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<sst xmlns="http://schemas.openxmlformats.org/spreadsheetml/2006/main" count="257013" uniqueCount="22922">
  <si>
    <t>Fulfillment status</t>
  </si>
  <si>
    <t>Orderrow id</t>
  </si>
  <si>
    <t>Order date</t>
  </si>
  <si>
    <t>market</t>
  </si>
  <si>
    <t>Article name</t>
  </si>
  <si>
    <t>Article ID</t>
  </si>
  <si>
    <t>SKU</t>
  </si>
  <si>
    <t>Product ID</t>
  </si>
  <si>
    <t>issue_string</t>
  </si>
  <si>
    <t>Refunded</t>
  </si>
  <si>
    <t>Refunddate</t>
  </si>
  <si>
    <t>Refund reason</t>
  </si>
  <si>
    <t>Tracking number</t>
  </si>
  <si>
    <t>Carrier</t>
  </si>
  <si>
    <t>Sales (excl. VAT, local currency)</t>
  </si>
  <si>
    <t>Quantity</t>
  </si>
  <si>
    <t>-</t>
  </si>
  <si>
    <t>7b48ee37-f720-424d-a1e0-4d62729abc4e</t>
  </si>
  <si>
    <t>Jul 14, 2024</t>
  </si>
  <si>
    <t>SE</t>
  </si>
  <si>
    <t>5173f926-9397-4269-8f84-ec50cb35563b</t>
  </si>
  <si>
    <t>IPAD9P2</t>
  </si>
  <si>
    <t>9ec315203230cdd137ed1b358db10793</t>
  </si>
  <si>
    <t>Not refunded</t>
  </si>
  <si>
    <t>ebf263ce-1c1a-4d1b-ac3c-a223e7b16d41</t>
  </si>
  <si>
    <t>Jul 13, 2024</t>
  </si>
  <si>
    <t>475c8866-88e5-49fb-8061-1b57f678e4d5</t>
  </si>
  <si>
    <t>SAS010v</t>
  </si>
  <si>
    <t>378d5f4904ed4118b751e1616ba379f2</t>
  </si>
  <si>
    <t>Fulfilled</t>
  </si>
  <si>
    <t>6a895568-a158-41e4-ae1a-23342758696d</t>
  </si>
  <si>
    <t>fd6ea1d6-a8a3-4bf9-a1e6-e186c555e1fe</t>
  </si>
  <si>
    <t>EWdqyV</t>
  </si>
  <si>
    <t>552a364d8e11dbe0aed1bb5645ff0e56</t>
  </si>
  <si>
    <t>8f97bd5d-259c-454a-a71f-2e7e34682971</t>
  </si>
  <si>
    <t>5111bae9-a0a0-4236-ae9c-1f0090aad192</t>
  </si>
  <si>
    <t>S23ULTRA5G2</t>
  </si>
  <si>
    <t>f71215abe1ff156888dfafa57144ab49</t>
  </si>
  <si>
    <t>07a5aec2-e987-4c09-a86e-904509b8556c</t>
  </si>
  <si>
    <t>416415a7-6868-4efb-b9ec-6ffafd7baf4a</t>
  </si>
  <si>
    <t>s215g2new</t>
  </si>
  <si>
    <t>b36eef94611802ff071a8d43cb738808</t>
  </si>
  <si>
    <t>d5684444-db79-421a-8310-f7730e69cf28</t>
  </si>
  <si>
    <t>4825ff81-abb7-4204-9f3b-f369ad9b3040</t>
  </si>
  <si>
    <t>PRIVACY2A53G5</t>
  </si>
  <si>
    <t>889a6567c4bd0f65c3718695c2aac1a5</t>
  </si>
  <si>
    <t>96451077-017d-4f57-b74b-dac9a6d33021</t>
  </si>
  <si>
    <t>18c76e39-760a-4dfa-bbe6-e9454b42b73e</t>
  </si>
  <si>
    <t>616</t>
  </si>
  <si>
    <t>e63821f1404f8d8ece0891896e2a7b48</t>
  </si>
  <si>
    <t>3c8612ef-09d4-4e57-ab21-1ca63a8297ed</t>
  </si>
  <si>
    <t>32c65e7e-6ba0-4f1c-9bfc-06739785abb4</t>
  </si>
  <si>
    <t>w55Erc</t>
  </si>
  <si>
    <t>2c077f983c222169a3fb5eacc17aa51b</t>
  </si>
  <si>
    <t>b9b094ea-73ac-4eb4-981e-74517a9ffcc2</t>
  </si>
  <si>
    <t>6ff896a8-2a13-4dbd-848b-7eb111bfa1be</t>
  </si>
  <si>
    <t>12MININEW2</t>
  </si>
  <si>
    <t>5eb7eaef2a82a4881415cd471812906f</t>
  </si>
  <si>
    <t>1b6e7023-d911-4f36-95c3-8c674d35d5e4</t>
  </si>
  <si>
    <t>f26ed3df-db5a-4a12-9578-2989e7dea7cf</t>
  </si>
  <si>
    <t>XIA12PRO0020</t>
  </si>
  <si>
    <t>79658d3a2a88bb354a954852ebf2f2eb</t>
  </si>
  <si>
    <t>949252d5-8724-4b94-8fc0-d1b15511829e</t>
  </si>
  <si>
    <t>2543bd35-ca9e-40fe-97f2-f9d52dfdeae9</t>
  </si>
  <si>
    <t>A53P2L2</t>
  </si>
  <si>
    <t>f9b69b4d32b0a5f2c4e878de406840e1</t>
  </si>
  <si>
    <t>96b36240-7850-4192-a9b5-832e06a0d6b8</t>
  </si>
  <si>
    <t>b96aad99-0275-4ebc-a017-0bee85b801ad</t>
  </si>
  <si>
    <t>i31</t>
  </si>
  <si>
    <t>3f990161d52cb5e13192180a4de4bd77</t>
  </si>
  <si>
    <t>0031552a-981a-4d2e-a9cd-52afc86783c8</t>
  </si>
  <si>
    <t>fe150131-fecd-4a0e-8727-c6d790c8b022</t>
  </si>
  <si>
    <t>XIR610</t>
  </si>
  <si>
    <t>61e5e325678ad1ab163aefb7311bf726</t>
  </si>
  <si>
    <t>edb01cba-69a8-4080-809c-fe74c0084f61</t>
  </si>
  <si>
    <t>fb71bd1d-f0c2-4a44-ac0c-273e34f28429</t>
  </si>
  <si>
    <t>A34G5P2</t>
  </si>
  <si>
    <t>13cc9e6ebf11607c087d022ac50c7d08</t>
  </si>
  <si>
    <t>1a45304d-acff-4cb5-8e2b-f890981f179f</t>
  </si>
  <si>
    <t>25dd0d47-19eb-44e9-a324-2a1c01ac9f48</t>
  </si>
  <si>
    <t>SAS362</t>
  </si>
  <si>
    <t>e6ed41fbdc4c973aaf030cb47c68116b</t>
  </si>
  <si>
    <t>66ccb535-be7c-4c26-91f0-ad07538e749a</t>
  </si>
  <si>
    <t>c6f3e47a-8818-4e8d-93f9-e42e11c8668b</t>
  </si>
  <si>
    <t>1wZyzp</t>
  </si>
  <si>
    <t>6c72163257412607d471991e62fee798</t>
  </si>
  <si>
    <t>3bd3de18-1741-4681-9066-15d217ec8e5a</t>
  </si>
  <si>
    <t>1d088719-2cbe-4feb-8437-acaadbaf93f7</t>
  </si>
  <si>
    <t>UQinHA</t>
  </si>
  <si>
    <t>8795c6a02f1fa9f9dcf4fcce18df5be1</t>
  </si>
  <si>
    <t>75837954-2363-499f-8498-4cd104524180</t>
  </si>
  <si>
    <t>675bb02e-d6bb-4e07-b52b-7b80563c4a2d</t>
  </si>
  <si>
    <t>S21ULTRANEW2</t>
  </si>
  <si>
    <t>c6e369ca4442338134e723b02e90a962</t>
  </si>
  <si>
    <t>3534d84a-df98-4bfc-ab05-404fec4c40ca</t>
  </si>
  <si>
    <t>e4b87757-2089-46c3-aff4-34aaabd409f9</t>
  </si>
  <si>
    <t>SAS316</t>
  </si>
  <si>
    <t>e88e1c89f0f8db88efb3ec2908bd0e41</t>
  </si>
  <si>
    <t>dc862f94-aee3-4fdb-b6de-4caaa6d5093e</t>
  </si>
  <si>
    <t>270ab3c9-b834-466d-986b-333b88029f6d</t>
  </si>
  <si>
    <t>SOX406</t>
  </si>
  <si>
    <t>00739bc36e1765cae85238fa1f59063e</t>
  </si>
  <si>
    <t>9f5207f0-da40-45ea-99df-82f7e75daa8b</t>
  </si>
  <si>
    <t>4bbb3fa8-e0b4-4286-8e60-408abfc9daf5</t>
  </si>
  <si>
    <t>XIR560</t>
  </si>
  <si>
    <t>a15a8e1c399fda04a8c23a5f0f361dd4</t>
  </si>
  <si>
    <t>16d15633-fec0-4200-b09e-f07e5adb6b8f</t>
  </si>
  <si>
    <t>f8f44377-4b28-4ebe-9acc-3a1fa1ee34b2</t>
  </si>
  <si>
    <t>KlNj83</t>
  </si>
  <si>
    <t>cb3b94ec3cd2c149bda2c596acae21ee</t>
  </si>
  <si>
    <t>29eb85aa-96f1-450a-b90c-ce210403c1f9</t>
  </si>
  <si>
    <t>eed194f9-2288-4bc4-8a0a-87d4031722fb</t>
  </si>
  <si>
    <t>8d796002-8c1a-40a4-b9ed-7e82d12841d2</t>
  </si>
  <si>
    <t>11TPRO2PACK</t>
  </si>
  <si>
    <t>3f3b00edf8cc5d9638d0d4c4a83f980e</t>
  </si>
  <si>
    <t>566ef576-8841-4228-bf99-19e1114a80f4</t>
  </si>
  <si>
    <t>c8f91899-0e9c-413a-b3ce-4b4c84a83081</t>
  </si>
  <si>
    <t>doKNs0</t>
  </si>
  <si>
    <t>ffcf5318602c4f36e2d82d55fba8235d</t>
  </si>
  <si>
    <t>b3dae760-767e-4051-b3ab-29b8e3ec396b</t>
  </si>
  <si>
    <t>22b35be9-0064-4ece-b4f4-1908a9333a0d</t>
  </si>
  <si>
    <t>SAA005</t>
  </si>
  <si>
    <t>cfb008b99b9d148a8ffb40febd1c79b8</t>
  </si>
  <si>
    <t>baa08f17-03ae-4454-b7e6-823407279634</t>
  </si>
  <si>
    <t>24775831-8726-4ece-bea0-05127c5c41a6</t>
  </si>
  <si>
    <t>ri900</t>
  </si>
  <si>
    <t>ea21fb06ea10b2a3163c2a69d42803b6</t>
  </si>
  <si>
    <t>596a4ece-404f-4aba-9ceb-f944202a9e81</t>
  </si>
  <si>
    <t>6921c4f1-9fbc-49ad-96a6-bacbf23c1c4d</t>
  </si>
  <si>
    <t>SBumhA</t>
  </si>
  <si>
    <t>21770a68b2e3b2b58f52e074f1ef39e0</t>
  </si>
  <si>
    <t>dcd861a6-a2b4-4103-ac2c-3f9e6f134f15</t>
  </si>
  <si>
    <t>c1794e0f-9308-4e89-baf0-7ac29d9ffa78</t>
  </si>
  <si>
    <t>S20PLUSL3</t>
  </si>
  <si>
    <t>b98c2773d5a0195a0dc860199c1f734a</t>
  </si>
  <si>
    <t>0f568e69-cb2f-40b8-bb20-5b75c181f506</t>
  </si>
  <si>
    <t>3d51d3fa-a7b2-4e28-bbf2-e0921ea2a44a</t>
  </si>
  <si>
    <t>SOX416</t>
  </si>
  <si>
    <t>10241d97f164515d8fe97b491435c763</t>
  </si>
  <si>
    <t>bd1306d8-1a1e-4f40-9032-9c12f90c81ad</t>
  </si>
  <si>
    <t>13e76851-ca50-4320-99a6-034c5104f544</t>
  </si>
  <si>
    <t>S22ULTRANEW2</t>
  </si>
  <si>
    <t>f6c361dc5159dacfabb01f8782043d7a</t>
  </si>
  <si>
    <t>22432eef-fb0e-4741-9931-4fbd5a4572f5</t>
  </si>
  <si>
    <t>f15b8257-0d41-44d0-83c5-f81a36200bd7</t>
  </si>
  <si>
    <t>41NEW2PACK</t>
  </si>
  <si>
    <t>acd9b1935e8c46dd9cecd28f3810a769</t>
  </si>
  <si>
    <t>62c59793-56df-4d00-a514-681f33da294f</t>
  </si>
  <si>
    <t>63f31d5e-fd3e-4b15-a976-f35b20fbe6a8</t>
  </si>
  <si>
    <t>MotorolaEDGE201Pack</t>
  </si>
  <si>
    <t>7fbb99a602012ce8f16ca83797f4ef1a</t>
  </si>
  <si>
    <t>91c1e7fa-76c9-42d9-a18e-ee50302ab780</t>
  </si>
  <si>
    <t>b80ce99e-3249-43fc-b283-422aac4a1f12</t>
  </si>
  <si>
    <t>6054957c-a481-4959-9786-cb548adbba70</t>
  </si>
  <si>
    <t>APPWATULT249M2PAC0002</t>
  </si>
  <si>
    <t>2205fb14cba2654963f00ec1b6ffa84a</t>
  </si>
  <si>
    <t>d92a4e04-4c8a-42d4-9c7b-b0ea8360097f</t>
  </si>
  <si>
    <t>c32b21de-c9cf-4091-bfc4-b987ed5a141c</t>
  </si>
  <si>
    <t>SAS014</t>
  </si>
  <si>
    <t>ca634102d57c3df4209b47d1f26e5f89</t>
  </si>
  <si>
    <t>228f5544-1fef-428a-876c-556839615440</t>
  </si>
  <si>
    <t>4ba2b597-717f-4cae-a070-0550a520a49e</t>
  </si>
  <si>
    <t>b48358f7-f462-4ac0-9ec3-bfb97198515f</t>
  </si>
  <si>
    <t>167314b4-b8f4-4506-9900-c4a40d152430</t>
  </si>
  <si>
    <t>A12</t>
  </si>
  <si>
    <t>3b2dbf9939d0ea2dfacd1ae0dc514f7a</t>
  </si>
  <si>
    <t>a693b6d8-447f-4eb5-a512-51b99ae4a01f</t>
  </si>
  <si>
    <t>4c221907-d125-4100-815a-ce896fe98cd3</t>
  </si>
  <si>
    <t>SAA186</t>
  </si>
  <si>
    <t>ca542007418544b6de2c8ec7beecf671</t>
  </si>
  <si>
    <t>a40cebce-d153-4798-9cd4-9f042aff3a7f</t>
  </si>
  <si>
    <t>ac8181d3-3d90-4577-bbd4-7bf3ad8c27b0</t>
  </si>
  <si>
    <t>S10PLUS1PACK</t>
  </si>
  <si>
    <t>624d817e2dfd98e1c6a2cb075112512a</t>
  </si>
  <si>
    <t>a9674707-f29c-49ad-8f3b-4acd8ef043bb</t>
  </si>
  <si>
    <t>7b4cb5f9-4399-47b9-a8e3-297c5e35f985</t>
  </si>
  <si>
    <t>SE2020PACK2</t>
  </si>
  <si>
    <t>2251bf719c0b76ec01aa369712301b4c</t>
  </si>
  <si>
    <t>5bbc334c-9eff-4c5a-86a8-c61fe1d4b8b3</t>
  </si>
  <si>
    <t>ffd808ba-7c17-4af8-9a37-a1b4869cb020</t>
  </si>
  <si>
    <t>S22L2</t>
  </si>
  <si>
    <t>cf33b5657e6ce668025e776551872393</t>
  </si>
  <si>
    <t>61658d25-cb6d-4020-8100-22b4cc6db0c0</t>
  </si>
  <si>
    <t>945928c5-ec57-4c4a-8b2c-b6b20c457945</t>
  </si>
  <si>
    <t>PRIVACY2S20FE5G</t>
  </si>
  <si>
    <t>f304696391a769a559e1090ef3883895</t>
  </si>
  <si>
    <t>dfd3e0f7-3e88-41e9-abfa-0771395877ec</t>
  </si>
  <si>
    <t>3c6156b4-f457-43aa-9213-798d67b4dff7</t>
  </si>
  <si>
    <t>OnePlus-Nord-2PACK</t>
  </si>
  <si>
    <t>6b264c6e8ccb4e403a85f577f74abf2f</t>
  </si>
  <si>
    <t>164bdf9b-96e8-4627-9578-a42cb67fbea5</t>
  </si>
  <si>
    <t>5d384cc8-7957-44b0-8a41-53ce34ac0792</t>
  </si>
  <si>
    <t>SAA006</t>
  </si>
  <si>
    <t>a2e6f96a02e648654c93f85f7e7a7830</t>
  </si>
  <si>
    <t>c75e5a11-155c-4fde-a685-641e529c18e1</t>
  </si>
  <si>
    <t>242eddde-ba63-42fb-97c4-2720e406de10</t>
  </si>
  <si>
    <t>9e488e35-f28b-4b0b-8d24-4b32669518f2</t>
  </si>
  <si>
    <t>GOP006</t>
  </si>
  <si>
    <t>48322826f6a74bd2750810de45f29fa6</t>
  </si>
  <si>
    <t>cfe5861c-82cb-45d9-a71a-784d0b3cc46f</t>
  </si>
  <si>
    <t>860b7dad-e19d-4d2f-8e58-fc81393c1252</t>
  </si>
  <si>
    <t>umG2Vj</t>
  </si>
  <si>
    <t>df66f4bdef6063c9a4d2f0902b6fc823</t>
  </si>
  <si>
    <t>5ec0feb8-5de6-4042-a3f5-34472c5cb260</t>
  </si>
  <si>
    <t>27b0aae0-e132-48c2-8606-8b0006012bd3</t>
  </si>
  <si>
    <t>GOOPIX8PRO2PAC0004</t>
  </si>
  <si>
    <t>1f40bf1b0a8ad8d51fc49f10018f695e</t>
  </si>
  <si>
    <t>74a528d4-0e50-4caa-90c4-00066ec9190e</t>
  </si>
  <si>
    <t>f676a7aa-c02c-44c9-9581-47a721a20a59</t>
  </si>
  <si>
    <t>ONEPLUS9PRO2P</t>
  </si>
  <si>
    <t>be30db288a41db201953dfe5b5a8a35d</t>
  </si>
  <si>
    <t>1276b41e-04b2-49ae-88ba-8d447539ef31</t>
  </si>
  <si>
    <t>fffea911-724a-4e65-989e-68b4fd0fff45</t>
  </si>
  <si>
    <t>f7aa6ecb-0c3e-4743-a4f1-13f97a71de03</t>
  </si>
  <si>
    <t>8a94b47e-940d-4cfe-86c1-df77816b88c1</t>
  </si>
  <si>
    <t>Xiaomi-12-PRO-2Pack</t>
  </si>
  <si>
    <t>6426ee91cdf79e26823158917ff448dd</t>
  </si>
  <si>
    <t>f6ba8810-120a-4eb3-ace1-0db0195b0622</t>
  </si>
  <si>
    <t>f10283f2-f8a1-4d9f-b49b-646cd334a7a5</t>
  </si>
  <si>
    <t>aa758da5-b0c8-40bb-8009-44dc82d3ccb2</t>
  </si>
  <si>
    <t xml:space="preserve">S21-5G-1Pack </t>
  </si>
  <si>
    <t>4448d49752861662b79792f85c37f097</t>
  </si>
  <si>
    <t>ea2cd52e-ba98-4c67-a504-6c6981ea674a</t>
  </si>
  <si>
    <t>832d9136-6de2-4efd-bc9b-3b3f3311cdef</t>
  </si>
  <si>
    <t>63ac782d-fa02-415f-a91d-bf53abbbf98f</t>
  </si>
  <si>
    <t>USubkl</t>
  </si>
  <si>
    <t>1a3778ef929647b4bd56af6d1261bf4e</t>
  </si>
  <si>
    <t>8aaeb9eb-fd1b-4a9d-929d-bf6a8d7952f9</t>
  </si>
  <si>
    <t>406117b6-0bf2-41a0-a4f6-3828e4404016</t>
  </si>
  <si>
    <t>S9NEW2PACK</t>
  </si>
  <si>
    <t>c8f55a87152408c1bf5ff813ce7a53f6</t>
  </si>
  <si>
    <t>acd79e2a-a54c-456a-be32-2d88c176db4a</t>
  </si>
  <si>
    <t>32c49204-f731-417c-9558-459571f178a2</t>
  </si>
  <si>
    <t>GOP004</t>
  </si>
  <si>
    <t>0a2d9ec74f1b3517d159a1ca635bb773</t>
  </si>
  <si>
    <t>fb625cab-8086-407b-9b37-b10f10c5d7e5</t>
  </si>
  <si>
    <t>e9cb8b77-f5e5-466c-a61b-c32ac3632861</t>
  </si>
  <si>
    <t>ris20pnew</t>
  </si>
  <si>
    <t>14687cb8e1f77fca535d3f59d030720b</t>
  </si>
  <si>
    <t>2617fd1b-a6c1-4f55-a736-3b9283d253a7</t>
  </si>
  <si>
    <t>82b7fa5c-f257-4616-9f50-470e0bf45c30</t>
  </si>
  <si>
    <t>PX1P4</t>
  </si>
  <si>
    <t>e1237c200bb42f16f7d587d71081536c</t>
  </si>
  <si>
    <t>27d3d61d-e784-48b2-94b6-7ab0c1fca487</t>
  </si>
  <si>
    <t>c47c9cbf-c376-43c8-8128-b93c0c4c947c</t>
  </si>
  <si>
    <t>d64ae2a0-7596-4cd3-8837-85a461b6a02c</t>
  </si>
  <si>
    <t>c47dc331-e908-415c-9481-b347cc39bdae</t>
  </si>
  <si>
    <t>ri22ultra2pack</t>
  </si>
  <si>
    <t>1d5ec64e7bde385a6ccb795605a5daa8</t>
  </si>
  <si>
    <t>ff5cb130-e9c6-4480-b177-18b7dfd63f83</t>
  </si>
  <si>
    <t>e0b5cbce-3333-4680-9a2f-2123561790a2</t>
  </si>
  <si>
    <t>Xperia-10-IV-2Pack</t>
  </si>
  <si>
    <t>9641c4490566450d00bf60a7b6efbacb</t>
  </si>
  <si>
    <t>891f3ed6-8905-4f0d-8f6b-7ccb62efafe8</t>
  </si>
  <si>
    <t>bd843625-8736-4f02-84f6-f0a9fbeaeeed</t>
  </si>
  <si>
    <t>GOOPIX82PAC0002</t>
  </si>
  <si>
    <t>518dbff934e34941b63ec510413464b0</t>
  </si>
  <si>
    <t>e0d8cdb1-9efe-47e9-8aab-02d31d1cd4cb</t>
  </si>
  <si>
    <t>bda2ad33-e92f-4cc9-9c78-5a133e39ad38</t>
  </si>
  <si>
    <t>MOM126</t>
  </si>
  <si>
    <t>aeef1758478935eed4e021fa2ddeee38</t>
  </si>
  <si>
    <t>36cd3da5-272d-4df9-b9aa-cfd3e2d11297</t>
  </si>
  <si>
    <t>24d23f6f-2edc-4d5e-8134-55b1bb6f37d0</t>
  </si>
  <si>
    <t>56c72c0b-a5f7-49b5-b7bd-1003a931fc79</t>
  </si>
  <si>
    <t>SAS012</t>
  </si>
  <si>
    <t>593dcafc70fb4755f42650d0cb572df1</t>
  </si>
  <si>
    <t>297954b5-0b5e-47c6-b834-6b77153ee81e</t>
  </si>
  <si>
    <t>f2c164e9-3223-4570-928d-7f9d08d26118</t>
  </si>
  <si>
    <t>HUP022</t>
  </si>
  <si>
    <t>a35f0fec0a30e42ff9524d51bc00d49c</t>
  </si>
  <si>
    <t>5ec7e212-ae76-4be8-9659-42de7d27b9a9</t>
  </si>
  <si>
    <t>ef403401-ee99-47dc-9686-ce3b57f42963</t>
  </si>
  <si>
    <t>28799ed0-373d-40b4-86c1-bdf9f20fb3bc</t>
  </si>
  <si>
    <t>Samsung-S21-Ultra-5G-2pack-New</t>
  </si>
  <si>
    <t>793160b45d8aadcdf6e95049529195cc</t>
  </si>
  <si>
    <t>ece45889-6827-4221-a675-3f08cd366623</t>
  </si>
  <si>
    <t>dfe28e56-5d2e-4c8d-afc3-0b06fa668d10</t>
  </si>
  <si>
    <t xml:space="preserve">Samsung-S21-Fe-New-2pack </t>
  </si>
  <si>
    <t>6902a4f4626e20ff6a1b9c696e6f0bfc</t>
  </si>
  <si>
    <t>cb9bc78a-26d2-475c-935c-f82712d197e4</t>
  </si>
  <si>
    <t>53d81fb1-708c-40ef-85fb-21dfcc5c64a6</t>
  </si>
  <si>
    <t>f680973b-e2c3-4f2f-be95-f44a54647d3b</t>
  </si>
  <si>
    <t>9ac6103a-703e-4414-a0fd-d262fc77540e</t>
  </si>
  <si>
    <t>5db21edf-58d2-4347-9ccb-1aacab8a1a2d</t>
  </si>
  <si>
    <t>580dd6b3-3c77-4431-9e6f-cfb1f0af2148</t>
  </si>
  <si>
    <t>b3c05c25-a455-47b0-92c3-4b2760864f2b</t>
  </si>
  <si>
    <t>96dfa078-34b0-48d6-b951-4848c6f6027a</t>
  </si>
  <si>
    <t>522bc650-c0dc-4c96-bf35-c1c160d7e57d</t>
  </si>
  <si>
    <t>RII3</t>
  </si>
  <si>
    <t>93dffdc26e88cad9312a0077ba1d4f15</t>
  </si>
  <si>
    <t>0c1542cb-61a9-4581-8a50-548138354a39</t>
  </si>
  <si>
    <t>3754801a-e550-44ad-b620-835525a942ad</t>
  </si>
  <si>
    <t>7s7T93</t>
  </si>
  <si>
    <t>5368a75ec62b70a1b7c01d96466c3f43</t>
  </si>
  <si>
    <t>04a71b8f-676c-420b-a410-b468d195833d</t>
  </si>
  <si>
    <t>be63a69b-ce27-41fc-ab4d-80d8031fa00f</t>
  </si>
  <si>
    <t>647459cf-ec29-47f5-bfc8-2564da3e1c17</t>
  </si>
  <si>
    <t>XIARED13C2PACSCR&amp;1PACLEN0034</t>
  </si>
  <si>
    <t>bae8227d6cf96ec93b4edd786502c88c</t>
  </si>
  <si>
    <t>733b874a-0fa6-4bea-a18f-081164412b8b</t>
  </si>
  <si>
    <t>1ec1e135-43a1-4683-8f89-921a45c84f06</t>
  </si>
  <si>
    <t>9c31cbbe-027f-4d2a-b40c-2d5516a374f2</t>
  </si>
  <si>
    <t>ecf51f5c-c3eb-4a1a-8460-fa5da7d1dafd</t>
  </si>
  <si>
    <t>SOX402</t>
  </si>
  <si>
    <t>08c5d6e9ed9d9482e0985461e946332d</t>
  </si>
  <si>
    <t>1cc1a8e7-92ba-44e5-a683-d08dbd69e227</t>
  </si>
  <si>
    <t>27a918e3-40d2-44cc-a1e4-5369eeed7f47</t>
  </si>
  <si>
    <t>GOOPIX81PAC0001</t>
  </si>
  <si>
    <t>8a0ef5730ea545659b6a29db1527446f</t>
  </si>
  <si>
    <t>52681e5d-db44-4a29-878c-6053166a157b</t>
  </si>
  <si>
    <t>Jul 12, 2024</t>
  </si>
  <si>
    <t>2c640563-038f-49cc-8338-cc43df6e9be0</t>
  </si>
  <si>
    <t>SAS008AB</t>
  </si>
  <si>
    <t>2093c36d8ac7731b869cfd53442ec8fe</t>
  </si>
  <si>
    <t>6e0cbc56-5f4e-4ee2-9344-a015ce2c5f71</t>
  </si>
  <si>
    <t>66924f1f-f238-487e-9703-84f71faf5a0e</t>
  </si>
  <si>
    <t>GOP012</t>
  </si>
  <si>
    <t>bab8b087e284ee66ee120278e0d544d3</t>
  </si>
  <si>
    <t>4d83309b-cda4-4c6c-a0c5-0cac24096e4d</t>
  </si>
  <si>
    <t>785d32d0-8ba8-4a4d-8f99-68239909ced5</t>
  </si>
  <si>
    <t>9280bc84-b180-43de-a45c-a7c6968acd18</t>
  </si>
  <si>
    <t>06346eac-63b3-44ab-b37a-730a79c06fe7</t>
  </si>
  <si>
    <t>38b07fe4-c4a6-44ed-8d4c-b76b41abfa0d</t>
  </si>
  <si>
    <t>2e6d6ccc-3daa-4a17-a70c-14ebcaf602b6</t>
  </si>
  <si>
    <t>SAMA322PACSCR&amp;1PACLEN0018</t>
  </si>
  <si>
    <t>b03b022a174b8087b8cc33ebe45a67a9</t>
  </si>
  <si>
    <t>53d16382-6eb5-4484-a231-a1f0ebb0e393</t>
  </si>
  <si>
    <t>acecbda9-21d1-4ae6-8913-7164184fe5ee</t>
  </si>
  <si>
    <t>A70PACK1</t>
  </si>
  <si>
    <t>13599478b8e011379b30b53f8d818ede</t>
  </si>
  <si>
    <t>6b04d22c-9ea0-4644-aed9-1bb83daef240</t>
  </si>
  <si>
    <t>f7fd06e6-d012-4297-af66-8328cd104067</t>
  </si>
  <si>
    <t>0b8d63cd-36e2-40f5-9a1b-6820ab13a3e0</t>
  </si>
  <si>
    <t>c2e479d3-f195-493a-9ae0-b3ca9cf1eaed</t>
  </si>
  <si>
    <t>8542c9b1-82b7-44ca-9de2-84b6f190e695</t>
  </si>
  <si>
    <t>925ae494-2388-4615-9473-8edab1359b2f</t>
  </si>
  <si>
    <t>S22ULTRA2LENS</t>
  </si>
  <si>
    <t>155c6da58b10e7d0a9a4e15552a50776</t>
  </si>
  <si>
    <t>1cc4852a-ac79-47d8-a71f-3ad4ef721f87</t>
  </si>
  <si>
    <t>d0f2a846-5587-4225-8a78-72ddf44ade98</t>
  </si>
  <si>
    <t>7881f1a0-4dfe-4854-9b83-50d2dd380ac3</t>
  </si>
  <si>
    <t>MOM116</t>
  </si>
  <si>
    <t>09abf20d44dd6385fc59a52c5aa927e2</t>
  </si>
  <si>
    <t>17e78749-76d7-48c7-8d56-c1c5a9fc8295</t>
  </si>
  <si>
    <t>93a69e71-aaca-4644-9507-5a4e4f3ae571</t>
  </si>
  <si>
    <t>b4b1148b-5d27-4f33-908e-48e833641460</t>
  </si>
  <si>
    <t>11T2PACK2</t>
  </si>
  <si>
    <t>cfaaab711d078dc3404423cba38dd428</t>
  </si>
  <si>
    <t>dde46955-b2f9-4227-a7a6-05d217648fdf</t>
  </si>
  <si>
    <t>588d05d1-58c9-4e21-aa3b-e7220a6c2d6d</t>
  </si>
  <si>
    <t>A51C1G5</t>
  </si>
  <si>
    <t>ca9b6a1f735420e4dc3675a99c157c08</t>
  </si>
  <si>
    <t>587ee86c-b656-4d45-b4dc-ff68f36e3878</t>
  </si>
  <si>
    <t>f4e95b29-4a42-4d40-b022-65481013a085</t>
  </si>
  <si>
    <t>SAS308</t>
  </si>
  <si>
    <t>12531d4dc783ac37d83276db4d907a28</t>
  </si>
  <si>
    <t>3e92dbeb-b276-498f-bb00-2a27c248a1cc</t>
  </si>
  <si>
    <t>c8cebab9-948b-43c1-b8c1-ebc5435b2615</t>
  </si>
  <si>
    <t>38NEW2PACKK</t>
  </si>
  <si>
    <t>17da2bbe33b7e36649a1ad240be86672</t>
  </si>
  <si>
    <t>f525fbdb-e417-4838-bff9-d87a2d103c71</t>
  </si>
  <si>
    <t>c2f4a893-33d1-494f-a64e-e15b8bbcb362</t>
  </si>
  <si>
    <t>19c2551a-f556-4452-b52a-0feb0d68fe20</t>
  </si>
  <si>
    <t>A41PACK2</t>
  </si>
  <si>
    <t>50971e2db8a45f0072822e2d87c050d5</t>
  </si>
  <si>
    <t>7791f65f-2bf5-4b31-a436-5f74aa53444d</t>
  </si>
  <si>
    <t>b64e58a9-4ebc-4c52-af35-af8ab9740618</t>
  </si>
  <si>
    <t>XPERIAPACK2</t>
  </si>
  <si>
    <t>76f2a618b3e019820add564c872ce667</t>
  </si>
  <si>
    <t>e5f6a9dd-5139-4e22-b6bf-ad85c8bee89b</t>
  </si>
  <si>
    <t>5070b92c-b588-4739-8237-3b1f80e67eb7</t>
  </si>
  <si>
    <t>3793e0f6-281f-49f6-bf50-4173846ecdf0</t>
  </si>
  <si>
    <t>ri200</t>
  </si>
  <si>
    <t>9922e392f795f2d91c030e9e5dac6c97</t>
  </si>
  <si>
    <t>553b5b7d-0c46-4c58-b6b1-80aa31c9a428</t>
  </si>
  <si>
    <t>7c21e519-1c10-40e9-8a6f-7945b6f7257c</t>
  </si>
  <si>
    <t>2a9c08e4-daf0-4aed-b2d2-dae39c4cc2cd</t>
  </si>
  <si>
    <t>XIAOMI12PRO2</t>
  </si>
  <si>
    <t>673f665f9605a26f6696a945d2a6728f</t>
  </si>
  <si>
    <t>b7eda2fb-345f-4a48-84a7-cb4c8b0446c4</t>
  </si>
  <si>
    <t>53b59a54-8d51-4bc1-9b76-ea00b3521585</t>
  </si>
  <si>
    <t>IPHONE11P3</t>
  </si>
  <si>
    <t>76ebc2b144a1708c266a5c2763f5b37b</t>
  </si>
  <si>
    <t>052baf36-ca2b-4445-b36f-11dff42ea327</t>
  </si>
  <si>
    <t>a9c4adc4-3394-4f03-beeb-8efd70e2965a</t>
  </si>
  <si>
    <t>50aed2f3-9fa9-4ee4-b16e-0da45de81cd6</t>
  </si>
  <si>
    <t>e8e7b06d-cb8d-4928-ba80-d03dd43a9dea</t>
  </si>
  <si>
    <t>2b8a71f4-d76c-4ccc-8151-aea8c542f35e</t>
  </si>
  <si>
    <t>a17229de-8e45-4b7f-b88c-97408f865867</t>
  </si>
  <si>
    <t>X11TPRO5G2N</t>
  </si>
  <si>
    <t>228976b49e146adb5baf36dd8929b48a</t>
  </si>
  <si>
    <t>181e3a84-f898-4db5-9c06-0dbb3d329698</t>
  </si>
  <si>
    <t>3c38a92e-d2e8-4460-af12-b36d3f2f995a</t>
  </si>
  <si>
    <t>efa73b3c-4b5b-497f-8aec-ee9f6ee1f0ec</t>
  </si>
  <si>
    <t>c31cdef6-9af7-4e77-a2ab-8d53518f41fe</t>
  </si>
  <si>
    <t>fa03c1ad-d0de-4d63-905b-537b51850660</t>
  </si>
  <si>
    <t>d6ee3f66-f62c-4814-b295-fcb888883b47</t>
  </si>
  <si>
    <t>eac447f9-9eda-49dc-9a90-40fd683d54cd</t>
  </si>
  <si>
    <t>ONEPLUS2T2P</t>
  </si>
  <si>
    <t>934fd3284aa65fc60cf133b0f7c9065a</t>
  </si>
  <si>
    <t>0b0c0ca0-1ef1-4ea6-a95c-3562bac3aa77</t>
  </si>
  <si>
    <t>180cc54b-e065-4796-8d76-25e799a0bd62</t>
  </si>
  <si>
    <t>9c5c2240-38c2-453d-aee8-8df431f3cd5a</t>
  </si>
  <si>
    <t>ea83175d-e5a6-496f-ba52-b6c6c25e6c79</t>
  </si>
  <si>
    <t>S21ULTRANEW1</t>
  </si>
  <si>
    <t>c78389caa9eed9ace65fc1506deaa0f2</t>
  </si>
  <si>
    <t>15d295f1-3233-434b-9d3c-6748630b1c15</t>
  </si>
  <si>
    <t>0b8819cd-71c4-4791-ac3d-8a4dce38d72c</t>
  </si>
  <si>
    <t>dJFAya</t>
  </si>
  <si>
    <t>6f013f8d5ae50d7d0853a6758453d23f</t>
  </si>
  <si>
    <t>2a250cfd-6439-4d91-8fc1-fd540bd50f32</t>
  </si>
  <si>
    <t>37e0f1a4-562d-4e32-8380-98c78dc9d607</t>
  </si>
  <si>
    <t>9cBQUH</t>
  </si>
  <si>
    <t>52523ca32e85344a137d03e73b71a7e8</t>
  </si>
  <si>
    <t>d49976de-f4a3-4a6b-9cf0-267e361d8d81</t>
  </si>
  <si>
    <t>4b6b2e43-1f2e-4537-89f8-d4cadb5f8f44</t>
  </si>
  <si>
    <t>84bf9703-9240-4c38-b2d8-7c492c14c37e</t>
  </si>
  <si>
    <t>f1b3c063-73a8-44cb-b245-df53d8b025f8</t>
  </si>
  <si>
    <t xml:space="preserve">Samsung-s20-New-1Pack </t>
  </si>
  <si>
    <t>465dc4ce4de1449ed4d8a768e8b89cc2</t>
  </si>
  <si>
    <t>5e0ddc4b-7fdf-4a65-bcef-7c8d303027b1</t>
  </si>
  <si>
    <t>1ff67620-43c9-409e-a75c-e15e014542dc</t>
  </si>
  <si>
    <t>698a1750-09cf-403a-aae7-45252f63ae55</t>
  </si>
  <si>
    <t>4e88f5b1-006a-4286-829d-16e773cb0050</t>
  </si>
  <si>
    <t>6bc9efdb-9e0f-44ed-ba99-d192a2f66c7d</t>
  </si>
  <si>
    <t>PIXEL7PRO2P</t>
  </si>
  <si>
    <t>fee5493456b47fa8056adc5a10a273ae</t>
  </si>
  <si>
    <t>1af2d68b-6f9a-45e8-9db3-9b3b34554670</t>
  </si>
  <si>
    <t>4603671c-ea99-4359-b547-263ec9f6a0c7</t>
  </si>
  <si>
    <t>RI103</t>
  </si>
  <si>
    <t>33638b601d59dc5aba8b5838668f6791</t>
  </si>
  <si>
    <t>d59163a6-a8df-42ac-beb6-808f32740f7c</t>
  </si>
  <si>
    <t>c26c9ffe-f37a-436a-a5fb-7d68706d50a0</t>
  </si>
  <si>
    <t>SAA004</t>
  </si>
  <si>
    <t>4a953ef7de49f2cd22a388107a5cf8b2</t>
  </si>
  <si>
    <t>c0b177cb-3bbb-4e63-a7f8-70167a2c6a14</t>
  </si>
  <si>
    <t>1bbaf74a-6d55-4e19-a9db-e6487b951cc8</t>
  </si>
  <si>
    <t>ae366a21-e851-4ab8-af42-58d81f24603d</t>
  </si>
  <si>
    <t>b2b21eba-0148-489f-be00-666c210ed877</t>
  </si>
  <si>
    <t>RI16</t>
  </si>
  <si>
    <t>d14dab5d1145b2b404738ba41c2f7f21</t>
  </si>
  <si>
    <t>e794ad1b-d95e-45bc-aaba-0e79d75f64df</t>
  </si>
  <si>
    <t>0a890dd9-72c4-463d-9969-3a61de0f0d9e</t>
  </si>
  <si>
    <t>A52S5G2</t>
  </si>
  <si>
    <t>db11e2d7d6ee1c2ad7ebbb96b26a01c7</t>
  </si>
  <si>
    <t>afa9b7d5-872e-4617-a40f-42645b0aea39</t>
  </si>
  <si>
    <t>ca034db2-a7b7-47ce-a99d-dd07542b9b99</t>
  </si>
  <si>
    <t>343b8121-a9f4-43e1-a3d5-9f8c14a1bee5</t>
  </si>
  <si>
    <t>XIR562</t>
  </si>
  <si>
    <t>e186bd0ccb95da12641e3c53ab1e23ab</t>
  </si>
  <si>
    <t>ac5cf22b-8751-4920-a986-06e35d67b23a</t>
  </si>
  <si>
    <t>1017b86a-7a23-4384-b943-866093f4b8fe</t>
  </si>
  <si>
    <t>9366b598-4121-4257-89f9-fa409d742812</t>
  </si>
  <si>
    <t>ec38a4a3-eff7-4b33-ab24-b021969282fb</t>
  </si>
  <si>
    <t>e9c1dd33-f1fd-4d17-afbc-355d33329125</t>
  </si>
  <si>
    <t>S21PACK2</t>
  </si>
  <si>
    <t>da2c62b876581bc345a15455ec90fb62</t>
  </si>
  <si>
    <t>a2d7b36b-28d6-490c-a125-ec163aa44e15</t>
  </si>
  <si>
    <t>8c3dbb8d-bd59-41e3-baed-c286d3995ff7</t>
  </si>
  <si>
    <t>f00ed20c-7cbc-4fa6-a45b-9c70d524dbaa</t>
  </si>
  <si>
    <t>082f3cf8-98c8-4831-a6b0-98da322210a4</t>
  </si>
  <si>
    <t>S20ULTRA2PACK</t>
  </si>
  <si>
    <t>4f08dcede1c0c1ecc3d56845bdd388cb</t>
  </si>
  <si>
    <t>5ffaf78a-e5c1-45f4-8dd2-c0f38813ae15</t>
  </si>
  <si>
    <t>38c13e69-9f2c-4ce4-9c7d-3e4f699ec5d2</t>
  </si>
  <si>
    <t>SAS010</t>
  </si>
  <si>
    <t>f39c2a6cc7fb9829f1937a6fd819d997</t>
  </si>
  <si>
    <t>6083fd69-a3c1-45f4-98a8-7c37ea54cb67</t>
  </si>
  <si>
    <t>e2da58c3-c488-41c8-9684-0e12dd89e689</t>
  </si>
  <si>
    <t>5e95d5a9-fc6f-49e2-84a0-067008651609</t>
  </si>
  <si>
    <t>P30-PRO-PACK1</t>
  </si>
  <si>
    <t>153dbd85695274df18d93bb75cfd0b29</t>
  </si>
  <si>
    <t>01455291-171f-464e-a133-51fef2bc4040</t>
  </si>
  <si>
    <t>32acc18f-50d9-47d3-a0b1-4d39ed0a4b73</t>
  </si>
  <si>
    <t>S21L2G5</t>
  </si>
  <si>
    <t>74a5f44a46f69c250474eafa18e88cde</t>
  </si>
  <si>
    <t>62e83ee6-07f4-422b-ad5a-6ec112be5756</t>
  </si>
  <si>
    <t>b1caddae-2e86-4477-8055-c91aae87d612</t>
  </si>
  <si>
    <t>riu11</t>
  </si>
  <si>
    <t>85c9ef65e4d52dfb59b9c6bde0908168</t>
  </si>
  <si>
    <t>31370da5-7636-4ea7-a489-350a4ef028d9</t>
  </si>
  <si>
    <t>385e2b93-efd3-4bdb-a9b3-b5e50ed7b03f</t>
  </si>
  <si>
    <t>A03P2</t>
  </si>
  <si>
    <t>f91f1ed44d12903709beab49f24f8959</t>
  </si>
  <si>
    <t>b3a2bb2c-4f8a-4592-b2e7-e933471fcd45</t>
  </si>
  <si>
    <t>61d28b54-3bd0-406d-902c-b0610a054031</t>
  </si>
  <si>
    <t>9nYGlj</t>
  </si>
  <si>
    <t>7775f3f69990cb97225f63e63736e98a</t>
  </si>
  <si>
    <t>455b1abe-73a4-4a53-a4e2-16f23e544e02</t>
  </si>
  <si>
    <t>850f1bce-fc32-4a3b-80b2-43c92f51022e</t>
  </si>
  <si>
    <t>dc983a63-c872-48a0-a0ff-307258ce1964</t>
  </si>
  <si>
    <t>X13P2</t>
  </si>
  <si>
    <t>ae06e66ee62fc54eff2dd985714160ae</t>
  </si>
  <si>
    <t>5097f072-b325-4e68-9305-55265ecbc5a0</t>
  </si>
  <si>
    <t>a4c9fac4-cd3c-4ddd-ac21-325e46a6aa13</t>
  </si>
  <si>
    <t>3KcNru</t>
  </si>
  <si>
    <t>b909f9b744de731e213948adbb3f69a6</t>
  </si>
  <si>
    <t>b5ae2819-bd9f-4f05-9a87-e8d2b8959350</t>
  </si>
  <si>
    <t>e8d01c38-d369-43bf-9be1-4863988d4740</t>
  </si>
  <si>
    <t>Jul 11, 2024</t>
  </si>
  <si>
    <t>17ed83e2-7614-405a-8a0b-8b4518020566</t>
  </si>
  <si>
    <t>0c45bbbc-29cb-430e-b441-4ddedd10bdfc</t>
  </si>
  <si>
    <t>380c8541-61dd-4876-891f-18c8564b5601</t>
  </si>
  <si>
    <t>ade69ede-f860-4109-961b-504659e3738a</t>
  </si>
  <si>
    <t>449075c6-8963-4bcb-a98e-7ec513c8711e</t>
  </si>
  <si>
    <t>WATCH8U2</t>
  </si>
  <si>
    <t>fe7255fccc18578c55a4a7c1a919f1bd</t>
  </si>
  <si>
    <t>212cbbcb-ee50-4a82-8f9b-b2d33ad39c1b</t>
  </si>
  <si>
    <t>2fa1ebd9-8b01-4203-83ac-4b3501aa9aa1</t>
  </si>
  <si>
    <t>G54P2</t>
  </si>
  <si>
    <t>b11ba362f732d517f195b2be61cbb19c</t>
  </si>
  <si>
    <t>521d40f1-1b2b-49a5-908b-cc4596c00619</t>
  </si>
  <si>
    <t>b7d0cdbf-434a-45c1-aea1-0cbd15791e7e</t>
  </si>
  <si>
    <t>SAA192</t>
  </si>
  <si>
    <t>0954ccd6d6d88b443aaa527cd72e9f90</t>
  </si>
  <si>
    <t>1f013ed0-db3f-404a-9bb7-7abec7edafb0</t>
  </si>
  <si>
    <t>dd22cb8f-6766-4dec-9940-66763aa5e7e6</t>
  </si>
  <si>
    <t>MOE110</t>
  </si>
  <si>
    <t>0b68a1401daf1d4f88b9d71c7b898670</t>
  </si>
  <si>
    <t>767b0cb1-4e7a-4f24-88ea-c09c0fa04786</t>
  </si>
  <si>
    <t>3e470d19-c3a1-439f-922d-10bee2dd6f6d</t>
  </si>
  <si>
    <t>e16ed0dd-215c-4f3c-8091-7d98ea23bf2e</t>
  </si>
  <si>
    <t>riv3</t>
  </si>
  <si>
    <t>c41613d952cd90982de845b084bc6dbe</t>
  </si>
  <si>
    <t>07ffa21a-9d9b-4a66-bd0d-4544ea9d5471</t>
  </si>
  <si>
    <t>7f28a0b8-9311-4334-ad04-df8346d74e43</t>
  </si>
  <si>
    <t>SAA244</t>
  </si>
  <si>
    <t>d283e4f0a769e4ee2f3188c5da8b9e6a</t>
  </si>
  <si>
    <t>240ba4a9-d963-4a9a-8e66-31953c6192fd</t>
  </si>
  <si>
    <t>56ebc38c-5c21-460b-a448-a056d9848ec2</t>
  </si>
  <si>
    <t>f07af91b-13d3-452a-aa03-72cbfcb68e3b</t>
  </si>
  <si>
    <t>f8f84bbe-bb21-42b1-ac9f-76a927a2c55e</t>
  </si>
  <si>
    <t xml:space="preserve">APPLE41MMPACK2 </t>
  </si>
  <si>
    <t>e07301ca4efabda63ff770f12d0de4bf</t>
  </si>
  <si>
    <t>4ae13aa9-9160-443a-89a3-ca143d705ac6</t>
  </si>
  <si>
    <t>54fb3b61-f3c4-4a31-aeba-c18b184be6da</t>
  </si>
  <si>
    <t>iPhone-8-plus-Svart-New-2pack</t>
  </si>
  <si>
    <t>30f2a65b7ab52f5a9fd6f37b6fbb654f</t>
  </si>
  <si>
    <t>e877e57e-0dc8-4b07-81b3-4dcdb1ad524e</t>
  </si>
  <si>
    <t>5905b673-cd31-4665-a343-ead792e15952</t>
  </si>
  <si>
    <t>0iCQih</t>
  </si>
  <si>
    <t>114e947b7c61b65e7b98c482803535aa</t>
  </si>
  <si>
    <t>f8f748f8-2120-4e8a-ac61-aff510452c2b</t>
  </si>
  <si>
    <t>1f15306e-116d-49dd-8237-9f61bea48704</t>
  </si>
  <si>
    <t>7c990866-bb87-402c-98fe-4c43dbde434e</t>
  </si>
  <si>
    <t>XIAOMI11LITE2</t>
  </si>
  <si>
    <t>96d59d644cde4b3e6b22b2e4b7bcbcfb</t>
  </si>
  <si>
    <t>25f35b9c-7679-47e5-956b-df1e8692b2cd</t>
  </si>
  <si>
    <t>613d3d07-1e42-4de7-ae78-6592e3aa2452</t>
  </si>
  <si>
    <t>Samsung-Xcover-Pro-2Pack</t>
  </si>
  <si>
    <t>b868f65c79a1926a619654a77eb0e546</t>
  </si>
  <si>
    <t>d885808a-8deb-4373-a010-8011b5553757</t>
  </si>
  <si>
    <t>c1188e37-ddb1-4a04-a971-c7981156cb74</t>
  </si>
  <si>
    <t>9c11b3d9-d79f-4afa-a2bd-fb95ee3c5f0f</t>
  </si>
  <si>
    <t>2ed1fd2c-b1c3-4814-9c89-247fe86d1c7c</t>
  </si>
  <si>
    <t>e19fcc2a-b212-4f8a-b1f9-dec4507da20d</t>
  </si>
  <si>
    <t>13PRO</t>
  </si>
  <si>
    <t>5ca973c6dbf271c13c74cfba59d0ba10</t>
  </si>
  <si>
    <t>e0f727f4-5a88-4c6b-a3c0-edcebf6a2c2c</t>
  </si>
  <si>
    <t>a871a7da-0b22-49a8-96f4-fbdc02c78f8b</t>
  </si>
  <si>
    <t>ri207</t>
  </si>
  <si>
    <t>d44420391b674f1dfb4b470d4b9453aa</t>
  </si>
  <si>
    <t>cfca7cef-99f4-4988-b989-955494520e5d</t>
  </si>
  <si>
    <t>c2b76123-2611-4b62-a524-e87ea33bea68</t>
  </si>
  <si>
    <t>fmUsv7</t>
  </si>
  <si>
    <t>19729db238e12910e2af4f9932965ef6</t>
  </si>
  <si>
    <t>4e87737f-c66c-4e37-bdd6-2bf749d9f616</t>
  </si>
  <si>
    <t>517f3a23-1a16-4d19-83c4-565678ba516a</t>
  </si>
  <si>
    <t>44f3cfd5-2e0f-4e86-9975-02c1efa49541</t>
  </si>
  <si>
    <t>45NEW1PACK</t>
  </si>
  <si>
    <t>56073f785d3b959dfce891395a7a0793</t>
  </si>
  <si>
    <t>a997f8c1-ed45-4072-baf6-f18a64846677</t>
  </si>
  <si>
    <t>a1452abb-d316-4d4b-8fe5-034d713ca684</t>
  </si>
  <si>
    <t>0706212732127</t>
  </si>
  <si>
    <t>5bf2d56120fd23dfa711b55fefed74e0</t>
  </si>
  <si>
    <t>d3599b68-406a-42ca-89db-6899796eaf59</t>
  </si>
  <si>
    <t>945df43c-663e-46f2-97e1-560924e98b2e</t>
  </si>
  <si>
    <t>S23ULTRAP2C1</t>
  </si>
  <si>
    <t>033d77b048a1ba61b6d9a593c8bf28b4</t>
  </si>
  <si>
    <t>a275e52b-4da5-421e-ad93-0071b66f30fa</t>
  </si>
  <si>
    <t>01d1fa99-f3b1-4126-bd2b-749da08a4871</t>
  </si>
  <si>
    <t>2025e645-dd94-43fb-8047-ab2d3858a2e0</t>
  </si>
  <si>
    <t>311d90a7-4d23-4421-a2a1-c2507d625e72</t>
  </si>
  <si>
    <t>Xiaomi-12-2Pack</t>
  </si>
  <si>
    <t>0b1f622a6c079a4c56580be4be497bb6</t>
  </si>
  <si>
    <t>871893bd-c1aa-4941-b44e-f548b2001391</t>
  </si>
  <si>
    <t>70bcb345-8044-406a-8fcc-b64021812e62</t>
  </si>
  <si>
    <t>0b2f55cb-fc0d-4bc8-9493-693c7371bd7e</t>
  </si>
  <si>
    <t>RI104</t>
  </si>
  <si>
    <t>c734002cc573c9f6b2ead8cb0f802ae6</t>
  </si>
  <si>
    <t>713b3627-56c4-4f61-bba4-5a376ff110a8</t>
  </si>
  <si>
    <t>c4b1731d-9b39-49ff-b8ba-bbe29f5d586f</t>
  </si>
  <si>
    <t>f5eee6b7-1ed0-4d91-9dba-753f466cf3bc</t>
  </si>
  <si>
    <t>83c61904-0640-4229-97c0-cb8ef9a41770</t>
  </si>
  <si>
    <t>7086ab0a-6e98-4083-8279-c01d4d712861</t>
  </si>
  <si>
    <t>d14eb577-8f9c-4754-9113-02c7fd043496</t>
  </si>
  <si>
    <t>76958b52-aa7a-4c0d-859a-ab8dfebca6cc</t>
  </si>
  <si>
    <t>c29d1d14-431c-4242-879b-69948fc60fc5</t>
  </si>
  <si>
    <t>c5cc5604-c688-4999-9c49-929e2c7ba56a</t>
  </si>
  <si>
    <t>3100704c-14f4-46fd-9f0e-661cae484c24</t>
  </si>
  <si>
    <t>S21L3G5</t>
  </si>
  <si>
    <t>1f6cab39f4656ed56950c86cb1ec9254</t>
  </si>
  <si>
    <t>2fbbb8e1-d2f6-4025-8ce6-799b5a346e87</t>
  </si>
  <si>
    <t>f103ccb1-539d-49bd-907d-f7ba2c404714</t>
  </si>
  <si>
    <t>iVfnun</t>
  </si>
  <si>
    <t>b82a967ae0306e8cb75105aba8788911</t>
  </si>
  <si>
    <t>8e7dfb14-50b1-41c8-bee2-c458659fbcc3</t>
  </si>
  <si>
    <t>10b0a5c1-1020-421a-bc00-939a853cad07</t>
  </si>
  <si>
    <t>b4c6b6ef-0f0f-41de-affa-94adf9268570</t>
  </si>
  <si>
    <t>732355db-da6c-4dba-8415-ccbef547ca43</t>
  </si>
  <si>
    <t>93724848-627e-4e25-b22f-8cf0b6e3b417</t>
  </si>
  <si>
    <t>Ska2</t>
  </si>
  <si>
    <t>0d0ad3bbdde810220efe46a8bb0db5ac</t>
  </si>
  <si>
    <t>d075c2e3-64fe-4dbe-902f-ae0639ef197c</t>
  </si>
  <si>
    <t>141fc3de-9f6c-485d-924e-14030165ee85</t>
  </si>
  <si>
    <t>SAS022</t>
  </si>
  <si>
    <t>71e9285789f527f75bb7a88f66e7b1e1</t>
  </si>
  <si>
    <t>66d1a064-15c1-4c4b-be4e-e33af8c79073</t>
  </si>
  <si>
    <t>4cdad3b6-8910-4202-831c-8ff49f43bef4</t>
  </si>
  <si>
    <t>7PACK2</t>
  </si>
  <si>
    <t>cb9f110a06fcb7098e14c79fecc392d4</t>
  </si>
  <si>
    <t>deded7dd-ab78-42fb-8e45-77e68309fcf9</t>
  </si>
  <si>
    <t>ad87564d-83b9-4854-87d0-9e516a1f7a9a</t>
  </si>
  <si>
    <t>A03S2C</t>
  </si>
  <si>
    <t>2387d147f2053c4b706f37d80db3ff36</t>
  </si>
  <si>
    <t>284966a6-458e-4290-9ea2-eca85a702374</t>
  </si>
  <si>
    <t>73cd7640-e1a8-45df-91cf-6966cd4a4f0c</t>
  </si>
  <si>
    <t>1e7423fb-2dff-419c-9f34-d67406a28e6e</t>
  </si>
  <si>
    <t>a97269ea-6abb-4586-ab74-92d261d75ca4</t>
  </si>
  <si>
    <t>PRIVACY2A52</t>
  </si>
  <si>
    <t>9a85d28827d541646c53648d8627fd76</t>
  </si>
  <si>
    <t>35d4f042-02c7-4da0-b4c6-f8b5f9920453</t>
  </si>
  <si>
    <t>461ab347-cf5b-44e6-95af-0d0a71ed97e1</t>
  </si>
  <si>
    <t>5a064309-65d2-4e17-a4d6-119c1f1d66ef</t>
  </si>
  <si>
    <t>8f086644-f6c8-4c7b-8d99-dd3bee153d98</t>
  </si>
  <si>
    <t>a6f918a0-e23c-4bd2-ac1e-4a5a9d1d2b00</t>
  </si>
  <si>
    <t>XIR556</t>
  </si>
  <si>
    <t>e829d8cd40632f38001acdde8d70a661</t>
  </si>
  <si>
    <t>3aab760a-50fa-497a-8d76-baaa22cbace8</t>
  </si>
  <si>
    <t>21b81ae1-97cc-4365-8958-8f349db831bf</t>
  </si>
  <si>
    <t>195b562b-f237-4e96-ba04-0a4f41691cab</t>
  </si>
  <si>
    <t>4e6e79ea-76a9-44ee-af72-41863a778fbf</t>
  </si>
  <si>
    <t>SAA230</t>
  </si>
  <si>
    <t>c95ac57374b48a5ae057f86aecb737cb</t>
  </si>
  <si>
    <t>3bb41634-82d4-489f-bebb-8f6a47255d6b</t>
  </si>
  <si>
    <t>60656ba8-dce6-4ae4-8e1a-fcbd12967c0e</t>
  </si>
  <si>
    <t>A50PACK2</t>
  </si>
  <si>
    <t>fda3bb419435fa0141288fd73a3647cf</t>
  </si>
  <si>
    <t>3a565606-a66d-4505-bc52-fdb521527fad</t>
  </si>
  <si>
    <t>860c7ae3-05b5-4883-89b5-1af08cd0e886</t>
  </si>
  <si>
    <t>s21Ultra-5G-2pack</t>
  </si>
  <si>
    <t>9f957548a2dfebd7dfbeff5d1f999967</t>
  </si>
  <si>
    <t>956ea7b9-9b86-48e4-9adf-a9b1519971c7</t>
  </si>
  <si>
    <t>7fc23b06-a716-451e-84fd-37be7f1b9b23</t>
  </si>
  <si>
    <t>0b45c397-abe6-42fb-ba47-852f3bad6a7c</t>
  </si>
  <si>
    <t>f458e3a3-c7f6-4c63-9e5a-b37405c8ba2c</t>
  </si>
  <si>
    <t>42NEW2PACK</t>
  </si>
  <si>
    <t>41b24ad0cebc98df3fe5beb50d1cc028</t>
  </si>
  <si>
    <t>fa9fd216-e6fd-4017-a5ca-3c2a1b926044</t>
  </si>
  <si>
    <t>8246b87d-5d88-4af9-8f57-897db39fa3e9</t>
  </si>
  <si>
    <t>32ed06df-d1f7-4dfc-98e1-56f124c72187</t>
  </si>
  <si>
    <t>4c507676-d057-4e65-a985-9caad53844a8</t>
  </si>
  <si>
    <t>cfd21194-e223-4a51-ae20-fe941c3a1df9</t>
  </si>
  <si>
    <t>de5ab7d4-2918-400c-a6f1-148a94834253</t>
  </si>
  <si>
    <t>f94afc72-0187-4562-94a3-a14268e9a767</t>
  </si>
  <si>
    <t>4371141b-97c4-4a65-8142-48ccd0f4180a</t>
  </si>
  <si>
    <t>NOTE12P2G4</t>
  </si>
  <si>
    <t>01cdf33f25b0bf2f43461e396e05c4b6</t>
  </si>
  <si>
    <t>5fe983f5-aafd-40dd-bd24-d56981ad6a46</t>
  </si>
  <si>
    <t>0ea11160-34fd-4b25-9351-4683dc3d626b</t>
  </si>
  <si>
    <t>2cfd56e4-4592-45a4-bdda-84707818683e</t>
  </si>
  <si>
    <t>63fa6b64-5805-4f8b-922a-f970eab3694b</t>
  </si>
  <si>
    <t>MOM125</t>
  </si>
  <si>
    <t>6e2d8f690ffe6b350f080e922444086d</t>
  </si>
  <si>
    <t>1f224181-30ab-4a02-848b-2bb7cab828f5</t>
  </si>
  <si>
    <t>e6085c39-be27-4bf8-a60e-eea35229fdb1</t>
  </si>
  <si>
    <t>GOP008</t>
  </si>
  <si>
    <t>12a6d30567c039d0ad0e15db1cbe0af4</t>
  </si>
  <si>
    <t>e114b1a5-4018-40d7-8aba-f18f7bc69e50</t>
  </si>
  <si>
    <t>107a94de-d811-430b-a742-85d473e3a7e7</t>
  </si>
  <si>
    <t>SAMS21FE5G2PACSCR&amp;2PACLEN0017</t>
  </si>
  <si>
    <t>fcb3b2a76729b296f8c084ad8b9725df</t>
  </si>
  <si>
    <t>54f5bcc3-0215-4a13-8add-2a72c663e62d</t>
  </si>
  <si>
    <t>0b0a4498-022e-4979-9966-7a520279720a</t>
  </si>
  <si>
    <t>A12NEW2PACK</t>
  </si>
  <si>
    <t>f91fda468474416c2b5466884eab7e62</t>
  </si>
  <si>
    <t>4a868ab9-b6b2-443a-90b2-7cc140026e86</t>
  </si>
  <si>
    <t>bf7ad2a2-3c07-4b64-9d20-e7752b7b3ce8</t>
  </si>
  <si>
    <t>e5a6f72c-dd08-4932-b0b3-b313c60c51a6</t>
  </si>
  <si>
    <t>SAS329</t>
  </si>
  <si>
    <t>d042a4b20d2a64a1180ef9a0e0f8d81f</t>
  </si>
  <si>
    <t>ac6700ac-4fe9-4b4b-af3c-1465697cd599</t>
  </si>
  <si>
    <t>6638d755-382d-4eda-8c33-16da45c7f83e</t>
  </si>
  <si>
    <t>12PROMAXNEW2</t>
  </si>
  <si>
    <t>282c245ac60d2d6cabff8f828493f368</t>
  </si>
  <si>
    <t>1997ed87-6abd-4040-8427-81dfa9bda04b</t>
  </si>
  <si>
    <t>564dc8f1-d271-402a-b0e8-56e6086fbedb</t>
  </si>
  <si>
    <t>df7d80d0-299f-452e-8c98-d4abfb5e3749</t>
  </si>
  <si>
    <t>701c980a-31d0-4f70-96e1-a52b882133f2</t>
  </si>
  <si>
    <t>i32</t>
  </si>
  <si>
    <t>a5a15306e1f6278b434f41020db722bb</t>
  </si>
  <si>
    <t>5a4275d7-8acc-4793-b826-3b356ff51a12</t>
  </si>
  <si>
    <t>4671f58c-d3a9-409f-8aea-d5e4d9520424</t>
  </si>
  <si>
    <t>1227a6c5-4958-43c1-89ab-71812928b29c</t>
  </si>
  <si>
    <t>12886626-9810-4450-9451-d02fbfe91b41</t>
  </si>
  <si>
    <t>41NEW1PACK</t>
  </si>
  <si>
    <t>568a43824d10c5dafaad099ad1effa14</t>
  </si>
  <si>
    <t>6565b007-2ef2-484d-9c4a-a14699591fb0</t>
  </si>
  <si>
    <t>51fd9b5c-c89c-4b98-b746-2a231e8e7940</t>
  </si>
  <si>
    <t>b811fda4-039a-4dc6-9116-ae1ed3cb1cc4</t>
  </si>
  <si>
    <t>A14</t>
  </si>
  <si>
    <t>d958541ef0578cd992a1692b8e12c195</t>
  </si>
  <si>
    <t>1abea17e-38bc-4860-bbea-2fe8f8011932</t>
  </si>
  <si>
    <t>b4a7bc5b-a445-427a-a3c1-e78291709b6b</t>
  </si>
  <si>
    <t>8a162916-fdf2-46f7-860c-4d6e3c0e3806</t>
  </si>
  <si>
    <t>SAS002AB</t>
  </si>
  <si>
    <t>0e0682fe4e9280c02e3e3557fe1fcd2f</t>
  </si>
  <si>
    <t>c3c6a940-3a78-42e9-bb3f-8dc11d338acc</t>
  </si>
  <si>
    <t>8e3af4d7-cc12-4f1d-ac7c-1559042e6105</t>
  </si>
  <si>
    <t>339b169d-68a4-43ba-9922-7325f9821253</t>
  </si>
  <si>
    <t>4e53ba69-be73-4203-abec-c65aac171df2</t>
  </si>
  <si>
    <t>541fa6b8-fb5c-4c1c-bccd-e227f6693647</t>
  </si>
  <si>
    <t>95fb4941-dba5-4278-b77f-d121817198a7</t>
  </si>
  <si>
    <t>S23U1P2C1N</t>
  </si>
  <si>
    <t>8bd5a68d24a4106dc6f5d17362088a8f</t>
  </si>
  <si>
    <t>11929a0b-2792-47c8-82f8-0b41404523b2</t>
  </si>
  <si>
    <t>429ce75a-1dc7-4f05-abf4-9897a1148eff</t>
  </si>
  <si>
    <t>Jul 10, 2024</t>
  </si>
  <si>
    <t>77c91b78-5e02-42e9-b919-a0afadb26c87</t>
  </si>
  <si>
    <t>08d44de1-ca39-46df-9500-b6403aa7a934</t>
  </si>
  <si>
    <t>S10P2NEW</t>
  </si>
  <si>
    <t>4409ad42865f9b433c3a8e2e0b079051</t>
  </si>
  <si>
    <t>43773d7c-2405-4544-a061-48eb2609946a</t>
  </si>
  <si>
    <t>946c1de5-0c37-48ec-9dde-e5ebbe9df6e5</t>
  </si>
  <si>
    <t>c9671733-2d4b-467f-8df3-510e0f380b81</t>
  </si>
  <si>
    <t>892a7883-01bf-4cf3-a37a-43d04320579c</t>
  </si>
  <si>
    <t>568e11c6-5a16-4b3c-8625-1f2693192c80</t>
  </si>
  <si>
    <t xml:space="preserve">Samsung-Galaxy-A33-2pack </t>
  </si>
  <si>
    <t>65ad441914129a396ebb937c7216bfcf</t>
  </si>
  <si>
    <t>e38c4679-bfe9-4381-a5be-a990d96e52c1</t>
  </si>
  <si>
    <t>37b6520d-d22c-44fc-918a-3eb15febf5cb</t>
  </si>
  <si>
    <t>f14d7a07-171e-4082-8c01-5d844b6b6b3a</t>
  </si>
  <si>
    <t>Samsung-S21-5G-2Pack-New</t>
  </si>
  <si>
    <t>921a2d4238a3ef109ad5bdab3c8a1ee9</t>
  </si>
  <si>
    <t>4b4bc98a-a51c-4b85-a368-9cb292b26ef9</t>
  </si>
  <si>
    <t>e77fb3c4-2768-4160-99b4-49a7563fd9dd</t>
  </si>
  <si>
    <t>e9a482e0-e737-4403-914a-2f9c60114921</t>
  </si>
  <si>
    <t>S21PLUSL3</t>
  </si>
  <si>
    <t>a89e265cac503568d7627c8bb8d44be3</t>
  </si>
  <si>
    <t>9979f097-a134-4613-82b2-ae786cb90336</t>
  </si>
  <si>
    <t>f47e8401-d83f-4d58-b3db-a96e52150814</t>
  </si>
  <si>
    <t>SAS382</t>
  </si>
  <si>
    <t>a995ff0594fca09ccf1c8517596f2139</t>
  </si>
  <si>
    <t>d017534b-84aa-4806-a6a6-56fbd0337708</t>
  </si>
  <si>
    <t>591dba28-07df-417a-825f-7afac7ca9878</t>
  </si>
  <si>
    <t>1680a3ae-a19a-4558-8a73-3b9379cb09db</t>
  </si>
  <si>
    <t>SAS318</t>
  </si>
  <si>
    <t>8c6d5341bfca97b077d6c7bd0619a4c5</t>
  </si>
  <si>
    <t>8fd78632-cff8-4e13-aaef-d6a76876628f</t>
  </si>
  <si>
    <t>de5445c0-60d8-41f2-9696-39f13c818914</t>
  </si>
  <si>
    <t>317386bc-eef5-4d60-8218-371298c27e6e</t>
  </si>
  <si>
    <t>A54G5P2</t>
  </si>
  <si>
    <t>1ef118433cbc743aee18808b5666f5e3</t>
  </si>
  <si>
    <t>4cde67fc-3252-447a-85f2-4fc4bad9a0b6</t>
  </si>
  <si>
    <t>f4b8bedf-d260-428c-8b3b-11d26ca0ff78</t>
  </si>
  <si>
    <t>jrUVkO</t>
  </si>
  <si>
    <t>ac7edd1effd8507492c9b15abcf97095</t>
  </si>
  <si>
    <t>cb78cdab-65e7-4569-8005-36ce458a79a3</t>
  </si>
  <si>
    <t>c5eff753-eef5-44a3-a329-63a8a5b1672b</t>
  </si>
  <si>
    <t>SAA172</t>
  </si>
  <si>
    <t>94e7c46552b329443c11424b79213d64</t>
  </si>
  <si>
    <t>9b0c0399-3bcd-4e83-b192-cd7c5f7b69db</t>
  </si>
  <si>
    <t>6f25e6ac-c519-4fd9-b281-4185cd7b53ea</t>
  </si>
  <si>
    <t>PRIVACY11TPRO5GP1</t>
  </si>
  <si>
    <t>2d59075c59853400661f3dc73afc843c</t>
  </si>
  <si>
    <t>10f11136-248f-4fcd-86c2-bed2cfca2c6c</t>
  </si>
  <si>
    <t>42ab0b9a-1d79-4e2d-a745-8acbd35c2b9d</t>
  </si>
  <si>
    <t>XIR596</t>
  </si>
  <si>
    <t>5d84425f7f30413e6fabddea7ead786d</t>
  </si>
  <si>
    <t>68266445-da92-4d73-bf27-2dfdd1050177</t>
  </si>
  <si>
    <t>bc0c4d5e-5f13-4435-965b-c430747288ba</t>
  </si>
  <si>
    <t>38MM2PACK</t>
  </si>
  <si>
    <t>e276ce43825e5d150be8eb717994e1b7</t>
  </si>
  <si>
    <t>71cfc65e-6365-4a29-9c0d-fbc2ebe7fbc1</t>
  </si>
  <si>
    <t>bf17e249-7b33-4fc3-a09e-a53e715f3a2f</t>
  </si>
  <si>
    <t>3211984a-b628-4e96-b1cc-3c2e723fd7dd</t>
  </si>
  <si>
    <t>A10</t>
  </si>
  <si>
    <t>7d90b31d904c1a0d2672f41b42f1a1c9</t>
  </si>
  <si>
    <t>3296aa83-eb20-480c-8a9d-1a22009b08ad</t>
  </si>
  <si>
    <t>ea565ebf-4ac5-4fc3-9615-14abadb00b77</t>
  </si>
  <si>
    <t>TAB7LITE5G3</t>
  </si>
  <si>
    <t>1dc1bd35beaac8691c140f42e0778488</t>
  </si>
  <si>
    <t>976cb506-c140-4b25-bb3d-8ee882dd4b9f</t>
  </si>
  <si>
    <t>8941c5a9-1937-46ef-a4ac-3459ff9543b3</t>
  </si>
  <si>
    <t>b45b3e5c-7362-4325-9a71-1566756afc19</t>
  </si>
  <si>
    <t>2c70e8c8-7612-4223-8e45-381abd5694bd</t>
  </si>
  <si>
    <t>XIR558</t>
  </si>
  <si>
    <t>c14c214872e4ef33bf3d2775aed7f8a5</t>
  </si>
  <si>
    <t>e0123364-e92d-440d-8e68-104a75915ae0</t>
  </si>
  <si>
    <t>f9af9e7a-23c5-4ad3-b01a-b31eb59e4f32</t>
  </si>
  <si>
    <t>6670cb6c-5121-4b0b-863a-3b0cc1edb597</t>
  </si>
  <si>
    <t>4789ca83-c980-451e-9764-e66cb8c28974</t>
  </si>
  <si>
    <t>d8d1cb39-d4ea-4186-8a4c-98494dd42708</t>
  </si>
  <si>
    <t>0f244212-ec12-4dcd-9f8f-d3ca42ab31fa</t>
  </si>
  <si>
    <t>oneplus-95G-2Pack</t>
  </si>
  <si>
    <t>f8dbbfc24e487f60e34624f2b54978d3</t>
  </si>
  <si>
    <t>5844cba0-4115-4897-97d0-9ca96829ddde</t>
  </si>
  <si>
    <t>9cdee65a-5f37-4dfe-b4d9-eade81269abe</t>
  </si>
  <si>
    <t>6780b5e4-ffc1-4ae8-b0ba-ab0d3a887cc4</t>
  </si>
  <si>
    <t>9ff6688c-a626-4da8-b6c3-78e7b5bbe527</t>
  </si>
  <si>
    <t>527d03f9-5384-4285-8f05-f92b2e7d363a</t>
  </si>
  <si>
    <t>17106d92-00c9-4899-b8f7-5c32b3a3cc02</t>
  </si>
  <si>
    <t>11c9b593-a78a-4687-95a0-271b71331313</t>
  </si>
  <si>
    <t>f4c36e57-bf98-44a6-84ac-039671cacd69</t>
  </si>
  <si>
    <t>SAS018</t>
  </si>
  <si>
    <t>1800c5e8671ac792a6e7cd17079a1bab</t>
  </si>
  <si>
    <t>72a1977a-6f27-41a2-9c7a-8121c25973b5</t>
  </si>
  <si>
    <t>2c2130e9-cd0f-4da2-a513-44ae4678341c</t>
  </si>
  <si>
    <t>aca65018-f890-445c-9fd4-73d3e5c94501</t>
  </si>
  <si>
    <t>NOTE10PACK2</t>
  </si>
  <si>
    <t>3c0a1c29ccbe7729071f98c1416ad8f3</t>
  </si>
  <si>
    <t>d772f97b-7b58-409a-92a8-df7cbb25a80c</t>
  </si>
  <si>
    <t>49282e2c-7302-49ed-bd80-a0a64a828bd8</t>
  </si>
  <si>
    <t xml:space="preserve">Samsung-S21-Fe-2pack </t>
  </si>
  <si>
    <t>ae181c487f97f397061551390e924752</t>
  </si>
  <si>
    <t>4f1792db-5c67-478a-a8df-526a362e5cfd</t>
  </si>
  <si>
    <t>f909749f-151c-4a20-bc61-5aceb8083a4d</t>
  </si>
  <si>
    <t>cc43d01c-37a8-4f4a-8dab-3468561a7835</t>
  </si>
  <si>
    <t>S20FENEW1BALCK</t>
  </si>
  <si>
    <t>700d25e2e725c3b8fe25209ac8c382c8</t>
  </si>
  <si>
    <t>8af3da55-3891-4db5-9704-a28abfb7923a</t>
  </si>
  <si>
    <t>38525647-fc15-4b76-8361-ba50d5b6b36d</t>
  </si>
  <si>
    <t>e3db53dc-34fa-4d56-bf66-2f47615b4a8b</t>
  </si>
  <si>
    <t>SAMS23ULT0023</t>
  </si>
  <si>
    <t>a1aa37ff5d885b8e5969fbf507375b98</t>
  </si>
  <si>
    <t>efc5e089-ffbb-41b8-9602-859f3aaadd7c</t>
  </si>
  <si>
    <t>bbe435b5-e6f5-46cb-acba-e3437ebaf580</t>
  </si>
  <si>
    <t>3da06ac3-ccba-4d05-80af-96a79696705b</t>
  </si>
  <si>
    <t>XCOVER6PRO2</t>
  </si>
  <si>
    <t>94c84554bdbfb804c2d98652f7f7e384</t>
  </si>
  <si>
    <t>26bcb766-db6f-413a-9e6d-5e81bc37a249</t>
  </si>
  <si>
    <t>533d0ddc-5dd8-4c00-afb2-68169e40a364</t>
  </si>
  <si>
    <t>iphone-14-mix-2pack</t>
  </si>
  <si>
    <t>69180757c99a011be4bbdf4b96685337</t>
  </si>
  <si>
    <t>b89338da-19ff-4e77-86d6-55439f5be555</t>
  </si>
  <si>
    <t>c64bbbf1-07e3-4309-b29f-9c9fc795c548</t>
  </si>
  <si>
    <t>P30PACK2</t>
  </si>
  <si>
    <t>c3ab094e869be52b97183feb1fd7fbbb</t>
  </si>
  <si>
    <t>cb34689b-2144-4e60-9591-90f52d91d5fb</t>
  </si>
  <si>
    <t>ef17386e-906c-40b4-9e46-ba19e28e9d8a</t>
  </si>
  <si>
    <t>30fdc916-faf4-4cec-8ffc-44e7514c7b14</t>
  </si>
  <si>
    <t>95a64330-27e2-47b9-b5e1-6f78957cba7a</t>
  </si>
  <si>
    <t>f7b16236-096d-401a-9eee-a5454cccd13b</t>
  </si>
  <si>
    <t>GOOGLE7A2</t>
  </si>
  <si>
    <t>86f27cc9478f75aa981bb23f0f4d07ce</t>
  </si>
  <si>
    <t>431838f4-0e53-445c-aef4-31d810023322</t>
  </si>
  <si>
    <t>8c1758e0-71cc-42c0-a52c-9910b1eef6d7</t>
  </si>
  <si>
    <t>SOX400</t>
  </si>
  <si>
    <t>76bbb62d5cf3d6b6fd5446fce364e0c7</t>
  </si>
  <si>
    <t>4fe46e64-dd27-4c83-ab59-2f80070390c3</t>
  </si>
  <si>
    <t>192a2aec-3e6b-4811-bf18-d4aa298e1dc1</t>
  </si>
  <si>
    <t>150cd3f5-4b29-49e3-88ec-b4e95a1cbfea</t>
  </si>
  <si>
    <t>614ecb98-d35c-4fc9-9b49-d9d686bebd68</t>
  </si>
  <si>
    <t>xiaomi-redmi-note-11 pro-5G-2pack</t>
  </si>
  <si>
    <t>24e9dee2a1ad707972a38174e18d0ee5</t>
  </si>
  <si>
    <t>01082996-c726-45f3-8e7a-9ed66c469148</t>
  </si>
  <si>
    <t>b6cedab7-2f2f-4101-9037-f0737f438898</t>
  </si>
  <si>
    <t>f9178074-ad72-49bf-8f03-14a7759fa92d</t>
  </si>
  <si>
    <t>e6e49544-3b5e-405d-9dac-adf69517d209</t>
  </si>
  <si>
    <t>S9-NEW-PLUS-2PACK</t>
  </si>
  <si>
    <t>0539aed8d359638f5d264b5565373c2c</t>
  </si>
  <si>
    <t>7510ddcf-6fa6-4b00-b24f-4724e8056518</t>
  </si>
  <si>
    <t>0cef6c84-fba5-49ce-86cf-0b9cfd37bc71</t>
  </si>
  <si>
    <t>b9cf4fb6-4412-46eb-964c-4b918016348f</t>
  </si>
  <si>
    <t>XR2</t>
  </si>
  <si>
    <t>203d159b03ddb7d19a6f7bdd177b1586</t>
  </si>
  <si>
    <t>aada0bc5-490c-4b26-9034-7c54b368161e</t>
  </si>
  <si>
    <t>1a959798-3c4c-432d-867c-ea6c35e52330</t>
  </si>
  <si>
    <t>bae3e284-98cc-4e4e-81bb-27379d8d12d6</t>
  </si>
  <si>
    <t>c614ebd5-7219-48d1-87ef-94872504afb2</t>
  </si>
  <si>
    <t>tab3</t>
  </si>
  <si>
    <t>5541a28c1d2a4c7e7d9cb33271eb987d</t>
  </si>
  <si>
    <t>a9efcfed-035e-4823-ab01-074be96f4ba9</t>
  </si>
  <si>
    <t>06106438-a7a1-4dfc-b785-d73acbd30ded</t>
  </si>
  <si>
    <t>Xi8</t>
  </si>
  <si>
    <t>00af042baba46385f88b07a98f62c0e1</t>
  </si>
  <si>
    <t>d79ee394-8a3f-4243-a1ee-fde7f039ef61</t>
  </si>
  <si>
    <t>0fcffa28-d6fe-465a-b014-0d2f9ef0daf7</t>
  </si>
  <si>
    <t>SAS022q</t>
  </si>
  <si>
    <t>796873249d3b5652df4cb137327a1b8e</t>
  </si>
  <si>
    <t>3000a58a-141a-453b-896f-746a44e39f7b</t>
  </si>
  <si>
    <t>e5b19b21-23e3-4d1b-a257-fd054e251179</t>
  </si>
  <si>
    <t>ea1c9a51-076c-4c47-9684-bde6476461bb</t>
  </si>
  <si>
    <t>ae18a0b2-85cf-4c79-8ff5-2416b2170511</t>
  </si>
  <si>
    <t>2e0ee340-e5fa-4903-86f8-3f7116b837df</t>
  </si>
  <si>
    <t>A52SC3</t>
  </si>
  <si>
    <t>81ade5944a0172cd3f94b6aa7523caad</t>
  </si>
  <si>
    <t>ed49f401-34ac-4413-a265-d7fd5ee27a0d</t>
  </si>
  <si>
    <t>6d8e882f-782b-4782-ae32-6f5534c754aa</t>
  </si>
  <si>
    <t>0cf292dc-4eef-4aef-9a11-efe56a10ed02</t>
  </si>
  <si>
    <t>e3b5e38e-6ee1-4dc3-aab0-53ebce66e4f5</t>
  </si>
  <si>
    <t>a3499dd7-72ef-4b49-b60d-08835f8f6d51</t>
  </si>
  <si>
    <t>e190d4bd-4240-4123-8cbe-364822b35966</t>
  </si>
  <si>
    <t>fa501373-8fe9-4a27-b615-a94bac4ccb5c</t>
  </si>
  <si>
    <t>fc10ffae-1398-4bd5-8cf9-2c476d291a83</t>
  </si>
  <si>
    <t>A20EPACK2</t>
  </si>
  <si>
    <t>b7963fe2a5f824111a40bfb261714569</t>
  </si>
  <si>
    <t>e2431561-407c-4700-a3f2-d417ac999df9</t>
  </si>
  <si>
    <t>68fe34b1-4526-4b72-991f-d0158606ed3c</t>
  </si>
  <si>
    <t>7fbd380b-eca8-4326-a3df-e2014ce59fd9</t>
  </si>
  <si>
    <t>0946b737-f8f7-4b85-a1ad-db5a42a4fbc7</t>
  </si>
  <si>
    <t>3aa47395-198a-489e-8d6d-29f97cf15f8f</t>
  </si>
  <si>
    <t>4e2410f5-2f23-42bb-807b-55fda41ee40d</t>
  </si>
  <si>
    <t>UlkbP1</t>
  </si>
  <si>
    <t>923f0c8dc05d4838698bc83c53820caf</t>
  </si>
  <si>
    <t>2ef4d60e-6357-4db9-b96e-483cdd356694</t>
  </si>
  <si>
    <t>7d31f10b-3571-4f2c-bff0-4c884b6d2f1c</t>
  </si>
  <si>
    <t>05c024cf-5798-4f8d-9728-cabdc958cc0c</t>
  </si>
  <si>
    <t>XIR566</t>
  </si>
  <si>
    <t>d4a91f4a1b7f0142d3bc71050dbdbd89</t>
  </si>
  <si>
    <t>d611e92b-9a87-437a-a9f7-f911c17d4bd5</t>
  </si>
  <si>
    <t>08a39fd2-ea94-4add-8f8b-378d4b9d8e5b</t>
  </si>
  <si>
    <t>45NEW2PACK</t>
  </si>
  <si>
    <t>a5897d7facf0c7090495549f4e78b110</t>
  </si>
  <si>
    <t>fee88214-f6f5-4046-b157-be3209a8c9cb</t>
  </si>
  <si>
    <t>9391ff31-d67e-44cc-997c-25cf0d5c5501</t>
  </si>
  <si>
    <t>b54594b0-88d8-41b5-a34a-ceb62e4f6ac1</t>
  </si>
  <si>
    <t>642da970-8fad-49cb-98f2-0c2767a59ee1</t>
  </si>
  <si>
    <t>XI1486</t>
  </si>
  <si>
    <t>ccb65baa67107b79e4bb951c1b41098e</t>
  </si>
  <si>
    <t>fe55127d-24bb-4b66-8980-6ee5fbc76afb</t>
  </si>
  <si>
    <t>2f8f288b-73ab-4b13-aa70-e9a4f6508ab4</t>
  </si>
  <si>
    <t>EXPERIA</t>
  </si>
  <si>
    <t>cf8f8ee5148431b9159ccb30bca17fa4</t>
  </si>
  <si>
    <t>308341be-318f-454c-a508-22843c5c6eab</t>
  </si>
  <si>
    <t>e78ffea3-13ca-4db1-bd00-f67d23ab23dc</t>
  </si>
  <si>
    <t>132b53aa-5145-47d7-9385-dd479981d11f</t>
  </si>
  <si>
    <t>ac4c264f-1c9a-4420-93fb-af29650e4de8</t>
  </si>
  <si>
    <t xml:space="preserve">Samsung-s205g-1Pack </t>
  </si>
  <si>
    <t>7da3640a79424fa2dc12e04d46ca4234</t>
  </si>
  <si>
    <t>cedddfde-5539-4cbf-9e62-12446dc6b720</t>
  </si>
  <si>
    <t>c01c0153-3530-4cfa-b1aa-7f9edc63fe91</t>
  </si>
  <si>
    <t>tab2</t>
  </si>
  <si>
    <t>f702f986-4378-4a02-adb0-3110214af825</t>
  </si>
  <si>
    <t>64f69d10-d672-4e70-bfd3-92b20b77d6b6</t>
  </si>
  <si>
    <t>b6fba825-45c0-45e1-9980-7ebf60250322</t>
  </si>
  <si>
    <t>245f3c49-8656-4d8b-8b15-20a54bfc2b80</t>
  </si>
  <si>
    <t>96b16379-3517-4afa-8c47-90b3b5c08a13</t>
  </si>
  <si>
    <t>fc0688ff-d053-4ad2-91b1-c43f67f423a4</t>
  </si>
  <si>
    <t xml:space="preserve">Samsung-Note205g-2Pack </t>
  </si>
  <si>
    <t>aafb8d402908c79841a62fff27a31a33</t>
  </si>
  <si>
    <t>7554cada-a359-496d-835f-1784408b3fc7</t>
  </si>
  <si>
    <t>d080c42e-3218-45d3-9dfc-f233d86b6d6e</t>
  </si>
  <si>
    <t>Motorola-Edge30-Pro-2Pack</t>
  </si>
  <si>
    <t>dbb22c47db846e7b7b1dd97755483183</t>
  </si>
  <si>
    <t>af3e8db1-0944-4ee7-a4c1-dc94e532274c</t>
  </si>
  <si>
    <t>f2484d2d-9305-4b9f-8a09-0fee77c46e11</t>
  </si>
  <si>
    <t>9ee439e9-e17a-4120-be41-eeac95a01538</t>
  </si>
  <si>
    <t>678e02a0-aac2-4dd1-a8f8-7ec67fc4ea62</t>
  </si>
  <si>
    <t>82ec464b-bc89-4595-aa69-ef8a55e55aa8</t>
  </si>
  <si>
    <t>7dc7b915-04cf-4a8a-b89b-736a26acbe05</t>
  </si>
  <si>
    <t>646e4731-b2c3-4022-bcfa-bc7d0c48b411</t>
  </si>
  <si>
    <t>c89bb123-2b53-49ef-9d91-191a18f42167</t>
  </si>
  <si>
    <t>XiaomiNote10PACK2</t>
  </si>
  <si>
    <t>803403e16559304ec66e81f376c746be</t>
  </si>
  <si>
    <t>7343b871-19fd-45b6-9f89-abc72a2d41fa</t>
  </si>
  <si>
    <t>2fd84283-1e19-4ce7-855f-b05d02d1fdc1</t>
  </si>
  <si>
    <t>d63983b0-6563-457c-a846-fc2b4b1756c0</t>
  </si>
  <si>
    <t>9560a441-8031-444a-87d0-01685e148867</t>
  </si>
  <si>
    <t>S23P2C1</t>
  </si>
  <si>
    <t>2d04d70bc455366fe93a8fdcd70dc610</t>
  </si>
  <si>
    <t>cf275a67-4d39-471f-a270-ab814b34c16f</t>
  </si>
  <si>
    <t>2f15c4c2-61f5-4ec5-bb66-6b00016ee9bb</t>
  </si>
  <si>
    <t>f15534ed-f50b-4015-9301-64fe20cec3ac</t>
  </si>
  <si>
    <t>XIR606</t>
  </si>
  <si>
    <t>dfe5c8fad49e878f6cc4be37fa68acb2</t>
  </si>
  <si>
    <t>d522cc23-f478-4c91-8dc1-17e78cbf7286</t>
  </si>
  <si>
    <t>e23eebfe-42ea-4746-827a-f98d4faa125d</t>
  </si>
  <si>
    <t>SAS380</t>
  </si>
  <si>
    <t>1e92eaa8c355317b1cc8f688631c0e63</t>
  </si>
  <si>
    <t>e088ced3-0b46-46bf-8b92-10e90f38ee36</t>
  </si>
  <si>
    <t>ac305ddb-4435-4009-9a75-f389b52d057e</t>
  </si>
  <si>
    <t>acbd2f15-758f-4e1c-a262-bddb98acb370</t>
  </si>
  <si>
    <t>SAA00888</t>
  </si>
  <si>
    <t>39195388703aa59289013e174fc128a3</t>
  </si>
  <si>
    <t>7e483281-282c-4f4a-a9c1-b5a5ea0740b2</t>
  </si>
  <si>
    <t>7bc9f115-ab50-4e0c-8c12-27ff3232d69b</t>
  </si>
  <si>
    <t>IPAD9P1</t>
  </si>
  <si>
    <t>876fc0668a873688332a874b43efb6fd</t>
  </si>
  <si>
    <t>87094939-8ea2-4b58-a192-d490e4bceaaf</t>
  </si>
  <si>
    <t>6fc1cce2-8030-442c-86a0-fc8206bac694</t>
  </si>
  <si>
    <t>03a48098-9c20-48fb-aae8-8eafb1b367b7</t>
  </si>
  <si>
    <t>S8PLUS2PACK</t>
  </si>
  <si>
    <t>becb39d86df9914030c2a0f5375e187b</t>
  </si>
  <si>
    <t>3bb0c9d0-e9b2-4b2e-ad4c-8ac82ebc9e32</t>
  </si>
  <si>
    <t>58a54ec0-8b0a-4088-87c3-b24a379bc491</t>
  </si>
  <si>
    <t>18685489-746f-4590-a0d8-c771b8fe792c</t>
  </si>
  <si>
    <t>NOTE10PLUSNEW1</t>
  </si>
  <si>
    <t>17e158be72539fb2074ad2e14e8bf379</t>
  </si>
  <si>
    <t>2742ec9d-452b-4149-a742-1c91369962c6</t>
  </si>
  <si>
    <t>b5d97e63-4657-486f-80f2-f0e41e1d4d13</t>
  </si>
  <si>
    <t>SAS370</t>
  </si>
  <si>
    <t>df4476b51209df47962aef331b2b3751</t>
  </si>
  <si>
    <t>b25cf487-b63f-4795-b29d-038805f4b2d6</t>
  </si>
  <si>
    <t>0c66d2a3-c771-4628-80f2-e8fed5710202</t>
  </si>
  <si>
    <t>72b65f4c-3544-4a81-a1a4-e70bb88e2e1c</t>
  </si>
  <si>
    <t>0f2ca219-f532-4ea1-8c46-f339dabf5887</t>
  </si>
  <si>
    <t>ZFOLD4G1</t>
  </si>
  <si>
    <t>873ea4e62655d8c1239cb7e7a562cf7d</t>
  </si>
  <si>
    <t>656f9315-45f5-41cc-abf5-9ae3a2000ebb</t>
  </si>
  <si>
    <t>541af3b4-2017-4664-9b52-f14aaff5e0ff</t>
  </si>
  <si>
    <t>a3a0bf04-5cf0-498d-b467-990e39eeb9eb</t>
  </si>
  <si>
    <t>P30LITE2PACK</t>
  </si>
  <si>
    <t>a2d69d5432417daec274d842a63ed775</t>
  </si>
  <si>
    <t>ccb824bd-64bb-4786-8678-f37de7aa785f</t>
  </si>
  <si>
    <t>8952a3e0-fb21-4041-820f-0c6b73244603</t>
  </si>
  <si>
    <t>8b4dfb7a-c10a-4037-986a-48661ca389cc</t>
  </si>
  <si>
    <t>4430f919-6169-40e3-a099-bb081a38ff8e</t>
  </si>
  <si>
    <t>8856d3c4-1fe8-4404-abff-bb00d1cfae65</t>
  </si>
  <si>
    <t>SAS330</t>
  </si>
  <si>
    <t>7e44a3885c08cf7754d486d744ee440d</t>
  </si>
  <si>
    <t>e9a7daef-1390-45ed-9fcf-6fbae4d7885f</t>
  </si>
  <si>
    <t>9ebf57b0-b806-46da-b6eb-c4edbcf4b8f6</t>
  </si>
  <si>
    <t>Ri21</t>
  </si>
  <si>
    <t>9eb0232417ea8839a98787a73d1560a1</t>
  </si>
  <si>
    <t>8da3b31d-256b-497f-8624-44aa5333cbf2</t>
  </si>
  <si>
    <t>4593d0fa-fad1-4578-9733-cf801b00b3bb</t>
  </si>
  <si>
    <t>aac3e773-9df7-41d8-970e-e090454d99e8</t>
  </si>
  <si>
    <t>e9cf3118-f2e2-40a4-87b0-f824455b4105</t>
  </si>
  <si>
    <t>39da1aee-428a-4f32-91d8-44b467541e65</t>
  </si>
  <si>
    <t>1Qwguo</t>
  </si>
  <si>
    <t>d6b44879bb9a29d40561f838338a033e</t>
  </si>
  <si>
    <t>86fd13a4-dbbb-4eef-80f9-1732e1502685</t>
  </si>
  <si>
    <t>Jul 9, 2024</t>
  </si>
  <si>
    <t>147b8711-39ef-4360-b362-90a2e7fddc02</t>
  </si>
  <si>
    <t>4b820414-4377-42f0-97bc-88051a3f1552</t>
  </si>
  <si>
    <t>b5f52275-5e8a-49bf-a8d7-6d8945b12503</t>
  </si>
  <si>
    <t>ecf3569e-7473-44fe-bc7a-58b826846b26</t>
  </si>
  <si>
    <t>bfdbe58f-d1b0-4cbd-8be6-9b5caba7f476</t>
  </si>
  <si>
    <t>5bbb6f7e-c07d-45f9-a646-d6b9e0170998</t>
  </si>
  <si>
    <t>SAX390</t>
  </si>
  <si>
    <t>5d69fd5cc5df697f678336bf4dda30e1</t>
  </si>
  <si>
    <t>8cc33a24-4a7a-462b-a505-b9450f62a232</t>
  </si>
  <si>
    <t>9adf3a37-026e-4816-80ec-3ce31cddc76a</t>
  </si>
  <si>
    <t>NOTE20UPACK2</t>
  </si>
  <si>
    <t>d5507cd57af1cf4575d857c16cf2f6d6</t>
  </si>
  <si>
    <t>fabdf5a3-62f5-4c3a-aee1-0b9d3dc6f405</t>
  </si>
  <si>
    <t>a967d00c-acde-45c3-b4ea-c2a7e0f58db1</t>
  </si>
  <si>
    <t>d5991795-a2d5-400b-ad0b-6181169e033e</t>
  </si>
  <si>
    <t>8n7Ift</t>
  </si>
  <si>
    <t>2d91cd7d106e5b0d3ea5b02b976596cd</t>
  </si>
  <si>
    <t>5df0963b-6f9b-4f21-b8d4-ae5bb6162fa4</t>
  </si>
  <si>
    <t>6b03567e-3222-42c3-a7d8-1f0a37329f21</t>
  </si>
  <si>
    <t>4e95e5e2-a94c-44df-a648-11bea7e6e207</t>
  </si>
  <si>
    <t>RI17</t>
  </si>
  <si>
    <t>697fb8fd362256431947a2d461e1cc93</t>
  </si>
  <si>
    <t>2cd49c18-85e1-4dd5-a3ba-19c999ed9c56</t>
  </si>
  <si>
    <t>d4eaf23d-acf9-4b38-9984-2ee558859c3e</t>
  </si>
  <si>
    <t>8d6b399b-bc8d-4e61-83d5-1a55ff5a9b82</t>
  </si>
  <si>
    <t>SAMA532PACSCR&amp;2PACLEN0034</t>
  </si>
  <si>
    <t>9f6ac67f263558da6e6707a3660e0c1e</t>
  </si>
  <si>
    <t>a320ef87-e63e-4891-bddc-5581b1b8f971</t>
  </si>
  <si>
    <t>bac7a414-bf57-45d3-906c-d16dda1313a3</t>
  </si>
  <si>
    <t>5a81d2a6-460c-452a-8aaf-2415e305eab0</t>
  </si>
  <si>
    <t>5cd769c5-22cb-42a1-a2ba-5f261bea1e56</t>
  </si>
  <si>
    <t>5947f051-e8b5-4742-a3b9-07e51f3054aa</t>
  </si>
  <si>
    <t>MOE106</t>
  </si>
  <si>
    <t>f3bc7484fa560f3e6d2d7fed33d34287</t>
  </si>
  <si>
    <t>16123d99-6d37-43f0-b6da-c8a5516b0b11</t>
  </si>
  <si>
    <t>28fb08ae-05d9-4639-a65a-e12798785c6c</t>
  </si>
  <si>
    <t>8c764e7d-4d1f-4030-a425-c6b02f135f58</t>
  </si>
  <si>
    <t>072510c8-bb88-4023-9b38-ca15c8873030</t>
  </si>
  <si>
    <t>87b785a5-fc43-4751-8ae5-928194a722ee</t>
  </si>
  <si>
    <t>6933e41e-a74c-4785-a9f1-c794493a9a4f</t>
  </si>
  <si>
    <t>PRIVACY12TPRO5G2</t>
  </si>
  <si>
    <t>3620b6278dc83d22911ce49bbf648402</t>
  </si>
  <si>
    <t>276c756c-79cd-4324-b132-471de65040ac</t>
  </si>
  <si>
    <t>42272236-c7a6-4d55-8151-18d661ac2e14</t>
  </si>
  <si>
    <t>432d7847-56a8-4eff-83fd-04c7492ad1b7</t>
  </si>
  <si>
    <t>S20FE 2PACK</t>
  </si>
  <si>
    <t>0cea14d52b765299ad7f66c213244fb9</t>
  </si>
  <si>
    <t>1252cb88-3b3e-46c2-8390-f9aae016b313</t>
  </si>
  <si>
    <t>f5a17349-ce38-41c9-9eb5-75826d04e4e4</t>
  </si>
  <si>
    <t>a511a892-2e36-455c-9b4d-6d635b515db1</t>
  </si>
  <si>
    <t>Samsung-S8-NEW-2pack</t>
  </si>
  <si>
    <t>54afc04520f153dcc209df77a213d5bf</t>
  </si>
  <si>
    <t>d5f5b8fc-8497-4626-affc-d6cb4c1b4cde</t>
  </si>
  <si>
    <t>22a49b1a-6ac1-4a6a-885d-175c0f56e8d9</t>
  </si>
  <si>
    <t>492ae095-7ffc-46de-a505-be0726c33ea8</t>
  </si>
  <si>
    <t>cc4cde9c-d86c-4e40-a8dd-11ca6175a6ba</t>
  </si>
  <si>
    <t>0ea252f1-1cbb-4b26-b18e-048fbdfafff3</t>
  </si>
  <si>
    <t>2030c545-0cfb-4338-b853-4acd80d0bd8b</t>
  </si>
  <si>
    <t>P30-PRO-2PACK</t>
  </si>
  <si>
    <t>36022f1cb9ff4c944c38ca6eb995cec1</t>
  </si>
  <si>
    <t>56996f1f-dbe2-4983-acfb-44c739b29192</t>
  </si>
  <si>
    <t>f19353b5-0f3a-454c-b34a-ff76f9e61acb</t>
  </si>
  <si>
    <t>db790fb0-0b0a-4ab2-8336-6734009edde4</t>
  </si>
  <si>
    <t>IPADAIR2P</t>
  </si>
  <si>
    <t>0fc0190501245600e16084b2162b78a7</t>
  </si>
  <si>
    <t>87764c29-a029-4d35-8b98-862dfe30da72</t>
  </si>
  <si>
    <t>569d3e08-77db-4742-8947-dce954c44e0a</t>
  </si>
  <si>
    <t>A72PACK2</t>
  </si>
  <si>
    <t>e4320180326fd25e8686d0886a0a8b55</t>
  </si>
  <si>
    <t>e770017c-c901-454f-9455-522c1bf95727</t>
  </si>
  <si>
    <t>638a98e8-30dc-476d-afc7-b0c99240e5b3</t>
  </si>
  <si>
    <t>6260fb6b-96c3-49fe-88fa-0d770d6ee8ca</t>
  </si>
  <si>
    <t>Ri19</t>
  </si>
  <si>
    <t>8e13be8dce997ceee33dfdfb78555deb</t>
  </si>
  <si>
    <t>41a97c68-efc6-4c87-8c67-14449236d0da</t>
  </si>
  <si>
    <t>24f43bb3-f16f-45c8-bcfa-1278062aed00</t>
  </si>
  <si>
    <t>f499508a-c862-4c09-9873-52b00d827f5c</t>
  </si>
  <si>
    <t>M40NEO2</t>
  </si>
  <si>
    <t>fcada739414cd83a56e0a358d2ef1441</t>
  </si>
  <si>
    <t>830df1a4-5d6c-42d7-a194-e4c99bde7f40</t>
  </si>
  <si>
    <t>c38ab901-b471-4df2-9806-33e073d40de0</t>
  </si>
  <si>
    <t>Samsung-S21-ultra-2pack-New</t>
  </si>
  <si>
    <t>f8a96692a0bec144bae7833ffdfe3b41</t>
  </si>
  <si>
    <t>7a4850aa-956f-482d-a6ef-80581d4780a5</t>
  </si>
  <si>
    <t>7ab65d2c-6fbf-41e8-a95a-28f987790f07</t>
  </si>
  <si>
    <t>73ef0338-aa71-48f2-b74a-fe9bb681adee</t>
  </si>
  <si>
    <t>A71PACK2</t>
  </si>
  <si>
    <t>0a9582779485e92fc288892857b85cd8</t>
  </si>
  <si>
    <t>9c2670f6-0772-4ba8-b438-f1458fd8c6d0</t>
  </si>
  <si>
    <t>66fd42e5-3b21-4bad-80d4-056386352df8</t>
  </si>
  <si>
    <t>2d0bea38-edc8-4459-a0b4-cdca18e13cd9</t>
  </si>
  <si>
    <t>294a429c-bd7b-4cf3-9c31-0e1e7d41b11c</t>
  </si>
  <si>
    <t>bc21562d-b19e-4312-8a8a-0492a9ddfe29</t>
  </si>
  <si>
    <t>b2919ed8-07e9-49b0-b38d-3e97ee79057e</t>
  </si>
  <si>
    <t>SAS016</t>
  </si>
  <si>
    <t>047a58e9a2afa61d4dbbaa6ea0cec662</t>
  </si>
  <si>
    <t>c33c9a60-ed6e-487b-9f55-903ace1b2747</t>
  </si>
  <si>
    <t>7d422b80-6351-402e-8ae5-97b01821827f</t>
  </si>
  <si>
    <t>08726e52-9694-4fa8-a3bb-98ac7c0738bc</t>
  </si>
  <si>
    <t>15dc41bc-7b53-45cf-aa1c-c820f674bd24</t>
  </si>
  <si>
    <t>2a9039b8-1a3e-46b9-9c7d-6ec1b20812c9</t>
  </si>
  <si>
    <t>2fd0e767-bc2d-4424-a459-391de4233d8b</t>
  </si>
  <si>
    <t>14539be3-eff4-418f-8b44-eb7180122fe5</t>
  </si>
  <si>
    <t>6be683b6-130d-4e5c-bf7b-d482e2fc3d60</t>
  </si>
  <si>
    <t>e5bda914-4d75-48e7-aa5b-8e32c409d6dd</t>
  </si>
  <si>
    <t>adb4de0f-7700-4241-90ab-1bafe5c10090</t>
  </si>
  <si>
    <t>Xi5</t>
  </si>
  <si>
    <t>cc51110453da4e55941c1481162a7c1f</t>
  </si>
  <si>
    <t>e6df8adb-4d1d-42bc-a4f5-3563a1fdb6f8</t>
  </si>
  <si>
    <t>82408a8c-f95b-494d-b52f-1e91e78df926</t>
  </si>
  <si>
    <t>f7c0c797-fdc2-466a-8207-d9bf02b00fe4</t>
  </si>
  <si>
    <t>021e8879-666d-4c8d-a0ea-d3ef0fada59a</t>
  </si>
  <si>
    <t>68bd7d45-e25a-4677-b1c7-b6dd4925a68a</t>
  </si>
  <si>
    <t>a5b2dfde-3c45-47d2-9315-89b4cdc85562</t>
  </si>
  <si>
    <t>0a996b76-7a2d-442e-bf73-dc9d5641c4bb</t>
  </si>
  <si>
    <t>c344dec6-ab5f-4805-b90c-e0dec6050ccd</t>
  </si>
  <si>
    <t>16846e5a-079b-4663-9b90-0c3354069359</t>
  </si>
  <si>
    <t>c9e22ee6-6491-4842-9808-c28a4de918fe</t>
  </si>
  <si>
    <t>09a1997c-cc23-4c63-bdef-9451653e679f</t>
  </si>
  <si>
    <t>P40PACK2</t>
  </si>
  <si>
    <t>3839840383e6362722056b0d79ddd448</t>
  </si>
  <si>
    <t>a4caf71d-3dca-4dd0-9ed8-0b921af6eb3d</t>
  </si>
  <si>
    <t>1b697ec0-ba28-4c7e-aa0a-01b3f963b35a</t>
  </si>
  <si>
    <t>736c410d-448f-4928-9d7b-d4d7990a9c36</t>
  </si>
  <si>
    <t>669e8faf-a499-464f-97f3-6c92459fc517</t>
  </si>
  <si>
    <t>04e9c9ab-cd06-41ec-be93-461c18dc42ec</t>
  </si>
  <si>
    <t>db9a87dc-e67b-4d1c-9494-e35b4134cbbd</t>
  </si>
  <si>
    <t>NOTE12P2</t>
  </si>
  <si>
    <t>6c6d4c586a84aff9550534be587ea6f0</t>
  </si>
  <si>
    <t>19d1d655-b840-43d4-b2ee-8c2a62425754</t>
  </si>
  <si>
    <t>1ec28b62-27fa-4c75-9844-1a0912b03be2</t>
  </si>
  <si>
    <t>51n4xW</t>
  </si>
  <si>
    <t>37e16a9e2f6d3c0f7b7b433a232f6b98</t>
  </si>
  <si>
    <t>f7cb431f-e220-48f7-a72d-bd8716839a48</t>
  </si>
  <si>
    <t>c7010dc3-8452-4b5e-88a5-f8900cc5b85a</t>
  </si>
  <si>
    <t>7df02269-1e74-4ce9-8f79-38d57394a2a2</t>
  </si>
  <si>
    <t>ffa793d5-cce0-4968-95a3-dba35a6fe361</t>
  </si>
  <si>
    <t>ri3200</t>
  </si>
  <si>
    <t>47dd0689612cb5385156e61b284fe9c1</t>
  </si>
  <si>
    <t>a1bdcb1e-d395-4ad7-a4db-8f1beaf4e323</t>
  </si>
  <si>
    <t>0a4539df-5be7-4076-88d1-4aae2d1f8480</t>
  </si>
  <si>
    <t>732c3481-87c0-4d78-bcf4-89810f0da8c7</t>
  </si>
  <si>
    <t>e8c784e4-0a68-4ec9-aaad-c25b4cf4dcb6</t>
  </si>
  <si>
    <t>1f37dfa3-f879-42b9-8075-3e51f94b5d64</t>
  </si>
  <si>
    <t>4aea8af1-e393-4e8d-acea-aa4ffbbba0c3</t>
  </si>
  <si>
    <t>311ecb16-e61d-44ea-bc21-1f45f8100b17</t>
  </si>
  <si>
    <t>80a97270-f20a-4e29-a2db-052ecb9e72bb</t>
  </si>
  <si>
    <t>f137e1d3-352b-4eb7-8fd4-28468c67bed0</t>
  </si>
  <si>
    <t>c6154692-2867-4e02-b085-b8166314cda9</t>
  </si>
  <si>
    <t>2c09bda9-41f0-491e-82b8-4de698c698d6</t>
  </si>
  <si>
    <t>9ed44734-5edf-4a4b-8ea0-bbdebdd57a86</t>
  </si>
  <si>
    <t>14a9c54d-9ff5-429e-883e-c87b7869426a</t>
  </si>
  <si>
    <t>42093890-8d42-40ef-a400-db2f62ebda52</t>
  </si>
  <si>
    <t>4cb72a28-0644-4556-8d50-224e6b38e8eb</t>
  </si>
  <si>
    <t>G51PACK2</t>
  </si>
  <si>
    <t>75ac3bd6f83752db7d1d7db9174c23da</t>
  </si>
  <si>
    <t>ae49e18f-b9ad-4ccb-bca4-cf4c4e51967c</t>
  </si>
  <si>
    <t>7b553a56-9ec8-4962-8ab3-2dafcfa0d49f</t>
  </si>
  <si>
    <t>965890fc-dcff-46f0-a9d5-f1139f3608d7</t>
  </si>
  <si>
    <t>1716a1a3-8c50-43f1-be22-c5e49c455c6a</t>
  </si>
  <si>
    <t>PRIVACY2S20FE</t>
  </si>
  <si>
    <t>8ce3e3f0aebe392608bdd61b3b3671e8</t>
  </si>
  <si>
    <t>c9c8e87c-3540-4751-a668-b1816a9912a7</t>
  </si>
  <si>
    <t>5e4c795c-d991-48bc-a310-d9c58bb01218</t>
  </si>
  <si>
    <t>8654b52b-1e18-4a20-89ea-b1c517867638</t>
  </si>
  <si>
    <t>08b24159-3aa0-4ca9-87fc-0d2929c952a1</t>
  </si>
  <si>
    <t>02754882-38c3-4297-ab1f-94673665afd1</t>
  </si>
  <si>
    <t>282d163d-364e-41b5-aa2d-e0900aab681d</t>
  </si>
  <si>
    <t>EZtZSK</t>
  </si>
  <si>
    <t>05ee60898907cbb08054681843064ac9</t>
  </si>
  <si>
    <t>98385e79-95e8-42ff-a823-39c068fa7422</t>
  </si>
  <si>
    <t>a047b5d9-9d58-461d-84ec-94d2e7527e82</t>
  </si>
  <si>
    <t>PIXEL6A2</t>
  </si>
  <si>
    <t>5cf88ce75249f9be1782f1bcb0f7f6d9</t>
  </si>
  <si>
    <t>710239c3-16f8-4f23-8a5d-7ec55196e2c3</t>
  </si>
  <si>
    <t>088b2977-34a6-4421-9233-dd6b850e8e54</t>
  </si>
  <si>
    <t>S23U5G2C2N2</t>
  </si>
  <si>
    <t>6b1482afa99d03955f46a7002d86a196</t>
  </si>
  <si>
    <t>41992029-e144-4ab4-b365-807ac682ba67</t>
  </si>
  <si>
    <t>42fac4cb-bbfc-4f0c-976b-fa39d6a943fd</t>
  </si>
  <si>
    <t>3b49e5d3-6e10-4aaa-836f-c2e2d40d67b2</t>
  </si>
  <si>
    <t>e8bc406e-a3e4-4e29-888b-667209c2bd9b</t>
  </si>
  <si>
    <t>d8c4bb4a-6842-4e43-9b57-ec3291554029</t>
  </si>
  <si>
    <t>066be372-3ef9-43f7-985c-81ad530ed0bf</t>
  </si>
  <si>
    <t>e8428566-7a96-48e1-95a9-c4a8cb58938b</t>
  </si>
  <si>
    <t>5d2829d6-9445-46e5-acaa-c4390cfc2e00</t>
  </si>
  <si>
    <t>d57414d1-e978-44bd-b517-09d469994c34</t>
  </si>
  <si>
    <t>cd12c16e-e4d9-49e3-8a0e-cda928289205</t>
  </si>
  <si>
    <t>Oneplus-10Pro 5G-1pack</t>
  </si>
  <si>
    <t>6344e4ff64455403edd31795388d7c63</t>
  </si>
  <si>
    <t>36267c71-f9b8-413d-8583-a0fcc7dbd730</t>
  </si>
  <si>
    <t>694779e0-6995-4601-bb4f-11ec5aa038c1</t>
  </si>
  <si>
    <t>c6a683bc-eab7-495a-866e-1ce3278641c5</t>
  </si>
  <si>
    <t>XI1470</t>
  </si>
  <si>
    <t>4a7fdbca3fbad3e3bb5b8c26ef3f89a6</t>
  </si>
  <si>
    <t>37d8cae0-0e9d-4701-9b47-76053d0eac3c</t>
  </si>
  <si>
    <t>Missing</t>
  </si>
  <si>
    <t>2fe33155-95d2-4382-8fef-f7316ba04f0f</t>
  </si>
  <si>
    <t>1d7bf38f-0485-4d1d-9088-af41e0293dde</t>
  </si>
  <si>
    <t>4e52721f-6a6e-495f-897f-31f0eae95a5b</t>
  </si>
  <si>
    <t>f15f4561-a5ef-4294-a78e-a5ad04322fb4</t>
  </si>
  <si>
    <t>ME40P2</t>
  </si>
  <si>
    <t>92c91f41fb07b60f3dd0d2ee9643e11c</t>
  </si>
  <si>
    <t>a7d033fb-c9e4-4f42-bb8b-183593a7cb3f</t>
  </si>
  <si>
    <t>70234efb-8bf4-4545-9b0b-c129155f4a4e</t>
  </si>
  <si>
    <t>e584be90-f7da-4b36-9885-f7c8762cc95d</t>
  </si>
  <si>
    <t>c66d95d2-645a-4f1e-a79d-5966aec36a89</t>
  </si>
  <si>
    <t>fb3b778a-a7f9-46f1-a82f-4d3475f7a306</t>
  </si>
  <si>
    <t>0282c313-07c8-44ba-9c78-c97ae53c89f0</t>
  </si>
  <si>
    <t>5b9cbfad-828a-4b47-a743-d1d989509a71</t>
  </si>
  <si>
    <t>X11T2L1</t>
  </si>
  <si>
    <t>b9b2b723324578f6bab2e6a28cf3e7de</t>
  </si>
  <si>
    <t>9d06d824-2ca8-4e29-a33d-41a90793e505</t>
  </si>
  <si>
    <t>6f8cad3f-f33c-47ee-9887-5f7505060776</t>
  </si>
  <si>
    <t>d27fffe0-5724-481e-ab07-c85bb3a51602</t>
  </si>
  <si>
    <t>a1fb4f0b-eefd-4840-9de2-c31988fa83a5</t>
  </si>
  <si>
    <t>0761aaa2-90b1-4d5d-8f98-6cf962266fd4</t>
  </si>
  <si>
    <t>moto73P2</t>
  </si>
  <si>
    <t>9b2d5d675e9de7fef7ba4bc2ac113de7</t>
  </si>
  <si>
    <t>8d84148e-e0d8-46e6-aaf0-f5f4b73dce4d</t>
  </si>
  <si>
    <t>Jul 8, 2024</t>
  </si>
  <si>
    <t>23837bd8-1761-46fc-8d14-ee07a4266fb1</t>
  </si>
  <si>
    <t>4228feb0-7137-4dba-9e89-cc1bfa0fbf69</t>
  </si>
  <si>
    <t>e25e081a-72dc-4cb1-bf3e-a9e29a9e3271</t>
  </si>
  <si>
    <t>10TPRO2PACK</t>
  </si>
  <si>
    <t>79dfc03d70bd4bf4c459f083e25f9e53</t>
  </si>
  <si>
    <t>00fd6174-e6a5-4f4e-bf9a-daf427dcf218</t>
  </si>
  <si>
    <t>6ae8e021-0461-4ff3-92a3-29f7c6dc4c5a</t>
  </si>
  <si>
    <t>4aeb35d2-4a6d-46a4-adcd-66c004f36553</t>
  </si>
  <si>
    <t>53d97f5d-2bf4-4140-80f3-0b617704d757</t>
  </si>
  <si>
    <t>On9</t>
  </si>
  <si>
    <t>068d36e68aa1e796d2a3880250c5cc73</t>
  </si>
  <si>
    <t>7c601662-6b2d-4473-b068-47e3c25ef153</t>
  </si>
  <si>
    <t>bc024a13-b149-4eae-88f8-000e13f6851a</t>
  </si>
  <si>
    <t>SAA002</t>
  </si>
  <si>
    <t>81dc1ce248de75f9434d7e7f0852f732</t>
  </si>
  <si>
    <t>c27e0158-2966-4061-9381-8a57d6c09753</t>
  </si>
  <si>
    <t>50492516-1d84-40db-a1fd-ad75be8b51e4</t>
  </si>
  <si>
    <t>2b5f8be6-9424-43a1-8e86-8a147c2f26dc</t>
  </si>
  <si>
    <t>d2c30baa-04ab-483c-9481-91b389451aee</t>
  </si>
  <si>
    <t>SAA202</t>
  </si>
  <si>
    <t>050414f08fa5678c663fec25b46e632e</t>
  </si>
  <si>
    <t>4df6173c-015c-4a9d-a062-172cd20d28d6</t>
  </si>
  <si>
    <t>e062c434-f151-48ca-a3b8-4327cee3071a</t>
  </si>
  <si>
    <t>909017aa-ab41-4cea-873c-4ed71f51f284</t>
  </si>
  <si>
    <t>SAMA545G0009</t>
  </si>
  <si>
    <t>a2f3ba0bc2b6ef0278e3e9ce2506dde9</t>
  </si>
  <si>
    <t>326f38e5-e1ff-4a02-833f-addaa953fe30</t>
  </si>
  <si>
    <t>9be01269-8c2b-42bc-99ac-7c118f1d120f</t>
  </si>
  <si>
    <t>eb088e8f-4421-4552-9e62-713eb5663039</t>
  </si>
  <si>
    <t>6e6ee363-f7ee-49dd-82ef-cedb0f13fc8d</t>
  </si>
  <si>
    <t>25891a07-17f9-4920-a3e4-c16206707780</t>
  </si>
  <si>
    <t>1f432864-21c6-4b58-bb2e-082e0867a717</t>
  </si>
  <si>
    <t>6bd8bbe1-60c2-4f74-a780-9d8ded95a86b</t>
  </si>
  <si>
    <t>4a99b9ca-5940-4b22-890f-ba4a02ae2468</t>
  </si>
  <si>
    <t>809e28fc-1b86-4b87-b5d2-c8bd95faadbf</t>
  </si>
  <si>
    <t>ee09ffcc-ba23-42e4-bf1a-fa5f64bdee8d</t>
  </si>
  <si>
    <t>a00b62ac-c664-4fd2-9afa-a7ee6d9b701c</t>
  </si>
  <si>
    <t>S10PACK2</t>
  </si>
  <si>
    <t>f0d7b4d12eb8f31cacab7eb99bdaff4b</t>
  </si>
  <si>
    <t>49240403-90ae-43f5-a691-b64287f07e8d</t>
  </si>
  <si>
    <t>bf20dcc6-c043-4a71-a21d-879c2a790e9b</t>
  </si>
  <si>
    <t>96a532a0-de02-4c94-b948-6944d61e06fd</t>
  </si>
  <si>
    <t>a062ea24-24be-4294-8a16-1ff41aa54cd2</t>
  </si>
  <si>
    <t>8a566d6a-d305-4e39-8a10-c0eef64c175a</t>
  </si>
  <si>
    <t>35b68a9a-e5a9-45d0-a334-fc3a5b2c6a36</t>
  </si>
  <si>
    <t>SAS354</t>
  </si>
  <si>
    <t>13f088d3661399e19ba3514611eaa912</t>
  </si>
  <si>
    <t>59781d2a-342e-4a16-a5e7-b7501d97f59e</t>
  </si>
  <si>
    <t>e6f1a2bd-c1eb-4ccb-a7e8-1d45c3480e8b</t>
  </si>
  <si>
    <t>1166d4cb-deed-4323-bbc5-5a1a9ca9c013</t>
  </si>
  <si>
    <t>b35fcf6b-e248-4e00-bf28-f880618236f4</t>
  </si>
  <si>
    <t>9c9d0cfa-b1b0-4349-89d1-2a6c3f4c8eef</t>
  </si>
  <si>
    <t>X12TPRO5G2</t>
  </si>
  <si>
    <t>4127304779ddd199ee3ec8d9070a2420</t>
  </si>
  <si>
    <t>0f9c1a08-c5ea-429b-ba03-fcf0e8ca6976</t>
  </si>
  <si>
    <t>a4e0a08f-ae4b-464f-ba4e-17221754b991</t>
  </si>
  <si>
    <t>Complaint</t>
  </si>
  <si>
    <t>90f21268-12fa-45f4-8bdc-5e20bd65a20a</t>
  </si>
  <si>
    <t>6c9a4497-72f4-4760-9ec7-988480642850</t>
  </si>
  <si>
    <t>42e56948-d9b1-431e-bf03-63361f6b885f</t>
  </si>
  <si>
    <t>1acd52d4-eb30-4035-b82f-6dc0c9415e4a</t>
  </si>
  <si>
    <t>5529db83-4bfb-45c7-b0e9-76184c339da5</t>
  </si>
  <si>
    <t>HUM009</t>
  </si>
  <si>
    <t>19a6d00d80257f25a158de4477605666</t>
  </si>
  <si>
    <t>dead5753-6e17-4748-a961-455dec47f76c</t>
  </si>
  <si>
    <t>87e8c2a5-4c4a-469b-af19-8ee3ef84e676</t>
  </si>
  <si>
    <t>A53NEW5G2</t>
  </si>
  <si>
    <t>777f1c8c12a9863e6392b0c625adc202</t>
  </si>
  <si>
    <t>9511ba24-43e1-4b23-9192-76c530bafe0b</t>
  </si>
  <si>
    <t>c64b32a3-63af-4360-9f0e-5c45a4636628</t>
  </si>
  <si>
    <t>5f4881d3-4d9a-4912-9239-9d248e6a697c</t>
  </si>
  <si>
    <t>485311d1-61e0-4855-8023-b36d6fce5bed</t>
  </si>
  <si>
    <t>f84d835c-eae2-4a35-bed0-8e228c1f8b20</t>
  </si>
  <si>
    <t>c854a63c-3ce9-43ba-a8d6-7e7605c4bb94</t>
  </si>
  <si>
    <t>7a8c3e03-0c50-4466-9fc3-48cb564681f6</t>
  </si>
  <si>
    <t>9bfd361e-ac7c-474f-a606-3a670b389482</t>
  </si>
  <si>
    <t>59659dc4-00fb-4a0f-85fd-71f4a3b679cd</t>
  </si>
  <si>
    <t>0fe8c75c-b241-4576-a7d3-6cb36b7e9d95</t>
  </si>
  <si>
    <t>042a59cd-105b-407b-92a0-5fb5d6b4f08e</t>
  </si>
  <si>
    <t>FB9gJW</t>
  </si>
  <si>
    <t>0a7587dea7a4eaed706809458bf50d6c</t>
  </si>
  <si>
    <t>34f8db3c-8831-4139-8393-bce5fd5892de</t>
  </si>
  <si>
    <t>5266f99f-86f1-453a-9aee-c9b1958a40d9</t>
  </si>
  <si>
    <t>85edcb36-0dc2-40ad-a391-3f79b549e08e</t>
  </si>
  <si>
    <t>607d6d4a-120d-435d-b66d-9b7d1e7575cf</t>
  </si>
  <si>
    <t>3f726471-2aae-4398-b1e4-a196273e3253</t>
  </si>
  <si>
    <t>ba8f69a0-a727-4dcb-b246-9f2871e1cf8a</t>
  </si>
  <si>
    <t>c6ad89f6-5198-41d9-91e7-c5dcf4363476</t>
  </si>
  <si>
    <t xml:space="preserve">Samsung-s20-New-2Pack </t>
  </si>
  <si>
    <t>e4952d57888c35224d615e5ad061b7c6</t>
  </si>
  <si>
    <t>ff27d199-295e-4df0-a7df-e64892c5d771</t>
  </si>
  <si>
    <t>f1c9d60e-e8d1-4041-9d83-d1db101f29c2</t>
  </si>
  <si>
    <t>9dc01ef1-ed5e-4cff-9dad-bebddd5dcc6d</t>
  </si>
  <si>
    <t>XIARED125G1PACSCR&amp;1PACLEN0030</t>
  </si>
  <si>
    <t>5cad36691e16ab1d6c06b176424aa220</t>
  </si>
  <si>
    <t>59bbb173-45be-400d-8795-aab3a1613e19</t>
  </si>
  <si>
    <t>8b2c3bae-64de-4b3f-90e7-5e7fbcce1a63</t>
  </si>
  <si>
    <t>d32e0607-2674-42ce-bf72-035bb57b1599</t>
  </si>
  <si>
    <t>d1986835-1ad9-4269-ba37-761007d2fffc</t>
  </si>
  <si>
    <t>1e8a1143-96d8-41b2-beb4-245d0419f753</t>
  </si>
  <si>
    <t>467470b1-a938-4794-b813-90298abba241</t>
  </si>
  <si>
    <t>7115b0ea-f90a-463e-a9d0-4a202f131242</t>
  </si>
  <si>
    <t>2332c83a-c70a-4f56-9be5-8c3b67623774</t>
  </si>
  <si>
    <t>SAS326</t>
  </si>
  <si>
    <t>45bd63751dd5f37b54bb079027364bb3</t>
  </si>
  <si>
    <t>5e9648cc-fba6-4f47-a15f-8a78408b0943</t>
  </si>
  <si>
    <t>e3508d7f-ccb8-41bc-9877-829397752ff4</t>
  </si>
  <si>
    <t>02524366-7d3c-4a49-beb7-bba41200c47c</t>
  </si>
  <si>
    <t>bd49bafe-6056-4df3-ad6e-ea21e1a89a07</t>
  </si>
  <si>
    <t>3bb640a3-1077-4ee9-a0ad-303ac4ea65d6</t>
  </si>
  <si>
    <t>c398466b-f052-4e85-8dab-9b4cba61c80f</t>
  </si>
  <si>
    <t>S22P2</t>
  </si>
  <si>
    <t>83aa93644c0c51c0047551b6823da351</t>
  </si>
  <si>
    <t>f87118e7-0e48-4d5f-bc55-895790362d8b</t>
  </si>
  <si>
    <t>71c054df-b7cb-4551-805f-83dec800519e</t>
  </si>
  <si>
    <t>iPhone-8-plus-Vit-New-2pack</t>
  </si>
  <si>
    <t>41c4f584e7e8d740ea49e88f5f9a4963</t>
  </si>
  <si>
    <t>0131fe70-95d4-4507-98e8-d88dde28c3da</t>
  </si>
  <si>
    <t>735356c1-3a13-4288-84ac-97cda2bbf37e</t>
  </si>
  <si>
    <t>19a19d20-e3d1-4f4f-8b7e-7d58171be6df</t>
  </si>
  <si>
    <t>f2710c18-c050-4d13-a432-f35c2bd4b0f1</t>
  </si>
  <si>
    <t>e267b27b-a2b2-41df-8e74-8f28cc731d0b</t>
  </si>
  <si>
    <t>4d29cdf3-741a-45ed-a52c-0a2ab9c14712</t>
  </si>
  <si>
    <t>PRIVACY2A52SG5</t>
  </si>
  <si>
    <t>197ce5aa195f82d7fa3f2874a980d7fc</t>
  </si>
  <si>
    <t>178cfeb9-f8a1-4959-bdd2-3fcb1f76ed09</t>
  </si>
  <si>
    <t>7696c98d-8ff7-4f2a-994d-5f6afc5afcfc</t>
  </si>
  <si>
    <t>39e5f3ba-76a6-460c-a387-05093fad1418</t>
  </si>
  <si>
    <t>3c3141ac-e0cf-4c29-8602-54a428f6af6d</t>
  </si>
  <si>
    <t>PRIVACY11TPRO2</t>
  </si>
  <si>
    <t>15acbe21452402d50b11bcd68e31a440</t>
  </si>
  <si>
    <t>b78bcfe5-3ddc-4a08-8435-53d9d4e3eab8</t>
  </si>
  <si>
    <t>c43cc44b-62d6-4c74-af40-47c816cbd9c0</t>
  </si>
  <si>
    <t>3c4a9298-86da-43a9-9779-330d5bdc89ba</t>
  </si>
  <si>
    <t>S23G5C2N</t>
  </si>
  <si>
    <t>68b62e322c1f141312183edddaac7e6a</t>
  </si>
  <si>
    <t>f3d98142-dcef-4544-9a46-8763a12d5603</t>
  </si>
  <si>
    <t>d797b2d0-66ca-471c-a5d6-4fea6d609099</t>
  </si>
  <si>
    <t>44NEW2PACK</t>
  </si>
  <si>
    <t>3441297ad881d476f754d72d28596758</t>
  </si>
  <si>
    <t>11efdeb0-218d-45ed-bcc3-a001baa321c7</t>
  </si>
  <si>
    <t>b7024a68-b6a3-4b33-a5dd-d9c7cfa094e1</t>
  </si>
  <si>
    <t>edcee751-83dc-4523-abbe-404848741a4b</t>
  </si>
  <si>
    <t>SAMA545G2PACSCR&amp;2PACLEN0042</t>
  </si>
  <si>
    <t>c187a7fa7f32f78c7e52afad2c4945f9</t>
  </si>
  <si>
    <t>499e2186-fbdb-4df8-978c-5b780e758286</t>
  </si>
  <si>
    <t>aee29001-bc4d-48e0-9bca-f0c0dde68c16</t>
  </si>
  <si>
    <t>5f0f0d39-4dee-4861-a0e9-3dbb0c1d996a</t>
  </si>
  <si>
    <t>Oneplus-10Pro-5G-2pack</t>
  </si>
  <si>
    <t>00bb75cb8c201eac42d78a6deb42e4cf</t>
  </si>
  <si>
    <t>f112064c-aea7-4d20-bf6c-980f94d562d0</t>
  </si>
  <si>
    <t>422cc1a7-c8da-43d9-8acc-606d44169c06</t>
  </si>
  <si>
    <t>308479d0-0029-4f2e-b9e2-2ef4922d8c30</t>
  </si>
  <si>
    <t>b4055a42-fc91-4eaf-a085-90dbccb022da</t>
  </si>
  <si>
    <t>8nBZhg</t>
  </si>
  <si>
    <t>19a27117ce9b2ff821234343a4ab4e7c</t>
  </si>
  <si>
    <t>01d44331-c098-4cf4-975b-81203f56c120</t>
  </si>
  <si>
    <t>7ca8b699-5f51-4894-9494-c65ecf7e9d79</t>
  </si>
  <si>
    <t>XIAPOCX3PRO2PAC0069</t>
  </si>
  <si>
    <t>5f90c02dc0e5b20ed1ee0bd30f7ec505</t>
  </si>
  <si>
    <t>13fdd2c4-7676-41d7-9dbb-20bc8900d886</t>
  </si>
  <si>
    <t>4b2c4f42-13a6-4e4c-9240-ebf4e10aea00</t>
  </si>
  <si>
    <t>3dbce821-0e4c-4367-b866-c64e3c3da91e</t>
  </si>
  <si>
    <t>6ae5aff4-8356-4a84-a865-486523f20e5e</t>
  </si>
  <si>
    <t>38NEW2PACK</t>
  </si>
  <si>
    <t>d4fb17cf4aba6405b899c0e4d589fe28</t>
  </si>
  <si>
    <t>2486b8a8-163b-4a8b-a1a5-6deaf1062831</t>
  </si>
  <si>
    <t>0f0fac62-2995-49f9-ba1e-5a42dd0e4a72</t>
  </si>
  <si>
    <t>54ea34e1-c718-4421-b701-1e19f20f4255</t>
  </si>
  <si>
    <t>ba84294c-494b-43ac-b85e-2e38007f9d85</t>
  </si>
  <si>
    <t>d164859c-98ef-40f6-a669-e5810eb64509</t>
  </si>
  <si>
    <t>de5f1d48-89d5-456a-94d6-3af4d53ffd19</t>
  </si>
  <si>
    <t>d434e9b4-184e-4168-8dd5-d88497b5ce9b</t>
  </si>
  <si>
    <t>50ce36cb-3973-4597-8100-f254b7510de2</t>
  </si>
  <si>
    <t>c5f5415c-4032-484b-bad4-ef68c22a82bc</t>
  </si>
  <si>
    <t>25a8ff28-2b95-4386-a631-f25d647f1baf</t>
  </si>
  <si>
    <t>S22PLUS5G2L</t>
  </si>
  <si>
    <t>428e8743a22001f880901696e6bbbbd1</t>
  </si>
  <si>
    <t>bd86770f-a264-4de9-8981-5d41792b5a7e</t>
  </si>
  <si>
    <t>6ef3b0dc-00b9-440f-979b-af62c37f73b0</t>
  </si>
  <si>
    <t>SAS012A</t>
  </si>
  <si>
    <t>dc6c2ecdbdd24549a6a6d1d4dc913d61</t>
  </si>
  <si>
    <t>d851de7b-feb9-4734-925b-9a602308884d</t>
  </si>
  <si>
    <t>518668ef-f00d-483f-b1aa-3fc3f165e4ef</t>
  </si>
  <si>
    <t>45ed04e2-6549-42e7-af8e-3c415d4cbb97</t>
  </si>
  <si>
    <t>665c536f-409f-477d-9eff-efb160fdf49a</t>
  </si>
  <si>
    <t>4cfcd8ad-8815-45c4-a81e-34ecf5d4f0e7</t>
  </si>
  <si>
    <t>ec4b26e9-469b-4cb4-8882-d55c6f7dfff0</t>
  </si>
  <si>
    <t>7e82affa-e4bb-454f-8b9a-6c5e9bb1b29f</t>
  </si>
  <si>
    <t>8019f552-f505-4dfa-8743-1aeb50704a3a</t>
  </si>
  <si>
    <t>79708fe6-5e97-49da-ab0d-02abd75f8392</t>
  </si>
  <si>
    <t>23790ca8-4fc9-4fec-949e-e8bff564be41</t>
  </si>
  <si>
    <t>S20PLUSL2</t>
  </si>
  <si>
    <t>561c01219fc24169459c0c57c359c79e</t>
  </si>
  <si>
    <t>24171d5e-5c8b-4840-8167-1d3516373221</t>
  </si>
  <si>
    <t>80f96c68-86e2-4b98-b08b-239cee18a57c</t>
  </si>
  <si>
    <t>d1ab04b1-f985-46a6-9434-5dfab2a9e165</t>
  </si>
  <si>
    <t>4efdbe5d-ffce-44b4-9703-80a029b4307d</t>
  </si>
  <si>
    <t>f3d5932f-eec6-43e0-9c6f-4046c9bf4330</t>
  </si>
  <si>
    <t>bc46ebfd-ab70-4667-a72f-6051de04c4e6</t>
  </si>
  <si>
    <t>S22P2N</t>
  </si>
  <si>
    <t>23604b27f02f8b90b92804301c8c8262</t>
  </si>
  <si>
    <t>092a9617-d22d-4a71-a721-88a2a68a29bd</t>
  </si>
  <si>
    <t>2b80c074-00f4-4ca9-8ccc-9951a0f18ca5</t>
  </si>
  <si>
    <t>8f52a11b-745c-421e-a8e8-6277044aed6e</t>
  </si>
  <si>
    <t>0cbf0afa-0696-4e34-91eb-f3877bce3782</t>
  </si>
  <si>
    <t>776a0a41-444c-4e6a-9bca-ee46dce7dfae</t>
  </si>
  <si>
    <t>PX1P5</t>
  </si>
  <si>
    <t>2d2101966f041185e246b41ca0522e1a</t>
  </si>
  <si>
    <t>7623800f-1790-4200-a888-eaa625c5535b</t>
  </si>
  <si>
    <t>d62296da-fffe-4588-85df-2efa32e6a714</t>
  </si>
  <si>
    <t>aace896c-4045-4a55-9391-d4d477713cc4</t>
  </si>
  <si>
    <t>3f53ba50-9aff-4e5d-a61a-b3513f38c2c3</t>
  </si>
  <si>
    <t>7acfbd8c-07e3-4724-95b1-dfd6bee1e117</t>
  </si>
  <si>
    <t>96c93984-d904-4cc2-b238-c5f5060d19b0</t>
  </si>
  <si>
    <t>998ba834-da48-4360-93ac-2085ec0dfb51</t>
  </si>
  <si>
    <t>9a5416cc-e8ca-409a-ac0e-d598524f4af1</t>
  </si>
  <si>
    <t>8ce77fe9-98be-45fe-a9c0-960a57b07e23</t>
  </si>
  <si>
    <t>44e3b55a-ffe4-4e26-8165-bfdd3333d48d</t>
  </si>
  <si>
    <t>03424c62-24aa-4ba8-857f-31685bee9e5f</t>
  </si>
  <si>
    <t>9c6fc3cc-662c-46dd-81fc-91cfd49643cb</t>
  </si>
  <si>
    <t>we4vuA</t>
  </si>
  <si>
    <t>abb1e0e4c953fd86f11f01cf2a594eae</t>
  </si>
  <si>
    <t>3de9fbcc-8836-4fe6-9191-c1484099aaf2</t>
  </si>
  <si>
    <t>379ad81a-adc8-48d5-a3a6-0a5c63ca1649</t>
  </si>
  <si>
    <t>4950c6c6-cfad-46bc-be16-b0bb9e7b93dd</t>
  </si>
  <si>
    <t>6045eb45-3cbb-4994-a0b6-e8434a1a19d6</t>
  </si>
  <si>
    <t>S23P12P1CN</t>
  </si>
  <si>
    <t>e30db2dd92f689020c7ec15854d32cf0</t>
  </si>
  <si>
    <t>40b7a5e9-3531-4e3d-b064-3890c5788e77</t>
  </si>
  <si>
    <t>eea8afc2-8df8-4fc6-ba37-14dd1ab37ee5</t>
  </si>
  <si>
    <t>6f8510b5-bccb-4d3d-baf2-04603b922451</t>
  </si>
  <si>
    <t>Jul 7, 2024</t>
  </si>
  <si>
    <t>39c5e0c9-113a-4417-bc75-180d6f1608c1</t>
  </si>
  <si>
    <t>08f2881a-9729-415f-b204-39c92796ec9e</t>
  </si>
  <si>
    <t>59855cfe-dc52-47f8-b214-52f97e1e4bc4</t>
  </si>
  <si>
    <t>2848187f-9818-40fe-9ebb-95aeb2a03f3a</t>
  </si>
  <si>
    <t>cdc57fc9-a8d9-4d74-82a9-6bedaa4b3611</t>
  </si>
  <si>
    <t>SAMS21FE5G1PACSCR&amp;1PACLEN0015</t>
  </si>
  <si>
    <t>60baf4d87692c0300e49db55960f740e</t>
  </si>
  <si>
    <t>5064f424-8c70-460f-a4c8-a131c6dd8211</t>
  </si>
  <si>
    <t>e13b4b35-e511-4217-ab25-443a1e0e4fb0</t>
  </si>
  <si>
    <t>d66d7188-71de-4ff1-8abd-dec5c9b5e75c</t>
  </si>
  <si>
    <t>bd4dd6b3-523c-4aa2-8299-4ce6af929e2b</t>
  </si>
  <si>
    <t>5b85a550-d738-4e91-b308-74799f275045</t>
  </si>
  <si>
    <t>9f3f4d2d-e3c9-4916-9655-868f3dd17a14</t>
  </si>
  <si>
    <t>S9-NEW-PACK2</t>
  </si>
  <si>
    <t>dfb9ec184ff7c5c347974ee866f6de57</t>
  </si>
  <si>
    <t>1ba8b445-fa14-4a6f-927b-347b062dede2</t>
  </si>
  <si>
    <t>e469fd92-d2c1-481e-a7de-aa95cb293c01</t>
  </si>
  <si>
    <t>408595ae-74b4-4f0f-a9eb-93aa5e998e2f</t>
  </si>
  <si>
    <t>fe516c0d-76d5-41a6-9cc7-8b9f69bfafb5</t>
  </si>
  <si>
    <t>5466e5a2-00ed-415b-bbc5-d6cc7855488c</t>
  </si>
  <si>
    <t>1e8f6bb5-ed73-44de-a699-1ecb19d34f0e</t>
  </si>
  <si>
    <t>S10PLUSNEW2</t>
  </si>
  <si>
    <t>1dde7b1e26a4f6a0bd6265bd757568d3</t>
  </si>
  <si>
    <t>0ec16e7c-f506-4325-963e-607a0f26c3b7</t>
  </si>
  <si>
    <t>e122ce1e-f956-4744-88d5-76de75d61a19</t>
  </si>
  <si>
    <t>a7cf063a-787a-4e08-b021-24a316ee64f6</t>
  </si>
  <si>
    <t>I8</t>
  </si>
  <si>
    <t>15e1f21ba49cbf5f5f6d987bd23318ba</t>
  </si>
  <si>
    <t>d92f5147-feed-4b2f-9623-369607140a13</t>
  </si>
  <si>
    <t>b1e94ec2-d346-4ef7-9e84-e2744e93801d</t>
  </si>
  <si>
    <t>b23b8674-6e01-4259-8de2-9a31b2600206</t>
  </si>
  <si>
    <t>cd6c3f1e-43a9-4bc0-86f5-407043abe0e8</t>
  </si>
  <si>
    <t>33c7ee60-e8fc-436d-bd16-aa3319525b76</t>
  </si>
  <si>
    <t>A32NEWPACK1</t>
  </si>
  <si>
    <t>c781eb5dc94c2508078127805a10d958</t>
  </si>
  <si>
    <t>3aca0a89-9304-4b36-b3e3-3c832c039205</t>
  </si>
  <si>
    <t>7ea8a57f-e678-438b-8610-608bee55c25a</t>
  </si>
  <si>
    <t>Riv101</t>
  </si>
  <si>
    <t>161c15f1662ce7e2fffbd2d630b7b667</t>
  </si>
  <si>
    <t>aa0380a3-77be-4cf9-afea-df0484492c5c</t>
  </si>
  <si>
    <t>fa069803-1d36-45f5-bf38-4c8514cf2f1a</t>
  </si>
  <si>
    <t>Complaint, Regret</t>
  </si>
  <si>
    <t>75fa7c75-f5fd-48e8-9a25-027c525ce0df</t>
  </si>
  <si>
    <t>a69aea4c-a223-48e5-954b-4a0a7dd79c0c</t>
  </si>
  <si>
    <t>d3386892-4c6d-402d-ad42-2b79841db566</t>
  </si>
  <si>
    <t>f8a56d9f-bfb2-4b6c-95c2-96c7c3de9efd</t>
  </si>
  <si>
    <t>ef6469dd-af77-4236-9c9c-fc5c27fa8942</t>
  </si>
  <si>
    <t>cf4e7fb2-9c3c-43e4-8acd-7973c60fec77</t>
  </si>
  <si>
    <t>99dc0916-cd7a-4f5a-aea0-5574e675217a</t>
  </si>
  <si>
    <t>SAS338</t>
  </si>
  <si>
    <t>a403fd6adff46a4384d663c52367ca14</t>
  </si>
  <si>
    <t>dcf2bf4a-9449-4a98-9dc1-5b8ce8d3066f</t>
  </si>
  <si>
    <t>6f62c8b5-293f-4401-a59b-4edca84ec8ff</t>
  </si>
  <si>
    <t>4ce6acde-961d-4ef2-bfba-00f06292903c</t>
  </si>
  <si>
    <t>8e5beaa6-f9a7-4737-a84a-5d1445114645</t>
  </si>
  <si>
    <t>a463e9b1-dcb2-4faf-8726-e60c91d253c7</t>
  </si>
  <si>
    <t>4a8e0f07-490e-49e8-8f56-1b1f57405638</t>
  </si>
  <si>
    <t>X11TP2L2</t>
  </si>
  <si>
    <t>ec69f52638c12a7414bbf1165137975d</t>
  </si>
  <si>
    <t>11beb706-2ce0-4a77-ad90-5628f1b70d99</t>
  </si>
  <si>
    <t>a5191c57-c733-4725-8b4f-ed24e6910e97</t>
  </si>
  <si>
    <t>3c350472-cb5b-413e-af5c-2d05d4ce0727</t>
  </si>
  <si>
    <t>39f58d01-d3d7-41da-842f-f8c8c7264cfd</t>
  </si>
  <si>
    <t>352d8bd1-e842-40fb-b3d9-3dcdad20c48d</t>
  </si>
  <si>
    <t>c7392798-dd46-4c85-a0c3-e78f1373f29b</t>
  </si>
  <si>
    <t>9394ab62-b013-4b76-b38a-2231c4c3a074</t>
  </si>
  <si>
    <t>A52PACK2</t>
  </si>
  <si>
    <t>00310cb376b977f7a5e62b29b3f14da2</t>
  </si>
  <si>
    <t>efc7e320-9f19-4262-b5e1-4bc86cc4cdf3</t>
  </si>
  <si>
    <t>26c17e3a-3bcc-42c1-bafb-33d30ff0b337</t>
  </si>
  <si>
    <t>ri22plus</t>
  </si>
  <si>
    <t>960157dfae110a0544bf179b024141d9</t>
  </si>
  <si>
    <t>e9b04719-2513-47dc-a65e-ab38896f5194</t>
  </si>
  <si>
    <t>18485329-2461-4d00-b762-e29b791428c4</t>
  </si>
  <si>
    <t>7e891343-0942-4788-a7ef-c1c91975889a</t>
  </si>
  <si>
    <t>2cc8428c-1395-49ed-8640-dc705a3e7a55</t>
  </si>
  <si>
    <t>05c5e06f-7b6f-4285-ab77-f8829f2b647b</t>
  </si>
  <si>
    <t>XIA11T11TPRO0011</t>
  </si>
  <si>
    <t>97afe684cb214430445b8b3ada5ff4a8</t>
  </si>
  <si>
    <t>cb932779-da18-4204-805f-bcfca599c9ed</t>
  </si>
  <si>
    <t>34b2bfa2-f62e-4aff-98ba-8237a7fa9c95</t>
  </si>
  <si>
    <t>e458fe0e-2b81-4466-85e3-3c67b0d6b79e</t>
  </si>
  <si>
    <t>c3b96a04-4368-46ce-833b-b64c240cf87e</t>
  </si>
  <si>
    <t>93d961d6-fa8d-4eb5-80b3-e5bb19038b3b</t>
  </si>
  <si>
    <t>9b0ef2da-d014-4ff9-a429-7cedd1546f9f</t>
  </si>
  <si>
    <t>S20ULTRA3L</t>
  </si>
  <si>
    <t>4fc180271aed3e4e19489086a6771bde</t>
  </si>
  <si>
    <t>39bdca7c-acac-49fc-a171-173cf7a736ff</t>
  </si>
  <si>
    <t>8ea0ea3e-38b8-411f-9ee8-3dc75a5b1269</t>
  </si>
  <si>
    <t>536a3618-013c-4f52-b131-67979b09bafa</t>
  </si>
  <si>
    <t>e4ec8fee-fd2c-429d-9c55-10c24027172e</t>
  </si>
  <si>
    <t>62d97212-9ce4-41e7-a79a-7487e6788316</t>
  </si>
  <si>
    <t>XIR586</t>
  </si>
  <si>
    <t>31527a9e333d1a7a2961d42e9e3e8e3d</t>
  </si>
  <si>
    <t>b6ba1752-4fdf-4002-a581-9832cafbde56</t>
  </si>
  <si>
    <t>eb03fe4f-af4f-4890-9ad2-a52436e988fb</t>
  </si>
  <si>
    <t>ccf4e05c-9719-465a-8fc9-47e3f1272a20</t>
  </si>
  <si>
    <t>SAZ396</t>
  </si>
  <si>
    <t>b9bdde0ef4d1ee01f9ed6c4a9d557aad</t>
  </si>
  <si>
    <t>a675f588-2d3f-4945-843e-2a464b1b1275</t>
  </si>
  <si>
    <t>6c136b35-2c1f-42d2-bde1-5ae975590ca9</t>
  </si>
  <si>
    <t>S23G52</t>
  </si>
  <si>
    <t>930cc203bb6a0f744cf9835104bca25e</t>
  </si>
  <si>
    <t>78359f62-5cfb-47e3-ae4b-94f9e24e3fca</t>
  </si>
  <si>
    <t>ca44009d-c20b-4cee-ba26-96bc83c3d13d</t>
  </si>
  <si>
    <t>0fc0344f-7a89-40d4-86ef-93d1dd02f553</t>
  </si>
  <si>
    <t>PRIVACY2P30LITE</t>
  </si>
  <si>
    <t>693ac54e0a46ff7aef3f1eb0c140fd55</t>
  </si>
  <si>
    <t>df025344-cab2-42bf-b3a7-7fe792d86320</t>
  </si>
  <si>
    <t>897a2272-7856-48d3-a884-18b5c8b15aaa</t>
  </si>
  <si>
    <t>b996fd96-05fa-4ebb-ad45-99716c17fedf</t>
  </si>
  <si>
    <t>7844f483-d5f6-4b13-82b2-fb4cb9c82167</t>
  </si>
  <si>
    <t>54964587-fd4f-4d67-87d2-7e53603eb143</t>
  </si>
  <si>
    <t>2fc0edba-a24d-44f4-91f7-709756cfa0e4</t>
  </si>
  <si>
    <t>SAA169</t>
  </si>
  <si>
    <t>30ac237f24b2927d4ab913e9b785819e</t>
  </si>
  <si>
    <t>0505a5e9-753b-4223-84da-d14b98b5cbac</t>
  </si>
  <si>
    <t>17b538a5-9839-40d0-9591-1dcbbb8fe5f0</t>
  </si>
  <si>
    <t>74744fcc-cf33-4912-baac-97a0a2eea8aa</t>
  </si>
  <si>
    <t>b1baf40d-b2fd-47ef-8eeb-75b858e00e1b</t>
  </si>
  <si>
    <t>c5a8e5eb-7857-40ad-890d-989a55845fec</t>
  </si>
  <si>
    <t>GOOPIX6A0006</t>
  </si>
  <si>
    <t>685d9642aabdd05c9acc394078dc7a6f</t>
  </si>
  <si>
    <t>103573ce-58f9-43cf-b310-da78c5974285</t>
  </si>
  <si>
    <t>91abff6d-3288-4316-b7ca-dc8e0f9cb321</t>
  </si>
  <si>
    <t>8239bcfa-858b-44e1-baad-33685ccf78bd</t>
  </si>
  <si>
    <t>84fcdef3-31ff-4466-810b-069ed7b17072</t>
  </si>
  <si>
    <t>72b97bf3-6266-471c-876b-34650e3934bb</t>
  </si>
  <si>
    <t>8709565f-7f32-4737-8429-ae08882068f4</t>
  </si>
  <si>
    <t>49001e4c-5ffa-41e6-9a4a-8cd482608847</t>
  </si>
  <si>
    <t>9d06eb80-332d-4c85-ae56-96ce573db0d3</t>
  </si>
  <si>
    <t>6f9f6554-0d71-4b8f-aa64-90b5f1547c30</t>
  </si>
  <si>
    <t>d6d25806-13ea-43ae-af1a-7919d222df64</t>
  </si>
  <si>
    <t>6eda6ddf-8d39-4f70-9d11-28038e480355</t>
  </si>
  <si>
    <t>ca266189-8dc8-44ce-b915-9bb128acaf27</t>
  </si>
  <si>
    <t>e5b44631-115e-4e78-87e1-9af01cd6b9a3</t>
  </si>
  <si>
    <t>b9ce3818-bd7a-4f29-8cd5-a4bbd58ef155</t>
  </si>
  <si>
    <t>b9290a84-50fa-41d6-92f2-2cb1f60a9620</t>
  </si>
  <si>
    <t>MOTMOTE132PAC0002</t>
  </si>
  <si>
    <t>0049a15e5c482cd65c63e12d7d26120c</t>
  </si>
  <si>
    <t>ffa0569b-3ef5-4355-b176-db70f43723e7</t>
  </si>
  <si>
    <t>20b835be-a877-4807-a341-7e834dbd27c8</t>
  </si>
  <si>
    <t>7adbc34d-7ccb-483e-8fd4-49dc14d8988a</t>
  </si>
  <si>
    <t>f04b7c0c-8b98-4ef9-8bb5-8f15e45df636</t>
  </si>
  <si>
    <t>4488fc2f-094c-4251-a423-47a102147ce9</t>
  </si>
  <si>
    <t>c2317906-5971-4820-9c66-613df8ae6cc8</t>
  </si>
  <si>
    <t>b0bea1c8-bb12-467a-ab88-125d195ea206</t>
  </si>
  <si>
    <t>038ed6fb-b3a9-41e5-aff3-d97bdaa38559</t>
  </si>
  <si>
    <t>df5b5938-c346-46d5-b5df-0deeb4bd2b16</t>
  </si>
  <si>
    <t>t2LNs8</t>
  </si>
  <si>
    <t>6d91d6e4005b907a48695fd3fc87eee4</t>
  </si>
  <si>
    <t>a10aeeb2-b16b-4530-b570-92f9a7336b58</t>
  </si>
  <si>
    <t>34157794-139f-40c6-bab9-33dd6da2e450</t>
  </si>
  <si>
    <t>ri306</t>
  </si>
  <si>
    <t>874a40dbeb5c0851b07b61cb0dbe69f9</t>
  </si>
  <si>
    <t>fd445c6d-f435-4d06-a982-a0a4a61b8e8e</t>
  </si>
  <si>
    <t>1f5b9ba1-a3ee-41ee-a565-6e836a855b0c</t>
  </si>
  <si>
    <t>5ead6277-7daa-4b71-80d9-3714f0d689cb</t>
  </si>
  <si>
    <t>9f3a3e19-2880-42d8-826a-c1eed1f5479e</t>
  </si>
  <si>
    <t>SAA158</t>
  </si>
  <si>
    <t>4ffa1bb5e6874972990efffb29989e16</t>
  </si>
  <si>
    <t>b9f43958-01b5-4fc0-ac5a-5dfe8d6f224b</t>
  </si>
  <si>
    <t>d2a3d8b5-c9ef-49d1-abb5-df52a6d21325</t>
  </si>
  <si>
    <t>69526aa2-103a-4024-b2be-0e44c30d82c3</t>
  </si>
  <si>
    <t>407cb8ba-ac37-4e21-bc64-0a35c7ce51ce</t>
  </si>
  <si>
    <t>cf368af3-83a7-4f81-b711-456e0ee1035c</t>
  </si>
  <si>
    <t>b6564d07-558d-42f5-ac81-236af1bc3f75</t>
  </si>
  <si>
    <t>XIR559</t>
  </si>
  <si>
    <t>287f91060e0d3fb9311216e447a0902f</t>
  </si>
  <si>
    <t>c6b7dc69-62db-4cc2-a984-97d294ce65e9</t>
  </si>
  <si>
    <t>f6910a05-afae-4c5b-a451-9868a57406df</t>
  </si>
  <si>
    <t>53e7d357-82d2-47fa-a383-9f347b9e94f6</t>
  </si>
  <si>
    <t>dc5ed217-5360-43b9-8508-4dc165ef8aef</t>
  </si>
  <si>
    <t>a4abe703-71f9-4b2c-a13b-858c09212722</t>
  </si>
  <si>
    <t>f8a47bc4-2878-44b3-8327-2efb1c88e638</t>
  </si>
  <si>
    <t>0df134a0-a5fe-474d-8b45-dc906234e20b</t>
  </si>
  <si>
    <t>6792054c-fcde-4fd2-94a6-73d63d63a6b1</t>
  </si>
  <si>
    <t>eiUICI</t>
  </si>
  <si>
    <t>f3ce3b0ec5fa61ac9750360d34f41b0e</t>
  </si>
  <si>
    <t>63d36d62-7d01-4ea3-a193-51d22211ad45</t>
  </si>
  <si>
    <t>53399d4a-51e4-4701-b8bc-d04c344b5cb1</t>
  </si>
  <si>
    <t>344a378f-3c5c-4639-a990-076ec0935592</t>
  </si>
  <si>
    <t>Google-Pixel6-2Pack</t>
  </si>
  <si>
    <t>699dedcb7a63800d9b0175062bd24659</t>
  </si>
  <si>
    <t>cc0ab234-1992-4763-ac3d-241c1f930466</t>
  </si>
  <si>
    <t>Regret</t>
  </si>
  <si>
    <t>0f6bb9ab-cf06-4630-abc2-220268c52190</t>
  </si>
  <si>
    <t>3957d33e-50f0-4423-89c4-82c774937dfe</t>
  </si>
  <si>
    <t>SAMA142PACSCR&amp;1PACLEN0003</t>
  </si>
  <si>
    <t>0a1470706c069baa782a1fbda59002a8</t>
  </si>
  <si>
    <t>cc1527e2-712a-42be-b47d-287db69c9c15</t>
  </si>
  <si>
    <t>19f0c219-d072-4eab-9529-716fc0dbee88</t>
  </si>
  <si>
    <t>c1cb8914-a47b-4016-8e51-48f58b2763e2</t>
  </si>
  <si>
    <t>bdf879f3-04dc-464d-b28b-3cce9e854231</t>
  </si>
  <si>
    <t>2c1a1182-0137-4a10-beec-ab6499ad1568</t>
  </si>
  <si>
    <t>947f95bd-a6dc-42e7-9efc-b443b2550f59</t>
  </si>
  <si>
    <t>Xiaomi-12-5G-2Pack</t>
  </si>
  <si>
    <t>6ab82315d1e4e11cb80dfe8573cd0dc8</t>
  </si>
  <si>
    <t>53c4bbbb-36e2-43df-9705-db332748ba29</t>
  </si>
  <si>
    <t>5e7d482e-4c23-49ac-a41a-f8d6678bc19e</t>
  </si>
  <si>
    <t>13mini1</t>
  </si>
  <si>
    <t>ef199227eb4ef4427efbac44836e0283</t>
  </si>
  <si>
    <t>b091c03b-7a80-4fff-979e-f2d5260cfaf3</t>
  </si>
  <si>
    <t>9020df32-fccf-4cdf-9ffb-cd140d1aafbb</t>
  </si>
  <si>
    <t>f2105b27-c483-4cd1-8f30-b5808a73337b</t>
  </si>
  <si>
    <t>00eeb235-08cf-406a-a8b2-8624c8c23d8b</t>
  </si>
  <si>
    <t>b026f74a-69b5-4815-acc5-3146c8f32bb5</t>
  </si>
  <si>
    <t>e05f4b08-cefb-4b41-92f5-9e0fbd42fcd6</t>
  </si>
  <si>
    <t>82dbaafa-1d3f-498a-b5b6-6c017593817b</t>
  </si>
  <si>
    <t>cd3cb5cf-f1f6-4d68-9d36-794ad5008a78</t>
  </si>
  <si>
    <t>a8b4c965-ad36-485e-8ff7-54c65ea9a2e7</t>
  </si>
  <si>
    <t>27c09367-d07e-43d0-9422-7346f39b4f0f</t>
  </si>
  <si>
    <t>7d714d64-c463-4569-bf83-8bb8d1cf271d</t>
  </si>
  <si>
    <t>badb6ca7-c591-48d4-a634-05e67047083a</t>
  </si>
  <si>
    <t>8d005da0-a610-4970-92c3-2fea348660cf</t>
  </si>
  <si>
    <t>3f279866-27c2-41df-b410-b6d204827c3f</t>
  </si>
  <si>
    <t>ca821fbc-fd48-45fd-94df-7142904deccd</t>
  </si>
  <si>
    <t>Jul 6, 2024</t>
  </si>
  <si>
    <t>4d2ffd88-83a3-45ec-a935-12137a8b9ea8</t>
  </si>
  <si>
    <t>1478bc39-3f43-49b3-aa1c-7c77f34ae01e</t>
  </si>
  <si>
    <t>6193edc5-6a6c-46b6-9c6e-cd5ab05b7cc2</t>
  </si>
  <si>
    <t>4f82535d-45e5-4bc0-8704-2c1ffb1f6cbf</t>
  </si>
  <si>
    <t>156de761-cd20-4626-962c-fa1914b88923</t>
  </si>
  <si>
    <t>a09e2a90-b3af-4b47-b86e-5d118d5313a7</t>
  </si>
  <si>
    <t>9356dadd-fa57-4dac-a2e0-315c144c3f8d</t>
  </si>
  <si>
    <t>SAA001</t>
  </si>
  <si>
    <t>8ad206241466e393a385400624f22346</t>
  </si>
  <si>
    <t>13ec7867-000e-40cb-b244-78486df3d47b</t>
  </si>
  <si>
    <t>2caa70d1-92ee-4e00-8769-b184cb01b2b2</t>
  </si>
  <si>
    <t>e55c473a-5452-411d-b01c-7b4a559703de</t>
  </si>
  <si>
    <t>cafc6a54-4608-49f1-a88e-cd7ebde62c77</t>
  </si>
  <si>
    <t>42b4c733-2c61-42a2-ada5-780feab18660</t>
  </si>
  <si>
    <t>096a0997-f2a7-4f4f-96aa-8b40fba7f13f</t>
  </si>
  <si>
    <t>26676106-5ed7-4b60-8250-42259e45f483</t>
  </si>
  <si>
    <t>e18e1170-60e2-4d62-abad-f247a9f7e55d</t>
  </si>
  <si>
    <t>10023d50-877a-401b-855c-1ce0fb769b54</t>
  </si>
  <si>
    <t>80cdf45c-38ba-4dae-9aec-7671e6e75669</t>
  </si>
  <si>
    <t>cc4cd4bd-146e-4522-b852-3480008fbb88</t>
  </si>
  <si>
    <t>b231fc18-f437-4016-b91f-41626954c12e</t>
  </si>
  <si>
    <t>acf830f4-eaaa-4013-8d6c-b7431875f4db</t>
  </si>
  <si>
    <t>8a7337b1-5f45-42bf-8a11-c4171d14b7a6</t>
  </si>
  <si>
    <t>OToX0Q</t>
  </si>
  <si>
    <t>2dfd79b46f32f62508fb5c1016f4ab71</t>
  </si>
  <si>
    <t>fc8e98b8-92d7-4fb6-a173-d94da78c56b7</t>
  </si>
  <si>
    <t>8a8eb47e-14a4-456f-882c-7d861785dffb</t>
  </si>
  <si>
    <t>c096b56f-10bb-4031-9a62-a03ef1ba0a1a</t>
  </si>
  <si>
    <t>8b74a589-b998-492b-acc9-c3b9f3d92ed4</t>
  </si>
  <si>
    <t>98f341d2-e47e-4555-afeb-a6c694403bcc</t>
  </si>
  <si>
    <t>79731245-b9d3-4065-b536-6572b110f4ca</t>
  </si>
  <si>
    <t>298af046-5587-4fec-99a8-1ad5e77ec28d</t>
  </si>
  <si>
    <t>163b3216-76c5-4577-8466-2d0aae0e444a</t>
  </si>
  <si>
    <t>e72c06f0-abf0-44dd-827f-266ff4cf6dd9</t>
  </si>
  <si>
    <t>6c842446-5ddb-41bb-b6e8-ed98f053d650</t>
  </si>
  <si>
    <t>9f0d3f0d-075b-4390-a8cf-a6253b298607</t>
  </si>
  <si>
    <t>RI96</t>
  </si>
  <si>
    <t>abb61fa0c4033bff1948cd97b5996861</t>
  </si>
  <si>
    <t>526674ca-496b-4ebd-9b01-909d08b4ad38</t>
  </si>
  <si>
    <t>74ad7801-c6aa-4262-ad8a-86e89704d519</t>
  </si>
  <si>
    <t>4a1e988b-d54b-44b6-901b-43601a256c94</t>
  </si>
  <si>
    <t>13219dbb-6348-4098-b689-66a027920d46</t>
  </si>
  <si>
    <t>07bffd1f-21a5-4687-b80c-606f3cca2a2d</t>
  </si>
  <si>
    <t>530752ec-5aec-4dfd-9ecb-05c0edea2639</t>
  </si>
  <si>
    <t>S21CAM1</t>
  </si>
  <si>
    <t>05eac70ab39c74b66cb83cde3e9c38f6</t>
  </si>
  <si>
    <t>bf5cb329-5fd8-41e1-b621-2be17326fcfe</t>
  </si>
  <si>
    <t>ba779dee-822b-425d-9322-9a8ffd5261e5</t>
  </si>
  <si>
    <t>S20ULTRA2CAM</t>
  </si>
  <si>
    <t>0a65755c1581f4c72139f7e0c2de7040</t>
  </si>
  <si>
    <t>5025b751-e048-4829-a5a8-e873e9db7942</t>
  </si>
  <si>
    <t>d5a25fd6-bc6d-4b94-b36c-6912b42938d2</t>
  </si>
  <si>
    <t>885f659e-cf2f-49ea-af9f-8c1935dcb323</t>
  </si>
  <si>
    <t>7e538f08-2420-41f9-8d18-005a81b32057</t>
  </si>
  <si>
    <t>966f3892-220e-4d4a-89dc-02a93650827c</t>
  </si>
  <si>
    <t>13429430-b032-4fde-ae42-5710fdebe491</t>
  </si>
  <si>
    <t>A235G2P</t>
  </si>
  <si>
    <t>c691dafb26452e969c736bbe3c74cd23</t>
  </si>
  <si>
    <t>d97c7f80-3582-4c30-8d78-f6fce5c1b308</t>
  </si>
  <si>
    <t>452684e0-5835-44a3-bb92-b3010d4fa7e9</t>
  </si>
  <si>
    <t>SAS332</t>
  </si>
  <si>
    <t>67d2d07e140e5fc9440ead4e5e4fcf69</t>
  </si>
  <si>
    <t>9325cf96-7a6d-4ced-a9ab-a9fb4c8fab46</t>
  </si>
  <si>
    <t>4878cd17-8321-415a-b283-bdbad3be2516</t>
  </si>
  <si>
    <t>e75c9063-cbb9-4fb6-845d-dca1f800c635</t>
  </si>
  <si>
    <t>41cea0d4-a42e-446e-bb77-a6a47ea10263</t>
  </si>
  <si>
    <t>Ril2</t>
  </si>
  <si>
    <t>805473ac5444f41ff55049be50265fb0</t>
  </si>
  <si>
    <t>16a47c7c-9fe3-4b01-9f1e-0b0e07e36b22</t>
  </si>
  <si>
    <t>442dd030-d564-4e6e-bdbc-8e49561d84a8</t>
  </si>
  <si>
    <t>4e85b352-2b15-4138-a7f8-5c430639e38a</t>
  </si>
  <si>
    <t>beec2370-54fe-4786-aa93-9c1ac325d15d</t>
  </si>
  <si>
    <t>ad0b2286-a742-4f0c-acce-9cea420b67f8</t>
  </si>
  <si>
    <t>a90164a5-a316-4104-8550-0bfacef637e3</t>
  </si>
  <si>
    <t>af219cc9-e6bb-4f4a-b169-effa9c7cfe89</t>
  </si>
  <si>
    <t>dfabba1a-f459-463a-af40-f69ba034aa27</t>
  </si>
  <si>
    <t>3f60777d-ef83-4471-945c-f8abe742f4e3</t>
  </si>
  <si>
    <t>85c73413-4425-474b-aa9e-674f37d63d9a</t>
  </si>
  <si>
    <t>84cea098-38d3-42cf-b1be-bd4383ae8f44</t>
  </si>
  <si>
    <t>SONY10V1</t>
  </si>
  <si>
    <t>68699d4987e93ae6e85df0fa8bf1d14f</t>
  </si>
  <si>
    <t>828dd9f0-1981-4669-9d50-11807b12f401</t>
  </si>
  <si>
    <t>6e962334-1fd0-4826-becb-7ea3f9fdec22</t>
  </si>
  <si>
    <t>f29c4bc6-174d-415b-ac31-298c70b6d1c0</t>
  </si>
  <si>
    <t>S8PACK2</t>
  </si>
  <si>
    <t>0c252aae70edf9dfe44f7aefe5898011</t>
  </si>
  <si>
    <t>e2278116-030b-4a1e-b3d7-45a3473e39aa</t>
  </si>
  <si>
    <t>6e348c79-d17c-4903-bbae-f1851e88cd62</t>
  </si>
  <si>
    <t>7fbd9dc3-6e76-4e69-81d3-86e20de022f0</t>
  </si>
  <si>
    <t>8deb8698-177c-4f81-89af-1531c455bc0b</t>
  </si>
  <si>
    <t>19d3e373-a4b9-4fd6-ae02-3057cbe9e7f6</t>
  </si>
  <si>
    <t>c39c6277-a2b1-4cf6-8d0f-88fcf1872faa</t>
  </si>
  <si>
    <t>724e9e2d-ad7e-4795-a999-0a52a4d730c4</t>
  </si>
  <si>
    <t>8206abbb-a27c-48b5-93b1-7e122cd2d996</t>
  </si>
  <si>
    <t>f3811e5d-bd3a-4ed1-ba91-d4f39461cd45</t>
  </si>
  <si>
    <t>514d2924-b7a2-4383-90e8-c0e4f5eeba56</t>
  </si>
  <si>
    <t>9b7da7ca-1213-49af-8ac8-e0659a65d62b</t>
  </si>
  <si>
    <t>7ffaa209-494c-4518-8b86-376131e50234</t>
  </si>
  <si>
    <t>74d95ebc-4236-4be1-a122-c9307622e627</t>
  </si>
  <si>
    <t>SAS352</t>
  </si>
  <si>
    <t>a1837c97ccb883499734669bf18c9177</t>
  </si>
  <si>
    <t>aa69ee25-2f23-4c02-9b11-6061a255aba9</t>
  </si>
  <si>
    <t>62ed8a3c-c231-409d-9bfd-f8bc5d959bd2</t>
  </si>
  <si>
    <t>240fd99f-8078-4c6a-b463-89536bc0b9ea</t>
  </si>
  <si>
    <t>e3ea44c9-6468-4518-8360-f326dfacc9c8</t>
  </si>
  <si>
    <t>b15fe01a-bae4-42b2-93d4-fe9b350543c9</t>
  </si>
  <si>
    <t>dbb2670f-8ac3-41b3-a95b-f4b9c770fd4b</t>
  </si>
  <si>
    <t>df44f9da-61a8-47d0-9476-a174a92512bd</t>
  </si>
  <si>
    <t>d0eb3f00-1c70-480f-8eb6-f8c71b177f00</t>
  </si>
  <si>
    <t>4e5e9109-dce2-4ec1-8c6f-1ab4e5177e96</t>
  </si>
  <si>
    <t>054443f1-6df4-4360-b3a4-3fbc0ed38411</t>
  </si>
  <si>
    <t>253055cb-3a39-4b08-acd6-789b669f87e0</t>
  </si>
  <si>
    <t>GOOGLE7A</t>
  </si>
  <si>
    <t>64e919cfd602045977552b050b04ae66</t>
  </si>
  <si>
    <t>4fd5d9c5-fc78-485c-a5af-7fa7a51c4122</t>
  </si>
  <si>
    <t>c5ddcef5-4654-4a97-a570-4902ca84589d</t>
  </si>
  <si>
    <t>758deb64-fff8-4376-9129-8bf57f3c49aa</t>
  </si>
  <si>
    <t>7f16eead-4b45-4147-8ff6-6c721f47d8b3</t>
  </si>
  <si>
    <t>a0004c8e-852c-4dbc-85b9-725ae0a69874</t>
  </si>
  <si>
    <t>65a0fd3e-90a3-4f36-bc32-00e3e83b9f16</t>
  </si>
  <si>
    <t>ba16e87d-1403-47ad-a3f0-a3efbfd5f256</t>
  </si>
  <si>
    <t>A51PACK2</t>
  </si>
  <si>
    <t>de5fc7ae90c3a89bcb4bd91fe6f7b3b3</t>
  </si>
  <si>
    <t>0c656b7d-ac9f-4c3f-a546-a8f3352e7545</t>
  </si>
  <si>
    <t>f9cb40a5-fb2c-42e4-bdb1-5613fa40903f</t>
  </si>
  <si>
    <t>Xiaomi-12-pro-2pack-new</t>
  </si>
  <si>
    <t>9673dc2508c232a609f79af713b07a16</t>
  </si>
  <si>
    <t>fdf8995b-9192-4faa-bb6d-f110b6488ef9</t>
  </si>
  <si>
    <t>3e2679e8-55ac-4a04-a475-4c4e197a0e09</t>
  </si>
  <si>
    <t>0f6ebd3d-4034-423c-ab41-40c49ef5b135</t>
  </si>
  <si>
    <t>2587b1d5-acc8-4c17-b8c7-2bfdaa3ade3a</t>
  </si>
  <si>
    <t>9ef71cde-c3d9-47a4-a99b-6f9ecb1634bc</t>
  </si>
  <si>
    <t>976cccc6-49f1-4e94-b010-c8aad74e943a</t>
  </si>
  <si>
    <t>da2700f3-7b20-4ec3-a741-a9a13ce31c0e</t>
  </si>
  <si>
    <t>741cf57a-e8ad-474d-87f0-c880f28686b8</t>
  </si>
  <si>
    <t>01785585-badd-4d44-add7-b5534741f91e</t>
  </si>
  <si>
    <t>f0ec6e3d-0e02-475f-b3af-47d85f70a6e2</t>
  </si>
  <si>
    <t>356cd06a-30a4-493e-8963-1004db5bbac3</t>
  </si>
  <si>
    <t>dbf67dfb-0a43-4bba-a24a-4c003cc8f4e0</t>
  </si>
  <si>
    <t>530e7f14-68e8-4bc9-b3b7-e3feb8521b79</t>
  </si>
  <si>
    <t>741cab62-d8e2-4bf3-a0c0-9f6602c6de0e</t>
  </si>
  <si>
    <t>ca0084be-40ec-425c-86d9-b96988fbbfae</t>
  </si>
  <si>
    <t>469f575d-44e8-428f-9ee6-322f311ded3b</t>
  </si>
  <si>
    <t>a71be256-9b7c-4166-a736-291077e79d60</t>
  </si>
  <si>
    <t>riu5</t>
  </si>
  <si>
    <t>40d23098bd2979e17a88378c6e0d3088</t>
  </si>
  <si>
    <t>628d2a91-e960-4824-bc58-3568fc79e1c7</t>
  </si>
  <si>
    <t>42bd759b-f9b9-4d5b-8c78-20acd591ba49</t>
  </si>
  <si>
    <t>26bd9226-256e-4bdc-8ba0-d11744bb920d</t>
  </si>
  <si>
    <t>eecc9000-b9ed-401f-aa6e-673f56a49538</t>
  </si>
  <si>
    <t>021e7aa0-12c0-4efe-a920-7431eb56b522</t>
  </si>
  <si>
    <t>505e0e9d-b79b-487b-938a-48a5a4276a9d</t>
  </si>
  <si>
    <t>dad40c33-fd01-47cc-b53a-785121bd429d</t>
  </si>
  <si>
    <t>77cc48b9-0f4b-451c-a965-dc2563ee0514</t>
  </si>
  <si>
    <t>MOTOG51G5P2</t>
  </si>
  <si>
    <t>b9be041b17f5af59a9709a4de955ca54</t>
  </si>
  <si>
    <t>1d528cf1-e10b-4fe3-aa20-eeb1f3c0f7bc</t>
  </si>
  <si>
    <t>75172c38-bbc8-43a1-8ad6-40c73e2293b5</t>
  </si>
  <si>
    <t>39fb30e4-32bf-4c97-a596-0f263e9d1f7e</t>
  </si>
  <si>
    <t>Jul 5, 2024</t>
  </si>
  <si>
    <t>c9c4a3a9-56ef-44b1-93a4-983e03f65c10</t>
  </si>
  <si>
    <t>7c1ea261-f326-4082-b90c-5a605f7bea92</t>
  </si>
  <si>
    <t>RI05</t>
  </si>
  <si>
    <t>8c7d12a47037c1977630773f3d756d7f</t>
  </si>
  <si>
    <t>28cfe5a9-41e0-4a0b-b6d3-2b8189d5be6b</t>
  </si>
  <si>
    <t>49bdf384-b13c-41e9-99da-9f90edd655df</t>
  </si>
  <si>
    <t>5d79d0c4-dfac-4a40-a9bc-14811bb75cd8</t>
  </si>
  <si>
    <t>4d58258a-7359-4bb4-9f43-737fcd229d20</t>
  </si>
  <si>
    <t>5b4b31bc-7762-4163-aacf-984869e0e023</t>
  </si>
  <si>
    <t>samsung-note20-5Gultra-2pack</t>
  </si>
  <si>
    <t>fc34774f4178ac48305333f874601147</t>
  </si>
  <si>
    <t>10c731b4-7c36-48a1-bbf2-27df2fbf555d</t>
  </si>
  <si>
    <t>4093f904-9724-4f87-9a7d-9f0d3d2bd8cb</t>
  </si>
  <si>
    <t>f9240f6b-4c03-4a39-83d6-6fa9c96535be</t>
  </si>
  <si>
    <t>8500981b-81e1-45cb-b4a3-fde345253680</t>
  </si>
  <si>
    <t>0325f6ee-c2fd-494c-86c8-84d0ed941a96</t>
  </si>
  <si>
    <t>c4536851-03f5-4918-bc69-2c609d1b5d90</t>
  </si>
  <si>
    <t>1772b0c3-9240-46c4-940a-85de33647021</t>
  </si>
  <si>
    <t>5a8b96bc-3992-4571-ad86-a7b926a3739b</t>
  </si>
  <si>
    <t>b4e2b31c-44d9-4eb5-8067-c3133ecdc78e</t>
  </si>
  <si>
    <t>b88d0581-693f-4af5-8e94-315d564f0b1c</t>
  </si>
  <si>
    <t>d898e799-32a0-4157-b565-a2298d1bfe1c</t>
  </si>
  <si>
    <t>1e202afd-33c5-4564-93ce-92b27cd183fc</t>
  </si>
  <si>
    <t>8c95d426-6a44-42a0-9287-fe17ff79c5cf</t>
  </si>
  <si>
    <t>a726db1f-2348-4598-9cdf-a2ab7eef67d5</t>
  </si>
  <si>
    <t>2ff57671-77f0-40ae-b263-d5c061729343</t>
  </si>
  <si>
    <t>80e1d315-3379-4fd0-aa5c-acf5ac25f493</t>
  </si>
  <si>
    <t>cd429ace-b4b6-462f-9560-8ecfaf375b40</t>
  </si>
  <si>
    <t>5eea5c4b-8208-4cde-987d-4f76686654af</t>
  </si>
  <si>
    <t>874cd59e-bd45-4838-93e6-6d1bf38b9fba</t>
  </si>
  <si>
    <t>8PACK1</t>
  </si>
  <si>
    <t>8ba981595599a36244a7c7d869c09d6e</t>
  </si>
  <si>
    <t>f169491b-f4a0-409e-842e-a4c0bb6f5edc</t>
  </si>
  <si>
    <t>587fb626-ef3c-4ed6-aa27-76a31026b04d</t>
  </si>
  <si>
    <t>6ca8f91a-8bec-4fdf-a312-da942beb37c6</t>
  </si>
  <si>
    <t>257dc6d1-0ec5-4999-860d-325a4a0cad57</t>
  </si>
  <si>
    <t>b7d2edab-1c5d-4b0a-8cf2-2af2dcc18929</t>
  </si>
  <si>
    <t>e2f5c6a6-44c1-465c-915d-56e25b4016f9</t>
  </si>
  <si>
    <t>eb5c5412-4bd2-4810-a128-183cc89f94f9</t>
  </si>
  <si>
    <t>XIAOMI9A2</t>
  </si>
  <si>
    <t>d56bfb1e13902f8b6cace6d1b5ab262d</t>
  </si>
  <si>
    <t>dd8f9059-e278-4968-91ab-2ee7da8e677b</t>
  </si>
  <si>
    <t>94a67bbe-1c4a-4666-b260-b173d259e666</t>
  </si>
  <si>
    <t>SAX010</t>
  </si>
  <si>
    <t>a959987bfdd30280a350af5c435d2a88</t>
  </si>
  <si>
    <t>329c5dfe-8563-400f-8b46-915e246adadc</t>
  </si>
  <si>
    <t>db852521-6b3d-4693-8550-1c20a7698316</t>
  </si>
  <si>
    <t>fdcbf732-627b-4a69-b4a1-3965c3d80245</t>
  </si>
  <si>
    <t>0c5cdfbd-930c-4914-b63c-9f2dffa571d1</t>
  </si>
  <si>
    <t>8d4a6f90-d1e2-4ef2-bbf5-4b438875086a</t>
  </si>
  <si>
    <t>68c2eda5-2794-4a82-8b81-7c936b8fe70e</t>
  </si>
  <si>
    <t>ff7072ed-8172-494a-8ab2-c7dda27b5956</t>
  </si>
  <si>
    <t>b2996330-dff6-45a6-97b5-1db8e3fcc40f</t>
  </si>
  <si>
    <t>f00153a6-4780-40ec-b045-97375f3471fe</t>
  </si>
  <si>
    <t>785a1e91-4d60-43c9-80fa-b8bc2fc64288</t>
  </si>
  <si>
    <t>d6fe6b40-041d-4172-8416-92a2fe1b78f7</t>
  </si>
  <si>
    <t xml:space="preserve">Samsung-Xcover-5-1Pack </t>
  </si>
  <si>
    <t>1e435d4680ce162bc72c4c951398bcb3</t>
  </si>
  <si>
    <t>c96c40d4-834f-4c3a-b38c-7482fbc9a3d9</t>
  </si>
  <si>
    <t>f95ced62-51e2-45b6-8238-0240ffd2ca6c</t>
  </si>
  <si>
    <t>CYD36</t>
  </si>
  <si>
    <t>0ac5f41c360ec38a689e734aa36f3158</t>
  </si>
  <si>
    <t>ef59c614-fa37-4a98-b218-a5e4ebc9f65f</t>
  </si>
  <si>
    <t>883da18e-e882-422e-ad55-5c30ef6a9f58</t>
  </si>
  <si>
    <t>3f51cbb1-bb1a-40cb-a1c8-6468db4b9267</t>
  </si>
  <si>
    <t>93ea6fb6-0c2e-4b95-863d-316aa478184f</t>
  </si>
  <si>
    <t>6509902d-9f64-4794-bf5f-69f79fd7d416</t>
  </si>
  <si>
    <t>318d230a-ff9f-4c98-b98a-fde48ca41148</t>
  </si>
  <si>
    <t>18b2ef97-7f3b-4aa2-bfa0-0d39a024f0ae</t>
  </si>
  <si>
    <t>3e30494f-add7-475c-a8cd-11dc73879665</t>
  </si>
  <si>
    <t>44e4132e-00be-4ef7-ac7d-bc5479c5a1ef</t>
  </si>
  <si>
    <t>3740af28-b51b-4305-991d-e79a3cc209fb</t>
  </si>
  <si>
    <t>0ae1b64c-acc3-4238-a98e-35ef990d0c00</t>
  </si>
  <si>
    <t>2f9c7e13-2549-44f6-968c-9f31580b68bf</t>
  </si>
  <si>
    <t>f086b838-4efb-43b1-8b22-7c155dabce93</t>
  </si>
  <si>
    <t>6e8e53f9-b735-4b08-957a-3797939a8530</t>
  </si>
  <si>
    <t>7835c1fd-8eee-49b6-a517-dc6dde21512f</t>
  </si>
  <si>
    <t>d4b189c8-c44e-4f6f-a290-5f0cb87e12be</t>
  </si>
  <si>
    <t>679b054a-710f-4a04-a5a7-4148c93b002e</t>
  </si>
  <si>
    <t>146e3167-73b7-4e74-ae7b-8ab43aca912b</t>
  </si>
  <si>
    <t>6caf674c-91f8-4483-b5ea-837986256aa0</t>
  </si>
  <si>
    <t>aadc6d5c-5727-4a66-afe6-bb394cb183fd</t>
  </si>
  <si>
    <t>a1b93e87-ee58-4cc9-a28f-67386d91655f</t>
  </si>
  <si>
    <t>9891fdec-a1e5-4c2b-bde5-0721c199fffb</t>
  </si>
  <si>
    <t>e26d0313-263c-45ee-a70c-2fa836f3347b</t>
  </si>
  <si>
    <t>ab30e6ea-b2d0-4eda-b57f-9503617b3910</t>
  </si>
  <si>
    <t>XIARED13C2PAC0008</t>
  </si>
  <si>
    <t>91252fa183faccfb88368db376249abe</t>
  </si>
  <si>
    <t>466848f8-e8ab-4c8b-9128-15a2f51dc56a</t>
  </si>
  <si>
    <t>ca068f56-0c45-4267-9e8c-ac8f671ebb37</t>
  </si>
  <si>
    <t>2bbe56f7-0080-4022-9215-d5c151c8285f</t>
  </si>
  <si>
    <t>271fed8a-8a4d-400d-bae8-8eeb29a08f07</t>
  </si>
  <si>
    <t>7f4382aa-4be8-44c1-a1ad-6f73f74f5564</t>
  </si>
  <si>
    <t>2ff9fd9d-b2ff-484b-9515-bb8e643652a1</t>
  </si>
  <si>
    <t>381afe37-af3c-4a57-9cde-731553a8d465</t>
  </si>
  <si>
    <t>e20a69ed-ed84-4723-8359-5c92c512b995</t>
  </si>
  <si>
    <t>ce996143-5fec-4ef5-8959-073637dc2863</t>
  </si>
  <si>
    <t>c0c3f0e0-25e9-4548-b702-4c0cc7e23922</t>
  </si>
  <si>
    <t>d3c45737-b2cd-429e-ae7c-0c37836ebc5e</t>
  </si>
  <si>
    <t>14cd9ba4-a07e-4ecd-ba97-3cb9ed38e461</t>
  </si>
  <si>
    <t>5c02ab4c-67a1-4b76-a0a5-57d949b2a449</t>
  </si>
  <si>
    <t>f1b0e26c-671f-4f3f-a86f-89aea78f0be5</t>
  </si>
  <si>
    <t>8484eed2-3d6a-4411-99d2-5d91d7d9b0ec</t>
  </si>
  <si>
    <t>e09cb1ad-27c9-4cb3-87e6-baf250301e06</t>
  </si>
  <si>
    <t>ri22ultra</t>
  </si>
  <si>
    <t>cb20e913aa6a4a064a51d88144d491d6</t>
  </si>
  <si>
    <t>0c0e0627-2e20-47ac-8409-87878a6100ae</t>
  </si>
  <si>
    <t>06638f24-4bd0-4e2b-bed7-c9910f828e28</t>
  </si>
  <si>
    <t>1dbe6965-ef9c-49c7-91d4-a904de144d41</t>
  </si>
  <si>
    <t>b04fdce3-fb12-46be-867d-a5f3270b5400</t>
  </si>
  <si>
    <t>c22af629-4ea7-4c8e-a56b-5f494ddc74b4</t>
  </si>
  <si>
    <t>5e71db12-0a0d-4e52-ad6d-f52dc34a4343</t>
  </si>
  <si>
    <t>riu8</t>
  </si>
  <si>
    <t>5722cdc2a5e61fb2cdbaaf9538a9c747</t>
  </si>
  <si>
    <t>8d7e915c-c4e2-4709-b769-af5bc19d7c71</t>
  </si>
  <si>
    <t>0bc332e0-0ed8-40e4-8dbf-66a17ef8f438</t>
  </si>
  <si>
    <t>805c0246-8e9d-4841-bd52-60886ce0bd37</t>
  </si>
  <si>
    <t>12a7177b-a47f-4c8b-ad9e-e9958202f170</t>
  </si>
  <si>
    <t>bc341889-f4d7-491c-9508-310f70ca5e2b</t>
  </si>
  <si>
    <t xml:space="preserve">Samsung-s205g-2Pack </t>
  </si>
  <si>
    <t>6260d1b1f0ac316b63a4b1bd78be9423</t>
  </si>
  <si>
    <t>b0fd449c-b629-4fac-85fc-a56670086266</t>
  </si>
  <si>
    <t>97f78051-5ba2-4378-a3ea-6ca6e4545cd2</t>
  </si>
  <si>
    <t>a48b1642-d376-45b4-bebb-ef905daafcd0</t>
  </si>
  <si>
    <t>216b9979-caf8-41ae-8034-02ab9355528c</t>
  </si>
  <si>
    <t>66851f0d-85e5-44c8-a300-b771eeacfafc</t>
  </si>
  <si>
    <t>02b6d61e-9d52-486c-8b86-6e393dfbf303</t>
  </si>
  <si>
    <t>b788e106-3ada-44dd-bdfd-c4c9f46857f8</t>
  </si>
  <si>
    <t>d3ceddfe-3517-4d7a-abd9-108d4baa85c8</t>
  </si>
  <si>
    <t>894c93bf-8cb2-4b40-a7b7-44f153550995</t>
  </si>
  <si>
    <t>747bab60-70f3-474f-9f95-761023359ff1</t>
  </si>
  <si>
    <t>18c4da21-39cf-43f1-9677-5eb0b89d97de</t>
  </si>
  <si>
    <t>8725dc44-e483-4a43-aa1b-8dc489722dfe</t>
  </si>
  <si>
    <t>f619f6bd-622d-4966-aa36-16b587713e71</t>
  </si>
  <si>
    <t>b28b6d1f-fc2f-4222-b47b-b0e90b4cb9e8</t>
  </si>
  <si>
    <t>199346fe-65e1-403c-b727-88fd62b2b8b4</t>
  </si>
  <si>
    <t>iph15p</t>
  </si>
  <si>
    <t>84345a046109f0b8ff58766bdd656650</t>
  </si>
  <si>
    <t>6fbcbc34-8c6c-4a2d-aef0-d1505642b941</t>
  </si>
  <si>
    <t>e261fb98-9460-492b-be6d-2b5f7dafb619</t>
  </si>
  <si>
    <t>075d0918-f379-4557-b65c-2abbdf1baf64</t>
  </si>
  <si>
    <t>SAMA132PACSCR&amp;2PACLEN0002</t>
  </si>
  <si>
    <t>665a129c88e7ebda3168da0573b01904</t>
  </si>
  <si>
    <t>74603b0a-45b3-4b0e-b02d-15a6aaf91ef9</t>
  </si>
  <si>
    <t>3699007c-d833-4f96-b5ad-6b2c0fcb22de</t>
  </si>
  <si>
    <t>b66db054-24b9-4244-bca2-c4e4109f6596</t>
  </si>
  <si>
    <t>886ba0e6-c6f7-40a4-8c72-21169b19e04d</t>
  </si>
  <si>
    <t>def6ee26-120f-4b0f-a1aa-b1f813ac1ce2</t>
  </si>
  <si>
    <t>e6266d60-de9e-4ca7-9da7-5a64a5d190f2</t>
  </si>
  <si>
    <t>df244e2a-8e12-4d1b-8b12-249616c74ae7</t>
  </si>
  <si>
    <t>1d2c43d3-15ee-4a25-bddc-6a9c5b99968f</t>
  </si>
  <si>
    <t>98e07450-0d07-4518-b24e-a3cf7dc79809</t>
  </si>
  <si>
    <t>607c02d4-0879-44cc-bfd1-cfeab3244238</t>
  </si>
  <si>
    <t>50242859-a52d-426c-948c-3f7b7531615c</t>
  </si>
  <si>
    <t>94cbe305-365d-40d6-aa54-a319bb35a922</t>
  </si>
  <si>
    <t>0fdefa34-5c82-4053-9635-06cac6d82bec</t>
  </si>
  <si>
    <t>9115ba49-6b98-44ae-8851-59bcbccea688</t>
  </si>
  <si>
    <t>9f00eb77-7d8b-4069-9f29-80c9ca699e45</t>
  </si>
  <si>
    <t>95efd29f-f0ba-45b9-972b-2e456881d023</t>
  </si>
  <si>
    <t>A04S2P</t>
  </si>
  <si>
    <t>6a4d8649c959d8a9f72723b99ff809fe</t>
  </si>
  <si>
    <t>bd39de93-d656-42f3-9d1b-54c78715ca77</t>
  </si>
  <si>
    <t>bffa6f7e-59e8-49ad-9b56-bf7f0fd2f9f5</t>
  </si>
  <si>
    <t>b4e0d1bd-93bc-410c-aa16-27bdf8240592</t>
  </si>
  <si>
    <t>b22cbaec-e85a-428a-95c3-1746fd6bf5b9</t>
  </si>
  <si>
    <t>38eeb835-ef57-4a59-a93d-c9676858fd34</t>
  </si>
  <si>
    <t>ON2</t>
  </si>
  <si>
    <t>21a27be570a3bca05872714ef26b9caa</t>
  </si>
  <si>
    <t>43e452f5-9b4b-49f2-8df8-1ffb1509a0a5</t>
  </si>
  <si>
    <t>2859bcd9-e66e-4d8e-8acf-28d9aa3d6ae8</t>
  </si>
  <si>
    <t>MOTG545G0017</t>
  </si>
  <si>
    <t>15221cc0af99d3c64163b66967b799ec</t>
  </si>
  <si>
    <t>e830fc67-8866-4523-8daf-35405c365f16</t>
  </si>
  <si>
    <t>f5a0f1dc-a387-406a-84eb-edf374e65990</t>
  </si>
  <si>
    <t>29a0e900-3f32-46e8-b5fe-e324f4188cbf</t>
  </si>
  <si>
    <t>44NEW1PACK</t>
  </si>
  <si>
    <t>86279f9777ab743a33f7ed8421d0e22f</t>
  </si>
  <si>
    <t>24ce2670-8a60-417c-854a-e55d2c0dcac8</t>
  </si>
  <si>
    <t>Changed my mind</t>
  </si>
  <si>
    <t>811f2005-1f73-45c2-b4b1-e8e7286dff58</t>
  </si>
  <si>
    <t>cea42852-41fa-4793-9320-032449d346c3</t>
  </si>
  <si>
    <t>S9PLUSNEW1</t>
  </si>
  <si>
    <t>8ecf68131ed3ecd087707d05d7fed276</t>
  </si>
  <si>
    <t>aba1e686-5f2e-41eb-a694-57d5ce491b3c</t>
  </si>
  <si>
    <t>07a91891-acde-493b-9af6-6d0264c6a572</t>
  </si>
  <si>
    <t>UrfVVd</t>
  </si>
  <si>
    <t>6cc72533f8830fcc30e62917dcca7f32</t>
  </si>
  <si>
    <t>11f56b24-f974-4db4-9548-d62a142a79b5</t>
  </si>
  <si>
    <t>Jul 4, 2024</t>
  </si>
  <si>
    <t>69445c6c-4f55-4582-a6d6-41f7bc1696a0</t>
  </si>
  <si>
    <t>c7c49738-5ebb-4631-815f-565f61ff9e7e</t>
  </si>
  <si>
    <t>cc75ad04-1e30-49d5-b7db-4554047f3a5c</t>
  </si>
  <si>
    <t>18a01106-7d0d-489e-950e-f606ca53133d</t>
  </si>
  <si>
    <t>31a41b53-99a0-4a20-8dcf-ed09ad3595a3</t>
  </si>
  <si>
    <t>5910cac1-2de9-457e-bf58-1a6917a2dfa9</t>
  </si>
  <si>
    <t>A33P2C1G5</t>
  </si>
  <si>
    <t>8c4650df58228df24e2a4aed104e377f</t>
  </si>
  <si>
    <t>0f699057-375b-4e4e-a0e9-8db4386b1423</t>
  </si>
  <si>
    <t>6ac56515-56b8-4fbf-b6e9-0b179225a9bb</t>
  </si>
  <si>
    <t>30bbab57-d5b5-479e-a93d-bda133b67e86</t>
  </si>
  <si>
    <t>ha3</t>
  </si>
  <si>
    <t>7f4edab80b79664347b83bf59fe7b318</t>
  </si>
  <si>
    <t>12b69a96-3925-41ca-aa4b-e2251f419f30</t>
  </si>
  <si>
    <t>24a7dfc2-e1a8-40db-bdb0-470abade6ca0</t>
  </si>
  <si>
    <t>163c5e47-1287-4ba8-96b6-0c001aaff9e2</t>
  </si>
  <si>
    <t>134f1f47-65ce-42d4-bd84-81d7cfb86758</t>
  </si>
  <si>
    <t>d89f3a71-930f-441b-a4c2-5e97e7e6934a</t>
  </si>
  <si>
    <t>6b21b500-1a69-410b-bcf9-b49226aca7c7</t>
  </si>
  <si>
    <t>752307e2-3b4d-4136-9f50-daeaa8d6e71b</t>
  </si>
  <si>
    <t>e1220f0c-7270-4971-9a80-7f549514686e</t>
  </si>
  <si>
    <t>acdadd39-f2f7-4efe-9bc8-6353fcfdc629</t>
  </si>
  <si>
    <t>c75bc489-a839-4d61-ba77-a44c53453224</t>
  </si>
  <si>
    <t>b56b2b1e-2afb-42a8-b553-337462ac527e</t>
  </si>
  <si>
    <t>fae204a7-4865-49e4-816a-2c7f2724101f</t>
  </si>
  <si>
    <t>cde7d30d-ed6b-4e1c-9212-93af270e367b</t>
  </si>
  <si>
    <t>62cff579-146b-4e25-9b53-a87849472ea8</t>
  </si>
  <si>
    <t>A32PACK2</t>
  </si>
  <si>
    <t>7006b0671aad94a3dfbf0d3ff445b159</t>
  </si>
  <si>
    <t>9b795de4-7b5f-46c0-a1b0-4b216a95178e</t>
  </si>
  <si>
    <t>3fd03fcc-90ff-4ed3-bc84-ad65f929725b</t>
  </si>
  <si>
    <t>d87c17cb-cc0a-4ea0-88e6-c1a3101b0e74</t>
  </si>
  <si>
    <t>fbc36648-5fc9-4946-b062-a4dbc6ae6151</t>
  </si>
  <si>
    <t>d02b0af0-75d6-49ae-8e29-34a924af6d81</t>
  </si>
  <si>
    <t>aaaa7cf6-43f8-4273-a07a-ff8b2999f68b</t>
  </si>
  <si>
    <t xml:space="preserve">Samsung-Xcover-5-2Pack </t>
  </si>
  <si>
    <t>4fb65f1535b24c5cb1f89b82abdcdd74</t>
  </si>
  <si>
    <t>cc5acfae-5510-4635-8c83-7864c7cc97a2</t>
  </si>
  <si>
    <t>626f459a-c3ab-4841-9b6f-ab4ac39ffc89</t>
  </si>
  <si>
    <t>659ba8a9-f594-4cc6-937b-47e2e7c40e28</t>
  </si>
  <si>
    <t>f84ee2ca-d47b-4b62-8e69-e6f841ca7d41</t>
  </si>
  <si>
    <t>0d6f68af-6235-4006-910f-2f00d41ab06a</t>
  </si>
  <si>
    <t>3f3d8102-90a6-4c50-9152-5982f80d6e27</t>
  </si>
  <si>
    <t>99a2fe56-0aab-4408-b4b9-33dc3bd60bcd</t>
  </si>
  <si>
    <t>5986d900-a2fd-408d-8743-2dd6f06b9d2a</t>
  </si>
  <si>
    <t>A72-NEW-2PACK</t>
  </si>
  <si>
    <t>2c742b45f277748d4168ea6d0fca9265</t>
  </si>
  <si>
    <t>408c8c10-3123-47b1-9528-f0d3c125db6e</t>
  </si>
  <si>
    <t>55005bb6-f7a9-434a-add1-63d433085621</t>
  </si>
  <si>
    <t>17a793e1-e123-4d89-82cf-2c6f4a111680</t>
  </si>
  <si>
    <t>85c968f1-e81d-491e-828c-1f94328e73a4</t>
  </si>
  <si>
    <t>907d41cd-8d38-4e93-8941-007c3669dd2e</t>
  </si>
  <si>
    <t>e40be6dc-f822-4a2c-b85a-0ad9264cb01c</t>
  </si>
  <si>
    <t>S21FEPACK</t>
  </si>
  <si>
    <t>d7864a64320b8c41c56802a1efd06a9c</t>
  </si>
  <si>
    <t>f95d3ccd-9bbb-411c-b7ca-780919dfdee4</t>
  </si>
  <si>
    <t>af6f72b0-fcff-4538-aaf6-1a8132a4f6b1</t>
  </si>
  <si>
    <t>558a04a3-eb7a-491b-939f-e71f0a7ac596</t>
  </si>
  <si>
    <t>a8889763-fe57-42f9-9aaa-c765bd65478b</t>
  </si>
  <si>
    <t>b02c3c25-f71f-4428-a62e-516c3bc03341</t>
  </si>
  <si>
    <t>f5a6f760-350a-419e-9504-f8241c5c1e87</t>
  </si>
  <si>
    <t>S23U2P2C2N</t>
  </si>
  <si>
    <t>b4fbabb80684172ac392079e25b01449</t>
  </si>
  <si>
    <t>b6d59b5f-0ee7-4cb9-ba0b-b09386131c10</t>
  </si>
  <si>
    <t>7d9a4024-3b07-4820-ac43-f06627966db2</t>
  </si>
  <si>
    <t>560bdeb3-f86f-4431-bed9-3a9b9be31014</t>
  </si>
  <si>
    <t>bb345a9d-1cef-48b7-b2ef-28e8efc27f2a</t>
  </si>
  <si>
    <t>8fbb16e5-18a9-485f-8134-501005ef558e</t>
  </si>
  <si>
    <t>b2d16e6e-b7aa-4e4d-a625-2f6f7f8223a6</t>
  </si>
  <si>
    <t>52d0d347-0367-454d-90c6-3518939f38ab</t>
  </si>
  <si>
    <t>89ac865d-d1cf-4c55-beeb-010d44ad5570</t>
  </si>
  <si>
    <t>67017f3f-be3d-44da-a469-e6644a66e888</t>
  </si>
  <si>
    <t>3054a4d9-9249-49f8-8560-efcaa315e874</t>
  </si>
  <si>
    <t>36ed8227-c777-49a8-b26e-b1b5ba9d64e3</t>
  </si>
  <si>
    <t>5fbd0504-17b2-45b6-a549-f7712a946d90</t>
  </si>
  <si>
    <t>f57956e9-73b8-4505-87b8-7af16fad7544</t>
  </si>
  <si>
    <t>6a68516d-c1ef-4159-a77d-d728a73b509e</t>
  </si>
  <si>
    <t>cc6b1058-33ef-43f0-9304-531b486a585f</t>
  </si>
  <si>
    <t>61dda113-feb7-492e-80a6-6c3f8b44fb99</t>
  </si>
  <si>
    <t>bee6ab73-3d10-489b-b0ac-90be554a8b2d</t>
  </si>
  <si>
    <t>1mriQY</t>
  </si>
  <si>
    <t>845bac4f0cfde900c229eac0d36ab23b</t>
  </si>
  <si>
    <t>58c3c398-5b54-4758-9c3e-9230da462c65</t>
  </si>
  <si>
    <t>53c36b44-7444-44a3-aa34-a2118485b869</t>
  </si>
  <si>
    <t>d6fea28f-c27c-4719-8fab-8bfc4f3e7aa4</t>
  </si>
  <si>
    <t>9bc78164-f9b0-48a6-9ed9-5009139b5ce9</t>
  </si>
  <si>
    <t>87d15b4f-8b12-422d-a211-c1157c7aa2b4</t>
  </si>
  <si>
    <t>1a336425-aa6e-43c0-b1aa-cc05796e4a58</t>
  </si>
  <si>
    <t>331f3435-72e5-44ed-9f79-4f3dafe10db9</t>
  </si>
  <si>
    <t>80d04410-f9c7-44e2-a9a8-8b50a3b4f8f7</t>
  </si>
  <si>
    <t>S23ULTRA2</t>
  </si>
  <si>
    <t>ac242b2e4740dd8b7015d47bf9b8a973</t>
  </si>
  <si>
    <t>a3465baa-5a41-4b28-9dfc-60bd19038bae</t>
  </si>
  <si>
    <t>34a6f0ba-a05f-4bfa-9407-568893f4f062</t>
  </si>
  <si>
    <t>798f3c92-710a-444c-a3b7-7593242b6bb1</t>
  </si>
  <si>
    <t>cc02b880-349b-45b5-a947-8c7f1c092291</t>
  </si>
  <si>
    <t>388d989d-2a1a-4bbb-b6d1-cc356bbfe949</t>
  </si>
  <si>
    <t>1469fa20-baae-4f77-a7da-49297770ff34</t>
  </si>
  <si>
    <t>844f8965-c30d-4548-b8b8-2a9cf3302877</t>
  </si>
  <si>
    <t>b4fd7e99-cce1-4137-8b8a-c56e08b50067</t>
  </si>
  <si>
    <t>06f60859-5d96-416c-bd9e-61ef935fc366</t>
  </si>
  <si>
    <t>86fd50cf-ec2d-483a-af63-044f3b40ca1c</t>
  </si>
  <si>
    <t>06c681ce-3f18-4a5f-bdf3-019dc886901d</t>
  </si>
  <si>
    <t>811c4bbe-6aab-45fc-968c-e8d732c66cb1</t>
  </si>
  <si>
    <t>ed219e2e-3408-4274-a0cb-f879da000de2</t>
  </si>
  <si>
    <t>f20001c1-0cad-45eb-a6fc-30a7bb99c892</t>
  </si>
  <si>
    <t>df03b031-18da-4c97-8dba-f2491394bd05</t>
  </si>
  <si>
    <t>3b98b013-eb74-409d-b151-c961958b3656</t>
  </si>
  <si>
    <t>327acae8-4289-45d0-9555-678915955a6b</t>
  </si>
  <si>
    <t>90919405-0d14-466f-a34f-fb1215bc7ebd</t>
  </si>
  <si>
    <t>7c48d35e-ef3e-4616-b5d6-ff7e0664d3ad</t>
  </si>
  <si>
    <t>ace1f708-b745-49b5-8d51-615f5df26122</t>
  </si>
  <si>
    <t>fff00f38-5ee1-4bea-b7c8-86f8dfe96bf7</t>
  </si>
  <si>
    <t>4a0e4881-0507-469a-acf1-fbc7d33dc54b</t>
  </si>
  <si>
    <t>5d1e5ca7-ba3d-46bb-910e-a4a95b9c0b82</t>
  </si>
  <si>
    <t>46c583c3-34dc-42c8-846c-115df7e3c6d9</t>
  </si>
  <si>
    <t>09a36fe5-c330-4b8e-a3ff-022992012cda</t>
  </si>
  <si>
    <t>aa03b398-6637-425a-969d-60aa8690fa4b</t>
  </si>
  <si>
    <t>703673a0-3679-430e-9847-125cb446eb90</t>
  </si>
  <si>
    <t>SAA0088</t>
  </si>
  <si>
    <t>8868f3a8f03edeca62365cdd3f12768c</t>
  </si>
  <si>
    <t>01c4aa54-5f99-48e9-bcca-65213c4b204b</t>
  </si>
  <si>
    <t>e8bf1e67-ba01-4ee3-8aa1-686605e57111</t>
  </si>
  <si>
    <t>8c1c79ca-b018-4d53-bc29-5977be64f128</t>
  </si>
  <si>
    <t>494bd2b2-853a-44e9-9dbe-2c2b645a594c</t>
  </si>
  <si>
    <t>b89946d4-a847-42e5-9933-4ed82944ec2d</t>
  </si>
  <si>
    <t>2db8945b-a025-4690-a16b-2ebde005a5fe</t>
  </si>
  <si>
    <t>MOE102</t>
  </si>
  <si>
    <t>7635036bf8f0b5070ff8a01e96535230</t>
  </si>
  <si>
    <t>17b57744-dece-49d1-a44a-040428f0c3f8</t>
  </si>
  <si>
    <t>f57e2cbd-a31a-4040-919c-5876e213752a</t>
  </si>
  <si>
    <t>3f7f0f08-bbc2-4c45-8d8a-775a29f16000</t>
  </si>
  <si>
    <t>4f2bb595-1bf8-48d0-ad4c-784ffe2a1ff9</t>
  </si>
  <si>
    <t>7c3a5dbb-8159-40f3-a5b9-58f18e8267e1</t>
  </si>
  <si>
    <t>d3f881da-9271-4eda-a516-d4aa37c698e4</t>
  </si>
  <si>
    <t>ri222</t>
  </si>
  <si>
    <t>72bc0f33be99c35f3de9a2c3c71ae8e1</t>
  </si>
  <si>
    <t>066db19a-861d-4ba2-ba6d-ff1b71ade848</t>
  </si>
  <si>
    <t>f8e51782-2606-4ab0-98a5-0e857d923c97</t>
  </si>
  <si>
    <t>53862182-0393-4cbd-a5bb-9e132e9e7717</t>
  </si>
  <si>
    <t>ac24f654-08d0-4430-bed8-f7ef26588cc0</t>
  </si>
  <si>
    <t>657ba3f8-d4e8-4f85-b6fc-605c53900032</t>
  </si>
  <si>
    <t>8176fc4c-31ff-460c-8bf9-ade41aae39e3</t>
  </si>
  <si>
    <t>57201468-894a-435d-bdbb-07a5082dc9cd</t>
  </si>
  <si>
    <t>c766ea19-d1aa-466f-81f9-2909f7bb52f5</t>
  </si>
  <si>
    <t>c5d74cf1-6e60-4938-a6a6-589c621a448f</t>
  </si>
  <si>
    <t>342d7713-6878-4700-abdd-c8947c829c81</t>
  </si>
  <si>
    <t>92d46bdc-be39-49ea-81e2-5594546067c1</t>
  </si>
  <si>
    <t>a13fbac7-a25f-4a24-bcc5-3736bbf634c9</t>
  </si>
  <si>
    <t>f748ca8f-7fe2-4ba6-9bcf-e31516a10e6e</t>
  </si>
  <si>
    <t>e4ca1c5e-86b4-4061-a56f-0de75285c67f</t>
  </si>
  <si>
    <t>12602016-5123-4158-8ade-614dfb445063</t>
  </si>
  <si>
    <t>177fad98-6b64-407c-af39-b21695c1cba8</t>
  </si>
  <si>
    <t>e463754d-69d4-4fae-9f28-dca0df6fd0a5</t>
  </si>
  <si>
    <t>e47f15c6-dd6d-4854-8387-ec8624295e4c</t>
  </si>
  <si>
    <t>SAA252</t>
  </si>
  <si>
    <t>8608599700fc68a1cd6728426bfc1dc2</t>
  </si>
  <si>
    <t>6505106b-515d-42d7-adb3-a675d9c86e22</t>
  </si>
  <si>
    <t>fc9f9d22-da1d-4cbe-8984-ce19a09721c0</t>
  </si>
  <si>
    <t>8f85e38f-30ee-4457-9103-2701caeb0081</t>
  </si>
  <si>
    <t>4074dd2d-a962-4226-b5ca-58d3c58a88a0</t>
  </si>
  <si>
    <t>012010e2-7ab8-4923-93f7-e32ccc07bae5</t>
  </si>
  <si>
    <t>3ff97322-a237-4210-be40-863aeaf42bf1</t>
  </si>
  <si>
    <t>764517ff-8657-4e3e-9f21-e100abd323e6</t>
  </si>
  <si>
    <t>0b2393a0-9225-4212-9ada-42fdec95118a</t>
  </si>
  <si>
    <t>9214bda2-e2b3-4e1a-8000-eed1f2760e87</t>
  </si>
  <si>
    <t>Jul 3, 2024</t>
  </si>
  <si>
    <t>c745c55c-a3af-45fb-a9c6-f84f7dba7bfe</t>
  </si>
  <si>
    <t>Ri07</t>
  </si>
  <si>
    <t>18ef05edfd2bb53c0adf8e3a40ee682b</t>
  </si>
  <si>
    <t>de8275ee-28bc-404a-8fd3-298adc1896cd</t>
  </si>
  <si>
    <t>ca7e24af-ebf6-47c2-8224-3ec7e2fb4b98</t>
  </si>
  <si>
    <t>9a8c0a96-fce2-406e-bfc9-636caf9e6f48</t>
  </si>
  <si>
    <t>6f29739f-41ab-4e10-85dd-88565fb7d3b1</t>
  </si>
  <si>
    <t>719f5c42-f211-4252-873f-ff26073bacb0</t>
  </si>
  <si>
    <t>60c2fe5b-cf21-40f5-88ff-56e085ac07c3</t>
  </si>
  <si>
    <t>900d41fc-d611-4589-812f-d83a42d62f73</t>
  </si>
  <si>
    <t>e979d771-c214-497d-99b7-15534949e57d</t>
  </si>
  <si>
    <t>A32NEW2PACK</t>
  </si>
  <si>
    <t>b9a6be5dcb3da06ed35619476ef69857</t>
  </si>
  <si>
    <t>c1a354f7-3b28-41da-ae12-14fad2eda8b7</t>
  </si>
  <si>
    <t>a3250dab-8204-4753-a8b0-28a6a5f16185</t>
  </si>
  <si>
    <t>a7d7fdd9-f152-4d7f-9b79-8e1e8d920a31</t>
  </si>
  <si>
    <t>80d11d79-8cf7-46ca-b5d3-a8f823c82fd7</t>
  </si>
  <si>
    <t>bf67d05e-193b-4e03-94a6-551fa9a1e3e6</t>
  </si>
  <si>
    <t>18eacdfd-9a30-45cb-a05c-0e2f7c0bf966</t>
  </si>
  <si>
    <t>7d4eb637-619c-411f-adc9-941149ed1d0d</t>
  </si>
  <si>
    <t>b6870ede-c697-443b-9574-e048cb159a4b</t>
  </si>
  <si>
    <t>X13PRO5G2</t>
  </si>
  <si>
    <t>ad08075264cfffaeb59d62f082274613</t>
  </si>
  <si>
    <t>335f5d02-6c36-4d9f-8fc8-f9cca6c17abf</t>
  </si>
  <si>
    <t>588f3f09-e83b-40de-bac9-15bdcb63ccbf</t>
  </si>
  <si>
    <t>bda62c36-7215-4cd9-8fd8-9ddcd563cacd</t>
  </si>
  <si>
    <t>309789ff-de48-437d-8e59-5050ea96068d</t>
  </si>
  <si>
    <t>usb-Type-C-3pack</t>
  </si>
  <si>
    <t>b40fc646babbb5cb80f01529c6943785</t>
  </si>
  <si>
    <t>6c6fac5b-d529-4c13-ad54-d027fa04ba25</t>
  </si>
  <si>
    <t>e82ea3a7-4d91-4245-8b0b-e7edc70aef35</t>
  </si>
  <si>
    <t>ad5d63eb-f696-42e3-b810-78604e9f8d9f</t>
  </si>
  <si>
    <t>7324a73b-7e5e-4a14-a597-d9e820880016</t>
  </si>
  <si>
    <t>b07c4b43-6cc4-4f59-a1cf-b0ce08f222b3</t>
  </si>
  <si>
    <t>eae06891-968c-425f-a90a-c71ca4ff8826</t>
  </si>
  <si>
    <t>ba1f4d43-e8c2-45d5-95e2-5617e32f1c16</t>
  </si>
  <si>
    <t>G50PACK2</t>
  </si>
  <si>
    <t>feda9212cb02ee162ebb154a5586efa6</t>
  </si>
  <si>
    <t>5e925035-3572-460e-a177-5a06510ac834</t>
  </si>
  <si>
    <t>6f5eaca0-fde7-445e-9cdd-e739b822c3a3</t>
  </si>
  <si>
    <t>e134ba3c-6046-4f6e-bba1-529b30db55ff</t>
  </si>
  <si>
    <t>f93ba962-eabb-4b7e-97ba-ea9515429bd0</t>
  </si>
  <si>
    <t>GOP016</t>
  </si>
  <si>
    <t>477944b5f7b54a91c351787a1679352a</t>
  </si>
  <si>
    <t>95eb875d-5b5a-47e2-9bb1-0d64dd9c12cf</t>
  </si>
  <si>
    <t>11227865-72c3-4fbe-a097-1ebcff991cf1</t>
  </si>
  <si>
    <t>fc834f37-9d86-44ae-a99b-e88a5456f59d</t>
  </si>
  <si>
    <t>b9a72318-e755-4655-9286-b9a2e1762bd5</t>
  </si>
  <si>
    <t>52b66fcc-cb5d-4d70-9b95-66a9b90a742c</t>
  </si>
  <si>
    <t>18c6fc80-434f-49f7-9acb-a850436495cf</t>
  </si>
  <si>
    <t>S10E</t>
  </si>
  <si>
    <t>d450b905d7d78df486de903543eefdf1</t>
  </si>
  <si>
    <t>44a7fe4f-e1a4-43c3-92ff-69ebc3648218</t>
  </si>
  <si>
    <t>05c48655-17c4-4d9c-9af8-0814a5bb64ee</t>
  </si>
  <si>
    <t>7dc0f324-9ec9-4ebf-8c21-619de9239b63</t>
  </si>
  <si>
    <t>7c08751a-a4bf-4b70-b5b8-a1f382785d4b</t>
  </si>
  <si>
    <t>43b80366-413f-43e8-bd1f-b97043f4c393</t>
  </si>
  <si>
    <t>5a273204-dd22-4d3f-8981-10bec77cc508</t>
  </si>
  <si>
    <t>7d19e0db-4c35-4c0c-b615-287c9b6a6ef4</t>
  </si>
  <si>
    <t>61dd5e31-39d8-49d8-b456-e72d6565b27f</t>
  </si>
  <si>
    <t>4cbb3fce-e378-422b-83d4-229cf98d7bcf</t>
  </si>
  <si>
    <t>71aca455-f307-43ed-b7e7-a907c473a3b3</t>
  </si>
  <si>
    <t>N20U5G1C</t>
  </si>
  <si>
    <t>270bf72ab5659ae20c339714c5a3f9e2</t>
  </si>
  <si>
    <t>d107cb5e-f582-4f82-84c3-7b22e867d2ef</t>
  </si>
  <si>
    <t>dd33e978-962f-47d7-8a20-ff0a4b882e83</t>
  </si>
  <si>
    <t>744d0d6b-ba38-43d0-98c9-e77c6f683e0c</t>
  </si>
  <si>
    <t>18361b10-613c-43c4-bce7-22c15b849d0c</t>
  </si>
  <si>
    <t>506d8355-d82b-4a8a-8b0d-37316eaeef41</t>
  </si>
  <si>
    <t>d6c3c3fc-9535-46cf-9c89-041d85dcb47f</t>
  </si>
  <si>
    <t>a6cd6040-5f36-4d86-a0bf-d65a1d128962</t>
  </si>
  <si>
    <t>72d9418a-6655-49f3-8c39-147efd421d2d</t>
  </si>
  <si>
    <t>c2739b4d-95e7-4227-ae25-429f82606b05</t>
  </si>
  <si>
    <t>1c4a14c7-75b5-488b-8402-3123bf9a13c1</t>
  </si>
  <si>
    <t>a9bdf3ea-9f13-4053-bbf6-82ddfc8bd677</t>
  </si>
  <si>
    <t>2843835e-9b8c-49b3-8c00-34eff64d91c7</t>
  </si>
  <si>
    <t>e3f06676-f411-4265-997e-938237962289</t>
  </si>
  <si>
    <t>8661f95b-2414-4078-890f-8862122c753f</t>
  </si>
  <si>
    <t>e5e74e19-fc13-4b0b-b24c-058c173bf214</t>
  </si>
  <si>
    <t>4ad89656-129f-43fa-aec1-7c94d74a8740</t>
  </si>
  <si>
    <t>44eb681d-b081-4c08-abfa-28a006fde060</t>
  </si>
  <si>
    <t>2d081c6a-4064-4f92-a707-08d0f10391c1</t>
  </si>
  <si>
    <t>86a1208e-f3ff-4b2d-96e9-01ad97620f44</t>
  </si>
  <si>
    <t>dfc7209a-658a-42a5-9a0b-9d768c0b585b</t>
  </si>
  <si>
    <t>439d6a70-af57-4ec7-b84f-4a87bbaf2a86</t>
  </si>
  <si>
    <t>43085f46-c00b-481c-8fa2-0a74f6071cf2</t>
  </si>
  <si>
    <t>3dd46301-7a47-484c-a4c7-9b29e748d33a</t>
  </si>
  <si>
    <t>19a3c62f-b159-4497-b204-ca813f9dda77</t>
  </si>
  <si>
    <t>9YIqnE</t>
  </si>
  <si>
    <t>0e93e6ee542b2e4ccbe75c073c56e722</t>
  </si>
  <si>
    <t>5a276b3f-bc40-44d1-858c-3c0d8e9d61ec</t>
  </si>
  <si>
    <t>f4a69b1c-ba88-4eab-b48c-117eecd50087</t>
  </si>
  <si>
    <t>afdf4f31-ec89-47fb-baf6-0cd12f210beb</t>
  </si>
  <si>
    <t>0437ee19-e82a-4c5d-b162-da698c34527e</t>
  </si>
  <si>
    <t>22da48bd-656e-47a6-8b9f-8345392e93eb</t>
  </si>
  <si>
    <t>TAB7LITE3P</t>
  </si>
  <si>
    <t>089bb6f8c81012621dd1e9b6fc9ba168</t>
  </si>
  <si>
    <t>23f08adb-ed0b-4b68-bef1-a0dedbe6b837</t>
  </si>
  <si>
    <t>13380898-648e-444b-8b21-78673e80102c</t>
  </si>
  <si>
    <t>cf656201-a951-42a2-bd86-b67409f4b418</t>
  </si>
  <si>
    <t>22f10e2b-75c1-49b2-9719-2c29ea2de0aa</t>
  </si>
  <si>
    <t>9f6901e5-9af3-4b30-9c03-8262b4be2b1d</t>
  </si>
  <si>
    <t>e0503ba3-9b2a-4262-b1b2-9459a2645625</t>
  </si>
  <si>
    <t>209e0592-835a-4e24-9a3f-02a4b4f5bb73</t>
  </si>
  <si>
    <t>X11T5GP2N</t>
  </si>
  <si>
    <t>d6176da75ea6f69ec7fb227ff8e847d1</t>
  </si>
  <si>
    <t>ca718da6-cdc0-4bfc-8e2d-81d0dabceb7c</t>
  </si>
  <si>
    <t>ab826f25-8820-4c80-9c6a-57a853bf844a</t>
  </si>
  <si>
    <t>b37efc0a-ffe5-463d-9427-87d87b3f0b8e</t>
  </si>
  <si>
    <t>2c978969-d9ee-448b-9cc7-b05c075e15c5</t>
  </si>
  <si>
    <t>da89cb85-c159-469e-b71f-939a44a4b3f3</t>
  </si>
  <si>
    <t>633e01b2-13f8-4189-ba20-3d4d6d95000c</t>
  </si>
  <si>
    <t>c6ae34bc-9802-48d6-88f9-0bcc73c2940f</t>
  </si>
  <si>
    <t>913855d9-609b-44f2-b5c4-57af2e32d884</t>
  </si>
  <si>
    <t>0cca0596-1be8-4440-9bfd-ef66d4d091c0</t>
  </si>
  <si>
    <t>f80877b9-e6a2-4b47-ad48-eb78c69cea6a</t>
  </si>
  <si>
    <t>68f39689-3304-46b3-a0c3-646c1e4958c1</t>
  </si>
  <si>
    <t>a435d332-095a-450b-8844-cad0ba29e7aa</t>
  </si>
  <si>
    <t>e846caa7-7c62-4e32-8776-f44f053283b6</t>
  </si>
  <si>
    <t>ecf4544e-5162-4303-a0bc-a6807c08267c</t>
  </si>
  <si>
    <t>3d9fdf3b-a2d0-476f-97e9-6d5ae69418c9</t>
  </si>
  <si>
    <t>b0c14006-50ab-4571-8396-a18d7b424014</t>
  </si>
  <si>
    <t>17eb3a82-2684-4bc8-a3d8-35919cbbb131</t>
  </si>
  <si>
    <t>XPERIA1PACK2</t>
  </si>
  <si>
    <t>68605b27e4cacbd11e2423dec1411aae</t>
  </si>
  <si>
    <t>4b9165f7-a710-40f9-872e-57dfd2492b84</t>
  </si>
  <si>
    <t>67891358-9283-4bc7-a2a6-e31b401f25c7</t>
  </si>
  <si>
    <t>52620216-0202-43b7-a767-3d0cb61e23c9</t>
  </si>
  <si>
    <t>3e7af8a7-3f73-4f45-8244-4843df688708</t>
  </si>
  <si>
    <t>2d060fe9-5f1b-4830-a4b4-abffb0e0e84f</t>
  </si>
  <si>
    <t>3ba04e49-064a-4a9d-8d12-cb791dae5774</t>
  </si>
  <si>
    <t>ed7c319a-5361-4dd2-84a4-185dfec8127a</t>
  </si>
  <si>
    <t>23c744b8-74d6-4ec1-a560-b764135fd58e</t>
  </si>
  <si>
    <t>99ed051b-c9eb-4aca-8b1c-137976988214</t>
  </si>
  <si>
    <t>APPLE40MM2</t>
  </si>
  <si>
    <t>6184c6ce3992d657e7935a79f252af6f</t>
  </si>
  <si>
    <t>3a2e3ac2-671d-4203-8d83-93dcf2fb1161</t>
  </si>
  <si>
    <t>534ec814-42ab-43e4-bdd5-c66546d87f4d</t>
  </si>
  <si>
    <t>c167b0ee-c1e0-4106-ac17-b1beb8fd5b7b</t>
  </si>
  <si>
    <t>73685d95-09a1-482e-99b1-658e9b1ea0d2</t>
  </si>
  <si>
    <t>9d410f85-32d3-4113-87d8-242ecf6ee5b7</t>
  </si>
  <si>
    <t>c04f3b5f-da09-4807-8969-a96706f3de39</t>
  </si>
  <si>
    <t>d3e896b7-45a8-4539-8c60-634d1b51852d</t>
  </si>
  <si>
    <t>62ac3a65-1724-42ab-a971-4918e27369fc</t>
  </si>
  <si>
    <t>OPA020</t>
  </si>
  <si>
    <t>10ecaa4a6bc6660a57f7a193aeba52da</t>
  </si>
  <si>
    <t>ed6ce513-42c0-405c-8195-a5c5cf32ddef</t>
  </si>
  <si>
    <t>2c24d750-370f-4348-9624-8eb7390a7ecd</t>
  </si>
  <si>
    <t>9b8ffa30-13bd-4e23-9a53-c36e9b5350e8</t>
  </si>
  <si>
    <t>d1fbced8-305d-46cb-a308-1ece60c34534</t>
  </si>
  <si>
    <t>19630f8f-156c-4282-ba85-dc3383751bf0</t>
  </si>
  <si>
    <t>3dfbd64d-5009-4569-931c-5cd2b33dc69a</t>
  </si>
  <si>
    <t>a85ecccb-92b8-4774-b957-dae43f6f68fb</t>
  </si>
  <si>
    <t>a2b08e5b-d538-4719-81fc-15226bfa3643</t>
  </si>
  <si>
    <t>8a528a1a-9bb5-43cc-b7a4-f0c1b5013a4e</t>
  </si>
  <si>
    <t>bd707694-0254-407f-8323-f4df100b44aa</t>
  </si>
  <si>
    <t>5cb7a779-9562-47aa-b604-3b81498f7e61</t>
  </si>
  <si>
    <t>c4efdfa1-aa1d-44f5-9d00-06f181d3c4a3</t>
  </si>
  <si>
    <t>6d0469c4-2a9f-495c-b24e-6be69ad29a3e</t>
  </si>
  <si>
    <t>b07c7ef8-ed92-446a-bf5c-7cde808f6c0c</t>
  </si>
  <si>
    <t>ab39ef2f-0269-4193-b59c-c649f14a6fc7</t>
  </si>
  <si>
    <t>4f454bda-46ab-4d11-a1da-1a2c5bf17251</t>
  </si>
  <si>
    <t>14490db2-192e-4433-ae49-4f2a3cb562a9</t>
  </si>
  <si>
    <t>b21e0a5c-180d-4caf-8458-10da5303d616</t>
  </si>
  <si>
    <t>34e6f203-7955-4a72-8117-8ab89bcbc747</t>
  </si>
  <si>
    <t>2f94dbc2-a0e1-4f07-ad66-0f40526203f9</t>
  </si>
  <si>
    <t>1514923d-3d34-4e56-86ae-bf1b8b6b7160</t>
  </si>
  <si>
    <t>6bf2b8c9-e839-401b-816c-5a3a4fc92ac1</t>
  </si>
  <si>
    <t>be90405e-c55d-4767-82b9-365ffcfd4606</t>
  </si>
  <si>
    <t>38ad3620-cc67-4e21-8247-12274d2c8b5e</t>
  </si>
  <si>
    <t>20290e41-aff1-4a89-bf84-96e4fe132917</t>
  </si>
  <si>
    <t>b177bed0-208e-411c-b687-b0bb5074fdab</t>
  </si>
  <si>
    <t>074341c8-c4ca-4d88-b91b-959b81c771bd</t>
  </si>
  <si>
    <t>cd257614-ccd0-4c82-93da-36ba0678c49b</t>
  </si>
  <si>
    <t>ac21b978-0bd0-4aab-821d-c40f5b17079e</t>
  </si>
  <si>
    <t>77c70e1e-cb00-48e9-a7d9-e1d15cca33eb</t>
  </si>
  <si>
    <t>9472a0b8-985f-43cc-a546-09675703d84b</t>
  </si>
  <si>
    <t>Jul 2, 2024</t>
  </si>
  <si>
    <t>e11f85fb-af3b-412f-9618-c0cdbb038ea2</t>
  </si>
  <si>
    <t>8svart1</t>
  </si>
  <si>
    <t>1d802763dc39a9ef695e43a1f51d89ac</t>
  </si>
  <si>
    <t>eb88a4c4-e088-439f-af43-8717de294511</t>
  </si>
  <si>
    <t>80403bd1-f0bf-493a-99f0-e666144020e3</t>
  </si>
  <si>
    <t>b7775fd7-1f5f-47e0-a928-2fc9a7715403</t>
  </si>
  <si>
    <t>ZOD2v5</t>
  </si>
  <si>
    <t>4a15839539ebdd0db89c2377ceb6eee2</t>
  </si>
  <si>
    <t>bd1544e6-c515-4641-aaa4-ba2fd079b9a3</t>
  </si>
  <si>
    <t>5eebe734-684d-44a1-bebb-619afcc23d83</t>
  </si>
  <si>
    <t>ffb0ed85-f760-4230-bb5b-fa9d9add4662</t>
  </si>
  <si>
    <t>85d24c5e-3505-4b7e-a4e8-26b47ea1d636</t>
  </si>
  <si>
    <t>RbYal2</t>
  </si>
  <si>
    <t>1dbf98152d137ba7a9a1e0e678f35d5d</t>
  </si>
  <si>
    <t>c87e9b69-5660-4d06-8de0-db7acdeb7fdc</t>
  </si>
  <si>
    <t>8068fea2-05d0-45b5-bfd6-3ddad55587ca</t>
  </si>
  <si>
    <t>30aec541-943e-42a8-8ddb-f574331a9f84</t>
  </si>
  <si>
    <t>fbf99227-2743-48af-8ce2-729bf5d63cba</t>
  </si>
  <si>
    <t>8ee9e86c-2440-4fb7-9e83-d06f96fcde8e</t>
  </si>
  <si>
    <t>db3462b4-8ee4-4d16-87e8-973cea8ef98d</t>
  </si>
  <si>
    <t>d2edd623-635d-4002-a134-93bd12b1ab2e</t>
  </si>
  <si>
    <t>b2882627-0814-4ce1-b5f1-be905a8796f5</t>
  </si>
  <si>
    <t>2fab8803-337e-44ee-be79-fdd0f6a8be21</t>
  </si>
  <si>
    <t>d41c4b9f-e5eb-4336-b757-3472c15b13ba</t>
  </si>
  <si>
    <t>9f077229-a153-4137-a758-bcafde22f1dc</t>
  </si>
  <si>
    <t>07d9de03-0718-4bbe-a764-fdc34d5897e9</t>
  </si>
  <si>
    <t>923d042d-7737-4621-b63e-a33c7909ba2a</t>
  </si>
  <si>
    <t>60917a43-f42c-401e-bd5d-39e24428cbba</t>
  </si>
  <si>
    <t>7a3ab16d-0f96-42d4-8c32-49634e84b348</t>
  </si>
  <si>
    <t>ec1143c9-5041-49b3-8db4-bdaa7fc9c3ab</t>
  </si>
  <si>
    <t>ea92ef8f-94cc-4969-87b9-520f7b2273d9</t>
  </si>
  <si>
    <t>be3b00bf-9492-4d22-854c-857f8fc7c340</t>
  </si>
  <si>
    <t>ae707033-da37-40e7-8ced-ce763193b0a0</t>
  </si>
  <si>
    <t>8e6cfe43-ab77-4e32-809c-2da319a4ae08</t>
  </si>
  <si>
    <t>419a1822-bb72-473f-b747-f617f56f5235</t>
  </si>
  <si>
    <t>ef9c6989-4095-4ea3-87cf-64a52f2c424d</t>
  </si>
  <si>
    <t>e511df97-5581-4b51-9a22-154ecbdcbf33</t>
  </si>
  <si>
    <t>58e9af0c-f67d-42ca-a959-4a4d67eda95d</t>
  </si>
  <si>
    <t>b2f0afde-37c4-49c6-a946-c7f5366238a6</t>
  </si>
  <si>
    <t>fa72b140-5810-4788-9c95-87c4454b2d41</t>
  </si>
  <si>
    <t>3ffc25bf-1ba1-4b3b-8861-00f4860de6c9</t>
  </si>
  <si>
    <t>405d6f09-daec-4d0e-9b97-6e7aba9322c1</t>
  </si>
  <si>
    <t>A80PACK2</t>
  </si>
  <si>
    <t>79141c092167e190a18e672ae4ecc85d</t>
  </si>
  <si>
    <t>5b5c348e-3c29-47b2-bc13-78fce7b980e1</t>
  </si>
  <si>
    <t>6b776ba9-4ce8-490c-9f15-17b6c17955dd</t>
  </si>
  <si>
    <t>SAMA142PACSCR&amp;2PACLEN0002</t>
  </si>
  <si>
    <t>c3b99c157347182c49fa3df81309a89d</t>
  </si>
  <si>
    <t>5e6d6315-b742-4132-9e18-8d45e5b7995d</t>
  </si>
  <si>
    <t>084c2444-32b1-4e6d-a95c-1b56eb5d9f99</t>
  </si>
  <si>
    <t>1d97b84d-e2dc-4543-b35a-bfe56edbdaf9</t>
  </si>
  <si>
    <t>3d508654-91a5-4ec6-bdfd-e49cd1a54a24</t>
  </si>
  <si>
    <t>9186f726-22b3-4ee6-9731-fe42e3306363</t>
  </si>
  <si>
    <t>A40PACK2</t>
  </si>
  <si>
    <t>4f0c9ebbada5f609191817aa8d979891</t>
  </si>
  <si>
    <t>82e21bb6-f7d2-4538-8679-4a82ee6a0cc2</t>
  </si>
  <si>
    <t>6e42598d-58ce-4233-b477-466616154320</t>
  </si>
  <si>
    <t>XI1450</t>
  </si>
  <si>
    <t>fb8d778580282c1b0110c1f56b414e90</t>
  </si>
  <si>
    <t>a5c91d09-1238-4a8d-bb32-695d3694dde1</t>
  </si>
  <si>
    <t>840daba5-537c-4b5c-8ce5-038d70fd83cf</t>
  </si>
  <si>
    <t>1ff51ef9-de5b-4346-96f2-9074cad17418</t>
  </si>
  <si>
    <t>0488f143-d6f4-44c2-b127-2ae639b8a5b1</t>
  </si>
  <si>
    <t>7e6830e4-6714-4ccf-9502-d09a547aeccd</t>
  </si>
  <si>
    <t>53771762-a245-440c-a5a5-8e6394f75d53</t>
  </si>
  <si>
    <t>37d630e3-688c-48e1-86c9-b865809496c5</t>
  </si>
  <si>
    <t>4122da7e-5561-41db-862a-c04c29fe77dc</t>
  </si>
  <si>
    <t>dcf98fa7-9a03-41db-b892-08a862eab699</t>
  </si>
  <si>
    <t>iPhone-14-Pro-1Pack</t>
  </si>
  <si>
    <t>0976a0d9f77b7608b5ae8523d176141e</t>
  </si>
  <si>
    <t>dcf34a33-b487-41bc-a80c-8bac8dd8c00a</t>
  </si>
  <si>
    <t>0cffca54-4bff-4c84-aa85-8ad500ba07ab</t>
  </si>
  <si>
    <t>0df6cad2-6c89-414b-bc24-a96a5fe09d71</t>
  </si>
  <si>
    <t>samsungS22PLUS2PACK</t>
  </si>
  <si>
    <t>552de40fd103c751e17958a97b2fd8d3</t>
  </si>
  <si>
    <t>2d23712c-315e-41fe-8866-c30e348b9521</t>
  </si>
  <si>
    <t>e4a56223-c1c7-487f-9010-941656bdf3bd</t>
  </si>
  <si>
    <t>ca677505-0f06-46af-addb-e3c0618523a7</t>
  </si>
  <si>
    <t>d2196d1b-3878-4317-8cbc-d8a3c285bfb4</t>
  </si>
  <si>
    <t>A13</t>
  </si>
  <si>
    <t>dd9b28b5f28b2fd502dbbd8c792ce144</t>
  </si>
  <si>
    <t>58744634-df20-4eff-949b-71dcddf3a124</t>
  </si>
  <si>
    <t>1b04b053-0234-4314-b3ff-b38c8c21f948</t>
  </si>
  <si>
    <t>94f08e73-ea7c-458f-a51a-7ee4f3f06613</t>
  </si>
  <si>
    <t>d6d86201-8c1d-410b-9b89-f97165817d76</t>
  </si>
  <si>
    <t>1115610f-ba3f-4de5-a823-e0e30aabc115</t>
  </si>
  <si>
    <t>2f99898e-c83a-4376-ae08-354a27a7d71f</t>
  </si>
  <si>
    <t>3bdc3a1f-f3ad-4148-a17c-590d99ec43be</t>
  </si>
  <si>
    <t>6d4a0bab-88ef-4445-83b1-0e48ed5fe5fa</t>
  </si>
  <si>
    <t>14e28366-667c-46f7-a294-37c748cc299c</t>
  </si>
  <si>
    <t>d3f4e97b-e257-4999-9738-727edb40065e</t>
  </si>
  <si>
    <t>2ef1b4ab-dbf4-45e2-8488-bbfc91f51b6b</t>
  </si>
  <si>
    <t>XIA142PACSCR&amp;2PACLEN0020</t>
  </si>
  <si>
    <t>32bdacf7cfe909987bca986b92f52dc8</t>
  </si>
  <si>
    <t>c93898dc-fe43-4ff7-8f77-a3005cc8b649</t>
  </si>
  <si>
    <t>243542d9-2f5b-4c68-8d68-6dd860384a6d</t>
  </si>
  <si>
    <t>S9PACK1</t>
  </si>
  <si>
    <t>2c025b8c7f47ec8fa4ab7eb4fc37a035</t>
  </si>
  <si>
    <t>5693a08e-2989-48d7-854a-51e0b7b6645f</t>
  </si>
  <si>
    <t>3fee81d3-16cc-43da-8d9a-86417665b52d</t>
  </si>
  <si>
    <t>ha2</t>
  </si>
  <si>
    <t>31cddb42-cdcf-41d1-b32d-b02dcd0d293f</t>
  </si>
  <si>
    <t>6290baa7-540d-4df9-959d-cee08b70edef</t>
  </si>
  <si>
    <t>fca5af57-ee8d-4315-9721-939abd9cf94c</t>
  </si>
  <si>
    <t>7eb9b736-16b3-4d2f-a0b6-e69dd8ad6580</t>
  </si>
  <si>
    <t>A11</t>
  </si>
  <si>
    <t>8e2d24e863968fabe4d6b3f5977d0a39</t>
  </si>
  <si>
    <t>f26c0259-b316-47be-8b1c-6181bb19db58</t>
  </si>
  <si>
    <t>d53ef998-7596-4af6-a58e-575ba46defac</t>
  </si>
  <si>
    <t>cce9d3d3-4662-4f8e-9a76-05a35cfca1d2</t>
  </si>
  <si>
    <t>s215gnew</t>
  </si>
  <si>
    <t>50957dcb51981238433a89421c69e3e8</t>
  </si>
  <si>
    <t>4a8de307-b2a2-465c-945a-f376b26c7c20</t>
  </si>
  <si>
    <t>dd891b14-6e2e-427d-9ec1-9c00f42e5f5b</t>
  </si>
  <si>
    <t>a9b3f91e-2487-4a75-b187-0573f48ab2f0</t>
  </si>
  <si>
    <t>383d15ce-fe44-4e96-bca3-2d7d49b4a76d</t>
  </si>
  <si>
    <t>JycAjt</t>
  </si>
  <si>
    <t>5fb2992ddcc921f1bd6b5ee7cffbf640</t>
  </si>
  <si>
    <t>e3a40392-3aa8-4fc7-81bf-c233ce9758b5</t>
  </si>
  <si>
    <t>79c20d9d-4f99-41fa-9319-556c53e44fd1</t>
  </si>
  <si>
    <t>b7b6ee07-b1a4-4ca0-842a-665e32bd4067</t>
  </si>
  <si>
    <t>ef10e4ba-492c-46df-947c-d49d56a948f0</t>
  </si>
  <si>
    <t>i33</t>
  </si>
  <si>
    <t>4eaa7a8fa0380b62238a6d10e41ee605</t>
  </si>
  <si>
    <t>13a6fc01-ac26-4a49-a56a-55214a9a821a</t>
  </si>
  <si>
    <t>91f5975d-e8b7-4721-857e-67210283b2eb</t>
  </si>
  <si>
    <t>f4389b87-4fda-4bb7-8ad7-881f2c7e29dd</t>
  </si>
  <si>
    <t>1d0bc305-4a88-4394-a008-83d7902b461e</t>
  </si>
  <si>
    <t>Wrong product</t>
  </si>
  <si>
    <t>9792acd8-2a66-4441-80b7-0e1eba9a2afe</t>
  </si>
  <si>
    <t>580d801a-d226-45e2-9a1b-d366d5bcb279</t>
  </si>
  <si>
    <t>Riu51</t>
  </si>
  <si>
    <t>0850d15f0f08bb8f2b85a6ab905a3d4b</t>
  </si>
  <si>
    <t>6a293774-d319-4139-87e5-658226e82179</t>
  </si>
  <si>
    <t>6b5de9b9-3d87-4e98-ab1d-2dd707f5f98e</t>
  </si>
  <si>
    <t>b746ffa3-3541-4013-b6b2-8ed72e6c17a9</t>
  </si>
  <si>
    <t>ff326de1-25f5-4893-a830-5d698389f48a</t>
  </si>
  <si>
    <t>27024742-eedd-4744-aa0c-34782f5aa553</t>
  </si>
  <si>
    <t>c7ea13ee-f3d9-445d-81da-9c532e52d6a2</t>
  </si>
  <si>
    <t>Onp6</t>
  </si>
  <si>
    <t>8c34eb437f6cbb88dbe74d053b323e20</t>
  </si>
  <si>
    <t>72e5ebfd-7b9b-415e-8a02-da7007cee7f6</t>
  </si>
  <si>
    <t>f2d8d795-30ff-46c4-9a9b-d0e541a9b5d0</t>
  </si>
  <si>
    <t>01d44ef0-6238-4bb6-ae4a-b79c694cfecc</t>
  </si>
  <si>
    <t>1249a597-f4a3-494e-a50c-df7e07895463</t>
  </si>
  <si>
    <t>56d4b475-c113-43a0-81db-0443679340e4</t>
  </si>
  <si>
    <t>f2d97e51-e926-4368-b031-e101351ce901</t>
  </si>
  <si>
    <t>SAN287</t>
  </si>
  <si>
    <t>8cc725ee5f54b841cf7480d7c2615e31</t>
  </si>
  <si>
    <t>aca42744-27cf-435b-93f5-b2bc87396baa</t>
  </si>
  <si>
    <t>0d98bbad-0d41-45bf-b648-226e241b431b</t>
  </si>
  <si>
    <t>91c8965e-d228-4319-bd57-8b3937c1ce69</t>
  </si>
  <si>
    <t>b9f0e714-ca07-4053-8559-5867002cc600</t>
  </si>
  <si>
    <t>ed71d515-42e2-4580-b755-4a9d46324c2d</t>
  </si>
  <si>
    <t>7efd0561-b62f-43e4-a904-e969b3ac3be9</t>
  </si>
  <si>
    <t>j0eKog</t>
  </si>
  <si>
    <t>abf135e7ed4851f36735499e6d0e264d</t>
  </si>
  <si>
    <t>3dc1a0e2-d0df-452c-9425-11bf16bab13d</t>
  </si>
  <si>
    <t>62a18237-9133-4003-9ff6-209769b9a9d8</t>
  </si>
  <si>
    <t>e1ffa7ab-1000-4f38-9047-afac6dcf4727</t>
  </si>
  <si>
    <t>102e0364-b2c8-4372-b341-d2584c802f79</t>
  </si>
  <si>
    <t>40ae7a07-5a82-4310-96b1-f3e27aba3961</t>
  </si>
  <si>
    <t>48b46200-dc01-4b3e-a4b0-3de3e0414f96</t>
  </si>
  <si>
    <t>8PACK2</t>
  </si>
  <si>
    <t>3f55a3158cca4f370c3bc55d1afa1b7a</t>
  </si>
  <si>
    <t>a7c4d3da-3a18-4f74-b934-049720e3fefb</t>
  </si>
  <si>
    <t>091f0007-f4ce-4541-bdbe-8110874f60ec</t>
  </si>
  <si>
    <t>22b018ae-a2ae-495b-ade4-fb1c4bdbbabe</t>
  </si>
  <si>
    <t>f7451f59-d5a4-4b4f-b611-8e1ea8f0bcdb</t>
  </si>
  <si>
    <t>ea23c3b2-8bc9-4993-845b-4843a07706ad</t>
  </si>
  <si>
    <t>SAA182</t>
  </si>
  <si>
    <t>2df3b9b57403552c5204e3843e4e5a4b</t>
  </si>
  <si>
    <t>444056ea-5497-4fb6-82bb-21a5a10544aa</t>
  </si>
  <si>
    <t>1ba84c01-5835-4bc9-88cd-2a404bd72538</t>
  </si>
  <si>
    <t>efd716ac-c828-4be7-bdb0-73f36a624a8d</t>
  </si>
  <si>
    <t>37cae27d-cb32-45d4-8dd7-1babb351c5e4</t>
  </si>
  <si>
    <t>7ed220f6-9212-4cbc-9f1a-5ff2f8a20f64</t>
  </si>
  <si>
    <t>f3a4e6cb-6ae7-43d9-b15f-8e28809b7120</t>
  </si>
  <si>
    <t>7f546e7e-b283-4c89-b4bb-2fb223b61df7</t>
  </si>
  <si>
    <t>83e44d4a-d6a4-48af-9f2c-d1afafd1b608</t>
  </si>
  <si>
    <t>3fe81de2-aa78-42f6-ba3a-b06cc825346c</t>
  </si>
  <si>
    <t>a4e6f346-8253-4219-a662-340fc7d29367</t>
  </si>
  <si>
    <t>20d20292-c53d-4b2c-bffa-b56eb5f2ebc4</t>
  </si>
  <si>
    <t>d53d2bc3-915d-4fa7-b128-182e5c5ca499</t>
  </si>
  <si>
    <t>82d63b11-2aed-4f4c-96d1-e054a9e6ff42</t>
  </si>
  <si>
    <t>d597df00-5cfb-4002-9528-9e4cc0f24014</t>
  </si>
  <si>
    <t>dfba6b9e-f4bd-4455-9d8f-9939e7aac267</t>
  </si>
  <si>
    <t>322d804e-2046-4085-82d6-3e4164c824f3</t>
  </si>
  <si>
    <t>f20d7f75-a503-4781-ba10-9cd405276af5</t>
  </si>
  <si>
    <t>666f2a0f-2dcb-426a-a81e-061e591f1827</t>
  </si>
  <si>
    <t>5ee30e8e-16b7-4a8c-a64f-148c8d73a7b1</t>
  </si>
  <si>
    <t>7410452f-18e9-4390-a324-9855b3642f9b</t>
  </si>
  <si>
    <t>248439a4-e050-405c-b99e-2a59b68f6a3f</t>
  </si>
  <si>
    <t>1e7e3eca-1904-4e00-9b25-aa89c2619d15</t>
  </si>
  <si>
    <t>SAS320</t>
  </si>
  <si>
    <t>d6c8ec02aff15dc91907dcd614bfd51f</t>
  </si>
  <si>
    <t>d8276fd2-663f-4a11-b90f-7d3941a6393b</t>
  </si>
  <si>
    <t>fb6b242c-77d9-46d1-b58b-7b8b30f27824</t>
  </si>
  <si>
    <t>bc9e673e-303b-44bb-a818-495aca7f1607</t>
  </si>
  <si>
    <t>45f54107-4c65-4769-b986-496b6a341c71</t>
  </si>
  <si>
    <t>e84acf8e-c5fc-4dc7-94bd-0b1b1668ca9c</t>
  </si>
  <si>
    <t>47e1d0f4-c31a-4047-9547-c8d97e25342e</t>
  </si>
  <si>
    <t>Missing shipment</t>
  </si>
  <si>
    <t>cf5ac0a4-ef9d-4d49-9c96-24acd6ff5bfd</t>
  </si>
  <si>
    <t>76ae0911-9f56-4b66-94e8-1df3d3de5bdf</t>
  </si>
  <si>
    <t>bfc8ec9d-d848-419e-bc4f-5f80892be9d6</t>
  </si>
  <si>
    <t>d5478b39-4949-44aa-bfc6-a33416f3c119</t>
  </si>
  <si>
    <t>c13e0200-ca7b-4061-8552-6b2f31059b91</t>
  </si>
  <si>
    <t>RED12C4G0016</t>
  </si>
  <si>
    <t>57661c5df4e033fa6a7afa442a3918d4</t>
  </si>
  <si>
    <t>02006175-4f64-4e96-99b5-bc40593f21c7</t>
  </si>
  <si>
    <t>49c3f31e-65df-4202-b8cd-d5d66a734a5d</t>
  </si>
  <si>
    <t>29dd56b2-8cb4-40e8-aa46-57c24d82fd08</t>
  </si>
  <si>
    <t>4f3cc142-a413-46a8-a9c3-c59f5ea272d5</t>
  </si>
  <si>
    <t>4619ccc2-226a-48f3-aff2-d1385f4c79ee</t>
  </si>
  <si>
    <t>c9554c8b-c20c-4a0a-a748-de4050238c5c</t>
  </si>
  <si>
    <t>4adbd58e-1f73-4f28-b5f7-4ed998db2e38</t>
  </si>
  <si>
    <t>3449b59b-ec76-4dfb-8598-9bd3e759c4c3</t>
  </si>
  <si>
    <t>a46b6d2b-edb9-45e0-9894-5452c7db299d</t>
  </si>
  <si>
    <t>65068baf-38af-4369-bf9b-e0ef5006f624</t>
  </si>
  <si>
    <t>49ea2f23-c08a-4fe7-b97a-4eba3457cb4c</t>
  </si>
  <si>
    <t>ea127d37-7dab-4f6b-ace2-292d7504d709</t>
  </si>
  <si>
    <t>ba630893-0245-4ee0-b6a3-772583a711ac</t>
  </si>
  <si>
    <t>c6403bae-f27a-481c-b8f4-c589563960c7</t>
  </si>
  <si>
    <t>2d7f3daf-a053-4efc-8cd0-413f7bea5692</t>
  </si>
  <si>
    <t>1c8a1d9b-be96-4bd2-ac43-7f92dcd3dec8</t>
  </si>
  <si>
    <t>d177e1de-a8dd-4ba5-b990-de8cf5cffdd4</t>
  </si>
  <si>
    <t>c61c859d-e79e-4463-af6e-ba78769debb4</t>
  </si>
  <si>
    <t>7970946f-94c6-493e-95ae-f8fdfb4263b8</t>
  </si>
  <si>
    <t>151df79f-2922-428d-a3a9-a6b48b12dbd8</t>
  </si>
  <si>
    <t>11PROMAXNEW2</t>
  </si>
  <si>
    <t>3f4c789f220787ac5424890c70a8a403</t>
  </si>
  <si>
    <t>f83d6b63-81ab-4655-b34b-af26f1ffb639</t>
  </si>
  <si>
    <t>6e53f1a0-4200-4875-8ad6-704d4b55a54d</t>
  </si>
  <si>
    <t>efdab703-59c4-4c72-97fd-a3b8ad85090a</t>
  </si>
  <si>
    <t>b0a61a6e-8a95-446a-b79d-2fa4a19160ab</t>
  </si>
  <si>
    <t>28bdc74f-fb5d-4074-bcb3-d05ebed252ab</t>
  </si>
  <si>
    <t>Jul 1, 2024</t>
  </si>
  <si>
    <t>c1818167-5c52-491c-adf0-0fee7d0a5b72</t>
  </si>
  <si>
    <t>75157788-9a2c-4fc1-9783-939a2aff8fc3</t>
  </si>
  <si>
    <t>76543bb0-704e-4990-802c-20bad564b65a</t>
  </si>
  <si>
    <t>c91c11df-9793-4382-bdc8-44633b10acb2</t>
  </si>
  <si>
    <t>8f8fb03c-267d-4695-818b-99f31e5aef9b</t>
  </si>
  <si>
    <t>d0603819-f637-470e-b277-eb8f50deb5dd</t>
  </si>
  <si>
    <t>c4fcb36f-c6a6-41c7-b625-2e1623cbad94</t>
  </si>
  <si>
    <t>f4c818e1-25de-4f0d-adb8-8009aea9edf8</t>
  </si>
  <si>
    <t>9f6c8589-5dbb-4841-9484-2d0ec15562eb</t>
  </si>
  <si>
    <t>d04db8ef-63c6-41bc-bcf1-42e4525e3781</t>
  </si>
  <si>
    <t>XI1494</t>
  </si>
  <si>
    <t>3284491c41419328373f7c65b64b321c</t>
  </si>
  <si>
    <t>Bad product quality</t>
  </si>
  <si>
    <t>2ecad5f6-4787-4872-a6dd-0a30906d422b</t>
  </si>
  <si>
    <t>228b98d5-32cc-4d55-bbc9-3e8decc6d76b</t>
  </si>
  <si>
    <t>d3443bf2-e5c6-4f68-b3b8-4e69a7e23a74</t>
  </si>
  <si>
    <t>68486e7a-4fc6-43ea-a36c-e469576f8ae1</t>
  </si>
  <si>
    <t>1617e174-5fd4-41be-928c-33b77c53e72e</t>
  </si>
  <si>
    <t>4d1a7397-2c2c-4176-b77b-8d1171a2972d</t>
  </si>
  <si>
    <t>502301c9-fa94-4078-bd38-7183f3a2145c</t>
  </si>
  <si>
    <t>a455ba71-6937-4a71-a3a1-2a74cebd17ca</t>
  </si>
  <si>
    <t>c8200fd1-66fd-410e-914a-995b801cee0d</t>
  </si>
  <si>
    <t>9fc8a028-c433-49f7-a5ab-7b14820e2ad4</t>
  </si>
  <si>
    <t>beda32a5-df0a-4fc1-94f7-a361e4607ac7</t>
  </si>
  <si>
    <t>941b8833-df58-4f7e-8126-1f279e080370</t>
  </si>
  <si>
    <t>1af9492b-1e71-4958-9259-c97ae4e205af</t>
  </si>
  <si>
    <t>35fd9bff-d9d9-468f-a39b-67379929b588</t>
  </si>
  <si>
    <t>d03bb957-fa2c-4701-a863-96becc5dfb64</t>
  </si>
  <si>
    <t>af5dda01-e634-433c-a45d-78dfade4e5d8</t>
  </si>
  <si>
    <t>b232eecf-5b8c-4f47-a893-fc6a3adab5bd</t>
  </si>
  <si>
    <t>a30de6c5-4f90-4491-a36f-252e18b48b46</t>
  </si>
  <si>
    <t>ba2fe9ae-ff85-4725-86c1-d9e218798244</t>
  </si>
  <si>
    <t>a3447ab9-f2f0-417e-aab2-94c3cfa3ebce</t>
  </si>
  <si>
    <t>S20FE2L4G</t>
  </si>
  <si>
    <t>05b792b97344111071dab31147781b3a</t>
  </si>
  <si>
    <t>b0eb46c5-14c3-484f-adf9-3ce91bd5d34d</t>
  </si>
  <si>
    <t>fd11d465-7f97-4267-8df9-472c45e028eb</t>
  </si>
  <si>
    <t>RI102</t>
  </si>
  <si>
    <t>bd3ec25292a96f9f5eec7e711e31b5e5</t>
  </si>
  <si>
    <t>5c5d5b50-a035-489a-b6f1-6e3bcbc5444b</t>
  </si>
  <si>
    <t>cd0488f6-899e-46dc-8bf4-ff6a96382024</t>
  </si>
  <si>
    <t>ecd0d63a-ff92-4be2-89ef-c870dd0d07b7</t>
  </si>
  <si>
    <t>bb390af3-0f30-455a-9702-c35ea566f10e</t>
  </si>
  <si>
    <t>c5f0dd16-7ee8-48ac-8307-8b099a76b198</t>
  </si>
  <si>
    <t>5e7ff5c9-251c-438e-8a70-78882df91e77</t>
  </si>
  <si>
    <t>2e702ba6-fc17-427a-af3b-f890888da410</t>
  </si>
  <si>
    <t>ccee94dd-d40a-4e24-8813-ad1e19f83424</t>
  </si>
  <si>
    <t>5659c013-be31-45ad-a8c0-8462e2dc4986</t>
  </si>
  <si>
    <t>SAS364</t>
  </si>
  <si>
    <t>a8852e17f49c41122dfa2036cb02b278</t>
  </si>
  <si>
    <t>c283f423-6fd7-4e31-b7ea-281d4a8a2739</t>
  </si>
  <si>
    <t>d5437839-5817-40de-9955-99e7c990fbc3</t>
  </si>
  <si>
    <t>9924c2b6-7a3d-4fa4-90c1-a6c17f8f56f6</t>
  </si>
  <si>
    <t>0f5f2161-6884-48e8-b65a-a851b260fb91</t>
  </si>
  <si>
    <t>336d7366-b3fb-4bd7-8d38-fb9c00c14c03</t>
  </si>
  <si>
    <t>3ed15dd1-d33b-40ac-a0dd-6e6b858695ac</t>
  </si>
  <si>
    <t>0b1444b9-998c-41e2-b622-40c5bed5b12d</t>
  </si>
  <si>
    <t>97cbae7f-c194-4898-981b-9055a01216db</t>
  </si>
  <si>
    <t>SAS002e</t>
  </si>
  <si>
    <t>eba84234615f46df94621fa4a1860f05</t>
  </si>
  <si>
    <t>68d97acc-a84b-42ae-b19c-aaf900380423</t>
  </si>
  <si>
    <t>dfdf47dd-571f-4137-8ddc-d3f8ee94488c</t>
  </si>
  <si>
    <t>P30PRONEW2</t>
  </si>
  <si>
    <t>8497063afffe039ccc1a7dd263f119cc</t>
  </si>
  <si>
    <t>07a1fcf7-95ae-4996-a6ba-a8ee027caf60</t>
  </si>
  <si>
    <t>519bb809-009f-4fb3-a053-d63c009e6b9e</t>
  </si>
  <si>
    <t>8d89e4a5-c22a-4697-99e1-3cf918158ec5</t>
  </si>
  <si>
    <t>3b96351a-d328-4f5b-a2c9-40e8e12e9148</t>
  </si>
  <si>
    <t>8d4c5be0-2b97-469c-9493-3aec4364e008</t>
  </si>
  <si>
    <t>b200e123-4aa0-4bfa-a643-fda564a0cbdf</t>
  </si>
  <si>
    <t>816c61a3-b641-4616-ac71-494d7987d5d3</t>
  </si>
  <si>
    <t>18323cb1-c78f-49db-9bab-5c521d87204c</t>
  </si>
  <si>
    <t>a437edfb-e34c-411e-af9b-396cd3c5ed92</t>
  </si>
  <si>
    <t>aeacc6c3-58c0-4c13-8afc-ebf83d7e4f5d</t>
  </si>
  <si>
    <t>a6c339d0-c076-4bd8-916f-b384d4fc0ebd</t>
  </si>
  <si>
    <t>08065b77-a4f1-4f5e-9c3d-7f67d256f8ed</t>
  </si>
  <si>
    <t>1c45ce9e-8f73-4218-ac60-c80dd8a96407</t>
  </si>
  <si>
    <t>XIAPOCX3PRO1PAC0068</t>
  </si>
  <si>
    <t>9e0d726f6e14b281ed1a1128b7a221f3</t>
  </si>
  <si>
    <t>6bad1132-24c2-4fe2-b469-4ff7c114c5ca</t>
  </si>
  <si>
    <t>e36c72e7-0fe0-4289-bcec-fd7fcac2805a</t>
  </si>
  <si>
    <t>abcb18d2-b109-4266-a036-79b73c000e51</t>
  </si>
  <si>
    <t xml:space="preserve">S21-5G-2Pack </t>
  </si>
  <si>
    <t>d020eaa2d48d2399b0e96b4914b3ec54</t>
  </si>
  <si>
    <t>57631aa2-9171-4549-ac5f-1abc570e2f89</t>
  </si>
  <si>
    <t>af870a31-a798-44b8-ad80-72744897a0a2</t>
  </si>
  <si>
    <t>iPhone-8-plus-Svart-New-1pack</t>
  </si>
  <si>
    <t>e34ee322f764e7789913c81e2867bb79</t>
  </si>
  <si>
    <t>69a272cf-c862-433a-8867-faaec29b16e9</t>
  </si>
  <si>
    <t>4c55f1d8-8b56-4b22-b9d6-d2e12186c6bf</t>
  </si>
  <si>
    <t>93e7f168-f5be-494e-b4f1-9ad5be30b1dd</t>
  </si>
  <si>
    <t>65839077-91f0-4536-87b8-5772ffcad17f</t>
  </si>
  <si>
    <t>639f7759-9d7b-4594-8689-81fabf455201</t>
  </si>
  <si>
    <t>A14P2G5</t>
  </si>
  <si>
    <t>87f0151de25c732affe9aee6d520c8a0</t>
  </si>
  <si>
    <t>29bb6aff-3b03-48dd-addd-2f9782af37f1</t>
  </si>
  <si>
    <t>03e892b3-163c-47c7-9746-e4da2d569737</t>
  </si>
  <si>
    <t>a30ad4a5-ca45-46e4-88a7-84e2718d7a57</t>
  </si>
  <si>
    <t>c2449ba1-09a8-4015-a885-02ae497bb74e</t>
  </si>
  <si>
    <t>cee49238-9749-4c37-b7e0-7ecd648a146f</t>
  </si>
  <si>
    <t>10TLITE2PACK</t>
  </si>
  <si>
    <t>12787fe663ec1bd3addf9985dd681dd4</t>
  </si>
  <si>
    <t>866afd2b-9854-4cf9-9add-01b6784eb10a</t>
  </si>
  <si>
    <t>39b41c62-e5d6-40ae-807d-c66341177f72</t>
  </si>
  <si>
    <t>2d648191-cb56-4435-b6a5-a3125a8989af</t>
  </si>
  <si>
    <t>00da7bc3-7fb0-4125-aee6-b65d8a09c476</t>
  </si>
  <si>
    <t>2833024d-cb02-451b-9095-cb2669c1f556</t>
  </si>
  <si>
    <t>0c43a09d-7d32-48b4-8519-85724288486c</t>
  </si>
  <si>
    <t>74c15cde-3d04-4a00-9c8a-b7676e364c19</t>
  </si>
  <si>
    <t>4ec048cb-82a9-4320-a74a-555284073e06</t>
  </si>
  <si>
    <t>4dd1e74b-2d1a-4fa9-82e7-719c05f41294</t>
  </si>
  <si>
    <t>d750d672-15ff-4865-afcc-083bb7785db3</t>
  </si>
  <si>
    <t>1afd5bd9-7302-44ef-87b9-06c940a197c9</t>
  </si>
  <si>
    <t>0165e4ef-0faa-4294-8e11-74313bdf1186</t>
  </si>
  <si>
    <t>275d5d0d-a539-4e1e-a719-19de29be7bc9</t>
  </si>
  <si>
    <t>c3ba35a5-8d43-465f-b7ee-e720589d1780</t>
  </si>
  <si>
    <t>76798c77-1733-4df7-a1f8-412995735fa8</t>
  </si>
  <si>
    <t>f109edcc-5d88-4e29-b420-7795bfec7953</t>
  </si>
  <si>
    <t>SAS348</t>
  </si>
  <si>
    <t>7b840ca353b8ed49b04da8bb4a3bd975</t>
  </si>
  <si>
    <t>ded044c1-b63c-4938-bd16-29d831fb3202</t>
  </si>
  <si>
    <t>a5109fd3-597a-49e9-98fd-7140a5827b02</t>
  </si>
  <si>
    <t>8b1d98c9-2415-465e-b5bb-dbc43426be85</t>
  </si>
  <si>
    <t>f3b078a9-c551-4e97-9da4-48322688de9c</t>
  </si>
  <si>
    <t>f282736d-efb5-42ab-8208-261deab0d1b1</t>
  </si>
  <si>
    <t>3cdee857-93c4-4d18-9b57-307fdaa481b1</t>
  </si>
  <si>
    <t>33bb6fd9-5f3b-4b08-848a-0998bbca9d03</t>
  </si>
  <si>
    <t>b1ab97a9-1b9d-436b-8b50-3e24df0aaf53</t>
  </si>
  <si>
    <t>e6ff66d6-d532-4f8f-a367-f3c95673aaac</t>
  </si>
  <si>
    <t>5480678c-73f8-4f16-af91-fd71bebf8f97</t>
  </si>
  <si>
    <t>5476f23a-e8ea-44dc-852e-336de22745b6</t>
  </si>
  <si>
    <t>cfcde0fe-a28f-4112-b316-5a328dd6cb07</t>
  </si>
  <si>
    <t>01001a11-4fe5-4373-8e81-7d3b1d62879c</t>
  </si>
  <si>
    <t>8dff0a15-1cea-4d0d-a07b-d74d847caea7</t>
  </si>
  <si>
    <t>bebcd960-37d4-42d6-bf07-3ce19768e2a4</t>
  </si>
  <si>
    <t>11PRO1PACK</t>
  </si>
  <si>
    <t>eb4e27df8b225f7edab20b84295c4413</t>
  </si>
  <si>
    <t>b27f3c5e-31d6-4ffb-9c31-4f25d4f4b561</t>
  </si>
  <si>
    <t>3b98b985-fecf-4800-b99a-fc2691c9cbcb</t>
  </si>
  <si>
    <t>2d987e48-c234-400d-ba6d-2ca514c25614</t>
  </si>
  <si>
    <t>SAS334</t>
  </si>
  <si>
    <t>b4b460b912eb3109dfefdb844fbd4658</t>
  </si>
  <si>
    <t>a805f9f9-218e-441a-b564-0f13cbe2efc4</t>
  </si>
  <si>
    <t>4192fd38-cb81-4581-8d8b-870bc517e8c5</t>
  </si>
  <si>
    <t>f76a0689-892b-47ef-ad4f-945f17e46f39</t>
  </si>
  <si>
    <t>12ca6a89-dbb2-4734-bc60-cd3d22d0812e</t>
  </si>
  <si>
    <t>3ec63015-97a6-4d2e-97fe-b0e35d388ed0</t>
  </si>
  <si>
    <t>aa60e8bb-a4ff-4227-817d-131728549b10</t>
  </si>
  <si>
    <t>adf7673c-57b1-4772-aa04-e3417aa3eb9d</t>
  </si>
  <si>
    <t>c8d2506a-79ce-40d9-a8f2-8908f140108b</t>
  </si>
  <si>
    <t>S8-PLUS-NEW-2PACK</t>
  </si>
  <si>
    <t>b7559aaa125582d08c2bb842e44b1d22</t>
  </si>
  <si>
    <t>2e1d225f-1be3-4907-824c-b2410729a9d5</t>
  </si>
  <si>
    <t>b5c0eda9-8b71-43bd-a9ea-0b77c2301d79</t>
  </si>
  <si>
    <t>6aec121d-c50b-45dd-9382-ee85a9375006</t>
  </si>
  <si>
    <t>90d80515-2608-4990-a1e3-60ca3eba9d85</t>
  </si>
  <si>
    <t>ska4</t>
  </si>
  <si>
    <t>15ce54a34dc67e545b2a47cc9ee79826</t>
  </si>
  <si>
    <t>342f031b-a04b-4452-8516-57c588cb03d0</t>
  </si>
  <si>
    <t>f5a46d02-40b0-4a04-9806-d550a1f044a1</t>
  </si>
  <si>
    <t>34b0caa6-f2f7-4881-a109-6dc96011a6e9</t>
  </si>
  <si>
    <t>73ad4c30-1cf8-4cc2-8c32-5fda4e5098d2</t>
  </si>
  <si>
    <t>b82d9e3a-5c16-45e1-bd10-d991fe95a2d1</t>
  </si>
  <si>
    <t>bd063eb9-7d15-4775-a597-2edfd8c7e02e</t>
  </si>
  <si>
    <t>b5d3d1d1-a313-46cc-b6cf-bc2f0659d1e6</t>
  </si>
  <si>
    <t>b1055821-62d2-4e3a-bf3b-3b3ab054334e</t>
  </si>
  <si>
    <t>35ed1b75-382c-47b6-a6d8-a59169b00458</t>
  </si>
  <si>
    <t>2a3c3b39-5bec-4c18-b36c-b6f93cfdae0d</t>
  </si>
  <si>
    <t>23d43618-4b83-4edb-a212-e9334f1840ba</t>
  </si>
  <si>
    <t>4066dc14-f8b1-4f8d-9ecd-4dcbbfa9060d</t>
  </si>
  <si>
    <t>9c156c69-278b-4c9f-9553-079a1bcef7c6</t>
  </si>
  <si>
    <t>XIAOMI 12T PRO1</t>
  </si>
  <si>
    <t>73de6c6989f8ba85df944af07725f1a8</t>
  </si>
  <si>
    <t>Wrong purchase</t>
  </si>
  <si>
    <t>1376ef8d-a4e0-4b38-af37-70f44cd2affe</t>
  </si>
  <si>
    <t>dec0251d-a31c-4965-91b5-b9652d48061b</t>
  </si>
  <si>
    <t>865cb3b6-c12a-4dab-8bcc-4b9f95240aa0</t>
  </si>
  <si>
    <t>f4b89562-ba8b-465b-a43a-617ab2770698</t>
  </si>
  <si>
    <t>7d39098e-5d36-48c1-89ef-b35ccf3dfd1b</t>
  </si>
  <si>
    <t>38253ed9-2864-430e-a713-ec670d616515</t>
  </si>
  <si>
    <t>161c73cb-3731-4d73-bf65-f0ff066120ba</t>
  </si>
  <si>
    <t>0124f349-0c5e-4394-89a2-1d7a5066777e</t>
  </si>
  <si>
    <t>19f1efd4-94dd-47d7-8b04-32167bc9b770</t>
  </si>
  <si>
    <t>9918033f-b865-4aac-b2e4-50489b1200ab</t>
  </si>
  <si>
    <t>4f00e80a-3bb8-487a-a6b6-9546bb11554c</t>
  </si>
  <si>
    <t>8212eb56-896d-4258-bb58-a1c8d4ea0e03</t>
  </si>
  <si>
    <t>SAS012AB</t>
  </si>
  <si>
    <t>a2bcd0a564d8b5634212a62fc13c6d74</t>
  </si>
  <si>
    <t>4f27b339-efb3-48a9-8047-89658cef15d8</t>
  </si>
  <si>
    <t>fe961a12-775a-4168-844c-cdcd1e534d04</t>
  </si>
  <si>
    <t>c19d74fd-7325-4943-a82a-6068d92b0214</t>
  </si>
  <si>
    <t>ba4f5ef5-f2f8-4cf8-96e6-08bbd3878651</t>
  </si>
  <si>
    <t>d8517581-1a0b-45c0-94f9-b23ccdac18bd</t>
  </si>
  <si>
    <t>f8f1a068-9490-49e9-80b9-91dc3be1859c</t>
  </si>
  <si>
    <t>b3c0b9b2-b34f-4738-a0a3-6ef6ca467f0e</t>
  </si>
  <si>
    <t>fcabf121-8a38-46bb-960e-776a14c21ba4</t>
  </si>
  <si>
    <t>77d19165-919d-43f5-920f-02f1e0e44b05</t>
  </si>
  <si>
    <t>495a9c51-b4ae-4edf-83ad-16886810fbf9</t>
  </si>
  <si>
    <t>8d722fe7-bec9-4fc9-9c00-8e5ab2829445</t>
  </si>
  <si>
    <t>Xi15</t>
  </si>
  <si>
    <t>42fe656df8c4c6fba5c7568f9bf3ffa1</t>
  </si>
  <si>
    <t>9c537b38-cc94-42c0-83df-bc986048a0ad</t>
  </si>
  <si>
    <t>4fe8164e-ab50-4770-99db-440c941beef4</t>
  </si>
  <si>
    <t>1c088e36-3517-4d78-b3ce-a16986bb4317</t>
  </si>
  <si>
    <t>2bd531b4-109b-4b51-b85e-d163e1d5845b</t>
  </si>
  <si>
    <t>3d906437-4812-45dc-9ee0-4820fea5380b</t>
  </si>
  <si>
    <t>ec62a43d-c0bb-4da4-a2d9-f04c28d3d78c</t>
  </si>
  <si>
    <t>70aadd25-fdcb-4b80-947a-156014b60c3d</t>
  </si>
  <si>
    <t>89f4f33f-4a28-46c8-bc64-9c03611af333</t>
  </si>
  <si>
    <t>cfa6199b-8e81-443a-9884-115231486e7a</t>
  </si>
  <si>
    <t>31fc442a-4d06-4c4b-a44d-29680cef4947</t>
  </si>
  <si>
    <t>db1c9155-25e2-4af1-83df-f52550ea617c</t>
  </si>
  <si>
    <t>5859afad-3a93-4e7b-8eeb-45b492f854ce</t>
  </si>
  <si>
    <t>c44f00c6-1e01-4520-b216-a68f1196166b</t>
  </si>
  <si>
    <t>c4ff4138-3881-41ca-a1bc-c70974c6262a</t>
  </si>
  <si>
    <t>SAA200</t>
  </si>
  <si>
    <t>3450c195d15d64a5c74920ef62437d1b</t>
  </si>
  <si>
    <t>3e67fec5-88ac-47d5-9770-4d0fb2f1cf77</t>
  </si>
  <si>
    <t>b7116750-ea06-4bba-8fb4-709c019e0131</t>
  </si>
  <si>
    <t>fbecd01f-628f-46ba-8682-ec17aa5d9cd3</t>
  </si>
  <si>
    <t>afb014c1-104c-424c-a9b9-7ede781bd741</t>
  </si>
  <si>
    <t>GOP010</t>
  </si>
  <si>
    <t>db9dfbd173faffb5e5d62c5d88b45939</t>
  </si>
  <si>
    <t>0da15f3d-b884-434d-8273-89564801774d</t>
  </si>
  <si>
    <t>Jun 30, 2024</t>
  </si>
  <si>
    <t>651a42fc-41d6-46c6-853c-55896f46a8e0</t>
  </si>
  <si>
    <t>a7fd176e-a2b0-4e72-9198-2e9a206657a2</t>
  </si>
  <si>
    <t>0c0843f9-500d-45ec-b59d-096aa90f68be</t>
  </si>
  <si>
    <t>bf9a0c4b-ba8f-4c52-a051-0f1e43812181</t>
  </si>
  <si>
    <t>2ec890bc-b9f7-4157-9e87-3dc8269117ea</t>
  </si>
  <si>
    <t>67fc70f4-6a91-4bdf-83a9-658bcf7497b5</t>
  </si>
  <si>
    <t>8734c6e7-4d7b-475d-8dc3-32d37968fc49</t>
  </si>
  <si>
    <t>295adf5f-ef10-4fb3-a375-5518619ce27b</t>
  </si>
  <si>
    <t>S23U15G1CN</t>
  </si>
  <si>
    <t>a400b1f8a1149bbfbe2fb8eaaf8ee980</t>
  </si>
  <si>
    <t>a88eed61-17f3-4826-b360-30192f04ddb5</t>
  </si>
  <si>
    <t>377ca8ee-e097-45a1-8e32-39f98d49fc94</t>
  </si>
  <si>
    <t>c01af175-a0f0-4398-b4fa-842588a92131</t>
  </si>
  <si>
    <t>bb4aaab0-04f5-4435-bc98-ddb102ef3469</t>
  </si>
  <si>
    <t>e9cc6abf-de9b-4be6-ba2b-8f3a98e983e1</t>
  </si>
  <si>
    <t>c9f46691-cc52-4b87-bfed-ce4d1708a62e</t>
  </si>
  <si>
    <t>6e4dfd60-f011-4d3f-81a0-0d1c3abd8120</t>
  </si>
  <si>
    <t>4e088956-bbcb-4fa4-8e57-6df87d7dc58b</t>
  </si>
  <si>
    <t>16a83572-3d92-4359-9da0-4ba5b9bce5d0</t>
  </si>
  <si>
    <t>X12TP2L2G5</t>
  </si>
  <si>
    <t>4d8504d2fd798ecccb841ee22a532d61</t>
  </si>
  <si>
    <t>a1d1928d-70cf-4874-a3f7-df5787bbdce8</t>
  </si>
  <si>
    <t>8ccb73aa-fcae-4c5c-9c18-e9a5d13eb295</t>
  </si>
  <si>
    <t>2ca44e5c-c705-43bf-bbff-db365d40eaa9</t>
  </si>
  <si>
    <t>7f43ec0a-beb1-4227-9026-3b68eccda5cf</t>
  </si>
  <si>
    <t>079c5827-9227-476b-9d90-80a12d33d544</t>
  </si>
  <si>
    <t>5af76437-d295-4a3f-ad5d-c94deef22327</t>
  </si>
  <si>
    <t>d59c002b-9ab2-4bbb-95cd-645e9398d3cf</t>
  </si>
  <si>
    <t>19e74801-33d4-4c97-9bec-dde4bf17ca78</t>
  </si>
  <si>
    <t>a1bf963f-8cfe-4dc9-acf1-3aa67774530f</t>
  </si>
  <si>
    <t>9d8794c1-4507-4191-a8aa-6bdb5edffc39</t>
  </si>
  <si>
    <t>9f076ade-07d0-4fa3-9571-c121cd651c14</t>
  </si>
  <si>
    <t>SAMS21FE2PACSCR&amp;1PACLEN0013</t>
  </si>
  <si>
    <t>58b39cf11900a6f419bccd53cbe102ec</t>
  </si>
  <si>
    <t>47013968-990c-4ad5-86b3-542541c0f1da</t>
  </si>
  <si>
    <t>0a049d2f-3dd6-4ae8-b656-7e4cc9da0ba6</t>
  </si>
  <si>
    <t>7abe966d-660d-4cfd-ade8-b3bd6ec1012d</t>
  </si>
  <si>
    <t>eb4c10f3-17a5-4361-bbac-d702654c0d96</t>
  </si>
  <si>
    <t>XIAOMI13L2</t>
  </si>
  <si>
    <t>50e620d718a7c84785dda0effbfefdb2</t>
  </si>
  <si>
    <t>536049e3-e435-4fa6-8881-f7726c5c15e8</t>
  </si>
  <si>
    <t>0b58368e-6479-436d-9d89-331efc4e9f5d</t>
  </si>
  <si>
    <t>e59094b9-ff71-45d9-9bb6-de1366416970</t>
  </si>
  <si>
    <t>SAZ395</t>
  </si>
  <si>
    <t>b5a712b043c47342e010e5a028ffbd94</t>
  </si>
  <si>
    <t>46795907-77d8-4faa-82b5-e9850fba1f84</t>
  </si>
  <si>
    <t>c356e3a7-866d-4851-8245-239ef438ad57</t>
  </si>
  <si>
    <t>419e7c29-4941-4934-b16d-e7976b4e1a23</t>
  </si>
  <si>
    <t>S23ULTA5G1</t>
  </si>
  <si>
    <t>0d65567bb25051610b1ca73c701ad0f1</t>
  </si>
  <si>
    <t>5e4e2027-e455-4b41-bc9e-61186ad5f10f</t>
  </si>
  <si>
    <t>Broken product</t>
  </si>
  <si>
    <t>0a8271dd-065e-4a17-9fc8-d8814a3ed5f2</t>
  </si>
  <si>
    <t>e4f693aa-f674-48ef-b922-0f496e8195d6</t>
  </si>
  <si>
    <t>9dbdfeb3-fb0b-4f69-8645-1f88df170b1e</t>
  </si>
  <si>
    <t>7e1ad637-b757-455e-91be-ff00ff7607a0</t>
  </si>
  <si>
    <t>55b8c1b6-8c74-4233-8b71-9470af8a1ad2</t>
  </si>
  <si>
    <t>665d559b-4d84-4f60-ba9e-3258828efd65</t>
  </si>
  <si>
    <t>af47a568-2f97-48fe-8dc9-14eb09d93095</t>
  </si>
  <si>
    <t>9681fb53-2feb-49d2-a4c4-0f2efcff7925</t>
  </si>
  <si>
    <t>7SVART1</t>
  </si>
  <si>
    <t>6f4b49d182926daa05a857cb19c04b82</t>
  </si>
  <si>
    <t>7d4e2428-2669-4950-a999-4a86fbc679c1</t>
  </si>
  <si>
    <t>878cefe2-8c75-46df-a439-0f67b8cbda61</t>
  </si>
  <si>
    <t>2c9e6f15-4e0a-41e6-bdbc-620558896a1b</t>
  </si>
  <si>
    <t>7b29666c-f1c0-42c7-a801-5be6fc0393f0</t>
  </si>
  <si>
    <t>IP1066</t>
  </si>
  <si>
    <t>10b80ddb68ddd0eeab541560cc7665a3</t>
  </si>
  <si>
    <t>5e67b522-fca2-45ad-97e3-b6b4260dbfba</t>
  </si>
  <si>
    <t>18167935-dfe6-469a-bcd6-7b9a065cf939</t>
  </si>
  <si>
    <t>06ad9039-0c8d-4184-a373-0b7e89a9dc82</t>
  </si>
  <si>
    <t>061c6bd1-a123-4777-ae02-56e674321110</t>
  </si>
  <si>
    <t>c94e589e-6f8b-417d-8fbb-ae9bc35fbb37</t>
  </si>
  <si>
    <t>7225c928-503a-4590-98d1-3cc9a4729ad1</t>
  </si>
  <si>
    <t>20d81133-763e-4c35-9f95-44aa4b824620</t>
  </si>
  <si>
    <t>0f5b83d8-bcb9-4fce-a088-9c38cdfcc142</t>
  </si>
  <si>
    <t>1148f5d5-b18b-4e32-9869-13831686b26a</t>
  </si>
  <si>
    <t>ba9edee7-1139-4364-84f5-80ee52819d4a</t>
  </si>
  <si>
    <t>03462ac3-5168-4ccb-aafe-4b47c8036093</t>
  </si>
  <si>
    <t>6316cb6b-9225-4890-95e2-f14d2367ceab</t>
  </si>
  <si>
    <t>f287dc3b-f3e7-4db8-a084-9693710f5b6f</t>
  </si>
  <si>
    <t>f3329050-1c80-4b85-aa0f-1d5b02604115</t>
  </si>
  <si>
    <t>cd09f54c-82f0-4c1b-9523-2a7ec0691f19</t>
  </si>
  <si>
    <t>069a8e04-d9da-445a-9333-052764b3d7be</t>
  </si>
  <si>
    <t>a68c0781-c603-4778-bd1d-d2288f1a6f75</t>
  </si>
  <si>
    <t>c7cc2c12-91f5-4216-ae8a-885fcad54997</t>
  </si>
  <si>
    <t>7f8784c3-7682-4d96-8f4a-83d951050dd4</t>
  </si>
  <si>
    <t>c506941e-be18-4228-9116-73efb82ef97f</t>
  </si>
  <si>
    <t>9864b4a7-5988-43ba-9041-c60fa7183511</t>
  </si>
  <si>
    <t>4624a1ae-e86c-4e4f-91c9-2e94300d0d4c</t>
  </si>
  <si>
    <t>10c91690-b0a7-4b43-b416-747203054ea6</t>
  </si>
  <si>
    <t>2ed88ece-0130-4e69-8bfd-c6abf0125abb</t>
  </si>
  <si>
    <t>e5523cbc-d0e5-44ce-8b76-d79c0bbbf234</t>
  </si>
  <si>
    <t>8aeebb66-da3f-49bf-a32e-6c588696ff76</t>
  </si>
  <si>
    <t>718c606e-1a98-4300-a974-bfa28082009d</t>
  </si>
  <si>
    <t>d913092c-5200-4d1a-bd24-1ba47da7b8d4</t>
  </si>
  <si>
    <t>3a4199af-4574-4a40-8586-138ac0acc5c5</t>
  </si>
  <si>
    <t>54ddc138-19f7-47fd-ac89-758a9c833247</t>
  </si>
  <si>
    <t>75d72823-da64-4936-9e3f-056d838e039c</t>
  </si>
  <si>
    <t>2cbe56e5-9f88-4d5a-a54c-8bc857c0de88</t>
  </si>
  <si>
    <t>ee783295-1f92-46f1-a98d-34b3bd30d165</t>
  </si>
  <si>
    <t>c93376ec-1657-4e86-a4c0-6c2cf4d76284</t>
  </si>
  <si>
    <t>f7b097fd-6514-4c57-8498-ae54d48caf5c</t>
  </si>
  <si>
    <t>5db4f507-85c8-4e48-8294-f97f34743a6f</t>
  </si>
  <si>
    <t>7998c31b-48d5-479b-8c9d-bddfe9f42bb6</t>
  </si>
  <si>
    <t>23cca163-2723-4a96-868b-031918fe1d09</t>
  </si>
  <si>
    <t>7846906b-622d-419a-8151-5fece733d9a2</t>
  </si>
  <si>
    <t>04e1ea44-37cd-4e03-a329-4cbca8382c05</t>
  </si>
  <si>
    <t>252b944e-3301-4fd4-a200-fa8db7ba36d9</t>
  </si>
  <si>
    <t>8f5d4a52-25d9-4603-89df-27d3be0785a9</t>
  </si>
  <si>
    <t>4f50960e-0a97-43c9-bdca-e9f2ac3f2b08</t>
  </si>
  <si>
    <t>e5488a84-7725-468c-825c-0bee1236b2af</t>
  </si>
  <si>
    <t>4cbfb090-5935-422e-83be-d8755997e3b2</t>
  </si>
  <si>
    <t>9a5d66e6-8b27-46ad-a220-762dd432635a</t>
  </si>
  <si>
    <t>80d77fdc-8616-4c41-a01c-f634e77e180b</t>
  </si>
  <si>
    <t>9d444904-3fff-4c9a-9d24-19ca7dc54605</t>
  </si>
  <si>
    <t>SAS001AB</t>
  </si>
  <si>
    <t>74de92eaf5a2380edd4fab31978ba0bb</t>
  </si>
  <si>
    <t>47c3340a-1d83-47e7-a1ec-dd8baa4ee5fa</t>
  </si>
  <si>
    <t>81b7dd44-6580-4aeb-83fa-23d5add30122</t>
  </si>
  <si>
    <t>beda1470-a15c-4699-8bd4-890fdd5cb131</t>
  </si>
  <si>
    <t>542613a8-c4a7-46c7-9055-cac829d38ca5</t>
  </si>
  <si>
    <t>2625ee8b-dea4-4e89-a425-c1a826229fc8</t>
  </si>
  <si>
    <t>3e29feff-9abb-4fd8-9bf8-6e20e9bb04c6</t>
  </si>
  <si>
    <t>13mini2</t>
  </si>
  <si>
    <t>c667cb8e7ec37fa60a3700efdd246b17</t>
  </si>
  <si>
    <t>79456a62-0e00-4ffa-80e1-3dc2d45c8a05</t>
  </si>
  <si>
    <t>da8b330b-43d5-4653-b973-3a90a67b64b5</t>
  </si>
  <si>
    <t>b1b594e9-ccd8-4b35-8ae1-bd877d8df3b9</t>
  </si>
  <si>
    <t>a6c42242-8f6b-4040-ac00-10ed8dcfb144</t>
  </si>
  <si>
    <t>250bcce9-57df-4779-8ea7-98325fd1e5bb</t>
  </si>
  <si>
    <t>5d20daa9-6e83-42b7-aa6c-70a591d9b6f4</t>
  </si>
  <si>
    <t>cf5d54f8-0e5d-473c-aee3-b052600b70c8</t>
  </si>
  <si>
    <t>1d182262-0960-4614-88d8-686c31f33b09</t>
  </si>
  <si>
    <t>S23PLUS5G1</t>
  </si>
  <si>
    <t>760b328ff4ac880819e8dceb2a155e3a</t>
  </si>
  <si>
    <t>9d50e7b4-53a2-47d3-a3d5-ff9c6436b421</t>
  </si>
  <si>
    <t>ca05a970-adf0-4287-852a-d5ee02bd7352</t>
  </si>
  <si>
    <t>d5077a1f-37c3-490f-8ef5-5024d4b3b728</t>
  </si>
  <si>
    <t>X11T5G1PN1</t>
  </si>
  <si>
    <t>3ea64cadbf101cf8808dccfef42bc1de</t>
  </si>
  <si>
    <t>05b12f71-b84e-4f0d-8eea-b45d055ef102</t>
  </si>
  <si>
    <t>2c6de019-ea2d-4bbf-a06f-b474a1554ad3</t>
  </si>
  <si>
    <t>c366bcbf-e1de-430d-91dd-43eabafe52b8</t>
  </si>
  <si>
    <t>aa537f5b-4ebd-4a68-9c68-11654cd3d5fd</t>
  </si>
  <si>
    <t>SOX405</t>
  </si>
  <si>
    <t>91f1cfa2d5d0ad86cdcafdcb01ed23b4</t>
  </si>
  <si>
    <t>1b671ad7-ff15-4257-a4cc-24ccc98ea854</t>
  </si>
  <si>
    <t>e7c04b08-ef45-49b1-ae5c-113bbbee24a7</t>
  </si>
  <si>
    <t>591686b1-eefd-437e-8efe-2272f3fb656a</t>
  </si>
  <si>
    <t>38b8d321-e09c-46d9-aba7-5038b75a691b</t>
  </si>
  <si>
    <t>8SVART2</t>
  </si>
  <si>
    <t>054c5f9ed5f3d5325e3b10c5c29f4ff1</t>
  </si>
  <si>
    <t>e9b7e19a-cb19-4c55-ab8d-2a814a12ac89</t>
  </si>
  <si>
    <t>701122a0-bbf0-44e3-a7ec-ab8b411908bc</t>
  </si>
  <si>
    <t>1e1249e3-3cf9-4cda-88c2-09fd7b32773f</t>
  </si>
  <si>
    <t>e29149f0-f2da-4b89-ba8e-e29abe7d1793</t>
  </si>
  <si>
    <t>S21PLUSL3G5</t>
  </si>
  <si>
    <t>bb36dcd486b85b94b46ed5b2c8683f48</t>
  </si>
  <si>
    <t>c9cb9880-9ec0-4756-9ab7-0ba4ac62bae1</t>
  </si>
  <si>
    <t>30ebe28e-5aad-4992-85a7-2b2a0f65a237</t>
  </si>
  <si>
    <t>e876eafa-501f-4110-86ae-54705df73f80</t>
  </si>
  <si>
    <t>b2f4e50d-0586-4f2d-a87c-9efd91a9e5b7</t>
  </si>
  <si>
    <t>37093d6c-772d-456d-b2de-c82c62433840</t>
  </si>
  <si>
    <t>a3e7ed77-a8e6-4922-a9da-453a9bdb5363</t>
  </si>
  <si>
    <t>0c704cc0-ed6f-4b6e-a5e7-ccfcbf5ac2f1</t>
  </si>
  <si>
    <t>2ea79fa6-33ad-4a17-90ae-44c475708096</t>
  </si>
  <si>
    <t>6b84f16f-608e-484b-b9e8-c217fd118240</t>
  </si>
  <si>
    <t>MOE098</t>
  </si>
  <si>
    <t>7ff746908f1094749d553c4d7afd9431</t>
  </si>
  <si>
    <t>61a3932c-a844-46a3-934d-00306a1a2cce</t>
  </si>
  <si>
    <t>77df9758-0801-463b-ba13-64884285d047</t>
  </si>
  <si>
    <t>83397d55-7735-4fdd-a660-8a1a036d9bd2</t>
  </si>
  <si>
    <t>SAS012n</t>
  </si>
  <si>
    <t>12064bb8d5f51aa50013ac18b8c32698</t>
  </si>
  <si>
    <t>172fa9f2-9aa9-4e4d-ba06-fb5b005ed3ab</t>
  </si>
  <si>
    <t>ede8bdd9-fddc-4669-8631-c87983ddad39</t>
  </si>
  <si>
    <t>57d270e4-d6e3-48d5-8d93-8d9a6efe9ec2</t>
  </si>
  <si>
    <t>99bc8391-4c51-4b01-83a1-4398e35dd6c9</t>
  </si>
  <si>
    <t>ONEPLU9PRO0008</t>
  </si>
  <si>
    <t>4ef86c73036994e620ba8c235ba5bbc0</t>
  </si>
  <si>
    <t>4131144d-f81c-4b1b-a079-8f130fad48f4</t>
  </si>
  <si>
    <t>cf1ca76f-611c-4e37-ac1f-8c636d3aa16d</t>
  </si>
  <si>
    <t>5d06cbfd-9a94-41d0-831b-ca605d7dc90e</t>
  </si>
  <si>
    <t>217147ea-2101-4d57-b636-5118bb03ad41</t>
  </si>
  <si>
    <t>5474616b-3a93-4105-8de9-188fa19bd625</t>
  </si>
  <si>
    <t>cf67002c-0486-44fd-b36a-9f292ff6eae9</t>
  </si>
  <si>
    <t>a92db76f-725f-4240-a74c-e337a333a788</t>
  </si>
  <si>
    <t>ae5ef72d-b2a6-4072-9c04-9e4661f30c32</t>
  </si>
  <si>
    <t>9f53438a-1dc9-4041-b32d-bd774c66995a</t>
  </si>
  <si>
    <t>2d978e25-5aba-4bd4-bbce-3ac3fef68525</t>
  </si>
  <si>
    <t>0c044cdd-2c69-406a-8076-99bdd4c860a2</t>
  </si>
  <si>
    <t>9349e7ae-855d-4811-9634-40881ee74adc</t>
  </si>
  <si>
    <t>d16cc7eb-ce1f-4330-a7a1-9c2da81b560e</t>
  </si>
  <si>
    <t>ee5b9fb2-59a1-4adf-8c05-dafafdf530e7</t>
  </si>
  <si>
    <t>84d6eccf-6009-4fce-8fad-ed5813fef1c6</t>
  </si>
  <si>
    <t>49dcfdc0-ef9b-4d32-b1d9-f27f96c77286</t>
  </si>
  <si>
    <t>Iphone-7&amp;8-SE-(2020-2022)-2Pack</t>
  </si>
  <si>
    <t>1f6ce08663a3a2eb3fce2c2273d758cb</t>
  </si>
  <si>
    <t>1433a7df-1021-4d64-85ad-4c7982a1d6bd</t>
  </si>
  <si>
    <t>1a63c4df-dbd5-4f59-b29f-5ab896db45ab</t>
  </si>
  <si>
    <t>d13c762f-ac92-48ad-a8a4-a12d29a2b7ea</t>
  </si>
  <si>
    <t>989ee7eb-6848-4e0c-bbe3-e9ad3036501d</t>
  </si>
  <si>
    <t>92e3c326-e2fa-4dfd-9d06-d9e8e04ec877</t>
  </si>
  <si>
    <t>8831eb28-ba2a-4811-a061-f3a5de7733b3</t>
  </si>
  <si>
    <t>3ae5ca0f-e0c5-4632-a735-a815c338a7f6</t>
  </si>
  <si>
    <t>dd6773df-c259-4924-b992-9a185f005af5</t>
  </si>
  <si>
    <t>1b0707d1-5516-4abd-bcf2-ffd7bcdf131a</t>
  </si>
  <si>
    <t>0211e979-b0dd-4383-a18c-b7a1d1dfee27</t>
  </si>
  <si>
    <t>09d4dc5c-4377-4b92-8a11-32465226ffe8</t>
  </si>
  <si>
    <t>77851df7-9beb-4c29-a62d-0da5db314db0</t>
  </si>
  <si>
    <t>i2</t>
  </si>
  <si>
    <t>8d0239ddc4e3546f5969d64194caac74</t>
  </si>
  <si>
    <t>ec37dd43-4fbf-45be-b843-29c18c7f0d45</t>
  </si>
  <si>
    <t>7d7b83a6-441c-412f-b7b0-3a132b285b2e</t>
  </si>
  <si>
    <t>48697ee9-9f97-480b-a631-13d88057c75d</t>
  </si>
  <si>
    <t>Jun 29, 2024</t>
  </si>
  <si>
    <t>b890c62b-6ca5-4f84-881b-4311e33ce19d</t>
  </si>
  <si>
    <t>cccbcf39-f895-46ac-8545-4864b3ec911b</t>
  </si>
  <si>
    <t>18af776c-2468-49ff-bb83-36330bf49b27</t>
  </si>
  <si>
    <t>12ce71f2-dbac-4179-a1f0-5163ec71721f</t>
  </si>
  <si>
    <t>16b4e25c-2f07-4943-8504-399bae05d89c</t>
  </si>
  <si>
    <t>7c7fd977-c6ba-435e-ae13-816a6a72f139</t>
  </si>
  <si>
    <t>05bcfbdc-fe0b-423e-8206-619ff7ff0c1b</t>
  </si>
  <si>
    <t>36571f84-6f9d-4b6f-a652-d48d76d890c7</t>
  </si>
  <si>
    <t>b52d06db-a37a-4f04-a2be-f146af1ffde5</t>
  </si>
  <si>
    <t>c9814fbd-6a57-42ae-9449-99379de1eece</t>
  </si>
  <si>
    <t>SAS012Ad</t>
  </si>
  <si>
    <t>4d10286654d65debb1c94df742881236</t>
  </si>
  <si>
    <t>e757cb24-f5c7-4bc4-beea-761aef91e431</t>
  </si>
  <si>
    <t>f71c2e3c-f182-496e-8887-f20d445f08bd</t>
  </si>
  <si>
    <t>12eacc0b-38c1-4f8b-a4d8-573a6d13a188</t>
  </si>
  <si>
    <t>4837cdcc-4bff-4b9c-b672-cdd99dbabb0f</t>
  </si>
  <si>
    <t>c8acc625-1241-4c12-93e5-d831f1a39619</t>
  </si>
  <si>
    <t>879976b1-e574-42f3-9afa-d9aba2a9f930</t>
  </si>
  <si>
    <t>914693d8-4cc0-4c99-b325-1b47f9300e79</t>
  </si>
  <si>
    <t>XIAOMI12C2</t>
  </si>
  <si>
    <t>a51fc405ffff9378dae50c9590ee40d3</t>
  </si>
  <si>
    <t>a8e6aec7-387d-4fc8-ab7d-ec149617c531</t>
  </si>
  <si>
    <t>f7d55d7d-4599-42ba-b026-47b1fde57804</t>
  </si>
  <si>
    <t>027eb84a-24e3-4746-92ce-7e4379bf9651</t>
  </si>
  <si>
    <t xml:space="preserve"> S23U2C1</t>
  </si>
  <si>
    <t>743883c3270b75a25f53bf49733b6fa0</t>
  </si>
  <si>
    <t>f178504e-26f6-49da-8764-9599cbe2b5f2</t>
  </si>
  <si>
    <t>e812152b-e72f-4655-8913-a3ca741ed9da</t>
  </si>
  <si>
    <t>f39d9c56-7a06-4525-a9dc-f02396368390</t>
  </si>
  <si>
    <t>25faf83f-b0cd-48ca-8600-ad6bb43c7b37</t>
  </si>
  <si>
    <t>331f1488-b291-4c5f-9c69-8ecf721f0983</t>
  </si>
  <si>
    <t>ab7d0edb-7380-4c12-ba74-3feb69db8c53</t>
  </si>
  <si>
    <t>d4aef674-054c-425b-b7bd-1aef4ca86c29</t>
  </si>
  <si>
    <t>XIR608</t>
  </si>
  <si>
    <t>283b28b96995a37c09939b1f3824ec2e</t>
  </si>
  <si>
    <t>61a7b58e-ba50-4867-9103-c7a0b7bd4a7b</t>
  </si>
  <si>
    <t>2bdd6ee6-0c34-40b1-96ee-cc01ea289e0d</t>
  </si>
  <si>
    <t>e8d2a85e-95f7-47df-8c8b-4702ff422380</t>
  </si>
  <si>
    <t>9501d0bd-07cf-4f0f-bb70-ba7bbca0b3da</t>
  </si>
  <si>
    <t>a2558a28-5365-4b17-8f76-90be18770a64</t>
  </si>
  <si>
    <t>30d86135-9ddd-4d3c-9319-bb7e0f84ccc6</t>
  </si>
  <si>
    <t>a4796f18-3be7-41c2-8b90-b222deaa8687</t>
  </si>
  <si>
    <t>94703257-0ca8-4430-8bcc-7ae5db4ca15c</t>
  </si>
  <si>
    <t>8f942adb-23be-4271-adcf-4c5a75496f53</t>
  </si>
  <si>
    <t>d6ee865a-1c44-4bb0-9527-ddee1acd3093</t>
  </si>
  <si>
    <t>2800c787-e459-4446-aee1-04605a54c5a7</t>
  </si>
  <si>
    <t>48d02904-360c-47a2-a150-de25a8eb6b75</t>
  </si>
  <si>
    <t>09e4c969-74a5-4c24-ae48-469f31314dcc</t>
  </si>
  <si>
    <t>e06b199b-d966-4704-a96c-fa01273aa34d</t>
  </si>
  <si>
    <t>791da443-a6a2-48cb-b52e-d87f3e7053b3</t>
  </si>
  <si>
    <t>93c40a96-77ce-4cc8-9e30-227a51de4252</t>
  </si>
  <si>
    <t>7bfe4070-453c-4ad0-98c2-ad42007b741e</t>
  </si>
  <si>
    <t>Note-8-2pack</t>
  </si>
  <si>
    <t>693c991782a8c00c131fcd9b925e1b24</t>
  </si>
  <si>
    <t>dd4a2e85-99cf-44d2-b24b-e37799ab8c4a</t>
  </si>
  <si>
    <t>757b4e1e-a2ea-4806-8102-2aa0a19b76ea</t>
  </si>
  <si>
    <t>5a895bbc-3516-48e6-a4c9-84fb673a3502</t>
  </si>
  <si>
    <t>f44ab367-6424-4ebf-b30d-18bd771cedae</t>
  </si>
  <si>
    <t>e2ee1cc3-b093-4551-ae76-6531dd238b13</t>
  </si>
  <si>
    <t>35cad623-8c87-4572-8571-d5a05e22f711</t>
  </si>
  <si>
    <t>6940351b-a21b-4b3c-b69f-5c810cd39507</t>
  </si>
  <si>
    <t>8eb6c092-dfdb-468d-af1d-4b3008d83596</t>
  </si>
  <si>
    <t>50736aee-dfc8-4d43-a356-a804afc334fc</t>
  </si>
  <si>
    <t>94b24d1a-4753-4e17-a8bd-33d4b4061086</t>
  </si>
  <si>
    <t>bc1a0d85-529f-45a4-a603-f1b3e171cf95</t>
  </si>
  <si>
    <t>f5a73a44-02ad-44a9-bd45-f0d18819c18d</t>
  </si>
  <si>
    <t>08d181ec-2473-4ef7-9c47-cecf23113c4d</t>
  </si>
  <si>
    <t>9e4e01c7-bc41-4c76-8e01-7c3773dd4cd5</t>
  </si>
  <si>
    <t>557dfb82-3f89-4e3d-955f-252d113c41ff</t>
  </si>
  <si>
    <t>ef9a0712-8e29-4dba-9d76-2eaf32e65011</t>
  </si>
  <si>
    <t>a309dcca-22ad-46db-ae8d-245ce4b1af98</t>
  </si>
  <si>
    <t>abcfe6d9-9209-445d-bad3-59ffaa316f4d</t>
  </si>
  <si>
    <t>38b5e913-7b3d-42b2-afea-8d6df3089424</t>
  </si>
  <si>
    <t>S10E2</t>
  </si>
  <si>
    <t>9420fef48dcc36efa5691cf613a683c0</t>
  </si>
  <si>
    <t>e7f04320-1e12-46ba-a7e3-42b10caf67a3</t>
  </si>
  <si>
    <t>a81ed7d9-862c-4f94-900f-ae34cac15a9e</t>
  </si>
  <si>
    <t>b6a41aa5-396a-4510-8cab-a74052df4078</t>
  </si>
  <si>
    <t>7aaab5ff-29e3-4182-a50d-c407e477bea8</t>
  </si>
  <si>
    <t>719844ad-41d5-4d52-96a5-2ae36ef3efc8</t>
  </si>
  <si>
    <t>PRIVACY2A53</t>
  </si>
  <si>
    <t>6ec41a86cc549b7fb25902f4088d16b0</t>
  </si>
  <si>
    <t>102c318f-72d5-4e68-a8cd-62a0425d97e9</t>
  </si>
  <si>
    <t>d6dbb16e-8350-4add-8deb-356bcde7c958</t>
  </si>
  <si>
    <t>applewatchNEW-41-2PACK</t>
  </si>
  <si>
    <t>6c5d5d5782b23739b0cc53c640d27231</t>
  </si>
  <si>
    <t>5cee2486-3236-456b-b112-847a47ca4b0d</t>
  </si>
  <si>
    <t>c1708bf9-5082-49e2-ab8a-05b35a12df4f</t>
  </si>
  <si>
    <t>40eb89f8-5be3-4126-ad20-08ceeadaa03d</t>
  </si>
  <si>
    <t>352dd08b-50fe-4672-bd8e-c2db4c6a82dd</t>
  </si>
  <si>
    <t>0ef74ac1-fce0-4ab2-b948-5d334409f549</t>
  </si>
  <si>
    <t>d187dbf2-f475-46ea-bf42-0e15d8c528c0</t>
  </si>
  <si>
    <t>6b3d7742-e274-40b3-b085-30413325cb32</t>
  </si>
  <si>
    <t>42cf3a4c-d330-42ad-bd28-48aea90106c0</t>
  </si>
  <si>
    <t>22a5d6f2-63bf-4315-8ed2-12cddcb27de5</t>
  </si>
  <si>
    <t>ce65d5dd-803a-4ff3-ba6a-cc2fda9ed19a</t>
  </si>
  <si>
    <t>b1b7f3bb-6669-4c3e-badb-db11df95e691</t>
  </si>
  <si>
    <t>5236aaf9-c5c0-4a52-921b-1e65c9859bbb</t>
  </si>
  <si>
    <t>e24e65eb-c6fc-4cca-b7b5-9ce8c8343755</t>
  </si>
  <si>
    <t>87590ed1-7143-453a-94dd-7b006ebc4839</t>
  </si>
  <si>
    <t>c28e95b5-0e29-4eb2-abc5-fbd581549203</t>
  </si>
  <si>
    <t>PRIVACY2A04S</t>
  </si>
  <si>
    <t>401247ff211d513d543cdf28aa816c3d</t>
  </si>
  <si>
    <t>e47b3c40-3649-4843-83cf-63a96fc34260</t>
  </si>
  <si>
    <t>ad68486f-22c5-492c-b189-d9026ebddda5</t>
  </si>
  <si>
    <t>6758100e-2782-433a-aa33-e081f5b90d95</t>
  </si>
  <si>
    <t>12PRONEW2</t>
  </si>
  <si>
    <t>d05b84dc2575b630ce4cdf63fa5a73cb</t>
  </si>
  <si>
    <t>cca67fe0-0b70-4f0a-a4b4-7ea9271ae61a</t>
  </si>
  <si>
    <t>8920b55e-8f34-4cbf-9009-fb8407923698</t>
  </si>
  <si>
    <t>b2025d02-1165-4950-9441-666e08f24ebe</t>
  </si>
  <si>
    <t>e866f2ca-8c00-4197-9ea2-d071499bf003</t>
  </si>
  <si>
    <t>MOM128</t>
  </si>
  <si>
    <t>a985dae64f9b91b77ab528c8ed43c34c</t>
  </si>
  <si>
    <t>5ca8e7fc-2c6e-405b-b458-e35a01549846</t>
  </si>
  <si>
    <t>829b6cfa-ed58-417f-9a71-da7601733db2</t>
  </si>
  <si>
    <t>361901a3-43b2-423e-89ac-dead57ca31aa</t>
  </si>
  <si>
    <t>f7c3f247-2ebf-46e6-9585-a7f99b737ab5</t>
  </si>
  <si>
    <t>118738b9-0673-4c4f-b4a4-1785af34e8a0</t>
  </si>
  <si>
    <t>cf70aa15-640c-4a43-beca-19cd9b5954ac</t>
  </si>
  <si>
    <t>336c4739-5323-4251-a025-19c0dbf064f8</t>
  </si>
  <si>
    <t>db4f5238-4c79-4898-9eae-acc671bedd51</t>
  </si>
  <si>
    <t>87eb1ea9-b10b-42a3-a3f1-f330a5e87ea2</t>
  </si>
  <si>
    <t>7c441aef-6f00-444e-820e-420a1454f0cc</t>
  </si>
  <si>
    <t>4c76cc42-80a0-4cf4-a2f9-66cb93d164d6</t>
  </si>
  <si>
    <t>SAA240</t>
  </si>
  <si>
    <t>1b45d9cf991b51fc49f1af1c6fc4daf1</t>
  </si>
  <si>
    <t>34ec18e1-9a62-4601-b512-8242779ce41a</t>
  </si>
  <si>
    <t>1ca72a25-892b-43be-8a97-3e8ee10d2df8</t>
  </si>
  <si>
    <t>59595003-127c-4248-b31d-ad7625d80739</t>
  </si>
  <si>
    <t>4bd25649-c54d-4537-9694-90fa3e11bd23</t>
  </si>
  <si>
    <t>c2c53473-1416-499d-ab82-2bf7414870ea</t>
  </si>
  <si>
    <t>54fd2a96-de57-4d6e-8ff6-4c6e1bae6da2</t>
  </si>
  <si>
    <t>ce44b28e-b779-447f-8798-1f76d8214699</t>
  </si>
  <si>
    <t>504643ab-9b7e-49bb-9a0b-45e94781bc69</t>
  </si>
  <si>
    <t>55d4d20b-732b-4fd0-b071-b7c4dde0486a</t>
  </si>
  <si>
    <t>bf94bbda-531c-4ecb-b6bb-4e59e7b8c4a8</t>
  </si>
  <si>
    <t>a4b6ef03-be48-45b0-b27f-799a69ca5207</t>
  </si>
  <si>
    <t>267110e3-7308-4f62-aa81-c404f7b28a25</t>
  </si>
  <si>
    <t>93d4ec45-ff0c-450c-bbe2-78081c7469dd</t>
  </si>
  <si>
    <t>5efbe7d2-739c-409e-87c1-f6088a33c6f1</t>
  </si>
  <si>
    <t>40d33333-4371-4157-a5af-26cc44e1845e</t>
  </si>
  <si>
    <t>14d20aee-7323-426e-a2d7-10060279b066</t>
  </si>
  <si>
    <t>8cbb8432-76fb-452c-862d-7da6ded864cd</t>
  </si>
  <si>
    <t>99013fe6-4885-4ccb-9af8-5cbb10b6e36c</t>
  </si>
  <si>
    <t>e28d3130-5ab5-47c0-8379-b851b8168549</t>
  </si>
  <si>
    <t>S20ULTRA1PACK</t>
  </si>
  <si>
    <t>61b30a15af6014324eb58516258f221f</t>
  </si>
  <si>
    <t>386b2ac5-19fd-47b5-8bdc-6ba3771dbaea</t>
  </si>
  <si>
    <t>5c3a0f5c-f7d6-40b3-be16-178de7c62658</t>
  </si>
  <si>
    <t>SJÄLVLSANDE12</t>
  </si>
  <si>
    <t>d3df0257ca8dc2e66665b6892056ae69</t>
  </si>
  <si>
    <t>a5a76301-ab76-4cdf-8104-7c4ede85ee6e</t>
  </si>
  <si>
    <t>50cb4009-c326-4956-9e5a-1c5b6b813d8e</t>
  </si>
  <si>
    <t>ce02db4c-ab01-4a50-84fb-61d28ff06ea9</t>
  </si>
  <si>
    <t>df38cc6d-4bac-4341-b45e-fbe8c84a070c</t>
  </si>
  <si>
    <t>34233b97-9d2a-4d46-8ec3-56e579bfc7c7</t>
  </si>
  <si>
    <t>e79d460f-e8ff-497b-b756-c7ab18ef7921</t>
  </si>
  <si>
    <t>3cf10f82-085f-4dd6-8df7-57dd08d47ef2</t>
  </si>
  <si>
    <t>af9f7bd2-46c8-42c3-9e50-2273bc37eeb9</t>
  </si>
  <si>
    <t>0a58ee26-d304-473c-9c48-31d48c099914</t>
  </si>
  <si>
    <t>428645ce-9262-4cb0-bfa4-32093138d436</t>
  </si>
  <si>
    <t>gpTejq</t>
  </si>
  <si>
    <t>7553c8cecb2397f658fb6c12e27118fc</t>
  </si>
  <si>
    <t>da38b1ad-46bb-405f-892c-83180f670a71</t>
  </si>
  <si>
    <t>b4f59eba-e20d-4ae6-a32e-f33629427fe9</t>
  </si>
  <si>
    <t>5a894189-5fe1-41cd-9437-a3ec027e5bcc</t>
  </si>
  <si>
    <t>b5e3c8c8-86e1-43e5-b3b2-b74d1ed4a6fd</t>
  </si>
  <si>
    <t>S23P2C2</t>
  </si>
  <si>
    <t>f1d8aa68ec5470676d91d437f6c3c6f1</t>
  </si>
  <si>
    <t>1a60b3d6-2f51-433f-87c1-af5cfaea1aa0</t>
  </si>
  <si>
    <t>590408bd-daa3-4ce6-95b1-ff7b7c562df5</t>
  </si>
  <si>
    <t>16d7e5ca-e411-4422-b98c-221a0936daa5</t>
  </si>
  <si>
    <t>dd655e50-cab5-4e3a-b40d-6c50a5e15cf9</t>
  </si>
  <si>
    <t>0f0cc5ee-73e0-4b35-9fe3-49afccda2386</t>
  </si>
  <si>
    <t>888413cc-f4a8-4dfd-bcf7-bf90a7bcae6f</t>
  </si>
  <si>
    <t>Jun 28, 2024</t>
  </si>
  <si>
    <t>8938e448-2e56-46f2-9c6f-76d6c3f05fb9</t>
  </si>
  <si>
    <t>0b6c451c-d7ff-4f4b-bcfa-ac913ffadd98</t>
  </si>
  <si>
    <t>2653187d-fc60-48a2-9581-f725e06d59d5</t>
  </si>
  <si>
    <t>87f87388-337a-4898-8773-d9064b1d15c3</t>
  </si>
  <si>
    <t>f1042e33-bfa5-4f52-a553-2319543ee7e7</t>
  </si>
  <si>
    <t>5f763981-405a-428a-8a68-d3d838a70487</t>
  </si>
  <si>
    <t>c37f6197-4758-433d-afd9-faf847d62cda</t>
  </si>
  <si>
    <t>1928b296-9876-46d6-ad1c-83ad9eba1c45</t>
  </si>
  <si>
    <t>46155d23-b4ae-4b92-baf0-9b7bfaa9c21b</t>
  </si>
  <si>
    <t>bf4d1d52-e0c8-49c5-a4b2-fe073003091c</t>
  </si>
  <si>
    <t>f94f9675-f627-4fb2-a67d-447a09a714bb</t>
  </si>
  <si>
    <t>67cf3fa3-7c31-49ce-9b92-0dbea6d3c58d</t>
  </si>
  <si>
    <t>fb0a638b-258e-43ce-a9f4-80cde0f5a1c4</t>
  </si>
  <si>
    <t>55b2be64-e65c-4766-b259-438063bae944</t>
  </si>
  <si>
    <t>96526705-d294-4c02-a271-d8a3c854cdca</t>
  </si>
  <si>
    <t>899a6087-bbb3-46d5-939d-482b4c92ab48</t>
  </si>
  <si>
    <t>c45e92f5-c448-40d6-a9c2-f2d3f542b30e</t>
  </si>
  <si>
    <t>ad2e3bd4-f91e-4b01-861a-b1dfe285942a</t>
  </si>
  <si>
    <t>df602715-f5ee-4278-8c30-6635482566bf</t>
  </si>
  <si>
    <t>8a2b2018-09bb-41e8-a5d9-a634f0f48ae2</t>
  </si>
  <si>
    <t>db4311b8-bfdf-46de-ac2c-43c31d51b039</t>
  </si>
  <si>
    <t>SAA218</t>
  </si>
  <si>
    <t>fccb8ad9c740e298e32b032e45c60ca9</t>
  </si>
  <si>
    <t>7b44f1cc-b0e2-4047-bd73-207c53eac16e</t>
  </si>
  <si>
    <t>6b6eedf5-3fcc-4788-958d-cb44c94d5218</t>
  </si>
  <si>
    <t>c7ee8ff5-48d9-40d5-a13c-5e56ab14c49f</t>
  </si>
  <si>
    <t>5bce9a61-334f-408c-af76-5c2581a59970</t>
  </si>
  <si>
    <t>0c62b0df-abd6-4d44-8037-5b8279490fa0</t>
  </si>
  <si>
    <t>27e6c678-af4d-4422-bf20-18bd3ec650c9</t>
  </si>
  <si>
    <t>14PRONEW1L</t>
  </si>
  <si>
    <t>9385d54481157778badc67faf8440414</t>
  </si>
  <si>
    <t>86c8457e-47c1-4eb5-abdb-c28035880352</t>
  </si>
  <si>
    <t>07acc824-7abe-4247-ae47-a76cc124968c</t>
  </si>
  <si>
    <t>78aba43f-b16f-4811-b387-1b35c646dc7c</t>
  </si>
  <si>
    <t>XIAOMI10PRO2</t>
  </si>
  <si>
    <t>cd41637c1a55305d7f2f88768d87cc58</t>
  </si>
  <si>
    <t>6c6f98b9-15fa-478b-baf3-4286a293bcf4</t>
  </si>
  <si>
    <t>8ba48787-4e12-402f-94dc-56cb377b529a</t>
  </si>
  <si>
    <t>dab7aec8-7241-48cf-8378-301165b7a837</t>
  </si>
  <si>
    <t>f6de8ce8-fef5-462c-b915-2ff98fbfe5f8</t>
  </si>
  <si>
    <t>47f8496d-2910-40bd-91ba-f6b390026b44</t>
  </si>
  <si>
    <t>5965f6c2-4a73-486b-ab59-e722f0b12432</t>
  </si>
  <si>
    <t>765d9b86-9ffa-4395-8143-73e636b7384e</t>
  </si>
  <si>
    <t>04afea05-dfc4-4953-bec9-9ed4d3e5ec9b</t>
  </si>
  <si>
    <t>89a65cea-d138-4b36-a515-b4878e2dd809</t>
  </si>
  <si>
    <t>4bdcca17-0d24-4611-a481-e64ec706d633</t>
  </si>
  <si>
    <t>592bd360-09cb-47e6-a06f-2dc0e0929ee5</t>
  </si>
  <si>
    <t>27e80c0b-fe46-4a03-9d9f-065c240a040a</t>
  </si>
  <si>
    <t>4470c5c4-8672-4417-a1ae-66a42ca5d536</t>
  </si>
  <si>
    <t>4ebdc6d6-5dc5-41e0-b1ff-87c217bc36e5</t>
  </si>
  <si>
    <t>16e48a2b-62a5-441e-adb1-013b35b937b8</t>
  </si>
  <si>
    <t>b680a8e7-c136-4009-81d0-19a217e789a6</t>
  </si>
  <si>
    <t>f3d8150f-1fe8-41bc-9b43-983caf828093</t>
  </si>
  <si>
    <t>df8c2c9f-1b81-4d76-b82f-32ce075a215d</t>
  </si>
  <si>
    <t>ff3b3f72-a2d5-4d9d-bc81-1373d42571d1</t>
  </si>
  <si>
    <t>5fa8a644-1734-45b9-be78-157939dd6c2f</t>
  </si>
  <si>
    <t>f00c4246-1f04-4d65-bcb7-dd6f5cdddf98</t>
  </si>
  <si>
    <t>bfb56b78-d298-4dc9-8a18-ece3ced619e9</t>
  </si>
  <si>
    <t>a6db174e-14db-4e0c-917c-96c074b2352c</t>
  </si>
  <si>
    <t>5d53f5ec-bbe7-4989-abc8-1246daf39659</t>
  </si>
  <si>
    <t>226262cb-a818-4add-818c-ce2d76089c2e</t>
  </si>
  <si>
    <t>8e599e1f-887a-4628-b8b5-1df5b545e066</t>
  </si>
  <si>
    <t>564e0702-a7fd-4650-8f12-655496c46128</t>
  </si>
  <si>
    <t>012b544d-1c6a-465c-9804-e88803ef24db</t>
  </si>
  <si>
    <t>b6bef0d7-c604-4948-9112-3f00b939a235</t>
  </si>
  <si>
    <t>e7b318bc-a727-4e3e-96c9-be4242bf517c</t>
  </si>
  <si>
    <t>5b21cde7-4d25-47bd-9e4d-fa6122df741f</t>
  </si>
  <si>
    <t>d51b266e-824d-4090-ac00-feefc09712b8</t>
  </si>
  <si>
    <t>e6a3a157-2e40-41e7-8a7e-22d902e43a2c</t>
  </si>
  <si>
    <t>c5c4d03b-a7b4-422c-89fb-3544cf4f0b58</t>
  </si>
  <si>
    <t>614c5f8b-1bde-4748-9520-8d8c8f046061</t>
  </si>
  <si>
    <t>94e7e354-78ed-43cd-8606-d0bce3028e19</t>
  </si>
  <si>
    <t>b6ebfca9-5464-4399-ac7a-becc77a0b5d8</t>
  </si>
  <si>
    <t>f2326a54-e17f-4122-873b-dada380e5633</t>
  </si>
  <si>
    <t>2e3772d3-bceb-4b75-8ba7-91b4966f6862</t>
  </si>
  <si>
    <t>26dab563-0be8-4c09-9eb2-8478107b6a1f</t>
  </si>
  <si>
    <t>a061ae4b-f224-4df0-afb4-bc04c6edede7</t>
  </si>
  <si>
    <t>5eadb310-35dc-4a31-ab2c-8bfd4b0f4408</t>
  </si>
  <si>
    <t>Onp1</t>
  </si>
  <si>
    <t>50c1b36555984097a76b0d76fe46c9ef</t>
  </si>
  <si>
    <t>4f2b1f68-c232-4b39-ac61-0fefed303b4f</t>
  </si>
  <si>
    <t>954c2a64-f6e3-4afe-a3a2-59411bc5a6a9</t>
  </si>
  <si>
    <t>6e734ddb-60c1-4466-bf00-959fa9753682</t>
  </si>
  <si>
    <t>6b16faac-313b-4425-a537-5408fbb2db4c</t>
  </si>
  <si>
    <t>69634ffb-8f8d-4ba6-bcdd-339e6f8f3451</t>
  </si>
  <si>
    <t>9c4e16e5-ab11-4d01-9b93-88a83d707fa3</t>
  </si>
  <si>
    <t>2cb38127-67ec-4828-8733-576b5a885111</t>
  </si>
  <si>
    <t>c23dc412-d012-4468-9caf-e39e7e7ae2a4</t>
  </si>
  <si>
    <t>ced881a8-f223-418a-8ac3-7bd78753180a</t>
  </si>
  <si>
    <t>7f14e739-962c-4877-8f9d-646d52a02eda</t>
  </si>
  <si>
    <t>Ri04</t>
  </si>
  <si>
    <t>7a8109df2cc93d45cf26a0bffc2a3c6d</t>
  </si>
  <si>
    <t>a064cfca-775f-4b2a-8444-05635a855c31</t>
  </si>
  <si>
    <t>9f7c9330-59bc-4d7f-8ed8-2bb9379b8ab8</t>
  </si>
  <si>
    <t>e5e9d7f6-ea9d-4fcb-a02b-221487f6c6da</t>
  </si>
  <si>
    <t>0bdbc8da-e02e-479f-9fd6-e26fee4f9c5e</t>
  </si>
  <si>
    <t>4cb6a36b-f22d-4cf7-b58e-653164d2c723</t>
  </si>
  <si>
    <t>c0b8b357-bec6-45e1-96a4-f9ef35d912ae</t>
  </si>
  <si>
    <t>97663a02-7efb-4b7b-98d6-2a4ec40a95a9</t>
  </si>
  <si>
    <t>38929ea5-bc14-49e7-a468-701d59133ef9</t>
  </si>
  <si>
    <t>9b6379f5-401b-4499-8750-85b2134cef0a</t>
  </si>
  <si>
    <t>0f50618c-f90c-4187-b71a-27f7070e99b4</t>
  </si>
  <si>
    <t>0fda5843-1e99-4cf9-b138-0366e7dacfd0</t>
  </si>
  <si>
    <t>cbdcc907-7884-4744-aa97-0c6a737480dc</t>
  </si>
  <si>
    <t>575f30d8-ebde-4c96-a31d-f8d4166eead3</t>
  </si>
  <si>
    <t>5486e469-5899-486b-9298-6e123511d849</t>
  </si>
  <si>
    <t>52590d3d-3add-49c8-af72-cc826185ba6e</t>
  </si>
  <si>
    <t>9d089d17-305e-4789-a941-ec8a217c001d</t>
  </si>
  <si>
    <t>cb58a5f4-744d-475d-893f-48be61023f5d</t>
  </si>
  <si>
    <t>4c745d7f-da6f-42dd-9371-e93df49d27db</t>
  </si>
  <si>
    <t>c14d27c7-a0bc-41a4-b345-80e71afa48e7</t>
  </si>
  <si>
    <t>7a2f6a85-915f-4b1f-a331-281c72ec5598</t>
  </si>
  <si>
    <t>e08bf308-ad40-48d6-9f1f-a78334fcb0dc</t>
  </si>
  <si>
    <t>0682e229-59af-499f-81d5-d75990893c27</t>
  </si>
  <si>
    <t>b8460deb-3ea9-4aca-9760-1a30b7d133e7</t>
  </si>
  <si>
    <t>1e333bc1-bca4-4c61-95b1-120ac5b32550</t>
  </si>
  <si>
    <t>1e369c1b-6244-4748-9bb4-8589f74fb1b7</t>
  </si>
  <si>
    <t>8fe7810a-0e5f-4239-b460-bfa713be0cd5</t>
  </si>
  <si>
    <t>99ef76fd-c597-4450-aa12-01806aa1dfe2</t>
  </si>
  <si>
    <t>d600005f-1aed-4ce2-b7a7-443aa6f051eb</t>
  </si>
  <si>
    <t>9c48067c-f97a-4b26-9689-985c756ae10d</t>
  </si>
  <si>
    <t>applewatchNEW1-45-2PACK</t>
  </si>
  <si>
    <t>eda8bff3c617002f79cbce1282acdd81</t>
  </si>
  <si>
    <t>d210daf6-c6fa-41dd-b67c-42a0b8558b40</t>
  </si>
  <si>
    <t>dc987776-9190-4ccf-af64-88a05cf6068e</t>
  </si>
  <si>
    <t>8e69a429-f9c0-43a3-ba71-afd36de832ed</t>
  </si>
  <si>
    <t>a5089d92-7ed8-4f62-a512-715859c40cce</t>
  </si>
  <si>
    <t>23bd56fa-fd68-4cd2-b737-5ab557fd79e5</t>
  </si>
  <si>
    <t>Jun 27, 2024</t>
  </si>
  <si>
    <t>6961d65e-9cd2-4d95-95b9-1aecb31dc43a</t>
  </si>
  <si>
    <t>56786f48-c988-42db-aec2-b94582a0ab63</t>
  </si>
  <si>
    <t>2b4b1f74-3897-4a4c-ada2-987fae2fd762</t>
  </si>
  <si>
    <t>ON4</t>
  </si>
  <si>
    <t>f53eb41f42665978160cee77c100d8a5</t>
  </si>
  <si>
    <t>5454a5bb-663f-4707-9038-0a6e58afdd89</t>
  </si>
  <si>
    <t>0738ccc7-4861-418f-a586-92c9c11fbf67</t>
  </si>
  <si>
    <t>8cea07bd-346a-46f4-8a8c-cd388d0ac3d5</t>
  </si>
  <si>
    <t>9e38cbe8-c1e2-4099-81c2-5f985a262919</t>
  </si>
  <si>
    <t>cdedd96a-76bc-42d1-86bc-16011fdab6d2</t>
  </si>
  <si>
    <t>e7203959-d109-4ac1-b99c-88f4a3e7364d</t>
  </si>
  <si>
    <t>S23P1C1N1</t>
  </si>
  <si>
    <t>e6ca2b4cc478dd79bcd91f042f8a628a</t>
  </si>
  <si>
    <t>f3bd8d7c-5680-4030-a624-cb26b3a81a52</t>
  </si>
  <si>
    <t>2f183487-3720-490a-a98a-16e979d5dc1b</t>
  </si>
  <si>
    <t>378dcd6c-8f9b-4e3e-aff4-2df38a43b415</t>
  </si>
  <si>
    <t>58be843e-2508-465e-bbd4-6b2a9c9b8787</t>
  </si>
  <si>
    <t>12c89da5-a42f-448e-9416-eeaf61464004</t>
  </si>
  <si>
    <t>3c3340ce-bc50-46e0-a971-2e625d52287f</t>
  </si>
  <si>
    <t>114c5e43-b5d7-4743-a060-ddcee4d91672</t>
  </si>
  <si>
    <t>85a95876-8027-4ed4-8bb1-4f2f3a5a3ffd</t>
  </si>
  <si>
    <t>865c9da4-29c1-4e8e-8514-f0bbe5ab0370</t>
  </si>
  <si>
    <t>aa16af97-b59a-4360-b73a-6c8c01c6634a</t>
  </si>
  <si>
    <t>81a2b743-df0e-49f9-a700-4533016cd1e9</t>
  </si>
  <si>
    <t>b7658c87-0aca-4e5e-898b-ad5ad9839d75</t>
  </si>
  <si>
    <t>e187a02f-0549-42f0-89ec-8c21670011d0</t>
  </si>
  <si>
    <t>b296e1d0-7062-4a55-b1ff-818426174e8d</t>
  </si>
  <si>
    <t>05cc524e-461d-4480-a5b3-7a5c10746b6e</t>
  </si>
  <si>
    <t>2a38bb00-3552-4461-9759-0469c8f7a4a8</t>
  </si>
  <si>
    <t>e9b8d03b-3382-4e48-9e24-8632f048952f</t>
  </si>
  <si>
    <t>c6d40dd3-410c-450e-8ba0-0e3dbadb6140</t>
  </si>
  <si>
    <t>4da0d0bf-530e-4567-a555-5fd5b92b2620</t>
  </si>
  <si>
    <t>3b2e4991-5d28-453f-b2a1-cafd8712fcc3</t>
  </si>
  <si>
    <t>251cc0ec-c503-4b7b-aa74-60468e9782fe</t>
  </si>
  <si>
    <t>93903c3a-79d4-4591-959e-15804975b0f7</t>
  </si>
  <si>
    <t>8e36d47f-8d45-4fb7-8098-e9a981fd562a</t>
  </si>
  <si>
    <t>2d3a3b61-2158-49c9-85d4-a9ef00c10dbf</t>
  </si>
  <si>
    <t>65f49e47-de46-42e9-94ab-3da30603e75d</t>
  </si>
  <si>
    <t>ed26e0b6-b990-4fa2-91f0-88d3e90bb75a</t>
  </si>
  <si>
    <t>da465376-2e57-43f8-a29d-51357787e6b1</t>
  </si>
  <si>
    <t>bbcb7dcc-cb6a-4cd2-8e4d-89deb1ae9416</t>
  </si>
  <si>
    <t>8c5dc609-9bb6-4b39-b6d7-afd0b86f9352</t>
  </si>
  <si>
    <t>19d2ef21-4435-4523-85d5-b9d9f440f421</t>
  </si>
  <si>
    <t>2cf6ecd7-9478-44ea-bd58-e77f94431a1f</t>
  </si>
  <si>
    <t>ab0e984f-b2f7-431d-ac30-be03d387f479</t>
  </si>
  <si>
    <t>90bc7242-dc70-4ba3-b3ba-aa186daf403c</t>
  </si>
  <si>
    <t>4c266456-d75f-4a59-b4fa-893e42c5eef1</t>
  </si>
  <si>
    <t>07bc281c-30aa-4236-807b-e3d7a1d78f4b</t>
  </si>
  <si>
    <t>A22 5G1PACK</t>
  </si>
  <si>
    <t>1e252b374ce21c8b8680162a84ac9c3b</t>
  </si>
  <si>
    <t>461b489e-ad33-48b9-a296-7696aea04219</t>
  </si>
  <si>
    <t>ab329312-ccc7-4746-92e3-6d18c47b3efb</t>
  </si>
  <si>
    <t>b7c35059-cc8e-46af-8d7f-546b5f8eeaaf</t>
  </si>
  <si>
    <t>628111e3-b1ef-49e8-afa5-1cf34e119409</t>
  </si>
  <si>
    <t>de562865-03bc-479c-a6fa-ecfa95df0551</t>
  </si>
  <si>
    <t>9043c2cd-a35b-48c8-aed2-853a5ea5cace</t>
  </si>
  <si>
    <t>4dbe1f7c-6920-42e7-81a2-bc3aa5899612</t>
  </si>
  <si>
    <t>db1f6039-494b-4230-b325-47fcb37a4ebe</t>
  </si>
  <si>
    <t>c8408f0a-e7b8-44db-a3d3-e5b1cb8f8e66</t>
  </si>
  <si>
    <t>fd1952fa-d157-4e81-8330-f866cd080037</t>
  </si>
  <si>
    <t>bec082f6-272b-458f-a310-877f0763ace5</t>
  </si>
  <si>
    <t>ba58aba8-b73b-4bcc-95e9-658ff11b6bf9</t>
  </si>
  <si>
    <t>d6299b91-f9fa-4cd6-9c15-0d33eee0accd</t>
  </si>
  <si>
    <t>d5e76f96-d2d8-4492-bb02-e72ba5516377</t>
  </si>
  <si>
    <t>e7ea3ab4-9ee4-4e60-8c49-0f09f854d70f</t>
  </si>
  <si>
    <t>fa209d28-8c11-49cd-9aa1-e6cc64ece392</t>
  </si>
  <si>
    <t>a9473f46-8801-45b4-9d86-4e5cf01fee16</t>
  </si>
  <si>
    <t>bdaa2fcb-60e9-4332-9124-1f1c73f4eb53</t>
  </si>
  <si>
    <t>010cf93a-bce1-40b1-bbd8-ba8ade4b83d4</t>
  </si>
  <si>
    <t>0418c6c8-d137-492c-b48b-50578dbc6575</t>
  </si>
  <si>
    <t>bbbc37dd-e88a-47cb-bd52-281e5f8375a6</t>
  </si>
  <si>
    <t>d9019afe-8c21-4e75-a681-fc5d787dbc56</t>
  </si>
  <si>
    <t>IPADAIR5P1</t>
  </si>
  <si>
    <t>1eca547caf4199d694d8d7e42bbd9633</t>
  </si>
  <si>
    <t>bc881a4a-2b53-407a-b5ae-45bb0ff43971</t>
  </si>
  <si>
    <t>5b086e67-cbac-4a02-b597-0f10029f8b1a</t>
  </si>
  <si>
    <t>16cd68cc-f585-4d8c-a1d5-8e51f522305d</t>
  </si>
  <si>
    <t>5913fb30-b67b-4952-af4d-1c11c28c6b43</t>
  </si>
  <si>
    <t>9ee31772-bcaf-4016-ab7d-99f156371d73</t>
  </si>
  <si>
    <t>a8ee69d3-ecf3-4e15-87e2-a9f0ff58ef03</t>
  </si>
  <si>
    <t>ddf30d35-ac37-4747-be80-d8c606ccf9e7</t>
  </si>
  <si>
    <t>3f7fcc45-a564-409d-99b6-f20e7ed09fd7</t>
  </si>
  <si>
    <t>963368d2-fa12-4100-bf52-d6b90941d13f</t>
  </si>
  <si>
    <t>28e89d62-c753-402f-81f0-00cba8febb27</t>
  </si>
  <si>
    <t>kXyj9u</t>
  </si>
  <si>
    <t>3f41f19a29cb869eb8276ab3a8bcbd8d</t>
  </si>
  <si>
    <t>20585da7-671e-4399-aad3-7608b9f2a3a1</t>
  </si>
  <si>
    <t>68d3cc01-468e-4148-aa73-2e70ceb57890</t>
  </si>
  <si>
    <t>ca0edf20-bbcd-445b-a108-af7602c8fcc9</t>
  </si>
  <si>
    <t>7fe011cc-ea25-4bb0-a30c-eac491755348</t>
  </si>
  <si>
    <t>0114b18f-6214-4b69-9e75-b67671eb2812</t>
  </si>
  <si>
    <t>e499a964-f9dd-4042-a700-330509bcd9d6</t>
  </si>
  <si>
    <t>d2018ff3-1086-4ba3-b2f6-5d1556de2a0f</t>
  </si>
  <si>
    <t>25c5c29d-8e17-4802-909b-4c438223f3b9</t>
  </si>
  <si>
    <t>2a9c1aa3-cb0d-49a0-93fb-21cf2a825e80</t>
  </si>
  <si>
    <t>iPhone-7-Svart-New-2pack</t>
  </si>
  <si>
    <t>25256368fec2c795a2c0fef0109564af</t>
  </si>
  <si>
    <t>3ac321d1-f14f-4086-ae49-3573215defaf</t>
  </si>
  <si>
    <t>5afa1933-fafd-496a-aaef-8f8d55767853</t>
  </si>
  <si>
    <t>bc0baa47-f67f-4fff-b6fd-3eb4822804f6</t>
  </si>
  <si>
    <t>3bebf929-7e2a-4b76-a6e9-44f61395374a</t>
  </si>
  <si>
    <t>e7d67489-ee87-4950-9731-bb1b11fc3210</t>
  </si>
  <si>
    <t>3bf636de-f21f-4aac-92da-fda00806c8d4</t>
  </si>
  <si>
    <t>6de7c6c4-322f-4770-ac1a-ecdab9fcb89c</t>
  </si>
  <si>
    <t>ceef6415-8658-4413-86ce-be72b800e2c6</t>
  </si>
  <si>
    <t>e4b9b010-0006-42c2-8148-d6f954cda758</t>
  </si>
  <si>
    <t>dd442afd-e00c-4525-8172-4ad91feea10f</t>
  </si>
  <si>
    <t>XPERIA5PACK2</t>
  </si>
  <si>
    <t>53ecd662a0f0b4943f7c723626edb291</t>
  </si>
  <si>
    <t>a8a160df-d2a3-40bd-9768-eced69cc98ef</t>
  </si>
  <si>
    <t>dd444c79-ab71-484d-be34-3a516fd79a3b</t>
  </si>
  <si>
    <t>31d19fd5-fd25-452a-9c3b-a72637637452</t>
  </si>
  <si>
    <t>3d4c0705-a314-440c-acc2-a97bc1d2f633</t>
  </si>
  <si>
    <t>0032c2a3-6080-4afa-a5cb-f656adf685bf</t>
  </si>
  <si>
    <t>244baaf6-49b1-4493-be39-5b605b3476ad</t>
  </si>
  <si>
    <t>ea3d56af-69f0-4a33-a542-9dca29d7ba5d</t>
  </si>
  <si>
    <t>bebb00bf-b56d-4898-816f-3c6996b43613</t>
  </si>
  <si>
    <t>6c1e22f6-765e-4aab-bb8f-214dc8754a17</t>
  </si>
  <si>
    <t>bb03037b-9fa7-482c-91a1-d66f9264fef3</t>
  </si>
  <si>
    <t>a63899b7-0adb-4fc1-a094-e57feb97a85c</t>
  </si>
  <si>
    <t>80ac9ebb-be19-4874-8047-1ff2f723ed05</t>
  </si>
  <si>
    <t>1621705b-1995-47b9-88e9-3b85b3a21aa9</t>
  </si>
  <si>
    <t>4a1320f4-3785-4216-9d6f-625b2e6c538f</t>
  </si>
  <si>
    <t>1cba5e01-2ca6-4488-825e-3252095d98f2</t>
  </si>
  <si>
    <t>ec6054ba-e189-4c4a-b4bf-2c65c760de49</t>
  </si>
  <si>
    <t>3cb49ac0-f156-463a-b2a2-b69eed6b3d20</t>
  </si>
  <si>
    <t>ab176ea8-b37f-47ac-a336-8416e1340965</t>
  </si>
  <si>
    <t>6d3b6d03-5be1-46f6-a34d-d2580e67a2c5</t>
  </si>
  <si>
    <t>17e7bc3d-b0d6-48f5-a864-a86bc06c5036</t>
  </si>
  <si>
    <t>9f4bdbaa-e93c-427c-9443-501aa773de6b</t>
  </si>
  <si>
    <t>9885785d-2ced-4ba6-a824-f343e6525836</t>
  </si>
  <si>
    <t>90cc6224-5713-4818-bed2-78c0093d5a90</t>
  </si>
  <si>
    <t>e1b55016-d7d4-4660-a89f-b40829d97b1c</t>
  </si>
  <si>
    <t>9950a431-ec73-4ea7-a4d7-b6acd5ce1f5e</t>
  </si>
  <si>
    <t>e6b90c75-c1f6-4ff9-a7dd-e4b739355299</t>
  </si>
  <si>
    <t>ac04a868-4f81-475f-b55b-82bb0ec67109</t>
  </si>
  <si>
    <t>0e0f0c4d-e1d2-49ef-aaf2-03e0e0006e58</t>
  </si>
  <si>
    <t>4c568142-9668-44e4-86ef-8d85fbb7d44a</t>
  </si>
  <si>
    <t>726ade5b-bdc8-44a1-b642-0b4c70d67f90</t>
  </si>
  <si>
    <t>a36f97ff-8aef-4ea9-9e14-3b7813f7b67b</t>
  </si>
  <si>
    <t>89d7315d-dc73-49e1-b6b7-3c0dd3a70e02</t>
  </si>
  <si>
    <t>9fce163d-b04f-4e59-848f-9a5e94f882f4</t>
  </si>
  <si>
    <t>SAS321</t>
  </si>
  <si>
    <t>e95910f6b72ce61f68febf03a3149985</t>
  </si>
  <si>
    <t>eff8ffa0-c073-41ed-bf56-5aba467d0d1f</t>
  </si>
  <si>
    <t>caac1230-ad51-47fd-ba1c-154fa65090f6</t>
  </si>
  <si>
    <t>ebe64033-3553-4be0-9cc1-7539f35e3644</t>
  </si>
  <si>
    <t>6cdd9bb2-aef4-4e73-ad01-2dfa93031343</t>
  </si>
  <si>
    <t>40b7864d-1c82-4ab9-b224-d7d03e772c31</t>
  </si>
  <si>
    <t>94c73456-b565-42fe-b1b6-3fbfbb16fc9f</t>
  </si>
  <si>
    <t>5792cd1e-2c8a-4cac-95d9-2fd5a3b9d78b</t>
  </si>
  <si>
    <t>c5d1e9fa-7b03-4261-865d-ece8a34693f8</t>
  </si>
  <si>
    <t>1a6b47af-ff60-43d2-bde7-6073fd606de4</t>
  </si>
  <si>
    <t>SAA234</t>
  </si>
  <si>
    <t>e6bbd97867445b5873c27eff6ae8e0fe</t>
  </si>
  <si>
    <t>30f3d1d3-a3b8-4253-9586-17d8e9dc032f</t>
  </si>
  <si>
    <t>77eeae71-6df5-4616-bfff-330385c34a8d</t>
  </si>
  <si>
    <t>2ed87f77-34cb-41a1-bfaa-47a06913f39c</t>
  </si>
  <si>
    <t>a7b28521-cea0-423d-8c78-fea096344170</t>
  </si>
  <si>
    <t>b993f11c-bd08-4a8a-9b03-b4aeb501569d</t>
  </si>
  <si>
    <t>Jun 26, 2024</t>
  </si>
  <si>
    <t>d48c7543-b7e9-4f10-bc65-4eb17b126197</t>
  </si>
  <si>
    <t>b85653ab-fdff-49d4-80f7-edc3558cb6d1</t>
  </si>
  <si>
    <t>5856b8a7-1334-4332-9654-84cb09f9fd48</t>
  </si>
  <si>
    <t>3eb08c80-fef4-4b76-b58c-fc7985dbfaae</t>
  </si>
  <si>
    <t>b6e45af6-a0a7-4d06-876b-d4fac3941d31</t>
  </si>
  <si>
    <t>088b2891-e08e-405f-a991-32b98444ec90</t>
  </si>
  <si>
    <t>afde766c-dafc-45d4-af25-b5e33cb1495b</t>
  </si>
  <si>
    <t>NOTE9NEWPACK2</t>
  </si>
  <si>
    <t>1c42f5c60224fabf80103e8df17fd778</t>
  </si>
  <si>
    <t>8d874155-b0df-4f43-9d55-2c4bc19d7c99</t>
  </si>
  <si>
    <t>927be9de-ad35-4208-a559-8dce7a62e3cf</t>
  </si>
  <si>
    <t>8190436a-e248-4cec-8cbc-d95630ac2e8d</t>
  </si>
  <si>
    <t>3d058283-2a33-40eb-888d-1e4fc76ad516</t>
  </si>
  <si>
    <t>fe788a83-c934-49cb-a8c0-7fc7e1b49704</t>
  </si>
  <si>
    <t>537c6b50-ea6d-4129-a8ba-950dd617dd33</t>
  </si>
  <si>
    <t>0ef89ba5-40e6-43bf-97ae-2085b6cde5ba</t>
  </si>
  <si>
    <t>67430993-00ae-4229-b694-58ced2b66241</t>
  </si>
  <si>
    <t>SAS002g</t>
  </si>
  <si>
    <t>971bcaa6c5b6b98539a9922ed1fcd46c</t>
  </si>
  <si>
    <t>571f6e68-d1b7-4f30-b19b-682dd3aa190d</t>
  </si>
  <si>
    <t>79b80b6b-93cf-4fc2-b366-a149dcdad010</t>
  </si>
  <si>
    <t>5fb92a7f-a810-4fd3-95f3-6231a9cba0e0</t>
  </si>
  <si>
    <t>b2b588bd-cfc1-4dc1-9e17-ba351d7625be</t>
  </si>
  <si>
    <t>7e404577-a52a-4a2a-a2b7-452ee6d42c39</t>
  </si>
  <si>
    <t>58c1e742-1334-4be2-8a6c-ca3e5008f559</t>
  </si>
  <si>
    <t>13e031b8-57a3-4b80-86e0-b719928cfe9f</t>
  </si>
  <si>
    <t>be0297ba-c02e-4525-a9cd-a42ff39c8717</t>
  </si>
  <si>
    <t>0dfa9b53-ae51-4e16-ba01-54aa6bb9de75</t>
  </si>
  <si>
    <t>d671c49d-f25a-4520-aa04-1b7de7c1e4de</t>
  </si>
  <si>
    <t>6fe01d5a-b20f-4155-9bb3-93bc597986dc</t>
  </si>
  <si>
    <t>a3854a85-108d-4cdf-bc63-41ffdce2649a</t>
  </si>
  <si>
    <t>SAS378</t>
  </si>
  <si>
    <t>9680718edc8a07c88878ae9eda4669ea</t>
  </si>
  <si>
    <t>07f0cf30-3161-4440-a1a0-680bf859b18d</t>
  </si>
  <si>
    <t>cf643eec-ddf3-44f4-b49a-cb99c11b6088</t>
  </si>
  <si>
    <t>faa2648e-396e-4da9-85e4-418229b73a2d</t>
  </si>
  <si>
    <t>c3db9504-b375-4ca9-9445-4e6f63b7da2a</t>
  </si>
  <si>
    <t>6d54f692-8f11-41d3-a731-7d277d5d84c5</t>
  </si>
  <si>
    <t>7b07edd0-206d-48be-854a-b4f3afebfb6a</t>
  </si>
  <si>
    <t>b83bc970-d6a2-4fdf-8183-62176ef631e9</t>
  </si>
  <si>
    <t>bb27888f-7f10-45bc-9727-8ec52953f82e</t>
  </si>
  <si>
    <t>0e2df907-7c56-4f39-b382-23c940d3bcd0</t>
  </si>
  <si>
    <t>c81270b7-828e-45b7-848d-76485bed766e</t>
  </si>
  <si>
    <t>4599af4d-36be-4b35-aeb8-dd1ef628b0f9</t>
  </si>
  <si>
    <t>c86b32ff-9687-455e-b380-17fc3f147313</t>
  </si>
  <si>
    <t>1be3f5e7-53dc-44da-9a31-59e3e02e853c</t>
  </si>
  <si>
    <t>6dd9685f-4c34-439b-a28d-3fd6cc7eaf48</t>
  </si>
  <si>
    <t>9a2db71d-2ac8-4e70-b8a6-4f2eb83b6a10</t>
  </si>
  <si>
    <t>XIP546</t>
  </si>
  <si>
    <t>a87fb7c80a526ddba5d9531051ecd77d</t>
  </si>
  <si>
    <t>c00ba6cf-5ede-4123-b66b-b3a306f2107d</t>
  </si>
  <si>
    <t>1c9584af-da0e-482b-913e-d4da09253946</t>
  </si>
  <si>
    <t>e2231cb6-321b-4fb3-bbb6-66e1dddd46e8</t>
  </si>
  <si>
    <t>On6</t>
  </si>
  <si>
    <t>460cafcc46b347d205346ae06571ba03</t>
  </si>
  <si>
    <t>03772043-66ee-4ff5-98b6-9bb7bb7c8709</t>
  </si>
  <si>
    <t>e709ca03-eb92-40f7-8ac6-ffcf657e5c3e</t>
  </si>
  <si>
    <t>a0a86998-9b33-42b3-96aa-3357e0ac6fb7</t>
  </si>
  <si>
    <t>dd9bcb9c-cdd4-4c81-b834-7fb040d2d96c</t>
  </si>
  <si>
    <t>7d78c13c-9071-413e-ad34-f21b1b56c389</t>
  </si>
  <si>
    <t>f353f2a9-f807-4aac-b4dd-9eee21756ee7</t>
  </si>
  <si>
    <t>e852c70c-a928-4f79-ab7c-5bb56bd0bdb7</t>
  </si>
  <si>
    <t>022d7ac2-f2e4-4ae2-b992-2a1594608aff</t>
  </si>
  <si>
    <t>A04S1P</t>
  </si>
  <si>
    <t>3950a182d0f6ac1da5a1f78cadd575ea</t>
  </si>
  <si>
    <t>574f5ff6-75eb-4c40-8c87-f9a244331be3</t>
  </si>
  <si>
    <t>443f4fa7-62d5-4d30-aa56-6f083805fbe4</t>
  </si>
  <si>
    <t>4b47eb7f-8e89-4bdb-a9d7-df708b4dbeac</t>
  </si>
  <si>
    <t>84d58503-74f2-43b1-b966-d3f0b50dafd0</t>
  </si>
  <si>
    <t>c6adc5ca-a782-428c-8778-fb50646b0ca6</t>
  </si>
  <si>
    <t>8364a1a0-d3f5-4612-85b6-e9b29bab2643</t>
  </si>
  <si>
    <t>b31b5534-8d46-42ad-8aeb-768dbe31e9b1</t>
  </si>
  <si>
    <t>3ca081f5-3897-4007-bef4-f57ab2adf5e5</t>
  </si>
  <si>
    <t>5cf150dd-f2fc-4973-b396-c17c855e3a1f</t>
  </si>
  <si>
    <t>ri201</t>
  </si>
  <si>
    <t>9c6fb1ee530beaf253f7a2e54d14cd23</t>
  </si>
  <si>
    <t>e69f4535-51df-45bb-be45-65ae13a21ac8</t>
  </si>
  <si>
    <t>601702ee-55b5-4643-8c58-1855809d1556</t>
  </si>
  <si>
    <t>ea94c7fd-6d1c-4307-a34c-2c2d896c9479</t>
  </si>
  <si>
    <t>11feda94-bae7-45f9-90bf-d0d3f0768b94</t>
  </si>
  <si>
    <t>880a043f-b1c3-43ec-be42-2250dc09b00b</t>
  </si>
  <si>
    <t>e26594a0-0368-4a96-a5cd-c1e2b27429af</t>
  </si>
  <si>
    <t>80171e5f-0e84-4815-995b-cb9bab18e74f</t>
  </si>
  <si>
    <t>47b1995e-7447-4566-9da5-d655825b62cc</t>
  </si>
  <si>
    <t>Xiaomi-12Lite-2Pack</t>
  </si>
  <si>
    <t>9fc1600bc6c946d311420be512f9b3ff</t>
  </si>
  <si>
    <t>a99b3e63-53e2-48f5-adfc-9c051833b9ab</t>
  </si>
  <si>
    <t>8e089295-a5bc-46d3-865d-65aa9fb782da</t>
  </si>
  <si>
    <t>bc4ef7ee-09ae-42c2-af8d-ce5e1c8b5e30</t>
  </si>
  <si>
    <t>c0bd8144-c636-4ca7-9d68-5fc0e373c111</t>
  </si>
  <si>
    <t>27fb130a-ef4f-495c-9e5a-2ff32fb4e3cb</t>
  </si>
  <si>
    <t>26ddaeae-b1a3-449d-9aec-efc840a77dd2</t>
  </si>
  <si>
    <t>b8978570-8120-4621-b47b-e2a38e09038a</t>
  </si>
  <si>
    <t>6faa6813-6312-4faf-993f-44fbb4fd48a0</t>
  </si>
  <si>
    <t>35be85f0-3e07-4f87-a09a-fbb131d53bee</t>
  </si>
  <si>
    <t>52bec512-d087-4448-ad81-499193a524ee</t>
  </si>
  <si>
    <t>42d6995a-7328-489e-b869-52ec9e198afc</t>
  </si>
  <si>
    <t>SONY10V2</t>
  </si>
  <si>
    <t>b0374061326504e0c8c759d4745fb434</t>
  </si>
  <si>
    <t>fdbbf642-87fc-43e5-b2e1-3ad2dab6fb75</t>
  </si>
  <si>
    <t>c37680cb-6e8d-4ed2-8ac5-ed1ca6780844</t>
  </si>
  <si>
    <t>7cd95872-7b9f-46df-ad59-74fc80f508dc</t>
  </si>
  <si>
    <t>bd8799fd-2d45-41f5-88bd-4327a5107217</t>
  </si>
  <si>
    <t>782470b8-3c8a-4ece-80a4-728c1ca30fc0</t>
  </si>
  <si>
    <t>7bcf3629-66e2-46c7-ac9f-94a20424c66c</t>
  </si>
  <si>
    <t>610cc9a6-dce3-44ad-af4a-98fa1add62e6</t>
  </si>
  <si>
    <t>c92fe78c-563d-413c-95e3-49b9eef0607f</t>
  </si>
  <si>
    <t>d3f6ea2b-aa90-4f75-b63e-eb471611850b</t>
  </si>
  <si>
    <t>e1228ac3-985e-4fd8-883d-46e2a87284dc</t>
  </si>
  <si>
    <t>3592bcf0-c358-41a5-a79b-84367e34429c</t>
  </si>
  <si>
    <t>0bb9f59d-6f67-4520-8f39-415f97ba9f9d</t>
  </si>
  <si>
    <t>XSMAX1PACK</t>
  </si>
  <si>
    <t>819b17dc7a06c5641ba5beca53ffad81</t>
  </si>
  <si>
    <t>9ca6d894-9bc8-4603-8063-afa8bfc5880c</t>
  </si>
  <si>
    <t>ddb176bb-83b0-4b70-999e-5f8324929033</t>
  </si>
  <si>
    <t>9b80ffe6-0f31-4629-8ae8-e7b709cf8057</t>
  </si>
  <si>
    <t>eb5fb591-c4bf-4ac5-8e5c-d35f34ae6709</t>
  </si>
  <si>
    <t>d8af7aa8-5829-4609-a8dc-bb60b8dbe17f</t>
  </si>
  <si>
    <t>5e7c5635-24fc-498d-b872-d3fb52d7517e</t>
  </si>
  <si>
    <t>cc827a4b-6816-4015-8b37-284491f6764e</t>
  </si>
  <si>
    <t>875940d2-8266-4592-9697-d19530027fc6</t>
  </si>
  <si>
    <t>835b4ca1-e98a-4358-99f6-36ac20e888b4</t>
  </si>
  <si>
    <t>S20FEL2</t>
  </si>
  <si>
    <t>43b4bffd50add815c75dcba967706a94</t>
  </si>
  <si>
    <t>1551f57d-9bc5-4063-9d83-239fe8cea780</t>
  </si>
  <si>
    <t>fa5a5f5a-7e05-4a4b-8328-ff62bb083d11</t>
  </si>
  <si>
    <t>83e11855-83d7-4ccd-ac6f-f84ee2fed609</t>
  </si>
  <si>
    <t>f21c3648-cb69-4e7b-8cc5-f137f425e835</t>
  </si>
  <si>
    <t>d411dbeb-7efc-4b9f-9bbd-3158f6b49e69</t>
  </si>
  <si>
    <t>01dc1399-6a4f-4833-a58c-eef9289c30a2</t>
  </si>
  <si>
    <t>93968aec-9c9f-4674-b929-4e2f4e7c6fd8</t>
  </si>
  <si>
    <t>423f853f-0527-4ecc-93fa-9ef17de2bdac</t>
  </si>
  <si>
    <t>17aa4ea1-81fc-48a7-a014-329b15db9377</t>
  </si>
  <si>
    <t>1928739a-a67e-41a2-8c0a-a11e47217341</t>
  </si>
  <si>
    <t>9fa69717-5c64-490d-9881-a6e7455a5575</t>
  </si>
  <si>
    <t>04d72cb6-9c01-41b6-961b-082ffa6ff5e7</t>
  </si>
  <si>
    <t>a70b2645-6639-4b97-ab9b-d3f8ca01ec3a</t>
  </si>
  <si>
    <t>703dc6ba-f7b0-4dea-926b-a5bd341fccf7</t>
  </si>
  <si>
    <t>14c4c791-2449-43a7-b3c6-79ef70e7c874</t>
  </si>
  <si>
    <t>e54b2b8d-75b4-4c8a-bcb0-1e13d895e3b7</t>
  </si>
  <si>
    <t>26fc017d-65d7-4aed-aff7-38e0d9353d93</t>
  </si>
  <si>
    <t>692eff24-83eb-47c8-8aa3-2ccaefdf59b6</t>
  </si>
  <si>
    <t>cc7be7cf-5a0d-4736-aca7-9dcb9916f1ca</t>
  </si>
  <si>
    <t>5876441f-b8c6-4215-8f32-f4310f17d9a3</t>
  </si>
  <si>
    <t>1c82ab24-6882-40a1-9fed-0f2561c842dd</t>
  </si>
  <si>
    <t>8ecedbc4-bba2-493f-ba2e-3df0b9979760</t>
  </si>
  <si>
    <t>1976745d-913f-4a97-85dd-cc2b3ad589c1</t>
  </si>
  <si>
    <t>223ac318-08c2-466a-8b5c-307aa8192083</t>
  </si>
  <si>
    <t>1ae4d977-bb6c-4561-a9e6-dc1ec47878fe</t>
  </si>
  <si>
    <t>6fb22be9-13e4-4714-89bf-7d494d7bd8c9</t>
  </si>
  <si>
    <t>c3950e16-bc17-4b7c-a6ed-4e830f42fdfb</t>
  </si>
  <si>
    <t>0a33ae67-0e5b-4ab5-a7fa-49422bb3f971</t>
  </si>
  <si>
    <t>01b566ad-380e-4331-a21f-8b312162c628</t>
  </si>
  <si>
    <t>XIAOMI9CNFC2</t>
  </si>
  <si>
    <t>88fe59f4e5dd0e0083daddc116bced88</t>
  </si>
  <si>
    <t>b34c383c-1ce1-46c5-bb3f-c01346738c30</t>
  </si>
  <si>
    <t>476f5c2f-eedc-41df-b8ed-3e879db158f1</t>
  </si>
  <si>
    <t>070a2025-82a4-4b59-b2ba-d9ca4873472d</t>
  </si>
  <si>
    <t>SAM40MMPACK2</t>
  </si>
  <si>
    <t>c1f1e0ca80af55112514c38d70941d75</t>
  </si>
  <si>
    <t>f241b0e5-a4e0-4858-8204-0feac01da712</t>
  </si>
  <si>
    <t>c42b56d9-68cc-4542-926f-d26cbe4bc6a4</t>
  </si>
  <si>
    <t>7489baad-0701-4166-a2b1-ea6cf5a70f72</t>
  </si>
  <si>
    <t>7f7e1876-35f9-4e0b-9178-da866ccef6ee</t>
  </si>
  <si>
    <t>5045f750-b179-45cd-9918-e1f88c7437cb</t>
  </si>
  <si>
    <t>da9048a0-635d-438b-9491-0adc5c0c19cd</t>
  </si>
  <si>
    <t>189c162c-fa59-49da-b94e-3a299bd12ee5</t>
  </si>
  <si>
    <t>SAA190</t>
  </si>
  <si>
    <t>42885327d5e98aabd391e9577b46dd32</t>
  </si>
  <si>
    <t>65380826-9cbf-470e-94c5-6f7fbae8b95d</t>
  </si>
  <si>
    <t>3ef0534a-9ac2-49cf-933c-783676e5164f</t>
  </si>
  <si>
    <t>e5c99fa8-12f4-450e-9164-2b1cbc70f79c</t>
  </si>
  <si>
    <t>187568ad-9bcf-4c2e-a4c8-818c5293de96</t>
  </si>
  <si>
    <t>cd3b6691-23b2-4a74-a619-cfcf1c0de4a5</t>
  </si>
  <si>
    <t xml:space="preserve"> S23U2P2C</t>
  </si>
  <si>
    <t>b04d71c658fd868c47e899244406588c</t>
  </si>
  <si>
    <t>1a271d47-16b1-40db-9248-7881d57b781a</t>
  </si>
  <si>
    <t>cbc201b2-59dd-4eae-b9ca-ba32988194ec</t>
  </si>
  <si>
    <t>6f34801d-6809-4de2-8d0c-8290a300a104</t>
  </si>
  <si>
    <t>Jun 25, 2024</t>
  </si>
  <si>
    <t>b7499edd-5f75-461a-8080-75260f42a270</t>
  </si>
  <si>
    <t>536dc6a2-8464-49d1-8263-44356a436c9e</t>
  </si>
  <si>
    <t>66d52f50-233f-45e6-8a3a-ee43bd6d68a4</t>
  </si>
  <si>
    <t>riv4</t>
  </si>
  <si>
    <t>706cfaa7-6122-4bbc-8994-0427afa72f9d</t>
  </si>
  <si>
    <t>18ca01fd-3a7b-43ef-8226-ec4379226e70</t>
  </si>
  <si>
    <t>9eb3c20b-c0db-47c6-804d-c79e7a86a047</t>
  </si>
  <si>
    <t>6ef699d3-58c1-48a0-817a-58bbf77b6f41</t>
  </si>
  <si>
    <t>7b03f0fd-c694-4f19-a2a2-3997395705f7</t>
  </si>
  <si>
    <t>8e2367a7-d505-47b3-8b52-c45ff2a40c6d</t>
  </si>
  <si>
    <t>348ff30f-b11e-4a71-bc33-edd70222c223</t>
  </si>
  <si>
    <t>bcfe2bda-2988-4f03-8f5b-03eb8e5169b7</t>
  </si>
  <si>
    <t>469c1635-aacb-4654-9558-6646d9c3f885</t>
  </si>
  <si>
    <t>0a777dd0-a50c-4c41-83ae-7d4b5bbc8a8a</t>
  </si>
  <si>
    <t>e46ea5ef-ace0-4191-a9b3-128415efc481</t>
  </si>
  <si>
    <t>d5d7572b-9e9b-4a23-acf2-07201c891d00</t>
  </si>
  <si>
    <t>b7b241ec-3014-404e-b522-0892cd9f37ef</t>
  </si>
  <si>
    <t>37af6f4b-6a44-480b-852a-b129379da22a</t>
  </si>
  <si>
    <t>37b713f7-a5fe-4039-95ea-3a9244760e04</t>
  </si>
  <si>
    <t>d6ffcdd2-7680-43d3-8531-e2ec475facba</t>
  </si>
  <si>
    <t>a529b8d0-ed89-49cc-bb49-e4b3d0175396</t>
  </si>
  <si>
    <t>bf1bbc6b-c91c-4a00-947b-af0b41a0e617</t>
  </si>
  <si>
    <t>3a229095-dcde-422f-adee-6a8fffbfb39e</t>
  </si>
  <si>
    <t>395479ab-ddf9-4f2e-b852-75baae2b4af1</t>
  </si>
  <si>
    <t>4dd8572c-b86d-43a7-bf51-4b371c2cdcca</t>
  </si>
  <si>
    <t>b927b23e-43f0-4dc6-9a6a-e546cb9f4947</t>
  </si>
  <si>
    <t>e7ccf599-272d-48c3-92a2-785c1dedc9c8</t>
  </si>
  <si>
    <t>fba3eb7b-8633-466f-8081-d2463a52054c</t>
  </si>
  <si>
    <t>f2ddefa6-87b5-44d1-b2f2-312c5ac116ea</t>
  </si>
  <si>
    <t>81aaa51e-5520-4f16-901c-61e6c6794606</t>
  </si>
  <si>
    <t>92061196-5337-4510-aeb6-02ed862bcf14</t>
  </si>
  <si>
    <t>bdda36c2-9258-4b22-bfaf-ef3974671657</t>
  </si>
  <si>
    <t>b94dbfda-5832-46da-84ac-56aab3770587</t>
  </si>
  <si>
    <t>a8287a63-1d56-4365-a854-51d0f9f29bb9</t>
  </si>
  <si>
    <t>6459e658-7db8-461d-ab4a-84871a15848e</t>
  </si>
  <si>
    <t>8cddc377-a1d5-430d-9326-bb072021cd33</t>
  </si>
  <si>
    <t>f18d14c9-67c6-4f9d-9a26-9d9cd8e8e492</t>
  </si>
  <si>
    <t>76221b0a-d48c-4ea8-b84c-e11e52395b7c</t>
  </si>
  <si>
    <t>e1a6b542-b402-456f-ac42-2516a6c83e83</t>
  </si>
  <si>
    <t>XIARED125G2PACSCR&amp;1PACLEN0031</t>
  </si>
  <si>
    <t>7c78f15230501573e77c63d892129639</t>
  </si>
  <si>
    <t>a6fa61b7-b3fb-42aa-82c6-560e348cad13</t>
  </si>
  <si>
    <t>81b61c95-af6b-4653-84a5-54a34881b2fd</t>
  </si>
  <si>
    <t>3a1614c3-e112-43fc-9c1b-f32f3c1defa7</t>
  </si>
  <si>
    <t>b1c5a5f4-0a04-4154-bc45-b73ae4b8ebd2</t>
  </si>
  <si>
    <t>9ef9737c-1342-434b-b511-33d725eb6348</t>
  </si>
  <si>
    <t>145c532e-1132-406a-96f6-21ea14ce6d2d</t>
  </si>
  <si>
    <t>c8129699-e10a-47ca-b9be-dd1b1760cb8f</t>
  </si>
  <si>
    <t>822d2bf6-37e9-4597-989d-525faa5aa4cb</t>
  </si>
  <si>
    <t>5765af74-574a-49f9-91dd-b43bbcf72366</t>
  </si>
  <si>
    <t>be154f03-0132-4ae3-92e2-0c482f5c13b2</t>
  </si>
  <si>
    <t>bbfa8695-b511-4cce-990d-10c6cbd810b1</t>
  </si>
  <si>
    <t>cb3dce0b-9543-430c-9bb0-175d84fc39c9</t>
  </si>
  <si>
    <t>a5208b39-91aa-4b96-bb13-c9bcd7ed3038</t>
  </si>
  <si>
    <t>9d5c3209-d671-4767-bd32-db93f55c34d6</t>
  </si>
  <si>
    <t>30cb6384-76ee-4a56-aceb-44a09ed6535d</t>
  </si>
  <si>
    <t>49aa768a-1094-4074-a769-bafd00003ded</t>
  </si>
  <si>
    <t>400237fc-a283-4663-92e0-a601bc3d24d3</t>
  </si>
  <si>
    <t>ef791e98-fbb9-4e4d-b062-ee3339df4c93</t>
  </si>
  <si>
    <t>3983dcec-dbb4-4243-ab4a-e2f5f45062e6</t>
  </si>
  <si>
    <t>cfd9215d-3c17-4021-81d1-ccabbeae4860</t>
  </si>
  <si>
    <t>56aca7f8-f0a7-4ec9-8fae-0b1ece4c25a7</t>
  </si>
  <si>
    <t>9a4239ef-d280-4c03-bf64-c82adc5134ed</t>
  </si>
  <si>
    <t>ce5b5029-9223-4aae-b8ff-a74e27d40aa1</t>
  </si>
  <si>
    <t>5db46a24-0411-4a9e-bae5-a395a61de9e3</t>
  </si>
  <si>
    <t>6d1bd45b-16da-4548-8003-1a809ef376cd</t>
  </si>
  <si>
    <t>a6978cbc-6fb9-4fa3-aee3-dc371818d35e</t>
  </si>
  <si>
    <t>16592d38-df58-4836-a9ea-2938dc157de6</t>
  </si>
  <si>
    <t>TABS7FE2G</t>
  </si>
  <si>
    <t>09bfcd03bb6d07af33628c7a038fb333</t>
  </si>
  <si>
    <t>188e2abd-f293-4522-bc90-8a16efe8fb97</t>
  </si>
  <si>
    <t>6278673a-0883-4b40-9e41-7505a19c4d0b</t>
  </si>
  <si>
    <t>ac7c3ace-bde1-4706-846e-f8fb8e515164</t>
  </si>
  <si>
    <t>c17d27e3-f8be-4b18-bf4a-a74dd7d0c6b1</t>
  </si>
  <si>
    <t>d9ebf2f0-1ac6-4b25-b2da-da2a544d7f3a</t>
  </si>
  <si>
    <t>a117d62c-e19e-4e59-b550-f485771e6a37</t>
  </si>
  <si>
    <t>5e3b1bb4-db39-4e4c-a382-897941363b6f</t>
  </si>
  <si>
    <t>c17722e3-1c6c-4dd8-aeaf-224d68927b66</t>
  </si>
  <si>
    <t>S10NEW1</t>
  </si>
  <si>
    <t>03df552ff74a3d4d8f331c4e13a62c44</t>
  </si>
  <si>
    <t>e827cbfa-d1da-4f62-ae2d-902d26694355</t>
  </si>
  <si>
    <t>88841567-97a4-4fe4-89ae-19fcefe4c0a1</t>
  </si>
  <si>
    <t>193c1297-3f9b-468f-9db5-ef21a9801144</t>
  </si>
  <si>
    <t>a430978c-ac24-41c3-88f8-39c4ab476924</t>
  </si>
  <si>
    <t>7d669548-f32f-447f-86c4-ea6910f2899a</t>
  </si>
  <si>
    <t>83a38a21-f01b-407d-a68f-44a1ff488b6d</t>
  </si>
  <si>
    <t>104dfce3-ed9e-4c58-987b-069de9b75129</t>
  </si>
  <si>
    <t>85924656-a196-4d62-b5df-1b0687defb68</t>
  </si>
  <si>
    <t>fe6ef0f4-4439-4180-8afd-2d1f3821068c</t>
  </si>
  <si>
    <t>409002c9-1e70-49aa-bfcf-684c6bf07190</t>
  </si>
  <si>
    <t>660f4d56-61c2-4d39-8456-7768e36d050f</t>
  </si>
  <si>
    <t>9728886c-8afc-46a5-bd03-46e38f4e3ab9</t>
  </si>
  <si>
    <t>5a05405a-6293-47c0-96e1-1b326ded487d</t>
  </si>
  <si>
    <t>47162cdf-16b4-47ab-849d-777903b16cac</t>
  </si>
  <si>
    <t>1b506104-cda0-4a9f-bf3a-bbd4cbbd6416</t>
  </si>
  <si>
    <t>8e061358-c046-4a45-86aa-c15f625f02d9</t>
  </si>
  <si>
    <t>0f93f336-b291-47e4-a1fe-dde49584de04</t>
  </si>
  <si>
    <t>2f5f4e7d-8a05-452f-8267-81146928569c</t>
  </si>
  <si>
    <t>f3132a07-0796-4a5d-bdc9-830a71ea6695</t>
  </si>
  <si>
    <t>074a12e6-64dc-4520-8be5-c4e2b2e0e643</t>
  </si>
  <si>
    <t>fwkBng</t>
  </si>
  <si>
    <t>b1169ec437740127f63d58f67a074be8</t>
  </si>
  <si>
    <t>c00b8cdd-a620-4b9b-8234-e202040fe6f6</t>
  </si>
  <si>
    <t>91c9ebb1-e700-4175-a7ea-c0bfd07176f6</t>
  </si>
  <si>
    <t>87f011e2-c7c6-4cba-900d-7fe6d8c49bb1</t>
  </si>
  <si>
    <t>SOX404</t>
  </si>
  <si>
    <t>985a66c8e4c9c2a9395d2dc199f4eeb3</t>
  </si>
  <si>
    <t>66c38e90-88f3-43b2-9558-1601e60e59d0</t>
  </si>
  <si>
    <t>84543724-3cf8-47fe-9662-98bf7f5133e9</t>
  </si>
  <si>
    <t>4c0459c9-a147-461c-9687-be4e03fdc2b2</t>
  </si>
  <si>
    <t>93e2c274-3a1d-451a-8bd2-c0386ff5ffc2</t>
  </si>
  <si>
    <t>4f09fdcc-c16a-43f3-8309-69f8c2ef12e5</t>
  </si>
  <si>
    <t>0d866b67-1aec-4250-a2d2-6ea70ac2e2f5</t>
  </si>
  <si>
    <t>a50e9515-0b37-4427-8d48-31c4f4f5f014</t>
  </si>
  <si>
    <t>aa25c935-218e-4cff-9991-0589f1056481</t>
  </si>
  <si>
    <t>8c42e348-6dba-4244-b967-ded7b3505526</t>
  </si>
  <si>
    <t>be820ba5-7cc1-4e1b-b62b-0d2ff89f2760</t>
  </si>
  <si>
    <t>3f10db03-c69a-4aee-875f-0c0ae45516ba</t>
  </si>
  <si>
    <t>e02da70f-efe3-4597-957f-2afd00854f94</t>
  </si>
  <si>
    <t>0b970911-e863-47ae-9495-40c88a277636</t>
  </si>
  <si>
    <t>8ccdbca6-15ec-43a4-9e18-0d8bc05f1236</t>
  </si>
  <si>
    <t>590cdc8f-f52d-4a08-8beb-0561f5c10118</t>
  </si>
  <si>
    <t>76f4d64f-2193-44e9-8615-fa74c32c8a24</t>
  </si>
  <si>
    <t>1e57be5a-469f-4f86-9e72-2b549518fdac</t>
  </si>
  <si>
    <t>c69d9c0d-ea48-4365-bb88-3b1af6f9f0c4</t>
  </si>
  <si>
    <t>7c8e1f7c-d545-4c02-bd4b-0e701bcb7385</t>
  </si>
  <si>
    <t>A8WIFI3</t>
  </si>
  <si>
    <t>8c8e723027dd5ca510d8cada5bf8cd7e</t>
  </si>
  <si>
    <t>e1c7a4d0-2b47-45b8-9cbd-6a277056444e</t>
  </si>
  <si>
    <t>f2a72c80-5fe1-435c-81b2-d9370d7ce2ed</t>
  </si>
  <si>
    <t>e099b6a1-0fa1-472f-b9e4-a9d0f574341c</t>
  </si>
  <si>
    <t>5552dec8-4b9e-4dc0-a060-cce16e140be0</t>
  </si>
  <si>
    <t>d5176d73-4a8e-469f-9bcb-e3beeea78938</t>
  </si>
  <si>
    <t>598452ae-2769-4327-83c7-10422362c1ac</t>
  </si>
  <si>
    <t>b575bf79-6661-467d-88ae-913fe6240ee0</t>
  </si>
  <si>
    <t>2ba0357c-f417-40d7-8733-9afa5ad1397b</t>
  </si>
  <si>
    <t>afdc55bc-e5e8-4a91-83fb-f238481f22e0</t>
  </si>
  <si>
    <t>8006ed1c-e4f8-4b5c-b0b1-3c7fd08ce7b9</t>
  </si>
  <si>
    <t>0e449ca3-2c3b-49f8-97c5-659db2dde2a5</t>
  </si>
  <si>
    <t>da0a7095-2cb9-4cd1-b9af-9fac8783df1a</t>
  </si>
  <si>
    <t>5318df46-8c51-45d4-bdc2-42c1b43157cd</t>
  </si>
  <si>
    <t>c1e7aad0-fd14-4f11-82d0-a593c80d0383</t>
  </si>
  <si>
    <t>6a61c282-c651-4826-a017-2cc36fdcaec1</t>
  </si>
  <si>
    <t>877ce80a-6e6c-420d-80fa-35f1d6692f21</t>
  </si>
  <si>
    <t>c706f897-dfa9-4218-8032-1478c0b2c03a</t>
  </si>
  <si>
    <t>51d2ee7e-6e06-4e85-91dc-11358d1e7a87</t>
  </si>
  <si>
    <t>c00c2c45-34da-4218-bf8e-1864bb32f1ce</t>
  </si>
  <si>
    <t>1d098d61-5693-4c30-90df-4e87413a241a</t>
  </si>
  <si>
    <t>589b98eb-8a54-4d74-8e3d-720605ef639b</t>
  </si>
  <si>
    <t>cd8b36fd-452e-4d97-af98-3a8c6117a6ff</t>
  </si>
  <si>
    <t>4361344a-2423-4c89-be21-d64ce50e519e</t>
  </si>
  <si>
    <t>bbad15cb-e53f-406a-a6ea-0806624ec931</t>
  </si>
  <si>
    <t>01582482-1090-4645-925e-f933b272d7ec</t>
  </si>
  <si>
    <t>5285e849-e2ce-4c7f-a8a5-ddde37faf9b0</t>
  </si>
  <si>
    <t>f40d2d7e-173f-40b3-bc72-c238bc743d84</t>
  </si>
  <si>
    <t>fe6719df-3c9e-4b50-b9df-5c80663fac57</t>
  </si>
  <si>
    <t>83089e8e-0086-4bde-96e0-29c98aa2c7f0</t>
  </si>
  <si>
    <t>bbe1a1c0-23c8-44ef-96dd-f043b26b282b</t>
  </si>
  <si>
    <t>19691bac-6b09-4d4d-9790-a0a983842e88</t>
  </si>
  <si>
    <t>Jun 24, 2024</t>
  </si>
  <si>
    <t>fba1d590-7eea-4f90-8775-da6046a89050</t>
  </si>
  <si>
    <t>a652e309-f860-4f37-8f4b-eec42df56111</t>
  </si>
  <si>
    <t>f2aac141-5315-45ec-9b6f-7c4771a5147c</t>
  </si>
  <si>
    <t>b19e7066-10e7-4460-99fd-06887bca5ca7</t>
  </si>
  <si>
    <t>e8fb52bc-29a9-4c5b-83f8-141684153ecc</t>
  </si>
  <si>
    <t>2da413f7-5d1e-46ef-8f1b-e59393635e0d</t>
  </si>
  <si>
    <t>71419023-4771-44a6-b1a2-c8521e953600</t>
  </si>
  <si>
    <t>978a8806-139f-48ee-89e9-94b5f8eb979f</t>
  </si>
  <si>
    <t>258d1784-bab2-4cda-826a-ddf80d2586b3</t>
  </si>
  <si>
    <t>1a9b0cb5-d166-4b61-92fe-e02d0bb8aa8a</t>
  </si>
  <si>
    <t>6807e293-0f35-4f23-bbbd-cebdd1cb5696</t>
  </si>
  <si>
    <t>29825d38-0712-49ff-b9a1-07194c8b7a09</t>
  </si>
  <si>
    <t>1aea040b-d887-418b-bf97-24712d535e85</t>
  </si>
  <si>
    <t>0da9d05d-c112-4485-8f48-10ea8bb1b059</t>
  </si>
  <si>
    <t>c0dfb772-1b5a-42bb-bed2-be09596f710f</t>
  </si>
  <si>
    <t>73548c6b-5468-42a2-9ed9-eee0ddf02b46</t>
  </si>
  <si>
    <t>3bf89826-12c5-4314-884a-7994d28a3625</t>
  </si>
  <si>
    <t>d2f3d2e4-0039-4345-a94d-973fa5c145e7</t>
  </si>
  <si>
    <t>ea2d7366-a6a4-45bc-b80c-f1f8c6293828</t>
  </si>
  <si>
    <t>2e03280c-a358-47c6-97f2-05619057ea03</t>
  </si>
  <si>
    <t>ab9bf449-9588-4046-abed-2659084e1677</t>
  </si>
  <si>
    <t>2fd5424e-75c3-40e4-93fc-765ad01a1488</t>
  </si>
  <si>
    <t>ad1c9c3e-b7fc-475f-a003-401e171e0888</t>
  </si>
  <si>
    <t>i11</t>
  </si>
  <si>
    <t>7d7d68ae6ccf912c1f824f54902b19e7</t>
  </si>
  <si>
    <t>19b91df8-1d74-4aa6-ba24-2aec19184f1a</t>
  </si>
  <si>
    <t>3abe86ae-f7f1-4ae3-915f-004145a07cf3</t>
  </si>
  <si>
    <t>6c959067-97d7-427f-ad31-3e01b2eadc34</t>
  </si>
  <si>
    <t>29844fa2-3304-47c7-b1dc-401252af4619</t>
  </si>
  <si>
    <t>2dad2cd8-c3da-499e-a825-a1d66858345d</t>
  </si>
  <si>
    <t>5dcc18b6-7fde-4d5a-828d-9e6fa95466bd</t>
  </si>
  <si>
    <t>1611983f-9f49-4c71-baa1-96397a1e8e78</t>
  </si>
  <si>
    <t>b2139d2f-b134-4159-af2e-d4d672fe8df2</t>
  </si>
  <si>
    <t>4b7abe3b-d7e4-4f40-be96-8bf38d9f7f94</t>
  </si>
  <si>
    <t>3e509c5c-56ca-477f-9b2f-3a3d115bfd4e</t>
  </si>
  <si>
    <t>5ace8e56-c14c-4a7c-9087-b4263673d621</t>
  </si>
  <si>
    <t>8c09d556-cae2-443a-a17a-0d79d76a40e5</t>
  </si>
  <si>
    <t>aee3c7b4-d050-47cd-863b-6971b89204fc</t>
  </si>
  <si>
    <t>0e206287-0a14-489f-a9b7-f5a7d0416d0f</t>
  </si>
  <si>
    <t>fe628ab7-20c9-4570-9a89-94cf19786be6</t>
  </si>
  <si>
    <t>654130a2-82cf-40dd-b5e3-8a2d89b449e5</t>
  </si>
  <si>
    <t>679cb62d-cc81-4b50-85a2-19eacb33e27c</t>
  </si>
  <si>
    <t>67afb534-781a-4066-b01d-8b280e4395c3</t>
  </si>
  <si>
    <t>S9PLUS2PACK</t>
  </si>
  <si>
    <t>6c9cbc64b60af981702fe513ba28c2d6</t>
  </si>
  <si>
    <t>b751e43c-3d01-47d1-b128-1e470f712347</t>
  </si>
  <si>
    <t>acbca9b3-ebad-47d2-b093-45ec099affb6</t>
  </si>
  <si>
    <t>a06d96e4-6003-4358-b5da-5e77851347ae</t>
  </si>
  <si>
    <t>fe6bbacf-a76b-4da1-bd3d-36f97a1a2cc1</t>
  </si>
  <si>
    <t>5628125d-1cfa-47ff-8555-493125d2a28d</t>
  </si>
  <si>
    <t>dac35c1d-fe46-4fbd-8813-659f1d47d16b</t>
  </si>
  <si>
    <t>b17ad926-fe9c-4ff1-8579-f6c2e2faedbe</t>
  </si>
  <si>
    <t>dccc7718-ff78-42c9-a70f-7b82fea613a5</t>
  </si>
  <si>
    <t>f5415fb4-1917-45d5-a61c-bdba78b1e443</t>
  </si>
  <si>
    <t>7b46ecb2-d110-4559-bc7f-6e1e1458ef2b</t>
  </si>
  <si>
    <t>209215ee-d5b0-4b48-86b4-7ace8068dee5</t>
  </si>
  <si>
    <t>0818eb4d-7a8d-4dae-9bf5-01f91c242b7f</t>
  </si>
  <si>
    <t>c424670d-7f4f-4b99-850e-c224b5e9bfec</t>
  </si>
  <si>
    <t>aaec05a1-acf0-44f3-a79b-22ee727ac912</t>
  </si>
  <si>
    <t>1c00518e-be82-4bca-80e4-0bb1a532ce41</t>
  </si>
  <si>
    <t>M40NEO</t>
  </si>
  <si>
    <t>7b2b1dbbf53c32d81841bedae5fc91f0</t>
  </si>
  <si>
    <t>9ca9ff1b-12ec-4289-b115-5da4c6c484d7</t>
  </si>
  <si>
    <t>d09767ee-e337-4b8a-b8ce-f75fb879bb11</t>
  </si>
  <si>
    <t>d9588097-44b2-4a5b-b39c-61fb754ac518</t>
  </si>
  <si>
    <t>e3dca9c5-de30-4598-be19-3e611188cf47</t>
  </si>
  <si>
    <t>c9963d6a-def2-46d6-8801-23fbf3625639</t>
  </si>
  <si>
    <t>5b1fa203-8767-411e-945e-21c94693fc70</t>
  </si>
  <si>
    <t>6fbd6477-39fa-4d81-8c90-53abc43ba108</t>
  </si>
  <si>
    <t>5834b80d-ef8b-4e10-9942-07b03eb34d50</t>
  </si>
  <si>
    <t>1f6e7966-f600-4e73-9247-c356455999dd</t>
  </si>
  <si>
    <t>40cb2f65-afbb-411b-9435-315097634794</t>
  </si>
  <si>
    <t>9a2f974c-7473-44cf-933f-8daf65a1254a</t>
  </si>
  <si>
    <t>447465e3-e570-40fa-aa40-89a1bcd310fb</t>
  </si>
  <si>
    <t>ZFOLD4</t>
  </si>
  <si>
    <t>21ec8451dfdae9087eae603ddc2d3a40</t>
  </si>
  <si>
    <t>3a8122e8-2eca-406e-a7d7-8713539d72a5</t>
  </si>
  <si>
    <t>65c8925c-bb51-407b-9ab4-5a5fadb72ed5</t>
  </si>
  <si>
    <t>6525771f-92b6-47d6-a113-13c75fa83445</t>
  </si>
  <si>
    <t>738e19fe-425c-4484-b8fc-026a912f4b5d</t>
  </si>
  <si>
    <t>7943250f-43b0-4db1-9765-419adc09b87f</t>
  </si>
  <si>
    <t>36d02b4c-4cec-413c-ac73-9305d27c8601</t>
  </si>
  <si>
    <t>12MINI2</t>
  </si>
  <si>
    <t>79766922c83a7e3b3df505acfc86c0ea</t>
  </si>
  <si>
    <t>526c0e3d-ab57-4f7e-837a-214cae1cee00</t>
  </si>
  <si>
    <t>7af07d44-57e5-4159-b703-d85d0bc183a9</t>
  </si>
  <si>
    <t>7977dcc9-e4f9-446f-9a85-10b769cc5ed4</t>
  </si>
  <si>
    <t>c0f9cb4b-220e-4f3f-b003-0c74b43454d4</t>
  </si>
  <si>
    <t>bc7b9cb8-1018-4bfa-a6f7-efce11148b6f</t>
  </si>
  <si>
    <t>20927f9f-63b7-4471-86d4-e0bf9562b15f</t>
  </si>
  <si>
    <t>ca02a562-465e-46cc-8d3e-2cc02310c32c</t>
  </si>
  <si>
    <t>b574c89b-6499-436c-8787-883d6ff821c3</t>
  </si>
  <si>
    <t>9c0a7abb-99f3-4058-b453-692dd0966259</t>
  </si>
  <si>
    <t>bbdf3f98-8176-4608-827f-2c238992faf2</t>
  </si>
  <si>
    <t>3ee2def4-d4c8-4ad0-8e63-b4f6cf716cff</t>
  </si>
  <si>
    <t>f64401dd-1c4f-4e26-bad9-f56cf6a9b52a</t>
  </si>
  <si>
    <t>Xperia-1-IV-2Pack</t>
  </si>
  <si>
    <t>c406ab1540bbfc04be27b9ec4e22bd46</t>
  </si>
  <si>
    <t>d9add116-6d8e-4857-aa21-86c715e5fef7</t>
  </si>
  <si>
    <t>456c6311-8cb0-4378-8a53-bf4e69b8f059</t>
  </si>
  <si>
    <t>3f3d3048-9a9b-460e-9bf4-7c76cf2c44fd</t>
  </si>
  <si>
    <t>4a745c8c-7cef-47b5-bc3a-74b4f41418e8</t>
  </si>
  <si>
    <t>ca82d0c1-8680-45ee-9933-f59e88cc5fc8</t>
  </si>
  <si>
    <t>73871d8c-abd3-45ab-8388-8847538b37e1</t>
  </si>
  <si>
    <t>7011bb9a-4dc9-4ba1-a2fd-fe94798b3ef3</t>
  </si>
  <si>
    <t>748b26de-81eb-4c12-b817-ee18fcc69e87</t>
  </si>
  <si>
    <t>26e8049b-24a7-4a2a-9712-bac7ef79d9b4</t>
  </si>
  <si>
    <t>09aa8754-4598-4fe3-a5a1-e97ad908b97a</t>
  </si>
  <si>
    <t>0ed54899-d389-44f7-ae57-fa6049f4a164</t>
  </si>
  <si>
    <t>3a8cacc7-9802-4c5d-bf83-7948efb0db19</t>
  </si>
  <si>
    <t>4ce874bf-ef4e-4b33-a516-3b5d1d2a8a75</t>
  </si>
  <si>
    <t>fb2a2f9f-b6ba-4c7f-9632-8561e1c00edb</t>
  </si>
  <si>
    <t>0c2537ad-ae91-4794-91a9-3c1ce60828c5</t>
  </si>
  <si>
    <t>60bf7c83-b24a-4ee0-9d48-87b15702c4c0</t>
  </si>
  <si>
    <t>8e69f57a-0e77-4be7-a56b-6cdf7eb7d72a</t>
  </si>
  <si>
    <t>f44b00ca-41fa-48c8-9fdb-d8faedcf969c</t>
  </si>
  <si>
    <t>6aa7a4ad-0fc5-40b9-816c-2f4ad0db309e</t>
  </si>
  <si>
    <t>365d5eb5-c99d-48a1-b9f6-46db066ac588</t>
  </si>
  <si>
    <t>173a3c68-3161-4111-9d6a-9ebeb8683cc8</t>
  </si>
  <si>
    <t>e9cd2a1f-3281-4303-bb65-b2683e2a66e4</t>
  </si>
  <si>
    <t>32d132be-b370-4318-8d30-01d3de36650c</t>
  </si>
  <si>
    <t>ca6f6fa4-2a0c-4576-b9d3-6941e27a399c</t>
  </si>
  <si>
    <t>aae4c15a-2359-4396-bb92-d33519448087</t>
  </si>
  <si>
    <t>MOTO2G73</t>
  </si>
  <si>
    <t>08f21a46d0d15efe10ce15cb23692372</t>
  </si>
  <si>
    <t>3894ebaf-7dd2-49e6-95bd-f29644991dff</t>
  </si>
  <si>
    <t>d7c30106-1312-41dc-a1d2-309008af13cc</t>
  </si>
  <si>
    <t>9c5580b8-1d30-4e67-9a31-bc84d2be4c93</t>
  </si>
  <si>
    <t>25036347-768d-4909-bc0d-78551c294667</t>
  </si>
  <si>
    <t>9d984c0f-ba3a-4ccf-bd92-996e789ac90b</t>
  </si>
  <si>
    <t>97e3723a-f4e9-40be-b99d-62f6538a4303</t>
  </si>
  <si>
    <t>7bdc0b7c-3432-45e7-9930-c476d1944526</t>
  </si>
  <si>
    <t>21e017a1-32c3-446f-bb44-e31d127c5b9d</t>
  </si>
  <si>
    <t>b6fe784b-05aa-466e-bbd8-73df32ef2a86</t>
  </si>
  <si>
    <t>1bdc6f34-72e3-479f-8dbe-75907623c0e3</t>
  </si>
  <si>
    <t>effe851a-89f6-45d2-a4c8-747df2d40b92</t>
  </si>
  <si>
    <t>722bbfa7-2f67-4a0b-8e83-d48056a1d62a</t>
  </si>
  <si>
    <t>570317c6-5960-4ff9-a39e-0fe60baeb700</t>
  </si>
  <si>
    <t>6676ba9e-9726-45b8-bba9-e03ba5f25a64</t>
  </si>
  <si>
    <t>a4bbbe90-ee67-4ceb-bedb-4f2452971977</t>
  </si>
  <si>
    <t>bf160810-576b-4e6e-9b04-e70ca577d1a0</t>
  </si>
  <si>
    <t>648bfee7-f0e5-48a6-a6a0-64be29ba4479</t>
  </si>
  <si>
    <t>54bf6e58-43fc-447e-8d19-0e91f4aa3adb</t>
  </si>
  <si>
    <t>89eff748-af5a-4c67-b1b6-3cf6daf8b382</t>
  </si>
  <si>
    <t>e8433e78-d643-49cd-b712-3d7f31b0026f</t>
  </si>
  <si>
    <t>dafaad06-3515-4cb8-80a6-124612a54b01</t>
  </si>
  <si>
    <t>SAMS44MMPACK1</t>
  </si>
  <si>
    <t>8dfbd3cc15c551c88d61f9d0404cdc28</t>
  </si>
  <si>
    <t>53f142bc-ddaf-4778-970e-7b6cedf58074</t>
  </si>
  <si>
    <t>Jun 23, 2024</t>
  </si>
  <si>
    <t>c43a974c-1b94-4fd0-9e46-ce692599c554</t>
  </si>
  <si>
    <t>6e2a5c44-eadc-4a3f-9c17-44b49617639b</t>
  </si>
  <si>
    <t>a9d264fa-7551-48be-a4e5-b97607ab71db</t>
  </si>
  <si>
    <t>fa218720-6abd-42db-b70c-aeaa8928c1b2</t>
  </si>
  <si>
    <t>ca3418a7-9e57-4105-bc10-7dd501149443</t>
  </si>
  <si>
    <t>e77da020-b80f-4032-aa5b-1471a84fa748</t>
  </si>
  <si>
    <t>85470ea5-24be-4c48-b0f7-17841a2e223a</t>
  </si>
  <si>
    <t>6141ff9b-f3b5-4468-a635-9cbee8d3e728</t>
  </si>
  <si>
    <t>ae9ccadc-e606-4f7a-b0da-f4d1eca19904</t>
  </si>
  <si>
    <t>69b484cc-6b1a-4fe2-a6c4-a2b6dce502ef</t>
  </si>
  <si>
    <t>a761e016-fc07-4286-8849-4518bc35cb17</t>
  </si>
  <si>
    <t>df0fa3b4-a46a-4316-a608-72fc5e69cd89</t>
  </si>
  <si>
    <t>ae0799a0-217c-43a0-aefc-33ad20f783e8</t>
  </si>
  <si>
    <t>NOTE9NEW2PACK</t>
  </si>
  <si>
    <t>354a850fb0ad5b0b15bc23eee6bf6cc8</t>
  </si>
  <si>
    <t>5c20f2b7-4970-4ff3-bffc-e2b2c9803027</t>
  </si>
  <si>
    <t>5c105bec-3549-47bf-802f-9bb71f518140</t>
  </si>
  <si>
    <t>26b41f5b-6b39-43ca-8f49-7b74305f3252</t>
  </si>
  <si>
    <t>4f539dc1-b3a7-48d3-89f6-16f18046e700</t>
  </si>
  <si>
    <t>f63f114e-451a-4a2e-bb33-14b1d2d79295</t>
  </si>
  <si>
    <t>08e62f1a-3a36-4c39-897a-5df64ad43e71</t>
  </si>
  <si>
    <t>GOOPIX8PRO1PAC0003</t>
  </si>
  <si>
    <t>ac0e83c17b0d1de5e056045f2b871c07</t>
  </si>
  <si>
    <t>80b90774-42e4-4a68-9e7e-23e7b1b4254e</t>
  </si>
  <si>
    <t>dcd7da7f-77ab-4c60-970b-dc78ac5f5080</t>
  </si>
  <si>
    <t>8f9e2d9d-4504-47c2-9b53-390ae4ac3828</t>
  </si>
  <si>
    <t>6e05268a-0488-4fe8-a42c-c1107ec7d476</t>
  </si>
  <si>
    <t>0a1d2de7-6d1c-4dce-a921-fcc0ab214ef4</t>
  </si>
  <si>
    <t>f9a16cb8-df34-41e5-9027-99d977d7fc33</t>
  </si>
  <si>
    <t>b53e9b16-a98e-43f0-aa23-b2e7e2fb1257</t>
  </si>
  <si>
    <t>4487e309-57ae-4516-8b0f-1a16078f5ea9</t>
  </si>
  <si>
    <t>A8WIFI2</t>
  </si>
  <si>
    <t>f33a0bdb7e0da79d9da609aecb53b83f</t>
  </si>
  <si>
    <t>7ea99b03-a12f-47ed-b0c6-9dda6023af71</t>
  </si>
  <si>
    <t>11de2e6b-7164-4fd4-b552-f686223f1a4e</t>
  </si>
  <si>
    <t>11/XR3P</t>
  </si>
  <si>
    <t>b03684a8d8bd43ddb8104d7d7d0b9187</t>
  </si>
  <si>
    <t>fb4bad4a-a83b-48d0-8ba5-6af378d7c37b</t>
  </si>
  <si>
    <t>db28aae6-f5cb-4855-9c2f-ed8f057fff00</t>
  </si>
  <si>
    <t>IPAD9NEW2</t>
  </si>
  <si>
    <t>4f27f95cbc27423fcbd01d56379d774c</t>
  </si>
  <si>
    <t>0f0d91ca-ba5e-4566-9cdd-70b71dd56926</t>
  </si>
  <si>
    <t>c4496197-9343-488e-822f-52bd10eed786</t>
  </si>
  <si>
    <t>9f76fa92-1ddc-42a5-b9e0-c6f1046ddf31</t>
  </si>
  <si>
    <t>2915bdfd-eef5-445b-bf5c-201bac60ed9d</t>
  </si>
  <si>
    <t>4e726a25-67f9-4170-9578-11dd0593ce5e</t>
  </si>
  <si>
    <t>c320f224-37e7-40c5-9f09-421a70105223</t>
  </si>
  <si>
    <t>9be341c9-7faa-4600-b13c-7bd5c4fbe102</t>
  </si>
  <si>
    <t>7c40270a-f8c9-401b-b8dd-0ee9f4904afa</t>
  </si>
  <si>
    <t>124cc439-7109-4ff9-9e7a-625f4da7aa38</t>
  </si>
  <si>
    <t>a2ba1c16-cec8-4bec-916a-c70f808ede63</t>
  </si>
  <si>
    <t>73123012-9795-420e-9bd7-85ad430352b3</t>
  </si>
  <si>
    <t>3f7edb24-f438-417c-92bc-8f7a6bcc2f69</t>
  </si>
  <si>
    <t>75707692-bf88-48bf-8212-3cd300b39a97</t>
  </si>
  <si>
    <t>2d63561a-2155-4c7e-ac07-abd3708c0789</t>
  </si>
  <si>
    <t>b84e5137-b34b-4984-9e24-c3ddc5eb7db1</t>
  </si>
  <si>
    <t>fd8bb3a7-a31a-4da1-a285-821cefd1dcf7</t>
  </si>
  <si>
    <t>5115bb41-414a-4c79-9215-54272a0d5567</t>
  </si>
  <si>
    <t>b7527283-70f6-4b91-8425-1ed0f4c55997</t>
  </si>
  <si>
    <t>3b4e0299-9d83-4340-8d36-1ab07a6ecd53</t>
  </si>
  <si>
    <t>12729688-c8e4-4a35-84ee-28ff3abba66d</t>
  </si>
  <si>
    <t>3a032c41-8693-4cf5-91ea-e1fa38bdca79</t>
  </si>
  <si>
    <t>40cbc2f8-36a2-4fc6-ac2a-afa21e775766</t>
  </si>
  <si>
    <t>3696ca0a-5ecc-4940-b32b-ba5b9536995b</t>
  </si>
  <si>
    <t>03e71d82-a25a-4c1b-9a5b-2cd45dd5da47</t>
  </si>
  <si>
    <t>d7a096df-9757-4ea5-8669-36a0fde4d73e</t>
  </si>
  <si>
    <t>93b2d322-61d6-4fc3-b26c-cb67809972e1</t>
  </si>
  <si>
    <t>ee768613-4f7a-47dc-9cd0-2d4beddd2357</t>
  </si>
  <si>
    <t>9724bad1-c020-48df-b0bf-930da05232b6</t>
  </si>
  <si>
    <t>07072e9f-2464-4ce9-ad70-127f767a39ea</t>
  </si>
  <si>
    <t>5542a640-18fb-4f3f-98e4-4713f20fa984</t>
  </si>
  <si>
    <t>40091e6e-13af-4066-8db1-917cf7d247c1</t>
  </si>
  <si>
    <t>bbec7121-e4e4-40c1-a24a-a701635f40c5</t>
  </si>
  <si>
    <t>d122eb26-683f-4dd5-a281-cbb27a443c9a</t>
  </si>
  <si>
    <t>b243d59e-b263-447b-bbe9-40b5d0c5cffb</t>
  </si>
  <si>
    <t>8500a503-a2b8-4dca-a026-f0fe94c93e36</t>
  </si>
  <si>
    <t>44e80a10-41d5-487f-926f-c82394a05812</t>
  </si>
  <si>
    <t>fc0346dc-938d-45ec-af3f-da538dccf2df</t>
  </si>
  <si>
    <t>4e5a1e8e-1846-4b39-b3de-b066aad8e6bf</t>
  </si>
  <si>
    <t>8c0ba99b-59d6-4d05-9ceb-d7dba4fe5bf4</t>
  </si>
  <si>
    <t>d98448eb-a900-425b-ba61-9396027e0a09</t>
  </si>
  <si>
    <t>1386bfe8-d17f-427a-be7a-ab6e4d31886a</t>
  </si>
  <si>
    <t>1d47f885-7d98-4634-a315-5fe2fedc3beb</t>
  </si>
  <si>
    <t>4c759e29-afcd-4319-9aac-6e0088ba35d8</t>
  </si>
  <si>
    <t>1450befe-1bec-4090-b679-470a49657121</t>
  </si>
  <si>
    <t>047ec60e-9362-4a68-825c-7adf06d9c95f</t>
  </si>
  <si>
    <t>4442ec20-75eb-4ef6-9f46-4e2cfd9e9a76</t>
  </si>
  <si>
    <t>20c147a6-51f5-4ac6-a7f9-e60034995d6b</t>
  </si>
  <si>
    <t>ec6fe244-e842-408a-8caf-ccf6d51df219</t>
  </si>
  <si>
    <t>1eae4dd5-37eb-4edb-b8eb-62fb83afb41b</t>
  </si>
  <si>
    <t>7b306e5b-2158-4ca3-b544-21a4b54ba5cc</t>
  </si>
  <si>
    <t>ea37ec34-6d7c-46a8-9491-ebde696d4300</t>
  </si>
  <si>
    <t>135043c7-a074-40b9-8778-8a016a4a9659</t>
  </si>
  <si>
    <t>UJeDOy</t>
  </si>
  <si>
    <t>63d87916c3de56fadcbf63cf13b2bec3</t>
  </si>
  <si>
    <t>e88cfb76-29f1-4708-aa4c-ba79f1426aec</t>
  </si>
  <si>
    <t>32e781e8-9f6a-4771-9822-eca837fa8820</t>
  </si>
  <si>
    <t>b1b3bdd2-54d8-4b35-aff7-0e8762fb535f</t>
  </si>
  <si>
    <t>6004d2d1-7a3c-4319-aab9-4c7ee9caf143</t>
  </si>
  <si>
    <t>f8354f45-e229-416c-a520-a5b9565063bc</t>
  </si>
  <si>
    <t>77837ad5-47b6-4258-90e4-2d917cabe120</t>
  </si>
  <si>
    <t>2e085555-b3be-4580-8d08-3ea0c43dc659</t>
  </si>
  <si>
    <t>821d7973-3189-43ab-8b3a-9388195c951c</t>
  </si>
  <si>
    <t>f1412014-4b86-49bd-8871-90236492fa95</t>
  </si>
  <si>
    <t>6833d443-9fd2-41c0-91df-241d03e3dbfc</t>
  </si>
  <si>
    <t>cc732e34-e832-429d-9e53-881277495bdc</t>
  </si>
  <si>
    <t>981477e3-228a-49e0-b7c0-578e4eaaa9b5</t>
  </si>
  <si>
    <t>NOTE9PACK2</t>
  </si>
  <si>
    <t>c4e84a97463bc6c9f5ba6869cba09a57</t>
  </si>
  <si>
    <t>871cfe76-fec8-484d-8619-b331d0aa52a2</t>
  </si>
  <si>
    <t>96b34f75-f388-44ad-a997-a76054b67a29</t>
  </si>
  <si>
    <t>f5f24ca2-250f-4785-9a9c-0730d25e7b09</t>
  </si>
  <si>
    <t>50c342c2-1992-423e-afb3-d4f9d7df0b34</t>
  </si>
  <si>
    <t>a16e20a2-5333-4051-b248-b7ad4fa0fef0</t>
  </si>
  <si>
    <t>442e8678-ef8c-45e4-80f2-82375464765f</t>
  </si>
  <si>
    <t>4a297389-9b8d-48a9-9f99-a4a896493144</t>
  </si>
  <si>
    <t>62014ef0-401f-4315-abaa-da4906d8e776</t>
  </si>
  <si>
    <t>875015f8-bc25-466f-9cf3-fe554a8e6942</t>
  </si>
  <si>
    <t>9d4e49a2-f85f-4e89-9d96-766186846340</t>
  </si>
  <si>
    <t>a55fd582-f222-41da-86f5-df0f9918e5c6</t>
  </si>
  <si>
    <t>12d8289e-2167-43d4-99ff-ab7418aade57</t>
  </si>
  <si>
    <t>0929a4b1-a129-4529-bd3b-a7f2e67a45b7</t>
  </si>
  <si>
    <t>945142a8-202e-46fb-8ae5-552552574d93</t>
  </si>
  <si>
    <t>44bbbe32-877d-4b5e-b741-de129ffbd1da</t>
  </si>
  <si>
    <t>6e43473d-1694-4551-a2d9-b7a51a19cbc5</t>
  </si>
  <si>
    <t>63ad0e7f-a375-4606-823f-c7057a9030ce</t>
  </si>
  <si>
    <t>ec52cab6-e655-411b-b9f6-c428378fb485</t>
  </si>
  <si>
    <t>c85e86d5-1e85-45ce-9add-1f597db33d03</t>
  </si>
  <si>
    <t>0f097794-9f35-435a-abfd-de1579070c79</t>
  </si>
  <si>
    <t>af944dea-dab5-46d3-9255-ed9971fcae4a</t>
  </si>
  <si>
    <t>daacda0d-4e09-44e0-8bda-10679a79fe4a</t>
  </si>
  <si>
    <t>059aa201-29a5-4477-95f2-ea40593758b2</t>
  </si>
  <si>
    <t>ec62d276-bc4c-4f89-bba6-acce4406a885</t>
  </si>
  <si>
    <t>518c1bc2-93eb-4f1d-acc3-2e5579ba2696</t>
  </si>
  <si>
    <t>01bc6d6a-b839-48d3-9a9a-e75816984bb4</t>
  </si>
  <si>
    <t>61bc45f3-74f9-4f75-870c-8edccc2cf65b</t>
  </si>
  <si>
    <t>32923e32-5cef-49a3-8cf4-13c49c4af33a</t>
  </si>
  <si>
    <t>93828260-8938-49bb-a98d-df7d4dcdf949</t>
  </si>
  <si>
    <t>ae886f2f-e095-4384-bee9-1353b7920483</t>
  </si>
  <si>
    <t>4c4cdbb7-94db-4087-bee6-ca5911bf5763</t>
  </si>
  <si>
    <t>80db0026-e241-4756-a580-f94b87d0e3d4</t>
  </si>
  <si>
    <t>c6c03e00-b125-4066-8c43-63576d6f4d9c</t>
  </si>
  <si>
    <t>54706c17-a2d6-4699-a996-e5dc31f52dca</t>
  </si>
  <si>
    <t>cdcd8e7d-7815-40f3-94f1-d85309e6a843</t>
  </si>
  <si>
    <t>38d7c5cf-cdaf-4370-aaca-f32212ac7a2a</t>
  </si>
  <si>
    <t>f3ba181b-473b-4d11-9750-f7c4f1aca2bb</t>
  </si>
  <si>
    <t>f09e3564-ee97-428b-9670-034513c41910</t>
  </si>
  <si>
    <t>b45f8d58-f044-484e-aff2-9162c2e8929d</t>
  </si>
  <si>
    <t>1b6bd2b7-c577-4f24-b216-43e32b6f1598</t>
  </si>
  <si>
    <t>f8942b1f-f4d3-4e27-be0a-35cec2ababb6</t>
  </si>
  <si>
    <t>e9bd08c8-4f2b-43f4-93b9-1223f274dbda</t>
  </si>
  <si>
    <t>b0a7d62b-1d1f-4c92-955a-0acd917bb360</t>
  </si>
  <si>
    <t>a6fe88e0-abe2-4efc-adcf-43bcf0fec9dd</t>
  </si>
  <si>
    <t>0a408b70-c400-4bcf-bbf2-27cad8ce97f4</t>
  </si>
  <si>
    <t>4699adb5-d4b5-4a7d-9e40-e54dccaf495b</t>
  </si>
  <si>
    <t>76def34f-e80b-4fba-bde3-e049875455f7</t>
  </si>
  <si>
    <t>0be8cbc2-967d-4acf-90de-4b22a91340a4</t>
  </si>
  <si>
    <t>40ba07c9-ce86-4244-aa9b-370850e9b895</t>
  </si>
  <si>
    <t>e2cb62f6-6d14-49a2-8bc3-6527051392e7</t>
  </si>
  <si>
    <t>a61ef3b5-f0f0-4148-90c3-cc6f507dc293</t>
  </si>
  <si>
    <t>260522e4-b22b-4f4d-a2db-85621acc9494</t>
  </si>
  <si>
    <t>3811a656-7428-41cf-ba7a-a7cc55b9ead5</t>
  </si>
  <si>
    <t>2c61c13a-6a64-4b68-998d-a0930842243f</t>
  </si>
  <si>
    <t>84e02ef7-c6e7-4ccd-95f1-1224957b0b63</t>
  </si>
  <si>
    <t>d525eedc-e64a-4bd4-badb-6b121e4c61a5</t>
  </si>
  <si>
    <t>c1d7539f-60c8-466d-a0d0-6ff71802a710</t>
  </si>
  <si>
    <t>6467610b-aa48-48a1-920b-bb5ab539f134</t>
  </si>
  <si>
    <t>3243d5d3-b6f8-48f1-b147-bcb4b6fc2f03</t>
  </si>
  <si>
    <t>be5ab704-286a-4d21-ac5c-98dd56ab7cf6</t>
  </si>
  <si>
    <t>4ed85211-9a45-4f64-b996-5162d10e6184</t>
  </si>
  <si>
    <t>53ed6941-05b9-424c-b7b2-f465b845cae1</t>
  </si>
  <si>
    <t>e192184c-9c8e-4b67-8ba1-97b0f58da14e</t>
  </si>
  <si>
    <t>78f2b612-f4ef-464f-ad3c-621a2987bd4e</t>
  </si>
  <si>
    <t>fb0d1fb4-96ad-4b2c-a3fd-30edbc771ec3</t>
  </si>
  <si>
    <t>Jun 22, 2024</t>
  </si>
  <si>
    <t>10c59df2-d5ac-480f-83fb-f17e4e8fa055</t>
  </si>
  <si>
    <t>72c4c0cb-cbeb-43d2-a2f3-6035f24a6373</t>
  </si>
  <si>
    <t>6c99c1ba-074c-400f-8266-e78f1c918ce8</t>
  </si>
  <si>
    <t>efa8f777-4de8-497d-8a7a-ec95e479f2e6</t>
  </si>
  <si>
    <t>ca5d84a1-3be7-4599-9ae4-99b9f87c2b35</t>
  </si>
  <si>
    <t>4f3420c3-5f66-4734-934d-3590295c1e67</t>
  </si>
  <si>
    <t>da5cbd7e-d1d1-4340-a6a6-66fbd04b6a50</t>
  </si>
  <si>
    <t>62c00bee-0023-4862-b430-a726515ef06a</t>
  </si>
  <si>
    <t>74e6b40d-468f-4cea-ac46-49bfba9b7960</t>
  </si>
  <si>
    <t>b211b16b-80eb-4415-8ea7-dc9f3e1d989b</t>
  </si>
  <si>
    <t>f9db95e8-404e-4f45-bf12-e2611951536c</t>
  </si>
  <si>
    <t>4087237b-32b8-4dee-b112-e0d1610965a5</t>
  </si>
  <si>
    <t>acf53ab9-7fb2-4c74-8f27-e4dcba76bd7b</t>
  </si>
  <si>
    <t>3da5a1ba-8334-46c9-a5a1-a69147641ec9</t>
  </si>
  <si>
    <t>66fd89ac-9bb3-4de7-ad4c-94d94461d769</t>
  </si>
  <si>
    <t>e3c254f7-1fa1-4490-a840-843b5c51c678</t>
  </si>
  <si>
    <t>648214e8-6d70-4102-ae43-41698cd99e7c</t>
  </si>
  <si>
    <t>e7a34224-d950-4641-9990-7780d52a7312</t>
  </si>
  <si>
    <t>0db37bb0-912c-4fb8-869d-0fe5e2190b65</t>
  </si>
  <si>
    <t>13fc0e13-b0ee-4aa8-8d62-e324bd019568</t>
  </si>
  <si>
    <t>SIqCQ5</t>
  </si>
  <si>
    <t>e4e5e63780ca452ae328e1edaefc606a</t>
  </si>
  <si>
    <t>b5b86099-1698-4692-94b4-95e32d36c481</t>
  </si>
  <si>
    <t>180ebd38-2243-41e1-b945-d1d9dbbc4223</t>
  </si>
  <si>
    <t>2f68bb7d-e3fb-4c14-b472-7564974e7165</t>
  </si>
  <si>
    <t>eacb6167-3cdf-4795-ace6-8a84182fd87a</t>
  </si>
  <si>
    <t>524da24e-3fc5-47ae-b490-2edba32946a1</t>
  </si>
  <si>
    <t>d11faf9e-7ce7-48e0-96a9-1a796ed52e77</t>
  </si>
  <si>
    <t>b8189cd2-4bd3-4d71-b124-bb4b12bb0d9b</t>
  </si>
  <si>
    <t>A14P2</t>
  </si>
  <si>
    <t>d884411389a0e621a3cb24b06eb35c5b</t>
  </si>
  <si>
    <t>b3f6cb11-a5ab-4822-bc91-abbdad728eaa</t>
  </si>
  <si>
    <t>1c1a578a-1269-4e77-aa67-f14f211b3a2f</t>
  </si>
  <si>
    <t>3926cc77-13b6-4614-9f5d-4c23b3e48e54</t>
  </si>
  <si>
    <t>dca9e368-9e97-46b0-a30f-4d5d54e0add7</t>
  </si>
  <si>
    <t>S23PLUS2C2</t>
  </si>
  <si>
    <t>752aabde3012c616b4ab8ca38ae0692d</t>
  </si>
  <si>
    <t>1c294a84-1d92-4986-8a67-029da9afee5f</t>
  </si>
  <si>
    <t>d2a1b46a-f2ec-449c-a03f-b3275da6606e</t>
  </si>
  <si>
    <t>83429f47-7477-42a0-9465-905b2f02df57</t>
  </si>
  <si>
    <t>a2d35fa7-0cbd-45ae-b213-9abc9bf16a6c</t>
  </si>
  <si>
    <t>cf40af1e-eab4-415b-a74c-b3218c922c24</t>
  </si>
  <si>
    <t>aa3866ce-5993-4aee-8bbd-fa3b5f23024f</t>
  </si>
  <si>
    <t>S20L3G5</t>
  </si>
  <si>
    <t>074798b9db549b5c6a4d075ae22e056e</t>
  </si>
  <si>
    <t>87b829a1-c2a7-4c02-8c9c-87c942220edf</t>
  </si>
  <si>
    <t>cfadbe4a-37f4-4d99-9fe1-6eb6732d8268</t>
  </si>
  <si>
    <t>d23ea3ac-0b23-45f2-848d-601b3b982093</t>
  </si>
  <si>
    <t>62ec7a86-84dd-49e9-962a-0970e0afc3f8</t>
  </si>
  <si>
    <t>0fc0337b-e86e-4022-b2b9-68130cf35f23</t>
  </si>
  <si>
    <t>2a88ba28-89b2-4d43-8172-5f3dc773e952</t>
  </si>
  <si>
    <t>66268333-ad5e-4cd6-b72b-2430ca4643b3</t>
  </si>
  <si>
    <t>fd19d24f-ca49-472b-b2cd-8e4ae0c10456</t>
  </si>
  <si>
    <t>8667674d-9012-4d5b-9a46-94b6a638e0a2</t>
  </si>
  <si>
    <t>50912a86-09da-479c-9d5a-8c51b0f10a66</t>
  </si>
  <si>
    <t>01f73bac-a417-4a53-9e38-ac51cd4976c1</t>
  </si>
  <si>
    <t>a7351d87-70f0-4601-b937-defc5f09deb6</t>
  </si>
  <si>
    <t>ec720f32-7f7f-46ba-b129-a72f664df4b6</t>
  </si>
  <si>
    <t>a947a091-45d1-42b0-81e8-892660ecc71e</t>
  </si>
  <si>
    <t>e8645c82-fab9-45fc-a96a-c64a3b64ccf4</t>
  </si>
  <si>
    <t>d77f247d-b1f1-4bf0-8728-61b19b770bc7</t>
  </si>
  <si>
    <t>adbdcfd0-01c8-49ba-9544-0c85268e84d3</t>
  </si>
  <si>
    <t>4d479f3f-6830-4f48-acc4-209bc4e4700b</t>
  </si>
  <si>
    <t>riu7</t>
  </si>
  <si>
    <t>3d7145e5-edeb-4551-b102-8b78c203e4c4</t>
  </si>
  <si>
    <t>23255baa-3a96-48eb-b4d6-a1b523f53fa0</t>
  </si>
  <si>
    <t>5f07f8e6-a862-4e0d-a72e-2f174e6558d1</t>
  </si>
  <si>
    <t>ae411013-add8-4fde-af38-16188211370f</t>
  </si>
  <si>
    <t>APPWATULT249M1PAC0001</t>
  </si>
  <si>
    <t>9fcbc9196f19303a878ad680d1fbdb03</t>
  </si>
  <si>
    <t>ccce61c4-edbb-410a-8482-c1b1c816d00b</t>
  </si>
  <si>
    <t>925a7bf3-4654-49f0-9040-824d0a511745</t>
  </si>
  <si>
    <t>a91c371c-9e75-474a-aa28-63d8cfcdf9ab</t>
  </si>
  <si>
    <t>c812dc4f-2285-40cb-9da0-fe0f8fb73f3f</t>
  </si>
  <si>
    <t>8cc7c9e2-cd64-42de-8899-9a6c60ca7f08</t>
  </si>
  <si>
    <t>96ddd6d1-7ce8-4c44-b4f5-2836e063e9bb</t>
  </si>
  <si>
    <t>c994677c-c76e-4faf-a95d-e08eb45f8bea</t>
  </si>
  <si>
    <t>S20FE1L4G</t>
  </si>
  <si>
    <t>2595004b82fa4657eb7e3fb2f6d8ca45</t>
  </si>
  <si>
    <t>5146bd60-c17c-43ed-b6dc-6da82b6325bb</t>
  </si>
  <si>
    <t>6a68d0e3-c08a-4a2b-b3ce-29376a893ca2</t>
  </si>
  <si>
    <t>45433132-9790-4560-bd6c-45f63eca8592</t>
  </si>
  <si>
    <t>e7a5fafc-10b4-40d6-92bd-b111ab73f92e</t>
  </si>
  <si>
    <t>8d42d758-bfad-4c6b-bf37-053867479c63</t>
  </si>
  <si>
    <t>f04b69ce-95d4-43c9-9bcd-79299a93ac51</t>
  </si>
  <si>
    <t>db524b57-50b2-462f-89c7-1c3c21c03941</t>
  </si>
  <si>
    <t>0411a6da-aa75-43d1-ba91-3ccd3f780dae</t>
  </si>
  <si>
    <t>IPAD9GEN3P</t>
  </si>
  <si>
    <t>4cf6a418992b6dd481180578fc1be441</t>
  </si>
  <si>
    <t>babc86e8-dd85-4850-924f-0ba18d77aa63</t>
  </si>
  <si>
    <t>87664757-b970-434b-a6a0-c938d167092e</t>
  </si>
  <si>
    <t>2a79dc6c-e730-4781-88bc-e53a724d08d2</t>
  </si>
  <si>
    <t>f249524b-0b92-4ac5-a2ce-2e135a60b255</t>
  </si>
  <si>
    <t>4162bd92-04d8-4d19-9ec4-3f528ac79b32</t>
  </si>
  <si>
    <t>67039f6b-477e-4ce4-9432-a24fbb03d1cb</t>
  </si>
  <si>
    <t>5026647a-ac1c-4459-91ff-80aef7083cb0</t>
  </si>
  <si>
    <t>a5695a99-4bc4-4f5d-b183-7fe60ee9efd3</t>
  </si>
  <si>
    <t>18d1c2ac-0b77-415a-a890-223fc9465445</t>
  </si>
  <si>
    <t>1184c0f5-f7a2-4324-b358-7c39db1e2501</t>
  </si>
  <si>
    <t>e61cc5b0-e35a-4269-8303-ca0003162ff2</t>
  </si>
  <si>
    <t>XIR594</t>
  </si>
  <si>
    <t>4647c40c7a78f95f24a34eda79ef68e1</t>
  </si>
  <si>
    <t>7df645a3-3e71-402e-bc75-1932d94f1df2</t>
  </si>
  <si>
    <t>f368ff00-297e-472f-9b3a-dcbb904471be</t>
  </si>
  <si>
    <t>ece2f5fe-8261-40d8-b8b0-8df75367afee</t>
  </si>
  <si>
    <t>2314646c-60c6-4249-8350-9dcccdd133b2</t>
  </si>
  <si>
    <t>7fffc65e-8a77-4f0b-8efd-a37929a91251</t>
  </si>
  <si>
    <t>eb1cef3e-c986-41f9-a227-20df46763080</t>
  </si>
  <si>
    <t>8fdb8248-8031-420f-8009-f61d15976811</t>
  </si>
  <si>
    <t>riv5</t>
  </si>
  <si>
    <t>31335d7f-3627-420c-9c00-76e3d4ec5e1b</t>
  </si>
  <si>
    <t>9b7b6952-7905-4e34-be5a-df8f5eb6eb0d</t>
  </si>
  <si>
    <t>9a6bb32b-08ba-4b92-b2fb-518082bbd005</t>
  </si>
  <si>
    <t>d6565bcc-0749-4171-a591-7770ca7e53fe</t>
  </si>
  <si>
    <t>873c1dba-9884-4fad-8a8c-801f3fbbfedf</t>
  </si>
  <si>
    <t>ef0c4e04-0461-47b1-8706-bd473c790c92</t>
  </si>
  <si>
    <t>249bb246-52e0-44cc-9d65-0aefa6205590</t>
  </si>
  <si>
    <t>25f0cdd7-9c58-4eb9-a3de-d1ff9d0206d4</t>
  </si>
  <si>
    <t>PRIVACY10TPRO2</t>
  </si>
  <si>
    <t>d290745fdde440dffe4de5d919466352</t>
  </si>
  <si>
    <t>e8e77763-7acd-4b79-a13a-637182089f9d</t>
  </si>
  <si>
    <t>00e4c5a9-538d-4fb7-a045-45df853dabb4</t>
  </si>
  <si>
    <t>75f108ec-c909-495a-ad0d-03ad443ab9ab</t>
  </si>
  <si>
    <t>27e9a6aa-387d-49bd-8fac-4b8fbb45a34d</t>
  </si>
  <si>
    <t>eb169d10-6b9c-4c70-baa3-937cf7e499f8</t>
  </si>
  <si>
    <t>18b1dfa2-e881-41b4-a037-7e0a74898597</t>
  </si>
  <si>
    <t>4a37a66a-a492-47d0-a2b8-343b76a8eae2</t>
  </si>
  <si>
    <t xml:space="preserve">Samsung-S21-Fe-New-1pack </t>
  </si>
  <si>
    <t>a02b2ed4617cec88046a6f14198ad336</t>
  </si>
  <si>
    <t>1a5facdb-a7c6-422e-bb35-072cf74171bb</t>
  </si>
  <si>
    <t>7587b4c1-4420-4183-b7d9-3142ab7d7323</t>
  </si>
  <si>
    <t>adb24897-4fc4-426b-8f79-6eda4edf743c</t>
  </si>
  <si>
    <t>SAMA525G2PACSCR&amp;2PACLEN0031</t>
  </si>
  <si>
    <t>a5788b4985667759af4b292d5c4918c9</t>
  </si>
  <si>
    <t>db11c95e-183c-49ee-b909-3a0bbaa0e63c</t>
  </si>
  <si>
    <t>Jun 21, 2024</t>
  </si>
  <si>
    <t>435c5f28-755b-4f01-ad0c-96eaaf1fe7d2</t>
  </si>
  <si>
    <t>e20db228-7be6-4ea9-be18-edaf0497efec</t>
  </si>
  <si>
    <t>168c9f50-75c7-4592-9f33-39a8147aac35</t>
  </si>
  <si>
    <t>6bef6423-28bf-422a-a3cc-0afda16a1a3d</t>
  </si>
  <si>
    <t>f9235278-c7c7-4ff7-9aa4-7cbd568b9e51</t>
  </si>
  <si>
    <t>66f13dde-a5ce-4d19-8c1e-5307d3cd6965</t>
  </si>
  <si>
    <t>4b431ad3-8900-4dff-87ba-c763ca7b23bb</t>
  </si>
  <si>
    <t>b139bac9-c2f8-4539-a2b0-d7284e115274</t>
  </si>
  <si>
    <t>066ddde1-da78-4d78-b3df-6880306ff2ca</t>
  </si>
  <si>
    <t>cd12295f-daef-438c-ab88-39c45675f841</t>
  </si>
  <si>
    <t>91c4b1a2-2284-4fc0-826c-00faddebe589</t>
  </si>
  <si>
    <t>181bc7e0-7d8b-44fc-a28c-dcee723ec8a0</t>
  </si>
  <si>
    <t>XIAOMI11LITENE1</t>
  </si>
  <si>
    <t>351395e2656d063b711f99ac498f7c62</t>
  </si>
  <si>
    <t>8af4b6cd-44d9-4ca2-aee7-8d122f1e665c</t>
  </si>
  <si>
    <t>3f12c16f-4005-4668-be04-4dadf51ad079</t>
  </si>
  <si>
    <t>0133cd5a-577b-445b-9e5e-a71fa5dba7fd</t>
  </si>
  <si>
    <t>1f7994f6-3e7a-4081-8d7c-a8d60cb79ffd</t>
  </si>
  <si>
    <t>1d7b7df1-9a10-438f-bc1c-f324b6ee8ddc</t>
  </si>
  <si>
    <t>90d92a55-c57f-4880-8fe9-1dbe39f97f00</t>
  </si>
  <si>
    <t>964725f3-4b2d-4b1f-8048-2a7bf1f7ccee</t>
  </si>
  <si>
    <t>7f986b70-145a-4a58-8572-d1494a2dda19</t>
  </si>
  <si>
    <t>45fd989a-c3b3-4800-94ca-2cbaa5252a14</t>
  </si>
  <si>
    <t>baba761d-8b57-4b94-9791-3540b4be750d</t>
  </si>
  <si>
    <t>SAMA145G2PACSCR&amp;2PACLEN0012</t>
  </si>
  <si>
    <t>7ec54cb367a964b38f3068ae8e870404</t>
  </si>
  <si>
    <t>089aa4ae-2786-444e-bd4c-2dc44b8276f1</t>
  </si>
  <si>
    <t>ef76a76d-87bf-4bed-b581-d261b3659eb8</t>
  </si>
  <si>
    <t>6ac23f18-5da5-43fd-b519-10718eb8b69e</t>
  </si>
  <si>
    <t>9d8300a2-8750-4072-9673-ad5e9803dbe3</t>
  </si>
  <si>
    <t>M40P</t>
  </si>
  <si>
    <t>5c0d5157b09c92241786a2e8cfd41a10</t>
  </si>
  <si>
    <t>52fdba48-e969-442f-8c4d-b98617032fa2</t>
  </si>
  <si>
    <t>d0d711a1-2429-461d-a051-5e6386bc096b</t>
  </si>
  <si>
    <t>f98c69cb-702a-4d1e-85c0-f517f924b2b5</t>
  </si>
  <si>
    <t>7fe1ac7e-c0f6-4bdd-b733-1b5055ffcb66</t>
  </si>
  <si>
    <t>4a54066e-b5e9-43a1-a4aa-bed52214f018</t>
  </si>
  <si>
    <t>f55f4166-901e-41a7-8c99-1e46e22bf534</t>
  </si>
  <si>
    <t>Xi23</t>
  </si>
  <si>
    <t>cb3700081ee15dfd22689b9c37e8e54d</t>
  </si>
  <si>
    <t>9679ac91-38d8-4765-8b41-8ed0e13bc44a</t>
  </si>
  <si>
    <t>5fffa947-95f6-4642-a270-6e6c18fad75a</t>
  </si>
  <si>
    <t>66841f85-5f9f-4772-b860-45827de8792f</t>
  </si>
  <si>
    <t>99ec2651-d9d6-4922-9ba2-de9e16736151</t>
  </si>
  <si>
    <t>c3337fe8-4886-451c-8e5a-79ea0217b625</t>
  </si>
  <si>
    <t>ca4efcce-807e-45f9-9c8c-7f99ce4bd9e0</t>
  </si>
  <si>
    <t>XIARED13C1PACSCR&amp;1PACLEN0033</t>
  </si>
  <si>
    <t>aec0ac41a5bab6e0a40c6ddafc3fa49d</t>
  </si>
  <si>
    <t>830c4643-4a90-4618-960e-9a7c11848226</t>
  </si>
  <si>
    <t>42629bac-51da-443a-b128-4b61e8c1820b</t>
  </si>
  <si>
    <t>4e9ad1a0-4625-4eef-9f63-fa018e111f32</t>
  </si>
  <si>
    <t>b8bd466a-383e-4b48-b237-8126d3bdac6d</t>
  </si>
  <si>
    <t>S23P5GP2C2N2</t>
  </si>
  <si>
    <t>719288456973375c3d9a7c43b4d1996d</t>
  </si>
  <si>
    <t>95bec404-c09a-4b9f-a4da-2a74e46e2fdf</t>
  </si>
  <si>
    <t>dd0a78fa-9ae9-4f83-a232-f5240edf3d7f</t>
  </si>
  <si>
    <t>13PROM1</t>
  </si>
  <si>
    <t>5573418b950944d9e824bd351f956f8a</t>
  </si>
  <si>
    <t>806fcf05-d870-49a6-84e8-fbde1f3696ab</t>
  </si>
  <si>
    <t>50300668-b622-42fc-b7fe-1e102686d937</t>
  </si>
  <si>
    <t>f0a62ba7-e431-419f-b71a-81cde7acc5a7</t>
  </si>
  <si>
    <t>1fb4c1df-37be-41dc-af10-bf4ec96c11c7</t>
  </si>
  <si>
    <t>06b336fb-23c9-45d2-afbf-ad1c73f20b21</t>
  </si>
  <si>
    <t>5b2d0170-4be5-440f-9391-18838c456353</t>
  </si>
  <si>
    <t>cd465eb9-ae99-4c2f-9e29-ddeda17972a6</t>
  </si>
  <si>
    <t>S23PLUSP2</t>
  </si>
  <si>
    <t>19edffc79bdde445aa0657718c181b3a</t>
  </si>
  <si>
    <t>fe48a0d8-d88d-435c-ac53-8b8153cf9d09</t>
  </si>
  <si>
    <t>3eb164a9-cdf5-4ea4-bf6b-2fd4eb76e3cd</t>
  </si>
  <si>
    <t>ffbc5334-8965-4ce3-8552-a80534f0d961</t>
  </si>
  <si>
    <t>1b0e300a-337d-4274-9131-5d3405af3596</t>
  </si>
  <si>
    <t>d10d5a71-558d-4e58-8a16-168b1e88d78d</t>
  </si>
  <si>
    <t>109d6bcd-be2e-4ac4-a9c9-246d8a2ee928</t>
  </si>
  <si>
    <t>37ef9f1d-d7e4-4628-b688-694af08e22e5</t>
  </si>
  <si>
    <t>ae3e7798-4c24-49a6-ada8-b90ab854d7e1</t>
  </si>
  <si>
    <t>82d4425e-e93f-4edb-a754-33cb1b0ad48e</t>
  </si>
  <si>
    <t>50fe377c-cbd0-4c80-8919-2076882d5ab9</t>
  </si>
  <si>
    <t>1c3b05b4-1b6f-48b8-82d6-a97464c6744b</t>
  </si>
  <si>
    <t>b84890f0-345c-412a-b8a1-b8310dc98e4d</t>
  </si>
  <si>
    <t>fe6b1116-f0dd-414f-b81b-4ecea956cac4</t>
  </si>
  <si>
    <t>5533ff94-a56d-4656-a784-e7bf59cf1ef5</t>
  </si>
  <si>
    <t>62591fc8-466c-4f91-8154-857375b31431</t>
  </si>
  <si>
    <t>ac66bdcb-8945-4b84-b507-c5d1c411d706</t>
  </si>
  <si>
    <t>c50feba3-8723-4f30-945c-05b49cbc4034</t>
  </si>
  <si>
    <t>8881d6f5-73e7-47f9-8075-2255320a7093</t>
  </si>
  <si>
    <t>85d94209-7108-4e45-a393-3782446c1ff1</t>
  </si>
  <si>
    <t>Jun 20, 2024</t>
  </si>
  <si>
    <t>e46a3fae-579b-4646-ab19-73984d1fde97</t>
  </si>
  <si>
    <t>80e76764-8060-472d-a318-4620c7d6a221</t>
  </si>
  <si>
    <t>5288ae2f-8b54-4e71-8491-0d2681a88f99</t>
  </si>
  <si>
    <t>cfe7f8ce-a46d-4d55-b592-b28b27bf555e</t>
  </si>
  <si>
    <t>7aea83ee-adc3-4fac-ba08-1df2f858fd36</t>
  </si>
  <si>
    <t>bdb56fac-408f-4f21-a898-7ca3b6fdfcba</t>
  </si>
  <si>
    <t>XIARED12C2PACSCR&amp;1PACLEN0075</t>
  </si>
  <si>
    <t>4f0f32936d6091451f3fe8aa6006515c</t>
  </si>
  <si>
    <t>b21e498f-778f-4b39-ba2b-4402eaa5777a</t>
  </si>
  <si>
    <t>154c53e9-f8f7-44f3-b88b-cc436faac3a6</t>
  </si>
  <si>
    <t>ec2820cb-5922-4005-9238-e0c42d559851</t>
  </si>
  <si>
    <t>4bd5c8c7-9f1a-4200-b0fd-72c88db90994</t>
  </si>
  <si>
    <t>1042e320-59bb-44c7-ab92-111b21b091ee</t>
  </si>
  <si>
    <t>fe7fbe0b-24ca-4373-aace-df2c4cc23e2a</t>
  </si>
  <si>
    <t>0ab46faf-1dc6-4d5e-8f46-6039d818d5df</t>
  </si>
  <si>
    <t>ca4b28d4-b30c-404c-bda1-6844d8d1c377</t>
  </si>
  <si>
    <t>433a0eca-f114-4ef1-bd88-a148c23f2487</t>
  </si>
  <si>
    <t>50f83bbe-2361-4317-b262-4df05c217d86</t>
  </si>
  <si>
    <t>0a08a3ff-6c3b-4608-8298-567ce6337ef1</t>
  </si>
  <si>
    <t>ce5c6d85-f9ab-4510-8c0e-bfed3dbc75c6</t>
  </si>
  <si>
    <t>a3226bbd-6324-4ba6-bac3-77c2380167a2</t>
  </si>
  <si>
    <t>1c55baae-b06f-400b-86db-5abe3e3e9bea</t>
  </si>
  <si>
    <t>bb490031-9fa3-4c38-9fb3-9a89075f9be7</t>
  </si>
  <si>
    <t>fa021020-0594-43fa-9578-58605b726580</t>
  </si>
  <si>
    <t>76dbc82c-978b-43f3-b492-74fd44d2cd42</t>
  </si>
  <si>
    <t>07c589eb-897e-4997-810d-7944f192334c</t>
  </si>
  <si>
    <t>3a6046fb-19b0-4c9d-9462-c62b496fa15f</t>
  </si>
  <si>
    <t>d34c4f28-cf6b-41bb-8c06-58c0b61017e7</t>
  </si>
  <si>
    <t>1f6ca095-3db3-4481-ad81-2df7dc0ac13d</t>
  </si>
  <si>
    <t>452c78f7-a7bc-47a6-9847-1fa6efb95e88</t>
  </si>
  <si>
    <t>cd5d568a-7c85-4e35-9b07-d3b4c9fd2546</t>
  </si>
  <si>
    <t>167be110-8326-491a-9259-04200cde5fc0</t>
  </si>
  <si>
    <t>dde1d10f-bd78-4042-b129-d5942cd60c42</t>
  </si>
  <si>
    <t>6fa59958-ff4b-4388-9cd9-a15dd6dbce03</t>
  </si>
  <si>
    <t>8b667acc-04d3-441e-9d34-a26fec5d1bcd</t>
  </si>
  <si>
    <t>475af2e4-dc34-47bb-b741-45e8d30f4cd1</t>
  </si>
  <si>
    <t>159ec18b-2d4a-46c4-b2a2-2b2d2af5858a</t>
  </si>
  <si>
    <t>638b4c34-0848-4b52-b5b4-aa26ae0cb8b0</t>
  </si>
  <si>
    <t>ace92090-5847-4d2d-8e4c-31a7cd32d056</t>
  </si>
  <si>
    <t>73a5a33b-885e-4ef0-b9cc-672f0cf736ca</t>
  </si>
  <si>
    <t>8ff5e769-cd44-42d8-b64b-ff9cb65a693d</t>
  </si>
  <si>
    <t>fcfbd3c5-761a-42ca-976d-37610a1ddf5f</t>
  </si>
  <si>
    <t>a529734e-daa9-418b-b598-52de2740a2e8</t>
  </si>
  <si>
    <t>S23ULTRAP1C1</t>
  </si>
  <si>
    <t>c4b8deb98e00919a52b13b84c8c44655</t>
  </si>
  <si>
    <t>09f1b718-1915-4294-bca0-2ec1807c98f8</t>
  </si>
  <si>
    <t>97134f85-1a28-4d9d-9ea3-f9f186d789ea</t>
  </si>
  <si>
    <t>20399da8-b890-49a6-a4ec-ea04ca8f2de7</t>
  </si>
  <si>
    <t>e8b41ed7-bb8b-4973-a1a7-790f90a3acfc</t>
  </si>
  <si>
    <t>ae14636d-9101-4ab6-adfb-5bfa43a93183</t>
  </si>
  <si>
    <t>fac194f3-a647-4457-bed1-aec71fb9ac03</t>
  </si>
  <si>
    <t>92a78551-03cc-49de-b4c9-9f2e816e7908</t>
  </si>
  <si>
    <t>d8c3b003-113e-493a-bc2b-bb5a64b5eada</t>
  </si>
  <si>
    <t>07a38b1b-5223-4dd8-9b4a-84dbee7ad2d1</t>
  </si>
  <si>
    <t>67257a6c-acd8-498d-9c6b-756933a147a8</t>
  </si>
  <si>
    <t>e2ddb38c-1c47-4afc-bfa3-930de128030c</t>
  </si>
  <si>
    <t>bfc197fc-497a-4c29-9f06-3d3049084679</t>
  </si>
  <si>
    <t>90d5c867-a36b-4938-8c6b-1095d58c236f</t>
  </si>
  <si>
    <t>1d18f097-8845-4d4f-95ad-93626f0088c8</t>
  </si>
  <si>
    <t>07ab2d38-174d-4b57-b28e-c2d0a64cfc00</t>
  </si>
  <si>
    <t>ab5e469b-4e5f-4089-9ecc-0a39fdc9b024</t>
  </si>
  <si>
    <t>dbfc2b38-4224-4b9c-8875-c05f24843195</t>
  </si>
  <si>
    <t>f4968484-ae71-42e8-91cb-d4bce49d279c</t>
  </si>
  <si>
    <t>23f1c779-b600-4dd0-85ae-12359e95980d</t>
  </si>
  <si>
    <t>fdc8c2ea-34c8-4b6b-bd97-d5e77cb55252</t>
  </si>
  <si>
    <t>fdd306dc-f97d-4d0f-a625-b3bd5639bf98</t>
  </si>
  <si>
    <t>45d70e86-6892-483d-9682-83592b82fe8c</t>
  </si>
  <si>
    <t>ae2d1d2f-4d8f-4152-ad7e-3770c3e97655</t>
  </si>
  <si>
    <t>efd04026-fd00-4502-8f0f-401e8efe6ff4</t>
  </si>
  <si>
    <t>963ff259-7ad4-4341-bd5f-004b75728791</t>
  </si>
  <si>
    <t>653ae750-b301-4b3b-8af3-ab06982a80fa</t>
  </si>
  <si>
    <t>4773e7f1-3f33-4fe9-bdcc-550b46e973d5</t>
  </si>
  <si>
    <t>fd05c82a-66a2-453e-8766-74a941438cc9</t>
  </si>
  <si>
    <t>7d9ef72f-ffa8-4d4c-8bfa-ac24b342721f</t>
  </si>
  <si>
    <t>aefcedf4-d350-42f8-badd-65278255c75b</t>
  </si>
  <si>
    <t>911de153-f6ea-444f-816f-2da7bc0ce8d9</t>
  </si>
  <si>
    <t>15717df4-efc1-419d-a249-6b1aefe936a7</t>
  </si>
  <si>
    <t>e65bddfa-a268-46b3-995b-7e13f08588bf</t>
  </si>
  <si>
    <t>99da49e1-877d-4b42-ad26-4ece547908c0</t>
  </si>
  <si>
    <t>96a0d0fc-383e-4313-b986-d7f8c3dd3881</t>
  </si>
  <si>
    <t>56731452-145d-440e-a458-e40a128a2bf3</t>
  </si>
  <si>
    <t>89eacbe8-e14b-4de2-a3e0-5bce5f2ea86e</t>
  </si>
  <si>
    <t>64ae1f60-b640-4177-aa71-93ef0619d035</t>
  </si>
  <si>
    <t>52a78e55-a4a9-4cf3-a9bb-b85bb888aa85</t>
  </si>
  <si>
    <t>972a38ac-efaf-489b-b1e1-02f71a65c641</t>
  </si>
  <si>
    <t>998165e1-2225-4383-bbb8-3006f962ac3b</t>
  </si>
  <si>
    <t>236c5f51-1f9c-4513-aacd-110ce8928d6e</t>
  </si>
  <si>
    <t>b62a1be4-8846-447b-b70d-e2575187d738</t>
  </si>
  <si>
    <t>4b6691f0-9c45-4d9b-971c-4cca59ba2493</t>
  </si>
  <si>
    <t>d150374c-a126-4628-9677-6e26234121fd</t>
  </si>
  <si>
    <t>6e262b41-2de8-4dd5-a9ef-5d8b2a32527c</t>
  </si>
  <si>
    <t>b68beead-bc25-4979-880f-11b78f8022a1</t>
  </si>
  <si>
    <t>6b8b982c-e6ec-40b3-99e2-898aede8261d</t>
  </si>
  <si>
    <t>b84d22ce-40bc-47d2-884f-0120c9067f03</t>
  </si>
  <si>
    <t>7283b5f6-1080-4268-b8fc-eabd5d62dbe0</t>
  </si>
  <si>
    <t>79f84bd8-4dd1-49bd-ac30-f813dac73840</t>
  </si>
  <si>
    <t>e944a8f6-aa80-43d9-82b0-efade025a23b</t>
  </si>
  <si>
    <t>RI07</t>
  </si>
  <si>
    <t>e0f0e891753c36cf4cca344002449832</t>
  </si>
  <si>
    <t>62f2537b-afd0-4d20-b6c8-598b5627989e</t>
  </si>
  <si>
    <t>389c269e-ccc7-4577-9c71-17b0d6074aa3</t>
  </si>
  <si>
    <t>b0344a1d-b362-4ead-839d-e8855d71ec05</t>
  </si>
  <si>
    <t>7fb336bd-d8e8-4227-9616-3a24efcc409e</t>
  </si>
  <si>
    <t>b19a2638-7ad7-433f-bb80-774fc10813dd</t>
  </si>
  <si>
    <t>cfe23448-24a6-421f-b2c4-b64ec5e2c2fa</t>
  </si>
  <si>
    <t>7915d7cb-62b0-4354-af62-6e19c7208eca</t>
  </si>
  <si>
    <t>XIAOMI10G2</t>
  </si>
  <si>
    <t>b9578fbd0233ef685c60beb10d58a0fa</t>
  </si>
  <si>
    <t>30e3c66c-a448-473f-ab7b-234ca67865d0</t>
  </si>
  <si>
    <t>5fe48eab-cda8-4cfc-a1da-e525eaa12c32</t>
  </si>
  <si>
    <t>57cf02b3-658a-4f3a-92ef-5505edbfe2fa</t>
  </si>
  <si>
    <t>Jun 19, 2024</t>
  </si>
  <si>
    <t>7b0d8ef1-8909-4e17-b6c8-1c94a83b75bd</t>
  </si>
  <si>
    <t>f626fe9a-883f-432c-8fb2-9d2acede6514</t>
  </si>
  <si>
    <t>662f578f-e1f8-4583-a204-1d959247cc3a</t>
  </si>
  <si>
    <t>0a200ea6-13de-402e-b772-ba7929fa33b3</t>
  </si>
  <si>
    <t>f757955f-fa21-48b7-886c-7eed51352a3b</t>
  </si>
  <si>
    <t>8b6b90d9-b2b8-4efd-ae89-36aa1fbd177a</t>
  </si>
  <si>
    <t>c16b863c-011c-46e6-880b-2a97ea6c7340</t>
  </si>
  <si>
    <t>aa67ef60-7f4d-424b-aeb9-78b263d6b4ac</t>
  </si>
  <si>
    <t>1c436f21-bf97-4342-aebc-30986fcff4a8</t>
  </si>
  <si>
    <t>d6667947-f96a-43f4-acee-3d10b1dab0d3</t>
  </si>
  <si>
    <t>6d71e3f7-7cb7-4328-a90c-167be72c693b</t>
  </si>
  <si>
    <t>1313b617-43b6-4c0a-aac2-430b7d630a49</t>
  </si>
  <si>
    <t>941649fc-d7ce-4cd1-a709-83ccbd05dac2</t>
  </si>
  <si>
    <t>0ff74288-8a17-405c-84ea-7ad7d4926e4d</t>
  </si>
  <si>
    <t>5641d2db-116d-4244-818c-d83a248dfb4b</t>
  </si>
  <si>
    <t>f074f944-dfe4-4431-bfae-9b24379d0856</t>
  </si>
  <si>
    <t>eb4810c5-fccf-4186-91d4-8c85ac623fe8</t>
  </si>
  <si>
    <t>630051df-971c-418f-9371-0658bf2a7205</t>
  </si>
  <si>
    <t>e2fae5a9-4f87-49d8-96e5-83a68f9d494d</t>
  </si>
  <si>
    <t>f62c4d71-2290-44bb-9a15-6586c2816d84</t>
  </si>
  <si>
    <t>01b4eb25-b4bf-4a20-9f81-a5a7d55d74a2</t>
  </si>
  <si>
    <t>f60600a9-eb0c-4773-879c-4416fa0e3b82</t>
  </si>
  <si>
    <t>d5f31af1-da42-4b72-8ef6-eb50aebe77a1</t>
  </si>
  <si>
    <t>cfc5f1a1-8081-4158-bdd6-437ca3655fcf</t>
  </si>
  <si>
    <t>59bd78ec-78c9-4623-96f5-325a1ee8c684</t>
  </si>
  <si>
    <t>781cf0ec-1589-436c-b2f5-32c1ebce52e4</t>
  </si>
  <si>
    <t>4d553931-28d2-4ab2-b407-4c6e32d728dd</t>
  </si>
  <si>
    <t>ed03c226-75aa-49fe-b021-17d0bb128123</t>
  </si>
  <si>
    <t>162ecef7-e3a4-4da6-a642-749a7f46cdaa</t>
  </si>
  <si>
    <t>aae33bf7-7d82-445a-a321-75bca4008e41</t>
  </si>
  <si>
    <t>c9b505c7-168f-4e09-8a2d-a5d904c9a81e</t>
  </si>
  <si>
    <t>a5451c00-c36b-4a1e-9ad2-546f0e8da33d</t>
  </si>
  <si>
    <t>fdced558-44c0-4d43-bff5-273fab7b647f</t>
  </si>
  <si>
    <t>d510f3b2-0fc9-4c28-8902-dc3163b628b6</t>
  </si>
  <si>
    <t>9fae3ec5-bffe-4d93-8f35-cddfc1f77913</t>
  </si>
  <si>
    <t>8682023e-e2fe-45c6-b1d5-9b7116c96a89</t>
  </si>
  <si>
    <t>2a0229f6-db98-483b-9ad4-3cfe180f55de</t>
  </si>
  <si>
    <t>2a072138-5cf9-4fe0-ac6f-335b4ea003f2</t>
  </si>
  <si>
    <t>27be4962-1582-425f-887c-dcea9c362076</t>
  </si>
  <si>
    <t>86b56a13-e818-4836-84e9-cc9a88268a5a</t>
  </si>
  <si>
    <t>0ed9e968-2317-4506-8287-66c379168f04</t>
  </si>
  <si>
    <t>7b7e40c8-db44-4307-90e8-6587c6bb2ca0</t>
  </si>
  <si>
    <t>fffe465a-74c5-4aa0-9c59-ea0babdb17c7</t>
  </si>
  <si>
    <t>5c5bcfe9-e758-4bb8-95b7-de5f96980e14</t>
  </si>
  <si>
    <t>edd3ba35-5af8-4d88-88aa-1420aa728a86</t>
  </si>
  <si>
    <t>dc28af7c-19f6-4b10-96d2-5436f8e2f74a</t>
  </si>
  <si>
    <t>8a7a44c9-4f8b-4999-9884-b221220ebf45</t>
  </si>
  <si>
    <t>667d08c4-3672-4fb6-b4dd-542c32b87032</t>
  </si>
  <si>
    <t>6600be8b-c661-44a1-a594-bffa3cd747a5</t>
  </si>
  <si>
    <t>b5a0d275-f40e-4239-8def-ae226954adee</t>
  </si>
  <si>
    <t>46f131a2-bea6-4bac-bdd9-58adf23beafc</t>
  </si>
  <si>
    <t>6f359d78-61db-426d-ab53-b33366b62aac</t>
  </si>
  <si>
    <t>3d70258f-a13c-46f5-8d78-8f92658dbdec</t>
  </si>
  <si>
    <t>c619cee2-94ff-496f-848f-34dcac19ddcd</t>
  </si>
  <si>
    <t>6b865787-cf92-41aa-a839-1e5b4d198021</t>
  </si>
  <si>
    <t>065b1bd3-944c-4885-bb8f-f7fa506c2fe4</t>
  </si>
  <si>
    <t>8bbdb912-784d-4862-a30b-b5e5044e42ae</t>
  </si>
  <si>
    <t>f24ab073-11cb-4672-8176-b3690680b03f</t>
  </si>
  <si>
    <t>ONEPLUS9PRO1PACK</t>
  </si>
  <si>
    <t>6658475422702a098679a101348dc07e</t>
  </si>
  <si>
    <t>15a15d8d-821d-47a6-9d89-3e4db0326500</t>
  </si>
  <si>
    <t>1959d932-cb02-4016-8fc6-efa53fd5a106</t>
  </si>
  <si>
    <t>e0ae465d-2cc4-4cc3-b1f1-a47fb2eb17f2</t>
  </si>
  <si>
    <t>280c59a9-a668-44f5-93c5-d8260d3fe22d</t>
  </si>
  <si>
    <t>ccb75af1-6fe2-4ddd-b6c7-1555a2f51098</t>
  </si>
  <si>
    <t>45ed5f93-310b-4f3a-8a37-4c9b42369c17</t>
  </si>
  <si>
    <t>f5fe2809-bda4-4eb0-92ae-9b98095e4b49</t>
  </si>
  <si>
    <t>a81c363b-99f0-435e-aeed-fc3590881728</t>
  </si>
  <si>
    <t>28038f55-171b-4705-b30d-d9513a18211f</t>
  </si>
  <si>
    <t>619c300a-05cc-4bba-8496-5db2d0398491</t>
  </si>
  <si>
    <t>99cec80d-c8b8-4db1-a73f-02c4e15d4742</t>
  </si>
  <si>
    <t>Xi25</t>
  </si>
  <si>
    <t>95faee6046b19a4bc94c566744cd9129</t>
  </si>
  <si>
    <t>88d0b689-56ae-44a8-afa6-9af0fd6297cd</t>
  </si>
  <si>
    <t>eeabb6d1-3142-4a7b-bba7-6970703b51c9</t>
  </si>
  <si>
    <t>220f45fb-6a96-42f6-8625-152d11b8594e</t>
  </si>
  <si>
    <t>c916e157-33b9-4515-b0c4-f61d2df93a57</t>
  </si>
  <si>
    <t>9fa64f69-5c10-4611-b1a9-b529d4d81207</t>
  </si>
  <si>
    <t>097ddaa6-238b-4abe-bc98-ea2e6abd6f4e</t>
  </si>
  <si>
    <t>33604cbd-5b17-4a3b-ab06-b1dd77177a0c</t>
  </si>
  <si>
    <t>a773546a-67bd-415e-b400-d73e397c42b1</t>
  </si>
  <si>
    <t>S20FE4G2</t>
  </si>
  <si>
    <t>f072e61a87c72f24454125467098b6ea</t>
  </si>
  <si>
    <t>8210a354-6124-456c-9b29-76a8e8ad0ca8</t>
  </si>
  <si>
    <t>9d5c7fbd-61dc-4970-a6a6-0389ef8cdcdd</t>
  </si>
  <si>
    <t>2737f796-f390-417d-a823-ad67d2ea81b9</t>
  </si>
  <si>
    <t>37147b4d-3241-4027-a69d-838060b7dd2f</t>
  </si>
  <si>
    <t>31bb73e8-9d9a-4d15-9cb1-37bda5ae2851</t>
  </si>
  <si>
    <t>6053f63d-87a7-41ca-9372-0ad31c589ac4</t>
  </si>
  <si>
    <t>vyhHwZ</t>
  </si>
  <si>
    <t>b5d0c7f9238a3ed3762de79c1c769111</t>
  </si>
  <si>
    <t>d745177f-1ac5-4036-9d12-a986c5cc21b8</t>
  </si>
  <si>
    <t>fe380407-f456-4150-bbda-222fcb2f13d7</t>
  </si>
  <si>
    <t>b0bb61df-b23e-4a97-a5d0-81d6b1c5f08d</t>
  </si>
  <si>
    <t>fa5be9e8-93c6-4a13-bf58-d3421474b7e2</t>
  </si>
  <si>
    <t>6f828c23-ea13-4cb6-8d6b-429483d2bc5c</t>
  </si>
  <si>
    <t>SAS009AB</t>
  </si>
  <si>
    <t>7ba5ccf808a4d9448a692898edade658</t>
  </si>
  <si>
    <t>6364f702-c9c7-488a-a10f-b7933c1c7154</t>
  </si>
  <si>
    <t>870d23eb-745a-454f-9982-fa26d950a8ea</t>
  </si>
  <si>
    <t>Jun 18, 2024</t>
  </si>
  <si>
    <t>8bfbbe8d-9b66-495c-af0b-2ec41514878f</t>
  </si>
  <si>
    <t>74b12c46-31db-4b79-8e1b-25d3e894fe43</t>
  </si>
  <si>
    <t>04618be5-a55e-4a4e-bedd-a6fc41bbe1f5</t>
  </si>
  <si>
    <t>9d1220d8-eae9-4256-8620-b592f275234c</t>
  </si>
  <si>
    <t>SAS011</t>
  </si>
  <si>
    <t>2efd16f66e72b6f2815ef4ba37b9b281</t>
  </si>
  <si>
    <t>5ec72373-97b4-4a7f-8371-206b65e59721</t>
  </si>
  <si>
    <t>998a2ab4-85e2-4d87-a5fb-5606f0c47d10</t>
  </si>
  <si>
    <t>8070bd83-a4fa-48d1-807f-80ae84b8d70d</t>
  </si>
  <si>
    <t>e6a5dab9-12d0-4e5e-9306-bb12070dd2ed</t>
  </si>
  <si>
    <t>df97edc8-5974-478a-bd05-50889e0abdcf</t>
  </si>
  <si>
    <t>446e24fb-e168-4192-8e4c-c9257356ce73</t>
  </si>
  <si>
    <t>6abda9be-14b9-467e-867d-6d3418b97b09</t>
  </si>
  <si>
    <t>TABS9FE3G</t>
  </si>
  <si>
    <t>8af73d818f6037bb47c1f0a32ab89665</t>
  </si>
  <si>
    <t>d86a66bd-9d29-4090-b176-1cb58e9aa504</t>
  </si>
  <si>
    <t>6babe109-df37-4475-acb4-840873cf9ffa</t>
  </si>
  <si>
    <t>0c8dfab7-ad11-45bd-be7d-67c23d4ba830</t>
  </si>
  <si>
    <t>f3ebd237-959f-4882-aff0-1ce9441158d2</t>
  </si>
  <si>
    <t>fb2bc98c-b948-4dba-a081-8ccbe251e2da</t>
  </si>
  <si>
    <t>2efb01d3-2f2e-4c44-8136-8002f4f85a42</t>
  </si>
  <si>
    <t>fe76118d-8f57-4217-b701-8b64da82f915</t>
  </si>
  <si>
    <t>c90b30d5-1149-44e3-94d0-15e3005f0a23</t>
  </si>
  <si>
    <t>ri21new</t>
  </si>
  <si>
    <t>798b88d1693b635cef22442e9bf59387</t>
  </si>
  <si>
    <t>cb5afcfd-f1bd-4d26-b6c3-ac1194ac5c52</t>
  </si>
  <si>
    <t>df068b51-6e22-471a-bdbf-1bbe3552fe55</t>
  </si>
  <si>
    <t>992a8b37-3c5b-4c9a-8089-a9208b263f36</t>
  </si>
  <si>
    <t>0bf5c3fa-c4b0-43c2-b930-f430c52aa1ae</t>
  </si>
  <si>
    <t>c681466b-9b27-415a-8505-39dafe8024da</t>
  </si>
  <si>
    <t>c7d5ec94-78ab-4ea2-9232-e51b66a44517</t>
  </si>
  <si>
    <t>79b10408-70e5-4180-9f4e-38de77ae5786</t>
  </si>
  <si>
    <t>cbb6e048-1f8c-4e81-92c9-4c4603e99916</t>
  </si>
  <si>
    <t>5247d57b-b6dc-4a3d-83fb-cf5f221f1122</t>
  </si>
  <si>
    <t>63d3bfcd-5f61-480f-b96e-b0feee60378d</t>
  </si>
  <si>
    <t>87ce94f3-e7fb-44c9-8872-0b1670863551</t>
  </si>
  <si>
    <t>8cfc9d27-116e-429a-840d-88709308134b</t>
  </si>
  <si>
    <t>b046a9fc-28c2-4900-9c6e-90a32b4481ac</t>
  </si>
  <si>
    <t>e2857c23-850b-4e51-b33f-8fd963c4e24a</t>
  </si>
  <si>
    <t>200d37c5-9226-4191-ad62-5d8f7b5a17f7</t>
  </si>
  <si>
    <t>a042672e-9de4-4937-a2e6-b849b4d949ed</t>
  </si>
  <si>
    <t>dcd8d1de-b324-4051-86e3-ad353b93934c</t>
  </si>
  <si>
    <t>98924351-1fb7-4403-9afc-1b7c2cb42490</t>
  </si>
  <si>
    <t>1ea7b860-d9d5-4394-abd5-1bfe1718ab17</t>
  </si>
  <si>
    <t>b49ffcc6-6f1b-4bd3-aa16-e71cbd901244</t>
  </si>
  <si>
    <t>779649d6-f32c-4f2f-84e6-66773bb6e89c</t>
  </si>
  <si>
    <t>RI19</t>
  </si>
  <si>
    <t>206e101e18d88db65e9d768662223fb7</t>
  </si>
  <si>
    <t>0fd7263c-606a-4825-a181-aac9fcae4332</t>
  </si>
  <si>
    <t>45bd63bb-3aba-4465-a8db-5e3c97931667</t>
  </si>
  <si>
    <t>ff020259-1afd-49ae-aa63-0dbd71f40c26</t>
  </si>
  <si>
    <t>dc0e0218-914c-4c93-ac86-3f76fbbe3fb1</t>
  </si>
  <si>
    <t>d420ef08-a36f-4f9c-90ad-aab9cb1fc282</t>
  </si>
  <si>
    <t>G54P1</t>
  </si>
  <si>
    <t>7d920ea38c37eafb4814eba002b5bb20</t>
  </si>
  <si>
    <t>4f917512-3051-483a-ab64-e49aea8623c6</t>
  </si>
  <si>
    <t>eeee9168-93c5-44f1-aad7-474b7b1d6d16</t>
  </si>
  <si>
    <t>598bbe3c-6456-4557-ba02-13387f033368</t>
  </si>
  <si>
    <t>NvBZFx</t>
  </si>
  <si>
    <t>a69d936ff0d7f054590273ec9acb13c0</t>
  </si>
  <si>
    <t>cd5cca9a-02a2-473e-8670-0a5f1b8a2f0f</t>
  </si>
  <si>
    <t>ba0d8347-af85-4a64-968b-795759604ba9</t>
  </si>
  <si>
    <t>bbb12bda-0a58-4675-970d-fc20be82b323</t>
  </si>
  <si>
    <t>7d007495-7ff4-4f43-a3e2-12bd11d88422</t>
  </si>
  <si>
    <t>cf66cdc7-2ec6-46ce-99ee-1e765c53b583</t>
  </si>
  <si>
    <t>1c631c8f-caaf-456a-9056-7e9b5e0c54c2</t>
  </si>
  <si>
    <t>ce1ef7b7-9dfa-45b9-be5a-22567b93948e</t>
  </si>
  <si>
    <t>e5049e08-fdae-4545-84c0-f4633ff37ea8</t>
  </si>
  <si>
    <t>a1c0b883-a898-4004-9406-48e38a9bdc00</t>
  </si>
  <si>
    <t>e026bdb0-96ad-430a-a359-5a74c82168f4</t>
  </si>
  <si>
    <t>e59ca8b0-7e7f-48d3-b06d-06281c9fef15</t>
  </si>
  <si>
    <t>351b88cd-6184-46f4-a588-6dc27782a429</t>
  </si>
  <si>
    <t>86f045d0-572f-429d-a958-733e74635f5c</t>
  </si>
  <si>
    <t>90600e08-0fb4-4772-bb84-887729ce9ac9</t>
  </si>
  <si>
    <t>c05624c1-dae3-4f35-8a77-88ee1ce5007e</t>
  </si>
  <si>
    <t>7cdb8e4b-cf40-43df-84dd-0ad2077d6708</t>
  </si>
  <si>
    <t>e929149f-9d82-4c34-985b-3925305286b4</t>
  </si>
  <si>
    <t>c5edb4f6-398f-4033-a545-e400b2a9ee30</t>
  </si>
  <si>
    <t>f3c0087e-db85-4e0c-ad57-5327b3395aea</t>
  </si>
  <si>
    <t>73a55992-6b66-45b0-80ef-44534fbb80b5</t>
  </si>
  <si>
    <t>5a7ef307-3b00-4315-aa15-991948b464e7</t>
  </si>
  <si>
    <t>5acd2216-a1f5-4453-b031-9317e77ec063</t>
  </si>
  <si>
    <t>8853d2f8-8524-4080-a95e-9becdb4db0a0</t>
  </si>
  <si>
    <t>d7bc21a1-bcd4-42ec-b663-e3a637f4aae2</t>
  </si>
  <si>
    <t>c1d96c08-49a4-425e-9d33-8b41e909219e</t>
  </si>
  <si>
    <t>7b14dfe4-6497-496c-b678-5075560eabc0</t>
  </si>
  <si>
    <t>2d2d5ea7-d565-4686-9c2a-c96e2a330101</t>
  </si>
  <si>
    <t>66f36e5e-57ab-4ce2-9d94-bdcaba1e6d00</t>
  </si>
  <si>
    <t>4b533d9f-4a0a-481d-9835-384cb02e6e4f</t>
  </si>
  <si>
    <t>44c80627-ac34-4473-be06-4a86d9bd337a</t>
  </si>
  <si>
    <t>156ed587-0520-4845-9c58-6617adb8ea45</t>
  </si>
  <si>
    <t>49f8b045-d9ce-4fd5-8464-f2bf7ba42f16</t>
  </si>
  <si>
    <t>5365f075-186f-4e0e-a261-1ea9f566cdb3</t>
  </si>
  <si>
    <t>cd0459f4-6dd9-467e-b401-a716a919701e</t>
  </si>
  <si>
    <t>948fccfe-3373-48bb-9c62-782e21f967b6</t>
  </si>
  <si>
    <t>4cdf84cb-af94-4ef5-a524-e49ebff55c41</t>
  </si>
  <si>
    <t>OnePlus-2-5G-2PACK</t>
  </si>
  <si>
    <t>be8eb1bf9f6b4d7c33c952561db54ef7</t>
  </si>
  <si>
    <t>1417bfbf-9999-419c-8338-b0c8b665ea5d</t>
  </si>
  <si>
    <t>147ffa79-f6b2-410c-8711-442ea8a3bf44</t>
  </si>
  <si>
    <t>61481f18-a914-44e2-b664-78376236537e</t>
  </si>
  <si>
    <t>ec8ad044-abb4-4451-957b-40890fe9d726</t>
  </si>
  <si>
    <t>fd7af75f-99d2-4e12-9e66-d34ccf0c55fe</t>
  </si>
  <si>
    <t>b621c7cb-0ae8-466c-817a-eb66a7aec14d</t>
  </si>
  <si>
    <t>f1a5ea44-15ff-41d6-a85a-afb058b68244</t>
  </si>
  <si>
    <t>PRIVACY1S20FE5G</t>
  </si>
  <si>
    <t>65157e8544dba9d19dce555fcf379bc3</t>
  </si>
  <si>
    <t>6c5f8195-e229-41c1-97d4-0f1d83d43d41</t>
  </si>
  <si>
    <t>34818fec-aeef-4825-b1db-6f129226677b</t>
  </si>
  <si>
    <t>f4ecc2cf-77d6-4e98-b819-72aa0fb12844</t>
  </si>
  <si>
    <t>bedbdd0d-7c09-405b-9cd2-7b863caac2a5</t>
  </si>
  <si>
    <t>6782bf41-283f-4080-bdd8-ceddcae80ef5</t>
  </si>
  <si>
    <t>5433cf1a-bdcf-4f46-a05c-4e8a453402f1</t>
  </si>
  <si>
    <t>be408a68-c7ab-44e9-8fe1-9405f6f8fa05</t>
  </si>
  <si>
    <t>17b492e5-fa5a-4417-82c3-19f2abcffff7</t>
  </si>
  <si>
    <t>SAS021</t>
  </si>
  <si>
    <t>66ef6ff17a52eeb4e103ef7045281837</t>
  </si>
  <si>
    <t>dd43e86e-0eb0-4d67-9a23-1e4d420f0848</t>
  </si>
  <si>
    <t>5b16deb8-ab68-4aef-af5a-88cf2864ad92</t>
  </si>
  <si>
    <t>3a30f625-9f9e-4e5e-9e0b-d095724a3219</t>
  </si>
  <si>
    <t>554454a5-3556-429e-a404-65ed42888927</t>
  </si>
  <si>
    <t>d4779dcb-9aff-4756-92d5-02216a059043</t>
  </si>
  <si>
    <t>38cc15b1-a979-4eb1-aedf-558f5d178220</t>
  </si>
  <si>
    <t>94f1f812-855a-41c4-bb4f-4b7c8ac7e5f5</t>
  </si>
  <si>
    <t>422268de-98f0-477f-ac72-223e848a8a84</t>
  </si>
  <si>
    <t>76dd62bc-5aa8-4611-8f4b-4f4d1aab3004</t>
  </si>
  <si>
    <t>1c40065e-91e4-45e7-bd68-d7fe1894f737</t>
  </si>
  <si>
    <t>2cc1250b-4e7a-40fe-9c33-5f2274c34bbc</t>
  </si>
  <si>
    <t>Jun 17, 2024</t>
  </si>
  <si>
    <t>10183a77-68f5-4f82-8ffb-ea0b416a3f64</t>
  </si>
  <si>
    <t>c0b7b431-1e70-4485-b894-c7c9667540c3</t>
  </si>
  <si>
    <t>aa49f028-dc51-4b96-93d3-2346822fc549</t>
  </si>
  <si>
    <t>251cd567-bbf8-42ea-8f89-d04508cd20fe</t>
  </si>
  <si>
    <t>940b7194-76f1-4651-afbd-36d63b69741a</t>
  </si>
  <si>
    <t>e364534c-9d99-44be-a77d-33fd5df03668</t>
  </si>
  <si>
    <t>0796c9ec-5bc9-40ba-af63-dccf0091896f</t>
  </si>
  <si>
    <t>0ca6806a-eec4-4911-a0e9-0708a51b8ed0</t>
  </si>
  <si>
    <t>b5048cfc-d109-497a-9964-5b96104da336</t>
  </si>
  <si>
    <t>1f217289-5c54-42a9-a63c-1aed938fd00e</t>
  </si>
  <si>
    <t>596cad11-652e-499b-aed6-9b3ccaadefc5</t>
  </si>
  <si>
    <t>2fc6cea4-ea1f-418c-8409-8d00f6f5c896</t>
  </si>
  <si>
    <t>03d8d53b-8787-4256-a4ff-3849e2fcf3e8</t>
  </si>
  <si>
    <t>230e32eb-cf6a-4c07-8cd1-47dc935a99a7</t>
  </si>
  <si>
    <t>bba35878-c71e-4e62-a863-46627c98ab84</t>
  </si>
  <si>
    <t>48cf57a9-c8cd-4f75-9300-4a54a9b705af</t>
  </si>
  <si>
    <t>0d18f265-6a73-42d7-a0d1-29a75bdba1ba</t>
  </si>
  <si>
    <t>17afefdc-f9d4-46f3-bc48-4f16cf951272</t>
  </si>
  <si>
    <t>8db0717d-f8e5-48d3-86ad-3ca9e8b22c85</t>
  </si>
  <si>
    <t>e26b2aea-e850-4629-a8e7-e4d6c8fb2ee3</t>
  </si>
  <si>
    <t>248cc88a-b5db-4b85-82f8-2bc93c0d23fd</t>
  </si>
  <si>
    <t>5bd9ad49-56c9-4e86-9848-b1a865672827</t>
  </si>
  <si>
    <t>1ee46207-774d-4bc2-ae2a-a0c0a5ccaaf5</t>
  </si>
  <si>
    <t>2a5e06c8-17fd-4364-966d-55b6f7741267</t>
  </si>
  <si>
    <t>5eea65b3-21f0-4d80-8032-5fd2d47d34f2</t>
  </si>
  <si>
    <t>b707150f-67ba-4db4-a60e-8dcdff07b52f</t>
  </si>
  <si>
    <t>d72a8110-16b9-4def-be22-abb03e9ad7f6</t>
  </si>
  <si>
    <t>c7d1282f-103c-4ba5-9e97-1850a679aa39</t>
  </si>
  <si>
    <t>947e7dfd-efa1-4b06-bb3a-f14723eb14d2</t>
  </si>
  <si>
    <t>dd668f31-77f3-4981-a67d-bf8802e80b5a</t>
  </si>
  <si>
    <t>c959e7f9-410f-458b-b2cc-8802ffb7c7d5</t>
  </si>
  <si>
    <t>30ae3257-036f-41f4-9710-ce800c651fdd</t>
  </si>
  <si>
    <t>f13bedc6-e5c7-4b6e-8982-592f7f452f3f</t>
  </si>
  <si>
    <t>SAMXCO50002</t>
  </si>
  <si>
    <t>1d14353d71972a8128ee02d3e6d9de19</t>
  </si>
  <si>
    <t>b7e44c72-d7d0-45ee-ad1c-023fb398c687</t>
  </si>
  <si>
    <t>90dd1c83-ad68-4afb-b710-b03e5293424c</t>
  </si>
  <si>
    <t>609a3441-e7fd-43fc-b05f-9aaa842677ac</t>
  </si>
  <si>
    <t>a8b48fff-818c-4ef8-a811-4709d319c952</t>
  </si>
  <si>
    <t>1ecde94f-cb06-4adc-bc7e-91623dfac1bb</t>
  </si>
  <si>
    <t>ad9b1c22-a32b-406f-93ef-a500833734d8</t>
  </si>
  <si>
    <t>29bd8b30-e50e-42cf-bc24-9b19cf5ca82a</t>
  </si>
  <si>
    <t>7d93163b-b6d9-4990-9f10-d55424053db9</t>
  </si>
  <si>
    <t>a7fb86ba-ced8-4a1e-960f-19a704ddcb69</t>
  </si>
  <si>
    <t>2a197a30-3090-4cdf-8e28-383788e7f4c3</t>
  </si>
  <si>
    <t>e895bcbf-6465-4ccd-a0c4-072a73aa453f</t>
  </si>
  <si>
    <t>3c0e6c2b-d714-46e8-aba2-78d83b7e7b32</t>
  </si>
  <si>
    <t>b6d9f947-9f93-4849-97b5-b10b2b3d5710</t>
  </si>
  <si>
    <t>b0b2f9a2-e99d-4545-929f-b085ba6f0b4e</t>
  </si>
  <si>
    <t>ded31aa0-1a79-4c91-9bb5-64f378115b87</t>
  </si>
  <si>
    <t>4b30ecee-6e96-4f7d-98be-973bee9c3bbd</t>
  </si>
  <si>
    <t>e3b3e77e-c6db-4819-8306-a2d7e10c7c36</t>
  </si>
  <si>
    <t>681b6042-df3c-4bf8-9417-87635398f8cd</t>
  </si>
  <si>
    <t>f974c6e4-b724-43f1-9e30-6ea2bb956c62</t>
  </si>
  <si>
    <t>cf5514a6-f875-4cdb-b409-408a21a285b0</t>
  </si>
  <si>
    <t>a5f07e72-45ee-4877-af73-06ef355f8db8</t>
  </si>
  <si>
    <t>289efe2c-0049-45c6-9060-8ee2ee6144a3</t>
  </si>
  <si>
    <t>0f64f877-75b5-4f33-afe2-b41c43bbe9dd</t>
  </si>
  <si>
    <t>64a955b7-968a-40e5-9b76-b02edfb7c7ee</t>
  </si>
  <si>
    <t>c9b6ee11-3f9e-45cd-a14a-18cb3fd80bc0</t>
  </si>
  <si>
    <t>07ef9208-7ee6-4154-8a9a-292a1a652e78</t>
  </si>
  <si>
    <t>99e79087-ca21-4533-b1b3-9c1f4b11bd20</t>
  </si>
  <si>
    <t>96839f63-262a-4b83-a1e8-10d680913bcb</t>
  </si>
  <si>
    <t>02975ab2-fc05-4a0d-b077-d230294fb968</t>
  </si>
  <si>
    <t>8e09dc89-aeeb-4669-a875-59047e5c0168</t>
  </si>
  <si>
    <t>1968f902-5fa5-4342-ba12-f8166b67f076</t>
  </si>
  <si>
    <t>f58917b8-d4a8-4078-b945-69189ce11e1a</t>
  </si>
  <si>
    <t>f9cab767-6858-4fc1-9e15-89ab109536d7</t>
  </si>
  <si>
    <t>4445347a-be44-4f81-89fc-99ff14dce1ba</t>
  </si>
  <si>
    <t>51fc768d-7eb1-428e-8ac8-c3caa1ccfc2b</t>
  </si>
  <si>
    <t>89451083-f303-496a-bb0f-bfaa5118e974</t>
  </si>
  <si>
    <t>3ac5fa8a-353c-49cf-b3d0-a033628abe92</t>
  </si>
  <si>
    <t>51e7e134-1ea0-417f-a25b-1df762bab276</t>
  </si>
  <si>
    <t>f988b392-9047-4a62-aa45-3bad14e8ee44</t>
  </si>
  <si>
    <t>44112e6b-f2ef-4bdc-9326-93542b992a09</t>
  </si>
  <si>
    <t>0eb6fe48-6349-468e-866c-8cda8bd040ae</t>
  </si>
  <si>
    <t>eec4f839-ba95-442f-9d6b-3352dc3a6ce6</t>
  </si>
  <si>
    <t>33749dcb-0fd1-45b3-9d9c-6e99e0d6aa8e</t>
  </si>
  <si>
    <t>efba819b-a153-414a-802f-14b9995b7b5f</t>
  </si>
  <si>
    <t>f287be12-35af-459b-a21b-5349e9f04090</t>
  </si>
  <si>
    <t>1984c530-5b0a-4d67-a451-3370565b418a</t>
  </si>
  <si>
    <t>a8c2ca53-cc4a-4855-af62-30206003d0be</t>
  </si>
  <si>
    <t>026d6274-e236-4eb1-ad58-7d9684c79cd1</t>
  </si>
  <si>
    <t>e92e667e-08ca-43ee-a5d0-faad8ed98d9c</t>
  </si>
  <si>
    <t>7f0e67de-7d67-467b-978b-90d6be9c1ea6</t>
  </si>
  <si>
    <t>51f44c5b-ca54-43a6-bdfc-8dc6d60895b9</t>
  </si>
  <si>
    <t>e8389195-3a1c-4d0f-a890-f63639a99181</t>
  </si>
  <si>
    <t>61818e92-6c12-4604-855a-02a7482bb855</t>
  </si>
  <si>
    <t>cd97cd3c-3d73-4e50-9640-dcf494631515</t>
  </si>
  <si>
    <t>d88f36be-15bc-4449-b3be-46a885ab502c</t>
  </si>
  <si>
    <t>710ba4a6-cc30-4b0b-9560-49f4f0f5ca22</t>
  </si>
  <si>
    <t>31ddcbee-c650-46a6-a031-0cae6092dfb8</t>
  </si>
  <si>
    <t>99174a0d-571e-4bbe-aba7-3fb80be43e13</t>
  </si>
  <si>
    <t>bf843c0b-7b35-40a2-9af8-1b3f65c79d9a</t>
  </si>
  <si>
    <t>184dcaa8-cdae-40e6-ae1c-b80d657a97ab</t>
  </si>
  <si>
    <t>68945813-a8e7-45ef-a68e-72ce9b297432</t>
  </si>
  <si>
    <t>dd208af6-f12e-43d7-9a83-6e8cddb95554</t>
  </si>
  <si>
    <t>5d0e467d-a034-45b4-ac81-8a2a237bb0fd</t>
  </si>
  <si>
    <t>64926453-2ede-446b-b7cf-8b1aa8064630</t>
  </si>
  <si>
    <t>7f44154c-e528-4d36-824d-f8e07c20b741</t>
  </si>
  <si>
    <t>d4c095bd-c4ec-43ad-9a2b-706d05854eae</t>
  </si>
  <si>
    <t>d050f9eb-5372-4f7d-8f85-98713bdcbede</t>
  </si>
  <si>
    <t>a34cc0df-52f9-4470-8365-bd04bb3076fa</t>
  </si>
  <si>
    <t>a52bf444-ac65-4fd8-b35e-18d5a221d563</t>
  </si>
  <si>
    <t>0119591f-99ac-4abb-b0a9-a544ffceb524</t>
  </si>
  <si>
    <t>ba1650d9-52d0-46a6-91db-f793089add77</t>
  </si>
  <si>
    <t>7924da05-3ca2-4694-b5c7-61785c4ecfdb</t>
  </si>
  <si>
    <t>c819373d-2068-4e36-9cc8-a1c5b51b986f</t>
  </si>
  <si>
    <t>44fb7f68-f749-45a6-87c4-58ef8bdc4270</t>
  </si>
  <si>
    <t>020cae68-ad2d-41b3-ace0-86613b883c32</t>
  </si>
  <si>
    <t>308733a4-4b4d-4974-aa41-181287b5c5e1</t>
  </si>
  <si>
    <t>0aeffe1e-77c5-46fd-b251-7c92f097e75c</t>
  </si>
  <si>
    <t>097a505f-37f0-4f85-af7d-b64646ee349e</t>
  </si>
  <si>
    <t>8895f980-2ddb-4757-8ff3-f98107761ce8</t>
  </si>
  <si>
    <t>94c9174c-0836-4888-9450-07f94314b060</t>
  </si>
  <si>
    <t>b782152d-76a1-4331-b75d-eca6efbf5f0d</t>
  </si>
  <si>
    <t>a8a5f375-40de-48a4-a9c2-a3c38b185b3a</t>
  </si>
  <si>
    <t>c3944187-eb94-464e-9a4e-d45a5054765a</t>
  </si>
  <si>
    <t>622d36ac-15b0-44bd-b9da-00d9225d29bd</t>
  </si>
  <si>
    <t>Jun 16, 2024</t>
  </si>
  <si>
    <t>1161a640-a7f2-4e20-b49f-9a89a971f58a</t>
  </si>
  <si>
    <t>34b6f7fa-c25b-491a-8577-53ef4016f62c</t>
  </si>
  <si>
    <t>bccdb732-709a-4403-b2da-9b4ebee29a7b</t>
  </si>
  <si>
    <t>SAMA144G/0022</t>
  </si>
  <si>
    <t>4a9f22f320931b2302835db119890692</t>
  </si>
  <si>
    <t>dee189f7-4982-4b4f-83f6-2a3a809300c8</t>
  </si>
  <si>
    <t>2195c423-5d80-4eae-a65f-c6b3f8793915</t>
  </si>
  <si>
    <t>Tab1</t>
  </si>
  <si>
    <t>84e7b6fc-db0c-42fa-bd80-6503db8a8179</t>
  </si>
  <si>
    <t>28eccfe1-19f9-4e45-87cb-1181b49428d6</t>
  </si>
  <si>
    <t>SAS020</t>
  </si>
  <si>
    <t>4bf97ceab501fd4bc9d347ba27f60091</t>
  </si>
  <si>
    <t>9975379e-8b29-478a-b1e1-2ee79c1a8d70</t>
  </si>
  <si>
    <t>4646e7cd-09af-43c2-9609-43744b80cb6f</t>
  </si>
  <si>
    <t>079e6569-9965-4dc2-81ca-fb3dccfc3dd6</t>
  </si>
  <si>
    <t>6c6ea8f4-c46e-49db-b76a-a2ec72b920c8</t>
  </si>
  <si>
    <t>ac503da8-5e5b-4600-88c1-89f3e91029df</t>
  </si>
  <si>
    <t>b79bd5b5-9fd2-447b-a608-519d185c73e4</t>
  </si>
  <si>
    <t>531183c5-4460-43c5-b3f1-5338cc52b506</t>
  </si>
  <si>
    <t>8a89765e-da77-4454-939d-4ca6d490461c</t>
  </si>
  <si>
    <t>7d28e1fd-6e9a-4684-ac3a-0874f00ffcbc</t>
  </si>
  <si>
    <t>2b04386b-ad85-4065-9b93-6f2b33148caa</t>
  </si>
  <si>
    <t>1418660f-b1a3-4d48-952e-0acfd771fa3f</t>
  </si>
  <si>
    <t>bb3c8e41-0f41-40fb-8e2a-71e8f7ddf072</t>
  </si>
  <si>
    <t>728203cf-1812-44e1-93d3-d2ba890c43e8</t>
  </si>
  <si>
    <t>1c6a8e89-5000-4fec-aa35-7c3458452d29</t>
  </si>
  <si>
    <t>49a25332-38d3-4206-a1ff-0c5326f89954</t>
  </si>
  <si>
    <t>8c0f1205-04df-4b73-82e2-6e6208ce9501</t>
  </si>
  <si>
    <t>83a6e1a6-a822-4b1d-8cc4-e6f9cf5fedac</t>
  </si>
  <si>
    <t>1dd811c3-65f0-465f-8793-7d0a9d57437f</t>
  </si>
  <si>
    <t>c6cbbb84-880d-4be8-a3c8-883d7a2e0958</t>
  </si>
  <si>
    <t>c177cf93-53e6-497d-92e9-0237c70f8276</t>
  </si>
  <si>
    <t>d8fe7d48-7474-45e2-9c80-05410a1feeb0</t>
  </si>
  <si>
    <t>4b137355-49a1-4cd0-9e86-04f3bbd2ebc4</t>
  </si>
  <si>
    <t>d82cb46d-dd61-46a8-aa87-9b1c0f539474</t>
  </si>
  <si>
    <t>e0dd5e37-24c6-4318-b294-66b4f22829fb</t>
  </si>
  <si>
    <t>607d91d7-610a-4640-bd07-0ceaec0017d4</t>
  </si>
  <si>
    <t>549dc1ba-4e69-43c8-acc9-d6a841f3fc17</t>
  </si>
  <si>
    <t>6851e644-8600-4a01-813f-16b5facc0ce2</t>
  </si>
  <si>
    <t>e883a327-b0e2-494e-96a5-1b0e7a215804</t>
  </si>
  <si>
    <t>f09ec321-c0a5-4b33-91a6-4799983238c9</t>
  </si>
  <si>
    <t>c8c0893e-7741-4115-ae4d-7e0c257101b2</t>
  </si>
  <si>
    <t>b4a2739c-bebf-46b1-98c2-3dd57b4600be</t>
  </si>
  <si>
    <t>250000d8-4a4e-40b9-ae7f-9ff15773b32b</t>
  </si>
  <si>
    <t>bdcb76f1-2225-4b20-a31f-673ffc6c9fd7</t>
  </si>
  <si>
    <t>a87caf23-7b08-4588-bb1c-4c3857200316</t>
  </si>
  <si>
    <t>dc07cf4e-0be5-43fb-8caa-df673f82f06e</t>
  </si>
  <si>
    <t>fa95bcb4-f283-4f0a-8874-b2c1fae05532</t>
  </si>
  <si>
    <t>0495b49b-986b-4524-b150-873d219c06bf</t>
  </si>
  <si>
    <t>153973a9-92f3-4812-9593-5aaefb29eeaa</t>
  </si>
  <si>
    <t>d31a5a4b-41e4-428c-a140-4c248de8716e</t>
  </si>
  <si>
    <t>0c7c7d2d-124b-4778-a192-4e79684002b7</t>
  </si>
  <si>
    <t>9b73427f-40cc-43cf-ad94-9f1f75c5e5c1</t>
  </si>
  <si>
    <t>f29afcab-9634-4857-8354-6a7671f66caf</t>
  </si>
  <si>
    <t>PRIVACY2A52G5</t>
  </si>
  <si>
    <t>c7a664e003d25ac1f5019b90fb3f13f6</t>
  </si>
  <si>
    <t>9f4d05e2-7f82-48b1-ad7f-bca28f4dffbb</t>
  </si>
  <si>
    <t>c12c2c88-a5da-4266-8d70-b3692f233e06</t>
  </si>
  <si>
    <t>ba0f88fb-c671-4ed9-b451-3014fc4eea7c</t>
  </si>
  <si>
    <t>14d30a28-586f-4c0e-9a94-b6e39cebb03b</t>
  </si>
  <si>
    <t>b8a7b8a9-1a5d-439d-897c-fcc7da17a5b8</t>
  </si>
  <si>
    <t>2f2b428f-abc0-4a48-b4c5-99b38dcf9892</t>
  </si>
  <si>
    <t>bcb600d4-db5f-4394-965a-1325aa9ae65c</t>
  </si>
  <si>
    <t>31731996-ad55-4f51-bafe-07f0109e8d2d</t>
  </si>
  <si>
    <t>c113fec8-b1d4-402b-b684-b83a1d7f8c27</t>
  </si>
  <si>
    <t>9a788a14-68b9-4f6e-bf23-ff5e58a49d6b</t>
  </si>
  <si>
    <t>6aefe2d7-6d0e-43b2-9cd9-a25d31d975b6</t>
  </si>
  <si>
    <t>63e56679-e690-417b-9fcb-1d7e510b35a3</t>
  </si>
  <si>
    <t>afc0d0c4-5962-4148-ba29-aec4384101a2</t>
  </si>
  <si>
    <t>2f6fab3f-8d18-4893-b083-d871a100450a</t>
  </si>
  <si>
    <t>608345c6-25b1-42c1-9248-d4e3f8000075</t>
  </si>
  <si>
    <t>cef60563-ca88-4777-bfbc-a3fbd125dcad</t>
  </si>
  <si>
    <t>384a58fb-953b-4e4b-8071-6e4b9f0e32c2</t>
  </si>
  <si>
    <t>a0a6246e-c0a1-467e-8a0b-453e9c02a9a7</t>
  </si>
  <si>
    <t>e823cb53-8bbd-477e-922f-47677532049b</t>
  </si>
  <si>
    <t>6501d5a2-2336-486e-a45d-2cdf102193e5</t>
  </si>
  <si>
    <t>80373db3-2b09-4e63-ad4b-2f53bfe13e67</t>
  </si>
  <si>
    <t>49f86c84-f755-49a3-99c1-82620090c9b1</t>
  </si>
  <si>
    <t>bd151e7c-4455-451f-9d7a-3c6b4d95254f</t>
  </si>
  <si>
    <t>093c2b2b-c29a-4c5b-ab38-af2a489cde1d</t>
  </si>
  <si>
    <t>d42c21e3-238a-424e-99ba-10af371355da</t>
  </si>
  <si>
    <t>7fce486d-f88b-4ff6-8101-2fb59fd540ed</t>
  </si>
  <si>
    <t>073b3cb4-c118-4c60-8725-9a0a8ca7c163</t>
  </si>
  <si>
    <t>aa5ddf20-da7d-4cbf-aafc-0eb9eee1e564</t>
  </si>
  <si>
    <t>aced16f6-e97c-492a-8590-5ca0d325be0f</t>
  </si>
  <si>
    <t>9067e14a-ad55-4f2f-bc9f-69ef3c6770a6</t>
  </si>
  <si>
    <t>3072d0f0-dacf-4dca-b899-a85038e17238</t>
  </si>
  <si>
    <t>GOOGLE7P2L1</t>
  </si>
  <si>
    <t>ee5473525d83e39e459c23f99e028801</t>
  </si>
  <si>
    <t>32367993-16b9-4626-9a34-9e1710c2d190</t>
  </si>
  <si>
    <t>52c8c1b5-3146-41c0-b156-f3636eebef45</t>
  </si>
  <si>
    <t>f0a0b26a-44f9-46ee-8a99-668a17fdbe32</t>
  </si>
  <si>
    <t>354ac5b7-5721-4926-b316-6e7fcac1a62a</t>
  </si>
  <si>
    <t>521de982-8724-4ae7-b76c-28c764d21cfa</t>
  </si>
  <si>
    <t>cbc50a68-ba63-49aa-92e7-f5cfc4b472b7</t>
  </si>
  <si>
    <t>1605c2d8-8ec1-48ed-b973-4b0a338cf633</t>
  </si>
  <si>
    <t>3990bfe0-4851-4621-94a6-be22be615889</t>
  </si>
  <si>
    <t>63e7b2ed-d08d-44d6-b6e3-e6b9417c0634</t>
  </si>
  <si>
    <t>a2029e50-5fd7-4656-b5bb-887981fc2b7c</t>
  </si>
  <si>
    <t>50600149-8d7d-4071-b7c6-5f84d361b86e</t>
  </si>
  <si>
    <t>3d4655ac-3bba-4785-901d-10007d960b61</t>
  </si>
  <si>
    <t>6a3581ec-bb0e-410d-911c-5ead2fa08cb4</t>
  </si>
  <si>
    <t>7b81ce74-fbec-438a-a235-58d198b33c6b</t>
  </si>
  <si>
    <t>d174226b-6afe-4e87-8aa4-9d369109c773</t>
  </si>
  <si>
    <t>5fb2e5e7-f845-4db7-9732-104f74aa5793</t>
  </si>
  <si>
    <t>4807b9e8-f3e0-4f46-b6a2-388edc885f38</t>
  </si>
  <si>
    <t>49eb5a95-8990-4927-8306-384c37862dfb</t>
  </si>
  <si>
    <t>12c07525-bf75-4513-bec9-2275d438f85c</t>
  </si>
  <si>
    <t>9bcb5cc8-0245-4cd7-a303-88a827ac8255</t>
  </si>
  <si>
    <t>3813a012-724e-4e6b-bb78-89d4e97d45c4</t>
  </si>
  <si>
    <t>c39a47af-4f60-4d20-a443-e7b1fac27332</t>
  </si>
  <si>
    <t>55e8991c-5d5e-4c74-a356-2c7c2bebff94</t>
  </si>
  <si>
    <t>291e6c7f-4497-4d82-beb9-56024641c02f</t>
  </si>
  <si>
    <t>5d676ed4-b289-4cc5-a154-a44273176bef</t>
  </si>
  <si>
    <t>0cfa5c3e-41f4-439d-a2dd-bbee22f10200</t>
  </si>
  <si>
    <t>fbd32ffa-4cef-4eaa-a191-bbbdacd9c0c2</t>
  </si>
  <si>
    <t>aed2d92a-44f4-4a33-a6a5-3b181a0506c3</t>
  </si>
  <si>
    <t>013f86ad-82d9-404f-bfa0-8970dd85749e</t>
  </si>
  <si>
    <t>5c59727a-7812-4ea6-b48a-6bcfec44bac1</t>
  </si>
  <si>
    <t>7d6e0b47-ac07-4318-a899-14c221c3eb28</t>
  </si>
  <si>
    <t>a2b41ac9-e90b-46a9-b5b7-09fc56dcc3a1</t>
  </si>
  <si>
    <t>4e53f79e-4b53-4151-a25a-6396feaa7a5b</t>
  </si>
  <si>
    <t>26f475b0-2995-43fd-b3e1-f3dcb996cf89</t>
  </si>
  <si>
    <t>d9d0a80a-e4ab-47d5-a30a-e564aca47d48</t>
  </si>
  <si>
    <t>aae36261-4dec-4f83-bb9f-19b12a45a67b</t>
  </si>
  <si>
    <t>1e84fd2b-25c2-4f68-a4a9-407b8ee39bc8</t>
  </si>
  <si>
    <t>7893f3ec-86df-48ea-9cff-46e99ac4addd</t>
  </si>
  <si>
    <t>SAX392</t>
  </si>
  <si>
    <t>3e9b2f36f8161051cfd57d925e7ae6ec</t>
  </si>
  <si>
    <t>a88600c8-53a7-47ac-8479-cf964711a5a3</t>
  </si>
  <si>
    <t>74939c65-3355-4b09-b676-5d926a5cc5a8</t>
  </si>
  <si>
    <t>ccdee0ac-bee4-4a4f-8b40-6f963dd07598</t>
  </si>
  <si>
    <t>115459ef-1860-4d73-9c1a-bf64258205b5</t>
  </si>
  <si>
    <t>fa99078a-3c63-4abb-87d5-dedc1d636952</t>
  </si>
  <si>
    <t>8a84fc88-c938-454b-bd85-65674db66b4f</t>
  </si>
  <si>
    <t>33e26fdd-7358-4835-b582-ea52b9fdf161</t>
  </si>
  <si>
    <t>1701591e-302b-4912-8110-51bc9b5713b1</t>
  </si>
  <si>
    <t>659dc870-6ab7-4177-b6cc-82d7fe0d05b3</t>
  </si>
  <si>
    <t>Jun 15, 2024</t>
  </si>
  <si>
    <t>878a6f95-87f7-48c5-a0e0-a3d59bbcf323</t>
  </si>
  <si>
    <t>6550db70-3047-415f-9a3c-1439ff6eed1a</t>
  </si>
  <si>
    <t>c004f5e2-9151-4d04-a23a-7aed269a146c</t>
  </si>
  <si>
    <t>0be786ec-a808-4804-a9b5-15e96373e895</t>
  </si>
  <si>
    <t>50d8a544-b9a9-4e43-b8e1-b91f5e6a1f15</t>
  </si>
  <si>
    <t>SAMA542PACSCR&amp;2PACLEN0039</t>
  </si>
  <si>
    <t>955e2aed7689df6c3d202907bf03e851</t>
  </si>
  <si>
    <t>c6bafccd-62fb-47f8-bc9e-219a8b0cb14f</t>
  </si>
  <si>
    <t>1fefb0cd-42d8-4f48-a3c8-ae5c19a8100f</t>
  </si>
  <si>
    <t>0d875980-7129-4e4d-b868-e77559a2e6ce</t>
  </si>
  <si>
    <t>48b23351-f298-4ef0-8f12-9b261e36aaac</t>
  </si>
  <si>
    <t>d42d2561-4a74-4323-b328-0180c6ecf0a6</t>
  </si>
  <si>
    <t>a6f2491e-02f6-42c8-895b-36fe9376def4</t>
  </si>
  <si>
    <t>RI006</t>
  </si>
  <si>
    <t>ef1e40e4bcf618f8a5d1d2d056e58051</t>
  </si>
  <si>
    <t>8f301a05-0841-4702-badb-768981ccd156</t>
  </si>
  <si>
    <t>01d3d431-65a4-4a6d-b2cf-5339123c2efb</t>
  </si>
  <si>
    <t>e8cfa3ac-eef4-4dfb-9df1-b1957dded10b</t>
  </si>
  <si>
    <t>67c14c10-921c-44da-8654-16a98c385750</t>
  </si>
  <si>
    <t>4caacc8b-6ec6-4512-ac57-c7ce15db0106</t>
  </si>
  <si>
    <t>7fedf58a-42b6-45d0-8590-f466432aa176</t>
  </si>
  <si>
    <t>0672eec3-510f-4b94-8723-0e822bd65c55</t>
  </si>
  <si>
    <t>8c0d89a6-7200-4674-acc5-040b4de6d516</t>
  </si>
  <si>
    <t>e2e646a1-18fd-4b47-b3a0-d58fbf67ba7f</t>
  </si>
  <si>
    <t>a80976dd-71a8-4a42-996b-156473ddbfc4</t>
  </si>
  <si>
    <t>f18f5275-c7a9-4d03-9141-e92c391e8758</t>
  </si>
  <si>
    <t>eaa01a29-be1c-4eb1-8beb-425827a0504a</t>
  </si>
  <si>
    <t>78668335-a1eb-43c0-8dd2-bcc2573feeff</t>
  </si>
  <si>
    <t>9d692a58-f442-4975-a216-a07ab089fc58</t>
  </si>
  <si>
    <t>c23a043b-8987-4ba3-bdfb-4ae7b7a49615</t>
  </si>
  <si>
    <t>54e80f21-e807-4d6b-a045-42544463a54c</t>
  </si>
  <si>
    <t>15043696-93cb-4c50-8e5e-43bd9835a0b9</t>
  </si>
  <si>
    <t>51679e53-887f-469f-b7b1-f5ca7639b6af</t>
  </si>
  <si>
    <t>98c08266-38a1-4588-bbc5-57fa8d6c5b90</t>
  </si>
  <si>
    <t>SAN292</t>
  </si>
  <si>
    <t>7a807106d4b04f9c21cf2361302ec8dc</t>
  </si>
  <si>
    <t>9f419227-f27c-407c-acbe-9273a887c185</t>
  </si>
  <si>
    <t>a1a780ba-6596-490f-b20a-aa98ae27cc7a</t>
  </si>
  <si>
    <t>93923ba4-e68d-40e9-bf0c-63c3f5eee60f</t>
  </si>
  <si>
    <t>fbd45682-1de1-443c-a478-e6c70b497162</t>
  </si>
  <si>
    <t>b81683d5-9ac8-43e0-bfc2-30a48f52e0dc</t>
  </si>
  <si>
    <t>b962f155-d5b3-4c26-857e-b34e5337ee19</t>
  </si>
  <si>
    <t>bc373998-8a81-4bdf-ac8f-a561cabfa598</t>
  </si>
  <si>
    <t>d94dd55d-2e16-404b-b778-2d26ccec532d</t>
  </si>
  <si>
    <t>66a8ee0f-0e10-47e4-9fa0-0153b3f7c9c0</t>
  </si>
  <si>
    <t>c1ace227-a05b-4e00-bf5c-8132b6803d9b</t>
  </si>
  <si>
    <t>8828e78c-1085-4518-a112-4224bb70c35b</t>
  </si>
  <si>
    <t>991c6aeb-f6cb-41be-87dc-91e6345e0396</t>
  </si>
  <si>
    <t>089b9fa3-7d6f-4529-b850-31ad3c99f259</t>
  </si>
  <si>
    <t>5ad99e30-91d2-4541-a998-59e6d6a48f40</t>
  </si>
  <si>
    <t>1fe1e194-e48b-440c-b438-2b1188bb01fd</t>
  </si>
  <si>
    <t>12e780ca-4af6-4b79-b3b4-6577e1ba58b4</t>
  </si>
  <si>
    <t>b937fdb9-cd62-41d9-9554-77428bb22f1c</t>
  </si>
  <si>
    <t>5a09b2a6-8d39-4d35-a448-ceeaba584b21</t>
  </si>
  <si>
    <t>c2cdab50-3c84-4c25-8855-41deb512968e</t>
  </si>
  <si>
    <t>f4f8ee6f-67d7-4175-bd2f-10f93010b584</t>
  </si>
  <si>
    <t>6fa4061d-c4eb-4c6c-9097-c4881a011e8f</t>
  </si>
  <si>
    <t>f9d0b180-95b1-433f-b4c6-dc96565b8bcf</t>
  </si>
  <si>
    <t>d7b05559-97b6-4a61-a3c3-20e939e4c193</t>
  </si>
  <si>
    <t>39c0568b-e3d6-4dcd-a174-52e955ed5910</t>
  </si>
  <si>
    <t>4b8cb0dc-2160-430f-8d03-d4e18a8b1c6b</t>
  </si>
  <si>
    <t>4de80746-5cbe-430f-94da-408f5dea2794</t>
  </si>
  <si>
    <t>c42eb07d-53d9-4983-9ba7-09bb378ea6f3</t>
  </si>
  <si>
    <t>3c6e3b01-bda1-4e56-b97c-c153efaa6c0f</t>
  </si>
  <si>
    <t>f55409f3-f228-492d-bb13-7a740ccffd2b</t>
  </si>
  <si>
    <t>84f41933-eee5-4c80-9d3f-c9e919d750de</t>
  </si>
  <si>
    <t>2d1c0621-9883-4591-a5a6-6418044dbb7d</t>
  </si>
  <si>
    <t>db5f02b3-4080-4c6b-8168-347a37b6d8ff</t>
  </si>
  <si>
    <t>d70d7896-8a0a-4ac8-9113-af0e6bd90167</t>
  </si>
  <si>
    <t>e3de9348-f0cf-4c36-897c-b41eb17c5d72</t>
  </si>
  <si>
    <t>181cee05-2433-44b7-9250-aa52322e5047</t>
  </si>
  <si>
    <t>d044516a-e046-4c0e-b5c3-4a9327e4d8d3</t>
  </si>
  <si>
    <t>32311083-3be7-4fa8-9e44-1f837e8db16b</t>
  </si>
  <si>
    <t>9a71fb62-b819-47ae-8e2d-363b7512d582</t>
  </si>
  <si>
    <t>420e0ae5-1b1d-4cff-a6a6-59b17d4756fa</t>
  </si>
  <si>
    <t>08f1496d-5401-4aaa-afb7-a3a4b1695ba9</t>
  </si>
  <si>
    <t>e0935c58-2175-4fe1-881a-037a30542d8d</t>
  </si>
  <si>
    <t>508f3bcb-0d32-429a-913c-f4d104febe84</t>
  </si>
  <si>
    <t>e77de9ca-30cc-43c8-a95b-ee5a359235d8</t>
  </si>
  <si>
    <t>fdcadea1-c633-4326-864c-d1c550476a47</t>
  </si>
  <si>
    <t>1093322d-0812-4d88-b006-4be2ee83f428</t>
  </si>
  <si>
    <t>b81fe09d-0b6b-480a-9fef-552b29443f1e</t>
  </si>
  <si>
    <t>1f9c4562-facc-4376-ba9e-a570e28aac9f</t>
  </si>
  <si>
    <t>d6049069-2af5-4564-b8bd-85018f83f2b6</t>
  </si>
  <si>
    <t>dedde2e5-c83a-447f-8f71-0996b9a0a150</t>
  </si>
  <si>
    <t>d94e1f1f-689d-4906-bf3f-43986e0de011</t>
  </si>
  <si>
    <t>0ab82342-4202-43d5-b51d-d8091bbc095e</t>
  </si>
  <si>
    <t>0b56e430-3465-435f-b707-804d4c5d2c84</t>
  </si>
  <si>
    <t>e51bb527-7a3b-4e50-8cb5-57ec00d63342</t>
  </si>
  <si>
    <t>b77354b7-1aa5-475e-ae97-9fa13cde2708</t>
  </si>
  <si>
    <t>19341cc6-459f-4252-908b-5518f512265e</t>
  </si>
  <si>
    <t>abb7aa7f-e561-4801-861d-d6994a31c45d</t>
  </si>
  <si>
    <t>ebe7b69f-5e69-4d8e-bf4f-185a9f70d329</t>
  </si>
  <si>
    <t>6f01fa64-7ee0-444f-af45-bed35ae2ca24</t>
  </si>
  <si>
    <t>b5631e27-79fb-4c27-bf71-7e8d12b6d0c7</t>
  </si>
  <si>
    <t>125f3449-5bed-4f11-8388-330ce6ad0826</t>
  </si>
  <si>
    <t>92d4ba8d-b11e-4dd7-838c-3fe4c990e9a0</t>
  </si>
  <si>
    <t>187ab05f-c778-49c0-92c6-07f7725f0cd1</t>
  </si>
  <si>
    <t>3df7d9fe-6e06-4ca6-b0f1-c79860b30f68</t>
  </si>
  <si>
    <t>f01cc4a7-87f8-43c6-9f6e-d3fb7d8f0d42</t>
  </si>
  <si>
    <t>2825e9ca-2321-474a-ab36-07b52bd55ae4</t>
  </si>
  <si>
    <t>41b0acd9-5002-4214-8c47-76bc1eec0f02</t>
  </si>
  <si>
    <t>Jun 14, 2024</t>
  </si>
  <si>
    <t>c8ace239-2043-415c-8e82-f15dc777f9f3</t>
  </si>
  <si>
    <t>31f28a94-35ec-410b-a116-824479c6694a</t>
  </si>
  <si>
    <t>ef27c6f2-94cb-4a3f-9da7-34e38d0e2dbb</t>
  </si>
  <si>
    <t>1cf6a3aa-3c4c-44de-9311-fcd1205bc78b</t>
  </si>
  <si>
    <t>8bd1daef-f33c-4c5e-8088-5ff0089ced17</t>
  </si>
  <si>
    <t>bde511f0-12cd-4db9-99c6-0bcfad5421d6</t>
  </si>
  <si>
    <t>2076cd5a-4b96-4efc-b8db-6f6b86763788</t>
  </si>
  <si>
    <t>aee37f3c-ac96-424b-85fe-b58ccf50f01c</t>
  </si>
  <si>
    <t>e2b029fe-7882-4d1e-808f-207117ec4e09</t>
  </si>
  <si>
    <t>69dec34b-ffbc-4580-947c-9cf07d18b4a0</t>
  </si>
  <si>
    <t>03c8277c-720e-48b1-ab0b-2a13c119da58</t>
  </si>
  <si>
    <t>f3048530-d421-4e3f-a331-3c9298c8260e</t>
  </si>
  <si>
    <t>17e71df3-b896-43e3-a4eb-9c4db6e39cbc</t>
  </si>
  <si>
    <t>fa97b8d7-4a30-4270-8e09-324768f63377</t>
  </si>
  <si>
    <t>82f6ab21-7eb8-4051-a101-ebf9e8beac8f</t>
  </si>
  <si>
    <t>b31569ff-48e2-4ff0-ab27-8f89a0890e17</t>
  </si>
  <si>
    <t>38c03702-7c99-4971-96e1-a1e86d2207c9</t>
  </si>
  <si>
    <t>3a72a1ae-d538-4f1d-a3c1-f999c54dfaf2</t>
  </si>
  <si>
    <t>94fa7572-5e24-4b8e-845d-b5eabf012381</t>
  </si>
  <si>
    <t>19063ea7-a9c4-41dd-a884-d3823f2658da</t>
  </si>
  <si>
    <t>26183b89-831b-47e3-8dfd-3b445ca918c4</t>
  </si>
  <si>
    <t>96aa05b6-c595-470f-bd4c-669d26ad5e21</t>
  </si>
  <si>
    <t>a076ecff-8f20-44d0-bf92-23b4ad6e7f9c</t>
  </si>
  <si>
    <t>5214d6aa-e799-46e6-bd7d-693be5630246</t>
  </si>
  <si>
    <t>2a630f74-8810-45b9-adaa-71d158b92b7d</t>
  </si>
  <si>
    <t>c8919f31-1bd8-415e-a8f2-7886a4b9562a</t>
  </si>
  <si>
    <t>30b5ca6d-62da-4606-b2be-4f6040fb8d07</t>
  </si>
  <si>
    <t>37e9244b-8dfb-4e42-9619-3b258a3ef8e5</t>
  </si>
  <si>
    <t>e8e39bfb-5c86-46e5-b348-bcc244073e8f</t>
  </si>
  <si>
    <t>0fadea6f-fb5a-40da-bd63-01b6d35f070c</t>
  </si>
  <si>
    <t>2075f09b-26f5-4f25-b42f-7016d86fce30</t>
  </si>
  <si>
    <t>62df2b5a-1982-4d02-9957-65e56cc482ed</t>
  </si>
  <si>
    <t>32b68be7-cdc4-44bf-a42d-8f2cf2ba2e20</t>
  </si>
  <si>
    <t>746988e2-a8cc-4caa-bb56-b808625caace</t>
  </si>
  <si>
    <t>8176acc6-0e4a-40c3-9f56-7379641955c1</t>
  </si>
  <si>
    <t>9035f519-85e4-48d4-9098-76987e576daa</t>
  </si>
  <si>
    <t>6a14bb66-a22f-4f4f-a8f8-b7d1ed05119e</t>
  </si>
  <si>
    <t>000dd655-0e02-42e3-9cc2-e30c7dc90530</t>
  </si>
  <si>
    <t>a064fc3e-3d1f-49fc-a54b-4d14e7d906c8</t>
  </si>
  <si>
    <t>b6a560f9-5a49-44ca-9c6c-19f815602d7f</t>
  </si>
  <si>
    <t>f66a1aae-d489-4427-b3f7-bcc86a1176d7</t>
  </si>
  <si>
    <t>e42439cd-f150-4aa3-9f86-9dd05c42c826</t>
  </si>
  <si>
    <t>f607005a-45c9-42ca-9f91-830de9a8fa65</t>
  </si>
  <si>
    <t>5a0542e5-02f8-4664-915e-c976a9cdd90e</t>
  </si>
  <si>
    <t>9a5b7a77-6f83-4e57-89c5-7c3c6f99367d</t>
  </si>
  <si>
    <t>1f6e448e-44dd-4416-9f06-b1d05c222740</t>
  </si>
  <si>
    <t>28da6c22-807c-488f-84e8-c7d9dd36483c</t>
  </si>
  <si>
    <t>fac210e7-bd29-4f37-8a3f-5b714a007e92</t>
  </si>
  <si>
    <t>53ef57e1-740a-45c9-99e8-d9c7bbfb880f</t>
  </si>
  <si>
    <t>ca5864f9-1ebc-4bc0-993d-60d9af8e5619</t>
  </si>
  <si>
    <t>8e8878ae-2ddb-4a29-bce8-bb99a72d1a7f</t>
  </si>
  <si>
    <t>1d61d527-aeae-4ba9-8125-5340b2d61514</t>
  </si>
  <si>
    <t>5868c048-9a40-41b1-8fda-f61fa91a8016</t>
  </si>
  <si>
    <t>fdb43d3a-8f6d-4a4e-bb60-351a7423b239</t>
  </si>
  <si>
    <t>f0db924a-9e9a-48cd-9805-27018b795d21</t>
  </si>
  <si>
    <t>26f017f6-e2fc-488c-9784-1b4c5aa20c5e</t>
  </si>
  <si>
    <t>7640f059-7b83-4d39-8348-4488575735fd</t>
  </si>
  <si>
    <t>6c97f8b5-feef-4491-82ef-28c199516f6e</t>
  </si>
  <si>
    <t>afc57a1d-c41d-4da2-b04b-444769e0dca3</t>
  </si>
  <si>
    <t>cf5afdcb-06b5-4e2b-a117-87c5aebb43a3</t>
  </si>
  <si>
    <t>a5e1a428-0579-4b29-96f4-4634303c701d</t>
  </si>
  <si>
    <t>496c16b3-cfd2-45cb-84a9-44adfabcba10</t>
  </si>
  <si>
    <t>2435d12e-bb1b-4b52-841b-0a87e84e72c2</t>
  </si>
  <si>
    <t>5f9d8de5-6d14-4fd6-97fa-aac5818fef66</t>
  </si>
  <si>
    <t>4f003c7c-96e0-457e-ba22-bb70a93a91b0</t>
  </si>
  <si>
    <t>60f1ab22-62c9-41f3-ae36-89515c097018</t>
  </si>
  <si>
    <t>8368f32d-ea20-4331-bbc1-d480e164d895</t>
  </si>
  <si>
    <t>9d8665ef-e2dd-4d49-ab77-9a96a2771c41</t>
  </si>
  <si>
    <t>e4add10b-3ea2-4831-bf3a-eab925b6c2c0</t>
  </si>
  <si>
    <t>0f166124-096d-45d2-96f6-cee60d5bec9f</t>
  </si>
  <si>
    <t>12e77641-96fc-4106-890d-d7fe6613c147</t>
  </si>
  <si>
    <t>8cb396f3-5481-4a79-9e5b-b89d6249a5f8</t>
  </si>
  <si>
    <t>e483daf9-1cec-4ae6-95d4-5372237b00f7</t>
  </si>
  <si>
    <t>2c741c3d-528f-48cb-a6d5-ae982babcc73</t>
  </si>
  <si>
    <t>a989426c-b9d1-4dd9-b0e6-5b0d5d5871db</t>
  </si>
  <si>
    <t>b95b66ab-b160-4520-9a63-c1238f4cd8f3</t>
  </si>
  <si>
    <t>83be5be8-0d90-4c13-b681-3a1e7c6a5a47</t>
  </si>
  <si>
    <t>3abf40af-da91-44b8-9e75-481e9147b349</t>
  </si>
  <si>
    <t>APPLE44PACK1</t>
  </si>
  <si>
    <t>96813c52af066961e8a239ae119a0fc2</t>
  </si>
  <si>
    <t>ada9ae93-288f-41da-9784-8aa3b4ff0173</t>
  </si>
  <si>
    <t>Jun 13, 2024</t>
  </si>
  <si>
    <t>556bad07-beb4-42ff-bea4-64f778256443</t>
  </si>
  <si>
    <t>a93b68a0-b7f7-449d-9b2c-f91764c3186c</t>
  </si>
  <si>
    <t>2d1b56c5-ffc7-47c1-ace8-46a7ed4f2933</t>
  </si>
  <si>
    <t>4c299a30-b5f9-4222-ae9c-76b14937fd30</t>
  </si>
  <si>
    <t>40e2c83f-a2bf-4603-aadc-f603fc07fb0f</t>
  </si>
  <si>
    <t>7ffd7cd4-472d-462d-87e7-b77c2930626c</t>
  </si>
  <si>
    <t>7bd8eb80-4a23-4ceb-a38b-2e525f335ff6</t>
  </si>
  <si>
    <t>bfa76324-422d-42d9-9837-28fb78948f28</t>
  </si>
  <si>
    <t>d419890b-e32e-4a99-83f2-74ade1eadf7d</t>
  </si>
  <si>
    <t>S22PLUSNEW2</t>
  </si>
  <si>
    <t>350affb78d25348936712f7b21161857</t>
  </si>
  <si>
    <t>d1b537d2-ea33-4591-8463-e724726ab378</t>
  </si>
  <si>
    <t>809de096-8921-4fe0-9017-d6b42214d43b</t>
  </si>
  <si>
    <t>217a13f9-6606-4b3a-b262-6e6078ee5fbd</t>
  </si>
  <si>
    <t>abaa38fe-5137-4db2-8143-240564582223</t>
  </si>
  <si>
    <t>29458e77-d53c-4df6-80ca-da8ce81c9b22</t>
  </si>
  <si>
    <t>92dcd83d-2e5d-4629-98a8-3a1473a6f942</t>
  </si>
  <si>
    <t>d46feba8-548b-42aa-8d29-4050c38565c3</t>
  </si>
  <si>
    <t>036bcaba-682b-4d78-aaef-b8c85de55c57</t>
  </si>
  <si>
    <t>3e535945-58ec-454e-a9af-29fde5c78dcc</t>
  </si>
  <si>
    <t>71e9397d-7d0b-4c07-9213-d7fc0544a9bd</t>
  </si>
  <si>
    <t>2de36c09-adef-428d-a27c-49a68a1562b0</t>
  </si>
  <si>
    <t>86bf05cd-f24a-48f0-ab59-d41589cb461a</t>
  </si>
  <si>
    <t>6f51e696-1ab3-488d-bb3f-02e9255b25b4</t>
  </si>
  <si>
    <t>9f78d501-c6fa-48b5-9a2d-cc060f1710d7</t>
  </si>
  <si>
    <t>1c00e71b-8210-439e-807a-8cf091d83df7</t>
  </si>
  <si>
    <t>9aeee874-a526-47b2-87fe-b097c5be1ef5</t>
  </si>
  <si>
    <t>96adf0d1-711f-4e64-9169-8d544419e61f</t>
  </si>
  <si>
    <t>f6282021-1b10-498d-91e8-922dbf5cb0b3</t>
  </si>
  <si>
    <t>7aa09c3a-e0ab-49cd-8af6-40dffe6f82de</t>
  </si>
  <si>
    <t>1b121f7e-c5c7-4301-a3a4-f66fbcb20d8c</t>
  </si>
  <si>
    <t>b4c4beae-c3f7-4cb3-9de4-81688016cea1</t>
  </si>
  <si>
    <t>fbb77643-962b-4a04-a11d-a97e87159b88</t>
  </si>
  <si>
    <t>8bb9b668-0fbd-47d9-8471-d0d9897fa5b5</t>
  </si>
  <si>
    <t>60833377-8a32-43a5-8a11-0241ad9be458</t>
  </si>
  <si>
    <t>cba6bfd4-a590-479a-a6b6-a70739f3c7cd</t>
  </si>
  <si>
    <t>f3d8a571-16dc-4649-b776-e36695f78b47</t>
  </si>
  <si>
    <t>dce7f1fc-9b0b-4f4c-b54a-38a20f19ae8c</t>
  </si>
  <si>
    <t>52455a87-0759-4f24-be53-8aa2a6c7a178</t>
  </si>
  <si>
    <t>08b717a3-cb56-41df-a32c-9bec53fdcb03</t>
  </si>
  <si>
    <t>916e7031-265b-4d67-8f5a-fc2dbb2bd650</t>
  </si>
  <si>
    <t>cf4b6db6-e968-4b83-a4b7-536b167a3e43</t>
  </si>
  <si>
    <t>a59a5974-4630-4ab3-8994-e832534108e1</t>
  </si>
  <si>
    <t>11aaef01-82de-4214-937c-0d6b64d218fb</t>
  </si>
  <si>
    <t>11a0c67b-964b-4640-a29d-7de23ca482ef</t>
  </si>
  <si>
    <t>5baaefc6-4194-4127-8b11-f6c023d4feaf</t>
  </si>
  <si>
    <t>e09d0d13-65a3-4bd3-8d93-e22c3958eda6</t>
  </si>
  <si>
    <t>de7160c8-3f89-4b26-8af9-29a7bd05755d</t>
  </si>
  <si>
    <t>69465e30-f8ee-4ea1-ad8f-1d1648913bc1</t>
  </si>
  <si>
    <t>1e4f1f3d-b1cd-4de3-850f-76556bb4626d</t>
  </si>
  <si>
    <t>76624fc0-81be-45be-a5e5-ccf1699dee89</t>
  </si>
  <si>
    <t>af2d762a-f0b3-42fc-9b10-e5423597ac31</t>
  </si>
  <si>
    <t>755cc59a-ef3b-4ee2-9ad3-260b842f6e3f</t>
  </si>
  <si>
    <t>e32914bf-20d4-41e0-a6e5-7be0aacb1773</t>
  </si>
  <si>
    <t>263ee721-d4dd-4b42-8c92-a7f286e0c963</t>
  </si>
  <si>
    <t>5a1ed952-a2f1-41bd-a157-a001ef60f81f</t>
  </si>
  <si>
    <t>cf394f32-c856-4206-80e7-193f2573eb11</t>
  </si>
  <si>
    <t>94a1ae22-32dc-4ea7-82a4-b01e26860b63</t>
  </si>
  <si>
    <t>2e139d3b-d848-4274-9ab3-bf5892297a4a</t>
  </si>
  <si>
    <t>XIA122PACSCR&amp;1PACLEN0057</t>
  </si>
  <si>
    <t>f0704b9d9e7d4a9e1442242f4205224a</t>
  </si>
  <si>
    <t>2cf82fd4-4350-4aa5-a47d-ae50993bf140</t>
  </si>
  <si>
    <t>502fd677-d39b-47d9-aeec-ea34918b0642</t>
  </si>
  <si>
    <t>f7f45d00-a66b-488d-ac31-d45c43b01e0c</t>
  </si>
  <si>
    <t>ab22cb2e-69cb-406b-bf5d-be567f25a410</t>
  </si>
  <si>
    <t>XIAOMI10P2</t>
  </si>
  <si>
    <t>e7c471af9602bec4e2136dd618da7a57</t>
  </si>
  <si>
    <t>5d6f0270-5747-4ba9-9a0e-2487df3d381a</t>
  </si>
  <si>
    <t>2cf6307f-7fdd-4601-a914-d30d0db844d7</t>
  </si>
  <si>
    <t>b1eca7f9-4ac8-4191-9681-ce4cd1554deb</t>
  </si>
  <si>
    <t>023eed21-bab4-4031-906c-d92c805e16d4</t>
  </si>
  <si>
    <t>5e4eb0a5-3b51-454a-a948-e57d9d8c7ed4</t>
  </si>
  <si>
    <t>4ea0ed79-1e77-4f8d-a6b3-fece15b88d87</t>
  </si>
  <si>
    <t>874f06ab-ceed-440f-b4e2-603776008860</t>
  </si>
  <si>
    <t>078070c9-fb96-4ee6-93dd-6bd9eac14942</t>
  </si>
  <si>
    <t>fb132e77-1d9a-4f43-9088-1b1c0789de37</t>
  </si>
  <si>
    <t>69d63511-5422-4a79-86d7-0cdce1f11544</t>
  </si>
  <si>
    <t>436c35ba-6624-4532-ac29-7c1901484225</t>
  </si>
  <si>
    <t>XIAPOCF42PAC0063</t>
  </si>
  <si>
    <t>0e41602df142dbe8c2a3055122176b8c</t>
  </si>
  <si>
    <t>ac60926d-ea98-4be6-9ee3-d44be786cacf</t>
  </si>
  <si>
    <t>912cfc54-756a-4cfe-9cf5-012401d2ad6b</t>
  </si>
  <si>
    <t>e05a8b4c-96ca-437f-ad61-395a9fab6775</t>
  </si>
  <si>
    <t>ecd82731-0b28-4ca8-a2b2-d15192d26835</t>
  </si>
  <si>
    <t>553c334c-2494-4bff-afa2-9d248f284920</t>
  </si>
  <si>
    <t>101d75fc-f76a-44e5-9e58-1eb44918a724</t>
  </si>
  <si>
    <t>0692d8e2-92d1-4615-8e74-be18e66ba72b</t>
  </si>
  <si>
    <t>4a3b54aa-0fab-478f-8514-d279e27c2032</t>
  </si>
  <si>
    <t>cd6a46f2-7969-41da-b597-6ff789c657a0</t>
  </si>
  <si>
    <t>f6f5547e-b72a-4a6e-9eae-e0e776919396</t>
  </si>
  <si>
    <t>d55231c9-61c0-43ce-b00a-7fc0349b292c</t>
  </si>
  <si>
    <t>fa465294-8ab3-435d-adfb-88bd85a86c2e</t>
  </si>
  <si>
    <t>674dfbfb-85c4-4cdb-9834-bec4522122b3</t>
  </si>
  <si>
    <t>b2c6af2d-b8a5-41e2-a438-b584fb274343</t>
  </si>
  <si>
    <t>e6d5cc24-b61b-4aeb-bac8-f67d8ab0c0a6</t>
  </si>
  <si>
    <t>0124a369-d17e-44c2-a01a-2486cae7802a</t>
  </si>
  <si>
    <t>d15a3005-a958-4bd0-8e29-04392f5afc06</t>
  </si>
  <si>
    <t>46e499da-8c51-48bd-9346-a609d34f6c83</t>
  </si>
  <si>
    <t>613070bd-0951-454f-a5eb-3bc47db9f8ff</t>
  </si>
  <si>
    <t>07e33503-20e5-4ed3-b349-219eb40ce4b9</t>
  </si>
  <si>
    <t>MOM122</t>
  </si>
  <si>
    <t>8f4dc17269c3a0b1bcf76049c53fd976</t>
  </si>
  <si>
    <t>bb205e39-4d3f-44f1-b1af-a6b47eaa48d8</t>
  </si>
  <si>
    <t>d3dbc6f0-dd42-4d8d-b0ce-a41dacc0c94b</t>
  </si>
  <si>
    <t>85c4f547-4016-4afb-9c8f-89c2286e235a</t>
  </si>
  <si>
    <t>34cbec43-f038-43bd-82a9-a21cbb69f437</t>
  </si>
  <si>
    <t>d893d80c-3588-41e0-8b0d-4b517b46c75f</t>
  </si>
  <si>
    <t>7a139bab-e076-423e-b37a-26bfc0c7fb23</t>
  </si>
  <si>
    <t>afadef9b-da8c-4dbe-8cbb-3e43d105ee5f</t>
  </si>
  <si>
    <t>SAMA132PACSCR&amp;1PACLEN0003</t>
  </si>
  <si>
    <t>f9cad9cfa429ae1703b5a5fa1e578124</t>
  </si>
  <si>
    <t>5c1d4802-8ee8-4f45-ab12-04dc0f39e4a0</t>
  </si>
  <si>
    <t>d8d93a48-5fd5-4302-a1b4-3fd0d6e9a06f</t>
  </si>
  <si>
    <t>7eb187ae-1e69-41ab-ba26-de32fcba1770</t>
  </si>
  <si>
    <t>ceb16115-8964-4f0c-9ca7-8da72bfcad0a</t>
  </si>
  <si>
    <t>341bef4a-3759-4b62-9043-e8e7b9e24050</t>
  </si>
  <si>
    <t>01dddcaa-3bcd-4af0-a933-1987ea47ae44</t>
  </si>
  <si>
    <t>3235cb14-9bde-49cb-9b18-f30782299114</t>
  </si>
  <si>
    <t>19086a6a-c737-41cf-a747-190fa30649f7</t>
  </si>
  <si>
    <t>d33ba0dd-b267-460b-bbb9-5d6c981fa1b7</t>
  </si>
  <si>
    <t>Jun 12, 2024</t>
  </si>
  <si>
    <t>1b1350d2-9ee3-4973-852c-2c7f87915d02</t>
  </si>
  <si>
    <t>5b2b51f5-9040-406e-819c-26a3de3dd590</t>
  </si>
  <si>
    <t>c46d4839-1197-4448-a0f2-ebcc3acc1578</t>
  </si>
  <si>
    <t>7a6701ff-e7c4-489d-86ed-8cefdade29bf</t>
  </si>
  <si>
    <t>599e5820-dc0a-4f8e-9e74-93fe98f20259</t>
  </si>
  <si>
    <t>2f18b4ee-8bf6-40a2-9fba-f3cc4b0b1501</t>
  </si>
  <si>
    <t>72ad8ffe-cc92-4c02-a059-c300934e6965</t>
  </si>
  <si>
    <t>fa97c9ad-84c4-4120-91cb-6caf359fb995</t>
  </si>
  <si>
    <t>709a115c-3775-4313-af13-628a6702e2b7</t>
  </si>
  <si>
    <t>9d33f34b-966f-43eb-b24b-5de04027325a</t>
  </si>
  <si>
    <t>0036a3ff-aed8-46fc-a23d-11baa4655f9e</t>
  </si>
  <si>
    <t>ce617c29-81d5-41da-b94e-e62e8703a287</t>
  </si>
  <si>
    <t>994f9251-a9a5-49f9-938f-947e4f61e37f</t>
  </si>
  <si>
    <t>ee2d8d86-b7b8-4f8b-ab20-7829c1e50bde</t>
  </si>
  <si>
    <t>cf93fdcd-d203-40ab-9966-32858dffed41</t>
  </si>
  <si>
    <t>0f42c65f-871b-4d96-b782-ed6700a83c9b</t>
  </si>
  <si>
    <t>e2d0ca98-71a2-403c-8576-e20380dbfdda</t>
  </si>
  <si>
    <t>dcb36e71-9738-4578-920d-bea9146d6396</t>
  </si>
  <si>
    <t>4874df97-d645-44c6-9232-d4fce644cbb1</t>
  </si>
  <si>
    <t>f8cc652d-151f-4a11-bcc4-225dbf01c1e6</t>
  </si>
  <si>
    <t>08acd91e-817f-44b5-9e14-60c0c6e3af24</t>
  </si>
  <si>
    <t>9b6bee4d-5d83-4e02-bd99-bc5a3f355d20</t>
  </si>
  <si>
    <t>5fa95951-24e6-465a-804e-9d3176715e74</t>
  </si>
  <si>
    <t>670c12fc-34f7-4c8b-a9f4-4ed4ef5d3730</t>
  </si>
  <si>
    <t>6979bb94-6992-4326-a52d-d551fe692068</t>
  </si>
  <si>
    <t>99eac727-be48-4ed2-afa4-eec2aee4516c</t>
  </si>
  <si>
    <t>A51PACK1</t>
  </si>
  <si>
    <t>a2c231fae369995ca9494dbf4f2a5236</t>
  </si>
  <si>
    <t>7f95cdda-e6eb-4a09-9749-1c16000d998a</t>
  </si>
  <si>
    <t>8e80ea2b-f661-4fc4-b739-783a5818da94</t>
  </si>
  <si>
    <t>e3431cb0-d579-47b7-9f06-3cde51a804cc</t>
  </si>
  <si>
    <t>e066c53c-0f66-41c4-b911-10ebcfe2e37d</t>
  </si>
  <si>
    <t>9833bd86-59c2-4bd4-b61f-5d9061c43fe7</t>
  </si>
  <si>
    <t>afa2abd8-ae36-4a15-b3f7-1ca1a1ad0618</t>
  </si>
  <si>
    <t>NOTE12PP2G4</t>
  </si>
  <si>
    <t>6b35ccb011d38d511aa83698d88a9c74</t>
  </si>
  <si>
    <t>c2c1987d-c8e7-4106-8932-866df7f83d8b</t>
  </si>
  <si>
    <t>ebf4d231-719d-4fe7-966f-baa8ec32906c</t>
  </si>
  <si>
    <t>26cbe17c-8517-4643-83c5-014aa61c1b91</t>
  </si>
  <si>
    <t>d16572f1-aea9-41c8-bd5f-614fd2887d9d</t>
  </si>
  <si>
    <t>3e2e3983-c19b-4267-8892-ee3d2da86341</t>
  </si>
  <si>
    <t>147c6c28-e121-4bd7-b0b8-da262240de17</t>
  </si>
  <si>
    <t>516f1aa7-9db2-4795-abb2-e3c194f7eb89</t>
  </si>
  <si>
    <t>2d56a100-8135-4fbf-8a8e-b9c60c8874c8</t>
  </si>
  <si>
    <t>17d62988-1eee-404e-843a-0c8761ebc19c</t>
  </si>
  <si>
    <t>4b8e65fd-584d-4f85-973a-db53f5e9025d</t>
  </si>
  <si>
    <t>e87d9e85-b3f0-48a0-a58c-130898af8ffa</t>
  </si>
  <si>
    <t>9e387d5b-744b-4c03-8f31-0b4d92ed3cc3</t>
  </si>
  <si>
    <t>cef4389f-fd35-4396-87b0-bbd9c90c5dde</t>
  </si>
  <si>
    <t>527492d5-0af3-4448-a813-25f9ec38a45c</t>
  </si>
  <si>
    <t>cee9de7d-c620-4200-b5bc-d6fbbb5949c1</t>
  </si>
  <si>
    <t>7990904e-4c07-4523-b186-47f348fb798f</t>
  </si>
  <si>
    <t>5f270842-bc76-4689-8a55-2186091bf6e9</t>
  </si>
  <si>
    <t>b7dbb7ab-50f1-4063-af3e-05650c684415</t>
  </si>
  <si>
    <t>79fd0333-5b1c-4796-8880-ec021961b785</t>
  </si>
  <si>
    <t>31b42075-daf2-4a09-baf3-053c7bc82294</t>
  </si>
  <si>
    <t>8e1d2ee3-a365-485e-9db3-d8b3f61d17f4</t>
  </si>
  <si>
    <t>7a0cbdb6-9c27-44be-bb03-7dc487f36936</t>
  </si>
  <si>
    <t>b0738a01-1352-4547-9e44-367e08187089</t>
  </si>
  <si>
    <t>b14b5c46-24f2-425f-b51c-be8227453daf</t>
  </si>
  <si>
    <t>fbf1eac8-db9e-4b8f-9518-f3361782161f</t>
  </si>
  <si>
    <t>f546af19-b419-4828-bdd8-1f55cf638d54</t>
  </si>
  <si>
    <t>f1088d92-3b2a-4cc0-be46-9d84a2b7250c</t>
  </si>
  <si>
    <t>dba09eb5-8a59-49a4-be39-b0844e19e5f2</t>
  </si>
  <si>
    <t>e02a4d03-a8e1-4809-98aa-14ec9e4ae289</t>
  </si>
  <si>
    <t>eeb605d2-f5c0-42a5-8dc9-47f16cc91982</t>
  </si>
  <si>
    <t>367b9a82-8036-4277-a205-09fecf014aab</t>
  </si>
  <si>
    <t>c8f9d711-822e-4429-a1a2-8609d29a220d</t>
  </si>
  <si>
    <t>S22PLUS2L</t>
  </si>
  <si>
    <t>49958d1d20a2023f93fd109d3a49be4a</t>
  </si>
  <si>
    <t>34cbe94e-a4e4-4018-bd0d-ecc8b2085147</t>
  </si>
  <si>
    <t>978e90a4-f3a6-4814-8640-801bdc039f8b</t>
  </si>
  <si>
    <t>64f0e3dc-388e-4353-9885-ed529d475d8b</t>
  </si>
  <si>
    <t>5eed018d-11e7-4da4-aa3a-ba835c722357</t>
  </si>
  <si>
    <t>833cd914-7e15-4685-bfc0-58dfd72f98e8</t>
  </si>
  <si>
    <t>f35b4625-8a15-4b88-bc3b-d9714c1ba1c6</t>
  </si>
  <si>
    <t>f41e7b60-b84c-4464-8021-a6dfe7a2cbc8</t>
  </si>
  <si>
    <t>a57de5cf-b2fc-4a35-9538-e02a98c6f679</t>
  </si>
  <si>
    <t>6fd52b62-126e-4e93-a3ae-69431dd71fe6</t>
  </si>
  <si>
    <t>b223cb60-d804-41a9-b4a2-f5dc3e94bfcc</t>
  </si>
  <si>
    <t>28edf19d-f3e0-4752-a977-50a424af8481</t>
  </si>
  <si>
    <t>9c3b3b0b-1fa1-4a98-8ed8-d8d918de38f8</t>
  </si>
  <si>
    <t>f9c3d3ba-488e-4fb3-9f88-5794da8d9c0d</t>
  </si>
  <si>
    <t>d4b9655f-7540-45ed-b04a-b2a8e7e4ab08</t>
  </si>
  <si>
    <t>9e5a5b2d-4bd6-4f0d-89b9-8de0cb8b1987</t>
  </si>
  <si>
    <t>51f1049a-cb33-45da-b592-4f0bef843901</t>
  </si>
  <si>
    <t>5e425caf-43e7-4b7b-94b5-0019b4405572</t>
  </si>
  <si>
    <t>e4fca187-d69e-45b0-b99b-7d4cf40f9bf5</t>
  </si>
  <si>
    <t>f0c2c9e1-9e93-4ea2-8282-80f42de22f75</t>
  </si>
  <si>
    <t>160c712c-832a-4f7b-954f-40f121559354</t>
  </si>
  <si>
    <t>0386ecdd-e44e-4e9e-ab43-62bca36f6053</t>
  </si>
  <si>
    <t>PIXEL6A1</t>
  </si>
  <si>
    <t>417df6f5601e25f6f479ef6135541472</t>
  </si>
  <si>
    <t>06462cf8-3f77-4b7a-a774-fa6f97ad7514</t>
  </si>
  <si>
    <t>32c27e8c-f568-4e06-a339-614e18cc3e3b</t>
  </si>
  <si>
    <t>39376e6c-ad99-446b-899d-dcd816fb6c0c</t>
  </si>
  <si>
    <t>f59b50d3-678c-45c3-aefd-a116ac4b7f91</t>
  </si>
  <si>
    <t>7cc4a75c-7ec4-4258-a70c-25bc74ad8a59</t>
  </si>
  <si>
    <t>7fbec298-1502-43ae-af25-bfb9a65e0f18</t>
  </si>
  <si>
    <t>a8216761-ff3b-4810-acc4-eac59123c2d2</t>
  </si>
  <si>
    <t>2a79b9fc-99c8-4e5f-9729-953d4cd09543</t>
  </si>
  <si>
    <t>5ba199fc-752d-45f9-9e75-76534c7d0f86</t>
  </si>
  <si>
    <t>b3d1bd97-9a85-4c2d-87c9-7dc58f115cd4</t>
  </si>
  <si>
    <t>99bceb58-26e8-4103-8641-a00e5a859542</t>
  </si>
  <si>
    <t>6b4fff03-e3a1-4603-abc4-239db65f0a7c</t>
  </si>
  <si>
    <t>a80e4378-52b6-4922-98ff-f88693cedf8e</t>
  </si>
  <si>
    <t>713f72cc-9011-490c-b34f-4015c686bfb3</t>
  </si>
  <si>
    <t>c67a4d1e-f3c1-442d-9652-859491b9f16c</t>
  </si>
  <si>
    <t>3e5b96ae-ea62-42f9-9ceb-5fce5adbbba4</t>
  </si>
  <si>
    <t>ac9492a9-e6f9-4f50-a5f7-f375f1664b54</t>
  </si>
  <si>
    <t>3eab01f7-0045-476e-b493-3400d300a0ce</t>
  </si>
  <si>
    <t>7cfee8ff-c9ad-4d5e-a1a6-fcf07b923929</t>
  </si>
  <si>
    <t>98ccaaa2-24c7-4fba-8497-88b7b8a14a32</t>
  </si>
  <si>
    <t>dee50643-07ed-4082-a7cc-40548ec5a3cd</t>
  </si>
  <si>
    <t>d810c15c-57cf-4640-ae78-a014f4d1acb9</t>
  </si>
  <si>
    <t>e47ee633-be6d-4f8c-8482-92ac8b97fcf7</t>
  </si>
  <si>
    <t>6f6d83dd-de2d-4c90-8d37-3375cbc0b2a9</t>
  </si>
  <si>
    <t>96f33577-6703-487b-829e-d72340889c92</t>
  </si>
  <si>
    <t>1d3a2ad8-abea-4ea0-b88c-4a3c26344ecc</t>
  </si>
  <si>
    <t>eb345d70-d265-405c-ba69-c278182cbe64</t>
  </si>
  <si>
    <t>296c233c-d0bd-489d-a070-5f169d2bb0a0</t>
  </si>
  <si>
    <t>5f695f8c-64ba-43a6-abfe-4f956df5be2b</t>
  </si>
  <si>
    <t>Jun 11, 2024</t>
  </si>
  <si>
    <t>3dd95e4b-cbac-44fa-bf54-bf09f84566e3</t>
  </si>
  <si>
    <t>ebcbbb59-ce0e-4288-9d11-d7cb321dc459</t>
  </si>
  <si>
    <t>2b9b15be-2c3e-4be8-951d-6672a6ed7ab9</t>
  </si>
  <si>
    <t>38b55d50-d293-4659-91a5-9d96c86a0743</t>
  </si>
  <si>
    <t>4e308365-fa68-477f-9d7b-3ae3d2e7e2ed</t>
  </si>
  <si>
    <t>2c1f6746-3b5d-4a95-8bb3-79df83b5fc25</t>
  </si>
  <si>
    <t>d4d5614a-c97e-4cf0-8868-a54b7fa943b0</t>
  </si>
  <si>
    <t>449400a0-4bd2-4334-bbdd-cd91c6729360</t>
  </si>
  <si>
    <t>4c22f61e-545d-420a-bd83-b813c496f685</t>
  </si>
  <si>
    <t>48de8c94-199b-4f4a-9876-6f95495b80d0</t>
  </si>
  <si>
    <t>bda60547-7848-4a60-ab74-1de72e6db580</t>
  </si>
  <si>
    <t>388e6e1d-4817-4830-972e-bf4dad1fb702</t>
  </si>
  <si>
    <t>SAS006l</t>
  </si>
  <si>
    <t>56a48a0550a1bf0969ce1b629305f6d7</t>
  </si>
  <si>
    <t>408c53b7-2be2-4b07-ae14-2b5f3270b647</t>
  </si>
  <si>
    <t>4a5d2c8e-ab24-47cb-a147-ae2d81f92537</t>
  </si>
  <si>
    <t>fb74379e-be08-4219-b00f-2117e59b5c5b</t>
  </si>
  <si>
    <t>eaee0738-bb69-4ebf-9c42-685ddcd38071</t>
  </si>
  <si>
    <t>a592a45f-83e7-4cee-925f-afdb0ca91f66</t>
  </si>
  <si>
    <t>6c63b801-3fde-4d02-9dfe-ffaef1143e30</t>
  </si>
  <si>
    <t>ba480634-762f-4713-ad7e-c77095d0bff0</t>
  </si>
  <si>
    <t>0121efe1-a5b8-4451-b424-0653d9843ac7</t>
  </si>
  <si>
    <t>962ec681-528f-4227-84d3-76b6f5cd28dd</t>
  </si>
  <si>
    <t>OFvIUU</t>
  </si>
  <si>
    <t>7790d2794d656c76e2b4ae128e072971</t>
  </si>
  <si>
    <t>864778a6-cf58-4031-b2fc-a2aaa0ecfc06</t>
  </si>
  <si>
    <t>50ab0f35-0ed9-47ce-a813-70bb243dc35d</t>
  </si>
  <si>
    <t>b50f2895-0478-4446-8c15-7a28c84cbd38</t>
  </si>
  <si>
    <t>07fefefe-2547-449c-afd8-3c64a964f53e</t>
  </si>
  <si>
    <t>d33c2f37-a9b6-4e2f-b8a7-bad5875adf7e</t>
  </si>
  <si>
    <t>24e0b679-2f9a-4ab9-8aa5-34044a9202b3</t>
  </si>
  <si>
    <t>da7b3f6c-d5c7-4f76-93b2-4e4d04c01cb5</t>
  </si>
  <si>
    <t>d62b881d-87e0-4843-8eb5-ef5d191e404a</t>
  </si>
  <si>
    <t>e405110f-5c1c-49d9-a057-2d14f36dc409</t>
  </si>
  <si>
    <t>df84014a-9e8b-49a2-b2bd-729d89db8305</t>
  </si>
  <si>
    <t>900b32c8-9025-4dfe-852d-90c1184d0bc5</t>
  </si>
  <si>
    <t>2bda38fd-e741-48eb-b901-fa7195fd042c</t>
  </si>
  <si>
    <t>336269de-d98c-4da1-a6c1-31a9d0f142b3</t>
  </si>
  <si>
    <t>d345af16-b96d-44b8-bf01-f129cc29194d</t>
  </si>
  <si>
    <t>937e160e-0415-4135-9069-7a5f7efedd9a</t>
  </si>
  <si>
    <t>561f5d38-7ed5-4baf-a0e2-120f4ab94fac</t>
  </si>
  <si>
    <t>719980a3-314d-441c-86cd-820702b265dc</t>
  </si>
  <si>
    <t>5f72eb85-a293-49b5-88c9-2493e27ae387</t>
  </si>
  <si>
    <t>NOTE20ULTRA</t>
  </si>
  <si>
    <t>e34984f532776be998c9acb80983d69f</t>
  </si>
  <si>
    <t>f5346e5a-f647-4452-9300-04dae1fbd953</t>
  </si>
  <si>
    <t>c24b6e84-7279-48bf-ab25-07eeeaf164b0</t>
  </si>
  <si>
    <t>639ed159-93a7-40a5-a485-ce3ed3b070f8</t>
  </si>
  <si>
    <t>79fbc73c-be4e-4dca-8221-507eea5acd98</t>
  </si>
  <si>
    <t>58c9efba-8ef9-4ddb-9969-52c6de1b9fa1</t>
  </si>
  <si>
    <t>539b9db3-725b-40c5-bf2a-e099295a91ca</t>
  </si>
  <si>
    <t>62832a1f-7474-4f02-9a77-f003bd692c9b</t>
  </si>
  <si>
    <t>686be676-01cd-48d9-9714-b1bd57eeb65c</t>
  </si>
  <si>
    <t>7b7cf6d2-1edb-4f7e-91e6-e4e10246d187</t>
  </si>
  <si>
    <t>fd405ce9-4e25-4b8c-9e3e-f7550442048e</t>
  </si>
  <si>
    <t>90f06b45-91d4-468f-b674-fc230d01ec23</t>
  </si>
  <si>
    <t>bde5dc88-71a6-4f51-91d4-b1886a819c06</t>
  </si>
  <si>
    <t>d611f59b-f263-4a55-a114-1206e4ed700d</t>
  </si>
  <si>
    <t>fc9451f8-66ac-4014-95ff-f319eb4338ff</t>
  </si>
  <si>
    <t>PRIVACY2A52S5G</t>
  </si>
  <si>
    <t>2a67568205a3bed395cba622b5ebdc9b</t>
  </si>
  <si>
    <t>08568598-e6cc-4ed0-91f0-59ff7f3885c5</t>
  </si>
  <si>
    <t>fc0757cc-883d-46fb-829c-9e28c39e4d88</t>
  </si>
  <si>
    <t>cab45c3b-d8dd-4439-8a6a-5a2cabc01544</t>
  </si>
  <si>
    <t>be76bb60-3d69-47b4-a577-cde57494a9d5</t>
  </si>
  <si>
    <t>fee2c00d-2c5f-4c6f-978e-7bb7e7100310</t>
  </si>
  <si>
    <t>721a99c3-661a-4dbf-90ef-63724d9626e5</t>
  </si>
  <si>
    <t>606e9db2-32e4-4d1d-ba6e-b1802a02ce3b</t>
  </si>
  <si>
    <t>22044ae0-5cb2-4247-bce7-b3fa1d5aff01</t>
  </si>
  <si>
    <t>3dae3f5f-25fd-48cf-b244-bacd17e51815</t>
  </si>
  <si>
    <t>fcc39eac-77f9-4d28-a8ca-21e1b67e15bc</t>
  </si>
  <si>
    <t>ec9de446-e2e7-4fd0-970e-1ab508a49433</t>
  </si>
  <si>
    <t>5109d305-d675-4665-a8d7-12ffb83b9113</t>
  </si>
  <si>
    <t>5c1f5db8-7461-49b3-871b-422e36c66ad6</t>
  </si>
  <si>
    <t>f5555103-82c1-418a-b5f7-4f1e721fe3ba</t>
  </si>
  <si>
    <t>cc27689e-3ae7-41ae-b5c8-f122af1c6105</t>
  </si>
  <si>
    <t>1679f0d8-7f8a-4580-9c84-ff44697d61eb</t>
  </si>
  <si>
    <t>da948657-4387-4c51-9fc2-c55d6228c0f7</t>
  </si>
  <si>
    <t>e81ef0da-ddd8-49f9-a716-a72d4d0cc519</t>
  </si>
  <si>
    <t>545bc153-2e20-42aa-9412-dd082557063e</t>
  </si>
  <si>
    <t>b6622bee-b657-432d-829d-387e214b9f86</t>
  </si>
  <si>
    <t>b3ac240f-fbc2-48af-8740-2430c6562289</t>
  </si>
  <si>
    <t>d81ec17c-6413-41f7-8d74-51e0ae5364bf</t>
  </si>
  <si>
    <t>3a1a455a-3aea-4ca9-902b-505faca50e3b</t>
  </si>
  <si>
    <t>16153955-27e0-4624-8de5-89d1adbaf0bb</t>
  </si>
  <si>
    <t>bae712d1-3c6a-4e39-9a75-1763f36dcbfd</t>
  </si>
  <si>
    <t>13564a3b-568e-4c3f-a408-9c2405c214e5</t>
  </si>
  <si>
    <t>473357aa-a798-4d19-a538-80cc1953d9a9</t>
  </si>
  <si>
    <t>4cc73fe4-8654-4c09-9e58-0b8309a5c8d0</t>
  </si>
  <si>
    <t>1e5b3747-656b-404b-9aee-816a70bec3c3</t>
  </si>
  <si>
    <t>0e3423d1-2a5d-46c4-b412-9c96dfd70b53</t>
  </si>
  <si>
    <t>e36a2a91-d674-4fbc-b186-8177a8115613</t>
  </si>
  <si>
    <t>d2d91c38-2420-4f54-a9ab-bcedd53bccc9</t>
  </si>
  <si>
    <t>2b98832c-7e94-496b-af7e-a017be470f21</t>
  </si>
  <si>
    <t>xiaomi-redmi-note-11 pro-5G-1pack</t>
  </si>
  <si>
    <t>a15fad848378bf9648350907780f37e7</t>
  </si>
  <si>
    <t>cdd14088-12d6-4f52-9c99-6dfab309a05c</t>
  </si>
  <si>
    <t>48d8bec1-5ea0-4b0c-8e41-e2852d51594d</t>
  </si>
  <si>
    <t>5a301382-adf2-4a48-a752-f2f0c5d71a74</t>
  </si>
  <si>
    <t>71466343-e09a-4541-a5b6-2f7f3c54483e</t>
  </si>
  <si>
    <t>cb51c36a-ee65-46cd-a833-54469c47f1d5</t>
  </si>
  <si>
    <t>8f93ae20-af6b-4f44-9f3e-b9ccbbad2106</t>
  </si>
  <si>
    <t>ddabc2eb-8c88-4ea8-ab6e-b0e57faf810f</t>
  </si>
  <si>
    <t>d85e648f-62bf-44a6-a5a5-9571af7f625e</t>
  </si>
  <si>
    <t>d26fadbe-d957-4078-bd54-d6ba0bfc552d</t>
  </si>
  <si>
    <t>efcd3b85-de48-4040-a6df-73d26f132858</t>
  </si>
  <si>
    <t>4447bcbb-87f9-4489-ba8b-d29373759c89</t>
  </si>
  <si>
    <t>ed6e95f3-5c93-43ba-82d1-4b842bb12a64</t>
  </si>
  <si>
    <t>33c3d6c3-cc4d-45ca-bd1f-e11fde35f587</t>
  </si>
  <si>
    <t>e37bc009-ce09-4648-b213-2026173dc180</t>
  </si>
  <si>
    <t>2db8ecb4-95c9-472e-a671-9684d2a65d34</t>
  </si>
  <si>
    <t>ba62ccc7-ebb9-4a93-88b2-2cdc68e2982a</t>
  </si>
  <si>
    <t>42532eff-7002-45f9-a3d5-faeaae0b9b38</t>
  </si>
  <si>
    <t>XI31</t>
  </si>
  <si>
    <t>f00459ec2eb6fe5c498b6b67578c0f55</t>
  </si>
  <si>
    <t>904dd560-db4e-4337-8e67-a38a41702874</t>
  </si>
  <si>
    <t>459d1f64-5cdb-4d37-ad22-0983131da308</t>
  </si>
  <si>
    <t>41d646eb-43e0-4e45-b629-304756a57a33</t>
  </si>
  <si>
    <t>c8841336-1a80-4519-a820-1936770b93af</t>
  </si>
  <si>
    <t>b89ce5d6-dbcd-4b28-92c8-f47f9d35733c</t>
  </si>
  <si>
    <t>7e71c048-bbdd-4828-a26f-4c0bbe7fed0e</t>
  </si>
  <si>
    <t>2114b0b6-3d21-4dbb-a192-a282d4642979</t>
  </si>
  <si>
    <t>d0c495d8-5796-4d21-b0b6-270106b6cedc</t>
  </si>
  <si>
    <t>f8510a12-b31e-4932-bf5d-af34c2a9279c</t>
  </si>
  <si>
    <t>0a5ed8e2-865d-471a-8d08-092b3ed1f925</t>
  </si>
  <si>
    <t>cf714188-73e6-4de3-a4e8-d0af3f2a4b5e</t>
  </si>
  <si>
    <t>ed177cf5-d06f-4dd3-b65d-d95223b05fba</t>
  </si>
  <si>
    <t>0e333e05-6ad8-430c-a19a-1a7abb7692f8</t>
  </si>
  <si>
    <t>1ab60673-584f-46fa-8ecf-4c552450e294</t>
  </si>
  <si>
    <t>2c333357-56d3-4293-b95b-6c6c02102430</t>
  </si>
  <si>
    <t>539532ae-ba9c-4437-b696-069129e5e1a3</t>
  </si>
  <si>
    <t>36a14afb-428d-4d0a-b3ee-29edecb06e9d</t>
  </si>
  <si>
    <t>80e205a0-e9a2-419f-bcfb-a693cd933bbe</t>
  </si>
  <si>
    <t>48c7b472-69bb-435a-9574-cf830931c6b6</t>
  </si>
  <si>
    <t>8c121294-1df0-4b4e-8f89-0912407d2a28</t>
  </si>
  <si>
    <t>f19dcfdd-3137-4a32-88ec-6e1421b89b3a</t>
  </si>
  <si>
    <t>f78bbed5-2ab9-4898-a362-6d2355b3307e</t>
  </si>
  <si>
    <t>1b167b9d-bf8b-4cf0-80a5-f31752751704</t>
  </si>
  <si>
    <t>99b36e5b-a5d8-4036-a958-eaeb1b7cf9e6</t>
  </si>
  <si>
    <t>616d56e9-6766-4ca9-bcad-5d34b1270f50</t>
  </si>
  <si>
    <t>60451972-c3cb-4191-85c9-a7da59adfd86</t>
  </si>
  <si>
    <t>69f84c36-fc20-4c62-854b-459658df3c5f</t>
  </si>
  <si>
    <t>73404833-4fac-4499-b67d-9d6ae3e2e913</t>
  </si>
  <si>
    <t>dcefdce3-7f12-444e-b831-f18168c2d39d</t>
  </si>
  <si>
    <t>9d1e73a0-a0cf-43a6-a120-b33e07a0d79f</t>
  </si>
  <si>
    <t>d586b99c-b60d-4f35-8af0-982ee17240b7</t>
  </si>
  <si>
    <t>71099043-2d53-49d1-b2a9-c6eaf192664d</t>
  </si>
  <si>
    <t>e148f31b-450f-488d-b03c-5daa33bfb906</t>
  </si>
  <si>
    <t>5d365e91-7659-4bc7-92ac-d57cbb4fcf60</t>
  </si>
  <si>
    <t>9ddb1f12-be57-4141-a9c1-1e8f8509c683</t>
  </si>
  <si>
    <t>78ff1cfe-fa0d-4f17-89c3-84b3723908df</t>
  </si>
  <si>
    <t>7cc99ebd-25b7-4d2e-af34-8e75bbd95af9</t>
  </si>
  <si>
    <t>ac8fc854-fbda-4516-a88a-8bd20f4bb81b</t>
  </si>
  <si>
    <t>f28ffca5-fe2e-45be-ac67-8415cccc8563</t>
  </si>
  <si>
    <t>9f4ab288-62f6-4b58-8ab6-660388b57882</t>
  </si>
  <si>
    <t>861a87b5-79cc-4b77-9064-3a091d5e5380</t>
  </si>
  <si>
    <t>da7bc878-f0d5-4029-8759-81638ac30e2d</t>
  </si>
  <si>
    <t>0361baf0-778e-4c9b-ba10-2e10c0e917de</t>
  </si>
  <si>
    <t>8d1f24a1-e34e-4b2f-980a-d5334f1bfae5</t>
  </si>
  <si>
    <t>740bbf79-b45c-4956-89f1-39de1f257d4c</t>
  </si>
  <si>
    <t>de6dc91d-0662-4fe5-8ed5-a9023d572169</t>
  </si>
  <si>
    <t>9c725869-7c08-431a-a2c8-9a1765c9d178</t>
  </si>
  <si>
    <t>91cfd549-002c-4fe1-a664-834110996a7c</t>
  </si>
  <si>
    <t>84da2378-c571-48de-ac2c-6010663fbafe</t>
  </si>
  <si>
    <t>ZFOLD4P2G5</t>
  </si>
  <si>
    <t>28c8eeb1698b99784b625fd6ae8af5be</t>
  </si>
  <si>
    <t>e35e5e7e-c2ca-4b52-a269-20f703ee7076</t>
  </si>
  <si>
    <t>f7e630d3-dd10-4f8c-8565-37550ffaf7df</t>
  </si>
  <si>
    <t>0ad14551-bc6a-4a39-9886-50ab0beff2ab</t>
  </si>
  <si>
    <t>a4dfef94-f48e-4922-8842-23c7934c13a1</t>
  </si>
  <si>
    <t>6fdb3435-2a6f-439c-96b1-91babeb2a204</t>
  </si>
  <si>
    <t>68dfea20-52dd-4c15-948c-9dc3dde7933e</t>
  </si>
  <si>
    <t>6646bb98-8ee5-4d47-837f-f2747fa9ea92</t>
  </si>
  <si>
    <t>3a1e1fe6-6e2c-4bb9-958b-c43fd88d27da</t>
  </si>
  <si>
    <t>Jun 10, 2024</t>
  </si>
  <si>
    <t>f3bd8692-16a8-4a29-8b3c-c1c8f91b3eab</t>
  </si>
  <si>
    <t>6f27467d-5bb4-4de0-a7ec-edfa9df9ade7</t>
  </si>
  <si>
    <t>8b67d8d5-f34d-4bfa-815b-7f07ee951e09</t>
  </si>
  <si>
    <t>S20PLUS2PACK</t>
  </si>
  <si>
    <t>7ccaf88a1d89caeba0a4b5766378c46b</t>
  </si>
  <si>
    <t>4512bf54-154c-4b08-80c0-c6257f104c48</t>
  </si>
  <si>
    <t>e8299452-feb3-4e14-b1bc-e2112e7fefa2</t>
  </si>
  <si>
    <t>dca381e1-38d4-4d28-a0ab-dfb6e67f1b75</t>
  </si>
  <si>
    <t>be980ffb-56a5-4f48-ada3-b5c38294b18e</t>
  </si>
  <si>
    <t>fe7cdf36-75cd-4c09-b6ed-9dc9632f16b9</t>
  </si>
  <si>
    <t>4002bf67-91a7-48d5-8780-4def7b2331ee</t>
  </si>
  <si>
    <t>46dada45-61f3-46f7-9702-2b4e890313c9</t>
  </si>
  <si>
    <t>fce3ba49-d971-4bfb-b3e1-1e8a67d5dc6e</t>
  </si>
  <si>
    <t>955cac24-3de1-4e2b-9be3-6868cf72f005</t>
  </si>
  <si>
    <t>114324aa-4a1f-4984-b05c-78cbfe0e8668</t>
  </si>
  <si>
    <t>799aff17-3b95-49a0-9964-cb6d8bfe72ce</t>
  </si>
  <si>
    <t>ONEPLU10PRO5G0001</t>
  </si>
  <si>
    <t>17fc97863e36b66e97831141c70dad0f</t>
  </si>
  <si>
    <t>8304e254-5c85-4d04-9684-88dfcfd8cd7e</t>
  </si>
  <si>
    <t>24ca2322-cf73-4834-bf2e-105ed4d90f46</t>
  </si>
  <si>
    <t>f9a99cc6-ec08-49c3-be23-01d20c3e5021</t>
  </si>
  <si>
    <t>17ceaa0e-f220-4d13-bd48-fa419dba0167</t>
  </si>
  <si>
    <t>2055bb39-e06f-42d5-b539-07923e3a3ece</t>
  </si>
  <si>
    <t>S22U2PN</t>
  </si>
  <si>
    <t>4d74232dd9cf1cfd8c067f1d5ae1d8ad</t>
  </si>
  <si>
    <t>67a66a36-01bf-4ada-82b6-a9830f3589d8</t>
  </si>
  <si>
    <t>142f3c35-eb10-46a8-acc2-7650029bf7e8</t>
  </si>
  <si>
    <t>a16bac40-cf0d-4d2f-a210-ad0d2eb68adc</t>
  </si>
  <si>
    <t>bb7165c6-c74b-4f46-a56c-0a8cc266b207</t>
  </si>
  <si>
    <t>bee1ad7d-3c3f-4d79-a0fc-9a7d6c66d5c6</t>
  </si>
  <si>
    <t>382d5023-6b21-47ee-b23e-be21f8fc53c3</t>
  </si>
  <si>
    <t>cf2dc9b6-8320-44b9-a7ca-9718cb73dda8</t>
  </si>
  <si>
    <t>58a46772-0caa-4d34-8eb9-39874b11a161</t>
  </si>
  <si>
    <t>c23fe6ff-17a9-4e8a-b942-a2999aa966c8</t>
  </si>
  <si>
    <t>e5b429f9-2a9e-421b-99dd-b81f530cb32c</t>
  </si>
  <si>
    <t>Xi12</t>
  </si>
  <si>
    <t>6166c212ab6faba5aad97b9cbaf21621</t>
  </si>
  <si>
    <t>7a17dd3b-c360-4f25-b35e-41cc6cce8252</t>
  </si>
  <si>
    <t>1e23733b-4630-4c0f-b3e9-191f74a62610</t>
  </si>
  <si>
    <t>415447b1-c0ca-4323-8523-c7b96f400efe</t>
  </si>
  <si>
    <t>eccda3b2-f1d2-4439-8ed7-b3f7b533f9be</t>
  </si>
  <si>
    <t>dd6ba5a8-80ee-4a3a-ba32-10f4538b8407</t>
  </si>
  <si>
    <t>dZsvqW</t>
  </si>
  <si>
    <t>8de225f42f8c8b94b960899ce36bc0f0</t>
  </si>
  <si>
    <t>5fbe6e9a-1712-4759-a0fa-da01da14302d</t>
  </si>
  <si>
    <t>12a263aa-21f3-4d63-ac5c-5b3526f758e9</t>
  </si>
  <si>
    <t>7941a825-773a-40cf-9d29-15cec8b564be</t>
  </si>
  <si>
    <t>d803b43a-f2c2-481d-9c34-3ebd4ec5c2b4</t>
  </si>
  <si>
    <t>b8cb6475-330b-4545-8963-24fef77b8005</t>
  </si>
  <si>
    <t>482926c8-19fc-452a-a24c-6178e6b52ef9</t>
  </si>
  <si>
    <t>61155ac2-f3dc-41b1-9000-4a35ccb947e6</t>
  </si>
  <si>
    <t>8b339fae-c833-4980-bd43-60c2c1ab3835</t>
  </si>
  <si>
    <t>f075da24-009f-423a-8c45-fb7999a028c8</t>
  </si>
  <si>
    <t>f231490f-5668-4298-bf42-68f40665b819</t>
  </si>
  <si>
    <t>8680f763-d3b9-422f-a76e-b04964d1e04a</t>
  </si>
  <si>
    <t>812bfbd7-13eb-481f-8489-f74db22f5e39</t>
  </si>
  <si>
    <t>fbba6225-8e62-40d4-a2f3-e82c783d01ca</t>
  </si>
  <si>
    <t>88c50f69-fa22-4918-b3b9-bd5989c45891</t>
  </si>
  <si>
    <t>e3f268e6-fc1f-4eb6-b4e2-594d36445473</t>
  </si>
  <si>
    <t>04bd1d86-a94c-49e2-9def-b25058d0379c</t>
  </si>
  <si>
    <t>c77b526d-96e0-438f-b345-e3400e8a4b89</t>
  </si>
  <si>
    <t>9dd40a56-fead-4a89-a687-f3ac6956f042</t>
  </si>
  <si>
    <t>a18cefd3-4f5b-4ec0-9c7a-d74275bc7a67</t>
  </si>
  <si>
    <t>1f7cf42b-65d7-4d06-bb9c-23530a4391d2</t>
  </si>
  <si>
    <t>66d6214c-33bd-4b10-af10-ae54e30d6b1a</t>
  </si>
  <si>
    <t>21fa5ef4-b870-4a28-a8ae-0fc946561aba</t>
  </si>
  <si>
    <t>NOTE10PLUSNEW2</t>
  </si>
  <si>
    <t>bfcca61b682024d97d48ed9c4a414e9e</t>
  </si>
  <si>
    <t>826d461f-c52a-4fb0-961a-99487cdac546</t>
  </si>
  <si>
    <t>0d0fc5db-e4b5-4b18-bc76-2c193a45aa74</t>
  </si>
  <si>
    <t>ffe05a8b-9b03-45f2-a17c-05b818e0de36</t>
  </si>
  <si>
    <t>8184d5a9-b103-4bea-bc84-88ad5d90fb85</t>
  </si>
  <si>
    <t>f6e9b313-82f4-47a3-ac70-fb256e306137</t>
  </si>
  <si>
    <t>S21E2C</t>
  </si>
  <si>
    <t>a044aa944f571e8d01d5e791bbb36bf3</t>
  </si>
  <si>
    <t>7a5cf022-a468-430f-8163-fd4b8ee2e1ce</t>
  </si>
  <si>
    <t>3f3493e2-77e9-4288-b2eb-c82b3246806d</t>
  </si>
  <si>
    <t>049b2e6f-6800-41d7-89d4-e4d6d94024ab</t>
  </si>
  <si>
    <t>02ce249a-7bf5-422c-8d50-5aa7c7902643</t>
  </si>
  <si>
    <t>b5ae6e26-460a-40b7-8e1a-c87fb1ba7468</t>
  </si>
  <si>
    <t>e22f7fc1-b5a1-445c-b6e5-6b960fc9bec6</t>
  </si>
  <si>
    <t>3af26c38-7341-415f-8a89-870ee29f248d</t>
  </si>
  <si>
    <t>cd464877-615d-4b4e-9bc9-36093a8ca5fe</t>
  </si>
  <si>
    <t>XIARED13C5G2PACSCR&amp;1PACLEN0039</t>
  </si>
  <si>
    <t>b5e280e3d3da3a6749d589171038c4b0</t>
  </si>
  <si>
    <t>2a62999e-99dd-4ed9-95c1-50b41a470512</t>
  </si>
  <si>
    <t>44924537-efe4-4191-b6ef-6297303e4eea</t>
  </si>
  <si>
    <t>2cad2624-cc47-4eed-a93e-a4dea6a41132</t>
  </si>
  <si>
    <t>501f0781-d8e6-4273-9e6b-ca9c44c1f317</t>
  </si>
  <si>
    <t>1985a5e3-a4b7-4cc0-9897-eb6e9c2cfb5e</t>
  </si>
  <si>
    <t>0eac5d46-f2b3-4a86-89cc-3475e84012f2</t>
  </si>
  <si>
    <t>4c614a1b-0786-4550-9ea2-98a080cb3d7f</t>
  </si>
  <si>
    <t>26f88859-4c48-4f97-ad42-87f578845763</t>
  </si>
  <si>
    <t>0650d5db-e5f2-4559-b835-418f09c72869</t>
  </si>
  <si>
    <t>d9b12e87-a3c1-48f9-9d3f-610d9a515644</t>
  </si>
  <si>
    <t>2e146362-9ead-482a-8d63-6c9070728518</t>
  </si>
  <si>
    <t>79d74e1d-8db6-4ea9-b6e1-c00023529dde</t>
  </si>
  <si>
    <t>9aea29f5-b285-4239-9f23-0c1f5d795fd8</t>
  </si>
  <si>
    <t>dff75732-88df-473d-94f1-2b5c122a440a</t>
  </si>
  <si>
    <t>200631f3-7e31-4914-b667-39ed9a0d2f66</t>
  </si>
  <si>
    <t>91c77486-c2e8-4967-990d-f967c1eb34dd</t>
  </si>
  <si>
    <t>4c175ce7-7fca-4f3f-8380-e2d16ac36884</t>
  </si>
  <si>
    <t>13PRO1</t>
  </si>
  <si>
    <t>54f052d00d349a2f9220f699f0c66ff5</t>
  </si>
  <si>
    <t>5fc4947b-9338-4f07-a3b7-f33ffa03700d</t>
  </si>
  <si>
    <t>5e88eb52-c1c5-4b33-9bf0-e43a878852a4</t>
  </si>
  <si>
    <t>2973faea-cff2-471b-8a10-b74b68979c9e</t>
  </si>
  <si>
    <t>d9ce3179-3be4-45d7-828a-caef76ef14a0</t>
  </si>
  <si>
    <t>1e121b9e-00d3-4b2e-9816-c7b2c8744b7f</t>
  </si>
  <si>
    <t>2ab061f0-95ad-418b-8499-f7e2f00e457b</t>
  </si>
  <si>
    <t>f8d5d9c3-528b-4708-8088-4a6ff54bdcad</t>
  </si>
  <si>
    <t>aba32b9a-2fde-4eb2-98d1-87ff8f83dd64</t>
  </si>
  <si>
    <t>aee436fe-d007-4762-a502-32fa9c71d84c</t>
  </si>
  <si>
    <t>7987dbe0-ae0c-4464-83c4-80049f8983ba</t>
  </si>
  <si>
    <t>ca403e2d-9d1b-43af-8da7-30c82feb32ac</t>
  </si>
  <si>
    <t>6aa4d1d2-d3b6-4cb8-a111-68d3a2f8855a</t>
  </si>
  <si>
    <t>8b1664be-2b0e-4b37-8513-7614fad15a6c</t>
  </si>
  <si>
    <t>c436a937-4a99-4338-aaf1-3d4575ce0b0f</t>
  </si>
  <si>
    <t>6e4371be-3b24-4edd-ad7e-da43321d106d</t>
  </si>
  <si>
    <t>Not as expected</t>
  </si>
  <si>
    <t>4e4ea4a9-5c6f-4b0c-b6f0-43983f2e99c0</t>
  </si>
  <si>
    <t>f426f718-6cbb-4080-9586-6346bd86e012</t>
  </si>
  <si>
    <t>bf9a95fb-34a9-4f22-a272-501d2b3e06db</t>
  </si>
  <si>
    <t>8b14e619-f120-499c-9cae-269c84ab871e</t>
  </si>
  <si>
    <t>6730e64e-0d47-4d54-8a25-4443820a1ebf</t>
  </si>
  <si>
    <t>c64b0e40-9f2f-46f9-b731-c1b870973eb5</t>
  </si>
  <si>
    <t>0152e2de-72b6-45d0-b9b7-fb526fa87fac</t>
  </si>
  <si>
    <t>460a1e73-96a3-4f7f-85f8-13a45d9ae5bd</t>
  </si>
  <si>
    <t>2c88301f-4317-4282-b459-950e14bdc15c</t>
  </si>
  <si>
    <t>649a1c88-08a3-4d59-ab49-d2a51d6285fb</t>
  </si>
  <si>
    <t>c1ca5f5f-b91d-4c6d-8ec5-5dab16b730d1</t>
  </si>
  <si>
    <t>d5565bf1-b552-4c1d-b5d7-aa7f173e1068</t>
  </si>
  <si>
    <t>5b313139-0935-4a76-8b0d-69abcf88be0a</t>
  </si>
  <si>
    <t>486f1c40-7581-42bb-bece-cdce77aa6ed2</t>
  </si>
  <si>
    <t>4444a84b-082b-4c5c-994b-4d0e31cb8343</t>
  </si>
  <si>
    <t>48499572-0845-4771-ac34-5717758ff2b8</t>
  </si>
  <si>
    <t>08877280-fa97-433a-a836-759e8e0563e2</t>
  </si>
  <si>
    <t>63524336-2a11-4cc7-9c28-20b3f4996181</t>
  </si>
  <si>
    <t>10553af2-7ba2-4a20-8efb-85211709279c</t>
  </si>
  <si>
    <t>SAA171</t>
  </si>
  <si>
    <t>681fc05c88872c263da1da1976903b50</t>
  </si>
  <si>
    <t>9f5a171e-a2af-4300-960d-4db4b5e4f34f</t>
  </si>
  <si>
    <t>d919863d-b123-4b63-b061-ddd7b8104cfc</t>
  </si>
  <si>
    <t>84eb4625-2a2e-479b-a52f-09208012ec7e</t>
  </si>
  <si>
    <t>c3e8e081-5a6f-455b-97f1-ec63e40019e1</t>
  </si>
  <si>
    <t>25ac7789-0401-46c4-9699-9d5572778e3c</t>
  </si>
  <si>
    <t>c1277fa8-73ce-4042-b510-5aeff0a80514</t>
  </si>
  <si>
    <t>41fc95e1-31d2-4c7f-83ed-acff1a11731b</t>
  </si>
  <si>
    <t>8665d73b-67f6-44d8-aeb8-dfe7c2316efb</t>
  </si>
  <si>
    <t>2d8f78d4-4d10-4753-9b66-4889cdb02e47</t>
  </si>
  <si>
    <t>da07cd81-872e-4fed-875f-9f3b6d86536b</t>
  </si>
  <si>
    <t>a0b721f1-90d5-4a17-b822-59ee8c44b28a</t>
  </si>
  <si>
    <t>56dd71ab-b575-4d59-9fd7-3b67bbf166bd</t>
  </si>
  <si>
    <t>2f4bd502-99b9-42a3-9b14-bbfd6854c444</t>
  </si>
  <si>
    <t>381105f8-ddad-4982-93c5-1ca48f848c23</t>
  </si>
  <si>
    <t>Jun 9, 2024</t>
  </si>
  <si>
    <t>d66d2092-b325-4481-8e00-32b135c2aee9</t>
  </si>
  <si>
    <t>f1905cd3-bf3a-4a2d-aa40-7b0d7fe1ceb4</t>
  </si>
  <si>
    <t>A04S2C</t>
  </si>
  <si>
    <t>a321c526ef4660eda2e45eb50d498657</t>
  </si>
  <si>
    <t>b8644cdb-7d7a-4aed-b5c3-19aa7af69d4d</t>
  </si>
  <si>
    <t>e544f042-d6f3-4889-941b-94c16b666be5</t>
  </si>
  <si>
    <t>5d3876aa-c5dc-4adc-a687-2281bc611b9b</t>
  </si>
  <si>
    <t>85d4a7e6-4c78-4a46-93bb-017e8094561e</t>
  </si>
  <si>
    <t>0a88ae01-e771-4743-ae03-cf662df04c6b</t>
  </si>
  <si>
    <t>ae052584-ef90-4a53-b91b-0c742a55594d</t>
  </si>
  <si>
    <t>49ec3ba9-254a-4084-9c49-6167a1a0b829</t>
  </si>
  <si>
    <t>4fb4a0a7-4124-43ae-963a-75d3b69060ba</t>
  </si>
  <si>
    <t>1f2df963-bfa3-4a82-bf8b-9bbbeba40eca</t>
  </si>
  <si>
    <t>3503c7fc-8010-4b3b-878f-651eac7bbe43</t>
  </si>
  <si>
    <t>0575cf12-23f9-4aa0-bf36-cababaf75400</t>
  </si>
  <si>
    <t>7c32048d-4583-433a-a5e0-b00e8cf25344</t>
  </si>
  <si>
    <t>6c31503f-c16c-42c1-9698-b424f19cbe29</t>
  </si>
  <si>
    <t>f53731a0-2100-47f1-b988-ce3facbc144b</t>
  </si>
  <si>
    <t>68b5f6bb-7191-4b56-b7cb-a18d74817f7e</t>
  </si>
  <si>
    <t>0c2c77aa-86b3-42b7-a5ac-a0cb59492177</t>
  </si>
  <si>
    <t>0920a233-917c-453a-bf19-dc3cf6eb539e</t>
  </si>
  <si>
    <t>57d38b98-8ea0-4655-a1ef-883b899658e9</t>
  </si>
  <si>
    <t>f0b9c464-61f0-4d73-9282-35ed039ec6b8</t>
  </si>
  <si>
    <t>7285dbd8-2d4c-4b0e-bf85-c3d27e3cee21</t>
  </si>
  <si>
    <t>10c89bd9-4df0-42ca-96f9-16dcf7877061</t>
  </si>
  <si>
    <t>884edddd-9ccb-41bd-971a-328cea95d809</t>
  </si>
  <si>
    <t>3e47f472-8629-4c07-92e2-9c552633ef95</t>
  </si>
  <si>
    <t>862aae49-5575-44ea-958f-c780e6e0a84a</t>
  </si>
  <si>
    <t>706e32c7-27c2-4417-bab1-757d929415e8</t>
  </si>
  <si>
    <t>a6dc1bfe-ffbc-4c5a-bc7d-2f208dc25279</t>
  </si>
  <si>
    <t>12ccb9ed-45ba-4e0d-99a9-1d000a9dc2ed</t>
  </si>
  <si>
    <t>40ddb780-a660-47ed-a8c7-a961d833e621</t>
  </si>
  <si>
    <t>6a32a420-099f-4b96-8eb1-f72e05084b70</t>
  </si>
  <si>
    <t>ba1ceab4-85c6-4e20-bb20-0bb3827332ca</t>
  </si>
  <si>
    <t>3c41644b-de0b-4f51-a716-d9b4edf31f68</t>
  </si>
  <si>
    <t>d9b75c22-85da-48cc-8039-840b407d5445</t>
  </si>
  <si>
    <t>yRfLMm</t>
  </si>
  <si>
    <t>50e1c8f1d33be5b3ecb37f211204ee30</t>
  </si>
  <si>
    <t>21b0058a-e797-4555-97de-64ba47c48ff6</t>
  </si>
  <si>
    <t>052499da-a385-48df-9475-c6afdfbf27f4</t>
  </si>
  <si>
    <t>0eb34513-6b51-4bc0-bf0e-91aeeb5cdf44</t>
  </si>
  <si>
    <t>7b53bf70-bdd9-4805-88c1-e172d137504f</t>
  </si>
  <si>
    <t>f1cc5278-088e-4c1c-8e78-29f87f48f70a</t>
  </si>
  <si>
    <t>e211243b-b717-4f43-b8fa-d0c2bb8b9046</t>
  </si>
  <si>
    <t>19e651c7-f36c-4af3-b7f1-76cce10c464f</t>
  </si>
  <si>
    <t>af952408-de72-4a13-877b-47d647465349</t>
  </si>
  <si>
    <t>fe4a9ef3-6fac-4ef9-8216-4ca31850f64c</t>
  </si>
  <si>
    <t>1701efef-4a08-4389-aa27-058b5960e4ad</t>
  </si>
  <si>
    <t>N20U2P5G2</t>
  </si>
  <si>
    <t>243ada6a90293be3a81eb53e47411379</t>
  </si>
  <si>
    <t>d3e0bdb9-5c3b-4695-b09f-88ed803e167f</t>
  </si>
  <si>
    <t>a74acfe1-a6df-427e-be46-ab3ed7e89dca</t>
  </si>
  <si>
    <t>a873925b-0bbf-4f0d-ba14-c904cdb4fa82</t>
  </si>
  <si>
    <t>1c924fea-0fa5-48c0-bfb5-7f2557ccded3</t>
  </si>
  <si>
    <t>1289e133-37ed-40c4-b6a9-2622dae8bad6</t>
  </si>
  <si>
    <t>5eeb2eca-18be-4e8a-9d01-a249d1bcedeb</t>
  </si>
  <si>
    <t>cea9e222-ff67-4ede-97c8-7600ec41320e</t>
  </si>
  <si>
    <t>1d59f09f-13ad-439a-93e8-093ae84a58a3</t>
  </si>
  <si>
    <t>b015644f-d827-40f8-a08a-310c9512e9cc</t>
  </si>
  <si>
    <t>aad3f853-d8e6-4676-9177-5080e7bfde4c</t>
  </si>
  <si>
    <t>6176336e-1ffb-4b38-a6b4-2b2e77572f9b</t>
  </si>
  <si>
    <t>3d262535-fd2b-4834-963f-2af2cf3fab00</t>
  </si>
  <si>
    <t>ed1c8ed6-7845-4ced-a8e0-a4bc0c79d003</t>
  </si>
  <si>
    <t>91ccb6f9-49fc-44a2-b8e0-633ffb38be3d</t>
  </si>
  <si>
    <t>0bd53999-7074-4b65-9e6d-c3544b6bf66a</t>
  </si>
  <si>
    <t>4ce8dd8e-f797-4a8e-b6ce-0309555ea84c</t>
  </si>
  <si>
    <t>eae2a8fa-907f-41c3-813f-4a1051c65f7d</t>
  </si>
  <si>
    <t>ef71d993-19d4-461a-8b6e-fb17f4a2dc39</t>
  </si>
  <si>
    <t>70be9cce-6017-4b82-bdb1-f8aa3043787c</t>
  </si>
  <si>
    <t>74cb83ab-890a-46c2-a143-530767098208</t>
  </si>
  <si>
    <t>cd33ede5-12ce-49fe-b8d3-5c2f8d284139</t>
  </si>
  <si>
    <t>be291c0c-6820-41cd-8082-c7955bcb31fc</t>
  </si>
  <si>
    <t>e78ad206-ccac-4211-ad98-2e295d4af2c3</t>
  </si>
  <si>
    <t>98492e70-2f1b-4009-8a3d-23bdf6d58956</t>
  </si>
  <si>
    <t>97e50d56-e530-4f5b-85c4-c6e82ad96771</t>
  </si>
  <si>
    <t>afe98f52-699d-45b0-a786-c128cf34e7c1</t>
  </si>
  <si>
    <t>e01ebe20-f774-499e-911d-31a7d6808ff9</t>
  </si>
  <si>
    <t>eb0e8acd-37ff-47e9-92c6-8072b0f3efca</t>
  </si>
  <si>
    <t>0448f85b-331b-4fba-965d-29129963fc7d</t>
  </si>
  <si>
    <t>48a8ac34-72bf-4db9-a310-f95c0623c590</t>
  </si>
  <si>
    <t>e9e74025-3a62-4c6d-be44-0c2bb5e373f9</t>
  </si>
  <si>
    <t>0700ffcc-6281-4bd9-a31c-0d954668f24a</t>
  </si>
  <si>
    <t>b5127882-a0bc-4dec-b857-1e9f778df781</t>
  </si>
  <si>
    <t>S23G5C2</t>
  </si>
  <si>
    <t>74a16c961bead029e903d586701dd6ef</t>
  </si>
  <si>
    <t>11722688-d8fb-4755-9744-e8cd2d5415b0</t>
  </si>
  <si>
    <t>b08ff8d8-66d4-48c4-8f2f-17187dabe289</t>
  </si>
  <si>
    <t>269e14ed-a872-4c36-9332-f9189aa2644f</t>
  </si>
  <si>
    <t>d763da39-5d7e-4fa9-bff4-602331f49ba0</t>
  </si>
  <si>
    <t>44f290fb-9e30-40c6-9a97-1518c5b194c9</t>
  </si>
  <si>
    <t>IPHONE13L2</t>
  </si>
  <si>
    <t>86c6ca86cfdf7afc4ebfe5bda8c9ef70</t>
  </si>
  <si>
    <t>dbdf4c6c-8157-4ae7-8cdd-cf3fbfa73908</t>
  </si>
  <si>
    <t>7832f67e-7b45-4369-9de8-a727efafbe7f</t>
  </si>
  <si>
    <t>738855a0-568b-45ef-901f-c35722514093</t>
  </si>
  <si>
    <t>a199a0ec-d383-481f-ab4c-c27336137238</t>
  </si>
  <si>
    <t>265918f3-f726-440d-926f-10ddd873ffae</t>
  </si>
  <si>
    <t>cb990af5-776e-46bd-925b-082c18998d0d</t>
  </si>
  <si>
    <t>XIR561</t>
  </si>
  <si>
    <t>8b77285efcbaee2c8dad3845d39f7eea</t>
  </si>
  <si>
    <t>a79a970b-c14b-4d46-bd95-f958c71a4d93</t>
  </si>
  <si>
    <t>618b3475-2d71-41b8-9b3f-83d6c5c52976</t>
  </si>
  <si>
    <t>S21U 1PACK</t>
  </si>
  <si>
    <t>9a5424e25b945412bcb26f267f1087b3</t>
  </si>
  <si>
    <t>2721f5b8-5366-4bea-aff2-4da025d245d0</t>
  </si>
  <si>
    <t>5f15e797-80fd-4f0e-b8c7-137e61e416c0</t>
  </si>
  <si>
    <t>XI1449</t>
  </si>
  <si>
    <t>513fa327651d5ceac3d54a3e5bffec1b</t>
  </si>
  <si>
    <t>d9a4e4bd-5fc3-4203-a9bf-ed687521def1</t>
  </si>
  <si>
    <t>b8176311-6165-4ee5-9e24-8023e0f88e78</t>
  </si>
  <si>
    <t>b36d2ee1-2528-4962-9059-343529ed9670</t>
  </si>
  <si>
    <t>ce875499-cb90-4491-a3f2-14814091460a</t>
  </si>
  <si>
    <t>247a6855-2262-4576-b8e1-8b3d1aae944f</t>
  </si>
  <si>
    <t>694f0cc7-e33e-4d86-971b-9d3966642cb4</t>
  </si>
  <si>
    <t>a79955ae-c804-4497-b991-2004966723ba</t>
  </si>
  <si>
    <t>72e902bb-7e52-418e-b2bd-d748631ffd64</t>
  </si>
  <si>
    <t>705d7372-1edb-4f1b-86d7-ec8c0b879106</t>
  </si>
  <si>
    <t>34d48cbc-a2f6-4da2-8def-cce4e9cef667</t>
  </si>
  <si>
    <t>e01e0d5a-0724-4fde-bc8f-7b43c898b6f3</t>
  </si>
  <si>
    <t>41697c46-7de9-45a3-9dca-633f99e20bc0</t>
  </si>
  <si>
    <t>dc40c279-e875-47ca-90bd-d81b8a969a2c</t>
  </si>
  <si>
    <t>17d0912a-e94e-48ed-bf49-cf197b78da58</t>
  </si>
  <si>
    <t>73e18ed1-1595-4f54-b527-80c40edea1f0</t>
  </si>
  <si>
    <t>bd895cf9-4023-4b3d-82ba-3478e073d263</t>
  </si>
  <si>
    <t>a2b27230-cbdf-484a-a56e-3df9658783f6</t>
  </si>
  <si>
    <t>fcf65176-1a98-4bda-9e44-4d73d1406c19</t>
  </si>
  <si>
    <t>a697cb2e-c104-4c47-9cd2-9d6d47dcf512</t>
  </si>
  <si>
    <t>53941f07-01dc-49a4-9d04-7dd1c85f1956</t>
  </si>
  <si>
    <t>3f6972cb-91ed-4dad-a42c-48c706fbcbd4</t>
  </si>
  <si>
    <t>bc7dbaa1-40e1-4acd-83af-c0a7aa993552</t>
  </si>
  <si>
    <t>0dc377e1-b4f8-4db5-8717-8bc71dd37ac3</t>
  </si>
  <si>
    <t>83f907af-55b2-45cc-8582-315bb5d1bc5b</t>
  </si>
  <si>
    <t>b3ff8c39-ebe1-4bc8-b5ea-4f2787a40bd1</t>
  </si>
  <si>
    <t>b7a83c5a-1026-4172-a04a-a4dc15ee026f</t>
  </si>
  <si>
    <t>cda0ea61-f4a7-4acc-8181-92a594037818</t>
  </si>
  <si>
    <t>b2c5bae9-c513-4579-9ae7-d8deb2fc914b</t>
  </si>
  <si>
    <t>81d7e538-b529-45e5-925d-73d82c96adf0</t>
  </si>
  <si>
    <t>aec39279-2409-44fa-a1be-fc5bb7e11c6e</t>
  </si>
  <si>
    <t>c2947ec5-c642-43cc-8888-72d143b351fb</t>
  </si>
  <si>
    <t>243b9277-e24f-41df-85ec-5daf2bc08eb7</t>
  </si>
  <si>
    <t>2db3f759-26a8-49c1-b21a-3a70bd521ea7</t>
  </si>
  <si>
    <t>S23U1C1</t>
  </si>
  <si>
    <t>57d1b330ed68d5707c2a6e6854c0b16a</t>
  </si>
  <si>
    <t>3bbd913d-fba8-4350-993c-da3c8cb201aa</t>
  </si>
  <si>
    <t>c06c1ca3-f4e2-42ec-814a-8de4eadb885a</t>
  </si>
  <si>
    <t>89e6dcd4-2f3b-4ad7-8135-c98de72ab083</t>
  </si>
  <si>
    <t>b4a8abc3-fb01-4436-9f07-93cc6ba24525</t>
  </si>
  <si>
    <t>f8e6dfcf-7e4a-459a-a4b2-0e80f0f243c2</t>
  </si>
  <si>
    <t>samsung-S10-New-2Pack</t>
  </si>
  <si>
    <t>72f32d9ba5b052fe7870f672ba34dc74</t>
  </si>
  <si>
    <t>abbd1ae9-42be-4563-bd00-456628c3a4ec</t>
  </si>
  <si>
    <t>14381cd7-159d-4092-b063-4db5a75c7438</t>
  </si>
  <si>
    <t>ceaad46b-cdc0-4fd2-b44d-b0028d29966f</t>
  </si>
  <si>
    <t>6d73dcaf-17ad-4648-b305-204ed9da05e9</t>
  </si>
  <si>
    <t>5e63ec15-fe2a-4bdd-88e3-1c654da0a159</t>
  </si>
  <si>
    <t>79028dd4-d913-4f68-bbff-27090f650ce6</t>
  </si>
  <si>
    <t>0af045d3-6d0f-495e-bdf9-ea9b393a9582</t>
  </si>
  <si>
    <t>e4590f45-2e86-4db8-a94c-34fb64baa419</t>
  </si>
  <si>
    <t>PRIVACY12TPRO</t>
  </si>
  <si>
    <t>c948ce09586e161d2e669a05d4f109c4</t>
  </si>
  <si>
    <t>c7644dc6-28b1-47b8-abac-442e1c375b09</t>
  </si>
  <si>
    <t>b378301c-6e55-4b9d-9740-f1726ac0d9db</t>
  </si>
  <si>
    <t>e9486c93-6f5c-42df-bc69-36404660dc54</t>
  </si>
  <si>
    <t>764c6080-78fd-48e9-8e51-738a01b970bb</t>
  </si>
  <si>
    <t>f5ff1c03-5ae5-479a-a553-ff5d0ee71b2e</t>
  </si>
  <si>
    <t>514a0569-215c-4da1-8dfe-5b55afdd1406</t>
  </si>
  <si>
    <t>eaf26297-fa84-40a0-bf00-6920e1970efd</t>
  </si>
  <si>
    <t>842f77f9-5ed4-4c05-969b-4577a03e4018</t>
  </si>
  <si>
    <t>e4a37469-4bbf-4db5-bb12-27b54087b84c</t>
  </si>
  <si>
    <t>c5b15f2c-bacd-4813-bc5d-7effa9c8aa1c</t>
  </si>
  <si>
    <t>54118da8-a36f-432c-9154-69e8b31af269</t>
  </si>
  <si>
    <t>31263151-100f-457d-b5ae-e3b10f025e02</t>
  </si>
  <si>
    <t>2c51096a-0db8-49c3-acc2-b53d395ac4d2</t>
  </si>
  <si>
    <t>b8a24012-8fb6-4c73-8260-4af4746fc4ce</t>
  </si>
  <si>
    <t>afab4de3-e3fb-4f11-91b3-36cca5323dfc</t>
  </si>
  <si>
    <t>d96549f6-5c0a-46ca-8655-2738dc7c9fd0</t>
  </si>
  <si>
    <t>LTVxYz</t>
  </si>
  <si>
    <t>4d3e2d7dcf3041de5c50c741f48d4159</t>
  </si>
  <si>
    <t>42dcd3b4-abde-4970-b2e7-f21cf640f91a</t>
  </si>
  <si>
    <t>b192c8e9-bfa2-4182-afec-852ec4e0edbb</t>
  </si>
  <si>
    <t>11cdd717-70af-4d7f-8d45-74411e70f577</t>
  </si>
  <si>
    <t>1a1bbba8-92c2-4d84-9c09-918d502db07a</t>
  </si>
  <si>
    <t>c1a82a0d-1e15-4885-b3e5-94ef61a0d683</t>
  </si>
  <si>
    <t>f8175d7d-84b9-49a0-aaa4-176dc6143bc9</t>
  </si>
  <si>
    <t>08d0f9a2-1cc1-4a0a-b575-5f3e7d7ce6aa</t>
  </si>
  <si>
    <t>f5dd1ba3-bc8d-40f6-aa48-b347c9d8508e</t>
  </si>
  <si>
    <t>7fd095ad-6b20-4e9c-9d04-b6a93fc09dd8</t>
  </si>
  <si>
    <t>92f4cdfc-878e-4404-b8b5-107a687ad887</t>
  </si>
  <si>
    <t>ded619dd-c83d-458b-9205-e053c633f2df</t>
  </si>
  <si>
    <t>fc684d8a-6f37-470f-b686-5e33e9e270a5</t>
  </si>
  <si>
    <t>104af2d0-b552-4d99-8639-b69f127247df</t>
  </si>
  <si>
    <t>Jun 8, 2024</t>
  </si>
  <si>
    <t>515b7110-9eb6-47cd-8060-61d30acbe896</t>
  </si>
  <si>
    <t>197d4547-db06-46b9-a8a7-9acd144dbbde</t>
  </si>
  <si>
    <t>43222a3c-bb20-41b0-8f15-280854733d1b</t>
  </si>
  <si>
    <t>fa4e9ba9-e7ab-4d45-a59e-75550434692c</t>
  </si>
  <si>
    <t>79a91e2d-366f-4bef-8b53-8afc68c857c8</t>
  </si>
  <si>
    <t>db92e579-8417-4fa8-9803-ec8942dda065</t>
  </si>
  <si>
    <t>48be1289-9aaa-4b48-acda-5c728550b466</t>
  </si>
  <si>
    <t>df6a1512-9b74-4442-88a9-58d24bbb248d</t>
  </si>
  <si>
    <t>b3631a7e-a509-451e-bcbd-fd289419b89b</t>
  </si>
  <si>
    <t>5d32bd73-5c07-4560-b859-17d1d3bb816e</t>
  </si>
  <si>
    <t>3055d464-b8db-4265-a082-aabd10cf2848</t>
  </si>
  <si>
    <t>44MM2PACK</t>
  </si>
  <si>
    <t>1a37f9e3243178408c616ba4154ef30e</t>
  </si>
  <si>
    <t>f4f70338-0e29-49ae-b1f9-9732088b21ad</t>
  </si>
  <si>
    <t>4def86f3-3379-48a6-b359-7b4b90c757b1</t>
  </si>
  <si>
    <t>G51PACK1</t>
  </si>
  <si>
    <t>e3f6f98f456044faade7858390be987c</t>
  </si>
  <si>
    <t>62d43b0e-6048-48eb-bd40-46aa833ff525</t>
  </si>
  <si>
    <t>3ef63329-b9bb-4d1f-957d-61a2ec06b3ee</t>
  </si>
  <si>
    <t>c97cde20-7cd4-4e49-9adf-a4c9c4c8a1fa</t>
  </si>
  <si>
    <t>ec94fd2e-198d-4f13-85bb-9b80fce94d7d</t>
  </si>
  <si>
    <t>0cc59f7f-12b2-4f5c-a674-6023ee220557</t>
  </si>
  <si>
    <t>e0811323-8b6e-4e30-be5e-b8d3ac300f59</t>
  </si>
  <si>
    <t>613bc0ee-8db8-4b17-9610-a1e1c6aadac8</t>
  </si>
  <si>
    <t>cb5518f5-1748-47e9-ba5d-46f9626d0446</t>
  </si>
  <si>
    <t>57175585-bd4a-47e1-9475-5c39f0721e89</t>
  </si>
  <si>
    <t>be01982a-d9e2-414e-a443-99490a68e818</t>
  </si>
  <si>
    <t>82c68eee-ace5-45e1-990e-2183c9828bb6</t>
  </si>
  <si>
    <t>b4ac9ddf-6384-4a30-b2d7-b0eb8158bf1a</t>
  </si>
  <si>
    <t>68b213a6-2817-4f08-afe1-7de54dd4dbd5</t>
  </si>
  <si>
    <t>4745c881-8696-439d-90be-1d3636886796</t>
  </si>
  <si>
    <t>9147b1d1-d47f-462d-9808-b52e35997aff</t>
  </si>
  <si>
    <t>e03fddd2-1f26-488f-a588-e67809a62d29</t>
  </si>
  <si>
    <t>d7a38900-1e11-4949-9dff-fff45b9b9603</t>
  </si>
  <si>
    <t>ceb4bb0e-b90a-48d7-91b6-d11511ffcb6c</t>
  </si>
  <si>
    <t>4e665c0b-cbc7-4ba3-b9d2-873df667d313</t>
  </si>
  <si>
    <t>a364acd9-bc49-49e2-91c9-23f2146af984</t>
  </si>
  <si>
    <t>58a20334-c0e6-4f3c-bcf1-386d236e9dab</t>
  </si>
  <si>
    <t>d6cec6d2-5fa0-493c-8d9f-41bbc07c357f</t>
  </si>
  <si>
    <t>ce213dd0-76dc-4d66-9170-e04b2947f70b</t>
  </si>
  <si>
    <t>xiaomi-redmi-note-10-Pro-2pack</t>
  </si>
  <si>
    <t>1e51e101ad01faf5512dd177f3a0e8de</t>
  </si>
  <si>
    <t>9a037c8c-4405-41d7-bee2-24bbc0e218e4</t>
  </si>
  <si>
    <t>03926924-dbaf-4929-bfae-46a3575169f7</t>
  </si>
  <si>
    <t>a5b34bb4-1e6e-4656-a02e-2987b6fdd736</t>
  </si>
  <si>
    <t>61c7056f-b4d1-4c51-adfd-72645f76e74e</t>
  </si>
  <si>
    <t>eb13abe6-7fe8-4b4a-ac5e-086ef3bdc439</t>
  </si>
  <si>
    <t>993b3e0b-dbc3-4dd4-9088-5189c32677ec</t>
  </si>
  <si>
    <t>b8e86b38-d6d9-4d99-b465-4a56d1d36f27</t>
  </si>
  <si>
    <t>8974a231-ce4c-48e2-9d50-81a6b77a9aa7</t>
  </si>
  <si>
    <t>ea4943b5-8988-4a9d-9f04-4ff5838d22ee</t>
  </si>
  <si>
    <t>d940a733-4f5f-4f1c-98f3-136c5ff8d529</t>
  </si>
  <si>
    <t>87f9041e-d388-475a-8b71-7c37c3571785</t>
  </si>
  <si>
    <t>35d3a6be-146e-4c7a-bd78-ebcfc66c2dfd</t>
  </si>
  <si>
    <t>f1198749-fa1c-42f8-b744-a06bc4c33fcb</t>
  </si>
  <si>
    <t>0f6ed50f-6b79-4af6-8abe-5e78db6c093a</t>
  </si>
  <si>
    <t>890fcae4-a7cd-4a6b-9ae0-95779e3dd10e</t>
  </si>
  <si>
    <t>ff4fa7bd-cf88-43d4-97ec-2ee120715168</t>
  </si>
  <si>
    <t>bcc5aacf-4c9b-4438-9664-b126eed10ab3</t>
  </si>
  <si>
    <t>6090d604-bff1-4b53-85a8-0ddcb1589886</t>
  </si>
  <si>
    <t>741a65d5-7288-4ae7-9b00-e745d6238e6f</t>
  </si>
  <si>
    <t>ec8b7518-b5d3-4465-b5a6-63b8575e5ce8</t>
  </si>
  <si>
    <t>3fbde54e-b5cb-419c-af9c-4d2fcee59ab9</t>
  </si>
  <si>
    <t>a699938e-0c43-4982-a605-89c84a46d104</t>
  </si>
  <si>
    <t>6990a2e5-e743-4684-96b2-d6e2913b830c</t>
  </si>
  <si>
    <t>0e8e5a17-82ca-40e1-b19d-b0e843d446aa</t>
  </si>
  <si>
    <t>dc026379-bb95-405b-86a3-842b3641c218</t>
  </si>
  <si>
    <t>a7a26020-8d39-48d4-bb6f-ac1ba65513e7</t>
  </si>
  <si>
    <t>91E37Q</t>
  </si>
  <si>
    <t>eb936f2755a6c4942e48a241247f0069</t>
  </si>
  <si>
    <t>94885bf1-f967-4d20-93ee-8ae76fc5f0e1</t>
  </si>
  <si>
    <t>10ce6236-6f90-444f-ad31-cc214558817e</t>
  </si>
  <si>
    <t>XPERIAPACK1</t>
  </si>
  <si>
    <t>5b4c9a1f5a473843fa93d057249bb4d1</t>
  </si>
  <si>
    <t>687ec3d0-342c-4e5a-9a33-339bae4739ad</t>
  </si>
  <si>
    <t>0b1a8016-b01a-491f-b1da-f1adcbbb93dd</t>
  </si>
  <si>
    <t>06165972-7073-4aa5-9ae4-0c4e9d40ed7a</t>
  </si>
  <si>
    <t>03c812c6-8f7a-4832-afa1-901305d4886a</t>
  </si>
  <si>
    <t>eb46177b-3464-483d-8d2d-6b9deae99056</t>
  </si>
  <si>
    <t>a29d2134-ddf8-4882-bc37-d4f7aa6c0582</t>
  </si>
  <si>
    <t>3aba64fa-bb73-4a0f-bb1c-f029fa0d1b40</t>
  </si>
  <si>
    <t>23b861d2-8a1c-4769-a492-831427b3a8f5</t>
  </si>
  <si>
    <t>4b6f61c7-2016-490a-a997-851e4c990cde</t>
  </si>
  <si>
    <t>a6470237-e16d-4c4e-82ca-e9595fe053cc</t>
  </si>
  <si>
    <t>9e3024f5-55bb-414b-aacf-fc66fd08c9e3</t>
  </si>
  <si>
    <t>040c807d-54b4-40ba-81e6-bc958713d644</t>
  </si>
  <si>
    <t>dce8d171-31bd-44ee-97a4-110882cf6981</t>
  </si>
  <si>
    <t>884098db-85b6-4c0a-9a54-340005b2d2dd</t>
  </si>
  <si>
    <t>66d0fe65-95a2-4985-bc4b-b4c2f4c12ec1</t>
  </si>
  <si>
    <t>e084e760-761a-43ed-baee-9211c50b4baf</t>
  </si>
  <si>
    <t>7352b6d3-96e7-48e1-8903-d85165a804ed</t>
  </si>
  <si>
    <t>dfbccf9f-903e-42f2-81cf-ad14f4cdf33f</t>
  </si>
  <si>
    <t>23b3757a-ec48-4204-bdf1-7f03c584f8ad</t>
  </si>
  <si>
    <t>485d2838-51d8-4936-8b75-d6ceea5e1e94</t>
  </si>
  <si>
    <t>cc9e3d42-73b2-4999-bde5-f20e3e40ac67</t>
  </si>
  <si>
    <t>829c5532-9fa6-4d36-bed9-e25e3941a0a4</t>
  </si>
  <si>
    <t>430d6189-d7ef-4bf2-af50-76890013a0ec</t>
  </si>
  <si>
    <t>PRIVACY2A32G5</t>
  </si>
  <si>
    <t>9506ca72b144ea54de48e9cecd6fc86d</t>
  </si>
  <si>
    <t>604f2e64-f89b-4f24-bb95-717cdfc76696</t>
  </si>
  <si>
    <t>1697e17e-b328-4101-822a-5e39c59f1bdd</t>
  </si>
  <si>
    <t>f7737c0e-f6c8-4105-8754-615739e36d8b</t>
  </si>
  <si>
    <t>70331b41-758d-492f-a2d5-75d7c8f99975</t>
  </si>
  <si>
    <t>22bf5507-63dd-4870-a3f5-21fef6ccf077</t>
  </si>
  <si>
    <t>577317bc-765a-4179-8473-17a0ad50020e</t>
  </si>
  <si>
    <t>eb423002-7b78-4377-b7d1-b7bd3050f98b</t>
  </si>
  <si>
    <t>e41d8a04-5a37-49ac-80de-a7b295d60e26</t>
  </si>
  <si>
    <t>3f61c9c4-2ad1-4dc7-8378-c07428b6c382</t>
  </si>
  <si>
    <t>f1dd00f7-a4f8-4494-9e0b-6738d099c408</t>
  </si>
  <si>
    <t>A51G5PACK2</t>
  </si>
  <si>
    <t>ae6051ce105c9ea8caf7bacbd7c8a599</t>
  </si>
  <si>
    <t>c59f7414-f372-4fe4-aed2-4053827a1f19</t>
  </si>
  <si>
    <t>00f9f004-c903-4d92-9e97-5e87344be9bc</t>
  </si>
  <si>
    <t>b20afff2-bdb8-40b4-98c7-63c614fbcd26</t>
  </si>
  <si>
    <t>a6aedd49-6b55-49a1-9740-d07adbd83a06</t>
  </si>
  <si>
    <t>XNOTE11P1L2</t>
  </si>
  <si>
    <t>2488e7eccf764bea0e9cf671906c602e</t>
  </si>
  <si>
    <t>7cea2b21-a415-450e-892e-796fd2a1e5f0</t>
  </si>
  <si>
    <t>cb8a37f4-0c5b-48da-8f04-d2a37e4d1edd</t>
  </si>
  <si>
    <t>02b2da21-eb90-4cd6-8c4d-f499d40b5d40</t>
  </si>
  <si>
    <t>59b50d4f-8c17-4b63-b244-a12254fbdf49</t>
  </si>
  <si>
    <t>ab72d134-c7e3-4dfd-aa1b-06134d91def7</t>
  </si>
  <si>
    <t>947b67f3-efce-424e-a1f4-61351a3f6c47</t>
  </si>
  <si>
    <t>8b235f0c-939a-4c48-b2d9-78e5c7f70098</t>
  </si>
  <si>
    <t>d1d3cc88-e93c-4318-838a-f2bb961c8ba9</t>
  </si>
  <si>
    <t>cc79b33d-2895-4c14-8de5-6acf5b3a520a</t>
  </si>
  <si>
    <t>314600e3-84a1-47f9-a54a-22e1a3589286</t>
  </si>
  <si>
    <t>76506cfa-61ca-4059-901f-057117442646</t>
  </si>
  <si>
    <t>28359d5e-89f5-44f5-93f0-1fe0dc55af91</t>
  </si>
  <si>
    <t>4b9d2fcc-e54b-4902-8877-3f88e6f615d0</t>
  </si>
  <si>
    <t>Jun 7, 2024</t>
  </si>
  <si>
    <t>54a9babc-f4a4-48ce-a5c2-d140c7cd2a55</t>
  </si>
  <si>
    <t>235c2a14-f9a4-4676-87a5-c1d8ba204f81</t>
  </si>
  <si>
    <t>6d4ca4e2-3836-4728-8a57-57fb7ed22658</t>
  </si>
  <si>
    <t>a2ffe4d7-5020-449d-894f-e81517085812</t>
  </si>
  <si>
    <t>316f9d83-e97f-4b11-ab7f-57ad616cb4ed</t>
  </si>
  <si>
    <t>51fc2b18-03b1-4be2-ab01-74905775d22b</t>
  </si>
  <si>
    <t>xeJ5ii</t>
  </si>
  <si>
    <t>90f64eacf88bbed30e2b5650efc6f066</t>
  </si>
  <si>
    <t>f3fcabfb-02e6-4fed-9f7d-e45dd5178b1c</t>
  </si>
  <si>
    <t>3b709c99-ffb8-4131-83d7-530f5cf862de</t>
  </si>
  <si>
    <t>f361ab92-8abf-40cb-8abf-58db063ad77a</t>
  </si>
  <si>
    <t>1572d544-8e95-4a38-a628-5cda3d5f98e2</t>
  </si>
  <si>
    <t>a2d30d70-ece4-44ec-9eb2-68b2950491b7</t>
  </si>
  <si>
    <t>4f11d4bd-7014-418b-b839-a354db1e6122</t>
  </si>
  <si>
    <t>13e52151-2a6e-491f-8a79-214edd644211</t>
  </si>
  <si>
    <t>a61e6fee-3883-46ff-9215-61c79fa13054</t>
  </si>
  <si>
    <t>e06024a6-703b-42e9-9714-98305ae6af27</t>
  </si>
  <si>
    <t>fb83a6d1-f15d-4906-a2c7-440d74bb960e</t>
  </si>
  <si>
    <t>c6cb9b35-761e-4e24-b019-6c23456c3b47</t>
  </si>
  <si>
    <t>58025313-3e0f-4347-935f-4bcc9a229359</t>
  </si>
  <si>
    <t>6d8f79a3-1c78-4e28-a282-a39029f23c1b</t>
  </si>
  <si>
    <t>38d62dcb-79f5-44b3-98ab-6776eccbb02f</t>
  </si>
  <si>
    <t>edc88b30-e58a-4995-ac12-74bf5abb0691</t>
  </si>
  <si>
    <t>ME40P1</t>
  </si>
  <si>
    <t>62db4691ddba4af252f4f057ed51662b</t>
  </si>
  <si>
    <t>5b542297-0b84-45b0-a691-c49d4763e910</t>
  </si>
  <si>
    <t>ed5ae477-bd8e-4915-9b12-73731824383e</t>
  </si>
  <si>
    <t>c5c431b0-689f-425f-afee-b5e23f9bcc6c</t>
  </si>
  <si>
    <t>80e6033c-2250-4ea9-b711-b479e7e7c0e8</t>
  </si>
  <si>
    <t>2b42009c-0cc2-4c5e-8a2c-91c9edc7d3bd</t>
  </si>
  <si>
    <t>7db44818-0069-45a4-9f21-9263897dbe16</t>
  </si>
  <si>
    <t>73ba573e-be73-4036-b0d3-07cfea599d74</t>
  </si>
  <si>
    <t>8f1d88f6-a1dd-456c-a91c-b9104ed1b69c</t>
  </si>
  <si>
    <t>e9f4809f-296c-4219-9507-317376d2c4d6</t>
  </si>
  <si>
    <t>154e13b1-a970-4260-9fdd-845a67af9d77</t>
  </si>
  <si>
    <t>c7597d99-451e-438a-bc87-d706264798c8</t>
  </si>
  <si>
    <t>f9bcd0cf-c427-4d43-a6b5-0eee0e2ab416</t>
  </si>
  <si>
    <t>1c774a04-e855-4af2-8758-bac123fd48f9</t>
  </si>
  <si>
    <t>1faff6a2-33ea-4e7e-8340-3afb6199c05c</t>
  </si>
  <si>
    <t>9adb0427-200b-4fdd-844a-e9f752a54045</t>
  </si>
  <si>
    <t>ebf93105-7a3e-4adc-9e33-32108c01dcfa</t>
  </si>
  <si>
    <t>8e544147-dfe7-440c-b222-4643fb4dbcc7</t>
  </si>
  <si>
    <t>c7581bcd-1540-4013-aafe-1ea94c528aec</t>
  </si>
  <si>
    <t>1e0e18aa-f4fe-4ed8-a22e-912b1450f207</t>
  </si>
  <si>
    <t>7608c1c2-2954-4c40-8e93-c26afdc8e0b2</t>
  </si>
  <si>
    <t>fd16006b-295d-428d-8c72-aaf065711fe0</t>
  </si>
  <si>
    <t>310b3d25-e71a-4907-8a7d-bdae0de06da1</t>
  </si>
  <si>
    <t>c4c04890-6396-4bd3-ab4e-bb96f4266633</t>
  </si>
  <si>
    <t>405bbfdc-a20b-469a-b44a-b02b87481bd5</t>
  </si>
  <si>
    <t>e9fe6b45-dad3-4f98-aae6-a8f82e7f202a</t>
  </si>
  <si>
    <t>ri206</t>
  </si>
  <si>
    <t>1da820625a8b9f52c764ba0e34baa6cc</t>
  </si>
  <si>
    <t>ecbbef16-2bf6-4072-954a-56f753c848c9</t>
  </si>
  <si>
    <t>ae8fb3fa-f9aa-4eac-93a9-aa669f352fe2</t>
  </si>
  <si>
    <t>034588f6-f9ca-4680-957c-976046c9ae36</t>
  </si>
  <si>
    <t>009fdbb3-e294-4213-a632-aa993605fa39</t>
  </si>
  <si>
    <t>5e2c75c6-79fe-4431-bd8a-25fcc27083bf</t>
  </si>
  <si>
    <t>79aba428-fe55-42d7-89d8-21fed1ccb086</t>
  </si>
  <si>
    <t>b17f3543-aa60-4802-a8b9-6193291e9b03</t>
  </si>
  <si>
    <t>f4ec9980-a77f-413e-a24c-05f9f0d645ef</t>
  </si>
  <si>
    <t>b6e43e9b-ab69-42bc-b97e-2f74d7e442c0</t>
  </si>
  <si>
    <t>d068a777-2347-4021-86a1-908d6693df51</t>
  </si>
  <si>
    <t>WATCH47MM2</t>
  </si>
  <si>
    <t>2cf45218e6001ff999e6eb5022a4633d</t>
  </si>
  <si>
    <t>c7dba496-ff99-452f-a886-c4151735de97</t>
  </si>
  <si>
    <t>22734ead-ceba-4185-a450-6e9dbaaee634</t>
  </si>
  <si>
    <t>xiaomi-redmi-note-11-2pack</t>
  </si>
  <si>
    <t>f25e8c13a7b1200837b5ef6cb30b85de</t>
  </si>
  <si>
    <t>8ed89aad-8b50-42a3-8506-b6b00db861c1</t>
  </si>
  <si>
    <t>7abfc70d-2813-4922-8338-c2c0e72ef036</t>
  </si>
  <si>
    <t>43dd2d8d-d2b2-4052-a519-69f472ebd42a</t>
  </si>
  <si>
    <t>ba837213-7be4-417c-a1ad-c307684a5dd2</t>
  </si>
  <si>
    <t>419985ed-12f3-485f-98e2-1b369ad76e69</t>
  </si>
  <si>
    <t>8f6c2305-f8c3-4e8b-b6ec-a98f5bf6e234</t>
  </si>
  <si>
    <t>40e58b1f-aa78-4f30-bfb2-63db8fa54b38</t>
  </si>
  <si>
    <t>9ce7fba6-d976-405b-aa4f-8529825d703c</t>
  </si>
  <si>
    <t>2098e619-8605-4735-83fc-6ed4b39c9cca</t>
  </si>
  <si>
    <t>199b4cca-20e1-4b2a-9300-3a7dd4481805</t>
  </si>
  <si>
    <t>896563f7-5692-4a7c-a76a-9bc0d485846c</t>
  </si>
  <si>
    <t>12395764-b472-4bf1-bf1a-3f0543436a9b</t>
  </si>
  <si>
    <t>edbe586f-36e6-4d16-92c0-4451ba06ad93</t>
  </si>
  <si>
    <t>A54P2</t>
  </si>
  <si>
    <t>2673573017ddee493345749fcc6b3896</t>
  </si>
  <si>
    <t>a7565f06-847b-4b23-84e8-b047e2199eb3</t>
  </si>
  <si>
    <t>5e6c82eb-59e2-4972-a500-3b445694619e</t>
  </si>
  <si>
    <t>6939cc99-6c22-48e3-9f1c-95c7fcc5d3cb</t>
  </si>
  <si>
    <t>OnePlus_6T_2Pack</t>
  </si>
  <si>
    <t>8770d1db073218e93b3be3c31f8650cd</t>
  </si>
  <si>
    <t>4e14c093-e409-4e84-8748-f0185b7d4eb3</t>
  </si>
  <si>
    <t>6ca26337-edd3-4183-aa40-d3f97950ed9c</t>
  </si>
  <si>
    <t>290182b9-fbd1-49bf-961e-8b98ae0c2e61</t>
  </si>
  <si>
    <t>2be87b07-1cc9-4244-94cc-527b05344faa</t>
  </si>
  <si>
    <t>7011d4cd-e624-4d2e-b3aa-a848e1bb8cae</t>
  </si>
  <si>
    <t>9aa93b4d-5d7b-49cd-8ca5-a5a3623b4e55</t>
  </si>
  <si>
    <t>b648df31-a53d-40b5-a338-579292005c66</t>
  </si>
  <si>
    <t>f7a2db69-83a3-4027-b09e-631686bb32e9</t>
  </si>
  <si>
    <t>5ce565ad-88ba-46af-9965-6f5362b401e6</t>
  </si>
  <si>
    <t>b67c7219-d6fd-4027-b7b7-282a5d3f32df</t>
  </si>
  <si>
    <t>54b76659-b0be-4a70-b37d-613115383d6e</t>
  </si>
  <si>
    <t>bd17344d-2bf3-4ac5-92d4-e3499d2353c3</t>
  </si>
  <si>
    <t>9a72de10-0d85-484c-b775-1dbfb66df5e9</t>
  </si>
  <si>
    <t>0331e962-83c2-4c30-a2b0-b71750c62b12</t>
  </si>
  <si>
    <t>MOTEDG400021</t>
  </si>
  <si>
    <t>58e16aa315281ca94dc9c8bcba782ab9</t>
  </si>
  <si>
    <t>c286d7cc-195b-4b0f-831a-b12ce9d5ced7</t>
  </si>
  <si>
    <t>849006f8-6950-4ffa-ab6d-dc7ff22f4d4a</t>
  </si>
  <si>
    <t>b99a33f1-0e7a-418c-8258-b840f77ab09f</t>
  </si>
  <si>
    <t>d3ec24d9-78a4-49e1-a187-667407d65444</t>
  </si>
  <si>
    <t>975d5a6d-a559-4b00-88dc-a966ed20a11a</t>
  </si>
  <si>
    <t>SAA270</t>
  </si>
  <si>
    <t>ef0aa844fe02cce379ac471aebcbe497</t>
  </si>
  <si>
    <t>f8441bf4-242a-4bea-a1c3-a8b97d94ffcf</t>
  </si>
  <si>
    <t>3ac8ea8a-500f-4f37-b2a9-519c835255b3</t>
  </si>
  <si>
    <t>6acbfbc6-8df9-4a63-8dd9-a3bdfb5f2643</t>
  </si>
  <si>
    <t>4ffef837-e0e0-4bbd-aca2-b70ec5fbf2ae</t>
  </si>
  <si>
    <t>c7f0b632-1acb-4960-9052-a1a4e077df99</t>
  </si>
  <si>
    <t>a38e45c2-6958-4365-8bb7-2edab720a206</t>
  </si>
  <si>
    <t>ff6d47ed-6571-4b1e-8fe6-dc09f2faa13f</t>
  </si>
  <si>
    <t>9a125ef9-ba60-428a-ba3c-cc5f27099154</t>
  </si>
  <si>
    <t>abd7c80a-1b8e-4e73-830c-495c5d6a56dc</t>
  </si>
  <si>
    <t>be6bcb5d-8dd9-4e69-b561-1265e99c920e</t>
  </si>
  <si>
    <t>fcd5739a-b8f5-4b9b-a8c1-48b293af2d0a</t>
  </si>
  <si>
    <t>8c40e220-4943-4fa1-93f6-997abde3fc4d</t>
  </si>
  <si>
    <t>ab1f3bbf-6dc6-443b-a097-e8aec31b779e</t>
  </si>
  <si>
    <t>1ff37eef-ed4d-4f26-98f9-e58c0b32a54e</t>
  </si>
  <si>
    <t>bbaa4449-8cc3-4b64-a7ae-305afe8e5c0c</t>
  </si>
  <si>
    <t>1364c02a-562a-4172-8c1b-bd6e65be6da8</t>
  </si>
  <si>
    <t>b84363f4-94fb-4401-bcef-02a97b5f3839</t>
  </si>
  <si>
    <t>a97811d8-eec3-4c7d-b41e-09cd91df508d</t>
  </si>
  <si>
    <t>Missing parts</t>
  </si>
  <si>
    <t>4fa31a2e-b77d-4972-b4d4-12448c8edc53</t>
  </si>
  <si>
    <t>74ef096e-f5ee-4d91-8eb1-898aa2499aa2</t>
  </si>
  <si>
    <t>f677aa0d-9c3e-4d44-adb4-ca19e6d02e7d</t>
  </si>
  <si>
    <t>177365e3-3042-48e6-828f-fc7ef43ceac6</t>
  </si>
  <si>
    <t>3eee0d9b-fa9b-4109-8aab-8cd58b803c7e</t>
  </si>
  <si>
    <t>b4f806d0-7050-4ca8-869f-f0790919e88c</t>
  </si>
  <si>
    <t>e6775381-e4bc-4229-bd34-35a7831bd2ac</t>
  </si>
  <si>
    <t>d7308af4-ad75-43c4-80dd-a44832375c1f</t>
  </si>
  <si>
    <t>404540c5-de47-42ee-b89d-e9ed26ec0ae7</t>
  </si>
  <si>
    <t>6114eecc-67f2-4e4e-83a6-0f55fc4bf6c1</t>
  </si>
  <si>
    <t>6c8c3abd-e9c0-47f9-872b-4ed6402fc471</t>
  </si>
  <si>
    <t>6682d1a6-5ed1-4228-b0dc-da2619438737</t>
  </si>
  <si>
    <t>Jun 6, 2024</t>
  </si>
  <si>
    <t>e1085e68-a94e-40b1-b93f-daad0fbb34ba</t>
  </si>
  <si>
    <t>Samsung-S21-ultra-1pack-New</t>
  </si>
  <si>
    <t>7fc6735c1fd183e6c9286af4518f18a0</t>
  </si>
  <si>
    <t>70d26996-2f8e-42fb-88fb-6fd7f8f5332b</t>
  </si>
  <si>
    <t>5b6b56a4-061d-4ea0-b660-574c1735b59a</t>
  </si>
  <si>
    <t>7d41ea4b-613e-44d3-8514-7a5a0743213f</t>
  </si>
  <si>
    <t>992a5ea9-26d6-4d4e-bd9a-ac904db67349</t>
  </si>
  <si>
    <t>52bb74b0-cf26-4fd7-b581-ed057e36db01</t>
  </si>
  <si>
    <t>2eefd0dd-b303-4f0e-b2e2-2b3029db6423</t>
  </si>
  <si>
    <t>PIXEL7PRO1P</t>
  </si>
  <si>
    <t>6672d486e1534850a94a4e86cbbccd7a</t>
  </si>
  <si>
    <t>d6090234-959f-42d1-87b3-0bbf6ef13ac8</t>
  </si>
  <si>
    <t>dc16df3a-cfc1-4b8d-b892-7bc1b7778e5c</t>
  </si>
  <si>
    <t>daf1642a-8fde-47ae-bedf-7a22e9e196dc</t>
  </si>
  <si>
    <t>058a2b19-0bf2-4e11-85d8-5854d52b82e9</t>
  </si>
  <si>
    <t>d89b8a80-4d1b-4411-8018-fc601278aad0</t>
  </si>
  <si>
    <t>2fc2f4ca-e0b2-4107-9ff7-222dba9c9ff4</t>
  </si>
  <si>
    <t>0a299e12-0ea0-4634-8258-ef6a33af6dae</t>
  </si>
  <si>
    <t>2e07f928-6746-46c8-8cbe-eea5fe75a25b</t>
  </si>
  <si>
    <t>4dc0f1a2-3857-4f0d-b54b-7c5f956b8675</t>
  </si>
  <si>
    <t>387994ca-ac6b-4521-86cd-cf5a0848f1b8</t>
  </si>
  <si>
    <t>30364854-3918-4056-bca0-6ab7f38a5a0d</t>
  </si>
  <si>
    <t>05ae415d-e499-4dd6-9d20-e8e37f920ec6</t>
  </si>
  <si>
    <t>32f1836c-c3da-41b4-96f0-db6de04ccaa9</t>
  </si>
  <si>
    <t>343c669f-e450-4641-8796-8d87acabb940</t>
  </si>
  <si>
    <t>df82e8fc-dfc2-4168-9b1c-a28297c2fbbc</t>
  </si>
  <si>
    <t>b02d2a6e-970c-4ebe-b22e-92a00779a23b</t>
  </si>
  <si>
    <t>69192ec9-acf2-441d-8f7b-91b5ef12be75</t>
  </si>
  <si>
    <t>20cce60d-a09f-437a-b06e-8a711c520318</t>
  </si>
  <si>
    <t>99faaa47-afc8-4e5b-afa9-6fed3c927e9b</t>
  </si>
  <si>
    <t>aaf7247e-ca3d-46b2-9749-5dad178b76da</t>
  </si>
  <si>
    <t>bd5fdec9-8b1a-4352-aa1a-4910e1cfcd7d</t>
  </si>
  <si>
    <t>be899ae5-d0b9-4d17-b9ca-a94559232cf6</t>
  </si>
  <si>
    <t>7843aec2-87b0-48a4-92ec-0d775d3713c5</t>
  </si>
  <si>
    <t>50e4ae78-4f65-4d73-89a1-9cad517e64b5</t>
  </si>
  <si>
    <t>OnePlus-Nord-CE-2PACK</t>
  </si>
  <si>
    <t>508483b4ad8c4ce35e9558fcc1fd7ea0</t>
  </si>
  <si>
    <t>c5224b70-2d83-408d-9108-88d6c1fb4243</t>
  </si>
  <si>
    <t>0652fe57-4b9d-479a-ade1-82b0265790ab</t>
  </si>
  <si>
    <t>e238149a-b5bf-456c-8244-402c43a4683b</t>
  </si>
  <si>
    <t>e958b0e4-4996-42b8-b513-168bbf8b1a86</t>
  </si>
  <si>
    <t>2040b509-3852-4a55-ae97-ed402b149e23</t>
  </si>
  <si>
    <t>fe501843-2fa7-4c2d-8162-263c9fb68859</t>
  </si>
  <si>
    <t>962d5663-6fcf-4891-bcb2-b254b787ad5f</t>
  </si>
  <si>
    <t>e8a998b7-2b41-475a-b6f0-0628894b0d20</t>
  </si>
  <si>
    <t>14e9c035-8476-4bd1-b0b4-24b162f52b78</t>
  </si>
  <si>
    <t>8873e76d-863a-425c-b476-5ed75fb067a9</t>
  </si>
  <si>
    <t>2ea3c5f7-2189-4229-bc3d-e97215260f72</t>
  </si>
  <si>
    <t>6984e70f-fbe8-469a-9bd0-f03f8162d558</t>
  </si>
  <si>
    <t>53584aa3-398b-40cd-b3ea-82e6c0b34c10</t>
  </si>
  <si>
    <t>f0ecb876-cfaf-4660-91bb-91a6430d345f</t>
  </si>
  <si>
    <t>54f723af-0404-4c2c-9fe6-150b0019cc1e</t>
  </si>
  <si>
    <t>1e297ba8-710c-48d7-b23c-63be48c120eb</t>
  </si>
  <si>
    <t>db147f02-4e78-4d49-8785-d86756da9ac6</t>
  </si>
  <si>
    <t>c885906c-b137-48b1-aeef-8d7c10d29734</t>
  </si>
  <si>
    <t>9d2aa2d7-e326-429e-b48d-3615a921ff05</t>
  </si>
  <si>
    <t>865663d3-0ba1-4d75-a639-e5f9fe6e5a60</t>
  </si>
  <si>
    <t>9cd37108-863a-47d1-8b51-031784464b73</t>
  </si>
  <si>
    <t>a425f502-b37d-4284-94fe-123d1f32284e</t>
  </si>
  <si>
    <t>M40P2</t>
  </si>
  <si>
    <t>a5775a1d254e10296ff5853af96314e7</t>
  </si>
  <si>
    <t>0ef11a64-c8ef-4ae3-b917-4a7b200811c7</t>
  </si>
  <si>
    <t>eb75a063-6547-47c1-8902-56817d569395</t>
  </si>
  <si>
    <t>0eae1508-3b71-4dd1-9000-8170758084ae</t>
  </si>
  <si>
    <t>a2478f83-5097-47e8-bdbd-9ad42e5568e6</t>
  </si>
  <si>
    <t>7abfdced-1b1c-41c2-93e5-4974f4838e4a</t>
  </si>
  <si>
    <t>94d51d71-a762-4e46-86ca-b7a275b96f41</t>
  </si>
  <si>
    <t>44571efd-11d8-4b43-a719-022c6ce40888</t>
  </si>
  <si>
    <t>9fe58cf9-8d21-4e71-956b-bf4464f55427</t>
  </si>
  <si>
    <t>f51f2c07-f485-49c7-9d9b-e4db6ecdc3f2</t>
  </si>
  <si>
    <t>bef57d36-c4cb-42c3-ba7d-4b2c864daae6</t>
  </si>
  <si>
    <t>64ad8d6b-aea1-44ac-888f-0a3fa3376634</t>
  </si>
  <si>
    <t>2d9aba7d-7bbc-4077-9f31-5984bb4b515e</t>
  </si>
  <si>
    <t>19d669bf-e4fd-4a0c-b558-356a03238992</t>
  </si>
  <si>
    <t>df733e83-8e0d-403c-97e1-8fdc172c23a2</t>
  </si>
  <si>
    <t>HI1</t>
  </si>
  <si>
    <t>f20a5698-e336-4680-83ea-d787a30c68de</t>
  </si>
  <si>
    <t>6e0bbe70-d680-4b6d-a26f-bc8082ada763</t>
  </si>
  <si>
    <t>34cddb0a-1718-4243-a069-26e93ed4a574</t>
  </si>
  <si>
    <t>73eabfda-321c-4a16-b8c4-f61ed27d78b3</t>
  </si>
  <si>
    <t>4d49e028-cffc-4f6c-b37c-17ca5ef486cb</t>
  </si>
  <si>
    <t>93a8ecd7-c318-4244-b461-56b471819009</t>
  </si>
  <si>
    <t>6c3da4d5-e33a-4047-a5d2-1a0f08cfa14d</t>
  </si>
  <si>
    <t>432814c6-a487-425c-b3b3-73e698b6e66f</t>
  </si>
  <si>
    <t>bec88833-0da1-4ffb-85e9-0285fcaf1d44</t>
  </si>
  <si>
    <t>04a51eb9-731a-4fad-879c-fabe94e06c52</t>
  </si>
  <si>
    <t>a161246f-b40a-4ffc-8ad9-3244ae0a74fb</t>
  </si>
  <si>
    <t>Samsung-S8-NEW-1pack</t>
  </si>
  <si>
    <t>9ba84bd13bb26c5241d425a13d25be0c</t>
  </si>
  <si>
    <t>c1c22001-33a1-4d7c-89c2-c02b75b06dda</t>
  </si>
  <si>
    <t>1ff0b45b-e40d-48ff-87b8-3c548be8f21d</t>
  </si>
  <si>
    <t>3dabbcce-e5e7-4e4b-89d9-4da6c5c99990</t>
  </si>
  <si>
    <t>94506962-e034-4a96-94cd-ade20e114f57</t>
  </si>
  <si>
    <t>3a925e4d-2a6a-463e-8d6c-684c2bc36834</t>
  </si>
  <si>
    <t>aff07fe3-f1ee-44bc-a833-9d6bd7ebc20c</t>
  </si>
  <si>
    <t>a02d28aa-a64e-4f24-8987-ab617f666c7e</t>
  </si>
  <si>
    <t>63e6cc46-d0ff-4fab-8135-f35e1d209d39</t>
  </si>
  <si>
    <t>8a65ebed-0bdb-4dd0-9809-f376a32b1488</t>
  </si>
  <si>
    <t>58484c17-c03a-43e6-85ed-9063ead2572e</t>
  </si>
  <si>
    <t>48076b86-5aad-4640-80ed-f01927db636c</t>
  </si>
  <si>
    <t>721b6fd7-96d1-44cb-ba72-40f63858e428</t>
  </si>
  <si>
    <t>de0b09a3-e072-45f7-8017-b36504b2e2a4</t>
  </si>
  <si>
    <t>477358f0-b80f-46ec-b7e8-a1abcb8c6f1a</t>
  </si>
  <si>
    <t>65d026a6-2b7b-42b9-8361-98d5d835fdb9</t>
  </si>
  <si>
    <t>b7c553e1-49e7-4c97-8337-bdb43bd4c596</t>
  </si>
  <si>
    <t>dba5909b-8b3c-45fd-8cf1-0f46103a25fd</t>
  </si>
  <si>
    <t>c2a68674-a368-4e0d-a208-acec78274ab2</t>
  </si>
  <si>
    <t>74731e66-015b-4616-870e-1404b9fdb6b7</t>
  </si>
  <si>
    <t>269a927c-5bb2-4af1-a6ad-99db579831d0</t>
  </si>
  <si>
    <t>3df586ff-3e08-4ade-af0a-01dd74fa638a</t>
  </si>
  <si>
    <t>25fd94b2-692a-4fbd-9f72-4f8160f79d19</t>
  </si>
  <si>
    <t>6099c6e7-a568-4345-949b-037ebcf8168f</t>
  </si>
  <si>
    <t>f60b9b27-645e-447b-b058-15a0fac004ab</t>
  </si>
  <si>
    <t>7f6b81a3-b515-4afb-9081-f0e939b7aa5a</t>
  </si>
  <si>
    <t>5af1d45e-0014-4d70-860d-b4fb50ee66ad</t>
  </si>
  <si>
    <t>a222d67d-91f9-4f73-938e-d54ffc0bbcc3</t>
  </si>
  <si>
    <t>9a0dd4ca-aa12-4154-8c65-681d2d08581d</t>
  </si>
  <si>
    <t>efd73d08-b19f-4ec1-86ae-83447747acd0</t>
  </si>
  <si>
    <t>13b2f0ab-d8ff-41af-a9ba-49ccb6d5235e</t>
  </si>
  <si>
    <t>52fe0e9e-942a-4a80-9ae4-09dd0ca12ae4</t>
  </si>
  <si>
    <t>019b47be-1e99-4cd9-94c3-99fa88946ebd</t>
  </si>
  <si>
    <t>5ccd8a8d-ec5b-4abf-b66a-fde42fed7961</t>
  </si>
  <si>
    <t>f3b58667-924e-498b-a548-c53827d128e9</t>
  </si>
  <si>
    <t>c5a0d016-7128-4a71-8777-9b1841d139f6</t>
  </si>
  <si>
    <t>64c5d9bf-9c1e-4d70-a491-170d4ac3c3b2</t>
  </si>
  <si>
    <t>881149e9-07e2-46a1-b211-8ef9987ec2f7</t>
  </si>
  <si>
    <t>076144a6-34b5-42a7-95de-c4ac683240ed</t>
  </si>
  <si>
    <t>30d24061-f973-43c7-9b75-b8443268bcf2</t>
  </si>
  <si>
    <t>1db634d5-7274-4dac-8ca2-f22fe73749bf</t>
  </si>
  <si>
    <t>6b81e8e7-a71c-422e-ba9d-38edc247a146</t>
  </si>
  <si>
    <t>29a7753a-c23c-4cd0-ac27-e62eb9b840a4</t>
  </si>
  <si>
    <t>fe3b4872-9432-4566-a050-b6366055dc58</t>
  </si>
  <si>
    <t>2457be2e-0688-44a1-aa23-1bf9b3382cea</t>
  </si>
  <si>
    <t>07539877-152a-42dd-b7bc-fb4ecd118c62</t>
  </si>
  <si>
    <t>6681f49e-d484-42c6-86ae-5b498796a44b</t>
  </si>
  <si>
    <t>cf723f8e-2db6-4536-afb8-4c2d8a22753f</t>
  </si>
  <si>
    <t>3495cec8-dc63-4137-8e0f-cbe767afb93f</t>
  </si>
  <si>
    <t>231ef7f3-b6c2-4171-99ea-69b7a28811bc</t>
  </si>
  <si>
    <t>0a44ad45-d49c-4495-93b8-045a00201357</t>
  </si>
  <si>
    <t>b416848c-9e04-4760-af2f-fe20f8ba302d</t>
  </si>
  <si>
    <t>af0fca8f-1b91-4446-add9-224adf622d09</t>
  </si>
  <si>
    <t>6d45421d-a52a-4bab-8959-43370b1cb74a</t>
  </si>
  <si>
    <t>b0449283-7861-42f8-b9c6-b5fad2e71a72</t>
  </si>
  <si>
    <t>5429be57-e09e-4b5b-875f-0cac9a746ce8</t>
  </si>
  <si>
    <t>2479e205-e24e-458e-a681-40e8735435ad</t>
  </si>
  <si>
    <t>SAMA542PACSCR&amp;1PACLEN0040</t>
  </si>
  <si>
    <t>1c9c1e85ab6e778aa0f6d841977409d5</t>
  </si>
  <si>
    <t>4a51c928-71f7-4149-8d12-34e04b82e290</t>
  </si>
  <si>
    <t>f27bd9d7-5c49-491e-9d6f-b73c22f55ffc</t>
  </si>
  <si>
    <t>73bc5b67-4459-4147-9e05-648897cdd46e</t>
  </si>
  <si>
    <t>0cc6c4dd-ed07-4adb-b3c0-b4fc3f4951f4</t>
  </si>
  <si>
    <t>85799952-d7ae-42d0-9a95-4df0df615a6b</t>
  </si>
  <si>
    <t>b98bb2e4-7355-4dea-8d54-3423ab56fb9d</t>
  </si>
  <si>
    <t>2bd94826-59a0-4ce6-8c2e-3aba30154449</t>
  </si>
  <si>
    <t>6759b448-9ce0-4080-91c2-48bf2bbcf320</t>
  </si>
  <si>
    <t>aad90393-bb64-4b94-abf2-6e80b372ecc1</t>
  </si>
  <si>
    <t>50e3e34c-fc22-4add-835b-a54db8cde1e3</t>
  </si>
  <si>
    <t>Jun 5, 2024</t>
  </si>
  <si>
    <t>ef6175bc-0ca4-495b-a2f6-91584cde8ed6</t>
  </si>
  <si>
    <t>d175f869-631a-45e1-a6e8-2c215df4f049</t>
  </si>
  <si>
    <t>2a0e82e8-b32c-4a16-bcfb-cc139d40ecdf</t>
  </si>
  <si>
    <t>3e217b64-8b8f-4bf8-ac3c-b2f2daa969e9</t>
  </si>
  <si>
    <t>dc59f807-5d5b-4d0b-bf0f-1f8f83ed31f2</t>
  </si>
  <si>
    <t>11076dbc-c47b-4be8-af57-ed1977ebe613</t>
  </si>
  <si>
    <t>e9864262-515d-4f4c-a7ff-b558bb69f6a9</t>
  </si>
  <si>
    <t>bd15efd4-5fe7-487d-8448-f6e9c75612de</t>
  </si>
  <si>
    <t>c02604e4-bc01-4763-bb38-d2c839c7047d</t>
  </si>
  <si>
    <t>0b80302f-9048-48fb-a476-22ba28ca142b</t>
  </si>
  <si>
    <t>855c2b2a-d744-4b0d-8a7f-ffec1acf7904</t>
  </si>
  <si>
    <t>9ab24fdf-9ca7-4129-959e-b3cf804ca9c7</t>
  </si>
  <si>
    <t>3929cb0d-d90b-4db7-bfbc-8681a872bd85</t>
  </si>
  <si>
    <t>6e1d42a4-dc39-4569-90a0-79b898d40d53</t>
  </si>
  <si>
    <t>f9cdf79a-9ea4-4cfa-ac11-378c8184776e</t>
  </si>
  <si>
    <t>3107644d-8196-49a6-9baa-9f48c101f70f</t>
  </si>
  <si>
    <t>33017e79-ba18-4cd4-b211-e9f187f52a42</t>
  </si>
  <si>
    <t>2ce53dd6-ae30-430f-a5a9-389aafdf33b1</t>
  </si>
  <si>
    <t>bc6d8f85-4e75-4b84-90ab-70442a12f127</t>
  </si>
  <si>
    <t>e460762f-be36-417b-9d69-cbf6b4b9e7c9</t>
  </si>
  <si>
    <t>70f4dbd6-ea41-47a8-95be-77dfd99d05b5</t>
  </si>
  <si>
    <t>45fcb9c6-b11b-4ef7-a9bf-d14c446b555c</t>
  </si>
  <si>
    <t>4711fbaa-0cfc-49f1-a935-8bdeddb634e6</t>
  </si>
  <si>
    <t>dc0730a6-f05b-4a97-b881-039fbb05a57d</t>
  </si>
  <si>
    <t>207217b4-5252-4199-9bcc-5bf45f92c0fe</t>
  </si>
  <si>
    <t>0aa4e59a-278a-43c2-bc1d-87f70e6bffd4</t>
  </si>
  <si>
    <t>863df4ff-d09a-4009-b14f-88f80931f145</t>
  </si>
  <si>
    <t>b5766006-7b95-41e2-895b-1f65a84b96e2</t>
  </si>
  <si>
    <t>9233470f-61ed-4dd1-aa07-212a542fa239</t>
  </si>
  <si>
    <t>1d233e73-b7c4-4341-8022-89b810e539ba</t>
  </si>
  <si>
    <t>5b9b205a-1733-455f-a343-4afa9ccbabb8</t>
  </si>
  <si>
    <t>945b9166-f9c1-417f-a4ac-2b6b297bc27c</t>
  </si>
  <si>
    <t>6781cb2e-f174-4cca-afa9-d87787914800</t>
  </si>
  <si>
    <t>4a557ca5-192c-4e94-9c54-ddcdf3358edb</t>
  </si>
  <si>
    <t>18c47e57-31f9-4fd1-80ce-bea3f459f22d</t>
  </si>
  <si>
    <t>032929f0-a408-4251-9a5e-56c79e5154e6</t>
  </si>
  <si>
    <t>S21U 2PACK</t>
  </si>
  <si>
    <t>522275fcc99c85b56a5a8ebbb06e77e7</t>
  </si>
  <si>
    <t>f830999b-e1b0-4025-b78f-2275fb19f947</t>
  </si>
  <si>
    <t>61440012-c5a7-44b1-b4a6-2331a97836e9</t>
  </si>
  <si>
    <t>fd48c2ac-30f7-47cc-85dc-5e43c6f90d03</t>
  </si>
  <si>
    <t>4c4fc089-439a-4781-b6aa-2f6324460b51</t>
  </si>
  <si>
    <t>20d89b1c-9bd0-4339-a5ad-cbff3bf9af1d</t>
  </si>
  <si>
    <t>ff3e678f-f093-44c9-b13a-8e7c64be6f37</t>
  </si>
  <si>
    <t>cb860120-901b-4092-ad01-ce1eae2c28de</t>
  </si>
  <si>
    <t>c5b3265c-f554-4c81-be96-a10e025dd4bf</t>
  </si>
  <si>
    <t>e3d0e1f7-d7c1-4c5d-9e74-6a5ba5ea27e3</t>
  </si>
  <si>
    <t>c06c037f-1fdd-4090-9839-afcbe8d24255</t>
  </si>
  <si>
    <t>8403be19-7bce-4e75-81e2-67f44705c167</t>
  </si>
  <si>
    <t>8898e8bd-81ff-4849-b4b6-41dac6f4de48</t>
  </si>
  <si>
    <t>7065fe21-8072-4475-8e75-0b35d0772c5c</t>
  </si>
  <si>
    <t>fddfd52c-1477-4d6d-9d2c-096f86f47cfd</t>
  </si>
  <si>
    <t>48e72da9-f348-4f5d-8c30-11a6ddebb783</t>
  </si>
  <si>
    <t>902c7ef8-1e98-4985-8b4c-789bf8af376d</t>
  </si>
  <si>
    <t>6d799924-55e5-4867-9ed6-31d6f1d542c7</t>
  </si>
  <si>
    <t>2fa764f0-6491-4b65-b1c5-02c5c9d52c94</t>
  </si>
  <si>
    <t>6bf2dbb1-d465-4a13-8b92-b424be28790c</t>
  </si>
  <si>
    <t>a8a0acdb-c8e7-40e4-9304-7656bc6afe0f</t>
  </si>
  <si>
    <t>729b7c93-24af-4975-95c9-113d5d815d01</t>
  </si>
  <si>
    <t>688af54d-dd2d-4649-b091-fb8e2c565c55</t>
  </si>
  <si>
    <t>d4837e2e-280e-43c7-b6b8-c9ac64bd3493</t>
  </si>
  <si>
    <t>f3ee4884-3e6c-4897-872b-bd31811061de</t>
  </si>
  <si>
    <t>174e3f10-693b-4ea4-a3a0-6f548e4f9cda</t>
  </si>
  <si>
    <t>d1387ed5-c323-468f-a08c-36a022e0f43d</t>
  </si>
  <si>
    <t>e8c5193c-5837-4325-af27-3f3796886144</t>
  </si>
  <si>
    <t>8cba0f9e-56c1-46a8-b08d-b373882045c4</t>
  </si>
  <si>
    <t>6d6c506b-9316-41d3-8096-efbe0d6348cc</t>
  </si>
  <si>
    <t>b32162e4-4137-44d6-b627-a5b38ffb3612</t>
  </si>
  <si>
    <t>f6fad6cd-5a05-4a71-81e6-620a469ed08a</t>
  </si>
  <si>
    <t>0d22501d-af0e-498f-bb49-b0b2383320fb</t>
  </si>
  <si>
    <t>c8707be1-5173-4939-9846-fb5f52bf1447</t>
  </si>
  <si>
    <t>a34f701d-c605-42a7-877d-330140f3a4e4</t>
  </si>
  <si>
    <t>A32NEWPACK2</t>
  </si>
  <si>
    <t>f098d0faec14161bd081d4d4e169d3c3</t>
  </si>
  <si>
    <t>1680c4a8-5b2c-4a76-86e2-158ab0e40e76</t>
  </si>
  <si>
    <t>3ad91036-649f-463f-af92-ed69816c37ae</t>
  </si>
  <si>
    <t>f78758c4-92ee-4ad1-a649-c51c400b6b04</t>
  </si>
  <si>
    <t>c7058c0f-e123-4d8c-a3fe-3eb731e67141</t>
  </si>
  <si>
    <t>ddd8c2ec-8206-45dd-be0d-c4e47c8b7a7d</t>
  </si>
  <si>
    <t>647e4bbe-0649-427b-bc6f-7e19dc28d178</t>
  </si>
  <si>
    <t>464bc2a3-42ef-45b4-9a6c-161e6282d8d8</t>
  </si>
  <si>
    <t>a73eba87-62aa-4745-bd31-c8c0338969ed</t>
  </si>
  <si>
    <t>e20a087c-4f95-4251-858e-4664f3cb1d0b</t>
  </si>
  <si>
    <t>13781bb1-73eb-44f3-b4c6-7a299b8ca263</t>
  </si>
  <si>
    <t>d1135836-44d3-428e-a4a0-163c0f2661bf</t>
  </si>
  <si>
    <t>492208f0-256b-42ea-92f1-1d8f6eb0a442</t>
  </si>
  <si>
    <t>fd15726a-53f0-4fbe-b5e5-77b27d90ea69</t>
  </si>
  <si>
    <t>c1dab602-c138-4097-924d-617b857689c3</t>
  </si>
  <si>
    <t>8e7f15e3-f3bd-4b9d-b92f-e4d905e215eb</t>
  </si>
  <si>
    <t>45a6bf4c-5803-4c49-8279-84fca2dbf344</t>
  </si>
  <si>
    <t>bde2ffdf-4340-44cc-90f5-753fd2eea3d7</t>
  </si>
  <si>
    <t>26058859-242e-46cd-8139-0eca71b9566b</t>
  </si>
  <si>
    <t>9a19063c-635d-43de-bd00-e709809c4d9a</t>
  </si>
  <si>
    <t>a6c1017a-a6fe-41e7-916d-2d3f79c7d2c7</t>
  </si>
  <si>
    <t>82f4a3df-e6c7-4ede-b7d4-259315e3394a</t>
  </si>
  <si>
    <t>1bf4cfec-74de-4ac7-b8fe-16d3a6156f39</t>
  </si>
  <si>
    <t>11028e11-da96-4c8a-a7aa-b344f168f1eb</t>
  </si>
  <si>
    <t>393d6a8d-429e-4cfc-9bb5-31fbec238ff5</t>
  </si>
  <si>
    <t>974bd528-a96d-4ea7-95e3-04d9f0bfb7af</t>
  </si>
  <si>
    <t>0a6f8cd9-9754-4cb2-9d44-371cdc6f8c2d</t>
  </si>
  <si>
    <t>4995bd64-126c-45dd-a6af-d54cca724f20</t>
  </si>
  <si>
    <t>61051310-d85d-42cb-b9b2-5766457b4770</t>
  </si>
  <si>
    <t>b5150803-a942-4eca-9978-e315395d87c1</t>
  </si>
  <si>
    <t>fbf2bb20-ad31-4b90-82d1-5970f89c4a42</t>
  </si>
  <si>
    <t>5e7f38ee-a82a-4df9-99b0-3807b7838f59</t>
  </si>
  <si>
    <t>8940b711-b6bf-4b79-b59c-2069d324cb3d</t>
  </si>
  <si>
    <t>Jun 4, 2024</t>
  </si>
  <si>
    <t>761d2f7f-0dbe-48f9-ad40-ff5dbc515335</t>
  </si>
  <si>
    <t>bfcb0fad-2d51-4ce6-9d0a-0dd54677399b</t>
  </si>
  <si>
    <t>3e01a7f6-3bbb-43b2-8b78-424bd764a918</t>
  </si>
  <si>
    <t>Samsung-S22-ULTRA-5G-New-1Pack</t>
  </si>
  <si>
    <t>3af47f2f45aec52ba9ce80452165ef4d</t>
  </si>
  <si>
    <t>97a90151-b22c-4bfd-b662-05adeec4fd04</t>
  </si>
  <si>
    <t>e0be4c61-78bb-4428-a97e-6f1069512163</t>
  </si>
  <si>
    <t>47db6e94-ba2c-4d9e-a356-5d3adbd98747</t>
  </si>
  <si>
    <t>2c44aeef-862d-46ee-bae1-51e4496f0e4c</t>
  </si>
  <si>
    <t>59c77319-4f94-4004-9002-b70d09564421</t>
  </si>
  <si>
    <t>05442aa8-5b4e-4c4e-9b5e-6d2324ba92f6</t>
  </si>
  <si>
    <t>22345939-3f2f-4436-8e70-09f251a0fb9b</t>
  </si>
  <si>
    <t>0a772f70-4e8e-48dc-90fc-20a116e4bd73</t>
  </si>
  <si>
    <t>c08d9027-6c0e-42f1-a081-cb8ac1992269</t>
  </si>
  <si>
    <t>9ce68c96-bc42-418c-8e68-5fe5e692b9c7</t>
  </si>
  <si>
    <t>e5a8de0e-b3b7-4bc1-a157-4647a735e90f</t>
  </si>
  <si>
    <t>12eed0f4-4cd5-41bc-a3ba-6d3509d21391</t>
  </si>
  <si>
    <t>2bb2b098-225c-48c7-bbef-1c4e11cc7cce</t>
  </si>
  <si>
    <t>5bdd5c2c-2427-46db-a5c0-e6f173836626</t>
  </si>
  <si>
    <t>4052c7ad-31ca-498c-8818-09fe602c275b</t>
  </si>
  <si>
    <t>011a31a2-46e4-4816-9ce7-1212f28da6e1</t>
  </si>
  <si>
    <t>14a23ea5-018c-4242-be2b-eb83348fa9aa</t>
  </si>
  <si>
    <t>b306a614-8e35-4bc0-82ba-2d7b0cd15432</t>
  </si>
  <si>
    <t>6e96e495-7803-4356-a7db-b3ebf31f3177</t>
  </si>
  <si>
    <t>6c163e02-41bc-467b-8475-a87f954a4b96</t>
  </si>
  <si>
    <t>cd95166d-b1d7-44db-9980-791399087cda</t>
  </si>
  <si>
    <t>d4c8bec1-63fe-483d-b8bc-9682f591b8f5</t>
  </si>
  <si>
    <t>581a3ef6-24a8-4b7b-b640-1c7318b90fb7</t>
  </si>
  <si>
    <t>b24f4f6b-7e1f-4c40-a607-9f46b2c17d5c</t>
  </si>
  <si>
    <t>c7514d43-b094-4bb0-9a51-24e5560b8063</t>
  </si>
  <si>
    <t>Ri100</t>
  </si>
  <si>
    <t>002266c77afcee8eba2574cc351ffb09</t>
  </si>
  <si>
    <t>11ec3e0d-7c45-4d58-912f-007bfdf0934d</t>
  </si>
  <si>
    <t>44dd1a3e-3690-4d58-95d9-1147c5fc1a1a</t>
  </si>
  <si>
    <t>77be6909-ee07-472c-ac41-3034b556a5af</t>
  </si>
  <si>
    <t>394f603a-cee1-48b3-b440-061eda933103</t>
  </si>
  <si>
    <t>6a88f9bc-70ee-4a9e-a161-f1a1dbf1398e</t>
  </si>
  <si>
    <t>29523b55-1d62-4d68-8637-245167123637</t>
  </si>
  <si>
    <t>8e55bad5-d7ff-4aec-8ffd-9419616ec7a4</t>
  </si>
  <si>
    <t>6d922887-d5ca-44be-aa81-e9c1f13c0b4c</t>
  </si>
  <si>
    <t>c351ac2d-f096-44ec-9195-95a2670a764d</t>
  </si>
  <si>
    <t>0089195b-131c-42c1-9975-6267d7823ed4</t>
  </si>
  <si>
    <t>02321c07-3851-456a-b4cb-e91c32f407de</t>
  </si>
  <si>
    <t>352770ed-b640-4372-be66-d3dad5a147f3</t>
  </si>
  <si>
    <t>42d95b6d-394c-4d97-ba65-074e6a4bf3c3</t>
  </si>
  <si>
    <t>5a461d34-cb25-4be9-8f98-70ef1632e8f5</t>
  </si>
  <si>
    <t>337fa5c3-55ea-443f-acaf-882ffce9ef72</t>
  </si>
  <si>
    <t>86856c5c-f9f7-4dbf-acfa-c1ae62592dcd</t>
  </si>
  <si>
    <t>c4262b4f-4e18-46ef-b974-d4ac27d0c78c</t>
  </si>
  <si>
    <t>d70a4056-c8ea-4d9b-beb7-5d4016d1b897</t>
  </si>
  <si>
    <t>00e68b5b-8607-42dd-b12c-c314fc8cbb4e</t>
  </si>
  <si>
    <t>5393c3bf-c106-4289-b271-b3c59050f441</t>
  </si>
  <si>
    <t>3afee703-3877-453f-b2a1-5b276f894cc6</t>
  </si>
  <si>
    <t>dff33724-9e37-4193-860c-e56ad3e1ed2d</t>
  </si>
  <si>
    <t>55ad2ec1-33dc-4346-b8a7-2057ea9a4309</t>
  </si>
  <si>
    <t>6eea10e2-8205-474f-aa6c-b730e9d29b7f</t>
  </si>
  <si>
    <t>e7aebf07-9d82-4e06-9fe4-8d3b85851484</t>
  </si>
  <si>
    <t>6e78c9bc-6d82-4d29-a1dd-3f26ad65851e</t>
  </si>
  <si>
    <t>30e4088f-c4c1-417b-9a4e-bc947bf82062</t>
  </si>
  <si>
    <t>1bb0387d-b4ff-4118-ae51-3c6367cb3e6d</t>
  </si>
  <si>
    <t>5e5a4f99-e888-46b8-810a-ca0700da27d7</t>
  </si>
  <si>
    <t>33ef8c53-25d5-47a8-a16b-bb73b7e640b5</t>
  </si>
  <si>
    <t>5e13ca1a-8d95-42e9-8457-cd21d91df9c0</t>
  </si>
  <si>
    <t>7dc71f30-8029-4bc1-87ea-3ad8bdb5da8e</t>
  </si>
  <si>
    <t>76f92e33-44f8-4ea0-a449-c95f1be8f9ec</t>
  </si>
  <si>
    <t>1fef0327-acdb-4d20-acf7-dd675ccdc947</t>
  </si>
  <si>
    <t>f1ae3ea1-4e40-4b5b-933f-780036b56eee</t>
  </si>
  <si>
    <t>99c3b244-1303-4f63-a400-188bb6bf0c99</t>
  </si>
  <si>
    <t>12cf6bc5-881a-4440-8399-d60617d13b4d</t>
  </si>
  <si>
    <t>ff859409-757a-4b9f-a115-defd6a850bcd</t>
  </si>
  <si>
    <t>5a435816-453b-49f2-825e-67f8b686f053</t>
  </si>
  <si>
    <t>65b11cda-db20-4527-bb50-57c8e613dcad</t>
  </si>
  <si>
    <t>25588c4d-5828-4613-807f-be83e0c62f6c</t>
  </si>
  <si>
    <t>f90d6ffd-3da0-45ff-922e-7b8dee95a838</t>
  </si>
  <si>
    <t>0910685e-b3c7-491d-82d2-c82a68bf8ecb</t>
  </si>
  <si>
    <t>29f23ae7-d867-4e7a-818c-4266dd98e79a</t>
  </si>
  <si>
    <t>c0de9c33-4ba6-4cdb-8eca-9c889ebf0aea</t>
  </si>
  <si>
    <t>f7935180-bdbd-414d-9903-54a9b15153a3</t>
  </si>
  <si>
    <t>56683203-4212-4631-9022-05f86d18477c</t>
  </si>
  <si>
    <t>2bcb9edf-7139-40af-bbca-aeff83dca492</t>
  </si>
  <si>
    <t>c759b6db-ea35-4550-a291-a3ada9bcbf43</t>
  </si>
  <si>
    <t>3aa2cc32-b6ad-44b7-bd49-8ffd3da41a23</t>
  </si>
  <si>
    <t>da605c02-24d0-4a02-b9e4-5beea388bb24</t>
  </si>
  <si>
    <t>70f40e94-eae0-4499-a41c-f96c85c805c5</t>
  </si>
  <si>
    <t>53044c75-6b3d-4a15-93dd-1206f353ac6e</t>
  </si>
  <si>
    <t>ef3bcc94-d47b-475c-94dc-d85771989bab</t>
  </si>
  <si>
    <t>3eaff6d2-6ebc-424d-94a7-023557d47a1f</t>
  </si>
  <si>
    <t>5ef424c6-6774-450b-88e6-2aca343502d2</t>
  </si>
  <si>
    <t>ac4d630b-bf66-4e29-a5ce-37142d34f7fc</t>
  </si>
  <si>
    <t>3cbea2fb-5950-4cbb-b93b-7f28fc7c5b0c</t>
  </si>
  <si>
    <t>99e443c3-06b5-44ce-ad43-a553cc4197dc</t>
  </si>
  <si>
    <t>f5cdd863-ab7b-4add-a3af-115c30174c4d</t>
  </si>
  <si>
    <t>c03dc238-3115-446f-9663-707e41f9deaa</t>
  </si>
  <si>
    <t>bac2911d-8fb2-4f76-b6b6-701e3314455e</t>
  </si>
  <si>
    <t>aa75453f-c068-433c-b5f9-0a147b27a010</t>
  </si>
  <si>
    <t>a3b0f6d2-0470-4b34-8a9d-93779b93e6fb</t>
  </si>
  <si>
    <t>47f61b64-e2dc-4a86-9830-279dd1c9f8a3</t>
  </si>
  <si>
    <t>a8f6cd27-0a87-4105-b44f-9f0df9818657</t>
  </si>
  <si>
    <t>8b5538f8-56c0-423e-804d-675d58bd2b74</t>
  </si>
  <si>
    <t>25a6191e-b924-4ea3-9c02-9e7f7b314409</t>
  </si>
  <si>
    <t>284a50c6-8fa8-4c6f-843a-7a63314b30da</t>
  </si>
  <si>
    <t>ead3e830-8719-481f-b74b-4990393a0fd6</t>
  </si>
  <si>
    <t>9096c346-65de-44ee-a74e-a0274b7ad981</t>
  </si>
  <si>
    <t>4cb77efc-e66c-4d92-8b23-cf83fff75c66</t>
  </si>
  <si>
    <t>e3c91e46-fc73-48ca-9a49-d2069578b4db</t>
  </si>
  <si>
    <t>930026ce-efaf-494b-8cec-446d7e0c7f3c</t>
  </si>
  <si>
    <t>ccf226d2-4d7a-430b-aca0-dd2453d1458d</t>
  </si>
  <si>
    <t>3e71e03c-952c-4b53-bd3e-170295448ce3</t>
  </si>
  <si>
    <t>ad68afa8-25a0-4df1-9e35-aa62b33b9602</t>
  </si>
  <si>
    <t>8f64b356-1d91-4a84-8afa-a127bd9b1ceb</t>
  </si>
  <si>
    <t>ac90a5d5-eed4-436a-bfe0-2afb3dd7211c</t>
  </si>
  <si>
    <t>242432d3-113a-48cb-94cb-7020d051c3c1</t>
  </si>
  <si>
    <t>bf84f8f1-ec7c-469e-99df-95739425b844</t>
  </si>
  <si>
    <t>c706aa42-8eea-44b0-ae4e-4fc25da88f77</t>
  </si>
  <si>
    <t>ae8acacf-6b0f-4730-ae41-dccf3c1a2bbc</t>
  </si>
  <si>
    <t>7f29ce44-fad7-4a2a-93f6-c2a78850909b</t>
  </si>
  <si>
    <t>c9ccf8bf-f4e0-4d13-9339-c2f45f3e6f76</t>
  </si>
  <si>
    <t>78a36c85-0702-414a-9e17-b09cfde8cb62</t>
  </si>
  <si>
    <t>4f283dca-81fe-4857-8b36-61f9cd495a0e</t>
  </si>
  <si>
    <t>d2346e49-9c43-4f5e-9f99-706964c0c4ec</t>
  </si>
  <si>
    <t>6bf8b210-c3c2-4897-80a4-a44ec0459010</t>
  </si>
  <si>
    <t>a4b21966-d580-41b8-81dc-b093eec6d0f6</t>
  </si>
  <si>
    <t>55829a05-1b31-47f1-96d7-5dea11689f6e</t>
  </si>
  <si>
    <t>72259bb3-5946-4d56-abb0-f64b37488976</t>
  </si>
  <si>
    <t>73291410-1de1-4c05-ad29-a7434cf3793e</t>
  </si>
  <si>
    <t>c350293e-d0f0-423c-bc16-079854d3e220</t>
  </si>
  <si>
    <t>9c29ed51-6529-4ce5-a2a2-b055a483dd5c</t>
  </si>
  <si>
    <t>e24074a7-5af9-486e-beba-081349881875</t>
  </si>
  <si>
    <t>Jun 3, 2024</t>
  </si>
  <si>
    <t>44f6fb83-811f-4dfe-b407-6284d8715373</t>
  </si>
  <si>
    <t>3a1b4141-b7e5-4469-9023-58538ccc6073</t>
  </si>
  <si>
    <t>10a91cd2-9eb8-47b8-852e-7311e2cc0777</t>
  </si>
  <si>
    <t>e634d37c-ffb2-46a6-8a3e-873a00983d92</t>
  </si>
  <si>
    <t>bea0b04c-915c-48b6-9e8e-fdc14c355d7c</t>
  </si>
  <si>
    <t>f6d72028-1e46-4ddf-96d1-839f93e10e09</t>
  </si>
  <si>
    <t>be33d85e-a74a-415f-9ae2-b2595a01a096</t>
  </si>
  <si>
    <t>7c60bec7-ad2b-40ee-b560-0ea76dfd33eb</t>
  </si>
  <si>
    <t>bbe28a6b-0641-4321-8f50-2c2d4a6465eb</t>
  </si>
  <si>
    <t>f928d656-9bf1-4904-bd92-905b81c2e488</t>
  </si>
  <si>
    <t>f63a91aa-6cb9-4e4d-b79e-d1e991222096</t>
  </si>
  <si>
    <t>990a5c15-541c-4945-8f04-dba2926faaa8</t>
  </si>
  <si>
    <t>c49036f5-31d4-4f37-9ffc-2a8e81fb07ad</t>
  </si>
  <si>
    <t>fc94ae25-ddf5-4fd9-9014-355446939079</t>
  </si>
  <si>
    <t>e1732810-c25d-49fb-9ef7-c163988d9359</t>
  </si>
  <si>
    <t>605c39e6-7215-4888-9d1b-671698c1b7f4</t>
  </si>
  <si>
    <t>644a501f-d7b7-4b12-961d-cc1755759073</t>
  </si>
  <si>
    <t>94dc12cb-ee95-4f3f-918a-2fe67c008f8b</t>
  </si>
  <si>
    <t>1d35d1c6-131b-49e6-8a43-35858a6c38ff</t>
  </si>
  <si>
    <t>e20f90eb-01e0-4363-bbc2-da4c0516686a</t>
  </si>
  <si>
    <t>GOOGLE7C3</t>
  </si>
  <si>
    <t>13c91af545cdaf61aea8fbdf99099d52</t>
  </si>
  <si>
    <t>c827a47c-0ba1-4812-ace3-e8455da09708</t>
  </si>
  <si>
    <t>3c3579af-7df3-4872-b2db-582d48950a15</t>
  </si>
  <si>
    <t>f8758f16-3663-4047-b56e-4473541150f1</t>
  </si>
  <si>
    <t>23982433-e630-4c1d-a363-8483d65b49a6</t>
  </si>
  <si>
    <t>b51b1389-03ff-42ea-9dca-a18b312e3b51</t>
  </si>
  <si>
    <t xml:space="preserve">XiaomiNote10PACK1 </t>
  </si>
  <si>
    <t>1d08bf8ebf76714e1a17cb0521408da8</t>
  </si>
  <si>
    <t>f00e16a4-b477-4dca-9fdf-5371a244d1b0</t>
  </si>
  <si>
    <t>47e93690-8323-486b-89e4-600be4f40a04</t>
  </si>
  <si>
    <t>96f197d2-2435-4fa9-a9b9-088cdd31e499</t>
  </si>
  <si>
    <t>4eaa4baa-5d89-4c68-b4d2-1d2dc610b626</t>
  </si>
  <si>
    <t>fb8f9ae9-9742-4c67-854d-b077f6640272</t>
  </si>
  <si>
    <t>d85ac684-951e-4acd-8d96-f02303876242</t>
  </si>
  <si>
    <t>43db3937-1fc5-4b46-ba28-47f7b5154db7</t>
  </si>
  <si>
    <t>b71e0206-ff5d-4a32-a423-bc610baa1ada</t>
  </si>
  <si>
    <t>b85a95dd-9a4d-4a3d-88eb-55ac66ed78b3</t>
  </si>
  <si>
    <t>e1064922-a3cf-4304-8250-974497f7d864</t>
  </si>
  <si>
    <t>617cfd14-f252-4d1c-b7ac-295c1470002a</t>
  </si>
  <si>
    <t>d2f2031b-648e-49fb-852e-6773e9300524</t>
  </si>
  <si>
    <t>bcf4ce52-5cb7-41a4-9fdb-96f3602ace7f</t>
  </si>
  <si>
    <t>737fdf55-7157-4ca6-a5aa-53e0b90c2832</t>
  </si>
  <si>
    <t>3b8decdd-c71e-446b-a1c3-d4e6b2009faa</t>
  </si>
  <si>
    <t>441e0034-1511-4e4b-ab61-b475fa0d1603</t>
  </si>
  <si>
    <t>5606121a-14ee-4523-8359-e5b275136148</t>
  </si>
  <si>
    <t>5c44a39a-910d-4f90-a90e-20c058cec27b</t>
  </si>
  <si>
    <t>34bca03e-b3d7-4248-be24-07281738055c</t>
  </si>
  <si>
    <t>6a703e1a-07a0-48a1-a12d-4cd3b897dcbc</t>
  </si>
  <si>
    <t>GOOGLE7P2</t>
  </si>
  <si>
    <t>34f64734061c6b02126028dde95ae7a0</t>
  </si>
  <si>
    <t>08b83946-a5e9-4221-bf74-d02a40c1bdd6</t>
  </si>
  <si>
    <t>dac28b47-1d6e-42f9-a55d-89e6f44d833c</t>
  </si>
  <si>
    <t>a9307cf0-020f-46f9-b918-a7f04f654e75</t>
  </si>
  <si>
    <t>bff7f1cc-c396-4b7c-b860-fb2eebd8e475</t>
  </si>
  <si>
    <t>a88b6854-9500-42a4-ba66-943083c9e37f</t>
  </si>
  <si>
    <t>ed589e14-d83e-4293-8973-fe8e53b07eb5</t>
  </si>
  <si>
    <t>62b406c9-303b-4734-badc-b3583eb2c269</t>
  </si>
  <si>
    <t>fe9c6e4e-4372-4bc0-ae41-99f97b55c08c</t>
  </si>
  <si>
    <t>c6166a0e-a304-4771-b511-65383d177418</t>
  </si>
  <si>
    <t>a73f66d2-7189-4266-b2a8-189d767efdc3</t>
  </si>
  <si>
    <t>2bfa55e3-94c8-4f17-b09e-5bb7427f97c4</t>
  </si>
  <si>
    <t>b0d50756-926b-4475-b268-0f7a0bf52d77</t>
  </si>
  <si>
    <t>9ca40539-162e-4938-a3fe-ec87e03b52a2</t>
  </si>
  <si>
    <t>f8d3fd34-9508-49ff-8b1e-aa28eaace782</t>
  </si>
  <si>
    <t>16e8b008-768e-4fbd-a889-d3e8c3c01a77</t>
  </si>
  <si>
    <t>1c65167d-cfb9-4034-8265-8401bfcc83ba</t>
  </si>
  <si>
    <t>b91e862d-6d65-4ecf-8fb0-9bcbb7bbaaaf</t>
  </si>
  <si>
    <t>025ace6b-e20f-4d55-a5db-d5bd292e8a4f</t>
  </si>
  <si>
    <t>b871b641-6330-4402-a8bc-c4c645df5ac1</t>
  </si>
  <si>
    <t>006be992-686b-43b8-9d8b-f29f78feb5d5</t>
  </si>
  <si>
    <t>2fa9092c-6613-439d-b011-907cc5405ebe</t>
  </si>
  <si>
    <t>04c5509c-c862-4fa4-813c-6710dbadf57d</t>
  </si>
  <si>
    <t>e6d55cba-5eed-4cc0-a61b-22226ba59645</t>
  </si>
  <si>
    <t>58a3d1ee-3143-41bf-b6c3-2ad85b50a2e1</t>
  </si>
  <si>
    <t>f326644c-ec1c-4202-bdeb-e9568cb41273</t>
  </si>
  <si>
    <t>bc051419-9412-4817-a68e-b12daeb89069</t>
  </si>
  <si>
    <t>8c2a4062-68b0-469f-914e-2f216782bacc</t>
  </si>
  <si>
    <t>9fcd2b75-9e7c-42eb-8dc9-084d1dfe9713</t>
  </si>
  <si>
    <t>752db480-e4ca-4f56-bcf7-5eea8ad3ed30</t>
  </si>
  <si>
    <t>e59fea7f-df0c-4aeb-ad26-1f6bb478e1c1</t>
  </si>
  <si>
    <t>6cff0db5-97b2-4a17-955c-319e58db93d0</t>
  </si>
  <si>
    <t>c3a523a0-b4d6-42e4-a17e-5966c45fe5b1</t>
  </si>
  <si>
    <t>f38e919f-4fd3-44dd-bb91-93f027fbbf2b</t>
  </si>
  <si>
    <t>ad2c77c3-ba07-4156-ac89-c40fe736ccf5</t>
  </si>
  <si>
    <t>d1e08cf7-8244-430e-b472-7ffb29a53f4f</t>
  </si>
  <si>
    <t>23aa7c87-ab79-4784-83ad-e75e2b658d33</t>
  </si>
  <si>
    <t>31af3e27-eb35-4cdc-b132-12990f7de71b</t>
  </si>
  <si>
    <t>230d616a-cad8-4402-9952-b460cc8f813c</t>
  </si>
  <si>
    <t>7bd56fc1-a8cb-4897-a610-987b20660f6a</t>
  </si>
  <si>
    <t>5e8bcb53-8585-4e51-943b-616c490c9d78</t>
  </si>
  <si>
    <t>2989fe4f-e4cf-4044-ab8d-dadb32f7a48b</t>
  </si>
  <si>
    <t>8684a8d6-d85f-4df5-b019-f13711ba77fa</t>
  </si>
  <si>
    <t>d218f1d4-8eb5-45b1-92cb-0840d5cdc187</t>
  </si>
  <si>
    <t>e43d8be9-252d-4bc9-8039-30d7b9ef8b28</t>
  </si>
  <si>
    <t>40b7ae49-b129-41e2-80f1-30b5833ebaf9</t>
  </si>
  <si>
    <t>042a0fcc-581e-4e01-9d21-473e6bad37f8</t>
  </si>
  <si>
    <t>4c862526-aa0c-4d91-b2ef-c3760546dff7</t>
  </si>
  <si>
    <t>f5561303-f9f6-445c-a01b-9ae780cb061c</t>
  </si>
  <si>
    <t>eebd98b5-7b2a-4d3a-84f0-50eeb3e0d74f</t>
  </si>
  <si>
    <t>7cdbcfa9-6a7d-4cac-a3e2-a98fe3595ac7</t>
  </si>
  <si>
    <t>7b4cfa4c-b80c-4e56-b2a6-0322304073e8</t>
  </si>
  <si>
    <t>5f8824e6-e164-4890-806a-02edb69c199c</t>
  </si>
  <si>
    <t>5db8dd92-7e09-49bd-a8df-29e5e49b97d1</t>
  </si>
  <si>
    <t>0c44a1f3-aed9-4c52-97ed-1e0d3c93deba</t>
  </si>
  <si>
    <t>221a41df-1b79-467a-a849-7a62e05ed3f4</t>
  </si>
  <si>
    <t>d73fde82-9295-460c-ad50-73c1f3b93e2e</t>
  </si>
  <si>
    <t>0dedb8ce-aaf7-4e99-bee5-784e348b8711</t>
  </si>
  <si>
    <t>97e68647-a147-40ac-b26c-d3e834bc2db8</t>
  </si>
  <si>
    <t>d6cfdd59-b600-4cba-9df2-bed018044fae</t>
  </si>
  <si>
    <t>3c2c877b-5d5b-4cea-9e33-c35b4e91e77a</t>
  </si>
  <si>
    <t>75241b8a-4b1f-4efd-bb69-ce25d098bc90</t>
  </si>
  <si>
    <t>44eace01-13fd-4cd7-af95-18e578df2b9b</t>
  </si>
  <si>
    <t>0cccb551-59e2-496f-a7be-e8406e57c8f4</t>
  </si>
  <si>
    <t>samsung-note20-5Gultra-1pack</t>
  </si>
  <si>
    <t>b504e7f0fc7f58f443cdf594cf3ab5ce</t>
  </si>
  <si>
    <t>402a524e-fc7a-42af-8cd5-91f6f09c10e8</t>
  </si>
  <si>
    <t>76c1162d-08f0-463b-a6f1-8f6d45ac613d</t>
  </si>
  <si>
    <t>66644a2e-b625-432a-a475-0a624288a62b</t>
  </si>
  <si>
    <t>336f884b-34a7-4858-9f2f-4c5b419a5205</t>
  </si>
  <si>
    <t>f2e95f72-459c-4cdd-9554-c91392f4c8fe</t>
  </si>
  <si>
    <t>85e36245-9b2b-4c7d-b89f-07985ff8dc0a</t>
  </si>
  <si>
    <t>b68c1c01-ceb0-410c-8d3b-4738cd179d1d</t>
  </si>
  <si>
    <t>30bfad19-1930-4f4a-a198-fed5acdbaa7c</t>
  </si>
  <si>
    <t>c76df62a-ecda-48c7-98c6-5910744666a8</t>
  </si>
  <si>
    <t>a511dbfb-4160-404b-abb9-a8600a698e75</t>
  </si>
  <si>
    <t>4e712c08-9c0e-4178-a532-ab2b27b3385c</t>
  </si>
  <si>
    <t>0bba59b2-1ed9-4801-8f5e-b4fbf88f5db7</t>
  </si>
  <si>
    <t>d8d606d6-3129-4fe0-9615-d1eb61fe5be2</t>
  </si>
  <si>
    <t>2a0b97d6-f922-45fc-847e-08544f2dba1e</t>
  </si>
  <si>
    <t>61c4576d-5fbf-42b4-b3a1-dac27df8720d</t>
  </si>
  <si>
    <t>76d75415-0e18-405e-9b64-f97acf1afbb6</t>
  </si>
  <si>
    <t>43b42cfa-eb26-488e-be37-fdb0efe9a819</t>
  </si>
  <si>
    <t>15ffb1a1-9099-4d46-9569-6409a8f4095d</t>
  </si>
  <si>
    <t>518a9bb5-7371-4075-883c-734cc358a674</t>
  </si>
  <si>
    <t>8f6df79a-b384-4e90-ae95-ade6a8cc6d3b</t>
  </si>
  <si>
    <t>12b2ce7a-6d44-4b04-b648-d9a77dc5952f</t>
  </si>
  <si>
    <t>Jun 2, 2024</t>
  </si>
  <si>
    <t>09d961fb-f695-48ed-b0bb-5266a0c2a73c</t>
  </si>
  <si>
    <t>7cdcc120-b025-4242-97b8-bfc7377e70f9</t>
  </si>
  <si>
    <t>83f35cd9-e425-45e0-84fd-c3dcc5244d9d</t>
  </si>
  <si>
    <t>1e87a589-b983-4095-a62c-ddf0936d3dc4</t>
  </si>
  <si>
    <t>5e3f63e9-6073-4e87-bf20-42fb6c743517</t>
  </si>
  <si>
    <t>I2</t>
  </si>
  <si>
    <t>34f4b87693d03fcb61f03433faf5a32b</t>
  </si>
  <si>
    <t>57e90bf5-ac32-466e-ab48-b5713e691dac</t>
  </si>
  <si>
    <t>67528f6d-44f1-4565-bfcc-a392b17df803</t>
  </si>
  <si>
    <t>1d3275f8-449e-4e81-a0cf-1d98f3f851c7</t>
  </si>
  <si>
    <t>cd5b0135-b91d-4306-b871-0d83b805b6f8</t>
  </si>
  <si>
    <t>4f4140aa-1b9d-41dc-b2d3-07c5f85b433a</t>
  </si>
  <si>
    <t>cc217165-d5f0-4e0f-a548-4e6e5419230f</t>
  </si>
  <si>
    <t>efa70539-8a06-439e-94ce-ae53834ffff7</t>
  </si>
  <si>
    <t>532e92ab-c543-4822-b1ba-eb32cf869e1f</t>
  </si>
  <si>
    <t>bf513be6-9b5a-47a5-b89c-b738218b189b</t>
  </si>
  <si>
    <t>e273487d-f9ff-4082-ba4a-93a955e4db96</t>
  </si>
  <si>
    <t>431afe17-82c8-4f81-b5ad-c91ee3c2c760</t>
  </si>
  <si>
    <t>d100b5a4-e3bd-4a12-848f-29ecc1ef02ef</t>
  </si>
  <si>
    <t>3bd82bf3-3979-4ada-abed-7129353eed47</t>
  </si>
  <si>
    <t>3ffaabaf-f3e2-4b4f-8637-a9742385b96f</t>
  </si>
  <si>
    <t>d3c52aaf-8939-4cbb-b57a-a68dbe6349c0</t>
  </si>
  <si>
    <t>7257b462-3e13-4046-a72c-101d0411b66f</t>
  </si>
  <si>
    <t>9212487f-1df9-45e6-9793-0006f4e78d79</t>
  </si>
  <si>
    <t>812222eb-a5a3-499e-aa48-c23aea06343d</t>
  </si>
  <si>
    <t>6cd4078d-f594-46f4-b02f-2f5047653ebb</t>
  </si>
  <si>
    <t>6ce397d8-6c3d-4462-a7f2-4767eb6837b4</t>
  </si>
  <si>
    <t>209cc6b2-0041-40fa-b81c-92134e210926</t>
  </si>
  <si>
    <t>051e57b5-c982-47c8-b8dd-6716a076b6bc</t>
  </si>
  <si>
    <t>140fb520-69aa-4095-a8aa-b8eba3d3ecd3</t>
  </si>
  <si>
    <t>14dce55f-e667-4f65-a14f-6928aa864fd5</t>
  </si>
  <si>
    <t>644f83c7-71b3-42f1-b3ae-35234962f45b</t>
  </si>
  <si>
    <t>8105d8c5-314c-4498-b8a7-648090a03167</t>
  </si>
  <si>
    <t>deecc12c-8c11-4979-aebd-f03c611f5ea4</t>
  </si>
  <si>
    <t>6e37c01a-4e03-4ab3-bc6d-259a50697780</t>
  </si>
  <si>
    <t>363c669d-c0d8-4720-a13c-7b19795e0b82</t>
  </si>
  <si>
    <t>bce519ce-319a-4273-9bc3-83988f9888cb</t>
  </si>
  <si>
    <t>b7303d29-79a6-48b1-af54-ba9d6e93cd71</t>
  </si>
  <si>
    <t>938e6ed9-b140-437c-9871-b554c7433a5c</t>
  </si>
  <si>
    <t>c0a4f843-416f-4ef7-a512-21f537949cad</t>
  </si>
  <si>
    <t>S21FE1PL1G</t>
  </si>
  <si>
    <t>0e4e1fd3cdd0b02889f7be3ae85184cd</t>
  </si>
  <si>
    <t>934fe5ea-e132-4a33-bd64-7788ae78efbb</t>
  </si>
  <si>
    <t>3c55869d-e479-4051-9f1e-ba2b2b8216e7</t>
  </si>
  <si>
    <t>88d46e4f-22f6-4458-8787-92c57f282783</t>
  </si>
  <si>
    <t>b2899400-996c-4d56-92f8-4c2620291630</t>
  </si>
  <si>
    <t>30480f99-dabf-4b30-bec1-2a21a92edd16</t>
  </si>
  <si>
    <t>e51a3987-df04-4d50-adc7-dec26268c1ad</t>
  </si>
  <si>
    <t>306c0858-2b74-4169-8c83-00a5709f8f06</t>
  </si>
  <si>
    <t>c4f1480c-eaeb-452c-af7b-5f9f06fcd1d9</t>
  </si>
  <si>
    <t>c877b93b-36f0-49ed-8887-5a91b83d881c</t>
  </si>
  <si>
    <t>c9841104-15e3-4d56-8397-68f6912cc1c1</t>
  </si>
  <si>
    <t>68217fb7-811d-48b8-9fde-2957f7928978</t>
  </si>
  <si>
    <t>e7e6f0d4-ee27-4625-a133-f9cadfa0053b</t>
  </si>
  <si>
    <t>622d9737-a0f1-4df2-920f-4e87592f737c</t>
  </si>
  <si>
    <t>29cb9869-01a5-4b78-a76a-d6547d34f0ab</t>
  </si>
  <si>
    <t>0ab94fb5-0402-4f94-97e1-14bda5bf7d24</t>
  </si>
  <si>
    <t>596da9fb-15fa-46f8-94fe-48d5cf9882c8</t>
  </si>
  <si>
    <t>3ffbe608-a5db-4a19-88fc-f989fdf4af84</t>
  </si>
  <si>
    <t>d1cc4b83-6df6-495b-8fee-71fd546dfa26</t>
  </si>
  <si>
    <t>58062f71-9d40-4d7e-b605-476bdd419b36</t>
  </si>
  <si>
    <t>ad71cba5-7580-4435-896f-d59a4665921d</t>
  </si>
  <si>
    <t>0e8d3fc0-87cc-4d36-98b8-4bd1b3da8f07</t>
  </si>
  <si>
    <t>ba48acc0-bfaa-4cef-90d1-ed4095978eb4</t>
  </si>
  <si>
    <t>cadd0930-0efb-42fa-853c-e2ff3f9f9ab0</t>
  </si>
  <si>
    <t>cf098429-5b7d-433f-87cf-457e84a5217f</t>
  </si>
  <si>
    <t>2712228e-0621-4a02-8e6e-b6becdcba2bb</t>
  </si>
  <si>
    <t>1197d170-7116-4b7f-9cbf-de58b41b1768</t>
  </si>
  <si>
    <t>ac78d7c0-1ebf-4110-9d9b-cec98f442aa1</t>
  </si>
  <si>
    <t>4abcbd17-4ea9-4cb4-ba8e-fd16773c984c</t>
  </si>
  <si>
    <t>6b5d7471-6181-41eb-864b-23207b5f281e</t>
  </si>
  <si>
    <t>b54948a4-e9db-46fc-8e09-9b92aa705d73</t>
  </si>
  <si>
    <t>a38a3d7e-bafc-425e-8fad-16a5c2aa3956</t>
  </si>
  <si>
    <t>13d9fdda-5b5d-42d8-ae13-bcd1d27cdae4</t>
  </si>
  <si>
    <t>1c93e010-2837-4504-bc48-2295ce63c94a</t>
  </si>
  <si>
    <t>5b791ee0-530f-47c5-b1fb-17de4e9954ef</t>
  </si>
  <si>
    <t>a0a9310d-7aca-4dc5-b701-983d2ca3fa4f</t>
  </si>
  <si>
    <t>bc5ee1c5-6a64-47a5-8659-a5e964682f5a</t>
  </si>
  <si>
    <t>3884d5ef-1c80-417e-b2ef-8e9c7e05f4e8</t>
  </si>
  <si>
    <t>c39c81c3-2b60-4929-b7bd-c6c11a17edd9</t>
  </si>
  <si>
    <t>5cfc9fed-3513-4e15-b7ae-d204b0a7d0d7</t>
  </si>
  <si>
    <t>52b6db5a-54e5-4638-9ec6-d085490c7dda</t>
  </si>
  <si>
    <t>9e7a4e77-9fb8-49a8-a83b-9091b35e83ec</t>
  </si>
  <si>
    <t>66a128c4-4a29-4586-b096-38cb61019f1f</t>
  </si>
  <si>
    <t>2dcc2b66-fe5f-4124-a8a6-12bec79415ef</t>
  </si>
  <si>
    <t>SJÄLVLSANDE12P</t>
  </si>
  <si>
    <t>fb032097c2a35057a887c473c55781c3</t>
  </si>
  <si>
    <t>bc524e17-13ed-4bc1-b55e-5687960b0c48</t>
  </si>
  <si>
    <t>1894a2cb-dd62-4698-9620-072409e3e5d9</t>
  </si>
  <si>
    <t>6a97dd7a-4b1d-4cf7-a511-7745c6379d11</t>
  </si>
  <si>
    <t>f0e94090-38a3-48e5-8fde-c7fdd168c824</t>
  </si>
  <si>
    <t>53420a36-b79e-4769-9e03-110eece77b94</t>
  </si>
  <si>
    <t>692ce255-839d-44df-85b9-ee022a5f989c</t>
  </si>
  <si>
    <t>SAMA144G2PACSCR&amp;2PACLEN0009</t>
  </si>
  <si>
    <t>bd7ec744ba467172aaf9a2fbd482c2db</t>
  </si>
  <si>
    <t>2ac29678-91bf-42b8-945d-5976763aafae</t>
  </si>
  <si>
    <t>f7e81375-a03d-457f-bf59-82d32390d8a0</t>
  </si>
  <si>
    <t>SAMS20FE5G2PACSCR&amp;2PACLEN0011</t>
  </si>
  <si>
    <t>c7cc2ce5235ff84574c8bdc7d547d903</t>
  </si>
  <si>
    <t>3c41ddea-a72b-4238-b89c-0e9bd407b470</t>
  </si>
  <si>
    <t>503d28f8-bd17-4d26-acca-6666d542f67e</t>
  </si>
  <si>
    <t>e3d27a21-c672-40dd-a0d3-475944770579</t>
  </si>
  <si>
    <t>791b7512-83be-4028-96fb-f81b43d53b60</t>
  </si>
  <si>
    <t>f02c6dc6-8c8c-4bf1-a761-28c1d38f82a4</t>
  </si>
  <si>
    <t>ebd0c75a-3b32-4593-af47-254aa747f03f</t>
  </si>
  <si>
    <t>S22ULTRA5G2L</t>
  </si>
  <si>
    <t>95fe53f415f131c53b9e1900492958e2</t>
  </si>
  <si>
    <t>1efa0f97-f247-4650-8fb5-e3a502be857f</t>
  </si>
  <si>
    <t>8dc415a7-c353-4ead-9c40-203d20346a72</t>
  </si>
  <si>
    <t>e943bd9c-3be7-4c32-95b6-ce0ae0953baf</t>
  </si>
  <si>
    <t>91c03db5-d7a5-425b-bf4b-fe105b9fe40f</t>
  </si>
  <si>
    <t>12405a42-8650-4503-bb85-e48c0b55833f</t>
  </si>
  <si>
    <t>8856f280-5e58-4383-a2fa-3f2887f2b5da</t>
  </si>
  <si>
    <t>8d7e726c-6a00-43da-a1c2-769dabcf57b7</t>
  </si>
  <si>
    <t>d6937d6d-ab57-4561-a8ca-d943accafd0e</t>
  </si>
  <si>
    <t>614e7255-2ea1-4dae-8693-5b007ee9a442</t>
  </si>
  <si>
    <t>956e56fa-9015-4319-973f-a9ec12cac0e6</t>
  </si>
  <si>
    <t>214c93c3-d604-4290-ba23-d4003733487d</t>
  </si>
  <si>
    <t>7c05d511-6d07-4020-90ce-14bf7e873f9c</t>
  </si>
  <si>
    <t>071b679e-b770-457c-9da5-2a806c2439ac</t>
  </si>
  <si>
    <t>a6bcb9fa-c52a-415e-a37c-2218fc3e1108</t>
  </si>
  <si>
    <t>9e51e2de-4084-46ee-b4de-e2922be3f393</t>
  </si>
  <si>
    <t>69fbee00-c5db-4729-9522-4ccc2ef46a9b</t>
  </si>
  <si>
    <t>376d83c5-6652-42c0-b2dc-6d1552f9c5c9</t>
  </si>
  <si>
    <t>59fe0edb-6d8e-4392-bc59-827284bc5392</t>
  </si>
  <si>
    <t>cee2b3a6-abe0-46b2-8f60-9cda92c845e1</t>
  </si>
  <si>
    <t>814eae44-7b6d-4b76-a71a-39a2e1116da6</t>
  </si>
  <si>
    <t>00466e7e-5272-4671-9848-4dfd24fea321</t>
  </si>
  <si>
    <t>GOOPIX7A0004</t>
  </si>
  <si>
    <t>978604fd0387a4201ed9cb9e72ab32dc</t>
  </si>
  <si>
    <t>76a92ccb-c3c6-4dab-802d-98a67ee347d2</t>
  </si>
  <si>
    <t>1504e5bb-dc1a-4f36-9a65-a782d638ea74</t>
  </si>
  <si>
    <t>a082d222-2f7f-437d-aafc-8de5b6016261</t>
  </si>
  <si>
    <t>6763d055-1847-47a6-b0f7-1ce65ac93f71</t>
  </si>
  <si>
    <t>fbc1d2d0-b08b-4ede-bcf7-85a77bc58fbc</t>
  </si>
  <si>
    <t>0fc29b37-60a6-4d6e-be17-775103f6091a</t>
  </si>
  <si>
    <t>d09e5892-1d34-4890-b41f-e3693ad4f0ed</t>
  </si>
  <si>
    <t>6a75617e-ae8b-45fc-94c6-9a9edc76bdcf</t>
  </si>
  <si>
    <t>07d78b3b-f340-4e2a-be30-d07fc6f4c9d1</t>
  </si>
  <si>
    <t>78441b0d-60ba-4fda-8769-67f86d61ed59</t>
  </si>
  <si>
    <t>49d18618-b383-4b5f-b603-b1c341a76163</t>
  </si>
  <si>
    <t>177f384a-5f3f-443b-83da-0ecef4d9713b</t>
  </si>
  <si>
    <t>01a1825c-d664-4683-8de8-22312f861522</t>
  </si>
  <si>
    <t>8008df87-133a-4e7b-9e3f-7bbc496af612</t>
  </si>
  <si>
    <t>8ff520db-75a7-4994-8858-ee732c0e133d</t>
  </si>
  <si>
    <t>467ce9db-8c40-44e9-89bf-f7024bdd40c0</t>
  </si>
  <si>
    <t>4c96c719-85f0-4e13-9155-e0fc2746e3c4</t>
  </si>
  <si>
    <t>60c6b9de-0bf4-419c-94e9-ce43b667a173</t>
  </si>
  <si>
    <t>b6eb3482-0897-4e81-9cb6-7cec952958e5</t>
  </si>
  <si>
    <t>944492d7-02be-4e80-ad86-c92c629cc67f</t>
  </si>
  <si>
    <t>1f988a4d-515e-48e8-b36e-c496ef63c204</t>
  </si>
  <si>
    <t>ffec27a8-f661-422f-82b1-b7223492732d</t>
  </si>
  <si>
    <t>9efa1ae4-3d89-4e8a-ab56-cedc7761d308</t>
  </si>
  <si>
    <t>2b1fe800-ad60-497a-ba75-68a2e8b91433</t>
  </si>
  <si>
    <t>e5e3bfdb-e252-4aa2-bb0e-515ad2fbf4de</t>
  </si>
  <si>
    <t>Jun 1, 2024</t>
  </si>
  <si>
    <t>bee8bc4f-4b52-4964-912f-38a968510fa1</t>
  </si>
  <si>
    <t>6b20d025-b28d-48eb-b0fa-6bfb6e225c61</t>
  </si>
  <si>
    <t>ca841b10-79ec-4b3b-9fd4-427ffb9a3c25</t>
  </si>
  <si>
    <t>f2619c4b-e0b9-4d0e-b9f1-d0bd6655d1bd</t>
  </si>
  <si>
    <t>5f97cc47-b52d-47bf-bb01-34b2319fcfd8</t>
  </si>
  <si>
    <t>2dde95d2-b7a9-4306-9d23-02d8d045c7d1</t>
  </si>
  <si>
    <t>0f305a7e-e366-402e-b1b5-688f22a9d807</t>
  </si>
  <si>
    <t>416e8cdf-f620-4084-945b-af98d347831d</t>
  </si>
  <si>
    <t>SAA191</t>
  </si>
  <si>
    <t>d1f5674e8c81d8c15c9401833b339f3f</t>
  </si>
  <si>
    <t>2d375d2b-aad7-4807-9a36-8319b3da317b</t>
  </si>
  <si>
    <t>df431e14-cfd9-4945-8097-f316ac5b6b74</t>
  </si>
  <si>
    <t>b955f6cc-e2c2-4e7e-aed9-7517e10ac881</t>
  </si>
  <si>
    <t>17a73b10-e504-44c4-91a2-e614b6642aeb</t>
  </si>
  <si>
    <t>a0ab9592-2f32-4dc9-978e-6ca66c05f52a</t>
  </si>
  <si>
    <t>3b66c4a2-64e0-4afd-869c-5bb09b42cded</t>
  </si>
  <si>
    <t>4a10c2d6-ecda-4783-bc46-dc2230cae4c7</t>
  </si>
  <si>
    <t>b3695e99-b1e3-46bc-981e-d83d014d259b</t>
  </si>
  <si>
    <t>dd91743b-0f80-4d84-ab11-a32189725380</t>
  </si>
  <si>
    <t>58952a74-6b93-464e-8f32-658d482f554c</t>
  </si>
  <si>
    <t>c119712d-cc71-4758-9d48-e2131bfaf90d</t>
  </si>
  <si>
    <t>25a535a1-7853-470c-81c9-f4826500bb92</t>
  </si>
  <si>
    <t>f813af65-09e3-4b3e-936a-387b5ff35e07</t>
  </si>
  <si>
    <t>b42a0057-628c-4469-b278-824db98382a7</t>
  </si>
  <si>
    <t>bb4efb21-3020-4ab1-8e7b-e924fe4745cc</t>
  </si>
  <si>
    <t>f7b42ad3-3a99-41eb-9f46-70bf4e14d6ce</t>
  </si>
  <si>
    <t>18a4307e-338a-4a76-89da-a90737df0fb2</t>
  </si>
  <si>
    <t>c87be81d-a8d4-470d-a1b6-35cec22d0ef4</t>
  </si>
  <si>
    <t>6657a355-4ab7-4de0-8744-cec76f747803</t>
  </si>
  <si>
    <t>3ccb2e0f-7ea1-4acd-99c7-77199c4a4b00</t>
  </si>
  <si>
    <t>7f420620-09d5-42ec-8be2-3bf33204c8f0</t>
  </si>
  <si>
    <t>18f6737c-1bca-4d73-b22f-0d50a6a9baf5</t>
  </si>
  <si>
    <t>831732ad-6976-4e41-b393-ea2aa3b47d50</t>
  </si>
  <si>
    <t>fb3b0f62-56a3-4b50-9c03-3232e246e2ca</t>
  </si>
  <si>
    <t>a80e9093-16c0-4271-967c-0e1eec0cdbcd</t>
  </si>
  <si>
    <t>979704cf-30dd-4def-bda7-7c5035923b4f</t>
  </si>
  <si>
    <t>66f9c63d-312e-4419-a1a3-021fc71722c9</t>
  </si>
  <si>
    <t>7fc4059d-2166-4c9f-97fa-5435f33967c2</t>
  </si>
  <si>
    <t>ece623be-3252-4b70-8975-1f1db7c1ba4e</t>
  </si>
  <si>
    <t>ea1b6f4a-d21b-44b3-9fff-e5a62653290e</t>
  </si>
  <si>
    <t>2d7ba8ec-f9fe-4485-a44f-af335eae0a58</t>
  </si>
  <si>
    <t>7411225f-a2a4-479e-a2a9-f79323b0ba72</t>
  </si>
  <si>
    <t>1f9fa634-ae65-43ed-ae79-4166bd73f671</t>
  </si>
  <si>
    <t>7e1ad6a8-ba2d-4639-8f6f-65fd1dab51fa</t>
  </si>
  <si>
    <t>dd2d5d03-0d8f-42a7-9366-b66b870583a1</t>
  </si>
  <si>
    <t>42c4f345-d5d6-4939-af2a-05a97de27b65</t>
  </si>
  <si>
    <t>7905ebf7-5672-4c1e-a021-70ad4949a788</t>
  </si>
  <si>
    <t>b4d5a4bc-b0f7-4b3f-b1ea-884dc0d75d04</t>
  </si>
  <si>
    <t>3828553c-6efd-4ea9-be41-e055056afbd8</t>
  </si>
  <si>
    <t>4d3ca324-9707-4436-98ce-8baad52a2f75</t>
  </si>
  <si>
    <t>3788b349-0563-4856-b75f-23f66b531ecf</t>
  </si>
  <si>
    <t>0062e593-e90d-433d-8297-49551a974df8</t>
  </si>
  <si>
    <t>64426984-f63d-4f1f-a98a-21c9d8c16768</t>
  </si>
  <si>
    <t>87869b9a-91ad-4184-9f1a-49417672516a</t>
  </si>
  <si>
    <t>51478c9a-43f4-48dd-9ee7-be7dd00d0ca8</t>
  </si>
  <si>
    <t>4ecaf885-2577-41c2-9868-5cd6a4e355e4</t>
  </si>
  <si>
    <t>02b87234-4eaa-49cd-9415-2e5a89e61685</t>
  </si>
  <si>
    <t>2e2e64c0-624f-401a-944b-04bee26d4fc6</t>
  </si>
  <si>
    <t>92e7b40a-a41a-4f2e-af43-7d42666f823b</t>
  </si>
  <si>
    <t>79545f0c-e8bb-4f0d-b5a1-04ae9146da67</t>
  </si>
  <si>
    <t>4382ae03-cf1c-431f-a6bc-8cda4e1024aa</t>
  </si>
  <si>
    <t>f654fdb2-caf0-4041-9b0c-38a00996c483</t>
  </si>
  <si>
    <t>264dfc11-0cdb-44d0-bc95-75d0db678e3e</t>
  </si>
  <si>
    <t>b333d31f-c48f-49af-b442-0b69d7d9e922</t>
  </si>
  <si>
    <t>3f5acec1-e045-40d4-87f8-eb319127037b</t>
  </si>
  <si>
    <t>559d0f6a-714b-4b51-8727-0ee671bed8ce</t>
  </si>
  <si>
    <t>6b9658eb-9b27-4395-8e6b-74ed50d087b2</t>
  </si>
  <si>
    <t>1701342b-4fca-4d1c-8bb6-c63d2d3eb193</t>
  </si>
  <si>
    <t>79792892-1645-4840-93f3-8704580b7cd2</t>
  </si>
  <si>
    <t>xi24</t>
  </si>
  <si>
    <t>57b4097be88bd9c205e7ab9519e4d4e9</t>
  </si>
  <si>
    <t>cbd11f7f-54b5-4cd5-8d64-1be4e1611a4c</t>
  </si>
  <si>
    <t>6f7fec40-61bd-4d8c-8935-5eb22b0ddafc</t>
  </si>
  <si>
    <t>79105930-7465-486b-b583-f28bb46adcd4</t>
  </si>
  <si>
    <t>N20U5G2C</t>
  </si>
  <si>
    <t>aa62133a32a517ef9e3eecfe48393b2a</t>
  </si>
  <si>
    <t>533ad2f1-aa17-4e3c-b87e-89013a997691</t>
  </si>
  <si>
    <t>1a34acd7-674d-4fb1-ba5f-889213329ffb</t>
  </si>
  <si>
    <t>ed47e5de-ef31-47fb-ab90-1930c4a8fb61</t>
  </si>
  <si>
    <t>2f6ef37c-a51f-4c22-a112-17ed44f44f34</t>
  </si>
  <si>
    <t>a13035cb-a93e-4c91-996a-cd59f53321d4</t>
  </si>
  <si>
    <t>d3a0c001-6788-45db-9927-7028fe534948</t>
  </si>
  <si>
    <t>df7c416a-6502-495f-ab82-2b3f6f5f5c64</t>
  </si>
  <si>
    <t>1e8140d2-040f-46ea-ba7c-31200f54b8fe</t>
  </si>
  <si>
    <t>8b782e76-2ad2-453b-b7e0-bd064e9d0835</t>
  </si>
  <si>
    <t>59d6f7e4-2051-4eb4-a5b9-c31778ef09dd</t>
  </si>
  <si>
    <t>4053107a-64d0-42c9-b315-609224d185c2</t>
  </si>
  <si>
    <t>ef66de0b-89f9-4c15-ae37-0aad845a2ec8</t>
  </si>
  <si>
    <t>23c990d7-7c2f-4b96-8f58-f0abcb94bf37</t>
  </si>
  <si>
    <t>820fb334-627a-4eb7-aa39-0ebc11daa23d</t>
  </si>
  <si>
    <t>2b4aa937-8ce9-4a42-a246-bb419c9d829e</t>
  </si>
  <si>
    <t>390b495d-8c3f-4eb0-adf7-82dbb116c8c0</t>
  </si>
  <si>
    <t>7196d7fc-3d00-421d-aaee-c63b5cfe471e</t>
  </si>
  <si>
    <t>fbb1306c-2830-4bce-a6bc-908ab90d695d</t>
  </si>
  <si>
    <t>420fa5a9-956a-4d09-8a27-5cd3546621e4</t>
  </si>
  <si>
    <t>a09d7622-c286-460d-8104-a7ce434b9eb5</t>
  </si>
  <si>
    <t>a89b3594-e887-426a-9c96-887e14c90672</t>
  </si>
  <si>
    <t>c707e6d7-099b-40fe-b53e-229eb4698b89</t>
  </si>
  <si>
    <t>70d52a1a-f00b-4160-b766-7a7db8cb4687</t>
  </si>
  <si>
    <t>82273fed-33e9-400a-8002-576496ef3df4</t>
  </si>
  <si>
    <t>714ccac2-a443-492b-ae8e-3cb1d91549f2</t>
  </si>
  <si>
    <t>7133cbe1-4a7c-449e-b121-36edf6c35561</t>
  </si>
  <si>
    <t>e9c0cf55-4ded-49ed-a5d6-2f4850dc5855</t>
  </si>
  <si>
    <t>545cf024-cef8-4670-aeb7-be28868c8809</t>
  </si>
  <si>
    <t>S21FE2P2LG</t>
  </si>
  <si>
    <t>c7c262f350cfc8a01afaabea3e595908</t>
  </si>
  <si>
    <t>6f0c4d03-5a75-40d5-adfe-49001e4b77ac</t>
  </si>
  <si>
    <t>26b7f35a-91a0-4ca2-88e6-eb292bebf892</t>
  </si>
  <si>
    <t>6c4fb1c3-eadc-4139-94c1-d78a39ae3a67</t>
  </si>
  <si>
    <t>May 31, 2024</t>
  </si>
  <si>
    <t>7a4f2198-199e-460a-b68c-12e92929fca1</t>
  </si>
  <si>
    <t>fd37a7a2-14ca-4879-b8d2-da59a985029b</t>
  </si>
  <si>
    <t>dbc801b9-2b6f-44e8-8b97-d7b453c3238e</t>
  </si>
  <si>
    <t>S21U3C3</t>
  </si>
  <si>
    <t>14b4e62b1cd5a809196c68fd4fb39659</t>
  </si>
  <si>
    <t>a5324ee7-d970-4b5f-b416-ac52e51ae768</t>
  </si>
  <si>
    <t>d2e3f5a0-497b-45be-9ad4-3fe966265e78</t>
  </si>
  <si>
    <t>ce6a3c2c-34a0-4fde-a715-a45ff1e63e8b</t>
  </si>
  <si>
    <t>7f232746-c0df-4a6d-83d4-4805e5d472b8</t>
  </si>
  <si>
    <t>ed073c4b-382c-4557-a756-64034b9fc66f</t>
  </si>
  <si>
    <t>a6baf89a-11db-414e-8e6d-ab80b56f3081</t>
  </si>
  <si>
    <t>f04caf4e-2384-42cc-8276-94dbe93551a2</t>
  </si>
  <si>
    <t>cede1cbb-a9c0-4d00-b903-084f76a0544b</t>
  </si>
  <si>
    <t>1880d27b-9c52-4f6e-b6df-41562a1e460e</t>
  </si>
  <si>
    <t>dc291814-5c71-4755-b9d3-4c05c80d7eca</t>
  </si>
  <si>
    <t>e449ba95-2a22-464b-997f-75edf26d2022</t>
  </si>
  <si>
    <t>ab5f9300-40a8-43b2-91f1-34e2771c60ca</t>
  </si>
  <si>
    <t>GOOGLE6A1L1</t>
  </si>
  <si>
    <t>c699cd0816b2015f33791228781d3da5</t>
  </si>
  <si>
    <t>29a92ff8-bc7b-4681-baae-ac47c3874b47</t>
  </si>
  <si>
    <t>2b944c31-14d8-44dc-8d6c-a06d9df05465</t>
  </si>
  <si>
    <t>21bf2293-0417-4899-935c-d4e18aacb75f</t>
  </si>
  <si>
    <t>c0517de6-e9dc-44f1-bfcf-9b0e7c164a5a</t>
  </si>
  <si>
    <t>dbaef172-a78f-4587-b55e-0b8dea3297f2</t>
  </si>
  <si>
    <t>0e81271b-2d20-4d08-9645-074dbd94dc03</t>
  </si>
  <si>
    <t>c612e552-52ca-4879-a518-d7b002359b46</t>
  </si>
  <si>
    <t>92a9f8f6-240f-473e-b934-5b8e1b4a8dde</t>
  </si>
  <si>
    <t>e8ae0ce4-5f3b-4402-83e6-30c0a452478d</t>
  </si>
  <si>
    <t>0d035cbf-d9e6-4757-b9eb-2d4ed949aec2</t>
  </si>
  <si>
    <t>d3f2ec3d-6e47-4248-96af-df819508df7a</t>
  </si>
  <si>
    <t>501aad09-8de1-4eef-a516-499646a1f665</t>
  </si>
  <si>
    <t>1a2f43d3-1531-4b19-992d-819c04b1de20</t>
  </si>
  <si>
    <t>557b8831-7103-4375-974b-bb84566efa85</t>
  </si>
  <si>
    <t>1af09711-9958-4a40-a4db-6170f09f95be</t>
  </si>
  <si>
    <t>3d95660d-d458-401d-8a52-bc83979df9ce</t>
  </si>
  <si>
    <t>f3c27aa6-f876-48ba-a046-be162459610c</t>
  </si>
  <si>
    <t>4201a5a4-ae80-4767-9404-715510154753</t>
  </si>
  <si>
    <t>900c3914-4fce-41ca-89a7-e833b315c859</t>
  </si>
  <si>
    <t>ccea3191-daa6-4ab5-b5f4-ec87c941f0ca</t>
  </si>
  <si>
    <t>5b278c11-facb-417a-be49-1dacc24b1508</t>
  </si>
  <si>
    <t>5a9fd2c0-1967-4c65-914a-b9e6b95bd6d8</t>
  </si>
  <si>
    <t>edf4126b-a440-44bd-84ab-fc6d33bd4eac</t>
  </si>
  <si>
    <t>dd30bd44-5f38-47a1-914a-026ace0c73ec</t>
  </si>
  <si>
    <t>2739d320-e3e1-402a-871c-90470dedcdb8</t>
  </si>
  <si>
    <t>95e7dd00-44ae-4f7e-9c6d-6ca5d8df9b74</t>
  </si>
  <si>
    <t>c74a01e8-61a9-4cf7-a63c-e6ad43a60a0b</t>
  </si>
  <si>
    <t>03acb7dd-4a16-4898-92ef-b6d392c64b26</t>
  </si>
  <si>
    <t>933bdb3d-d819-43a5-8d92-94d07b347df3</t>
  </si>
  <si>
    <t>5ea85567-fbbc-4bd4-979f-50a4fb7f2ba6</t>
  </si>
  <si>
    <t>fb2c83bb-70c6-4198-8228-382f0ff63051</t>
  </si>
  <si>
    <t>9549671e-2e0f-4b19-992d-04bb9521cf11</t>
  </si>
  <si>
    <t>ed954e72-e9dc-46e9-99b1-5ea011b1dbb1</t>
  </si>
  <si>
    <t>efd1ba11-15bc-4743-b30c-0f1e2673ec87</t>
  </si>
  <si>
    <t>db8eed15-1b16-4894-a517-be5aeafa9962</t>
  </si>
  <si>
    <t>8d47a623-e98a-4549-8f09-8f092bc7448e</t>
  </si>
  <si>
    <t>134613b7-b58e-4170-b5e8-2ba905d19252</t>
  </si>
  <si>
    <t>7c3aa298-6e86-405f-8f6a-cfba7c77be06</t>
  </si>
  <si>
    <t>XIR572</t>
  </si>
  <si>
    <t>43e05cf736f2d5059cb58090bb8ab409</t>
  </si>
  <si>
    <t>48652a73-5545-4ce8-9ec1-5c10a31e071a</t>
  </si>
  <si>
    <t>253409e0-0ccb-40ad-9820-483b584608b2</t>
  </si>
  <si>
    <t>252eb3b1-0163-478b-b122-335fa4e01246</t>
  </si>
  <si>
    <t>54efcee9-3a40-4049-b4e2-5a472ee68b2b</t>
  </si>
  <si>
    <t>599398a0-be27-45d5-908e-87e4b0a7e481</t>
  </si>
  <si>
    <t>d899a64d-076b-415e-b029-be430c7abf35</t>
  </si>
  <si>
    <t>59531b80-e7fd-42b8-9f02-9c7b3e03c741</t>
  </si>
  <si>
    <t>58c6c68e-c712-4ca2-b16a-0ceab732df06</t>
  </si>
  <si>
    <t>f6248719-e088-4a21-9364-f0a9986fc212</t>
  </si>
  <si>
    <t>1a7956e6-f3a0-4dc7-bd75-a987dda639d8</t>
  </si>
  <si>
    <t>722a3e8e-c81b-402e-a4d0-a0c5da0180bf</t>
  </si>
  <si>
    <t>511d0f45-d0aa-4c39-96c6-caf5bec19158</t>
  </si>
  <si>
    <t>06618eda-eb42-4587-bf50-57b2fb818f7f</t>
  </si>
  <si>
    <t>8bdc218e-460e-4501-b745-c2451e13e7e6</t>
  </si>
  <si>
    <t>b77814d6-0fa4-4104-87e7-8c97d4b98b3c</t>
  </si>
  <si>
    <t>e729fb0f-d6f7-4f29-a3ca-426dc665fe83</t>
  </si>
  <si>
    <t>s10-5g-2pack</t>
  </si>
  <si>
    <t>03d2b2e9c3c597c2906a97d9daafdc24</t>
  </si>
  <si>
    <t>15fca83a-90b5-43cb-986c-c05969567e4d</t>
  </si>
  <si>
    <t>16fdbac3-3d3e-4b32-8dc4-8fc85884018c</t>
  </si>
  <si>
    <t>dbd338da-239e-45b8-8728-c1ee819dc320</t>
  </si>
  <si>
    <t>211c4360-6355-4e0e-ba62-9fadf60c0bee</t>
  </si>
  <si>
    <t>dc362c82-8659-4c1c-89b5-49218dfdc607</t>
  </si>
  <si>
    <t>0f6aec10-afab-4e45-8645-ff931daeb8c7</t>
  </si>
  <si>
    <t>f9f30f7d-5086-45c7-9c75-48c0c5387098</t>
  </si>
  <si>
    <t>ce099136-bc4f-4ba0-a9db-25a2617f6a4b</t>
  </si>
  <si>
    <t>1a736555-b62a-4697-ae65-2d64f1789a42</t>
  </si>
  <si>
    <t>550bae66-dbe7-42cd-83d6-6814b545192b</t>
  </si>
  <si>
    <t>5dd7a225-d928-4d5d-b251-747264753524</t>
  </si>
  <si>
    <t>e40a4415-e408-45c2-883d-7e1fb68157b3</t>
  </si>
  <si>
    <t>1031af7f-e5ac-4841-983a-039b01155bcf</t>
  </si>
  <si>
    <t>ff643516-0961-4dee-b7f4-c052fae81bfc</t>
  </si>
  <si>
    <t>541ed0a9-6d34-4055-9716-2eaeac09fce3</t>
  </si>
  <si>
    <t>5404c063-51cb-4ade-b682-739b965e2bce</t>
  </si>
  <si>
    <t>df844fb4-5d18-4c0a-ac54-593c48c75bdf</t>
  </si>
  <si>
    <t>317cefc5-884a-4f17-aa83-c0c280f46b70</t>
  </si>
  <si>
    <t>46c6f63c-7217-4031-a950-0246f3976d7d</t>
  </si>
  <si>
    <t>80669660-e9fa-4b22-9c41-c6572d2916fb</t>
  </si>
  <si>
    <t>64f36501-9f7a-4242-9594-a49a4ae061ce</t>
  </si>
  <si>
    <t>May 30, 2024</t>
  </si>
  <si>
    <t>dbc0e8e6-714e-4a19-b6ae-18df9b2196e1</t>
  </si>
  <si>
    <t>XI2</t>
  </si>
  <si>
    <t>3e7c14521858dde9e8a6d9b940e225f4</t>
  </si>
  <si>
    <t>0ffa4a60-bb67-4d75-bb3e-be2781bbf2f7</t>
  </si>
  <si>
    <t>30acb568-50b6-4762-974c-646eee9b23e9</t>
  </si>
  <si>
    <t>4e2a1c14-945c-4689-b10c-111c9f96adb3</t>
  </si>
  <si>
    <t>fad13bc9-5ffa-41f6-b851-7b1e85b3b2a3</t>
  </si>
  <si>
    <t>2dcee715-0cb7-43dc-a8e8-c26058b97b61</t>
  </si>
  <si>
    <t>15a904d3-1284-46a3-b274-4b3f451d9a04</t>
  </si>
  <si>
    <t>2bb04d87-1cc0-4cad-981f-5f647756f415</t>
  </si>
  <si>
    <t>38cc3d39-fd81-4166-819a-617309382a90</t>
  </si>
  <si>
    <t>933685e1-bc49-4e64-975d-2ac4000598df</t>
  </si>
  <si>
    <t>S23G5P1</t>
  </si>
  <si>
    <t>cf3b5c5f8cc9b1353ebc7fb85861737e</t>
  </si>
  <si>
    <t>47c9c297-a00a-4794-89e7-18c2d3c9ae2b</t>
  </si>
  <si>
    <t>233f301c-a331-4c61-8430-49d26cfd0dd9</t>
  </si>
  <si>
    <t>dcbac04b-1aa8-44cb-abd4-251419e5fe01</t>
  </si>
  <si>
    <t>9e974d1a-da4e-49c0-8ca8-aa44b2ac7930</t>
  </si>
  <si>
    <t>53ec0da8-8ab0-4840-bbba-78f162b03cdf</t>
  </si>
  <si>
    <t>cd91b3fe-b44b-469c-860b-4c6b33a5ca7c</t>
  </si>
  <si>
    <t>51ce22dc-bea0-4dc7-acf9-d112abe35d0c</t>
  </si>
  <si>
    <t>35fccd6f-4eab-42bc-ae3a-e54d6aee8adc</t>
  </si>
  <si>
    <t>8eea4d14-d8d5-4f65-b550-583d8cb66fa4</t>
  </si>
  <si>
    <t>f45e7339-11ec-4ab9-8082-2f9ff7caba0c</t>
  </si>
  <si>
    <t>878bc356-8c96-4937-ac71-fd0476831507</t>
  </si>
  <si>
    <t>070a26ce-ac44-4ebf-9716-c31b4cf3ee03</t>
  </si>
  <si>
    <t>047bbcbd-f296-44e7-8be0-624bd6d25477</t>
  </si>
  <si>
    <t>3d11679e-f20c-45bd-b1dc-90149ad62825</t>
  </si>
  <si>
    <t>d7b22f21-8d52-47b4-84c4-3ae43ef1d708</t>
  </si>
  <si>
    <t>06845761-f3de-445f-9572-9e5e790b4dae</t>
  </si>
  <si>
    <t>S10PLUS1PNEW</t>
  </si>
  <si>
    <t>e85e71d04a2b8424cd857747a3f61e65</t>
  </si>
  <si>
    <t>53b970f7-e7d1-4450-938b-c15c3284b84d</t>
  </si>
  <si>
    <t>f9cb1d78-a51f-4019-ba2f-06f471c548c7</t>
  </si>
  <si>
    <t>8adc7cf4-de7f-4677-9bc1-95ffc654c7df</t>
  </si>
  <si>
    <t>cb090d01-5bd1-4bb0-af8f-991bdfc1b2b9</t>
  </si>
  <si>
    <t>1e8ba876-3022-459e-802a-d6130c85b4a0</t>
  </si>
  <si>
    <t>2cd075c4-66b2-4e5c-97a4-d2f50a9da708</t>
  </si>
  <si>
    <t>d92e88aa-2573-48d5-b183-0a6ad38c42d5</t>
  </si>
  <si>
    <t>f84048c4-1a9b-4474-91a4-51f045c0b0af</t>
  </si>
  <si>
    <t>1f6c56a1-f0d4-46ec-88ac-6a15d1177b54</t>
  </si>
  <si>
    <t>2e41cde4-790c-4bad-a577-a9c19032a622</t>
  </si>
  <si>
    <t>eabfb566-bba3-4f87-bf68-db55d494ddb2</t>
  </si>
  <si>
    <t>00bb40bf-61bc-4339-be81-9463f9228b03</t>
  </si>
  <si>
    <t>1bcb8cbf-befc-469f-b09b-00d94d2bf37d</t>
  </si>
  <si>
    <t>21013016-da93-4edf-b14c-4c47080aa6c8</t>
  </si>
  <si>
    <t>55971f51-71c8-48c4-a709-74c19fc48c8f</t>
  </si>
  <si>
    <t>b1a9b329-9128-46db-8829-9d340ced0a9c</t>
  </si>
  <si>
    <t>db940eee-3f55-4ad7-8fe1-e26edd3e896c</t>
  </si>
  <si>
    <t>eb5301af-70c9-4dd0-a9cd-bce62b307a04</t>
  </si>
  <si>
    <t>ba8f3f2f-5e5a-4611-a072-2a6bb55e3984</t>
  </si>
  <si>
    <t>79f96235-45be-440e-bf6d-a4f32d114ee2</t>
  </si>
  <si>
    <t>784aff5c-008a-49b7-8811-0703439b7c6a</t>
  </si>
  <si>
    <t>65fe1d84-1587-42b3-b339-f35aa6ffc472</t>
  </si>
  <si>
    <t>c95a91f2-0b49-48c8-b1af-9d21d8f7c11f</t>
  </si>
  <si>
    <t>8328534e-747e-44c9-8d77-6a0ee824ab9f</t>
  </si>
  <si>
    <t>42286647-e1a6-4778-a3c5-3e97978ff6a5</t>
  </si>
  <si>
    <t>e3df2add-4812-4957-b77c-debb747bb0fd</t>
  </si>
  <si>
    <t>4b4316d3-b3ae-4f52-a5cb-b9a5d4416c73</t>
  </si>
  <si>
    <t>516215e8-4e36-4919-b565-e6d591067e5c</t>
  </si>
  <si>
    <t>50f50da3-e361-4ec4-9944-f5bacf37bb18</t>
  </si>
  <si>
    <t>c32b1039-6ea0-4579-ba10-9d3c916324fd</t>
  </si>
  <si>
    <t>3a5e8487-fe27-4821-94fe-93cbcc4363fe</t>
  </si>
  <si>
    <t>73cabb06-bdb4-4591-bb0d-23f3d4d18d78</t>
  </si>
  <si>
    <t>483bd826-ceb0-40a0-88db-1c2681b194f8</t>
  </si>
  <si>
    <t>d3eeab31-da77-4510-9f37-2095ec91d04e</t>
  </si>
  <si>
    <t>2252a5cd-2e7d-423a-b619-ecc9af3ed42c</t>
  </si>
  <si>
    <t>61c9852d-fbe3-4d0d-b409-9d2098701396</t>
  </si>
  <si>
    <t>46913ef1-a4de-4a38-bd73-483cc59c70e4</t>
  </si>
  <si>
    <t>a3360e42-784c-40c2-902a-d75426436f09</t>
  </si>
  <si>
    <t>082d41e1-8165-4866-8374-079fddba12f1</t>
  </si>
  <si>
    <t>d23a5868-86a3-49f2-8b4e-b321cb2a056c</t>
  </si>
  <si>
    <t>5fda9a13-4e54-4eca-bdbf-f685a0e6277d</t>
  </si>
  <si>
    <t>9016abeb-19e4-44d5-87fe-903f38f41df8</t>
  </si>
  <si>
    <t>eb9c639c-d0ba-424f-8c48-166f20507151</t>
  </si>
  <si>
    <t>615acd59-c883-4d8a-bbb7-934ad792ce8b</t>
  </si>
  <si>
    <t>180e32b9-c11d-4315-9ff0-84c28c1f4e55</t>
  </si>
  <si>
    <t>3bbbe2fe-22ff-40a6-ad30-d5979eefc88b</t>
  </si>
  <si>
    <t>8605cd2d-2d22-4400-a822-3f22a05308b3</t>
  </si>
  <si>
    <t>0d1df186-8a5e-42a9-9bc8-4c2283226ad9</t>
  </si>
  <si>
    <t>CAM13PROMAX2</t>
  </si>
  <si>
    <t>79b30b47f27d49f7d13e41c5215fd6e5</t>
  </si>
  <si>
    <t>010060da-bc18-4dfb-a2b4-2690a1fd4a79</t>
  </si>
  <si>
    <t>689702a6-40ea-423d-a505-1e6cff8bc54c</t>
  </si>
  <si>
    <t>b0d25b25-cacd-43cd-8586-c87f49458eac</t>
  </si>
  <si>
    <t>cd3704c3-bf5e-4ec5-84d3-619d4cfb7762</t>
  </si>
  <si>
    <t>9ca039ec-83c3-48fc-a63e-c8682d1e1798</t>
  </si>
  <si>
    <t>c9666776-641b-43a3-877a-0091dd27eb48</t>
  </si>
  <si>
    <t>cca1d89a-fead-4dd8-ac1c-391c8e88ff50</t>
  </si>
  <si>
    <t>77dc1888-2b98-4158-96a2-6dedc44f0c44</t>
  </si>
  <si>
    <t>7acae409-42ae-4710-a2b2-3b034cf7ca78</t>
  </si>
  <si>
    <t>df81f82f-2ac4-4e9d-92e1-a59dceb960f1</t>
  </si>
  <si>
    <t>960c746d-fdc4-465a-940b-27694dd6894e</t>
  </si>
  <si>
    <t>64f0dca0-f9c3-4510-bda1-a92d42cba0dd</t>
  </si>
  <si>
    <t>bff4e3b8-aee2-4950-9413-b4ff60f21b6b</t>
  </si>
  <si>
    <t>2f89e3a1-e47f-471e-8170-2e3509eb4500</t>
  </si>
  <si>
    <t>76dd9ef5-ef54-4f88-8dc6-1e74b2f62f41</t>
  </si>
  <si>
    <t>92b6abb0-a66e-4694-87e1-3a09a38fd270</t>
  </si>
  <si>
    <t>7c236ea6-5aea-4493-8bcc-933a4dc5095e</t>
  </si>
  <si>
    <t>6b787845-09a2-496b-a310-915b33cb9dcf</t>
  </si>
  <si>
    <t>8774950f-8628-4a40-92de-b5334274d0b9</t>
  </si>
  <si>
    <t>c253340c-0896-4e31-841a-4e4fd9d1c7dc</t>
  </si>
  <si>
    <t>2e0337ee-ed9c-499c-bc85-67fcf6d26a1f</t>
  </si>
  <si>
    <t>50b8f8b3-c9e3-4dbb-8f91-1d528140acd4</t>
  </si>
  <si>
    <t>7281a1ef-241d-4493-b3cb-9dd44f74f257</t>
  </si>
  <si>
    <t>e01930ca-2ce0-41a5-b434-df9da7e6d98f</t>
  </si>
  <si>
    <t>52ec8bc0-e500-4453-ba50-6461cc4894c4</t>
  </si>
  <si>
    <t>6d46ac23-b6cc-4feb-ad1d-96b27c068c82</t>
  </si>
  <si>
    <t>c21dd899-0658-4933-9e59-155e62614b15</t>
  </si>
  <si>
    <t>296ff973-801b-46a2-a0e0-947d6e167c57</t>
  </si>
  <si>
    <t>e1964e02-46fe-4a7b-afbf-f6de2e0f2a37</t>
  </si>
  <si>
    <t>aed7b1ff-fe68-4bac-9da3-e7ded083683e</t>
  </si>
  <si>
    <t>e37cd825-f143-4132-be55-101827a34303</t>
  </si>
  <si>
    <t>7743090b-af75-42a4-aedb-3e46c4618029</t>
  </si>
  <si>
    <t>76a33ba5-c70a-49be-814c-d1f3d8453547</t>
  </si>
  <si>
    <t>f1e441db-87d2-4adb-a73b-70cea51803eb</t>
  </si>
  <si>
    <t>a3d371e8-157c-412b-bf26-1e95e866d589</t>
  </si>
  <si>
    <t>1477f118-faaf-48e6-a6dc-4cb779a172d7</t>
  </si>
  <si>
    <t>8bb593da-6922-4cdd-af14-fe0d4ad27a08</t>
  </si>
  <si>
    <t>37d0e6c6-27da-419d-aacd-d91491a85064</t>
  </si>
  <si>
    <t>a305a7f2-0d52-459f-aa4a-1d62d8803cbf</t>
  </si>
  <si>
    <t>734eca56-ed00-46c3-8fd5-fcb4df9d2b84</t>
  </si>
  <si>
    <t>372bfb3e-8cdc-4cb5-b6b4-25d9423f5c98</t>
  </si>
  <si>
    <t>909f199d-c2c7-48e3-bad6-2679092dd2f3</t>
  </si>
  <si>
    <t>c5a227fb-7518-403e-850b-660deb655e13</t>
  </si>
  <si>
    <t>PSA11</t>
  </si>
  <si>
    <t>9b4fa28aba19ecaf9661392381fff01c</t>
  </si>
  <si>
    <t>7cb157c4-cad2-42fa-9944-c65347b515dc</t>
  </si>
  <si>
    <t>6157dfe1-5afc-4413-8f41-68f573c2c627</t>
  </si>
  <si>
    <t>e486e31d-3cee-4518-b7a4-015827b3930e</t>
  </si>
  <si>
    <t>48495bd3-ac02-4904-8486-f1aef990dfc5</t>
  </si>
  <si>
    <t>7690b380-e3af-4631-859b-e9a7928b21c4</t>
  </si>
  <si>
    <t>May 29, 2024</t>
  </si>
  <si>
    <t>6010beef-99f8-44ce-9ab4-2fbb42734077</t>
  </si>
  <si>
    <t>9f0cdf8e-f6e4-4a06-8f9a-b3d3147cdd50</t>
  </si>
  <si>
    <t>96378d7d-b921-4a48-8e90-887a380165fc</t>
  </si>
  <si>
    <t>2bdec903-4fd7-45c9-8046-9fbf7f0bc14b</t>
  </si>
  <si>
    <t>cabc74e6-ac83-4311-9c34-1bab057d6230</t>
  </si>
  <si>
    <t>77559e1b-f61f-4706-912c-d913d1d08910</t>
  </si>
  <si>
    <t>65b87dd4-af89-4d92-a60b-6530a4d51baa</t>
  </si>
  <si>
    <t>a5f4096e-befc-4b68-8a72-abd473dcd229</t>
  </si>
  <si>
    <t>d35ebd2d-d3f9-4c1c-babe-ee9ebe0f8303</t>
  </si>
  <si>
    <t>f011508e-4c12-4b4a-9cd7-b59ecfa0305a</t>
  </si>
  <si>
    <t>94337164-1cd2-403b-9cba-ccce5a3d7b54</t>
  </si>
  <si>
    <t>af07abc1-9a95-45ba-9f92-06f7691e93cd</t>
  </si>
  <si>
    <t>4d4bd852-2541-4d85-a8ae-db9ce7e6631a</t>
  </si>
  <si>
    <t>cae201a7-36ac-46a4-977b-472283c08984</t>
  </si>
  <si>
    <t>887ab2af-4507-44c2-84c5-1b044595622d</t>
  </si>
  <si>
    <t>2c4bf779-0f63-4e95-b33a-26dfb60c3139</t>
  </si>
  <si>
    <t>456c9f4f-1b12-4d12-8c18-949008ef12ba</t>
  </si>
  <si>
    <t>cce6ea7c-cc3d-4fc0-a3c3-b1f1e5b82ef7</t>
  </si>
  <si>
    <t>57a22f00-ffb0-4714-b22c-02256b12b1e0</t>
  </si>
  <si>
    <t>7861e10e-3839-4146-8a88-a2d83606ea67</t>
  </si>
  <si>
    <t>99fc825e-db8e-431a-8ccd-ab7909963098</t>
  </si>
  <si>
    <t>ea68761e-0892-49b1-b4f7-1aacaa9a1a1c</t>
  </si>
  <si>
    <t>77a0d513-4b68-4918-ad15-80c0b152add2</t>
  </si>
  <si>
    <t>a3efec33-e7ca-4333-a85f-56fd69e3bbc5</t>
  </si>
  <si>
    <t>ad6f2808-e09a-41d5-833a-bd845b3d1e40</t>
  </si>
  <si>
    <t>8066caad-464e-4213-9c3c-04fb47435e7f</t>
  </si>
  <si>
    <t>364d7d3f-b70a-4452-b8ed-d63f5ca415ad</t>
  </si>
  <si>
    <t>fc1f4d4e-ae71-49fd-ad87-f7dd4d4dca19</t>
  </si>
  <si>
    <t>97cf78dd-50d5-4466-a0bc-a1790b4f3605</t>
  </si>
  <si>
    <t>4660a842-9b53-40a2-90d5-d7b1c903c287</t>
  </si>
  <si>
    <t>bf7cbac9-9226-44d0-80da-49340e98fc2f</t>
  </si>
  <si>
    <t>294d71eb-6886-4c6c-9976-000cc716d374</t>
  </si>
  <si>
    <t>57361255-f3ad-4b49-86ac-57ec87045425</t>
  </si>
  <si>
    <t>aa2f4fc9-2528-469e-977c-2d53fd5d5b9f</t>
  </si>
  <si>
    <t>11fad2d3-1e50-471a-b3d3-11a9c8a26911</t>
  </si>
  <si>
    <t>02043a8c-df58-4e51-b1d1-eb63e5f435e8</t>
  </si>
  <si>
    <t>dbab58c6-0280-42b3-a6f6-0595c0ccd79b</t>
  </si>
  <si>
    <t>bdb28559-5bdd-4502-a537-b1f6ea3cf3d4</t>
  </si>
  <si>
    <t>cc3499af-42be-41da-a30f-113bcf7188dd</t>
  </si>
  <si>
    <t>2b2e651f-5838-47ed-b3fa-a0b7b02c5454</t>
  </si>
  <si>
    <t>d5319d9e-628b-463c-850b-565de89a9f1a</t>
  </si>
  <si>
    <t>c91598f0-4bf0-4808-b369-8cdbf5f8d769</t>
  </si>
  <si>
    <t>e37baf32-648d-49cb-82b4-0379ed6adde4</t>
  </si>
  <si>
    <t>26c75f32-5d82-4929-862d-84d674677479</t>
  </si>
  <si>
    <t>ae86d45e-35fd-420c-a045-ac610ae2fe82</t>
  </si>
  <si>
    <t>ee3fc703-d671-492c-8b15-f8d4731e62ea</t>
  </si>
  <si>
    <t>063635ff-69fa-48dd-9f26-dd7c76506197</t>
  </si>
  <si>
    <t>63d57072-3690-43fa-91fd-e19dd733915d</t>
  </si>
  <si>
    <t>78c9c85b-3a8c-43ab-a0a7-8c9dd7985a25</t>
  </si>
  <si>
    <t>b4d1b9bc-07c0-4514-b038-58a204365c25</t>
  </si>
  <si>
    <t>c091143f-235b-4d95-9473-56e5f8efdfc1</t>
  </si>
  <si>
    <t>af413594-7f23-4bc1-8e88-c07b217ed25a</t>
  </si>
  <si>
    <t>f8d5e2a1-d1e0-47da-98ee-a54fc2f06534</t>
  </si>
  <si>
    <t>847c776e-152e-4bfd-bdef-94ec6a7a77ae</t>
  </si>
  <si>
    <t>691369a9-ac68-43b2-ba9c-5af58fab1ac3</t>
  </si>
  <si>
    <t>034bdb15-3d6d-45d6-94bd-5d9ba2f1e94e</t>
  </si>
  <si>
    <t>1e980cd8-f99b-418a-9549-308c430179f0</t>
  </si>
  <si>
    <t>896fd00a-c0e0-44f0-889d-2831e44f2141</t>
  </si>
  <si>
    <t>f421baf1-a6ce-4676-a73f-1ce3b715fc02</t>
  </si>
  <si>
    <t>e8f509bd-6f33-4692-a9c3-75fa0cfafc77</t>
  </si>
  <si>
    <t>f4d7f7ce-a4c4-4bd6-bbf8-014744491e78</t>
  </si>
  <si>
    <t>935738f0-0d1d-4c6c-bc99-c9ccf4854034</t>
  </si>
  <si>
    <t>fc204f9a-5ddb-4e6f-a4bc-3afa983b9042</t>
  </si>
  <si>
    <t xml:space="preserve">s22ultra-5g-1pack </t>
  </si>
  <si>
    <t>fca02c4643c4569a13c0ac09e28e50af</t>
  </si>
  <si>
    <t>894a8bab-2831-4b7a-8cf9-cd2f3a716d9d</t>
  </si>
  <si>
    <t>e14575a4-88e0-40e7-b05b-920cb928c82a</t>
  </si>
  <si>
    <t>9aafd1c5-40e1-4a8f-ac3a-cfc397e7317f</t>
  </si>
  <si>
    <t>c815fcf7-2d3d-4ffb-a0ad-40c1f7637c1d</t>
  </si>
  <si>
    <t>caab1974-5b16-4b85-8345-19edf39375db</t>
  </si>
  <si>
    <t>7e816d9b-6331-4ce7-bfd3-8f0404b67a11</t>
  </si>
  <si>
    <t>78e5a591-e8f6-4c8a-ae17-633640b205d4</t>
  </si>
  <si>
    <t>c8ac1504-25e3-444f-bb36-46046bd264a1</t>
  </si>
  <si>
    <t>e0fd2072-0e6e-467d-bb96-e9274c42248f</t>
  </si>
  <si>
    <t>d799ac34-38c9-45a9-a018-158e2ce28cf7</t>
  </si>
  <si>
    <t>71b617c0-7155-4e23-a716-b68281cebd68</t>
  </si>
  <si>
    <t>70ff09fa-853b-48fa-9947-8096a58a2ac7</t>
  </si>
  <si>
    <t>f71c6009-c776-498d-af07-b614bc32975f</t>
  </si>
  <si>
    <t>70ff82da-0569-481e-8dbe-fea7f517c6cb</t>
  </si>
  <si>
    <t>56ff1c74-2691-4e90-88fc-7b27a75dbe7b</t>
  </si>
  <si>
    <t>6885edc7-2cd9-45c1-b172-cc00830bfb8b</t>
  </si>
  <si>
    <t>11c24563-9765-4cd4-a6ae-2d1af9b10742</t>
  </si>
  <si>
    <t>2ae965dc-911d-4b12-8b13-ce577342fafd</t>
  </si>
  <si>
    <t>2c5acc46-0375-4397-aa35-278087baa57c</t>
  </si>
  <si>
    <t>2beb88bb-109f-41a0-ac1a-8f7eb8806b5e</t>
  </si>
  <si>
    <t>e5f60af0-af5b-4920-8eca-cfffcb4852b2</t>
  </si>
  <si>
    <t>74180cdb-6cce-45c3-b851-fc13a780de14</t>
  </si>
  <si>
    <t>9321ea7d-5035-45f0-bbfd-54461a7217cf</t>
  </si>
  <si>
    <t>a1e1fadb-ab60-4f0e-8654-5a66f1e17790</t>
  </si>
  <si>
    <t>f51a783a-58e5-48eb-b6a3-2c572a2d08cf</t>
  </si>
  <si>
    <t>b4c0d377-5f7a-4a37-b7e5-15791e3b0074</t>
  </si>
  <si>
    <t>20acbde3-0e92-4544-b1ae-400604d57913</t>
  </si>
  <si>
    <t>21eab479-2f78-482c-83d1-7d04c9f8cea1</t>
  </si>
  <si>
    <t>468b9c2c-7641-4d45-a678-f123e132aeb1</t>
  </si>
  <si>
    <t>5b6320f9-2d0b-47f9-bad9-2cafb53dfc43</t>
  </si>
  <si>
    <t>04e7e1b4-cd26-4c40-bde2-fb425fcff163</t>
  </si>
  <si>
    <t>37b13765-7ce4-4548-9f02-96408c86533f</t>
  </si>
  <si>
    <t>32d43e5d-1703-4e8b-8d19-39c0b865517e</t>
  </si>
  <si>
    <t>dd840e6a-886c-462b-8f6d-64b4a5a0c9b4</t>
  </si>
  <si>
    <t>60006143-4415-4c37-8555-2c0ec0cfd0fc</t>
  </si>
  <si>
    <t>361eab10-3af5-4744-8692-8eb4ae0906b2</t>
  </si>
  <si>
    <t>21d4908e-1049-4741-8abb-8cefe7da6844</t>
  </si>
  <si>
    <t>4d76936c-4aa6-4615-acbd-af6aa85a61ce</t>
  </si>
  <si>
    <t>8d4e1e30-2044-44b5-a220-d8830c7fcd0e</t>
  </si>
  <si>
    <t>b1e6d8b1-bf9d-4fc4-a19c-0301b5997fff</t>
  </si>
  <si>
    <t>916a1fc2-7fed-4587-91d7-208a10821a53</t>
  </si>
  <si>
    <t>5a237714-75d3-464c-b052-925f09aac66d</t>
  </si>
  <si>
    <t>A13G5PACK2</t>
  </si>
  <si>
    <t>71d13232f2ca7ccd66833d8c244a6043</t>
  </si>
  <si>
    <t>15f3479e-03e9-4272-96f7-484bf2e491b0</t>
  </si>
  <si>
    <t>740dc25a-dc3f-4946-9efa-1f25ca31aa26</t>
  </si>
  <si>
    <t>e9738fde-9a92-4443-85c3-53dfe15ceda4</t>
  </si>
  <si>
    <t>S20L2G5</t>
  </si>
  <si>
    <t>ad075366f9e2314508551e3abe84fd07</t>
  </si>
  <si>
    <t>896569d8-5a34-45e9-8682-fa4712496ffa</t>
  </si>
  <si>
    <t>8d76c058-cd31-41f8-81f1-2e460bca9d25</t>
  </si>
  <si>
    <t>9ddc3e8e-ac9f-49bd-8670-9722d53d688d</t>
  </si>
  <si>
    <t>7641dddc-a3f7-4dfa-9f3f-2aeba6cf0baf</t>
  </si>
  <si>
    <t>bf92a482-f4c6-4a41-94b5-f818b24bf124</t>
  </si>
  <si>
    <t>30ce1a3c-d021-471c-bbce-f2cd7dc48ddd</t>
  </si>
  <si>
    <t>f5ba87dc-3087-496b-ac3f-218f8bf1b847</t>
  </si>
  <si>
    <t>6502e3c7-e72e-4d56-9174-61e957d217f5</t>
  </si>
  <si>
    <t>df6f8fe0-645d-48d0-8cf5-06f6b431a0d5</t>
  </si>
  <si>
    <t>641ae901-7789-40e1-a5e4-49edc2f600a7</t>
  </si>
  <si>
    <t>3a6fafb9-82b3-4bd9-8ee1-a4d770ef0e36</t>
  </si>
  <si>
    <t>cf71dd73-2602-46ae-b89e-2ac9dfe7e20d</t>
  </si>
  <si>
    <t>1725982a-3ec4-4dae-8be5-97e7ab827ae2</t>
  </si>
  <si>
    <t>5d3ba5de-4319-4b91-ba19-498342c3c4f9</t>
  </si>
  <si>
    <t>May 28, 2024</t>
  </si>
  <si>
    <t>ca19ced8-72b7-4206-b22f-c3187725678f</t>
  </si>
  <si>
    <t>13f95c60-fa9b-48e1-a7cf-870fb2ee3a64</t>
  </si>
  <si>
    <t>1ad003f1-06eb-4725-85f0-296ea7917fae</t>
  </si>
  <si>
    <t>d6162916-00a0-4d81-8ee0-9c990ec2cb9e</t>
  </si>
  <si>
    <t>7390d76c-e82d-4846-8a1e-7c9966751261</t>
  </si>
  <si>
    <t>7b5f7245-0551-40ec-894a-025fc15aed17</t>
  </si>
  <si>
    <t>On2</t>
  </si>
  <si>
    <t>42db8d096fa2c9921b91db7d8c4287bc</t>
  </si>
  <si>
    <t>b388f491-4154-4d26-a51f-fc22da3aa9c2</t>
  </si>
  <si>
    <t>bf49b83f-5303-4f4e-b49f-0a2ec0e189c7</t>
  </si>
  <si>
    <t>2306cf4d-7d53-4339-82f9-79ce0a95e156</t>
  </si>
  <si>
    <t>a4a96836-3e6c-4f80-ac9b-6ccf9c37e622</t>
  </si>
  <si>
    <t>1323ad9f-9267-462b-b6b3-b578cd79817e</t>
  </si>
  <si>
    <t>CjiOMl</t>
  </si>
  <si>
    <t>88759cd280bc3b3a7e14fd3bb60e839b</t>
  </si>
  <si>
    <t>0547c241-b172-4277-9725-50320156bf79</t>
  </si>
  <si>
    <t>c64e8ef7-5c49-428a-a050-d20e191e00b5</t>
  </si>
  <si>
    <t>d1b419c3-233c-421a-80bf-815ff6289f92</t>
  </si>
  <si>
    <t>939acd47-e994-4859-ae0d-7ad910d12f08</t>
  </si>
  <si>
    <t>c6ac40e2-2809-4892-ba91-2e75b72ebe7e</t>
  </si>
  <si>
    <t>4255e38e-7aaa-4c1c-b48e-e2927963522b</t>
  </si>
  <si>
    <t>725c7f3a-de07-4fe1-afcd-b512fe36931d</t>
  </si>
  <si>
    <t>8503d9eb-603c-47b5-b5c1-0eb5c7a3e5f6</t>
  </si>
  <si>
    <t>7b63613e-703f-4b6c-a9ae-57a922ab1ba0</t>
  </si>
  <si>
    <t>1bd22de0-993e-4a5d-9876-2615c5ab6bb8</t>
  </si>
  <si>
    <t>Samsung-S21-Ultra-5G-1pack-New</t>
  </si>
  <si>
    <t>2e9a5ed66e69716200c38d3affbb3554</t>
  </si>
  <si>
    <t>2874f04e-1216-4599-8bb1-c03d53e190c4</t>
  </si>
  <si>
    <t>ce0ff5f1-e15e-4d2e-829b-aa446166eb7b</t>
  </si>
  <si>
    <t>2d4e96b0-2a26-423f-9f35-10a7344b8929</t>
  </si>
  <si>
    <t>da4cfb46-fa57-4adb-acca-17970a30d637</t>
  </si>
  <si>
    <t>f0a284dd-d145-4e02-a2f9-9e4dfee8c362</t>
  </si>
  <si>
    <t>986acb6e-c93d-4281-83fd-961d724e30be</t>
  </si>
  <si>
    <t>f52d279a-5a95-4d09-8090-703ed862e72c</t>
  </si>
  <si>
    <t>c980eaf4-0286-4816-93b8-5565bb6b1f04</t>
  </si>
  <si>
    <t>NOTE10PLUS2</t>
  </si>
  <si>
    <t>0b35e93e345ecc44b1f01c01c13b81eb</t>
  </si>
  <si>
    <t>5a6feb12-7555-478c-94da-6c9e1d07e170</t>
  </si>
  <si>
    <t>594a62c4-361b-46f8-8496-1c9c706ff647</t>
  </si>
  <si>
    <t>2248c43a-8432-442c-868c-b2fc858e36f4</t>
  </si>
  <si>
    <t>f768a6bd-5df7-4119-a43d-22cae8fa542f</t>
  </si>
  <si>
    <t>9114e1d7-a90f-4d08-a74d-07c1545c2a4e</t>
  </si>
  <si>
    <t>f1f43e5b-9b4f-4062-b51b-8dbf251ae9a5</t>
  </si>
  <si>
    <t>42c708cf-2632-4833-804e-c10fa473a0cb</t>
  </si>
  <si>
    <t>e16385fb-f708-4ac0-9d71-0af863bddcf3</t>
  </si>
  <si>
    <t>7d95748d-fe31-496a-9d4e-647a8bc4bfab</t>
  </si>
  <si>
    <t>0b00708c-cb8a-4fb4-87b9-cc9e2a438b79</t>
  </si>
  <si>
    <t>ae48ce30-a0be-4a7c-9d24-cb4348b21c6a</t>
  </si>
  <si>
    <t>dfd6ab81-2020-40c7-bdbd-cce0449fab68</t>
  </si>
  <si>
    <t>4bc76b7f-ffa2-4d78-9ea1-21e1a1e76272</t>
  </si>
  <si>
    <t>dbc96fbd-e3e1-45b4-acdf-20cff8d051f9</t>
  </si>
  <si>
    <t>e44bb03a-ef2b-480b-8048-691695be0a21</t>
  </si>
  <si>
    <t>a7b5b703-ae6f-4125-897f-626df4212092</t>
  </si>
  <si>
    <t>b0e61696-7fe6-47b1-81a8-4fe3f03ad33d</t>
  </si>
  <si>
    <t>03dd1f07-b1da-4f4f-97b8-4aca11645561</t>
  </si>
  <si>
    <t>ed1d79ed-8229-4200-9e66-d037d8ee81e5</t>
  </si>
  <si>
    <t>48b435b7-36d5-4a39-ad7b-58812ca1f44c</t>
  </si>
  <si>
    <t>ae2172d3-5c00-4d07-9e7b-2add69f52e63</t>
  </si>
  <si>
    <t>0e210f52-36db-4ae4-9360-3bdfa1614576</t>
  </si>
  <si>
    <t>962f95af-a58d-42fd-b45e-5e73148af928</t>
  </si>
  <si>
    <t>08532068-b603-400a-ae50-71941b7dc1de</t>
  </si>
  <si>
    <t>daf42649-9e41-4934-8956-f39901edd017</t>
  </si>
  <si>
    <t>6cc41bcb-9cec-4a42-9c2b-4c8ae7434b7a</t>
  </si>
  <si>
    <t>972907b8-0b79-4115-8c18-ba06c8e5f974</t>
  </si>
  <si>
    <t>0383a55c-a49c-478c-9e1c-baa0f5225989</t>
  </si>
  <si>
    <t>60fd15af-ba7c-4894-a1a0-3217c2d3cbda</t>
  </si>
  <si>
    <t>d4c30fcc-0d90-4eb2-9669-da743c39e6fb</t>
  </si>
  <si>
    <t>d5edf0ad-b5d6-4e75-bd85-00cb4ab22354</t>
  </si>
  <si>
    <t>1d3d9023-9a9c-4071-8b25-d888815c06d8</t>
  </si>
  <si>
    <t>8316a38b-9b3d-4427-a005-f1e1d583670b</t>
  </si>
  <si>
    <t>ed3a4266-7fd8-434c-9bbb-c20fb921207d</t>
  </si>
  <si>
    <t>a0fb4976-296c-4d4a-8529-26e3af76249e</t>
  </si>
  <si>
    <t>6f886d7e-b172-4fc2-9fb0-629947be323c</t>
  </si>
  <si>
    <t>791a2f9a-5207-44be-ad52-3996d0f52fc1</t>
  </si>
  <si>
    <t>20c8fc34-3c4b-4d98-ae41-be66a8794775</t>
  </si>
  <si>
    <t>2741fd11-6d5b-4d71-a728-52000ee2240b</t>
  </si>
  <si>
    <t>3394a81a-21d1-4c87-98ee-61c55da0bfcb</t>
  </si>
  <si>
    <t>5e196671-c19b-468d-bffb-de712829e376</t>
  </si>
  <si>
    <t>7f9ad411-b6af-4afe-8f33-ab3100179d65</t>
  </si>
  <si>
    <t>5bf0d8d9-2806-43c6-b7e7-2eca059e84f3</t>
  </si>
  <si>
    <t>02ce65eb-0213-45fd-ab44-7f7d6279a4d1</t>
  </si>
  <si>
    <t>8672d294-65d6-4112-b255-51bd9e3f6f8b</t>
  </si>
  <si>
    <t>5f23f5f4-504f-4c9f-9d1f-e924d0593e74</t>
  </si>
  <si>
    <t>9091e3e8-6718-45f3-80a5-890335fc815a</t>
  </si>
  <si>
    <t>b8a39884-c557-44ef-bf71-e9f0591cddcd</t>
  </si>
  <si>
    <t>91e83997-64c1-4939-ae52-f4b65455e710</t>
  </si>
  <si>
    <t>2aea4776-b1ab-48c8-8922-4c137db9761a</t>
  </si>
  <si>
    <t>3a668eb7-6ed1-4d50-a5fa-9e206eaad871</t>
  </si>
  <si>
    <t>195f9675-6030-4b91-a826-a3af84cb9f0d</t>
  </si>
  <si>
    <t>4082749a-6024-4cf0-b490-5a6fa28ada14</t>
  </si>
  <si>
    <t>3e30dd82-9325-4b78-8fa6-0ea32ec40039</t>
  </si>
  <si>
    <t>6f0e35ea-8947-4e3e-92a8-ae9971bf21e6</t>
  </si>
  <si>
    <t>23c6ad4b-6cfb-4a07-b0c4-b0fb7c9e7b29</t>
  </si>
  <si>
    <t>e2804a96-1e76-4eb0-aa97-f50108ab4d03</t>
  </si>
  <si>
    <t>A9</t>
  </si>
  <si>
    <t>77180f7f167ec46ce5c01c878ce3f0d9</t>
  </si>
  <si>
    <t>b3af94d3-6b93-42fd-be51-79c86f90eff1</t>
  </si>
  <si>
    <t>371f86e1-aa28-4d28-ba13-12b973f4d490</t>
  </si>
  <si>
    <t>S23ULTRA</t>
  </si>
  <si>
    <t>dfc47afcfdb54c3305b7b2c0dfbff077</t>
  </si>
  <si>
    <t>12538fc6-84d2-4a1d-b690-a1d840890c0a</t>
  </si>
  <si>
    <t>c1e0d159-e343-459e-a1e1-62a22b6770bb</t>
  </si>
  <si>
    <t>d5136252-0722-464d-b1cf-0b0427a48e60</t>
  </si>
  <si>
    <t>6865b870-3239-4010-a39b-3043d622953a</t>
  </si>
  <si>
    <t>0f85ab8b-cea2-47b8-8846-d8a4005adae0</t>
  </si>
  <si>
    <t>9f952cb9-76fb-4d7a-b356-03407008261f</t>
  </si>
  <si>
    <t>b0823135-2392-43da-8b80-6b121e14a0db</t>
  </si>
  <si>
    <t>d0c1c632-1e38-46db-bfc4-87dcafcabc28</t>
  </si>
  <si>
    <t>0cf77e69-2f54-4d84-8a8e-e3436715fa01</t>
  </si>
  <si>
    <t>6d3578c9-de40-4632-9e6f-1b9c07a1f8f8</t>
  </si>
  <si>
    <t>9ae80e89-e8c6-4f3b-a682-c6e9e7bbbb43</t>
  </si>
  <si>
    <t>bf4b985c-002f-4a5c-8b85-f92a5acb4b0b</t>
  </si>
  <si>
    <t>46bdb2e1-53d5-4f7a-9bd2-fc4563528f1c</t>
  </si>
  <si>
    <t>d9fe9147-6127-4e39-a9f8-82d6f94dc4a4</t>
  </si>
  <si>
    <t>e3587e3e-d16f-4664-95f5-cbf5096706fa</t>
  </si>
  <si>
    <t>fde6031a-5d46-4f30-9b2f-b74948c13c51</t>
  </si>
  <si>
    <t>738b044c-75ca-465a-a8d2-4f6c42bc80cb</t>
  </si>
  <si>
    <t>45e66bdb-6617-43de-aabc-e44392e7930a</t>
  </si>
  <si>
    <t>6eb3bd86-ec31-486a-b134-a43423bae550</t>
  </si>
  <si>
    <t>cd94ca05-9cd1-4095-be3d-04e3863120f9</t>
  </si>
  <si>
    <t>cfabd139-aa84-4bf3-b991-3fe5a4592983</t>
  </si>
  <si>
    <t>57f7f42d-d660-44bb-863e-edd9692d0505</t>
  </si>
  <si>
    <t>6ed06644-243d-4830-bea1-465786aae249</t>
  </si>
  <si>
    <t>e40b0315-a235-4f96-a41d-bcd8b2ed7328</t>
  </si>
  <si>
    <t>ed8f8cbf-e060-4344-a1c2-24d7e14a2683</t>
  </si>
  <si>
    <t>fedaf8a8-fb48-4f2c-993d-a48f2a378afb</t>
  </si>
  <si>
    <t>d7887895-61ba-42da-8ce1-62b3cd2d417b</t>
  </si>
  <si>
    <t>17928d93-59a0-4f94-baaa-420588a09e16</t>
  </si>
  <si>
    <t>e20e12f5-6e8e-430d-b099-52061d46ef6d</t>
  </si>
  <si>
    <t>fe533445-69aa-4b37-8318-0f9bc8fc63c5</t>
  </si>
  <si>
    <t>1affd621-2488-4a07-bf8f-a768aaacc5fd</t>
  </si>
  <si>
    <t>bcaf4082-0df3-4c0e-9e67-43a762369cba</t>
  </si>
  <si>
    <t>e0cd0fe4-6f91-40ae-aada-cd77d2286f12</t>
  </si>
  <si>
    <t>adcc25a2-baf7-4d6d-ae5d-56933ee46d35</t>
  </si>
  <si>
    <t>412231d4-16b4-4c8f-8fa6-88ca07587a3e</t>
  </si>
  <si>
    <t>8b392e0a-413f-4fc3-93ea-3a43a5f8faad</t>
  </si>
  <si>
    <t>4f63007c-01d9-4a27-9cac-f6fdb9d8e6b3</t>
  </si>
  <si>
    <t>4c77da6f-a74c-4655-abfb-3f3e7441b44e</t>
  </si>
  <si>
    <t>c44d24bd-8eaa-4029-9d8d-19cb4d234a7a</t>
  </si>
  <si>
    <t>c6002d5a-817d-42a4-a280-b4132700cb72</t>
  </si>
  <si>
    <t>07b1d93a-97d7-4a8e-aa61-557819551675</t>
  </si>
  <si>
    <t>91d9aacf-674a-4baa-8e5d-f00b42198c19</t>
  </si>
  <si>
    <t>f2c4ef54-69e5-4799-8471-e90627e6610b</t>
  </si>
  <si>
    <t>f287b297-76d0-4901-aef3-fe9f6e4dc2e3</t>
  </si>
  <si>
    <t>08a246ef-d098-4935-b3f3-733be7a363d2</t>
  </si>
  <si>
    <t>87c630b9-baa9-4d49-9b72-c4a92c944d50</t>
  </si>
  <si>
    <t>a9eb4351-dd05-4934-a0c8-f2396b871f2c</t>
  </si>
  <si>
    <t>IPAD9NEW1</t>
  </si>
  <si>
    <t>476bbeabf51c1ba52cd5dc7c26ee66da</t>
  </si>
  <si>
    <t>aee2d65e-bc2c-4019-8e24-e98c6cfa7f5b</t>
  </si>
  <si>
    <t>0b28abe2-32da-46bf-bc72-32f19ac5e98d</t>
  </si>
  <si>
    <t>8701810c-e895-4138-bef1-d29211f8c41a</t>
  </si>
  <si>
    <t>9b09891c-bc3b-4dc2-a0f4-6f38aa82a2c1</t>
  </si>
  <si>
    <t>72017b79-40bc-4193-910d-7df0d6ecd6bb</t>
  </si>
  <si>
    <t>78e7049f-87f7-4626-b0bc-dc4f68a9c9a0</t>
  </si>
  <si>
    <t>2936d934-93ef-42a2-93f6-aa5d5c67ff7e</t>
  </si>
  <si>
    <t>7d330d92-bd6b-438e-9513-062d40575c07</t>
  </si>
  <si>
    <t>cfa1062c-c926-44da-9463-82a96dad4301</t>
  </si>
  <si>
    <t>b407e562-233e-4782-b82b-befe77ed0a63</t>
  </si>
  <si>
    <t>Regret, Missing</t>
  </si>
  <si>
    <t>01be7372-e04b-49fe-8442-f37bdce10b1e</t>
  </si>
  <si>
    <t>9391651d-1db7-4c94-9337-c20308f548f8</t>
  </si>
  <si>
    <t>65938978-c139-4ce6-a093-7d330a3def4d</t>
  </si>
  <si>
    <t>cb679147-e73f-4ba6-bd2c-e76b6f6aba59</t>
  </si>
  <si>
    <t>05613a85-296e-4026-9781-97aad6b2acfe</t>
  </si>
  <si>
    <t>d75dda56-a123-4bd6-84dc-a76bcc375080</t>
  </si>
  <si>
    <t>ef0cb7bd-b692-4b87-9474-b815a212a051</t>
  </si>
  <si>
    <t>d112ef26-5f8a-4c84-b214-ce96f524434c</t>
  </si>
  <si>
    <t>325d4bf4-2aac-441b-939f-bc9edc3bc951</t>
  </si>
  <si>
    <t>addf5585-28c6-4bda-934f-ef99fc2a04b1</t>
  </si>
  <si>
    <t>ba859b84-7863-4a34-9e3d-ccb7a7a5f330</t>
  </si>
  <si>
    <t>f5a30f9d-3f7d-4109-8b0c-5dde6b815e1c</t>
  </si>
  <si>
    <t>612cc295-1c3b-420d-bbfa-f90d82fd2f91</t>
  </si>
  <si>
    <t>5f1ef06c-0658-4908-92c8-0df0c2fcd035</t>
  </si>
  <si>
    <t>1c9cbbc0-999a-4760-a187-b5dad46c3176</t>
  </si>
  <si>
    <t>65812a4c-0143-44a7-b41b-d0c277e56e43</t>
  </si>
  <si>
    <t>May 27, 2024</t>
  </si>
  <si>
    <t>3ab2b271-4582-4729-95ec-06a449a3a64a</t>
  </si>
  <si>
    <t>S21ULTRA2</t>
  </si>
  <si>
    <t>3b8549fa411112b2575f23cd5a0edf83</t>
  </si>
  <si>
    <t>e13ff51b-35d3-4c8b-ac05-881a3dfcc7ae</t>
  </si>
  <si>
    <t>320053e6-3112-48dc-86b8-6b53309767cc</t>
  </si>
  <si>
    <t>b12c1ea3-40ee-499c-bd17-f1caf15dbaad</t>
  </si>
  <si>
    <t>e78acce4-193f-4958-9bd7-b34849b7becf</t>
  </si>
  <si>
    <t>0d85927b-d02c-4597-a3b7-c532f8c422b3</t>
  </si>
  <si>
    <t>ca73409e-7833-4e8f-8b23-068352a236ad</t>
  </si>
  <si>
    <t>d005fa40-6761-4c15-89f0-601dafc69778</t>
  </si>
  <si>
    <t>31c7d818-9df6-4a38-8fd8-c40bb1d938f9</t>
  </si>
  <si>
    <t>ri305</t>
  </si>
  <si>
    <t>62d37b1e379f6634695c24253ff2fab2</t>
  </si>
  <si>
    <t>4cd9d888-7bb9-4dc2-afdb-9ffeb844823e</t>
  </si>
  <si>
    <t>39e102af-3c77-465e-ab39-e71396a96ad7</t>
  </si>
  <si>
    <t>17ad414e-3233-4e94-b061-ceaae3e2298e</t>
  </si>
  <si>
    <t>ab1bb7ba-d0a8-4a2a-8f6d-8c1c94578753</t>
  </si>
  <si>
    <t>f16ab7b1-f4da-4bc2-92ca-9f1246597ccc</t>
  </si>
  <si>
    <t>3e70ccb0-2c75-453f-96e4-ce8124de449c</t>
  </si>
  <si>
    <t>5ba6ced9-04ab-4ec2-bc06-5cab3f3e6ad6</t>
  </si>
  <si>
    <t>ac010410-58ce-48dd-a2b7-c42964b48b87</t>
  </si>
  <si>
    <t>43b7d3ce-7a53-45fb-974f-d420f398d2a4</t>
  </si>
  <si>
    <t>dc38b133-cfae-44d3-b228-cfa72852ffd9</t>
  </si>
  <si>
    <t>4500b2f5-bc09-4762-8061-d3fc3b060394</t>
  </si>
  <si>
    <t>04bd5116-6e23-4775-846f-3afc5e2ba939</t>
  </si>
  <si>
    <t>d733f838-51ab-4d6f-9e1c-b1e245d0e396</t>
  </si>
  <si>
    <t>ec5e01db-855f-4088-800e-1d7c47d5e960</t>
  </si>
  <si>
    <t>2f0e2fee-ff51-473e-bea6-9ca7d546b8c8</t>
  </si>
  <si>
    <t>2a87921c-d3ab-4b03-82d5-963bb3450fd1</t>
  </si>
  <si>
    <t>58fe23b8-32e3-4e90-a306-fbae3f042a58</t>
  </si>
  <si>
    <t>e2f6eb08-ade7-4214-9ce5-c535b961252f</t>
  </si>
  <si>
    <t>1d1ce83b-9499-4dcb-8e7b-88143b6c74ed</t>
  </si>
  <si>
    <t>6deddfdc-dde4-413c-a73c-9f78cb8896a2</t>
  </si>
  <si>
    <t>3c9e40e0-780d-4ff1-9293-bedccbfd6c94</t>
  </si>
  <si>
    <t>4078ecc6-e43a-4b58-9ca5-1f3e4c1b1e22</t>
  </si>
  <si>
    <t>688adf61-ce99-4971-a859-4be1d62a2935</t>
  </si>
  <si>
    <t>a68cc92d-c4eb-4167-b930-8ef63ae7d37f</t>
  </si>
  <si>
    <t>6cdc9a21-59cd-41ca-b9c1-e535aefc8507</t>
  </si>
  <si>
    <t>f6bf6292-c018-4899-ac41-4848105bb34d</t>
  </si>
  <si>
    <t>7ec38eef-bfa8-4ec0-8653-15eadcc2c811</t>
  </si>
  <si>
    <t>72cbd09d-56f6-42df-9006-d6e413061032</t>
  </si>
  <si>
    <t>f87e4020-addd-495b-8148-3934d2a34129</t>
  </si>
  <si>
    <t>d2c5a511-bedd-4b02-a7d3-967ae7056477</t>
  </si>
  <si>
    <t>a784bd4f-f904-4672-b828-a381e398e96a</t>
  </si>
  <si>
    <t>cd8cc896-a053-4466-a6cc-c822266835e6</t>
  </si>
  <si>
    <t>e343a363-92f2-44e6-8846-20e03c736fc0</t>
  </si>
  <si>
    <t>d30740af-443b-439b-a311-cf6eacf0c5a1</t>
  </si>
  <si>
    <t>fb786ce9-c739-4abc-9674-e2447d0fde0e</t>
  </si>
  <si>
    <t>8008ba1c-e0d9-480c-bd54-3fbdbe4db419</t>
  </si>
  <si>
    <t>a8e81bb3-d089-4d95-9948-582fb3fd5d0a</t>
  </si>
  <si>
    <t>d4ac18fe-6a76-4741-8250-af28e2aceeb0</t>
  </si>
  <si>
    <t>712db4bb-c348-4cad-a8f0-5ebfa7139c5c</t>
  </si>
  <si>
    <t>4a2fb969-8f30-4171-b0e5-89648f26b2cf</t>
  </si>
  <si>
    <t>eb7ae7ae-ee7e-4f9c-8b32-2515d59e19e7</t>
  </si>
  <si>
    <t>1d69c207-bb14-4eb7-8d36-04bc0b2dce9f</t>
  </si>
  <si>
    <t>f3a29a34-c9f6-4689-91c8-892d790d8ffb</t>
  </si>
  <si>
    <t>0c9e4dfb-4163-4e57-86c4-297d12d1165b</t>
  </si>
  <si>
    <t>3e76010e-d064-46d7-ada5-204684182a07</t>
  </si>
  <si>
    <t>3e62f17a-e26f-4c44-afff-86a6a3c1830b</t>
  </si>
  <si>
    <t>5840110c-96dd-459f-b53c-d27554d329b0</t>
  </si>
  <si>
    <t>39190060-a1bc-4e4d-a7e1-580115521932</t>
  </si>
  <si>
    <t>e6a3d1b2-8d5c-4876-834c-310007941c99</t>
  </si>
  <si>
    <t>d01c36e8-7e12-4864-944e-d0f5e3758e94</t>
  </si>
  <si>
    <t>61b2a390-b9c9-444c-a76f-9306fc33223d</t>
  </si>
  <si>
    <t>614ed27b-356f-4ad5-83eb-39a3e8c5e068</t>
  </si>
  <si>
    <t>c16120ec-7df5-49c0-8d63-b6c6703e176c</t>
  </si>
  <si>
    <t>a344e9d5-eb33-4522-be44-d9015ff10ffe</t>
  </si>
  <si>
    <t>770d9d0f-efce-4a35-89f6-f85b265e5cd3</t>
  </si>
  <si>
    <t>1db760b1-34fb-4749-8255-8dc162188921</t>
  </si>
  <si>
    <t>b3dd6005-5616-4dc9-82b0-b22228a55209</t>
  </si>
  <si>
    <t>586dba26-19bf-4758-96fa-1a6f41f63056</t>
  </si>
  <si>
    <t>49e75420-2e86-46a9-b401-b2d7ce894cc8</t>
  </si>
  <si>
    <t>eb71bc09-68fe-486d-a03e-f139de296854</t>
  </si>
  <si>
    <t>574cfdc5-20f9-405f-8a2a-32b69c2baa7f</t>
  </si>
  <si>
    <t>861558ed-50c2-42dd-b6dc-d65d42a68bef</t>
  </si>
  <si>
    <t>3a72b8e0-48af-411d-ab93-bd41cb41425f</t>
  </si>
  <si>
    <t>e1974188-5b90-4e9e-909b-27929e51c311</t>
  </si>
  <si>
    <t>ce626b2d-1984-42d9-9322-0393d4f9f6f5</t>
  </si>
  <si>
    <t>400f1202-f899-42e3-b0f1-a2b7ed62c99d</t>
  </si>
  <si>
    <t>ef91c63f-b33d-447f-a900-0a17e7114b44</t>
  </si>
  <si>
    <t>fbac3d47-16a5-40e9-8ad4-8542ea3f594a</t>
  </si>
  <si>
    <t>1199cb60-505d-4554-8ce3-91dab976814f</t>
  </si>
  <si>
    <t>bfc10fa1-772e-4090-852b-7432e8f4988b</t>
  </si>
  <si>
    <t>9b791232-5129-4189-b929-02dd3a637868</t>
  </si>
  <si>
    <t>9ab1d750-11d6-48b7-99f6-ec0eb63b0701</t>
  </si>
  <si>
    <t>d364da14-a469-45b4-adc6-4b83f0140dd4</t>
  </si>
  <si>
    <t>c3ffb4e4-c3bd-45e5-997d-83d84704078d</t>
  </si>
  <si>
    <t>95527003-dd7f-4020-b581-bc22311f0669</t>
  </si>
  <si>
    <t>01b60983-0f4e-4db6-9596-a752f4f4e77a</t>
  </si>
  <si>
    <t>b2938a1f-bee2-42e7-bbf2-35da9dbe5670</t>
  </si>
  <si>
    <t>c1469555-f1ae-4118-b28d-098dec25e585</t>
  </si>
  <si>
    <t>a85fbf65-128c-485f-95a6-94ea52d0f28d</t>
  </si>
  <si>
    <t>e8edc609-fc3c-404b-ab2a-681f32221cc1</t>
  </si>
  <si>
    <t>bc2a8c5b-a41b-4339-98b0-e33498979aa0</t>
  </si>
  <si>
    <t>29715fa7-d0c1-4fab-ae62-768525cbdf5c</t>
  </si>
  <si>
    <t>80e2bceb-d2d3-4575-9607-7b082279b2f5</t>
  </si>
  <si>
    <t>20fae86d-3f99-47f8-a70c-12e5bfd70e09</t>
  </si>
  <si>
    <t>643fc033-f1c8-4f8a-8e9e-7904a0feb7f0</t>
  </si>
  <si>
    <t>20f92b67-ca31-47d7-ac4d-5d7fe86eaa57</t>
  </si>
  <si>
    <t>9cf1a368-4cdd-4b15-8829-3e7744bb7a59</t>
  </si>
  <si>
    <t>2c69370c-0b49-4f6c-acc4-250235314233</t>
  </si>
  <si>
    <t>da496f80-25e1-46d8-9763-992becbc30d4</t>
  </si>
  <si>
    <t>96ac155c-6554-4601-9452-a196b0f81fb4</t>
  </si>
  <si>
    <t>86771dcd-1f7e-4b34-8e30-a871f18cdf02</t>
  </si>
  <si>
    <t>2c9fb471-ea6d-4ca9-8dbf-ba5bb2025aa0</t>
  </si>
  <si>
    <t>24dd7f18-0e33-49cb-aef6-aa35578b5c90</t>
  </si>
  <si>
    <t>47504343-1332-4256-8b8a-83044f8a396e</t>
  </si>
  <si>
    <t>8b2e74cf-a5b7-4b5b-86ce-3dc5240380a2</t>
  </si>
  <si>
    <t>90cc1ba9-c4c0-4cb7-9545-080339b3c942</t>
  </si>
  <si>
    <t>54767d97-b6b6-4258-80e6-fcccb932530e</t>
  </si>
  <si>
    <t>706a38e7-2624-489e-b20e-4529964d0c1d</t>
  </si>
  <si>
    <t>0a824a9e-96be-4fb8-8b42-3cbc63a66b90</t>
  </si>
  <si>
    <t>074a604e-2ba6-4e49-94fd-0337008ac4f7</t>
  </si>
  <si>
    <t>958dafa9-f687-4b8c-ad6e-8f6778ae13ce</t>
  </si>
  <si>
    <t>f96ffd8e-ba51-496e-8958-43dd80b6f7c3</t>
  </si>
  <si>
    <t>b4d777b8-e66a-4d63-957b-80e96cb49ecf</t>
  </si>
  <si>
    <t>a8eeed7f-f5ba-45ea-be9f-71978622d9ad</t>
  </si>
  <si>
    <t>133e58e6-1af0-4894-a7e9-e3725593be31</t>
  </si>
  <si>
    <t>7d83e016-1d3a-48a6-a356-ade242bc5373</t>
  </si>
  <si>
    <t>73294db9-7f8c-426b-abe8-59fccad25ff8</t>
  </si>
  <si>
    <t>79eaa5e0-3712-4d6b-9fb2-30bdfd61af03</t>
  </si>
  <si>
    <t>2a1450d5-a2cf-43f2-aa5a-86680db3d1a6</t>
  </si>
  <si>
    <t>9d140b20-4eea-4883-b359-80f7f3d81536</t>
  </si>
  <si>
    <t>4ae9d994-d469-4ed8-8a9c-f8ab24005151</t>
  </si>
  <si>
    <t>ad4d39b2-73c6-4ac0-b5a4-f82b298a94fe</t>
  </si>
  <si>
    <t>ee782785-3ceb-4ea3-8d9e-51e2091927bf</t>
  </si>
  <si>
    <t>3d739603-b8d7-42ed-a23c-d1bd9b6967c6</t>
  </si>
  <si>
    <t>96b60c1f-21bb-4377-97fa-b6264c484698</t>
  </si>
  <si>
    <t>APPLE 40MM1</t>
  </si>
  <si>
    <t>0b803b60413c0f77d9e02fac0d7a5bba</t>
  </si>
  <si>
    <t>f51d2d63-4422-4932-a46c-b6675a288b47</t>
  </si>
  <si>
    <t>234c24c2-6690-44d2-adbc-ee0ca89183c4</t>
  </si>
  <si>
    <t>2b80acf7-7773-4657-b3de-dd421485f83c</t>
  </si>
  <si>
    <t>f44cfa1d-1ccf-479a-a09f-1604981e4f15</t>
  </si>
  <si>
    <t>a4e5a2c8-fbb2-479f-aacd-d589b42419a7</t>
  </si>
  <si>
    <t>e99e40fb-4bab-4e25-b64d-04598a01cb44</t>
  </si>
  <si>
    <t>4119dca5-03bf-494c-a8b7-444ead3ab27f</t>
  </si>
  <si>
    <t>716e7461-5fd2-41d7-b65f-1cb3db1f0738</t>
  </si>
  <si>
    <t>8c0d4149-dddc-49ba-b74f-4f92752f54a5</t>
  </si>
  <si>
    <t>9fa90863-d2ce-4d2c-8567-ee0ec7186d14</t>
  </si>
  <si>
    <t>27c0fa4c-8277-4dbc-8594-4c5d493d020d</t>
  </si>
  <si>
    <t>6bde69a4-733a-41b3-9e0a-fb342ec1b000</t>
  </si>
  <si>
    <t>2c57a735-34f7-4dc3-8736-99afb228aae8</t>
  </si>
  <si>
    <t>55ba6ec4-431b-4e9f-be69-4da25feee026</t>
  </si>
  <si>
    <t>8e3d9317-f7c5-4250-a01a-8b8eb52dae0a</t>
  </si>
  <si>
    <t>05da00a8-02c8-4d50-bd5b-622d331b596a</t>
  </si>
  <si>
    <t>610fa3fd-143d-492e-8bcd-2a48a4546134</t>
  </si>
  <si>
    <t>4dec214c-1c78-4f60-8609-1a1ad07bc1f9</t>
  </si>
  <si>
    <t>c920f35d-48b6-485c-83a3-fc1993c7ac02</t>
  </si>
  <si>
    <t>d4209fc7-a239-4f1a-b8d1-47be14f34cbd</t>
  </si>
  <si>
    <t>8bebf689-b32a-46f7-a3dc-51354ea7fc33</t>
  </si>
  <si>
    <t>42f4761d-86dc-415b-aff6-f05baa4a4f3d</t>
  </si>
  <si>
    <t>ef02964d-9f3d-4734-9225-f37cd31bb92e</t>
  </si>
  <si>
    <t>XIR020</t>
  </si>
  <si>
    <t>c66b64b8db55fc1233aeb90d9f0711b8</t>
  </si>
  <si>
    <t>b8887a8a-e980-4bde-bb90-1e45731c3973</t>
  </si>
  <si>
    <t>ef2b4fc2-4b91-42b6-b540-a89e97f206d2</t>
  </si>
  <si>
    <t>ba336bec-7a7a-4832-8a9c-126acc030f14</t>
  </si>
  <si>
    <t>0c43e948-dcd6-406d-99a1-f5cc4cecf1a5</t>
  </si>
  <si>
    <t>a621946e-037c-4056-a27a-fe87c182aa20</t>
  </si>
  <si>
    <t>741395bd-f6b6-43db-9e91-83cb5d6f463c</t>
  </si>
  <si>
    <t>f8da54ab-32e5-424b-af2e-620a7c4f9334</t>
  </si>
  <si>
    <t>5db0bf3e-3fe3-42e8-9e5a-b9db0faab68a</t>
  </si>
  <si>
    <t>1db2bb0d-5501-4685-8818-ffda84f4072c</t>
  </si>
  <si>
    <t>02137ead-292d-45c3-90b6-c45beb0a8088</t>
  </si>
  <si>
    <t>46171880-68d1-426a-a6f8-9a1edb1345de</t>
  </si>
  <si>
    <t>fbf0de92-a28e-4598-836f-d733efa99de9</t>
  </si>
  <si>
    <t>f2c83c8c-7d94-425f-874a-151dba969719</t>
  </si>
  <si>
    <t>8e94963b-c424-4371-9d97-a09e7c28fe68</t>
  </si>
  <si>
    <t>c422f598-3a31-4100-9c5c-9c9101d09457</t>
  </si>
  <si>
    <t>69d4d0af-f0a3-4fa0-abef-4eb265899bfc</t>
  </si>
  <si>
    <t>May 26, 2024</t>
  </si>
  <si>
    <t>47f19da3-a90f-48be-9b5c-96ffecbb8f9a</t>
  </si>
  <si>
    <t>Xi20</t>
  </si>
  <si>
    <t>5f0a297d9f500e1963e7f89120992044</t>
  </si>
  <si>
    <t>62e2c865-d63b-4581-8c48-fc9d736378d9</t>
  </si>
  <si>
    <t>79128c1b-9f45-4c89-a787-56ba956b89e7</t>
  </si>
  <si>
    <t>df004b3f-6c86-4998-be20-fddcddf3dcc9</t>
  </si>
  <si>
    <t>75f5cc4a-130c-4ce0-acab-fd7a0a1915b8</t>
  </si>
  <si>
    <t>9ad809f1-e853-4319-9f63-7a291af77683</t>
  </si>
  <si>
    <t>5c56902c-46ee-47e2-a608-51a3850b00d1</t>
  </si>
  <si>
    <t>ea49fd8c-08c9-4254-ba8b-f992d4e7a849</t>
  </si>
  <si>
    <t>f2ea428f-c368-4864-96d5-a3094edab876</t>
  </si>
  <si>
    <t>5d7f61fb-574e-4bc8-928f-b901c7256160</t>
  </si>
  <si>
    <t>37fbf421-c2d9-4287-9c29-d1655b01e342</t>
  </si>
  <si>
    <t>7b9bae45-cf9c-4972-bcac-ef8d7b7a7a64</t>
  </si>
  <si>
    <t>ac0705d2-5c32-45c8-bd23-87c44a2e1c98</t>
  </si>
  <si>
    <t>fcf85411-c871-4e43-af6f-51129eb60ad6</t>
  </si>
  <si>
    <t>d6fc059c-ec5d-4be9-9730-85c20afa59cc</t>
  </si>
  <si>
    <t>d53479ff-987e-4495-9ff2-23c46cd51d21</t>
  </si>
  <si>
    <t>b8f2a94b-e6b0-4561-bbc0-9a575ddd6dfa</t>
  </si>
  <si>
    <t>bb715022-4244-4e23-87fd-29463f6fbd38</t>
  </si>
  <si>
    <t>2d075238-927c-40c2-b702-6968a613ff8e</t>
  </si>
  <si>
    <t>a7f1b6e4-b027-4d34-80bd-7fa4fb790d56</t>
  </si>
  <si>
    <t>91365483-28e3-462e-a092-9d42182bfc5a</t>
  </si>
  <si>
    <t>a1ef5329-f261-42e8-a5a7-b8c731d7fcae</t>
  </si>
  <si>
    <t>12ca55b8-e1ba-49cd-af70-a4cc2459850b</t>
  </si>
  <si>
    <t>Samsung-Xcover-Pro-1Pack</t>
  </si>
  <si>
    <t>53d7525048dcc596e72af7777edb1f8c</t>
  </si>
  <si>
    <t>e61d4c3a-5df3-4c6f-a489-3cce00694da0</t>
  </si>
  <si>
    <t>67b6adfa-e951-4187-b2e0-9a6d4c0d1a86</t>
  </si>
  <si>
    <t>4d45ee3b-81a1-4bf7-bef7-e9aaf4eea331</t>
  </si>
  <si>
    <t>cdb1bbdf-7ac6-4dd7-a35f-b86fc28706ca</t>
  </si>
  <si>
    <t>441651ae-6422-4186-a8c1-b32cb5292c25</t>
  </si>
  <si>
    <t>Ril5</t>
  </si>
  <si>
    <t>7647224e5bff60862d48dcdc46622ab5</t>
  </si>
  <si>
    <t>42920bb6-d5b0-4d89-922c-48dcfb8162ee</t>
  </si>
  <si>
    <t>dc6d6a09-5cd3-45d1-a74c-a86d786141ef</t>
  </si>
  <si>
    <t>815b764e-7be9-4d89-9ffc-7c3071b472f1</t>
  </si>
  <si>
    <t>5f161661-28d4-4562-9ad5-ff6b56be10b8</t>
  </si>
  <si>
    <t>bac05001-61b4-4677-9758-0787ada51def</t>
  </si>
  <si>
    <t>3bd749be-91ec-47bc-9a09-e42b03a7f893</t>
  </si>
  <si>
    <t>ccc54514-327d-4483-9207-330da54e7e8f</t>
  </si>
  <si>
    <t>49b6bd61-6355-4f76-8404-a840f6233836</t>
  </si>
  <si>
    <t>9aa6a367-65b5-4d7d-894f-82cc1988a25a</t>
  </si>
  <si>
    <t>add1c955-e35a-45a7-9c12-3d5209857807</t>
  </si>
  <si>
    <t>39e6d26e-eb10-47c1-b0b3-e385da3ab783</t>
  </si>
  <si>
    <t>582956fb-a64b-4bba-8645-1c1960345074</t>
  </si>
  <si>
    <t>405b468d-a9c2-42ad-9c8d-eec225b4e0d4</t>
  </si>
  <si>
    <t>5db9ebec-5241-43da-ad56-2d691030dbc8</t>
  </si>
  <si>
    <t>252cdd6c-a713-4987-ae5f-8d25e43f6bb4</t>
  </si>
  <si>
    <t>afc281d8-0827-422a-a772-98ead0a63725</t>
  </si>
  <si>
    <t>508d2c60-9a2f-4840-81e6-a76bc82635d0</t>
  </si>
  <si>
    <t>f5af105b-3606-41c3-99fb-bc3aeaed6d3d</t>
  </si>
  <si>
    <t>304104cf-a1bc-462a-bae5-f6e27071d2d9</t>
  </si>
  <si>
    <t>421028dc-fbfd-488a-aeef-cde81cce3b67</t>
  </si>
  <si>
    <t>d50a83c7-c6d0-4ceb-bc57-d01a8277c5ac</t>
  </si>
  <si>
    <t>ca8474ce-1a16-4bef-8d15-feb097e0b3a8</t>
  </si>
  <si>
    <t>e11f56db-1a8e-4236-bc18-9cc34382e84b</t>
  </si>
  <si>
    <t>66447823-c659-4a40-abb1-f94d349f6f66</t>
  </si>
  <si>
    <t>1acabaeb-e2b1-4129-96d3-15cf982bee5c</t>
  </si>
  <si>
    <t>72523201-d6c2-4eb4-806f-9a1b68a907b5</t>
  </si>
  <si>
    <t>f122b2c2-3084-428b-bba0-c01dc4570b98</t>
  </si>
  <si>
    <t>c0c17bfa-9d4e-4cc7-a531-b1276d641072</t>
  </si>
  <si>
    <t>dee8f479-219d-488a-8895-9f8b92a6b318</t>
  </si>
  <si>
    <t>aa758b68-3c9a-442f-a0af-fadb66061863</t>
  </si>
  <si>
    <t>73040662-4900-4f99-8b68-d84d6576df72</t>
  </si>
  <si>
    <t>db0d26f4-2e94-4f41-a98f-981621b59c30</t>
  </si>
  <si>
    <t>6c3812f3-4fef-481e-ab75-bc9bd9fd0162</t>
  </si>
  <si>
    <t>97aa89d9-2050-4c8a-896d-6c65c9456d88</t>
  </si>
  <si>
    <t>022b077d-8abb-4135-bd0f-52872f4974b3</t>
  </si>
  <si>
    <t>cc234098-9aa5-41f6-8369-3aa65900c0bb</t>
  </si>
  <si>
    <t>afcf7ffa-acf0-49b5-992b-4dbb7d061c0a</t>
  </si>
  <si>
    <t>e5367cc6-d147-4ffb-93db-4bb14b420597</t>
  </si>
  <si>
    <t>cdc81f6a-1b89-459b-bd87-7fd5a33d26d7</t>
  </si>
  <si>
    <t>a836364f-a986-4779-b71a-eae9753a5e92</t>
  </si>
  <si>
    <t>fede4321-eff9-4882-91c2-b9645f8dbea8</t>
  </si>
  <si>
    <t>d9d34565-0802-474f-9edd-c870e8e12380</t>
  </si>
  <si>
    <t>yTo5rx</t>
  </si>
  <si>
    <t>0f1b6b0a7b20634cda7abb68c2e2133d</t>
  </si>
  <si>
    <t>910ffab1-930c-4313-85b9-c4b116ed5c3b</t>
  </si>
  <si>
    <t>4a9fa77e-3b28-4160-a16a-55555f0b3b10</t>
  </si>
  <si>
    <t>85d34219-6c31-4375-961e-c0b51f72c0e8</t>
  </si>
  <si>
    <t>dad02e80-a44a-4cac-b67c-81a4ac51d885</t>
  </si>
  <si>
    <t>0ff8c345-d477-4330-b1ee-44f448bb7dec</t>
  </si>
  <si>
    <t>3741797b-1b53-4f96-9119-8d3197da8cd4</t>
  </si>
  <si>
    <t>5ff17d9a-dee3-4fc6-9354-8d498c10f4de</t>
  </si>
  <si>
    <t>d8c7d6de-f30a-4a1c-9164-9b7d7c624960</t>
  </si>
  <si>
    <t>3b8f049d-e38a-4936-be87-c29b7ca5664b</t>
  </si>
  <si>
    <t>35f30acc-491c-4ebe-904a-56241828f66a</t>
  </si>
  <si>
    <t>6f2cebc8-05cd-44c4-97ec-d32771d07140</t>
  </si>
  <si>
    <t>0ea6aecf-d0ed-4869-ade4-9f06ec1adf56</t>
  </si>
  <si>
    <t>50ed8143-db81-4826-986b-fa477661b93b</t>
  </si>
  <si>
    <t>9cb0b852-84de-4b51-b48d-993efb1f3863</t>
  </si>
  <si>
    <t>1de450c4-d821-49f1-82d8-398aa3d03ff7</t>
  </si>
  <si>
    <t>b4c43d45-2cbe-4934-90db-81b0f85cdbed</t>
  </si>
  <si>
    <t>b1c389d8-a298-43c7-bce7-13244b674d2b</t>
  </si>
  <si>
    <t>470f004c-9c8b-4ecf-b110-5a40667273a9</t>
  </si>
  <si>
    <t>be653548-ce13-4848-93f4-bdaa84b617f8</t>
  </si>
  <si>
    <t>264eda5e-155b-4afc-a332-ab37a8360a03</t>
  </si>
  <si>
    <t>SAMS21FE2PACSCR&amp;2PACLEN0014</t>
  </si>
  <si>
    <t>8b3db9d675d0e830f043d47a004c2fc3</t>
  </si>
  <si>
    <t>fe503f6c-4056-4205-861a-090a20f18e6d</t>
  </si>
  <si>
    <t>732336b4-0bff-4b50-84b8-6a3183edcd8f</t>
  </si>
  <si>
    <t>980fde11-2a67-4b6c-ab9b-ee5e79e7cd10</t>
  </si>
  <si>
    <t>114b70c4-a222-4004-bec5-a37d5c43383a</t>
  </si>
  <si>
    <t>91136866-e7d8-41ce-b22e-f85f450e4dea</t>
  </si>
  <si>
    <t>503c0ce4-478e-41b3-939a-d2d2229af056</t>
  </si>
  <si>
    <t>e4e82f6c-96da-46ee-b2a0-15c3fcc2e02b</t>
  </si>
  <si>
    <t>b7160997-c001-4031-a93c-b07c59d87bb3</t>
  </si>
  <si>
    <t>12860192-0f3a-4570-9ae3-62bb8a144004</t>
  </si>
  <si>
    <t>f19d360a-d872-46c6-974e-c587a75e8b70</t>
  </si>
  <si>
    <t>87bce187-f65d-4216-9dad-988384d643eb</t>
  </si>
  <si>
    <t>c2ceea93-63f5-438d-a258-02c297c73c98</t>
  </si>
  <si>
    <t>2fcdc707-c9fd-41d6-8f32-4a6a81a46d60</t>
  </si>
  <si>
    <t>f5d13395-d87c-422d-bf38-f30e7f9298c7</t>
  </si>
  <si>
    <t>a48ab9d0-5837-411a-9fdc-f8d4f162a26e</t>
  </si>
  <si>
    <t>afc31821-b7a1-4826-9267-071a910d5aa6</t>
  </si>
  <si>
    <t>9f1c45f6-ef7a-42ba-a58f-ef2b90e7988c</t>
  </si>
  <si>
    <t>161a748e-edee-46bc-a97b-caf2879da473</t>
  </si>
  <si>
    <t>b67bd6ec-e01e-42b7-9269-6dfcbc1225e1</t>
  </si>
  <si>
    <t>60f40876-a05e-4ddc-add6-c2bf8e5614fd</t>
  </si>
  <si>
    <t>a7b7a296-dcaa-4b51-a9bd-1942bebaa116</t>
  </si>
  <si>
    <t>aae91509-1a87-48aa-9e4b-a84b1c05fefb</t>
  </si>
  <si>
    <t>e3d44bff-39ff-4d14-b24a-d7f6e831c918</t>
  </si>
  <si>
    <t>c48dc2b8-0601-4501-a05b-79582366f473</t>
  </si>
  <si>
    <t>e60c81b3-8d53-4fac-94f8-29bd7b40f5a3</t>
  </si>
  <si>
    <t>c8b7b6ff-abb8-447b-8abf-e47662d2cd8c</t>
  </si>
  <si>
    <t>5cf01454-d8e9-4ee2-900c-f9ee690d28c6</t>
  </si>
  <si>
    <t>5d751776-0a26-46b3-b6f2-6180b3d01b18</t>
  </si>
  <si>
    <t>b63be648-bfad-4484-8adb-1a9af0d71d4f</t>
  </si>
  <si>
    <t>85cd838b-7f8d-442a-aa73-577e7dc09055</t>
  </si>
  <si>
    <t>6ad8b95c-1d94-43f3-8f1f-ccf4e37759eb</t>
  </si>
  <si>
    <t>May 25, 2024</t>
  </si>
  <si>
    <t>5f271401-38dd-4a55-b0ba-981dda6567b1</t>
  </si>
  <si>
    <t>a98f3a11-1238-47e9-a2ae-5060a7b9a4ca</t>
  </si>
  <si>
    <t>211a85a9-33c7-4e98-a0f0-4a7d7172d96b</t>
  </si>
  <si>
    <t>6a28b034-da7e-40d5-8eb8-c8ed819ac026</t>
  </si>
  <si>
    <t>8d968319-7de8-4e76-88c9-e8f7b3795269</t>
  </si>
  <si>
    <t>afcbd2a5-853e-49fd-b80a-1d09e542bf34</t>
  </si>
  <si>
    <t>37642492-eb5d-4ecb-b57f-535ddf683957</t>
  </si>
  <si>
    <t>d65d518a-6a91-45ed-b366-be3d59e2d32c</t>
  </si>
  <si>
    <t>91f6612a-4fe4-4308-8965-7007a2fee8fc</t>
  </si>
  <si>
    <t>ddd0cc46-c4d8-4fce-a560-94ffe6ba0ede</t>
  </si>
  <si>
    <t>PRIVACY12P2M</t>
  </si>
  <si>
    <t>209f206eaec50180d9f1d4b22f977eb8</t>
  </si>
  <si>
    <t>e8f05e41-50a2-4289-8f23-7fdadd22aae0</t>
  </si>
  <si>
    <t>d277408a-b59c-43b5-9e5c-d6cc6f79c642</t>
  </si>
  <si>
    <t>6c6448ab-267a-4c24-8b18-5a9a2ef1b2a5</t>
  </si>
  <si>
    <t>092d64e5-3b87-40a6-a567-176d6edaccc9</t>
  </si>
  <si>
    <t>0b47930c-bdf6-446e-abc4-1bbabaea937e</t>
  </si>
  <si>
    <t>535c01f0-6829-434a-aa6f-b5453665a90f</t>
  </si>
  <si>
    <t>a6a86d6b-655f-48e6-a3c1-b11c9bed0362</t>
  </si>
  <si>
    <t>627a05a5-4230-45b2-8fac-4da1d5b45528</t>
  </si>
  <si>
    <t>97e1f45d-e982-403f-9725-3305e4fdd186</t>
  </si>
  <si>
    <t>b087ff98-f585-4199-afc8-4d5fd0f609ca</t>
  </si>
  <si>
    <t>5037743b-beb0-44a3-b1fb-b41322d39826</t>
  </si>
  <si>
    <t>7d9972ce-f6b7-48ba-941d-766bd1fdc4a6</t>
  </si>
  <si>
    <t>bcf250b4-ffd9-4fec-84c5-5adc6b148030</t>
  </si>
  <si>
    <t>9e06a5c4-6f74-40bf-b06a-d8223256efed</t>
  </si>
  <si>
    <t>turwj8</t>
  </si>
  <si>
    <t>8004cfbafdf7781a13feb9aa30050bf3</t>
  </si>
  <si>
    <t>9744e03b-7ee6-4938-8cdd-c60246ce0fe8</t>
  </si>
  <si>
    <t>da7680ca-411e-4661-8d61-75cfd18163a4</t>
  </si>
  <si>
    <t>e5d3aa71-ff4b-4d28-95cd-cf0c292cba9e</t>
  </si>
  <si>
    <t>fde03f6f-8597-4bd5-b8f7-3371794a3d2f</t>
  </si>
  <si>
    <t>a1e89c2b-4168-477a-b30c-f513eed7bf53</t>
  </si>
  <si>
    <t>9bac4d06-e586-4c70-bddc-340409e38b92</t>
  </si>
  <si>
    <t>4cbd94ea-59a0-4a61-9d7e-c73dca98180f</t>
  </si>
  <si>
    <t>21afb419-68a9-4f1d-ad3d-7d4a29c8f9cf</t>
  </si>
  <si>
    <t>6a4ca3fa-3a6e-446f-99b4-1da031cfaf87</t>
  </si>
  <si>
    <t>43c26893-6310-4233-b9ea-005443d9447a</t>
  </si>
  <si>
    <t>6e0c2cfb-17d5-448a-bb27-339a28ad5d51</t>
  </si>
  <si>
    <t>1707b97d-92fb-4a26-9a87-7d9098b7f11b</t>
  </si>
  <si>
    <t>f4702862-a38a-4612-b869-801737821585</t>
  </si>
  <si>
    <t>71f08df4-1ba8-486b-8ae1-11e67e5dd364</t>
  </si>
  <si>
    <t>777dc5b6-e042-464d-9f66-1adf6fe4110f</t>
  </si>
  <si>
    <t>ca4831e6-e914-423a-82d7-1dac03468f68</t>
  </si>
  <si>
    <t>c775c21b-42bb-4fcb-bc78-9e1c8f338328</t>
  </si>
  <si>
    <t>5e62119e-1a6a-414c-aca7-3e2b3eadc0ca</t>
  </si>
  <si>
    <t>78ccc0f7-df4e-48af-ae9e-130dcfcdc913</t>
  </si>
  <si>
    <t>2e9cfe1c-e581-483d-97be-530319d1da60</t>
  </si>
  <si>
    <t>9a810fd9-5d2f-400d-8fdf-8415b2187480</t>
  </si>
  <si>
    <t>674b6362-062d-4696-a24b-c6f18037f503</t>
  </si>
  <si>
    <t>8ea0258f-b899-4baf-b7c8-5e11aadb2330</t>
  </si>
  <si>
    <t>22328497-defa-4e1d-86d2-1c574be54954</t>
  </si>
  <si>
    <t>7944f590-d41e-45e0-ab99-21a47da71517</t>
  </si>
  <si>
    <t>4c45e1b9-02e1-4a76-be8e-de8b2179d702</t>
  </si>
  <si>
    <t>ba00f5b6-3920-471c-bccb-e2a5dfd6e3e3</t>
  </si>
  <si>
    <t>68d5f93f-c220-44bd-aebd-ef9417fd06ba</t>
  </si>
  <si>
    <t>aa69e371-fdeb-495c-a50b-05c7a905a991</t>
  </si>
  <si>
    <t>4a5ff288-2362-47e7-9159-bb06be5deada</t>
  </si>
  <si>
    <t>64618a8a-bd12-4a46-acba-b6ea6794dea8</t>
  </si>
  <si>
    <t>37475c8b-cf08-4114-90aa-95a51f27e7da</t>
  </si>
  <si>
    <t>0a385e0c-fc35-4673-b32a-7518a0efd92f</t>
  </si>
  <si>
    <t>7c9c000c-60df-4dee-b5c0-1294704c3f63</t>
  </si>
  <si>
    <t>5a555e3f-49ff-420e-b4cc-d4caa08e2723</t>
  </si>
  <si>
    <t>a795b045-5984-4a5c-8a51-8b12c02959b4</t>
  </si>
  <si>
    <t>7bef3656-1fbd-4be3-a8c5-512b3f20c511</t>
  </si>
  <si>
    <t>7750e1f6-f4ad-4c57-80cc-752d3d3ca39c</t>
  </si>
  <si>
    <t>8ccfa591-e089-4c2d-8d8e-7cd063741633</t>
  </si>
  <si>
    <t>4dd20fce-0586-43ac-8631-f98184b45fb1</t>
  </si>
  <si>
    <t>737f3a01-52d3-4375-89af-077dec56f16f</t>
  </si>
  <si>
    <t>4c3a4de3-d064-459c-9d49-7985e27f5f4f</t>
  </si>
  <si>
    <t>56a7c436-8f44-4c6c-8801-cac7784c9f50</t>
  </si>
  <si>
    <t>89ca51c4-05ff-4c4c-aeb0-17892366ecc9</t>
  </si>
  <si>
    <t>f8d8ae8a-f300-455e-b35b-06d21050267f</t>
  </si>
  <si>
    <t>3f73a622-e90b-4d16-bbd2-078cebda20db</t>
  </si>
  <si>
    <t>495036ef-6fe8-4181-9e49-e896beac844b</t>
  </si>
  <si>
    <t>cfef7ba5-4085-429e-9cad-4143a300d44c</t>
  </si>
  <si>
    <t>e556bb96-04e2-43aa-9c28-4fdc6c910206</t>
  </si>
  <si>
    <t>42760824-6c62-4f85-9c95-7e5a63b90fe8</t>
  </si>
  <si>
    <t>24ab516a-e0a9-46ed-bf7a-1f643b4cb52f</t>
  </si>
  <si>
    <t>40f023ba-794d-4a06-8e66-0d32c90a30e3</t>
  </si>
  <si>
    <t>50a577fb-060b-4c62-aee5-0c12063cfe4a</t>
  </si>
  <si>
    <t>0d8a8dd5-ec15-4ba7-8412-713c74d48137</t>
  </si>
  <si>
    <t>f0f4d270-ebf5-47e6-afbe-a4819f9b479c</t>
  </si>
  <si>
    <t>8a33ca08-c4c9-4284-9766-87d986393e04</t>
  </si>
  <si>
    <t>0d790fa3-3460-4176-9144-cec0a71ea26c</t>
  </si>
  <si>
    <t>6d0ca2cc-efe8-4260-8b82-65a38c8ffac7</t>
  </si>
  <si>
    <t>iPhone-14-1Pack</t>
  </si>
  <si>
    <t>22a6ad09a25640cc21df7ce2afa846b4</t>
  </si>
  <si>
    <t>4357ef3e-8c25-4017-9790-98064e79e2eb</t>
  </si>
  <si>
    <t>b8552594-20e3-4014-acb8-4cf541b24d3b</t>
  </si>
  <si>
    <t>d487957b-88aa-4431-ba11-1b7e06b4982b</t>
  </si>
  <si>
    <t>02bab89c-5953-4305-8913-e0dd9ad7153f</t>
  </si>
  <si>
    <t>100f27c7-36bc-417d-97a3-b82310f79bb0</t>
  </si>
  <si>
    <t>8e7f9e5d-a5f0-4e05-be33-a6379feda026</t>
  </si>
  <si>
    <t>47fb850b-4a48-4014-b182-25e1ffc69b43</t>
  </si>
  <si>
    <t>89b7e2ca-57c1-4796-a3aa-3e7f562905e2</t>
  </si>
  <si>
    <t>f515735b-7dd0-4965-80ef-2df99dbfffd0</t>
  </si>
  <si>
    <t>32c26b54-1cd9-4d60-bcba-9e3fdd9a30a9</t>
  </si>
  <si>
    <t>a9397ba8-0a15-4a2d-836c-406117bfe5d7</t>
  </si>
  <si>
    <t>2d611d98-b9c7-42d6-af36-9e623d0b7f35</t>
  </si>
  <si>
    <t>e38b7caf-6697-4c66-b755-454d41949647</t>
  </si>
  <si>
    <t>ba3dc741-ea53-4363-92e6-156f97afe60f</t>
  </si>
  <si>
    <t>0704b7cb-e9b7-4e20-b477-1881f4077d33</t>
  </si>
  <si>
    <t>1d99c482-b436-4883-a01a-3b68c0562dc4</t>
  </si>
  <si>
    <t>5ccc81c1-a678-4b6c-b606-ecf23eba2b78</t>
  </si>
  <si>
    <t>abdc998f-7d7b-4000-a903-e7c3768bc205</t>
  </si>
  <si>
    <t>2e5a8348-0310-4b04-a04d-357db1b4ff75</t>
  </si>
  <si>
    <t>ee14430e-492f-48be-9def-8fc7d9455774</t>
  </si>
  <si>
    <t>768e0246-3000-4e42-ba4a-b69cfe921db1</t>
  </si>
  <si>
    <t>b59e62b2-ba51-4096-baea-94ef83f9cb62</t>
  </si>
  <si>
    <t>May 24, 2024</t>
  </si>
  <si>
    <t>5e37a44b-9695-4571-ae8f-785b2d38edc7</t>
  </si>
  <si>
    <t>GOOPIX7PRO0003</t>
  </si>
  <si>
    <t>183a248b3836c7932130f7133257e45b</t>
  </si>
  <si>
    <t>809fc801-78a5-4386-b109-7fff6fd1c0ae</t>
  </si>
  <si>
    <t>57c176da-9bd7-4bc5-a841-bbd1afb9630a</t>
  </si>
  <si>
    <t>dbe81d2c-0a3c-4427-a240-d9e940ffd5f8</t>
  </si>
  <si>
    <t>a78ee8e3-7726-4567-8e04-2c9258c4bed3</t>
  </si>
  <si>
    <t>d0d10b7b-5c78-48ac-ba00-3c0ac7d043b4</t>
  </si>
  <si>
    <t>aa5cf0ec-1591-48d5-9aa1-de60c9a02da0</t>
  </si>
  <si>
    <t>ba666676-6c25-418a-aa76-3baa7fa59214</t>
  </si>
  <si>
    <t>44568df1-297b-4ac2-bdab-266c03f9ea11</t>
  </si>
  <si>
    <t>3b95b5e2-3133-46ad-959a-3f8cb0b3e84b</t>
  </si>
  <si>
    <t>419fa567-b565-468c-a1bc-48d099b4222c</t>
  </si>
  <si>
    <t>f666385e-a585-479a-acab-4a313b39e142</t>
  </si>
  <si>
    <t>ba19c2ad-df6f-4fa9-826c-c90bab7cafc2</t>
  </si>
  <si>
    <t>d81f6631-1e66-41a5-b9fd-0408a465aacf</t>
  </si>
  <si>
    <t>f391f3c8-86bf-466e-ad88-9e6b45877ab0</t>
  </si>
  <si>
    <t>13f35773-c359-45e4-bf8b-1160fe5cc8d2</t>
  </si>
  <si>
    <t>60eb6552-7a01-46ff-8905-a04ab000874b</t>
  </si>
  <si>
    <t>f5886bfe-3082-439d-9897-4c2fb05b0ec7</t>
  </si>
  <si>
    <t>9c07e72b-8449-4c0f-b4d4-543569686398</t>
  </si>
  <si>
    <t>75c207fd-6649-41f6-aa50-6a54c10fb2d2</t>
  </si>
  <si>
    <t>2c46d80f-5217-4aaf-b399-0035f65c2d3b</t>
  </si>
  <si>
    <t>516c40b7-ea85-45be-9dfb-6b041f3146a2</t>
  </si>
  <si>
    <t>f498d260-7e9b-43c8-a842-c9289a45c7b2</t>
  </si>
  <si>
    <t>1cc82bd2-13c8-4bda-92a0-5d42dd6d6a0b</t>
  </si>
  <si>
    <t>edc93957-37fe-454e-bc8e-8f1eed04cbe5</t>
  </si>
  <si>
    <t>riv7</t>
  </si>
  <si>
    <t>b9b53968f611f236bd66c7381525951b</t>
  </si>
  <si>
    <t>30eba211-f7c8-4142-b5ca-e17e22553714</t>
  </si>
  <si>
    <t>8260caab-5bf5-4529-9305-ce03e2f7f0d5</t>
  </si>
  <si>
    <t>700f609c-4aa5-4dfc-985e-bd3bbcff7f95</t>
  </si>
  <si>
    <t>e254ee30-9757-4d60-8c65-dd764d1f29e3</t>
  </si>
  <si>
    <t>6e5a265f-73ec-42ce-aa53-7c1fb4614d44</t>
  </si>
  <si>
    <t>31b120c0-99fc-45f8-beb1-e0ed0e16de29</t>
  </si>
  <si>
    <t>bf6f7ce6-73a7-4275-a774-5d948e14e389</t>
  </si>
  <si>
    <t>c38bc985-557f-44c9-8076-4fbc8f8265a0</t>
  </si>
  <si>
    <t>3c0a98ad-d39c-4d5d-8baa-00257cb860f1</t>
  </si>
  <si>
    <t>013253d0-a3f8-403d-83e9-688248cca83a</t>
  </si>
  <si>
    <t>61b8467f-72bc-49ca-bdfa-2277a0cbb13d</t>
  </si>
  <si>
    <t>38f70d81-e8b7-419d-83fa-f511339b9a4e</t>
  </si>
  <si>
    <t>984d9a57-7ef3-43b1-b6b7-ae7cd11ea9fe</t>
  </si>
  <si>
    <t>da5ed329-8ca5-45c4-8e23-b005907ac466</t>
  </si>
  <si>
    <t>d883d0c0-7eb4-463a-a9d9-714b6dc42308</t>
  </si>
  <si>
    <t>5783cd4b-423a-44ee-b55d-e8105f6be14a</t>
  </si>
  <si>
    <t>08c6a4ee-ea7d-44e0-a951-cd9c856a6735</t>
  </si>
  <si>
    <t>249ca01d-4030-4c68-96ae-d77d1b3d806d</t>
  </si>
  <si>
    <t>89ad9c89-7488-484b-8c74-1a536074e76d</t>
  </si>
  <si>
    <t>fad7595a-c1c7-4def-b988-b50199db4157</t>
  </si>
  <si>
    <t>bf6d33ad-ed25-4339-8e8c-d45491a9cf73</t>
  </si>
  <si>
    <t>f40c59b2-78db-4b4c-8ca1-7f7b39a89f4c</t>
  </si>
  <si>
    <t>f32a67ee-7dfd-433d-a6f7-0860bda88d31</t>
  </si>
  <si>
    <t>714f0066-9397-4154-874d-c3d79eb1e556</t>
  </si>
  <si>
    <t>afe7e2af-4083-4b1a-a344-d2b6b11dee3a</t>
  </si>
  <si>
    <t>8770ccc8-b24a-45e5-a097-b6e6a1d8f9ac</t>
  </si>
  <si>
    <t>c69e624d-8484-4d2e-b20f-453a7e2f5cc5</t>
  </si>
  <si>
    <t>e97b5e49-f0ef-4381-9549-69f6620f297f</t>
  </si>
  <si>
    <t>ab5fbc88-6684-4458-ad3a-f1e2f72c9b40</t>
  </si>
  <si>
    <t>6c819eb1-6a44-468e-9bca-05344de60a81</t>
  </si>
  <si>
    <t>d05c937a-61af-4558-90c8-3bb4fad7eeb1</t>
  </si>
  <si>
    <t>3ecc110c-4b81-4968-b3e0-3f1f1e39d533</t>
  </si>
  <si>
    <t>89648fca-e0e6-40ab-ac50-764e6a22df89</t>
  </si>
  <si>
    <t>14711b67-78b7-4e46-b004-dafefee88c25</t>
  </si>
  <si>
    <t>d4bb2a7d-9c25-4dac-97b1-e703a1f9a51f</t>
  </si>
  <si>
    <t>0a4ff393-216b-49f5-b29a-02670c2981d5</t>
  </si>
  <si>
    <t>75fbd7f9-828e-42f4-af95-b7cc351237f6</t>
  </si>
  <si>
    <t>IPRM2L1</t>
  </si>
  <si>
    <t>791021a213903679fbfef2750a85b70a</t>
  </si>
  <si>
    <t>7d4f2122-9787-427a-bce8-491e89ce0c87</t>
  </si>
  <si>
    <t>211553d7-3fb1-40a9-9cb5-a4e05d786bed</t>
  </si>
  <si>
    <t>6c5a3210-8b18-4698-82ce-4fafcd1d040a</t>
  </si>
  <si>
    <t>0354ddcb-828c-4079-9ef4-a3c3550825ed</t>
  </si>
  <si>
    <t>47334aae-913f-4fb1-a37c-786760578cf3</t>
  </si>
  <si>
    <t>b05eef9b-e2a1-4d2a-bafe-74020945695e</t>
  </si>
  <si>
    <t>18378b0c-e41a-4756-9195-45e9f68603fb</t>
  </si>
  <si>
    <t>0fe3591f-ad9e-462a-b38a-f089a2c3113b</t>
  </si>
  <si>
    <t>5ff4dee2-ecf9-48ad-add0-7537776a0d19</t>
  </si>
  <si>
    <t>2c54442f-2cd8-4e2a-9e96-19aec29ef245</t>
  </si>
  <si>
    <t>2737047b-e4eb-4f9f-8ace-f626af90af59</t>
  </si>
  <si>
    <t>ce9896da-46cd-4eab-a07c-8ce8b50138b2</t>
  </si>
  <si>
    <t>74efac1d-04a1-4f30-adbf-6894dfd304ac</t>
  </si>
  <si>
    <t>1d1132b3-9167-4821-8a14-cd2895d10e3a</t>
  </si>
  <si>
    <t>b4aa5c5c-4885-4856-873e-311437acd3b7</t>
  </si>
  <si>
    <t>ef0a9cb7-489b-44cb-885a-24512342380c</t>
  </si>
  <si>
    <t>2a6223bc-38f6-4f20-9f71-19a82556a25b</t>
  </si>
  <si>
    <t>e05022a5-f84d-4861-b12f-8defc0f7a33e</t>
  </si>
  <si>
    <t>25f964ba-6234-43c5-8bca-c8ee499bbbd2</t>
  </si>
  <si>
    <t>15ea5e86-f37d-4cc8-9fc2-dedf0073a064</t>
  </si>
  <si>
    <t>47e4c29d-64b8-4dd4-b659-4a41d5dc4594</t>
  </si>
  <si>
    <t>6448de64-3932-4fa7-9eb4-6a43b298e344</t>
  </si>
  <si>
    <t>77f07d83-bb1a-416d-9564-8d6d95744d45</t>
  </si>
  <si>
    <t>25810224-40bb-450e-8eba-a662be1fd1b8</t>
  </si>
  <si>
    <t>652c70bf-13aa-49bc-8e6f-32f6da7d5b6e</t>
  </si>
  <si>
    <t>May 23, 2024</t>
  </si>
  <si>
    <t>956b4427-8dd1-4e71-b767-d0ef8257be97</t>
  </si>
  <si>
    <t>8906a2bc-cb2f-45c6-bc9d-d6479950386b</t>
  </si>
  <si>
    <t>2b76259d-f713-4f84-a84c-288c71414153</t>
  </si>
  <si>
    <t>e6260d9b-d181-4c9e-b554-8d96e85db492</t>
  </si>
  <si>
    <t>e85783e5-0fe3-4836-ad7e-ef75e67c3b25</t>
  </si>
  <si>
    <t>05d99aa3-0430-474f-992f-20838311cf53</t>
  </si>
  <si>
    <t>8e0a2cbc-07c7-4c6f-b2a4-25d39e04b1b3</t>
  </si>
  <si>
    <t>ee875386-bf13-417d-8301-16f2446695f2</t>
  </si>
  <si>
    <t>a98fe9cd-44c2-4bf8-95be-eaf03266e8db</t>
  </si>
  <si>
    <t>bbace501-ea82-4380-a79d-323fa62e3641</t>
  </si>
  <si>
    <t>0bba7527-8ec2-441d-b66d-356bfc59449f</t>
  </si>
  <si>
    <t>e464dc23-0f7e-402a-91d3-778ea5b5fdfa</t>
  </si>
  <si>
    <t>343194d8-c0ce-4102-a134-2e988f95a113</t>
  </si>
  <si>
    <t>e74e704d-9110-4d36-ad9e-a05c1134eb36</t>
  </si>
  <si>
    <t>3619fafb-c741-4dba-a623-39948091e9e4</t>
  </si>
  <si>
    <t>21e413aa-d050-4b7c-8380-4dfa97e74561</t>
  </si>
  <si>
    <t>4b3b3f11-0730-41a8-9737-a97d009d9dde</t>
  </si>
  <si>
    <t>3448a092-b889-4069-ae7e-9b9295818dd7</t>
  </si>
  <si>
    <t>SOX408</t>
  </si>
  <si>
    <t>fc1246fa71714ec43fbf77f1793515bd</t>
  </si>
  <si>
    <t>f653f8bb-3dd7-4df3-967e-0a47764aa40f</t>
  </si>
  <si>
    <t>870f6eac-aec1-4765-97b8-39b6e11cf8c8</t>
  </si>
  <si>
    <t>4af2bc75-4160-4af7-97fc-b71313a5dfc4</t>
  </si>
  <si>
    <t>27a66e09-469c-49a7-aedc-e37552e22a4e</t>
  </si>
  <si>
    <t>842ecbb5-3c98-47d8-b3ad-7aea41e927b0</t>
  </si>
  <si>
    <t>SAMF145G2PAC0051</t>
  </si>
  <si>
    <t>662a94b994e98671e0cb48dd7f2e765a</t>
  </si>
  <si>
    <t>8ea29b32-bbaf-4ff2-a5cf-d28207b0e1ae</t>
  </si>
  <si>
    <t>606ffb2d-12ba-4c9c-8982-9eb01d1c915d</t>
  </si>
  <si>
    <t>8d4d1afb-fef8-4fa1-bee2-3468f51cd2e0</t>
  </si>
  <si>
    <t>e8edb564-4b58-49c6-8e80-246cb183f2e0</t>
  </si>
  <si>
    <t>195b1239-98ec-401c-9b46-7edd62f252a5</t>
  </si>
  <si>
    <t>b21fc911-af7b-4b31-a581-750cce3840d3</t>
  </si>
  <si>
    <t>aad5a4b5-4b0f-4fbb-8999-683c5bb47a7b</t>
  </si>
  <si>
    <t>7f0a493e-a9ce-4ef3-822e-af841dee17a3</t>
  </si>
  <si>
    <t>6572740a-c126-4c08-93b6-81dfbf07f8ad</t>
  </si>
  <si>
    <t>b9665e43-6aea-4ea3-8a37-44a590d45acd</t>
  </si>
  <si>
    <t>1d9a1472-e3e9-4be3-ae9d-6d3d4fd6ed72</t>
  </si>
  <si>
    <t>00358d02-47ba-4c62-acba-9dda8a59750f</t>
  </si>
  <si>
    <t>6c1a94e2-4600-4bdf-b20b-590b578d3858</t>
  </si>
  <si>
    <t>6acfdec5-db1e-4138-828a-7075608035b6</t>
  </si>
  <si>
    <t>258ca26b-1334-4e02-9a49-8f77cecade40</t>
  </si>
  <si>
    <t>a8a9eb46-8c8f-4d87-89af-e1e1e9673ed9</t>
  </si>
  <si>
    <t>7abbd139-6dda-48d2-9bd1-d008a0dadc20</t>
  </si>
  <si>
    <t>f480d355-d83a-4c11-8cdb-6e7809dd30a7</t>
  </si>
  <si>
    <t>8b7d2aed-cb91-4761-834a-5417ceb15f13</t>
  </si>
  <si>
    <t>536c0767-d212-4a14-b7d2-26b6666a0a17</t>
  </si>
  <si>
    <t>76355ff8-be68-486c-92d5-06e61f2a388b</t>
  </si>
  <si>
    <t>b1291615-d03f-49d1-9e9b-8928960c4aab</t>
  </si>
  <si>
    <t>edb41394-0617-42b7-9f7d-a19fb83d8e31</t>
  </si>
  <si>
    <t>0786e23e-0e8e-4185-a8e6-79b52ea793c9</t>
  </si>
  <si>
    <t>0da85a91-d8b0-4157-be36-0d8e00db9718</t>
  </si>
  <si>
    <t>52e6cacc-38c3-4339-bec8-4de921066cd8</t>
  </si>
  <si>
    <t>b7d424a6-64da-418c-8d4a-d80a719c33de</t>
  </si>
  <si>
    <t>da56517e-ab15-47f6-a90e-298906aa62aa</t>
  </si>
  <si>
    <t>d16601f0-0dfe-4a97-982c-269eea844e50</t>
  </si>
  <si>
    <t>71dae8c9-8f50-4114-9cc6-c190f663d8fb</t>
  </si>
  <si>
    <t>944bc3f0-4f0c-4132-ad0f-accd69badbed</t>
  </si>
  <si>
    <t>1194c86c-f794-44fe-9f9e-9c84511c7b3d</t>
  </si>
  <si>
    <t>9e3865f6-388d-41fc-acf6-c2f68c9edfe9</t>
  </si>
  <si>
    <t>ccda5254-c78a-4ca6-a72d-97fb5846c7bf</t>
  </si>
  <si>
    <t>95fcb308-07b3-4d6e-9db9-0f9a3a1bf5a7</t>
  </si>
  <si>
    <t>929b1a12-fc96-4d79-8d48-f33fde280973</t>
  </si>
  <si>
    <t>816c0623-f150-4441-9c87-962cc4f69ced</t>
  </si>
  <si>
    <t>NOTE20PACK2</t>
  </si>
  <si>
    <t>facb5b053123c3a0c6957a3e2047572c</t>
  </si>
  <si>
    <t>4fc12ada-3217-4615-8e89-55174a12de28</t>
  </si>
  <si>
    <t>2609f743-ee80-4f80-a4df-86539710f997</t>
  </si>
  <si>
    <t>43fdbc17-2364-45ae-964a-f0376a66b8c8</t>
  </si>
  <si>
    <t>da5c15ea-76db-4313-bd82-e33200824db2</t>
  </si>
  <si>
    <t>4528a706-afca-4c54-81f5-8e3b99404d5e</t>
  </si>
  <si>
    <t>0134c779-eac8-4f4a-8548-90f20b87e251</t>
  </si>
  <si>
    <t>a4486b88-d2c3-47f3-a75e-5a5f94e89da4</t>
  </si>
  <si>
    <t>387b982b-3fc6-4a8f-a53e-9f448beb90db</t>
  </si>
  <si>
    <t>25f31ee9-8da6-4973-86a0-35fd2659a3ef</t>
  </si>
  <si>
    <t>81ad0f62-887e-4baf-840e-9e05b594719c</t>
  </si>
  <si>
    <t>1fedb190-4e56-433b-ab5e-ec41a8f1dcad</t>
  </si>
  <si>
    <t>6ea72e1e-1d58-4311-82fe-a50c181d2c99</t>
  </si>
  <si>
    <t>192f5a4a-2e9c-41ee-9f0b-562cb72c60a0</t>
  </si>
  <si>
    <t>e202e054-371e-45f8-9a63-6e52dd531e45</t>
  </si>
  <si>
    <t>016cfa9f-3a80-4b55-9039-f5e6dd457fa0</t>
  </si>
  <si>
    <t>ab4892dc-cba6-4b52-a048-7148f246d1ad</t>
  </si>
  <si>
    <t>ca20224b-2933-455d-82bc-a16febd55abf</t>
  </si>
  <si>
    <t>51b166d3-c303-4dcd-bf7a-c36920580cd3</t>
  </si>
  <si>
    <t>16231b08-2138-4f93-8d70-95ccfaba4f85</t>
  </si>
  <si>
    <t>0f060f9c-dc77-4065-92d7-cf6a4101454b</t>
  </si>
  <si>
    <t>c33c0c76-c354-4a81-ba1f-23583dd45859</t>
  </si>
  <si>
    <t>d11bfacb-2ee9-4fdc-b1e8-cc8f5a6f781a</t>
  </si>
  <si>
    <t>aade4055-426f-4d2e-b63e-e20b9affe5b9</t>
  </si>
  <si>
    <t>SAS006u</t>
  </si>
  <si>
    <t>e8e9c7fa2f6c019be690920e8da43d49</t>
  </si>
  <si>
    <t>bd9e595f-6101-485c-b5de-5a96d2d32c4d</t>
  </si>
  <si>
    <t>dd30dec3-b8ac-41c0-b9e7-0995a039fb48</t>
  </si>
  <si>
    <t>5b509136-1ed1-4373-8869-5c4764d6ed23</t>
  </si>
  <si>
    <t>abbb2d46-4645-46e3-aca1-a468cfbb0c94</t>
  </si>
  <si>
    <t>V2</t>
  </si>
  <si>
    <t>6d950af4b46d62e8a5a7af2c0b351191</t>
  </si>
  <si>
    <t>83e427d2-63af-4c57-be7b-411fca8c2f3d</t>
  </si>
  <si>
    <t>45e1ff52-4a26-4e1a-8746-9281c5da022b</t>
  </si>
  <si>
    <t>c12440fa-5383-41c9-ba2a-b8b617c816f1</t>
  </si>
  <si>
    <t>f8146e38-d40f-48c8-a608-4afb741510f7</t>
  </si>
  <si>
    <t>a3fb79e4-aa3b-42be-8144-c0d8f1f770e1</t>
  </si>
  <si>
    <t>9fb45daa-5075-4230-94e4-ea21280c937f</t>
  </si>
  <si>
    <t>e48e0d53-581a-415d-8d35-2053d1242c5c</t>
  </si>
  <si>
    <t>629ded6e-f2f5-4fed-ace1-f8abc3e4d2be</t>
  </si>
  <si>
    <t>May 22, 2024</t>
  </si>
  <si>
    <t>7b4bc3a3-b203-46d6-9157-fa548b1a814d</t>
  </si>
  <si>
    <t>3bf91d63-d9a0-4812-9f22-848556b2e646</t>
  </si>
  <si>
    <t>b7b70e1e-1c09-4da4-9541-da5c03aded76</t>
  </si>
  <si>
    <t>85785d87-079f-49cf-9e95-13cfa08d79a0</t>
  </si>
  <si>
    <t>ae33df6e-f50c-4bd7-9d2d-f1fdee291d9f</t>
  </si>
  <si>
    <t>e104a2b6-b743-452e-853b-d508fe4fb04a</t>
  </si>
  <si>
    <t>81f3ff15-afb3-4889-b204-950e9dd8af70</t>
  </si>
  <si>
    <t>dc6e1eb0-f72b-4201-aa65-8c066866fa20</t>
  </si>
  <si>
    <t>85108430-a152-4a17-ba29-ebbd7abbc787</t>
  </si>
  <si>
    <t>cd95ad93-592a-47d9-afd1-1fbf076a1816</t>
  </si>
  <si>
    <t>3e73fd3c-2c9f-41ed-b13e-82f96b9d0d46</t>
  </si>
  <si>
    <t>5afa4389-ba8f-4ad6-b66a-06479a37c9dc</t>
  </si>
  <si>
    <t>524d3ca5-a5b5-437d-9f35-997e7e2c61a5</t>
  </si>
  <si>
    <t>075ec3db-ae5b-4986-918f-d8957b756795</t>
  </si>
  <si>
    <t>f66dc7aa-9c8e-4aa4-b28b-a16234c45ddc</t>
  </si>
  <si>
    <t>42a39e95-20fe-436a-9ffc-275499641b7f</t>
  </si>
  <si>
    <t>06792041-3243-46c3-a1e7-c35a40be5eae</t>
  </si>
  <si>
    <t>cbb2cb3f-9aa5-4b95-9020-8c9fea0689b4</t>
  </si>
  <si>
    <t>c3c4df57-8ece-4a49-8137-18a072266dd4</t>
  </si>
  <si>
    <t>5c61b887-f709-4a7b-93ec-19f94c912f7c</t>
  </si>
  <si>
    <t>cab97639-a56f-43bf-9f7a-3118a35c63d4</t>
  </si>
  <si>
    <t>862cd41d-fff5-4c61-b85d-9f210569f839</t>
  </si>
  <si>
    <t>7e07fbf6-023c-4aa2-93ff-3a64844c3676</t>
  </si>
  <si>
    <t>Xi22</t>
  </si>
  <si>
    <t>0e7450f38be10a34da7cfcf708f7eb34</t>
  </si>
  <si>
    <t>ed1c8dc8-7ab0-45bb-ae90-53a933cb8552</t>
  </si>
  <si>
    <t>9ec9fc57-f851-4071-a3b9-3899d506dd96</t>
  </si>
  <si>
    <t>546314b7-4498-4ff8-be26-30669225f4fb</t>
  </si>
  <si>
    <t>b807d817-71a9-490f-aeea-eed74826a470</t>
  </si>
  <si>
    <t>6a3a8135-c6df-4861-97d8-fa1826836332</t>
  </si>
  <si>
    <t>3ea6d675-cd03-4666-8e81-ae42146a25a3</t>
  </si>
  <si>
    <t>e7d24559-dd26-4e8e-a03f-caf4c6184d04</t>
  </si>
  <si>
    <t>3411b54e-34ef-4244-bf48-a6be8c9980cd</t>
  </si>
  <si>
    <t>131241e4-8ad2-43cf-9aea-03af87f175cf</t>
  </si>
  <si>
    <t>303c1b53-683b-46ac-b6ba-68b5b75638e2</t>
  </si>
  <si>
    <t>a5554938-8555-42f8-a4f0-efaa183cb9e8</t>
  </si>
  <si>
    <t>30899c22-8c8b-448a-9340-5c4a2a8bce15</t>
  </si>
  <si>
    <t>9b9b72e7-6d6a-4d20-a7b5-ff4882538104</t>
  </si>
  <si>
    <t>575d8baa-6ea6-4e5e-8bf4-79f8c7d42475</t>
  </si>
  <si>
    <t>1bf9246f-369d-4847-8619-c4d3934e8f74</t>
  </si>
  <si>
    <t>6c444b1b-33df-4e18-86fa-4682d6848e51</t>
  </si>
  <si>
    <t>0cd37dc8-ddda-457f-a055-c2e7b2d68c15</t>
  </si>
  <si>
    <t>9b8f588c-910a-46c0-b6ae-97a0453f5a18</t>
  </si>
  <si>
    <t>b475d299-5d85-4bf6-9768-f3c673279bc0</t>
  </si>
  <si>
    <t>fff8d659-5f2e-4ba7-bb4f-4f3a07daa52a</t>
  </si>
  <si>
    <t>c0ac742e-0bba-4957-96d7-1ab944dc74e6</t>
  </si>
  <si>
    <t>c3006553-ca50-44b9-8d95-821a3d2da9ca</t>
  </si>
  <si>
    <t>8599f679-41a3-4c2b-8c73-d9deef10d9d4</t>
  </si>
  <si>
    <t>2ecaf302-3511-4305-a7de-da2c23a46ea1</t>
  </si>
  <si>
    <t>0b0a1020-7cac-430e-88d2-90b09e79b357</t>
  </si>
  <si>
    <t>A12PACK1</t>
  </si>
  <si>
    <t>1b8ae3d8f0e0bfdb19684f090db694a1</t>
  </si>
  <si>
    <t>69c751d3-f50a-46c2-8d1d-963dc485897c</t>
  </si>
  <si>
    <t>e3c07f6b-4734-440e-b578-06ee97dc629e</t>
  </si>
  <si>
    <t>9c8a47b5-b5f0-4faa-ad12-86b1a70ec776</t>
  </si>
  <si>
    <t>28e2a6e0-230a-4fbc-8d27-18c26aafe78a</t>
  </si>
  <si>
    <t>2c075837-fb00-436f-9e7f-778322bae9e1</t>
  </si>
  <si>
    <t>fa805d13-fdc0-4bd3-a427-c64ce7febf26</t>
  </si>
  <si>
    <t>0d7f4a56-6371-46de-8f8b-cb8e94fd90dd</t>
  </si>
  <si>
    <t>600e8253-a45c-4543-860b-3fb0dc5115ac</t>
  </si>
  <si>
    <t>b98d9ffa-c0f2-4432-add8-276669309b68</t>
  </si>
  <si>
    <t>8a6ef630-ddf9-4bcb-9f6e-8c97e30ca1c8</t>
  </si>
  <si>
    <t>60857b0b-b04f-4927-ab0f-05bcda7b4d33</t>
  </si>
  <si>
    <t>0eb18e60-6e17-48a4-a14a-7be60dacd7d2</t>
  </si>
  <si>
    <t>cab1c33c-d43d-4da8-a8a8-2ee55772b8bb</t>
  </si>
  <si>
    <t>3abfa0de-2c6d-4bf9-a80b-cc9074ebb567</t>
  </si>
  <si>
    <t>8a5bde59-059f-4cff-8cf8-4abcae18d430</t>
  </si>
  <si>
    <t>e9616868-9ecb-44f7-b0ff-352cc92245d7</t>
  </si>
  <si>
    <t>315de50a-bc43-42f8-be72-e733144189a7</t>
  </si>
  <si>
    <t>cf933d11-1f7f-4208-9690-de00f248bad9</t>
  </si>
  <si>
    <t>32702d02-705f-46c8-97de-68f7e6929b27</t>
  </si>
  <si>
    <t>a2d76b88-5f2f-49c4-b3b1-5ae334e6436f</t>
  </si>
  <si>
    <t>6b5257f4-0900-4fd8-8494-18cd78147202</t>
  </si>
  <si>
    <t>fe5c32a1-94d7-4701-9b7a-1ad91d8f6bc7</t>
  </si>
  <si>
    <t>a2401b14-111a-45e8-a881-201bebc2f499</t>
  </si>
  <si>
    <t>SAMA321PACSCR&amp;1PACLEN0017</t>
  </si>
  <si>
    <t>e4472e0628a9afa054d0a15cc3c5415f</t>
  </si>
  <si>
    <t>16854d01-c113-4dc5-b93a-07f5c0ecf830</t>
  </si>
  <si>
    <t>98f940f6-b0cc-4725-a875-9eba3b9b4e90</t>
  </si>
  <si>
    <t>805c94fc-ff36-4a3c-9969-ace9a29573fa</t>
  </si>
  <si>
    <t>1856d180-2efa-49b4-b47f-06e894ff9ea7</t>
  </si>
  <si>
    <t>64ae17bb-2e7b-44a4-9e32-3dda1fa879ec</t>
  </si>
  <si>
    <t>68f9b9a6-19dc-4350-b553-f54c047c9799</t>
  </si>
  <si>
    <t>f423b1b4-a87f-4017-ab6c-20231e4c67f7</t>
  </si>
  <si>
    <t>0f598fa2-95be-4dd3-af11-b9ccf4b39e1c</t>
  </si>
  <si>
    <t>0aabf4f8-7b21-4369-bddd-1eafebc03a24</t>
  </si>
  <si>
    <t>f9facd4c-1c16-4320-8b5f-6754758651c4</t>
  </si>
  <si>
    <t>13c70202-dc7c-421a-a13d-03cc50a38332</t>
  </si>
  <si>
    <t>031bad23-4ee7-4baa-9fd6-8d4c073411b8</t>
  </si>
  <si>
    <t>a48881c2-7bc8-4ea5-b56c-e83ff9239930</t>
  </si>
  <si>
    <t>4832d933-2b7c-4af0-91ff-87274c55f9ba</t>
  </si>
  <si>
    <t>04362e81-53d3-4b5d-aef9-82ba53cf318e</t>
  </si>
  <si>
    <t>98bf6cde-954d-41c8-94b8-67bc0a7a5f0b</t>
  </si>
  <si>
    <t>703b6be3-92cd-4bef-8436-541a05b09509</t>
  </si>
  <si>
    <t>3785247a-6bf1-4df5-a586-8bb3fb6963aa</t>
  </si>
  <si>
    <t>1457346c-3041-44b4-b32f-daf53b936ee3</t>
  </si>
  <si>
    <t>2c91d5e5-da58-4c11-aa18-92c5a3747615</t>
  </si>
  <si>
    <t>0ebaa824-0634-464e-9ed3-cbf76c23f4b0</t>
  </si>
  <si>
    <t>May 21, 2024</t>
  </si>
  <si>
    <t>85b4763a-280b-4f39-ae22-4e1b5bdf9f0c</t>
  </si>
  <si>
    <t>709205ab-3943-4f2c-9526-525ab283fb49</t>
  </si>
  <si>
    <t>1cab71e2-d3bc-4831-b913-39a3fbcf652c</t>
  </si>
  <si>
    <t>ac18e3eb-feb1-4d7e-b551-aa3013b50b4e</t>
  </si>
  <si>
    <t>40940cec-cfa5-443b-a388-9e1334ac8389</t>
  </si>
  <si>
    <t>4bdfdeb3-564e-4e0c-b601-aa21d244df56</t>
  </si>
  <si>
    <t>ad278129-daaa-43a0-9fb5-53482039b055</t>
  </si>
  <si>
    <t>30e74f29-e1d3-461c-882b-2b5b78f59c04</t>
  </si>
  <si>
    <t>4b625994-01f8-495a-85a7-d850c8fdaf99</t>
  </si>
  <si>
    <t>ff2644a2-8599-421a-93a4-f10edf4e4515</t>
  </si>
  <si>
    <t>c10bde15-df8e-4e8e-bf2a-35a3867de56c</t>
  </si>
  <si>
    <t>c3622271-5b41-43c4-b6d4-e46e4a06fd09</t>
  </si>
  <si>
    <t>f8dd2ce4-1634-487d-923c-f35a3e9c78c8</t>
  </si>
  <si>
    <t>d057015e-18fb-48fd-a4d0-18d6c2b24017</t>
  </si>
  <si>
    <t>b107154a-e08d-4402-b4b4-498294876ea6</t>
  </si>
  <si>
    <t>4b325c89-ed63-4936-a948-9b8e8adf44cf</t>
  </si>
  <si>
    <t>1ecadb33-e759-4efc-91a2-2498c177fc83</t>
  </si>
  <si>
    <t>SAMA522PACSCR&amp;2PACLEN0028</t>
  </si>
  <si>
    <t>074f646cdfe2e5d857c749f4dfc40f4e</t>
  </si>
  <si>
    <t>b898d8ea-0ab3-4673-a34e-c349a262b8db</t>
  </si>
  <si>
    <t>e3653903-fa5e-4a05-ad6b-2d5dd7571f00</t>
  </si>
  <si>
    <t>746e348d-5096-40ee-99f9-6f42663e1132</t>
  </si>
  <si>
    <t>8c792b48-f1eb-40b7-909b-9e03774b14b3</t>
  </si>
  <si>
    <t>855cb508-428c-407b-ad93-7814e33985d9</t>
  </si>
  <si>
    <t>42ed8ca7-5c05-49ce-a8f7-df280b1723cb</t>
  </si>
  <si>
    <t>a3419284-ffcd-478a-8928-404cd98c8d9a</t>
  </si>
  <si>
    <t>8c9b8d89-2325-4154-a4a5-0591a458ff31</t>
  </si>
  <si>
    <t>a14a0301-752b-4ac4-b231-3e4bd72bc5ad</t>
  </si>
  <si>
    <t>54f85dd7-299e-4b71-ba25-e3fb587d261f</t>
  </si>
  <si>
    <t>3255966c-1c61-49a4-8816-beab222655bd</t>
  </si>
  <si>
    <t>b726a667-eb5a-4235-9ba9-370d3ee27003</t>
  </si>
  <si>
    <t>a168a1b4-06a7-4a6e-a2eb-43496369100d</t>
  </si>
  <si>
    <t>75ff3fda-ac72-411f-ae92-ba180a0fdfb5</t>
  </si>
  <si>
    <t>4d014ccf-d730-45d0-895c-fce25bc7f04d</t>
  </si>
  <si>
    <t>ef58e4e7-2cf0-4243-9245-a668b5d37deb</t>
  </si>
  <si>
    <t>ce86bd48-4f71-40f1-820c-06d09ffa1f16</t>
  </si>
  <si>
    <t>ccf19f54-2295-4fa2-b847-e3ae5460adc0</t>
  </si>
  <si>
    <t>60f90b3e-fdfe-46a8-806d-b1de04f98bf8</t>
  </si>
  <si>
    <t>b2a229a7-1414-43cb-a8cf-f6bf6a0eede4</t>
  </si>
  <si>
    <t>99cdf4a9-48e3-4b86-80a2-6f98d9536daa</t>
  </si>
  <si>
    <t>8c626d07-8c13-4a28-b112-dc4f9180a0f8</t>
  </si>
  <si>
    <t>0453b65c-25bc-4626-86d3-ea3c0c048d91</t>
  </si>
  <si>
    <t>79bbc370-3530-4a0e-aa65-1edf209daff9</t>
  </si>
  <si>
    <t>6f38a20f-322a-44f2-9de9-d8d6baa13028</t>
  </si>
  <si>
    <t>dadd26d8-a002-44fb-8508-cf456624f288</t>
  </si>
  <si>
    <t>db7e7264-e365-4b66-9970-bd17f0034210</t>
  </si>
  <si>
    <t>fad1b703-4df4-4319-88aa-5bf3627b0668</t>
  </si>
  <si>
    <t>b0ce016d-5a47-49e7-a64a-5086c6a1922f</t>
  </si>
  <si>
    <t>9557a7db-5dc4-451d-9660-e9862081a7ce</t>
  </si>
  <si>
    <t>cca9900b-5e2c-43e4-a4da-f94f6b20f076</t>
  </si>
  <si>
    <t>fa8f8768-cb75-414b-99a6-4e3620e0bfe3</t>
  </si>
  <si>
    <t>8403121b-f316-4e05-83ea-ade79c2825bd</t>
  </si>
  <si>
    <t>79b9d112-5e99-4562-b612-1a7f8061cc75</t>
  </si>
  <si>
    <t>ec3c88f6-1370-4da8-b636-a7e02a3e3590</t>
  </si>
  <si>
    <t>028329b7-ab8a-4855-b306-ff9d413a6d2d</t>
  </si>
  <si>
    <t>5720e265-e486-455e-b942-4fc89fb61ed8</t>
  </si>
  <si>
    <t>14c6ca4b-e402-4e16-aa92-a53109318884</t>
  </si>
  <si>
    <t>3a610298-be91-49f9-9c9b-39e5a95077f1</t>
  </si>
  <si>
    <t>1fe079dd-0e4c-4033-b3ae-3ad268b8ed1f</t>
  </si>
  <si>
    <t>3aec2960-ac77-4e9a-98da-55567d13976a</t>
  </si>
  <si>
    <t>f59739ce-03ab-47f1-ad08-4fdca62eeb86</t>
  </si>
  <si>
    <t>686472d0-818c-42c5-a339-49e0b802772a</t>
  </si>
  <si>
    <t>87edafcf-79d0-4941-896b-7699142b7111</t>
  </si>
  <si>
    <t>d2fac743-3de7-40a4-9883-97b532d53a74</t>
  </si>
  <si>
    <t>5fb824fc-797e-4fe5-891e-7422746aae4e</t>
  </si>
  <si>
    <t>35169eae-02f7-467c-86f7-78ac4a3fb782</t>
  </si>
  <si>
    <t>7bc24134-2466-4298-9974-05bc5816f7a0</t>
  </si>
  <si>
    <t>d5229907-5a63-4d96-8a04-7f80e2f093c8</t>
  </si>
  <si>
    <t>18d67982-e72d-49d5-a216-ae092b53921c</t>
  </si>
  <si>
    <t>f05bd3a4-7817-400d-b4c2-75a57b886b3f</t>
  </si>
  <si>
    <t>4526b328-2fd2-4211-8b25-858b972fbc8a</t>
  </si>
  <si>
    <t>d080f274-f2ab-406c-9632-dfa033e6ebd4</t>
  </si>
  <si>
    <t>524fbf3b-711e-46a6-b7fb-93dde128cf38</t>
  </si>
  <si>
    <t>5822d128-6a94-4718-9aef-0ad52ba9272b</t>
  </si>
  <si>
    <t>7839fcfd-a834-4eca-baa2-b69fcdd25d19</t>
  </si>
  <si>
    <t>c076ccfc-a9be-4a6b-8609-c763232969cd</t>
  </si>
  <si>
    <t>b0e48d98-d84d-4cac-bced-7b745b636bd6</t>
  </si>
  <si>
    <t>72fc6eea-9035-4dcc-a2e5-89632946dc07</t>
  </si>
  <si>
    <t>4ab0b2c8-9432-41ed-bdad-3b6a1285d105</t>
  </si>
  <si>
    <t>99a266b3-b54f-4c3b-837e-c3ea92efaf8f</t>
  </si>
  <si>
    <t>ae27b065-03d5-44ce-8272-5a9fce0c745a</t>
  </si>
  <si>
    <t>05096145-78ae-4870-9bb4-f816dafce3c1</t>
  </si>
  <si>
    <t>XIAOMI10C2</t>
  </si>
  <si>
    <t>8c5cd9c1024c65c1746efdadbbd34572</t>
  </si>
  <si>
    <t>061e7b88-d2d9-4e5f-951b-a2f4fb868f8e</t>
  </si>
  <si>
    <t>2b2f911e-4728-4320-ad3f-a69f02d1561a</t>
  </si>
  <si>
    <t>ae6de7b3-32e2-4fc6-99fb-235498ce182a</t>
  </si>
  <si>
    <t>c8429589-ccff-4e3f-b4ea-a54ed2818561</t>
  </si>
  <si>
    <t>5df2d72f-dae9-45e8-94d3-d0e30c569ed3</t>
  </si>
  <si>
    <t>c45a6797-4fff-415c-bd05-6bbbfc9c6735</t>
  </si>
  <si>
    <t>9b60f8ce-320c-4e99-9cfd-7ceb297f0d51</t>
  </si>
  <si>
    <t>b6a2071e-68ac-497a-8fe7-401d3c6de3f8</t>
  </si>
  <si>
    <t>171adb2a-c5c3-4a39-85ed-a5b07eb56501</t>
  </si>
  <si>
    <t>8f3f595a-9072-4fd4-a203-018460071920</t>
  </si>
  <si>
    <t>0bb3f71f-49f5-4bb3-8890-93a199a4baaf</t>
  </si>
  <si>
    <t>afa828a1-809d-45ec-b690-8de2a8cd21e0</t>
  </si>
  <si>
    <t>c0616ec8-f85a-4e61-8960-1a05a7af7232</t>
  </si>
  <si>
    <t>0811c7ce-ee14-4f6c-bcc7-d8ca43173ec2</t>
  </si>
  <si>
    <t>d8103d6a-85d5-4e97-be3e-aee063887079</t>
  </si>
  <si>
    <t>0cb2cfe9-3dfe-45f3-aceb-19df7bfe11cd</t>
  </si>
  <si>
    <t>95436e37-0408-418e-b1c2-e7f9637dca91</t>
  </si>
  <si>
    <t>854d93f7-846d-4907-8d15-d9c81777ffe0</t>
  </si>
  <si>
    <t>5390b447-d065-41f2-b9bc-167a09dc4236</t>
  </si>
  <si>
    <t>42554383-25cd-4db8-bd12-9585a673e16f</t>
  </si>
  <si>
    <t>6ad208c5-3dc5-4dd6-81c0-10f2b9903649</t>
  </si>
  <si>
    <t>S20FE2L5G</t>
  </si>
  <si>
    <t>6b07c0d41d4456fff693645bab5497e6</t>
  </si>
  <si>
    <t>2660e3c9-ce84-4624-92f2-5310fd23c991</t>
  </si>
  <si>
    <t>6df4f709-6a42-43e1-9485-4ae01f76a4b7</t>
  </si>
  <si>
    <t>c54c57e4-8e9e-4c82-a7e4-076a8d7eaf4d</t>
  </si>
  <si>
    <t>1a99f24f-8030-46e2-ae6f-09537528ba71</t>
  </si>
  <si>
    <t>7f69229d-b78c-44c0-b1cb-aba46dc321bc</t>
  </si>
  <si>
    <t>91ba435f-f092-4e10-8e22-63add2f371dd</t>
  </si>
  <si>
    <t>edb424a8-224f-4f3f-b815-7f2ccf2ea3d8</t>
  </si>
  <si>
    <t>2f686057-ae9e-49e7-8089-b4a5390906f8</t>
  </si>
  <si>
    <t>3b12b5fd-39cf-4f4c-a0ee-d8fb30a41a43</t>
  </si>
  <si>
    <t>a0dc43f2-5285-42d5-9c18-875e415efa00</t>
  </si>
  <si>
    <t>SE2020NEW1</t>
  </si>
  <si>
    <t>e8eef1378be4d24c2559fdb7b5a00e50</t>
  </si>
  <si>
    <t>5194e0fa-be54-40e0-827b-f182ced3e4f3</t>
  </si>
  <si>
    <t>f57e4d56-097c-4cca-be10-6eb238ef67af</t>
  </si>
  <si>
    <t>f9bbf478-014b-45a5-8651-b816433f6494</t>
  </si>
  <si>
    <t>ae80c6a6-8091-438d-9bbf-7ab4628e0496</t>
  </si>
  <si>
    <t>b3c60eea-944e-4c84-8097-00e6e91fba36</t>
  </si>
  <si>
    <t>c43305d0-95ae-41bf-8cc8-8533cdb88014</t>
  </si>
  <si>
    <t>af9f3b05-7b23-4413-9a10-fed303315190</t>
  </si>
  <si>
    <t>3f4a75c1-afa7-4db6-93f5-f05e3dfb955a</t>
  </si>
  <si>
    <t>May 20, 2024</t>
  </si>
  <si>
    <t>56bea544-7a95-4a87-bacf-55b27afbc769</t>
  </si>
  <si>
    <t>d8367509-6bf1-4acb-9eae-67b5ae35007a</t>
  </si>
  <si>
    <t>584c6ea0-eb3d-43dd-be74-2181d700b8bc</t>
  </si>
  <si>
    <t>77addab2-4929-4bf5-993b-f8d98313ffeb</t>
  </si>
  <si>
    <t>1ede5677-11d1-4f08-914e-458ee302d790</t>
  </si>
  <si>
    <t>8892ee5b-619d-43d1-97c0-5ab771917086</t>
  </si>
  <si>
    <t>37632e61-f327-4a7c-aed6-9c03658f4843</t>
  </si>
  <si>
    <t>f518d1ba-dc0d-425a-b4d4-ee3e95372eda</t>
  </si>
  <si>
    <t>12c223b9-517a-4cb9-860b-419dff0f2eb6</t>
  </si>
  <si>
    <t>31844bbe-7c49-4b53-aa2d-c7aa69ec31ff</t>
  </si>
  <si>
    <t>240cf783-60f4-4846-b283-c20112389fd9</t>
  </si>
  <si>
    <t>71e61dbf-faff-4c1e-99ec-63bc7ed86f4b</t>
  </si>
  <si>
    <t>7ff8ae84-e55f-4329-a823-537c46292be1</t>
  </si>
  <si>
    <t>59daf188-e424-435e-9c86-e7d4e3fc83f8</t>
  </si>
  <si>
    <t>a420e39d-40de-4b60-877a-a31ba7e377dc</t>
  </si>
  <si>
    <t>9900c82c-f6de-4c08-95cd-c7688f91a361</t>
  </si>
  <si>
    <t>1a0f1e0c-f34c-4905-b690-75553f57a6e4</t>
  </si>
  <si>
    <t>dea226e2-367d-4ff4-a55e-35208395eaeb</t>
  </si>
  <si>
    <t>b3094675-8109-4836-ba93-9e2dc8dc6a48</t>
  </si>
  <si>
    <t>c7bd6271-bc2a-4917-a166-4bd260f7a884</t>
  </si>
  <si>
    <t>5b3be48a-2a0c-470f-ac53-18ca96c78fab</t>
  </si>
  <si>
    <t>fa853c63-2b1d-43a9-ae10-562b0889ab67</t>
  </si>
  <si>
    <t>973d2463-2c39-4699-874c-6a6473ecee0e</t>
  </si>
  <si>
    <t>SAMS210031</t>
  </si>
  <si>
    <t>9eb0f44eab79f9091f893cd2e150dab1</t>
  </si>
  <si>
    <t>40e9f55f-d0b5-4fbb-84eb-54e59430ac63</t>
  </si>
  <si>
    <t>192e7b64-43f0-4369-af0a-5c06d978e8b0</t>
  </si>
  <si>
    <t>e412be30-e3a6-4553-835e-ffc7cd356e90</t>
  </si>
  <si>
    <t>94ada0e7-c751-49ab-ad8e-2e12bd1914a4</t>
  </si>
  <si>
    <t>9487cfa4-6116-425d-8e6d-11761051c712</t>
  </si>
  <si>
    <t>03f37e03-30c8-41c1-8072-3c0f427e2501</t>
  </si>
  <si>
    <t>cef983f1-01da-4eb6-b321-916a565a0696</t>
  </si>
  <si>
    <t>c2719d3e-20f4-4013-8aa9-d6332038bd54</t>
  </si>
  <si>
    <t>6adfd000-c543-46a0-b3e4-2a5074cdef4b</t>
  </si>
  <si>
    <t>85b789bc-6c98-4c2c-9d80-c215b005ccb9</t>
  </si>
  <si>
    <t>a0f030d2-3df5-440e-9903-1ebec334e6c4</t>
  </si>
  <si>
    <t>972d4eb3-4fc7-4a91-afeb-f30f118db250</t>
  </si>
  <si>
    <t>7af533f2-196e-45f8-93c7-5b5e97bfb48d</t>
  </si>
  <si>
    <t>76197e38-a251-4e27-91e9-f51f2dbc70e6</t>
  </si>
  <si>
    <t>fcc2da68-1870-4585-aa23-44227d18ecc0</t>
  </si>
  <si>
    <t>d4cec54a-1b14-4ace-b6cf-71b1ca60c6ff</t>
  </si>
  <si>
    <t>b374139f-1cc9-437d-9208-3b8caddd0cf1</t>
  </si>
  <si>
    <t>648082f5-cc87-4f67-83ef-e97123dc5595</t>
  </si>
  <si>
    <t>8799009a-4523-46bc-b0a3-36f24021ef6a</t>
  </si>
  <si>
    <t>40df37dc-1bc3-43a7-bca5-b1058ad0a2de</t>
  </si>
  <si>
    <t>e3bf5fb0-5731-4244-ab53-3c94ee326931</t>
  </si>
  <si>
    <t>f539ce0e-dcdc-4f45-b6b2-cf46bd20cd01</t>
  </si>
  <si>
    <t>68a7f2cf-16b6-42d2-a0a7-eecd64d2d9f4</t>
  </si>
  <si>
    <t>287eda58-c78b-47df-9868-7b9832b3e613</t>
  </si>
  <si>
    <t>56a74c8f-1696-4e86-8b9d-cb3a4addd5b3</t>
  </si>
  <si>
    <t>95b12893-5010-41b9-8eaf-70a5b0b8a14e</t>
  </si>
  <si>
    <t>e4a6fbe0-2f3a-4ea8-b6bd-5e11afab5a93</t>
  </si>
  <si>
    <t>89d1fea4-736b-49c6-b261-0dab3255516b</t>
  </si>
  <si>
    <t>ff57155d-1668-49aa-949e-e91ad5bb9531</t>
  </si>
  <si>
    <t>a81a04c1-0527-4bc3-981a-d511a3200e47</t>
  </si>
  <si>
    <t>95c43db5-417b-42c6-9a93-7820a8ce5d47</t>
  </si>
  <si>
    <t>7551dc77-b4d7-49b6-83b1-6896a3e40949</t>
  </si>
  <si>
    <t>05a22e1b-86ca-4d8b-8856-616ae0a1f586</t>
  </si>
  <si>
    <t>eeba1b6e-9e33-48b0-9203-acd8e24e1c32</t>
  </si>
  <si>
    <t>d5b567ce-9d97-4f1d-951e-0d2773183691</t>
  </si>
  <si>
    <t>ce959f36-858a-47e0-8f01-255575691f05</t>
  </si>
  <si>
    <t>6fc88539-b900-4524-b7e1-8a2536f33fa0</t>
  </si>
  <si>
    <t>61450edb-231d-4bbc-9796-1d239b5f6ba3</t>
  </si>
  <si>
    <t>7a75acd7-9c24-4dc9-9eb3-e2089081bd5a</t>
  </si>
  <si>
    <t>2005b611-748d-454f-9bc1-d5808e3b6b52</t>
  </si>
  <si>
    <t>133d067d-2039-4e43-a301-7bbf7c4b309d</t>
  </si>
  <si>
    <t>a4f3f326-a402-4275-87f4-e859582fd3df</t>
  </si>
  <si>
    <t>a57ba4cc-b3bf-45ad-8b3c-c802a58ea9dc</t>
  </si>
  <si>
    <t>bfacd2ea-4b17-4752-ad7f-98d846a7e742</t>
  </si>
  <si>
    <t>35c776d1-139a-4706-9368-db5e53475247</t>
  </si>
  <si>
    <t>a517342f-7696-44ad-b964-14fde17ac4ef</t>
  </si>
  <si>
    <t>6c005590-bedf-4fa8-b6d2-34de1a38f387</t>
  </si>
  <si>
    <t>9adce897-4817-49c4-a01d-194d3a3af618</t>
  </si>
  <si>
    <t>f1b385a8-ebfb-4724-bf9b-5d10360d9e80</t>
  </si>
  <si>
    <t>4ece298f-63cc-43f9-aad8-3c20a7d52d06</t>
  </si>
  <si>
    <t>02b6cb75-6817-4ca7-9219-8657a4bbd942</t>
  </si>
  <si>
    <t>a6bcec7a-0d72-4403-8f5e-ef0cc7779df1</t>
  </si>
  <si>
    <t>2packliniphone13</t>
  </si>
  <si>
    <t>a845439791d8b7f78e9501e826571eb9</t>
  </si>
  <si>
    <t>85fe345b-45d1-42ef-be41-94dca3f4f119</t>
  </si>
  <si>
    <t>42e10063-7098-41ea-b322-d40f2572686f</t>
  </si>
  <si>
    <t>e985e0a0-0f62-4489-84bd-a5fd5acd1c18</t>
  </si>
  <si>
    <t>abd4f7df-b592-4cb0-819c-0878ab168f28</t>
  </si>
  <si>
    <t>c6401c6a-822e-41b4-a3d3-c92edbc59325</t>
  </si>
  <si>
    <t>cc00cf94-48cf-4105-b996-682a590eeb59</t>
  </si>
  <si>
    <t>644ebf9f-3f51-4075-9291-fa666f0a51ce</t>
  </si>
  <si>
    <t>ed40b0f7-7aff-402f-acbc-5c9c5f5fc3be</t>
  </si>
  <si>
    <t>31c64744-a812-4f6d-90f8-7c50c1713d51</t>
  </si>
  <si>
    <t>6d5b803f-d012-4e89-8a77-eb4e312d0be5</t>
  </si>
  <si>
    <t>c2f0537d-07e3-4cae-8884-a2460fe4b49c</t>
  </si>
  <si>
    <t>cdd4d3d0-2316-42eb-905e-b0a6f2b99725</t>
  </si>
  <si>
    <t>d759ff3c-06a0-450c-81e2-3996dfa72f9e</t>
  </si>
  <si>
    <t>00d50dcc-4321-4e1b-93db-9c90d342b7e1</t>
  </si>
  <si>
    <t>abd79cb9-2f78-431f-9f26-ee9a1a27b8dc</t>
  </si>
  <si>
    <t>e0bc78ce-2dd9-4da6-a653-6305ebeefe7e</t>
  </si>
  <si>
    <t>76f31a3b-216b-4f3e-94ef-8fba43884555</t>
  </si>
  <si>
    <t>b86c826e-f7b0-4471-b55d-dd14d76c42c8</t>
  </si>
  <si>
    <t>017530ba-fa9d-45bf-ab29-27c015f53efe</t>
  </si>
  <si>
    <t>4459640e-684c-4335-80dd-e3e74f71b4fe</t>
  </si>
  <si>
    <t>33eb4c07-7ef1-45be-838f-815ccc7f3022</t>
  </si>
  <si>
    <t>XN11P2L1</t>
  </si>
  <si>
    <t>5e22d2e7cc5e8eb294729252edd2e91b</t>
  </si>
  <si>
    <t>2f654489-f10a-4db6-9556-45656198eab3</t>
  </si>
  <si>
    <t>4f15fe09-1c94-4cba-9d56-ae6ec6fb2712</t>
  </si>
  <si>
    <t>ef69cd3c-458a-4bc8-afa3-660d3e025150</t>
  </si>
  <si>
    <t>97068d85-601f-4bdc-8cf7-89fdc48c03b4</t>
  </si>
  <si>
    <t>228cc0ec-3f5a-4323-947f-fdf9b4c241c4</t>
  </si>
  <si>
    <t>f9f2fcf9-ec70-4409-821c-92d61e01c71d</t>
  </si>
  <si>
    <t>c848b7a1-743b-4b37-a128-308204478e99</t>
  </si>
  <si>
    <t>8d5c8d1a-eb1e-4f46-bb06-fa86a5ac80da</t>
  </si>
  <si>
    <t>ac5a384d-938e-4182-a50d-920fbf7dda4d</t>
  </si>
  <si>
    <t>5e82b39c-f6bc-491d-8558-77144ea89c2d</t>
  </si>
  <si>
    <t>d85f454d-1748-4fec-9bad-4e3659ea6468</t>
  </si>
  <si>
    <t>f0fc7a6e-f7a7-4eb3-b419-57b748232589</t>
  </si>
  <si>
    <t>729187e7-8794-4489-aa32-082088b864ca</t>
  </si>
  <si>
    <t>d28d59c3-1f95-4780-b20d-90ff2de4f814</t>
  </si>
  <si>
    <t>3ca56689-94a8-4f6e-ba82-263a9b073684</t>
  </si>
  <si>
    <t>848b7831-3da4-413e-b527-bdec0e732879</t>
  </si>
  <si>
    <t>02ead5dd-e76f-455b-add4-a9522b276a55</t>
  </si>
  <si>
    <t>fe3f56de-9f97-4213-8897-11d0e9f544c1</t>
  </si>
  <si>
    <t>09aca7be-68d7-41da-b971-89f8e8a9f2ea</t>
  </si>
  <si>
    <t>f525456c-6b5b-479a-80fe-5c3f992ddb17</t>
  </si>
  <si>
    <t>dd33681a-bb7a-43ed-b60b-5877d11eefd0</t>
  </si>
  <si>
    <t>eec9e454-ebfc-4b0a-9ea6-31ac5503c3ea</t>
  </si>
  <si>
    <t>c9a8dac0-2b82-45c2-8e52-64994b50d624</t>
  </si>
  <si>
    <t>0b1062e3-93ac-48be-a195-5374c28475d9</t>
  </si>
  <si>
    <t>c49e1aa0-91a7-4e5f-8574-4c783e28d6b9</t>
  </si>
  <si>
    <t>3870f8fa-8fc7-47bc-bf0e-7955648d2cd8</t>
  </si>
  <si>
    <t>6907e2d9-5527-4bc4-a147-7b669a345d34</t>
  </si>
  <si>
    <t>ca081f66-290a-4c78-aa3c-6c8a40704589</t>
  </si>
  <si>
    <t>9871172c-17b6-45cd-9dc0-540165411f92</t>
  </si>
  <si>
    <t>9df4edae-4b08-4049-b0e8-2e8321b7fe3d</t>
  </si>
  <si>
    <t>1aeb37a0-ac93-4953-a3c1-250cad0f0cab</t>
  </si>
  <si>
    <t>baa8f5d9-3f54-4903-b924-c3734cf8bfe6</t>
  </si>
  <si>
    <t>c3c3c4c9-0d21-427d-9466-ca9941e19e15</t>
  </si>
  <si>
    <t>4eb997be-1b11-4212-8b56-f9ea1aaef5c1</t>
  </si>
  <si>
    <t>a2cfc0f9-e93f-435c-a159-533c499877e2</t>
  </si>
  <si>
    <t>May 19, 2024</t>
  </si>
  <si>
    <t>e0351dc7-366b-4f24-9a56-dad22b0bf40a</t>
  </si>
  <si>
    <t>b51a0429-5c54-4cc9-bfc8-08956becb4e7</t>
  </si>
  <si>
    <t>0d0dd335-132d-47c4-8be1-d4662357772d</t>
  </si>
  <si>
    <t>b081a34d-3ef8-4b06-9b1b-9b6db2ab5b98</t>
  </si>
  <si>
    <t>be40c411-74ad-4170-8892-9b2d847e92b8</t>
  </si>
  <si>
    <t>955b08ff-92f6-4657-a0b3-4c0fa33d875c</t>
  </si>
  <si>
    <t>7339563b-de4d-491a-a1c0-3bf0a4a3f9c9</t>
  </si>
  <si>
    <t>985c75df-2f48-4a47-ab6e-89ea0a423ce1</t>
  </si>
  <si>
    <t>885a9f29-868e-494b-bef0-ac67d6fb50bf</t>
  </si>
  <si>
    <t>7d7cbdce-de67-492c-9a0a-bfbd45043894</t>
  </si>
  <si>
    <t>c581f7b1-c139-49ed-9bca-54bd79be3cbd</t>
  </si>
  <si>
    <t>fc214b15-6b27-498a-ac89-c2eae99a5a96</t>
  </si>
  <si>
    <t>d238e1f5-8e55-4656-b54a-2f249305af10</t>
  </si>
  <si>
    <t>3059c117-bbd4-4584-bb0c-9e2f8c805f72</t>
  </si>
  <si>
    <t>d5402ee7-bcbb-4b70-9863-8b15955d3e4b</t>
  </si>
  <si>
    <t>5ba48791-1dd2-4dfa-bb61-a541d2b142bf</t>
  </si>
  <si>
    <t>GOP015</t>
  </si>
  <si>
    <t>e044a1fab1222800616a95d766792e55</t>
  </si>
  <si>
    <t>36e89735-3d17-4281-93cd-ea0cc97e11f6</t>
  </si>
  <si>
    <t>984b9a9b-3447-466a-89e8-ab4811ebb99c</t>
  </si>
  <si>
    <t>f184ca48-41f3-4aa1-a6ac-61b4ad995426</t>
  </si>
  <si>
    <t>437a6d0a-72fd-42da-9c83-931019f733d9</t>
  </si>
  <si>
    <t>4adfd0d9-1f51-4673-aff0-1fb32b5a9dc5</t>
  </si>
  <si>
    <t>a89c2c70-2176-4bdc-8588-81a5bd395015</t>
  </si>
  <si>
    <t>dbc32805-8124-4ed2-b95a-f6cd58076dcc</t>
  </si>
  <si>
    <t>520b444c-37e5-4303-aa87-d5b7d1fc4775</t>
  </si>
  <si>
    <t>X12PP2L1G5</t>
  </si>
  <si>
    <t>22fd0a2dba40e17fb349dd656d2c14b5</t>
  </si>
  <si>
    <t>8fc82b36-57d9-4666-b22d-71a6669880de</t>
  </si>
  <si>
    <t>7b8595af-9173-438d-b324-c5018380dd3e</t>
  </si>
  <si>
    <t>c3466386-6e60-4664-816d-e88914e4c12a</t>
  </si>
  <si>
    <t>1fa76b2d-a77d-4c56-a49b-b43c29f1ceec</t>
  </si>
  <si>
    <t>a0715ed0-3dee-4946-adff-18fa7f581e3e</t>
  </si>
  <si>
    <t>e1173b2c-4633-49b2-a18d-ed201c787756</t>
  </si>
  <si>
    <t>03c62c3e-b3fb-4cee-913c-1db821d0edfa</t>
  </si>
  <si>
    <t>121b1b22-344e-4e97-8564-1300465d6993</t>
  </si>
  <si>
    <t>35dd75c8-d9af-492e-b36f-0101edbb7ccd</t>
  </si>
  <si>
    <t>28f3bd51-389b-4c43-bf21-d6648d335f40</t>
  </si>
  <si>
    <t>1fa4868e-7c62-4381-8872-68ce76a89bd0</t>
  </si>
  <si>
    <t>fe84603e-b670-4325-a54f-b27f0a3a4989</t>
  </si>
  <si>
    <t>8df55550-4bc8-4f5f-bdd4-fef996b08811</t>
  </si>
  <si>
    <t>243101ca-c02d-4eea-aa92-d939d61ad0c8</t>
  </si>
  <si>
    <t>8973514e-e13a-41c8-b5a0-bace907d6877</t>
  </si>
  <si>
    <t>6d4ecc85-aaea-498c-af4c-0ba047ddb0cc</t>
  </si>
  <si>
    <t>d8640f69-89d4-4703-8a20-b104ab7435b4</t>
  </si>
  <si>
    <t>646135ee-7bbf-4040-8d1d-ce612e159d0c</t>
  </si>
  <si>
    <t>Riu65</t>
  </si>
  <si>
    <t>ea25d781616b02f60b5ce7faddb13b35</t>
  </si>
  <si>
    <t>a0f805d5-b496-401d-b9bd-af748be1fa47</t>
  </si>
  <si>
    <t>913b1339-b507-48ce-b200-2b579b16b60f</t>
  </si>
  <si>
    <t>1557f989-903d-4c50-9215-a1c0935764de</t>
  </si>
  <si>
    <t>249328ab-1606-4325-a7bd-ae09a15f2c39</t>
  </si>
  <si>
    <t>d7ca5c6c-7a5b-4abb-bbda-caf69f571579</t>
  </si>
  <si>
    <t>d6e52865-b25e-4c5c-a338-e92777721507</t>
  </si>
  <si>
    <t>d083e409-72ba-4bb2-a416-7c8cc3b34f3a</t>
  </si>
  <si>
    <t>60109046-4112-47b1-9221-ea0a4f8d8fb7</t>
  </si>
  <si>
    <t>3cf70c43-dc20-4957-b7af-771c07e7eb4b</t>
  </si>
  <si>
    <t>3df23a91-27f5-4060-a7a5-e2532cfc6d06</t>
  </si>
  <si>
    <t>386b78b8-8cc6-4bed-a85c-d5d0f49ee403</t>
  </si>
  <si>
    <t>10508d5c-8dc8-4381-ba8a-098355ca90dd</t>
  </si>
  <si>
    <t>c81b1f91-ccaf-41bf-8911-1dca947c9fda</t>
  </si>
  <si>
    <t>1b5f05d0-f669-42f9-ba37-44a9d8ee871c</t>
  </si>
  <si>
    <t>03e01159-d232-46b5-b92a-ad02310e8f33</t>
  </si>
  <si>
    <t>1b02fd07-e98e-49ca-bd49-c440537e0a4d</t>
  </si>
  <si>
    <t>d25b399a-017f-40e6-9842-243116f9809c</t>
  </si>
  <si>
    <t>341344f4-6a60-4f26-b050-ac18fac0f270</t>
  </si>
  <si>
    <t>f711dc57-2691-416d-865b-d55f91ad1639</t>
  </si>
  <si>
    <t>9c75bb5e-0fc1-439d-a9d4-5f64bc6666e7</t>
  </si>
  <si>
    <t>1b92dabd-7c03-4319-a234-9e94a750bd33</t>
  </si>
  <si>
    <t>e06946d5-ada9-4e47-9e0b-d17da8a112e1</t>
  </si>
  <si>
    <t>49791e82-fe6f-4dae-89e2-c0a5fa300c0d</t>
  </si>
  <si>
    <t>35fcc760-8aa2-49a0-adf8-30065d24f085</t>
  </si>
  <si>
    <t>957a25ca-9af7-4071-80b5-3912127e02c9</t>
  </si>
  <si>
    <t>f9666682-8c86-4b46-82dc-aec1696af102</t>
  </si>
  <si>
    <t>4737403b-86b4-41e2-803b-6640a0464735</t>
  </si>
  <si>
    <t>ba0f2b1c-0750-4894-84b8-78ddf9a646b6</t>
  </si>
  <si>
    <t>81868f7b-f30a-4198-b008-b99fcbb543f5</t>
  </si>
  <si>
    <t>e5b98af5-de6b-4b65-b578-dc26aa77d4a3</t>
  </si>
  <si>
    <t>ecb0e46a-78a4-4428-b0d4-dc4963a87d09</t>
  </si>
  <si>
    <t>f89534b2-6417-43bf-b1a9-16fc5d8ef204</t>
  </si>
  <si>
    <t>128c9d0f-1065-4d1a-a153-73ca06d02c94</t>
  </si>
  <si>
    <t>6d54cf82-4137-44b7-a2ef-ef0af52ea409</t>
  </si>
  <si>
    <t>5c606558-b064-4edb-9353-3e76dbedd858</t>
  </si>
  <si>
    <t>04f48cc2-54e2-4035-b578-e7a2f6d05bff</t>
  </si>
  <si>
    <t>45b02782-cd54-4621-8ecc-969150a0cc58</t>
  </si>
  <si>
    <t>6a0cbbd3-eedf-46c6-87fc-246c6a471e90</t>
  </si>
  <si>
    <t>4195f1e8-9100-4cb0-8898-c67b54d0dbd6</t>
  </si>
  <si>
    <t>ca5dd41d-7564-45df-8e7e-193dd585b4da</t>
  </si>
  <si>
    <t>cb80c450-d7d9-4a21-991f-6d9e56f6acd8</t>
  </si>
  <si>
    <t>e211fcef-330c-466a-9e82-da8c2ddd58bf</t>
  </si>
  <si>
    <t>e0314490-550f-4435-9bce-4a505b3dfde3</t>
  </si>
  <si>
    <t>b8a5f174-eaca-4f58-a02b-756250a54a01</t>
  </si>
  <si>
    <t>cc8090d7-e304-4ad2-bace-f3f93ce38334</t>
  </si>
  <si>
    <t>b938c722-4d1b-4ed8-b961-6d6301da9550</t>
  </si>
  <si>
    <t>b18d61c3-09b7-4fa4-91aa-3aaac04c65a4</t>
  </si>
  <si>
    <t>103506ed-3d74-43a6-b036-320276af643b</t>
  </si>
  <si>
    <t>PRIVACY14P2M</t>
  </si>
  <si>
    <t>a285765dadcda5e6b1787abeed87df4c</t>
  </si>
  <si>
    <t>3ec25e30-22a2-4a1e-8210-4a9b6dc271a5</t>
  </si>
  <si>
    <t>08b198dd-ca53-44a7-8e58-83b68bd44930</t>
  </si>
  <si>
    <t>7015c4bd-22f9-47d8-a7c1-a17a2819b85c</t>
  </si>
  <si>
    <t>45f44230-5699-4459-9c6e-9d1eb42032f9</t>
  </si>
  <si>
    <t>f6cf3a9c-c3ad-47a0-92e0-b763e7eea25d</t>
  </si>
  <si>
    <t>5bdc10aa-4fe0-49da-8106-8018162951a2</t>
  </si>
  <si>
    <t>92ccf228-f4bf-412b-adbb-989a187ec5f9</t>
  </si>
  <si>
    <t>062e403f-1a27-4324-9876-93e89689ed58</t>
  </si>
  <si>
    <t>34261a18-22a8-41d8-8558-de1fbb1f2531</t>
  </si>
  <si>
    <t>540b5a24-eeba-46cd-9678-d8b59cbeb3ce</t>
  </si>
  <si>
    <t>e04e73ce-2edc-4e33-82fe-36bb1bf09f36</t>
  </si>
  <si>
    <t>bd2c74cc-c218-4867-b844-aab48315b4f2</t>
  </si>
  <si>
    <t>2149e45e-090f-408b-93bb-8dff966294f1</t>
  </si>
  <si>
    <t>8ab99a7e-17ee-4c77-b0a2-58eb373906c3</t>
  </si>
  <si>
    <t>2e285a5d-e453-40d6-a4c2-fe3f4782adb5</t>
  </si>
  <si>
    <t>7f0d6a02-5de0-4846-b45a-bd6b7442e195</t>
  </si>
  <si>
    <t>851d8048-83b0-443a-b32e-029e1da38e8a</t>
  </si>
  <si>
    <t>d57740a5-f2f7-4aab-a6aa-e77f3fefd60b</t>
  </si>
  <si>
    <t>S9NEW1PACK</t>
  </si>
  <si>
    <t>8cd6772ccfceffe81031b2a0f849add8</t>
  </si>
  <si>
    <t>eea0a5ec-ea56-4128-8d4e-8581815ebb0b</t>
  </si>
  <si>
    <t>f4d906d7-8130-44d4-b5dc-e1880b748d07</t>
  </si>
  <si>
    <t>cfe2b285-a5ec-4af2-96f5-31f147cfad27</t>
  </si>
  <si>
    <t>d0f3ce0f-8387-4e9f-b192-b55f54ef6be4</t>
  </si>
  <si>
    <t>506a3367-db5c-4b71-9702-f0352f50a30d</t>
  </si>
  <si>
    <t>May 18, 2024</t>
  </si>
  <si>
    <t>494c8ea3-c22c-4098-b487-767c559f771a</t>
  </si>
  <si>
    <t>73491a42-1ec0-48f7-9032-639f392b7224</t>
  </si>
  <si>
    <t>1482a6d4-0e56-4341-b102-fc72e785dfa1</t>
  </si>
  <si>
    <t>78024cc8-7c11-4187-af4e-8c7108667ac1</t>
  </si>
  <si>
    <t>b14619ef-7aaf-4a29-9def-9560064647ae</t>
  </si>
  <si>
    <t>4d91cc47-9077-444c-8f99-8b72591f81fc</t>
  </si>
  <si>
    <t>f4184afa-a50b-4dda-8cd8-a76998da9d75</t>
  </si>
  <si>
    <t>a9c78539-821b-4a65-ae98-402ae2bf6c04</t>
  </si>
  <si>
    <t>e12076e8-ef41-4f0b-addc-370eac49016d</t>
  </si>
  <si>
    <t>7a9aab71-5d64-4b80-af02-66834c7a9f74</t>
  </si>
  <si>
    <t>6cb64696-f2da-4d31-9ec6-e5adfda1ae58</t>
  </si>
  <si>
    <t>73b154f2-8722-45b5-abf5-07b1d0083536</t>
  </si>
  <si>
    <t>7dd2cf99-d3b3-443d-957f-804a7b8d3bb6</t>
  </si>
  <si>
    <t>fafe7535-f90a-44fd-a131-eba062ec9d6e</t>
  </si>
  <si>
    <t>86a5015d-509c-463f-9ccb-06c3bcf7c3c4</t>
  </si>
  <si>
    <t>1dc96d87-e024-4950-a093-a07f82eff640</t>
  </si>
  <si>
    <t>a9cf61dc-41c4-40a2-8ee7-3fa6d0979f41</t>
  </si>
  <si>
    <t>d6625c17-5f43-433b-abdc-246491a7abb7</t>
  </si>
  <si>
    <t>244d401c-9e25-40b2-8d07-93c5a75dab19</t>
  </si>
  <si>
    <t>4a6ff1da-4b2c-4e77-a30e-cc9cf87da1b6</t>
  </si>
  <si>
    <t>955addbd-2359-4e06-832c-4e1925101aa4</t>
  </si>
  <si>
    <t>389aba70-0a16-40a0-b929-59fdb46727aa</t>
  </si>
  <si>
    <t>0defa90c-4f7c-4b05-bcdb-f7063c7c4b43</t>
  </si>
  <si>
    <t>41a85625-a410-4619-9e75-ad38b6d3fe08</t>
  </si>
  <si>
    <t>76558d0e-d2b5-43b4-90b0-c7f7dcbdc7c1</t>
  </si>
  <si>
    <t>e5652c48-3c02-410d-b343-7bfe710ddde2</t>
  </si>
  <si>
    <t>XIAOMI10PRO1</t>
  </si>
  <si>
    <t>6a1291db73b82b4e54958ec72be6f1ee</t>
  </si>
  <si>
    <t>df727ca4-6e09-4803-8b85-6520d294c2ce</t>
  </si>
  <si>
    <t>9de29859-2f96-41b2-97fa-9bbf9d01fe50</t>
  </si>
  <si>
    <t>3677a35b-a553-4aca-b8a5-ee1af727bbd4</t>
  </si>
  <si>
    <t>d7e6ad4e-a571-4a30-96a3-30c83a9637ca</t>
  </si>
  <si>
    <t>e37cdf88-0c93-4392-bd0d-b3f2237c3af4</t>
  </si>
  <si>
    <t>cda6b0e8-aee3-4fa6-9a2c-5ad104a526f9</t>
  </si>
  <si>
    <t>eb2ae1be-0e0c-4e8e-b669-7ebadc8dc8b2</t>
  </si>
  <si>
    <t>7d990493-8dd9-4f2c-80ad-1248b5df8240</t>
  </si>
  <si>
    <t>c2684813-0958-4b4f-b29e-d028a30c2592</t>
  </si>
  <si>
    <t>MotorolaEDGE202Pack</t>
  </si>
  <si>
    <t>3352e28d94b9715281b7219c8ae6957c</t>
  </si>
  <si>
    <t>d5c6e3df-9615-4018-ae4a-a788ae7fffd4</t>
  </si>
  <si>
    <t>e8547382-0fcb-45d9-b3b6-373643f128d9</t>
  </si>
  <si>
    <t>8a8baec6-b56b-45e3-ad2d-a7dfff97e1d8</t>
  </si>
  <si>
    <t>129ca172-b756-4aa4-87de-4d41fe541d1b</t>
  </si>
  <si>
    <t>a51068a0-89e0-4a1c-a8eb-474979f083d3</t>
  </si>
  <si>
    <t>XIA125G1PACSCR&amp;1PACLEN0059</t>
  </si>
  <si>
    <t>07bb5e579a822fe2dfd511fad1f96cbd</t>
  </si>
  <si>
    <t>e343ad90-d3c6-4af5-8982-b5eea45fe706</t>
  </si>
  <si>
    <t>47f043e1-12f7-4a78-8077-6359108fdc16</t>
  </si>
  <si>
    <t>0249cca3-a5a2-416b-b7ab-83b403a0c7c7</t>
  </si>
  <si>
    <t>8a458082-914d-4e19-91db-4ae522f9f293</t>
  </si>
  <si>
    <t>8434ab58-87af-4972-bd65-e67eab997f7f</t>
  </si>
  <si>
    <t>dcf74583-cad6-4498-89fd-3556181f66b3</t>
  </si>
  <si>
    <t>9fb2a8af-8af2-4cfb-bc88-1af57e1c583a</t>
  </si>
  <si>
    <t>a71396c4-56f8-4feb-ab35-ec24e96d351e</t>
  </si>
  <si>
    <t>670db510-bfa0-445a-bcc1-c97cb7883f8b</t>
  </si>
  <si>
    <t>ff92e0cd-927e-40b1-979f-7429f8ca1106</t>
  </si>
  <si>
    <t>1edef6b9-8e0b-41a3-a5e9-36cc86b04074</t>
  </si>
  <si>
    <t>45598670-9248-4dd1-bc8b-a79d7d7932ef</t>
  </si>
  <si>
    <t>d6f16a3c-044e-4dd8-8c0c-e16cfb889282</t>
  </si>
  <si>
    <t>48ee99ea-db79-4527-9ea7-89e47638d642</t>
  </si>
  <si>
    <t>1fdf7e35-92c2-43b7-9f7d-fa39ae1825d8</t>
  </si>
  <si>
    <t>f00d81c2-8c20-441d-a70a-f289a043f872</t>
  </si>
  <si>
    <t>b5092ebd-70ee-4292-9fe9-19f1cfa00184</t>
  </si>
  <si>
    <t>f861d7b8-ccf0-433c-9ed3-55f8fe1f2a7a</t>
  </si>
  <si>
    <t>88440546-1a8c-48ea-878f-5d787e1182a7</t>
  </si>
  <si>
    <t>065135f4-e8f4-4c60-8625-bddf316fc263</t>
  </si>
  <si>
    <t>9c8b802d-ae15-4f0b-b8e0-0daf306bc63b</t>
  </si>
  <si>
    <t>324968c7-904d-4ba9-9c5d-c923df31e32a</t>
  </si>
  <si>
    <t>22c7bc9a-e94f-4c44-846a-d203a1f207e2</t>
  </si>
  <si>
    <t>9fc62662-36f7-469c-8986-ce2fb9b54462</t>
  </si>
  <si>
    <t>36eef664-2547-4da1-b7e4-a805f99fb675</t>
  </si>
  <si>
    <t>fc56da8d-8f9f-4358-bde2-18ba32b83754</t>
  </si>
  <si>
    <t>64d335e4-a23d-42f3-9e42-4a3ad977527e</t>
  </si>
  <si>
    <t>112aa0af-f28a-4094-beab-ac34b93930d6</t>
  </si>
  <si>
    <t>489b617c-8607-4c23-ac0f-fc0e169a4a88</t>
  </si>
  <si>
    <t>11bc2313-cb7a-4617-a150-8d6b36d573fb</t>
  </si>
  <si>
    <t>883f22b2-4275-4e8e-9b28-5bf0c95a7eb8</t>
  </si>
  <si>
    <t>eb6eedbf-305a-4312-953b-aa4c57fb9da1</t>
  </si>
  <si>
    <t>95c96ae9-4054-4158-ba19-71f92f2e66b3</t>
  </si>
  <si>
    <t>d4cf2f1e-b673-4e43-b4a4-285a8f33a38f</t>
  </si>
  <si>
    <t>c7c88656-c977-4ace-a890-a35df7473391</t>
  </si>
  <si>
    <t>59f32138-3604-4011-b342-2d883b9f4076</t>
  </si>
  <si>
    <t>aaa1250d-0af4-4a7f-a92d-5de7dcf4d0be</t>
  </si>
  <si>
    <t>19d1f618-eb15-40c2-ae83-183ac8997390</t>
  </si>
  <si>
    <t>8eebf2f2-d4ff-4574-832a-66e7c6fbf1f6</t>
  </si>
  <si>
    <t>ebe0e2d7-f932-4a49-992b-294008809fdc</t>
  </si>
  <si>
    <t>May 17, 2024</t>
  </si>
  <si>
    <t>b05cd835-37c4-4e65-b3ed-9f4222e9796d</t>
  </si>
  <si>
    <t>0986a544-fd6b-4d49-8795-56f17dc27a46</t>
  </si>
  <si>
    <t>434aba37-51f7-4cd3-9b84-a450908a56aa</t>
  </si>
  <si>
    <t>3e0ef3bf-20bc-4fba-bc26-fe65b65ad539</t>
  </si>
  <si>
    <t>5533152c-ff6b-4172-a2cc-72d34e11589a</t>
  </si>
  <si>
    <t>2a796dea-0458-4eb2-a4c2-77fefc0aeaf3</t>
  </si>
  <si>
    <t>d6664d1c-40c8-4979-a771-66390222f627</t>
  </si>
  <si>
    <t>3e61dd38-fe71-47fe-92dc-260c77506563</t>
  </si>
  <si>
    <t>9abce0c9-0800-422c-bfca-6f1ee3204da7</t>
  </si>
  <si>
    <t>da94ed52-ecd1-435b-aed2-1d9a34b2e524</t>
  </si>
  <si>
    <t>SAS315</t>
  </si>
  <si>
    <t>7ca8a66ac0f4e1020c1338df9e071b29</t>
  </si>
  <si>
    <t>b616fe02-6841-48ec-95e5-1603ac779b67</t>
  </si>
  <si>
    <t>91cb6b2f-059a-45fb-8a39-ce5062db2294</t>
  </si>
  <si>
    <t>8b1785ad-fc00-418d-9918-35c302faa92a</t>
  </si>
  <si>
    <t>ad19a14f-5d47-48be-ba17-bd86546be536</t>
  </si>
  <si>
    <t>5ceabf84-92b7-44e9-a05f-706ebb1c087c</t>
  </si>
  <si>
    <t>879fa2a4-dcb2-4b38-bf5c-4f2d5fe5c769</t>
  </si>
  <si>
    <t>7173b182-364b-4508-bdf6-da6f18ff4343</t>
  </si>
  <si>
    <t>8d224e64-f384-4423-b67a-10ef54d3c941</t>
  </si>
  <si>
    <t>f466ce71-64d5-4acb-bb70-4a94ccf7e132</t>
  </si>
  <si>
    <t>7804b523-e428-44f6-b280-4b7bd8939696</t>
  </si>
  <si>
    <t>a9f4c617-34fc-4e33-b44d-2cac6348fbf5</t>
  </si>
  <si>
    <t>XI1456</t>
  </si>
  <si>
    <t>72bfa918a98efb6ace66bde04b4ae0d8</t>
  </si>
  <si>
    <t>cc4232d4-872c-43aa-b3e9-889c34cc71fa</t>
  </si>
  <si>
    <t>6c5ca866-c28d-4ef9-82d3-ee7f4e701f72</t>
  </si>
  <si>
    <t>40a8d66e-10c1-48aa-86a4-20541a6d35ec</t>
  </si>
  <si>
    <t>09e1e4f6-bceb-46c2-a5ee-2f09710add4e</t>
  </si>
  <si>
    <t>09b95de7-ed40-4b10-a76c-ecaa6ae646dd</t>
  </si>
  <si>
    <t>e9eb63f7-18d2-45c2-ba5e-108dde87af12</t>
  </si>
  <si>
    <t>44d872ec-1588-47c6-baaa-751ea8805296</t>
  </si>
  <si>
    <t>bf6bb8f1-f00d-4cbc-8571-7f14a4b9256f</t>
  </si>
  <si>
    <t>352b781f-bdd7-400a-8a8b-ca98e1962d7e</t>
  </si>
  <si>
    <t>79d9b2fd-c9cc-41bf-af54-875ad264e447</t>
  </si>
  <si>
    <t>dbed7589-b1f6-4157-a8b9-b05535d37b84</t>
  </si>
  <si>
    <t>5221dbed-c55e-4066-89aa-4a699b7f5dd8</t>
  </si>
  <si>
    <t>7bb5d981-e2cb-4534-adb4-2bbf57a908d3</t>
  </si>
  <si>
    <t>bcbc4acd-9cb9-4a63-b765-0a06db7b711e</t>
  </si>
  <si>
    <t>471a3c7a-eefa-45ef-825c-1271ba9d36b3</t>
  </si>
  <si>
    <t>ac9a62ed-7dd1-4618-8e82-7398d6cd7fe3</t>
  </si>
  <si>
    <t>3734e9ca-1544-4916-8438-567ae33ed0e9</t>
  </si>
  <si>
    <t>7c009737-4b12-426b-8916-05efafca4c05</t>
  </si>
  <si>
    <t>93ee4c18-f49f-4c47-9c84-a141752967eb</t>
  </si>
  <si>
    <t>c6c2f16a-31fa-42a1-bf63-5a49ade76e14</t>
  </si>
  <si>
    <t>165f98a3-2024-4b5e-bd19-63a34be8eb1a</t>
  </si>
  <si>
    <t>e4b6134b-9fd5-49cc-b942-123d12cd46ca</t>
  </si>
  <si>
    <t>449939dd-054b-4561-92e7-14f5b130a3d8</t>
  </si>
  <si>
    <t>0f558f0d-1b62-4bfa-a255-bd71c7fd6ef4</t>
  </si>
  <si>
    <t>GOOGLE7P2L2</t>
  </si>
  <si>
    <t>cdb136018f8f285f3fcaef530697c43e</t>
  </si>
  <si>
    <t>8f7de75a-c711-4ed2-bed7-2eb4ab30e43b</t>
  </si>
  <si>
    <t>d91ac044-0654-493c-aed2-50596a6c1e4c</t>
  </si>
  <si>
    <t>7d3e7a4b-1573-4b51-8831-3bc847067e80</t>
  </si>
  <si>
    <t>85d4ab07-955b-4606-b0ce-f03b57f46655</t>
  </si>
  <si>
    <t>14b97737-f7d8-4c42-a1fb-d39c3e2f2cf4</t>
  </si>
  <si>
    <t>5cce23c9-01ab-4929-bcf1-3ebc1bf9e0bd</t>
  </si>
  <si>
    <t>eae5ae34-6b1f-463d-8df4-68011cbcdcbe</t>
  </si>
  <si>
    <t>12d5c906-3c4b-4457-b9cd-7e4b753d1503</t>
  </si>
  <si>
    <t>4acc32cd-9816-4a11-bb58-61a7a00e38ed</t>
  </si>
  <si>
    <t>cec783d3-da73-4ddd-b798-49dfd6f440f9</t>
  </si>
  <si>
    <t>685731c2-5362-4b4e-a53f-290f3a1cc1b1</t>
  </si>
  <si>
    <t>7a7cafe0-b109-431c-ba5a-a8f8c0d1474c</t>
  </si>
  <si>
    <t>b7f2d9c8-f42e-48ef-b688-021207cc85d2</t>
  </si>
  <si>
    <t>73e28644-2929-4098-a85c-98d9aa724cf0</t>
  </si>
  <si>
    <t>e24f04cd-e2be-46d0-b9be-57845d82d4ac</t>
  </si>
  <si>
    <t>1da1d97b-c068-4eae-85a9-97f057c4fde4</t>
  </si>
  <si>
    <t>7c414655-be18-42da-9825-0275343adb9c</t>
  </si>
  <si>
    <t>8d9c8dbe-0ed4-41e9-a85f-07c7b08f3e4c</t>
  </si>
  <si>
    <t>40600eed-492a-400b-90a1-da558d0f1840</t>
  </si>
  <si>
    <t>b9e20735-dce8-4278-9569-f6ea5f777412</t>
  </si>
  <si>
    <t>db6b7b97-6720-4d93-9ac9-2ed5d95d72a9</t>
  </si>
  <si>
    <t>da8699dd-92e8-44e8-b0bd-c78e14236d03</t>
  </si>
  <si>
    <t>fbbf64ad-cd89-4ec8-ab3c-d9e0b0181949</t>
  </si>
  <si>
    <t>2f043b55-c701-4527-9d12-4e4e49b9b97d</t>
  </si>
  <si>
    <t>957e6026-5bcd-413d-8815-f1a63e541e46</t>
  </si>
  <si>
    <t>S23U2P2C1N</t>
  </si>
  <si>
    <t>1c1e038569b97c7b2cb594ab59fa856e</t>
  </si>
  <si>
    <t>b271d25d-f146-4580-8c37-f6ceb2f981ab</t>
  </si>
  <si>
    <t>066f3d61-b297-4699-913e-cb4719dc9c35</t>
  </si>
  <si>
    <t>4abb833e-f986-43c0-8bd8-3c323149e824</t>
  </si>
  <si>
    <t>154554ea-0e6a-41b6-bb83-39be5af0e0f8</t>
  </si>
  <si>
    <t>ef68153a-9ec6-4cac-88b1-eb097feb2441</t>
  </si>
  <si>
    <t>170f72e0-e3e2-4f32-b86d-a84f460c0e24</t>
  </si>
  <si>
    <t>May 16, 2024</t>
  </si>
  <si>
    <t>49891901-bb78-4cee-a5d2-9aaa45e76398</t>
  </si>
  <si>
    <t>1da87fb0-c3ee-4b43-b61d-b95c2a3fe662</t>
  </si>
  <si>
    <t>47ed4ca2-833a-443c-80a4-0cb12d0b5cf3</t>
  </si>
  <si>
    <t>105c0779-c76c-4aab-ac6a-0ebccb2df09a</t>
  </si>
  <si>
    <t>65c28e42-bb8d-46db-a896-419c40b4dc73</t>
  </si>
  <si>
    <t>S21FEP2L2</t>
  </si>
  <si>
    <t>9fc9b96f461e02e82d2496ae5c9b600b</t>
  </si>
  <si>
    <t>d235abbb-c9fc-485c-ac30-3abf4133a11e</t>
  </si>
  <si>
    <t>e4b6f892-2165-406f-a419-c76195b96a6e</t>
  </si>
  <si>
    <t>405c41ca-a04c-4d73-a885-86fd360b0af7</t>
  </si>
  <si>
    <t>4c7c3df7-f7a7-4a39-a93c-7290c5a465c7</t>
  </si>
  <si>
    <t>8d8a4af1-3dae-4b56-82d2-8b26af923150</t>
  </si>
  <si>
    <t>7e47e2bd-d413-4e7b-9941-f362811c0c84</t>
  </si>
  <si>
    <t>9d77fea3-dd65-4069-bf54-2f4f018b284d</t>
  </si>
  <si>
    <t>c876129f-8b68-42cd-99fc-21afb48a43fe</t>
  </si>
  <si>
    <t>71da8828-07bc-4098-b245-702ba87d3d03</t>
  </si>
  <si>
    <t>47d38d9b-20b8-41a7-b387-edfbc7d337e6</t>
  </si>
  <si>
    <t>77a47f01-195d-4df1-b53e-bc4e71ae0926</t>
  </si>
  <si>
    <t>159348db-2aab-42c2-833b-311df31c05f7</t>
  </si>
  <si>
    <t>5da9951f-1ce0-4b9d-80d1-ebcde30d7b39</t>
  </si>
  <si>
    <t>c80eddac-639f-45a2-8d25-c5fbb934488b</t>
  </si>
  <si>
    <t>4b473b6f-2aaa-4986-8fc4-071b9b76f959</t>
  </si>
  <si>
    <t>005a905c-22a5-4b1a-b115-68d443c1921a</t>
  </si>
  <si>
    <t>10d9ded0-2437-4bde-8cb8-8d054bd4019c</t>
  </si>
  <si>
    <t>106b5e18-3e3f-42a7-9257-f0cfd442c989</t>
  </si>
  <si>
    <t>d0cba0a1-7042-49b1-a1a0-2c3a113b5196</t>
  </si>
  <si>
    <t>81e572e6-5411-4c97-96c5-3da906b343cf</t>
  </si>
  <si>
    <t>1302bbff-f19a-43c4-b4c8-90fab69cbe64</t>
  </si>
  <si>
    <t>cfd8ec57-c8f0-427d-9f02-306ae3074748</t>
  </si>
  <si>
    <t>3447042a-176b-466b-96fb-568a0c675548</t>
  </si>
  <si>
    <t>073ae153-fc2f-4494-b482-e595d7974e42</t>
  </si>
  <si>
    <t>7dbae8f7-5398-438f-b5f2-edb8b069c88f</t>
  </si>
  <si>
    <t>9ade59d4-a8ce-4c8c-87da-906e8fc156c3</t>
  </si>
  <si>
    <t>30b175fc-d061-4537-8899-70e74270ed2b</t>
  </si>
  <si>
    <t>c24d5dd9-0578-47ae-ab5c-893c5a07559d</t>
  </si>
  <si>
    <t>1c29f68a-aacf-4040-8075-25aa0ebe9939</t>
  </si>
  <si>
    <t>9da95940-014d-4c72-8722-b1b06b9c0701</t>
  </si>
  <si>
    <t>55bc83cf-a69c-43c2-803f-6b219c1e4592</t>
  </si>
  <si>
    <t>d57509ea-2976-4dc5-a393-e35291c6b395</t>
  </si>
  <si>
    <t>b82f09c8-4b82-4975-94a8-ea489c815399</t>
  </si>
  <si>
    <t>0aebe6bb-5d08-4291-b0ec-f0012452328b</t>
  </si>
  <si>
    <t>60dcd99b-be0c-44c0-be39-226c60a6b341</t>
  </si>
  <si>
    <t>c8642fea-cdf9-4c9f-9f31-340ce93d1489</t>
  </si>
  <si>
    <t>20befeec-70a6-456a-b951-fea568eebbba</t>
  </si>
  <si>
    <t>17aeace2-819a-4334-9f85-8f3afb6b21a2</t>
  </si>
  <si>
    <t>2736e935-75ac-4441-ab2f-ebccc1370707</t>
  </si>
  <si>
    <t>aa909eff-f8a1-43f3-9f61-7886a67aaf68</t>
  </si>
  <si>
    <t>883b0d5c-5b98-4b0c-b981-0b0cd159c27b</t>
  </si>
  <si>
    <t>d92e6205-ffb8-47c3-a90b-43bd197d8ee7</t>
  </si>
  <si>
    <t>b4a65d53-431e-4d67-aa33-95ee8a1fb496</t>
  </si>
  <si>
    <t>93361027-3902-4f3e-a4fa-017b543348e7</t>
  </si>
  <si>
    <t>A12PACKI</t>
  </si>
  <si>
    <t>240019a9471842fd528f1c516706ef9b</t>
  </si>
  <si>
    <t>b4e6c6f3-813a-4d47-bd21-6081b3c77c51</t>
  </si>
  <si>
    <t>671ae5af-3a91-460c-820a-239884214d55</t>
  </si>
  <si>
    <t>52bf554b-1628-4937-b437-72dd7490f996</t>
  </si>
  <si>
    <t>1295aa18-23bc-4116-b734-beb84b208de5</t>
  </si>
  <si>
    <t>c7759357-0e3a-47c5-9297-9a3ace3cd90f</t>
  </si>
  <si>
    <t>4e54d239-6a8e-491b-9c1e-7271ee89ad23</t>
  </si>
  <si>
    <t>491e67fd-954f-4e29-8226-8693dc734917</t>
  </si>
  <si>
    <t>b8bcd1e9-037f-400b-a99f-efab53b78711</t>
  </si>
  <si>
    <t>f3dd61f6-716a-47cb-88ef-c25ce6b777a7</t>
  </si>
  <si>
    <t>01c3cfd6-8d64-4a2e-9988-2a62ba7d788f</t>
  </si>
  <si>
    <t>1409b558-b3fd-4fd8-a94b-11b63d8b6580</t>
  </si>
  <si>
    <t>cf49b60b-98dd-4725-b2d1-e1dd31844053</t>
  </si>
  <si>
    <t>4ea9da70-9a5f-4f3a-91be-088482d21c07</t>
  </si>
  <si>
    <t>f5e1fd52-45f5-4eb8-84f8-19beb4a974f9</t>
  </si>
  <si>
    <t>c6523bbe-f063-4c86-8801-a3869049c654</t>
  </si>
  <si>
    <t>07918a69-a037-4599-a7c9-99990a2481b9</t>
  </si>
  <si>
    <t>fb49b786-0f69-411a-8767-4a3e2efb6237</t>
  </si>
  <si>
    <t>a527d5ee-64ea-438d-9e86-7cdde9921e39</t>
  </si>
  <si>
    <t>8bee21a1-8ef2-4048-8498-fbe76df54c34</t>
  </si>
  <si>
    <t>0e30ba72-1c86-4b2f-934e-be5c8b484673</t>
  </si>
  <si>
    <t>277bb291-de0e-42ef-9677-4be45b40a03e</t>
  </si>
  <si>
    <t>c8d47c52-1940-4660-9d88-4479c56ccc3b</t>
  </si>
  <si>
    <t>487434b8-55e4-4923-9f9d-9d40210fbb07</t>
  </si>
  <si>
    <t>f1d36571-1e38-4f1c-907f-38a571c2fa60</t>
  </si>
  <si>
    <t>508d278a-ce5e-4d93-af51-0ed5589d2f50</t>
  </si>
  <si>
    <t>99e0617f-de1b-4580-a21f-c0d3b82f9743</t>
  </si>
  <si>
    <t>1f560e2c-a5f7-473a-b82d-04dc2f669a80</t>
  </si>
  <si>
    <t>640d2efa-aba9-446a-a20a-216777de34ce</t>
  </si>
  <si>
    <t>c90cc04e-7aad-48e9-a751-36deaeea71d8</t>
  </si>
  <si>
    <t>aed18312-6343-4408-8dc8-76239305fcf0</t>
  </si>
  <si>
    <t>602d1383-305b-4f21-bae3-f81283769346</t>
  </si>
  <si>
    <t>baa5ac65-4529-4953-80f3-df0f13832158</t>
  </si>
  <si>
    <t>d1bd508e-5fa5-4587-a3a4-93e48d7bd49c</t>
  </si>
  <si>
    <t>a346f116-3302-4e7a-8bb3-0d501cc5a095</t>
  </si>
  <si>
    <t>91da61c7-ecad-4699-bc2e-b235648e4549</t>
  </si>
  <si>
    <t>1d0b538e-e0fd-4a19-bdfa-85ec7b8fac2d</t>
  </si>
  <si>
    <t>3bb3b60a-67cb-409a-8564-8c13a287fb97</t>
  </si>
  <si>
    <t>dc6e6f4e-31e9-43ad-9f62-5ac1b847783e</t>
  </si>
  <si>
    <t>May 15, 2024</t>
  </si>
  <si>
    <t>6d55194a-9f33-4ff8-845c-c0a52d3fbf49</t>
  </si>
  <si>
    <t>8808a549-d853-4931-b661-a35b2691b1e5</t>
  </si>
  <si>
    <t>4d1e6c41-97f3-479c-88a9-c71cd65aadc1</t>
  </si>
  <si>
    <t>a9d2b9c7-f800-4745-99cb-f506455fe442</t>
  </si>
  <si>
    <t>4993e429-4cd7-4f92-8706-be2c126c8af1</t>
  </si>
  <si>
    <t>4e06db9d-56e6-4c16-a0dc-dbeb2ea2cf14</t>
  </si>
  <si>
    <t>9cf646c8-1d1c-4857-a1c9-2f685d06e734</t>
  </si>
  <si>
    <t>ab4f3123-e966-42ee-b78c-b0bc466c428c</t>
  </si>
  <si>
    <t>96d3c61a-b7bb-492d-8f21-b83d411669ad</t>
  </si>
  <si>
    <t>c8affd9b-8b4a-40fe-b777-5fa56543cbb0</t>
  </si>
  <si>
    <t>30c16c21-d51f-4ee0-96ba-133432941a0f</t>
  </si>
  <si>
    <t>1a1e2a53-d629-4918-829c-ec24ff878885</t>
  </si>
  <si>
    <t>a70c6674-e53f-4e84-817b-9db2f2e858c1</t>
  </si>
  <si>
    <t>a002f83a-d369-44e4-be29-bba6f543c434</t>
  </si>
  <si>
    <t>SAN44MMPACK2</t>
  </si>
  <si>
    <t>06000ff0612f821069f9366f5f238b72</t>
  </si>
  <si>
    <t>1c76584d-7387-439b-90df-4bc215611f2c</t>
  </si>
  <si>
    <t>a6c72ab2-57e3-4f7e-a579-1f8e3e8ca37e</t>
  </si>
  <si>
    <t>0d74f6c7-d45a-4595-b552-52658d7869fd</t>
  </si>
  <si>
    <t>a389f34c-de01-49d9-ae88-6ff1497e8460</t>
  </si>
  <si>
    <t>e6a8f27b-3475-4142-b597-04dd203ab175</t>
  </si>
  <si>
    <t>db60389f-54a1-458a-996b-990278795aba</t>
  </si>
  <si>
    <t>cba657a3-fccb-4de4-8e1a-39570e2366d2</t>
  </si>
  <si>
    <t>88cf28ba-c800-42b1-b42e-ae134639a189</t>
  </si>
  <si>
    <t>a7eea93b-0b97-48e8-a0d0-d9f3f8e640ad</t>
  </si>
  <si>
    <t>16881509-c847-482a-b8d6-b076cac2090c</t>
  </si>
  <si>
    <t>902207c4-6305-4bb1-973f-c23cdb0c5745</t>
  </si>
  <si>
    <t>15b86067-08bd-46d6-943a-722501a5a12f</t>
  </si>
  <si>
    <t>ae2be635-559e-481a-a891-ccf1448b4908</t>
  </si>
  <si>
    <t>0d5c347a-2b13-4a38-818d-8999376a6422</t>
  </si>
  <si>
    <t>7cf3f2c8-db64-4d38-927a-dd413f9031e8</t>
  </si>
  <si>
    <t>3a27ad0c-bd89-435d-8c26-b8e78bfbf0a6</t>
  </si>
  <si>
    <t>IPHONE14N2L</t>
  </si>
  <si>
    <t>995f58cde00bcf666768b1ac83cf44c3</t>
  </si>
  <si>
    <t>a4c05af6-b6fb-4b8a-b94c-ec62b4aae82a</t>
  </si>
  <si>
    <t>a18620ab-f05e-4978-9c5d-32dff7600f5d</t>
  </si>
  <si>
    <t>ee570f49-9a69-447e-9f68-3224ab3c0ea3</t>
  </si>
  <si>
    <t>f253289f-de0e-40bc-85d9-024f25710ea3</t>
  </si>
  <si>
    <t>7b03e126-25b3-4e88-a572-f13e8f43519d</t>
  </si>
  <si>
    <t>aa27b429-14b5-484e-8c5d-d91bd9c527e8</t>
  </si>
  <si>
    <t>e5168312-186d-41e6-a564-3b33265d9888</t>
  </si>
  <si>
    <t>06cee701-338e-42c3-ba95-abb98a88081d</t>
  </si>
  <si>
    <t>20c258ac-d27e-44b4-9a36-7388796d09fc</t>
  </si>
  <si>
    <t>03eb21ba-3966-4e8e-9685-babb664214e0</t>
  </si>
  <si>
    <t>d838eb04-a0ce-4d25-bde8-c13de41915cb</t>
  </si>
  <si>
    <t>756eb0fb-dd9b-445d-bb80-d408f2b4fcef</t>
  </si>
  <si>
    <t>6423e956-17aa-4769-abcd-b8bd1d4d987a</t>
  </si>
  <si>
    <t>fbd1bb92-c577-458a-9eda-892aa7f3b2e9</t>
  </si>
  <si>
    <t>c73b5e19-ff1b-40a9-b862-544145456058</t>
  </si>
  <si>
    <t>8da761bb-f074-4037-bc76-efa3c2b7435b</t>
  </si>
  <si>
    <t>8b62cef5-87ab-4f0b-a9b4-8ba422771afa</t>
  </si>
  <si>
    <t>e27558e4-6e99-444e-b7cc-f1cb523210e3</t>
  </si>
  <si>
    <t>744226f3-49be-472a-ada2-422b7d4922e5</t>
  </si>
  <si>
    <t>d5b14282-b7a4-46df-aa80-9409dfe4898c</t>
  </si>
  <si>
    <t>e96784a1-9583-4f7d-90d8-b1f93eff12d6</t>
  </si>
  <si>
    <t>6f7f0410-fdb8-4b9d-8ca4-a10ad3912cb4</t>
  </si>
  <si>
    <t>1de42494-1885-42af-9e67-f6bc8414b536</t>
  </si>
  <si>
    <t>4762c7a5-9777-4a23-b27f-21c3187fd7da</t>
  </si>
  <si>
    <t>6eb8eb93-f3e6-4fc2-ac4f-5798a5a3df89</t>
  </si>
  <si>
    <t>6b6c0374-6c98-438f-8e30-054873722b05</t>
  </si>
  <si>
    <t>92af530f-ba95-45b0-b7e2-b99d5e24fa49</t>
  </si>
  <si>
    <t>98f983a1-6499-4aac-92e8-42d07cb7a592</t>
  </si>
  <si>
    <t>99cf56c6-87c8-4cec-9155-b30276a5c9b0</t>
  </si>
  <si>
    <t>e95dc070-7f86-4750-b9ce-a50780a3ea7d</t>
  </si>
  <si>
    <t>006879a9-2c45-4f22-b78b-136a36fe692f</t>
  </si>
  <si>
    <t>9b450202-fd9e-432a-ba29-39b4d2c10eb4</t>
  </si>
  <si>
    <t>b9dee79e-307d-465a-bf44-2e9c5fec6417</t>
  </si>
  <si>
    <t>60bed99f-8c84-4354-9533-3eacda815339</t>
  </si>
  <si>
    <t>e71ace99-f0c6-4e88-90be-799a5f4a0745</t>
  </si>
  <si>
    <t>876bf7d1-9cab-42ae-90d1-c56fd03359f6</t>
  </si>
  <si>
    <t>41d4db9b-1cd6-4a90-a197-dad881688363</t>
  </si>
  <si>
    <t>6c96ce21-eae6-473b-b97a-c6cc6da98ee0</t>
  </si>
  <si>
    <t>2c5f1086-1ed5-453e-a160-67672e284753</t>
  </si>
  <si>
    <t>b5731324-fc1a-4dc2-8123-f7c9f437a3f9</t>
  </si>
  <si>
    <t>ff55c6dc-077d-4869-a42c-3d0f06c95552</t>
  </si>
  <si>
    <t>7f737a2b-a263-4cbc-a8a3-a1fed6936773</t>
  </si>
  <si>
    <t>8c84224c-22d8-4888-9b45-f3a04b8b4c35</t>
  </si>
  <si>
    <t>034656d4-1e84-4873-b14c-287cabc41ad6</t>
  </si>
  <si>
    <t>2448cdbf-faf8-476a-81c2-451d599f83a2</t>
  </si>
  <si>
    <t>1bf8def9-070d-4140-884e-a2aa35a9ceb6</t>
  </si>
  <si>
    <t>97cedc5e-348c-49d5-b7c5-8286904e798c</t>
  </si>
  <si>
    <t>cb9165a4-8be0-4bb9-9faa-b460e4823a2c</t>
  </si>
  <si>
    <t>dd9d944b-b3d2-4bf7-87d0-d260439e16c0</t>
  </si>
  <si>
    <t>99812808-0706-4a14-82ee-af03469e4bc8</t>
  </si>
  <si>
    <t>f5af3ec1-c2c8-4593-83e5-9f01ed39873c</t>
  </si>
  <si>
    <t>4a84c375-a44f-4cfe-b4f1-1f236eef1333</t>
  </si>
  <si>
    <t>f936867a-24aa-4dfa-86c9-0aac17c3d924</t>
  </si>
  <si>
    <t>50980907-6c3d-4ec9-a4d0-d19f68925feb</t>
  </si>
  <si>
    <t>2f94b144-56bb-44ad-a535-7816878d9f5a</t>
  </si>
  <si>
    <t>765d1399-90f1-4cf6-b42b-2255bc131d87</t>
  </si>
  <si>
    <t>8fbe7864-c53d-4cb5-9c52-9b930232c98b</t>
  </si>
  <si>
    <t>5a50ba14-6062-4675-9eaf-73449e5f8f2a</t>
  </si>
  <si>
    <t>ce2a52d9-8009-4705-a212-8603537d2709</t>
  </si>
  <si>
    <t>35916e4a-131d-4d5f-a08e-f42bbcf2d014</t>
  </si>
  <si>
    <t>3a60ddcf-e7fb-4109-85f5-a325d3e1bc76</t>
  </si>
  <si>
    <t>f4cd48b6-99b0-4cd8-abd6-4709c0623b32</t>
  </si>
  <si>
    <t>0dcf1c07-3c09-49a9-8655-dab4a3644c91</t>
  </si>
  <si>
    <t>2ce827c7-7d49-4243-9408-ef338fbf6785</t>
  </si>
  <si>
    <t>cac03b1e-1435-4fe2-afaf-6435b3fe4486</t>
  </si>
  <si>
    <t>1580ea3a-a108-492d-a034-0ac76b2c7ad6</t>
  </si>
  <si>
    <t>e8871f3b-ccd9-4623-81c9-ffa2c943ff7d</t>
  </si>
  <si>
    <t>f924b0f6-1991-4ae5-b5a7-4b47626cf4d4</t>
  </si>
  <si>
    <t>ee04d902-5926-421d-b015-d598602202f5</t>
  </si>
  <si>
    <t>May 14, 2024</t>
  </si>
  <si>
    <t>e03e5378-169d-4514-a02b-07436f3ddae5</t>
  </si>
  <si>
    <t>a318e082-6ea5-4faa-9ad8-415c65fcab8e</t>
  </si>
  <si>
    <t>ri309</t>
  </si>
  <si>
    <t>203d50a07bb534389ff28c9bdbfddd0f</t>
  </si>
  <si>
    <t>c0240102-5132-4550-a445-c3c86bb2094d</t>
  </si>
  <si>
    <t>f2faf93d-ce85-457e-8b47-e9346811add8</t>
  </si>
  <si>
    <t>a2beb599-2602-457e-9fbd-f8a44e92e100</t>
  </si>
  <si>
    <t>fa36a3b8-d6e0-465a-a578-477b6e528ed8</t>
  </si>
  <si>
    <t>2f5144eb-c2e8-4b59-ac33-425327a70026</t>
  </si>
  <si>
    <t>c562dbee-f294-4ced-9d73-cbd9a56e71f6</t>
  </si>
  <si>
    <t>b0d29c60-6f1c-4841-b91f-599daa48ac8a</t>
  </si>
  <si>
    <t>f2ba8fbc-a312-4ee0-b5b9-37d53893cb46</t>
  </si>
  <si>
    <t>b699f683-6f0f-48f5-afd6-d1cdbd084f55</t>
  </si>
  <si>
    <t>2eb97c41-5714-42f4-900d-3348a00a8e7e</t>
  </si>
  <si>
    <t>71ed9ef7-a849-4b84-9c66-df9acf129ea0</t>
  </si>
  <si>
    <t>PRIVACY11TPRO</t>
  </si>
  <si>
    <t>4d0a42e07e10e40db1e6d087e051b073</t>
  </si>
  <si>
    <t>36dfb31a-48dd-4652-a208-870704909e9c</t>
  </si>
  <si>
    <t>84615ccf-4c95-4726-aa18-a1bffa54946d</t>
  </si>
  <si>
    <t>a4c50143-e680-426f-bcb2-d400adc80c94</t>
  </si>
  <si>
    <t>1f805116-5ae1-4213-9900-77816373b636</t>
  </si>
  <si>
    <t>2b05f888-d413-4875-a0d0-d4b468b19501</t>
  </si>
  <si>
    <t>Samsung-S22-ULTRA-5G-New-2Pack</t>
  </si>
  <si>
    <t>cdc99136097c9c4822155c63eabee0f9</t>
  </si>
  <si>
    <t>ccb5f327-c750-4dee-bcf4-f2a410ad90eb</t>
  </si>
  <si>
    <t>702c7a0f-98e9-46fa-8868-feca63e024bb</t>
  </si>
  <si>
    <t>14PRO2L</t>
  </si>
  <si>
    <t>02394e13c349f353461d24a109ee163c</t>
  </si>
  <si>
    <t>4c365c1a-9013-41d5-98bf-10d1f27660ae</t>
  </si>
  <si>
    <t>6fbc4f65-8136-4cdd-ae74-c8349ed661a8</t>
  </si>
  <si>
    <t>S9PACK2</t>
  </si>
  <si>
    <t>2a9d6c7980166a0a87fa45a78de960e0</t>
  </si>
  <si>
    <t>64969e97-e7e2-4d46-8cc4-be73db7d9f86</t>
  </si>
  <si>
    <t>37de3bf7-7269-4d0d-ac23-54f01eb1f6ba</t>
  </si>
  <si>
    <t>911ba291-f67c-44bf-8f1b-324c9d045fe5</t>
  </si>
  <si>
    <t>be1c09ea-91e5-4041-9a2c-82f0d45f6f73</t>
  </si>
  <si>
    <t>iphone13promax2pa</t>
  </si>
  <si>
    <t>bf2ee831b709afe2d0b2feaa548452ee</t>
  </si>
  <si>
    <t>546d5969-eaba-427f-bc53-ccd63c44993d</t>
  </si>
  <si>
    <t>401fc606-0d01-463d-b47f-f1b36667bfe9</t>
  </si>
  <si>
    <t>794eebc4-4861-4e05-b8f6-31c1d22de363</t>
  </si>
  <si>
    <t>5a343340-4fea-41cf-aab7-d3a66261b2fe</t>
  </si>
  <si>
    <t>b53990d6-17bb-4a78-ac32-f976440baa64</t>
  </si>
  <si>
    <t>8c6a30a2-ae3f-42a0-a5a2-764d8b572f66</t>
  </si>
  <si>
    <t>e073afb3-c7ff-45c0-93dd-a93728379830</t>
  </si>
  <si>
    <t>b93399ca-6d19-46a7-b164-950a5ab6c8e5</t>
  </si>
  <si>
    <t>2843e76d-2000-41e9-9c2c-75349ec2432f</t>
  </si>
  <si>
    <t>4b0d9326-5fb0-4889-9353-f29cedc89fbe</t>
  </si>
  <si>
    <t>8ba4bb9d-c6d2-4bc3-818f-a5833fd5a920</t>
  </si>
  <si>
    <t>98db22ef-cc6c-4cd6-868d-b99945c9fe68</t>
  </si>
  <si>
    <t>98e102f9-77f3-4d68-8958-958563895629</t>
  </si>
  <si>
    <t>1370d919-9ab0-44c6-aad2-91ffc5abffab</t>
  </si>
  <si>
    <t>7366ab50-21ca-44a3-ad40-8c2ccb396418</t>
  </si>
  <si>
    <t>24431b4c-8df7-4d48-9324-3a0e8e66d41d</t>
  </si>
  <si>
    <t>f70f32bc-89d3-4893-9261-fa5db5b6698d</t>
  </si>
  <si>
    <t>6ebc2335-4476-46ca-aef1-f77bd15b60e7</t>
  </si>
  <si>
    <t>772155aa-e324-4a0a-9db3-57e4e9ee61f6</t>
  </si>
  <si>
    <t>c112faaf-627d-4843-a4e2-ee8faa30e5c3</t>
  </si>
  <si>
    <t>48fa59d6-4395-4940-be11-62ce491fa0bc</t>
  </si>
  <si>
    <t>ad8c1ec4-2a6f-4fc0-8ae0-c84ce34cca69</t>
  </si>
  <si>
    <t>f50df38e-ba9b-4cce-990b-38ebe89ddaf5</t>
  </si>
  <si>
    <t>e3fac071-1c9f-4669-8480-865ce57feb71</t>
  </si>
  <si>
    <t>64a8f2d1-d939-4035-bef3-a5682b16ce16</t>
  </si>
  <si>
    <t>157680e4-82b0-4c09-845b-20d8c1429a47</t>
  </si>
  <si>
    <t>8154c6cf-0323-4405-bdf6-65d83ca15853</t>
  </si>
  <si>
    <t>687e22d6-9d43-41b1-8a81-7616efb15cd4</t>
  </si>
  <si>
    <t>6a322366-fa7b-4a17-aa6a-1abf10407850</t>
  </si>
  <si>
    <t>7ba619c6-1d2e-4ab6-a9d2-24fc6bf73e3a</t>
  </si>
  <si>
    <t>6a41fd7a-e7fb-468c-8f77-0fd834c95c24</t>
  </si>
  <si>
    <t>92bae565-c2c3-4d4a-a586-8e28015382b1</t>
  </si>
  <si>
    <t>154e8dad-f3d4-45e9-9ef4-76cc974a874e</t>
  </si>
  <si>
    <t>e63147d3-5bab-4cf1-9213-48956fd1b64a</t>
  </si>
  <si>
    <t>94d56d34-faec-4973-a655-eb92aa477054</t>
  </si>
  <si>
    <t>156cf89a-1943-4078-a37b-545ec391a224</t>
  </si>
  <si>
    <t>7f03873c-2502-4422-813c-ad462ea27b6f</t>
  </si>
  <si>
    <t>e683b03f-fda1-4c22-a61b-c18be803490a</t>
  </si>
  <si>
    <t>4cfd3bf0-0bf6-4cfe-9eaa-61666e77855c</t>
  </si>
  <si>
    <t>a9ef741a-cbd7-464f-a736-170f9b94c85c</t>
  </si>
  <si>
    <t>d86b854c-99a5-4a57-9ca2-bfcbf47dad43</t>
  </si>
  <si>
    <t>6e618937-bf60-4ce7-a0dd-b602982c75a3</t>
  </si>
  <si>
    <t>XIM497</t>
  </si>
  <si>
    <t>f987c340da37b75da651b74723b288c7</t>
  </si>
  <si>
    <t>4a4dd712-f83c-49b1-a766-2552c376b62e</t>
  </si>
  <si>
    <t>f4569e3e-08bc-4dc1-a0ab-c677d76db9aa</t>
  </si>
  <si>
    <t>5bdc5c08-de25-4651-9187-dede6a4aabb7</t>
  </si>
  <si>
    <t>a0dae80b-fbdf-4a76-96c2-98b9d94f1751</t>
  </si>
  <si>
    <t>f24074b8-ed91-4393-9c5e-01d90ff5df3c</t>
  </si>
  <si>
    <t>4fcd36f5-d9a8-45e1-8006-548643121a94</t>
  </si>
  <si>
    <t>e611560f-40d7-442b-805f-28247c057554</t>
  </si>
  <si>
    <t>414225ca-6b1c-48e8-a8b1-7a893f6b8663</t>
  </si>
  <si>
    <t>91908e3f-7a35-4694-9e16-2a590ef90e64</t>
  </si>
  <si>
    <t>234d2120-34dd-45a3-874a-4c82ff963857</t>
  </si>
  <si>
    <t>17124191-6554-43ba-86b9-79ec5b7b867e</t>
  </si>
  <si>
    <t>cbda8b2d-7db9-4a3d-a42d-062e8a7d164d</t>
  </si>
  <si>
    <t>cf09b630-337d-4d75-94bd-73cf2bb9d3f3</t>
  </si>
  <si>
    <t>9f2705b2-15a5-4dbd-b520-dd12f224a18d</t>
  </si>
  <si>
    <t>MOTO50L2</t>
  </si>
  <si>
    <t>8272bb828662cd5fcbd7eb21d5418e97</t>
  </si>
  <si>
    <t>1be7f4f6-cc54-4370-93fa-e4b8cd3bf120</t>
  </si>
  <si>
    <t>2b8ab456-6f73-4145-985d-df2eab61a164</t>
  </si>
  <si>
    <t>5adb161a-67f4-47f3-afc0-dce31abbf9d8</t>
  </si>
  <si>
    <t>979e27a6-cc42-4722-a7f2-ef17bc33e315</t>
  </si>
  <si>
    <t>a77a2e8c-84e9-44aa-8a9e-fe97e27cd0cf</t>
  </si>
  <si>
    <t>258739b5-6dc2-42db-9f9a-504d8afdd3af</t>
  </si>
  <si>
    <t>fc7299d6-bd73-48f0-8ed3-3ba309003f09</t>
  </si>
  <si>
    <t>94ace57d-36b1-41ab-ba77-3e3d9573d2ea</t>
  </si>
  <si>
    <t>757700d1-1cf5-4a63-8aa0-280beea1d241</t>
  </si>
  <si>
    <t>195baa56-be01-4fd7-b828-e4477b230e37</t>
  </si>
  <si>
    <t>19b4efb0-4141-400a-b8cc-95a07111d21d</t>
  </si>
  <si>
    <t>a4c2b406-9c7f-4181-8fe0-bd34b6ac1cbd</t>
  </si>
  <si>
    <t>8dc1edbf-494c-42b5-bb8a-c03ad420e07f</t>
  </si>
  <si>
    <t>f7a35ca3-f4e7-43c5-bb7f-1968d90314e8</t>
  </si>
  <si>
    <t>cf815132-eced-4bb8-bb18-4548bfe8008a</t>
  </si>
  <si>
    <t>c4e89cf4-a26a-4443-a4eb-efb98bb0569e</t>
  </si>
  <si>
    <t>9da76d12-9f31-4771-8338-32079948a8b1</t>
  </si>
  <si>
    <t>78918d69-1cdb-45e4-a956-a98755b2c001</t>
  </si>
  <si>
    <t>5c8173a4-86da-4238-a69d-9533605e6852</t>
  </si>
  <si>
    <t>9c5a3cbb-1d47-4324-b8a4-b6afbb110f2a</t>
  </si>
  <si>
    <t>e0dc8a2f-af0f-4c14-8376-b7baa6ca04dc</t>
  </si>
  <si>
    <t>cc4ab0e1-2430-4881-bf81-86808ec86982</t>
  </si>
  <si>
    <t>May 13, 2024</t>
  </si>
  <si>
    <t>e3a8b512-c1a7-4d1b-8dd1-1a3793da8e10</t>
  </si>
  <si>
    <t>44da65c2-64be-47c9-93f7-3a7750160585</t>
  </si>
  <si>
    <t>492fae89-151e-46e4-8cb2-a6ef65c39ce4</t>
  </si>
  <si>
    <t>s21plusnew</t>
  </si>
  <si>
    <t>fc87f7afc0e398458182b1594b204460</t>
  </si>
  <si>
    <t>eba3bfd5-0118-4f80-bff4-baccd9ab36ca</t>
  </si>
  <si>
    <t>ae68f5b9-ee61-48ad-a8ea-90c8e54634bd</t>
  </si>
  <si>
    <t>6ef2a746-a690-4f06-842f-c9bc72526320</t>
  </si>
  <si>
    <t>63f8a0a3-9d83-4263-ae69-f70b5159e5f6</t>
  </si>
  <si>
    <t>87010dfa-e9e6-4a11-89fe-9fc80288c8be</t>
  </si>
  <si>
    <t>97cc17b8-3080-4e42-8177-4dd8b71081a0</t>
  </si>
  <si>
    <t>317d6e16-5624-4bea-87d5-25067fa25f8c</t>
  </si>
  <si>
    <t>e5fecd3d-804c-4411-90f1-bc7ed4a504ec</t>
  </si>
  <si>
    <t>7e885c56-f542-4c58-88b2-c89585883235</t>
  </si>
  <si>
    <t>38375cfa-c013-4e2e-a518-0dfa01cbdf7c</t>
  </si>
  <si>
    <t>c4bab9f6-6c11-4de0-96c5-bc022be54fe0</t>
  </si>
  <si>
    <t>034d023a-c077-418c-8c12-d8a906b93f3c</t>
  </si>
  <si>
    <t>48ec4072-a8cf-4b05-87a4-b6f41fd1c922</t>
  </si>
  <si>
    <t>8a38f9c6-5aa4-4ea2-832a-91d7d3c75e51</t>
  </si>
  <si>
    <t>6e43d337-dbc9-422c-bff3-ebb432439220</t>
  </si>
  <si>
    <t>eba526e1-76fa-44cc-895d-32e037fd626e</t>
  </si>
  <si>
    <t>698a6cce-8969-4b42-931e-c4e23db2125a</t>
  </si>
  <si>
    <t>0e98e458-75a2-4d95-aec1-470e8845e4c2</t>
  </si>
  <si>
    <t>1e4b5442-1dc1-4c9a-8c2c-e1e0666bf9f6</t>
  </si>
  <si>
    <t>9e4bfc6c-516e-40c8-b2d0-4f2b338b04bd</t>
  </si>
  <si>
    <t>ea8e2510-b954-4ab7-a847-3868cf493ffc</t>
  </si>
  <si>
    <t>6cfa7056-3486-47b9-a7f3-788c2f60cfa0</t>
  </si>
  <si>
    <t>45fdb47d-4812-4245-8fea-1429c54c3f44</t>
  </si>
  <si>
    <t>56382c14-4a3a-437a-864c-098c6d1f5917</t>
  </si>
  <si>
    <t>7c5c0dce-f164-4c2b-943e-c188a77da2a7</t>
  </si>
  <si>
    <t>1ecad08b-fd96-4a66-877e-3cd79787e2e8</t>
  </si>
  <si>
    <t>dccc18c9-10c5-4927-8d78-d5d76d45c026</t>
  </si>
  <si>
    <t>9eac7e09-f144-4151-b122-71c10254959f</t>
  </si>
  <si>
    <t>bf94e903-1ae2-4faf-8e80-1fbaf7744c7b</t>
  </si>
  <si>
    <t>493fca8c-c070-4bee-ab55-90c2acbc7697</t>
  </si>
  <si>
    <t>A23P2</t>
  </si>
  <si>
    <t>ace1414c13e56d9c31c55ed869dcd727</t>
  </si>
  <si>
    <t>c9254dbf-e8ef-4c4e-a1a9-dfaa7d973624</t>
  </si>
  <si>
    <t>eb8a4749-2bca-4fda-93a4-8d4360d9ed3b</t>
  </si>
  <si>
    <t>59385fae-5829-4607-a692-8d51d6f4585d</t>
  </si>
  <si>
    <t>db41d168-d204-4cc8-8fb4-5cda0a3daf82</t>
  </si>
  <si>
    <t>ab61ca72-e75e-4f2d-82a2-8994db429203</t>
  </si>
  <si>
    <t>b02b8310-7522-4390-81e9-f7e464169870</t>
  </si>
  <si>
    <t>ecbaaf16-e9e0-4b2e-b4e6-fd7d5b0d1201</t>
  </si>
  <si>
    <t>1b20f15c-969a-4af5-8641-7df70bf9ff60</t>
  </si>
  <si>
    <t>7defe841-0237-4c85-b05a-44b5a8b81709</t>
  </si>
  <si>
    <t>bee4a7e8-51c8-4047-a925-5e5babc9b31b</t>
  </si>
  <si>
    <t>ed023150-06d8-44b1-b2d6-18227df4cde9</t>
  </si>
  <si>
    <t>6eaf49a0-e026-4629-ab98-c0c43d9e8d7e</t>
  </si>
  <si>
    <t>f72ab8f3-9ab6-41e2-8f4a-171bba7b75af</t>
  </si>
  <si>
    <t>iPhone-7-plus-Vit-New-2pack</t>
  </si>
  <si>
    <t>0446a2b3e2df8498f1ec248ece7b8065</t>
  </si>
  <si>
    <t>9c997965-f9ff-4e3d-8604-66aba17c1e11</t>
  </si>
  <si>
    <t>631b2ac1-42e3-4118-b07c-380c2530f06c</t>
  </si>
  <si>
    <t>27a3e52e-ccf1-4d5b-a10a-6d4ab4120a6a</t>
  </si>
  <si>
    <t>92e9d594-791d-4e7e-8be7-c22984788e64</t>
  </si>
  <si>
    <t>d391c508-b7aa-4c86-a41f-3a9db670b8f1</t>
  </si>
  <si>
    <t>bcaa7cf4-f3a6-42a6-b2ea-c49bc6bc6bdd</t>
  </si>
  <si>
    <t>87504f4a-f353-4708-aed3-e082d693149f</t>
  </si>
  <si>
    <t>31bcdb08-5c4e-4318-b3d3-fbb67cba1b7f</t>
  </si>
  <si>
    <t>10dfad09-df35-42dd-8602-f4048b511b40</t>
  </si>
  <si>
    <t>4ecfd206-eb8c-4505-a01f-23218185ecfc</t>
  </si>
  <si>
    <t>cea775ac-00ed-4083-8a22-6e951e76b5e7</t>
  </si>
  <si>
    <t>0644c7e0-5bbe-4064-9c0e-a6a4fc5df18e</t>
  </si>
  <si>
    <t>69299d72-8068-4b29-b5ea-85d55a773cad</t>
  </si>
  <si>
    <t>0977b06c-41ee-4b25-8a35-2a460760145d</t>
  </si>
  <si>
    <t>eb0554d6-6a7c-44c2-94d0-ce65aa4ccb79</t>
  </si>
  <si>
    <t>63568ba3-0a4d-49ef-b89f-b79129b09f39</t>
  </si>
  <si>
    <t>ad74c62b-33ba-4e1f-b154-f9aba364e8e6</t>
  </si>
  <si>
    <t>bd8a0daa-60fd-4ad3-aea7-d309f20961a6</t>
  </si>
  <si>
    <t>c2faf936-e557-42fe-adf5-65973a23f142</t>
  </si>
  <si>
    <t>XIAOMI9C1</t>
  </si>
  <si>
    <t>dc42767bf6e99711424c8c2abc498585</t>
  </si>
  <si>
    <t>1bc70540-9ffa-4eeb-acf9-2be8046a3c85</t>
  </si>
  <si>
    <t>7c2ca883-4014-499c-aae2-1308a6164098</t>
  </si>
  <si>
    <t>4f53aa09-dacc-4d9a-8732-9079b96d125e</t>
  </si>
  <si>
    <t>285be7a2-da17-4ab2-b7ce-72d9d3361347</t>
  </si>
  <si>
    <t>4a0dac48-3d3a-4327-8201-ef64ddae5122</t>
  </si>
  <si>
    <t>334e9821-c7f3-450f-88ba-0f9a40ad9bab</t>
  </si>
  <si>
    <t>bbb5fc8f-782a-42c1-8fc4-4c6c520021ff</t>
  </si>
  <si>
    <t>9df4142a-132a-48ce-9690-620cfa4167a3</t>
  </si>
  <si>
    <t>3caa44ff-a1ad-4163-81ad-45caed0aff07</t>
  </si>
  <si>
    <t>de653494-e42b-4abf-b26d-4c6ab6b91f6c</t>
  </si>
  <si>
    <t>4d12f51b-7ebd-4dc1-81f3-cd60ef3315df</t>
  </si>
  <si>
    <t>96194f81-a56b-43a7-9553-445e445548fa</t>
  </si>
  <si>
    <t>9da58393-c0da-4138-b1c2-1a8b5d28fa75</t>
  </si>
  <si>
    <t>a9b4110e-3ec7-404e-950f-f7292095804e</t>
  </si>
  <si>
    <t>a5e1491a-6806-4dc7-9eef-92774336bad5</t>
  </si>
  <si>
    <t>61438d7a-9bc6-4de6-ba83-6327359f3ce9</t>
  </si>
  <si>
    <t>0ff11767-2cfd-4fe2-91a6-a93b3b11925c</t>
  </si>
  <si>
    <t>778805a4-5ac4-465f-ae7d-5a0f0238e73d</t>
  </si>
  <si>
    <t>d126a195-ebae-4de0-9d89-9f68c2402027</t>
  </si>
  <si>
    <t>3cbb9483-7acf-498f-82e4-1d9e4145dfae</t>
  </si>
  <si>
    <t>2f05ad6d-bbba-4f21-a871-032f87c366d4</t>
  </si>
  <si>
    <t>May 12, 2024</t>
  </si>
  <si>
    <t>5d171a21-1242-427d-a3d0-21bd928fa96f</t>
  </si>
  <si>
    <t>bbe87e70-6f1a-4d2a-b570-d73f197ec818</t>
  </si>
  <si>
    <t>616b28ee-b035-4aae-ab0b-0196f6947fb0</t>
  </si>
  <si>
    <t>ef385507-ab49-42ac-9cc4-4af472587a07</t>
  </si>
  <si>
    <t>5581d692-3aa7-404d-a321-ba1720393843</t>
  </si>
  <si>
    <t>9541236d-7e2e-4e12-9196-235228db379d</t>
  </si>
  <si>
    <t>1a7af3b9-c6f8-4cb5-9177-c7acafe31eca</t>
  </si>
  <si>
    <t>d249d527-8627-4fc1-b65b-8bd1ded2018b</t>
  </si>
  <si>
    <t>f869ac63-9b23-4ff6-8527-c4290021ce9a</t>
  </si>
  <si>
    <t>8184d7bd-f087-4f9d-a361-cfe65c469545</t>
  </si>
  <si>
    <t>25f7e523-6a41-48c5-8d7e-ee19d2b71b82</t>
  </si>
  <si>
    <t>edef0114-c603-409f-833f-5416f3412363</t>
  </si>
  <si>
    <t>dddbe1ff-56bc-4278-92eb-42d050cf62b2</t>
  </si>
  <si>
    <t>0195048a-2524-485b-bcfe-f634566c32e6</t>
  </si>
  <si>
    <t>4c0597e9-7c56-408f-b622-de7d4a370836</t>
  </si>
  <si>
    <t>b0438562-d441-493a-b236-255986f262bf</t>
  </si>
  <si>
    <t>b75ba505-82d9-4820-a79a-90c7528ee93c</t>
  </si>
  <si>
    <t>e13b31ba-c2ae-4049-8940-8ee3cb715d42</t>
  </si>
  <si>
    <t>ad8d6be9-ef82-485c-a1f1-419eba553fde</t>
  </si>
  <si>
    <t>91737d77-ce60-457e-8926-cef29a63cf54</t>
  </si>
  <si>
    <t>6cf8bf67-2c90-412b-af2e-38f2f4ace791</t>
  </si>
  <si>
    <t>d5e2f4f1-008a-41e9-8e17-4f828efb961b</t>
  </si>
  <si>
    <t>59224cce-db64-4f66-9652-8064fef380e7</t>
  </si>
  <si>
    <t>7186a12b-ee5b-4bbb-bb46-083b4cdf1652</t>
  </si>
  <si>
    <t>f5292f62-072b-45ac-ba97-0372479ad6fa</t>
  </si>
  <si>
    <t xml:space="preserve">NOTE-9-2PACK-new </t>
  </si>
  <si>
    <t>111ca7859d976153cfc13856edf414c9</t>
  </si>
  <si>
    <t>0599b419-488f-496b-815e-8c7469f55d37</t>
  </si>
  <si>
    <t>a7fb0992-180c-481c-88c4-874262182201</t>
  </si>
  <si>
    <t>a9d85c36-f4dd-40c4-be1b-63e911db66b4</t>
  </si>
  <si>
    <t>Riu55</t>
  </si>
  <si>
    <t>882684d8dbeac4b52b3706c9400b8b55</t>
  </si>
  <si>
    <t>2f0cf717-346b-4d23-b6c3-77281337aabf</t>
  </si>
  <si>
    <t>1cf72ad1-0fe5-4487-b8d8-d5147f831943</t>
  </si>
  <si>
    <t>SAMA535G2PACSCR&amp;1PACLEN0036</t>
  </si>
  <si>
    <t>8bc6a7216d0d025660c3a2bc726ada69</t>
  </si>
  <si>
    <t>3c56a893-a4e6-4800-a15d-0a6d96853fc4</t>
  </si>
  <si>
    <t>e792cea6-f89d-4352-9bf0-52423bdff1e2</t>
  </si>
  <si>
    <t>e996c002-933b-4d1a-8bd2-6658aac47bfa</t>
  </si>
  <si>
    <t>ccb6148e-aa06-45bf-94fe-6d3fe8495a9f</t>
  </si>
  <si>
    <t>7a7a826f-2e85-4903-b741-34002c86dc1b</t>
  </si>
  <si>
    <t>d1aa934b-4623-4c32-97c7-23ce3ab3ec36</t>
  </si>
  <si>
    <t>4739aa10-52a4-44d9-8c12-eaa47f9ee47b</t>
  </si>
  <si>
    <t>3702695a-26c8-4149-97e6-e558be801684</t>
  </si>
  <si>
    <t>93f36186-4090-4431-8c0e-8051057f051e</t>
  </si>
  <si>
    <t>92b13f85-daf1-4e64-bedd-1611bd0976f9</t>
  </si>
  <si>
    <t>fd16beae-32c4-46bd-b2bc-e1f4bd7491fb</t>
  </si>
  <si>
    <t>5293464d-faba-4bf6-9d67-9ab444fe2f45</t>
  </si>
  <si>
    <t>b819385d-eac8-4450-afd1-3facebd917bd</t>
  </si>
  <si>
    <t>7396df32-bb08-4191-9848-57eab11eb715</t>
  </si>
  <si>
    <t>52dc5ba8-ac1f-4003-8b8e-51d9773fd69a</t>
  </si>
  <si>
    <t>423f3fba-25a7-4bf0-809e-9f093a86343a</t>
  </si>
  <si>
    <t>a85c4681-d556-43e6-84c6-1476f5a4e8a4</t>
  </si>
  <si>
    <t>74a12001-2c2c-4571-b8c5-dadae7aaffad</t>
  </si>
  <si>
    <t>2de4d856-18ef-4388-b964-a7f420e33abd</t>
  </si>
  <si>
    <t>b6c86e43-9511-4384-b55e-af4ad6d684bf</t>
  </si>
  <si>
    <t>d076186c-505f-47e6-8d74-5ef0f4f0ed6f</t>
  </si>
  <si>
    <t>2e975d1a-445d-4a43-889f-26fa06d4a547</t>
  </si>
  <si>
    <t>abf8884e-8ee1-4ea6-9707-970a36c4b0f2</t>
  </si>
  <si>
    <t>59780e6f-9522-4be7-93eb-5e903fb92d71</t>
  </si>
  <si>
    <t>01d0985b-14bb-4120-8ac1-b2a3453713b1</t>
  </si>
  <si>
    <t>542ba307-3eab-455f-8474-9ca52935aa30</t>
  </si>
  <si>
    <t>a3397e91-bd86-4539-8098-28528e715961</t>
  </si>
  <si>
    <t>c073f251-8959-46b8-ba98-68a23930d868</t>
  </si>
  <si>
    <t>IPHONE14L2</t>
  </si>
  <si>
    <t>0c686172c3105cb939d4bb37c6346953</t>
  </si>
  <si>
    <t>427b72b9-f078-4b8d-907e-634a173b93d4</t>
  </si>
  <si>
    <t>d31ba5db-9449-4c04-9144-bcda025d8ab8</t>
  </si>
  <si>
    <t>0adccb4a-1f20-41af-91a3-f1fc6e6f1355</t>
  </si>
  <si>
    <t>048eb1ce-e0d9-4618-b367-67cd8a18cf6f</t>
  </si>
  <si>
    <t>10a966be-0ab4-4dd9-af07-eb6911838574</t>
  </si>
  <si>
    <t>2e037567-dc28-4d8e-9710-15b15445ac22</t>
  </si>
  <si>
    <t>2a0ffe3a-c13e-420b-8972-b85a54cb31c0</t>
  </si>
  <si>
    <t>4574fb85-14ce-4f94-8cfc-70f589fe8ced</t>
  </si>
  <si>
    <t>c5dcdb07-f56c-451d-b22a-521d3ba20949</t>
  </si>
  <si>
    <t>9348cadb-ae95-44d7-ab9f-6f6ed9f0335b</t>
  </si>
  <si>
    <t>3c692867-37a3-49aa-bce7-f5d09b15d91d</t>
  </si>
  <si>
    <t>3ee7b6cb-878e-43c7-ac36-b0d6558b550e</t>
  </si>
  <si>
    <t>e3327394-2682-43d3-b223-114d71f5d639</t>
  </si>
  <si>
    <t>99e3266f-a393-4f34-afa4-09b22920ee8c</t>
  </si>
  <si>
    <t>2b9db7a4-a2c7-4e2f-a949-ede845367e0d</t>
  </si>
  <si>
    <t>f808f1af-3bd5-4264-805a-ea4669b4012a</t>
  </si>
  <si>
    <t>4afa245a-689d-45a9-b4c3-0189062838c9</t>
  </si>
  <si>
    <t>3b3f9963-9712-429f-be94-a7a57526c14b</t>
  </si>
  <si>
    <t>f1134d84-471b-4df3-b6c9-3f340dd6322c</t>
  </si>
  <si>
    <t>362a6b77-dad3-4b41-9add-7a7a527e6298</t>
  </si>
  <si>
    <t>12c65ec1-1c8b-4ca2-8a8a-3da4dcda7e14</t>
  </si>
  <si>
    <t>811b714d-ed63-4f31-85c5-cfc2a13b68e3</t>
  </si>
  <si>
    <t>ceecd08f-e4a0-4043-ad53-f6efd8cf7793</t>
  </si>
  <si>
    <t>f3be85a5-333f-45c1-95ce-972c29a882a1</t>
  </si>
  <si>
    <t>9df40071-fdc6-4fa9-8eab-f2382221581a</t>
  </si>
  <si>
    <t>bff49e32-300a-4795-b7bd-4cb1c3b0f046</t>
  </si>
  <si>
    <t>5132d217-1527-4fb2-8ac0-d483468b729f</t>
  </si>
  <si>
    <t>16fb855b-7939-4275-a96a-84bcd54f61d8</t>
  </si>
  <si>
    <t>c45eeca2-61c3-4441-af26-dac084b2f5c8</t>
  </si>
  <si>
    <t>8ae2f01d-2bc8-4b5f-9322-f4dfd8709ef3</t>
  </si>
  <si>
    <t>cc7c5a1a-d3af-47be-acda-3e4846c1e1b2</t>
  </si>
  <si>
    <t>1b81856a-3ee9-4472-8596-137537e32947</t>
  </si>
  <si>
    <t>4d025b68-7844-4735-abd2-7955d87b645f</t>
  </si>
  <si>
    <t>24430167-7945-44e6-9be2-1c34558d468d</t>
  </si>
  <si>
    <t>6ba7db62-4826-4e7e-9ccf-09f29de3a45c</t>
  </si>
  <si>
    <t>9eb6c230-0ba7-4a1d-a342-477a1af8e5c2</t>
  </si>
  <si>
    <t>d63a5b6a-8fb2-42e8-a667-7c3d539a470f</t>
  </si>
  <si>
    <t>65779252-1e40-452e-aa0e-d4c6bf592536</t>
  </si>
  <si>
    <t>a44ccf04-a8d2-4f02-8e48-d1515e92feeb</t>
  </si>
  <si>
    <t>435ec4f9-59e4-43c8-add2-02b3b144be34</t>
  </si>
  <si>
    <t>9daea8f0-b31b-481a-bf33-6b1466488dbb</t>
  </si>
  <si>
    <t>e42edd5e-435c-40f1-b7f4-991283093247</t>
  </si>
  <si>
    <t>0b39f27c-6aaf-48a6-85d1-41f5a982b54f</t>
  </si>
  <si>
    <t>eb13d8b7-f520-4f09-a0a9-3e438615af0e</t>
  </si>
  <si>
    <t>53fa7cfe-20b5-4367-917b-420640cdefef</t>
  </si>
  <si>
    <t>0fd041c1-e8b8-4496-9df0-510f7dbb0253</t>
  </si>
  <si>
    <t>c8573175-3492-4963-8514-be4a0f7d06a1</t>
  </si>
  <si>
    <t>0fc07f5f-927e-4767-8ec2-fd170303866b</t>
  </si>
  <si>
    <t>b6e83100-cd6c-4544-b969-815a44dcc4b8</t>
  </si>
  <si>
    <t>0488be95-f2ae-4903-b41c-db61e2a8055f</t>
  </si>
  <si>
    <t>bcff30c9-af49-4e2b-ae6f-66b3872ef1e6</t>
  </si>
  <si>
    <t>61681bae-f2c9-43f2-a2e2-554dbf714d03</t>
  </si>
  <si>
    <t>3467ba7e-8425-4e2c-99a6-343f979e62d5</t>
  </si>
  <si>
    <t>a71af066-724e-4636-aece-98809c377bbb</t>
  </si>
  <si>
    <t>a681bad8-7371-43c2-a571-69d6a7945c94</t>
  </si>
  <si>
    <t>May 11, 2024</t>
  </si>
  <si>
    <t>d991a820-caba-4229-a8f8-9db0860157d4</t>
  </si>
  <si>
    <t>f470473d-cd48-49df-b980-d609a4b3ad53</t>
  </si>
  <si>
    <t>eddfaa90-584d-4e3a-82b5-de5049c8bcd0</t>
  </si>
  <si>
    <t>be6efaf1-61fe-4ea8-b62e-60ffcba8fb24</t>
  </si>
  <si>
    <t>77129333-39b4-44e0-91e4-aee926a77ba5</t>
  </si>
  <si>
    <t>877d3a7b-a006-48f4-9528-d8b5db4b1b11</t>
  </si>
  <si>
    <t>64bf24c9-3f5a-401b-aced-676c703e3bf5</t>
  </si>
  <si>
    <t>3ea6fe40-d971-439d-a4b7-9c9b5afbd3b0</t>
  </si>
  <si>
    <t>f79aaa0e-86cf-4543-b425-261be9b179c1</t>
  </si>
  <si>
    <t>93568bf2-7f1b-4a35-95a7-9b789e44bae7</t>
  </si>
  <si>
    <t>6f3cce76-8a69-44c6-b37e-ab841afdecfb</t>
  </si>
  <si>
    <t>1811eb84-93e1-4a4f-b072-4c292b9ec840</t>
  </si>
  <si>
    <t>G6CWKx</t>
  </si>
  <si>
    <t>f29762da7e783e2957564b6fcf913f26</t>
  </si>
  <si>
    <t>3b924608-bb77-451f-b3e8-4f9c000b8a2e</t>
  </si>
  <si>
    <t>61d3a0c0-603d-4fac-b25d-13f67d38e04c</t>
  </si>
  <si>
    <t>889141f0-ebf2-4708-812a-00c19f5f0826</t>
  </si>
  <si>
    <t>34eda31d-f33e-4acb-a092-03bd1083562a</t>
  </si>
  <si>
    <t>15ca7f28-af81-449f-9e03-5526252c3655</t>
  </si>
  <si>
    <t>a4fc055b-2032-4a27-9ce6-f26970584a15</t>
  </si>
  <si>
    <t>85965068-2ed5-4504-9449-2bde48621f84</t>
  </si>
  <si>
    <t>4e7a0836-9d26-46df-ac04-14589fa7a3f9</t>
  </si>
  <si>
    <t>42b3d08c-a6f7-43dd-97b4-f6082ea769e4</t>
  </si>
  <si>
    <t>e2fb7949-0972-4815-ba68-1e7bdec7cafa</t>
  </si>
  <si>
    <t>6d36f2df-ee67-40bb-99d2-86bfa27fbc61</t>
  </si>
  <si>
    <t>9fc15841-0931-4d59-9f20-5a1638b6101d</t>
  </si>
  <si>
    <t>85f7ecc5-f7a2-4380-9112-0be943d38ae1</t>
  </si>
  <si>
    <t>ddd152a3-e826-4a54-8bbe-6805d8ca4a6e</t>
  </si>
  <si>
    <t>772473c4-eed9-495f-bdb6-b6530853f736</t>
  </si>
  <si>
    <t>7d2a623e-d9fc-4134-a094-995b2dd63468</t>
  </si>
  <si>
    <t>b9d1c610-c26f-4bc7-952b-da31e6b81698</t>
  </si>
  <si>
    <t>f12eda3e-4e23-4d57-8f18-2fd51a3e58aa</t>
  </si>
  <si>
    <t>06e67105-2d13-4ae4-92d0-bc9ebdfe1bbc</t>
  </si>
  <si>
    <t>f778984b-c59a-4182-b370-174cdfb1ce70</t>
  </si>
  <si>
    <t>c3a7121d-da8e-4e1d-98b2-5a17859facda</t>
  </si>
  <si>
    <t>b1a725fd-80c5-43bf-8efb-da3d88f64ae5</t>
  </si>
  <si>
    <t>0ebb4ba6-e302-4c26-9cd8-87b5c2b4c0fa</t>
  </si>
  <si>
    <t>4c988ed0-8f3e-41dd-8ffe-5f98bcf3196a</t>
  </si>
  <si>
    <t>af310960-d052-47eb-9735-ffcb00134d1f</t>
  </si>
  <si>
    <t>3014cb58-8bb2-453f-a2c1-caa8202e901a</t>
  </si>
  <si>
    <t>3b02ac81-75e3-4800-8722-ccfb48ad4e67</t>
  </si>
  <si>
    <t>43f515ee-54e5-42f5-8961-d01929ab8f1f</t>
  </si>
  <si>
    <t>5c501daa-0e5c-4d01-8e6f-900c4b2541de</t>
  </si>
  <si>
    <t>1e5d3474-327b-4acb-af6a-ca6228ffe688</t>
  </si>
  <si>
    <t>48d9e0db-9778-422c-891b-5bb7e79f4cfb</t>
  </si>
  <si>
    <t>585c5c6c-1fac-45e3-96ff-f2384e1bf496</t>
  </si>
  <si>
    <t>5639e860-fdc8-4d4b-92e2-aaf3812d5f9b</t>
  </si>
  <si>
    <t>0a728e07-688f-4687-bdef-d83d1278959a</t>
  </si>
  <si>
    <t>0b0c175f-e7db-4357-a35a-6d79e791456b</t>
  </si>
  <si>
    <t>f70badcf-38cc-4ce5-9ee5-5f6e8edf7532</t>
  </si>
  <si>
    <t>2d312c03-c4fb-4c34-85d6-34cd867003cd</t>
  </si>
  <si>
    <t>43d1386f-7a08-4385-9f45-42eb01c2df80</t>
  </si>
  <si>
    <t>e5fad5f8-32c0-4802-871a-d0e80d1aa931</t>
  </si>
  <si>
    <t>XIR609</t>
  </si>
  <si>
    <t>3c33cace5a4c16d1b5fd686030cf8f64</t>
  </si>
  <si>
    <t>0fdf2c8b-beb2-4dc7-8f20-4aca0742e06b</t>
  </si>
  <si>
    <t>88ea9c32-11ca-4601-abf7-aae0971a1ccc</t>
  </si>
  <si>
    <t>1196a867-a9ad-4a5c-8cd0-c51229d34dfd</t>
  </si>
  <si>
    <t>a5dbdf80-2614-43f1-99ef-1fe9c6a54d9f</t>
  </si>
  <si>
    <t>603cb0ad-73ee-4ae2-964d-e92a26a911bf</t>
  </si>
  <si>
    <t>b984ab6f-de60-4bee-a82e-71ab8ebf591f</t>
  </si>
  <si>
    <t>1c5572d8-5967-4e11-a6bc-73cede37db1c</t>
  </si>
  <si>
    <t>ad999621-fc0f-4dcb-8f08-3704103f37ef</t>
  </si>
  <si>
    <t>50b48dcd-332d-4986-82b8-e8f1a59658c8</t>
  </si>
  <si>
    <t>68ff2838-4d20-45df-b259-ceb5c752148c</t>
  </si>
  <si>
    <t>f00f569d-01d1-4234-b27e-f3982a488e76</t>
  </si>
  <si>
    <t>May 10, 2024</t>
  </si>
  <si>
    <t>688b85bc-3951-4bb2-83f3-bdf900803db4</t>
  </si>
  <si>
    <t>8213896d-1f73-4ede-845b-fa7680b73983</t>
  </si>
  <si>
    <t>39b1743e-bdd1-4be1-8974-1b386757fdc2</t>
  </si>
  <si>
    <t>26c13c93-46d2-44eb-aa8b-ac33a3f99d73</t>
  </si>
  <si>
    <t>53c04a78-e2f5-41d9-aa1d-ff0d19e9b107</t>
  </si>
  <si>
    <t>9c365c2e-ea9e-43ab-ba7e-f5a1f4f70baa</t>
  </si>
  <si>
    <t>0110de23-846e-4247-8528-2a621f2a967c</t>
  </si>
  <si>
    <t>90299e5e-34b4-44e9-b06a-860d3952ad35</t>
  </si>
  <si>
    <t>4a22acc9-b535-4db8-a916-ad064eca8fce</t>
  </si>
  <si>
    <t>53992aa5-14a8-4c63-aaae-d441f440e086</t>
  </si>
  <si>
    <t>abeaa46a-4a61-4948-a4d8-56315b46a962</t>
  </si>
  <si>
    <t>ba057101-a648-4e71-be6e-68ba2f86a862</t>
  </si>
  <si>
    <t>d268bf78-7c10-48ab-818f-57afaa3d3907</t>
  </si>
  <si>
    <t>1512991e-b4e0-44a8-af3a-ad84640bb882</t>
  </si>
  <si>
    <t>586492b9-0f00-4be5-9765-9097ede858b4</t>
  </si>
  <si>
    <t>1e44e6d2-31c8-4f9b-a1a2-aa3e7ada8c00</t>
  </si>
  <si>
    <t>9a4d9e9f-bf2e-42e3-b178-5235a98ba64a</t>
  </si>
  <si>
    <t>2f4ed0e5-039c-45b0-b9dd-38293a505b96</t>
  </si>
  <si>
    <t>d19c2303-e7ff-4e5d-8c4b-e34730afcb48</t>
  </si>
  <si>
    <t>ff3d9851-9d4e-47de-8253-509d78ef7914</t>
  </si>
  <si>
    <t>9c120f59-7cca-4b73-a32f-a187746724e7</t>
  </si>
  <si>
    <t>cb58e43e-949e-40be-88be-65a6551510d0</t>
  </si>
  <si>
    <t>9c98d3fd-80d5-46fe-8d53-dd165fe13977</t>
  </si>
  <si>
    <t>8a785ce3-5858-4e92-8dcd-08e48c4d41dc</t>
  </si>
  <si>
    <t>bc9e1c45-6f07-4300-acb7-707f04083177</t>
  </si>
  <si>
    <t>a0487d06-0bd8-4953-a6be-7e78c7a12eb7</t>
  </si>
  <si>
    <t>83319014-ea7f-4bbb-8e13-2ab66f9c2493</t>
  </si>
  <si>
    <t>b406f377-d94f-44b1-9d0c-691f81525c59</t>
  </si>
  <si>
    <t>6ee95144-64a7-40f9-a7d5-4ca8b18f8c46</t>
  </si>
  <si>
    <t>1de13f79-a95e-403b-a9cf-2440d8ae975a</t>
  </si>
  <si>
    <t>baa746a9-3aa4-4eba-9de0-945a24ff4674</t>
  </si>
  <si>
    <t>34e091b8-3e03-4bcd-9d04-4894b2852aa9</t>
  </si>
  <si>
    <t>1f6af9d0-6d16-49a4-add9-7a25448635b7</t>
  </si>
  <si>
    <t>50a33b49-3e4b-4d47-b85c-704e7078f1ee</t>
  </si>
  <si>
    <t>443052ca-1fd6-47e1-aece-ec7c39f6c8f8</t>
  </si>
  <si>
    <t>6543739b-ddad-4d31-ad90-5013fdf81b23</t>
  </si>
  <si>
    <t>Motorola-Edge20-Pro-1Pack</t>
  </si>
  <si>
    <t>b734118c4dcd864833ded675d8f95b9b</t>
  </si>
  <si>
    <t>d130d226-9997-4cd2-80e9-b1205f14e509</t>
  </si>
  <si>
    <t>f8ee0360-f060-49ec-b146-50e4083a32d3</t>
  </si>
  <si>
    <t>be25a620-7d3b-4a2f-8c8a-a1e82c956d80</t>
  </si>
  <si>
    <t>ae5570a5-fa59-4d3d-b1be-420931ebd3de</t>
  </si>
  <si>
    <t>8558ebb9-dff6-4771-9f69-9a9267b2b797</t>
  </si>
  <si>
    <t>6ce416be-1dfe-4716-b477-f124e7d1764b</t>
  </si>
  <si>
    <t>4bb0de98-3b74-4212-bbbe-7218e72651ba</t>
  </si>
  <si>
    <t>8a5167c2-b144-444f-988d-0e0808698678</t>
  </si>
  <si>
    <t>8de78467-b73d-4e9e-8754-04b831e1fd22</t>
  </si>
  <si>
    <t>7627b608-4623-466c-902a-a09092dd399b</t>
  </si>
  <si>
    <t>8edf5da6-d6e2-44e9-b172-b906e008fd83</t>
  </si>
  <si>
    <t>97194cb2-3863-4013-9323-d2837eb565ff</t>
  </si>
  <si>
    <t>8fa67e12-8fb9-46e0-a4e4-efd907ed0c18</t>
  </si>
  <si>
    <t>acca66b4-955f-48a6-bbc6-a4c58d21c0b8</t>
  </si>
  <si>
    <t>4d44c170-a162-4142-a4f9-ca3cbde1772b</t>
  </si>
  <si>
    <t>9daf9989-86f9-4e91-8361-e546a73f1ae9</t>
  </si>
  <si>
    <t>7d9af9bf-969a-4c10-a950-8057905489eb</t>
  </si>
  <si>
    <t>730aaa6d-bd72-4533-9726-7542d2d18ca9</t>
  </si>
  <si>
    <t>c383ace1-89ac-4618-ad55-e9de9ad0882d</t>
  </si>
  <si>
    <t>a175dfaa-4801-4f07-ba3d-2d857134a505</t>
  </si>
  <si>
    <t>61b3f0bd-1cb6-4219-91b8-69f2f695ef57</t>
  </si>
  <si>
    <t>a350f52a-204a-490a-9df2-f888bca24963</t>
  </si>
  <si>
    <t>07191ac8-0ed8-4e3e-b880-254bde8ca7d9</t>
  </si>
  <si>
    <t>6bd3cc5a-c54c-4528-a179-81a6dd760857</t>
  </si>
  <si>
    <t>d8911a1f-69e3-472d-8c8d-2c2346cd2ac1</t>
  </si>
  <si>
    <t>8b2c6659-ccc0-4888-b21a-86656b8c8303</t>
  </si>
  <si>
    <t>b619811d-c595-4702-a48a-c3dc46273ee2</t>
  </si>
  <si>
    <t>7ffbf09b-8399-4934-9f90-774736e8ef94</t>
  </si>
  <si>
    <t>9a1b4213-26fe-4ef2-b822-bbaad5658602</t>
  </si>
  <si>
    <t>18ec04e4-b718-4b20-8369-45018493df9b</t>
  </si>
  <si>
    <t>e2b8874a-ec07-473e-83cc-3c6c8e62771b</t>
  </si>
  <si>
    <t>7fab3de4-0a35-4f61-aa19-1cdb3432f4f2</t>
  </si>
  <si>
    <t>1baf9702-029b-430b-896e-dc59cd289582</t>
  </si>
  <si>
    <t>61c8f841-b1f6-4158-8441-bdce506b3c31</t>
  </si>
  <si>
    <t>09d2650d-1464-4e56-aa2c-b312b6ae7e86</t>
  </si>
  <si>
    <t>46c826f5-e7b7-4a3b-a6f0-4f6c902efe32</t>
  </si>
  <si>
    <t>3a9aa9d8-f2ed-4d81-9d08-5580971e732e</t>
  </si>
  <si>
    <t>765be4c0-fa2f-4972-ae1c-e216b175a35d</t>
  </si>
  <si>
    <t>8d52349a-bca7-4f6f-b56b-246bad23fd7d</t>
  </si>
  <si>
    <t>May 9, 2024</t>
  </si>
  <si>
    <t>ef203a4c-7766-4775-9d3e-020d3e0c639e</t>
  </si>
  <si>
    <t>95cd4e91-93ae-46b4-83d2-4d931455c435</t>
  </si>
  <si>
    <t>f82e785b-2626-4480-8b4d-7f0d48386914</t>
  </si>
  <si>
    <t>b32d7bfa-ec34-434b-b01b-acff959e3eef</t>
  </si>
  <si>
    <t>554adcbd-7abd-4c8c-83fe-75ad7a687cb7</t>
  </si>
  <si>
    <t>13886479-737d-4de8-8ddf-537beec119f3</t>
  </si>
  <si>
    <t>6969e460-f551-4fc8-bf7b-05cb51a83f4b</t>
  </si>
  <si>
    <t>67306bea-97aa-41ea-bb3c-c6dba90f480b</t>
  </si>
  <si>
    <t>cf0f26dc-bdab-4297-a5d5-5bd83283960b</t>
  </si>
  <si>
    <t>S23P1CN</t>
  </si>
  <si>
    <t>4f0b5cafe16560b41bac74feaeeea235</t>
  </si>
  <si>
    <t>8b8a7116-c8b9-43f1-b1fb-63a2b67aab9b</t>
  </si>
  <si>
    <t>c6a327c4-468a-4fe7-8ff2-7b1410ad8e6f</t>
  </si>
  <si>
    <t>04e2da30-9aca-4c21-a7ac-632127617024</t>
  </si>
  <si>
    <t>3b2d7765-3529-4b04-b801-494cb70849ed</t>
  </si>
  <si>
    <t>eedafaba-c714-4e02-bbc5-ce785a498e56</t>
  </si>
  <si>
    <t>7c8008f5-3434-4399-a5c3-7016f33e0911</t>
  </si>
  <si>
    <t>28a2deab-df88-4f9d-b0c6-615a4fce4be3</t>
  </si>
  <si>
    <t>a37df3b0-50c5-4fc3-a794-17d7ede449d8</t>
  </si>
  <si>
    <t>920ef40b-9e9a-4e38-878e-345259d83da0</t>
  </si>
  <si>
    <t>9d0d92bf-039b-4edd-9ae4-78469e1ef411</t>
  </si>
  <si>
    <t>3e6deda2-411f-4a62-b2c6-3ec6b118b931</t>
  </si>
  <si>
    <t>0eeb0051-ab6f-4331-8c9f-ba6b0fc7a73b</t>
  </si>
  <si>
    <t>7814ad73-f7e0-47e5-b176-58c3f9371b1d</t>
  </si>
  <si>
    <t>23e3155c-4585-4296-9d85-298b6f84b971</t>
  </si>
  <si>
    <t>S21-2</t>
  </si>
  <si>
    <t>450c5364972feeb44b49bb3ce1962fe8</t>
  </si>
  <si>
    <t>1ee3f3c5-8fd2-4955-aab3-edfb551dc933</t>
  </si>
  <si>
    <t>6cf9c945-0e34-45d5-a432-99da24b9b403</t>
  </si>
  <si>
    <t>6064c402-7f1f-4d1b-9b34-7c8dc9a200c2</t>
  </si>
  <si>
    <t>c3cdcca1-e7a9-47fb-a406-5167c20eb67e</t>
  </si>
  <si>
    <t>c5e6d6d0-2171-41a9-9c78-ceb7a5a0e046</t>
  </si>
  <si>
    <t>a931d563-a0d7-4337-8553-eab63e0e41a4</t>
  </si>
  <si>
    <t>fdeead00-25f9-481d-a045-4097bd5682ef</t>
  </si>
  <si>
    <t>i30</t>
  </si>
  <si>
    <t>a26aede2e91f2753a2e11154b2b098c3</t>
  </si>
  <si>
    <t>cfb3c748-3a28-4859-a03b-badd68626127</t>
  </si>
  <si>
    <t>2d7aff3a-49e0-4c64-a929-a88e25cea427</t>
  </si>
  <si>
    <t>01ec1b77-c9d2-471b-9b71-7901915e6bdf</t>
  </si>
  <si>
    <t>67ff468f-668d-4697-a3f6-0beebdf88b08</t>
  </si>
  <si>
    <t>cfd426c4-adca-4842-bfb9-c3d894d1c680</t>
  </si>
  <si>
    <t>b50319b9-c335-472c-8f4a-40015959954a</t>
  </si>
  <si>
    <t>6fb7ab97-c7b1-4d2c-a18c-1f6b762ad6c7</t>
  </si>
  <si>
    <t>0a28e222-295e-46df-b03c-d1e29c2e7d65</t>
  </si>
  <si>
    <t>cce8f1b2-0e14-4fbf-af06-cefe01652786</t>
  </si>
  <si>
    <t>81a78b06-8777-454f-8c86-a5b4d1835f37</t>
  </si>
  <si>
    <t>a8ff3459-3d76-4e65-a9e3-b0cc3c04615b</t>
  </si>
  <si>
    <t>f0fa39d5-2165-4880-bcb6-db9cc7c97283</t>
  </si>
  <si>
    <t>9e995548-a022-40bc-824d-3483b5bace5d</t>
  </si>
  <si>
    <t>7dbaaf2c-774b-4f7f-8c40-7872e9659b34</t>
  </si>
  <si>
    <t>54ca4901-b5aa-4b02-891c-893f561e92cc</t>
  </si>
  <si>
    <t>b288f0f3-bdc3-4dc2-bc85-f9f4f8e4cf70</t>
  </si>
  <si>
    <t>4a4dff85-072a-4885-b27a-897d2d8afb6b</t>
  </si>
  <si>
    <t>2ce4b536-b063-4e9f-b1b7-7ac046fc9e22</t>
  </si>
  <si>
    <t>4d56674d-239c-4202-b71a-33e6adefd417</t>
  </si>
  <si>
    <t>0ef89c42-9a69-4635-8782-fac9b6aa5ff4</t>
  </si>
  <si>
    <t>a9b243a8-12f1-41a1-8dee-a49a819e4f79</t>
  </si>
  <si>
    <t>23fca004-dace-4f38-bc6d-15b5b7e2f62c</t>
  </si>
  <si>
    <t>3bd53c3e-168f-4818-a4d6-60b06f068de2</t>
  </si>
  <si>
    <t>0aec94d2-1708-47a3-9090-31b037192a25</t>
  </si>
  <si>
    <t>68445f08-8b51-4e66-ba13-06b2cd495308</t>
  </si>
  <si>
    <t>a24f6ec6-7722-450a-a605-2d951a200c53</t>
  </si>
  <si>
    <t>0947fdd3-2354-451d-8c97-cd59e1b51135</t>
  </si>
  <si>
    <t>f3a868d0-ba34-481d-b67e-7ef0e8036308</t>
  </si>
  <si>
    <t>14306c89-ecfb-444e-b456-8df2e2c97716</t>
  </si>
  <si>
    <t>3eb615af-ce07-4c3d-9a61-61ff6176c953</t>
  </si>
  <si>
    <t>83ad5ffd-2b42-49e7-a7d5-b7e8178a6656</t>
  </si>
  <si>
    <t>28dd6950-359a-4e18-b130-4d96edeac441</t>
  </si>
  <si>
    <t>6f65c34e-6e1a-4fb0-9cc3-423893013842</t>
  </si>
  <si>
    <t>fb2d6c54-b292-4e50-97f4-5aa9a2152954</t>
  </si>
  <si>
    <t>192a7407-e541-4245-9451-3ff99136c23a</t>
  </si>
  <si>
    <t>bb54b5cf-1825-47d8-9ac0-98f3f4167da1</t>
  </si>
  <si>
    <t>eea54c02-3af5-4d79-a392-4ee9ec0afeb6</t>
  </si>
  <si>
    <t>fac6bbe5-d819-4c17-bf8a-806418938520</t>
  </si>
  <si>
    <t>e74c1667-701b-4b14-8e27-be21c3cccac4</t>
  </si>
  <si>
    <t>d72c9e10-30e9-444b-ac1b-36668745da50</t>
  </si>
  <si>
    <t>a2b4b194-8ee7-42cd-a419-718e3aa5fe4a</t>
  </si>
  <si>
    <t>0238e5d9-802f-49a3-ba1f-c1a1053f5ab3</t>
  </si>
  <si>
    <t>7f6aef7d-94df-45ba-ae41-be67f8846c73</t>
  </si>
  <si>
    <t>bc44dc9b-8083-49ac-ac44-08f6e9dac524</t>
  </si>
  <si>
    <t>9b432500-3c33-4af8-8152-3bebec93594c</t>
  </si>
  <si>
    <t>425ba1aa-7637-4ee8-b347-997cb8fb1b5d</t>
  </si>
  <si>
    <t>be291e87-2fe0-45fa-bfe2-535eb38c8bf2</t>
  </si>
  <si>
    <t>4e51ce15-26a4-44f7-b31d-b660d03fac51</t>
  </si>
  <si>
    <t>79ae2cbe-3d9a-43a2-ba7d-2129320e1c22</t>
  </si>
  <si>
    <t>913ca7bc-bcfa-4c91-938b-f3689831c9fe</t>
  </si>
  <si>
    <t>891339e4-86f4-4d92-b688-1d5a08d448b4</t>
  </si>
  <si>
    <t>68402058-0d13-4964-b9f7-63f311150c9c</t>
  </si>
  <si>
    <t>30751bef-4a6e-4412-8547-81e40b760fe3</t>
  </si>
  <si>
    <t>6e019e0e-25b3-4766-ad2b-fc82e2bcceb9</t>
  </si>
  <si>
    <t>edc3b9ff-dc97-4d27-8882-80d4ecc91fa6</t>
  </si>
  <si>
    <t>853c1fb9-e26e-42c6-83f0-6e217e825cae</t>
  </si>
  <si>
    <t>46cc6164-695f-4c93-8f15-77d3f35a54b8</t>
  </si>
  <si>
    <t>44e07ceb-ddf3-446d-8f74-da8e60b16522</t>
  </si>
  <si>
    <t>e38b2137-92bf-49cd-8bf9-2e0ffe83cd86</t>
  </si>
  <si>
    <t>3af89412-0bde-4dde-836d-724f01527179</t>
  </si>
  <si>
    <t>f0bbdca0-a553-47f7-90f1-e1e8cba01f3b</t>
  </si>
  <si>
    <t>3356a86d-928d-4ad5-acd5-79d121570ed5</t>
  </si>
  <si>
    <t>a32a35b3-900b-4d46-8b9b-5ca0a057ef94</t>
  </si>
  <si>
    <t>b4282974-1775-412c-82d9-b7ac09e6788d</t>
  </si>
  <si>
    <t>2c11f955-222d-4bf0-a424-d4f16e707062</t>
  </si>
  <si>
    <t>eb087e3c-fcd8-4ef5-9105-3ccc5f8ec057</t>
  </si>
  <si>
    <t>5133080b-2467-4e66-a22b-229936612ce8</t>
  </si>
  <si>
    <t>79194b5a-364d-49da-8a25-85be160d8057</t>
  </si>
  <si>
    <t>ea94d011-6f74-4125-ad07-49bb00d3866f</t>
  </si>
  <si>
    <t>5011f981-1e26-4658-a3c9-f5d343d4a484</t>
  </si>
  <si>
    <t>852dfa0f-62b9-4f58-acfc-46b4ec8d485a</t>
  </si>
  <si>
    <t>212e3396-6839-4b1a-8f31-cb8b036a8234</t>
  </si>
  <si>
    <t>ce6fb6c5-d5e4-4635-bd83-b19e0cc24f6d</t>
  </si>
  <si>
    <t>a9e1b18e-b893-44e4-a2e5-53c95179d1f2</t>
  </si>
  <si>
    <t>9f1d2050-aee3-4f24-83e2-f2ae12c28890</t>
  </si>
  <si>
    <t>c20c5061-3aa1-4846-a083-9a1015f0448f</t>
  </si>
  <si>
    <t>a4be08b0-c570-4a53-81d7-f14ae09615a4</t>
  </si>
  <si>
    <t>91eef985-2bad-41a4-a530-8a6617b2cd88</t>
  </si>
  <si>
    <t>9837a338-ed82-4fc8-96ab-6d75b073e059</t>
  </si>
  <si>
    <t>200cb3b3-b0da-4b7f-a293-24145c972fc1</t>
  </si>
  <si>
    <t>fd32bc33-fe13-4dcc-ae79-6d9c2489424e</t>
  </si>
  <si>
    <t>6c58a92a-7f20-482f-aa85-7a3db4c8d213</t>
  </si>
  <si>
    <t>daf993dd-b315-48c9-87bb-15ffc00513bf</t>
  </si>
  <si>
    <t>May 8, 2024</t>
  </si>
  <si>
    <t>ece7ec5b-c3a3-4d1d-8c62-55df795e2efc</t>
  </si>
  <si>
    <t>48f91adb-2cfb-4d15-a1e5-06413075d90c</t>
  </si>
  <si>
    <t>c17e0093-db4d-46ea-aea7-5934e83488b0</t>
  </si>
  <si>
    <t>3d896ae8-3551-45dd-b69b-aa8539ff7acd</t>
  </si>
  <si>
    <t>e6af95c6-ba32-4115-a905-e4a27a5ca74d</t>
  </si>
  <si>
    <t>90bb78b8-517d-47c6-b47e-d6dbb435b3cb</t>
  </si>
  <si>
    <t>858b8f0a-f410-4464-b65a-ff0accd40d2a</t>
  </si>
  <si>
    <t>d07da3d5-bdd5-44c8-af3d-59f033e957a8</t>
  </si>
  <si>
    <t>424c8412-7fbc-4abc-b325-d7326141a226</t>
  </si>
  <si>
    <t>22f0a1b5-47f9-430a-a03e-a700cd5b6293</t>
  </si>
  <si>
    <t>98a5e035-6635-4c33-b9da-f125ac39a623</t>
  </si>
  <si>
    <t>5c3d2198-d92b-4f6f-b99b-8e3054f92ee5</t>
  </si>
  <si>
    <t>XQxGwi</t>
  </si>
  <si>
    <t>567a347a8d272bb3a73a2d98a04ebe03</t>
  </si>
  <si>
    <t>36b73ff7-2e9d-44ce-a3ed-4921df5a189b</t>
  </si>
  <si>
    <t>fe29c616-41a6-41d5-bf6e-81c7a8b4cf7d</t>
  </si>
  <si>
    <t>331ed2a4-00b4-4c67-973c-c0e1b168a8b2</t>
  </si>
  <si>
    <t>9262c8be-0206-434e-b88b-451e0b0bbfe7</t>
  </si>
  <si>
    <t>83592aed-7518-4bf6-ba49-df3bbf46c72d</t>
  </si>
  <si>
    <t>fe0699c0-7bbe-448b-9f28-77be34c65747</t>
  </si>
  <si>
    <t>75cb4616-a386-4afd-a1a5-4a73c3367ccc</t>
  </si>
  <si>
    <t>SAMA425G2PACSCR&amp;2PACLEN0005</t>
  </si>
  <si>
    <t>3d9ed12871735d7679fa1456a0b54ea2</t>
  </si>
  <si>
    <t>e2d29062-f5e0-43c1-8798-5fdeef5f5800</t>
  </si>
  <si>
    <t>4e2cdcf9-8b78-4543-aaff-1c868d893796</t>
  </si>
  <si>
    <t>a9767afe-c6cc-435a-800f-c523537ca090</t>
  </si>
  <si>
    <t>b902187d-fe84-4dc4-9ff6-fd89896d94e1</t>
  </si>
  <si>
    <t>f81440c1-ef0f-4738-bd0c-5319ff1e931c</t>
  </si>
  <si>
    <t>358c785b-77e1-4d81-8aac-b7d2d498b54d</t>
  </si>
  <si>
    <t>2f3957b4-e5fc-4331-aa7a-d23fa4eb4bb2</t>
  </si>
  <si>
    <t>d243bff6-4cef-433f-ab42-983a1acb1076</t>
  </si>
  <si>
    <t>69707983-f23e-4f13-b9ea-5248c259da90</t>
  </si>
  <si>
    <t>dce82d7d-4837-4661-9fca-65e74ff08848</t>
  </si>
  <si>
    <t>a538cde6-70da-416d-aa3b-099c0d9d4591</t>
  </si>
  <si>
    <t>979e6e8a-19f7-49b1-afbb-d3e3e13e1185</t>
  </si>
  <si>
    <t>67a3a3eb-dddb-4871-a0ff-104b6b66d8fc</t>
  </si>
  <si>
    <t>56be3edf-3bc2-4338-b4d6-b88e922f0fef</t>
  </si>
  <si>
    <t>3d9e65b0-1b23-4096-9362-803101441a76</t>
  </si>
  <si>
    <t>73232af3-af58-42f4-b7c1-427da755d4db</t>
  </si>
  <si>
    <t>96f67391-dfbd-4195-a6dd-8a59500261c6</t>
  </si>
  <si>
    <t>ab63588a-4e81-4d6a-8f66-c28b4fce127f</t>
  </si>
  <si>
    <t>da33abc4-bea4-47db-aa34-bce394f88c4b</t>
  </si>
  <si>
    <t>3791dcb8-61d4-4f22-a8db-12a1277412eb</t>
  </si>
  <si>
    <t>43583300-8f42-4653-9c7d-d64237776fed</t>
  </si>
  <si>
    <t>16fa8a98-d260-4495-94ed-f5c14272e206</t>
  </si>
  <si>
    <t>1eb643c4-2b7a-4958-834e-41a302ef083f</t>
  </si>
  <si>
    <t>b13fe50a-0d8c-4e6c-8377-d8bf0d8e93d8</t>
  </si>
  <si>
    <t>a3764c6c-ce46-4ddf-8d4b-5380d737e096</t>
  </si>
  <si>
    <t>4a4e8b38-982c-4e94-a607-87f7f8170287</t>
  </si>
  <si>
    <t>cdd854f0-bb19-4461-aa09-1acf592a8c40</t>
  </si>
  <si>
    <t>32190132-d781-4f4a-aaee-9071f54f4f03</t>
  </si>
  <si>
    <t>89a4a122-7076-4453-ba53-80be4cfe5712</t>
  </si>
  <si>
    <t>dd7b7ee0-b467-4163-b180-8b39fa287fcc</t>
  </si>
  <si>
    <t>e41ccb2a-b131-4089-bf1d-edfd68bbf14c</t>
  </si>
  <si>
    <t>004e4471-c928-4667-af88-dcb56d61b51b</t>
  </si>
  <si>
    <t>e0725118-a5fb-41cc-8c87-54c8b353e2d3</t>
  </si>
  <si>
    <t>9d0cead3-a593-4e68-bb1f-e175672e0361</t>
  </si>
  <si>
    <t>ad464498-748d-4c4f-97fd-784a58f5b887</t>
  </si>
  <si>
    <t>a155dab3-1b28-4c35-baa1-e2c9745f3192</t>
  </si>
  <si>
    <t>8f072a68-4de7-4a7c-8114-675384b82ae5</t>
  </si>
  <si>
    <t>90390dc2-99c2-4d24-8732-121105a5b04e</t>
  </si>
  <si>
    <t>eec8b565-3623-4a51-8d7a-a206e093a9ab</t>
  </si>
  <si>
    <t>d837ac17-73ea-4999-a8b8-3a5aa4cc5a69</t>
  </si>
  <si>
    <t>485a03a4-b88f-408b-8367-99d76eddcf20</t>
  </si>
  <si>
    <t>c9b7bfb8-772c-4568-a69e-5a0757c163d3</t>
  </si>
  <si>
    <t>ef577d0a-1887-470f-9e93-480449796351</t>
  </si>
  <si>
    <t>4fe33d74-ef00-4319-9544-79c0f1526565</t>
  </si>
  <si>
    <t>cbdef609-425d-4d93-a01d-3557429b8d3e</t>
  </si>
  <si>
    <t>271aad34-507b-42ec-8385-a4f3a664471d</t>
  </si>
  <si>
    <t>5b869383-48fc-43bf-8b4b-da81762f33df</t>
  </si>
  <si>
    <t>cc79c34c-76d0-404c-8d37-25e21d37662d</t>
  </si>
  <si>
    <t>44be497d-4160-4eb6-a8f1-a144de4d0509</t>
  </si>
  <si>
    <t>0578f221-b606-4b47-90b7-fee745b55fea</t>
  </si>
  <si>
    <t>f3e11e10-e1f6-4a8d-b029-d340795cbc5a</t>
  </si>
  <si>
    <t>8b52b5b2-5bbb-4bd4-9c4e-395c0d4cfe2e</t>
  </si>
  <si>
    <t>a3329d0d-c194-4a48-a921-c366449bcaa2</t>
  </si>
  <si>
    <t>6235a60f-3518-4e24-ad47-91b139eb496c</t>
  </si>
  <si>
    <t>0d3975c9-06f4-4820-9392-0815aef48a97</t>
  </si>
  <si>
    <t>cae84794-7150-4d79-89db-abe1425e9a2d</t>
  </si>
  <si>
    <t>514c2dd7-3532-42eb-91bd-03fc81ebdb2e</t>
  </si>
  <si>
    <t>eb7391df-8136-4e0f-bf85-97cddcb7a875</t>
  </si>
  <si>
    <t>22053292-abf0-49ef-99b6-04be93def302</t>
  </si>
  <si>
    <t>1d96bcf6-bd05-472d-9a41-410797f9d1a0</t>
  </si>
  <si>
    <t>a7f25367-b695-46a0-ad91-913dae84b9e2</t>
  </si>
  <si>
    <t>c0f03290-48a8-4d5d-a97b-5a00b9a9f7bf</t>
  </si>
  <si>
    <t>d243c66f-7905-4d4d-b0cc-5be8eac5a7a8</t>
  </si>
  <si>
    <t>053735d3-c9f2-409b-bc1d-eb6b7f9b2687</t>
  </si>
  <si>
    <t>a5cb8d1d-8b1d-4d26-b97b-43c8cd01b437</t>
  </si>
  <si>
    <t>48408aaa-730e-4743-b377-f11a52dcc91d</t>
  </si>
  <si>
    <t>df8cfb1c-7ddc-4fa9-abc3-d5b39b3e0ee7</t>
  </si>
  <si>
    <t>950d10a8-336c-4f7d-8d59-0c2f2be1a4af</t>
  </si>
  <si>
    <t>3e904341-313b-492a-9bc6-47092a441686</t>
  </si>
  <si>
    <t>70138e06-1698-4a20-8e33-581053aa0957</t>
  </si>
  <si>
    <t>ae46ac71-9b7e-496c-8e34-44eb4ed329f5</t>
  </si>
  <si>
    <t>40d6aac2-8572-43c4-acdd-dda4db1151b3</t>
  </si>
  <si>
    <t>5dee08ba-55be-4f16-bc22-496b77369475</t>
  </si>
  <si>
    <t>f64ea0ac-ecab-4fe2-8f78-59dcb4d48439</t>
  </si>
  <si>
    <t>May 7, 2024</t>
  </si>
  <si>
    <t>1922b2f5-dea4-425d-a2ea-1392b5c1a328</t>
  </si>
  <si>
    <t>67c67e93-0fa8-4c7d-95d3-3cdd58442340</t>
  </si>
  <si>
    <t>843a7ef2-0e0f-4635-a6d1-c46d97985c70</t>
  </si>
  <si>
    <t>3147a2a1-a537-42c3-8896-28fd013ff324</t>
  </si>
  <si>
    <t>226ab3b8-d3a9-4821-8001-47febb6be77e</t>
  </si>
  <si>
    <t>b6eeae03-46d6-41db-b99a-2caf83b33e52</t>
  </si>
  <si>
    <t>3678e713-6a03-4083-9a7f-0ccc428f4ee3</t>
  </si>
  <si>
    <t>2be6f315-f695-46d8-a4fe-fe7f627f25b4</t>
  </si>
  <si>
    <t>5ebd3e50-d3bd-472e-9939-151ab2bbe548</t>
  </si>
  <si>
    <t>XIARED13C5G1PAC0036</t>
  </si>
  <si>
    <t>73ce14a0257c936154fa16e4621dcb79</t>
  </si>
  <si>
    <t>6231ac74-7976-4090-9c86-037efe2decaf</t>
  </si>
  <si>
    <t>ccb525ec-8a4d-4df0-b0a0-8733f36ce53b</t>
  </si>
  <si>
    <t>711102cf-e702-4d77-81e7-79b94257a8c4</t>
  </si>
  <si>
    <t>f67ac16a-8b06-4435-bbe0-5e4b1381a2b1</t>
  </si>
  <si>
    <t>6d81d59c-46d5-4dfa-876d-0599a9f19060</t>
  </si>
  <si>
    <t>8d03f4a4-7e0a-4083-89e6-6c47a3ae0266</t>
  </si>
  <si>
    <t>14cf5dca-b489-4e24-b4aa-2ef802191e10</t>
  </si>
  <si>
    <t>e5654227-ff20-4d73-b4d8-8e2c4677efec</t>
  </si>
  <si>
    <t>469d25fd-ed75-4473-a718-4914cf87671b</t>
  </si>
  <si>
    <t>c4b9f7fc-ea2f-4966-bea2-0fec4bc7f9a4</t>
  </si>
  <si>
    <t>46ee1f9f-9bdf-4e12-ba97-6be4548ba1a1</t>
  </si>
  <si>
    <t>ceade7d7-9748-4377-8e7a-d03a9061246d</t>
  </si>
  <si>
    <t>1ab28a2a-4b68-4867-b029-6838265d9651</t>
  </si>
  <si>
    <t>XIARED124G2PAC0004</t>
  </si>
  <si>
    <t>0fbcfd94d625444a3508379787a3dbd7</t>
  </si>
  <si>
    <t>653e8951-c0bd-487b-ac94-b29f476d57ed</t>
  </si>
  <si>
    <t>72070213-96c6-4ee4-8e58-6247223c7fec</t>
  </si>
  <si>
    <t>297b4b8b-a470-46f2-b690-fd24ddb2c04d</t>
  </si>
  <si>
    <t>1d882f2c-412d-4cef-9188-53f3fb506e11</t>
  </si>
  <si>
    <t>6e2df7de-8fbe-4d60-9fa1-7e931d47f11a</t>
  </si>
  <si>
    <t>S22ULTRA1LENS</t>
  </si>
  <si>
    <t>7c26c10528c98b7dea708df4f8f4a26a</t>
  </si>
  <si>
    <t>3224e04b-bfe1-4bfd-9724-ad7464a1f579</t>
  </si>
  <si>
    <t>f7f0a526-bb1f-42bb-bca9-582447bae8c7</t>
  </si>
  <si>
    <t>87a394bc-af18-49a4-8aea-3cc3fe9e3935</t>
  </si>
  <si>
    <t>c7129f2d-a21c-4f5a-b6b3-daface7d5be6</t>
  </si>
  <si>
    <t>91ba5ed8-dfd6-4040-ae44-f6fe4b99edf3</t>
  </si>
  <si>
    <t>c005a087-c56d-4d30-8e5d-bbb05de5c697</t>
  </si>
  <si>
    <t>6c675d06-2ad4-48f8-a46f-fbf624a4830b</t>
  </si>
  <si>
    <t>c1bafd92-72e7-4b4e-b1c6-dec83e4afd09</t>
  </si>
  <si>
    <t>81d26760-a036-4ad1-8664-0c06abba5a38</t>
  </si>
  <si>
    <t>0b019472-f6b1-4cbc-8ec0-507c86d4ec76</t>
  </si>
  <si>
    <t>6991c0e3-b800-4d4a-a43b-fcaf97bf2d5c</t>
  </si>
  <si>
    <t>552bb24b-0769-4713-bc95-5cc61cdb5a04</t>
  </si>
  <si>
    <t>8feca395-56a5-4045-bc2e-002703581789</t>
  </si>
  <si>
    <t>7a4c8e7f-249f-4f41-b086-453224b8f5b9</t>
  </si>
  <si>
    <t>5f0e2d20-cb5f-4045-bc09-b5bcf6d870eb</t>
  </si>
  <si>
    <t>d05e06bd-b75d-4502-b507-253546ebf657</t>
  </si>
  <si>
    <t>39e52978-6eb0-44bc-9e05-d11e4b3494b4</t>
  </si>
  <si>
    <t>acfab9e8-45c8-4c4b-b55b-1c42c226d666</t>
  </si>
  <si>
    <t>c7c3628d-296f-4368-a665-51aa9dc26fd7</t>
  </si>
  <si>
    <t>02e403d8-07d2-43d3-85aa-c2839715b268</t>
  </si>
  <si>
    <t>33ad97b4-273b-4d3f-ba22-05fb3c3ceee4</t>
  </si>
  <si>
    <t>3e8e5f66-fbfa-446e-a7ff-a32aa3bd3209</t>
  </si>
  <si>
    <t>d1fe8be0-30ba-46ac-9415-a38f80331f29</t>
  </si>
  <si>
    <t>85360d7d-435c-49f1-80a6-a74f6093605d</t>
  </si>
  <si>
    <t>ef543221-104f-46aa-83e5-ce9fda192f30</t>
  </si>
  <si>
    <t>6180d1f6-ebb7-439b-942c-1a017d1f204a</t>
  </si>
  <si>
    <t>ef27f7cc-ad7e-4e51-af70-e98a1463f798</t>
  </si>
  <si>
    <t>f69664b0-33a6-44ed-af4b-a111e87096d9</t>
  </si>
  <si>
    <t>42fe6d45-2a67-4e93-826d-81576617367e</t>
  </si>
  <si>
    <t>eea1d062-746b-42b3-8bf4-497f2f11d4b5</t>
  </si>
  <si>
    <t>a1132a87-05f4-442d-8479-a054608b4d81</t>
  </si>
  <si>
    <t>214fb358-7813-4a52-986f-24c4e6e66155</t>
  </si>
  <si>
    <t>279da13c-af45-4d61-b7e8-9faeeb4fbea5</t>
  </si>
  <si>
    <t>9d3dae55-c771-4c84-8658-694d13087468</t>
  </si>
  <si>
    <t>3d2014a4-0af6-41e2-8f5c-c5656207201e</t>
  </si>
  <si>
    <t>5abe5ce4-beb7-4a46-851e-fd31d19398b6</t>
  </si>
  <si>
    <t>f24d7fd0-28a5-43d9-a5f8-eba8717baff7</t>
  </si>
  <si>
    <t>8eef3f2b-a74e-4edb-90f5-6d40fdff7978</t>
  </si>
  <si>
    <t>bcc94c7c-4988-4318-a21a-e48c0195eb90</t>
  </si>
  <si>
    <t>82c905f1-381d-4ffb-a237-9cb5722aaad1</t>
  </si>
  <si>
    <t>4cd8c1ed-4d72-4a73-ba25-a63ad5f69831</t>
  </si>
  <si>
    <t>a5200682-831c-44f1-a113-c8a83df295d8</t>
  </si>
  <si>
    <t>8244c114-dc04-4ead-b3eb-f58a8820412f</t>
  </si>
  <si>
    <t>38NEW1PACK</t>
  </si>
  <si>
    <t>93432f24a6a8aa3c97872236c9e0069b</t>
  </si>
  <si>
    <t>9be08664-ee33-4e23-a57c-244e89487808</t>
  </si>
  <si>
    <t>357aa1a7-f68d-4f7d-9808-ae8c7991b0f4</t>
  </si>
  <si>
    <t>5e82fd6c-1c59-4e0c-9f59-748124e85724</t>
  </si>
  <si>
    <t>08752bae-786b-4b09-be2a-96b020133592</t>
  </si>
  <si>
    <t>20e8d113-db8d-4c67-857e-52e06a6abe79</t>
  </si>
  <si>
    <t>d36a8dcc-7fc6-4be2-ae79-4edfdfbeacbe</t>
  </si>
  <si>
    <t>de98066e-0215-4da6-ba4b-78a1ac680973</t>
  </si>
  <si>
    <t>faf05819-454e-4006-ba39-54067bcbd376</t>
  </si>
  <si>
    <t>May 6, 2024</t>
  </si>
  <si>
    <t>31a13c70-74e4-4388-b4aa-dc1edfe50464</t>
  </si>
  <si>
    <t>d6e36acf-a318-4250-a8c7-77de7eb16307</t>
  </si>
  <si>
    <t>19d9dadc-817f-4819-a5d3-229291f1b13c</t>
  </si>
  <si>
    <t>b3b7f748-f2dc-4caa-aa97-5ad7b2f64a95</t>
  </si>
  <si>
    <t>bf7b0246-dbb5-412c-b174-35803002e24f</t>
  </si>
  <si>
    <t>a7d8e8e9-f6d8-4145-ae0c-c6d195882010</t>
  </si>
  <si>
    <t>e0feb0b6-41b2-404f-9aa8-236bfaa260fc</t>
  </si>
  <si>
    <t>92cf4e93-824d-4a8d-8f5c-66ff979b8028</t>
  </si>
  <si>
    <t>6e91f21a-32e9-4f88-b4a1-cf2aa15b3555</t>
  </si>
  <si>
    <t>b872663b-1a6e-4b63-99cc-e670472cd2a6</t>
  </si>
  <si>
    <t>60750118-27e4-497b-88dd-43458d82e213</t>
  </si>
  <si>
    <t>8be85fc3-7619-4dad-8303-d89e1b6c718b</t>
  </si>
  <si>
    <t>a7049bd2-8167-4a4c-b920-1cde44ef0204</t>
  </si>
  <si>
    <t>06ba79ae-1889-4a2a-87e1-4a0ff4c32030</t>
  </si>
  <si>
    <t>e7583438-4c03-48a2-bd55-fc455edc0b7b</t>
  </si>
  <si>
    <t>12e7aa2c-044b-44b5-8ed8-fa89a49aa044</t>
  </si>
  <si>
    <t>406e2e62-4fe7-46a5-b642-60530e1c6029</t>
  </si>
  <si>
    <t>fcb71982-1894-428d-bdc9-9b0a20b732d6</t>
  </si>
  <si>
    <t>54ee0a49-49e0-4f34-9a54-5bc31eb7d573</t>
  </si>
  <si>
    <t>3c9432bf-3106-4a72-b450-45aa356a6e8e</t>
  </si>
  <si>
    <t>8b40608d-0942-4c01-a771-c4001f3fc92f</t>
  </si>
  <si>
    <t>9bcb5935-0888-4ad4-a168-d3cf31c6d144</t>
  </si>
  <si>
    <t>7827ee48-1992-4ae8-8f50-61ba12c5e438</t>
  </si>
  <si>
    <t>f88a7ac1-1ecd-492b-8925-3f7ce5f6d3b3</t>
  </si>
  <si>
    <t>1df4f54c-f24d-4fa2-97c2-d87286edb17e</t>
  </si>
  <si>
    <t>Onpl1</t>
  </si>
  <si>
    <t>1dd8e95921c826c0f0fdf4d54c3b720c</t>
  </si>
  <si>
    <t>eddf36be-59b9-4ad5-b2cb-4740cafd2384</t>
  </si>
  <si>
    <t>47433f13-915a-4812-9a63-19dc2646b9cc</t>
  </si>
  <si>
    <t>33059ff3-f2a3-43d8-86e0-7ec93c094587</t>
  </si>
  <si>
    <t>2a2badca-80c6-40e4-81a0-3dfcba688cab</t>
  </si>
  <si>
    <t>cca32c76-9196-4f26-a06f-fd131c7ea5ed</t>
  </si>
  <si>
    <t>RI80</t>
  </si>
  <si>
    <t>a5be1d3545f14d40c1f6da38890248bf</t>
  </si>
  <si>
    <t>876a6371-ed88-4bf2-9fd7-c82b1ca0fe01</t>
  </si>
  <si>
    <t>9b7dd2d8-f355-45b5-82fb-5e6bf3960194</t>
  </si>
  <si>
    <t>26764645-ecae-454e-8475-48b0906f3546</t>
  </si>
  <si>
    <t>3281dd7e-0014-488a-a00a-f7c4f16884f7</t>
  </si>
  <si>
    <t>ec27d1d1-dc9b-4a57-8c17-6b12ebc65d8f</t>
  </si>
  <si>
    <t>42265a99-2a83-47ce-abe5-cfc9da8cf7f0</t>
  </si>
  <si>
    <t>7cff21e8-039d-43ed-bfcb-44dd677ae068</t>
  </si>
  <si>
    <t>02d6d42f-0abc-4013-9c2e-d252c1788fac</t>
  </si>
  <si>
    <t>e66bda58-799e-4ae9-9f7b-fc2271a84dc9</t>
  </si>
  <si>
    <t>RCP600</t>
  </si>
  <si>
    <t>d52817ffc772ba9154d723549edd0eb2</t>
  </si>
  <si>
    <t>f27767bc-054f-4f83-ae1f-fcfd4513338b</t>
  </si>
  <si>
    <t>3998cd34-12d1-44cd-adbc-7de4da6cad5b</t>
  </si>
  <si>
    <t>ba69ae02-4191-4870-b9dd-55f6a45ec84b</t>
  </si>
  <si>
    <t>1610fe85-b3ad-4c8a-86e8-94f5b9377532</t>
  </si>
  <si>
    <t>39fbaa9b-1926-4f49-a014-912950d08daf</t>
  </si>
  <si>
    <t>86a8fcf2-707d-4a48-9f1c-611c9560533d</t>
  </si>
  <si>
    <t>dd40c08a-8ba4-43e0-b8d9-b79522720941</t>
  </si>
  <si>
    <t>0460e340-503f-41b6-8310-563783cf3250</t>
  </si>
  <si>
    <t>0b3425aa-65cf-4b9e-9505-90202f7e09db</t>
  </si>
  <si>
    <t>cc95bdc9-df04-4284-8f72-2da2e1085c3d</t>
  </si>
  <si>
    <t>e0211fb6-2789-42f3-9546-c43df881faa2</t>
  </si>
  <si>
    <t>3fb7c25f-1bc2-4428-8da7-23473fe4cf33</t>
  </si>
  <si>
    <t>83df72c4-9d2a-444e-b1c3-7b035e0665d9</t>
  </si>
  <si>
    <t>e9ff2014-6bd2-4c01-95d9-22dfa9fdfb83</t>
  </si>
  <si>
    <t>e9ca1b19-0bde-4d67-8d75-11b0d9a43d91</t>
  </si>
  <si>
    <t>5bf50235-f054-4d53-9dad-9a384d0ee511</t>
  </si>
  <si>
    <t>79a19b0e-cf2a-49a8-8b20-ce857ec47aef</t>
  </si>
  <si>
    <t>c9d309d9-53dd-45e1-b239-79362fcebee4</t>
  </si>
  <si>
    <t>80281598-eab2-4460-8d66-afaee77892ef</t>
  </si>
  <si>
    <t>79391184-1dab-4170-9568-9c9c4c27b157</t>
  </si>
  <si>
    <t>e5f2da3c-a8ba-4aa4-a777-e297d45bad9a</t>
  </si>
  <si>
    <t>d9431cc5-cbef-41a4-8240-88ceea53ee6f</t>
  </si>
  <si>
    <t>9908a4c1-4303-4beb-8fae-013e810a202b</t>
  </si>
  <si>
    <t>c22223fc-086a-4078-928e-4d72a210c806</t>
  </si>
  <si>
    <t>a9bfde1e-238f-4345-8478-b9f56a5d38d2</t>
  </si>
  <si>
    <t>2ca2c01f-271f-46cc-b89c-2eb0d0ce8f02</t>
  </si>
  <si>
    <t>fe987cbd-8b88-42ce-882e-c282e5a553b3</t>
  </si>
  <si>
    <t>bad47f03-7c1c-49a6-a70d-31f37423157b</t>
  </si>
  <si>
    <t>d948a73b-f56c-4317-af94-ac7e9522b09b</t>
  </si>
  <si>
    <t>8e015371-110a-410f-a301-4b5d0fb8441e</t>
  </si>
  <si>
    <t>ee6e2fd9-5f66-47d6-8d33-fa57d73f77bc</t>
  </si>
  <si>
    <t>7b2d318d-0393-429a-981f-6b7513afe7ef</t>
  </si>
  <si>
    <t>9e737568-e343-4301-abb6-9a39a006ff54</t>
  </si>
  <si>
    <t>6d01f093-682e-4a0a-ad4d-751c4be76506</t>
  </si>
  <si>
    <t>9d713cc2-2c1d-4bb5-a221-4f46e0c46c06</t>
  </si>
  <si>
    <t>3cfdca9d-3aff-4bb4-96fe-2abba963db31</t>
  </si>
  <si>
    <t>SOX407</t>
  </si>
  <si>
    <t>d26cf224de32bc63b2358b8327cec68d</t>
  </si>
  <si>
    <t>6f6106c2-d22b-462b-8cb5-b9839834641c</t>
  </si>
  <si>
    <t>b8e79f2e-a98a-4784-8abc-754f657dbee6</t>
  </si>
  <si>
    <t>d148ea6c-533c-42f4-bdaa-3f06c52963f3</t>
  </si>
  <si>
    <t>ebede14f-b502-4a44-bdf8-e91b0ef4bc93</t>
  </si>
  <si>
    <t>ec151d0a-1043-4253-8896-97d9f2224f78</t>
  </si>
  <si>
    <t>3baa44b4-b1b8-4460-aa16-1fc67b02ed4a</t>
  </si>
  <si>
    <t>ba6d8bd5-48c7-4fa8-b670-fc5b2ddfd592</t>
  </si>
  <si>
    <t>0c223a6d-4f0c-48c9-a060-1c597ba592eb</t>
  </si>
  <si>
    <t>ab092062-925e-4ba6-a1f0-732d545f541e</t>
  </si>
  <si>
    <t>3ed60749-39db-4c90-a05a-82593610ca1d</t>
  </si>
  <si>
    <t>a74325e7-bb8f-49bb-894e-11734856ae70</t>
  </si>
  <si>
    <t>e7253552-68ec-4b58-8221-ba40e9d5bb03</t>
  </si>
  <si>
    <t>25507aae-03f5-4afe-9f14-287bd817d674</t>
  </si>
  <si>
    <t>94061b79-4b4a-41e1-9a47-258df6ca9dff</t>
  </si>
  <si>
    <t>72ba700f-c4f9-43de-a8c6-28704bc740f3</t>
  </si>
  <si>
    <t>9e764e56-7500-49e3-ad9b-62adc9b255ea</t>
  </si>
  <si>
    <t>8664f1c8-ad65-469e-a55a-abed23afc0e3</t>
  </si>
  <si>
    <t>9d03bd32-69d0-430b-962c-1af3b8c31ad1</t>
  </si>
  <si>
    <t>a04d9181-778b-46a1-aa45-b7fa16b4109c</t>
  </si>
  <si>
    <t>50ecc717-d76f-4e2a-9a36-595e2a16e502</t>
  </si>
  <si>
    <t>7f2659c0-51eb-4e7a-b084-b17d2d4cd787</t>
  </si>
  <si>
    <t>004a5bdb-3f05-4c36-859b-019d9858e974</t>
  </si>
  <si>
    <t>aba01f06-8881-4a63-a8ce-5767060c3c4d</t>
  </si>
  <si>
    <t>ce85c257-f6f9-4fc3-9cae-9968de1789c9</t>
  </si>
  <si>
    <t>a6d01725-8c0b-4985-ba12-4e29c44883eb</t>
  </si>
  <si>
    <t>355d7a7f-3d85-4365-8e68-3f6d5b4fbe03</t>
  </si>
  <si>
    <t>140fb056-ca78-41f9-9166-89fd20ab1cb0</t>
  </si>
  <si>
    <t>9fd8df83-d1ef-451f-9568-5463d9bdc45e</t>
  </si>
  <si>
    <t>f3c3ae6b-2135-42b1-ae88-63c71351af33</t>
  </si>
  <si>
    <t>d44f4370-9eba-4bc2-8596-8af96a9a893f</t>
  </si>
  <si>
    <t>65443309-2df3-45e9-89b8-51827513e224</t>
  </si>
  <si>
    <t>23c0be13-e9a2-4a12-965b-3dc650e71dee</t>
  </si>
  <si>
    <t>450d1e32-34c9-4944-9860-d7f717294f68</t>
  </si>
  <si>
    <t>b0abd835-ad28-4127-8946-2160ca1924f2</t>
  </si>
  <si>
    <t>a60437d2-73a7-4483-a796-e2740f25c4f4</t>
  </si>
  <si>
    <t>1a1105f7-f857-4812-a0c5-54c0c8b1afdb</t>
  </si>
  <si>
    <t>761b392a-af86-4882-9929-dc47ec56d02f</t>
  </si>
  <si>
    <t>745d5938-1ac1-4390-a3f4-7e8564da5d0c</t>
  </si>
  <si>
    <t>97ca8a53-c731-4e03-b809-5607a42c8c8c</t>
  </si>
  <si>
    <t>b15fb0fd-344e-435d-b31c-c28b8063a64e</t>
  </si>
  <si>
    <t>6a19652c-b6d8-4544-9792-4bd5f89e95fd</t>
  </si>
  <si>
    <t>e14097b5-2872-4967-a325-6992be882bcd</t>
  </si>
  <si>
    <t>14d70484-8385-4c00-b624-8437b9e65d94</t>
  </si>
  <si>
    <t>0a8dd978-ffba-46bc-9e58-30ca6e87219f</t>
  </si>
  <si>
    <t>5e74217d-d879-4693-9c92-ee4bf5d011f6</t>
  </si>
  <si>
    <t>97a23b14-a062-436c-8272-088f16dfe6e2</t>
  </si>
  <si>
    <t>997a70f7-e84a-4697-9638-4dea558ac9dc</t>
  </si>
  <si>
    <t>fa07477c-b270-46fc-a153-012c0b21da66</t>
  </si>
  <si>
    <t>May 5, 2024</t>
  </si>
  <si>
    <t>b7a19859-f3f4-48e3-991f-531f67a49713</t>
  </si>
  <si>
    <t>c94d0ab3-f56a-49bd-9047-37b905af2084</t>
  </si>
  <si>
    <t>b21d3322-8b00-449e-82f3-870509bcb8f2</t>
  </si>
  <si>
    <t>91ad0eef-8736-4ee4-8ac5-ad146c5fd2c7</t>
  </si>
  <si>
    <t>ea7e2757-e793-498f-9e91-e437db50fb30</t>
  </si>
  <si>
    <t>3bb5a0c8-b7ae-4e91-839f-d4edc6106faf</t>
  </si>
  <si>
    <t>777b301f-c630-4647-bd94-52b3d0ca004b</t>
  </si>
  <si>
    <t>ee875168-db42-4d59-b561-54f43e9a5577</t>
  </si>
  <si>
    <t>d161ad6d-c452-403d-bf83-e88f8a4dabe0</t>
  </si>
  <si>
    <t>65b8d32e-28b6-46e9-8d33-fc36e09acf8f</t>
  </si>
  <si>
    <t>bbafd567-c485-402b-a60c-d75fbccc5147</t>
  </si>
  <si>
    <t>be6fb15c-759d-4039-b1af-2d8f7c380ae6</t>
  </si>
  <si>
    <t>765d7d4f-1f20-4491-a57f-0603432fab21</t>
  </si>
  <si>
    <t>1164f829-d415-48ab-9788-03ea890e1335</t>
  </si>
  <si>
    <t>fd1624c7-6ba4-4f0a-a9c1-7757ad204245</t>
  </si>
  <si>
    <t>5aefeed9-e1da-4a82-b24b-996353251153</t>
  </si>
  <si>
    <t>XIAOMIX4PRO5G2</t>
  </si>
  <si>
    <t>0c8c8bb7496865d18502c085e4811da2</t>
  </si>
  <si>
    <t>700a1e7c-f133-4aa0-9bf1-51b18b6bd36d</t>
  </si>
  <si>
    <t>1f486719-406f-42d1-8171-735033493c11</t>
  </si>
  <si>
    <t>9d121c25-42db-4ba9-8f4d-700aed735e83</t>
  </si>
  <si>
    <t>a0e002c4-16aa-4fd5-8175-a7bcaaca36f5</t>
  </si>
  <si>
    <t>4b8eae7f-e8ea-4bd6-8eaa-ed1fc14da2ad</t>
  </si>
  <si>
    <t>5d9f1cd4-87e4-42bd-8c25-140a74abf0d1</t>
  </si>
  <si>
    <t>6f394b4c-30a3-4a69-895b-564c8c5b1003</t>
  </si>
  <si>
    <t>390222f5-9590-42ad-914a-076adfc762f9</t>
  </si>
  <si>
    <t>c5f73041-e050-4c86-b8e4-ce1c38c422c7</t>
  </si>
  <si>
    <t>29d2692c-6b3c-46cb-94a0-5dbe877dee83</t>
  </si>
  <si>
    <t>On5</t>
  </si>
  <si>
    <t>23dceac2e5e7e9680600c11b9761ac8c</t>
  </si>
  <si>
    <t>81068f1e-b4d4-4563-9804-5e64c4b7c85e</t>
  </si>
  <si>
    <t>d4657477-e46f-4118-93a2-adbe97521e0f</t>
  </si>
  <si>
    <t>6a6bbb74-23e2-4f64-9e1b-cd361f53179d</t>
  </si>
  <si>
    <t>d227477e-59b1-4b22-86f9-db7d10f78a0b</t>
  </si>
  <si>
    <t>7c0354c0-b050-465d-b951-1496ba66e428</t>
  </si>
  <si>
    <t>0ef64e62-3280-465a-a7cd-abb49e107456</t>
  </si>
  <si>
    <t>d46dd374-51ce-48a4-ac80-df5f4a764566</t>
  </si>
  <si>
    <t>2570cd0d-1bbf-4432-a6f9-96ee8a28f791</t>
  </si>
  <si>
    <t>f65bff26-2ad9-4190-bec9-fdec11ae8e5e</t>
  </si>
  <si>
    <t>020d5c3b-10c9-4c4f-af03-b9aba716329a</t>
  </si>
  <si>
    <t>420864f4-a768-4291-b691-987f3574299e</t>
  </si>
  <si>
    <t>67f8f587-d47c-45f7-aa51-3cb5e53ea524</t>
  </si>
  <si>
    <t>982ea3e2-72c9-4a45-969a-f6ab3f9ff27a</t>
  </si>
  <si>
    <t>999e702d-26b6-4646-a772-d82318e130c8</t>
  </si>
  <si>
    <t>830a2ba0-41de-4df7-befd-c91692785e70</t>
  </si>
  <si>
    <t>8c0d37ae-2b72-4490-a3a5-23b86ef2efe0</t>
  </si>
  <si>
    <t>0e2f0723-9d16-462e-974f-a1c29892045d</t>
  </si>
  <si>
    <t>1ad54c0a-318b-4e21-8016-4dc5e7a02225</t>
  </si>
  <si>
    <t>0d4cb2a7-d8b8-4f81-9d91-d7d422baccde</t>
  </si>
  <si>
    <t>d70cf520-41f2-4d6a-ac76-71042dc434e0</t>
  </si>
  <si>
    <t>5178db71-f255-4a9b-9872-3f3888b595d3</t>
  </si>
  <si>
    <t>688c7b77-a809-4cb0-a350-6eafdb47333c</t>
  </si>
  <si>
    <t>550752d6-3f65-4e7a-bcc7-18226ac0a840</t>
  </si>
  <si>
    <t>80ae9209-05a7-4994-ba57-9b554bdc4492</t>
  </si>
  <si>
    <t>dd73b2d6-f622-478c-a6f0-b118f5b1753d</t>
  </si>
  <si>
    <t>87ed1c07-dc73-4017-97fa-dea6b21f33e5</t>
  </si>
  <si>
    <t>bfffe91d-170c-4fb4-b3d9-4564b61c1f94</t>
  </si>
  <si>
    <t>0eed6fad-4d92-4bf7-9e13-53738b4839bb</t>
  </si>
  <si>
    <t>d8be069c-3489-46d0-b094-23e82e726a19</t>
  </si>
  <si>
    <t>cac83e33-beb8-466f-bf1c-0f7ce0299860</t>
  </si>
  <si>
    <t>b87cea07-8290-41c2-a224-f41d752fdbcf</t>
  </si>
  <si>
    <t>f1e370ac-81aa-448c-9fbb-82cd0cf7bcf8</t>
  </si>
  <si>
    <t>9eeab999-894a-42a2-bb3d-8634dd22282b</t>
  </si>
  <si>
    <t>a27e3991-8e88-401a-b594-eaf0b6815e0c</t>
  </si>
  <si>
    <t>cdea3959-16ba-4485-a7f1-b7c8757b67ab</t>
  </si>
  <si>
    <t>d9154248-5b7d-4883-b157-fd725717f9a0</t>
  </si>
  <si>
    <t>eb0df244-b2ed-48ee-b839-244f17d0509a</t>
  </si>
  <si>
    <t>bde7121c-3ac9-4f81-b544-d5dfaa1dc3d9</t>
  </si>
  <si>
    <t>da9554c9-bd2d-4016-8dcf-195b9c0c8f70</t>
  </si>
  <si>
    <t>4196edfb-a320-4eff-9a96-d7248ae15a96</t>
  </si>
  <si>
    <t>30cb0062-19e9-4049-8ee7-a74ab1d26882</t>
  </si>
  <si>
    <t>f3b35ddf-58b3-4846-ad12-8f65c3ef1ba1</t>
  </si>
  <si>
    <t>f850e6f1-6311-4661-897c-6cd35ced5289</t>
  </si>
  <si>
    <t>92aeed53-e322-4642-9241-b8d9a7319772</t>
  </si>
  <si>
    <t>83576c6b-b85d-4bdc-85dc-f762a484172e</t>
  </si>
  <si>
    <t>5e6648ce-747f-4eee-bd3e-615cf3496a70</t>
  </si>
  <si>
    <t>70384570-68eb-4909-ab0f-1a47192352a9</t>
  </si>
  <si>
    <t>980dc37f-6ede-43f2-b031-c5cc4317074a</t>
  </si>
  <si>
    <t>144c69d8-480c-45fb-b0fb-93b93b230488</t>
  </si>
  <si>
    <t>c0d6ba38-00cf-4764-890d-d4f8c71d67b8</t>
  </si>
  <si>
    <t>37b678ff-8d15-4edf-8723-acda44c5f862</t>
  </si>
  <si>
    <t>d1312ccc-b690-4db0-bb0d-4172701cabed</t>
  </si>
  <si>
    <t>45dfd2b0-e835-4a55-80e6-d45d08a67225</t>
  </si>
  <si>
    <t>bc820137-f36e-422a-aa32-0b5da31e4dbd</t>
  </si>
  <si>
    <t>c3fb284d-a67b-4cb2-9801-3a3c62f8bf92</t>
  </si>
  <si>
    <t>18306c62-4bb9-4feb-bd85-f445fbbf16b8</t>
  </si>
  <si>
    <t>62361066-a5ea-470a-b4a4-138ba7d01698</t>
  </si>
  <si>
    <t>b2bd1516-32d2-402d-9e48-e716dd8465ac</t>
  </si>
  <si>
    <t>aa4d63d9-98f9-47eb-8a29-e04e80a2384d</t>
  </si>
  <si>
    <t>b6109ded-2a60-42c5-a067-92bad1df3c02</t>
  </si>
  <si>
    <t>c16536af-da97-4c6d-989c-1bc66db22a5f</t>
  </si>
  <si>
    <t>30ffba14-68d2-4aff-ae99-bf5a44831786</t>
  </si>
  <si>
    <t>67536d88-08f2-4f80-93a9-4dc4378d1d69</t>
  </si>
  <si>
    <t>c2f6b7fa-98d1-4cb8-bf34-2cfa18c5dd94</t>
  </si>
  <si>
    <t>0e1807eb-a1cd-4ef6-8ae8-6b800688ec1a</t>
  </si>
  <si>
    <t>509e35c6-3a0c-4f5f-be96-950953010d3a</t>
  </si>
  <si>
    <t>9645d01e-aa4c-48a3-aa87-3c0e0bbf6402</t>
  </si>
  <si>
    <t>bf2075de-3a4a-4661-b9e5-9a13462296f3</t>
  </si>
  <si>
    <t>1a0101ff-96d8-49e8-991c-1f6cc96caf9f</t>
  </si>
  <si>
    <t>dcb16738-90db-4bc2-a2e9-54d4a3a3fda5</t>
  </si>
  <si>
    <t>ad8de777-12ed-4e5c-b8aa-ce098a631762</t>
  </si>
  <si>
    <t>a7395ff7-b84c-4060-b100-e65d2f38c643</t>
  </si>
  <si>
    <t>00c77046-f48f-4e62-a9b5-f036551c528a</t>
  </si>
  <si>
    <t>b9c622e6-ea37-4326-9a70-ad84cc0e78c3</t>
  </si>
  <si>
    <t>683fb5c9-7f44-4009-9c0a-168eca92f59d</t>
  </si>
  <si>
    <t>84eaf82b-1353-48a0-be39-cf040c9342c8</t>
  </si>
  <si>
    <t>2aee72ce-1e73-4167-9ec2-de141c082105</t>
  </si>
  <si>
    <t>378debfe-9059-4390-b07f-64b834fb2c82</t>
  </si>
  <si>
    <t>345a3fc9-c2d3-41fb-acf9-fdca6d6857d4</t>
  </si>
  <si>
    <t>07e66860-6fcc-4d1d-b43f-721ecd400229</t>
  </si>
  <si>
    <t>31cd4779-ab71-4439-80c1-b79e95c8c716</t>
  </si>
  <si>
    <t>209d1e66-df50-42b5-a2ac-53d083c676a9</t>
  </si>
  <si>
    <t>06df558e-627f-4901-b7b1-78155bea9a4b</t>
  </si>
  <si>
    <t>44d2fa4a-0f33-4137-99c8-2517dc02068a</t>
  </si>
  <si>
    <t>TAB A7LITE2W</t>
  </si>
  <si>
    <t>aa50d396bd761ea61c69114f364e33e9</t>
  </si>
  <si>
    <t>6cc2499c-08b2-4c83-9502-a944557bee25</t>
  </si>
  <si>
    <t>187d26e2-7dad-49f2-b3b4-d2b045b1b24c</t>
  </si>
  <si>
    <t>35c061c7-c632-4a1b-b004-fbf637b29af1</t>
  </si>
  <si>
    <t>3fba1dd9-2989-4df3-82ff-d8b366e4dcb6</t>
  </si>
  <si>
    <t>89d05e70-bdcb-4395-9b4e-ed38923d9403</t>
  </si>
  <si>
    <t>cb8b2a80-692f-4113-8a51-293163fd85df</t>
  </si>
  <si>
    <t>May 4, 2024</t>
  </si>
  <si>
    <t>390c79a0-ea19-4401-8450-56f2875c6302</t>
  </si>
  <si>
    <t>f8399b15-37e2-4333-82db-03296c6b691a</t>
  </si>
  <si>
    <t>62690e59-900a-42ca-a2b7-49a60a9e7e95</t>
  </si>
  <si>
    <t>217ff3a7-b2df-4ce4-9de0-228a301c764a</t>
  </si>
  <si>
    <t>cc48a5aa-32ba-4d9f-a4a5-419ea4735b67</t>
  </si>
  <si>
    <t>6389b689-ce5e-452e-ae6e-ab67b78e6b08</t>
  </si>
  <si>
    <t>ad64bbbc-28cf-4255-8216-9afc491a944a</t>
  </si>
  <si>
    <t>b75ac93b-8356-4932-9ba7-437949c4a1b5</t>
  </si>
  <si>
    <t>7f41d8eb-04bf-4b37-becb-980e154ff2f2</t>
  </si>
  <si>
    <t>b44211b6-08ec-4ecc-a238-e5dbb69abbd6</t>
  </si>
  <si>
    <t>939112f0-5167-4ec6-9424-27345e69e399</t>
  </si>
  <si>
    <t>adffdc8b-11d7-40a5-904b-eba332f23ae1</t>
  </si>
  <si>
    <t>0fe993ea-1232-4a04-87f6-bc56ffca690c</t>
  </si>
  <si>
    <t>b4b87ef7-5170-4731-b5a7-cace2fee29ae</t>
  </si>
  <si>
    <t>a4a61e53-8c52-424b-8fc0-529f4df261ca</t>
  </si>
  <si>
    <t>07711618-a922-4b1a-a5dd-42ca8cfa4597</t>
  </si>
  <si>
    <t>e743b291-b20e-4490-81fb-563278c3c28a</t>
  </si>
  <si>
    <t>933f1474-47fd-4974-9e3c-ac9fec1954c0</t>
  </si>
  <si>
    <t>444df050-fb3b-4b61-b431-052e72576d6a</t>
  </si>
  <si>
    <t>178523ae-eaba-4cc3-937b-961270f307ce</t>
  </si>
  <si>
    <t>0ae5feeb-d153-4eb5-8583-9893535729c5</t>
  </si>
  <si>
    <t>3e6871b7-9243-4818-a73b-52ece1aac428</t>
  </si>
  <si>
    <t>e2ec1c1d-2aff-443e-bad1-56ea9b2a6e48</t>
  </si>
  <si>
    <t>e4120eae-f697-458b-8bf8-c3657265a2d8</t>
  </si>
  <si>
    <t>5b5eae5e-7185-4682-a7e1-76cfdebc4402</t>
  </si>
  <si>
    <t>655a9aa0-8bbe-4ee8-8147-ed43c08b6a1b</t>
  </si>
  <si>
    <t>458b44c5-c80b-46c9-a201-33ee764e7b55</t>
  </si>
  <si>
    <t>12206ff4-fad3-46cb-a6af-fbd0c706c370</t>
  </si>
  <si>
    <t>82f1b28a-b3d9-48d9-b8c3-3ce476e5ad45</t>
  </si>
  <si>
    <t>3c606ed6-808a-4fa0-92e8-27ca4090b048</t>
  </si>
  <si>
    <t>9116b828-97da-4f43-81ff-3a5f9d41cad5</t>
  </si>
  <si>
    <t>9a03332a-f83c-4ffc-83fd-2ab1541373df</t>
  </si>
  <si>
    <t>574d6e45-e38d-4b7b-a74b-af76e5d21542</t>
  </si>
  <si>
    <t>820a2ad1-b7b4-4311-bee1-e92a306c9112</t>
  </si>
  <si>
    <t>d48ac853-5095-4e94-a861-6bb5b53131c3</t>
  </si>
  <si>
    <t>c2340538-a877-4ba1-87c0-e00ed88781fa</t>
  </si>
  <si>
    <t>6e972bc2-362f-4406-b87e-6caf2f39a1bb</t>
  </si>
  <si>
    <t>d1d5b2fa-81b6-46ef-bffd-384fc48aeffc</t>
  </si>
  <si>
    <t>0402ffed-e24b-45bb-ab4e-ea78ccb61a9d</t>
  </si>
  <si>
    <t>d73beb5d-b136-458a-8a53-33027d8efc8e</t>
  </si>
  <si>
    <t>ca10af95-501b-44e1-b988-c71c4b52c2b1</t>
  </si>
  <si>
    <t>01389e53-7432-4c6a-b353-7cfb389ee197</t>
  </si>
  <si>
    <t>04869a46-b8ec-495a-acb8-d4ba5fcab733</t>
  </si>
  <si>
    <t>f5525f45-5f43-4759-bf35-63481e0575fa</t>
  </si>
  <si>
    <t>9eef009c-cf26-440c-b427-5c335e81cbe7</t>
  </si>
  <si>
    <t>fbf7825d-2121-4ff1-b66f-dfe357682960</t>
  </si>
  <si>
    <t>d5d94ed9-a885-4aac-adc3-c6d53d1ebbc4</t>
  </si>
  <si>
    <t>e56db32b-cc2c-4f46-be8a-388af3cdfb82</t>
  </si>
  <si>
    <t>7156d670-9333-4275-8591-255e50316867</t>
  </si>
  <si>
    <t>005fd5bf-ca5f-4c7a-b0d8-1cdcee4effab</t>
  </si>
  <si>
    <t>40ac4d4a-c905-403d-b025-8b230881059b</t>
  </si>
  <si>
    <t>89c727ea-4ebf-4d90-a4a1-c4f01ea9fff3</t>
  </si>
  <si>
    <t>3e25a254-368b-4b58-9601-a7b5c9cf8798</t>
  </si>
  <si>
    <t>06fbd70b-b890-423f-9fa5-233f5022f414</t>
  </si>
  <si>
    <t>3c9e43c1-3a8b-4eb4-86c8-269955e62b73</t>
  </si>
  <si>
    <t>13a0ee82-8848-46be-8836-e18d14f94427</t>
  </si>
  <si>
    <t>ba710333-9eb7-4895-a6d9-35b099215a4f</t>
  </si>
  <si>
    <t>c3b6f910-7e5a-40c3-a7b1-3715686664ac</t>
  </si>
  <si>
    <t>f16eac91-de73-4f65-8982-78c714a861bd</t>
  </si>
  <si>
    <t>d461f524-1c50-4cbe-8b5e-7c13836f973d</t>
  </si>
  <si>
    <t>bf94765d-faa2-4c26-a085-be89b270de4c</t>
  </si>
  <si>
    <t>19fceca1-5de4-4897-a17e-0130075180c8</t>
  </si>
  <si>
    <t>9690c28c-49ee-4080-b002-f2fa609f4677</t>
  </si>
  <si>
    <t>7966d138-b055-4dc8-b3ff-419e1518e3f1</t>
  </si>
  <si>
    <t>718c9461-84fe-44d9-9bf2-da350e1fbccd</t>
  </si>
  <si>
    <t>3c9a4bfc-c952-4c51-ad39-e947d0ead70f</t>
  </si>
  <si>
    <t>710707bc-8377-4882-883e-780642535e0b</t>
  </si>
  <si>
    <t>e3a88531-d99f-4468-bb15-eb419811d93b</t>
  </si>
  <si>
    <t>d7de2f59-200e-4262-9552-89409b799e6f</t>
  </si>
  <si>
    <t>034e67a4-dbd9-4ac4-9694-b7033797342c</t>
  </si>
  <si>
    <t>82d8a8d3-6a48-496b-87f2-7abd09faa9a4</t>
  </si>
  <si>
    <t>f9531a48-92a7-4576-866f-42dada8e9131</t>
  </si>
  <si>
    <t>417af354-065d-4c74-b7e1-06db0ad30807</t>
  </si>
  <si>
    <t>7ef8b3da-a73f-4fe6-b773-21776b082069</t>
  </si>
  <si>
    <t>7e270497-d989-46b2-af19-ed379af5590e</t>
  </si>
  <si>
    <t>a09d0092-df72-4482-a7d3-99ce5e31a72f</t>
  </si>
  <si>
    <t>May 3, 2024</t>
  </si>
  <si>
    <t>59c8b510-ab4a-4c02-93aa-1c1f08dd2729</t>
  </si>
  <si>
    <t>4ea24b24-83a6-4449-9a2f-3819717dec97</t>
  </si>
  <si>
    <t>7cce505f-f540-499f-866d-2053d7422758</t>
  </si>
  <si>
    <t>7da38cc5-c725-4695-a46b-4ee2d8d29042</t>
  </si>
  <si>
    <t>53f72acc-4738-4367-a8b1-4fcc8f49796e</t>
  </si>
  <si>
    <t>02f154dd-8e12-4e1a-a445-7388a6b7ea2b</t>
  </si>
  <si>
    <t>ce9d0797-90f2-4675-a125-61eb9bbb6bee</t>
  </si>
  <si>
    <t>c31170c3-3c4b-47bc-a8d2-3397ee9183c1</t>
  </si>
  <si>
    <t>6209bc7a-163f-41d4-bcb5-5f1f393e0fc9</t>
  </si>
  <si>
    <t>4053987e-00ee-403e-aae5-6732505e876f</t>
  </si>
  <si>
    <t>3640f154-22a1-4b29-b3f6-2e2b0e0e63f2</t>
  </si>
  <si>
    <t>dc3429df-12fe-41e7-bf33-eb8ccddc298b</t>
  </si>
  <si>
    <t>3ce39c3f-bef7-4e52-ab8f-766475d44929</t>
  </si>
  <si>
    <t>26aaca1e-5a26-4130-8adc-74b6d63a6107</t>
  </si>
  <si>
    <t>a73d7741-03e3-480c-8bb2-5f7277e40e8e</t>
  </si>
  <si>
    <t>6c9238df-99d2-45db-8dc2-d64dc8f9e1f2</t>
  </si>
  <si>
    <t>123be8e6-5638-441b-82f4-5092e4220fd6</t>
  </si>
  <si>
    <t>bc1f4d59-b1f1-4675-9667-a4e030bd3070</t>
  </si>
  <si>
    <t>65a45d0e-3f15-43ca-b002-0c8e098fd51b</t>
  </si>
  <si>
    <t>02016706-b562-4dbe-817a-67f0d4ddc477</t>
  </si>
  <si>
    <t>7266215b-130f-462c-9bcd-98c98f410cd4</t>
  </si>
  <si>
    <t>8b1e42f0-190c-4841-aad8-055a6ccd43ff</t>
  </si>
  <si>
    <t>0cac7f14-7660-4d9b-a363-31c4e9d1b30c</t>
  </si>
  <si>
    <t>3ea918d7-defc-4b21-84e3-9305943029e8</t>
  </si>
  <si>
    <t>fb967662-2ede-4244-89a8-aec48d992968</t>
  </si>
  <si>
    <t>5c489b30-012b-4af9-b66c-72db63ef6e66</t>
  </si>
  <si>
    <t>00b74785-f97b-4a96-b0a3-36c965398c66</t>
  </si>
  <si>
    <t>e9b5d6b2-213c-4eea-9073-e1c275d4eb07</t>
  </si>
  <si>
    <t>257ed453-0b9b-497e-938c-3dec21322382</t>
  </si>
  <si>
    <t>cdae3427-4eab-45e4-903c-f40338c2afdd</t>
  </si>
  <si>
    <t>79dbf760-6e4f-4b01-9873-ec367646e574</t>
  </si>
  <si>
    <t>5979eab6-21bf-49b3-9f36-535ff884404e</t>
  </si>
  <si>
    <t>7aZUet</t>
  </si>
  <si>
    <t>2b01f748f9439db4b960e00587d4eb78</t>
  </si>
  <si>
    <t>bf6e5dc3-4a35-43f9-bcf2-52270a200ee3</t>
  </si>
  <si>
    <t>cc633b08-fe67-4983-901b-ab581d9ea869</t>
  </si>
  <si>
    <t>f5686337-e989-4108-877c-d6c1624d81c5</t>
  </si>
  <si>
    <t>ebe7dde8-53a1-400f-9fc3-f94f778592a2</t>
  </si>
  <si>
    <t>e4e6ce31-3d9e-4428-afe3-f48e5fd2f6e4</t>
  </si>
  <si>
    <t>57e653da-fc0a-481e-b870-211ad267d0d7</t>
  </si>
  <si>
    <t>018a8419-0ffd-4632-9cf0-f261686f0026</t>
  </si>
  <si>
    <t>6440421a-6aa3-4b0c-9998-f2b51c93cc17</t>
  </si>
  <si>
    <t>fbe1bad6-ee58-42ef-8753-a94bb3525739</t>
  </si>
  <si>
    <t>4e893c97-ca2b-4c58-af6b-59d087cc1dee</t>
  </si>
  <si>
    <t>ca4ebaf3-639e-4ac0-a7e0-1ed4aaf66184</t>
  </si>
  <si>
    <t>88e8aa0b-2633-4e37-accd-f5dca02a006c</t>
  </si>
  <si>
    <t>5a67ad0d-fc50-4510-930a-0006825fef76</t>
  </si>
  <si>
    <t>122945bf-849f-4e77-9c78-abb86b12bf0a</t>
  </si>
  <si>
    <t>c0d18302-6d89-4e0e-88bb-1d9ff41b4087</t>
  </si>
  <si>
    <t>c5310e29-2117-4fb2-bd96-807c9e773524</t>
  </si>
  <si>
    <t>00fdd273-22f9-46c0-ae42-55e203ba0694</t>
  </si>
  <si>
    <t>76d37e6c-02b0-4ceb-b1bd-bf238bd3a324</t>
  </si>
  <si>
    <t>19bc0492-95bd-4332-b22d-66a5caa15b02</t>
  </si>
  <si>
    <t>829af326-f3ea-46df-b1e3-ebff9639ac0a</t>
  </si>
  <si>
    <t>867825e1-3488-4d1c-80b6-de7215b25f41</t>
  </si>
  <si>
    <t>d77592e2-e553-4032-9bd5-1ed7a820d648</t>
  </si>
  <si>
    <t>a912c73c-9caf-44b0-aef5-423609f263ad</t>
  </si>
  <si>
    <t>5b50da1e-c0cb-4b54-a3cf-49634f44d17b</t>
  </si>
  <si>
    <t>f067a558-7bb7-42ef-95da-774a14f72af1</t>
  </si>
  <si>
    <t>daf86b14-0c2d-4136-af2e-9301c3443f3b</t>
  </si>
  <si>
    <t>25879d49-c233-4838-8a5c-ae7d0e032f38</t>
  </si>
  <si>
    <t>5f455b3b-c663-44cf-a473-f8864b99619f</t>
  </si>
  <si>
    <t>ed41c80a-1692-4899-84f7-3ffba09ceb26</t>
  </si>
  <si>
    <t>31f8a5b1-fb0d-49f3-9520-8e1894f81052</t>
  </si>
  <si>
    <t>3c462b60-0c47-43f8-9dfa-c32c5954ab7a</t>
  </si>
  <si>
    <t>74688492-fd33-46ed-9088-dc0944dea129</t>
  </si>
  <si>
    <t>IP1042</t>
  </si>
  <si>
    <t>1e90fc7b76df579d17c529748027ba6c</t>
  </si>
  <si>
    <t>957f456c-0f8b-45c7-880e-2f9f117352fb</t>
  </si>
  <si>
    <t>684429ba-498c-4ab9-b0fd-577f26dc3143</t>
  </si>
  <si>
    <t>4c55d03e-7adf-40e9-beab-da65ed53773e</t>
  </si>
  <si>
    <t>4760fc6f-4189-4bcb-9af7-bc5172116942</t>
  </si>
  <si>
    <t>3d22a9f8-aa5a-46b5-8057-d8fe68accd87</t>
  </si>
  <si>
    <t>2217b5c0-d16b-40e4-be37-d8067768f929</t>
  </si>
  <si>
    <t>a63754e1-bef5-4b8d-9527-c43808a0d410</t>
  </si>
  <si>
    <t>May 2, 2024</t>
  </si>
  <si>
    <t>6a683e82-a2c1-4849-91db-9a3c0085e108</t>
  </si>
  <si>
    <t>fab3e7b8-4974-4909-bf25-f205885dad83</t>
  </si>
  <si>
    <t>7fae2aa9-09ce-4243-bdbc-7e7398608e92</t>
  </si>
  <si>
    <t>9664a916-820a-489c-ad74-fb679cc087ee</t>
  </si>
  <si>
    <t>dca6697b-4601-47fb-b9d1-7d0f54a62ec3</t>
  </si>
  <si>
    <t>RCP87</t>
  </si>
  <si>
    <t>6f3883fc2584f733c34d4942ecf7bf68</t>
  </si>
  <si>
    <t>d280c83d-285b-4f6f-a14d-02236ad9ffd2</t>
  </si>
  <si>
    <t>bc214baa-8338-430a-bab2-95e67b08e49b</t>
  </si>
  <si>
    <t>34b4f339-6b78-4828-8657-f0bbe87d0c24</t>
  </si>
  <si>
    <t>56286819-d00f-4e3c-b0cf-f7951b602992</t>
  </si>
  <si>
    <t>8e341d64-26ef-4ead-b93b-30f578eee88a</t>
  </si>
  <si>
    <t>3c4ad843-7e95-49f4-88df-d3530765a5fa</t>
  </si>
  <si>
    <t>b6992787-c6f8-4069-9e19-e4307a0a9e7a</t>
  </si>
  <si>
    <t>edf87334-6607-4d3a-a5fb-b06d80d0ebce</t>
  </si>
  <si>
    <t>02b6e35e-ad88-44b5-b59a-c2e3ce31eb41</t>
  </si>
  <si>
    <t>69263276-d048-48b9-b1aa-c32d160495fb</t>
  </si>
  <si>
    <t>0135a496-b9d2-4f52-a236-71d8c32d2661</t>
  </si>
  <si>
    <t>3459c14f-1dca-4bd2-82cf-e82b0429c414</t>
  </si>
  <si>
    <t>56210cd0-3c3e-4a49-8c72-ba8d58fb00dd</t>
  </si>
  <si>
    <t>9a224cf1-74fa-4b9a-9ddb-1e94e710d7b6</t>
  </si>
  <si>
    <t>00906ca1-2c62-4953-b4b5-8adbf5b01e31</t>
  </si>
  <si>
    <t>8c4f8692-0171-4224-b73d-d1d198923762</t>
  </si>
  <si>
    <t>dd9cdfb4-3ba4-4b3a-8be0-91f2c0219af0</t>
  </si>
  <si>
    <t>f26257c7-5334-45c3-8a52-3af4b8205b3b</t>
  </si>
  <si>
    <t>17895a2f-8947-4e28-8838-b5db51f15c89</t>
  </si>
  <si>
    <t>bcae47b1-2c78-4252-9246-b039de7c33fc</t>
  </si>
  <si>
    <t>de538e6e-19ec-4249-84ff-8b115364430a</t>
  </si>
  <si>
    <t>61f8615c-0b1f-44e0-94a4-490f024ec2e6</t>
  </si>
  <si>
    <t>defefae5-f620-4112-a55c-f07759069cc6</t>
  </si>
  <si>
    <t>56796b06-29dc-459e-a759-c84145f645e7</t>
  </si>
  <si>
    <t>7d532eee-4839-4fdb-89cc-d0dcecf1351d</t>
  </si>
  <si>
    <t>791604fb-c480-45b3-9206-3c558f0df649</t>
  </si>
  <si>
    <t>41513a80-96c7-4bec-a76c-14c6b37d91ef</t>
  </si>
  <si>
    <t>278326d3-afee-4481-8cf2-17198c610294</t>
  </si>
  <si>
    <t>e90ab826-9a04-44c1-bd64-858a46322cf9</t>
  </si>
  <si>
    <t>a7e5fd07-c655-4ede-b6c6-360d00fa352b</t>
  </si>
  <si>
    <t>ec296cf6-8b8c-4497-b056-a70532d350d0</t>
  </si>
  <si>
    <t>71098582-f606-4e02-9f9f-237a5a3e446d</t>
  </si>
  <si>
    <t>b1c584fd-0392-403d-8477-39ad1627618c</t>
  </si>
  <si>
    <t>f2de2c87-3d64-4999-aa07-8b95c8b0decb</t>
  </si>
  <si>
    <t>53316ac7-e728-4a33-b378-28664f867036</t>
  </si>
  <si>
    <t>c024b289-a5df-4306-b9fb-e7de2ec7d695</t>
  </si>
  <si>
    <t>15cbf492-7c2c-4c89-bee2-4922b5af19d7</t>
  </si>
  <si>
    <t>2c600431-852d-487a-9cbc-7336083261a4</t>
  </si>
  <si>
    <t>5ded07dd-c65f-4bd0-8e26-e8aed1434530</t>
  </si>
  <si>
    <t>6c6e9a8b-1bdd-4431-b720-a912dd717e1e</t>
  </si>
  <si>
    <t>ee5dbb6e-6509-467b-857c-0dd1e1548515</t>
  </si>
  <si>
    <t>fce59128-733a-459d-a13c-ea5e2f9be3f4</t>
  </si>
  <si>
    <t>48595361-dee5-4a59-9859-c5de6a93e952</t>
  </si>
  <si>
    <t>d13bb759-0240-432d-be17-cbcc68c4ec34</t>
  </si>
  <si>
    <t>11ed0503-2248-4e7f-b49b-640e34254628</t>
  </si>
  <si>
    <t>aea3d6d3-a170-422e-ab1d-6620b56eb815</t>
  </si>
  <si>
    <t>5c7ce205-371d-489f-beb4-4e23aa8cb5a6</t>
  </si>
  <si>
    <t>612ee6fd-727c-49c1-8aab-21482a3ff280</t>
  </si>
  <si>
    <t>53e19992-9a6a-47a3-bc46-f7d7a92af28c</t>
  </si>
  <si>
    <t>e3cfe7d8-67cd-4fd8-84e8-ed238331be0a</t>
  </si>
  <si>
    <t>ef780bdb-ccec-4f1a-bc36-997d7ff8e698</t>
  </si>
  <si>
    <t>1e1438ef-6926-4a55-a3f5-d105fa68304d</t>
  </si>
  <si>
    <t>cf7841f2-4b7b-4ca3-a555-0c62320b8216</t>
  </si>
  <si>
    <t>ecdd4a45-172c-4e06-bfc1-e47232a57e0d</t>
  </si>
  <si>
    <t>a0448713-86ff-4218-8ea5-2e49379ef128</t>
  </si>
  <si>
    <t>a9a6460b-5a72-4bd4-b5de-9d6383692cff</t>
  </si>
  <si>
    <t>98fb35fe-e4ab-4357-9998-d62680715876</t>
  </si>
  <si>
    <t>ed21f49d-0dbc-4d1f-a096-c3cb91a05225</t>
  </si>
  <si>
    <t>dcf7dd20-97ab-4f4c-b59c-4cb91d1e846e</t>
  </si>
  <si>
    <t>159ba8ce-d9c1-493b-962e-865bc82e3e84</t>
  </si>
  <si>
    <t>daf9fe47-3965-46f8-bcd4-b9d191091c69</t>
  </si>
  <si>
    <t>70f82212-6eda-4def-93e4-feb102c9656c</t>
  </si>
  <si>
    <t>5cdccae7-f267-4289-8827-44019161d706</t>
  </si>
  <si>
    <t>836b2ca7-0769-470f-be2c-e12f65165ee5</t>
  </si>
  <si>
    <t>a8f50585-a308-432e-a53f-11b33bc0e12d</t>
  </si>
  <si>
    <t>d504357b-3665-43ba-b5a2-7bacf4ca2af4</t>
  </si>
  <si>
    <t>7e93d732-831b-408b-bb7c-b44216cd61ad</t>
  </si>
  <si>
    <t>6b20cc4b-1581-4d74-8add-b4337b619147</t>
  </si>
  <si>
    <t>c4571dbd-3e41-433a-bd73-f7073559f60c</t>
  </si>
  <si>
    <t>38ee9ad9-9d11-4a5b-93a8-7af4342a364d</t>
  </si>
  <si>
    <t>9a89282a-285f-410e-a47a-e15af4f2c3b5</t>
  </si>
  <si>
    <t>03459d8e-212d-47c1-8ccf-8e2e3897efb4</t>
  </si>
  <si>
    <t>8b8ecb99-55d6-49f6-bf58-b97ab542dc5f</t>
  </si>
  <si>
    <t>d420ef51-fa5f-426b-b5e7-027cd3d2f1b1</t>
  </si>
  <si>
    <t>4e212e59-6093-4c4b-9281-bd217e94c473</t>
  </si>
  <si>
    <t>3deca136-f76a-455f-b7b8-ac99cd73fb02</t>
  </si>
  <si>
    <t>7d291e47-5027-4fca-81cb-11c75bac5114</t>
  </si>
  <si>
    <t>fae7a6d8-ef80-48c5-90d7-bd9814ef3264</t>
  </si>
  <si>
    <t>e7lawt</t>
  </si>
  <si>
    <t>c780c3410e718ca417aeb1962f187552</t>
  </si>
  <si>
    <t>dcfc693e-b3c4-45ac-ae57-349ca1b274b1</t>
  </si>
  <si>
    <t>e10b4642-32c5-405e-a415-13723906f62b</t>
  </si>
  <si>
    <t>3de8b00e-a877-47a1-ab6b-028298338eb7</t>
  </si>
  <si>
    <t>442e3e2b-d4d8-42e2-b5ef-68165cd22b84</t>
  </si>
  <si>
    <t>2e57fbb0-e1a7-47a3-9434-79e619bdca53</t>
  </si>
  <si>
    <t>93319855-c5ee-47fa-a52e-db0aa4f094c1</t>
  </si>
  <si>
    <t>d9faadde-e021-46ad-a641-d26cf6e3d645</t>
  </si>
  <si>
    <t>39256d8e-73e5-4d3f-bed9-ef58586bcf3d</t>
  </si>
  <si>
    <t>d22f5787-be5e-413d-8287-4a60d5e460f3</t>
  </si>
  <si>
    <t>95ef8e7f-e1f4-4b6b-ae66-6f2245c97849</t>
  </si>
  <si>
    <t>c60ac2cf-b208-46ec-b565-750a2869c92b</t>
  </si>
  <si>
    <t>69c29856-8df4-40ca-a2e6-7afe54c755fb</t>
  </si>
  <si>
    <t>0f82d50d-9645-48fb-99b8-fd92f2ad3152</t>
  </si>
  <si>
    <t>845aad99-0c5e-4aef-99a3-d54e5235f929</t>
  </si>
  <si>
    <t>70c477bd-596f-4f05-a365-865403c63641</t>
  </si>
  <si>
    <t>96d71d63-ee00-4ae6-a126-e86df5b26b47</t>
  </si>
  <si>
    <t>665e5c3e-8f46-4ec4-8b84-1fe6c57e8f27</t>
  </si>
  <si>
    <t>fa730ea8-5102-4753-9697-c70a9f32b8cb</t>
  </si>
  <si>
    <t>acb48cc4-9e1e-4277-9c61-310bf234f1f5</t>
  </si>
  <si>
    <t>1212a265-81db-437f-92b5-7bc2ed19f235</t>
  </si>
  <si>
    <t>XI1488</t>
  </si>
  <si>
    <t>ab325397614e907a55afd4b75815593a</t>
  </si>
  <si>
    <t>76d00968-1326-4a12-aadc-3a713a2224d4</t>
  </si>
  <si>
    <t>3f611dbb-aef6-4448-a1f5-b4af854aa956</t>
  </si>
  <si>
    <t>SAS008</t>
  </si>
  <si>
    <t>fcbb18b8b174d6a4c650908bb9080de7</t>
  </si>
  <si>
    <t>f9d8c6f8-a58a-4d96-8d4e-ce7e8e5e9658</t>
  </si>
  <si>
    <t>8b9d2a27-7b38-48c1-9198-3ac0943237c6</t>
  </si>
  <si>
    <t>876c2261-1e81-4a62-896d-0b191b99b25a</t>
  </si>
  <si>
    <t>fedc904d-323c-4269-ad4d-e6e4f79de2d9</t>
  </si>
  <si>
    <t>7b54480c-3e06-41bf-bbc9-460deadb91c4</t>
  </si>
  <si>
    <t>b392a179-c7e8-488b-ae86-3689d06d9ce1</t>
  </si>
  <si>
    <t>5fb35108-5a7d-4726-81cb-f97a9fc06c7c</t>
  </si>
  <si>
    <t>I6</t>
  </si>
  <si>
    <t>ddce80f66ed82ed82b44e39150aefeaa</t>
  </si>
  <si>
    <t>a5ec585f-f2a9-44d9-a632-e1c7b883ad95</t>
  </si>
  <si>
    <t>9d2e8c79-87f0-4df9-8cec-8c47eb14bcd8</t>
  </si>
  <si>
    <t>65316cd1-1a33-49e5-8dc4-0eef26729eef</t>
  </si>
  <si>
    <t>6b993d17-212d-4701-ab07-3f99847a1381</t>
  </si>
  <si>
    <t>f1ca664a-47cd-443c-b977-5ac0d3eb9125</t>
  </si>
  <si>
    <t>63e07dba-d79a-456e-88a7-aa2ece2b4523</t>
  </si>
  <si>
    <t>c22330a4-bf7e-43fc-94aa-72a765d8d181</t>
  </si>
  <si>
    <t>0fb88316-943f-4af4-a536-14bece1efb62</t>
  </si>
  <si>
    <t>a977338e-8bc2-4ed0-abb4-0a101528bd3d</t>
  </si>
  <si>
    <t>4ed1b8f3-2828-4d13-b089-0b40b98f4c1c</t>
  </si>
  <si>
    <t>bfb53756-5fa0-4e55-86a4-a8f8bdf1e71d</t>
  </si>
  <si>
    <t>May 1, 2024</t>
  </si>
  <si>
    <t>844f922a-bb8b-4100-a35b-02bd8bbbbc3d</t>
  </si>
  <si>
    <t>3c5cb25b-5b3e-4e29-970b-b8d9735fc0d3</t>
  </si>
  <si>
    <t>1d91ab7c-dc41-48dd-aa0f-51a4a5798933</t>
  </si>
  <si>
    <t>26282471-29dd-4cce-a588-6de86fb3aad9</t>
  </si>
  <si>
    <t>d7440382-1118-4fe1-98ce-83697acd3d0e</t>
  </si>
  <si>
    <t>87136839-0951-4e2f-ad6f-7cce5830e6f4</t>
  </si>
  <si>
    <t>1f85fdb3-a9ed-49cc-a572-06b5cfb12a5d</t>
  </si>
  <si>
    <t>3b4a1a85-e382-4921-83c4-17f79256d87c</t>
  </si>
  <si>
    <t>d5fe0e77-fe06-4400-a3f3-0df0f0108bba</t>
  </si>
  <si>
    <t>f0ac1935-ad33-4675-b7db-e6423c353c7f</t>
  </si>
  <si>
    <t>58c50b32-b2eb-4764-846a-5c57be817594</t>
  </si>
  <si>
    <t>45607161-1387-4c7e-8407-daf883e3dc86</t>
  </si>
  <si>
    <t>83682f14-f92b-4e7a-ba64-ffe6cd8a9fd2</t>
  </si>
  <si>
    <t>bd847257-666d-468b-b004-7341ea158795</t>
  </si>
  <si>
    <t>23b7829a-dc55-4a4c-aa76-b024d877ee68</t>
  </si>
  <si>
    <t>ff3dbde6-580b-4952-87be-c9e9862c66d1</t>
  </si>
  <si>
    <t>4b0cd910-993b-4b85-ae8a-b48667615708</t>
  </si>
  <si>
    <t>50a531f5-f47e-420d-8e6d-bc63dea04834</t>
  </si>
  <si>
    <t>2517b29a-730e-4abc-88ea-2c8946ba867d</t>
  </si>
  <si>
    <t>6b914870-ef47-458c-9cbe-e72e649ccc31</t>
  </si>
  <si>
    <t>b2f24d0c-298d-45a2-992e-0c66bd46cf26</t>
  </si>
  <si>
    <t>e6f378e0-6c12-42b5-b93a-7ecb8165c9d7</t>
  </si>
  <si>
    <t>7799f314-9ce1-4b3c-965f-2c2c29dfabf0</t>
  </si>
  <si>
    <t>2f33db29-ef15-4ff8-bde7-3febc7b48478</t>
  </si>
  <si>
    <t>24379c68-5e51-40ce-bb08-7743e61e79a5</t>
  </si>
  <si>
    <t>f32d36ea-d8fa-45a5-87b6-5be216ad10cf</t>
  </si>
  <si>
    <t>58fa85ce-16bd-4454-ac6f-b8f35c2d7912</t>
  </si>
  <si>
    <t>77e3fdbd-247e-4c06-a5de-a0e9c10dc680</t>
  </si>
  <si>
    <t>8c2e7a06-8c28-4b9f-875d-cbd2e623d3d6</t>
  </si>
  <si>
    <t>4377b054-eeb4-40b8-90ff-351534b9e0cb</t>
  </si>
  <si>
    <t>7e23664a-1a95-4407-a41d-a99e906b61ef</t>
  </si>
  <si>
    <t>eca74aaa-dc96-4f20-a8fe-21541a85638a</t>
  </si>
  <si>
    <t>bee46f2b-4c68-44a5-8e4e-e8549bf8c44c</t>
  </si>
  <si>
    <t>eeb15105-215c-4e12-a063-6b7457533d5b</t>
  </si>
  <si>
    <t xml:space="preserve">s22ultra-5g-2pack </t>
  </si>
  <si>
    <t>0dba7a1ce5fda5fdeac631b0b221359b</t>
  </si>
  <si>
    <t>df404797-2a9f-495f-9272-9abb784a2a62</t>
  </si>
  <si>
    <t>00104d58-c7a4-4f0d-b88a-12520b2c05d0</t>
  </si>
  <si>
    <t>ac6c259f-6cc0-4a1d-99c2-75b597306e29</t>
  </si>
  <si>
    <t>e19cd1e4-1e45-47fb-940e-2a9e08d7c100</t>
  </si>
  <si>
    <t>559b96d5-274d-48b5-a91d-d6ccfc658fe7</t>
  </si>
  <si>
    <t>9997379e-69a1-4cd0-ac9e-2206e0f2ce22</t>
  </si>
  <si>
    <t>52e87cc0-3d7b-4536-b67c-428d03d7ec7c</t>
  </si>
  <si>
    <t>7a37348e-aa97-428b-b1ed-755d826103a9</t>
  </si>
  <si>
    <t>2bcfb93f-f816-47bf-a9dc-98bb0225871c</t>
  </si>
  <si>
    <t>8e9d4076-ca85-4788-ab20-8621ec650ed4</t>
  </si>
  <si>
    <t>RI14</t>
  </si>
  <si>
    <t>3fa6e6729a313a7e784362bc22c44e31</t>
  </si>
  <si>
    <t>e6e48a61-a991-40a8-ac98-f9d38a7eed78</t>
  </si>
  <si>
    <t>e2e78b39-fb4a-48e2-b14d-535f22f2cdb7</t>
  </si>
  <si>
    <t>5b1ab7f3-ecd4-4351-b722-e311abab2234</t>
  </si>
  <si>
    <t>652ce56b-29df-47ac-9146-74810789b882</t>
  </si>
  <si>
    <t>80e6cd92-123b-43af-92d1-6fa3aa192897</t>
  </si>
  <si>
    <t>e1e5d89f-b817-4a8f-a48f-6dc02b11a380</t>
  </si>
  <si>
    <t>7cee843e-0bfb-4f6e-adc8-03e57a90b79c</t>
  </si>
  <si>
    <t>e4d216bf-aaec-4aeb-8142-8551ab7808b5</t>
  </si>
  <si>
    <t>9c30703d-7b8e-4450-8a2e-8660a41266a3</t>
  </si>
  <si>
    <t>2packlin13pr</t>
  </si>
  <si>
    <t>9287f0dd739faf0dc6884db78326df3d</t>
  </si>
  <si>
    <t>895b968b-57c0-475f-b849-3a8cb834b261</t>
  </si>
  <si>
    <t>374c6d37-4956-47d7-8f1d-47174d13e7fd</t>
  </si>
  <si>
    <t>6995541c-851d-4e47-9efa-c878399480fd</t>
  </si>
  <si>
    <t>641a3ee5-d4df-46b9-91a2-fefde54c4e4d</t>
  </si>
  <si>
    <t>09fdaabb-4763-4983-b3e6-8911cfc37076</t>
  </si>
  <si>
    <t>9311cc89-b370-4dbb-9a67-c5020b38a752</t>
  </si>
  <si>
    <t>017ac2d2-d043-457f-85dd-42ea60485248</t>
  </si>
  <si>
    <t>bedc7542-2dfa-4895-be0a-423fcd800a9d</t>
  </si>
  <si>
    <t>a72e3efd-4a80-4048-a7c7-2c78932fc06d</t>
  </si>
  <si>
    <t>dace4f47-7afb-4873-8ce5-3992d832c588</t>
  </si>
  <si>
    <t>3608d3d1-ab32-4348-b3d7-deb1514a2e89</t>
  </si>
  <si>
    <t>423f4fc6-56cd-4c79-8aeb-554ed9cab49f</t>
  </si>
  <si>
    <t>5edc79f5-73cf-4917-a37e-7ae937fe056c</t>
  </si>
  <si>
    <t>Ri101</t>
  </si>
  <si>
    <t>404c5f77239d3e7429ed6d90bb2173eb</t>
  </si>
  <si>
    <t>e1911b0a-ad2e-4a3e-83cf-7066edefebd3</t>
  </si>
  <si>
    <t>157c7176-6745-4983-9748-e76d325b749a</t>
  </si>
  <si>
    <t>e660cfb4-9bb3-415f-aa23-0eb66f14997d</t>
  </si>
  <si>
    <t>79d8ccda-0ef1-49e7-bff0-fe2553d0f8bc</t>
  </si>
  <si>
    <t>2152d69a-3e2f-4eb7-acf1-203db8898131</t>
  </si>
  <si>
    <t>5adf5c3f-853c-4994-8c6b-f37da4775e88</t>
  </si>
  <si>
    <t>2f77de0f-ea58-4ef1-b4eb-f7810cc78d54</t>
  </si>
  <si>
    <t>18ae995e-6912-452c-b3a0-79182124e99a</t>
  </si>
  <si>
    <t>aad18808-cd87-4fe6-b9c2-950fb6dca746</t>
  </si>
  <si>
    <t>07a7deb5-7d02-4bf3-a06e-13823aed1031</t>
  </si>
  <si>
    <t>b6558821-f634-4c27-b0ee-88414988291c</t>
  </si>
  <si>
    <t>5934b213-3299-49fe-b5b5-ed6045b51b94</t>
  </si>
  <si>
    <t>eff04fa0-e04a-4ad9-b9da-a52eaea374b3</t>
  </si>
  <si>
    <t>0d89f344-d528-47db-b0f6-5b4cd89ef8c2</t>
  </si>
  <si>
    <t>5d36643c-2672-4a01-b23d-22746248e34a</t>
  </si>
  <si>
    <t>425bc791-7020-4343-a578-e177789d5a9b</t>
  </si>
  <si>
    <t>0c55b03a-8d45-4672-91c4-e5fd9645088a</t>
  </si>
  <si>
    <t>474549ea-2cca-4dea-a2e6-9317abe91219</t>
  </si>
  <si>
    <t>Apr 30, 2024</t>
  </si>
  <si>
    <t>7fca99bc-8518-487a-b50d-6a7c7f691262</t>
  </si>
  <si>
    <t>5d5ea57a-ee71-487f-a08b-62327f4ed80b</t>
  </si>
  <si>
    <t>85e4d74e-f8ae-454f-a30c-bb1c0bb428ab</t>
  </si>
  <si>
    <t>05d41ce1-dd22-4a24-a37c-528ab3bf6e5c</t>
  </si>
  <si>
    <t>65161297-140e-49bc-8f95-38ad1e2cb531</t>
  </si>
  <si>
    <t>da263ead-1cdc-4b68-9660-4fe154359580</t>
  </si>
  <si>
    <t>391ffd03-dcc9-4ec0-a14b-c28255dd58f4</t>
  </si>
  <si>
    <t>954785f2-f702-4e01-b36a-ba131663aaf7</t>
  </si>
  <si>
    <t>5ed1e9a0-c991-477d-9dd0-2e592b3af50b</t>
  </si>
  <si>
    <t>d216bd37-079f-4d6e-b66b-1d6f5a440800</t>
  </si>
  <si>
    <t>363054d6-fc5c-4417-aeb0-b89b6d22f209</t>
  </si>
  <si>
    <t>ce9b7dc0-e5e9-420b-823d-b4202fbd25fc</t>
  </si>
  <si>
    <t>6bf26af5-4fa4-4406-89aa-4f89e933afcf</t>
  </si>
  <si>
    <t>SAA201</t>
  </si>
  <si>
    <t>7a336716f2fb6d80d3680a4e6366887c</t>
  </si>
  <si>
    <t>87a59413-f744-42a7-81b9-a682a26bb726</t>
  </si>
  <si>
    <t>b96b1351-0dee-409d-9d91-d6bc358308e2</t>
  </si>
  <si>
    <t>83bea3c2-b3b0-4a02-861e-ca8f0ad7f269</t>
  </si>
  <si>
    <t>efed066f-8c73-4196-a6a1-419b1652010d</t>
  </si>
  <si>
    <t>3194db14-9f33-4ec6-bf23-2c19af6d9dd9</t>
  </si>
  <si>
    <t>7ad2c3b9-6a9e-4e3f-a607-fd989d2c3815</t>
  </si>
  <si>
    <t>9942d7f5-49e6-435a-a05f-33fe5bbd3dad</t>
  </si>
  <si>
    <t>d16c516e-f7f5-402b-8c8b-81a8c4fcf1e6</t>
  </si>
  <si>
    <t>b26ebae5-1730-45dd-94e1-3c5d3a74bf4f</t>
  </si>
  <si>
    <t>9d7ac4fc-7b21-46d1-861c-15e7c2deb2bc</t>
  </si>
  <si>
    <t>ae314bb4-574c-43c4-b3bf-74f4e86aa431</t>
  </si>
  <si>
    <t>c250db32-a743-47a1-8ff5-ce15c655af19</t>
  </si>
  <si>
    <t>4367812a-bc8d-46d6-a71c-78c47437eaf0</t>
  </si>
  <si>
    <t>578830a8-bf4f-4b7a-8bb2-555385d14fb9</t>
  </si>
  <si>
    <t>bc66d5c6-d2e6-4f11-ab05-0b294ea610f1</t>
  </si>
  <si>
    <t>09028c13-a683-41b0-ab65-f23e9bec6606</t>
  </si>
  <si>
    <t>d4cc7658-5949-41a5-bcdc-9ab6850fa548</t>
  </si>
  <si>
    <t>72e11f54-c48b-4343-82ef-6bb50f01a0e3</t>
  </si>
  <si>
    <t>9adc3482-db72-4d36-9012-b933bbce5828</t>
  </si>
  <si>
    <t>1d6fc5d9-36f4-4ad6-b5d5-f7caf24fdb60</t>
  </si>
  <si>
    <t>e109ac2b-3be2-4e85-9343-8f62e3fd70bb</t>
  </si>
  <si>
    <t>XSMAX2PACK</t>
  </si>
  <si>
    <t>51b2ef8078d509f6220e65825bf0bd27</t>
  </si>
  <si>
    <t>423e1a4b-020a-409e-ab0b-117cd35cfa99</t>
  </si>
  <si>
    <t>7169abe7-b826-42f6-9ca5-5ef4868537fc</t>
  </si>
  <si>
    <t>S23PLUS</t>
  </si>
  <si>
    <t>efad693bdb07c72120296658b2fb9f86</t>
  </si>
  <si>
    <t>dcff4b29-3d31-4526-91df-3c5c7f3f5467</t>
  </si>
  <si>
    <t>1965cc0b-1042-42f8-b8c5-e1856faf9032</t>
  </si>
  <si>
    <t>190ee5c5-4142-496b-a7cc-c39bbb5638ed</t>
  </si>
  <si>
    <t>368b761e-e39e-48ec-a6d5-d4ac669d7981</t>
  </si>
  <si>
    <t>b2392155-62f4-4570-8c54-2c7d89c9179b</t>
  </si>
  <si>
    <t>a729bb02-0f43-467c-ad71-c610fd37b40c</t>
  </si>
  <si>
    <t>b69c3f66-ef32-4d88-aa53-eb0388ed01e9</t>
  </si>
  <si>
    <t>e25d3e69-d7ad-416f-bda4-fa403e9c3d4e</t>
  </si>
  <si>
    <t>b8282f10-7b3f-4f6a-899a-abcf5e5f5d6c</t>
  </si>
  <si>
    <t>8a14cc74-78c4-4152-82ce-0b64e5517800</t>
  </si>
  <si>
    <t>3b89bbfc-8299-44d6-9f79-0106a941b6b6</t>
  </si>
  <si>
    <t>afa0aa3a-a910-4a38-ad9b-d582cc304094</t>
  </si>
  <si>
    <t>f3671116-cd17-4323-a0fc-ed4416649bf9</t>
  </si>
  <si>
    <t>ca40f0ec-5c73-4453-876b-98553bdc097c</t>
  </si>
  <si>
    <t>3ee0c59a-d735-46ae-80ae-f981856781c8</t>
  </si>
  <si>
    <t>SAMS20FE1PACSCR&amp;1PACLEN0003</t>
  </si>
  <si>
    <t>e1bb2a1a9ffac67ee7c7d2e7bcd82076</t>
  </si>
  <si>
    <t>e586ce16-937d-4b12-967f-ec07ff333d0f</t>
  </si>
  <si>
    <t>38c65ad6-5298-46b0-bd2b-afc5ae2b56cc</t>
  </si>
  <si>
    <t>7b893a8f-9b55-4747-8486-e16926c3c865</t>
  </si>
  <si>
    <t>d1d17200-432a-4ae7-8a7b-5eefea3165c8</t>
  </si>
  <si>
    <t>b47ed12a-cd75-466e-b209-fbf0d39c99ac</t>
  </si>
  <si>
    <t>f8690476-4a55-460f-aa4f-33f0063a49a5</t>
  </si>
  <si>
    <t>12536326-8cf6-4851-baa2-5d5d753b623d</t>
  </si>
  <si>
    <t>663d0e63-3626-441a-ad73-0f0a31824fa2</t>
  </si>
  <si>
    <t>f8f8ca11-fc24-4095-8776-18cfcdbb2658</t>
  </si>
  <si>
    <t>c86d410a-82a6-434a-ab92-82f402a6352c</t>
  </si>
  <si>
    <t>12cd040e-c0c5-44ff-be71-febfdf3dca65</t>
  </si>
  <si>
    <t>3e14280c-9e4a-4d69-809d-d55378035eff</t>
  </si>
  <si>
    <t>85e8de33-30f6-41fc-aa46-71ebaffae3d4</t>
  </si>
  <si>
    <t>66700fe2-96db-417a-9b6c-7017797726ac</t>
  </si>
  <si>
    <t>1ebf85fc-f23a-4223-bbbb-72c983111859</t>
  </si>
  <si>
    <t>9ebc4138-23b8-41f5-add0-282c22b4bfcb</t>
  </si>
  <si>
    <t>c4c70755-3d74-44ce-89f5-ee4b8db9422d</t>
  </si>
  <si>
    <t>95bb267d-2a22-4073-9a6a-9a3729b7db34</t>
  </si>
  <si>
    <t>d4656486-0f61-412a-bc74-aeb36faa75e6</t>
  </si>
  <si>
    <t>85dcf8fc-ac6d-4616-b82c-92a69b828b12</t>
  </si>
  <si>
    <t>7407b8b6-3f23-4db2-a6e6-013a46687786</t>
  </si>
  <si>
    <t>11ec007b-e12f-41f5-93b8-94523256947f</t>
  </si>
  <si>
    <t>6fb830de-c007-48a5-a736-ad13744c3ec1</t>
  </si>
  <si>
    <t>bcc0c5ce-8bda-41ca-ba82-8e26bb522354</t>
  </si>
  <si>
    <t>b0e6a5f9-aab3-4236-965d-6f5873ebec4f</t>
  </si>
  <si>
    <t>SAS307</t>
  </si>
  <si>
    <t>5c3f71a023849b710b750247abb49dbf</t>
  </si>
  <si>
    <t>91b5c8d5-25f8-46e7-aec8-8b6f23aa25c6</t>
  </si>
  <si>
    <t>3ff042dc-2106-4efe-8e94-9b8f0613916d</t>
  </si>
  <si>
    <t>90778584-6cb0-47b6-ae2e-a21142ab211e</t>
  </si>
  <si>
    <t>ff559951-ce9f-444e-8fca-d27abb73d838</t>
  </si>
  <si>
    <t>66d17814-adbd-4b9a-84b6-614095ed26fe</t>
  </si>
  <si>
    <t>9ac21387-53b7-4c02-a299-975e33211fb1</t>
  </si>
  <si>
    <t>a3471d2b-1ed7-4ce9-aa98-7fefe9de1b43</t>
  </si>
  <si>
    <t>1868e5aa-12e6-497c-8a78-bdc1080aa429</t>
  </si>
  <si>
    <t>f3c5fe12-236f-4901-ae26-4ddbe34bc804</t>
  </si>
  <si>
    <t>734afae3-ee96-419c-824f-df241ee80a6e</t>
  </si>
  <si>
    <t>c1752f29-b268-40c0-bd64-fb9780ce362d</t>
  </si>
  <si>
    <t>b88bd829-aef0-4bef-a568-2a1d27faa900</t>
  </si>
  <si>
    <t>a42e2275-b402-4699-9c13-63762530373e</t>
  </si>
  <si>
    <t>ea1da5f6-bef0-43b8-b1ea-367328b73f24</t>
  </si>
  <si>
    <t>58c6f0a7-d176-4146-a66e-53f6bb366716</t>
  </si>
  <si>
    <t>4de57fd8-36e2-4279-b73b-356fd2414838</t>
  </si>
  <si>
    <t>0b1e9575-c883-4b47-bc39-cb706023ad4c</t>
  </si>
  <si>
    <t>9ebf8dcf-179e-4139-935c-3e99569287c6</t>
  </si>
  <si>
    <t>82cebcba-305c-4825-a714-906421ff568e</t>
  </si>
  <si>
    <t>a2e9c407-6d5a-41a3-b3cd-e67309ec2783</t>
  </si>
  <si>
    <t>a5245495-103e-4d01-b219-e9a6f4dc2258</t>
  </si>
  <si>
    <t>6178bc5a-26fc-4024-a89b-941bcf23d8c0</t>
  </si>
  <si>
    <t>6dc911a6-29b8-400a-8713-793ced251bcf</t>
  </si>
  <si>
    <t>c95ec443-6dd6-4c75-81c4-4adae236abd3</t>
  </si>
  <si>
    <t>Apr 29, 2024</t>
  </si>
  <si>
    <t>e3166fc1-79c8-427a-ab90-3e424c045119</t>
  </si>
  <si>
    <t>9f325245-7027-4695-ae3a-e5f7df8b3c9a</t>
  </si>
  <si>
    <t>8c937a12-c5c6-4847-ab1f-8f7384aa1850</t>
  </si>
  <si>
    <t>9df3d9bc-ec9c-43a0-ae61-4c5ed3d5545c</t>
  </si>
  <si>
    <t>61232567-b43a-480e-835f-9b16523d3354</t>
  </si>
  <si>
    <t>7baf679a-6f4d-4c2e-8955-5cb4ef66b24c</t>
  </si>
  <si>
    <t>f3faf8b7-62e2-4f33-9e62-60b6787056bc</t>
  </si>
  <si>
    <t>4ba8d63e-b535-4b87-b593-7d9a990fd223</t>
  </si>
  <si>
    <t>016683a1-fdd0-4c22-974e-04a876d360f9</t>
  </si>
  <si>
    <t>55df39f4-7db1-4dcc-8f4d-95b7321d311b</t>
  </si>
  <si>
    <t>408c3a98-0195-4383-bd06-eac72165044e</t>
  </si>
  <si>
    <t>e20d2c5e-b86c-4770-9772-a867653e2628</t>
  </si>
  <si>
    <t>ddcc8f64-6e14-486d-adc9-98ea1e00cb26</t>
  </si>
  <si>
    <t>132a722e-a4d1-4146-8d5e-7318d9049721</t>
  </si>
  <si>
    <t>831aecf0-3ffc-400d-ab73-4c2d0eca4f0e</t>
  </si>
  <si>
    <t>b3e2bd1d-df25-4c9d-9190-47874d416e3a</t>
  </si>
  <si>
    <t>471707a3-9b25-4c61-8017-3ab3fe27316f</t>
  </si>
  <si>
    <t>fc4828d5-1e94-4032-96a0-d23b289957d0</t>
  </si>
  <si>
    <t>1e64263c-9e40-4a15-bdef-ba93152e26b9</t>
  </si>
  <si>
    <t>4ba9b8b5-f2da-4f27-9ef4-8d87aff61762</t>
  </si>
  <si>
    <t>29760222-cb59-4659-9d69-16c09e9f04e6</t>
  </si>
  <si>
    <t>ee2ba0a9-498e-4a7c-9757-07609dbae478</t>
  </si>
  <si>
    <t>1572dae5-59f1-49f3-93c8-0dc46cfa9909</t>
  </si>
  <si>
    <t>f9c38061-4f9e-48ac-b08d-9122cf02044a</t>
  </si>
  <si>
    <t>cba4748b-d720-45d8-9186-3ac14bc5ca1c</t>
  </si>
  <si>
    <t>0410a10c-331b-4f44-89f7-3def34edffb7</t>
  </si>
  <si>
    <t>fc384ff2-11ee-40f1-8c28-7f803a0d048b</t>
  </si>
  <si>
    <t>d48bae7c-af2a-4492-9067-d24c688435c9</t>
  </si>
  <si>
    <t>bb7cc13d-52a5-4eb6-bff7-4a88866cec29</t>
  </si>
  <si>
    <t>87069634-c2ee-4cc2-a213-7ff71b5747b7</t>
  </si>
  <si>
    <t>3d9adf21-52a5-4b34-95e1-556a283e8df4</t>
  </si>
  <si>
    <t>fe75582b-8e8e-4fa7-90f1-af26c7c96d1f</t>
  </si>
  <si>
    <t>22677ab9-7689-45d8-abbf-c3f438b86454</t>
  </si>
  <si>
    <t>ad814c7c-873c-44d1-ba9c-3fcb3f9c8e54</t>
  </si>
  <si>
    <t>2a209d9d-eaf3-453d-a5a2-6341b9b7b920</t>
  </si>
  <si>
    <t>6313d3e2-8c87-4105-962d-faafc1ff291c</t>
  </si>
  <si>
    <t>fe1c0fae-c82d-49cd-92f7-a92f4a5618f0</t>
  </si>
  <si>
    <t>477c7bb7-4a1f-46fe-b735-8c9cadda4fde</t>
  </si>
  <si>
    <t>332f2fca-c130-4d15-aac0-2ac42bca9aba</t>
  </si>
  <si>
    <t>b14fa0f1-d9fe-4586-8d2f-671b5c1560ad</t>
  </si>
  <si>
    <t>c4065d1e-8164-4290-9815-40b0e8600f10</t>
  </si>
  <si>
    <t>4b3c7794-6773-4765-8de6-594d26092b16</t>
  </si>
  <si>
    <t>ff67679f-cf8f-49b3-9401-26e185c6313e</t>
  </si>
  <si>
    <t>53bd04b1-815e-4d06-b4c7-62935573a3a6</t>
  </si>
  <si>
    <t>128e5fc2-4e48-4fc6-aeb8-d105de78734a</t>
  </si>
  <si>
    <t>05a203c5-e535-426e-b513-07b78cc73bc2</t>
  </si>
  <si>
    <t>84cb219a-3520-4535-8fee-295a88691aaa</t>
  </si>
  <si>
    <t>a1822bb3-7966-44ea-af79-bf6e27fb4450</t>
  </si>
  <si>
    <t>2a2decef-1b0a-40e7-bc1b-709ad2e157b2</t>
  </si>
  <si>
    <t>eb1a0ba4-740f-4621-ba8a-b8d6468a8c32</t>
  </si>
  <si>
    <t>f895b10f-ab7c-4b7c-8f6e-4abdf9747698</t>
  </si>
  <si>
    <t>bcdc60c3-40ba-44f3-9710-107c83b14b9e</t>
  </si>
  <si>
    <t>f26dd950-4cdf-4308-8ed5-a390ee0ab3d8</t>
  </si>
  <si>
    <t>ea40a73b-bce8-403b-b9bf-d75c446f23d0</t>
  </si>
  <si>
    <t>785182c6-63b2-4bd0-81bc-c384d7c9a289</t>
  </si>
  <si>
    <t>1c40edbe-6925-445e-a6d8-d4a0c8fc9db6</t>
  </si>
  <si>
    <t>bad2978f-99b8-4666-b3a9-ef302312f101</t>
  </si>
  <si>
    <t>749e9650-b5b6-4b1f-a39e-dad7495b9a96</t>
  </si>
  <si>
    <t>81cc1586-de76-4651-bfda-b3a1c09b46a6</t>
  </si>
  <si>
    <t>c11d5fa9-b62b-4c2a-a93f-1613668d26c5</t>
  </si>
  <si>
    <t>86bcbc73-0717-456f-9564-3fbdf4254c76</t>
  </si>
  <si>
    <t>f21557d4-7f2c-4315-90b6-931372f69855</t>
  </si>
  <si>
    <t>29533a43-87d0-41cb-bef8-075357c3785d</t>
  </si>
  <si>
    <t>d6f8aba1-0ac9-435e-ac34-11adffbee26c</t>
  </si>
  <si>
    <t>c692a4bb-33fa-4d37-9271-96b1384dbce5</t>
  </si>
  <si>
    <t>3e4b1552-6ffe-4994-a5b3-049a199cb2d5</t>
  </si>
  <si>
    <t>cf1ae8d4-6b43-45ee-b389-6ac7798fede8</t>
  </si>
  <si>
    <t>d7ec0e1e-aeb5-4443-b12f-584a678a79b8</t>
  </si>
  <si>
    <t>72250df6-2629-4fbc-a5ca-d354c698c488</t>
  </si>
  <si>
    <t>d9725c4c-e927-4b73-bdce-35cf6df89d6f</t>
  </si>
  <si>
    <t>3373047a-d8b2-466d-9a0d-7db63720db20</t>
  </si>
  <si>
    <t>449a753d-19ac-4413-8671-197b951e80bf</t>
  </si>
  <si>
    <t>2ba7f575-9c5c-41f0-8537-353c5c270a52</t>
  </si>
  <si>
    <t>27aa024c-b7ee-4489-9b8d-9c1f5b7a489e</t>
  </si>
  <si>
    <t>e0e128d5-ca0d-4596-a167-42aa8627baa5</t>
  </si>
  <si>
    <t>3849a2ab-aa79-4dce-bc7d-28ed6cc31454</t>
  </si>
  <si>
    <t>PRIVACY11T2P</t>
  </si>
  <si>
    <t>287bc3e729d621e68f19e518c5bdff72</t>
  </si>
  <si>
    <t>203a355e-ea4b-4560-82c3-ce3a500dccc0</t>
  </si>
  <si>
    <t>b7f5c478-d9ce-4048-be48-3ac2cc570745</t>
  </si>
  <si>
    <t>41453890-63c2-430a-aea8-10f2e5258718</t>
  </si>
  <si>
    <t>IPADPRO3</t>
  </si>
  <si>
    <t>173a1e341afcfca96c23520070002e9b</t>
  </si>
  <si>
    <t>4f323cee-32eb-43f1-92c5-6ae5dbd56095</t>
  </si>
  <si>
    <t>adaf5709-c771-4dca-9609-6e028e18304c</t>
  </si>
  <si>
    <t>ba0fbce4-3a2a-4e3f-8cbb-a0662e31147e</t>
  </si>
  <si>
    <t>a264c1b5-ce21-43e2-bff0-adf6dcd125fb</t>
  </si>
  <si>
    <t>342469ea-f372-4f0f-9aaa-fa25ca33c250</t>
  </si>
  <si>
    <t>S22NEW2</t>
  </si>
  <si>
    <t>6d66a081c512e3125c17d6472596c3d3</t>
  </si>
  <si>
    <t>ad185531-5b27-495a-963b-ca76d48f3d1c</t>
  </si>
  <si>
    <t>4de68d85-eafd-455e-b2c1-976e8f6aed25</t>
  </si>
  <si>
    <t>5f3b39ae-0495-48bb-99e1-2014907e2663</t>
  </si>
  <si>
    <t>16720b55-4237-4dd7-a726-f37e73ab079b</t>
  </si>
  <si>
    <t>ab9ec43b-2a85-4c04-be79-292877812bf3</t>
  </si>
  <si>
    <t>f1a14c4c-ee0c-42fa-add0-cd7d3414b0e7</t>
  </si>
  <si>
    <t>5bdb1c35-6947-45fd-a0c1-9b28bee6f9e9</t>
  </si>
  <si>
    <t>5ed23be1-ff12-4675-889f-a964b620d52e</t>
  </si>
  <si>
    <t>208feb60-d857-4229-a575-20dcbb04b8f1</t>
  </si>
  <si>
    <t>80d8d148-92c7-4ffe-b1b8-062c4517eb0c</t>
  </si>
  <si>
    <t>2d01ceb0-274e-451e-a974-95eef40301ea</t>
  </si>
  <si>
    <t>PRIVACY11P2M</t>
  </si>
  <si>
    <t>9517ca738fafa23df662cd8f4e3eee24</t>
  </si>
  <si>
    <t>c977fd56-1824-47ad-a0bb-a86e1669324a</t>
  </si>
  <si>
    <t>827ecec1-5604-4bd9-b645-32adea9c64d6</t>
  </si>
  <si>
    <t>a9f44a37-73dc-4111-b8c7-d64ce5a4155a</t>
  </si>
  <si>
    <t>377a3c9f-3af3-4fa7-9fc6-9dd18b40ae48</t>
  </si>
  <si>
    <t>51eb0ad2-3a07-41e8-a80d-b4f45e780f3d</t>
  </si>
  <si>
    <t>d2971da6-cddc-4104-b5ae-b197b76e371c</t>
  </si>
  <si>
    <t>7962a8f2-f3dd-4212-af78-f2e7e5125640</t>
  </si>
  <si>
    <t>3336491a-a44b-4145-9522-a4301aaadac9</t>
  </si>
  <si>
    <t>11d9bc4c-80e7-4334-aad7-73e332056f96</t>
  </si>
  <si>
    <t>fa35439f-2338-447d-ad4d-61b7c0b22e66</t>
  </si>
  <si>
    <t>afab4dd9-5fc7-4554-ae50-0ca0c9c48d56</t>
  </si>
  <si>
    <t>2ffd1590-4902-4ce5-9a81-f845396d01d9</t>
  </si>
  <si>
    <t>bcfa8f27-2637-41d1-bc9c-b98412129d5d</t>
  </si>
  <si>
    <t>S20L1</t>
  </si>
  <si>
    <t>f324dc718d2aa06d54b2746a99f6717a</t>
  </si>
  <si>
    <t>503298d3-4988-4228-9176-6b0e8670020d</t>
  </si>
  <si>
    <t>f120976e-a445-4345-93d5-2a9f893ecae1</t>
  </si>
  <si>
    <t>cc81ea4d-3435-47b5-a279-87403ba410b4</t>
  </si>
  <si>
    <t>61dd2a2c-9836-4afc-b343-a698206dc5b2</t>
  </si>
  <si>
    <t>2fc14bd1-1b93-4819-a729-14f280564dee</t>
  </si>
  <si>
    <t>b1f8ae28-439c-403a-b240-7dbcea18916a</t>
  </si>
  <si>
    <t>82b0d94f-94e1-444e-900e-79ba8cba0a0f</t>
  </si>
  <si>
    <t>8277ac02-6b3e-40f2-8e2e-f2a21ae4ff9c</t>
  </si>
  <si>
    <t>8dbaa179-a4e0-4fdf-97fa-ff965d48a2bd</t>
  </si>
  <si>
    <t>0e040ad1-089c-47f3-a0cb-2047dfaa06e7</t>
  </si>
  <si>
    <t>ba8267ed-1fc6-4c78-9650-a90c29e08ac5</t>
  </si>
  <si>
    <t>99173f08-c883-4831-899a-8ea13c053c08</t>
  </si>
  <si>
    <t>5eb001dc-1cc1-47ce-bc03-3669c8e53250</t>
  </si>
  <si>
    <t>Apr 28, 2024</t>
  </si>
  <si>
    <t>6a1239bd-4da3-4dc2-9cea-2d7e606078e3</t>
  </si>
  <si>
    <t>64b584d1-41d4-4386-8794-82003d594ef4</t>
  </si>
  <si>
    <t>ddcb14f1-c53c-46c2-94ac-67d61227bab5</t>
  </si>
  <si>
    <t>e6882e73-a0f4-4020-acb2-1d1b33165dec</t>
  </si>
  <si>
    <t>293c068f-7dc1-4950-a6b1-e9ef78ddc8d5</t>
  </si>
  <si>
    <t>12a0fa0e-2f13-4b69-97c6-aa774f1ba73a</t>
  </si>
  <si>
    <t>a3b05c6c-f02a-4cd8-ad26-2b88e569e172</t>
  </si>
  <si>
    <t>c0f2a6f5-9291-4e1a-b14f-ebd0850674e6</t>
  </si>
  <si>
    <t>1934330e-bdd2-4a24-99cf-9374d4dbd668</t>
  </si>
  <si>
    <t>1adb5de6-0fbc-4433-a6f3-2ebe5fa369cd</t>
  </si>
  <si>
    <t>daa952c3-1255-4fe7-9deb-690882290b43</t>
  </si>
  <si>
    <t>SAS360</t>
  </si>
  <si>
    <t>d254f84251471b3133588bf641642baa</t>
  </si>
  <si>
    <t>a415d2c4-df23-4344-a26f-aefcb30ba036</t>
  </si>
  <si>
    <t>85cce521-a861-4bb4-82c2-70f58e22bed8</t>
  </si>
  <si>
    <t>ccb47b92-d7e8-4d13-bbde-0308924ea45f</t>
  </si>
  <si>
    <t>a2d3a2dd-89ff-4287-9f53-5c63211dbd8d</t>
  </si>
  <si>
    <t>f65f7328-adfa-41fe-a29e-f98680924d16</t>
  </si>
  <si>
    <t>75943797-0ddd-4231-9fb8-4fdf3876eb43</t>
  </si>
  <si>
    <t>892f93ea-b0e3-4b2c-8f5a-37dc51451c74</t>
  </si>
  <si>
    <t>c96b4e25-136e-47dc-8dbe-008f50dd98a0</t>
  </si>
  <si>
    <t>a88eb69b-5242-49ca-860e-a48a0876cdc5</t>
  </si>
  <si>
    <t>ee358434-440e-4f85-9826-8e838a05e828</t>
  </si>
  <si>
    <t>2e1e83fa-2dd5-4ee3-a5d7-0b561f6a4ee1</t>
  </si>
  <si>
    <t>eaee43cc-fedd-48e7-bb33-367801e8b14e</t>
  </si>
  <si>
    <t>f90a0687-2632-46f5-ac8d-de9eeea719f3</t>
  </si>
  <si>
    <t>1a9a0325-e5e7-4a61-b719-0abe305b3d83</t>
  </si>
  <si>
    <t>7edb8629-2682-4487-961b-c4b932026ee7</t>
  </si>
  <si>
    <t>e45d5ffa-734a-48ed-a9e3-18eadbadd9e3</t>
  </si>
  <si>
    <t>f047fa49-5593-412c-83e7-c1077185080b</t>
  </si>
  <si>
    <t>33dfd96f-ae57-477b-8813-6356262da443</t>
  </si>
  <si>
    <t>e29c42e5-9d2f-48cf-a075-9b4dfc6859ca</t>
  </si>
  <si>
    <t>bd753f23-d305-4c90-9048-bac55338152f</t>
  </si>
  <si>
    <t>TAB8PACK1</t>
  </si>
  <si>
    <t>0830831a421a444c9198795f11398b56</t>
  </si>
  <si>
    <t>5cb05b50-db06-48d3-8ab7-df0fd2eff387</t>
  </si>
  <si>
    <t>872ec89c-4a4e-4979-a1de-76191e9c669f</t>
  </si>
  <si>
    <t>69e15678-acb7-46f2-8067-f46e938c2eb6</t>
  </si>
  <si>
    <t>b28940a1-8893-461e-a1d9-234087bcddca</t>
  </si>
  <si>
    <t>dd62f5c4-4122-4fa0-9979-29b73709e01a</t>
  </si>
  <si>
    <t>ad0f3ef9-7e0e-472d-baa8-3ed0873f9882</t>
  </si>
  <si>
    <t>1b83fe22-4748-44f0-b8cc-fba874015a95</t>
  </si>
  <si>
    <t>09283216-40fa-45b1-850e-0ab763774b09</t>
  </si>
  <si>
    <t>Tab-A7-Lite-2Pack</t>
  </si>
  <si>
    <t>6bd867586fb8f5d6a324588e3e430b8b</t>
  </si>
  <si>
    <t>06ecdaaf-ec50-45ce-9224-03cea4dcb28c</t>
  </si>
  <si>
    <t>024079a5-77cc-420d-8761-7e1e80f7bc0b</t>
  </si>
  <si>
    <t>4c160645-6c5b-4fc9-9356-605fdcb4ed91</t>
  </si>
  <si>
    <t>699be13d-1846-4b5f-80b7-ac83371e22d6</t>
  </si>
  <si>
    <t>bb16b618-3705-4aaf-99cc-4ad0a4f53545</t>
  </si>
  <si>
    <t>aa75e75e-08d7-42af-a62f-371bcee9fa0b</t>
  </si>
  <si>
    <t>a8a252f4-5408-46de-905e-d96c4c4779cc</t>
  </si>
  <si>
    <t>a098a70d-ade0-4878-bfba-1051ec5f4a7c</t>
  </si>
  <si>
    <t>4e63aec9-5bd8-4edd-a8ea-d74a2153b816</t>
  </si>
  <si>
    <t>f177a1f3-946f-4b64-bd8f-5193841ded5a</t>
  </si>
  <si>
    <t>7c976cfa-bef7-447b-9e93-4abd7d1870a7</t>
  </si>
  <si>
    <t>4a3a3d47-3160-491e-8e40-7cdd597777e7</t>
  </si>
  <si>
    <t>613faa0d-8311-4ecb-a4bf-7da8f2daeb3e</t>
  </si>
  <si>
    <t>4ed8ff51-bac9-4e7e-8633-429b85628af3</t>
  </si>
  <si>
    <t>53969ac3-fbd6-4dfa-8cdc-be6fe32f2813</t>
  </si>
  <si>
    <t>4b7683ce-b3c9-42a3-b466-e79b0505ede1</t>
  </si>
  <si>
    <t>46c9c874-bd0d-447c-b083-f9147a95c1a3</t>
  </si>
  <si>
    <t>e7da966b-a292-4127-925a-54795a434291</t>
  </si>
  <si>
    <t>b0d11e4e-552f-43a2-a2d4-1cc40e484e61</t>
  </si>
  <si>
    <t>0351e6ca-8fda-4b98-9eba-d2554f5fe51e</t>
  </si>
  <si>
    <t>950dc44a-3eb2-4104-ae3b-83d0b53f9513</t>
  </si>
  <si>
    <t>df7622fc-2a7a-4434-9b6c-bdfe41bc7139</t>
  </si>
  <si>
    <t>KUQ7q6</t>
  </si>
  <si>
    <t>26d6266afbd3281674add337367fc694</t>
  </si>
  <si>
    <t>c53b2790-c012-41b7-92df-e153a778f24e</t>
  </si>
  <si>
    <t>95a892e9-ff14-40b0-ab37-8a7365cb4052</t>
  </si>
  <si>
    <t>a275325e-21f9-49fe-801d-34607553b28c</t>
  </si>
  <si>
    <t>649963b9-746b-49e4-ae80-cd6162159fa9</t>
  </si>
  <si>
    <t>95686f56-2b54-4dbf-b7a3-e029726e3749</t>
  </si>
  <si>
    <t>a73650fd-524f-448c-92b2-4cdc90566db5</t>
  </si>
  <si>
    <t>A52SC2</t>
  </si>
  <si>
    <t>745a80ac241a8f14d7ec2c09ee237368</t>
  </si>
  <si>
    <t>4ed8fefb-8bc1-4fa6-a567-5763f9bc1d14</t>
  </si>
  <si>
    <t>160e98ba-ec2d-49ad-878b-ed1ab5251ded</t>
  </si>
  <si>
    <t>39357285-f1ad-4587-9e69-b9197d22fe7a</t>
  </si>
  <si>
    <t>ed3bd7f2-d798-4fc2-a709-eb3cb1590980</t>
  </si>
  <si>
    <t>a55840d5-39fe-4fe7-886a-f00053c250e4</t>
  </si>
  <si>
    <t>9cfaf90c-71a5-4b38-ae19-5cdde9f1c2cc</t>
  </si>
  <si>
    <t>f467e946-7969-4142-940c-7d9cb650dafd</t>
  </si>
  <si>
    <t>9117d753-4b07-4269-a3fd-62b5e9df36b6</t>
  </si>
  <si>
    <t>24d8da3c-42a7-4e75-a056-7406bb07ca4a</t>
  </si>
  <si>
    <t>3370cf57-3e08-45c5-bcf3-dd35efa65c24</t>
  </si>
  <si>
    <t>74067d7a-df25-4c0d-907e-cf740cc9a89d</t>
  </si>
  <si>
    <t>e008daa0-7519-4d15-b5da-1309c047a095</t>
  </si>
  <si>
    <t>8d3e758b-0bac-4595-83f4-d3109a21fd8c</t>
  </si>
  <si>
    <t>7c26986c-9c4e-4aa1-9e33-8739606f9562</t>
  </si>
  <si>
    <t>c9b91ec2-b74a-4b69-aafb-24c745c26797</t>
  </si>
  <si>
    <t>73259e0a-c072-4540-807b-676e68fc19e8</t>
  </si>
  <si>
    <t>cbd10470-c2d5-4b9e-9ba2-f9e9bfcdf74a</t>
  </si>
  <si>
    <t>53497348-5e87-4777-974a-2ba393e66823</t>
  </si>
  <si>
    <t>ddcd4c7e-1f0c-4568-8765-f41335185bc3</t>
  </si>
  <si>
    <t>289ab8bc-9789-442b-ad0c-ad056a6d73f3</t>
  </si>
  <si>
    <t>ec7a540d-0618-441c-a440-af4c65152208</t>
  </si>
  <si>
    <t>733edf19-7515-4f02-8003-c443bf8db5c0</t>
  </si>
  <si>
    <t>85d5e99a-802c-4677-a321-8afdffc85c65</t>
  </si>
  <si>
    <t>dcb1e76c-bc45-4bf8-9903-2814d2b0352a</t>
  </si>
  <si>
    <t>94267aec-ea7f-4ee9-82d3-20d4a56a8233</t>
  </si>
  <si>
    <t>415287cc-f804-43be-ae3d-8eaff158ea16</t>
  </si>
  <si>
    <t>0ec29f83-8aae-4ab2-89e5-163b312c5cc2</t>
  </si>
  <si>
    <t>f059f7a3-dbfe-4273-b261-647bc62af838</t>
  </si>
  <si>
    <t>d56478aa-cb41-49e3-954c-33cf1592bf0b</t>
  </si>
  <si>
    <t>e0c3c377-5cd7-4b54-a853-f442a221d1c6</t>
  </si>
  <si>
    <t>a0a44464-5064-49a1-87a3-194ea4a3809a</t>
  </si>
  <si>
    <t>a40c8930-f9d9-488b-bb33-c75564cdd248</t>
  </si>
  <si>
    <t>8f6679b1-ff1b-464d-ab4c-53bd1f7f2d74</t>
  </si>
  <si>
    <t>6939b820-19c5-470e-bfc2-1c2383a41462</t>
  </si>
  <si>
    <t>4dd16166-bf43-42b2-a8f6-6504f93b525b</t>
  </si>
  <si>
    <t>af4211c0-596e-4165-93f1-d14f3e5d0d19</t>
  </si>
  <si>
    <t>ac0a4c61-8269-42ef-854f-7e6f6fc294f0</t>
  </si>
  <si>
    <t>a1ca4398-adde-44f3-9407-6bc07d66fe2b</t>
  </si>
  <si>
    <t>b6cbae42-f962-47de-b1f1-0863d85904df</t>
  </si>
  <si>
    <t>0b2df283-0b12-48d5-a69d-1f11169ed78f</t>
  </si>
  <si>
    <t>f5d1900e-45cb-41b2-a1fb-08150337b5d1</t>
  </si>
  <si>
    <t>979f3b42-ccac-4c3d-bb92-1f1a81769c0a</t>
  </si>
  <si>
    <t>c00109ca-7547-4412-881d-a0bf7257253c</t>
  </si>
  <si>
    <t>8ac7db9e-c108-45d4-bd7a-3ba206f33ce7</t>
  </si>
  <si>
    <t>0de7ef5b-00a5-4467-a2aa-098e01e5b468</t>
  </si>
  <si>
    <t>283c6f7f-1fe6-4d31-a5ec-a9738dc6d142</t>
  </si>
  <si>
    <t>beb416b2-bb92-4e9d-99f0-da3453b9d987</t>
  </si>
  <si>
    <t>5802e182-d006-4593-adaa-28b308a552be</t>
  </si>
  <si>
    <t>21688fd2-9bee-4e0f-b24b-42fb63595162</t>
  </si>
  <si>
    <t>76759520-086b-4d55-bf56-dd12a25edd1d</t>
  </si>
  <si>
    <t>7a2842ff-f16f-4769-958d-cfe2c46b2159</t>
  </si>
  <si>
    <t>fdd07dae-6b29-4c2a-b50e-fc1e4f661b1e</t>
  </si>
  <si>
    <t>c4fe2ff0-4e0a-4edf-84b0-42fd82c57881</t>
  </si>
  <si>
    <t>0b8d1d2a-e027-4737-884b-bdccdd365fe5</t>
  </si>
  <si>
    <t>5fc21846-4218-4bdd-9aae-fccc99336fc7</t>
  </si>
  <si>
    <t>3633cde3-e951-49d7-82af-9c89ec3f64a7</t>
  </si>
  <si>
    <t>2e8d91b6-5701-4779-a11a-ade3c8879e08</t>
  </si>
  <si>
    <t>be6fc2e3-5b17-477c-a14d-d956023f4b9a</t>
  </si>
  <si>
    <t>247da744-aad9-4fdc-ab92-63d813f9bcee</t>
  </si>
  <si>
    <t>fcb7f584-c74a-4f59-8039-347fd6beca3a</t>
  </si>
  <si>
    <t>006af650-555d-446d-a641-8975169b2b9b</t>
  </si>
  <si>
    <t>NOTE12P2G5</t>
  </si>
  <si>
    <t>a0b14a14c0a4cb4b4f0ff3bfa3d18ff0</t>
  </si>
  <si>
    <t>3fa6bb5a-9235-43c7-bc41-55c70979b52b</t>
  </si>
  <si>
    <t>2bc9883a-6d6a-41ef-bcb0-2539878f1a5e</t>
  </si>
  <si>
    <t>4253de8a-9b36-40d4-9438-73efe9543ca6</t>
  </si>
  <si>
    <t>cbec4c71-286f-49cd-8568-ce4ba934a372</t>
  </si>
  <si>
    <t>d8837c73-701b-4a67-bdb5-45df7c150a9b</t>
  </si>
  <si>
    <t>4440c880-1bd5-4444-8f14-30985ee84b2a</t>
  </si>
  <si>
    <t>q6fvEw</t>
  </si>
  <si>
    <t>9760da7dd19755b82fd34b882c0b8c16</t>
  </si>
  <si>
    <t>4063707b-66df-4ce5-b6ac-708cb5812e97</t>
  </si>
  <si>
    <t>a9c4bac1-87ff-411e-93c5-924efddf67d3</t>
  </si>
  <si>
    <t>c92566ae-2e75-488d-bfa7-d99f0584696d</t>
  </si>
  <si>
    <t>a6e475c9-45dd-4f3c-8b4f-b0b47137b730</t>
  </si>
  <si>
    <t>171e3467-d278-42f2-a18f-4377b9592168</t>
  </si>
  <si>
    <t>2cb8a652-251d-43d7-98f2-cc4413d7dafb</t>
  </si>
  <si>
    <t>a420fb96-cfe1-41bf-9e2b-98604faf0272</t>
  </si>
  <si>
    <t>Apr 27, 2024</t>
  </si>
  <si>
    <t>c021571f-2edf-48e3-972c-6b333ba55a2e</t>
  </si>
  <si>
    <t>681b9135-6a52-4384-92eb-d9a855e4b174</t>
  </si>
  <si>
    <t>52c0874a-c9fd-41dc-8f36-bdca140f48d8</t>
  </si>
  <si>
    <t>086fa292-4984-4bb4-a758-1b069e5e6a4b</t>
  </si>
  <si>
    <t>e16ab1da-ae2f-42b9-b738-49e3631b89e7</t>
  </si>
  <si>
    <t>231a633e-3fcb-43af-8b3b-34c66b5abe46</t>
  </si>
  <si>
    <t>c10fe065-132e-4ab7-8141-52b6d7883810</t>
  </si>
  <si>
    <t>4b15c321-0869-4baf-80cf-586c814b5357</t>
  </si>
  <si>
    <t>0e2295b9-7133-410a-a1c1-2b907ffa88d0</t>
  </si>
  <si>
    <t>34231a67-2437-4e14-8316-470c37a0fd89</t>
  </si>
  <si>
    <t>9e7f125a-4778-4161-8cb7-16805baf3cca</t>
  </si>
  <si>
    <t>2bad1f81-ccb8-4fec-9a9f-6b2b086583c6</t>
  </si>
  <si>
    <t>f1be0e1e-70fe-4483-b1eb-cad029a7747f</t>
  </si>
  <si>
    <t>85fa3896-89d4-4cbc-b2e6-9c292c2fb996</t>
  </si>
  <si>
    <t>b6907bdf-e11d-4bf1-91d2-d29de0a17935</t>
  </si>
  <si>
    <t>f5df0e81-f006-4bb2-b929-8a3c42cc821e</t>
  </si>
  <si>
    <t>1a64adb0-f560-4784-b330-28104ed01d66</t>
  </si>
  <si>
    <t>c70930c8-2baf-48f9-982a-7e45a3fb0052</t>
  </si>
  <si>
    <t>3611d1c4-f2f8-400b-a78e-514027286e86</t>
  </si>
  <si>
    <t>a869666f-f44a-4e88-91a7-40f4c7f415da</t>
  </si>
  <si>
    <t>4838787d-f128-4a16-8505-7e13189bbe72</t>
  </si>
  <si>
    <t>5adc5296-267a-41f4-b705-118ac09af74e</t>
  </si>
  <si>
    <t>35e9bd3c-5798-4807-9e25-a10e0c919a36</t>
  </si>
  <si>
    <t>799ab0a7-8481-4dde-b966-428c861f02b5</t>
  </si>
  <si>
    <t>002f21b6-6735-406f-962e-ca82e4b91b02</t>
  </si>
  <si>
    <t>955c6f0d-4744-4d41-a519-3a0900d676d8</t>
  </si>
  <si>
    <t>cf3e5af2-4bd0-4add-8b32-50a93bc923a1</t>
  </si>
  <si>
    <t>57f0e531-ccc4-4e40-93d9-f6843f6e701b</t>
  </si>
  <si>
    <t>e2d011cb-00bc-4ac5-afd6-7d0a6e57465c</t>
  </si>
  <si>
    <t>33b7f4e0-0b67-4682-9510-e5f8831cdb6b</t>
  </si>
  <si>
    <t>be6eec91-ca7d-4a55-9bcd-d43afc1d087f</t>
  </si>
  <si>
    <t>Självlysande13P1m</t>
  </si>
  <si>
    <t>5855650a55dc6f813b446f7d41ece927</t>
  </si>
  <si>
    <t>f8524d9c-ed9a-4d10-b8ca-84217e434428</t>
  </si>
  <si>
    <t>53fb4d2f-0bdc-45ed-b17e-61ce9ad9e7c4</t>
  </si>
  <si>
    <t>Ri13</t>
  </si>
  <si>
    <t>60e8a5e1784be0e5c4657b575cd6b101</t>
  </si>
  <si>
    <t>b5a7b2ab-a300-4023-bbbe-f2f0dc4a66d4</t>
  </si>
  <si>
    <t>1c80f912-3312-4bb1-8174-e517e500ad7c</t>
  </si>
  <si>
    <t>3f58052f-18f2-4be2-ab56-561cba981482</t>
  </si>
  <si>
    <t>41adb87f-03d4-46d2-82e6-524180b47674</t>
  </si>
  <si>
    <t>c5af3845-ffcb-40aa-b771-4fa411248a41</t>
  </si>
  <si>
    <t>dbbcab32-ec89-4c56-9f5e-60ff889fa722</t>
  </si>
  <si>
    <t>458a49db-b717-47ec-aeba-00887b853b61</t>
  </si>
  <si>
    <t>51e32e94-436c-466d-b687-eda477afa925</t>
  </si>
  <si>
    <t>4ea94cd1-bf2f-4dd2-9917-5eb001c5cc76</t>
  </si>
  <si>
    <t>4490fefa-59bb-4803-9bc1-3b5f66a22b96</t>
  </si>
  <si>
    <t>ebc010f7-4126-47af-94dd-f974ec99925b</t>
  </si>
  <si>
    <t>cf8b832e-0c03-4553-86bd-1e03d73c19b9</t>
  </si>
  <si>
    <t>7436978d-17dd-49ff-8596-bf4ce93f6bdc</t>
  </si>
  <si>
    <t>847208ce-5384-42da-8342-8450d8391a3b</t>
  </si>
  <si>
    <t>b4e8f352-9678-4b4c-9dc1-df63907e57da</t>
  </si>
  <si>
    <t>e4b24199-20e8-46e1-9734-8c037ea1cdbe</t>
  </si>
  <si>
    <t>ff62538d-08a3-49f9-a789-889fb79b04fd</t>
  </si>
  <si>
    <t>3997b57d-6606-49f7-a6e3-624cf51dfe60</t>
  </si>
  <si>
    <t>8a6d8278-a937-47a5-8bc8-79fcd3c1976e</t>
  </si>
  <si>
    <t>596b2994-47a6-4501-9109-b76056af54b9</t>
  </si>
  <si>
    <t>a9aa72f5-85ec-43f7-8403-2fc9cda645e0</t>
  </si>
  <si>
    <t>57619683-c065-44c3-94c4-3adfb878a851</t>
  </si>
  <si>
    <t>9e6b6824-4f47-4d1c-8ef8-dba92c6ff3de</t>
  </si>
  <si>
    <t>347eb2e7-18d7-4495-ba7c-2c4563e729bf</t>
  </si>
  <si>
    <t>2bd1c885-0cdf-4abe-b258-e13057f23f35</t>
  </si>
  <si>
    <t>9198a6f7-1d30-46cd-84e6-601d7647e25e</t>
  </si>
  <si>
    <t>294e512f-aead-4add-96f3-2400d93889f9</t>
  </si>
  <si>
    <t>1116b316-1c0a-4508-b8ee-b49af997ccd3</t>
  </si>
  <si>
    <t>b556efe9-9a0b-4068-8caf-594a6cedfc0b</t>
  </si>
  <si>
    <t>5d224b53-b765-4dce-b999-17dd445303cb</t>
  </si>
  <si>
    <t>ab0b1bc0-2378-48c7-81a3-021d823b0a8d</t>
  </si>
  <si>
    <t>304005c9-ed2c-4342-bd67-2e127fe47f24</t>
  </si>
  <si>
    <t>6a925e0a-220f-4a50-847a-c80116209641</t>
  </si>
  <si>
    <t>2ef182b8-1273-49ee-85b4-90d1d865e618</t>
  </si>
  <si>
    <t>0865f3bf-ef05-4ca1-8f00-e84180af7715</t>
  </si>
  <si>
    <t>357f0691-6646-435e-8f3b-716a41c732f4</t>
  </si>
  <si>
    <t>3ea8cac6-35b7-4e7e-931a-9491c713c86a</t>
  </si>
  <si>
    <t>852ff23a-e651-4918-b6f0-78bf9139b2ce</t>
  </si>
  <si>
    <t>26f050f0-bef6-4d5e-9c86-d03f2f117834</t>
  </si>
  <si>
    <t>391bc551-0c29-4e2c-84ef-f3402eed483e</t>
  </si>
  <si>
    <t>bef2f77e-a6fa-48c9-ba08-2de5850b190c</t>
  </si>
  <si>
    <t>048837d7-0416-4d5d-b3d6-a2324b104b2d</t>
  </si>
  <si>
    <t>cf7d16f7-33e5-4cf0-a0f8-434681c43d2e</t>
  </si>
  <si>
    <t>7c4e26cd-6bf8-49b0-8071-99b402ffbce1</t>
  </si>
  <si>
    <t>f68ec9d9-3db3-4aad-8a91-265fecdd934a</t>
  </si>
  <si>
    <t>da1837bd-833c-4fb1-991e-25960c4f2b2c</t>
  </si>
  <si>
    <t>fb6372ae-74af-4f6c-8b5a-69e2f9b39ea1</t>
  </si>
  <si>
    <t>062ec894-7992-49d3-bae4-91652d7c88c1</t>
  </si>
  <si>
    <t>7PACK1</t>
  </si>
  <si>
    <t>7c7866cac80b95cd88d7599ceeac4dd4</t>
  </si>
  <si>
    <t>9fcfe7ac-e3b4-40c1-acc9-9b20f6a75234</t>
  </si>
  <si>
    <t>7f8e1ce9-fac6-4485-960c-8aa1a5e649f1</t>
  </si>
  <si>
    <t>3edf4d8b-74b8-4c85-8b34-b7796a0ac4ad</t>
  </si>
  <si>
    <t>3203d6a8-2c2e-4612-9fb0-766786a694cb</t>
  </si>
  <si>
    <t>c271cb22-15bf-443a-b0e5-9fa407605545</t>
  </si>
  <si>
    <t>fc09dcaf-62a9-40f9-b11d-b62600bc29d3</t>
  </si>
  <si>
    <t>91fee380-d55e-4d26-84c4-884e7abc3d6a</t>
  </si>
  <si>
    <t>b517bd93-34c0-4d00-a2f2-01a67ac50b19</t>
  </si>
  <si>
    <t>4a6d7f20-52a2-4078-876c-4b70e7bad199</t>
  </si>
  <si>
    <t>b85440bc-5162-4f16-a453-37fd81beb4b6</t>
  </si>
  <si>
    <t>0a938a38-82e7-4bd9-8bd2-cf533b8c2ee0</t>
  </si>
  <si>
    <t>3c4f964d-53c0-4f2d-b79d-edd7e78c92c9</t>
  </si>
  <si>
    <t>93f10f77-4378-4daf-91ef-062a8ac990b2</t>
  </si>
  <si>
    <t>127b6d7e-2083-427f-a96e-c87700858913</t>
  </si>
  <si>
    <t>8475ea8d-ff98-4470-8c9b-5571bff8c718</t>
  </si>
  <si>
    <t>SAS007</t>
  </si>
  <si>
    <t>c0fc1ea523a1ed7ea740522d970e66ea</t>
  </si>
  <si>
    <t>6e34908d-e374-46ef-bad1-c491f32210df</t>
  </si>
  <si>
    <t>0dce79f2-6b60-4f9c-af4d-f1f9ce8281e5</t>
  </si>
  <si>
    <t>e33d4e9b-7603-455d-b7c9-c69c7684072e</t>
  </si>
  <si>
    <t>2508b9f4-553e-4227-a73e-b151c4f7fe3f</t>
  </si>
  <si>
    <t>7b944438-70ba-495a-bf43-1a99c2385642</t>
  </si>
  <si>
    <t>10c1fa9a-8f12-4348-9d6a-0543397c505a</t>
  </si>
  <si>
    <t>0363c337-a5c4-416e-8323-60afd859a87e</t>
  </si>
  <si>
    <t>72905e2d-1d31-462e-8326-e7a6152e2df6</t>
  </si>
  <si>
    <t>5aa4aab9-92e1-4a76-b26a-460ce16c68b4</t>
  </si>
  <si>
    <t>6c6c7fac-83af-421d-876c-b6b782900d1d</t>
  </si>
  <si>
    <t>83f7b707-b51c-4af8-90ff-30e29447d1bd</t>
  </si>
  <si>
    <t>8675297f-9ea8-4da1-866c-5b762bdefaec</t>
  </si>
  <si>
    <t>17807641-13a6-464b-b94e-4e6ebb84138b</t>
  </si>
  <si>
    <t>673e17c8-9812-4de6-ae0f-b9456239edb3</t>
  </si>
  <si>
    <t>af70a68e-02e3-4a70-93e9-d95b17bf5542</t>
  </si>
  <si>
    <t>Apr 26, 2024</t>
  </si>
  <si>
    <t>307c6c9d-0408-4b97-8528-66bf5a2ecdc9</t>
  </si>
  <si>
    <t>2b0c009a-5983-4d32-a855-1e69dedb0051</t>
  </si>
  <si>
    <t>68d44e8e-d2db-4050-b701-32cc48801dd3</t>
  </si>
  <si>
    <t>3fdbc4ce-ae68-4800-94fc-85fd58992f18</t>
  </si>
  <si>
    <t>a8c16472-d0a4-4d86-8b02-94b2fa955d9a</t>
  </si>
  <si>
    <t>fe647294-96d0-4826-adbe-afd1e399c7d7</t>
  </si>
  <si>
    <t>38af513a-cbbe-4c86-be85-56a06ecf6039</t>
  </si>
  <si>
    <t>7645707c-a74b-4155-8e1f-8cdfb1cd961b</t>
  </si>
  <si>
    <t>90ef4925-b3e1-4e72-801d-3cec061acf36</t>
  </si>
  <si>
    <t>17995d65-5918-402c-8583-0558f0ebcd8a</t>
  </si>
  <si>
    <t>267c6462-9dfc-4235-b634-36ad5c4458ca</t>
  </si>
  <si>
    <t>eb6ce41a-a9b1-4de8-888c-700621868426</t>
  </si>
  <si>
    <t>PRIVACY1A12</t>
  </si>
  <si>
    <t>74fda6f5879f73e4bad57886c1ea5588</t>
  </si>
  <si>
    <t>f15a53fe-b017-4656-bcf0-5b41868cabdc</t>
  </si>
  <si>
    <t>0fd12843-2f61-4de9-baba-149ba570cc61</t>
  </si>
  <si>
    <t>3f56e46a-2748-46c7-b96f-ac64771335e9</t>
  </si>
  <si>
    <t>2e6bab56-4a00-4ed1-a91c-051977f0530d</t>
  </si>
  <si>
    <t>6c1b29f0-975d-4fef-a913-808237350165</t>
  </si>
  <si>
    <t>227dd2dd-ddb1-49d0-bcc8-5397dd9afd61</t>
  </si>
  <si>
    <t>dd65859a-c559-41ad-9fc8-62e8c2c0d15a</t>
  </si>
  <si>
    <t>9b23b9bd-69a4-45f6-93e5-530caac7aeb0</t>
  </si>
  <si>
    <t>89e3f365-9830-438b-a576-18fc357b39d4</t>
  </si>
  <si>
    <t>44fe262e-48a9-4007-99dd-a76f9dee3bfe</t>
  </si>
  <si>
    <t>3ef6451f-eb82-4ad1-b914-77f8fc8b2568</t>
  </si>
  <si>
    <t>37bcb436-034f-49d5-9c17-96315f3564a4</t>
  </si>
  <si>
    <t>9eb777c1-a08e-4cde-9742-f2bc9028b8c2</t>
  </si>
  <si>
    <t>af82efcd-03dc-4b06-9647-33dd0a3b9c07</t>
  </si>
  <si>
    <t>6461cf3a-6916-4094-8e9f-fc629f75bee5</t>
  </si>
  <si>
    <t>fd8ea84f-e252-4d3d-853f-ab2e701bfb2f</t>
  </si>
  <si>
    <t>ca518c93-ef8d-40c2-b38a-989c9c031e4f</t>
  </si>
  <si>
    <t>887c4bc0-295f-4454-936c-0fd7e29616a1</t>
  </si>
  <si>
    <t>3068db12-dff2-4b83-9770-a3a4eebeb0a5</t>
  </si>
  <si>
    <t>1dcebea3-9ba5-4108-8a80-5c80bf379031</t>
  </si>
  <si>
    <t>6KyZ82</t>
  </si>
  <si>
    <t>4691bb0687517c328a760cee56fb78f9</t>
  </si>
  <si>
    <t>ea421c51-625a-41f2-b2fd-b29aa3489fdc</t>
  </si>
  <si>
    <t>d1033e1c-911b-49ab-8a32-77c36f26379f</t>
  </si>
  <si>
    <t>092cbf0d-e41f-43c2-b773-9df581da86fc</t>
  </si>
  <si>
    <t>S20FE1L</t>
  </si>
  <si>
    <t>fa9c6a303c8a3e2029a351b754fdbe1c</t>
  </si>
  <si>
    <t>219c3ed8-f61a-4f2e-ac6d-aa7bb673d705</t>
  </si>
  <si>
    <t>bec71825-5608-4203-803d-f11f2b4ff4cc</t>
  </si>
  <si>
    <t>b976e676-8280-45c3-9325-ff07686111d7</t>
  </si>
  <si>
    <t>6b2f6d5c-5740-493b-bf85-cd6d37b36356</t>
  </si>
  <si>
    <t>J5Qo1S</t>
  </si>
  <si>
    <t>30f11c92b4f685108a64b1d1f12e32a9</t>
  </si>
  <si>
    <t>096c85e1-f166-4c08-8938-03916eccb069</t>
  </si>
  <si>
    <t>17d56f1d-fbdb-4a7a-a907-7e6379f105ee</t>
  </si>
  <si>
    <t>0c3d6138-41ac-43cf-a81c-a1e2712e85b1</t>
  </si>
  <si>
    <t>18abe9b3-09c4-482e-80f0-198c331097ba</t>
  </si>
  <si>
    <t>A34G5</t>
  </si>
  <si>
    <t>375749025483ec4e21070506ca799a58</t>
  </si>
  <si>
    <t>f82e625f-324a-4ec5-a97d-1547c9401575</t>
  </si>
  <si>
    <t>b3f4748a-7ca1-4925-9334-40f442facaa6</t>
  </si>
  <si>
    <t>bea512a5-b62d-46e2-9108-9d2dc91fa228</t>
  </si>
  <si>
    <t>0e966bc9-4673-4b2e-92dd-033e8df8eb7d</t>
  </si>
  <si>
    <t>8a23d3fd-6cad-4a94-a431-567eed097dab</t>
  </si>
  <si>
    <t>abade87e-2f6d-41f7-abc8-dea781429b05</t>
  </si>
  <si>
    <t>68900328-5501-4912-b5af-f279fce3c4b0</t>
  </si>
  <si>
    <t>3697e185-4592-42df-8914-f06e9fae84ee</t>
  </si>
  <si>
    <t>3275b743-839a-4ad6-af01-47e41d0aa6d2</t>
  </si>
  <si>
    <t>2a318a11-d0e7-4785-8702-411ad0269347</t>
  </si>
  <si>
    <t>be642287-9ac7-4bef-b884-ba399f8f0013</t>
  </si>
  <si>
    <t>9599a4e1-d3cb-4235-8c3b-4738c5e5f6c5</t>
  </si>
  <si>
    <t>83dcd45d-f079-4a5b-9948-44aad78990be</t>
  </si>
  <si>
    <t>baec8190-9ca9-4fa7-9af5-9cec26532646</t>
  </si>
  <si>
    <t>e7056fe2-6650-4771-b65c-88172f4f5df2</t>
  </si>
  <si>
    <t>e2ed6a86-cb0b-4939-84f2-9dcce9c28784</t>
  </si>
  <si>
    <t>0790f2f5-e84f-46e8-98e3-afdb90da3a23</t>
  </si>
  <si>
    <t>860fb70a-4d0f-4e67-bac8-0a025cbfa298</t>
  </si>
  <si>
    <t>05150f56-44ef-4c99-9609-3982736ad937</t>
  </si>
  <si>
    <t>4cad95a0-f88c-47e7-b1b4-085b5fe8996d</t>
  </si>
  <si>
    <t>bf3d3902-3236-4ecb-9dc3-717c9272e3d4</t>
  </si>
  <si>
    <t>de106ca4-b1e7-49d4-898e-31a894618fa4</t>
  </si>
  <si>
    <t>93f28e8d-2f5a-4a3c-ab42-9ac9569f480b</t>
  </si>
  <si>
    <t>0987c797-6dd7-44d8-a26e-a5ce8a04eb82</t>
  </si>
  <si>
    <t>a68c5520-1f85-4b46-96e5-3555084dc5cf</t>
  </si>
  <si>
    <t>d4188b9b-2a02-41a1-b49c-5059bc6a00b9</t>
  </si>
  <si>
    <t>f86a6c6c-bff4-4871-bec2-8772417247fa</t>
  </si>
  <si>
    <t>d9b82d38-930a-422d-8d19-53c8a2b0a6db</t>
  </si>
  <si>
    <t>ba4f5165-91cd-47dd-a9c6-c37ccd43efe6</t>
  </si>
  <si>
    <t>15ec830c-ae81-469b-bbcd-e46eab31eb30</t>
  </si>
  <si>
    <t>8e5e2c90-1923-455b-a4db-edac0fb3a1df</t>
  </si>
  <si>
    <t>d09f8d2d-cd45-4477-90b7-b0a3a240dd41</t>
  </si>
  <si>
    <t>ee178e38-f87d-416f-a5f5-9761ff8fa356</t>
  </si>
  <si>
    <t>54b6197a-0dec-40cd-aa02-eb8117ce7ae7</t>
  </si>
  <si>
    <t>38cba092-bbff-42e1-a14b-ac1b1a2cdc3f</t>
  </si>
  <si>
    <t>85cbbf84-9c48-454d-bf87-c6f8496a18e4</t>
  </si>
  <si>
    <t>b7975d96-e672-44b8-9d43-7733e1c3711e</t>
  </si>
  <si>
    <t>0197fb08-52fb-4612-932a-1208a2ce27e2</t>
  </si>
  <si>
    <t>d84b9e10-7460-4260-9af8-95149ff81010</t>
  </si>
  <si>
    <t>9be2a745-b644-4909-a570-f1a86960d107</t>
  </si>
  <si>
    <t>5e35297d-6661-489c-8341-5ef780d5cd7f</t>
  </si>
  <si>
    <t>6995d552-3a8e-4cab-a7d1-fc9cfffcbe74</t>
  </si>
  <si>
    <t>e33a84c1-5d33-4b5c-bb74-a542823da3aa</t>
  </si>
  <si>
    <t>f34df14e-ff10-4e0d-8300-05baeb420639</t>
  </si>
  <si>
    <t>11564fe6-37f7-4a50-9ae5-7079ff6262b3</t>
  </si>
  <si>
    <t>89e2a753-0838-4bc2-b4ae-203d50a121e6</t>
  </si>
  <si>
    <t>c679c1e3-2c4f-469d-add1-c74d347358df</t>
  </si>
  <si>
    <t>f24a4035-e4d8-4192-a0d8-dcd71a52593f</t>
  </si>
  <si>
    <t>2fbe7d95-9f8b-439b-94c3-6e70e36b89c0</t>
  </si>
  <si>
    <t>9b2f8586-f865-4a9e-96a2-b62b02e4b432</t>
  </si>
  <si>
    <t>fbee30cd-b951-45ef-a4e2-91e5fb2f3209</t>
  </si>
  <si>
    <t>6e321ea3-dc12-45f1-9549-55446b2ca5db</t>
  </si>
  <si>
    <t>74311609-7ea3-4771-9b9b-e84123615c89</t>
  </si>
  <si>
    <t>1efba597-3b0b-4cd4-ba3a-ee1c84309723</t>
  </si>
  <si>
    <t>f1a1f1e8-4cff-4652-b947-125227b976a2</t>
  </si>
  <si>
    <t>6659caa7-9ca1-409c-bc67-3dd12593aca5</t>
  </si>
  <si>
    <t>d860ba78-66de-4d05-b2fd-fb51c8b7d361</t>
  </si>
  <si>
    <t>RII1</t>
  </si>
  <si>
    <t>05a663a7404656de7d08d14917640663</t>
  </si>
  <si>
    <t>5b62cb85-68af-4c27-8953-74f2d4ae0fdf</t>
  </si>
  <si>
    <t>Apr 25, 2024</t>
  </si>
  <si>
    <t>2ad46106-4097-4477-8a02-2e8236880309</t>
  </si>
  <si>
    <t>46dcbe40-8119-43c9-bd52-080b027f5813</t>
  </si>
  <si>
    <t>6d719ac6-1e14-4898-b62a-28b764f34f02</t>
  </si>
  <si>
    <t>b12b3e9e-68d5-47c3-881b-b77a9a1c1a5e</t>
  </si>
  <si>
    <t>6f15f328-9c1e-41b8-8725-2d30a28cc27f</t>
  </si>
  <si>
    <t>1ee616c4-915f-4abb-a573-5c83eb20d1c1</t>
  </si>
  <si>
    <t>4f40259f-ac97-458d-885b-e4d2ca826aca</t>
  </si>
  <si>
    <t>55eb7099-5e30-4c11-a0d9-14f8071e2a7d</t>
  </si>
  <si>
    <t>d02f375c-58a8-4c1d-9be3-5a3903c36372</t>
  </si>
  <si>
    <t>6116f140-16f9-401e-a6fe-c5df0d1d337c</t>
  </si>
  <si>
    <t>50e06368-8d4b-4739-a552-5d3737b36c53</t>
  </si>
  <si>
    <t>13c36a9b-8648-48b9-afd6-d9febc0038ef</t>
  </si>
  <si>
    <t>6ef5b3a7-1da1-4b90-be83-31312e549144</t>
  </si>
  <si>
    <t>81fcd132-623d-45cf-8bcf-b8c8cfab234c</t>
  </si>
  <si>
    <t>06e2f241-3314-4a8c-873c-d89d5dd83d3c</t>
  </si>
  <si>
    <t>aa7c8e91-9c2f-4bfd-b146-6e52c13c2242</t>
  </si>
  <si>
    <t>43c58795-8198-44ef-aee4-66fb6d5c7ae2</t>
  </si>
  <si>
    <t>53e11ab0-6fc3-4562-8b69-3cc846653b61</t>
  </si>
  <si>
    <t>2685e255-cb3a-47f6-b125-d72fcb2515cb</t>
  </si>
  <si>
    <t>f56599c9-ff21-4cde-a454-186d09573aa4</t>
  </si>
  <si>
    <t>bb1707a0-44ed-424d-b803-221b56e09e7a</t>
  </si>
  <si>
    <t>69948929-ddd6-42f8-b993-735d37bb54ef</t>
  </si>
  <si>
    <t>f0588b17-3408-473f-b70c-d25ae025af64</t>
  </si>
  <si>
    <t>ec0155a9-245e-4be4-8b96-90b81abf91ad</t>
  </si>
  <si>
    <t>1eb267c6-d2ba-4a8f-8864-0afbb51bfd91</t>
  </si>
  <si>
    <t>fca29269-6581-410e-89d5-f70eae8f99b4</t>
  </si>
  <si>
    <t>9bfb6d79-8f30-4da4-8c8c-53ce0587c16f</t>
  </si>
  <si>
    <t>6479b3b1-3f8c-4ac1-9be0-05e220d7ac75</t>
  </si>
  <si>
    <t>ea28ec0b-acc7-4fb5-ba2b-7206655e3c8e</t>
  </si>
  <si>
    <t>f681c058-1ef0-40aa-9632-5928eab866f7</t>
  </si>
  <si>
    <t>af6c5286-2610-400b-95aa-03355a93d542</t>
  </si>
  <si>
    <t>18abc980-8a5f-4e17-8659-ad0ed9086f47</t>
  </si>
  <si>
    <t>1cbda350-5d0f-4da0-ac47-b8cda354cba0</t>
  </si>
  <si>
    <t>37a43092-e952-4395-8596-e1fd0ea4a0a7</t>
  </si>
  <si>
    <t>dd67a572-57f1-4c1f-a7e3-8abfdd1147a0</t>
  </si>
  <si>
    <t>d8c20901-a672-4bf7-937d-1a130f3a11bf</t>
  </si>
  <si>
    <t>d4500326-1cb8-4fcf-8386-7410be387f47</t>
  </si>
  <si>
    <t>d31bf7f2-3895-400e-91db-a63b829644d6</t>
  </si>
  <si>
    <t>d7b6aa58-7b4a-4756-8031-e5c220c7660c</t>
  </si>
  <si>
    <t>275658a2-6d78-4719-8385-791c16100c04</t>
  </si>
  <si>
    <t>c2cecd46-3968-4d82-8e7c-6d77fd167e22</t>
  </si>
  <si>
    <t>bedf85a6-1c8c-41fd-8994-361a2d4d25c3</t>
  </si>
  <si>
    <t>6b79baad-684b-4f93-82aa-675c6ede6dc5</t>
  </si>
  <si>
    <t>759decef-7ead-40bb-b538-e6afdba7fdd2</t>
  </si>
  <si>
    <t>bf5f7799-b695-4d6d-b712-beafdb2d66f7</t>
  </si>
  <si>
    <t>685859ab-0f7d-44e5-925b-b01c883923a0</t>
  </si>
  <si>
    <t>996201e8-d3ca-4b83-9338-4308ed637f95</t>
  </si>
  <si>
    <t>aef17ff0-3ce4-4b6c-b2a3-98d5b309c44b</t>
  </si>
  <si>
    <t>e798a5ac-24a9-4477-8e68-600adac820bd</t>
  </si>
  <si>
    <t>1fd7c9c5-2426-4121-8d04-a5e6f61f83aa</t>
  </si>
  <si>
    <t>ba958711-4cec-489b-a8c5-3e1a97562796</t>
  </si>
  <si>
    <t>ae6c9e20-cb21-4b46-b92f-7e2dfd6ae928</t>
  </si>
  <si>
    <t>6f66b427-e510-44f9-b71e-482de94b4254</t>
  </si>
  <si>
    <t>e27d2dd4-7ce3-45b4-b64e-d6337bc156dd</t>
  </si>
  <si>
    <t>a186807d-cdbf-49f4-b13a-9a998c31cad0</t>
  </si>
  <si>
    <t>2329df56-7625-479d-8007-570d7164ac74</t>
  </si>
  <si>
    <t>54b2c5f8-f20c-4dee-ab80-048ae9aea1fb</t>
  </si>
  <si>
    <t>A03SPACK2</t>
  </si>
  <si>
    <t>5334e41c5df69c282fec233be6c59128</t>
  </si>
  <si>
    <t>31f6949e-6817-45e6-bf0e-f7b7ee741028</t>
  </si>
  <si>
    <t>550c16da-ec79-4c22-b4dc-ba388b0b5cd2</t>
  </si>
  <si>
    <t>9ba96214-69da-4ea5-b439-8d6ec9b4d27f</t>
  </si>
  <si>
    <t>9f49370f-c252-436e-ab1c-2354c3035480</t>
  </si>
  <si>
    <t>78c3e9cc-9574-4cd5-87a6-5658fd693d44</t>
  </si>
  <si>
    <t>8e88ed45-f34c-453f-9057-7407994fbdd4</t>
  </si>
  <si>
    <t>76fbd8ca-d75b-4173-b301-02f81a17a930</t>
  </si>
  <si>
    <t>d150b9bc-a667-4acb-bec7-d37c99ba3c8a</t>
  </si>
  <si>
    <t>7e496e29-2a86-47d6-ba21-a71b1840a53f</t>
  </si>
  <si>
    <t>a7f80644-6595-4e39-bf9a-700093a460d0</t>
  </si>
  <si>
    <t>0fb3978f-c0cc-439f-9f27-e80a95389012</t>
  </si>
  <si>
    <t>2ee4f451-e929-4522-a59a-2cb2e0f13e37</t>
  </si>
  <si>
    <t>07299b9f-9a5f-43f1-a1a5-9ab45af2cd42</t>
  </si>
  <si>
    <t>e099a34e-b92a-4841-bfa3-bb29e8ec1b1a</t>
  </si>
  <si>
    <t>2405c218-5786-4404-bf72-2d7ef7d13d2c</t>
  </si>
  <si>
    <t>c890c090-b8d4-4470-bfbd-8fceef4126c5</t>
  </si>
  <si>
    <t>7f81b1ab-6388-4db5-952c-c0edfba313a1</t>
  </si>
  <si>
    <t>421b3834-6f24-41dd-afd0-638d9984c3fd</t>
  </si>
  <si>
    <t>45ce30ec-2f93-4529-94b4-2e320509c9c0</t>
  </si>
  <si>
    <t>d71ce4af-cc9b-4abc-9c59-26b65ee4fee2</t>
  </si>
  <si>
    <t>5f7ab199-e6fd-4768-b7ef-1113996195f6</t>
  </si>
  <si>
    <t>0a7451a9-e30a-457c-ab16-bf68cdf21e35</t>
  </si>
  <si>
    <t>ae18a8db-d313-40d1-bea5-3304f033ea40</t>
  </si>
  <si>
    <t>f88a965e-5467-49ce-9537-7763dc478aa6</t>
  </si>
  <si>
    <t>e835c8c1-66a6-47ff-bb0e-d096dabad225</t>
  </si>
  <si>
    <t>b4025f31-0bbb-46b6-aca0-72c25cd5e0fd</t>
  </si>
  <si>
    <t>a831ef5f-6d12-4d6a-9edf-b4d34350cca8</t>
  </si>
  <si>
    <t>d2cf46c5-00dd-4b2f-a863-7bab8f2ec8a5</t>
  </si>
  <si>
    <t>811d1d2d-c6db-468e-9d85-75b661014ce2</t>
  </si>
  <si>
    <t>d88bd0e8-7400-4173-bd28-8f10c8ff4236</t>
  </si>
  <si>
    <t>67c95179-f8a9-4cd9-be2d-3e3001dbffc0</t>
  </si>
  <si>
    <t>0ad22674-f2f1-42e7-9900-09a2b1dfae09</t>
  </si>
  <si>
    <t>1dbc1bbe-21b6-42d8-8342-fa2665a404bb</t>
  </si>
  <si>
    <t>623cbae1-2d41-494d-9ec7-207e23812621</t>
  </si>
  <si>
    <t>9ef0476e-6f2a-4bb7-b7d0-d3c610e7fbb3</t>
  </si>
  <si>
    <t>3b3c09a6-6478-4408-beed-fc08b8dba0b6</t>
  </si>
  <si>
    <t>6009c2d9-1998-43b8-95b3-66453b327b50</t>
  </si>
  <si>
    <t>fd7a313a-1f00-4a2e-ab74-e79ff8c209e8</t>
  </si>
  <si>
    <t>67306437-dd7a-45f3-b2b1-406ce20f3454</t>
  </si>
  <si>
    <t>2af44ba3-b6a6-46a3-818b-8ba162ff77ca</t>
  </si>
  <si>
    <t>3e414b73-eb21-46f4-b81a-f512493584ff</t>
  </si>
  <si>
    <t>15b9e30c-cbfb-4640-9f23-ceb3e9a5f244</t>
  </si>
  <si>
    <t>d13bc271-68a6-4ee4-8438-5866fb2f8dbc</t>
  </si>
  <si>
    <t>86ee131c-d3b4-4190-89e1-d9b6e123ba5a</t>
  </si>
  <si>
    <t>795b35bc-f457-45a6-8810-fb2b92a16d79</t>
  </si>
  <si>
    <t>e82e5f1b-a5aa-4ad5-a4cb-eef241a8cf8c</t>
  </si>
  <si>
    <t>2ff8600d-63c8-45f1-ba16-d173f17a2d3b</t>
  </si>
  <si>
    <t>2b3bb419-294c-421e-9cdc-7f4ff497b9b4</t>
  </si>
  <si>
    <t>6ba17b3f-ccec-45d0-b850-fad0d7c5cf79</t>
  </si>
  <si>
    <t>f379ad70-3b7c-4d1e-a69d-7bfadfba25de</t>
  </si>
  <si>
    <t>0916e998-a3c3-4c6e-8e88-9047006d3ff1</t>
  </si>
  <si>
    <t>cea9a3f0-1006-4223-b060-44864e1fab9c</t>
  </si>
  <si>
    <t>127ac552-90b3-4b9e-bf96-d635680ec9dd</t>
  </si>
  <si>
    <t>635a9319-d0b9-41d9-af1f-b4b73c69b828</t>
  </si>
  <si>
    <t>74dc19fe-0be6-497e-8b85-8471fd3abd9f</t>
  </si>
  <si>
    <t>e20b9744-edf0-4963-8159-0cf424d5c974</t>
  </si>
  <si>
    <t>1a5e4b5f-70bb-4984-919c-de20d6ea9164</t>
  </si>
  <si>
    <t>99827a69-21f7-42d1-966d-5fcd83ad6b5c</t>
  </si>
  <si>
    <t>f5dfac10-1afe-4981-b2ba-60d61429e681</t>
  </si>
  <si>
    <t>676b9a66-cfbe-48ca-b3c5-f0cd36a55eae</t>
  </si>
  <si>
    <t>a31db15d-1959-452e-99c5-cbe15dca4cc8</t>
  </si>
  <si>
    <t>76385b5b-f26e-45ed-9468-8215a4b34386</t>
  </si>
  <si>
    <t>MOM115</t>
  </si>
  <si>
    <t>8d27c99ed1670ac75dbf2ce219637bb3</t>
  </si>
  <si>
    <t>117a6fd2-4aac-43e9-97bd-9891efeaa026</t>
  </si>
  <si>
    <t>08fad736-dcec-4eff-a042-715d5b8dd460</t>
  </si>
  <si>
    <t>fd92ab63-873d-412a-9eda-ed5f2262a470</t>
  </si>
  <si>
    <t>Apr 24, 2024</t>
  </si>
  <si>
    <t>37dbe857-8b34-4b27-8608-a5a0095a5197</t>
  </si>
  <si>
    <t>6107044d-5ce5-4b78-bfc4-698827ef5f86</t>
  </si>
  <si>
    <t>1210f7b8-abe6-4654-abc0-23f33895ef0e</t>
  </si>
  <si>
    <t>f5d32248-0f1b-4e58-a0f2-6f15b0bf96ae</t>
  </si>
  <si>
    <t>2c2e9bb9-055e-4971-a6ae-31523f5b517a</t>
  </si>
  <si>
    <t>1c0597d5-7535-4a0a-9c90-45d55daf40c7</t>
  </si>
  <si>
    <t>3ffc33d3-6789-4037-80e0-a6a0c51327a6</t>
  </si>
  <si>
    <t>d61eb230-1b8e-4cbd-8397-532a69d5dfaa</t>
  </si>
  <si>
    <t>338802de-e768-43ce-b468-20eaa2d61e3f</t>
  </si>
  <si>
    <t>98f332b7-a699-4503-83a2-4f5032d174fa</t>
  </si>
  <si>
    <t>2ba5dc9b-bd23-40ed-8e22-20ff142cc4cc</t>
  </si>
  <si>
    <t>c0dd81a1-f810-436d-991f-618ffb90d1ef</t>
  </si>
  <si>
    <t>5056e721-66a1-48e0-a8b0-835b663056e4</t>
  </si>
  <si>
    <t>f85226a5-f80e-40a7-863a-f85a5b5cc5d6</t>
  </si>
  <si>
    <t>4838765c-ac53-43cd-a5a6-b9af90201099</t>
  </si>
  <si>
    <t>34ff4ee8-1b50-4784-b6a0-0522b70fc2ce</t>
  </si>
  <si>
    <t>9836bf6c-b308-4b75-ab48-4594aa344478</t>
  </si>
  <si>
    <t>4999b563-d1ad-469d-9a89-299544c92e1b</t>
  </si>
  <si>
    <t>82254bc7-09e9-4b48-8d9b-c70ffa1a68ed</t>
  </si>
  <si>
    <t>559c32c4-8d53-46ac-9aad-84a012f0e6d7</t>
  </si>
  <si>
    <t>0ad7a2af-c2ac-4076-830e-fb76874ec38d</t>
  </si>
  <si>
    <t>22e99b53-deb2-4240-a64b-1ce7dfa29c3c</t>
  </si>
  <si>
    <t>bfa5d30f-c059-4070-a47b-475157631fd3</t>
  </si>
  <si>
    <t>35f58a13-e3a4-48a2-a1a8-e2fd5c12da73</t>
  </si>
  <si>
    <t>f6280269-b468-4df9-aa69-75b2497ab5db</t>
  </si>
  <si>
    <t>be3b0fd2-cab8-4f90-b769-bf678925685f</t>
  </si>
  <si>
    <t>e5d91dc7-a3aa-4f99-9050-cdb6ff813bcc</t>
  </si>
  <si>
    <t>0e307b9a-e7aa-40cf-adb0-2deca1c7f2e3</t>
  </si>
  <si>
    <t>S23U5GP2C</t>
  </si>
  <si>
    <t>15a8867fbbecdd9fefccd1dcd30b5496</t>
  </si>
  <si>
    <t>06ba0b30-b85b-4373-8b10-d21c5647032b</t>
  </si>
  <si>
    <t>052a059f-1571-46aa-86dc-693824409155</t>
  </si>
  <si>
    <t>bc2c3b32-f156-4d03-98c2-604a0ccd2478</t>
  </si>
  <si>
    <t>1d46ec6d-fdca-44ea-8c07-3a3fb86fe36e</t>
  </si>
  <si>
    <t>496e9928-84e3-4a36-ac62-c2c67f951a49</t>
  </si>
  <si>
    <t>i6</t>
  </si>
  <si>
    <t>20b0f921cb948d00e2862166319efbe9</t>
  </si>
  <si>
    <t>ed18a8e4-e19f-4575-9edb-e1c95b9cd1e3</t>
  </si>
  <si>
    <t>6b4aede1-6579-43ce-b48c-cfa23de2d06b</t>
  </si>
  <si>
    <t>i4</t>
  </si>
  <si>
    <t>f7ab13b800c97e9a8d58df7440d56985</t>
  </si>
  <si>
    <t>8b16adab-ddc2-46fd-a60a-dfba430026fa</t>
  </si>
  <si>
    <t>15778eee-e256-43c7-9cfe-23fc13ec5007</t>
  </si>
  <si>
    <t>f4a804b1-159e-437b-8761-f4f2c40bd80a</t>
  </si>
  <si>
    <t>6f146838-2a95-4b5b-b035-2b29ccf46051</t>
  </si>
  <si>
    <t>2c7fbf56-758d-4819-b856-814b2ae85a08</t>
  </si>
  <si>
    <t>f192e9e3-d8aa-4333-b44e-d0f7c6c10bb4</t>
  </si>
  <si>
    <t>cf0865ff-84dc-4d60-983a-f84c0608fd9f</t>
  </si>
  <si>
    <t>f70b2eee-641c-4f16-86cb-bd6b079cc0cc</t>
  </si>
  <si>
    <t>ab460fa4-f704-46f2-b02a-48f859c0653b</t>
  </si>
  <si>
    <t>3f714a50-ffa8-4300-8bb1-5868b28209ee</t>
  </si>
  <si>
    <t>cafeff74-b02f-440d-b75f-621f85f159bf</t>
  </si>
  <si>
    <t>0149015d-6d9b-4cbd-92b3-8a7e0120ede7</t>
  </si>
  <si>
    <t>RCP35</t>
  </si>
  <si>
    <t>29b5424045265fff303bf46f9c59cda5</t>
  </si>
  <si>
    <t>21ddd69a-049d-457e-b705-3177cf79bd09</t>
  </si>
  <si>
    <t>84d03362-de1b-4da2-804a-7b105c7290c9</t>
  </si>
  <si>
    <t>ee372954-d4ec-4345-88a8-8a52c3785a62</t>
  </si>
  <si>
    <t>58ac5b0c-d16a-490f-b28f-5690ed0a1a96</t>
  </si>
  <si>
    <t>be456321-3f08-414e-9f48-c1a3490a28a7</t>
  </si>
  <si>
    <t>973f94e2-9ffd-4fd1-81b6-e517bacfa3ca</t>
  </si>
  <si>
    <t>b10a20b8-edb8-44c7-8e73-97a0d9f0f9e7</t>
  </si>
  <si>
    <t>aab4a273-771a-4f3f-a1da-82361f4d5378</t>
  </si>
  <si>
    <t>6eff722d-aa48-45c9-912a-b1787227d424</t>
  </si>
  <si>
    <t>551cfdfb-bad4-46ba-beb9-8930962f76df</t>
  </si>
  <si>
    <t>598d929e-eea8-4297-9f2a-55694da03bf7</t>
  </si>
  <si>
    <t>96b17ff0-08c2-4bb7-81b5-407e73559b5e</t>
  </si>
  <si>
    <t>7293dea2-44d3-4c51-bb58-48b1b96aa0c8</t>
  </si>
  <si>
    <t>ba753637-d8f5-4dc8-9cf9-a78791de6b21</t>
  </si>
  <si>
    <t>b1448ccf-aa27-4565-8da0-63b4e3c14ab2</t>
  </si>
  <si>
    <t>15115d0b-7acb-4591-b25d-325379ae4e0c</t>
  </si>
  <si>
    <t>0898550f-c355-4757-aa2e-3f0e04136e2f</t>
  </si>
  <si>
    <t>bb1260de-e0cc-4d70-a555-06587cc2db03</t>
  </si>
  <si>
    <t>99c221a0-5332-4c46-a1f3-365f8c26faa3</t>
  </si>
  <si>
    <t>2d17021b-0a3f-4daf-964a-851a812df42a</t>
  </si>
  <si>
    <t>0e5ddf94-42c0-46a2-81da-aff8b36edd51</t>
  </si>
  <si>
    <t>b5372c80-d4dd-4086-b3eb-434879f6d001</t>
  </si>
  <si>
    <t>9f81c13b-dec1-4eba-aba6-e98b328c1508</t>
  </si>
  <si>
    <t>1892797c-9f21-4b8f-8c24-44468f83876d</t>
  </si>
  <si>
    <t>8f885af1-57c6-4c67-aba8-3d2b77147f3a</t>
  </si>
  <si>
    <t>0584d2a1-aa9f-402f-9954-9d2229c3ce16</t>
  </si>
  <si>
    <t>e6201abe-c11d-4eb6-80d8-14f91fb212ba</t>
  </si>
  <si>
    <t>532221f4-832f-42c4-95bd-f76aef0b60ac</t>
  </si>
  <si>
    <t>46975f8a-504f-4506-a400-16025a6d37b7</t>
  </si>
  <si>
    <t>ea28522a-a375-446d-9192-67827c93249e</t>
  </si>
  <si>
    <t>be67dee6-cc64-4953-a9d2-400d8dfc833c</t>
  </si>
  <si>
    <t>b5b1d117-c419-4ab2-b5e9-c4b36bc72725</t>
  </si>
  <si>
    <t>7ead5f4d-9ce2-477f-82df-3143dc9529e3</t>
  </si>
  <si>
    <t>044a7e85-fe81-489b-ab28-3fc2f9694d92</t>
  </si>
  <si>
    <t>02ab8807-3a56-40a8-940a-958dbf622a35</t>
  </si>
  <si>
    <t>b735075e-0850-4eeb-82ca-badc4e502c9a</t>
  </si>
  <si>
    <t>1dbf9665-04b9-49f4-8df1-6959fef87fe6</t>
  </si>
  <si>
    <t>ba3ba7f7-1823-4286-967a-90093fd0413f</t>
  </si>
  <si>
    <t>b05c4635-06e6-43ca-abab-e72ff842d5db</t>
  </si>
  <si>
    <t>1752bc3d-0165-4665-b78b-02d1986e6954</t>
  </si>
  <si>
    <t>1a1fe130-23b1-4200-9383-6e4c124629ca</t>
  </si>
  <si>
    <t>65bac5f9-ea2b-4cc9-ada2-c71b92a82b9e</t>
  </si>
  <si>
    <t>814cef98-e613-4e9a-bed6-47a90809dd91</t>
  </si>
  <si>
    <t>3bec6629-c533-4ed9-842e-81d5e507adcc</t>
  </si>
  <si>
    <t>ff925809-b75e-4981-87d9-14e96146a4cc</t>
  </si>
  <si>
    <t>95693987-36ae-42c7-a81d-82193964c75d</t>
  </si>
  <si>
    <t>8f2f7cef-dfbe-4d83-97e4-4aedd819fbdf</t>
  </si>
  <si>
    <t>2c3fc9a6-1242-438d-b43b-7899627855a2</t>
  </si>
  <si>
    <t>740e5bfa-c9a4-46ac-8c8b-bc6ee7435b76</t>
  </si>
  <si>
    <t>a38e4273-429c-4427-94bd-32e059e4085d</t>
  </si>
  <si>
    <t>991d644b-0152-4062-bef7-ae0c7e92eb31</t>
  </si>
  <si>
    <t>df29ede5-c666-4aef-9956-8bdd5820f850</t>
  </si>
  <si>
    <t>018ad433-a495-4b9c-a9ef-ab745e236b44</t>
  </si>
  <si>
    <t>Apr 23, 2024</t>
  </si>
  <si>
    <t>b305b70a-0ba0-4abc-a35a-ab4c1fbdcfb3</t>
  </si>
  <si>
    <t>07102112-6adb-4bdd-a11c-228c770b07dc</t>
  </si>
  <si>
    <t>06a27979-f1bf-4758-808f-4d1dea7b43ad</t>
  </si>
  <si>
    <t>68271e48-e320-4cbb-83ec-fd53fa5da8de</t>
  </si>
  <si>
    <t>ca1b688c-1a39-4bb0-bee7-339fcfe048b8</t>
  </si>
  <si>
    <t>4d621895-5a33-4afa-9f04-37d05bd2a2e1</t>
  </si>
  <si>
    <t>7ef62307-03b4-4742-864b-f4595ddfabab</t>
  </si>
  <si>
    <t>09a1a4b2-839a-4f06-846d-8e81ea66fa47</t>
  </si>
  <si>
    <t>fa52be65-d2e5-4a68-bb2d-ab8e71381ab6</t>
  </si>
  <si>
    <t>73ee21a5-52ae-4ae2-b1b5-caaeb85d6eb5</t>
  </si>
  <si>
    <t>3d1ada00-8fe7-42e4-a419-989795fee2f0</t>
  </si>
  <si>
    <t>IPHONE14N1P</t>
  </si>
  <si>
    <t>f7da986c13ca5028ba4d07c8a326fbf1</t>
  </si>
  <si>
    <t>e2aeef60-dd56-4117-80ce-57364852e1d1</t>
  </si>
  <si>
    <t>615a9d05-5798-4e47-b8d3-45ec1dcef561</t>
  </si>
  <si>
    <t>5de5e367-14ca-447c-a831-91663799d11c</t>
  </si>
  <si>
    <t>253e03a0-4555-46d8-b73a-988fbecc67dc</t>
  </si>
  <si>
    <t>671cfd95-4481-4f92-a9e8-d36ce88ea260</t>
  </si>
  <si>
    <t>e0974252-cc1e-40d3-8daa-f15f95018c16</t>
  </si>
  <si>
    <t>8ac9512a-68d2-4761-a870-40c873441c98</t>
  </si>
  <si>
    <t>6a02690b-8f13-46c4-a590-c3956c151e15</t>
  </si>
  <si>
    <t>fab1a9fa-45f4-4122-a3ba-6bc78bf43e0b</t>
  </si>
  <si>
    <t>81862371-4b61-4389-946d-1f43484172fb</t>
  </si>
  <si>
    <t>69dbe7d9-40a5-42ae-a725-e90eac1fa7b5</t>
  </si>
  <si>
    <t>c9486301-6495-430e-912f-bd3e42869e3f</t>
  </si>
  <si>
    <t>8af3e21a-b017-4991-a132-6424bea1d90a</t>
  </si>
  <si>
    <t>dae3909b-c592-46d8-b223-845c66c8a4ab</t>
  </si>
  <si>
    <t>716d5400-490d-4e11-826f-177c918aa681</t>
  </si>
  <si>
    <t>28988d27-976c-4041-afde-d9b26b93a5ee</t>
  </si>
  <si>
    <t>923cb8ba-3e31-43b5-ad59-e6e01754efb3</t>
  </si>
  <si>
    <t>232b8477-9b7a-4311-af2e-60a7c5b30cc0</t>
  </si>
  <si>
    <t>751d13dd-0b1f-4e6f-8d62-4b749f93d6fa</t>
  </si>
  <si>
    <t>afbae871-b84d-4c91-9fec-3388ebc062fa</t>
  </si>
  <si>
    <t>59473f0c-c2dd-4f6c-85ef-4ebf5ef75a99</t>
  </si>
  <si>
    <t>c876d57a-527f-4900-a37d-d13a26775158</t>
  </si>
  <si>
    <t>5468bf9e-6f4c-4d9c-8162-7500aa2cb328</t>
  </si>
  <si>
    <t>2719b207-0550-4750-9546-634080218235</t>
  </si>
  <si>
    <t>cfa066ed-b038-4c14-8a77-e09bd4802e3d</t>
  </si>
  <si>
    <t>02e84446-622a-4963-8d7c-9522a4412590</t>
  </si>
  <si>
    <t>5d153e0b-83ff-4734-b074-6b7f088818b2</t>
  </si>
  <si>
    <t>0f2b37ff-3fa7-46ec-938a-0083aaa5177a</t>
  </si>
  <si>
    <t>353af8fe-7562-442a-a1ee-541adb6c10ae</t>
  </si>
  <si>
    <t>4801b118-b9e8-480c-8f7c-d1335e52dfa5</t>
  </si>
  <si>
    <t>341ac74c-d6f9-4650-9d3f-90699e784d0e</t>
  </si>
  <si>
    <t>5b496226-8f92-43e1-a344-2029112dd61f</t>
  </si>
  <si>
    <t>1213f1d1-09df-4ebc-9d0a-d205db48d753</t>
  </si>
  <si>
    <t>94f3e179-277f-4a6d-8574-f432536fb5e1</t>
  </si>
  <si>
    <t>bd158bf4-9347-48f2-83b8-bca0be6480ff</t>
  </si>
  <si>
    <t>c3dffda8-bdcf-4396-a09b-ed67e58a7f02</t>
  </si>
  <si>
    <t>94797e51-faad-40a4-b2ce-731a0a43a143</t>
  </si>
  <si>
    <t>65abeab0-b7cc-4c36-b0bb-d7394a7ccbf8</t>
  </si>
  <si>
    <t>84444754-9df0-45cf-b4ea-97fa7f3267af</t>
  </si>
  <si>
    <t>35647ecd-f760-4562-a7ff-31ef9c96933f</t>
  </si>
  <si>
    <t>ebb96cf5-9001-4007-8fd1-50753b460d39</t>
  </si>
  <si>
    <t>ff568121-359a-4aa7-bcbd-bcd5162397da</t>
  </si>
  <si>
    <t>a3b4041c-bb43-40fd-bd3f-7bce7ff962ac</t>
  </si>
  <si>
    <t>66ff0c95-26f8-4819-8fa4-a5745311e069</t>
  </si>
  <si>
    <t>2fee0837-efe9-49e7-910d-f0b61adc55c3</t>
  </si>
  <si>
    <t>976716b7-a435-48c5-a4bb-a6d38f6e2974</t>
  </si>
  <si>
    <t>dce5f155-9fa5-42a8-889b-77563b3ae009</t>
  </si>
  <si>
    <t>6f153dda-d6af-431e-9760-e178456a53a7</t>
  </si>
  <si>
    <t>4f77ce05-5bb2-4d35-a57b-ca7a02698e4f</t>
  </si>
  <si>
    <t>c7482b25-daf8-42c8-99a7-0c679a4b948d</t>
  </si>
  <si>
    <t>ed1a1da4-e419-4a1a-bd29-4c3032a922ce</t>
  </si>
  <si>
    <t>f6578449-bab1-4ffc-a89b-46ab8bb02199</t>
  </si>
  <si>
    <t>3d27e644-1ac4-44f0-af46-733ae0d20273</t>
  </si>
  <si>
    <t>1aeac3e3-862a-4592-9be4-e6d6147c8080</t>
  </si>
  <si>
    <t>b98e119b-26f3-49cb-9e91-b12ece60ac6e</t>
  </si>
  <si>
    <t>02b35fcb-aaf7-47a3-ab57-f4cb9f364e2e</t>
  </si>
  <si>
    <t>2580804d-326a-4f8c-8e08-a96757923218</t>
  </si>
  <si>
    <t>82e279df-2b9a-43b3-93ae-cda988468da5</t>
  </si>
  <si>
    <t>3fc33f85-705d-4570-98d3-8e2ac538b05e</t>
  </si>
  <si>
    <t>50ffe797-75a4-4916-9cb9-51ccccde5a47</t>
  </si>
  <si>
    <t>d70eac2f-0e90-4e6c-813f-85376bff91b6</t>
  </si>
  <si>
    <t>3bbb15b4-233e-435a-99fa-bc4b6e06ca64</t>
  </si>
  <si>
    <t>972dee7e-5248-4151-afab-510fb34dcdcf</t>
  </si>
  <si>
    <t>596e44b9-3a38-4a53-9818-2c5eafa1ceeb</t>
  </si>
  <si>
    <t>7c698044-df99-403f-b32e-6c77e7cb911d</t>
  </si>
  <si>
    <t>59272b10-369e-4697-80ed-c6857817a88b</t>
  </si>
  <si>
    <t>115fbde7-7017-480b-be8b-92e51b8f9fa2</t>
  </si>
  <si>
    <t>af0ef8bd-f58e-4ff7-b56a-2870e762c566</t>
  </si>
  <si>
    <t>2abe6c9a-26e7-46a8-924d-f4657af63934</t>
  </si>
  <si>
    <t>f10f31a4-e678-4ded-b23c-fc6c8806d899</t>
  </si>
  <si>
    <t>88bf1107-fb1e-4b78-9d8d-930faf4ca8a7</t>
  </si>
  <si>
    <t>f33a9e5a-b091-48ad-a925-7c89edd054a3</t>
  </si>
  <si>
    <t>2e17e508-c014-4259-9d31-2d6478471e72</t>
  </si>
  <si>
    <t>3d10b15f-971e-4866-8050-d3298f0c145f</t>
  </si>
  <si>
    <t>5bb74a62-a9c4-4804-a3a8-38193efe4548</t>
  </si>
  <si>
    <t>d8c56a6f-a428-4970-bfc5-ace1add65cda</t>
  </si>
  <si>
    <t>e3ab60cb-e337-4968-b173-b768dd04ef3e</t>
  </si>
  <si>
    <t>7c50894d-80d6-4f7e-a667-4df124d52de1</t>
  </si>
  <si>
    <t>031fc319-ee90-41a7-b7b0-f32959a0cf05</t>
  </si>
  <si>
    <t>cc43c9d0-4e4b-47a7-bcf7-e2757fc04b8e</t>
  </si>
  <si>
    <t>d4a5adf8-386f-4bf4-9c18-11ddb18deb91</t>
  </si>
  <si>
    <t>9bb7eb87-d439-4791-bee3-c3d4235e3e9a</t>
  </si>
  <si>
    <t>5091a728-b3c8-4afd-9f5b-c7c98feb7c55</t>
  </si>
  <si>
    <t>25146f41-5770-47f1-9e30-a2cd2dbeee33</t>
  </si>
  <si>
    <t>86188767-0a30-48ae-a52c-47b7b2213dca</t>
  </si>
  <si>
    <t>636a3a7a-7a12-45c9-ad73-5a1e9e9a2bd0</t>
  </si>
  <si>
    <t>d41833eb-c0a5-4de4-b94d-db455db73b32</t>
  </si>
  <si>
    <t>9f5868ad-c8d0-41ea-90e2-d70a2c4913c4</t>
  </si>
  <si>
    <t>249542fe-d445-4bd6-8ca8-72663208aa42</t>
  </si>
  <si>
    <t>854b9e2f-8302-4b39-b3d7-d6ac6b82e790</t>
  </si>
  <si>
    <t>a3306f98-3a3a-4585-a8c9-7569cf32d710</t>
  </si>
  <si>
    <t>9281fff4-8c9c-41ca-b081-54ffffb5b223</t>
  </si>
  <si>
    <t>da110638-3f1a-4d84-8373-a85e7574438e</t>
  </si>
  <si>
    <t>3068eeb6-b53f-4df0-a434-69ca189d673c</t>
  </si>
  <si>
    <t>38272084-4bc0-4ebe-aefa-da4f5309b133</t>
  </si>
  <si>
    <t>3bbb6163-e2d8-4b15-85c1-32c7814715a5</t>
  </si>
  <si>
    <t>8d4cf77c-3a45-4af3-9b05-b0f52023726d</t>
  </si>
  <si>
    <t>f1021bd9-608b-4e27-8159-69da81b98940</t>
  </si>
  <si>
    <t>1d84d767-23b6-4294-970b-f41f40a6fcc6</t>
  </si>
  <si>
    <t>iPhone-14-Pro-2Pack</t>
  </si>
  <si>
    <t>18b5b83169fa79180ac3e11e5fcbad04</t>
  </si>
  <si>
    <t>1133dcb5-fc99-4b4e-9487-3c6a265386b0</t>
  </si>
  <si>
    <t>4adaa476-6608-42e2-91b6-ef85fbfdc607</t>
  </si>
  <si>
    <t>3d9f8255-5930-434c-bf36-fd95d3e136d4</t>
  </si>
  <si>
    <t>4460a768-65bd-43dc-94dd-e7d8a382ae9f</t>
  </si>
  <si>
    <t>4aa983ed-c1d9-41c9-862c-2cd48240a5d7</t>
  </si>
  <si>
    <t>d7d00281-0450-4b76-b967-4a085eedfdda</t>
  </si>
  <si>
    <t>aaf2561b-ea47-4698-9e7b-cdb6e41f41b6</t>
  </si>
  <si>
    <t>5814367e-f349-4200-b5d6-bbd71e3d9711</t>
  </si>
  <si>
    <t>86c4eb54-8626-41a1-9c57-58c0ecb39bd8</t>
  </si>
  <si>
    <t>00f36305-732d-4577-9807-6eedc72996d1</t>
  </si>
  <si>
    <t>a6ca7a64-3dde-493e-b900-00e5dac3cb78</t>
  </si>
  <si>
    <t>8cedff8c-0102-4e96-80d3-f997fb0da822</t>
  </si>
  <si>
    <t>c284a701-585a-4d36-a876-7dd2f92ad55f</t>
  </si>
  <si>
    <t>90c6b219-4a61-4584-89d2-5bca2f7ad712</t>
  </si>
  <si>
    <t>3727df82-699e-4990-ac63-e5ab10e32ee5</t>
  </si>
  <si>
    <t>a3b33643-90c3-4b16-81f8-c3cbcf6bb24e</t>
  </si>
  <si>
    <t>3827dcdc-5409-40f1-ac5f-86fa2f0b9f62</t>
  </si>
  <si>
    <t>a277be48-4d7a-4cff-bfca-ffb34c3e2009</t>
  </si>
  <si>
    <t>Apr 22, 2024</t>
  </si>
  <si>
    <t>2267fbfd-6f25-4223-a511-b04b37ea7fb5</t>
  </si>
  <si>
    <t>ed17943f-6d6e-4dd6-845b-61164bc23c6a</t>
  </si>
  <si>
    <t>e4cdc10b-e13b-476e-9c36-d8e693e8e304</t>
  </si>
  <si>
    <t>8d745e51-ee46-4df5-8604-605a80c4e6df</t>
  </si>
  <si>
    <t>02302b7d-e9d9-40ac-822d-4e6f4b3d684a</t>
  </si>
  <si>
    <t>93ad1fe9-d58e-423a-9e5d-cc60dc7ee7c6</t>
  </si>
  <si>
    <t>3ac65d41-26cf-4ac3-91bf-2f1be4e7016a</t>
  </si>
  <si>
    <t>c0347956-7ef1-4d45-91b4-2fa6bd756382</t>
  </si>
  <si>
    <t>901ebae0-f655-466c-ad4a-5c17a681ab68</t>
  </si>
  <si>
    <t>16dbe598-3c1f-4d71-8a61-bb1a6bc70e30</t>
  </si>
  <si>
    <t>d6a0e236-42f5-4d08-8a6b-498930395a9b</t>
  </si>
  <si>
    <t>15be95ef-6529-4178-b913-f61cc459ae7f</t>
  </si>
  <si>
    <t>19903b48-ec4b-4654-bf07-f23e74658ffb</t>
  </si>
  <si>
    <t>iphone-14-Pro-mix-1pack</t>
  </si>
  <si>
    <t>c85642238584e00d9200a341f46e5e40</t>
  </si>
  <si>
    <t>80cad85c-6534-4dd8-9880-8215fbf57e05</t>
  </si>
  <si>
    <t>7877d5ea-4096-4419-a00d-b6c53297e97f</t>
  </si>
  <si>
    <t>711c37d7-19f6-48f5-8a96-a6d88eaa794a</t>
  </si>
  <si>
    <t>36092681-01b5-4ba9-b4d7-470a58895ad7</t>
  </si>
  <si>
    <t>d7182289-996f-4ea1-beab-64caa0d59198</t>
  </si>
  <si>
    <t>dca75f86-3ca1-48e6-b80e-afb340845769</t>
  </si>
  <si>
    <t>c63631e1-51ff-4ccd-9214-9f3f025ee1f7</t>
  </si>
  <si>
    <t>62a986fd-2bfb-4ac9-a5ec-d88065feff4e</t>
  </si>
  <si>
    <t>7e313a50-9bfb-454e-a007-8ba8ce1d7487</t>
  </si>
  <si>
    <t>2e63c89c-24bd-4660-bc73-59cb8febcc0a</t>
  </si>
  <si>
    <t>345ccde9-42ba-4720-81e5-c7e676f43722</t>
  </si>
  <si>
    <t>f90ab6fc-8c2e-4a39-a296-953d6a309d99</t>
  </si>
  <si>
    <t>e62c00f2-a4be-487a-bb52-b20cfdd6cc9e</t>
  </si>
  <si>
    <t>dab10faa-56e9-4e6c-abd7-c4265ad46eba</t>
  </si>
  <si>
    <t>22dda98f-78ee-4768-8d58-fe1e55fc5cfd</t>
  </si>
  <si>
    <t>d0cb2e81-42bf-4226-b59b-06436bf0292d</t>
  </si>
  <si>
    <t>59c5c35b-1865-4d71-86c8-9b675b6c65cf</t>
  </si>
  <si>
    <t>80f0ca71-3511-4039-accb-e23aa2fec070</t>
  </si>
  <si>
    <t>7ea47cf5-643d-4aea-a59b-a958359b276b</t>
  </si>
  <si>
    <t>158e5e29-7cad-4b6d-a9aa-413d03eed268</t>
  </si>
  <si>
    <t>c45894cc-e0b4-476e-b713-d7f8442a991d</t>
  </si>
  <si>
    <t>410ae22f-8d41-452b-b2f5-e9511ed78a30</t>
  </si>
  <si>
    <t>13f8cac9-b6fa-4ea1-91d1-b3ee5a2cbe7e</t>
  </si>
  <si>
    <t>1a2685d9-27aa-48e5-8435-c18630f1bab1</t>
  </si>
  <si>
    <t>8e76f674-568d-4c12-9b84-f15ea24ec34e</t>
  </si>
  <si>
    <t>b99dbf8e-30be-4ea1-be29-f30554371c56</t>
  </si>
  <si>
    <t>02ce9ddf-06bc-4fa7-966e-4dc89f5686d7</t>
  </si>
  <si>
    <t>d9c0d744-16ca-4c6a-9328-19c777d2f795</t>
  </si>
  <si>
    <t>iMX7TC</t>
  </si>
  <si>
    <t>5a0ddd8d7244e83d9d5b1698fbec500c</t>
  </si>
  <si>
    <t>5ec98e8e-5ad9-48ab-ace9-1c80b5702321</t>
  </si>
  <si>
    <t>d561eb49-fcee-4033-a158-259d8c39a17c</t>
  </si>
  <si>
    <t>1674f696-6a50-4ce9-99a9-cc89ab24e693</t>
  </si>
  <si>
    <t>0e3e1e5e-6f60-4be2-bd31-30d9ae299144</t>
  </si>
  <si>
    <t>ceb21d8c-ec28-4424-bef0-0b36f34e75a9</t>
  </si>
  <si>
    <t>96358d8f-f9c8-49c1-bfd8-f7c79bf4c023</t>
  </si>
  <si>
    <t>2b0339c2-fb73-42e1-bdaf-5e1f24f86e9d</t>
  </si>
  <si>
    <t>2fe48652-8eb8-41e2-a283-47fb97cca78c</t>
  </si>
  <si>
    <t>b53b5677-86da-4385-ac10-bcf0a84a48d1</t>
  </si>
  <si>
    <t>db7f821c-4643-4f6b-babb-d6c23e11a811</t>
  </si>
  <si>
    <t>0046f5dd-aedd-4c89-bade-5ce35e5e45c9</t>
  </si>
  <si>
    <t>b18f2948-3722-4034-bcb7-72955a0a42a6</t>
  </si>
  <si>
    <t>4784e1f2-9416-48ee-804f-2cba35a4ad6d</t>
  </si>
  <si>
    <t>PRIVACY9AT</t>
  </si>
  <si>
    <t>ab7ac0345c28c4a4b88be18e3f04351b</t>
  </si>
  <si>
    <t>fe0632c9-2254-4e4d-9cb8-f09ebd2370f8</t>
  </si>
  <si>
    <t>02979ca3-12dd-48ef-8ccc-bf0a092082a1</t>
  </si>
  <si>
    <t>3d732f89-4c60-40b0-822f-7184a0a71e06</t>
  </si>
  <si>
    <t>2c210e13-db10-4ad9-aaf1-c9a9eb16e46a</t>
  </si>
  <si>
    <t>eba760a7-1167-43f5-911d-f598381992f3</t>
  </si>
  <si>
    <t>08937ef9-1405-4d39-90a6-104f9ee2b925</t>
  </si>
  <si>
    <t>X11TP2L1</t>
  </si>
  <si>
    <t>7160db306bd762e8f486857d740e1f1a</t>
  </si>
  <si>
    <t>3bf82966-c126-4bae-8798-db50926bcafa</t>
  </si>
  <si>
    <t>43b80566-21d3-4d1f-9ff4-06059fec51ab</t>
  </si>
  <si>
    <t>372f4ec0-e68c-4692-a078-2be91c79704b</t>
  </si>
  <si>
    <t>ad0b99a8-b98f-4dad-8a99-c34086d68884</t>
  </si>
  <si>
    <t>4b610e9e-137e-42d9-8770-6313168755c3</t>
  </si>
  <si>
    <t>bc2068b6-f69c-4829-8904-84cf43b25309</t>
  </si>
  <si>
    <t>032cfd81-0b87-444b-89e5-12933540a901</t>
  </si>
  <si>
    <t>43e7ed2a-7414-4762-9b0b-f29314363e68</t>
  </si>
  <si>
    <t>68eab70b-3aba-4968-865a-cc4b28e0441d</t>
  </si>
  <si>
    <t>4ba09bbe-e079-4c71-96f1-0cc3bad87177</t>
  </si>
  <si>
    <t>f376f024-9c88-4457-9305-e6e0d0f29061</t>
  </si>
  <si>
    <t>c863889c-76fb-451f-8263-fc95ffbbc850</t>
  </si>
  <si>
    <t>448a3ac1-e45e-43cb-a24b-54feae8a129f</t>
  </si>
  <si>
    <t>e2217ddc-d8c3-4f54-8248-2f1738c39d89</t>
  </si>
  <si>
    <t>e469cace-db54-489e-9a92-c0bf090c8510</t>
  </si>
  <si>
    <t>045bf866-02e7-4520-84e0-bf188cd51365</t>
  </si>
  <si>
    <t>ff5ba67d-1793-41e1-a76c-94b8922981f4</t>
  </si>
  <si>
    <t>eb70e978-7a2d-42d6-81df-b071628c143f</t>
  </si>
  <si>
    <t>1ddeffe0-55d5-4128-9bc1-66b0a798264f</t>
  </si>
  <si>
    <t>72276c5a-bf07-43b8-bb5d-8904a5c08947</t>
  </si>
  <si>
    <t>6742b38b-d277-499e-8eb3-c5db9847fb80</t>
  </si>
  <si>
    <t>95cb4097-0015-4135-9442-835a76d31e6d</t>
  </si>
  <si>
    <t>4678b62c-6a96-415a-963c-2765b46f5f69</t>
  </si>
  <si>
    <t>cffad71e-07ac-4ef0-bf98-dad478b30bd7</t>
  </si>
  <si>
    <t>25abd7d4-3602-41f2-b82a-53434cf33534</t>
  </si>
  <si>
    <t>d3362669-9a75-4777-97ae-c9202537d1e6</t>
  </si>
  <si>
    <t>c0cef9ac-926d-484e-b4a1-a5dbca56fe77</t>
  </si>
  <si>
    <t>2c9ad4c6-59cf-422c-b4af-cbdbe4e945ba</t>
  </si>
  <si>
    <t>88aa6380-a402-40e1-8951-928e9821b345</t>
  </si>
  <si>
    <t>7d0f6221-36ed-4924-bac4-82d832b6a358</t>
  </si>
  <si>
    <t>f2e6b9d8-4ec4-4896-a4c3-28e9ad1c651d</t>
  </si>
  <si>
    <t>4f2149f1-f6c4-439d-af07-997eec2496b1</t>
  </si>
  <si>
    <t>be456d00-3034-4cb6-92d9-d512a29934e5</t>
  </si>
  <si>
    <t>f91f73c4-2504-4aa3-92e3-82e4c9461b20</t>
  </si>
  <si>
    <t>1286ab21-cb22-42f1-a4b0-86bbc1709095</t>
  </si>
  <si>
    <t>204c96d9-2587-4129-ac32-fa558be29dfe</t>
  </si>
  <si>
    <t>0a74ed66-2023-4ba2-b348-aef970abd51a</t>
  </si>
  <si>
    <t>4f1da6ed-2e55-4cda-b36d-b4245aefca55</t>
  </si>
  <si>
    <t>2220f6a6-9c88-489b-b849-dbb983ae9c0b</t>
  </si>
  <si>
    <t>88fd7e6d-de19-46c7-ba31-2eedb7dfb753</t>
  </si>
  <si>
    <t>ce51632f-4600-4b9a-93c0-7912bdc08e09</t>
  </si>
  <si>
    <t>94d246ec-4682-4a16-98f6-cc5c9690786c</t>
  </si>
  <si>
    <t>6fbacb93-47c7-4c7b-9dd8-24311f9446fb</t>
  </si>
  <si>
    <t>94937d7f-81d6-41be-86eb-a4ddb2681267</t>
  </si>
  <si>
    <t>190246e8-bd56-4568-b424-88db73a164bb</t>
  </si>
  <si>
    <t>d366f117-5efb-423b-89cf-a74baeb6e9c1</t>
  </si>
  <si>
    <t>e706826e-bcde-448b-b3f8-02bd43adbe2e</t>
  </si>
  <si>
    <t>cddabf3b-0ff2-4559-a5eb-d2e639cb1e22</t>
  </si>
  <si>
    <t>a6a6295c-b0cc-45fa-8f9b-cb9b3eda114c</t>
  </si>
  <si>
    <t>1dced68c-0bb2-4731-987c-0883fc542874</t>
  </si>
  <si>
    <t>6c915f8d-0150-4517-9c7f-3ea76cc99c8a</t>
  </si>
  <si>
    <t>38c3d90d-920f-421e-acf6-590cfec58541</t>
  </si>
  <si>
    <t>3cd0c985-c68a-4950-8c3e-a33fd3e4bd5e</t>
  </si>
  <si>
    <t>aec6b68a-e518-4b93-ae89-10ad5eb7413e</t>
  </si>
  <si>
    <t>381d74ee-756b-4b03-b05e-4858681856ba</t>
  </si>
  <si>
    <t>95eb11ed-bbc2-4273-9bd4-66a58b07d6dc</t>
  </si>
  <si>
    <t>0929b707-45da-4d3b-b54c-c820fe9e7499</t>
  </si>
  <si>
    <t>41a5ff2e-a977-43e2-8e3b-d1bb1d544c14</t>
  </si>
  <si>
    <t>9b3d79d5-4a73-441e-8c31-83019107be85</t>
  </si>
  <si>
    <t>258b63e9-d40b-44e2-bedf-ec403debe73b</t>
  </si>
  <si>
    <t>82f6502a-7861-4bf7-a52d-759b7662bb1a</t>
  </si>
  <si>
    <t>df0cbcaf-9c7c-4631-badf-364eb42ce6e4</t>
  </si>
  <si>
    <t>7c0e9f28-4e1e-4493-8fc5-ee3421879c37</t>
  </si>
  <si>
    <t>843592d9-eeac-4f55-b163-a6bf3e9e5485</t>
  </si>
  <si>
    <t>2a032a31-1b86-485e-bc04-8e282941c2b0</t>
  </si>
  <si>
    <t>4d69dac4-2bae-48d6-a336-60e090e4d6ba</t>
  </si>
  <si>
    <t>38b12e5b-03d2-4f51-956d-af3036d61802</t>
  </si>
  <si>
    <t>d926056d-e0a0-40f4-87c1-c9304c137297</t>
  </si>
  <si>
    <t>52d24a5b-5982-41f8-abac-466ef0c6f069</t>
  </si>
  <si>
    <t>522ce961-c9c9-44b5-a62e-f32e715bd0f6</t>
  </si>
  <si>
    <t>7436d9cc-3f1b-4de7-9ee2-0781627a83c7</t>
  </si>
  <si>
    <t>d7915ce6-5564-45eb-91b2-26e2e101ee82</t>
  </si>
  <si>
    <t>f3407d52-9dd4-473b-bb84-689884add552</t>
  </si>
  <si>
    <t>Apr 21, 2024</t>
  </si>
  <si>
    <t>c78bc17c-80a5-436d-bdff-08c994d77544</t>
  </si>
  <si>
    <t>a931becd-d3fc-479a-ac52-3678b71f60e3</t>
  </si>
  <si>
    <t>bdc07265-572e-452f-ac57-336d7a44fb86</t>
  </si>
  <si>
    <t>9450e6e2-2143-4cb9-a17f-59e8d509c166</t>
  </si>
  <si>
    <t>11c34755-61d6-4a73-93f3-8fb5e0727251</t>
  </si>
  <si>
    <t>ffd29fe9-a8a9-47c0-9240-657270520f54</t>
  </si>
  <si>
    <t>1b2c9ad9-2c68-4eb6-9f11-a10cfb1520df</t>
  </si>
  <si>
    <t>443c73db-81ed-41b7-821c-ea48afb8da60</t>
  </si>
  <si>
    <t>a809e854-8d4a-4762-8a7d-3dc9a5af079f</t>
  </si>
  <si>
    <t>518f47b6-3e67-412b-a3a6-6224ce2fbbf7</t>
  </si>
  <si>
    <t>d45983bc-7250-4605-8312-8e1143021940</t>
  </si>
  <si>
    <t>00f0353f-afbe-46dc-8d5e-d3d0b001d4ce</t>
  </si>
  <si>
    <t>770350d6-2b0d-4566-bed0-d3ef19d18bbe</t>
  </si>
  <si>
    <t>17d077e2-3494-4cdc-907e-7f946b49e815</t>
  </si>
  <si>
    <t>99cf6862-44d8-4ca8-88c1-f3dfb920b473</t>
  </si>
  <si>
    <t>ee2fadb0-5faf-4b74-b155-fde2dcbb5c76</t>
  </si>
  <si>
    <t>c1241374-2086-40c0-9ea3-591e4fa48e91</t>
  </si>
  <si>
    <t>cefbafdb-fac3-4ae5-b7a5-03c88420a798</t>
  </si>
  <si>
    <t>0e1c8f59-a678-46f4-ab96-b57da6759daa</t>
  </si>
  <si>
    <t>00fe51a1-23b2-4c79-b4a1-dedb33249cf5</t>
  </si>
  <si>
    <t>8b19419c-0ebe-41fe-ad70-4eff1d406411</t>
  </si>
  <si>
    <t>c1f49936-ebaa-47f6-9636-eaac39007816</t>
  </si>
  <si>
    <t>c84c2766-c4e6-467c-8719-b7c803fcf7f9</t>
  </si>
  <si>
    <t>2b702115-b078-4c4b-9b71-b700de8dde62</t>
  </si>
  <si>
    <t>96c9c70b-34b6-4954-b395-e0bd189c6bff</t>
  </si>
  <si>
    <t>3142a9ba-f9a6-40ca-bd5b-6dfc901358dc</t>
  </si>
  <si>
    <t>a2201bec-7b16-4d6f-bb15-e3c2a1745897</t>
  </si>
  <si>
    <t>65eb0f97-106b-474e-bf46-cc53e4a30cc7</t>
  </si>
  <si>
    <t>e2f2f488-106a-4211-8afd-b8eb77ba8ee8</t>
  </si>
  <si>
    <t>de528242-7c60-46b1-be79-a81fb179b107</t>
  </si>
  <si>
    <t>3d11e289-69ed-4cb5-bf84-1997f6e1d958</t>
  </si>
  <si>
    <t>520630b4-4ec8-4ba3-a7af-647c3745e5b1</t>
  </si>
  <si>
    <t>e7f76a5a-d620-48a8-9f08-cfc6bd045748</t>
  </si>
  <si>
    <t>3c3f59da-339d-4eef-b1c9-870a89d22146</t>
  </si>
  <si>
    <t>4e690a2b-03bb-4c62-911b-6ff30d1c74d2</t>
  </si>
  <si>
    <t>2a0972e5-2f04-40a1-999c-03eb79c3ca0c</t>
  </si>
  <si>
    <t>708cb448-7dce-4f3d-ab81-b4574fa8a755</t>
  </si>
  <si>
    <t>49a9c84a-cfff-41a4-816c-8f3a55d8eba8</t>
  </si>
  <si>
    <t>1fc1bc54-e7ba-40a7-b44d-f42cadd5ec59</t>
  </si>
  <si>
    <t>2e1dc750-42f2-43e1-8b9e-28524a96c2d2</t>
  </si>
  <si>
    <t>58054863-288a-4770-979d-e6f2c8c0de25</t>
  </si>
  <si>
    <t>c1121559-6d04-4e01-9ac1-5511869c233d</t>
  </si>
  <si>
    <t>xi20</t>
  </si>
  <si>
    <t>b8db578e858b808fc3617d0eea9bc844</t>
  </si>
  <si>
    <t>5f33ed6b-8e6f-4499-be04-03eef1ca98b2</t>
  </si>
  <si>
    <t>7a47d653-958b-4bd9-98ec-f91526f368eb</t>
  </si>
  <si>
    <t>bea75cc1-957f-4900-835a-72ac6c87a37e</t>
  </si>
  <si>
    <t>728fc9f4-0361-4eb0-8851-b3e99231d0c3</t>
  </si>
  <si>
    <t>e68db5f6-34bf-4c16-9c4a-61ed70f71b97</t>
  </si>
  <si>
    <t>8f125caa-c2fb-49bd-9918-a526cde960e6</t>
  </si>
  <si>
    <t>97e48588-a358-4b53-b3a6-67af7053fd63</t>
  </si>
  <si>
    <t>iPhone-8-Svart-New-1pack</t>
  </si>
  <si>
    <t>0760e2fe3803c01fcf09511343a1fd73</t>
  </si>
  <si>
    <t>6d2bfca0-3052-4b43-9f6e-8e7ae44ebb3c</t>
  </si>
  <si>
    <t>58e87fee-d802-4b7d-ba79-fd19e68095ef</t>
  </si>
  <si>
    <t>8c33f90d-6107-486e-ad43-42bdc11688ae</t>
  </si>
  <si>
    <t>fe568541-f280-49f4-8e78-83815cd0341b</t>
  </si>
  <si>
    <t>b30f6f23-d17c-480b-95a0-9859640c6721</t>
  </si>
  <si>
    <t>df9c4047-2964-43c2-bd57-4573b1d4d808</t>
  </si>
  <si>
    <t>0452d029-2e1f-4a1c-a2d3-b197c5d0f5fd</t>
  </si>
  <si>
    <t>04c5c023-a43f-4943-9c97-753ed12dfb86</t>
  </si>
  <si>
    <t>ca0e688b-4c83-4945-ae70-10396fa57f8e</t>
  </si>
  <si>
    <t>8e6327d2-eb1b-4781-83bb-446d50523374</t>
  </si>
  <si>
    <t>19668652-03c7-4b38-b12f-4a9be56b725e</t>
  </si>
  <si>
    <t>edc4a212-8c2f-4e56-8f71-dede634e0852</t>
  </si>
  <si>
    <t>93140ee8-382d-4909-a026-328ec80d50cd</t>
  </si>
  <si>
    <t>5874d362-1588-4287-a777-cac4abe70dc7</t>
  </si>
  <si>
    <t>8398bf9f-4a96-429c-8fc0-2d9ef16f7a57</t>
  </si>
  <si>
    <t>29ce3dcd-3690-4be5-af61-88dca2241a87</t>
  </si>
  <si>
    <t>1e31bb20-2c3b-4636-93bb-1a2e40bde243</t>
  </si>
  <si>
    <t>fdb14c6e-90d8-4a40-aada-d53e6249cd3b</t>
  </si>
  <si>
    <t>8a506266-0ded-42dc-99dd-ca0efbe0ec1c</t>
  </si>
  <si>
    <t>0212087f-118c-466f-9ae1-5f7c64530e0e</t>
  </si>
  <si>
    <t>32a7d16f-0b1f-497c-935a-457128a2dc59</t>
  </si>
  <si>
    <t>0856a81f-8d5b-4294-bafd-8d2c2e9d0774</t>
  </si>
  <si>
    <t>5061a0b8-b0fb-442d-a766-41a0e4410f19</t>
  </si>
  <si>
    <t>9b66239c-888b-4d42-9d47-286e2640425e</t>
  </si>
  <si>
    <t>56cdc724-1302-4f80-8ae4-ac6c8033e029</t>
  </si>
  <si>
    <t>ae780f23-ff99-4aa0-953d-e346f9997742</t>
  </si>
  <si>
    <t>fe165e29-22d7-45b9-838e-cadaebb11d85</t>
  </si>
  <si>
    <t>32e248c3-e312-4af0-b171-04ff632655f8</t>
  </si>
  <si>
    <t>0b8684ac-5191-4897-bbde-92561d7ba724</t>
  </si>
  <si>
    <t>4adbfb59-fb62-4395-b8c0-90db375ab1bb</t>
  </si>
  <si>
    <t>3bcea71a-6659-4514-9b13-223e13debb0d</t>
  </si>
  <si>
    <t>206f1a97-6764-400a-87ac-685501622c06</t>
  </si>
  <si>
    <t>4bdc9c22-8b0c-441d-9492-47d0cde17f9a</t>
  </si>
  <si>
    <t>8d329459-7b38-4079-b25b-d10792390cef</t>
  </si>
  <si>
    <t>ac1d7839-a950-4d0b-be7a-5944e88ad5da</t>
  </si>
  <si>
    <t>e2990514-e576-45e6-acd9-71347d4c49cf</t>
  </si>
  <si>
    <t>62e3c4f0-b30a-4136-a9dd-d6eb688aa0ac</t>
  </si>
  <si>
    <t>ed07bef0-432c-45c5-9860-e990d0aefaeb</t>
  </si>
  <si>
    <t>70558237-5e14-425f-9c85-ead8019df7af</t>
  </si>
  <si>
    <t>caa8525b-6349-47c6-b833-26d99f735717</t>
  </si>
  <si>
    <t>7e093e6f-2acf-4b63-9ce6-5c0398d2041b</t>
  </si>
  <si>
    <t>122d7b51-557f-49c4-8bb5-dcdc83e6c85d</t>
  </si>
  <si>
    <t>bdf32cc6-03c5-4f4d-afe2-6994fb749cc9</t>
  </si>
  <si>
    <t>624c7997-97a6-493c-a923-c19cfac69545</t>
  </si>
  <si>
    <t>95faadd7-8342-470b-90dd-fd9960c9b62c</t>
  </si>
  <si>
    <t>e56a987e-22e7-40e9-8387-35d9f244f137</t>
  </si>
  <si>
    <t>0e458698-11bf-46c6-aba8-d6382df71717</t>
  </si>
  <si>
    <t>93495309-2cda-4890-a79a-f66c25f8ccfd</t>
  </si>
  <si>
    <t>88a152d2-8bf6-4b4a-bb3d-63cf2ad2745d</t>
  </si>
  <si>
    <t>19bcf804-6c42-4f18-9664-971e3d9ba4e1</t>
  </si>
  <si>
    <t>96596885-6e43-419a-ab79-c3cce6c6796c</t>
  </si>
  <si>
    <t>184daad2-5302-40b0-b04f-362b5482e2bf</t>
  </si>
  <si>
    <t>51c75781-d537-4b47-87f1-4dc5161d5931</t>
  </si>
  <si>
    <t>617088f9-f9e8-4bee-b36f-e4c42de9fed3</t>
  </si>
  <si>
    <t>bd1ac224-44f6-453a-b74b-d8e7f5c55d35</t>
  </si>
  <si>
    <t>045396ce-174b-4a20-a5de-26daf20de880</t>
  </si>
  <si>
    <t>c46a74cc-6091-4ee2-8581-27b302a3942a</t>
  </si>
  <si>
    <t>082495d1-1e38-4779-ad0b-0a6e73887df7</t>
  </si>
  <si>
    <t>2ac12e06-731b-4bdc-9004-930a8ee896c4</t>
  </si>
  <si>
    <t>82fcca3f-9778-4382-b653-df38e76808a7</t>
  </si>
  <si>
    <t>acb795ac-7098-4e64-a4e0-4f591071a180</t>
  </si>
  <si>
    <t>052e3926-23fb-4ae0-af3a-d47a15429486</t>
  </si>
  <si>
    <t>4fda06df-e887-4f20-8a75-c8e48b2fb604</t>
  </si>
  <si>
    <t>49eef152-5b8f-4154-8b8c-e7fa65b557b0</t>
  </si>
  <si>
    <t>f5b840fd-f66e-4c85-b07b-ecd4dfc46ef3</t>
  </si>
  <si>
    <t>cc6a70ee-b43e-4f75-8dc3-263c2a3f5865</t>
  </si>
  <si>
    <t>0429e5c1-5d9b-4915-8934-a40e42626fab</t>
  </si>
  <si>
    <t>2f4f5963-50d2-4974-a887-f84b4aeb8134</t>
  </si>
  <si>
    <t>46828cd5-4d05-40c8-a0f3-703fa3e411fe</t>
  </si>
  <si>
    <t>d4f47bc0-a714-4419-a13e-c5530c0b5ffc</t>
  </si>
  <si>
    <t>254ab2e3-ecef-40ea-923c-d4f330a4e075</t>
  </si>
  <si>
    <t>950050ee-5f37-4581-8376-bb9ab4aa25ab</t>
  </si>
  <si>
    <t>e76ebb22-824d-4d02-99a7-042447a88e64</t>
  </si>
  <si>
    <t>91c8e3ef-f817-43e6-ac82-b62c9fe55f3b</t>
  </si>
  <si>
    <t>5762039d-1535-4cd0-b037-93893645d0dd</t>
  </si>
  <si>
    <t>d8f4aaa0-52e7-4882-8b0f-8bd65e766453</t>
  </si>
  <si>
    <t>4a6a6575-c4dd-4a89-b9f8-c5bb4aa43405</t>
  </si>
  <si>
    <t>7f838c9a-1f26-4c7a-85f0-fe4994e4932d</t>
  </si>
  <si>
    <t>0a63d64e-9e36-4f5b-81e7-c82f9e23b32e</t>
  </si>
  <si>
    <t>d1993ee3-29a5-4a85-ac53-cfed6f3b4f49</t>
  </si>
  <si>
    <t>44f975b4-63e2-4714-a5d0-25e655eff79b</t>
  </si>
  <si>
    <t>079a9853-4242-4b59-9009-3848a90e8c24</t>
  </si>
  <si>
    <t>75fa40a6-1a1f-418e-909f-3fd278b98f2c</t>
  </si>
  <si>
    <t>8f346eeb-fcdb-428d-9210-800bcaa27a91</t>
  </si>
  <si>
    <t>84bfea82-832a-4a08-9b32-d006429d2085</t>
  </si>
  <si>
    <t>79a3cae9-c468-4bce-9ed9-8a15020546d3</t>
  </si>
  <si>
    <t>b1e60812-807a-4738-94b6-65df0cb7fa05</t>
  </si>
  <si>
    <t>f6c113f8-8573-4dea-a145-d02b1fa73ba8</t>
  </si>
  <si>
    <t>8d1d1080-2e71-4ed8-978e-c82a1c25d1b1</t>
  </si>
  <si>
    <t>d3ecb3ce-eef0-4c1a-8c11-1d8167fc8ba6</t>
  </si>
  <si>
    <t>926420cd-cea7-4a8b-9e08-95f56f561353</t>
  </si>
  <si>
    <t>54b38640-3b76-4ded-b642-90ccda28fb51</t>
  </si>
  <si>
    <t>ac8b8acf-51c6-4f09-9c8f-34c82738ef3c</t>
  </si>
  <si>
    <t>4fb8290d-b347-4af2-a12e-32751cc23867</t>
  </si>
  <si>
    <t>ce07e58d-72d9-4cb2-93bc-9862bb462521</t>
  </si>
  <si>
    <t>32e4250b-148f-4acb-ab0f-4a90923ed9b3</t>
  </si>
  <si>
    <t>580bda52-8170-4417-afd1-72e1cfdeeaa3</t>
  </si>
  <si>
    <t>180ac863-ffa6-4737-8ff4-ec5c9c34708c</t>
  </si>
  <si>
    <t>a02a020a-3588-4081-a7c9-8c52472947e8</t>
  </si>
  <si>
    <t>cd06b31e-c579-4009-93d5-aa89f5f100e9</t>
  </si>
  <si>
    <t>d1e54308-6560-458f-b3ec-dc3ce3593235</t>
  </si>
  <si>
    <t>686ab950-7c4a-4d5c-8527-932c007b2287</t>
  </si>
  <si>
    <t>a52423fa-dfe7-4c2c-bd0b-af6cd7322a8e</t>
  </si>
  <si>
    <t>d455d7b6-f017-4874-8941-d9d22ab5269c</t>
  </si>
  <si>
    <t>eb9808ba-a35a-4314-81db-3d1eccc0c3b8</t>
  </si>
  <si>
    <t>3b42211b-d517-42fa-afc9-1f44c35f84df</t>
  </si>
  <si>
    <t>e2ba7fe6-2adf-49a9-b60c-bee19aeb2244</t>
  </si>
  <si>
    <t>27c3ff9c-621e-41a2-a883-cf757045c11e</t>
  </si>
  <si>
    <t>98eef954-773c-42be-8a4e-9f636306db91</t>
  </si>
  <si>
    <t>43fa0730-e8e9-4f39-b314-dea9c598ece2</t>
  </si>
  <si>
    <t>1459e2a7-764f-4681-89b0-480048d9f527</t>
  </si>
  <si>
    <t>e9b72bfc-3468-495f-8c5a-cdbf1ae81471</t>
  </si>
  <si>
    <t>16d60bfa-ca5f-451e-8839-e99a76106e62</t>
  </si>
  <si>
    <t>a174be66-1e87-4db7-9ecb-d13cf088782e</t>
  </si>
  <si>
    <t>Apr 20, 2024</t>
  </si>
  <si>
    <t>9bc0bbaa-5765-4be0-9c5e-a3bbd53b09f2</t>
  </si>
  <si>
    <t>4f26308a-1dc3-496a-b26a-7d09453858d3</t>
  </si>
  <si>
    <t>031cfa35-26c6-4588-8870-a451eca470ef</t>
  </si>
  <si>
    <t>065add4d-2cb9-4710-8687-3747b0efce0d</t>
  </si>
  <si>
    <t>3b404b88-95f3-431c-8441-dafe9db1b7e4</t>
  </si>
  <si>
    <t>a3a305e1-4ed5-4c43-b5fa-8c01005a662a</t>
  </si>
  <si>
    <t>aef0c4f6-8536-40eb-b173-a4ab4a8c61d1</t>
  </si>
  <si>
    <t>b67c6a0a-e79d-461e-a101-a9014cafd597</t>
  </si>
  <si>
    <t>52662094-071f-4132-98bd-633ba5fbd37d</t>
  </si>
  <si>
    <t>675f7190-8f12-4a28-bdd5-7940c84c1d1a</t>
  </si>
  <si>
    <t>5bffb193-e573-484a-a1a2-69683cf7da4f</t>
  </si>
  <si>
    <t>52cbd4d6-c320-4b39-a473-697908ca60fd</t>
  </si>
  <si>
    <t>793e925a-ff19-4e23-8536-04ecb39e9a05</t>
  </si>
  <si>
    <t>da419f5a-ca8a-4c56-bb39-a7f1bddc69d6</t>
  </si>
  <si>
    <t>1c3853bd-991d-4ae9-b299-758fad596961</t>
  </si>
  <si>
    <t>05f8d6ab-4d13-417c-b004-9028a7152b7a</t>
  </si>
  <si>
    <t>8fe24c8e-5f26-4670-8361-568d3508ae99</t>
  </si>
  <si>
    <t>a0419df6-6797-4bbf-8b82-63cf3b0de5db</t>
  </si>
  <si>
    <t>97e1ae71-f611-4a5d-ac5a-7a6ff4e3d961</t>
  </si>
  <si>
    <t>2db77075-e293-44e5-b443-ec41ab2eb2e5</t>
  </si>
  <si>
    <t>38d4818a-1a55-4ba0-93f3-64910f174238</t>
  </si>
  <si>
    <t>1659753f-4ab0-49e3-a2d7-30c69d941fd0</t>
  </si>
  <si>
    <t>d2958433-334f-4cba-99d3-b2e9e57ef72e</t>
  </si>
  <si>
    <t>eae23cff-1fb8-4caa-b164-8f30c386d15a</t>
  </si>
  <si>
    <t>dbe3b277-a7c1-4239-8acf-555afa243702</t>
  </si>
  <si>
    <t>2bf6d854-f2b8-4f91-b4ab-f785d24ce5ae</t>
  </si>
  <si>
    <t>8b26a02e-5ade-48dd-bbc5-a7c8e525152c</t>
  </si>
  <si>
    <t>86b33740-ce34-40ee-866b-28ae2770e1eb</t>
  </si>
  <si>
    <t>e01636c1-e750-46b7-a322-aeacd8fc90fb</t>
  </si>
  <si>
    <t>0c04764b-46d1-44f4-aeeb-6217658c9a76</t>
  </si>
  <si>
    <t>9b2d39e3-dbec-4d75-a3d2-fc32a8c67e9f</t>
  </si>
  <si>
    <t>717f7e5c-3c6c-4af7-8844-3aed80789e30</t>
  </si>
  <si>
    <t>81caa0c4-1cf2-4663-a71f-efc32c3025e3</t>
  </si>
  <si>
    <t>9340e5e9-8a59-4334-90d2-10842f7cfee0</t>
  </si>
  <si>
    <t>3b56c598-39cf-4998-9e23-816f3e646e69</t>
  </si>
  <si>
    <t>b235e7e7-be8b-4181-b187-df9a2d136eb1</t>
  </si>
  <si>
    <t>f7cd7817-476a-4003-8830-99e18f3bc745</t>
  </si>
  <si>
    <t>883cb5cf-bb77-4206-87ff-36cb8736b00f</t>
  </si>
  <si>
    <t>e5eef94d-23d3-4b9e-82bd-4de03523abc3</t>
  </si>
  <si>
    <t>844566e6-b273-4927-aff9-2fd82fffbf0a</t>
  </si>
  <si>
    <t>ae1d1586-4b58-4343-9fdc-b0292c1286d5</t>
  </si>
  <si>
    <t>0b53b184-2e20-450c-9657-47412b28f2ab</t>
  </si>
  <si>
    <t>5062e743-283e-449d-98fd-ffe0cd16b271</t>
  </si>
  <si>
    <t>110806ec-86ca-48b3-8925-14359991f482</t>
  </si>
  <si>
    <t>ME40P2G5</t>
  </si>
  <si>
    <t>473bfba75fadb29c9f4e54a05ce18724</t>
  </si>
  <si>
    <t>21e9ee7e-54f7-4145-835d-f76e630111ba</t>
  </si>
  <si>
    <t>fa6515c1-6d04-44ba-8a82-42f43fd06459</t>
  </si>
  <si>
    <t>a6f764e4-cb98-4158-a90e-7f23fe26f2b2</t>
  </si>
  <si>
    <t>55fc468a-cd26-4371-b412-144ada9625f6</t>
  </si>
  <si>
    <t>035bd509-f66d-4d89-b90f-b040daf84a4b</t>
  </si>
  <si>
    <t>f26163e1-ed43-4eb7-81c7-13bfc7018a5d</t>
  </si>
  <si>
    <t>27bbf1c4-65d5-40dd-a457-6e32a46c0b8b</t>
  </si>
  <si>
    <t>d3d90fbc-d32e-4354-b384-5b1a5ae55bb9</t>
  </si>
  <si>
    <t>ac99662a-a5fe-4ccd-b922-a3a41eaac8bc</t>
  </si>
  <si>
    <t>96c54b55-bf54-4dc3-8bbb-8ff1d3b4fd0f</t>
  </si>
  <si>
    <t>f7bf3401-6e0e-4f1e-9f08-1f9d42a87e55</t>
  </si>
  <si>
    <t>041a5794-62b7-41e0-8535-595fb627d05a</t>
  </si>
  <si>
    <t>0e6e79f8-a836-424a-9fee-004fd42c3fc2</t>
  </si>
  <si>
    <t>d572b08d-b632-419b-a9dc-17cb0ea21ba8</t>
  </si>
  <si>
    <t>1bdfb913-456e-4e49-8ac0-f39191b00328</t>
  </si>
  <si>
    <t>c7588cef-506e-4b0d-be85-39a3bdfb2a47</t>
  </si>
  <si>
    <t>8590fe63-5dbe-4272-b6a3-37d5cb6a1f88</t>
  </si>
  <si>
    <t>a10fa696-9663-4722-9ae0-fa5218425d3b</t>
  </si>
  <si>
    <t>e6d1bd37-ea54-4099-9299-d0d7cb7f6f97</t>
  </si>
  <si>
    <t>3561e81c-9136-4ad3-85b7-648460067f3c</t>
  </si>
  <si>
    <t>b304e2ab-c34b-4439-919f-cc5687141d8f</t>
  </si>
  <si>
    <t>024de1f8-eb9f-4b40-adb5-d29cee2f64dd</t>
  </si>
  <si>
    <t>f2b82cae-629a-44f5-94a3-24a315458d76</t>
  </si>
  <si>
    <t>70f31684-c101-48a3-8c4b-e3e876c39008</t>
  </si>
  <si>
    <t>bec02733-1f69-4f5e-8971-160e0f386ae0</t>
  </si>
  <si>
    <t>4bad2e3f-ba82-4d50-880c-29ccfc7cec7c</t>
  </si>
  <si>
    <t>f6705620-766c-4ddf-965a-a03d085a66b9</t>
  </si>
  <si>
    <t>48aba8b1-563a-43b0-b8c8-7d146dde8071</t>
  </si>
  <si>
    <t>96068b20-2e9e-405c-9b33-bb3ac3e97134</t>
  </si>
  <si>
    <t>d254bf3b-96c3-4428-8ea9-b606f6b6512c</t>
  </si>
  <si>
    <t>fa0648f6-af78-4430-ad15-97a92a97366e</t>
  </si>
  <si>
    <t>aa0f0392-9ee4-4c65-bc6e-cf0f77021ebc</t>
  </si>
  <si>
    <t>bf26ad1e-09d6-49fd-9c58-b5d7ea4ee6af</t>
  </si>
  <si>
    <t>ba8dfc0a-dc52-49b7-a684-da9baa7f7e51</t>
  </si>
  <si>
    <t>c9935cef-af19-48ea-84c7-ce367e030def</t>
  </si>
  <si>
    <t>843acff7-79d9-49ed-bcda-7f2c235334a6</t>
  </si>
  <si>
    <t>bf67a2c5-2694-43de-87c9-9b38272996c7</t>
  </si>
  <si>
    <t>a948b2df-66e8-42df-a9ff-f4494201b6c9</t>
  </si>
  <si>
    <t>9c94e5d5-88fe-4a51-9e0f-52b223b41a73</t>
  </si>
  <si>
    <t>14820100-c718-4e67-9d5f-2f7f70da8f32</t>
  </si>
  <si>
    <t>c67a6d79-12d5-40a4-9fc2-10b182d67f82</t>
  </si>
  <si>
    <t>55ff0174-7251-494d-b35d-66134072d6f8</t>
  </si>
  <si>
    <t>319341a8-0682-439a-9bf2-7a11af198e83</t>
  </si>
  <si>
    <t>da68f21c-1496-45ec-86bd-820fb9a505d0</t>
  </si>
  <si>
    <t>95b408ed-414f-496c-8d21-446279c7432c</t>
  </si>
  <si>
    <t>98aaf32b-124c-49e0-aeca-960345af1a19</t>
  </si>
  <si>
    <t>310aaf6f-21c2-4034-ba15-0fbd3e1f421c</t>
  </si>
  <si>
    <t>e7b426b4-20b5-4514-b0b4-63bf9ba24fad</t>
  </si>
  <si>
    <t>24cbcff7-4f3a-4f8d-b7ba-a15977b67963</t>
  </si>
  <si>
    <t>c03f0470-27b7-4fef-8d16-7e5c48fc2ca6</t>
  </si>
  <si>
    <t>ef3d159d-ab88-4307-8512-9d9a6542f1ec</t>
  </si>
  <si>
    <t>9b65adc3-b638-490b-a62f-936fb3951824</t>
  </si>
  <si>
    <t>0ee0fb53-3185-4b8e-8b6d-d1b4dd2a1a50</t>
  </si>
  <si>
    <t>Apr 19, 2024</t>
  </si>
  <si>
    <t>a4f301e7-3703-4cec-a13b-f3c0c0ad2e53</t>
  </si>
  <si>
    <t>7c75054b-62ef-41fd-a11e-2dc393099397</t>
  </si>
  <si>
    <t>dfdadad8-01c2-4914-9faf-bc739f2cacbf</t>
  </si>
  <si>
    <t>75a7c1ee-c16d-4ec7-ac27-e5da6becd1e0</t>
  </si>
  <si>
    <t>39404903-b113-4e9e-986f-1b85b67e6555</t>
  </si>
  <si>
    <t>98ffac76-105f-444e-96e6-6356b5024e79</t>
  </si>
  <si>
    <t>XI9</t>
  </si>
  <si>
    <t>f2c481c8d5ad9236310cd0e4b38bc786</t>
  </si>
  <si>
    <t>b025b0c8-33b0-460e-8cb0-c8a163a9bcb3</t>
  </si>
  <si>
    <t>eeb37cd4-5b27-4eb7-8256-f1f92e8a29e0</t>
  </si>
  <si>
    <t>6ac4ef70-1a0c-4945-a1dc-e9553bf2e786</t>
  </si>
  <si>
    <t>1a5be7b7-2109-47ec-aa7b-fac73e05e895</t>
  </si>
  <si>
    <t>4f1e91ca-687a-46fe-9d6c-8aafa2cca63a</t>
  </si>
  <si>
    <t>e1187442-4a26-4348-8395-485d433f4bec</t>
  </si>
  <si>
    <t>957e44ff-ea79-48c9-a589-eaa8108061b1</t>
  </si>
  <si>
    <t>ff595486-6267-43f3-b501-f7e1ba52ec81</t>
  </si>
  <si>
    <t>3bee0df3-cdd0-48a1-92ca-c7590b384db5</t>
  </si>
  <si>
    <t>c252e899-30d6-42b3-adf7-8059ef35166a</t>
  </si>
  <si>
    <t>fda6f219-0695-4e98-81aa-b3acf8d059b5</t>
  </si>
  <si>
    <t>07fae042-7ff5-4fbb-bd08-3fca949f3ba8</t>
  </si>
  <si>
    <t>90785540-e8b3-4415-87b5-d0016bce878b</t>
  </si>
  <si>
    <t>8c21e8a5-9aa2-4784-9db7-634d004a09cd</t>
  </si>
  <si>
    <t>afaab62d-ba12-4fc7-9c06-61f2bc9d1eb0</t>
  </si>
  <si>
    <t>787b9b8e-ce84-4905-94a1-8904da1ee7ab</t>
  </si>
  <si>
    <t>3cdff89e-2bf0-4900-a8cf-3d50c06c32fa</t>
  </si>
  <si>
    <t>8d237205-5152-4f9c-a0d4-a2af426fff4c</t>
  </si>
  <si>
    <t>8bffe068-fd4f-4502-8222-1d22e7c3c885</t>
  </si>
  <si>
    <t>c2f4c868-9ff0-461f-9242-bd6bd9a62756</t>
  </si>
  <si>
    <t>43cffbd8-82e4-4553-9611-b069e1f2a8cc</t>
  </si>
  <si>
    <t>d8621285-6565-4783-9f1d-60e788cbffb3</t>
  </si>
  <si>
    <t>69035c35-e9e8-4e6b-882e-d6eab05ad819</t>
  </si>
  <si>
    <t>cf718e8a-16a6-42cb-aedb-ca3a1c1f0cd6</t>
  </si>
  <si>
    <t>e16acc36-c2c6-41c5-8f12-070786f6adf0</t>
  </si>
  <si>
    <t>5a024470-1248-4d6e-abd7-e55e825524cd</t>
  </si>
  <si>
    <t>538efae9-1872-4e4a-9b7f-2ae6db696bab</t>
  </si>
  <si>
    <t>6971e23d-53c6-4d3e-a25a-d04ac96f3019</t>
  </si>
  <si>
    <t>8c681f62-9734-4d92-820c-f69fc4a5811a</t>
  </si>
  <si>
    <t>64a237c3-353e-44c4-b0c1-093eefae796d</t>
  </si>
  <si>
    <t>e7291c7b-bde1-4efe-a889-d1f34d508816</t>
  </si>
  <si>
    <t>6649becc-873f-415d-9966-3ca3feddb3fd</t>
  </si>
  <si>
    <t>cac44fbc-e3ef-4131-b1c2-f4b88db1877e</t>
  </si>
  <si>
    <t>bcddd2a4-bd13-4d92-b3f5-b681e98a61f5</t>
  </si>
  <si>
    <t>698c5bfe-a93f-467b-84ab-be73a0a259db</t>
  </si>
  <si>
    <t>7ed362a4-44ca-4d77-bd26-7643ec5e7f2d</t>
  </si>
  <si>
    <t>6ab1f350-ec28-4531-94bc-a74a059d2cb4</t>
  </si>
  <si>
    <t>4bc728c8-59ba-4a2d-86e7-ccdcf7bcfc17</t>
  </si>
  <si>
    <t>c7b8084f-7195-4766-9881-72e2b989d571</t>
  </si>
  <si>
    <t>a001e647-0e1b-48f2-8835-b9089b9c7b6c</t>
  </si>
  <si>
    <t>7c659f2b-9d04-4173-a88d-461e8b29a4f2</t>
  </si>
  <si>
    <t>13032d4a-576a-48c4-afa8-89863834b6ce</t>
  </si>
  <si>
    <t>6048b5aa-03f4-47a1-a7be-9451bf5ad9a5</t>
  </si>
  <si>
    <t>956d213e-7063-4771-b99f-9e3930e63ac1</t>
  </si>
  <si>
    <t>48bfcb72-904d-4bf1-a30f-8fe5b55f86a2</t>
  </si>
  <si>
    <t>54bbba49-4529-4819-af3e-fcc15ced5114</t>
  </si>
  <si>
    <t>7ad44ea4-0f10-4bf6-9843-af66d3fc4155</t>
  </si>
  <si>
    <t>7a16d988-ebd1-48ed-a765-80312a79ac8e</t>
  </si>
  <si>
    <t>a8245154-1be7-472e-9076-248ff7747ef4</t>
  </si>
  <si>
    <t>95abfa0e-82d5-453c-aee6-1bcb24910e17</t>
  </si>
  <si>
    <t>85004b5d-7cdb-48c2-bf8f-d82ef73e1464</t>
  </si>
  <si>
    <t>8f641972-8c3d-469c-a1db-80a3d19d2dec</t>
  </si>
  <si>
    <t>f2b3afed-b697-4a1e-bdb2-962af41ee9bc</t>
  </si>
  <si>
    <t>06c9d6af-4d09-4485-bc3f-94640612daeb</t>
  </si>
  <si>
    <t>4d1abd84-663b-4586-add6-c45ce4c6e601</t>
  </si>
  <si>
    <t>be9eeecf-5edd-47c8-8efa-c5035ca95fc4</t>
  </si>
  <si>
    <t>cb8dcbe8-b66a-4af4-848b-5ceaa7209902</t>
  </si>
  <si>
    <t>524a13d3-1049-401c-bcf3-1c2036f4841d</t>
  </si>
  <si>
    <t>07ca4ac9-2bc2-4ad3-a957-2efc774fecbd</t>
  </si>
  <si>
    <t>346e3ad5-7c38-4d49-af10-bb290c4d836e</t>
  </si>
  <si>
    <t>8f06ba5c-2999-4d32-b875-0f6f86499695</t>
  </si>
  <si>
    <t>59d5cdcf-c2ca-48d3-8323-ab3e0dc161eb</t>
  </si>
  <si>
    <t>359c8666-d259-4aa1-b048-29d7e21083c4</t>
  </si>
  <si>
    <t>bc28b127-4b0e-4812-a31a-b073508f07ef</t>
  </si>
  <si>
    <t>17153c93-ebd6-4f28-bda2-cd45ad8fde05</t>
  </si>
  <si>
    <t>15857274-12b7-4008-81ab-739b8053d380</t>
  </si>
  <si>
    <t>d2359275-cf18-4710-8228-c81c01d897df</t>
  </si>
  <si>
    <t>21ec43fc-7182-46e7-b27c-17c279181d9c</t>
  </si>
  <si>
    <t>cbbc072d-3c17-4f4d-b5ea-f1de533b83a1</t>
  </si>
  <si>
    <t>362c0348-9d0e-41b5-9c20-88578bc14a76</t>
  </si>
  <si>
    <t>ec585f09-218e-4088-b19e-c3d088e17ffa</t>
  </si>
  <si>
    <t>f0259f9e-43d7-442c-b52d-00376cbf5eb9</t>
  </si>
  <si>
    <t>4ad84702-4fae-4f29-bd7b-0f49f919ed97</t>
  </si>
  <si>
    <t>061466bb-2551-4778-8c5e-c4d46a677edc</t>
  </si>
  <si>
    <t>959ce47e-ad35-488b-96f4-ef20788c92da</t>
  </si>
  <si>
    <t>f2d6c57e-1e91-4f71-9edf-c00bd4b5f177</t>
  </si>
  <si>
    <t>8af57f85-2944-43ac-a0a3-b41f0f1a8237</t>
  </si>
  <si>
    <t>4ecb65af-a06a-40d1-9c9a-a52f577c0775</t>
  </si>
  <si>
    <t>5729cde3-7975-423b-bc1b-6f01b12e9d8e</t>
  </si>
  <si>
    <t>3530aae1-d7a5-439b-ad2a-28f3e5023fdc</t>
  </si>
  <si>
    <t>9682524b-b578-4d1e-b460-2e81c3ffa51f</t>
  </si>
  <si>
    <t>d2162748-cf8c-467e-afd3-4661872e743e</t>
  </si>
  <si>
    <t>ae4b6c41-cfef-45c5-8f81-63036b142d24</t>
  </si>
  <si>
    <t>ed638d27-bea0-4aaf-a24e-d7cfb64bd11e</t>
  </si>
  <si>
    <t>d99c68ed-38bb-4bb6-8538-daeeda82a975</t>
  </si>
  <si>
    <t>3df6612a-9813-42dd-ab12-e986ae06d25a</t>
  </si>
  <si>
    <t>6252440d-1101-4ff4-85dd-4d5530c66abd</t>
  </si>
  <si>
    <t>Apr 18, 2024</t>
  </si>
  <si>
    <t>041dec26-40f0-45ff-ac95-4dfc1d410821</t>
  </si>
  <si>
    <t>c768bce0-9b8b-4d48-8f01-f11cf73a6ffc</t>
  </si>
  <si>
    <t>82d0956b-88c6-4404-a19e-9bce8b724a9f</t>
  </si>
  <si>
    <t>7f87f902-d01f-4eac-9d7e-e1b7c8937320</t>
  </si>
  <si>
    <t>a200df0f-ffa9-4976-9e34-9bdc0049d2e4</t>
  </si>
  <si>
    <t>4dc1a02e-f80b-4659-a908-0a1a6b3fabe6</t>
  </si>
  <si>
    <t>29df5e44-e380-44cc-be04-82eb65213cb5</t>
  </si>
  <si>
    <t>9047e379-0067-48db-8a42-51f88b44e8d6</t>
  </si>
  <si>
    <t>4c102d70-2453-4f7c-9a1f-6d93c60c1afc</t>
  </si>
  <si>
    <t>5709c962-298a-4e7d-b439-c34218b2bd69</t>
  </si>
  <si>
    <t>67899e40-ec5a-47b7-8a52-a629d1a62d70</t>
  </si>
  <si>
    <t>c6e7eaa5-bd57-4ff1-bcc1-7f41e07c7ddf</t>
  </si>
  <si>
    <t>f52c49f4-d11e-48c1-a92f-efa6bedfb2bc</t>
  </si>
  <si>
    <t>de9fd242-86d1-4876-9ac5-e88b58993b46</t>
  </si>
  <si>
    <t>96b93385-00ef-4725-bb57-dff0373e7c91</t>
  </si>
  <si>
    <t>2dc51f01-6c7e-45b2-886d-3edc0330452f</t>
  </si>
  <si>
    <t>71f2064f-63b7-4ad8-8fb6-0cda9bb9aca9</t>
  </si>
  <si>
    <t>062ede3a-b086-444b-9e3b-ac8996ee159a</t>
  </si>
  <si>
    <t>f9d88ac2-9d97-463d-9711-1654d5050cab</t>
  </si>
  <si>
    <t>6a44fe4d-7baa-47cc-a21e-5c9f0b856e70</t>
  </si>
  <si>
    <t>4e95d495-5159-48b6-9eba-690cbec5a4be</t>
  </si>
  <si>
    <t>c2720496-68f1-48e9-ad1d-2fdac993ed64</t>
  </si>
  <si>
    <t>7b4b721b-c0bc-49e5-a2be-26bea67bca6c</t>
  </si>
  <si>
    <t>273f6f71-f8c8-4f2d-b03a-694fb4548c12</t>
  </si>
  <si>
    <t>4e4d1d98-9837-46cd-821f-57b798488554</t>
  </si>
  <si>
    <t>eac16b93-959c-40d5-8ab7-d8d6ec5189ef</t>
  </si>
  <si>
    <t>c853ed49-1db3-427c-83b5-b35f82ad352e</t>
  </si>
  <si>
    <t>c165d608-f24e-4e94-bc15-382ff8a074fe</t>
  </si>
  <si>
    <t>ffb10f8f-5bcb-48d3-9271-d222f6239183</t>
  </si>
  <si>
    <t>bf341efc-ec23-4545-8c4c-1d391f4191d4</t>
  </si>
  <si>
    <t>34063dfd-ec7a-4642-805b-16309ddc0af7</t>
  </si>
  <si>
    <t>81faa8e0-678c-48dd-9d13-1f6d14677f94</t>
  </si>
  <si>
    <t>fe24983a-02f5-4b22-b16a-f424e9cad320</t>
  </si>
  <si>
    <t>51752c86-0afa-4715-bd52-0d472141f1b1</t>
  </si>
  <si>
    <t>XIARED124G2PACSCR&amp;2PACLEN0029</t>
  </si>
  <si>
    <t>185151961ab6c637dca96bf11cc12e64</t>
  </si>
  <si>
    <t>9e7e3298-9c94-4de4-8fd5-aa004b4e1df9</t>
  </si>
  <si>
    <t>baeb8b2b-8a7f-47c5-9700-a5f6750e41e4</t>
  </si>
  <si>
    <t>19dbeb85-fc55-4590-8412-4684db5c905e</t>
  </si>
  <si>
    <t>9592c7b1-40c2-4364-9bf6-5069eab43f0a</t>
  </si>
  <si>
    <t>38965b41-1cca-484a-914e-c711c3ef85d5</t>
  </si>
  <si>
    <t>SAMA525G2PACSCR&amp;2PACLEN0025</t>
  </si>
  <si>
    <t>f342db99ed039088e328561cf75ea345</t>
  </si>
  <si>
    <t>aa187aed-f3da-4bb3-acf6-7f81f71ae68c</t>
  </si>
  <si>
    <t>55f3bd35-ceba-4fa6-9706-b559d45454f9</t>
  </si>
  <si>
    <t>000ef604-a7ac-4d54-9c9d-ad51f200c3ba</t>
  </si>
  <si>
    <t>7f8445ca-cfba-4e34-a2f7-691dfc750f0d</t>
  </si>
  <si>
    <t>f42c4717-e0c3-4e3d-bb82-f3f5ee9f697b</t>
  </si>
  <si>
    <t>0d780e63-ef43-4f1e-8c4a-781ddd13e7a4</t>
  </si>
  <si>
    <t>878f36e3-c845-4e8c-9317-ad2ebaf7c2b8</t>
  </si>
  <si>
    <t>14PRO2LENS</t>
  </si>
  <si>
    <t>4f51c59205f26dd31b76982f16591c45</t>
  </si>
  <si>
    <t>09d51ab4-8557-41d2-9cd1-bb3300f2ab3a</t>
  </si>
  <si>
    <t>64873235-18b4-487a-80a6-1e1e0a17e2c9</t>
  </si>
  <si>
    <t>d2163a6c-762c-4086-ac96-3262753d15b1</t>
  </si>
  <si>
    <t>63103c6d-deab-4170-9f11-b2697b9cf80f</t>
  </si>
  <si>
    <t>10733657-364c-4c3e-920b-d9de47d107ba</t>
  </si>
  <si>
    <t>bd5c19f5-48a8-42e6-97ae-96e28d27f644</t>
  </si>
  <si>
    <t>22f1bc91-fcfc-4536-b480-76b1bbf09582</t>
  </si>
  <si>
    <t>66411ae3-d432-45d8-b325-e7bb584c1dfe</t>
  </si>
  <si>
    <t>79d36c06-710e-4604-ac0e-5778c03e15ae</t>
  </si>
  <si>
    <t>238af125-475b-4f2b-9cbf-4dd23bd08ba6</t>
  </si>
  <si>
    <t>d4e30217-fd12-4116-bbf1-c7f74e605922</t>
  </si>
  <si>
    <t>991f9466-5faf-4dcf-ba04-bddf6119d06c</t>
  </si>
  <si>
    <t>c02655e4-766e-4c58-86bf-19988537b6b5</t>
  </si>
  <si>
    <t>bb7d9496-3c78-48e9-abf4-55bcda9549e5</t>
  </si>
  <si>
    <t>4fe9a25f-7f8e-495c-b508-0ebd599e454b</t>
  </si>
  <si>
    <t>8d245754-26c5-440c-84df-9a10114eea98</t>
  </si>
  <si>
    <t>fd885f51-b50c-4ead-9739-1d11541972a2</t>
  </si>
  <si>
    <t>22f13eda-712a-433a-8a32-c13e76f4eca3</t>
  </si>
  <si>
    <t>d4ccbe24-c3c3-4b43-9655-b11818aed1f9</t>
  </si>
  <si>
    <t>c64e4fbb-f3d7-4490-b43b-47f968f28493</t>
  </si>
  <si>
    <t>5ec7be25-2733-46d8-b6d7-e71d56b6d502</t>
  </si>
  <si>
    <t>87d65f9d-cb4a-447a-8438-53ae4c3f6994</t>
  </si>
  <si>
    <t>ab719cb8-3d6f-4c02-80ee-ee7d470c6246</t>
  </si>
  <si>
    <t>5b332a7a-7d30-44c5-8192-56984a6e4171</t>
  </si>
  <si>
    <t>e55447af-640e-44bb-8831-42725a9d3461</t>
  </si>
  <si>
    <t>b15e2cef-e7d2-47bf-a994-32b8c0c43311</t>
  </si>
  <si>
    <t>2b2174f4-2dbd-499d-a876-0a4b0ec00c53</t>
  </si>
  <si>
    <t>dc45c16e-2dde-4c1b-8f10-7f98cce2f516</t>
  </si>
  <si>
    <t>62d844e5-836a-4479-a377-39241a7acb69</t>
  </si>
  <si>
    <t>28899f0c-1ebe-42e4-9aaf-a6640a25bdfb</t>
  </si>
  <si>
    <t>522c9650-e626-4aa2-9fc9-89bf474ce970</t>
  </si>
  <si>
    <t>b15bebda-158b-40f2-8dc7-a7571672e2bc</t>
  </si>
  <si>
    <t>301b81cd-dc37-4703-9bac-de27b3402312</t>
  </si>
  <si>
    <t>214f49ee-bf98-455b-9146-4c4f5d9902a3</t>
  </si>
  <si>
    <t>e8892e70-f6d6-4dae-9740-3120158c7466</t>
  </si>
  <si>
    <t>0cf5873e-95b7-4809-b4a5-fd2d6525e0e4</t>
  </si>
  <si>
    <t>bce3edc4-2bbd-4179-b62d-e4bd556237c2</t>
  </si>
  <si>
    <t>972bca72-aeb3-4ebc-a6ef-dacaf362bc63</t>
  </si>
  <si>
    <t>6903d6dd-0964-4f68-8a40-412a930f3506</t>
  </si>
  <si>
    <t>6e5b24f5-4fd4-4cba-82f6-25da35ec66a2</t>
  </si>
  <si>
    <t>6a225da6-7324-447c-8dde-47e71ed18cda</t>
  </si>
  <si>
    <t>9343e18f-44c9-4783-bcf7-5518e6ff1d75</t>
  </si>
  <si>
    <t>a2c6001c-84ea-477e-85d6-02ec85f8be13</t>
  </si>
  <si>
    <t>b47926ac-dd41-49a6-b48b-59221e5a05f3</t>
  </si>
  <si>
    <t>2ea357fd-3b53-4c01-85fe-bfb1159552b0</t>
  </si>
  <si>
    <t>4fcf7cca-5e05-4611-99e3-a913bc55f3d0</t>
  </si>
  <si>
    <t>4c8dcea9-333b-4e9b-9f04-780a4a3aec24</t>
  </si>
  <si>
    <t>10d26d56-5e88-44c9-a93c-89e2ee9d59ea</t>
  </si>
  <si>
    <t>de4980d6-bdb9-4201-b86c-cc85b3768f21</t>
  </si>
  <si>
    <t>c75bee25-ba88-4ca0-8d41-a337c1c48dd9</t>
  </si>
  <si>
    <t>bdb9ce90-7269-4996-b6ef-12425966e00d</t>
  </si>
  <si>
    <t>8bc22987-bd60-4cfa-bb7a-624d5b5bee66</t>
  </si>
  <si>
    <t>50c0a41e-37b6-40ba-9465-abb4807d6266</t>
  </si>
  <si>
    <t>338a06b7-b70d-4d21-9247-3f296ccdec09</t>
  </si>
  <si>
    <t>0193f84f-60f4-48cf-af07-d6597f4066ae</t>
  </si>
  <si>
    <t>df862749-2e54-45b5-bab5-f456b05aa867</t>
  </si>
  <si>
    <t>97740eec-15b0-4dbe-8819-32b1c74883f5</t>
  </si>
  <si>
    <t>35dc1bfe-0fd5-4ca6-bbdf-627e20a9f296</t>
  </si>
  <si>
    <t>Apr 17, 2024</t>
  </si>
  <si>
    <t>9750e24a-c466-42f8-be8d-f7f5f33ded30</t>
  </si>
  <si>
    <t>7539f838-0c9c-4d9f-b06a-6f63b26f0b6f</t>
  </si>
  <si>
    <t>73f8b168-cfe8-4f5d-b3ce-64bb61b200d7</t>
  </si>
  <si>
    <t>6901d503-1bf0-4bc3-96b1-3a571cfac99f</t>
  </si>
  <si>
    <t>ae80904e-96b2-4e73-8696-2769c20b71d9</t>
  </si>
  <si>
    <t>a7f875b1-5280-462d-86c0-f7ff6a1c9498</t>
  </si>
  <si>
    <t>32ed4dec-cef2-4758-8c79-abfeb7cfb2a6</t>
  </si>
  <si>
    <t>S23P2CN</t>
  </si>
  <si>
    <t>f86675c33e10a24e844d1c8da45d26ce</t>
  </si>
  <si>
    <t>c7246e6f-b541-44f8-a421-3a8ca3bc45ba</t>
  </si>
  <si>
    <t>af0c0fa9-e19e-4ec1-957c-564c79f6c023</t>
  </si>
  <si>
    <t>81147bdc-8e67-4b2b-ab6d-d8c9a67f9822</t>
  </si>
  <si>
    <t>S22L1</t>
  </si>
  <si>
    <t>31dbc501cb352d0d21a11f35d3a9a60e</t>
  </si>
  <si>
    <t>d3b56b77-3909-4a32-acae-60dfa4c256cb</t>
  </si>
  <si>
    <t>4a3d64e6-2fe9-4d03-8800-ff54466c1385</t>
  </si>
  <si>
    <t>5827ee14-d493-44d3-966e-c24678db9b8b</t>
  </si>
  <si>
    <t>ec4e4901-db92-4f1e-88f4-898fbc06289a</t>
  </si>
  <si>
    <t>e287f48c-4c93-495c-970d-c519591987f3</t>
  </si>
  <si>
    <t>cd0084cd-8edd-4e7c-9de1-03ab741cc3c4</t>
  </si>
  <si>
    <t>cd2522b4-7270-4b98-a873-4925e76b029a</t>
  </si>
  <si>
    <t>78e91528-319e-4dca-80d1-1985f18c1c00</t>
  </si>
  <si>
    <t>cc946c0b-a26c-4962-b1ee-689c99e66b02</t>
  </si>
  <si>
    <t>aad513cc-cde3-4e24-9e20-055f43f66edf</t>
  </si>
  <si>
    <t>4ec1b32a-73af-42b4-b340-6b93392bb85c</t>
  </si>
  <si>
    <t>cc7b4c0a-1cad-43cb-b4f9-4f29fbcda0fd</t>
  </si>
  <si>
    <t>4dfac4ea-a0a1-449c-84e6-ce44f3c06067</t>
  </si>
  <si>
    <t>4f0c3d83-af6b-441f-8742-e80c885a9487</t>
  </si>
  <si>
    <t>f6b485e8-ad41-4084-9ac4-8ee95b0e49cd</t>
  </si>
  <si>
    <t>25d40ac6-ce49-4e15-abac-bd6b79242741</t>
  </si>
  <si>
    <t>a8c03709-a6a3-4653-927d-35503fd4a665</t>
  </si>
  <si>
    <t>91647514-c000-4eff-a1d1-1f1a73a8c6a8</t>
  </si>
  <si>
    <t>b7c9f6eb-cb74-4b7d-a829-255246a24ae8</t>
  </si>
  <si>
    <t>6adc514e-36b6-4049-ace3-41e7375f18f3</t>
  </si>
  <si>
    <t>16441704-8418-4649-831b-5568da0d3e68</t>
  </si>
  <si>
    <t>d08c1a51-4e6e-4c77-8283-a2c5ab31f631</t>
  </si>
  <si>
    <t>980e3dd5-78c2-4337-90fd-278263b21415</t>
  </si>
  <si>
    <t>170c52bc-6a9a-4d77-ad81-c26e469524f7</t>
  </si>
  <si>
    <t>3e3390c9-771c-4751-9bc5-784e5ef01758</t>
  </si>
  <si>
    <t>c7aaaa6b-df7d-4d91-a87c-20d8806531a5</t>
  </si>
  <si>
    <t>dfc4193b-12a0-4530-adc8-99700b5699da</t>
  </si>
  <si>
    <t>1520c621-1bb8-437f-b301-b6dfbfa033ec</t>
  </si>
  <si>
    <t>a18f62c0-cbea-40f4-b8fb-5b3210818bc8</t>
  </si>
  <si>
    <t>1d0af22e-22b0-47e9-9d8a-e3a46c1dd65f</t>
  </si>
  <si>
    <t>864dfedf-d571-41f5-8c96-2f923a8b64ad</t>
  </si>
  <si>
    <t>984ef14f-bfac-4342-aed6-b531bf1ecbb3</t>
  </si>
  <si>
    <t>b0c2699e-f1d8-4748-90e4-4d30f8444052</t>
  </si>
  <si>
    <t>42a68547-cccc-4fc2-8798-aa910821c32a</t>
  </si>
  <si>
    <t>d4f4d536-66b2-4d0c-9f23-c4d0e316d3ba</t>
  </si>
  <si>
    <t>8cc47430-67aa-42b2-afd7-370bd6821750</t>
  </si>
  <si>
    <t>90ff4f62-d86d-40fb-a2d3-310c06368f6c</t>
  </si>
  <si>
    <t>712ff082-8711-40db-be2f-e5e9fb498526</t>
  </si>
  <si>
    <t>4413a289-9fa4-4796-9746-70b03debb33b</t>
  </si>
  <si>
    <t>57433601-0389-4e58-b432-0e553c643063</t>
  </si>
  <si>
    <t>9a2a6d6d-d855-4def-b929-ca4cbc8c71ea</t>
  </si>
  <si>
    <t>2daf67ff-23c3-4400-bb04-c9b94de18cdd</t>
  </si>
  <si>
    <t>9d2c9c8c-80ca-4647-b768-513f47d35c56</t>
  </si>
  <si>
    <t>34ad37eb-d1f9-4d5e-a97f-046de33f2528</t>
  </si>
  <si>
    <t>5d12e4e2-2357-4f6e-912d-0a6f576f12f3</t>
  </si>
  <si>
    <t>f8bf75bd-2b0b-4087-861e-a749a2d6bba5</t>
  </si>
  <si>
    <t>aaa60e35-7b3d-4304-aec6-84d08484026f</t>
  </si>
  <si>
    <t>42dfce74-af18-4aad-bd2e-54f75196a031</t>
  </si>
  <si>
    <t>73bf9a62-9592-44df-b77f-bcd510eca86c</t>
  </si>
  <si>
    <t>1025c3f7-7ba8-464a-b4cc-beaef7584584</t>
  </si>
  <si>
    <t>39b11afb-edf1-4ae3-abba-4fa4d9f4aac0</t>
  </si>
  <si>
    <t>5dd43d4b-c17c-49cc-b38d-9a4c533ecf6d</t>
  </si>
  <si>
    <t>85758724-337a-4ff3-a9b1-ea539714e88b</t>
  </si>
  <si>
    <t>c072efa9-d603-4d4b-91fb-dda98e9d7b4d</t>
  </si>
  <si>
    <t>946d4ca3-8183-46bc-a8fd-dc3b9a90affa</t>
  </si>
  <si>
    <t>ead8262b-e1e4-4f07-ae5f-f28405cfae82</t>
  </si>
  <si>
    <t>076ba5dd-3b93-4372-813e-2fb00928e0ad</t>
  </si>
  <si>
    <t>44ff6495-92d4-4009-921b-acffc5e2d029</t>
  </si>
  <si>
    <t>61a782d1-924f-4fbd-810d-40d452a0c661</t>
  </si>
  <si>
    <t>d03ecb71-b22a-4c5b-802f-feed2b6b07f5</t>
  </si>
  <si>
    <t>d0ed0227-b7bf-4a84-8545-58acdc9391ff</t>
  </si>
  <si>
    <t>b3348b20-4d1a-4f2f-8d44-16433efb6e0b</t>
  </si>
  <si>
    <t>5f61b187-fe49-4fe4-99e3-23a1f94368d0</t>
  </si>
  <si>
    <t>43cb6861-88ce-41eb-a862-d402261429f4</t>
  </si>
  <si>
    <t>8b38c0bf-4177-402d-8795-cf7330ad5bf1</t>
  </si>
  <si>
    <t>4a1778c0-ab4c-4b91-b04f-8246e110302b</t>
  </si>
  <si>
    <t>e4701bdf-1a75-49fc-8836-1a6378c6bf22</t>
  </si>
  <si>
    <t>8e72c209-3869-4a5f-bee5-5442fcc216bb</t>
  </si>
  <si>
    <t>e79fe60f-690b-43f1-8810-640f78674209</t>
  </si>
  <si>
    <t>9c432272-8c6e-4766-b81b-09d7ddd2b2d0</t>
  </si>
  <si>
    <t>12f651e8-2078-46c9-84f9-958a05fb1e90</t>
  </si>
  <si>
    <t>d5a5c142-d442-4a78-ba41-34187d832263</t>
  </si>
  <si>
    <t>ae869f69-aa33-459c-83c1-837b14a3cb3e</t>
  </si>
  <si>
    <t>43a72608-6edb-4aec-8267-0c5335ea328f</t>
  </si>
  <si>
    <t>25863623-9cf9-408a-aacd-8928185e4d7a</t>
  </si>
  <si>
    <t>3c1ae85a-d132-403b-96bb-d64af8f047b8</t>
  </si>
  <si>
    <t>24bd7ebc-2b84-4973-b6ca-f666417c1ad9</t>
  </si>
  <si>
    <t>eb2c654f-7487-4b0b-b6d6-e7798a78ed74</t>
  </si>
  <si>
    <t>07e38075-cd8e-4da3-9ec4-e9872341a152</t>
  </si>
  <si>
    <t>9abc9b5b-6f19-48e5-b896-5bbd1270f9a2</t>
  </si>
  <si>
    <t>5970476b-d589-4a67-9d0b-efc9a016d454</t>
  </si>
  <si>
    <t>f628b715-1376-4a5f-b047-bb856ccc2773</t>
  </si>
  <si>
    <t>580b26c3-37e6-45a7-a761-68625d8880e5</t>
  </si>
  <si>
    <t>696a81a1-4c1f-4cdf-a0ae-cb9d0e1610c5</t>
  </si>
  <si>
    <t>cb8ab86b-ee06-4fd3-8d3b-15e607aba152</t>
  </si>
  <si>
    <t>ASPOR616</t>
  </si>
  <si>
    <t>5fcc8cfbfe34dc701cedfb26e69ef758</t>
  </si>
  <si>
    <t>934b5bf5-289d-4cf1-a1fa-245828c49ae0</t>
  </si>
  <si>
    <t>Apr 16, 2024</t>
  </si>
  <si>
    <t>13901084-1a54-46d5-8cdd-34679442bb0c</t>
  </si>
  <si>
    <t>0624c7a2-2e98-431e-bf0c-7f0ba50c2668</t>
  </si>
  <si>
    <t>38e8a43e-cfc9-45fb-b113-f43cd9084cc9</t>
  </si>
  <si>
    <t>1c2c9c7f-f230-4073-9063-573a683ee28d</t>
  </si>
  <si>
    <t>A13G5PACK1</t>
  </si>
  <si>
    <t>a3018136ead8f671c032b7bffc7c7063</t>
  </si>
  <si>
    <t>bfeaf02d-6c1a-44e3-8fa7-ee43c46a215c</t>
  </si>
  <si>
    <t>8cc90db5-0d11-43e1-8fad-178771052b16</t>
  </si>
  <si>
    <t>65fe4f83-6d32-4985-a4d0-e937e7356fd0</t>
  </si>
  <si>
    <t>4b8f59a2-82c4-472c-9c57-5844f8984cef</t>
  </si>
  <si>
    <t>SAMS230014</t>
  </si>
  <si>
    <t>fc3cb7ac2f349947e6424f2469a1f1c8</t>
  </si>
  <si>
    <t>b5de1003-c565-4628-a394-64455796cea0</t>
  </si>
  <si>
    <t>83d8d12b-c758-4c11-bd9c-a93cc68b9a8f</t>
  </si>
  <si>
    <t>52eb5b4e-8916-4520-807a-3b0f3b35f4bd</t>
  </si>
  <si>
    <t>14PROMAX&amp;LENS2</t>
  </si>
  <si>
    <t>3baad2feb2b56570affb0cef0859c725</t>
  </si>
  <si>
    <t>a243167c-c210-4d8a-9c91-85b5d3a0b82c</t>
  </si>
  <si>
    <t>95aa58a7-5305-4c34-8e0c-2ae76c6f9dfc</t>
  </si>
  <si>
    <t>61512975-9c0d-4525-824b-5c6f43acf918</t>
  </si>
  <si>
    <t>97ae8237-03c5-45e3-b06d-2623196f9752</t>
  </si>
  <si>
    <t>9403d351-21f0-46bb-b55e-a4fcbebf345a</t>
  </si>
  <si>
    <t>3fb6c41a-35bc-4509-8af5-0b96bfb5b366</t>
  </si>
  <si>
    <t>c5500932-e9f9-4bd0-9257-a4beff87bf01</t>
  </si>
  <si>
    <t>58ece606-9ca5-40ec-9ff3-14373f4a1c5f</t>
  </si>
  <si>
    <t>fcd0056f-949a-4943-b9d2-5e7874c35a5f</t>
  </si>
  <si>
    <t>0876c0fa-f4bd-4e7a-a772-620da8adcc72</t>
  </si>
  <si>
    <t>c82bdaa6-aa9e-4444-9c73-430fae85a12f</t>
  </si>
  <si>
    <t>beef4be9-7fa4-4c58-921b-33eaee7001df</t>
  </si>
  <si>
    <t>2346a8a3-92f2-4a28-b888-a7999b4a42c4</t>
  </si>
  <si>
    <t>55712417-2016-4ed4-9d48-c01b36031eef</t>
  </si>
  <si>
    <t>e2f36cde-e570-454a-b899-b34b65dd137d</t>
  </si>
  <si>
    <t>adbd93de-d695-45b3-8aff-c2d8ac50ba90</t>
  </si>
  <si>
    <t>6fa11623-4375-4a54-b8f6-ee1c1952eabd</t>
  </si>
  <si>
    <t>99ae0688-277b-4b66-9b6b-914b1b6caa4b</t>
  </si>
  <si>
    <t>e66fea25-2878-40bf-8d64-6798fc305579</t>
  </si>
  <si>
    <t>6476c0eb-a9a3-424c-948a-ba999afa2628</t>
  </si>
  <si>
    <t>8659677f-2333-48ff-8e55-155f3f18df7d</t>
  </si>
  <si>
    <t>e8f98ec6-534f-4596-9117-add2847053ce</t>
  </si>
  <si>
    <t>fc04cdb0-fe81-49f0-ad63-ed819ec09ea3</t>
  </si>
  <si>
    <t>bd9cb110-aba8-410b-bc83-e1483227ec6e</t>
  </si>
  <si>
    <t>1cfd2055-b80d-4987-a43c-68d42eff1828</t>
  </si>
  <si>
    <t>afbc1354-9674-4361-9ec0-0a6561ee78f7</t>
  </si>
  <si>
    <t>45fbab10-81a1-4254-8aa7-c0252fc0df01</t>
  </si>
  <si>
    <t>824f377c-b8e1-4840-b37d-1eb29bab8063</t>
  </si>
  <si>
    <t>Google-Pixel6Pro-2Pack</t>
  </si>
  <si>
    <t>836f77ef5ae3e237dbbcd63a2ccd1a28</t>
  </si>
  <si>
    <t>ffe9d5c5-25fa-4997-b2c6-e035a3099f97</t>
  </si>
  <si>
    <t>d5f02455-241b-4919-b587-80a3acd3dd2b</t>
  </si>
  <si>
    <t>4715146a-3580-4fe5-bf9f-592ed0d573cd</t>
  </si>
  <si>
    <t>6d0005cd-26a8-4f97-b2c2-14ccb8064935</t>
  </si>
  <si>
    <t>16e7d434-0372-4022-9ba0-1918f6544547</t>
  </si>
  <si>
    <t>b40ece50-ce9a-442f-bd84-e29767f7ab09</t>
  </si>
  <si>
    <t>f0688763-1d15-4fd5-9017-c1e0f507bb6c</t>
  </si>
  <si>
    <t>3ebb908b-5466-41fc-92e1-b9a34b0d8607</t>
  </si>
  <si>
    <t>5feb032b-d6cc-4018-ae5d-a71cee382fa0</t>
  </si>
  <si>
    <t>65ee32f0-8a3e-4124-a2f4-9d00f14d87b0</t>
  </si>
  <si>
    <t>cf172d6d-08fa-4657-8cd7-c997e2beb7fd</t>
  </si>
  <si>
    <t>e2fd6c02-b793-49b0-81e8-6e79a7c99c50</t>
  </si>
  <si>
    <t>17835c70-f7af-49cc-81f4-297e00127dc1</t>
  </si>
  <si>
    <t>848357b2-cb37-4c7c-ba09-0a2592bb6f1e</t>
  </si>
  <si>
    <t>8fcb5700-f2a0-4fc5-a3b6-fa39f78f75e2</t>
  </si>
  <si>
    <t>606626df-98ab-4190-b5df-6d636db40c30</t>
  </si>
  <si>
    <t>b2bee7e6-e4b5-4f51-aebb-8a260262987c</t>
  </si>
  <si>
    <t>0c7ca45b-7f60-4571-b3a5-f442fc29b0fa</t>
  </si>
  <si>
    <t>6cd62a8e-8e28-40af-a685-95261517cc4d</t>
  </si>
  <si>
    <t>af66244d-3e3a-4d2b-8720-053854f14731</t>
  </si>
  <si>
    <t>873db845-d7c2-478f-b577-92701075010c</t>
  </si>
  <si>
    <t xml:space="preserve"> Självlysande14P1M</t>
  </si>
  <si>
    <t>86e149fa07ce1ab82068e1475f87b7a6</t>
  </si>
  <si>
    <t>fa5dd10f-0483-4b86-8829-ef9091b3c7ad</t>
  </si>
  <si>
    <t>a9555825-929c-40a5-a496-e9bccbb67e90</t>
  </si>
  <si>
    <t>d96743b6-0030-43bf-86f4-405e8187b41a</t>
  </si>
  <si>
    <t>6ba90596-0f13-47a9-97a3-8b9d163a08cc</t>
  </si>
  <si>
    <t>161a234f-27b4-440e-b062-51e89ddd3afc</t>
  </si>
  <si>
    <t>200d0cde-a5f7-4543-bd15-788ee7943c7f</t>
  </si>
  <si>
    <t>b7358460-8113-4dba-a374-844ffc0c2ced</t>
  </si>
  <si>
    <t>11c27391-2b64-48e6-85da-21d18ce6e66a</t>
  </si>
  <si>
    <t>d9df15b9-b719-4203-8a7e-310ffb29566c</t>
  </si>
  <si>
    <t>c346ce2a-bcbb-444b-b20b-f19ca4d1b0a5</t>
  </si>
  <si>
    <t>f53bc85d-46a6-4022-b15d-a575fb646c5b</t>
  </si>
  <si>
    <t>b6be1953-8887-477d-906e-c177b3c02e86</t>
  </si>
  <si>
    <t>1918456f-beba-4f1d-9c10-7be4b3005a55</t>
  </si>
  <si>
    <t>909d7257-b142-4d78-95b9-2f6055850746</t>
  </si>
  <si>
    <t>4784c420-45b4-4c66-a9b0-2c9db8cdef85</t>
  </si>
  <si>
    <t>4c984f23-7d97-4326-8842-1a72ebeba054</t>
  </si>
  <si>
    <t>be95a577-528c-4019-89ce-11e06e45d8a5</t>
  </si>
  <si>
    <t>29927b73-0dc0-40a0-9eb0-19b9baed6491</t>
  </si>
  <si>
    <t>1765bf21-f154-4cff-9d60-ee75a98204e8</t>
  </si>
  <si>
    <t>d1f7834d-7a76-4b83-92f6-88b33760b6ac</t>
  </si>
  <si>
    <t>1590ee4d-0701-4c9b-af06-cb0b683403db</t>
  </si>
  <si>
    <t>18839292-f626-4857-a490-0267d1ae3551</t>
  </si>
  <si>
    <t>91faa24d-2a9b-4ca4-beaa-5ff5822e2160</t>
  </si>
  <si>
    <t>31deaa3d-bf9d-4aad-a83f-1937b6dad7dc</t>
  </si>
  <si>
    <t>14b11b85-efcb-44eb-ba44-fb925e8fe69e</t>
  </si>
  <si>
    <t>01899b7a-29b4-4154-9c53-6bad5b8e9c51</t>
  </si>
  <si>
    <t>c483f184-b40e-4ab1-9a61-8bed0536f1aa</t>
  </si>
  <si>
    <t>deacd0c2-b923-48e6-a8f8-5efc7e9a1a3a</t>
  </si>
  <si>
    <t>75cee257-210a-4585-900b-e41f6884ef6f</t>
  </si>
  <si>
    <t>88acf4a3-251d-4755-af98-25607f53e605</t>
  </si>
  <si>
    <t>2b0c4a9e-7e91-46d1-8ae9-2574d705e9f5</t>
  </si>
  <si>
    <t>28e061e8-0583-45dc-83aa-f712099d813b</t>
  </si>
  <si>
    <t>e367000a-00fd-4ad1-a279-aa1fdbe93fc5</t>
  </si>
  <si>
    <t>a0077009-74ea-48de-86b4-d15878523a1c</t>
  </si>
  <si>
    <t>abf719b6-2e57-4b72-8a37-0301a8140b4d</t>
  </si>
  <si>
    <t>b1f73513-8649-46b2-a8c4-baadfa9dc83d</t>
  </si>
  <si>
    <t>dc136f0e-0fed-4144-9056-207a8ddcf5b7</t>
  </si>
  <si>
    <t>a77b0b46-f48a-40fe-9359-244fc9485b77</t>
  </si>
  <si>
    <t>254b6cf9-4354-4ebb-a510-c31419190667</t>
  </si>
  <si>
    <t>4c63dbda-4137-4e4d-a689-594ad8c9dda9</t>
  </si>
  <si>
    <t>90408d3d-a362-4121-98a0-477ae9f62c75</t>
  </si>
  <si>
    <t>c126ee26-714e-4124-a11b-1eaa15404039</t>
  </si>
  <si>
    <t>1f36f4c7-c9e5-4570-adb4-957e2ea68204</t>
  </si>
  <si>
    <t>0ebec01d-237a-4340-a423-15fe4a0a8aff</t>
  </si>
  <si>
    <t>b0d078c2-030d-4794-8edf-d71f01e21f8b</t>
  </si>
  <si>
    <t>9e9924d1-88f9-4970-8388-0326b6786d3d</t>
  </si>
  <si>
    <t>02465709-2781-489a-a5fa-c34a91cda01a</t>
  </si>
  <si>
    <t>7598291e-b87a-4983-9917-34025ca5703c</t>
  </si>
  <si>
    <t>44752e25-471c-4563-8a55-ce2898edc793</t>
  </si>
  <si>
    <t>589784ac-66fc-4690-82ea-032e2deacdbf</t>
  </si>
  <si>
    <t>5a1a5c68-fe0b-4382-bd40-1884e340d122</t>
  </si>
  <si>
    <t>c66b6e07-a91a-4194-86c4-4a940a452b75</t>
  </si>
  <si>
    <t>6eb0ae2e-bd34-4180-b318-de8fa992fd52</t>
  </si>
  <si>
    <t>5cd2bc7a-ad1c-4cfb-9ecd-7d9678cfc35f</t>
  </si>
  <si>
    <t>09654ab3-8a5b-4914-8979-e84510bd74fa</t>
  </si>
  <si>
    <t>9bfe090a-45ba-47df-8567-688ff3a7f769</t>
  </si>
  <si>
    <t>3ea0c371-8bfc-4a7b-a039-795f86f900d9</t>
  </si>
  <si>
    <t>5958dc4c-43b6-44d0-96d6-2692758debac</t>
  </si>
  <si>
    <t>e6fa9af1-13f6-43e6-ac5d-220b3e7a6d0c</t>
  </si>
  <si>
    <t>4f4b0639-cd89-403d-ab9d-2b62d574407a</t>
  </si>
  <si>
    <t>e2c8562a-5ab6-417a-8700-fd1e6df38049</t>
  </si>
  <si>
    <t>26e5b3ab-8c79-4e38-90ca-86feb3c86e33</t>
  </si>
  <si>
    <t>0bd6c4d7-4c73-4cc4-b2c0-f247c047411c</t>
  </si>
  <si>
    <t>b9d4db01-ba0b-4795-af24-a64ca07c3774</t>
  </si>
  <si>
    <t>2ac39140-33a4-4454-aec0-8674109e7c65</t>
  </si>
  <si>
    <t>772086ca-f10c-46aa-bee9-886701b45a90</t>
  </si>
  <si>
    <t>413a1fca-023f-4092-a745-5afcace6cab4</t>
  </si>
  <si>
    <t>6cd1def0-9a8b-4f16-9d96-bfc2e141c8a1</t>
  </si>
  <si>
    <t>dc2fe0f3-8d0d-43fd-8276-553b882f5993</t>
  </si>
  <si>
    <t>Apr 15, 2024</t>
  </si>
  <si>
    <t>2e3fa458-7663-42ff-a65d-3008ba8ad92d</t>
  </si>
  <si>
    <t>d04e87e8-3f31-4d92-bb5d-b3808560c9d9</t>
  </si>
  <si>
    <t>49e5dbc2-10b9-4407-be7a-0bc470c054c6</t>
  </si>
  <si>
    <t>2334c0b4-5dc3-41b3-a8b8-e34c9f443c81</t>
  </si>
  <si>
    <t>ae6179b7-bed0-4511-8239-e403a70f452e</t>
  </si>
  <si>
    <t>d51d1b62-84f5-4634-b906-c64741cf9477</t>
  </si>
  <si>
    <t>XIAOMI10G1</t>
  </si>
  <si>
    <t>98fb11a46fca69ed77618abc37c32434</t>
  </si>
  <si>
    <t>993ce462-955a-4121-9740-ad7898cb7742</t>
  </si>
  <si>
    <t>664e35de-9187-4ba2-a2db-63bc5dda99b0</t>
  </si>
  <si>
    <t>6613a278-165c-4477-a7a4-c510340edbf0</t>
  </si>
  <si>
    <t>c7e70ac0-5200-4295-9ecc-4838fed1c423</t>
  </si>
  <si>
    <t>d97f120d-b954-413b-ab39-04e29c43f812</t>
  </si>
  <si>
    <t>d23ac190-3e90-485a-be72-15b00f128451</t>
  </si>
  <si>
    <t>GOOGLE6A2L2</t>
  </si>
  <si>
    <t>e2be06655dd628b5074b189e74aad246</t>
  </si>
  <si>
    <t>543b8f8d-ebdc-4640-b8ba-095496ef5e23</t>
  </si>
  <si>
    <t>b6980b6b-dac7-453e-92db-0a2d763194dc</t>
  </si>
  <si>
    <t>dfe3a4a5-b482-4a30-8f84-753be95520f3</t>
  </si>
  <si>
    <t>2cc3587f-e0fc-44a3-b363-ca847731e52c</t>
  </si>
  <si>
    <t>58836595-c581-4f94-a3cd-7c3fb25173ba</t>
  </si>
  <si>
    <t>4dd49fc9-f4fd-4ac7-bdcd-c37000b6ef65</t>
  </si>
  <si>
    <t>2cf9e386-595f-4ca4-9b93-5ab0ef9666ad</t>
  </si>
  <si>
    <t>168d8298-a633-49c3-8bad-fd0dd39449fd</t>
  </si>
  <si>
    <t>ab1c521a-8392-4fb1-ba6a-ac8cf0793b29</t>
  </si>
  <si>
    <t>7b8987b7-64e2-4968-81eb-917da117128b</t>
  </si>
  <si>
    <t>2a8b9d12-4a73-45f5-b21e-961a5126505a</t>
  </si>
  <si>
    <t>ce0a73ec-b36a-41cd-8d94-434e06f5fc7c</t>
  </si>
  <si>
    <t>72c79870-b0a5-4ac7-af0b-eae3d0b619a6</t>
  </si>
  <si>
    <t>2691eacd-4cd2-4205-8968-99c55557da8b</t>
  </si>
  <si>
    <t>c8c74184-e96e-4b92-be12-ab1d7737b5c0</t>
  </si>
  <si>
    <t>67e5591a-c65a-4715-a0fc-3696ba0a8000</t>
  </si>
  <si>
    <t>832befd4-9bef-47bb-9bdd-8ec2c8a14031</t>
  </si>
  <si>
    <t>3ee1bc1e-3449-4a47-9c30-9048f35fc73b</t>
  </si>
  <si>
    <t>b7ab962d-8ee0-414d-abae-3c81c899617b</t>
  </si>
  <si>
    <t>b29cb1ac-fc88-4547-ba57-952737afa226</t>
  </si>
  <si>
    <t>c9f6387f-fef1-4b30-9407-ba3130893bfb</t>
  </si>
  <si>
    <t>43bd7b02-065f-4234-a7c1-5da4e4073a5e</t>
  </si>
  <si>
    <t>f5999054-20e0-4674-bb0c-b6acd48bc11a</t>
  </si>
  <si>
    <t>219b1792-f01a-4588-9ea6-5326e5d2c811</t>
  </si>
  <si>
    <t>8fffaf2b-4111-4eba-b3b9-c2c7edd66280</t>
  </si>
  <si>
    <t>1055a9ec-1771-43d7-9f38-d899e2ba2e07</t>
  </si>
  <si>
    <t>5f697c50-657a-4872-a77a-14c8581bd0ce</t>
  </si>
  <si>
    <t>98bc532b-e111-4780-b9d9-9b1330e0ae84</t>
  </si>
  <si>
    <t>af18de6f-eff8-410c-857e-738003db6adc</t>
  </si>
  <si>
    <t>6d6e75cb-7c50-40fa-903c-40ad7c1871d4</t>
  </si>
  <si>
    <t>91bcb6c7-df81-459e-bf0e-989703ccea93</t>
  </si>
  <si>
    <t>4f10cd03-a42e-4907-8c7c-738cce7a8f19</t>
  </si>
  <si>
    <t>3b92e13c-0ce4-46c0-b238-f6441e6b1026</t>
  </si>
  <si>
    <t>38f539ee-830d-4bbf-a3f5-40c94d842356</t>
  </si>
  <si>
    <t>a38d400b-cb0a-4f40-b59b-802bdb6ab942</t>
  </si>
  <si>
    <t>7d43d4f3-a0d8-4cc1-956d-9fd04a290ca7</t>
  </si>
  <si>
    <t>97f4a56f-e744-4311-997c-aca5cabd1479</t>
  </si>
  <si>
    <t>5040ec6a-00db-466d-a6e7-35a15ce9ed78</t>
  </si>
  <si>
    <t>afad7ac2-2a6d-4360-926c-2222456f4658</t>
  </si>
  <si>
    <t>802af170-4cbb-4fcf-9aba-bb8e159e6477</t>
  </si>
  <si>
    <t>9f625b71-f582-477a-bd48-9564cd6fde4d</t>
  </si>
  <si>
    <t>d0e2e311-6f5c-43f2-8815-1d38452c86e4</t>
  </si>
  <si>
    <t>4e79e711-8609-48a4-a381-5521ae535393</t>
  </si>
  <si>
    <t>2795697b-d5bb-4e3c-bd2b-cc9a1a6b3a57</t>
  </si>
  <si>
    <t>b8c882cd-c12e-4ded-98d0-8c1ebbc67f98</t>
  </si>
  <si>
    <t>54b9ca07-7f13-4d17-843f-e8e259cf0b71</t>
  </si>
  <si>
    <t>729ff2cb-8532-4aa1-bd32-26559bf6a387</t>
  </si>
  <si>
    <t>7b3cb169-a139-48a2-888a-f3d6a9e1bdd9</t>
  </si>
  <si>
    <t>12f4587f-a1d3-4b17-808f-1fd2ef23a2ce</t>
  </si>
  <si>
    <t>4cf5c2de-a60d-474f-9e51-c317a2227b67</t>
  </si>
  <si>
    <t>c0fa4287-40c6-46a9-a02e-0e91fc70eb42</t>
  </si>
  <si>
    <t>90bf50b3-58be-4d76-8a7e-ba1ef977ec1d</t>
  </si>
  <si>
    <t>5ef7b095-5c10-416f-b265-7207a0da7a2e</t>
  </si>
  <si>
    <t>85f294a3-97d4-4443-afd5-f030780f01d3</t>
  </si>
  <si>
    <t>a1a2a325-f2f7-4377-8c8c-fc4157ff9d4e</t>
  </si>
  <si>
    <t>d6dd857c-bc8f-4e11-af5b-d51e2b322ca0</t>
  </si>
  <si>
    <t>2ea8526e-7115-499d-9f0f-363ea9c347af</t>
  </si>
  <si>
    <t>a7467134-ee90-4cad-adc9-ba17f7192bc8</t>
  </si>
  <si>
    <t>cd352358-3517-4d14-aae9-3a3158b3f840</t>
  </si>
  <si>
    <t>3e08d84e-1d04-4dee-b122-583f7d7648a4</t>
  </si>
  <si>
    <t>9ede4259-5401-445e-802d-a0a1fff99fc3</t>
  </si>
  <si>
    <t>914dd775-6c19-4fb4-8c93-6adc68177ccd</t>
  </si>
  <si>
    <t>5cfaeac9-b636-4ac8-b041-a3c266f75898</t>
  </si>
  <si>
    <t>6fc36f50-8c64-41ea-97d2-0367487837e3</t>
  </si>
  <si>
    <t>248307b8-9c23-4609-848a-44536e954de8</t>
  </si>
  <si>
    <t>a36e1617-6bf8-49ee-97b4-0c42cc896531</t>
  </si>
  <si>
    <t>91ec1f69-b354-4d8a-a9c0-cc9f8459d369</t>
  </si>
  <si>
    <t>31c62aeb-b06c-4bc4-b81e-ead397b2219a</t>
  </si>
  <si>
    <t>92769b24-d2f3-427a-8e66-21ad183e5f95</t>
  </si>
  <si>
    <t>b24a47cb-0740-499f-a018-970445990ae2</t>
  </si>
  <si>
    <t>8c397408-b1dc-49e9-8f7b-64957c9eccb3</t>
  </si>
  <si>
    <t>2d46b0aa-1a5f-4a9a-aef5-77fdb74520ca</t>
  </si>
  <si>
    <t>c3fdb2ad-3c17-402d-9b8c-9ee6f4b9333f</t>
  </si>
  <si>
    <t>5fc7e280-57bf-4d32-a4e1-88af1c35b4b3</t>
  </si>
  <si>
    <t>6390eff1-0bf7-4968-bfce-50575bacc609</t>
  </si>
  <si>
    <t>654885ee-3d7f-4f08-b8b5-358caa2e44ad</t>
  </si>
  <si>
    <t>b2658e90-6b0f-413a-92c5-18918ca451dd</t>
  </si>
  <si>
    <t>c6a993a6-598f-4ec1-80a5-109e22cc9292</t>
  </si>
  <si>
    <t>9ea0a7db-9059-4f65-96ba-14ee6952bc77</t>
  </si>
  <si>
    <t>riu3</t>
  </si>
  <si>
    <t>c334a1fd2eedd2a41fecdfdc3febafed</t>
  </si>
  <si>
    <t>3c39b1dc-a07c-4186-b29a-f9f3a68a6b8b</t>
  </si>
  <si>
    <t>0b817fc0-bc7b-4f07-9913-fe357090569a</t>
  </si>
  <si>
    <t>e80e9e07-ec54-41a5-bb58-1645be58d7cd</t>
  </si>
  <si>
    <t>21e4f795-a3e3-44fb-9283-b3d92955347d</t>
  </si>
  <si>
    <t>397f62e1-72be-42d4-b113-229986ea3161</t>
  </si>
  <si>
    <t>174c9ea4-e448-4155-9d61-e9035d7831d8</t>
  </si>
  <si>
    <t>a5399df5-aa85-49cd-90ef-3ac8beea5773</t>
  </si>
  <si>
    <t>3c2d4097-8baa-458e-9a02-106afff4414e</t>
  </si>
  <si>
    <t>fa767274-c857-498d-b7ee-269165c05974</t>
  </si>
  <si>
    <t>51066220-48e6-4d6c-81b2-96655260721e</t>
  </si>
  <si>
    <t>913a6dbf-8541-4da3-affd-2afdf559b597</t>
  </si>
  <si>
    <t>d13e7fc2-7f5f-4fe1-a964-a9337a437671</t>
  </si>
  <si>
    <t>e07efe4a-5590-4cee-b203-9c1aa6af2810</t>
  </si>
  <si>
    <t>5aa094c8-e50a-4292-bf47-d4e79f97207c</t>
  </si>
  <si>
    <t>c9c13432-16aa-40df-9912-3d202fd98243</t>
  </si>
  <si>
    <t>0048afe5-e070-4ccc-b0e0-b7beafa49915</t>
  </si>
  <si>
    <t>ac42f48d-1b71-4501-90ec-15edcc3dd9dc</t>
  </si>
  <si>
    <t>b4ccf87c-0a19-4c4c-bbf8-abba3f99025d</t>
  </si>
  <si>
    <t>eba09a4a-9389-4096-a36f-fcb3f165ed82</t>
  </si>
  <si>
    <t>2f67a54f-fa45-4896-bd65-91dcee427a12</t>
  </si>
  <si>
    <t>71daeb70-9c1c-4ea9-847b-e2dcf0a52c45</t>
  </si>
  <si>
    <t>d03d7612-7f72-40b8-8f36-90bc96727c40</t>
  </si>
  <si>
    <t>f32b4e34-081c-46e7-ab35-82765ca94343</t>
  </si>
  <si>
    <t>af973329-622c-483f-818a-547bf2c75b17</t>
  </si>
  <si>
    <t>7fd2757c-2179-445a-9322-70399d1ff236</t>
  </si>
  <si>
    <t>23ff42c4-1ee5-48b9-8103-f25fa12b7079</t>
  </si>
  <si>
    <t>8eb0fbbc-0cd5-4a34-bddf-6313a60a439f</t>
  </si>
  <si>
    <t>39d77eb1-778a-4a2f-95e7-55fa9e0b824a</t>
  </si>
  <si>
    <t>6e1114bb-1780-45b4-91ff-2f99f223b35d</t>
  </si>
  <si>
    <t>291fc604-22df-414b-bf4a-dec44a96d6e1</t>
  </si>
  <si>
    <t>e80f50b4-b53b-400d-94be-add9d48101b3</t>
  </si>
  <si>
    <t>43251202-cca2-4f73-94b4-a79b42a009c9</t>
  </si>
  <si>
    <t>e5a50b6d-de84-4dce-8e36-0bc0e27fb26d</t>
  </si>
  <si>
    <t>43ba56c6-8485-4b40-8b22-9e515738823b</t>
  </si>
  <si>
    <t>3b0a1291-02b3-46c2-b05c-e4f576daed0d</t>
  </si>
  <si>
    <t>5ec336e1-469a-4c11-9d87-173b9b7c5768</t>
  </si>
  <si>
    <t>97c0c975-ca82-46da-aac1-6dbc1e4e7e62</t>
  </si>
  <si>
    <t>96e71b30-659c-4a51-8b04-27ce19011e29</t>
  </si>
  <si>
    <t>APPLE41MM1</t>
  </si>
  <si>
    <t>3b7844dd9601ae583b6caded88b5bbfd</t>
  </si>
  <si>
    <t>56621b00-d5b2-48c9-9a02-994917cdfe07</t>
  </si>
  <si>
    <t>19cc6c6e-f33a-4e02-bbd2-696ffec8db77</t>
  </si>
  <si>
    <t>164ad40f-2f0d-47e2-9d75-cf68afa82f88</t>
  </si>
  <si>
    <t>5acaef57-aefc-4615-bf93-7cf5e55885e8</t>
  </si>
  <si>
    <t>Apr 14, 2024</t>
  </si>
  <si>
    <t>b4cdf29e-20b1-4a27-9a72-9a726e7bf3e6</t>
  </si>
  <si>
    <t>35f26a08-b981-42e6-aa41-6f48464446a1</t>
  </si>
  <si>
    <t>6689dc6f-cdac-47e9-84dd-635ce9b58712</t>
  </si>
  <si>
    <t>963dc252-ab97-4b20-9128-406f378808d0</t>
  </si>
  <si>
    <t>e0177d86-6c0d-4356-97d4-30a6bb2bb89d</t>
  </si>
  <si>
    <t>c0a04bb8-9ca7-4fc2-a45e-155d8b7f25e4</t>
  </si>
  <si>
    <t>b98fb5f3-159e-4d3e-b737-5f9e0fd511f5</t>
  </si>
  <si>
    <t>a5fcf44f-165a-456b-a3f0-5f69f5752eca</t>
  </si>
  <si>
    <t>1b94235f-54b0-47d1-9885-b835d57ae7ae</t>
  </si>
  <si>
    <t>85900551-de2e-4b0f-a280-d74c0c843729</t>
  </si>
  <si>
    <t>d3346817-28d5-4b06-96ce-dbe47cf5e2d8</t>
  </si>
  <si>
    <t>10fecf55-6c4b-40c4-850f-ffdd36478215</t>
  </si>
  <si>
    <t>dc49059b-dcd2-43ed-a050-c4a9e4691413</t>
  </si>
  <si>
    <t>b6856767-3c98-4420-93a8-59f0875a0467</t>
  </si>
  <si>
    <t>7b9e9788-2e17-4589-ba5c-2849e62982cd</t>
  </si>
  <si>
    <t>132cc7c2-4a66-4c4f-9556-304624474e24</t>
  </si>
  <si>
    <t>149eab7e-0d38-4c16-aef2-fdb0188b1690</t>
  </si>
  <si>
    <t>a6357be8-7ccc-42de-8933-ab03161d2f9d</t>
  </si>
  <si>
    <t>7a278ef0-2e27-4b51-9d6d-98ad84290466</t>
  </si>
  <si>
    <t>e5620e6a-def4-4bb6-9b97-17b811808c2c</t>
  </si>
  <si>
    <t>f8ebafad-59ba-490e-be99-00ccedce7d13</t>
  </si>
  <si>
    <t>91ac49d5-56f1-4646-9073-7558942eb2ce</t>
  </si>
  <si>
    <t>6a88d09b-c492-4c99-b1a9-5b00d5ed8175</t>
  </si>
  <si>
    <t>391f575c-a3c4-4bd8-b93a-54644c6f7625</t>
  </si>
  <si>
    <t>b2da70e9-338d-4904-9530-efd56b459725</t>
  </si>
  <si>
    <t>504896b8-f56d-4196-8cd7-3d26bc9cfe97</t>
  </si>
  <si>
    <t>81d9f101-941f-4e0d-b4eb-60ef437df08f</t>
  </si>
  <si>
    <t>139381f1-291a-4c77-b636-0d9abe5c9574</t>
  </si>
  <si>
    <t>ec348e20-6220-4901-ad8f-6899690d5aaf</t>
  </si>
  <si>
    <t>48760aec-c67a-4cbe-ae39-f507999036d5</t>
  </si>
  <si>
    <t>68d5ed89-399b-4fa1-8c3e-cd127579b0a9</t>
  </si>
  <si>
    <t>e9c44a29-67e6-42f7-92f6-bcf1af7bc93f</t>
  </si>
  <si>
    <t>b2ed7fa0-05cf-46cd-a6cd-d1dfeb2df93a</t>
  </si>
  <si>
    <t>236405c5-8d5a-4d7b-808d-8ba63f7ef8b0</t>
  </si>
  <si>
    <t>14fb4ad1-188f-4cd8-855f-8d739615e46f</t>
  </si>
  <si>
    <t>67627b87-d1ca-4c57-af37-7abd6cb55937</t>
  </si>
  <si>
    <t>0a836dd9-a5b6-4621-9daa-8c160b39a7da</t>
  </si>
  <si>
    <t>82650868-f078-4e3c-bb3f-1879cad9314f</t>
  </si>
  <si>
    <t>f6b11599-74c9-46a6-9359-cd0a1d7e3cdc</t>
  </si>
  <si>
    <t>d3f7b4e8-db5d-4af3-82a4-4b784c8776cc</t>
  </si>
  <si>
    <t>781c3a90-b04c-4b17-aae1-8faaf4f0b881</t>
  </si>
  <si>
    <t>0c7683a5-6418-4126-8be6-6831acd30428</t>
  </si>
  <si>
    <t>8b54e011-f985-4d82-b9bb-7d7c36b0f308</t>
  </si>
  <si>
    <t>63b4cf30-8db5-422e-abad-7dd89e08e51a</t>
  </si>
  <si>
    <t>d08bc1af-82d7-41bc-9090-309a537097ff</t>
  </si>
  <si>
    <t>9e67ecab-5fe4-4eab-ac59-20d9e53c2701</t>
  </si>
  <si>
    <t>eec5d1b8-56e0-4f9b-9b83-94422765818c</t>
  </si>
  <si>
    <t>79b22777-23a1-45a3-bd1f-54aee77b419d</t>
  </si>
  <si>
    <t>b103c1b3-7c42-4c31-8943-9cc85116bc39</t>
  </si>
  <si>
    <t>8b318e10-9cc1-446a-953b-23d4f28d88e2</t>
  </si>
  <si>
    <t>19b5e002-c99f-42a2-abab-0c18e2ef1c96</t>
  </si>
  <si>
    <t>4e2a6452-eaef-4978-afa5-d2bc68883f60</t>
  </si>
  <si>
    <t>d54c0f4c-b1a7-4c00-aff1-ddef6f41b10a</t>
  </si>
  <si>
    <t>42e09abe-baa1-4eab-84bd-cdfbd7c4a60e</t>
  </si>
  <si>
    <t>3383262c-fdb4-416f-8eaa-d643beb5194d</t>
  </si>
  <si>
    <t>fac068d4-4c8d-4654-bc58-aa7cb973dd80</t>
  </si>
  <si>
    <t>1a2607ca-f78d-4eed-9114-ec46e3e53207</t>
  </si>
  <si>
    <t>4ce2d325-0781-4b6d-a298-fd722a2b7b02</t>
  </si>
  <si>
    <t>625bd84b-b45b-4b50-90b0-5fd32ad2c219</t>
  </si>
  <si>
    <t>GOOGLE6A2L1</t>
  </si>
  <si>
    <t>2b120f6627839cdc5bc05ad6a3f0b023</t>
  </si>
  <si>
    <t>d92d4c5c-ee0b-4ccc-90eb-3e515fe5f140</t>
  </si>
  <si>
    <t>d243492f-70d2-4f60-b0d2-c70b7f56343a</t>
  </si>
  <si>
    <t>336854a9-7d71-4342-9abb-aa6bbccbfdaf</t>
  </si>
  <si>
    <t>b701c598-a60b-4d26-82b2-f7348ad12267</t>
  </si>
  <si>
    <t>ae2d74a5-1baf-4daf-889f-235a5ce22af9</t>
  </si>
  <si>
    <t>e8510453-bd4b-4895-91d0-5a8cf1e48c23</t>
  </si>
  <si>
    <t>9385fe62-bb06-485b-ab68-7aaba5d0f571</t>
  </si>
  <si>
    <t>f0652fe1-36f1-4b05-8f81-8aaa15b0bffd</t>
  </si>
  <si>
    <t>5658b422-5490-49e9-8d02-44d493617e5e</t>
  </si>
  <si>
    <t>352d5b5f-7205-4481-a5d6-7dbc604a7efe</t>
  </si>
  <si>
    <t>cb59c95c-b6a5-4870-8e21-71ed595b8aa6</t>
  </si>
  <si>
    <t>5308ea4a-56a5-41a1-842f-45a0e8ddcb2a</t>
  </si>
  <si>
    <t>1c0c2654-a1f2-4656-8f01-b2995d0e237c</t>
  </si>
  <si>
    <t>914f8ac4-4010-4aea-a813-912a9f043ec6</t>
  </si>
  <si>
    <t>0c6a9802-926c-4064-b175-4961df1be3c8</t>
  </si>
  <si>
    <t>c438d753-9d00-4774-9db7-159c8dce82b2</t>
  </si>
  <si>
    <t>f7846816-370d-429d-9cf6-0ce633382dae</t>
  </si>
  <si>
    <t>9ec8afe9-f190-405f-a45a-67ddcb2b5aef</t>
  </si>
  <si>
    <t>a2c57015-9200-4bf5-94f0-e76bb7803123</t>
  </si>
  <si>
    <t>2f81028f-540b-47e6-bc19-600edab2ffb7</t>
  </si>
  <si>
    <t>f1455163-9d2f-44af-bbd0-19908fdc86cb</t>
  </si>
  <si>
    <t>43f38b11-1e62-413f-8064-e1199d0eeba3</t>
  </si>
  <si>
    <t>26dc09fb-8325-43cf-96b7-6b5187ffd147</t>
  </si>
  <si>
    <t>13a6c839-5e3c-4917-af8b-82172a3fdf10</t>
  </si>
  <si>
    <t>167837b6-3912-47db-a97e-0b4ca793198a</t>
  </si>
  <si>
    <t>64f38110-0fc8-40e3-b0f9-360788b32f6c</t>
  </si>
  <si>
    <t>39e8cdcf-3713-48b7-945c-7f6de5536857</t>
  </si>
  <si>
    <t>90970511-2234-4a85-9f03-d11c07f05dfb</t>
  </si>
  <si>
    <t>108560dd-74e3-434a-877f-938b1b5a9583</t>
  </si>
  <si>
    <t>4de8bdbe-5076-45fc-9c22-ebd192253c78</t>
  </si>
  <si>
    <t>c40e1d11-821b-4b4e-b61e-6065c74cd239</t>
  </si>
  <si>
    <t>5d1f70cb-a54e-44bf-bd88-5199616c201b</t>
  </si>
  <si>
    <t>b8dad82c-460a-4c94-b054-d3e2a73bc668</t>
  </si>
  <si>
    <t>905e0eb7-a47a-430f-96e7-2e566916f035</t>
  </si>
  <si>
    <t>e5e2b377-56c8-48fc-9b0c-0feb23679a33</t>
  </si>
  <si>
    <t>9c1ccfe4-9e6e-4cbc-a76f-2826e873bd48</t>
  </si>
  <si>
    <t>9a910584-dc5b-4956-aaa4-579feef50299</t>
  </si>
  <si>
    <t>ff9907aa-25a0-4ea9-bcdc-02f11a95a4f0</t>
  </si>
  <si>
    <t>7b750533-1af5-49c3-aee9-6641922338ff</t>
  </si>
  <si>
    <t>7d8adbbd-4d1f-4589-8023-0f89367b96da</t>
  </si>
  <si>
    <t>633c0a34-1083-4bd7-b9eb-d343d4c3c9a0</t>
  </si>
  <si>
    <t>aae582db-6318-4ae3-ab1d-4d1b8a42bc3d</t>
  </si>
  <si>
    <t>667c5e88-21b4-4aca-91ef-95a99f210b87</t>
  </si>
  <si>
    <t>7bf87981-fdd2-4f34-98c9-ba1585b8c4e6</t>
  </si>
  <si>
    <t>ab1767c8-e3a4-4987-8cfd-873853a454c2</t>
  </si>
  <si>
    <t>9b902a73-8f82-49f8-9e81-b93b1c52262e</t>
  </si>
  <si>
    <t>790199de-6415-4409-af30-23cf60cf9ea6</t>
  </si>
  <si>
    <t>f32c2bc9-b16e-440f-a86c-4ba344ad82a9</t>
  </si>
  <si>
    <t>577c154a-6b27-4f38-bd8e-702405db0053</t>
  </si>
  <si>
    <t>db58dd55-0f0c-41b6-a303-77996c3790fc</t>
  </si>
  <si>
    <t>f045e4c9-13ad-493d-bdc3-4b842d6e214d</t>
  </si>
  <si>
    <t>6c4db207-5cf5-460e-a5df-3f7dbcdca194</t>
  </si>
  <si>
    <t>8851cde2-1f83-4f13-9bff-1516eb66c4c8</t>
  </si>
  <si>
    <t>70bd1024-34fb-4635-90ea-15e57d23433f</t>
  </si>
  <si>
    <t>a60bdc3b-dbb9-496a-afb8-a24fa85bd55d</t>
  </si>
  <si>
    <t>9ed2ebd3-95dc-4919-9d7c-8c10a08a3e8c</t>
  </si>
  <si>
    <t>0ebb9fce-2adb-477f-8d48-df12d6328baa</t>
  </si>
  <si>
    <t>7cb0ab6d-0878-4dd2-8e90-2c60ce03e9fd</t>
  </si>
  <si>
    <t>fe646973-40b6-4bfc-817e-99422eb8cdbf</t>
  </si>
  <si>
    <t>086632d3-c270-401a-9ab7-1a97e7ef9792</t>
  </si>
  <si>
    <t>Ri06</t>
  </si>
  <si>
    <t>788bce5e5c58e59118c97328bb0a1e52</t>
  </si>
  <si>
    <t>f12abbba-3f20-4c02-a786-3b1c60f78907</t>
  </si>
  <si>
    <t>6f1f2ed9-9b34-4cfd-a003-cd285c979f26</t>
  </si>
  <si>
    <t>1289250d-e287-49c4-a2bc-2a377340e2fd</t>
  </si>
  <si>
    <t>24ee2190-284b-4483-a823-0111627fac26</t>
  </si>
  <si>
    <t>842f3d72-5219-4b12-a7e3-ab15cf1434ee</t>
  </si>
  <si>
    <t>37c7c912-499a-486e-998f-0c9fcd8bea2f</t>
  </si>
  <si>
    <t>ac5a503f-bda2-4170-9e2c-49112f6b14d5</t>
  </si>
  <si>
    <t>02b628e1-8232-4c67-aa74-78fa186acb35</t>
  </si>
  <si>
    <t>aa0a441a-e857-4c20-91c3-f5fce27b82ec</t>
  </si>
  <si>
    <t>2499ef12-ec31-43a9-8469-b174fb61a96f</t>
  </si>
  <si>
    <t>e8ae4008-3fee-4a83-b3f3-069c2a0cc3af</t>
  </si>
  <si>
    <t>3bd2aa57-ec4d-4f1d-95ef-24828773f057</t>
  </si>
  <si>
    <t>6d9088b7-4652-4b4a-950a-002b4a3d776f</t>
  </si>
  <si>
    <t>0cb8540b-ce47-4776-82ab-8c75f102b0be</t>
  </si>
  <si>
    <t>8ae633f3-7c7b-4bb9-b7aa-5b1a6c74e0af</t>
  </si>
  <si>
    <t>f32762e6-50ba-4095-8fb0-cc3f4afd10aa</t>
  </si>
  <si>
    <t>Apr 13, 2024</t>
  </si>
  <si>
    <t>dfd9ca44-0449-4468-94d7-d675c38f6edf</t>
  </si>
  <si>
    <t>8af55b32-a052-4350-9236-2c9cd33a93ae</t>
  </si>
  <si>
    <t>d1e8ba15-37b9-4257-bd9c-0d733bfed359</t>
  </si>
  <si>
    <t>d2b870d3-3136-4845-bfa8-0ed981301330</t>
  </si>
  <si>
    <t>d8f89c24-11bf-4d4d-ac19-857a0607e009</t>
  </si>
  <si>
    <t>656cc08b-6616-4af3-8423-4c042ec11a58</t>
  </si>
  <si>
    <t>1e782646-4a70-45de-922f-105458dcedba</t>
  </si>
  <si>
    <t>fad38e7f-a1a7-4ab4-a9e4-9e94a87a3fb6</t>
  </si>
  <si>
    <t>16b2677a-0b53-43a9-ac68-1d241ac2de97</t>
  </si>
  <si>
    <t>ab9f62a3-89c5-4728-9019-69f26007479a</t>
  </si>
  <si>
    <t>b607d6bb-9444-4c01-b721-a73f1cca47f9</t>
  </si>
  <si>
    <t>1b43dd62-724c-4d78-8b94-d9cbc5e23962</t>
  </si>
  <si>
    <t>e30afcb7-2bae-4787-a187-d7f935cb3ee4</t>
  </si>
  <si>
    <t>9d6ffd27-48cb-4e47-a336-7f4a4afbb10b</t>
  </si>
  <si>
    <t>2721a95f-26a5-49d0-b669-58b0590e36d0</t>
  </si>
  <si>
    <t>6d3b2d12-341b-4a8b-8453-cbd7f8975d41</t>
  </si>
  <si>
    <t>991d4ba1-d2d5-498a-a034-f9e2cfae41f6</t>
  </si>
  <si>
    <t>866afa94-a48a-4c42-8296-e27113f94b2f</t>
  </si>
  <si>
    <t>c112fc4b-ddf4-4389-9769-4cb0b7269251</t>
  </si>
  <si>
    <t>93480b0b-31f1-4ab4-992e-f092ff46b207</t>
  </si>
  <si>
    <t>df200572-ef61-4478-8338-9bf024082466</t>
  </si>
  <si>
    <t>cc1a9d11-95cb-48ed-989b-878af53e8050</t>
  </si>
  <si>
    <t>4541f6e6-4087-40f0-ac67-c66d0ff4193f</t>
  </si>
  <si>
    <t>7116b8c2-8fb4-4152-b26c-0d48c16871fa</t>
  </si>
  <si>
    <t>e0ce1d41-758a-4955-a6d3-3c1914bfaccd</t>
  </si>
  <si>
    <t>0ce1a974-25b8-460a-ae30-fe43b1ea0e6a</t>
  </si>
  <si>
    <t>7fbaf88f-cc1c-4187-a2f2-5e689539c58b</t>
  </si>
  <si>
    <t>b4940005-2224-45d0-bc25-1aeb9165cbfc</t>
  </si>
  <si>
    <t>3d104ddb-0e9f-4209-9c1d-a1c5648ccd5c</t>
  </si>
  <si>
    <t>13210fc2-6817-46ad-9e4a-e28e575cf411</t>
  </si>
  <si>
    <t>cb11597c-f116-4eb1-bc2b-137811e09b1e</t>
  </si>
  <si>
    <t>3f79c82f-d6af-4fb2-9dd6-a7621dfbebf4</t>
  </si>
  <si>
    <t>5003b385-dab4-4c8e-ab0d-e1508ef85fd5</t>
  </si>
  <si>
    <t>SAMA545G2PACSCR&amp;1PACLEN0043</t>
  </si>
  <si>
    <t>36f6276bdb146b46b012088d6fdff6d1</t>
  </si>
  <si>
    <t>44a93340-c4ff-4692-b479-bc0eb22be61b</t>
  </si>
  <si>
    <t>0aa8fbd3-1e4d-4c5d-a280-258530794fdc</t>
  </si>
  <si>
    <t>ff239a7f-b085-424f-b9e0-e9b5e580df73</t>
  </si>
  <si>
    <t>9618e192-e9f7-45ba-9b0a-88996cc09434</t>
  </si>
  <si>
    <t>0dd98c10-31d4-4cc9-a4e7-cabd13e299c3</t>
  </si>
  <si>
    <t>3f6f2fb2-6488-4ace-bddc-e941aea84e3d</t>
  </si>
  <si>
    <t>c2fd25da-5621-47e0-a7f6-f8d9ae10d597</t>
  </si>
  <si>
    <t>3609e455-7f4d-4919-8f09-3a2f1146c18d</t>
  </si>
  <si>
    <t>033d8b2d-f9b9-4315-bc35-4b5f574affe2</t>
  </si>
  <si>
    <t>e32c8b13-0240-476e-a965-29da35b0c0ac</t>
  </si>
  <si>
    <t>1b8aeb60-2a58-4cbe-8e7c-346245c7f346</t>
  </si>
  <si>
    <t>4b01981b-e811-4c16-bb58-e602e60faf10</t>
  </si>
  <si>
    <t>b6950caa-db42-4495-91d0-90073cb6b085</t>
  </si>
  <si>
    <t>88fa434b-3e6d-453b-9e04-89a35120f0a9</t>
  </si>
  <si>
    <t>86c942ee-7ea1-480b-8e16-3d3b8ed9649f</t>
  </si>
  <si>
    <t>5d09dc2c-391b-44e4-b0c1-186d8309c699</t>
  </si>
  <si>
    <t>1a8660a6-61a6-47c1-8f36-402ba1f5dd81</t>
  </si>
  <si>
    <t>39e3a8cb-c590-432e-b729-6585e974d77f</t>
  </si>
  <si>
    <t>99100239-1442-4501-857b-9fdb335b177c</t>
  </si>
  <si>
    <t>1cdefb64-92d0-476c-9769-e4e5893f6a3a</t>
  </si>
  <si>
    <t>65fe8a47-2f5a-486e-981f-b7ffd6252532</t>
  </si>
  <si>
    <t>dfbac802-d1e7-4907-8705-3259178dcb80</t>
  </si>
  <si>
    <t>b09c14b8-3aac-4da7-85af-ddc9170791e5</t>
  </si>
  <si>
    <t>f8043266-5249-40ac-b97d-d869e5cb9b76</t>
  </si>
  <si>
    <t>1b21075b-4610-471f-923e-3c98e17215c8</t>
  </si>
  <si>
    <t>124ed37a-1fb7-45a1-84b4-69956fdb1134</t>
  </si>
  <si>
    <t>a693a02b-7d21-40d5-88bd-a0d9a058868b</t>
  </si>
  <si>
    <t>07361836-af93-4a67-ab6f-bff14e15cfbf</t>
  </si>
  <si>
    <t>eb13249d-9d9a-43f0-805d-727b9c525367</t>
  </si>
  <si>
    <t>dac09a7f-6256-458f-978b-2f6b87883d11</t>
  </si>
  <si>
    <t>10faa99b-7a55-485a-b42c-1ea55a253636</t>
  </si>
  <si>
    <t>4e751f5e-168f-4dd4-85d0-f1149b394ac9</t>
  </si>
  <si>
    <t>b6ec8a53-a954-4eb7-975c-eb0dcbc4e9ef</t>
  </si>
  <si>
    <t>8887d048-17e6-4ff6-84cd-642cdbc5a523</t>
  </si>
  <si>
    <t>11366541-bf54-42ad-855f-94a38620de1e</t>
  </si>
  <si>
    <t>e27b18a6-be4e-4488-af41-d1fb9ede43ce</t>
  </si>
  <si>
    <t>9a5d0478-cc63-4716-896a-e192ed64c021</t>
  </si>
  <si>
    <t>Apr 12, 2024</t>
  </si>
  <si>
    <t>2f9d1d0f-cbb0-4581-a6a6-f5c3929d2be0</t>
  </si>
  <si>
    <t>3e08e81c-c440-4c95-9df8-d0e8c69153f9</t>
  </si>
  <si>
    <t>579fbb49-15c8-4a60-a6e5-d698c26c24d9</t>
  </si>
  <si>
    <t>710bbfc9-ef2a-4e5a-bc91-795882571638</t>
  </si>
  <si>
    <t>14456c5a-84d9-42ac-9689-8ae7d76d815d</t>
  </si>
  <si>
    <t>5310889d-e0da-4c71-952f-349d1f8751d3</t>
  </si>
  <si>
    <t>3fa30929-ac99-4b6d-aadf-c1d3e945692f</t>
  </si>
  <si>
    <t>101f6980-36f0-4488-8721-dff5c3d46f8d</t>
  </si>
  <si>
    <t>aee2530b-8d36-4716-abc8-99fcddd12c50</t>
  </si>
  <si>
    <t>76363c8c-102a-4dc7-9d19-052f4c5b0c02</t>
  </si>
  <si>
    <t>8050631d-5129-4b8a-b135-b1821c73d59a</t>
  </si>
  <si>
    <t>ab6bf9dd-a22d-483e-bb98-cfb57b3d6dfd</t>
  </si>
  <si>
    <t>9ab8363f-7195-4374-8ce8-4c1748eb7ccf</t>
  </si>
  <si>
    <t>dc97b36a-c478-4039-ae00-50b3cd35a8fb</t>
  </si>
  <si>
    <t>26182874-0831-4852-900e-852c43d2c5af</t>
  </si>
  <si>
    <t>0ba1e2e4-7d34-43a8-8e68-4587472933a0</t>
  </si>
  <si>
    <t>4d7ad5c0-430d-4db9-be3a-f96b860fc487</t>
  </si>
  <si>
    <t>70f82b79-1457-4be6-b58d-c0d87ac8af3c</t>
  </si>
  <si>
    <t>28e7b022-0666-4c79-8c0a-4098dd7c84f1</t>
  </si>
  <si>
    <t>7387e789-8b9e-4e26-b591-641a3404eefb</t>
  </si>
  <si>
    <t>963008c8-4b62-4acd-a1fa-c71b094eccb7</t>
  </si>
  <si>
    <t>3d5bc802-cccb-4fa8-85fe-659314bb1942</t>
  </si>
  <si>
    <t>cd15d7ba-dabf-4149-8c6d-0d974d89e4cc</t>
  </si>
  <si>
    <t>02dd9e78-6133-471a-9cc5-9924cc0b349d</t>
  </si>
  <si>
    <t>e4fe1523-4d0b-423b-b01b-3ffbb0673c32</t>
  </si>
  <si>
    <t>1ae91058-9864-4326-99c6-d325b17a5335</t>
  </si>
  <si>
    <t>414cce59-41e6-47e4-9d0b-e8e5a8d6e017</t>
  </si>
  <si>
    <t>0cbb3314-230b-44c3-8b20-92ea575aacea</t>
  </si>
  <si>
    <t>8be86191-360c-4a52-8cd6-68533e592cbf</t>
  </si>
  <si>
    <t>2f7de7c6-da38-4c32-ba3b-ada6a7f39fd6</t>
  </si>
  <si>
    <t>1f05d9d6-8ff6-4889-81f5-1ab3c3f89e27</t>
  </si>
  <si>
    <t>fce66f28-c634-4952-aabc-387ce6a43108</t>
  </si>
  <si>
    <t>2f4420c2-109a-40d2-8ace-1c69c1cc43ff</t>
  </si>
  <si>
    <t>cfe7055f-0a67-41bf-9039-1ac1b4e5a00a</t>
  </si>
  <si>
    <t>22b6944b-cfb1-42e6-83b6-3926c54d0900</t>
  </si>
  <si>
    <t>5de0f0b6-3a12-4101-86e3-f3d197dce5ef</t>
  </si>
  <si>
    <t>65e3ced8-857b-4623-9d64-e3b282b6e82e</t>
  </si>
  <si>
    <t>312403e6-f74f-4990-8356-7d6f28771789</t>
  </si>
  <si>
    <t>07d46f87-3082-447f-b83e-1a281466f666</t>
  </si>
  <si>
    <t>cbc04154-b9e7-41cf-b07e-ed25f32d473a</t>
  </si>
  <si>
    <t>ae03bd47-ab0e-4049-af50-7655ccfd5335</t>
  </si>
  <si>
    <t>c308a133-df70-4683-b0fd-f001ec4721d5</t>
  </si>
  <si>
    <t>2f5d1db1-96c3-4ae2-9a28-a939d7089082</t>
  </si>
  <si>
    <t>c8a3a3a7-3404-4f51-ba06-a7651e677500</t>
  </si>
  <si>
    <t>9091da04-5a42-424d-9eba-a6704508802a</t>
  </si>
  <si>
    <t>dd2347e6-5abd-4092-bafe-b6a82270fde9</t>
  </si>
  <si>
    <t>b00f1ba5-be5b-4b95-8327-9af622c61b71</t>
  </si>
  <si>
    <t>bcdf70fc-59cb-483f-a8a5-672757dafa68</t>
  </si>
  <si>
    <t>35c53659-2254-47b6-8f6f-3a641db811ab</t>
  </si>
  <si>
    <t>758cee44-1e2e-47e1-858a-134137f22a5e</t>
  </si>
  <si>
    <t>dbc82117-75a4-45fa-9e21-3fb485545bbc</t>
  </si>
  <si>
    <t>6c88c35f-8da2-4194-b536-0b52a10120a5</t>
  </si>
  <si>
    <t>74c1bd98-b704-4fad-8a67-9d5c0dc0dd9d</t>
  </si>
  <si>
    <t>51246c3a-4fd9-4294-a4b8-3ab5516c9159</t>
  </si>
  <si>
    <t>66c65d63-2378-4282-9a96-fd9202f46833</t>
  </si>
  <si>
    <t>1b25bbde-9312-48ad-99a7-d28382bdafeb</t>
  </si>
  <si>
    <t>4deeae7f-259d-4709-a52e-7eb9051b09ec</t>
  </si>
  <si>
    <t>28d0380a-5fcc-453f-8387-dc18ea3b29c8</t>
  </si>
  <si>
    <t>e4cfa4cb-b83b-4825-9d3a-6d9f46628ead</t>
  </si>
  <si>
    <t>7720cde9-00cc-4502-8555-70ba8c085d98</t>
  </si>
  <si>
    <t>2e7089e9-804f-47ab-98f6-ba4730e83c8c</t>
  </si>
  <si>
    <t>364a233f-aac1-455d-a074-759687982162</t>
  </si>
  <si>
    <t>9e8a83ed-5607-4eff-a2a1-aa7209a71327</t>
  </si>
  <si>
    <t>f9b6518e-b12b-4113-ba1a-8c0c318b9903</t>
  </si>
  <si>
    <t>76c61113-1d7c-4a3f-b9ec-f670858f4947</t>
  </si>
  <si>
    <t>b4bcfbc3-85f9-4ca0-9c6e-4efd46ae4115</t>
  </si>
  <si>
    <t>a342289c-960f-4866-aad8-d8506948127b</t>
  </si>
  <si>
    <t>66e11c02-3a90-4429-8aef-915dad3bc076</t>
  </si>
  <si>
    <t>a7dee78a-ed2c-49a4-af37-9de16cb71669</t>
  </si>
  <si>
    <t>8108c595-d69c-48ee-9383-a814e838db4d</t>
  </si>
  <si>
    <t>A53PACK1</t>
  </si>
  <si>
    <t>18c59382d33053ca01a8618365317cda</t>
  </si>
  <si>
    <t>c6bb244e-2bc0-471c-a8a1-7a484e0795d5</t>
  </si>
  <si>
    <t>72c5d3dc-82f2-4322-ad41-5ae08e7c29d8</t>
  </si>
  <si>
    <t>c56147e7-ab36-4c40-9dd3-678169795baa</t>
  </si>
  <si>
    <t>8321b2c8-394c-41df-9c8f-ed98fa8456ac</t>
  </si>
  <si>
    <t>150d1f5f-f059-4a20-86fc-c985067b3e51</t>
  </si>
  <si>
    <t>4daca28f-2c4d-4718-9936-67055139b579</t>
  </si>
  <si>
    <t>7403fdb8-572d-4a90-a32a-9ce2bb926754</t>
  </si>
  <si>
    <t>d9955a41-44dc-4a9e-9a7a-56501374de1d</t>
  </si>
  <si>
    <t>9daf4d79-7596-4814-89e9-ef106f37eb5e</t>
  </si>
  <si>
    <t>7f35c6ed-7df0-411a-8231-b683a4abd67c</t>
  </si>
  <si>
    <t>02c0b19a-0642-4ad1-9859-676912db4820</t>
  </si>
  <si>
    <t>8827cb15-c14c-4bc7-a2f5-d45d64e6e38d</t>
  </si>
  <si>
    <t>81eadbde-c878-4783-8869-5bb3262b0bd4</t>
  </si>
  <si>
    <t>968f5a03-5225-4a43-b9bb-fe82d864faaa</t>
  </si>
  <si>
    <t>784af6d3-c524-4ea6-9cf5-5fd0d6ab00aa</t>
  </si>
  <si>
    <t>d092574d-8693-4da1-a703-0b65afe97220</t>
  </si>
  <si>
    <t>f9fbd16a-8e04-4ddc-977d-5746ea7212a9</t>
  </si>
  <si>
    <t>0df9f9d1-c2bb-480d-8e61-d2d62ba925d9</t>
  </si>
  <si>
    <t>4bd045a9-9826-4d35-9a17-4f16680751f9</t>
  </si>
  <si>
    <t>886c440e-d05f-4ca6-b174-ffb5d3b2d6b8</t>
  </si>
  <si>
    <t>a7be5940-e408-49db-8210-56fae67e899f</t>
  </si>
  <si>
    <t>Apr 11, 2024</t>
  </si>
  <si>
    <t>37785c99-d903-4dc8-9bf5-80adaa52dfc1</t>
  </si>
  <si>
    <t>2be06c38-2366-43d6-a467-db20f98a22be</t>
  </si>
  <si>
    <t>5c6102b6-180a-43f4-a9c3-690776512ccb</t>
  </si>
  <si>
    <t>84cc2042-f35d-457e-b3da-43da3d9b37ee</t>
  </si>
  <si>
    <t>cb94b249-202b-48d9-b564-34626e0aa87b</t>
  </si>
  <si>
    <t>12e78fe3-462e-4d2f-81a7-0a6171a0597d</t>
  </si>
  <si>
    <t>a4d5a6e0-e008-4828-af11-ad54709eeb6f</t>
  </si>
  <si>
    <t>7cb2c116-79b7-4222-87ac-531dbe632848</t>
  </si>
  <si>
    <t>80edb144-8acf-466e-afd2-b495399a096d</t>
  </si>
  <si>
    <t>d05337d6-d822-47e2-93d8-c7a16636df58</t>
  </si>
  <si>
    <t>156e437e-08c6-40e9-ad13-833221448c70</t>
  </si>
  <si>
    <t>4a2046ce-631a-410a-b92e-24f22e1e2f0d</t>
  </si>
  <si>
    <t>4c764903-e637-4399-85c3-ef82918b04c6</t>
  </si>
  <si>
    <t>a87be51c-4385-4280-8d00-7bee94144486</t>
  </si>
  <si>
    <t>e7870c80-206f-4376-badb-2bde368b712c</t>
  </si>
  <si>
    <t>2bad85fb-1894-48cb-9d8d-71075116095b</t>
  </si>
  <si>
    <t>486ad1eb-cec4-491e-9729-364b9df369da</t>
  </si>
  <si>
    <t>e5d2bb87-0fa7-440b-91f3-19b3d786c87f</t>
  </si>
  <si>
    <t>bf275227-38e4-4f6f-96c2-e8efbba9c6fd</t>
  </si>
  <si>
    <t>Ska1</t>
  </si>
  <si>
    <t>63182eaf89db6a5a8d04da09a903294a</t>
  </si>
  <si>
    <t>8ee49cce-0076-4b4a-a13d-218185bb07f3</t>
  </si>
  <si>
    <t>30bb76bd-4502-4e9c-a880-ca23c0a0f5f9</t>
  </si>
  <si>
    <t>d9e77a78-69a2-49f1-9665-370ac83455e8</t>
  </si>
  <si>
    <t>27cc2c96-7103-4e30-ad3f-f9902452ab2c</t>
  </si>
  <si>
    <t>d57d6a11-c4b7-40fe-8a30-3668eb939ce6</t>
  </si>
  <si>
    <t>df07ccc5-e712-4fa3-92ae-16001cd2f5d0</t>
  </si>
  <si>
    <t>8c548c38-2d9c-47d6-901c-bbbe5012b61e</t>
  </si>
  <si>
    <t>3369d014-13c8-4a76-a5ea-1ccd1afeed31</t>
  </si>
  <si>
    <t>f4d4b2fe-333c-4f85-a3ad-0608399f9c1c</t>
  </si>
  <si>
    <t>S21L2</t>
  </si>
  <si>
    <t>54b91288085499fa4973aaccc72eacb5</t>
  </si>
  <si>
    <t>b8cf5618-7c42-4b64-aeb8-f9eff0e98a0b</t>
  </si>
  <si>
    <t>aa9b960b-d068-4ff3-a237-fa9713f74039</t>
  </si>
  <si>
    <t>aebd4795-6f1d-4d4d-88da-7e9dcf0542a3</t>
  </si>
  <si>
    <t>ec6a7cc6-a731-42df-a036-736671fdd9ef</t>
  </si>
  <si>
    <t>96e2a054-555c-4ffd-810f-c41058c523fb</t>
  </si>
  <si>
    <t>7c58c657-a772-4f4a-bfad-03c22387d807</t>
  </si>
  <si>
    <t>c75e3dd4-3d24-4be0-bc4b-7d5d929b7d95</t>
  </si>
  <si>
    <t>ebcb100b-2d78-443e-9348-f322d3257749</t>
  </si>
  <si>
    <t>ff8b4af1-c89f-463a-afb9-9bbc990f2965</t>
  </si>
  <si>
    <t>9413a244-1f93-4cd6-bcd2-78c137cdee05</t>
  </si>
  <si>
    <t>894b6841-f953-4a59-be52-dc780b43e3f1</t>
  </si>
  <si>
    <t>b20284c5-ec8b-4b18-a1cc-152252c4fe6d</t>
  </si>
  <si>
    <t>ac8b6a75-0260-4eb8-b7de-9df254a286d1</t>
  </si>
  <si>
    <t>1fa92f29-7afa-4f9e-927d-70a6c51be277</t>
  </si>
  <si>
    <t>823cf635-5410-4c26-b020-8e09036a01b0</t>
  </si>
  <si>
    <t>bb830426-fdc9-444e-8acf-7d74c91f406a</t>
  </si>
  <si>
    <t>4802ca55-e12e-413c-91c9-711530c66c3a</t>
  </si>
  <si>
    <t>c0451996-f61c-4f5d-822b-8786a36d7645</t>
  </si>
  <si>
    <t>be043aa8-1bff-4494-b724-cbb0e7802f80</t>
  </si>
  <si>
    <t>6e517b6c-6c8f-40d1-b5fe-1f6ea346ea2d</t>
  </si>
  <si>
    <t>42004883-9915-4ff5-bdaa-ed18bb4112de</t>
  </si>
  <si>
    <t>9123cffb-d8dd-4074-85b5-ed942d81f094</t>
  </si>
  <si>
    <t>fef66615-3d17-4bef-a0ba-cd4c3a74b088</t>
  </si>
  <si>
    <t>cd184511-2a50-4ade-a755-8abbe86604e3</t>
  </si>
  <si>
    <t>869deb68-5985-4e31-b23b-568923ad582b</t>
  </si>
  <si>
    <t>333205da-e03a-4da0-a70d-ad39bb65a922</t>
  </si>
  <si>
    <t>12277f94-0f08-4646-a72e-3f0605e9cda4</t>
  </si>
  <si>
    <t>9d447498-c434-485c-bc7d-bc888b338edd</t>
  </si>
  <si>
    <t>59eded17-a851-483b-bd3e-6e0623f5b36e</t>
  </si>
  <si>
    <t>3c58de90-6eef-498a-8aa2-254d21a844a7</t>
  </si>
  <si>
    <t>74e17c56-750a-4aa4-955c-da428dc79351</t>
  </si>
  <si>
    <t>3ee1f1a9-879a-41fc-9f5a-f12e2c6c54c8</t>
  </si>
  <si>
    <t>26553eab-844e-43c8-83cb-21fcfcb15f68</t>
  </si>
  <si>
    <t>9a359fc0-5a23-43fe-9880-8a22f431ed26</t>
  </si>
  <si>
    <t>eedb2b50-b49d-4bb5-9a77-af9d16e6e916</t>
  </si>
  <si>
    <t>bf3484f6-adc5-499e-8e6f-323f79630a9f</t>
  </si>
  <si>
    <t>c2d8617a-4029-4b47-b3e9-31dcf7863eb7</t>
  </si>
  <si>
    <t>6112b116-2af8-419b-a104-3f1f11f5decb</t>
  </si>
  <si>
    <t>cdaeabfc-a5b9-4ffa-9509-8cc3f332cb11</t>
  </si>
  <si>
    <t>c170e410-5f62-4c1e-a9a1-45c24f9fbe64</t>
  </si>
  <si>
    <t>be32b1e3-f8b1-441c-9238-c23efcc998e1</t>
  </si>
  <si>
    <t>88b6b332-9f8f-4f22-a82a-e5299672fe4a</t>
  </si>
  <si>
    <t>84564714-136f-4dc4-804c-7694a382c27a</t>
  </si>
  <si>
    <t>d9932afa-5baa-4673-9987-36f0bc1b806b</t>
  </si>
  <si>
    <t>00dacbd8-c351-45d2-8d28-ce911d9131ce</t>
  </si>
  <si>
    <t>7a2eafaa-29ef-42b5-84ac-980539df7979</t>
  </si>
  <si>
    <t>43180401-6fcf-4798-afa4-dddbdf6340d9</t>
  </si>
  <si>
    <t>b7583207-22ac-45f0-a74c-c5a5cf30e6c8</t>
  </si>
  <si>
    <t>ffca5abe-5205-49f4-b290-653fdf770273</t>
  </si>
  <si>
    <t>a60760a7-bd09-4920-94d2-8de16fce2a34</t>
  </si>
  <si>
    <t>9ab94001-45d5-4b9f-a7a2-9bd48aa85b7a</t>
  </si>
  <si>
    <t>6bd57865-af76-41d8-9b61-13cfaf587ea2</t>
  </si>
  <si>
    <t>bdce2093-4304-4ccd-8a0a-9ba649fb825a</t>
  </si>
  <si>
    <t>044f439a-09eb-4032-8304-4ff4bfd7560c</t>
  </si>
  <si>
    <t>578d71ec-8a2c-4574-b0e0-50fa06a101d1</t>
  </si>
  <si>
    <t>0c79ee7f-2acd-4fc3-aee7-28b09d5e30e1</t>
  </si>
  <si>
    <t>88e5920e-10d1-4602-a391-c62563a07114</t>
  </si>
  <si>
    <t>e87fedd8-700c-4e84-9fca-f54d855d8e89</t>
  </si>
  <si>
    <t>425bb991-92d8-4435-a7c2-924a8ca736a7</t>
  </si>
  <si>
    <t>233c7728-285d-4cc8-9034-9e6b46eb8f62</t>
  </si>
  <si>
    <t>567e5cd9-4f52-4116-a53b-6258543ce57f</t>
  </si>
  <si>
    <t>95512907-8cc8-4c33-8b41-7400702cd25c</t>
  </si>
  <si>
    <t>caf2077b-5b27-4dfc-9ac6-765aa7cfacbc</t>
  </si>
  <si>
    <t>be9a50ad-b7c2-4a9b-9b2a-4be4bcb41c57</t>
  </si>
  <si>
    <t>16f68dfb-3c70-47e3-89be-b823b68e5924</t>
  </si>
  <si>
    <t>b693898b-8faf-497d-a070-e1fc8f8869f0</t>
  </si>
  <si>
    <t>43e510cc-f3c6-4dc6-a5c9-5fecaef9a3a6</t>
  </si>
  <si>
    <t>32243070-5cbd-4088-bb49-0bb418dcf8b7</t>
  </si>
  <si>
    <t>de3ac17b-9e4c-4fa9-8821-14d7948a72b4</t>
  </si>
  <si>
    <t>8889e73f-15bd-4b56-a2e1-1d56485dd77e</t>
  </si>
  <si>
    <t>84671ca9-5eaf-4382-b4fa-0c7310d93f53</t>
  </si>
  <si>
    <t>f7be71a7-f92f-49b9-8f8c-f4e6681203ce</t>
  </si>
  <si>
    <t>bb33ec13-1f38-4236-8e87-7a6db08f095d</t>
  </si>
  <si>
    <t>023e823a-afa7-4942-8e6c-6d45876dbdb2</t>
  </si>
  <si>
    <t>9d69e8a0-9a96-4c61-be6f-2378c6282b80</t>
  </si>
  <si>
    <t>074a8d75-0a28-4e23-9d71-2e3bc8b8c1a1</t>
  </si>
  <si>
    <t>b00963e0-c0cd-401d-afe9-f8c6b2a37933</t>
  </si>
  <si>
    <t>708c6356-8012-43b4-9039-7779ee0817f3</t>
  </si>
  <si>
    <t>5b7d67b0-3b8d-497b-ae40-d7b48e7b9ddc</t>
  </si>
  <si>
    <t>2562515f-5192-4b88-9116-aea58c3452b3</t>
  </si>
  <si>
    <t>4f97ec83-55e6-40ec-8cd7-eeecf9ac3bf0</t>
  </si>
  <si>
    <t>950ae544-83cf-45d8-8720-5c33364019df</t>
  </si>
  <si>
    <t>0541ece0-08d4-4af5-9833-e35e33e9035f</t>
  </si>
  <si>
    <t>cde3da63-00f1-43ef-ad2b-ffdac209a9a2</t>
  </si>
  <si>
    <t>94751ff3-a31e-4ece-aba6-7c9e1cdafb5e</t>
  </si>
  <si>
    <t>c71c78b5-597e-43b2-91e2-2780be094240</t>
  </si>
  <si>
    <t>918c19e5-512d-4963-a784-5b3a83601dc9</t>
  </si>
  <si>
    <t>eb9af88e-2b88-4ae8-b783-6f5226061dd7</t>
  </si>
  <si>
    <t>36d4e915-1a4e-421d-9b7a-22bafc6e20d0</t>
  </si>
  <si>
    <t>62ee8608-4fc3-41e8-b13c-b876cba7892d</t>
  </si>
  <si>
    <t>0fc72a9c-f050-4561-a03c-4e2560e8e02f</t>
  </si>
  <si>
    <t>a5f8fc3b-60d7-4467-8875-0b250d622496</t>
  </si>
  <si>
    <t>9c3cb707-ce4d-47fa-bf9a-30f4539db374</t>
  </si>
  <si>
    <t>790613d6-44bb-4b5a-86b9-41ef73127e2e</t>
  </si>
  <si>
    <t>01ae93dc-2e96-4c24-81b1-fe1288f5843d</t>
  </si>
  <si>
    <t>a81ac157-6e57-4e60-b73b-204dddb0a9db</t>
  </si>
  <si>
    <t>514f6e6f-a23f-408a-8e7f-e29242d941a5</t>
  </si>
  <si>
    <t>d433acfe-2fab-44af-adfb-2a6482d89a5b</t>
  </si>
  <si>
    <t>6ff90983-625f-4ae5-8bc2-d9eed55a92ce</t>
  </si>
  <si>
    <t>Apr 10, 2024</t>
  </si>
  <si>
    <t>617e8a88-0c45-449a-92d0-447ce714c796</t>
  </si>
  <si>
    <t>f4a341b2-1924-4c9b-b96c-854f1577edb0</t>
  </si>
  <si>
    <t>3d4b2226-f39b-4f85-aa63-335b2fd9cfd0</t>
  </si>
  <si>
    <t>6cfd5bf7-69d7-47c9-909d-3a4a1e85e9f2</t>
  </si>
  <si>
    <t>f40f85a3-bb27-4a60-8e09-07136419ef96</t>
  </si>
  <si>
    <t>83eb07ef-cfdd-4eca-8f3b-d09c0e326b37</t>
  </si>
  <si>
    <t>b6c15c0a-b285-46b6-9703-df6edbab9321</t>
  </si>
  <si>
    <t>671f8ae3-4928-4744-aa37-ecbc00a851f0</t>
  </si>
  <si>
    <t>592b1500-2d55-41ed-a429-cd1ae5d09224</t>
  </si>
  <si>
    <t>8f053a24-f443-4ebe-9fda-d7ce36f3035a</t>
  </si>
  <si>
    <t>19cb8719-fb39-464a-8692-a6dc657bdf0c</t>
  </si>
  <si>
    <t>363a84b0-f116-408e-91e6-cf22566b8681</t>
  </si>
  <si>
    <t>62280004-7a23-4a50-b117-70cfa49c2288</t>
  </si>
  <si>
    <t>35a73983-e367-401b-b008-d2706ca39650</t>
  </si>
  <si>
    <t>7b71bae4-b17b-4c82-8f3a-26ff41f9c463</t>
  </si>
  <si>
    <t>921aaa65-032b-403c-8771-ef4860838044</t>
  </si>
  <si>
    <t>1f50c99a-b471-4a95-b430-03ca338a17fe</t>
  </si>
  <si>
    <t>9d4e30ad-9ba2-4bfc-b6db-43720b67def0</t>
  </si>
  <si>
    <t>b28db253-032d-4aa6-92da-b71394336bb0</t>
  </si>
  <si>
    <t>39b283ce-4f67-42ac-92b7-eb9feec5c380</t>
  </si>
  <si>
    <t>2faa3767-4104-459f-8c19-1ea8979a0560</t>
  </si>
  <si>
    <t>6ca3c1a1-4530-4a4d-bb70-b02688e3ca1f</t>
  </si>
  <si>
    <t>b2c2b24b-f066-44ec-add0-9c3b2c4e4fd6</t>
  </si>
  <si>
    <t>6ae4df3c-fba6-4573-aa34-cfefc69e7223</t>
  </si>
  <si>
    <t>b3f67d17-32b5-4727-9b7b-b3cdbc225c33</t>
  </si>
  <si>
    <t>f8d81033-1f96-426d-8bba-490cb8cbd375</t>
  </si>
  <si>
    <t>51f3d128-348b-40bb-aae9-a07be3cceabf</t>
  </si>
  <si>
    <t>af3e664f-a0a2-4030-8740-2f55c0a0b785</t>
  </si>
  <si>
    <t>0629d1a9-784c-4cbf-a7d8-b4ec4909220f</t>
  </si>
  <si>
    <t>845d946d-c77a-4a04-90ed-d883e66cb90e</t>
  </si>
  <si>
    <t>79498425-0f9a-4f83-afb6-389191e58997</t>
  </si>
  <si>
    <t>b9f33291-4966-4c95-a6e5-26833432ce4d</t>
  </si>
  <si>
    <t>b46b1d08-9af5-4011-9c05-6e8855b6efb0</t>
  </si>
  <si>
    <t>4ec05940-c515-4e55-9e83-fa6e09b3d843</t>
  </si>
  <si>
    <t>777fc094-3ce0-4aa3-a947-bcdd13d26813</t>
  </si>
  <si>
    <t>b58aa31e-6f69-4c91-8462-751fdcf7791a</t>
  </si>
  <si>
    <t>90bde47b-d632-4886-ab92-8fcfd4e183d6</t>
  </si>
  <si>
    <t>Xiaomi-12-5G-2pack-New</t>
  </si>
  <si>
    <t>ce038e0f621385951cca1a56283b31c5</t>
  </si>
  <si>
    <t>f5251bbe-1c9e-4b66-8c32-1947a794a63d</t>
  </si>
  <si>
    <t>4f8e6d25-bccc-43ad-80b2-55f7017bd36f</t>
  </si>
  <si>
    <t>a8b64ec1-9326-4606-b749-c998f33f6d8b</t>
  </si>
  <si>
    <t>1839b6cb-7fda-48b2-bff6-21eb5ead64bf</t>
  </si>
  <si>
    <t>9ab7d1ef-39bd-44cb-8d53-2fdaee09ac0f</t>
  </si>
  <si>
    <t>f47904cc-2e5b-4e9e-8a3a-65f2ee820a09</t>
  </si>
  <si>
    <t>26ce3f45-7e0d-4364-aa15-882a3211702d</t>
  </si>
  <si>
    <t>cbb68403-1f65-4cc1-a0aa-6ddfa0cd4949</t>
  </si>
  <si>
    <t>cc6574fb-150e-406c-821f-71a3e040f55c</t>
  </si>
  <si>
    <t>samsung-a525g-2pack</t>
  </si>
  <si>
    <t>2d6170ef0c9628d1225e79b4da6d87f9</t>
  </si>
  <si>
    <t>a88366cc-7878-4117-bd03-f4e232ecf38c</t>
  </si>
  <si>
    <t>ffcb2b1e-a6cf-4a84-a674-eb16760447fd</t>
  </si>
  <si>
    <t>6f5ec406-180c-4675-9a99-83fb33667578</t>
  </si>
  <si>
    <t>f2f5eb67-ef4d-4d3b-9f03-e5df574beda8</t>
  </si>
  <si>
    <t>75bf0bac-2b9d-4f6a-bd62-cef4ab6423c1</t>
  </si>
  <si>
    <t>62ae8870-6cd8-4ea9-846b-a8fab8ee11d6</t>
  </si>
  <si>
    <t>S21FE2P1LG</t>
  </si>
  <si>
    <t>d8cd835dbc4886cc64c406e6379a7912</t>
  </si>
  <si>
    <t>38c07791-d36a-4e75-b8f0-2e0d54435eb9</t>
  </si>
  <si>
    <t>2fbc2dec-f95c-4fca-b887-8438698a4b18</t>
  </si>
  <si>
    <t>8b8d4c98-8480-4297-a6ea-d155ef165dc4</t>
  </si>
  <si>
    <t>ee1e6923-491c-4e7f-834c-31a14ec2d647</t>
  </si>
  <si>
    <t>9bfb554a-be72-4441-a493-585970af1655</t>
  </si>
  <si>
    <t>a574247f-4e65-417c-aa3e-606467472e1d</t>
  </si>
  <si>
    <t>dd4e353a-fa7b-4229-845a-6c7609348cbb</t>
  </si>
  <si>
    <t>S20PACK11</t>
  </si>
  <si>
    <t>b8753cfe91823282024c089733289ff4</t>
  </si>
  <si>
    <t>68343215-5282-43f1-8ab2-a73e77c63bb1</t>
  </si>
  <si>
    <t>55f99b7f-1805-4324-a256-d854c4786046</t>
  </si>
  <si>
    <t>9f44c1e7-7a1e-4ce6-a7c8-01dc623e7f27</t>
  </si>
  <si>
    <t>8917e45a-c362-401a-9647-79b00fdd3b63</t>
  </si>
  <si>
    <t>7d759b2e-1261-4fd3-8fb6-da82cb5e09ad</t>
  </si>
  <si>
    <t>74b73ae1-e4f0-4a4e-955a-5cb7391c93b8</t>
  </si>
  <si>
    <t>17c35326-f5d5-4951-8476-3805174a6c35</t>
  </si>
  <si>
    <t>a8545a81-7d20-4816-b5c9-d2c832240980</t>
  </si>
  <si>
    <t>953fc430-4442-4182-9165-dcbce0805ea3</t>
  </si>
  <si>
    <t>d3a743a7-6249-44bb-b909-32cb3d3d70a5</t>
  </si>
  <si>
    <t>02c96ce8-3f52-49c5-9362-7670f087a3e2</t>
  </si>
  <si>
    <t>be37fe84-3657-4613-a23d-230fc6684e3d</t>
  </si>
  <si>
    <t>67109e06-38d0-42d5-b4b4-1adc1a0f98fb</t>
  </si>
  <si>
    <t>a8c05199-82e5-4b5d-ab45-f8d4624207f7</t>
  </si>
  <si>
    <t>468b1a9b-6455-45e7-9891-eb6f2e0dc87d</t>
  </si>
  <si>
    <t>ba59ecce-ea13-4af1-a245-11cc9dffcf67</t>
  </si>
  <si>
    <t>d4bfc78a-7058-42c5-8f9c-f02eea43cfbb</t>
  </si>
  <si>
    <t>78a7d6f6-06dc-472c-bb30-1222ca0ff585</t>
  </si>
  <si>
    <t>b5f04fcf-d46a-4581-9216-54c68183b830</t>
  </si>
  <si>
    <t>445ad7ed-6ce2-4fdc-ba1c-843866e8767a</t>
  </si>
  <si>
    <t>a3a8837c-f186-47f9-a35d-9a0933630c5f</t>
  </si>
  <si>
    <t>fd1e702d-5ec0-4813-bf5f-3ec59d41b51e</t>
  </si>
  <si>
    <t>c8a90937-f88c-497c-95a0-e872e2f36561</t>
  </si>
  <si>
    <t>cc21da6f-04f9-4721-b0d8-a0b67c65e893</t>
  </si>
  <si>
    <t>b615604e-d837-437a-aa93-d838fe7ea478</t>
  </si>
  <si>
    <t>c5b5c6c5-bd3d-4e45-bc5c-4230510b1fe6</t>
  </si>
  <si>
    <t>125dcb36-5e3b-432c-9aef-99c561e4cc17</t>
  </si>
  <si>
    <t>4c9c5560-574f-4b9c-8fe1-ee271a199ef5</t>
  </si>
  <si>
    <t>OnePlus_6T_1Pack</t>
  </si>
  <si>
    <t>4c432737fc0a7e45a709e8069486d01e</t>
  </si>
  <si>
    <t>2eff6b92-36aa-415b-bc30-b0d5c26a4f17</t>
  </si>
  <si>
    <t>a6849dc5-a30f-43f9-861e-3f471a7c932d</t>
  </si>
  <si>
    <t>b0518257-e795-4839-802a-d248236140f9</t>
  </si>
  <si>
    <t>e515c6f1-859a-4b26-b567-6839eeb4e8ff</t>
  </si>
  <si>
    <t>050170dc-1f93-4bcf-bb14-7d3b12a61227</t>
  </si>
  <si>
    <t>bb1fc134-e694-4cb6-a235-27fb95e8f73f</t>
  </si>
  <si>
    <t>a1d088c4-68fb-437e-861d-3659c88a291c</t>
  </si>
  <si>
    <t>78a23063-2480-443b-a56b-093cdeb8f9c3</t>
  </si>
  <si>
    <t>ae3491fd-5a11-4052-9449-3fb414a47d15</t>
  </si>
  <si>
    <t>7e6c7051-1918-40eb-9f3b-897ae4d194ef</t>
  </si>
  <si>
    <t>6a69c8a0-bfaa-4843-9b4f-51644236666f</t>
  </si>
  <si>
    <t>c47f9153-5ebb-4386-9197-662f40dc9890</t>
  </si>
  <si>
    <t>2e5250c1-ce7d-42a3-9d71-12a9c13c7e3e</t>
  </si>
  <si>
    <t>fe32594c-65a9-4265-9155-5dff2897ff07</t>
  </si>
  <si>
    <t>56c547b5-e502-471f-a164-f31437ece4e4</t>
  </si>
  <si>
    <t>4d0d5399-0d87-4539-bba3-8de8e34e91a1</t>
  </si>
  <si>
    <t>TABS8ULTRA2P</t>
  </si>
  <si>
    <t>5e2ef03316c914b2e335eb4f779f7a37</t>
  </si>
  <si>
    <t>89a4e502-1325-429e-a444-dab02913d3ef</t>
  </si>
  <si>
    <t>25b0e0e9-f984-45d0-a982-8e8e7acef677</t>
  </si>
  <si>
    <t>2a853b29-abdd-4fea-aedd-44bcc232d3a1</t>
  </si>
  <si>
    <t>4d42ce6d-9b98-4824-aadc-dfaad2a3b9d8</t>
  </si>
  <si>
    <t>739f0dba-8614-48d3-ab1f-dfa8005911e4</t>
  </si>
  <si>
    <t>7128ff0b-a08a-4a9f-9136-e59238e0ee0d</t>
  </si>
  <si>
    <t>33a17471-f3b6-4e7d-95c6-1d74a874816a</t>
  </si>
  <si>
    <t>c8937c92-cb64-4db7-884e-7d778528312c</t>
  </si>
  <si>
    <t>c2061332-9d70-49aa-babd-3480904ca4d1</t>
  </si>
  <si>
    <t>71b5b9a2-40c3-46a2-8dd8-aa84f1b16c64</t>
  </si>
  <si>
    <t>0c63e777-449a-4baa-9e99-bac2858cb454</t>
  </si>
  <si>
    <t>164f1af3-432d-481e-9ad9-725c3e469ba6</t>
  </si>
  <si>
    <t>52b2b551-acdb-4cdf-afb5-f6e782740c35</t>
  </si>
  <si>
    <t>a70a9407-4a94-4341-8e53-95b3f1a706b0</t>
  </si>
  <si>
    <t>83643e0f-e9b8-4107-9c37-132cf40d22ba</t>
  </si>
  <si>
    <t>b6f7bccf-32e3-4493-858a-b3795919d926</t>
  </si>
  <si>
    <t>af200a22-7ae8-40ca-8c41-173995064fa8</t>
  </si>
  <si>
    <t>e07166a7-d9dc-4c39-8725-f12208df9c5d</t>
  </si>
  <si>
    <t>c3b345f1-a848-42f9-9035-2e7577256247</t>
  </si>
  <si>
    <t>03cefa20-ae4c-41e1-bb09-15de19928fea</t>
  </si>
  <si>
    <t>2402d675-3106-4fce-8d26-1a465cb1c0eb</t>
  </si>
  <si>
    <t>d1e2876d-bcda-4a21-9dbd-ca93066ec367</t>
  </si>
  <si>
    <t>8eaa31c2-14f7-4a84-87fd-92c1622edcee</t>
  </si>
  <si>
    <t>3843f230-1d68-4970-8453-11d3e30f1f5f</t>
  </si>
  <si>
    <t>bbbc9e9f-75af-4e0f-a493-f69af808e724</t>
  </si>
  <si>
    <t>Apr 9, 2024</t>
  </si>
  <si>
    <t>b098f5dc-5f7d-4fb6-b524-5a77c6e9a6cb</t>
  </si>
  <si>
    <t>a993da76-ba0e-4e44-833b-d8c2085d8826</t>
  </si>
  <si>
    <t>2e663543-a9e4-4e2d-be6b-ace223c86123</t>
  </si>
  <si>
    <t>93269473-aeb1-41c2-bfee-f08780dd2e6a</t>
  </si>
  <si>
    <t>72f09ab0-acee-44cb-a56f-5d4cf5ac18bd</t>
  </si>
  <si>
    <t>50add042-7272-487d-9637-3c0c385ebc3a</t>
  </si>
  <si>
    <t>295982b7-e4f7-43f0-a88a-7fce025af2b0</t>
  </si>
  <si>
    <t>8295fc4b-a794-4c5d-a685-b3b9b64a0780</t>
  </si>
  <si>
    <t>8b8015c4-556c-438f-8c6f-fb7f74b1258c</t>
  </si>
  <si>
    <t>e323465d-947c-4bde-9b41-7dfcda21e26f</t>
  </si>
  <si>
    <t>9ea7de3a-334e-4af5-8dc0-4f7b4a0856db</t>
  </si>
  <si>
    <t>f2258005-71f1-4678-bba0-3a4aae146900</t>
  </si>
  <si>
    <t>394217d0-f740-4224-8a08-d557c061bd2b</t>
  </si>
  <si>
    <t>55df1048-6a8f-4afc-a3c9-cca6084cbed2</t>
  </si>
  <si>
    <t>df4e479c-795e-42ce-95b4-4308378446fc</t>
  </si>
  <si>
    <t>ca902a5a-5cda-4f1f-85e8-db64a18de8db</t>
  </si>
  <si>
    <t>bb8a027d-1677-442b-aa5b-6cbd14af4be8</t>
  </si>
  <si>
    <t>8a723f02-f699-41c3-a8f1-dde5d40d9f27</t>
  </si>
  <si>
    <t>9a19b6f4-cdd7-4604-a37c-b21bfa8ef526</t>
  </si>
  <si>
    <t>a13fa37a-618a-418b-bceb-f93bb25b8d3b</t>
  </si>
  <si>
    <t>6b8b896a-2b7d-4697-885b-f98a7641a22c</t>
  </si>
  <si>
    <t>aa8b0c6f-3c30-41b9-a4be-f7a224566bbe</t>
  </si>
  <si>
    <t>ad6a6917-4b3d-45a4-87ce-62443509deff</t>
  </si>
  <si>
    <t>955133fe-c7f5-4217-a384-ad18c1a7e455</t>
  </si>
  <si>
    <t>a90b55d1-afd9-4327-87f7-1f98b9d853ad</t>
  </si>
  <si>
    <t>dae031b8-2abf-4122-bca2-2008aa8638aa</t>
  </si>
  <si>
    <t>3913973a-1604-4bfe-bafd-97e882336c8b</t>
  </si>
  <si>
    <t>d0494692-c9cb-437b-a861-10759522411e</t>
  </si>
  <si>
    <t>3b39dfaa-a1eb-4621-99ea-f2d68ca0adc7</t>
  </si>
  <si>
    <t>cf982f04-c2e0-4b80-b66f-235f5425c953</t>
  </si>
  <si>
    <t>75c93088-e536-4ae1-91fc-c9e3386ba663</t>
  </si>
  <si>
    <t>807d2d70-d1ae-434f-9f12-3e54ca58daa0</t>
  </si>
  <si>
    <t>31c53ac9-6156-4d12-85af-016f60df136d</t>
  </si>
  <si>
    <t>dfbd504c-5de6-4fc3-bd7a-318fd69870c8</t>
  </si>
  <si>
    <t>e1009c7b-ea4d-47cf-903b-e7796ff5650b</t>
  </si>
  <si>
    <t>209c1bf9-90f5-437a-b554-2ee1954f1c31</t>
  </si>
  <si>
    <t>1f55348a-391d-4da4-9740-2a0c8846bdf9</t>
  </si>
  <si>
    <t>0f38c4b6-af45-44ea-85cc-8692aaa58da4</t>
  </si>
  <si>
    <t>b8bf86cc-0ed9-4b3e-b575-a9ec86f31812</t>
  </si>
  <si>
    <t>53ffa5b5-e393-4b92-85b4-3a817377c549</t>
  </si>
  <si>
    <t>5fc8c1c6-4fdb-46a0-8afc-df371db34f7a</t>
  </si>
  <si>
    <t>bba77889-44ea-4482-a40f-9851d0c2c8a5</t>
  </si>
  <si>
    <t>d3c0dbb0-309c-4367-8c23-91c87be0fac1</t>
  </si>
  <si>
    <t>760bae9a-a1ee-4bd9-8453-3ddd7dfdeb62</t>
  </si>
  <si>
    <t>f6c4cc8c-1283-4a33-830a-92087fd33bf2</t>
  </si>
  <si>
    <t>7fcfe402-7515-40f5-a801-ccc3e58e685b</t>
  </si>
  <si>
    <t>31ad41d3-5ebf-4b9a-ae06-813da4840554</t>
  </si>
  <si>
    <t>0c55c0a1-832d-4da4-871e-3180b8a5a6b4</t>
  </si>
  <si>
    <t>1da38457-f36f-48c1-a83b-631cd04f795f</t>
  </si>
  <si>
    <t>4380360e-9a69-4d6c-9da8-3dae3ee7c27b</t>
  </si>
  <si>
    <t>6158099e-e5c0-4fbc-8e5b-2a968446fd30</t>
  </si>
  <si>
    <t>9dc578cc-3ff3-4c88-b029-091834281c9e</t>
  </si>
  <si>
    <t>aeff7adc-d014-4570-a097-ab8ae6c32e58</t>
  </si>
  <si>
    <t>f1077514-3ffc-4d25-8895-9bd2c11eb9c6</t>
  </si>
  <si>
    <t>13c61c42-8052-4a24-b38b-0853694f79a4</t>
  </si>
  <si>
    <t>720f875f-d2e3-4c10-a001-ab9ba19cb512</t>
  </si>
  <si>
    <t>4f84073f-d354-4a2f-ae99-2481acca4267</t>
  </si>
  <si>
    <t>fc2e2c56-0a84-4dbc-95f7-8546ed473add</t>
  </si>
  <si>
    <t>1f4b0cab-2f32-4ce6-bf60-e650815c23d6</t>
  </si>
  <si>
    <t>82b47af8-0a04-47e7-99da-1fcdc4b9fa19</t>
  </si>
  <si>
    <t>67e7c6cc-66a5-4f07-bf85-9b985bd2aa42</t>
  </si>
  <si>
    <t>12MINI1</t>
  </si>
  <si>
    <t>7b3143e55eb8eea46cf4bedcafebba3d</t>
  </si>
  <si>
    <t>2d442bce-cfa4-49bb-b0db-0cae0fb48f4a</t>
  </si>
  <si>
    <t>20bb51cb-55e5-4359-bedc-d5f4d4142a0d</t>
  </si>
  <si>
    <t>dbbda21d-ac29-4bbe-a157-0c03616057bb</t>
  </si>
  <si>
    <t>43c7e127-d0cc-4925-808f-b3027f8c47e2</t>
  </si>
  <si>
    <t>SAS015</t>
  </si>
  <si>
    <t>561b4d97a7485549fee208c294a2d499</t>
  </si>
  <si>
    <t>8b19420b-5a0b-4607-ada0-2a693fdb9abe</t>
  </si>
  <si>
    <t>17286578-0623-4561-9cc7-70b86072cedb</t>
  </si>
  <si>
    <t>374a4d8e-5609-41eb-975e-482b87f11ede</t>
  </si>
  <si>
    <t>3225dc4e-cb93-4619-b51f-7ede71507748</t>
  </si>
  <si>
    <t>8adc9522-8d80-4925-b006-cb0e0b337dc4</t>
  </si>
  <si>
    <t>f33a7bc3-a99b-4df8-85c1-b4d12515b1b2</t>
  </si>
  <si>
    <t>5166b3d9-1f89-4679-8df6-a45fe23e625a</t>
  </si>
  <si>
    <t>39dd60e0-deba-4a36-8f94-6f28e4b97df5</t>
  </si>
  <si>
    <t>f9acc857-a8e1-4121-bb14-823e82fe78b4</t>
  </si>
  <si>
    <t>ba753272-bd01-43b8-824b-97ee0ad5d304</t>
  </si>
  <si>
    <t>99ad5586-2aa2-46fa-9b2c-cf776dfe9e64</t>
  </si>
  <si>
    <t>ea35afbe-2250-42ef-894e-fc9cd55ea377</t>
  </si>
  <si>
    <t>e121a65a-0b8a-4da0-a20d-0f5266c941dc</t>
  </si>
  <si>
    <t>82466c6b-a07b-422f-885b-f5bdcc73556e</t>
  </si>
  <si>
    <t>2eba58d2-daf8-45e6-a0a5-36e9ce51d17e</t>
  </si>
  <si>
    <t>e75a70be-be80-4095-825b-0e4c1fb80dfa</t>
  </si>
  <si>
    <t>b01ba860-8e83-416f-a6be-e19a48204ea6</t>
  </si>
  <si>
    <t>95f3974b-c49e-4e38-ac5a-58a692c98818</t>
  </si>
  <si>
    <t>739d2870-8bb7-4e1f-9c6a-37efabf0a856</t>
  </si>
  <si>
    <t>fb6360ac-bff6-43e9-951f-1c80e9346f65</t>
  </si>
  <si>
    <t>0e67ffc7-33eb-4a97-9dc8-e6dab24933e9</t>
  </si>
  <si>
    <t>807b98fa-e55b-4471-a43e-5e16dba3b06f</t>
  </si>
  <si>
    <t>fcce2241-95c3-4718-942e-37daf7eee9db</t>
  </si>
  <si>
    <t>147b4cce-8ae5-4e6e-82c8-09c6e8260209</t>
  </si>
  <si>
    <t>f58f85c5-fb0a-4d64-8e86-9ef09133c56d</t>
  </si>
  <si>
    <t>202b6fb7-cd0c-460e-aa17-fa1f4a2ad07f</t>
  </si>
  <si>
    <t>38af4098-c316-47c5-8e8a-4b37fb59a560</t>
  </si>
  <si>
    <t>c42d54cf-d9d6-48aa-9199-4080837d6cf0</t>
  </si>
  <si>
    <t>d80b9575-cafa-45ca-8a27-b0c4886087a6</t>
  </si>
  <si>
    <t>d8e9bd18-0d43-4cd1-92c5-a09e5024a53d</t>
  </si>
  <si>
    <t>64960447-099e-496b-a1b4-422a3f0d1195</t>
  </si>
  <si>
    <t>e5dc745e-6236-4e9e-86e9-edd54cfcf3f6</t>
  </si>
  <si>
    <t>0a9f40ed-1c97-4ae0-ae92-46a1e8e9b028</t>
  </si>
  <si>
    <t>5b4e27b5-04e4-49c4-b01e-b5d899271639</t>
  </si>
  <si>
    <t>458f7a7c-f45d-4f5c-8f23-9a20b4aff439</t>
  </si>
  <si>
    <t>4b747d55-a6f3-4da3-b7b4-1a25b8a4fc5d</t>
  </si>
  <si>
    <t>5e879076-5d7f-4b5c-98d3-d946fa49bbaa</t>
  </si>
  <si>
    <t>7b0271d4-e506-4d6f-ac3d-bdef6eb0c00e</t>
  </si>
  <si>
    <t>622c9875-ae30-4c35-9955-4013cb39f5ed</t>
  </si>
  <si>
    <t>b06a4f43-089a-4d25-88cc-03b73f248731</t>
  </si>
  <si>
    <t>2589bbf5-aa1e-4f2a-ae61-edd02f41c533</t>
  </si>
  <si>
    <t>e4d1f1a8-979e-4c95-8646-6543b12c812b</t>
  </si>
  <si>
    <t>9c0b6674-654c-4d14-b602-9750d7c42255</t>
  </si>
  <si>
    <t>4d2bf3bf-d897-43f1-a350-8cd89ddd96de</t>
  </si>
  <si>
    <t>4cb624f4-14f0-49be-8835-58a68c91f621</t>
  </si>
  <si>
    <t>70e4bc40-4a18-40b6-9a21-1eacf7ff97e0</t>
  </si>
  <si>
    <t>15aede6f-d021-4c05-b8ba-20526262ea43</t>
  </si>
  <si>
    <t>3d624550-c2b5-4bf3-8cdb-44d340db378c</t>
  </si>
  <si>
    <t>d814f1ad-aec8-4d3a-a16b-ceb7e4c5f492</t>
  </si>
  <si>
    <t>215c272b-6bf6-4c1b-9d52-add3e07e8754</t>
  </si>
  <si>
    <t>a346c7b9-2e06-47f6-b218-baacb77d3021</t>
  </si>
  <si>
    <t>2721b100-8ca2-4efb-831d-0d3223d0f778</t>
  </si>
  <si>
    <t>c12798f6-299a-43e3-ae50-5d18edf2919a</t>
  </si>
  <si>
    <t>Complaint, Missing</t>
  </si>
  <si>
    <t>4dc3bb6c-c931-4458-a062-12a1c1b4b1b4</t>
  </si>
  <si>
    <t>a7ef1460-1994-46d2-9046-9247545ab122</t>
  </si>
  <si>
    <t>e487c640-fdcf-4056-af55-4130ffb3489c</t>
  </si>
  <si>
    <t>9708a8f4-13fc-4b0c-9616-47e669f28fcb</t>
  </si>
  <si>
    <t>aaba4203-7577-4782-9224-2924dae940ad</t>
  </si>
  <si>
    <t>Apr 8, 2024</t>
  </si>
  <si>
    <t>df061a98-5f65-4c14-9705-606de20e8740</t>
  </si>
  <si>
    <t>2335abe5-d286-4cef-b242-cb5c55312d74</t>
  </si>
  <si>
    <t>47effd6c-9a69-4f40-9761-8874c46897e3</t>
  </si>
  <si>
    <t>ada8edc5-9c86-446e-8615-0d6da763ac4e</t>
  </si>
  <si>
    <t>df6456bd-542b-43a1-ae72-d6e020f87234</t>
  </si>
  <si>
    <t>f9ebba2e-7e52-4336-9480-2cc8aaac7b77</t>
  </si>
  <si>
    <t>e196ea38-c0c7-47f0-b4ad-f2746089b5a3</t>
  </si>
  <si>
    <t>aea8e3e0-f37a-4d6e-adb4-cb7dc2434eff</t>
  </si>
  <si>
    <t>c3143417-51a1-45e4-a4c6-55a006e364f7</t>
  </si>
  <si>
    <t>d85d6b9b-341a-446e-9a9e-199f5ff2411f</t>
  </si>
  <si>
    <t>97b239cb-2140-4f6a-8647-db9fe5e13a07</t>
  </si>
  <si>
    <t>4bc4c1f6-4b73-4b69-88e1-e06809e1e264</t>
  </si>
  <si>
    <t>9e4313ee-f6be-4124-9c39-6c9c7d5d491e</t>
  </si>
  <si>
    <t>16eb5405-acd8-4ad2-bc4f-bfc4ed238d64</t>
  </si>
  <si>
    <t>312dac86-585a-42ce-93b5-bcc3a1ff9321</t>
  </si>
  <si>
    <t>74785596-624b-45b1-a0fa-05ee1a267d59</t>
  </si>
  <si>
    <t>d00c5392-6726-46b8-b184-b69c28adc1fa</t>
  </si>
  <si>
    <t>fc4801f0-adfd-4d03-91c4-05c5f6381015</t>
  </si>
  <si>
    <t>3fbae3de-5bc6-4696-aaac-8d2511f45212</t>
  </si>
  <si>
    <t>3132e8b7-4b28-4025-937c-1e8303ac917d</t>
  </si>
  <si>
    <t>91e143ee-2fb9-4fbd-896c-6c122d3cccb8</t>
  </si>
  <si>
    <t>bf57b974-ee19-460a-adf6-4ce091ac7ead</t>
  </si>
  <si>
    <t>4d0ff7a0-eb03-4880-9c3e-cf558730d0a0</t>
  </si>
  <si>
    <t>cef3e33e-4ada-4ca7-8ce4-fa1396c20aab</t>
  </si>
  <si>
    <t>1e64a65d-82a7-4211-a455-81697ad8ea07</t>
  </si>
  <si>
    <t>18018666-6ca6-4cac-892f-0bd5013c9164</t>
  </si>
  <si>
    <t>594cc9e4-d371-4566-a6b9-0631bcab806d</t>
  </si>
  <si>
    <t>c9c05e38-fae7-4d92-a7fd-64431a2b9fae</t>
  </si>
  <si>
    <t>b8dd4ece-4bf6-4e82-aa90-38e82c9c3eac</t>
  </si>
  <si>
    <t>8be496d5-e71b-43ef-8361-b44a26960f1b</t>
  </si>
  <si>
    <t>f094b496-e464-4f32-8799-5804bc261b89</t>
  </si>
  <si>
    <t>747a24af-a685-420a-b649-9168a8037bef</t>
  </si>
  <si>
    <t>a13cead9-e86a-474f-b4a4-abdf38bc9fc2</t>
  </si>
  <si>
    <t>6bedd302-8d59-44d3-9d07-e97011a352b8</t>
  </si>
  <si>
    <t>886d43ac-6d4e-4153-b8d6-411bea1ff273</t>
  </si>
  <si>
    <t>287ea51e-12c2-4877-802c-4a87920d37e3</t>
  </si>
  <si>
    <t>i8</t>
  </si>
  <si>
    <t>ad7fc0a1563e8bb956ab5206decc265b</t>
  </si>
  <si>
    <t>c72cae1b-f800-4d02-9724-27df9c8ce922</t>
  </si>
  <si>
    <t>0b26518c-74b0-4c01-aa34-43e6121cce83</t>
  </si>
  <si>
    <t>f263e8be-23d6-4aa8-b7ff-8aa3733a9797</t>
  </si>
  <si>
    <t>59b08755-a918-4052-b920-f0d58edd3dca</t>
  </si>
  <si>
    <t>3a15c7dc-ac21-4aa6-97ba-37a264bd8314</t>
  </si>
  <si>
    <t>d2b0e128-80a7-4a0a-b9b8-22d7e478e6fd</t>
  </si>
  <si>
    <t>8061f492-cb3b-4afd-99d8-0f954ab67bd3</t>
  </si>
  <si>
    <t>a3e699dc-03df-4faf-8ba8-e22ec7f07eb2</t>
  </si>
  <si>
    <t>ccaafec8-8f03-4c10-b0db-c300227f06f0</t>
  </si>
  <si>
    <t>af7115d9-1c7b-4b9c-95b7-f46867244902</t>
  </si>
  <si>
    <t>c135c4d8-96e8-4163-ace0-4047ed1cd5a5</t>
  </si>
  <si>
    <t>2d1cc432-3c07-4fa4-8031-9f69a840c110</t>
  </si>
  <si>
    <t>c5aa8606-2a47-44ce-9452-5338f0a87351</t>
  </si>
  <si>
    <t>a37c4b6e-f713-437d-be99-6bc1b8a7e32a</t>
  </si>
  <si>
    <t>5de00d72-5b8a-4f09-9825-a7538ddc1654</t>
  </si>
  <si>
    <t>d66d5a78-24a5-40bf-be3c-2025e388911f</t>
  </si>
  <si>
    <t>a1b4f594-f1aa-42a4-8def-832e1415cf92</t>
  </si>
  <si>
    <t>259837d1-bbe1-4309-98ad-caa32b18d0fb</t>
  </si>
  <si>
    <t>98bf2e46-0414-491e-87dd-db4b6a764410</t>
  </si>
  <si>
    <t>3ca74fff-7f22-4cd7-a164-10d515ef6137</t>
  </si>
  <si>
    <t>ce31af50-d8dc-458f-84fb-1b446d58c344</t>
  </si>
  <si>
    <t>779ad8c4-6993-40f5-92da-0f532084c9e9</t>
  </si>
  <si>
    <t>54c4aefb-623d-4e19-8610-db26d3dbaca3</t>
  </si>
  <si>
    <t>SAMS21ULT0029</t>
  </si>
  <si>
    <t>caa4c0ff0cac9c107ca657d4f592e8f5</t>
  </si>
  <si>
    <t>37ffbbd5-bd26-40fd-a7ab-518d55a2f4d4</t>
  </si>
  <si>
    <t>38c0be55-5fca-4a7f-8e0c-b214410c776a</t>
  </si>
  <si>
    <t>SAMA521PACSCR&amp;1PACLEN0026</t>
  </si>
  <si>
    <t>28107493e7bef6dab296a0d51075023c</t>
  </si>
  <si>
    <t>6243d77c-9504-4022-b28f-6a7cbed5e989</t>
  </si>
  <si>
    <t>d6d2b559-c0a2-44db-92f6-2b18f103c7d4</t>
  </si>
  <si>
    <t>2d117099-646c-4876-a346-9ac8df72acc8</t>
  </si>
  <si>
    <t>740ea403-f3c8-4818-b932-d63c683069be</t>
  </si>
  <si>
    <t>fdb62733-96a5-4d7b-b725-8b090da25d0b</t>
  </si>
  <si>
    <t>a02fc4f8-33a9-4c6d-83dc-24cee7bb2cb1</t>
  </si>
  <si>
    <t>184bbb43-1604-4cc4-9e67-b46d3f4e8336</t>
  </si>
  <si>
    <t>f8d60e63-fb25-4629-9c8a-53553426eba7</t>
  </si>
  <si>
    <t>f8ba031e-6d56-4d94-9667-bd34d8d6f548</t>
  </si>
  <si>
    <t>fff99f41-1bf7-4937-af25-2a0d9a5d50d0</t>
  </si>
  <si>
    <t>a021dd89-6776-4be8-bdcd-34c1c70864ae</t>
  </si>
  <si>
    <t>a0bd5e3e-1475-4bb4-8cbe-007b56edfdf7</t>
  </si>
  <si>
    <t>09835c85-bc6c-44cb-920c-c4415f1eef17</t>
  </si>
  <si>
    <t>93f17dc7-b34e-4d58-b7e8-0e33f909851a</t>
  </si>
  <si>
    <t>257438e9-9d57-4aef-a19d-7791db6219c1</t>
  </si>
  <si>
    <t>d92bdc33-389b-4746-9442-650cca4ca766</t>
  </si>
  <si>
    <t>ea9a0641-f2ea-4831-b5db-61fbaf953827</t>
  </si>
  <si>
    <t>aaa3fac7-36e8-429f-80bd-31210bfd7105</t>
  </si>
  <si>
    <t>801a3508-1410-419f-863c-ff1c4223e807</t>
  </si>
  <si>
    <t>a5c62cb7-f683-493a-a018-01f13f3b02da</t>
  </si>
  <si>
    <t>a8196c87-7fc5-414b-b094-0b7d1ab9aea5</t>
  </si>
  <si>
    <t>42e7b1d8-c937-4912-b8c4-2eb16ad6e95c</t>
  </si>
  <si>
    <t>691a2c87-9a2e-44b7-b4ee-6b72fcd9c6fd</t>
  </si>
  <si>
    <t>f69fafbb-4d60-4725-ad67-d3d53724c6fe</t>
  </si>
  <si>
    <t>7905f76b-6b4d-47dc-950e-6f668c441cd5</t>
  </si>
  <si>
    <t>6131764b-afc8-4ee3-a234-78b7dd4888f6</t>
  </si>
  <si>
    <t>143d72f6-fcad-4140-83bd-91775546f8e3</t>
  </si>
  <si>
    <t>74801a66-15d5-4982-aab5-1f6859b0a73d</t>
  </si>
  <si>
    <t>66d3acb5-0527-4291-915c-057a563680d6</t>
  </si>
  <si>
    <t>a51a0312-fb61-478c-88cd-bd55090995c6</t>
  </si>
  <si>
    <t>3e87ddee-98f4-4d8e-bf1a-a65526c78d0c</t>
  </si>
  <si>
    <t>f556c567-d6b6-4dd5-8701-e367f849cccf</t>
  </si>
  <si>
    <t>05bd38aa-0b8e-4228-818a-64d5060efbe9</t>
  </si>
  <si>
    <t>702d2d3b-67a7-41b6-ba13-c55d6ff4f03b</t>
  </si>
  <si>
    <t>3234dd29-eefb-4fbc-8892-e9adc6560f3a</t>
  </si>
  <si>
    <t>488452cc-b8d6-4b86-83d5-069b7f538ef3</t>
  </si>
  <si>
    <t>3e04b8ab-f32b-4a1b-90d7-5bddadd301e2</t>
  </si>
  <si>
    <t>4386e8ca-83c6-4c99-8fdd-6b0310f698d4</t>
  </si>
  <si>
    <t>30a7c36f-e4b3-48de-84e7-201e6f02ff26</t>
  </si>
  <si>
    <t>75932802-5cf6-4308-b95b-1bf8a6dcc520</t>
  </si>
  <si>
    <t>686ac946-2c68-46bd-a8b6-22023f890d56</t>
  </si>
  <si>
    <t>cac68c7c-a901-4316-865a-b7b5bdd398e8</t>
  </si>
  <si>
    <t>1dc93738-c679-41da-aa26-b9b5a0aa0ad5</t>
  </si>
  <si>
    <t>b16ba7d2-8b4f-420e-8e81-db962b875446</t>
  </si>
  <si>
    <t>1c7d9f39-6ca0-4fb9-82c1-f2eb72ab1454</t>
  </si>
  <si>
    <t>57f3f707-c91d-4b19-857a-37a1ad1bb2a8</t>
  </si>
  <si>
    <t>8b922fe0-ad0e-42b4-851d-5d437a317a86</t>
  </si>
  <si>
    <t>Apr 7, 2024</t>
  </si>
  <si>
    <t>854d10e8-52a3-4466-9244-4a848ccb539e</t>
  </si>
  <si>
    <t>63e217d8-75c0-4ba2-9844-4e1afb266d98</t>
  </si>
  <si>
    <t>526d7bcd-2b79-4f59-a470-d80028428ebf</t>
  </si>
  <si>
    <t>204b574d-90c6-4529-9640-4357f9785943</t>
  </si>
  <si>
    <t>5bb5ac08-08da-4821-8cdc-f153771de28f</t>
  </si>
  <si>
    <t>aaee40bd-136d-4c9a-afe7-914b6a4a3565</t>
  </si>
  <si>
    <t>6908f94e-23a7-4951-8398-6c6bb13f72bf</t>
  </si>
  <si>
    <t>efd18ff6-caf0-4ebd-8692-568bf57569bc</t>
  </si>
  <si>
    <t>1086832b-89a8-443c-9a28-f54c93f5ca58</t>
  </si>
  <si>
    <t>4f40136c-12a6-4df3-917d-f88fe67b3ac1</t>
  </si>
  <si>
    <t>0c8b35b8-5cda-41ad-9482-e9371ea78284</t>
  </si>
  <si>
    <t>681ebb7e-2aae-4a19-9366-31ae362e66e6</t>
  </si>
  <si>
    <t>374588e9-7cfe-4625-938c-bc994b8b1259</t>
  </si>
  <si>
    <t>c34d6879-9dc5-479b-9f20-64ff46d0d1b0</t>
  </si>
  <si>
    <t>d7105dc0-504b-4c64-8927-1116a8ee1d60</t>
  </si>
  <si>
    <t>25857737-3e2d-44e2-a018-d5af6aabe564</t>
  </si>
  <si>
    <t>9ca0067a-b613-4bf5-afba-e1241641220d</t>
  </si>
  <si>
    <t>03ad4f9e-6ada-43a5-85ec-4762d4d7e097</t>
  </si>
  <si>
    <t>2c313c34-eeab-4a1a-90f5-1a459d6df9ba</t>
  </si>
  <si>
    <t>8ee2f561-1511-4cc1-a086-f4679f62e66e</t>
  </si>
  <si>
    <t>aa5ea8f5-170b-49b3-85e3-ec7887412fa8</t>
  </si>
  <si>
    <t>399096f8-7ace-4184-947a-a20c3a905ba3</t>
  </si>
  <si>
    <t>639a86cc-8c4b-472e-b1c8-b0c834896e8d</t>
  </si>
  <si>
    <t>e1d223ea-3180-4b88-8503-5949295a6c3c</t>
  </si>
  <si>
    <t>df9d46c2-18f2-4336-bd15-639b7fb0603d</t>
  </si>
  <si>
    <t>8401dbe4-c199-4a1f-9f2b-142fa3c57b7a</t>
  </si>
  <si>
    <t>e8f98722-c8b9-4ecd-996b-367e4bd69333</t>
  </si>
  <si>
    <t>00606e59-ace4-4e4c-b812-8b11d90a609e</t>
  </si>
  <si>
    <t>706584a8-3912-42b4-9ab9-f858df59e803</t>
  </si>
  <si>
    <t>e324ebf8-97e3-4198-9d1f-8210323f6464</t>
  </si>
  <si>
    <t>8d67d688-ad6b-46bd-8682-445e9487ac72</t>
  </si>
  <si>
    <t>69e2863f-f4db-4d97-b87e-3218cf55b253</t>
  </si>
  <si>
    <t>9c47d40e-6440-4c0a-a745-708dd3b2da33</t>
  </si>
  <si>
    <t>ecf4f6e3-2130-435c-9a32-860a8970cc65</t>
  </si>
  <si>
    <t>fd246726-e440-44b1-8952-bf5c5f70edac</t>
  </si>
  <si>
    <t>6ac58f37-4dfc-4244-9d81-527b50dad0e9</t>
  </si>
  <si>
    <t>121a46bb-6864-4baf-836f-70f3d1a9d89c</t>
  </si>
  <si>
    <t>e6215972-86b9-4ddb-a5ec-0a902f367353</t>
  </si>
  <si>
    <t>bfbfce30-80c8-4441-835b-a6e8db79e4ec</t>
  </si>
  <si>
    <t>1929efa1-d188-4b7f-8778-f8c89e80fb6a</t>
  </si>
  <si>
    <t>3c887556-6dde-47dd-9824-f86c436e4597</t>
  </si>
  <si>
    <t>df7be8a5-2ec0-413a-846b-b9f03a94f4a2</t>
  </si>
  <si>
    <t>6f75063b-52fe-40c7-a144-51d2ebd00a11</t>
  </si>
  <si>
    <t>9ad897c6-afd0-4abe-80de-1846720c9b6c</t>
  </si>
  <si>
    <t>0d629d20-ff44-4186-b175-f3717e69e6fc</t>
  </si>
  <si>
    <t>51f2c7a3-5b1f-4bfe-8d79-6f599f690363</t>
  </si>
  <si>
    <t>12c646fd-589a-43a5-a23f-a796ca94a8e7</t>
  </si>
  <si>
    <t>20b228c8-27dd-47b3-acaf-63885d596137</t>
  </si>
  <si>
    <t>094c75b0-3cb0-4989-87ca-69bd4c5ce36d</t>
  </si>
  <si>
    <t>a88da728-59d5-4ccc-af51-86b691e78cc3</t>
  </si>
  <si>
    <t>4a2fddf5-480f-466a-9b8a-ebbc6f5dab1a</t>
  </si>
  <si>
    <t>1f7b166d-1655-45cc-91b6-ffbbddd800e2</t>
  </si>
  <si>
    <t>ad69d8d6-8005-4789-b5a5-9e1afab87467</t>
  </si>
  <si>
    <t>f82d83df-3d50-4ab0-bf0f-2bc988df7d32</t>
  </si>
  <si>
    <t>991bdaac-cf6c-4ad5-bc73-9303821c2f10</t>
  </si>
  <si>
    <t>11T1PACK</t>
  </si>
  <si>
    <t>16b8b71efdab618827f4a76f1db2bd78</t>
  </si>
  <si>
    <t>8dd8ee68-69b3-4930-96e9-6438ebddb9ad</t>
  </si>
  <si>
    <t>79081bcd-94a9-48df-b5b3-98d5c90a2480</t>
  </si>
  <si>
    <t>576f46f1-1f63-434a-8a3a-a419304144d4</t>
  </si>
  <si>
    <t>2ba2159e-07fc-4fa4-ae98-6db7ed552dfe</t>
  </si>
  <si>
    <t>49f9aa88-428f-47ed-ae82-a6b2f018f369</t>
  </si>
  <si>
    <t>0abc08b5-3974-4fea-9ac0-f6c2927d6fea</t>
  </si>
  <si>
    <t>6575572f-05f0-4eb0-8628-2646d5f0fcfd</t>
  </si>
  <si>
    <t>03f39830-4fe3-4ee7-8921-1ebbede9b385</t>
  </si>
  <si>
    <t>8c8e0f19-080e-4841-ac41-9b8201326301</t>
  </si>
  <si>
    <t>527a2e35-0893-49d4-8a29-44818f175c23</t>
  </si>
  <si>
    <t>09f03bd8-8e35-4820-a112-6c325b14f3db</t>
  </si>
  <si>
    <t>4043751b-064b-4ee6-8114-d1160b02d5d7</t>
  </si>
  <si>
    <t>99ce9cc4-334f-4ba3-acd3-6f5f11108ff0</t>
  </si>
  <si>
    <t>49f2eb76-199f-4b01-9b22-6c7354f66c6f</t>
  </si>
  <si>
    <t>0e21eeff-1a08-4c43-bebc-f9027122ce7b</t>
  </si>
  <si>
    <t>c42981b6-8dde-4cbb-86b6-4cc9ff21a683</t>
  </si>
  <si>
    <t>01702376-9f23-434e-b509-16356223fb6c</t>
  </si>
  <si>
    <t>e9a6f726-f66d-47f9-a76b-8d7795373070</t>
  </si>
  <si>
    <t>f8661047-ac83-4eaf-868b-6bcd4dcb1cb4</t>
  </si>
  <si>
    <t>287cbd02-3540-425f-99d8-425dc4eca596</t>
  </si>
  <si>
    <t>cc5b13a3-6244-41cf-9cf4-c2b23fb34cdb</t>
  </si>
  <si>
    <t>5e5a448b-d0b7-41ae-814e-ec69e3a1294e</t>
  </si>
  <si>
    <t>ed482e18-e1b6-41de-869c-cfef2fdffb31</t>
  </si>
  <si>
    <t>6cbad1e7-309d-4ee0-b0c2-ef5affa43776</t>
  </si>
  <si>
    <t>39e74d69-a0f9-4a93-b961-cd3cd86f01d2</t>
  </si>
  <si>
    <t>1eae107a-a39d-41ad-b55b-4d6eb69858b4</t>
  </si>
  <si>
    <t>8b810dd2-9f16-4135-ae75-c8b26b0439ad</t>
  </si>
  <si>
    <t>39a0cb2b-abd0-438e-b7e2-1672ed71c680</t>
  </si>
  <si>
    <t>d5430f1e-3ba7-4d51-94b0-273108607d52</t>
  </si>
  <si>
    <t>70cf4e1c-e3f1-4dc9-8ad3-21cd91db20fd</t>
  </si>
  <si>
    <t>dffb3810-4713-4bfe-9d1a-f49f5d13e381</t>
  </si>
  <si>
    <t>3f324cfe-e75e-425a-8fc9-61a13ab45214</t>
  </si>
  <si>
    <t>20cb2d3a-8640-41ac-8a9b-30ee32e681bb</t>
  </si>
  <si>
    <t>579dc998-60c4-4fd3-9833-157808a6e0af</t>
  </si>
  <si>
    <t>48e7ea79-7d67-4492-b3a7-610966959fff</t>
  </si>
  <si>
    <t>911ce927-ee6c-4ca2-9c47-6c4dd1515c9c</t>
  </si>
  <si>
    <t>be2066d6-ae2f-417d-996a-c9ff6bbcf5af</t>
  </si>
  <si>
    <t>e2480239-4db9-433d-beac-d9e64a096ca3</t>
  </si>
  <si>
    <t>e038a1e6-8daa-4134-8ae4-52f338db6d3f</t>
  </si>
  <si>
    <t>ed2caa0d-f3d7-4c28-8dee-f6b465ae70b5</t>
  </si>
  <si>
    <t>cb3f70bb-2214-487a-a9c8-13bd19913061</t>
  </si>
  <si>
    <t>87de645d-ad4d-42be-a0a0-c3fc29041bee</t>
  </si>
  <si>
    <t>70db920f-1a27-41a7-afb4-ac8249360906</t>
  </si>
  <si>
    <t>32d8d4b9-d010-435d-9bfa-db9ee3c9dba3</t>
  </si>
  <si>
    <t>18dfa55d-1a52-4f19-a5c0-b89fb930a7f7</t>
  </si>
  <si>
    <t>417346be-512d-4c94-b92d-984be68c43e5</t>
  </si>
  <si>
    <t>49a1506f-92e9-4599-9025-375250ab0025</t>
  </si>
  <si>
    <t>82006507-99c5-40db-a6e6-c82e27950dca</t>
  </si>
  <si>
    <t>e4bf10af-945b-4b43-a83f-a5e0a0b5460d</t>
  </si>
  <si>
    <t>7cd1a910-fe37-4223-9ea4-84730ccbe2e5</t>
  </si>
  <si>
    <t>c2ebd18f-6fcc-483c-acd0-453d6109d39f</t>
  </si>
  <si>
    <t>3fa241d1-5e4c-41bf-a0a2-e4d03888710c</t>
  </si>
  <si>
    <t>f24a2f5a-8aab-48a6-94fa-7144e024ad84</t>
  </si>
  <si>
    <t>0a6d445a-6afd-4e25-a8ac-0742f36b3adf</t>
  </si>
  <si>
    <t>cd353178-3c08-4130-9d0f-88003f56180f</t>
  </si>
  <si>
    <t>bf3160dc-2943-4e65-ae77-b389491c0aa2</t>
  </si>
  <si>
    <t>814f61ce-df48-4fe1-8db8-00b1b3a4b26b</t>
  </si>
  <si>
    <t>G50PACK1</t>
  </si>
  <si>
    <t>4a3c51619c2e37b3297f0b0775b3930f</t>
  </si>
  <si>
    <t>977f9aaa-d956-42f4-9001-cadf04bb6dac</t>
  </si>
  <si>
    <t>036beaec-06fd-47de-ba8e-11abdde5106f</t>
  </si>
  <si>
    <t>fd058110-425e-4ae9-a1c9-cb11b138dec6</t>
  </si>
  <si>
    <t>a8f61176-598f-42a7-8eb7-d58b9f70197c</t>
  </si>
  <si>
    <t>0213d938-66ec-4514-b41e-40b6fc8703e8</t>
  </si>
  <si>
    <t>eb2e6b6d-0ca2-4304-ab28-8b64ad32db36</t>
  </si>
  <si>
    <t>1f989bbe-877b-4d68-8221-754d7440a54d</t>
  </si>
  <si>
    <t>ca9dedc1-ecb3-4d1a-924a-0db88f0ab4b0</t>
  </si>
  <si>
    <t>168982c2-f14f-42f9-8c2e-4832d93eedaa</t>
  </si>
  <si>
    <t>534ff5da-4021-43ee-ae40-044da9779463</t>
  </si>
  <si>
    <t>f5bfb991-ef5f-49ba-afe0-9807c4552a65</t>
  </si>
  <si>
    <t>e64d604d-89cc-498d-bf6b-ceea5a4f5907</t>
  </si>
  <si>
    <t>84e90296-20db-4cb9-971d-e4e5b2c4d95c</t>
  </si>
  <si>
    <t>5873b0cf-ad7b-4c77-9592-5ea8687fb587</t>
  </si>
  <si>
    <t>Apr 6, 2024</t>
  </si>
  <si>
    <t>283a9b82-5ac0-4695-b2b2-7b24d3e7a7d7</t>
  </si>
  <si>
    <t>cc1759b0-80f2-4358-95a5-c5e9f91a546b</t>
  </si>
  <si>
    <t>e50ec646-35a1-49dd-beef-d670a58975e9</t>
  </si>
  <si>
    <t>eec8c764-e86c-4668-acc5-d8e3bbd88359</t>
  </si>
  <si>
    <t>740febb0-b868-4a24-9e4d-c1b4e326e12a</t>
  </si>
  <si>
    <t>665a9ec8-d706-4933-b4fe-1b52c3f0b1b5</t>
  </si>
  <si>
    <t>500ae22f-e300-4f44-b7e6-bfa860950264</t>
  </si>
  <si>
    <t>637ac05b-b660-4ab0-95df-2b28259aa6fb</t>
  </si>
  <si>
    <t>1dc6dde0-95fb-456b-9fa9-87038dc7d1e6</t>
  </si>
  <si>
    <t>f9a00dc2-60f8-4277-8ee5-ce1759de50ce</t>
  </si>
  <si>
    <t>179125e7-90b8-4db5-a158-f3d1503b9382</t>
  </si>
  <si>
    <t>d4ebbd12-1c6e-4301-87ec-afd411e74d55</t>
  </si>
  <si>
    <t>3045d62c-0d6e-451b-a413-27279b0ce25b</t>
  </si>
  <si>
    <t>d3de8d5c-700b-4200-acde-69eea0cadfaa</t>
  </si>
  <si>
    <t>58d24abf-ad35-4c12-ac10-5ea788e4fb8c</t>
  </si>
  <si>
    <t>35897a76-8043-42bd-abcc-86e0ff185ebe</t>
  </si>
  <si>
    <t>497f6d1b-e7bb-4519-bb56-f909453a255c</t>
  </si>
  <si>
    <t>e07a6872-7078-433b-81ba-bc34a501ea16</t>
  </si>
  <si>
    <t>d537e217-72ff-463f-81e5-44f2f5d35b67</t>
  </si>
  <si>
    <t>6dc8034e-2613-484d-b313-7e4565fa02aa</t>
  </si>
  <si>
    <t>e012a68d-5752-4add-acad-390b5ffd3a9b</t>
  </si>
  <si>
    <t>4e71dae9-1c9c-417c-b595-7ec0ce900f81</t>
  </si>
  <si>
    <t>666d84a6-09df-4181-baf8-b7cbb6e47cc6</t>
  </si>
  <si>
    <t>7b89ba0a-8baa-45b7-af7c-0b989ed6dd07</t>
  </si>
  <si>
    <t>c86bacdc-0462-4f90-b9b2-f5cd88aacd82</t>
  </si>
  <si>
    <t>f3b507d7-ee90-4631-bc91-56b4ef8d245a</t>
  </si>
  <si>
    <t>4b303231-7376-46de-b5d4-d1c3d7f6ba67</t>
  </si>
  <si>
    <t>8a45a276-053d-4301-849e-0c97d29155eb</t>
  </si>
  <si>
    <t>e8e27622-41d8-4524-916d-944bbee41e31</t>
  </si>
  <si>
    <t>6fa76fa4-5dc7-4695-b21b-efcfc2ef928c</t>
  </si>
  <si>
    <t>38fa6542-ae6c-4a31-a151-80a2bbe0d885</t>
  </si>
  <si>
    <t>1cb1e59e-1b30-489a-bd78-77268c8a0396</t>
  </si>
  <si>
    <t>74d43f43-544d-458c-ba37-4d254d4d9c10</t>
  </si>
  <si>
    <t>ef63f9ab-6c3e-440e-b33d-3098ebf1aac0</t>
  </si>
  <si>
    <t>268ae145-6913-42e7-af2b-623543701973</t>
  </si>
  <si>
    <t>acfeaad8-c935-4bd6-aeaa-95c951607e5f</t>
  </si>
  <si>
    <t>7eeee6ac-a276-4329-911c-eaa61d7d814a</t>
  </si>
  <si>
    <t>07b75960-ded2-431e-b510-5c6baace20c1</t>
  </si>
  <si>
    <t>872dfdce-79a4-4e43-837d-e52c4275582f</t>
  </si>
  <si>
    <t>4ef1e22f-055c-4465-ab4b-728a3e3e95e3</t>
  </si>
  <si>
    <t>8b2afa37-ef84-42bf-beb8-2f5fec43f1c9</t>
  </si>
  <si>
    <t>fce92791-a88c-4383-8399-689af0d238d1</t>
  </si>
  <si>
    <t>733b5f7f-74ab-4ea5-83d1-27db02f0d66e</t>
  </si>
  <si>
    <t>b240225d-9602-49a3-a33d-3a7b1f583e5e</t>
  </si>
  <si>
    <t>6b4d733b-a74d-4460-a4fa-7e9e0cc1d15d</t>
  </si>
  <si>
    <t>ada27e80-61a7-4263-8717-5d7cf6dd8624</t>
  </si>
  <si>
    <t>a12f4c12-2bc6-4d99-b673-0575fc69cc41</t>
  </si>
  <si>
    <t>42e2e0ee-768c-4371-ae7a-611c9babfd6f</t>
  </si>
  <si>
    <t>630443d3-f5ba-4113-9916-eb68aa771a50</t>
  </si>
  <si>
    <t>76982938-bd69-4602-b665-15dc3223bdf9</t>
  </si>
  <si>
    <t>8e4feb8d-b1bb-4f74-81fb-44b386d50f46</t>
  </si>
  <si>
    <t>b9e1a013-c0df-4a4a-85ac-642c0755b639</t>
  </si>
  <si>
    <t>d273b0be-ee01-4b04-9224-0d5c4a2e0187</t>
  </si>
  <si>
    <t>61d7651b-7167-4e2a-b625-d6819d044e1c</t>
  </si>
  <si>
    <t>S21U3C</t>
  </si>
  <si>
    <t>ee165c22f4baec4976c5c3fd136abfa6</t>
  </si>
  <si>
    <t>822be0b6-8ace-4c9f-ac2c-1e6ebbe32d93</t>
  </si>
  <si>
    <t>32118b5f-f6a9-46f5-a207-1a946aa858db</t>
  </si>
  <si>
    <t>SAA214</t>
  </si>
  <si>
    <t>85b8abd02f8fcdbcc4f93bcb1cb0db30</t>
  </si>
  <si>
    <t>28ce6968-963f-4adf-b970-a160cced3624</t>
  </si>
  <si>
    <t>8c513591-7979-47d5-8555-bf95c8491a55</t>
  </si>
  <si>
    <t>00de94fd-3322-471f-ab8b-52d0c1c7a89e</t>
  </si>
  <si>
    <t>06d1f71a-1c0a-4b7e-8757-b283b3e213cd</t>
  </si>
  <si>
    <t>5cc99e87-042a-413c-bc54-b87508bf9197</t>
  </si>
  <si>
    <t>f4fc20a5-a5b2-4084-ad37-3a824a00cb2a</t>
  </si>
  <si>
    <t>2b1a9973-d29f-467a-95fc-4ba4b676e04d</t>
  </si>
  <si>
    <t>cf8408f3-8c27-4885-bde3-ccf1946986d8</t>
  </si>
  <si>
    <t>XQwv19</t>
  </si>
  <si>
    <t>120fa6cb8217ca49adab9bb6d6e6821a</t>
  </si>
  <si>
    <t>f2235c5a-0863-4800-bfcd-a253512c8bcf</t>
  </si>
  <si>
    <t>5261a9af-e551-43bb-bed3-f592584af894</t>
  </si>
  <si>
    <t>9d74c904-4d3a-490b-8d60-5bf011a6e2d6</t>
  </si>
  <si>
    <t>79c0face-107d-4a8c-bb75-4cfba0702793</t>
  </si>
  <si>
    <t>32599ed4-79ce-4028-b434-be89dd05c3ba</t>
  </si>
  <si>
    <t>4b9c6f98-e2b0-4209-bd95-509c479da5d9</t>
  </si>
  <si>
    <t>dbe773f4-1243-4cd8-bbe5-e8442e8476c1</t>
  </si>
  <si>
    <t>e0e39eda-2c44-4a6e-80a1-775980091a43</t>
  </si>
  <si>
    <t>caba5acd-6bcf-414d-95e9-a2d3230b7224</t>
  </si>
  <si>
    <t>08d9db32-da34-4eb3-b678-9162fda9c1b3</t>
  </si>
  <si>
    <t>6f062665-f126-4ec3-972d-cffaf36b797d</t>
  </si>
  <si>
    <t>f1896863-7a51-4d2b-9028-230d289d0175</t>
  </si>
  <si>
    <t>deff8600-51f8-4617-a807-baae02b4e6a9</t>
  </si>
  <si>
    <t>55e363e6-d677-453d-b619-2e34a4f841a5</t>
  </si>
  <si>
    <t>4c8295bf-4880-4bab-93cd-4c5955558074</t>
  </si>
  <si>
    <t>a8ecc6dd-716a-46b0-991d-c673f70b9ded</t>
  </si>
  <si>
    <t>c538ca7f-b21f-487c-8d75-8c5324b68b5b</t>
  </si>
  <si>
    <t>5af80974-64b6-42af-9517-421035e44451</t>
  </si>
  <si>
    <t>aa36ae29-359c-4c90-9cc2-4667f551cc64</t>
  </si>
  <si>
    <t>56140c3a-fb84-42bc-b8f4-2046dc403b7e</t>
  </si>
  <si>
    <t>60d5d51e-e938-4b89-ade8-bcf653cb3a49</t>
  </si>
  <si>
    <t>ea20c40f-1cbb-4072-9eb2-1989c4a89c5d</t>
  </si>
  <si>
    <t>465188f3-cb24-456c-b44b-d1fb5fae1c7f</t>
  </si>
  <si>
    <t>11d51b04-b1e9-4bf7-b227-9ffbdff83f9e</t>
  </si>
  <si>
    <t>bf3c08d4-f3b4-4ead-9ad5-622aa86a986d</t>
  </si>
  <si>
    <t>46a4ed52-04c7-4217-930a-524513984cea</t>
  </si>
  <si>
    <t>eae57fe7-4504-427e-87b3-49c7772f7b9f</t>
  </si>
  <si>
    <t>759444ba-913c-4070-82d0-5131951e78ee</t>
  </si>
  <si>
    <t>21077e58-bb6f-4fbe-bae3-0551c9dbe320</t>
  </si>
  <si>
    <t>f4a5c137-6c79-4ee5-b9d6-2330d35b3e01</t>
  </si>
  <si>
    <t>c4c11aa7-05ad-4355-bbd0-c742f81603a5</t>
  </si>
  <si>
    <t>a8aae172-f3b4-4359-a711-45b7d7896950</t>
  </si>
  <si>
    <t>1abfc7eb-6bf8-4928-85db-c851133ebec0</t>
  </si>
  <si>
    <t>78bc581b-1e0f-43a1-8957-57f6e4eb7483</t>
  </si>
  <si>
    <t>47941ab3-a959-4644-8257-6706029e9198</t>
  </si>
  <si>
    <t>8fc9abdf-5f17-411e-ba18-c243afaca006</t>
  </si>
  <si>
    <t>898309fb-0561-405a-8aae-564e8e13c73f</t>
  </si>
  <si>
    <t>f9fc8c9b-e8e9-4d61-a861-24dfae0a535f</t>
  </si>
  <si>
    <t>8062a2d2-bf89-4ea0-9846-7a5a892a563c</t>
  </si>
  <si>
    <t>13fe1a76-0767-43a5-99ba-849589a79425</t>
  </si>
  <si>
    <t>d087e748-963c-40c1-aebf-d458e7a4a831</t>
  </si>
  <si>
    <t>ad632b1b-d37c-4080-8d02-7b839dbb801b</t>
  </si>
  <si>
    <t>01d1eeb8-e8f7-4d2f-8ec2-366dc5596429</t>
  </si>
  <si>
    <t>c5c14809-cb31-4179-98b5-11593dfd06ad</t>
  </si>
  <si>
    <t>65a184c7-c05b-476d-b6d1-7b8a2c7a77bb</t>
  </si>
  <si>
    <t>77492fc8-3da6-4b02-a14c-886fbe70467a</t>
  </si>
  <si>
    <t>a82e6a3e-3664-408f-9efa-3850c0dea6ad</t>
  </si>
  <si>
    <t>50c8f4e5-eac2-452f-8c76-169d53d82310</t>
  </si>
  <si>
    <t>c2f6411a-222d-4400-8922-ae8ee4c3700d</t>
  </si>
  <si>
    <t>1012fdd3-5691-4675-95a6-11bbf67a46a7</t>
  </si>
  <si>
    <t>9b43694a-db2f-47da-953b-5da642ebe3dd</t>
  </si>
  <si>
    <t>c25b2544-0554-40bf-9581-1c4bbda38cb6</t>
  </si>
  <si>
    <t>S20FEL3</t>
  </si>
  <si>
    <t>221fc4ccfabd83bc0267fb2c1edc534d</t>
  </si>
  <si>
    <t>37888f65-3df7-4cd0-b89b-bc0915cb2fc9</t>
  </si>
  <si>
    <t>358ab431-98af-4e79-b1ae-847e0991779f</t>
  </si>
  <si>
    <t>a2ce0590-bf49-4a31-b658-ede03cdbf384</t>
  </si>
  <si>
    <t>324e6d24-e1ad-4710-9e7c-59cc40d2b28a</t>
  </si>
  <si>
    <t>7aefab72-e8cb-47f6-b603-5933ef46387a</t>
  </si>
  <si>
    <t>705923c3-05f1-4fca-9db7-9073f320d3ff</t>
  </si>
  <si>
    <t>Apr 5, 2024</t>
  </si>
  <si>
    <t>2ed37bba-9d1a-4e58-8844-ed1568ac1817</t>
  </si>
  <si>
    <t>966b4f51-aa69-4329-8a2d-e485f8c67db1</t>
  </si>
  <si>
    <t>3603230b-5e0b-4840-bd60-ad999ef9822b</t>
  </si>
  <si>
    <t>9c3d8fef-9cd1-4834-9418-9bbe4a9e169a</t>
  </si>
  <si>
    <t>267e8ed7-a3c2-4987-b645-353e4d82daab</t>
  </si>
  <si>
    <t>1a4f4cb6-8835-47c7-927e-49cd5f586ea9</t>
  </si>
  <si>
    <t>2c2bf5e8-abae-4d58-8a5c-5f6b24e0cf25</t>
  </si>
  <si>
    <t>70d6232e-462f-4b92-a188-4a5b12f3c8f2</t>
  </si>
  <si>
    <t>13c385d2-fb9a-4272-af9e-9c57cf147fc2</t>
  </si>
  <si>
    <t>1917ce71-045b-4b95-84f8-722e037279e8</t>
  </si>
  <si>
    <t>baeac7fd-45a4-4e9b-b2c7-8f8f4135ced1</t>
  </si>
  <si>
    <t>9d788dc4-9afe-4054-8d50-a682c9fc78fd</t>
  </si>
  <si>
    <t>4ac6bd09-ea37-429e-8cc8-69aca0d3152c</t>
  </si>
  <si>
    <t>e6522c4a-3d3a-448d-a8c1-0f5d89bbe50f</t>
  </si>
  <si>
    <t>f7d2f0b5-1490-44ff-997b-d752f66cf00c</t>
  </si>
  <si>
    <t>b21acea4-d904-4d7c-a80c-cd61f446e441</t>
  </si>
  <si>
    <t>12092478-e18c-4672-b9ab-fe693c9e5bf9</t>
  </si>
  <si>
    <t>8810dcdc-4e30-421a-9fdb-8cb4138ace80</t>
  </si>
  <si>
    <t>96c62e63-0c12-4442-b371-a44d7455504e</t>
  </si>
  <si>
    <t>f1b6cb49-0ac5-4b4a-95c6-c78aea5080d8</t>
  </si>
  <si>
    <t>21f1722d-fc2a-412a-932f-43d75bde41f1</t>
  </si>
  <si>
    <t>e035a127-54fa-46d7-a2f2-461176cb77c4</t>
  </si>
  <si>
    <t>PRIVACY1A52S5G</t>
  </si>
  <si>
    <t>dd5abd11bdce98a06d82b30817e4526a</t>
  </si>
  <si>
    <t>ce95090b-1fcf-44cb-b3c2-c6c3d8069165</t>
  </si>
  <si>
    <t>fcb226bb-9081-4443-b0bb-a8f5b4b0a48c</t>
  </si>
  <si>
    <t>2a535100-9e51-449b-924f-25f744f9f13e</t>
  </si>
  <si>
    <t>6be4a86e-d14f-4d6f-baf0-102c7c0ff387</t>
  </si>
  <si>
    <t>137450a2-3b2c-461b-b422-5f20d95a8884</t>
  </si>
  <si>
    <t>80a12bc1-87bf-49dc-89ce-410095e1f369</t>
  </si>
  <si>
    <t>837d5d96-e03e-4960-85be-7911a227c334</t>
  </si>
  <si>
    <t>f84fbe5d-7171-49c7-837a-79f8a5f7f2b3</t>
  </si>
  <si>
    <t>c6bff25c-5073-429b-8380-261cb9bcf384</t>
  </si>
  <si>
    <t>c3d94518-67af-4891-b5cf-49496b77d734</t>
  </si>
  <si>
    <t>b559dc67-40ec-4268-9e82-b7c58814bd25</t>
  </si>
  <si>
    <t>a6e785a4-259b-4d84-a203-9ae9514b7b39</t>
  </si>
  <si>
    <t>820be050-61c1-4997-b98e-af119f351e9e</t>
  </si>
  <si>
    <t>7266dd9e-efb5-4b07-a402-7e198fb5be8a</t>
  </si>
  <si>
    <t>232df2d2-c60b-4108-8a40-920d0c5854b5</t>
  </si>
  <si>
    <t>7f972a5a-1505-42da-a772-2e6c6b5faa0e</t>
  </si>
  <si>
    <t>5b3f7435-2ce0-435e-81ec-315f36cf55e2</t>
  </si>
  <si>
    <t>ffa6cbdb-55db-4f12-a433-7c39535ffa87</t>
  </si>
  <si>
    <t>f36dbdd7-3819-4e9a-b2ca-f1064d7d3a3f</t>
  </si>
  <si>
    <t>db6fb7e2-3762-4aeb-aace-76a22843c44e</t>
  </si>
  <si>
    <t>b7c7cfef-1e99-4258-a6b2-9f2417e51739</t>
  </si>
  <si>
    <t>0c7f819c-2e03-4595-8cca-5d5f40fe3392</t>
  </si>
  <si>
    <t>26b330b6-8ac6-46a5-80c2-ef03c9706223</t>
  </si>
  <si>
    <t>116930b7-dcf8-4856-924b-7e1bddc33f20</t>
  </si>
  <si>
    <t>5cbc2b03-05c6-45d6-b513-e2418020a697</t>
  </si>
  <si>
    <t>2a5f0eef-6309-4a34-b42c-7468ab2ad764</t>
  </si>
  <si>
    <t>65c8b505-bab6-4eaf-b8f8-ddca108ffa39</t>
  </si>
  <si>
    <t>moto73</t>
  </si>
  <si>
    <t>3d9a74534a703118ef91c57b56090965</t>
  </si>
  <si>
    <t>4c301d57-0c8e-4a6e-99cd-b3038e28130c</t>
  </si>
  <si>
    <t>1838e5b2-f107-4075-9767-3b1c3097aa8d</t>
  </si>
  <si>
    <t>53ea6f46-af57-4603-874c-b6ccafd15cef</t>
  </si>
  <si>
    <t>63992b2d-ed28-4b5f-9d45-811ef1eadd65</t>
  </si>
  <si>
    <t>4b19f62f-9690-4349-a5ff-cff067cab205</t>
  </si>
  <si>
    <t>ac1f05ed-622b-4c01-9841-d8c72f55a279</t>
  </si>
  <si>
    <t>7b10df0c-1008-48e6-a529-b2838c6dd9e7</t>
  </si>
  <si>
    <t>82cec653-1a4d-44b7-9246-b31a2c4403e5</t>
  </si>
  <si>
    <t>f48c845b-e882-472c-9476-5b3c762066d2</t>
  </si>
  <si>
    <t>5151e917-c453-43a1-b768-91b8cc9d1825</t>
  </si>
  <si>
    <t>S20FENEW2BLACK</t>
  </si>
  <si>
    <t>f335af2f7daabc095ba0ff2ddfcb25a3</t>
  </si>
  <si>
    <t>be3d32a6-aaf8-4b56-84cf-98f5dab1ef58</t>
  </si>
  <si>
    <t>d5f8659c-7125-417e-a855-965771f1e774</t>
  </si>
  <si>
    <t>2319b56b-eeae-4678-85c8-11d2f77818d5</t>
  </si>
  <si>
    <t>7c7e9544-37e1-4858-9fd0-db98bfe15fcf</t>
  </si>
  <si>
    <t>f7d8a0c9-8b73-49cd-bb86-f14b14642ee5</t>
  </si>
  <si>
    <t>dd24e560-8153-444b-8c52-15453dd40506</t>
  </si>
  <si>
    <t>03a5fe15-fb8b-4382-82b9-0b6ba97b7c2d</t>
  </si>
  <si>
    <t>7b972898-31d7-4ab2-99c7-2167766e77f5</t>
  </si>
  <si>
    <t>336e378d-743f-4eaf-ad3e-29c4c8a531a3</t>
  </si>
  <si>
    <t>4522b24b-4cd4-4b90-bf1e-d1a6118f33eb</t>
  </si>
  <si>
    <t>c4100628-593e-4186-a642-d519115edd31</t>
  </si>
  <si>
    <t>62b48cfe-a007-4125-a3aa-fadeabab9ca6</t>
  </si>
  <si>
    <t>433c9a36-ac5b-45f8-80be-6e892677b625</t>
  </si>
  <si>
    <t>156dc094-3e33-43d6-b47b-fa58f0cc9385</t>
  </si>
  <si>
    <t>38a5ad9d-638d-43f1-9c27-e7eec53389a2</t>
  </si>
  <si>
    <t>3af3906f-d6ed-4448-8a6a-d5c4e588fd0a</t>
  </si>
  <si>
    <t>f1c2d4ab-0218-400b-807a-e7ff57795de1</t>
  </si>
  <si>
    <t>fc10f9bb-b3dd-448e-a16f-88f3a4134886</t>
  </si>
  <si>
    <t>09dba7df-ba0f-4f53-8503-e31316ecaed4</t>
  </si>
  <si>
    <t>947f293c-4f10-4d97-bebf-362624e986d6</t>
  </si>
  <si>
    <t>8b83cbf5-1dc6-469b-8a5f-dad5800dcf60</t>
  </si>
  <si>
    <t>228603d0-76ea-472b-a813-6f3fbb9742cc</t>
  </si>
  <si>
    <t>0de272c6-6a2f-4b8a-8997-fa3c7c45e358</t>
  </si>
  <si>
    <t>7e71dab4-ff12-46c4-83ae-6430dfe3d261</t>
  </si>
  <si>
    <t>d71fdbfe-e989-4109-9016-6db7f8473cd2</t>
  </si>
  <si>
    <t>5e05614d-df0d-4e99-ac74-6dc47aec55f6</t>
  </si>
  <si>
    <t>e1905a63-024d-4f8a-93cd-2a51170dcf36</t>
  </si>
  <si>
    <t>5a18e942-5de4-47e1-bd5a-a19dc46c4332</t>
  </si>
  <si>
    <t>98263859-b114-4680-bd4d-526bccdfffbf</t>
  </si>
  <si>
    <t>6581b868-9a18-40b9-8cb7-8a1379cc8738</t>
  </si>
  <si>
    <t>548153fd-d5f8-4a8c-ae44-3587f37c0f24</t>
  </si>
  <si>
    <t>96640128-9946-4b7d-9fcd-6b3b8de20dcd</t>
  </si>
  <si>
    <t>Apr 4, 2024</t>
  </si>
  <si>
    <t>cba256d3-40c3-4ab0-98ed-cc5080443201</t>
  </si>
  <si>
    <t>8f05d91d-d199-4d3b-ba54-fc6baa705817</t>
  </si>
  <si>
    <t>5a798d59-456a-4c51-910a-371f3714863c</t>
  </si>
  <si>
    <t>56a72939-4c34-43fb-bf00-82850c146b08</t>
  </si>
  <si>
    <t>fd929a5e-1272-4bc5-b571-b67089bbadfc</t>
  </si>
  <si>
    <t>9160ee1a-c2a6-4c2c-9d36-0731c514464e</t>
  </si>
  <si>
    <t>671c0fd6-dc55-4ddb-8603-73c908fa77e0</t>
  </si>
  <si>
    <t>3905adb2-d3db-4ee3-92b5-9d98710e4ede</t>
  </si>
  <si>
    <t>f56e5c85-e250-44cc-a37a-d45e7b947c54</t>
  </si>
  <si>
    <t>fbf16d5e-ed02-4f77-a8e8-4d60a74b3584</t>
  </si>
  <si>
    <t>b4428baf-12a1-426e-ace4-ded3d59dd858</t>
  </si>
  <si>
    <t>aa7bc1ef-30df-4973-8cec-ea6ed815f4b2</t>
  </si>
  <si>
    <t>9e44c74f-0443-44be-8f7f-6b7b270c3ca3</t>
  </si>
  <si>
    <t>06965360-ba79-449c-98be-67b2eb33c01e</t>
  </si>
  <si>
    <t>8951bd8e-69a4-4c90-9182-aee222471038</t>
  </si>
  <si>
    <t>6869276f-6688-4ca7-b514-e3c6ae079dbb</t>
  </si>
  <si>
    <t>10a9897b-e986-4d3c-a198-4f5003064651</t>
  </si>
  <si>
    <t>d1345bac-ffa0-4016-b81c-bd5cafeebbbc</t>
  </si>
  <si>
    <t>01705885-ba93-4458-aee4-ec33c1d36278</t>
  </si>
  <si>
    <t>11a6b1d2-a1d0-436b-ad7f-c51033c4e296</t>
  </si>
  <si>
    <t>Xiaomi-12-2pack-new</t>
  </si>
  <si>
    <t>488a0480ade940874f3420bdbf126109</t>
  </si>
  <si>
    <t>fb21d068-8127-433a-97d1-30cca65c1b41</t>
  </si>
  <si>
    <t>efa892e5-b281-49c8-8812-d0472bdca0be</t>
  </si>
  <si>
    <t>MtreiU</t>
  </si>
  <si>
    <t>2a4c59b8b84f5a5e51fee5b8c1cf92ad</t>
  </si>
  <si>
    <t>f4a1ec4e-b6de-459e-ab53-fc6244c6f438</t>
  </si>
  <si>
    <t>eb3fb8ae-a632-46be-9827-5f13fee085e5</t>
  </si>
  <si>
    <t>cfd5a272-2795-419f-bfe8-167c296f9667</t>
  </si>
  <si>
    <t>1d390a8c-b5e1-4fad-aea2-644142733cb5</t>
  </si>
  <si>
    <t>f5c29b72-3b84-4ea7-8400-37fb42406c4a</t>
  </si>
  <si>
    <t>255e639c-de17-4076-8f83-616c82ba5e16</t>
  </si>
  <si>
    <t>501b3495-5040-4382-b19b-54520acb582b</t>
  </si>
  <si>
    <t>dab36382-7a66-44e0-934d-0a3e8a76209d</t>
  </si>
  <si>
    <t>f4e14a47-f5ea-45fb-bc9d-5e1b8abaeb12</t>
  </si>
  <si>
    <t>cd6e2019-d8b1-4e4d-8f0a-0ecf3df5b69e</t>
  </si>
  <si>
    <t>adbe605b-aaab-4200-a7aa-caa333f31352</t>
  </si>
  <si>
    <t>6c394630-a925-4284-abb1-8493d509edde</t>
  </si>
  <si>
    <t>08d618ca-f343-4ec0-a97f-460794701833</t>
  </si>
  <si>
    <t>1ed3f762-49b1-44fd-b3ff-29a662693215</t>
  </si>
  <si>
    <t>48fde38f-8585-4863-940a-894ac4daf6af</t>
  </si>
  <si>
    <t>a4d06733-7d84-462c-b718-35626c04a1dc</t>
  </si>
  <si>
    <t>16ec8862-1bea-45fe-b5ea-b677429f4aa8</t>
  </si>
  <si>
    <t>2b641fae-2f3f-4553-86c4-20754ae3909d</t>
  </si>
  <si>
    <t>382b3fd8-5f8e-43a3-9609-46fbde49920c</t>
  </si>
  <si>
    <t>SAMA525G2PACSCR&amp;1PACLEN0030</t>
  </si>
  <si>
    <t>845eaa4ce10173e6074322aeca9479f6</t>
  </si>
  <si>
    <t>2dcc68da-1451-4589-9c23-38393e5c9bd9</t>
  </si>
  <si>
    <t>8e771f23-deb7-4816-9c23-218ada31c152</t>
  </si>
  <si>
    <t>RCP71</t>
  </si>
  <si>
    <t>a2bb4114abb247066f4be227a41ba651</t>
  </si>
  <si>
    <t>0d438dff-a38c-46dd-ae39-3bb6dc941fdc</t>
  </si>
  <si>
    <t>d4ee2649-7ca1-4a9c-8fee-4a47b07035a5</t>
  </si>
  <si>
    <t>60442c34-637c-42bc-847e-fbd8d9f9b95a</t>
  </si>
  <si>
    <t>7df87a85-d460-4f56-92d0-3c0ec507458b</t>
  </si>
  <si>
    <t>6aa813e7-c1dc-4e74-8fd3-a164bd724e85</t>
  </si>
  <si>
    <t>f2380e39-106e-45e4-b55c-cb6cf276a4ba</t>
  </si>
  <si>
    <t>20a4e91d-2fd7-45d7-97c7-71f11880219e</t>
  </si>
  <si>
    <t>8075cd90-435f-4311-a918-122104a30193</t>
  </si>
  <si>
    <t>e2250a2b-fee1-4458-be69-2e9b85b373e9</t>
  </si>
  <si>
    <t>3732f6af-187d-49cf-9f2a-b135bfa7045e</t>
  </si>
  <si>
    <t>347979fa-0552-4321-b561-508e7450d1b5</t>
  </si>
  <si>
    <t>8da5334b-1fed-4a32-9ed7-d8223b865945</t>
  </si>
  <si>
    <t>e98794ac-5427-42da-96d4-4c0fa525a746</t>
  </si>
  <si>
    <t>0b833cd2-b42b-42a3-8104-714cf594692c</t>
  </si>
  <si>
    <t>445c362e-24c5-407e-b3ff-5f0533ad283c</t>
  </si>
  <si>
    <t>1d922075-806b-432e-a7cf-05b8183db529</t>
  </si>
  <si>
    <t>4ed2d8a0-ba69-44fd-b970-12220540aa8b</t>
  </si>
  <si>
    <t>1136b78b-ec0f-4b90-bf66-92d949f1d2ae</t>
  </si>
  <si>
    <t>8db9821f-c515-46ba-94a2-5e3cef981169</t>
  </si>
  <si>
    <t>12976d12-ada7-44a2-9b0b-7cdef225fdcd</t>
  </si>
  <si>
    <t>f9c670d3-6f3a-4cdb-83a2-a08019588f21</t>
  </si>
  <si>
    <t>07544f86-f4a7-4654-af49-fbfce386ff53</t>
  </si>
  <si>
    <t>1cb3b21a-4164-4595-826d-27e9b9640274</t>
  </si>
  <si>
    <t>666cc6b4-ecf6-4ec2-a959-682ac7b1660d</t>
  </si>
  <si>
    <t>bd22ddb0-87a5-438b-8fe8-07d6c55d0dc1</t>
  </si>
  <si>
    <t>c44124fc-fc9f-4902-acb4-3ef5544efe56</t>
  </si>
  <si>
    <t>a25d65b4-324d-4f07-85bd-e22dcd98e940</t>
  </si>
  <si>
    <t>6cdc6bde-a647-4bb1-8b6a-c213ec1e6df9</t>
  </si>
  <si>
    <t>3c42d58b-ccaa-44e8-a17e-372bcf5ba552</t>
  </si>
  <si>
    <t>ea732b68-bf86-457e-a62a-b088ccef8667</t>
  </si>
  <si>
    <t>c6f0598e-44ec-4927-b6f2-b57b89030b5e</t>
  </si>
  <si>
    <t>a7952a3c-623c-4d3f-ba4d-82c4a572f19b</t>
  </si>
  <si>
    <t>fc4f0da7-d56e-4c56-a796-b3b2e758adb4</t>
  </si>
  <si>
    <t>5a8aa508-46f5-4a32-a6bf-6bdbe978ac7d</t>
  </si>
  <si>
    <t>953678e0-8170-4bac-917a-28e9ea7575d7</t>
  </si>
  <si>
    <t>14f281c5-552d-475d-a06c-d855fca91099</t>
  </si>
  <si>
    <t>f97405e4-2cd9-4188-b304-7ea74b14aa6d</t>
  </si>
  <si>
    <t>3baa7d1c-7433-427c-9715-51c5ab6b3380</t>
  </si>
  <si>
    <t>6be52965-a4b4-44af-8c9e-159911dc99a9</t>
  </si>
  <si>
    <t>f59b4846-16fb-4e18-b9ce-f2a5b9887483</t>
  </si>
  <si>
    <t>9029d117-2afc-406a-b1b7-6dd886ddb1d6</t>
  </si>
  <si>
    <t>633237f8-957f-414a-84fe-a9bc5228191e</t>
  </si>
  <si>
    <t>cf346115-aafa-4dde-9cc1-df21fb14ce94</t>
  </si>
  <si>
    <t>0e6878b2-a47b-4c6a-886e-bd1a8b33eeae</t>
  </si>
  <si>
    <t>93200316-032b-4b9a-a0ba-948326f3b44f</t>
  </si>
  <si>
    <t>2bd630f4-603c-4044-bac6-8175e37ffc4f</t>
  </si>
  <si>
    <t>d2db26fb-2011-401a-97ac-0a6b03866299</t>
  </si>
  <si>
    <t>caea4d2a-0645-46e5-a09f-bd6b75bdfa3a</t>
  </si>
  <si>
    <t>S20ULTRAL2</t>
  </si>
  <si>
    <t>53f8c9c50035740086b1c4a2ce679f88</t>
  </si>
  <si>
    <t>ce936aef-9722-49cb-8026-d3242a606ae9</t>
  </si>
  <si>
    <t>026380aa-ba4d-4df8-8f6f-f7e557f0b01f</t>
  </si>
  <si>
    <t>6ba0145d-2023-429b-ac82-c6a4379cdb82</t>
  </si>
  <si>
    <t>91cb05f1-90f4-46a3-a055-b94a59969244</t>
  </si>
  <si>
    <t>2373a6e0-7965-475c-a902-3955ec215079</t>
  </si>
  <si>
    <t>a1fa83f7-92ce-440d-af1d-c87ad5955913</t>
  </si>
  <si>
    <t>37caaf3a-6a8c-4c1d-8a9c-c8f0c1eaa8c2</t>
  </si>
  <si>
    <t>e0e53900-ce0d-45a2-9bec-51d0d406df60</t>
  </si>
  <si>
    <t>bd3be964-a0ab-4ad5-b51f-06aacdfa8dee</t>
  </si>
  <si>
    <t>9ff60bed-3ba0-481c-94be-57e25a4838f3</t>
  </si>
  <si>
    <t>0123a3dd-da96-43f2-8fd2-d54ae8b0417e</t>
  </si>
  <si>
    <t>c70c9192-bb68-4f78-9814-d0849c1345ff</t>
  </si>
  <si>
    <t>319c1b96-0dce-44c0-ac5b-d10c5af61f9c</t>
  </si>
  <si>
    <t>8f71d30a-8d03-4330-a930-08077b086c8e</t>
  </si>
  <si>
    <t>581e800e-207d-416f-b2a9-2407ba7b8816</t>
  </si>
  <si>
    <t>5dfc2bc8-84e7-4542-860c-513de8efc501</t>
  </si>
  <si>
    <t>ce7c92b1-cf30-4560-a71f-feded0c7bd78</t>
  </si>
  <si>
    <t>Apr 3, 2024</t>
  </si>
  <si>
    <t>04c825ba-64e9-40f1-9342-c53302ea2f4e</t>
  </si>
  <si>
    <t>cb4ceecd-53a9-425a-977d-4805c65e8180</t>
  </si>
  <si>
    <t>c7302c68-38e4-4eac-bf87-cc1edb9bd9fa</t>
  </si>
  <si>
    <t>086d8b15-6e34-441f-8b1a-5f887b5f6d13</t>
  </si>
  <si>
    <t>f4377a5a-347c-42a6-8239-6bdb25b23771</t>
  </si>
  <si>
    <t>e874ee3b-ef57-4f96-9371-20d3ec1139b2</t>
  </si>
  <si>
    <t>bfc2d5de-6eaa-4a98-a62d-3f381e7dbafc</t>
  </si>
  <si>
    <t>ffbfc9cf-7900-46ee-9765-38339db6a85d</t>
  </si>
  <si>
    <t>4fd8dd06-79c1-454f-af95-992ada72e731</t>
  </si>
  <si>
    <t>c5708335-1f79-4873-9766-3e33b26abf47</t>
  </si>
  <si>
    <t>ccec4ccd-d79c-4e7e-90e7-a8d8ec5ed3aa</t>
  </si>
  <si>
    <t>5d3a868b-0ed4-4461-bd09-c48bce94cd67</t>
  </si>
  <si>
    <t>a355b36e-b0be-460d-b5d8-aaa5b3292754</t>
  </si>
  <si>
    <t>dfbd9c4b-7744-402d-907d-2b1dc6461638</t>
  </si>
  <si>
    <t>29de7893-4dc4-4de8-b525-91cd5c091918</t>
  </si>
  <si>
    <t>d1a38394-70a3-4703-ab8a-9440c4aed385</t>
  </si>
  <si>
    <t>1c67bfba-2f78-40cd-8a29-fc1989d286cc</t>
  </si>
  <si>
    <t>7b3bdb7b-4a58-4d67-9cec-269243227904</t>
  </si>
  <si>
    <t>efd0bc37-a5af-420b-b514-054a3b0124b4</t>
  </si>
  <si>
    <t>d0fb3cd5-b51c-4812-a41d-233fc2b0a656</t>
  </si>
  <si>
    <t>055dbf71-da28-403b-9209-0d9c0144f048</t>
  </si>
  <si>
    <t>356cdbe2-bae7-4594-aebb-1ce48886a837</t>
  </si>
  <si>
    <t>1faf9904-881d-4c25-b283-c02eaa51f909</t>
  </si>
  <si>
    <t>d561204e-759a-427a-9109-023dd8ba3f3c</t>
  </si>
  <si>
    <t>ab1eb965-5022-4ac0-b15f-b7213ae8e208</t>
  </si>
  <si>
    <t>92a2359e-e98e-4252-804e-0f52e8d1a640</t>
  </si>
  <si>
    <t>e145143d-2e62-41bd-9af1-a5f5fb5732c9</t>
  </si>
  <si>
    <t>c3fd5002-0921-4b0b-b463-6f36402d41ee</t>
  </si>
  <si>
    <t>3e516957-de11-4dcc-8226-8a7907bfc4d6</t>
  </si>
  <si>
    <t>0d94dbef-e98f-4d52-8d7b-511055d0a9ee</t>
  </si>
  <si>
    <t>79715db4-1e58-4e32-b319-dafe7de36d2b</t>
  </si>
  <si>
    <t>b486be6a-929b-46c7-a335-79f59b775c59</t>
  </si>
  <si>
    <t>79036f99-be12-4348-803d-e89da1e784fe</t>
  </si>
  <si>
    <t>11c6e606-bce4-4cd3-9d5c-2d5d68c665ff</t>
  </si>
  <si>
    <t>XI1451</t>
  </si>
  <si>
    <t>b23b6fe34a860c83eb4802967573fcda</t>
  </si>
  <si>
    <t>9752bf37-183b-41a4-8e75-9f770cfb8384</t>
  </si>
  <si>
    <t>1bfb93e7-831b-4569-ab90-7bfae1b84057</t>
  </si>
  <si>
    <t>f2ae3939-ff7a-44b4-818c-e6926931dd50</t>
  </si>
  <si>
    <t>8b381b0a-84df-44cf-ac01-c83d38c8b8a3</t>
  </si>
  <si>
    <t>67f2fbf3-53eb-4c5d-b94f-fdfc9314bcd6</t>
  </si>
  <si>
    <t>61088c9d-d751-4e49-ad11-4800891ef83f</t>
  </si>
  <si>
    <t>bdf6cf64-f2c7-4992-9475-c2c6bcde52ce</t>
  </si>
  <si>
    <t>cf03e348-8d34-4121-a35d-a249ea4df52d</t>
  </si>
  <si>
    <t>960661ac-e765-44bf-85fa-bcd7b7425bde</t>
  </si>
  <si>
    <t>8c7a5c4b-06d1-4368-b86f-ccec26b04528</t>
  </si>
  <si>
    <t>f0375055-eb4c-4625-b5f3-1d624cafc441</t>
  </si>
  <si>
    <t>0da0f08c-b45b-45cf-8c4e-9abfad78737b</t>
  </si>
  <si>
    <t>e2302707-3fe9-4339-9e6a-6bd8bc520b4c</t>
  </si>
  <si>
    <t>89c9c253-90d7-4166-9a79-47d43cf82a08</t>
  </si>
  <si>
    <t>XPERIA5PACK1</t>
  </si>
  <si>
    <t>4570b49cbddff04dfccfc1ab05f90045</t>
  </si>
  <si>
    <t>1cc72f79-5825-4830-a253-58a2b97d5974</t>
  </si>
  <si>
    <t>6684604e-c556-4e36-8c26-d73438948558</t>
  </si>
  <si>
    <t>0141649b-8817-4159-9de0-8e765e9d276e</t>
  </si>
  <si>
    <t>d184933d-a932-4a4a-a589-b438d947ead8</t>
  </si>
  <si>
    <t>0abe9c17-a905-4f98-82ce-e11e03c1a96f</t>
  </si>
  <si>
    <t>adb3b1b3-4df3-4f80-badf-dcabf3e6b768</t>
  </si>
  <si>
    <t>aa633ffe-2d75-4567-91e3-a4eb92cc09bd</t>
  </si>
  <si>
    <t>61af0f9d-3b8f-4722-9337-d94c8db4fa67</t>
  </si>
  <si>
    <t>aeb3633d-80b6-4111-a52b-0958f9ed50be</t>
  </si>
  <si>
    <t>8b58bcac-4de7-4ae6-9900-5dd4228719dc</t>
  </si>
  <si>
    <t>4cedb250-b662-4235-af64-326fe015e4ad</t>
  </si>
  <si>
    <t>bd717882-7484-4f33-a530-efc981f54a3c</t>
  </si>
  <si>
    <t>e5b913f6-f781-4bef-938f-f0ecc2838551</t>
  </si>
  <si>
    <t>1da73688-32fe-4dd6-8e7f-6d8dbf394fbf</t>
  </si>
  <si>
    <t>03cea6f8-83c9-4683-ad5e-e387691cdc88</t>
  </si>
  <si>
    <t>0299f2b4-a681-4d81-a7fc-419b2a5bec05</t>
  </si>
  <si>
    <t>2a3012eb-ec6e-4f9a-8336-643df439dd22</t>
  </si>
  <si>
    <t>f204c0a8-2bc5-4e2e-81c9-0ab494cc6cd0</t>
  </si>
  <si>
    <t>18884aa3-dd95-4106-9e75-fcc1ed24f216</t>
  </si>
  <si>
    <t>3368da87-792c-4560-8287-3bd6ddaa6f9d</t>
  </si>
  <si>
    <t>760e5005-ffcb-403e-8e19-41ff3369cd98</t>
  </si>
  <si>
    <t>51b7175b-3648-43c0-a9a2-af6d3bb51a75</t>
  </si>
  <si>
    <t>b6abd163-e81b-4d1a-8161-e1f867517a8d</t>
  </si>
  <si>
    <t>c97ac948-553a-4404-a1df-b5def848ea10</t>
  </si>
  <si>
    <t>0a5cf638-6093-479a-a4ce-f4ed692f8cc3</t>
  </si>
  <si>
    <t>1d04cbcd-e2c5-4461-8e05-2d29a1ecb919</t>
  </si>
  <si>
    <t>351a45ab-fec8-4ac8-bf63-41184e183091</t>
  </si>
  <si>
    <t>14d283ca-8c1a-4d5c-9211-ba617fe8797f</t>
  </si>
  <si>
    <t>85168a9e-2c8a-4a0f-b2ba-8a81c1a2a04f</t>
  </si>
  <si>
    <t>a37a95af-9ff5-4cc7-bfeb-2cedc61a3a87</t>
  </si>
  <si>
    <t>5cfb811a-0d60-4262-9b93-4b4d1808b2fc</t>
  </si>
  <si>
    <t>18e552c5-f2ac-4e46-990e-098f21a2c7cc</t>
  </si>
  <si>
    <t>5bab285a-9eb3-4c12-b890-9078bf179a87</t>
  </si>
  <si>
    <t>b82a818a-6e57-48d0-b00f-ae272074f9ab</t>
  </si>
  <si>
    <t>8a724240-0463-4404-9955-d27a994d69f8</t>
  </si>
  <si>
    <t>afb1d6bb-63cb-4416-bc02-e85340f343bf</t>
  </si>
  <si>
    <t>12b21e9e-a491-46ff-aa2b-99a846b1759a</t>
  </si>
  <si>
    <t>0171e39d-a6e4-475c-8a98-a9740650e35a</t>
  </si>
  <si>
    <t>05a9f5d8-9e79-404d-8882-dd14931e63c1</t>
  </si>
  <si>
    <t>24943eea-bb41-4c83-af6a-c1ae27dd1e2f</t>
  </si>
  <si>
    <t>35c52c2b-6c83-4520-9fac-fb566b3366e7</t>
  </si>
  <si>
    <t>63baef13-25ac-4c0d-b1b3-7e107016e96f</t>
  </si>
  <si>
    <t>a0e2af7e-a29d-4bc9-bdc1-cce653565d0d</t>
  </si>
  <si>
    <t>3cbe79a5-d38d-4a06-b4bf-e17a3a0348a5</t>
  </si>
  <si>
    <t>0b91a526-5941-4f01-a824-b2293b98ca3b</t>
  </si>
  <si>
    <t>1df7da84-5f77-4f6e-8143-e2dddfccc050</t>
  </si>
  <si>
    <t>5bf377ef-f997-41e3-86b7-d0d319fc6226</t>
  </si>
  <si>
    <t>7776bbaa-3503-475e-9773-69cce29c95fb</t>
  </si>
  <si>
    <t>327a7e0e-2458-40a1-98b9-6371406b7bf1</t>
  </si>
  <si>
    <t>3bc6ab37-4150-43be-93c5-ba5a29190078</t>
  </si>
  <si>
    <t>23fe14ea-96ef-444d-b344-dbd8be00a7eb</t>
  </si>
  <si>
    <t>af8ae88c-fc8e-483c-9d99-5c7476e7f160</t>
  </si>
  <si>
    <t>a1141e70-6129-4217-a195-2f59c7044508</t>
  </si>
  <si>
    <t>b1c3d220-8d41-4e52-8a11-6936cd74506f</t>
  </si>
  <si>
    <t>c651de94-edd1-49b3-ae3d-2818f1ae44eb</t>
  </si>
  <si>
    <t>d8b972ed-565a-4971-b4c5-e026e5ae1530</t>
  </si>
  <si>
    <t>ce3093c1-6b29-4602-910b-9f7a8f12da86</t>
  </si>
  <si>
    <t>758e0bdf-3899-480d-bb3f-3fd70a4c33c4</t>
  </si>
  <si>
    <t>11e881a2-cb8f-461f-9031-aa98ba8cbcbe</t>
  </si>
  <si>
    <t>1abd5015-63e5-4a14-980c-0dcab2365120</t>
  </si>
  <si>
    <t>0b26810d-be24-4cdd-9348-12ae1bd1d8f4</t>
  </si>
  <si>
    <t>b78ecf00-6212-4d33-a747-319f7716aabf</t>
  </si>
  <si>
    <t>d04a1f67-a3d1-4b8c-a244-65026ff111de</t>
  </si>
  <si>
    <t>b22a5dae-c2e4-4212-be9b-e7b7713ffcbd</t>
  </si>
  <si>
    <t>dd29ccda-7b02-4ad3-82dc-cf69a93b92f4</t>
  </si>
  <si>
    <t>7205b80e-c014-4b55-8977-3df4b55bd2d3</t>
  </si>
  <si>
    <t>5342c0af-9b6e-4c97-b386-a1b35dc91352</t>
  </si>
  <si>
    <t>73bda4c7-f542-45e4-a97e-acf78079c301</t>
  </si>
  <si>
    <t>278363e3-786a-4488-890e-2ec5c90c6a28</t>
  </si>
  <si>
    <t>21fbedb5-4af5-4afe-a8bc-a9865bea5054</t>
  </si>
  <si>
    <t>3861ae89-3a2e-47f5-93dd-d4f75be5fbe5</t>
  </si>
  <si>
    <t>763c8c62-8239-4e93-8e60-1a32e0be3482</t>
  </si>
  <si>
    <t>e1e7d2f9-4be8-4d79-974a-dc44a08e0ad5</t>
  </si>
  <si>
    <t>c974deac-5fd3-455e-820f-691210dc0a26</t>
  </si>
  <si>
    <t>Apr 2, 2024</t>
  </si>
  <si>
    <t>36d9970d-93c7-4827-a0b1-640c1565ea93</t>
  </si>
  <si>
    <t>f194d952-df7f-4d81-9ec4-a3ddd250e79a</t>
  </si>
  <si>
    <t>1272cedf-b5c5-4c5c-a77e-bb03821591c6</t>
  </si>
  <si>
    <t>3c556383-2910-4af4-8a3b-721af6a6c8a0</t>
  </si>
  <si>
    <t>924fa24e-06f2-4356-a28f-081deecb389a</t>
  </si>
  <si>
    <t>fc4246e9-131d-4914-9d54-f1df3dfb67db</t>
  </si>
  <si>
    <t>07ea9b22-cff1-44c9-a7d1-4d0f0e7f916f</t>
  </si>
  <si>
    <t>bf6f0a73-1bed-4b0e-a524-41f23a68aa66</t>
  </si>
  <si>
    <t>25bbbe83-4713-47fb-bf3a-5fbd264447d7</t>
  </si>
  <si>
    <t>ccf13741-5f71-4dd2-bb95-9dce50db2c59</t>
  </si>
  <si>
    <t>f474e304-06f7-46b6-9fb2-690167485fc8</t>
  </si>
  <si>
    <t>f2ee63ef-0c5e-4a31-9d8f-1b22732fbba2</t>
  </si>
  <si>
    <t>5e4a7256-8d2b-4f47-9a16-4ac8f58bdcd6</t>
  </si>
  <si>
    <t>922407d4-4575-46b2-86c6-6f78f80f634b</t>
  </si>
  <si>
    <t>ab8e1eba-a13c-478e-a7f3-5d4562e4881f</t>
  </si>
  <si>
    <t>532010db-d058-4d1b-9086-748af342ac11</t>
  </si>
  <si>
    <t>eec2bda6-ca12-4ccd-9f9b-7f395780854a</t>
  </si>
  <si>
    <t>dd8a309d-ca3c-4d60-b543-941ef4dc2d8f</t>
  </si>
  <si>
    <t>dfbf244f-b0ec-42d9-bb6c-f04c4d6cd4c3</t>
  </si>
  <si>
    <t>5e7eabdd-e535-46fc-9602-77eb101a56e1</t>
  </si>
  <si>
    <t>0e8f39ac-a063-40e0-8920-92a2362f0c6c</t>
  </si>
  <si>
    <t>6d99e68a-9d26-4a25-ba4e-54e8fe317151</t>
  </si>
  <si>
    <t>57e2dac5-ffbe-4f3b-83f6-0629fe1f82d8</t>
  </si>
  <si>
    <t>4bcf3abd-c8b7-477c-b612-8ddd7da2e84d</t>
  </si>
  <si>
    <t>3eeb2e93-de5e-4017-b176-087fe70ff985</t>
  </si>
  <si>
    <t>b8d1a237-6423-41d4-a59b-4d39dea23393</t>
  </si>
  <si>
    <t>1b9ffc95-4bd1-4b2b-bf02-2c998b4c7fc8</t>
  </si>
  <si>
    <t>38ac836f-a453-4783-82ab-ef80910c088f</t>
  </si>
  <si>
    <t>291777ef-4715-4318-aa23-c1cc58a0f27a</t>
  </si>
  <si>
    <t>0a243c8a-2d83-4efc-9600-b013bc1acbff</t>
  </si>
  <si>
    <t>c3ce6b4f-b6e1-4778-b840-8ff565058b2b</t>
  </si>
  <si>
    <t>82350106-851c-4459-9351-324bf1d4c72b</t>
  </si>
  <si>
    <t>a17b9ac0-32be-4781-b40b-82593007631e</t>
  </si>
  <si>
    <t>ba3065fa-8cf0-4236-bf46-c71f0ff78171</t>
  </si>
  <si>
    <t>638b76c1-7ea1-498c-bb42-b926e1300c9e</t>
  </si>
  <si>
    <t>cd206e40-1516-43c3-b901-8c8f48f89559</t>
  </si>
  <si>
    <t>1a385e47-e539-492b-ae78-3b990bb51a00</t>
  </si>
  <si>
    <t>7889ed61-74a7-4f77-9dcc-6e4d68ffa0de</t>
  </si>
  <si>
    <t>127bf6e6-00f2-4fd5-93c2-f6b845859c87</t>
  </si>
  <si>
    <t>bff486e4-9895-4aab-96cb-fbd19651c380</t>
  </si>
  <si>
    <t>a03d952d-0c57-46ce-ba50-bd1589303347</t>
  </si>
  <si>
    <t>d686c4fd-d29d-4998-aab1-f011b6364828</t>
  </si>
  <si>
    <t>c03810d2-016a-4c3a-a6ce-1cc9545e24c8</t>
  </si>
  <si>
    <t>da6ded78-caff-415e-99c7-366f16a87a9b</t>
  </si>
  <si>
    <t>59cc866a-b574-4135-b9ba-ba3a1a38e2c2</t>
  </si>
  <si>
    <t>81e434df-6b51-4422-92fb-ae29d5b294f0</t>
  </si>
  <si>
    <t>0a713d3a-dd3a-4703-a46f-38a293c1f648</t>
  </si>
  <si>
    <t>1ce43411-6699-4d38-a507-4e17ca3f27a5</t>
  </si>
  <si>
    <t>4baab02c-c0ff-4f43-9ea7-085dc62083fc</t>
  </si>
  <si>
    <t>a7b2eaee-bfdc-452d-8dbc-ba270bec2e6b</t>
  </si>
  <si>
    <t>bf7e0412-b6c7-4684-b8cd-0007286acaa1</t>
  </si>
  <si>
    <t>ed1880ae-f461-46e4-8f95-a73f7f4fc112</t>
  </si>
  <si>
    <t>09f6393a-b2ec-47d9-be4e-21ac0c4ac5a6</t>
  </si>
  <si>
    <t>f55c5692-43f1-4279-83f1-66776c398557</t>
  </si>
  <si>
    <t>30c0f5bd-5d33-4e5e-8188-4a0006495274</t>
  </si>
  <si>
    <t>6586e608-47df-4982-bb61-b0252bbb24d6</t>
  </si>
  <si>
    <t>9503e2b2-1c7b-46dc-a4db-c81b0a221ada</t>
  </si>
  <si>
    <t>f97c8906-7358-42fb-9b4a-79d032ee45a3</t>
  </si>
  <si>
    <t>263f84ba-fb1e-4ce9-a645-62cee92d9abf</t>
  </si>
  <si>
    <t>b991d463-e0ca-42f2-a3dd-873e5dfabc9c</t>
  </si>
  <si>
    <t>6bc352a7-87e8-4ec9-8e1f-03825747bb45</t>
  </si>
  <si>
    <t>9dcb1f19-e099-4e09-8438-05bce6066bd6</t>
  </si>
  <si>
    <t>192f96ec-1b97-46d1-a940-4b2dbbc1e4f5</t>
  </si>
  <si>
    <t>e93481e6-7ec1-4458-8489-240d6fe1a4af</t>
  </si>
  <si>
    <t>4cf3ea66-8603-4869-aa00-e5afa8c3823d</t>
  </si>
  <si>
    <t>103c31a0-8740-4f5e-b778-193f5da21da4</t>
  </si>
  <si>
    <t>cb50488d-c164-49b6-be8d-99f82e19c3a6</t>
  </si>
  <si>
    <t>053a2c04-e670-477d-b545-4c861d0ac52e</t>
  </si>
  <si>
    <t>S23PLUS2P1C</t>
  </si>
  <si>
    <t>9028075c37f6e0af92200901e8a40cc0</t>
  </si>
  <si>
    <t>e6da074c-8d4f-4f4a-98be-6919a5debc44</t>
  </si>
  <si>
    <t>8fccbcdd-fa07-4e66-890c-8ef36546dbae</t>
  </si>
  <si>
    <t>c314c902-08a8-4b20-8747-56ea9ac7a785</t>
  </si>
  <si>
    <t>4e42d6aa-820c-4b5c-bab3-b521bd1b911a</t>
  </si>
  <si>
    <t>ff0ac89c-bfe4-4da4-895d-631b299de7cb</t>
  </si>
  <si>
    <t>9b0227da-e523-4efc-a38b-d2d386bf0b33</t>
  </si>
  <si>
    <t>ca3c6c07-4394-492d-8be2-ac71d76e52c1</t>
  </si>
  <si>
    <t>be29e50f-57e5-43dd-9c85-cec7ca98e97c</t>
  </si>
  <si>
    <t>e90fff98-31cd-403c-a14c-00d175fb0692</t>
  </si>
  <si>
    <t>34036925-f8f9-4290-81ab-5024f0042413</t>
  </si>
  <si>
    <t>c609486f-a0eb-43c7-9ab7-01b71d38840f</t>
  </si>
  <si>
    <t>9e85c84c-eb74-450f-aad1-a9374ce877d3</t>
  </si>
  <si>
    <t>1bbd4131-93d8-4532-9025-98747351d018</t>
  </si>
  <si>
    <t>93c88b7d-ce57-4de2-8b99-17230242d4a1</t>
  </si>
  <si>
    <t>a417b361-6a64-46cf-88e3-fb3a0e9a38f0</t>
  </si>
  <si>
    <t>6faf3800-06b7-4392-ac68-571eff01eb56</t>
  </si>
  <si>
    <t>6722234e-b352-468e-9759-46a96e179369</t>
  </si>
  <si>
    <t>3c149601-fd0d-4579-8fd8-729ede29e646</t>
  </si>
  <si>
    <t>0ceb3d18-9afe-4b2a-90fc-cc64b5af36c7</t>
  </si>
  <si>
    <t>dd66ab8f-390a-4769-8db1-659c4d218373</t>
  </si>
  <si>
    <t>01a2ab86-fbf2-4837-8671-da07fe4ecea4</t>
  </si>
  <si>
    <t>8cca25ad-09a5-4461-a302-32af5be76f0a</t>
  </si>
  <si>
    <t>13522742-5a81-4ddc-b3a6-230bbb26e2d2</t>
  </si>
  <si>
    <t>1c7d2201-1d9a-4f54-8faf-55769fb1c34d</t>
  </si>
  <si>
    <t>df4e86c9-2c12-41a1-9b15-8487838a2fa0</t>
  </si>
  <si>
    <t>0c05c356-9d86-42dd-9e3e-ea4456a632ce</t>
  </si>
  <si>
    <t>584b3860-8b54-4ea3-8356-7120b194fb43</t>
  </si>
  <si>
    <t>5eb472e4-8ebb-48c3-b42b-0e5c1aaa6f4e</t>
  </si>
  <si>
    <t>7f3a0acf-ee19-4071-a0b2-697d52e100a9</t>
  </si>
  <si>
    <t>79279d71-9750-4d6d-bfb6-6bcc6480c7ce</t>
  </si>
  <si>
    <t>794a60d8-538e-4c83-8c5c-832a6016c9f0</t>
  </si>
  <si>
    <t>8fec3218-6e09-4664-bbd3-1f033df64d7b</t>
  </si>
  <si>
    <t>9ee4a507-849d-4022-9850-0da998a32e01</t>
  </si>
  <si>
    <t>7bd05633-e593-4edd-ba8d-5151207c6af3</t>
  </si>
  <si>
    <t>3eb28c44-767b-40a6-9da6-5520ebfeac19</t>
  </si>
  <si>
    <t>db438084-6f70-4a45-8836-daf283023fcc</t>
  </si>
  <si>
    <t>8e401c59-3a5c-40ee-8b93-a0b0657840ce</t>
  </si>
  <si>
    <t>c3cd2d1c-a3be-4c71-958e-46f5222dd1a4</t>
  </si>
  <si>
    <t>99094732-325b-43c6-a051-1cae3663a0e3</t>
  </si>
  <si>
    <t>0979e4ec-bbb3-48d1-a530-49f2acd64354</t>
  </si>
  <si>
    <t>ed58546c-86c8-4edc-93f3-a14438fc4b77</t>
  </si>
  <si>
    <t>ca6773a9-b8c1-4138-bc4e-04c46ac69696</t>
  </si>
  <si>
    <t>0d30cbcb-d827-4c04-bbf2-00331d6f1280</t>
  </si>
  <si>
    <t>74e66d62-8208-419c-9928-26bdb8e84189</t>
  </si>
  <si>
    <t>05b21c65-102f-44e2-a982-1fdbebe5f712</t>
  </si>
  <si>
    <t>5ed332df-2d62-48e0-b32c-43319bc11c27</t>
  </si>
  <si>
    <t>f90c3fee-c340-44ae-bb40-2e3c330462d6</t>
  </si>
  <si>
    <t>de46dca9-1c32-4dbc-839c-831c196df27b</t>
  </si>
  <si>
    <t>0d8e2f6c-f2b5-4c6c-8cfe-9e0b224b1b6a</t>
  </si>
  <si>
    <t>76df7086-bd7d-481f-977d-e709bb7bcbc3</t>
  </si>
  <si>
    <t>8ab466f2-8128-4888-ad59-2666c6d048c6</t>
  </si>
  <si>
    <t>Apr 1, 2024</t>
  </si>
  <si>
    <t>9764acb5-64e0-49d1-8c63-a72e4b3d02e2</t>
  </si>
  <si>
    <t>bc323d8b-0ec9-4e6e-a742-e2f26c4ffccd</t>
  </si>
  <si>
    <t>b1fc9e30-3fca-4614-95b8-1b608f08cff6</t>
  </si>
  <si>
    <t>4cc76c04-3815-4867-80d2-ea2b42a7e4ce</t>
  </si>
  <si>
    <t>bee5923d-6e55-4bfb-bc46-de023eebb6a8</t>
  </si>
  <si>
    <t>ec669f8a-3184-4a1c-a3a7-218391333e2b</t>
  </si>
  <si>
    <t>b5429bb5-b4cb-4b8f-85c5-9d23665fa987</t>
  </si>
  <si>
    <t>c03f0b22-8c31-4908-b5ea-62f104933620</t>
  </si>
  <si>
    <t>3ce25a25-f48f-4d9e-ba5c-0fea712848d4</t>
  </si>
  <si>
    <t>6b763497-c6f7-4bb8-9c7e-2866be17c354</t>
  </si>
  <si>
    <t>775fb8b3-873f-47eb-b1da-839e68f88e34</t>
  </si>
  <si>
    <t>dae1c187-53a1-4386-9128-45432c0e4796</t>
  </si>
  <si>
    <t>ee02588d-4b6f-4639-a202-b3c9284f69ce</t>
  </si>
  <si>
    <t>c5d2c153-d8c5-4848-81e7-9d39ab762c60</t>
  </si>
  <si>
    <t>b8fe72cd-8cd3-4537-9146-3a9fee736fc0</t>
  </si>
  <si>
    <t>ea370e16-c12e-438f-acc5-0896d3edd898</t>
  </si>
  <si>
    <t>9d9f202c-3fdb-4a3c-bee2-69a943104e11</t>
  </si>
  <si>
    <t>0b3f5c89-8752-42c3-86e3-9c2b19851a0a</t>
  </si>
  <si>
    <t>fe9128fc-43ef-42eb-a34a-d9cd7ab92ff2</t>
  </si>
  <si>
    <t>23b988b8-3dcb-4ba3-8ca2-e4d83107f473</t>
  </si>
  <si>
    <t>f060f33f-5436-47e3-bf25-d60b317669ea</t>
  </si>
  <si>
    <t>204263cc-6376-4907-b54b-51e9423edd32</t>
  </si>
  <si>
    <t>507093a7-980a-4acd-b488-0a49525577f1</t>
  </si>
  <si>
    <t>03f0efc9-da63-401a-adb3-abf5a7b6c044</t>
  </si>
  <si>
    <t>2be3f485-1294-4e12-b208-27693d238fde</t>
  </si>
  <si>
    <t>0f3b8623-96c1-4119-9347-4fa81b3925f1</t>
  </si>
  <si>
    <t>bc23c3d0-f044-4316-9902-78529399b3e2</t>
  </si>
  <si>
    <t>39876299-a1cb-4c2e-bad1-3bd8eb2df7e7</t>
  </si>
  <si>
    <t>c5805ceb-151c-45f9-9ed6-7e223fc1b3e5</t>
  </si>
  <si>
    <t>c461086b-f87e-46f9-8939-8e3edbc31088</t>
  </si>
  <si>
    <t>XIARED13C5G1PACSCR&amp;1PACLEN0037</t>
  </si>
  <si>
    <t>a78d3466283f47dec0a4f0c45538ed85</t>
  </si>
  <si>
    <t>176b9070-7436-4cc8-8072-f7d2948d16bb</t>
  </si>
  <si>
    <t>72d22b0b-6e85-4796-9979-842be6e45797</t>
  </si>
  <si>
    <t>4febfd4c-a150-40fc-8d58-c74b17b6e89b</t>
  </si>
  <si>
    <t>d00da17b-edc2-4fcb-bee7-e06567f5e475</t>
  </si>
  <si>
    <t>e7158e6a-4d92-4e47-b595-6d0d6fc68674</t>
  </si>
  <si>
    <t>6544f020-eb6e-40f1-875a-4275cd23c324</t>
  </si>
  <si>
    <t>fa9214ed-0ae6-4dd4-bed0-8bf67e00a64a</t>
  </si>
  <si>
    <t>b5833d88-44c7-4483-9545-2ddb77457442</t>
  </si>
  <si>
    <t>5298c255-57df-435a-b5c9-c61789374d59</t>
  </si>
  <si>
    <t>c9a2c083-6f2a-468a-81f4-7cb3fbe311e8</t>
  </si>
  <si>
    <t>047dcb89-ad2c-4e39-8b64-d862dfdccab9</t>
  </si>
  <si>
    <t>436fcc25-62d4-4655-a598-5ca85ca925b4</t>
  </si>
  <si>
    <t>b3502d8b-bbf1-469a-8e06-c7aaf6483d89</t>
  </si>
  <si>
    <t>a06baa8b-7d70-490a-b7f4-0d30db951313</t>
  </si>
  <si>
    <t>185fb7f9-d0d9-4b9d-b567-fe9ea20e48c3</t>
  </si>
  <si>
    <t>37949e89-fa3f-472d-a8a9-da80be4fe07c</t>
  </si>
  <si>
    <t>6bec6bbd-07ff-40d1-8938-a8c1a64c3f2f</t>
  </si>
  <si>
    <t>de99b578-baf3-4175-a699-95ab53e26299</t>
  </si>
  <si>
    <t>cde22d1e-9e33-40e7-92e9-d401edcd1862</t>
  </si>
  <si>
    <t>42a74813-abef-49be-a158-549e87718876</t>
  </si>
  <si>
    <t>b2fe568b-e334-412f-90aa-017640b95052</t>
  </si>
  <si>
    <t>39562744-0a27-4c66-9cec-4167a02f0337</t>
  </si>
  <si>
    <t>c39e274f-ea57-427d-bba4-a0cc3f502244</t>
  </si>
  <si>
    <t>7SVART2</t>
  </si>
  <si>
    <t>7e07ae4492a2475c01c61d8482286a79</t>
  </si>
  <si>
    <t>5c60139e-95cc-4955-b948-d0730c4e8c2f</t>
  </si>
  <si>
    <t>560a3ac0-45a0-4444-9fb2-ae760a766525</t>
  </si>
  <si>
    <t>7e85f4f7-7726-448a-973e-2e20024c60c5</t>
  </si>
  <si>
    <t>cc5f43a0-c78e-4774-8c84-da1129dfe273</t>
  </si>
  <si>
    <t>b6c77738-8a5d-4e90-8ea7-1de7d0c06221</t>
  </si>
  <si>
    <t>52a91de1-495b-407c-b1c9-ea0e6f5c12d5</t>
  </si>
  <si>
    <t>ead0baa8-5787-4f39-bcc5-cbee6f0aad77</t>
  </si>
  <si>
    <t>67875fc4-342a-4044-90ec-8c507e22546f</t>
  </si>
  <si>
    <t>fe263149-e68f-4b0c-8bda-dee99673c306</t>
  </si>
  <si>
    <t>7febc3cd-4cbb-4c5e-8fd3-6e74ff291b1b</t>
  </si>
  <si>
    <t>ad71da16-d066-4a26-a040-f6f0e6233078</t>
  </si>
  <si>
    <t>eeafd748-722b-45ac-a4e4-5d0b7d222f61</t>
  </si>
  <si>
    <t>90422790-4547-40cd-8c79-9508adb7f773</t>
  </si>
  <si>
    <t>3f9eab65-3906-444d-900c-e7d1576978cf</t>
  </si>
  <si>
    <t>84137e20-d6f2-415a-8651-b6c91d2d17fd</t>
  </si>
  <si>
    <t>28b0fb02-f6e1-4ebf-8318-1a75f1004047</t>
  </si>
  <si>
    <t>512e41d8-1fdb-4d40-880e-29a6e147c06f</t>
  </si>
  <si>
    <t>caab6ea8-412b-469d-93eb-7a1a2f260249</t>
  </si>
  <si>
    <t>0e778061-7d53-4759-b816-296089ea7f57</t>
  </si>
  <si>
    <t>77b68daf-c5cc-4a42-9f76-d9dbdcafb3fa</t>
  </si>
  <si>
    <t>4e29a60c-a896-4ad2-ba53-d40435bb8432</t>
  </si>
  <si>
    <t>bVrxfT</t>
  </si>
  <si>
    <t>7e03135ad1f7b2e9f9d633fd6867b1c3</t>
  </si>
  <si>
    <t>56ede75d-c496-4761-b118-d9338abd9343</t>
  </si>
  <si>
    <t>53c6ca8f-fced-4db3-9e4a-37a2182d712a</t>
  </si>
  <si>
    <t>a2e9175e-cce3-4288-8e1a-25db2ae7a3b2</t>
  </si>
  <si>
    <t>4bda053a-6f1f-4bd1-a612-485cad11652a</t>
  </si>
  <si>
    <t>07ad841d-2e9d-4f45-a1ef-c2c74ae2a3e1</t>
  </si>
  <si>
    <t>440734f8-d7fc-4ad0-b141-9214384de42e</t>
  </si>
  <si>
    <t>199d0c11-ac74-4531-9fc0-3b7dd1443823</t>
  </si>
  <si>
    <t>4385dd8f-ab5a-462c-aef5-ef1d1911939e</t>
  </si>
  <si>
    <t>b374008b-2eb1-4bc3-8c5f-dfed3113f3c3</t>
  </si>
  <si>
    <t>9dc73d89-b17d-4f9b-8449-056f79518b08</t>
  </si>
  <si>
    <t>87530eaf-06cf-415c-8df0-051327095c9b</t>
  </si>
  <si>
    <t>016c4840-3c61-491e-8b6f-8b7231ffffb6</t>
  </si>
  <si>
    <t>40704461-96ae-4a83-ba89-0a89da9e7b34</t>
  </si>
  <si>
    <t>f80b5f68-ca4d-4263-a9eb-18e4d41f2130</t>
  </si>
  <si>
    <t>applewatchNEW-45-1PACK</t>
  </si>
  <si>
    <t>af06bd352d47e97b158f1f48653979f5</t>
  </si>
  <si>
    <t>5bcea169-04f8-415c-805b-cd7d12ce4d0a</t>
  </si>
  <si>
    <t>7233934c-4bde-475f-a99f-8d7d17c83086</t>
  </si>
  <si>
    <t>a887ab2a-b746-403c-bfe9-36248fb413c0</t>
  </si>
  <si>
    <t>5299f9c3-f9a6-4ae2-b18e-21fceeb64efb</t>
  </si>
  <si>
    <t>545d5f52-8588-4930-9bf9-034a10f59837</t>
  </si>
  <si>
    <t>81bb35d3-4f43-4075-b25c-4b744ac4aba2</t>
  </si>
  <si>
    <t>fa25542e-db6b-434a-b133-8adbfdf86480</t>
  </si>
  <si>
    <t>413a5f88-37fe-4db9-ba35-98abd9826311</t>
  </si>
  <si>
    <t>093163a5-fccc-441a-a219-1ac01d441cdf</t>
  </si>
  <si>
    <t>670af3ae-09a3-44e7-93ac-d9fa2cd17aa7</t>
  </si>
  <si>
    <t>ca7f2c11-d9d3-4191-8b2a-98b1e841d7af</t>
  </si>
  <si>
    <t>7f3a20b7-b00c-4644-bcf9-ad0fa7dbf1e8</t>
  </si>
  <si>
    <t>97f9bc2e-e3cb-42cf-b870-4d670e93a70c</t>
  </si>
  <si>
    <t>4019321b-decf-4ca1-a8b1-18a125c804f0</t>
  </si>
  <si>
    <t>cb84ec2d-8207-4515-a8eb-60b818d42033</t>
  </si>
  <si>
    <t>5af3ee16-15fd-4b84-8262-db40d92c0d16</t>
  </si>
  <si>
    <t>b097df13-3d42-48af-a0df-3254aee7624c</t>
  </si>
  <si>
    <t>75fdebe0-2fc6-4c21-8fa2-89e9b2206def</t>
  </si>
  <si>
    <t>dffd3599-2f9f-4b1e-b55c-35c4d4cddbc3</t>
  </si>
  <si>
    <t>Mar 31, 2024</t>
  </si>
  <si>
    <t>9aa3565d-e177-42c1-9fe2-90822e61816a</t>
  </si>
  <si>
    <t>7ab4a312-fd9f-480d-8bb4-bc6582019ffc</t>
  </si>
  <si>
    <t>74fad0a6-b4fc-4d21-801d-c50a0a18b460</t>
  </si>
  <si>
    <t>7baef11f-8e1f-478a-b85d-216d00a4f10c</t>
  </si>
  <si>
    <t>22edefbd-eee7-421f-aa6a-d8cfc109388c</t>
  </si>
  <si>
    <t>a7a65618-39fc-4cb4-a306-846ceccadaca</t>
  </si>
  <si>
    <t>0a9b6cfb-088b-40d5-9263-5b06e6547b2a</t>
  </si>
  <si>
    <t>9ea617c8-f8f3-41b9-b0f6-66daa24d02b7</t>
  </si>
  <si>
    <t>9764a35b-b671-41f5-ad08-12a7bbb9d011</t>
  </si>
  <si>
    <t>3c4d9192-8d7e-409d-ac6c-b1a4392c50b5</t>
  </si>
  <si>
    <t>b4ddff6c-1e96-4c16-8a1a-c51d5ddd5c8b</t>
  </si>
  <si>
    <t>55eb97b5-b991-4009-8a89-83beae8e3493</t>
  </si>
  <si>
    <t>673478e2-c398-45be-a56c-3505481b313f</t>
  </si>
  <si>
    <t>1ab04e5f-435d-451a-badd-3d60f59ab8c9</t>
  </si>
  <si>
    <t>48a69c23-fd26-4af1-afd2-0a5e681e93c1</t>
  </si>
  <si>
    <t>e0ce5c77-bbce-448a-9de9-168b3356e6d2</t>
  </si>
  <si>
    <t>3c7f0bb1-135c-4caf-8eb0-9d8d3e920448</t>
  </si>
  <si>
    <t>7ab59c37-6c4f-4287-9d84-956147d849ad</t>
  </si>
  <si>
    <t>71c9ab00-d933-46c4-9663-17cbf62dd600</t>
  </si>
  <si>
    <t>7b56ba17-4d8f-4ab4-85aa-32b899262e0e</t>
  </si>
  <si>
    <t>b0ca0304-cf32-489f-a989-873fbd544a7f</t>
  </si>
  <si>
    <t>d86cec80-95b4-4ac8-b930-331a543f535f</t>
  </si>
  <si>
    <t>0d02e6b1-2792-4a71-85e6-9d19dafa30d4</t>
  </si>
  <si>
    <t>0d7b54f7-c78f-4b94-bfe5-9fb39293431e</t>
  </si>
  <si>
    <t>0a5ea9f6-108c-4895-aca0-bac5cb8b88fc</t>
  </si>
  <si>
    <t>73e2f2ef-223b-4a1b-8eb6-132a1f079465</t>
  </si>
  <si>
    <t>e11c3a9b-0284-4cda-915d-046b46028a3d</t>
  </si>
  <si>
    <t>ffe2631e-f6bc-4960-9776-4480927c5dee</t>
  </si>
  <si>
    <t>5ca09790-da14-4545-985b-f83a338f1557</t>
  </si>
  <si>
    <t>f68e35b5-1dbb-4e91-9be8-9cf500bef426</t>
  </si>
  <si>
    <t>35b33a35-8c26-4be9-9fd3-0393dda1b40f</t>
  </si>
  <si>
    <t>6dfba53e-7ecb-460a-a3f9-e35526018caf</t>
  </si>
  <si>
    <t>be5fe375-d2a2-4bb8-89fc-b7f8eca3826a</t>
  </si>
  <si>
    <t>04216018-9921-484f-8b80-c80d7e8dafe7</t>
  </si>
  <si>
    <t>3b89915c-95b4-4fab-b1a8-939b6380a2b0</t>
  </si>
  <si>
    <t>e3e7f23f-cb9f-4979-b792-da5ef0404750</t>
  </si>
  <si>
    <t>3d74b869-1e0c-4dae-9a53-25963f051b67</t>
  </si>
  <si>
    <t>0b1fe4e5-76fa-48d0-bc44-080a5773a936</t>
  </si>
  <si>
    <t>a01b8658-7f24-4652-b1ae-63c6d3231685</t>
  </si>
  <si>
    <t>9f21c36c-bb05-4372-bbf0-92758f871a88</t>
  </si>
  <si>
    <t>1a3cf70a-48e3-48ce-8510-c5324a351709</t>
  </si>
  <si>
    <t>7780043a-d5dc-461e-b060-9e33b600fe67</t>
  </si>
  <si>
    <t>d0244bea-e6b3-493b-b2cd-be6945791e2d</t>
  </si>
  <si>
    <t>223da72f-8ff6-4518-9350-1b5880853934</t>
  </si>
  <si>
    <t>4ad7059d-dcc6-4a13-a3b0-1cbd37fce32f</t>
  </si>
  <si>
    <t>7b3e79ea-2357-40be-92a5-7115a9ab35e7</t>
  </si>
  <si>
    <t>802bced6-6bfa-4256-9956-871c2aed15d8</t>
  </si>
  <si>
    <t>f5a92f1d-2b8a-47e6-97af-c0477cae9f7d</t>
  </si>
  <si>
    <t>97b54e22-d534-43cf-8268-30d2847691ac</t>
  </si>
  <si>
    <t>X11TP2L1G5</t>
  </si>
  <si>
    <t>19c4c9a778f30e3b78c786f8015a8d5e</t>
  </si>
  <si>
    <t>1d92d44c-2bc5-486b-88fd-05974d9211fd</t>
  </si>
  <si>
    <t>86575a72-5205-46da-93fa-bb7f040e9897</t>
  </si>
  <si>
    <t>8b24d9fa-c27b-498a-8574-f6b34b2c9aa4</t>
  </si>
  <si>
    <t>cb4bb55c-089e-454a-84d3-6c7fd441d578</t>
  </si>
  <si>
    <t>89e36cfc-4416-470d-a2cd-e4f5f1820f27</t>
  </si>
  <si>
    <t>09c0a8fc-a584-4189-9fa3-e76180f1e6a2</t>
  </si>
  <si>
    <t>2c867085-1052-4b27-bc1d-7023551ea5f3</t>
  </si>
  <si>
    <t>697f8367-df24-4e7e-8859-80878996b88e</t>
  </si>
  <si>
    <t>70ddc805-cc80-4e36-a5f3-a5ac473b5c7e</t>
  </si>
  <si>
    <t>f92953b1-8b32-4e5b-9754-34913836a9e8</t>
  </si>
  <si>
    <t>3687a140-448d-4e99-9224-fc2a5f7ee60e</t>
  </si>
  <si>
    <t>1217c6f1-162f-4d47-bab9-0841703ecb63</t>
  </si>
  <si>
    <t>83e9c671-9dbe-46f3-87ea-1137c317fdcb</t>
  </si>
  <si>
    <t>d08c856d-1c9f-4e32-be94-4acdf117d38e</t>
  </si>
  <si>
    <t>c246329a-ac22-4280-8430-27175f528a22</t>
  </si>
  <si>
    <t>fe6f99c8-3228-4071-bbd1-364d8652ce16</t>
  </si>
  <si>
    <t>db4cfa7b-4fca-457c-bc02-d6d5eaadaf33</t>
  </si>
  <si>
    <t>4667a8f0-8acf-4623-930b-097f2a537071</t>
  </si>
  <si>
    <t>e4cb727c-b48b-44ec-86fd-429958f41bef</t>
  </si>
  <si>
    <t>a3746cae-bab2-4e4d-9c82-e98eb863a823</t>
  </si>
  <si>
    <t>9b94d7ef-afb6-4199-8c35-2c4283eb9c64</t>
  </si>
  <si>
    <t>5911b9c5-5122-40dc-a590-69596ee1415e</t>
  </si>
  <si>
    <t>fcf3395d-b7c1-4a7a-b3bc-7009d1958e3e</t>
  </si>
  <si>
    <t>51f63e96-097e-42cf-86ee-65b445d35e7c</t>
  </si>
  <si>
    <t>c1a09b35-c327-4da3-a27c-c13aaf6e3065</t>
  </si>
  <si>
    <t>e047db65-241b-4938-8047-aac988c1f469</t>
  </si>
  <si>
    <t>26c012b1-3aa6-4b93-b368-39fc993b5fc9</t>
  </si>
  <si>
    <t>8feb2d02-9eeb-423b-a237-0d31c43cb0e9</t>
  </si>
  <si>
    <t>d8b51c90-1245-4f97-b828-37e51f96f106</t>
  </si>
  <si>
    <t>ab23aefd-a39b-4ea0-b527-c29e67171880</t>
  </si>
  <si>
    <t>69c697ce-d87d-4d28-937f-ac484f98ea2a</t>
  </si>
  <si>
    <t>9f530be3-72af-4aea-b365-cc9bd3a1c6c7</t>
  </si>
  <si>
    <t>990fc32b-1e96-45ee-a4ff-60acdb19ed43</t>
  </si>
  <si>
    <t>Mar 30, 2024</t>
  </si>
  <si>
    <t>342aaabd-0be0-47ff-829c-6e3e93d3b762</t>
  </si>
  <si>
    <t>295b98b6-8012-47d1-8808-e8acf20ccefe</t>
  </si>
  <si>
    <t>75e81422-aa9a-4d31-924c-dc8aea39fd9a</t>
  </si>
  <si>
    <t>141a4e7f-1898-4815-99fc-413b40c88bf7</t>
  </si>
  <si>
    <t>2f7a66d6-53a8-451e-9948-30d84952b4b1</t>
  </si>
  <si>
    <t>ri22</t>
  </si>
  <si>
    <t>7332ecba8f50a27bcd90b51319c7c57f</t>
  </si>
  <si>
    <t>754036f2-5f37-4b64-bbd4-ad6496e25110</t>
  </si>
  <si>
    <t>9e66ba91-786c-4bdd-bc08-8c69bbeb93ed</t>
  </si>
  <si>
    <t>52cb0e54-f7b8-4d65-bbad-97e99402c510</t>
  </si>
  <si>
    <t>f4298872-abd1-42b9-8752-98297272cb00</t>
  </si>
  <si>
    <t>42f98c41-9ef7-468b-be53-08af06b0a188</t>
  </si>
  <si>
    <t>5ea22bf4-cc84-4a41-b24a-415ef53710e9</t>
  </si>
  <si>
    <t>b9f01ff2-4a7f-4b1f-b81d-8d7f3fea5b1d</t>
  </si>
  <si>
    <t>8a189491-18c7-477d-a7c5-334251e49ca8</t>
  </si>
  <si>
    <t>1514207f-2850-4b36-87fa-d900843bd4ed</t>
  </si>
  <si>
    <t>7c5ccfe4-5673-40e4-bebc-b5834cb30d05</t>
  </si>
  <si>
    <t>6bef0bb9-9dc0-433e-8cbe-7d99282de0a2</t>
  </si>
  <si>
    <t>4f0bf03d-5a69-49f3-9661-4e9c71414465</t>
  </si>
  <si>
    <t>9bd9bce2-76c8-4fa6-b024-9ceed9874790</t>
  </si>
  <si>
    <t>MOM121</t>
  </si>
  <si>
    <t>57e2fd88e5b183644da3b8653f1c74f5</t>
  </si>
  <si>
    <t>bf5853cb-379f-44e9-9ddf-383802c6270c</t>
  </si>
  <si>
    <t>5bb6bc20-6809-43cf-989f-a49777605d69</t>
  </si>
  <si>
    <t>f902ed9b-6bb2-4819-90fa-7c8447019dd2</t>
  </si>
  <si>
    <t>29b4fa61-0907-41c6-9867-c9f6e006ca34</t>
  </si>
  <si>
    <t>cc9835cf-e14e-4b3c-8aac-5ddb84158ee5</t>
  </si>
  <si>
    <t>1f8a253e-cce8-449d-a840-636bb6425974</t>
  </si>
  <si>
    <t>aaec2e00-982e-4c7d-8a9f-6895eaeb0a27</t>
  </si>
  <si>
    <t>d840874e-2a1f-4506-b805-3d68876951c3</t>
  </si>
  <si>
    <t>161ac463-f0c1-4a37-aebd-00e63dbff777</t>
  </si>
  <si>
    <t>e898e54a-20a3-4fc1-b26a-793dcb0b72f8</t>
  </si>
  <si>
    <t>applewatchNEW-45-2PACK</t>
  </si>
  <si>
    <t>e9d83e55b3fd5f9f3d139f234f460f30</t>
  </si>
  <si>
    <t>72518267-0f3a-4793-94a9-6f974618f841</t>
  </si>
  <si>
    <t>84b93eca-5b54-456b-b193-d607eafb748a</t>
  </si>
  <si>
    <t>77e51801-cf52-44f1-9d36-ea7f21e959c3</t>
  </si>
  <si>
    <t>a170fee9-c5e3-4361-a0f0-b931d3288f04</t>
  </si>
  <si>
    <t>821c7f21-dedb-4d91-8ff7-43e9de804f2a</t>
  </si>
  <si>
    <t>dc744bec-c21b-4233-957b-6203d10fcb8b</t>
  </si>
  <si>
    <t>1e2a19ba-6c71-436d-a5df-df8839b57716</t>
  </si>
  <si>
    <t>32941001-f3e2-44e0-ab1c-fdcb242535ff</t>
  </si>
  <si>
    <t>3e1e270e-dc02-48ad-82d2-c4fa11333580</t>
  </si>
  <si>
    <t>b56db766-f5a0-4630-b328-0402ba1ca2e8</t>
  </si>
  <si>
    <t>633d787d-6a88-4238-a256-422c3cdfa1d4</t>
  </si>
  <si>
    <t>5ed9f29e-1670-44ac-90d5-c93fd2983427</t>
  </si>
  <si>
    <t>a9340a49-6faa-498c-bba5-6b1e4cb25ad8</t>
  </si>
  <si>
    <t>c28f9ced-00f1-4020-aeb3-73c918741a95</t>
  </si>
  <si>
    <t>ff89ba6a-894b-402e-8052-03749510e5aa</t>
  </si>
  <si>
    <t>c751b43a-0939-45ff-93d8-d3485700e8fa</t>
  </si>
  <si>
    <t>c42074f4-5796-4f7a-a284-e699b7899963</t>
  </si>
  <si>
    <t>f1e164c8-22b0-44f5-8a4a-f9b3cd6b2ec9</t>
  </si>
  <si>
    <t>1e6acb5c-5474-4cf7-9c20-abe4292ed871</t>
  </si>
  <si>
    <t>4d0d5a8d-f090-40e7-9b4b-c4c69b8122e1</t>
  </si>
  <si>
    <t>16d5958c-f3ed-49d5-b7cc-519fd9993a1a</t>
  </si>
  <si>
    <t>3ec2872d-ec45-4bf3-9e30-00b162c56ac0</t>
  </si>
  <si>
    <t>9fab1b68-a6bf-4019-ba18-d8edc500f6de</t>
  </si>
  <si>
    <t>0ae6cc93-d4ce-4ba9-aaf3-390406408c97</t>
  </si>
  <si>
    <t>2c171ac4-fdb0-4d9f-8ae7-9c311e2f99d5</t>
  </si>
  <si>
    <t>a1dfa4a7-aebb-4e15-b491-6c09057c5437</t>
  </si>
  <si>
    <t>4a2e3ca3-bd07-4c20-9664-c63c913dd848</t>
  </si>
  <si>
    <t>c2f4632c-61d0-40d2-a2cf-5f30514a2bc0</t>
  </si>
  <si>
    <t>e93d02e3-6c39-4b9a-b781-bf498b3c4ef5</t>
  </si>
  <si>
    <t>634098d3-544f-4d83-a4cc-f510d19bccd3</t>
  </si>
  <si>
    <t>dae9363e-ec24-43bb-9958-280935ba572e</t>
  </si>
  <si>
    <t>5c083f0c-9363-49d3-b8bd-8fe246213b1e</t>
  </si>
  <si>
    <t>9e056e2c-3c51-443c-8903-42cd1d294740</t>
  </si>
  <si>
    <t>00cf0143-3540-406e-8b14-55b473c739db</t>
  </si>
  <si>
    <t>cf68fa9a-6a68-4d34-9d51-dd5603637840</t>
  </si>
  <si>
    <t>bfa54455-fa58-4097-92ac-c68845f870f2</t>
  </si>
  <si>
    <t>cb9836f9-3000-4ad7-9e9c-4960b6381d1b</t>
  </si>
  <si>
    <t>973ee866-4407-4a3a-bece-81845c4aab24</t>
  </si>
  <si>
    <t>5cd27f79-6609-4a61-b5d3-582f331209f5</t>
  </si>
  <si>
    <t>1b9f5bc5-0df4-49f3-af1e-a6be497a7cbb</t>
  </si>
  <si>
    <t>80e9abb1-8b45-4acf-acb0-802e8db0fa72</t>
  </si>
  <si>
    <t>8f99c24c-b76d-4fff-bc85-96e352e4333c</t>
  </si>
  <si>
    <t>f1d23dc4-0f03-4900-810b-404c6d0a8894</t>
  </si>
  <si>
    <t>S23PLUS5G2</t>
  </si>
  <si>
    <t>b4a642246127fada1a076c2f80bceadf</t>
  </si>
  <si>
    <t>1df5a625-dcfd-49e8-bda4-49bf67805f51</t>
  </si>
  <si>
    <t>b4dd6972-e411-4525-9dba-db697e4cb43a</t>
  </si>
  <si>
    <t>1f6e3354-908b-41cc-8326-9389a95671d0</t>
  </si>
  <si>
    <t>4687d753-bb70-4702-b587-222d3cff9cd5</t>
  </si>
  <si>
    <t>53c6e2a9-15a6-4944-b0c8-4db94a17f2a0</t>
  </si>
  <si>
    <t>f5a7ccc0-53a2-45fe-a483-68679c7da946</t>
  </si>
  <si>
    <t>0e1d086c-e011-4da5-9b0f-f6b5bcf6f2d2</t>
  </si>
  <si>
    <t>f9c0cad0-59d1-4702-87bc-5309ef8eb974</t>
  </si>
  <si>
    <t>9920ba7c-7d62-4b42-9a73-3d05b80f9a41</t>
  </si>
  <si>
    <t>69e45b38-6e6b-4383-804c-4342c976cc86</t>
  </si>
  <si>
    <t>d1a3ca58-7c9a-4f00-9c66-be59ae1633b0</t>
  </si>
  <si>
    <t>253a804a-2d99-4e5b-aa18-5b51e00359cd</t>
  </si>
  <si>
    <t>3b78fcfb-2fd6-43a9-9e01-ded494d3d4fa</t>
  </si>
  <si>
    <t>dc614cab-d6be-432d-b4b6-2547b32f0142</t>
  </si>
  <si>
    <t>c993c0c8-1cf0-499e-9bb8-ed26240b5878</t>
  </si>
  <si>
    <t>04826eca-ccca-4f47-b4fe-78583ba6022b</t>
  </si>
  <si>
    <t>8776cbc7-b964-4de8-bd97-f7bbe0cc6836</t>
  </si>
  <si>
    <t>deb6ac86-42d3-4cec-993b-9fc335a6440e</t>
  </si>
  <si>
    <t>88d78b8b-5a69-4c32-b627-8a9ca04548ae</t>
  </si>
  <si>
    <t>70d52e00-e302-45d3-884c-2f2887ef95ed</t>
  </si>
  <si>
    <t>61f5f548-0068-4e7e-9193-30c5bf5d7f17</t>
  </si>
  <si>
    <t>399b43c3-3672-477e-9e9c-4861da31181f</t>
  </si>
  <si>
    <t>d942ed67-e77b-4773-9c91-44c0e432e05a</t>
  </si>
  <si>
    <t>2de8e4ad-a410-4bed-8436-2eff06110b7e</t>
  </si>
  <si>
    <t>737e5cca-e4be-45a5-a19d-56625cfa68b6</t>
  </si>
  <si>
    <t>28634632-0223-4c9f-99a1-2f4f78b6e2ed</t>
  </si>
  <si>
    <t>9ff804c8-9dc0-41cc-ad5a-a35db2a69de5</t>
  </si>
  <si>
    <t>Mar 29, 2024</t>
  </si>
  <si>
    <t>9dc2c5a6-7d0a-4450-95ac-ca4ede161fc0</t>
  </si>
  <si>
    <t>793faba3-1ce8-4245-8011-a4e7241be771</t>
  </si>
  <si>
    <t>96e1e277-3ce0-4078-8ada-d9d762fbee4d</t>
  </si>
  <si>
    <t>4473f954-9a31-463a-8441-5f41b724d53f</t>
  </si>
  <si>
    <t>a12766ff-f158-41b6-96f5-134edc2529bd</t>
  </si>
  <si>
    <t>76f385b0-aafc-4f14-b940-34912467b59f</t>
  </si>
  <si>
    <t>785bc489-bc91-4a3e-a479-5fa77f82dd89</t>
  </si>
  <si>
    <t>7ada71bb-1fee-4d9c-a792-4d8a6163136d</t>
  </si>
  <si>
    <t>4b5def12-1901-4c4a-bcfe-f98d43efe860</t>
  </si>
  <si>
    <t>2ea0bcd6-6acf-4f17-954a-ad218e443c00</t>
  </si>
  <si>
    <t>e0e4a7d3-1330-4147-988a-03f1716f3f1f</t>
  </si>
  <si>
    <t>72dd185f-91d0-4d02-a81c-630d48b195a1</t>
  </si>
  <si>
    <t>b69693a6-02c9-48e2-a765-57cb722f513c</t>
  </si>
  <si>
    <t>3487eff8-1631-4121-9fb1-15234dcb935e</t>
  </si>
  <si>
    <t>5ae90dc0-9eae-4f82-b56b-51f8bcdfda60</t>
  </si>
  <si>
    <t>5b1e7982-6c14-4fb3-8944-e606524a45a3</t>
  </si>
  <si>
    <t>df844c1f-8f81-45c8-b4ce-5569da9c242f</t>
  </si>
  <si>
    <t>cec0a4a0-80fb-43be-b675-ad3d87dca3af</t>
  </si>
  <si>
    <t>106b5c8a-7711-41de-b60d-79679ee81fae</t>
  </si>
  <si>
    <t>924a1a11-2f21-4596-9bd1-634368a8184a</t>
  </si>
  <si>
    <t>c1ff3ada-2c47-4f01-9b53-1967f0e457b4</t>
  </si>
  <si>
    <t>fd673c04-c367-4ae3-95d7-1d9829273b3d</t>
  </si>
  <si>
    <t>bc12c6e9-bd9d-43e8-ae89-92d7d52ceb3d</t>
  </si>
  <si>
    <t>b772a5c6-bb64-420e-a2a1-7667895bc222</t>
  </si>
  <si>
    <t>3fdd2fe3-61ee-4f88-aadf-216c60cc746f</t>
  </si>
  <si>
    <t>e38f5dd6-77df-4a91-bc55-c8da0fb5f483</t>
  </si>
  <si>
    <t>55196fa0-cab8-4d18-9e90-d2dbe3885e4a</t>
  </si>
  <si>
    <t>4dc60414-2f84-43e2-bc86-dedfc83b0114</t>
  </si>
  <si>
    <t>3087a7cd-7ac2-44c0-8795-72017158ee5d</t>
  </si>
  <si>
    <t>26dcd42b-c735-4ab8-92a1-249785bd5542</t>
  </si>
  <si>
    <t>61a48b95-3f26-4b2a-ad85-4a299ef34c3f</t>
  </si>
  <si>
    <t>23045be2-9711-4227-829f-44f86b4b7d5e</t>
  </si>
  <si>
    <t>dedc9c94-e6b9-446f-a9b8-f6b6ce8fda97</t>
  </si>
  <si>
    <t>baaec082-6414-4305-8b75-40f6e468b980</t>
  </si>
  <si>
    <t>c10075af-33ed-41b1-b73f-559193996026</t>
  </si>
  <si>
    <t>52d7cdbb-d5c5-4685-b5e6-640f953b8bf9</t>
  </si>
  <si>
    <t>8a3df885-6b85-4490-991d-30acc4f51deb</t>
  </si>
  <si>
    <t>13e00bb8-e29e-46a3-ba20-4208d1b891a6</t>
  </si>
  <si>
    <t>ff6615c7-f684-4892-b22f-2b64e8930bda</t>
  </si>
  <si>
    <t>49fd2005-9d80-4efa-90ac-d7edec19c137</t>
  </si>
  <si>
    <t>801efe59-84c1-4e6e-b989-89aa7d446fa4</t>
  </si>
  <si>
    <t>3de4b3be-71c7-4a46-84a3-1f027faedf8a</t>
  </si>
  <si>
    <t>ba507be7-7636-4707-9186-314a091fdc29</t>
  </si>
  <si>
    <t>6a2502e3-f2ec-4988-9e44-1122d4fb67ff</t>
  </si>
  <si>
    <t>78ef575a-a0c4-4140-aac2-6462f5860cdd</t>
  </si>
  <si>
    <t>600d81e8-6f14-4ae7-8a95-2bc4bad5281a</t>
  </si>
  <si>
    <t>ffce3050-92c8-4444-ba28-e0c999a8b4bb</t>
  </si>
  <si>
    <t>47d7131a-30ef-485b-9b74-73376878d18a</t>
  </si>
  <si>
    <t>b5a8481d-f5ac-45e5-ab68-e940b73c2862</t>
  </si>
  <si>
    <t>7648c639-485b-46f4-b294-efb0f4c983de</t>
  </si>
  <si>
    <t>f5169c0f-08ad-4516-95cc-654fd9fb18d7</t>
  </si>
  <si>
    <t>4c2973b1-e960-4b12-b995-98a5fc265e9d</t>
  </si>
  <si>
    <t>8970f24a-f5b6-4a0f-960f-b0411fa52f9e</t>
  </si>
  <si>
    <t>c0e8c8cd-28ba-4ced-ba85-600f137ff483</t>
  </si>
  <si>
    <t>ac19bfdf-5b1d-4d94-9b0d-a8d3c60fb1e1</t>
  </si>
  <si>
    <t>ed8e5045-906c-4051-b396-1978ee764fcd</t>
  </si>
  <si>
    <t>d610d5a6-1fed-4344-a9f2-08f595e0071c</t>
  </si>
  <si>
    <t>6342e5c9-12a4-4572-a946-9bf3406bf93c</t>
  </si>
  <si>
    <t>bc392626-c1ec-49b4-b415-b8ee4fe9aaf5</t>
  </si>
  <si>
    <t>4b872b80-8109-42e6-9a5e-10025b48fe15</t>
  </si>
  <si>
    <t>SAMS200013</t>
  </si>
  <si>
    <t>d6cdf8c5a570f91f74700fd93cdbc400</t>
  </si>
  <si>
    <t>018d4cba-d2df-4252-82c4-177eb3d4110f</t>
  </si>
  <si>
    <t>04ce64be-b54e-4be8-9783-53b65b388e0b</t>
  </si>
  <si>
    <t>7d13cfc3-efb3-445d-8e3c-e9c089cf0000</t>
  </si>
  <si>
    <t>74459b07-882e-4e15-8085-b77107505ffa</t>
  </si>
  <si>
    <t>2b50254d-3d95-4ce3-8870-fc5ed44ec61a</t>
  </si>
  <si>
    <t>f84e6003-7d7d-48be-9806-be5164ef44ba</t>
  </si>
  <si>
    <t>ba6f1d38-1eec-4554-b194-1882d9517862</t>
  </si>
  <si>
    <t>185dd5e6-cdae-479e-93c3-6f822ebc5e6b</t>
  </si>
  <si>
    <t>f13d030b-3197-4f2b-be62-1a996c128f1c</t>
  </si>
  <si>
    <t>2packs21plusnew</t>
  </si>
  <si>
    <t>9fbeda0e5683f7bd895f1e2bd3c3c818</t>
  </si>
  <si>
    <t>32ee294f-b8c8-4a14-bcba-61a362894bac</t>
  </si>
  <si>
    <t>60e45360-4cf0-49c1-9d3e-f81be39cd5bb</t>
  </si>
  <si>
    <t>78640ecf-dc54-4631-a3ce-4f1ad38ff501</t>
  </si>
  <si>
    <t>ece073e1-6884-4ee0-b592-64de0217727e</t>
  </si>
  <si>
    <t>dda988e3-a851-40f0-ab9b-97f56df2faa4</t>
  </si>
  <si>
    <t>1ca7317a-ccb5-44ce-af39-0a5a594b1ba0</t>
  </si>
  <si>
    <t>43f303f2-fd09-4155-ad68-0f05997f2e0b</t>
  </si>
  <si>
    <t>d95f8756-441b-44ba-84a4-2b0b1f739d87</t>
  </si>
  <si>
    <t>e3943ab5-5864-40f3-83dd-9ba71d7654a3</t>
  </si>
  <si>
    <t>9f86e735-fab8-4962-90d9-3e92649ab337</t>
  </si>
  <si>
    <t>05b06e43-bc66-4405-8627-8855f03290e2</t>
  </si>
  <si>
    <t>b8e31ce9-7ce1-4819-81f4-fe2aebc5b2a7</t>
  </si>
  <si>
    <t>eead5dd9-aa0c-4c30-81ee-04b5c351af22</t>
  </si>
  <si>
    <t>e3f63631-4800-4423-81bb-3965dfd47ce4</t>
  </si>
  <si>
    <t>dfcef437-bd68-4ade-84bf-aca9e02d8ded</t>
  </si>
  <si>
    <t>d6305400-e27c-4e9f-be30-c986e85aa50c</t>
  </si>
  <si>
    <t>9257f7ae-f36e-4316-8b81-fa8bdc01bc56</t>
  </si>
  <si>
    <t>86acb71a-3d90-462f-8c0e-0ac52eb35027</t>
  </si>
  <si>
    <t>7163fb52-b519-4a5b-948f-b690aec52c5b</t>
  </si>
  <si>
    <t>9a303f35-e481-47f4-81a5-b153771d0c5a</t>
  </si>
  <si>
    <t>f52fef2d-6a2e-45fd-b71b-53cdb2cbef9b</t>
  </si>
  <si>
    <t>ea75cfcb-c9b1-4a32-a8ba-57f6f8701af8</t>
  </si>
  <si>
    <t>717b44cf-65e6-4e14-82d5-2b95c4392c15</t>
  </si>
  <si>
    <t>779d8fc6-2579-41dd-8fe2-a1e8c1529adf</t>
  </si>
  <si>
    <t>c1f8ecbe-3f8d-4b34-9f53-19441967873f</t>
  </si>
  <si>
    <t>Mar 28, 2024</t>
  </si>
  <si>
    <t>0390d4b0-2591-4038-b40b-1ea6735a2251</t>
  </si>
  <si>
    <t>c2402e14-7bc6-4d0e-b2b1-81ad3885eb6c</t>
  </si>
  <si>
    <t>60fe935d-35f6-46f7-9e3c-c588bde28cf6</t>
  </si>
  <si>
    <t>cf3b17ef-697e-4c7d-8a1a-7c3b2822813e</t>
  </si>
  <si>
    <t>667c1a9c-376e-405a-9660-eb31f2a3cff3</t>
  </si>
  <si>
    <t>4c61b6d6-a41e-420c-ade5-2809917b4e0a</t>
  </si>
  <si>
    <t>072d7253-2d3d-4923-9a31-708f20fad5f2</t>
  </si>
  <si>
    <t>c8538af7-238e-49f2-b313-7c314c45e383</t>
  </si>
  <si>
    <t>a314a475-dcdb-40af-8028-8803e3d9a29a</t>
  </si>
  <si>
    <t>f1a4a5d4-7519-4d0f-80e1-0a3d8afe9109</t>
  </si>
  <si>
    <t>3fad67a9-3a50-4dca-b539-57e4dfa4a752</t>
  </si>
  <si>
    <t>0f585fd8-12ba-4db9-aab9-66724948c423</t>
  </si>
  <si>
    <t>cb55847a-27d9-4c80-8c23-5940adca31d3</t>
  </si>
  <si>
    <t>f82a488b-d1d0-45b1-bc62-466573634fd2</t>
  </si>
  <si>
    <t>b6bc7397-1885-4b90-8bc1-bece1021dbfd</t>
  </si>
  <si>
    <t>1a73b9cc-2c0b-4350-a812-55825397e2b4</t>
  </si>
  <si>
    <t>1d87e1ae-f8cd-4e55-a920-0f3170eb72b6</t>
  </si>
  <si>
    <t>45fb9308-aea2-4098-a7f8-6d8e4c3306cf</t>
  </si>
  <si>
    <t>95c674ec-7fb2-431d-8515-1cf72e1565e9</t>
  </si>
  <si>
    <t>ebee3c35-5006-4aa7-a559-2e34687e0bcc</t>
  </si>
  <si>
    <t>f0dd2ac2-d16e-4779-b2be-9062e2e6aaf3</t>
  </si>
  <si>
    <t>2d203194-4794-48fe-98ab-f7beddc18043</t>
  </si>
  <si>
    <t>6de0f04d-5f65-4a1c-8e59-065038d3be9a</t>
  </si>
  <si>
    <t>b22b7979-86f4-49d3-b5b7-b1b37f7677d7</t>
  </si>
  <si>
    <t>f2be5313-e009-43da-8bbd-68aae2e9bad0</t>
  </si>
  <si>
    <t>a70398d4-cd49-4222-bcb3-c1680869e669</t>
  </si>
  <si>
    <t>83c0fae7-1587-4af5-8f78-9c104e477dfb</t>
  </si>
  <si>
    <t>29c3cdff-a4ee-426e-9241-d8cd9674af4e</t>
  </si>
  <si>
    <t>da4e1dbd-5321-4635-910a-6d6792a21bd1</t>
  </si>
  <si>
    <t>e70cb136-3705-4a6e-9102-f7ddb62c8c3f</t>
  </si>
  <si>
    <t>400bc1d8-aeee-4ffb-b982-fd2bd300ba11</t>
  </si>
  <si>
    <t>095564fa-15d7-4b63-9e15-efd1f5453586</t>
  </si>
  <si>
    <t>S21U2C2</t>
  </si>
  <si>
    <t>5cc5330d67f5066114dc5e8ca0e04a00</t>
  </si>
  <si>
    <t>d16509d8-d672-4f8f-bf2b-65423d1877dd</t>
  </si>
  <si>
    <t>0779f31b-8d3d-46a9-bf79-11c0c6accc0c</t>
  </si>
  <si>
    <t>94e1ec53-c0b3-4ddc-96f8-ae733c2c8fc3</t>
  </si>
  <si>
    <t>6de07b01-af9a-40bf-8eeb-3840e999126e</t>
  </si>
  <si>
    <t>593fe649-a2b2-4f2f-9d38-8ad0e377788f</t>
  </si>
  <si>
    <t>e0579793-5283-4b14-bdfa-4bc1d8fed548</t>
  </si>
  <si>
    <t>27afbdb3-a720-4a6d-8d5b-53895ae758c7</t>
  </si>
  <si>
    <t>aaf1c015-3c26-4f96-9897-a7a9f84e35df</t>
  </si>
  <si>
    <t>b6d11812-aa26-4e2d-ab69-0392b394ad86</t>
  </si>
  <si>
    <t>80aedd40-383f-4c84-9fd3-c831692b3c23</t>
  </si>
  <si>
    <t>a0f00238-bc2c-4be8-bb07-b5b994f5728c</t>
  </si>
  <si>
    <t>38b4496f-8045-41cb-9707-3b5caa0e11a9</t>
  </si>
  <si>
    <t>669f52ae-a114-46ce-a87a-803e47c08874</t>
  </si>
  <si>
    <t>b97c5552-07d2-4a3c-8fcc-512ab4360af2</t>
  </si>
  <si>
    <t>11f3da79-8d84-4ef4-b92e-4dab837fc9e8</t>
  </si>
  <si>
    <t>3937fdf7-57db-4ac9-a4e5-9d2486d10ca8</t>
  </si>
  <si>
    <t>2f30222d-251f-498f-8dd7-9933e6abd3f0</t>
  </si>
  <si>
    <t>336c4e6b-e8f5-411c-a8ac-2a6f89dfd7b9</t>
  </si>
  <si>
    <t>17e3dd21-22f6-4258-985c-148d6b951400</t>
  </si>
  <si>
    <t>be6868df-aa14-4e91-a588-f06b64f8f384</t>
  </si>
  <si>
    <t>1204cd5c-9dfe-4b95-a349-819986781cc8</t>
  </si>
  <si>
    <t>2a23e7e9-d796-461a-a781-216245fcc6ae</t>
  </si>
  <si>
    <t>ecf346e0-57a6-40d9-b609-eb4cbb57ec8c</t>
  </si>
  <si>
    <t>a0a110e1-9045-44bf-bfc0-5d7c10442472</t>
  </si>
  <si>
    <t>29d70b7e-bbab-4f19-889e-9c2782db45c6</t>
  </si>
  <si>
    <t>208adc5a-5413-4651-a38e-7484399035f2</t>
  </si>
  <si>
    <t>8bdbcab5-0bb5-4cd4-a8cd-84f23ef9068b</t>
  </si>
  <si>
    <t>aa2497f8-8e42-41f3-9fe7-10e0a8ea7f72</t>
  </si>
  <si>
    <t>13ab3be4-472c-4d7b-aab5-ae9ed577cd47</t>
  </si>
  <si>
    <t>dd9746ce-1606-48ff-b7df-4e663b4f02a5</t>
  </si>
  <si>
    <t>b8aae98b-82f9-4952-84cf-0acf5224fbee</t>
  </si>
  <si>
    <t>fc6b5651-6214-47ce-a368-bd31e150bb02</t>
  </si>
  <si>
    <t>094c98b1-8195-4284-b5ec-2c4306823696</t>
  </si>
  <si>
    <t>4503b286-5322-4cd4-8677-2c085e363674</t>
  </si>
  <si>
    <t>3205ba77-33eb-4342-86f2-124480b26a14</t>
  </si>
  <si>
    <t>7b949b12-d4be-4b58-b3ea-c52f5d40d825</t>
  </si>
  <si>
    <t>082bb292-9081-49a1-ac18-6c3645c499b8</t>
  </si>
  <si>
    <t>1647ee7f-b311-43cd-a7d7-37ddfb5aa3df</t>
  </si>
  <si>
    <t>41e098e4-60e6-4389-a54f-41b0085a6efe</t>
  </si>
  <si>
    <t>93d5a990-dad7-42be-9852-6857773f02a5</t>
  </si>
  <si>
    <t>4262bfc1-36ed-4eaf-8723-6909c2b0292e</t>
  </si>
  <si>
    <t>dbac63f5-7130-4122-9b62-4b1d562442b5</t>
  </si>
  <si>
    <t>548c7f15-206c-418a-926f-0fdaeb199253</t>
  </si>
  <si>
    <t>29969d29-6e6c-4a90-8206-e28fc663a3f0</t>
  </si>
  <si>
    <t>886993ae-5c45-4dfe-93e8-8b4fcb5d42e0</t>
  </si>
  <si>
    <t>d3173c58-0724-45fa-8013-3128ef3b9b29</t>
  </si>
  <si>
    <t>ac246d2c-d563-43e9-a92f-8fcfc73099e1</t>
  </si>
  <si>
    <t>8a120cc3-1d94-4551-b13b-a1a5fdf377fb</t>
  </si>
  <si>
    <t>Mar 27, 2024</t>
  </si>
  <si>
    <t>ffbedc08-8f36-4d61-a4e3-03964752799c</t>
  </si>
  <si>
    <t>4315778c-eec1-4625-a5ec-c9e1e8986685</t>
  </si>
  <si>
    <t>5175b5b3-8b3d-4585-954a-3b9a79f10cf7</t>
  </si>
  <si>
    <t>8d41de0e-9cea-4d18-8614-6696b97c2a5a</t>
  </si>
  <si>
    <t>5ee1a708-4cdc-4121-b4f9-877274ba050d</t>
  </si>
  <si>
    <t>04d9aea8-6a81-45cb-828e-aef79458a044</t>
  </si>
  <si>
    <t>b68d46f8-86c0-4730-b9a4-d1aa8754ad65</t>
  </si>
  <si>
    <t>7e036b03-9b59-40c8-a7b6-636877f1c82b</t>
  </si>
  <si>
    <t>96799eec-e717-4649-ac33-cb77501fbd21</t>
  </si>
  <si>
    <t>a21b7ae8-470d-4f88-8f53-48c9639c1502</t>
  </si>
  <si>
    <t>269bf55b-cac3-40a7-a9ab-b0af153fc661</t>
  </si>
  <si>
    <t>6c186b03-9151-457d-b809-4fa7f07f6354</t>
  </si>
  <si>
    <t>d33bb13a-3429-4cc2-897d-7fa5dc407ee7</t>
  </si>
  <si>
    <t>0c129fcb-f28a-47aa-b0e1-d230774f0ba4</t>
  </si>
  <si>
    <t>c0eb88cd-dcec-463e-86ff-c6abcd218d76</t>
  </si>
  <si>
    <t>s21Ultra-5G-1pack</t>
  </si>
  <si>
    <t>479d29239e51075f82fd32b0ced09633</t>
  </si>
  <si>
    <t>759ef995-ce74-47d7-ad36-c80575b9919d</t>
  </si>
  <si>
    <t>ddd01acc-ff1d-4fa3-8568-42bc046d1ba1</t>
  </si>
  <si>
    <t>64e6c953-0d07-4495-b8a7-9d2e09af4735</t>
  </si>
  <si>
    <t>9200dd5f-0602-4071-a534-f4aa013c5def</t>
  </si>
  <si>
    <t>91b9c23a-e4a7-4e71-8735-108275362b05</t>
  </si>
  <si>
    <t>86d5d9d4-5a49-4a2e-93a1-a343d6369e08</t>
  </si>
  <si>
    <t>9f9eb5fe-7f71-47ab-b7b4-8d26f3492365</t>
  </si>
  <si>
    <t>4b91905a-18b4-4105-a722-6b78c0af4a59</t>
  </si>
  <si>
    <t>d7c60d01-adab-46c8-a6b3-d1280441f8c1</t>
  </si>
  <si>
    <t>a892d347-6f40-432a-80f0-d1eef3ffdc43</t>
  </si>
  <si>
    <t>8681305f-761d-418c-a2d9-44b9322569ce</t>
  </si>
  <si>
    <t>82623880-cd01-408f-85c3-d3674132485f</t>
  </si>
  <si>
    <t>d3e25516-1267-4bb5-b787-65aa683bdd2f</t>
  </si>
  <si>
    <t>d159bfee-ce1c-4033-a098-bd2cccb90eec</t>
  </si>
  <si>
    <t>8e360784-243e-43ad-8924-12300292ae63</t>
  </si>
  <si>
    <t>6cb39bdf-1360-402a-8fca-8d66c0cdb8f6</t>
  </si>
  <si>
    <t>10aac296-37b8-4876-b152-afc3b827dae8</t>
  </si>
  <si>
    <t>36355bf3-675d-4fa7-8f61-c7d10ac5ace9</t>
  </si>
  <si>
    <t>8d5ba255-575b-4968-a545-5fea330b0468</t>
  </si>
  <si>
    <t>e26ded22-c26a-45ad-b0fd-7f86dafa5bf1</t>
  </si>
  <si>
    <t>a4fca80c-d755-467c-a004-bda3e1681707</t>
  </si>
  <si>
    <t>d844248a-e042-493f-b76f-2f1ce1d37baa</t>
  </si>
  <si>
    <t>fd3efb19-8f19-46a9-924a-d243e8f4eec0</t>
  </si>
  <si>
    <t>bb7a16a0-7528-4197-b9c1-57e69724b961</t>
  </si>
  <si>
    <t>c8289dfa-676e-4ddb-ba77-8e1764f9cb3a</t>
  </si>
  <si>
    <t>c2560d8d-c465-4946-9b2c-9c07a69315ca</t>
  </si>
  <si>
    <t>d960e5e2-6633-4290-85d2-c2531a75684f</t>
  </si>
  <si>
    <t>a7323253-5f05-4629-8d8b-42d252fd72b9</t>
  </si>
  <si>
    <t>12ea17ac-9f43-4243-b435-2af39be6019d</t>
  </si>
  <si>
    <t>013c45d0-469a-4b82-87f4-fa21102c3f5f</t>
  </si>
  <si>
    <t>25cc1a00-39a3-4bb6-abaf-c0780cf8f4bc</t>
  </si>
  <si>
    <t>2a9e6608-5c08-46da-afae-3b514641edd7</t>
  </si>
  <si>
    <t>1d5ad36d-a072-4313-b0ad-89f9eb46f64d</t>
  </si>
  <si>
    <t>a0314bc3-ae6b-41a9-8524-a3b597655ae4</t>
  </si>
  <si>
    <t>515e35f7-3c0d-4581-b7d3-fde27e2cd80c</t>
  </si>
  <si>
    <t>7a08ce06-987d-42ea-a910-0252a3928959</t>
  </si>
  <si>
    <t>0bac13e2-e3a3-4db7-a2a2-deabd309d14e</t>
  </si>
  <si>
    <t>90034f6b-7110-42e1-aa82-eb97cc59bf34</t>
  </si>
  <si>
    <t>TESLA3Y1</t>
  </si>
  <si>
    <t>a9cb2d420a5975b02612797e20294413</t>
  </si>
  <si>
    <t>3e432bed-e492-4747-9fd7-5b8e70234a2b</t>
  </si>
  <si>
    <t>90fb6f98-f876-4567-a34f-a725aebf91ad</t>
  </si>
  <si>
    <t>e47cec89-55b7-42d9-8ba5-ca7606ef369f</t>
  </si>
  <si>
    <t>fa3b8cbe-d11f-4957-93b4-e39cb4e8be77</t>
  </si>
  <si>
    <t>80d56fd4-4009-4b5b-a4e0-0556edb88115</t>
  </si>
  <si>
    <t>4c92e06b-bb27-4e40-a819-611037a48d2c</t>
  </si>
  <si>
    <t>43c8ae79-0f19-4f9d-88f0-abc935c3471e</t>
  </si>
  <si>
    <t>72d5bbfe-c69d-45e3-ade7-416e5c56a9fa</t>
  </si>
  <si>
    <t>92e45216-8010-40a4-941c-cf504dc5a161</t>
  </si>
  <si>
    <t>8b3c80fd-574d-46fb-851c-2a8ef7c91483</t>
  </si>
  <si>
    <t>bdd22b6a-05e6-4c7f-aecb-108d07f4143b</t>
  </si>
  <si>
    <t>4b1aea7c-6f5c-42a1-aff2-4fe234ed5f35</t>
  </si>
  <si>
    <t>f03abee4-9b0a-4d9d-afb5-70e7cd818685</t>
  </si>
  <si>
    <t>2dc216b8-8699-4434-b9aa-73429376ed2f</t>
  </si>
  <si>
    <t>676b3346-551a-4658-b98a-09fa5b79b385</t>
  </si>
  <si>
    <t>4c0c4160-feba-4453-8af3-192cc0f3b405</t>
  </si>
  <si>
    <t>520bd206-d011-4b29-8110-5bfb240fb2d6</t>
  </si>
  <si>
    <t>35d39b00-31fe-4fd7-9d79-08b3075a7719</t>
  </si>
  <si>
    <t>22ae4130-c7c5-4ed3-9470-c2d30b12e1ee</t>
  </si>
  <si>
    <t>5181f8d7-2aba-4e3f-aee6-3bd0cefdb2c5</t>
  </si>
  <si>
    <t>6e398eb9-1006-4ac1-8680-10f5c22f895c</t>
  </si>
  <si>
    <t>5533f19c-6659-4fa8-8d7c-d46eb392c984</t>
  </si>
  <si>
    <t>5ed40e5a-7598-4162-8d94-2417aa14a294</t>
  </si>
  <si>
    <t>5d83d311-400d-4d7e-9aef-9fc908e949c1</t>
  </si>
  <si>
    <t>629ea5bc-fd55-4a86-88f9-6740627f97e9</t>
  </si>
  <si>
    <t>e8665ca6-afd3-4998-ba38-146d3502c20c</t>
  </si>
  <si>
    <t>f9bcd6f5-9fca-40f0-8324-1e7032aff40f</t>
  </si>
  <si>
    <t>e4af0630-5b01-4cbe-b8f1-3c5443c4a99c</t>
  </si>
  <si>
    <t>2861bd91-3c78-41f7-9089-b7c7d58a4050</t>
  </si>
  <si>
    <t>A80PACK1</t>
  </si>
  <si>
    <t>3331591cd84835619b32dec2a07a49dc</t>
  </si>
  <si>
    <t>8bd9801e-e895-42d3-aef0-008b425dee1d</t>
  </si>
  <si>
    <t>3944b271-415a-4e2e-a939-cf2e51b0802a</t>
  </si>
  <si>
    <t>eecd437e-37d7-4b22-8a5f-e2abb8824f54</t>
  </si>
  <si>
    <t>1e17bd18-3175-48d3-8932-34df9dd1f087</t>
  </si>
  <si>
    <t>968384fa-c1cf-453d-84e2-9808d2774771</t>
  </si>
  <si>
    <t>e5efbf6c-f334-4808-83c2-9cd6c189e6a1</t>
  </si>
  <si>
    <t>Mar 26, 2024</t>
  </si>
  <si>
    <t>bd961881-2531-49ea-a8ce-59e86edf8f6b</t>
  </si>
  <si>
    <t>f211ffde-50e7-487d-b63e-0128298080f6</t>
  </si>
  <si>
    <t>caeadc63-953d-4c91-be8f-706e05a6997a</t>
  </si>
  <si>
    <t>fc29de43-8838-4e60-868f-54f4820c9b9c</t>
  </si>
  <si>
    <t>f420c945-3724-4eb4-b1ae-e8d90e5ec591</t>
  </si>
  <si>
    <t>8676e248-4aac-4a46-81ba-4d806c6dd505</t>
  </si>
  <si>
    <t>2503b082-8320-44c6-98f3-4318eb750640</t>
  </si>
  <si>
    <t>2cc251c6-51de-4452-85ac-c73b28f8e89d</t>
  </si>
  <si>
    <t>c3b574e7-4c25-440e-a637-6581f74d961c</t>
  </si>
  <si>
    <t>183b4326-137a-45c2-83a7-55421445da5e</t>
  </si>
  <si>
    <t>93080df4-f127-4d90-940a-1aa8f1b92cc3</t>
  </si>
  <si>
    <t>5b64a9bc-4e5c-4afe-9fc3-6295caa12395</t>
  </si>
  <si>
    <t>3cb4a1d5-b0e7-4b70-9ac3-8545d4a7265b</t>
  </si>
  <si>
    <t>f9a39251-aa43-461b-9bae-64b0137e5c2b</t>
  </si>
  <si>
    <t>3f784136-d1f7-4247-b89b-3d1b9a1599cb</t>
  </si>
  <si>
    <t>e50042da-efb9-4c61-a47c-974e298a88d9</t>
  </si>
  <si>
    <t>de501cd6-85f1-45b7-86d0-033786f438d1</t>
  </si>
  <si>
    <t>f9809dbf-b6ee-4e2e-92ba-b46e3af400f2</t>
  </si>
  <si>
    <t>29489f03-3ef0-46a5-85bc-e9b7c39e7b6c</t>
  </si>
  <si>
    <t>efdda7f4-5987-4408-a509-122593f33d25</t>
  </si>
  <si>
    <t>eb1938f5-656b-4852-82db-ed9121a4de54</t>
  </si>
  <si>
    <t>8886d764-2977-4db1-b504-678d3b54840e</t>
  </si>
  <si>
    <t>9f8a52a9-1826-49a8-bfae-d00fee59f670</t>
  </si>
  <si>
    <t>1b2b1537-bc81-4dd6-9e06-fc983ee824c5</t>
  </si>
  <si>
    <t>3957fb11-5ee5-406f-864c-e2d278b41d19</t>
  </si>
  <si>
    <t>dd38ab31-d752-4234-9d73-9ea469eaa894</t>
  </si>
  <si>
    <t>439def93-44f5-4dee-84d9-f02116f24cc6</t>
  </si>
  <si>
    <t>2a4e38c9-815a-42c7-8368-eb0bd8cea803</t>
  </si>
  <si>
    <t>f28cfed9-b198-48c4-b407-97eebe168c6b</t>
  </si>
  <si>
    <t>127272d1-8270-4171-9e85-e42ddcd45aad</t>
  </si>
  <si>
    <t>d4317a09-578c-4a0a-a72c-314431cc236e</t>
  </si>
  <si>
    <t>08eade80-3a7e-48bb-b8ed-2aaca04f182b</t>
  </si>
  <si>
    <t>fd299c49-8c15-4673-9aab-bf9aaf078c10</t>
  </si>
  <si>
    <t>191887d4-3117-4b65-9301-34c81f4a839d</t>
  </si>
  <si>
    <t>d07e1808-5771-418a-97a4-d419b1c0ff61</t>
  </si>
  <si>
    <t>80254e46-96ab-4afd-8e5c-8ea5ba8bffa7</t>
  </si>
  <si>
    <t>2ae2f321-2cd7-40d4-9fbb-ec0d8e8c53c2</t>
  </si>
  <si>
    <t>5d9ca79f-46dc-4124-997d-dcea454a93d8</t>
  </si>
  <si>
    <t>3aa953e6-4d61-4bea-8410-9ad7110db3d8</t>
  </si>
  <si>
    <t>1ad5cb8e-3ef4-47f3-8aff-8a1cc62f43c3</t>
  </si>
  <si>
    <t>e65e7481-c882-4002-b611-b00e7c6e4530</t>
  </si>
  <si>
    <t>dbeeced6-f97d-46bf-93c6-a9a0dd76065a</t>
  </si>
  <si>
    <t>d57199aa-eb3c-4bee-99d7-51f7933c1c6c</t>
  </si>
  <si>
    <t>88683673-bd89-4d10-92dc-3ec5e1bfa3f9</t>
  </si>
  <si>
    <t>4c665d24-2b6e-42a5-8605-49621bb430d9</t>
  </si>
  <si>
    <t>8cbf4d57-49a6-4996-afb7-828fc82a298b</t>
  </si>
  <si>
    <t>53614794-ecaf-4e7d-aa72-96154c0f7199</t>
  </si>
  <si>
    <t>bf2499ee-be79-4286-8885-8d05f228a30f</t>
  </si>
  <si>
    <t>e68751b7-9528-4dc5-bd4e-a0c2bd52b067</t>
  </si>
  <si>
    <t>54064539-c0ed-463e-a3b3-ba2c54b0ee8d</t>
  </si>
  <si>
    <t>aa74d9b6-6cbd-464d-a821-829c2f36b47a</t>
  </si>
  <si>
    <t>10d9ac45-7e36-4111-8418-be0bfa136ca1</t>
  </si>
  <si>
    <t>d7b3c396-debc-43aa-86c0-7f52afeaea16</t>
  </si>
  <si>
    <t>XI1487</t>
  </si>
  <si>
    <t>1f9798cbeac66bfeded51a33609db2aa</t>
  </si>
  <si>
    <t>7537a3f8-1544-42d4-bd06-0e5ad53a894f</t>
  </si>
  <si>
    <t>bf95a081-dc17-46e5-a31d-a745913c80b7</t>
  </si>
  <si>
    <t>604ad6eb-dbaa-4e9a-a472-35169f97a096</t>
  </si>
  <si>
    <t>08979a85-f850-42ec-b5b2-181b49bac7a9</t>
  </si>
  <si>
    <t>0fe6a844-94ab-44bb-b364-ab59be6fb3b8</t>
  </si>
  <si>
    <t>e59f1574-1f8d-452e-bfdf-ae9df9cd0cb0</t>
  </si>
  <si>
    <t>2c3f1b4b-2d1a-4cad-8edd-8775a6dbb207</t>
  </si>
  <si>
    <t>afde5182-e414-4961-af2c-b3c313cae588</t>
  </si>
  <si>
    <t>d86f67d9-c9ea-4edf-8528-168660e73b13</t>
  </si>
  <si>
    <t>447604b1-6373-4b57-8a19-8721d872fdc1</t>
  </si>
  <si>
    <t>12c3d172-d5fb-4f7e-876c-24da466974f5</t>
  </si>
  <si>
    <t>c12f7416-ddd9-466f-8c3e-3b4290edf502</t>
  </si>
  <si>
    <t>8f677abb-4ee5-4ab7-ac6d-14c6a3db437d</t>
  </si>
  <si>
    <t>9b45f8f1-27b4-47ca-ae51-d01388602257</t>
  </si>
  <si>
    <t>e57389f7-17eb-4c41-96f1-0b51e4cb2245</t>
  </si>
  <si>
    <t>88b93199-0373-4018-bf9e-c071d8324ec1</t>
  </si>
  <si>
    <t>a8630179-38e6-4eb7-a949-e28087c3a571</t>
  </si>
  <si>
    <t>ac05135c-f89b-463f-8212-bf5fbf89dcc9</t>
  </si>
  <si>
    <t>6c4f9f5c-9442-4779-82e5-a66616d45088</t>
  </si>
  <si>
    <t>083c25f0-3f1e-455b-9f54-13491580fbb7</t>
  </si>
  <si>
    <t>5c928c52-51f3-4048-bd32-253911675177</t>
  </si>
  <si>
    <t>3e04e7e5-0783-4c97-b455-0694ee612a88</t>
  </si>
  <si>
    <t>419ed1a9-87b0-4186-9404-99ad436a602b</t>
  </si>
  <si>
    <t>088546df-2479-4643-9a75-e91330b533d6</t>
  </si>
  <si>
    <t>d472c867-9dee-4e9f-996b-76e22759e896</t>
  </si>
  <si>
    <t>d4f60e95-043e-400d-91c0-d9a6ea9efffa</t>
  </si>
  <si>
    <t>2b503dc9-dd8d-4057-b872-b3c4b954b38d</t>
  </si>
  <si>
    <t>2fcb6718-f4fb-48b6-b796-bdf05197d072</t>
  </si>
  <si>
    <t>d17b41f7-4b12-4b07-bc3a-26c644bf1879</t>
  </si>
  <si>
    <t>b2a0e77c-459a-4f6f-be86-a0b7b495ab95</t>
  </si>
  <si>
    <t>e8049810-086d-4a30-8060-05bf73e6736c</t>
  </si>
  <si>
    <t>90c03933-6f9d-4f3c-8431-a15b47ac6ff0</t>
  </si>
  <si>
    <t>f6330de2-b6f7-4df1-9f88-a8445c78e44d</t>
  </si>
  <si>
    <t>9ae98a14-7738-4c14-b268-ca6f3b1f4039</t>
  </si>
  <si>
    <t>27ca01c9-5665-4673-9ed1-be71bb8c1188</t>
  </si>
  <si>
    <t>ab52ba41-8daa-4afe-b3f3-b8d7918556ac</t>
  </si>
  <si>
    <t>87715106-7e06-40da-9162-67d28978643d</t>
  </si>
  <si>
    <t>e851581c-b46f-4229-adcc-d471c705a761</t>
  </si>
  <si>
    <t>7dd8eac3-37a4-44a3-88b1-c2d9a56be6c1</t>
  </si>
  <si>
    <t>add18c0a-8e74-4066-8634-8ba313b713db</t>
  </si>
  <si>
    <t>395bb4f2-421e-4e00-9ae3-8057187a0719</t>
  </si>
  <si>
    <t>2231ffa9-ba16-45df-9976-0d3bc2e8ec36</t>
  </si>
  <si>
    <t>ca69c555-ba83-4a9b-a9e2-57997560505e</t>
  </si>
  <si>
    <t>c5c40a5c-84b5-4d2c-a1ff-0bc0c95f9be6</t>
  </si>
  <si>
    <t>Mar 25, 2024</t>
  </si>
  <si>
    <t>8a1a1b61-b9d3-47d6-9de0-a71e85ffa797</t>
  </si>
  <si>
    <t>c21aecf7-2e3b-4900-ad2d-327b0425642a</t>
  </si>
  <si>
    <t>d6320fa8-d9aa-4464-8160-97792d2f3098</t>
  </si>
  <si>
    <t>b27af102-c922-4b14-94be-131d9a66ce71</t>
  </si>
  <si>
    <t>d86777e9-9a94-4601-82dc-f8a99f9d8275</t>
  </si>
  <si>
    <t>7fce2c04-a07e-43f8-84c0-284cd77a54da</t>
  </si>
  <si>
    <t>e30b2db4-7580-465e-948c-c944f23539e3</t>
  </si>
  <si>
    <t>25caeb6b-f24b-459f-a367-9058a115761f</t>
  </si>
  <si>
    <t>4c8cf68f-3876-4eab-9525-f5d8140aba8e</t>
  </si>
  <si>
    <t>eff6eca9-883c-439c-acd8-b35f3365b6aa</t>
  </si>
  <si>
    <t>8b288ab3-470b-4ee6-91c1-3763e328fd97</t>
  </si>
  <si>
    <t>6e2d40e7-245c-48b3-8aed-4bdb6fd71a40</t>
  </si>
  <si>
    <t>ffad9964-7251-41a8-b22e-7ccb2117fbff</t>
  </si>
  <si>
    <t>8cde83cd-8075-47b0-bbee-6d0d1b5cc145</t>
  </si>
  <si>
    <t>e96bfda2-e68e-4270-96f9-c2debefc23f3</t>
  </si>
  <si>
    <t>b1a7febc-4718-4485-a3d9-b25d14e4c3fa</t>
  </si>
  <si>
    <t>f18008d1-0e52-4f2c-9b4f-c1d4336d6578</t>
  </si>
  <si>
    <t>81994ea0-cdbc-47d5-9cd6-3fb57304e9b9</t>
  </si>
  <si>
    <t>2e489dfe-f416-431b-8668-50e6ef52cec6</t>
  </si>
  <si>
    <t>4ee5b01d-446b-43e7-a5b8-164fe3aede46</t>
  </si>
  <si>
    <t>4ae6b028-d8b5-4d7f-80cf-69f677265024</t>
  </si>
  <si>
    <t>9aa56779-fcf5-4c2c-b60f-955291bf5d1f</t>
  </si>
  <si>
    <t>3ae5c886-bd5b-4c0c-bfbd-14e531bfc994</t>
  </si>
  <si>
    <t>232bde15-36cb-4755-b506-3f7b66c404a1</t>
  </si>
  <si>
    <t>a4da87f8-e6e6-4139-977d-c6d40f4ef0d1</t>
  </si>
  <si>
    <t>166b85d9-8b48-4b40-bc71-1d0a388106b8</t>
  </si>
  <si>
    <t>76e67407-2182-4135-a88c-04aeb693c06b</t>
  </si>
  <si>
    <t>8fa17b23-aad0-4cbe-bdc8-358fc35e855a</t>
  </si>
  <si>
    <t>0d3f1064-b89a-49d7-94b9-bd1e7d93c26c</t>
  </si>
  <si>
    <t>4a1ce0bb-a955-446f-a951-a37f331ffac0</t>
  </si>
  <si>
    <t>49215a02-2678-41a0-8eaf-fe7097aca0a8</t>
  </si>
  <si>
    <t>7510fcae-e498-45c0-a44a-bd761ee07556</t>
  </si>
  <si>
    <t>a978ffe1-79a2-4ab6-bf4b-7db9dcf3896f</t>
  </si>
  <si>
    <t>b58d5850-c6c8-402d-9ed8-753466bc83e2</t>
  </si>
  <si>
    <t>f623519c-ec02-455a-955b-65c077ac1c8b</t>
  </si>
  <si>
    <t>3da4ed21-9c2a-4a3f-a9f4-a326cb0617c4</t>
  </si>
  <si>
    <t>758c8dce-0e14-4465-9dc5-4a560e20cef3</t>
  </si>
  <si>
    <t>dfa7a14c-652e-4116-8161-eee9da84c490</t>
  </si>
  <si>
    <t>e531984f-3cc5-452a-aefe-bf4c6d7cffe9</t>
  </si>
  <si>
    <t>5cd0c5ec-a5e9-47f4-89a8-5a0329b40615</t>
  </si>
  <si>
    <t>32e14dd0-9887-47f4-8694-84b0ef447ac5</t>
  </si>
  <si>
    <t>65842d03-77e1-4104-ae18-c983c4ab63ac</t>
  </si>
  <si>
    <t>f8fcc55d-aa12-442c-b0d4-8e20ead9c0fb</t>
  </si>
  <si>
    <t>cd6850b0-9a23-410f-aba6-1ddf1cc10325</t>
  </si>
  <si>
    <t>b12e9764-8c9b-4956-9faf-ef174542f3f4</t>
  </si>
  <si>
    <t>59e951ca-5130-40db-aa1c-c77fc438d2a5</t>
  </si>
  <si>
    <t>909bfe66-3400-4a05-9f1d-a0ea2a488940</t>
  </si>
  <si>
    <t>fb8ab0c1-805d-401e-9ffd-d04f20fc7542</t>
  </si>
  <si>
    <t>41e006e2-019c-4835-b87d-9d3923bb5b08</t>
  </si>
  <si>
    <t>7a5856d9-772e-485f-899c-64fa9111edea</t>
  </si>
  <si>
    <t>adb80de3-ae24-4b89-a9eb-be3058900dcf</t>
  </si>
  <si>
    <t>f4997f3f-86c9-47c9-bcff-83795c7375d5</t>
  </si>
  <si>
    <t>f62713af-8412-48e3-a281-77a156a02c5f</t>
  </si>
  <si>
    <t>5319643f-5581-4252-be4c-ba7285de1bd5</t>
  </si>
  <si>
    <t>51ad77bc-2205-40d9-916f-b8c97f13a921</t>
  </si>
  <si>
    <t>99f40568-c52d-4c18-bb8d-a8a1762a8f9b</t>
  </si>
  <si>
    <t>0f1baf74-d965-47fa-aae2-115452c5d50e</t>
  </si>
  <si>
    <t>6c5760df-5694-411d-bc05-bc81ca59c3fc</t>
  </si>
  <si>
    <t>e5e04ed9-4f0b-4bec-a381-7dd2b2f416b4</t>
  </si>
  <si>
    <t>59c4762d-1bd6-4a98-8c98-1a887a5b44d0</t>
  </si>
  <si>
    <t>d5aa50f4-6bf9-4a1a-8c01-a0df064bf1a7</t>
  </si>
  <si>
    <t>ae3ca30d-68b3-42ec-b4f0-d50ec85ef4ab</t>
  </si>
  <si>
    <t>899aaf5c-b3fa-4328-85f1-fc282d0b4129</t>
  </si>
  <si>
    <t>12b73a80-de3e-4c7e-9db5-7284381086c1</t>
  </si>
  <si>
    <t>93cc2c81-c817-4960-930d-a1a3b213eb34</t>
  </si>
  <si>
    <t>fd6f1e83-0b1a-46ef-b522-fda64a2c58ec</t>
  </si>
  <si>
    <t>adad2ee1-9f49-474e-a19d-97fd61259d50</t>
  </si>
  <si>
    <t>08214efe-3d30-4ec2-9f72-b5a86ae17299</t>
  </si>
  <si>
    <t>9620f10a-9ec0-48ad-9ab3-d197af019347</t>
  </si>
  <si>
    <t>43155dcd-4a8c-4fbb-b7a6-94a6dd0ad570</t>
  </si>
  <si>
    <t>7d66fc24-a60f-4470-80e4-9476154c82ff</t>
  </si>
  <si>
    <t>d35cd192-ef33-41d7-8411-68fbed3ab7da</t>
  </si>
  <si>
    <t>f6cf40b5-3469-4297-8112-01db49ee2625</t>
  </si>
  <si>
    <t>06d61603-eaf4-4727-8bb5-d0ec9a4334aa</t>
  </si>
  <si>
    <t>afc93b6e-dbb2-4f43-b2c2-76e048fd667c</t>
  </si>
  <si>
    <t>27f9c356-ec67-491d-bdd2-c469fc05909c</t>
  </si>
  <si>
    <t>d2a044d4-46a8-4b3a-a70d-74d9e51a10aa</t>
  </si>
  <si>
    <t>72a95a57-0960-4ad9-8238-bd40c4947ffc</t>
  </si>
  <si>
    <t>dbe50236-99c5-4873-9b28-3ec364d77033</t>
  </si>
  <si>
    <t>c8b4669c-0e18-4f2b-b7ed-276c4bb94f99</t>
  </si>
  <si>
    <t>6c6ede19-4986-4af0-976f-19ee98fda4b0</t>
  </si>
  <si>
    <t>c89ed7db-d44f-4438-9765-ce6c51ab418a</t>
  </si>
  <si>
    <t>67d611b5-97d3-461c-b87d-b838a04a7847</t>
  </si>
  <si>
    <t>6a113cbb-34be-45a9-ae93-d11c1b509e2e</t>
  </si>
  <si>
    <t>447217b9-6f51-48b4-843e-aeb032db0aaa</t>
  </si>
  <si>
    <t>ecdcbb52-3492-4f7a-92de-55146eec0304</t>
  </si>
  <si>
    <t>056a2dc2-398f-4ee0-8e54-7b73d89120e5</t>
  </si>
  <si>
    <t>9a92e7cc-c178-4f8b-b411-ff5ee42ba249</t>
  </si>
  <si>
    <t>062376c3-e08e-4ef0-bf04-7946b8da1af4</t>
  </si>
  <si>
    <t>6eed5975-ed36-4090-ac60-d63a8ece1273</t>
  </si>
  <si>
    <t>36a2a830-97d7-4c38-9b99-42b6e2fda62f</t>
  </si>
  <si>
    <t>2d5c5e59-42c5-4865-a77c-c3eb10cdd26b</t>
  </si>
  <si>
    <t>e54d193b-61f7-4123-9b6d-f6ca199de69a</t>
  </si>
  <si>
    <t>32621cd3-c36a-4ce4-8a45-d801606fbf5e</t>
  </si>
  <si>
    <t>92b1e4cd-512b-4546-b81d-d7a0b3e03b66</t>
  </si>
  <si>
    <t>54f7310c-b7a4-4ca0-8747-4f96c20af23d</t>
  </si>
  <si>
    <t>199b79fc-ae9d-464d-b323-d7f5fc37c4fb</t>
  </si>
  <si>
    <t>ac08d7b0-075b-4682-b108-09ded070403f</t>
  </si>
  <si>
    <t>feae0332-8b81-4c81-9b88-6be3f2294391</t>
  </si>
  <si>
    <t>b6c52c16-e589-4649-9575-8a5287418f2e</t>
  </si>
  <si>
    <t>c6714a74-7018-40b5-9dd0-bc90ebe56ee2</t>
  </si>
  <si>
    <t>f497c070-ed27-4297-ab5a-0c0adfb5bd73</t>
  </si>
  <si>
    <t>02a25d70-a397-43dd-874a-59137e5658c8</t>
  </si>
  <si>
    <t>5d788f96-8690-4076-bcb6-23d407c108fc</t>
  </si>
  <si>
    <t>1c64cb97-e676-4e22-8a39-fd8fc54610a0</t>
  </si>
  <si>
    <t>c3b78c15-9e2a-40f4-ad5c-60a61d5ae46a</t>
  </si>
  <si>
    <t>b9535fc7-1596-420e-8a58-890e65f0f1e0</t>
  </si>
  <si>
    <t>8fd2d9da-3d21-458a-809f-c8a1b50c2f87</t>
  </si>
  <si>
    <t>728e6dd2-9223-41b5-8b71-313273ae9e77</t>
  </si>
  <si>
    <t>b63ba286-8eed-42d3-b627-d303fa1d57ed</t>
  </si>
  <si>
    <t>da58ea3f-a379-4dae-ad56-cd86037c3759</t>
  </si>
  <si>
    <t>S21U2C</t>
  </si>
  <si>
    <t>3aa78fe43d5cc7f0e07ee5a15256df5c</t>
  </si>
  <si>
    <t>5b6e127f-390c-472a-a7fb-324b712b2658</t>
  </si>
  <si>
    <t>c8789ca9-e0fa-49d2-8718-0c4a67dcc8fe</t>
  </si>
  <si>
    <t>289c0dbf-79bd-47fa-81fa-5a6ce6abef82</t>
  </si>
  <si>
    <t>b48243b7-19c6-4c4f-b619-6deb53b5a1be</t>
  </si>
  <si>
    <t>fa04a415-2f06-44a7-bc58-0344a866fc27</t>
  </si>
  <si>
    <t>IPASAIR5P3</t>
  </si>
  <si>
    <t>03d6d0b1dd4f136b484c865de760c698</t>
  </si>
  <si>
    <t>c85559f5-10bb-4f36-9803-e4d8d58ebfd8</t>
  </si>
  <si>
    <t>56b60fa2-ac95-4c8a-b6d5-d03a45858d69</t>
  </si>
  <si>
    <t>dd978dc4-ce17-4774-8a80-669c112151d6</t>
  </si>
  <si>
    <t>c18337bb-5eed-4022-a473-c6f2c5c32718</t>
  </si>
  <si>
    <t>f27f97ba-5fa2-4423-83e8-db6b89794866</t>
  </si>
  <si>
    <t>c9d21b5f-4792-44e9-908a-0ebe49f7b10b</t>
  </si>
  <si>
    <t>40226c13-818f-416b-947d-79748ad8800e</t>
  </si>
  <si>
    <t>0185f384-dc0f-4b77-9c5e-95c622dca26a</t>
  </si>
  <si>
    <t>aa457f61-d806-49f6-89b5-8762010b3f11</t>
  </si>
  <si>
    <t>47241bc3-5d73-4f35-a137-60ef87ccea54</t>
  </si>
  <si>
    <t>fe4449fc-caca-41a8-8108-26e65fa8b5fd</t>
  </si>
  <si>
    <t>6cbca4c3-ea1f-4cfc-bf62-c93f497172e5</t>
  </si>
  <si>
    <t>7567899d-b513-4baa-8f9d-d9645419f71a</t>
  </si>
  <si>
    <t>ee3af504-03be-43fd-b974-24e1f218032d</t>
  </si>
  <si>
    <t>9caff4e8-651c-4551-bf60-be04e8b3370b</t>
  </si>
  <si>
    <t>Mar 24, 2024</t>
  </si>
  <si>
    <t>4505185f-4a9f-4754-b01f-7858c8d4852b</t>
  </si>
  <si>
    <t>6760d7dd-0e49-48c7-942f-f47bdd025feb</t>
  </si>
  <si>
    <t>453574a9-dd6c-42b8-bd67-2f4f9ba3f37d</t>
  </si>
  <si>
    <t>62f66e15-f311-4fed-9d4c-4e29c71b11cd</t>
  </si>
  <si>
    <t>24bc8d28-a0dc-4d78-999e-c3777c1d5c2d</t>
  </si>
  <si>
    <t>e47d0753-de64-4597-a163-429b7937b7f4</t>
  </si>
  <si>
    <t>693d88e2-e7c6-42b6-a0cb-a1554616123a</t>
  </si>
  <si>
    <t>d8b4a9ff-fd01-46e6-a5ad-f7c2a47fecee</t>
  </si>
  <si>
    <t>7633f747-6fd2-46c9-8498-2ec73753e75a</t>
  </si>
  <si>
    <t>a4fbd2cf-ee5e-4542-978e-f65dbeacd3bc</t>
  </si>
  <si>
    <t>5dc49631-f583-4248-8e40-a6d763732481</t>
  </si>
  <si>
    <t>b662b9fe-c6b2-4c22-9868-20b3de1bbf32</t>
  </si>
  <si>
    <t>7e34f5b7-aab3-4b1c-8966-cd0bbfa4ca86</t>
  </si>
  <si>
    <t>7dba62e8-4d63-4e99-9ba4-5fcc028e0d5b</t>
  </si>
  <si>
    <t>0eafa4fa-881f-40c8-8be7-dd240a90114b</t>
  </si>
  <si>
    <t>EDGE20P2L2</t>
  </si>
  <si>
    <t>057a6a0df8598d826111f14482ee74df</t>
  </si>
  <si>
    <t>8cd1fe8d-835d-4a3d-91f1-141ae120aba1</t>
  </si>
  <si>
    <t>a2961fae-c8ab-475f-96dd-c45d79047b82</t>
  </si>
  <si>
    <t>d34854d0-99d0-411a-9bc8-7f0fe54e5c16</t>
  </si>
  <si>
    <t>4a0d9287-04c5-47ae-b016-3e6316ea8643</t>
  </si>
  <si>
    <t>261ba141-8c2d-4ab2-b485-78fd35fac375</t>
  </si>
  <si>
    <t>15c9d281-efc1-4fb0-a193-30460c457149</t>
  </si>
  <si>
    <t>59c3e203-1f22-4cbe-9558-91ad574f7af3</t>
  </si>
  <si>
    <t>197af6d1-82d5-4c5f-a46e-5e6a5d24a65b</t>
  </si>
  <si>
    <t>2df354b7-2883-4be2-aaf9-8886dd08cb0c</t>
  </si>
  <si>
    <t>76aab50b-7155-48e3-a74d-d96b195310d2</t>
  </si>
  <si>
    <t>738f3d3c-01fc-4558-80e9-14364f3f5a63</t>
  </si>
  <si>
    <t>d0bbf836-4997-4fe7-9e81-9347f73b3407</t>
  </si>
  <si>
    <t>a774d247-40f6-4a74-8185-f4f388124b24</t>
  </si>
  <si>
    <t>7b718725-79c0-4e94-83f7-aef48c499f9b</t>
  </si>
  <si>
    <t>de95fd78-2b5d-4a94-ad2c-9e6a24a3dc41</t>
  </si>
  <si>
    <t>8e483963-5713-462b-94aa-a4f5642c106b</t>
  </si>
  <si>
    <t>eb35a336-d8cb-4d03-8dfc-2fd86bd0c25d</t>
  </si>
  <si>
    <t>9965f63f-c9a4-4676-b62c-40100fd52d42</t>
  </si>
  <si>
    <t>9f9909c6-b5e5-409f-82ee-2320da9808cf</t>
  </si>
  <si>
    <t>b0bb4179-902e-41c1-9fc6-cd002c824ca4</t>
  </si>
  <si>
    <t>4d30ebc3-e1ad-4bd0-870f-0247a7ef4a4e</t>
  </si>
  <si>
    <t>e5c834f3-86ae-4916-a3c8-4718d6842178</t>
  </si>
  <si>
    <t>c706c3fa-3efa-4718-ac3b-b403e71a0a5c</t>
  </si>
  <si>
    <t>a1cbaa0c-3d08-44ff-99db-392f3872c593</t>
  </si>
  <si>
    <t>0f7d164b-05cc-429b-a887-d8bf92a4e01e</t>
  </si>
  <si>
    <t>89b6bf4e-0f9e-4092-b7d5-f6b0c77a8a6b</t>
  </si>
  <si>
    <t>cc4078d8-61ef-4da7-9521-cba437c6a01c</t>
  </si>
  <si>
    <t>eb6b3570-b7f9-42a4-aedb-aa07e1a3c821</t>
  </si>
  <si>
    <t>ca5a9705-211a-4843-bf08-62caff90d088</t>
  </si>
  <si>
    <t>e7b09822-8e82-482a-ae13-c024193ce09e</t>
  </si>
  <si>
    <t>f0277ad9-42ec-481b-8402-a6c1896f5c9d</t>
  </si>
  <si>
    <t>4ed425cd-f0ff-418a-a5d6-216055bd454b</t>
  </si>
  <si>
    <t>5dd54de3-8182-4cdd-9b0d-905a0693321f</t>
  </si>
  <si>
    <t>b72edaf9-401a-4838-a3a9-622ed57c544c</t>
  </si>
  <si>
    <t>940aa978-a58d-4bb7-ad48-0ff6247f0ecf</t>
  </si>
  <si>
    <t>ba55677e-050a-40dc-9402-2f5f4c6000a0</t>
  </si>
  <si>
    <t>06e6f920-4188-45cc-8371-4eacd352b233</t>
  </si>
  <si>
    <t>ed54c478-aedb-4f53-962c-59a3be34dd35</t>
  </si>
  <si>
    <t>24bffe7f-c2f1-407f-b75e-7e65ec851adb</t>
  </si>
  <si>
    <t>78098c38-d1bc-4a94-a3dd-7d6bf8b65bb6</t>
  </si>
  <si>
    <t>08b5ff2c-5675-4f33-989e-78cd96a82842</t>
  </si>
  <si>
    <t>6ccb6aa3-f5fa-404e-b8a6-82918ee2c573</t>
  </si>
  <si>
    <t>e998ddeb-a40c-41bf-9c91-8cb49761659f</t>
  </si>
  <si>
    <t>6c62bff0-b8af-4c6e-921a-d2a7eafccfec</t>
  </si>
  <si>
    <t>98dcf20f-71d2-4db1-8e58-0641bfdec6ff</t>
  </si>
  <si>
    <t>17ede852-6519-4245-9daa-8be7322ef602</t>
  </si>
  <si>
    <t>a81ca7e0-8194-4828-8872-cd74096c9bd4</t>
  </si>
  <si>
    <t>c4f2b1dc-afc2-4a54-82a5-394a67fb9f00</t>
  </si>
  <si>
    <t>266a9d0a-a091-423a-8d0e-e44db1c39ddf</t>
  </si>
  <si>
    <t>96333f82-a636-438e-8ddc-dc75d0b47243</t>
  </si>
  <si>
    <t>b6288de6-6f84-4ce4-a119-dcc5948b34af</t>
  </si>
  <si>
    <t>3206b44f-cf1b-4c50-98e9-99af7f4b19fd</t>
  </si>
  <si>
    <t>361af89c-6d94-446d-985b-1a5c19e2c831</t>
  </si>
  <si>
    <t>788d7606-226a-4453-9779-fb3fde6b72ec</t>
  </si>
  <si>
    <t>00bc3236-5718-4fd3-9100-768b4a810560</t>
  </si>
  <si>
    <t>f517b83a-b6fc-4843-96f6-2f97bc350142</t>
  </si>
  <si>
    <t>75fcd09a-5f2c-4b7d-b4b3-841564efb555</t>
  </si>
  <si>
    <t>73d830ab-ba14-44fa-b144-542f74f25d67</t>
  </si>
  <si>
    <t>4f19280f-a1b5-4bf9-96f4-5a4edc66b798</t>
  </si>
  <si>
    <t>59805683-41ee-499f-ac62-63f0bc8f9ff3</t>
  </si>
  <si>
    <t>6946488d-130f-4a5d-ae8d-0d0dd3ed2932</t>
  </si>
  <si>
    <t>deb0566c-2396-4d4e-a7df-0af5712572a9</t>
  </si>
  <si>
    <t>497cfffb-fcae-4b11-b88a-62d37d9792cd</t>
  </si>
  <si>
    <t>48dfcce8-75d7-464e-a091-aed40bad6931</t>
  </si>
  <si>
    <t>0a9ae479-72c7-41fa-a005-f4b5a37ede0a</t>
  </si>
  <si>
    <t>b6f6b162-5de9-4b2f-b168-816968bf4e7b</t>
  </si>
  <si>
    <t>S22ULTRA5G1L</t>
  </si>
  <si>
    <t>c25a467fc8210f7d87354e4c7cdd5573</t>
  </si>
  <si>
    <t>d81305cc-d108-4131-a232-b5f60d171d33</t>
  </si>
  <si>
    <t>838a6abb-dc3f-4b96-a80f-d94beeae9616</t>
  </si>
  <si>
    <t>3806a4e4-83db-4df8-bf42-082c57788dc3</t>
  </si>
  <si>
    <t>bd1a8640-6545-49dc-8856-981df217c342</t>
  </si>
  <si>
    <t>341713c5-43a6-4dd2-8899-77fbecf80dc0</t>
  </si>
  <si>
    <t>3170f30d-3b19-4997-80ae-4700f893dca8</t>
  </si>
  <si>
    <t>17afbc46-7840-4abf-ac1b-8f87f0a2796e</t>
  </si>
  <si>
    <t>095f1ad2-12ac-4b50-8581-b00f60dc7ab6</t>
  </si>
  <si>
    <t>6dad25bf-d89e-4890-80a0-0c90ec603c81</t>
  </si>
  <si>
    <t>3aaad2d0-522b-42e6-b322-ad9ebbef3c9b</t>
  </si>
  <si>
    <t>85e8b310-4181-4ade-b66e-aa05a4886c0c</t>
  </si>
  <si>
    <t>4e2776b7-4cf8-4e66-a61e-fca080b49a49</t>
  </si>
  <si>
    <t>e99f1d62-92a3-4ea4-9c37-84e81680d429</t>
  </si>
  <si>
    <t>87a28867-f876-4638-9191-ec844309bc0b</t>
  </si>
  <si>
    <t>fffd952c-612a-49a5-8850-b48aac9ff04f</t>
  </si>
  <si>
    <t>75ae8345-3758-47f0-a305-89dace43d819</t>
  </si>
  <si>
    <t>125078a6-bb57-4d80-a2a1-523374b78c2b</t>
  </si>
  <si>
    <t>97f0dc87-291a-44b0-8386-7d340bb5e9ca</t>
  </si>
  <si>
    <t>de89fc80-e93a-4508-aebb-644e2aad26cb</t>
  </si>
  <si>
    <t>753874e1-ac20-4356-8e9c-7c192c9c0e80</t>
  </si>
  <si>
    <t>6a98f537-d2a1-451e-8f4a-b5bade8221ef</t>
  </si>
  <si>
    <t>616e323c-4d7e-4f7a-812d-be9e2bda8135</t>
  </si>
  <si>
    <t>94617aae-7f3d-40c5-aee1-4096d73f5d21</t>
  </si>
  <si>
    <t>834338b9-0e6b-4969-89f4-489ff012c633</t>
  </si>
  <si>
    <t>b5c9748c-06ce-4042-8e9e-d54af7406926</t>
  </si>
  <si>
    <t>9831352a-c536-4509-830a-bac449b16707</t>
  </si>
  <si>
    <t>7a8a3eee-3758-4d17-8f15-e10fbadf2dce</t>
  </si>
  <si>
    <t>f039c71e-a091-4a38-989b-2f83630e5400</t>
  </si>
  <si>
    <t>1d5767b5-c44b-4f4a-b6ce-dcb9f521b901</t>
  </si>
  <si>
    <t>e65863bc-98c7-406a-8715-92ed8bed111f</t>
  </si>
  <si>
    <t>ff8ab35b-b5fc-4728-9832-0a1eb9df5984</t>
  </si>
  <si>
    <t>e7360c22-1881-4d5c-9d88-33506a04ba88</t>
  </si>
  <si>
    <t>30d5082c-2c52-4525-9575-2b6944f13bc6</t>
  </si>
  <si>
    <t>83ec7f36-8f68-4777-942c-70c9f79d5f3c</t>
  </si>
  <si>
    <t>46c779d1-a67b-4b37-99c8-4b30f6e3587d</t>
  </si>
  <si>
    <t>7ec21533-4613-4c2f-9796-9a251ba398f2</t>
  </si>
  <si>
    <t>3875e393-4ca3-4a30-a88e-1a88f02ed4ca</t>
  </si>
  <si>
    <t>00d543b6-4094-4cca-ab9e-ee2793132e35</t>
  </si>
  <si>
    <t>a380493c-533d-4e08-8d09-334d031bd1ae</t>
  </si>
  <si>
    <t>d908c246-915a-4fad-bcca-ef66809b0b00</t>
  </si>
  <si>
    <t>9a7232bd-d6d0-4c71-8ee6-5c90cdbe7a22</t>
  </si>
  <si>
    <t>Mar 23, 2024</t>
  </si>
  <si>
    <t>97305ce6-818c-4a43-be66-5652bb32dbdc</t>
  </si>
  <si>
    <t>9bcf3eb7-4efa-4a8f-883f-7cfbd92fca4a</t>
  </si>
  <si>
    <t>2a093938-c17d-4f61-964d-5b60aae06f25</t>
  </si>
  <si>
    <t>44f7f485-9b7c-46f0-9aab-a3c87b3c4e4a</t>
  </si>
  <si>
    <t>197a5103-e8d7-4afe-b17e-d83c65528476</t>
  </si>
  <si>
    <t>8b3db11d-08f4-4418-9767-4eebab272b52</t>
  </si>
  <si>
    <t>a1a680de-e320-4da4-bc42-9e016e0fc7f2</t>
  </si>
  <si>
    <t>c29e3a16-7960-4ce9-adbf-375d30db1300</t>
  </si>
  <si>
    <t>2a6afd61-654e-4ed4-b5e8-9b8efca33647</t>
  </si>
  <si>
    <t>d54b2a58-5894-4a01-9a7d-9f13f8bc49fc</t>
  </si>
  <si>
    <t>72f18d94-72be-4ad6-a9f3-36bae2f9b768</t>
  </si>
  <si>
    <t>50ae4f8f-9bed-4c39-9b96-c21383ec15f2</t>
  </si>
  <si>
    <t>8d13f190-f79f-48ab-8171-dd520fb0bf73</t>
  </si>
  <si>
    <t>ee3b744e-2b21-4e10-979e-abb454f05bd0</t>
  </si>
  <si>
    <t>ab79a578-e333-4463-90cf-131b1672ec2d</t>
  </si>
  <si>
    <t>99938e11-3cf6-4f3f-8cc4-bdbd24ba9e22</t>
  </si>
  <si>
    <t>515dc6b3-baf7-402a-9b68-99d5dba66bec</t>
  </si>
  <si>
    <t>b637b9ee-b505-4c9a-bec1-4a80faeca11f</t>
  </si>
  <si>
    <t>e8815aa6-d008-4658-a7cb-45b9f71a572a</t>
  </si>
  <si>
    <t>cbc18291-9b0f-4ff6-b34b-c8fc02f397a8</t>
  </si>
  <si>
    <t>cdc66e3a-f4c7-4a2f-a34d-1d89426db74e</t>
  </si>
  <si>
    <t>4d305970-7bd4-4009-8973-9679a69f171d</t>
  </si>
  <si>
    <t>b0392a0e-89ba-47d6-9b9b-e8e7c74d04ed</t>
  </si>
  <si>
    <t>b7161080-1d08-48b1-b488-aff35c1cfc78</t>
  </si>
  <si>
    <t>b8e7192b-88b8-4e8d-98d4-913d4ac108dc</t>
  </si>
  <si>
    <t>53dae66b-b185-449b-9c2c-10c49ad0b7a4</t>
  </si>
  <si>
    <t>c82a6f40-89a1-48ae-aa3d-32aa8ca6f52d</t>
  </si>
  <si>
    <t>a01945cd-65a4-4d52-b884-a42b80f93af0</t>
  </si>
  <si>
    <t>ceb8a80c-8910-49a1-8f0e-d29c46ee0708</t>
  </si>
  <si>
    <t>1bbebde2-d88d-46fd-b280-27b58f869496</t>
  </si>
  <si>
    <t>4ced5ac1-8066-4dac-8dcc-1d4bcffca648</t>
  </si>
  <si>
    <t>e8c50163-05c2-41a1-8d48-e4f88a549ca7</t>
  </si>
  <si>
    <t>6da7a5f8-d554-4640-8ce8-9f7e4ee144cd</t>
  </si>
  <si>
    <t>f0c78b13-136a-4a47-9dd2-8169062b0910</t>
  </si>
  <si>
    <t>230ca848-b0c8-4282-8598-b932cf8e7815</t>
  </si>
  <si>
    <t>4bb5c055-e306-43e2-b834-e423111f17ed</t>
  </si>
  <si>
    <t>79df68c5-8a22-4227-878d-3bdfa0f01c4e</t>
  </si>
  <si>
    <t>2fa64e24-d304-495b-a185-1dcf4dfabdaa</t>
  </si>
  <si>
    <t>c78247e9-6ba6-4208-bd4f-ff9acd9e3113</t>
  </si>
  <si>
    <t>d0753320-5c5c-494f-b6c1-78918d5c483b</t>
  </si>
  <si>
    <t>5bf5fba3-1e1a-4148-a646-02da47b1c2d5</t>
  </si>
  <si>
    <t>99c93ecd-73a6-4559-a258-9ecf8ba95454</t>
  </si>
  <si>
    <t>XR1PACK</t>
  </si>
  <si>
    <t>0671513c6b844e1c6e71b20026eda751</t>
  </si>
  <si>
    <t>b04c4504-ea2d-47d3-a791-7c56f030b61c</t>
  </si>
  <si>
    <t>0c23b6bc-4a80-4c54-83ef-ace1c1321f73</t>
  </si>
  <si>
    <t>2ec92e23-3fcd-4c73-a4a9-fa6e24084723</t>
  </si>
  <si>
    <t>7d88235a-ca29-487f-8037-f7f4ed13ea74</t>
  </si>
  <si>
    <t>78e2fa47-59c2-4019-9f4c-e7242e088ec8</t>
  </si>
  <si>
    <t>07b783e2-02a8-4aab-9645-13000b6c8ca1</t>
  </si>
  <si>
    <t>56ebfed9-1e91-443a-acea-9afa52d75032</t>
  </si>
  <si>
    <t>1fe832b2-9f9e-4b22-9ef8-0aa4b200533d</t>
  </si>
  <si>
    <t>3b28d2ef-cb3c-4fd8-84a0-7c6d4e14dc69</t>
  </si>
  <si>
    <t>033f1e7b-fd2d-4248-8564-9145392e2633</t>
  </si>
  <si>
    <t>3d0a9799-6592-4ce4-8490-cf5f55e15cd5</t>
  </si>
  <si>
    <t>cfc7961c-b905-4d5f-870d-855b1fa602b4</t>
  </si>
  <si>
    <t>af12c657-12ba-4d34-a943-8fced05cf022</t>
  </si>
  <si>
    <t>65cfbc79-2304-4c02-91d6-33b4d60ef1a2</t>
  </si>
  <si>
    <t>082cde93-d2f1-451b-a70a-3ec41c451347</t>
  </si>
  <si>
    <t>d9cdc019-7537-4da6-8068-09f3cc678aba</t>
  </si>
  <si>
    <t>1537f9ee-658f-4e14-bde2-8bcde3b72594</t>
  </si>
  <si>
    <t>64e0a1c4-3012-49ef-aa4b-7149fed4eab7</t>
  </si>
  <si>
    <t>e74d263a-f1c6-4841-a0ff-4064607c2894</t>
  </si>
  <si>
    <t>d870fc42-8cfb-46e4-b150-f3cd9a7c38b4</t>
  </si>
  <si>
    <t>08c8e685-c8c1-43a8-98f0-da59bfdedb5a</t>
  </si>
  <si>
    <t>ae69c0ea-dfc4-411a-b9a8-ba3969ed91b8</t>
  </si>
  <si>
    <t>e1c76fbb-8bf8-4267-b5e4-9166083dbdc6</t>
  </si>
  <si>
    <t>35fc589a-bbd1-4743-87af-69726efe7230</t>
  </si>
  <si>
    <t>63b1e234-8c80-4607-beaa-3c8f6c610e5f</t>
  </si>
  <si>
    <t>b4b9db69-bfa8-4a83-9583-43ac7a666d86</t>
  </si>
  <si>
    <t>26d44bd8-0b92-45e4-9324-d488d52f540d</t>
  </si>
  <si>
    <t>9c898e98-a24b-4e82-a13b-ce805f9ea486</t>
  </si>
  <si>
    <t>4c1b27e7-5675-439c-b9a7-f9ff962f2c3b</t>
  </si>
  <si>
    <t>2527324b-54de-4540-9efa-99e9d7832e7a</t>
  </si>
  <si>
    <t>9ffb1643-2efb-4194-860e-580cb4715a39</t>
  </si>
  <si>
    <t>Mar 22, 2024</t>
  </si>
  <si>
    <t>27b34861-8086-40a4-a228-7ad6fcdeab9e</t>
  </si>
  <si>
    <t>9ce0bcae-2442-45e2-ad2f-111356abc0c1</t>
  </si>
  <si>
    <t>f4e73977-2a2f-4412-b684-7b5b8a170905</t>
  </si>
  <si>
    <t>4a3c0306-3602-45df-8fc6-0c7d9b7bb4fa</t>
  </si>
  <si>
    <t>6c85e4c1-0ffc-46ab-812b-fcc01284922d</t>
  </si>
  <si>
    <t>381766d6-32b9-489f-aa2b-e59cf25b2bea</t>
  </si>
  <si>
    <t>1a1c5e5c-d0f8-4983-aba7-10f4ab00ecc2</t>
  </si>
  <si>
    <t>59866a99-6a65-4c49-b5be-1c2fc79a56dd</t>
  </si>
  <si>
    <t>b0014fde-a9d1-4aa8-8f93-a689ee495aa2</t>
  </si>
  <si>
    <t>bc86c96a-780a-4379-b270-4c1eaef20ea3</t>
  </si>
  <si>
    <t>22d3d7ca-8714-4236-902e-df4c8fa0d0de</t>
  </si>
  <si>
    <t>0887f25d-a132-47a5-a35e-ecb4e896c13a</t>
  </si>
  <si>
    <t>9aa37eb1-93fa-41cf-bd37-66f552a56715</t>
  </si>
  <si>
    <t>3d342885-c83f-4347-9e29-d42fb5e04bee</t>
  </si>
  <si>
    <t>1f17b2d0-eee5-4fc6-a068-03f9c79d5552</t>
  </si>
  <si>
    <t>3e21cec9-4e97-4a2d-abc2-48feadd4b9ef</t>
  </si>
  <si>
    <t>e5841d04-66ee-4744-b90c-bfd43c2590e2</t>
  </si>
  <si>
    <t>1189b408-582e-4966-a95e-0652f5d718ac</t>
  </si>
  <si>
    <t>871c83f7-98a6-403c-a359-ea3fb894cb0d</t>
  </si>
  <si>
    <t>fe4a4dea-15c0-48e8-a3dd-788c7b8d9e9f</t>
  </si>
  <si>
    <t>30b1bcbc-681d-439b-bbc2-9e66d904569f</t>
  </si>
  <si>
    <t>daf73bbc-c6b2-49a7-900c-aa5a2b437b89</t>
  </si>
  <si>
    <t>32c93749-a8a7-4d1c-bb03-f267377eac9f</t>
  </si>
  <si>
    <t>6a0d5b1a-2959-41af-8694-b983fca69e7d</t>
  </si>
  <si>
    <t>e8f511e5-5c86-4066-93dd-5d5e99f52404</t>
  </si>
  <si>
    <t>adbe6171-400e-4023-99a5-e81c2b5d6054</t>
  </si>
  <si>
    <t>a4288767-c065-4159-9aea-c0185c384c85</t>
  </si>
  <si>
    <t>ce298c38-5728-4005-97fc-3e68a9c9ccbc</t>
  </si>
  <si>
    <t>f3c4424c-e686-44cb-b32f-70300aae9e1d</t>
  </si>
  <si>
    <t>5910f252-3a49-4f3f-b3dc-19226d93ef93</t>
  </si>
  <si>
    <t>037203ff-c7c4-4597-bbde-f166b3aa4a5c</t>
  </si>
  <si>
    <t>TABS7W1</t>
  </si>
  <si>
    <t>75dd715d7042b601c6029114664dcd7b</t>
  </si>
  <si>
    <t>9fde5293-c0f7-4b60-9357-a1b818a01724</t>
  </si>
  <si>
    <t>e877bb30-a916-46a2-b472-5bb1877c1fef</t>
  </si>
  <si>
    <t>7c1b6c99-0278-425a-82fa-7b911b35c905</t>
  </si>
  <si>
    <t>d1b30a38-d49a-41b1-a69d-c229e45e016a</t>
  </si>
  <si>
    <t>ee0f6b2f-45d4-4434-8220-4936e3f17fcb</t>
  </si>
  <si>
    <t>28a9ebd0-7a83-47b6-a847-d51445fe0f77</t>
  </si>
  <si>
    <t>f6d22472-f494-4d6f-a67c-9f9bf85b86f4</t>
  </si>
  <si>
    <t>255986f3-ec3f-4bce-a8cf-53eb797699f9</t>
  </si>
  <si>
    <t>27053901-83f2-47e3-b134-7717eef88806</t>
  </si>
  <si>
    <t>26bed0f2-176f-4edf-89fa-8d4ae28eaeb9</t>
  </si>
  <si>
    <t>599e9bdd-0914-429d-a377-7504edd6aa80</t>
  </si>
  <si>
    <t>ea8d8ee9-f275-46c5-9283-4c0613dd7192</t>
  </si>
  <si>
    <t>470ecc92-d39d-4667-947a-15fd0795cc12</t>
  </si>
  <si>
    <t>ed714168-6953-4a20-b925-a01924b4e988</t>
  </si>
  <si>
    <t>42e7b3a2-75f0-4140-91b2-18e4a9e04f2d</t>
  </si>
  <si>
    <t>5cddc75f-2423-4e89-ba52-480e32995e00</t>
  </si>
  <si>
    <t>0c96acc9-1ace-4b08-967d-70c3d1b22383</t>
  </si>
  <si>
    <t>c2b94167-2290-44eb-a22e-c060d79c8ea0</t>
  </si>
  <si>
    <t>6b5c6ddb-d2b7-4e7b-9fc8-96c047de2cf8</t>
  </si>
  <si>
    <t>Mar 21, 2024</t>
  </si>
  <si>
    <t>c0a988c2-838b-46eb-9636-51a27f8870d0</t>
  </si>
  <si>
    <t>SAMS22ULT0024</t>
  </si>
  <si>
    <t>be86c05e35893693919881a62af39b9b</t>
  </si>
  <si>
    <t>12bd5ac3-d9e4-449b-8497-f75b15d3dcbc</t>
  </si>
  <si>
    <t>979809ad-510a-4e52-adfd-07e2ad1726e1</t>
  </si>
  <si>
    <t>b057365c-6969-4884-9a48-6047c50d3cda</t>
  </si>
  <si>
    <t>6f2d7d19-ecc3-47c2-b926-663edbdc3df4</t>
  </si>
  <si>
    <t>PRIVACY2A23</t>
  </si>
  <si>
    <t>3cf1a073828ee7215ee7870185ffdbab</t>
  </si>
  <si>
    <t>0c43ab4a-a3f8-4eed-b5c4-eb2908b19db8</t>
  </si>
  <si>
    <t>b0731e04-e659-4836-8d8f-74fb0c042cab</t>
  </si>
  <si>
    <t>SAZ397</t>
  </si>
  <si>
    <t>66a76fb409a9e3e4bf82e3855cfa8d00</t>
  </si>
  <si>
    <t>6a98ae70-f98f-4d71-8e6e-dc477b0911eb</t>
  </si>
  <si>
    <t>12c8b465-fbe6-456e-b68b-43f901a4a827</t>
  </si>
  <si>
    <t>a3434372-a055-44e5-bc68-5d769bcbfa84</t>
  </si>
  <si>
    <t>ea1099c6-b0b0-4b37-9306-e62e75861815</t>
  </si>
  <si>
    <t>06918189-08d6-4f8f-90e6-6fbe64cf15cf</t>
  </si>
  <si>
    <t>a3641cac-e669-4b9e-a23d-7ba1e3d2d95a</t>
  </si>
  <si>
    <t>01403e03-6fe5-43ce-ad8a-7e2e077b9086</t>
  </si>
  <si>
    <t>fa854b47-91f3-401e-b619-e660bce9d0a4</t>
  </si>
  <si>
    <t>8e25f2fb-15f0-4865-8f6a-a0ca0ff15391</t>
  </si>
  <si>
    <t>4ee5acd5-846a-432b-b658-d580474975e1</t>
  </si>
  <si>
    <t>9ca79170-dc72-434c-b990-11a28810607b</t>
  </si>
  <si>
    <t>d0b0b9b7-5c26-4b27-8a81-0e71061d5a15</t>
  </si>
  <si>
    <t>c9a008e5-e7f9-4139-ab65-64d9b668e70c</t>
  </si>
  <si>
    <t>ac543f4a-106f-4950-a83d-2947b4d079ca</t>
  </si>
  <si>
    <t>CAM13PACK2</t>
  </si>
  <si>
    <t>609b8cfa34ecf17408b9d14a275b6499</t>
  </si>
  <si>
    <t>efe23731-14b8-46c9-b13a-0e09066804f5</t>
  </si>
  <si>
    <t>e3637956-780d-4b4c-8c16-be7fd027c78c</t>
  </si>
  <si>
    <t>f66181cd-230c-450e-b370-f17403e52016</t>
  </si>
  <si>
    <t>1c04f177-74b5-41dc-ae03-e183cc14640d</t>
  </si>
  <si>
    <t>11ae7c28-cf60-4354-92e6-fd612f3bf8dc</t>
  </si>
  <si>
    <t>9c542a3d-6876-4cb0-8e5a-fb7c3e834122</t>
  </si>
  <si>
    <t>e96bff7d-bb45-4d1c-b53e-31b77dda105d</t>
  </si>
  <si>
    <t>f1f976d0-6173-469d-9dfa-52ca9676b25b</t>
  </si>
  <si>
    <t>9a021906-4bc6-4f4a-b31a-a57b023aba4e</t>
  </si>
  <si>
    <t>0a97972b-91ca-49a6-a625-d9862a45c1fc</t>
  </si>
  <si>
    <t>30a17a79-26c2-4427-ae6e-b346e5483997</t>
  </si>
  <si>
    <t>d2eef02b-e90e-41e4-ab8b-4791786cf704</t>
  </si>
  <si>
    <t>09b63c85-ec8c-4700-af72-d2378c4edc26</t>
  </si>
  <si>
    <t>1bf863a3-4038-4708-a10b-814fed16194e</t>
  </si>
  <si>
    <t>3218e286-adee-421e-bf6e-3a5cbaaae828</t>
  </si>
  <si>
    <t>e4a67c1e-ce69-49a2-8e87-46d7381acd8f</t>
  </si>
  <si>
    <t>b1d48287-128a-47d8-9a8e-98f2e262d3bd</t>
  </si>
  <si>
    <t>PRIVACY12P1M</t>
  </si>
  <si>
    <t>da50c1622c0b7e4344cc5f3ba5e229a7</t>
  </si>
  <si>
    <t>c5631a83-48c3-4112-b0f8-a4a9c259175e</t>
  </si>
  <si>
    <t>db1b4097-2e99-46c7-a490-7f914edad1e1</t>
  </si>
  <si>
    <t>af2a38c8-0655-4d69-8355-a1e90c1047c4</t>
  </si>
  <si>
    <t>1b8f6b99-2fa6-489c-b1f3-7c405a1b9b11</t>
  </si>
  <si>
    <t>0d2ccc91-7fcc-49de-9167-deee08bb5b7f</t>
  </si>
  <si>
    <t>91e5b5ac-3002-41d2-8007-2bd9684ab3f9</t>
  </si>
  <si>
    <t>9a9284c7-6d98-4084-9345-13458fc80bb8</t>
  </si>
  <si>
    <t>1fc105fd-f798-4d43-8007-6c6918b3e5ee</t>
  </si>
  <si>
    <t>44595580-472b-4bc5-84bd-6f35544fdc88</t>
  </si>
  <si>
    <t>a666937e-6237-4741-b4e7-dfda9221a381</t>
  </si>
  <si>
    <t>4fdba233-3efe-47db-8aff-c8886ff23746</t>
  </si>
  <si>
    <t>66cf2f28-7faa-4483-bac3-59b9d4de3fe6</t>
  </si>
  <si>
    <t>1a2761d6-92ac-4ee2-a200-c0155ef04f17</t>
  </si>
  <si>
    <t>12ae1f48-2810-46ae-9b0c-d899dbc37203</t>
  </si>
  <si>
    <t>67c2091f-879d-42a1-8d16-35629affeda8</t>
  </si>
  <si>
    <t>dbb35d26-a979-417b-84b3-6d0c99480d40</t>
  </si>
  <si>
    <t>8936c3c3-4bf7-4e01-bc66-1d4749312f7d</t>
  </si>
  <si>
    <t>1550314e-0906-45be-b104-038584fef7c5</t>
  </si>
  <si>
    <t>b08ffec4-a3fd-4c74-9c32-f6786afc6e83</t>
  </si>
  <si>
    <t>1d09860a-08f9-4270-842a-9203ea75ba80</t>
  </si>
  <si>
    <t>f56063a8-ed80-49d4-a4f9-cc377af559d8</t>
  </si>
  <si>
    <t>c294f9ad-100d-4214-85e2-28a4c54343b0</t>
  </si>
  <si>
    <t>4a4aeb26-c392-46a4-a373-465eb2fa1b95</t>
  </si>
  <si>
    <t>ed1f2054-ad09-4510-8417-b992ef2a1b3e</t>
  </si>
  <si>
    <t>c3523468-8ccd-4f1a-bb9c-0480a936de64</t>
  </si>
  <si>
    <t>af132b70-73fa-4ad5-80b7-5fdb5ea3c669</t>
  </si>
  <si>
    <t>5a1a6949-8a75-4dba-922b-84e8fbfe455d</t>
  </si>
  <si>
    <t>1d47b5ae-5e5c-495f-bb27-3ea57b629776</t>
  </si>
  <si>
    <t>050e6a11-b61c-47d9-a8d7-f99204ffd1ae</t>
  </si>
  <si>
    <t>934aa537-0306-4b01-b633-0b96306c9d82</t>
  </si>
  <si>
    <t>8a50e7d4-6cd5-4fa8-a579-938d6422b68f</t>
  </si>
  <si>
    <t>83dc44f9-1504-4c04-bc6f-43db799661e8</t>
  </si>
  <si>
    <t>0e9d3a15-23c2-4402-a4a8-5f779654e0d6</t>
  </si>
  <si>
    <t>4ba16729-9d8b-4684-a976-87f09c920a86</t>
  </si>
  <si>
    <t>ca075985-8d1e-4238-a3d4-bb4c11dda779</t>
  </si>
  <si>
    <t>d7542c77-61e9-4b79-ba02-3d0bc4f8ba63</t>
  </si>
  <si>
    <t>Mar 20, 2024</t>
  </si>
  <si>
    <t>96ccb074-9bf5-47e9-8744-be21da9a3b0c</t>
  </si>
  <si>
    <t>36864ed1-9680-4ebd-b2c7-e716338e62f5</t>
  </si>
  <si>
    <t>4e470a04-1fa9-4654-935d-62eb35c4a3d7</t>
  </si>
  <si>
    <t>a98b3ac1-9e79-4cea-834f-81dda4d602df</t>
  </si>
  <si>
    <t>88afa3cb-4ba8-4bfc-ab19-6fe4ad75ff61</t>
  </si>
  <si>
    <t>1e596a42-067a-4ff4-aedf-ab9bf8ed839c</t>
  </si>
  <si>
    <t>cfce9b67-d4c6-4b5f-b13e-efedc26b95a3</t>
  </si>
  <si>
    <t>93cb051c-331c-4265-b3b0-031112c01ae5</t>
  </si>
  <si>
    <t>cf61e4ed-7af0-48cb-99ba-bde277acdade</t>
  </si>
  <si>
    <t>f7e5462a-e942-4da9-be80-fd1c38128bfd</t>
  </si>
  <si>
    <t>49fd6dd0-e420-4be9-b49e-0859ac6bda9f</t>
  </si>
  <si>
    <t>57ae471a-b9f5-4cd4-a817-a78dc04fd893</t>
  </si>
  <si>
    <t>3101a1e8-0f65-46d4-beb0-a6129a63bf04</t>
  </si>
  <si>
    <t>cfa82aa3-b6f1-40f0-a454-7a8a858048e8</t>
  </si>
  <si>
    <t>59fcd6fc-4f50-4fcd-a0de-b84bd62b2be1</t>
  </si>
  <si>
    <t>2dd00466-9705-4736-a79b-791841ccd8c2</t>
  </si>
  <si>
    <t>6b914529-1e27-4cad-b1b0-2a2af52c1d71</t>
  </si>
  <si>
    <t>9ac54c26-bc8c-4fa6-904a-c1c29111a4e9</t>
  </si>
  <si>
    <t>458d8eab-96f3-42d1-ac0d-66c01131efaa</t>
  </si>
  <si>
    <t>911d25d5-ceeb-4e75-a94a-e33a6b522b47</t>
  </si>
  <si>
    <t>1fafb8ee-2002-4be2-93bc-3d10c57014a9</t>
  </si>
  <si>
    <t>bdc30f48-3525-4412-adc2-7edd9790c9be</t>
  </si>
  <si>
    <t>9eab7cbe-758a-4979-9c01-9ebb7ae523e4</t>
  </si>
  <si>
    <t>S20FEL3G5</t>
  </si>
  <si>
    <t>7e4a9530ca80423b35ac27af1c1baf16</t>
  </si>
  <si>
    <t>c1ac8811-5139-459b-876a-33289aa6f5aa</t>
  </si>
  <si>
    <t>ff045fe2-bdda-4890-9fb3-bf299b2fe316</t>
  </si>
  <si>
    <t>8d91c0e4-86ff-4d7c-8c7c-a7814dc010e2</t>
  </si>
  <si>
    <t>ce9e54db-98a1-4ec6-af27-5353724c0ca6</t>
  </si>
  <si>
    <t>83691912-b632-49b7-9671-dee0f0a54537</t>
  </si>
  <si>
    <t>7d24d3db-5361-4c8e-96c9-c015efc1c2f4</t>
  </si>
  <si>
    <t>3ba7e6c8-5f30-4fe8-8814-631b51934f47</t>
  </si>
  <si>
    <t>5893d6f9-619d-4bc6-a90f-65224588eee4</t>
  </si>
  <si>
    <t>5b68d2b7-1cf8-4b2d-9e24-b7ce5bac7df3</t>
  </si>
  <si>
    <t>c234b682-0368-407a-b558-2408104b2137</t>
  </si>
  <si>
    <t>cec2a96c-685d-4f1a-b865-98525fac9ff6</t>
  </si>
  <si>
    <t>cb1f04c7-b0c7-41e5-9ca6-48920720d63d</t>
  </si>
  <si>
    <t>0976669d-8ab0-46d1-8e90-2d982e060dc5</t>
  </si>
  <si>
    <t>e36bd574-66e1-42ab-8aeb-f757b1b52c32</t>
  </si>
  <si>
    <t>7a7b6d5f-96c8-48f2-bfeb-c7086da9922c</t>
  </si>
  <si>
    <t>4d6b1272-7db6-40a1-92b6-15e5d980fae8</t>
  </si>
  <si>
    <t>3a350207-4646-4abd-977d-eb4f8ce89b4a</t>
  </si>
  <si>
    <t>ec948c6d-a8f9-463d-b0ef-680c57c3b794</t>
  </si>
  <si>
    <t>fda34ff7-aafe-48f7-9d62-932012859ca5</t>
  </si>
  <si>
    <t>a12bfa82-9bcb-4fd7-b3ed-200d217cc75f</t>
  </si>
  <si>
    <t>7c991896-b80a-4933-aa62-cef95066e32c</t>
  </si>
  <si>
    <t>2f5184d2-d4d8-4404-925b-d56add6ed600</t>
  </si>
  <si>
    <t>ca88eeb1-934f-4256-8947-ce36c0dc65d5</t>
  </si>
  <si>
    <t>832e12cb-c271-4928-80e0-c90b06bd3179</t>
  </si>
  <si>
    <t>ab859e4d-7e58-4911-a257-a25ff47cf9b2</t>
  </si>
  <si>
    <t>ad98b9b0-4bf4-482e-b4dc-1cc85c047ac0</t>
  </si>
  <si>
    <t>6991e369-0dc4-4523-833f-ca477b41f8eb</t>
  </si>
  <si>
    <t>788538c3-7f65-49d5-a890-ffe7397307b4</t>
  </si>
  <si>
    <t>a62f6b12-2c78-44b1-ba7a-7e2940c9932b</t>
  </si>
  <si>
    <t>50bc4e61-62a7-4411-8b5c-5208e9a33b41</t>
  </si>
  <si>
    <t>06205361-cac6-43cf-9a52-ca0052c331ba</t>
  </si>
  <si>
    <t>71009fb7-8109-4b35-ad50-bc53a565a1b9</t>
  </si>
  <si>
    <t>7c58e772-78d1-40fd-82f6-617bc882c1ee</t>
  </si>
  <si>
    <t>81bb2345-bab5-4315-87ee-d1a0c0d3df72</t>
  </si>
  <si>
    <t>TABA8</t>
  </si>
  <si>
    <t>5aeac26cce8c3886af25981eef08be23</t>
  </si>
  <si>
    <t>79ac0e12-34e3-46ed-b26c-de0518f17c6d</t>
  </si>
  <si>
    <t>ce3c044d-d82a-4949-9e95-0de257665682</t>
  </si>
  <si>
    <t>784d2af2-dc94-47aa-a3ad-c608b8f7219f</t>
  </si>
  <si>
    <t>b51afe7e-68a1-4778-ae8a-2cf5dbf244fb</t>
  </si>
  <si>
    <t>53ba8e73-9adf-4ea9-90d0-55944b2febdd</t>
  </si>
  <si>
    <t>8445a963-eebe-49ef-8784-d5e3da82e03e</t>
  </si>
  <si>
    <t>0ec3338a-8309-415e-bd12-083be9fec25a</t>
  </si>
  <si>
    <t>54ea5f5a-dacd-491e-9240-688e5e57b056</t>
  </si>
  <si>
    <t>c01c3bfe-7e8b-4be7-ab80-c6547891210d</t>
  </si>
  <si>
    <t>fceae65d-4af5-43c1-a5fd-3b8ecb77da66</t>
  </si>
  <si>
    <t>ef01a98c-1e8b-4a47-87bf-255441e3bc7a</t>
  </si>
  <si>
    <t>2b301a28-6018-4377-9ff3-e07eaad214d1</t>
  </si>
  <si>
    <t>62f7b18b-0e3c-4852-b465-edb9ac6be6e7</t>
  </si>
  <si>
    <t>d4272268-0678-4ac3-9198-6f1d0ec7d773</t>
  </si>
  <si>
    <t>ddefec50-2475-4d45-919d-78c5bdb69c5b</t>
  </si>
  <si>
    <t>bc61f8f5-f10d-4789-b341-c896c79c81d5</t>
  </si>
  <si>
    <t>f5046c28-2d19-4d69-9391-77be23b99c54</t>
  </si>
  <si>
    <t>6650c229-5332-46db-9b2a-90aaefead582</t>
  </si>
  <si>
    <t>4632bb6c-fb02-4e4b-b219-cd5340f48293</t>
  </si>
  <si>
    <t>50403ae9-9472-4888-b4d3-7402b3f2d44d</t>
  </si>
  <si>
    <t>6855dfc3-80ad-4f7e-9702-c499bfdf34f1</t>
  </si>
  <si>
    <t>5308513d-aca0-41e0-a9d7-de736c65315d</t>
  </si>
  <si>
    <t>b2a03bc0-a4d1-4958-abd4-02310fdd3c76</t>
  </si>
  <si>
    <t>2d6b0617-76b1-414f-9072-077a1280bb81</t>
  </si>
  <si>
    <t>b4ef52fb-a49d-43a4-b86d-74ceaa68361e</t>
  </si>
  <si>
    <t>2cab70f5-c2db-41dc-a60a-18670003edd5</t>
  </si>
  <si>
    <t>c5df67d8-8643-41f6-9cca-20f9ba879fe4</t>
  </si>
  <si>
    <t>b5c70de7-9c6c-450f-928d-332b71dad611</t>
  </si>
  <si>
    <t>46d7ca3a-f022-4b26-9d93-0d881efa5e4c</t>
  </si>
  <si>
    <t>c1d08fce-0e87-4956-be37-89e36d7da2dd</t>
  </si>
  <si>
    <t>1308bdfb-86e7-46e2-a3a3-01a3d9958825</t>
  </si>
  <si>
    <t>33289b70-b173-488a-a62f-9f3bce8e2213</t>
  </si>
  <si>
    <t>c1fa9401-40ef-4a61-b3c2-bb3234dff7a9</t>
  </si>
  <si>
    <t>86f242bf-2379-416b-a861-d78e3bcec1bc</t>
  </si>
  <si>
    <t>6f6d6d5c-b090-4be5-8ad6-4c7dae9c988a</t>
  </si>
  <si>
    <t>d3ab28a4-e201-4a87-b7cb-d102e8fcdac6</t>
  </si>
  <si>
    <t>d538ea02-7daa-4d45-aa08-78530048bad1</t>
  </si>
  <si>
    <t>ab6cbade-03d5-4bf8-af11-b1ed83e9116d</t>
  </si>
  <si>
    <t>cb62ebf8-9532-4e33-bdf9-e10644ad36d5</t>
  </si>
  <si>
    <t>Mar 19, 2024</t>
  </si>
  <si>
    <t>126b8c41-59b0-4d62-b8a2-90c639d87941</t>
  </si>
  <si>
    <t>ca2e2185-50e1-4f64-8387-ba4cf47c2ee0</t>
  </si>
  <si>
    <t>d40fc18d-d2af-40c0-a3e5-ab2bc6dc9313</t>
  </si>
  <si>
    <t>17665e91-c387-41c2-b407-a62b9f38ee1d</t>
  </si>
  <si>
    <t>edbf4cb2-4f71-4e8b-9bd2-af69757771de</t>
  </si>
  <si>
    <t>c0b2ba44-8f09-4cf5-8cd5-4546c1a2b999</t>
  </si>
  <si>
    <t>201732f2-99bf-40ba-8424-c6ae8b19ad34</t>
  </si>
  <si>
    <t>95a433a6-08b3-43c7-84da-10d4062a736f</t>
  </si>
  <si>
    <t>842b6c20-acea-44ff-93f9-a82b7d0264be</t>
  </si>
  <si>
    <t>1bcb6b57-ce15-4b0a-b116-37e246fe9a44</t>
  </si>
  <si>
    <t>9fcf6aa9-f935-4521-b921-da0a1bf6323d</t>
  </si>
  <si>
    <t>a95d008b-053b-4f41-9fbb-5f2a8004dc55</t>
  </si>
  <si>
    <t>2bc5f731-daf9-4f51-905c-0607c36f0927</t>
  </si>
  <si>
    <t>4d7a140c-794f-4ceb-a447-ebfc3d549783</t>
  </si>
  <si>
    <t>2ce7098b-1028-4998-89bf-23b482ddd680</t>
  </si>
  <si>
    <t>aac051a5-66a9-4f60-a0e6-87a53ff031c6</t>
  </si>
  <si>
    <t>fb56344d-a843-4845-a288-f0c65a0b06ef</t>
  </si>
  <si>
    <t>72731b0d-da69-4602-986a-82b12ac86009</t>
  </si>
  <si>
    <t>98f66156-4720-431b-ae3e-fd3e2e64b32c</t>
  </si>
  <si>
    <t>34adfce6-6da8-47bd-838f-dc47beb2f749</t>
  </si>
  <si>
    <t>3632fefe-508f-4e40-9e66-168f2e5623c8</t>
  </si>
  <si>
    <t>I3</t>
  </si>
  <si>
    <t>664c0e8cd2f2e64ceac4b061793f9a85</t>
  </si>
  <si>
    <t>42f5a2ab-7c3c-48af-bf14-9bd959e6c03b</t>
  </si>
  <si>
    <t>f3879cb0-a6b3-4c7b-bb03-9c23630f3c3e</t>
  </si>
  <si>
    <t>80167bd1-b1a1-4b07-8e11-d71c3aad1ce0</t>
  </si>
  <si>
    <t>b977d7a6-a5cd-44c3-a95a-3e4bd50b0a83</t>
  </si>
  <si>
    <t>26b0e56f-3174-4066-801a-a6143f407d41</t>
  </si>
  <si>
    <t>4a3de8d1-3a91-4b6b-be48-285067c42cc2</t>
  </si>
  <si>
    <t>1a7659f4-ba35-4452-9129-acd94a43272d</t>
  </si>
  <si>
    <t>2f8cae73-1c76-4ed7-ba8e-6a4ab0b36ef2</t>
  </si>
  <si>
    <t>f9577edc-caee-4a9e-90b0-4a0a048a4868</t>
  </si>
  <si>
    <t>6ac6a32e-81b2-4b8f-bd82-8f7b37171767</t>
  </si>
  <si>
    <t>78e16aeb-7512-4e6f-aad6-744c58b091f1</t>
  </si>
  <si>
    <t>d5fcf4ec-7c98-4c01-bd3e-d856a4e78dff</t>
  </si>
  <si>
    <t>095ff81c-48b4-4146-890e-a193a13c10ff</t>
  </si>
  <si>
    <t>2c78031c-a0b3-48c1-918e-ced89160c7a6</t>
  </si>
  <si>
    <t>6b2710e1-543d-4c57-a0ea-d3b732636185</t>
  </si>
  <si>
    <t>8f4de6a0-77bb-4abe-a817-62477ed3badc</t>
  </si>
  <si>
    <t>4cbda3aa-a219-46f5-8ba9-ad4782498974</t>
  </si>
  <si>
    <t>4c1e5a6a-fdf1-4ae2-a822-c782a91b4179</t>
  </si>
  <si>
    <t>f9c2c684-16b9-478b-931f-e06619a80019</t>
  </si>
  <si>
    <t>1838d6b1-fdeb-436f-9265-c14453220069</t>
  </si>
  <si>
    <t>be84e381-aa11-44f5-ab8a-a421402969e0</t>
  </si>
  <si>
    <t>84d81de7-9bd9-4f67-b078-fa045515e8a3</t>
  </si>
  <si>
    <t>446d4885-9bb9-4a27-a8d5-a8f29427ee56</t>
  </si>
  <si>
    <t>cb324f2e-e904-4c0b-b954-b47a17c19e20</t>
  </si>
  <si>
    <t>S20FE-5G-2pack</t>
  </si>
  <si>
    <t>7eb64101de9cd2bcee531e262bf4402b</t>
  </si>
  <si>
    <t>b93f4ded-757b-420d-ab5f-17a83aa56eac</t>
  </si>
  <si>
    <t>9a87abe6-36f7-4d18-b786-1f8b2e8851f8</t>
  </si>
  <si>
    <t>39997840-e4c7-4e64-8228-2a2f03e0e079</t>
  </si>
  <si>
    <t>1dd3c996-79e9-4fd4-87c8-ebe2d98e1494</t>
  </si>
  <si>
    <t>c2382d6c-1edd-4909-b340-133679816fc9</t>
  </si>
  <si>
    <t>bf638406-e0d7-4797-958f-55774aa23bbb</t>
  </si>
  <si>
    <t>30e4b927-86d7-4ece-9fd8-1d4e98b0a24c</t>
  </si>
  <si>
    <t>d0f47026-74c3-48d4-950b-d836e76af1d6</t>
  </si>
  <si>
    <t>34d143a4-e187-4c58-a137-8827c0418600</t>
  </si>
  <si>
    <t>a99dcf3a-90e8-4f7e-86d0-9cf5db69e554</t>
  </si>
  <si>
    <t>d57d639f-0a8e-4776-b2f9-f8ad69efaec9</t>
  </si>
  <si>
    <t>0a86fefd-036b-4223-8b6f-5fd868892cb8</t>
  </si>
  <si>
    <t>ad92d3d3-ff92-4ca3-9b6e-46809b9361ef</t>
  </si>
  <si>
    <t>38fdb3e0-cd34-44de-95ee-352c62b12914</t>
  </si>
  <si>
    <t>2c07dbb6-a62c-4ed5-9903-cbfec8b49d14</t>
  </si>
  <si>
    <t>4d848e3e-4d9e-4833-b5b1-064b9fbf3487</t>
  </si>
  <si>
    <t>adbffeb2-1135-4e23-a31c-3b292cc21923</t>
  </si>
  <si>
    <t>76e3c7f7-041e-4915-92eb-351f1695b582</t>
  </si>
  <si>
    <t>3701efb8-a1eb-4fe3-8fc5-b0b6b3570f89</t>
  </si>
  <si>
    <t>da561230-7ba3-4dcb-bc53-db69da89c11e</t>
  </si>
  <si>
    <t>04079845-56d1-4052-a088-1a84c6b18c74</t>
  </si>
  <si>
    <t>6efd0a4e-fb51-4ae5-bd1c-0ce0535b106f</t>
  </si>
  <si>
    <t>b20e4d53-97e7-495b-a67e-6193831c0450</t>
  </si>
  <si>
    <t>Mar 18, 2024</t>
  </si>
  <si>
    <t>b01f2064-0712-471e-8b5e-c859e5984be8</t>
  </si>
  <si>
    <t>99699be5-bfa3-4d13-9555-73e0a68a5058</t>
  </si>
  <si>
    <t>efe2057f-6f7d-43c2-b9ef-785419a3066c</t>
  </si>
  <si>
    <t>7330ffec-dd94-4538-b0c4-6745e639fc0b</t>
  </si>
  <si>
    <t>db02bf46-dc6b-4015-9821-31a2ea1a5ae1</t>
  </si>
  <si>
    <t>aac9ac4f-1f13-480a-a708-3680f3ff6059</t>
  </si>
  <si>
    <t>ed6c6be1-658e-4de6-af7f-42989a9e26a1</t>
  </si>
  <si>
    <t>9e32b906-9058-4588-96de-840d576def80</t>
  </si>
  <si>
    <t>02e87202-95cf-49ce-875d-d7035bfa9a84</t>
  </si>
  <si>
    <t>483022cc-b1c2-4ed2-bf03-1abafcf83b22</t>
  </si>
  <si>
    <t>9b7a61bc-fc24-4f37-a923-37e39c145eab</t>
  </si>
  <si>
    <t>11c11843-8e43-42d4-9da8-6ffee53b0436</t>
  </si>
  <si>
    <t>715dc35b-e67e-4add-920c-e812ab0db017</t>
  </si>
  <si>
    <t>6f37f6d3-3ee7-4a2e-bd62-851bde326e80</t>
  </si>
  <si>
    <t>1906a417-cc99-4a1e-ae94-9e1c988bb8de</t>
  </si>
  <si>
    <t>a694ce5b-301d-4ea1-b1cd-c798cec4a622</t>
  </si>
  <si>
    <t>8858bd5d-aaa3-43d7-814f-cff78b66be2f</t>
  </si>
  <si>
    <t>5a05fcfa-a1d4-4bae-b172-5f0a7de20acb</t>
  </si>
  <si>
    <t>a70fe5f4-8b86-4787-9c50-ec9a8d3ef5a8</t>
  </si>
  <si>
    <t>f05a07ac-2588-4b50-b25c-0d1852751d7d</t>
  </si>
  <si>
    <t>7e3efcc4-8c42-44af-98d7-4b3c5e6075fb</t>
  </si>
  <si>
    <t>61d775c5-84ee-41e5-bc99-37041b8e9c6d</t>
  </si>
  <si>
    <t>9ca8af8d-5683-425d-93d3-51f88ba7fd6e</t>
  </si>
  <si>
    <t>7bf9c88d-55ff-4593-a103-b6e20c275fac</t>
  </si>
  <si>
    <t>2853e7cc-03a4-4390-a20f-01799fc255ce</t>
  </si>
  <si>
    <t>8edfa6f9-3cab-4ab2-ae7a-f10631c57f8f</t>
  </si>
  <si>
    <t>e2819ace-a72a-4a28-8377-1ced83b14a9e</t>
  </si>
  <si>
    <t>452378a7-3a6b-4eb6-93cc-b52df9cdf1f2</t>
  </si>
  <si>
    <t>3f18ea80-4e72-44d2-93ef-f692e1033ed3</t>
  </si>
  <si>
    <t>12324f23-1664-47bf-9338-d979375225ce</t>
  </si>
  <si>
    <t>7edfd27f-6fe4-4845-920b-f14b25bb5c00</t>
  </si>
  <si>
    <t>edef6739-22ad-482b-bc36-21bbbdf74791</t>
  </si>
  <si>
    <t>98322a5e-114f-4ada-8c84-145c556a5dea</t>
  </si>
  <si>
    <t>a683c498-b010-45fd-aca6-abc8993a01ad</t>
  </si>
  <si>
    <t>912414cd-a3aa-49ee-96d5-668cdd0effe4</t>
  </si>
  <si>
    <t>1df6c3da-10bb-4816-803c-b91ad749db39</t>
  </si>
  <si>
    <t>d86108e2-d454-4932-ada3-32061b6eb993</t>
  </si>
  <si>
    <t>f0a5e697-11ae-4d35-ba90-05acb82bcfd4</t>
  </si>
  <si>
    <t>514016ca-5f07-4560-82b7-2bae82f9dede</t>
  </si>
  <si>
    <t>7383ccd0-a2a5-4485-990d-123d9da5dbc3</t>
  </si>
  <si>
    <t>161bdbd3-db74-4099-bdd7-88202525a063</t>
  </si>
  <si>
    <t>a5fff28a-a840-4f95-9be8-704b254900f0</t>
  </si>
  <si>
    <t>0b0867dc-1411-41bd-ba8c-4090b0ce8193</t>
  </si>
  <si>
    <t>7ca81421-5b35-45d2-936e-83a909c4dce0</t>
  </si>
  <si>
    <t>c205abc7-2d80-444f-a59a-d75465a728d7</t>
  </si>
  <si>
    <t>3ab40fc6-8bc8-4d1c-9a4a-a13ed8db9e01</t>
  </si>
  <si>
    <t>cf267e22-21a4-4a39-9353-0800f336b5b2</t>
  </si>
  <si>
    <t>ca37c18b-84be-41f9-a703-b788760df891</t>
  </si>
  <si>
    <t>2894f78e-a9a2-4f5f-aafe-7ecf4268b0c9</t>
  </si>
  <si>
    <t>df8cf44e-7649-42d4-b5ea-14fb2a8883a7</t>
  </si>
  <si>
    <t>b804b02e-1394-4ddc-9a7e-d636dca8bb5c</t>
  </si>
  <si>
    <t>3a9ce80c-ad37-44ad-b71d-d3d83f63cedf</t>
  </si>
  <si>
    <t>9b30d02f-2789-496a-866b-aab9dfaed3df</t>
  </si>
  <si>
    <t>3091bc72-2612-4f5c-8034-f8dcdf57685a</t>
  </si>
  <si>
    <t>7f1b76e3-702a-492c-82df-315c557cd6a4</t>
  </si>
  <si>
    <t>f0219026-8f19-44e9-bcd8-889a33758d7a</t>
  </si>
  <si>
    <t>c788012f-a1da-4296-a00d-35dae8598fac</t>
  </si>
  <si>
    <t>640fe2d6-7759-445c-b6ca-05fb2ced4e1a</t>
  </si>
  <si>
    <t>fdeecd12-6c56-45e1-bcf1-80939669ceb2</t>
  </si>
  <si>
    <t>edd49139-ef83-47bd-8c56-9482ec650f2a</t>
  </si>
  <si>
    <t>07466c0c-a5f0-4b1c-9d5f-80ecd44172e3</t>
  </si>
  <si>
    <t>03a4e8c0-9a8f-40cc-8b5b-4972d7794690</t>
  </si>
  <si>
    <t>bae8f442-b3d3-490f-829a-75fb77aea3ec</t>
  </si>
  <si>
    <t>0c6f58a4-c12c-46f1-8c47-6233b7583b20</t>
  </si>
  <si>
    <t>ca4fc32a-7641-4dab-9083-26666ee75192</t>
  </si>
  <si>
    <t>abb3f360-12e5-421c-8811-e9cf50720413</t>
  </si>
  <si>
    <t>7b521a72-e8d5-49c7-aea0-46183f616bc4</t>
  </si>
  <si>
    <t>9252d489-d6aa-477a-9ccb-999cc2bc8983</t>
  </si>
  <si>
    <t>174d0cb7-d4dd-40a3-bfb2-1bae7015e0d6</t>
  </si>
  <si>
    <t>c0465961-0471-4cc3-8915-2405444ae047</t>
  </si>
  <si>
    <t>776d4afc-80b3-4a76-9d54-7811d64f64d9</t>
  </si>
  <si>
    <t>d425d0a6-5492-4f6b-9b4b-fd19cc466082</t>
  </si>
  <si>
    <t>d735e0ca-20d3-4ea6-9eac-74b2840f6bca</t>
  </si>
  <si>
    <t>ab09bc54-011a-4a68-a04e-89f3e875bd34</t>
  </si>
  <si>
    <t>cdb23557-bbce-465d-80c0-90a34234b53e</t>
  </si>
  <si>
    <t>5089b37f-f004-4b21-b4b6-ecba36a50866</t>
  </si>
  <si>
    <t>d696d61e-dc82-476e-864b-385963c2e33d</t>
  </si>
  <si>
    <t>656bb83c-e78e-432c-ac4f-b514b06fb798</t>
  </si>
  <si>
    <t>0cdc1662-5cbb-4cce-81d3-1342c638e7b8</t>
  </si>
  <si>
    <t>57d1fb35-86ab-4980-8110-81f379d12778</t>
  </si>
  <si>
    <t>b1f02bed-9843-4019-b063-7acfce406bf4</t>
  </si>
  <si>
    <t>1f2c0ec0-646b-4ac0-ae89-7bb76936b5d6</t>
  </si>
  <si>
    <t>12b538ea-a378-4e81-93e0-d2fd604684ea</t>
  </si>
  <si>
    <t>df8294ca-7e7d-42c0-a381-e834dc1aaab6</t>
  </si>
  <si>
    <t>4d3de75b-4245-4fae-8c3a-537969d271d7</t>
  </si>
  <si>
    <t>e813582f-c27c-4672-9513-7062df0b1fd4</t>
  </si>
  <si>
    <t>6383b5a1-1eab-4058-85bc-314d8503824a</t>
  </si>
  <si>
    <t>e023ae60-d08d-4485-9777-5398d05a98e3</t>
  </si>
  <si>
    <t>b4426c40-4905-453d-9cd4-b19a66bc4d25</t>
  </si>
  <si>
    <t>85cce6c6-e8bd-493a-a5b7-384d0f5553d1</t>
  </si>
  <si>
    <t>71c55881-a78a-4881-abdd-0e584987c3e3</t>
  </si>
  <si>
    <t>0361b53f-2a18-429c-8c44-3d3c907a31a6</t>
  </si>
  <si>
    <t>2775fcac-5bc8-4741-91b7-cfa9df23eb2a</t>
  </si>
  <si>
    <t>88d70a43-0102-4452-9eb1-79e0d5cf7b6b</t>
  </si>
  <si>
    <t>0206ee23-5954-49e7-a278-32e50ac1c12d</t>
  </si>
  <si>
    <t>1eea0e5f-0cf7-43c9-9fea-e2b8b1bb7d91</t>
  </si>
  <si>
    <t>b47519b9-9d9f-4af9-9e1c-e63c9cddd887</t>
  </si>
  <si>
    <t>cc2f8d7c-356c-4b13-84e0-3239eb25b6ec</t>
  </si>
  <si>
    <t>e5a946ed-898e-4cf1-bb1f-6fc5763879ac</t>
  </si>
  <si>
    <t>080357b8-a9d1-4444-84c5-87397dd94f2b</t>
  </si>
  <si>
    <t>4b692d52-8b8c-4b56-8fb4-bb40c0b1f37d</t>
  </si>
  <si>
    <t>9132b044-43cf-4083-8fc7-1b43992c0453</t>
  </si>
  <si>
    <t>SE2020VIT1</t>
  </si>
  <si>
    <t>12ee99ef3fb70164663ec52bef84d3f0</t>
  </si>
  <si>
    <t>19dac9d8-f9fa-4426-858f-5bf2d62f6ede</t>
  </si>
  <si>
    <t>766b4aa9-ee2b-4727-9419-9a8efa2e62d7</t>
  </si>
  <si>
    <t>97b36768-975e-4d6e-a6f5-44fa99c40cfa</t>
  </si>
  <si>
    <t>486c9148-4443-485b-b94f-89d728c17a85</t>
  </si>
  <si>
    <t>4611fdce-83f5-49c6-b7f6-4942b4148779</t>
  </si>
  <si>
    <t>ff6e84a4-796b-4937-864f-22208d10c162</t>
  </si>
  <si>
    <t>8b5fe208-5912-4cc9-bdc0-49f0fb801c5c</t>
  </si>
  <si>
    <t>033bf344-a619-48c6-9233-2cd851653959</t>
  </si>
  <si>
    <t>a88ccd64-acd6-4032-9c33-29f913a3610d</t>
  </si>
  <si>
    <t>2eae7ca2-15c4-48d4-870c-ba7790dc036d</t>
  </si>
  <si>
    <t>dcef385b-4310-4733-965e-6008bcd5604b</t>
  </si>
  <si>
    <t>b46306a7-fc82-438d-a3f0-941b56daa24d</t>
  </si>
  <si>
    <t>8187d7ed-e4ca-4b4a-bea3-bedeca2d737e</t>
  </si>
  <si>
    <t>5507b038-2a7f-4a21-8003-42b11df69d60</t>
  </si>
  <si>
    <t>b325e68f-1324-4db3-ab02-111e974d99a8</t>
  </si>
  <si>
    <t>12236729-a7d2-43c4-8acd-5a122c1315d1</t>
  </si>
  <si>
    <t>754b1da8-f34e-4757-a8d5-00f54b409047</t>
  </si>
  <si>
    <t>37b2d5ac-8fc5-4971-af8c-a488cfd8e081</t>
  </si>
  <si>
    <t>a331dae2-cc23-4f3b-8c3f-cff79fdc8ca5</t>
  </si>
  <si>
    <t>54f6ba5d-2d19-4b0c-b428-5baf81d84769</t>
  </si>
  <si>
    <t>833d422b-b051-49dc-bbcf-0c578b08d8a9</t>
  </si>
  <si>
    <t>0c1a4769-4e0d-4a3c-9eff-d8a286c1d5c0</t>
  </si>
  <si>
    <t>2521c54b-be6f-4ff1-866c-5c50bf81499e</t>
  </si>
  <si>
    <t>4ff1b380-ff9d-4094-af27-2a0316d1cfaa</t>
  </si>
  <si>
    <t>51dbd21c-b1d3-4c34-b8e3-82559081d0cd</t>
  </si>
  <si>
    <t>f418b78b-597c-4dbe-be54-555a268fb8a3</t>
  </si>
  <si>
    <t>b129e8a2-db89-4e5d-a80d-4742ee7ee5be</t>
  </si>
  <si>
    <t>29681ac0-6fef-4a2d-b780-278e232cc71f</t>
  </si>
  <si>
    <t>4f2ebb52-8fa1-4345-b2b5-7e6e0a2e05ad</t>
  </si>
  <si>
    <t>9488feb8-c524-4967-bf7c-4ebba2589607</t>
  </si>
  <si>
    <t>ce124059-be16-47e3-aeec-0f7030e2a119</t>
  </si>
  <si>
    <t>79fa333c-00b3-4311-8e9f-514d37705173</t>
  </si>
  <si>
    <t>df4733ea-867e-4f25-9b98-92186a06cfd6</t>
  </si>
  <si>
    <t>e73c1bbb-7dcd-4691-9274-cb90ebf0ec45</t>
  </si>
  <si>
    <t>22a09ace-0c85-421c-9525-b65f2a56de04</t>
  </si>
  <si>
    <t>8084cfb1-d718-419d-b865-c5f84e3ad6be</t>
  </si>
  <si>
    <t>f1ac43ef-c4ca-436d-ac84-db3841b8d605</t>
  </si>
  <si>
    <t>d8583d27-83b1-4a69-8be4-ba915bb461f5</t>
  </si>
  <si>
    <t>Mar 17, 2024</t>
  </si>
  <si>
    <t>2b5f59e9-7de3-4172-b3dc-6a2207fb8325</t>
  </si>
  <si>
    <t>4e4d9b5e-83e4-4510-a446-60d4dd061233</t>
  </si>
  <si>
    <t>75b2a4df-4e80-426d-b4e1-db1261381f1a</t>
  </si>
  <si>
    <t>bdbb1fef-ec3e-4427-9fa3-2544ab54adba</t>
  </si>
  <si>
    <t>ae330aec-8292-43c1-89f0-ad1019528305</t>
  </si>
  <si>
    <t>acfaa124-46f5-4905-a6f0-b89810e5c7f5</t>
  </si>
  <si>
    <t>283ec6b9-63cc-4815-bc62-c5a000bb1fe2</t>
  </si>
  <si>
    <t>54a36871-4f0b-46bd-ae9d-7d62a5263d2f</t>
  </si>
  <si>
    <t>8332d008-fa52-47bb-b632-ba77b65413fc</t>
  </si>
  <si>
    <t>8ea2267a-feb3-457e-8256-7ff079385739</t>
  </si>
  <si>
    <t>1b23029c-3ba2-4aa4-a5db-3c92338b9d70</t>
  </si>
  <si>
    <t>a4a3895c-71d6-4725-aa0c-418dc433ef97</t>
  </si>
  <si>
    <t>3c1906fe-5737-472d-94c5-3d67c4eda9d3</t>
  </si>
  <si>
    <t>6144f75a-4a4d-41bd-87db-e0d6fe7aacca</t>
  </si>
  <si>
    <t>0bb505c4-fa2f-475c-9c70-d0e73f8624ec</t>
  </si>
  <si>
    <t>a4e89b99-0575-4fd5-9792-8c02daeaee1c</t>
  </si>
  <si>
    <t>484229d0-c866-4172-bb0a-041a116d7d4d</t>
  </si>
  <si>
    <t>21aa4a2c-8c0d-42e1-998c-4eeac42e45d4</t>
  </si>
  <si>
    <t>c21a7f9f-4580-4a9d-830b-fb8b75693ca4</t>
  </si>
  <si>
    <t>05eb2a0d-5c9b-4a99-aa61-482bf3154c7a</t>
  </si>
  <si>
    <t>b60d50de-9f32-4009-9306-201daa61f755</t>
  </si>
  <si>
    <t>2984e1dc-ef16-402e-bf1e-79982316a262</t>
  </si>
  <si>
    <t>1b415b99-effb-40f2-b7fd-522140007049</t>
  </si>
  <si>
    <t>915c0bcf-8f6c-4387-b5d6-e5f76c7621b6</t>
  </si>
  <si>
    <t>2ea00df0-daca-4c0c-b2f0-72a786532a5d</t>
  </si>
  <si>
    <t>ea904a53-6b3f-4f67-bf26-c42ba4bd4973</t>
  </si>
  <si>
    <t>4a16a90e-fc82-4282-84ea-2ae88755081d</t>
  </si>
  <si>
    <t>12fe3166-59a0-4d26-a623-a95d2daeaf2f</t>
  </si>
  <si>
    <t>7c2ff03a-29b6-467a-be3d-ebdd0a49431d</t>
  </si>
  <si>
    <t>7ef25a2e-d2cc-420f-a3c4-72196afb5931</t>
  </si>
  <si>
    <t>df48e69c-7cfc-47a6-ab6f-5d9baea5608c</t>
  </si>
  <si>
    <t>9c38f7ac-8faf-42d5-9a98-29947dd87ba6</t>
  </si>
  <si>
    <t>0c58d2ff-c117-4935-bb64-224eb33eb491</t>
  </si>
  <si>
    <t>84605192-a4cc-4161-8ab6-902aa99b648a</t>
  </si>
  <si>
    <t>0757db51-5b74-43ec-944d-416cb3c5beb1</t>
  </si>
  <si>
    <t>bcade092-fc1d-4058-8eb0-3a2c0175f1a1</t>
  </si>
  <si>
    <t>1bd76e7d-da63-4c67-974b-fb51e8fbe763</t>
  </si>
  <si>
    <t>6b7f82be-d9e0-42f5-990f-dc6ad123d1a1</t>
  </si>
  <si>
    <t>7530bb68-427b-4861-91b8-ed689c76e774</t>
  </si>
  <si>
    <t>e64efd0f-47f5-4d80-b93a-230ab956f6c8</t>
  </si>
  <si>
    <t>35e86864-30ff-4b5b-a6f0-af646a1daa5e</t>
  </si>
  <si>
    <t>XPERIAPRO1-NEW-2Pack</t>
  </si>
  <si>
    <t>f3186dc59a552acf90676bbed4a279a6</t>
  </si>
  <si>
    <t>3fdf8d07-9638-4eb1-8fdd-5afd0a77c361</t>
  </si>
  <si>
    <t>4f19380e-e74b-49fe-9024-b5ae056515c7</t>
  </si>
  <si>
    <t>4ae1ce02-cb05-477e-9092-0a49c4471b40</t>
  </si>
  <si>
    <t>304e72f5-090b-485e-b8fd-ebf31f5cbcb2</t>
  </si>
  <si>
    <t>fedeaa12-2a06-492f-8bef-a1131b6a5cf8</t>
  </si>
  <si>
    <t>978780e0-7fd7-4de0-8181-2fc2b8ba8739</t>
  </si>
  <si>
    <t>35eb9fef-d5d8-4239-ab54-f00bdd624a09</t>
  </si>
  <si>
    <t>7ba2819d-977e-45f4-b934-594e02aa1082</t>
  </si>
  <si>
    <t>c0b8600c-4bfb-4f95-91ba-3c119bf006c4</t>
  </si>
  <si>
    <t>U7ZKms</t>
  </si>
  <si>
    <t>f6409c00f9711f972cda14c6f9d2a28b</t>
  </si>
  <si>
    <t>d92616f3-4606-4330-8c9a-2399ec7c5faa</t>
  </si>
  <si>
    <t>74d6dce5-41b7-45b4-ad07-15c812b4c638</t>
  </si>
  <si>
    <t>12f42557-64af-4b4e-bdff-4dc6cdb2aaa7</t>
  </si>
  <si>
    <t>1a366818-abac-47c5-8380-9b8e36805fd8</t>
  </si>
  <si>
    <t>bc97a292-d78b-4c1f-8963-530be1d14d02</t>
  </si>
  <si>
    <t>c2d20a89-52c9-4774-9717-6ab058fae8c0</t>
  </si>
  <si>
    <t>a91c3c34-df2d-4e91-87ef-d667956580df</t>
  </si>
  <si>
    <t>b1ec51ec-af23-4ec7-8865-e97b4cedc385</t>
  </si>
  <si>
    <t>a70746d7-641b-4aaf-bb14-2df86260ce54</t>
  </si>
  <si>
    <t>8ab393e9-a31b-4646-9575-0befa9adc31c</t>
  </si>
  <si>
    <t>c2d411ac-51a7-4751-8bb0-69951498d017</t>
  </si>
  <si>
    <t>66e16846-d71d-42e0-b998-d73ca7b028c8</t>
  </si>
  <si>
    <t>a3914bf5-f62c-4278-986b-24d47b0f5722</t>
  </si>
  <si>
    <t>10eff518-cff1-49b1-8de7-067c38d1eab8</t>
  </si>
  <si>
    <t>9c2ffcca-b977-4021-b5ea-41d13f945039</t>
  </si>
  <si>
    <t>94d6c155-c4ba-422c-9dab-981cabc48868</t>
  </si>
  <si>
    <t>9badca4f-5299-4ab0-bedc-d9b13c733ca9</t>
  </si>
  <si>
    <t>ad7eb5e1-56d5-4020-9e71-fa0813a12148</t>
  </si>
  <si>
    <t>c048cb18-2f44-4188-9124-f412cb836a91</t>
  </si>
  <si>
    <t>13543373-ed41-400a-a25e-3bbe84b29f45</t>
  </si>
  <si>
    <t>962e3afd-f813-4c02-97aa-3e3ed367237b</t>
  </si>
  <si>
    <t>bfc9833c-bfcc-44c5-a776-0a866c8c0904</t>
  </si>
  <si>
    <t>efe961d5-ce42-4924-b993-d2edc0857639</t>
  </si>
  <si>
    <t>282c927b-1a50-4e5f-a834-02bed35f3db2</t>
  </si>
  <si>
    <t>a145c1c2-bc08-4d59-aba8-456df07cb06a</t>
  </si>
  <si>
    <t>71338c5c-030d-4ccb-aa05-b1d58f057436</t>
  </si>
  <si>
    <t>72e5d8eb-a32f-4198-8b38-2f905a2b0d09</t>
  </si>
  <si>
    <t>08bdc2a4-933f-40b1-931c-7abda23819d3</t>
  </si>
  <si>
    <t>bb087e9d-0263-4bf4-840d-2618135892b7</t>
  </si>
  <si>
    <t>7a0cc028-051e-436e-8121-0a4130e0c2be</t>
  </si>
  <si>
    <t>bb985215-0663-4611-8313-a87f4614ce04</t>
  </si>
  <si>
    <t>6a7fbbb9-be6c-418b-a9a9-f518e3dd8799</t>
  </si>
  <si>
    <t>ec7f45c0-4a23-4602-ac52-ae18fd669160</t>
  </si>
  <si>
    <t>047a4de3-2787-48a4-b464-e2e1fa999fbf</t>
  </si>
  <si>
    <t>b092aff3-c532-489f-8da9-5aac0a46787b</t>
  </si>
  <si>
    <t>RI900</t>
  </si>
  <si>
    <t>5f1a8e84548f7eb1c305a74181b08455</t>
  </si>
  <si>
    <t>b66fb360-bde6-4433-aa14-d7b4820acb4e</t>
  </si>
  <si>
    <t>151f20d7-f5ef-43e5-b19f-32acc5a451f4</t>
  </si>
  <si>
    <t>68563917-40a9-4155-b4a7-2c86223e4bd8</t>
  </si>
  <si>
    <t>9b9e1180-4a63-4ac0-87d7-1eee91eef563</t>
  </si>
  <si>
    <t>f9ace37d-f3cb-41ea-83e6-31be2cfb8bc8</t>
  </si>
  <si>
    <t>443007b5-b2a0-41ff-acba-2b49a9b6f411</t>
  </si>
  <si>
    <t>100a65ce-cbf6-46b0-ba8c-84f02640710a</t>
  </si>
  <si>
    <t>fcc9ed11-8fae-4339-91ff-b738ff9e6966</t>
  </si>
  <si>
    <t>30cc07aa-d770-450f-9555-d4d35d0a1fca</t>
  </si>
  <si>
    <t>6b305118-7021-415e-b5c7-781932434ca8</t>
  </si>
  <si>
    <t>0045ec63-2575-4bff-b806-e700db1c67aa</t>
  </si>
  <si>
    <t>7496f5f5-94db-4ffb-a344-ade0fb559f7b</t>
  </si>
  <si>
    <t>f36624bc-4f0c-43e5-b5a3-a8ea916d77b0</t>
  </si>
  <si>
    <t>oneplus-95G-1Pack</t>
  </si>
  <si>
    <t>998e3b01c7510030878bd51226a92cf5</t>
  </si>
  <si>
    <t>ea6d944e-681e-4f2e-bf10-57b01162f8a2</t>
  </si>
  <si>
    <t>d650ae57-adc2-4fb8-9bf3-c730be8920e1</t>
  </si>
  <si>
    <t>2a846a17-cb7c-43aa-b134-0218df4781f1</t>
  </si>
  <si>
    <t>b08b2e38-629d-4ad0-94b2-096bc0aaae38</t>
  </si>
  <si>
    <t>29141a3d-000f-4f0c-a365-49fa1d3d3aaf</t>
  </si>
  <si>
    <t>45826c3f-9510-4400-ac84-6f05e5d75b79</t>
  </si>
  <si>
    <t>6049daed-5a61-40dd-8ade-2ffed420a7c5</t>
  </si>
  <si>
    <t>3a38edd7-0e12-44cf-a574-a58d179e62fc</t>
  </si>
  <si>
    <t>2aced109-ff33-4024-a36c-731bf00585cf</t>
  </si>
  <si>
    <t>62bb1ca2-8e57-418b-8dad-0fdeb89f02f1</t>
  </si>
  <si>
    <t>59b4deb5-9222-4bcf-8af0-fcadfe22cc34</t>
  </si>
  <si>
    <t>9cee9525-0da3-4af4-bfe0-87febbfd2fca</t>
  </si>
  <si>
    <t>004f9677-7a66-4739-a196-cde21d710c0b</t>
  </si>
  <si>
    <t>a83d2a55-9b3e-41e6-a9fc-fe1b111367dc</t>
  </si>
  <si>
    <t>e0515c05-26a0-4f24-846a-4653a985086c</t>
  </si>
  <si>
    <t>a72d7936-540c-45fa-854f-fa08cf6441d8</t>
  </si>
  <si>
    <t>45ea6309-5b75-4e42-8618-fcc2d5a201c6</t>
  </si>
  <si>
    <t>103f73ed-4137-4a44-ac1a-2e6424847f73</t>
  </si>
  <si>
    <t>065b2157-f766-4118-bd4f-42781e937375</t>
  </si>
  <si>
    <t>e2255342-474e-4d35-abd5-16421e1ff521</t>
  </si>
  <si>
    <t>01698533-d893-46a7-aca1-4615daeba36f</t>
  </si>
  <si>
    <t>a890c013-7291-4e06-9756-a7cccfcf8f83</t>
  </si>
  <si>
    <t>dcc70303-c98c-4226-aa9b-820b9dee3b56</t>
  </si>
  <si>
    <t>a081d122-b8ce-4776-964a-9f529dde086e</t>
  </si>
  <si>
    <t>0303e19e-6b2d-48ca-954c-a9434a0771ea</t>
  </si>
  <si>
    <t>2171f7c5-a801-4826-aa18-aac8f81ddc3a</t>
  </si>
  <si>
    <t>31c50563-61a8-45e6-9f43-b653497b432f</t>
  </si>
  <si>
    <t>5e7f45d8-5960-403d-bfcd-d1711b29cc10</t>
  </si>
  <si>
    <t>181c0950-b26e-457c-b29c-1de570075247</t>
  </si>
  <si>
    <t>bce82363-965c-40e3-893d-fb086dddecf7</t>
  </si>
  <si>
    <t>b3f9de85-4ebc-4cc8-ad8a-d5c2f79f3887</t>
  </si>
  <si>
    <t>SOX410</t>
  </si>
  <si>
    <t>d1c5a358b900d83e239e4424e62e8a56</t>
  </si>
  <si>
    <t>77bd5828-0cad-4e78-a1b1-1b945c6c41a0</t>
  </si>
  <si>
    <t>ee93f287-36cb-4299-a408-d0fdc3f2f35c</t>
  </si>
  <si>
    <t>696f3dff-4530-463b-9976-3e5051e52f21</t>
  </si>
  <si>
    <t>3e7e4dac-22ff-4231-a232-86d53547639f</t>
  </si>
  <si>
    <t>b0760279-f33c-4867-a721-c54f1abe80c9</t>
  </si>
  <si>
    <t>ZF5P1</t>
  </si>
  <si>
    <t>ab9302f43cd751368e6c8b59af2fb2bd</t>
  </si>
  <si>
    <t>6d9343e7-a880-4d9e-be35-ed3c60f6a7d9</t>
  </si>
  <si>
    <t>bba57bef-dc63-4b60-b151-70920c375f3a</t>
  </si>
  <si>
    <t>a5522926-ac79-4234-8f4b-6b2657e4cc6e</t>
  </si>
  <si>
    <t>29e5b0e4-67df-4416-9ee0-b59ba4dfa489</t>
  </si>
  <si>
    <t>5b2dc719-7020-42ee-a65c-a733e0b0f859</t>
  </si>
  <si>
    <t>f089fb2f-33b5-4a16-a87d-6e6536964e6a</t>
  </si>
  <si>
    <t>4475e918-7649-4728-b79d-92c949d2b796</t>
  </si>
  <si>
    <t>e0bd2960-ac83-493c-83a4-88783f7d440b</t>
  </si>
  <si>
    <t>87eb0893-be5c-4d59-a767-32e30b0ae27e</t>
  </si>
  <si>
    <t>d97909e1-7083-461a-b773-ad44770fe8ae</t>
  </si>
  <si>
    <t>PRIVACY2A12</t>
  </si>
  <si>
    <t>4f025cec5cd107e15a6694acfd7e2f83</t>
  </si>
  <si>
    <t>43d3fa75-e607-42b4-95a1-ff17fd96ff1e</t>
  </si>
  <si>
    <t>ef6474da-1a65-4fc7-bb52-92e28aaae7f9</t>
  </si>
  <si>
    <t>471861c5-7cbd-4b8e-9568-cb6ba4d839d2</t>
  </si>
  <si>
    <t>e08404c9-db5f-4ad6-ac16-4e0187fa9040</t>
  </si>
  <si>
    <t>a3a05ce9-7538-46d5-a474-99296f4fd315</t>
  </si>
  <si>
    <t>d9c0541a-7956-4bb2-b406-7ca952cd26fc</t>
  </si>
  <si>
    <t>XI1446</t>
  </si>
  <si>
    <t>d4db293c648f9688eef00b2c90d7b6dc</t>
  </si>
  <si>
    <t>6eb5890d-8f89-44eb-801b-ec7612937065</t>
  </si>
  <si>
    <t>48035356-2c80-457d-a37d-aa72dad41942</t>
  </si>
  <si>
    <t>a1e4f100-c355-4498-aeb4-fde4ef809bef</t>
  </si>
  <si>
    <t>702919fb-4912-4f84-8f70-71d6a1824e9d</t>
  </si>
  <si>
    <t>cd209df0-92cf-47bf-84e3-adfa7160d0d8</t>
  </si>
  <si>
    <t>Mar 16, 2024</t>
  </si>
  <si>
    <t>e570b1fa-c2f3-438a-9bcf-9572c1558be9</t>
  </si>
  <si>
    <t>482571c5-460c-48a6-a826-6af24e5017f7</t>
  </si>
  <si>
    <t>408bc663-64a1-4b19-9609-aa6e359097b4</t>
  </si>
  <si>
    <t>4834fc38-b56a-4566-b1d2-6140d0e6c63d</t>
  </si>
  <si>
    <t>c0aa4637-6045-4673-91c7-96cfc599ed7a</t>
  </si>
  <si>
    <t>68f1068a-3c05-4e32-b4c0-5070e159e081</t>
  </si>
  <si>
    <t>ebf6de8e-5c99-4263-9bca-727e2f4c51e6</t>
  </si>
  <si>
    <t>882dcda7-7540-4f60-b48c-2f9e32a1eb2d</t>
  </si>
  <si>
    <t>d96802ae-37d0-4f29-8963-163f79221651</t>
  </si>
  <si>
    <t>2b93b130-4383-4f9b-8d9a-24aea1512b3b</t>
  </si>
  <si>
    <t>f01f1ab0-c043-4969-ae08-0f2d02681e27</t>
  </si>
  <si>
    <t>e393a0d5-f58f-410c-9158-c3cf30277040</t>
  </si>
  <si>
    <t>092f187c-9354-4e93-8c86-19189579ce10</t>
  </si>
  <si>
    <t>af535a3e-c269-43d0-a90f-25eabaf94ef5</t>
  </si>
  <si>
    <t>6d31101f-2b3b-4095-9255-8332eed48be1</t>
  </si>
  <si>
    <t>5ccaf0fc-a4c6-4d67-9565-40cd229bb76f</t>
  </si>
  <si>
    <t>756ca524-7372-4f35-a457-e16f6269cd2a</t>
  </si>
  <si>
    <t>8b6afec5-6857-4e55-8376-f7abe45372f3</t>
  </si>
  <si>
    <t>ab0826cd-282d-48d2-a925-56395a941d7d</t>
  </si>
  <si>
    <t>2cce2998-d241-4cb6-a5cf-60b142a04a8a</t>
  </si>
  <si>
    <t>1f0e896e-ce2d-4523-af0d-1d18ad696da9</t>
  </si>
  <si>
    <t>efcc039f-6474-4c78-a296-5967ec404e22</t>
  </si>
  <si>
    <t>1ac24514-ea19-43ae-a98a-9fd7e0b6e763</t>
  </si>
  <si>
    <t>0489ebec-fa51-4b88-b653-04e5bd35e07f</t>
  </si>
  <si>
    <t>73856aba-c903-41e8-b38e-2f2e2d7a9a7a</t>
  </si>
  <si>
    <t>cf1f1b67-5dad-4147-bec0-21ba26231e74</t>
  </si>
  <si>
    <t>b0032356-44ab-4188-966f-a7394f9be987</t>
  </si>
  <si>
    <t>0753d110-b9d6-449a-9379-0a5998e8d6a8</t>
  </si>
  <si>
    <t>9f4fbdc1-9a76-46a2-9e41-0d12fb31251d</t>
  </si>
  <si>
    <t>4c62a122-e14b-451f-a030-9f64435c2942</t>
  </si>
  <si>
    <t>8b9d6a83-3124-4ce1-b136-fee36586ce92</t>
  </si>
  <si>
    <t>fa6405fe-2949-4031-9b79-2f892ce23105</t>
  </si>
  <si>
    <t>1840591f-094d-4d14-94aa-73727bb7bafc</t>
  </si>
  <si>
    <t>a4af7273-5ea9-4231-b0cc-0ef39ddaa5c1</t>
  </si>
  <si>
    <t>040bd781-22af-4620-b026-86f020ab924f</t>
  </si>
  <si>
    <t>ec2d43b3-25f3-4ca8-85c6-3989f24c0dfa</t>
  </si>
  <si>
    <t>cdb80285-6bcf-410d-aafe-a4b09367c880</t>
  </si>
  <si>
    <t>01cdf242-f05c-4f1d-a5c5-68586b4d0349</t>
  </si>
  <si>
    <t>4c21b1fa-473a-46e4-9c26-cdda92cb27c6</t>
  </si>
  <si>
    <t>7031aa58-0003-47d7-88be-e5caebb30aa9</t>
  </si>
  <si>
    <t>857c718e-e066-414a-ab59-ebf4b563e393</t>
  </si>
  <si>
    <t>88c09485-5f46-47ca-a211-d27ee3344498</t>
  </si>
  <si>
    <t>8ec79dd3-59c1-4024-a104-1bcae517e99a</t>
  </si>
  <si>
    <t>05f434de-52c9-4e55-8e53-7770e2164895</t>
  </si>
  <si>
    <t>18036e5a-6e18-4f6b-a829-e3adb0cd110a</t>
  </si>
  <si>
    <t>b34a85e0-97d4-4205-9ace-21df805ed7f6</t>
  </si>
  <si>
    <t>37c053d9-8cc1-4a41-8244-361244198b57</t>
  </si>
  <si>
    <t>138d227a-82b2-48ec-9fb0-45b69151be38</t>
  </si>
  <si>
    <t>7f85d7d5-1486-47e1-986d-5753ceea4313</t>
  </si>
  <si>
    <t>02d72f32-9393-4131-a55f-50a6e83a7b37</t>
  </si>
  <si>
    <t>5bde1c99-53a8-4488-bc55-c464e85894b5</t>
  </si>
  <si>
    <t>c9c03edd-e87a-4488-b58b-9fc70a339714</t>
  </si>
  <si>
    <t>433a32eb-2fc7-4149-86d7-53836379891c</t>
  </si>
  <si>
    <t>3c5e8fc4-1ba0-408d-9704-d8fe2e2f04f3</t>
  </si>
  <si>
    <t>3dec3bc1-5372-4f5b-a3d0-47f1d437eadf</t>
  </si>
  <si>
    <t>cb8daf98-0440-4718-947e-2c231fea3471</t>
  </si>
  <si>
    <t>e0d8ad6d-766d-458e-aa51-fe80e2815d77</t>
  </si>
  <si>
    <t>06c1bbc9-6b61-4859-9e68-5f462105f6a9</t>
  </si>
  <si>
    <t>748ffc20-1883-4a16-a459-5558a84b5952</t>
  </si>
  <si>
    <t>e47ee98d-2c85-482e-afb4-3f159c78d22a</t>
  </si>
  <si>
    <t>a9f65480-53a0-460a-9b7d-c078754c1d16</t>
  </si>
  <si>
    <t>cd448cb0-d76b-401e-8c0c-a08e5ec9baf7</t>
  </si>
  <si>
    <t>0b5ea6f1-e53c-4372-8a37-7dfa935baaed</t>
  </si>
  <si>
    <t>4d651d9c-c589-4bde-872b-bfb6c9880620</t>
  </si>
  <si>
    <t>3ec4a173-c194-4624-8b2f-57437252e16b</t>
  </si>
  <si>
    <t>d606b83b-34b8-4ec7-a40a-0a1aafbb6558</t>
  </si>
  <si>
    <t>b1834ae7-4ba9-4a87-9476-ba1aef484eee</t>
  </si>
  <si>
    <t>9f68ce92-a29c-403e-91eb-713c3c7fd049</t>
  </si>
  <si>
    <t>c1727982-9ab8-4778-9572-4ba7316a982d</t>
  </si>
  <si>
    <t>03077249-8a31-4d8a-b658-4b89ccbcf99c</t>
  </si>
  <si>
    <t>14PROMAXNEW2L</t>
  </si>
  <si>
    <t>8cc2c39aa4d05d209a3f478d11fd38b1</t>
  </si>
  <si>
    <t>b1898ed3-ad57-4a27-80da-4ababc9fa97c</t>
  </si>
  <si>
    <t>fb5a467a-28b0-46aa-8153-5432d220d189</t>
  </si>
  <si>
    <t>75376097-a671-49e5-b776-147096c1dcc1</t>
  </si>
  <si>
    <t>ff9ee5d0-79c0-46db-9df2-b2e00a332e07</t>
  </si>
  <si>
    <t>1f380ee8-9f12-4fc0-8e40-d35e2f930a79</t>
  </si>
  <si>
    <t>a219208a-8ab9-4f33-b606-baa9f0b8d73a</t>
  </si>
  <si>
    <t>2d988716-e2ad-4492-97c8-a7b79c9475bc</t>
  </si>
  <si>
    <t>140387c4-7436-46fc-85c5-48fd55453aec</t>
  </si>
  <si>
    <t>e499bff2-84bf-465f-8728-676ba9ecedc4</t>
  </si>
  <si>
    <t>d173aa49-8157-4735-846d-d6925b5629d9</t>
  </si>
  <si>
    <t>28bc1831-8d14-4d27-925b-4b1b55229172</t>
  </si>
  <si>
    <t>e786390b-ae8d-417c-a108-f13513ad9a0c</t>
  </si>
  <si>
    <t>00fa4c04-dddb-47cc-b451-8617bf064418</t>
  </si>
  <si>
    <t>a56c943d-0042-450b-8efa-651e16c9a059</t>
  </si>
  <si>
    <t>ea9bf5ad-1342-406c-b225-1d0224179c23</t>
  </si>
  <si>
    <t>Mar 15, 2024</t>
  </si>
  <si>
    <t>29b21ac4-9c25-459f-953a-625e18ebacd2</t>
  </si>
  <si>
    <t>82133c65-b19b-4ddd-87cf-6988bc64c309</t>
  </si>
  <si>
    <t>77f1171d-2509-447a-b9ba-2dd193190240</t>
  </si>
  <si>
    <t>1fae4c7c-c501-47d6-bdb2-b28c644f7150</t>
  </si>
  <si>
    <t>73dd63ea-8b23-4505-b162-ecbd6e7db3ba</t>
  </si>
  <si>
    <t>f60055b2-8b80-4b73-b8f7-676256a03d40</t>
  </si>
  <si>
    <t>a0eefa7b-2cb1-4712-a5d8-4c6d0130cc65</t>
  </si>
  <si>
    <t>fa688ee7-ed62-4cf7-9a98-8b65dee54888</t>
  </si>
  <si>
    <t>efed79a1-35e7-401f-b332-0881f1b135c1</t>
  </si>
  <si>
    <t>fa5f74b0-9c37-4e13-9029-7cb9fa1b4aba</t>
  </si>
  <si>
    <t>c169af16-b427-4e43-8de5-bb1ce29953a7</t>
  </si>
  <si>
    <t>608f5449-064c-4dd4-96d4-fd58b40e872c</t>
  </si>
  <si>
    <t>aad5c0bb-7441-4187-85a1-5e6bf24bb2dd</t>
  </si>
  <si>
    <t>7d86ad1d-1010-45f8-94c3-c51f6996be1b</t>
  </si>
  <si>
    <t>78fe64b5-91b1-41f8-9f58-c766cdc35e5d</t>
  </si>
  <si>
    <t>65232bad-1cdc-407c-a75b-3aceefa84135</t>
  </si>
  <si>
    <t>e92a539c-7578-4f23-b476-5fc2a853cc90</t>
  </si>
  <si>
    <t>84d4f361-4d8e-4f88-9731-f272c0fe1756</t>
  </si>
  <si>
    <t>b2ff123a-9c08-4d77-888b-11a8ecb0356b</t>
  </si>
  <si>
    <t>93de1496-4568-4725-a3ee-8f4f26e73070</t>
  </si>
  <si>
    <t>136c75d0-f96f-4810-8b89-173cf5c35ff5</t>
  </si>
  <si>
    <t>89193395-df94-4978-814e-a6bc1497cdc8</t>
  </si>
  <si>
    <t>0c6d6514-5b83-4156-b664-96b545031937</t>
  </si>
  <si>
    <t>183d431b-cdd0-44d2-9612-293b1014d30f</t>
  </si>
  <si>
    <t>5c942374-22c9-49c6-a2aa-1c2fa52c7631</t>
  </si>
  <si>
    <t>fa1d8653-4a60-41e1-8261-a662037bfeca</t>
  </si>
  <si>
    <t>180babac-d8ba-4bbd-9f79-c803cb5dede3</t>
  </si>
  <si>
    <t>81d6949a-d8b0-4e23-b441-29495c379431</t>
  </si>
  <si>
    <t>34d552b4-63c9-49c4-b2fa-dafadbc455b9</t>
  </si>
  <si>
    <t>11399a8e-7d4a-4c84-b520-be3f984a0a25</t>
  </si>
  <si>
    <t>ce6139da-3842-46fa-888b-d1c395d3f7f3</t>
  </si>
  <si>
    <t>ae0d3577-ee1c-40b4-ade2-856723d4e57c</t>
  </si>
  <si>
    <t>a963d944-efc1-4096-9768-209345d5cbbc</t>
  </si>
  <si>
    <t>14679e1e-4b75-44bf-ae35-dd4fe73bb746</t>
  </si>
  <si>
    <t>022dc464-ede8-4a8a-8f39-681154d4445e</t>
  </si>
  <si>
    <t>292da929-1c14-417c-9098-9c3d70ee6339</t>
  </si>
  <si>
    <t>3ed7945e-4904-4255-954c-1e2e872bc60f</t>
  </si>
  <si>
    <t>243c1a9b-203e-4c84-b9ab-7f5640a11e57</t>
  </si>
  <si>
    <t>8be78de2-d3e6-47d4-b5b6-8fa16600fb93</t>
  </si>
  <si>
    <t>ef5ddf75-4f55-41c9-a376-d894ecb5e8d9</t>
  </si>
  <si>
    <t>76d97e2b-d925-4bc2-b048-4f153dd694d9</t>
  </si>
  <si>
    <t>ebe90374-fd3a-4001-8615-e3821e6fc542</t>
  </si>
  <si>
    <t>903426a3-a7e0-4d5d-8345-8a64e026aced</t>
  </si>
  <si>
    <t>62c96945-f20b-4cd1-9919-c11369a255ea</t>
  </si>
  <si>
    <t>a4669f85-c856-41a7-9412-86b122adf1d8</t>
  </si>
  <si>
    <t>bde8ce1d-774c-432a-8c87-355d195a5c80</t>
  </si>
  <si>
    <t>8fd44bc5-c7be-4a6b-9d9a-2a5ea8dfcdc4</t>
  </si>
  <si>
    <t>585fd91d-3be2-4f43-b0dc-2f3ebdf0ffe4</t>
  </si>
  <si>
    <t>7825eeeb-1abd-41ae-b13c-28e1dc2ef89d</t>
  </si>
  <si>
    <t>0112d983-9075-4147-afd9-ecb944c894a9</t>
  </si>
  <si>
    <t>26f3730d-ba46-46a5-9aee-009170233f92</t>
  </si>
  <si>
    <t>9cdf3aed-c264-4883-9938-8cf351b68aa4</t>
  </si>
  <si>
    <t>07b9aef4-7f02-4209-a849-0bea12950c00</t>
  </si>
  <si>
    <t>4d73b946-6779-47d4-893a-5424193fdf46</t>
  </si>
  <si>
    <t>6bceb107-eda5-4933-ac70-bd604bd04a60</t>
  </si>
  <si>
    <t>18faaf61-f240-46f2-bf31-e89cc563a41a</t>
  </si>
  <si>
    <t>5f5e84a9-5678-40a6-9de2-d3e67fa8d7c2</t>
  </si>
  <si>
    <t>samsung-S10PLUS-New-1Pack</t>
  </si>
  <si>
    <t>7c8fc3875dfcf11e0795422c9f069a8c</t>
  </si>
  <si>
    <t>962a08aa-f4c0-48d6-9d98-30956467ca01</t>
  </si>
  <si>
    <t>77d458f7-2778-4171-9869-cc7aa2b407cc</t>
  </si>
  <si>
    <t>fd2c7533-949d-4962-9742-b595113b2358</t>
  </si>
  <si>
    <t>f771d842-48bc-4ce2-8dd3-df7573dd9c6d</t>
  </si>
  <si>
    <t>0124c178-4551-4cb5-a49e-ce45786377e4</t>
  </si>
  <si>
    <t>Mar 14, 2024</t>
  </si>
  <si>
    <t>df93d75a-36f9-4e38-a189-a006db5820ab</t>
  </si>
  <si>
    <t>5c08490f-c4a2-4039-8f40-69714264d8c8</t>
  </si>
  <si>
    <t>f9704f23-cc8f-4247-a712-52f7b066aeed</t>
  </si>
  <si>
    <t>2ff5fa1f-0d2a-439d-bff8-83ae74f6c04b</t>
  </si>
  <si>
    <t>4a34eb55-870f-4c54-962d-4ac582a45f7e</t>
  </si>
  <si>
    <t>2f010003-790f-4838-be49-be67d5e3afb3</t>
  </si>
  <si>
    <t>329f6af8-2b38-4537-b7fd-e6f5c6bf9f06</t>
  </si>
  <si>
    <t>80970b8f-a4e1-4527-a287-69fd15cfd7b8</t>
  </si>
  <si>
    <t>e1c4618c-2f7a-4fe2-acfa-4a17febfba66</t>
  </si>
  <si>
    <t>a61a932b-39df-4cb7-bc95-ee58c32ae8c1</t>
  </si>
  <si>
    <t>33dd55f2-9e5d-428b-8fc8-66fe45cc7d59</t>
  </si>
  <si>
    <t>f15a1168-5369-471b-a85c-a082618998fb</t>
  </si>
  <si>
    <t>85c37daa-488f-4a90-936f-edf3705f4312</t>
  </si>
  <si>
    <t>15edec83-f827-41f9-891c-6090d464516f</t>
  </si>
  <si>
    <t>020b1268-9183-4b9b-ade8-753d4a503158</t>
  </si>
  <si>
    <t>99af0af4-b5e3-469f-82a0-6eea191254ef</t>
  </si>
  <si>
    <t>9898e136-a642-45a8-a9f3-22ed47fb72c1</t>
  </si>
  <si>
    <t>a0661317-79a5-4925-a810-a668248f9c07</t>
  </si>
  <si>
    <t>0a71eb9c-d210-4f8d-bc28-8b73c8dcad4f</t>
  </si>
  <si>
    <t>2b3aa37f-1cc6-4658-8150-a80d4c0edb36</t>
  </si>
  <si>
    <t>0e315877-637e-4631-ab55-d3548c460a77</t>
  </si>
  <si>
    <t>f7f5079d-5885-46ac-94a7-3b50e620f993</t>
  </si>
  <si>
    <t>f7e4ae3e-22d6-4fa6-a936-777f5571134a</t>
  </si>
  <si>
    <t>Riu58</t>
  </si>
  <si>
    <t>000100d7922ef8db4a20ef778f839fab</t>
  </si>
  <si>
    <t>d6368635-2184-4379-877a-ac864a12e1bf</t>
  </si>
  <si>
    <t>60ff5dc6-7fd7-424a-8adf-85e3bbbcb37b</t>
  </si>
  <si>
    <t>42003c51-61e3-4082-99a4-e3b12280b8f7</t>
  </si>
  <si>
    <t>67f1c85b-715a-4c4f-8785-5c1e0b94eb50</t>
  </si>
  <si>
    <t>803637f8-10f6-47fd-8ce8-71206045d6fa</t>
  </si>
  <si>
    <t>fa78b5b1-87fb-46aa-ad44-68d930a634db</t>
  </si>
  <si>
    <t>0fd505cb-541e-4ce6-acb7-02d49f8ed9e4</t>
  </si>
  <si>
    <t>94c24f1d-6a9a-4251-9e1e-5371ad050131</t>
  </si>
  <si>
    <t>Onp7</t>
  </si>
  <si>
    <t>5c973cd48c75014f05a97d46867018b6</t>
  </si>
  <si>
    <t>012873db-a420-458f-a6a5-2a5b8fdb912b</t>
  </si>
  <si>
    <t>c3f10eba-b1b7-4afa-9710-7c05a8579e62</t>
  </si>
  <si>
    <t>fab00411-904e-4856-9520-13b48654aabd</t>
  </si>
  <si>
    <t>98943248-9c63-4fca-89cf-823f8b606f7d</t>
  </si>
  <si>
    <t>75983415-b6ef-450e-a5b6-09f29609fb99</t>
  </si>
  <si>
    <t>12fc5029-8f46-4278-81aa-146c4caff3e1</t>
  </si>
  <si>
    <t>2f372610-08cb-4db6-960e-e966444b6e63</t>
  </si>
  <si>
    <t>ca36b4e7-2a39-47ca-a478-304a132e00b8</t>
  </si>
  <si>
    <t>1112b707-999c-466f-a1ce-2277db8ac58f</t>
  </si>
  <si>
    <t>1bf6c5f4-122a-4fae-bbbd-cdbb687ac317</t>
  </si>
  <si>
    <t>73ac16ec-a8ba-41f4-911e-1e08f3d0a265</t>
  </si>
  <si>
    <t>9ce6a27e-b1d6-400a-9e37-0e83d8536e7d</t>
  </si>
  <si>
    <t>e6838cb4-85e1-4285-a5c5-1040a04d83dd</t>
  </si>
  <si>
    <t>da6ffb10-d89e-4c31-9798-a1340e9b4594</t>
  </si>
  <si>
    <t>38a9a359-2de0-46b9-b06f-5b00d0103303</t>
  </si>
  <si>
    <t>19c5bf7f-7f07-4bed-8c9c-bd5dbc41d4af</t>
  </si>
  <si>
    <t>c620cc1f-21b8-48e3-b155-7a8cd3d9524c</t>
  </si>
  <si>
    <t>fd15c958-775f-4e96-a96f-d9856a502d6d</t>
  </si>
  <si>
    <t>e2b705d7-ce8e-44cb-862b-b645d23b8781</t>
  </si>
  <si>
    <t>c103566d-1862-4564-bef0-dd46ce7fb2d6</t>
  </si>
  <si>
    <t>7bb0199f-446f-4e1c-b6ab-b00214b9b311</t>
  </si>
  <si>
    <t>b5fbe32e-0bcc-44ca-964e-3be3124bbc2e</t>
  </si>
  <si>
    <t>bb704c88-bb19-48a8-ae1d-6c1af0f9e96d</t>
  </si>
  <si>
    <t>2a580721-b9b3-4803-881d-f492398869df</t>
  </si>
  <si>
    <t>f2eff081-f6f8-49c8-8f35-60b669f80397</t>
  </si>
  <si>
    <t>90cdad95-d3de-4512-9a26-ece384cdadb9</t>
  </si>
  <si>
    <t>1e450169-5917-421f-909b-dff51b36ffce</t>
  </si>
  <si>
    <t>138131b2-21b3-46c0-a1f3-8a55f5211f13</t>
  </si>
  <si>
    <t>adc192fe-b663-4de2-92c7-764caa711758</t>
  </si>
  <si>
    <t>01d71c55-e4ad-4bc9-8b84-0d929d68fa8b</t>
  </si>
  <si>
    <t>2f2a272a-9361-4b56-87c2-5c0d46a857f4</t>
  </si>
  <si>
    <t>f8e12787-9607-41c1-96c4-19be8c189be5</t>
  </si>
  <si>
    <t>RI211</t>
  </si>
  <si>
    <t>0b0b0c3f1214bcc00653e7afd26fb761</t>
  </si>
  <si>
    <t>db9d0a1c-c234-446a-bf87-1e220257b524</t>
  </si>
  <si>
    <t>03d6c077-02ad-4057-8011-5988076ed0c2</t>
  </si>
  <si>
    <t>f87f8a7e-9683-495a-900e-15f3741ef139</t>
  </si>
  <si>
    <t>5377b540-e733-431d-a07c-d00ae00ef8be</t>
  </si>
  <si>
    <t>3a85fbf7-38c9-4f65-991e-e35c0b6a0366</t>
  </si>
  <si>
    <t>77d4bd01-c570-44b0-987d-d7b6ee926862</t>
  </si>
  <si>
    <t>17e5735b-2a4a-4d36-a5b2-f435d2da957a</t>
  </si>
  <si>
    <t>7d335e17-010b-4a51-8988-60d13cb118f3</t>
  </si>
  <si>
    <t>f32d1900-05b7-4765-864b-af57f1ee8a13</t>
  </si>
  <si>
    <t>068d2dc3-20c0-4079-b935-3eb8b0c557fd</t>
  </si>
  <si>
    <t>4e51e577-ba16-493d-81a9-15c4c3045195</t>
  </si>
  <si>
    <t>5052a2eb-d286-4e7e-b4cb-0435e070bc19</t>
  </si>
  <si>
    <t>dba2123c-4328-4601-9eb1-34a630fd3c2a</t>
  </si>
  <si>
    <t>Mar 13, 2024</t>
  </si>
  <si>
    <t>10ca56e1-a487-4f5f-8389-0f76bd16228f</t>
  </si>
  <si>
    <t>66c7fa3e-1ea5-474e-833d-8d763b8d6b24</t>
  </si>
  <si>
    <t>72b4a668-4f79-4b6c-8de6-6214e7306383</t>
  </si>
  <si>
    <t>9141e146-7602-46db-a7ca-e17e38873e00</t>
  </si>
  <si>
    <t>3370b56a-b542-40b1-8a8e-8e949c3982ea</t>
  </si>
  <si>
    <t>94fb50e1-78d4-4dc2-bdf7-8a5ddb55dff3</t>
  </si>
  <si>
    <t>87a71973-323b-4a1c-b2b7-6a5161177d39</t>
  </si>
  <si>
    <t>407c0a65-58f0-4e5d-abac-77feb4c9e434</t>
  </si>
  <si>
    <t>c2945381-45ae-44dc-b9cc-56a0f21bdbaa</t>
  </si>
  <si>
    <t>8cc38f56-e284-472e-96d2-8f8381320a84</t>
  </si>
  <si>
    <t>dd855bec-c534-45e1-bf2c-dd550f0d74e0</t>
  </si>
  <si>
    <t>a4ece05d-9baa-4475-9cfc-57f23882c02f</t>
  </si>
  <si>
    <t>beec3d4d-748c-46de-a518-1f69cbaa73d3</t>
  </si>
  <si>
    <t>8bfd7718-4d78-47b6-a943-b3d42cf8eb35</t>
  </si>
  <si>
    <t>8dd4c264-c0e1-46e5-89f3-c8ef74a630cf</t>
  </si>
  <si>
    <t>7958e7f7-2a6c-489f-b30c-8558731b50a2</t>
  </si>
  <si>
    <t>3a390296-97ae-484e-8d43-7773bcb90882</t>
  </si>
  <si>
    <t>d9d555c7-c4cb-482d-9fd6-4fd285ed648c</t>
  </si>
  <si>
    <t>32c4ea8b-4313-4234-97cb-a1ac66778cc2</t>
  </si>
  <si>
    <t>6af1b1c2-bdaf-4a47-83b8-a9d1c70bf730</t>
  </si>
  <si>
    <t>8f8d64d8-097e-41ec-927d-f01232546d89</t>
  </si>
  <si>
    <t>47b1873b-f85f-4330-bfd2-bdfe250395f9</t>
  </si>
  <si>
    <t>11a3b7dc-3290-4591-8dc4-46d436270494</t>
  </si>
  <si>
    <t>8cf2747b-fe4b-4b20-a774-d7ec5761a0cb</t>
  </si>
  <si>
    <t>75daa285-a403-4e4b-839c-639f51aa005b</t>
  </si>
  <si>
    <t>81026db0-aea2-4d03-ba70-f9d367526834</t>
  </si>
  <si>
    <t>23ef7e4c-7b4e-4339-89b5-d635ad44a877</t>
  </si>
  <si>
    <t>d144c5a2-2c04-45a8-817d-290f25b21bba</t>
  </si>
  <si>
    <t>784f4729-d50a-45e5-9d07-7ee1c9191f2d</t>
  </si>
  <si>
    <t>c63fad97-464d-45de-993e-be51a37d0c9a</t>
  </si>
  <si>
    <t>20fb7eba-1b06-4ff9-94b6-4716386087ac</t>
  </si>
  <si>
    <t>e9ffcb42-540e-4798-8d34-1e3a41ab64fe</t>
  </si>
  <si>
    <t>ba26467c-1e91-4e81-abde-b0b28081d51d</t>
  </si>
  <si>
    <t>7b111917-9e06-42b6-9af3-17873e713333</t>
  </si>
  <si>
    <t>70e1244a-38e8-45b0-a83f-6ded4c3aef48</t>
  </si>
  <si>
    <t>c515cfbb-2a5a-4e91-a83b-9fa97d0d4f72</t>
  </si>
  <si>
    <t>a516a12d-a049-422b-9cb6-991c2ab5385e</t>
  </si>
  <si>
    <t>d8384fa3-db98-449e-a15d-f8bcc9a81fc6</t>
  </si>
  <si>
    <t>c98a7fea-04ee-4b3c-b1e0-b4ad3e54a385</t>
  </si>
  <si>
    <t>4491e351-88f7-44c4-b3a3-cd0a98a26421</t>
  </si>
  <si>
    <t>63802827-0637-45df-87b3-d07b79bdef9e</t>
  </si>
  <si>
    <t>7cc6ff50-305b-4ddc-953f-73cbd085d371</t>
  </si>
  <si>
    <t>892023a6-2224-4d62-8a0c-fa5767f7c720</t>
  </si>
  <si>
    <t>3d2be24c-abed-45b2-9981-35d07afa3bd6</t>
  </si>
  <si>
    <t>e2ddcc3a-00ca-4f1a-ab40-391b608e32b3</t>
  </si>
  <si>
    <t>ad1eb75c-6707-4d4b-afff-f88079a8ce75</t>
  </si>
  <si>
    <t>d8341629-b2f7-410a-a770-5f6e24f7a805</t>
  </si>
  <si>
    <t>1f280abe-6984-4c05-a16b-2a2442124811</t>
  </si>
  <si>
    <t>8cac1946-4e36-4972-9a9a-7e13885fe78a</t>
  </si>
  <si>
    <t>bbcab413-fbe7-4d40-b3e8-94018e4caead</t>
  </si>
  <si>
    <t>8ff39bf9-c927-473f-bf73-d1edbe74212b</t>
  </si>
  <si>
    <t>4aeb5117-d680-4799-b54b-94c0fe412701</t>
  </si>
  <si>
    <t>ef07f5a0-0c99-4fa9-97fc-0e4aea3a3eb4</t>
  </si>
  <si>
    <t>e1fbcddc-e883-4c46-9330-785414a66cf9</t>
  </si>
  <si>
    <t>df1eb6f8-e29c-4a39-9656-f07b98009724</t>
  </si>
  <si>
    <t>75a101fc-97a2-40ac-afa6-d0785e4ee581</t>
  </si>
  <si>
    <t>674806f1-d9fc-4a61-9613-8535479f57a9</t>
  </si>
  <si>
    <t>51b3dc90-7862-4e1b-877e-ba4b438a6ee4</t>
  </si>
  <si>
    <t>ab10b319-2e87-44db-8d51-cd82962b9953</t>
  </si>
  <si>
    <t>84558421-6578-415c-b232-327e5a742651</t>
  </si>
  <si>
    <t>db07d82b-d99f-42c1-8c31-eb0ddb59c7ec</t>
  </si>
  <si>
    <t>ed7ef4e6-48aa-4fcb-95a5-1eb0553db16c</t>
  </si>
  <si>
    <t>9ad3a357-61c5-4449-a4f3-5bedf4a9806d</t>
  </si>
  <si>
    <t>acd07475-9af8-43cd-8072-7714392e1733</t>
  </si>
  <si>
    <t>4f2c3929-633d-4be8-906b-65078e0125f2</t>
  </si>
  <si>
    <t>IPAD9P3</t>
  </si>
  <si>
    <t>08d6b2de23ae4a561cbf44edd0f9c2b1</t>
  </si>
  <si>
    <t>3f269507-8763-4aa9-8378-9c119b8f2ed4</t>
  </si>
  <si>
    <t>17ba5502-f7f5-4428-9793-9dc0f5741f46</t>
  </si>
  <si>
    <t>84eb3ab0-1375-4ec8-ad94-23f07161b703</t>
  </si>
  <si>
    <t>931ec088-caa3-4a43-a5d3-ec6b0016edc5</t>
  </si>
  <si>
    <t>Mar 12, 2024</t>
  </si>
  <si>
    <t>ac639ae9-8c64-47c0-ba84-abe9bbe8e8ee</t>
  </si>
  <si>
    <t>c5785c5e-405e-4301-9b7b-bfc28c98d8c2</t>
  </si>
  <si>
    <t>49768e6d-813f-4c8b-b63a-6ff10773419d</t>
  </si>
  <si>
    <t>d62adab8-f6d6-499b-8975-1f8903516d46</t>
  </si>
  <si>
    <t>a21f8dc9-1066-4b79-8ac5-8e368ccd3efd</t>
  </si>
  <si>
    <t>7024bdd3-1152-4916-8cc6-4a690d05e42d</t>
  </si>
  <si>
    <t>208f6507-7e55-4d77-bea7-c9828c6cea33</t>
  </si>
  <si>
    <t>86ad74fe-51c2-4872-b773-c3ad52dbd69c</t>
  </si>
  <si>
    <t>96162875-1d05-49b9-bcf9-7e842ae0680a</t>
  </si>
  <si>
    <t>76060c93-daea-4264-afea-c88b0105a8de</t>
  </si>
  <si>
    <t>2fa5dcc9-eb94-4232-8463-9fe9e694985a</t>
  </si>
  <si>
    <t>bc2f08aa-5279-497f-8f52-ad5fbb6d7f06</t>
  </si>
  <si>
    <t>e7545971-ab4a-4fc2-ba01-08353122449f</t>
  </si>
  <si>
    <t>d7590e26-7bc3-4d8a-b4be-40097f291e01</t>
  </si>
  <si>
    <t>8ac2929c-c644-4532-88ee-4b5c6473a67b</t>
  </si>
  <si>
    <t>c60a3c16-48c7-4789-a37a-7462d1fd6aab</t>
  </si>
  <si>
    <t>MOTO50L1</t>
  </si>
  <si>
    <t>41f40c57f9ed3d5d8948f20c9f3fe321</t>
  </si>
  <si>
    <t>b2663ac7-73be-4b7e-950e-1578ebaf0b7c</t>
  </si>
  <si>
    <t>fc82a207-fe73-4352-aa42-bd61848c1992</t>
  </si>
  <si>
    <t>34d55240-c38a-474d-a976-995a932851a6</t>
  </si>
  <si>
    <t>ee47a5e9-711b-4fa8-8975-3182ea695e94</t>
  </si>
  <si>
    <t>b3b309b0-7cb2-4cfa-912a-793552890b03</t>
  </si>
  <si>
    <t>a98bade9-e115-4d20-8ac1-35c745ed9f1c</t>
  </si>
  <si>
    <t>7a053952-19e2-40a0-97ff-635034460f2d</t>
  </si>
  <si>
    <t>9f2580d9-64a6-409b-96a6-535abdb1a915</t>
  </si>
  <si>
    <t>a8703529-b78d-4e85-9303-0662935a5bf2</t>
  </si>
  <si>
    <t>9824548a-e822-4060-ac21-db553190411c</t>
  </si>
  <si>
    <t>0632655e-76a0-464c-910e-c98429827074</t>
  </si>
  <si>
    <t>16f6e468-a802-45f5-984c-ee7f57b88779</t>
  </si>
  <si>
    <t>1e1fa744-5c0d-4630-afc5-abed16415d00</t>
  </si>
  <si>
    <t>af76bd13-b44a-4448-b0e3-be3d361928c4</t>
  </si>
  <si>
    <t>a410f304-2d41-4e87-bbd0-a72ec10a3bd4</t>
  </si>
  <si>
    <t>9492da03-6fb7-4c5c-a10b-0f6a29e8f207</t>
  </si>
  <si>
    <t>a5724b23-14e1-4a4c-80c8-3cb882d4a287</t>
  </si>
  <si>
    <t>a0216227-c47c-4867-a97b-60747de4f2ff</t>
  </si>
  <si>
    <t>6d275a9c-eac3-4b39-bfdb-cabde198cdd4</t>
  </si>
  <si>
    <t>0c9a1a9c-5b03-45d8-9907-e51149c3d96b</t>
  </si>
  <si>
    <t>f9ab876b-53b2-40b9-8d30-7177fdcce1cd</t>
  </si>
  <si>
    <t>69c0b261-9c8e-4374-b98a-b392abd95ed0</t>
  </si>
  <si>
    <t>f25f8003-b418-4d69-ae5a-627d0ce73cb1</t>
  </si>
  <si>
    <t>e6e9a718-1193-473e-9ff0-aeabeaf2aafb</t>
  </si>
  <si>
    <t>95d83388-fe6f-4f26-8740-87442e8fef12</t>
  </si>
  <si>
    <t>ba56d513-6ebf-4c09-b4ef-eb6674e5ddbc</t>
  </si>
  <si>
    <t>2c891f52-49f1-4030-add9-2b4a44623676</t>
  </si>
  <si>
    <t>209c5f30-7daa-4f8a-a46f-1f3fe7519aef</t>
  </si>
  <si>
    <t>905e91ce-14b8-47a7-a30e-bf1eab631791</t>
  </si>
  <si>
    <t>c8acf20f-fce4-41dc-b547-9901dd1336b5</t>
  </si>
  <si>
    <t>c8f325c0-d6cc-4bd2-b715-18eb5342fe99</t>
  </si>
  <si>
    <t>3f65f0e9-801c-4e3b-a3cb-1ad08f59dab1</t>
  </si>
  <si>
    <t>d0d08123-350a-477d-b611-a89807530d11</t>
  </si>
  <si>
    <t>83337b6b-82fa-4cf6-875b-512344b1210b</t>
  </si>
  <si>
    <t>5ae7ace3-e614-41ae-a64a-b6d9b7fb4ba0</t>
  </si>
  <si>
    <t>0d084282-46d7-4856-8c51-c94f72c1d1b0</t>
  </si>
  <si>
    <t>d8cf9fec-1614-473f-adef-4eff8d4dae7e</t>
  </si>
  <si>
    <t>1e3e2e96-d3d5-4465-9b20-d3715182cfd9</t>
  </si>
  <si>
    <t>d581186a-659d-41c4-bb27-71c943fc26df</t>
  </si>
  <si>
    <t>TABA8P3</t>
  </si>
  <si>
    <t>109c556631a5385930889573ebb52397</t>
  </si>
  <si>
    <t>9ecec463-c419-4d53-b81c-b633c54f6570</t>
  </si>
  <si>
    <t>37848525-4a67-4cb7-b3ba-a381b58e0f17</t>
  </si>
  <si>
    <t>7bac3f7b-0538-4801-8733-a55f798ff181</t>
  </si>
  <si>
    <t>c35b3b7d-c446-4d0e-a749-3db49233c5a6</t>
  </si>
  <si>
    <t>fa5bd662-26eb-4004-adde-e971cf8b2ed7</t>
  </si>
  <si>
    <t>3381f518-1dd1-41eb-8456-0573e3a6a099</t>
  </si>
  <si>
    <t>c0872aba-bee6-4e82-b513-856e50d85562</t>
  </si>
  <si>
    <t>442aba12-e221-40c3-9f5b-e951cd29b2e0</t>
  </si>
  <si>
    <t>ab01183f-13e6-466b-9c70-76918ec75710</t>
  </si>
  <si>
    <t>121abd7e-091b-427c-8613-0efb3eaa8b1b</t>
  </si>
  <si>
    <t>ab120009-c0ef-47da-9ad8-da5b9dc0d682</t>
  </si>
  <si>
    <t>28b8f3a1-e8dc-412d-be27-2112d253fb14</t>
  </si>
  <si>
    <t>d416e962-28c4-497e-b564-52e501e015dd</t>
  </si>
  <si>
    <t>f307a4e8-d44e-4c2e-8daa-339da8cbc597</t>
  </si>
  <si>
    <t>a2f76a47-b103-46d2-b6bc-9cbdd2e9a5c9</t>
  </si>
  <si>
    <t>960a9962-5555-4b15-9461-e54c1232dcb5</t>
  </si>
  <si>
    <t>678ef7d1-c890-48c8-9ff6-38d2e1ffd7fe</t>
  </si>
  <si>
    <t>e191802c-d0ac-4df0-afdc-efab72fa68fd</t>
  </si>
  <si>
    <t>eb67e52b-b77b-45c3-beac-0c235ce5276f</t>
  </si>
  <si>
    <t>fb8066b7-fae5-4e98-a884-fe0554573cdb</t>
  </si>
  <si>
    <t>ca0c5d8a-3205-4db6-84c2-a0435eaadadd</t>
  </si>
  <si>
    <t>78db41d2-5c51-4650-a909-35040d0c72b5</t>
  </si>
  <si>
    <t>6ce17c60-c025-46d4-8399-97a4da3c626c</t>
  </si>
  <si>
    <t>ada80152-9b7e-43f7-8e87-8fc2093c2bd2</t>
  </si>
  <si>
    <t>4f80ddba-3013-49ce-b8a7-76f3a6709aef</t>
  </si>
  <si>
    <t>8ff4ba98-9b15-4e90-933b-4c80870e06b1</t>
  </si>
  <si>
    <t>52f3d936-efc5-4334-9f6b-f52b1ab60aca</t>
  </si>
  <si>
    <t>550fec5e-660d-4c68-b743-159ad792263e</t>
  </si>
  <si>
    <t>eb585d25-2677-4247-86b8-8032ca7c0655</t>
  </si>
  <si>
    <t>a2e66bb8-d06b-4924-8475-3947a85ae28f</t>
  </si>
  <si>
    <t>71da051a-d204-47ef-9611-a27a05706087</t>
  </si>
  <si>
    <t>0bcd35e5-9f53-40d7-818c-d72f27c6b368</t>
  </si>
  <si>
    <t>39e60893-edf3-48ec-9390-fab1b019d5b8</t>
  </si>
  <si>
    <t>420803c1-63d4-47cf-bb13-ee1549ccf7ad</t>
  </si>
  <si>
    <t>6f06a90f-cb6b-4143-860c-637de96531b4</t>
  </si>
  <si>
    <t>89a37904-1655-4e42-a658-3eb05735168b</t>
  </si>
  <si>
    <t>261770ae-598f-4d3c-abc5-d09416f75c21</t>
  </si>
  <si>
    <t>87c9d222-686a-4c22-a745-76101dbaedfd</t>
  </si>
  <si>
    <t>8f3c6f73-1e7f-47d1-93b5-32a7f65f5d8f</t>
  </si>
  <si>
    <t>6482475e-1701-48ea-9bc7-1b3ec01b75a3</t>
  </si>
  <si>
    <t>f84c30e0-289b-4194-8e37-cb8c6e36acdb</t>
  </si>
  <si>
    <t>bde83e5f-5f92-4513-abe8-03d08ecbc44e</t>
  </si>
  <si>
    <t>1a85a4dd-194b-404e-9326-6f29ceaf3c08</t>
  </si>
  <si>
    <t>3f56c3a0-b575-479d-9450-8fa403e9d9d9</t>
  </si>
  <si>
    <t>33e8851e-03bc-430a-83ff-88350df88ceb</t>
  </si>
  <si>
    <t>ec25b71c-8acf-4c66-aaa7-4ee738cd3027</t>
  </si>
  <si>
    <t>924762ea-336e-4dc6-a7bc-23f88b22fe75</t>
  </si>
  <si>
    <t>8e13ae5b-a5f3-444d-963b-167da25ce9b2</t>
  </si>
  <si>
    <t>Mar 11, 2024</t>
  </si>
  <si>
    <t>70a7446c-c35b-4e22-abd0-2433409c576a</t>
  </si>
  <si>
    <t>d95d1335-5838-4d13-bc4f-dffdb47eb5d6</t>
  </si>
  <si>
    <t>632b082d-8610-4e89-a37e-91df2e86a530</t>
  </si>
  <si>
    <t>2b72d3a7-1e74-45c2-be88-0f15590d6688</t>
  </si>
  <si>
    <t>3354a7fe-7525-4ee1-9f10-9e68ca3e70da</t>
  </si>
  <si>
    <t>e35c1bcc-38ba-443a-bb67-d3cf86d68601</t>
  </si>
  <si>
    <t>61c8ba9a-73a2-4ab5-89cb-bcd941a6b585</t>
  </si>
  <si>
    <t>f142e103-6b82-4135-b9f6-73a639540197</t>
  </si>
  <si>
    <t>9e572c29-568c-46e2-90db-9fc0523a4b63</t>
  </si>
  <si>
    <t>813e7cae-7c46-4346-8f27-16ebf9bff49c</t>
  </si>
  <si>
    <t>a580f5bd-53b9-4af9-a39e-f4c1e9d6fdcf</t>
  </si>
  <si>
    <t>5e6d5428-6e24-4288-ae0f-e1eef3a6f491</t>
  </si>
  <si>
    <t>87f92952-0ee1-44c1-b160-730ce4f2adff</t>
  </si>
  <si>
    <t>46a705fd-f33f-462d-9169-24abfe4a5260</t>
  </si>
  <si>
    <t>f9fecf93-3724-46b4-9948-eca29346a5eb</t>
  </si>
  <si>
    <t>6e0e4639-0017-4e3a-bd46-eb314b6b4039</t>
  </si>
  <si>
    <t>3229a953-6447-4c4b-8d2a-cd2f1bc86f85</t>
  </si>
  <si>
    <t>17680062-948c-43cc-bbf8-002df43b4d77</t>
  </si>
  <si>
    <t>b77521bd-9370-4c1a-b15c-3a23d68cd247</t>
  </si>
  <si>
    <t>6968dffe-f4e4-43ad-8939-3b29ee2a8322</t>
  </si>
  <si>
    <t>697e812f-a0b9-4bd0-aae3-7bba9f923ba8</t>
  </si>
  <si>
    <t>90730b58-1c55-4d68-a335-ca4d0d68f184</t>
  </si>
  <si>
    <t>1e996416-1bef-4b3b-9397-f33775834b77</t>
  </si>
  <si>
    <t>19035f11-709b-460b-bc7f-d64e929370b0</t>
  </si>
  <si>
    <t>8d9ba62d-aaef-4cc9-9db4-4e5c534728c1</t>
  </si>
  <si>
    <t>11081bc4-8367-4040-8523-413367b06f0f</t>
  </si>
  <si>
    <t>790e3d4d-7904-4d36-8804-bb2235620652</t>
  </si>
  <si>
    <t>df84fc5f-d378-46b9-8294-a6b2069e6f3b</t>
  </si>
  <si>
    <t>2eb4ca3c-b421-45e1-bea4-5f95cbd18f7d</t>
  </si>
  <si>
    <t>004275d4-df90-41c8-9721-2dbe6b39fb3f</t>
  </si>
  <si>
    <t>01d2ae9d-7c6a-4e42-8001-dfddf7fbb8b8</t>
  </si>
  <si>
    <t>cf785967-6a8f-4292-b61d-57dc11d11da9</t>
  </si>
  <si>
    <t>4c2f004e-a890-4a18-a763-24c2fceaf927</t>
  </si>
  <si>
    <t>6d21beee-7f1e-4bdb-bbd3-def4818139b3</t>
  </si>
  <si>
    <t>b7b1b601-9039-49a9-8157-2f41a9c8d136</t>
  </si>
  <si>
    <t>ab0da432-6bd0-465e-bb0e-31cfe8e4af43</t>
  </si>
  <si>
    <t>bef53939-323a-4e67-951b-cfdaeff88064</t>
  </si>
  <si>
    <t>4ecd3808-3aa6-4498-a680-e90bac5b1929</t>
  </si>
  <si>
    <t>e33262fb-6187-4675-b0d9-7aa7ce564f54</t>
  </si>
  <si>
    <t>b102ea7a-003e-4d1c-9ae4-3ee49960371e</t>
  </si>
  <si>
    <t>d02ebeb5-38cd-46d9-94b8-6e6ac27996ea</t>
  </si>
  <si>
    <t>4165d4d3-7841-4b2a-9b9a-d4818c16e112</t>
  </si>
  <si>
    <t>e02e9831-68fd-48e6-96c6-89330c936681</t>
  </si>
  <si>
    <t>ee1a43eb-4daa-4e56-9dc8-0108960fe858</t>
  </si>
  <si>
    <t>d2fdd70f-7946-4b8f-a1a8-fd7e5b37b803</t>
  </si>
  <si>
    <t>8b39bf8b-9134-4ce9-97ed-5e8f5681349a</t>
  </si>
  <si>
    <t>1f307c47-ed87-4ed7-b8f4-cb5e21df9d12</t>
  </si>
  <si>
    <t>72c3cdc9-02a6-4689-9f5d-ffd93606f19d</t>
  </si>
  <si>
    <t>0af1a511-0192-4c18-98a0-be3212ef5075</t>
  </si>
  <si>
    <t>af9a6bcd-5011-41d2-945f-18debb324e68</t>
  </si>
  <si>
    <t>a03610f4-e2cc-444e-8aa3-4b66d615aede</t>
  </si>
  <si>
    <t>198fd6d4-292c-4e41-b411-acaee9581d28</t>
  </si>
  <si>
    <t>0ef76e4c-0d98-4cbd-b7c9-302a3126898e</t>
  </si>
  <si>
    <t>b8027bd9-4a7c-45b3-8892-1173c8451726</t>
  </si>
  <si>
    <t>850bdae2-3b99-4793-b05e-5498ae9d740c</t>
  </si>
  <si>
    <t>f8db0621-88b3-4f99-8e95-a89e4d05a08a</t>
  </si>
  <si>
    <t>e9540589-6569-4c0c-9ce7-6b0eb971387f</t>
  </si>
  <si>
    <t>83608841-358d-49ca-9eb7-03e2c9428e44</t>
  </si>
  <si>
    <t>a282cd92-9f6d-4a49-8dfd-b8e58ee5fde9</t>
  </si>
  <si>
    <t>9d48d3c3-b6af-4237-b871-24d5970b76a5</t>
  </si>
  <si>
    <t>6ec329e8-c2a8-4c55-a7df-048cc3736220</t>
  </si>
  <si>
    <t>97667256-6fba-4e04-accc-2198f270fce9</t>
  </si>
  <si>
    <t>21556739-131a-42e3-84fa-f35aa2d20b60</t>
  </si>
  <si>
    <t>70b5a81d-3b1c-4416-ad0a-27f7a309615a</t>
  </si>
  <si>
    <t>a4329265-a26b-41df-b751-6d66d5e0fe87</t>
  </si>
  <si>
    <t>24a402ba-7436-45b3-90bf-9da2ca59cb25</t>
  </si>
  <si>
    <t>6478f5ed-7a53-4fa9-94d4-cd24d0b9ec4b</t>
  </si>
  <si>
    <t>98bc1b19-0df0-47e1-92d7-9e81cb055491</t>
  </si>
  <si>
    <t>28d5fdc4-500f-4a6c-947a-72b4955cd216</t>
  </si>
  <si>
    <t>180ba54e-2fb2-47a0-b054-b4fc52ce382d</t>
  </si>
  <si>
    <t>293cdc7f-ebe7-4aeb-b064-a0f4b1a34b95</t>
  </si>
  <si>
    <t>a4d040ff-65fd-458e-b56d-d83c07aba66f</t>
  </si>
  <si>
    <t>458a67d8-c653-4ddb-8825-f3396269845f</t>
  </si>
  <si>
    <t>ec661eb9-61d3-4985-ad72-6a421785770b</t>
  </si>
  <si>
    <t>fd6a562d-350c-4a9a-b7c0-0e31b4f340de</t>
  </si>
  <si>
    <t>ccc53d1f-8284-4621-b244-b08be84ec603</t>
  </si>
  <si>
    <t>2132fd4d-6ea6-475d-836a-99a0515bf489</t>
  </si>
  <si>
    <t>79f52c4b-0277-47a7-80f8-8737e3e8ee83</t>
  </si>
  <si>
    <t>42e2f06b-31c3-4941-89f8-892a2957de3b</t>
  </si>
  <si>
    <t>98905404-1ba7-48fd-8210-6c92476de667</t>
  </si>
  <si>
    <t>beafc27c-e2e3-4026-b68a-7fe090699c6c</t>
  </si>
  <si>
    <t>e5828a80-5d8f-4267-841d-b6de8594f32d</t>
  </si>
  <si>
    <t>Mar 10, 2024</t>
  </si>
  <si>
    <t>bcbe2fb2-4acf-4091-ae3c-03235321d565</t>
  </si>
  <si>
    <t>4f9d5452-85a4-4c60-a13a-b73b710e60b0</t>
  </si>
  <si>
    <t>e13d4c83-3647-4588-abea-f67ad9e3b409</t>
  </si>
  <si>
    <t>1d69769c-c0d2-44aa-be7d-0e839f65a804</t>
  </si>
  <si>
    <t>9391acbc-5a13-411a-9f90-b001e62f6dcc</t>
  </si>
  <si>
    <t>54a4d1c9-7739-4f88-a433-f9e0a7b77e19</t>
  </si>
  <si>
    <t>ae6d13ed-19bd-4175-b523-d45cc939a6d9</t>
  </si>
  <si>
    <t>502dbbe5-b79a-44a4-916e-ca4cbbf6f7c5</t>
  </si>
  <si>
    <t>7f0fc031-0ab9-44ee-b407-ff09e446e0b6</t>
  </si>
  <si>
    <t>612db827-8020-499b-9cfe-c4336ee94791</t>
  </si>
  <si>
    <t>7ff52453-58f8-49b8-9925-7f823f2e1619</t>
  </si>
  <si>
    <t>6fbc205d-0499-468e-a613-01f2bc36b50b</t>
  </si>
  <si>
    <t>5476854b-fa88-4860-ae04-6f3d6ac4869a</t>
  </si>
  <si>
    <t>16663aa3-16a1-45fa-95a9-bcf209c0c54e</t>
  </si>
  <si>
    <t>0wQOOg</t>
  </si>
  <si>
    <t>4ebf26293bd5024732ccf30ea3b9b6cc</t>
  </si>
  <si>
    <t>43a311e2-c737-4b58-b80a-46c415a5f502</t>
  </si>
  <si>
    <t>2ed95c4b-1ec4-498d-aa11-dd85fc65a6b1</t>
  </si>
  <si>
    <t>c5215d51-9cc3-46d9-b18d-99d632752d47</t>
  </si>
  <si>
    <t>01a13c98-c164-4f7f-9515-e75f042d7c0a</t>
  </si>
  <si>
    <t>f114e584-9c43-4950-bb40-564f2d80f3ad</t>
  </si>
  <si>
    <t>b82f22f6-09dd-4f47-8e17-8740a75853c4</t>
  </si>
  <si>
    <t>7ea87e30-f40a-476e-b19d-066dee342f4e</t>
  </si>
  <si>
    <t>9c611be7-75b7-47f9-ab8f-a337633e76c1</t>
  </si>
  <si>
    <t>cfdda589-6368-488e-9da5-768099158995</t>
  </si>
  <si>
    <t>ef43062c-4f00-4062-955a-5cfb01e7bab7</t>
  </si>
  <si>
    <t>0480c2eb-c799-4d35-a7d2-bb0a753ddf5b</t>
  </si>
  <si>
    <t>6e25fb4c-ab38-45d3-a667-a3b3e7114939</t>
  </si>
  <si>
    <t>17df29d5-3ba4-4e11-9149-581774638658</t>
  </si>
  <si>
    <t>506c922b-5002-43b4-86a3-34fe44978dd7</t>
  </si>
  <si>
    <t>aacbe1e7-aba7-446c-9f2d-043b913ce832</t>
  </si>
  <si>
    <t>e3fcd16a-9479-4ce3-b086-4000648d5ee7</t>
  </si>
  <si>
    <t>7dbea280-4d1b-428b-b7a4-eb74cbd9b0a1</t>
  </si>
  <si>
    <t>a7e88f85-5bc0-48f9-8855-66f5342e3890</t>
  </si>
  <si>
    <t>f5f5752b-2e63-4850-9497-44cb17fd9027</t>
  </si>
  <si>
    <t>75f8d8a3-25af-46fc-a994-1f712cb2efb2</t>
  </si>
  <si>
    <t>4e00338c-bf54-4b3e-a6fd-3900b3ca98fc</t>
  </si>
  <si>
    <t>319f8d55-7e69-4c97-a137-97a7e13d1450</t>
  </si>
  <si>
    <t>925b1302-502b-460f-8c88-226f23d916b4</t>
  </si>
  <si>
    <t>32117dd4-0276-47ff-b5bb-6b4ffaed3a67</t>
  </si>
  <si>
    <t>247e9eea-f721-4256-87be-7e8ebde885da</t>
  </si>
  <si>
    <t>f465c7c3-5542-4ba4-9e5e-cfe70a577739</t>
  </si>
  <si>
    <t>b4425cb3-da4a-4300-9da8-80ab6b97c475</t>
  </si>
  <si>
    <t>2a4a8db6-8365-4632-85d2-baf396113699</t>
  </si>
  <si>
    <t>114e2528-b1db-4a19-a431-a75aab99141a</t>
  </si>
  <si>
    <t>d50fc7f9-8b68-4299-a5c0-d5a4371c70f0</t>
  </si>
  <si>
    <t>d7c0a6d3-4f21-462c-b503-5c4fab4bc9eb</t>
  </si>
  <si>
    <t>ff14dd5e-9794-48fa-ba07-7750c7f015f1</t>
  </si>
  <si>
    <t>710d8bca-3728-462b-8076-18e8d0456bda</t>
  </si>
  <si>
    <t>38b784e9-0dd8-4964-a78e-111c6e0ad523</t>
  </si>
  <si>
    <t>1b84d8d0-0dd4-4935-af72-2ca46edb199b</t>
  </si>
  <si>
    <t>588b0899-3b22-486d-b3db-c9ee647b979c</t>
  </si>
  <si>
    <t>aeba6191-6778-46f3-9260-3301540139a7</t>
  </si>
  <si>
    <t>XIAOMIMI9AT2</t>
  </si>
  <si>
    <t>c0ce1524f055e1a8a92588f56e2b1944</t>
  </si>
  <si>
    <t>1b43304b-0716-465e-91df-471ea7f5e623</t>
  </si>
  <si>
    <t>8b21f049-b571-43c8-82c3-b64294bde1ba</t>
  </si>
  <si>
    <t>930a85fe-e28b-46f1-be81-ef9aa332a9cd</t>
  </si>
  <si>
    <t>cb514ace-9486-44af-8595-f58ef2f4a735</t>
  </si>
  <si>
    <t>b6b44a1a-0a53-4d0c-9a0f-695cb88dc93b</t>
  </si>
  <si>
    <t>b821004e-f63a-4a49-9a08-b8124cc69b03</t>
  </si>
  <si>
    <t>cdcd25bd-221d-4542-aaf2-cecf8c6a5cc4</t>
  </si>
  <si>
    <t>a8d59306-b2f9-4da8-b299-46dd5a63f76c</t>
  </si>
  <si>
    <t>0cbe8eb9-88a2-4a5c-8d64-8729cf09cb09</t>
  </si>
  <si>
    <t>b5fdfe51-2b90-490e-a90e-37818ef6d918</t>
  </si>
  <si>
    <t>f1e5e7fc-6bbd-475b-938e-327ae3156368</t>
  </si>
  <si>
    <t>1b5d0251-13e1-463e-b3a7-f250a9cce9fd</t>
  </si>
  <si>
    <t>5815a785-001f-44b4-98eb-37c5d37f5218</t>
  </si>
  <si>
    <t>0c2af4d0-b6cb-441b-8c18-f6bd41f478b7</t>
  </si>
  <si>
    <t>24b16374-5879-4dbf-9847-e4698b0bb8db</t>
  </si>
  <si>
    <t>6bc8a239-a38a-4229-af92-ad11534a9786</t>
  </si>
  <si>
    <t>a685ffe1-d277-4043-98f6-27edf0f71938</t>
  </si>
  <si>
    <t>bfa1f2f4-272c-437f-9914-15b194c66f3a</t>
  </si>
  <si>
    <t>96796440-fbe2-4fa9-8628-1316677a4058</t>
  </si>
  <si>
    <t>0cee7cbd-691e-4a4a-bec2-682538ad7f90</t>
  </si>
  <si>
    <t>f7980c28-c737-4c80-8a1b-e1768d45252c</t>
  </si>
  <si>
    <t>4ec10dd5-0a64-4910-a4ea-ef7e4bc121cc</t>
  </si>
  <si>
    <t>647f7db4-40d5-4a91-ba25-941757433076</t>
  </si>
  <si>
    <t>827ef81c-e041-4ed4-9e78-508d8383d411</t>
  </si>
  <si>
    <t>72f33ddc-d55e-4995-9295-f7127a87bf45</t>
  </si>
  <si>
    <t>3898c488-32eb-4111-a5f0-66127ed9282a</t>
  </si>
  <si>
    <t>d3b21724-1fad-4a2d-a545-6b893e479b06</t>
  </si>
  <si>
    <t>fd4a7016-b3f4-490c-9a4f-6151c92c09ad</t>
  </si>
  <si>
    <t>b0ad45c3-0ddd-4ad4-8afd-0970279cff35</t>
  </si>
  <si>
    <t>707ea6e3-1344-4bda-9e9b-73e471b130d9</t>
  </si>
  <si>
    <t>fd5e0bf9-414b-41bb-b881-37ae371bc456</t>
  </si>
  <si>
    <t>3b9dd28b-52e2-4a44-ac72-5c5c9be1494b</t>
  </si>
  <si>
    <t>bb3c147f-3eff-4be5-b9dd-dc41d6880de1</t>
  </si>
  <si>
    <t>5b02e974-7239-4699-8ce0-e398402b931c</t>
  </si>
  <si>
    <t>26568d6b-8d2c-4c0b-b63b-1052562ed9fc</t>
  </si>
  <si>
    <t>de056999-0252-41e2-be04-3d254f33408d</t>
  </si>
  <si>
    <t>d6b72372-7482-49e6-9e15-08dd149d1ce2</t>
  </si>
  <si>
    <t>IPAD8P3</t>
  </si>
  <si>
    <t>45bf2b5357557b6085ef60849aace848</t>
  </si>
  <si>
    <t>024b560f-f831-4b09-9fdb-92c2f8b5c6dc</t>
  </si>
  <si>
    <t>cfeb0c7c-27cd-415b-b90a-847a75a97e1d</t>
  </si>
  <si>
    <t>3bfb047f-2c4b-477d-89c8-e3f82dd6acf7</t>
  </si>
  <si>
    <t>893b5823-d22d-4e15-8693-89568f44281c</t>
  </si>
  <si>
    <t>eb720b30-bca0-4778-a3bc-f98636ddd1fa</t>
  </si>
  <si>
    <t>643076c4-ae99-4255-9041-5e3bdeeacc67</t>
  </si>
  <si>
    <t>c619cdf1-d0a8-4008-85f8-8989e6bd7436</t>
  </si>
  <si>
    <t>4267f15b-5aca-45cc-8355-c51dcd4377bf</t>
  </si>
  <si>
    <t>828c7466-2f3f-42eb-a826-c4edf5d62d1b</t>
  </si>
  <si>
    <t>87f3bfcd-7e3c-4cd6-86d7-089a1bf701a2</t>
  </si>
  <si>
    <t>db863276-c96b-469b-a1b1-6b6a4b9bcf48</t>
  </si>
  <si>
    <t>moto73P2G5</t>
  </si>
  <si>
    <t>0489ebdd88b194a25ea9b9a590662269</t>
  </si>
  <si>
    <t>5b05785f-8608-4908-987e-ed97f8f65551</t>
  </si>
  <si>
    <t>b5692c49-2e71-492e-824a-1b125f2ca763</t>
  </si>
  <si>
    <t>c198405f-52a0-4212-9ae7-95d84fef5bea</t>
  </si>
  <si>
    <t>74166797-8286-4c63-82df-4d986e21913f</t>
  </si>
  <si>
    <t>ec8e362f-7d0b-4e5a-a4b4-3c142704deba</t>
  </si>
  <si>
    <t>cfcfce4c-63fb-4a0b-949c-ae09f3f2b11c</t>
  </si>
  <si>
    <t>5c866ca8-f828-457e-a4e3-d53ff5c0d628</t>
  </si>
  <si>
    <t>c4e20657-a416-44f6-a057-c285c293e533</t>
  </si>
  <si>
    <t>Mar 9, 2024</t>
  </si>
  <si>
    <t>51aa3268-efb3-4808-a661-00e4a3833d2f</t>
  </si>
  <si>
    <t>d2a17f71-09b0-46cf-96b3-36f172690459</t>
  </si>
  <si>
    <t>4cff8aad-507d-4c5d-b1cd-e31b860e3b45</t>
  </si>
  <si>
    <t>de2bb649-5e84-4b3c-a43f-ca6c61e62213</t>
  </si>
  <si>
    <t>ff6e1b71-db9a-4de2-9366-0fd04626463a</t>
  </si>
  <si>
    <t>c99b2fa2-86fa-4686-8647-73c832ac9e21</t>
  </si>
  <si>
    <t>a74fb700-ad99-48dc-99d1-5c5fa891f83b</t>
  </si>
  <si>
    <t>8cf7ae77-87e1-4da6-8394-ffd2ee0e8db7</t>
  </si>
  <si>
    <t>30ec3521-5372-4090-b582-70a355f7dccb</t>
  </si>
  <si>
    <t>0a512878-a009-4409-a1c7-88cc53b9c056</t>
  </si>
  <si>
    <t>1a6d1705-7775-41b8-9c76-02fd483df05f</t>
  </si>
  <si>
    <t>b889fa51-c417-4708-9ba7-bfdb0447bd44</t>
  </si>
  <si>
    <t>4658fdce-67f0-41c4-b71e-7763085f8c53</t>
  </si>
  <si>
    <t>e1955ccd-04fa-4715-945d-eeeef240a99f</t>
  </si>
  <si>
    <t>35c34182-f0f1-4fa3-bdda-6c95c3b2d30b</t>
  </si>
  <si>
    <t>f24742e4-fd31-4e30-a6c9-887f05a1b0d1</t>
  </si>
  <si>
    <t>c579bbcb-4089-4892-a4a3-b752b6391198</t>
  </si>
  <si>
    <t>6520581b-af16-4564-9335-8f9e91ad31c7</t>
  </si>
  <si>
    <t>40be65eb-36e9-4b45-838a-fc847eb0a6fc</t>
  </si>
  <si>
    <t>00bbe328-e73e-4677-bc79-6416ec257674</t>
  </si>
  <si>
    <t>0c173168-640f-4492-a9c4-0c9337e2f3cc</t>
  </si>
  <si>
    <t>a5fc4a15-41b6-4b69-8ec6-43bad0015495</t>
  </si>
  <si>
    <t>9f35f4c6-562e-4a19-b7af-312bfc439404</t>
  </si>
  <si>
    <t>fa04d0ca-8347-4656-9da1-15087836326c</t>
  </si>
  <si>
    <t>f6e22b94-edb8-49ec-9ed4-a4f792b4020c</t>
  </si>
  <si>
    <t>ed4206d6-5860-48d6-bde2-e3b7586999f7</t>
  </si>
  <si>
    <t>d84bfecb-e5cf-4f0e-aa7b-a3f86f7aed86</t>
  </si>
  <si>
    <t>31c9fa1e-0d34-4939-abd9-967735fc03dc</t>
  </si>
  <si>
    <t>5183b809-10fd-4d5f-83ea-36c74bd361e4</t>
  </si>
  <si>
    <t>c62fbafd-8f81-4c5e-a114-5d4def785bb7</t>
  </si>
  <si>
    <t>21a039e9-148b-4cf5-8448-55a1ef131b02</t>
  </si>
  <si>
    <t>930f03e9-0cb6-404e-a13a-17b22fd11990</t>
  </si>
  <si>
    <t>136d7117-33c7-44ac-adb9-3ff725d2f25b</t>
  </si>
  <si>
    <t>3032830f-c4a8-4077-a815-53a7675eafcc</t>
  </si>
  <si>
    <t>d3726fc6-56fe-426b-be65-da65f8a4e82e</t>
  </si>
  <si>
    <t>e9bb33b1-fe37-49db-81d6-af7be10c4423</t>
  </si>
  <si>
    <t>64a2f51e-7ef3-4dae-8976-da013d88596d</t>
  </si>
  <si>
    <t>1d35a834-3e6a-47f2-b627-28f056e59869</t>
  </si>
  <si>
    <t>215d0d4c-1eaf-4a94-ac4c-eb949b69184d</t>
  </si>
  <si>
    <t>79580e31-9d24-4af3-902f-789930a3a71f</t>
  </si>
  <si>
    <t>af47d8b8-d7a8-4dd2-9258-70e66ff4300b</t>
  </si>
  <si>
    <t>f79c6a57-289c-46f0-8dba-7cd1ac79a596</t>
  </si>
  <si>
    <t>d3326511-2101-4987-8835-05ead2f71aa4</t>
  </si>
  <si>
    <t>19e89a1a-68dc-4c2b-b381-bf6ca6cb034e</t>
  </si>
  <si>
    <t>6254319c-d35a-44b6-9718-1b288ce83b43</t>
  </si>
  <si>
    <t>5f07bd9c-1909-4d94-a02a-b4e98309b96f</t>
  </si>
  <si>
    <t>31225e6f-124b-41e2-957b-41ede056cd58</t>
  </si>
  <si>
    <t>effdc567-4622-40d4-aa24-1e20b24f3667</t>
  </si>
  <si>
    <t>5ac99e09-46be-4970-b2e1-32f36032d4db</t>
  </si>
  <si>
    <t>5515e3f5-9085-4c38-9e32-a27ec0aae350</t>
  </si>
  <si>
    <t>276a780d-793e-4ad4-b70b-40ad0e61fad6</t>
  </si>
  <si>
    <t>1866bbbe-a506-462b-be54-c574c459a576</t>
  </si>
  <si>
    <t>1278eee3-bcf9-47a3-8cd4-a8ce91af820d</t>
  </si>
  <si>
    <t>8259322e-6770-4b11-81e7-4c91a9618852</t>
  </si>
  <si>
    <t>028db060-e455-408d-b2ea-02baaba2f4e7</t>
  </si>
  <si>
    <t>12b9c580-c249-4fc4-ba98-5e135ad83fe2</t>
  </si>
  <si>
    <t>8feeff50-be36-4421-adea-bb7d06100882</t>
  </si>
  <si>
    <t>4d677c35-a0b7-475a-9e56-d664ca5ccfd3</t>
  </si>
  <si>
    <t>f7e2d46c-ed3b-40b1-938d-47178a289448</t>
  </si>
  <si>
    <t>00132467-54b8-4e1f-988c-b0c7927aeb61</t>
  </si>
  <si>
    <t>25faf237-bcd6-4290-84ae-a3b6e23d88a3</t>
  </si>
  <si>
    <t>8da383b7-1a07-4424-b8ba-74fff1736e06</t>
  </si>
  <si>
    <t>d56ce1ec-84f8-4c5c-b868-aeb8bfb41bf1</t>
  </si>
  <si>
    <t>Mar 8, 2024</t>
  </si>
  <si>
    <t>02ddfff8-8ef4-43b5-b720-b6a4e34f0745</t>
  </si>
  <si>
    <t>bf8ef419-e785-409b-bbcd-beb49b9a079b</t>
  </si>
  <si>
    <t>bd95c9b8-3968-411e-9363-63b3e7daafdc</t>
  </si>
  <si>
    <t>aa380494-b17e-4711-a9b6-a087f8bc4e21</t>
  </si>
  <si>
    <t>9ff47f4e-9a6f-4ef5-86ba-186059c8722f</t>
  </si>
  <si>
    <t>b4c52abb-5f4e-487e-afd6-4d6f7c8456e1</t>
  </si>
  <si>
    <t>718f0e35-2e30-4283-ba30-6b3adc1d16e6</t>
  </si>
  <si>
    <t>48f6a021-9c72-4da7-a042-e23c21dbb62a</t>
  </si>
  <si>
    <t>6375282c-4259-4d28-8d31-6c3475b05bb1</t>
  </si>
  <si>
    <t>19b7628e-42f7-4159-abe4-26a20c400a8f</t>
  </si>
  <si>
    <t>2d6bc681-c08f-4e53-b829-537b1b95233b</t>
  </si>
  <si>
    <t>7388bbbe-90fd-4c6d-93ef-e89db67df70f</t>
  </si>
  <si>
    <t>23ca1574-dc0e-4253-accc-d65fb96843c4</t>
  </si>
  <si>
    <t>f13ba623-a538-4c19-8dae-14344e5f361b</t>
  </si>
  <si>
    <t>8903700b-9158-4c35-967d-308c3fdccffc</t>
  </si>
  <si>
    <t>af80a646-1870-43b4-a9c9-b0d4b7c0e69c</t>
  </si>
  <si>
    <t>cbcababf-e86e-4a5e-b638-bdb7258f994a</t>
  </si>
  <si>
    <t>c4a66466-5e85-4a56-ad71-3238cc2c858c</t>
  </si>
  <si>
    <t>a1a3ba43-b076-4612-81a1-f5f803609830</t>
  </si>
  <si>
    <t>78ef3ab5-ac9a-49ce-812b-5a541267055c</t>
  </si>
  <si>
    <t>b133edbe-ee04-4077-8974-9968299f70ca</t>
  </si>
  <si>
    <t>e292c7c9-447a-4fb1-9d93-283cd3ed2b86</t>
  </si>
  <si>
    <t>1c2f62ef-ba03-430f-acb6-cdad2d938368</t>
  </si>
  <si>
    <t>c5973bb9-b29f-45ee-97d4-36131cf99fea</t>
  </si>
  <si>
    <t>1677ee79-65ff-4ca8-b453-493db1924db0</t>
  </si>
  <si>
    <t>33be30c8-0ff8-4fc0-9b8e-f1dc65c7764c</t>
  </si>
  <si>
    <t>5b4a5798-44cd-44ec-ace9-de5f3ac4d085</t>
  </si>
  <si>
    <t>24e130c0-3afb-4f32-b140-62f5c7f2d1fa</t>
  </si>
  <si>
    <t>9fdb9071-8407-4b31-ae54-e31d9deefcca</t>
  </si>
  <si>
    <t>f21b5f18-a935-495f-a3ea-43d18688bc90</t>
  </si>
  <si>
    <t>4e9aec51-6ac0-42c1-9491-4d28019f84ec</t>
  </si>
  <si>
    <t>cdc452df-6421-4e62-a4a7-63d258dfba20</t>
  </si>
  <si>
    <t>24a3b73c-bf03-45c6-8f11-1369f0cc16bc</t>
  </si>
  <si>
    <t>fabb0059-4160-45e1-b82f-63bc19fec468</t>
  </si>
  <si>
    <t>8164a457-981d-4a6d-a2cb-193af8557a2b</t>
  </si>
  <si>
    <t>afe8ba02-3f81-42d9-bb28-222bab321d8f</t>
  </si>
  <si>
    <t>511ec3c7-5795-4f70-8707-08699cfda142</t>
  </si>
  <si>
    <t>bvUUaj</t>
  </si>
  <si>
    <t>59742d8dc73b704104f9dc4ce748b80c</t>
  </si>
  <si>
    <t>a72ef4ed-95c7-4b24-b488-120f2c6b0c1b</t>
  </si>
  <si>
    <t>72b6dd1c-593f-4fe5-a0bd-ff63649bc1cf</t>
  </si>
  <si>
    <t>707cf3d9-0da7-4166-b15c-3ff9d1457ab6</t>
  </si>
  <si>
    <t>30a1e699-0832-4ce1-b817-d370b5f097f3</t>
  </si>
  <si>
    <t>27cc7cde-8c0f-455d-9f20-d88c93b2f548</t>
  </si>
  <si>
    <t>44873b7d-8c50-4429-b837-50ee61a09e57</t>
  </si>
  <si>
    <t>683c98a6-637b-4386-a6b5-91177c8333f6</t>
  </si>
  <si>
    <t>49dfd0c4-5827-435f-b670-0bb038084066</t>
  </si>
  <si>
    <t>55a6e3af-20a1-4bea-a077-2954451437ec</t>
  </si>
  <si>
    <t>8de89fcc-c63e-49e8-a50f-60f1f213b995</t>
  </si>
  <si>
    <t>62a4b0b2-a1ea-41d0-8028-c3436044eb38</t>
  </si>
  <si>
    <t>a7ae3579-d524-4527-9f48-f2a58845060b</t>
  </si>
  <si>
    <t>51358f22-0c10-4dbe-8298-d8f1c2ac2f58</t>
  </si>
  <si>
    <t>b3fddcce-834e-4f2b-ad35-5fc35350f564</t>
  </si>
  <si>
    <t>ca618661-4168-44ac-94d9-b978025b639c</t>
  </si>
  <si>
    <t>f9773516-e2eb-46be-bdf1-31d63c1f347d</t>
  </si>
  <si>
    <t>6c6a2e1b-14da-4145-a42b-55e912ce52d2</t>
  </si>
  <si>
    <t>2a0ca117-c6d6-426d-9044-65b101956e46</t>
  </si>
  <si>
    <t>ad49845c-c129-4391-a77d-19e8bbd308a2</t>
  </si>
  <si>
    <t>585b9ce1-6acb-4be4-aa97-5e0f7f697188</t>
  </si>
  <si>
    <t>48f11961-03de-47ca-bf55-6020a33115d6</t>
  </si>
  <si>
    <t>c6fde4c7-ea9e-44ea-9c75-3fcf2fbc1393</t>
  </si>
  <si>
    <t>On3</t>
  </si>
  <si>
    <t>e0ed9299bde8410245c6c6e6de6e0bb9</t>
  </si>
  <si>
    <t>66310a43-549f-42e8-bf6a-2f6821b41c06</t>
  </si>
  <si>
    <t>e7575533-fbb8-4b52-9e7a-996e9fafdb1e</t>
  </si>
  <si>
    <t>727f1cf8-2c13-4740-a22b-cb67457c134d</t>
  </si>
  <si>
    <t>52b07048-8964-4ca7-a0b8-b76a6599b6d3</t>
  </si>
  <si>
    <t>f67e52ff-5a60-4c2a-bc38-4a2c3724f13c</t>
  </si>
  <si>
    <t>69a066f8-0b59-4f41-af61-1c180b0f1978</t>
  </si>
  <si>
    <t>b2e46485-c829-45a8-a2ba-771237c5d1fd</t>
  </si>
  <si>
    <t>3b7c8909-587a-4513-9724-415f73247bc0</t>
  </si>
  <si>
    <t>Mar 7, 2024</t>
  </si>
  <si>
    <t>12f84b10-eca0-4cdb-8661-c329955a94d9</t>
  </si>
  <si>
    <t>564604af-f2cc-46a6-86d1-4b6a39d040ea</t>
  </si>
  <si>
    <t>c36e1cc8-111b-42f7-960a-9020ada64799</t>
  </si>
  <si>
    <t>0378264f-b75b-4169-8fc3-64d82a90055c</t>
  </si>
  <si>
    <t>952c41a3-c8a4-4aa4-b2b9-e1dee2d50744</t>
  </si>
  <si>
    <t>2c60b09a-21bc-4573-b953-47a17a9dc7a2</t>
  </si>
  <si>
    <t>eba63d53-caca-4387-b798-b3abf0c4b1d7</t>
  </si>
  <si>
    <t>4b3d0bce-0eda-4ff7-8463-8f87e04b4a1e</t>
  </si>
  <si>
    <t>ccd7f623-5cb0-4f2e-92d0-2d9ee8abc8a1</t>
  </si>
  <si>
    <t>f019ee80-4561-4ed9-9ac6-4749f33c542e</t>
  </si>
  <si>
    <t>3307e10c-08a0-4801-a099-521948ea6add</t>
  </si>
  <si>
    <t>a7e6a8d4-aa3e-4772-8443-f21bd9ea85ee</t>
  </si>
  <si>
    <t>1f94a506-df35-4da2-96cd-8bd47fddd398</t>
  </si>
  <si>
    <t>0ccda35c-08f9-460f-bdf3-5387a633a5c5</t>
  </si>
  <si>
    <t>7581b485-7d7b-4511-bc14-e5ea93081db2</t>
  </si>
  <si>
    <t>bd2d4606-7c68-4053-9772-f7f8889ac00d</t>
  </si>
  <si>
    <t>fbz0pZ</t>
  </si>
  <si>
    <t>2a38a576ef918f0dc85d84a49d807749</t>
  </si>
  <si>
    <t>82c84266-5849-4ed8-8225-d43a79d1f182</t>
  </si>
  <si>
    <t>61e333ff-6d63-4b08-b54d-08fcd9feb7ba</t>
  </si>
  <si>
    <t>75556f61-6111-4bae-b45b-f4c97248a14e</t>
  </si>
  <si>
    <t>b9f68b7a-4423-4fda-945e-36a19a3763d0</t>
  </si>
  <si>
    <t>5c09bc00-d86e-4cdb-b4ee-181c2960059f</t>
  </si>
  <si>
    <t>761936c9-1101-4e40-a046-5a87df360c19</t>
  </si>
  <si>
    <t>5e1ea65a-e317-4cb2-98c6-6940bc155179</t>
  </si>
  <si>
    <t>80a331fa-8e8c-4830-a721-2ef5402d6879</t>
  </si>
  <si>
    <t>416092e5-c1af-41c3-a1af-83a260fd8615</t>
  </si>
  <si>
    <t>d28432b9-d9af-4a26-8465-87c11affb990</t>
  </si>
  <si>
    <t>f610d299-7bc7-46b7-a0da-721921f99d25</t>
  </si>
  <si>
    <t>a63f56f6-0f1d-46ef-95a4-39a44cef8cd9</t>
  </si>
  <si>
    <t>0fa21937-b88b-4033-9c74-970e37c21156</t>
  </si>
  <si>
    <t>d64981b9-238d-4c6f-b6df-d6898398a051</t>
  </si>
  <si>
    <t>5eddc8a7-711e-4822-a248-d54249a46802</t>
  </si>
  <si>
    <t>8323bb75-196c-4035-82cb-5e057b0cef3a</t>
  </si>
  <si>
    <t>01dc112c-87ef-4778-96ab-84a7dcb8e544</t>
  </si>
  <si>
    <t>cebf02e0-c7ec-4e45-8206-736743f38c53</t>
  </si>
  <si>
    <t>39628066-df61-44fa-a76d-bff467d1db4b</t>
  </si>
  <si>
    <t>94cba3c2-0d00-4fff-88cb-1fea315ca1db</t>
  </si>
  <si>
    <t>7cb9fb70-0764-4de8-b600-febc300d6ff8</t>
  </si>
  <si>
    <t>45c6a3d5-54cb-4e3f-b2d0-5c7a0bb78145</t>
  </si>
  <si>
    <t>630e64b8-4f96-49df-9de3-6167835a8b36</t>
  </si>
  <si>
    <t>db36aa19-125e-4580-aa58-c7056e3c613e</t>
  </si>
  <si>
    <t>057adaf8-81d3-4d9b-858b-3bff40df60cc</t>
  </si>
  <si>
    <t>48e65243-9bf6-4e49-88af-f2aa3b0e69ed</t>
  </si>
  <si>
    <t>c576bf97-e8e5-41d3-832b-0751b0bebb18</t>
  </si>
  <si>
    <t>1dcc3e27-c5a4-48e7-a873-3d986e14ceac</t>
  </si>
  <si>
    <t>46b1873c-0101-4619-8c18-8804ef9baff2</t>
  </si>
  <si>
    <t>6d8750c2-8c97-4240-a275-4478e2310e9c</t>
  </si>
  <si>
    <t>063c6cfc-3311-43be-b1b2-e99c5e04e32a</t>
  </si>
  <si>
    <t>c67e0a76-0a9a-40b6-a078-a86b4edaf5f9</t>
  </si>
  <si>
    <t>ff6a426e-0d3e-4815-b517-f307ddc8e3ef</t>
  </si>
  <si>
    <t>9d3fced5-62bf-46eb-8289-f846c15c77d6</t>
  </si>
  <si>
    <t>51c1f6c4-fe00-4cc5-acec-5344b99c33d1</t>
  </si>
  <si>
    <t>dbbf8d30-783b-4bbf-a281-2eea7e9ca0d9</t>
  </si>
  <si>
    <t>de584aa2-2595-422c-a729-4164a899cbf0</t>
  </si>
  <si>
    <t>SAMA522PACSCR&amp;1PACLEN0027</t>
  </si>
  <si>
    <t>9b91cba269b863e2224ffa0179cec690</t>
  </si>
  <si>
    <t>69da014c-28ed-4bc0-a79b-1c131d4b997f</t>
  </si>
  <si>
    <t>49145038-b789-4634-a48a-a6a94563658d</t>
  </si>
  <si>
    <t>8fd726b4-eab2-427b-8a73-653cd0338b77</t>
  </si>
  <si>
    <t>34fb9985-ec5e-44f0-9a95-eaf73bedea50</t>
  </si>
  <si>
    <t>942306f2-dee3-4476-b992-778b526ffc6e</t>
  </si>
  <si>
    <t>89875edb-1a26-40d3-b068-564f369f9308</t>
  </si>
  <si>
    <t>729a92c9-6999-4164-8d16-b5d74547d9c1</t>
  </si>
  <si>
    <t>31490569-1232-4f51-8683-2553616e57bf</t>
  </si>
  <si>
    <t>3ab6553d-4b15-494d-a1eb-9ac56a1f1a0b</t>
  </si>
  <si>
    <t>17d80545-1c9f-4ede-a628-b04f4321a740</t>
  </si>
  <si>
    <t>d186dde5-6086-47e1-a002-1e37ba0913cf</t>
  </si>
  <si>
    <t>16e53f19-ed4a-4440-8335-b31c5d8bca42</t>
  </si>
  <si>
    <t>53ec8253-0328-4522-87cf-bd5a1445d9ec</t>
  </si>
  <si>
    <t>d60099b4-db01-4d1a-b9a8-b2cea5f61f70</t>
  </si>
  <si>
    <t>ecee402e-af24-4037-aba4-0ff50e46c4ca</t>
  </si>
  <si>
    <t>6b756fd0-b9ca-44eb-b40b-0d97234f83a2</t>
  </si>
  <si>
    <t>9caba30c-f4fc-4c1f-acc7-ca3fc0a9e05f</t>
  </si>
  <si>
    <t>7e2e8285-60cb-4416-a2b1-6f441eb8d648</t>
  </si>
  <si>
    <t>03e54eb9-8a37-4f81-a986-219ebe8e2c84</t>
  </si>
  <si>
    <t>56c02c48-8705-4336-84a2-745b0fb60afc</t>
  </si>
  <si>
    <t>f77dcc18-feae-4500-9df7-580861227871</t>
  </si>
  <si>
    <t>d959fcb2-3039-4986-8f0c-931f8fa0dd48</t>
  </si>
  <si>
    <t>a6e41cde-b895-43ff-8827-bdc8009d828f</t>
  </si>
  <si>
    <t>e613633c-8781-44ad-b3fb-c605371a9ae7</t>
  </si>
  <si>
    <t>Mar 6, 2024</t>
  </si>
  <si>
    <t>a514f191-2774-499c-a542-d83e2a28a9e2</t>
  </si>
  <si>
    <t>b2a71787-f7d9-40e4-9b07-2ae1e5b5292d</t>
  </si>
  <si>
    <t>da75d2fe-83c0-4a8f-b039-acb739295894</t>
  </si>
  <si>
    <t>db4311bd-0eca-401f-9c12-14c8f6f929f7</t>
  </si>
  <si>
    <t>9a42a21a-5d36-4757-9daf-7cb2a9778fbc</t>
  </si>
  <si>
    <t>3a04db43-f469-45b7-9f27-913a28e42e74</t>
  </si>
  <si>
    <t>663681d1-f0de-4b8c-811a-09ffd7e519c2</t>
  </si>
  <si>
    <t>cee8ba68-43f1-4325-ac53-1232ce36fe77</t>
  </si>
  <si>
    <t>feadeb8b-13d3-421f-af4f-2c05ca461ccb</t>
  </si>
  <si>
    <t>8770b982-267a-4049-9350-b1e2a6a80cc7</t>
  </si>
  <si>
    <t>d2d4aacc-6f53-4d87-bd86-63e8bb2cfd65</t>
  </si>
  <si>
    <t>c7f2ed4f-17e6-4aae-bcdb-b871d3ff0bdb</t>
  </si>
  <si>
    <t>9b43f3b6-070a-4344-9771-4d312985e51c</t>
  </si>
  <si>
    <t>bab739d5-b218-4e2a-831c-2c52d5b35e6b</t>
  </si>
  <si>
    <t>5f81f88e-da5f-4f37-96a6-a3bebef67d5b</t>
  </si>
  <si>
    <t>c25c6491-0ac2-41f2-9c34-e2799cf8c303</t>
  </si>
  <si>
    <t>16de3f12-3b75-4b9a-9b7a-edc29b95717a</t>
  </si>
  <si>
    <t>029403a6-485a-4f13-959e-e81809a20270</t>
  </si>
  <si>
    <t>be51a424-662b-45a6-a52f-3ff7edebb896</t>
  </si>
  <si>
    <t>974ae3fc-0eca-4964-8bcd-f51f4f9df9d9</t>
  </si>
  <si>
    <t>5a9777d3-77cd-462f-9425-73d254b933b0</t>
  </si>
  <si>
    <t>b406b978-0b19-41c6-8c56-657a95598918</t>
  </si>
  <si>
    <t>fbfa9a04-b00d-42ba-bdd8-217c0ee7207d</t>
  </si>
  <si>
    <t>01536bbf-5a59-4d83-992b-82512cc56981</t>
  </si>
  <si>
    <t>c4bc9c95-532e-421e-855e-17f10ff6ab4e</t>
  </si>
  <si>
    <t>556e3062-37c9-4bca-aef3-f03c09dadcb1</t>
  </si>
  <si>
    <t>58316754-b738-4872-9a83-7d3dfd20ad41</t>
  </si>
  <si>
    <t>8affdc68-3562-4be4-b1a6-bd1cb1f73064</t>
  </si>
  <si>
    <t>45e2a7c3-306e-4c7d-baa1-b7688708bc33</t>
  </si>
  <si>
    <t>8948617b-475d-46aa-899a-6c3f1a386bdd</t>
  </si>
  <si>
    <t>90a2839d-4cbd-4bc5-8b3a-1aa3dd095071</t>
  </si>
  <si>
    <t>63fe8993-5759-4505-a61b-6bdf4995c1f0</t>
  </si>
  <si>
    <t>835fde13-560e-4ce5-9ceb-25d8b04225c8</t>
  </si>
  <si>
    <t>6e3dd7b5-ec87-4661-b866-d67df4bb63cb</t>
  </si>
  <si>
    <t>56b3835d-2945-47b1-9cd7-09aef254c31b</t>
  </si>
  <si>
    <t>fffd72a9-635c-4cc4-9448-e4c49d0824f6</t>
  </si>
  <si>
    <t>37f9570f-69a7-4e13-9f91-e1ec46f5095c</t>
  </si>
  <si>
    <t>dced3707-0776-4b2c-ac3b-f395e5c40cf2</t>
  </si>
  <si>
    <t>ab0e554c-883c-4305-a2d1-1885f09c3370</t>
  </si>
  <si>
    <t>77e67aa5-51f1-46df-8d28-fd5cfa681eea</t>
  </si>
  <si>
    <t>57f2c5b3-56f5-4d47-a0bd-53b5fcb0d57f</t>
  </si>
  <si>
    <t>5ada2ae4-b680-4e7b-993d-4add2ed98fba</t>
  </si>
  <si>
    <t>3c745af6-84c9-4b9a-a052-ac0f7e07e84a</t>
  </si>
  <si>
    <t>a3c5c30a-996a-46e4-a8d1-0b7636fe132b</t>
  </si>
  <si>
    <t>5c3d2f3a-e7bd-4b8c-a94a-d155f0122745</t>
  </si>
  <si>
    <t>086f4520-0f39-4643-8b33-c8d6a671c1d7</t>
  </si>
  <si>
    <t>dec38f01-c651-418e-b4c5-79056162906e</t>
  </si>
  <si>
    <t>6c7b9a8f-a4fa-4c41-b8eb-f6793fe2b48d</t>
  </si>
  <si>
    <t>1b751756-e4f1-47a9-bf25-88586550d2c9</t>
  </si>
  <si>
    <t>b4f9b367-28a6-4276-9186-53b7d5ae7890</t>
  </si>
  <si>
    <t>b2ac9ef6-f892-4209-b28f-a3b32ffba747</t>
  </si>
  <si>
    <t>1ea1b83c-70e1-411c-979e-d3f782126ddb</t>
  </si>
  <si>
    <t>01fb8d30-4034-491e-8720-6f8864b075a9</t>
  </si>
  <si>
    <t>1af38a6e-d439-483f-a8b9-7c650901b9ba</t>
  </si>
  <si>
    <t>662c5288-3e56-4de9-aa87-7dab155fb7d0</t>
  </si>
  <si>
    <t>0355c7f6-6f08-4b12-8681-58a59fa72f54</t>
  </si>
  <si>
    <t>67724eee-c061-4aaf-90cf-c71fd0d80317</t>
  </si>
  <si>
    <t>896aa53f-b53f-4bff-b266-858823b9ace8</t>
  </si>
  <si>
    <t>928dc781-b462-41c7-a98b-7465b15478e6</t>
  </si>
  <si>
    <t>308f78ef-31f2-4099-aa47-b9d63f51a424</t>
  </si>
  <si>
    <t>a4f2abc0-d5eb-4982-8ed0-5e3126ac4ad4</t>
  </si>
  <si>
    <t>3493a232-694a-4efb-9531-8c4859a1317b</t>
  </si>
  <si>
    <t>bffc2971-5b02-4da0-94a0-645f6ad6dc56</t>
  </si>
  <si>
    <t>c2bad2c8-6534-4ab2-a7ee-11fc917e92c8</t>
  </si>
  <si>
    <t>a1752cc0-1181-4887-8f41-ac9c0d007ae2</t>
  </si>
  <si>
    <t>d9ebf9fc-7b81-4745-bac0-f477d13c5283</t>
  </si>
  <si>
    <t>666abbba-4756-483f-afe7-167e8ace0494</t>
  </si>
  <si>
    <t>60b42d1e-9550-4ec3-bc32-cd093279fe3b</t>
  </si>
  <si>
    <t>6661ed18-0b08-4d56-899d-d5b01d212192</t>
  </si>
  <si>
    <t>0ab47c7f-1244-4b29-a4e8-c9d2068b69f4</t>
  </si>
  <si>
    <t>9323ef2b-cbd0-4cda-a75d-d2ef07bd8c66</t>
  </si>
  <si>
    <t>b5f61afd-900a-4841-b90c-cbe964a7189c</t>
  </si>
  <si>
    <t>db49c21a-d2dd-4c0e-9a40-414d810fb7b9</t>
  </si>
  <si>
    <t>06366104-a30e-4e0a-97a4-8f228b0b02d6</t>
  </si>
  <si>
    <t>73a41d08-4324-49d1-ba9d-5fc672070cc7</t>
  </si>
  <si>
    <t>e51021e0-d838-4b1e-ba01-25bb8316fc2a</t>
  </si>
  <si>
    <t>53063e7c-f548-4795-a9e0-3b415002e4fc</t>
  </si>
  <si>
    <t>edbc6a75-045b-4e47-8438-b0db1946fd18</t>
  </si>
  <si>
    <t>08242ace-c7c6-4a4d-a150-b248d7540341</t>
  </si>
  <si>
    <t>d91c5873-ce6f-484a-934f-52cdce586a8d</t>
  </si>
  <si>
    <t>d3995d13-5441-4301-9e15-61e64d0e345a</t>
  </si>
  <si>
    <t>d83a5a6d-4a9c-49e3-9e21-80e0a9a0cc82</t>
  </si>
  <si>
    <t>1367f822-88e3-407b-aca1-6cbbff9f78b3</t>
  </si>
  <si>
    <t>c88a0c19-41f8-4c09-be4e-de4ba1644e48</t>
  </si>
  <si>
    <t>d9e3c67d-3843-4b76-b2cd-fa3bfab2dbc0</t>
  </si>
  <si>
    <t>a70696d5-c603-4694-882b-4f70a96ae23f</t>
  </si>
  <si>
    <t>2bdaf33c-d347-482a-a2ac-72dd7dfb2c53</t>
  </si>
  <si>
    <t>51bf1868-4ca6-49bf-922c-487a1df63e99</t>
  </si>
  <si>
    <t>da9f0976-b5a4-4d0a-a11f-a2617b238ec3</t>
  </si>
  <si>
    <t>8a5a6a95-c372-480e-ab9f-fba3557d07db</t>
  </si>
  <si>
    <t>8c671af4-4aa1-44b2-ab37-49b2527421a4</t>
  </si>
  <si>
    <t>703dcfe0-8e67-4f8e-b315-cf77af1a5dc9</t>
  </si>
  <si>
    <t>10917786-4b0c-4f3e-ae18-1f588376a189</t>
  </si>
  <si>
    <t>111b4859-b727-4969-af37-0c45d12cf212</t>
  </si>
  <si>
    <t>1e01bdbe-99cc-4061-961c-258a4ff82326</t>
  </si>
  <si>
    <t>663e2580-3031-44d3-857b-d592d819a2f7</t>
  </si>
  <si>
    <t>4759ab6b-c2ca-4a25-9a05-932448e43c1b</t>
  </si>
  <si>
    <t>d1398d2c-911c-40ae-95dd-7a0b8305c899</t>
  </si>
  <si>
    <t>5e8c28bf-4fb9-4c07-82d8-b66f00dc1f12</t>
  </si>
  <si>
    <t>25857df8-cbe0-4773-a0cf-85ec4adc5738</t>
  </si>
  <si>
    <t>5b35f975-ecd0-4fe7-9b54-4ff5902495b2</t>
  </si>
  <si>
    <t>dbd9d259-606c-4564-afe1-0fe74e864ac2</t>
  </si>
  <si>
    <t>2a616259-6d75-4379-8a3e-b9cc6df3132c</t>
  </si>
  <si>
    <t>73a74561-b380-4cd6-bc89-f37e346a2dc1</t>
  </si>
  <si>
    <t>095dddb5-3234-49fc-99bc-cba729a26a40</t>
  </si>
  <si>
    <t>6ed47ea0-13f7-4c5e-90c3-73d889e42f00</t>
  </si>
  <si>
    <t>264c4c4e-bb0f-45e3-bfc6-80af0a7cd282</t>
  </si>
  <si>
    <t>97586002-8409-4378-93af-3ae67188c633</t>
  </si>
  <si>
    <t>1c3f65c3-7edd-4c73-95f1-8b8ad528ea27</t>
  </si>
  <si>
    <t>2115c88e-b939-472d-966b-463ee616c3ab</t>
  </si>
  <si>
    <t>a3c4c3b6-678b-4e8a-8e23-5deb8e89a9ef</t>
  </si>
  <si>
    <t>96449722-9c36-4cc1-ae26-ce74e82b1366</t>
  </si>
  <si>
    <t>e9cfd104-8095-4fb3-9937-638007c348a6</t>
  </si>
  <si>
    <t>Mar 5, 2024</t>
  </si>
  <si>
    <t>6db42230-99e0-4411-a31b-a9052730cb5a</t>
  </si>
  <si>
    <t>4138a31d-463b-4b71-801e-6d1aba5b3a3c</t>
  </si>
  <si>
    <t>a6e46515-939a-4ac7-b5e1-33330114eddd</t>
  </si>
  <si>
    <t>fe26ece6-b4e5-4784-8038-66ae97b87a73</t>
  </si>
  <si>
    <t>fa789de6-ecd8-41ff-8f49-21b1d3332345</t>
  </si>
  <si>
    <t>9c04c013-8759-4745-8709-aef9f79911da</t>
  </si>
  <si>
    <t>80b256af-863b-469d-ae5e-08f292dc9f75</t>
  </si>
  <si>
    <t>0d871270-7715-46d8-b40a-72ab8785863c</t>
  </si>
  <si>
    <t>1fda0991-e0d6-479c-ad07-9a88391012a7</t>
  </si>
  <si>
    <t>565e0be9-03a5-4e65-ba74-5a7cf684925f</t>
  </si>
  <si>
    <t>7bc4eeef-e388-4468-b174-87af60e94b1e</t>
  </si>
  <si>
    <t>cea0ba02-3464-4c13-b5ec-6f1e4e663f97</t>
  </si>
  <si>
    <t>a8a82592-ea39-410b-88c8-d4127ed80c4a</t>
  </si>
  <si>
    <t>77d3a8bc-4999-4197-bf08-db73156ed930</t>
  </si>
  <si>
    <t>69aba633-33dd-4b7f-acdb-ceee6325deee</t>
  </si>
  <si>
    <t>9b624cbe-da56-42ab-85ee-a0e9a48acb1d</t>
  </si>
  <si>
    <t>4fcf8e67-0720-4685-a484-740347ecffbf</t>
  </si>
  <si>
    <t>1044f09e-b61b-4c42-b41e-d53261c654e0</t>
  </si>
  <si>
    <t>5fecfa96-315b-4e4e-8f77-69d3ee21e4db</t>
  </si>
  <si>
    <t>4f5d0f02-38bc-43be-b5c1-b2a25cd33692</t>
  </si>
  <si>
    <t>ad0a1ee7-2f9e-4374-be19-6403189fcc61</t>
  </si>
  <si>
    <t>d5340d85-97fd-407b-b3ba-21418e94a510</t>
  </si>
  <si>
    <t>3ef7d614-671c-4a36-be67-ff6bae7979ff</t>
  </si>
  <si>
    <t>4a2f1193-4edf-4180-8201-d6be8991a7d3</t>
  </si>
  <si>
    <t>fa6d539c-3270-44e1-8f29-b2f572a61be0</t>
  </si>
  <si>
    <t>a387306f-c3b8-4d07-87c0-c1983c7b1086</t>
  </si>
  <si>
    <t>6d931551-e1b7-4529-9a47-47a18ac7ba76</t>
  </si>
  <si>
    <t>67af448f-d42c-46e9-bc06-660e08d49990</t>
  </si>
  <si>
    <t>9aff5b2b-1cd6-4d07-b983-a981509655f6</t>
  </si>
  <si>
    <t>11d2cb05-b425-4b33-8b36-644b9676cdfa</t>
  </si>
  <si>
    <t>26c7c2ac-646b-48fa-8003-c4e0584f7893</t>
  </si>
  <si>
    <t>0245223b-978c-47af-a5cb-1fd40b59f1a5</t>
  </si>
  <si>
    <t>4e272480-80c2-4f0e-89be-2c0d33adf29a</t>
  </si>
  <si>
    <t>aa895f9f-aa6a-42c2-9b34-913a4b6030ec</t>
  </si>
  <si>
    <t>iphone13my</t>
  </si>
  <si>
    <t>61d3d2e0-3a55-4457-88be-82728cf5ad3b</t>
  </si>
  <si>
    <t>77d503e7-f000-4254-bd29-00b6037f177f</t>
  </si>
  <si>
    <t>6010d95b-fb42-412b-9195-2074b0f491aa</t>
  </si>
  <si>
    <t>7c712a15-0f85-4978-9dc4-852da5c42dd4</t>
  </si>
  <si>
    <t>5ce3da5c-7123-44f4-bebd-64861e12e1d1</t>
  </si>
  <si>
    <t>11aba990-a097-481d-a5b5-f799e5ea21ca</t>
  </si>
  <si>
    <t>cf73af93-9d92-449c-947a-56cd4d4a3b34</t>
  </si>
  <si>
    <t>f1cc5fd0-84c7-49b4-a114-69819367a7d7</t>
  </si>
  <si>
    <t>3e87c269-3e6b-4a22-8dd7-31ce917ce6dc</t>
  </si>
  <si>
    <t>86102c9b-8b95-47bf-b17f-2dd686902eef</t>
  </si>
  <si>
    <t>96570638-c9d6-4be3-8b72-f0816e310834</t>
  </si>
  <si>
    <t>87aa09d7-5a8d-45f5-8672-c752e56b1675</t>
  </si>
  <si>
    <t>eec37d4f-18de-4120-a8df-eaa910d23ce4</t>
  </si>
  <si>
    <t>8beb8f87-41c6-40c6-801f-bc934120f147</t>
  </si>
  <si>
    <t>12c12eaa-4370-4076-9204-3037df67fdd1</t>
  </si>
  <si>
    <t>73fdb4da-b676-48c4-84db-17c26ec8ab2d</t>
  </si>
  <si>
    <t>37637715-a685-4d4e-ad67-d070835d0605</t>
  </si>
  <si>
    <t>b0ddec5c-95fb-4e8f-ac12-1bf3fc6ffc63</t>
  </si>
  <si>
    <t>defbb8c8-63cf-420a-81c1-3ee72068d197</t>
  </si>
  <si>
    <t>46e7627c-6ef3-4707-a4de-0a7784c32551</t>
  </si>
  <si>
    <t>8bf3bf35-e2c7-4c6c-9689-9fb351bd6992</t>
  </si>
  <si>
    <t>1390d5fc-2a52-4764-b03d-ed09b9f1a17e</t>
  </si>
  <si>
    <t>dde59ce2-5a39-4d84-b22f-1bea9624f7dc</t>
  </si>
  <si>
    <t>3e28c639-7193-48f2-a091-fb11ffa9b6c6</t>
  </si>
  <si>
    <t>35e55709-c3ff-4732-b80c-b1ebe89f3df0</t>
  </si>
  <si>
    <t>f988a457-0cbc-4ebe-905b-30b6ba534cdc</t>
  </si>
  <si>
    <t>912efe94-645c-479c-bcb4-5634b55ae7f4</t>
  </si>
  <si>
    <t>c92a8001-415a-46ef-a8c4-ddc342c4c261</t>
  </si>
  <si>
    <t>9e6baf14-f854-4256-b0f4-15503d40c327</t>
  </si>
  <si>
    <t>c1db23b6-a23f-461a-84ba-4e66b768c4a2</t>
  </si>
  <si>
    <t>17d080d1-ff87-41b0-aa90-1aaff75bd3e1</t>
  </si>
  <si>
    <t>60e0ddc6-5d18-417a-937e-60ba8a70559f</t>
  </si>
  <si>
    <t>d43b4417-9004-498c-9e0a-ce6daabeddb0</t>
  </si>
  <si>
    <t>957c611e-a352-4194-8da5-a9b9174f90f9</t>
  </si>
  <si>
    <t>986c9795-8921-49f6-81a2-408b611605e3</t>
  </si>
  <si>
    <t>ed6e26a7-b5d2-473e-bdeb-6761f836006a</t>
  </si>
  <si>
    <t>95c24b51-569e-451f-88a8-b9d816989824</t>
  </si>
  <si>
    <t>130d2528-e50b-44ea-abff-5131bd983441</t>
  </si>
  <si>
    <t>Mar 4, 2024</t>
  </si>
  <si>
    <t>bf068064-e1f7-4a04-88f7-1f8cda860416</t>
  </si>
  <si>
    <t>3a40a245-705d-4177-ab5b-8c7830e1e14d</t>
  </si>
  <si>
    <t>d43fb2a6-0eaf-4936-9436-8b66e36c578c</t>
  </si>
  <si>
    <t>618488ae-d7c4-45ca-aea9-f5fa98976e58</t>
  </si>
  <si>
    <t>d9428773-b7d7-4b9f-a0ed-19f57869dc1c</t>
  </si>
  <si>
    <t>b4aef389-3bac-489f-9359-1aba06369fe1</t>
  </si>
  <si>
    <t>IPHONE12L1</t>
  </si>
  <si>
    <t>4eeadaff9ee0b4de0392ee2dd6515050</t>
  </si>
  <si>
    <t>049197da-3cd4-454f-9ed5-efbe02ec2f75</t>
  </si>
  <si>
    <t>06d0175f-8c73-4189-96d3-e7f2ad348b60</t>
  </si>
  <si>
    <t>1b7c85fe-b8b8-4de2-823e-380d47568eff</t>
  </si>
  <si>
    <t>1529defb-5164-4464-b184-994bb6c07655</t>
  </si>
  <si>
    <t>67b2ad5f-6a3a-4866-ad8d-707edbbf3b19</t>
  </si>
  <si>
    <t>29d66fa1-da63-4fc8-8d5f-acfc8d9c563b</t>
  </si>
  <si>
    <t>704b0974-38d7-44f8-b6c6-7938cf9eb03b</t>
  </si>
  <si>
    <t>66522589-26ec-425c-aa79-b3c074adace1</t>
  </si>
  <si>
    <t>ce12e4ce-1da7-4238-92ce-88bce3f232ae</t>
  </si>
  <si>
    <t>8b3b76c4-55ff-4291-a662-bc2dfc65b0e7</t>
  </si>
  <si>
    <t>df533202-5eca-4862-93b8-519c416b66a9</t>
  </si>
  <si>
    <t>1f771d62-f456-47ab-bc89-ee0d00dad221</t>
  </si>
  <si>
    <t>2d493902-8f4f-428f-a7f6-7183f3fbc15c</t>
  </si>
  <si>
    <t>c70b9c95-f9bf-4102-bc3e-480a8b81d9ac</t>
  </si>
  <si>
    <t>7fdcdc06-1a47-40b0-b643-9cb39e9b06a8</t>
  </si>
  <si>
    <t>9bcec8e7-726c-4053-9b4a-f0aea120ee7e</t>
  </si>
  <si>
    <t>4b8f4593-1ea5-4218-b750-7761b52fc3c9</t>
  </si>
  <si>
    <t>1a082ff7-4d52-43ba-ba2d-d0d2e12063f3</t>
  </si>
  <si>
    <t>d4ebe559-0e61-4775-8c77-b01b489e1e44</t>
  </si>
  <si>
    <t>S23P2G5C1</t>
  </si>
  <si>
    <t>d0045273189e7ee1c3698ed040b8dff8</t>
  </si>
  <si>
    <t>11e9d909-6d40-422a-b4aa-b82444bf026f</t>
  </si>
  <si>
    <t>428cabba-ac5a-4554-a539-19a14c533463</t>
  </si>
  <si>
    <t>a6112ca0-df1e-4225-9794-4cfeffa1db27</t>
  </si>
  <si>
    <t>a166d317-2211-439f-aace-2052972ef467</t>
  </si>
  <si>
    <t>b320a187-8962-4e7c-bcc5-af2466393365</t>
  </si>
  <si>
    <t>9a14bfd4-8b2b-44c7-a279-cc9c1115cdef</t>
  </si>
  <si>
    <t>cda67157-3a3f-4df3-8d69-30512ab9ef3f</t>
  </si>
  <si>
    <t>0a052097-9519-4908-afe2-a1d7cccb34d7</t>
  </si>
  <si>
    <t>3f1503e1-194f-47f0-b121-8e299f6706cb</t>
  </si>
  <si>
    <t>af9527ea-8a02-47c8-ac52-b4ce679a24b2</t>
  </si>
  <si>
    <t>6584b853-091c-4235-a968-e551580504ac</t>
  </si>
  <si>
    <t>0e7498e7-6cb9-459a-b081-e5a17fdea32b</t>
  </si>
  <si>
    <t>e4b779e7-e9b0-469e-95b4-4da84ed80652</t>
  </si>
  <si>
    <t>2b2f3431-594e-483c-8301-07e1bafc1de4</t>
  </si>
  <si>
    <t>3d1e4355-323e-40ac-ab1d-5b22bc4f6022</t>
  </si>
  <si>
    <t>586bc23a-0978-48b2-9843-246de93e2732</t>
  </si>
  <si>
    <t>a83ed5c7-edcc-4345-b72d-51b8c2b09af1</t>
  </si>
  <si>
    <t>496409ab-cffe-4183-94c1-12b16803e9f5</t>
  </si>
  <si>
    <t>f493b493-d150-4a30-8977-7034dec4d074</t>
  </si>
  <si>
    <t>ba3fb49c-3277-4a58-89bd-7d8b2cde56db</t>
  </si>
  <si>
    <t>325afb66-87c6-4e79-a2a3-97549a339aec</t>
  </si>
  <si>
    <t>3760acf9-c5c3-445f-9cda-8d1f5d2d1c70</t>
  </si>
  <si>
    <t>12834c05-cde8-4f3c-985e-aa137bbdc427</t>
  </si>
  <si>
    <t>e9aa3ed0-9213-4d76-bcc2-b823a0dc1503</t>
  </si>
  <si>
    <t>45e083de-e93f-49d5-a6f0-c88e0777e719</t>
  </si>
  <si>
    <t>692ff5a2-f827-4fbe-af38-755684a469a7</t>
  </si>
  <si>
    <t>adf69207-639a-4fc4-8667-402a3f406d9d</t>
  </si>
  <si>
    <t>bb3c9d89-2367-45a5-b9f7-b82a36ad1005</t>
  </si>
  <si>
    <t>c089799b-3494-47ba-906f-247a62e2a106</t>
  </si>
  <si>
    <t>ade07b88-9886-4aed-9a1a-3d954b8904cd</t>
  </si>
  <si>
    <t>516367ae-ce18-4b33-b7cb-9fe238d901ea</t>
  </si>
  <si>
    <t>1c210551-d41a-4cb5-865e-03777a28b1d0</t>
  </si>
  <si>
    <t>b0f75581-3b1e-4709-9ae3-2e60128d7df9</t>
  </si>
  <si>
    <t>b54c74ee-0069-4505-879c-f09143d17227</t>
  </si>
  <si>
    <t>ee55e2b7-42aa-4098-9c0c-bed3281d4989</t>
  </si>
  <si>
    <t>13a2f54c-3615-424c-89de-38dd0221a95c</t>
  </si>
  <si>
    <t>0a84e24b-ba14-45f3-bc4d-ec9376b739c2</t>
  </si>
  <si>
    <t>5d0565e1-dc56-4afa-ad8b-32fcd51b5660</t>
  </si>
  <si>
    <t>5366af48-1db5-415d-88ea-dccd58558e27</t>
  </si>
  <si>
    <t>3f318f4b-e26b-463b-9447-9c4917689ac4</t>
  </si>
  <si>
    <t>b0950d20-9a68-4e5d-a069-3d88e70a4d3d</t>
  </si>
  <si>
    <t>SAMS20FE5G1PACSCR&amp;1PACLEN0009</t>
  </si>
  <si>
    <t>c1eb36cdb71cf485ce8b9ff5bb427f22</t>
  </si>
  <si>
    <t>a732c3f0-2b6d-431b-a1cd-a1b36e93856e</t>
  </si>
  <si>
    <t>617ec24c-07c5-43db-95d6-4a4f8e2909d2</t>
  </si>
  <si>
    <t>46bd27d3-4199-475d-8f0d-87d649852639</t>
  </si>
  <si>
    <t>f920ca64-93f3-4ca6-9f25-1fe503fbf5ca</t>
  </si>
  <si>
    <t>adde45b1-2401-42f5-aa5b-2e807c52bdcb</t>
  </si>
  <si>
    <t>ce62c9b6-db6e-4308-9131-6fb307b651e0</t>
  </si>
  <si>
    <t>3dadc367-bb10-4ec7-9cfa-1f5cccf0cf68</t>
  </si>
  <si>
    <t>44336446-25f0-43b3-9efd-d761a219a424</t>
  </si>
  <si>
    <t>5c8be07f-dde5-4417-9fd3-2c5d319bde89</t>
  </si>
  <si>
    <t>8a1ebc71-d287-4603-9383-9703f9a7e8e6</t>
  </si>
  <si>
    <t>528fbf92-3deb-4fa3-90eb-f9fba4d0408b</t>
  </si>
  <si>
    <t>d1fb1113-249a-435a-8581-1fc7cc6fde0e</t>
  </si>
  <si>
    <t>cac1f548-1ee4-47ca-a685-f4f1b3793ce5</t>
  </si>
  <si>
    <t>64735cc3-7052-4fec-a765-2bc3b05a84c3</t>
  </si>
  <si>
    <t>3bba3336-f45a-421e-99c6-13f37001e97c</t>
  </si>
  <si>
    <t>09d4dae6-4400-4733-adc0-a1622a990505</t>
  </si>
  <si>
    <t>daba75f3-35a9-45c7-a842-4b0d81c7a921</t>
  </si>
  <si>
    <t>fa9349ee-811e-41e8-b211-afb0e9239840</t>
  </si>
  <si>
    <t>IPADPRO12.9P1</t>
  </si>
  <si>
    <t>d0e952863e307508c2d86d3013195bcb</t>
  </si>
  <si>
    <t>c22f2b3c-6e9d-479a-84ea-24fd9e750c0e</t>
  </si>
  <si>
    <t>b36bf1e9-0c0d-4068-9b0a-49c95e2c2e9f</t>
  </si>
  <si>
    <t>bf2b9b8d-3dc3-4320-8c45-4cb723cb3733</t>
  </si>
  <si>
    <t>77558236-3134-405f-977a-855e2c40f751</t>
  </si>
  <si>
    <t>51467964-21af-4264-a1d7-73e8d038149a</t>
  </si>
  <si>
    <t>515e8cce-d1c7-4330-8472-974846de4df8</t>
  </si>
  <si>
    <t>f15702a4-8a33-4c7f-ae3e-67e48e18ae24</t>
  </si>
  <si>
    <t>68484668-b84b-4d79-951c-a08e2a3da3e4</t>
  </si>
  <si>
    <t>2e6c346e-73ce-4bee-b0ca-f33a6a5550ca</t>
  </si>
  <si>
    <t>8a7c0303-4f34-4559-b58f-98202b5d4226</t>
  </si>
  <si>
    <t>8052245c-a0e6-4852-aaef-8f2ba8bca076</t>
  </si>
  <si>
    <t>a9363186-ebd5-43a2-bcfd-221999dc98ab</t>
  </si>
  <si>
    <t>5a4a660a-7257-41ef-8b6b-8590d1a78dc4</t>
  </si>
  <si>
    <t>3e8ade70-3a13-4d8d-bf1d-f627a2258bbd</t>
  </si>
  <si>
    <t>4c79399d-54cf-4038-80dc-1e0b72af0e96</t>
  </si>
  <si>
    <t>25458bf8-7d08-4789-a1dc-9366ca6585c3</t>
  </si>
  <si>
    <t>3849732f-541f-4e63-8322-635eaa3d457c</t>
  </si>
  <si>
    <t>2122edde-aa05-4a81-9eb4-e9bafa86bc7d</t>
  </si>
  <si>
    <t>ecd65cbd-5c49-4614-8ea9-aa736c6dfb70</t>
  </si>
  <si>
    <t>816b0b2e-2e2a-45f6-a0db-37a08d687a5e</t>
  </si>
  <si>
    <t>8b0e96dc-28e2-447e-a28a-08ef6e51d615</t>
  </si>
  <si>
    <t>Mar 3, 2024</t>
  </si>
  <si>
    <t>34c914ac-c2cc-4315-af4e-b2c23e0b5bb6</t>
  </si>
  <si>
    <t>0aa7b104-2064-4ea9-a5d9-b71595e2db54</t>
  </si>
  <si>
    <t>b421b3b1-22eb-40c0-ac1d-ecac5c931b55</t>
  </si>
  <si>
    <t>98bf198a-2978-4789-8725-34d593839a56</t>
  </si>
  <si>
    <t>c2acb8a1-6e4d-4401-93a9-a22ec248ec50</t>
  </si>
  <si>
    <t>3d60f625-775b-4db9-8ea2-c6e04f472ed1</t>
  </si>
  <si>
    <t>89ef897c-5754-4ac2-9f28-079ef1d7b761</t>
  </si>
  <si>
    <t>6415148b-95bb-4eb3-b177-8e170ca8cfe2</t>
  </si>
  <si>
    <t>e3436f12-d2a3-4518-acdc-9a75a42d93e3</t>
  </si>
  <si>
    <t>9092574b-8b91-4ecb-81e7-a1792789009f</t>
  </si>
  <si>
    <t>f1abd2f6-df08-43d2-b623-f17fb348413e</t>
  </si>
  <si>
    <t>8da40c2c-c56b-4bde-b97d-c8cb5b55a414</t>
  </si>
  <si>
    <t>9cc7b74f-6b60-44a5-9c7b-9986ec0c8633</t>
  </si>
  <si>
    <t>52c02525-d894-412c-a1ab-d7fe494c73f3</t>
  </si>
  <si>
    <t>da917cfe-b0d1-4b32-aac7-c222d726ce11</t>
  </si>
  <si>
    <t>1ffd5faf-2502-4870-a986-97d04cb7cf43</t>
  </si>
  <si>
    <t>f205a938-d691-49db-9d1b-2d8bdf37b4f9</t>
  </si>
  <si>
    <t>b7079633-ca50-4284-85c9-b6340f6ccaa5</t>
  </si>
  <si>
    <t>ecf70cc8-62b3-424d-91ed-f84d7cc81eb9</t>
  </si>
  <si>
    <t>306255a7-d91e-4fc4-afe4-e08a78755ac8</t>
  </si>
  <si>
    <t>3226aa00-e50b-4dc4-9081-e24cf426176d</t>
  </si>
  <si>
    <t>0e44c830-7902-416b-a936-e49a0f53c469</t>
  </si>
  <si>
    <t>863107ff-14a0-4fd3-91bd-4716ececbfcc</t>
  </si>
  <si>
    <t>Xiaomi-12-5G-1pack-New</t>
  </si>
  <si>
    <t>a226757c3bc7007d807c8df65656416b</t>
  </si>
  <si>
    <t>1dbe7065-1dcd-4ae3-b4d4-c56e3df23718</t>
  </si>
  <si>
    <t>67d6feca-4019-4c8d-8c09-6c3b6cbb57f0</t>
  </si>
  <si>
    <t>1d69ba5a-ff14-4436-825f-38e84028b4f0</t>
  </si>
  <si>
    <t>fef06780-3108-40b0-a65d-8b6842cf1781</t>
  </si>
  <si>
    <t>0c5136e2-6605-4eaf-9964-bb13f8607acb</t>
  </si>
  <si>
    <t>c7bd629a-42ed-4eb2-a0c3-509da089724f</t>
  </si>
  <si>
    <t>f69a0c6e-2877-46e3-a77e-86d1883a5b1c</t>
  </si>
  <si>
    <t>7bc5d9a0-8d9a-48d4-a895-6290a1602581</t>
  </si>
  <si>
    <t>a61ec105-0919-48ab-9653-a74337dae481</t>
  </si>
  <si>
    <t>add23314-06ee-485b-9172-d58e67e7ac57</t>
  </si>
  <si>
    <t>1bd9bb2a-678d-42f5-9ab1-c65b875be486</t>
  </si>
  <si>
    <t>e8829c77-4b11-4cc2-afe9-4cccad23d692</t>
  </si>
  <si>
    <t>APPLE45MM1</t>
  </si>
  <si>
    <t>668db6e19a78a8a4405e41e2bf8dc285</t>
  </si>
  <si>
    <t>02d3bb5e-088e-419e-af4e-f97a5a58f1d2</t>
  </si>
  <si>
    <t>c801e56f-cee7-4241-8745-c27203590f9f</t>
  </si>
  <si>
    <t>b52a0f64-0794-44f5-925d-a8e0a27440c6</t>
  </si>
  <si>
    <t>33744998-d5cf-44f6-a9b1-efd7e5488a40</t>
  </si>
  <si>
    <t>3d12ef21-0bd9-4b09-a7f4-37cb3c6b1f56</t>
  </si>
  <si>
    <t>837d0f6c-cbc7-42b2-ac0d-732dd06215fe</t>
  </si>
  <si>
    <t>5102d13b-bfe6-447e-9d89-80df02874336</t>
  </si>
  <si>
    <t>c003b646-7ce2-44b6-906f-36aa136a5e2f</t>
  </si>
  <si>
    <t>894bda03-ed08-42fe-97a9-6a131ba2b155</t>
  </si>
  <si>
    <t>5f4e4f72-0a54-49e9-96d8-986ad29c6fb7</t>
  </si>
  <si>
    <t>be17a30d-bdba-4515-8851-283808d07f2e</t>
  </si>
  <si>
    <t>3eac652d-a7b8-4286-86ea-7583c9cdf3ad</t>
  </si>
  <si>
    <t>e53238ad-94b0-4b71-b6c7-3f5f8c0ba5d7</t>
  </si>
  <si>
    <t>15af6c92-5be4-41e6-8c04-84a91c593a81</t>
  </si>
  <si>
    <t>b5042f83-3a74-49ce-97f5-a15be9166d86</t>
  </si>
  <si>
    <t>2698bb4b-f98c-420a-8c9c-7caca292af5f</t>
  </si>
  <si>
    <t>ef99affe-1c8b-49d1-8717-2332e035f3f5</t>
  </si>
  <si>
    <t>fe1f8f9b-4e63-445c-bce9-4cae4fdbade0</t>
  </si>
  <si>
    <t>7d9ae4d1-cac0-4219-a767-24269a353a31</t>
  </si>
  <si>
    <t>171ddbb2-373b-4ad4-a5f8-91446a84dea1</t>
  </si>
  <si>
    <t>045fadcf-34a5-4efb-9b43-cb7082cf4be4</t>
  </si>
  <si>
    <t>81bbf832-3a0d-454d-affb-d48b7d38c6cf</t>
  </si>
  <si>
    <t>SAMA145G2PACSCR&amp;1PACLEN0013</t>
  </si>
  <si>
    <t>8ae5018826641d46bc85d45ed772079e</t>
  </si>
  <si>
    <t>da74dce6-32fe-4040-a40f-79680e1b18f5</t>
  </si>
  <si>
    <t>d49fea92-1f7d-4475-b815-43617460fec6</t>
  </si>
  <si>
    <t>93c67437-5036-439a-82e7-1dedca66709f</t>
  </si>
  <si>
    <t>a2182489-f734-47b8-b07f-060780baf251</t>
  </si>
  <si>
    <t>8e384946-0521-4dcf-b843-81f01e104961</t>
  </si>
  <si>
    <t>7de3f70f-ea54-4f00-a75e-f3611f32ca3a</t>
  </si>
  <si>
    <t>6fb5a4ad-420e-40d3-8479-a974ae3781e7</t>
  </si>
  <si>
    <t>5bb6a077-fa71-4da9-9cfd-22f0ca8029c9</t>
  </si>
  <si>
    <t>e3169b2f-e583-4681-8bcc-7df024fc7538</t>
  </si>
  <si>
    <t>d190c86c-525d-4f0c-9154-912da53ca676</t>
  </si>
  <si>
    <t>762ef174-53c4-4159-b7dd-07482b4662a8</t>
  </si>
  <si>
    <t>e9e8ceea-dd2f-4e23-957a-e26b0688705d</t>
  </si>
  <si>
    <t>e8331d4c-52ca-46c6-ba30-a7ee6ab4e9f8</t>
  </si>
  <si>
    <t>c6d127df-ab81-499c-9226-eef5783cc312</t>
  </si>
  <si>
    <t>fe8fbfd0-b3b4-4045-b782-190ace307e9a</t>
  </si>
  <si>
    <t>f0767df8-dff7-4657-bde3-a84c22d5df17</t>
  </si>
  <si>
    <t>e90f3130-8884-48c0-9ae1-e19ae42feab5</t>
  </si>
  <si>
    <t>e82b8b42-f1ba-49fd-84bb-9a41801cc734</t>
  </si>
  <si>
    <t>c8f56348-b016-48ea-8f70-aec47ad69865</t>
  </si>
  <si>
    <t>ada6c4f5-88d0-4a39-81cc-55afd2c5feb5</t>
  </si>
  <si>
    <t>ae74510c-7bd2-48ed-9d5b-43c52ec081db</t>
  </si>
  <si>
    <t>3d24abbc-6610-47bc-91f3-600c5ebf97ae</t>
  </si>
  <si>
    <t>f9f5ab40-8446-486b-a5d8-8afeb97536b3</t>
  </si>
  <si>
    <t>1d6e6177-5e3e-4b6f-b197-5a312fae03b2</t>
  </si>
  <si>
    <t>30109b81-8464-46ae-ad32-6ce5c0f43b65</t>
  </si>
  <si>
    <t>2bf23e10-85ec-42c3-b2e9-0c7673e8628d</t>
  </si>
  <si>
    <t>252131ee-a4dd-4eca-8ce6-c07b87509f2c</t>
  </si>
  <si>
    <t>abd53164-2d1a-4335-bc85-3a9f754e3de6</t>
  </si>
  <si>
    <t>d144c082-1cdc-45c3-9de1-b3ec1bbc3b8a</t>
  </si>
  <si>
    <t>d884a0b5-fb17-46ac-acaa-ea4d63831d4b</t>
  </si>
  <si>
    <t>175247d1-015e-446f-8231-23abb1dbfd44</t>
  </si>
  <si>
    <t>7f8b43fe-812c-40bc-8b1d-2d82c09ce7fd</t>
  </si>
  <si>
    <t>a692beb4-8073-4990-8909-7b46ce8c6e4f</t>
  </si>
  <si>
    <t>f8ba05c7-4f1f-44c7-b981-c4f67bcb0dd3</t>
  </si>
  <si>
    <t>1aa05897-22fa-4d99-bac9-4c3b0eaef2c7</t>
  </si>
  <si>
    <t>9d0b24a8-4393-4795-b015-cc7aaa0fcc2b</t>
  </si>
  <si>
    <t>9da90236-53f6-47c5-8622-585c53c9e4ec</t>
  </si>
  <si>
    <t>32469755-0670-4b3f-8cdc-43cd41ea402e</t>
  </si>
  <si>
    <t>36e1814b-e86e-4e8d-b451-c17498d4c049</t>
  </si>
  <si>
    <t>c611358b-8999-4461-b54f-0e4b1e86bedc</t>
  </si>
  <si>
    <t>9c2158fb-fb29-458d-91bd-c9dfbbb90e5b</t>
  </si>
  <si>
    <t>d3973642-3157-4699-917e-10a62ec8c788</t>
  </si>
  <si>
    <t>ee5009a9-e85d-4253-a335-e8323e27730f</t>
  </si>
  <si>
    <t>3d89ba2f-ee88-49dc-9c32-bb21af586dde</t>
  </si>
  <si>
    <t>3498c04e-30c6-458f-a000-aa6d5b2f4e4e</t>
  </si>
  <si>
    <t>XIAOMIX4PRO2</t>
  </si>
  <si>
    <t>3d028a107bb8ed7cc387c37df9a649cb</t>
  </si>
  <si>
    <t>bdc43589-8b62-4fee-a3aa-7ccda1f0482c</t>
  </si>
  <si>
    <t>ab191f73-9f1b-43e9-adca-41406a1e59c1</t>
  </si>
  <si>
    <t>09fae970-3cfd-4a5f-a0b9-32ad996ea623</t>
  </si>
  <si>
    <t>58eb7016-50b4-4c8c-99dd-50dbaa637f22</t>
  </si>
  <si>
    <t>d386d276-018d-4977-bcc5-f5330446ee54</t>
  </si>
  <si>
    <t>dac8c6b2-2e8b-46dc-a6c8-89c6e1fa2467</t>
  </si>
  <si>
    <t>5b0b62b5-09a0-407b-8e7f-321cb6c3b8d0</t>
  </si>
  <si>
    <t>b098d4d3-a7cc-491b-b53b-cc8c83898f62</t>
  </si>
  <si>
    <t>897485f6-32c2-44b6-b197-a1f240bd68a3</t>
  </si>
  <si>
    <t>59d16f75-2447-4ae3-9ddd-2b20b6e6688a</t>
  </si>
  <si>
    <t>feaf746a-53af-4ab5-b73f-de070bf34bf7</t>
  </si>
  <si>
    <t>311c148d-8ee6-4dce-9fd0-03f3d7168687</t>
  </si>
  <si>
    <t>610a1914-25fb-4630-b7c3-54572a054142</t>
  </si>
  <si>
    <t>0f71cd7c-fe84-4720-aaa6-7d3d9061c14f</t>
  </si>
  <si>
    <t>7b7e6a7b-edbf-4055-b057-e2f7f68815bf</t>
  </si>
  <si>
    <t>Mar 2, 2024</t>
  </si>
  <si>
    <t>623ce825-8b98-461e-93e8-10847b180dbe</t>
  </si>
  <si>
    <t>855c60b7-a0e7-4114-a460-fd020338b09f</t>
  </si>
  <si>
    <t>4e4957f6-b06d-43c8-a959-8d6a5d4c7759</t>
  </si>
  <si>
    <t>1885c485-73c6-4862-bfc8-e806a8dda786</t>
  </si>
  <si>
    <t>6c123f07-3528-49d4-9963-a4bb9e25ebc3</t>
  </si>
  <si>
    <t>4329c7ec-dc37-4822-9262-c05dd4406589</t>
  </si>
  <si>
    <t>46c7c890-6284-4edf-8293-684e5be50df3</t>
  </si>
  <si>
    <t>049377e0-09b1-4509-8f78-a803243634d5</t>
  </si>
  <si>
    <t>XIARED122PACSCR&amp;1PACLEN0025</t>
  </si>
  <si>
    <t>b623f85403ab52b4fb41b2db3ffc35d5</t>
  </si>
  <si>
    <t>ffc62f57-a995-4a57-83b5-8e4cf869757a</t>
  </si>
  <si>
    <t>37f7cbfb-4e6d-41b5-a2f5-c16dc149ceaf</t>
  </si>
  <si>
    <t>f68a95da-0596-4135-93e2-0fa1e112f6f0</t>
  </si>
  <si>
    <t>168e3262-ba6b-4fa5-9a62-9ed3f69b262b</t>
  </si>
  <si>
    <t>e4ae4b8b-f255-49be-b67b-9cfa5fc3a3b9</t>
  </si>
  <si>
    <t>45cb0028-0e43-4d51-9589-5aab3e39984f</t>
  </si>
  <si>
    <t>1bfecfa7-b56a-49e8-acf3-1ca35eab80fd</t>
  </si>
  <si>
    <t>e6f08838-fdf2-45c5-8e84-cd2a720662ba</t>
  </si>
  <si>
    <t>ed4dd23c-a57b-4eda-bbf7-002da1ab1add</t>
  </si>
  <si>
    <t>57e0fd9e-cca0-4d8e-97e3-c75e892eadc1</t>
  </si>
  <si>
    <t>3c4c7350-38c9-4290-b910-91ae92a64e3b</t>
  </si>
  <si>
    <t>cde41dc9-05a0-45c1-aa6b-b8f63c61a785</t>
  </si>
  <si>
    <t>fb60a7d3-18b5-4943-99b8-19e643ae8fba</t>
  </si>
  <si>
    <t>b872cf78-8e1e-4678-a817-1ca75d70acaa</t>
  </si>
  <si>
    <t>b5d8b82c-05a3-4042-9cb2-03f460ef8850</t>
  </si>
  <si>
    <t>f082ba69-2406-43a8-8a25-4693c7619d7d</t>
  </si>
  <si>
    <t>c33fcade-8e36-4171-bbd9-a594cdbca85f</t>
  </si>
  <si>
    <t>99680c93-cca2-472e-8234-c89b26c5df46</t>
  </si>
  <si>
    <t>7a73595d-6079-493c-acb5-c2a5d9e6c5ca</t>
  </si>
  <si>
    <t>33889487-96ad-4464-af81-1dea68c4939d</t>
  </si>
  <si>
    <t>63f0413c-7924-4447-81ee-30c067c64a81</t>
  </si>
  <si>
    <t>a4d0dce1-dab9-4839-83c8-8225a8aae004</t>
  </si>
  <si>
    <t>215d696b-3fe4-47b8-9d34-8e671621997d</t>
  </si>
  <si>
    <t>c69bde10-e370-417a-b79d-8513a8170bcc</t>
  </si>
  <si>
    <t>c1b37620-3649-486a-9d76-9d53c6845a70</t>
  </si>
  <si>
    <t>fe2f0f26-9992-4537-910b-5d7eaa2053f9</t>
  </si>
  <si>
    <t>e7b6e554-1245-4178-a38f-1928533f1e0b</t>
  </si>
  <si>
    <t>560799fa-53c9-4535-95c6-bb30dd7575d3</t>
  </si>
  <si>
    <t>53af90b0-3495-45a1-871c-c032a5f9303a</t>
  </si>
  <si>
    <t>ea0f64a7-5fa6-4d2b-b742-46c9980cfffc</t>
  </si>
  <si>
    <t>1cd59ed6-9863-4cfc-9979-32bcfbcbc97f</t>
  </si>
  <si>
    <t>93238596-86ef-4c79-9c18-9a87bc981abb</t>
  </si>
  <si>
    <t>1e8b196c-e9f7-4212-9bbc-89ef0fb98dac</t>
  </si>
  <si>
    <t>3b90d83c-5265-472e-a526-a4bba67a6a49</t>
  </si>
  <si>
    <t>af932bf7-261a-4448-add3-174df2ca79d9</t>
  </si>
  <si>
    <t>bd547724-ae7f-47e8-84d8-02c35624fe73</t>
  </si>
  <si>
    <t>81ae7ce8-a921-4f5a-ada5-0b0e1367a643</t>
  </si>
  <si>
    <t>79860ce6-5a61-4b38-8f4c-338bbedb591a</t>
  </si>
  <si>
    <t>95f7624f-a964-43df-b1ef-2870743d981c</t>
  </si>
  <si>
    <t>7d37404d-4969-4331-bf79-6b4b0d523261</t>
  </si>
  <si>
    <t>935fd357-82e2-409d-996a-258cf942db0a</t>
  </si>
  <si>
    <t>42ef3a55-95f0-4ec5-adc5-d841c6e562a5</t>
  </si>
  <si>
    <t>941e567f-1c22-4443-ade4-5123173d153e</t>
  </si>
  <si>
    <t>2ad6e49d-1d5e-48f9-8509-8a7aa58436bf</t>
  </si>
  <si>
    <t>def475ac-e460-4160-a23b-4fb580c7fc0d</t>
  </si>
  <si>
    <t>72e4fa0a-c1a6-4478-928a-b4d6bda70040</t>
  </si>
  <si>
    <t>07e293de-ddc7-4084-bae1-c284509ceca5</t>
  </si>
  <si>
    <t>6bbe26c0-2e28-42d7-86c0-08ffd0610f6b</t>
  </si>
  <si>
    <t>36f4e9fa-7a3f-479d-aa81-84e1dce65a66</t>
  </si>
  <si>
    <t>ae7e4af9-5821-45a9-9373-bb49eb7f830d</t>
  </si>
  <si>
    <t>ade7154c-096f-4dd3-b488-aa3e13def046</t>
  </si>
  <si>
    <t>7f7c4720-005f-4c39-8cd4-76914aa4cca0</t>
  </si>
  <si>
    <t>569e7cfa-1a6c-4ca7-b631-aea6d8a80103</t>
  </si>
  <si>
    <t>b0f30c3a-a583-4cba-8ba3-f30355f66309</t>
  </si>
  <si>
    <t>5ef512f9-ce28-4150-b30f-54f5f0339f34</t>
  </si>
  <si>
    <t>5416e271-220c-4515-bcde-c6640df9bc52</t>
  </si>
  <si>
    <t>5339461e-b203-4cb2-8277-d8968634083d</t>
  </si>
  <si>
    <t>29934a2a-5c3b-42bb-bf7a-bf7c144a782a</t>
  </si>
  <si>
    <t>ebf295e3-2583-4b4d-b54d-2401a35eb36c</t>
  </si>
  <si>
    <t>2e0289cd-1fae-4d24-9d9a-5bdf8e7e79f8</t>
  </si>
  <si>
    <t>8bfa52a9-9776-4a40-a583-5e9e787bb2b1</t>
  </si>
  <si>
    <t>9d375998-b417-4b40-93e9-32bfbb7bfd12</t>
  </si>
  <si>
    <t>NOTE12P1</t>
  </si>
  <si>
    <t>e72768c887a91bb7cca7f463bc6f5e1c</t>
  </si>
  <si>
    <t>ab05e78f-97e0-453b-9683-833e6e3fd1b4</t>
  </si>
  <si>
    <t>5310b3bb-115d-4fb4-8cc5-4f228f7eeda5</t>
  </si>
  <si>
    <t>d52d7fef-6cca-4277-b207-6c0814307df8</t>
  </si>
  <si>
    <t>e1f84be8-4582-4310-ab85-217dbc315033</t>
  </si>
  <si>
    <t>b75ad8f1-17c9-4e99-8ac7-30d81d262b31</t>
  </si>
  <si>
    <t>8545c4ed-445d-4c4d-b9b0-0cb85d565bc5</t>
  </si>
  <si>
    <t>2afcd819-1bd8-4c41-a804-316f6abe3e97</t>
  </si>
  <si>
    <t>3e92c637-4803-4bd2-8dac-64d39938437c</t>
  </si>
  <si>
    <t>90445b76-a532-4463-9cfe-6e13fa44f731</t>
  </si>
  <si>
    <t>de9595ba-043c-4413-9277-363f81cfb882</t>
  </si>
  <si>
    <t>fe3158b2-5ef2-425e-babf-5d0c791286d6</t>
  </si>
  <si>
    <t>f9797022-9285-4599-abd2-ee02f0b98906</t>
  </si>
  <si>
    <t>286a4cd2-0c7f-47eb-9aeb-ff2054975109</t>
  </si>
  <si>
    <t>ae9b7a3b-b890-4211-81a4-04feceaca3e8</t>
  </si>
  <si>
    <t>98f3cb88-d429-4d87-9583-51324086e3d4</t>
  </si>
  <si>
    <t>1f09d73e-f7ee-4adb-905b-11798bdf020e</t>
  </si>
  <si>
    <t>4b217be9-d4a3-448a-a13f-e913b1c80786</t>
  </si>
  <si>
    <t>36168103-a3db-4dd0-ba1d-ab2f3c3a406f</t>
  </si>
  <si>
    <t>f1e6ba66-6429-4bcf-9ca4-0a3a6473fc7a</t>
  </si>
  <si>
    <t>e0466fe6-0f7f-4118-aec5-f0ea3ea6c8d1</t>
  </si>
  <si>
    <t>6a38c335-7594-4fc1-8cd3-411624e6d220</t>
  </si>
  <si>
    <t>37cedeb9-013f-4b5e-8647-0eceea107523</t>
  </si>
  <si>
    <t>7c7291aa-8d51-4427-8150-16f6632b51a9</t>
  </si>
  <si>
    <t>d2809564-4144-4f56-b1e6-843149503265</t>
  </si>
  <si>
    <t>69bf74e3-2484-4185-aeed-7cac1240354e</t>
  </si>
  <si>
    <t>Mar 1, 2024</t>
  </si>
  <si>
    <t>aa3823b8-aba7-4b65-bc45-8234b95d51ed</t>
  </si>
  <si>
    <t>830cc4de-c77f-4e7c-b5db-f7b9e7ef9754</t>
  </si>
  <si>
    <t>90a27480-04b5-4ec8-b295-5078b1339c67</t>
  </si>
  <si>
    <t>036d000f-74e8-4a62-aba9-7ec096202caa</t>
  </si>
  <si>
    <t>5b05347b-1c53-4106-bc43-3c0d4d16b4c8</t>
  </si>
  <si>
    <t>d6d95c6b-23c4-47d6-a8ac-1429c0ba0930</t>
  </si>
  <si>
    <t>a219518b-972f-4a01-b05b-18fb6b6f69d7</t>
  </si>
  <si>
    <t>44f8ea5b-cff0-48b0-8043-34e6508dfaf8</t>
  </si>
  <si>
    <t>a775b7b4-1587-4350-aed8-131570371ddf</t>
  </si>
  <si>
    <t>88613676-061f-49e6-a87d-183ab27ca424</t>
  </si>
  <si>
    <t>e1ecd2f4-0ffb-44ea-8c3a-6502d941d785</t>
  </si>
  <si>
    <t>c0995ef8-690d-41dd-8de9-5820e51d2d14</t>
  </si>
  <si>
    <t>5fd47ab6-647a-400d-b974-474be2523e27</t>
  </si>
  <si>
    <t>d581453f-1ad1-4080-899c-365555cf1bfa</t>
  </si>
  <si>
    <t>b4598f0c-f7ef-4e9d-b557-be7c2570f608</t>
  </si>
  <si>
    <t>9f705a81-b6df-4164-9f4d-b690fb4f5636</t>
  </si>
  <si>
    <t>212df897-401b-456c-9a14-ddf8a0fdc834</t>
  </si>
  <si>
    <t>13c903ed-4c19-4a28-b1a2-99376e3d190f</t>
  </si>
  <si>
    <t>46c8abef-2b17-4a17-a95e-3fa006129681</t>
  </si>
  <si>
    <t>7944d49a-8a57-4619-98ac-fba8a2f95939</t>
  </si>
  <si>
    <t>b7fa3618-c5f9-428e-a9e3-06e578890170</t>
  </si>
  <si>
    <t>b94ba41d-159e-4ab1-8e92-5a6d07cdca57</t>
  </si>
  <si>
    <t>8b5a2c5a-98d7-4097-b4cb-084aaac25ef3</t>
  </si>
  <si>
    <t>7dd6a3d7-64b2-45ef-8b10-60e3ff4cbba8</t>
  </si>
  <si>
    <t>00778918-75ea-4627-ac49-7356c768fdc1</t>
  </si>
  <si>
    <t>c21a8836-41b3-4401-a6c5-c278f0b4a80b</t>
  </si>
  <si>
    <t>ed4c3d09-a01b-4e6a-9800-aa0a7a54c87e</t>
  </si>
  <si>
    <t>deff446c-594b-488f-8215-78bec8e6636e</t>
  </si>
  <si>
    <t>6730ced6-51b8-4c45-ad5e-c844de75f856</t>
  </si>
  <si>
    <t>Motorola-Edge30-2Pack</t>
  </si>
  <si>
    <t>b76a955a93a1202991bfd9e4c31594d3</t>
  </si>
  <si>
    <t>cde793d6-c9bd-49ae-b81f-018d51f68b3d</t>
  </si>
  <si>
    <t>1fbc1391-f7cb-451a-8ff0-cbb249d50cc6</t>
  </si>
  <si>
    <t>58155753-d5e7-4e77-be24-354115835899</t>
  </si>
  <si>
    <t>4b866a40-7eb0-439a-a53b-ee351b418b64</t>
  </si>
  <si>
    <t>1a876fba-3cc2-47d7-b2cd-c13a2279563d</t>
  </si>
  <si>
    <t>70c03b44-c456-4014-b860-232c0ae96ba1</t>
  </si>
  <si>
    <t>5a6f998a-758a-486c-bba2-0383fc69b804</t>
  </si>
  <si>
    <t>96250526-6de8-454a-8e60-cef34aca054d</t>
  </si>
  <si>
    <t>74f5a258-115d-4043-b123-c609f5b98bad</t>
  </si>
  <si>
    <t>f1e9b03f-0263-4b8b-8934-5806cbf48e3d</t>
  </si>
  <si>
    <t>52ae0911-28f5-417e-9a84-eb94b2dc6bf7</t>
  </si>
  <si>
    <t>a1345d98-e4ef-4f3c-abd6-eb1a285132a7</t>
  </si>
  <si>
    <t>6433bc2e-6e60-4545-aa87-9f6c9f6c2f38</t>
  </si>
  <si>
    <t>36e49614-2af5-4086-8ec7-46e3282a5c05</t>
  </si>
  <si>
    <t>a111ab1d-3a95-4e9b-90d0-743ba6ee62d1</t>
  </si>
  <si>
    <t>3323b4cc-0147-45a2-b801-1c91be199396</t>
  </si>
  <si>
    <t>683a7c92-1b41-4815-8bd6-7c872c2528f6</t>
  </si>
  <si>
    <t>ccedcdd9-7b5a-40f1-aead-4b7dac923f1c</t>
  </si>
  <si>
    <t>2db04550-1ee6-410c-8fb8-ad508d50ecfb</t>
  </si>
  <si>
    <t>XI7</t>
  </si>
  <si>
    <t>8f58676c2e61d587393195b872a3cf00</t>
  </si>
  <si>
    <t>afcc106a-9754-4aae-a1ff-1c52ccaf4490</t>
  </si>
  <si>
    <t>2c7551e4-8e84-4f33-8df9-d19c4a1da5c5</t>
  </si>
  <si>
    <t>ff082240-e2c9-4777-a19c-8350ee2fdbcb</t>
  </si>
  <si>
    <t>de312682-0224-41e9-a728-59bf7c4070ea</t>
  </si>
  <si>
    <t>59b4352f-0748-4c9f-9637-b03176bef694</t>
  </si>
  <si>
    <t>0ed0feec-9ed1-4871-b1d2-a65ec30370b5</t>
  </si>
  <si>
    <t>c6903eb2-f933-4810-a7d3-fefb04ee72de</t>
  </si>
  <si>
    <t>e21b3131-c43b-49f7-8185-efbdb8cc62e1</t>
  </si>
  <si>
    <t>97d75aac-3b35-4e63-a25e-99115194dbb7</t>
  </si>
  <si>
    <t>d30efee0-abd1-4760-9267-dfd8e52c8a1f</t>
  </si>
  <si>
    <t>18c2d9c7-0c54-42ac-807e-9679413f5238</t>
  </si>
  <si>
    <t>be93c2b0-ebc5-490d-bd8d-f5ae4de9bf8d</t>
  </si>
  <si>
    <t>84531926-45f9-40f3-888e-764efc706f11</t>
  </si>
  <si>
    <t>7ebd94a0-4c73-4e72-86b0-489ddb541296</t>
  </si>
  <si>
    <t>1e368136-941f-46a5-b0c2-e82c89991433</t>
  </si>
  <si>
    <t>Feb 29, 2024</t>
  </si>
  <si>
    <t>2308d19b-83ca-4862-adb8-a8d8382d4dd7</t>
  </si>
  <si>
    <t>07e4a95f-8790-4834-9fda-eb9af0a109e5</t>
  </si>
  <si>
    <t>66b29a50-8c59-4fea-a03c-cf277ec2f65a</t>
  </si>
  <si>
    <t>46dcfd33-dd81-43e8-aa0b-a2c46dd8c830</t>
  </si>
  <si>
    <t>ad738c29-f6ec-4edb-b851-d09c7e7a6a2b</t>
  </si>
  <si>
    <t>98a552ff-7e6b-4add-85d7-37e2fa2fae78</t>
  </si>
  <si>
    <t>f76afc2c-9240-4167-85e3-78988113b212</t>
  </si>
  <si>
    <t>61d6c63c-2eb6-48d1-bf41-3a291d527541</t>
  </si>
  <si>
    <t>2b7baa61-9297-4d7c-a59f-93c70fbccbdb</t>
  </si>
  <si>
    <t>c9376236-19f7-4a60-9835-6ba45ba53fb6</t>
  </si>
  <si>
    <t>88070f37-9714-43a6-bf55-718617fcca4a</t>
  </si>
  <si>
    <t>4fc3c066-7431-4a8b-9b27-bcde20be6781</t>
  </si>
  <si>
    <t>d1c228f2-e4a1-4c5f-9cb5-02b9032fb8bc</t>
  </si>
  <si>
    <t>619ebf5b-66fe-48ca-87dd-f93c2d7aaa6a</t>
  </si>
  <si>
    <t>e3842123-0da9-4a64-bad4-f707ff3ff9ce</t>
  </si>
  <si>
    <t>74784426-9965-4c7b-a56b-34d9edf7ee61</t>
  </si>
  <si>
    <t>NOTE10PLUS2NEW</t>
  </si>
  <si>
    <t>039e87f0d0314c0992572106aba40254</t>
  </si>
  <si>
    <t>1cc54e38-103c-4653-900e-49cdd477a05f</t>
  </si>
  <si>
    <t>b65137dc-11bb-486f-bd7f-9a3d3a8ec56e</t>
  </si>
  <si>
    <t>eda1dad0-306d-47d6-91e4-729d91f3548a</t>
  </si>
  <si>
    <t>23c080a7-0028-41cc-8aea-21c44a6d58c3</t>
  </si>
  <si>
    <t>044b999e-590b-4eff-bb76-17422f95a268</t>
  </si>
  <si>
    <t>8070b6ca-d8e5-4c1c-9f67-d2b02e3a41eb</t>
  </si>
  <si>
    <t>f8aa12fc-8a84-4dbc-b0ce-7cc8babdf5bf</t>
  </si>
  <si>
    <t>cf18ac30-e889-4815-a414-eb646b979d4a</t>
  </si>
  <si>
    <t>021b8292-b275-4d51-8061-c6660238a823</t>
  </si>
  <si>
    <t>d678b709-e4bd-4666-980a-a9993fe0e03b</t>
  </si>
  <si>
    <t>49ae9e1a-debc-468d-876c-844e19003985</t>
  </si>
  <si>
    <t>ae3ea87c-b7c4-402b-ae13-1ac2fb846d44</t>
  </si>
  <si>
    <t>6791a889-3a77-4757-9886-4d509537e270</t>
  </si>
  <si>
    <t>412603c4-c804-4d7b-a97f-9f38cc2f061f</t>
  </si>
  <si>
    <t>5b6d53ca-de9a-494d-af6d-d94398d811be</t>
  </si>
  <si>
    <t>ff860c64-dc2b-4c17-b9d8-6e376ec294f0</t>
  </si>
  <si>
    <t>4a7dc45a-b089-49cd-a327-c8fab73c1e04</t>
  </si>
  <si>
    <t>277c8600-10cc-4b5d-b05c-41dda920194c</t>
  </si>
  <si>
    <t>ec514fe5-c0fd-4c66-9c3c-846b3d6b49c1</t>
  </si>
  <si>
    <t>a43148f0-b8a7-4858-b233-3b9bf57b517f</t>
  </si>
  <si>
    <t>df70d822-d250-40e3-a408-acd44894d410</t>
  </si>
  <si>
    <t>3efe081c-c5ea-40f4-bfbd-d126531b177b</t>
  </si>
  <si>
    <t>7734a2c0-66e9-45fb-8504-51f7264ac4b3</t>
  </si>
  <si>
    <t>a056ed75-d70c-4e0d-8e0f-55977507189e</t>
  </si>
  <si>
    <t>b8943b4f-42ca-43f4-a2b7-045972db66f7</t>
  </si>
  <si>
    <t>73f19a0e-bb62-413a-a2f2-0a920bd9b498</t>
  </si>
  <si>
    <t>37b4da20-45c6-454a-8734-ad5d684ed5ca</t>
  </si>
  <si>
    <t>8a30c9bf-e3da-459b-8c7a-3dc99766442f</t>
  </si>
  <si>
    <t>8b04ebf1-1d2d-4476-bb8c-d4db29144aa7</t>
  </si>
  <si>
    <t>7a820f02-3b08-441b-9676-7d26268acd79</t>
  </si>
  <si>
    <t>e7b81072-2ee9-47fc-bf48-5a7458552cb2</t>
  </si>
  <si>
    <t>deb0becc-2017-4d18-9ae5-0e0fee23ffcf</t>
  </si>
  <si>
    <t>ccbef257-eff7-43eb-9f23-b7b04fdc2eda</t>
  </si>
  <si>
    <t>7c3099c3-9599-4f49-9f32-533c87cbc7b2</t>
  </si>
  <si>
    <t>952fc23e-8306-4b67-ac63-d751ace60547</t>
  </si>
  <si>
    <t>a4bbd719-f08c-4819-be5b-7f2eb6f5ef1b</t>
  </si>
  <si>
    <t>0d062596-a07b-4f80-9093-9afc8cdf4bfc</t>
  </si>
  <si>
    <t>69eaa1b1-5b08-4248-9d4f-0d02c4c8f5b3</t>
  </si>
  <si>
    <t>0aeae2be-5481-442e-b9dd-550d006cdcb7</t>
  </si>
  <si>
    <t>8b376598-abba-48b0-ae2c-db40d373c21d</t>
  </si>
  <si>
    <t>2f48b6ee-9455-46de-985c-eec529f6e170</t>
  </si>
  <si>
    <t>d884212f-fe00-4daa-b0d0-010fe53492f6</t>
  </si>
  <si>
    <t>25d3282d-7aa8-4375-8921-99aac789272a</t>
  </si>
  <si>
    <t>94daa209-c818-40d0-85af-fc0c211b8141</t>
  </si>
  <si>
    <t>fb876f27-55d2-4f7d-9e96-aa1545f4219d</t>
  </si>
  <si>
    <t>db9d29e7-1658-4314-a621-ad23ccd8d358</t>
  </si>
  <si>
    <t>e2c87de8-c70e-4b42-aa02-5312a3ce34ee</t>
  </si>
  <si>
    <t>fbdbd162-5c14-4475-8cf4-619c417fa75a</t>
  </si>
  <si>
    <t>79a8835c-b9fa-4dcd-837a-f44d0a3c2763</t>
  </si>
  <si>
    <t>f89175b4-3dff-41fe-95e9-2a25fefd6519</t>
  </si>
  <si>
    <t>f762baa8-e7b0-4874-b199-ab6c7cef04c6</t>
  </si>
  <si>
    <t>a85cc5e2-0dbd-4921-9547-1ee3377e866f</t>
  </si>
  <si>
    <t>8f74d539-687d-4479-8a99-d25ccf69e511</t>
  </si>
  <si>
    <t>fdda0ff8-82f8-477f-ac3a-89273017a28b</t>
  </si>
  <si>
    <t>7248858d-e174-4575-a42b-2df76490347b</t>
  </si>
  <si>
    <t>3c689a22-b113-46a0-90f8-d45146bb1bb6</t>
  </si>
  <si>
    <t>989f6c3c-1386-4cb8-abb2-d899f10a3505</t>
  </si>
  <si>
    <t>e1834432-b5c0-4182-ab5d-433f014596f8</t>
  </si>
  <si>
    <t>0ac003fe-9d93-47d5-916b-3c11a29eb17b</t>
  </si>
  <si>
    <t>c0677c85-0265-401a-956d-31c148b67fc5</t>
  </si>
  <si>
    <t>7868d686-a847-4b79-bbe9-c5e8a1d63645</t>
  </si>
  <si>
    <t>ad6f2eef-9ef2-4fd2-a327-b4f06fc40881</t>
  </si>
  <si>
    <t>4b3d6c01-5e08-4204-a7a8-de5c5a1e37e9</t>
  </si>
  <si>
    <t>8055f29a-9ac7-4496-85fc-7debc338f166</t>
  </si>
  <si>
    <t>a3e154ff-547e-4be1-ae5b-fcfc0c5bf2b4</t>
  </si>
  <si>
    <t>879db3c2-70ad-4c21-95c0-51f1487155ea</t>
  </si>
  <si>
    <t>e7f77671-0898-4abd-aad5-82c294f7609d</t>
  </si>
  <si>
    <t>9c56a503-a560-4486-bc19-80e03f2e37f8</t>
  </si>
  <si>
    <t>a6c42c64-a99e-476c-91b0-da757a425d3c</t>
  </si>
  <si>
    <t>303e869f-cbb3-4752-a9ea-9abdbecb6d1f</t>
  </si>
  <si>
    <t>e696b8a4-642a-4937-aa30-7e3946e028c4</t>
  </si>
  <si>
    <t>9d94c3ed-36b2-47ca-8988-a759a178568e</t>
  </si>
  <si>
    <t>cf71d471-3fac-499e-9cc5-786d860a9664</t>
  </si>
  <si>
    <t>Feb 28, 2024</t>
  </si>
  <si>
    <t>2fbbb6ca-208f-4fea-b2df-91a4b05b129f</t>
  </si>
  <si>
    <t>24edc847-edc0-482f-8d9c-d7eeb595f10b</t>
  </si>
  <si>
    <t>9eae38f1-b891-443a-a89b-bee6b34801bb</t>
  </si>
  <si>
    <t>e228ef71-0391-46b3-914e-5d9eac1baf97</t>
  </si>
  <si>
    <t>99b9aa63-d38f-48a7-b154-f94d4067b060</t>
  </si>
  <si>
    <t>86a33be7-9144-48d6-a8b9-b5244a1ff945</t>
  </si>
  <si>
    <t>317a72fe-ebcc-437a-a2a6-fdfbcf003054</t>
  </si>
  <si>
    <t>ada115ec-113a-4a49-a91b-c379bc7b5102</t>
  </si>
  <si>
    <t>5eaad7e9-8439-4291-b9b2-58327c544a9d</t>
  </si>
  <si>
    <t>53c3f7d3-9338-49e8-b3d3-57308bce7241</t>
  </si>
  <si>
    <t>88832151-8f56-448b-8d35-b75002df1b8d</t>
  </si>
  <si>
    <t>VIX434</t>
  </si>
  <si>
    <t>22414fbaac1de1122a4e7cf3753b3f3f</t>
  </si>
  <si>
    <t>3be23855-049f-4820-b301-0f1d7c53cf16</t>
  </si>
  <si>
    <t>0e4be6ca-daee-4e06-906f-3ab07b5c2ad7</t>
  </si>
  <si>
    <t>1151177f-57d6-4ae0-9232-b405c3a212ee</t>
  </si>
  <si>
    <t>2e1f1660-8875-4fee-b00f-ff5f73bd7b91</t>
  </si>
  <si>
    <t>8e4778d2-c653-48e3-a222-979594c11c33</t>
  </si>
  <si>
    <t>53beee20-3223-4909-95f9-9d809436b7fa</t>
  </si>
  <si>
    <t>3fe125d0-cc62-4d26-aa5e-e8bb795a4079</t>
  </si>
  <si>
    <t>23794c8f-78dd-4e29-99b2-b9a49911c5bd</t>
  </si>
  <si>
    <t>2d582301-dc1a-4741-bc9b-9a8e7e7d62c0</t>
  </si>
  <si>
    <t>638a21c7-cd47-4798-8afa-0d08919916f2</t>
  </si>
  <si>
    <t>8a359628-3857-4886-94b7-aa5646fbc292</t>
  </si>
  <si>
    <t>ef72e41c-4cdb-44c8-bdef-e9e1a372eb97</t>
  </si>
  <si>
    <t>9631eace-e0f8-46d7-8837-a15671e80ef6</t>
  </si>
  <si>
    <t>ec98b310-2d3d-45de-8870-1783892e20d5</t>
  </si>
  <si>
    <t>98053f7d-df97-4ad3-9eb0-0de0682e509f</t>
  </si>
  <si>
    <t>7b86522c-b9cb-49fd-932b-f2092e6cb622</t>
  </si>
  <si>
    <t>087b939e-01cd-46d1-a2b1-aefff885f097</t>
  </si>
  <si>
    <t>390e3146-a652-46a8-af63-380c585126a1</t>
  </si>
  <si>
    <t>9d06a99a-5074-4f85-b4ae-31a556d520ca</t>
  </si>
  <si>
    <t>d2f6275c-84b0-4f05-bba8-7bc742ef681a</t>
  </si>
  <si>
    <t>34504499-5007-43f3-a023-0267281efaad</t>
  </si>
  <si>
    <t>315fe24f-9473-4b65-b3ef-7c01e51b1384</t>
  </si>
  <si>
    <t>49ba8a42-fca2-444b-b42a-646b010ed67c</t>
  </si>
  <si>
    <t>81727107-5392-4a68-bfa8-fb8ff85d3f8c</t>
  </si>
  <si>
    <t>fda865af-37e8-4eff-8be9-cfe9e8860f09</t>
  </si>
  <si>
    <t>2635a951-b1c9-43cd-a800-205ec4995ae7</t>
  </si>
  <si>
    <t>08c5393f-ba89-4ee6-9a6c-c8ec9a819632</t>
  </si>
  <si>
    <t>083c9692-6825-43f4-a2e8-fc9731e7b6e2</t>
  </si>
  <si>
    <t>d8aeaeba-cc0e-4653-bd50-33f0ac62c551</t>
  </si>
  <si>
    <t>23c5795c-ab16-44e1-8405-3673a1959958</t>
  </si>
  <si>
    <t>784e8a4b-f11e-448c-a2b9-f24b99f0af66</t>
  </si>
  <si>
    <t>5edcca0e-b1a5-4e2b-9715-58793d633643</t>
  </si>
  <si>
    <t>654d98df-0b7e-40e8-b785-886be8b38d89</t>
  </si>
  <si>
    <t>09f6ff4b-6a44-4886-8cb3-1b70b4e27a57</t>
  </si>
  <si>
    <t>5a038937-0c5b-43ad-81c4-622bf6e9f546</t>
  </si>
  <si>
    <t>911484ff-80fe-4602-be87-053b7793e555</t>
  </si>
  <si>
    <t>6bbf3197-5402-4953-9446-14f66497bfc5</t>
  </si>
  <si>
    <t>cd806a64-bee7-415a-b8d6-2b6f474ea98e</t>
  </si>
  <si>
    <t>f6bd5996-4f5b-4758-a6b1-e3f2d939ee75</t>
  </si>
  <si>
    <t>49cb902e-d02e-4757-a5d2-4685ce5285c6</t>
  </si>
  <si>
    <t>d6c8848b-7c4b-48ab-b7e7-58f2a8c4ec69</t>
  </si>
  <si>
    <t>959eaad9-c4b6-4447-81cc-e1098185ea97</t>
  </si>
  <si>
    <t>7d393e1a-640f-4620-acec-31035f56ae43</t>
  </si>
  <si>
    <t>fc7e8adf-07d0-49e4-8dbf-833493cd6475</t>
  </si>
  <si>
    <t>92673ede-0c21-4174-9a4d-5261d2c7d69d</t>
  </si>
  <si>
    <t>a3234ccd-602c-4c3f-bdb5-8855d701a63f</t>
  </si>
  <si>
    <t>7460d53f-31aa-455e-9520-564908160b98</t>
  </si>
  <si>
    <t>22078953-0bfe-4ca0-a610-5a2d7399a9a9</t>
  </si>
  <si>
    <t>d2b08b43-b434-429a-963d-57b23273e232</t>
  </si>
  <si>
    <t>abdc1de1-40a7-4d8a-a3f5-5bd870584ce5</t>
  </si>
  <si>
    <t>39f912ec-6483-4d22-8c6e-e7fd9d5e1a5d</t>
  </si>
  <si>
    <t>c9f87477-9110-4557-be39-7e9001dd865d</t>
  </si>
  <si>
    <t>e3c1c402-a81f-4e70-abd3-cb9ea2941375</t>
  </si>
  <si>
    <t>e6e1b5ce-306d-4119-bf48-9082f2c9ecf3</t>
  </si>
  <si>
    <t>c1861715-834d-4dff-bb13-d9d6511e96ce</t>
  </si>
  <si>
    <t>6cfab568-3b90-40a7-aa49-a633bbaca455</t>
  </si>
  <si>
    <t>9bc437f9-17e5-4371-8652-d944b7acafd2</t>
  </si>
  <si>
    <t>8f06312f-74c7-4062-a45b-47c73cec88f6</t>
  </si>
  <si>
    <t>272f3624-7df5-4000-9bd8-14e8f57f8d9e</t>
  </si>
  <si>
    <t>63feb0a4-d541-416d-8a6b-add6e10548cd</t>
  </si>
  <si>
    <t>13b55971-e439-4131-9f79-677a3e095932</t>
  </si>
  <si>
    <t>ff8853c6-228d-4f70-bfc2-64aec8cfff88</t>
  </si>
  <si>
    <t>d6070c23-d9ca-4e5e-85d7-738bd002f21d</t>
  </si>
  <si>
    <t>d2969be6-b1c0-46ed-b879-56da03724c04</t>
  </si>
  <si>
    <t>cb11e1ed-4a70-4f4d-a078-3d5415fe33b7</t>
  </si>
  <si>
    <t>6e75adbc-b4da-4445-9ca5-159bac04a17b</t>
  </si>
  <si>
    <t>639e67e3-40a3-475e-989b-c472c3393dbd</t>
  </si>
  <si>
    <t>d15494b7-863a-4c00-818c-9996296504bd</t>
  </si>
  <si>
    <t>Feb 27, 2024</t>
  </si>
  <si>
    <t>b7f2cd9a-a04d-4832-a628-91779053f10b</t>
  </si>
  <si>
    <t>e9eddffd-f4f9-46a1-8d3a-0dd95b1b00fa</t>
  </si>
  <si>
    <t>bad70728-41d3-4835-84f2-01a25ca0c9fb</t>
  </si>
  <si>
    <t>24186687-6ec0-4ead-b4f1-2e1ce17237f8</t>
  </si>
  <si>
    <t>f8a61b1e-4e44-443d-a346-60c22b3f0dcf</t>
  </si>
  <si>
    <t>657103ac-e517-477a-91b8-02615dc7be8c</t>
  </si>
  <si>
    <t>0eb9b5ba-09a3-47a2-bfb2-01133b9bae64</t>
  </si>
  <si>
    <t>e5c05a1f-d78c-4ef0-b834-26eaa1512c8e</t>
  </si>
  <si>
    <t>5a64e57e-af08-4e9a-80a0-35cc46668218</t>
  </si>
  <si>
    <t>714bcd83-27ea-4eb3-88a1-0b78c9b98437</t>
  </si>
  <si>
    <t>239d62e7-c4b2-439c-9416-0effefa86edf</t>
  </si>
  <si>
    <t>f9677867-576c-4008-be61-1d28c07bfe0d</t>
  </si>
  <si>
    <t>446991ee-a925-496e-b0be-4e9a7191dced</t>
  </si>
  <si>
    <t>ab31d04d-9bf6-437f-9cfd-7e748387ff5d</t>
  </si>
  <si>
    <t>55cafb0a-f326-4306-ae00-931cff7e773e</t>
  </si>
  <si>
    <t>e4fb3314-b97e-4da3-adbc-acb5a9d61ab7</t>
  </si>
  <si>
    <t>7c80ba8c-0bc9-4b96-812d-b566c60315f2</t>
  </si>
  <si>
    <t>f8d96df2-fead-449a-b175-8a0b27ab664c</t>
  </si>
  <si>
    <t>985d1e54-7c61-4f70-8edf-296593c64e9c</t>
  </si>
  <si>
    <t>29a00cbe-f756-4ceb-8b0d-98ef91cd7741</t>
  </si>
  <si>
    <t>GOOGLE7C1</t>
  </si>
  <si>
    <t>4d8b0a3c5d68e8aa47302594485a87b8</t>
  </si>
  <si>
    <t>f9805d17-ee0e-4c63-893c-2eb71ffc222e</t>
  </si>
  <si>
    <t>9cd82b79-fc36-42ff-8dcc-5cd351156d81</t>
  </si>
  <si>
    <t>3e5478a8-cf28-45ae-886f-ae854875162b</t>
  </si>
  <si>
    <t>8c80db1a-d2a7-4de2-957a-a15ff51f9303</t>
  </si>
  <si>
    <t>19355ba4-f9f6-4694-b2d8-4f0b26ebd56b</t>
  </si>
  <si>
    <t>468c5c3d-c823-4ee2-86e2-af8a7fc59347</t>
  </si>
  <si>
    <t>3e9041fa-ef9d-443e-be11-b21181128645</t>
  </si>
  <si>
    <t>492ec2d2-cec9-4932-97d5-e02d98e2711f</t>
  </si>
  <si>
    <t>a1b670e3-49f4-4815-b8bc-b296633b1789</t>
  </si>
  <si>
    <t>993186c7-b048-4ec3-b74c-6b3395fee1ab</t>
  </si>
  <si>
    <t>c95339fb-77df-4e8b-ab95-30bd99cd46dc</t>
  </si>
  <si>
    <t>4ebf5b8a-5a3d-4b60-b13b-fd1f0720bfc0</t>
  </si>
  <si>
    <t>dca28c12-d811-41ba-8493-2287cc05d43d</t>
  </si>
  <si>
    <t>b9a8436c-8bd1-45b9-81b4-91b5baa0bb5b</t>
  </si>
  <si>
    <t>9c2f57cf-d433-4c9f-8e85-ad143a1ece31</t>
  </si>
  <si>
    <t>a5d4b469-ca86-4c1a-bd95-294f6c847fdb</t>
  </si>
  <si>
    <t>b0e5189c-a4de-43d0-8b54-463b795ca593</t>
  </si>
  <si>
    <t>48d27eba-f95c-4445-9024-081a446d84a8</t>
  </si>
  <si>
    <t>945f518b-05f3-4f30-a8bc-96ed97f58e94</t>
  </si>
  <si>
    <t>2ec1a7f5-4786-472a-b11b-e7f72176067b</t>
  </si>
  <si>
    <t>69492ae2-75f5-4f63-93a3-98489e2765b0</t>
  </si>
  <si>
    <t>96cabef5-566b-4272-87c1-395b8e232167</t>
  </si>
  <si>
    <t>82ca7bc6-41e1-41f4-9335-a02eabb7226e</t>
  </si>
  <si>
    <t>e9b4f706-1f72-44d5-a0e3-218fa51acf5a</t>
  </si>
  <si>
    <t>451f218a-2a27-433e-936d-c4755a69faa1</t>
  </si>
  <si>
    <t>068538cc-bc98-43e2-bb22-51e352b77169</t>
  </si>
  <si>
    <t>2eda978f-26da-47fd-86d1-cee6ec60f59d</t>
  </si>
  <si>
    <t>8663eda7-c1ed-4ce1-b746-f372b57e1f08</t>
  </si>
  <si>
    <t>515875a3-54cc-4938-ab5b-0ebc639d1b47</t>
  </si>
  <si>
    <t>a3580ece-9b7f-4c0e-9240-4deb0f83d839</t>
  </si>
  <si>
    <t>2a0b1ccc-1869-4521-846d-ba5adb5b6dba</t>
  </si>
  <si>
    <t>0f7775f5-ae28-4414-bfe5-66214bc39278</t>
  </si>
  <si>
    <t>83f66e37-71d0-4d9b-8ca7-35078403933d</t>
  </si>
  <si>
    <t>d1414ec2-fae5-4748-a9a2-4e5b8524ea83</t>
  </si>
  <si>
    <t>6b3bad68-fb2f-4966-97ec-a7681cecca17</t>
  </si>
  <si>
    <t>3d610dd8-49ff-4bdc-9ad5-47d5fd973122</t>
  </si>
  <si>
    <t>fc1435ad-a0ad-4318-b0ca-c665ad3b1e1b</t>
  </si>
  <si>
    <t>3bf03b4a-f73a-4006-92b5-24afec9bb86e</t>
  </si>
  <si>
    <t>c3d740c2-ed11-4ff3-ab95-a13d30f66c8a</t>
  </si>
  <si>
    <t>df51339c-62be-44aa-a720-5d88e92ed8e2</t>
  </si>
  <si>
    <t>f2ad6844-97e3-461a-b776-3600374b49ed</t>
  </si>
  <si>
    <t>7bacdb22-2b32-457e-9bd8-301e05aed69d</t>
  </si>
  <si>
    <t>d11f3040-c7df-413f-8a53-b2fb3bbfb679</t>
  </si>
  <si>
    <t>32cebe4d-1cae-4a8c-bd74-84c445fb4de2</t>
  </si>
  <si>
    <t>a39b9ebf-b780-4d1f-9dcf-409601faa4e2</t>
  </si>
  <si>
    <t>ef0068e7-5b7b-45fe-9741-7fae309907d6</t>
  </si>
  <si>
    <t>c734f019-e350-42e2-87de-33be95112d9a</t>
  </si>
  <si>
    <t>da08fd66-36da-4808-b05b-e208a93f641d</t>
  </si>
  <si>
    <t>6b33d204-e1f2-4e45-9a04-e89854b943bc</t>
  </si>
  <si>
    <t>5dcb9cc8-c5a5-41d8-8bda-ebebe89e542c</t>
  </si>
  <si>
    <t>aecb8bc3-fd1c-4637-99fc-dbdbd333309b</t>
  </si>
  <si>
    <t>75127c24-fb40-44cd-84e0-31b958298acf</t>
  </si>
  <si>
    <t>7ec31fb9-3765-4350-ac8c-92e21c9046ca</t>
  </si>
  <si>
    <t>0910a115-fb2c-4b36-a70c-88ef475c4bf6</t>
  </si>
  <si>
    <t>ffe72f04-5426-424f-bdea-ea95664b71d4</t>
  </si>
  <si>
    <t>198044f0-ea79-4ddc-800e-ecef3a05c919</t>
  </si>
  <si>
    <t>04cc3918-c228-41ad-be84-40fce1c6b49b</t>
  </si>
  <si>
    <t>d64ccec8-5b51-4b50-85a3-d9e2bb87fb1f</t>
  </si>
  <si>
    <t>8c565a2f-dfe9-4811-ab1d-e8607b1d6723</t>
  </si>
  <si>
    <t>18515ad7-40a0-4de8-848c-8ad6df6bd7ff</t>
  </si>
  <si>
    <t>b5b14983-3e1a-4217-bad9-6bf6645cf1e9</t>
  </si>
  <si>
    <t>46cba11e-a726-4a1b-b859-7711a4ce7351</t>
  </si>
  <si>
    <t>297e8283-7df7-4e65-bcad-3c6af638854b</t>
  </si>
  <si>
    <t>09dc7419-b9d7-46c1-9318-c71101a83405</t>
  </si>
  <si>
    <t>d0a07c29-46f9-4559-a329-1c6b3b97c1ab</t>
  </si>
  <si>
    <t>69a4453f-37a9-4845-87c0-09e150badcb8</t>
  </si>
  <si>
    <t>750857f6-f87d-4ce2-9817-aba50962a165</t>
  </si>
  <si>
    <t>4b102681-361e-4354-ab52-2fe3edb45918</t>
  </si>
  <si>
    <t>0f3cd395-4970-4a26-baf1-69d64f11385a</t>
  </si>
  <si>
    <t>743cd21a-b6a5-4a71-8edc-936810873f09</t>
  </si>
  <si>
    <t>c5202fe9-e201-4d97-a6fe-faa4b4a96a2c</t>
  </si>
  <si>
    <t>ac6f32aa-eb19-46c5-8cbb-1de1db9d13fd</t>
  </si>
  <si>
    <t>e95e575b-cc33-481f-abf1-203186c24f2d</t>
  </si>
  <si>
    <t>33a175af-b10c-482b-a79a-7552891de827</t>
  </si>
  <si>
    <t>276082f9-ceec-4dab-845d-e4238c9ad167</t>
  </si>
  <si>
    <t>1f8791fa-e3a2-4791-89c4-1e9d89f8f556</t>
  </si>
  <si>
    <t>riv2</t>
  </si>
  <si>
    <t>45dfcf55-223b-4846-9ebd-95a519191699</t>
  </si>
  <si>
    <t>e3ab6aac-8092-49da-9027-99a3c3b52965</t>
  </si>
  <si>
    <t>f6cbea75-014b-4015-84d5-e8685f6add66</t>
  </si>
  <si>
    <t>03d3e5c2-5d8e-4a74-b39c-6497146a2b5b</t>
  </si>
  <si>
    <t>07f99579-cd95-468e-9b31-23a6f614a525</t>
  </si>
  <si>
    <t>2f10b364-17bc-48ae-ad89-858a6f999273</t>
  </si>
  <si>
    <t>91532ade-383c-49b5-a3c7-08f61361ed57</t>
  </si>
  <si>
    <t>78ae87ce-7e6e-466e-b4de-78d7a12c3226</t>
  </si>
  <si>
    <t>1665cfcb-8a1d-4c5b-9ffc-16253ed95299</t>
  </si>
  <si>
    <t>e4484164-4e2b-451f-9423-f21c910c9520</t>
  </si>
  <si>
    <t>Feb 26, 2024</t>
  </si>
  <si>
    <t>eb87a557-a54a-4b2d-8652-77e93df6bafb</t>
  </si>
  <si>
    <t>4b2b7b4a-eaf7-41d9-9e8f-61cb8be8df38</t>
  </si>
  <si>
    <t>f1ec7877-d46d-47c5-b537-903750091168</t>
  </si>
  <si>
    <t>c1b8ca70-71e4-4f95-8a5e-7a0c5890575c</t>
  </si>
  <si>
    <t>e416ce95-4d95-4356-ad88-920199bd28ab</t>
  </si>
  <si>
    <t>80d406e0-b183-4e30-9923-59974cfd8d42</t>
  </si>
  <si>
    <t>9d0ac8dc-eade-4c2c-a595-f722ee0a72d2</t>
  </si>
  <si>
    <t>0e60c469-bf7a-48f7-97de-0b7bed3a6674</t>
  </si>
  <si>
    <t>865268d8-1672-4447-b9ea-c820a3003b4b</t>
  </si>
  <si>
    <t>49e8609f-dc89-4464-ab9d-d1a454920245</t>
  </si>
  <si>
    <t>bcbacb49-c3d9-4416-b220-f5e9ca5a72d4</t>
  </si>
  <si>
    <t>974d570f-aea8-48f3-a5ec-bb73cd000d75</t>
  </si>
  <si>
    <t>eb94f073-54fc-47b8-b7a4-42ac9a15c4b0</t>
  </si>
  <si>
    <t>e02cd002-c88a-4b74-a290-be46bc559e61</t>
  </si>
  <si>
    <t>1815877a-635a-44a2-983e-d2f4a824608f</t>
  </si>
  <si>
    <t>ce597955-dd19-4277-8135-2aa2787cc5fb</t>
  </si>
  <si>
    <t>25b322fc-c849-40b4-9868-d63009b12b7c</t>
  </si>
  <si>
    <t>17defefb-780b-4a2c-9da7-0cf275b6b541</t>
  </si>
  <si>
    <t>M40P5G2</t>
  </si>
  <si>
    <t>27dd6f16edec974dbffaaa79287f441d</t>
  </si>
  <si>
    <t>e301f522-8e95-47c0-b156-f20366e9b82e</t>
  </si>
  <si>
    <t>d7ead55f-2d14-4b42-ba78-51c63ddeed7a</t>
  </si>
  <si>
    <t>49f9435c-5c73-4682-b3fa-59147d926f3b</t>
  </si>
  <si>
    <t>8b701690-e98e-49c0-b9be-1f782dd053fb</t>
  </si>
  <si>
    <t>cea81801-4dfa-4a3c-ad07-ae852cd8d38a</t>
  </si>
  <si>
    <t>608924e4-e2f2-4dc4-ab42-c4b8c9e37ca9</t>
  </si>
  <si>
    <t>852b81cb-4ac9-4038-944f-690b3199b4e3</t>
  </si>
  <si>
    <t>66c1d7bf-21fd-49f2-924e-c50948f330bf</t>
  </si>
  <si>
    <t>3be1f18e-c3cb-400a-a9b3-24cce48556f9</t>
  </si>
  <si>
    <t>7bfcc2b0-1618-4f86-99c8-9fc2566157c0</t>
  </si>
  <si>
    <t>411e2954-8c7a-489f-808d-e07ac4c0b06e</t>
  </si>
  <si>
    <t>a6fa389d-14a9-41ea-a885-5cfeeb6584e0</t>
  </si>
  <si>
    <t>3538e72f-6647-4ae4-bc52-fb6db7a8d582</t>
  </si>
  <si>
    <t>e49ebf47-b9de-43cb-b9f6-ad831463b204</t>
  </si>
  <si>
    <t>7cd9eff2-b1a2-421f-a7ca-4ec70ef89b75</t>
  </si>
  <si>
    <t>ec92f029-3613-46f3-ad12-e5515acc10cf</t>
  </si>
  <si>
    <t>8732a642-5562-42dd-af40-591103527600</t>
  </si>
  <si>
    <t>91ee4309-1029-42c9-9b42-76b6ece2b26c</t>
  </si>
  <si>
    <t>6718ae48-9563-4e0e-a560-9fa11b153cf9</t>
  </si>
  <si>
    <t>38bbc858-a5ee-4d71-9c0b-40fcbddfd6b5</t>
  </si>
  <si>
    <t>dfc90aeb-a340-4da5-8f06-9a916871b34b</t>
  </si>
  <si>
    <t>c12681c3-3278-438a-81ca-a9c088b7c18b</t>
  </si>
  <si>
    <t>f1404d9d-e637-47b4-ad04-bade805a51b4</t>
  </si>
  <si>
    <t>ffc7c2f1-edd8-4f72-9214-fefd0208c2cc</t>
  </si>
  <si>
    <t>80ba832c-ed30-4284-9781-e5fd63de6f5c</t>
  </si>
  <si>
    <t>a56235ab-eafb-4eec-8f76-1ae7862cd614</t>
  </si>
  <si>
    <t>56ecdacc-43c7-4491-8a07-78a3e46db47d</t>
  </si>
  <si>
    <t>53d70e52-2749-4691-83bb-e7f386ed52be</t>
  </si>
  <si>
    <t>40b0082b-c439-4d02-9fdf-b996cf7669fd</t>
  </si>
  <si>
    <t>4afaac8f-dc0b-4f5b-94dd-5f080a626c07</t>
  </si>
  <si>
    <t>b469422f-5bad-4f3f-b8d6-acf8e7828edb</t>
  </si>
  <si>
    <t>26d546a7-abf2-4769-a9ec-3e0d9f686cc4</t>
  </si>
  <si>
    <t>SAMS20FE0027</t>
  </si>
  <si>
    <t>bd45a3691046b3a9d33c9a281b669f35</t>
  </si>
  <si>
    <t>03e8ae55-0685-4605-ae1a-e32897c24974</t>
  </si>
  <si>
    <t>94ce451c-d7a1-4b59-b8a2-b7cb7c3a2104</t>
  </si>
  <si>
    <t>b1ded568-c08e-41c2-8de0-d947e9cd344e</t>
  </si>
  <si>
    <t>90aa3c91-4c3e-4f16-a31b-40b0af423616</t>
  </si>
  <si>
    <t>d2b4992f-f5dc-44bb-83b4-08f3af7c1420</t>
  </si>
  <si>
    <t>c79da376-a416-4402-9b12-7a6f34f09c40</t>
  </si>
  <si>
    <t>6bc56d9b-b432-42b9-b25d-a2516e988f7a</t>
  </si>
  <si>
    <t>1777b5ec-9816-438d-b67d-b1e0c7a46311</t>
  </si>
  <si>
    <t>918acad0-bdca-490b-a89c-e4742a45d0ed</t>
  </si>
  <si>
    <t>276d4e62-caae-4447-93a5-28add6e68fe7</t>
  </si>
  <si>
    <t>0965c8c8-a5d8-4762-96de-23172ae4836a</t>
  </si>
  <si>
    <t>S10NEW2</t>
  </si>
  <si>
    <t>483b20c598b4de9d5354d9c384d1f291</t>
  </si>
  <si>
    <t>49c06812-8f77-429c-8b21-2c220b345ad1</t>
  </si>
  <si>
    <t>368274d2-4cde-43c7-8dd6-5eec1a7f9e56</t>
  </si>
  <si>
    <t>1f7bb8b9-5e7e-496a-b6c3-1f49e7124417</t>
  </si>
  <si>
    <t>3e573f13-612b-470b-9ee6-e63d66e3b20d</t>
  </si>
  <si>
    <t>c0984456-6f50-4600-9ceb-abfbbb29edc6</t>
  </si>
  <si>
    <t>f9179a38-fb3d-46b5-bbeb-d37605add6a8</t>
  </si>
  <si>
    <t>eb5263dd-632d-4d9b-bc19-1cb5c2ae8c25</t>
  </si>
  <si>
    <t>c5da9c29-e6cf-4ff7-9a8a-eef1d3ca27ac</t>
  </si>
  <si>
    <t>ca5ce6b3-8024-4fa1-be09-7517310b0965</t>
  </si>
  <si>
    <t>7f5c2e0a-8bd2-4aa6-9c1d-09853562875e</t>
  </si>
  <si>
    <t>142a5775-5e12-4983-abd2-cec29f6c45db</t>
  </si>
  <si>
    <t>195cb88f-bf6e-4426-8128-c88021f43425</t>
  </si>
  <si>
    <t>771b5c2e-f160-41bf-aee0-0c7536d368db</t>
  </si>
  <si>
    <t>22ee6bf7-bbba-4b68-b36c-92472b4e52e9</t>
  </si>
  <si>
    <t>339276f3-8984-49f7-9b63-7a7b2879f254</t>
  </si>
  <si>
    <t>afb21883-db73-4cc4-8175-24d5ddfa5783</t>
  </si>
  <si>
    <t>d8259f3b-3def-4eb4-b403-4f6959235131</t>
  </si>
  <si>
    <t>261b79ac-b466-4c59-aa77-59623204378a</t>
  </si>
  <si>
    <t>a64b9f23-369f-40dc-a1e7-b3884e687521</t>
  </si>
  <si>
    <t>dfbbabed-614e-495c-88e6-ecadaf09296d</t>
  </si>
  <si>
    <t>e91c2c9e-717b-4b8d-9848-bdf717b2baef</t>
  </si>
  <si>
    <t>4165506d-568c-43c1-b2b1-913d586dde3e</t>
  </si>
  <si>
    <t>7917ca5a-2a67-4a68-897a-7cd3065e8b35</t>
  </si>
  <si>
    <t>7030700c-99b5-4e00-a7bc-5d3f5a24674b</t>
  </si>
  <si>
    <t>32c6161e-fad6-4a67-a24f-7859f84b4c03</t>
  </si>
  <si>
    <t>1e99cbfe-b5e3-4aab-8874-cce4da486e61</t>
  </si>
  <si>
    <t>a988905c-1839-46ed-bc06-8c49f1d4bf9e</t>
  </si>
  <si>
    <t>265afb91-478b-4ec0-83d6-6b084b3eda21</t>
  </si>
  <si>
    <t>7953490e-a904-4a81-8dbc-712001142516</t>
  </si>
  <si>
    <t>4ec7e977-6349-4d40-8587-112b3f0960f3</t>
  </si>
  <si>
    <t>51f43a90-af54-4f36-9ce9-515c9e4b5af1</t>
  </si>
  <si>
    <t>209fa44b-db3f-4411-865e-4aef7b51e40e</t>
  </si>
  <si>
    <t>4f50b073-84cc-43ef-ac5b-25e343f397a8</t>
  </si>
  <si>
    <t>fcf7ace8-d8a8-4923-8454-e2446909bc72</t>
  </si>
  <si>
    <t>46f4f356-fbb2-4e65-a641-cb520885742f</t>
  </si>
  <si>
    <t>f9ff6e3a-042a-4dc2-a925-a2dc571eb94b</t>
  </si>
  <si>
    <t>bc753bc0-f077-4ae5-ae09-5d178d663326</t>
  </si>
  <si>
    <t>3267846a-86b7-4b37-b7f6-b720e945ce51</t>
  </si>
  <si>
    <t>271e5417-a1ec-4c2f-be05-9d57a4c30a6d</t>
  </si>
  <si>
    <t>fc412594-939b-478a-855c-6a62c24d5755</t>
  </si>
  <si>
    <t>Feb 25, 2024</t>
  </si>
  <si>
    <t>3cb0deb2-f1fe-43c0-befb-8deef49c8c0c</t>
  </si>
  <si>
    <t>0a32c857-32e3-4482-9917-9c2829e59688</t>
  </si>
  <si>
    <t>3de0ec1f-1261-41a8-8581-859c9594627d</t>
  </si>
  <si>
    <t>df632d2e-614b-4ec7-92a8-c7781a53afcc</t>
  </si>
  <si>
    <t>18817386-0c3e-4514-94f4-3d6f186134dd</t>
  </si>
  <si>
    <t>7b169906-36fc-42af-b023-2877ac17eefd</t>
  </si>
  <si>
    <t>df130882-b493-4bc9-ab16-0a482b9a8191</t>
  </si>
  <si>
    <t>0a53f97f-16e7-425e-8137-d132142fda63</t>
  </si>
  <si>
    <t>d944c217-5371-4dfa-b9ae-78788770f192</t>
  </si>
  <si>
    <t>lig12</t>
  </si>
  <si>
    <t>3ff98068ffb78f262ce8247782436b88</t>
  </si>
  <si>
    <t>ee90a332-9160-4088-9c5c-46e33c0dedb4</t>
  </si>
  <si>
    <t>980309f2-50c7-4d08-aceb-f185a5cff521</t>
  </si>
  <si>
    <t>520c496a-07e2-4e73-a4e0-443bf6fef7c6</t>
  </si>
  <si>
    <t>a8d1a705-15c9-41af-b801-77857263119d</t>
  </si>
  <si>
    <t>6a43c11d-c52e-45e1-aa70-b95c60e3d152</t>
  </si>
  <si>
    <t>14528366-38dc-499d-9739-5eab85e146ae</t>
  </si>
  <si>
    <t>e8912652-02ef-406e-8c7a-22ecb3528c78</t>
  </si>
  <si>
    <t>d6ab9a1f-28ea-4c03-875f-2dd5334a5d14</t>
  </si>
  <si>
    <t>c337d6c7-d15d-4947-9f6c-cf8846a7fe47</t>
  </si>
  <si>
    <t>bd77f4ef-9b8a-4877-b2a5-38b8eebe110e</t>
  </si>
  <si>
    <t>a3146850-30f7-4931-9d58-d3fd87b07037</t>
  </si>
  <si>
    <t>c257ba75-a9d6-45bb-a5cc-7924d73892c8</t>
  </si>
  <si>
    <t>TABS8P2</t>
  </si>
  <si>
    <t>d35d6b92b01805e0cbbedc2a7118ca22</t>
  </si>
  <si>
    <t>12200d27-feaa-4f50-8862-3d6adc6a0197</t>
  </si>
  <si>
    <t>fbe5f2da-6ba1-41d1-a468-ac80c47f8500</t>
  </si>
  <si>
    <t>f029788e-e739-45f8-a62a-907c118c97fd</t>
  </si>
  <si>
    <t>7d40cc16-dca7-46eb-9405-0acdff8c99aa</t>
  </si>
  <si>
    <t>ed7042bf-52fa-4ac4-9f61-95bfb9d1c9af</t>
  </si>
  <si>
    <t>907eca1b-e493-4a91-9824-7ec18e30849d</t>
  </si>
  <si>
    <t>e746de2a-02e8-431f-89fc-f3e0055f1643</t>
  </si>
  <si>
    <t>078a514d-1bdd-4e46-a36c-3fbf517b27f0</t>
  </si>
  <si>
    <t>8cf417c3-55bf-4d5f-ab05-c49bfed82bc7</t>
  </si>
  <si>
    <t>a1d575be-87f1-4da9-9850-46413cba2702</t>
  </si>
  <si>
    <t>22097515-e182-4fac-97cc-c69f3c5b2569</t>
  </si>
  <si>
    <t>3fe6443e-23fe-42e9-9153-8f44c9a271c3</t>
  </si>
  <si>
    <t>05cdf548-1ba9-46d3-ad67-a345ee4658eb</t>
  </si>
  <si>
    <t>dbb3ccda-b41f-4f5a-a552-39f5507f2c2a</t>
  </si>
  <si>
    <t>0bca5acc-593b-4cc6-825c-a0c3fc282e29</t>
  </si>
  <si>
    <t>749a4028-92c5-48b8-9350-ce98106f4268</t>
  </si>
  <si>
    <t>d83b367a-83ae-42e0-bde5-cda9c64beaab</t>
  </si>
  <si>
    <t>128cffb0-b8ab-4b03-9cd5-1030d442dc3d</t>
  </si>
  <si>
    <t>f8db7846-f834-4dc2-80c7-a1d3d3bc6c6e</t>
  </si>
  <si>
    <t>778b3c7f-985d-4eba-ac0d-823d26b980e1</t>
  </si>
  <si>
    <t>321f0fba-f268-4787-a577-811c504de60b</t>
  </si>
  <si>
    <t>287a37f1-d436-4475-8e3a-24571e916f06</t>
  </si>
  <si>
    <t>efac0e2d-65a6-4aab-a2a4-6fbce4cd9cf7</t>
  </si>
  <si>
    <t>c060085a-50d8-420b-9499-fafc47496ae2</t>
  </si>
  <si>
    <t>6ae888e9-f810-422a-8fd3-53daf8b70c3a</t>
  </si>
  <si>
    <t>083b401f-79a9-410f-9031-31ff97d0e0af</t>
  </si>
  <si>
    <t>9fd1fc49-315b-40ce-bc71-6fbed6eb139f</t>
  </si>
  <si>
    <t>191bf9db-4269-4626-be2e-0f72db17dc6c</t>
  </si>
  <si>
    <t>fd7479b9-7725-486a-9cf1-65ac8b20f20f</t>
  </si>
  <si>
    <t>d7c9285c-2021-4bc3-b8a4-62989a89ad43</t>
  </si>
  <si>
    <t>4730bda9-3823-4eaa-85db-4784645ebfe5</t>
  </si>
  <si>
    <t>f767a21a-fe08-4737-b067-ade2698776e5</t>
  </si>
  <si>
    <t>6c67e580-ef56-42e2-9cb2-2a1bcf20d506</t>
  </si>
  <si>
    <t>b7715921-e190-4c93-a5f2-181a48bff769</t>
  </si>
  <si>
    <t>9ecc5687-5db9-4c48-9f3d-dcbf73191ce4</t>
  </si>
  <si>
    <t>9b362b06-4cb8-44e0-a8dd-9055e69f2e5b</t>
  </si>
  <si>
    <t>Samsung -Galaxy-S21-2pack-New</t>
  </si>
  <si>
    <t>a3984d4dcf2b4e2989201b53e3562171</t>
  </si>
  <si>
    <t>cdb373df-ce43-4a45-aa74-562180bf898d</t>
  </si>
  <si>
    <t>bc59afc6-91fe-416e-ac5c-c65521c038dc</t>
  </si>
  <si>
    <t>5e68f0e6-bba1-4d69-a03c-1335fce6b396</t>
  </si>
  <si>
    <t>69018a31-9ba0-411a-8be1-1a67ccaf1187</t>
  </si>
  <si>
    <t>da95183e-0d85-4f5a-b43c-f70a2c04ee92</t>
  </si>
  <si>
    <t>1fb802bd-f7f2-41dd-8e0d-775ca8216b26</t>
  </si>
  <si>
    <t>ee567ab0-0aa9-4654-bc8f-8e7077bd5bd3</t>
  </si>
  <si>
    <t>b431fe5d-2a0d-40c7-a1d2-9152580d6aa9</t>
  </si>
  <si>
    <t>29384e8a-9dc5-4a0a-9f49-9d65154e6d58</t>
  </si>
  <si>
    <t>e05ccb8e-8af3-4eb1-8181-ed19bbb4a5f7</t>
  </si>
  <si>
    <t>8720d7c9-0a81-445e-b5df-e6242a5e5ef4</t>
  </si>
  <si>
    <t>e0a923ec-b024-4aad-8eeb-f2920811c5c9</t>
  </si>
  <si>
    <t>5d201c7d-e7f2-4d68-9778-ee2d04674fe9</t>
  </si>
  <si>
    <t>44057217-d986-4716-babf-dfccfcdc69e3</t>
  </si>
  <si>
    <t>5337ebb7-8cc0-45e1-931a-ecda57b1c421</t>
  </si>
  <si>
    <t>dfcc0169-59f9-4510-8e49-ff38fe580822</t>
  </si>
  <si>
    <t>24636967-d019-4ff5-b988-2db342f9452e</t>
  </si>
  <si>
    <t>45c6580b-7657-4c1b-806f-2c45ec8764d9</t>
  </si>
  <si>
    <t>aed4b53b-7850-457d-9fa2-7ff4b49c0bf7</t>
  </si>
  <si>
    <t>2e20187f-516f-4dba-9918-0b4868a073dd</t>
  </si>
  <si>
    <t>8631bedc-83a8-4f62-bd90-a45f760e72e8</t>
  </si>
  <si>
    <t>128ad7b3-f4f5-41e4-a299-cbba0a6336ca</t>
  </si>
  <si>
    <t>dac2740b-4f6c-42f0-9f7e-0ede7211e805</t>
  </si>
  <si>
    <t>d1f61b6e-6fc2-4eca-a06d-d62023cd5e2c</t>
  </si>
  <si>
    <t>966347c6-64ab-4191-8e34-41b8c94df5de</t>
  </si>
  <si>
    <t>bd97e341-4c4f-4a8d-82e9-6b050a9b46a1</t>
  </si>
  <si>
    <t>7075fd84-7034-4329-a539-d678f3bb0d56</t>
  </si>
  <si>
    <t>dee162b4-18c8-4b58-9eb9-cddf94d68b66</t>
  </si>
  <si>
    <t>f64c26da-0cae-48be-86a4-7c21fee7c3b1</t>
  </si>
  <si>
    <t>3992c6b8-d0a7-459c-904f-3acc143f2d6a</t>
  </si>
  <si>
    <t>29128639-32a0-461e-8f89-72eb8f461b79</t>
  </si>
  <si>
    <t>452eba90-8a14-49ad-b984-1146fa435252</t>
  </si>
  <si>
    <t>172807bd-e0e1-44e4-ad27-e33afccdffa8</t>
  </si>
  <si>
    <t>a9f0274e-3fe5-4f9f-a02e-941437e1d273</t>
  </si>
  <si>
    <t>70fd5ee0-422c-40ac-9c5f-a9401e03407f</t>
  </si>
  <si>
    <t>b1d66cff-9e54-491c-b1b5-29d035978b7f</t>
  </si>
  <si>
    <t>900dbb60-28d6-420c-82f2-466af0ec3b0a</t>
  </si>
  <si>
    <t>ac9bb3e4-2806-418d-b6ad-861d43bd36ef</t>
  </si>
  <si>
    <t>6c127296-8371-4380-9722-0ca87a6be04f</t>
  </si>
  <si>
    <t>68176c53-8e70-41d0-87ba-014048ac4e4b</t>
  </si>
  <si>
    <t>90af2d8d-8172-431f-84a7-061469668647</t>
  </si>
  <si>
    <t>2fc1ed4d-6b5e-428f-a916-401e884b7bd4</t>
  </si>
  <si>
    <t>40163be0-0acf-48ac-b81b-7a3f38a62de9</t>
  </si>
  <si>
    <t>08d91019-8d48-4e9f-a520-8ab9aae83580</t>
  </si>
  <si>
    <t>af68cc54-3a1b-4c93-9f4e-0c178d6242a3</t>
  </si>
  <si>
    <t>07949855-d0fc-4c10-8ef7-b0a1e119eea5</t>
  </si>
  <si>
    <t>e7c068cb-0761-49fe-b5f5-645f2dad99d6</t>
  </si>
  <si>
    <t>e56228f5-5086-4446-bc35-fc76ace5f64d</t>
  </si>
  <si>
    <t>cd04b2d9-a4ff-4dde-a064-68993b0ce2b8</t>
  </si>
  <si>
    <t>abe157b0-c8dc-4ea9-80bc-462527834b29</t>
  </si>
  <si>
    <t>3d940814-4c08-4098-9354-300f7634c903</t>
  </si>
  <si>
    <t>276477a2-f1dd-4c37-9ebc-299116f6035a</t>
  </si>
  <si>
    <t>aba513ac-ff65-44e7-aba9-fcfd698e4d5e</t>
  </si>
  <si>
    <t>15ebe36d-1abe-452a-9dff-2d8708719599</t>
  </si>
  <si>
    <t>e5c1a4df-2fb2-429b-a77f-6694060636e3</t>
  </si>
  <si>
    <t>0702c669-d0e2-4ebb-815b-81643ae9f117</t>
  </si>
  <si>
    <t>4d1ccc79-96c0-4f29-b66a-829c6acf581e</t>
  </si>
  <si>
    <t>a2148697-8884-4cf3-a5eb-7e040f7c9e10</t>
  </si>
  <si>
    <t>7c294a15-6187-4f16-aa85-8c4ae1e8cceb</t>
  </si>
  <si>
    <t>8c960727-779d-4408-a595-bd7ec7f269c4</t>
  </si>
  <si>
    <t>61b72050-c04c-485e-ba75-0c598d974345</t>
  </si>
  <si>
    <t>eab4882d-beb4-41f8-b360-c86b941b63f5</t>
  </si>
  <si>
    <t>Feb 24, 2024</t>
  </si>
  <si>
    <t>6388ad44-81b0-4ad0-ad5a-dfc544067d67</t>
  </si>
  <si>
    <t>cf914ebf-7a73-43ba-bd2b-de567416a0b6</t>
  </si>
  <si>
    <t>af1bf7ba-9b72-46b4-9210-191f94342753</t>
  </si>
  <si>
    <t>4f30ec51-717d-4c12-8804-9c43f54622b2</t>
  </si>
  <si>
    <t>79c99c4c-32c0-449f-a035-1844fe0c9538</t>
  </si>
  <si>
    <t>a648e39b-e05a-4cb9-9c6f-abc1e8d8bd52</t>
  </si>
  <si>
    <t>1040a79d-951b-45ec-82f8-fcb79849606a</t>
  </si>
  <si>
    <t>46b9e515-79a1-475d-bcd6-56c51c7cf3f0</t>
  </si>
  <si>
    <t>240441b2-fd75-412d-948a-91796c9d8666</t>
  </si>
  <si>
    <t>5ee765bd-1800-477b-a95e-c6b9d49cfb84</t>
  </si>
  <si>
    <t>a3ad632c-0e5e-415b-8f28-8b9b1748bbba</t>
  </si>
  <si>
    <t>e251357b-33f4-4ca7-af66-ea76a1550831</t>
  </si>
  <si>
    <t>d875f3fd-709d-48b2-8351-0c5faf8b1d37</t>
  </si>
  <si>
    <t>47fdaf18-1cfa-4db7-a7f0-8a42f569f8a3</t>
  </si>
  <si>
    <t>15db5cde-edde-4bde-a218-b04d1b5cd60e</t>
  </si>
  <si>
    <t>509e8b8e-0c19-4379-9436-e98cdaa1188d</t>
  </si>
  <si>
    <t>77d86723-6406-4c56-af01-2c58f356bbb9</t>
  </si>
  <si>
    <t>d8df6bf5-13be-4801-a5a7-f7cbbc26b605</t>
  </si>
  <si>
    <t>042d3697-ba35-47af-ac70-b848d487ea0f</t>
  </si>
  <si>
    <t>0db49299-0292-40b5-94dd-b15c1deabc20</t>
  </si>
  <si>
    <t>d2ed4a2a-b3fe-4cce-b438-41be2c8e53f1</t>
  </si>
  <si>
    <t>374339db-6dc0-451e-84d8-26afd25b6cca</t>
  </si>
  <si>
    <t>f1d85613-9e57-4f53-994b-8d3bf0e53966</t>
  </si>
  <si>
    <t>2f6da3ab-8c8b-482c-9372-192ddb813ed7</t>
  </si>
  <si>
    <t>685f15e3-ee9d-4ce8-b2f1-3a49c7298369</t>
  </si>
  <si>
    <t>d7c03689-0e0e-4d43-8d00-dfba25cbf462</t>
  </si>
  <si>
    <t>33328e5f-7b31-4bbc-9ce0-6aa541de1b32</t>
  </si>
  <si>
    <t>7053db0c-3730-4b34-a632-6b772c269c12</t>
  </si>
  <si>
    <t>84fcb051-2108-44e8-b9e3-a5e521942e2d</t>
  </si>
  <si>
    <t>92ae5107-2594-4713-82d1-56955dbaad96</t>
  </si>
  <si>
    <t>54e563a5-2faa-4a96-93ca-7d26bb2a8bc9</t>
  </si>
  <si>
    <t>6204ce48-018a-4b19-94f4-eb251b50d80c</t>
  </si>
  <si>
    <t>eba2ebbb-6383-470c-a808-4fbb68a7cfd7</t>
  </si>
  <si>
    <t>d501d8be-0ced-48c0-a869-85267f1d059b</t>
  </si>
  <si>
    <t>464fb3f7-87dc-4724-8083-c3c0ba49579e</t>
  </si>
  <si>
    <t>69667f06-8236-449d-81d8-16355e8ce116</t>
  </si>
  <si>
    <t>469d6bf1-95dc-484a-87e2-9464c3c23d20</t>
  </si>
  <si>
    <t>SAMS20FE4G2PACSCR&amp;1PACLEN0007</t>
  </si>
  <si>
    <t>876a85214224a176d959b9c2e119d3da</t>
  </si>
  <si>
    <t>25a593e0-26c9-42d4-9ef3-664caf845553</t>
  </si>
  <si>
    <t>ba78c5ab-dac0-4474-8a51-04ecfa3db81d</t>
  </si>
  <si>
    <t>7ecb3f0d-523e-40b3-a70d-685c8287aa7d</t>
  </si>
  <si>
    <t>a5efe1a5-c8b1-4581-83f6-4e0de37e0642</t>
  </si>
  <si>
    <t>bb40e656-7e65-4e68-a9b8-f37aaebd0232</t>
  </si>
  <si>
    <t>6ba18e6a-7db7-45bb-b082-c9a2f830e3b0</t>
  </si>
  <si>
    <t>e515c481-574a-4667-a139-5948773eba71</t>
  </si>
  <si>
    <t>ea11734e-f433-4895-95e4-9a3f87ad68b4</t>
  </si>
  <si>
    <t>e0528e63-8adb-4793-91ff-540f85ee1dec</t>
  </si>
  <si>
    <t>f32e98ec-d20f-4850-8201-45dad5c67e7d</t>
  </si>
  <si>
    <t>894e3095-7290-4b75-9c26-85f97d301ee5</t>
  </si>
  <si>
    <t>829dabe1-201f-4f06-8354-c10d820ebf0d</t>
  </si>
  <si>
    <t>79436636-1100-4d41-b831-f79ff2af089b</t>
  </si>
  <si>
    <t>d82a33b0-6bd2-499b-b68e-4811e6c7109b</t>
  </si>
  <si>
    <t>f4ac0a21-306f-42b4-97e9-14811d6943d7</t>
  </si>
  <si>
    <t>06a402e0-a90e-473d-89fc-b622311e9572</t>
  </si>
  <si>
    <t>5c0aa01a-a570-4dc8-a948-86e948b7dd0c</t>
  </si>
  <si>
    <t>59f3f3f3-ee04-4011-a4e3-55637c302216</t>
  </si>
  <si>
    <t>849c611a-5554-448b-a473-8ca39a2481b7</t>
  </si>
  <si>
    <t>23bf49f7-6794-4626-9006-496e924ee196</t>
  </si>
  <si>
    <t>9e0aaba0-9b37-43a6-886e-7bbdf6d7250a</t>
  </si>
  <si>
    <t>A235GP1</t>
  </si>
  <si>
    <t>54e8957953df5e77ef1570ebc5795dda</t>
  </si>
  <si>
    <t>d5cbeeda-c264-43b5-b233-7e2c39281d1d</t>
  </si>
  <si>
    <t>9fd460a5-19a3-426f-af61-959233864390</t>
  </si>
  <si>
    <t>d1aba5db-d912-4980-96ad-a68a2ff1e1c2</t>
  </si>
  <si>
    <t>c49e0157-05e2-41ac-80b3-e442e59665b8</t>
  </si>
  <si>
    <t>d01eda8b-5d66-4291-81f4-baf0dde4d1dc</t>
  </si>
  <si>
    <t>5cd28a21-2725-452c-948c-df8b5d1b1d98</t>
  </si>
  <si>
    <t>4f3c9473-9891-4032-b3a6-bc748ca0a7de</t>
  </si>
  <si>
    <t>e65d9c09-2df6-4439-804c-c54154d117fa</t>
  </si>
  <si>
    <t>0a01cbb8-aaa2-4ffa-8750-43c2fb9bf41f</t>
  </si>
  <si>
    <t>e7da74f8-c60b-4f65-ba72-662c12f994e4</t>
  </si>
  <si>
    <t>c9257312-2f03-4e71-8c66-f8bf728f67c1</t>
  </si>
  <si>
    <t>a27f91a3-3e31-4504-bc8e-b68b215fb8de</t>
  </si>
  <si>
    <t>5a08e20b-c8df-4f44-8be6-86ad470aad62</t>
  </si>
  <si>
    <t>a5b1c733-24ad-42bb-833f-de9ae84fc2ad</t>
  </si>
  <si>
    <t>43893bd4-1e66-40c6-943a-996e9b60d2c9</t>
  </si>
  <si>
    <t>df4b54c5-2e55-4de9-ae99-613394da0422</t>
  </si>
  <si>
    <t>d4657c72-4e83-4607-9b64-1fc911c8b211</t>
  </si>
  <si>
    <t>ed522a55-d359-49c8-967d-7ebcad247c54</t>
  </si>
  <si>
    <t>0d3b1692-0431-445a-a798-4860db7f92f1</t>
  </si>
  <si>
    <t>b53d0584-14d7-4820-8ed5-1d46e591e92a</t>
  </si>
  <si>
    <t>3912aca5-7261-4f6c-b252-bee4c372e871</t>
  </si>
  <si>
    <t>d6503f9d-f0dc-4d79-ad21-52d9be8fa941</t>
  </si>
  <si>
    <t>fdca74f3-260a-4fea-a9fc-87e5fd475bc8</t>
  </si>
  <si>
    <t>f21ed423-8b67-4fa1-9e2f-b4d6cc65a25b</t>
  </si>
  <si>
    <t>dc58c358-41c2-4d88-a543-707fa63499e7</t>
  </si>
  <si>
    <t>dfaec190-0b61-40ff-9c12-e1714d481331</t>
  </si>
  <si>
    <t>dd49d43a-e42a-45f2-bc4d-09d7a1087009</t>
  </si>
  <si>
    <t>4871cf9b-4eef-40cd-8358-dffd94bb9ac4</t>
  </si>
  <si>
    <t>fd319a6e-8652-4642-85ea-ac4949ea8a36</t>
  </si>
  <si>
    <t>f9360303-1a01-4b44-8516-735e12e99259</t>
  </si>
  <si>
    <t>f7cd04f6-2923-4e3c-9aa4-b9b05abfa66a</t>
  </si>
  <si>
    <t>2d08c8f5-7506-4e2f-8abe-e14876a82d59</t>
  </si>
  <si>
    <t>161c3f2b-4dbf-46fb-83d9-692cdaf1e9f2</t>
  </si>
  <si>
    <t>6bd5d0ae-6d80-47d6-ae7c-fb4571d4660c</t>
  </si>
  <si>
    <t>e77012c2-0360-45ee-bc36-45cdc9a88514</t>
  </si>
  <si>
    <t>0f51d355-54ff-4753-a75d-4044cd7531e5</t>
  </si>
  <si>
    <t>bff04333-b58a-423c-be02-4e5eef99a9b0</t>
  </si>
  <si>
    <t>1095cff4-98cf-4d3c-a3ce-1fa987a3942d</t>
  </si>
  <si>
    <t>e0cb8ac1-d0f4-4fa4-a625-729f0c20cee8</t>
  </si>
  <si>
    <t>b4d4b4e9-0061-441e-9f41-c6d1f1b4faa4</t>
  </si>
  <si>
    <t>fdb8f7b7-7c33-4916-bc3c-dee37769a0a5</t>
  </si>
  <si>
    <t>82a81794-cb99-4493-b9e3-97acf9913e65</t>
  </si>
  <si>
    <t>053f83fd-1b22-4642-b1f1-eaebc04b5a3a</t>
  </si>
  <si>
    <t>e8b04304-31e7-4f6a-b260-a623b0927088</t>
  </si>
  <si>
    <t>Feb 23, 2024</t>
  </si>
  <si>
    <t>4315d6ad-c6bf-4925-83ec-61af1800c278</t>
  </si>
  <si>
    <t>277b6d1a-911b-4b01-a868-20c020bc9800</t>
  </si>
  <si>
    <t>f0f0c3f8-7e13-4972-850e-ddc9677ee1cc</t>
  </si>
  <si>
    <t>8ab9d261-c4ed-4912-b128-dcafd9db1009</t>
  </si>
  <si>
    <t>d085f45a-ca84-4806-b971-a86b82a75e0d</t>
  </si>
  <si>
    <t>5765d79f-cf3f-4f5e-ba2a-0961fc760396</t>
  </si>
  <si>
    <t>728f5b07-95a6-4e13-ad5e-0afb289a1cbd</t>
  </si>
  <si>
    <t>e0cce87a-362a-40b6-be87-917979072fe0</t>
  </si>
  <si>
    <t>584f028b-0775-4ec1-a919-7cbab1a3081d</t>
  </si>
  <si>
    <t>f1677d3f-5be8-48a0-9e2e-1a5237633584</t>
  </si>
  <si>
    <t>3b1fc00e-8228-46d2-a1a4-447686e6a011</t>
  </si>
  <si>
    <t>eb6e93f3-4e53-47f1-bf87-163c3788e130</t>
  </si>
  <si>
    <t>51823c10-089d-448a-bc59-13187dc06655</t>
  </si>
  <si>
    <t>b79957d3-e7a2-4978-83b0-045ccd03cfef</t>
  </si>
  <si>
    <t>bec66e55-e47a-4b94-b3eb-86964e02dea1</t>
  </si>
  <si>
    <t>7d304626-ff13-4ffe-9a89-426862e9c4c5</t>
  </si>
  <si>
    <t>15289c12-4b2f-4369-96b1-8c6fe846296d</t>
  </si>
  <si>
    <t>787fda81-f78e-4114-a0b8-36a54ae1a440</t>
  </si>
  <si>
    <t>XIAOMI12C</t>
  </si>
  <si>
    <t>1983270586d86da5a0e3d9a37ae0014f</t>
  </si>
  <si>
    <t>2df91c84-7f05-481e-bf1d-4b595a35aa05</t>
  </si>
  <si>
    <t>410b20d8-020f-4254-b73c-bad637ee106c</t>
  </si>
  <si>
    <t>5c7ff7c1-ebd1-44f5-9113-192813666b26</t>
  </si>
  <si>
    <t>4df44bbd-04b9-44dc-ab23-e1d573af5c36</t>
  </si>
  <si>
    <t>32c7e749-ee5b-41c8-a996-e650056b30ff</t>
  </si>
  <si>
    <t>6d1e57ce-25c2-4588-8ebe-801578530a8f</t>
  </si>
  <si>
    <t>b4ac3683-a61f-45d9-853a-c53a1914fa8a</t>
  </si>
  <si>
    <t>0f574ebd-4f2c-4bc6-a7e9-8c9e1c6c339b</t>
  </si>
  <si>
    <t>52d3ef8f-d09b-4211-a67c-9be3d0e4a10a</t>
  </si>
  <si>
    <t>0b355b95-cfb9-4bb0-80da-323b8dcb5861</t>
  </si>
  <si>
    <t>8370de6d-1296-4a06-8d3c-8fc61de34792</t>
  </si>
  <si>
    <t>1bb1389b-97ce-4379-a99e-120b72f7910a</t>
  </si>
  <si>
    <t>abf866c8-76fc-4ead-855f-7326ba7a460f</t>
  </si>
  <si>
    <t>5cde735a-e97c-4003-b3b9-0f7b2da5ae09</t>
  </si>
  <si>
    <t>00f80e20-a3f8-41b3-81ba-f9d59094e3d6</t>
  </si>
  <si>
    <t>28cd0925-d6a9-4dcb-8f61-950c1fcb6030</t>
  </si>
  <si>
    <t>fe37c1cd-68ee-4603-9033-a3a00e6834ec</t>
  </si>
  <si>
    <t>98d6b0a0-854a-441e-9df4-5dbbf42c16a0</t>
  </si>
  <si>
    <t>23ecf0bb-a9b8-444d-8998-0ff42ceab2bb</t>
  </si>
  <si>
    <t>54ad5926-4ef6-4978-b083-f882dd947b77</t>
  </si>
  <si>
    <t>16b0a79e-f454-4525-b699-f0a49c24a924</t>
  </si>
  <si>
    <t>efb116ea-c715-4662-a60d-41e43077d95f</t>
  </si>
  <si>
    <t>39598836-d365-44ef-bb2c-96e380eb7330</t>
  </si>
  <si>
    <t>b2d52826-5fda-49e2-985c-c010ca7f0230</t>
  </si>
  <si>
    <t>ebb20d51-1682-456a-b5c0-f319f715cc1e</t>
  </si>
  <si>
    <t>7a0bd4d3-0a5a-42a5-a0b1-9a5412bcab5e</t>
  </si>
  <si>
    <t>25ee04ac-1dc0-4bdb-a1f1-7c870d409858</t>
  </si>
  <si>
    <t>55956de9-a814-4897-a5e3-b658c6a2fa5c</t>
  </si>
  <si>
    <t>93717b57-da62-452a-b68b-4f8b3b6d17c9</t>
  </si>
  <si>
    <t>5387edfc-1ab1-4841-a09d-97a65622e355</t>
  </si>
  <si>
    <t>4078569e-a0f3-46de-9f81-7254f061ffe1</t>
  </si>
  <si>
    <t>e52c501a-edba-4c30-9ef9-ad2cb895c7dd</t>
  </si>
  <si>
    <t>eac4c2b2-c5d0-434a-a853-c478a6e84d7e</t>
  </si>
  <si>
    <t>a382eee3-688a-4110-a3d1-a7ade0531b69</t>
  </si>
  <si>
    <t>6fe7fb0f-eda1-480c-a995-6966ff01af6a</t>
  </si>
  <si>
    <t>639065db-b634-449f-aa4a-530f3b6d4656</t>
  </si>
  <si>
    <t>18391952-36f0-4c81-acc6-7e5ad78bdde7</t>
  </si>
  <si>
    <t>bf5283cc-39b5-4bf8-bcbe-7f59bd46f435</t>
  </si>
  <si>
    <t>5cc66998-d778-4afe-81b9-d60aab0db84c</t>
  </si>
  <si>
    <t>c001c3ae-a85b-452b-8d6b-91cf02f70893</t>
  </si>
  <si>
    <t>84d349da-185e-49e0-b9e2-56e22a43aa4d</t>
  </si>
  <si>
    <t>d66b3188-3787-48a8-beb8-e69784bd3c23</t>
  </si>
  <si>
    <t>133e6096-7a73-4b3f-8719-a334d31a1b2f</t>
  </si>
  <si>
    <t>0c2d7b68-6123-4983-bd89-99b1c4b8258c</t>
  </si>
  <si>
    <t>3c59282f-874b-425a-9a34-186f2b6e84a9</t>
  </si>
  <si>
    <t>90faa964-faa8-4c95-8eac-f6f26340d361</t>
  </si>
  <si>
    <t>4667c2b4-69f3-4513-9cb5-a88de3f8e058</t>
  </si>
  <si>
    <t>003fa009-21cd-4c6f-b2d8-1d3b8cca9857</t>
  </si>
  <si>
    <t>e6728365-77b3-4acb-a39c-b812e045f7c1</t>
  </si>
  <si>
    <t>14f242e4-91d5-4e78-934c-71eb2bfe90c3</t>
  </si>
  <si>
    <t>1bc7b55d-fea0-4890-affd-de255efd11fc</t>
  </si>
  <si>
    <t>61621d5e-9edc-48cd-a901-06cb246bbd43</t>
  </si>
  <si>
    <t>7645c5ee-9703-4804-b864-daa4868a9db4</t>
  </si>
  <si>
    <t>99b8c523-12c9-4bda-abc0-734b080d1e08</t>
  </si>
  <si>
    <t>8b215b36-fa8b-42e4-93a1-3709ac7d2518</t>
  </si>
  <si>
    <t>168ad389-08de-4c2b-8239-55ca1f1aa72e</t>
  </si>
  <si>
    <t>7e4612d0-3ea0-4b43-934c-6869c9447f0f</t>
  </si>
  <si>
    <t>ee84f42e-b5c7-4998-b2d9-cfd756681bf5</t>
  </si>
  <si>
    <t>f3a618e9-c7f0-42c2-a462-84e6e52ccec1</t>
  </si>
  <si>
    <t>b2a29f4f-9f35-499e-b4ef-cdb804e32181</t>
  </si>
  <si>
    <t>72d727e2-386a-4794-8dd7-494994a21791</t>
  </si>
  <si>
    <t>689c295e-c509-44ed-a482-c481b5373a78</t>
  </si>
  <si>
    <t>acc61824-060a-4b4d-8e1e-e218536ef6db</t>
  </si>
  <si>
    <t>d3c63fab-e0fb-497b-86df-221591439d6c</t>
  </si>
  <si>
    <t>6363816e-9832-48b9-8881-cb2a2bf78342</t>
  </si>
  <si>
    <t>6fbb78f9-5d52-4746-b115-963ba7ff5141</t>
  </si>
  <si>
    <t>a308c901-b6dd-48a7-8573-e267046c587a</t>
  </si>
  <si>
    <t>b61b5e92-10ed-4846-9bf9-ac012861fc9f</t>
  </si>
  <si>
    <t>e10e04cd-4867-4579-a651-e48374179115</t>
  </si>
  <si>
    <t>13dc9c8b-81ba-4457-933c-aa68ea8dc946</t>
  </si>
  <si>
    <t>88373732-c75a-40b6-9755-535abde4419b</t>
  </si>
  <si>
    <t>e9e52298-c635-4114-8ca8-b7455190ffc7</t>
  </si>
  <si>
    <t>e06ceacc-d021-4ab1-9628-49c228f23532</t>
  </si>
  <si>
    <t>d54c4921-36a1-4da4-93c2-44181999ea19</t>
  </si>
  <si>
    <t>424c46c1-b2a8-4800-968a-abb43ac88cb3</t>
  </si>
  <si>
    <t>a8d0bd63-3c3a-49c9-80e3-fcf09f799ee2</t>
  </si>
  <si>
    <t>2095036c-cc48-479c-9b82-928dda9972b2</t>
  </si>
  <si>
    <t>6b3abc66-4a14-42ac-9984-0bd496486f73</t>
  </si>
  <si>
    <t>46429305-fba5-41b4-a442-f8095602a616</t>
  </si>
  <si>
    <t>86559b6d-c33b-454f-b4bc-fb7fc16991b6</t>
  </si>
  <si>
    <t>68092353-3f2c-412f-8332-5f7079a59a8a</t>
  </si>
  <si>
    <t>2d8c9cf8-bc03-470a-a161-fb9abce710ed</t>
  </si>
  <si>
    <t>616a33b8-70e7-43b9-a0fe-6a6f20376c48</t>
  </si>
  <si>
    <t>91c5f853-c5b6-418e-8203-fbb04cfc126b</t>
  </si>
  <si>
    <t>e63b1623-5dae-40a9-ac38-7d47f65ebfea</t>
  </si>
  <si>
    <t>ce80dbb2-6b06-494a-8598-33391456beee</t>
  </si>
  <si>
    <t>da4b106f-a492-44f5-a9e1-ca62fa713749</t>
  </si>
  <si>
    <t>Feb 22, 2024</t>
  </si>
  <si>
    <t>c06b03ae-529c-47e4-bcb2-a225b4e07755</t>
  </si>
  <si>
    <t>55b2bdae-130f-404a-b20b-ec5ee34ed97c</t>
  </si>
  <si>
    <t>e1a2b580-8f68-4ba4-a3ed-ac857f9fa45d</t>
  </si>
  <si>
    <t>3b70198b-5da5-4052-baee-18d2c8dd4209</t>
  </si>
  <si>
    <t>e5db3a5e-1fc9-4da5-9c41-624719de1628</t>
  </si>
  <si>
    <t>3cb585ea-2e9f-41bf-b7c3-e8c9a6b1eb44</t>
  </si>
  <si>
    <t>e5cec5ce-0eb6-45a2-a0bc-4c958172994f</t>
  </si>
  <si>
    <t>f5444c8c-f369-43ee-90e4-96c0fa50bf1c</t>
  </si>
  <si>
    <t>c47511c0-a70b-4b09-9157-cdfaa5a04950</t>
  </si>
  <si>
    <t>f4ce1d4a-2836-46cb-9537-2d960698c71e</t>
  </si>
  <si>
    <t>be4ac96d-9e56-49a4-94d5-631e2d73cf32</t>
  </si>
  <si>
    <t>7b09bfa7-8dfa-4be4-ad37-14c48e3c565d</t>
  </si>
  <si>
    <t>94a1bd83-7154-4684-97a2-fe660d0d185c</t>
  </si>
  <si>
    <t>010abb72-b3e3-4f83-a757-53fd37069321</t>
  </si>
  <si>
    <t>67c81147-5290-4788-b66a-163b04f0a503</t>
  </si>
  <si>
    <t>ee72df00-f016-4245-a49d-f043e8f6cb51</t>
  </si>
  <si>
    <t>9b194937-57e8-4a46-b1a1-165f0814d830</t>
  </si>
  <si>
    <t>7f7d8405-4788-47b5-88fb-101237a3704f</t>
  </si>
  <si>
    <t>9e013a36-7ba8-4ed6-a7af-0feeb41b50e3</t>
  </si>
  <si>
    <t>65d73198-1c95-4b14-b3b7-df2c621f6ea2</t>
  </si>
  <si>
    <t>c103ce61-6197-4480-b63c-80d250d74745</t>
  </si>
  <si>
    <t>3412f1af-5d75-41b2-8410-94bd4f0dfb47</t>
  </si>
  <si>
    <t>7a82b1ef-923e-46c5-be80-cd3af21ba1ef</t>
  </si>
  <si>
    <t>41cdea3a-2547-44be-8c82-ef4b331796db</t>
  </si>
  <si>
    <t>9ef10e82-1bd3-4147-bb66-2924f7103abe</t>
  </si>
  <si>
    <t>bfe5e4bd-5522-4328-804a-e6cc68308b8f</t>
  </si>
  <si>
    <t>496cb3f6-daca-4999-9784-ef2bd7851fe0</t>
  </si>
  <si>
    <t>4dd4440f-380b-4971-85d5-7fbb941dd5b2</t>
  </si>
  <si>
    <t>8c058dff-6ca1-409a-a973-c391f52e8a98</t>
  </si>
  <si>
    <t>51d450d7-2064-4007-bbf0-6a2109d5099a</t>
  </si>
  <si>
    <t>5ce3668e-c7a2-4015-92e3-477fbb3cdaa2</t>
  </si>
  <si>
    <t>3ffbecd9-36fd-49ed-8910-d3092262e63d</t>
  </si>
  <si>
    <t>54c0ad97-e920-4dd3-b94e-23706ee0801f</t>
  </si>
  <si>
    <t>11NEW2</t>
  </si>
  <si>
    <t>b0c789bbe82d414de99135ff86195bca</t>
  </si>
  <si>
    <t>79996c75-87f4-441b-997e-87a29b6f2419</t>
  </si>
  <si>
    <t>47ee82b3-cbf4-451e-98c1-22301b6567b0</t>
  </si>
  <si>
    <t>cd3cdc6b-1319-42db-bb33-bd7c262b11df</t>
  </si>
  <si>
    <t>26c333b1-9afb-4679-bf51-3e43aadf464d</t>
  </si>
  <si>
    <t>f894121f-17a8-455d-937a-f8f3cf94dd07</t>
  </si>
  <si>
    <t>3ebb9ea6-56e4-4ed3-850c-ed623161ffad</t>
  </si>
  <si>
    <t>169344e3-db82-42d0-adb7-480319cad6cd</t>
  </si>
  <si>
    <t>131bdd27-9a56-4dc5-bb18-cb2905a1f7ea</t>
  </si>
  <si>
    <t>d89683c3-5cf1-4e15-a434-434a3852d4f1</t>
  </si>
  <si>
    <t>03b22bbb-1111-4153-89cc-e51fb1ae3781</t>
  </si>
  <si>
    <t>c2ad7738-b802-4954-b34d-ef074f9b296d</t>
  </si>
  <si>
    <t>51a2a5fa-92a0-4705-8163-d54e9e52b79e</t>
  </si>
  <si>
    <t>bb211645-f435-449b-967e-d8fb9846dc1d</t>
  </si>
  <si>
    <t>7868d7f8-b054-4556-ac59-31e2a4c42b51</t>
  </si>
  <si>
    <t>bcab49aa-74d5-473e-903c-f49199461216</t>
  </si>
  <si>
    <t>7105e01a-3b76-4509-9554-5e1ec7ea8571</t>
  </si>
  <si>
    <t>b4a2239f-b992-4496-a5c6-8462227fa7bd</t>
  </si>
  <si>
    <t>c3bcfba7-3e6e-46bc-89ee-8bbe7984b513</t>
  </si>
  <si>
    <t>f61e8b9d-3f29-4269-ab7b-1afbbac76bbd</t>
  </si>
  <si>
    <t>0981f55f-be3e-42e9-ab08-9bda6d59bf0f</t>
  </si>
  <si>
    <t>adcd5382-a101-43c0-897d-9377a36a5581</t>
  </si>
  <si>
    <t>cb3c4b82-fa42-4b7a-a35f-532618592218</t>
  </si>
  <si>
    <t>235fe406-868d-4ba0-911a-ceefc3dab4b8</t>
  </si>
  <si>
    <t>ba96da70-6c91-4538-98cf-9e0b91c63b09</t>
  </si>
  <si>
    <t>3ad28b55-6c6f-4c02-9c20-9fabc0876302</t>
  </si>
  <si>
    <t>3b363715-1cd1-492f-be18-e44f197a8119</t>
  </si>
  <si>
    <t>42fce437-f661-40ae-9f94-7134ad0b19c3</t>
  </si>
  <si>
    <t>66734ce3-469a-4668-8017-5a3b67638826</t>
  </si>
  <si>
    <t>f7921796-692c-4db5-963c-b01a87d467ac</t>
  </si>
  <si>
    <t>1f31336c-8a90-4b58-a886-a882129ceabe</t>
  </si>
  <si>
    <t>d0f0027c-397d-40a0-9aac-086fbe2517b4</t>
  </si>
  <si>
    <t>e1e9ad50-a1d4-461d-a558-5a10bca796bc</t>
  </si>
  <si>
    <t>a986657c-87ec-46d1-80d6-216eb8fbe153</t>
  </si>
  <si>
    <t>1faa2788-5e27-4dbe-b3c1-f67ce51b19a2</t>
  </si>
  <si>
    <t>db73a2f2-d35d-4ec5-a9b3-cb80165a7d2c</t>
  </si>
  <si>
    <t>8714ca90-0df5-4cc8-8f8b-16b447dc5761</t>
  </si>
  <si>
    <t>ad98e3ce-035d-4292-bc7d-9d8e65b62325</t>
  </si>
  <si>
    <t>261429c7-54fa-4544-a3a8-43ce05bf83e6</t>
  </si>
  <si>
    <t>61ac7291-b5df-436b-857f-09774cf19caa</t>
  </si>
  <si>
    <t>d31846ff-b598-411a-80f6-bb2e25cc9d69</t>
  </si>
  <si>
    <t>cd31ee4f-9fcc-4d25-83d1-da0e28a7c9b4</t>
  </si>
  <si>
    <t>fdd3e37f-ff27-44ed-8fc0-3a50bd45a6e2</t>
  </si>
  <si>
    <t>63a2880c-42e7-48ec-9963-1bf811a17bc4</t>
  </si>
  <si>
    <t>2698622f-7f16-4bf0-ba92-2bec78c1c517</t>
  </si>
  <si>
    <t>97c9078c-3ec5-48ae-911c-5ff967e67045</t>
  </si>
  <si>
    <t>5b0c08da-9e6d-4818-a953-d51dcca5e24f</t>
  </si>
  <si>
    <t>5d6c026f-0efb-4374-a030-19db87d3f498</t>
  </si>
  <si>
    <t>798782dd-fcc6-4c17-904b-27898edc0b7c</t>
  </si>
  <si>
    <t>2eb195dd-ac1a-4428-a0c9-9211cd04aada</t>
  </si>
  <si>
    <t>ce12854c-1f60-4954-a3ac-bf134f0ddabf</t>
  </si>
  <si>
    <t>71b64a70-08be-4ab3-b8e2-0d7e1f2aaa08</t>
  </si>
  <si>
    <t>6247e87a-2934-4545-a387-f69e8b4b0e07</t>
  </si>
  <si>
    <t>Feb 21, 2024</t>
  </si>
  <si>
    <t>9b6252d1-889c-475d-98b5-8fb774a9f2ee</t>
  </si>
  <si>
    <t>23523cdf-4fc5-490e-bd10-a6a949300c0b</t>
  </si>
  <si>
    <t>ada3cb82-ff7a-4f17-8c91-8029e28d298f</t>
  </si>
  <si>
    <t>c27aacaf-e617-4e66-aecc-314577995d27</t>
  </si>
  <si>
    <t>260dc815-cb11-4273-973d-bf6b52d82f5e</t>
  </si>
  <si>
    <t>191682a9-fc2e-4d67-a4f1-8274158acbfb</t>
  </si>
  <si>
    <t>126e242a-2387-4214-88a6-5e7ce33fdc8c</t>
  </si>
  <si>
    <t>3f1568f5-7862-421e-b487-9470345745e7</t>
  </si>
  <si>
    <t>57b6625a-dbf0-4099-bd7f-0dc7438400e1</t>
  </si>
  <si>
    <t>a61d717f-a818-4153-8ebf-4ba45862c3ec</t>
  </si>
  <si>
    <t>11d3bae4-e4a7-49dc-a966-a6fe647ae345</t>
  </si>
  <si>
    <t>a4c57043-0b52-4242-a34f-4b0f56a9fe26</t>
  </si>
  <si>
    <t>422c0e34-3891-4586-a782-2acc671f07fb</t>
  </si>
  <si>
    <t>8df73ea6-d709-4558-8998-52982e5ae2ba</t>
  </si>
  <si>
    <t>aa269a13-f346-48a8-8251-d74f32c0bc3e</t>
  </si>
  <si>
    <t>b510f833-fa4e-4db9-946d-42fa4f520dad</t>
  </si>
  <si>
    <t>d873d242-bee8-4c93-a92f-869daf1f219c</t>
  </si>
  <si>
    <t>db9d4370-0c20-4bf4-be9d-23b90ffd61f0</t>
  </si>
  <si>
    <t>93889851-0083-4628-8c12-6ac442ab3667</t>
  </si>
  <si>
    <t>9d1cf5ef-2532-4ff3-a2a3-5b35680e5a6d</t>
  </si>
  <si>
    <t>f24397a7-6a0b-4c82-bede-6aa318f371bf</t>
  </si>
  <si>
    <t>438e9928-e46e-4a14-94ac-63498213ac2f</t>
  </si>
  <si>
    <t>24479689-95f9-41c7-afba-35c25301ed09</t>
  </si>
  <si>
    <t>94ba5b02-dd6f-4b04-83ef-2c547a418c1f</t>
  </si>
  <si>
    <t>e47df8bd-bf10-479b-8976-d3c2d810b2f5</t>
  </si>
  <si>
    <t>0972e3eb-316f-4aeb-bad7-38524222cb01</t>
  </si>
  <si>
    <t>db70aa1b-05ae-48e0-bb7c-4fdc7e3f7960</t>
  </si>
  <si>
    <t>ce153856-f824-4a71-81fa-a0e778129d4a</t>
  </si>
  <si>
    <t>b2badb85-58fe-46f3-a5f9-1efa5fbda638</t>
  </si>
  <si>
    <t>a2cff93a-f993-48d7-9207-fda3d488a4bb</t>
  </si>
  <si>
    <t>dab7dffd-5a22-40fb-852a-414514a0374e</t>
  </si>
  <si>
    <t>49241a2e-344f-4355-9dc0-9f23ccc6e249</t>
  </si>
  <si>
    <t>9778ec4a-ba3f-4339-af1f-49bdb8ff5e02</t>
  </si>
  <si>
    <t>7df22607-39bc-42ee-97e1-aceb7ad36782</t>
  </si>
  <si>
    <t>3f485ed2-c084-447f-a9f5-140f98a29a3c</t>
  </si>
  <si>
    <t>67b6deab-0499-40b1-8bca-ff8862563fcb</t>
  </si>
  <si>
    <t>fd6d7740-8e93-4e00-ae80-b6dedec867d3</t>
  </si>
  <si>
    <t>1abe056d-590e-4852-b747-b5f26e11a8c1</t>
  </si>
  <si>
    <t>4dd17c47-927f-44f6-a6ba-2e8b0660e83d</t>
  </si>
  <si>
    <t>018df082-a83f-4e24-8bc9-3b900bf8b7e3</t>
  </si>
  <si>
    <t>77ca48e0-4f75-4c04-9c02-46eb3ed67844</t>
  </si>
  <si>
    <t>83fe15cd-a921-4057-9b45-7cee7e887217</t>
  </si>
  <si>
    <t>743ff8c9-8b30-4b67-ad36-2e039339983b</t>
  </si>
  <si>
    <t>daf467d4-ff4e-44c9-ac4b-436dffc84b5e</t>
  </si>
  <si>
    <t>332cdf1e-e2f9-4500-8c0d-9276d960f0d4</t>
  </si>
  <si>
    <t>2858c5fb-917b-4b1a-a229-58f428f9bfc0</t>
  </si>
  <si>
    <t>0f76bff3-8247-46ec-9cb4-c61eb6dbd951</t>
  </si>
  <si>
    <t>4338e3f0-90f1-4f80-b61b-0ef1e7f7cdd3</t>
  </si>
  <si>
    <t>f401794b-2665-4385-8424-6091e1099548</t>
  </si>
  <si>
    <t>d5532ad9-f755-4f27-8358-db3f9720664a</t>
  </si>
  <si>
    <t>3b4aa6a7-29a0-4945-988c-0ec4fd4bdce7</t>
  </si>
  <si>
    <t>1867a772-db2c-4eb5-a410-7a021c4631ec</t>
  </si>
  <si>
    <t>bf3da5b2-df17-4b0b-804a-b162162ab21e</t>
  </si>
  <si>
    <t>c6ba539a-b565-47d9-96c9-0597db3f4555</t>
  </si>
  <si>
    <t>e784f756-661e-47cf-bb76-edef15dd7508</t>
  </si>
  <si>
    <t>bf736b0e-c6f2-4c75-a19e-34a270371a64</t>
  </si>
  <si>
    <t>81022e4c-d3b0-4843-ab0b-161a88f9db7b</t>
  </si>
  <si>
    <t>f061a0bc-ab79-49e4-a5a3-ba98ba22d70c</t>
  </si>
  <si>
    <t>3d4478c4-906b-40fc-b575-a3a32c8c9ba1</t>
  </si>
  <si>
    <t>82968560-f556-407e-a745-d7e350cc510a</t>
  </si>
  <si>
    <t>9ee0979d-4fc7-4c1c-99f3-414e9325e046</t>
  </si>
  <si>
    <t>384478f4-c7c4-4711-98c0-e3cff17b9ee0</t>
  </si>
  <si>
    <t>9ff4e914-8548-41fc-8ddd-a2268fa7c529</t>
  </si>
  <si>
    <t>3f9a1b1b-da82-4f9b-8c5d-a4175440f6f1</t>
  </si>
  <si>
    <t>7be424ea-e7d1-4e11-a539-b0e2c4a4d2dd</t>
  </si>
  <si>
    <t>1b3b8cdf-3314-4325-a547-0415730f6ef9</t>
  </si>
  <si>
    <t>ab77aa5a-ba33-45c8-bbe4-4373db4074ef</t>
  </si>
  <si>
    <t>5852489e-caf3-4802-bea8-9327f6806a97</t>
  </si>
  <si>
    <t>3e30b96b-ba35-445d-8575-a9a4b4dfa318</t>
  </si>
  <si>
    <t>4d1c9b42-c730-44ab-89c2-5b91267b7ace</t>
  </si>
  <si>
    <t>c45c00b1-3e56-4b8b-87f7-1ff9110714b0</t>
  </si>
  <si>
    <t>446667c1-0f29-4ab1-8015-961ec8926313</t>
  </si>
  <si>
    <t>1616d9d9-ddb2-4b2d-9e57-bd90000df876</t>
  </si>
  <si>
    <t>f1261502-2542-4f8d-b253-28eb5b64c8ce</t>
  </si>
  <si>
    <t>cbed2976-fc5a-46e0-9552-2cb085b69fb6</t>
  </si>
  <si>
    <t>e4ddb6c3-f147-407a-bc9c-aeb33bf707ad</t>
  </si>
  <si>
    <t>799722a2-ccce-425c-b134-634ce39256df</t>
  </si>
  <si>
    <t>3da4d526-1350-4518-aa89-a74cc9fec52a</t>
  </si>
  <si>
    <t>453632aa-8bef-4cb0-95dc-1ed825ab175d</t>
  </si>
  <si>
    <t>e09cca0f-1645-45e2-8bfe-c379ca272c88</t>
  </si>
  <si>
    <t>8f2df07a-1ca5-4312-8efa-ced5a479eb48</t>
  </si>
  <si>
    <t>3ed610d6-9075-4a7f-8821-7f5e24566860</t>
  </si>
  <si>
    <t>535bc139-a5fd-46dd-887d-c7612a9bc8db</t>
  </si>
  <si>
    <t>a5846047-ab76-464f-9a80-237261b5c67c</t>
  </si>
  <si>
    <t>2a58b487-0fa2-4379-b076-c97f32ab45d2</t>
  </si>
  <si>
    <t>daf87673-677c-495d-a8ea-e7c43e43bf47</t>
  </si>
  <si>
    <t>dfa64929-dec8-4737-9f39-84f7468e6e80</t>
  </si>
  <si>
    <t>6e12797d-2715-4b79-90c5-37ddb487627b</t>
  </si>
  <si>
    <t>20490e45-94dc-4c8a-9a52-b2937a7e7ab7</t>
  </si>
  <si>
    <t>Feb 20, 2024</t>
  </si>
  <si>
    <t>921d5512-b97a-4bbf-ad37-0c58b779eb1c</t>
  </si>
  <si>
    <t>98bd777a-db37-4ad9-8851-4c391b2c6a7e</t>
  </si>
  <si>
    <t>caa05aff-1267-4b35-896b-871ffdc6aca5</t>
  </si>
  <si>
    <t>74e0791b-785d-4648-b274-dce57748fd89</t>
  </si>
  <si>
    <t>72047da1-4649-47b2-8143-c1cba700c2b0</t>
  </si>
  <si>
    <t>06b77fff-4de3-489f-ac54-756f677aaa43</t>
  </si>
  <si>
    <t>725f264c-6e77-4a7a-b2f2-bd45a734c4ff</t>
  </si>
  <si>
    <t>81f504d3-6eb3-4886-96b4-4cc834d0285c</t>
  </si>
  <si>
    <t>ee9244d1-b227-4136-bf9d-a990c37eb9f2</t>
  </si>
  <si>
    <t>bd7116b7-170c-4af2-aea0-bd57cc75f2de</t>
  </si>
  <si>
    <t>1035ce9a-eca5-42fe-9a1f-a597e5eb4cd5</t>
  </si>
  <si>
    <t>7aa27643-48cd-401b-ad9a-664570d5c419</t>
  </si>
  <si>
    <t>8cfe3d86-1678-4167-962d-618ac184fb15</t>
  </si>
  <si>
    <t>5bfb28a1-d732-42da-a514-5b6762d9f551</t>
  </si>
  <si>
    <t>241d4918-29d0-4f94-8e5b-3b69ca00ea58</t>
  </si>
  <si>
    <t>ce24a479-31b3-4544-8a79-72afc3271678</t>
  </si>
  <si>
    <t>debf0c9a-9c4b-4a0f-9ee7-d19219f74fda</t>
  </si>
  <si>
    <t>b1d62463-237f-49f5-9839-120947666eb5</t>
  </si>
  <si>
    <t>56dc90ce-5752-41c6-aec9-fc7e13b9cdc2</t>
  </si>
  <si>
    <t>d0cf5556-f9c6-461b-827f-838da290ddd0</t>
  </si>
  <si>
    <t>d7a3a6a8-44e5-4957-a57d-38f5d76f0c06</t>
  </si>
  <si>
    <t>59c63c85-9936-4c43-84c8-5fe8d84201fa</t>
  </si>
  <si>
    <t>546c4f82-46a4-46c1-ba64-849c3ad53fe3</t>
  </si>
  <si>
    <t>095d148b-4ee3-4fd1-bd73-539cf4049f47</t>
  </si>
  <si>
    <t>0bc2bc75-be61-4e1a-bb99-21b813bc48cc</t>
  </si>
  <si>
    <t>d999fc89-fac5-4a7a-a674-4ad4050cb042</t>
  </si>
  <si>
    <t>0a837384-de26-4e1a-9129-e917881cff40</t>
  </si>
  <si>
    <t>0f6f6fe5-72e5-4dfe-a600-74caaaa42f08</t>
  </si>
  <si>
    <t>f16ec014-e479-4616-b309-27753dce44a1</t>
  </si>
  <si>
    <t>0df1cde0-113e-4522-9129-b2c7e8b5c03e</t>
  </si>
  <si>
    <t>93927913-28a2-4615-bf99-11af394451ca</t>
  </si>
  <si>
    <t>e42f8ddd-6025-4885-b98c-5175d979918c</t>
  </si>
  <si>
    <t>ba61aac7-5fdd-4d6e-9030-c31a7c521cff</t>
  </si>
  <si>
    <t>fd072f49-8851-4935-9ecc-cbeb0fb0fdbf</t>
  </si>
  <si>
    <t>71540759-1113-4c23-b1d5-96d91e9e7646</t>
  </si>
  <si>
    <t>655c703e-46cc-4233-9a8c-c92678181367</t>
  </si>
  <si>
    <t>0e0fed79-2000-4b33-beaf-2e2d31b63086</t>
  </si>
  <si>
    <t>3ab3b95c-c51d-441a-b916-38116037d479</t>
  </si>
  <si>
    <t>54cf9df7-ca9c-4613-a016-1534d535e7e1</t>
  </si>
  <si>
    <t>d2c72080-d1d3-43c1-b379-19418e341aa7</t>
  </si>
  <si>
    <t>7deff317-94ff-4df6-9bc3-39a60d652cb7</t>
  </si>
  <si>
    <t>66ed97b3-a04e-4508-a01c-9373ff5654d2</t>
  </si>
  <si>
    <t>1999ccd4-ed2c-4108-830e-a9b07760288d</t>
  </si>
  <si>
    <t>46d2c019-b315-418f-8254-941623c0c2e9</t>
  </si>
  <si>
    <t>395f0847-439b-482d-9f71-0d4363011359</t>
  </si>
  <si>
    <t>27005b69-0ec9-4077-9b5c-f9295ca66d42</t>
  </si>
  <si>
    <t>483ab3cc-fdc2-4481-9776-ae07034c5b3c</t>
  </si>
  <si>
    <t>e686f843-546a-4b60-9ed3-c2ccfdf4738a</t>
  </si>
  <si>
    <t>f15811e2-d3a4-4c5b-a9c2-ef16f5ebe952</t>
  </si>
  <si>
    <t>02e0cbe7-c828-4a2d-9baf-ea227cf5c60d</t>
  </si>
  <si>
    <t>1fbedcf4-4e4a-421f-97ac-6276f2f600a2</t>
  </si>
  <si>
    <t>7c537c2d-c051-431d-9aa2-b38cc66bc5f9</t>
  </si>
  <si>
    <t>69f78fa4-2f9a-487f-9847-a7ba577187de</t>
  </si>
  <si>
    <t>cf684b3b-5f3d-4a94-a2ad-36e69da0c5b5</t>
  </si>
  <si>
    <t>c6012dfe-435f-48c6-bdb4-24a89bb2b2f6</t>
  </si>
  <si>
    <t>cf59c94b-51bc-4bcb-bcc9-c72b4783a6d5</t>
  </si>
  <si>
    <t>50c8a3c2-0fe4-459b-9517-521f107bea2a</t>
  </si>
  <si>
    <t>017e1b44-4a4c-4984-af8d-0dadff7c2ca2</t>
  </si>
  <si>
    <t>46af4525-4b07-49d6-b1a2-e3b24adc32fa</t>
  </si>
  <si>
    <t>a5e42e36-04c6-40df-8e37-beb909d490c7</t>
  </si>
  <si>
    <t>47e0e584-eb42-47c1-8f79-7d0aaaf785df</t>
  </si>
  <si>
    <t>032e54e6-c2a8-40d3-af7f-516535238903</t>
  </si>
  <si>
    <t>9dd0eef2-01b9-4f26-ba21-f2883c399a05</t>
  </si>
  <si>
    <t>76853c0d-9997-4d5f-be2f-2a4966898093</t>
  </si>
  <si>
    <t>cceba143-a99f-4b0f-841d-61c0f075cf8e</t>
  </si>
  <si>
    <t>fa4ae0a8-9763-47c5-b76a-aae8f151381b</t>
  </si>
  <si>
    <t>854d6e36-3452-42ab-abec-5133e30cd4b0</t>
  </si>
  <si>
    <t>6845cc33-a92c-425a-b781-9f1dd9ff6532</t>
  </si>
  <si>
    <t>XPERIAPRO1-NEW-1Pack</t>
  </si>
  <si>
    <t>3200786c95aa1fdade93e8e777ad0329</t>
  </si>
  <si>
    <t>40c7bd1a-c82b-4259-8626-538bcccc0d5e</t>
  </si>
  <si>
    <t>7c10d472-945a-4613-a800-9254bfc9642b</t>
  </si>
  <si>
    <t>15fc9297-c70e-40ff-a6a1-f90615363335</t>
  </si>
  <si>
    <t>5a13cf17-f8ec-403f-968e-16339fb100c8</t>
  </si>
  <si>
    <t>ce244235-7255-46c3-bf14-ffbb5e346619</t>
  </si>
  <si>
    <t>c7b72fff-21ec-4777-a1ec-b1f4cf473cc0</t>
  </si>
  <si>
    <t>d1cb59ce-e088-4305-bd2d-8ab4ee16c18e</t>
  </si>
  <si>
    <t>0490a901-6ef9-4aae-b850-e00714b7d8f1</t>
  </si>
  <si>
    <t>342ea54e-f35a-4b66-97a2-03a505a91115</t>
  </si>
  <si>
    <t>d6b71edb-eded-4e01-a047-2e7c9bdb139f</t>
  </si>
  <si>
    <t>PSA23</t>
  </si>
  <si>
    <t>1019687db095d2bd4f0af806cf8b4e1c</t>
  </si>
  <si>
    <t>efa9506b-e8ff-4bac-abe3-6c76993d5e77</t>
  </si>
  <si>
    <t>da6d718d-2f03-40d6-87f1-ebfbc7ae54b8</t>
  </si>
  <si>
    <t>9f80e456-e741-44cf-98dc-0e944bf8a36b</t>
  </si>
  <si>
    <t>26a3258b-8c01-4032-9922-251628365120</t>
  </si>
  <si>
    <t>ee0d1251-70a5-4953-b463-de76d2d9f451</t>
  </si>
  <si>
    <t>15a38941-6f82-44f9-a579-d6ea3501c19c</t>
  </si>
  <si>
    <t>f397a4a1-6875-41f6-a01d-905419c60f92</t>
  </si>
  <si>
    <t>5ca09f78-054d-4a43-97cc-f442912c3424</t>
  </si>
  <si>
    <t>8992e041-3da9-47d2-86e3-34d93793deb9</t>
  </si>
  <si>
    <t>0eea5981-80c9-4a4a-bc39-f228ac36925b</t>
  </si>
  <si>
    <t>487762b6-f90d-4ab8-acf7-a6d8d5a9e388</t>
  </si>
  <si>
    <t>f0ada583-519b-431d-b36c-b6e3515b97be</t>
  </si>
  <si>
    <t>Feb 19, 2024</t>
  </si>
  <si>
    <t>c4f1beee-b103-4f07-9739-04c4f3c5354c</t>
  </si>
  <si>
    <t>2c4d7c2a-fd82-4aeb-96d7-ca9a0ce0b042</t>
  </si>
  <si>
    <t>f259b464-8391-41ca-86c7-d5a61769ec71</t>
  </si>
  <si>
    <t>082997b2-584b-4cd3-9b3c-10a2d889498c</t>
  </si>
  <si>
    <t>1e67af7b-5e00-4e29-b46f-76dde6a10a4d</t>
  </si>
  <si>
    <t>5cb915bd-ba08-4e6f-b657-63951270c115</t>
  </si>
  <si>
    <t>353df888-e930-4c13-bbb6-b9a1599c9103</t>
  </si>
  <si>
    <t>e7b6cc26-fba3-40d6-a3b0-94afa7c7db73</t>
  </si>
  <si>
    <t>537dcdf4-5732-4c6b-abc4-7bd1e6d7ea13</t>
  </si>
  <si>
    <t>f1b20ae5-a5f2-43dc-a686-8b7268938321</t>
  </si>
  <si>
    <t>e8431404-43b6-4320-97b3-f27845d13031</t>
  </si>
  <si>
    <t>d4680f4d-adef-49f8-96f9-cdd6d62ac868</t>
  </si>
  <si>
    <t>e7d504fd-15b5-45c7-b9d1-bb80e8f631ee</t>
  </si>
  <si>
    <t>151df555-c16f-422e-822a-9e1b00470ab6</t>
  </si>
  <si>
    <t>1e34b084-1716-40d4-9de9-59f84dae9559</t>
  </si>
  <si>
    <t>b64f0d39-08c6-46f3-a083-6970796f950c</t>
  </si>
  <si>
    <t>f2b18881-2b1b-45b5-929b-eaff45d1260b</t>
  </si>
  <si>
    <t>e3153768-542f-412c-8288-e0ba5dd459ff</t>
  </si>
  <si>
    <t>b83f4d0d-1e38-43bb-81ea-b1e943c57255</t>
  </si>
  <si>
    <t>da5f214a-c6f9-4cd7-af10-360cb9367d13</t>
  </si>
  <si>
    <t>f62eb5ac-5093-4d49-a4ea-08ee3f93752d</t>
  </si>
  <si>
    <t>10648adf-eb42-4b54-b13d-22adcfc4f922</t>
  </si>
  <si>
    <t>79b33f56-99be-4c3e-8b8d-7ffbdbf92383</t>
  </si>
  <si>
    <t>7628d71e-6364-4110-99c0-350f4cfde0e5</t>
  </si>
  <si>
    <t>c6d5d475-7ec5-460b-9d4b-34fe2b8622aa</t>
  </si>
  <si>
    <t>5a11d244-b04a-4bf4-8651-f2586431f1d9</t>
  </si>
  <si>
    <t>bd235894-4915-4d62-b1fa-abb5682deaaa</t>
  </si>
  <si>
    <t>434248c0-3054-43a5-b29c-cefa799ec3e2</t>
  </si>
  <si>
    <t>164f4655-f5b9-4b79-aa4a-7c110234e242</t>
  </si>
  <si>
    <t>97dc0012-993c-4f8b-b31d-20f5d753b1df</t>
  </si>
  <si>
    <t>dfd3dcd8-2fc0-4980-8f2d-447200c545b2</t>
  </si>
  <si>
    <t>abe417ad-cc92-4737-87e4-3ce27c07bfb9</t>
  </si>
  <si>
    <t>f0abfd16-b33a-40de-aab1-99c810c43844</t>
  </si>
  <si>
    <t>7cf91003-b21c-44dd-8cb1-6c6b05d195eb</t>
  </si>
  <si>
    <t>8f3ba1d0-d694-476c-8b33-1b45afa54cef</t>
  </si>
  <si>
    <t>5335798a-7bd3-4daf-b1c5-daba10b0fcf3</t>
  </si>
  <si>
    <t>17b3a56a-af4d-4afb-ba55-9b6ad95790c6</t>
  </si>
  <si>
    <t>329e380f-6750-49f0-916c-f9454bf43e3e</t>
  </si>
  <si>
    <t>2d01296c-b7aa-47c3-bed3-b8da65fcba50</t>
  </si>
  <si>
    <t>7308e47c-284d-4be9-a049-a3931a734a34</t>
  </si>
  <si>
    <t>f76e2be2-c273-4818-be55-d650a1503d97</t>
  </si>
  <si>
    <t>2dbcb5a7-1941-43a5-a811-e135678af5ee</t>
  </si>
  <si>
    <t>00fad655-02c1-4a7f-9e7a-653019191614</t>
  </si>
  <si>
    <t>1e4be5a7-7a0f-4dac-ac15-22ac9bf4ac86</t>
  </si>
  <si>
    <t>bf0a7e7a-f225-4863-bd04-84baa4b04156</t>
  </si>
  <si>
    <t>a53ddc39-552a-4671-b8b6-ee2f09a7acdd</t>
  </si>
  <si>
    <t>e511d328-462c-41c6-aa74-32cac43cf86c</t>
  </si>
  <si>
    <t>db240796-92d2-42a8-93ed-e1cadfa3c58f</t>
  </si>
  <si>
    <t>70efa8d1-8941-4710-a2de-770fc0d73b22</t>
  </si>
  <si>
    <t>9b335d72-be15-4272-8f66-2727c8c81025</t>
  </si>
  <si>
    <t>efd84830-cc2b-462e-8d98-519d5d2b270a</t>
  </si>
  <si>
    <t>8e815733-40e3-46d2-858a-b9d70ebe6283</t>
  </si>
  <si>
    <t>ca657c0a-012f-4d89-bc3a-97c0bb695087</t>
  </si>
  <si>
    <t>0d90437d-3e9e-45e5-8bd8-2695baf0100b</t>
  </si>
  <si>
    <t>22cd03bb-92c7-46ea-8744-c26ba7449d59</t>
  </si>
  <si>
    <t>abbe7230-7eb1-4f6f-9120-d244ac8ed423</t>
  </si>
  <si>
    <t>f6f53cc4-3e6f-4d21-a246-3157d3c7c608</t>
  </si>
  <si>
    <t>6ac99d1f-c850-448d-b75c-78456d044d73</t>
  </si>
  <si>
    <t>8adbac97-9cd1-4d62-b2c3-5a6fb9397b60</t>
  </si>
  <si>
    <t>737bf773-a803-48a4-b150-9d8f8c7ac919</t>
  </si>
  <si>
    <t>5c460e47-4a3a-470a-aef9-46389e0a7018</t>
  </si>
  <si>
    <t>4d5cf11d-9507-4915-a935-d77e27f20f9d</t>
  </si>
  <si>
    <t>fec87798-bac9-4144-b7fc-63ae996ca921</t>
  </si>
  <si>
    <t>eca2f78e-53a1-4ed3-8061-a6974ae77f58</t>
  </si>
  <si>
    <t>5214beae-9761-42ac-81d0-13b87716a693</t>
  </si>
  <si>
    <t>549604c9-5e96-47c4-8920-5ab3012d3c2c</t>
  </si>
  <si>
    <t>b94b60f0-8526-4e86-89a5-9768607836a4</t>
  </si>
  <si>
    <t>31a3fac4-f658-4b6d-af81-6dae653a77d6</t>
  </si>
  <si>
    <t>ff455b30-12f7-46a3-b805-61bcd26ae2c4</t>
  </si>
  <si>
    <t>03f8ee0b-454e-4ff5-8c8f-482998e1164a</t>
  </si>
  <si>
    <t>0fe85931-c0a1-430a-abf1-339070dc4f0c</t>
  </si>
  <si>
    <t>7b759789-a0b0-41c7-8298-0b319ab23f4d</t>
  </si>
  <si>
    <t>bdc70fe2-1374-4543-bca7-59721ca5531c</t>
  </si>
  <si>
    <t>ea4af177-e9f2-4880-b463-22825d2df666</t>
  </si>
  <si>
    <t>431ba0ee-fe6e-419f-95d4-7172c0cb6283</t>
  </si>
  <si>
    <t>12e2c4c0-8a9b-4fda-b2c9-a648b7694b79</t>
  </si>
  <si>
    <t>795754d4-9fd5-448a-bcdb-a2908dab98f4</t>
  </si>
  <si>
    <t>41819063-cf1b-45fa-bfe4-d6e6a504787b</t>
  </si>
  <si>
    <t>fc7c0e17-c93a-4696-ab89-575aa5f9c88c</t>
  </si>
  <si>
    <t>f8cb6a01-f5ac-401c-900e-e759beb66b6e</t>
  </si>
  <si>
    <t>63767dfd-bb43-458e-9934-0d2f128aa28a</t>
  </si>
  <si>
    <t>863a5095-df2b-473e-95ae-792883fdfad1</t>
  </si>
  <si>
    <t>ce2c145e-06de-4e2e-98e9-348ced2553ef</t>
  </si>
  <si>
    <t>ef88465e-cb42-4279-907e-b005dd7d5f8d</t>
  </si>
  <si>
    <t>Feb 18, 2024</t>
  </si>
  <si>
    <t>02d1558d-2536-4b62-99d1-fab22aa0c68d</t>
  </si>
  <si>
    <t>2bfe31a7-03e9-401b-8eab-47594e8569d8</t>
  </si>
  <si>
    <t>da1cf81d-22bd-4947-97d0-3da9f2fd1749</t>
  </si>
  <si>
    <t>c505330c-5965-48c8-b012-7a9e0829d918</t>
  </si>
  <si>
    <t>8390ffea-fb57-47d4-a0a5-50592d3b8f67</t>
  </si>
  <si>
    <t>c5bd6981-e646-4256-b09d-cfcad4193382</t>
  </si>
  <si>
    <t>7417384b-5705-4ca9-b061-f90ab5e7cc11</t>
  </si>
  <si>
    <t>bc9205b8-28f6-4cf2-bb6e-5277e78e5125</t>
  </si>
  <si>
    <t>ee1b55cf-915f-4829-84c3-02487a785fda</t>
  </si>
  <si>
    <t>d8215fc0-aafc-4d67-bbfe-6cdef9374adc</t>
  </si>
  <si>
    <t>dc7e7c8d-9e3b-4fb5-88b8-93b9d5f888a2</t>
  </si>
  <si>
    <t>b9d203e5-b509-40e6-9483-5318c08508a3</t>
  </si>
  <si>
    <t>7bda4211-a9dc-4908-bdc3-c0d98666f7f1</t>
  </si>
  <si>
    <t>efaa40c1-b1d5-4bad-8d7f-12dddcb67cd6</t>
  </si>
  <si>
    <t>351644ea-8684-493f-abb7-9ce9b7c89de8</t>
  </si>
  <si>
    <t>e7e79096-4c2d-4654-a5a3-e42a401c80d6</t>
  </si>
  <si>
    <t>0b51f2f1-8082-46fb-b33a-1642d53ca749</t>
  </si>
  <si>
    <t>97575191-4d0c-4a59-a840-044481ccb121</t>
  </si>
  <si>
    <t>2a45bea7-45a3-4f8b-b42d-8219dc84850e</t>
  </si>
  <si>
    <t>6fd59159-dba7-4f36-b99c-fc7c0e5f1a5d</t>
  </si>
  <si>
    <t>d89600a9-7e73-4071-a2de-71dd00c21808</t>
  </si>
  <si>
    <t>77f3618b-a476-425c-8d81-d209947f3ed8</t>
  </si>
  <si>
    <t>70535dcf-b5bc-467a-8043-f7077d3bfd1e</t>
  </si>
  <si>
    <t>7fbe5039-43c1-48f0-8b6d-9a3cb8751b5b</t>
  </si>
  <si>
    <t>a59848f1-4bb1-4f64-b23a-51989a8e4526</t>
  </si>
  <si>
    <t>c56e3b42-416c-4d7c-9558-9c0810f25c80</t>
  </si>
  <si>
    <t>1c7e0347-ba28-4044-9f03-1cce8e6a7581</t>
  </si>
  <si>
    <t>501c64ea-27b5-4e16-a848-439cddbbd364</t>
  </si>
  <si>
    <t>bc39c6c3-5ab2-4dc8-88a8-a527ccfc8723</t>
  </si>
  <si>
    <t>1737a952-f29e-4844-82b6-d73b8af10341</t>
  </si>
  <si>
    <t>2b880138-de93-473e-a436-2623e9e23521</t>
  </si>
  <si>
    <t>8573e9b6-4969-4a8a-965f-f7b6e5b903e5</t>
  </si>
  <si>
    <t>ef957164-12c9-477e-b636-206fd6fb34f3</t>
  </si>
  <si>
    <t>760227b9-2b40-4d0a-937f-a64c4a007139</t>
  </si>
  <si>
    <t>105f2d9d-2074-4846-ba35-ca1e6f896628</t>
  </si>
  <si>
    <t>e6db85c2-5363-4e2f-a4ac-95de161e166d</t>
  </si>
  <si>
    <t>51cbcbc5-ee45-44ca-a9a5-8fa665d5ef78</t>
  </si>
  <si>
    <t>12f370c4-ea48-4e5f-bf23-d030ee554f34</t>
  </si>
  <si>
    <t>A31P2</t>
  </si>
  <si>
    <t>2ed1a3eb3739e59f85462c1c6d1581a1</t>
  </si>
  <si>
    <t>95a872c4-0ac4-4741-a1f2-937653c67bae</t>
  </si>
  <si>
    <t>e454f0dc-7160-4ccf-8bd8-9a5f69302438</t>
  </si>
  <si>
    <t>7dc04a75-8120-4dae-ade0-e2e37853cf39</t>
  </si>
  <si>
    <t>94a8e5c5-81ef-474a-8a95-70e89d5f2cb3</t>
  </si>
  <si>
    <t>a162143f-ea5b-4e48-811f-7da3793f9ead</t>
  </si>
  <si>
    <t>d0c27673-cc84-447f-b682-9f8a8f40af8f</t>
  </si>
  <si>
    <t>ddfb0d9d-8081-40c8-b558-6f46e9a413d9</t>
  </si>
  <si>
    <t>4a4a73c0-19f8-4236-8d07-1fe88f68e7f0</t>
  </si>
  <si>
    <t>05213767-0482-4439-9ef9-0a2b66a9f833</t>
  </si>
  <si>
    <t>79a0d94c-8042-469b-a5f1-d84c6ea34264</t>
  </si>
  <si>
    <t>1909d93a-0a94-45f9-a6ff-3b4bf23cf245</t>
  </si>
  <si>
    <t>21651d74-7c2f-4020-b309-a30c76b52610</t>
  </si>
  <si>
    <t>2db36bf8-50f5-47ae-b5b5-833f88721a76</t>
  </si>
  <si>
    <t>b39cb672-8a6b-4e0f-8959-1d62c66328d9</t>
  </si>
  <si>
    <t>f5155af5-f288-4514-87e4-21ba69c8e353</t>
  </si>
  <si>
    <t>9c53331d-b230-42d9-98ff-ff0d9c810b87</t>
  </si>
  <si>
    <t>e8b08af5-b9ef-4571-84b3-141fc44e69e7</t>
  </si>
  <si>
    <t>a88f2916-592c-40ed-9b41-5a48fcd5b919</t>
  </si>
  <si>
    <t>6b0f8920-c139-463c-b236-3d7fab298b29</t>
  </si>
  <si>
    <t>99ae5e47-c09c-4d84-94e3-563b4e5e345d</t>
  </si>
  <si>
    <t>c8ad4ad8-3d0a-4271-a030-c9a9c91f67bb</t>
  </si>
  <si>
    <t>090fbdcd-25b9-44aa-8dcd-c48b50171d87</t>
  </si>
  <si>
    <t>A33P2P2G5</t>
  </si>
  <si>
    <t>55371bd712ed5652bba589774131ab7b</t>
  </si>
  <si>
    <t>1b6b74ce-b141-4912-a271-040d2571abbc</t>
  </si>
  <si>
    <t>66b9891f-ad7b-493c-a894-0226c6ec8250</t>
  </si>
  <si>
    <t>3b88941b-397e-4fa0-8464-3fcf6dc95121</t>
  </si>
  <si>
    <t>85a72421-19be-4e0c-9a54-2b5fac4c2e96</t>
  </si>
  <si>
    <t>1351246a-52f1-4fb2-9d31-1e9045effecf</t>
  </si>
  <si>
    <t>fc832297-3a58-413e-8e06-2958a9272d63</t>
  </si>
  <si>
    <t>9ddcfa0c-ad7b-4b35-9c4e-cbfa40db64c5</t>
  </si>
  <si>
    <t>73dcfc46-3d3b-4853-a48b-62771a3a0799</t>
  </si>
  <si>
    <t>4d5b6a91-09f6-48f4-aef2-430f6c9f34e2</t>
  </si>
  <si>
    <t>5b1fea40-490a-4f69-84f6-6a2b9788f86c</t>
  </si>
  <si>
    <t>c93565d3-f4a6-4a18-84ce-7984688d1f29</t>
  </si>
  <si>
    <t>870cc01b-39cd-4c28-b1d8-ee661ca3bc35</t>
  </si>
  <si>
    <t>7aa2b8e1-f04e-46fc-82cb-a2da562a1b33</t>
  </si>
  <si>
    <t>942637cc-0f7f-4ea6-b24f-8bc13032ed20</t>
  </si>
  <si>
    <t>e87202f6-f329-47de-bb02-fadb295a16b4</t>
  </si>
  <si>
    <t>Feb 17, 2024</t>
  </si>
  <si>
    <t>3ca5eb96-ece9-4410-9039-a7f42d727af0</t>
  </si>
  <si>
    <t>4cc105b3-4c03-48d6-9ad2-4c1690eec570</t>
  </si>
  <si>
    <t>6a3db6a7-25c5-47bd-9255-d00bb4bf6040</t>
  </si>
  <si>
    <t>57385518-9641-4224-b0c2-dde763ce0519</t>
  </si>
  <si>
    <t>ce87f106-540c-483c-965c-cdbb8cedd6e0</t>
  </si>
  <si>
    <t>5c2a5e54-88b8-456f-b24a-077776406451</t>
  </si>
  <si>
    <t>f7f0052b-0149-404c-b821-e65c1dacf8e9</t>
  </si>
  <si>
    <t>5003f029-92df-4591-aa12-eedf36b081ec</t>
  </si>
  <si>
    <t>ba035c78-b11f-4589-995c-b4f28ca965cb</t>
  </si>
  <si>
    <t>594f24b9-9da9-40b8-b294-02383418f4c5</t>
  </si>
  <si>
    <t>a4a7408a-59c8-4232-a999-8c9b7efadc31</t>
  </si>
  <si>
    <t>6b1e9435-fa94-4418-a715-90068bb68955</t>
  </si>
  <si>
    <t>fa9f2cad-fa8b-49e0-b718-1482e8c9cbcd</t>
  </si>
  <si>
    <t>8e4c1da6-1e28-4cc9-973c-78e1f95fb3a2</t>
  </si>
  <si>
    <t>66dc1d90-3f3e-4fdf-b0f2-01f6748e28c2</t>
  </si>
  <si>
    <t>ea704a7f-e0c4-40ae-b428-d110d8f4563c</t>
  </si>
  <si>
    <t>dd513de5-7794-4642-91b5-750e0454b22d</t>
  </si>
  <si>
    <t>30e60922-e434-4e8f-beee-2a762016aff0</t>
  </si>
  <si>
    <t>9990fa9b-29ce-46d8-840a-7e56866d33a2</t>
  </si>
  <si>
    <t>f2e65642-daa1-48e6-be23-96652b94ceb9</t>
  </si>
  <si>
    <t>75e78305-47d8-42e0-9920-123fb67b662e</t>
  </si>
  <si>
    <t>a986fded-0957-4869-9d53-eacbf24ef515</t>
  </si>
  <si>
    <t>019ce4f3-2eef-44d8-acba-616e29cd9eb4</t>
  </si>
  <si>
    <t>5a42792d-86cb-4ed9-8cad-91ec9f2d3236</t>
  </si>
  <si>
    <t>9d51b62f-3c90-4c5b-87be-dbeced49c35e</t>
  </si>
  <si>
    <t>04785b2e-bd15-4ada-b801-11f7ebb50274</t>
  </si>
  <si>
    <t>0a857edc-11d9-4b61-aba4-0e5da8806c18</t>
  </si>
  <si>
    <t>f386db37-f3e5-4f5c-ae5a-49d0b9a7940c</t>
  </si>
  <si>
    <t>9a6cf308-9b62-4b85-97e4-d78cef8af21e</t>
  </si>
  <si>
    <t>b25dbcd3-ba84-4057-82dc-049037a7ad31</t>
  </si>
  <si>
    <t>763ac827-9018-4066-b0ea-ce8e9cadb015</t>
  </si>
  <si>
    <t>f3ad6af7-9ad2-4592-9d7a-8ad07c6790ce</t>
  </si>
  <si>
    <t>20fb81c2-f33b-4d47-acae-177489b38f4b</t>
  </si>
  <si>
    <t>7263c6a5-b916-4768-9565-beaced0feb45</t>
  </si>
  <si>
    <t>6bd225cb-3068-4d19-8915-46719624d691</t>
  </si>
  <si>
    <t>a5cd3eca-3e24-4d51-96c9-bc3fcc39572a</t>
  </si>
  <si>
    <t>b0b4d691-eafb-4259-bf40-2aeec100fec0</t>
  </si>
  <si>
    <t>d45e3c49-ad27-4079-b7d7-7a9a44be63fb</t>
  </si>
  <si>
    <t>84dd2dd2-bfa0-4dda-8241-9321a9ef6272</t>
  </si>
  <si>
    <t>08d402eb-3fb0-4e1d-a822-168309732dd5</t>
  </si>
  <si>
    <t>dd4928f0-5d8e-4e3f-a09f-f3aa8648b46d</t>
  </si>
  <si>
    <t>a857d326-d824-4790-aba4-1cfea64c44ba</t>
  </si>
  <si>
    <t>14cbe7ad-f825-44a8-abca-16e8c68bd128</t>
  </si>
  <si>
    <t>86d03e11-84b0-4cad-8560-9dcbb3cf8564</t>
  </si>
  <si>
    <t>3d7cd29e-b3b4-4ebd-9bd5-d9f4e70dfa71</t>
  </si>
  <si>
    <t>f3f67880-bf62-4af8-b603-a92db910a914</t>
  </si>
  <si>
    <t>7043989e-cd9a-4bcc-9bb3-8a38cedacfc3</t>
  </si>
  <si>
    <t>17865cd1-66a1-4599-bc41-bc2bc001fab2</t>
  </si>
  <si>
    <t>c8bdf583-1edf-48cb-895e-973e23822eea</t>
  </si>
  <si>
    <t>f68aa9d1-c12b-470e-836e-d8c1a8c0a49e</t>
  </si>
  <si>
    <t>ab41fa29-ffd7-4951-b813-17b5e94025f5</t>
  </si>
  <si>
    <t>d5f91f4d-3ecb-4dff-a539-06e51ecfcf6b</t>
  </si>
  <si>
    <t>8492b8c3-69e6-4936-bfc9-776f461958e3</t>
  </si>
  <si>
    <t>878363dd-67fd-4701-b50f-c807b9ec27be</t>
  </si>
  <si>
    <t>cd1160ed-8def-485c-aedd-5ff5d183fbd6</t>
  </si>
  <si>
    <t>1615aa9c-d445-4c08-8adf-6bb5ba2d8133</t>
  </si>
  <si>
    <t>bc254b08-a7f1-4cfd-a7a3-0e7a10da9aa2</t>
  </si>
  <si>
    <t>94227f99-869b-44ad-9c9f-87b20f37eee7</t>
  </si>
  <si>
    <t>7923e449-db60-457e-84fc-134bba29494f</t>
  </si>
  <si>
    <t>ba72278b-fbb3-4911-b969-36f471ec40c4</t>
  </si>
  <si>
    <t>5fe56020-41ed-451b-9260-e6ced24809ee</t>
  </si>
  <si>
    <t>a6edfd97-b7b8-4281-ac34-a632080b3635</t>
  </si>
  <si>
    <t>2874870a-25e1-4d61-8aa2-9da8279d3aeb</t>
  </si>
  <si>
    <t>a0f30d76-b4e5-4e40-bb5d-b932a2d43be2</t>
  </si>
  <si>
    <t>6347c1d8-3e6c-42fd-9779-3f8dcb73ff67</t>
  </si>
  <si>
    <t>3709126e-ba41-4fdd-aba2-6e04441aa826</t>
  </si>
  <si>
    <t>93a4fcac-c727-448a-8d42-c7bafee1d435</t>
  </si>
  <si>
    <t>f562b047-7c65-48fc-ad02-952fdc89e6ca</t>
  </si>
  <si>
    <t>db95fdd6-cbf9-4f54-abd8-7943dcbaaec9</t>
  </si>
  <si>
    <t>33197132-d93a-4334-a7de-e22202b8a8a5</t>
  </si>
  <si>
    <t>Feb 16, 2024</t>
  </si>
  <si>
    <t>e1ab2a44-1322-4fc8-8ec9-580efaade548</t>
  </si>
  <si>
    <t>609f2eaf-8074-4ee8-99a2-2c9f08775b16</t>
  </si>
  <si>
    <t>c6cc7f15-e2f3-4c1e-bdcb-6fc216628547</t>
  </si>
  <si>
    <t>d8b94572-5f1a-4f74-bb61-8d90a8beb783</t>
  </si>
  <si>
    <t>69ce5226-3701-4a88-bac8-97455c0d36fe</t>
  </si>
  <si>
    <t>013191ba-317a-46c0-be44-2f5b1e170fd1</t>
  </si>
  <si>
    <t>cbefd488-fb7f-4a10-8bf5-d359efeb8121</t>
  </si>
  <si>
    <t>659185c0-332b-45ac-8bf2-9eda955536c6</t>
  </si>
  <si>
    <t>9f200720-69bd-4790-a90a-ff3dd8c858fb</t>
  </si>
  <si>
    <t>26f4369f-e939-4237-a320-ae662350305f</t>
  </si>
  <si>
    <t>76e9eccb-cde3-4a2c-92aa-84925167681a</t>
  </si>
  <si>
    <t>760fb246-1bd4-4f3d-8b29-25a51ec4dd62</t>
  </si>
  <si>
    <t>eeee7bad-4f0f-4ec7-b5f3-9013585badef</t>
  </si>
  <si>
    <t>1ac24585-47c6-4ffe-abf7-c9d34f0893c6</t>
  </si>
  <si>
    <t>90e3d651-3aea-4785-945d-4b505846b791</t>
  </si>
  <si>
    <t>ed8b5ecb-673f-4853-b4f6-523ed36c52c5</t>
  </si>
  <si>
    <t>a176ef9c-00f8-457a-9490-f7a9fd486d0e</t>
  </si>
  <si>
    <t>88b9da84-9ace-4e92-8672-1e8e6185b71a</t>
  </si>
  <si>
    <t>eb13781a-2102-43c2-8b2b-9f396c0db4ef</t>
  </si>
  <si>
    <t>f7c2f59e-1fcc-4c1e-ab30-1555f82a45f4</t>
  </si>
  <si>
    <t>727a34d1-ad8f-475e-8b3c-6120e5db2797</t>
  </si>
  <si>
    <t>73fcb297-de7c-4af3-a4fb-d0c0e78dbf4d</t>
  </si>
  <si>
    <t>2911f4a3-3bdd-4f26-ba72-d33542c64390</t>
  </si>
  <si>
    <t>c71681eb-dffd-4ba6-96f1-eba9da7999fb</t>
  </si>
  <si>
    <t>0fc581d9-5604-441c-aa61-a2d4e6301f05</t>
  </si>
  <si>
    <t>aa6dafc8-e4b5-4d92-979f-6b068cae5166</t>
  </si>
  <si>
    <t>2670731b-fbd1-44bd-80d1-0e778727a4a1</t>
  </si>
  <si>
    <t>4336f1c0-637d-438a-a7c5-af0d76282f2e</t>
  </si>
  <si>
    <t>c5134811-536b-4c33-bca9-a1548f066be6</t>
  </si>
  <si>
    <t>914d2c76-3e34-49eb-bbfb-7d96eedc913c</t>
  </si>
  <si>
    <t>540525b1-c6df-423e-a1d7-20d870e3ba3d</t>
  </si>
  <si>
    <t>da8e1f68-1407-4023-beab-4ec54ba2414e</t>
  </si>
  <si>
    <t>b8f94273-8e7a-4004-bf01-59fab4df43d7</t>
  </si>
  <si>
    <t>761f04c1-125d-4c28-bfe6-fdc2cc85e505</t>
  </si>
  <si>
    <t>f6e2a86a-c271-409b-8584-b2ba34055fab</t>
  </si>
  <si>
    <t>53f76948-5ee1-4947-b1e3-2006b404d7b7</t>
  </si>
  <si>
    <t>bd385a60-43e1-41a3-baac-cd2acca99874</t>
  </si>
  <si>
    <t>5fe024c8-7afd-4dba-a24e-e193f9ce26fa</t>
  </si>
  <si>
    <t>SAS010AB</t>
  </si>
  <si>
    <t>954f096186ff45cc60261ca29d7fb1ab</t>
  </si>
  <si>
    <t>aeaa6307-a5f9-4756-89d1-ca59417e1ce9</t>
  </si>
  <si>
    <t>05c499c7-da12-48ea-ae5f-f8ad84a1c99c</t>
  </si>
  <si>
    <t>6d6f4a73-0539-45f9-b2ac-2fd957362a25</t>
  </si>
  <si>
    <t>7b275492-66d1-4c98-befe-3a7109f51332</t>
  </si>
  <si>
    <t>88b37f96-2786-4ded-8695-bae873dd7ed9</t>
  </si>
  <si>
    <t>32bdf64f-7e37-4890-96f3-d032fd035fa1</t>
  </si>
  <si>
    <t>a4b82554-cb81-44bb-a627-d752759e7fa9</t>
  </si>
  <si>
    <t>6e968f5e-b77d-4a4e-b6db-937f8b55eb6f</t>
  </si>
  <si>
    <t>466641f5-fc23-4440-a209-a9c85816de32</t>
  </si>
  <si>
    <t>26ee6770-576e-4ec5-a68e-e9fa17731567</t>
  </si>
  <si>
    <t>984e1fd0-fbb1-4691-adec-7dbfffccbbd0</t>
  </si>
  <si>
    <t>0368de69-8ac4-4f16-975c-10fd4faa9547</t>
  </si>
  <si>
    <t>1403c58a-5062-4698-b602-496d57fcf18e</t>
  </si>
  <si>
    <t>1162c02f-c5c9-42e8-90b4-27eacc08c03a</t>
  </si>
  <si>
    <t>a6cf03ca-c518-4e68-bf23-13131963d35b</t>
  </si>
  <si>
    <t>c6407558-26bf-43ea-949b-adc3c0c403c5</t>
  </si>
  <si>
    <t>f3327295-18a9-4230-9254-7f806592c55a</t>
  </si>
  <si>
    <t>0dc37c7c-1dd3-4fa7-9ed4-fed146e53b53</t>
  </si>
  <si>
    <t>3e35f799-975d-4c63-bb27-b830980aab3f</t>
  </si>
  <si>
    <t>e000fdc6-1532-4466-afd8-dff3157b4190</t>
  </si>
  <si>
    <t>9efd39b8-da00-464d-b2d8-ab0136bc8637</t>
  </si>
  <si>
    <t>18c18121-be59-48c9-b323-f4a890fe2f74</t>
  </si>
  <si>
    <t>687dc124-3534-410f-8323-948f29f8125e</t>
  </si>
  <si>
    <t>4b19d48a-07c6-4e5d-bf47-e84730410086</t>
  </si>
  <si>
    <t>523941ba-e4d5-4b0b-997b-96acc1a46d81</t>
  </si>
  <si>
    <t>5a759899-9911-4c35-b3ea-4d9922ce7f01</t>
  </si>
  <si>
    <t>a0d7f65e-cb81-4751-a70e-e9061a753609</t>
  </si>
  <si>
    <t>WATCH49U2</t>
  </si>
  <si>
    <t>6ac1c6ec8114634b7e17710ee885497d</t>
  </si>
  <si>
    <t>3c0f0353-3aae-4f85-ba4e-2febe4547b44</t>
  </si>
  <si>
    <t>d61e905c-c4e3-4bf1-94ca-8b3a70cc7704</t>
  </si>
  <si>
    <t>0201c400-6d85-469d-83bd-53ea56266bec</t>
  </si>
  <si>
    <t>cbb92d35-bf03-4912-9e93-181ce7d02b18</t>
  </si>
  <si>
    <t>0f61959b-4274-41da-a12a-1d13f5803d72</t>
  </si>
  <si>
    <t>Feb 15, 2024</t>
  </si>
  <si>
    <t>9f9a8055-574e-4a08-abfc-55125a6ef16e</t>
  </si>
  <si>
    <t>c7af66f6-d20b-490b-ba1f-ba293b9f6750</t>
  </si>
  <si>
    <t>07e36b5c-02e4-430f-a37f-8f1e4191b535</t>
  </si>
  <si>
    <t>03f05719-035e-4118-9439-3e88b6fc32a5</t>
  </si>
  <si>
    <t>f09e8ffb-2960-4990-bcbd-a357761b21a9</t>
  </si>
  <si>
    <t>982ed4ff-48e7-433c-8115-f53e46a8abfb</t>
  </si>
  <si>
    <t>057a427e-2367-4467-8e02-8af052e98f9d</t>
  </si>
  <si>
    <t>0e5629f4-b2e4-4b03-8d98-745eb456b4d8</t>
  </si>
  <si>
    <t>919453a5-0836-4abc-8178-09ea32ebc6b2</t>
  </si>
  <si>
    <t>b312f950-02cf-477c-89a6-f56beda25838</t>
  </si>
  <si>
    <t>37d35395-2a88-4204-b6a9-893402c44b45</t>
  </si>
  <si>
    <t>XIAOMI13L1</t>
  </si>
  <si>
    <t>d307294017b959c19e0b82c2e9e0e5d6</t>
  </si>
  <si>
    <t>6172ba43-5e00-43de-8f0e-dd0f7f1a8cb8</t>
  </si>
  <si>
    <t>34c3f667-202f-4ad6-9996-f12d959fb393</t>
  </si>
  <si>
    <t>9da3731d-7b9e-4f1a-ad63-e285077eeca6</t>
  </si>
  <si>
    <t>9515f408-268e-4d81-8dda-60659787b04f</t>
  </si>
  <si>
    <t>870b0458-f4ff-4b4f-96f6-2f2c284e4276</t>
  </si>
  <si>
    <t>116a2a03-84bc-4f83-bf50-c2078121c641</t>
  </si>
  <si>
    <t>aa339bdd-9ce6-4cb3-98af-1f10596ef521</t>
  </si>
  <si>
    <t>543469e0-e757-41e3-94e0-fa9b67f2d7ef</t>
  </si>
  <si>
    <t>8c79e389-0e36-45ad-8124-55168c4f3f00</t>
  </si>
  <si>
    <t>476667f4-bc1d-4227-9eb8-793da8a519fc</t>
  </si>
  <si>
    <t>8cbee1bb-efde-424e-b6d1-55fbcf839e92</t>
  </si>
  <si>
    <t>32c9fcb2-5ef6-409c-b3a6-78064fb88d09</t>
  </si>
  <si>
    <t>4a447782-92ea-44e0-a2b5-1d77fcc7799a</t>
  </si>
  <si>
    <t>dd978c52-052e-4bd0-a121-f02bd2f64e8d</t>
  </si>
  <si>
    <t>1c4e14e5-0882-4012-adce-cdced266b9cb</t>
  </si>
  <si>
    <t>f6f4d166-0959-4ad1-b233-8930526dbba7</t>
  </si>
  <si>
    <t>31ebd1cf-2bef-40cf-bf36-d830bea695de</t>
  </si>
  <si>
    <t>c575ea69-d53e-4ad9-90ac-44d380f059b2</t>
  </si>
  <si>
    <t>70956683-ff25-4201-bef5-d730b32be580</t>
  </si>
  <si>
    <t>a16a87b1-3955-4649-b90c-36b43a9bf313</t>
  </si>
  <si>
    <t>64f40294-d111-4909-b8aa-6b12bd9b968b</t>
  </si>
  <si>
    <t>0de4097c-7882-4196-950e-0684a17443df</t>
  </si>
  <si>
    <t>c1104ce9-3c2f-48a1-89ee-49569b68b959</t>
  </si>
  <si>
    <t>0aec984e-6459-47ba-a8b7-34847736531d</t>
  </si>
  <si>
    <t>1a63044c-7d5e-4bc2-9fcd-c9135115aff8</t>
  </si>
  <si>
    <t>121ba4d4-4a5c-4e25-b986-7e7f18f7906e</t>
  </si>
  <si>
    <t>f6bc505b-db70-4de9-9b59-3a5f1f851eea</t>
  </si>
  <si>
    <t>c61c4ed0-c3dc-48b1-97c7-3a8461af61ae</t>
  </si>
  <si>
    <t>cb20f189-7b0c-4316-9ea0-d6b265f0909e</t>
  </si>
  <si>
    <t>4085fc33-063b-4f86-88ab-36c74d34e413</t>
  </si>
  <si>
    <t>95acc130-130d-4d8c-8214-a70fc34800ff</t>
  </si>
  <si>
    <t>7f5902f9-f7f0-48a8-8b28-5f43bc087809</t>
  </si>
  <si>
    <t>81120baf-b347-436a-9550-97e62be10d72</t>
  </si>
  <si>
    <t>cccf56b6-188f-4a30-9e8f-9b42cdf77f96</t>
  </si>
  <si>
    <t>f840917c-c51b-446e-a31c-e1bce7dfd267</t>
  </si>
  <si>
    <t>1f5e68c1-902a-4b63-8a77-3771cc6dad2f</t>
  </si>
  <si>
    <t>37c6c566-f805-44bd-98c1-46ada2341608</t>
  </si>
  <si>
    <t>2590adf7-4829-4d0e-9b35-09303963d698</t>
  </si>
  <si>
    <t>1e4f7be4-50a9-41d7-be68-4743edac8a5c</t>
  </si>
  <si>
    <t>deba0ed3-b583-4792-a176-bb730f5b65ca</t>
  </si>
  <si>
    <t>ed8be688-d0ff-41d8-80ae-688a3249175d</t>
  </si>
  <si>
    <t>5a3a7f91-2821-4a00-938b-408029fc1bc4</t>
  </si>
  <si>
    <t>8aa36547-56f7-42d7-8c1a-cd66bfd0795a</t>
  </si>
  <si>
    <t>33c2b48c-825b-4b85-a7f0-00676bcf632a</t>
  </si>
  <si>
    <t>2c247fba-9fbd-4b39-ad7a-dbd25aeec1ad</t>
  </si>
  <si>
    <t>a343900e-ea2c-4f5f-bcbb-8b92d63b31f4</t>
  </si>
  <si>
    <t>ebe9ac51-1cda-4189-a761-e131e86a7d6d</t>
  </si>
  <si>
    <t>a1e1d4e0-6cd2-41a4-84d8-bc97e4007b4b</t>
  </si>
  <si>
    <t>313155df-f8bd-4707-9cb1-a41a196df053</t>
  </si>
  <si>
    <t>b2dbf3c2-b466-4b74-ad89-79a9e40de7d8</t>
  </si>
  <si>
    <t>ca0808b1-d0f2-4fee-91c5-c0edfe6cc9da</t>
  </si>
  <si>
    <t>e581a6d9-c4c8-400d-9c79-87e7c49f9267</t>
  </si>
  <si>
    <t>449322bc-7d67-497e-9e66-016c5eb21f41</t>
  </si>
  <si>
    <t>3074bd77-c279-4505-887e-eae2feeadab8</t>
  </si>
  <si>
    <t>75caee49-14bc-4087-a90b-a2044f797665</t>
  </si>
  <si>
    <t>88d0d3b2-5690-4b6b-8bb2-1c4d40fcd975</t>
  </si>
  <si>
    <t>2de1dbee-8532-48fe-8aad-b35ccc294307</t>
  </si>
  <si>
    <t>03654733-ab0a-4f15-8bda-fd96f49353ee</t>
  </si>
  <si>
    <t>9dc3c479-1ada-4466-b033-2e5aae3ab749</t>
  </si>
  <si>
    <t>bc1ef5bf-28af-4276-99f2-cd07c57f6a78</t>
  </si>
  <si>
    <t>651eb137-d279-4bcd-a5f0-6e8e5ed377d4</t>
  </si>
  <si>
    <t>f8b0126a-02f2-49ab-b620-96bbddfd3a3c</t>
  </si>
  <si>
    <t>f56b118a-4171-4071-9099-f3af85a171df</t>
  </si>
  <si>
    <t>6cd45ab2-a44c-4af4-9270-4407a6d699f0</t>
  </si>
  <si>
    <t>252ede0e-809f-4f97-a8dd-f7d6cc01cbad</t>
  </si>
  <si>
    <t>Feb 14, 2024</t>
  </si>
  <si>
    <t>f8c713ad-60c4-4479-b808-4caedee6bdac</t>
  </si>
  <si>
    <t>60d9f75d-e1ec-4614-90c0-069eac601f5c</t>
  </si>
  <si>
    <t>65cfc4d5-2e9e-473f-ade7-d9299ee177f5</t>
  </si>
  <si>
    <t>4333a33b-c986-458a-bd81-593dcf361c1e</t>
  </si>
  <si>
    <t>0c88d9a6-ff3d-462a-90d9-8fc958652848</t>
  </si>
  <si>
    <t>ef242232-1d26-4e72-a574-f88c27ea216f</t>
  </si>
  <si>
    <t>22151c79-2d71-459a-922c-1da7ec81ede3</t>
  </si>
  <si>
    <t>7580f3ab-1f4a-4331-9e26-8803ed8bb790</t>
  </si>
  <si>
    <t>2f74d4e2-ef23-4da7-a0ab-04e4fa2b9621</t>
  </si>
  <si>
    <t>9095d8c1-614e-49f4-9ce3-9d312c5922f8</t>
  </si>
  <si>
    <t>07ffc62b-4719-4d60-8747-486d471f685a</t>
  </si>
  <si>
    <t>34d717b9-5dd3-4261-a175-fb77df10cc01</t>
  </si>
  <si>
    <t>ARVIT</t>
  </si>
  <si>
    <t>2740d8b6fedfce3f2e683237df6efa5d</t>
  </si>
  <si>
    <t>2cebc838-23f3-4800-a33f-307269ab4e27</t>
  </si>
  <si>
    <t>57c2ac62-d2b8-4e3b-b104-832a5325a8fa</t>
  </si>
  <si>
    <t>72863b29-7ad1-41d4-8ab0-71aa8c358fda</t>
  </si>
  <si>
    <t>0df7c36c-5237-44eb-a130-00a0396ac4d0</t>
  </si>
  <si>
    <t>4e798b95-2b3c-43ea-b5db-ff89f28fb274</t>
  </si>
  <si>
    <t>b2669832-9d2b-46cb-875e-294e60f203d9</t>
  </si>
  <si>
    <t>28292d22-315b-4948-bf27-f6257292284a</t>
  </si>
  <si>
    <t>70b0397b-4865-4f25-875e-27ab3be33581</t>
  </si>
  <si>
    <t>ec13ff63-ef4b-4d49-9fc0-c12d687934b3</t>
  </si>
  <si>
    <t>64cb74e5-d39f-4072-8c4a-61609ac1ab80</t>
  </si>
  <si>
    <t>38d4e980-68e6-4025-b28f-205d1954e1ea</t>
  </si>
  <si>
    <t>dc1b7088-1d8d-42d2-8fc2-0331a53cb154</t>
  </si>
  <si>
    <t>f1ce33f6-084e-458d-8cbc-37616a44a4ed</t>
  </si>
  <si>
    <t>40ae48de-e94f-4176-95a2-47454b84336f</t>
  </si>
  <si>
    <t>606f231d-8634-4d81-bbc8-c497f598f228</t>
  </si>
  <si>
    <t>f53d5431-aa99-45b0-9ecb-29fa4cb5738b</t>
  </si>
  <si>
    <t>c63d2496-3e36-4e05-8744-61c6f3ad6f8a</t>
  </si>
  <si>
    <t>19ab736e-f7c4-43a0-86dc-cd8b733d375b</t>
  </si>
  <si>
    <t>47fcd8b4-0b62-4164-a8ee-24ba302bf12b</t>
  </si>
  <si>
    <t>b33e96e5-0999-4431-b36c-c874a7fea18f</t>
  </si>
  <si>
    <t>00bcef19-916a-4ac4-9a5c-294298f60b46</t>
  </si>
  <si>
    <t>c0e6a067-dec7-4bbe-89f7-b915513acc91</t>
  </si>
  <si>
    <t>4329c130-f81b-4302-bc21-b321c9f5a716</t>
  </si>
  <si>
    <t>4019b340-8408-4354-82b0-14482b5a6a40</t>
  </si>
  <si>
    <t>0badf7a9-6dd9-4982-9a14-7711d9e25f09</t>
  </si>
  <si>
    <t>ba3a630d-03b9-423d-8029-62e40ec6b530</t>
  </si>
  <si>
    <t>74dc7fe0-51e0-4049-92d2-291febbd4581</t>
  </si>
  <si>
    <t>8b4dcc83-3900-4302-8a26-0bb3c6b8401e</t>
  </si>
  <si>
    <t>e07cea9b-28f6-48a7-98ad-11dfc4946db1</t>
  </si>
  <si>
    <t>ed6c694f-71dc-4155-9d76-7f12d7f3cba7</t>
  </si>
  <si>
    <t>575c1400-b236-40cf-ac48-794202f5bc97</t>
  </si>
  <si>
    <t>ca23480d-0e4d-4916-bbf1-6211e54b18d8</t>
  </si>
  <si>
    <t>dad03a92-7029-4b81-b765-6af35ca8f591</t>
  </si>
  <si>
    <t>faae00cf-23a2-4835-9582-7e40e5369edb</t>
  </si>
  <si>
    <t>fbb33d77-f492-4cdd-9f06-8c47487fad64</t>
  </si>
  <si>
    <t>e33eeb36-4c94-44d2-aaf4-806f9cd9d464</t>
  </si>
  <si>
    <t>2eb2f4b3-429c-4cf9-bd98-2e308c042aa6</t>
  </si>
  <si>
    <t>77c73af6-966e-409c-a421-c935676ce79d</t>
  </si>
  <si>
    <t>67fb1b17-2c81-420a-a8fc-fee627df7416</t>
  </si>
  <si>
    <t>6d7b0278-3842-4c74-9bc0-0259828a7013</t>
  </si>
  <si>
    <t>8c6c5c29-6af4-4971-a8e0-1c58e638699e</t>
  </si>
  <si>
    <t>1f9dda88-1a6c-44fc-996d-756b893dc5fa</t>
  </si>
  <si>
    <t>c9834d51-9b79-4ff5-a0fc-675c77926cc8</t>
  </si>
  <si>
    <t>9c69dd82-b4a6-4f4d-878f-ab206f858e1d</t>
  </si>
  <si>
    <t>d6563c04-c942-4928-90c1-77d035b0e547</t>
  </si>
  <si>
    <t>984a17c7-f032-4417-8c39-262a66e3aed0</t>
  </si>
  <si>
    <t>1d7e2e47-9be4-4b9c-be76-2da2620b5108</t>
  </si>
  <si>
    <t>4174c486-ceeb-4f39-9ef6-ac1def3bce4f</t>
  </si>
  <si>
    <t>b777e1a9-9d34-4086-b01e-2b5cac63838c</t>
  </si>
  <si>
    <t>41c2d966-e498-480d-88a1-938c77e46ef6</t>
  </si>
  <si>
    <t>13e0879b-6f7e-4f1f-8e82-7a1f6da905f4</t>
  </si>
  <si>
    <t>cd52f0c3-f10c-41aa-8ff3-746353f2859c</t>
  </si>
  <si>
    <t>966a9652-5742-4620-99b2-d19a02da8ab3</t>
  </si>
  <si>
    <t>7b2b2570-543e-4354-a419-57116e5b8413</t>
  </si>
  <si>
    <t>fcfea74c-10de-4f9e-a944-fa830d4c4784</t>
  </si>
  <si>
    <t>f785dfa1-d526-46fa-9e5a-899bc1437e46</t>
  </si>
  <si>
    <t>1efb754d-47ba-4255-854b-3e39183d9986</t>
  </si>
  <si>
    <t>723a998b-7cd1-4d36-8d91-d38a2f27b877</t>
  </si>
  <si>
    <t>0edfb917-4264-4ddc-af14-c6280e43f228</t>
  </si>
  <si>
    <t>60eb6671-06af-46dd-bef5-9a0d0a3ca9cd</t>
  </si>
  <si>
    <t>4d1088fe-bbf6-4859-8cb0-9e0b7d36499c</t>
  </si>
  <si>
    <t>c2eec6a7-4934-453e-a07f-aaa5e3c0ed36</t>
  </si>
  <si>
    <t>4d93834a-5fac-4f49-ac23-66860375ad62</t>
  </si>
  <si>
    <t>e98ff33e-f393-46e0-b301-c02d9421b2cd</t>
  </si>
  <si>
    <t>5014d272-76da-4ba5-b99c-7a8cfe97c16b</t>
  </si>
  <si>
    <t>2eb4e441-93ad-473d-bc55-0cc78baad779</t>
  </si>
  <si>
    <t>c63cb831-3198-45c7-a77e-febd624ebfe0</t>
  </si>
  <si>
    <t>029b791b-59eb-499d-9ad5-275d31811cd5</t>
  </si>
  <si>
    <t>fbe374c2-f912-42ee-b56b-b64be1b3bf86</t>
  </si>
  <si>
    <t>Feb 13, 2024</t>
  </si>
  <si>
    <t>aa2cff9a-8e22-44ca-84f8-852744738f76</t>
  </si>
  <si>
    <t>d1127f0f-4b10-4d96-ae1f-fb5474e8e45b</t>
  </si>
  <si>
    <t>0c012236-20fe-462e-8143-f59074073b60</t>
  </si>
  <si>
    <t>6a9fcd3f-7623-4c26-918b-d062142a39f1</t>
  </si>
  <si>
    <t>bba375c4-806f-4c32-90f5-b80399747dd7</t>
  </si>
  <si>
    <t>a5f2f264-202a-42d2-90ec-cfab895b23cc</t>
  </si>
  <si>
    <t>8764c673-cfba-4b90-ac9a-9afc559d3e00</t>
  </si>
  <si>
    <t>416728f7-f32f-42a1-81a9-3f2a2164e149</t>
  </si>
  <si>
    <t>5e234adf-6695-4318-ad4a-7d2b8a6eb021</t>
  </si>
  <si>
    <t>bad59c17-618f-4d09-9877-9c62f4679bde</t>
  </si>
  <si>
    <t>b6d4b230-850a-4f18-816f-33c795f1a5a8</t>
  </si>
  <si>
    <t>8ee45c2a-6b10-4fc8-bf2c-6c4acd895dd9</t>
  </si>
  <si>
    <t>f13b8596-ec3d-441b-9cf3-b77837304f5f</t>
  </si>
  <si>
    <t>89ec4ff1-29a2-4cf6-a659-e7cac29562d8</t>
  </si>
  <si>
    <t>174ef139-1f7f-4127-b8ea-82f44dfd9f84</t>
  </si>
  <si>
    <t>0ff85af2-d808-4731-be4e-2bdebeb6b47f</t>
  </si>
  <si>
    <t>bb75dee6-ed07-4f24-9ac3-a8a86d2a457d</t>
  </si>
  <si>
    <t>65531b96-8827-4d94-a2c0-f1fdd1d8d096</t>
  </si>
  <si>
    <t>7983091e-43c2-4192-b88e-46484310d144</t>
  </si>
  <si>
    <t>b37213d2-71d3-4f1f-be0e-0d896fdc22ac</t>
  </si>
  <si>
    <t>a8379a8c-b491-40a5-962c-e432b755a897</t>
  </si>
  <si>
    <t>e91354fc-ae36-40dd-bfd8-4ada2e65946e</t>
  </si>
  <si>
    <t>e07e31fc-cf47-4bb1-b63e-1fd077b69d61</t>
  </si>
  <si>
    <t>77ea9a8e-7507-4e6d-8d70-538ea439fd1b</t>
  </si>
  <si>
    <t>4c37191d-2f6d-4d86-a171-81cb45f285aa</t>
  </si>
  <si>
    <t>42aa9987-715a-467d-ade8-cd5fb2fedd01</t>
  </si>
  <si>
    <t>e5e9eea8-b129-4578-bdb2-7cb3dcba433e</t>
  </si>
  <si>
    <t>ec681071-a925-4ffe-b9db-c6874c1281ea</t>
  </si>
  <si>
    <t>49bf3ac8-1ae5-4df6-84c1-2e20f2df5454</t>
  </si>
  <si>
    <t>c5ea93c1-f130-434e-a634-8e22b569c0fd</t>
  </si>
  <si>
    <t>3d081a0c-f568-4bfd-a13e-1cffab1b82d3</t>
  </si>
  <si>
    <t>1be5f816-503d-4130-933c-d09508203eb0</t>
  </si>
  <si>
    <t>f1199773-a7fb-4db7-9233-87722ac37c97</t>
  </si>
  <si>
    <t>38f4a6c5-c0d6-4e73-9256-a1278c409725</t>
  </si>
  <si>
    <t>d7393c6c-133c-4ff2-97ea-454d41ddf82b</t>
  </si>
  <si>
    <t>bf2f90ac-7fa5-4d9c-aa91-a46cc6d47bc7</t>
  </si>
  <si>
    <t>3415ce10-c5e7-4b1f-b159-971b9d3b4cf5</t>
  </si>
  <si>
    <t>fef2cb5b-0c12-45e3-9013-736bf6c8256e</t>
  </si>
  <si>
    <t>81a12048-2c54-4cb7-97b9-4c49cb15e4c5</t>
  </si>
  <si>
    <t>1a08d093-0bbc-42fc-ac16-a5eb0bfe6c88</t>
  </si>
  <si>
    <t>1331a2ed-934d-469e-8b8f-e530efca0f98</t>
  </si>
  <si>
    <t>e71dd642-3b97-402d-9680-58a8a6fd5b2f</t>
  </si>
  <si>
    <t>51077ab9-46d9-4974-86b0-b0439b869725</t>
  </si>
  <si>
    <t>4bcc8396-d20c-483e-b170-53d28d0ffe66</t>
  </si>
  <si>
    <t>6f6aeb83-7ffa-4f27-8659-45b1cf7d6dfa</t>
  </si>
  <si>
    <t>bcb2ca5d-9e54-4fa0-9351-745d7adb14ea</t>
  </si>
  <si>
    <t>a5655c54-6108-451a-8884-d80b4036f1c8</t>
  </si>
  <si>
    <t>cf20e627-7fcc-4550-a648-5f41b8ac3473</t>
  </si>
  <si>
    <t>1fee0727-a602-46e6-824c-aecd89f401d3</t>
  </si>
  <si>
    <t>a77a5e5e-88b2-4b17-a36f-4f051e3bc8d8</t>
  </si>
  <si>
    <t>a4025d00-b3fc-4884-99e0-1df845a1f23e</t>
  </si>
  <si>
    <t>045a7171-3277-4026-b598-f5330e08a03f</t>
  </si>
  <si>
    <t>93e28667-c0c0-4363-a96f-ea4c46f62082</t>
  </si>
  <si>
    <t>c3ec9cbf-4025-4967-b355-3d5840e5fa90</t>
  </si>
  <si>
    <t>01c7dd2f-e946-461f-8140-09a82e76fee6</t>
  </si>
  <si>
    <t>b77b93c9-6d8e-4167-97ba-952b3643564f</t>
  </si>
  <si>
    <t>3a183886-de51-46f1-9208-e7a9e85163c5</t>
  </si>
  <si>
    <t>cb4ac8bc-b77d-4392-bb16-975dc6adbcbd</t>
  </si>
  <si>
    <t>6572b28a-7212-4a8f-80c2-da7e01f4e3e8</t>
  </si>
  <si>
    <t>bcb1703a-7688-487e-b703-dd56369523b5</t>
  </si>
  <si>
    <t>0c7c0cb7-4b52-4264-909a-6ac208cb0133</t>
  </si>
  <si>
    <t>b03de643-6b2d-4dbe-a6a1-bbd3e3bec529</t>
  </si>
  <si>
    <t>fcc10b2d-67be-40cf-b134-5fd3f0396a63</t>
  </si>
  <si>
    <t>ddd65752-222b-47a3-8f5f-06ca2a1b4411</t>
  </si>
  <si>
    <t>Feb 12, 2024</t>
  </si>
  <si>
    <t>0bfe3738-dfac-40a9-8f0a-61f36fc6a743</t>
  </si>
  <si>
    <t>07864f2e-0597-4b97-aceb-e5a287e7a0ba</t>
  </si>
  <si>
    <t>af1319bd-b468-4ad5-8e72-3e2d197b60f3</t>
  </si>
  <si>
    <t>ff25bd2a-8463-48eb-b9b5-5c533ed520b4</t>
  </si>
  <si>
    <t>38b791e7-9768-4a31-82fd-b45ad87c7176</t>
  </si>
  <si>
    <t>89c2e48f-ecdb-40fa-b8cf-90ae6933957f</t>
  </si>
  <si>
    <t>820d04a6-0682-4fb0-bc75-9ab1ccf68fc3</t>
  </si>
  <si>
    <t>390fc5af-d2f3-42f9-b679-f23f3e01708e</t>
  </si>
  <si>
    <t>32153d50-4350-4911-85ca-2c4e95e3b6b0</t>
  </si>
  <si>
    <t>b29de276-2991-4c3c-b012-9c6c6c7bfa1b</t>
  </si>
  <si>
    <t>2127786f-5da7-4428-ab89-2ee9f7cffe0c</t>
  </si>
  <si>
    <t>77023532-69db-40b4-a339-4a42f2747f7c</t>
  </si>
  <si>
    <t>5fd4c15a-c407-4b5a-a81a-d1b5746b359c</t>
  </si>
  <si>
    <t>A03SPACK1</t>
  </si>
  <si>
    <t>e7da00d3d412358e94cde781de072240</t>
  </si>
  <si>
    <t>a0ccbb1a-db8e-4b15-b452-f1c85ee8467c</t>
  </si>
  <si>
    <t>4a2e5692-02fc-4cd9-80ab-ac8c9849ba7f</t>
  </si>
  <si>
    <t>d41f7fd6-b03d-464b-ae46-7f959816e1e8</t>
  </si>
  <si>
    <t>53465dd6-2472-44ac-9d95-5e00d1b380d6</t>
  </si>
  <si>
    <t>92fea471-842c-4938-abb8-c349a75ec33f</t>
  </si>
  <si>
    <t>700b1934-e31b-4658-ae9a-0b5ead92b26c</t>
  </si>
  <si>
    <t>18838035-94af-4daa-b2ca-4b3a37c0e64d</t>
  </si>
  <si>
    <t>85b57a73-8bc4-4a87-ab77-610b96eacaa0</t>
  </si>
  <si>
    <t>8760edb0-1c62-4280-8690-ff3d110d7ad7</t>
  </si>
  <si>
    <t>e56cb6a9-a72f-4bd5-aacd-39a7c7f423bd</t>
  </si>
  <si>
    <t>cc419655-30e2-400f-8b05-677a4ea7feeb</t>
  </si>
  <si>
    <t>52ee4394-45e5-40f8-90ad-b9f5f2815bc0</t>
  </si>
  <si>
    <t>3fc7d452-41ea-4310-94bd-db14f8735461</t>
  </si>
  <si>
    <t>8fd4c46d-7b39-412b-bf9b-1999c8206fb2</t>
  </si>
  <si>
    <t>8c983684-5b16-4b5c-a353-28a455fd3a80</t>
  </si>
  <si>
    <t>b38de6d9-c6df-406e-a604-eeb77fc2478a</t>
  </si>
  <si>
    <t>602234d5-3b90-4265-93aa-bb7aa6baa683</t>
  </si>
  <si>
    <t>07ba40e4-bc43-44fd-a3d6-123a0ac911a1</t>
  </si>
  <si>
    <t>b9cc1ef8-02f0-4933-b0d7-232ee9a634c0</t>
  </si>
  <si>
    <t>311c6413-ebce-4cfb-b381-03e4b6f25b65</t>
  </si>
  <si>
    <t>0adee458-b6ee-484b-babe-9fa3aff083b7</t>
  </si>
  <si>
    <t>8c2fe540-4a41-45ff-9707-229a11ae4d87</t>
  </si>
  <si>
    <t>8fdc74a9-9e6e-4bab-9f2e-c604b14d0dd9</t>
  </si>
  <si>
    <t>06a2dfa1-d0b4-4abb-89aa-bfec6b44f34e</t>
  </si>
  <si>
    <t>a1c9284f-c4f1-4445-a0de-3be20c81fdff</t>
  </si>
  <si>
    <t>10d0451e-66ad-4e2b-bad7-8b023ea46d81</t>
  </si>
  <si>
    <t>a4ef2c42-43f7-439d-a6fb-229534b28f0d</t>
  </si>
  <si>
    <t>63cca607-bf69-4931-87c4-0e082accac10</t>
  </si>
  <si>
    <t>5f2d8240-c675-4c81-a9ea-fcb4f3ac7ba3</t>
  </si>
  <si>
    <t>4aa49fe9-6fb1-4bec-8c90-60a433932c96</t>
  </si>
  <si>
    <t>5f589b38-c9b0-42c7-a25d-26cef79b3b05</t>
  </si>
  <si>
    <t>065e4c0f-1ce1-4e32-a4f6-9876aaf3eae5</t>
  </si>
  <si>
    <t>411e087e-3a82-46e9-a952-8a0a9870afec</t>
  </si>
  <si>
    <t>9d7d2700-048c-4973-af68-38a0225e1e80</t>
  </si>
  <si>
    <t>20900871-9813-4b54-8611-c67bf77d5fd5</t>
  </si>
  <si>
    <t>b491591c-1374-4dad-8d43-24d7517c9c07</t>
  </si>
  <si>
    <t>A70S2PACK</t>
  </si>
  <si>
    <t>13319428b573ebcbab5e7a6884725bfc</t>
  </si>
  <si>
    <t>13d2c672-c09b-4a31-9ac7-921393c0acb4</t>
  </si>
  <si>
    <t>54dfeacf-d2c9-4ccd-9bcf-57543667022f</t>
  </si>
  <si>
    <t>ba9a64ba-8f1c-4590-91f6-33704f56f7c6</t>
  </si>
  <si>
    <t>02c489af-bf67-4c5f-a5bc-4e0b2758e009</t>
  </si>
  <si>
    <t>1184cacf-b860-455c-b9ec-0426ae45140d</t>
  </si>
  <si>
    <t>333e6354-f8b9-411e-8674-4153b1d1f1ac</t>
  </si>
  <si>
    <t>ec42187e-e74f-4560-b0a7-f258781b58b8</t>
  </si>
  <si>
    <t>9c852901-877d-4cba-9ab7-e95ff6a9a1af</t>
  </si>
  <si>
    <t>7feabee2-41a2-4645-a9a3-b527c565744a</t>
  </si>
  <si>
    <t>32b229d6-1eff-4936-90c5-051b9c6e20e7</t>
  </si>
  <si>
    <t>42b6803e-5d60-443d-9c1e-7754150d974d</t>
  </si>
  <si>
    <t>28ff2fc2-77f1-4001-93ba-2ae70a296a85</t>
  </si>
  <si>
    <t>0060f464-e5d6-4361-bedb-97794dad9158</t>
  </si>
  <si>
    <t>ee2b186c-ebf2-4284-803d-6736d6c048ad</t>
  </si>
  <si>
    <t>00ebd6cd-9d04-47ed-99e2-7b57f7321cc5</t>
  </si>
  <si>
    <t>83e8cbe7-ae47-44d0-a81c-acc7a1e974c8</t>
  </si>
  <si>
    <t>f18b8aed-b1f6-43e0-b469-824c18d7cb73</t>
  </si>
  <si>
    <t>9017deff-7700-4b54-87d7-a0472c6c7ed2</t>
  </si>
  <si>
    <t>652a7826-b5c0-4141-96b6-ee10716f1959</t>
  </si>
  <si>
    <t>c0848bd9-7f20-4e83-8460-af268dd7126e</t>
  </si>
  <si>
    <t>d7e22c54-0ff7-4271-bad4-b34d1538641f</t>
  </si>
  <si>
    <t>750bc9ed-5b09-42bf-8bca-be50ecbb63bc</t>
  </si>
  <si>
    <t>7b33e7c0-880b-4b0c-8725-22ee7d97eee8</t>
  </si>
  <si>
    <t>ca96f33b-1483-477e-a6b3-f376dcd96499</t>
  </si>
  <si>
    <t>68f8efd9-c653-454b-bf95-3803462e174b</t>
  </si>
  <si>
    <t>33c7860d-5bb9-4c44-900f-cc1c257a4336</t>
  </si>
  <si>
    <t>72fda5e3-e30e-4ad8-9254-26cef66192ba</t>
  </si>
  <si>
    <t>Feb 11, 2024</t>
  </si>
  <si>
    <t>1816f7e5-bbde-4086-a08c-204313334d6e</t>
  </si>
  <si>
    <t>bf3e2781-42b1-45c0-9cb4-3f3636c0092c</t>
  </si>
  <si>
    <t>ea1adfd0-fd86-4e55-bc6a-51439c5a8f47</t>
  </si>
  <si>
    <t>36f28754-a3a1-417d-a868-6bcf94c9beaa</t>
  </si>
  <si>
    <t>995a707c-4cbf-47d8-b705-4129461fe888</t>
  </si>
  <si>
    <t>8e669987-096c-4537-87dc-1604011f05f8</t>
  </si>
  <si>
    <t>0c4c152f-78a2-48f5-97a8-91438537aa14</t>
  </si>
  <si>
    <t>28e75eae-1703-425b-b8a4-74aac2aace1d</t>
  </si>
  <si>
    <t>ba7c0451-7ea0-4595-853e-fed7b6bec4ab</t>
  </si>
  <si>
    <t>9ce55711-5336-4cfb-ad52-37941be16873</t>
  </si>
  <si>
    <t>fc8800ca-058c-4f98-accb-edc62b06453d</t>
  </si>
  <si>
    <t>0557e582-f6e5-4a3d-84dc-3c7350d94b8c</t>
  </si>
  <si>
    <t>d7c1c25c-06ec-4a48-9ac7-358b75b687e3</t>
  </si>
  <si>
    <t>789ea3be-b93a-448b-98db-283d7d596fc7</t>
  </si>
  <si>
    <t>751af555-d1a5-485c-818e-adca32cb5d0d</t>
  </si>
  <si>
    <t>f412d2a8-5ae3-429c-bac5-b78b1bac9366</t>
  </si>
  <si>
    <t>f64d0382-2ed1-4fa9-972a-cbc4e8c6501e</t>
  </si>
  <si>
    <t>475c9057-f47e-4380-9334-fd3bc3a5128e</t>
  </si>
  <si>
    <t>21710f98-c2ed-4c29-870f-003bd22209e7</t>
  </si>
  <si>
    <t>a0c0715b-06c3-4690-90e3-7c289ca4ea55</t>
  </si>
  <si>
    <t>071de589-f3bf-457e-8bc4-9670b397fb4c</t>
  </si>
  <si>
    <t>ac7663be-a768-47bd-82e0-5242c2114e66</t>
  </si>
  <si>
    <t>67de84c9-161d-4d9d-b389-983e0f0ace5a</t>
  </si>
  <si>
    <t>422b3623-6865-40c8-a9d4-362a67d89327</t>
  </si>
  <si>
    <t>86adcaa0-b6ed-497d-b684-76da4b3188dd</t>
  </si>
  <si>
    <t>605fa72e-ddd2-48c1-8842-86702c093612</t>
  </si>
  <si>
    <t>eaa4a4fb-0c70-4dee-9100-8c05fc6aed65</t>
  </si>
  <si>
    <t>55158df5-bd76-43da-afea-1f753753a138</t>
  </si>
  <si>
    <t>284cd45e-5914-4cba-93fd-08719cccd9bc</t>
  </si>
  <si>
    <t>0dab39a3-a943-41ff-8355-520db3842b8c</t>
  </si>
  <si>
    <t>e37049a0-8eee-4cb5-bbff-1fad2af99ee2</t>
  </si>
  <si>
    <t>eac638ea-8535-48b6-8a45-57ce85845238</t>
  </si>
  <si>
    <t>b2ed76c7-068f-4acc-889b-7cf33a124136</t>
  </si>
  <si>
    <t>bd95b16f-c48d-49f2-8249-bd3c1257621e</t>
  </si>
  <si>
    <t>bc15f4ac-bfa8-406d-a369-a464bd9b27ac</t>
  </si>
  <si>
    <t>cc061d0c-c38f-4ffc-a90d-bcc090c97803</t>
  </si>
  <si>
    <t>5e9dd78a-93a9-4d8b-91eb-b665326f7e96</t>
  </si>
  <si>
    <t>9ac9dca6-1777-4d22-9237-fe3a584e6f23</t>
  </si>
  <si>
    <t>8aff46d1-9a9d-4e9c-99d9-0d5b06299652</t>
  </si>
  <si>
    <t>820f7f21-0233-4a04-a542-00dcd369ce7a</t>
  </si>
  <si>
    <t>a3d64da0-88e8-42eb-93cd-78e4c1d7e709</t>
  </si>
  <si>
    <t>5d727b06-ab56-4436-867e-4c727dd4dac8</t>
  </si>
  <si>
    <t>80f5ff66-124e-4466-9da1-287c7772a77f</t>
  </si>
  <si>
    <t>c01ea680-4512-4194-84d0-9be8637bdd2e</t>
  </si>
  <si>
    <t>004f7d91-9943-4ff7-baf6-9a7ff4ad7826</t>
  </si>
  <si>
    <t>f76d99c6-f737-4164-8882-09c0fb0462b9</t>
  </si>
  <si>
    <t>cb1a026b-8381-4a40-a030-c41276d38575</t>
  </si>
  <si>
    <t>41187fbf-2fcf-450f-ba3a-49520070aec0</t>
  </si>
  <si>
    <t>a5f9070c-5d2b-4dd2-b656-9728b20480b9</t>
  </si>
  <si>
    <t>46fc7f1f-df30-43b9-b41a-a54cd7c136d4</t>
  </si>
  <si>
    <t>c1e99ce0-197d-4cca-9ba6-1a3d17510a4f</t>
  </si>
  <si>
    <t>8125752f-68bc-4402-90db-bc97faac32de</t>
  </si>
  <si>
    <t>162ab128-0329-4590-95e5-5490a3eaf54f</t>
  </si>
  <si>
    <t>9740b030-425b-4897-be36-a9dc1bf517d7</t>
  </si>
  <si>
    <t>762d4b13-1270-40ce-8160-a936f7bbfe74</t>
  </si>
  <si>
    <t>2421cd76-2b10-472b-ba6b-973f7e344ef1</t>
  </si>
  <si>
    <t>1ed0d261-3aac-4a12-84b0-6425a3b9b133</t>
  </si>
  <si>
    <t>b978faaa-c6a1-4459-987a-29a606fc30ea</t>
  </si>
  <si>
    <t>aee6ce85-3ad9-4617-a55b-59b10a35926b</t>
  </si>
  <si>
    <t>70906d96-3365-43df-9e6c-b371e0d108d5</t>
  </si>
  <si>
    <t>5c58f2a2-caac-44b6-9b40-9c3a642c0740</t>
  </si>
  <si>
    <t>67ad9d94-f3f2-4498-8b4b-aa4e92729632</t>
  </si>
  <si>
    <t>a2d8cb1b-b3d4-433b-876e-198818bd56e8</t>
  </si>
  <si>
    <t>81664aed-e184-4e2d-8155-0cb55208de56</t>
  </si>
  <si>
    <t>fbddbbe0-f3f8-4446-87e6-66cad4919d36</t>
  </si>
  <si>
    <t>6beb574f-f555-43ec-86e8-760e1e076d06</t>
  </si>
  <si>
    <t>61340f64-3b2a-4a36-9ad1-95970808fd1a</t>
  </si>
  <si>
    <t>4fcd9e13-747a-4541-a675-0fbe0de695b8</t>
  </si>
  <si>
    <t>912bda79-5161-4c8c-912a-fee637f07eae</t>
  </si>
  <si>
    <t>71ce08c0-0e6e-40a3-8208-644105b6ec54</t>
  </si>
  <si>
    <t>0f3f1f48-fbb7-4e60-881f-d4df01818108</t>
  </si>
  <si>
    <t>1ef11f97-03d7-4afb-bfd7-e0156f2fe601</t>
  </si>
  <si>
    <t>83a71173-c8ad-425e-aa57-3756cffed97e</t>
  </si>
  <si>
    <t>bcbe2ba7-4917-44e3-8dc9-b073bb3cbe60</t>
  </si>
  <si>
    <t>75686f90-e19b-4355-b670-48903f396d67</t>
  </si>
  <si>
    <t>48b9a01a-af3c-454e-afaa-46de1f4ca8e8</t>
  </si>
  <si>
    <t>688def34-f701-4936-8edc-fd8fc428df4f</t>
  </si>
  <si>
    <t>bddbaf90-dca5-428a-ad4a-079ff5ff28a3</t>
  </si>
  <si>
    <t>da90e4f9-a4d4-4416-b79f-6784a9c66ccc</t>
  </si>
  <si>
    <t>0656c5a4-034f-40a9-b85a-0f05eb48542f</t>
  </si>
  <si>
    <t>93dec4fe-ff7d-4fb8-9e6b-e803fcada854</t>
  </si>
  <si>
    <t>92494345-6abb-460b-b322-4a997a1d53f6</t>
  </si>
  <si>
    <t>90f0172c-1568-45b6-8ba5-cdc9fa770087</t>
  </si>
  <si>
    <t>d6196361-d427-4621-aaf6-a4202b3de917</t>
  </si>
  <si>
    <t>23b7a5c2-fa0c-4553-8a86-a2bad64a602c</t>
  </si>
  <si>
    <t>61f11c20-7d45-4fd8-b836-2904f12ab4d3</t>
  </si>
  <si>
    <t>af97c9e4-0350-4160-b533-3391c2f8aa73</t>
  </si>
  <si>
    <t>5bcb8e34-c765-4ad2-9e45-2a4ead8686ba</t>
  </si>
  <si>
    <t>0a125b02-5287-420c-8799-f4609a8b66d0</t>
  </si>
  <si>
    <t>9e17167c-8d5c-4d95-ad93-6b352ae0b0a4</t>
  </si>
  <si>
    <t>d1b37c69-efc2-4786-aa5e-d1e3dfc3d40d</t>
  </si>
  <si>
    <t>744782b3-1e04-4d00-adcc-19c2064d10f0</t>
  </si>
  <si>
    <t>df1896a4-2cf0-4d0f-bddc-bbe152da95d6</t>
  </si>
  <si>
    <t>5dd92b37-dd71-4707-ac61-ba92c6c97719</t>
  </si>
  <si>
    <t>93663505-5a15-4a44-a2dc-7dfc9918f136</t>
  </si>
  <si>
    <t>b87e57dd-99cc-42f0-9717-63244a72d657</t>
  </si>
  <si>
    <t>08f37b4b-d10e-402c-afae-b6931dca05e6</t>
  </si>
  <si>
    <t>61487b27-9be3-4b41-b375-ec74ad47c2cb</t>
  </si>
  <si>
    <t>5cb6ff07-5475-4867-bf6d-fa443d838a1e</t>
  </si>
  <si>
    <t>b3277d53-1869-4e11-aa92-3fbc681a0eca</t>
  </si>
  <si>
    <t>d018a6a3-f0bf-4e8b-a226-e2903114b1a2</t>
  </si>
  <si>
    <t>e105d836-375b-401e-b580-2f0d39afd5af</t>
  </si>
  <si>
    <t>2fb12cb7-6a1a-4603-a0d4-1bb40c200497</t>
  </si>
  <si>
    <t>Feb 10, 2024</t>
  </si>
  <si>
    <t>456cb08b-3ed6-4fef-bd37-11fc4edf58e0</t>
  </si>
  <si>
    <t>159db34e-c0db-415a-a32f-ee5e290e5041</t>
  </si>
  <si>
    <t>edcc6a54-019d-4cd3-9702-bed034a114f3</t>
  </si>
  <si>
    <t>571bfb41-cf8e-4bce-9ae8-db709e0c0822</t>
  </si>
  <si>
    <t>a577fde4-82a7-49ef-b640-cc9808d3b02d</t>
  </si>
  <si>
    <t>3867010e-ec55-4d48-89c0-dce2bc02a8da</t>
  </si>
  <si>
    <t>96d9d4ac-3ff8-4c07-b5d2-e05eb3994283</t>
  </si>
  <si>
    <t>8588a064-7dbc-4829-b1b4-e13d3569baa1</t>
  </si>
  <si>
    <t>XIAOMI9AT1</t>
  </si>
  <si>
    <t>cc3d095fb3f31b056172142bae625100</t>
  </si>
  <si>
    <t>ad8992cd-d69b-4d9c-9639-5b772823c6f5</t>
  </si>
  <si>
    <t>79fa17b0-d4ac-4eba-9fa1-ce8b731ecdea</t>
  </si>
  <si>
    <t>3b940951-4884-422b-8b57-ed2ba26bbfef</t>
  </si>
  <si>
    <t>8228cf46-cd27-4df0-8fc0-70f0561a82d3</t>
  </si>
  <si>
    <t>9f87f256-d3e1-4f1a-be2f-d301dc1fb005</t>
  </si>
  <si>
    <t>c8dabc77-1e96-4e38-9b09-22c524f33b6b</t>
  </si>
  <si>
    <t>1ef731ce-d586-41e0-8948-821bb982b137</t>
  </si>
  <si>
    <t>1ce3571e-8152-4016-a643-7fe21b9c6e82</t>
  </si>
  <si>
    <t>e96e300f-978c-4faf-8666-ad896255c639</t>
  </si>
  <si>
    <t>20a7f405-5d01-4140-b046-c8ccd1331550</t>
  </si>
  <si>
    <t>4753667a-423a-47e1-99c1-651eee1aae9b</t>
  </si>
  <si>
    <t>f610b9dc-12a0-417b-b28d-e18f32fa8ad2</t>
  </si>
  <si>
    <t>40b443e5-c8d0-4e90-8250-78adb8daf40d</t>
  </si>
  <si>
    <t>b5b498e8-175c-4ab7-ade1-39d4d63e6827</t>
  </si>
  <si>
    <t>f1002082-af1e-4e7a-b46e-bce75c3d26d5</t>
  </si>
  <si>
    <t>07cf3362-fdf4-4946-90c8-360d5d89129f</t>
  </si>
  <si>
    <t>7f4169f4-883f-49b0-8a9c-3eb358a8849d</t>
  </si>
  <si>
    <t>2bf74c5f-7d34-46db-91e9-6318855267a0</t>
  </si>
  <si>
    <t>0803edf3-0cd0-477a-9f9c-77ad68b8a5de</t>
  </si>
  <si>
    <t>eb89ca43-efbc-4b5b-9b9f-b2b522579dd9</t>
  </si>
  <si>
    <t>14f0c7b1-5e83-4807-888c-564582dd8722</t>
  </si>
  <si>
    <t>0e84ce5e-12ae-4fa7-b427-b2ba86cb8200</t>
  </si>
  <si>
    <t>6b3ed2e2-c792-49f7-9f29-640149d33fbf</t>
  </si>
  <si>
    <t>101c2ddb-0c33-4398-89ea-41fa3d3abd5c</t>
  </si>
  <si>
    <t>3bbbdcfa-113f-4fc8-98d7-4a929fb8435e</t>
  </si>
  <si>
    <t>ed888059-669d-464f-9d02-4329cfa8f318</t>
  </si>
  <si>
    <t>3fb75b50-549c-40a5-8869-a1075e51ded0</t>
  </si>
  <si>
    <t>3fb344e4-c774-457f-85d0-de4e5d3e8d26</t>
  </si>
  <si>
    <t>f407034e-6ee1-4ceb-982f-537bf9a1a6c4</t>
  </si>
  <si>
    <t>7cf4625f-4317-4265-807a-3321696f2afd</t>
  </si>
  <si>
    <t>4cfe610e-aa4f-4dc7-a7b3-33b589e2f0cc</t>
  </si>
  <si>
    <t>4fc5f011-424a-4980-a170-b714a733f874</t>
  </si>
  <si>
    <t>3a10c6df-a464-4eab-8d7b-58bfe91a7d43</t>
  </si>
  <si>
    <t>e34bf1f4-7a31-47cd-87fa-5bf3079a2db9</t>
  </si>
  <si>
    <t>1ce936e4-17c7-4533-b7f4-f52c09d727a8</t>
  </si>
  <si>
    <t>81d28cf5-b951-4788-bcc1-78b8bef5539f</t>
  </si>
  <si>
    <t>0bcb1394-0178-4388-bb6c-3ec474015b04</t>
  </si>
  <si>
    <t>470be1fa-5751-4feb-9d8d-1a9f3185751b</t>
  </si>
  <si>
    <t>52a70293-eef7-4244-a869-46fc897753b5</t>
  </si>
  <si>
    <t>fc3f3d05-5029-4d68-8b09-b0117ce640ec</t>
  </si>
  <si>
    <t>df019521-c2ac-40d7-ab87-35194ef33a7a</t>
  </si>
  <si>
    <t>280d2584-4de1-4686-b3bc-3e4ccf4306be</t>
  </si>
  <si>
    <t>d2cf8010-a8bf-4d71-9586-e1e2c6b3410e</t>
  </si>
  <si>
    <t>0fba877a-20f4-44b1-83ca-0e6da47b082c</t>
  </si>
  <si>
    <t>c2ad2874-e03c-4562-b8e8-80181f188309</t>
  </si>
  <si>
    <t>b6def7ba-15c2-4541-8ab6-88caf6d1a0e2</t>
  </si>
  <si>
    <t>85af05eb-d994-46c1-89fa-1c70ddf9d3d2</t>
  </si>
  <si>
    <t>d38042cb-39dd-4b9e-90d9-4b9e5d8ff5ec</t>
  </si>
  <si>
    <t>dce186ad-b73b-44ee-819c-deb278fe9808</t>
  </si>
  <si>
    <t>4e72209b-2c90-4a2c-8348-1835d4e3147f</t>
  </si>
  <si>
    <t>c9a34468-1976-4c62-b095-d60315906172</t>
  </si>
  <si>
    <t>d59854b4-11ac-4a3a-96b8-a7e1eb45c366</t>
  </si>
  <si>
    <t>0149d432-9e30-44d7-aa0d-577e2bfeaba8</t>
  </si>
  <si>
    <t>b8575c0c-55d2-4fb1-a103-4c165ae4b03d</t>
  </si>
  <si>
    <t>5c4bd56f-cc90-4dae-b1ce-7e0d7eaf953b</t>
  </si>
  <si>
    <t>f8228f1c-5fcd-47ba-ba57-fe4cb39b67e4</t>
  </si>
  <si>
    <t>8ef4789b-198b-4a0f-8f98-d9bf8029d19b</t>
  </si>
  <si>
    <t>33ab32ad-b3c7-4233-bd63-53ae81ac5fb0</t>
  </si>
  <si>
    <t>b79e1064-6efa-4fa0-a600-7a522ab8c167</t>
  </si>
  <si>
    <t>496374df-f9b3-4bcb-8d25-ed49fcb3be85</t>
  </si>
  <si>
    <t>6f039db2-6595-4d84-a186-8a17f5b82a84</t>
  </si>
  <si>
    <t>69df5923-1995-4705-a18b-a11c79b70f8a</t>
  </si>
  <si>
    <t>21143489-35ea-4d60-a2a4-0baebf28323e</t>
  </si>
  <si>
    <t>f530098b-33e6-43de-b0c2-d4d12fd50dd2</t>
  </si>
  <si>
    <t>d38988af-27c8-4ce5-9c13-5d2355150c71</t>
  </si>
  <si>
    <t>47a75d2e-157c-45fb-abb6-b7e380c26ef5</t>
  </si>
  <si>
    <t>ed3c8a88-3fcc-4cf7-8657-e0866b5cdf38</t>
  </si>
  <si>
    <t>Feb 9, 2024</t>
  </si>
  <si>
    <t>c2a74c60-de47-4028-8977-645eff4685e7</t>
  </si>
  <si>
    <t>e93e34f7-cbce-40ee-b515-a7b04910bd48</t>
  </si>
  <si>
    <t>c99c95d6-83df-4785-ba95-cbb848e19dfa</t>
  </si>
  <si>
    <t>12e47803-0ed5-4bae-8462-8219cbcc1577</t>
  </si>
  <si>
    <t>b5e9f745-6823-4688-aa9f-95155b153efb</t>
  </si>
  <si>
    <t>87b89754-343c-4901-90d8-b4aeb1561662</t>
  </si>
  <si>
    <t>f770bcb5-502b-4478-bf4c-3f4ff4d6397e</t>
  </si>
  <si>
    <t>b22c77ad-4057-452d-a8a0-61dcec3629d8</t>
  </si>
  <si>
    <t>051bfd16-2b7f-4283-9f21-5c4ac181c5c0</t>
  </si>
  <si>
    <t>0a802c5e-6673-46d7-96f9-377f8f9d53f7</t>
  </si>
  <si>
    <t>aa90bf3a-3144-4a3b-83b7-c9e6182576ae</t>
  </si>
  <si>
    <t>34411dd8-ead8-40af-b129-a30ceac3841c</t>
  </si>
  <si>
    <t>ed78421a-7119-41d2-b712-690a0f6f21f1</t>
  </si>
  <si>
    <t>10TLITE1PACK</t>
  </si>
  <si>
    <t>c58ca105c5c6e75625f8ffb3676bc2f9</t>
  </si>
  <si>
    <t>43a749e4-cf46-4c76-87d7-4ef7c2ce83e9</t>
  </si>
  <si>
    <t>e4736aca-8d84-48ee-b183-85886be66d6c</t>
  </si>
  <si>
    <t>76b4d4e7-2662-4f72-a4ae-d78bdc2ccf07</t>
  </si>
  <si>
    <t>bae44ec9-2925-4bda-9200-7e2c173d8a58</t>
  </si>
  <si>
    <t>47dc668f-aaad-49d9-9dd5-92370ffa1eb7</t>
  </si>
  <si>
    <t>12248bac-d41f-4a10-8347-743d1451fe5e</t>
  </si>
  <si>
    <t>f36a6d6f-ee7b-4855-86f9-206132211a69</t>
  </si>
  <si>
    <t>dfe45c4f-5584-4d7e-ad22-54686d6bc578</t>
  </si>
  <si>
    <t>31a55a20-fb5a-46da-9809-390fe007e6bb</t>
  </si>
  <si>
    <t>2474a3de-5556-4c26-b3c5-ad4f683de552</t>
  </si>
  <si>
    <t>ded6e321-33ae-4996-9b7e-a9b34d4ae5b7</t>
  </si>
  <si>
    <t>9459feb2-3674-4be2-a347-a41d359f2ae7</t>
  </si>
  <si>
    <t>bb8c15aa-ad37-4116-8de8-a3aec904f8c7</t>
  </si>
  <si>
    <t>545cb57c-3162-49ff-89c1-6af7ff64827a</t>
  </si>
  <si>
    <t>02ae794d-ec2b-4ad0-8a63-697504958b70</t>
  </si>
  <si>
    <t>e9683eb1-9c4d-46d0-9c1e-ae3e4cac1bd1</t>
  </si>
  <si>
    <t>c90f9e09-b218-4c8b-8d4b-487dda24a6d6</t>
  </si>
  <si>
    <t>a6c6ece2-55a1-4510-9c14-750f54af5b72</t>
  </si>
  <si>
    <t>6b1aac19-1e4c-418b-a519-59fb29d44202</t>
  </si>
  <si>
    <t>68b67b61-b028-451c-af06-001bf136fdb4</t>
  </si>
  <si>
    <t>a171e68b-8a27-43c2-96cc-3e8af5ed4b72</t>
  </si>
  <si>
    <t>57395a57-c4be-4978-a82d-ddc2822390bf</t>
  </si>
  <si>
    <t>837656f9-2990-4231-8f0f-42fdb6ee2fc2</t>
  </si>
  <si>
    <t>e686bf3e-dea9-4007-933b-8998676cac45</t>
  </si>
  <si>
    <t>0b6dd939-0580-4503-969d-d02f6b38d002</t>
  </si>
  <si>
    <t>fde0556d-a5e9-438f-b015-69d28622d2c7</t>
  </si>
  <si>
    <t>52980534-fe04-448d-92a3-da4ecfa56ae4</t>
  </si>
  <si>
    <t>e6160afa-a637-4ce2-b6df-a8f6ee6b432a</t>
  </si>
  <si>
    <t>00341dde-2d8c-48dc-ba8c-99f72b58c519</t>
  </si>
  <si>
    <t>f92e7691-019f-4882-8343-3edb2e9e2f84</t>
  </si>
  <si>
    <t>a479e55a-7965-46dd-b5ec-3e602d730b68</t>
  </si>
  <si>
    <t>f650229f-2fde-4949-8781-4e69b7537854</t>
  </si>
  <si>
    <t>73df910e-ad9e-4b78-9690-f224b88260e3</t>
  </si>
  <si>
    <t>fd686391-2d2a-421d-a6ee-d4d269bab446</t>
  </si>
  <si>
    <t>0ca98faa-351b-4549-945a-aa2f53b786fb</t>
  </si>
  <si>
    <t>bf928a51-5fca-4045-adc8-69787a0341f9</t>
  </si>
  <si>
    <t>a8d5ead6-c2a5-4acb-bf2c-a25f0e46303c</t>
  </si>
  <si>
    <t>d50e6632-edcc-4698-98dc-5e2e6fe87cd2</t>
  </si>
  <si>
    <t>5756b079-aa6b-4dae-a1a9-225668087129</t>
  </si>
  <si>
    <t>90501db2-72e9-4eff-90a1-d89a9487814f</t>
  </si>
  <si>
    <t>eff15616-418f-4d97-ab02-ffe01950ac4a</t>
  </si>
  <si>
    <t>d116a55e-81af-4030-b37c-7f320c401f4f</t>
  </si>
  <si>
    <t>e2fe39bf-83ed-4eda-9f29-f2b6b5873ec4</t>
  </si>
  <si>
    <t>ea6903c7-28a4-41cd-b29c-05b717efb99f</t>
  </si>
  <si>
    <t>19eff836-2fed-4f0f-a653-43a2c3bd91c9</t>
  </si>
  <si>
    <t>03644932-8e94-4aff-a1fc-73589fb32b96</t>
  </si>
  <si>
    <t>02c2e844-58da-407b-be67-4064e95daeff</t>
  </si>
  <si>
    <t>8920b0df-64fe-4764-9604-320a72574301</t>
  </si>
  <si>
    <t>19c47690-2622-4454-8e4f-a0bfaad8926a</t>
  </si>
  <si>
    <t>59858ac0-68d7-4829-aed5-d72db847269a</t>
  </si>
  <si>
    <t>079e593a-9ebc-4729-8113-95cdf2332c3b</t>
  </si>
  <si>
    <t>f651bf63-153d-42f6-81b0-d02d58bc396d</t>
  </si>
  <si>
    <t>Feb 8, 2024</t>
  </si>
  <si>
    <t>fdf3c393-2882-458c-a7b8-76acb8e67000</t>
  </si>
  <si>
    <t>e1f11630-21b2-4b5b-845f-c51e68b9fafe</t>
  </si>
  <si>
    <t>7f374f1e-6959-43f0-a1cd-4c84e8ae9d3d</t>
  </si>
  <si>
    <t>523dcd14-7812-429f-aae4-0b91bfffb0b3</t>
  </si>
  <si>
    <t>a11dc527-7328-423c-949f-6f79553465b1</t>
  </si>
  <si>
    <t>6c2dbba9-d2d5-4c74-9636-a692c424954e</t>
  </si>
  <si>
    <t>97e13d3a-45a9-49fe-ba1a-bcb893ce573b</t>
  </si>
  <si>
    <t>8bb1b84b-516a-477f-8fba-52fb34649066</t>
  </si>
  <si>
    <t>f1461cf5-1ce7-4da9-846c-07b3bbd42294</t>
  </si>
  <si>
    <t>6d4c1227-65cd-47be-ae08-292c6dd2e57d</t>
  </si>
  <si>
    <t>ab70e93c-42cb-417c-b029-99b465b72df0</t>
  </si>
  <si>
    <t>7e4eeb4f-1df5-4c8a-a674-2c322e4d22ad</t>
  </si>
  <si>
    <t>2865c5f2-ed65-4b58-947a-c489664f637c</t>
  </si>
  <si>
    <t>7601c83a-a64f-4681-a1d0-85286105380c</t>
  </si>
  <si>
    <t>f0a75720-3760-4bcf-ab32-b8987e01ba8b</t>
  </si>
  <si>
    <t>a0b77d31-b674-4a7e-96e9-8acd0875c753</t>
  </si>
  <si>
    <t>64f456a5-8e04-421a-af38-e33c8ed2899d</t>
  </si>
  <si>
    <t>70d7dc52-6a90-4f22-9394-3a1a2c68727f</t>
  </si>
  <si>
    <t>0b875418-9417-4a8d-807b-423a6a71b5ca</t>
  </si>
  <si>
    <t>b5698da6-ff7b-4584-9705-72a444e5a81e</t>
  </si>
  <si>
    <t>176e0499-a5d2-42da-8faa-95e7d26bcb3d</t>
  </si>
  <si>
    <t>31cdaad2-ddd0-403b-92e6-cebbb0a5be43</t>
  </si>
  <si>
    <t>f3e5c877-2625-4a87-a27d-e76ea1b3babf</t>
  </si>
  <si>
    <t>f4bc0e4b-f44f-4eb4-8823-5cfc1bf97349</t>
  </si>
  <si>
    <t>6a57352d-4d74-4de8-ad9f-53a949d7396a</t>
  </si>
  <si>
    <t>b4f3dff7-4842-41ee-84af-3004df89d3e9</t>
  </si>
  <si>
    <t>467106db-16aa-42f3-a234-87e7bb83bcd0</t>
  </si>
  <si>
    <t>d023b431-116f-4f03-9ee0-53672a6aa765</t>
  </si>
  <si>
    <t>c254347e-a07d-4a6d-8ae7-639c1abaf8e6</t>
  </si>
  <si>
    <t>e5a80382-b8ff-4051-8f65-4f8ef7039423</t>
  </si>
  <si>
    <t>983f0459-094e-479e-a557-303540939853</t>
  </si>
  <si>
    <t>d6f96f63-11df-48c4-b04c-5657a69e58aa</t>
  </si>
  <si>
    <t>2b1fff10-1dfd-4499-ab74-6d6616593831</t>
  </si>
  <si>
    <t>d77fa36d-d165-49da-9f9d-82851f84db31</t>
  </si>
  <si>
    <t>a92cc51e-83a4-4016-80fd-a6a29d807cb0</t>
  </si>
  <si>
    <t>3d584731-263b-4577-ac8f-fdf670be5665</t>
  </si>
  <si>
    <t>b666a220-ee2d-40fc-8359-b41961b02cf1</t>
  </si>
  <si>
    <t>efa28713-83c1-4b4a-bb65-bd9864c128c1</t>
  </si>
  <si>
    <t>777f478c-d5be-446a-b664-2af2d88031b9</t>
  </si>
  <si>
    <t>2db13cda-1da2-4c1f-a3f2-9bf93080ddd0</t>
  </si>
  <si>
    <t>27bafeb7-e097-48ad-a1f9-086e2a76304e</t>
  </si>
  <si>
    <t>556d59cd-5a24-4002-aa5f-db9857f63af7</t>
  </si>
  <si>
    <t>62def938-4013-4f7d-9cf1-cd439baa5f73</t>
  </si>
  <si>
    <t>591e5e58-6a58-4896-8fc9-03cee19b6998</t>
  </si>
  <si>
    <t>c7aa4a7e-3421-4c2a-89c6-6dbffcbcc59f</t>
  </si>
  <si>
    <t>577badcc-2780-4509-8035-a9811fc4b8ce</t>
  </si>
  <si>
    <t>9237caad-29c6-40f0-9cfa-a9eb5ef9732c</t>
  </si>
  <si>
    <t>0a8f77ff-c008-496e-88d3-961c002d195a</t>
  </si>
  <si>
    <t>9b414a6e-fd48-470c-ae41-b0f9914a825d</t>
  </si>
  <si>
    <t>cea9c6e2-0d97-4845-b5b2-1b2544f5f155</t>
  </si>
  <si>
    <t>cdbdac25-2f78-4c63-b4fe-0e28f9323556</t>
  </si>
  <si>
    <t>8072d5fb-d47f-4027-806a-a81939ac247d</t>
  </si>
  <si>
    <t>07718f92-1bcd-4f26-a5da-5f3b84c3f991</t>
  </si>
  <si>
    <t>ec6cd26b-9ad0-4263-84ff-944b91f1ecf3</t>
  </si>
  <si>
    <t>b6ca6971-d060-4f19-86cd-cbc5f0ecfdf8</t>
  </si>
  <si>
    <t>5a07b13e-fdc9-4afe-86af-25af1166c8af</t>
  </si>
  <si>
    <t>58f4638b-56c3-408c-94f9-90ac2b322118</t>
  </si>
  <si>
    <t>806a6884-c98d-423d-b722-189c3be80674</t>
  </si>
  <si>
    <t>8dd36a8c-50f8-4da9-8e85-a5bc93c8d536</t>
  </si>
  <si>
    <t>94c98770-38d3-4d4f-82b3-14ea86adfe1d</t>
  </si>
  <si>
    <t>3d08590a-23bf-4c1e-b786-083538b71c0f</t>
  </si>
  <si>
    <t>b0fb5a46-fbd8-49e4-a49a-d9929bf5f07b</t>
  </si>
  <si>
    <t>a85e5198-80da-4743-bfc6-335dfac783b1</t>
  </si>
  <si>
    <t>f07fc60a-4003-49e8-9cda-f5f60f2e98d1</t>
  </si>
  <si>
    <t>4d538f89-ba9a-4411-a110-80b6bf48708b</t>
  </si>
  <si>
    <t>544eef37-4bd4-4f3d-a5d0-c9ca3d72a511</t>
  </si>
  <si>
    <t>f7a94feb-403d-4a64-b60b-d1550d9c8623</t>
  </si>
  <si>
    <t>744dc50d-aaf5-48fa-9951-ab87c741d14f</t>
  </si>
  <si>
    <t>a99c30c1-5a7e-4aec-895f-2ac10d710395</t>
  </si>
  <si>
    <t>ecab2e08-fc67-4e76-94c0-8356c03b53ea</t>
  </si>
  <si>
    <t>6b4a31ae-cef7-466f-9b50-1a66a93cff9e</t>
  </si>
  <si>
    <t>7f22e481-33db-4810-afc7-bcfbbe85149b</t>
  </si>
  <si>
    <t>63398d29-711f-47c7-bbb4-d40d369daf8c</t>
  </si>
  <si>
    <t>c0c15011-3fb2-44ae-a0cf-527cd55d431e</t>
  </si>
  <si>
    <t>81383b0c-020f-4528-918c-795cdcb558bb</t>
  </si>
  <si>
    <t>4bab030a-c3a8-4cb6-b31c-2d90da458289</t>
  </si>
  <si>
    <t>649da327-2f9a-4b75-90e7-b5e32d7c4625</t>
  </si>
  <si>
    <t>4c24f5e7-4293-4d43-a276-2c8651d81d75</t>
  </si>
  <si>
    <t>4125c765-172c-45e9-aab5-e68cbd27f76a</t>
  </si>
  <si>
    <t>5b66c3fb-aaca-4617-80ae-04f4fc543907</t>
  </si>
  <si>
    <t>8e53f4b1-2908-4d5e-ba53-43eac67be4d6</t>
  </si>
  <si>
    <t>fb02dac7-b22e-404e-87d4-3fc1b0eb908a</t>
  </si>
  <si>
    <t>17c4e122-4646-4ead-9eac-36301f3fbd5b</t>
  </si>
  <si>
    <t>Feb 7, 2024</t>
  </si>
  <si>
    <t>88cc8e73-1a30-4895-8f54-dcdfc755ec87</t>
  </si>
  <si>
    <t>5c377e45-4766-4b64-82ff-74bc2f553a64</t>
  </si>
  <si>
    <t>7a038537-3fab-4ff8-8a98-4a44763da7d2</t>
  </si>
  <si>
    <t>eb19e20b-bdf5-4195-ab96-7772efbe3807</t>
  </si>
  <si>
    <t>70bef98c-d1cb-4498-8f2b-6c42db51bce7</t>
  </si>
  <si>
    <t>85c5e9a8-388e-4fed-aba9-8e55e9a5cc21</t>
  </si>
  <si>
    <t>43cb511a-493a-48f4-ba32-bf44d7281687</t>
  </si>
  <si>
    <t>64d13d1b-99bc-4068-add8-2efbb32ac0f6</t>
  </si>
  <si>
    <t>a829bf20-9a12-4acf-a55c-fc2845b9bb29</t>
  </si>
  <si>
    <t>e158bd58-de01-4adf-8e4b-74c16f43c774</t>
  </si>
  <si>
    <t>7ae828e0-1b72-4779-a901-6c25df62ce2d</t>
  </si>
  <si>
    <t>79f6bb57-f6a5-4635-a218-95787ace1be7</t>
  </si>
  <si>
    <t>8fb9aa70-1e87-4ddb-bef8-dc37ca518973</t>
  </si>
  <si>
    <t>1310a5fe-104e-43a8-ba4e-168dda347149</t>
  </si>
  <si>
    <t>b8f8706e-df42-45cc-83be-993b81c54323</t>
  </si>
  <si>
    <t>ef883779-0ca5-46aa-8538-147b4f0be5fb</t>
  </si>
  <si>
    <t>7d4da33f-f986-4484-94ac-1264806071ee</t>
  </si>
  <si>
    <t>9f150c93-4fe2-42fd-b5eb-e1e978066e9d</t>
  </si>
  <si>
    <t>87501a5e-790d-4181-a861-8a8a8f9127fa</t>
  </si>
  <si>
    <t>d8cc4757-2f9a-4642-bf73-8ef4cbe60013</t>
  </si>
  <si>
    <t>070bbd87-b3ef-421b-bc2d-2e9b3e3d83e4</t>
  </si>
  <si>
    <t>1d067288-ac4e-4d41-8586-702d7fea371c</t>
  </si>
  <si>
    <t>47a34226-cbdf-4911-916b-3d7cf5f85149</t>
  </si>
  <si>
    <t>204c8e3d-429e-4dc4-9568-c51ca279bc97</t>
  </si>
  <si>
    <t>72898933-12d6-4c28-b3b3-b52494bd7ac3</t>
  </si>
  <si>
    <t>440d363a-1005-4b68-90b3-bc17a4b4a011</t>
  </si>
  <si>
    <t>a4857fea-854a-4bd0-9285-408a6c4e1025</t>
  </si>
  <si>
    <t>0f57810a-e771-42a5-a710-0f0d188a09eb</t>
  </si>
  <si>
    <t>1db4a19b-4484-4300-ae59-aaf4ab0a43c1</t>
  </si>
  <si>
    <t>beb2e40a-1f89-4fd0-ac8f-3291937a1a83</t>
  </si>
  <si>
    <t>9ab5d146-a9ac-4c1f-b413-22786124f6d7</t>
  </si>
  <si>
    <t>2f72eddd-910f-4212-9991-691d560f107b</t>
  </si>
  <si>
    <t>6f7956b2-e54e-4fa9-86c7-187442e6d847</t>
  </si>
  <si>
    <t>b8fc360e-5b06-4216-9ede-90c8353b7176</t>
  </si>
  <si>
    <t>38b5cfce-78d8-4161-94af-7c12993ca6c4</t>
  </si>
  <si>
    <t>7af08bed-5da5-4517-ba09-738d5462cf12</t>
  </si>
  <si>
    <t>01616a64-4091-4aad-9d93-91e4b35f786b</t>
  </si>
  <si>
    <t>589c12bb-3aa5-4a88-aa57-556ee55cfa23</t>
  </si>
  <si>
    <t>192c37d3-e951-43c8-8a8b-e58175298ace</t>
  </si>
  <si>
    <t>31798143-b5cf-4832-b79a-ce976f4caf5e</t>
  </si>
  <si>
    <t>36b32df7-423a-4c7c-a6b3-f251acddc171</t>
  </si>
  <si>
    <t>90be70fa-0e8b-4315-bfd7-66831700e6d6</t>
  </si>
  <si>
    <t>f5ba1960-6ed4-4663-a734-0e4cab6d5e28</t>
  </si>
  <si>
    <t>2ec55e74-4d71-4fc6-af08-3aaab9a5ed24</t>
  </si>
  <si>
    <t>ef9442a5-a6c5-465f-a147-8e48302dfff0</t>
  </si>
  <si>
    <t>2108e28c-7098-4cee-84e6-95372fa17de8</t>
  </si>
  <si>
    <t>e3082e93-e215-47d3-94a9-1199014b3d0f</t>
  </si>
  <si>
    <t>8bbe33ff-c1f2-4e4a-9fe8-3f40e293e31a</t>
  </si>
  <si>
    <t>465277d0-6b3e-452d-99d7-f44c614878a1</t>
  </si>
  <si>
    <t>d97aa89d-d520-4cc4-9251-4857aa94857c</t>
  </si>
  <si>
    <t>659941b6-f018-4482-b021-8f7d604ca36a</t>
  </si>
  <si>
    <t>b8686d12-bc58-4b6c-8460-2d952c472281</t>
  </si>
  <si>
    <t>cce7acc4-733d-47ef-bd75-1aee74cfee9d</t>
  </si>
  <si>
    <t>f79ca0ea-e499-48ec-a519-2a140dce24fc</t>
  </si>
  <si>
    <t>dbc77016-015f-4792-8904-0bfee149d39e</t>
  </si>
  <si>
    <t>c392c05e-98fc-4695-823c-637fac87205c</t>
  </si>
  <si>
    <t>006f79a9-3934-472f-9803-a8c3aaedf78f</t>
  </si>
  <si>
    <t>6eaed34a-4223-409b-a23c-6f556706e9b4</t>
  </si>
  <si>
    <t>551da609-7e0c-4ff3-9e18-6b6a5f8179d6</t>
  </si>
  <si>
    <t>9923011d-eb33-4e20-8d1c-ccbdc0e11f73</t>
  </si>
  <si>
    <t>1809fd41-61d0-4a26-b22f-ea52f6cd03a0</t>
  </si>
  <si>
    <t>1379269c-1b40-4183-b13d-8d6dbaf20bf0</t>
  </si>
  <si>
    <t>f7d4c07f-7c8a-4e3e-ad3b-a1811153d3ef</t>
  </si>
  <si>
    <t>b923f053-6f1b-4e65-9211-10236c23c729</t>
  </si>
  <si>
    <t>8b8d4f59-db39-4236-bcaa-2c8b5d59e9bc</t>
  </si>
  <si>
    <t>3d8a1226-93d4-4dc7-b456-ffbf25b88df2</t>
  </si>
  <si>
    <t>756dc52d-afb3-46d1-9eed-4cb91e2dc5f5</t>
  </si>
  <si>
    <t>db1c5c39-cbd6-4921-a342-80dd6a66ab2a</t>
  </si>
  <si>
    <t>78cdaba8-1c3b-4bbe-b621-3cfad5177724</t>
  </si>
  <si>
    <t>f7240a07-0b5c-4f4f-b6b9-29bcff54a137</t>
  </si>
  <si>
    <t>ffecdfda-dced-4c9a-8185-55800783bdc1</t>
  </si>
  <si>
    <t>1155bc78-08d9-4ccd-aa80-341f0c039801</t>
  </si>
  <si>
    <t>cf320b6b-0faf-495a-a7cc-b79113b55731</t>
  </si>
  <si>
    <t>42f7f345-77b7-4a09-91ba-b4b74813f9e6</t>
  </si>
  <si>
    <t>b5f47237-1126-4261-865b-82b89f643823</t>
  </si>
  <si>
    <t>cadec854-48e4-4e91-b0d6-17c71f321941</t>
  </si>
  <si>
    <t>9fe0db2d-48af-4b0b-b521-2f71b69d0694</t>
  </si>
  <si>
    <t>33e4953e-f6d9-4b7b-bcac-c850760e8620</t>
  </si>
  <si>
    <t>cd11de02-045f-49dd-8860-4b30b381ec7f</t>
  </si>
  <si>
    <t>26147008-9a1b-4219-bb76-4ffbebb2ee04</t>
  </si>
  <si>
    <t>1fcef757-3116-4159-9def-1e36ecc882ad</t>
  </si>
  <si>
    <t>47957c7f-c80d-4b41-b7c0-060b3147ea78</t>
  </si>
  <si>
    <t>4a301c36-8ace-4dad-a700-191d15a993bf</t>
  </si>
  <si>
    <t>Feb 6, 2024</t>
  </si>
  <si>
    <t>5c90fd26-8b99-4413-91aa-bba3b309d0d0</t>
  </si>
  <si>
    <t>79163cbb-aa9e-4be0-80ac-7673afb6f2f9</t>
  </si>
  <si>
    <t>4410d7bd-5614-48b7-a9ce-ee1ae899d136</t>
  </si>
  <si>
    <t>f65a98fe-cf59-4d6c-96ef-22d3d749d1b6</t>
  </si>
  <si>
    <t>cf1f368b-5b6b-4dd8-9b97-a860ea87e040</t>
  </si>
  <si>
    <t>e5e1ed83-3cd6-4327-9e7f-0b224e8e757b</t>
  </si>
  <si>
    <t>100e0862-75d3-4b69-bd8e-21f218638d7e</t>
  </si>
  <si>
    <t>4de72c7d-1f25-4c5b-8ea1-e1aa49e46da7</t>
  </si>
  <si>
    <t>be449993-e3e2-414a-94f5-d23c92f78fa3</t>
  </si>
  <si>
    <t>46f53093-efc0-4fa8-b8ba-9cc66476e955</t>
  </si>
  <si>
    <t>0ec7b7ab-3463-40e1-9657-7acbd7e1b621</t>
  </si>
  <si>
    <t>67153cf7-076f-49f7-acca-2f7a6c3e2200</t>
  </si>
  <si>
    <t>01c39b4f-e366-46bf-82bc-6ec98244a13e</t>
  </si>
  <si>
    <t>933503c7-1171-4ade-b68b-9e4269a65973</t>
  </si>
  <si>
    <t>73769e7f-7a4b-4588-b94c-a521943f9523</t>
  </si>
  <si>
    <t>e5546422-599b-4180-8bd5-f65e70786604</t>
  </si>
  <si>
    <t>9446e2d3-7cca-4a70-a4c5-adde9ce84674</t>
  </si>
  <si>
    <t>667a6dec-117c-4142-96fe-4d72ca9671d9</t>
  </si>
  <si>
    <t>7cb19a82-d0a5-428f-89b7-1b56a9634fb0</t>
  </si>
  <si>
    <t>762faae9-6b6e-4484-8778-c9523047c79d</t>
  </si>
  <si>
    <t>05b2726b-f86c-43c1-b124-9fa4910ba04e</t>
  </si>
  <si>
    <t>3184fdc3-cf5d-4b90-a730-fe7e25f14d5d</t>
  </si>
  <si>
    <t>82b05eb1-7c6a-4761-91e8-ea181eda5abc</t>
  </si>
  <si>
    <t>44d4effa-0d59-434b-b894-72314f85c171</t>
  </si>
  <si>
    <t>c0f6180c-b224-4495-9234-98b826ec1959</t>
  </si>
  <si>
    <t>1975cf3e-ad8d-40ab-bf16-b84a806fe609</t>
  </si>
  <si>
    <t>ea859653-544c-4a3d-9403-bb59e6281559</t>
  </si>
  <si>
    <t>c4706522-2670-4365-a8a0-689d1fd84719</t>
  </si>
  <si>
    <t>6ed569ab-d52b-4a2e-91ef-9bfb97d20723</t>
  </si>
  <si>
    <t>Xiaomi-12-PRO-1Pack</t>
  </si>
  <si>
    <t>70e3eb0cb049e953180217c8965aa24b</t>
  </si>
  <si>
    <t>6e7b8fc2-6ce6-49f3-983a-91a60a6886d5</t>
  </si>
  <si>
    <t>ea5fa329-7683-403f-8ff0-85cf614fec41</t>
  </si>
  <si>
    <t>c833e015-866d-49ab-9bed-5a929f3d9e89</t>
  </si>
  <si>
    <t>d78f5c48-353c-4349-9b39-950e73349152</t>
  </si>
  <si>
    <t>c77d31e7-3aae-40a4-84c1-bcbe377d4439</t>
  </si>
  <si>
    <t>6d80eb8d-c45e-4cde-8b17-86f79408cb1f</t>
  </si>
  <si>
    <t>89cc7e0b-6c3d-4495-ade9-68362484ac97</t>
  </si>
  <si>
    <t>63ce3992-cd5c-4c5a-9f0b-7c6a2e51a4d6</t>
  </si>
  <si>
    <t>37cb5d86-c740-4637-afae-2976c0fe9d4a</t>
  </si>
  <si>
    <t>e22e298e-7517-434e-8ae6-2834f55a7338</t>
  </si>
  <si>
    <t>1cfff97f-2671-4d66-aef5-60fb01ecb8b6</t>
  </si>
  <si>
    <t>9e8e4054-c54a-44f6-a04a-2248e6e18295</t>
  </si>
  <si>
    <t>fe535480-1d58-4b79-805f-b0d3a539b61a</t>
  </si>
  <si>
    <t>7a223b68-07da-4c25-b177-57a65154ae51</t>
  </si>
  <si>
    <t>7cdb25a6-5152-4a74-8b41-c19474f8072f</t>
  </si>
  <si>
    <t>064d2114-5a72-4a55-9dd9-1389232c0659</t>
  </si>
  <si>
    <t>78262bde-f7a1-4d34-b7bb-8e829fd559f1</t>
  </si>
  <si>
    <t>38e793d1-2b92-4acd-a4a4-c184b1d715a6</t>
  </si>
  <si>
    <t>8307dd2b-3782-4b6f-98fb-b0e5fe78850b</t>
  </si>
  <si>
    <t>5143dd3b-a675-4f67-91e4-9ed9554a976c</t>
  </si>
  <si>
    <t>23ba7dbf-866e-4ed0-ac2b-62607ee25a50</t>
  </si>
  <si>
    <t>75f552e4-a019-482c-a22f-8e46f7606213</t>
  </si>
  <si>
    <t>ee825908-a6af-4ccd-8852-814dd84b9c3e</t>
  </si>
  <si>
    <t>feeb0a00-43cc-4123-9f42-95b965f19085</t>
  </si>
  <si>
    <t>c6303c9e-0ca9-4243-be1d-3e574364720f</t>
  </si>
  <si>
    <t>46886343-7803-40ba-93f7-046898fd6e45</t>
  </si>
  <si>
    <t>0ca5a79a-302d-490a-b9b9-2af11e10b190</t>
  </si>
  <si>
    <t>a984dbfc-4574-48a9-9352-1a17b84af128</t>
  </si>
  <si>
    <t>cf7f3646-9cb4-426e-8aff-717aba4e4f0c</t>
  </si>
  <si>
    <t>6c262420-1a3c-449b-a246-5e899db220e2</t>
  </si>
  <si>
    <t>c21686ce-b19d-4036-9411-0ea8794c47f2</t>
  </si>
  <si>
    <t>fa9325f0-4fd3-4370-b6e7-c5cc5a580afa</t>
  </si>
  <si>
    <t>1471378e-b2bc-4aec-ba3a-3d29773edf72</t>
  </si>
  <si>
    <t>7e1d0bb3-3e50-4ac9-bbcf-a4569383f863</t>
  </si>
  <si>
    <t>f3f88525-fb6a-4d0f-95f4-6b126a108b2e</t>
  </si>
  <si>
    <t>0e700231-f834-4547-933f-3e894c2955cd</t>
  </si>
  <si>
    <t>858b1cbe-3385-4087-8d7b-7d4efcf79870</t>
  </si>
  <si>
    <t>f2668f3f-788f-48ec-ba07-c3d09a3474f2</t>
  </si>
  <si>
    <t>a751d3c8-943f-493a-bed9-635a86ef098e</t>
  </si>
  <si>
    <t>8e8650eb-d2df-4550-ad8f-8381efb8d137</t>
  </si>
  <si>
    <t>abd1b0e5-7897-4915-9502-252113cda46b</t>
  </si>
  <si>
    <t>faafa6ea-26c3-42bf-9a53-c5e11b65efc1</t>
  </si>
  <si>
    <t>336da51d-8f75-4315-b3f7-67cfdf9b1434</t>
  </si>
  <si>
    <t>91e9f745-61d8-44c6-aad5-d3fed9896933</t>
  </si>
  <si>
    <t>d1836bc9-7302-4c37-ae52-ce835a88b32d</t>
  </si>
  <si>
    <t>9650d478-b41e-41ed-8e8d-67d443adf87b</t>
  </si>
  <si>
    <t>2162a183-0190-49f1-9ff8-30d06d58757b</t>
  </si>
  <si>
    <t>IPADPRO12.9P3</t>
  </si>
  <si>
    <t>d19e2104f61822d7408e6e226740d851</t>
  </si>
  <si>
    <t>495a8164-d325-4331-b72b-a7103a5b063e</t>
  </si>
  <si>
    <t>38035dc7-d559-4c1e-a9b1-bcbdb0cb64bf</t>
  </si>
  <si>
    <t>036f0757-97dd-4ac3-b02c-44c1cce012c6</t>
  </si>
  <si>
    <t>6029682c-183e-47ae-847f-0d1595720cb4</t>
  </si>
  <si>
    <t>SAS019</t>
  </si>
  <si>
    <t>c3aeb098aec1709dd759f53c60b2336c</t>
  </si>
  <si>
    <t>49fec279-d5ac-4818-9d6c-20e2a999bacb</t>
  </si>
  <si>
    <t>c31fe993-aebc-4192-9a51-f4ae18380ac7</t>
  </si>
  <si>
    <t>62b8ee65-fcc9-42f5-83cc-a1b36653971e</t>
  </si>
  <si>
    <t>5708c4f3-8778-4a65-a377-c3858a78e5bf</t>
  </si>
  <si>
    <t>f5ab931b-ec46-4785-82d8-10337604ed6a</t>
  </si>
  <si>
    <t>55a4b994-3488-4630-b765-d532286fc8b7</t>
  </si>
  <si>
    <t>9ddeca66-8db5-4c09-82f2-0cc02b9ad833</t>
  </si>
  <si>
    <t>28a1612f-8c69-476f-bb15-cceb0274a381</t>
  </si>
  <si>
    <t>1ed86c73-a361-40db-a5d4-f4944e7d1bb5</t>
  </si>
  <si>
    <t>9d49d75d-fe45-4549-bcab-313c54fad067</t>
  </si>
  <si>
    <t>f9a4bb84-928f-44bf-b3b2-88397349f9fe</t>
  </si>
  <si>
    <t>d3187190-10b7-4135-a0de-c89cd60068b8</t>
  </si>
  <si>
    <t>ef39bdbc-8cbb-465f-a2f4-658fc7b7747d</t>
  </si>
  <si>
    <t>613dcbff-606b-40a1-a9fd-4d37f54264b6</t>
  </si>
  <si>
    <t>c1429682-68d1-420e-9324-5de96f73eebf</t>
  </si>
  <si>
    <t>8a358631-599d-453c-98a6-638cfdb33776</t>
  </si>
  <si>
    <t>f56882c0-d070-4b56-ad1c-f3b1f88d4832</t>
  </si>
  <si>
    <t>5666ef96-3d93-454e-95b5-41afc08413c2</t>
  </si>
  <si>
    <t>00fc6133-4cbb-4778-a465-8dfca20742b6</t>
  </si>
  <si>
    <t>1d9a43f1-a20c-44e5-b5b1-60b0c332fd4e</t>
  </si>
  <si>
    <t>5f2f7f72-eb22-4b2d-b66a-fd5a3cc43418</t>
  </si>
  <si>
    <t>efa26a36-ed9b-47f7-968f-7186068420ef</t>
  </si>
  <si>
    <t>918642e8-53e2-4e0e-b7d3-1a7ccdfdfa35</t>
  </si>
  <si>
    <t>1cc13a5c-cf4c-472f-a668-0cd454a08544</t>
  </si>
  <si>
    <t>80a9229e-d180-4a38-9121-16aec9eb5c63</t>
  </si>
  <si>
    <t>188e8a6f-c39a-47d1-90c8-ad96151b7206</t>
  </si>
  <si>
    <t>34e7eca5-0136-4ef2-be97-4f8dd218ef72</t>
  </si>
  <si>
    <t>13e189b3-1dc4-4cef-9f4b-23a3469fdf2e</t>
  </si>
  <si>
    <t>d9ed67f2-ca83-438d-ac9d-42742de1b8ee</t>
  </si>
  <si>
    <t>33310f36-35bf-40d0-a6ea-96f40e551bb3</t>
  </si>
  <si>
    <t>ad5ccc90-273f-4d16-8023-8fc776669a3b</t>
  </si>
  <si>
    <t>31a70f4a-4c78-43c6-ad30-cb339af32bd8</t>
  </si>
  <si>
    <t>fb9a21bd-d8b2-4db8-823a-4c21c3a31777</t>
  </si>
  <si>
    <t>Feb 5, 2024</t>
  </si>
  <si>
    <t>87e44aee-f841-461d-b663-c31e1a01d310</t>
  </si>
  <si>
    <t>a189f14a-cd89-4f1b-83d3-27e2538ed7db</t>
  </si>
  <si>
    <t>2d4559da-99c5-4e72-a390-d9ca40c2954b</t>
  </si>
  <si>
    <t>cf4466c5-d8e3-4739-bf17-4c818b07ab89</t>
  </si>
  <si>
    <t>b3891b32-42f3-42c6-99b7-38e07e5c5cee</t>
  </si>
  <si>
    <t>23b31bfd-4d84-46cb-b6eb-348686ba1860</t>
  </si>
  <si>
    <t>9a3b52b7-0591-49b5-b3d1-439a7f87764a</t>
  </si>
  <si>
    <t>d4013c9f-fd28-41cd-b1cb-da260d7138b6</t>
  </si>
  <si>
    <t>23f4ca2f-4d6c-445a-8290-b9d47df38861</t>
  </si>
  <si>
    <t>68895bfc-7296-4366-8e24-8c6267f413a4</t>
  </si>
  <si>
    <t>8e2aae2f-fdb0-4f9a-991d-03fd4b10214e</t>
  </si>
  <si>
    <t>5da46a57-cf8e-47ea-8b94-be2d785afe49</t>
  </si>
  <si>
    <t>075b037b-040b-4b62-92c0-144df9b74248</t>
  </si>
  <si>
    <t>S22P2P</t>
  </si>
  <si>
    <t>942def38f2ba3c10fefb162306b93716</t>
  </si>
  <si>
    <t>dc9b4eed-5b4b-4df8-a962-92bdd2a993c8</t>
  </si>
  <si>
    <t>3828a4a2-3671-465c-a4d3-82b5142f07bb</t>
  </si>
  <si>
    <t>c2ac6672-79c4-4cca-8f48-4adc7784f732</t>
  </si>
  <si>
    <t>843892b9-0877-4b43-bb51-e79d8da6f7c1</t>
  </si>
  <si>
    <t>c92c5877-c2f6-4723-9506-53d685207593</t>
  </si>
  <si>
    <t>ccc38689-a866-4ab6-af95-2e256efdb050</t>
  </si>
  <si>
    <t>ad89521a-0af6-4e9b-b61b-8b56e7062886</t>
  </si>
  <si>
    <t>09f9ed52-3456-4852-ab5a-8656c61011eb</t>
  </si>
  <si>
    <t>a6da6408-25be-494b-ac6b-31fc7d9db765</t>
  </si>
  <si>
    <t>407d3b67-01ae-4be9-b6f7-af76312057c8</t>
  </si>
  <si>
    <t>66c40867-37aa-442a-a3ff-74e86fad0387</t>
  </si>
  <si>
    <t>968d62e5-f983-4660-93b2-6eb89b3fb333</t>
  </si>
  <si>
    <t>b00190b5-5318-4c23-9052-9ad3e2ca347a</t>
  </si>
  <si>
    <t>7cd79747-950b-417a-ac31-4b06374d5397</t>
  </si>
  <si>
    <t>42ba21ea-98c2-4c6b-92b1-c706384f00bc</t>
  </si>
  <si>
    <t>76f2fb2d-0b11-477b-84e9-b19340621e17</t>
  </si>
  <si>
    <t>63eb0357-a851-4549-bbb1-05d80b12a74f</t>
  </si>
  <si>
    <t>39955fc3-c314-4061-9f57-2221edde53e2</t>
  </si>
  <si>
    <t>eda9306b-157b-4a75-a236-346a8e1bc59f</t>
  </si>
  <si>
    <t>5b6e0c77-5147-4896-aef1-060c8749c357</t>
  </si>
  <si>
    <t>01250828-3855-40f2-8646-c41039378ed1</t>
  </si>
  <si>
    <t>6e3d0f2c-2471-440c-b95c-aeae591fff61</t>
  </si>
  <si>
    <t>82311f8c-e866-4617-8432-34b11618799c</t>
  </si>
  <si>
    <t>313cc151-a51c-43d3-b008-0f3f7b2a2cc6</t>
  </si>
  <si>
    <t>6dca1c4c-f28f-4d6a-84b6-fb8639b7914d</t>
  </si>
  <si>
    <t>1c6cdfeb-8811-4c3a-85c6-e40f52d70eb2</t>
  </si>
  <si>
    <t>b58e42ed-baeb-459a-afb2-ee034f8d81a1</t>
  </si>
  <si>
    <t>1a645d76-3203-4635-987f-525de22c56e6</t>
  </si>
  <si>
    <t>227f2736-2308-4142-97a5-7a53ade28b37</t>
  </si>
  <si>
    <t>f0f5890d-1c27-416a-8ef7-f53fb91dbdaa</t>
  </si>
  <si>
    <t>4eefb064-5f24-49b8-ad4f-09cc01ced3c5</t>
  </si>
  <si>
    <t>3d26c305-4197-47ca-8f63-9582e3faf326</t>
  </si>
  <si>
    <t>47619108-f097-46f5-9153-6dc9c6dfdc55</t>
  </si>
  <si>
    <t>c037f0d1-6933-46ae-93b0-b60c842cee7c</t>
  </si>
  <si>
    <t>2e6e9233-2683-458a-90c3-9b52a6a22f69</t>
  </si>
  <si>
    <t>d74a736b-94fb-489f-a64b-6bb255ae568e</t>
  </si>
  <si>
    <t>44e3aa2c-c6be-4d21-ab30-81778915c638</t>
  </si>
  <si>
    <t>26aeff1b-28e6-4532-abbf-f737980f30ea</t>
  </si>
  <si>
    <t>630151ea-e9e9-4ecf-8bd0-fe33f5dc27c6</t>
  </si>
  <si>
    <t>76ac8477-491b-4f47-9237-be2581f258d1</t>
  </si>
  <si>
    <t>9aa52e37-3ae6-45b9-aa0a-a39e64a57b96</t>
  </si>
  <si>
    <t>5c33841c-6e6d-4152-98b9-a54141086887</t>
  </si>
  <si>
    <t>d8a97673-fc94-4045-aa40-694c6fb9933b</t>
  </si>
  <si>
    <t>5dbb3d89-e971-467d-a2ec-4d712c655ed4</t>
  </si>
  <si>
    <t>4be2abd3-473d-4438-b6d4-b54037fa7e56</t>
  </si>
  <si>
    <t>d7d74069-b782-4bec-91b0-5775d4ff3e0b</t>
  </si>
  <si>
    <t>5700ed99-c9cd-417e-85c0-3afd50dd8702</t>
  </si>
  <si>
    <t>851009a2-f091-4700-b7bb-860f1eb8cd84</t>
  </si>
  <si>
    <t>638f6634-9a42-4901-bbf9-78a11fca8844</t>
  </si>
  <si>
    <t>a1fe5756-29a8-4300-8fdc-31b6e924a2c3</t>
  </si>
  <si>
    <t>2e779e1b-d8cd-4d1d-afe6-b9b0d50a2a5e</t>
  </si>
  <si>
    <t>4bb71463-f54c-44bb-8d4a-3e243a7d69cc</t>
  </si>
  <si>
    <t>4af52f83-c431-47a5-9569-c84858149da7</t>
  </si>
  <si>
    <t>42f24f97-0b31-44bf-a25d-7f1137b5b1ab</t>
  </si>
  <si>
    <t>a529d94a-7f61-46a2-a885-9abc6568bdf4</t>
  </si>
  <si>
    <t>e62283b9-fceb-4bdd-afd5-fcc99af0a790</t>
  </si>
  <si>
    <t>6344ec73-fe1c-45c6-a438-1535b5d67600</t>
  </si>
  <si>
    <t>d69b8a9d-cca9-4ebe-a901-808d124b9931</t>
  </si>
  <si>
    <t>c5e19f70-d0f0-431e-a540-a2328e0f18bb</t>
  </si>
  <si>
    <t>e2624fd3-f78b-407d-848b-5d0ad18b6431</t>
  </si>
  <si>
    <t>06fe99ad-d8a0-4724-b3d3-63acb0d193a9</t>
  </si>
  <si>
    <t>4f9840fc-c910-4d01-9f9a-e5f0aca3f633</t>
  </si>
  <si>
    <t>aa1c260e-fe85-49d2-8783-f97a7d1f0b13</t>
  </si>
  <si>
    <t>87639053-9ca1-4814-b0e3-6d906b92e78c</t>
  </si>
  <si>
    <t>e3346833-ecae-47ba-9442-b08967f58af2</t>
  </si>
  <si>
    <t>c8286e11-0525-4336-a68a-f4aec22e06f4</t>
  </si>
  <si>
    <t>a5028622-d141-4f19-9ab7-8a008d14a912</t>
  </si>
  <si>
    <t>9e499ee3-30d7-4b28-966a-b726729b1dfd</t>
  </si>
  <si>
    <t>53d1a952-2b48-4689-b380-32b2a25b0987</t>
  </si>
  <si>
    <t>e132e022-2af0-47ba-9690-8a87eb81bc75</t>
  </si>
  <si>
    <t>400543cf-6c8f-4702-8887-adeaa93791f8</t>
  </si>
  <si>
    <t>27be95f2-4115-4b56-a5f4-62a9995ef445</t>
  </si>
  <si>
    <t>d32b4697-99a7-445f-a7f8-041011052933</t>
  </si>
  <si>
    <t>41737a75-f9bb-4824-b691-7965c4b40cb1</t>
  </si>
  <si>
    <t>cfee85c7-450d-4306-b834-1542d53825ea</t>
  </si>
  <si>
    <t>b1225959-b3a2-4909-a827-ccfc9a7bc32e</t>
  </si>
  <si>
    <t>4c8298b8-25ff-480c-9afc-59552af5d6ff</t>
  </si>
  <si>
    <t>5899187d-63b2-4b82-84c8-af48e7f6dc40</t>
  </si>
  <si>
    <t>568f6a63-8ca8-4def-a94d-3bd3b39d7204</t>
  </si>
  <si>
    <t>2cd8be7a-7aac-4feb-86b8-023ee3f64035</t>
  </si>
  <si>
    <t>b81d9261-bf24-4f13-bac2-d86a3713be07</t>
  </si>
  <si>
    <t>590b2dc2-e2f9-4a16-97a5-e08828f28a44</t>
  </si>
  <si>
    <t>8075554a-1e34-40b8-87f7-0323afb629cb</t>
  </si>
  <si>
    <t>210fe4ac-0eb9-46ea-80c6-0f64b040c8fe</t>
  </si>
  <si>
    <t>f0711f5f-7726-46a3-b9c7-f3e04dbf34db</t>
  </si>
  <si>
    <t>68936a50-dd68-401b-8bc4-134deba1ca0d</t>
  </si>
  <si>
    <t>6e003ceb-4e41-4b08-bc63-40a572222336</t>
  </si>
  <si>
    <t>1f998785-8fb4-4b44-88d6-231014e15c55</t>
  </si>
  <si>
    <t>8b9f2c4e-c157-46be-a9fd-efafe19fa3a4</t>
  </si>
  <si>
    <t>fe8133ee-1ab5-435e-bcbf-5b34fac3a7f5</t>
  </si>
  <si>
    <t>d2c105c4-38df-47e4-93f7-d296c0a4a531</t>
  </si>
  <si>
    <t>be4332e8-1b58-42e9-8316-40d90f472be7</t>
  </si>
  <si>
    <t>80c6b0ce-8cb7-43ab-94fa-ff93367ecd7c</t>
  </si>
  <si>
    <t>3f2cfdda-0402-40ad-b775-659b4dee68e3</t>
  </si>
  <si>
    <t>f7890bbe-43b4-4f47-ac8b-3a3982db784b</t>
  </si>
  <si>
    <t>d02876c3-e461-45f4-b40d-7f14a8bc8f6a</t>
  </si>
  <si>
    <t>cd7acb26-4e23-42ef-b1f3-203acd591350</t>
  </si>
  <si>
    <t>Feb 4, 2024</t>
  </si>
  <si>
    <t>5b6a447d-8084-495b-9750-74724ed0ff0e</t>
  </si>
  <si>
    <t>ea5b5cbb-add3-4fe6-afaf-5d121ecec7d9</t>
  </si>
  <si>
    <t>705c2a31-1d78-490f-81d9-e2d455c206ac</t>
  </si>
  <si>
    <t>431b1631-0050-4938-bb4a-44577a4d4d88</t>
  </si>
  <si>
    <t>3f71403a-fc04-4d8b-96c0-7261af329c44</t>
  </si>
  <si>
    <t>463d3fb4-8525-489b-b11a-41e66cdf7422</t>
  </si>
  <si>
    <t>2d6b42ed-8cda-4fd0-9774-4fab9a5bf13a</t>
  </si>
  <si>
    <t>42ab0909-39d5-4c95-bcaf-6282ed6365ba</t>
  </si>
  <si>
    <t>b1ca5776-c8f8-4a86-bd5f-11afd4d75673</t>
  </si>
  <si>
    <t>18a0c0f1-085b-4bea-9fb5-550dfea38130</t>
  </si>
  <si>
    <t>94f90691-7ebb-4ad7-8df9-2ed672b6f6a0</t>
  </si>
  <si>
    <t>0ee7297f-81f9-46b4-b9b0-2fd3597e7412</t>
  </si>
  <si>
    <t>04b494d7-1819-4561-b0d9-8969b2e12b4e</t>
  </si>
  <si>
    <t>034016cb-c757-423f-831f-3156090b1ed7</t>
  </si>
  <si>
    <t>9ee398a4-dad6-4668-a76c-eedc98095d4c</t>
  </si>
  <si>
    <t>7734e2a6-98d3-442f-98c7-4fed216c4d11</t>
  </si>
  <si>
    <t>f530a283-45fa-4893-a2af-141efd36202e</t>
  </si>
  <si>
    <t>2be9be3d-6786-4691-9d12-64a52d72dd36</t>
  </si>
  <si>
    <t>65e994dc-3565-4811-92ef-238bdcf3b633</t>
  </si>
  <si>
    <t>439f822b-b656-49d0-9ee3-7bf50d948da4</t>
  </si>
  <si>
    <t>3a6c443d-41a5-466c-b857-54910907ba3f</t>
  </si>
  <si>
    <t>21d1c5ab-e7ab-4f7a-97de-9915f4fe5aba</t>
  </si>
  <si>
    <t>02f4b6a5-a8f0-4bb5-9faf-73e9c002f97f</t>
  </si>
  <si>
    <t>0e769937-22b6-4a93-a8d8-508971313e91</t>
  </si>
  <si>
    <t>b771bcab-6d28-4d58-8ce5-8bdc6aa71686</t>
  </si>
  <si>
    <t>99cf2ce3-6081-4688-8a44-c39313bb355a</t>
  </si>
  <si>
    <t>e9a5839f-2ed3-468f-a96f-c4af94c338c9</t>
  </si>
  <si>
    <t>8355b3bb-0218-4f82-874f-618e409bb82b</t>
  </si>
  <si>
    <t>a7f4e5d7-53a1-4afb-b4f5-14c40453d76c</t>
  </si>
  <si>
    <t>f6e41d4c-bf60-4fef-821d-e19d5032037a</t>
  </si>
  <si>
    <t>ce658241-3867-44fe-b93d-8754c5062635</t>
  </si>
  <si>
    <t>00ee5722-e5e5-47e8-9354-ac4066bc8c7e</t>
  </si>
  <si>
    <t>1a81c9dd-4304-4895-a6b5-88e0bbbd8edb</t>
  </si>
  <si>
    <t>9c3d9ec8-6f1e-4bd5-be53-c44fc4fa1051</t>
  </si>
  <si>
    <t>15d81a02-f642-4ac6-a0e5-1dbaaf542570</t>
  </si>
  <si>
    <t>b54532c0-5648-411c-ab60-8dc4a9b05003</t>
  </si>
  <si>
    <t>dd062762-19de-4e0a-82e8-ec0fe91ad32d</t>
  </si>
  <si>
    <t>3d7d9d17-d9d9-43d7-8a7a-41164aa8741c</t>
  </si>
  <si>
    <t>b820fe02-7d40-4f86-b0af-222669d993ad</t>
  </si>
  <si>
    <t>23da2f97-47dd-4370-8ce7-0805fdfe283a</t>
  </si>
  <si>
    <t>144c6e88-10c9-47a5-958d-db5102afb051</t>
  </si>
  <si>
    <t>e2fa0c91-f9a3-4dd8-a654-fbbbf3736b9b</t>
  </si>
  <si>
    <t>ce35f2bf-9b2d-4abb-b38e-4f8d2b4db21e</t>
  </si>
  <si>
    <t>7d447d8a-154b-45ca-8358-41a7d7933932</t>
  </si>
  <si>
    <t>55c8e9e1-08fe-4f4b-837d-4bca1075d8b0</t>
  </si>
  <si>
    <t>26e79ebc-f55a-4a56-b84c-5f80ae1d6f2f</t>
  </si>
  <si>
    <t>IJ1pNb</t>
  </si>
  <si>
    <t>3f4ea65ed6db8f1e9aaec6d772aaa466</t>
  </si>
  <si>
    <t>0f2cbf44-8d91-405d-a09a-4d92597c5501</t>
  </si>
  <si>
    <t>4c1bf7c5-8b25-471c-86d7-a388c97099d9</t>
  </si>
  <si>
    <t>350dec31-d72f-4992-a1a3-3682be12a4fa</t>
  </si>
  <si>
    <t>1c985e46-c161-4b4f-9412-15bde9250965</t>
  </si>
  <si>
    <t>058341b4-9901-4725-b87b-678155f6193d</t>
  </si>
  <si>
    <t>bb27b8f2-e3ef-4da9-abf9-c8f05e0b41b1</t>
  </si>
  <si>
    <t>e3120aa4-5160-40ec-bf5b-f8343903eaeb</t>
  </si>
  <si>
    <t>f1c9ee44-6cab-4a15-b67d-6cd0160dd532</t>
  </si>
  <si>
    <t>b48c9ad1-2a69-47d5-8bd6-6e7658053aa6</t>
  </si>
  <si>
    <t>fcbbf23d-d2dc-4f6b-8957-72349ebd87ab</t>
  </si>
  <si>
    <t>0c6664d3-1385-4255-90b4-60553a43068a</t>
  </si>
  <si>
    <t>40472444-1c2f-4fb9-8640-d28e539e5598</t>
  </si>
  <si>
    <t>19711ae4-9b11-49fa-8430-ed627a6ed11f</t>
  </si>
  <si>
    <t>5d9224de-a862-455b-b2e4-d1dbeebc9400</t>
  </si>
  <si>
    <t>e23aaea7-a260-4651-9e42-b5c4caf7ba5a</t>
  </si>
  <si>
    <t>ad6cfee5-3702-4f2f-9580-684327dcc156</t>
  </si>
  <si>
    <t>124ce186-719f-4413-aa37-982623dfe015</t>
  </si>
  <si>
    <t>70a532c0-fdc4-4796-8043-4328ce1b5567</t>
  </si>
  <si>
    <t>e0fe912c-25f1-4b14-9cc6-f7236e089ff5</t>
  </si>
  <si>
    <t>cca9b997-59fe-4ec3-8721-f8f4ee2c543a</t>
  </si>
  <si>
    <t>e5388501-dfe8-4b15-9762-615279ae9f48</t>
  </si>
  <si>
    <t>d3955bae-085e-424b-b628-88c3352bcf58</t>
  </si>
  <si>
    <t>2e1ac84e-0864-4a17-8f96-534b1219d1db</t>
  </si>
  <si>
    <t>fa5ed34f-dea8-4ca3-acdb-09cab8cccb5b</t>
  </si>
  <si>
    <t>5b52efb8-f055-40d3-a534-c92604708617</t>
  </si>
  <si>
    <t>8f250f32-1770-455b-97cb-4a23f44842f4</t>
  </si>
  <si>
    <t>cf17e9ae-8bb1-4b52-869b-6e49451ef65e</t>
  </si>
  <si>
    <t>b4743676-8701-4883-a5e5-b09c3537e04d</t>
  </si>
  <si>
    <t>a019c43a-659e-43dc-9545-aff9cb6ebddb</t>
  </si>
  <si>
    <t>f9c22637-6e6f-4cf3-9d27-335a0024f989</t>
  </si>
  <si>
    <t>39740b78-a21e-46d7-8480-3102abcf1b0d</t>
  </si>
  <si>
    <t>aa76eeac-5334-4925-9901-ff2a8255e429</t>
  </si>
  <si>
    <t>d44e26e0-eda8-49f7-8cc2-aa448f542c85</t>
  </si>
  <si>
    <t>a3e2ebf7-f54a-4097-80f1-ed15492f4229</t>
  </si>
  <si>
    <t>329e2e67-79ee-48cc-a0aa-78943b67d675</t>
  </si>
  <si>
    <t>756d9d1f-7d56-493c-9c74-a3ac2e1c6a98</t>
  </si>
  <si>
    <t>f9d7f662-981b-4aba-8e9d-1087f11cb10f</t>
  </si>
  <si>
    <t>353ab25d-ad3b-4391-9242-96619c6289d7</t>
  </si>
  <si>
    <t>348376cc-7571-4a58-a566-1fdc4306f505</t>
  </si>
  <si>
    <t>54578c82-1dac-449f-b2c5-404b5218e723</t>
  </si>
  <si>
    <t>iphone-14-Pro-Max-mix-2pack</t>
  </si>
  <si>
    <t>eca84ae75a4e89fb1210c9f794f75a2a</t>
  </si>
  <si>
    <t>e1711869-7731-4682-a764-20268e0343d5</t>
  </si>
  <si>
    <t>e67911bf-a78a-49ac-8ecd-08bca3228402</t>
  </si>
  <si>
    <t>d9efbfd2-dc0f-4579-a688-8413bf7ff414</t>
  </si>
  <si>
    <t>4ff9e9c2-1655-4d89-a8e1-65923b1538a2</t>
  </si>
  <si>
    <t>181399f1-8415-453c-9b00-b5f41ebf8a57</t>
  </si>
  <si>
    <t>3aeaa82f-1aee-4da7-9cd5-26983ca77480</t>
  </si>
  <si>
    <t>cffe96b6-7477-4412-8e32-0c8ebae33287</t>
  </si>
  <si>
    <t>dc3f7e15-6105-4c72-bf84-c524028e0db9</t>
  </si>
  <si>
    <t>IPADAIR5P2</t>
  </si>
  <si>
    <t>c2251055cbdec3dc505f71f6a5a71abc</t>
  </si>
  <si>
    <t>5764129e-6a5c-404d-bfb5-c0885dd927ab</t>
  </si>
  <si>
    <t>89bbab96-1b36-4b87-b3e9-f98a28b48208</t>
  </si>
  <si>
    <t>70ee371c-da02-4c8e-afb4-fb918d6026c4</t>
  </si>
  <si>
    <t>2563687c-a8af-420c-9ad9-3f7b7e4816c9</t>
  </si>
  <si>
    <t>d6c27d4d-12f0-4f63-b9e5-fa9308c6ac11</t>
  </si>
  <si>
    <t>889fb241-37ce-4bb6-b27a-66171ba299b3</t>
  </si>
  <si>
    <t>33b1d17e-2336-4759-946d-dc781c5dc79d</t>
  </si>
  <si>
    <t>b3f0c77e-9796-4d72-8b68-fabf155f4866</t>
  </si>
  <si>
    <t>1c1f9345-22ff-421f-abe1-b9352d0853f7</t>
  </si>
  <si>
    <t>c1f1fa8d-f3fa-4888-8048-7008fef76b57</t>
  </si>
  <si>
    <t>6ab17cb4-f5fb-447d-9c4d-3ecbff5b6ffa</t>
  </si>
  <si>
    <t>fc645d46-f5e6-4da9-8123-8e32e4eee738</t>
  </si>
  <si>
    <t>b150b003-2ee0-48b3-8dee-12f41d1a84d5</t>
  </si>
  <si>
    <t>38a3fb44-b779-4533-9cfa-699ec46a12e8</t>
  </si>
  <si>
    <t>7ede22ad-d87b-429b-af8b-866e3e037c59</t>
  </si>
  <si>
    <t>b50ecf27-7e02-498c-b675-fa732701427e</t>
  </si>
  <si>
    <t>c2e3bdd6-8996-49c6-b00c-91f2d713c326</t>
  </si>
  <si>
    <t>0d813041-de05-4246-84c3-1b044145ba92</t>
  </si>
  <si>
    <t>070bb7cb-5992-415e-860c-19339547d1ea</t>
  </si>
  <si>
    <t>319b716e-1354-4128-a969-74ad40748584</t>
  </si>
  <si>
    <t>2a1fdcde-f4bc-4cab-8f67-3e6af1ee9449</t>
  </si>
  <si>
    <t>Feb 3, 2024</t>
  </si>
  <si>
    <t>fcb69a01-ce44-4c35-919e-ca58f9b8a043</t>
  </si>
  <si>
    <t>P30PRO5G2</t>
  </si>
  <si>
    <t>bce91eb128e676b99410d7b2bf62c05e</t>
  </si>
  <si>
    <t>bf232a84-abc5-45cb-beca-6ac46d792304</t>
  </si>
  <si>
    <t>2e013854-06be-4248-9ad5-ae457b527386</t>
  </si>
  <si>
    <t>13f8df75-9dc0-4ca9-ac65-168512000fad</t>
  </si>
  <si>
    <t>b98a8cb2-9c79-4a5c-a94e-edf2aa7d7eda</t>
  </si>
  <si>
    <t>d97b2470-4146-442e-b368-6a71e2f0c079</t>
  </si>
  <si>
    <t>35a3f351-1986-4f7c-a824-b5a8679f3d01</t>
  </si>
  <si>
    <t>387cc7ce-fdc9-4c86-90c9-225c31bed496</t>
  </si>
  <si>
    <t>d679e77b-a1f0-4d8e-8f79-63ab5efb4fd9</t>
  </si>
  <si>
    <t>78696bfb-6cb2-479c-93ed-56bb100acd14</t>
  </si>
  <si>
    <t>54ed6498-f1b8-469c-9408-5908a007751e</t>
  </si>
  <si>
    <t>d69ca6b3-7214-4877-afaf-a891c9560cdb</t>
  </si>
  <si>
    <t>25ef0f0d-497c-4761-811c-648320737791</t>
  </si>
  <si>
    <t>8c8a52a1-2b0a-4574-b62c-469643626243</t>
  </si>
  <si>
    <t>a6a472a2-bc38-4d6e-b5de-04d759314856</t>
  </si>
  <si>
    <t>b38f5901-40a6-445f-9cb1-f15ba8467229</t>
  </si>
  <si>
    <t>784264b5-6dce-4a84-997a-0877b6f3448e</t>
  </si>
  <si>
    <t>ffe99f81-49ec-4ba5-b9bb-da3f3358654e</t>
  </si>
  <si>
    <t>047a9702-eb96-4c0a-94eb-8cae042202b5</t>
  </si>
  <si>
    <t>33b76aee-2ee9-42f6-ae31-cb7253a04898</t>
  </si>
  <si>
    <t>3516ad82-1e24-4222-9e46-4a0378bc1443</t>
  </si>
  <si>
    <t>d2b8b28d-ce4d-4f83-b604-98c4624ea184</t>
  </si>
  <si>
    <t>78a78366-540a-43d7-a981-e0d68e889e4a</t>
  </si>
  <si>
    <t>d17c9d6f-53fe-49b6-89c1-30be7f4c2172</t>
  </si>
  <si>
    <t>d0ea0874-2db5-4456-990e-fa5ba55ae25b</t>
  </si>
  <si>
    <t>17030cd6-d92c-490e-ab9f-e5457addd01d</t>
  </si>
  <si>
    <t>ca21ad15-41de-4194-b7b7-3b4b46a6859a</t>
  </si>
  <si>
    <t>9bdf5309-bc18-4f23-8da9-b59d7cb3acdd</t>
  </si>
  <si>
    <t>1c35d4c8-168c-4232-b9d4-f8b143918dcb</t>
  </si>
  <si>
    <t>7298b571-c055-48fa-a7de-67801a0d3f51</t>
  </si>
  <si>
    <t>912ac41a-31e3-4a3a-b079-7613675bd14f</t>
  </si>
  <si>
    <t>9773a40d-f75d-4e6f-a904-5f3b9fdc5829</t>
  </si>
  <si>
    <t>8cae740c-9bbf-498c-8786-5c2761c71d52</t>
  </si>
  <si>
    <t>3b2c6922-dd62-4226-b3e4-b93960548a5f</t>
  </si>
  <si>
    <t>5d43af85-97cc-43b2-ae65-95b8cade567c</t>
  </si>
  <si>
    <t>5d82fd85-c2d4-4a8e-9476-7cc62496a31c</t>
  </si>
  <si>
    <t>aca00595-ed9e-4c1e-8af0-d5f1d798315e</t>
  </si>
  <si>
    <t>2b13cfdd-92a3-4387-8b81-a06ecab9323f</t>
  </si>
  <si>
    <t>edad249f-6670-40ca-9d2c-9405efcbc240</t>
  </si>
  <si>
    <t>430c09fe-c744-46dc-bfdb-9114011939a7</t>
  </si>
  <si>
    <t>3ff55bbe-ca92-4f1f-9a47-45b19d9014e0</t>
  </si>
  <si>
    <t>5d5ebf23-024a-45d2-b60b-fb61a465c3b7</t>
  </si>
  <si>
    <t>a57b5812-d159-44ee-b0c9-a4c15cd3962a</t>
  </si>
  <si>
    <t>541a0b11-142a-47ad-bc02-9e407d48f881</t>
  </si>
  <si>
    <t>SAMA222PACSCR&amp;2PACLEN0015</t>
  </si>
  <si>
    <t>069b076d7bbaf484465043d271b42db8</t>
  </si>
  <si>
    <t>bc792073-0d4a-49d8-af2c-481908474ba7</t>
  </si>
  <si>
    <t>d2afb4c3-a803-4a01-9ce0-c5629be8b91f</t>
  </si>
  <si>
    <t>S22P25G</t>
  </si>
  <si>
    <t>72e71b941f6963bdd83f1ca1e99dff8e</t>
  </si>
  <si>
    <t>4c96c6a4-9e97-4a13-91ac-7adabd41ab03</t>
  </si>
  <si>
    <t>4850754b-036d-4b05-a238-397efd4b412d</t>
  </si>
  <si>
    <t>540f0e10-af23-4b80-bd82-e5f938abb4c1</t>
  </si>
  <si>
    <t>6c3ec59e-1d85-49f5-9230-90f76f789d33</t>
  </si>
  <si>
    <t>6b2cd2f1-3b58-40e4-a8ad-a1d4964c29ff</t>
  </si>
  <si>
    <t>dcab0563-f89b-4639-b103-6b667364993f</t>
  </si>
  <si>
    <t>93c3e823-6d45-4dce-a1c5-a55f743ff3f0</t>
  </si>
  <si>
    <t>3fb2359b-0d18-43f5-b7a5-e6ff75426c7d</t>
  </si>
  <si>
    <t>024dafd3-a144-4d8a-b369-95ceb01edb89</t>
  </si>
  <si>
    <t>1a33a10d-5788-4ea6-bf95-4f271d488b69</t>
  </si>
  <si>
    <t>5b06c3cb-d9b0-488e-8a2e-557bca5faddd</t>
  </si>
  <si>
    <t>ce7c93e7-aabc-42c7-8741-f70aab3a2229</t>
  </si>
  <si>
    <t>58e0f1a6-5afb-4ee8-bb1f-2dc91768527b</t>
  </si>
  <si>
    <t>cd72e640-df3d-4cf5-9344-9a3cd412e557</t>
  </si>
  <si>
    <t>79398082-9967-4c76-869e-ba17aa712de7</t>
  </si>
  <si>
    <t>60df6d49-0927-46c1-803b-14070a2b8ac7</t>
  </si>
  <si>
    <t>4fa33b85-40c7-406d-bb2b-4e32d78d186c</t>
  </si>
  <si>
    <t>45779855-79b3-409a-8120-232e042a21b7</t>
  </si>
  <si>
    <t>cbb752fb-5507-4083-bbeb-2c25a2114fae</t>
  </si>
  <si>
    <t>c2f7f14e-545b-406a-95c0-2958a32f201f</t>
  </si>
  <si>
    <t>ada88636-6408-4fa3-a17a-1e70a7ed5208</t>
  </si>
  <si>
    <t>d634fa8b-1395-4b95-9b98-25770049df74</t>
  </si>
  <si>
    <t>b4bc3fdf-a05b-421e-a1d8-80c8ebc32ab0</t>
  </si>
  <si>
    <t>ef170e72-9f9b-4a3f-97ca-babdf6fa6a05</t>
  </si>
  <si>
    <t>054e8dd2-e994-48aa-88cb-637c1f0afa0c</t>
  </si>
  <si>
    <t>362d6fc8-3b46-4c9f-8928-954da9203b35</t>
  </si>
  <si>
    <t>31f592ba-c0c4-4b90-a67c-eef786e36311</t>
  </si>
  <si>
    <t>e660b611-4f97-4daf-b053-f0bd8b7bde3c</t>
  </si>
  <si>
    <t>77d80225-3a27-4965-9ec1-646054efe685</t>
  </si>
  <si>
    <t>27687f09-4364-4b0d-a64b-605b12107f76</t>
  </si>
  <si>
    <t>aa663e35-cecf-4941-b630-ca57651b0942</t>
  </si>
  <si>
    <t>0378a1a9-6b9a-4fb0-9cd5-2102ac2ecda6</t>
  </si>
  <si>
    <t>56cf0d90-9aaf-4493-b747-0044bb4d95d7</t>
  </si>
  <si>
    <t>78cde9a5-b25d-4470-836c-f94a6d385af6</t>
  </si>
  <si>
    <t>1bee9b51-908b-4966-bac2-35db35170ac9</t>
  </si>
  <si>
    <t>Feb 2, 2024</t>
  </si>
  <si>
    <t>52bb7e55-f288-4df6-a66b-878ab3094fe9</t>
  </si>
  <si>
    <t>31cc2d36-337a-400e-b5e9-a11dd991add5</t>
  </si>
  <si>
    <t>2e2a3c53-b046-461d-9378-631d6b9220ef</t>
  </si>
  <si>
    <t>4683d32e-d65d-4911-b092-a740fb06b63a</t>
  </si>
  <si>
    <t>b6ed8241-ff46-4ec9-ac32-649c8cc7eabb</t>
  </si>
  <si>
    <t>511692af-d90d-4f6c-bd3e-ed65c35317d3</t>
  </si>
  <si>
    <t>bc1b5804-c6b0-481d-a2c6-f06f58a21dd5</t>
  </si>
  <si>
    <t>00e27172-e483-409c-9856-ee2808d08093</t>
  </si>
  <si>
    <t>5b6bd0e3-e9a7-45b2-bb6e-112f9168b01c</t>
  </si>
  <si>
    <t>e2e99b78-ed62-41a3-8826-5f92717fce52</t>
  </si>
  <si>
    <t>9c7f86db-d052-4af7-b7cb-81f4f9c60a54</t>
  </si>
  <si>
    <t>dfc33e58-7ef8-4b96-8ea7-56a9bcb207a6</t>
  </si>
  <si>
    <t>4455a022-5d95-4ea8-8607-3bbf83a8dffc</t>
  </si>
  <si>
    <t>f0a3038a-e3cd-4b94-b2db-fc98979f5389</t>
  </si>
  <si>
    <t>445a654d-f177-41bf-9e77-9dca8f1d79b7</t>
  </si>
  <si>
    <t>535ff29f-ca4d-4482-b8f9-a4fd042e972b</t>
  </si>
  <si>
    <t>65b8ebbf-868d-4d4a-880a-594219970926</t>
  </si>
  <si>
    <t>c9ddae0b-b9a9-4086-bc70-48dd73a30fc2</t>
  </si>
  <si>
    <t>a19d410e-968e-4897-a2c7-ad7ae4320093</t>
  </si>
  <si>
    <t>f3f86162-7948-4772-9f53-aaee5369f7f7</t>
  </si>
  <si>
    <t>0a130bdc-55c2-448c-8720-fa2638c7040f</t>
  </si>
  <si>
    <t>7df345c6-eaeb-46bf-86aa-3735e4503afb</t>
  </si>
  <si>
    <t>c4ff8817-99e8-4d77-943a-7ccbc522f9f0</t>
  </si>
  <si>
    <t>2ee6d719-d047-47c5-adce-bf917b5c3e0e</t>
  </si>
  <si>
    <t>b7fce368-1c1a-4a7f-a510-e91ffa1a842c</t>
  </si>
  <si>
    <t>8c8ec73f-2181-426a-b124-f5b9c1ea9535</t>
  </si>
  <si>
    <t>06b0d879-abfb-4038-913a-2718ef094cc2</t>
  </si>
  <si>
    <t>7a715226-583e-4913-aa4f-103edbc64236</t>
  </si>
  <si>
    <t>496edf1f-4b29-4bc1-b6c4-22541deef84c</t>
  </si>
  <si>
    <t>ad844db9-71ff-4717-9c95-121373718feb</t>
  </si>
  <si>
    <t>12b02fb1-f280-42c9-bf2f-96e9ebc631fa</t>
  </si>
  <si>
    <t>5ca5434d-8e87-4d5f-9f26-75be081bfedf</t>
  </si>
  <si>
    <t>56f8c6a4-9582-49cd-b417-f5dde634feef</t>
  </si>
  <si>
    <t>1ff9ac9b-4062-4400-9e72-ae428000005d</t>
  </si>
  <si>
    <t>31cefea0-dfc4-4bb5-887c-d5ad7cf71551</t>
  </si>
  <si>
    <t>2907d9e4-0475-41bb-ae27-0cc23fcddbe5</t>
  </si>
  <si>
    <t>X12P2L2</t>
  </si>
  <si>
    <t>6d889670fdefe8f42f2ebec97fa2b694</t>
  </si>
  <si>
    <t>52213a08-979b-42d4-a6af-16db62623410</t>
  </si>
  <si>
    <t>e8eb79d0-a637-49dd-9a19-143dd0477d76</t>
  </si>
  <si>
    <t>c5097277-78bf-4a98-9220-8870577ed7e6</t>
  </si>
  <si>
    <t>62a8a5af-b8ee-493f-abc6-8d119dfd49ba</t>
  </si>
  <si>
    <t>2fa923fd-9c64-4e94-8202-af95fae75d3d</t>
  </si>
  <si>
    <t>b2f45913-67b8-415c-bd7c-ef99091b79f8</t>
  </si>
  <si>
    <t>8efb9a84-59e5-4981-8df4-f4aaa00544d8</t>
  </si>
  <si>
    <t>96e49d7b-c691-4d18-9583-c1a808bbc8ca</t>
  </si>
  <si>
    <t>PRIVACY1A32G5</t>
  </si>
  <si>
    <t>d61188de7931ead5a4e769fea162f5f2</t>
  </si>
  <si>
    <t>199ff279-cb49-4890-b91a-b7a238b723fa</t>
  </si>
  <si>
    <t>a24d858d-772b-4a59-96f2-033d71e8c2a9</t>
  </si>
  <si>
    <t>3332cbad-3657-4a86-872e-dc81086be868</t>
  </si>
  <si>
    <t>a2c2168d-b085-4074-9ee3-a3a5cddd80c8</t>
  </si>
  <si>
    <t>f0925f05-9002-4b7c-945a-bb64855c24c0</t>
  </si>
  <si>
    <t>9ea1ca96-1b69-4d52-8183-7c4a534e742e</t>
  </si>
  <si>
    <t>5517b48f-03a4-4d27-90a5-86ee723f3574</t>
  </si>
  <si>
    <t>0b374048-80c0-4069-819a-a4284f030761</t>
  </si>
  <si>
    <t>5ffe7363-c2ae-4466-9851-63060f5f7b28</t>
  </si>
  <si>
    <t>a092b846-9de9-4e72-9d48-a40bd75ee59a</t>
  </si>
  <si>
    <t>06ba1404-ae27-412a-9292-2cd5fe3555a0</t>
  </si>
  <si>
    <t>434b0f59-af30-4535-8df5-a14688df5465</t>
  </si>
  <si>
    <t>bc68cdc6-f130-4ec1-a254-36e5fd1d057e</t>
  </si>
  <si>
    <t>628888ad-bc48-42e0-8d15-771f0fe89eac</t>
  </si>
  <si>
    <t>dcf1e091-6e1a-40c1-9356-d7b6972a129a</t>
  </si>
  <si>
    <t>1efa8014-d6ce-482b-985e-df6d65c36120</t>
  </si>
  <si>
    <t>e9f3b600-2d3b-40de-a138-edd434456155</t>
  </si>
  <si>
    <t>88811f0c-03f8-49db-b795-f00e02fd1803</t>
  </si>
  <si>
    <t>50945bbc-a27e-49c7-ba6d-edb9ed68442f</t>
  </si>
  <si>
    <t>b0c0c53f-02f4-4650-a156-2b8dc33832af</t>
  </si>
  <si>
    <t>aa6506ee-a8fd-470e-90b8-7ae5a7045467</t>
  </si>
  <si>
    <t>22febf76-ab6e-4427-ae11-ce0dfa26f6fb</t>
  </si>
  <si>
    <t>7b5089b8-b65e-45c8-bc31-b80f3e424ffc</t>
  </si>
  <si>
    <t>f55c17c9-8b3b-4d40-b9dd-b7863bbf249a</t>
  </si>
  <si>
    <t>16d99b4f-e53c-47ac-a656-aa67b557aa37</t>
  </si>
  <si>
    <t>41b770ba-55e0-4491-b77b-c0dcd47288b6</t>
  </si>
  <si>
    <t>01c69df3-ad69-4326-9f93-ffc9b7bd837b</t>
  </si>
  <si>
    <t>8ae1897a-f5b9-4c29-9ba1-997c3afce5f1</t>
  </si>
  <si>
    <t>853e0307-98af-4924-87dc-4f529d373668</t>
  </si>
  <si>
    <t>fb9876bc-f816-448e-bc60-fe9962560320</t>
  </si>
  <si>
    <t>2e313e9a-a366-4af5-b44f-38e9837b942a</t>
  </si>
  <si>
    <t>270a83f6-dfac-45ec-a074-5eaf1a65c2b6</t>
  </si>
  <si>
    <t>e24f4869-33f2-4a5e-9421-5e80f0cd21f8</t>
  </si>
  <si>
    <t>b06bd641-e037-4f23-909b-d4094726d7c2</t>
  </si>
  <si>
    <t>Feb 1, 2024</t>
  </si>
  <si>
    <t>e501204f-9678-422f-8922-77452c696f88</t>
  </si>
  <si>
    <t>07faddb5-b654-4999-aa43-7066b950990a</t>
  </si>
  <si>
    <t>6d2c65fc-3b85-4fc0-b156-f336e824520f</t>
  </si>
  <si>
    <t>229de5dd-fbdc-41b5-856c-f0ced6c17a1b</t>
  </si>
  <si>
    <t>2605fd19-f4c6-4543-bb34-c8b3d580f3d9</t>
  </si>
  <si>
    <t>06820724-ccce-4518-833b-4cab515b311f</t>
  </si>
  <si>
    <t>eff3d953-d3cb-4250-be75-b70cb8a0347b</t>
  </si>
  <si>
    <t>1028047e-d7e9-4bce-84c4-2ae75994b247</t>
  </si>
  <si>
    <t>f6806bf6-4171-4ce3-85e2-1b38c10725e4</t>
  </si>
  <si>
    <t>ddc8a893-699d-49f9-9372-29b703a30836</t>
  </si>
  <si>
    <t>9e8afa7d-e5a1-4adf-876b-ca78f6c4ce26</t>
  </si>
  <si>
    <t>CAM13PRO2</t>
  </si>
  <si>
    <t>7262e6c2432ad159145e597985c5d0bf</t>
  </si>
  <si>
    <t>7ac9edb7-3f14-4b0a-9118-efc1c03c8db0</t>
  </si>
  <si>
    <t>d95f351e-5c38-4a77-b841-6bddfac63f02</t>
  </si>
  <si>
    <t>083d7375-49ef-4d84-9f39-8bf04e40867a</t>
  </si>
  <si>
    <t>d82708f1-c1b3-46e5-9f65-2475579be1e5</t>
  </si>
  <si>
    <t>1bfb3b57-6461-41fc-b24f-3366c53e78e2</t>
  </si>
  <si>
    <t>89fb429d-3e88-4f36-851f-4e1841812b56</t>
  </si>
  <si>
    <t>01a3ef13-ca6c-442f-99c5-ab54757bfc37</t>
  </si>
  <si>
    <t>5f1e7182-31bf-4d48-b803-1b2c5bd8ec2d</t>
  </si>
  <si>
    <t>22a54b0e-e48b-4b60-84ee-7333aeae2286</t>
  </si>
  <si>
    <t>Ri08</t>
  </si>
  <si>
    <t>9719fa5ba442bd11d1aa6edfa1fc2e5e</t>
  </si>
  <si>
    <t>ebadf77c-64f8-4ede-9eff-e50d647a3b02</t>
  </si>
  <si>
    <t>da680f84-d30c-4048-9c58-8d4670056b7c</t>
  </si>
  <si>
    <t>cddbab68-f3e7-4c41-b6cf-1679390a2986</t>
  </si>
  <si>
    <t>1bfd1cc9-e617-4ed0-a468-4f4593007b28</t>
  </si>
  <si>
    <t>78c00582-b043-41b7-a72d-b4774b8fd0cf</t>
  </si>
  <si>
    <t>33d3c1a7-9cbe-40f4-a8ad-23a7fe839bd3</t>
  </si>
  <si>
    <t>ff585e4e-489f-4a59-bf60-1d8fe598e07b</t>
  </si>
  <si>
    <t>36051d6b-b142-4108-bfa9-5c3f96b3b696</t>
  </si>
  <si>
    <t>ef573904-8ac6-4e11-8099-f22f68f68fe5</t>
  </si>
  <si>
    <t>18d33d6b-5cdd-482c-87c8-caff0eff866a</t>
  </si>
  <si>
    <t>6b3605c7-7a9e-46ec-a753-368ff7131e08</t>
  </si>
  <si>
    <t>47da506f-5bae-4c2c-b745-1ffe1c328fb8</t>
  </si>
  <si>
    <t>fc2a64fc-daa7-4fff-b339-bbe79e360dd9</t>
  </si>
  <si>
    <t>d4f650ce-bec6-43c5-ba20-3080b7b8373e</t>
  </si>
  <si>
    <t>cca6ddac-4a70-45cb-99d3-3e4e18041de3</t>
  </si>
  <si>
    <t>482f15ce-e999-4ec9-a3b2-34e9ea24ce1d</t>
  </si>
  <si>
    <t>92687692-f9c5-4191-bee8-5a92e175fb6b</t>
  </si>
  <si>
    <t>48976e01-9fe7-4597-a838-385ad54f1b52</t>
  </si>
  <si>
    <t>3ce408ae-c86a-4347-9b79-2db3fada68cf</t>
  </si>
  <si>
    <t>ccafe551-4e6a-4f3e-b5e0-14557d12b4c9</t>
  </si>
  <si>
    <t>aba4b9f8-da12-43c4-90dc-33336279ad89</t>
  </si>
  <si>
    <t>7fbfbeec-2570-4fc7-9eb8-c9c19fe7d1ac</t>
  </si>
  <si>
    <t>141340e8-27f6-449b-9813-d76d938d7522</t>
  </si>
  <si>
    <t>45b0cdb3-aa05-4c0e-a58c-1bbcdbd61850</t>
  </si>
  <si>
    <t>d80dfbd5-0d05-44c5-b2d7-00a6b062e9bf</t>
  </si>
  <si>
    <t>017150e6-0cb4-4c52-8c73-0de0087db119</t>
  </si>
  <si>
    <t>80d57da1-9d7c-4960-80d1-11d823ca54db</t>
  </si>
  <si>
    <t>3a4008f0-b07b-447a-8269-3e316e1986c8</t>
  </si>
  <si>
    <t>72138382-14e5-4f60-82e1-7bdc8eaf9ea3</t>
  </si>
  <si>
    <t>5161f694-baea-45d4-bb9e-5e5f228be16f</t>
  </si>
  <si>
    <t>P40PRO5G2</t>
  </si>
  <si>
    <t>96070674a8491e0c1f747822f3eb9799</t>
  </si>
  <si>
    <t>7e2c0dc7-4988-4f5b-aca4-8313e21f5b12</t>
  </si>
  <si>
    <t>5075fae4-00cc-4f7f-830d-2df4ea9b503c</t>
  </si>
  <si>
    <t>ff591569-29ae-4c0b-aff8-a8ac072745ff</t>
  </si>
  <si>
    <t>30d46725-6cef-4de2-a76a-505c35bfc7de</t>
  </si>
  <si>
    <t>b396c86b-ea2b-4c2e-a6b3-bacbd502ca9a</t>
  </si>
  <si>
    <t>d53b6583-b29c-49fa-9b1f-ca916e1b928f</t>
  </si>
  <si>
    <t>aa04669a-6621-49bd-b3a6-8a59d241accb</t>
  </si>
  <si>
    <t>bd6571dc-2f09-4092-ad50-fd3afdb12f39</t>
  </si>
  <si>
    <t>942dd412-8f09-4e22-89fb-b394342ea93e</t>
  </si>
  <si>
    <t>0d1cb33d-eff2-4f08-a3d0-0b49fefb6e58</t>
  </si>
  <si>
    <t>26759a49-b9c3-4ed9-9560-0896e3973048</t>
  </si>
  <si>
    <t>7d4c2b0c-3979-43fd-92c5-3c78b38cd4b3</t>
  </si>
  <si>
    <t>34ae29cf-1824-49c7-a26d-9bc1618d140b</t>
  </si>
  <si>
    <t>23b4116e-2bcc-4bc2-9440-03bf44e90d9f</t>
  </si>
  <si>
    <t>7522ef83-e351-480b-83de-ff6593f7fdb3</t>
  </si>
  <si>
    <t>ecd1021e-cf3a-4af7-a247-f5b57d996971</t>
  </si>
  <si>
    <t>32dab553-17af-45d8-9de0-c46bb0f54f20</t>
  </si>
  <si>
    <t>d3706f36-5d1d-45b9-8d52-63dd228981b2</t>
  </si>
  <si>
    <t>f4fce26a-4e07-494a-baa3-4b6097de1016</t>
  </si>
  <si>
    <t>1ff270e2-5a77-4a27-aeab-95a7666297b2</t>
  </si>
  <si>
    <t>c15f66c1-a14a-420c-9990-c541b13f4b35</t>
  </si>
  <si>
    <t>d5b715a3-6611-4774-8304-07da4d97d036</t>
  </si>
  <si>
    <t>a76b10b8-ab77-4c13-a3e8-a5874461f5fe</t>
  </si>
  <si>
    <t>1f270369-8d7d-48c5-b319-a03ec3476b3b</t>
  </si>
  <si>
    <t>2424e082-1cb9-40f7-985b-b6ec04d35e65</t>
  </si>
  <si>
    <t>fd0722c6-0d02-4fd7-8e3d-7ef540e542e0</t>
  </si>
  <si>
    <t>b331de75-c76c-47ca-aa96-aec3a1ee6a13</t>
  </si>
  <si>
    <t>45cd5662-90b6-4a9e-9440-d1083e11647f</t>
  </si>
  <si>
    <t>61ff06b8-21a2-49ae-a5fb-30406c101fe4</t>
  </si>
  <si>
    <t>cf6e2a9c-c981-4773-af90-a17867b18fab</t>
  </si>
  <si>
    <t>9343c1d4-da39-404c-add6-ba912bfa42d1</t>
  </si>
  <si>
    <t>2c057e2e-e4ea-4dfd-bed3-c636dee74f06</t>
  </si>
  <si>
    <t>9795f89f-bd01-4881-8d67-818faae57663</t>
  </si>
  <si>
    <t>Jan 31, 2024</t>
  </si>
  <si>
    <t>f200de73-0da5-400e-b325-4b90d595fad2</t>
  </si>
  <si>
    <t>ONN006</t>
  </si>
  <si>
    <t>7e5a4f99fd15ba538dfdaef3c698ee64</t>
  </si>
  <si>
    <t>d134fcc9-f5e9-4b04-8a17-b5b58184b31b</t>
  </si>
  <si>
    <t>8b725363-7285-46e6-9871-489dd0497d9b</t>
  </si>
  <si>
    <t>75e65fdb-d80e-44e7-b185-ded49dc3032f</t>
  </si>
  <si>
    <t>6020f6b8-b058-48fc-9860-a7fda43e94dc</t>
  </si>
  <si>
    <t>aeead280-be90-4615-ac90-171298137f3b</t>
  </si>
  <si>
    <t>a9cc8096-cd95-4bc1-8d4c-c8d9ece7a15d</t>
  </si>
  <si>
    <t>2b6f0feb-11a6-4ab1-91fb-f00743a89f00</t>
  </si>
  <si>
    <t>3d90ab80-9e8f-4355-953a-04d8ac98af0c</t>
  </si>
  <si>
    <t>bce2d0d4-2d97-408f-aca7-5c03d0054fc9</t>
  </si>
  <si>
    <t>e50b502e-badd-4fb5-b1e3-20e2a84879bb</t>
  </si>
  <si>
    <t>0f9d178f-58a0-4d08-b45f-8926df05ded6</t>
  </si>
  <si>
    <t>3f2fd1d4-0383-47df-a730-4d1fba89b4d3</t>
  </si>
  <si>
    <t>8b0f69bb-f810-43d3-b543-ce871819127a</t>
  </si>
  <si>
    <t>4ecb418a-9f34-4868-83ea-449fac17da28</t>
  </si>
  <si>
    <t>f8c61372-f3db-47b2-9117-d5602200057a</t>
  </si>
  <si>
    <t>45203680-e4f3-4036-89ba-22259a0e8b9e</t>
  </si>
  <si>
    <t>46689967-c5b2-4824-839d-ff1be2fd9ab0</t>
  </si>
  <si>
    <t>5192dbce-c80a-4e45-8410-01ba8b68618a</t>
  </si>
  <si>
    <t>4f279339-c9e3-4c75-9ed3-11fe47a26752</t>
  </si>
  <si>
    <t>5a500ec1-8dc8-40f9-b0c0-f51bd522ba5b</t>
  </si>
  <si>
    <t>1c255f0b-9462-47b0-9726-14161ccdc8f6</t>
  </si>
  <si>
    <t>7ecc7259-88ef-4716-8720-b1151c8ec3c7</t>
  </si>
  <si>
    <t>37c09a7c-3d89-4f07-abcd-c349ae6b1efe</t>
  </si>
  <si>
    <t>cd9e22e2-a49d-4011-8ac8-50fe75762cea</t>
  </si>
  <si>
    <t>863cca7e-7334-412c-b1c6-a8564e648538</t>
  </si>
  <si>
    <t>a3ec3cf9-86a7-4d40-9a3d-c02df8d9e295</t>
  </si>
  <si>
    <t>82f35d6b-fdb6-4997-a705-ddece4d2c099</t>
  </si>
  <si>
    <t>93acfce5-6f22-43a8-8531-c884b5e5ca95</t>
  </si>
  <si>
    <t>11309b48-0166-4526-94ad-5be075399452</t>
  </si>
  <si>
    <t>0372bae6-47d3-481d-a596-6776e2c74222</t>
  </si>
  <si>
    <t>0fad254c-ad3a-4585-a550-86642d27b488</t>
  </si>
  <si>
    <t>413df9aa-d6c9-4a3f-927d-34d3877a9a7f</t>
  </si>
  <si>
    <t>04c7cfe8-ad25-48f2-9075-cc7c06101e34</t>
  </si>
  <si>
    <t>92aefd60-40e1-463b-bbd8-2ee400ef1c41</t>
  </si>
  <si>
    <t>21ac8bc7-05c3-46a1-886c-d51ea5a6dabe</t>
  </si>
  <si>
    <t>8ef76d15-11ee-4c74-9d92-06e250f3d027</t>
  </si>
  <si>
    <t>7a64d531-0214-4f96-9c3d-69f9a77529a1</t>
  </si>
  <si>
    <t>a67067bc-35cd-448d-bb7b-6df850dd11bc</t>
  </si>
  <si>
    <t>ca63732d-b53c-47b3-a743-58555876c59a</t>
  </si>
  <si>
    <t>39630bb8-84da-479f-9492-f5650211b7d8</t>
  </si>
  <si>
    <t>66705595-1664-49a6-8d0a-9e4ccd52019c</t>
  </si>
  <si>
    <t>5d531906-2fa4-4aec-92ef-a66df55d9162</t>
  </si>
  <si>
    <t>a0eb7d95-5d8c-49b0-a233-41b99ce25e10</t>
  </si>
  <si>
    <t>190924fd-f0cb-489f-8c05-cc521d3bf188</t>
  </si>
  <si>
    <t>0f480c6f-a8af-4505-835e-3843e55709ed</t>
  </si>
  <si>
    <t>befde7f0-6c90-4f8e-8b81-5c84b8e730eb</t>
  </si>
  <si>
    <t>67134335-9dad-48ff-a43a-8c0783b5f377</t>
  </si>
  <si>
    <t>79a50c92-ecaa-4fc0-8555-ec12bf2a31ef</t>
  </si>
  <si>
    <t>1158f0fc-d64f-4e6b-9aad-b39fbc36563d</t>
  </si>
  <si>
    <t>d768efcc-7017-40d9-aabf-e2c6df091ade</t>
  </si>
  <si>
    <t>20073722-554e-4921-8357-0692f6162fca</t>
  </si>
  <si>
    <t>d6786c05-d1d8-4b08-a573-87f1814f1f00</t>
  </si>
  <si>
    <t>976c2b15-4e27-4e36-82e5-ab55cef3dee2</t>
  </si>
  <si>
    <t>fe14c05f-d222-4b2b-a2ef-ee500e36c77c</t>
  </si>
  <si>
    <t>2bc07084-f339-4b41-9f92-0df0d47c93b6</t>
  </si>
  <si>
    <t>63e94437-70e9-45b9-9673-89dbede8bdaa</t>
  </si>
  <si>
    <t>6988b5dd-29bb-4df8-8b28-ed1c7ab51bae</t>
  </si>
  <si>
    <t>d6185082-aaf6-474f-8694-4cb6122517e7</t>
  </si>
  <si>
    <t>82858fda-d327-4908-9543-2731ef396a12</t>
  </si>
  <si>
    <t>c702008e-cddf-45be-90bd-ad7119418799</t>
  </si>
  <si>
    <t>0617c425-c19f-4a28-a1be-bcfc5e8a35ee</t>
  </si>
  <si>
    <t>ea94d7d2-2358-4312-bde0-aed651074d64</t>
  </si>
  <si>
    <t>12f8efc6-7395-4613-b92a-4efa3ef605b3</t>
  </si>
  <si>
    <t>5bf6adcb-7d75-40d2-95c3-969419dd2111</t>
  </si>
  <si>
    <t>f5cd4f3a-e988-42dc-9ad7-6e745f862663</t>
  </si>
  <si>
    <t>f28aa37d-03a4-488f-a814-827ea1251371</t>
  </si>
  <si>
    <t>adbe4445-f95f-4ed6-b51b-66060631a8d3</t>
  </si>
  <si>
    <t>86c57143-6f5e-446a-b2ce-a5e53898d8cb</t>
  </si>
  <si>
    <t>9e96958d-c23e-42f2-bb15-2f416bf103fa</t>
  </si>
  <si>
    <t>ff110d46-e497-48df-8aff-8ec04c88547c</t>
  </si>
  <si>
    <t>5d8499c6-92de-4b2d-a0ce-8f97e5d94482</t>
  </si>
  <si>
    <t>419897e0-c939-4fb1-b7a4-44b19dc0b363</t>
  </si>
  <si>
    <t>2a0ac499-9cba-4393-b6f9-06343d9285df</t>
  </si>
  <si>
    <t>4722cd2f-f156-48d2-839b-d58d4ebbaf59</t>
  </si>
  <si>
    <t>f1c955c6-4b9e-4e26-90e5-03c33edb2291</t>
  </si>
  <si>
    <t>701b6e24-0129-4cee-8116-8d75f4e498e8</t>
  </si>
  <si>
    <t>d2a40191-73bb-4e23-a806-ab7ef6237220</t>
  </si>
  <si>
    <t>562bfe7d-9eaa-47ba-8b40-c2a634bbef01</t>
  </si>
  <si>
    <t>fa37d4a0-74f8-4438-8e82-c6c4e1ff432a</t>
  </si>
  <si>
    <t>Xi1</t>
  </si>
  <si>
    <t>0c152214b2f6d4ea291c93a8e23a5fc3</t>
  </si>
  <si>
    <t>ea258754-f974-49fa-bee2-d024adc2fb9a</t>
  </si>
  <si>
    <t>50c0bdd4-6e73-4813-95a2-7634cfb10a20</t>
  </si>
  <si>
    <t>740d7fee-6e7a-4531-9558-bc8935d2338b</t>
  </si>
  <si>
    <t>2f3efa53-d5d4-4f5d-911c-01457f1e4a04</t>
  </si>
  <si>
    <t>dd32aa52-dcbe-4f5b-8e99-4412011caec6</t>
  </si>
  <si>
    <t>6876ff8d-14d5-41b4-9e7c-dd8cea991ad8</t>
  </si>
  <si>
    <t>f3ef3a72-c576-47b8-a73d-ca929f1b63bc</t>
  </si>
  <si>
    <t>8ec45254-5466-441e-bd19-82a08f817ccd</t>
  </si>
  <si>
    <t>d6e54a01-3bbf-4b11-ba34-ee6b14d90836</t>
  </si>
  <si>
    <t>53a2f6e0-44b4-4f2a-8e23-c801f625e8f4</t>
  </si>
  <si>
    <t>d29350f7-d6b9-45d6-b01a-d3f1b823713a</t>
  </si>
  <si>
    <t>Jan 30, 2024</t>
  </si>
  <si>
    <t>781fe8ec-c2f1-4c52-b37a-0e79262047d2</t>
  </si>
  <si>
    <t>5fa24db5-b755-4def-b276-485032167111</t>
  </si>
  <si>
    <t>c38e5fd5-8ebc-4a00-95ae-db1b927028fc</t>
  </si>
  <si>
    <t>3ffb6971-75c6-4d6f-8bca-2f9d87bb5dec</t>
  </si>
  <si>
    <t>97c5419c-2370-48b4-9a3e-84a9812dbdf6</t>
  </si>
  <si>
    <t>87838fd3-1e55-4a42-9304-828ef47bc556</t>
  </si>
  <si>
    <t>d72f157c-b428-44cb-aff9-1ea8b64f764b</t>
  </si>
  <si>
    <t>112442e1-1ca7-42e7-bbd9-da9ce70c3825</t>
  </si>
  <si>
    <t>877b6606-a7dc-4bc3-ad91-4ab0e112ecab</t>
  </si>
  <si>
    <t>5e760e86-311e-4b7d-9fc3-ec15cde0731f</t>
  </si>
  <si>
    <t>64c16125-bb67-430a-956a-c492da68e18a</t>
  </si>
  <si>
    <t>7512ae27-308a-4066-af0d-9dd07e2db76d</t>
  </si>
  <si>
    <t>3115e769-3065-4a0e-9622-6f554827bf4b</t>
  </si>
  <si>
    <t>4468a4da-bcee-4578-969d-ada37c9abb34</t>
  </si>
  <si>
    <t>d560d193-07a8-4eb4-b176-52b564703080</t>
  </si>
  <si>
    <t>2acb5ede-4fbb-430f-972d-08c15a2f7e78</t>
  </si>
  <si>
    <t>ec2b7cfb-070b-44a1-b0e9-6b4aedfbd94a</t>
  </si>
  <si>
    <t>326ce40d-40bf-4e59-b3c4-53084ae6cc6f</t>
  </si>
  <si>
    <t>c6a70a9c-22e8-48a7-87f1-3db353d17d4d</t>
  </si>
  <si>
    <t>b50b9785-0a36-4fc7-933d-46f02425a878</t>
  </si>
  <si>
    <t>177dd138-d457-4f12-a315-137d17a8ea4b</t>
  </si>
  <si>
    <t>6ab41fb2-59c6-4b3a-be5d-9b24472e3c18</t>
  </si>
  <si>
    <t>bacffa18-3342-4cd4-9814-42b260f8b7f9</t>
  </si>
  <si>
    <t>1764e9a0-c7d4-4a81-8fca-eaf7ea7ef5b9</t>
  </si>
  <si>
    <t>a128816e-7ace-4c34-8728-13fabc3fa914</t>
  </si>
  <si>
    <t>12609985-a67e-4409-a772-550168ac3049</t>
  </si>
  <si>
    <t>e084e6a9-18e8-45d1-87f6-afe382eb206e</t>
  </si>
  <si>
    <t>04bcbb02-503d-4e11-8fba-743feba1ce2d</t>
  </si>
  <si>
    <t>744e3a43-d7b8-472b-9a6d-1985177a8fa9</t>
  </si>
  <si>
    <t>4c9f3e5c-7539-4ebe-a627-2e99db12cea2</t>
  </si>
  <si>
    <t>87a01e19-e639-4b1a-bae8-afe5d1587443</t>
  </si>
  <si>
    <t>8f806427-82d2-47b8-a738-e0ecbfe97f58</t>
  </si>
  <si>
    <t>d33d66ec-45f9-4b34-8294-b660b095d42a</t>
  </si>
  <si>
    <t>f96704e6-0cda-4033-88d7-358fa41d52f4</t>
  </si>
  <si>
    <t>66775dd5-1329-4336-8ab8-7866b10f2038</t>
  </si>
  <si>
    <t>ffddc516-6478-4d46-aca2-510806c80897</t>
  </si>
  <si>
    <t>1173bf72-a476-467a-9d0e-2e7a5d5091e3</t>
  </si>
  <si>
    <t>9ccb1915-4b31-4b7f-b5a3-867fd7887b8e</t>
  </si>
  <si>
    <t>0808a0d8-abbb-42fd-8f87-2e18a0abb61f</t>
  </si>
  <si>
    <t>004eebf3-4b13-4d05-be5a-fe80edb50a53</t>
  </si>
  <si>
    <t>e673fea7-21a2-46b7-b458-e04d9f9e4dc3</t>
  </si>
  <si>
    <t>550e6391-1517-44d1-a140-80bd8f23d041</t>
  </si>
  <si>
    <t>2e795988-3c4a-4db7-a3a5-acd7701e9dff</t>
  </si>
  <si>
    <t>56735a0c-74a9-417c-b264-7187ca5ed5b1</t>
  </si>
  <si>
    <t>674c6728-b7e4-4ad6-8ceb-b5a36aee476a</t>
  </si>
  <si>
    <t>1b819e65-3817-4aa1-b51f-915dd2d60768</t>
  </si>
  <si>
    <t>37e11ac4-852b-4196-ae9b-c04d34e91fe3</t>
  </si>
  <si>
    <t>b4dbd2e9-51c1-4068-ae3d-3ed0505a4bec</t>
  </si>
  <si>
    <t>8035684e-6411-40fe-8375-efe7362fbf48</t>
  </si>
  <si>
    <t>76755094-44ad-48ab-9252-462f68219964</t>
  </si>
  <si>
    <t>1784db96-ddee-4a13-985f-8665bd8cdb3b</t>
  </si>
  <si>
    <t>678bc82c-18ec-4cf6-87a6-6b78b4bc7fac</t>
  </si>
  <si>
    <t>66aeecee-6368-4c4e-8789-29b387dba47b</t>
  </si>
  <si>
    <t>deab1601-52d5-4c79-befd-88d57397517e</t>
  </si>
  <si>
    <t>cf231ed1-ccc6-4e5e-846a-3ea08b51df7f</t>
  </si>
  <si>
    <t>072770f8-5165-40a0-8ace-bb8f75d75208</t>
  </si>
  <si>
    <t>206f9b0f-362c-460f-8555-1e29788d6a5f</t>
  </si>
  <si>
    <t>7a89f410-eb1e-478a-86d0-2ab81bb7854a</t>
  </si>
  <si>
    <t>a8116a20-e5a7-4623-bf56-29835a6ebd03</t>
  </si>
  <si>
    <t>a10ba4d2-a01f-41e0-a1f1-adbaaca53bff</t>
  </si>
  <si>
    <t>58e05d32-86bc-4660-b363-27637e2b4f36</t>
  </si>
  <si>
    <t>0a3f7209-bf4c-42fa-a01e-1410083f3396</t>
  </si>
  <si>
    <t>cde53cbc-2ac5-4ec2-9c1b-693a6069ae22</t>
  </si>
  <si>
    <t>58d61f82-e3c4-4198-b276-dca75d055088</t>
  </si>
  <si>
    <t>df10cca6-ca80-4259-9e95-8faac217acec</t>
  </si>
  <si>
    <t>c8e048cd-13ae-43f5-b784-9f3fb03a3927</t>
  </si>
  <si>
    <t>8bf7c370-626c-4c62-b1e3-1eb0324ed44a</t>
  </si>
  <si>
    <t>3ea7053a-ab43-4ba7-8223-d546f9e25b80</t>
  </si>
  <si>
    <t>6e9b9077-1d44-4d4b-903a-d43ba172c451</t>
  </si>
  <si>
    <t>52fd404c-d513-4e56-968e-b634a4b0e914</t>
  </si>
  <si>
    <t>1f07746f-3c49-4166-8dd7-0e67d65fef08</t>
  </si>
  <si>
    <t>9d3d567b-0228-41d7-aa9e-f7069166b85a</t>
  </si>
  <si>
    <t>6cc2785d-d054-495c-b7bb-f99ecc14beb0</t>
  </si>
  <si>
    <t>c38c7d5a-20e3-477d-b126-a2f75de7a25f</t>
  </si>
  <si>
    <t>babc2392-b7d6-4093-b208-027e51536411</t>
  </si>
  <si>
    <t>5df1137d-082c-4e0d-96e7-d8727a55607f</t>
  </si>
  <si>
    <t>055aa6ce-b32b-4f9b-ab7f-35a7c59d5774</t>
  </si>
  <si>
    <t>23f0a31b-066c-4335-ad62-a044a860a4c9</t>
  </si>
  <si>
    <t>4ca01050-2805-4aca-85e8-8a59abb8aaf7</t>
  </si>
  <si>
    <t>aac0d522-dc22-4d0c-8aa0-ad36e77c6d49</t>
  </si>
  <si>
    <t>064c2af5-d33b-4a93-9d61-a9550aa4a58a</t>
  </si>
  <si>
    <t>6a5a5489-80e7-43bc-bb16-8748c6b8924d</t>
  </si>
  <si>
    <t>7ca600fa-e6ea-4e94-843e-56a5e4e9cf0c</t>
  </si>
  <si>
    <t>87912eac-5f3d-4c30-8e52-0f64f1c5b7aa</t>
  </si>
  <si>
    <t>82c695b8-7514-41a5-9c39-2ba0885188b6</t>
  </si>
  <si>
    <t>71de8a2e-7bcc-4831-94ec-e2edc0426dc1</t>
  </si>
  <si>
    <t>e34cfd49-4a46-4683-a37e-6c14cf9a0241</t>
  </si>
  <si>
    <t>676a9ba7-fbc0-4b0f-bfc3-edfa4ec16b53</t>
  </si>
  <si>
    <t>87ccbc3d-44c3-443f-913b-b53d27a2c0bd</t>
  </si>
  <si>
    <t>5095bf5e-4cbc-4542-8c8b-f72cd5fafac5</t>
  </si>
  <si>
    <t>be587817-5266-44bd-b979-ad22e3ef575e</t>
  </si>
  <si>
    <t>0c4e4c17-d48c-4be1-8ab6-c1072a86df51</t>
  </si>
  <si>
    <t>db7aa3cb-38d5-4088-872a-28f3dd6d862a</t>
  </si>
  <si>
    <t>fc5c5890-25d6-4a9b-a5fd-441a0312dd9f</t>
  </si>
  <si>
    <t>afb738b6-ba40-451e-a193-4ca63fa6e23e</t>
  </si>
  <si>
    <t>5fa8a913-b463-464f-872d-415450e5563f</t>
  </si>
  <si>
    <t>98ad599d-ed77-4d50-ac0b-a47b0d38822b</t>
  </si>
  <si>
    <t>3969c6a4-9219-4ad7-92bb-3bfb650a96ef</t>
  </si>
  <si>
    <t>0202bf0b-048a-4fdb-a4f1-2af2538588be</t>
  </si>
  <si>
    <t>70a84e4b-e4a3-4f87-b677-eb09b79f4f67</t>
  </si>
  <si>
    <t>1a073f42-cf8c-40ae-b23d-d74b7f7f2d96</t>
  </si>
  <si>
    <t>c038d0ef-8c40-4089-b9cd-adce3643ddef</t>
  </si>
  <si>
    <t>add38a3f-88e0-435c-8f2b-c921018199e7</t>
  </si>
  <si>
    <t>7d3183db-194c-4571-9793-4efdd46bac05</t>
  </si>
  <si>
    <t>9010fbb1-ed18-4557-973c-4911f2822a97</t>
  </si>
  <si>
    <t>f6d33aa5-4cbe-40ee-b75b-535636170e32</t>
  </si>
  <si>
    <t>f980360a-465e-4d13-88f3-a903727da80b</t>
  </si>
  <si>
    <t>17aee3a0-1e2c-46dc-a340-ad7d0571065e</t>
  </si>
  <si>
    <t>Jan 29, 2024</t>
  </si>
  <si>
    <t>7a64dcfb-3c4e-4b90-90b7-27d948549931</t>
  </si>
  <si>
    <t>f2d18f94-8c1f-418f-ab34-88edbc830079</t>
  </si>
  <si>
    <t>28a417f4-47f6-472c-831a-b34dc90e8144</t>
  </si>
  <si>
    <t>cd2461e9-1a87-45e1-8fd1-3aebd400ce62</t>
  </si>
  <si>
    <t>d4726639-179b-4a84-bbb0-8a4ee0f52dc5</t>
  </si>
  <si>
    <t>79c7c72b-b4d4-4170-a91d-321f64eece56</t>
  </si>
  <si>
    <t>eebbb2b3-1646-41fb-bf59-4919a9efca03</t>
  </si>
  <si>
    <t>bf64404e-8059-4f8b-b5b2-86ab2e0d7f89</t>
  </si>
  <si>
    <t>2a273759-5e08-4d07-b93a-f9e4cc0535f3</t>
  </si>
  <si>
    <t>a549479d-2c08-49fd-a6fd-a7e31af41175</t>
  </si>
  <si>
    <t>b6dd54ce-8586-406b-8124-5f5ed886fc2d</t>
  </si>
  <si>
    <t>d79a3bda-0fe7-46fe-8b24-155dd32ae10f</t>
  </si>
  <si>
    <t>41b6f6d2-8c6d-4f8c-b729-c97b6ce08a38</t>
  </si>
  <si>
    <t>49fd94bd-6907-4790-9ebe-f7ad54550bad</t>
  </si>
  <si>
    <t>249f7482-d809-4ff2-9c1b-529e8f73cb66</t>
  </si>
  <si>
    <t>5f7256c6-70ca-46d5-9c73-f030d58fd200</t>
  </si>
  <si>
    <t>712660f0-074d-4a99-9cc0-25614d5b3416</t>
  </si>
  <si>
    <t>bbec504a-e85c-4f25-bf99-7b4da8ba6ec3</t>
  </si>
  <si>
    <t>fafe0fc5-c44b-4f2b-96a2-3dbdfc02feb5</t>
  </si>
  <si>
    <t>f08f35c5-ae53-4f1e-91f9-19533f93cae8</t>
  </si>
  <si>
    <t>48028886-ed5a-4167-948c-777704db8256</t>
  </si>
  <si>
    <t>ae04866b-53f0-432c-b62e-e39913509dd0</t>
  </si>
  <si>
    <t>0f69fc50-093f-4573-8a62-b1dda8bdb0c0</t>
  </si>
  <si>
    <t>1c82d721-3d5e-42b0-acd8-5ac3923af3a3</t>
  </si>
  <si>
    <t>c9c68bd5-ef61-4d39-a873-7883c58c5788</t>
  </si>
  <si>
    <t>7d2c7da2-86e4-4d48-9155-78c424a652e2</t>
  </si>
  <si>
    <t>717b687d-9462-4277-8662-02644eab69bd</t>
  </si>
  <si>
    <t>9c084ee8-71bb-4fbe-817a-73ab85707a34</t>
  </si>
  <si>
    <t>f00436cd-d84a-4c05-b117-300194704134</t>
  </si>
  <si>
    <t>39ccac96-4023-4a13-83fe-d97e981196ff</t>
  </si>
  <si>
    <t>43b075cf-5108-4416-b626-6a88fb35e9d5</t>
  </si>
  <si>
    <t>a175c629-9284-471c-95f9-9974d579343e</t>
  </si>
  <si>
    <t>fc9836c2-71fa-4a58-b543-39ee8dc964f7</t>
  </si>
  <si>
    <t>361ddf6c-010e-4b95-b012-18500366af5f</t>
  </si>
  <si>
    <t>bf844aa4-b2c2-4c7d-9016-02fc2da9a796</t>
  </si>
  <si>
    <t>3c32a726-dbf8-48e0-858d-0105b90539b7</t>
  </si>
  <si>
    <t>281d7cc3-60b3-4320-bcee-9f05788092a4</t>
  </si>
  <si>
    <t>fb3be80c-f4e9-4c52-bbfb-5ba6ae7d8ff2</t>
  </si>
  <si>
    <t>e082f6c4-793b-449f-a56a-3c7e86ad5f53</t>
  </si>
  <si>
    <t>bcc4fffd-3c4f-46eb-9a91-3d80284b554b</t>
  </si>
  <si>
    <t>59e4eeb0-91d1-4ea9-8d10-75cb6890f078</t>
  </si>
  <si>
    <t>472507b9-9574-4a70-bb04-fdacf18c577b</t>
  </si>
  <si>
    <t>0e4959fb-66af-49b5-995f-ed74007d24cd</t>
  </si>
  <si>
    <t>dd0b9dda-972f-4bd9-a5ff-46e6db552c28</t>
  </si>
  <si>
    <t>1fc92ffb-5e94-46ab-9c1d-ee6155431750</t>
  </si>
  <si>
    <t>72af873e-b579-422d-ab04-cfedb5ba69bb</t>
  </si>
  <si>
    <t>1972025c-9cee-4c8e-a5e0-51787eead718</t>
  </si>
  <si>
    <t>0fc6d813-cad0-4254-a689-9f85f2a17b9d</t>
  </si>
  <si>
    <t>1130829b-d344-4210-9c26-7c3cca6886f9</t>
  </si>
  <si>
    <t>8285c26a-d092-4db2-8e02-38d51a1d9d5e</t>
  </si>
  <si>
    <t>c0d58607-925d-40dc-8139-f6c41ab4375a</t>
  </si>
  <si>
    <t>799cf925-c65c-4568-a76a-195943826cdb</t>
  </si>
  <si>
    <t>1e4a0a75-796a-4663-b259-1a11158568be</t>
  </si>
  <si>
    <t>3f52e561-93bb-4d00-84b7-ee7bfb4bc504</t>
  </si>
  <si>
    <t>6c3913eb-d2fa-4929-a6e6-a6376ec5b327</t>
  </si>
  <si>
    <t>7349b330-dfbb-4781-aaac-054545baaa05</t>
  </si>
  <si>
    <t>32eda09f-ec84-4afd-ac5f-7341410bb115</t>
  </si>
  <si>
    <t>1580a927-f14d-4dbc-8a5e-9c9f48f488bb</t>
  </si>
  <si>
    <t>73570ceb-2529-4d86-8172-a4a5e6bffb23</t>
  </si>
  <si>
    <t>53b13ebd-d0e7-47ce-abed-d235126f8036</t>
  </si>
  <si>
    <t>865b3721-d6be-4002-bc31-e617f1d24cfe</t>
  </si>
  <si>
    <t>63377072-d6d8-404e-983c-f473f70a8721</t>
  </si>
  <si>
    <t>c5a678a0-1471-4272-9d07-441491072eaa</t>
  </si>
  <si>
    <t>c5674c6a-d4db-4504-9aea-f031d5aa9019</t>
  </si>
  <si>
    <t>8e3036f0-ef79-4677-9068-3552c35d5536</t>
  </si>
  <si>
    <t>e459a528-ba1f-4d0d-a081-dcb4e375b855</t>
  </si>
  <si>
    <t>c6356f81-8b20-43ae-b43a-e016be923eff</t>
  </si>
  <si>
    <t>74357bc3-3683-4dbc-9ee7-2c3b08323404</t>
  </si>
  <si>
    <t>8b3d9cae-cb1b-4eac-9468-5e0af1f9e123</t>
  </si>
  <si>
    <t>042e1615-b689-461f-9c5e-7f26b4cb68c6</t>
  </si>
  <si>
    <t>ae2dd373-5722-4e7b-91fc-1f5fb110c380</t>
  </si>
  <si>
    <t>f8fce093-5d92-426f-a4a2-4f03d75dcd90</t>
  </si>
  <si>
    <t>2dc7e2ad-ecff-4a30-bdb1-9193e41fb07c</t>
  </si>
  <si>
    <t>e8ea88e1-0cbd-4638-9784-c5a036e39a6d</t>
  </si>
  <si>
    <t>eccb8d75-8164-44bf-9633-a2539cc24edf</t>
  </si>
  <si>
    <t>6aed5a1a-f616-4e5d-98bd-e99c977506c9</t>
  </si>
  <si>
    <t>97e7e425-e50a-46cb-b417-64777b4228fa</t>
  </si>
  <si>
    <t>9f833b76-6d58-4c11-b182-2fa2f08f126e</t>
  </si>
  <si>
    <t>b0e8fe65-eb4f-4ae5-8c46-9d7b48b72ba6</t>
  </si>
  <si>
    <t>3efffd4e-ddbb-43cc-a8e5-0b8978932a8c</t>
  </si>
  <si>
    <t>ca22a61b-874e-4ad7-9b34-a5c9f0d74bd6</t>
  </si>
  <si>
    <t>9ebfc17b-d825-44d1-a2e7-3d8eee51da05</t>
  </si>
  <si>
    <t>2a821a48-6d15-4fb9-80e3-4a28de6efb34</t>
  </si>
  <si>
    <t>e0782615-c62e-4dd0-b328-a8fa00741240</t>
  </si>
  <si>
    <t>4201e20d-50d4-4019-85de-9c4cb773c0ed</t>
  </si>
  <si>
    <t>47cbe889-c8e8-4a2d-a2a3-bfe04c98f9e2</t>
  </si>
  <si>
    <t>d278e72c-7920-4cfe-9ab3-9bb304981fbe</t>
  </si>
  <si>
    <t>0c7dff30-23c3-402a-8e1d-87d9140f2399</t>
  </si>
  <si>
    <t>59251651-2eae-4860-ac1e-42e5d813ce03</t>
  </si>
  <si>
    <t>a1ada169-e57b-4914-bcf4-fd58008ac35d</t>
  </si>
  <si>
    <t>6b0f0d83-75ee-4585-98bc-5c8de8b6a135</t>
  </si>
  <si>
    <t>28438807-148e-4f15-90c2-48d3d47b0323</t>
  </si>
  <si>
    <t>4a1bb382-6a8c-41d2-b935-af574e228358</t>
  </si>
  <si>
    <t>e499c54f-e39f-4da0-9407-ed3ab8dbeb91</t>
  </si>
  <si>
    <t>1a9abeb7-0b25-44b9-a92f-08f18473da9c</t>
  </si>
  <si>
    <t>b53d1d2d-c872-4a62-9b36-98f0e9a89484</t>
  </si>
  <si>
    <t>a85e392f-37c4-471f-af42-9205f2e8a70c</t>
  </si>
  <si>
    <t>814c88b2-1317-438c-b176-e7f65f9b4d0a</t>
  </si>
  <si>
    <t>57047119-ade9-4067-b4ec-7262ade78920</t>
  </si>
  <si>
    <t>0ec8c6af-e63c-4a74-ba9c-4888383013cd</t>
  </si>
  <si>
    <t>aff4dd54-57c4-45e7-b19e-d64912d1dc98</t>
  </si>
  <si>
    <t>757e659c-9f75-400b-80e6-0cba9bf8e2b7</t>
  </si>
  <si>
    <t>c260d54e-e555-4a98-9de0-46358c80c3a5</t>
  </si>
  <si>
    <t>Jan 28, 2024</t>
  </si>
  <si>
    <t>f805bceb-1440-4caa-8845-512fdbd4d889</t>
  </si>
  <si>
    <t>a6828502-e2fc-404f-8e60-edc661c2bdd8</t>
  </si>
  <si>
    <t>6f150662-796a-43be-82e6-3059e6484a16</t>
  </si>
  <si>
    <t>44f3363f-1b00-4576-a27c-e4ff72cf5493</t>
  </si>
  <si>
    <t>f1997b81-3faa-4a8f-a30b-56809ed48372</t>
  </si>
  <si>
    <t>227b336d-c0a0-488e-a432-75f0c294562e</t>
  </si>
  <si>
    <t>c21a1fed-dd10-4d68-88bf-803281341be1</t>
  </si>
  <si>
    <t>67df426c-f8c5-4423-9210-7e960239af0e</t>
  </si>
  <si>
    <t>6797114e-6bfb-4e63-8831-7dbc23c6ca73</t>
  </si>
  <si>
    <t>103e6206-13bc-4d57-a282-d1808a8d0289</t>
  </si>
  <si>
    <t>23ab16be-34f5-469d-8251-06bab221a3f1</t>
  </si>
  <si>
    <t>IPAD8P2</t>
  </si>
  <si>
    <t>cc5412ec37e07c5ffca4ceca01809d0f</t>
  </si>
  <si>
    <t>646eb886-4c85-47b4-b61e-e2464fd51597</t>
  </si>
  <si>
    <t>6f7c375a-3b2e-4e4e-a4d1-9212a20201c8</t>
  </si>
  <si>
    <t>eccaf176-23c5-4700-8af0-96cdf8460ac6</t>
  </si>
  <si>
    <t>1edf710d-dd69-49b4-b24d-4f9439bb6780</t>
  </si>
  <si>
    <t>717314d8-3a90-4d96-be8a-751be01162a5</t>
  </si>
  <si>
    <t>77e9c260-a6a0-4002-9317-f377fb11fe5a</t>
  </si>
  <si>
    <t>c78ea4e7-125c-4368-8d98-5fdd330c4730</t>
  </si>
  <si>
    <t>c2e671ef-f540-4b5a-a706-b813cfa0292e</t>
  </si>
  <si>
    <t>66cb4e4c-bfef-43ae-bcbf-366d120a6001</t>
  </si>
  <si>
    <t>49d62cb2-304d-49a7-b47b-559cb2a7cf51</t>
  </si>
  <si>
    <t>3b56ba84-e570-4b4e-861d-07a16e5530da</t>
  </si>
  <si>
    <t>381cc34b-04f3-4d31-aef1-0a8dd3bc0e20</t>
  </si>
  <si>
    <t>cb8699f5-b538-4113-a20a-ca6117adc38b</t>
  </si>
  <si>
    <t>5f5e290e-b349-454e-8368-5a44b8d0ebb4</t>
  </si>
  <si>
    <t>ff99f4f1-477d-4f22-8d2d-adbfe2433f97</t>
  </si>
  <si>
    <t>37510039-cd76-4edb-820b-ee71899e2e38</t>
  </si>
  <si>
    <t>4a203da7-0abc-4144-924c-2b8a1aa8b03e</t>
  </si>
  <si>
    <t>10482871-e065-45f5-84bb-de76e4ec28a7</t>
  </si>
  <si>
    <t>1cbd60e9-5bdc-4731-acae-d6946eefe4f1</t>
  </si>
  <si>
    <t>83515203-79cb-4c85-b6de-ceff845a7ded</t>
  </si>
  <si>
    <t>86aed0c0-6b87-4642-ab1f-dc9739a4f969</t>
  </si>
  <si>
    <t>420e6799-56e2-4bb2-9f08-6768c9f15dac</t>
  </si>
  <si>
    <t>f7f8dad3-8b00-400b-8806-bc218937e997</t>
  </si>
  <si>
    <t>acfb9c6c-3733-425b-8a12-798d3c238364</t>
  </si>
  <si>
    <t>df0605ab-52a9-4669-983c-bef44a8cd2ff</t>
  </si>
  <si>
    <t>73746b51-540e-4a87-bcbe-dd3c0342702d</t>
  </si>
  <si>
    <t>17dd119a-2f9d-4c95-aaed-1e4886da168c</t>
  </si>
  <si>
    <t>f9b33ca4-989b-4275-8c99-f48d27ffae38</t>
  </si>
  <si>
    <t>3cc5624d-5d10-4b7f-8e55-5b18effd368c</t>
  </si>
  <si>
    <t>b126eb83-6609-4e61-aa55-af092f7a2344</t>
  </si>
  <si>
    <t>6d8c27b8-1ba7-4c66-a28d-a966c9ef7e8a</t>
  </si>
  <si>
    <t>4b943407-c0ca-41cc-b2fc-8972cea81fd1</t>
  </si>
  <si>
    <t>iPhone-14-2Pack</t>
  </si>
  <si>
    <t>90b6d901aada0005a2ff8234c2311f76</t>
  </si>
  <si>
    <t>475a0598-2997-4f4e-9d0c-b3c90ede3cf3</t>
  </si>
  <si>
    <t>fac7ac9d-ac8f-4828-8a3d-b13658bea456</t>
  </si>
  <si>
    <t>ee1d7a17-ae51-4739-8571-7c7254868567</t>
  </si>
  <si>
    <t>ab1d7a74-7deb-45b5-bc55-49b56ac18589</t>
  </si>
  <si>
    <t>bed37ce6-2f60-41b3-86ce-1cf88a9f8b6c</t>
  </si>
  <si>
    <t>bb5e7009-f652-45ee-8e89-b2ebc8a4967b</t>
  </si>
  <si>
    <t>876d08e6-c5b5-4feb-a037-66bee45a0b19</t>
  </si>
  <si>
    <t>28fbc628-0052-4d5c-a5ea-44eb2674ef1b</t>
  </si>
  <si>
    <t>50f00b8c-d25c-4223-b2be-59034f17f25b</t>
  </si>
  <si>
    <t>be4d17df-dbfd-4c1a-861c-b40e6d7c67bc</t>
  </si>
  <si>
    <t>db7f27b3-0212-4ba2-a337-740f69b3df97</t>
  </si>
  <si>
    <t>5f507d27-13c6-4764-a9c0-bf6f3763b8a8</t>
  </si>
  <si>
    <t>28f1b12e-c65c-411f-a180-a0ae7c42bd6b</t>
  </si>
  <si>
    <t>0a5b93e7-b854-49ab-a420-ff6d629b65b8</t>
  </si>
  <si>
    <t>44298fe9-8791-4eff-ac00-d40ea26f435e</t>
  </si>
  <si>
    <t>8c9751c5-f6f8-4f8d-b4d8-ccd6381d002e</t>
  </si>
  <si>
    <t>a304fe60-ab37-4436-bb00-55a3e66c68ed</t>
  </si>
  <si>
    <t>b0186b7c-8ca3-4291-b54e-d940f83e2abe</t>
  </si>
  <si>
    <t>58dc5447-28d0-41bd-ac0a-24bb2e17103b</t>
  </si>
  <si>
    <t>7286517f-60b0-47b7-8cbb-3f1fb50bcbbd</t>
  </si>
  <si>
    <t>87fc1ed7-ce48-4a1f-b957-604ac6073543</t>
  </si>
  <si>
    <t>3f9aadcd-8354-4881-b2d2-36f505708039</t>
  </si>
  <si>
    <t>155abe5f-4dda-4443-bcd1-c0ef9db07333</t>
  </si>
  <si>
    <t>5961cbe7-95ad-4e8f-9f16-57a017e8e6dd</t>
  </si>
  <si>
    <t>2ea65bb3-b29d-44d4-afcd-e6d29fe1f322</t>
  </si>
  <si>
    <t>3f17ee26-ad98-4991-beb6-cccca351d0d9</t>
  </si>
  <si>
    <t>37d3e0b0-4a49-46b6-bca8-2ca221504e64</t>
  </si>
  <si>
    <t>c309f1d2-ec66-4ea3-9517-62749b2420d5</t>
  </si>
  <si>
    <t>62d44cf5-af3a-48e2-8e69-e5d7765c0f4b</t>
  </si>
  <si>
    <t>eef99ded-3e64-4412-aef5-77abdbd3d29b</t>
  </si>
  <si>
    <t>642b0693-44ed-46e4-9a46-2c75327c0e05</t>
  </si>
  <si>
    <t>c87aff36-6991-484d-92d3-50d9dbb9c1c0</t>
  </si>
  <si>
    <t>a233a12d-6caa-4d9e-89ba-61b9ca9fb939</t>
  </si>
  <si>
    <t>df8e732e-d56e-4980-a62c-77937c9b73fe</t>
  </si>
  <si>
    <t>f5b19f39-7c24-43f7-9987-3c62c7b187fa</t>
  </si>
  <si>
    <t>7a1c23db-f9b9-4e30-989c-6c7087da9258</t>
  </si>
  <si>
    <t>ba6e0b96-db08-434e-be5f-e569ea1b9c82</t>
  </si>
  <si>
    <t>9dd780b2-976c-48bc-9332-ddd831cc0170</t>
  </si>
  <si>
    <t>052900f7-21e4-4d9b-9051-c8439e70dc18</t>
  </si>
  <si>
    <t>9ae5dac3-74dd-44ce-9e40-d5b457aaa810</t>
  </si>
  <si>
    <t>66198d94-b9cd-4375-ad59-c2fe3bd34726</t>
  </si>
  <si>
    <t>e00c937c-de3a-44df-a16d-7d9bbe8edc42</t>
  </si>
  <si>
    <t>i5</t>
  </si>
  <si>
    <t>a271a7bd4e7b9447c3f1452675ca3693</t>
  </si>
  <si>
    <t>75d41c03-8b26-4144-981a-a05573afe68f</t>
  </si>
  <si>
    <t>a992bd51-bb7d-4587-ad82-45906ed781ec</t>
  </si>
  <si>
    <t>3f63ae19-655d-4102-87b8-44263109e57a</t>
  </si>
  <si>
    <t>e7eecc8e-268d-44f6-abd1-c9d291b74053</t>
  </si>
  <si>
    <t>113b12a6-f405-4df6-9434-a50c5f52ea6e</t>
  </si>
  <si>
    <t>b5227770-9b07-48bb-8f2f-c03acdbf3889</t>
  </si>
  <si>
    <t>1ee462a5-ed06-4033-8e2f-3cf632f2f6b0</t>
  </si>
  <si>
    <t>e7aee32d-b51f-41b1-b846-f9dcfc930872</t>
  </si>
  <si>
    <t>099466b8-ad75-40e3-9b40-db3b5af77c5a</t>
  </si>
  <si>
    <t>78c62e22-6a12-4b84-9b5d-39461c0360c3</t>
  </si>
  <si>
    <t>59f27a97-6767-4ca5-a137-7e12e6feb201</t>
  </si>
  <si>
    <t>1854721b-a68b-4c8a-9a42-5e46360e37c9</t>
  </si>
  <si>
    <t>08802b4b-976c-4c3c-85db-db06f2674916</t>
  </si>
  <si>
    <t>f2a07876-9ead-4900-823c-6eb9db8f86a1</t>
  </si>
  <si>
    <t>c8c00a53-f3eb-4cb6-84d7-84c93c89ac58</t>
  </si>
  <si>
    <t>d0864390-5b4b-498e-8165-8bcbdc0c24e4</t>
  </si>
  <si>
    <t>70e67586-e224-42d1-9727-9a9b7c4f15c7</t>
  </si>
  <si>
    <t>791ddce4-f187-495d-b6b9-98703fbd04b0</t>
  </si>
  <si>
    <t>557846bd-5ed9-4bea-b8a9-e6cd94968ec9</t>
  </si>
  <si>
    <t>b70b38f8-0ad5-4788-b8b6-4cf8169a2145</t>
  </si>
  <si>
    <t>4b58a870-5dc5-4331-8a00-19933ef374dd</t>
  </si>
  <si>
    <t>9fd48fb1-18b8-4cdf-8d0e-f294fcfecd72</t>
  </si>
  <si>
    <t>7e4fc612-841d-4891-970d-1a3fb17822e5</t>
  </si>
  <si>
    <t>cfade299-ecab-4dc3-ab5a-a5cec162daa6</t>
  </si>
  <si>
    <t>973d68f9-1c94-4352-a718-78ff9618e990</t>
  </si>
  <si>
    <t>c588cd40-1050-41ee-96c8-997bf5590fb8</t>
  </si>
  <si>
    <t>e98b7b0a-67ea-41bf-aff4-7e547ed02cbb</t>
  </si>
  <si>
    <t>8ec22841-f540-4285-8601-38de493b4391</t>
  </si>
  <si>
    <t>302f65c0-4b36-43a5-8768-54c38a00b5fe</t>
  </si>
  <si>
    <t>ba3af1db-687f-4b78-a7b0-0030b20ea35c</t>
  </si>
  <si>
    <t>6eb82f03-7c6c-4c16-9c37-3bae89fdc891</t>
  </si>
  <si>
    <t>c03d2a8b-a04b-4a75-9f0f-ea05ab382dc9</t>
  </si>
  <si>
    <t>8932e1e4-0776-4614-a7ea-b02d958e802e</t>
  </si>
  <si>
    <t>d57da109-c947-4a0c-a2ac-937bbf363f23</t>
  </si>
  <si>
    <t>5e20dece-769a-492f-9e16-95cd1af3cfa7</t>
  </si>
  <si>
    <t>712decf8-64e9-4952-a741-1114fa25ca13</t>
  </si>
  <si>
    <t>Jan 27, 2024</t>
  </si>
  <si>
    <t>19463cdb-6cf7-4fed-8f3a-e59b5cfc0115</t>
  </si>
  <si>
    <t>5c648064-4724-4bb0-a27f-46416b1a306e</t>
  </si>
  <si>
    <t>8fc844a8-19b1-4e49-a932-e5156c3fa865</t>
  </si>
  <si>
    <t>90c8267c-eac8-4e4b-854e-75eb041e27e2</t>
  </si>
  <si>
    <t>ad05e934-993c-4362-a47b-8b7dfee104af</t>
  </si>
  <si>
    <t>9a6851e9-8d32-4f11-a693-8fa76aa78595</t>
  </si>
  <si>
    <t>7f34bd9b-0a33-4b6b-b16a-fc3d67327890</t>
  </si>
  <si>
    <t>dcc04c94-a9e7-4ddf-80b6-61480aac955b</t>
  </si>
  <si>
    <t>e4c7d36d-0727-4186-bab7-ff4a1ba776e5</t>
  </si>
  <si>
    <t>0d233d15-c640-4324-9fe3-708d59dfd095</t>
  </si>
  <si>
    <t>1826b8cb-3fde-4fc6-8432-5a6a76aeaa94</t>
  </si>
  <si>
    <t>b366eb67-8ef7-4550-b24d-7c8abc4e0430</t>
  </si>
  <si>
    <t>965fc6c6-6c42-431a-9273-62478752560b</t>
  </si>
  <si>
    <t>5dc8feae-1525-4497-803f-e123ac856abf</t>
  </si>
  <si>
    <t>dd6e4cc0-34d2-42cf-bf23-23ccd986ff85</t>
  </si>
  <si>
    <t>fe79bc23-a164-4904-bea5-efafb20b151a</t>
  </si>
  <si>
    <t>ab93ffd1-3b0c-4d84-abf7-77fc870f7f79</t>
  </si>
  <si>
    <t>c2b97492-a166-4994-8ffa-dbebfdd7a2c9</t>
  </si>
  <si>
    <t>ad56685e-5d40-4a22-b3b1-e3c53b911801</t>
  </si>
  <si>
    <t>fef20b32-4d72-4829-9841-e3c5b94f9360</t>
  </si>
  <si>
    <t>0fe22a86-a6b1-484a-aadd-9844a5c25ecd</t>
  </si>
  <si>
    <t>4d0f0877-7ef6-4844-bab9-58dfff970909</t>
  </si>
  <si>
    <t>fc151a76-46cc-4906-8ff1-564c51a137ea</t>
  </si>
  <si>
    <t>a0413aa8-aae1-4cc7-af2e-ae37ba6c0d75</t>
  </si>
  <si>
    <t>566ac637-b853-4595-82f8-b159003e2fe5</t>
  </si>
  <si>
    <t>5d72b941-b9db-41de-88bd-49c196fdc8fe</t>
  </si>
  <si>
    <t>eec4adca-6c3b-41ad-bed1-649d4c1d82f0</t>
  </si>
  <si>
    <t>52d55ad1-f179-4df3-949d-48f2b297a139</t>
  </si>
  <si>
    <t>8beb4ee4-5602-4b4a-a681-e8eb28e6ffe3</t>
  </si>
  <si>
    <t>84d9bc89-8e42-48c6-be93-08408d690c30</t>
  </si>
  <si>
    <t>1f6a64f5-4b62-441d-ac1a-1538a908c886</t>
  </si>
  <si>
    <t>18beeba3-e720-4ab2-abf7-c964b3e86b63</t>
  </si>
  <si>
    <t>323cefcd-7932-4a55-8756-5aa7cafafb07</t>
  </si>
  <si>
    <t>4b37cdce-5855-46a4-9529-7e5bfba1c6d9</t>
  </si>
  <si>
    <t>d9fccc18-98a1-4f05-b516-82301e28c892</t>
  </si>
  <si>
    <t>67aa0e21-209e-454d-b27f-99c1ba11374a</t>
  </si>
  <si>
    <t>93c1af56-ae33-42b2-bbb8-623bb163dfcc</t>
  </si>
  <si>
    <t>2ada5426-3d8f-4cde-8983-228c35c50975</t>
  </si>
  <si>
    <t>675f0e4d-c7a9-424f-8480-8a8724e3337a</t>
  </si>
  <si>
    <t>253b547d-676c-44aa-b616-c05a3fb6c2bb</t>
  </si>
  <si>
    <t>d71ba2f1-0846-447c-bd54-81d823cc548b</t>
  </si>
  <si>
    <t>64625268-9cbc-4f8c-a6de-9e5a01dd7d60</t>
  </si>
  <si>
    <t>65cb4a63-2cdc-4382-b16d-704f06524c4c</t>
  </si>
  <si>
    <t>1c19e48e-a3e7-4a4a-adb8-bc5514a1a2b1</t>
  </si>
  <si>
    <t>078d6810-4986-41b0-9a45-7d7829a60186</t>
  </si>
  <si>
    <t>ad219709-d589-4dec-97c4-9044f22cde6a</t>
  </si>
  <si>
    <t>fdc6e000-c37d-4fb4-b21f-09a01560b2c5</t>
  </si>
  <si>
    <t>c8d69585-6f1f-4b8c-9b92-f0666d56a376</t>
  </si>
  <si>
    <t>d9884dfc-b57f-4865-8640-21695772ef64</t>
  </si>
  <si>
    <t>b512dc1e-9da2-4051-8566-5e45ca56b552</t>
  </si>
  <si>
    <t>92b833c8-15df-4dd9-a450-8e6da607a5f9</t>
  </si>
  <si>
    <t>9489b59f-9747-4efa-b36b-b6505c54c924</t>
  </si>
  <si>
    <t>f5814b42-afaa-40fe-8659-16dd9128a1a3</t>
  </si>
  <si>
    <t>fce5ea8e-00a2-44a4-9739-df729558d75e</t>
  </si>
  <si>
    <t>7b15f3bf-291a-4b42-b9f7-823625bfe76e</t>
  </si>
  <si>
    <t>SAS017</t>
  </si>
  <si>
    <t>2b8fb472f2959218ca6da44035f5ef7d</t>
  </si>
  <si>
    <t>43eb871f-afa3-43da-9f39-b392a9dfb4d3</t>
  </si>
  <si>
    <t>6e78c952-4557-41ae-8f32-98d6c4aa372c</t>
  </si>
  <si>
    <t>89529c9b-e752-4519-afa1-1270632c3ac5</t>
  </si>
  <si>
    <t>775e7201-dafa-4361-bb62-afc4195109b9</t>
  </si>
  <si>
    <t>23cc6598-f597-40aa-8641-202e4cf180a0</t>
  </si>
  <si>
    <t>0c75201a-d06a-4e52-a484-bd8f0045ebc5</t>
  </si>
  <si>
    <t>917b654b-4994-47a3-901c-b4cb39db838d</t>
  </si>
  <si>
    <t>4d8b00b6-8bd0-4358-9c25-4fe8e75f0f33</t>
  </si>
  <si>
    <t>448960bc-1969-4933-adf4-dfa2e8d9b187</t>
  </si>
  <si>
    <t>e3111c08-d2b8-4cc1-a0ff-2736dee1f50a</t>
  </si>
  <si>
    <t>d239f95d-2fb1-4317-a67c-5566dc667c38</t>
  </si>
  <si>
    <t>5379def4-d8df-4c10-a835-62151a9b4b78</t>
  </si>
  <si>
    <t>cd10d8f0-1d91-49e4-873a-f3403f3d3fcc</t>
  </si>
  <si>
    <t>ce9c1b94-ab20-4df5-8bf6-7736cef87b0d</t>
  </si>
  <si>
    <t>221b7ace-690b-4e25-8a21-f19649bcd505</t>
  </si>
  <si>
    <t>5d04b342-dc91-4e1d-9602-c308c2019ab0</t>
  </si>
  <si>
    <t>ebbf5fd1-02cf-4b7d-9d79-fc7afea8f756</t>
  </si>
  <si>
    <t>3c38f5fa-a5d9-47dd-a80f-02572d905680</t>
  </si>
  <si>
    <t>3f5d9089-5b3e-4bf4-9b71-dc7159268272</t>
  </si>
  <si>
    <t>8a929dc4-edac-414e-8486-30378c8c371a</t>
  </si>
  <si>
    <t>8c09b600-5ffa-4ef7-921a-1b236541d4b7</t>
  </si>
  <si>
    <t>06fb4795-7010-4437-839c-f7fc5bfae989</t>
  </si>
  <si>
    <t>A20SPACK2</t>
  </si>
  <si>
    <t>95b4b592fa97da98671a88c0a478216c</t>
  </si>
  <si>
    <t>9fd6ea44-7dc6-4fc0-b43a-316b0943157d</t>
  </si>
  <si>
    <t>8db52e6e-a5d5-440f-94e8-cc3dc12616f2</t>
  </si>
  <si>
    <t>23a01f66-7ff3-4b78-b308-9e920a20c9d1</t>
  </si>
  <si>
    <t>9f3e6ae7-7c61-403a-a53d-85b8803072ea</t>
  </si>
  <si>
    <t>fd7c0c11-86af-4f65-8616-93653d89c88b</t>
  </si>
  <si>
    <t>ca8aaed7-0672-4649-8dcf-cc9ad61a14b2</t>
  </si>
  <si>
    <t>6dd7b6d4-21bc-462d-b984-a22a74c21f2a</t>
  </si>
  <si>
    <t>b1b3dfb0-96f3-446b-b7bb-5e7d1ba03c65</t>
  </si>
  <si>
    <t>ec9618aa-bae8-41a6-9d9a-6308814c8895</t>
  </si>
  <si>
    <t>fe047a18-7481-4d32-9248-58d45a8d67b3</t>
  </si>
  <si>
    <t>f25567d3-6fbe-4e7c-bffc-84ef7eaecd8d</t>
  </si>
  <si>
    <t>d3f20bb3-ef90-43ba-a6fd-c8634285f215</t>
  </si>
  <si>
    <t>caf7b9ee-3fda-4c0f-a7ca-8cb62ae56c15</t>
  </si>
  <si>
    <t>a667d016-5b90-4995-8e02-62fb1c085d38</t>
  </si>
  <si>
    <t>2c5f6866-b2c3-4c4a-b468-56e07a2e1d33</t>
  </si>
  <si>
    <t>1051953d-a549-460c-a3d5-5bfd671a24b3</t>
  </si>
  <si>
    <t>79e7179f-6d61-4e2b-856e-92a8c3717213</t>
  </si>
  <si>
    <t>Jan 26, 2024</t>
  </si>
  <si>
    <t>64ae9458-37f6-42ad-853a-fbbe2079042e</t>
  </si>
  <si>
    <t>10f2222c-624e-49ff-8fc2-d7847e943f1d</t>
  </si>
  <si>
    <t>7f34673b-685c-4254-a531-fe822efd72c0</t>
  </si>
  <si>
    <t>ee9c07a4-9e23-4bd1-9e9e-f0e41a8e7988</t>
  </si>
  <si>
    <t>c50d8598-c54f-4a4a-b40b-17ce3e81dfa7</t>
  </si>
  <si>
    <t>963c97a0-fd45-45b5-b5aa-ed8cf4877c37</t>
  </si>
  <si>
    <t>4a1e8109-3a2b-4141-b385-856ecb5d997f</t>
  </si>
  <si>
    <t>35132698-8da7-42f3-b795-a241c7c9b991</t>
  </si>
  <si>
    <t>6ee5c0e0-193b-4b7d-907e-447a3103f33a</t>
  </si>
  <si>
    <t>284bfc8d-03a2-4065-bcc0-8030d6805bd0</t>
  </si>
  <si>
    <t>4e12ad67-d489-4bb4-8e92-9566b40a79e2</t>
  </si>
  <si>
    <t>74454894-f502-4505-83eb-b07589ca9871</t>
  </si>
  <si>
    <t>30b9c9d4-3d06-41a0-b80b-2b50329caf23</t>
  </si>
  <si>
    <t>ef465cba-e17c-4b0b-aafc-6195054dfd1f</t>
  </si>
  <si>
    <t>f0b4acdc-6132-45ff-82bc-734fe67c475e</t>
  </si>
  <si>
    <t>de3e7029-bab3-4f7b-93e9-2fbd72ddc97e</t>
  </si>
  <si>
    <t>e7d61fe0-e3d1-49f7-baf2-a41a91bf9b6a</t>
  </si>
  <si>
    <t>e2f05c75-5d60-4e73-916a-b6117783e78b</t>
  </si>
  <si>
    <t>cd5cccd0-0d08-4e67-8e28-5ccd59cb13d9</t>
  </si>
  <si>
    <t>3b8e55b1-94cd-4801-b908-6b5ed34f9055</t>
  </si>
  <si>
    <t>1ce53feb-1072-4721-ab61-37f835e6c7e9</t>
  </si>
  <si>
    <t>7686bfd1-8c68-4e60-94df-4e9bc55cdf48</t>
  </si>
  <si>
    <t>49d9ae53-eb01-4120-8cff-c8fad8ea8804</t>
  </si>
  <si>
    <t>bfc91ee3-83f3-4e4a-8f99-f0e102531e9a</t>
  </si>
  <si>
    <t>d2a4dfc4-29b8-463f-ac79-e6e5fde449b9</t>
  </si>
  <si>
    <t>cc42009c-7888-4efc-8d96-2a5960729fec</t>
  </si>
  <si>
    <t>9861eca9-ef30-4d57-ab1f-6beaba523b90</t>
  </si>
  <si>
    <t>c41e456c-ca96-4b5c-94cb-357163b0855d</t>
  </si>
  <si>
    <t>e73ddab5-f25a-403f-a86e-d2af2af1f8c6</t>
  </si>
  <si>
    <t>a7c3ab71-9e17-48ea-bf7c-7a4a3c09f2dd</t>
  </si>
  <si>
    <t>af17a235-1d8d-4817-8b7b-345b1e456eae</t>
  </si>
  <si>
    <t>994e5184-2334-4ef4-8dcd-1b7691f0f021</t>
  </si>
  <si>
    <t>7c271c0f-56d5-4154-a111-f0ce7afdb9e8</t>
  </si>
  <si>
    <t>50085059-0859-4eb2-bedb-897a383a1309</t>
  </si>
  <si>
    <t>8ccf5f83-ee7a-4957-94e4-2712ceaad860</t>
  </si>
  <si>
    <t>5c5fbf55-7f90-4c8e-94f2-226b79a0387c</t>
  </si>
  <si>
    <t>981d249d-aafc-41e1-a5c6-bffe766c7b7a</t>
  </si>
  <si>
    <t>77ad4a0c-e7e8-4a12-8938-4171862203f6</t>
  </si>
  <si>
    <t>2ed51011-e856-4315-a52b-bbe4d5fc9de1</t>
  </si>
  <si>
    <t>95638fba-9ca0-46c6-b132-b770060a25d0</t>
  </si>
  <si>
    <t>7c7d2e0d-95d5-4ff3-8f05-7112c6cdaa20</t>
  </si>
  <si>
    <t>08d4763d-c92e-4a18-aee1-d6eb23aa3318</t>
  </si>
  <si>
    <t>466dccbd-bf87-42d0-97d1-98d6a9c17922</t>
  </si>
  <si>
    <t>7b890685-9ad1-4f32-b8ed-709c9ddba3aa</t>
  </si>
  <si>
    <t>02bbec90-9de0-4786-9e05-c1906cbef097</t>
  </si>
  <si>
    <t>b124e84b-fd76-46bc-a2e5-7aef05e2c850</t>
  </si>
  <si>
    <t>345a2b4c-5841-46c2-9baf-acb5b473db81</t>
  </si>
  <si>
    <t>bd76de6e-3332-4b48-8fcf-c189f7d47919</t>
  </si>
  <si>
    <t>8578e418-081c-4e18-bfde-47780af76c20</t>
  </si>
  <si>
    <t>f547b12f-fb34-4556-adc7-9cb1bd42f162</t>
  </si>
  <si>
    <t>0b60bd2a-cf33-46ec-9937-3916b84df0d0</t>
  </si>
  <si>
    <t>0d88ea81-6ba6-4b0b-8ab4-cb15a9dcd59f</t>
  </si>
  <si>
    <t>c892607b-7fe7-4a55-bef3-3bf6dcfba84f</t>
  </si>
  <si>
    <t>5796903d-5bd3-4240-afd6-6e408c421c59</t>
  </si>
  <si>
    <t>717dc0db-f7ba-47af-a97b-aadae9db2fd7</t>
  </si>
  <si>
    <t>f60b1380-e007-4955-94a3-0c3e40f254ad</t>
  </si>
  <si>
    <t>xiaomi-redmi-note-11 pro-2pack</t>
  </si>
  <si>
    <t>77ac17b53849a691e47b46c1aa022531</t>
  </si>
  <si>
    <t>c6a2a0c8-0fac-4092-95ee-bd8e52fa6f1a</t>
  </si>
  <si>
    <t>908103ef-e28b-4981-8c3e-b9837ef7d2a1</t>
  </si>
  <si>
    <t>c8278a94-a30f-4c32-9456-371bfff2861e</t>
  </si>
  <si>
    <t>1dfa647d-1f17-442d-82c5-b8b0be04aade</t>
  </si>
  <si>
    <t>14b46670-a18b-4304-a965-42e4d0cb4a6e</t>
  </si>
  <si>
    <t>077471ba-5627-4aab-8be3-b7788d3b870a</t>
  </si>
  <si>
    <t>cb03d187-988e-4762-aed2-df047bc08072</t>
  </si>
  <si>
    <t>73b417e2-1b2a-4cea-82ec-4c70fe422ae8</t>
  </si>
  <si>
    <t>9c379621-8170-4d8d-a4ed-9c952af4f0de</t>
  </si>
  <si>
    <t>e3d3347d-ecef-432e-951b-112f91f98183</t>
  </si>
  <si>
    <t>ff2fc68c-b270-40bc-9622-8f2585280566</t>
  </si>
  <si>
    <t>1936846d-7678-410b-844f-5ba2e6702e86</t>
  </si>
  <si>
    <t>f9f3c0a0-6933-4ab4-a458-e72c0a3607dc</t>
  </si>
  <si>
    <t>c40fec8c-9af1-484c-9b76-aac9d522fd41</t>
  </si>
  <si>
    <t>9da29a35-2ad7-4b1d-a3a0-e9339881b68e</t>
  </si>
  <si>
    <t>0be701ff-f0ba-4bf2-9149-b293b21755e9</t>
  </si>
  <si>
    <t>bd348a81-3096-48bc-9fe9-e1ca2a8dba81</t>
  </si>
  <si>
    <t>0ca89033-9ed2-4cff-9c6e-edba29ba904f</t>
  </si>
  <si>
    <t>441bd67c-be4c-41e7-b282-141bdc9681de</t>
  </si>
  <si>
    <t>847d9300-6947-4148-8ca8-da19e139acfc</t>
  </si>
  <si>
    <t>92aa3ecf-4502-4a47-b5c9-2b432b415715</t>
  </si>
  <si>
    <t>5a934eab-f547-4be0-95a3-c40be58fb318</t>
  </si>
  <si>
    <t>Jan 25, 2024</t>
  </si>
  <si>
    <t>23abd7c7-9ad8-46cb-a379-4565477ca6c5</t>
  </si>
  <si>
    <t>4f403114-f461-48fa-a595-8d361d26c294</t>
  </si>
  <si>
    <t>110f049b-76f9-41bb-a2c7-48e6104a225f</t>
  </si>
  <si>
    <t>e46fca7e-e448-42a7-bc4a-71ac3fff72f4</t>
  </si>
  <si>
    <t>19bc5dc4-e582-427d-9051-c6b9d65026a6</t>
  </si>
  <si>
    <t>e61a7b45-19f7-4cb9-b703-91c221323c7b</t>
  </si>
  <si>
    <t>719d8c47-3baf-4c48-86a4-a0b6123e62ce</t>
  </si>
  <si>
    <t>5e0819bc-3bc9-4a07-b3a5-f3b029e3d8b8</t>
  </si>
  <si>
    <t>ee7c1f62-af53-403b-9aa2-76c9ebaa840a</t>
  </si>
  <si>
    <t>cb8a0a89-a423-4fb9-ae86-a24e4ba56b7d</t>
  </si>
  <si>
    <t>694e0cea-9f6a-4863-a298-5a84d3eb6819</t>
  </si>
  <si>
    <t>6c0ed494-5469-4f71-a626-63133e718775</t>
  </si>
  <si>
    <t>a2642286-d115-4a8b-b86d-322de1a2d908</t>
  </si>
  <si>
    <t>e4ed8a57-b8a4-455d-a294-07c9df7f644d</t>
  </si>
  <si>
    <t>dac78af5-eb4e-40e2-8ea7-d89d9826883f</t>
  </si>
  <si>
    <t>617d9a48-8b51-4ef7-be95-beb412c313c8</t>
  </si>
  <si>
    <t>8ad12bb5-0a0f-467b-a67d-e05a3251c699</t>
  </si>
  <si>
    <t>4b243a8d-6b8d-4320-a859-02a69f1ad1cb</t>
  </si>
  <si>
    <t>78e31e5d-e027-4978-9f44-4e166a6432dc</t>
  </si>
  <si>
    <t>0574f45c-40f4-4b6f-91b0-9879a1263d50</t>
  </si>
  <si>
    <t>98545d30-ff5f-4ae1-a37c-0da8d757f647</t>
  </si>
  <si>
    <t>1e2835de-4a99-4f7f-b55b-1f839b838202</t>
  </si>
  <si>
    <t>b899580d-e6d6-4f77-918f-d9b0de407e82</t>
  </si>
  <si>
    <t>6360cbf8-d666-41d6-b862-abced5114737</t>
  </si>
  <si>
    <t>f352a908-bb58-4441-bbc0-76ff1245e562</t>
  </si>
  <si>
    <t>948ad727-d69e-4609-b65f-39385f04aa8d</t>
  </si>
  <si>
    <t>75b7a2f3-c089-4228-b073-cbafd1f74989</t>
  </si>
  <si>
    <t>eb955ed4-ec57-4dac-bc1b-5193cdcf870c</t>
  </si>
  <si>
    <t>bdb56e02-26cc-44b7-9cde-70e59397bfaa</t>
  </si>
  <si>
    <t>57e82450-94ab-4a20-a2fc-34cf56f16789</t>
  </si>
  <si>
    <t>6824158d-7059-45c7-ac07-587d2e05926d</t>
  </si>
  <si>
    <t>ccdf2ea1-2c85-42cb-81d8-1c969e08d77e</t>
  </si>
  <si>
    <t>d0864695-c3c0-44cf-8440-b5b4ae41fb99</t>
  </si>
  <si>
    <t>fc0213c9-89bc-40e4-8ba9-1e04e16f76e5</t>
  </si>
  <si>
    <t>c532bf06-66cd-4ac5-9e0e-1c2a795d472a</t>
  </si>
  <si>
    <t>0967199b-8d12-481c-acb6-ff71f2f9f997</t>
  </si>
  <si>
    <t>6e23b5da-7889-4696-bed8-ba242063732a</t>
  </si>
  <si>
    <t>51175b3f-dd11-4da2-9c05-7eb3f5775261</t>
  </si>
  <si>
    <t>b03836cb-88b2-4ce7-83cf-e732ffc9c0bc</t>
  </si>
  <si>
    <t>5bc884d4-d24a-4402-a53d-3118bc37c096</t>
  </si>
  <si>
    <t>6e964b97-5e05-484d-9502-257794aa8553</t>
  </si>
  <si>
    <t>8173d76d-b017-485f-ac41-3e092937e582</t>
  </si>
  <si>
    <t>2f5849e6-ccb1-49bf-b695-4016cc19e3e7</t>
  </si>
  <si>
    <t>2b29210a-435f-43e1-9b08-82291f3f9305</t>
  </si>
  <si>
    <t>8fdf53e6-2ddf-4356-9c3e-e97d65742707</t>
  </si>
  <si>
    <t>0a1342f7-e1d4-4c0c-aa79-a89c57c02ca7</t>
  </si>
  <si>
    <t>0a819082-de0c-47c2-b6f4-5d31c764790e</t>
  </si>
  <si>
    <t>9682ebdc-ba04-4a93-bfa9-82a5845983bf</t>
  </si>
  <si>
    <t>c0a53b46-d72e-4e92-96c3-2dff539f4c57</t>
  </si>
  <si>
    <t>0429ac6c-69cb-4aa6-9e3d-681d3b2a5a06</t>
  </si>
  <si>
    <t>24500554-3fb0-4c40-a8ad-a1ecdfade386</t>
  </si>
  <si>
    <t>baeed0ac-30dd-4514-aa91-cc97a3865153</t>
  </si>
  <si>
    <t>8c18f3ba-d52d-4a3e-a0b1-cf392ce3d500</t>
  </si>
  <si>
    <t>b7a326f6-f240-4f0f-a788-992a11fa3113</t>
  </si>
  <si>
    <t>b26700c7-d16c-4332-a6ea-8cafa28971c2</t>
  </si>
  <si>
    <t>a754e336-5e8e-4eb5-8be6-c7dd8b6e60d5</t>
  </si>
  <si>
    <t>854efb70-b1a9-42f2-97b7-d76132c53977</t>
  </si>
  <si>
    <t>b6e94f40-1ef6-4ffc-9ca0-a7bb1819a621</t>
  </si>
  <si>
    <t>fcc1103e-e89d-4245-9335-f8e9c8dd36ce</t>
  </si>
  <si>
    <t>bb80f08a-bc2c-4722-9ca0-784d62cf38e7</t>
  </si>
  <si>
    <t>26fa83dc-4a10-4e27-aeda-9f3742143f37</t>
  </si>
  <si>
    <t>9f542dc2-12d7-4d84-bb72-146e71500120</t>
  </si>
  <si>
    <t>1c14f4fd-e854-45bd-ba8b-f72677d6b7a1</t>
  </si>
  <si>
    <t>45f63d58-ab19-4308-aa29-298cc253b876</t>
  </si>
  <si>
    <t>f00696f9-0f89-426a-af0a-33f300ba3861</t>
  </si>
  <si>
    <t>5bace4c4-ca67-4d2e-8de6-152529b7f5dc</t>
  </si>
  <si>
    <t>e9d716f2-37f1-49d3-b08f-806606fe1f63</t>
  </si>
  <si>
    <t>136524c2-b671-4e5c-8b4a-b3c534866e13</t>
  </si>
  <si>
    <t>832d6a07-a266-4b6d-b7c3-0976526b8e20</t>
  </si>
  <si>
    <t>c3343b67-c6e9-4064-bd24-6fb1f9807a6e</t>
  </si>
  <si>
    <t>fcb3d971-d67b-49de-a20b-089565b06018</t>
  </si>
  <si>
    <t>7d294303-c75d-4390-bd62-369de903342e</t>
  </si>
  <si>
    <t>75c3eb90-6b72-4a79-9df9-0902c50e2e30</t>
  </si>
  <si>
    <t>328e6df8-929a-43ee-96a2-d6e12c3c2d39</t>
  </si>
  <si>
    <t>fc1f42ca-3994-4957-babc-743b5848d86b</t>
  </si>
  <si>
    <t>a402b78b-e168-4630-8363-7fcf0df74ed7</t>
  </si>
  <si>
    <t>420e77ac-7abf-4b6e-83cf-b0a2f05910be</t>
  </si>
  <si>
    <t>82bce46c-c62f-4706-bb39-47765b5e92e2</t>
  </si>
  <si>
    <t>ec902c6d-9e46-40a1-9919-5b67706a8477</t>
  </si>
  <si>
    <t>0669fa61-8c97-475a-8ae6-d20b714d66b6</t>
  </si>
  <si>
    <t>55635727-8c44-4d14-afc9-17fcd81e9f1f</t>
  </si>
  <si>
    <t>710657dd-b8d7-47e3-aad1-83d0f3706900</t>
  </si>
  <si>
    <t>9a697417-7522-405d-b375-1a4f73092cd5</t>
  </si>
  <si>
    <t>2cde87cf-bb27-4da6-9d5d-2d498945b662</t>
  </si>
  <si>
    <t>9a1d8799-8c57-4300-b257-085bf40272ac</t>
  </si>
  <si>
    <t>d521dc8e-e207-4079-8d43-89b890f8f829</t>
  </si>
  <si>
    <t>f70376c1-3fe2-4a7b-8308-c39be016f298</t>
  </si>
  <si>
    <t>e1244ebb-dd7d-42af-a7b5-a201bff33cb1</t>
  </si>
  <si>
    <t>90bdd593-b98d-47ea-8d0d-1649613b3e44</t>
  </si>
  <si>
    <t>c69d1b40-b7ef-412f-a468-d26bc42f7691</t>
  </si>
  <si>
    <t>b9140089-c968-4bdf-b639-37b425646fd2</t>
  </si>
  <si>
    <t>99131c46-86c7-409e-b2d8-c127a9010263</t>
  </si>
  <si>
    <t>534bbd48-4782-4dec-88bd-533422f8d7fa</t>
  </si>
  <si>
    <t>e6c4ddf0-423a-4e32-8aa7-fcdec5510694</t>
  </si>
  <si>
    <t>d6b04e14-cce3-4981-b672-a771506d2e1c</t>
  </si>
  <si>
    <t>c18f989f-c652-4dfd-93bc-e08c9d336eeb</t>
  </si>
  <si>
    <t>7de333fa-c054-41af-b158-f6d10f447ccb</t>
  </si>
  <si>
    <t>34513760-c2c6-4693-b202-8a0784fc350c</t>
  </si>
  <si>
    <t>7db05ba7-62c6-4721-8d95-401ccbf6e859</t>
  </si>
  <si>
    <t>edc334e0-a421-45d3-98fc-824293bd5c18</t>
  </si>
  <si>
    <t>789af4d3-01c9-4ecc-916a-57be0f74a640</t>
  </si>
  <si>
    <t>cae54631-595f-4d1c-9a2f-aefd8d9bfc6c</t>
  </si>
  <si>
    <t>54c73fd9-0fa7-487d-a8fb-3a2d15e8ed69</t>
  </si>
  <si>
    <t>f28bfa3e-1b64-4e07-a6df-b26bbd067243</t>
  </si>
  <si>
    <t>759652a3-18e1-47c0-8335-205d534583dd</t>
  </si>
  <si>
    <t>40ba04c1-d4d6-4aaa-b22d-ba942a9fbee9</t>
  </si>
  <si>
    <t>e51e0c80-e8c9-4922-9555-da0ecc197b6a</t>
  </si>
  <si>
    <t>bcd5df2f-447f-49c4-a352-98e530e59dc9</t>
  </si>
  <si>
    <t>6329fee3-5880-4d2b-a138-e616decf5d21</t>
  </si>
  <si>
    <t>Jan 24, 2024</t>
  </si>
  <si>
    <t>10003d21-ab9d-49dd-b48e-d466cd55e053</t>
  </si>
  <si>
    <t>676a961d-1f14-4ea5-9dbe-d85ad5e2060b</t>
  </si>
  <si>
    <t>b41532b6-52be-4e9a-93a6-ee6f203538b6</t>
  </si>
  <si>
    <t>f9262665-733e-4ab6-9371-9081bd97007c</t>
  </si>
  <si>
    <t>bff3bdc8-46b2-4914-b5d0-22827200b2f1</t>
  </si>
  <si>
    <t>740ba69f-b23d-4656-9635-0b682afb6eba</t>
  </si>
  <si>
    <t>84379b07-2477-4e4f-a4d2-3992c0a10eb2</t>
  </si>
  <si>
    <t>45bedbd9-78db-4ac3-833a-008347b398fa</t>
  </si>
  <si>
    <t>a8a76f8d-8f72-4036-926b-5c98a6a01819</t>
  </si>
  <si>
    <t>e8b47b50-4cd3-4562-b123-c5b31cdaae09</t>
  </si>
  <si>
    <t>4dcc0acf-d88d-483c-b70d-c3dfe952884a</t>
  </si>
  <si>
    <t>4ad95e1b-a2e1-4796-9827-cc3a45887ddb</t>
  </si>
  <si>
    <t>2bd443d7-158e-4acc-b544-ff3af6d28167</t>
  </si>
  <si>
    <t>2f7492d6-ebd0-4007-a4d5-92deac4e56ff</t>
  </si>
  <si>
    <t>1b3e3be0-7034-4f5a-9fe2-a3b7cc713d13</t>
  </si>
  <si>
    <t>6e4adf98-1701-42ce-8784-f3fd8fdb6b6f</t>
  </si>
  <si>
    <t>2870ec3f-8644-44c8-a80a-91aaeffc8440</t>
  </si>
  <si>
    <t>8678134b-4d45-40ca-b475-b9c3d6b78848</t>
  </si>
  <si>
    <t>13a7fa56-d2ae-42a4-8847-ab1267908d41</t>
  </si>
  <si>
    <t>693eeddd-ccce-4bc2-8cc9-5508c5659d9e</t>
  </si>
  <si>
    <t>028796b7-102d-41f7-aa99-0a74e116ad04</t>
  </si>
  <si>
    <t>e4341ca2-87c4-4e1a-bc15-6673fe5020ad</t>
  </si>
  <si>
    <t>dbae2715-5940-4867-8604-e7ac7c5c0268</t>
  </si>
  <si>
    <t>bcad89de-1c5c-4c63-b68e-5a0c3c0d4f38</t>
  </si>
  <si>
    <t>3b4bed1c-5fa4-40ee-8630-a6f9c91afdef</t>
  </si>
  <si>
    <t>fb28bb67-8698-4d7e-a31d-044495487936</t>
  </si>
  <si>
    <t>905e2fd9-e766-435a-bba2-808dba598c8f</t>
  </si>
  <si>
    <t>8000e71f-7765-477d-a1aa-87f69a511790</t>
  </si>
  <si>
    <t>113a0f4c-3f74-4470-95c9-b50bbf30ed59</t>
  </si>
  <si>
    <t>b475810c-bc50-4535-9b52-c90db0729660</t>
  </si>
  <si>
    <t>84e1208c-58fa-4f85-b8a7-5dfc6201bc21</t>
  </si>
  <si>
    <t>93bc0a22-602b-4459-bf1e-d734532dfdfd</t>
  </si>
  <si>
    <t>286ba927-de4c-4afa-8a05-77f45b9c14cc</t>
  </si>
  <si>
    <t>204ddc8c-69c6-4386-9426-bc431d1330ff</t>
  </si>
  <si>
    <t>b5612f4b-e125-4408-b586-0557b66be24f</t>
  </si>
  <si>
    <t>5e295788-f9ba-4894-8598-8bc6080b5823</t>
  </si>
  <si>
    <t>fe37c6ce-e9d5-4afb-8bbd-9c57c190e0b5</t>
  </si>
  <si>
    <t>fd98635a-7c0e-4d6e-a4d5-07515b4c989c</t>
  </si>
  <si>
    <t>578525de-1160-43a6-a4f7-0d1b7550b07c</t>
  </si>
  <si>
    <t>454bfae9-8a81-4165-b981-ac6d52646ee9</t>
  </si>
  <si>
    <t>432f4fcf-4530-4194-b168-0fe614679af8</t>
  </si>
  <si>
    <t>92f10abb-55c7-4b0d-8b9a-405e3156e57d</t>
  </si>
  <si>
    <t>81046206-9c7f-4870-88e0-a86494bdd241</t>
  </si>
  <si>
    <t>5408ffb1-2fc3-4b9c-b7fc-4a9f2285d550</t>
  </si>
  <si>
    <t>Xi9</t>
  </si>
  <si>
    <t>23591ad52e41a24737a9e251cec77cf7</t>
  </si>
  <si>
    <t>04d59904-0c10-43fd-9d80-33d5d792a8f2</t>
  </si>
  <si>
    <t>9e10f810-dca9-4c0f-af28-236fe119858f</t>
  </si>
  <si>
    <t>566f4df7-8512-4881-bca7-b5e905f9fe85</t>
  </si>
  <si>
    <t>a818d45c-9843-485e-99e7-efbd0e739716</t>
  </si>
  <si>
    <t>5945563d-c707-405b-ad63-500e550e0cc9</t>
  </si>
  <si>
    <t>ed32f42e-f501-4fca-8468-3b8e79fe2ffc</t>
  </si>
  <si>
    <t>fb870057-0a60-433d-96fd-932e9f3bf3f8</t>
  </si>
  <si>
    <t>dc9aed24-cfda-4b3e-8e2c-43fb1294f57d</t>
  </si>
  <si>
    <t>99801f30-acc9-44c3-ba65-256d89938839</t>
  </si>
  <si>
    <t>c2bb6987-17fd-42bc-ae38-95dca172b44a</t>
  </si>
  <si>
    <t>d2c05809-696e-429e-bead-b4a9f79657ac</t>
  </si>
  <si>
    <t>e8e22d56-aea2-420c-b231-a572b8f19a6c</t>
  </si>
  <si>
    <t>b28de1ce-e10b-49ad-b12e-2aba1b2221ab</t>
  </si>
  <si>
    <t>0470401a-b89a-4d0f-a285-676837c766ef</t>
  </si>
  <si>
    <t>faf19ce3-9191-49ce-a269-b768c400de3d</t>
  </si>
  <si>
    <t>c1416b13-6214-4e8d-8ecb-d483467e332d</t>
  </si>
  <si>
    <t>fd12a1c7-fedb-4619-a2ab-c7980020bf49</t>
  </si>
  <si>
    <t>4bd5825e-4bf4-432b-a81e-f7e9c3c1d58d</t>
  </si>
  <si>
    <t>1646c297-3e79-41c4-9f65-79c85a771acb</t>
  </si>
  <si>
    <t>740125e9-b40d-4757-8812-ae2a0fbe7af8</t>
  </si>
  <si>
    <t>c950e180-c51c-4139-912d-03972102b665</t>
  </si>
  <si>
    <t>59967767-f29a-491d-9f88-1df920789a13</t>
  </si>
  <si>
    <t>0ce3ab43-455b-4fe2-bd9c-5f5f68f211af</t>
  </si>
  <si>
    <t>e2bff635-f15e-400c-943b-eae449e3d34d</t>
  </si>
  <si>
    <t>826f8d8d-442c-43ae-843c-6471adf7907e</t>
  </si>
  <si>
    <t>7bd520a7-2516-4ed5-b778-c56dcd7ae80a</t>
  </si>
  <si>
    <t>a48efc96-37d8-4bb1-aa68-86f110758255</t>
  </si>
  <si>
    <t>e0f94ccc-5371-4fb0-a631-7363f0e91bc9</t>
  </si>
  <si>
    <t>8993cea2-e7bd-4438-bbc7-d4d553dad43f</t>
  </si>
  <si>
    <t>f75ded43-94ef-44b3-888f-26b0915186dd</t>
  </si>
  <si>
    <t>47d0cbd9-e123-4011-bdad-61414ac40424</t>
  </si>
  <si>
    <t>cc8790cc-9e77-41ca-b192-5e491e1bbc86</t>
  </si>
  <si>
    <t>e5169f4e-2719-41e0-b73a-a82c903a6dc0</t>
  </si>
  <si>
    <t>ec9c4b66-fd5a-4fef-8aff-8fbba62821a7</t>
  </si>
  <si>
    <t>67b55a37-f674-47cc-8702-392ee00c89a5</t>
  </si>
  <si>
    <t>007c02b0-0262-4665-af75-b61f1b1256c0</t>
  </si>
  <si>
    <t>9ed995ac-cb5b-4255-82d5-acaa53c35778</t>
  </si>
  <si>
    <t>8f1e7ef5-a1fe-43b3-9e50-e346d8a1a595</t>
  </si>
  <si>
    <t>80eb4f1f-d8a2-4f9b-bbc3-80bf02c88bf9</t>
  </si>
  <si>
    <t>3780c1c2-109c-4ee2-945c-774fe400fdce</t>
  </si>
  <si>
    <t>de14228d-97dd-4d19-b213-24fe91a41bd5</t>
  </si>
  <si>
    <t>9ca8d8cc-2764-4954-924a-624694bacd6f</t>
  </si>
  <si>
    <t>7fb4d610-f548-4b0c-a45e-7e530be7b99a</t>
  </si>
  <si>
    <t>Jan 23, 2024</t>
  </si>
  <si>
    <t>66c8d3ba-1811-4b14-9960-71438ce01b13</t>
  </si>
  <si>
    <t>e16a4b4a-faf1-4f7e-8689-fe42ae407367</t>
  </si>
  <si>
    <t>9aa52a4c-1923-4dd3-ad14-312e7f12914f</t>
  </si>
  <si>
    <t>730b0c5d-7a70-4b19-a26d-9d39a3b49509</t>
  </si>
  <si>
    <t>0c8ce7e7-5fa3-4883-b0de-c9f0711b93cd</t>
  </si>
  <si>
    <t>62f72a7a-cdc2-46be-9a6c-013d459c228d</t>
  </si>
  <si>
    <t>9bdbf864-8db8-4a94-bca6-8b4642341c6f</t>
  </si>
  <si>
    <t>489d1bf0-7059-4b3f-8b23-a70852a118cc</t>
  </si>
  <si>
    <t>d3bb5bf0-4ebc-4166-a54b-880eade8a936</t>
  </si>
  <si>
    <t>f1c0773e-b943-4dbf-b9dd-55e5580d7a9f</t>
  </si>
  <si>
    <t>9f9864c7-868b-412e-acf8-24b0f3daf5c2</t>
  </si>
  <si>
    <t>7662974a-7733-4d7e-bccd-50eb62be10b4</t>
  </si>
  <si>
    <t>3ee7f034-8ad5-4f2d-b789-1beb954c03d1</t>
  </si>
  <si>
    <t>d0204dd5-121b-45a1-a6ff-56fbd4bb4b0d</t>
  </si>
  <si>
    <t>e945c69d-94a5-4a40-9a1d-8bf4539bbf1c</t>
  </si>
  <si>
    <t>66ab3fd8-86c1-4fe2-84e7-3034cad9cb74</t>
  </si>
  <si>
    <t>be73fd23-d747-4831-8bd7-e8102ea4923e</t>
  </si>
  <si>
    <t>d510f4f6-ac67-4796-af9b-7bbc9f504401</t>
  </si>
  <si>
    <t>d76fe45a-325a-4ebb-83f3-787900832012</t>
  </si>
  <si>
    <t>65709619-cbc2-423a-9a10-bd780d1b91d3</t>
  </si>
  <si>
    <t>f4dff005-88c5-4896-a8de-66a7d44f8b83</t>
  </si>
  <si>
    <t>b615d8ce-6721-434f-9350-9c1b64448a3f</t>
  </si>
  <si>
    <t>d06bdfb1-1eb8-4628-8ed6-211950ca404e</t>
  </si>
  <si>
    <t>6e926558-9b52-4219-b382-0c8d7e955a45</t>
  </si>
  <si>
    <t>66d1e965-9138-4d6a-bc1e-bf3f61c60faf</t>
  </si>
  <si>
    <t>938f7e30-2660-4b92-a0a3-d163c8a065a2</t>
  </si>
  <si>
    <t>e2526178-4c26-4061-8628-80d242fd1a82</t>
  </si>
  <si>
    <t>109fbb4a-5247-4c36-a91e-c7358f9da436</t>
  </si>
  <si>
    <t>8546092d-d482-4876-afab-11faff62b22d</t>
  </si>
  <si>
    <t>acf9fb43-e74d-4f0a-babd-2fe1103a8823</t>
  </si>
  <si>
    <t>8e2993ba-78c7-4069-88ce-94c88a6fb302</t>
  </si>
  <si>
    <t>bdb62dd2-d755-4643-b17e-98d1574ec537</t>
  </si>
  <si>
    <t>dc475d86-3349-4b9c-aa0c-7b1740c48557</t>
  </si>
  <si>
    <t>94541746-5152-43ce-81fc-a824e7d02859</t>
  </si>
  <si>
    <t>87aebac6-ce28-4aec-8e5b-2ac4f5779c2f</t>
  </si>
  <si>
    <t>f8d61be1-6ab2-42ab-bdd0-09bc99c8f58f</t>
  </si>
  <si>
    <t>780eed26-e86b-437c-8678-d5d28709794e</t>
  </si>
  <si>
    <t>6d3f798e-b81f-4233-8f3b-a5254142444c</t>
  </si>
  <si>
    <t>2b8b29f4-0dbc-4c5f-a7d1-e83e986057bc</t>
  </si>
  <si>
    <t>f5489a05-15bc-4258-91b0-4556502f65f9</t>
  </si>
  <si>
    <t>c1178081-9fdf-4519-b86a-41a55744053e</t>
  </si>
  <si>
    <t>e73fcf3b-6190-42c9-968b-6224219a2b46</t>
  </si>
  <si>
    <t>d9f1ba86-f56f-46da-98f0-e0eaa0b02f73</t>
  </si>
  <si>
    <t>2eb3a7d6-e3fd-4735-9c8b-ae6705ab4a6e</t>
  </si>
  <si>
    <t>ffb0483a-ceaa-44b8-831b-cb5b30b501e5</t>
  </si>
  <si>
    <t>f1dd3868-3fa8-4483-b568-489d2908bc31</t>
  </si>
  <si>
    <t>9d67aed4-a705-4419-a79c-97112ded65bd</t>
  </si>
  <si>
    <t>0a1fff38-6394-4ed6-b964-98371d65958f</t>
  </si>
  <si>
    <t>fb09424e-b253-49a2-ac9f-2209a4de61de</t>
  </si>
  <si>
    <t>09e1fd6e-3116-4613-9429-8df6c0b6c4cf</t>
  </si>
  <si>
    <t>2a93de4c-bd7c-4f03-a9ff-4a34edb26af6</t>
  </si>
  <si>
    <t>427139df-1e3e-4be7-9ce5-5c8c55a63d8c</t>
  </si>
  <si>
    <t>6ac8b51b-511b-4fb5-8e29-d604c2ab4bbc</t>
  </si>
  <si>
    <t>f0331abb-ae23-4b54-a8c2-4f108b5fa661</t>
  </si>
  <si>
    <t>f550e96c-354b-4baa-80e9-6d7f6fbb4c4e</t>
  </si>
  <si>
    <t>724a5763-ccb6-4d7d-b55f-65d582d99db9</t>
  </si>
  <si>
    <t>652d4b7b-1b7f-4560-bb45-72edbaec6adc</t>
  </si>
  <si>
    <t>27afc5ff-c3cc-4844-9948-748aad9cf676</t>
  </si>
  <si>
    <t>490650ab-ba20-45e7-bc95-7193438ac0a9</t>
  </si>
  <si>
    <t>35b40467-6344-4fd3-a4a9-1da340af14e0</t>
  </si>
  <si>
    <t>59fb6ca1-0f58-42e6-9c14-b35d9363ab64</t>
  </si>
  <si>
    <t>735b8018-ce21-4646-8e4f-ab1033f1cbda</t>
  </si>
  <si>
    <t>222a24dd-4d4a-4575-aa6c-961d6e047351</t>
  </si>
  <si>
    <t>bcb44a5d-8bf1-4907-a011-75ca949158a2</t>
  </si>
  <si>
    <t>5282d479-3675-4c22-a981-07a147839f46</t>
  </si>
  <si>
    <t>222c2bde-6f78-4225-8029-4d2f75b564f0</t>
  </si>
  <si>
    <t>4cfa937e-c6b1-4245-b8ef-f3d24a0f1825</t>
  </si>
  <si>
    <t>6b8fac18-3dbf-4131-a0ee-cf7ff2929c58</t>
  </si>
  <si>
    <t>c5c2a894-8efc-4b64-b4dd-1315661fad30</t>
  </si>
  <si>
    <t>2c0769de-ba46-41e8-b609-9e0c7722f092</t>
  </si>
  <si>
    <t>ebadf556-5a2c-4101-b512-dca792b429dc</t>
  </si>
  <si>
    <t>b1cd203d-8d1a-4925-a49d-2020ecea9798</t>
  </si>
  <si>
    <t>020a4ee2-fe23-4fdf-97a7-b2c4fc9c0d5e</t>
  </si>
  <si>
    <t>8ec9f4a8-ebfe-45c4-bcb5-a53a68b7c431</t>
  </si>
  <si>
    <t>97fff034-9e8b-4bb3-998e-cd0eccb1e4ff</t>
  </si>
  <si>
    <t>808001f3-274e-4cb4-b88f-693be51e3ed1</t>
  </si>
  <si>
    <t>199d8577-887a-4260-80c0-a41ceced821c</t>
  </si>
  <si>
    <t>9a19e32a-1a1f-4ada-bd3e-d56f9c06dc68</t>
  </si>
  <si>
    <t>09e636c1-02b6-4182-90d4-fd411fece6f8</t>
  </si>
  <si>
    <t>ac2eb0f4-5dd7-441a-a342-b454cac4f506</t>
  </si>
  <si>
    <t>774652f0-580f-4fc9-9082-2c670ffcca70</t>
  </si>
  <si>
    <t>b1050487-d78d-4bfe-b8f0-353493188060</t>
  </si>
  <si>
    <t>9d949b7f-ad83-42f1-a3f5-d0dfefab79e1</t>
  </si>
  <si>
    <t>b9b3b9cb-273e-48d5-a8c5-b23ed9bb7f20</t>
  </si>
  <si>
    <t>2fa2e24f-6e52-468c-ad1f-9e28fad43726</t>
  </si>
  <si>
    <t>2a456a80-6f89-4d77-b28e-3cf0668bda3e</t>
  </si>
  <si>
    <t>daa6d2ee-7cf7-441a-abe8-cb20054b704e</t>
  </si>
  <si>
    <t>23c5b940-edf4-4e3b-a467-34df0120d729</t>
  </si>
  <si>
    <t>38d068fb-fb7a-4362-b541-f9875b601e3e</t>
  </si>
  <si>
    <t>8a2beaf1-3d25-46b9-9fd4-727b011b9dfc</t>
  </si>
  <si>
    <t>e4f9289b-deb0-4b79-884f-964a391dd02b</t>
  </si>
  <si>
    <t>fd1a8b23-7690-4f34-885b-4878a5ca7bb4</t>
  </si>
  <si>
    <t>8d1f59c4-bb86-4ed8-a3bc-b25a5294cc67</t>
  </si>
  <si>
    <t>d4cf90be-6101-4025-b1b3-d50e73f65da0</t>
  </si>
  <si>
    <t>585e688f-ebad-4acd-8ac0-4e86e54b0202</t>
  </si>
  <si>
    <t>055a61e9-c3bb-4f05-959a-d61512c4f272</t>
  </si>
  <si>
    <t>e98a6865-165c-4d3a-b592-ed412c132eff</t>
  </si>
  <si>
    <t>b59ed7e7-1e0c-4575-9e42-ab86e8a95099</t>
  </si>
  <si>
    <t>a48317a3-633d-4978-94d7-5a40755e0ea4</t>
  </si>
  <si>
    <t>87a22696-c3c9-41a6-9f58-3b1aaf38d036</t>
  </si>
  <si>
    <t>f8e0ac9f-3368-4607-a123-e6c26276a47c</t>
  </si>
  <si>
    <t>9563e49e-a036-4f94-98f8-1920018e6890</t>
  </si>
  <si>
    <t>062d75ec-73ba-4825-9208-30f5134316d1</t>
  </si>
  <si>
    <t>bdb46449-3194-486d-b2ae-df1099b8ed7b</t>
  </si>
  <si>
    <t>e25624ab-4018-4b9d-a8c7-07e60bd6a54a</t>
  </si>
  <si>
    <t>6dcf7823-8848-4d14-97ce-28fc55005cfd</t>
  </si>
  <si>
    <t>23f661c9-0cd7-484f-ae21-8a04e6eb23b8</t>
  </si>
  <si>
    <t>d164a357-e81f-42d9-9a8c-00c3170f8fd0</t>
  </si>
  <si>
    <t>0ac57466-5fa5-409b-a345-ab649ecdae9c</t>
  </si>
  <si>
    <t>NOTE10PLUS5G2</t>
  </si>
  <si>
    <t>482cc1997b00906cd8aa796b9426c49e</t>
  </si>
  <si>
    <t>f147c822-df51-4e5e-a839-63f6d2c70b29</t>
  </si>
  <si>
    <t>fb36ffef-390d-4e43-8b50-173822c2e26e</t>
  </si>
  <si>
    <t>f13e3408-f447-4ff5-a683-7476048745c9</t>
  </si>
  <si>
    <t>d74b725f-7884-407c-af56-fa9e12be5038</t>
  </si>
  <si>
    <t>Jan 22, 2024</t>
  </si>
  <si>
    <t>b4a4d1a1-0b81-445d-8b69-3efe7c8d5b49</t>
  </si>
  <si>
    <t>0aae1872-4de5-46d2-ba47-078cce2489b0</t>
  </si>
  <si>
    <t>e0545949-02cb-4e05-a17e-9ea4b64a0c49</t>
  </si>
  <si>
    <t>e2ebbbf2-20da-4a26-8acb-4d336d187814</t>
  </si>
  <si>
    <t>bd6db1e0-caf3-4f56-8ec4-329eb7ca1356</t>
  </si>
  <si>
    <t>01f4691d-dd81-4280-8970-f3fd59491266</t>
  </si>
  <si>
    <t>37d36f0c-a9f6-404d-8157-4fe5d99fa48e</t>
  </si>
  <si>
    <t>IPADPRO11P1</t>
  </si>
  <si>
    <t>b6395b1f9caf6dba4903188a274cc548</t>
  </si>
  <si>
    <t>1c4d87d1-bce4-4ae2-9b0b-143fc046571a</t>
  </si>
  <si>
    <t>9afca01e-2cdf-4e88-8d12-ce1f19d548fb</t>
  </si>
  <si>
    <t>f35cb11f-2082-465b-93d2-40780d72710d</t>
  </si>
  <si>
    <t>c221c92d-73a2-4f3b-a750-743c58cc1165</t>
  </si>
  <si>
    <t>25733993-2ae7-4970-9de5-052ac317dd59</t>
  </si>
  <si>
    <t>17d5d77e-0364-4d1e-a8e8-82691941fdd4</t>
  </si>
  <si>
    <t>cfc10480-85ec-49c5-8b05-254cbcca978a</t>
  </si>
  <si>
    <t>d9548a8a-7a95-432b-81b5-5dacbe8b9ef0</t>
  </si>
  <si>
    <t>fa25bba5-4a5c-4e9a-b426-eae1da13ae84</t>
  </si>
  <si>
    <t>15612774-b3d6-4550-8299-111a96513d59</t>
  </si>
  <si>
    <t>3840b4fe-2b6a-467d-978a-1fce7d4060c8</t>
  </si>
  <si>
    <t>e0915876-a153-4707-8733-68ad490a311c</t>
  </si>
  <si>
    <t>bba144f5-1725-494d-8c92-2ff4c5bbffd2</t>
  </si>
  <si>
    <t>92799123-bb8b-4fdf-a389-ff80bc053d60</t>
  </si>
  <si>
    <t>bed4b915-e1c1-4d34-8fd8-9d5cd8be5377</t>
  </si>
  <si>
    <t>0072c0f9-f2d2-4418-8ac1-fa29aebdb09e</t>
  </si>
  <si>
    <t>cc1b5c13-18f4-41aa-8efa-55069404e8fa</t>
  </si>
  <si>
    <t>9e3682a8-c8c4-4a38-b929-a53e3525cf0b</t>
  </si>
  <si>
    <t>18571fa1-bfd5-4d16-b2d9-e838c49db342</t>
  </si>
  <si>
    <t>2f974283-5c15-49e4-a602-5491be7db7dd</t>
  </si>
  <si>
    <t>97a21ecc-efb0-4ed3-9cf0-60518af7523f</t>
  </si>
  <si>
    <t>bcb85a0b-396f-4778-9eac-d9c8371060f6</t>
  </si>
  <si>
    <t>84734039-8407-445f-bb74-b255daeb0e63</t>
  </si>
  <si>
    <t>6d8f6280-eb79-4bd4-8808-b76d71406798</t>
  </si>
  <si>
    <t>a74bb9c8-b7d7-44a0-b9b9-a7d4486aeaad</t>
  </si>
  <si>
    <t>23cd7773-547f-4e38-8719-6d275db572e8</t>
  </si>
  <si>
    <t>a0e4f6f5-5b42-462b-b4a4-658c8cd64c0e</t>
  </si>
  <si>
    <t>ff3d7d0e-84df-40ad-98e9-28e946afc5ed</t>
  </si>
  <si>
    <t>1635dc4c-a712-4bfb-b17b-f19e2e021cf2</t>
  </si>
  <si>
    <t>6c3299ba-87e6-49b3-877d-0c4384a6c253</t>
  </si>
  <si>
    <t>9b9929ea-72af-4582-b9bb-f409bd4e5ac4</t>
  </si>
  <si>
    <t>bbe57e83-62e0-4160-9f20-4f047982b8db</t>
  </si>
  <si>
    <t>025d4e1b-162c-46b7-9981-837298b924c7</t>
  </si>
  <si>
    <t>261ca556-81af-483e-8940-6c5b0be4d428</t>
  </si>
  <si>
    <t>d04996c4-9f7e-4938-ab5a-4b0a9f816367</t>
  </si>
  <si>
    <t>46a9c2f4-143e-43bc-8b8a-360753434fd5</t>
  </si>
  <si>
    <t>f5d5140f-8537-4eff-a972-2be3cb23d92f</t>
  </si>
  <si>
    <t>cc76429f-39d0-41fb-887e-ab36d94dddcb</t>
  </si>
  <si>
    <t>37270a76-f0a3-44b8-97ca-d141292b045a</t>
  </si>
  <si>
    <t>084ff0ca-4b10-4303-b1c0-c29578680f6b</t>
  </si>
  <si>
    <t>4fa0be50-a508-47cf-bae3-f0fea2c490b7</t>
  </si>
  <si>
    <t>53be845a-415d-4081-ad6c-da2f09ced8c2</t>
  </si>
  <si>
    <t>67b1c007-d67f-4b7b-b8dd-a8770e44684c</t>
  </si>
  <si>
    <t>631828df-933b-4bd9-b813-21c2c8581620</t>
  </si>
  <si>
    <t>8b640de8-0511-4c7f-89ce-95173dc64b14</t>
  </si>
  <si>
    <t>9887a1f6-cea3-4ffc-8d0c-73010ca23f93</t>
  </si>
  <si>
    <t>e9ddae4f-aed6-4692-b473-1917b81f8f82</t>
  </si>
  <si>
    <t>fff94303-09f2-4165-a8a5-6fab001cad69</t>
  </si>
  <si>
    <t>5134b1d4-e845-46d1-8279-e0992e60b597</t>
  </si>
  <si>
    <t>910da02d-f50c-4c50-8769-a74086176319</t>
  </si>
  <si>
    <t>8a41f5ac-9a11-4528-a165-864a3d224091</t>
  </si>
  <si>
    <t>fb0a7bb7-7eb8-4ef9-bb07-1530651de111</t>
  </si>
  <si>
    <t>3a75810c-ee3d-4443-9b83-e427546858ae</t>
  </si>
  <si>
    <t>29583101-55cf-4b2e-be4e-2270f7d0579f</t>
  </si>
  <si>
    <t>4b0f86fe-5398-4afa-b591-80aa52ef368f</t>
  </si>
  <si>
    <t>2e52e6fd-9a55-4347-a0e9-a3c7a0891781</t>
  </si>
  <si>
    <t>2fdfad34-e269-48b1-ad83-503709071933</t>
  </si>
  <si>
    <t>7e397d78-528b-4b11-8f5b-29266d20d981</t>
  </si>
  <si>
    <t>c1efaa71-2b0b-49aa-bcec-0f8334ee5489</t>
  </si>
  <si>
    <t>a7e18b9d-f1b4-4dcd-a720-7ea8186e9c42</t>
  </si>
  <si>
    <t>cf4d298e-4841-4128-9a57-7d2188b7445f</t>
  </si>
  <si>
    <t>a3e4ea6e-2fe3-492d-a22d-035497a11edf</t>
  </si>
  <si>
    <t>3dc2801a-89fe-422e-862c-f4dcd942f9ff</t>
  </si>
  <si>
    <t>8a1bc961-d192-4077-85c9-6849514afb4b</t>
  </si>
  <si>
    <t>2dddee2e-6576-4be0-ab61-cb3a56010faf</t>
  </si>
  <si>
    <t>08b5c6ac-af8e-4f0e-b5cc-8ca46237dcb7</t>
  </si>
  <si>
    <t>708e3aa8-d49e-4b84-ac23-faee88aefddc</t>
  </si>
  <si>
    <t>a8ac2f4c-3205-41b2-91eb-7705c0dcbaa7</t>
  </si>
  <si>
    <t>aa6c2e3b-267e-4743-8860-ad34c15b3056</t>
  </si>
  <si>
    <t>57968818-61f2-474a-a42c-790fe1bd74e2</t>
  </si>
  <si>
    <t>26c6a1d3-4607-4647-a162-2e7ea384f8c6</t>
  </si>
  <si>
    <t>3bc5cd93-a203-4b1c-9c44-c4ae4290c73d</t>
  </si>
  <si>
    <t>9cce9b1b-d2db-4563-974f-5d9f2cbd6640</t>
  </si>
  <si>
    <t>94de90b2-7a7a-4c6e-8a10-575213c6eea6</t>
  </si>
  <si>
    <t>cf09d801-a6a2-4085-aa05-bae3f3a94507</t>
  </si>
  <si>
    <t>073cc066-a2a8-47ad-a7a8-1d9b89d06434</t>
  </si>
  <si>
    <t>080760e7-287e-4451-8da2-811fa97d56c6</t>
  </si>
  <si>
    <t>4b0ac975-83c5-472f-9ec4-03a09ba0907d</t>
  </si>
  <si>
    <t>fd7f01ff-65bc-494c-b74c-3b9952238c80</t>
  </si>
  <si>
    <t>813bf0fb-2b6b-4de4-9cc4-d7837e0b6521</t>
  </si>
  <si>
    <t>6efa6a63-4be4-426b-8e3a-0fc1603c471b</t>
  </si>
  <si>
    <t>Jan 21, 2024</t>
  </si>
  <si>
    <t>32e8d7b7-e72c-4c1c-a733-578e8659869b</t>
  </si>
  <si>
    <t>e58783a6-2ce4-4e7e-a16b-3bfa67be7ccd</t>
  </si>
  <si>
    <t>c041a96e-4043-45da-a312-3b99ad9d9362</t>
  </si>
  <si>
    <t>edfe5fe8-dd02-4d9d-a4c3-0b2f6b11acc0</t>
  </si>
  <si>
    <t>c9dadb42-e41b-4141-8757-3b1044faad32</t>
  </si>
  <si>
    <t>82e01404-b667-4d84-b427-da200c4a1eb1</t>
  </si>
  <si>
    <t>64408b0e-a1ad-45d3-9478-90ffdcbeece7</t>
  </si>
  <si>
    <t>d89ca791-314e-4e2c-bf63-a9bff85e1ae7</t>
  </si>
  <si>
    <t>0af46efd-f1f9-4383-98f4-5c5edd6eacc2</t>
  </si>
  <si>
    <t>1ff5d56a-df94-493d-9dcc-ea0f74b5c9b6</t>
  </si>
  <si>
    <t>7a83e244-16a9-4590-af7e-18009e7ac9d5</t>
  </si>
  <si>
    <t>35d40782-ae31-4f64-9901-920f88eb918c</t>
  </si>
  <si>
    <t>9f4a94ba-cbc0-4916-bb45-2c7bd8452714</t>
  </si>
  <si>
    <t>3fccb3ce-7055-4d5d-acec-05a25cc038c4</t>
  </si>
  <si>
    <t>622d2840-a5b0-4dfd-8818-8185988ba4c0</t>
  </si>
  <si>
    <t>477e052b-9723-424f-b38f-fc079fe4e12f</t>
  </si>
  <si>
    <t>76ec211b-96fd-4e4f-9ff0-c79b873e9e13</t>
  </si>
  <si>
    <t>0a166318-7e7a-463e-a15c-fb2bafb1beee</t>
  </si>
  <si>
    <t>881ff35e-9156-4a3e-a49e-9a250df01069</t>
  </si>
  <si>
    <t>4d8e0835-1f28-4456-b347-fccf17a0b780</t>
  </si>
  <si>
    <t>4640efcb-d758-44dc-9e59-b82c62e13655</t>
  </si>
  <si>
    <t>d8d9aa59-e2b8-4af3-ae6b-cc3820b83bd5</t>
  </si>
  <si>
    <t>5800465e-ea13-434c-987d-a0fc088749ea</t>
  </si>
  <si>
    <t>3cdaac00-67dd-46c8-a421-436ee39a95b4</t>
  </si>
  <si>
    <t>93dc14a4-e6d2-49f8-a897-6b5e9420d76c</t>
  </si>
  <si>
    <t>eb84160f-e01d-4581-a1e6-ada37090d3ae</t>
  </si>
  <si>
    <t>571b0ea4-acdd-4076-bb37-ffa3ed3fe256</t>
  </si>
  <si>
    <t>0269369c-e060-451d-b62e-02da3c3b1961</t>
  </si>
  <si>
    <t>5594d82f-7620-484a-9421-07c76152de44</t>
  </si>
  <si>
    <t>6c8b1c4a-ba10-42bd-8794-4fdb2441a038</t>
  </si>
  <si>
    <t>d39b1b86-f841-495e-8990-9674ee225211</t>
  </si>
  <si>
    <t>3af4dfd3-7153-4f70-8424-1925aed01bd0</t>
  </si>
  <si>
    <t>aa91dacc-6443-4ffe-af07-640afca3b35c</t>
  </si>
  <si>
    <t>2211ae62-3c71-48db-9d59-98d8543aa8b1</t>
  </si>
  <si>
    <t>17f4426b-33f5-49a4-8acd-8a361552493e</t>
  </si>
  <si>
    <t>4e5c54e6-4ade-4a04-b7a5-cf94313bdee3</t>
  </si>
  <si>
    <t>9e684a54-a349-4fae-9341-5dcddcf8de28</t>
  </si>
  <si>
    <t>84aeb370-3b8c-428d-8591-c75121070cf0</t>
  </si>
  <si>
    <t>a1a30cb4-1494-4769-8632-5d87d138e0cd</t>
  </si>
  <si>
    <t>5e5ac236-0b5d-49f4-9ec6-bc524fb5e0e1</t>
  </si>
  <si>
    <t>32f9162a-ed04-4f6a-96b6-0ae51b550ee2</t>
  </si>
  <si>
    <t>b6ca8d30-170d-41a3-b415-4fa25222db7c</t>
  </si>
  <si>
    <t>147f778a-15a2-4068-af1b-eb1bdf3b727d</t>
  </si>
  <si>
    <t>c644f271-3fd9-4007-8329-f4ae959cc4a9</t>
  </si>
  <si>
    <t>057ff222-46ec-42a2-bbfe-142cef7b30d4</t>
  </si>
  <si>
    <t>ab2b3f91-941d-4d6a-a959-c62a0ad97b06</t>
  </si>
  <si>
    <t>2c54a549-0d69-47d9-a9b1-6227d8d3de0d</t>
  </si>
  <si>
    <t>29f8c30b-ed70-4343-8d96-916c344f3124</t>
  </si>
  <si>
    <t>0b840811-97e9-4a57-a93b-b818358199fd</t>
  </si>
  <si>
    <t>746b34b1-b20a-4f38-ab6a-d46922753c48</t>
  </si>
  <si>
    <t>b7919a7e-2148-43f1-9418-cd37eabaf6ef</t>
  </si>
  <si>
    <t>8ff41b32-2c55-4b9a-bf85-9aedeb6abdf2</t>
  </si>
  <si>
    <t>8dc4e8ef-0af5-4953-8553-63865b0490a3</t>
  </si>
  <si>
    <t>998573d3-c928-46b0-ba6f-8ada6ffa9de2</t>
  </si>
  <si>
    <t>19bea7fe-b757-4af7-85b9-84a3f7e4c186</t>
  </si>
  <si>
    <t>42030183-ee9e-47e5-862e-2d935d86b20e</t>
  </si>
  <si>
    <t>dfd82955-63e8-4514-b3e1-0c9f05bbb5e5</t>
  </si>
  <si>
    <t>56056f0f-76a6-417b-923e-9f2696a53792</t>
  </si>
  <si>
    <t>S21U1</t>
  </si>
  <si>
    <t>e95262ad35ce89f1998d4ca7000b7c78</t>
  </si>
  <si>
    <t>3fb32d77-9b4e-49ca-9782-859c54743323</t>
  </si>
  <si>
    <t>36a21a01-ce9f-4899-9ba7-dad7310348bb</t>
  </si>
  <si>
    <t>25ddabb2-2ed6-41ac-bd2c-4e476db11a74</t>
  </si>
  <si>
    <t>b9a3aab2-34d4-4e88-85b4-2f7b1625b054</t>
  </si>
  <si>
    <t>697b25fc-0410-4d9c-9ead-eed03cbbb90d</t>
  </si>
  <si>
    <t>41eb13db-709b-4182-ad9b-d57e2ba10a6c</t>
  </si>
  <si>
    <t>d0b9cf05-685b-4a62-97d7-da1dd3ef9e68</t>
  </si>
  <si>
    <t>e81cf0a1-d7b4-40e5-b273-3fd0841f4c46</t>
  </si>
  <si>
    <t>8c9daa56-5980-4050-9bcc-aa9b9abbf6b6</t>
  </si>
  <si>
    <t>f43babd2-4f59-4e2f-894f-b38e2a11c2e4</t>
  </si>
  <si>
    <t>3768853a-9b28-4300-9ef9-c43cd2bfcf00</t>
  </si>
  <si>
    <t>e18dba08-985d-4327-9bbd-a8e629b00e58</t>
  </si>
  <si>
    <t>09db53ba-5492-42c3-b71c-47e28e4ebf39</t>
  </si>
  <si>
    <t>0aca46a0-3dd4-4182-8d64-87e1c642fd97</t>
  </si>
  <si>
    <t>30a3818d-5ad9-438a-a2ab-15b054703d2c</t>
  </si>
  <si>
    <t>4d96dcd7-a303-4ff1-9be8-8f34d21f71cd</t>
  </si>
  <si>
    <t>e8b3eaa8-d289-4656-a513-c1fe7cfb15ab</t>
  </si>
  <si>
    <t>e2c593b3-1117-4840-abae-7214eb8b73c1</t>
  </si>
  <si>
    <t>87170e75-056d-41b3-a7d0-d3054c225798</t>
  </si>
  <si>
    <t>b157f5d3-8bd1-4a62-8c39-1de7097ec5f0</t>
  </si>
  <si>
    <t>ab513f21-a123-43fa-9c9a-0fb96bd53b79</t>
  </si>
  <si>
    <t>51083ac9-c516-4541-9228-5d0a6f8bdd9f</t>
  </si>
  <si>
    <t>17da15f0-5626-422c-9566-2e9e05171e30</t>
  </si>
  <si>
    <t>b30bf01e-5031-489f-99ea-6b04ecbbbe23</t>
  </si>
  <si>
    <t>f65b2df9-868e-4df6-83b7-af3dbba80e08</t>
  </si>
  <si>
    <t>26d8add3-a905-4237-80fe-6b379a528643</t>
  </si>
  <si>
    <t>f349edd3-95bf-4e49-8254-9df5fc272a96</t>
  </si>
  <si>
    <t>802e7c44-2051-4996-a215-b6972d8e04f3</t>
  </si>
  <si>
    <t>33961180-92d6-4f04-904b-19ea778ba737</t>
  </si>
  <si>
    <t>1b919d49-9a2b-45c7-8397-8d1c449d086b</t>
  </si>
  <si>
    <t>25d2f8b5-2fe6-4b4d-9f3f-f38349780546</t>
  </si>
  <si>
    <t>e7f38cbc-d4e0-41f3-a752-ddf700b40a33</t>
  </si>
  <si>
    <t>cf7eadff-d3eb-4951-ad3f-b60788db9669</t>
  </si>
  <si>
    <t>64a6459a-5844-4f9e-8bee-2345aad19f48</t>
  </si>
  <si>
    <t>d6876622-8a87-41bb-b25d-fa3ca1112fd9</t>
  </si>
  <si>
    <t>6a6afc7d-318e-432a-816a-114acaacc865</t>
  </si>
  <si>
    <t>b73733d0-06ad-4671-b1a9-8ead45415121</t>
  </si>
  <si>
    <t>11acddc3-447d-459e-93c9-5ef5987b7d61</t>
  </si>
  <si>
    <t>ffbcd83b-f800-4c7c-b773-edecd66c2d68</t>
  </si>
  <si>
    <t>777b0a3b-8c09-41f1-b635-de54915e2c8f</t>
  </si>
  <si>
    <t>6ff04e6a-d445-48ad-9067-d85e81cc5674</t>
  </si>
  <si>
    <t>29cc75d9-da1a-42d3-96a1-c46122c05a6f</t>
  </si>
  <si>
    <t>99f59dec-d9f4-4a7c-9189-13d436cf9acb</t>
  </si>
  <si>
    <t>5f99c06d-90d3-4302-84be-e62758efcc6a</t>
  </si>
  <si>
    <t>feb9c64b-ee71-402d-a31c-1d5639b87cf8</t>
  </si>
  <si>
    <t>dea16c30-02fb-44ea-8aaa-56d99ff186ad</t>
  </si>
  <si>
    <t>9a193a15-247d-42bb-ac86-e01135890851</t>
  </si>
  <si>
    <t>b9611f17-9696-4627-af75-30e366542784</t>
  </si>
  <si>
    <t>Jan 20, 2024</t>
  </si>
  <si>
    <t>5e065ff9-2d6d-4c9f-afa5-3a56837c5bd0</t>
  </si>
  <si>
    <t>0643a84e-020d-467d-9d35-7e54d5f64d3b</t>
  </si>
  <si>
    <t>e0258c5c-e82b-46c0-9ae6-1f3924db8c2e</t>
  </si>
  <si>
    <t>9729f6f1-755b-42a3-a665-d64c59434405</t>
  </si>
  <si>
    <t>d97762ef-4694-47bb-9d83-722ccc434659</t>
  </si>
  <si>
    <t>bf4d15ca-8d11-492b-a69c-4e15e1d4f8fd</t>
  </si>
  <si>
    <t>cd65e24a-48ba-453a-9748-9a2ce0e0f672</t>
  </si>
  <si>
    <t>11d6a654-3563-4609-8114-af8b04e83821</t>
  </si>
  <si>
    <t>18a86c45-5404-42da-8400-25cbec744880</t>
  </si>
  <si>
    <t>33ecd643-7f12-4bc2-8546-eed6c319d889</t>
  </si>
  <si>
    <t>05cd1e7e-752c-48e5-b101-fa00c4120503</t>
  </si>
  <si>
    <t>e954412b-2b5e-4617-ac7b-0177adfd0a95</t>
  </si>
  <si>
    <t>f4cced2c-4aca-4125-8cf3-554e5b11cd63</t>
  </si>
  <si>
    <t>67a86557-7cbf-418a-a696-7b31079e6553</t>
  </si>
  <si>
    <t>43c4632a-38a0-40c0-97d0-8b7259f31c59</t>
  </si>
  <si>
    <t>1f3850fa-6e85-4d2d-8987-f5800ef42a6e</t>
  </si>
  <si>
    <t>446fdb5a-8d0c-4b01-be5d-56a829cbe089</t>
  </si>
  <si>
    <t>28c83892-a5e9-4efc-8f72-25258815d15a</t>
  </si>
  <si>
    <t>2deb3875-2abd-4e19-a21d-87734c8fce54</t>
  </si>
  <si>
    <t>cd0819bc-e7a5-434b-b1a6-cc9e29e148c9</t>
  </si>
  <si>
    <t>6781dbcf-cc40-4589-b067-38656743a2bc</t>
  </si>
  <si>
    <t>bfad836d-4f74-4614-b334-65de40a61f8b</t>
  </si>
  <si>
    <t>573d00e3-4d93-4241-ad3b-9bb148b5027a</t>
  </si>
  <si>
    <t>68c425f0-4f5a-42bc-9954-383ef6b5c87c</t>
  </si>
  <si>
    <t>5f23135e-c812-4477-9b53-b8c75acfab21</t>
  </si>
  <si>
    <t>c7e7ed45-0fc7-42f3-b1f9-74ea42d83ff9</t>
  </si>
  <si>
    <t>e7f9349d-d0b8-4d96-b7c1-232ef1c48367</t>
  </si>
  <si>
    <t>c2c68ade-0d08-40af-a1ac-97f56a054c08</t>
  </si>
  <si>
    <t>2eaffc13-d325-4090-829b-48b39c7b4158</t>
  </si>
  <si>
    <t>S23G5C1N</t>
  </si>
  <si>
    <t>2de76e180ea75d9dca7b23b5f0ea47f0</t>
  </si>
  <si>
    <t>537c986d-7361-4cd2-8be6-91fdd4dd1312</t>
  </si>
  <si>
    <t>c871cd52-aaed-4e18-8a15-90d1d06adc97</t>
  </si>
  <si>
    <t>71841342-1f24-45ad-bef7-c1350e1e8c9b</t>
  </si>
  <si>
    <t>67fb92be-fa32-406d-bf15-e12becfe230a</t>
  </si>
  <si>
    <t>bb24d1f9-dda1-4604-979b-d83abcbf824e</t>
  </si>
  <si>
    <t>fa22baad-2639-4224-b210-06b5e0cbc6bd</t>
  </si>
  <si>
    <t>214df025-aa31-4c66-ae25-e15ecbb29c18</t>
  </si>
  <si>
    <t>84af985f-7ece-4894-bebe-7e7fe696ce37</t>
  </si>
  <si>
    <t>e4c76a55-7320-43e1-bbbb-dc7ce4686ef0</t>
  </si>
  <si>
    <t>8b17ed1b-3d42-4756-b305-6e13bbc04810</t>
  </si>
  <si>
    <t>bce6e896-35b1-4e6f-b303-3e19fcf1911f</t>
  </si>
  <si>
    <t>1ee9120e-6321-4bb4-8684-9e6cc65da606</t>
  </si>
  <si>
    <t>55d0bab9-3004-40cc-b3fe-517db0d7a070</t>
  </si>
  <si>
    <t>35002de3-f3db-4d30-baa9-4dc460760c3b</t>
  </si>
  <si>
    <t>ef6ded55-56c5-4a2e-b10e-c39ce895ad3c</t>
  </si>
  <si>
    <t>df6393a8-c5d7-49d5-afef-19348d8fac54</t>
  </si>
  <si>
    <t>6f3ea69a-7911-4325-ac7c-e788bb994c19</t>
  </si>
  <si>
    <t>efd804ef-31e5-4c2a-98e1-7be79a60ad63</t>
  </si>
  <si>
    <t>35241a28-b310-46cf-9c68-3486d7d2ca1a</t>
  </si>
  <si>
    <t>aa6ab0f6-29a3-4bfb-a5f3-701c92d7433b</t>
  </si>
  <si>
    <t>3c5db550-2c9c-4402-969e-81d6ad672d57</t>
  </si>
  <si>
    <t>ce55bd97-5408-445f-8570-07534481ee7e</t>
  </si>
  <si>
    <t>a469835c-bed9-4984-8575-0f45060b4fa6</t>
  </si>
  <si>
    <t>53e25fff-8180-4600-b5d6-ec953d23e7bd</t>
  </si>
  <si>
    <t>b828b934-4b8b-4ffa-ba9b-67fe0fd0909b</t>
  </si>
  <si>
    <t>3f2d2d36-7b81-4b70-99b0-85cab9e69029</t>
  </si>
  <si>
    <t>3e5dc419-04f9-4f4c-b141-5eab523392b7</t>
  </si>
  <si>
    <t>90989b5a-ab64-4530-b112-22c06f33f6ea</t>
  </si>
  <si>
    <t>01af85bf-a54f-4c95-9c63-d12abd06ecf4</t>
  </si>
  <si>
    <t>c28825c3-023f-4faf-9bf0-4ebe1e2fdb1c</t>
  </si>
  <si>
    <t>906c541f-e029-47f0-97ef-bea742849b57</t>
  </si>
  <si>
    <t>b3186a24-3a53-49cf-a73b-6970e339cbe5</t>
  </si>
  <si>
    <t>81573a89-9374-457d-bb00-5fbbb45061e5</t>
  </si>
  <si>
    <t>4697b9d1-5c68-4b95-aaa7-889d2bc631d7</t>
  </si>
  <si>
    <t>86e7023d-4dc2-440f-8c1e-3902c635f6b7</t>
  </si>
  <si>
    <t>a238dcb7-f59c-46b9-90c9-f68365b0ff9a</t>
  </si>
  <si>
    <t>21d73e80-a466-442e-b1ed-cb749b12211f</t>
  </si>
  <si>
    <t>96ecdbd3-0c23-419f-8b04-d645c49bf1c4</t>
  </si>
  <si>
    <t>236b7608-0bf9-4c78-9655-4e1419220217</t>
  </si>
  <si>
    <t>45fab992-d1ca-42fb-8435-a4104218edaf</t>
  </si>
  <si>
    <t>54efc28f-c360-441e-9df6-34ebd61efbdb</t>
  </si>
  <si>
    <t>05265bf5-e6ea-45f1-af1c-29a6b5a881e0</t>
  </si>
  <si>
    <t>be8f354a-ca27-4eb7-b04a-e8a48e5545ce</t>
  </si>
  <si>
    <t>fe726aca-a481-4ab2-a37d-a46c486381b3</t>
  </si>
  <si>
    <t>67deac99-bfb8-4a62-bd94-703236062214</t>
  </si>
  <si>
    <t>4c6bbddf-b9f0-4d19-8551-5d7c71e63d3c</t>
  </si>
  <si>
    <t>3c8f0efa-b0bf-464e-82a5-f8cf18f82f8b</t>
  </si>
  <si>
    <t>3fb97a48-8a10-463a-9d56-d903fdff160c</t>
  </si>
  <si>
    <t>0e567cd8-ae12-4298-94f4-97d1641b65b5</t>
  </si>
  <si>
    <t>8e9b7515-68e2-4f6a-9f39-095a7dd42531</t>
  </si>
  <si>
    <t>Motorola-Edge20-Pro-2Pack</t>
  </si>
  <si>
    <t>b2a4a8e356cfa95bad0c8701feae3810</t>
  </si>
  <si>
    <t>079a3faa-0f43-427e-9885-352483405772</t>
  </si>
  <si>
    <t>96a037a7-2c88-4753-8ed6-e6c1f4ddf5b8</t>
  </si>
  <si>
    <t>96c010e0-b752-457b-ac9d-4267a2c45c13</t>
  </si>
  <si>
    <t>74b6c8cc-1d2d-49af-a3b8-4cc741b04cbc</t>
  </si>
  <si>
    <t>ff72bb5c-f4fa-447c-aa96-96817af240c4</t>
  </si>
  <si>
    <t>d77f03d3-7905-4f1a-8234-a1623e0e6c8c</t>
  </si>
  <si>
    <t>Jan 19, 2024</t>
  </si>
  <si>
    <t>9ef26168-ea3a-45f7-b45a-13bf0b2aec01</t>
  </si>
  <si>
    <t>9673c43e-ab61-43e9-8a2b-477c29041ca3</t>
  </si>
  <si>
    <t>4f18f28f-e642-4895-9b50-296d1b52a44b</t>
  </si>
  <si>
    <t>f0f9f2af-b518-41d5-bc34-5e97d6eef15c</t>
  </si>
  <si>
    <t>a9971144-3c4f-44cc-a835-053b2677068c</t>
  </si>
  <si>
    <t>1fc71e40-8276-4cb5-adf1-8258a182de5a</t>
  </si>
  <si>
    <t>d9bb0ad2-330d-40b4-a9d2-c53eb5d537b5</t>
  </si>
  <si>
    <t>4b506017-572c-4543-932e-1bec6b687ce9</t>
  </si>
  <si>
    <t>285b7202-e428-4ced-b152-b731146d7ae7</t>
  </si>
  <si>
    <t>c970f01f-e60e-44d9-a35d-a688f6c5c155</t>
  </si>
  <si>
    <t>0a602eaa-1a4c-4cdd-a8ca-51fd7df82ccf</t>
  </si>
  <si>
    <t>5e715088-0399-45e0-b115-0e05853ca89b</t>
  </si>
  <si>
    <t>a4f25e22-b24f-4d7d-93f7-fb5107d77b5c</t>
  </si>
  <si>
    <t>e3f0b46d-3770-415e-bc94-9806419e566d</t>
  </si>
  <si>
    <t>8144093a-ff30-48a9-9c1b-970eb70ee289</t>
  </si>
  <si>
    <t>22d51003-d782-4a8e-9984-19bcc0cb3592</t>
  </si>
  <si>
    <t>f815a627-500e-4805-8d74-3fcca65314db</t>
  </si>
  <si>
    <t>2f4aedb3-b3df-49c7-9900-abec46146d01</t>
  </si>
  <si>
    <t>b69ab033-3b03-4dd6-8754-367141493679</t>
  </si>
  <si>
    <t>f6b24ca1-008a-4f12-9dc4-b307723237d2</t>
  </si>
  <si>
    <t>d2245661-f481-4224-a2b2-039d1411e27f</t>
  </si>
  <si>
    <t>XIA14PRO2PACSCR&amp;2PACLEN0023</t>
  </si>
  <si>
    <t>51a02a724d93c25ca6798f9c22e55d26</t>
  </si>
  <si>
    <t>367d9594-2b5e-42e2-ada9-3f4cb07cf3d7</t>
  </si>
  <si>
    <t>0f1ef7f7-e895-447f-9085-c2cdfbb3f455</t>
  </si>
  <si>
    <t>48c1816f-c61f-4aa7-874e-c6dd4ccbb8a0</t>
  </si>
  <si>
    <t>51bb4c9a-a5ef-401c-bbc1-1ab5af587c42</t>
  </si>
  <si>
    <t>aa082fb5-e1d1-4704-b445-e7231a011a61</t>
  </si>
  <si>
    <t>421dcaed-1be0-4409-bbf5-6eddbe398813</t>
  </si>
  <si>
    <t>4331b909-bab7-468d-bed3-9a28c0ac8b54</t>
  </si>
  <si>
    <t>035a00e2-1b77-4e15-aae9-ba06903773c0</t>
  </si>
  <si>
    <t>d5df9d1c-67ad-487e-9b72-1ae8be8772b4</t>
  </si>
  <si>
    <t>4c676309-4dc0-4bba-8a40-7a40d94d2c36</t>
  </si>
  <si>
    <t>0710111c-c2d0-4c6a-aff2-99f167725bce</t>
  </si>
  <si>
    <t>8362b199-4d5e-40de-b11c-2a661e66c257</t>
  </si>
  <si>
    <t>0e85d319-f60b-4ac4-b23f-5ee7b01306d0</t>
  </si>
  <si>
    <t>72ff7e3e-9df5-4dca-926d-7da038d0d811</t>
  </si>
  <si>
    <t>44871067-8802-4c28-a3f6-b38f8a0f113d</t>
  </si>
  <si>
    <t>f0fa6b2e-0c93-40ac-b0f0-88ba09fa6160</t>
  </si>
  <si>
    <t>5743400f-9dd6-4683-b531-6ebfcb29cc79</t>
  </si>
  <si>
    <t>e2ea971f-36bd-43e4-8244-2a326ce55b5b</t>
  </si>
  <si>
    <t>c83ce106-ef20-45ac-874e-f5a4abde3c66</t>
  </si>
  <si>
    <t>7e93d779-f72e-4b39-b570-142da72c2b63</t>
  </si>
  <si>
    <t>fd4b7f08-e8f1-4b9e-87a4-49a39b7bb185</t>
  </si>
  <si>
    <t>3bffbccc-291d-4fe8-9328-31d7993a0db0</t>
  </si>
  <si>
    <t>15a562e1-38fa-4d2b-9d8a-75706bced223</t>
  </si>
  <si>
    <t>344199e8-c298-4f30-8fbf-973e28201b11</t>
  </si>
  <si>
    <t>983e8dc8-4259-4239-9f9a-f2c2dab18af5</t>
  </si>
  <si>
    <t>690fd626-c6fb-42de-bd11-268d75c3db53</t>
  </si>
  <si>
    <t>5b4d0664-5c9a-420f-8723-9967dd8ff4b7</t>
  </si>
  <si>
    <t>c6305c60-a750-4af2-93aa-ca8c08b4e02f</t>
  </si>
  <si>
    <t>3167712f-002a-4b16-bfa5-d0aab5419d26</t>
  </si>
  <si>
    <t>b3dd85f0-5762-4467-b31c-ac0acc403814</t>
  </si>
  <si>
    <t>a0b73653-b659-423c-8321-42fcfee6241f</t>
  </si>
  <si>
    <t>f7367b8b-ae7e-413f-aedf-3f146e985936</t>
  </si>
  <si>
    <t>3ff5817d-257f-494d-a196-8fc69e4d0779</t>
  </si>
  <si>
    <t>c230c0bb-d9c8-4c33-b481-c08c4087c805</t>
  </si>
  <si>
    <t>47a15521-3e8d-4534-9cdc-00f4987bcbe5</t>
  </si>
  <si>
    <t>33b74c27-92ad-4117-896b-d74303965322</t>
  </si>
  <si>
    <t>f9bd49df-ce37-40ef-a024-ceb23ed534fe</t>
  </si>
  <si>
    <t>4ff51d77-207e-4970-a27d-2d6f396e15cc</t>
  </si>
  <si>
    <t>1106ff20-5e27-4ece-aa6f-f8db01f0604a</t>
  </si>
  <si>
    <t>86b6d77d-145f-4a69-a80b-b1f3d3757828</t>
  </si>
  <si>
    <t>f1edbe8d-cee5-40d3-b185-03a969a99ed9</t>
  </si>
  <si>
    <t>82f27a7a-62e5-470b-8eb3-d69fcc99d778</t>
  </si>
  <si>
    <t>e8f713a4-087b-40d4-a1be-7c8d62632c50</t>
  </si>
  <si>
    <t>52f08e87-c635-4779-86fd-2cb6b8b288a9</t>
  </si>
  <si>
    <t>011d430c-87b9-44d0-926f-d24a18c651de</t>
  </si>
  <si>
    <t>988ee5f4-5e07-46ac-ba8d-93717fc32f5e</t>
  </si>
  <si>
    <t>b80023a3-885e-44c3-aad8-1f3bbb507844</t>
  </si>
  <si>
    <t>ae64d97d-9d4a-4be2-8e30-eff4f6dbe942</t>
  </si>
  <si>
    <t>6d9922ac-9022-46f5-bc10-074c363eb8f5</t>
  </si>
  <si>
    <t>Jan 18, 2024</t>
  </si>
  <si>
    <t>7feda7d8-ea97-47dd-8354-6bf0b9403660</t>
  </si>
  <si>
    <t>936252a8-2107-4122-a6d8-e107aa2e0ad6</t>
  </si>
  <si>
    <t>b116831c-7683-47b3-a3c5-c0c36159d086</t>
  </si>
  <si>
    <t>9cd5bb2e-a689-456c-a88b-052a5ee368aa</t>
  </si>
  <si>
    <t>10b4fe5c-02d1-4c97-9121-7e714c9ba56f</t>
  </si>
  <si>
    <t>52da66ca-38cb-48d2-85c6-19d7aa005296</t>
  </si>
  <si>
    <t>18522b62-bf59-44e6-b95b-441d79f34ca5</t>
  </si>
  <si>
    <t>6d46d44f-e1e2-4909-b640-43d53b7e3a65</t>
  </si>
  <si>
    <t>69d2b736-51f1-40cf-b299-f4bc6f10b13f</t>
  </si>
  <si>
    <t>a3d1b507-9b63-4c0c-99ce-09aa37cd5b5a</t>
  </si>
  <si>
    <t>8c5fe6f6-9f14-484f-9e5b-61fd409d11bf</t>
  </si>
  <si>
    <t>416b55d2-fda6-470f-b9b3-de143f027426</t>
  </si>
  <si>
    <t>c9ca7c72-4da6-4004-9ffd-79443b86e632</t>
  </si>
  <si>
    <t>961c2ca8-30af-4096-bb1b-524cfd5bb1ea</t>
  </si>
  <si>
    <t>78e0538e-f169-40d8-9196-19d78df1b1f9</t>
  </si>
  <si>
    <t>0c98e36c-388d-47a9-90f3-a6847af57525</t>
  </si>
  <si>
    <t>f2c4918c-dc35-4c5c-953e-509e6cde1bf3</t>
  </si>
  <si>
    <t>0a553a2d-995a-4031-86d5-cdd368ab9a78</t>
  </si>
  <si>
    <t>22974840-e151-4f05-904a-956947f067cf</t>
  </si>
  <si>
    <t>c3ad08cc-4a58-4d59-8541-3dc499b21d5e</t>
  </si>
  <si>
    <t>908b571a-66b3-4410-af50-c6cbf555afe9</t>
  </si>
  <si>
    <t>b465f782-7949-4b23-8ec7-86e21a2f469a</t>
  </si>
  <si>
    <t>94ea50df-8b94-4b30-890c-42c2058dfb0c</t>
  </si>
  <si>
    <t>284e1c1a-d809-45cc-a612-75a7e248c56a</t>
  </si>
  <si>
    <t>07f09c02-1988-44a5-a85e-b648ed9eda19</t>
  </si>
  <si>
    <t>3c27669d-0b17-469a-a58f-d3ca56e7abc2</t>
  </si>
  <si>
    <t>62a85b7a-3402-452c-bc42-567638de6561</t>
  </si>
  <si>
    <t>c31d3c46-2c4f-475b-93a8-e55f873dcf92</t>
  </si>
  <si>
    <t>f6766b5f-6210-4114-b059-b731f339535c</t>
  </si>
  <si>
    <t>a0c6ac2f-ec48-410d-a3e5-0e6320a14724</t>
  </si>
  <si>
    <t>9873a104-e44a-4999-9875-e3ea6de09550</t>
  </si>
  <si>
    <t>9b18ba90-e7ce-47e2-a4c1-25cd09a01e44</t>
  </si>
  <si>
    <t>02d7f5d1-6a2a-46c4-a009-419ceabbd454</t>
  </si>
  <si>
    <t>15792ef7-29da-4f57-b905-e38fe21eea42</t>
  </si>
  <si>
    <t>4f4e07ec-6cab-458b-8bf3-9a4ce30ae835</t>
  </si>
  <si>
    <t>631ec9b0-5e7a-4558-94fa-5b29207369da</t>
  </si>
  <si>
    <t>02462f00-2d04-48f8-b896-6b5d8e90db65</t>
  </si>
  <si>
    <t>ad9fffa3-7178-4b0b-8f85-8192f019fdb6</t>
  </si>
  <si>
    <t>6b2da154-5ac7-401d-812c-dd0509773530</t>
  </si>
  <si>
    <t>bd74a081-c18d-4304-b0e6-4127971bef25</t>
  </si>
  <si>
    <t>10943fb0-7957-42a4-9650-f8d2a7fec6dd</t>
  </si>
  <si>
    <t>edf93eff-4746-4b0a-8fa8-877bd46f5f01</t>
  </si>
  <si>
    <t>6c5fe0f0-2610-4c2f-b000-eba522d97908</t>
  </si>
  <si>
    <t>bfe8fde6-f956-43d4-bceb-d6238178e5c5</t>
  </si>
  <si>
    <t>156bd314-5dcb-4422-8ece-d01cd0afbc0a</t>
  </si>
  <si>
    <t>8f1bedb6-138e-4bd9-9cb5-53271e374394</t>
  </si>
  <si>
    <t>ba3d84fe-dde0-4f45-9e50-e4188d829a5e</t>
  </si>
  <si>
    <t>211052ca-389e-4f13-9bde-ae1490661f33</t>
  </si>
  <si>
    <t>b4964ad2-aeed-4d18-a79d-7451141310ba</t>
  </si>
  <si>
    <t>505b6ce4-3ceb-4524-9f7f-671ebcd0129d</t>
  </si>
  <si>
    <t>30de0e39-dcda-4fcd-8152-5284e7ec6306</t>
  </si>
  <si>
    <t>49888619-68cb-441c-a177-b280c40dadc0</t>
  </si>
  <si>
    <t>a4856afc-d42e-429e-8ed3-165eacabd58c</t>
  </si>
  <si>
    <t>ba6fc0c2-cdfa-452a-b5e3-9f986e195a5a</t>
  </si>
  <si>
    <t>ba6f81da-edcf-46f3-a013-0193bef0dbf5</t>
  </si>
  <si>
    <t>a874023e-5f07-4d6d-8faa-ecbf4e978965</t>
  </si>
  <si>
    <t>5702d3db-4d16-40df-9f55-771d6f4d4300</t>
  </si>
  <si>
    <t>41e9699d-e781-4ac3-bebf-0438c537269d</t>
  </si>
  <si>
    <t>4bdc05e8-3830-46d8-9a98-71bf72184734</t>
  </si>
  <si>
    <t>78764ad6-944c-42df-ad43-1bb2a59277c1</t>
  </si>
  <si>
    <t>f02097b4-1a27-4a11-a58c-288579d90e08</t>
  </si>
  <si>
    <t>da594b78-fd11-4994-b5e3-b86633fbdada</t>
  </si>
  <si>
    <t>558c8b16-7521-4c20-a631-5f5bdce1d3f7</t>
  </si>
  <si>
    <t>3aff5987-6f79-48bb-a0a2-083796f7b3d0</t>
  </si>
  <si>
    <t>cd45dbfc-7e87-49fd-a1e9-474fe6e31ae1</t>
  </si>
  <si>
    <t>02b56251-8b79-4a85-8bcd-e19aa8a2d973</t>
  </si>
  <si>
    <t>5834a1b1-ee2c-47b7-a23b-b633e9d9d8cf</t>
  </si>
  <si>
    <t>d42695a2-10c1-452b-a4b3-f3b38c7449eb</t>
  </si>
  <si>
    <t>91a52548-1791-48c5-adad-253049cfdbb4</t>
  </si>
  <si>
    <t>fc5cc997-592f-4d96-b6b2-19dd50062873</t>
  </si>
  <si>
    <t>f9b37e33-2135-4d6d-8660-d9f66ce14ab7</t>
  </si>
  <si>
    <t>5ee30b4d-234a-4bca-97f7-a1ed2108cc46</t>
  </si>
  <si>
    <t>2688461f-a5e6-4c93-96d0-1e8669de0947</t>
  </si>
  <si>
    <t>e390c919-e144-4ea4-9d00-3eab6afa31ae</t>
  </si>
  <si>
    <t>bb51f3a0-16d0-4320-a4dd-c3151222710e</t>
  </si>
  <si>
    <t>0d2dc805-6b97-4bc1-918f-1b194fcbdada</t>
  </si>
  <si>
    <t>a3b8e7f7-99a0-426c-81b0-d40e4b08e156</t>
  </si>
  <si>
    <t>599eaa53-602e-4c05-bf33-f2851b7e2d92</t>
  </si>
  <si>
    <t>Jan 17, 2024</t>
  </si>
  <si>
    <t>9146002b-6a62-4424-b583-606cac25311a</t>
  </si>
  <si>
    <t>202706ea-df00-497e-a7af-bc08a054af49</t>
  </si>
  <si>
    <t>55435f33-fa48-4ec7-8e88-36690e5c061c</t>
  </si>
  <si>
    <t>9bce2cfa-ce10-4eac-a774-8fc98843d8cb</t>
  </si>
  <si>
    <t>a46423fa-aebd-4e27-bab3-d3bab6512a02</t>
  </si>
  <si>
    <t>2544d9db-dbcb-4610-8f40-71a0e9814734</t>
  </si>
  <si>
    <t>fca981f1-5ef2-4e56-902f-ef6e59933aff</t>
  </si>
  <si>
    <t>5a56f7a6-e4ba-4869-906a-4c644ff0ef87</t>
  </si>
  <si>
    <t>0c8f66fd-a3e1-41b3-8696-2dbd05233132</t>
  </si>
  <si>
    <t>4c5fcbf1-b3b4-47a0-8bd8-98661ea89528</t>
  </si>
  <si>
    <t>3b3d1d56-d1da-483c-91d7-b1be83914d41</t>
  </si>
  <si>
    <t>a05457f0-bda1-4e8a-911b-22029281dadb</t>
  </si>
  <si>
    <t>fcd6e1b7-2141-4b15-b065-50b905cc86ae</t>
  </si>
  <si>
    <t>a8f807b9-332e-4d42-8dac-daaa993877c4</t>
  </si>
  <si>
    <t>0981879a-4f29-46d2-b388-3ac65be377c0</t>
  </si>
  <si>
    <t>c621289e-60f2-446c-85b2-8ba8b37c5f2a</t>
  </si>
  <si>
    <t>76d9a7a5-b1a7-4b9a-8fd7-153c65bb1e20</t>
  </si>
  <si>
    <t>f589466f-8f38-44f4-b7e0-2a0495a24a92</t>
  </si>
  <si>
    <t>d1f71b84-177c-4e9f-8295-3236b92a7bd3</t>
  </si>
  <si>
    <t>bd9f8cc2-c7ff-469f-b580-f0768309698c</t>
  </si>
  <si>
    <t>974e8216-ffdc-427c-8858-c7d6529d734a</t>
  </si>
  <si>
    <t>iPhone-14-Pro-Max-2Pack</t>
  </si>
  <si>
    <t>71373951cd9f37c6de023e9a4a3b4fe1</t>
  </si>
  <si>
    <t>e6358118-4e2f-4cce-be35-4fe0ab100cc1</t>
  </si>
  <si>
    <t>88c52ed6-5e1f-4eda-b364-178c90e6c49b</t>
  </si>
  <si>
    <t>de23675c-261e-42cd-be43-a90d87f38b0e</t>
  </si>
  <si>
    <t>32312480-3c76-4b7c-b628-c610089a282d</t>
  </si>
  <si>
    <t>0042cd03-ff8c-4250-88fc-31c43b05b7f0</t>
  </si>
  <si>
    <t>46117d55-0c4d-45ce-b32b-e6bac0857546</t>
  </si>
  <si>
    <t>0ae10321-cd88-44b2-85ee-f27ab7c3afbe</t>
  </si>
  <si>
    <t>bb3e425e-d70d-4671-ab62-c7e0a3ec34fe</t>
  </si>
  <si>
    <t>S23U1P1C1N</t>
  </si>
  <si>
    <t>6009a05429030a26b4540aa5e9cd700b</t>
  </si>
  <si>
    <t>850a5369-5e89-40ff-83d0-71df354e90a7</t>
  </si>
  <si>
    <t>70b88dda-96c5-419a-a6e8-c8026dfff9ba</t>
  </si>
  <si>
    <t>878613c0-9f78-4702-8dff-8eee7150c275</t>
  </si>
  <si>
    <t>e26687ba-1e77-4d56-8f50-1b0b189894ca</t>
  </si>
  <si>
    <t>1b3806f1-bbeb-45e5-952e-186f8324e479</t>
  </si>
  <si>
    <t>bf3420b7-9281-4d31-b5f7-15ea6afb8332</t>
  </si>
  <si>
    <t>3de34c91-6175-4188-8050-c0d608f2d2b9</t>
  </si>
  <si>
    <t>8740c085-d43a-40d6-84db-5b0832fdf371</t>
  </si>
  <si>
    <t>83f890bb-e5f3-439a-b021-b1a3f4fca91c</t>
  </si>
  <si>
    <t>db7fb2c4-ba31-49c9-89c2-657b2bbde77f</t>
  </si>
  <si>
    <t>ce1f13a0-01e1-45b7-a740-145ff7494b3a</t>
  </si>
  <si>
    <t>8c5c88bb-7eea-4eae-878a-eba48f9d7198</t>
  </si>
  <si>
    <t>e3626994-c83c-461f-ad02-8192150166fb</t>
  </si>
  <si>
    <t>7c119044-6edf-462a-870a-b1a5d3920e5a</t>
  </si>
  <si>
    <t>8c0c4b10-6ab1-457f-9ca0-348ff9853c98</t>
  </si>
  <si>
    <t>2735896c-c8ef-4810-9438-aea9fab5bc5c</t>
  </si>
  <si>
    <t>fa0bf3a8-5880-4c29-b343-df7c4bdb9044</t>
  </si>
  <si>
    <t>89ed8064-9533-4133-a08e-54a5c4593e05</t>
  </si>
  <si>
    <t>400381e0-2d64-4ab7-a70c-f08f810e355c</t>
  </si>
  <si>
    <t>a58ed509-d956-4e9b-8aed-7c308c6a4f58</t>
  </si>
  <si>
    <t>f9a1a105-18d7-4c4a-bce4-9e5b4730084b</t>
  </si>
  <si>
    <t>d17b5358-1693-4fed-8caa-7d221bf44c6f</t>
  </si>
  <si>
    <t>61d25a7f-5252-41d6-8c3d-59e0a1e886cc</t>
  </si>
  <si>
    <t>cb3ebb46-5f48-459e-a9bb-3a44f372f3b9</t>
  </si>
  <si>
    <t>cbe35974-4907-4ee4-be54-76f3ffb94d51</t>
  </si>
  <si>
    <t>5573ac65-61fa-4eca-bbf6-2cf6ae07ed60</t>
  </si>
  <si>
    <t>dd82edb9-9483-4bc9-9b5b-47baef1b26b5</t>
  </si>
  <si>
    <t>b10814e8-d2a3-45ce-9d36-daedb8f8afcc</t>
  </si>
  <si>
    <t>4a85a533-c518-4209-abd6-e2db45c506bc</t>
  </si>
  <si>
    <t>ba82398c-c1c8-403c-b4a5-20808e7d93ff</t>
  </si>
  <si>
    <t>f45620c8-f796-4132-b40f-9836e263b624</t>
  </si>
  <si>
    <t>aca3a649-7b12-489b-b515-f66720dd63d6</t>
  </si>
  <si>
    <t>829e0690-bd81-4e1d-a01c-0882e2034f8f</t>
  </si>
  <si>
    <t>34c90004-4316-482e-ad07-86a1f11360a2</t>
  </si>
  <si>
    <t>441c67f3-dd23-4e47-93e1-ddf69b87ff0c</t>
  </si>
  <si>
    <t>8465e1c1-34a1-4ffb-8553-c260221c4f61</t>
  </si>
  <si>
    <t>89415000-b319-460e-9a8a-69f1bfd11b74</t>
  </si>
  <si>
    <t>7f5df0e9-bcec-4d43-88c3-6b26a380704f</t>
  </si>
  <si>
    <t>44478bb4-18cb-44c0-bcf4-43451fb24b90</t>
  </si>
  <si>
    <t>5d436ed4-e043-423d-a2ff-62eddee0ee9f</t>
  </si>
  <si>
    <t>635ae63d-11dd-4322-b53c-4823e36993f2</t>
  </si>
  <si>
    <t>Jan 16, 2024</t>
  </si>
  <si>
    <t>3a9eca13-d4c6-451d-934a-dbcb713a8610</t>
  </si>
  <si>
    <t>de204605-2050-4120-a1f2-dcc4a3cb4e94</t>
  </si>
  <si>
    <t>5966af00-b8dd-469e-a9a9-aa5bd3edea01</t>
  </si>
  <si>
    <t>5415b648-c220-49cd-b3aa-1a7ec2f4e5a4</t>
  </si>
  <si>
    <t>61fc3790-cd27-498b-b3df-1971a8166d04</t>
  </si>
  <si>
    <t>e9883d87-0318-42bd-b654-9e5e69add30c</t>
  </si>
  <si>
    <t>8ca13df2-a834-44aa-bc28-faa256b5e87f</t>
  </si>
  <si>
    <t>f6a6e57e-1532-4407-9b80-320b7adde017</t>
  </si>
  <si>
    <t>c75d86bc-9380-46e2-9b1f-6daf541d5a3a</t>
  </si>
  <si>
    <t>86954c2c-3cc1-4a79-a69d-e6c58ccaa5ed</t>
  </si>
  <si>
    <t>9eaca133-11cd-47de-9418-43cebfd520be</t>
  </si>
  <si>
    <t>da285e92-a52b-4c2d-95a4-b7ff312f27e9</t>
  </si>
  <si>
    <t>ace6dc35-e815-4480-9f41-43abc14339f4</t>
  </si>
  <si>
    <t>e3df675c-c27a-4a34-b602-7a35f9a481dc</t>
  </si>
  <si>
    <t>2ca0d13d-3463-4f72-ad4d-494fbe8b1aa8</t>
  </si>
  <si>
    <t>9229d128-6423-4ae0-b0de-756df2912223</t>
  </si>
  <si>
    <t>43e032a4-e8c3-456b-affb-d6d9556b47f7</t>
  </si>
  <si>
    <t>b9d26e71-b528-43a9-8d23-4b4ee6ded80b</t>
  </si>
  <si>
    <t>6b643eef-9ffc-4bc4-86d0-e47f60f79790</t>
  </si>
  <si>
    <t>afcfa907-c56c-463a-b670-21e635bae039</t>
  </si>
  <si>
    <t>192f7953-df77-49bb-9462-2ac9f3d20257</t>
  </si>
  <si>
    <t>89f5d822-10fb-4944-aaad-5c3a1473e2d3</t>
  </si>
  <si>
    <t>c4d01004-1e80-4bd6-a7ee-d8741f56d796</t>
  </si>
  <si>
    <t>df598f22-52ca-40d5-885c-9779e8ceb4e2</t>
  </si>
  <si>
    <t>c96a2250-9a53-434c-a0f9-e2d6ac661ac2</t>
  </si>
  <si>
    <t>4461b56e-99fb-4fb2-b4a4-1b8e0e367037</t>
  </si>
  <si>
    <t>97482826-2922-4ecb-8692-168ec0b7fc9c</t>
  </si>
  <si>
    <t>d58669d7-ed10-4310-9cf0-ed5e43c12180</t>
  </si>
  <si>
    <t>e0ac5aa1-5ddb-45c7-8d04-d1512b2bc7e9</t>
  </si>
  <si>
    <t>c4f7dd49-9228-4714-b042-36dd089556af</t>
  </si>
  <si>
    <t>418d4393-51f5-483b-8823-7f3450256842</t>
  </si>
  <si>
    <t>22253894-e338-42a0-badc-01553dc06cba</t>
  </si>
  <si>
    <t>0c216af8-cfa9-4c19-a840-5592a1976fc2</t>
  </si>
  <si>
    <t>85b45516-2495-4097-ae0d-a2bef067951e</t>
  </si>
  <si>
    <t>33f7e103-3326-493e-94ee-65a169e0e821</t>
  </si>
  <si>
    <t>270b91e5-9288-4234-832e-580d66519e63</t>
  </si>
  <si>
    <t>3e5d4571-e979-45eb-b5f6-ff43fa5b019f</t>
  </si>
  <si>
    <t>9a3bc9d3-00e3-44f4-8aa3-61d1c49898e5</t>
  </si>
  <si>
    <t>8bd9f67f-4009-4e44-8312-fe053e61a8b7</t>
  </si>
  <si>
    <t>609302a6-2ce2-4044-bb57-e2ff5dd63c4a</t>
  </si>
  <si>
    <t>bc5d84b2-0c1b-43ec-a5e7-95bc5993a37c</t>
  </si>
  <si>
    <t>66fc0a7c-9298-443b-9e72-f04e4fa1056b</t>
  </si>
  <si>
    <t>a06baa6c-d863-4330-b4a3-e9b6b3b1f961</t>
  </si>
  <si>
    <t>30d23262-6059-448c-a739-e660c239b7ba</t>
  </si>
  <si>
    <t>8c6b2a81-4d6a-41f5-8081-fb02d50a0823</t>
  </si>
  <si>
    <t>e0358429-5311-4515-a657-ecbf2061eca0</t>
  </si>
  <si>
    <t>7940dd2f-a627-4588-a16b-02dbd3ea9e97</t>
  </si>
  <si>
    <t>61199688-247a-48fe-b804-25ca7251433f</t>
  </si>
  <si>
    <t>d7a7e60a-90d3-410f-b309-506f88dd5d78</t>
  </si>
  <si>
    <t>e104b368-25d1-4a36-a4aa-f90cbb3ba1bc</t>
  </si>
  <si>
    <t>e8c7058e-ea4b-43fe-ac6b-06a609b385f1</t>
  </si>
  <si>
    <t>affdd4b1-eb47-4950-96a4-13a3828cf78f</t>
  </si>
  <si>
    <t>10b62685-b21b-4387-a60d-0b3056790b5a</t>
  </si>
  <si>
    <t>5d6d0ce7-74a1-430b-aac2-7e0b078f8f44</t>
  </si>
  <si>
    <t>22b8ef3f-638a-4b7a-8978-1a63fc5e59a0</t>
  </si>
  <si>
    <t>22cac936-45d9-4618-9d60-771b98c2073f</t>
  </si>
  <si>
    <t>dd616882-b59a-4c82-9bcd-5548636b0883</t>
  </si>
  <si>
    <t>013c1b5d-f781-4ca5-88fe-dcb1c78c819d</t>
  </si>
  <si>
    <t>08532ac7-1cd9-4209-a263-ea9154023b95</t>
  </si>
  <si>
    <t>530c919f-156b-4e32-a9dd-49f98d14c278</t>
  </si>
  <si>
    <t>005d89aa-3163-473a-be04-776ed16b52e4</t>
  </si>
  <si>
    <t>86bdabe2-53bb-4402-a9c6-bfac2354a0ad</t>
  </si>
  <si>
    <t>04187ccb-13d4-4c4a-98a7-54a52e77ab68</t>
  </si>
  <si>
    <t>9bf1a230-5c79-44e2-a863-055d194b0e73</t>
  </si>
  <si>
    <t>69edc858-f939-4c34-acdb-0cd430f48f12</t>
  </si>
  <si>
    <t>04c8183e-a07d-40f6-8b22-4b0e6ef23cd6</t>
  </si>
  <si>
    <t>3e8e0845-586d-42df-b469-c7580ab024e6</t>
  </si>
  <si>
    <t>7ac92a59-85ea-45f7-9844-7fb3e78d274e</t>
  </si>
  <si>
    <t>d4200b3b-7c4a-46c5-9338-fb644070293a</t>
  </si>
  <si>
    <t>c55e0e42-b3f4-420e-aecb-34525cac6fb4</t>
  </si>
  <si>
    <t>8a2e941c-a433-4744-900c-d2c4c1d74aee</t>
  </si>
  <si>
    <t>9c7ebff7-dd28-4cb9-9345-d04cdd70fc49</t>
  </si>
  <si>
    <t>8f491081-3b43-484d-9584-67a9dd3db8c8</t>
  </si>
  <si>
    <t>2562f4b9-594b-4a52-85d4-89a72b3ad979</t>
  </si>
  <si>
    <t>42f207a3-8118-42b9-b207-801529c35721</t>
  </si>
  <si>
    <t>3cd5f0f4-c252-449f-862c-c27ffb514b8c</t>
  </si>
  <si>
    <t>9fad7fa3-b12c-4afa-9101-3430ce6c9d24</t>
  </si>
  <si>
    <t>04e9204c-4c0b-4832-9e72-3942c4b0f98d</t>
  </si>
  <si>
    <t>fdc117a9-8a13-4fd1-81cc-485325635783</t>
  </si>
  <si>
    <t>bfcd7919-f88a-493d-975a-c0102f5f90f2</t>
  </si>
  <si>
    <t>2430329d-f82f-4389-828f-29f6b2244e71</t>
  </si>
  <si>
    <t>4d8caab6-2527-4f0d-b5a2-fb660923e093</t>
  </si>
  <si>
    <t>XIR557</t>
  </si>
  <si>
    <t>0ad6d860f1ee52e43978377ce21cf603</t>
  </si>
  <si>
    <t>96a1e663-853d-4395-82e2-20457d3c3f0f</t>
  </si>
  <si>
    <t>39d0ee06-8e1c-4e02-954b-14a50591f537</t>
  </si>
  <si>
    <t>6a441c04-e5a6-4ffd-8bd6-e8de88968820</t>
  </si>
  <si>
    <t>c90e0467-3411-416b-9c96-a16ca14fd587</t>
  </si>
  <si>
    <t>9c394fc3-09fe-45d4-a75b-95c2cec64769</t>
  </si>
  <si>
    <t>c3fffc87-6a94-4e25-aeeb-3f449273d778</t>
  </si>
  <si>
    <t>2887bfc5-a642-47e6-bbec-8ccb2da2b31c</t>
  </si>
  <si>
    <t>faab30a6-1fde-45fd-a668-b2da14a6addf</t>
  </si>
  <si>
    <t>9f282bb4-3e6c-4700-9a17-ddbe03f2ded7</t>
  </si>
  <si>
    <t>e0ce18c6-8c4c-45e0-b602-8dc883ebec5c</t>
  </si>
  <si>
    <t>e4b3d8c4-74fa-43f7-921c-11d54b661779</t>
  </si>
  <si>
    <t>Jan 15, 2024</t>
  </si>
  <si>
    <t>505bb064-615e-49e8-96b8-3384243681fd</t>
  </si>
  <si>
    <t>ae454bbc-3d3d-40b4-9ebf-d5c56bfb2544</t>
  </si>
  <si>
    <t>01729c24-8f6a-4c60-8f83-70f7131b4788</t>
  </si>
  <si>
    <t>125a6a83-f077-438f-b83a-fd2df095a680</t>
  </si>
  <si>
    <t>d9638453-39dc-4cf0-9377-c2c05c5fd21d</t>
  </si>
  <si>
    <t>32956b9b-7a5e-4a8f-9993-f48d60091ced</t>
  </si>
  <si>
    <t>e2d0f69e-8f2e-4ff8-84bb-0c3f313c4205</t>
  </si>
  <si>
    <t>111cd887-664e-4cc7-8fec-4653a1fba85b</t>
  </si>
  <si>
    <t>ce3802bf-eb42-43f2-a96b-0f9f5893028f</t>
  </si>
  <si>
    <t>94eaf477-3f86-4f9e-b752-6d62c0b170b2</t>
  </si>
  <si>
    <t>81ed650e-6184-4d11-9974-0ff48ef2a598</t>
  </si>
  <si>
    <t>2595a5ff-85d4-49af-9744-c7ba7b816333</t>
  </si>
  <si>
    <t>c0a73088-1d52-4ea1-866b-cb6d9fb9ded4</t>
  </si>
  <si>
    <t>2dcdd822-166d-4eae-aad6-cfef2159d10b</t>
  </si>
  <si>
    <t>53051ff3-dd8b-4743-9e92-cb38062fc1eb</t>
  </si>
  <si>
    <t>f77bcf38-f90c-421a-85f4-b5e00fbe8bc5</t>
  </si>
  <si>
    <t>a55f42aa-8b8f-4e7b-b86c-1c8f03b9f0f6</t>
  </si>
  <si>
    <t>70bc95e5-4149-456b-8fe9-dd42c0355243</t>
  </si>
  <si>
    <t>631a2dbe-7908-4302-8823-bc08f04d1b31</t>
  </si>
  <si>
    <t>43714fb4-141e-45a2-9287-9c8e1b97b119</t>
  </si>
  <si>
    <t>223c5438-992a-4480-a979-483903d93adc</t>
  </si>
  <si>
    <t>36b9eb2c-c209-4866-92ee-83601513eb23</t>
  </si>
  <si>
    <t>88381b6c-f99f-466b-a74b-e1f7a7031392</t>
  </si>
  <si>
    <t>72b8a5b0-f4ce-490b-9abc-bdc7305ab085</t>
  </si>
  <si>
    <t>3ab067e1-5ca5-48e5-ba9b-fde98bde9b2c</t>
  </si>
  <si>
    <t>16e2d34a-0729-4774-a3df-81cd44216893</t>
  </si>
  <si>
    <t>7ed16d31-ceb4-4659-9c9c-861c29ff4157</t>
  </si>
  <si>
    <t>00a679fa-c001-44fa-92c0-c21c33e6a46f</t>
  </si>
  <si>
    <t>1ec08093-615b-4be5-b6db-afabe85b84b6</t>
  </si>
  <si>
    <t>44107a01-8027-4493-83fb-24417e6ea110</t>
  </si>
  <si>
    <t>b5bc7ad0-be90-4a18-9b5c-43896db90a34</t>
  </si>
  <si>
    <t>26998eb0-e385-4561-ae3a-4cdd749cc14f</t>
  </si>
  <si>
    <t>649732e5-87b1-4339-8890-0657268695d3</t>
  </si>
  <si>
    <t>aa4003fd-af10-495a-afb5-fd93f19e9546</t>
  </si>
  <si>
    <t>2e27b8af-d015-4ac2-9330-00cb3883a622</t>
  </si>
  <si>
    <t>e4da0bac-89d9-481c-9775-21e0f36611e6</t>
  </si>
  <si>
    <t>39a8dec5-64fb-4b23-905c-7da06875e22f</t>
  </si>
  <si>
    <t>4b0ec928-907c-42a2-b4b1-a97cd75089c6</t>
  </si>
  <si>
    <t>99d44f80-58d6-4611-b071-81e51cde2598</t>
  </si>
  <si>
    <t>5e0d62d0-83b5-4ce8-9cbd-83c575445451</t>
  </si>
  <si>
    <t>576bd840-bc7f-417f-a4db-abfae991c664</t>
  </si>
  <si>
    <t>beaba69f-7d96-4596-9be6-320fc567462c</t>
  </si>
  <si>
    <t>a0184660-4ee4-4448-b4a4-c87530a7e681</t>
  </si>
  <si>
    <t>d35effe8-e69a-4dd8-97dc-ece2dd20674b</t>
  </si>
  <si>
    <t>9b072300-4c63-4125-a771-bcde9ab9f1d5</t>
  </si>
  <si>
    <t>c45bc73f-e3d5-4a1f-b7d9-24836c116e9d</t>
  </si>
  <si>
    <t>1b3bda4b-0d0e-41cb-b394-9fe73bddcb07</t>
  </si>
  <si>
    <t>049f5905-1611-44b2-aff7-29a89b9adb53</t>
  </si>
  <si>
    <t>b24ba0b6-6d36-4cd0-8a60-4c30ea6c23c9</t>
  </si>
  <si>
    <t>9e7693a7-a738-4ee6-a4a8-1636370111ba</t>
  </si>
  <si>
    <t>b887f75c-5a17-405c-9824-76c57df35301</t>
  </si>
  <si>
    <t>a9f48dbe-0af9-4824-b48f-63d97140fd55</t>
  </si>
  <si>
    <t>df7d0332-d1ff-4e9d-b430-2362cf7b06a4</t>
  </si>
  <si>
    <t>c39c428f-a6b8-4990-92b0-4ef711824437</t>
  </si>
  <si>
    <t>ee28b286-8e55-443d-95f8-afef44064347</t>
  </si>
  <si>
    <t>727a31f1-7e96-4655-ba38-66b97e416d15</t>
  </si>
  <si>
    <t>39edf96f-d5c4-41e3-8004-5c5c7ad41ac7</t>
  </si>
  <si>
    <t>de4b8e31-520d-4db8-a3a3-17559ba2c8c6</t>
  </si>
  <si>
    <t>5f982ebc-b546-436e-9e7c-974250ae89b1</t>
  </si>
  <si>
    <t>23bd0931-ce5d-4bf1-b748-0c08ea6ee21a</t>
  </si>
  <si>
    <t>62d3a228-4e22-4252-b1df-99fbbc06d45a</t>
  </si>
  <si>
    <t>3e63af9d-75e4-4b3d-a058-5647aa66c036</t>
  </si>
  <si>
    <t>9252a5f8-b8f3-4147-97f3-8aa2e3fe87c1</t>
  </si>
  <si>
    <t>d1935e11-521f-4901-8369-d5db9f9fbeee</t>
  </si>
  <si>
    <t>f3fb20ff-681a-4aee-912a-59cfcd7c0a72</t>
  </si>
  <si>
    <t>bd189319-17d4-4474-9a53-b1f73c60bbdf</t>
  </si>
  <si>
    <t>42926fad-3957-46d5-b52f-60c280a66df9</t>
  </si>
  <si>
    <t>c2bebfe9-f892-4509-a708-58b64f404f5a</t>
  </si>
  <si>
    <t>b49d6065-c5c1-48a1-98bc-63166a85e780</t>
  </si>
  <si>
    <t>06db11b9-7417-4d70-898d-016262de72f3</t>
  </si>
  <si>
    <t>831ea7b6-18f8-4a31-ba3a-ed8d4a1a59e1</t>
  </si>
  <si>
    <t>81d639ef-0633-4976-91f7-31dd9b21fb21</t>
  </si>
  <si>
    <t>8a98beef-673e-4e79-b30f-15c233d75649</t>
  </si>
  <si>
    <t>6b461b8a-837b-4ef1-b266-e3fa7553f46c</t>
  </si>
  <si>
    <t>ac3fb478-55f8-4a80-8766-419ca990a7bd</t>
  </si>
  <si>
    <t>a2dcf213-a43f-47b0-825c-1aaa09e331c0</t>
  </si>
  <si>
    <t>beac9dd3-9046-4a15-9119-151506d79c6a</t>
  </si>
  <si>
    <t>a04414b4-3207-4828-a19b-77d2b405eec3</t>
  </si>
  <si>
    <t>3c73f498-f0f6-46bf-9f9c-5518e77a5f2e</t>
  </si>
  <si>
    <t>4cfc7319-84b0-4331-951e-30efb4af38e3</t>
  </si>
  <si>
    <t>88ec907d-52d6-47af-ba12-43b7d7639576</t>
  </si>
  <si>
    <t>20c36822-c23d-4717-bdee-a74802511d27</t>
  </si>
  <si>
    <t>0874337e-91a1-4900-be35-558cc0fb2e51</t>
  </si>
  <si>
    <t>Jan 14, 2024</t>
  </si>
  <si>
    <t>625c782c-3406-4c57-a6f3-556b09cf97ab</t>
  </si>
  <si>
    <t>7d27a49d-fece-4d5e-b13c-04563b1a9f5a</t>
  </si>
  <si>
    <t>17aeeaee-ea79-4588-beb7-d6734af64aed</t>
  </si>
  <si>
    <t>9c0da686-18a5-432c-aa1f-1b019114d2fe</t>
  </si>
  <si>
    <t>782e54b1-0dc8-488a-9cc2-b6b23e60ff4c</t>
  </si>
  <si>
    <t>1195469d-2351-4f49-b524-c0ca1e9ab199</t>
  </si>
  <si>
    <t>69cf29ac-c87c-45a1-a575-b16f4468c033</t>
  </si>
  <si>
    <t>192b08a3-a59f-4a0d-b191-aa4c2fd93ba3</t>
  </si>
  <si>
    <t>f012c9bb-bf8f-46a0-907c-a988ad406c97</t>
  </si>
  <si>
    <t>fcec4161-58ac-42b4-a204-3f60377d0b19</t>
  </si>
  <si>
    <t>1226a8c4-e8ef-44ee-88b9-318ea219a546</t>
  </si>
  <si>
    <t>7745892a-f7a1-4a72-bc54-c116a16eca00</t>
  </si>
  <si>
    <t>406fde15-cac3-45cf-a6f9-57ef38546bdf</t>
  </si>
  <si>
    <t>c99f3405-6323-43e1-9c3a-53888d623f7b</t>
  </si>
  <si>
    <t>0ed9e7dc-b3d3-4533-8139-dd8640831760</t>
  </si>
  <si>
    <t>469b3efa-531d-46d9-8893-83b6e043f448</t>
  </si>
  <si>
    <t>8ee8316a-7133-4679-80c2-5415eb9e3c10</t>
  </si>
  <si>
    <t>9a9531cc-6b59-4dc2-a81b-5cf3a7ab39e7</t>
  </si>
  <si>
    <t>36dfbfd7-27ba-43c1-86a7-e198440359af</t>
  </si>
  <si>
    <t>0ae23b2f-78fb-47d2-916e-c7ce20eec3e1</t>
  </si>
  <si>
    <t>fef47968-471b-4272-be8e-d594f31f7a2f</t>
  </si>
  <si>
    <t>fb146280-1624-47f4-a320-b67661329308</t>
  </si>
  <si>
    <t>15f8ec52-d081-4999-b88a-065563df01d4</t>
  </si>
  <si>
    <t>c7d831af-5605-480a-ae46-32a2ef205781</t>
  </si>
  <si>
    <t>c0c89fdb-ec5b-421d-b253-0fff277bf7a9</t>
  </si>
  <si>
    <t>a03d8885-d750-4be7-a920-51876d1d93d0</t>
  </si>
  <si>
    <t>0fc39776-3030-4fff-b744-d98dacdcfa13</t>
  </si>
  <si>
    <t>c06a6478-ce69-4d0c-ac62-637ec2137891</t>
  </si>
  <si>
    <t>b6ac5cce-830e-47f9-a58f-71f01b0f7c71</t>
  </si>
  <si>
    <t>77fd5208-3627-4193-b3dd-d50019986e56</t>
  </si>
  <si>
    <t>079413cf-4172-4d84-baa3-4254af1538e7</t>
  </si>
  <si>
    <t>3c604b1b-3329-405c-8faa-96de42802fef</t>
  </si>
  <si>
    <t>72feed02-1981-4e05-aa29-cea2e9b0d7e2</t>
  </si>
  <si>
    <t>79e23944-f770-4bab-b660-d8066bb013f3</t>
  </si>
  <si>
    <t>c5e5ad1d-b076-4533-9687-900b063ce096</t>
  </si>
  <si>
    <t>e0a4d351-592b-479a-86f2-2e359ae0d4e1</t>
  </si>
  <si>
    <t>1b543046-5d8b-45b6-9d7b-b2105cad5d58</t>
  </si>
  <si>
    <t>2f00389f-34ae-4d6a-b4b5-488af321426d</t>
  </si>
  <si>
    <t>51189280-3d6d-4d67-93b7-9699b2dc0eaf</t>
  </si>
  <si>
    <t>c56597f7-9862-46e3-a8ff-b46ff01ed383</t>
  </si>
  <si>
    <t>20cbc641-9007-45be-bb12-c6b6a585c932</t>
  </si>
  <si>
    <t>bfb5b789-5413-4f96-a7c3-83b8815b57ef</t>
  </si>
  <si>
    <t>516ed9c1-8ab9-4a4a-86c0-b28b28bfd357</t>
  </si>
  <si>
    <t>dbade27e-0ed9-40bc-b5a3-721a947dfe65</t>
  </si>
  <si>
    <t>083df268-d03d-42c0-a502-e620e4f6f440</t>
  </si>
  <si>
    <t>0e2fbc78-4658-4dff-babf-6a176f4e01f2</t>
  </si>
  <si>
    <t>de58266b-8bc8-4dcb-ba8d-0be59ee1a6a8</t>
  </si>
  <si>
    <t>234d70e9-6bcf-44a9-8059-c36988446f99</t>
  </si>
  <si>
    <t>008fa1c4-0b6a-4647-a336-b09707aad15c</t>
  </si>
  <si>
    <t>23c5ed73-4ac6-4a5c-a2de-09edf2364c80</t>
  </si>
  <si>
    <t>6d3898f2-589f-44b2-b1dd-d866c5c09e46</t>
  </si>
  <si>
    <t>ea0c273d-5410-4d22-b3b1-ed330c8f26b8</t>
  </si>
  <si>
    <t>0bd2f336-8788-4559-abf3-369d14f621e8</t>
  </si>
  <si>
    <t>32916a75-8489-4a71-8097-c2fb63d14f42</t>
  </si>
  <si>
    <t>ffb08fc4-8e4c-46df-985a-ab50d6277fda</t>
  </si>
  <si>
    <t>c47216b1-527f-4017-9e78-6bc2aba3a7eb</t>
  </si>
  <si>
    <t>13b7377d-e49b-46cb-ab59-13ea56820078</t>
  </si>
  <si>
    <t>57d5f2a2-bbe2-4c65-bb4e-b2f27ada402c</t>
  </si>
  <si>
    <t>064903c0-b5c7-4534-be42-3b373da60b5f</t>
  </si>
  <si>
    <t>820501ae-52dd-4434-895a-fbe3dc9ee7db</t>
  </si>
  <si>
    <t>e08f326c-00a0-4792-97e4-9ca7af3e3c79</t>
  </si>
  <si>
    <t>f4d0e86b-ca67-4031-9c42-ebad31f6938a</t>
  </si>
  <si>
    <t>af6d903c-ef7c-46bb-8eaf-7374807aead4</t>
  </si>
  <si>
    <t>8dc8fff7-33e6-4333-9f85-e6e9d447af0f</t>
  </si>
  <si>
    <t>3c4f4f70-0288-4b6f-9b7a-6c723f98989b</t>
  </si>
  <si>
    <t>08922c38-8489-4e31-a600-f3dd3bb3dbaa</t>
  </si>
  <si>
    <t>e0afa5d1-688a-4916-9fb9-cee2f5aff0ee</t>
  </si>
  <si>
    <t>134555ae-063e-4cbd-ad6f-c3ebaa1368d3</t>
  </si>
  <si>
    <t>1c725796-839c-439d-9e1c-56db6ab36fc2</t>
  </si>
  <si>
    <t>1d51e282-64ec-4f05-b6ef-782778b9631f</t>
  </si>
  <si>
    <t>ff6f2273-35b9-4df1-a323-7e133ab19c3d</t>
  </si>
  <si>
    <t>cfadfc5b-8689-4ff0-a4bc-14350db19c51</t>
  </si>
  <si>
    <t>d5ef35f3-6cd8-4c8e-af6e-afc2b60ad914</t>
  </si>
  <si>
    <t>1688f5e9-c13f-4676-acf8-df808e55135a</t>
  </si>
  <si>
    <t>db8e67e5-38f6-453d-a95b-65d1de33c913</t>
  </si>
  <si>
    <t>c47a3e77-bcde-4b28-99f2-be1117420c74</t>
  </si>
  <si>
    <t>c6133149-4994-4c4d-be7b-b3fdfa823c99</t>
  </si>
  <si>
    <t>f004c09e-5488-490b-aa7e-87e398679812</t>
  </si>
  <si>
    <t>34f52644-fef0-4291-82f1-52a1e2d1dd32</t>
  </si>
  <si>
    <t>352bead6-a110-40a4-93e7-8e8b4016c62c</t>
  </si>
  <si>
    <t>5ef1d61d-8e8e-451e-9fe4-6e2b4163a76b</t>
  </si>
  <si>
    <t>1580c7c8-021c-4c92-8375-aa0c5ebedc3d</t>
  </si>
  <si>
    <t>3bcca233-28dc-4c11-b889-fd03e7e9aa30</t>
  </si>
  <si>
    <t>75f062b9-a982-41f9-9e92-ceedc4251f36</t>
  </si>
  <si>
    <t>9e4dfc0d-63da-45ef-89d7-08e3eb0ea086</t>
  </si>
  <si>
    <t>565f02d4-164b-4e23-8f77-472dd06e5cb7</t>
  </si>
  <si>
    <t>EXPERIA5IV</t>
  </si>
  <si>
    <t>c0fda8cb2ec287fad0c783f745efd0bf</t>
  </si>
  <si>
    <t>01ff3ad1-a1f9-4072-b3f5-f78673186437</t>
  </si>
  <si>
    <t>0597a84f-bfb4-4791-8368-16d25e3ac830</t>
  </si>
  <si>
    <t>5bae5d77-e116-4574-9d8d-30ea31781a47</t>
  </si>
  <si>
    <t>58b8ef1c-a211-4428-b31f-d10ba0e08c1b</t>
  </si>
  <si>
    <t>eee15ff8-148a-48a5-8b5b-fac624b6a3dd</t>
  </si>
  <si>
    <t>128d630e-e527-447f-8c83-a57478ec15e1</t>
  </si>
  <si>
    <t>7fe1e049-c360-4352-8245-1a506da7bd6e</t>
  </si>
  <si>
    <t>cc137823-ace4-491c-b9d7-d51accbaef25</t>
  </si>
  <si>
    <t>cdef3a41-9e78-4e43-8b08-0e22593585ab</t>
  </si>
  <si>
    <t>1c744326-d85d-4831-88af-8af790f711ce</t>
  </si>
  <si>
    <t>24261b50-4790-4853-9e72-f893f51d807c</t>
  </si>
  <si>
    <t>657c4abc-b7e8-4ddf-899f-4fd343f7dfc6</t>
  </si>
  <si>
    <t>3e8a5c24-ebcb-4550-bc26-d73ed1a784c6</t>
  </si>
  <si>
    <t>71d75955-81e8-48cb-999d-4383c5728a61</t>
  </si>
  <si>
    <t>cc6434cd-7f18-468f-a450-724cc07267f5</t>
  </si>
  <si>
    <t>c7e29162-89e3-447f-8996-04769bb64f26</t>
  </si>
  <si>
    <t>cc616c21-7fa0-4800-b7ef-8558cd47ccf2</t>
  </si>
  <si>
    <t>225824c8-a0da-4177-995a-774806fde932</t>
  </si>
  <si>
    <t>c84c38be-dc24-4554-92f2-a2cc2756ba18</t>
  </si>
  <si>
    <t>e7914df0-d3cb-45b1-b2fe-0762cf782e6b</t>
  </si>
  <si>
    <t>ad681118-e375-4b52-80c5-0d976f0c28cc</t>
  </si>
  <si>
    <t>f9a06e0a-dd53-416b-b467-20b02477c8fc</t>
  </si>
  <si>
    <t>215d3c72-2a90-48f7-846b-e108b40d3224</t>
  </si>
  <si>
    <t>d3dd2beb-df24-4b06-978f-93d15fc8f9a9</t>
  </si>
  <si>
    <t>applewatchNEW-40-1PACK</t>
  </si>
  <si>
    <t>265930b9123bfc391f48e54b2bf726c0</t>
  </si>
  <si>
    <t>24809327-8cb2-4c29-b668-122be9e1d7fe</t>
  </si>
  <si>
    <t>78ec2654-3298-41d4-9502-34ff8de99771</t>
  </si>
  <si>
    <t>a414b1d5-7e64-4c8a-aa7b-3d62448b5593</t>
  </si>
  <si>
    <t>a2984e8c-995b-404b-8e61-da99b15b9f7b</t>
  </si>
  <si>
    <t>ef6816de-4056-45f8-b93a-000754b09c94</t>
  </si>
  <si>
    <t>547ed9ac-5bed-42bb-99c1-5e10c1de0ad2</t>
  </si>
  <si>
    <t>a751402f-e258-4586-b7c1-a48b455096da</t>
  </si>
  <si>
    <t>94e4c3ff-43f9-4799-8add-b18c4755f7e4</t>
  </si>
  <si>
    <t>8d266f45-859d-4190-8ad8-ca9661e63a0b</t>
  </si>
  <si>
    <t>Jan 13, 2024</t>
  </si>
  <si>
    <t>3efadbd3-45ec-431f-994f-fa2fa28cf7a9</t>
  </si>
  <si>
    <t>c7d83b7d-a47c-4790-9f07-d8338c2bba1f</t>
  </si>
  <si>
    <t>36b9f17f-2bd2-417d-8837-dc45ae19d37d</t>
  </si>
  <si>
    <t>37a1e599-1e1f-44cf-8ff0-5a26aa91f8f4</t>
  </si>
  <si>
    <t>4b3ad20f-7834-4298-b53f-d103852b2ad2</t>
  </si>
  <si>
    <t>a4d9cc51-acc6-4961-b4fd-b82d2ebcc7ea</t>
  </si>
  <si>
    <t>8dc98530-40c5-4685-bb10-f28654d87d91</t>
  </si>
  <si>
    <t>b18ade6e-3551-4f8f-aed0-ac41b6929315</t>
  </si>
  <si>
    <t>c0dd0ed4-a305-4bc1-a4e6-0a5496cbe913</t>
  </si>
  <si>
    <t>749c818e-2278-4e65-8e4c-6ab270ad2241</t>
  </si>
  <si>
    <t>11a82517-da97-4614-a629-8c719bf4e98b</t>
  </si>
  <si>
    <t>38576b18-1f78-4ca9-b973-adf5367699fc</t>
  </si>
  <si>
    <t>fd24d42c-ea8b-400e-95b4-73f263be4380</t>
  </si>
  <si>
    <t>3d0d1300-8ceb-497a-9214-022ba7584ae6</t>
  </si>
  <si>
    <t>2f2ca1a8-9ecd-4c68-8fc6-a8a9182f68cc</t>
  </si>
  <si>
    <t>6fa83b23-8865-499f-920c-f0cc353d4efd</t>
  </si>
  <si>
    <t>1bb07a7e-8ce1-443f-9417-1eb4c772a0e1</t>
  </si>
  <si>
    <t>77bba609-dc3b-4e11-8750-5c1daf7eb634</t>
  </si>
  <si>
    <t>d3ab59da-9b46-4fbc-906c-ef9f9bd55473</t>
  </si>
  <si>
    <t>cb34fd51-c3a2-42a4-82e8-6d936fb6dec6</t>
  </si>
  <si>
    <t>4868113a-10b8-44f7-834f-9fce02f9bf7c</t>
  </si>
  <si>
    <t>6e055fbe-f1aa-4d65-8c48-4f1106b0f603</t>
  </si>
  <si>
    <t>f34f4d3d-41ec-4cb9-a7da-ed24230df1b0</t>
  </si>
  <si>
    <t>973370a4-6632-40cc-a8e8-02e7470ce32d</t>
  </si>
  <si>
    <t>1ae2fab4-90ea-45c9-954d-f0f10c309e70</t>
  </si>
  <si>
    <t>842969ce-5243-4e44-8567-66835843422f</t>
  </si>
  <si>
    <t>91ad4c71-2db5-44da-adc7-62d19a8897e0</t>
  </si>
  <si>
    <t>a1ba1672-b7ab-451f-b42a-edb0c1740d47</t>
  </si>
  <si>
    <t>ca6ee234-61bd-46f0-b741-01335058255b</t>
  </si>
  <si>
    <t>4d840511-6f45-4fe3-a41a-e257b054cdc9</t>
  </si>
  <si>
    <t>cef40efd-c6f1-475e-a61f-0771918d29d5</t>
  </si>
  <si>
    <t>83ec2fd2-bc64-49d3-a4a5-9dd70086ebca</t>
  </si>
  <si>
    <t>954136c3-b380-4678-891b-feeba2d7c003</t>
  </si>
  <si>
    <t>d3c4be52-3b3a-49de-8e1e-f42e68bbfde8</t>
  </si>
  <si>
    <t>6ac89bd7-7663-4383-8eaf-348cba2d9c82</t>
  </si>
  <si>
    <t>29118d06-d8ec-46c6-a496-914491adf282</t>
  </si>
  <si>
    <t>121111d3-f6af-4380-a21b-9fb83b3e1293</t>
  </si>
  <si>
    <t>5b9e54d0-e14e-4835-97de-923c3d87cded</t>
  </si>
  <si>
    <t>3cf54ec6-7983-4a75-b378-f3ca002d85ae</t>
  </si>
  <si>
    <t>32e45576-c1db-4062-9169-361d22608d21</t>
  </si>
  <si>
    <t>c0650f12-61a1-475b-959e-9180c6387dbe</t>
  </si>
  <si>
    <t>a54daa85-0c02-4ff1-9042-1e84a4cc5583</t>
  </si>
  <si>
    <t>f1e4527e-0679-4bd1-a57f-1fc4d63c96a8</t>
  </si>
  <si>
    <t>f00b1c43-4eab-4f8b-bd23-44565f45aebe</t>
  </si>
  <si>
    <t>HUP50PRO2P</t>
  </si>
  <si>
    <t>3de3c9c2f3d0388c665ba46357687968</t>
  </si>
  <si>
    <t>c18bcbae-bbab-4885-8c31-671ad3d586f0</t>
  </si>
  <si>
    <t>6d01a9f2-0fef-4128-bbfc-29b0b81b806f</t>
  </si>
  <si>
    <t>0d4e0e6d-48ff-4422-942a-916f2aff0b2d</t>
  </si>
  <si>
    <t>9d184abe-0ed2-42da-b149-f94918730d95</t>
  </si>
  <si>
    <t>bbaa47f0-40a6-4d6a-a3c8-2b2affd33f04</t>
  </si>
  <si>
    <t>f18cef29-df43-4801-8c21-538476e9cd43</t>
  </si>
  <si>
    <t>84f5d490-9aac-4076-9ffb-e3ff771b829a</t>
  </si>
  <si>
    <t>c130f389-61f2-4614-9259-5fe366934049</t>
  </si>
  <si>
    <t>c99b2823-e2a6-45fc-b294-bbaf94630b4c</t>
  </si>
  <si>
    <t>a0c60e17-5f98-4d88-b353-efb2a4b3b110</t>
  </si>
  <si>
    <t>71c9221f-24c8-4a40-b8dc-c61eeaa17861</t>
  </si>
  <si>
    <t>f599d90f-09e4-401a-a4c7-0467dda92fa3</t>
  </si>
  <si>
    <t>d3571473-f0fc-459e-95c6-ed759993f2e7</t>
  </si>
  <si>
    <t>df0293d7-deb6-427c-b4ce-5bed81807242</t>
  </si>
  <si>
    <t>3fdb7703-a2e5-43e1-9497-7786ca7ca3c7</t>
  </si>
  <si>
    <t>b64bbcaa-a492-4c5a-8db0-684db0f9bce5</t>
  </si>
  <si>
    <t>faf43b2b-d380-408c-9d61-2b97706278c4</t>
  </si>
  <si>
    <t>9ef6d9e0-1f3a-48ac-9893-2a7802e3fd3e</t>
  </si>
  <si>
    <t>0e021ea8-bb9e-445b-8679-67a6e4838ca1</t>
  </si>
  <si>
    <t>8e2d76e2-0c74-462d-9800-e08114694f82</t>
  </si>
  <si>
    <t>27a198e5-b87b-4b05-91e7-9ac660efa7b3</t>
  </si>
  <si>
    <t>0e8ecafd-8db9-445c-9b3a-5f629a1b3bf1</t>
  </si>
  <si>
    <t>f1a1267b-6957-4964-a41d-7635d8cfe0d1</t>
  </si>
  <si>
    <t>5675deb2-0410-442f-88d0-5d1f1b16fd05</t>
  </si>
  <si>
    <t>a2845cb1-82b5-42c4-af0f-5f3d9430519f</t>
  </si>
  <si>
    <t>ae202a9a-a766-4598-a35d-7673b1fc38ec</t>
  </si>
  <si>
    <t>ec1493f3-2909-4c89-9c76-3e2b779f7d85</t>
  </si>
  <si>
    <t>1be3edac-3a30-4cac-a62e-2d7f57de6930</t>
  </si>
  <si>
    <t>840ef0a9-1fcd-4367-9cef-1064b30cb82b</t>
  </si>
  <si>
    <t>f1b869a6-b6bc-4915-bdb5-c5ac819ed1f9</t>
  </si>
  <si>
    <t>c941d892-6865-4685-9c01-dc6a872953b8</t>
  </si>
  <si>
    <t>4bbcfc8f-3009-49a3-b0a3-43a8c224063c</t>
  </si>
  <si>
    <t>ebe45006-63e5-46ca-9b60-7d359efb4435</t>
  </si>
  <si>
    <t>e1d3d552-b78b-453b-b952-61e977394735</t>
  </si>
  <si>
    <t>7c630b3d-a0f1-4039-9a6d-0a086708fac5</t>
  </si>
  <si>
    <t>62d8732c-2585-46cd-be9f-5cbf96e6892a</t>
  </si>
  <si>
    <t>9cdefc36-bd63-467f-b92c-bd5644cf236b</t>
  </si>
  <si>
    <t>3ade937f-7b7e-4023-b62b-e922e187367c</t>
  </si>
  <si>
    <t>59a8e762-f8d7-471d-8664-0f7be2da8f95</t>
  </si>
  <si>
    <t>e904b9a6-d14b-47b6-8d3a-32d8732787d8</t>
  </si>
  <si>
    <t>Jan 12, 2024</t>
  </si>
  <si>
    <t>1ecc5976-6500-4491-97b4-caddc11fb891</t>
  </si>
  <si>
    <t>d3f45cd0-05db-4449-9906-4ce80781d997</t>
  </si>
  <si>
    <t>2c2d6e1f-79bd-416e-a31e-76a127846d5f</t>
  </si>
  <si>
    <t>c473df4d-76bd-4067-8ed0-5eced7f278e4</t>
  </si>
  <si>
    <t>03d7e72c-133b-4bb8-afe8-65aaf1114680</t>
  </si>
  <si>
    <t>51e27e9c-2154-4aa3-85e4-c9291ea98a61</t>
  </si>
  <si>
    <t>2804f5bd-09c6-4f0f-96df-8111c5d34806</t>
  </si>
  <si>
    <t>e9d2aaa7-1923-4aaa-933d-ec9ce8a731bf</t>
  </si>
  <si>
    <t>bb5f33ec-c1ea-46a9-aefe-1a6d07a0459c</t>
  </si>
  <si>
    <t>717c69eb-6b2a-4602-a1ba-24287bf49103</t>
  </si>
  <si>
    <t>2fc4bc77-f7bf-4a7c-aea5-e03eb4033691</t>
  </si>
  <si>
    <t>752647b8-2cd3-49d5-8b23-704c83d74126</t>
  </si>
  <si>
    <t>b7cf2234-3d7f-479c-b970-7d40234ea957</t>
  </si>
  <si>
    <t>f3e11fa8-4f41-48ad-8cf7-d0cdd5245b16</t>
  </si>
  <si>
    <t>0d32e053-8fa1-4c78-b402-3a5d4d254541</t>
  </si>
  <si>
    <t>db8152ea-17f3-4880-84e9-8387e6609699</t>
  </si>
  <si>
    <t>XIARED12C1PACSCR&amp;1PACLEN0074</t>
  </si>
  <si>
    <t>1caafc0df9b543d349625ac186851395</t>
  </si>
  <si>
    <t>9252ba27-5608-482d-8b84-1a4f2a9d0337</t>
  </si>
  <si>
    <t>e21ffebb-2375-4132-ac71-5b108aec3a16</t>
  </si>
  <si>
    <t>fa6a4f44-7f2f-4fb1-93d3-4c77329eb654</t>
  </si>
  <si>
    <t>77eb0c19-a880-46b7-a928-8ab143cd5bca</t>
  </si>
  <si>
    <t>05f21d71-2e73-4cee-9ac8-b17049d801d8</t>
  </si>
  <si>
    <t>58c40af8-d4b7-4759-8f2a-8d96cefabab2</t>
  </si>
  <si>
    <t>87e9c1be-f66f-4813-a981-afed26f22de6</t>
  </si>
  <si>
    <t>575248f5-ebc3-4512-93aa-94c8a717331e</t>
  </si>
  <si>
    <t>c0e950ce-399f-4250-b268-d9173866b4a8</t>
  </si>
  <si>
    <t>c41b791d-293b-416e-bc2f-a391d7df5d70</t>
  </si>
  <si>
    <t>e85ce1e8-11fa-448f-bb1e-1c20d59152d0</t>
  </si>
  <si>
    <t>f5c6fece-7183-4670-8f5c-6baa8950a60d</t>
  </si>
  <si>
    <t>b35f4cfc-ed16-4a6f-8cf5-b36134115855</t>
  </si>
  <si>
    <t>ac9c4c29-ceda-4345-9dc2-81e97b9c6bf6</t>
  </si>
  <si>
    <t>5cdd0e74-1ac2-48c0-85ef-e0be4e93c7d4</t>
  </si>
  <si>
    <t>afb04031-4536-4d01-b3a2-421eb0399bee</t>
  </si>
  <si>
    <t>22ccdaa7-518b-433f-862f-9cb326249fcd</t>
  </si>
  <si>
    <t>6d9cfb92-ed73-4884-9c22-3f806ee89281</t>
  </si>
  <si>
    <t>2f1afe9d-42c1-450d-9d7f-e5624bc5960a</t>
  </si>
  <si>
    <t>056d90a4-554e-4eaa-a557-29d7c26883f5</t>
  </si>
  <si>
    <t>15940dfc-e39e-4ff1-ad6f-ed2c700ae39e</t>
  </si>
  <si>
    <t>d9b1468c-1f69-4326-a344-0efe86ecb42f</t>
  </si>
  <si>
    <t>d5bb0df6-165b-413c-90de-a9d512726e82</t>
  </si>
  <si>
    <t>6f9b1295-e0ff-4920-aa09-80eefd1708c9</t>
  </si>
  <si>
    <t>9fa5ef25-4f0b-4432-b315-bb5df667365f</t>
  </si>
  <si>
    <t>8cc7767f-582c-4698-8e74-6d18827ce3d9</t>
  </si>
  <si>
    <t>3df57741-3280-46a2-ae7d-e2fa3eee00ea</t>
  </si>
  <si>
    <t>fb376a77-60f3-4b86-af36-060f3eb4a5fc</t>
  </si>
  <si>
    <t>1e464962-adb5-4d49-9402-cf7feaaf0e16</t>
  </si>
  <si>
    <t>cc0cf5f5-198d-41bc-8564-0a9e5c1085c2</t>
  </si>
  <si>
    <t>c9251443-248a-4372-81c5-10d76aaa581c</t>
  </si>
  <si>
    <t>56e4c19c-9309-42a8-8641-9663ac201c7f</t>
  </si>
  <si>
    <t>d37ffa1b-edf2-42e2-b56e-2686fdec5d75</t>
  </si>
  <si>
    <t>62226cb5-b641-4335-9cb8-45600f0d0796</t>
  </si>
  <si>
    <t>f211af8e-4d9c-4795-b399-e92b4c403a50</t>
  </si>
  <si>
    <t>7dbb3e27-222f-4765-b673-c046754b9622</t>
  </si>
  <si>
    <t>6bf9e424-2a5b-4d64-a968-083474e20c6c</t>
  </si>
  <si>
    <t>ca907d20-dfed-44c2-8b6d-abcf75849175</t>
  </si>
  <si>
    <t>fb4c6886-ccb3-475f-8c4a-30d442da522e</t>
  </si>
  <si>
    <t>6da3eb6b-2005-466d-9843-d94f7f11a579</t>
  </si>
  <si>
    <t>52ee049c-5420-4134-81dd-337afa723d42</t>
  </si>
  <si>
    <t>8a27af10-390b-439e-832d-8070dcd8c229</t>
  </si>
  <si>
    <t>4063141e-31b3-4d2b-98de-4d932eda1137</t>
  </si>
  <si>
    <t>a2124d31-0284-4019-a062-73232ce72779</t>
  </si>
  <si>
    <t>1747866c-881a-4ad0-a585-28769f3d553c</t>
  </si>
  <si>
    <t>4ba54d54-964b-47ef-9b5f-b320e2787579</t>
  </si>
  <si>
    <t>db9862c9-bdd0-427a-9d04-9adf57393d05</t>
  </si>
  <si>
    <t>c7392e41-79a1-4029-a924-3910c983991a</t>
  </si>
  <si>
    <t>03804805-18a8-4098-8dad-83ae4ad3da39</t>
  </si>
  <si>
    <t>db7124eb-fe44-44fb-81c0-f7bf44231465</t>
  </si>
  <si>
    <t>410216ca-cdb2-4fa7-b139-ab7e1daec56b</t>
  </si>
  <si>
    <t>d242a089-b38c-42c0-b87e-fce2acaeadad</t>
  </si>
  <si>
    <t>546c68bb-a8d7-4bbb-9490-1f5d6d942a4f</t>
  </si>
  <si>
    <t>Jan 11, 2024</t>
  </si>
  <si>
    <t>5538c33d-b894-4d16-8336-f1fc753e508d</t>
  </si>
  <si>
    <t>8ec3e5c6-0082-4e2b-a957-5330a08b7e0b</t>
  </si>
  <si>
    <t>a759d4e5-ce84-4392-ab5d-f802d674d1ca</t>
  </si>
  <si>
    <t>f40cd003-edbe-4b96-8acf-78d7ced6cc09</t>
  </si>
  <si>
    <t>040e8fda-e831-4a06-868b-99767e78757f</t>
  </si>
  <si>
    <t>7b997f3d-2cf9-43e2-90d5-d1f5ace5fe0f</t>
  </si>
  <si>
    <t>924ee1c7-97ad-4cb5-a04f-f9b6d171cabd</t>
  </si>
  <si>
    <t>c898b3c2-84af-4979-9b8b-9f0eb1c4b605</t>
  </si>
  <si>
    <t>0ea6b19b-611c-4970-a474-59c06eee3bb2</t>
  </si>
  <si>
    <t>99235388-0e84-4749-8908-493c1190d927</t>
  </si>
  <si>
    <t>de7df5dc-cef0-4be9-98b9-d19b091ac8cf</t>
  </si>
  <si>
    <t>9af234d2-6a59-43a1-98da-54efb72f53f9</t>
  </si>
  <si>
    <t>20aa4fa0-0c12-4c60-810e-145b8a924c02</t>
  </si>
  <si>
    <t>11801394-4029-4013-807d-21507a264e10</t>
  </si>
  <si>
    <t>a4c49eba-f27e-4039-aa57-327a901a7458</t>
  </si>
  <si>
    <t>67f87600-d1c1-41e4-80f8-bf51dd66488b</t>
  </si>
  <si>
    <t>d98801fa-7904-4ffa-9320-6a5c1cd44bed</t>
  </si>
  <si>
    <t>ea8f8e32-5ffb-4555-9f64-5a979d9f053a</t>
  </si>
  <si>
    <t>3493ef3f-d99a-4d26-a854-f3dcba55d5df</t>
  </si>
  <si>
    <t>a97bcc95-e989-4b41-b68c-7220485db05f</t>
  </si>
  <si>
    <t>a28e3817-f412-48b0-a7d8-9ee5b70e3fd1</t>
  </si>
  <si>
    <t>bbedf660-76c7-4f1f-8f4d-86583a4bf5ec</t>
  </si>
  <si>
    <t>abbb1fc1-2f15-450a-8d3e-edacfc126056</t>
  </si>
  <si>
    <t>cde354d8-6628-4d0f-b643-898b4189b5a9</t>
  </si>
  <si>
    <t>0515fc02-6061-4136-98da-a109028169aa</t>
  </si>
  <si>
    <t>baa1b569-877c-4415-8654-9b8d2d25713b</t>
  </si>
  <si>
    <t>c99a2a3f-7d08-4458-b95e-b8dd460a1e38</t>
  </si>
  <si>
    <t>2fddb8a6-7410-452e-afad-d7d3aac4294c</t>
  </si>
  <si>
    <t>dcfeadc1-94af-478e-a762-e11619d31c8c</t>
  </si>
  <si>
    <t>87e603a9-c060-428a-80ac-df0d6e3bf116</t>
  </si>
  <si>
    <t>6434c852-8d9b-4e4c-8b10-97b42ece8bb8</t>
  </si>
  <si>
    <t>0d4c63d2-fb79-4469-a190-38ed0f690fb0</t>
  </si>
  <si>
    <t>ffedf76d-e519-41f5-bfcd-4a0dc0366a67</t>
  </si>
  <si>
    <t>b6897476-343a-472f-a372-d012bff4000b</t>
  </si>
  <si>
    <t>b84fda68-ac6a-451b-93b9-ea4d984a0f29</t>
  </si>
  <si>
    <t>3918cdc4-7517-42fb-aa60-6e7565c9e41f</t>
  </si>
  <si>
    <t>4e35bb70-caa6-4d69-8938-2b76fd656e2d</t>
  </si>
  <si>
    <t>0d9fc289-5c77-4dff-ae2d-1e16a3bb5c71</t>
  </si>
  <si>
    <t>0e34746a-6b5c-4a11-ad79-b39582a5ee1c</t>
  </si>
  <si>
    <t>aebabc00-d44f-4e0a-94f5-92d4cd427fe6</t>
  </si>
  <si>
    <t>78ec7e6d-2698-4804-8f7b-23284b92e5b5</t>
  </si>
  <si>
    <t>27564ada-5dd3-456a-9c49-3db437b6ca62</t>
  </si>
  <si>
    <t>385eb16c-6132-48f6-ab23-2c935e3d8604</t>
  </si>
  <si>
    <t>9ec0264f-5bcd-450d-8604-cdfc21fcce35</t>
  </si>
  <si>
    <t>f7048a1f-f5c2-48b4-bdf5-195850ddb28e</t>
  </si>
  <si>
    <t>7f91a54b-c7f8-41bf-88b1-fe80f50230b2</t>
  </si>
  <si>
    <t>7a6d2121-7ffe-4e61-83f1-b8cd2313ff52</t>
  </si>
  <si>
    <t>3accd694-fde7-47e5-818e-2dd73c33485b</t>
  </si>
  <si>
    <t>64161a0c-6f1b-4899-ac54-95354daeea2e</t>
  </si>
  <si>
    <t>c50d6a05-228d-425e-b096-6eb61178a0e9</t>
  </si>
  <si>
    <t>3a10824e-4c4a-47ed-87be-afb7617e96e7</t>
  </si>
  <si>
    <t>7d34c37f-5c23-4c3e-b6ec-737bceb30450</t>
  </si>
  <si>
    <t>aa32df6b-1501-4004-8cb3-9c9307f8b4a1</t>
  </si>
  <si>
    <t>53514a16-a0f7-42b3-94b7-d60c075382ef</t>
  </si>
  <si>
    <t>4f189557-81bc-4a3e-851d-d23ff839e943</t>
  </si>
  <si>
    <t>8bb7491d-7010-47d2-a9c0-64c37df1033a</t>
  </si>
  <si>
    <t>b44f70e7-b915-4d1d-ad93-b9fa64e4f3ed</t>
  </si>
  <si>
    <t>9f887522-4b62-4a4c-b722-4d341bf4b748</t>
  </si>
  <si>
    <t>2c5758e5-7d3d-4163-96a7-4d39be4753bc</t>
  </si>
  <si>
    <t>37062b07-2d97-4558-b93d-10fa184561fc</t>
  </si>
  <si>
    <t>ef8ac8ae-7b88-46e8-8d00-259d03289185</t>
  </si>
  <si>
    <t>c921e442-15d3-4617-882d-b12699f4f234</t>
  </si>
  <si>
    <t>06264ab4-ece9-45b7-a12f-74ee9906e458</t>
  </si>
  <si>
    <t>50d05bb1-05d7-4c1d-a205-8c1eb3d93432</t>
  </si>
  <si>
    <t>0de70635-5f99-4c49-b22d-41f6eab68fd8</t>
  </si>
  <si>
    <t>0bd3063a-8374-4f8b-a031-83e7c5adcb61</t>
  </si>
  <si>
    <t>1ef50b6c-6450-4b6a-b1c3-e23ae9500ed1</t>
  </si>
  <si>
    <t>51d75fad-56e2-4921-a992-a82564a05d05</t>
  </si>
  <si>
    <t>5518763c-f688-4d32-88e2-502dcc7f81bd</t>
  </si>
  <si>
    <t>0ab18cd3-45f6-4336-b188-1b737deff25b</t>
  </si>
  <si>
    <t>2683af6c-b8c1-4cb9-bcb6-6909837436df</t>
  </si>
  <si>
    <t>06f3bdc2-dfdc-4d28-b614-19e143f92e73</t>
  </si>
  <si>
    <t>ri308</t>
  </si>
  <si>
    <t>495883bf1c0a96b8705ce794428f8a75</t>
  </si>
  <si>
    <t>54724194-ac2a-4e1c-8eb5-eb3a55532602</t>
  </si>
  <si>
    <t>3acf0f73-7be0-46e7-9870-3ba5772a3129</t>
  </si>
  <si>
    <t>473a577a-badf-42bc-9ebb-3a925d548c5c</t>
  </si>
  <si>
    <t>78e40542-9dd2-43e8-9c30-89bfdc17ccd2</t>
  </si>
  <si>
    <t>990492ba-420b-4a6c-9196-b1fba2f09d35</t>
  </si>
  <si>
    <t>f6a771c1-6577-44d8-8be5-50f25566ee95</t>
  </si>
  <si>
    <t>86fb5337-55ae-489e-a3eb-6cc8ad63769f</t>
  </si>
  <si>
    <t>ri20p1</t>
  </si>
  <si>
    <t>b18ce7148cba075cc558e09cfcca96d9</t>
  </si>
  <si>
    <t>7bbace4d-71f3-42f6-a00e-51ca44ad6c8a</t>
  </si>
  <si>
    <t>ccf21950-7608-472f-be60-93c0eb7557db</t>
  </si>
  <si>
    <t>7e27ba63-c209-4e4f-b090-b01d1e8e9d64</t>
  </si>
  <si>
    <t>dd607b6d-0833-478b-b16b-60445108e9b9</t>
  </si>
  <si>
    <t>6e2a7c3d-3052-4867-bd28-4f762e320e8c</t>
  </si>
  <si>
    <t>de876337-d82e-443b-82a1-2a83ec33e285</t>
  </si>
  <si>
    <t>1603b7cb-a4d2-4e9d-ba36-4ac851c6ee5c</t>
  </si>
  <si>
    <t>c1150a64-3765-4c93-8da9-a9a4d79a4820</t>
  </si>
  <si>
    <t>a822d082-b77f-4b6b-9cf9-70a673b74303</t>
  </si>
  <si>
    <t>799f43cf-93e1-4d1e-b0ee-e5154f87f6c7</t>
  </si>
  <si>
    <t>ceb1b4bb-d39d-4083-b6bb-ad439086ae9f</t>
  </si>
  <si>
    <t>992fa764-fe4f-4cce-b952-8c57c6a98175</t>
  </si>
  <si>
    <t>5be9e657-c980-49c1-ba02-922ce6201639</t>
  </si>
  <si>
    <t>b5d04126-5eb8-414a-8e66-f0e51b3bb261</t>
  </si>
  <si>
    <t>73664b5c-f19d-4343-b6a3-cae21934a346</t>
  </si>
  <si>
    <t>Jan 10, 2024</t>
  </si>
  <si>
    <t>63bcf747-b073-4379-8c79-f6afc2aab4cc</t>
  </si>
  <si>
    <t>87224d43-0d99-4c88-9ebe-f140b08c3c47</t>
  </si>
  <si>
    <t>f3849493-a38d-411c-bb4b-19336bca2373</t>
  </si>
  <si>
    <t>2d340a6d-3e38-4715-ba3c-54f841eecde6</t>
  </si>
  <si>
    <t>d30fae5b-bdf9-4706-88cb-d9bd4178b9df</t>
  </si>
  <si>
    <t>18121d5e-63a5-4c85-80ed-20b618ad9fde</t>
  </si>
  <si>
    <t>36291cd4-3b78-418a-ba6c-2eaef4757591</t>
  </si>
  <si>
    <t>5497e9bc-0d14-4189-b04b-d7c3e9384ad0</t>
  </si>
  <si>
    <t>0e4883bc-790c-4cf4-ae60-643b6d7b2b5c</t>
  </si>
  <si>
    <t>6a6694ca-a9e1-44f3-aebe-c0fec4d55e04</t>
  </si>
  <si>
    <t>fef21bc3-1ab7-4bdf-97df-c5f05b35356e</t>
  </si>
  <si>
    <t>f013ef28-4d79-4586-b2b1-361d68d2e5e2</t>
  </si>
  <si>
    <t>f26888b3-ded9-4c97-ac1f-ee0977c1eede</t>
  </si>
  <si>
    <t>99debc3c-0dbb-4abf-9727-425518324201</t>
  </si>
  <si>
    <t>2aa085c5-53c9-4606-8dce-e318a6de5eb3</t>
  </si>
  <si>
    <t>18596a22-a4e2-48f8-b7a4-4e9a24fabdd0</t>
  </si>
  <si>
    <t>c193b864-5f77-4c37-9db6-81cf83124d04</t>
  </si>
  <si>
    <t>ecea1b18-3da9-4547-b786-9704f8033da8</t>
  </si>
  <si>
    <t>98e20252-9144-41f0-a2f0-c94aaf8b8297</t>
  </si>
  <si>
    <t>a2a153b3-1273-402b-ba6c-683db785e5cc</t>
  </si>
  <si>
    <t>d095b6e8-37bc-41be-860a-6ea8822a4709</t>
  </si>
  <si>
    <t>d6dcf054-0934-4309-8c8d-09edda4f3ea5</t>
  </si>
  <si>
    <t>0e277113-df12-40c7-bdca-af857ffeb517</t>
  </si>
  <si>
    <t>4a500d55-0bab-48bf-b869-ffaaf8fe2588</t>
  </si>
  <si>
    <t>5b5a1171-f72e-45bb-b050-87c2743f83ca</t>
  </si>
  <si>
    <t>b33cd542-5ff2-4c99-90ae-6188f27aee86</t>
  </si>
  <si>
    <t>bdbffb6e-fce5-40ed-ba0c-ed1bae77debc</t>
  </si>
  <si>
    <t>09a74c19-8194-48f8-8ced-39ac0c127e6f</t>
  </si>
  <si>
    <t>c1706079-09b5-4ade-9690-a8d681c49779</t>
  </si>
  <si>
    <t>87adb4d7-1b8d-495f-b60c-29346da5b681</t>
  </si>
  <si>
    <t>143e536b-8ca6-49d3-9c5a-eadd423dd836</t>
  </si>
  <si>
    <t>ce31972f-edbb-47a1-a8fd-e2f2e059aba2</t>
  </si>
  <si>
    <t>2d9107a3-00f2-4aa9-b51f-6c57da9a4938</t>
  </si>
  <si>
    <t>26a32695-1fc6-4fc9-b029-92f673c5cf8d</t>
  </si>
  <si>
    <t>d66b3e96-1e61-424e-91ae-43e21c127359</t>
  </si>
  <si>
    <t>MOTOG53P2</t>
  </si>
  <si>
    <t>82c01ea8e2e8b10308836f28cda96cf4</t>
  </si>
  <si>
    <t>7e069411-51cb-431d-aa5e-bfc1477452e4</t>
  </si>
  <si>
    <t>4f95b1cc-0378-4642-9efe-b5534e692316</t>
  </si>
  <si>
    <t>9f1f0a5d-e764-47d2-9c1c-2b6dbafaae9b</t>
  </si>
  <si>
    <t>3f4ad581-f5f6-4d39-b972-bfcfea5a4b06</t>
  </si>
  <si>
    <t>92482957-27de-4964-bdfb-8faa4a183de9</t>
  </si>
  <si>
    <t>1326cf52-f4e9-49bd-b77f-d6beecec602e</t>
  </si>
  <si>
    <t>c7a7e281-d8c1-427d-a38e-b4a0797955c2</t>
  </si>
  <si>
    <t>fd115054-9e37-43d4-a7f6-b8c40278794a</t>
  </si>
  <si>
    <t>e8e284b8-372e-473c-bc35-5e870e68d688</t>
  </si>
  <si>
    <t>082c9384-f43c-4a54-beb5-43887199ddb8</t>
  </si>
  <si>
    <t>f5b7cb5d-98fb-47b1-9421-487e8f711c99</t>
  </si>
  <si>
    <t>a3263d5c-a1fe-4256-9711-f08790c156a3</t>
  </si>
  <si>
    <t>663e1d56-5ee7-4781-96f6-f4ec26a02db2</t>
  </si>
  <si>
    <t>7392acd7-ca50-459a-aff6-6f7f894125f5</t>
  </si>
  <si>
    <t>23de88f4-23c6-4b91-bf89-99fd41db0191</t>
  </si>
  <si>
    <t>2a755ec2-3d98-4741-ba01-a224f1e174b1</t>
  </si>
  <si>
    <t>2829b5e0-f483-4a91-9f7f-7a3ada71f919</t>
  </si>
  <si>
    <t>e4174aa9-ea95-423e-b764-dc65bb2a5e11</t>
  </si>
  <si>
    <t>4e808688-8244-4387-b372-e5aae88f971a</t>
  </si>
  <si>
    <t>1f010a51-5b7c-456b-a32d-1bb3d929cd7a</t>
  </si>
  <si>
    <t>8922e16e-ed7a-4064-a09e-7531ea675950</t>
  </si>
  <si>
    <t>5f5938c1-7c0a-4b35-b5fa-b973e120a503</t>
  </si>
  <si>
    <t>4282fa45-0531-4615-9f69-f3f634e824a6</t>
  </si>
  <si>
    <t>b256d634-5ace-4f16-885b-90c15ec7c581</t>
  </si>
  <si>
    <t>0d770062-2151-42e5-a6a2-6b85d587f402</t>
  </si>
  <si>
    <t>73774dc3-5d8d-461d-860d-2bfd461b6344</t>
  </si>
  <si>
    <t>3c9e27ec-a2c8-41d2-8d55-d4d22fd3d09e</t>
  </si>
  <si>
    <t>acfbafe2-278d-45d9-8c24-baedf5f38472</t>
  </si>
  <si>
    <t>0823d9a2-bbd8-468a-9ef6-0767abfd6399</t>
  </si>
  <si>
    <t>5a41e53b-ac58-4da1-b00e-39c55e1ea9a5</t>
  </si>
  <si>
    <t>6b443009-6262-4b91-afb8-13e7313e94e6</t>
  </si>
  <si>
    <t>85138674-4157-4ab9-9b8a-95833a317e6e</t>
  </si>
  <si>
    <t>20a93e8b-a156-4682-844c-04641e7e8ee7</t>
  </si>
  <si>
    <t>7bf0b5c1-f20d-4a32-ae4f-b4d15d2124bd</t>
  </si>
  <si>
    <t>d8262cc2-34ab-4452-b7fa-d787d8e047cd</t>
  </si>
  <si>
    <t>18775f84-1731-462a-a71a-8049d0f8bf77</t>
  </si>
  <si>
    <t>f80bd63f-4a36-41ef-990c-3c5e37e55561</t>
  </si>
  <si>
    <t>4e289859-c6ad-4643-b830-b635b7bf37bd</t>
  </si>
  <si>
    <t>8508c80b-2bd1-4dc5-88cc-a8b0fb97d2cc</t>
  </si>
  <si>
    <t>5a0d7edd-9f4a-4687-8365-50ab68471632</t>
  </si>
  <si>
    <t>5c88c9cf-e854-43c7-a3ae-e1e3999e1eb2</t>
  </si>
  <si>
    <t>84425e37-e863-4cb7-82b4-be1666189181</t>
  </si>
  <si>
    <t>dc456a91-e728-4aab-89fe-6035708e5ad1</t>
  </si>
  <si>
    <t>7a35858e-94c3-4bfe-a6a4-43d379bc2340</t>
  </si>
  <si>
    <t>c583fab5-7fef-4c2f-a8d2-a923008a2e5f</t>
  </si>
  <si>
    <t>70c4880e-5427-437c-b016-9382ca807b00</t>
  </si>
  <si>
    <t>27c8ece4-9e9c-4be7-818f-da60eb57cda5</t>
  </si>
  <si>
    <t>bad742e8-1bcd-463e-a40e-37c7aa99b9eb</t>
  </si>
  <si>
    <t>596b9af4-a135-4d76-98d9-aa1b298a8fe8</t>
  </si>
  <si>
    <t>11107a6c-7954-4415-a2df-e4c723495f2b</t>
  </si>
  <si>
    <t>2c943d1c-c0be-4a29-888f-0564c2ba6c68</t>
  </si>
  <si>
    <t>9c7bb374-577b-42bc-b382-ae7922191a0e</t>
  </si>
  <si>
    <t>de363c12-d1bd-47eb-8b90-9e6d9c3caa4d</t>
  </si>
  <si>
    <t>f79c3e14-5d4f-4264-aab3-16ea778661c0</t>
  </si>
  <si>
    <t>9a9244a1-1652-468f-9243-6d3e6db3dddf</t>
  </si>
  <si>
    <t>82c3cb3e-eeaa-4025-a1c2-aabc6ccf1479</t>
  </si>
  <si>
    <t>d5bacf57-28a2-44fe-8ea4-7bfc3202aee7</t>
  </si>
  <si>
    <t>524b26bc-1160-497a-b829-2cbf910d4b20</t>
  </si>
  <si>
    <t>51195add-14e6-4c32-b44b-c9cccb632bea</t>
  </si>
  <si>
    <t>fb93c939-5663-4910-ba1e-7d7af010a6c1</t>
  </si>
  <si>
    <t>3d3785a3-0759-419f-acfb-4b8d2360ddc9</t>
  </si>
  <si>
    <t>7811c4cb-612d-48d4-9452-f448fb79b7b4</t>
  </si>
  <si>
    <t>ed6df65d-2ff7-406f-acf2-09b9a153d8eb</t>
  </si>
  <si>
    <t>70d41d04-f00c-49c0-b379-e8f504cd8e29</t>
  </si>
  <si>
    <t>c3afbb40-394a-432c-bafb-639f0e88c43a</t>
  </si>
  <si>
    <t>a9418fb8-4fc8-43ca-8ece-46f47997b184</t>
  </si>
  <si>
    <t>9c4b2c41-4445-45f2-96c0-b8813a7cf680</t>
  </si>
  <si>
    <t>0e1d7246-7f0a-4b7d-a142-0ccaee9e07aa</t>
  </si>
  <si>
    <t>fcc876cb-9e41-4227-a7f7-91d9e6b2be23</t>
  </si>
  <si>
    <t>3381fbf8-bef6-4991-bccf-f22303637762</t>
  </si>
  <si>
    <t>c3c899cf-c874-4320-bd3c-ace6abcb08ff</t>
  </si>
  <si>
    <t>Jan 9, 2024</t>
  </si>
  <si>
    <t>df4ede75-ba3c-4c45-83fc-8818edc55a06</t>
  </si>
  <si>
    <t>98fc9fd8-fcab-4c39-9918-85e49362ce68</t>
  </si>
  <si>
    <t>edd7d793-91b9-4862-9cb2-76ce24a3526b</t>
  </si>
  <si>
    <t>a16509b2-1b7a-4bdf-a28e-8a56c17daab9</t>
  </si>
  <si>
    <t>50ee4bd0-cfba-4cf0-be2f-f8c906e93f3f</t>
  </si>
  <si>
    <t>4366d9f7-f6d4-43bb-9604-5078496a3a20</t>
  </si>
  <si>
    <t>d3aa9e4e-9104-4e37-aba6-e274706e94c5</t>
  </si>
  <si>
    <t>d8ec0cc6-4fae-4049-b602-1c6767a8402d</t>
  </si>
  <si>
    <t>2fdb0a62-16fd-4506-b4d7-4ea6c192475f</t>
  </si>
  <si>
    <t>92f226d8-2ca9-4f1d-a511-31140fd71bd4</t>
  </si>
  <si>
    <t>9e896494-218d-4e2f-8d96-5ae29ef2c72d</t>
  </si>
  <si>
    <t>12e2d001-2e3a-45c4-aca0-ea7b5490c839</t>
  </si>
  <si>
    <t>f1cd28e0-d6b1-43ad-9428-df564e63cbf1</t>
  </si>
  <si>
    <t>9fdead59-19a8-47e2-bae6-767e54863e63</t>
  </si>
  <si>
    <t>6a2937d4-f82b-4618-8cdb-c053dbd2929c</t>
  </si>
  <si>
    <t>b620d6e2-0ddf-4f33-b12d-71329dbde455</t>
  </si>
  <si>
    <t>d6b954ec-2040-4af3-b956-5222bd2397ed</t>
  </si>
  <si>
    <t>e0208899-6959-47e9-8992-220984302b49</t>
  </si>
  <si>
    <t>908a5ce0-1823-41fb-863f-f60b56ebcdbf</t>
  </si>
  <si>
    <t>936af232-fdbf-4d2a-8d42-5a8fb262eb19</t>
  </si>
  <si>
    <t>0bb7e653-5ecd-4e4e-8f5e-2e79c045029c</t>
  </si>
  <si>
    <t>561e7b2d-59d5-4c94-b2de-4ba711b4bc51</t>
  </si>
  <si>
    <t>c1c88eb3-3d0b-48d1-af6e-adf0dbc1c58b</t>
  </si>
  <si>
    <t>8a18723c-b948-4654-9854-fce09b911fa7</t>
  </si>
  <si>
    <t>f8c7f3d5-2b9d-495d-b8b7-de0572f12b80</t>
  </si>
  <si>
    <t>2eda7aed-a172-42af-adef-540ed0a369d6</t>
  </si>
  <si>
    <t>e02e04c7-8e88-48d0-9d2e-341bd51b5f75</t>
  </si>
  <si>
    <t>837c065a-2902-4f74-9517-b6967655a151</t>
  </si>
  <si>
    <t>cd394acc-a641-4260-9ef0-876929011f79</t>
  </si>
  <si>
    <t>08cda576-70bb-4d4b-84fe-d975c06b483f</t>
  </si>
  <si>
    <t>b5a211e4-a497-4987-86ca-45ab26aa7d6f</t>
  </si>
  <si>
    <t>d95f8762-8a07-41f5-815e-dc24023597d7</t>
  </si>
  <si>
    <t>9fa57e46-89cd-40a2-9d33-4c3db7cc43c3</t>
  </si>
  <si>
    <t>1e0639cf-2382-4bff-a04c-f9471c923301</t>
  </si>
  <si>
    <t>a1b2d5c1-cac6-428d-a088-6f0479fc9b74</t>
  </si>
  <si>
    <t>44be4fbe-1e7e-422f-8c1a-5ffff4ce821c</t>
  </si>
  <si>
    <t>c59e3147-2382-420f-9817-77844422c84d</t>
  </si>
  <si>
    <t>03aca995-463b-4db2-a3f2-cdffcf66ac85</t>
  </si>
  <si>
    <t>9398ee7c-0e87-4c23-89ca-aa13e127baf8</t>
  </si>
  <si>
    <t>e63b35e6-0555-46b4-a589-4c43e3771d7a</t>
  </si>
  <si>
    <t>8e1e8035-49a8-445e-972c-70bdee9fb796</t>
  </si>
  <si>
    <t>72e645f0-e792-4f8a-9772-fef022c01de8</t>
  </si>
  <si>
    <t>9b191f9c-ca69-4982-8526-3d5939ba8726</t>
  </si>
  <si>
    <t>3ee0658e-a821-4d3c-9d66-3e1c2d436206</t>
  </si>
  <si>
    <t>cff943af-fa77-425f-b538-5ef737b8b669</t>
  </si>
  <si>
    <t>5cda4e75-f347-4894-ad6c-496f029b6508</t>
  </si>
  <si>
    <t>4f5dc79e-22ec-490a-8f13-81fdd3be8edf</t>
  </si>
  <si>
    <t>d944d957-4706-49c5-bbbe-e81ec2f4cfd8</t>
  </si>
  <si>
    <t>5ff0ed60-f729-4842-9492-7fa1128ce394</t>
  </si>
  <si>
    <t>ad78cd6e-1ed1-425f-868b-ae96386f8248</t>
  </si>
  <si>
    <t>edc55b6e-c843-45c0-bed0-d486d1b9e602</t>
  </si>
  <si>
    <t>0bbba3db-2263-4bbb-a9d1-749be20160cf</t>
  </si>
  <si>
    <t>248a805e-f62d-4741-8843-ebecdfbb0a79</t>
  </si>
  <si>
    <t>3022d01f-3fe0-4eea-a84f-aa404720dfbc</t>
  </si>
  <si>
    <t>a13d67e5-1524-481e-843d-05c65d5637c9</t>
  </si>
  <si>
    <t>5e9c4c5d-2166-455e-b32b-cc767e642171</t>
  </si>
  <si>
    <t>2ad41bc2-2c1f-49c9-bd0e-881d1e3b9a23</t>
  </si>
  <si>
    <t>49c86fce-0acf-4e17-8244-a290ca72500e</t>
  </si>
  <si>
    <t>635ef1f1-0366-4825-8ea9-f77c7ae161db</t>
  </si>
  <si>
    <t>33ea42e5-6c68-4004-ac7d-bc7197bcba03</t>
  </si>
  <si>
    <t>526b1a51-33c3-4465-a97a-bba9b1b1d990</t>
  </si>
  <si>
    <t>cccbea40-ea33-40d2-85ce-a0ea53af0153</t>
  </si>
  <si>
    <t>dc9d8a9a-b2a7-46a5-acfe-f4789c634789</t>
  </si>
  <si>
    <t>b5fb915e-7ffa-4ec9-9220-1d3d08d85e4d</t>
  </si>
  <si>
    <t>51b44be3-0405-41bb-a1fc-bc7245f58e03</t>
  </si>
  <si>
    <t>58eb11fb-bc7d-4d52-ab77-ab843ec9de41</t>
  </si>
  <si>
    <t>7c853169-0454-4c08-bca1-58deea631c64</t>
  </si>
  <si>
    <t>920a57dd-2cf9-4ebd-965c-e6b2761e206b</t>
  </si>
  <si>
    <t>9a5182df-a4a7-4832-8000-56478f636e3b</t>
  </si>
  <si>
    <t>4a1c5dc6-20f3-4881-ab5b-68a038dda896</t>
  </si>
  <si>
    <t>b75d09b0-2d75-4d3e-a58a-48007cc48f2b</t>
  </si>
  <si>
    <t>b69d86f7-2179-424a-99c7-9a64d8470a0c</t>
  </si>
  <si>
    <t>ff04188a-d7e4-4471-8ffe-6e18480ed4eb</t>
  </si>
  <si>
    <t>901409cd-f474-4e35-8124-6911b7d4cceb</t>
  </si>
  <si>
    <t>4a6d1871-27bc-499b-83fb-b6d0c4edbbe0</t>
  </si>
  <si>
    <t>60ad86bc-b044-4c4b-8f6f-9c24debc9a6c</t>
  </si>
  <si>
    <t>dbf64bfa-e483-40ac-872e-67f71e618bbf</t>
  </si>
  <si>
    <t>f3c6d1ee-3616-4a8d-8fde-cc057ffdc418</t>
  </si>
  <si>
    <t>180aefdd-a885-4552-99bf-96450ded2d42</t>
  </si>
  <si>
    <t>89f34c03-5b94-4086-9b8e-770cca74fa8f</t>
  </si>
  <si>
    <t>a173c339-a986-4dc0-aad5-1d9a10b289af</t>
  </si>
  <si>
    <t>3ab18406-d3f4-4fd5-a634-34bdcdc0d2f8</t>
  </si>
  <si>
    <t>afe21550-d476-407e-a9a6-88bfa14368c2</t>
  </si>
  <si>
    <t>686f9bc8-a23c-45f9-8310-491d4b95aadb</t>
  </si>
  <si>
    <t>7d993894-09d8-449b-a72f-b1ceb3f5d519</t>
  </si>
  <si>
    <t>f7dc3cc4-c0d4-4936-8eda-de1cb06265d7</t>
  </si>
  <si>
    <t>000bb408-2873-466d-9a5e-09b24ab4be6b</t>
  </si>
  <si>
    <t>00b180e5-18e3-4503-b09b-ca9c959a96d0</t>
  </si>
  <si>
    <t>df328794-13f4-46a2-ae3c-854fc79bb4a1</t>
  </si>
  <si>
    <t>58da98cb-4855-41be-bfab-753850f75865</t>
  </si>
  <si>
    <t>469bcb3c-4539-4311-8041-a1c2caa7402c</t>
  </si>
  <si>
    <t>Jan 8, 2024</t>
  </si>
  <si>
    <t>179b2ca2-712f-469d-84da-7f5006ca5a64</t>
  </si>
  <si>
    <t>9eee624e-ba0b-4bea-a16b-8bfb224b3231</t>
  </si>
  <si>
    <t>3872e677-d268-4465-8a3e-35beb808337e</t>
  </si>
  <si>
    <t>feeae788-5790-4ee2-ab0b-bee06ae74819</t>
  </si>
  <si>
    <t>fa963469-4b78-454b-a4d2-c9aebbd5aa75</t>
  </si>
  <si>
    <t>ffaa889f-e0aa-49e5-8146-a0f0bf36289e</t>
  </si>
  <si>
    <t>b459287f-208d-4cc1-a890-bf9e36b48e8d</t>
  </si>
  <si>
    <t>9dc3467d-76b7-4db7-9fed-66b62706a267</t>
  </si>
  <si>
    <t>2e250bc3-c97f-4b81-8de3-b60fdbeb1681</t>
  </si>
  <si>
    <t>1ae147be-e057-476a-999d-8799fe57754f</t>
  </si>
  <si>
    <t>0eadf1fa-9afe-429c-b743-e4c6fbd71011</t>
  </si>
  <si>
    <t>f97f3d27-660b-4bae-93bf-f3fe4d255029</t>
  </si>
  <si>
    <t>88bd3eaf-64cd-478d-a139-6348dceb0e28</t>
  </si>
  <si>
    <t>6add0e3e-b3dd-4d9c-ad2b-382df1dee3f7</t>
  </si>
  <si>
    <t>aed2dda0-3af4-4572-a924-f6d6bc6bde0b</t>
  </si>
  <si>
    <t>ec1d0e64-c778-4119-b56e-85968ebe2b37</t>
  </si>
  <si>
    <t>15d87815-0ac5-4943-8ff7-1308496431bb</t>
  </si>
  <si>
    <t>c90e6650-1e87-425a-856d-f1e9044b4f72</t>
  </si>
  <si>
    <t>4536e718-425a-45ef-93f0-6b6e16ff724e</t>
  </si>
  <si>
    <t>60df682a-3caa-40a8-b49c-a1572a52d986</t>
  </si>
  <si>
    <t>69743cc3-df55-475c-b011-643156beac32</t>
  </si>
  <si>
    <t>8bbf034b-f5b4-4e03-8cc4-2be68e9f7c1a</t>
  </si>
  <si>
    <t>77546d2c-cb84-432e-b3b0-eed8e24aff0e</t>
  </si>
  <si>
    <t>9908692b-8320-42f4-824e-b62036b977ba</t>
  </si>
  <si>
    <t>d2edcfbc-9aa2-4f16-8167-9de498643eb4</t>
  </si>
  <si>
    <t>d825a4a9-a5db-47f3-be8c-a9574ddf3481</t>
  </si>
  <si>
    <t>13c4b83c-4d82-40de-a2dc-0babe0019082</t>
  </si>
  <si>
    <t>f0a7c2e6-814c-43fb-b26d-e7385363cd3c</t>
  </si>
  <si>
    <t>36a900c3-dd8c-4004-bb42-a76ec73fc25f</t>
  </si>
  <si>
    <t>3fa437d2-c5b9-4de9-be29-52d2e9c69bc9</t>
  </si>
  <si>
    <t>ba0fd479-d29c-4926-a8f9-d8f2ead282a4</t>
  </si>
  <si>
    <t>36ef0f14-200b-47a4-a295-285e38c12b35</t>
  </si>
  <si>
    <t>00fa3e98-a6af-4de0-b2ab-2d39345ee042</t>
  </si>
  <si>
    <t>80b34d8b-b667-4447-bf93-d1f95877fd5c</t>
  </si>
  <si>
    <t>bb954bc0-f2e0-4e6e-a43c-e578acce7eea</t>
  </si>
  <si>
    <t>a0445890-dd98-49a7-87d2-2629deada2d8</t>
  </si>
  <si>
    <t>5f65d8f7-0749-400b-a3ff-ff703a5744d5</t>
  </si>
  <si>
    <t>090ec412-66f7-403e-8fd0-5c660626b748</t>
  </si>
  <si>
    <t>12e13b96-f71b-4001-a782-08ef58ae77c1</t>
  </si>
  <si>
    <t>22db79f4-b55e-4de3-aa56-378ffb5aac56</t>
  </si>
  <si>
    <t>7d937d2a-997f-4879-b273-afec6e4e6879</t>
  </si>
  <si>
    <t>5c7cade5-57b0-49e2-a500-e6f1445da208</t>
  </si>
  <si>
    <t>b06e62c2-f484-4745-b4d1-e94514ea0e49</t>
  </si>
  <si>
    <t>963da8e4-0d9d-4ca5-aad4-9a7f587355c3</t>
  </si>
  <si>
    <t>122ec0b8-0ea1-4034-8088-50cb5d7b36bc</t>
  </si>
  <si>
    <t>22169659-5328-4787-8cd1-bd1434180d6e</t>
  </si>
  <si>
    <t>5a84e15c-6b96-46f2-b7f0-342dc44e9a6b</t>
  </si>
  <si>
    <t>50702c30-2bb9-4056-96c4-67389f97642c</t>
  </si>
  <si>
    <t>c4bb53d7-0658-4b68-90d7-db7fedddeaaa</t>
  </si>
  <si>
    <t>bf56d72d-1cf3-4f90-8009-dbd4291e8590</t>
  </si>
  <si>
    <t>1d630788-e62a-4333-9aac-621351fd56fe</t>
  </si>
  <si>
    <t>ebebf380-1242-4d65-8b8a-51bc5d3ea848</t>
  </si>
  <si>
    <t>02825707-4f4b-4503-9349-60001fb9a227</t>
  </si>
  <si>
    <t>6cbd8548-0b52-4350-a25e-7220527f9a8d</t>
  </si>
  <si>
    <t>33734107-2887-4206-aff8-08bccf76f363</t>
  </si>
  <si>
    <t>1f4dcd54-f3b9-4b5c-a36a-a525c14a36a9</t>
  </si>
  <si>
    <t>f7296c1d-1038-4dde-84c5-49928b7cdf0f</t>
  </si>
  <si>
    <t>29772c3f-21b1-45eb-95dd-5ea15e1af3d6</t>
  </si>
  <si>
    <t>82773782-5836-4970-a562-07851ad9e062</t>
  </si>
  <si>
    <t>407be101-f4d7-43fa-8bdc-e6f3b8911fae</t>
  </si>
  <si>
    <t>8e3bc2da-dcaf-4829-9ebc-1fbfe2e921ea</t>
  </si>
  <si>
    <t>4516176e-2830-4b1d-ab72-884c68b105d0</t>
  </si>
  <si>
    <t>efb3a9bc-e72c-4511-8b56-48c7e8984add</t>
  </si>
  <si>
    <t>50a07589-97cb-4fed-a537-8cffe64dc4bf</t>
  </si>
  <si>
    <t>d0251d98-1566-494d-b8e9-578a42b652ba</t>
  </si>
  <si>
    <t>b88ece12-21df-4089-ac8e-884a5fa9e892</t>
  </si>
  <si>
    <t>d15c27f5-6764-41e7-b1d8-ed92554ed950</t>
  </si>
  <si>
    <t>9d187295-8597-4fe6-9396-fc2855164378</t>
  </si>
  <si>
    <t>8ed44899-2573-4b3d-837e-1e7f27a52aaa</t>
  </si>
  <si>
    <t>a1e43c6a-6bbb-45c0-adc9-316c78cbb6d0</t>
  </si>
  <si>
    <t>70ae65a9-5816-4f83-bd12-9ba65179e0ad</t>
  </si>
  <si>
    <t>f21417e9-8840-4036-a827-ea3125b1b485</t>
  </si>
  <si>
    <t>406c64c1-621b-416d-8879-627af9b4f885</t>
  </si>
  <si>
    <t>e6808e57-abef-4038-983e-58bf11d75c02</t>
  </si>
  <si>
    <t>1a488619-5705-406b-8c88-aa2edf19abca</t>
  </si>
  <si>
    <t>dbdf0cfa-35eb-43ff-8735-8bb922a3333f</t>
  </si>
  <si>
    <t>15ae0427-dce2-487b-9f18-c52a8f5636b4</t>
  </si>
  <si>
    <t>180c9787-e1e9-4080-b128-31fed2187afc</t>
  </si>
  <si>
    <t>09165380-35da-439d-aa61-66bb5e340c7b</t>
  </si>
  <si>
    <t>92345871-2b03-4289-8403-508a0c6789c5</t>
  </si>
  <si>
    <t>7668468a-3e3f-44e7-993f-02d4915db645</t>
  </si>
  <si>
    <t>a898b4a6-261b-4580-af57-0da989cca418</t>
  </si>
  <si>
    <t>05d16db7-b727-4316-beea-4225798058a4</t>
  </si>
  <si>
    <t>cf8fc5f6-25c5-44cc-8838-359a3a779835</t>
  </si>
  <si>
    <t>3c4b02df-63e2-4a8d-9a2f-777eb4343a2e</t>
  </si>
  <si>
    <t>1f54b88d-354a-4633-93e2-ea00ff47153b</t>
  </si>
  <si>
    <t>30768d47-0083-4fb5-9679-d652375b6015</t>
  </si>
  <si>
    <t>510921db-1e68-444d-908f-aaa0fc054e46</t>
  </si>
  <si>
    <t>d00c14a2-49d8-4fd2-8806-adfce293da9c</t>
  </si>
  <si>
    <t>8cbfdd17-8a54-4fda-bfe1-4853eee84008</t>
  </si>
  <si>
    <t>ME40P1G5</t>
  </si>
  <si>
    <t>a90bb9f7f5e1b0c4e73f13e860a532a7</t>
  </si>
  <si>
    <t>bf8e1eb0-9f1e-4bf7-b266-83028e0edf53</t>
  </si>
  <si>
    <t>283b94e1-2226-4d65-95c2-626ef106e475</t>
  </si>
  <si>
    <t>e36f9479-fa9d-490c-8858-458478a8d422</t>
  </si>
  <si>
    <t>852e6e39-eed9-4af0-bf66-cc02dcf3c9d6</t>
  </si>
  <si>
    <t>63d81f76-60ba-429e-b455-108a64a69b7f</t>
  </si>
  <si>
    <t>20714ea2-9ed4-4eab-b38d-20ffcbddf627</t>
  </si>
  <si>
    <t>71e70f83-6ee9-4425-88d9-dc544b012f58</t>
  </si>
  <si>
    <t>5ca6dfe6-4cdd-457d-9686-a69a79b1d9a7</t>
  </si>
  <si>
    <t>7dedebc5-2973-4f1a-b7dd-d3758b804794</t>
  </si>
  <si>
    <t>f2d42843-9867-47ac-b9c9-2f22cae18e0e</t>
  </si>
  <si>
    <t>245d7339-f1fd-4f8d-89c8-5a9f2622b920</t>
  </si>
  <si>
    <t>51a54581-3c25-4369-bfde-6f908c0d2c36</t>
  </si>
  <si>
    <t>013f078e-a93a-42c8-93d9-f3ec16adc708</t>
  </si>
  <si>
    <t>02a44021-0dcd-48f2-8d7c-2e66834d8361</t>
  </si>
  <si>
    <t>27887865-f554-47ce-8075-aca757ffed75</t>
  </si>
  <si>
    <t>7cda0749-2ec9-459f-bd06-5bea9a22434f</t>
  </si>
  <si>
    <t>51513b1d-74bc-47e2-90cf-35820346cc85</t>
  </si>
  <si>
    <t>a7cdecf9-0ead-4245-b367-3e80c8b18cf0</t>
  </si>
  <si>
    <t>54ac8c0a-858e-49ee-b207-2c1571f26d15</t>
  </si>
  <si>
    <t>d5076beb-c5a7-40f5-90fc-65c33b3fe355</t>
  </si>
  <si>
    <t>1fed188a-f9ef-48b4-a7c3-f0207e7f918e</t>
  </si>
  <si>
    <t>2834e254-0927-42bb-a606-6753565f0953</t>
  </si>
  <si>
    <t>7d4e631f-b354-40b0-bebd-73e211b23872</t>
  </si>
  <si>
    <t>e6ac3d09-af9e-4751-b31f-8cc0b94832ca</t>
  </si>
  <si>
    <t>c98c093b-0185-417a-9961-cdfde925bc3f</t>
  </si>
  <si>
    <t>4b8beb1f-2788-495a-bea0-0973218d27c5</t>
  </si>
  <si>
    <t>b3ea00e4-7cc7-42ae-9410-8d87fcb3b937</t>
  </si>
  <si>
    <t>56fd67f7-b513-471e-a0e0-4d8a591e8cfa</t>
  </si>
  <si>
    <t>dea7e1c5-e1c5-49e4-8773-038f5ca7533a</t>
  </si>
  <si>
    <t>392a0a95-9cb8-4c57-a056-6512569ae88a</t>
  </si>
  <si>
    <t>2d0963de-9fc6-42c6-90ad-a34a88d2be79</t>
  </si>
  <si>
    <t>a32eacdc-5e08-49ea-a3a3-1e71ffe11a54</t>
  </si>
  <si>
    <t>0cd7c332-6114-4b09-a1e5-07acaeb9d7cd</t>
  </si>
  <si>
    <t>9aeb84af-9b64-47c0-b771-c840e03f5b4d</t>
  </si>
  <si>
    <t>2d8bfc6c-6727-4749-a5f8-6209f20a43f3</t>
  </si>
  <si>
    <t>a1d2854e-ae82-4775-80dc-144c8e1a224e</t>
  </si>
  <si>
    <t>f710cc75-20cb-4e64-bc9d-7ec8c4cf30b0</t>
  </si>
  <si>
    <t>0e75b15b-fb38-48ff-a354-75ca1c34b0cd</t>
  </si>
  <si>
    <t>3f991f83-75e4-46af-8910-830f58787172</t>
  </si>
  <si>
    <t>a0f127fd-9503-4acd-982a-8c8b223ab1bd</t>
  </si>
  <si>
    <t>85537f2b-f994-40fd-bdfb-edd0011852f3</t>
  </si>
  <si>
    <t>eef6a46a-e646-4cfe-946d-7973ba46231e</t>
  </si>
  <si>
    <t>5015d4fe-664e-4528-993a-7a1b1342aa51</t>
  </si>
  <si>
    <t>Jan 7, 2024</t>
  </si>
  <si>
    <t>c3bc31bf-7bfb-4c57-aee9-26f705d12451</t>
  </si>
  <si>
    <t>a6ffdcc7-ef38-4b34-a1de-a923e31e5dd9</t>
  </si>
  <si>
    <t>8c546b7e-4f9a-452f-b881-ea359758b7ce</t>
  </si>
  <si>
    <t>cb56e3f1-2056-4942-947c-9d50f5544708</t>
  </si>
  <si>
    <t>258ce15b-ed03-4907-8527-57a0b2299f5a</t>
  </si>
  <si>
    <t>1ad387ff-5d12-4313-ba76-8c719dccc6c9</t>
  </si>
  <si>
    <t>1dba33df-8365-4a84-aea2-d4cd15e51b9d</t>
  </si>
  <si>
    <t>6863dcf3-c8a5-415e-aa4f-b1a3e8d5bb7f</t>
  </si>
  <si>
    <t>4ff9fc84-1a45-458a-b7c8-a49169497827</t>
  </si>
  <si>
    <t>471ef4b2-7704-4037-be65-0c73d8bc112d</t>
  </si>
  <si>
    <t>8d0deaa5-bafb-4166-8119-0ace775fccac</t>
  </si>
  <si>
    <t>4c89e5dc-1daa-43c3-8950-6a0ff5bedc40</t>
  </si>
  <si>
    <t>9049c2c1-923f-4489-a7db-fa340d425b3c</t>
  </si>
  <si>
    <t>89a30780-bf91-402b-a192-6693786d8755</t>
  </si>
  <si>
    <t>b9b2d51b-6427-473b-ab03-3d476b465a5e</t>
  </si>
  <si>
    <t>c7b621bc-6060-4ab5-8296-349b5c60c6c0</t>
  </si>
  <si>
    <t>efe34d94-d652-4d13-900d-9857eddf6f91</t>
  </si>
  <si>
    <t>036efb92-d469-406c-ab80-300d1edad1b1</t>
  </si>
  <si>
    <t>73d34372-be0d-4422-899f-6205c5c28089</t>
  </si>
  <si>
    <t>5d35abb1-9faa-44b8-8925-d0b0acb0ffae</t>
  </si>
  <si>
    <t>6e8f23c5-5a95-4051-89a3-cd7e023b667c</t>
  </si>
  <si>
    <t>366e80fd-b95e-4ac0-bf0b-2344de6419b0</t>
  </si>
  <si>
    <t>4eaf6adc-52ba-42e5-9ab9-3bb58285edfa</t>
  </si>
  <si>
    <t>49a6a8a7-de7a-4553-828c-3a29a97cde38</t>
  </si>
  <si>
    <t>b34abc55-635b-4656-ac01-559672c54b6c</t>
  </si>
  <si>
    <t>f9fefeda-38cf-4d6c-a670-6d78ea608dbd</t>
  </si>
  <si>
    <t>7795992e-a2cb-45b9-bceb-ec012f3db9d1</t>
  </si>
  <si>
    <t>a9c19edb-40da-45d4-beb0-9da9ed7ee4a9</t>
  </si>
  <si>
    <t>0baeceb3-4aea-4a72-b444-039e0403d84c</t>
  </si>
  <si>
    <t>744ce644-3ec5-47e1-867b-0f1839592bb5</t>
  </si>
  <si>
    <t>324cb3d9-7e50-4b93-9a7f-df8783c0ddcb</t>
  </si>
  <si>
    <t>0a1825a1-5b2d-4632-b6be-dbbf57e2ee7b</t>
  </si>
  <si>
    <t>e35e0c19-cb63-404d-960f-a09173264d90</t>
  </si>
  <si>
    <t>82da9dbc-ea36-44d8-a72c-5811c1e747d3</t>
  </si>
  <si>
    <t>dd08be1f-7661-4f67-ae8e-ce98be4ee2bf</t>
  </si>
  <si>
    <t>1eef6029-22cc-422f-9fda-7799d2f77ef5</t>
  </si>
  <si>
    <t>48343c7a-1296-40ae-937c-04bd511ebc41</t>
  </si>
  <si>
    <t>318056f9-2b9f-4712-8c4e-c890cf7eaa99</t>
  </si>
  <si>
    <t>b38ee8fc-7595-417d-abff-772489b95dad</t>
  </si>
  <si>
    <t>94c80195-344e-4f5d-ad8d-d520e134bce7</t>
  </si>
  <si>
    <t>ff9da378-efd6-447e-84d2-9bfd0db2010b</t>
  </si>
  <si>
    <t>3120db6e-a875-4474-9615-1e32664a6151</t>
  </si>
  <si>
    <t>d1c61b29-9e90-43f2-adfd-96f65be92d37</t>
  </si>
  <si>
    <t>43357696-cc94-410a-99cc-30bbba30e76a</t>
  </si>
  <si>
    <t>1f836ca6-1d45-4d91-bbaf-701d734fa9de</t>
  </si>
  <si>
    <t>0d7a48e0-3092-4ef5-aad7-080a8a7b1201</t>
  </si>
  <si>
    <t>91406c62-90b9-4fef-a4a6-d1dc74bad56d</t>
  </si>
  <si>
    <t>f6eafe80-39d9-4faf-b9db-b9a888bd8121</t>
  </si>
  <si>
    <t>e511f203-b9b1-4c5f-958d-1edcf2ec50f8</t>
  </si>
  <si>
    <t>dacf26d4-7c9f-468b-967c-6f4c862c09b8</t>
  </si>
  <si>
    <t>57fc9076-430e-44a4-9a0a-457e5619f661</t>
  </si>
  <si>
    <t>ebb8942f-e608-4a9c-b176-e72b4d8ab589</t>
  </si>
  <si>
    <t>869c322d-a753-4af1-90f2-b512dcfbb1a9</t>
  </si>
  <si>
    <t>808cc2d5-d376-4192-860a-4eddfdefef60</t>
  </si>
  <si>
    <t>359c60e3-8493-49c9-b823-b6f80144c42a</t>
  </si>
  <si>
    <t>6952bb31-8640-4530-a20f-df2fc7687abb</t>
  </si>
  <si>
    <t>8b1861c4-d572-445b-8c19-671c6b425787</t>
  </si>
  <si>
    <t>8d8a252b-d268-4409-85d9-0c63f725a8f1</t>
  </si>
  <si>
    <t>daececc7-217e-44d7-957c-c8d01382f73d</t>
  </si>
  <si>
    <t>4a65f4bb-fe78-45b0-9d38-714df8e2b7ad</t>
  </si>
  <si>
    <t>47800989-200c-438f-9ce5-49806d4507ce</t>
  </si>
  <si>
    <t>8aa7eab8-676f-4fec-b331-dcd664aab470</t>
  </si>
  <si>
    <t>269522ef-7c16-4a93-b01b-0a3ebd16fcc8</t>
  </si>
  <si>
    <t>50a95fa9-49e9-4ced-ade8-9b76f5c5e45d</t>
  </si>
  <si>
    <t>27b75b9d-4c6d-440b-bc2d-411f3bba646e</t>
  </si>
  <si>
    <t>fe99bcea-4582-406b-8213-04a5c1c39dd5</t>
  </si>
  <si>
    <t>7827ef16-c186-4c1b-9a71-f4e0764d396c</t>
  </si>
  <si>
    <t>afa16a73-d24d-4528-89d2-ad64b67ed4fb</t>
  </si>
  <si>
    <t>e1fc69e2-2043-4aa7-9795-e494b139a09a</t>
  </si>
  <si>
    <t>1a164d8f-2b3a-4a22-9665-12e7e5d8dbcb</t>
  </si>
  <si>
    <t>7c2db52e-ee84-4db7-acf3-abbfb927f27d</t>
  </si>
  <si>
    <t>f3f7cbdb-d640-4f83-8b1c-693c5ce1b040</t>
  </si>
  <si>
    <t>0e8c0707-a6e7-4449-bcce-c220be6b9ff2</t>
  </si>
  <si>
    <t>b705ed11-0df6-4533-9916-7589ec847fb2</t>
  </si>
  <si>
    <t>01455305-d3f6-40e6-9342-b0e12804d9c5</t>
  </si>
  <si>
    <t>94f461df-e522-4cce-b3b0-b0a42858e163</t>
  </si>
  <si>
    <t>ddd3aaf4-8e44-4412-af76-66a897ced43b</t>
  </si>
  <si>
    <t>d75c1e8f-7ddd-4e01-b373-55c161031157</t>
  </si>
  <si>
    <t>0be0b5dc-047d-4e78-b05a-302747e1befe</t>
  </si>
  <si>
    <t>3aea9be3-4684-4274-bafe-e3ea4c756466</t>
  </si>
  <si>
    <t>15e93d59-15bc-4b08-818c-4aa35b041ab3</t>
  </si>
  <si>
    <t>380f0618-6dda-453b-9256-de214c65ea09</t>
  </si>
  <si>
    <t>536c7694-f90d-4457-9d4b-86db2dcdc682</t>
  </si>
  <si>
    <t>5397407e-5e97-4131-9864-26be38032c64</t>
  </si>
  <si>
    <t>c75d94ff-1645-47dc-9c13-c22215149ce5</t>
  </si>
  <si>
    <t>ab5ca9c2-6990-44bd-a8e7-29fb95a9dc20</t>
  </si>
  <si>
    <t>4ba84e76-e4d4-4e0f-be58-022773d1afbb</t>
  </si>
  <si>
    <t>b712f6b3-8b04-4834-bc52-c7bfd67152d2</t>
  </si>
  <si>
    <t>4a97298f-0589-4ff7-9f7b-388aed72c23a</t>
  </si>
  <si>
    <t>fae7e08c-8aaa-4a22-a7f4-51925bddef59</t>
  </si>
  <si>
    <t>109fac89-7bd0-444f-9f97-db188ac67822</t>
  </si>
  <si>
    <t>0d7aad41-e34e-439f-a314-0502534755db</t>
  </si>
  <si>
    <t>S21PLUSNEW1</t>
  </si>
  <si>
    <t>96f7fa5ec1af5324bcb9585b82490268</t>
  </si>
  <si>
    <t>9e391efd-7322-4eeb-9d64-8fbc14e41b5c</t>
  </si>
  <si>
    <t>0fa6c1d2-4014-49fb-aa25-47749bd8502e</t>
  </si>
  <si>
    <t>c7e23768-f219-4924-b06a-04e361103b00</t>
  </si>
  <si>
    <t>ac337b1a-0d00-49f4-8f71-e4ad6e061093</t>
  </si>
  <si>
    <t>1e4662b8-c80c-4a58-b40f-46947e299da2</t>
  </si>
  <si>
    <t>07b4be55-7571-48ef-8798-14c274c1d5a7</t>
  </si>
  <si>
    <t>ee3c4c2f-b956-4ed2-a63b-ca44ac41c76d</t>
  </si>
  <si>
    <t>8bac7e06-e14a-46e8-9da2-4cf5b9e2ae92</t>
  </si>
  <si>
    <t>2502aca3-2b25-46ea-847d-a6ea1aa9c80b</t>
  </si>
  <si>
    <t>600dce93-2fc6-4e74-a569-3ee26b95c599</t>
  </si>
  <si>
    <t>086f1428-fec2-4123-94cc-1463b5e4c622</t>
  </si>
  <si>
    <t>4e027766-c3f0-46a9-964e-a065809405b0</t>
  </si>
  <si>
    <t>32c915aa-a2de-4c5e-b23f-436a7fefba06</t>
  </si>
  <si>
    <t>dd2abdad-6b41-47ff-b604-0006b00428ba</t>
  </si>
  <si>
    <t>3f6759f4-02ca-4992-bae5-1d15173cace0</t>
  </si>
  <si>
    <t>e0a59460-b4a7-4dbc-b2b4-61cb625b5b15</t>
  </si>
  <si>
    <t>008b4b59-1ec0-4cd0-a579-b29770cebcbf</t>
  </si>
  <si>
    <t>f8b8fc54-6cc4-4aeb-b2ce-a0942664015e</t>
  </si>
  <si>
    <t>067ea3a9-93a4-437d-90c1-2edfd5d2d384</t>
  </si>
  <si>
    <t>c0712272-6ebf-41fc-b164-6f71ec6087e7</t>
  </si>
  <si>
    <t>35bc9374-1a7a-4ded-9cd8-5548335809c0</t>
  </si>
  <si>
    <t>4cb7f6c5-bbbb-466b-9508-0b5ac321d345</t>
  </si>
  <si>
    <t>8fd6d736-dfb3-452d-8325-1084bb4b639b</t>
  </si>
  <si>
    <t>69dbffbe-d70f-48bf-9f9f-2d126f1c920d</t>
  </si>
  <si>
    <t>1a5f44a4-d2aa-4464-9184-c3d81ec40a17</t>
  </si>
  <si>
    <t>7e7a3719-32b2-41b1-902c-f3fd3822edbc</t>
  </si>
  <si>
    <t>95259906-463c-4e4c-8f75-2f46e547ba76</t>
  </si>
  <si>
    <t>082951ac-3585-4f6d-bee1-3bcf53d7268b</t>
  </si>
  <si>
    <t>b8672a2e-94d7-46f9-9d9e-8218009fc7d3</t>
  </si>
  <si>
    <t>036ab7ed-28e9-4b25-85f1-4b50f8fcc8a0</t>
  </si>
  <si>
    <t>9d6b0123-71ee-4d58-a1cf-5cde57fd9d09</t>
  </si>
  <si>
    <t>6a05e92a-44c3-48fb-8073-0915be88f1b7</t>
  </si>
  <si>
    <t>0c0daffa-2f21-4d93-9299-7daff8e6157f</t>
  </si>
  <si>
    <t>1aa38900-d70a-4e8b-9d99-ff62e343c853</t>
  </si>
  <si>
    <t>949a2c8a-4017-4650-b1d1-b8b790225857</t>
  </si>
  <si>
    <t>3ab9437e-daa8-4c20-9ef9-5f9310c9cbfb</t>
  </si>
  <si>
    <t>4b9fd436-f85b-48e0-9fbb-7afeec3dc4b7</t>
  </si>
  <si>
    <t>a289ee59-700d-4f9e-9582-8ab332bf42de</t>
  </si>
  <si>
    <t>75737002-b8d7-4b54-9376-2dabfc8e0898</t>
  </si>
  <si>
    <t>00b3eabc-4fd7-4373-b1c7-40f8d5237507</t>
  </si>
  <si>
    <t>531f6d07-640f-4074-aa6b-c2ced452c562</t>
  </si>
  <si>
    <t>43507afc-a41b-448d-aa7a-6e7c5d2ace10</t>
  </si>
  <si>
    <t>9e0b9b22-231c-4464-98ff-8d8ca5cac304</t>
  </si>
  <si>
    <t>7d1387a5-7e95-4049-ba0e-162d23d2de8e</t>
  </si>
  <si>
    <t>3481f0b8-7055-4fae-8889-dc3e701b9394</t>
  </si>
  <si>
    <t>99a02a54-53ef-4d3d-a7bc-5681d20b347b</t>
  </si>
  <si>
    <t>b4e3f30f-d6e7-4a06-8075-f5dbd5649d6a</t>
  </si>
  <si>
    <t>Jan 6, 2024</t>
  </si>
  <si>
    <t>bfa5e4ce-3c5f-4e0b-b187-d7c169859ff3</t>
  </si>
  <si>
    <t>77273c1f-6674-486f-8a43-f423228e0519</t>
  </si>
  <si>
    <t>a2843c78-2c96-4442-b3de-59aba9a3a6ea</t>
  </si>
  <si>
    <t>37d49f60-1ac2-48b8-b0be-945cd00edc71</t>
  </si>
  <si>
    <t>c84c56f5-cfcf-4442-827e-6ae02ef4bd4b</t>
  </si>
  <si>
    <t>a9891f87-dce9-4bf8-a282-19f7a4a325b7</t>
  </si>
  <si>
    <t>5a132d98-f665-4591-9b3c-279ffc3eba20</t>
  </si>
  <si>
    <t>142cdb88-6423-4539-a0bc-a0e8f9c2e9eb</t>
  </si>
  <si>
    <t>5be7db8c-fa3f-4222-9c11-909a97738bcd</t>
  </si>
  <si>
    <t>c1c384c8-c577-4733-9257-246934707169</t>
  </si>
  <si>
    <t>803e62a5-6063-4cca-9ce0-38e2754fe031</t>
  </si>
  <si>
    <t>c83f37c0-2ebc-4453-8d60-ff684ab8c5d6</t>
  </si>
  <si>
    <t>2cd62c6a-2075-4a42-be4f-e9e010db4872</t>
  </si>
  <si>
    <t>55b2411e-0c4f-4391-9a74-cb2244507aa7</t>
  </si>
  <si>
    <t>ce377d29-00a1-4854-bef2-280659b29dca</t>
  </si>
  <si>
    <t>24a9850b-2152-4c1d-a75e-0b9175abea18</t>
  </si>
  <si>
    <t>8d3ac353-e043-4276-b71d-1496f6a05b17</t>
  </si>
  <si>
    <t>e7722396-d697-426e-baf3-3903c2b0fc29</t>
  </si>
  <si>
    <t>55990ab2-b2c1-497e-9e7e-f7c108ffa968</t>
  </si>
  <si>
    <t>eb23ab74-faf6-4e3d-85e9-cd632ec6a228</t>
  </si>
  <si>
    <t>d8ee548f-79b1-46fa-af0e-1e54a1fb46d3</t>
  </si>
  <si>
    <t>69cc221a-dbc9-48d3-b9bb-45bdf4e34216</t>
  </si>
  <si>
    <t>42cf58a7-9b30-4495-a34c-85a1992713b9</t>
  </si>
  <si>
    <t>a2737df3-bd82-477f-bc53-5b5594abb5e0</t>
  </si>
  <si>
    <t>9008b62f-9142-4a60-854b-439b4ec21372</t>
  </si>
  <si>
    <t>614f78d8-8e8e-48bc-a653-5c0abaee3290</t>
  </si>
  <si>
    <t>b737e256-421a-44dd-baf9-9ce5d62fa754</t>
  </si>
  <si>
    <t>5ed1fafa-d16e-4ff9-b266-c44b7fd25242</t>
  </si>
  <si>
    <t>2a671394-51e6-4585-b4fe-6b788a9224f6</t>
  </si>
  <si>
    <t>11c25928-e4c2-427a-9d63-6b2fa21c0d78</t>
  </si>
  <si>
    <t>5f24a13c-e096-4984-bf42-4c30524bbbee</t>
  </si>
  <si>
    <t>53aff2a0-2d93-4f91-b671-f77e9c9f3d91</t>
  </si>
  <si>
    <t>2d4ec692-f3ee-45a3-9b73-768e0479b100</t>
  </si>
  <si>
    <t>34f47fed-79df-4e7c-b5da-402981769f4e</t>
  </si>
  <si>
    <t>199bd5dd-229e-4988-b0c9-3ad43506d7b2</t>
  </si>
  <si>
    <t>7bca13b2-8e76-43de-9587-c560dfb25f87</t>
  </si>
  <si>
    <t>d6882cd6-12d6-4a3b-be24-cbedb4131788</t>
  </si>
  <si>
    <t>a205bad0-3e2e-448c-833e-4d7b0691c806</t>
  </si>
  <si>
    <t>1aa5921e-fabf-48b0-be12-230fd4f90f06</t>
  </si>
  <si>
    <t>88a56a77-10c5-43b9-8885-afbf595da4e7</t>
  </si>
  <si>
    <t>2dc7352b-8229-4aaa-b34d-1a165e6f2099</t>
  </si>
  <si>
    <t>3ce2b3bd-b770-41ab-a6a5-b0b6af6ddc00</t>
  </si>
  <si>
    <t>c3219ed4-c82b-44bb-b3ef-4609cbab51f3</t>
  </si>
  <si>
    <t>15a6c22f-6d3a-47a8-8e2a-91f225e7fc3a</t>
  </si>
  <si>
    <t>40d426c4-3a06-4d5c-afa1-25f5439859f8</t>
  </si>
  <si>
    <t>36f0799d-14b5-4c57-befc-d8866c183cad</t>
  </si>
  <si>
    <t>e5a6138d-5d42-4883-b214-4cb595c8d82e</t>
  </si>
  <si>
    <t>c2c9c9b5-ee3a-4262-9295-6b31ccc48bc7</t>
  </si>
  <si>
    <t>84172073-1198-4b76-8408-36e56f0dcb7c</t>
  </si>
  <si>
    <t>e0a84fe0-aedd-4ef8-807e-5c9b2b855444</t>
  </si>
  <si>
    <t>dd8d3cae-b9ad-413a-8ada-0583f9ce7aab</t>
  </si>
  <si>
    <t>4400cbc5-61d0-4e54-bfd1-f946c5663d0f</t>
  </si>
  <si>
    <t>b5b87914-495c-4885-9c06-42f0327fcce0</t>
  </si>
  <si>
    <t>3a3dbb21-b174-4e68-ab04-2fe07908b775</t>
  </si>
  <si>
    <t>ea6bc907-a12b-4055-8e26-91b8839e8cfc</t>
  </si>
  <si>
    <t>326d1e78-7c75-4f3d-adef-23ab38de4e6a</t>
  </si>
  <si>
    <t>4c731ee7-2b92-4fba-a0e6-e72deda1b226</t>
  </si>
  <si>
    <t>d3ca18e0-74f7-4154-9492-b2bcbbe8773e</t>
  </si>
  <si>
    <t>a021a1c9-b203-4df2-a082-23304e2f5b88</t>
  </si>
  <si>
    <t>82f94dc3-b51b-4220-9251-ac6dd189ee38</t>
  </si>
  <si>
    <t>de342ea2-0b9d-4f02-bd23-6f24e04dc9ef</t>
  </si>
  <si>
    <t>d4b814a7-e32d-4cab-a47e-8f5fc15be3b5</t>
  </si>
  <si>
    <t>5d904095-a99a-4e2f-9ce6-a9a417c2affc</t>
  </si>
  <si>
    <t>95493294-70ab-41d0-84db-aea53adba391</t>
  </si>
  <si>
    <t>d24287d5-a23d-4c04-9a5c-cea41fbdf941</t>
  </si>
  <si>
    <t>e530b4f0-ab2f-4da7-89e1-54acfdd04cce</t>
  </si>
  <si>
    <t>b87d3a78-51a1-4e61-88c6-7cb440a7f056</t>
  </si>
  <si>
    <t>82532960-f3e0-48b9-b3db-224593ebc0e5</t>
  </si>
  <si>
    <t>22d57f51-ff4f-45e4-82f1-71fbdc3a71b3</t>
  </si>
  <si>
    <t>5e15cbbe-f38a-4c99-84d3-83f94958d073</t>
  </si>
  <si>
    <t>ff14f375-5e2a-4719-9271-6b2110a1f88b</t>
  </si>
  <si>
    <t>715a33d3-fa54-4d8b-8f38-480c977cc962</t>
  </si>
  <si>
    <t>0f912458-d438-4728-b591-5d7b45ffac90</t>
  </si>
  <si>
    <t>ffc5f613-5422-4915-a881-b0018d325aff</t>
  </si>
  <si>
    <t>63917f17-5814-490c-b04e-4164f836b896</t>
  </si>
  <si>
    <t>daaf6ec8-a1f1-460d-9118-9b4dda56ba4d</t>
  </si>
  <si>
    <t>35023001-0bc7-44f6-b048-da9e0f4e96b6</t>
  </si>
  <si>
    <t>0a983aa2-fb49-4f6f-8816-66fad6a65d00</t>
  </si>
  <si>
    <t>6657f1f0-94d1-474e-8276-21ff95ffd0a0</t>
  </si>
  <si>
    <t>6bfa427b-63d2-4ecb-b7e3-1ac8145fc798</t>
  </si>
  <si>
    <t>9f316f29-ff0d-42bf-94c2-fdbf1a3780a0</t>
  </si>
  <si>
    <t>79a4c100-ac09-4513-b224-d5eea82501c8</t>
  </si>
  <si>
    <t>492f14ec-fe1a-4e1e-bcbf-d92bde1f206a</t>
  </si>
  <si>
    <t>547f06c1-0218-4153-9bb7-c82c89c85224</t>
  </si>
  <si>
    <t>646875c4-4126-45a7-8079-eabffc4423a6</t>
  </si>
  <si>
    <t>7beac32a-37a7-457e-8aac-9a1ce9684c40</t>
  </si>
  <si>
    <t>b6aa65c6-c018-41d2-87c4-6759082ae62c</t>
  </si>
  <si>
    <t>SAMA535G1PACSCR&amp;1PACLEN0035</t>
  </si>
  <si>
    <t>7b520279887139cde8f1db87d8903062</t>
  </si>
  <si>
    <t>718c0516-fb06-4cd3-b1de-4baa807439e2</t>
  </si>
  <si>
    <t>Jan 5, 2024</t>
  </si>
  <si>
    <t>5dcc1873-2cb3-48ac-8c44-e75a6e85c707</t>
  </si>
  <si>
    <t>39f14579-aad1-4dd6-9bd8-6d7f9bc524a1</t>
  </si>
  <si>
    <t>0edbcb15-db52-48c8-bf10-42e05e5287b9</t>
  </si>
  <si>
    <t>6286376d-b197-4bb9-a0fc-6448d7c21f0d</t>
  </si>
  <si>
    <t>31711a79-95b4-49da-be2e-0f02cb2d21d8</t>
  </si>
  <si>
    <t>fffa55ea-de43-4c5e-92f5-ef94fbfcf580</t>
  </si>
  <si>
    <t>9c0eeb15-557d-4912-bfaf-fe1cc3a5f7fa</t>
  </si>
  <si>
    <t>9a77be27-cc9c-4cfc-a841-7009afc5ac56</t>
  </si>
  <si>
    <t>0e8c65ad-c9a4-4d0b-94b3-61ea46495432</t>
  </si>
  <si>
    <t>4545dd1c-4b80-4b26-85e9-788d065dfb28</t>
  </si>
  <si>
    <t>53ba078c-ebe9-43c7-a3cf-8d9766d0bbce</t>
  </si>
  <si>
    <t>7e4d20d0-4b6a-4291-8e5d-60de29835816</t>
  </si>
  <si>
    <t>5ad41cc1-00ec-4e59-9b4a-e6a457323edd</t>
  </si>
  <si>
    <t>ae859966-fccc-44ff-a9a2-65670c1ed1a8</t>
  </si>
  <si>
    <t>3ea235f0-1f7a-4499-bdc8-f387011e95be</t>
  </si>
  <si>
    <t>3fc82096-62e3-4c80-93fd-3fee045fe012</t>
  </si>
  <si>
    <t>e2f7a5a2-6c69-44f6-8ad3-ec07544ca093</t>
  </si>
  <si>
    <t>915c7900-4056-4419-ba4c-471192590335</t>
  </si>
  <si>
    <t>c79c4019-46c6-43ee-a194-81b65bbd90c7</t>
  </si>
  <si>
    <t>7d3ff363-b290-47e8-a9ab-964f3bbd47d9</t>
  </si>
  <si>
    <t>f3e2e421-61ea-4e56-a561-4237da253c77</t>
  </si>
  <si>
    <t>61ea2ac7-d278-4b15-af38-ca1c1775c23f</t>
  </si>
  <si>
    <t>06697bde-c28c-41a9-87ab-062e0e460db7</t>
  </si>
  <si>
    <t>2bf198ce-a791-4ddf-8f2f-1dd066a766ab</t>
  </si>
  <si>
    <t>91a3683c-2a8f-4d18-a0e6-169ecafdbf83</t>
  </si>
  <si>
    <t>f97e42f4-eee1-44f1-8392-cdc99f3f2ab6</t>
  </si>
  <si>
    <t>aef7c6fb-50d3-4fcc-aedf-718d407a1d64</t>
  </si>
  <si>
    <t>e9c8f822-2c8d-40a3-bad1-6d3618d29181</t>
  </si>
  <si>
    <t>582b416e-54cb-449f-a7b0-f79d45f6f403</t>
  </si>
  <si>
    <t>7107847f-c8d9-48e8-bafb-850ba6a2ac96</t>
  </si>
  <si>
    <t>54df5d1a-37a8-4df3-9b18-53139a8f1c88</t>
  </si>
  <si>
    <t>98c82cb2-9c05-44ea-9f23-57c8394b122c</t>
  </si>
  <si>
    <t>a1bead3c-a003-4f24-9e96-6d2e342b502f</t>
  </si>
  <si>
    <t>003bc076-8eb1-46fa-a5af-adc042f19002</t>
  </si>
  <si>
    <t>e1536273-5a57-480a-9fce-57b7241d9a7a</t>
  </si>
  <si>
    <t>b00f2d24-1988-4f08-87f2-62d0e9684121</t>
  </si>
  <si>
    <t>084906f3-aad1-4f71-8f3a-5f1a051d02da</t>
  </si>
  <si>
    <t>b04ea5f7-bf2f-4502-a714-6258d806e7e6</t>
  </si>
  <si>
    <t>12e07478-dbb4-4a39-9599-3600dd3d7ed7</t>
  </si>
  <si>
    <t>af846815-70b2-4434-8a8f-7de2471b241f</t>
  </si>
  <si>
    <t>10b8d548-0b77-4fd3-8a36-8fb23d86adae</t>
  </si>
  <si>
    <t>34968883-d312-4287-b17a-59288672cbc6</t>
  </si>
  <si>
    <t>40fd5e34-4f94-49a6-b141-7b59ba344bb3</t>
  </si>
  <si>
    <t>85818a3d-bb57-450a-bb5d-ace956250b56</t>
  </si>
  <si>
    <t>6d8b08b6-12da-4596-8d82-c531b0f24e5c</t>
  </si>
  <si>
    <t>OnePlus-2-5G-1PACK</t>
  </si>
  <si>
    <t>850261e5004dd917355b818fffe1833f</t>
  </si>
  <si>
    <t>20c4c5bb-4647-4869-9e66-efb1708fdb8e</t>
  </si>
  <si>
    <t>8625530c-c943-42a0-b049-3ff33d55bf31</t>
  </si>
  <si>
    <t>8923fd02-3252-41ea-8c1f-44dc0c7fe985</t>
  </si>
  <si>
    <t>4f237634-2e88-4460-8fff-598ae2d4d1de</t>
  </si>
  <si>
    <t>9c5ecb09-b8bc-4ad9-9090-d891af692330</t>
  </si>
  <si>
    <t>b31b855d-1508-4c5f-bf6a-8aa0cff742c9</t>
  </si>
  <si>
    <t>bd4eed77-1eb1-4ffb-be71-df47999df1f1</t>
  </si>
  <si>
    <t>cf344fa0-69ca-45b3-a8b4-22ab404dc569</t>
  </si>
  <si>
    <t>667e7f17-5bec-4aae-a08a-84fedf276993</t>
  </si>
  <si>
    <t>96064f97-8906-430d-a191-1f751287764c</t>
  </si>
  <si>
    <t>129447d1-ebf5-4c08-9984-e9c6a65ea512</t>
  </si>
  <si>
    <t>fa9cc511-57b6-44e0-b4de-702a25e53e03</t>
  </si>
  <si>
    <t>1c542afb-e15c-4525-b42b-976c83c95c8f</t>
  </si>
  <si>
    <t>70207e08-e753-4e45-a4a5-137969d4f411</t>
  </si>
  <si>
    <t>9bc0f8d0-9d75-470f-9e0e-55c34fc4f8ac</t>
  </si>
  <si>
    <t>2451592f-7060-465e-a196-51cf7843eb0c</t>
  </si>
  <si>
    <t>e79a3566-030f-493f-92eb-ff190caade6b</t>
  </si>
  <si>
    <t>346fac71-db1a-4726-9667-ff16ae04a90d</t>
  </si>
  <si>
    <t>2bd10e39-a2e9-4444-9f6d-17837ffd7b5b</t>
  </si>
  <si>
    <t>3bc114fa-bc4b-4205-bd5e-bf4eba00f89c</t>
  </si>
  <si>
    <t>16b57eb9-ddd9-464a-9a9b-fba10bbd6d10</t>
  </si>
  <si>
    <t>e5c0dc5c-90df-4235-9198-ba12d1ac6e87</t>
  </si>
  <si>
    <t>d82c0a3c-ec91-4d36-a03f-9256d9781f01</t>
  </si>
  <si>
    <t>7ecf1de5-b8e9-45c7-b078-b89a6f7ae1e5</t>
  </si>
  <si>
    <t>c2942428-901c-4e14-8f6f-3a50f852620e</t>
  </si>
  <si>
    <t>67e768eb-ec61-4583-abd8-6b25a5965b48</t>
  </si>
  <si>
    <t>3a0e54ac-dfc7-4fdd-aceb-545a4d9bf556</t>
  </si>
  <si>
    <t>34251b23-5708-4ac3-8ae2-bedc5b2ba918</t>
  </si>
  <si>
    <t>d644e3aa-ba9e-4489-acb2-682c8eab415d</t>
  </si>
  <si>
    <t>b2372cea-d272-4f80-a92f-d4dcbdb55a31</t>
  </si>
  <si>
    <t>41cd586d-565f-4727-939f-3468e854335f</t>
  </si>
  <si>
    <t>4b989865-9f8f-4e2a-9e3a-875a6047edb2</t>
  </si>
  <si>
    <t>6db85dd8-b80e-4e16-a032-832142245a61</t>
  </si>
  <si>
    <t>286e0e31-c835-499a-afde-bf5dd0a9d0aa</t>
  </si>
  <si>
    <t>c305866d-b25d-4619-9e91-697713398422</t>
  </si>
  <si>
    <t>56dc7a8a-6136-45a3-a70f-cf558b917d3a</t>
  </si>
  <si>
    <t>c4959765-ed7e-4c16-b171-43ba1b12a093</t>
  </si>
  <si>
    <t>Jan 4, 2024</t>
  </si>
  <si>
    <t>81619a4f-40ed-420d-ab68-9bb4d6d182aa</t>
  </si>
  <si>
    <t>1b7ca668-317c-4421-9f4c-9ebfa1965318</t>
  </si>
  <si>
    <t>e77bfb17-0525-45f6-8ecc-cc58312fa8c8</t>
  </si>
  <si>
    <t>7fdcd39c-e3be-403b-9ee2-8a39a569c46d</t>
  </si>
  <si>
    <t>ccbb6975-f239-41b3-9b74-06afb53ffc07</t>
  </si>
  <si>
    <t>f4891b80-d117-4585-b31d-3363d3dd8423</t>
  </si>
  <si>
    <t>b28cd560-31f8-4dd7-9667-c867919a8d57</t>
  </si>
  <si>
    <t>3364a91f-c9c6-463d-854d-d883860d931a</t>
  </si>
  <si>
    <t>b6688920-94b0-45fa-ad9d-43189b94e039</t>
  </si>
  <si>
    <t>75f5de3c-1864-4279-bb18-135b9d752791</t>
  </si>
  <si>
    <t>9fd9c605-1ac3-4ce9-9d5d-f2e8b97ac0ca</t>
  </si>
  <si>
    <t>6d4dd037-e07a-4d21-8273-8354aaac41bd</t>
  </si>
  <si>
    <t>6c4bf430-d5ec-4961-987a-f9040e437b93</t>
  </si>
  <si>
    <t>c0100a5c-9182-4c22-9f74-2c407611e3d7</t>
  </si>
  <si>
    <t>e454701e-f71e-46f8-893e-6798003cb059</t>
  </si>
  <si>
    <t>21c14c98-e609-4852-bb59-4554dc511957</t>
  </si>
  <si>
    <t>7061b457-f139-443f-a1f0-73f38b3d65d3</t>
  </si>
  <si>
    <t>XIAPOCF51PAC0064</t>
  </si>
  <si>
    <t>34734a03225924a8fb856225fb99a8ea</t>
  </si>
  <si>
    <t>313cec94-46b7-445e-95d4-61bf4bc32a6f</t>
  </si>
  <si>
    <t>2c04d9a4-ce46-45a3-ab62-1d94ca5a3858</t>
  </si>
  <si>
    <t>e76a42ee-668f-4f68-8f85-b8c8c3ed8f56</t>
  </si>
  <si>
    <t>842e71c8-3f5d-484e-985f-028607756934</t>
  </si>
  <si>
    <t>4afbd783-2f34-4a74-bd5f-fb97a0b5e21d</t>
  </si>
  <si>
    <t>24c7a201-e0df-44a3-b8b7-e9341def63b8</t>
  </si>
  <si>
    <t>55a49d2a-22e8-43c8-a106-985893e4ae5c</t>
  </si>
  <si>
    <t>67a32f46-3d31-4810-953a-bbe475eabaef</t>
  </si>
  <si>
    <t>d30ba4dd-84d1-4833-9e9a-deb09a38c404</t>
  </si>
  <si>
    <t>987af334-d992-4520-8444-f0cd9325d71b</t>
  </si>
  <si>
    <t>cf4a3ba1-9185-42be-aa40-42ba7a286f6d</t>
  </si>
  <si>
    <t>764a598c-43b1-4718-bf98-135b4ecde309</t>
  </si>
  <si>
    <t>1b6ce5a2-96f3-4c3b-8965-e0f8cad9e164</t>
  </si>
  <si>
    <t>a91696f5-1569-4001-8fe7-5c76a54a2f6c</t>
  </si>
  <si>
    <t>41ff42ec-832f-4db2-833e-2a25cfae3a14</t>
  </si>
  <si>
    <t>1d539a78-9a65-4eae-b645-d99695ab67f6</t>
  </si>
  <si>
    <t>403959a1-dcf1-4d99-a2f8-9b2aaae4ee97</t>
  </si>
  <si>
    <t>5b671dab-32bd-4332-b530-42df9d2c2c93</t>
  </si>
  <si>
    <t>40560220-496a-44ad-8f13-e67145eea423</t>
  </si>
  <si>
    <t>b1cbaffb-8799-49b2-9a43-1f80ec9d1017</t>
  </si>
  <si>
    <t>34e86256-53c3-4123-b23f-23c73f3ad59a</t>
  </si>
  <si>
    <t>c4b93cae-34ac-49fb-9b4e-49094d3282bc</t>
  </si>
  <si>
    <t>9770888d-0a0f-4d46-9a98-ff7ef0581d58</t>
  </si>
  <si>
    <t>05551aa6-bd76-4d50-be21-3fe04d0bc40e</t>
  </si>
  <si>
    <t>61abaa62-3cbd-4980-ba23-a8797d7c9816</t>
  </si>
  <si>
    <t>69c6e909-7fb2-4236-8c09-0a296b98505a</t>
  </si>
  <si>
    <t>79927512-de68-4f27-829b-a0c64df3ce9a</t>
  </si>
  <si>
    <t>cd48050d-7dec-4b0b-99e6-f3f1f0fad09a</t>
  </si>
  <si>
    <t>c322c976-f6d4-486a-bfab-241f9d9152cb</t>
  </si>
  <si>
    <t>33cad884-ebb7-4055-a07c-ce29e2d7d6bf</t>
  </si>
  <si>
    <t>c6a82365-4960-47ff-9d1a-f5671a8242bf</t>
  </si>
  <si>
    <t>8729ada0-5741-48ad-a623-040634314563</t>
  </si>
  <si>
    <t>XIAOMI12T2P</t>
  </si>
  <si>
    <t>c417487026a78a1bcd00cb28c0bc59ac</t>
  </si>
  <si>
    <t>8f3b2350-60a6-43d1-8a64-f8a20237da4a</t>
  </si>
  <si>
    <t>60c6c1b6-25e3-464e-af29-7cfd8cedf2c8</t>
  </si>
  <si>
    <t>XIARED121PAC0001</t>
  </si>
  <si>
    <t>b50dd0b4f8873c9dd20da629150fb758</t>
  </si>
  <si>
    <t>a3d8611f-5a23-48f4-b857-601e10fdace0</t>
  </si>
  <si>
    <t>1d5f2e21-05b8-4060-ab49-be9db6cdf37e</t>
  </si>
  <si>
    <t>1b3db280-5776-4d8a-8212-ad2022caa731</t>
  </si>
  <si>
    <t>6a5fe87b-f7d4-4d06-911c-9f1e8eec4a7f</t>
  </si>
  <si>
    <t>SAMSUNG22ultra1PACK</t>
  </si>
  <si>
    <t>9cc9568abf572dec12a3f59e3f5956f9</t>
  </si>
  <si>
    <t>7f7540a3-027e-4d0d-90b5-c87677ee3eea</t>
  </si>
  <si>
    <t>2d2968e0-3520-462c-9e1e-5459e5cf7863</t>
  </si>
  <si>
    <t>341195be-4181-4456-8a34-a9841a0b476e</t>
  </si>
  <si>
    <t>59280486-9b05-45ad-995c-51792fe67029</t>
  </si>
  <si>
    <t>98142725-8ac0-4c36-b2ec-5cbf38b6849a</t>
  </si>
  <si>
    <t>f15e9de3-bd2c-4385-b977-8809e13bd9fc</t>
  </si>
  <si>
    <t>5fabd1e6-d61d-4cfe-8589-f35953bbee50</t>
  </si>
  <si>
    <t>b2380c20-4441-4c9b-8460-f3e1cc85fe9c</t>
  </si>
  <si>
    <t>9818d4bd-ff86-4695-8d3d-5e3bec7334d3</t>
  </si>
  <si>
    <t>e23bbc2e-ed1f-4ae3-a4f7-bcc3496b49a6</t>
  </si>
  <si>
    <t>6ae50b84-b253-462b-9f9b-7a4166a9f0a1</t>
  </si>
  <si>
    <t>c64080e0-7433-489d-aad4-3e7874518412</t>
  </si>
  <si>
    <t>4e666564-5939-4de8-a29b-577d66ba3e1d</t>
  </si>
  <si>
    <t>eec328ed-f94e-4aef-a751-c76f49cf5996</t>
  </si>
  <si>
    <t>41c81d99-2f50-42bb-ac3e-0abb2ccf6e7b</t>
  </si>
  <si>
    <t>8f1ab8a5-47a1-43ff-8409-615570af7e1f</t>
  </si>
  <si>
    <t>b0723c5d-8e79-40fe-8d21-869dce2fc637</t>
  </si>
  <si>
    <t>458719f5-2bfa-4117-9d78-1c2fbd75e3af</t>
  </si>
  <si>
    <t>11PRONEW2</t>
  </si>
  <si>
    <t>71aeae95849b6ada908741fafcc263e0</t>
  </si>
  <si>
    <t>b2375a79-9c96-4749-b8c5-5f041c3932dc</t>
  </si>
  <si>
    <t>912c73c5-a9ad-4603-a8ea-136737191d76</t>
  </si>
  <si>
    <t>bbd23ac6-c07a-4215-83ee-78192bf76c50</t>
  </si>
  <si>
    <t>94ed8404-c09e-4ad3-872a-fcc291cc85fd</t>
  </si>
  <si>
    <t>521f2f97-611c-4868-9639-bdfd3841805f</t>
  </si>
  <si>
    <t>d716f1b0-d98d-4815-8d64-0f040335b519</t>
  </si>
  <si>
    <t>832b756b-1ab2-4c2d-bba1-85cd1f37b3ea</t>
  </si>
  <si>
    <t>5efbf04c-5ff9-4e27-b07c-66ebd8ad7c36</t>
  </si>
  <si>
    <t>db18b54e-f84c-420a-ba40-0b9d732df45a</t>
  </si>
  <si>
    <t>3e5ac08c-52ef-4f30-8f1b-65128557674a</t>
  </si>
  <si>
    <t>079eba46-a634-4a49-8043-f114afdbfd92</t>
  </si>
  <si>
    <t>00299eb8-6d10-4ceb-9c27-703fc22c4a68</t>
  </si>
  <si>
    <t>b09190b8-96c5-47f8-b829-7530a3af9ded</t>
  </si>
  <si>
    <t>4fe57562-3e08-48c9-8bcb-15f6295eace0</t>
  </si>
  <si>
    <t>41e66227-1235-4e7f-adbb-a7d841bcbe7b</t>
  </si>
  <si>
    <t>3c023bf9-a6ba-437a-893c-05e09b3a3b98</t>
  </si>
  <si>
    <t>c4137df9-8ee8-44fb-bed6-2640c2fcdaa1</t>
  </si>
  <si>
    <t>6b3598c4-5e70-4af3-b122-017a6e5a5a60</t>
  </si>
  <si>
    <t>a5c54b6e-e1fe-42d0-98d5-c49f480e90f9</t>
  </si>
  <si>
    <t>a3d482f6-b6a1-4f5e-8cb0-430e36930576</t>
  </si>
  <si>
    <t>97885ddb-a406-47e1-9ced-1d727e8353eb</t>
  </si>
  <si>
    <t>7468253a-bb96-4d32-bc24-fe89cc3d58a7</t>
  </si>
  <si>
    <t>93ea4d66-06f0-415c-b734-f3048d60c586</t>
  </si>
  <si>
    <t>34c7031f-8fd6-4022-8210-8e000a7571b2</t>
  </si>
  <si>
    <t>0b29229c-b560-4384-ac2b-8c8cb11f2083</t>
  </si>
  <si>
    <t>9d94424a-9ab5-4c3a-bd96-da7badd094b4</t>
  </si>
  <si>
    <t>2b21689d-55ff-4856-8fdc-299509b8915b</t>
  </si>
  <si>
    <t>21451eaf-a32c-4f06-a794-e86c2a226c65</t>
  </si>
  <si>
    <t>448c7b2b-70b0-4238-bebe-bcd42db67413</t>
  </si>
  <si>
    <t>2545e571-eae2-48c7-b571-95136cd7c148</t>
  </si>
  <si>
    <t>2a5b8574-df87-44b0-99e5-afb37113f79b</t>
  </si>
  <si>
    <t>729bfe2e-96c1-43cf-bdf3-c1c70d632d33</t>
  </si>
  <si>
    <t>55a893be-2654-49a8-b83a-c9cd972affef</t>
  </si>
  <si>
    <t>568e87fc-c6f8-4e59-91b4-3747baeca408</t>
  </si>
  <si>
    <t>e852ca58-22a1-4a3b-bae3-2977d675e93e</t>
  </si>
  <si>
    <t>b374e168-6cd7-4a08-8472-f9ef19ca3a9d</t>
  </si>
  <si>
    <t>fa4c751c-3c7e-45f9-a68e-7f36003671a5</t>
  </si>
  <si>
    <t>05a74ac3-f558-4df5-ada1-ba6c236bbf4b</t>
  </si>
  <si>
    <t>14f30699-c537-48b0-8569-23306caeffb4</t>
  </si>
  <si>
    <t>9d764aec-fd67-4e04-a12d-46b4c1c258ce</t>
  </si>
  <si>
    <t>68b14c16-ed8f-478d-a450-52c41de17a90</t>
  </si>
  <si>
    <t>Product feels fake</t>
  </si>
  <si>
    <t>917fcd87-bd23-483e-84c7-c824a8d93aad</t>
  </si>
  <si>
    <t>Jan 3, 2024</t>
  </si>
  <si>
    <t>2c17e44b-c5f7-40ec-a38d-c838d196560b</t>
  </si>
  <si>
    <t>66d6c66f-76d0-4b24-a807-6b649a07de4c</t>
  </si>
  <si>
    <t>42ccd4f4-e3a6-41c1-8535-3634dd48bda1</t>
  </si>
  <si>
    <t>a08dcb22-1a7f-4cf2-90ff-db9d307779ad</t>
  </si>
  <si>
    <t>54b4e0db-3a0f-40d1-8163-5de3bf65c52d</t>
  </si>
  <si>
    <t>ef7f2126-37d5-4a49-92ce-2c0e68a90939</t>
  </si>
  <si>
    <t>235b9834-038f-4b6f-bb0c-5070a7da8ead</t>
  </si>
  <si>
    <t>0ec6f6b5-d52a-40f3-b5b6-cad72ee28423</t>
  </si>
  <si>
    <t>687a004e-ac2e-4a23-9923-6c09838f2f1c</t>
  </si>
  <si>
    <t>dd7af606-04e2-42c1-a7c3-5d7f03e73d91</t>
  </si>
  <si>
    <t>8cc59f9a-d1b9-440d-8130-ba0303a661e5</t>
  </si>
  <si>
    <t>094f9f10-5d8a-4d99-93a7-6d6153a98b86</t>
  </si>
  <si>
    <t>97a39d27-3d8d-48b9-93bc-0a519beb79bb</t>
  </si>
  <si>
    <t>c014531e-9cfa-48b1-9f82-2ad03c5d10a4</t>
  </si>
  <si>
    <t>dc84f071-a4e0-4816-9937-3c01a38271be</t>
  </si>
  <si>
    <t>7c5a1d5b-c2ad-4aec-83e9-af42a26d795d</t>
  </si>
  <si>
    <t>e1a8d4e1-be75-4f75-9b46-49f615c5b2e2</t>
  </si>
  <si>
    <t>201ba338-151e-416b-a763-179a99149a17</t>
  </si>
  <si>
    <t>578358a9-1f33-4ae7-bb77-26b41ca85452</t>
  </si>
  <si>
    <t>08044047-965d-471c-8c8b-18c272b0c0fa</t>
  </si>
  <si>
    <t>1a0b2d1b-08c8-4332-8af5-b9056dff0b28</t>
  </si>
  <si>
    <t>40868e43-ed77-4c68-815e-830a84d3f1f9</t>
  </si>
  <si>
    <t>b30a84a2-0c17-464a-84ac-246eec0840ae</t>
  </si>
  <si>
    <t>e0d72070-72ec-4e71-8ea2-8a0483dabacc</t>
  </si>
  <si>
    <t>e215266a-c891-4149-b630-db04399e636e</t>
  </si>
  <si>
    <t>75d6cdb3-1ea0-4f9c-89d0-41d260109daf</t>
  </si>
  <si>
    <t>32d88f32-fd23-4343-a0fb-8a83e24f2f7c</t>
  </si>
  <si>
    <t>32113608-c63a-4abd-b94d-297d51fc6131</t>
  </si>
  <si>
    <t>524170c4-2cd2-44a6-98ce-a1381a9ddad7</t>
  </si>
  <si>
    <t>ac0c145f-bcb8-4ccb-944f-d7f16ee28bd5</t>
  </si>
  <si>
    <t>725d6104-579a-425a-b78c-1f4627cdb7cd</t>
  </si>
  <si>
    <t>185ffecf-496f-47e2-9d93-5bbb10c877eb</t>
  </si>
  <si>
    <t>794813ea-b2f2-44d1-b3fd-cee24279ee1f</t>
  </si>
  <si>
    <t>b05a0c53-7f26-4973-ba83-f090abced8fc</t>
  </si>
  <si>
    <t>8a64a374-4c74-4b9a-813f-d05b804ab1ad</t>
  </si>
  <si>
    <t>476caf2a-e729-4092-9c27-ab5f536bf3fd</t>
  </si>
  <si>
    <t>9fda801d-dade-4342-b2b3-0eba42393166</t>
  </si>
  <si>
    <t>5ddce95e-75b9-4ab2-8168-8f33cb84577d</t>
  </si>
  <si>
    <t>51175dab-24a0-4224-8661-017f5e9db4f0</t>
  </si>
  <si>
    <t>0d18dd03-288d-4484-90f6-b373216b259b</t>
  </si>
  <si>
    <t>fb51b715-2012-41b6-9c6c-c2c16a748d43</t>
  </si>
  <si>
    <t>d58017d4-ff14-4571-bea6-fcbbfd6bb94b</t>
  </si>
  <si>
    <t>e9ce5fe4-6662-48f8-bd1c-c7266d63a20f</t>
  </si>
  <si>
    <t>a20549f2-584c-44e9-a6a0-d314cd0df9bd</t>
  </si>
  <si>
    <t>962d285f-d2ef-4dd5-aede-671b227e216d</t>
  </si>
  <si>
    <t>487e220d-fd15-496a-9b25-486675499a51</t>
  </si>
  <si>
    <t>daf61f31-97d9-492e-ae48-97fbd991bf78</t>
  </si>
  <si>
    <t>73706afd-b94d-435a-ad42-f94cf779f25f</t>
  </si>
  <si>
    <t>8642f00a-3446-4291-80d8-04871eb5e2d2</t>
  </si>
  <si>
    <t>16b2939b-b3dc-4d00-9168-83c52ff500f2</t>
  </si>
  <si>
    <t>84f6b3bc-5f0f-4787-a9b6-49b7773df1c8</t>
  </si>
  <si>
    <t>40778e63-cc9a-4366-87bc-98f2b978d415</t>
  </si>
  <si>
    <t>6cd848c5-0623-4757-b6f6-1cb70e95db76</t>
  </si>
  <si>
    <t>CAM13PACK1</t>
  </si>
  <si>
    <t>fc959f688f5691326ce2678fbfe4cdfd</t>
  </si>
  <si>
    <t>25e32f2b-0c99-4317-96cd-99802557fd6a</t>
  </si>
  <si>
    <t>ec505c7d-9bef-4eca-9a46-7c15e28062d1</t>
  </si>
  <si>
    <t>13e2312f-e7c3-4325-89ae-f5460ed9fadd</t>
  </si>
  <si>
    <t>c55a4d69-47c3-4190-8114-6a098e0f6442</t>
  </si>
  <si>
    <t>8ff0f521-1473-4c2f-8adb-8b256b93a4cc</t>
  </si>
  <si>
    <t>1384a633-316c-44c2-8da4-eb9546bd9041</t>
  </si>
  <si>
    <t>c1932102-2da3-4798-aaca-5b4ddd977f71</t>
  </si>
  <si>
    <t>0ac3a9b7-06bd-478d-86b4-6505d0d30450</t>
  </si>
  <si>
    <t>e5b0f169-46ee-4f2c-a0ae-a5fc0e0fd5b9</t>
  </si>
  <si>
    <t>9408faab-1167-449e-ac98-8b66e6ddf247</t>
  </si>
  <si>
    <t>9a84ef11-f3eb-43e2-ad2a-555401e02657</t>
  </si>
  <si>
    <t>22da8975-2b4b-499c-8365-5e1439e1c3b2</t>
  </si>
  <si>
    <t>2c087d30-00e9-4bde-99b6-69a58371d4d8</t>
  </si>
  <si>
    <t>5007d02e-6954-4e70-9352-0a52df5955de</t>
  </si>
  <si>
    <t>42c052ce-712b-48a1-82ef-09801407a1f7</t>
  </si>
  <si>
    <t>692fc94b-4b59-4906-8116-c4099f281e71</t>
  </si>
  <si>
    <t>9c9f4048-f472-4b67-a422-877e605a4528</t>
  </si>
  <si>
    <t>98585bba-ba48-403b-97f5-7be8174f4728</t>
  </si>
  <si>
    <t>S23G5P2C2N2</t>
  </si>
  <si>
    <t>42f525d2612bae0ddd84f6ce1d162082</t>
  </si>
  <si>
    <t>abfff4a8-e689-4819-a3e1-20e2f54a7e26</t>
  </si>
  <si>
    <t>ce7dbd94-79f3-4e02-9f6f-1f8dbbb0eb6c</t>
  </si>
  <si>
    <t>b390f8cd-23fa-4405-a09a-271431dcb3e7</t>
  </si>
  <si>
    <t>7f29f622-2d9b-4f12-8587-6beaed56b861</t>
  </si>
  <si>
    <t>1704fee3-1a26-4df5-89b0-f3bfa535fb1c</t>
  </si>
  <si>
    <t>67eb81cd-b293-4a00-ad77-8c9dbe38b6c8</t>
  </si>
  <si>
    <t>620db008-6dab-48dd-8286-4ed50b7830aa</t>
  </si>
  <si>
    <t>895c87ae-492a-4fb8-97bd-03d2a2b2db74</t>
  </si>
  <si>
    <t>23f7e127-5306-4acb-aa8a-917085dfe9b7</t>
  </si>
  <si>
    <t>b223d030-7398-4060-a25b-e65cac460975</t>
  </si>
  <si>
    <t>6b4fb4c7-6d9c-414f-a356-8325734f81fa</t>
  </si>
  <si>
    <t>23af37df-38fc-42b9-a03e-4b8260d7ec95</t>
  </si>
  <si>
    <t>b0ee9bd0-b8fa-43f9-b368-b4281c3c0b27</t>
  </si>
  <si>
    <t>ad926c60-a8db-435e-9b88-2db19dc34d37</t>
  </si>
  <si>
    <t>d3e40391-d5a0-44b6-93ed-0c35f57f3cdf</t>
  </si>
  <si>
    <t>ae6bd363-17fd-44dc-befc-34328e5f4286</t>
  </si>
  <si>
    <t>3278b1d4-5038-4d62-8c80-1a7edf4e859b</t>
  </si>
  <si>
    <t>ced7e959-19e6-4c3b-a254-5ac3248fdc6b</t>
  </si>
  <si>
    <t>b7049271-9cd8-41ad-ae4c-525e2b1a57f6</t>
  </si>
  <si>
    <t>8ece3f12-476b-463b-9ed6-c6754222082b</t>
  </si>
  <si>
    <t>8c24c502-fab4-4e67-a219-b2f659304357</t>
  </si>
  <si>
    <t>5721a833-edb6-4d68-8259-18c662ad8dce</t>
  </si>
  <si>
    <t>d16a24cf-ea09-47de-84e1-d4a48d0eef97</t>
  </si>
  <si>
    <t>66178707-c40b-4530-addc-7f2b6860d5dc</t>
  </si>
  <si>
    <t>4c9afa99-631a-4729-a67e-bdcc5175300f</t>
  </si>
  <si>
    <t>e4c7fb8b-aa1e-46df-b25b-f2c2175ab03f</t>
  </si>
  <si>
    <t>8cdb8574-3268-4843-a05b-05f946e3d5e7</t>
  </si>
  <si>
    <t>96b9bc18-68e2-4fb2-9bd4-6b53d84b9d24</t>
  </si>
  <si>
    <t>221b85b9-bfcb-4a90-9166-6e9bf51d73a2</t>
  </si>
  <si>
    <t>a8ed126e-e982-4b36-8ed9-0dc8ec273f0c</t>
  </si>
  <si>
    <t>8750148f-ca7a-41ee-96d3-2a205e298129</t>
  </si>
  <si>
    <t>7911bf43-167b-4422-a8cb-d1eef3654819</t>
  </si>
  <si>
    <t>3b054a0f-c9fa-49da-80f8-60ba9db87dd1</t>
  </si>
  <si>
    <t>f9dee682-dc14-4373-9444-41b4b1494d9d</t>
  </si>
  <si>
    <t>c421dda4-f696-4906-b07c-721945727105</t>
  </si>
  <si>
    <t>c95537c9-64ad-4a73-98c2-007f94753f3a</t>
  </si>
  <si>
    <t>Jan 2, 2024</t>
  </si>
  <si>
    <t>d300871c-56b3-465e-a593-4615173379d9</t>
  </si>
  <si>
    <t>0e515034-1792-4a75-affa-e1fa837221ec</t>
  </si>
  <si>
    <t>50b3a1d8-e0d9-4a12-94d9-4bb6206c82a3</t>
  </si>
  <si>
    <t>719833e0-4c34-4cda-ae6b-eb47dec9e622</t>
  </si>
  <si>
    <t>88dbdf86-b61b-4ab4-8a07-e6ff93e59799</t>
  </si>
  <si>
    <t>e0ca65b5-5e25-4aaa-b1d5-699a96c5ca95</t>
  </si>
  <si>
    <t>f226d970-cc62-4443-afa9-8b64a686921a</t>
  </si>
  <si>
    <t>c0306640-98c1-4502-9e5c-901f8204416d</t>
  </si>
  <si>
    <t>6d40079f-a532-4772-8abb-6f8ab69df24f</t>
  </si>
  <si>
    <t>ae868e70-20aa-4fa4-ad77-139a4c5b7a2a</t>
  </si>
  <si>
    <t>078b4d88-10da-48f9-9f89-e37212050173</t>
  </si>
  <si>
    <t>b1f47aae-cbc3-4aed-99f6-03608e0dbe59</t>
  </si>
  <si>
    <t>9a5f6e50-74c1-4f80-9c81-96562264b3b7</t>
  </si>
  <si>
    <t>012b166e-d430-4401-8ffc-f4f7ec22d026</t>
  </si>
  <si>
    <t>e91c8dc5-2ecc-4abd-b752-40eb5b4084ed</t>
  </si>
  <si>
    <t>73b327d1-987c-41c0-b66b-0686cb1d2fd4</t>
  </si>
  <si>
    <t>4ab92c80-c479-46a8-bc37-443e39665ef8</t>
  </si>
  <si>
    <t>b10d3a40-f2f1-47b7-b8ad-b13c1db7fe95</t>
  </si>
  <si>
    <t>a3612206-85fe-472e-89b0-b3b14bc51981</t>
  </si>
  <si>
    <t>4debfbcc-4626-450b-9b31-52d47a7788d1</t>
  </si>
  <si>
    <t>a093ce0c-8b14-4f53-ba8b-eed461f447ad</t>
  </si>
  <si>
    <t>5ab567fc-e676-44ae-9b8e-b306c672a957</t>
  </si>
  <si>
    <t>2570a6d9-7af4-45bb-b8a4-4847a9fe3216</t>
  </si>
  <si>
    <t>3e10c64d-6a18-4831-82b8-8725223c5088</t>
  </si>
  <si>
    <t>e8907f29-77c2-440b-92bf-57d821194a28</t>
  </si>
  <si>
    <t>761a4eb2-73ea-4498-afa0-5821965758ef</t>
  </si>
  <si>
    <t>9e6024bd-605a-40da-87f1-fde040095e81</t>
  </si>
  <si>
    <t>a81691af-a904-4d65-b335-ffd7833dff1f</t>
  </si>
  <si>
    <t>0b8aa735-7674-41f0-b12f-825b011e452f</t>
  </si>
  <si>
    <t>f74ddd6d-9b9f-4caf-98a9-caea481fdc3a</t>
  </si>
  <si>
    <t>a02458b8-29a1-4c1a-9be2-3f1922ab47fa</t>
  </si>
  <si>
    <t>2ddd00b7-ce8b-4a01-b120-9bb98fadfeee</t>
  </si>
  <si>
    <t>e8380237-f092-49f3-969b-d85d81b36201</t>
  </si>
  <si>
    <t>2e39f031-cd53-4da0-a86d-c8d8e8b9fa16</t>
  </si>
  <si>
    <t>1fc7ed72-ec1a-4f14-bc80-5879b2e325d2</t>
  </si>
  <si>
    <t>4b796e32-f4b0-44b2-b052-fa9affaa5df5</t>
  </si>
  <si>
    <t>ddbaec9f-1795-4632-b33c-0bffd3820bb4</t>
  </si>
  <si>
    <t>4a35df5c-91f0-4f2d-9c71-457fe1261caa</t>
  </si>
  <si>
    <t>63579abe-806f-45ea-9ac4-ee86edfb0d2b</t>
  </si>
  <si>
    <t>92d5982d-1778-45c9-a7f8-4ad96f10965c</t>
  </si>
  <si>
    <t>9aabc9c2-a757-45de-990c-a4e108a1e9a4</t>
  </si>
  <si>
    <t>bc1fd608-df99-4d7c-8b8d-ea4b6ac015c2</t>
  </si>
  <si>
    <t>fe8e6b1f-0d07-4b9c-b55f-c3eaf4538d18</t>
  </si>
  <si>
    <t>fffaa3c1-dced-41d6-a52c-ae4e9ea992f3</t>
  </si>
  <si>
    <t>07006716-20a0-4ec8-a8e1-fb769e5b2d13</t>
  </si>
  <si>
    <t>da32b0ee-e51d-4278-b900-b882d0af7653</t>
  </si>
  <si>
    <t>XIARED125G2PACSCR&amp;2PACLEN0032</t>
  </si>
  <si>
    <t>64e0de55a2a75429b3bd3b5a161313b0</t>
  </si>
  <si>
    <t>dad22b7c-b696-409f-9efb-82d6c1881bde</t>
  </si>
  <si>
    <t>d1008512-6b7b-4838-9829-0020d77f456d</t>
  </si>
  <si>
    <t>3995bb45-7d17-4074-95d4-664b719d4a82</t>
  </si>
  <si>
    <t>bdd933c0-e14e-45f1-ac4b-ccd67f60647e</t>
  </si>
  <si>
    <t>c697e6af-7a3f-4ece-a708-8f4ae05688dd</t>
  </si>
  <si>
    <t>ff8e7f33-85a3-462e-86cb-ef19e9a97da5</t>
  </si>
  <si>
    <t>11d716f8-1e5e-41cd-bdfd-cd240b706daf</t>
  </si>
  <si>
    <t>S20PACKE</t>
  </si>
  <si>
    <t>ecda4ed86379b1d8decb0f2a8d3c7826</t>
  </si>
  <si>
    <t>721cc03c-f3b8-4a9c-8bac-6ae66904570f</t>
  </si>
  <si>
    <t>3e22060b-ac4a-4098-bb10-2a3f9f7964e1</t>
  </si>
  <si>
    <t>2532bde2-68a1-4f43-a1b1-3ea86738ca66</t>
  </si>
  <si>
    <t>5d3853e3-7ed8-4f4f-8ac9-990e9c5d763c</t>
  </si>
  <si>
    <t>03ae3147-79d6-4925-8c0e-b8a2b0a48927</t>
  </si>
  <si>
    <t>a720f980-2aeb-443d-b462-883c3bef0475</t>
  </si>
  <si>
    <t>5b78ece3-112f-411f-abed-57049690fa7e</t>
  </si>
  <si>
    <t>cb197dca-2834-4dce-8400-98d963ace84f</t>
  </si>
  <si>
    <t>970f989e-81bf-4632-8000-50d05934098a</t>
  </si>
  <si>
    <t>774a25f1-cf85-4cb7-80fb-755f06f6ad8a</t>
  </si>
  <si>
    <t>00a2e946-6051-4658-b437-4d68b5d650af</t>
  </si>
  <si>
    <t>5ab6be52-7829-44bd-bea3-1324798fd9a4</t>
  </si>
  <si>
    <t>36dff61d-fd2a-4ab7-8598-5140d0fa8e5a</t>
  </si>
  <si>
    <t>9156d8ec-8b54-4d29-9b26-ca959cc8b8be</t>
  </si>
  <si>
    <t>7cbd666e-ad93-4ecd-b3d6-9f55ed746fb7</t>
  </si>
  <si>
    <t>dcbfde0a-5098-455f-b401-7ceedfdd25a0</t>
  </si>
  <si>
    <t>61e0e23d-f15a-404e-89e9-c3d157e142f3</t>
  </si>
  <si>
    <t>d1fa46e0-28a7-4e16-8528-5e5b9f8b599d</t>
  </si>
  <si>
    <t>b1efb7e9-18a1-4d1d-b6a5-fb2ff642a936</t>
  </si>
  <si>
    <t>40aac601-47c3-4392-a75a-495d1a7e1550</t>
  </si>
  <si>
    <t>fb9eb5a3-7871-4c80-b4e1-fa7ecb3953c6</t>
  </si>
  <si>
    <t>1f6b53c4-ee26-43cd-97c6-48ca7b1f63a6</t>
  </si>
  <si>
    <t>b88ba5a6-f907-4401-9c43-83d2cee472d1</t>
  </si>
  <si>
    <t>6dacc8ee-05f2-433a-adc4-829b1acf52c7</t>
  </si>
  <si>
    <t>3c0ce033-fafc-40db-b436-86336fc5cfbf</t>
  </si>
  <si>
    <t>a3f96e27-14c4-4a9c-902f-39c114aa6b88</t>
  </si>
  <si>
    <t>de3ed09c-7604-4c0a-94fc-967f228fc945</t>
  </si>
  <si>
    <t>e7e8627d-ba8c-405b-83ab-51d15a03515a</t>
  </si>
  <si>
    <t>62eb1552-1db5-4e15-b1dc-838b4ef9970e</t>
  </si>
  <si>
    <t>e0f01de3-0c58-4eba-82e4-32462237bb8b</t>
  </si>
  <si>
    <t>0baf43ac-4a06-48a7-bcf2-479ba4712055</t>
  </si>
  <si>
    <t>e93a7c18-eced-4e1e-a58f-7c2c595fbb5f</t>
  </si>
  <si>
    <t>4439978e-8cac-4a18-88fd-f14f7f4eb1e4</t>
  </si>
  <si>
    <t>950eb3de-472c-4a6b-826f-e473ec95f5f1</t>
  </si>
  <si>
    <t>6116b126-8e95-4bac-a28d-020da25773ec</t>
  </si>
  <si>
    <t>2ba95081-e654-49c1-a011-7027669bdafd</t>
  </si>
  <si>
    <t>8efd6d0e-861e-4fe9-b770-84638b06c9d6</t>
  </si>
  <si>
    <t>70e169a8-18c9-468d-99ef-cef836358f9b</t>
  </si>
  <si>
    <t>1bcba0aa-d329-4782-a059-f0497944dc81</t>
  </si>
  <si>
    <t>7a98695b-a2b6-4277-9d72-701946c7c046</t>
  </si>
  <si>
    <t>bb647a8f-7b20-491e-afbb-7a4c7a394429</t>
  </si>
  <si>
    <t>1489da3d-8f26-42d1-a3b2-f0b7d8719ce7</t>
  </si>
  <si>
    <t>9a163215-b8b0-4dc0-aa8d-36287d49a9a5</t>
  </si>
  <si>
    <t>353b5679-b315-4fe2-a430-29ab70ed692b</t>
  </si>
  <si>
    <t>1a003a1e-474b-48a3-ad06-72db25f3adc5</t>
  </si>
  <si>
    <t>94bf0706-32c6-4b7f-9257-8dde1fece5f6</t>
  </si>
  <si>
    <t>5a1c8ac7-c990-4424-994e-d5fcaf977d44</t>
  </si>
  <si>
    <t>925256eb-812c-44ed-be0c-8d1ddb06df38</t>
  </si>
  <si>
    <t>58e741ef-f477-4d95-9139-f12a732d1be4</t>
  </si>
  <si>
    <t>71764cea-e1c8-4b4a-a8ea-511ec7422f2f</t>
  </si>
  <si>
    <t>13424805-a060-4405-b289-922a3e2249e9</t>
  </si>
  <si>
    <t>8d3c36f2-b0fa-4729-bb3b-5cc6bd163776</t>
  </si>
  <si>
    <t>26ec3b20-8aa4-44e7-b5b5-456888a91e39</t>
  </si>
  <si>
    <t>d3f43278-658d-4f73-bd44-1ec5a38a7253</t>
  </si>
  <si>
    <t>cf7e599b-9779-4325-bd9a-533f0ccc708b</t>
  </si>
  <si>
    <t>4ab907ce-218c-41b2-a20e-dcc609e94540</t>
  </si>
  <si>
    <t>9a80a346-91ff-4103-a9bc-b2e12042c847</t>
  </si>
  <si>
    <t>67c7f12a-b3fb-457c-b0ea-8d06eb9b2c84</t>
  </si>
  <si>
    <t>9af50781-eef3-4b34-9baa-5af2e7e96532</t>
  </si>
  <si>
    <t>38a8b0c7-a3c4-41ac-9f6b-12f0e3e45483</t>
  </si>
  <si>
    <t>f8d25461-b59c-4cce-b0ce-2091aa8bc0f5</t>
  </si>
  <si>
    <t>6b196bc3-3fdc-464d-8a4d-f240c73e1225</t>
  </si>
  <si>
    <t>aae62ba9-df1b-4b58-96b0-0577fa415184</t>
  </si>
  <si>
    <t>2bb7f761-36fe-47e7-a29a-95cbcc751041</t>
  </si>
  <si>
    <t>9d8df1ad-07c6-4caa-bdb0-e6d90b8f90fb</t>
  </si>
  <si>
    <t>70d80fad-6d14-4ff1-89cf-ab4193b87072</t>
  </si>
  <si>
    <t>79b8e77a-1855-4f60-a4aa-e60342ac99a5</t>
  </si>
  <si>
    <t>Jan 1, 2024</t>
  </si>
  <si>
    <t>55998384-26d7-46ca-8023-1b3e955fc798</t>
  </si>
  <si>
    <t>10c82d10-fae5-4d0d-b992-089f16cd914b</t>
  </si>
  <si>
    <t>2a0f446e-73d9-4814-9d20-1d9f8c92c646</t>
  </si>
  <si>
    <t>62bbeba8-ed51-4cd7-9d29-966601feb469</t>
  </si>
  <si>
    <t>a5acf221-a4aa-4a25-b135-93756b3076dd</t>
  </si>
  <si>
    <t>d150aab7-4bc0-4039-b6d4-921190c7c1c2</t>
  </si>
  <si>
    <t>bc0e8434-56e7-43cd-9397-78236ff69efe</t>
  </si>
  <si>
    <t>784889c3-278f-4b8c-b807-867c61afd0d0</t>
  </si>
  <si>
    <t>de14e163-9ea9-435a-9503-bd45e6711631</t>
  </si>
  <si>
    <t>a92dd92b-6ead-491c-85b2-6e2680a43212</t>
  </si>
  <si>
    <t>a4649277-02c4-4f34-9315-d699def5a41f</t>
  </si>
  <si>
    <t>d1241dad-bdb5-4857-b301-e5cfa414179a</t>
  </si>
  <si>
    <t>939b310d-7055-4e1e-9fe1-d424bf2cd251</t>
  </si>
  <si>
    <t>8e240541-1678-4b72-9e8f-eced16ce38e5</t>
  </si>
  <si>
    <t>f85950dc-e168-45d2-87b4-479d8f23922a</t>
  </si>
  <si>
    <t>824ea2cb-6d43-4abf-8993-b779c719058e</t>
  </si>
  <si>
    <t>3a7605b4-c335-4078-a340-d0773ea3befb</t>
  </si>
  <si>
    <t>c2a94560-4175-46b4-9094-0ddd2d31b87e</t>
  </si>
  <si>
    <t>7ac6ff8d-8e50-4395-96ac-2fcc57112290</t>
  </si>
  <si>
    <t>dd015573-e3bc-4d52-b819-022c6a739a1c</t>
  </si>
  <si>
    <t>f57ad299-4b09-4056-b3cc-7b790fd73d42</t>
  </si>
  <si>
    <t>bf04bb90-c388-4545-9089-1908f0fa0544</t>
  </si>
  <si>
    <t>6c5de0fc-b544-4f66-bbf7-5dc27e6405c8</t>
  </si>
  <si>
    <t>GOOPIX70007</t>
  </si>
  <si>
    <t>82c16020fd37eba525fd9242c927ad8d</t>
  </si>
  <si>
    <t>bfc5b786-4bce-4520-8337-d486fbaf7b3b</t>
  </si>
  <si>
    <t>0908cd2a-967f-4d1e-a58d-b777577a71ab</t>
  </si>
  <si>
    <t>ed3d7444-78e9-46ba-a5bc-fbb002e484bf</t>
  </si>
  <si>
    <t>8a6e0233-4a07-4430-85ca-3f378968ff30</t>
  </si>
  <si>
    <t>0944d344-3d30-4751-ae6c-a0d3a14e9261</t>
  </si>
  <si>
    <t>c903e4ac-48b0-4140-9f05-920172d26b77</t>
  </si>
  <si>
    <t>3dbe2616-26c4-49f2-ac4c-d85ceaa9f010</t>
  </si>
  <si>
    <t>536cdefc-1770-41ff-bcbc-4bc31fb2e516</t>
  </si>
  <si>
    <t>79f31861-f88f-42f4-b581-d004de7e1d03</t>
  </si>
  <si>
    <t>a9951a0b-9488-4df1-9096-cb448c096ba0</t>
  </si>
  <si>
    <t>d06af6b5-557d-4434-a50c-1d6c3f083b62</t>
  </si>
  <si>
    <t>4023b09a-4a90-4051-8d64-eb83ac70b63d</t>
  </si>
  <si>
    <t>a340e7fe-a661-4df4-8843-206e05a1c4b7</t>
  </si>
  <si>
    <t>a538b906-6122-46c4-b982-5ed70b7de6bb</t>
  </si>
  <si>
    <t>0ff4390b-be88-4282-9f47-f59a502f8150</t>
  </si>
  <si>
    <t>e156ecd0-866e-48c2-85bc-c4801dba3b9b</t>
  </si>
  <si>
    <t>e1077d73-2f6e-4572-95a4-b8a87c5734de</t>
  </si>
  <si>
    <t>03da32e4-60a5-45dd-92d0-b37eacb89e2e</t>
  </si>
  <si>
    <t>2d682e2c-5638-4653-a316-c8a892c99d13</t>
  </si>
  <si>
    <t>1b0f3f55-a160-4e9b-b9fa-cd42dbac014d</t>
  </si>
  <si>
    <t>54f93d36-1851-4101-b5dc-bedc28682e26</t>
  </si>
  <si>
    <t>455382c6-680c-4c84-8339-6de6c870b0ad</t>
  </si>
  <si>
    <t>94f1259c-2211-46b5-a387-610729ce66f7</t>
  </si>
  <si>
    <t>757a58d5-c1e3-401f-a983-71bb31811cbf</t>
  </si>
  <si>
    <t>378206fb-e791-4b51-8f03-66e7e096ae71</t>
  </si>
  <si>
    <t>24be4b10-4ae5-4643-8f11-c574d89105d5</t>
  </si>
  <si>
    <t>692491ad-109a-430b-bc5f-ee6da58fb039</t>
  </si>
  <si>
    <t>472f746e-82e9-43ab-b7ba-b94954efbd52</t>
  </si>
  <si>
    <t>d93752c5-d5d4-44a0-a54e-7b875da00998</t>
  </si>
  <si>
    <t>0cbff945-f62a-4a8b-8e3d-d52fc7ad71c5</t>
  </si>
  <si>
    <t>88ea7ad8-5c40-4e87-bdc1-05b5e562c4b8</t>
  </si>
  <si>
    <t>c6bee65d-5bf3-4884-a48a-b1ecb3c9e473</t>
  </si>
  <si>
    <t>e154705f-fc4b-49bf-b968-c592ee328153</t>
  </si>
  <si>
    <t>c1b0bda8-b58c-4de1-80ef-d02006747db5</t>
  </si>
  <si>
    <t>ef12c146-3bd6-4d93-8d2e-3ac75db4c039</t>
  </si>
  <si>
    <t>a8111abc-5bb3-4fe7-bd4a-8ec4e9adb50a</t>
  </si>
  <si>
    <t>ceedfaf2-aa1d-413a-a82a-a3e872d2f96b</t>
  </si>
  <si>
    <t>c696ccd1-af23-4494-9d2a-00e5edc670d6</t>
  </si>
  <si>
    <t>df81e06b-d7e5-41d9-8098-e3e91b9b9138</t>
  </si>
  <si>
    <t>1d85a5b9-8470-4b77-a5d1-5829cf381a8e</t>
  </si>
  <si>
    <t>a3573904-2804-42ea-9877-154ea34b9ac0</t>
  </si>
  <si>
    <t>42af1923-7d78-4fe0-9722-4e1a03ff8cc2</t>
  </si>
  <si>
    <t>cac3e661-f0cf-475c-a21f-0cb99fb8db80</t>
  </si>
  <si>
    <t>6d7d343d-dd41-4f54-8225-51ce15f04669</t>
  </si>
  <si>
    <t>4ea7ffb5-2928-4170-b450-b25e34d61183</t>
  </si>
  <si>
    <t>34af4bbf-c00a-4fd8-977e-72e7376f195e</t>
  </si>
  <si>
    <t>TAB7LITE3W</t>
  </si>
  <si>
    <t>2b87d0aefee95b1db171f2996c05b1bf</t>
  </si>
  <si>
    <t>86213828-8862-428a-b577-b4dd2d33817f</t>
  </si>
  <si>
    <t>4f6671ae-a7ff-4fb3-86f1-0506b20f27cb</t>
  </si>
  <si>
    <t>f283ffa5-804e-4185-810e-9dfc86f26df2</t>
  </si>
  <si>
    <t>33fdfd40-ce83-4df3-9859-04a12f643d8f</t>
  </si>
  <si>
    <t>34ae285a-f085-477a-939c-1719eab1725a</t>
  </si>
  <si>
    <t>8ceacdbf-d29c-4ffe-9bfd-5d155079e0f3</t>
  </si>
  <si>
    <t>3d6dce34-4486-4c1c-a365-7919b97c88dd</t>
  </si>
  <si>
    <t>c99c4c4e-9fc1-432f-ac19-9da377677cd2</t>
  </si>
  <si>
    <t>ddecc430-cf3e-4970-908b-52fb7fc6de23</t>
  </si>
  <si>
    <t>acd17d9c-586c-472a-bd64-04c32f99e5e3</t>
  </si>
  <si>
    <t>84922d41-ba4b-4024-b0c5-c383c8e34e08</t>
  </si>
  <si>
    <t>42353e69-a80d-4c2f-bff7-1d5d55a6d3a1</t>
  </si>
  <si>
    <t>5def79f3-9da8-4070-b59e-feeca99a94e6</t>
  </si>
  <si>
    <t>4dc287aa-eb69-4419-8989-25ad14ed55b4</t>
  </si>
  <si>
    <t>132fa161-5f2d-4be4-abf5-8902720ea658</t>
  </si>
  <si>
    <t>b63dacd9-6436-4b8a-b8ac-c185124250d7</t>
  </si>
  <si>
    <t>ee9a6229-b137-418e-a31f-2507087001ab</t>
  </si>
  <si>
    <t>001fca91-44f8-41c4-b037-2d899407ee98</t>
  </si>
  <si>
    <t>372ef8ce-0271-4274-a3d6-15a95a47a087</t>
  </si>
  <si>
    <t>93a24c75-b78f-464f-aa42-ab127c17724d</t>
  </si>
  <si>
    <t>1070695a-200c-484b-b505-7f54cc270bd1</t>
  </si>
  <si>
    <t>44f02238-cfbc-4871-9993-1cc3ed4f4268</t>
  </si>
  <si>
    <t>6f8da238-3229-4a69-8c7b-a36c8b404a54</t>
  </si>
  <si>
    <t>ff144d63-f75a-484d-8046-ce634dd49e72</t>
  </si>
  <si>
    <t>c2959f38-fdb8-4be7-b302-34b296ef6f1e</t>
  </si>
  <si>
    <t>a50328b8-d170-484b-8185-7a413f36d826</t>
  </si>
  <si>
    <t>46433fb0-03f3-4072-b707-ca2ae00cb82f</t>
  </si>
  <si>
    <t>f613d460-47e1-4910-8279-3db4a57daf51</t>
  </si>
  <si>
    <t>044f9f23-0df2-4264-a800-5f433eab5bc7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</si>
</sst>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2" t="s">
        <v>18</v>
      </c>
      <c r="D2" s="1" t="s">
        <v>19</v>
      </c>
      <c r="E2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2" s="1" t="s">
        <v>20</v>
      </c>
      <c r="G2" s="1" t="s">
        <v>21</v>
      </c>
      <c r="H2" s="1" t="s">
        <v>22</v>
      </c>
      <c r="I2" s="1" t="s">
        <v>16</v>
      </c>
      <c r="J2" s="1" t="s">
        <v>23</v>
      </c>
      <c r="K2" s="1" t="s">
        <v>16</v>
      </c>
      <c r="L2" s="1" t="s">
        <v>16</v>
      </c>
      <c r="M2" s="1" t="s">
        <v>16</v>
      </c>
      <c r="N2" s="1" t="s">
        <v>16</v>
      </c>
      <c r="O2" s="1">
        <v>135.2</v>
      </c>
      <c r="P2" s="1">
        <v>1.0</v>
      </c>
    </row>
    <row r="3">
      <c r="A3" s="1" t="s">
        <v>16</v>
      </c>
      <c r="B3" s="1" t="s">
        <v>24</v>
      </c>
      <c r="C3" s="2" t="s">
        <v>25</v>
      </c>
      <c r="D3" s="1" t="s">
        <v>19</v>
      </c>
      <c r="E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" s="1" t="s">
        <v>26</v>
      </c>
      <c r="G3" s="1" t="s">
        <v>27</v>
      </c>
      <c r="H3" s="1" t="s">
        <v>28</v>
      </c>
      <c r="I3" s="1" t="s">
        <v>16</v>
      </c>
      <c r="J3" s="1" t="s">
        <v>23</v>
      </c>
      <c r="K3" s="1" t="s">
        <v>16</v>
      </c>
      <c r="L3" s="1" t="s">
        <v>16</v>
      </c>
      <c r="M3" s="1" t="s">
        <v>16</v>
      </c>
      <c r="N3" s="1" t="s">
        <v>16</v>
      </c>
      <c r="O3" s="1">
        <v>71.2</v>
      </c>
      <c r="P3" s="1">
        <v>1.0</v>
      </c>
    </row>
    <row r="4">
      <c r="A4" s="1" t="s">
        <v>29</v>
      </c>
      <c r="B4" s="1" t="s">
        <v>30</v>
      </c>
      <c r="C4" s="2" t="s">
        <v>25</v>
      </c>
      <c r="D4" s="1" t="s">
        <v>19</v>
      </c>
      <c r="E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" s="1" t="s">
        <v>31</v>
      </c>
      <c r="G4" s="1" t="s">
        <v>32</v>
      </c>
      <c r="H4" s="1" t="s">
        <v>33</v>
      </c>
      <c r="I4" s="1" t="s">
        <v>16</v>
      </c>
      <c r="J4" s="1" t="s">
        <v>23</v>
      </c>
      <c r="K4" s="1" t="s">
        <v>16</v>
      </c>
      <c r="L4" s="1" t="s">
        <v>16</v>
      </c>
      <c r="M4" s="1" t="s">
        <v>16</v>
      </c>
      <c r="N4" s="1" t="s">
        <v>16</v>
      </c>
      <c r="O4" s="1">
        <v>79.2</v>
      </c>
      <c r="P4" s="1">
        <v>1.0</v>
      </c>
    </row>
    <row r="5">
      <c r="A5" s="1" t="s">
        <v>16</v>
      </c>
      <c r="B5" s="1" t="s">
        <v>34</v>
      </c>
      <c r="C5" s="2" t="s">
        <v>25</v>
      </c>
      <c r="D5" s="1" t="s">
        <v>19</v>
      </c>
      <c r="E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5" s="1" t="s">
        <v>35</v>
      </c>
      <c r="G5" s="1" t="s">
        <v>36</v>
      </c>
      <c r="H5" s="1" t="s">
        <v>37</v>
      </c>
      <c r="I5" s="1" t="s">
        <v>16</v>
      </c>
      <c r="J5" s="1" t="s">
        <v>23</v>
      </c>
      <c r="K5" s="1" t="s">
        <v>16</v>
      </c>
      <c r="L5" s="1" t="s">
        <v>16</v>
      </c>
      <c r="M5" s="1" t="s">
        <v>16</v>
      </c>
      <c r="N5" s="1" t="s">
        <v>16</v>
      </c>
      <c r="O5" s="1">
        <v>63.2</v>
      </c>
      <c r="P5" s="1">
        <v>1.0</v>
      </c>
    </row>
    <row r="6">
      <c r="A6" s="1" t="s">
        <v>29</v>
      </c>
      <c r="B6" s="1" t="s">
        <v>38</v>
      </c>
      <c r="C6" s="2" t="s">
        <v>25</v>
      </c>
      <c r="D6" s="1" t="s">
        <v>19</v>
      </c>
      <c r="E6" s="3" t="str">
        <f>HYPERLINK("https://fyndiq.se/produkt/416415a768684efb/", "2-Pack Samsung Galaxy S21 5G - 9H Härdat Glas - HD")</f>
        <v>2-Pack Samsung Galaxy S21 5G - 9H Härdat Glas - HD</v>
      </c>
      <c r="F6" s="1" t="s">
        <v>39</v>
      </c>
      <c r="G6" s="1" t="s">
        <v>40</v>
      </c>
      <c r="H6" s="1" t="s">
        <v>41</v>
      </c>
      <c r="I6" s="1" t="s">
        <v>16</v>
      </c>
      <c r="J6" s="1" t="s">
        <v>23</v>
      </c>
      <c r="K6" s="1" t="s">
        <v>16</v>
      </c>
      <c r="L6" s="1" t="s">
        <v>16</v>
      </c>
      <c r="M6" s="1" t="s">
        <v>16</v>
      </c>
      <c r="N6" s="1" t="s">
        <v>16</v>
      </c>
      <c r="O6" s="1">
        <v>63.2</v>
      </c>
      <c r="P6" s="1">
        <v>1.0</v>
      </c>
    </row>
    <row r="7">
      <c r="A7" s="1" t="s">
        <v>16</v>
      </c>
      <c r="B7" s="1" t="s">
        <v>42</v>
      </c>
      <c r="C7" s="2" t="s">
        <v>25</v>
      </c>
      <c r="D7" s="1" t="s">
        <v>19</v>
      </c>
      <c r="E7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7" s="1" t="s">
        <v>43</v>
      </c>
      <c r="G7" s="1" t="s">
        <v>44</v>
      </c>
      <c r="H7" s="1" t="s">
        <v>45</v>
      </c>
      <c r="I7" s="1" t="s">
        <v>16</v>
      </c>
      <c r="J7" s="1" t="s">
        <v>23</v>
      </c>
      <c r="K7" s="1" t="s">
        <v>16</v>
      </c>
      <c r="L7" s="1" t="s">
        <v>16</v>
      </c>
      <c r="M7" s="1" t="s">
        <v>16</v>
      </c>
      <c r="N7" s="1" t="s">
        <v>16</v>
      </c>
      <c r="O7" s="1">
        <v>71.2</v>
      </c>
      <c r="P7" s="1">
        <v>1.0</v>
      </c>
    </row>
    <row r="8">
      <c r="A8" s="1" t="s">
        <v>16</v>
      </c>
      <c r="B8" s="1" t="s">
        <v>46</v>
      </c>
      <c r="C8" s="2" t="s">
        <v>25</v>
      </c>
      <c r="D8" s="1" t="s">
        <v>19</v>
      </c>
      <c r="E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" s="1" t="s">
        <v>47</v>
      </c>
      <c r="G8" s="2" t="s">
        <v>48</v>
      </c>
      <c r="H8" s="1" t="s">
        <v>49</v>
      </c>
      <c r="I8" s="1" t="s">
        <v>16</v>
      </c>
      <c r="J8" s="1" t="s">
        <v>23</v>
      </c>
      <c r="K8" s="1" t="s">
        <v>16</v>
      </c>
      <c r="L8" s="1" t="s">
        <v>16</v>
      </c>
      <c r="M8" s="1" t="s">
        <v>16</v>
      </c>
      <c r="N8" s="1" t="s">
        <v>16</v>
      </c>
      <c r="O8" s="1">
        <v>183.2</v>
      </c>
      <c r="P8" s="1">
        <v>1.0</v>
      </c>
    </row>
    <row r="9">
      <c r="A9" s="1" t="s">
        <v>16</v>
      </c>
      <c r="B9" s="1" t="s">
        <v>50</v>
      </c>
      <c r="C9" s="2" t="s">
        <v>25</v>
      </c>
      <c r="D9" s="1" t="s">
        <v>19</v>
      </c>
      <c r="E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" s="1" t="s">
        <v>51</v>
      </c>
      <c r="G9" s="1" t="s">
        <v>52</v>
      </c>
      <c r="H9" s="1" t="s">
        <v>53</v>
      </c>
      <c r="I9" s="1" t="s">
        <v>16</v>
      </c>
      <c r="J9" s="1" t="s">
        <v>23</v>
      </c>
      <c r="K9" s="1" t="s">
        <v>16</v>
      </c>
      <c r="L9" s="1" t="s">
        <v>16</v>
      </c>
      <c r="M9" s="1" t="s">
        <v>16</v>
      </c>
      <c r="N9" s="1" t="s">
        <v>16</v>
      </c>
      <c r="O9" s="1">
        <v>87.2</v>
      </c>
      <c r="P9" s="1">
        <v>1.0</v>
      </c>
    </row>
    <row r="10">
      <c r="A10" s="1" t="s">
        <v>16</v>
      </c>
      <c r="B10" s="1" t="s">
        <v>54</v>
      </c>
      <c r="C10" s="2" t="s">
        <v>25</v>
      </c>
      <c r="D10" s="1" t="s">
        <v>19</v>
      </c>
      <c r="E10" s="3" t="str">
        <f>HYPERLINK("https://fyndiq.se/produkt/6ff896a82a134dbd/", "2-Pack IPhone 12 Mini - Härdat Glas 9H - Super Kvalitet 3D")</f>
        <v>2-Pack IPhone 12 Mini - Härdat Glas 9H - Super Kvalitet 3D</v>
      </c>
      <c r="F10" s="1" t="s">
        <v>55</v>
      </c>
      <c r="G10" s="1" t="s">
        <v>56</v>
      </c>
      <c r="H10" s="1" t="s">
        <v>57</v>
      </c>
      <c r="I10" s="1" t="s">
        <v>16</v>
      </c>
      <c r="J10" s="1" t="s">
        <v>23</v>
      </c>
      <c r="K10" s="1" t="s">
        <v>16</v>
      </c>
      <c r="L10" s="1" t="s">
        <v>16</v>
      </c>
      <c r="M10" s="1" t="s">
        <v>16</v>
      </c>
      <c r="N10" s="1" t="s">
        <v>16</v>
      </c>
      <c r="O10" s="1">
        <v>55.2</v>
      </c>
      <c r="P10" s="1">
        <v>1.0</v>
      </c>
    </row>
    <row r="11">
      <c r="A11" s="1" t="s">
        <v>16</v>
      </c>
      <c r="B11" s="1" t="s">
        <v>58</v>
      </c>
      <c r="C11" s="2" t="s">
        <v>25</v>
      </c>
      <c r="D11" s="1" t="s">
        <v>19</v>
      </c>
      <c r="E11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11" s="1" t="s">
        <v>59</v>
      </c>
      <c r="G11" s="1" t="s">
        <v>60</v>
      </c>
      <c r="H11" s="1" t="s">
        <v>61</v>
      </c>
      <c r="I11" s="1" t="s">
        <v>16</v>
      </c>
      <c r="J11" s="1" t="s">
        <v>23</v>
      </c>
      <c r="K11" s="1" t="s">
        <v>16</v>
      </c>
      <c r="L11" s="1" t="s">
        <v>16</v>
      </c>
      <c r="M11" s="1" t="s">
        <v>16</v>
      </c>
      <c r="N11" s="1" t="s">
        <v>16</v>
      </c>
      <c r="O11" s="1">
        <v>63.2</v>
      </c>
      <c r="P11" s="1">
        <v>1.0</v>
      </c>
    </row>
    <row r="12">
      <c r="A12" s="1" t="s">
        <v>16</v>
      </c>
      <c r="B12" s="1" t="s">
        <v>62</v>
      </c>
      <c r="C12" s="2" t="s">
        <v>25</v>
      </c>
      <c r="D12" s="1" t="s">
        <v>19</v>
      </c>
      <c r="E12" s="3" t="str">
        <f>HYPERLINK("https://fyndiq.se/produkt/2543bd35ca9e40fe/", "2-Pack Samsung A53 Skärmskydd &amp; 2-Pack linsskydd - Härdat Glas 9H - Super kvalitet 3D")</f>
        <v>2-Pack Samsung A53 Skärmskydd &amp; 2-Pack linsskydd - Härdat Glas 9H - Super kvalitet 3D</v>
      </c>
      <c r="F12" s="1" t="s">
        <v>63</v>
      </c>
      <c r="G12" s="1" t="s">
        <v>64</v>
      </c>
      <c r="H12" s="1" t="s">
        <v>65</v>
      </c>
      <c r="I12" s="1" t="s">
        <v>16</v>
      </c>
      <c r="J12" s="1" t="s">
        <v>23</v>
      </c>
      <c r="K12" s="1" t="s">
        <v>16</v>
      </c>
      <c r="L12" s="1" t="s">
        <v>16</v>
      </c>
      <c r="M12" s="1" t="s">
        <v>16</v>
      </c>
      <c r="N12" s="1" t="s">
        <v>16</v>
      </c>
      <c r="O12" s="1">
        <v>79.2</v>
      </c>
      <c r="P12" s="1">
        <v>1.0</v>
      </c>
    </row>
    <row r="13">
      <c r="A13" s="1" t="s">
        <v>16</v>
      </c>
      <c r="B13" s="1" t="s">
        <v>66</v>
      </c>
      <c r="C13" s="2" t="s">
        <v>25</v>
      </c>
      <c r="D13" s="1" t="s">
        <v>19</v>
      </c>
      <c r="E13" s="3" t="str">
        <f>HYPERLINK("https://fyndiq.se/produkt/b96aad9902754ebc/", "2-Pack Samsung S23 FE - 9H Härdat Glass - Super Kvalitet 3D")</f>
        <v>2-Pack Samsung S23 FE - 9H Härdat Glass - Super Kvalitet 3D</v>
      </c>
      <c r="F13" s="1" t="s">
        <v>67</v>
      </c>
      <c r="G13" s="1" t="s">
        <v>68</v>
      </c>
      <c r="H13" s="1" t="s">
        <v>69</v>
      </c>
      <c r="I13" s="1" t="s">
        <v>16</v>
      </c>
      <c r="J13" s="1" t="s">
        <v>23</v>
      </c>
      <c r="K13" s="1" t="s">
        <v>16</v>
      </c>
      <c r="L13" s="1" t="s">
        <v>16</v>
      </c>
      <c r="M13" s="1" t="s">
        <v>16</v>
      </c>
      <c r="N13" s="1" t="s">
        <v>16</v>
      </c>
      <c r="O13" s="1">
        <v>63.2</v>
      </c>
      <c r="P13" s="1">
        <v>1.0</v>
      </c>
    </row>
    <row r="14">
      <c r="A14" s="1" t="s">
        <v>16</v>
      </c>
      <c r="B14" s="1" t="s">
        <v>70</v>
      </c>
      <c r="C14" s="2" t="s">
        <v>25</v>
      </c>
      <c r="D14" s="1" t="s">
        <v>19</v>
      </c>
      <c r="E14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4" s="1" t="s">
        <v>71</v>
      </c>
      <c r="G14" s="1" t="s">
        <v>72</v>
      </c>
      <c r="H14" s="1" t="s">
        <v>73</v>
      </c>
      <c r="I14" s="1" t="s">
        <v>16</v>
      </c>
      <c r="J14" s="1" t="s">
        <v>23</v>
      </c>
      <c r="K14" s="1" t="s">
        <v>16</v>
      </c>
      <c r="L14" s="1" t="s">
        <v>16</v>
      </c>
      <c r="M14" s="1" t="s">
        <v>16</v>
      </c>
      <c r="N14" s="1" t="s">
        <v>16</v>
      </c>
      <c r="O14" s="1">
        <v>63.2</v>
      </c>
      <c r="P14" s="1">
        <v>1.0</v>
      </c>
    </row>
    <row r="15">
      <c r="A15" s="1" t="s">
        <v>16</v>
      </c>
      <c r="B15" s="1" t="s">
        <v>74</v>
      </c>
      <c r="C15" s="2" t="s">
        <v>25</v>
      </c>
      <c r="D15" s="1" t="s">
        <v>19</v>
      </c>
      <c r="E15" s="3" t="str">
        <f>HYPERLINK("https://fyndiq.se/produkt/fb71bd1df0c24a44/", "2-Pack Samsung Galaxy A34 (5G) - 9H Härdat Glass - 3D Super Kvalitet")</f>
        <v>2-Pack Samsung Galaxy A34 (5G) - 9H Härdat Glass - 3D Super Kvalitet</v>
      </c>
      <c r="F15" s="1" t="s">
        <v>75</v>
      </c>
      <c r="G15" s="1" t="s">
        <v>76</v>
      </c>
      <c r="H15" s="1" t="s">
        <v>77</v>
      </c>
      <c r="I15" s="1" t="s">
        <v>16</v>
      </c>
      <c r="J15" s="1" t="s">
        <v>23</v>
      </c>
      <c r="K15" s="1" t="s">
        <v>16</v>
      </c>
      <c r="L15" s="1" t="s">
        <v>16</v>
      </c>
      <c r="M15" s="1" t="s">
        <v>16</v>
      </c>
      <c r="N15" s="1" t="s">
        <v>16</v>
      </c>
      <c r="O15" s="1">
        <v>63.2</v>
      </c>
      <c r="P15" s="1">
        <v>2.0</v>
      </c>
    </row>
    <row r="16">
      <c r="A16" s="1" t="s">
        <v>16</v>
      </c>
      <c r="B16" s="1" t="s">
        <v>78</v>
      </c>
      <c r="C16" s="2" t="s">
        <v>25</v>
      </c>
      <c r="D16" s="1" t="s">
        <v>19</v>
      </c>
      <c r="E16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6" s="1" t="s">
        <v>79</v>
      </c>
      <c r="G16" s="1" t="s">
        <v>80</v>
      </c>
      <c r="H16" s="1" t="s">
        <v>81</v>
      </c>
      <c r="I16" s="1" t="s">
        <v>16</v>
      </c>
      <c r="J16" s="1" t="s">
        <v>23</v>
      </c>
      <c r="K16" s="1" t="s">
        <v>16</v>
      </c>
      <c r="L16" s="1" t="s">
        <v>16</v>
      </c>
      <c r="M16" s="1" t="s">
        <v>16</v>
      </c>
      <c r="N16" s="1" t="s">
        <v>16</v>
      </c>
      <c r="O16" s="1">
        <v>63.2</v>
      </c>
      <c r="P16" s="1">
        <v>1.0</v>
      </c>
    </row>
    <row r="17">
      <c r="A17" s="1" t="s">
        <v>16</v>
      </c>
      <c r="B17" s="1" t="s">
        <v>82</v>
      </c>
      <c r="C17" s="2" t="s">
        <v>25</v>
      </c>
      <c r="D17" s="1" t="s">
        <v>19</v>
      </c>
      <c r="E17" s="3" t="str">
        <f>HYPERLINK("https://fyndiq.se/produkt/c6f3e47a88184e8d/", "2-Pack SAMSUNG A55 Skärmskydd - Härdat Glas 9H - Super kvalitet 3D")</f>
        <v>2-Pack SAMSUNG A55 Skärmskydd - Härdat Glas 9H - Super kvalitet 3D</v>
      </c>
      <c r="F17" s="1" t="s">
        <v>83</v>
      </c>
      <c r="G17" s="1" t="s">
        <v>84</v>
      </c>
      <c r="H17" s="1" t="s">
        <v>85</v>
      </c>
      <c r="I17" s="1" t="s">
        <v>16</v>
      </c>
      <c r="J17" s="1" t="s">
        <v>23</v>
      </c>
      <c r="K17" s="1" t="s">
        <v>16</v>
      </c>
      <c r="L17" s="1" t="s">
        <v>16</v>
      </c>
      <c r="M17" s="1" t="s">
        <v>16</v>
      </c>
      <c r="N17" s="1" t="s">
        <v>16</v>
      </c>
      <c r="O17" s="1">
        <v>63.2</v>
      </c>
      <c r="P17" s="1">
        <v>1.0</v>
      </c>
    </row>
    <row r="18">
      <c r="A18" s="1" t="s">
        <v>16</v>
      </c>
      <c r="B18" s="1" t="s">
        <v>86</v>
      </c>
      <c r="C18" s="2" t="s">
        <v>25</v>
      </c>
      <c r="D18" s="1" t="s">
        <v>19</v>
      </c>
      <c r="E18" s="3" t="str">
        <f>HYPERLINK("https://fyndiq.se/produkt/1d0887192cbe4feb/", "1-Pack SAMSUNG A55 Skärmskydd &amp; 1-Pack linsskydd - Härdat Glas 9H - Super kvalitet 3D")</f>
        <v>1-Pack SAMSUNG A55 Skärmskydd &amp; 1-Pack linsskydd - Härdat Glas 9H - Super kvalitet 3D</v>
      </c>
      <c r="F18" s="1" t="s">
        <v>87</v>
      </c>
      <c r="G18" s="1" t="s">
        <v>88</v>
      </c>
      <c r="H18" s="1" t="s">
        <v>89</v>
      </c>
      <c r="I18" s="1" t="s">
        <v>16</v>
      </c>
      <c r="J18" s="1" t="s">
        <v>23</v>
      </c>
      <c r="K18" s="1" t="s">
        <v>16</v>
      </c>
      <c r="L18" s="1" t="s">
        <v>16</v>
      </c>
      <c r="M18" s="1" t="s">
        <v>16</v>
      </c>
      <c r="N18" s="1" t="s">
        <v>16</v>
      </c>
      <c r="O18" s="1">
        <v>71.2</v>
      </c>
      <c r="P18" s="1">
        <v>1.0</v>
      </c>
    </row>
    <row r="19">
      <c r="A19" s="1" t="s">
        <v>16</v>
      </c>
      <c r="B19" s="1" t="s">
        <v>90</v>
      </c>
      <c r="C19" s="2" t="s">
        <v>25</v>
      </c>
      <c r="D19" s="1" t="s">
        <v>19</v>
      </c>
      <c r="E19" s="3" t="str">
        <f>HYPERLINK("https://fyndiq.se/produkt/675bb02ed6bb4e07/", "2-Pack Samsung Galaxy S21 Ultra - Härdat Glas 9H-Super Kvalitet")</f>
        <v>2-Pack Samsung Galaxy S21 Ultra - Härdat Glas 9H-Super Kvalitet</v>
      </c>
      <c r="F19" s="1" t="s">
        <v>91</v>
      </c>
      <c r="G19" s="1" t="s">
        <v>92</v>
      </c>
      <c r="H19" s="1" t="s">
        <v>93</v>
      </c>
      <c r="I19" s="1" t="s">
        <v>16</v>
      </c>
      <c r="J19" s="1" t="s">
        <v>23</v>
      </c>
      <c r="K19" s="1" t="s">
        <v>16</v>
      </c>
      <c r="L19" s="1" t="s">
        <v>16</v>
      </c>
      <c r="M19" s="1" t="s">
        <v>16</v>
      </c>
      <c r="N19" s="1" t="s">
        <v>16</v>
      </c>
      <c r="O19" s="1">
        <v>63.2</v>
      </c>
      <c r="P19" s="1">
        <v>1.0</v>
      </c>
    </row>
    <row r="20">
      <c r="A20" s="1" t="s">
        <v>16</v>
      </c>
      <c r="B20" s="1" t="s">
        <v>94</v>
      </c>
      <c r="C20" s="2" t="s">
        <v>25</v>
      </c>
      <c r="D20" s="1" t="s">
        <v>19</v>
      </c>
      <c r="E20" s="3" t="str">
        <f>HYPERLINK("https://fyndiq.se/produkt/e4b87757208946c3/", "2-Pack Samsung S10E Skärmskydd - Härdat Glas 9H - Super kvalitet 3D")</f>
        <v>2-Pack Samsung S10E Skärmskydd - Härdat Glas 9H - Super kvalitet 3D</v>
      </c>
      <c r="F20" s="1" t="s">
        <v>95</v>
      </c>
      <c r="G20" s="1" t="s">
        <v>96</v>
      </c>
      <c r="H20" s="1" t="s">
        <v>97</v>
      </c>
      <c r="I20" s="1" t="s">
        <v>16</v>
      </c>
      <c r="J20" s="1" t="s">
        <v>23</v>
      </c>
      <c r="K20" s="1" t="s">
        <v>16</v>
      </c>
      <c r="L20" s="1" t="s">
        <v>16</v>
      </c>
      <c r="M20" s="1" t="s">
        <v>16</v>
      </c>
      <c r="N20" s="1" t="s">
        <v>16</v>
      </c>
      <c r="O20" s="1">
        <v>63.2</v>
      </c>
      <c r="P20" s="1">
        <v>1.0</v>
      </c>
    </row>
    <row r="21">
      <c r="A21" s="1" t="s">
        <v>16</v>
      </c>
      <c r="B21" s="1" t="s">
        <v>98</v>
      </c>
      <c r="C21" s="2" t="s">
        <v>25</v>
      </c>
      <c r="D21" s="1" t="s">
        <v>19</v>
      </c>
      <c r="E21" s="3" t="str">
        <f>HYPERLINK("https://fyndiq.se/produkt/270ab3c9b834466d/", "2-Pack SONY XPERIA 10 V Skärmskydd - Härdat Glas 9H - Super kvalitet 3D")</f>
        <v>2-Pack SONY XPERIA 10 V Skärmskydd - Härdat Glas 9H - Super kvalitet 3D</v>
      </c>
      <c r="F21" s="1" t="s">
        <v>99</v>
      </c>
      <c r="G21" s="1" t="s">
        <v>100</v>
      </c>
      <c r="H21" s="1" t="s">
        <v>101</v>
      </c>
      <c r="I21" s="1" t="s">
        <v>16</v>
      </c>
      <c r="J21" s="1" t="s">
        <v>23</v>
      </c>
      <c r="K21" s="1" t="s">
        <v>16</v>
      </c>
      <c r="L21" s="1" t="s">
        <v>16</v>
      </c>
      <c r="M21" s="1" t="s">
        <v>16</v>
      </c>
      <c r="N21" s="1" t="s">
        <v>16</v>
      </c>
      <c r="O21" s="1">
        <v>63.2</v>
      </c>
      <c r="P21" s="1">
        <v>1.0</v>
      </c>
    </row>
    <row r="22">
      <c r="A22" s="1" t="s">
        <v>16</v>
      </c>
      <c r="B22" s="1" t="s">
        <v>102</v>
      </c>
      <c r="C22" s="2" t="s">
        <v>25</v>
      </c>
      <c r="D22" s="1" t="s">
        <v>19</v>
      </c>
      <c r="E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2" s="1" t="s">
        <v>103</v>
      </c>
      <c r="G22" s="1" t="s">
        <v>104</v>
      </c>
      <c r="H22" s="1" t="s">
        <v>105</v>
      </c>
      <c r="I22" s="1" t="s">
        <v>16</v>
      </c>
      <c r="J22" s="1" t="s">
        <v>23</v>
      </c>
      <c r="K22" s="1" t="s">
        <v>16</v>
      </c>
      <c r="L22" s="1" t="s">
        <v>16</v>
      </c>
      <c r="M22" s="1" t="s">
        <v>16</v>
      </c>
      <c r="N22" s="1" t="s">
        <v>16</v>
      </c>
      <c r="O22" s="1">
        <v>63.2</v>
      </c>
      <c r="P22" s="1">
        <v>1.0</v>
      </c>
    </row>
    <row r="23">
      <c r="A23" s="1" t="s">
        <v>16</v>
      </c>
      <c r="B23" s="1" t="s">
        <v>106</v>
      </c>
      <c r="C23" s="2" t="s">
        <v>25</v>
      </c>
      <c r="D23" s="1" t="s">
        <v>19</v>
      </c>
      <c r="E23" s="3" t="str">
        <f>HYPERLINK("https://fyndiq.se/produkt/f8f443774b284ebe/", "2-Pack GOOGLE PIXEL 8A Skärmskydd - Härdat Glas 9H - Super kvalitet 3D")</f>
        <v>2-Pack GOOGLE PIXEL 8A Skärmskydd - Härdat Glas 9H - Super kvalitet 3D</v>
      </c>
      <c r="F23" s="1" t="s">
        <v>107</v>
      </c>
      <c r="G23" s="1" t="s">
        <v>108</v>
      </c>
      <c r="H23" s="1" t="s">
        <v>109</v>
      </c>
      <c r="I23" s="1" t="s">
        <v>16</v>
      </c>
      <c r="J23" s="1" t="s">
        <v>23</v>
      </c>
      <c r="K23" s="1" t="s">
        <v>16</v>
      </c>
      <c r="L23" s="1" t="s">
        <v>16</v>
      </c>
      <c r="M23" s="1" t="s">
        <v>16</v>
      </c>
      <c r="N23" s="1" t="s">
        <v>16</v>
      </c>
      <c r="O23" s="1">
        <v>71.2</v>
      </c>
      <c r="P23" s="1">
        <v>1.0</v>
      </c>
    </row>
    <row r="24">
      <c r="A24" s="1" t="s">
        <v>16</v>
      </c>
      <c r="B24" s="1" t="s">
        <v>110</v>
      </c>
      <c r="C24" s="2" t="s">
        <v>25</v>
      </c>
      <c r="D24" s="1" t="s">
        <v>19</v>
      </c>
      <c r="E24" s="3" t="str">
        <f>HYPERLINK("https://fyndiq.se/produkt/b96aad9902754ebc/", "2-Pack Samsung S23 FE - 9H Härdat Glass - Super Kvalitet 3D")</f>
        <v>2-Pack Samsung S23 FE - 9H Härdat Glass - Super Kvalitet 3D</v>
      </c>
      <c r="F24" s="1" t="s">
        <v>67</v>
      </c>
      <c r="G24" s="1" t="s">
        <v>68</v>
      </c>
      <c r="H24" s="1" t="s">
        <v>69</v>
      </c>
      <c r="I24" s="1" t="s">
        <v>16</v>
      </c>
      <c r="J24" s="1" t="s">
        <v>23</v>
      </c>
      <c r="K24" s="1" t="s">
        <v>16</v>
      </c>
      <c r="L24" s="1" t="s">
        <v>16</v>
      </c>
      <c r="M24" s="1" t="s">
        <v>16</v>
      </c>
      <c r="N24" s="1" t="s">
        <v>16</v>
      </c>
      <c r="O24" s="1">
        <v>63.2</v>
      </c>
      <c r="P24" s="1">
        <v>1.0</v>
      </c>
    </row>
    <row r="25">
      <c r="A25" s="1" t="s">
        <v>16</v>
      </c>
      <c r="B25" s="1" t="s">
        <v>111</v>
      </c>
      <c r="C25" s="2" t="s">
        <v>25</v>
      </c>
      <c r="D25" s="1" t="s">
        <v>19</v>
      </c>
      <c r="E25" s="3" t="str">
        <f>HYPERLINK("https://fyndiq.se/produkt/8d7960028c1a40a4/", "2 Pack Xiaomi 11T Pro 5G - Härdat glas 9H - Super kvalitet 3D")</f>
        <v>2 Pack Xiaomi 11T Pro 5G - Härdat glas 9H - Super kvalitet 3D</v>
      </c>
      <c r="F25" s="1" t="s">
        <v>112</v>
      </c>
      <c r="G25" s="1" t="s">
        <v>113</v>
      </c>
      <c r="H25" s="1" t="s">
        <v>114</v>
      </c>
      <c r="I25" s="1" t="s">
        <v>16</v>
      </c>
      <c r="J25" s="1" t="s">
        <v>23</v>
      </c>
      <c r="K25" s="1" t="s">
        <v>16</v>
      </c>
      <c r="L25" s="1" t="s">
        <v>16</v>
      </c>
      <c r="M25" s="1" t="s">
        <v>16</v>
      </c>
      <c r="N25" s="1" t="s">
        <v>16</v>
      </c>
      <c r="O25" s="1">
        <v>63.2</v>
      </c>
      <c r="P25" s="1">
        <v>1.0</v>
      </c>
    </row>
    <row r="26">
      <c r="A26" s="1" t="s">
        <v>16</v>
      </c>
      <c r="B26" s="1" t="s">
        <v>115</v>
      </c>
      <c r="C26" s="2" t="s">
        <v>25</v>
      </c>
      <c r="D26" s="1" t="s">
        <v>19</v>
      </c>
      <c r="E26" s="3" t="str">
        <f>HYPERLINK("https://fyndiq.se/produkt/c8f918990e9c413a/", "2-Pack SONY XPERIA 10VI Skärmskydd - Härdat Glas 9H - Super kvalitet 3D")</f>
        <v>2-Pack SONY XPERIA 10VI Skärmskydd - Härdat Glas 9H - Super kvalitet 3D</v>
      </c>
      <c r="F26" s="1" t="s">
        <v>116</v>
      </c>
      <c r="G26" s="1" t="s">
        <v>117</v>
      </c>
      <c r="H26" s="1" t="s">
        <v>118</v>
      </c>
      <c r="I26" s="1" t="s">
        <v>16</v>
      </c>
      <c r="J26" s="1" t="s">
        <v>23</v>
      </c>
      <c r="K26" s="1" t="s">
        <v>16</v>
      </c>
      <c r="L26" s="1" t="s">
        <v>16</v>
      </c>
      <c r="M26" s="1" t="s">
        <v>16</v>
      </c>
      <c r="N26" s="1" t="s">
        <v>16</v>
      </c>
      <c r="O26" s="1">
        <v>71.2</v>
      </c>
      <c r="P26" s="1">
        <v>1.0</v>
      </c>
    </row>
    <row r="27">
      <c r="A27" s="1" t="s">
        <v>16</v>
      </c>
      <c r="B27" s="1" t="s">
        <v>119</v>
      </c>
      <c r="C27" s="2" t="s">
        <v>25</v>
      </c>
      <c r="D27" s="1" t="s">
        <v>19</v>
      </c>
      <c r="E27" s="3" t="str">
        <f>HYPERLINK("https://fyndiq.se/produkt/22b35be900644ece/", "1-Pack Samsung A55 Skärmskydd i Härdat Glas")</f>
        <v>1-Pack Samsung A55 Skärmskydd i Härdat Glas</v>
      </c>
      <c r="F27" s="1" t="s">
        <v>120</v>
      </c>
      <c r="G27" s="1" t="s">
        <v>121</v>
      </c>
      <c r="H27" s="1" t="s">
        <v>122</v>
      </c>
      <c r="I27" s="1" t="s">
        <v>16</v>
      </c>
      <c r="J27" s="1" t="s">
        <v>23</v>
      </c>
      <c r="K27" s="1" t="s">
        <v>16</v>
      </c>
      <c r="L27" s="1" t="s">
        <v>16</v>
      </c>
      <c r="M27" s="1" t="s">
        <v>16</v>
      </c>
      <c r="N27" s="1" t="s">
        <v>16</v>
      </c>
      <c r="O27" s="1">
        <v>55.2</v>
      </c>
      <c r="P27" s="1">
        <v>1.0</v>
      </c>
    </row>
    <row r="28">
      <c r="A28" s="1" t="s">
        <v>16</v>
      </c>
      <c r="B28" s="1" t="s">
        <v>123</v>
      </c>
      <c r="C28" s="2" t="s">
        <v>25</v>
      </c>
      <c r="D28" s="1" t="s">
        <v>19</v>
      </c>
      <c r="E28" s="3" t="str">
        <f>HYPERLINK("https://fyndiq.se/produkt/2477583187264ece/", "2-Pack Samsung S20 - 9H Härdat Glass - Top Kvalitet")</f>
        <v>2-Pack Samsung S20 - 9H Härdat Glass - Top Kvalitet</v>
      </c>
      <c r="F28" s="1" t="s">
        <v>124</v>
      </c>
      <c r="G28" s="1" t="s">
        <v>125</v>
      </c>
      <c r="H28" s="1" t="s">
        <v>126</v>
      </c>
      <c r="I28" s="1" t="s">
        <v>16</v>
      </c>
      <c r="J28" s="1" t="s">
        <v>23</v>
      </c>
      <c r="K28" s="1" t="s">
        <v>16</v>
      </c>
      <c r="L28" s="1" t="s">
        <v>16</v>
      </c>
      <c r="M28" s="1" t="s">
        <v>16</v>
      </c>
      <c r="N28" s="1" t="s">
        <v>16</v>
      </c>
      <c r="O28" s="1">
        <v>63.2</v>
      </c>
      <c r="P28" s="1">
        <v>1.0</v>
      </c>
    </row>
    <row r="29">
      <c r="A29" s="1" t="s">
        <v>16</v>
      </c>
      <c r="B29" s="1" t="s">
        <v>127</v>
      </c>
      <c r="C29" s="2" t="s">
        <v>25</v>
      </c>
      <c r="D29" s="1" t="s">
        <v>19</v>
      </c>
      <c r="E2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9" s="1" t="s">
        <v>128</v>
      </c>
      <c r="G29" s="1" t="s">
        <v>129</v>
      </c>
      <c r="H29" s="1" t="s">
        <v>130</v>
      </c>
      <c r="I29" s="1" t="s">
        <v>16</v>
      </c>
      <c r="J29" s="1" t="s">
        <v>23</v>
      </c>
      <c r="K29" s="1" t="s">
        <v>16</v>
      </c>
      <c r="L29" s="1" t="s">
        <v>16</v>
      </c>
      <c r="M29" s="1" t="s">
        <v>16</v>
      </c>
      <c r="N29" s="1" t="s">
        <v>16</v>
      </c>
      <c r="O29" s="1">
        <v>95.2</v>
      </c>
      <c r="P29" s="1">
        <v>1.0</v>
      </c>
    </row>
    <row r="30">
      <c r="A30" s="1" t="s">
        <v>16</v>
      </c>
      <c r="B30" s="1" t="s">
        <v>131</v>
      </c>
      <c r="C30" s="2" t="s">
        <v>25</v>
      </c>
      <c r="D30" s="1" t="s">
        <v>19</v>
      </c>
      <c r="E30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30" s="1" t="s">
        <v>132</v>
      </c>
      <c r="G30" s="1" t="s">
        <v>133</v>
      </c>
      <c r="H30" s="1" t="s">
        <v>134</v>
      </c>
      <c r="I30" s="1" t="s">
        <v>16</v>
      </c>
      <c r="J30" s="1" t="s">
        <v>23</v>
      </c>
      <c r="K30" s="1" t="s">
        <v>16</v>
      </c>
      <c r="L30" s="1" t="s">
        <v>16</v>
      </c>
      <c r="M30" s="1" t="s">
        <v>16</v>
      </c>
      <c r="N30" s="1" t="s">
        <v>16</v>
      </c>
      <c r="O30" s="1">
        <v>71.2</v>
      </c>
      <c r="P30" s="1">
        <v>1.0</v>
      </c>
    </row>
    <row r="31">
      <c r="A31" s="1" t="s">
        <v>16</v>
      </c>
      <c r="B31" s="1" t="s">
        <v>135</v>
      </c>
      <c r="C31" s="2" t="s">
        <v>25</v>
      </c>
      <c r="D31" s="1" t="s">
        <v>19</v>
      </c>
      <c r="E31" s="3" t="str">
        <f>HYPERLINK("https://fyndiq.se/produkt/3d51d3faa7b24e28/", "2-Pack SONY XPERIA 5 V Skärmskydd - Härdat Glas 9H - Super kvalitet 3D")</f>
        <v>2-Pack SONY XPERIA 5 V Skärmskydd - Härdat Glas 9H - Super kvalitet 3D</v>
      </c>
      <c r="F31" s="1" t="s">
        <v>136</v>
      </c>
      <c r="G31" s="1" t="s">
        <v>137</v>
      </c>
      <c r="H31" s="1" t="s">
        <v>138</v>
      </c>
      <c r="I31" s="1" t="s">
        <v>16</v>
      </c>
      <c r="J31" s="1" t="s">
        <v>23</v>
      </c>
      <c r="K31" s="1" t="s">
        <v>16</v>
      </c>
      <c r="L31" s="1" t="s">
        <v>16</v>
      </c>
      <c r="M31" s="1" t="s">
        <v>16</v>
      </c>
      <c r="N31" s="1" t="s">
        <v>16</v>
      </c>
      <c r="O31" s="1">
        <v>63.2</v>
      </c>
      <c r="P31" s="1">
        <v>1.0</v>
      </c>
    </row>
    <row r="32">
      <c r="A32" s="1" t="s">
        <v>16</v>
      </c>
      <c r="B32" s="1" t="s">
        <v>139</v>
      </c>
      <c r="C32" s="2" t="s">
        <v>25</v>
      </c>
      <c r="D32" s="1" t="s">
        <v>19</v>
      </c>
      <c r="E32" s="3" t="str">
        <f>HYPERLINK("https://fyndiq.se/produkt/13e76851ca504320/", "2-Pack Samsung Galaxy S22 Ultra - Härdat glas 9H - Top kvalitet")</f>
        <v>2-Pack Samsung Galaxy S22 Ultra - Härdat glas 9H - Top kvalitet</v>
      </c>
      <c r="F32" s="1" t="s">
        <v>140</v>
      </c>
      <c r="G32" s="1" t="s">
        <v>141</v>
      </c>
      <c r="H32" s="1" t="s">
        <v>142</v>
      </c>
      <c r="I32" s="1" t="s">
        <v>16</v>
      </c>
      <c r="J32" s="1" t="s">
        <v>23</v>
      </c>
      <c r="K32" s="1" t="s">
        <v>16</v>
      </c>
      <c r="L32" s="1" t="s">
        <v>16</v>
      </c>
      <c r="M32" s="1" t="s">
        <v>16</v>
      </c>
      <c r="N32" s="1" t="s">
        <v>16</v>
      </c>
      <c r="O32" s="1">
        <v>63.2</v>
      </c>
      <c r="P32" s="1">
        <v>1.0</v>
      </c>
    </row>
    <row r="33">
      <c r="A33" s="1" t="s">
        <v>16</v>
      </c>
      <c r="B33" s="1" t="s">
        <v>143</v>
      </c>
      <c r="C33" s="2" t="s">
        <v>25</v>
      </c>
      <c r="D33" s="1" t="s">
        <v>19</v>
      </c>
      <c r="E33" s="3" t="str">
        <f>HYPERLINK("https://fyndiq.se/produkt/f15b82570d4144d0/", "2-Pack Apple Watch 41mm – Härdat glas 9H – Super kvalitet 3D")</f>
        <v>2-Pack Apple Watch 41mm – Härdat glas 9H – Super kvalitet 3D</v>
      </c>
      <c r="F33" s="1" t="s">
        <v>144</v>
      </c>
      <c r="G33" s="1" t="s">
        <v>145</v>
      </c>
      <c r="H33" s="1" t="s">
        <v>146</v>
      </c>
      <c r="I33" s="1" t="s">
        <v>16</v>
      </c>
      <c r="J33" s="1" t="s">
        <v>23</v>
      </c>
      <c r="K33" s="1" t="s">
        <v>16</v>
      </c>
      <c r="L33" s="1" t="s">
        <v>16</v>
      </c>
      <c r="M33" s="1" t="s">
        <v>16</v>
      </c>
      <c r="N33" s="1" t="s">
        <v>16</v>
      </c>
      <c r="O33" s="1">
        <v>55.2</v>
      </c>
      <c r="P33" s="1">
        <v>1.0</v>
      </c>
    </row>
    <row r="34">
      <c r="A34" s="1" t="s">
        <v>16</v>
      </c>
      <c r="B34" s="1" t="s">
        <v>147</v>
      </c>
      <c r="C34" s="2" t="s">
        <v>25</v>
      </c>
      <c r="D34" s="1" t="s">
        <v>19</v>
      </c>
      <c r="E34" s="3" t="str">
        <f>HYPERLINK("https://fyndiq.se/produkt/63f31d5efd3e4b15/", "Motorola EDGE 20 - Härdat Glas 9H - Super kvalitet 3D")</f>
        <v>Motorola EDGE 20 - Härdat Glas 9H - Super kvalitet 3D</v>
      </c>
      <c r="F34" s="1" t="s">
        <v>148</v>
      </c>
      <c r="G34" s="1" t="s">
        <v>149</v>
      </c>
      <c r="H34" s="1" t="s">
        <v>150</v>
      </c>
      <c r="I34" s="1" t="s">
        <v>16</v>
      </c>
      <c r="J34" s="1" t="s">
        <v>23</v>
      </c>
      <c r="K34" s="1" t="s">
        <v>16</v>
      </c>
      <c r="L34" s="1" t="s">
        <v>16</v>
      </c>
      <c r="M34" s="1" t="s">
        <v>16</v>
      </c>
      <c r="N34" s="1" t="s">
        <v>16</v>
      </c>
      <c r="O34" s="1">
        <v>55.2</v>
      </c>
      <c r="P34" s="1">
        <v>1.0</v>
      </c>
    </row>
    <row r="35">
      <c r="A35" s="1" t="s">
        <v>16</v>
      </c>
      <c r="B35" s="1" t="s">
        <v>151</v>
      </c>
      <c r="C35" s="2" t="s">
        <v>25</v>
      </c>
      <c r="D35" s="1" t="s">
        <v>19</v>
      </c>
      <c r="E35" s="3" t="str">
        <f>HYPERLINK("https://fyndiq.se/produkt/416415a768684efb/", "2-Pack Samsung Galaxy S21 5G - 9H Härdat Glas - HD")</f>
        <v>2-Pack Samsung Galaxy S21 5G - 9H Härdat Glas - HD</v>
      </c>
      <c r="F35" s="1" t="s">
        <v>39</v>
      </c>
      <c r="G35" s="1" t="s">
        <v>40</v>
      </c>
      <c r="H35" s="1" t="s">
        <v>41</v>
      </c>
      <c r="I35" s="1" t="s">
        <v>16</v>
      </c>
      <c r="J35" s="1" t="s">
        <v>23</v>
      </c>
      <c r="K35" s="1" t="s">
        <v>16</v>
      </c>
      <c r="L35" s="1" t="s">
        <v>16</v>
      </c>
      <c r="M35" s="1" t="s">
        <v>16</v>
      </c>
      <c r="N35" s="1" t="s">
        <v>16</v>
      </c>
      <c r="O35" s="1">
        <v>63.2</v>
      </c>
      <c r="P35" s="1">
        <v>1.0</v>
      </c>
    </row>
    <row r="36">
      <c r="A36" s="1" t="s">
        <v>16</v>
      </c>
      <c r="B36" s="1" t="s">
        <v>152</v>
      </c>
      <c r="C36" s="2" t="s">
        <v>25</v>
      </c>
      <c r="D36" s="1" t="s">
        <v>19</v>
      </c>
      <c r="E36" s="3" t="str">
        <f>HYPERLINK("https://fyndiq.se/produkt/6054957ca4814959/", "2-Pack APPLE WATCH ULTRA 2 49MM Skärmskydd - Härdat Glas 9H - Super kvalitet 3D")</f>
        <v>2-Pack APPLE WATCH ULTRA 2 49MM Skärmskydd - Härdat Glas 9H - Super kvalitet 3D</v>
      </c>
      <c r="F36" s="1" t="s">
        <v>153</v>
      </c>
      <c r="G36" s="1" t="s">
        <v>154</v>
      </c>
      <c r="H36" s="1" t="s">
        <v>155</v>
      </c>
      <c r="I36" s="1" t="s">
        <v>16</v>
      </c>
      <c r="J36" s="1" t="s">
        <v>23</v>
      </c>
      <c r="K36" s="1" t="s">
        <v>16</v>
      </c>
      <c r="L36" s="1" t="s">
        <v>16</v>
      </c>
      <c r="M36" s="1" t="s">
        <v>16</v>
      </c>
      <c r="N36" s="1" t="s">
        <v>16</v>
      </c>
      <c r="O36" s="1">
        <v>63.2</v>
      </c>
      <c r="P36" s="1">
        <v>1.0</v>
      </c>
    </row>
    <row r="37">
      <c r="A37" s="1" t="s">
        <v>16</v>
      </c>
      <c r="B37" s="1" t="s">
        <v>156</v>
      </c>
      <c r="C37" s="2" t="s">
        <v>25</v>
      </c>
      <c r="D37" s="1" t="s">
        <v>19</v>
      </c>
      <c r="E37" s="3" t="str">
        <f>HYPERLINK("https://fyndiq.se/produkt/c32b21dec9cf4091/", "2-Pack SAMSUNG S24 5G Skärmskydd - Härdat Glas 9H - Super kvalitet 3D")</f>
        <v>2-Pack SAMSUNG S24 5G Skärmskydd - Härdat Glas 9H - Super kvalitet 3D</v>
      </c>
      <c r="F37" s="1" t="s">
        <v>157</v>
      </c>
      <c r="G37" s="1" t="s">
        <v>158</v>
      </c>
      <c r="H37" s="1" t="s">
        <v>159</v>
      </c>
      <c r="I37" s="1" t="s">
        <v>16</v>
      </c>
      <c r="J37" s="1" t="s">
        <v>23</v>
      </c>
      <c r="K37" s="1" t="s">
        <v>16</v>
      </c>
      <c r="L37" s="1" t="s">
        <v>16</v>
      </c>
      <c r="M37" s="1" t="s">
        <v>16</v>
      </c>
      <c r="N37" s="1" t="s">
        <v>16</v>
      </c>
      <c r="O37" s="1">
        <v>71.2</v>
      </c>
      <c r="P37" s="1">
        <v>1.0</v>
      </c>
    </row>
    <row r="38">
      <c r="A38" s="1" t="s">
        <v>16</v>
      </c>
      <c r="B38" s="1" t="s">
        <v>160</v>
      </c>
      <c r="C38" s="2" t="s">
        <v>25</v>
      </c>
      <c r="D38" s="1" t="s">
        <v>19</v>
      </c>
      <c r="E3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8" s="1" t="s">
        <v>26</v>
      </c>
      <c r="G38" s="1" t="s">
        <v>27</v>
      </c>
      <c r="H38" s="1" t="s">
        <v>28</v>
      </c>
      <c r="I38" s="1" t="s">
        <v>16</v>
      </c>
      <c r="J38" s="1" t="s">
        <v>23</v>
      </c>
      <c r="K38" s="1" t="s">
        <v>16</v>
      </c>
      <c r="L38" s="1" t="s">
        <v>16</v>
      </c>
      <c r="M38" s="1" t="s">
        <v>16</v>
      </c>
      <c r="N38" s="1" t="s">
        <v>16</v>
      </c>
      <c r="O38" s="1">
        <v>71.2</v>
      </c>
      <c r="P38" s="1">
        <v>1.0</v>
      </c>
    </row>
    <row r="39">
      <c r="A39" s="1" t="s">
        <v>16</v>
      </c>
      <c r="B39" s="1" t="s">
        <v>161</v>
      </c>
      <c r="C39" s="2" t="s">
        <v>25</v>
      </c>
      <c r="D39" s="1" t="s">
        <v>19</v>
      </c>
      <c r="E39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39" s="1" t="s">
        <v>35</v>
      </c>
      <c r="G39" s="1" t="s">
        <v>36</v>
      </c>
      <c r="H39" s="1" t="s">
        <v>37</v>
      </c>
      <c r="I39" s="1" t="s">
        <v>16</v>
      </c>
      <c r="J39" s="1" t="s">
        <v>23</v>
      </c>
      <c r="K39" s="1" t="s">
        <v>16</v>
      </c>
      <c r="L39" s="1" t="s">
        <v>16</v>
      </c>
      <c r="M39" s="1" t="s">
        <v>16</v>
      </c>
      <c r="N39" s="1" t="s">
        <v>16</v>
      </c>
      <c r="O39" s="1">
        <v>63.2</v>
      </c>
      <c r="P39" s="1">
        <v>1.0</v>
      </c>
    </row>
    <row r="40">
      <c r="A40" s="1" t="s">
        <v>16</v>
      </c>
      <c r="B40" s="1" t="s">
        <v>162</v>
      </c>
      <c r="C40" s="2" t="s">
        <v>25</v>
      </c>
      <c r="D40" s="1" t="s">
        <v>19</v>
      </c>
      <c r="E4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40" s="1" t="s">
        <v>163</v>
      </c>
      <c r="G40" s="1" t="s">
        <v>164</v>
      </c>
      <c r="H40" s="1" t="s">
        <v>165</v>
      </c>
      <c r="I40" s="1" t="s">
        <v>16</v>
      </c>
      <c r="J40" s="1" t="s">
        <v>23</v>
      </c>
      <c r="K40" s="1" t="s">
        <v>16</v>
      </c>
      <c r="L40" s="1" t="s">
        <v>16</v>
      </c>
      <c r="M40" s="1" t="s">
        <v>16</v>
      </c>
      <c r="N40" s="1" t="s">
        <v>16</v>
      </c>
      <c r="O40" s="1">
        <v>63.2</v>
      </c>
      <c r="P40" s="1">
        <v>1.0</v>
      </c>
    </row>
    <row r="41">
      <c r="A41" s="1" t="s">
        <v>16</v>
      </c>
      <c r="B41" s="1" t="s">
        <v>166</v>
      </c>
      <c r="C41" s="2" t="s">
        <v>25</v>
      </c>
      <c r="D41" s="1" t="s">
        <v>19</v>
      </c>
      <c r="E41" s="3" t="str">
        <f>HYPERLINK("https://fyndiq.se/produkt/4c221907d1254100/", "2-Pack Samsung A14 Skärmskydd - Härdat Glas 9H - Super kvalitet 3D")</f>
        <v>2-Pack Samsung A14 Skärmskydd - Härdat Glas 9H - Super kvalitet 3D</v>
      </c>
      <c r="F41" s="1" t="s">
        <v>167</v>
      </c>
      <c r="G41" s="1" t="s">
        <v>168</v>
      </c>
      <c r="H41" s="1" t="s">
        <v>169</v>
      </c>
      <c r="I41" s="1" t="s">
        <v>16</v>
      </c>
      <c r="J41" s="1" t="s">
        <v>23</v>
      </c>
      <c r="K41" s="1" t="s">
        <v>16</v>
      </c>
      <c r="L41" s="1" t="s">
        <v>16</v>
      </c>
      <c r="M41" s="1" t="s">
        <v>16</v>
      </c>
      <c r="N41" s="1" t="s">
        <v>16</v>
      </c>
      <c r="O41" s="1">
        <v>63.2</v>
      </c>
      <c r="P41" s="1">
        <v>1.0</v>
      </c>
    </row>
    <row r="42">
      <c r="A42" s="1" t="s">
        <v>16</v>
      </c>
      <c r="B42" s="1" t="s">
        <v>170</v>
      </c>
      <c r="C42" s="2" t="s">
        <v>25</v>
      </c>
      <c r="D42" s="1" t="s">
        <v>19</v>
      </c>
      <c r="E42" s="3" t="str">
        <f>HYPERLINK("https://fyndiq.se/produkt/ac8181d33d904577/", "Samsung Galaxy S10 Plus - Härdat glas 9H - Super kvalitet 3D")</f>
        <v>Samsung Galaxy S10 Plus - Härdat glas 9H - Super kvalitet 3D</v>
      </c>
      <c r="F42" s="1" t="s">
        <v>171</v>
      </c>
      <c r="G42" s="1" t="s">
        <v>172</v>
      </c>
      <c r="H42" s="1" t="s">
        <v>173</v>
      </c>
      <c r="I42" s="1" t="s">
        <v>16</v>
      </c>
      <c r="J42" s="1" t="s">
        <v>23</v>
      </c>
      <c r="K42" s="1" t="s">
        <v>16</v>
      </c>
      <c r="L42" s="1" t="s">
        <v>16</v>
      </c>
      <c r="M42" s="1" t="s">
        <v>16</v>
      </c>
      <c r="N42" s="1" t="s">
        <v>16</v>
      </c>
      <c r="O42" s="1">
        <v>55.2</v>
      </c>
      <c r="P42" s="1">
        <v>1.0</v>
      </c>
    </row>
    <row r="43">
      <c r="A43" s="1" t="s">
        <v>16</v>
      </c>
      <c r="B43" s="1" t="s">
        <v>174</v>
      </c>
      <c r="C43" s="2" t="s">
        <v>25</v>
      </c>
      <c r="D43" s="1" t="s">
        <v>19</v>
      </c>
      <c r="E43" s="3" t="str">
        <f>HYPERLINK("https://fyndiq.se/produkt/7b4cb5f9439947b9/", "2-Pack iPhone SE 2020 Svart - Härdat Glas 9H - Super Kvalitet 3D")</f>
        <v>2-Pack iPhone SE 2020 Svart - Härdat Glas 9H - Super Kvalitet 3D</v>
      </c>
      <c r="F43" s="1" t="s">
        <v>175</v>
      </c>
      <c r="G43" s="1" t="s">
        <v>176</v>
      </c>
      <c r="H43" s="1" t="s">
        <v>177</v>
      </c>
      <c r="I43" s="1" t="s">
        <v>16</v>
      </c>
      <c r="J43" s="1" t="s">
        <v>23</v>
      </c>
      <c r="K43" s="1" t="s">
        <v>16</v>
      </c>
      <c r="L43" s="1" t="s">
        <v>16</v>
      </c>
      <c r="M43" s="1" t="s">
        <v>16</v>
      </c>
      <c r="N43" s="1" t="s">
        <v>16</v>
      </c>
      <c r="O43" s="1">
        <v>55.2</v>
      </c>
      <c r="P43" s="1">
        <v>1.0</v>
      </c>
    </row>
    <row r="44">
      <c r="A44" s="1" t="s">
        <v>16</v>
      </c>
      <c r="B44" s="1" t="s">
        <v>178</v>
      </c>
      <c r="C44" s="2" t="s">
        <v>25</v>
      </c>
      <c r="D44" s="1" t="s">
        <v>19</v>
      </c>
      <c r="E44" s="3" t="str">
        <f>HYPERLINK("https://fyndiq.se/produkt/ffd808ba7c174af8/", "2-Pack Samsung S22 Skärmskydd &amp; 1-Pack linsskydd -Härdat Glas 9H")</f>
        <v>2-Pack Samsung S22 Skärmskydd &amp; 1-Pack linsskydd -Härdat Glas 9H</v>
      </c>
      <c r="F44" s="1" t="s">
        <v>179</v>
      </c>
      <c r="G44" s="1" t="s">
        <v>180</v>
      </c>
      <c r="H44" s="1" t="s">
        <v>181</v>
      </c>
      <c r="I44" s="1" t="s">
        <v>16</v>
      </c>
      <c r="J44" s="1" t="s">
        <v>23</v>
      </c>
      <c r="K44" s="1" t="s">
        <v>16</v>
      </c>
      <c r="L44" s="1" t="s">
        <v>16</v>
      </c>
      <c r="M44" s="1" t="s">
        <v>16</v>
      </c>
      <c r="N44" s="1" t="s">
        <v>16</v>
      </c>
      <c r="O44" s="1">
        <v>71.2</v>
      </c>
      <c r="P44" s="1">
        <v>1.0</v>
      </c>
    </row>
    <row r="45">
      <c r="A45" s="1" t="s">
        <v>16</v>
      </c>
      <c r="B45" s="1" t="s">
        <v>182</v>
      </c>
      <c r="C45" s="2" t="s">
        <v>25</v>
      </c>
      <c r="D45" s="1" t="s">
        <v>19</v>
      </c>
      <c r="E4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5" s="1" t="s">
        <v>183</v>
      </c>
      <c r="G45" s="1" t="s">
        <v>184</v>
      </c>
      <c r="H45" s="1" t="s">
        <v>185</v>
      </c>
      <c r="I45" s="1" t="s">
        <v>16</v>
      </c>
      <c r="J45" s="1" t="s">
        <v>23</v>
      </c>
      <c r="K45" s="1" t="s">
        <v>16</v>
      </c>
      <c r="L45" s="1" t="s">
        <v>16</v>
      </c>
      <c r="M45" s="1" t="s">
        <v>16</v>
      </c>
      <c r="N45" s="1" t="s">
        <v>16</v>
      </c>
      <c r="O45" s="1">
        <v>71.2</v>
      </c>
      <c r="P45" s="1">
        <v>1.0</v>
      </c>
    </row>
    <row r="46">
      <c r="A46" s="1" t="s">
        <v>16</v>
      </c>
      <c r="B46" s="1" t="s">
        <v>186</v>
      </c>
      <c r="C46" s="2" t="s">
        <v>25</v>
      </c>
      <c r="D46" s="1" t="s">
        <v>19</v>
      </c>
      <c r="E46" s="3" t="str">
        <f>HYPERLINK("https://fyndiq.se/produkt/3c6156b4f45743aa/", "2-Pack OnePlus Nord - Härdat Glas 9H - Super kvalitet 3D Skärmskydd")</f>
        <v>2-Pack OnePlus Nord - Härdat Glas 9H - Super kvalitet 3D Skärmskydd</v>
      </c>
      <c r="F46" s="1" t="s">
        <v>187</v>
      </c>
      <c r="G46" s="1" t="s">
        <v>188</v>
      </c>
      <c r="H46" s="1" t="s">
        <v>189</v>
      </c>
      <c r="I46" s="1" t="s">
        <v>16</v>
      </c>
      <c r="J46" s="1" t="s">
        <v>23</v>
      </c>
      <c r="K46" s="1" t="s">
        <v>16</v>
      </c>
      <c r="L46" s="1" t="s">
        <v>16</v>
      </c>
      <c r="M46" s="1" t="s">
        <v>16</v>
      </c>
      <c r="N46" s="1" t="s">
        <v>16</v>
      </c>
      <c r="O46" s="1">
        <v>63.2</v>
      </c>
      <c r="P46" s="1">
        <v>1.0</v>
      </c>
    </row>
    <row r="47">
      <c r="A47" s="1" t="s">
        <v>16</v>
      </c>
      <c r="B47" s="1" t="s">
        <v>190</v>
      </c>
      <c r="C47" s="2" t="s">
        <v>25</v>
      </c>
      <c r="D47" s="1" t="s">
        <v>19</v>
      </c>
      <c r="E47" s="3" t="str">
        <f>HYPERLINK("https://fyndiq.se/produkt/5d384cc8795744b0/", "2-Pack Samsung A55 Skärmskydd i Härdat Glas")</f>
        <v>2-Pack Samsung A55 Skärmskydd i Härdat Glas</v>
      </c>
      <c r="F47" s="1" t="s">
        <v>191</v>
      </c>
      <c r="G47" s="1" t="s">
        <v>192</v>
      </c>
      <c r="H47" s="1" t="s">
        <v>193</v>
      </c>
      <c r="I47" s="1" t="s">
        <v>16</v>
      </c>
      <c r="J47" s="1" t="s">
        <v>23</v>
      </c>
      <c r="K47" s="1" t="s">
        <v>16</v>
      </c>
      <c r="L47" s="1" t="s">
        <v>16</v>
      </c>
      <c r="M47" s="1" t="s">
        <v>16</v>
      </c>
      <c r="N47" s="1" t="s">
        <v>16</v>
      </c>
      <c r="O47" s="1">
        <v>63.2</v>
      </c>
      <c r="P47" s="1">
        <v>1.0</v>
      </c>
    </row>
    <row r="48">
      <c r="A48" s="1" t="s">
        <v>16</v>
      </c>
      <c r="B48" s="1" t="s">
        <v>194</v>
      </c>
      <c r="C48" s="2" t="s">
        <v>25</v>
      </c>
      <c r="D48" s="1" t="s">
        <v>19</v>
      </c>
      <c r="E4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8" s="1" t="s">
        <v>103</v>
      </c>
      <c r="G48" s="1" t="s">
        <v>104</v>
      </c>
      <c r="H48" s="1" t="s">
        <v>105</v>
      </c>
      <c r="I48" s="1" t="s">
        <v>16</v>
      </c>
      <c r="J48" s="1" t="s">
        <v>23</v>
      </c>
      <c r="K48" s="1" t="s">
        <v>16</v>
      </c>
      <c r="L48" s="1" t="s">
        <v>16</v>
      </c>
      <c r="M48" s="1" t="s">
        <v>16</v>
      </c>
      <c r="N48" s="1" t="s">
        <v>16</v>
      </c>
      <c r="O48" s="1">
        <v>63.2</v>
      </c>
      <c r="P48" s="1">
        <v>1.0</v>
      </c>
    </row>
    <row r="49">
      <c r="A49" s="1" t="s">
        <v>16</v>
      </c>
      <c r="B49" s="1" t="s">
        <v>195</v>
      </c>
      <c r="C49" s="2" t="s">
        <v>25</v>
      </c>
      <c r="D49" s="1" t="s">
        <v>19</v>
      </c>
      <c r="E49" s="3" t="str">
        <f>HYPERLINK("https://fyndiq.se/produkt/9e488e35f28b4b0b/", "2-Pack GOOGLE PIXEL 6A Skärmskydd - Härdat Glas 9H - Super kvalitet 3D")</f>
        <v>2-Pack GOOGLE PIXEL 6A Skärmskydd - Härdat Glas 9H - Super kvalitet 3D</v>
      </c>
      <c r="F49" s="1" t="s">
        <v>196</v>
      </c>
      <c r="G49" s="1" t="s">
        <v>197</v>
      </c>
      <c r="H49" s="1" t="s">
        <v>198</v>
      </c>
      <c r="I49" s="1" t="s">
        <v>16</v>
      </c>
      <c r="J49" s="1" t="s">
        <v>23</v>
      </c>
      <c r="K49" s="1" t="s">
        <v>16</v>
      </c>
      <c r="L49" s="1" t="s">
        <v>16</v>
      </c>
      <c r="M49" s="1" t="s">
        <v>16</v>
      </c>
      <c r="N49" s="1" t="s">
        <v>16</v>
      </c>
      <c r="O49" s="1">
        <v>63.2</v>
      </c>
      <c r="P49" s="1">
        <v>1.0</v>
      </c>
    </row>
    <row r="50">
      <c r="A50" s="1" t="s">
        <v>16</v>
      </c>
      <c r="B50" s="1" t="s">
        <v>199</v>
      </c>
      <c r="C50" s="2" t="s">
        <v>25</v>
      </c>
      <c r="D50" s="1" t="s">
        <v>19</v>
      </c>
      <c r="E50" s="3" t="str">
        <f>HYPERLINK("https://fyndiq.se/produkt/860b7dade19d4d2f/", "2-Pack XIAOMI REDMI A3 Skärmskydd - Härdat Glas 9H - Super kvalitet 3D")</f>
        <v>2-Pack XIAOMI REDMI A3 Skärmskydd - Härdat Glas 9H - Super kvalitet 3D</v>
      </c>
      <c r="F50" s="1" t="s">
        <v>200</v>
      </c>
      <c r="G50" s="1" t="s">
        <v>201</v>
      </c>
      <c r="H50" s="1" t="s">
        <v>202</v>
      </c>
      <c r="I50" s="1" t="s">
        <v>16</v>
      </c>
      <c r="J50" s="1" t="s">
        <v>23</v>
      </c>
      <c r="K50" s="1" t="s">
        <v>16</v>
      </c>
      <c r="L50" s="1" t="s">
        <v>16</v>
      </c>
      <c r="M50" s="1" t="s">
        <v>16</v>
      </c>
      <c r="N50" s="1" t="s">
        <v>16</v>
      </c>
      <c r="O50" s="1">
        <v>63.2</v>
      </c>
      <c r="P50" s="1">
        <v>1.0</v>
      </c>
    </row>
    <row r="51">
      <c r="A51" s="1" t="s">
        <v>29</v>
      </c>
      <c r="B51" s="1" t="s">
        <v>203</v>
      </c>
      <c r="C51" s="2" t="s">
        <v>25</v>
      </c>
      <c r="D51" s="1" t="s">
        <v>19</v>
      </c>
      <c r="E5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1" s="1" t="s">
        <v>204</v>
      </c>
      <c r="G51" s="1" t="s">
        <v>205</v>
      </c>
      <c r="H51" s="1" t="s">
        <v>206</v>
      </c>
      <c r="I51" s="1" t="s">
        <v>16</v>
      </c>
      <c r="J51" s="1" t="s">
        <v>23</v>
      </c>
      <c r="K51" s="1" t="s">
        <v>16</v>
      </c>
      <c r="L51" s="1" t="s">
        <v>16</v>
      </c>
      <c r="M51" s="1" t="s">
        <v>16</v>
      </c>
      <c r="N51" s="1" t="s">
        <v>16</v>
      </c>
      <c r="O51" s="1">
        <v>71.2</v>
      </c>
      <c r="P51" s="1">
        <v>1.0</v>
      </c>
    </row>
    <row r="52">
      <c r="A52" s="1" t="s">
        <v>16</v>
      </c>
      <c r="B52" s="1" t="s">
        <v>207</v>
      </c>
      <c r="C52" s="2" t="s">
        <v>25</v>
      </c>
      <c r="D52" s="1" t="s">
        <v>19</v>
      </c>
      <c r="E52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2" s="1" t="s">
        <v>208</v>
      </c>
      <c r="G52" s="1" t="s">
        <v>209</v>
      </c>
      <c r="H52" s="1" t="s">
        <v>210</v>
      </c>
      <c r="I52" s="1" t="s">
        <v>16</v>
      </c>
      <c r="J52" s="1" t="s">
        <v>23</v>
      </c>
      <c r="K52" s="1" t="s">
        <v>16</v>
      </c>
      <c r="L52" s="1" t="s">
        <v>16</v>
      </c>
      <c r="M52" s="1" t="s">
        <v>16</v>
      </c>
      <c r="N52" s="1" t="s">
        <v>16</v>
      </c>
      <c r="O52" s="1">
        <v>71.2</v>
      </c>
      <c r="P52" s="1">
        <v>1.0</v>
      </c>
    </row>
    <row r="53">
      <c r="A53" s="1" t="s">
        <v>16</v>
      </c>
      <c r="B53" s="1" t="s">
        <v>211</v>
      </c>
      <c r="C53" s="2" t="s">
        <v>25</v>
      </c>
      <c r="D53" s="1" t="s">
        <v>19</v>
      </c>
      <c r="E53" s="3" t="str">
        <f>HYPERLINK("https://fyndiq.se/produkt/5d384cc8795744b0/", "2-Pack Samsung A55 Skärmskydd i Härdat Glas")</f>
        <v>2-Pack Samsung A55 Skärmskydd i Härdat Glas</v>
      </c>
      <c r="F53" s="1" t="s">
        <v>191</v>
      </c>
      <c r="G53" s="1" t="s">
        <v>192</v>
      </c>
      <c r="H53" s="1" t="s">
        <v>193</v>
      </c>
      <c r="I53" s="1" t="s">
        <v>16</v>
      </c>
      <c r="J53" s="1" t="s">
        <v>23</v>
      </c>
      <c r="K53" s="1" t="s">
        <v>16</v>
      </c>
      <c r="L53" s="1" t="s">
        <v>16</v>
      </c>
      <c r="M53" s="1" t="s">
        <v>16</v>
      </c>
      <c r="N53" s="1" t="s">
        <v>16</v>
      </c>
      <c r="O53" s="1">
        <v>63.2</v>
      </c>
      <c r="P53" s="1">
        <v>1.0</v>
      </c>
    </row>
    <row r="54">
      <c r="A54" s="1" t="s">
        <v>16</v>
      </c>
      <c r="B54" s="1" t="s">
        <v>212</v>
      </c>
      <c r="C54" s="2" t="s">
        <v>25</v>
      </c>
      <c r="D54" s="1" t="s">
        <v>19</v>
      </c>
      <c r="E54" s="3" t="str">
        <f>HYPERLINK("https://fyndiq.se/produkt/c6f3e47a88184e8d/", "2-Pack SAMSUNG A55 Skärmskydd - Härdat Glas 9H - Super kvalitet 3D")</f>
        <v>2-Pack SAMSUNG A55 Skärmskydd - Härdat Glas 9H - Super kvalitet 3D</v>
      </c>
      <c r="F54" s="1" t="s">
        <v>83</v>
      </c>
      <c r="G54" s="1" t="s">
        <v>84</v>
      </c>
      <c r="H54" s="1" t="s">
        <v>85</v>
      </c>
      <c r="I54" s="1" t="s">
        <v>16</v>
      </c>
      <c r="J54" s="1" t="s">
        <v>23</v>
      </c>
      <c r="K54" s="1" t="s">
        <v>16</v>
      </c>
      <c r="L54" s="1" t="s">
        <v>16</v>
      </c>
      <c r="M54" s="1" t="s">
        <v>16</v>
      </c>
      <c r="N54" s="1" t="s">
        <v>16</v>
      </c>
      <c r="O54" s="1">
        <v>63.2</v>
      </c>
      <c r="P54" s="1">
        <v>1.0</v>
      </c>
    </row>
    <row r="55">
      <c r="A55" s="1" t="s">
        <v>16</v>
      </c>
      <c r="B55" s="1" t="s">
        <v>213</v>
      </c>
      <c r="C55" s="2" t="s">
        <v>25</v>
      </c>
      <c r="D55" s="1" t="s">
        <v>19</v>
      </c>
      <c r="E55" s="3" t="str">
        <f>HYPERLINK("https://fyndiq.se/produkt/8a94b47e940d4cfe/", "2 Pack Xiaomi 12 PRO - Härdat glas 9H-Super kvalitet 3D")</f>
        <v>2 Pack Xiaomi 12 PRO - Härdat glas 9H-Super kvalitet 3D</v>
      </c>
      <c r="F55" s="1" t="s">
        <v>214</v>
      </c>
      <c r="G55" s="1" t="s">
        <v>215</v>
      </c>
      <c r="H55" s="1" t="s">
        <v>216</v>
      </c>
      <c r="I55" s="1" t="s">
        <v>16</v>
      </c>
      <c r="J55" s="1" t="s">
        <v>23</v>
      </c>
      <c r="K55" s="1" t="s">
        <v>16</v>
      </c>
      <c r="L55" s="1" t="s">
        <v>16</v>
      </c>
      <c r="M55" s="1" t="s">
        <v>16</v>
      </c>
      <c r="N55" s="1" t="s">
        <v>16</v>
      </c>
      <c r="O55" s="1">
        <v>63.2</v>
      </c>
      <c r="P55" s="1">
        <v>1.0</v>
      </c>
    </row>
    <row r="56">
      <c r="A56" s="1" t="s">
        <v>16</v>
      </c>
      <c r="B56" s="1" t="s">
        <v>217</v>
      </c>
      <c r="C56" s="2" t="s">
        <v>25</v>
      </c>
      <c r="D56" s="1" t="s">
        <v>19</v>
      </c>
      <c r="E5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6" s="1" t="s">
        <v>103</v>
      </c>
      <c r="G56" s="1" t="s">
        <v>104</v>
      </c>
      <c r="H56" s="1" t="s">
        <v>105</v>
      </c>
      <c r="I56" s="1" t="s">
        <v>16</v>
      </c>
      <c r="J56" s="1" t="s">
        <v>23</v>
      </c>
      <c r="K56" s="1" t="s">
        <v>16</v>
      </c>
      <c r="L56" s="1" t="s">
        <v>16</v>
      </c>
      <c r="M56" s="1" t="s">
        <v>16</v>
      </c>
      <c r="N56" s="1" t="s">
        <v>16</v>
      </c>
      <c r="O56" s="1">
        <v>63.2</v>
      </c>
      <c r="P56" s="1">
        <v>1.0</v>
      </c>
    </row>
    <row r="57">
      <c r="A57" s="1" t="s">
        <v>16</v>
      </c>
      <c r="B57" s="1" t="s">
        <v>218</v>
      </c>
      <c r="C57" s="2" t="s">
        <v>25</v>
      </c>
      <c r="D57" s="1" t="s">
        <v>19</v>
      </c>
      <c r="E57" s="3" t="str">
        <f>HYPERLINK("https://fyndiq.se/produkt/aa758da5b0c840bb/", "Samsung Galaxy S21 5G - Härdat Glas 9H - Super Kvalitet 3D")</f>
        <v>Samsung Galaxy S21 5G - Härdat Glas 9H - Super Kvalitet 3D</v>
      </c>
      <c r="F57" s="1" t="s">
        <v>219</v>
      </c>
      <c r="G57" s="1" t="s">
        <v>220</v>
      </c>
      <c r="H57" s="1" t="s">
        <v>221</v>
      </c>
      <c r="I57" s="1" t="s">
        <v>16</v>
      </c>
      <c r="J57" s="1" t="s">
        <v>23</v>
      </c>
      <c r="K57" s="1" t="s">
        <v>16</v>
      </c>
      <c r="L57" s="1" t="s">
        <v>16</v>
      </c>
      <c r="M57" s="1" t="s">
        <v>16</v>
      </c>
      <c r="N57" s="1" t="s">
        <v>16</v>
      </c>
      <c r="O57" s="1">
        <v>55.2</v>
      </c>
      <c r="P57" s="1">
        <v>1.0</v>
      </c>
    </row>
    <row r="58">
      <c r="A58" s="1" t="s">
        <v>16</v>
      </c>
      <c r="B58" s="1" t="s">
        <v>222</v>
      </c>
      <c r="C58" s="2" t="s">
        <v>25</v>
      </c>
      <c r="D58" s="1" t="s">
        <v>19</v>
      </c>
      <c r="E5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8" s="1" t="s">
        <v>103</v>
      </c>
      <c r="G58" s="1" t="s">
        <v>104</v>
      </c>
      <c r="H58" s="1" t="s">
        <v>105</v>
      </c>
      <c r="I58" s="1" t="s">
        <v>16</v>
      </c>
      <c r="J58" s="1" t="s">
        <v>23</v>
      </c>
      <c r="K58" s="1" t="s">
        <v>16</v>
      </c>
      <c r="L58" s="1" t="s">
        <v>16</v>
      </c>
      <c r="M58" s="1" t="s">
        <v>16</v>
      </c>
      <c r="N58" s="1" t="s">
        <v>16</v>
      </c>
      <c r="O58" s="1">
        <v>63.2</v>
      </c>
      <c r="P58" s="1">
        <v>1.0</v>
      </c>
    </row>
    <row r="59">
      <c r="A59" s="1" t="s">
        <v>16</v>
      </c>
      <c r="B59" s="1" t="s">
        <v>223</v>
      </c>
      <c r="C59" s="2" t="s">
        <v>25</v>
      </c>
      <c r="D59" s="1" t="s">
        <v>19</v>
      </c>
      <c r="E59" s="3" t="str">
        <f>HYPERLINK("https://fyndiq.se/produkt/63ac782dfa02415f/", "2-Pack SAMSUNG A35 5G Skärmskydd &amp; 2-Pack linsskydd - Härdat Glas 9H - Super kvalitet 3D")</f>
        <v>2-Pack SAMSUNG A35 5G Skärmskydd &amp; 2-Pack linsskydd - Härdat Glas 9H - Super kvalitet 3D</v>
      </c>
      <c r="F59" s="1" t="s">
        <v>224</v>
      </c>
      <c r="G59" s="1" t="s">
        <v>225</v>
      </c>
      <c r="H59" s="1" t="s">
        <v>226</v>
      </c>
      <c r="I59" s="1" t="s">
        <v>16</v>
      </c>
      <c r="J59" s="1" t="s">
        <v>23</v>
      </c>
      <c r="K59" s="1" t="s">
        <v>16</v>
      </c>
      <c r="L59" s="1" t="s">
        <v>16</v>
      </c>
      <c r="M59" s="1" t="s">
        <v>16</v>
      </c>
      <c r="N59" s="1" t="s">
        <v>16</v>
      </c>
      <c r="O59" s="1">
        <v>87.2</v>
      </c>
      <c r="P59" s="1">
        <v>1.0</v>
      </c>
    </row>
    <row r="60">
      <c r="A60" s="1" t="s">
        <v>16</v>
      </c>
      <c r="B60" s="1" t="s">
        <v>227</v>
      </c>
      <c r="C60" s="2" t="s">
        <v>25</v>
      </c>
      <c r="D60" s="1" t="s">
        <v>19</v>
      </c>
      <c r="E60" s="3" t="str">
        <f>HYPERLINK("https://fyndiq.se/produkt/406117b60bf241a0/", "2-Pack Samsung Galaxy S9 - Härdat glas 9H - Super kvalitet 3D")</f>
        <v>2-Pack Samsung Galaxy S9 - Härdat glas 9H - Super kvalitet 3D</v>
      </c>
      <c r="F60" s="1" t="s">
        <v>228</v>
      </c>
      <c r="G60" s="1" t="s">
        <v>229</v>
      </c>
      <c r="H60" s="1" t="s">
        <v>230</v>
      </c>
      <c r="I60" s="1" t="s">
        <v>16</v>
      </c>
      <c r="J60" s="1" t="s">
        <v>23</v>
      </c>
      <c r="K60" s="1" t="s">
        <v>16</v>
      </c>
      <c r="L60" s="1" t="s">
        <v>16</v>
      </c>
      <c r="M60" s="1" t="s">
        <v>16</v>
      </c>
      <c r="N60" s="1" t="s">
        <v>16</v>
      </c>
      <c r="O60" s="1">
        <v>63.2</v>
      </c>
      <c r="P60" s="1">
        <v>2.0</v>
      </c>
    </row>
    <row r="61">
      <c r="A61" s="1" t="s">
        <v>29</v>
      </c>
      <c r="B61" s="1" t="s">
        <v>231</v>
      </c>
      <c r="C61" s="2" t="s">
        <v>25</v>
      </c>
      <c r="D61" s="1" t="s">
        <v>19</v>
      </c>
      <c r="E61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61" s="1" t="s">
        <v>232</v>
      </c>
      <c r="G61" s="1" t="s">
        <v>233</v>
      </c>
      <c r="H61" s="1" t="s">
        <v>234</v>
      </c>
      <c r="I61" s="1" t="s">
        <v>16</v>
      </c>
      <c r="J61" s="1" t="s">
        <v>23</v>
      </c>
      <c r="K61" s="1" t="s">
        <v>16</v>
      </c>
      <c r="L61" s="1" t="s">
        <v>16</v>
      </c>
      <c r="M61" s="1" t="s">
        <v>16</v>
      </c>
      <c r="N61" s="1" t="s">
        <v>16</v>
      </c>
      <c r="O61" s="1">
        <v>71.2</v>
      </c>
      <c r="P61" s="1">
        <v>1.0</v>
      </c>
    </row>
    <row r="62">
      <c r="A62" s="1" t="s">
        <v>16</v>
      </c>
      <c r="B62" s="1" t="s">
        <v>235</v>
      </c>
      <c r="C62" s="2" t="s">
        <v>25</v>
      </c>
      <c r="D62" s="1" t="s">
        <v>19</v>
      </c>
      <c r="E62" s="3" t="str">
        <f>HYPERLINK("https://fyndiq.se/produkt/e9cb8b77f5e5466c/", "2 Pack - Samsung S20 PLUS - 9H Härdat Glass - 3D Super Kvalitet")</f>
        <v>2 Pack - Samsung S20 PLUS - 9H Härdat Glass - 3D Super Kvalitet</v>
      </c>
      <c r="F62" s="1" t="s">
        <v>236</v>
      </c>
      <c r="G62" s="1" t="s">
        <v>237</v>
      </c>
      <c r="H62" s="1" t="s">
        <v>238</v>
      </c>
      <c r="I62" s="1" t="s">
        <v>16</v>
      </c>
      <c r="J62" s="1" t="s">
        <v>23</v>
      </c>
      <c r="K62" s="1" t="s">
        <v>16</v>
      </c>
      <c r="L62" s="1" t="s">
        <v>16</v>
      </c>
      <c r="M62" s="1" t="s">
        <v>16</v>
      </c>
      <c r="N62" s="1" t="s">
        <v>16</v>
      </c>
      <c r="O62" s="1">
        <v>63.2</v>
      </c>
      <c r="P62" s="1">
        <v>1.0</v>
      </c>
    </row>
    <row r="63">
      <c r="A63" s="1" t="s">
        <v>16</v>
      </c>
      <c r="B63" s="1" t="s">
        <v>239</v>
      </c>
      <c r="C63" s="2" t="s">
        <v>25</v>
      </c>
      <c r="D63" s="1" t="s">
        <v>19</v>
      </c>
      <c r="E63" s="3" t="str">
        <f>HYPERLINK("https://fyndiq.se/produkt/82b7fa5cf2574616/", "2-Pack Privacy XIAOMI 12T PRO Skärmskydd &amp; 1-Pack linsskydd - Härdat Glas 9H - Super kvalitet 3D")</f>
        <v>2-Pack Privacy XIAOMI 12T PRO Skärmskydd &amp; 1-Pack linsskydd - Härdat Glas 9H - Super kvalitet 3D</v>
      </c>
      <c r="F63" s="1" t="s">
        <v>240</v>
      </c>
      <c r="G63" s="1" t="s">
        <v>241</v>
      </c>
      <c r="H63" s="1" t="s">
        <v>242</v>
      </c>
      <c r="I63" s="1" t="s">
        <v>16</v>
      </c>
      <c r="J63" s="1" t="s">
        <v>23</v>
      </c>
      <c r="K63" s="1" t="s">
        <v>16</v>
      </c>
      <c r="L63" s="1" t="s">
        <v>16</v>
      </c>
      <c r="M63" s="1" t="s">
        <v>16</v>
      </c>
      <c r="N63" s="1" t="s">
        <v>16</v>
      </c>
      <c r="O63" s="1">
        <v>87.2</v>
      </c>
      <c r="P63" s="1">
        <v>1.0</v>
      </c>
    </row>
    <row r="64">
      <c r="A64" s="1" t="s">
        <v>16</v>
      </c>
      <c r="B64" s="1" t="s">
        <v>243</v>
      </c>
      <c r="C64" s="2" t="s">
        <v>25</v>
      </c>
      <c r="D64" s="1" t="s">
        <v>19</v>
      </c>
      <c r="E64" s="3" t="str">
        <f>HYPERLINK("https://fyndiq.se/produkt/270ab3c9b834466d/", "2-Pack SONY XPERIA 10 V Skärmskydd - Härdat Glas 9H - Super kvalitet 3D")</f>
        <v>2-Pack SONY XPERIA 10 V Skärmskydd - Härdat Glas 9H - Super kvalitet 3D</v>
      </c>
      <c r="F64" s="1" t="s">
        <v>99</v>
      </c>
      <c r="G64" s="1" t="s">
        <v>100</v>
      </c>
      <c r="H64" s="1" t="s">
        <v>101</v>
      </c>
      <c r="I64" s="1" t="s">
        <v>16</v>
      </c>
      <c r="J64" s="1" t="s">
        <v>23</v>
      </c>
      <c r="K64" s="1" t="s">
        <v>16</v>
      </c>
      <c r="L64" s="1" t="s">
        <v>16</v>
      </c>
      <c r="M64" s="1" t="s">
        <v>16</v>
      </c>
      <c r="N64" s="1" t="s">
        <v>16</v>
      </c>
      <c r="O64" s="1">
        <v>63.2</v>
      </c>
      <c r="P64" s="1">
        <v>1.0</v>
      </c>
    </row>
    <row r="65">
      <c r="A65" s="1" t="s">
        <v>16</v>
      </c>
      <c r="B65" s="1" t="s">
        <v>244</v>
      </c>
      <c r="C65" s="2" t="s">
        <v>25</v>
      </c>
      <c r="D65" s="1" t="s">
        <v>19</v>
      </c>
      <c r="E65" s="3" t="str">
        <f>HYPERLINK("https://fyndiq.se/produkt/b96aad9902754ebc/", "2-Pack Samsung S23 FE - 9H Härdat Glass - Super Kvalitet 3D")</f>
        <v>2-Pack Samsung S23 FE - 9H Härdat Glass - Super Kvalitet 3D</v>
      </c>
      <c r="F65" s="1" t="s">
        <v>67</v>
      </c>
      <c r="G65" s="1" t="s">
        <v>68</v>
      </c>
      <c r="H65" s="1" t="s">
        <v>69</v>
      </c>
      <c r="I65" s="1" t="s">
        <v>16</v>
      </c>
      <c r="J65" s="1" t="s">
        <v>23</v>
      </c>
      <c r="K65" s="1" t="s">
        <v>16</v>
      </c>
      <c r="L65" s="1" t="s">
        <v>16</v>
      </c>
      <c r="M65" s="1" t="s">
        <v>16</v>
      </c>
      <c r="N65" s="1" t="s">
        <v>16</v>
      </c>
      <c r="O65" s="1">
        <v>63.2</v>
      </c>
      <c r="P65" s="1">
        <v>1.0</v>
      </c>
    </row>
    <row r="66">
      <c r="A66" s="1" t="s">
        <v>16</v>
      </c>
      <c r="B66" s="1" t="s">
        <v>245</v>
      </c>
      <c r="C66" s="2" t="s">
        <v>25</v>
      </c>
      <c r="D66" s="1" t="s">
        <v>19</v>
      </c>
      <c r="E66" s="3" t="str">
        <f>HYPERLINK("https://fyndiq.se/produkt/c47dc331e908415c/", "2 Pack - Samsung S22 ULTRA - 9H Härdat Glass - 3D Super Kvalitet")</f>
        <v>2 Pack - Samsung S22 ULTRA - 9H Härdat Glass - 3D Super Kvalitet</v>
      </c>
      <c r="F66" s="1" t="s">
        <v>246</v>
      </c>
      <c r="G66" s="1" t="s">
        <v>247</v>
      </c>
      <c r="H66" s="1" t="s">
        <v>248</v>
      </c>
      <c r="I66" s="1" t="s">
        <v>16</v>
      </c>
      <c r="J66" s="1" t="s">
        <v>23</v>
      </c>
      <c r="K66" s="1" t="s">
        <v>16</v>
      </c>
      <c r="L66" s="1" t="s">
        <v>16</v>
      </c>
      <c r="M66" s="1" t="s">
        <v>16</v>
      </c>
      <c r="N66" s="1" t="s">
        <v>16</v>
      </c>
      <c r="O66" s="1">
        <v>63.2</v>
      </c>
      <c r="P66" s="1">
        <v>1.0</v>
      </c>
    </row>
    <row r="67">
      <c r="A67" s="1" t="s">
        <v>16</v>
      </c>
      <c r="B67" s="1" t="s">
        <v>249</v>
      </c>
      <c r="C67" s="2" t="s">
        <v>25</v>
      </c>
      <c r="D67" s="1" t="s">
        <v>19</v>
      </c>
      <c r="E67" s="3" t="str">
        <f>HYPERLINK("https://fyndiq.se/produkt/e0b5cbce33334680/", "2 Pack Sony Xperia 10 IV - Härdat glas 9H -Super Kvalitet 3D")</f>
        <v>2 Pack Sony Xperia 10 IV - Härdat glas 9H -Super Kvalitet 3D</v>
      </c>
      <c r="F67" s="1" t="s">
        <v>250</v>
      </c>
      <c r="G67" s="1" t="s">
        <v>251</v>
      </c>
      <c r="H67" s="1" t="s">
        <v>252</v>
      </c>
      <c r="I67" s="1" t="s">
        <v>16</v>
      </c>
      <c r="J67" s="1" t="s">
        <v>23</v>
      </c>
      <c r="K67" s="1" t="s">
        <v>16</v>
      </c>
      <c r="L67" s="1" t="s">
        <v>16</v>
      </c>
      <c r="M67" s="1" t="s">
        <v>16</v>
      </c>
      <c r="N67" s="1" t="s">
        <v>16</v>
      </c>
      <c r="O67" s="1">
        <v>71.2</v>
      </c>
      <c r="P67" s="1">
        <v>1.0</v>
      </c>
    </row>
    <row r="68">
      <c r="A68" s="1" t="s">
        <v>16</v>
      </c>
      <c r="B68" s="1" t="s">
        <v>253</v>
      </c>
      <c r="C68" s="2" t="s">
        <v>25</v>
      </c>
      <c r="D68" s="1" t="s">
        <v>19</v>
      </c>
      <c r="E68" s="3" t="str">
        <f>HYPERLINK("https://fyndiq.se/produkt/bd84362587364f02/", "2-Pack GOOGLE PIXEL 8 Skärmskydd - Härdat Glas 9H - Super kvalitet 3D")</f>
        <v>2-Pack GOOGLE PIXEL 8 Skärmskydd - Härdat Glas 9H - Super kvalitet 3D</v>
      </c>
      <c r="F68" s="1" t="s">
        <v>254</v>
      </c>
      <c r="G68" s="1" t="s">
        <v>255</v>
      </c>
      <c r="H68" s="1" t="s">
        <v>256</v>
      </c>
      <c r="I68" s="1" t="s">
        <v>16</v>
      </c>
      <c r="J68" s="1" t="s">
        <v>23</v>
      </c>
      <c r="K68" s="1" t="s">
        <v>16</v>
      </c>
      <c r="L68" s="1" t="s">
        <v>16</v>
      </c>
      <c r="M68" s="1" t="s">
        <v>16</v>
      </c>
      <c r="N68" s="1" t="s">
        <v>16</v>
      </c>
      <c r="O68" s="1">
        <v>71.2</v>
      </c>
      <c r="P68" s="1">
        <v>1.0</v>
      </c>
    </row>
    <row r="69">
      <c r="A69" s="1" t="s">
        <v>16</v>
      </c>
      <c r="B69" s="1" t="s">
        <v>257</v>
      </c>
      <c r="C69" s="2" t="s">
        <v>25</v>
      </c>
      <c r="D69" s="1" t="s">
        <v>19</v>
      </c>
      <c r="E6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9" s="1" t="s">
        <v>258</v>
      </c>
      <c r="G69" s="1" t="s">
        <v>259</v>
      </c>
      <c r="H69" s="1" t="s">
        <v>260</v>
      </c>
      <c r="I69" s="1" t="s">
        <v>16</v>
      </c>
      <c r="J69" s="1" t="s">
        <v>23</v>
      </c>
      <c r="K69" s="1" t="s">
        <v>16</v>
      </c>
      <c r="L69" s="1" t="s">
        <v>16</v>
      </c>
      <c r="M69" s="1" t="s">
        <v>16</v>
      </c>
      <c r="N69" s="1" t="s">
        <v>16</v>
      </c>
      <c r="O69" s="1">
        <v>63.2</v>
      </c>
      <c r="P69" s="1">
        <v>1.0</v>
      </c>
    </row>
    <row r="70">
      <c r="A70" s="1" t="s">
        <v>16</v>
      </c>
      <c r="B70" s="1" t="s">
        <v>261</v>
      </c>
      <c r="C70" s="2" t="s">
        <v>25</v>
      </c>
      <c r="D70" s="1" t="s">
        <v>19</v>
      </c>
      <c r="E7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0" s="1" t="s">
        <v>35</v>
      </c>
      <c r="G70" s="1" t="s">
        <v>36</v>
      </c>
      <c r="H70" s="1" t="s">
        <v>37</v>
      </c>
      <c r="I70" s="1" t="s">
        <v>16</v>
      </c>
      <c r="J70" s="1" t="s">
        <v>23</v>
      </c>
      <c r="K70" s="1" t="s">
        <v>16</v>
      </c>
      <c r="L70" s="1" t="s">
        <v>16</v>
      </c>
      <c r="M70" s="1" t="s">
        <v>16</v>
      </c>
      <c r="N70" s="1" t="s">
        <v>16</v>
      </c>
      <c r="O70" s="1">
        <v>63.2</v>
      </c>
      <c r="P70" s="1">
        <v>1.0</v>
      </c>
    </row>
    <row r="71">
      <c r="A71" s="1" t="s">
        <v>16</v>
      </c>
      <c r="B71" s="1" t="s">
        <v>262</v>
      </c>
      <c r="C71" s="2" t="s">
        <v>25</v>
      </c>
      <c r="D71" s="1" t="s">
        <v>19</v>
      </c>
      <c r="E71" s="3" t="str">
        <f>HYPERLINK("https://fyndiq.se/produkt/56c72c0ba5f749b5/", "2-Pack SAMSUNG S24 Skärmskydd - Härdat Glas 9H - Super kvalitet 3D")</f>
        <v>2-Pack SAMSUNG S24 Skärmskydd - Härdat Glas 9H - Super kvalitet 3D</v>
      </c>
      <c r="F71" s="1" t="s">
        <v>263</v>
      </c>
      <c r="G71" s="1" t="s">
        <v>264</v>
      </c>
      <c r="H71" s="1" t="s">
        <v>265</v>
      </c>
      <c r="I71" s="1" t="s">
        <v>16</v>
      </c>
      <c r="J71" s="1" t="s">
        <v>23</v>
      </c>
      <c r="K71" s="1" t="s">
        <v>16</v>
      </c>
      <c r="L71" s="1" t="s">
        <v>16</v>
      </c>
      <c r="M71" s="1" t="s">
        <v>16</v>
      </c>
      <c r="N71" s="1" t="s">
        <v>16</v>
      </c>
      <c r="O71" s="1">
        <v>71.2</v>
      </c>
      <c r="P71" s="1">
        <v>1.0</v>
      </c>
    </row>
    <row r="72">
      <c r="A72" s="1" t="s">
        <v>16</v>
      </c>
      <c r="B72" s="1" t="s">
        <v>266</v>
      </c>
      <c r="C72" s="2" t="s">
        <v>25</v>
      </c>
      <c r="D72" s="1" t="s">
        <v>19</v>
      </c>
      <c r="E72" s="3" t="str">
        <f>HYPERLINK("https://fyndiq.se/produkt/f2c164e932234570/", "2-Pack HUAWEI P30 PRO Skärmskydd - Härdat Glas 9H - Super kvalitet 3D")</f>
        <v>2-Pack HUAWEI P30 PRO Skärmskydd - Härdat Glas 9H - Super kvalitet 3D</v>
      </c>
      <c r="F72" s="1" t="s">
        <v>267</v>
      </c>
      <c r="G72" s="1" t="s">
        <v>268</v>
      </c>
      <c r="H72" s="1" t="s">
        <v>269</v>
      </c>
      <c r="I72" s="1" t="s">
        <v>16</v>
      </c>
      <c r="J72" s="1" t="s">
        <v>23</v>
      </c>
      <c r="K72" s="1" t="s">
        <v>16</v>
      </c>
      <c r="L72" s="1" t="s">
        <v>16</v>
      </c>
      <c r="M72" s="1" t="s">
        <v>16</v>
      </c>
      <c r="N72" s="1" t="s">
        <v>16</v>
      </c>
      <c r="O72" s="1">
        <v>71.2</v>
      </c>
      <c r="P72" s="1">
        <v>1.0</v>
      </c>
    </row>
    <row r="73">
      <c r="A73" s="1" t="s">
        <v>16</v>
      </c>
      <c r="B73" s="1" t="s">
        <v>270</v>
      </c>
      <c r="C73" s="2" t="s">
        <v>25</v>
      </c>
      <c r="D73" s="1" t="s">
        <v>19</v>
      </c>
      <c r="E7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3" s="1" t="s">
        <v>26</v>
      </c>
      <c r="G73" s="1" t="s">
        <v>27</v>
      </c>
      <c r="H73" s="1" t="s">
        <v>28</v>
      </c>
      <c r="I73" s="1" t="s">
        <v>16</v>
      </c>
      <c r="J73" s="1" t="s">
        <v>23</v>
      </c>
      <c r="K73" s="1" t="s">
        <v>16</v>
      </c>
      <c r="L73" s="1" t="s">
        <v>16</v>
      </c>
      <c r="M73" s="1" t="s">
        <v>16</v>
      </c>
      <c r="N73" s="1" t="s">
        <v>16</v>
      </c>
      <c r="O73" s="1">
        <v>71.2</v>
      </c>
      <c r="P73" s="1">
        <v>1.0</v>
      </c>
    </row>
    <row r="74">
      <c r="A74" s="1" t="s">
        <v>16</v>
      </c>
      <c r="B74" s="1" t="s">
        <v>271</v>
      </c>
      <c r="C74" s="2" t="s">
        <v>25</v>
      </c>
      <c r="D74" s="1" t="s">
        <v>19</v>
      </c>
      <c r="E74" s="3" t="str">
        <f>HYPERLINK("https://fyndiq.se/produkt/28799ed0373d40b4/", "2 Pack Galaxy S21 Ultra 5G- Härdat glas 9H - Super kvalitet 3D")</f>
        <v>2 Pack Galaxy S21 Ultra 5G- Härdat glas 9H - Super kvalitet 3D</v>
      </c>
      <c r="F74" s="1" t="s">
        <v>272</v>
      </c>
      <c r="G74" s="1" t="s">
        <v>273</v>
      </c>
      <c r="H74" s="1" t="s">
        <v>274</v>
      </c>
      <c r="I74" s="1" t="s">
        <v>16</v>
      </c>
      <c r="J74" s="1" t="s">
        <v>23</v>
      </c>
      <c r="K74" s="1" t="s">
        <v>16</v>
      </c>
      <c r="L74" s="1" t="s">
        <v>16</v>
      </c>
      <c r="M74" s="1" t="s">
        <v>16</v>
      </c>
      <c r="N74" s="1" t="s">
        <v>16</v>
      </c>
      <c r="O74" s="1">
        <v>63.2</v>
      </c>
      <c r="P74" s="1">
        <v>1.0</v>
      </c>
    </row>
    <row r="75">
      <c r="A75" s="1" t="s">
        <v>16</v>
      </c>
      <c r="B75" s="1" t="s">
        <v>275</v>
      </c>
      <c r="C75" s="2" t="s">
        <v>25</v>
      </c>
      <c r="D75" s="1" t="s">
        <v>19</v>
      </c>
      <c r="E75" s="3" t="str">
        <f>HYPERLINK("https://fyndiq.se/produkt/dfe28e565d2e4c8d/", "2 Pack Samsung S21 FE - 9H Härdat Glass - Super Kvalitet 3D")</f>
        <v>2 Pack Samsung S21 FE - 9H Härdat Glass - Super Kvalitet 3D</v>
      </c>
      <c r="F75" s="1" t="s">
        <v>276</v>
      </c>
      <c r="G75" s="1" t="s">
        <v>277</v>
      </c>
      <c r="H75" s="1" t="s">
        <v>278</v>
      </c>
      <c r="I75" s="1" t="s">
        <v>16</v>
      </c>
      <c r="J75" s="1" t="s">
        <v>23</v>
      </c>
      <c r="K75" s="1" t="s">
        <v>16</v>
      </c>
      <c r="L75" s="1" t="s">
        <v>16</v>
      </c>
      <c r="M75" s="1" t="s">
        <v>16</v>
      </c>
      <c r="N75" s="1" t="s">
        <v>16</v>
      </c>
      <c r="O75" s="1">
        <v>63.2</v>
      </c>
      <c r="P75" s="1">
        <v>1.0</v>
      </c>
    </row>
    <row r="76">
      <c r="A76" s="1" t="s">
        <v>16</v>
      </c>
      <c r="B76" s="1" t="s">
        <v>279</v>
      </c>
      <c r="C76" s="2" t="s">
        <v>25</v>
      </c>
      <c r="D76" s="1" t="s">
        <v>19</v>
      </c>
      <c r="E7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6" s="1" t="s">
        <v>26</v>
      </c>
      <c r="G76" s="1" t="s">
        <v>27</v>
      </c>
      <c r="H76" s="1" t="s">
        <v>28</v>
      </c>
      <c r="I76" s="1" t="s">
        <v>16</v>
      </c>
      <c r="J76" s="1" t="s">
        <v>23</v>
      </c>
      <c r="K76" s="1" t="s">
        <v>16</v>
      </c>
      <c r="L76" s="1" t="s">
        <v>16</v>
      </c>
      <c r="M76" s="1" t="s">
        <v>16</v>
      </c>
      <c r="N76" s="1" t="s">
        <v>16</v>
      </c>
      <c r="O76" s="1">
        <v>71.2</v>
      </c>
      <c r="P76" s="1">
        <v>1.0</v>
      </c>
    </row>
    <row r="77">
      <c r="A77" s="1" t="s">
        <v>16</v>
      </c>
      <c r="B77" s="1" t="s">
        <v>280</v>
      </c>
      <c r="C77" s="2" t="s">
        <v>25</v>
      </c>
      <c r="D77" s="1" t="s">
        <v>19</v>
      </c>
      <c r="E77" s="3" t="str">
        <f>HYPERLINK("https://fyndiq.se/produkt/dfe28e565d2e4c8d/", "2 Pack Samsung S21 FE - 9H Härdat Glass - Super Kvalitet 3D")</f>
        <v>2 Pack Samsung S21 FE - 9H Härdat Glass - Super Kvalitet 3D</v>
      </c>
      <c r="F77" s="1" t="s">
        <v>276</v>
      </c>
      <c r="G77" s="1" t="s">
        <v>277</v>
      </c>
      <c r="H77" s="1" t="s">
        <v>278</v>
      </c>
      <c r="I77" s="1" t="s">
        <v>16</v>
      </c>
      <c r="J77" s="1" t="s">
        <v>23</v>
      </c>
      <c r="K77" s="1" t="s">
        <v>16</v>
      </c>
      <c r="L77" s="1" t="s">
        <v>16</v>
      </c>
      <c r="M77" s="1" t="s">
        <v>16</v>
      </c>
      <c r="N77" s="1" t="s">
        <v>16</v>
      </c>
      <c r="O77" s="1">
        <v>63.2</v>
      </c>
      <c r="P77" s="1">
        <v>1.0</v>
      </c>
    </row>
    <row r="78">
      <c r="A78" s="1" t="s">
        <v>16</v>
      </c>
      <c r="B78" s="1" t="s">
        <v>281</v>
      </c>
      <c r="C78" s="2" t="s">
        <v>25</v>
      </c>
      <c r="D78" s="1" t="s">
        <v>19</v>
      </c>
      <c r="E78" s="3" t="str">
        <f>HYPERLINK("https://fyndiq.se/produkt/b96aad9902754ebc/", "2-Pack Samsung S23 FE - 9H Härdat Glass - Super Kvalitet 3D")</f>
        <v>2-Pack Samsung S23 FE - 9H Härdat Glass - Super Kvalitet 3D</v>
      </c>
      <c r="F78" s="1" t="s">
        <v>67</v>
      </c>
      <c r="G78" s="1" t="s">
        <v>68</v>
      </c>
      <c r="H78" s="1" t="s">
        <v>69</v>
      </c>
      <c r="I78" s="1" t="s">
        <v>16</v>
      </c>
      <c r="J78" s="1" t="s">
        <v>23</v>
      </c>
      <c r="K78" s="1" t="s">
        <v>16</v>
      </c>
      <c r="L78" s="1" t="s">
        <v>16</v>
      </c>
      <c r="M78" s="1" t="s">
        <v>16</v>
      </c>
      <c r="N78" s="1" t="s">
        <v>16</v>
      </c>
      <c r="O78" s="1">
        <v>63.2</v>
      </c>
      <c r="P78" s="1">
        <v>1.0</v>
      </c>
    </row>
    <row r="79">
      <c r="A79" s="1" t="s">
        <v>16</v>
      </c>
      <c r="B79" s="1" t="s">
        <v>282</v>
      </c>
      <c r="C79" s="2" t="s">
        <v>25</v>
      </c>
      <c r="D79" s="1" t="s">
        <v>19</v>
      </c>
      <c r="E79" s="3" t="str">
        <f>HYPERLINK("https://fyndiq.se/produkt/5d384cc8795744b0/", "2-Pack Samsung A55 Skärmskydd i Härdat Glas")</f>
        <v>2-Pack Samsung A55 Skärmskydd i Härdat Glas</v>
      </c>
      <c r="F79" s="1" t="s">
        <v>191</v>
      </c>
      <c r="G79" s="1" t="s">
        <v>192</v>
      </c>
      <c r="H79" s="1" t="s">
        <v>193</v>
      </c>
      <c r="I79" s="1" t="s">
        <v>16</v>
      </c>
      <c r="J79" s="1" t="s">
        <v>23</v>
      </c>
      <c r="K79" s="1" t="s">
        <v>16</v>
      </c>
      <c r="L79" s="1" t="s">
        <v>16</v>
      </c>
      <c r="M79" s="1" t="s">
        <v>16</v>
      </c>
      <c r="N79" s="1" t="s">
        <v>16</v>
      </c>
      <c r="O79" s="1">
        <v>63.2</v>
      </c>
      <c r="P79" s="1">
        <v>2.0</v>
      </c>
    </row>
    <row r="80">
      <c r="A80" s="1" t="s">
        <v>16</v>
      </c>
      <c r="B80" s="1" t="s">
        <v>283</v>
      </c>
      <c r="C80" s="2" t="s">
        <v>25</v>
      </c>
      <c r="D80" s="1" t="s">
        <v>19</v>
      </c>
      <c r="E80" s="3" t="str">
        <f>HYPERLINK("https://fyndiq.se/produkt/56c72c0ba5f749b5/", "2-Pack SAMSUNG S24 Skärmskydd - Härdat Glas 9H - Super kvalitet 3D")</f>
        <v>2-Pack SAMSUNG S24 Skärmskydd - Härdat Glas 9H - Super kvalitet 3D</v>
      </c>
      <c r="F80" s="1" t="s">
        <v>263</v>
      </c>
      <c r="G80" s="1" t="s">
        <v>264</v>
      </c>
      <c r="H80" s="1" t="s">
        <v>265</v>
      </c>
      <c r="I80" s="1" t="s">
        <v>16</v>
      </c>
      <c r="J80" s="1" t="s">
        <v>23</v>
      </c>
      <c r="K80" s="1" t="s">
        <v>16</v>
      </c>
      <c r="L80" s="1" t="s">
        <v>16</v>
      </c>
      <c r="M80" s="1" t="s">
        <v>16</v>
      </c>
      <c r="N80" s="1" t="s">
        <v>16</v>
      </c>
      <c r="O80" s="1">
        <v>71.2</v>
      </c>
      <c r="P80" s="1">
        <v>1.0</v>
      </c>
    </row>
    <row r="81">
      <c r="A81" s="1" t="s">
        <v>16</v>
      </c>
      <c r="B81" s="1" t="s">
        <v>284</v>
      </c>
      <c r="C81" s="2" t="s">
        <v>25</v>
      </c>
      <c r="D81" s="1" t="s">
        <v>19</v>
      </c>
      <c r="E81" s="3" t="str">
        <f>HYPERLINK("https://fyndiq.se/produkt/b96aad9902754ebc/", "2-Pack Samsung S23 FE - 9H Härdat Glass - Super Kvalitet 3D")</f>
        <v>2-Pack Samsung S23 FE - 9H Härdat Glass - Super Kvalitet 3D</v>
      </c>
      <c r="F81" s="1" t="s">
        <v>67</v>
      </c>
      <c r="G81" s="1" t="s">
        <v>68</v>
      </c>
      <c r="H81" s="1" t="s">
        <v>69</v>
      </c>
      <c r="I81" s="1" t="s">
        <v>16</v>
      </c>
      <c r="J81" s="1" t="s">
        <v>23</v>
      </c>
      <c r="K81" s="1" t="s">
        <v>16</v>
      </c>
      <c r="L81" s="1" t="s">
        <v>16</v>
      </c>
      <c r="M81" s="1" t="s">
        <v>16</v>
      </c>
      <c r="N81" s="1" t="s">
        <v>16</v>
      </c>
      <c r="O81" s="1">
        <v>63.2</v>
      </c>
      <c r="P81" s="1">
        <v>1.0</v>
      </c>
    </row>
    <row r="82">
      <c r="A82" s="1" t="s">
        <v>16</v>
      </c>
      <c r="B82" s="1" t="s">
        <v>285</v>
      </c>
      <c r="C82" s="2" t="s">
        <v>25</v>
      </c>
      <c r="D82" s="1" t="s">
        <v>19</v>
      </c>
      <c r="E82" s="3" t="str">
        <f>HYPERLINK("https://fyndiq.se/produkt/c8f918990e9c413a/", "2-Pack SONY XPERIA 10VI Skärmskydd - Härdat Glas 9H - Super kvalitet 3D")</f>
        <v>2-Pack SONY XPERIA 10VI Skärmskydd - Härdat Glas 9H - Super kvalitet 3D</v>
      </c>
      <c r="F82" s="1" t="s">
        <v>116</v>
      </c>
      <c r="G82" s="1" t="s">
        <v>117</v>
      </c>
      <c r="H82" s="1" t="s">
        <v>118</v>
      </c>
      <c r="I82" s="1" t="s">
        <v>16</v>
      </c>
      <c r="J82" s="1" t="s">
        <v>23</v>
      </c>
      <c r="K82" s="1" t="s">
        <v>16</v>
      </c>
      <c r="L82" s="1" t="s">
        <v>16</v>
      </c>
      <c r="M82" s="1" t="s">
        <v>16</v>
      </c>
      <c r="N82" s="1" t="s">
        <v>16</v>
      </c>
      <c r="O82" s="1">
        <v>71.2</v>
      </c>
      <c r="P82" s="1">
        <v>1.0</v>
      </c>
    </row>
    <row r="83">
      <c r="A83" s="1" t="s">
        <v>16</v>
      </c>
      <c r="B83" s="1" t="s">
        <v>286</v>
      </c>
      <c r="C83" s="2" t="s">
        <v>25</v>
      </c>
      <c r="D83" s="1" t="s">
        <v>19</v>
      </c>
      <c r="E83" s="3" t="str">
        <f>HYPERLINK("https://fyndiq.se/produkt/522bc650c0dc4c96/", "2 Pack - Samsung S20 Ultra - Härdat glas 9H - Top kvalitet 3D")</f>
        <v>2 Pack - Samsung S20 Ultra - Härdat glas 9H - Top kvalitet 3D</v>
      </c>
      <c r="F83" s="1" t="s">
        <v>287</v>
      </c>
      <c r="G83" s="1" t="s">
        <v>288</v>
      </c>
      <c r="H83" s="1" t="s">
        <v>289</v>
      </c>
      <c r="I83" s="1" t="s">
        <v>16</v>
      </c>
      <c r="J83" s="1" t="s">
        <v>23</v>
      </c>
      <c r="K83" s="1" t="s">
        <v>16</v>
      </c>
      <c r="L83" s="1" t="s">
        <v>16</v>
      </c>
      <c r="M83" s="1" t="s">
        <v>16</v>
      </c>
      <c r="N83" s="1" t="s">
        <v>16</v>
      </c>
      <c r="O83" s="1">
        <v>63.2</v>
      </c>
      <c r="P83" s="1">
        <v>1.0</v>
      </c>
    </row>
    <row r="84">
      <c r="A84" s="1" t="s">
        <v>16</v>
      </c>
      <c r="B84" s="1" t="s">
        <v>290</v>
      </c>
      <c r="C84" s="2" t="s">
        <v>25</v>
      </c>
      <c r="D84" s="1" t="s">
        <v>19</v>
      </c>
      <c r="E84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84" s="1" t="s">
        <v>291</v>
      </c>
      <c r="G84" s="1" t="s">
        <v>292</v>
      </c>
      <c r="H84" s="1" t="s">
        <v>293</v>
      </c>
      <c r="I84" s="1" t="s">
        <v>16</v>
      </c>
      <c r="J84" s="1" t="s">
        <v>23</v>
      </c>
      <c r="K84" s="1" t="s">
        <v>16</v>
      </c>
      <c r="L84" s="1" t="s">
        <v>16</v>
      </c>
      <c r="M84" s="1" t="s">
        <v>16</v>
      </c>
      <c r="N84" s="1" t="s">
        <v>16</v>
      </c>
      <c r="O84" s="1">
        <v>79.2</v>
      </c>
      <c r="P84" s="1">
        <v>1.0</v>
      </c>
    </row>
    <row r="85">
      <c r="A85" s="1" t="s">
        <v>29</v>
      </c>
      <c r="B85" s="1" t="s">
        <v>294</v>
      </c>
      <c r="C85" s="2" t="s">
        <v>25</v>
      </c>
      <c r="D85" s="1" t="s">
        <v>19</v>
      </c>
      <c r="E85" s="3" t="str">
        <f>HYPERLINK("https://fyndiq.se/produkt/2477583187264ece/", "2-Pack Samsung S20 - 9H Härdat Glass - Top Kvalitet")</f>
        <v>2-Pack Samsung S20 - 9H Härdat Glass - Top Kvalitet</v>
      </c>
      <c r="F85" s="1" t="s">
        <v>124</v>
      </c>
      <c r="G85" s="1" t="s">
        <v>125</v>
      </c>
      <c r="H85" s="1" t="s">
        <v>126</v>
      </c>
      <c r="I85" s="1" t="s">
        <v>16</v>
      </c>
      <c r="J85" s="1" t="s">
        <v>23</v>
      </c>
      <c r="K85" s="1" t="s">
        <v>16</v>
      </c>
      <c r="L85" s="1" t="s">
        <v>16</v>
      </c>
      <c r="M85" s="1" t="s">
        <v>16</v>
      </c>
      <c r="N85" s="1" t="s">
        <v>16</v>
      </c>
      <c r="O85" s="1">
        <v>63.2</v>
      </c>
      <c r="P85" s="1">
        <v>1.0</v>
      </c>
    </row>
    <row r="86">
      <c r="A86" s="1" t="s">
        <v>16</v>
      </c>
      <c r="B86" s="1" t="s">
        <v>295</v>
      </c>
      <c r="C86" s="2" t="s">
        <v>25</v>
      </c>
      <c r="D86" s="1" t="s">
        <v>19</v>
      </c>
      <c r="E86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86" s="1" t="s">
        <v>296</v>
      </c>
      <c r="G86" s="1" t="s">
        <v>297</v>
      </c>
      <c r="H86" s="1" t="s">
        <v>298</v>
      </c>
      <c r="I86" s="1" t="s">
        <v>16</v>
      </c>
      <c r="J86" s="1" t="s">
        <v>23</v>
      </c>
      <c r="K86" s="1" t="s">
        <v>16</v>
      </c>
      <c r="L86" s="1" t="s">
        <v>16</v>
      </c>
      <c r="M86" s="1" t="s">
        <v>16</v>
      </c>
      <c r="N86" s="1" t="s">
        <v>16</v>
      </c>
      <c r="O86" s="1">
        <v>71.2</v>
      </c>
      <c r="P86" s="1">
        <v>1.0</v>
      </c>
    </row>
    <row r="87">
      <c r="A87" s="1" t="s">
        <v>16</v>
      </c>
      <c r="B87" s="1" t="s">
        <v>299</v>
      </c>
      <c r="C87" s="2" t="s">
        <v>25</v>
      </c>
      <c r="D87" s="1" t="s">
        <v>19</v>
      </c>
      <c r="E87" s="3" t="str">
        <f t="shared" ref="E87:E88" si="1">HYPERLINK("https://fyndiq.se/produkt/c6f3e47a88184e8d/", "2-Pack SAMSUNG A55 Skärmskydd - Härdat Glas 9H - Super kvalitet 3D")</f>
        <v>2-Pack SAMSUNG A55 Skärmskydd - Härdat Glas 9H - Super kvalitet 3D</v>
      </c>
      <c r="F87" s="1" t="s">
        <v>83</v>
      </c>
      <c r="G87" s="1" t="s">
        <v>84</v>
      </c>
      <c r="H87" s="1" t="s">
        <v>85</v>
      </c>
      <c r="I87" s="1" t="s">
        <v>16</v>
      </c>
      <c r="J87" s="1" t="s">
        <v>23</v>
      </c>
      <c r="K87" s="1" t="s">
        <v>16</v>
      </c>
      <c r="L87" s="1" t="s">
        <v>16</v>
      </c>
      <c r="M87" s="1" t="s">
        <v>16</v>
      </c>
      <c r="N87" s="1" t="s">
        <v>16</v>
      </c>
      <c r="O87" s="1">
        <v>63.2</v>
      </c>
      <c r="P87" s="1">
        <v>1.0</v>
      </c>
    </row>
    <row r="88">
      <c r="A88" s="1" t="s">
        <v>16</v>
      </c>
      <c r="B88" s="1" t="s">
        <v>300</v>
      </c>
      <c r="C88" s="2" t="s">
        <v>25</v>
      </c>
      <c r="D88" s="1" t="s">
        <v>19</v>
      </c>
      <c r="E88" s="3" t="str">
        <f t="shared" si="1"/>
        <v>2-Pack SAMSUNG A55 Skärmskydd - Härdat Glas 9H - Super kvalitet 3D</v>
      </c>
      <c r="F88" s="1" t="s">
        <v>83</v>
      </c>
      <c r="G88" s="1" t="s">
        <v>84</v>
      </c>
      <c r="H88" s="1" t="s">
        <v>85</v>
      </c>
      <c r="I88" s="1" t="s">
        <v>16</v>
      </c>
      <c r="J88" s="1" t="s">
        <v>23</v>
      </c>
      <c r="K88" s="1" t="s">
        <v>16</v>
      </c>
      <c r="L88" s="1" t="s">
        <v>16</v>
      </c>
      <c r="M88" s="1" t="s">
        <v>16</v>
      </c>
      <c r="N88" s="1" t="s">
        <v>16</v>
      </c>
      <c r="O88" s="1">
        <v>63.2</v>
      </c>
      <c r="P88" s="1">
        <v>1.0</v>
      </c>
    </row>
    <row r="89">
      <c r="A89" s="1" t="s">
        <v>16</v>
      </c>
      <c r="B89" s="1" t="s">
        <v>301</v>
      </c>
      <c r="C89" s="2" t="s">
        <v>25</v>
      </c>
      <c r="D89" s="1" t="s">
        <v>19</v>
      </c>
      <c r="E89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89" s="1" t="s">
        <v>302</v>
      </c>
      <c r="G89" s="1" t="s">
        <v>303</v>
      </c>
      <c r="H89" s="1" t="s">
        <v>304</v>
      </c>
      <c r="I89" s="1" t="s">
        <v>16</v>
      </c>
      <c r="J89" s="1" t="s">
        <v>23</v>
      </c>
      <c r="K89" s="1" t="s">
        <v>16</v>
      </c>
      <c r="L89" s="1" t="s">
        <v>16</v>
      </c>
      <c r="M89" s="1" t="s">
        <v>16</v>
      </c>
      <c r="N89" s="1" t="s">
        <v>16</v>
      </c>
      <c r="O89" s="1">
        <v>63.2</v>
      </c>
      <c r="P89" s="1">
        <v>1.0</v>
      </c>
    </row>
    <row r="90">
      <c r="A90" s="1" t="s">
        <v>16</v>
      </c>
      <c r="B90" s="1" t="s">
        <v>305</v>
      </c>
      <c r="C90" s="2" t="s">
        <v>25</v>
      </c>
      <c r="D90" s="1" t="s">
        <v>19</v>
      </c>
      <c r="E90" s="3" t="str">
        <f>HYPERLINK("https://fyndiq.se/produkt/27a918e340d244cc/", "GOOGLE PIXEL 8 Skärmskydd - Härdat Glas 9H - Super kvalitet 3D")</f>
        <v>GOOGLE PIXEL 8 Skärmskydd - Härdat Glas 9H - Super kvalitet 3D</v>
      </c>
      <c r="F90" s="1" t="s">
        <v>306</v>
      </c>
      <c r="G90" s="1" t="s">
        <v>307</v>
      </c>
      <c r="H90" s="1" t="s">
        <v>308</v>
      </c>
      <c r="I90" s="1" t="s">
        <v>16</v>
      </c>
      <c r="J90" s="1" t="s">
        <v>23</v>
      </c>
      <c r="K90" s="1" t="s">
        <v>16</v>
      </c>
      <c r="L90" s="1" t="s">
        <v>16</v>
      </c>
      <c r="M90" s="1" t="s">
        <v>16</v>
      </c>
      <c r="N90" s="1" t="s">
        <v>16</v>
      </c>
      <c r="O90" s="1">
        <v>63.2</v>
      </c>
      <c r="P90" s="1">
        <v>1.0</v>
      </c>
    </row>
    <row r="91">
      <c r="A91" s="1" t="s">
        <v>29</v>
      </c>
      <c r="B91" s="1" t="s">
        <v>309</v>
      </c>
      <c r="C91" s="2" t="s">
        <v>310</v>
      </c>
      <c r="D91" s="1" t="s">
        <v>19</v>
      </c>
      <c r="E9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1" s="1" t="s">
        <v>311</v>
      </c>
      <c r="G91" s="1" t="s">
        <v>312</v>
      </c>
      <c r="H91" s="1" t="s">
        <v>313</v>
      </c>
      <c r="I91" s="1" t="s">
        <v>16</v>
      </c>
      <c r="J91" s="1" t="s">
        <v>23</v>
      </c>
      <c r="K91" s="1" t="s">
        <v>16</v>
      </c>
      <c r="L91" s="1" t="s">
        <v>16</v>
      </c>
      <c r="M91" s="1" t="s">
        <v>16</v>
      </c>
      <c r="N91" s="1" t="s">
        <v>16</v>
      </c>
      <c r="O91" s="1">
        <v>71.2</v>
      </c>
      <c r="P91" s="1">
        <v>1.0</v>
      </c>
    </row>
    <row r="92">
      <c r="A92" s="1" t="s">
        <v>29</v>
      </c>
      <c r="B92" s="1" t="s">
        <v>314</v>
      </c>
      <c r="C92" s="2" t="s">
        <v>310</v>
      </c>
      <c r="D92" s="1" t="s">
        <v>19</v>
      </c>
      <c r="E92" s="3" t="str">
        <f>HYPERLINK("https://fyndiq.se/produkt/66924f1ff238487e/", "2-Pack GOOGLE PIXEL 7A Skärmskydd - Härdat Glas 9H - Super kvalitet 3D")</f>
        <v>2-Pack GOOGLE PIXEL 7A Skärmskydd - Härdat Glas 9H - Super kvalitet 3D</v>
      </c>
      <c r="F92" s="1" t="s">
        <v>315</v>
      </c>
      <c r="G92" s="1" t="s">
        <v>316</v>
      </c>
      <c r="H92" s="1" t="s">
        <v>317</v>
      </c>
      <c r="I92" s="1" t="s">
        <v>16</v>
      </c>
      <c r="J92" s="1" t="s">
        <v>23</v>
      </c>
      <c r="K92" s="1" t="s">
        <v>16</v>
      </c>
      <c r="L92" s="1" t="s">
        <v>16</v>
      </c>
      <c r="M92" s="1" t="s">
        <v>16</v>
      </c>
      <c r="N92" s="1" t="s">
        <v>16</v>
      </c>
      <c r="O92" s="1">
        <v>63.2</v>
      </c>
      <c r="P92" s="1">
        <v>1.0</v>
      </c>
    </row>
    <row r="93">
      <c r="A93" s="1" t="s">
        <v>29</v>
      </c>
      <c r="B93" s="1" t="s">
        <v>318</v>
      </c>
      <c r="C93" s="2" t="s">
        <v>310</v>
      </c>
      <c r="D93" s="1" t="s">
        <v>19</v>
      </c>
      <c r="E9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3" s="1" t="s">
        <v>311</v>
      </c>
      <c r="G93" s="1" t="s">
        <v>312</v>
      </c>
      <c r="H93" s="1" t="s">
        <v>313</v>
      </c>
      <c r="I93" s="1" t="s">
        <v>16</v>
      </c>
      <c r="J93" s="1" t="s">
        <v>23</v>
      </c>
      <c r="K93" s="1" t="s">
        <v>16</v>
      </c>
      <c r="L93" s="1" t="s">
        <v>16</v>
      </c>
      <c r="M93" s="1" t="s">
        <v>16</v>
      </c>
      <c r="N93" s="1" t="s">
        <v>16</v>
      </c>
      <c r="O93" s="1">
        <v>71.2</v>
      </c>
      <c r="P93" s="1">
        <v>1.0</v>
      </c>
    </row>
    <row r="94">
      <c r="A94" s="1" t="s">
        <v>29</v>
      </c>
      <c r="B94" s="1" t="s">
        <v>319</v>
      </c>
      <c r="C94" s="2" t="s">
        <v>310</v>
      </c>
      <c r="D94" s="1" t="s">
        <v>19</v>
      </c>
      <c r="E9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4" s="1" t="s">
        <v>51</v>
      </c>
      <c r="G94" s="1" t="s">
        <v>52</v>
      </c>
      <c r="H94" s="1" t="s">
        <v>53</v>
      </c>
      <c r="I94" s="1" t="s">
        <v>16</v>
      </c>
      <c r="J94" s="1" t="s">
        <v>23</v>
      </c>
      <c r="K94" s="1" t="s">
        <v>16</v>
      </c>
      <c r="L94" s="1" t="s">
        <v>16</v>
      </c>
      <c r="M94" s="1" t="s">
        <v>16</v>
      </c>
      <c r="N94" s="1" t="s">
        <v>16</v>
      </c>
      <c r="O94" s="1">
        <v>87.2</v>
      </c>
      <c r="P94" s="1">
        <v>1.0</v>
      </c>
    </row>
    <row r="95">
      <c r="A95" s="1" t="s">
        <v>29</v>
      </c>
      <c r="B95" s="1" t="s">
        <v>320</v>
      </c>
      <c r="C95" s="2" t="s">
        <v>310</v>
      </c>
      <c r="D95" s="1" t="s">
        <v>19</v>
      </c>
      <c r="E95" s="3" t="str">
        <f>HYPERLINK("https://fyndiq.se/produkt/c6f3e47a88184e8d/", "2-Pack SAMSUNG A55 Skärmskydd - Härdat Glas 9H - Super kvalitet 3D")</f>
        <v>2-Pack SAMSUNG A55 Skärmskydd - Härdat Glas 9H - Super kvalitet 3D</v>
      </c>
      <c r="F95" s="1" t="s">
        <v>83</v>
      </c>
      <c r="G95" s="1" t="s">
        <v>84</v>
      </c>
      <c r="H95" s="1" t="s">
        <v>85</v>
      </c>
      <c r="I95" s="1" t="s">
        <v>16</v>
      </c>
      <c r="J95" s="1" t="s">
        <v>23</v>
      </c>
      <c r="K95" s="1" t="s">
        <v>16</v>
      </c>
      <c r="L95" s="1" t="s">
        <v>16</v>
      </c>
      <c r="M95" s="1" t="s">
        <v>16</v>
      </c>
      <c r="N95" s="1" t="s">
        <v>16</v>
      </c>
      <c r="O95" s="1">
        <v>63.2</v>
      </c>
      <c r="P95" s="1">
        <v>1.0</v>
      </c>
    </row>
    <row r="96">
      <c r="A96" s="1" t="s">
        <v>29</v>
      </c>
      <c r="B96" s="1" t="s">
        <v>321</v>
      </c>
      <c r="C96" s="2" t="s">
        <v>310</v>
      </c>
      <c r="D96" s="1" t="s">
        <v>19</v>
      </c>
      <c r="E9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6" s="1" t="s">
        <v>103</v>
      </c>
      <c r="G96" s="1" t="s">
        <v>104</v>
      </c>
      <c r="H96" s="1" t="s">
        <v>105</v>
      </c>
      <c r="I96" s="1" t="s">
        <v>16</v>
      </c>
      <c r="J96" s="1" t="s">
        <v>23</v>
      </c>
      <c r="K96" s="1" t="s">
        <v>16</v>
      </c>
      <c r="L96" s="1" t="s">
        <v>16</v>
      </c>
      <c r="M96" s="1" t="s">
        <v>16</v>
      </c>
      <c r="N96" s="1" t="s">
        <v>16</v>
      </c>
      <c r="O96" s="1">
        <v>63.2</v>
      </c>
      <c r="P96" s="1">
        <v>1.0</v>
      </c>
    </row>
    <row r="97">
      <c r="A97" s="1" t="s">
        <v>29</v>
      </c>
      <c r="B97" s="1" t="s">
        <v>322</v>
      </c>
      <c r="C97" s="2" t="s">
        <v>310</v>
      </c>
      <c r="D97" s="1" t="s">
        <v>19</v>
      </c>
      <c r="E97" s="3" t="str">
        <f>HYPERLINK("https://fyndiq.se/produkt/2e6d6ccc3daa4a17/", "2-Pack Privacy Samsung A32 5G Skärmskydd &amp; 1-Pack linsskydd - Härdat Glas 9H - Super kvalitet 3D")</f>
        <v>2-Pack Privacy Samsung A32 5G Skärmskydd &amp; 1-Pack linsskydd - Härdat Glas 9H - Super kvalitet 3D</v>
      </c>
      <c r="F97" s="1" t="s">
        <v>323</v>
      </c>
      <c r="G97" s="1" t="s">
        <v>324</v>
      </c>
      <c r="H97" s="1" t="s">
        <v>325</v>
      </c>
      <c r="I97" s="1" t="s">
        <v>16</v>
      </c>
      <c r="J97" s="1" t="s">
        <v>23</v>
      </c>
      <c r="K97" s="1" t="s">
        <v>16</v>
      </c>
      <c r="L97" s="1" t="s">
        <v>16</v>
      </c>
      <c r="M97" s="1" t="s">
        <v>16</v>
      </c>
      <c r="N97" s="1" t="s">
        <v>16</v>
      </c>
      <c r="O97" s="1">
        <v>87.2</v>
      </c>
      <c r="P97" s="1">
        <v>1.0</v>
      </c>
    </row>
    <row r="98">
      <c r="A98" s="1" t="s">
        <v>29</v>
      </c>
      <c r="B98" s="1" t="s">
        <v>326</v>
      </c>
      <c r="C98" s="2" t="s">
        <v>310</v>
      </c>
      <c r="D98" s="1" t="s">
        <v>19</v>
      </c>
      <c r="E98" s="3" t="str">
        <f>HYPERLINK("https://fyndiq.se/produkt/acecbda921d14ae6/", "2 Pack Samsung Galaxy A70 - Härdat Glas 9H - Super Kvalitet 3D")</f>
        <v>2 Pack Samsung Galaxy A70 - Härdat Glas 9H - Super Kvalitet 3D</v>
      </c>
      <c r="F98" s="1" t="s">
        <v>327</v>
      </c>
      <c r="G98" s="1" t="s">
        <v>328</v>
      </c>
      <c r="H98" s="1" t="s">
        <v>329</v>
      </c>
      <c r="I98" s="1" t="s">
        <v>16</v>
      </c>
      <c r="J98" s="1" t="s">
        <v>23</v>
      </c>
      <c r="K98" s="1" t="s">
        <v>16</v>
      </c>
      <c r="L98" s="1" t="s">
        <v>16</v>
      </c>
      <c r="M98" s="1" t="s">
        <v>16</v>
      </c>
      <c r="N98" s="1" t="s">
        <v>16</v>
      </c>
      <c r="O98" s="1">
        <v>63.2</v>
      </c>
      <c r="P98" s="1">
        <v>1.0</v>
      </c>
    </row>
    <row r="99">
      <c r="A99" s="1" t="s">
        <v>29</v>
      </c>
      <c r="B99" s="1" t="s">
        <v>330</v>
      </c>
      <c r="C99" s="2" t="s">
        <v>310</v>
      </c>
      <c r="D99" s="1" t="s">
        <v>19</v>
      </c>
      <c r="E9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9" s="1" t="s">
        <v>311</v>
      </c>
      <c r="G99" s="1" t="s">
        <v>312</v>
      </c>
      <c r="H99" s="1" t="s">
        <v>313</v>
      </c>
      <c r="I99" s="1" t="s">
        <v>16</v>
      </c>
      <c r="J99" s="1" t="s">
        <v>23</v>
      </c>
      <c r="K99" s="1" t="s">
        <v>16</v>
      </c>
      <c r="L99" s="1" t="s">
        <v>16</v>
      </c>
      <c r="M99" s="1" t="s">
        <v>16</v>
      </c>
      <c r="N99" s="1" t="s">
        <v>16</v>
      </c>
      <c r="O99" s="1">
        <v>71.2</v>
      </c>
      <c r="P99" s="1">
        <v>1.0</v>
      </c>
    </row>
    <row r="100">
      <c r="A100" s="1" t="s">
        <v>29</v>
      </c>
      <c r="B100" s="1" t="s">
        <v>331</v>
      </c>
      <c r="C100" s="2" t="s">
        <v>310</v>
      </c>
      <c r="D100" s="1" t="s">
        <v>19</v>
      </c>
      <c r="E10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00" s="1" t="s">
        <v>204</v>
      </c>
      <c r="G100" s="1" t="s">
        <v>205</v>
      </c>
      <c r="H100" s="1" t="s">
        <v>206</v>
      </c>
      <c r="I100" s="1" t="s">
        <v>16</v>
      </c>
      <c r="J100" s="1" t="s">
        <v>23</v>
      </c>
      <c r="K100" s="1" t="s">
        <v>16</v>
      </c>
      <c r="L100" s="1" t="s">
        <v>16</v>
      </c>
      <c r="M100" s="1" t="s">
        <v>16</v>
      </c>
      <c r="N100" s="1" t="s">
        <v>16</v>
      </c>
      <c r="O100" s="1">
        <v>71.2</v>
      </c>
      <c r="P100" s="1">
        <v>1.0</v>
      </c>
    </row>
    <row r="101">
      <c r="A101" s="1" t="s">
        <v>29</v>
      </c>
      <c r="B101" s="1" t="s">
        <v>332</v>
      </c>
      <c r="C101" s="2" t="s">
        <v>310</v>
      </c>
      <c r="D101" s="1" t="s">
        <v>19</v>
      </c>
      <c r="E101" s="3" t="str">
        <f>HYPERLINK("https://fyndiq.se/produkt/c6f3e47a88184e8d/", "2-Pack SAMSUNG A55 Skärmskydd - Härdat Glas 9H - Super kvalitet 3D")</f>
        <v>2-Pack SAMSUNG A55 Skärmskydd - Härdat Glas 9H - Super kvalitet 3D</v>
      </c>
      <c r="F101" s="1" t="s">
        <v>83</v>
      </c>
      <c r="G101" s="1" t="s">
        <v>84</v>
      </c>
      <c r="H101" s="1" t="s">
        <v>85</v>
      </c>
      <c r="I101" s="1" t="s">
        <v>16</v>
      </c>
      <c r="J101" s="1" t="s">
        <v>23</v>
      </c>
      <c r="K101" s="1" t="s">
        <v>16</v>
      </c>
      <c r="L101" s="1" t="s">
        <v>16</v>
      </c>
      <c r="M101" s="1" t="s">
        <v>16</v>
      </c>
      <c r="N101" s="1" t="s">
        <v>16</v>
      </c>
      <c r="O101" s="1">
        <v>63.2</v>
      </c>
      <c r="P101" s="1">
        <v>1.0</v>
      </c>
    </row>
    <row r="102">
      <c r="A102" s="1" t="s">
        <v>29</v>
      </c>
      <c r="B102" s="1" t="s">
        <v>333</v>
      </c>
      <c r="C102" s="2" t="s">
        <v>310</v>
      </c>
      <c r="D102" s="1" t="s">
        <v>19</v>
      </c>
      <c r="E102" s="3" t="str">
        <f>HYPERLINK("https://fyndiq.se/produkt/13e76851ca504320/", "2-Pack Samsung Galaxy S22 Ultra - Härdat glas 9H - Top kvalitet")</f>
        <v>2-Pack Samsung Galaxy S22 Ultra - Härdat glas 9H - Top kvalitet</v>
      </c>
      <c r="F102" s="1" t="s">
        <v>140</v>
      </c>
      <c r="G102" s="1" t="s">
        <v>141</v>
      </c>
      <c r="H102" s="1" t="s">
        <v>142</v>
      </c>
      <c r="I102" s="1" t="s">
        <v>16</v>
      </c>
      <c r="J102" s="1" t="s">
        <v>23</v>
      </c>
      <c r="K102" s="1" t="s">
        <v>16</v>
      </c>
      <c r="L102" s="1" t="s">
        <v>16</v>
      </c>
      <c r="M102" s="1" t="s">
        <v>16</v>
      </c>
      <c r="N102" s="1" t="s">
        <v>16</v>
      </c>
      <c r="O102" s="1">
        <v>63.2</v>
      </c>
      <c r="P102" s="1">
        <v>1.0</v>
      </c>
    </row>
    <row r="103">
      <c r="A103" s="1" t="s">
        <v>29</v>
      </c>
      <c r="B103" s="1" t="s">
        <v>334</v>
      </c>
      <c r="C103" s="2" t="s">
        <v>310</v>
      </c>
      <c r="D103" s="1" t="s">
        <v>19</v>
      </c>
      <c r="E103" s="3" t="str">
        <f t="shared" ref="E103:E104" si="2">HYPERLINK("https://fyndiq.se/produkt/925ae49423884615/", "2-Pack Samsung S22 Ultra Skärmskydd &amp; 1-Pack linsskydd -9H GLAS")</f>
        <v>2-Pack Samsung S22 Ultra Skärmskydd &amp; 1-Pack linsskydd -9H GLAS</v>
      </c>
      <c r="F103" s="1" t="s">
        <v>335</v>
      </c>
      <c r="G103" s="1" t="s">
        <v>336</v>
      </c>
      <c r="H103" s="1" t="s">
        <v>337</v>
      </c>
      <c r="I103" s="1" t="s">
        <v>16</v>
      </c>
      <c r="J103" s="1" t="s">
        <v>23</v>
      </c>
      <c r="K103" s="1" t="s">
        <v>16</v>
      </c>
      <c r="L103" s="1" t="s">
        <v>16</v>
      </c>
      <c r="M103" s="1" t="s">
        <v>16</v>
      </c>
      <c r="N103" s="1" t="s">
        <v>16</v>
      </c>
      <c r="O103" s="1">
        <v>71.2</v>
      </c>
      <c r="P103" s="1">
        <v>1.0</v>
      </c>
    </row>
    <row r="104">
      <c r="A104" s="1" t="s">
        <v>29</v>
      </c>
      <c r="B104" s="1" t="s">
        <v>338</v>
      </c>
      <c r="C104" s="2" t="s">
        <v>310</v>
      </c>
      <c r="D104" s="1" t="s">
        <v>19</v>
      </c>
      <c r="E104" s="3" t="str">
        <f t="shared" si="2"/>
        <v>2-Pack Samsung S22 Ultra Skärmskydd &amp; 1-Pack linsskydd -9H GLAS</v>
      </c>
      <c r="F104" s="1" t="s">
        <v>335</v>
      </c>
      <c r="G104" s="1" t="s">
        <v>336</v>
      </c>
      <c r="H104" s="1" t="s">
        <v>337</v>
      </c>
      <c r="I104" s="1" t="s">
        <v>16</v>
      </c>
      <c r="J104" s="1" t="s">
        <v>23</v>
      </c>
      <c r="K104" s="1" t="s">
        <v>16</v>
      </c>
      <c r="L104" s="1" t="s">
        <v>16</v>
      </c>
      <c r="M104" s="1" t="s">
        <v>16</v>
      </c>
      <c r="N104" s="1" t="s">
        <v>16</v>
      </c>
      <c r="O104" s="1">
        <v>71.2</v>
      </c>
      <c r="P104" s="1">
        <v>1.0</v>
      </c>
    </row>
    <row r="105">
      <c r="A105" s="1" t="s">
        <v>29</v>
      </c>
      <c r="B105" s="1" t="s">
        <v>339</v>
      </c>
      <c r="C105" s="2" t="s">
        <v>310</v>
      </c>
      <c r="D105" s="1" t="s">
        <v>19</v>
      </c>
      <c r="E105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05" s="1" t="s">
        <v>340</v>
      </c>
      <c r="G105" s="1" t="s">
        <v>341</v>
      </c>
      <c r="H105" s="1" t="s">
        <v>342</v>
      </c>
      <c r="I105" s="1" t="s">
        <v>16</v>
      </c>
      <c r="J105" s="1" t="s">
        <v>23</v>
      </c>
      <c r="K105" s="1" t="s">
        <v>16</v>
      </c>
      <c r="L105" s="1" t="s">
        <v>16</v>
      </c>
      <c r="M105" s="1" t="s">
        <v>16</v>
      </c>
      <c r="N105" s="1" t="s">
        <v>16</v>
      </c>
      <c r="O105" s="1">
        <v>63.2</v>
      </c>
      <c r="P105" s="1">
        <v>1.0</v>
      </c>
    </row>
    <row r="106">
      <c r="A106" s="1" t="s">
        <v>29</v>
      </c>
      <c r="B106" s="1" t="s">
        <v>343</v>
      </c>
      <c r="C106" s="2" t="s">
        <v>310</v>
      </c>
      <c r="D106" s="1" t="s">
        <v>19</v>
      </c>
      <c r="E106" s="3" t="str">
        <f>HYPERLINK("https://fyndiq.se/produkt/c6f3e47a88184e8d/", "2-Pack SAMSUNG A55 Skärmskydd - Härdat Glas 9H - Super kvalitet 3D")</f>
        <v>2-Pack SAMSUNG A55 Skärmskydd - Härdat Glas 9H - Super kvalitet 3D</v>
      </c>
      <c r="F106" s="1" t="s">
        <v>83</v>
      </c>
      <c r="G106" s="1" t="s">
        <v>84</v>
      </c>
      <c r="H106" s="1" t="s">
        <v>85</v>
      </c>
      <c r="I106" s="1" t="s">
        <v>16</v>
      </c>
      <c r="J106" s="1" t="s">
        <v>23</v>
      </c>
      <c r="K106" s="1" t="s">
        <v>16</v>
      </c>
      <c r="L106" s="1" t="s">
        <v>16</v>
      </c>
      <c r="M106" s="1" t="s">
        <v>16</v>
      </c>
      <c r="N106" s="1" t="s">
        <v>16</v>
      </c>
      <c r="O106" s="1">
        <v>63.2</v>
      </c>
      <c r="P106" s="1">
        <v>1.0</v>
      </c>
    </row>
    <row r="107">
      <c r="A107" s="1" t="s">
        <v>29</v>
      </c>
      <c r="B107" s="1" t="s">
        <v>344</v>
      </c>
      <c r="C107" s="2" t="s">
        <v>310</v>
      </c>
      <c r="D107" s="1" t="s">
        <v>19</v>
      </c>
      <c r="E107" s="3" t="str">
        <f>HYPERLINK("https://fyndiq.se/produkt/b4b1148b5d274f33/", "2 Pack Xiaomi 11T 5G - Härdat glas 9H - Super kvalitet 3D")</f>
        <v>2 Pack Xiaomi 11T 5G - Härdat glas 9H - Super kvalitet 3D</v>
      </c>
      <c r="F107" s="1" t="s">
        <v>345</v>
      </c>
      <c r="G107" s="1" t="s">
        <v>346</v>
      </c>
      <c r="H107" s="1" t="s">
        <v>347</v>
      </c>
      <c r="I107" s="1" t="s">
        <v>16</v>
      </c>
      <c r="J107" s="1" t="s">
        <v>23</v>
      </c>
      <c r="K107" s="1" t="s">
        <v>16</v>
      </c>
      <c r="L107" s="1" t="s">
        <v>16</v>
      </c>
      <c r="M107" s="1" t="s">
        <v>16</v>
      </c>
      <c r="N107" s="1" t="s">
        <v>16</v>
      </c>
      <c r="O107" s="1">
        <v>63.2</v>
      </c>
      <c r="P107" s="1">
        <v>1.0</v>
      </c>
    </row>
    <row r="108">
      <c r="A108" s="1" t="s">
        <v>29</v>
      </c>
      <c r="B108" s="1" t="s">
        <v>348</v>
      </c>
      <c r="C108" s="2" t="s">
        <v>310</v>
      </c>
      <c r="D108" s="1" t="s">
        <v>19</v>
      </c>
      <c r="E108" s="3" t="str">
        <f>HYPERLINK("https://fyndiq.se/produkt/588d05d158c94e21/", "1-Pack Samsung A51 (5G) Skärmskydd &amp; 1-Pack linsskydd - Härdat Glas 9H - Super kvalitet 3D")</f>
        <v>1-Pack Samsung A51 (5G) Skärmskydd &amp; 1-Pack linsskydd - Härdat Glas 9H - Super kvalitet 3D</v>
      </c>
      <c r="F108" s="1" t="s">
        <v>349</v>
      </c>
      <c r="G108" s="1" t="s">
        <v>350</v>
      </c>
      <c r="H108" s="1" t="s">
        <v>351</v>
      </c>
      <c r="I108" s="1" t="s">
        <v>16</v>
      </c>
      <c r="J108" s="1" t="s">
        <v>23</v>
      </c>
      <c r="K108" s="1" t="s">
        <v>16</v>
      </c>
      <c r="L108" s="1" t="s">
        <v>16</v>
      </c>
      <c r="M108" s="1" t="s">
        <v>16</v>
      </c>
      <c r="N108" s="1" t="s">
        <v>16</v>
      </c>
      <c r="O108" s="1">
        <v>63.2</v>
      </c>
      <c r="P108" s="1">
        <v>1.0</v>
      </c>
    </row>
    <row r="109">
      <c r="A109" s="1" t="s">
        <v>29</v>
      </c>
      <c r="B109" s="1" t="s">
        <v>352</v>
      </c>
      <c r="C109" s="2" t="s">
        <v>310</v>
      </c>
      <c r="D109" s="1" t="s">
        <v>19</v>
      </c>
      <c r="E109" s="3" t="str">
        <f>HYPERLINK("https://fyndiq.se/produkt/f4e95b294a424d40/", "2-Pack Samsung S10 Skärmskydd - Härdat Glas 9H - Super kvalitet 3D")</f>
        <v>2-Pack Samsung S10 Skärmskydd - Härdat Glas 9H - Super kvalitet 3D</v>
      </c>
      <c r="F109" s="1" t="s">
        <v>353</v>
      </c>
      <c r="G109" s="1" t="s">
        <v>354</v>
      </c>
      <c r="H109" s="1" t="s">
        <v>355</v>
      </c>
      <c r="I109" s="1" t="s">
        <v>16</v>
      </c>
      <c r="J109" s="1" t="s">
        <v>23</v>
      </c>
      <c r="K109" s="1" t="s">
        <v>16</v>
      </c>
      <c r="L109" s="1" t="s">
        <v>16</v>
      </c>
      <c r="M109" s="1" t="s">
        <v>16</v>
      </c>
      <c r="N109" s="1" t="s">
        <v>16</v>
      </c>
      <c r="O109" s="1">
        <v>63.2</v>
      </c>
      <c r="P109" s="1">
        <v>1.0</v>
      </c>
    </row>
    <row r="110">
      <c r="A110" s="1" t="s">
        <v>29</v>
      </c>
      <c r="B110" s="1" t="s">
        <v>356</v>
      </c>
      <c r="C110" s="2" t="s">
        <v>310</v>
      </c>
      <c r="D110" s="1" t="s">
        <v>19</v>
      </c>
      <c r="E110" s="3" t="str">
        <f>HYPERLINK("https://fyndiq.se/produkt/c8cebab9948b43c1/", "2-Pack Apple Watch 40mm – Härdat glas 9H – Super kvalitet 3D")</f>
        <v>2-Pack Apple Watch 40mm – Härdat glas 9H – Super kvalitet 3D</v>
      </c>
      <c r="F110" s="1" t="s">
        <v>357</v>
      </c>
      <c r="G110" s="1" t="s">
        <v>358</v>
      </c>
      <c r="H110" s="1" t="s">
        <v>359</v>
      </c>
      <c r="I110" s="1" t="s">
        <v>16</v>
      </c>
      <c r="J110" s="1" t="s">
        <v>23</v>
      </c>
      <c r="K110" s="1" t="s">
        <v>16</v>
      </c>
      <c r="L110" s="1" t="s">
        <v>16</v>
      </c>
      <c r="M110" s="1" t="s">
        <v>16</v>
      </c>
      <c r="N110" s="1" t="s">
        <v>16</v>
      </c>
      <c r="O110" s="1">
        <v>55.2</v>
      </c>
      <c r="P110" s="1">
        <v>1.0</v>
      </c>
    </row>
    <row r="111">
      <c r="A111" s="1" t="s">
        <v>29</v>
      </c>
      <c r="B111" s="1" t="s">
        <v>360</v>
      </c>
      <c r="C111" s="2" t="s">
        <v>310</v>
      </c>
      <c r="D111" s="1" t="s">
        <v>19</v>
      </c>
      <c r="E11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1" s="1" t="s">
        <v>103</v>
      </c>
      <c r="G111" s="1" t="s">
        <v>104</v>
      </c>
      <c r="H111" s="1" t="s">
        <v>105</v>
      </c>
      <c r="I111" s="1" t="s">
        <v>16</v>
      </c>
      <c r="J111" s="1" t="s">
        <v>23</v>
      </c>
      <c r="K111" s="1" t="s">
        <v>16</v>
      </c>
      <c r="L111" s="1" t="s">
        <v>16</v>
      </c>
      <c r="M111" s="1" t="s">
        <v>16</v>
      </c>
      <c r="N111" s="1" t="s">
        <v>16</v>
      </c>
      <c r="O111" s="1">
        <v>63.2</v>
      </c>
      <c r="P111" s="1">
        <v>1.0</v>
      </c>
    </row>
    <row r="112">
      <c r="A112" s="1" t="s">
        <v>29</v>
      </c>
      <c r="B112" s="1" t="s">
        <v>361</v>
      </c>
      <c r="C112" s="2" t="s">
        <v>310</v>
      </c>
      <c r="D112" s="1" t="s">
        <v>19</v>
      </c>
      <c r="E112" s="3" t="str">
        <f>HYPERLINK("https://fyndiq.se/produkt/19c2551af5564452/", "2 Pack Samsung Galaxy A41 - Härdat Glas 9H - Super kvalitet 3D")</f>
        <v>2 Pack Samsung Galaxy A41 - Härdat Glas 9H - Super kvalitet 3D</v>
      </c>
      <c r="F112" s="1" t="s">
        <v>362</v>
      </c>
      <c r="G112" s="1" t="s">
        <v>363</v>
      </c>
      <c r="H112" s="1" t="s">
        <v>364</v>
      </c>
      <c r="I112" s="1" t="s">
        <v>16</v>
      </c>
      <c r="J112" s="1" t="s">
        <v>23</v>
      </c>
      <c r="K112" s="1" t="s">
        <v>16</v>
      </c>
      <c r="L112" s="1" t="s">
        <v>16</v>
      </c>
      <c r="M112" s="1" t="s">
        <v>16</v>
      </c>
      <c r="N112" s="1" t="s">
        <v>16</v>
      </c>
      <c r="O112" s="1">
        <v>63.2</v>
      </c>
      <c r="P112" s="1">
        <v>1.0</v>
      </c>
    </row>
    <row r="113">
      <c r="A113" s="1" t="s">
        <v>29</v>
      </c>
      <c r="B113" s="1" t="s">
        <v>365</v>
      </c>
      <c r="C113" s="2" t="s">
        <v>310</v>
      </c>
      <c r="D113" s="1" t="s">
        <v>19</v>
      </c>
      <c r="E113" s="3" t="str">
        <f>HYPERLINK("https://fyndiq.se/produkt/b64e58a94ebc4c52/", "2 Pack Sony Xperia 10 III - Härdat glas 9H - Super Kvalitet 3D")</f>
        <v>2 Pack Sony Xperia 10 III - Härdat glas 9H - Super Kvalitet 3D</v>
      </c>
      <c r="F113" s="1" t="s">
        <v>366</v>
      </c>
      <c r="G113" s="1" t="s">
        <v>367</v>
      </c>
      <c r="H113" s="1" t="s">
        <v>368</v>
      </c>
      <c r="I113" s="1" t="s">
        <v>16</v>
      </c>
      <c r="J113" s="1" t="s">
        <v>23</v>
      </c>
      <c r="K113" s="1" t="s">
        <v>16</v>
      </c>
      <c r="L113" s="1" t="s">
        <v>16</v>
      </c>
      <c r="M113" s="1" t="s">
        <v>16</v>
      </c>
      <c r="N113" s="1" t="s">
        <v>16</v>
      </c>
      <c r="O113" s="1">
        <v>63.2</v>
      </c>
      <c r="P113" s="1">
        <v>1.0</v>
      </c>
    </row>
    <row r="114">
      <c r="A114" s="1" t="s">
        <v>29</v>
      </c>
      <c r="B114" s="1" t="s">
        <v>369</v>
      </c>
      <c r="C114" s="2" t="s">
        <v>310</v>
      </c>
      <c r="D114" s="1" t="s">
        <v>19</v>
      </c>
      <c r="E114" s="3" t="str">
        <f>HYPERLINK("https://fyndiq.se/produkt/28799ed0373d40b4/", "2 Pack Galaxy S21 Ultra 5G- Härdat glas 9H - Super kvalitet 3D")</f>
        <v>2 Pack Galaxy S21 Ultra 5G- Härdat glas 9H - Super kvalitet 3D</v>
      </c>
      <c r="F114" s="1" t="s">
        <v>272</v>
      </c>
      <c r="G114" s="1" t="s">
        <v>273</v>
      </c>
      <c r="H114" s="1" t="s">
        <v>274</v>
      </c>
      <c r="I114" s="1" t="s">
        <v>16</v>
      </c>
      <c r="J114" s="1" t="s">
        <v>23</v>
      </c>
      <c r="K114" s="1" t="s">
        <v>16</v>
      </c>
      <c r="L114" s="1" t="s">
        <v>16</v>
      </c>
      <c r="M114" s="1" t="s">
        <v>16</v>
      </c>
      <c r="N114" s="1" t="s">
        <v>16</v>
      </c>
      <c r="O114" s="1">
        <v>63.2</v>
      </c>
      <c r="P114" s="1">
        <v>1.0</v>
      </c>
    </row>
    <row r="115">
      <c r="A115" s="1" t="s">
        <v>29</v>
      </c>
      <c r="B115" s="1" t="s">
        <v>370</v>
      </c>
      <c r="C115" s="2" t="s">
        <v>310</v>
      </c>
      <c r="D115" s="1" t="s">
        <v>19</v>
      </c>
      <c r="E115" s="3" t="str">
        <f>HYPERLINK("https://fyndiq.se/produkt/3793e0f6281f49f6/", "2-Pack Iphone 11 / XR - 9H Härdat Glass - Top Kvalitet")</f>
        <v>2-Pack Iphone 11 / XR - 9H Härdat Glass - Top Kvalitet</v>
      </c>
      <c r="F115" s="1" t="s">
        <v>371</v>
      </c>
      <c r="G115" s="1" t="s">
        <v>372</v>
      </c>
      <c r="H115" s="1" t="s">
        <v>373</v>
      </c>
      <c r="I115" s="1" t="s">
        <v>16</v>
      </c>
      <c r="J115" s="1" t="s">
        <v>23</v>
      </c>
      <c r="K115" s="1" t="s">
        <v>16</v>
      </c>
      <c r="L115" s="1" t="s">
        <v>16</v>
      </c>
      <c r="M115" s="1" t="s">
        <v>16</v>
      </c>
      <c r="N115" s="1" t="s">
        <v>16</v>
      </c>
      <c r="O115" s="1">
        <v>55.2</v>
      </c>
      <c r="P115" s="1">
        <v>1.0</v>
      </c>
    </row>
    <row r="116">
      <c r="A116" s="1" t="s">
        <v>29</v>
      </c>
      <c r="B116" s="1" t="s">
        <v>374</v>
      </c>
      <c r="C116" s="2" t="s">
        <v>310</v>
      </c>
      <c r="D116" s="1" t="s">
        <v>19</v>
      </c>
      <c r="E116" s="3" t="str">
        <f>HYPERLINK("https://fyndiq.se/produkt/66924f1ff238487e/", "2-Pack GOOGLE PIXEL 7A Skärmskydd - Härdat Glas 9H - Super kvalitet 3D")</f>
        <v>2-Pack GOOGLE PIXEL 7A Skärmskydd - Härdat Glas 9H - Super kvalitet 3D</v>
      </c>
      <c r="F116" s="1" t="s">
        <v>315</v>
      </c>
      <c r="G116" s="1" t="s">
        <v>316</v>
      </c>
      <c r="H116" s="1" t="s">
        <v>317</v>
      </c>
      <c r="I116" s="1" t="s">
        <v>16</v>
      </c>
      <c r="J116" s="1" t="s">
        <v>23</v>
      </c>
      <c r="K116" s="1" t="s">
        <v>16</v>
      </c>
      <c r="L116" s="1" t="s">
        <v>16</v>
      </c>
      <c r="M116" s="1" t="s">
        <v>16</v>
      </c>
      <c r="N116" s="1" t="s">
        <v>16</v>
      </c>
      <c r="O116" s="1">
        <v>63.2</v>
      </c>
      <c r="P116" s="1">
        <v>1.0</v>
      </c>
    </row>
    <row r="117">
      <c r="A117" s="1" t="s">
        <v>29</v>
      </c>
      <c r="B117" s="1" t="s">
        <v>375</v>
      </c>
      <c r="C117" s="2" t="s">
        <v>310</v>
      </c>
      <c r="D117" s="1" t="s">
        <v>19</v>
      </c>
      <c r="E117" s="3" t="str">
        <f>HYPERLINK("https://fyndiq.se/produkt/2a9c08e4daf04aed/", "2-Pack Xiaomi 12T Pro - Härdat Glas 9H - Super kvalitet 3D Skärmskydd")</f>
        <v>2-Pack Xiaomi 12T Pro - Härdat Glas 9H - Super kvalitet 3D Skärmskydd</v>
      </c>
      <c r="F117" s="1" t="s">
        <v>376</v>
      </c>
      <c r="G117" s="1" t="s">
        <v>377</v>
      </c>
      <c r="H117" s="1" t="s">
        <v>378</v>
      </c>
      <c r="I117" s="1" t="s">
        <v>16</v>
      </c>
      <c r="J117" s="1" t="s">
        <v>23</v>
      </c>
      <c r="K117" s="1" t="s">
        <v>16</v>
      </c>
      <c r="L117" s="1" t="s">
        <v>16</v>
      </c>
      <c r="M117" s="1" t="s">
        <v>16</v>
      </c>
      <c r="N117" s="1" t="s">
        <v>16</v>
      </c>
      <c r="O117" s="1">
        <v>63.2</v>
      </c>
      <c r="P117" s="1">
        <v>1.0</v>
      </c>
    </row>
    <row r="118">
      <c r="A118" s="1" t="s">
        <v>29</v>
      </c>
      <c r="B118" s="1" t="s">
        <v>379</v>
      </c>
      <c r="C118" s="2" t="s">
        <v>310</v>
      </c>
      <c r="D118" s="1" t="s">
        <v>19</v>
      </c>
      <c r="E118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18" s="1" t="s">
        <v>380</v>
      </c>
      <c r="G118" s="1" t="s">
        <v>381</v>
      </c>
      <c r="H118" s="1" t="s">
        <v>382</v>
      </c>
      <c r="I118" s="1" t="s">
        <v>16</v>
      </c>
      <c r="J118" s="1" t="s">
        <v>23</v>
      </c>
      <c r="K118" s="1" t="s">
        <v>16</v>
      </c>
      <c r="L118" s="1" t="s">
        <v>16</v>
      </c>
      <c r="M118" s="1" t="s">
        <v>16</v>
      </c>
      <c r="N118" s="1" t="s">
        <v>16</v>
      </c>
      <c r="O118" s="1">
        <v>47.2</v>
      </c>
      <c r="P118" s="1">
        <v>1.0</v>
      </c>
    </row>
    <row r="119">
      <c r="A119" s="1" t="s">
        <v>29</v>
      </c>
      <c r="B119" s="1" t="s">
        <v>383</v>
      </c>
      <c r="C119" s="2" t="s">
        <v>310</v>
      </c>
      <c r="D119" s="1" t="s">
        <v>19</v>
      </c>
      <c r="E119" s="3" t="str">
        <f>HYPERLINK("https://fyndiq.se/produkt/c8cebab9948b43c1/", "2-Pack Apple Watch 40mm – Härdat glas 9H – Super kvalitet 3D")</f>
        <v>2-Pack Apple Watch 40mm – Härdat glas 9H – Super kvalitet 3D</v>
      </c>
      <c r="F119" s="1" t="s">
        <v>357</v>
      </c>
      <c r="G119" s="1" t="s">
        <v>358</v>
      </c>
      <c r="H119" s="1" t="s">
        <v>359</v>
      </c>
      <c r="I119" s="1" t="s">
        <v>16</v>
      </c>
      <c r="J119" s="1" t="s">
        <v>23</v>
      </c>
      <c r="K119" s="1" t="s">
        <v>16</v>
      </c>
      <c r="L119" s="1" t="s">
        <v>16</v>
      </c>
      <c r="M119" s="1" t="s">
        <v>16</v>
      </c>
      <c r="N119" s="1" t="s">
        <v>16</v>
      </c>
      <c r="O119" s="1">
        <v>55.2</v>
      </c>
      <c r="P119" s="1">
        <v>1.0</v>
      </c>
    </row>
    <row r="120">
      <c r="A120" s="1" t="s">
        <v>29</v>
      </c>
      <c r="B120" s="1" t="s">
        <v>384</v>
      </c>
      <c r="C120" s="2" t="s">
        <v>310</v>
      </c>
      <c r="D120" s="1" t="s">
        <v>19</v>
      </c>
      <c r="E12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20" s="1" t="s">
        <v>35</v>
      </c>
      <c r="G120" s="1" t="s">
        <v>36</v>
      </c>
      <c r="H120" s="1" t="s">
        <v>37</v>
      </c>
      <c r="I120" s="1" t="s">
        <v>16</v>
      </c>
      <c r="J120" s="1" t="s">
        <v>23</v>
      </c>
      <c r="K120" s="1" t="s">
        <v>16</v>
      </c>
      <c r="L120" s="1" t="s">
        <v>16</v>
      </c>
      <c r="M120" s="1" t="s">
        <v>16</v>
      </c>
      <c r="N120" s="1" t="s">
        <v>16</v>
      </c>
      <c r="O120" s="1">
        <v>63.2</v>
      </c>
      <c r="P120" s="1">
        <v>1.0</v>
      </c>
    </row>
    <row r="121">
      <c r="A121" s="1" t="s">
        <v>29</v>
      </c>
      <c r="B121" s="1" t="s">
        <v>385</v>
      </c>
      <c r="C121" s="2" t="s">
        <v>310</v>
      </c>
      <c r="D121" s="1" t="s">
        <v>19</v>
      </c>
      <c r="E12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21" s="1" t="s">
        <v>128</v>
      </c>
      <c r="G121" s="1" t="s">
        <v>129</v>
      </c>
      <c r="H121" s="1" t="s">
        <v>130</v>
      </c>
      <c r="I121" s="1" t="s">
        <v>16</v>
      </c>
      <c r="J121" s="1" t="s">
        <v>23</v>
      </c>
      <c r="K121" s="1" t="s">
        <v>16</v>
      </c>
      <c r="L121" s="1" t="s">
        <v>16</v>
      </c>
      <c r="M121" s="1" t="s">
        <v>16</v>
      </c>
      <c r="N121" s="1" t="s">
        <v>16</v>
      </c>
      <c r="O121" s="1">
        <v>95.2</v>
      </c>
      <c r="P121" s="1">
        <v>1.0</v>
      </c>
    </row>
    <row r="122">
      <c r="A122" s="1" t="s">
        <v>29</v>
      </c>
      <c r="B122" s="1" t="s">
        <v>386</v>
      </c>
      <c r="C122" s="2" t="s">
        <v>310</v>
      </c>
      <c r="D122" s="1" t="s">
        <v>19</v>
      </c>
      <c r="E1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2" s="1" t="s">
        <v>103</v>
      </c>
      <c r="G122" s="1" t="s">
        <v>104</v>
      </c>
      <c r="H122" s="1" t="s">
        <v>105</v>
      </c>
      <c r="I122" s="1" t="s">
        <v>16</v>
      </c>
      <c r="J122" s="1" t="s">
        <v>23</v>
      </c>
      <c r="K122" s="1" t="s">
        <v>16</v>
      </c>
      <c r="L122" s="1" t="s">
        <v>16</v>
      </c>
      <c r="M122" s="1" t="s">
        <v>16</v>
      </c>
      <c r="N122" s="1" t="s">
        <v>16</v>
      </c>
      <c r="O122" s="1">
        <v>63.2</v>
      </c>
      <c r="P122" s="1">
        <v>1.0</v>
      </c>
    </row>
    <row r="123">
      <c r="A123" s="1" t="s">
        <v>29</v>
      </c>
      <c r="B123" s="1" t="s">
        <v>387</v>
      </c>
      <c r="C123" s="2" t="s">
        <v>310</v>
      </c>
      <c r="D123" s="1" t="s">
        <v>19</v>
      </c>
      <c r="E123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23" s="1" t="s">
        <v>388</v>
      </c>
      <c r="G123" s="1" t="s">
        <v>389</v>
      </c>
      <c r="H123" s="1" t="s">
        <v>390</v>
      </c>
      <c r="I123" s="1" t="s">
        <v>16</v>
      </c>
      <c r="J123" s="1" t="s">
        <v>23</v>
      </c>
      <c r="K123" s="1" t="s">
        <v>16</v>
      </c>
      <c r="L123" s="1" t="s">
        <v>16</v>
      </c>
      <c r="M123" s="1" t="s">
        <v>16</v>
      </c>
      <c r="N123" s="1" t="s">
        <v>16</v>
      </c>
      <c r="O123" s="1">
        <v>63.2</v>
      </c>
      <c r="P123" s="1">
        <v>1.0</v>
      </c>
    </row>
    <row r="124">
      <c r="A124" s="1" t="s">
        <v>29</v>
      </c>
      <c r="B124" s="1" t="s">
        <v>391</v>
      </c>
      <c r="C124" s="2" t="s">
        <v>310</v>
      </c>
      <c r="D124" s="1" t="s">
        <v>19</v>
      </c>
      <c r="E124" s="3" t="str">
        <f>HYPERLINK("https://fyndiq.se/produkt/56c72c0ba5f749b5/", "2-Pack SAMSUNG S24 Skärmskydd - Härdat Glas 9H - Super kvalitet 3D")</f>
        <v>2-Pack SAMSUNG S24 Skärmskydd - Härdat Glas 9H - Super kvalitet 3D</v>
      </c>
      <c r="F124" s="1" t="s">
        <v>263</v>
      </c>
      <c r="G124" s="1" t="s">
        <v>264</v>
      </c>
      <c r="H124" s="1" t="s">
        <v>265</v>
      </c>
      <c r="I124" s="1" t="s">
        <v>16</v>
      </c>
      <c r="J124" s="1" t="s">
        <v>23</v>
      </c>
      <c r="K124" s="1" t="s">
        <v>16</v>
      </c>
      <c r="L124" s="1" t="s">
        <v>16</v>
      </c>
      <c r="M124" s="1" t="s">
        <v>16</v>
      </c>
      <c r="N124" s="1" t="s">
        <v>16</v>
      </c>
      <c r="O124" s="1">
        <v>71.2</v>
      </c>
      <c r="P124" s="1">
        <v>1.0</v>
      </c>
    </row>
    <row r="125">
      <c r="A125" s="1" t="s">
        <v>29</v>
      </c>
      <c r="B125" s="1" t="s">
        <v>392</v>
      </c>
      <c r="C125" s="2" t="s">
        <v>310</v>
      </c>
      <c r="D125" s="1" t="s">
        <v>19</v>
      </c>
      <c r="E12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5" s="1" t="s">
        <v>103</v>
      </c>
      <c r="G125" s="1" t="s">
        <v>104</v>
      </c>
      <c r="H125" s="1" t="s">
        <v>105</v>
      </c>
      <c r="I125" s="1" t="s">
        <v>16</v>
      </c>
      <c r="J125" s="1" t="s">
        <v>23</v>
      </c>
      <c r="K125" s="1" t="s">
        <v>16</v>
      </c>
      <c r="L125" s="1" t="s">
        <v>16</v>
      </c>
      <c r="M125" s="1" t="s">
        <v>16</v>
      </c>
      <c r="N125" s="1" t="s">
        <v>16</v>
      </c>
      <c r="O125" s="1">
        <v>63.2</v>
      </c>
      <c r="P125" s="1">
        <v>1.0</v>
      </c>
    </row>
    <row r="126">
      <c r="A126" s="1" t="s">
        <v>29</v>
      </c>
      <c r="B126" s="1" t="s">
        <v>393</v>
      </c>
      <c r="C126" s="2" t="s">
        <v>310</v>
      </c>
      <c r="D126" s="1" t="s">
        <v>19</v>
      </c>
      <c r="E126" s="3" t="str">
        <f>HYPERLINK("https://fyndiq.se/produkt/f4e95b294a424d40/", "2-Pack Samsung S10 Skärmskydd - Härdat Glas 9H - Super kvalitet 3D")</f>
        <v>2-Pack Samsung S10 Skärmskydd - Härdat Glas 9H - Super kvalitet 3D</v>
      </c>
      <c r="F126" s="1" t="s">
        <v>353</v>
      </c>
      <c r="G126" s="1" t="s">
        <v>354</v>
      </c>
      <c r="H126" s="1" t="s">
        <v>355</v>
      </c>
      <c r="I126" s="1" t="s">
        <v>16</v>
      </c>
      <c r="J126" s="1" t="s">
        <v>23</v>
      </c>
      <c r="K126" s="1" t="s">
        <v>16</v>
      </c>
      <c r="L126" s="1" t="s">
        <v>16</v>
      </c>
      <c r="M126" s="1" t="s">
        <v>16</v>
      </c>
      <c r="N126" s="1" t="s">
        <v>16</v>
      </c>
      <c r="O126" s="1">
        <v>63.2</v>
      </c>
      <c r="P126" s="1">
        <v>1.0</v>
      </c>
    </row>
    <row r="127">
      <c r="A127" s="1" t="s">
        <v>29</v>
      </c>
      <c r="B127" s="1" t="s">
        <v>394</v>
      </c>
      <c r="C127" s="2" t="s">
        <v>310</v>
      </c>
      <c r="D127" s="1" t="s">
        <v>19</v>
      </c>
      <c r="E12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27" s="1" t="s">
        <v>26</v>
      </c>
      <c r="G127" s="1" t="s">
        <v>27</v>
      </c>
      <c r="H127" s="1" t="s">
        <v>28</v>
      </c>
      <c r="I127" s="1" t="s">
        <v>16</v>
      </c>
      <c r="J127" s="1" t="s">
        <v>23</v>
      </c>
      <c r="K127" s="1" t="s">
        <v>16</v>
      </c>
      <c r="L127" s="1" t="s">
        <v>16</v>
      </c>
      <c r="M127" s="1" t="s">
        <v>16</v>
      </c>
      <c r="N127" s="1" t="s">
        <v>16</v>
      </c>
      <c r="O127" s="1">
        <v>71.2</v>
      </c>
      <c r="P127" s="1">
        <v>1.0</v>
      </c>
    </row>
    <row r="128">
      <c r="A128" s="1" t="s">
        <v>29</v>
      </c>
      <c r="B128" s="1" t="s">
        <v>395</v>
      </c>
      <c r="C128" s="2" t="s">
        <v>310</v>
      </c>
      <c r="D128" s="1" t="s">
        <v>19</v>
      </c>
      <c r="E128" s="3" t="str">
        <f>HYPERLINK("https://fyndiq.se/produkt/56c72c0ba5f749b5/", "2-Pack SAMSUNG S24 Skärmskydd - Härdat Glas 9H - Super kvalitet 3D")</f>
        <v>2-Pack SAMSUNG S24 Skärmskydd - Härdat Glas 9H - Super kvalitet 3D</v>
      </c>
      <c r="F128" s="1" t="s">
        <v>263</v>
      </c>
      <c r="G128" s="1" t="s">
        <v>264</v>
      </c>
      <c r="H128" s="1" t="s">
        <v>265</v>
      </c>
      <c r="I128" s="1" t="s">
        <v>16</v>
      </c>
      <c r="J128" s="1" t="s">
        <v>23</v>
      </c>
      <c r="K128" s="1" t="s">
        <v>16</v>
      </c>
      <c r="L128" s="1" t="s">
        <v>16</v>
      </c>
      <c r="M128" s="1" t="s">
        <v>16</v>
      </c>
      <c r="N128" s="1" t="s">
        <v>16</v>
      </c>
      <c r="O128" s="1">
        <v>71.2</v>
      </c>
      <c r="P128" s="1">
        <v>1.0</v>
      </c>
    </row>
    <row r="129">
      <c r="A129" s="1" t="s">
        <v>29</v>
      </c>
      <c r="B129" s="1" t="s">
        <v>396</v>
      </c>
      <c r="C129" s="2" t="s">
        <v>310</v>
      </c>
      <c r="D129" s="1" t="s">
        <v>19</v>
      </c>
      <c r="E129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29" s="1" t="s">
        <v>397</v>
      </c>
      <c r="G129" s="1" t="s">
        <v>398</v>
      </c>
      <c r="H129" s="1" t="s">
        <v>399</v>
      </c>
      <c r="I129" s="1" t="s">
        <v>16</v>
      </c>
      <c r="J129" s="1" t="s">
        <v>23</v>
      </c>
      <c r="K129" s="1" t="s">
        <v>16</v>
      </c>
      <c r="L129" s="1" t="s">
        <v>16</v>
      </c>
      <c r="M129" s="1" t="s">
        <v>16</v>
      </c>
      <c r="N129" s="1" t="s">
        <v>16</v>
      </c>
      <c r="O129" s="1">
        <v>63.2</v>
      </c>
      <c r="P129" s="1">
        <v>1.0</v>
      </c>
    </row>
    <row r="130">
      <c r="A130" s="1" t="s">
        <v>29</v>
      </c>
      <c r="B130" s="1" t="s">
        <v>400</v>
      </c>
      <c r="C130" s="2" t="s">
        <v>310</v>
      </c>
      <c r="D130" s="1" t="s">
        <v>19</v>
      </c>
      <c r="E130" s="3" t="str">
        <f>HYPERLINK("https://fyndiq.se/produkt/9e488e35f28b4b0b/", "2-Pack GOOGLE PIXEL 6A Skärmskydd - Härdat Glas 9H - Super kvalitet 3D")</f>
        <v>2-Pack GOOGLE PIXEL 6A Skärmskydd - Härdat Glas 9H - Super kvalitet 3D</v>
      </c>
      <c r="F130" s="1" t="s">
        <v>196</v>
      </c>
      <c r="G130" s="1" t="s">
        <v>197</v>
      </c>
      <c r="H130" s="1" t="s">
        <v>198</v>
      </c>
      <c r="I130" s="1" t="s">
        <v>16</v>
      </c>
      <c r="J130" s="1" t="s">
        <v>23</v>
      </c>
      <c r="K130" s="1" t="s">
        <v>16</v>
      </c>
      <c r="L130" s="1" t="s">
        <v>16</v>
      </c>
      <c r="M130" s="1" t="s">
        <v>16</v>
      </c>
      <c r="N130" s="1" t="s">
        <v>16</v>
      </c>
      <c r="O130" s="1">
        <v>63.2</v>
      </c>
      <c r="P130" s="1">
        <v>1.0</v>
      </c>
    </row>
    <row r="131">
      <c r="A131" s="1" t="s">
        <v>29</v>
      </c>
      <c r="B131" s="1" t="s">
        <v>401</v>
      </c>
      <c r="C131" s="2" t="s">
        <v>310</v>
      </c>
      <c r="D131" s="1" t="s">
        <v>19</v>
      </c>
      <c r="E131" s="3" t="str">
        <f>HYPERLINK("https://fyndiq.se/produkt/f4e95b294a424d40/", "2-Pack Samsung S10 Skärmskydd - Härdat Glas 9H - Super kvalitet 3D")</f>
        <v>2-Pack Samsung S10 Skärmskydd - Härdat Glas 9H - Super kvalitet 3D</v>
      </c>
      <c r="F131" s="1" t="s">
        <v>353</v>
      </c>
      <c r="G131" s="1" t="s">
        <v>354</v>
      </c>
      <c r="H131" s="1" t="s">
        <v>355</v>
      </c>
      <c r="I131" s="1" t="s">
        <v>16</v>
      </c>
      <c r="J131" s="1" t="s">
        <v>23</v>
      </c>
      <c r="K131" s="1" t="s">
        <v>16</v>
      </c>
      <c r="L131" s="1" t="s">
        <v>16</v>
      </c>
      <c r="M131" s="1" t="s">
        <v>16</v>
      </c>
      <c r="N131" s="1" t="s">
        <v>16</v>
      </c>
      <c r="O131" s="1">
        <v>63.2</v>
      </c>
      <c r="P131" s="1">
        <v>1.0</v>
      </c>
    </row>
    <row r="132">
      <c r="A132" s="1" t="s">
        <v>29</v>
      </c>
      <c r="B132" s="1" t="s">
        <v>402</v>
      </c>
      <c r="C132" s="2" t="s">
        <v>310</v>
      </c>
      <c r="D132" s="1" t="s">
        <v>19</v>
      </c>
      <c r="E132" s="3" t="str">
        <f>HYPERLINK("https://fyndiq.se/produkt/ea83175de5a6496f/", "Samsung Galaxy S21 Ultra - Härdat Glas 9H - Super Kvalitet 3D")</f>
        <v>Samsung Galaxy S21 Ultra - Härdat Glas 9H - Super Kvalitet 3D</v>
      </c>
      <c r="F132" s="1" t="s">
        <v>403</v>
      </c>
      <c r="G132" s="1" t="s">
        <v>404</v>
      </c>
      <c r="H132" s="1" t="s">
        <v>405</v>
      </c>
      <c r="I132" s="1" t="s">
        <v>16</v>
      </c>
      <c r="J132" s="1" t="s">
        <v>23</v>
      </c>
      <c r="K132" s="1" t="s">
        <v>16</v>
      </c>
      <c r="L132" s="1" t="s">
        <v>16</v>
      </c>
      <c r="M132" s="1" t="s">
        <v>16</v>
      </c>
      <c r="N132" s="1" t="s">
        <v>16</v>
      </c>
      <c r="O132" s="1">
        <v>55.2</v>
      </c>
      <c r="P132" s="1">
        <v>1.0</v>
      </c>
    </row>
    <row r="133">
      <c r="A133" s="1" t="s">
        <v>29</v>
      </c>
      <c r="B133" s="1" t="s">
        <v>406</v>
      </c>
      <c r="C133" s="2" t="s">
        <v>310</v>
      </c>
      <c r="D133" s="1" t="s">
        <v>19</v>
      </c>
      <c r="E133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33" s="1" t="s">
        <v>407</v>
      </c>
      <c r="G133" s="1" t="s">
        <v>408</v>
      </c>
      <c r="H133" s="1" t="s">
        <v>409</v>
      </c>
      <c r="I133" s="1" t="s">
        <v>16</v>
      </c>
      <c r="J133" s="1" t="s">
        <v>23</v>
      </c>
      <c r="K133" s="1" t="s">
        <v>16</v>
      </c>
      <c r="L133" s="1" t="s">
        <v>16</v>
      </c>
      <c r="M133" s="1" t="s">
        <v>16</v>
      </c>
      <c r="N133" s="1" t="s">
        <v>16</v>
      </c>
      <c r="O133" s="1">
        <v>87.2</v>
      </c>
      <c r="P133" s="1">
        <v>1.0</v>
      </c>
    </row>
    <row r="134">
      <c r="A134" s="1" t="s">
        <v>29</v>
      </c>
      <c r="B134" s="1" t="s">
        <v>410</v>
      </c>
      <c r="C134" s="2" t="s">
        <v>310</v>
      </c>
      <c r="D134" s="1" t="s">
        <v>19</v>
      </c>
      <c r="E134" s="3" t="str">
        <f>HYPERLINK("https://fyndiq.se/produkt/37e0f1a4562d4e32/", "2-Pack GOOGLE PIXEL 8A Skärmskydd &amp; 1-Pack linsskydd - Härdat Glas 9H - Super kvalitet 3D")</f>
        <v>2-Pack GOOGLE PIXEL 8A Skärmskydd &amp; 1-Pack linsskydd - Härdat Glas 9H - Super kvalitet 3D</v>
      </c>
      <c r="F134" s="1" t="s">
        <v>411</v>
      </c>
      <c r="G134" s="1" t="s">
        <v>412</v>
      </c>
      <c r="H134" s="1" t="s">
        <v>413</v>
      </c>
      <c r="I134" s="1" t="s">
        <v>16</v>
      </c>
      <c r="J134" s="1" t="s">
        <v>23</v>
      </c>
      <c r="K134" s="1" t="s">
        <v>16</v>
      </c>
      <c r="L134" s="1" t="s">
        <v>16</v>
      </c>
      <c r="M134" s="1" t="s">
        <v>16</v>
      </c>
      <c r="N134" s="1" t="s">
        <v>16</v>
      </c>
      <c r="O134" s="1">
        <v>87.2</v>
      </c>
      <c r="P134" s="1">
        <v>1.0</v>
      </c>
    </row>
    <row r="135">
      <c r="A135" s="1" t="s">
        <v>29</v>
      </c>
      <c r="B135" s="1" t="s">
        <v>414</v>
      </c>
      <c r="C135" s="2" t="s">
        <v>310</v>
      </c>
      <c r="D135" s="1" t="s">
        <v>19</v>
      </c>
      <c r="E135" s="3" t="str">
        <f>HYPERLINK("https://fyndiq.se/produkt/860b7dade19d4d2f/", "2-Pack XIAOMI REDMI A3 Skärmskydd - Härdat Glas 9H - Super kvalitet 3D")</f>
        <v>2-Pack XIAOMI REDMI A3 Skärmskydd - Härdat Glas 9H - Super kvalitet 3D</v>
      </c>
      <c r="F135" s="1" t="s">
        <v>200</v>
      </c>
      <c r="G135" s="1" t="s">
        <v>201</v>
      </c>
      <c r="H135" s="1" t="s">
        <v>202</v>
      </c>
      <c r="I135" s="1" t="s">
        <v>16</v>
      </c>
      <c r="J135" s="1" t="s">
        <v>23</v>
      </c>
      <c r="K135" s="1" t="s">
        <v>16</v>
      </c>
      <c r="L135" s="1" t="s">
        <v>16</v>
      </c>
      <c r="M135" s="1" t="s">
        <v>16</v>
      </c>
      <c r="N135" s="1" t="s">
        <v>16</v>
      </c>
      <c r="O135" s="1">
        <v>63.2</v>
      </c>
      <c r="P135" s="1">
        <v>1.0</v>
      </c>
    </row>
    <row r="136">
      <c r="A136" s="1" t="s">
        <v>29</v>
      </c>
      <c r="B136" s="1" t="s">
        <v>415</v>
      </c>
      <c r="C136" s="2" t="s">
        <v>310</v>
      </c>
      <c r="D136" s="1" t="s">
        <v>19</v>
      </c>
      <c r="E13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6" s="1" t="s">
        <v>103</v>
      </c>
      <c r="G136" s="1" t="s">
        <v>104</v>
      </c>
      <c r="H136" s="1" t="s">
        <v>105</v>
      </c>
      <c r="I136" s="1" t="s">
        <v>16</v>
      </c>
      <c r="J136" s="1" t="s">
        <v>23</v>
      </c>
      <c r="K136" s="1" t="s">
        <v>16</v>
      </c>
      <c r="L136" s="1" t="s">
        <v>16</v>
      </c>
      <c r="M136" s="1" t="s">
        <v>16</v>
      </c>
      <c r="N136" s="1" t="s">
        <v>16</v>
      </c>
      <c r="O136" s="1">
        <v>63.2</v>
      </c>
      <c r="P136" s="1">
        <v>1.0</v>
      </c>
    </row>
    <row r="137">
      <c r="A137" s="1" t="s">
        <v>29</v>
      </c>
      <c r="B137" s="1" t="s">
        <v>416</v>
      </c>
      <c r="C137" s="2" t="s">
        <v>310</v>
      </c>
      <c r="D137" s="1" t="s">
        <v>19</v>
      </c>
      <c r="E137" s="3" t="str">
        <f>HYPERLINK("https://fyndiq.se/produkt/f1b3c06373a844cb/", "Samsung Galaxy S20 - Härdat glas 9H - Super kvalitet 3D")</f>
        <v>Samsung Galaxy S20 - Härdat glas 9H - Super kvalitet 3D</v>
      </c>
      <c r="F137" s="1" t="s">
        <v>417</v>
      </c>
      <c r="G137" s="1" t="s">
        <v>418</v>
      </c>
      <c r="H137" s="1" t="s">
        <v>419</v>
      </c>
      <c r="I137" s="1" t="s">
        <v>16</v>
      </c>
      <c r="J137" s="1" t="s">
        <v>23</v>
      </c>
      <c r="K137" s="1" t="s">
        <v>16</v>
      </c>
      <c r="L137" s="1" t="s">
        <v>16</v>
      </c>
      <c r="M137" s="1" t="s">
        <v>16</v>
      </c>
      <c r="N137" s="1" t="s">
        <v>16</v>
      </c>
      <c r="O137" s="1">
        <v>55.2</v>
      </c>
      <c r="P137" s="1">
        <v>1.0</v>
      </c>
    </row>
    <row r="138">
      <c r="A138" s="1" t="s">
        <v>29</v>
      </c>
      <c r="B138" s="1" t="s">
        <v>420</v>
      </c>
      <c r="C138" s="2" t="s">
        <v>310</v>
      </c>
      <c r="D138" s="1" t="s">
        <v>19</v>
      </c>
      <c r="E138" s="3" t="str">
        <f>HYPERLINK("https://fyndiq.se/produkt/c6f3e47a88184e8d/", "2-Pack SAMSUNG A55 Skärmskydd - Härdat Glas 9H - Super kvalitet 3D")</f>
        <v>2-Pack SAMSUNG A55 Skärmskydd - Härdat Glas 9H - Super kvalitet 3D</v>
      </c>
      <c r="F138" s="1" t="s">
        <v>83</v>
      </c>
      <c r="G138" s="1" t="s">
        <v>84</v>
      </c>
      <c r="H138" s="1" t="s">
        <v>85</v>
      </c>
      <c r="I138" s="1" t="s">
        <v>16</v>
      </c>
      <c r="J138" s="1" t="s">
        <v>23</v>
      </c>
      <c r="K138" s="1" t="s">
        <v>16</v>
      </c>
      <c r="L138" s="1" t="s">
        <v>16</v>
      </c>
      <c r="M138" s="1" t="s">
        <v>16</v>
      </c>
      <c r="N138" s="1" t="s">
        <v>16</v>
      </c>
      <c r="O138" s="1">
        <v>63.2</v>
      </c>
      <c r="P138" s="1">
        <v>1.0</v>
      </c>
    </row>
    <row r="139">
      <c r="A139" s="1" t="s">
        <v>29</v>
      </c>
      <c r="B139" s="1" t="s">
        <v>421</v>
      </c>
      <c r="C139" s="2" t="s">
        <v>310</v>
      </c>
      <c r="D139" s="1" t="s">
        <v>19</v>
      </c>
      <c r="E139" s="3" t="str">
        <f>HYPERLINK("https://fyndiq.se/produkt/6ff896a82a134dbd/", "2-Pack IPhone 12 Mini - Härdat Glas 9H - Super Kvalitet 3D")</f>
        <v>2-Pack IPhone 12 Mini - Härdat Glas 9H - Super Kvalitet 3D</v>
      </c>
      <c r="F139" s="1" t="s">
        <v>55</v>
      </c>
      <c r="G139" s="1" t="s">
        <v>56</v>
      </c>
      <c r="H139" s="1" t="s">
        <v>57</v>
      </c>
      <c r="I139" s="1" t="s">
        <v>16</v>
      </c>
      <c r="J139" s="1" t="s">
        <v>23</v>
      </c>
      <c r="K139" s="1" t="s">
        <v>16</v>
      </c>
      <c r="L139" s="1" t="s">
        <v>16</v>
      </c>
      <c r="M139" s="1" t="s">
        <v>16</v>
      </c>
      <c r="N139" s="1" t="s">
        <v>16</v>
      </c>
      <c r="O139" s="1">
        <v>55.2</v>
      </c>
      <c r="P139" s="1">
        <v>1.0</v>
      </c>
    </row>
    <row r="140">
      <c r="A140" s="1" t="s">
        <v>29</v>
      </c>
      <c r="B140" s="1" t="s">
        <v>422</v>
      </c>
      <c r="C140" s="2" t="s">
        <v>310</v>
      </c>
      <c r="D140" s="1" t="s">
        <v>19</v>
      </c>
      <c r="E140" s="3" t="str">
        <f>HYPERLINK("https://fyndiq.se/produkt/66924f1ff238487e/", "2-Pack GOOGLE PIXEL 7A Skärmskydd - Härdat Glas 9H - Super kvalitet 3D")</f>
        <v>2-Pack GOOGLE PIXEL 7A Skärmskydd - Härdat Glas 9H - Super kvalitet 3D</v>
      </c>
      <c r="F140" s="1" t="s">
        <v>315</v>
      </c>
      <c r="G140" s="1" t="s">
        <v>316</v>
      </c>
      <c r="H140" s="1" t="s">
        <v>317</v>
      </c>
      <c r="I140" s="1" t="s">
        <v>16</v>
      </c>
      <c r="J140" s="1" t="s">
        <v>23</v>
      </c>
      <c r="K140" s="1" t="s">
        <v>16</v>
      </c>
      <c r="L140" s="1" t="s">
        <v>16</v>
      </c>
      <c r="M140" s="1" t="s">
        <v>16</v>
      </c>
      <c r="N140" s="1" t="s">
        <v>16</v>
      </c>
      <c r="O140" s="1">
        <v>63.2</v>
      </c>
      <c r="P140" s="1">
        <v>1.0</v>
      </c>
    </row>
    <row r="141">
      <c r="A141" s="1" t="s">
        <v>29</v>
      </c>
      <c r="B141" s="1" t="s">
        <v>423</v>
      </c>
      <c r="C141" s="2" t="s">
        <v>310</v>
      </c>
      <c r="D141" s="1" t="s">
        <v>19</v>
      </c>
      <c r="E141" s="3" t="str">
        <f>HYPERLINK("https://fyndiq.se/produkt/6bc9efdb9e0f44ed/", "2-Pack Google Pixel 7 Pro - Härdat Glas 9H - Super kvalitet 3D")</f>
        <v>2-Pack Google Pixel 7 Pro - Härdat Glas 9H - Super kvalitet 3D</v>
      </c>
      <c r="F141" s="1" t="s">
        <v>424</v>
      </c>
      <c r="G141" s="1" t="s">
        <v>425</v>
      </c>
      <c r="H141" s="1" t="s">
        <v>426</v>
      </c>
      <c r="I141" s="1" t="s">
        <v>16</v>
      </c>
      <c r="J141" s="1" t="s">
        <v>23</v>
      </c>
      <c r="K141" s="1" t="s">
        <v>16</v>
      </c>
      <c r="L141" s="1" t="s">
        <v>16</v>
      </c>
      <c r="M141" s="1" t="s">
        <v>16</v>
      </c>
      <c r="N141" s="1" t="s">
        <v>16</v>
      </c>
      <c r="O141" s="1">
        <v>71.2</v>
      </c>
      <c r="P141" s="1">
        <v>1.0</v>
      </c>
    </row>
    <row r="142">
      <c r="A142" s="1" t="s">
        <v>29</v>
      </c>
      <c r="B142" s="1" t="s">
        <v>427</v>
      </c>
      <c r="C142" s="2" t="s">
        <v>310</v>
      </c>
      <c r="D142" s="1" t="s">
        <v>19</v>
      </c>
      <c r="E142" s="3" t="str">
        <f>HYPERLINK("https://fyndiq.se/produkt/4603671cea994359/", "Samsung S20 Plus härdat glas 3D 9H Top Kvalitet skärmskydd")</f>
        <v>Samsung S20 Plus härdat glas 3D 9H Top Kvalitet skärmskydd</v>
      </c>
      <c r="F142" s="1" t="s">
        <v>428</v>
      </c>
      <c r="G142" s="1" t="s">
        <v>429</v>
      </c>
      <c r="H142" s="1" t="s">
        <v>430</v>
      </c>
      <c r="I142" s="1" t="s">
        <v>16</v>
      </c>
      <c r="J142" s="1" t="s">
        <v>23</v>
      </c>
      <c r="K142" s="1" t="s">
        <v>16</v>
      </c>
      <c r="L142" s="1" t="s">
        <v>16</v>
      </c>
      <c r="M142" s="1" t="s">
        <v>16</v>
      </c>
      <c r="N142" s="1" t="s">
        <v>16</v>
      </c>
      <c r="O142" s="1">
        <v>55.2</v>
      </c>
      <c r="P142" s="1">
        <v>1.0</v>
      </c>
    </row>
    <row r="143">
      <c r="A143" s="1" t="s">
        <v>29</v>
      </c>
      <c r="B143" s="1" t="s">
        <v>431</v>
      </c>
      <c r="C143" s="2" t="s">
        <v>310</v>
      </c>
      <c r="D143" s="1" t="s">
        <v>19</v>
      </c>
      <c r="E143" s="3" t="str">
        <f>HYPERLINK("https://fyndiq.se/produkt/c26c9ffef37a436a/", "2-Pack Samsung A35 5G Skärmskydd i Härdat Glas")</f>
        <v>2-Pack Samsung A35 5G Skärmskydd i Härdat Glas</v>
      </c>
      <c r="F143" s="1" t="s">
        <v>432</v>
      </c>
      <c r="G143" s="1" t="s">
        <v>433</v>
      </c>
      <c r="H143" s="1" t="s">
        <v>434</v>
      </c>
      <c r="I143" s="1" t="s">
        <v>16</v>
      </c>
      <c r="J143" s="1" t="s">
        <v>23</v>
      </c>
      <c r="K143" s="1" t="s">
        <v>16</v>
      </c>
      <c r="L143" s="1" t="s">
        <v>16</v>
      </c>
      <c r="M143" s="1" t="s">
        <v>16</v>
      </c>
      <c r="N143" s="1" t="s">
        <v>16</v>
      </c>
      <c r="O143" s="1">
        <v>63.2</v>
      </c>
      <c r="P143" s="1">
        <v>1.0</v>
      </c>
    </row>
    <row r="144">
      <c r="A144" s="1" t="s">
        <v>29</v>
      </c>
      <c r="B144" s="1" t="s">
        <v>435</v>
      </c>
      <c r="C144" s="2" t="s">
        <v>310</v>
      </c>
      <c r="D144" s="1" t="s">
        <v>19</v>
      </c>
      <c r="E144" s="3" t="str">
        <f>HYPERLINK("https://fyndiq.se/produkt/5d384cc8795744b0/", "2-Pack Samsung A55 Skärmskydd i Härdat Glas")</f>
        <v>2-Pack Samsung A55 Skärmskydd i Härdat Glas</v>
      </c>
      <c r="F144" s="1" t="s">
        <v>191</v>
      </c>
      <c r="G144" s="1" t="s">
        <v>192</v>
      </c>
      <c r="H144" s="1" t="s">
        <v>193</v>
      </c>
      <c r="I144" s="1" t="s">
        <v>16</v>
      </c>
      <c r="J144" s="1" t="s">
        <v>23</v>
      </c>
      <c r="K144" s="1" t="s">
        <v>16</v>
      </c>
      <c r="L144" s="1" t="s">
        <v>16</v>
      </c>
      <c r="M144" s="1" t="s">
        <v>16</v>
      </c>
      <c r="N144" s="1" t="s">
        <v>16</v>
      </c>
      <c r="O144" s="1">
        <v>63.2</v>
      </c>
      <c r="P144" s="1">
        <v>1.0</v>
      </c>
    </row>
    <row r="145">
      <c r="A145" s="1" t="s">
        <v>29</v>
      </c>
      <c r="B145" s="1" t="s">
        <v>436</v>
      </c>
      <c r="C145" s="2" t="s">
        <v>310</v>
      </c>
      <c r="D145" s="1" t="s">
        <v>19</v>
      </c>
      <c r="E14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45" s="1" t="s">
        <v>163</v>
      </c>
      <c r="G145" s="1" t="s">
        <v>164</v>
      </c>
      <c r="H145" s="1" t="s">
        <v>165</v>
      </c>
      <c r="I145" s="1" t="s">
        <v>16</v>
      </c>
      <c r="J145" s="1" t="s">
        <v>23</v>
      </c>
      <c r="K145" s="1" t="s">
        <v>16</v>
      </c>
      <c r="L145" s="1" t="s">
        <v>16</v>
      </c>
      <c r="M145" s="1" t="s">
        <v>16</v>
      </c>
      <c r="N145" s="1" t="s">
        <v>16</v>
      </c>
      <c r="O145" s="1">
        <v>63.2</v>
      </c>
      <c r="P145" s="1">
        <v>1.0</v>
      </c>
    </row>
    <row r="146">
      <c r="A146" s="1" t="s">
        <v>29</v>
      </c>
      <c r="B146" s="1" t="s">
        <v>437</v>
      </c>
      <c r="C146" s="2" t="s">
        <v>310</v>
      </c>
      <c r="D146" s="1" t="s">
        <v>19</v>
      </c>
      <c r="E146" s="3" t="str">
        <f>HYPERLINK("https://fyndiq.se/produkt/b2b21eba0148489f/", "Samsung S8 härdat glass 3D heltäckande skärmskydd")</f>
        <v>Samsung S8 härdat glass 3D heltäckande skärmskydd</v>
      </c>
      <c r="F146" s="1" t="s">
        <v>438</v>
      </c>
      <c r="G146" s="1" t="s">
        <v>439</v>
      </c>
      <c r="H146" s="1" t="s">
        <v>440</v>
      </c>
      <c r="I146" s="1" t="s">
        <v>16</v>
      </c>
      <c r="J146" s="1" t="s">
        <v>23</v>
      </c>
      <c r="K146" s="1" t="s">
        <v>16</v>
      </c>
      <c r="L146" s="1" t="s">
        <v>16</v>
      </c>
      <c r="M146" s="1" t="s">
        <v>16</v>
      </c>
      <c r="N146" s="1" t="s">
        <v>16</v>
      </c>
      <c r="O146" s="1">
        <v>55.2</v>
      </c>
      <c r="P146" s="1">
        <v>1.0</v>
      </c>
    </row>
    <row r="147">
      <c r="A147" s="1" t="s">
        <v>29</v>
      </c>
      <c r="B147" s="1" t="s">
        <v>441</v>
      </c>
      <c r="C147" s="2" t="s">
        <v>310</v>
      </c>
      <c r="D147" s="1" t="s">
        <v>19</v>
      </c>
      <c r="E147" s="3" t="str">
        <f>HYPERLINK("https://fyndiq.se/produkt/0a890dd972c4463d/", "2-Pack Samsung Galaxy A52s 5G - Härdat glas 9H - Super kvalitet")</f>
        <v>2-Pack Samsung Galaxy A52s 5G - Härdat glas 9H - Super kvalitet</v>
      </c>
      <c r="F147" s="1" t="s">
        <v>442</v>
      </c>
      <c r="G147" s="1" t="s">
        <v>443</v>
      </c>
      <c r="H147" s="1" t="s">
        <v>444</v>
      </c>
      <c r="I147" s="1" t="s">
        <v>16</v>
      </c>
      <c r="J147" s="1" t="s">
        <v>23</v>
      </c>
      <c r="K147" s="1" t="s">
        <v>16</v>
      </c>
      <c r="L147" s="1" t="s">
        <v>16</v>
      </c>
      <c r="M147" s="1" t="s">
        <v>16</v>
      </c>
      <c r="N147" s="1" t="s">
        <v>16</v>
      </c>
      <c r="O147" s="1">
        <v>63.2</v>
      </c>
      <c r="P147" s="1">
        <v>1.0</v>
      </c>
    </row>
    <row r="148">
      <c r="A148" s="1" t="s">
        <v>29</v>
      </c>
      <c r="B148" s="1" t="s">
        <v>445</v>
      </c>
      <c r="C148" s="2" t="s">
        <v>310</v>
      </c>
      <c r="D148" s="1" t="s">
        <v>19</v>
      </c>
      <c r="E148" s="3" t="str">
        <f>HYPERLINK("https://fyndiq.se/produkt/f2c164e932234570/", "2-Pack HUAWEI P30 PRO Skärmskydd - Härdat Glas 9H - Super kvalitet 3D")</f>
        <v>2-Pack HUAWEI P30 PRO Skärmskydd - Härdat Glas 9H - Super kvalitet 3D</v>
      </c>
      <c r="F148" s="1" t="s">
        <v>267</v>
      </c>
      <c r="G148" s="1" t="s">
        <v>268</v>
      </c>
      <c r="H148" s="1" t="s">
        <v>269</v>
      </c>
      <c r="I148" s="1" t="s">
        <v>16</v>
      </c>
      <c r="J148" s="1" t="s">
        <v>23</v>
      </c>
      <c r="K148" s="1" t="s">
        <v>16</v>
      </c>
      <c r="L148" s="1" t="s">
        <v>16</v>
      </c>
      <c r="M148" s="1" t="s">
        <v>16</v>
      </c>
      <c r="N148" s="1" t="s">
        <v>16</v>
      </c>
      <c r="O148" s="1">
        <v>71.2</v>
      </c>
      <c r="P148" s="1">
        <v>1.0</v>
      </c>
    </row>
    <row r="149">
      <c r="A149" s="1" t="s">
        <v>29</v>
      </c>
      <c r="B149" s="1" t="s">
        <v>446</v>
      </c>
      <c r="C149" s="2" t="s">
        <v>310</v>
      </c>
      <c r="D149" s="1" t="s">
        <v>19</v>
      </c>
      <c r="E149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49" s="1" t="s">
        <v>447</v>
      </c>
      <c r="G149" s="1" t="s">
        <v>448</v>
      </c>
      <c r="H149" s="1" t="s">
        <v>449</v>
      </c>
      <c r="I149" s="1" t="s">
        <v>16</v>
      </c>
      <c r="J149" s="1" t="s">
        <v>23</v>
      </c>
      <c r="K149" s="1" t="s">
        <v>16</v>
      </c>
      <c r="L149" s="1" t="s">
        <v>16</v>
      </c>
      <c r="M149" s="1" t="s">
        <v>16</v>
      </c>
      <c r="N149" s="1" t="s">
        <v>16</v>
      </c>
      <c r="O149" s="1">
        <v>63.2</v>
      </c>
      <c r="P149" s="1">
        <v>1.0</v>
      </c>
    </row>
    <row r="150">
      <c r="A150" s="1" t="s">
        <v>29</v>
      </c>
      <c r="B150" s="1" t="s">
        <v>450</v>
      </c>
      <c r="C150" s="2" t="s">
        <v>310</v>
      </c>
      <c r="D150" s="1" t="s">
        <v>19</v>
      </c>
      <c r="E150" s="3" t="str">
        <f>HYPERLINK("https://fyndiq.se/produkt/0a890dd972c4463d/", "2-Pack Samsung Galaxy A52s 5G - Härdat glas 9H - Super kvalitet")</f>
        <v>2-Pack Samsung Galaxy A52s 5G - Härdat glas 9H - Super kvalitet</v>
      </c>
      <c r="F150" s="1" t="s">
        <v>442</v>
      </c>
      <c r="G150" s="1" t="s">
        <v>443</v>
      </c>
      <c r="H150" s="1" t="s">
        <v>444</v>
      </c>
      <c r="I150" s="1" t="s">
        <v>16</v>
      </c>
      <c r="J150" s="1" t="s">
        <v>23</v>
      </c>
      <c r="K150" s="1" t="s">
        <v>16</v>
      </c>
      <c r="L150" s="1" t="s">
        <v>16</v>
      </c>
      <c r="M150" s="1" t="s">
        <v>16</v>
      </c>
      <c r="N150" s="1" t="s">
        <v>16</v>
      </c>
      <c r="O150" s="1">
        <v>63.2</v>
      </c>
      <c r="P150" s="1">
        <v>1.0</v>
      </c>
    </row>
    <row r="151">
      <c r="A151" s="1" t="s">
        <v>29</v>
      </c>
      <c r="B151" s="1" t="s">
        <v>451</v>
      </c>
      <c r="C151" s="2" t="s">
        <v>310</v>
      </c>
      <c r="D151" s="1" t="s">
        <v>19</v>
      </c>
      <c r="E15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1" s="1" t="s">
        <v>258</v>
      </c>
      <c r="G151" s="1" t="s">
        <v>259</v>
      </c>
      <c r="H151" s="1" t="s">
        <v>260</v>
      </c>
      <c r="I151" s="1" t="s">
        <v>16</v>
      </c>
      <c r="J151" s="1" t="s">
        <v>23</v>
      </c>
      <c r="K151" s="1" t="s">
        <v>16</v>
      </c>
      <c r="L151" s="1" t="s">
        <v>16</v>
      </c>
      <c r="M151" s="1" t="s">
        <v>16</v>
      </c>
      <c r="N151" s="1" t="s">
        <v>16</v>
      </c>
      <c r="O151" s="1">
        <v>63.2</v>
      </c>
      <c r="P151" s="1">
        <v>1.0</v>
      </c>
    </row>
    <row r="152">
      <c r="A152" s="1" t="s">
        <v>29</v>
      </c>
      <c r="B152" s="1" t="s">
        <v>452</v>
      </c>
      <c r="C152" s="2" t="s">
        <v>310</v>
      </c>
      <c r="D152" s="1" t="s">
        <v>19</v>
      </c>
      <c r="E152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52" s="1" t="s">
        <v>116</v>
      </c>
      <c r="G152" s="1" t="s">
        <v>117</v>
      </c>
      <c r="H152" s="1" t="s">
        <v>118</v>
      </c>
      <c r="I152" s="1" t="s">
        <v>16</v>
      </c>
      <c r="J152" s="1" t="s">
        <v>23</v>
      </c>
      <c r="K152" s="1" t="s">
        <v>16</v>
      </c>
      <c r="L152" s="1" t="s">
        <v>16</v>
      </c>
      <c r="M152" s="1" t="s">
        <v>16</v>
      </c>
      <c r="N152" s="1" t="s">
        <v>16</v>
      </c>
      <c r="O152" s="1">
        <v>71.2</v>
      </c>
      <c r="P152" s="1">
        <v>1.0</v>
      </c>
    </row>
    <row r="153">
      <c r="A153" s="1" t="s">
        <v>29</v>
      </c>
      <c r="B153" s="1" t="s">
        <v>453</v>
      </c>
      <c r="C153" s="2" t="s">
        <v>310</v>
      </c>
      <c r="D153" s="1" t="s">
        <v>19</v>
      </c>
      <c r="E153" s="3" t="str">
        <f>HYPERLINK("https://fyndiq.se/produkt/e9c1dd33f1fd4d17/", "2-Pack Samsung Galaxy S21 5G - Härdat Glas Skärmskydd 9H - HD")</f>
        <v>2-Pack Samsung Galaxy S21 5G - Härdat Glas Skärmskydd 9H - HD</v>
      </c>
      <c r="F153" s="1" t="s">
        <v>454</v>
      </c>
      <c r="G153" s="1" t="s">
        <v>455</v>
      </c>
      <c r="H153" s="1" t="s">
        <v>456</v>
      </c>
      <c r="I153" s="1" t="s">
        <v>16</v>
      </c>
      <c r="J153" s="1" t="s">
        <v>23</v>
      </c>
      <c r="K153" s="1" t="s">
        <v>16</v>
      </c>
      <c r="L153" s="1" t="s">
        <v>16</v>
      </c>
      <c r="M153" s="1" t="s">
        <v>16</v>
      </c>
      <c r="N153" s="1" t="s">
        <v>16</v>
      </c>
      <c r="O153" s="1">
        <v>63.2</v>
      </c>
      <c r="P153" s="1">
        <v>1.0</v>
      </c>
    </row>
    <row r="154">
      <c r="A154" s="1" t="s">
        <v>29</v>
      </c>
      <c r="B154" s="1" t="s">
        <v>457</v>
      </c>
      <c r="C154" s="2" t="s">
        <v>310</v>
      </c>
      <c r="D154" s="1" t="s">
        <v>19</v>
      </c>
      <c r="E154" s="3" t="str">
        <f>HYPERLINK("https://fyndiq.se/produkt/13e76851ca504320/", "2-Pack Samsung Galaxy S22 Ultra - Härdat glas 9H - Top kvalitet")</f>
        <v>2-Pack Samsung Galaxy S22 Ultra - Härdat glas 9H - Top kvalitet</v>
      </c>
      <c r="F154" s="1" t="s">
        <v>140</v>
      </c>
      <c r="G154" s="1" t="s">
        <v>141</v>
      </c>
      <c r="H154" s="1" t="s">
        <v>142</v>
      </c>
      <c r="I154" s="1" t="s">
        <v>16</v>
      </c>
      <c r="J154" s="1" t="s">
        <v>23</v>
      </c>
      <c r="K154" s="1" t="s">
        <v>16</v>
      </c>
      <c r="L154" s="1" t="s">
        <v>16</v>
      </c>
      <c r="M154" s="1" t="s">
        <v>16</v>
      </c>
      <c r="N154" s="1" t="s">
        <v>16</v>
      </c>
      <c r="O154" s="1">
        <v>63.2</v>
      </c>
      <c r="P154" s="1">
        <v>1.0</v>
      </c>
    </row>
    <row r="155">
      <c r="A155" s="1" t="s">
        <v>29</v>
      </c>
      <c r="B155" s="1" t="s">
        <v>458</v>
      </c>
      <c r="C155" s="2" t="s">
        <v>310</v>
      </c>
      <c r="D155" s="1" t="s">
        <v>19</v>
      </c>
      <c r="E155" s="3" t="str">
        <f>HYPERLINK("https://fyndiq.se/produkt/b96aad9902754ebc/", "2-Pack Samsung S23 FE - 9H Härdat Glass - Super Kvalitet 3D")</f>
        <v>2-Pack Samsung S23 FE - 9H Härdat Glass - Super Kvalitet 3D</v>
      </c>
      <c r="F155" s="1" t="s">
        <v>67</v>
      </c>
      <c r="G155" s="1" t="s">
        <v>68</v>
      </c>
      <c r="H155" s="1" t="s">
        <v>69</v>
      </c>
      <c r="I155" s="1" t="s">
        <v>16</v>
      </c>
      <c r="J155" s="1" t="s">
        <v>23</v>
      </c>
      <c r="K155" s="1" t="s">
        <v>16</v>
      </c>
      <c r="L155" s="1" t="s">
        <v>16</v>
      </c>
      <c r="M155" s="1" t="s">
        <v>16</v>
      </c>
      <c r="N155" s="1" t="s">
        <v>16</v>
      </c>
      <c r="O155" s="1">
        <v>63.2</v>
      </c>
      <c r="P155" s="1">
        <v>1.0</v>
      </c>
    </row>
    <row r="156">
      <c r="A156" s="1" t="s">
        <v>29</v>
      </c>
      <c r="B156" s="1" t="s">
        <v>459</v>
      </c>
      <c r="C156" s="2" t="s">
        <v>310</v>
      </c>
      <c r="D156" s="1" t="s">
        <v>19</v>
      </c>
      <c r="E156" s="3" t="str">
        <f>HYPERLINK("https://fyndiq.se/produkt/082f3cf898c84831/", "2 Pack Galaxy S20 Ultra - Härdat glas 9H - Super kvalitet 3D")</f>
        <v>2 Pack Galaxy S20 Ultra - Härdat glas 9H - Super kvalitet 3D</v>
      </c>
      <c r="F156" s="1" t="s">
        <v>460</v>
      </c>
      <c r="G156" s="1" t="s">
        <v>461</v>
      </c>
      <c r="H156" s="1" t="s">
        <v>462</v>
      </c>
      <c r="I156" s="1" t="s">
        <v>16</v>
      </c>
      <c r="J156" s="1" t="s">
        <v>23</v>
      </c>
      <c r="K156" s="1" t="s">
        <v>16</v>
      </c>
      <c r="L156" s="1" t="s">
        <v>16</v>
      </c>
      <c r="M156" s="1" t="s">
        <v>16</v>
      </c>
      <c r="N156" s="1" t="s">
        <v>16</v>
      </c>
      <c r="O156" s="1">
        <v>63.2</v>
      </c>
      <c r="P156" s="1">
        <v>1.0</v>
      </c>
    </row>
    <row r="157">
      <c r="A157" s="1" t="s">
        <v>29</v>
      </c>
      <c r="B157" s="1" t="s">
        <v>463</v>
      </c>
      <c r="C157" s="2" t="s">
        <v>310</v>
      </c>
      <c r="D157" s="1" t="s">
        <v>19</v>
      </c>
      <c r="E157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57" s="1" t="s">
        <v>464</v>
      </c>
      <c r="G157" s="1" t="s">
        <v>465</v>
      </c>
      <c r="H157" s="1" t="s">
        <v>466</v>
      </c>
      <c r="I157" s="1" t="s">
        <v>16</v>
      </c>
      <c r="J157" s="1" t="s">
        <v>23</v>
      </c>
      <c r="K157" s="1" t="s">
        <v>16</v>
      </c>
      <c r="L157" s="1" t="s">
        <v>16</v>
      </c>
      <c r="M157" s="1" t="s">
        <v>16</v>
      </c>
      <c r="N157" s="1" t="s">
        <v>16</v>
      </c>
      <c r="O157" s="1">
        <v>71.2</v>
      </c>
      <c r="P157" s="1">
        <v>1.0</v>
      </c>
    </row>
    <row r="158">
      <c r="A158" s="1" t="s">
        <v>29</v>
      </c>
      <c r="B158" s="1" t="s">
        <v>467</v>
      </c>
      <c r="C158" s="2" t="s">
        <v>310</v>
      </c>
      <c r="D158" s="1" t="s">
        <v>19</v>
      </c>
      <c r="E158" s="3" t="str">
        <f>HYPERLINK("https://fyndiq.se/produkt/e4b87757208946c3/", "2-Pack Samsung S10E Skärmskydd - Härdat Glas 9H - Super kvalitet 3D")</f>
        <v>2-Pack Samsung S10E Skärmskydd - Härdat Glas 9H - Super kvalitet 3D</v>
      </c>
      <c r="F158" s="1" t="s">
        <v>95</v>
      </c>
      <c r="G158" s="1" t="s">
        <v>96</v>
      </c>
      <c r="H158" s="1" t="s">
        <v>97</v>
      </c>
      <c r="I158" s="1" t="s">
        <v>16</v>
      </c>
      <c r="J158" s="1" t="s">
        <v>23</v>
      </c>
      <c r="K158" s="1" t="s">
        <v>16</v>
      </c>
      <c r="L158" s="1" t="s">
        <v>16</v>
      </c>
      <c r="M158" s="1" t="s">
        <v>16</v>
      </c>
      <c r="N158" s="1" t="s">
        <v>16</v>
      </c>
      <c r="O158" s="1">
        <v>63.2</v>
      </c>
      <c r="P158" s="1">
        <v>1.0</v>
      </c>
    </row>
    <row r="159">
      <c r="A159" s="1" t="s">
        <v>29</v>
      </c>
      <c r="B159" s="1" t="s">
        <v>468</v>
      </c>
      <c r="C159" s="2" t="s">
        <v>310</v>
      </c>
      <c r="D159" s="1" t="s">
        <v>19</v>
      </c>
      <c r="E159" s="3" t="str">
        <f>HYPERLINK("https://fyndiq.se/produkt/5e95d5a9fc6f49e2/", "Huawei P30 Pro - Härdat glas 9H – 3D Super kvalitet")</f>
        <v>Huawei P30 Pro - Härdat glas 9H – 3D Super kvalitet</v>
      </c>
      <c r="F159" s="1" t="s">
        <v>469</v>
      </c>
      <c r="G159" s="1" t="s">
        <v>470</v>
      </c>
      <c r="H159" s="1" t="s">
        <v>471</v>
      </c>
      <c r="I159" s="1" t="s">
        <v>16</v>
      </c>
      <c r="J159" s="1" t="s">
        <v>23</v>
      </c>
      <c r="K159" s="1" t="s">
        <v>16</v>
      </c>
      <c r="L159" s="1" t="s">
        <v>16</v>
      </c>
      <c r="M159" s="1" t="s">
        <v>16</v>
      </c>
      <c r="N159" s="1" t="s">
        <v>16</v>
      </c>
      <c r="O159" s="1">
        <v>63.2</v>
      </c>
      <c r="P159" s="1">
        <v>1.0</v>
      </c>
    </row>
    <row r="160">
      <c r="A160" s="1" t="s">
        <v>29</v>
      </c>
      <c r="B160" s="1" t="s">
        <v>472</v>
      </c>
      <c r="C160" s="2" t="s">
        <v>310</v>
      </c>
      <c r="D160" s="1" t="s">
        <v>19</v>
      </c>
      <c r="E160" s="3" t="str">
        <f>HYPERLINK("https://fyndiq.se/produkt/32acc18f50d947d3/", "2-Pack Samsung S21 (5G) Skärmskydd &amp; 2-Pack linsskydd - Härdat Glas 9H - Super kvalitet 3D")</f>
        <v>2-Pack Samsung S21 (5G) Skärmskydd &amp; 2-Pack linsskydd - Härdat Glas 9H - Super kvalitet 3D</v>
      </c>
      <c r="F160" s="1" t="s">
        <v>473</v>
      </c>
      <c r="G160" s="1" t="s">
        <v>474</v>
      </c>
      <c r="H160" s="1" t="s">
        <v>475</v>
      </c>
      <c r="I160" s="1" t="s">
        <v>16</v>
      </c>
      <c r="J160" s="1" t="s">
        <v>23</v>
      </c>
      <c r="K160" s="1" t="s">
        <v>16</v>
      </c>
      <c r="L160" s="1" t="s">
        <v>16</v>
      </c>
      <c r="M160" s="1" t="s">
        <v>16</v>
      </c>
      <c r="N160" s="1" t="s">
        <v>16</v>
      </c>
      <c r="O160" s="1">
        <v>79.2</v>
      </c>
      <c r="P160" s="1">
        <v>1.0</v>
      </c>
    </row>
    <row r="161">
      <c r="A161" s="1" t="s">
        <v>29</v>
      </c>
      <c r="B161" s="1" t="s">
        <v>476</v>
      </c>
      <c r="C161" s="2" t="s">
        <v>310</v>
      </c>
      <c r="D161" s="1" t="s">
        <v>19</v>
      </c>
      <c r="E161" s="3" t="str">
        <f>HYPERLINK("https://fyndiq.se/produkt/b1caddae2e864477/", "2- Pack Samsung S10 Plus - Härdat Glas 9H - Super Kvalitet 3D")</f>
        <v>2- Pack Samsung S10 Plus - Härdat Glas 9H - Super Kvalitet 3D</v>
      </c>
      <c r="F161" s="1" t="s">
        <v>477</v>
      </c>
      <c r="G161" s="1" t="s">
        <v>478</v>
      </c>
      <c r="H161" s="1" t="s">
        <v>479</v>
      </c>
      <c r="I161" s="1" t="s">
        <v>16</v>
      </c>
      <c r="J161" s="1" t="s">
        <v>23</v>
      </c>
      <c r="K161" s="1" t="s">
        <v>16</v>
      </c>
      <c r="L161" s="1" t="s">
        <v>16</v>
      </c>
      <c r="M161" s="1" t="s">
        <v>16</v>
      </c>
      <c r="N161" s="1" t="s">
        <v>16</v>
      </c>
      <c r="O161" s="1">
        <v>63.2</v>
      </c>
      <c r="P161" s="1">
        <v>1.0</v>
      </c>
    </row>
    <row r="162">
      <c r="A162" s="1" t="s">
        <v>29</v>
      </c>
      <c r="B162" s="1" t="s">
        <v>480</v>
      </c>
      <c r="C162" s="2" t="s">
        <v>310</v>
      </c>
      <c r="D162" s="1" t="s">
        <v>19</v>
      </c>
      <c r="E162" s="3" t="str">
        <f>HYPERLINK("https://fyndiq.se/produkt/385e2b93efd34bdb/", "2-Pack Samsung Galaxy A03 - Härdat Glas 9H - Super Kvalitet 3D")</f>
        <v>2-Pack Samsung Galaxy A03 - Härdat Glas 9H - Super Kvalitet 3D</v>
      </c>
      <c r="F162" s="1" t="s">
        <v>481</v>
      </c>
      <c r="G162" s="1" t="s">
        <v>482</v>
      </c>
      <c r="H162" s="1" t="s">
        <v>483</v>
      </c>
      <c r="I162" s="1" t="s">
        <v>16</v>
      </c>
      <c r="J162" s="1" t="s">
        <v>23</v>
      </c>
      <c r="K162" s="1" t="s">
        <v>16</v>
      </c>
      <c r="L162" s="1" t="s">
        <v>16</v>
      </c>
      <c r="M162" s="1" t="s">
        <v>16</v>
      </c>
      <c r="N162" s="1" t="s">
        <v>16</v>
      </c>
      <c r="O162" s="1">
        <v>63.2</v>
      </c>
      <c r="P162" s="1">
        <v>1.0</v>
      </c>
    </row>
    <row r="163">
      <c r="A163" s="1" t="s">
        <v>29</v>
      </c>
      <c r="B163" s="1" t="s">
        <v>484</v>
      </c>
      <c r="C163" s="2" t="s">
        <v>310</v>
      </c>
      <c r="D163" s="1" t="s">
        <v>19</v>
      </c>
      <c r="E163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63" s="1" t="s">
        <v>485</v>
      </c>
      <c r="G163" s="1" t="s">
        <v>486</v>
      </c>
      <c r="H163" s="1" t="s">
        <v>487</v>
      </c>
      <c r="I163" s="1" t="s">
        <v>16</v>
      </c>
      <c r="J163" s="1" t="s">
        <v>23</v>
      </c>
      <c r="K163" s="1" t="s">
        <v>16</v>
      </c>
      <c r="L163" s="1" t="s">
        <v>16</v>
      </c>
      <c r="M163" s="1" t="s">
        <v>16</v>
      </c>
      <c r="N163" s="1" t="s">
        <v>16</v>
      </c>
      <c r="O163" s="1">
        <v>135.2</v>
      </c>
      <c r="P163" s="1">
        <v>1.0</v>
      </c>
    </row>
    <row r="164">
      <c r="A164" s="1" t="s">
        <v>29</v>
      </c>
      <c r="B164" s="1" t="s">
        <v>488</v>
      </c>
      <c r="C164" s="2" t="s">
        <v>310</v>
      </c>
      <c r="D164" s="1" t="s">
        <v>19</v>
      </c>
      <c r="E164" s="3" t="str">
        <f>HYPERLINK("https://fyndiq.se/produkt/66924f1ff238487e/", "2-Pack GOOGLE PIXEL 7A Skärmskydd - Härdat Glas 9H - Super kvalitet 3D")</f>
        <v>2-Pack GOOGLE PIXEL 7A Skärmskydd - Härdat Glas 9H - Super kvalitet 3D</v>
      </c>
      <c r="F164" s="1" t="s">
        <v>315</v>
      </c>
      <c r="G164" s="1" t="s">
        <v>316</v>
      </c>
      <c r="H164" s="1" t="s">
        <v>317</v>
      </c>
      <c r="I164" s="1" t="s">
        <v>16</v>
      </c>
      <c r="J164" s="1" t="s">
        <v>23</v>
      </c>
      <c r="K164" s="1" t="s">
        <v>16</v>
      </c>
      <c r="L164" s="1" t="s">
        <v>16</v>
      </c>
      <c r="M164" s="1" t="s">
        <v>16</v>
      </c>
      <c r="N164" s="1" t="s">
        <v>16</v>
      </c>
      <c r="O164" s="1">
        <v>63.2</v>
      </c>
      <c r="P164" s="1">
        <v>1.0</v>
      </c>
    </row>
    <row r="165">
      <c r="A165" s="1" t="s">
        <v>29</v>
      </c>
      <c r="B165" s="1" t="s">
        <v>489</v>
      </c>
      <c r="C165" s="2" t="s">
        <v>310</v>
      </c>
      <c r="D165" s="1" t="s">
        <v>19</v>
      </c>
      <c r="E165" s="3" t="str">
        <f>HYPERLINK("https://fyndiq.se/produkt/dc983a63c87248a0/", "2-Pack Xiaomi 13 - Härdat Glas 9H - Super kvalitet 3D Skärmskydd")</f>
        <v>2-Pack Xiaomi 13 - Härdat Glas 9H - Super kvalitet 3D Skärmskydd</v>
      </c>
      <c r="F165" s="1" t="s">
        <v>490</v>
      </c>
      <c r="G165" s="1" t="s">
        <v>491</v>
      </c>
      <c r="H165" s="1" t="s">
        <v>492</v>
      </c>
      <c r="I165" s="1" t="s">
        <v>16</v>
      </c>
      <c r="J165" s="1" t="s">
        <v>23</v>
      </c>
      <c r="K165" s="1" t="s">
        <v>16</v>
      </c>
      <c r="L165" s="1" t="s">
        <v>16</v>
      </c>
      <c r="M165" s="1" t="s">
        <v>16</v>
      </c>
      <c r="N165" s="1" t="s">
        <v>16</v>
      </c>
      <c r="O165" s="1">
        <v>63.2</v>
      </c>
      <c r="P165" s="1">
        <v>1.0</v>
      </c>
    </row>
    <row r="166">
      <c r="A166" s="1" t="s">
        <v>29</v>
      </c>
      <c r="B166" s="1" t="s">
        <v>493</v>
      </c>
      <c r="C166" s="2" t="s">
        <v>310</v>
      </c>
      <c r="D166" s="1" t="s">
        <v>19</v>
      </c>
      <c r="E166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166" s="1" t="s">
        <v>494</v>
      </c>
      <c r="G166" s="1" t="s">
        <v>495</v>
      </c>
      <c r="H166" s="1" t="s">
        <v>496</v>
      </c>
      <c r="I166" s="1" t="s">
        <v>16</v>
      </c>
      <c r="J166" s="1" t="s">
        <v>23</v>
      </c>
      <c r="K166" s="1" t="s">
        <v>16</v>
      </c>
      <c r="L166" s="1" t="s">
        <v>16</v>
      </c>
      <c r="M166" s="1" t="s">
        <v>16</v>
      </c>
      <c r="N166" s="1" t="s">
        <v>16</v>
      </c>
      <c r="O166" s="1">
        <v>79.2</v>
      </c>
      <c r="P166" s="1">
        <v>1.0</v>
      </c>
    </row>
    <row r="167">
      <c r="A167" s="1" t="s">
        <v>29</v>
      </c>
      <c r="B167" s="1" t="s">
        <v>497</v>
      </c>
      <c r="C167" s="2" t="s">
        <v>310</v>
      </c>
      <c r="D167" s="1" t="s">
        <v>19</v>
      </c>
      <c r="E167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67" s="1" t="s">
        <v>71</v>
      </c>
      <c r="G167" s="1" t="s">
        <v>72</v>
      </c>
      <c r="H167" s="1" t="s">
        <v>73</v>
      </c>
      <c r="I167" s="1" t="s">
        <v>16</v>
      </c>
      <c r="J167" s="1" t="s">
        <v>23</v>
      </c>
      <c r="K167" s="1" t="s">
        <v>16</v>
      </c>
      <c r="L167" s="1" t="s">
        <v>16</v>
      </c>
      <c r="M167" s="1" t="s">
        <v>16</v>
      </c>
      <c r="N167" s="1" t="s">
        <v>16</v>
      </c>
      <c r="O167" s="1">
        <v>63.2</v>
      </c>
      <c r="P167" s="1">
        <v>1.0</v>
      </c>
    </row>
    <row r="168">
      <c r="A168" s="1" t="s">
        <v>29</v>
      </c>
      <c r="B168" s="1" t="s">
        <v>498</v>
      </c>
      <c r="C168" s="2" t="s">
        <v>499</v>
      </c>
      <c r="D168" s="1" t="s">
        <v>19</v>
      </c>
      <c r="E16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68" s="1" t="s">
        <v>311</v>
      </c>
      <c r="G168" s="1" t="s">
        <v>312</v>
      </c>
      <c r="H168" s="1" t="s">
        <v>313</v>
      </c>
      <c r="I168" s="1" t="s">
        <v>16</v>
      </c>
      <c r="J168" s="1" t="s">
        <v>23</v>
      </c>
      <c r="K168" s="1" t="s">
        <v>16</v>
      </c>
      <c r="L168" s="1" t="s">
        <v>16</v>
      </c>
      <c r="M168" s="1" t="s">
        <v>16</v>
      </c>
      <c r="N168" s="1" t="s">
        <v>16</v>
      </c>
      <c r="O168" s="1">
        <v>71.2</v>
      </c>
      <c r="P168" s="1">
        <v>1.0</v>
      </c>
    </row>
    <row r="169">
      <c r="A169" s="1" t="s">
        <v>29</v>
      </c>
      <c r="B169" s="1" t="s">
        <v>500</v>
      </c>
      <c r="C169" s="2" t="s">
        <v>499</v>
      </c>
      <c r="D169" s="1" t="s">
        <v>19</v>
      </c>
      <c r="E169" s="3" t="str">
        <f>HYPERLINK("https://fyndiq.se/produkt/c6f3e47a88184e8d/", "2-Pack SAMSUNG A55 Skärmskydd - Härdat Glas 9H - Super kvalitet 3D")</f>
        <v>2-Pack SAMSUNG A55 Skärmskydd - Härdat Glas 9H - Super kvalitet 3D</v>
      </c>
      <c r="F169" s="1" t="s">
        <v>83</v>
      </c>
      <c r="G169" s="1" t="s">
        <v>84</v>
      </c>
      <c r="H169" s="1" t="s">
        <v>85</v>
      </c>
      <c r="I169" s="1" t="s">
        <v>16</v>
      </c>
      <c r="J169" s="1" t="s">
        <v>23</v>
      </c>
      <c r="K169" s="1" t="s">
        <v>16</v>
      </c>
      <c r="L169" s="1" t="s">
        <v>16</v>
      </c>
      <c r="M169" s="1" t="s">
        <v>16</v>
      </c>
      <c r="N169" s="1" t="s">
        <v>16</v>
      </c>
      <c r="O169" s="1">
        <v>63.2</v>
      </c>
      <c r="P169" s="1">
        <v>1.0</v>
      </c>
    </row>
    <row r="170">
      <c r="A170" s="1" t="s">
        <v>29</v>
      </c>
      <c r="B170" s="1" t="s">
        <v>501</v>
      </c>
      <c r="C170" s="2" t="s">
        <v>499</v>
      </c>
      <c r="D170" s="1" t="s">
        <v>19</v>
      </c>
      <c r="E170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70" s="1" t="s">
        <v>71</v>
      </c>
      <c r="G170" s="1" t="s">
        <v>72</v>
      </c>
      <c r="H170" s="1" t="s">
        <v>73</v>
      </c>
      <c r="I170" s="1" t="s">
        <v>16</v>
      </c>
      <c r="J170" s="1" t="s">
        <v>23</v>
      </c>
      <c r="K170" s="1" t="s">
        <v>16</v>
      </c>
      <c r="L170" s="1" t="s">
        <v>16</v>
      </c>
      <c r="M170" s="1" t="s">
        <v>16</v>
      </c>
      <c r="N170" s="1" t="s">
        <v>16</v>
      </c>
      <c r="O170" s="1">
        <v>63.2</v>
      </c>
      <c r="P170" s="1">
        <v>1.0</v>
      </c>
    </row>
    <row r="171">
      <c r="A171" s="1" t="s">
        <v>29</v>
      </c>
      <c r="B171" s="1" t="s">
        <v>502</v>
      </c>
      <c r="C171" s="2" t="s">
        <v>499</v>
      </c>
      <c r="D171" s="1" t="s">
        <v>19</v>
      </c>
      <c r="E171" s="3" t="str">
        <f>HYPERLINK("https://fyndiq.se/produkt/c26c9ffef37a436a/", "2-Pack Samsung A35 5G Skärmskydd i Härdat Glas")</f>
        <v>2-Pack Samsung A35 5G Skärmskydd i Härdat Glas</v>
      </c>
      <c r="F171" s="1" t="s">
        <v>432</v>
      </c>
      <c r="G171" s="1" t="s">
        <v>433</v>
      </c>
      <c r="H171" s="1" t="s">
        <v>434</v>
      </c>
      <c r="I171" s="1" t="s">
        <v>16</v>
      </c>
      <c r="J171" s="1" t="s">
        <v>23</v>
      </c>
      <c r="K171" s="1" t="s">
        <v>16</v>
      </c>
      <c r="L171" s="1" t="s">
        <v>16</v>
      </c>
      <c r="M171" s="1" t="s">
        <v>16</v>
      </c>
      <c r="N171" s="1" t="s">
        <v>16</v>
      </c>
      <c r="O171" s="1">
        <v>63.2</v>
      </c>
      <c r="P171" s="1">
        <v>1.0</v>
      </c>
    </row>
    <row r="172">
      <c r="A172" s="1" t="s">
        <v>29</v>
      </c>
      <c r="B172" s="1" t="s">
        <v>503</v>
      </c>
      <c r="C172" s="2" t="s">
        <v>499</v>
      </c>
      <c r="D172" s="1" t="s">
        <v>19</v>
      </c>
      <c r="E17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2" s="1" t="s">
        <v>504</v>
      </c>
      <c r="G172" s="1" t="s">
        <v>505</v>
      </c>
      <c r="H172" s="1" t="s">
        <v>506</v>
      </c>
      <c r="I172" s="1" t="s">
        <v>16</v>
      </c>
      <c r="J172" s="1" t="s">
        <v>23</v>
      </c>
      <c r="K172" s="1" t="s">
        <v>16</v>
      </c>
      <c r="L172" s="1" t="s">
        <v>16</v>
      </c>
      <c r="M172" s="1" t="s">
        <v>16</v>
      </c>
      <c r="N172" s="1" t="s">
        <v>16</v>
      </c>
      <c r="O172" s="1">
        <v>63.2</v>
      </c>
      <c r="P172" s="1">
        <v>1.0</v>
      </c>
    </row>
    <row r="173">
      <c r="A173" s="1" t="s">
        <v>29</v>
      </c>
      <c r="B173" s="1" t="s">
        <v>507</v>
      </c>
      <c r="C173" s="2" t="s">
        <v>499</v>
      </c>
      <c r="D173" s="1" t="s">
        <v>19</v>
      </c>
      <c r="E173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3" s="1" t="s">
        <v>508</v>
      </c>
      <c r="G173" s="1" t="s">
        <v>509</v>
      </c>
      <c r="H173" s="1" t="s">
        <v>510</v>
      </c>
      <c r="I173" s="1" t="s">
        <v>16</v>
      </c>
      <c r="J173" s="1" t="s">
        <v>23</v>
      </c>
      <c r="K173" s="1" t="s">
        <v>16</v>
      </c>
      <c r="L173" s="1" t="s">
        <v>16</v>
      </c>
      <c r="M173" s="1" t="s">
        <v>16</v>
      </c>
      <c r="N173" s="1" t="s">
        <v>16</v>
      </c>
      <c r="O173" s="1">
        <v>63.2</v>
      </c>
      <c r="P173" s="1">
        <v>1.0</v>
      </c>
    </row>
    <row r="174">
      <c r="A174" s="1" t="s">
        <v>29</v>
      </c>
      <c r="B174" s="1" t="s">
        <v>511</v>
      </c>
      <c r="C174" s="2" t="s">
        <v>499</v>
      </c>
      <c r="D174" s="1" t="s">
        <v>19</v>
      </c>
      <c r="E174" s="3" t="str">
        <f>HYPERLINK("https://fyndiq.se/produkt/b7d0cdbf434a45c1/", "2-Pack Samsung A15 5G Skärmskydd - Härdat Glas 9H - Super kvalitet 3D")</f>
        <v>2-Pack Samsung A15 5G Skärmskydd - Härdat Glas 9H - Super kvalitet 3D</v>
      </c>
      <c r="F174" s="1" t="s">
        <v>512</v>
      </c>
      <c r="G174" s="1" t="s">
        <v>513</v>
      </c>
      <c r="H174" s="1" t="s">
        <v>514</v>
      </c>
      <c r="I174" s="1" t="s">
        <v>16</v>
      </c>
      <c r="J174" s="1" t="s">
        <v>23</v>
      </c>
      <c r="K174" s="1" t="s">
        <v>16</v>
      </c>
      <c r="L174" s="1" t="s">
        <v>16</v>
      </c>
      <c r="M174" s="1" t="s">
        <v>16</v>
      </c>
      <c r="N174" s="1" t="s">
        <v>16</v>
      </c>
      <c r="O174" s="1">
        <v>63.2</v>
      </c>
      <c r="P174" s="1">
        <v>1.0</v>
      </c>
    </row>
    <row r="175">
      <c r="A175" s="1" t="s">
        <v>29</v>
      </c>
      <c r="B175" s="1" t="s">
        <v>515</v>
      </c>
      <c r="C175" s="2" t="s">
        <v>499</v>
      </c>
      <c r="D175" s="1" t="s">
        <v>19</v>
      </c>
      <c r="E175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75" s="1" t="s">
        <v>516</v>
      </c>
      <c r="G175" s="1" t="s">
        <v>517</v>
      </c>
      <c r="H175" s="1" t="s">
        <v>518</v>
      </c>
      <c r="I175" s="1" t="s">
        <v>16</v>
      </c>
      <c r="J175" s="1" t="s">
        <v>23</v>
      </c>
      <c r="K175" s="1" t="s">
        <v>16</v>
      </c>
      <c r="L175" s="1" t="s">
        <v>16</v>
      </c>
      <c r="M175" s="1" t="s">
        <v>16</v>
      </c>
      <c r="N175" s="1" t="s">
        <v>16</v>
      </c>
      <c r="O175" s="1">
        <v>71.2</v>
      </c>
      <c r="P175" s="1">
        <v>1.0</v>
      </c>
    </row>
    <row r="176">
      <c r="A176" s="1" t="s">
        <v>29</v>
      </c>
      <c r="B176" s="1" t="s">
        <v>519</v>
      </c>
      <c r="C176" s="2" t="s">
        <v>499</v>
      </c>
      <c r="D176" s="1" t="s">
        <v>19</v>
      </c>
      <c r="E176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76" s="1" t="s">
        <v>388</v>
      </c>
      <c r="G176" s="1" t="s">
        <v>389</v>
      </c>
      <c r="H176" s="1" t="s">
        <v>390</v>
      </c>
      <c r="I176" s="1" t="s">
        <v>16</v>
      </c>
      <c r="J176" s="1" t="s">
        <v>23</v>
      </c>
      <c r="K176" s="1" t="s">
        <v>16</v>
      </c>
      <c r="L176" s="1" t="s">
        <v>16</v>
      </c>
      <c r="M176" s="1" t="s">
        <v>16</v>
      </c>
      <c r="N176" s="1" t="s">
        <v>16</v>
      </c>
      <c r="O176" s="1">
        <v>63.2</v>
      </c>
      <c r="P176" s="1">
        <v>1.0</v>
      </c>
    </row>
    <row r="177">
      <c r="A177" s="1" t="s">
        <v>29</v>
      </c>
      <c r="B177" s="1" t="s">
        <v>520</v>
      </c>
      <c r="C177" s="2" t="s">
        <v>499</v>
      </c>
      <c r="D177" s="1" t="s">
        <v>19</v>
      </c>
      <c r="E177" s="3" t="str">
        <f>HYPERLINK("https://fyndiq.se/produkt/e16ed0dd215c4f3c/", "2-pack - Iphone XR - 9D Härdat Glass - Top Kvalitet")</f>
        <v>2-pack - Iphone XR - 9D Härdat Glass - Top Kvalitet</v>
      </c>
      <c r="F177" s="1" t="s">
        <v>521</v>
      </c>
      <c r="G177" s="1" t="s">
        <v>522</v>
      </c>
      <c r="H177" s="1" t="s">
        <v>523</v>
      </c>
      <c r="I177" s="1" t="s">
        <v>16</v>
      </c>
      <c r="J177" s="1" t="s">
        <v>23</v>
      </c>
      <c r="K177" s="1" t="s">
        <v>16</v>
      </c>
      <c r="L177" s="1" t="s">
        <v>16</v>
      </c>
      <c r="M177" s="1" t="s">
        <v>16</v>
      </c>
      <c r="N177" s="1" t="s">
        <v>16</v>
      </c>
      <c r="O177" s="1">
        <v>55.2</v>
      </c>
      <c r="P177" s="1">
        <v>2.0</v>
      </c>
    </row>
    <row r="178">
      <c r="A178" s="1" t="s">
        <v>29</v>
      </c>
      <c r="B178" s="1" t="s">
        <v>524</v>
      </c>
      <c r="C178" s="2" t="s">
        <v>499</v>
      </c>
      <c r="D178" s="1" t="s">
        <v>19</v>
      </c>
      <c r="E178" s="3" t="str">
        <f>HYPERLINK("https://fyndiq.se/produkt/7f28a0b893114334/", "2-Pack Samsung A52S Skärmskydd - Härdat Glas 9H - Super kvalitet 3D")</f>
        <v>2-Pack Samsung A52S Skärmskydd - Härdat Glas 9H - Super kvalitet 3D</v>
      </c>
      <c r="F178" s="1" t="s">
        <v>525</v>
      </c>
      <c r="G178" s="1" t="s">
        <v>526</v>
      </c>
      <c r="H178" s="1" t="s">
        <v>527</v>
      </c>
      <c r="I178" s="1" t="s">
        <v>16</v>
      </c>
      <c r="J178" s="1" t="s">
        <v>23</v>
      </c>
      <c r="K178" s="1" t="s">
        <v>16</v>
      </c>
      <c r="L178" s="1" t="s">
        <v>16</v>
      </c>
      <c r="M178" s="1" t="s">
        <v>16</v>
      </c>
      <c r="N178" s="1" t="s">
        <v>16</v>
      </c>
      <c r="O178" s="1">
        <v>63.2</v>
      </c>
      <c r="P178" s="1">
        <v>1.0</v>
      </c>
    </row>
    <row r="179">
      <c r="A179" s="1" t="s">
        <v>29</v>
      </c>
      <c r="B179" s="1" t="s">
        <v>528</v>
      </c>
      <c r="C179" s="2" t="s">
        <v>499</v>
      </c>
      <c r="D179" s="1" t="s">
        <v>19</v>
      </c>
      <c r="E179" s="3" t="str">
        <f>HYPERLINK("https://fyndiq.se/produkt/c8cebab9948b43c1/", "2-Pack Apple Watch 40mm – Härdat glas 9H – Super kvalitet 3D")</f>
        <v>2-Pack Apple Watch 40mm – Härdat glas 9H – Super kvalitet 3D</v>
      </c>
      <c r="F179" s="1" t="s">
        <v>357</v>
      </c>
      <c r="G179" s="1" t="s">
        <v>358</v>
      </c>
      <c r="H179" s="1" t="s">
        <v>359</v>
      </c>
      <c r="I179" s="1" t="s">
        <v>16</v>
      </c>
      <c r="J179" s="1" t="s">
        <v>23</v>
      </c>
      <c r="K179" s="1" t="s">
        <v>16</v>
      </c>
      <c r="L179" s="1" t="s">
        <v>16</v>
      </c>
      <c r="M179" s="1" t="s">
        <v>16</v>
      </c>
      <c r="N179" s="1" t="s">
        <v>16</v>
      </c>
      <c r="O179" s="1">
        <v>55.2</v>
      </c>
      <c r="P179" s="1">
        <v>1.0</v>
      </c>
    </row>
    <row r="180">
      <c r="A180" s="1" t="s">
        <v>29</v>
      </c>
      <c r="B180" s="1" t="s">
        <v>529</v>
      </c>
      <c r="C180" s="2" t="s">
        <v>499</v>
      </c>
      <c r="D180" s="1" t="s">
        <v>19</v>
      </c>
      <c r="E180" s="3" t="str">
        <f>HYPERLINK("https://fyndiq.se/produkt/b96aad9902754ebc/", "2-Pack Samsung S23 FE - 9H Härdat Glass - Super Kvalitet 3D")</f>
        <v>2-Pack Samsung S23 FE - 9H Härdat Glass - Super Kvalitet 3D</v>
      </c>
      <c r="F180" s="1" t="s">
        <v>67</v>
      </c>
      <c r="G180" s="1" t="s">
        <v>68</v>
      </c>
      <c r="H180" s="1" t="s">
        <v>69</v>
      </c>
      <c r="I180" s="1" t="s">
        <v>16</v>
      </c>
      <c r="J180" s="1" t="s">
        <v>23</v>
      </c>
      <c r="K180" s="1" t="s">
        <v>16</v>
      </c>
      <c r="L180" s="1" t="s">
        <v>16</v>
      </c>
      <c r="M180" s="1" t="s">
        <v>16</v>
      </c>
      <c r="N180" s="1" t="s">
        <v>16</v>
      </c>
      <c r="O180" s="1">
        <v>63.2</v>
      </c>
      <c r="P180" s="1">
        <v>1.0</v>
      </c>
    </row>
    <row r="181">
      <c r="A181" s="1" t="s">
        <v>29</v>
      </c>
      <c r="B181" s="1" t="s">
        <v>530</v>
      </c>
      <c r="C181" s="2" t="s">
        <v>499</v>
      </c>
      <c r="D181" s="1" t="s">
        <v>19</v>
      </c>
      <c r="E181" s="3" t="str">
        <f>HYPERLINK("https://fyndiq.se/produkt/f8f84bbebb2142b1/", "2-Pack Apple Watch Series 7 41mm  -Härdat glas 9H–Super kvalitet")</f>
        <v>2-Pack Apple Watch Series 7 41mm  -Härdat glas 9H–Super kvalitet</v>
      </c>
      <c r="F181" s="1" t="s">
        <v>531</v>
      </c>
      <c r="G181" s="1" t="s">
        <v>532</v>
      </c>
      <c r="H181" s="1" t="s">
        <v>533</v>
      </c>
      <c r="I181" s="1" t="s">
        <v>16</v>
      </c>
      <c r="J181" s="1" t="s">
        <v>23</v>
      </c>
      <c r="K181" s="1" t="s">
        <v>16</v>
      </c>
      <c r="L181" s="1" t="s">
        <v>16</v>
      </c>
      <c r="M181" s="1" t="s">
        <v>16</v>
      </c>
      <c r="N181" s="1" t="s">
        <v>16</v>
      </c>
      <c r="O181" s="1">
        <v>55.2</v>
      </c>
      <c r="P181" s="1">
        <v>1.0</v>
      </c>
    </row>
    <row r="182">
      <c r="A182" s="1" t="s">
        <v>29</v>
      </c>
      <c r="B182" s="1" t="s">
        <v>534</v>
      </c>
      <c r="C182" s="2" t="s">
        <v>499</v>
      </c>
      <c r="D182" s="1" t="s">
        <v>19</v>
      </c>
      <c r="E182" s="3" t="str">
        <f>HYPERLINK("https://fyndiq.se/produkt/54fb3b61f3c44a31/", "2 Pack iPhone 8 Plus Svart - Härdat Glas 9H - Super Kvalitet 3D")</f>
        <v>2 Pack iPhone 8 Plus Svart - Härdat Glas 9H - Super Kvalitet 3D</v>
      </c>
      <c r="F182" s="1" t="s">
        <v>535</v>
      </c>
      <c r="G182" s="1" t="s">
        <v>536</v>
      </c>
      <c r="H182" s="1" t="s">
        <v>537</v>
      </c>
      <c r="I182" s="1" t="s">
        <v>16</v>
      </c>
      <c r="J182" s="1" t="s">
        <v>23</v>
      </c>
      <c r="K182" s="1" t="s">
        <v>16</v>
      </c>
      <c r="L182" s="1" t="s">
        <v>16</v>
      </c>
      <c r="M182" s="1" t="s">
        <v>16</v>
      </c>
      <c r="N182" s="1" t="s">
        <v>16</v>
      </c>
      <c r="O182" s="1">
        <v>55.2</v>
      </c>
      <c r="P182" s="1">
        <v>1.0</v>
      </c>
    </row>
    <row r="183">
      <c r="A183" s="1" t="s">
        <v>29</v>
      </c>
      <c r="B183" s="1" t="s">
        <v>538</v>
      </c>
      <c r="C183" s="2" t="s">
        <v>499</v>
      </c>
      <c r="D183" s="1" t="s">
        <v>19</v>
      </c>
      <c r="E18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83" s="1" t="s">
        <v>539</v>
      </c>
      <c r="G183" s="1" t="s">
        <v>540</v>
      </c>
      <c r="H183" s="1" t="s">
        <v>541</v>
      </c>
      <c r="I183" s="1" t="s">
        <v>16</v>
      </c>
      <c r="J183" s="1" t="s">
        <v>23</v>
      </c>
      <c r="K183" s="1" t="s">
        <v>16</v>
      </c>
      <c r="L183" s="1" t="s">
        <v>16</v>
      </c>
      <c r="M183" s="1" t="s">
        <v>16</v>
      </c>
      <c r="N183" s="1" t="s">
        <v>16</v>
      </c>
      <c r="O183" s="1">
        <v>95.2</v>
      </c>
      <c r="P183" s="1">
        <v>1.0</v>
      </c>
    </row>
    <row r="184">
      <c r="A184" s="1" t="s">
        <v>29</v>
      </c>
      <c r="B184" s="1" t="s">
        <v>542</v>
      </c>
      <c r="C184" s="2" t="s">
        <v>499</v>
      </c>
      <c r="D184" s="1" t="s">
        <v>19</v>
      </c>
      <c r="E184" s="3" t="str">
        <f>HYPERLINK("https://fyndiq.se/produkt/406117b60bf241a0/", "2-Pack Samsung Galaxy S9 - Härdat glas 9H - Super kvalitet 3D")</f>
        <v>2-Pack Samsung Galaxy S9 - Härdat glas 9H - Super kvalitet 3D</v>
      </c>
      <c r="F184" s="1" t="s">
        <v>228</v>
      </c>
      <c r="G184" s="1" t="s">
        <v>229</v>
      </c>
      <c r="H184" s="1" t="s">
        <v>230</v>
      </c>
      <c r="I184" s="1" t="s">
        <v>16</v>
      </c>
      <c r="J184" s="1" t="s">
        <v>23</v>
      </c>
      <c r="K184" s="1" t="s">
        <v>16</v>
      </c>
      <c r="L184" s="1" t="s">
        <v>16</v>
      </c>
      <c r="M184" s="1" t="s">
        <v>16</v>
      </c>
      <c r="N184" s="1" t="s">
        <v>16</v>
      </c>
      <c r="O184" s="1">
        <v>63.2</v>
      </c>
      <c r="P184" s="1">
        <v>1.0</v>
      </c>
    </row>
    <row r="185">
      <c r="A185" s="1" t="s">
        <v>29</v>
      </c>
      <c r="B185" s="1" t="s">
        <v>543</v>
      </c>
      <c r="C185" s="2" t="s">
        <v>499</v>
      </c>
      <c r="D185" s="1" t="s">
        <v>19</v>
      </c>
      <c r="E185" s="3" t="str">
        <f>HYPERLINK("https://fyndiq.se/produkt/7c990866bb87402c/", "2-Pack Xiaomi 11 Lite 5G NE - Härdat Glas 9H - Super kvalitet 3D")</f>
        <v>2-Pack Xiaomi 11 Lite 5G NE - Härdat Glas 9H - Super kvalitet 3D</v>
      </c>
      <c r="F185" s="1" t="s">
        <v>544</v>
      </c>
      <c r="G185" s="1" t="s">
        <v>545</v>
      </c>
      <c r="H185" s="1" t="s">
        <v>546</v>
      </c>
      <c r="I185" s="1" t="s">
        <v>16</v>
      </c>
      <c r="J185" s="1" t="s">
        <v>23</v>
      </c>
      <c r="K185" s="1" t="s">
        <v>16</v>
      </c>
      <c r="L185" s="1" t="s">
        <v>16</v>
      </c>
      <c r="M185" s="1" t="s">
        <v>16</v>
      </c>
      <c r="N185" s="1" t="s">
        <v>16</v>
      </c>
      <c r="O185" s="1">
        <v>63.2</v>
      </c>
      <c r="P185" s="1">
        <v>1.0</v>
      </c>
    </row>
    <row r="186">
      <c r="A186" s="1" t="s">
        <v>29</v>
      </c>
      <c r="B186" s="1" t="s">
        <v>547</v>
      </c>
      <c r="C186" s="2" t="s">
        <v>499</v>
      </c>
      <c r="D186" s="1" t="s">
        <v>19</v>
      </c>
      <c r="E186" s="3" t="str">
        <f>HYPERLINK("https://fyndiq.se/produkt/613d3d071e424de7/", "2 Pack Samsung Xcover Pro- Härdat glas 9H - Super kvalitet 3D")</f>
        <v>2 Pack Samsung Xcover Pro- Härdat glas 9H - Super kvalitet 3D</v>
      </c>
      <c r="F186" s="1" t="s">
        <v>548</v>
      </c>
      <c r="G186" s="1" t="s">
        <v>549</v>
      </c>
      <c r="H186" s="1" t="s">
        <v>550</v>
      </c>
      <c r="I186" s="1" t="s">
        <v>16</v>
      </c>
      <c r="J186" s="1" t="s">
        <v>23</v>
      </c>
      <c r="K186" s="1" t="s">
        <v>16</v>
      </c>
      <c r="L186" s="1" t="s">
        <v>16</v>
      </c>
      <c r="M186" s="1" t="s">
        <v>16</v>
      </c>
      <c r="N186" s="1" t="s">
        <v>16</v>
      </c>
      <c r="O186" s="1">
        <v>71.2</v>
      </c>
      <c r="P186" s="1">
        <v>1.0</v>
      </c>
    </row>
    <row r="187">
      <c r="A187" s="1" t="s">
        <v>29</v>
      </c>
      <c r="B187" s="1" t="s">
        <v>551</v>
      </c>
      <c r="C187" s="2" t="s">
        <v>499</v>
      </c>
      <c r="D187" s="1" t="s">
        <v>19</v>
      </c>
      <c r="E187" s="3" t="str">
        <f>HYPERLINK("https://fyndiq.se/produkt/c6f3e47a88184e8d/", "2-Pack SAMSUNG A55 Skärmskydd - Härdat Glas 9H - Super kvalitet 3D")</f>
        <v>2-Pack SAMSUNG A55 Skärmskydd - Härdat Glas 9H - Super kvalitet 3D</v>
      </c>
      <c r="F187" s="1" t="s">
        <v>83</v>
      </c>
      <c r="G187" s="1" t="s">
        <v>84</v>
      </c>
      <c r="H187" s="1" t="s">
        <v>85</v>
      </c>
      <c r="I187" s="1" t="s">
        <v>16</v>
      </c>
      <c r="J187" s="1" t="s">
        <v>23</v>
      </c>
      <c r="K187" s="1" t="s">
        <v>16</v>
      </c>
      <c r="L187" s="1" t="s">
        <v>16</v>
      </c>
      <c r="M187" s="1" t="s">
        <v>16</v>
      </c>
      <c r="N187" s="1" t="s">
        <v>16</v>
      </c>
      <c r="O187" s="1">
        <v>63.2</v>
      </c>
      <c r="P187" s="1">
        <v>1.0</v>
      </c>
    </row>
    <row r="188">
      <c r="A188" s="1" t="s">
        <v>29</v>
      </c>
      <c r="B188" s="1" t="s">
        <v>552</v>
      </c>
      <c r="C188" s="2" t="s">
        <v>499</v>
      </c>
      <c r="D188" s="1" t="s">
        <v>19</v>
      </c>
      <c r="E188" s="3" t="str">
        <f>HYPERLINK("https://fyndiq.se/produkt/66924f1ff238487e/", "2-Pack GOOGLE PIXEL 7A Skärmskydd - Härdat Glas 9H - Super kvalitet 3D")</f>
        <v>2-Pack GOOGLE PIXEL 7A Skärmskydd - Härdat Glas 9H - Super kvalitet 3D</v>
      </c>
      <c r="F188" s="1" t="s">
        <v>315</v>
      </c>
      <c r="G188" s="1" t="s">
        <v>316</v>
      </c>
      <c r="H188" s="1" t="s">
        <v>317</v>
      </c>
      <c r="I188" s="1" t="s">
        <v>16</v>
      </c>
      <c r="J188" s="1" t="s">
        <v>23</v>
      </c>
      <c r="K188" s="1" t="s">
        <v>16</v>
      </c>
      <c r="L188" s="1" t="s">
        <v>16</v>
      </c>
      <c r="M188" s="1" t="s">
        <v>16</v>
      </c>
      <c r="N188" s="1" t="s">
        <v>16</v>
      </c>
      <c r="O188" s="1">
        <v>63.2</v>
      </c>
      <c r="P188" s="1">
        <v>1.0</v>
      </c>
    </row>
    <row r="189">
      <c r="A189" s="1" t="s">
        <v>29</v>
      </c>
      <c r="B189" s="1" t="s">
        <v>553</v>
      </c>
      <c r="C189" s="2" t="s">
        <v>499</v>
      </c>
      <c r="D189" s="1" t="s">
        <v>19</v>
      </c>
      <c r="E189" s="3" t="str">
        <f>HYPERLINK("https://fyndiq.se/produkt/32acc18f50d947d3/", "2-Pack Samsung S21 (5G) Skärmskydd &amp; 2-Pack linsskydd - Härdat Glas 9H - Super kvalitet 3D")</f>
        <v>2-Pack Samsung S21 (5G) Skärmskydd &amp; 2-Pack linsskydd - Härdat Glas 9H - Super kvalitet 3D</v>
      </c>
      <c r="F189" s="1" t="s">
        <v>473</v>
      </c>
      <c r="G189" s="1" t="s">
        <v>474</v>
      </c>
      <c r="H189" s="1" t="s">
        <v>475</v>
      </c>
      <c r="I189" s="1" t="s">
        <v>16</v>
      </c>
      <c r="J189" s="1" t="s">
        <v>23</v>
      </c>
      <c r="K189" s="1" t="s">
        <v>16</v>
      </c>
      <c r="L189" s="1" t="s">
        <v>16</v>
      </c>
      <c r="M189" s="1" t="s">
        <v>16</v>
      </c>
      <c r="N189" s="1" t="s">
        <v>16</v>
      </c>
      <c r="O189" s="1">
        <v>79.2</v>
      </c>
      <c r="P189" s="1">
        <v>1.0</v>
      </c>
    </row>
    <row r="190">
      <c r="A190" s="1" t="s">
        <v>29</v>
      </c>
      <c r="B190" s="1" t="s">
        <v>554</v>
      </c>
      <c r="C190" s="2" t="s">
        <v>499</v>
      </c>
      <c r="D190" s="1" t="s">
        <v>19</v>
      </c>
      <c r="E190" s="3" t="str">
        <f>HYPERLINK("https://fyndiq.se/produkt/e19fcc2ab2124f8a/", "2-Pack Iphone 13 Pro - 9H Härdat Glass - Top Kvalitet  3D")</f>
        <v>2-Pack Iphone 13 Pro - 9H Härdat Glass - Top Kvalitet  3D</v>
      </c>
      <c r="F190" s="1" t="s">
        <v>555</v>
      </c>
      <c r="G190" s="1" t="s">
        <v>556</v>
      </c>
      <c r="H190" s="1" t="s">
        <v>557</v>
      </c>
      <c r="I190" s="1" t="s">
        <v>16</v>
      </c>
      <c r="J190" s="1" t="s">
        <v>23</v>
      </c>
      <c r="K190" s="1" t="s">
        <v>16</v>
      </c>
      <c r="L190" s="1" t="s">
        <v>16</v>
      </c>
      <c r="M190" s="1" t="s">
        <v>16</v>
      </c>
      <c r="N190" s="1" t="s">
        <v>16</v>
      </c>
      <c r="O190" s="1">
        <v>55.2</v>
      </c>
      <c r="P190" s="1">
        <v>1.0</v>
      </c>
    </row>
    <row r="191">
      <c r="A191" s="1" t="s">
        <v>29</v>
      </c>
      <c r="B191" s="1" t="s">
        <v>558</v>
      </c>
      <c r="C191" s="2" t="s">
        <v>499</v>
      </c>
      <c r="D191" s="1" t="s">
        <v>19</v>
      </c>
      <c r="E191" s="3" t="str">
        <f>HYPERLINK("https://fyndiq.se/produkt/a871a7da0b2249a8/", "2-Pack Iphone 11 Pro Max - 9H Härdat Glass - Top Kvalitet")</f>
        <v>2-Pack Iphone 11 Pro Max - 9H Härdat Glass - Top Kvalitet</v>
      </c>
      <c r="F191" s="1" t="s">
        <v>559</v>
      </c>
      <c r="G191" s="1" t="s">
        <v>560</v>
      </c>
      <c r="H191" s="1" t="s">
        <v>561</v>
      </c>
      <c r="I191" s="1" t="s">
        <v>16</v>
      </c>
      <c r="J191" s="1" t="s">
        <v>23</v>
      </c>
      <c r="K191" s="1" t="s">
        <v>16</v>
      </c>
      <c r="L191" s="1" t="s">
        <v>16</v>
      </c>
      <c r="M191" s="1" t="s">
        <v>16</v>
      </c>
      <c r="N191" s="1" t="s">
        <v>16</v>
      </c>
      <c r="O191" s="1">
        <v>55.2</v>
      </c>
      <c r="P191" s="1">
        <v>1.0</v>
      </c>
    </row>
    <row r="192">
      <c r="A192" s="1" t="s">
        <v>29</v>
      </c>
      <c r="B192" s="1" t="s">
        <v>562</v>
      </c>
      <c r="C192" s="2" t="s">
        <v>499</v>
      </c>
      <c r="D192" s="1" t="s">
        <v>19</v>
      </c>
      <c r="E192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192" s="1" t="s">
        <v>563</v>
      </c>
      <c r="G192" s="1" t="s">
        <v>564</v>
      </c>
      <c r="H192" s="1" t="s">
        <v>565</v>
      </c>
      <c r="I192" s="1" t="s">
        <v>16</v>
      </c>
      <c r="J192" s="1" t="s">
        <v>23</v>
      </c>
      <c r="K192" s="1" t="s">
        <v>16</v>
      </c>
      <c r="L192" s="1" t="s">
        <v>16</v>
      </c>
      <c r="M192" s="1" t="s">
        <v>16</v>
      </c>
      <c r="N192" s="1" t="s">
        <v>16</v>
      </c>
      <c r="O192" s="1">
        <v>87.2</v>
      </c>
      <c r="P192" s="1">
        <v>1.0</v>
      </c>
    </row>
    <row r="193">
      <c r="A193" s="1" t="s">
        <v>29</v>
      </c>
      <c r="B193" s="1" t="s">
        <v>566</v>
      </c>
      <c r="C193" s="2" t="s">
        <v>499</v>
      </c>
      <c r="D193" s="1" t="s">
        <v>19</v>
      </c>
      <c r="E193" s="3" t="str">
        <f>HYPERLINK("https://fyndiq.se/produkt/56c72c0ba5f749b5/", "2-Pack SAMSUNG S24 Skärmskydd - Härdat Glas 9H - Super kvalitet 3D")</f>
        <v>2-Pack SAMSUNG S24 Skärmskydd - Härdat Glas 9H - Super kvalitet 3D</v>
      </c>
      <c r="F193" s="1" t="s">
        <v>263</v>
      </c>
      <c r="G193" s="1" t="s">
        <v>264</v>
      </c>
      <c r="H193" s="1" t="s">
        <v>265</v>
      </c>
      <c r="I193" s="1" t="s">
        <v>16</v>
      </c>
      <c r="J193" s="1" t="s">
        <v>23</v>
      </c>
      <c r="K193" s="1" t="s">
        <v>16</v>
      </c>
      <c r="L193" s="1" t="s">
        <v>16</v>
      </c>
      <c r="M193" s="1" t="s">
        <v>16</v>
      </c>
      <c r="N193" s="1" t="s">
        <v>16</v>
      </c>
      <c r="O193" s="1">
        <v>71.2</v>
      </c>
      <c r="P193" s="1">
        <v>1.0</v>
      </c>
    </row>
    <row r="194">
      <c r="A194" s="1" t="s">
        <v>29</v>
      </c>
      <c r="B194" s="1" t="s">
        <v>567</v>
      </c>
      <c r="C194" s="2" t="s">
        <v>499</v>
      </c>
      <c r="D194" s="1" t="s">
        <v>19</v>
      </c>
      <c r="E194" s="3" t="str">
        <f>HYPERLINK("https://fyndiq.se/produkt/44f3cfd52e0f4e86/", "Apple Watch 45mm – Härdat glas 9H – Super kvalitet 3D Skärmskydd")</f>
        <v>Apple Watch 45mm – Härdat glas 9H – Super kvalitet 3D Skärmskydd</v>
      </c>
      <c r="F194" s="1" t="s">
        <v>568</v>
      </c>
      <c r="G194" s="1" t="s">
        <v>569</v>
      </c>
      <c r="H194" s="1" t="s">
        <v>570</v>
      </c>
      <c r="I194" s="1" t="s">
        <v>16</v>
      </c>
      <c r="J194" s="1" t="s">
        <v>23</v>
      </c>
      <c r="K194" s="1" t="s">
        <v>16</v>
      </c>
      <c r="L194" s="1" t="s">
        <v>16</v>
      </c>
      <c r="M194" s="1" t="s">
        <v>16</v>
      </c>
      <c r="N194" s="1" t="s">
        <v>16</v>
      </c>
      <c r="O194" s="1">
        <v>47.2</v>
      </c>
      <c r="P194" s="1">
        <v>1.0</v>
      </c>
    </row>
    <row r="195">
      <c r="A195" s="1" t="s">
        <v>29</v>
      </c>
      <c r="B195" s="1" t="s">
        <v>571</v>
      </c>
      <c r="C195" s="2" t="s">
        <v>499</v>
      </c>
      <c r="D195" s="1" t="s">
        <v>19</v>
      </c>
      <c r="E195" s="3" t="str">
        <f>HYPERLINK("https://fyndiq.se/produkt/a1452abbd3164d4b/", "Xiaomi 10T Pro 5G - Härdat glas 9H - Super kvalitet 3D Skärmskydd")</f>
        <v>Xiaomi 10T Pro 5G - Härdat glas 9H - Super kvalitet 3D Skärmskydd</v>
      </c>
      <c r="F195" s="1" t="s">
        <v>572</v>
      </c>
      <c r="G195" s="2" t="s">
        <v>573</v>
      </c>
      <c r="H195" s="1" t="s">
        <v>574</v>
      </c>
      <c r="I195" s="1" t="s">
        <v>16</v>
      </c>
      <c r="J195" s="1" t="s">
        <v>23</v>
      </c>
      <c r="K195" s="1" t="s">
        <v>16</v>
      </c>
      <c r="L195" s="1" t="s">
        <v>16</v>
      </c>
      <c r="M195" s="1" t="s">
        <v>16</v>
      </c>
      <c r="N195" s="1" t="s">
        <v>16</v>
      </c>
      <c r="O195" s="1">
        <v>55.2</v>
      </c>
      <c r="P195" s="1">
        <v>1.0</v>
      </c>
    </row>
    <row r="196">
      <c r="A196" s="1" t="s">
        <v>29</v>
      </c>
      <c r="B196" s="1" t="s">
        <v>575</v>
      </c>
      <c r="C196" s="2" t="s">
        <v>499</v>
      </c>
      <c r="D196" s="1" t="s">
        <v>19</v>
      </c>
      <c r="E196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196" s="1" t="s">
        <v>576</v>
      </c>
      <c r="G196" s="1" t="s">
        <v>577</v>
      </c>
      <c r="H196" s="1" t="s">
        <v>578</v>
      </c>
      <c r="I196" s="1" t="s">
        <v>16</v>
      </c>
      <c r="J196" s="1" t="s">
        <v>23</v>
      </c>
      <c r="K196" s="1" t="s">
        <v>16</v>
      </c>
      <c r="L196" s="1" t="s">
        <v>16</v>
      </c>
      <c r="M196" s="1" t="s">
        <v>16</v>
      </c>
      <c r="N196" s="1" t="s">
        <v>16</v>
      </c>
      <c r="O196" s="1">
        <v>79.2</v>
      </c>
      <c r="P196" s="1">
        <v>1.0</v>
      </c>
    </row>
    <row r="197">
      <c r="A197" s="1" t="s">
        <v>29</v>
      </c>
      <c r="B197" s="1" t="s">
        <v>579</v>
      </c>
      <c r="C197" s="2" t="s">
        <v>499</v>
      </c>
      <c r="D197" s="1" t="s">
        <v>19</v>
      </c>
      <c r="E197" s="3" t="str">
        <f>HYPERLINK("https://fyndiq.se/produkt/c6f3e47a88184e8d/", "2-Pack SAMSUNG A55 Skärmskydd - Härdat Glas 9H - Super kvalitet 3D")</f>
        <v>2-Pack SAMSUNG A55 Skärmskydd - Härdat Glas 9H - Super kvalitet 3D</v>
      </c>
      <c r="F197" s="1" t="s">
        <v>83</v>
      </c>
      <c r="G197" s="1" t="s">
        <v>84</v>
      </c>
      <c r="H197" s="1" t="s">
        <v>85</v>
      </c>
      <c r="I197" s="1" t="s">
        <v>16</v>
      </c>
      <c r="J197" s="1" t="s">
        <v>23</v>
      </c>
      <c r="K197" s="1" t="s">
        <v>16</v>
      </c>
      <c r="L197" s="1" t="s">
        <v>16</v>
      </c>
      <c r="M197" s="1" t="s">
        <v>16</v>
      </c>
      <c r="N197" s="1" t="s">
        <v>16</v>
      </c>
      <c r="O197" s="1">
        <v>63.2</v>
      </c>
      <c r="P197" s="1">
        <v>1.0</v>
      </c>
    </row>
    <row r="198">
      <c r="A198" s="1" t="s">
        <v>29</v>
      </c>
      <c r="B198" s="1" t="s">
        <v>580</v>
      </c>
      <c r="C198" s="2" t="s">
        <v>499</v>
      </c>
      <c r="D198" s="1" t="s">
        <v>19</v>
      </c>
      <c r="E19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98" s="1" t="s">
        <v>258</v>
      </c>
      <c r="G198" s="1" t="s">
        <v>259</v>
      </c>
      <c r="H198" s="1" t="s">
        <v>260</v>
      </c>
      <c r="I198" s="1" t="s">
        <v>16</v>
      </c>
      <c r="J198" s="1" t="s">
        <v>23</v>
      </c>
      <c r="K198" s="1" t="s">
        <v>16</v>
      </c>
      <c r="L198" s="1" t="s">
        <v>16</v>
      </c>
      <c r="M198" s="1" t="s">
        <v>16</v>
      </c>
      <c r="N198" s="1" t="s">
        <v>16</v>
      </c>
      <c r="O198" s="1">
        <v>63.2</v>
      </c>
      <c r="P198" s="1">
        <v>1.0</v>
      </c>
    </row>
    <row r="199">
      <c r="A199" s="1" t="s">
        <v>29</v>
      </c>
      <c r="B199" s="1" t="s">
        <v>581</v>
      </c>
      <c r="C199" s="2" t="s">
        <v>499</v>
      </c>
      <c r="D199" s="1" t="s">
        <v>19</v>
      </c>
      <c r="E199" s="3" t="str">
        <f>HYPERLINK("https://fyndiq.se/produkt/311d90a74d234421/", "2 Pack Xiaomi 12 - Härdat glas 9H-Super kvalitet 3D Skärmskydd")</f>
        <v>2 Pack Xiaomi 12 - Härdat glas 9H-Super kvalitet 3D Skärmskydd</v>
      </c>
      <c r="F199" s="1" t="s">
        <v>582</v>
      </c>
      <c r="G199" s="1" t="s">
        <v>583</v>
      </c>
      <c r="H199" s="1" t="s">
        <v>584</v>
      </c>
      <c r="I199" s="1" t="s">
        <v>16</v>
      </c>
      <c r="J199" s="1" t="s">
        <v>23</v>
      </c>
      <c r="K199" s="1" t="s">
        <v>16</v>
      </c>
      <c r="L199" s="1" t="s">
        <v>16</v>
      </c>
      <c r="M199" s="1" t="s">
        <v>16</v>
      </c>
      <c r="N199" s="1" t="s">
        <v>16</v>
      </c>
      <c r="O199" s="1">
        <v>63.2</v>
      </c>
      <c r="P199" s="1">
        <v>1.0</v>
      </c>
    </row>
    <row r="200">
      <c r="A200" s="1" t="s">
        <v>29</v>
      </c>
      <c r="B200" s="1" t="s">
        <v>585</v>
      </c>
      <c r="C200" s="2" t="s">
        <v>499</v>
      </c>
      <c r="D200" s="1" t="s">
        <v>19</v>
      </c>
      <c r="E200" s="3" t="str">
        <f>HYPERLINK("https://fyndiq.se/produkt/6bc9efdb9e0f44ed/", "2-Pack Google Pixel 7 Pro - Härdat Glas 9H - Super kvalitet 3D")</f>
        <v>2-Pack Google Pixel 7 Pro - Härdat Glas 9H - Super kvalitet 3D</v>
      </c>
      <c r="F200" s="1" t="s">
        <v>424</v>
      </c>
      <c r="G200" s="1" t="s">
        <v>425</v>
      </c>
      <c r="H200" s="1" t="s">
        <v>426</v>
      </c>
      <c r="I200" s="1" t="s">
        <v>16</v>
      </c>
      <c r="J200" s="1" t="s">
        <v>23</v>
      </c>
      <c r="K200" s="1" t="s">
        <v>16</v>
      </c>
      <c r="L200" s="1" t="s">
        <v>16</v>
      </c>
      <c r="M200" s="1" t="s">
        <v>16</v>
      </c>
      <c r="N200" s="1" t="s">
        <v>16</v>
      </c>
      <c r="O200" s="1">
        <v>71.2</v>
      </c>
      <c r="P200" s="1">
        <v>1.0</v>
      </c>
    </row>
    <row r="201">
      <c r="A201" s="1" t="s">
        <v>29</v>
      </c>
      <c r="B201" s="1" t="s">
        <v>586</v>
      </c>
      <c r="C201" s="2" t="s">
        <v>499</v>
      </c>
      <c r="D201" s="1" t="s">
        <v>19</v>
      </c>
      <c r="E201" s="3" t="str">
        <f>HYPERLINK("https://fyndiq.se/produkt/0b2f55cbfc0d4bc8/", "Skärmskydd Iphone 12 / 12 Pro , härdat glas, hög kvalitet.")</f>
        <v>Skärmskydd Iphone 12 / 12 Pro , härdat glas, hög kvalitet.</v>
      </c>
      <c r="F201" s="1" t="s">
        <v>587</v>
      </c>
      <c r="G201" s="1" t="s">
        <v>588</v>
      </c>
      <c r="H201" s="1" t="s">
        <v>589</v>
      </c>
      <c r="I201" s="1" t="s">
        <v>16</v>
      </c>
      <c r="J201" s="1" t="s">
        <v>23</v>
      </c>
      <c r="K201" s="1" t="s">
        <v>16</v>
      </c>
      <c r="L201" s="1" t="s">
        <v>16</v>
      </c>
      <c r="M201" s="1" t="s">
        <v>16</v>
      </c>
      <c r="N201" s="1" t="s">
        <v>16</v>
      </c>
      <c r="O201" s="1">
        <v>47.2</v>
      </c>
      <c r="P201" s="1">
        <v>2.0</v>
      </c>
    </row>
    <row r="202">
      <c r="A202" s="1" t="s">
        <v>29</v>
      </c>
      <c r="B202" s="1" t="s">
        <v>590</v>
      </c>
      <c r="C202" s="2" t="s">
        <v>499</v>
      </c>
      <c r="D202" s="1" t="s">
        <v>19</v>
      </c>
      <c r="E202" s="3" t="str">
        <f>HYPERLINK("https://fyndiq.se/produkt/13e76851ca504320/", "2-Pack Samsung Galaxy S22 Ultra - Härdat glas 9H - Top kvalitet")</f>
        <v>2-Pack Samsung Galaxy S22 Ultra - Härdat glas 9H - Top kvalitet</v>
      </c>
      <c r="F202" s="1" t="s">
        <v>140</v>
      </c>
      <c r="G202" s="1" t="s">
        <v>141</v>
      </c>
      <c r="H202" s="1" t="s">
        <v>142</v>
      </c>
      <c r="I202" s="1" t="s">
        <v>16</v>
      </c>
      <c r="J202" s="1" t="s">
        <v>23</v>
      </c>
      <c r="K202" s="1" t="s">
        <v>16</v>
      </c>
      <c r="L202" s="1" t="s">
        <v>16</v>
      </c>
      <c r="M202" s="1" t="s">
        <v>16</v>
      </c>
      <c r="N202" s="1" t="s">
        <v>16</v>
      </c>
      <c r="O202" s="1">
        <v>63.2</v>
      </c>
      <c r="P202" s="1">
        <v>1.0</v>
      </c>
    </row>
    <row r="203">
      <c r="A203" s="1" t="s">
        <v>29</v>
      </c>
      <c r="B203" s="1" t="s">
        <v>591</v>
      </c>
      <c r="C203" s="2" t="s">
        <v>499</v>
      </c>
      <c r="D203" s="1" t="s">
        <v>19</v>
      </c>
      <c r="E203" s="3" t="str">
        <f>HYPERLINK("https://fyndiq.se/produkt/925ae49423884615/", "2-Pack Samsung S22 Ultra Skärmskydd &amp; 1-Pack linsskydd -9H GLAS")</f>
        <v>2-Pack Samsung S22 Ultra Skärmskydd &amp; 1-Pack linsskydd -9H GLAS</v>
      </c>
      <c r="F203" s="1" t="s">
        <v>335</v>
      </c>
      <c r="G203" s="1" t="s">
        <v>336</v>
      </c>
      <c r="H203" s="1" t="s">
        <v>337</v>
      </c>
      <c r="I203" s="1" t="s">
        <v>16</v>
      </c>
      <c r="J203" s="1" t="s">
        <v>23</v>
      </c>
      <c r="K203" s="1" t="s">
        <v>16</v>
      </c>
      <c r="L203" s="1" t="s">
        <v>16</v>
      </c>
      <c r="M203" s="1" t="s">
        <v>16</v>
      </c>
      <c r="N203" s="1" t="s">
        <v>16</v>
      </c>
      <c r="O203" s="1">
        <v>71.2</v>
      </c>
      <c r="P203" s="1">
        <v>1.0</v>
      </c>
    </row>
    <row r="204">
      <c r="A204" s="1" t="s">
        <v>29</v>
      </c>
      <c r="B204" s="1" t="s">
        <v>592</v>
      </c>
      <c r="C204" s="2" t="s">
        <v>499</v>
      </c>
      <c r="D204" s="1" t="s">
        <v>19</v>
      </c>
      <c r="E204" s="3" t="str">
        <f>HYPERLINK("https://fyndiq.se/produkt/4c221907d1254100/", "2-Pack Samsung A14 Skärmskydd - Härdat Glas 9H - Super kvalitet 3D")</f>
        <v>2-Pack Samsung A14 Skärmskydd - Härdat Glas 9H - Super kvalitet 3D</v>
      </c>
      <c r="F204" s="1" t="s">
        <v>167</v>
      </c>
      <c r="G204" s="1" t="s">
        <v>168</v>
      </c>
      <c r="H204" s="1" t="s">
        <v>169</v>
      </c>
      <c r="I204" s="1" t="s">
        <v>16</v>
      </c>
      <c r="J204" s="1" t="s">
        <v>23</v>
      </c>
      <c r="K204" s="1" t="s">
        <v>16</v>
      </c>
      <c r="L204" s="1" t="s">
        <v>16</v>
      </c>
      <c r="M204" s="1" t="s">
        <v>16</v>
      </c>
      <c r="N204" s="1" t="s">
        <v>16</v>
      </c>
      <c r="O204" s="1">
        <v>63.2</v>
      </c>
      <c r="P204" s="1">
        <v>1.0</v>
      </c>
    </row>
    <row r="205">
      <c r="A205" s="1" t="s">
        <v>29</v>
      </c>
      <c r="B205" s="1" t="s">
        <v>593</v>
      </c>
      <c r="C205" s="2" t="s">
        <v>499</v>
      </c>
      <c r="D205" s="1" t="s">
        <v>19</v>
      </c>
      <c r="E205" s="3" t="str">
        <f>HYPERLINK("https://fyndiq.se/produkt/f2c164e932234570/", "2-Pack HUAWEI P30 PRO Skärmskydd - Härdat Glas 9H - Super kvalitet 3D")</f>
        <v>2-Pack HUAWEI P30 PRO Skärmskydd - Härdat Glas 9H - Super kvalitet 3D</v>
      </c>
      <c r="F205" s="1" t="s">
        <v>267</v>
      </c>
      <c r="G205" s="1" t="s">
        <v>268</v>
      </c>
      <c r="H205" s="1" t="s">
        <v>269</v>
      </c>
      <c r="I205" s="1" t="s">
        <v>16</v>
      </c>
      <c r="J205" s="1" t="s">
        <v>23</v>
      </c>
      <c r="K205" s="1" t="s">
        <v>16</v>
      </c>
      <c r="L205" s="1" t="s">
        <v>16</v>
      </c>
      <c r="M205" s="1" t="s">
        <v>16</v>
      </c>
      <c r="N205" s="1" t="s">
        <v>16</v>
      </c>
      <c r="O205" s="1">
        <v>71.2</v>
      </c>
      <c r="P205" s="1">
        <v>1.0</v>
      </c>
    </row>
    <row r="206">
      <c r="A206" s="1" t="s">
        <v>29</v>
      </c>
      <c r="B206" s="1" t="s">
        <v>594</v>
      </c>
      <c r="C206" s="2" t="s">
        <v>499</v>
      </c>
      <c r="D206" s="1" t="s">
        <v>19</v>
      </c>
      <c r="E206" s="3" t="str">
        <f>HYPERLINK("https://fyndiq.se/produkt/416415a768684efb/", "2-Pack Samsung Galaxy S21 5G - 9H Härdat Glas - HD")</f>
        <v>2-Pack Samsung Galaxy S21 5G - 9H Härdat Glas - HD</v>
      </c>
      <c r="F206" s="1" t="s">
        <v>39</v>
      </c>
      <c r="G206" s="1" t="s">
        <v>40</v>
      </c>
      <c r="H206" s="1" t="s">
        <v>41</v>
      </c>
      <c r="I206" s="1" t="s">
        <v>16</v>
      </c>
      <c r="J206" s="1" t="s">
        <v>23</v>
      </c>
      <c r="K206" s="1" t="s">
        <v>16</v>
      </c>
      <c r="L206" s="1" t="s">
        <v>16</v>
      </c>
      <c r="M206" s="1" t="s">
        <v>16</v>
      </c>
      <c r="N206" s="1" t="s">
        <v>16</v>
      </c>
      <c r="O206" s="1">
        <v>63.2</v>
      </c>
      <c r="P206" s="1">
        <v>1.0</v>
      </c>
    </row>
    <row r="207">
      <c r="A207" s="1" t="s">
        <v>29</v>
      </c>
      <c r="B207" s="1" t="s">
        <v>595</v>
      </c>
      <c r="C207" s="2" t="s">
        <v>499</v>
      </c>
      <c r="D207" s="1" t="s">
        <v>19</v>
      </c>
      <c r="E207" s="3" t="str">
        <f>HYPERLINK("https://fyndiq.se/produkt/b1caddae2e864477/", "2- Pack Samsung S10 Plus - Härdat Glas 9H - Super Kvalitet 3D")</f>
        <v>2- Pack Samsung S10 Plus - Härdat Glas 9H - Super Kvalitet 3D</v>
      </c>
      <c r="F207" s="1" t="s">
        <v>477</v>
      </c>
      <c r="G207" s="1" t="s">
        <v>478</v>
      </c>
      <c r="H207" s="1" t="s">
        <v>479</v>
      </c>
      <c r="I207" s="1" t="s">
        <v>16</v>
      </c>
      <c r="J207" s="1" t="s">
        <v>23</v>
      </c>
      <c r="K207" s="1" t="s">
        <v>16</v>
      </c>
      <c r="L207" s="1" t="s">
        <v>16</v>
      </c>
      <c r="M207" s="1" t="s">
        <v>16</v>
      </c>
      <c r="N207" s="1" t="s">
        <v>16</v>
      </c>
      <c r="O207" s="1">
        <v>63.2</v>
      </c>
      <c r="P207" s="1">
        <v>1.0</v>
      </c>
    </row>
    <row r="208">
      <c r="A208" s="1" t="s">
        <v>29</v>
      </c>
      <c r="B208" s="1" t="s">
        <v>596</v>
      </c>
      <c r="C208" s="2" t="s">
        <v>499</v>
      </c>
      <c r="D208" s="1" t="s">
        <v>19</v>
      </c>
      <c r="E208" s="3" t="str">
        <f>HYPERLINK("https://fyndiq.se/produkt/416415a768684efb/", "2-Pack Samsung Galaxy S21 5G - 9H Härdat Glas - HD")</f>
        <v>2-Pack Samsung Galaxy S21 5G - 9H Härdat Glas - HD</v>
      </c>
      <c r="F208" s="1" t="s">
        <v>39</v>
      </c>
      <c r="G208" s="1" t="s">
        <v>40</v>
      </c>
      <c r="H208" s="1" t="s">
        <v>41</v>
      </c>
      <c r="I208" s="1" t="s">
        <v>16</v>
      </c>
      <c r="J208" s="1" t="s">
        <v>23</v>
      </c>
      <c r="K208" s="1" t="s">
        <v>16</v>
      </c>
      <c r="L208" s="1" t="s">
        <v>16</v>
      </c>
      <c r="M208" s="1" t="s">
        <v>16</v>
      </c>
      <c r="N208" s="1" t="s">
        <v>16</v>
      </c>
      <c r="O208" s="1">
        <v>63.2</v>
      </c>
      <c r="P208" s="1">
        <v>1.0</v>
      </c>
    </row>
    <row r="209">
      <c r="A209" s="1" t="s">
        <v>29</v>
      </c>
      <c r="B209" s="1" t="s">
        <v>597</v>
      </c>
      <c r="C209" s="2" t="s">
        <v>499</v>
      </c>
      <c r="D209" s="1" t="s">
        <v>19</v>
      </c>
      <c r="E20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09" s="1" t="s">
        <v>204</v>
      </c>
      <c r="G209" s="1" t="s">
        <v>205</v>
      </c>
      <c r="H209" s="1" t="s">
        <v>206</v>
      </c>
      <c r="I209" s="1" t="s">
        <v>16</v>
      </c>
      <c r="J209" s="1" t="s">
        <v>23</v>
      </c>
      <c r="K209" s="1" t="s">
        <v>16</v>
      </c>
      <c r="L209" s="1" t="s">
        <v>16</v>
      </c>
      <c r="M209" s="1" t="s">
        <v>16</v>
      </c>
      <c r="N209" s="1" t="s">
        <v>16</v>
      </c>
      <c r="O209" s="1">
        <v>71.2</v>
      </c>
      <c r="P209" s="1">
        <v>1.0</v>
      </c>
    </row>
    <row r="210">
      <c r="A210" s="1" t="s">
        <v>29</v>
      </c>
      <c r="B210" s="1" t="s">
        <v>598</v>
      </c>
      <c r="C210" s="2" t="s">
        <v>499</v>
      </c>
      <c r="D210" s="1" t="s">
        <v>19</v>
      </c>
      <c r="E21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10" s="1" t="s">
        <v>599</v>
      </c>
      <c r="G210" s="1" t="s">
        <v>600</v>
      </c>
      <c r="H210" s="1" t="s">
        <v>601</v>
      </c>
      <c r="I210" s="1" t="s">
        <v>16</v>
      </c>
      <c r="J210" s="1" t="s">
        <v>23</v>
      </c>
      <c r="K210" s="1" t="s">
        <v>16</v>
      </c>
      <c r="L210" s="1" t="s">
        <v>16</v>
      </c>
      <c r="M210" s="1" t="s">
        <v>16</v>
      </c>
      <c r="N210" s="1" t="s">
        <v>16</v>
      </c>
      <c r="O210" s="1">
        <v>71.2</v>
      </c>
      <c r="P210" s="1">
        <v>1.0</v>
      </c>
    </row>
    <row r="211">
      <c r="A211" s="1" t="s">
        <v>29</v>
      </c>
      <c r="B211" s="1" t="s">
        <v>602</v>
      </c>
      <c r="C211" s="2" t="s">
        <v>499</v>
      </c>
      <c r="D211" s="1" t="s">
        <v>19</v>
      </c>
      <c r="E211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211" s="1" t="s">
        <v>603</v>
      </c>
      <c r="G211" s="1" t="s">
        <v>604</v>
      </c>
      <c r="H211" s="1" t="s">
        <v>605</v>
      </c>
      <c r="I211" s="1" t="s">
        <v>16</v>
      </c>
      <c r="J211" s="1" t="s">
        <v>23</v>
      </c>
      <c r="K211" s="1" t="s">
        <v>16</v>
      </c>
      <c r="L211" s="1" t="s">
        <v>16</v>
      </c>
      <c r="M211" s="1" t="s">
        <v>16</v>
      </c>
      <c r="N211" s="1" t="s">
        <v>16</v>
      </c>
      <c r="O211" s="1">
        <v>143.2</v>
      </c>
      <c r="P211" s="1">
        <v>1.0</v>
      </c>
    </row>
    <row r="212">
      <c r="A212" s="1" t="s">
        <v>29</v>
      </c>
      <c r="B212" s="1" t="s">
        <v>606</v>
      </c>
      <c r="C212" s="2" t="s">
        <v>499</v>
      </c>
      <c r="D212" s="1" t="s">
        <v>19</v>
      </c>
      <c r="E212" s="3" t="str">
        <f>HYPERLINK("https://fyndiq.se/produkt/5d384cc8795744b0/", "2-Pack Samsung A55 Skärmskydd i Härdat Glas")</f>
        <v>2-Pack Samsung A55 Skärmskydd i Härdat Glas</v>
      </c>
      <c r="F212" s="1" t="s">
        <v>191</v>
      </c>
      <c r="G212" s="1" t="s">
        <v>192</v>
      </c>
      <c r="H212" s="1" t="s">
        <v>193</v>
      </c>
      <c r="I212" s="1" t="s">
        <v>16</v>
      </c>
      <c r="J212" s="1" t="s">
        <v>23</v>
      </c>
      <c r="K212" s="1" t="s">
        <v>16</v>
      </c>
      <c r="L212" s="1" t="s">
        <v>16</v>
      </c>
      <c r="M212" s="1" t="s">
        <v>16</v>
      </c>
      <c r="N212" s="1" t="s">
        <v>16</v>
      </c>
      <c r="O212" s="1">
        <v>63.2</v>
      </c>
      <c r="P212" s="1">
        <v>1.0</v>
      </c>
    </row>
    <row r="213">
      <c r="A213" s="1" t="s">
        <v>29</v>
      </c>
      <c r="B213" s="1" t="s">
        <v>607</v>
      </c>
      <c r="C213" s="2" t="s">
        <v>499</v>
      </c>
      <c r="D213" s="1" t="s">
        <v>19</v>
      </c>
      <c r="E21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13" s="1" t="s">
        <v>258</v>
      </c>
      <c r="G213" s="1" t="s">
        <v>259</v>
      </c>
      <c r="H213" s="1" t="s">
        <v>260</v>
      </c>
      <c r="I213" s="1" t="s">
        <v>16</v>
      </c>
      <c r="J213" s="1" t="s">
        <v>23</v>
      </c>
      <c r="K213" s="1" t="s">
        <v>16</v>
      </c>
      <c r="L213" s="1" t="s">
        <v>16</v>
      </c>
      <c r="M213" s="1" t="s">
        <v>16</v>
      </c>
      <c r="N213" s="1" t="s">
        <v>16</v>
      </c>
      <c r="O213" s="1">
        <v>63.2</v>
      </c>
      <c r="P213" s="1">
        <v>1.0</v>
      </c>
    </row>
    <row r="214">
      <c r="A214" s="1" t="s">
        <v>29</v>
      </c>
      <c r="B214" s="1" t="s">
        <v>608</v>
      </c>
      <c r="C214" s="2" t="s">
        <v>499</v>
      </c>
      <c r="D214" s="1" t="s">
        <v>19</v>
      </c>
      <c r="E214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14" s="1" t="s">
        <v>311</v>
      </c>
      <c r="G214" s="1" t="s">
        <v>312</v>
      </c>
      <c r="H214" s="1" t="s">
        <v>313</v>
      </c>
      <c r="I214" s="1" t="s">
        <v>16</v>
      </c>
      <c r="J214" s="1" t="s">
        <v>23</v>
      </c>
      <c r="K214" s="1" t="s">
        <v>16</v>
      </c>
      <c r="L214" s="1" t="s">
        <v>16</v>
      </c>
      <c r="M214" s="1" t="s">
        <v>16</v>
      </c>
      <c r="N214" s="1" t="s">
        <v>16</v>
      </c>
      <c r="O214" s="1">
        <v>71.2</v>
      </c>
      <c r="P214" s="1">
        <v>1.0</v>
      </c>
    </row>
    <row r="215">
      <c r="A215" s="1" t="s">
        <v>29</v>
      </c>
      <c r="B215" s="1" t="s">
        <v>609</v>
      </c>
      <c r="C215" s="2" t="s">
        <v>499</v>
      </c>
      <c r="D215" s="1" t="s">
        <v>19</v>
      </c>
      <c r="E215" s="3" t="str">
        <f>HYPERLINK("https://fyndiq.se/produkt/93724848627e4e25/", "Xiaomi Redmi 13C 5G Transparent Skyddsfodral – Skydd med Extra Kant")</f>
        <v>Xiaomi Redmi 13C 5G Transparent Skyddsfodral – Skydd med Extra Kant</v>
      </c>
      <c r="F215" s="1" t="s">
        <v>610</v>
      </c>
      <c r="G215" s="1" t="s">
        <v>611</v>
      </c>
      <c r="H215" s="1" t="s">
        <v>612</v>
      </c>
      <c r="I215" s="1" t="s">
        <v>16</v>
      </c>
      <c r="J215" s="1" t="s">
        <v>23</v>
      </c>
      <c r="K215" s="1" t="s">
        <v>16</v>
      </c>
      <c r="L215" s="1" t="s">
        <v>16</v>
      </c>
      <c r="M215" s="1" t="s">
        <v>16</v>
      </c>
      <c r="N215" s="1" t="s">
        <v>16</v>
      </c>
      <c r="O215" s="1">
        <v>63.2</v>
      </c>
      <c r="P215" s="1">
        <v>1.0</v>
      </c>
    </row>
    <row r="216">
      <c r="A216" s="1" t="s">
        <v>29</v>
      </c>
      <c r="B216" s="1" t="s">
        <v>613</v>
      </c>
      <c r="C216" s="2" t="s">
        <v>499</v>
      </c>
      <c r="D216" s="1" t="s">
        <v>19</v>
      </c>
      <c r="E216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216" s="1" t="s">
        <v>614</v>
      </c>
      <c r="G216" s="1" t="s">
        <v>615</v>
      </c>
      <c r="H216" s="1" t="s">
        <v>616</v>
      </c>
      <c r="I216" s="1" t="s">
        <v>16</v>
      </c>
      <c r="J216" s="1" t="s">
        <v>23</v>
      </c>
      <c r="K216" s="1" t="s">
        <v>16</v>
      </c>
      <c r="L216" s="1" t="s">
        <v>16</v>
      </c>
      <c r="M216" s="1" t="s">
        <v>16</v>
      </c>
      <c r="N216" s="1" t="s">
        <v>16</v>
      </c>
      <c r="O216" s="1">
        <v>71.2</v>
      </c>
      <c r="P216" s="1">
        <v>1.0</v>
      </c>
    </row>
    <row r="217">
      <c r="A217" s="1" t="s">
        <v>29</v>
      </c>
      <c r="B217" s="1" t="s">
        <v>617</v>
      </c>
      <c r="C217" s="2" t="s">
        <v>499</v>
      </c>
      <c r="D217" s="1" t="s">
        <v>19</v>
      </c>
      <c r="E217" s="3" t="str">
        <f>HYPERLINK("https://fyndiq.se/produkt/4cdad3b689104202/", "2-PACK Full Cover Iphone 7 Vit - Härdat Glas 9H Skärmskydd 3D")</f>
        <v>2-PACK Full Cover Iphone 7 Vit - Härdat Glas 9H Skärmskydd 3D</v>
      </c>
      <c r="F217" s="1" t="s">
        <v>618</v>
      </c>
      <c r="G217" s="1" t="s">
        <v>619</v>
      </c>
      <c r="H217" s="1" t="s">
        <v>620</v>
      </c>
      <c r="I217" s="1" t="s">
        <v>16</v>
      </c>
      <c r="J217" s="1" t="s">
        <v>23</v>
      </c>
      <c r="K217" s="1" t="s">
        <v>16</v>
      </c>
      <c r="L217" s="1" t="s">
        <v>16</v>
      </c>
      <c r="M217" s="1" t="s">
        <v>16</v>
      </c>
      <c r="N217" s="1" t="s">
        <v>16</v>
      </c>
      <c r="O217" s="1">
        <v>55.2</v>
      </c>
      <c r="P217" s="1">
        <v>1.0</v>
      </c>
    </row>
    <row r="218">
      <c r="A218" s="1" t="s">
        <v>29</v>
      </c>
      <c r="B218" s="1" t="s">
        <v>621</v>
      </c>
      <c r="C218" s="2" t="s">
        <v>499</v>
      </c>
      <c r="D218" s="1" t="s">
        <v>19</v>
      </c>
      <c r="E218" s="3" t="str">
        <f>HYPERLINK("https://fyndiq.se/produkt/ad87564d83b94854/", "2-Pack Samsung A03s Skärmskydd &amp; 1-Pack linsskydd - Härdat Glas 9H - Super kvalitet 3D")</f>
        <v>2-Pack Samsung A03s Skärmskydd &amp; 1-Pack linsskydd - Härdat Glas 9H - Super kvalitet 3D</v>
      </c>
      <c r="F218" s="1" t="s">
        <v>622</v>
      </c>
      <c r="G218" s="1" t="s">
        <v>623</v>
      </c>
      <c r="H218" s="1" t="s">
        <v>624</v>
      </c>
      <c r="I218" s="1" t="s">
        <v>16</v>
      </c>
      <c r="J218" s="1" t="s">
        <v>23</v>
      </c>
      <c r="K218" s="1" t="s">
        <v>16</v>
      </c>
      <c r="L218" s="1" t="s">
        <v>16</v>
      </c>
      <c r="M218" s="1" t="s">
        <v>16</v>
      </c>
      <c r="N218" s="1" t="s">
        <v>16</v>
      </c>
      <c r="O218" s="1">
        <v>71.2</v>
      </c>
      <c r="P218" s="1">
        <v>1.0</v>
      </c>
    </row>
    <row r="219">
      <c r="A219" s="1" t="s">
        <v>29</v>
      </c>
      <c r="B219" s="1" t="s">
        <v>625</v>
      </c>
      <c r="C219" s="2" t="s">
        <v>499</v>
      </c>
      <c r="D219" s="1" t="s">
        <v>19</v>
      </c>
      <c r="E219" s="3" t="str">
        <f>HYPERLINK("https://fyndiq.se/produkt/c26c9ffef37a436a/", "2-Pack Samsung A35 5G Skärmskydd i Härdat Glas")</f>
        <v>2-Pack Samsung A35 5G Skärmskydd i Härdat Glas</v>
      </c>
      <c r="F219" s="1" t="s">
        <v>432</v>
      </c>
      <c r="G219" s="1" t="s">
        <v>433</v>
      </c>
      <c r="H219" s="1" t="s">
        <v>434</v>
      </c>
      <c r="I219" s="1" t="s">
        <v>16</v>
      </c>
      <c r="J219" s="1" t="s">
        <v>23</v>
      </c>
      <c r="K219" s="1" t="s">
        <v>16</v>
      </c>
      <c r="L219" s="1" t="s">
        <v>16</v>
      </c>
      <c r="M219" s="1" t="s">
        <v>16</v>
      </c>
      <c r="N219" s="1" t="s">
        <v>16</v>
      </c>
      <c r="O219" s="1">
        <v>63.2</v>
      </c>
      <c r="P219" s="1">
        <v>1.0</v>
      </c>
    </row>
    <row r="220">
      <c r="A220" s="1" t="s">
        <v>29</v>
      </c>
      <c r="B220" s="1" t="s">
        <v>626</v>
      </c>
      <c r="C220" s="2" t="s">
        <v>499</v>
      </c>
      <c r="D220" s="1" t="s">
        <v>19</v>
      </c>
      <c r="E22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20" s="1" t="s">
        <v>103</v>
      </c>
      <c r="G220" s="1" t="s">
        <v>104</v>
      </c>
      <c r="H220" s="1" t="s">
        <v>105</v>
      </c>
      <c r="I220" s="1" t="s">
        <v>16</v>
      </c>
      <c r="J220" s="1" t="s">
        <v>23</v>
      </c>
      <c r="K220" s="1" t="s">
        <v>16</v>
      </c>
      <c r="L220" s="1" t="s">
        <v>16</v>
      </c>
      <c r="M220" s="1" t="s">
        <v>16</v>
      </c>
      <c r="N220" s="1" t="s">
        <v>16</v>
      </c>
      <c r="O220" s="1">
        <v>63.2</v>
      </c>
      <c r="P220" s="1">
        <v>1.0</v>
      </c>
    </row>
    <row r="221">
      <c r="A221" s="1" t="s">
        <v>29</v>
      </c>
      <c r="B221" s="1" t="s">
        <v>627</v>
      </c>
      <c r="C221" s="2" t="s">
        <v>499</v>
      </c>
      <c r="D221" s="1" t="s">
        <v>19</v>
      </c>
      <c r="E221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221" s="1" t="s">
        <v>628</v>
      </c>
      <c r="G221" s="1" t="s">
        <v>629</v>
      </c>
      <c r="H221" s="1" t="s">
        <v>630</v>
      </c>
      <c r="I221" s="1" t="s">
        <v>16</v>
      </c>
      <c r="J221" s="1" t="s">
        <v>23</v>
      </c>
      <c r="K221" s="1" t="s">
        <v>16</v>
      </c>
      <c r="L221" s="1" t="s">
        <v>16</v>
      </c>
      <c r="M221" s="1" t="s">
        <v>16</v>
      </c>
      <c r="N221" s="1" t="s">
        <v>16</v>
      </c>
      <c r="O221" s="1">
        <v>71.2</v>
      </c>
      <c r="P221" s="1">
        <v>1.0</v>
      </c>
    </row>
    <row r="222">
      <c r="A222" s="1" t="s">
        <v>29</v>
      </c>
      <c r="B222" s="1" t="s">
        <v>631</v>
      </c>
      <c r="C222" s="2" t="s">
        <v>499</v>
      </c>
      <c r="D222" s="1" t="s">
        <v>19</v>
      </c>
      <c r="E222" s="3" t="str">
        <f>HYPERLINK("https://fyndiq.se/produkt/a871a7da0b2249a8/", "2-Pack Iphone 11 Pro Max - 9H Härdat Glass - Top Kvalitet")</f>
        <v>2-Pack Iphone 11 Pro Max - 9H Härdat Glass - Top Kvalitet</v>
      </c>
      <c r="F222" s="1" t="s">
        <v>559</v>
      </c>
      <c r="G222" s="1" t="s">
        <v>560</v>
      </c>
      <c r="H222" s="1" t="s">
        <v>561</v>
      </c>
      <c r="I222" s="1" t="s">
        <v>16</v>
      </c>
      <c r="J222" s="1" t="s">
        <v>23</v>
      </c>
      <c r="K222" s="1" t="s">
        <v>16</v>
      </c>
      <c r="L222" s="1" t="s">
        <v>16</v>
      </c>
      <c r="M222" s="1" t="s">
        <v>16</v>
      </c>
      <c r="N222" s="1" t="s">
        <v>16</v>
      </c>
      <c r="O222" s="1">
        <v>55.2</v>
      </c>
      <c r="P222" s="1">
        <v>1.0</v>
      </c>
    </row>
    <row r="223">
      <c r="A223" s="1" t="s">
        <v>29</v>
      </c>
      <c r="B223" s="1" t="s">
        <v>632</v>
      </c>
      <c r="C223" s="2" t="s">
        <v>499</v>
      </c>
      <c r="D223" s="1" t="s">
        <v>19</v>
      </c>
      <c r="E2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23" s="1" t="s">
        <v>26</v>
      </c>
      <c r="G223" s="1" t="s">
        <v>27</v>
      </c>
      <c r="H223" s="1" t="s">
        <v>28</v>
      </c>
      <c r="I223" s="1" t="s">
        <v>16</v>
      </c>
      <c r="J223" s="1" t="s">
        <v>23</v>
      </c>
      <c r="K223" s="1" t="s">
        <v>16</v>
      </c>
      <c r="L223" s="1" t="s">
        <v>16</v>
      </c>
      <c r="M223" s="1" t="s">
        <v>16</v>
      </c>
      <c r="N223" s="1" t="s">
        <v>16</v>
      </c>
      <c r="O223" s="1">
        <v>71.2</v>
      </c>
      <c r="P223" s="1">
        <v>1.0</v>
      </c>
    </row>
    <row r="224">
      <c r="A224" s="1" t="s">
        <v>29</v>
      </c>
      <c r="B224" s="1" t="s">
        <v>633</v>
      </c>
      <c r="C224" s="2" t="s">
        <v>499</v>
      </c>
      <c r="D224" s="1" t="s">
        <v>19</v>
      </c>
      <c r="E224" s="3" t="str">
        <f>HYPERLINK("https://fyndiq.se/produkt/311d90a74d234421/", "2 Pack Xiaomi 12 - Härdat glas 9H-Super kvalitet 3D Skärmskydd")</f>
        <v>2 Pack Xiaomi 12 - Härdat glas 9H-Super kvalitet 3D Skärmskydd</v>
      </c>
      <c r="F224" s="1" t="s">
        <v>582</v>
      </c>
      <c r="G224" s="1" t="s">
        <v>583</v>
      </c>
      <c r="H224" s="1" t="s">
        <v>584</v>
      </c>
      <c r="I224" s="1" t="s">
        <v>16</v>
      </c>
      <c r="J224" s="1" t="s">
        <v>23</v>
      </c>
      <c r="K224" s="1" t="s">
        <v>16</v>
      </c>
      <c r="L224" s="1" t="s">
        <v>16</v>
      </c>
      <c r="M224" s="1" t="s">
        <v>16</v>
      </c>
      <c r="N224" s="1" t="s">
        <v>16</v>
      </c>
      <c r="O224" s="1">
        <v>63.2</v>
      </c>
      <c r="P224" s="1">
        <v>1.0</v>
      </c>
    </row>
    <row r="225">
      <c r="A225" s="1" t="s">
        <v>29</v>
      </c>
      <c r="B225" s="1" t="s">
        <v>634</v>
      </c>
      <c r="C225" s="2" t="s">
        <v>499</v>
      </c>
      <c r="D225" s="1" t="s">
        <v>19</v>
      </c>
      <c r="E225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225" s="1" t="s">
        <v>635</v>
      </c>
      <c r="G225" s="1" t="s">
        <v>636</v>
      </c>
      <c r="H225" s="1" t="s">
        <v>637</v>
      </c>
      <c r="I225" s="1" t="s">
        <v>16</v>
      </c>
      <c r="J225" s="1" t="s">
        <v>23</v>
      </c>
      <c r="K225" s="1" t="s">
        <v>16</v>
      </c>
      <c r="L225" s="1" t="s">
        <v>16</v>
      </c>
      <c r="M225" s="1" t="s">
        <v>16</v>
      </c>
      <c r="N225" s="1" t="s">
        <v>16</v>
      </c>
      <c r="O225" s="1">
        <v>63.2</v>
      </c>
      <c r="P225" s="1">
        <v>1.0</v>
      </c>
    </row>
    <row r="226">
      <c r="A226" s="1" t="s">
        <v>29</v>
      </c>
      <c r="B226" s="1" t="s">
        <v>638</v>
      </c>
      <c r="C226" s="2" t="s">
        <v>499</v>
      </c>
      <c r="D226" s="1" t="s">
        <v>19</v>
      </c>
      <c r="E226" s="3" t="str">
        <f>HYPERLINK("https://fyndiq.se/produkt/13e76851ca504320/", "2-Pack Samsung Galaxy S22 Ultra - Härdat glas 9H - Top kvalitet")</f>
        <v>2-Pack Samsung Galaxy S22 Ultra - Härdat glas 9H - Top kvalitet</v>
      </c>
      <c r="F226" s="1" t="s">
        <v>140</v>
      </c>
      <c r="G226" s="1" t="s">
        <v>141</v>
      </c>
      <c r="H226" s="1" t="s">
        <v>142</v>
      </c>
      <c r="I226" s="1" t="s">
        <v>16</v>
      </c>
      <c r="J226" s="1" t="s">
        <v>23</v>
      </c>
      <c r="K226" s="1" t="s">
        <v>16</v>
      </c>
      <c r="L226" s="1" t="s">
        <v>16</v>
      </c>
      <c r="M226" s="1" t="s">
        <v>16</v>
      </c>
      <c r="N226" s="1" t="s">
        <v>16</v>
      </c>
      <c r="O226" s="1">
        <v>63.2</v>
      </c>
      <c r="P226" s="1">
        <v>1.0</v>
      </c>
    </row>
    <row r="227">
      <c r="A227" s="1" t="s">
        <v>29</v>
      </c>
      <c r="B227" s="1" t="s">
        <v>639</v>
      </c>
      <c r="C227" s="2" t="s">
        <v>499</v>
      </c>
      <c r="D227" s="1" t="s">
        <v>19</v>
      </c>
      <c r="E227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227" s="1" t="s">
        <v>603</v>
      </c>
      <c r="G227" s="1" t="s">
        <v>604</v>
      </c>
      <c r="H227" s="1" t="s">
        <v>605</v>
      </c>
      <c r="I227" s="1" t="s">
        <v>16</v>
      </c>
      <c r="J227" s="1" t="s">
        <v>23</v>
      </c>
      <c r="K227" s="1" t="s">
        <v>16</v>
      </c>
      <c r="L227" s="1" t="s">
        <v>16</v>
      </c>
      <c r="M227" s="1" t="s">
        <v>16</v>
      </c>
      <c r="N227" s="1" t="s">
        <v>16</v>
      </c>
      <c r="O227" s="1">
        <v>143.2</v>
      </c>
      <c r="P227" s="1">
        <v>1.0</v>
      </c>
    </row>
    <row r="228">
      <c r="A228" s="1" t="s">
        <v>29</v>
      </c>
      <c r="B228" s="1" t="s">
        <v>640</v>
      </c>
      <c r="C228" s="2" t="s">
        <v>499</v>
      </c>
      <c r="D228" s="1" t="s">
        <v>19</v>
      </c>
      <c r="E228" s="3" t="str">
        <f>HYPERLINK("https://fyndiq.se/produkt/4e6e79ea76a944ee/", "2-Pack Samsung A42 5G Skärmskydd - Härdat Glas 9H - Super kvalitet 3D")</f>
        <v>2-Pack Samsung A42 5G Skärmskydd - Härdat Glas 9H - Super kvalitet 3D</v>
      </c>
      <c r="F228" s="1" t="s">
        <v>641</v>
      </c>
      <c r="G228" s="1" t="s">
        <v>642</v>
      </c>
      <c r="H228" s="1" t="s">
        <v>643</v>
      </c>
      <c r="I228" s="1" t="s">
        <v>16</v>
      </c>
      <c r="J228" s="1" t="s">
        <v>23</v>
      </c>
      <c r="K228" s="1" t="s">
        <v>16</v>
      </c>
      <c r="L228" s="1" t="s">
        <v>16</v>
      </c>
      <c r="M228" s="1" t="s">
        <v>16</v>
      </c>
      <c r="N228" s="1" t="s">
        <v>16</v>
      </c>
      <c r="O228" s="1">
        <v>63.2</v>
      </c>
      <c r="P228" s="1">
        <v>1.0</v>
      </c>
    </row>
    <row r="229">
      <c r="A229" s="1" t="s">
        <v>29</v>
      </c>
      <c r="B229" s="1" t="s">
        <v>644</v>
      </c>
      <c r="C229" s="2" t="s">
        <v>499</v>
      </c>
      <c r="D229" s="1" t="s">
        <v>19</v>
      </c>
      <c r="E229" s="3" t="str">
        <f>HYPERLINK("https://fyndiq.se/produkt/60656ba8dce64ae4/", "2 Pack Samsung Galaxy A50 - Härdat glas 9H - Super kvalitet 3D")</f>
        <v>2 Pack Samsung Galaxy A50 - Härdat glas 9H - Super kvalitet 3D</v>
      </c>
      <c r="F229" s="1" t="s">
        <v>645</v>
      </c>
      <c r="G229" s="1" t="s">
        <v>646</v>
      </c>
      <c r="H229" s="1" t="s">
        <v>647</v>
      </c>
      <c r="I229" s="1" t="s">
        <v>16</v>
      </c>
      <c r="J229" s="1" t="s">
        <v>23</v>
      </c>
      <c r="K229" s="1" t="s">
        <v>16</v>
      </c>
      <c r="L229" s="1" t="s">
        <v>16</v>
      </c>
      <c r="M229" s="1" t="s">
        <v>16</v>
      </c>
      <c r="N229" s="1" t="s">
        <v>16</v>
      </c>
      <c r="O229" s="1">
        <v>63.2</v>
      </c>
      <c r="P229" s="1">
        <v>1.0</v>
      </c>
    </row>
    <row r="230">
      <c r="A230" s="1" t="s">
        <v>29</v>
      </c>
      <c r="B230" s="1" t="s">
        <v>648</v>
      </c>
      <c r="C230" s="2" t="s">
        <v>499</v>
      </c>
      <c r="D230" s="1" t="s">
        <v>19</v>
      </c>
      <c r="E230" s="3" t="str">
        <f>HYPERLINK("https://fyndiq.se/produkt/860c7ae305b54883/", "2 Pack Samsung S21 Ultra 5G - Härdat glas 9H - Super kvalitet 3D")</f>
        <v>2 Pack Samsung S21 Ultra 5G - Härdat glas 9H - Super kvalitet 3D</v>
      </c>
      <c r="F230" s="1" t="s">
        <v>649</v>
      </c>
      <c r="G230" s="1" t="s">
        <v>650</v>
      </c>
      <c r="H230" s="1" t="s">
        <v>651</v>
      </c>
      <c r="I230" s="1" t="s">
        <v>16</v>
      </c>
      <c r="J230" s="1" t="s">
        <v>23</v>
      </c>
      <c r="K230" s="1" t="s">
        <v>16</v>
      </c>
      <c r="L230" s="1" t="s">
        <v>16</v>
      </c>
      <c r="M230" s="1" t="s">
        <v>16</v>
      </c>
      <c r="N230" s="1" t="s">
        <v>16</v>
      </c>
      <c r="O230" s="1">
        <v>63.2</v>
      </c>
      <c r="P230" s="1">
        <v>1.0</v>
      </c>
    </row>
    <row r="231">
      <c r="A231" s="1" t="s">
        <v>29</v>
      </c>
      <c r="B231" s="1" t="s">
        <v>652</v>
      </c>
      <c r="C231" s="2" t="s">
        <v>499</v>
      </c>
      <c r="D231" s="1" t="s">
        <v>19</v>
      </c>
      <c r="E2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31" s="1" t="s">
        <v>26</v>
      </c>
      <c r="G231" s="1" t="s">
        <v>27</v>
      </c>
      <c r="H231" s="1" t="s">
        <v>28</v>
      </c>
      <c r="I231" s="1" t="s">
        <v>16</v>
      </c>
      <c r="J231" s="1" t="s">
        <v>23</v>
      </c>
      <c r="K231" s="1" t="s">
        <v>16</v>
      </c>
      <c r="L231" s="1" t="s">
        <v>16</v>
      </c>
      <c r="M231" s="1" t="s">
        <v>16</v>
      </c>
      <c r="N231" s="1" t="s">
        <v>16</v>
      </c>
      <c r="O231" s="1">
        <v>71.2</v>
      </c>
      <c r="P231" s="1">
        <v>1.0</v>
      </c>
    </row>
    <row r="232">
      <c r="A232" s="1" t="s">
        <v>29</v>
      </c>
      <c r="B232" s="1" t="s">
        <v>653</v>
      </c>
      <c r="C232" s="2" t="s">
        <v>499</v>
      </c>
      <c r="D232" s="1" t="s">
        <v>19</v>
      </c>
      <c r="E232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232" s="1" t="s">
        <v>302</v>
      </c>
      <c r="G232" s="1" t="s">
        <v>303</v>
      </c>
      <c r="H232" s="1" t="s">
        <v>304</v>
      </c>
      <c r="I232" s="1" t="s">
        <v>16</v>
      </c>
      <c r="J232" s="1" t="s">
        <v>23</v>
      </c>
      <c r="K232" s="1" t="s">
        <v>16</v>
      </c>
      <c r="L232" s="1" t="s">
        <v>16</v>
      </c>
      <c r="M232" s="1" t="s">
        <v>16</v>
      </c>
      <c r="N232" s="1" t="s">
        <v>16</v>
      </c>
      <c r="O232" s="1">
        <v>63.2</v>
      </c>
      <c r="P232" s="1">
        <v>1.0</v>
      </c>
    </row>
    <row r="233">
      <c r="A233" s="1" t="s">
        <v>29</v>
      </c>
      <c r="B233" s="1" t="s">
        <v>654</v>
      </c>
      <c r="C233" s="2" t="s">
        <v>499</v>
      </c>
      <c r="D233" s="1" t="s">
        <v>19</v>
      </c>
      <c r="E233" s="3" t="str">
        <f>HYPERLINK("https://fyndiq.se/produkt/f458e3a3c7f64c63/", "2-Pack Apple Watch 42mm – Härdat glas 9H – Super kvalitet 3D")</f>
        <v>2-Pack Apple Watch 42mm – Härdat glas 9H – Super kvalitet 3D</v>
      </c>
      <c r="F233" s="1" t="s">
        <v>655</v>
      </c>
      <c r="G233" s="1" t="s">
        <v>656</v>
      </c>
      <c r="H233" s="1" t="s">
        <v>657</v>
      </c>
      <c r="I233" s="1" t="s">
        <v>16</v>
      </c>
      <c r="J233" s="1" t="s">
        <v>23</v>
      </c>
      <c r="K233" s="1" t="s">
        <v>16</v>
      </c>
      <c r="L233" s="1" t="s">
        <v>16</v>
      </c>
      <c r="M233" s="1" t="s">
        <v>16</v>
      </c>
      <c r="N233" s="1" t="s">
        <v>16</v>
      </c>
      <c r="O233" s="1">
        <v>55.2</v>
      </c>
      <c r="P233" s="1">
        <v>1.0</v>
      </c>
    </row>
    <row r="234">
      <c r="A234" s="1" t="s">
        <v>29</v>
      </c>
      <c r="B234" s="1" t="s">
        <v>658</v>
      </c>
      <c r="C234" s="2" t="s">
        <v>499</v>
      </c>
      <c r="D234" s="1" t="s">
        <v>19</v>
      </c>
      <c r="E234" s="3" t="str">
        <f>HYPERLINK("https://fyndiq.se/produkt/925ae49423884615/", "2-Pack Samsung S22 Ultra Skärmskydd &amp; 1-Pack linsskydd -9H GLAS")</f>
        <v>2-Pack Samsung S22 Ultra Skärmskydd &amp; 1-Pack linsskydd -9H GLAS</v>
      </c>
      <c r="F234" s="1" t="s">
        <v>335</v>
      </c>
      <c r="G234" s="1" t="s">
        <v>336</v>
      </c>
      <c r="H234" s="1" t="s">
        <v>337</v>
      </c>
      <c r="I234" s="1" t="s">
        <v>16</v>
      </c>
      <c r="J234" s="1" t="s">
        <v>23</v>
      </c>
      <c r="K234" s="1" t="s">
        <v>16</v>
      </c>
      <c r="L234" s="1" t="s">
        <v>16</v>
      </c>
      <c r="M234" s="1" t="s">
        <v>16</v>
      </c>
      <c r="N234" s="1" t="s">
        <v>16</v>
      </c>
      <c r="O234" s="1">
        <v>71.2</v>
      </c>
      <c r="P234" s="1">
        <v>1.0</v>
      </c>
    </row>
    <row r="235">
      <c r="A235" s="1" t="s">
        <v>29</v>
      </c>
      <c r="B235" s="1" t="s">
        <v>659</v>
      </c>
      <c r="C235" s="2" t="s">
        <v>499</v>
      </c>
      <c r="D235" s="1" t="s">
        <v>19</v>
      </c>
      <c r="E235" s="3" t="str">
        <f>HYPERLINK("https://fyndiq.se/produkt/c6f3e47a88184e8d/", "2-Pack SAMSUNG A55 Skärmskydd - Härdat Glas 9H - Super kvalitet 3D")</f>
        <v>2-Pack SAMSUNG A55 Skärmskydd - Härdat Glas 9H - Super kvalitet 3D</v>
      </c>
      <c r="F235" s="1" t="s">
        <v>83</v>
      </c>
      <c r="G235" s="1" t="s">
        <v>84</v>
      </c>
      <c r="H235" s="1" t="s">
        <v>85</v>
      </c>
      <c r="I235" s="1" t="s">
        <v>16</v>
      </c>
      <c r="J235" s="1" t="s">
        <v>23</v>
      </c>
      <c r="K235" s="1" t="s">
        <v>16</v>
      </c>
      <c r="L235" s="1" t="s">
        <v>16</v>
      </c>
      <c r="M235" s="1" t="s">
        <v>16</v>
      </c>
      <c r="N235" s="1" t="s">
        <v>16</v>
      </c>
      <c r="O235" s="1">
        <v>63.2</v>
      </c>
      <c r="P235" s="1">
        <v>1.0</v>
      </c>
    </row>
    <row r="236">
      <c r="A236" s="1" t="s">
        <v>29</v>
      </c>
      <c r="B236" s="1" t="s">
        <v>660</v>
      </c>
      <c r="C236" s="2" t="s">
        <v>499</v>
      </c>
      <c r="D236" s="1" t="s">
        <v>19</v>
      </c>
      <c r="E236" s="3" t="str">
        <f t="shared" ref="E236:E237" si="3">HYPERLINK("https://fyndiq.se/produkt/f15b82570d4144d0/", "2-Pack Apple Watch 41mm – Härdat glas 9H – Super kvalitet 3D")</f>
        <v>2-Pack Apple Watch 41mm – Härdat glas 9H – Super kvalitet 3D</v>
      </c>
      <c r="F236" s="1" t="s">
        <v>144</v>
      </c>
      <c r="G236" s="1" t="s">
        <v>145</v>
      </c>
      <c r="H236" s="1" t="s">
        <v>146</v>
      </c>
      <c r="I236" s="1" t="s">
        <v>16</v>
      </c>
      <c r="J236" s="1" t="s">
        <v>23</v>
      </c>
      <c r="K236" s="1" t="s">
        <v>16</v>
      </c>
      <c r="L236" s="1" t="s">
        <v>16</v>
      </c>
      <c r="M236" s="1" t="s">
        <v>16</v>
      </c>
      <c r="N236" s="1" t="s">
        <v>16</v>
      </c>
      <c r="O236" s="1">
        <v>55.2</v>
      </c>
      <c r="P236" s="1">
        <v>1.0</v>
      </c>
    </row>
    <row r="237">
      <c r="A237" s="1" t="s">
        <v>29</v>
      </c>
      <c r="B237" s="1" t="s">
        <v>661</v>
      </c>
      <c r="C237" s="2" t="s">
        <v>499</v>
      </c>
      <c r="D237" s="1" t="s">
        <v>19</v>
      </c>
      <c r="E237" s="3" t="str">
        <f t="shared" si="3"/>
        <v>2-Pack Apple Watch 41mm – Härdat glas 9H – Super kvalitet 3D</v>
      </c>
      <c r="F237" s="1" t="s">
        <v>144</v>
      </c>
      <c r="G237" s="1" t="s">
        <v>145</v>
      </c>
      <c r="H237" s="1" t="s">
        <v>146</v>
      </c>
      <c r="I237" s="1" t="s">
        <v>16</v>
      </c>
      <c r="J237" s="1" t="s">
        <v>23</v>
      </c>
      <c r="K237" s="1" t="s">
        <v>16</v>
      </c>
      <c r="L237" s="1" t="s">
        <v>16</v>
      </c>
      <c r="M237" s="1" t="s">
        <v>16</v>
      </c>
      <c r="N237" s="1" t="s">
        <v>16</v>
      </c>
      <c r="O237" s="1">
        <v>55.2</v>
      </c>
      <c r="P237" s="1">
        <v>1.0</v>
      </c>
    </row>
    <row r="238">
      <c r="A238" s="1" t="s">
        <v>29</v>
      </c>
      <c r="B238" s="1" t="s">
        <v>662</v>
      </c>
      <c r="C238" s="2" t="s">
        <v>499</v>
      </c>
      <c r="D238" s="1" t="s">
        <v>19</v>
      </c>
      <c r="E238" s="3" t="str">
        <f>HYPERLINK("https://fyndiq.se/produkt/5d384cc8795744b0/", "2-Pack Samsung A55 Skärmskydd i Härdat Glas")</f>
        <v>2-Pack Samsung A55 Skärmskydd i Härdat Glas</v>
      </c>
      <c r="F238" s="1" t="s">
        <v>191</v>
      </c>
      <c r="G238" s="1" t="s">
        <v>192</v>
      </c>
      <c r="H238" s="1" t="s">
        <v>193</v>
      </c>
      <c r="I238" s="1" t="s">
        <v>16</v>
      </c>
      <c r="J238" s="1" t="s">
        <v>23</v>
      </c>
      <c r="K238" s="1" t="s">
        <v>16</v>
      </c>
      <c r="L238" s="1" t="s">
        <v>16</v>
      </c>
      <c r="M238" s="1" t="s">
        <v>16</v>
      </c>
      <c r="N238" s="1" t="s">
        <v>16</v>
      </c>
      <c r="O238" s="1">
        <v>63.2</v>
      </c>
      <c r="P238" s="1">
        <v>1.0</v>
      </c>
    </row>
    <row r="239">
      <c r="A239" s="1" t="s">
        <v>29</v>
      </c>
      <c r="B239" s="1" t="s">
        <v>663</v>
      </c>
      <c r="C239" s="2" t="s">
        <v>499</v>
      </c>
      <c r="D239" s="1" t="s">
        <v>19</v>
      </c>
      <c r="E239" s="3" t="str">
        <f>HYPERLINK("https://fyndiq.se/produkt/270ab3c9b834466d/", "2-Pack SONY XPERIA 10 V Skärmskydd - Härdat Glas 9H - Super kvalitet 3D")</f>
        <v>2-Pack SONY XPERIA 10 V Skärmskydd - Härdat Glas 9H - Super kvalitet 3D</v>
      </c>
      <c r="F239" s="1" t="s">
        <v>99</v>
      </c>
      <c r="G239" s="1" t="s">
        <v>100</v>
      </c>
      <c r="H239" s="1" t="s">
        <v>101</v>
      </c>
      <c r="I239" s="1" t="s">
        <v>16</v>
      </c>
      <c r="J239" s="1" t="s">
        <v>23</v>
      </c>
      <c r="K239" s="1" t="s">
        <v>16</v>
      </c>
      <c r="L239" s="1" t="s">
        <v>16</v>
      </c>
      <c r="M239" s="1" t="s">
        <v>16</v>
      </c>
      <c r="N239" s="1" t="s">
        <v>16</v>
      </c>
      <c r="O239" s="1">
        <v>63.2</v>
      </c>
      <c r="P239" s="1">
        <v>1.0</v>
      </c>
    </row>
    <row r="240">
      <c r="A240" s="1" t="s">
        <v>29</v>
      </c>
      <c r="B240" s="1" t="s">
        <v>664</v>
      </c>
      <c r="C240" s="2" t="s">
        <v>499</v>
      </c>
      <c r="D240" s="1" t="s">
        <v>19</v>
      </c>
      <c r="E240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40" s="1" t="s">
        <v>665</v>
      </c>
      <c r="G240" s="1" t="s">
        <v>666</v>
      </c>
      <c r="H240" s="1" t="s">
        <v>667</v>
      </c>
      <c r="I240" s="1" t="s">
        <v>16</v>
      </c>
      <c r="J240" s="1" t="s">
        <v>23</v>
      </c>
      <c r="K240" s="1" t="s">
        <v>16</v>
      </c>
      <c r="L240" s="1" t="s">
        <v>16</v>
      </c>
      <c r="M240" s="1" t="s">
        <v>16</v>
      </c>
      <c r="N240" s="1" t="s">
        <v>16</v>
      </c>
      <c r="O240" s="1">
        <v>63.2</v>
      </c>
      <c r="P240" s="1">
        <v>1.0</v>
      </c>
    </row>
    <row r="241">
      <c r="A241" s="1" t="s">
        <v>29</v>
      </c>
      <c r="B241" s="1" t="s">
        <v>668</v>
      </c>
      <c r="C241" s="2" t="s">
        <v>499</v>
      </c>
      <c r="D241" s="1" t="s">
        <v>19</v>
      </c>
      <c r="E241" s="3" t="str">
        <f>HYPERLINK("https://fyndiq.se/produkt/406117b60bf241a0/", "2-Pack Samsung Galaxy S9 - Härdat glas 9H - Super kvalitet 3D")</f>
        <v>2-Pack Samsung Galaxy S9 - Härdat glas 9H - Super kvalitet 3D</v>
      </c>
      <c r="F241" s="1" t="s">
        <v>228</v>
      </c>
      <c r="G241" s="1" t="s">
        <v>229</v>
      </c>
      <c r="H241" s="1" t="s">
        <v>230</v>
      </c>
      <c r="I241" s="1" t="s">
        <v>16</v>
      </c>
      <c r="J241" s="1" t="s">
        <v>23</v>
      </c>
      <c r="K241" s="1" t="s">
        <v>16</v>
      </c>
      <c r="L241" s="1" t="s">
        <v>16</v>
      </c>
      <c r="M241" s="1" t="s">
        <v>16</v>
      </c>
      <c r="N241" s="1" t="s">
        <v>16</v>
      </c>
      <c r="O241" s="1">
        <v>63.2</v>
      </c>
      <c r="P241" s="1">
        <v>1.0</v>
      </c>
    </row>
    <row r="242">
      <c r="A242" s="1" t="s">
        <v>29</v>
      </c>
      <c r="B242" s="1" t="s">
        <v>669</v>
      </c>
      <c r="C242" s="2" t="s">
        <v>499</v>
      </c>
      <c r="D242" s="1" t="s">
        <v>19</v>
      </c>
      <c r="E242" s="3" t="str">
        <f>HYPERLINK("https://fyndiq.se/produkt/5d384cc8795744b0/", "2-Pack Samsung A55 Skärmskydd i Härdat Glas")</f>
        <v>2-Pack Samsung A55 Skärmskydd i Härdat Glas</v>
      </c>
      <c r="F242" s="1" t="s">
        <v>191</v>
      </c>
      <c r="G242" s="1" t="s">
        <v>192</v>
      </c>
      <c r="H242" s="1" t="s">
        <v>193</v>
      </c>
      <c r="I242" s="1" t="s">
        <v>16</v>
      </c>
      <c r="J242" s="1" t="s">
        <v>23</v>
      </c>
      <c r="K242" s="1" t="s">
        <v>16</v>
      </c>
      <c r="L242" s="1" t="s">
        <v>16</v>
      </c>
      <c r="M242" s="1" t="s">
        <v>16</v>
      </c>
      <c r="N242" s="1" t="s">
        <v>16</v>
      </c>
      <c r="O242" s="1">
        <v>63.2</v>
      </c>
      <c r="P242" s="1">
        <v>2.0</v>
      </c>
    </row>
    <row r="243">
      <c r="A243" s="1" t="s">
        <v>29</v>
      </c>
      <c r="B243" s="1" t="s">
        <v>670</v>
      </c>
      <c r="C243" s="2" t="s">
        <v>499</v>
      </c>
      <c r="D243" s="1" t="s">
        <v>19</v>
      </c>
      <c r="E243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243" s="1" t="s">
        <v>671</v>
      </c>
      <c r="G243" s="1" t="s">
        <v>672</v>
      </c>
      <c r="H243" s="1" t="s">
        <v>673</v>
      </c>
      <c r="I243" s="1" t="s">
        <v>16</v>
      </c>
      <c r="J243" s="1" t="s">
        <v>23</v>
      </c>
      <c r="K243" s="1" t="s">
        <v>16</v>
      </c>
      <c r="L243" s="1" t="s">
        <v>16</v>
      </c>
      <c r="M243" s="1" t="s">
        <v>16</v>
      </c>
      <c r="N243" s="1" t="s">
        <v>16</v>
      </c>
      <c r="O243" s="1">
        <v>55.2</v>
      </c>
      <c r="P243" s="1">
        <v>1.0</v>
      </c>
    </row>
    <row r="244">
      <c r="A244" s="1" t="s">
        <v>29</v>
      </c>
      <c r="B244" s="1" t="s">
        <v>674</v>
      </c>
      <c r="C244" s="2" t="s">
        <v>499</v>
      </c>
      <c r="D244" s="1" t="s">
        <v>19</v>
      </c>
      <c r="E244" s="3" t="str">
        <f>HYPERLINK("https://fyndiq.se/produkt/e6085c39be274bf8/", "2-Pack GOOGLE PIXEL 7 Skärmskydd - Härdat Glas 9H - Super kvalitet 3D")</f>
        <v>2-Pack GOOGLE PIXEL 7 Skärmskydd - Härdat Glas 9H - Super kvalitet 3D</v>
      </c>
      <c r="F244" s="1" t="s">
        <v>675</v>
      </c>
      <c r="G244" s="1" t="s">
        <v>676</v>
      </c>
      <c r="H244" s="1" t="s">
        <v>677</v>
      </c>
      <c r="I244" s="1" t="s">
        <v>16</v>
      </c>
      <c r="J244" s="1" t="s">
        <v>23</v>
      </c>
      <c r="K244" s="1" t="s">
        <v>16</v>
      </c>
      <c r="L244" s="1" t="s">
        <v>16</v>
      </c>
      <c r="M244" s="1" t="s">
        <v>16</v>
      </c>
      <c r="N244" s="1" t="s">
        <v>16</v>
      </c>
      <c r="O244" s="1">
        <v>63.2</v>
      </c>
      <c r="P244" s="1">
        <v>1.0</v>
      </c>
    </row>
    <row r="245">
      <c r="A245" s="1" t="s">
        <v>29</v>
      </c>
      <c r="B245" s="1" t="s">
        <v>678</v>
      </c>
      <c r="C245" s="2" t="s">
        <v>499</v>
      </c>
      <c r="D245" s="1" t="s">
        <v>19</v>
      </c>
      <c r="E245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245" s="1" t="s">
        <v>679</v>
      </c>
      <c r="G245" s="1" t="s">
        <v>680</v>
      </c>
      <c r="H245" s="1" t="s">
        <v>681</v>
      </c>
      <c r="I245" s="1" t="s">
        <v>16</v>
      </c>
      <c r="J245" s="1" t="s">
        <v>23</v>
      </c>
      <c r="K245" s="1" t="s">
        <v>16</v>
      </c>
      <c r="L245" s="1" t="s">
        <v>16</v>
      </c>
      <c r="M245" s="1" t="s">
        <v>16</v>
      </c>
      <c r="N245" s="1" t="s">
        <v>16</v>
      </c>
      <c r="O245" s="1">
        <v>95.2</v>
      </c>
      <c r="P245" s="1">
        <v>1.0</v>
      </c>
    </row>
    <row r="246">
      <c r="A246" s="1" t="s">
        <v>29</v>
      </c>
      <c r="B246" s="1" t="s">
        <v>682</v>
      </c>
      <c r="C246" s="2" t="s">
        <v>499</v>
      </c>
      <c r="D246" s="1" t="s">
        <v>19</v>
      </c>
      <c r="E246" s="3" t="str">
        <f>HYPERLINK("https://fyndiq.se/produkt/0b0a4498022e4979/", "2-Pack Samsung Galaxy A12 - Härdat Glas 9H - Super Kvalitet 3D")</f>
        <v>2-Pack Samsung Galaxy A12 - Härdat Glas 9H - Super Kvalitet 3D</v>
      </c>
      <c r="F246" s="1" t="s">
        <v>683</v>
      </c>
      <c r="G246" s="1" t="s">
        <v>684</v>
      </c>
      <c r="H246" s="1" t="s">
        <v>685</v>
      </c>
      <c r="I246" s="1" t="s">
        <v>16</v>
      </c>
      <c r="J246" s="1" t="s">
        <v>23</v>
      </c>
      <c r="K246" s="1" t="s">
        <v>16</v>
      </c>
      <c r="L246" s="1" t="s">
        <v>16</v>
      </c>
      <c r="M246" s="1" t="s">
        <v>16</v>
      </c>
      <c r="N246" s="1" t="s">
        <v>16</v>
      </c>
      <c r="O246" s="1">
        <v>63.2</v>
      </c>
      <c r="P246" s="1">
        <v>1.0</v>
      </c>
    </row>
    <row r="247">
      <c r="A247" s="1" t="s">
        <v>29</v>
      </c>
      <c r="B247" s="1" t="s">
        <v>686</v>
      </c>
      <c r="C247" s="2" t="s">
        <v>499</v>
      </c>
      <c r="D247" s="1" t="s">
        <v>19</v>
      </c>
      <c r="E24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47" s="1" t="s">
        <v>183</v>
      </c>
      <c r="G247" s="1" t="s">
        <v>184</v>
      </c>
      <c r="H247" s="1" t="s">
        <v>185</v>
      </c>
      <c r="I247" s="1" t="s">
        <v>16</v>
      </c>
      <c r="J247" s="1" t="s">
        <v>23</v>
      </c>
      <c r="K247" s="1" t="s">
        <v>16</v>
      </c>
      <c r="L247" s="1" t="s">
        <v>16</v>
      </c>
      <c r="M247" s="1" t="s">
        <v>16</v>
      </c>
      <c r="N247" s="1" t="s">
        <v>16</v>
      </c>
      <c r="O247" s="1">
        <v>71.2</v>
      </c>
      <c r="P247" s="1">
        <v>1.0</v>
      </c>
    </row>
    <row r="248">
      <c r="A248" s="1" t="s">
        <v>29</v>
      </c>
      <c r="B248" s="1" t="s">
        <v>687</v>
      </c>
      <c r="C248" s="2" t="s">
        <v>499</v>
      </c>
      <c r="D248" s="1" t="s">
        <v>19</v>
      </c>
      <c r="E248" s="3" t="str">
        <f>HYPERLINK("https://fyndiq.se/produkt/e5a6f72cdd084932/", "1-Pack Samsung S20 PLUS 5G Skärmskydd - Härdat Glas 9H - Super kvalitet 3D")</f>
        <v>1-Pack Samsung S20 PLUS 5G Skärmskydd - Härdat Glas 9H - Super kvalitet 3D</v>
      </c>
      <c r="F248" s="1" t="s">
        <v>688</v>
      </c>
      <c r="G248" s="1" t="s">
        <v>689</v>
      </c>
      <c r="H248" s="1" t="s">
        <v>690</v>
      </c>
      <c r="I248" s="1" t="s">
        <v>16</v>
      </c>
      <c r="J248" s="1" t="s">
        <v>23</v>
      </c>
      <c r="K248" s="1" t="s">
        <v>16</v>
      </c>
      <c r="L248" s="1" t="s">
        <v>16</v>
      </c>
      <c r="M248" s="1" t="s">
        <v>16</v>
      </c>
      <c r="N248" s="1" t="s">
        <v>16</v>
      </c>
      <c r="O248" s="1">
        <v>55.2</v>
      </c>
      <c r="P248" s="1">
        <v>1.0</v>
      </c>
    </row>
    <row r="249">
      <c r="A249" s="1" t="s">
        <v>29</v>
      </c>
      <c r="B249" s="1" t="s">
        <v>691</v>
      </c>
      <c r="C249" s="2" t="s">
        <v>499</v>
      </c>
      <c r="D249" s="1" t="s">
        <v>19</v>
      </c>
      <c r="E249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49" s="1" t="s">
        <v>692</v>
      </c>
      <c r="G249" s="1" t="s">
        <v>693</v>
      </c>
      <c r="H249" s="1" t="s">
        <v>694</v>
      </c>
      <c r="I249" s="1" t="s">
        <v>16</v>
      </c>
      <c r="J249" s="1" t="s">
        <v>23</v>
      </c>
      <c r="K249" s="1" t="s">
        <v>16</v>
      </c>
      <c r="L249" s="1" t="s">
        <v>16</v>
      </c>
      <c r="M249" s="1" t="s">
        <v>16</v>
      </c>
      <c r="N249" s="1" t="s">
        <v>16</v>
      </c>
      <c r="O249" s="1">
        <v>55.2</v>
      </c>
      <c r="P249" s="1">
        <v>1.0</v>
      </c>
    </row>
    <row r="250">
      <c r="A250" s="1" t="s">
        <v>29</v>
      </c>
      <c r="B250" s="1" t="s">
        <v>695</v>
      </c>
      <c r="C250" s="2" t="s">
        <v>499</v>
      </c>
      <c r="D250" s="1" t="s">
        <v>19</v>
      </c>
      <c r="E25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50" s="1" t="s">
        <v>183</v>
      </c>
      <c r="G250" s="1" t="s">
        <v>184</v>
      </c>
      <c r="H250" s="1" t="s">
        <v>185</v>
      </c>
      <c r="I250" s="1" t="s">
        <v>16</v>
      </c>
      <c r="J250" s="1" t="s">
        <v>23</v>
      </c>
      <c r="K250" s="1" t="s">
        <v>16</v>
      </c>
      <c r="L250" s="1" t="s">
        <v>16</v>
      </c>
      <c r="M250" s="1" t="s">
        <v>16</v>
      </c>
      <c r="N250" s="1" t="s">
        <v>16</v>
      </c>
      <c r="O250" s="1">
        <v>71.2</v>
      </c>
      <c r="P250" s="1">
        <v>1.0</v>
      </c>
    </row>
    <row r="251">
      <c r="A251" s="1" t="s">
        <v>29</v>
      </c>
      <c r="B251" s="1" t="s">
        <v>696</v>
      </c>
      <c r="C251" s="2" t="s">
        <v>499</v>
      </c>
      <c r="D251" s="1" t="s">
        <v>19</v>
      </c>
      <c r="E251" s="3" t="str">
        <f>HYPERLINK("https://fyndiq.se/produkt/311d90a74d234421/", "2 Pack Xiaomi 12 - Härdat glas 9H-Super kvalitet 3D Skärmskydd")</f>
        <v>2 Pack Xiaomi 12 - Härdat glas 9H-Super kvalitet 3D Skärmskydd</v>
      </c>
      <c r="F251" s="1" t="s">
        <v>582</v>
      </c>
      <c r="G251" s="1" t="s">
        <v>583</v>
      </c>
      <c r="H251" s="1" t="s">
        <v>584</v>
      </c>
      <c r="I251" s="1" t="s">
        <v>16</v>
      </c>
      <c r="J251" s="1" t="s">
        <v>23</v>
      </c>
      <c r="K251" s="1" t="s">
        <v>16</v>
      </c>
      <c r="L251" s="1" t="s">
        <v>16</v>
      </c>
      <c r="M251" s="1" t="s">
        <v>16</v>
      </c>
      <c r="N251" s="1" t="s">
        <v>16</v>
      </c>
      <c r="O251" s="1">
        <v>63.2</v>
      </c>
      <c r="P251" s="1">
        <v>1.0</v>
      </c>
    </row>
    <row r="252">
      <c r="A252" s="1" t="s">
        <v>29</v>
      </c>
      <c r="B252" s="1" t="s">
        <v>697</v>
      </c>
      <c r="C252" s="2" t="s">
        <v>499</v>
      </c>
      <c r="D252" s="1" t="s">
        <v>19</v>
      </c>
      <c r="E252" s="3" t="str">
        <f>HYPERLINK("https://fyndiq.se/produkt/701c980a31d04f70/", "Samsung S23 FE 5G - 9H Härdat Glass - Super Kvalitet 3D")</f>
        <v>Samsung S23 FE 5G - 9H Härdat Glass - Super Kvalitet 3D</v>
      </c>
      <c r="F252" s="1" t="s">
        <v>698</v>
      </c>
      <c r="G252" s="1" t="s">
        <v>699</v>
      </c>
      <c r="H252" s="1" t="s">
        <v>700</v>
      </c>
      <c r="I252" s="1" t="s">
        <v>16</v>
      </c>
      <c r="J252" s="1" t="s">
        <v>23</v>
      </c>
      <c r="K252" s="1" t="s">
        <v>16</v>
      </c>
      <c r="L252" s="1" t="s">
        <v>16</v>
      </c>
      <c r="M252" s="1" t="s">
        <v>16</v>
      </c>
      <c r="N252" s="1" t="s">
        <v>16</v>
      </c>
      <c r="O252" s="1">
        <v>55.2</v>
      </c>
      <c r="P252" s="1">
        <v>1.0</v>
      </c>
    </row>
    <row r="253">
      <c r="A253" s="1" t="s">
        <v>29</v>
      </c>
      <c r="B253" s="1" t="s">
        <v>701</v>
      </c>
      <c r="C253" s="2" t="s">
        <v>499</v>
      </c>
      <c r="D253" s="1" t="s">
        <v>19</v>
      </c>
      <c r="E253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253" s="1" t="s">
        <v>35</v>
      </c>
      <c r="G253" s="1" t="s">
        <v>36</v>
      </c>
      <c r="H253" s="1" t="s">
        <v>37</v>
      </c>
      <c r="I253" s="1" t="s">
        <v>16</v>
      </c>
      <c r="J253" s="1" t="s">
        <v>23</v>
      </c>
      <c r="K253" s="1" t="s">
        <v>16</v>
      </c>
      <c r="L253" s="1" t="s">
        <v>16</v>
      </c>
      <c r="M253" s="1" t="s">
        <v>16</v>
      </c>
      <c r="N253" s="1" t="s">
        <v>16</v>
      </c>
      <c r="O253" s="1">
        <v>63.2</v>
      </c>
      <c r="P253" s="1">
        <v>1.0</v>
      </c>
    </row>
    <row r="254">
      <c r="A254" s="1" t="s">
        <v>29</v>
      </c>
      <c r="B254" s="1" t="s">
        <v>702</v>
      </c>
      <c r="C254" s="2" t="s">
        <v>499</v>
      </c>
      <c r="D254" s="1" t="s">
        <v>19</v>
      </c>
      <c r="E254" s="3" t="str">
        <f>HYPERLINK("https://fyndiq.se/produkt/66924f1ff238487e/", "2-Pack GOOGLE PIXEL 7A Skärmskydd - Härdat Glas 9H - Super kvalitet 3D")</f>
        <v>2-Pack GOOGLE PIXEL 7A Skärmskydd - Härdat Glas 9H - Super kvalitet 3D</v>
      </c>
      <c r="F254" s="1" t="s">
        <v>315</v>
      </c>
      <c r="G254" s="1" t="s">
        <v>316</v>
      </c>
      <c r="H254" s="1" t="s">
        <v>317</v>
      </c>
      <c r="I254" s="1" t="s">
        <v>16</v>
      </c>
      <c r="J254" s="1" t="s">
        <v>23</v>
      </c>
      <c r="K254" s="1" t="s">
        <v>16</v>
      </c>
      <c r="L254" s="1" t="s">
        <v>16</v>
      </c>
      <c r="M254" s="1" t="s">
        <v>16</v>
      </c>
      <c r="N254" s="1" t="s">
        <v>16</v>
      </c>
      <c r="O254" s="1">
        <v>63.2</v>
      </c>
      <c r="P254" s="1">
        <v>1.0</v>
      </c>
    </row>
    <row r="255">
      <c r="A255" s="1" t="s">
        <v>29</v>
      </c>
      <c r="B255" s="1" t="s">
        <v>703</v>
      </c>
      <c r="C255" s="2" t="s">
        <v>499</v>
      </c>
      <c r="D255" s="1" t="s">
        <v>19</v>
      </c>
      <c r="E255" s="3" t="str">
        <f>HYPERLINK("https://fyndiq.se/produkt/1288662698104450/", "Apple Watch 41mm – Härdat glas 9H – Super kvalitet 3D Skärmskydd")</f>
        <v>Apple Watch 41mm – Härdat glas 9H – Super kvalitet 3D Skärmskydd</v>
      </c>
      <c r="F255" s="1" t="s">
        <v>704</v>
      </c>
      <c r="G255" s="1" t="s">
        <v>705</v>
      </c>
      <c r="H255" s="1" t="s">
        <v>706</v>
      </c>
      <c r="I255" s="1" t="s">
        <v>16</v>
      </c>
      <c r="J255" s="1" t="s">
        <v>23</v>
      </c>
      <c r="K255" s="1" t="s">
        <v>16</v>
      </c>
      <c r="L255" s="1" t="s">
        <v>16</v>
      </c>
      <c r="M255" s="1" t="s">
        <v>16</v>
      </c>
      <c r="N255" s="1" t="s">
        <v>16</v>
      </c>
      <c r="O255" s="1">
        <v>47.2</v>
      </c>
      <c r="P255" s="1">
        <v>1.0</v>
      </c>
    </row>
    <row r="256">
      <c r="A256" s="1" t="s">
        <v>29</v>
      </c>
      <c r="B256" s="1" t="s">
        <v>707</v>
      </c>
      <c r="C256" s="2" t="s">
        <v>499</v>
      </c>
      <c r="D256" s="1" t="s">
        <v>19</v>
      </c>
      <c r="E256" s="3" t="str">
        <f>HYPERLINK("https://fyndiq.se/produkt/13e76851ca504320/", "2-Pack Samsung Galaxy S22 Ultra - Härdat glas 9H - Top kvalitet")</f>
        <v>2-Pack Samsung Galaxy S22 Ultra - Härdat glas 9H - Top kvalitet</v>
      </c>
      <c r="F256" s="1" t="s">
        <v>140</v>
      </c>
      <c r="G256" s="1" t="s">
        <v>141</v>
      </c>
      <c r="H256" s="1" t="s">
        <v>142</v>
      </c>
      <c r="I256" s="1" t="s">
        <v>16</v>
      </c>
      <c r="J256" s="1" t="s">
        <v>23</v>
      </c>
      <c r="K256" s="1" t="s">
        <v>16</v>
      </c>
      <c r="L256" s="1" t="s">
        <v>16</v>
      </c>
      <c r="M256" s="1" t="s">
        <v>16</v>
      </c>
      <c r="N256" s="1" t="s">
        <v>16</v>
      </c>
      <c r="O256" s="1">
        <v>63.2</v>
      </c>
      <c r="P256" s="1">
        <v>1.0</v>
      </c>
    </row>
    <row r="257">
      <c r="A257" s="1" t="s">
        <v>29</v>
      </c>
      <c r="B257" s="1" t="s">
        <v>708</v>
      </c>
      <c r="C257" s="2" t="s">
        <v>499</v>
      </c>
      <c r="D257" s="1" t="s">
        <v>19</v>
      </c>
      <c r="E25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257" s="1" t="s">
        <v>709</v>
      </c>
      <c r="G257" s="1" t="s">
        <v>710</v>
      </c>
      <c r="H257" s="1" t="s">
        <v>711</v>
      </c>
      <c r="I257" s="1" t="s">
        <v>16</v>
      </c>
      <c r="J257" s="1" t="s">
        <v>23</v>
      </c>
      <c r="K257" s="1" t="s">
        <v>16</v>
      </c>
      <c r="L257" s="1" t="s">
        <v>16</v>
      </c>
      <c r="M257" s="1" t="s">
        <v>16</v>
      </c>
      <c r="N257" s="1" t="s">
        <v>16</v>
      </c>
      <c r="O257" s="1">
        <v>63.2</v>
      </c>
      <c r="P257" s="1">
        <v>1.0</v>
      </c>
    </row>
    <row r="258">
      <c r="A258" s="1" t="s">
        <v>29</v>
      </c>
      <c r="B258" s="1" t="s">
        <v>712</v>
      </c>
      <c r="C258" s="2" t="s">
        <v>499</v>
      </c>
      <c r="D258" s="1" t="s">
        <v>19</v>
      </c>
      <c r="E258" s="3" t="str">
        <f>HYPERLINK("https://fyndiq.se/produkt/5d384cc8795744b0/", "2-Pack Samsung A55 Skärmskydd i Härdat Glas")</f>
        <v>2-Pack Samsung A55 Skärmskydd i Härdat Glas</v>
      </c>
      <c r="F258" s="1" t="s">
        <v>191</v>
      </c>
      <c r="G258" s="1" t="s">
        <v>192</v>
      </c>
      <c r="H258" s="1" t="s">
        <v>193</v>
      </c>
      <c r="I258" s="1" t="s">
        <v>16</v>
      </c>
      <c r="J258" s="1" t="s">
        <v>23</v>
      </c>
      <c r="K258" s="1" t="s">
        <v>16</v>
      </c>
      <c r="L258" s="1" t="s">
        <v>16</v>
      </c>
      <c r="M258" s="1" t="s">
        <v>16</v>
      </c>
      <c r="N258" s="1" t="s">
        <v>16</v>
      </c>
      <c r="O258" s="1">
        <v>63.2</v>
      </c>
      <c r="P258" s="1">
        <v>1.0</v>
      </c>
    </row>
    <row r="259">
      <c r="A259" s="1" t="s">
        <v>29</v>
      </c>
      <c r="B259" s="1" t="s">
        <v>713</v>
      </c>
      <c r="C259" s="2" t="s">
        <v>499</v>
      </c>
      <c r="D259" s="1" t="s">
        <v>19</v>
      </c>
      <c r="E259" s="3" t="str">
        <f>HYPERLINK("https://fyndiq.se/produkt/8a162916fdf246f7/", "2-Pack SAMSUNG S24 Skärmskydd - Härdat Glas 9H - Super kvalitet 3D")</f>
        <v>2-Pack SAMSUNG S24 Skärmskydd - Härdat Glas 9H - Super kvalitet 3D</v>
      </c>
      <c r="F259" s="1" t="s">
        <v>714</v>
      </c>
      <c r="G259" s="1" t="s">
        <v>715</v>
      </c>
      <c r="H259" s="1" t="s">
        <v>716</v>
      </c>
      <c r="I259" s="1" t="s">
        <v>16</v>
      </c>
      <c r="J259" s="1" t="s">
        <v>23</v>
      </c>
      <c r="K259" s="1" t="s">
        <v>16</v>
      </c>
      <c r="L259" s="1" t="s">
        <v>16</v>
      </c>
      <c r="M259" s="1" t="s">
        <v>16</v>
      </c>
      <c r="N259" s="1" t="s">
        <v>16</v>
      </c>
      <c r="O259" s="1">
        <v>71.2</v>
      </c>
      <c r="P259" s="1">
        <v>1.0</v>
      </c>
    </row>
    <row r="260">
      <c r="A260" s="1" t="s">
        <v>29</v>
      </c>
      <c r="B260" s="1" t="s">
        <v>717</v>
      </c>
      <c r="C260" s="2" t="s">
        <v>499</v>
      </c>
      <c r="D260" s="1" t="s">
        <v>19</v>
      </c>
      <c r="E260" s="3" t="str">
        <f>HYPERLINK("https://fyndiq.se/produkt/c6f3e47a88184e8d/", "2-Pack SAMSUNG A55 Skärmskydd - Härdat Glas 9H - Super kvalitet 3D")</f>
        <v>2-Pack SAMSUNG A55 Skärmskydd - Härdat Glas 9H - Super kvalitet 3D</v>
      </c>
      <c r="F260" s="1" t="s">
        <v>83</v>
      </c>
      <c r="G260" s="1" t="s">
        <v>84</v>
      </c>
      <c r="H260" s="1" t="s">
        <v>85</v>
      </c>
      <c r="I260" s="1" t="s">
        <v>16</v>
      </c>
      <c r="J260" s="1" t="s">
        <v>23</v>
      </c>
      <c r="K260" s="1" t="s">
        <v>16</v>
      </c>
      <c r="L260" s="1" t="s">
        <v>16</v>
      </c>
      <c r="M260" s="1" t="s">
        <v>16</v>
      </c>
      <c r="N260" s="1" t="s">
        <v>16</v>
      </c>
      <c r="O260" s="1">
        <v>63.2</v>
      </c>
      <c r="P260" s="1">
        <v>1.0</v>
      </c>
    </row>
    <row r="261">
      <c r="A261" s="1" t="s">
        <v>29</v>
      </c>
      <c r="B261" s="1" t="s">
        <v>718</v>
      </c>
      <c r="C261" s="2" t="s">
        <v>499</v>
      </c>
      <c r="D261" s="1" t="s">
        <v>19</v>
      </c>
      <c r="E261" s="3" t="str">
        <f>HYPERLINK("https://fyndiq.se/produkt/5d384cc8795744b0/", "2-Pack Samsung A55 Skärmskydd i Härdat Glas")</f>
        <v>2-Pack Samsung A55 Skärmskydd i Härdat Glas</v>
      </c>
      <c r="F261" s="1" t="s">
        <v>191</v>
      </c>
      <c r="G261" s="1" t="s">
        <v>192</v>
      </c>
      <c r="H261" s="1" t="s">
        <v>193</v>
      </c>
      <c r="I261" s="1" t="s">
        <v>16</v>
      </c>
      <c r="J261" s="1" t="s">
        <v>23</v>
      </c>
      <c r="K261" s="1" t="s">
        <v>16</v>
      </c>
      <c r="L261" s="1" t="s">
        <v>16</v>
      </c>
      <c r="M261" s="1" t="s">
        <v>16</v>
      </c>
      <c r="N261" s="1" t="s">
        <v>16</v>
      </c>
      <c r="O261" s="1">
        <v>63.2</v>
      </c>
      <c r="P261" s="1">
        <v>1.0</v>
      </c>
    </row>
    <row r="262">
      <c r="A262" s="1" t="s">
        <v>29</v>
      </c>
      <c r="B262" s="1" t="s">
        <v>719</v>
      </c>
      <c r="C262" s="2" t="s">
        <v>499</v>
      </c>
      <c r="D262" s="1" t="s">
        <v>19</v>
      </c>
      <c r="E262" s="3" t="str">
        <f>HYPERLINK("https://fyndiq.se/produkt/860b7dade19d4d2f/", "2-Pack XIAOMI REDMI A3 Skärmskydd - Härdat Glas 9H - Super kvalitet 3D")</f>
        <v>2-Pack XIAOMI REDMI A3 Skärmskydd - Härdat Glas 9H - Super kvalitet 3D</v>
      </c>
      <c r="F262" s="1" t="s">
        <v>200</v>
      </c>
      <c r="G262" s="1" t="s">
        <v>201</v>
      </c>
      <c r="H262" s="1" t="s">
        <v>202</v>
      </c>
      <c r="I262" s="1" t="s">
        <v>16</v>
      </c>
      <c r="J262" s="1" t="s">
        <v>23</v>
      </c>
      <c r="K262" s="1" t="s">
        <v>16</v>
      </c>
      <c r="L262" s="1" t="s">
        <v>16</v>
      </c>
      <c r="M262" s="1" t="s">
        <v>16</v>
      </c>
      <c r="N262" s="1" t="s">
        <v>16</v>
      </c>
      <c r="O262" s="1">
        <v>63.2</v>
      </c>
      <c r="P262" s="1">
        <v>1.0</v>
      </c>
    </row>
    <row r="263">
      <c r="A263" s="1" t="s">
        <v>29</v>
      </c>
      <c r="B263" s="1" t="s">
        <v>720</v>
      </c>
      <c r="C263" s="2" t="s">
        <v>499</v>
      </c>
      <c r="D263" s="1" t="s">
        <v>19</v>
      </c>
      <c r="E263" s="3" t="str">
        <f>HYPERLINK("https://fyndiq.se/produkt/28799ed0373d40b4/", "2 Pack Galaxy S21 Ultra 5G- Härdat glas 9H - Super kvalitet 3D")</f>
        <v>2 Pack Galaxy S21 Ultra 5G- Härdat glas 9H - Super kvalitet 3D</v>
      </c>
      <c r="F263" s="1" t="s">
        <v>272</v>
      </c>
      <c r="G263" s="1" t="s">
        <v>273</v>
      </c>
      <c r="H263" s="1" t="s">
        <v>274</v>
      </c>
      <c r="I263" s="1" t="s">
        <v>16</v>
      </c>
      <c r="J263" s="1" t="s">
        <v>23</v>
      </c>
      <c r="K263" s="1" t="s">
        <v>16</v>
      </c>
      <c r="L263" s="1" t="s">
        <v>16</v>
      </c>
      <c r="M263" s="1" t="s">
        <v>16</v>
      </c>
      <c r="N263" s="1" t="s">
        <v>16</v>
      </c>
      <c r="O263" s="1">
        <v>63.2</v>
      </c>
      <c r="P263" s="1">
        <v>1.0</v>
      </c>
    </row>
    <row r="264">
      <c r="A264" s="1" t="s">
        <v>29</v>
      </c>
      <c r="B264" s="1" t="s">
        <v>721</v>
      </c>
      <c r="C264" s="2" t="s">
        <v>499</v>
      </c>
      <c r="D264" s="1" t="s">
        <v>19</v>
      </c>
      <c r="E26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264" s="1" t="s">
        <v>722</v>
      </c>
      <c r="G264" s="1" t="s">
        <v>723</v>
      </c>
      <c r="H264" s="1" t="s">
        <v>724</v>
      </c>
      <c r="I264" s="1" t="s">
        <v>16</v>
      </c>
      <c r="J264" s="1" t="s">
        <v>23</v>
      </c>
      <c r="K264" s="1" t="s">
        <v>16</v>
      </c>
      <c r="L264" s="1" t="s">
        <v>16</v>
      </c>
      <c r="M264" s="1" t="s">
        <v>16</v>
      </c>
      <c r="N264" s="1" t="s">
        <v>16</v>
      </c>
      <c r="O264" s="1">
        <v>79.2</v>
      </c>
      <c r="P264" s="1">
        <v>1.0</v>
      </c>
    </row>
    <row r="265">
      <c r="A265" s="1" t="s">
        <v>29</v>
      </c>
      <c r="B265" s="1" t="s">
        <v>725</v>
      </c>
      <c r="C265" s="2" t="s">
        <v>499</v>
      </c>
      <c r="D265" s="1" t="s">
        <v>19</v>
      </c>
      <c r="E26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65" s="1" t="s">
        <v>26</v>
      </c>
      <c r="G265" s="1" t="s">
        <v>27</v>
      </c>
      <c r="H265" s="1" t="s">
        <v>28</v>
      </c>
      <c r="I265" s="1" t="s">
        <v>16</v>
      </c>
      <c r="J265" s="1" t="s">
        <v>23</v>
      </c>
      <c r="K265" s="1" t="s">
        <v>16</v>
      </c>
      <c r="L265" s="1" t="s">
        <v>16</v>
      </c>
      <c r="M265" s="1" t="s">
        <v>16</v>
      </c>
      <c r="N265" s="1" t="s">
        <v>16</v>
      </c>
      <c r="O265" s="1">
        <v>71.2</v>
      </c>
      <c r="P265" s="1">
        <v>1.0</v>
      </c>
    </row>
    <row r="266">
      <c r="A266" s="1" t="s">
        <v>29</v>
      </c>
      <c r="B266" s="1" t="s">
        <v>726</v>
      </c>
      <c r="C266" s="2" t="s">
        <v>727</v>
      </c>
      <c r="D266" s="1" t="s">
        <v>19</v>
      </c>
      <c r="E266" s="3" t="str">
        <f>HYPERLINK("https://fyndiq.se/produkt/4c221907d1254100/", "2-Pack Samsung A14 Skärmskydd - Härdat Glas 9H - Super kvalitet 3D")</f>
        <v>2-Pack Samsung A14 Skärmskydd - Härdat Glas 9H - Super kvalitet 3D</v>
      </c>
      <c r="F266" s="1" t="s">
        <v>167</v>
      </c>
      <c r="G266" s="1" t="s">
        <v>168</v>
      </c>
      <c r="H266" s="1" t="s">
        <v>169</v>
      </c>
      <c r="I266" s="1" t="s">
        <v>16</v>
      </c>
      <c r="J266" s="1" t="s">
        <v>23</v>
      </c>
      <c r="K266" s="1" t="s">
        <v>16</v>
      </c>
      <c r="L266" s="1" t="s">
        <v>16</v>
      </c>
      <c r="M266" s="1" t="s">
        <v>16</v>
      </c>
      <c r="N266" s="1" t="s">
        <v>16</v>
      </c>
      <c r="O266" s="1">
        <v>63.2</v>
      </c>
      <c r="P266" s="1">
        <v>1.0</v>
      </c>
    </row>
    <row r="267">
      <c r="A267" s="1" t="s">
        <v>29</v>
      </c>
      <c r="B267" s="1" t="s">
        <v>728</v>
      </c>
      <c r="C267" s="2" t="s">
        <v>727</v>
      </c>
      <c r="D267" s="1" t="s">
        <v>19</v>
      </c>
      <c r="E26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267" s="1" t="s">
        <v>729</v>
      </c>
      <c r="G267" s="1" t="s">
        <v>730</v>
      </c>
      <c r="H267" s="1" t="s">
        <v>731</v>
      </c>
      <c r="I267" s="1" t="s">
        <v>16</v>
      </c>
      <c r="J267" s="1" t="s">
        <v>23</v>
      </c>
      <c r="K267" s="1" t="s">
        <v>16</v>
      </c>
      <c r="L267" s="1" t="s">
        <v>16</v>
      </c>
      <c r="M267" s="1" t="s">
        <v>16</v>
      </c>
      <c r="N267" s="1" t="s">
        <v>16</v>
      </c>
      <c r="O267" s="1">
        <v>63.2</v>
      </c>
      <c r="P267" s="1">
        <v>1.0</v>
      </c>
    </row>
    <row r="268">
      <c r="A268" s="1" t="s">
        <v>29</v>
      </c>
      <c r="B268" s="1" t="s">
        <v>732</v>
      </c>
      <c r="C268" s="2" t="s">
        <v>727</v>
      </c>
      <c r="D268" s="1" t="s">
        <v>19</v>
      </c>
      <c r="E268" s="3" t="str">
        <f>HYPERLINK("https://fyndiq.se/produkt/c6f3e47a88184e8d/", "2-Pack SAMSUNG A55 Skärmskydd - Härdat Glas 9H - Super kvalitet 3D")</f>
        <v>2-Pack SAMSUNG A55 Skärmskydd - Härdat Glas 9H - Super kvalitet 3D</v>
      </c>
      <c r="F268" s="1" t="s">
        <v>83</v>
      </c>
      <c r="G268" s="1" t="s">
        <v>84</v>
      </c>
      <c r="H268" s="1" t="s">
        <v>85</v>
      </c>
      <c r="I268" s="1" t="s">
        <v>16</v>
      </c>
      <c r="J268" s="1" t="s">
        <v>23</v>
      </c>
      <c r="K268" s="1" t="s">
        <v>16</v>
      </c>
      <c r="L268" s="1" t="s">
        <v>16</v>
      </c>
      <c r="M268" s="1" t="s">
        <v>16</v>
      </c>
      <c r="N268" s="1" t="s">
        <v>16</v>
      </c>
      <c r="O268" s="1">
        <v>63.2</v>
      </c>
      <c r="P268" s="1">
        <v>1.0</v>
      </c>
    </row>
    <row r="269">
      <c r="A269" s="1" t="s">
        <v>29</v>
      </c>
      <c r="B269" s="1" t="s">
        <v>733</v>
      </c>
      <c r="C269" s="2" t="s">
        <v>727</v>
      </c>
      <c r="D269" s="1" t="s">
        <v>19</v>
      </c>
      <c r="E269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269" s="1" t="s">
        <v>43</v>
      </c>
      <c r="G269" s="1" t="s">
        <v>44</v>
      </c>
      <c r="H269" s="1" t="s">
        <v>45</v>
      </c>
      <c r="I269" s="1" t="s">
        <v>16</v>
      </c>
      <c r="J269" s="1" t="s">
        <v>23</v>
      </c>
      <c r="K269" s="1" t="s">
        <v>16</v>
      </c>
      <c r="L269" s="1" t="s">
        <v>16</v>
      </c>
      <c r="M269" s="1" t="s">
        <v>16</v>
      </c>
      <c r="N269" s="1" t="s">
        <v>16</v>
      </c>
      <c r="O269" s="1">
        <v>71.2</v>
      </c>
      <c r="P269" s="1">
        <v>1.0</v>
      </c>
    </row>
    <row r="270">
      <c r="A270" s="1" t="s">
        <v>29</v>
      </c>
      <c r="B270" s="1" t="s">
        <v>734</v>
      </c>
      <c r="C270" s="2" t="s">
        <v>727</v>
      </c>
      <c r="D270" s="1" t="s">
        <v>19</v>
      </c>
      <c r="E270" s="3" t="str">
        <f>HYPERLINK("https://fyndiq.se/produkt/c6f3e47a88184e8d/", "2-Pack SAMSUNG A55 Skärmskydd - Härdat Glas 9H - Super kvalitet 3D")</f>
        <v>2-Pack SAMSUNG A55 Skärmskydd - Härdat Glas 9H - Super kvalitet 3D</v>
      </c>
      <c r="F270" s="1" t="s">
        <v>83</v>
      </c>
      <c r="G270" s="1" t="s">
        <v>84</v>
      </c>
      <c r="H270" s="1" t="s">
        <v>85</v>
      </c>
      <c r="I270" s="1" t="s">
        <v>16</v>
      </c>
      <c r="J270" s="1" t="s">
        <v>23</v>
      </c>
      <c r="K270" s="1" t="s">
        <v>16</v>
      </c>
      <c r="L270" s="1" t="s">
        <v>16</v>
      </c>
      <c r="M270" s="1" t="s">
        <v>16</v>
      </c>
      <c r="N270" s="1" t="s">
        <v>16</v>
      </c>
      <c r="O270" s="1">
        <v>63.2</v>
      </c>
      <c r="P270" s="1">
        <v>1.0</v>
      </c>
    </row>
    <row r="271">
      <c r="A271" s="1" t="s">
        <v>29</v>
      </c>
      <c r="B271" s="1" t="s">
        <v>735</v>
      </c>
      <c r="C271" s="2" t="s">
        <v>727</v>
      </c>
      <c r="D271" s="1" t="s">
        <v>19</v>
      </c>
      <c r="E271" s="3" t="str">
        <f>HYPERLINK("https://fyndiq.se/produkt/568e11c65a164b3c/", "2 Pack Samsung Galaxy A33 - 9H Härdat Glass - 3D Super Kvalitet")</f>
        <v>2 Pack Samsung Galaxy A33 - 9H Härdat Glass - 3D Super Kvalitet</v>
      </c>
      <c r="F271" s="1" t="s">
        <v>736</v>
      </c>
      <c r="G271" s="1" t="s">
        <v>737</v>
      </c>
      <c r="H271" s="1" t="s">
        <v>738</v>
      </c>
      <c r="I271" s="1" t="s">
        <v>16</v>
      </c>
      <c r="J271" s="1" t="s">
        <v>23</v>
      </c>
      <c r="K271" s="1" t="s">
        <v>16</v>
      </c>
      <c r="L271" s="1" t="s">
        <v>16</v>
      </c>
      <c r="M271" s="1" t="s">
        <v>16</v>
      </c>
      <c r="N271" s="1" t="s">
        <v>16</v>
      </c>
      <c r="O271" s="1">
        <v>63.2</v>
      </c>
      <c r="P271" s="1">
        <v>1.0</v>
      </c>
    </row>
    <row r="272">
      <c r="A272" s="1" t="s">
        <v>29</v>
      </c>
      <c r="B272" s="1" t="s">
        <v>739</v>
      </c>
      <c r="C272" s="2" t="s">
        <v>727</v>
      </c>
      <c r="D272" s="1" t="s">
        <v>19</v>
      </c>
      <c r="E272" s="3" t="str">
        <f>HYPERLINK("https://fyndiq.se/produkt/5d384cc8795744b0/", "2-Pack Samsung A55 Skärmskydd i Härdat Glas")</f>
        <v>2-Pack Samsung A55 Skärmskydd i Härdat Glas</v>
      </c>
      <c r="F272" s="1" t="s">
        <v>191</v>
      </c>
      <c r="G272" s="1" t="s">
        <v>192</v>
      </c>
      <c r="H272" s="1" t="s">
        <v>193</v>
      </c>
      <c r="I272" s="1" t="s">
        <v>16</v>
      </c>
      <c r="J272" s="1" t="s">
        <v>23</v>
      </c>
      <c r="K272" s="1" t="s">
        <v>16</v>
      </c>
      <c r="L272" s="1" t="s">
        <v>16</v>
      </c>
      <c r="M272" s="1" t="s">
        <v>16</v>
      </c>
      <c r="N272" s="1" t="s">
        <v>16</v>
      </c>
      <c r="O272" s="1">
        <v>63.2</v>
      </c>
      <c r="P272" s="1">
        <v>1.0</v>
      </c>
    </row>
    <row r="273">
      <c r="A273" s="1" t="s">
        <v>29</v>
      </c>
      <c r="B273" s="1" t="s">
        <v>740</v>
      </c>
      <c r="C273" s="2" t="s">
        <v>727</v>
      </c>
      <c r="D273" s="1" t="s">
        <v>19</v>
      </c>
      <c r="E273" s="3" t="str">
        <f>HYPERLINK("https://fyndiq.se/produkt/f14d7a07171e4082/", "2 Pack Samsung S21 5G - Härdat Glas 9H - Super Kvalitet 3D")</f>
        <v>2 Pack Samsung S21 5G - Härdat Glas 9H - Super Kvalitet 3D</v>
      </c>
      <c r="F273" s="1" t="s">
        <v>741</v>
      </c>
      <c r="G273" s="1" t="s">
        <v>742</v>
      </c>
      <c r="H273" s="1" t="s">
        <v>743</v>
      </c>
      <c r="I273" s="1" t="s">
        <v>16</v>
      </c>
      <c r="J273" s="1" t="s">
        <v>23</v>
      </c>
      <c r="K273" s="1" t="s">
        <v>16</v>
      </c>
      <c r="L273" s="1" t="s">
        <v>16</v>
      </c>
      <c r="M273" s="1" t="s">
        <v>16</v>
      </c>
      <c r="N273" s="1" t="s">
        <v>16</v>
      </c>
      <c r="O273" s="1">
        <v>63.2</v>
      </c>
      <c r="P273" s="1">
        <v>1.0</v>
      </c>
    </row>
    <row r="274">
      <c r="A274" s="1" t="s">
        <v>29</v>
      </c>
      <c r="B274" s="1" t="s">
        <v>744</v>
      </c>
      <c r="C274" s="2" t="s">
        <v>727</v>
      </c>
      <c r="D274" s="1" t="s">
        <v>19</v>
      </c>
      <c r="E274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274" s="1" t="s">
        <v>516</v>
      </c>
      <c r="G274" s="1" t="s">
        <v>517</v>
      </c>
      <c r="H274" s="1" t="s">
        <v>518</v>
      </c>
      <c r="I274" s="1" t="s">
        <v>16</v>
      </c>
      <c r="J274" s="1" t="s">
        <v>23</v>
      </c>
      <c r="K274" s="1" t="s">
        <v>16</v>
      </c>
      <c r="L274" s="1" t="s">
        <v>16</v>
      </c>
      <c r="M274" s="1" t="s">
        <v>16</v>
      </c>
      <c r="N274" s="1" t="s">
        <v>16</v>
      </c>
      <c r="O274" s="1">
        <v>71.2</v>
      </c>
      <c r="P274" s="1">
        <v>1.0</v>
      </c>
    </row>
    <row r="275">
      <c r="A275" s="1" t="s">
        <v>29</v>
      </c>
      <c r="B275" s="1" t="s">
        <v>745</v>
      </c>
      <c r="C275" s="2" t="s">
        <v>727</v>
      </c>
      <c r="D275" s="1" t="s">
        <v>19</v>
      </c>
      <c r="E275" s="3" t="str">
        <f>HYPERLINK("https://fyndiq.se/produkt/e9a482e0e7374403/", "2-Pack Samsung S21 Plus Skärmskydd &amp; 1-Pack linsskydd - Härdat Glas 9H - Super kvalitet 3D")</f>
        <v>2-Pack Samsung S21 Plus Skärmskydd &amp; 1-Pack linsskydd - Härdat Glas 9H - Super kvalitet 3D</v>
      </c>
      <c r="F275" s="1" t="s">
        <v>746</v>
      </c>
      <c r="G275" s="1" t="s">
        <v>747</v>
      </c>
      <c r="H275" s="1" t="s">
        <v>748</v>
      </c>
      <c r="I275" s="1" t="s">
        <v>16</v>
      </c>
      <c r="J275" s="1" t="s">
        <v>23</v>
      </c>
      <c r="K275" s="1" t="s">
        <v>16</v>
      </c>
      <c r="L275" s="1" t="s">
        <v>16</v>
      </c>
      <c r="M275" s="1" t="s">
        <v>16</v>
      </c>
      <c r="N275" s="1" t="s">
        <v>16</v>
      </c>
      <c r="O275" s="1">
        <v>71.2</v>
      </c>
      <c r="P275" s="1">
        <v>1.0</v>
      </c>
    </row>
    <row r="276">
      <c r="A276" s="1" t="s">
        <v>29</v>
      </c>
      <c r="B276" s="1" t="s">
        <v>749</v>
      </c>
      <c r="C276" s="2" t="s">
        <v>727</v>
      </c>
      <c r="D276" s="1" t="s">
        <v>19</v>
      </c>
      <c r="E276" s="3" t="str">
        <f>HYPERLINK("https://fyndiq.se/produkt/f47e8401d83f4d58/", "2-Pack Samsung S8 Skärmskydd - Härdat Glas 9H - Super kvalitet 3D")</f>
        <v>2-Pack Samsung S8 Skärmskydd - Härdat Glas 9H - Super kvalitet 3D</v>
      </c>
      <c r="F276" s="1" t="s">
        <v>750</v>
      </c>
      <c r="G276" s="1" t="s">
        <v>751</v>
      </c>
      <c r="H276" s="1" t="s">
        <v>752</v>
      </c>
      <c r="I276" s="1" t="s">
        <v>16</v>
      </c>
      <c r="J276" s="1" t="s">
        <v>23</v>
      </c>
      <c r="K276" s="1" t="s">
        <v>16</v>
      </c>
      <c r="L276" s="1" t="s">
        <v>16</v>
      </c>
      <c r="M276" s="1" t="s">
        <v>16</v>
      </c>
      <c r="N276" s="1" t="s">
        <v>16</v>
      </c>
      <c r="O276" s="1">
        <v>63.2</v>
      </c>
      <c r="P276" s="1">
        <v>1.0</v>
      </c>
    </row>
    <row r="277">
      <c r="A277" s="1" t="s">
        <v>29</v>
      </c>
      <c r="B277" s="1" t="s">
        <v>753</v>
      </c>
      <c r="C277" s="2" t="s">
        <v>727</v>
      </c>
      <c r="D277" s="1" t="s">
        <v>19</v>
      </c>
      <c r="E277" s="3" t="str">
        <f>HYPERLINK("https://fyndiq.se/produkt/925ae49423884615/", "2-Pack Samsung S22 Ultra Skärmskydd &amp; 1-Pack linsskydd -9H GLAS")</f>
        <v>2-Pack Samsung S22 Ultra Skärmskydd &amp; 1-Pack linsskydd -9H GLAS</v>
      </c>
      <c r="F277" s="1" t="s">
        <v>335</v>
      </c>
      <c r="G277" s="1" t="s">
        <v>336</v>
      </c>
      <c r="H277" s="1" t="s">
        <v>337</v>
      </c>
      <c r="I277" s="1" t="s">
        <v>16</v>
      </c>
      <c r="J277" s="1" t="s">
        <v>23</v>
      </c>
      <c r="K277" s="1" t="s">
        <v>16</v>
      </c>
      <c r="L277" s="1" t="s">
        <v>16</v>
      </c>
      <c r="M277" s="1" t="s">
        <v>16</v>
      </c>
      <c r="N277" s="1" t="s">
        <v>16</v>
      </c>
      <c r="O277" s="1">
        <v>71.2</v>
      </c>
      <c r="P277" s="1">
        <v>1.0</v>
      </c>
    </row>
    <row r="278">
      <c r="A278" s="1" t="s">
        <v>29</v>
      </c>
      <c r="B278" s="1" t="s">
        <v>754</v>
      </c>
      <c r="C278" s="2" t="s">
        <v>727</v>
      </c>
      <c r="D278" s="1" t="s">
        <v>19</v>
      </c>
      <c r="E278" s="3" t="str">
        <f>HYPERLINK("https://fyndiq.se/produkt/1680a3aea19a4558/", "2-Pack Samsung S20 Skärmskydd - Härdat Glas 9H - Super kvalitet 3D")</f>
        <v>2-Pack Samsung S20 Skärmskydd - Härdat Glas 9H - Super kvalitet 3D</v>
      </c>
      <c r="F278" s="1" t="s">
        <v>755</v>
      </c>
      <c r="G278" s="1" t="s">
        <v>756</v>
      </c>
      <c r="H278" s="1" t="s">
        <v>757</v>
      </c>
      <c r="I278" s="1" t="s">
        <v>16</v>
      </c>
      <c r="J278" s="1" t="s">
        <v>23</v>
      </c>
      <c r="K278" s="1" t="s">
        <v>16</v>
      </c>
      <c r="L278" s="1" t="s">
        <v>16</v>
      </c>
      <c r="M278" s="1" t="s">
        <v>16</v>
      </c>
      <c r="N278" s="1" t="s">
        <v>16</v>
      </c>
      <c r="O278" s="1">
        <v>63.2</v>
      </c>
      <c r="P278" s="1">
        <v>1.0</v>
      </c>
    </row>
    <row r="279">
      <c r="A279" s="1" t="s">
        <v>29</v>
      </c>
      <c r="B279" s="1" t="s">
        <v>758</v>
      </c>
      <c r="C279" s="2" t="s">
        <v>727</v>
      </c>
      <c r="D279" s="1" t="s">
        <v>19</v>
      </c>
      <c r="E279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79" s="1" t="s">
        <v>183</v>
      </c>
      <c r="G279" s="1" t="s">
        <v>184</v>
      </c>
      <c r="H279" s="1" t="s">
        <v>185</v>
      </c>
      <c r="I279" s="1" t="s">
        <v>16</v>
      </c>
      <c r="J279" s="1" t="s">
        <v>23</v>
      </c>
      <c r="K279" s="1" t="s">
        <v>16</v>
      </c>
      <c r="L279" s="1" t="s">
        <v>16</v>
      </c>
      <c r="M279" s="1" t="s">
        <v>16</v>
      </c>
      <c r="N279" s="1" t="s">
        <v>16</v>
      </c>
      <c r="O279" s="1">
        <v>71.2</v>
      </c>
      <c r="P279" s="1">
        <v>1.0</v>
      </c>
    </row>
    <row r="280">
      <c r="A280" s="1" t="s">
        <v>29</v>
      </c>
      <c r="B280" s="1" t="s">
        <v>759</v>
      </c>
      <c r="C280" s="2" t="s">
        <v>727</v>
      </c>
      <c r="D280" s="1" t="s">
        <v>19</v>
      </c>
      <c r="E28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280" s="1" t="s">
        <v>760</v>
      </c>
      <c r="G280" s="1" t="s">
        <v>761</v>
      </c>
      <c r="H280" s="1" t="s">
        <v>762</v>
      </c>
      <c r="I280" s="1" t="s">
        <v>16</v>
      </c>
      <c r="J280" s="1" t="s">
        <v>23</v>
      </c>
      <c r="K280" s="1" t="s">
        <v>16</v>
      </c>
      <c r="L280" s="1" t="s">
        <v>16</v>
      </c>
      <c r="M280" s="1" t="s">
        <v>16</v>
      </c>
      <c r="N280" s="1" t="s">
        <v>16</v>
      </c>
      <c r="O280" s="1">
        <v>63.2</v>
      </c>
      <c r="P280" s="1">
        <v>1.0</v>
      </c>
    </row>
    <row r="281">
      <c r="A281" s="1" t="s">
        <v>29</v>
      </c>
      <c r="B281" s="1" t="s">
        <v>763</v>
      </c>
      <c r="C281" s="2" t="s">
        <v>727</v>
      </c>
      <c r="D281" s="1" t="s">
        <v>19</v>
      </c>
      <c r="E281" s="3" t="str">
        <f>HYPERLINK("https://fyndiq.se/produkt/f4b8bedfd260428c/", "2-Pack SAMSUNG TAB A9 PLUS Skärmskydd - Härdat Glas 9H - Super kvalitet 3D")</f>
        <v>2-Pack SAMSUNG TAB A9 PLUS Skärmskydd - Härdat Glas 9H - Super kvalitet 3D</v>
      </c>
      <c r="F281" s="1" t="s">
        <v>764</v>
      </c>
      <c r="G281" s="1" t="s">
        <v>765</v>
      </c>
      <c r="H281" s="1" t="s">
        <v>766</v>
      </c>
      <c r="I281" s="1" t="s">
        <v>16</v>
      </c>
      <c r="J281" s="1" t="s">
        <v>23</v>
      </c>
      <c r="K281" s="1" t="s">
        <v>16</v>
      </c>
      <c r="L281" s="1" t="s">
        <v>16</v>
      </c>
      <c r="M281" s="1" t="s">
        <v>16</v>
      </c>
      <c r="N281" s="1" t="s">
        <v>16</v>
      </c>
      <c r="O281" s="1">
        <v>135.2</v>
      </c>
      <c r="P281" s="1">
        <v>1.0</v>
      </c>
    </row>
    <row r="282">
      <c r="A282" s="1" t="s">
        <v>29</v>
      </c>
      <c r="B282" s="1" t="s">
        <v>767</v>
      </c>
      <c r="C282" s="2" t="s">
        <v>727</v>
      </c>
      <c r="D282" s="1" t="s">
        <v>19</v>
      </c>
      <c r="E282" s="3" t="str">
        <f>HYPERLINK("https://fyndiq.se/produkt/c5eff753eef544a3/", "2-Pack Samsung A05S Skärmskydd - Härdat Glas 9H - Super kvalitet 3D")</f>
        <v>2-Pack Samsung A05S Skärmskydd - Härdat Glas 9H - Super kvalitet 3D</v>
      </c>
      <c r="F282" s="1" t="s">
        <v>768</v>
      </c>
      <c r="G282" s="1" t="s">
        <v>769</v>
      </c>
      <c r="H282" s="1" t="s">
        <v>770</v>
      </c>
      <c r="I282" s="1" t="s">
        <v>16</v>
      </c>
      <c r="J282" s="1" t="s">
        <v>23</v>
      </c>
      <c r="K282" s="1" t="s">
        <v>16</v>
      </c>
      <c r="L282" s="1" t="s">
        <v>16</v>
      </c>
      <c r="M282" s="1" t="s">
        <v>16</v>
      </c>
      <c r="N282" s="1" t="s">
        <v>16</v>
      </c>
      <c r="O282" s="1">
        <v>63.2</v>
      </c>
      <c r="P282" s="1">
        <v>1.0</v>
      </c>
    </row>
    <row r="283">
      <c r="A283" s="1" t="s">
        <v>29</v>
      </c>
      <c r="B283" s="1" t="s">
        <v>771</v>
      </c>
      <c r="C283" s="2" t="s">
        <v>727</v>
      </c>
      <c r="D283" s="1" t="s">
        <v>19</v>
      </c>
      <c r="E283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283" s="1" t="s">
        <v>772</v>
      </c>
      <c r="G283" s="1" t="s">
        <v>773</v>
      </c>
      <c r="H283" s="1" t="s">
        <v>774</v>
      </c>
      <c r="I283" s="1" t="s">
        <v>16</v>
      </c>
      <c r="J283" s="1" t="s">
        <v>23</v>
      </c>
      <c r="K283" s="1" t="s">
        <v>16</v>
      </c>
      <c r="L283" s="1" t="s">
        <v>16</v>
      </c>
      <c r="M283" s="1" t="s">
        <v>16</v>
      </c>
      <c r="N283" s="1" t="s">
        <v>16</v>
      </c>
      <c r="O283" s="1">
        <v>71.2</v>
      </c>
      <c r="P283" s="1">
        <v>1.0</v>
      </c>
    </row>
    <row r="284">
      <c r="A284" s="1" t="s">
        <v>29</v>
      </c>
      <c r="B284" s="1" t="s">
        <v>775</v>
      </c>
      <c r="C284" s="2" t="s">
        <v>727</v>
      </c>
      <c r="D284" s="1" t="s">
        <v>19</v>
      </c>
      <c r="E284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284" s="1" t="s">
        <v>776</v>
      </c>
      <c r="G284" s="1" t="s">
        <v>777</v>
      </c>
      <c r="H284" s="1" t="s">
        <v>778</v>
      </c>
      <c r="I284" s="1" t="s">
        <v>16</v>
      </c>
      <c r="J284" s="1" t="s">
        <v>23</v>
      </c>
      <c r="K284" s="1" t="s">
        <v>16</v>
      </c>
      <c r="L284" s="1" t="s">
        <v>16</v>
      </c>
      <c r="M284" s="1" t="s">
        <v>16</v>
      </c>
      <c r="N284" s="1" t="s">
        <v>16</v>
      </c>
      <c r="O284" s="1">
        <v>63.2</v>
      </c>
      <c r="P284" s="1">
        <v>1.0</v>
      </c>
    </row>
    <row r="285">
      <c r="A285" s="1" t="s">
        <v>29</v>
      </c>
      <c r="B285" s="1" t="s">
        <v>779</v>
      </c>
      <c r="C285" s="2" t="s">
        <v>727</v>
      </c>
      <c r="D285" s="1" t="s">
        <v>19</v>
      </c>
      <c r="E285" s="3" t="str">
        <f>HYPERLINK("https://fyndiq.se/produkt/bc0c4d5e5f134435/", "2 Pack Apple Watch 38mm -Härdat glas 9H – Super kvalitet 3D")</f>
        <v>2 Pack Apple Watch 38mm -Härdat glas 9H – Super kvalitet 3D</v>
      </c>
      <c r="F285" s="1" t="s">
        <v>780</v>
      </c>
      <c r="G285" s="1" t="s">
        <v>781</v>
      </c>
      <c r="H285" s="1" t="s">
        <v>782</v>
      </c>
      <c r="I285" s="1" t="s">
        <v>16</v>
      </c>
      <c r="J285" s="1" t="s">
        <v>23</v>
      </c>
      <c r="K285" s="1" t="s">
        <v>16</v>
      </c>
      <c r="L285" s="1" t="s">
        <v>16</v>
      </c>
      <c r="M285" s="1" t="s">
        <v>16</v>
      </c>
      <c r="N285" s="1" t="s">
        <v>16</v>
      </c>
      <c r="O285" s="1">
        <v>55.2</v>
      </c>
      <c r="P285" s="1">
        <v>1.0</v>
      </c>
    </row>
    <row r="286">
      <c r="A286" s="1" t="s">
        <v>29</v>
      </c>
      <c r="B286" s="1" t="s">
        <v>783</v>
      </c>
      <c r="C286" s="2" t="s">
        <v>727</v>
      </c>
      <c r="D286" s="1" t="s">
        <v>19</v>
      </c>
      <c r="E28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86" s="1" t="s">
        <v>258</v>
      </c>
      <c r="G286" s="1" t="s">
        <v>259</v>
      </c>
      <c r="H286" s="1" t="s">
        <v>260</v>
      </c>
      <c r="I286" s="1" t="s">
        <v>16</v>
      </c>
      <c r="J286" s="1" t="s">
        <v>23</v>
      </c>
      <c r="K286" s="1" t="s">
        <v>16</v>
      </c>
      <c r="L286" s="1" t="s">
        <v>16</v>
      </c>
      <c r="M286" s="1" t="s">
        <v>16</v>
      </c>
      <c r="N286" s="1" t="s">
        <v>16</v>
      </c>
      <c r="O286" s="1">
        <v>63.2</v>
      </c>
      <c r="P286" s="1">
        <v>1.0</v>
      </c>
    </row>
    <row r="287">
      <c r="A287" s="1" t="s">
        <v>29</v>
      </c>
      <c r="B287" s="1" t="s">
        <v>784</v>
      </c>
      <c r="C287" s="2" t="s">
        <v>727</v>
      </c>
      <c r="D287" s="1" t="s">
        <v>19</v>
      </c>
      <c r="E28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87" s="1" t="s">
        <v>785</v>
      </c>
      <c r="G287" s="1" t="s">
        <v>786</v>
      </c>
      <c r="H287" s="1" t="s">
        <v>787</v>
      </c>
      <c r="I287" s="1" t="s">
        <v>16</v>
      </c>
      <c r="J287" s="1" t="s">
        <v>23</v>
      </c>
      <c r="K287" s="1" t="s">
        <v>16</v>
      </c>
      <c r="L287" s="1" t="s">
        <v>16</v>
      </c>
      <c r="M287" s="1" t="s">
        <v>16</v>
      </c>
      <c r="N287" s="1" t="s">
        <v>16</v>
      </c>
      <c r="O287" s="1">
        <v>63.2</v>
      </c>
      <c r="P287" s="1">
        <v>1.0</v>
      </c>
    </row>
    <row r="288">
      <c r="A288" s="1" t="s">
        <v>29</v>
      </c>
      <c r="B288" s="1" t="s">
        <v>788</v>
      </c>
      <c r="C288" s="2" t="s">
        <v>727</v>
      </c>
      <c r="D288" s="1" t="s">
        <v>19</v>
      </c>
      <c r="E288" s="3" t="str">
        <f>HYPERLINK("https://fyndiq.se/produkt/ea565ebf4ac54fc3/", "3-Pack Samsung Galaxy Tab A7 Lite 5G - Härdat glas 9H - Super Kvalitet Skärmskydd")</f>
        <v>3-Pack Samsung Galaxy Tab A7 Lite 5G - Härdat glas 9H - Super Kvalitet Skärmskydd</v>
      </c>
      <c r="F288" s="1" t="s">
        <v>789</v>
      </c>
      <c r="G288" s="1" t="s">
        <v>790</v>
      </c>
      <c r="H288" s="1" t="s">
        <v>791</v>
      </c>
      <c r="I288" s="1" t="s">
        <v>16</v>
      </c>
      <c r="J288" s="1" t="s">
        <v>23</v>
      </c>
      <c r="K288" s="1" t="s">
        <v>16</v>
      </c>
      <c r="L288" s="1" t="s">
        <v>16</v>
      </c>
      <c r="M288" s="1" t="s">
        <v>16</v>
      </c>
      <c r="N288" s="1" t="s">
        <v>16</v>
      </c>
      <c r="O288" s="1">
        <v>143.2</v>
      </c>
      <c r="P288" s="1">
        <v>1.0</v>
      </c>
    </row>
    <row r="289">
      <c r="A289" s="1" t="s">
        <v>29</v>
      </c>
      <c r="B289" s="1" t="s">
        <v>792</v>
      </c>
      <c r="C289" s="2" t="s">
        <v>727</v>
      </c>
      <c r="D289" s="1" t="s">
        <v>19</v>
      </c>
      <c r="E28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89" s="1" t="s">
        <v>26</v>
      </c>
      <c r="G289" s="1" t="s">
        <v>27</v>
      </c>
      <c r="H289" s="1" t="s">
        <v>28</v>
      </c>
      <c r="I289" s="1" t="s">
        <v>16</v>
      </c>
      <c r="J289" s="1" t="s">
        <v>23</v>
      </c>
      <c r="K289" s="1" t="s">
        <v>16</v>
      </c>
      <c r="L289" s="1" t="s">
        <v>16</v>
      </c>
      <c r="M289" s="1" t="s">
        <v>16</v>
      </c>
      <c r="N289" s="1" t="s">
        <v>16</v>
      </c>
      <c r="O289" s="1">
        <v>71.2</v>
      </c>
      <c r="P289" s="1">
        <v>1.0</v>
      </c>
    </row>
    <row r="290">
      <c r="A290" s="1" t="s">
        <v>29</v>
      </c>
      <c r="B290" s="1" t="s">
        <v>793</v>
      </c>
      <c r="C290" s="2" t="s">
        <v>727</v>
      </c>
      <c r="D290" s="1" t="s">
        <v>19</v>
      </c>
      <c r="E29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90" s="1" t="s">
        <v>163</v>
      </c>
      <c r="G290" s="1" t="s">
        <v>164</v>
      </c>
      <c r="H290" s="1" t="s">
        <v>165</v>
      </c>
      <c r="I290" s="1" t="s">
        <v>16</v>
      </c>
      <c r="J290" s="1" t="s">
        <v>23</v>
      </c>
      <c r="K290" s="1" t="s">
        <v>16</v>
      </c>
      <c r="L290" s="1" t="s">
        <v>16</v>
      </c>
      <c r="M290" s="1" t="s">
        <v>16</v>
      </c>
      <c r="N290" s="1" t="s">
        <v>16</v>
      </c>
      <c r="O290" s="1">
        <v>63.2</v>
      </c>
      <c r="P290" s="1">
        <v>1.0</v>
      </c>
    </row>
    <row r="291">
      <c r="A291" s="1" t="s">
        <v>29</v>
      </c>
      <c r="B291" s="1" t="s">
        <v>794</v>
      </c>
      <c r="C291" s="2" t="s">
        <v>727</v>
      </c>
      <c r="D291" s="1" t="s">
        <v>19</v>
      </c>
      <c r="E291" s="3" t="str">
        <f>HYPERLINK("https://fyndiq.se/produkt/2c70e8c876124223/", "2-Pack XIAOMI REDMI 12C Skärmskydd - Härdat Glas 9H - Super kvalitet 3D")</f>
        <v>2-Pack XIAOMI REDMI 12C Skärmskydd - Härdat Glas 9H - Super kvalitet 3D</v>
      </c>
      <c r="F291" s="1" t="s">
        <v>795</v>
      </c>
      <c r="G291" s="1" t="s">
        <v>796</v>
      </c>
      <c r="H291" s="1" t="s">
        <v>797</v>
      </c>
      <c r="I291" s="1" t="s">
        <v>16</v>
      </c>
      <c r="J291" s="1" t="s">
        <v>23</v>
      </c>
      <c r="K291" s="1" t="s">
        <v>16</v>
      </c>
      <c r="L291" s="1" t="s">
        <v>16</v>
      </c>
      <c r="M291" s="1" t="s">
        <v>16</v>
      </c>
      <c r="N291" s="1" t="s">
        <v>16</v>
      </c>
      <c r="O291" s="1">
        <v>63.2</v>
      </c>
      <c r="P291" s="1">
        <v>1.0</v>
      </c>
    </row>
    <row r="292">
      <c r="A292" s="1" t="s">
        <v>29</v>
      </c>
      <c r="B292" s="1" t="s">
        <v>798</v>
      </c>
      <c r="C292" s="2" t="s">
        <v>727</v>
      </c>
      <c r="D292" s="1" t="s">
        <v>19</v>
      </c>
      <c r="E292" s="3" t="str">
        <f>HYPERLINK("https://fyndiq.se/produkt/13e76851ca504320/", "2-Pack Samsung Galaxy S22 Ultra - Härdat glas 9H - Top kvalitet")</f>
        <v>2-Pack Samsung Galaxy S22 Ultra - Härdat glas 9H - Top kvalitet</v>
      </c>
      <c r="F292" s="1" t="s">
        <v>140</v>
      </c>
      <c r="G292" s="1" t="s">
        <v>141</v>
      </c>
      <c r="H292" s="1" t="s">
        <v>142</v>
      </c>
      <c r="I292" s="1" t="s">
        <v>16</v>
      </c>
      <c r="J292" s="1" t="s">
        <v>23</v>
      </c>
      <c r="K292" s="1" t="s">
        <v>16</v>
      </c>
      <c r="L292" s="1" t="s">
        <v>16</v>
      </c>
      <c r="M292" s="1" t="s">
        <v>16</v>
      </c>
      <c r="N292" s="1" t="s">
        <v>16</v>
      </c>
      <c r="O292" s="1">
        <v>63.2</v>
      </c>
      <c r="P292" s="1">
        <v>1.0</v>
      </c>
    </row>
    <row r="293">
      <c r="A293" s="1" t="s">
        <v>29</v>
      </c>
      <c r="B293" s="1" t="s">
        <v>799</v>
      </c>
      <c r="C293" s="2" t="s">
        <v>727</v>
      </c>
      <c r="D293" s="1" t="s">
        <v>19</v>
      </c>
      <c r="E29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93" s="1" t="s">
        <v>103</v>
      </c>
      <c r="G293" s="1" t="s">
        <v>104</v>
      </c>
      <c r="H293" s="1" t="s">
        <v>105</v>
      </c>
      <c r="I293" s="1" t="s">
        <v>16</v>
      </c>
      <c r="J293" s="1" t="s">
        <v>23</v>
      </c>
      <c r="K293" s="1" t="s">
        <v>16</v>
      </c>
      <c r="L293" s="1" t="s">
        <v>16</v>
      </c>
      <c r="M293" s="1" t="s">
        <v>16</v>
      </c>
      <c r="N293" s="1" t="s">
        <v>16</v>
      </c>
      <c r="O293" s="1">
        <v>63.2</v>
      </c>
      <c r="P293" s="1">
        <v>1.0</v>
      </c>
    </row>
    <row r="294">
      <c r="A294" s="1" t="s">
        <v>29</v>
      </c>
      <c r="B294" s="1" t="s">
        <v>800</v>
      </c>
      <c r="C294" s="2" t="s">
        <v>727</v>
      </c>
      <c r="D294" s="1" t="s">
        <v>19</v>
      </c>
      <c r="E294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294" s="1" t="s">
        <v>508</v>
      </c>
      <c r="G294" s="1" t="s">
        <v>509</v>
      </c>
      <c r="H294" s="1" t="s">
        <v>510</v>
      </c>
      <c r="I294" s="1" t="s">
        <v>16</v>
      </c>
      <c r="J294" s="1" t="s">
        <v>23</v>
      </c>
      <c r="K294" s="1" t="s">
        <v>16</v>
      </c>
      <c r="L294" s="1" t="s">
        <v>16</v>
      </c>
      <c r="M294" s="1" t="s">
        <v>16</v>
      </c>
      <c r="N294" s="1" t="s">
        <v>16</v>
      </c>
      <c r="O294" s="1">
        <v>63.2</v>
      </c>
      <c r="P294" s="1">
        <v>1.0</v>
      </c>
    </row>
    <row r="295">
      <c r="A295" s="1" t="s">
        <v>29</v>
      </c>
      <c r="B295" s="1" t="s">
        <v>801</v>
      </c>
      <c r="C295" s="2" t="s">
        <v>727</v>
      </c>
      <c r="D295" s="1" t="s">
        <v>19</v>
      </c>
      <c r="E29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95" s="1" t="s">
        <v>26</v>
      </c>
      <c r="G295" s="1" t="s">
        <v>27</v>
      </c>
      <c r="H295" s="1" t="s">
        <v>28</v>
      </c>
      <c r="I295" s="1" t="s">
        <v>16</v>
      </c>
      <c r="J295" s="1" t="s">
        <v>23</v>
      </c>
      <c r="K295" s="1" t="s">
        <v>16</v>
      </c>
      <c r="L295" s="1" t="s">
        <v>16</v>
      </c>
      <c r="M295" s="1" t="s">
        <v>16</v>
      </c>
      <c r="N295" s="1" t="s">
        <v>16</v>
      </c>
      <c r="O295" s="1">
        <v>71.2</v>
      </c>
      <c r="P295" s="1">
        <v>1.0</v>
      </c>
    </row>
    <row r="296">
      <c r="A296" s="1" t="s">
        <v>29</v>
      </c>
      <c r="B296" s="1" t="s">
        <v>802</v>
      </c>
      <c r="C296" s="2" t="s">
        <v>727</v>
      </c>
      <c r="D296" s="1" t="s">
        <v>19</v>
      </c>
      <c r="E296" s="3" t="str">
        <f>HYPERLINK("https://fyndiq.se/produkt/0f244212ec124dcd/", "2 Pack OnePlus 9 5G - Härdat glas 9H - Super kvalitet 3D Skärmskydd")</f>
        <v>2 Pack OnePlus 9 5G - Härdat glas 9H - Super kvalitet 3D Skärmskydd</v>
      </c>
      <c r="F296" s="1" t="s">
        <v>803</v>
      </c>
      <c r="G296" s="1" t="s">
        <v>804</v>
      </c>
      <c r="H296" s="1" t="s">
        <v>805</v>
      </c>
      <c r="I296" s="1" t="s">
        <v>16</v>
      </c>
      <c r="J296" s="1" t="s">
        <v>23</v>
      </c>
      <c r="K296" s="1" t="s">
        <v>16</v>
      </c>
      <c r="L296" s="1" t="s">
        <v>16</v>
      </c>
      <c r="M296" s="1" t="s">
        <v>16</v>
      </c>
      <c r="N296" s="1" t="s">
        <v>16</v>
      </c>
      <c r="O296" s="1">
        <v>63.2</v>
      </c>
      <c r="P296" s="1">
        <v>1.0</v>
      </c>
    </row>
    <row r="297">
      <c r="A297" s="1" t="s">
        <v>29</v>
      </c>
      <c r="B297" s="1" t="s">
        <v>806</v>
      </c>
      <c r="C297" s="2" t="s">
        <v>727</v>
      </c>
      <c r="D297" s="1" t="s">
        <v>19</v>
      </c>
      <c r="E2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97" s="1" t="s">
        <v>26</v>
      </c>
      <c r="G297" s="1" t="s">
        <v>27</v>
      </c>
      <c r="H297" s="1" t="s">
        <v>28</v>
      </c>
      <c r="I297" s="1" t="s">
        <v>16</v>
      </c>
      <c r="J297" s="1" t="s">
        <v>23</v>
      </c>
      <c r="K297" s="1" t="s">
        <v>16</v>
      </c>
      <c r="L297" s="1" t="s">
        <v>16</v>
      </c>
      <c r="M297" s="1" t="s">
        <v>16</v>
      </c>
      <c r="N297" s="1" t="s">
        <v>16</v>
      </c>
      <c r="O297" s="1">
        <v>71.2</v>
      </c>
      <c r="P297" s="1">
        <v>1.0</v>
      </c>
    </row>
    <row r="298">
      <c r="A298" s="1" t="s">
        <v>29</v>
      </c>
      <c r="B298" s="1" t="s">
        <v>807</v>
      </c>
      <c r="C298" s="2" t="s">
        <v>727</v>
      </c>
      <c r="D298" s="1" t="s">
        <v>19</v>
      </c>
      <c r="E29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298" s="1" t="s">
        <v>388</v>
      </c>
      <c r="G298" s="1" t="s">
        <v>389</v>
      </c>
      <c r="H298" s="1" t="s">
        <v>390</v>
      </c>
      <c r="I298" s="1" t="s">
        <v>16</v>
      </c>
      <c r="J298" s="1" t="s">
        <v>23</v>
      </c>
      <c r="K298" s="1" t="s">
        <v>16</v>
      </c>
      <c r="L298" s="1" t="s">
        <v>16</v>
      </c>
      <c r="M298" s="1" t="s">
        <v>16</v>
      </c>
      <c r="N298" s="1" t="s">
        <v>16</v>
      </c>
      <c r="O298" s="1">
        <v>63.2</v>
      </c>
      <c r="P298" s="1">
        <v>1.0</v>
      </c>
    </row>
    <row r="299">
      <c r="A299" s="1" t="s">
        <v>29</v>
      </c>
      <c r="B299" s="1" t="s">
        <v>808</v>
      </c>
      <c r="C299" s="2" t="s">
        <v>727</v>
      </c>
      <c r="D299" s="1" t="s">
        <v>19</v>
      </c>
      <c r="E299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299" s="1" t="s">
        <v>671</v>
      </c>
      <c r="G299" s="1" t="s">
        <v>672</v>
      </c>
      <c r="H299" s="1" t="s">
        <v>673</v>
      </c>
      <c r="I299" s="1" t="s">
        <v>16</v>
      </c>
      <c r="J299" s="1" t="s">
        <v>23</v>
      </c>
      <c r="K299" s="1" t="s">
        <v>16</v>
      </c>
      <c r="L299" s="1" t="s">
        <v>16</v>
      </c>
      <c r="M299" s="1" t="s">
        <v>16</v>
      </c>
      <c r="N299" s="1" t="s">
        <v>16</v>
      </c>
      <c r="O299" s="1">
        <v>55.2</v>
      </c>
      <c r="P299" s="1">
        <v>1.0</v>
      </c>
    </row>
    <row r="300">
      <c r="A300" s="1" t="s">
        <v>29</v>
      </c>
      <c r="B300" s="1" t="s">
        <v>809</v>
      </c>
      <c r="C300" s="2" t="s">
        <v>727</v>
      </c>
      <c r="D300" s="1" t="s">
        <v>19</v>
      </c>
      <c r="E30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00" s="1" t="s">
        <v>258</v>
      </c>
      <c r="G300" s="1" t="s">
        <v>259</v>
      </c>
      <c r="H300" s="1" t="s">
        <v>260</v>
      </c>
      <c r="I300" s="1" t="s">
        <v>16</v>
      </c>
      <c r="J300" s="1" t="s">
        <v>23</v>
      </c>
      <c r="K300" s="1" t="s">
        <v>16</v>
      </c>
      <c r="L300" s="1" t="s">
        <v>16</v>
      </c>
      <c r="M300" s="1" t="s">
        <v>16</v>
      </c>
      <c r="N300" s="1" t="s">
        <v>16</v>
      </c>
      <c r="O300" s="1">
        <v>63.2</v>
      </c>
      <c r="P300" s="1">
        <v>1.0</v>
      </c>
    </row>
    <row r="301">
      <c r="A301" s="1" t="s">
        <v>29</v>
      </c>
      <c r="B301" s="1" t="s">
        <v>810</v>
      </c>
      <c r="C301" s="2" t="s">
        <v>727</v>
      </c>
      <c r="D301" s="1" t="s">
        <v>19</v>
      </c>
      <c r="E301" s="3" t="str">
        <f>HYPERLINK("https://fyndiq.se/produkt/f15b82570d4144d0/", "2-Pack Apple Watch 41mm – Härdat glas 9H – Super kvalitet 3D")</f>
        <v>2-Pack Apple Watch 41mm – Härdat glas 9H – Super kvalitet 3D</v>
      </c>
      <c r="F301" s="1" t="s">
        <v>144</v>
      </c>
      <c r="G301" s="1" t="s">
        <v>145</v>
      </c>
      <c r="H301" s="1" t="s">
        <v>146</v>
      </c>
      <c r="I301" s="1" t="s">
        <v>16</v>
      </c>
      <c r="J301" s="1" t="s">
        <v>23</v>
      </c>
      <c r="K301" s="1" t="s">
        <v>16</v>
      </c>
      <c r="L301" s="1" t="s">
        <v>16</v>
      </c>
      <c r="M301" s="1" t="s">
        <v>16</v>
      </c>
      <c r="N301" s="1" t="s">
        <v>16</v>
      </c>
      <c r="O301" s="1">
        <v>55.2</v>
      </c>
      <c r="P301" s="1">
        <v>1.0</v>
      </c>
    </row>
    <row r="302">
      <c r="A302" s="1" t="s">
        <v>29</v>
      </c>
      <c r="B302" s="1" t="s">
        <v>811</v>
      </c>
      <c r="C302" s="2" t="s">
        <v>727</v>
      </c>
      <c r="D302" s="1" t="s">
        <v>19</v>
      </c>
      <c r="E302" s="3" t="str">
        <f>HYPERLINK("https://fyndiq.se/produkt/66924f1ff238487e/", "2-Pack GOOGLE PIXEL 7A Skärmskydd - Härdat Glas 9H - Super kvalitet 3D")</f>
        <v>2-Pack GOOGLE PIXEL 7A Skärmskydd - Härdat Glas 9H - Super kvalitet 3D</v>
      </c>
      <c r="F302" s="1" t="s">
        <v>315</v>
      </c>
      <c r="G302" s="1" t="s">
        <v>316</v>
      </c>
      <c r="H302" s="1" t="s">
        <v>317</v>
      </c>
      <c r="I302" s="1" t="s">
        <v>16</v>
      </c>
      <c r="J302" s="1" t="s">
        <v>23</v>
      </c>
      <c r="K302" s="1" t="s">
        <v>16</v>
      </c>
      <c r="L302" s="1" t="s">
        <v>16</v>
      </c>
      <c r="M302" s="1" t="s">
        <v>16</v>
      </c>
      <c r="N302" s="1" t="s">
        <v>16</v>
      </c>
      <c r="O302" s="1">
        <v>63.2</v>
      </c>
      <c r="P302" s="1">
        <v>1.0</v>
      </c>
    </row>
    <row r="303">
      <c r="A303" s="1" t="s">
        <v>29</v>
      </c>
      <c r="B303" s="1" t="s">
        <v>812</v>
      </c>
      <c r="C303" s="2" t="s">
        <v>727</v>
      </c>
      <c r="D303" s="1" t="s">
        <v>19</v>
      </c>
      <c r="E30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303" s="1" t="s">
        <v>813</v>
      </c>
      <c r="G303" s="1" t="s">
        <v>814</v>
      </c>
      <c r="H303" s="1" t="s">
        <v>815</v>
      </c>
      <c r="I303" s="1" t="s">
        <v>16</v>
      </c>
      <c r="J303" s="1" t="s">
        <v>23</v>
      </c>
      <c r="K303" s="1" t="s">
        <v>16</v>
      </c>
      <c r="L303" s="1" t="s">
        <v>16</v>
      </c>
      <c r="M303" s="1" t="s">
        <v>16</v>
      </c>
      <c r="N303" s="1" t="s">
        <v>16</v>
      </c>
      <c r="O303" s="1">
        <v>71.2</v>
      </c>
      <c r="P303" s="1">
        <v>1.0</v>
      </c>
    </row>
    <row r="304">
      <c r="A304" s="1" t="s">
        <v>29</v>
      </c>
      <c r="B304" s="1" t="s">
        <v>816</v>
      </c>
      <c r="C304" s="2" t="s">
        <v>727</v>
      </c>
      <c r="D304" s="1" t="s">
        <v>19</v>
      </c>
      <c r="E304" s="3" t="str">
        <f>HYPERLINK("https://fyndiq.se/produkt/c8cebab9948b43c1/", "2-Pack Apple Watch 40mm – Härdat glas 9H – Super kvalitet 3D")</f>
        <v>2-Pack Apple Watch 40mm – Härdat glas 9H – Super kvalitet 3D</v>
      </c>
      <c r="F304" s="1" t="s">
        <v>357</v>
      </c>
      <c r="G304" s="1" t="s">
        <v>358</v>
      </c>
      <c r="H304" s="1" t="s">
        <v>359</v>
      </c>
      <c r="I304" s="1" t="s">
        <v>16</v>
      </c>
      <c r="J304" s="1" t="s">
        <v>23</v>
      </c>
      <c r="K304" s="1" t="s">
        <v>16</v>
      </c>
      <c r="L304" s="1" t="s">
        <v>16</v>
      </c>
      <c r="M304" s="1" t="s">
        <v>16</v>
      </c>
      <c r="N304" s="1" t="s">
        <v>16</v>
      </c>
      <c r="O304" s="1">
        <v>55.2</v>
      </c>
      <c r="P304" s="1">
        <v>1.0</v>
      </c>
    </row>
    <row r="305">
      <c r="A305" s="1" t="s">
        <v>29</v>
      </c>
      <c r="B305" s="1" t="s">
        <v>817</v>
      </c>
      <c r="C305" s="2" t="s">
        <v>727</v>
      </c>
      <c r="D305" s="1" t="s">
        <v>19</v>
      </c>
      <c r="E305" s="3" t="str">
        <f>HYPERLINK("https://fyndiq.se/produkt/aca65018f890445c/", "2 Pack Samsung Galaxy Note 10 - Härdat glas 9H-Super kvalitet 3D")</f>
        <v>2 Pack Samsung Galaxy Note 10 - Härdat glas 9H-Super kvalitet 3D</v>
      </c>
      <c r="F305" s="1" t="s">
        <v>818</v>
      </c>
      <c r="G305" s="1" t="s">
        <v>819</v>
      </c>
      <c r="H305" s="1" t="s">
        <v>820</v>
      </c>
      <c r="I305" s="1" t="s">
        <v>16</v>
      </c>
      <c r="J305" s="1" t="s">
        <v>23</v>
      </c>
      <c r="K305" s="1" t="s">
        <v>16</v>
      </c>
      <c r="L305" s="1" t="s">
        <v>16</v>
      </c>
      <c r="M305" s="1" t="s">
        <v>16</v>
      </c>
      <c r="N305" s="1" t="s">
        <v>16</v>
      </c>
      <c r="O305" s="1">
        <v>63.2</v>
      </c>
      <c r="P305" s="1">
        <v>1.0</v>
      </c>
    </row>
    <row r="306">
      <c r="A306" s="1" t="s">
        <v>29</v>
      </c>
      <c r="B306" s="1" t="s">
        <v>821</v>
      </c>
      <c r="C306" s="2" t="s">
        <v>727</v>
      </c>
      <c r="D306" s="1" t="s">
        <v>19</v>
      </c>
      <c r="E306" s="3" t="str">
        <f>HYPERLINK("https://fyndiq.se/produkt/49282e2c730249ed/", "2 Pack Samsung S21 FE 5G - 9H Härdat Glass - Super Kvalitet 3D")</f>
        <v>2 Pack Samsung S21 FE 5G - 9H Härdat Glass - Super Kvalitet 3D</v>
      </c>
      <c r="F306" s="1" t="s">
        <v>822</v>
      </c>
      <c r="G306" s="1" t="s">
        <v>823</v>
      </c>
      <c r="H306" s="1" t="s">
        <v>824</v>
      </c>
      <c r="I306" s="1" t="s">
        <v>16</v>
      </c>
      <c r="J306" s="1" t="s">
        <v>23</v>
      </c>
      <c r="K306" s="1" t="s">
        <v>16</v>
      </c>
      <c r="L306" s="1" t="s">
        <v>16</v>
      </c>
      <c r="M306" s="1" t="s">
        <v>16</v>
      </c>
      <c r="N306" s="1" t="s">
        <v>16</v>
      </c>
      <c r="O306" s="1">
        <v>63.2</v>
      </c>
      <c r="P306" s="1">
        <v>1.0</v>
      </c>
    </row>
    <row r="307">
      <c r="A307" s="1" t="s">
        <v>29</v>
      </c>
      <c r="B307" s="1" t="s">
        <v>825</v>
      </c>
      <c r="C307" s="2" t="s">
        <v>727</v>
      </c>
      <c r="D307" s="1" t="s">
        <v>19</v>
      </c>
      <c r="E307" s="3" t="str">
        <f>HYPERLINK("https://fyndiq.se/produkt/8a162916fdf246f7/", "2-Pack SAMSUNG S24 Skärmskydd - Härdat Glas 9H - Super kvalitet 3D")</f>
        <v>2-Pack SAMSUNG S24 Skärmskydd - Härdat Glas 9H - Super kvalitet 3D</v>
      </c>
      <c r="F307" s="1" t="s">
        <v>714</v>
      </c>
      <c r="G307" s="1" t="s">
        <v>715</v>
      </c>
      <c r="H307" s="1" t="s">
        <v>716</v>
      </c>
      <c r="I307" s="1" t="s">
        <v>16</v>
      </c>
      <c r="J307" s="1" t="s">
        <v>23</v>
      </c>
      <c r="K307" s="1" t="s">
        <v>16</v>
      </c>
      <c r="L307" s="1" t="s">
        <v>16</v>
      </c>
      <c r="M307" s="1" t="s">
        <v>16</v>
      </c>
      <c r="N307" s="1" t="s">
        <v>16</v>
      </c>
      <c r="O307" s="1">
        <v>71.2</v>
      </c>
      <c r="P307" s="1">
        <v>1.0</v>
      </c>
    </row>
    <row r="308">
      <c r="A308" s="1" t="s">
        <v>29</v>
      </c>
      <c r="B308" s="1" t="s">
        <v>826</v>
      </c>
      <c r="C308" s="2" t="s">
        <v>727</v>
      </c>
      <c r="D308" s="1" t="s">
        <v>19</v>
      </c>
      <c r="E308" s="3" t="str">
        <f>HYPERLINK("https://fyndiq.se/produkt/cc43d01c37a84f4a/", "Samsung Galaxy S20 FE - Härdat glas 9H - Super kvalitet 3D")</f>
        <v>Samsung Galaxy S20 FE - Härdat glas 9H - Super kvalitet 3D</v>
      </c>
      <c r="F308" s="1" t="s">
        <v>827</v>
      </c>
      <c r="G308" s="1" t="s">
        <v>828</v>
      </c>
      <c r="H308" s="1" t="s">
        <v>829</v>
      </c>
      <c r="I308" s="1" t="s">
        <v>16</v>
      </c>
      <c r="J308" s="1" t="s">
        <v>23</v>
      </c>
      <c r="K308" s="1" t="s">
        <v>16</v>
      </c>
      <c r="L308" s="1" t="s">
        <v>16</v>
      </c>
      <c r="M308" s="1" t="s">
        <v>16</v>
      </c>
      <c r="N308" s="1" t="s">
        <v>16</v>
      </c>
      <c r="O308" s="1">
        <v>55.2</v>
      </c>
      <c r="P308" s="1">
        <v>1.0</v>
      </c>
    </row>
    <row r="309">
      <c r="A309" s="1" t="s">
        <v>29</v>
      </c>
      <c r="B309" s="1" t="s">
        <v>830</v>
      </c>
      <c r="C309" s="2" t="s">
        <v>727</v>
      </c>
      <c r="D309" s="1" t="s">
        <v>19</v>
      </c>
      <c r="E30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309" s="1" t="s">
        <v>163</v>
      </c>
      <c r="G309" s="1" t="s">
        <v>164</v>
      </c>
      <c r="H309" s="1" t="s">
        <v>165</v>
      </c>
      <c r="I309" s="1" t="s">
        <v>16</v>
      </c>
      <c r="J309" s="1" t="s">
        <v>23</v>
      </c>
      <c r="K309" s="1" t="s">
        <v>16</v>
      </c>
      <c r="L309" s="1" t="s">
        <v>16</v>
      </c>
      <c r="M309" s="1" t="s">
        <v>16</v>
      </c>
      <c r="N309" s="1" t="s">
        <v>16</v>
      </c>
      <c r="O309" s="1">
        <v>63.2</v>
      </c>
      <c r="P309" s="1">
        <v>1.0</v>
      </c>
    </row>
    <row r="310">
      <c r="A310" s="1" t="s">
        <v>29</v>
      </c>
      <c r="B310" s="1" t="s">
        <v>831</v>
      </c>
      <c r="C310" s="2" t="s">
        <v>727</v>
      </c>
      <c r="D310" s="1" t="s">
        <v>19</v>
      </c>
      <c r="E310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310" s="1" t="s">
        <v>832</v>
      </c>
      <c r="G310" s="1" t="s">
        <v>833</v>
      </c>
      <c r="H310" s="1" t="s">
        <v>834</v>
      </c>
      <c r="I310" s="1" t="s">
        <v>16</v>
      </c>
      <c r="J310" s="1" t="s">
        <v>23</v>
      </c>
      <c r="K310" s="1" t="s">
        <v>16</v>
      </c>
      <c r="L310" s="1" t="s">
        <v>16</v>
      </c>
      <c r="M310" s="1" t="s">
        <v>16</v>
      </c>
      <c r="N310" s="1" t="s">
        <v>16</v>
      </c>
      <c r="O310" s="1">
        <v>63.2</v>
      </c>
      <c r="P310" s="1">
        <v>1.0</v>
      </c>
    </row>
    <row r="311">
      <c r="A311" s="1" t="s">
        <v>29</v>
      </c>
      <c r="B311" s="1" t="s">
        <v>835</v>
      </c>
      <c r="C311" s="2" t="s">
        <v>727</v>
      </c>
      <c r="D311" s="1" t="s">
        <v>19</v>
      </c>
      <c r="E311" s="3" t="str">
        <f>HYPERLINK("https://fyndiq.se/produkt/5d384cc8795744b0/", "2-Pack Samsung A55 Skärmskydd i Härdat Glas")</f>
        <v>2-Pack Samsung A55 Skärmskydd i Härdat Glas</v>
      </c>
      <c r="F311" s="1" t="s">
        <v>191</v>
      </c>
      <c r="G311" s="1" t="s">
        <v>192</v>
      </c>
      <c r="H311" s="1" t="s">
        <v>193</v>
      </c>
      <c r="I311" s="1" t="s">
        <v>16</v>
      </c>
      <c r="J311" s="1" t="s">
        <v>23</v>
      </c>
      <c r="K311" s="1" t="s">
        <v>16</v>
      </c>
      <c r="L311" s="1" t="s">
        <v>16</v>
      </c>
      <c r="M311" s="1" t="s">
        <v>16</v>
      </c>
      <c r="N311" s="1" t="s">
        <v>16</v>
      </c>
      <c r="O311" s="1">
        <v>63.2</v>
      </c>
      <c r="P311" s="1">
        <v>1.0</v>
      </c>
    </row>
    <row r="312">
      <c r="A312" s="1" t="s">
        <v>29</v>
      </c>
      <c r="B312" s="1" t="s">
        <v>836</v>
      </c>
      <c r="C312" s="2" t="s">
        <v>727</v>
      </c>
      <c r="D312" s="1" t="s">
        <v>19</v>
      </c>
      <c r="E312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312" s="1" t="s">
        <v>837</v>
      </c>
      <c r="G312" s="1" t="s">
        <v>838</v>
      </c>
      <c r="H312" s="1" t="s">
        <v>839</v>
      </c>
      <c r="I312" s="1" t="s">
        <v>16</v>
      </c>
      <c r="J312" s="1" t="s">
        <v>23</v>
      </c>
      <c r="K312" s="1" t="s">
        <v>16</v>
      </c>
      <c r="L312" s="1" t="s">
        <v>16</v>
      </c>
      <c r="M312" s="1" t="s">
        <v>16</v>
      </c>
      <c r="N312" s="1" t="s">
        <v>16</v>
      </c>
      <c r="O312" s="1">
        <v>63.2</v>
      </c>
      <c r="P312" s="1">
        <v>1.0</v>
      </c>
    </row>
    <row r="313">
      <c r="A313" s="1" t="s">
        <v>29</v>
      </c>
      <c r="B313" s="1" t="s">
        <v>840</v>
      </c>
      <c r="C313" s="2" t="s">
        <v>727</v>
      </c>
      <c r="D313" s="1" t="s">
        <v>19</v>
      </c>
      <c r="E313" s="3" t="str">
        <f>HYPERLINK("https://fyndiq.se/produkt/533d0ddc5dd84c00/", "2-Pack iPhone 14 - skärmskydd &amp; linsskydd - härdat glas 9H")</f>
        <v>2-Pack iPhone 14 - skärmskydd &amp; linsskydd - härdat glas 9H</v>
      </c>
      <c r="F313" s="1" t="s">
        <v>841</v>
      </c>
      <c r="G313" s="1" t="s">
        <v>842</v>
      </c>
      <c r="H313" s="1" t="s">
        <v>843</v>
      </c>
      <c r="I313" s="1" t="s">
        <v>16</v>
      </c>
      <c r="J313" s="1" t="s">
        <v>23</v>
      </c>
      <c r="K313" s="1" t="s">
        <v>16</v>
      </c>
      <c r="L313" s="1" t="s">
        <v>16</v>
      </c>
      <c r="M313" s="1" t="s">
        <v>16</v>
      </c>
      <c r="N313" s="1" t="s">
        <v>16</v>
      </c>
      <c r="O313" s="1">
        <v>71.2</v>
      </c>
      <c r="P313" s="1">
        <v>1.0</v>
      </c>
    </row>
    <row r="314">
      <c r="A314" s="1" t="s">
        <v>29</v>
      </c>
      <c r="B314" s="1" t="s">
        <v>844</v>
      </c>
      <c r="C314" s="2" t="s">
        <v>727</v>
      </c>
      <c r="D314" s="1" t="s">
        <v>19</v>
      </c>
      <c r="E314" s="3" t="str">
        <f>HYPERLINK("https://fyndiq.se/produkt/c64bbbf107e34309/", "2-Pack Huawei P30 - Härdat glas 9H – 3D Super kvalitet")</f>
        <v>2-Pack Huawei P30 - Härdat glas 9H – 3D Super kvalitet</v>
      </c>
      <c r="F314" s="1" t="s">
        <v>845</v>
      </c>
      <c r="G314" s="1" t="s">
        <v>846</v>
      </c>
      <c r="H314" s="1" t="s">
        <v>847</v>
      </c>
      <c r="I314" s="1" t="s">
        <v>16</v>
      </c>
      <c r="J314" s="1" t="s">
        <v>23</v>
      </c>
      <c r="K314" s="1" t="s">
        <v>16</v>
      </c>
      <c r="L314" s="1" t="s">
        <v>16</v>
      </c>
      <c r="M314" s="1" t="s">
        <v>16</v>
      </c>
      <c r="N314" s="1" t="s">
        <v>16</v>
      </c>
      <c r="O314" s="1">
        <v>71.2</v>
      </c>
      <c r="P314" s="1">
        <v>1.0</v>
      </c>
    </row>
    <row r="315">
      <c r="A315" s="1" t="s">
        <v>29</v>
      </c>
      <c r="B315" s="1" t="s">
        <v>848</v>
      </c>
      <c r="C315" s="2" t="s">
        <v>727</v>
      </c>
      <c r="D315" s="1" t="s">
        <v>19</v>
      </c>
      <c r="E315" s="3" t="str">
        <f t="shared" ref="E315:E316" si="4">HYPERLINK("https://fyndiq.se/produkt/aa758da5b0c840bb/", "Samsung Galaxy S21 5G - Härdat Glas 9H - Super Kvalitet 3D")</f>
        <v>Samsung Galaxy S21 5G - Härdat Glas 9H - Super Kvalitet 3D</v>
      </c>
      <c r="F315" s="1" t="s">
        <v>219</v>
      </c>
      <c r="G315" s="1" t="s">
        <v>220</v>
      </c>
      <c r="H315" s="1" t="s">
        <v>221</v>
      </c>
      <c r="I315" s="1" t="s">
        <v>16</v>
      </c>
      <c r="J315" s="1" t="s">
        <v>23</v>
      </c>
      <c r="K315" s="1" t="s">
        <v>16</v>
      </c>
      <c r="L315" s="1" t="s">
        <v>16</v>
      </c>
      <c r="M315" s="1" t="s">
        <v>16</v>
      </c>
      <c r="N315" s="1" t="s">
        <v>16</v>
      </c>
      <c r="O315" s="1">
        <v>55.2</v>
      </c>
      <c r="P315" s="1">
        <v>1.0</v>
      </c>
    </row>
    <row r="316">
      <c r="A316" s="1" t="s">
        <v>29</v>
      </c>
      <c r="B316" s="1" t="s">
        <v>849</v>
      </c>
      <c r="C316" s="2" t="s">
        <v>727</v>
      </c>
      <c r="D316" s="1" t="s">
        <v>19</v>
      </c>
      <c r="E316" s="3" t="str">
        <f t="shared" si="4"/>
        <v>Samsung Galaxy S21 5G - Härdat Glas 9H - Super Kvalitet 3D</v>
      </c>
      <c r="F316" s="1" t="s">
        <v>219</v>
      </c>
      <c r="G316" s="1" t="s">
        <v>220</v>
      </c>
      <c r="H316" s="1" t="s">
        <v>221</v>
      </c>
      <c r="I316" s="1" t="s">
        <v>16</v>
      </c>
      <c r="J316" s="1" t="s">
        <v>23</v>
      </c>
      <c r="K316" s="1" t="s">
        <v>16</v>
      </c>
      <c r="L316" s="1" t="s">
        <v>16</v>
      </c>
      <c r="M316" s="1" t="s">
        <v>16</v>
      </c>
      <c r="N316" s="1" t="s">
        <v>16</v>
      </c>
      <c r="O316" s="1">
        <v>55.2</v>
      </c>
      <c r="P316" s="1">
        <v>1.0</v>
      </c>
    </row>
    <row r="317">
      <c r="A317" s="1" t="s">
        <v>29</v>
      </c>
      <c r="B317" s="1" t="s">
        <v>850</v>
      </c>
      <c r="C317" s="2" t="s">
        <v>727</v>
      </c>
      <c r="D317" s="1" t="s">
        <v>19</v>
      </c>
      <c r="E31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17" s="1" t="s">
        <v>103</v>
      </c>
      <c r="G317" s="1" t="s">
        <v>104</v>
      </c>
      <c r="H317" s="1" t="s">
        <v>105</v>
      </c>
      <c r="I317" s="1" t="s">
        <v>16</v>
      </c>
      <c r="J317" s="1" t="s">
        <v>23</v>
      </c>
      <c r="K317" s="1" t="s">
        <v>16</v>
      </c>
      <c r="L317" s="1" t="s">
        <v>16</v>
      </c>
      <c r="M317" s="1" t="s">
        <v>16</v>
      </c>
      <c r="N317" s="1" t="s">
        <v>16</v>
      </c>
      <c r="O317" s="1">
        <v>63.2</v>
      </c>
      <c r="P317" s="1">
        <v>1.0</v>
      </c>
    </row>
    <row r="318">
      <c r="A318" s="1" t="s">
        <v>29</v>
      </c>
      <c r="B318" s="1" t="s">
        <v>851</v>
      </c>
      <c r="C318" s="2" t="s">
        <v>727</v>
      </c>
      <c r="D318" s="1" t="s">
        <v>19</v>
      </c>
      <c r="E318" s="3" t="str">
        <f>HYPERLINK("https://fyndiq.se/produkt/f7b16236096d401a/", "2-Pack Google Pixel 7A - Härdat glas 9H - Super kvalitet 3D Skärmskydd")</f>
        <v>2-Pack Google Pixel 7A - Härdat glas 9H - Super kvalitet 3D Skärmskydd</v>
      </c>
      <c r="F318" s="1" t="s">
        <v>852</v>
      </c>
      <c r="G318" s="1" t="s">
        <v>853</v>
      </c>
      <c r="H318" s="1" t="s">
        <v>854</v>
      </c>
      <c r="I318" s="1" t="s">
        <v>16</v>
      </c>
      <c r="J318" s="1" t="s">
        <v>23</v>
      </c>
      <c r="K318" s="1" t="s">
        <v>16</v>
      </c>
      <c r="L318" s="1" t="s">
        <v>16</v>
      </c>
      <c r="M318" s="1" t="s">
        <v>16</v>
      </c>
      <c r="N318" s="1" t="s">
        <v>16</v>
      </c>
      <c r="O318" s="1">
        <v>63.2</v>
      </c>
      <c r="P318" s="1">
        <v>1.0</v>
      </c>
    </row>
    <row r="319">
      <c r="A319" s="1" t="s">
        <v>29</v>
      </c>
      <c r="B319" s="1" t="s">
        <v>855</v>
      </c>
      <c r="C319" s="2" t="s">
        <v>727</v>
      </c>
      <c r="D319" s="1" t="s">
        <v>19</v>
      </c>
      <c r="E319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319" s="1" t="s">
        <v>856</v>
      </c>
      <c r="G319" s="1" t="s">
        <v>857</v>
      </c>
      <c r="H319" s="1" t="s">
        <v>858</v>
      </c>
      <c r="I319" s="1" t="s">
        <v>16</v>
      </c>
      <c r="J319" s="1" t="s">
        <v>23</v>
      </c>
      <c r="K319" s="1" t="s">
        <v>16</v>
      </c>
      <c r="L319" s="1" t="s">
        <v>16</v>
      </c>
      <c r="M319" s="1" t="s">
        <v>16</v>
      </c>
      <c r="N319" s="1" t="s">
        <v>16</v>
      </c>
      <c r="O319" s="1">
        <v>63.2</v>
      </c>
      <c r="P319" s="1">
        <v>1.0</v>
      </c>
    </row>
    <row r="320">
      <c r="A320" s="1" t="s">
        <v>29</v>
      </c>
      <c r="B320" s="1" t="s">
        <v>859</v>
      </c>
      <c r="C320" s="2" t="s">
        <v>727</v>
      </c>
      <c r="D320" s="1" t="s">
        <v>19</v>
      </c>
      <c r="E320" s="3" t="str">
        <f>HYPERLINK("https://fyndiq.se/produkt/c6f3e47a88184e8d/", "2-Pack SAMSUNG A55 Skärmskydd - Härdat Glas 9H - Super kvalitet 3D")</f>
        <v>2-Pack SAMSUNG A55 Skärmskydd - Härdat Glas 9H - Super kvalitet 3D</v>
      </c>
      <c r="F320" s="1" t="s">
        <v>83</v>
      </c>
      <c r="G320" s="1" t="s">
        <v>84</v>
      </c>
      <c r="H320" s="1" t="s">
        <v>85</v>
      </c>
      <c r="I320" s="1" t="s">
        <v>16</v>
      </c>
      <c r="J320" s="1" t="s">
        <v>23</v>
      </c>
      <c r="K320" s="1" t="s">
        <v>16</v>
      </c>
      <c r="L320" s="1" t="s">
        <v>16</v>
      </c>
      <c r="M320" s="1" t="s">
        <v>16</v>
      </c>
      <c r="N320" s="1" t="s">
        <v>16</v>
      </c>
      <c r="O320" s="1">
        <v>63.2</v>
      </c>
      <c r="P320" s="1">
        <v>1.0</v>
      </c>
    </row>
    <row r="321">
      <c r="A321" s="1" t="s">
        <v>29</v>
      </c>
      <c r="B321" s="1" t="s">
        <v>860</v>
      </c>
      <c r="C321" s="2" t="s">
        <v>727</v>
      </c>
      <c r="D321" s="1" t="s">
        <v>19</v>
      </c>
      <c r="E321" s="3" t="str">
        <f>HYPERLINK("https://fyndiq.se/produkt/4603671cea994359/", "Samsung S20 Plus härdat glas 3D 9H Top Kvalitet skärmskydd")</f>
        <v>Samsung S20 Plus härdat glas 3D 9H Top Kvalitet skärmskydd</v>
      </c>
      <c r="F321" s="1" t="s">
        <v>428</v>
      </c>
      <c r="G321" s="1" t="s">
        <v>429</v>
      </c>
      <c r="H321" s="1" t="s">
        <v>430</v>
      </c>
      <c r="I321" s="1" t="s">
        <v>16</v>
      </c>
      <c r="J321" s="1" t="s">
        <v>23</v>
      </c>
      <c r="K321" s="1" t="s">
        <v>16</v>
      </c>
      <c r="L321" s="1" t="s">
        <v>16</v>
      </c>
      <c r="M321" s="1" t="s">
        <v>16</v>
      </c>
      <c r="N321" s="1" t="s">
        <v>16</v>
      </c>
      <c r="O321" s="1">
        <v>55.2</v>
      </c>
      <c r="P321" s="1">
        <v>2.0</v>
      </c>
    </row>
    <row r="322">
      <c r="A322" s="1" t="s">
        <v>29</v>
      </c>
      <c r="B322" s="1" t="s">
        <v>861</v>
      </c>
      <c r="C322" s="2" t="s">
        <v>727</v>
      </c>
      <c r="D322" s="1" t="s">
        <v>19</v>
      </c>
      <c r="E322" s="3" t="str">
        <f>HYPERLINK("https://fyndiq.se/produkt/614ecb98d35c4fc9/", "2 Pack Xiaomi Redmi Note 11 Pro 5G-Härdat glas 9H-Super kvalitet")</f>
        <v>2 Pack Xiaomi Redmi Note 11 Pro 5G-Härdat glas 9H-Super kvalitet</v>
      </c>
      <c r="F322" s="1" t="s">
        <v>862</v>
      </c>
      <c r="G322" s="1" t="s">
        <v>863</v>
      </c>
      <c r="H322" s="1" t="s">
        <v>864</v>
      </c>
      <c r="I322" s="1" t="s">
        <v>16</v>
      </c>
      <c r="J322" s="1" t="s">
        <v>23</v>
      </c>
      <c r="K322" s="1" t="s">
        <v>16</v>
      </c>
      <c r="L322" s="1" t="s">
        <v>16</v>
      </c>
      <c r="M322" s="1" t="s">
        <v>16</v>
      </c>
      <c r="N322" s="1" t="s">
        <v>16</v>
      </c>
      <c r="O322" s="1">
        <v>63.2</v>
      </c>
      <c r="P322" s="1">
        <v>1.0</v>
      </c>
    </row>
    <row r="323">
      <c r="A323" s="1" t="s">
        <v>29</v>
      </c>
      <c r="B323" s="1" t="s">
        <v>865</v>
      </c>
      <c r="C323" s="2" t="s">
        <v>727</v>
      </c>
      <c r="D323" s="1" t="s">
        <v>19</v>
      </c>
      <c r="E323" s="3" t="str">
        <f>HYPERLINK("https://fyndiq.se/produkt/2543bd35ca9e40fe/", "2-Pack Samsung A53 Skärmskydd &amp; 2-Pack linsskydd - Härdat Glas 9H - Super kvalitet 3D")</f>
        <v>2-Pack Samsung A53 Skärmskydd &amp; 2-Pack linsskydd - Härdat Glas 9H - Super kvalitet 3D</v>
      </c>
      <c r="F323" s="1" t="s">
        <v>63</v>
      </c>
      <c r="G323" s="1" t="s">
        <v>64</v>
      </c>
      <c r="H323" s="1" t="s">
        <v>65</v>
      </c>
      <c r="I323" s="1" t="s">
        <v>16</v>
      </c>
      <c r="J323" s="1" t="s">
        <v>23</v>
      </c>
      <c r="K323" s="1" t="s">
        <v>16</v>
      </c>
      <c r="L323" s="1" t="s">
        <v>16</v>
      </c>
      <c r="M323" s="1" t="s">
        <v>16</v>
      </c>
      <c r="N323" s="1" t="s">
        <v>16</v>
      </c>
      <c r="O323" s="1">
        <v>79.2</v>
      </c>
      <c r="P323" s="1">
        <v>1.0</v>
      </c>
    </row>
    <row r="324">
      <c r="A324" s="1" t="s">
        <v>29</v>
      </c>
      <c r="B324" s="1" t="s">
        <v>866</v>
      </c>
      <c r="C324" s="2" t="s">
        <v>727</v>
      </c>
      <c r="D324" s="1" t="s">
        <v>19</v>
      </c>
      <c r="E324" s="3" t="str">
        <f>HYPERLINK("https://fyndiq.se/produkt/0b2f55cbfc0d4bc8/", "Skärmskydd Iphone 12 / 12 Pro , härdat glas, hög kvalitet.")</f>
        <v>Skärmskydd Iphone 12 / 12 Pro , härdat glas, hög kvalitet.</v>
      </c>
      <c r="F324" s="1" t="s">
        <v>587</v>
      </c>
      <c r="G324" s="1" t="s">
        <v>588</v>
      </c>
      <c r="H324" s="1" t="s">
        <v>589</v>
      </c>
      <c r="I324" s="1" t="s">
        <v>16</v>
      </c>
      <c r="J324" s="1" t="s">
        <v>23</v>
      </c>
      <c r="K324" s="1" t="s">
        <v>16</v>
      </c>
      <c r="L324" s="1" t="s">
        <v>16</v>
      </c>
      <c r="M324" s="1" t="s">
        <v>16</v>
      </c>
      <c r="N324" s="1" t="s">
        <v>16</v>
      </c>
      <c r="O324" s="1">
        <v>47.2</v>
      </c>
      <c r="P324" s="1">
        <v>1.0</v>
      </c>
    </row>
    <row r="325">
      <c r="A325" s="1" t="s">
        <v>29</v>
      </c>
      <c r="B325" s="1" t="s">
        <v>867</v>
      </c>
      <c r="C325" s="2" t="s">
        <v>727</v>
      </c>
      <c r="D325" s="1" t="s">
        <v>19</v>
      </c>
      <c r="E325" s="3" t="str">
        <f>HYPERLINK("https://fyndiq.se/produkt/e6e495443b5e405d/", "2 Pack Samsung Galaxy S9 Plus - Härdat glas-9H Super kvalitet 3D")</f>
        <v>2 Pack Samsung Galaxy S9 Plus - Härdat glas-9H Super kvalitet 3D</v>
      </c>
      <c r="F325" s="1" t="s">
        <v>868</v>
      </c>
      <c r="G325" s="1" t="s">
        <v>869</v>
      </c>
      <c r="H325" s="1" t="s">
        <v>870</v>
      </c>
      <c r="I325" s="1" t="s">
        <v>16</v>
      </c>
      <c r="J325" s="1" t="s">
        <v>23</v>
      </c>
      <c r="K325" s="1" t="s">
        <v>16</v>
      </c>
      <c r="L325" s="1" t="s">
        <v>16</v>
      </c>
      <c r="M325" s="1" t="s">
        <v>16</v>
      </c>
      <c r="N325" s="1" t="s">
        <v>16</v>
      </c>
      <c r="O325" s="1">
        <v>63.2</v>
      </c>
      <c r="P325" s="1">
        <v>1.0</v>
      </c>
    </row>
    <row r="326">
      <c r="A326" s="1" t="s">
        <v>29</v>
      </c>
      <c r="B326" s="1" t="s">
        <v>871</v>
      </c>
      <c r="C326" s="2" t="s">
        <v>727</v>
      </c>
      <c r="D326" s="1" t="s">
        <v>19</v>
      </c>
      <c r="E326" s="3" t="str">
        <f>HYPERLINK("https://fyndiq.se/produkt/c26c9ffef37a436a/", "2-Pack Samsung A35 5G Skärmskydd i Härdat Glas")</f>
        <v>2-Pack Samsung A35 5G Skärmskydd i Härdat Glas</v>
      </c>
      <c r="F326" s="1" t="s">
        <v>432</v>
      </c>
      <c r="G326" s="1" t="s">
        <v>433</v>
      </c>
      <c r="H326" s="1" t="s">
        <v>434</v>
      </c>
      <c r="I326" s="1" t="s">
        <v>16</v>
      </c>
      <c r="J326" s="1" t="s">
        <v>23</v>
      </c>
      <c r="K326" s="1" t="s">
        <v>16</v>
      </c>
      <c r="L326" s="1" t="s">
        <v>16</v>
      </c>
      <c r="M326" s="1" t="s">
        <v>16</v>
      </c>
      <c r="N326" s="1" t="s">
        <v>16</v>
      </c>
      <c r="O326" s="1">
        <v>63.2</v>
      </c>
      <c r="P326" s="1">
        <v>1.0</v>
      </c>
    </row>
    <row r="327">
      <c r="A327" s="1" t="s">
        <v>29</v>
      </c>
      <c r="B327" s="1" t="s">
        <v>872</v>
      </c>
      <c r="C327" s="2" t="s">
        <v>727</v>
      </c>
      <c r="D327" s="1" t="s">
        <v>19</v>
      </c>
      <c r="E327" s="3" t="str">
        <f>HYPERLINK("https://fyndiq.se/produkt/b9cf4fb6441246eb/", "2-Pack Iphone 11 / XR - 9H Härdat Glass - Top Kvalitet")</f>
        <v>2-Pack Iphone 11 / XR - 9H Härdat Glass - Top Kvalitet</v>
      </c>
      <c r="F327" s="1" t="s">
        <v>873</v>
      </c>
      <c r="G327" s="1" t="s">
        <v>874</v>
      </c>
      <c r="H327" s="1" t="s">
        <v>875</v>
      </c>
      <c r="I327" s="1" t="s">
        <v>16</v>
      </c>
      <c r="J327" s="1" t="s">
        <v>23</v>
      </c>
      <c r="K327" s="1" t="s">
        <v>16</v>
      </c>
      <c r="L327" s="1" t="s">
        <v>16</v>
      </c>
      <c r="M327" s="1" t="s">
        <v>16</v>
      </c>
      <c r="N327" s="1" t="s">
        <v>16</v>
      </c>
      <c r="O327" s="1">
        <v>55.2</v>
      </c>
      <c r="P327" s="1">
        <v>1.0</v>
      </c>
    </row>
    <row r="328">
      <c r="A328" s="1" t="s">
        <v>29</v>
      </c>
      <c r="B328" s="1" t="s">
        <v>876</v>
      </c>
      <c r="C328" s="2" t="s">
        <v>727</v>
      </c>
      <c r="D328" s="1" t="s">
        <v>19</v>
      </c>
      <c r="E32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28" s="1" t="s">
        <v>103</v>
      </c>
      <c r="G328" s="1" t="s">
        <v>104</v>
      </c>
      <c r="H328" s="1" t="s">
        <v>105</v>
      </c>
      <c r="I328" s="1" t="s">
        <v>16</v>
      </c>
      <c r="J328" s="1" t="s">
        <v>23</v>
      </c>
      <c r="K328" s="1" t="s">
        <v>16</v>
      </c>
      <c r="L328" s="1" t="s">
        <v>16</v>
      </c>
      <c r="M328" s="1" t="s">
        <v>16</v>
      </c>
      <c r="N328" s="1" t="s">
        <v>16</v>
      </c>
      <c r="O328" s="1">
        <v>63.2</v>
      </c>
      <c r="P328" s="1">
        <v>1.0</v>
      </c>
    </row>
    <row r="329">
      <c r="A329" s="1" t="s">
        <v>29</v>
      </c>
      <c r="B329" s="1" t="s">
        <v>877</v>
      </c>
      <c r="C329" s="2" t="s">
        <v>727</v>
      </c>
      <c r="D329" s="1" t="s">
        <v>19</v>
      </c>
      <c r="E329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329" s="1" t="s">
        <v>516</v>
      </c>
      <c r="G329" s="1" t="s">
        <v>517</v>
      </c>
      <c r="H329" s="1" t="s">
        <v>518</v>
      </c>
      <c r="I329" s="1" t="s">
        <v>16</v>
      </c>
      <c r="J329" s="1" t="s">
        <v>23</v>
      </c>
      <c r="K329" s="1" t="s">
        <v>16</v>
      </c>
      <c r="L329" s="1" t="s">
        <v>16</v>
      </c>
      <c r="M329" s="1" t="s">
        <v>16</v>
      </c>
      <c r="N329" s="1" t="s">
        <v>16</v>
      </c>
      <c r="O329" s="1">
        <v>71.2</v>
      </c>
      <c r="P329" s="1">
        <v>1.0</v>
      </c>
    </row>
    <row r="330">
      <c r="A330" s="1" t="s">
        <v>29</v>
      </c>
      <c r="B330" s="1" t="s">
        <v>878</v>
      </c>
      <c r="C330" s="2" t="s">
        <v>727</v>
      </c>
      <c r="D330" s="1" t="s">
        <v>19</v>
      </c>
      <c r="E330" s="3" t="str">
        <f>HYPERLINK("https://fyndiq.se/produkt/c614ebd5721948d1/", "Kreativ LCD-skrivplatta för barn - 8.5-tums digital tavla med penna")</f>
        <v>Kreativ LCD-skrivplatta för barn - 8.5-tums digital tavla med penna</v>
      </c>
      <c r="F330" s="1" t="s">
        <v>879</v>
      </c>
      <c r="G330" s="1" t="s">
        <v>880</v>
      </c>
      <c r="H330" s="1" t="s">
        <v>881</v>
      </c>
      <c r="I330" s="1" t="s">
        <v>16</v>
      </c>
      <c r="J330" s="1" t="s">
        <v>23</v>
      </c>
      <c r="K330" s="1" t="s">
        <v>16</v>
      </c>
      <c r="L330" s="1" t="s">
        <v>16</v>
      </c>
      <c r="M330" s="1" t="s">
        <v>16</v>
      </c>
      <c r="N330" s="1" t="s">
        <v>16</v>
      </c>
      <c r="O330" s="1">
        <v>79.2</v>
      </c>
      <c r="P330" s="1">
        <v>1.0</v>
      </c>
    </row>
    <row r="331">
      <c r="A331" s="1" t="s">
        <v>29</v>
      </c>
      <c r="B331" s="1" t="s">
        <v>882</v>
      </c>
      <c r="C331" s="2" t="s">
        <v>727</v>
      </c>
      <c r="D331" s="1" t="s">
        <v>19</v>
      </c>
      <c r="E331" s="3" t="str">
        <f>HYPERLINK("https://fyndiq.se/produkt/06106438a7a14dfc/", "2-Pack Xiaomi 13T Pro - Härdat glas 9H - Super kvalitet 3D Skärmskydd")</f>
        <v>2-Pack Xiaomi 13T Pro - Härdat glas 9H - Super kvalitet 3D Skärmskydd</v>
      </c>
      <c r="F331" s="1" t="s">
        <v>883</v>
      </c>
      <c r="G331" s="1" t="s">
        <v>884</v>
      </c>
      <c r="H331" s="1" t="s">
        <v>885</v>
      </c>
      <c r="I331" s="1" t="s">
        <v>16</v>
      </c>
      <c r="J331" s="1" t="s">
        <v>23</v>
      </c>
      <c r="K331" s="1" t="s">
        <v>16</v>
      </c>
      <c r="L331" s="1" t="s">
        <v>16</v>
      </c>
      <c r="M331" s="1" t="s">
        <v>16</v>
      </c>
      <c r="N331" s="1" t="s">
        <v>16</v>
      </c>
      <c r="O331" s="1">
        <v>63.2</v>
      </c>
      <c r="P331" s="1">
        <v>1.0</v>
      </c>
    </row>
    <row r="332">
      <c r="A332" s="1" t="s">
        <v>29</v>
      </c>
      <c r="B332" s="1" t="s">
        <v>886</v>
      </c>
      <c r="C332" s="2" t="s">
        <v>727</v>
      </c>
      <c r="D332" s="1" t="s">
        <v>19</v>
      </c>
      <c r="E332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332" s="1" t="s">
        <v>887</v>
      </c>
      <c r="G332" s="1" t="s">
        <v>888</v>
      </c>
      <c r="H332" s="1" t="s">
        <v>889</v>
      </c>
      <c r="I332" s="1" t="s">
        <v>16</v>
      </c>
      <c r="J332" s="1" t="s">
        <v>23</v>
      </c>
      <c r="K332" s="1" t="s">
        <v>16</v>
      </c>
      <c r="L332" s="1" t="s">
        <v>16</v>
      </c>
      <c r="M332" s="1" t="s">
        <v>16</v>
      </c>
      <c r="N332" s="1" t="s">
        <v>16</v>
      </c>
      <c r="O332" s="1">
        <v>71.2</v>
      </c>
      <c r="P332" s="1">
        <v>1.0</v>
      </c>
    </row>
    <row r="333">
      <c r="A333" s="1" t="s">
        <v>29</v>
      </c>
      <c r="B333" s="1" t="s">
        <v>890</v>
      </c>
      <c r="C333" s="2" t="s">
        <v>727</v>
      </c>
      <c r="D333" s="1" t="s">
        <v>19</v>
      </c>
      <c r="E33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333" s="1" t="s">
        <v>722</v>
      </c>
      <c r="G333" s="1" t="s">
        <v>723</v>
      </c>
      <c r="H333" s="1" t="s">
        <v>724</v>
      </c>
      <c r="I333" s="1" t="s">
        <v>16</v>
      </c>
      <c r="J333" s="1" t="s">
        <v>23</v>
      </c>
      <c r="K333" s="1" t="s">
        <v>16</v>
      </c>
      <c r="L333" s="1" t="s">
        <v>16</v>
      </c>
      <c r="M333" s="1" t="s">
        <v>16</v>
      </c>
      <c r="N333" s="1" t="s">
        <v>16</v>
      </c>
      <c r="O333" s="1">
        <v>79.2</v>
      </c>
      <c r="P333" s="1">
        <v>1.0</v>
      </c>
    </row>
    <row r="334">
      <c r="A334" s="1" t="s">
        <v>29</v>
      </c>
      <c r="B334" s="1" t="s">
        <v>891</v>
      </c>
      <c r="C334" s="2" t="s">
        <v>727</v>
      </c>
      <c r="D334" s="1" t="s">
        <v>19</v>
      </c>
      <c r="E33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34" s="1" t="s">
        <v>183</v>
      </c>
      <c r="G334" s="1" t="s">
        <v>184</v>
      </c>
      <c r="H334" s="1" t="s">
        <v>185</v>
      </c>
      <c r="I334" s="1" t="s">
        <v>16</v>
      </c>
      <c r="J334" s="1" t="s">
        <v>23</v>
      </c>
      <c r="K334" s="1" t="s">
        <v>16</v>
      </c>
      <c r="L334" s="1" t="s">
        <v>16</v>
      </c>
      <c r="M334" s="1" t="s">
        <v>16</v>
      </c>
      <c r="N334" s="1" t="s">
        <v>16</v>
      </c>
      <c r="O334" s="1">
        <v>71.2</v>
      </c>
      <c r="P334" s="1">
        <v>1.0</v>
      </c>
    </row>
    <row r="335">
      <c r="A335" s="1" t="s">
        <v>29</v>
      </c>
      <c r="B335" s="1" t="s">
        <v>892</v>
      </c>
      <c r="C335" s="2" t="s">
        <v>727</v>
      </c>
      <c r="D335" s="1" t="s">
        <v>19</v>
      </c>
      <c r="E33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35" s="1" t="s">
        <v>103</v>
      </c>
      <c r="G335" s="1" t="s">
        <v>104</v>
      </c>
      <c r="H335" s="1" t="s">
        <v>105</v>
      </c>
      <c r="I335" s="1" t="s">
        <v>16</v>
      </c>
      <c r="J335" s="1" t="s">
        <v>23</v>
      </c>
      <c r="K335" s="1" t="s">
        <v>16</v>
      </c>
      <c r="L335" s="1" t="s">
        <v>16</v>
      </c>
      <c r="M335" s="1" t="s">
        <v>16</v>
      </c>
      <c r="N335" s="1" t="s">
        <v>16</v>
      </c>
      <c r="O335" s="1">
        <v>63.2</v>
      </c>
      <c r="P335" s="1">
        <v>1.0</v>
      </c>
    </row>
    <row r="336">
      <c r="A336" s="1" t="s">
        <v>29</v>
      </c>
      <c r="B336" s="1" t="s">
        <v>893</v>
      </c>
      <c r="C336" s="2" t="s">
        <v>727</v>
      </c>
      <c r="D336" s="1" t="s">
        <v>19</v>
      </c>
      <c r="E336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336" s="1" t="s">
        <v>894</v>
      </c>
      <c r="G336" s="1" t="s">
        <v>895</v>
      </c>
      <c r="H336" s="1" t="s">
        <v>896</v>
      </c>
      <c r="I336" s="1" t="s">
        <v>16</v>
      </c>
      <c r="J336" s="1" t="s">
        <v>23</v>
      </c>
      <c r="K336" s="1" t="s">
        <v>16</v>
      </c>
      <c r="L336" s="1" t="s">
        <v>16</v>
      </c>
      <c r="M336" s="1" t="s">
        <v>16</v>
      </c>
      <c r="N336" s="1" t="s">
        <v>16</v>
      </c>
      <c r="O336" s="1">
        <v>79.2</v>
      </c>
      <c r="P336" s="1">
        <v>1.0</v>
      </c>
    </row>
    <row r="337">
      <c r="A337" s="1" t="s">
        <v>29</v>
      </c>
      <c r="B337" s="1" t="s">
        <v>897</v>
      </c>
      <c r="C337" s="2" t="s">
        <v>727</v>
      </c>
      <c r="D337" s="1" t="s">
        <v>19</v>
      </c>
      <c r="E337" s="3" t="str">
        <f>HYPERLINK("https://fyndiq.se/produkt/613d3d071e424de7/", "2 Pack Samsung Xcover Pro- Härdat glas 9H - Super kvalitet 3D")</f>
        <v>2 Pack Samsung Xcover Pro- Härdat glas 9H - Super kvalitet 3D</v>
      </c>
      <c r="F337" s="1" t="s">
        <v>548</v>
      </c>
      <c r="G337" s="1" t="s">
        <v>549</v>
      </c>
      <c r="H337" s="1" t="s">
        <v>550</v>
      </c>
      <c r="I337" s="1" t="s">
        <v>16</v>
      </c>
      <c r="J337" s="1" t="s">
        <v>23</v>
      </c>
      <c r="K337" s="1" t="s">
        <v>16</v>
      </c>
      <c r="L337" s="1" t="s">
        <v>16</v>
      </c>
      <c r="M337" s="1" t="s">
        <v>16</v>
      </c>
      <c r="N337" s="1" t="s">
        <v>16</v>
      </c>
      <c r="O337" s="1">
        <v>71.2</v>
      </c>
      <c r="P337" s="1">
        <v>1.0</v>
      </c>
    </row>
    <row r="338">
      <c r="A338" s="1" t="s">
        <v>29</v>
      </c>
      <c r="B338" s="1" t="s">
        <v>898</v>
      </c>
      <c r="C338" s="2" t="s">
        <v>727</v>
      </c>
      <c r="D338" s="1" t="s">
        <v>19</v>
      </c>
      <c r="E338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338" s="1" t="s">
        <v>508</v>
      </c>
      <c r="G338" s="1" t="s">
        <v>509</v>
      </c>
      <c r="H338" s="1" t="s">
        <v>510</v>
      </c>
      <c r="I338" s="1" t="s">
        <v>16</v>
      </c>
      <c r="J338" s="1" t="s">
        <v>23</v>
      </c>
      <c r="K338" s="1" t="s">
        <v>16</v>
      </c>
      <c r="L338" s="1" t="s">
        <v>16</v>
      </c>
      <c r="M338" s="1" t="s">
        <v>16</v>
      </c>
      <c r="N338" s="1" t="s">
        <v>16</v>
      </c>
      <c r="O338" s="1">
        <v>63.2</v>
      </c>
      <c r="P338" s="1">
        <v>1.0</v>
      </c>
    </row>
    <row r="339">
      <c r="A339" s="1" t="s">
        <v>29</v>
      </c>
      <c r="B339" s="1" t="s">
        <v>899</v>
      </c>
      <c r="C339" s="2" t="s">
        <v>727</v>
      </c>
      <c r="D339" s="1" t="s">
        <v>19</v>
      </c>
      <c r="E33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339" s="1" t="s">
        <v>504</v>
      </c>
      <c r="G339" s="1" t="s">
        <v>505</v>
      </c>
      <c r="H339" s="1" t="s">
        <v>506</v>
      </c>
      <c r="I339" s="1" t="s">
        <v>16</v>
      </c>
      <c r="J339" s="1" t="s">
        <v>23</v>
      </c>
      <c r="K339" s="1" t="s">
        <v>16</v>
      </c>
      <c r="L339" s="1" t="s">
        <v>16</v>
      </c>
      <c r="M339" s="1" t="s">
        <v>16</v>
      </c>
      <c r="N339" s="1" t="s">
        <v>16</v>
      </c>
      <c r="O339" s="1">
        <v>63.2</v>
      </c>
      <c r="P339" s="1">
        <v>1.0</v>
      </c>
    </row>
    <row r="340">
      <c r="A340" s="1" t="s">
        <v>29</v>
      </c>
      <c r="B340" s="1" t="s">
        <v>900</v>
      </c>
      <c r="C340" s="2" t="s">
        <v>727</v>
      </c>
      <c r="D340" s="1" t="s">
        <v>19</v>
      </c>
      <c r="E340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340" s="1" t="s">
        <v>71</v>
      </c>
      <c r="G340" s="1" t="s">
        <v>72</v>
      </c>
      <c r="H340" s="1" t="s">
        <v>73</v>
      </c>
      <c r="I340" s="1" t="s">
        <v>16</v>
      </c>
      <c r="J340" s="1" t="s">
        <v>23</v>
      </c>
      <c r="K340" s="1" t="s">
        <v>16</v>
      </c>
      <c r="L340" s="1" t="s">
        <v>16</v>
      </c>
      <c r="M340" s="1" t="s">
        <v>16</v>
      </c>
      <c r="N340" s="1" t="s">
        <v>16</v>
      </c>
      <c r="O340" s="1">
        <v>63.2</v>
      </c>
      <c r="P340" s="1">
        <v>1.0</v>
      </c>
    </row>
    <row r="341">
      <c r="A341" s="1" t="s">
        <v>29</v>
      </c>
      <c r="B341" s="1" t="s">
        <v>901</v>
      </c>
      <c r="C341" s="2" t="s">
        <v>727</v>
      </c>
      <c r="D341" s="1" t="s">
        <v>19</v>
      </c>
      <c r="E341" s="3" t="str">
        <f>HYPERLINK("https://fyndiq.se/produkt/8a162916fdf246f7/", "2-Pack SAMSUNG S24 Skärmskydd - Härdat Glas 9H - Super kvalitet 3D")</f>
        <v>2-Pack SAMSUNG S24 Skärmskydd - Härdat Glas 9H - Super kvalitet 3D</v>
      </c>
      <c r="F341" s="1" t="s">
        <v>714</v>
      </c>
      <c r="G341" s="1" t="s">
        <v>715</v>
      </c>
      <c r="H341" s="1" t="s">
        <v>716</v>
      </c>
      <c r="I341" s="1" t="s">
        <v>16</v>
      </c>
      <c r="J341" s="1" t="s">
        <v>23</v>
      </c>
      <c r="K341" s="1" t="s">
        <v>16</v>
      </c>
      <c r="L341" s="1" t="s">
        <v>16</v>
      </c>
      <c r="M341" s="1" t="s">
        <v>16</v>
      </c>
      <c r="N341" s="1" t="s">
        <v>16</v>
      </c>
      <c r="O341" s="1">
        <v>71.2</v>
      </c>
      <c r="P341" s="1">
        <v>1.0</v>
      </c>
    </row>
    <row r="342">
      <c r="A342" s="1" t="s">
        <v>29</v>
      </c>
      <c r="B342" s="1" t="s">
        <v>902</v>
      </c>
      <c r="C342" s="2" t="s">
        <v>727</v>
      </c>
      <c r="D342" s="1" t="s">
        <v>19</v>
      </c>
      <c r="E342" s="3" t="str">
        <f>HYPERLINK("https://fyndiq.se/produkt/406117b60bf241a0/", "2-Pack Samsung Galaxy S9 - Härdat glas 9H - Super kvalitet 3D")</f>
        <v>2-Pack Samsung Galaxy S9 - Härdat glas 9H - Super kvalitet 3D</v>
      </c>
      <c r="F342" s="1" t="s">
        <v>228</v>
      </c>
      <c r="G342" s="1" t="s">
        <v>229</v>
      </c>
      <c r="H342" s="1" t="s">
        <v>230</v>
      </c>
      <c r="I342" s="1" t="s">
        <v>16</v>
      </c>
      <c r="J342" s="1" t="s">
        <v>23</v>
      </c>
      <c r="K342" s="1" t="s">
        <v>16</v>
      </c>
      <c r="L342" s="1" t="s">
        <v>16</v>
      </c>
      <c r="M342" s="1" t="s">
        <v>16</v>
      </c>
      <c r="N342" s="1" t="s">
        <v>16</v>
      </c>
      <c r="O342" s="1">
        <v>63.2</v>
      </c>
      <c r="P342" s="1">
        <v>1.0</v>
      </c>
    </row>
    <row r="343">
      <c r="A343" s="1" t="s">
        <v>29</v>
      </c>
      <c r="B343" s="1" t="s">
        <v>903</v>
      </c>
      <c r="C343" s="2" t="s">
        <v>727</v>
      </c>
      <c r="D343" s="1" t="s">
        <v>19</v>
      </c>
      <c r="E343" s="3" t="str">
        <f>HYPERLINK("https://fyndiq.se/produkt/fc10ffae13984bd5/", "2 Pack Samsung Galaxy A20e - Härdat Glas 9H - Super Kvalitet 3D")</f>
        <v>2 Pack Samsung Galaxy A20e - Härdat Glas 9H - Super Kvalitet 3D</v>
      </c>
      <c r="F343" s="1" t="s">
        <v>904</v>
      </c>
      <c r="G343" s="1" t="s">
        <v>905</v>
      </c>
      <c r="H343" s="1" t="s">
        <v>906</v>
      </c>
      <c r="I343" s="1" t="s">
        <v>16</v>
      </c>
      <c r="J343" s="1" t="s">
        <v>23</v>
      </c>
      <c r="K343" s="1" t="s">
        <v>16</v>
      </c>
      <c r="L343" s="1" t="s">
        <v>16</v>
      </c>
      <c r="M343" s="1" t="s">
        <v>16</v>
      </c>
      <c r="N343" s="1" t="s">
        <v>16</v>
      </c>
      <c r="O343" s="1">
        <v>63.2</v>
      </c>
      <c r="P343" s="1">
        <v>1.0</v>
      </c>
    </row>
    <row r="344">
      <c r="A344" s="1" t="s">
        <v>29</v>
      </c>
      <c r="B344" s="1" t="s">
        <v>907</v>
      </c>
      <c r="C344" s="2" t="s">
        <v>727</v>
      </c>
      <c r="D344" s="1" t="s">
        <v>19</v>
      </c>
      <c r="E344" s="3" t="str">
        <f>HYPERLINK("https://fyndiq.se/produkt/0a890dd972c4463d/", "2-Pack Samsung Galaxy A52s 5G - Härdat glas 9H - Super kvalitet")</f>
        <v>2-Pack Samsung Galaxy A52s 5G - Härdat glas 9H - Super kvalitet</v>
      </c>
      <c r="F344" s="1" t="s">
        <v>442</v>
      </c>
      <c r="G344" s="1" t="s">
        <v>443</v>
      </c>
      <c r="H344" s="1" t="s">
        <v>444</v>
      </c>
      <c r="I344" s="1" t="s">
        <v>16</v>
      </c>
      <c r="J344" s="1" t="s">
        <v>23</v>
      </c>
      <c r="K344" s="1" t="s">
        <v>16</v>
      </c>
      <c r="L344" s="1" t="s">
        <v>16</v>
      </c>
      <c r="M344" s="1" t="s">
        <v>16</v>
      </c>
      <c r="N344" s="1" t="s">
        <v>16</v>
      </c>
      <c r="O344" s="1">
        <v>63.2</v>
      </c>
      <c r="P344" s="1">
        <v>1.0</v>
      </c>
    </row>
    <row r="345">
      <c r="A345" s="1" t="s">
        <v>29</v>
      </c>
      <c r="B345" s="1" t="s">
        <v>908</v>
      </c>
      <c r="C345" s="2" t="s">
        <v>727</v>
      </c>
      <c r="D345" s="1" t="s">
        <v>19</v>
      </c>
      <c r="E34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45" s="1" t="s">
        <v>258</v>
      </c>
      <c r="G345" s="1" t="s">
        <v>259</v>
      </c>
      <c r="H345" s="1" t="s">
        <v>260</v>
      </c>
      <c r="I345" s="1" t="s">
        <v>16</v>
      </c>
      <c r="J345" s="1" t="s">
        <v>23</v>
      </c>
      <c r="K345" s="1" t="s">
        <v>16</v>
      </c>
      <c r="L345" s="1" t="s">
        <v>16</v>
      </c>
      <c r="M345" s="1" t="s">
        <v>16</v>
      </c>
      <c r="N345" s="1" t="s">
        <v>16</v>
      </c>
      <c r="O345" s="1">
        <v>63.2</v>
      </c>
      <c r="P345" s="1">
        <v>1.0</v>
      </c>
    </row>
    <row r="346">
      <c r="A346" s="1" t="s">
        <v>29</v>
      </c>
      <c r="B346" s="1" t="s">
        <v>909</v>
      </c>
      <c r="C346" s="2" t="s">
        <v>727</v>
      </c>
      <c r="D346" s="1" t="s">
        <v>19</v>
      </c>
      <c r="E346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346" s="1" t="s">
        <v>776</v>
      </c>
      <c r="G346" s="1" t="s">
        <v>777</v>
      </c>
      <c r="H346" s="1" t="s">
        <v>778</v>
      </c>
      <c r="I346" s="1" t="s">
        <v>16</v>
      </c>
      <c r="J346" s="1" t="s">
        <v>23</v>
      </c>
      <c r="K346" s="1" t="s">
        <v>16</v>
      </c>
      <c r="L346" s="1" t="s">
        <v>16</v>
      </c>
      <c r="M346" s="1" t="s">
        <v>16</v>
      </c>
      <c r="N346" s="1" t="s">
        <v>16</v>
      </c>
      <c r="O346" s="1">
        <v>63.2</v>
      </c>
      <c r="P346" s="1">
        <v>1.0</v>
      </c>
    </row>
    <row r="347">
      <c r="A347" s="1" t="s">
        <v>29</v>
      </c>
      <c r="B347" s="1" t="s">
        <v>910</v>
      </c>
      <c r="C347" s="2" t="s">
        <v>727</v>
      </c>
      <c r="D347" s="1" t="s">
        <v>19</v>
      </c>
      <c r="E347" s="3" t="str">
        <f>HYPERLINK("https://fyndiq.se/produkt/aa758da5b0c840bb/", "Samsung Galaxy S21 5G - Härdat Glas 9H - Super Kvalitet 3D")</f>
        <v>Samsung Galaxy S21 5G - Härdat Glas 9H - Super Kvalitet 3D</v>
      </c>
      <c r="F347" s="1" t="s">
        <v>219</v>
      </c>
      <c r="G347" s="1" t="s">
        <v>220</v>
      </c>
      <c r="H347" s="1" t="s">
        <v>221</v>
      </c>
      <c r="I347" s="1" t="s">
        <v>16</v>
      </c>
      <c r="J347" s="1" t="s">
        <v>23</v>
      </c>
      <c r="K347" s="1" t="s">
        <v>16</v>
      </c>
      <c r="L347" s="1" t="s">
        <v>16</v>
      </c>
      <c r="M347" s="1" t="s">
        <v>16</v>
      </c>
      <c r="N347" s="1" t="s">
        <v>16</v>
      </c>
      <c r="O347" s="1">
        <v>55.2</v>
      </c>
      <c r="P347" s="1">
        <v>1.0</v>
      </c>
    </row>
    <row r="348">
      <c r="A348" s="1" t="s">
        <v>29</v>
      </c>
      <c r="B348" s="1" t="s">
        <v>911</v>
      </c>
      <c r="C348" s="2" t="s">
        <v>727</v>
      </c>
      <c r="D348" s="1" t="s">
        <v>19</v>
      </c>
      <c r="E348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348" s="1" t="s">
        <v>912</v>
      </c>
      <c r="G348" s="1" t="s">
        <v>913</v>
      </c>
      <c r="H348" s="1" t="s">
        <v>914</v>
      </c>
      <c r="I348" s="1" t="s">
        <v>16</v>
      </c>
      <c r="J348" s="1" t="s">
        <v>23</v>
      </c>
      <c r="K348" s="1" t="s">
        <v>16</v>
      </c>
      <c r="L348" s="1" t="s">
        <v>16</v>
      </c>
      <c r="M348" s="1" t="s">
        <v>16</v>
      </c>
      <c r="N348" s="1" t="s">
        <v>16</v>
      </c>
      <c r="O348" s="1">
        <v>63.2</v>
      </c>
      <c r="P348" s="1">
        <v>1.0</v>
      </c>
    </row>
    <row r="349">
      <c r="A349" s="1" t="s">
        <v>29</v>
      </c>
      <c r="B349" s="1" t="s">
        <v>915</v>
      </c>
      <c r="C349" s="2" t="s">
        <v>727</v>
      </c>
      <c r="D349" s="1" t="s">
        <v>19</v>
      </c>
      <c r="E349" s="3" t="str">
        <f>HYPERLINK("https://fyndiq.se/produkt/bd84362587364f02/", "2-Pack GOOGLE PIXEL 8 Skärmskydd - Härdat Glas 9H - Super kvalitet 3D")</f>
        <v>2-Pack GOOGLE PIXEL 8 Skärmskydd - Härdat Glas 9H - Super kvalitet 3D</v>
      </c>
      <c r="F349" s="1" t="s">
        <v>254</v>
      </c>
      <c r="G349" s="1" t="s">
        <v>255</v>
      </c>
      <c r="H349" s="1" t="s">
        <v>256</v>
      </c>
      <c r="I349" s="1" t="s">
        <v>16</v>
      </c>
      <c r="J349" s="1" t="s">
        <v>23</v>
      </c>
      <c r="K349" s="1" t="s">
        <v>16</v>
      </c>
      <c r="L349" s="1" t="s">
        <v>16</v>
      </c>
      <c r="M349" s="1" t="s">
        <v>16</v>
      </c>
      <c r="N349" s="1" t="s">
        <v>16</v>
      </c>
      <c r="O349" s="1">
        <v>71.2</v>
      </c>
      <c r="P349" s="1">
        <v>1.0</v>
      </c>
    </row>
    <row r="350">
      <c r="A350" s="1" t="s">
        <v>29</v>
      </c>
      <c r="B350" s="1" t="s">
        <v>916</v>
      </c>
      <c r="C350" s="2" t="s">
        <v>727</v>
      </c>
      <c r="D350" s="1" t="s">
        <v>19</v>
      </c>
      <c r="E350" s="3" t="str">
        <f>HYPERLINK("https://fyndiq.se/produkt/05c024cf57984f8d/", "2-Pack XIAOMI REDMI 9AT Skärmskydd - Härdat Glas 9H - Super kvalitet 3D")</f>
        <v>2-Pack XIAOMI REDMI 9AT Skärmskydd - Härdat Glas 9H - Super kvalitet 3D</v>
      </c>
      <c r="F350" s="1" t="s">
        <v>917</v>
      </c>
      <c r="G350" s="1" t="s">
        <v>918</v>
      </c>
      <c r="H350" s="1" t="s">
        <v>919</v>
      </c>
      <c r="I350" s="1" t="s">
        <v>16</v>
      </c>
      <c r="J350" s="1" t="s">
        <v>23</v>
      </c>
      <c r="K350" s="1" t="s">
        <v>16</v>
      </c>
      <c r="L350" s="1" t="s">
        <v>16</v>
      </c>
      <c r="M350" s="1" t="s">
        <v>16</v>
      </c>
      <c r="N350" s="1" t="s">
        <v>16</v>
      </c>
      <c r="O350" s="1">
        <v>63.2</v>
      </c>
      <c r="P350" s="1">
        <v>1.0</v>
      </c>
    </row>
    <row r="351">
      <c r="A351" s="1" t="s">
        <v>29</v>
      </c>
      <c r="B351" s="1" t="s">
        <v>920</v>
      </c>
      <c r="C351" s="2" t="s">
        <v>727</v>
      </c>
      <c r="D351" s="1" t="s">
        <v>19</v>
      </c>
      <c r="E351" s="3" t="str">
        <f>HYPERLINK("https://fyndiq.se/produkt/08a39fd2ea944add/", "2-Pack Apple Watch 45mm – Härdat glas 9H – Super kvalitet 3D")</f>
        <v>2-Pack Apple Watch 45mm – Härdat glas 9H – Super kvalitet 3D</v>
      </c>
      <c r="F351" s="1" t="s">
        <v>921</v>
      </c>
      <c r="G351" s="1" t="s">
        <v>922</v>
      </c>
      <c r="H351" s="1" t="s">
        <v>923</v>
      </c>
      <c r="I351" s="1" t="s">
        <v>16</v>
      </c>
      <c r="J351" s="1" t="s">
        <v>23</v>
      </c>
      <c r="K351" s="1" t="s">
        <v>16</v>
      </c>
      <c r="L351" s="1" t="s">
        <v>16</v>
      </c>
      <c r="M351" s="1" t="s">
        <v>16</v>
      </c>
      <c r="N351" s="1" t="s">
        <v>16</v>
      </c>
      <c r="O351" s="1">
        <v>55.2</v>
      </c>
      <c r="P351" s="1">
        <v>1.0</v>
      </c>
    </row>
    <row r="352">
      <c r="A352" s="1" t="s">
        <v>29</v>
      </c>
      <c r="B352" s="1" t="s">
        <v>924</v>
      </c>
      <c r="C352" s="2" t="s">
        <v>727</v>
      </c>
      <c r="D352" s="1" t="s">
        <v>19</v>
      </c>
      <c r="E352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352" s="1" t="s">
        <v>856</v>
      </c>
      <c r="G352" s="1" t="s">
        <v>857</v>
      </c>
      <c r="H352" s="1" t="s">
        <v>858</v>
      </c>
      <c r="I352" s="1" t="s">
        <v>16</v>
      </c>
      <c r="J352" s="1" t="s">
        <v>23</v>
      </c>
      <c r="K352" s="1" t="s">
        <v>16</v>
      </c>
      <c r="L352" s="1" t="s">
        <v>16</v>
      </c>
      <c r="M352" s="1" t="s">
        <v>16</v>
      </c>
      <c r="N352" s="1" t="s">
        <v>16</v>
      </c>
      <c r="O352" s="1">
        <v>63.2</v>
      </c>
      <c r="P352" s="1">
        <v>1.0</v>
      </c>
    </row>
    <row r="353">
      <c r="A353" s="1" t="s">
        <v>29</v>
      </c>
      <c r="B353" s="1" t="s">
        <v>925</v>
      </c>
      <c r="C353" s="2" t="s">
        <v>727</v>
      </c>
      <c r="D353" s="1" t="s">
        <v>19</v>
      </c>
      <c r="E353" s="3" t="str">
        <f>HYPERLINK("https://fyndiq.se/produkt/860b7dade19d4d2f/", "2-Pack XIAOMI REDMI A3 Skärmskydd - Härdat Glas 9H - Super kvalitet 3D")</f>
        <v>2-Pack XIAOMI REDMI A3 Skärmskydd - Härdat Glas 9H - Super kvalitet 3D</v>
      </c>
      <c r="F353" s="1" t="s">
        <v>200</v>
      </c>
      <c r="G353" s="1" t="s">
        <v>201</v>
      </c>
      <c r="H353" s="1" t="s">
        <v>202</v>
      </c>
      <c r="I353" s="1" t="s">
        <v>16</v>
      </c>
      <c r="J353" s="1" t="s">
        <v>23</v>
      </c>
      <c r="K353" s="1" t="s">
        <v>16</v>
      </c>
      <c r="L353" s="1" t="s">
        <v>16</v>
      </c>
      <c r="M353" s="1" t="s">
        <v>16</v>
      </c>
      <c r="N353" s="1" t="s">
        <v>16</v>
      </c>
      <c r="O353" s="1">
        <v>63.2</v>
      </c>
      <c r="P353" s="1">
        <v>1.0</v>
      </c>
    </row>
    <row r="354">
      <c r="A354" s="1" t="s">
        <v>29</v>
      </c>
      <c r="B354" s="1" t="s">
        <v>926</v>
      </c>
      <c r="C354" s="2" t="s">
        <v>727</v>
      </c>
      <c r="D354" s="1" t="s">
        <v>19</v>
      </c>
      <c r="E354" s="3" t="str">
        <f>HYPERLINK("https://fyndiq.se/produkt/642da9708fad49cb/", "2-Pack XIAOMI 13T 5G Skärmskydd - Härdat Glas 9H - Super kvalitet 3D")</f>
        <v>2-Pack XIAOMI 13T 5G Skärmskydd - Härdat Glas 9H - Super kvalitet 3D</v>
      </c>
      <c r="F354" s="1" t="s">
        <v>927</v>
      </c>
      <c r="G354" s="1" t="s">
        <v>928</v>
      </c>
      <c r="H354" s="1" t="s">
        <v>929</v>
      </c>
      <c r="I354" s="1" t="s">
        <v>16</v>
      </c>
      <c r="J354" s="1" t="s">
        <v>23</v>
      </c>
      <c r="K354" s="1" t="s">
        <v>16</v>
      </c>
      <c r="L354" s="1" t="s">
        <v>16</v>
      </c>
      <c r="M354" s="1" t="s">
        <v>16</v>
      </c>
      <c r="N354" s="1" t="s">
        <v>16</v>
      </c>
      <c r="O354" s="1">
        <v>63.2</v>
      </c>
      <c r="P354" s="1">
        <v>1.0</v>
      </c>
    </row>
    <row r="355">
      <c r="A355" s="1" t="s">
        <v>29</v>
      </c>
      <c r="B355" s="1" t="s">
        <v>930</v>
      </c>
      <c r="C355" s="2" t="s">
        <v>727</v>
      </c>
      <c r="D355" s="1" t="s">
        <v>19</v>
      </c>
      <c r="E355" s="3" t="str">
        <f>HYPERLINK("https://fyndiq.se/produkt/2f8f288b73ab4b13/", "2-Pack Sony Xperia 5 IV - Härdat glas 9H - Super Kvalitet 3D")</f>
        <v>2-Pack Sony Xperia 5 IV - Härdat glas 9H - Super Kvalitet 3D</v>
      </c>
      <c r="F355" s="1" t="s">
        <v>931</v>
      </c>
      <c r="G355" s="1" t="s">
        <v>932</v>
      </c>
      <c r="H355" s="1" t="s">
        <v>933</v>
      </c>
      <c r="I355" s="1" t="s">
        <v>16</v>
      </c>
      <c r="J355" s="1" t="s">
        <v>23</v>
      </c>
      <c r="K355" s="1" t="s">
        <v>16</v>
      </c>
      <c r="L355" s="1" t="s">
        <v>16</v>
      </c>
      <c r="M355" s="1" t="s">
        <v>16</v>
      </c>
      <c r="N355" s="1" t="s">
        <v>16</v>
      </c>
      <c r="O355" s="1">
        <v>71.2</v>
      </c>
      <c r="P355" s="1">
        <v>1.0</v>
      </c>
    </row>
    <row r="356">
      <c r="A356" s="1" t="s">
        <v>29</v>
      </c>
      <c r="B356" s="1" t="s">
        <v>934</v>
      </c>
      <c r="C356" s="2" t="s">
        <v>727</v>
      </c>
      <c r="D356" s="1" t="s">
        <v>19</v>
      </c>
      <c r="E356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356" s="1" t="s">
        <v>340</v>
      </c>
      <c r="G356" s="1" t="s">
        <v>341</v>
      </c>
      <c r="H356" s="1" t="s">
        <v>342</v>
      </c>
      <c r="I356" s="1" t="s">
        <v>16</v>
      </c>
      <c r="J356" s="1" t="s">
        <v>23</v>
      </c>
      <c r="K356" s="1" t="s">
        <v>16</v>
      </c>
      <c r="L356" s="1" t="s">
        <v>16</v>
      </c>
      <c r="M356" s="1" t="s">
        <v>16</v>
      </c>
      <c r="N356" s="1" t="s">
        <v>16</v>
      </c>
      <c r="O356" s="1">
        <v>63.2</v>
      </c>
      <c r="P356" s="1">
        <v>1.0</v>
      </c>
    </row>
    <row r="357">
      <c r="A357" s="1" t="s">
        <v>29</v>
      </c>
      <c r="B357" s="1" t="s">
        <v>935</v>
      </c>
      <c r="C357" s="2" t="s">
        <v>727</v>
      </c>
      <c r="D357" s="1" t="s">
        <v>19</v>
      </c>
      <c r="E357" s="3" t="str">
        <f>HYPERLINK("https://fyndiq.se/produkt/f2c164e932234570/", "2-Pack HUAWEI P30 PRO Skärmskydd - Härdat Glas 9H - Super kvalitet 3D")</f>
        <v>2-Pack HUAWEI P30 PRO Skärmskydd - Härdat Glas 9H - Super kvalitet 3D</v>
      </c>
      <c r="F357" s="1" t="s">
        <v>267</v>
      </c>
      <c r="G357" s="1" t="s">
        <v>268</v>
      </c>
      <c r="H357" s="1" t="s">
        <v>269</v>
      </c>
      <c r="I357" s="1" t="s">
        <v>16</v>
      </c>
      <c r="J357" s="1" t="s">
        <v>23</v>
      </c>
      <c r="K357" s="1" t="s">
        <v>16</v>
      </c>
      <c r="L357" s="1" t="s">
        <v>16</v>
      </c>
      <c r="M357" s="1" t="s">
        <v>16</v>
      </c>
      <c r="N357" s="1" t="s">
        <v>16</v>
      </c>
      <c r="O357" s="1">
        <v>71.2</v>
      </c>
      <c r="P357" s="1">
        <v>1.0</v>
      </c>
    </row>
    <row r="358">
      <c r="A358" s="1" t="s">
        <v>29</v>
      </c>
      <c r="B358" s="1" t="s">
        <v>936</v>
      </c>
      <c r="C358" s="2" t="s">
        <v>727</v>
      </c>
      <c r="D358" s="1" t="s">
        <v>19</v>
      </c>
      <c r="E358" s="3" t="str">
        <f>HYPERLINK("https://fyndiq.se/produkt/ac4c264f1c9a4420/", "Samsung Galaxy S20 5G - Härdat glas 9H-Super kvalitet 3D")</f>
        <v>Samsung Galaxy S20 5G - Härdat glas 9H-Super kvalitet 3D</v>
      </c>
      <c r="F358" s="1" t="s">
        <v>937</v>
      </c>
      <c r="G358" s="1" t="s">
        <v>938</v>
      </c>
      <c r="H358" s="1" t="s">
        <v>939</v>
      </c>
      <c r="I358" s="1" t="s">
        <v>16</v>
      </c>
      <c r="J358" s="1" t="s">
        <v>23</v>
      </c>
      <c r="K358" s="1" t="s">
        <v>16</v>
      </c>
      <c r="L358" s="1" t="s">
        <v>16</v>
      </c>
      <c r="M358" s="1" t="s">
        <v>16</v>
      </c>
      <c r="N358" s="1" t="s">
        <v>16</v>
      </c>
      <c r="O358" s="1">
        <v>55.2</v>
      </c>
      <c r="P358" s="1">
        <v>2.0</v>
      </c>
    </row>
    <row r="359">
      <c r="A359" s="1" t="s">
        <v>29</v>
      </c>
      <c r="B359" s="1" t="s">
        <v>940</v>
      </c>
      <c r="C359" s="2" t="s">
        <v>727</v>
      </c>
      <c r="D359" s="1" t="s">
        <v>19</v>
      </c>
      <c r="E359" s="3" t="str">
        <f>HYPERLINK("https://fyndiq.se/produkt/c01c015335304cfa/", "Kreativ LCD-skrivplatta för barn - 8.5-tums digital tavla med penna")</f>
        <v>Kreativ LCD-skrivplatta för barn - 8.5-tums digital tavla med penna</v>
      </c>
      <c r="F359" s="1" t="s">
        <v>941</v>
      </c>
      <c r="G359" s="1" t="s">
        <v>942</v>
      </c>
      <c r="H359" s="1" t="s">
        <v>881</v>
      </c>
      <c r="I359" s="1" t="s">
        <v>16</v>
      </c>
      <c r="J359" s="1" t="s">
        <v>23</v>
      </c>
      <c r="K359" s="1" t="s">
        <v>16</v>
      </c>
      <c r="L359" s="1" t="s">
        <v>16</v>
      </c>
      <c r="M359" s="1" t="s">
        <v>16</v>
      </c>
      <c r="N359" s="1" t="s">
        <v>16</v>
      </c>
      <c r="O359" s="1">
        <v>79.2</v>
      </c>
      <c r="P359" s="1">
        <v>1.0</v>
      </c>
    </row>
    <row r="360">
      <c r="A360" s="1" t="s">
        <v>29</v>
      </c>
      <c r="B360" s="1" t="s">
        <v>943</v>
      </c>
      <c r="C360" s="2" t="s">
        <v>727</v>
      </c>
      <c r="D360" s="1" t="s">
        <v>19</v>
      </c>
      <c r="E360" s="3" t="str">
        <f>HYPERLINK("https://fyndiq.se/produkt/5d384cc8795744b0/", "2-Pack Samsung A55 Skärmskydd i Härdat Glas")</f>
        <v>2-Pack Samsung A55 Skärmskydd i Härdat Glas</v>
      </c>
      <c r="F360" s="1" t="s">
        <v>191</v>
      </c>
      <c r="G360" s="1" t="s">
        <v>192</v>
      </c>
      <c r="H360" s="1" t="s">
        <v>193</v>
      </c>
      <c r="I360" s="1" t="s">
        <v>16</v>
      </c>
      <c r="J360" s="1" t="s">
        <v>23</v>
      </c>
      <c r="K360" s="1" t="s">
        <v>16</v>
      </c>
      <c r="L360" s="1" t="s">
        <v>16</v>
      </c>
      <c r="M360" s="1" t="s">
        <v>16</v>
      </c>
      <c r="N360" s="1" t="s">
        <v>16</v>
      </c>
      <c r="O360" s="1">
        <v>63.2</v>
      </c>
      <c r="P360" s="1">
        <v>1.0</v>
      </c>
    </row>
    <row r="361">
      <c r="A361" s="1" t="s">
        <v>29</v>
      </c>
      <c r="B361" s="1" t="s">
        <v>944</v>
      </c>
      <c r="C361" s="2" t="s">
        <v>727</v>
      </c>
      <c r="D361" s="1" t="s">
        <v>19</v>
      </c>
      <c r="E36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61" s="1" t="s">
        <v>26</v>
      </c>
      <c r="G361" s="1" t="s">
        <v>27</v>
      </c>
      <c r="H361" s="1" t="s">
        <v>28</v>
      </c>
      <c r="I361" s="1" t="s">
        <v>16</v>
      </c>
      <c r="J361" s="1" t="s">
        <v>23</v>
      </c>
      <c r="K361" s="1" t="s">
        <v>16</v>
      </c>
      <c r="L361" s="1" t="s">
        <v>16</v>
      </c>
      <c r="M361" s="1" t="s">
        <v>16</v>
      </c>
      <c r="N361" s="1" t="s">
        <v>16</v>
      </c>
      <c r="O361" s="1">
        <v>71.2</v>
      </c>
      <c r="P361" s="1">
        <v>1.0</v>
      </c>
    </row>
    <row r="362">
      <c r="A362" s="1" t="s">
        <v>29</v>
      </c>
      <c r="B362" s="1" t="s">
        <v>945</v>
      </c>
      <c r="C362" s="2" t="s">
        <v>727</v>
      </c>
      <c r="D362" s="1" t="s">
        <v>19</v>
      </c>
      <c r="E362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62" s="1" t="s">
        <v>785</v>
      </c>
      <c r="G362" s="1" t="s">
        <v>786</v>
      </c>
      <c r="H362" s="1" t="s">
        <v>787</v>
      </c>
      <c r="I362" s="1" t="s">
        <v>16</v>
      </c>
      <c r="J362" s="1" t="s">
        <v>23</v>
      </c>
      <c r="K362" s="1" t="s">
        <v>16</v>
      </c>
      <c r="L362" s="1" t="s">
        <v>16</v>
      </c>
      <c r="M362" s="1" t="s">
        <v>16</v>
      </c>
      <c r="N362" s="1" t="s">
        <v>16</v>
      </c>
      <c r="O362" s="1">
        <v>63.2</v>
      </c>
      <c r="P362" s="1">
        <v>1.0</v>
      </c>
    </row>
    <row r="363">
      <c r="A363" s="1" t="s">
        <v>29</v>
      </c>
      <c r="B363" s="1" t="s">
        <v>946</v>
      </c>
      <c r="C363" s="2" t="s">
        <v>727</v>
      </c>
      <c r="D363" s="1" t="s">
        <v>19</v>
      </c>
      <c r="E363" s="3" t="str">
        <f>HYPERLINK("https://fyndiq.se/produkt/c26c9ffef37a436a/", "2-Pack Samsung A35 5G Skärmskydd i Härdat Glas")</f>
        <v>2-Pack Samsung A35 5G Skärmskydd i Härdat Glas</v>
      </c>
      <c r="F363" s="1" t="s">
        <v>432</v>
      </c>
      <c r="G363" s="1" t="s">
        <v>433</v>
      </c>
      <c r="H363" s="1" t="s">
        <v>434</v>
      </c>
      <c r="I363" s="1" t="s">
        <v>16</v>
      </c>
      <c r="J363" s="1" t="s">
        <v>23</v>
      </c>
      <c r="K363" s="1" t="s">
        <v>16</v>
      </c>
      <c r="L363" s="1" t="s">
        <v>16</v>
      </c>
      <c r="M363" s="1" t="s">
        <v>16</v>
      </c>
      <c r="N363" s="1" t="s">
        <v>16</v>
      </c>
      <c r="O363" s="1">
        <v>63.2</v>
      </c>
      <c r="P363" s="1">
        <v>1.0</v>
      </c>
    </row>
    <row r="364">
      <c r="A364" s="1" t="s">
        <v>29</v>
      </c>
      <c r="B364" s="1" t="s">
        <v>947</v>
      </c>
      <c r="C364" s="2" t="s">
        <v>727</v>
      </c>
      <c r="D364" s="1" t="s">
        <v>19</v>
      </c>
      <c r="E364" s="3" t="str">
        <f>HYPERLINK("https://fyndiq.se/produkt/fc0688ffd0534ad2/", "2 Pack Samsung Galaxy Note 20 5G -Härdat glas 9H -Super kvalitet")</f>
        <v>2 Pack Samsung Galaxy Note 20 5G -Härdat glas 9H -Super kvalitet</v>
      </c>
      <c r="F364" s="1" t="s">
        <v>948</v>
      </c>
      <c r="G364" s="1" t="s">
        <v>949</v>
      </c>
      <c r="H364" s="1" t="s">
        <v>950</v>
      </c>
      <c r="I364" s="1" t="s">
        <v>16</v>
      </c>
      <c r="J364" s="1" t="s">
        <v>23</v>
      </c>
      <c r="K364" s="1" t="s">
        <v>16</v>
      </c>
      <c r="L364" s="1" t="s">
        <v>16</v>
      </c>
      <c r="M364" s="1" t="s">
        <v>16</v>
      </c>
      <c r="N364" s="1" t="s">
        <v>16</v>
      </c>
      <c r="O364" s="1">
        <v>63.2</v>
      </c>
      <c r="P364" s="1">
        <v>1.0</v>
      </c>
    </row>
    <row r="365">
      <c r="A365" s="1" t="s">
        <v>29</v>
      </c>
      <c r="B365" s="1" t="s">
        <v>951</v>
      </c>
      <c r="C365" s="2" t="s">
        <v>727</v>
      </c>
      <c r="D365" s="1" t="s">
        <v>19</v>
      </c>
      <c r="E365" s="3" t="str">
        <f>HYPERLINK("https://fyndiq.se/produkt/d080c42e321845d3/", "2 Pack Motorola EDGE 30 Pro - Härdat Glas 9H - Super kvalitet 3D")</f>
        <v>2 Pack Motorola EDGE 30 Pro - Härdat Glas 9H - Super kvalitet 3D</v>
      </c>
      <c r="F365" s="1" t="s">
        <v>952</v>
      </c>
      <c r="G365" s="1" t="s">
        <v>953</v>
      </c>
      <c r="H365" s="1" t="s">
        <v>954</v>
      </c>
      <c r="I365" s="1" t="s">
        <v>16</v>
      </c>
      <c r="J365" s="1" t="s">
        <v>23</v>
      </c>
      <c r="K365" s="1" t="s">
        <v>16</v>
      </c>
      <c r="L365" s="1" t="s">
        <v>16</v>
      </c>
      <c r="M365" s="1" t="s">
        <v>16</v>
      </c>
      <c r="N365" s="1" t="s">
        <v>16</v>
      </c>
      <c r="O365" s="1">
        <v>63.2</v>
      </c>
      <c r="P365" s="1">
        <v>1.0</v>
      </c>
    </row>
    <row r="366">
      <c r="A366" s="1" t="s">
        <v>29</v>
      </c>
      <c r="B366" s="1" t="s">
        <v>955</v>
      </c>
      <c r="C366" s="2" t="s">
        <v>727</v>
      </c>
      <c r="D366" s="1" t="s">
        <v>19</v>
      </c>
      <c r="E366" s="3" t="str">
        <f>HYPERLINK("https://fyndiq.se/produkt/1680a3aea19a4558/", "2-Pack Samsung S20 Skärmskydd - Härdat Glas 9H - Super kvalitet 3D")</f>
        <v>2-Pack Samsung S20 Skärmskydd - Härdat Glas 9H - Super kvalitet 3D</v>
      </c>
      <c r="F366" s="1" t="s">
        <v>755</v>
      </c>
      <c r="G366" s="1" t="s">
        <v>756</v>
      </c>
      <c r="H366" s="1" t="s">
        <v>757</v>
      </c>
      <c r="I366" s="1" t="s">
        <v>16</v>
      </c>
      <c r="J366" s="1" t="s">
        <v>23</v>
      </c>
      <c r="K366" s="1" t="s">
        <v>16</v>
      </c>
      <c r="L366" s="1" t="s">
        <v>16</v>
      </c>
      <c r="M366" s="1" t="s">
        <v>16</v>
      </c>
      <c r="N366" s="1" t="s">
        <v>16</v>
      </c>
      <c r="O366" s="1">
        <v>63.2</v>
      </c>
      <c r="P366" s="1">
        <v>1.0</v>
      </c>
    </row>
    <row r="367">
      <c r="A367" s="1" t="s">
        <v>29</v>
      </c>
      <c r="B367" s="1" t="s">
        <v>956</v>
      </c>
      <c r="C367" s="2" t="s">
        <v>727</v>
      </c>
      <c r="D367" s="1" t="s">
        <v>19</v>
      </c>
      <c r="E367" s="3" t="str">
        <f t="shared" ref="E367:E368" si="5">HYPERLINK("https://fyndiq.se/produkt/4bbb3fa8e0b44286/", "2-Pack XIAOMI REDMI 13C Skärmskydd - Härdat Glas 9H - Super kvalitet 3D")</f>
        <v>2-Pack XIAOMI REDMI 13C Skärmskydd - Härdat Glas 9H - Super kvalitet 3D</v>
      </c>
      <c r="F367" s="1" t="s">
        <v>103</v>
      </c>
      <c r="G367" s="1" t="s">
        <v>104</v>
      </c>
      <c r="H367" s="1" t="s">
        <v>105</v>
      </c>
      <c r="I367" s="1" t="s">
        <v>16</v>
      </c>
      <c r="J367" s="1" t="s">
        <v>23</v>
      </c>
      <c r="K367" s="1" t="s">
        <v>16</v>
      </c>
      <c r="L367" s="1" t="s">
        <v>16</v>
      </c>
      <c r="M367" s="1" t="s">
        <v>16</v>
      </c>
      <c r="N367" s="1" t="s">
        <v>16</v>
      </c>
      <c r="O367" s="1">
        <v>63.2</v>
      </c>
      <c r="P367" s="1">
        <v>1.0</v>
      </c>
    </row>
    <row r="368">
      <c r="A368" s="1" t="s">
        <v>29</v>
      </c>
      <c r="B368" s="1" t="s">
        <v>957</v>
      </c>
      <c r="C368" s="2" t="s">
        <v>727</v>
      </c>
      <c r="D368" s="1" t="s">
        <v>19</v>
      </c>
      <c r="E368" s="3" t="str">
        <f t="shared" si="5"/>
        <v>2-Pack XIAOMI REDMI 13C Skärmskydd - Härdat Glas 9H - Super kvalitet 3D</v>
      </c>
      <c r="F368" s="1" t="s">
        <v>103</v>
      </c>
      <c r="G368" s="1" t="s">
        <v>104</v>
      </c>
      <c r="H368" s="1" t="s">
        <v>105</v>
      </c>
      <c r="I368" s="1" t="s">
        <v>16</v>
      </c>
      <c r="J368" s="1" t="s">
        <v>23</v>
      </c>
      <c r="K368" s="1" t="s">
        <v>16</v>
      </c>
      <c r="L368" s="1" t="s">
        <v>16</v>
      </c>
      <c r="M368" s="1" t="s">
        <v>16</v>
      </c>
      <c r="N368" s="1" t="s">
        <v>16</v>
      </c>
      <c r="O368" s="1">
        <v>63.2</v>
      </c>
      <c r="P368" s="1">
        <v>1.0</v>
      </c>
    </row>
    <row r="369">
      <c r="A369" s="1" t="s">
        <v>29</v>
      </c>
      <c r="B369" s="1" t="s">
        <v>958</v>
      </c>
      <c r="C369" s="2" t="s">
        <v>727</v>
      </c>
      <c r="D369" s="1" t="s">
        <v>19</v>
      </c>
      <c r="E36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369" s="1" t="s">
        <v>128</v>
      </c>
      <c r="G369" s="1" t="s">
        <v>129</v>
      </c>
      <c r="H369" s="1" t="s">
        <v>130</v>
      </c>
      <c r="I369" s="1" t="s">
        <v>16</v>
      </c>
      <c r="J369" s="1" t="s">
        <v>23</v>
      </c>
      <c r="K369" s="1" t="s">
        <v>16</v>
      </c>
      <c r="L369" s="1" t="s">
        <v>16</v>
      </c>
      <c r="M369" s="1" t="s">
        <v>16</v>
      </c>
      <c r="N369" s="1" t="s">
        <v>16</v>
      </c>
      <c r="O369" s="1">
        <v>95.2</v>
      </c>
      <c r="P369" s="1">
        <v>1.0</v>
      </c>
    </row>
    <row r="370">
      <c r="A370" s="1" t="s">
        <v>29</v>
      </c>
      <c r="B370" s="1" t="s">
        <v>959</v>
      </c>
      <c r="C370" s="2" t="s">
        <v>727</v>
      </c>
      <c r="D370" s="1" t="s">
        <v>19</v>
      </c>
      <c r="E37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370" s="1" t="s">
        <v>31</v>
      </c>
      <c r="G370" s="1" t="s">
        <v>32</v>
      </c>
      <c r="H370" s="1" t="s">
        <v>33</v>
      </c>
      <c r="I370" s="1" t="s">
        <v>16</v>
      </c>
      <c r="J370" s="1" t="s">
        <v>23</v>
      </c>
      <c r="K370" s="1" t="s">
        <v>16</v>
      </c>
      <c r="L370" s="1" t="s">
        <v>16</v>
      </c>
      <c r="M370" s="1" t="s">
        <v>16</v>
      </c>
      <c r="N370" s="1" t="s">
        <v>16</v>
      </c>
      <c r="O370" s="1">
        <v>79.2</v>
      </c>
      <c r="P370" s="1">
        <v>1.0</v>
      </c>
    </row>
    <row r="371">
      <c r="A371" s="1" t="s">
        <v>29</v>
      </c>
      <c r="B371" s="1" t="s">
        <v>960</v>
      </c>
      <c r="C371" s="2" t="s">
        <v>727</v>
      </c>
      <c r="D371" s="1" t="s">
        <v>19</v>
      </c>
      <c r="E371" s="3" t="str">
        <f>HYPERLINK("https://fyndiq.se/produkt/c8cebab9948b43c1/", "2-Pack Apple Watch 40mm – Härdat glas 9H – Super kvalitet 3D")</f>
        <v>2-Pack Apple Watch 40mm – Härdat glas 9H – Super kvalitet 3D</v>
      </c>
      <c r="F371" s="1" t="s">
        <v>357</v>
      </c>
      <c r="G371" s="1" t="s">
        <v>358</v>
      </c>
      <c r="H371" s="1" t="s">
        <v>359</v>
      </c>
      <c r="I371" s="1" t="s">
        <v>16</v>
      </c>
      <c r="J371" s="1" t="s">
        <v>23</v>
      </c>
      <c r="K371" s="1" t="s">
        <v>16</v>
      </c>
      <c r="L371" s="1" t="s">
        <v>16</v>
      </c>
      <c r="M371" s="1" t="s">
        <v>16</v>
      </c>
      <c r="N371" s="1" t="s">
        <v>16</v>
      </c>
      <c r="O371" s="1">
        <v>55.2</v>
      </c>
      <c r="P371" s="1">
        <v>1.0</v>
      </c>
    </row>
    <row r="372">
      <c r="A372" s="1" t="s">
        <v>29</v>
      </c>
      <c r="B372" s="1" t="s">
        <v>961</v>
      </c>
      <c r="C372" s="2" t="s">
        <v>727</v>
      </c>
      <c r="D372" s="1" t="s">
        <v>19</v>
      </c>
      <c r="E372" s="3" t="str">
        <f>HYPERLINK("https://fyndiq.se/produkt/c89bb1232b5349ef/", "2-Pack Xiaomi Mi Note 10 - Härdat glas 9H - Super kvalitet 3D")</f>
        <v>2-Pack Xiaomi Mi Note 10 - Härdat glas 9H - Super kvalitet 3D</v>
      </c>
      <c r="F372" s="1" t="s">
        <v>962</v>
      </c>
      <c r="G372" s="1" t="s">
        <v>963</v>
      </c>
      <c r="H372" s="1" t="s">
        <v>964</v>
      </c>
      <c r="I372" s="1" t="s">
        <v>16</v>
      </c>
      <c r="J372" s="1" t="s">
        <v>23</v>
      </c>
      <c r="K372" s="1" t="s">
        <v>16</v>
      </c>
      <c r="L372" s="1" t="s">
        <v>16</v>
      </c>
      <c r="M372" s="1" t="s">
        <v>16</v>
      </c>
      <c r="N372" s="1" t="s">
        <v>16</v>
      </c>
      <c r="O372" s="1">
        <v>63.2</v>
      </c>
      <c r="P372" s="1">
        <v>2.0</v>
      </c>
    </row>
    <row r="373">
      <c r="A373" s="1" t="s">
        <v>29</v>
      </c>
      <c r="B373" s="1" t="s">
        <v>965</v>
      </c>
      <c r="C373" s="2" t="s">
        <v>727</v>
      </c>
      <c r="D373" s="1" t="s">
        <v>19</v>
      </c>
      <c r="E373" s="3" t="str">
        <f>HYPERLINK("https://fyndiq.se/produkt/860b7dade19d4d2f/", "2-Pack XIAOMI REDMI A3 Skärmskydd - Härdat Glas 9H - Super kvalitet 3D")</f>
        <v>2-Pack XIAOMI REDMI A3 Skärmskydd - Härdat Glas 9H - Super kvalitet 3D</v>
      </c>
      <c r="F373" s="1" t="s">
        <v>200</v>
      </c>
      <c r="G373" s="1" t="s">
        <v>201</v>
      </c>
      <c r="H373" s="1" t="s">
        <v>202</v>
      </c>
      <c r="I373" s="1" t="s">
        <v>16</v>
      </c>
      <c r="J373" s="1" t="s">
        <v>23</v>
      </c>
      <c r="K373" s="1" t="s">
        <v>16</v>
      </c>
      <c r="L373" s="1" t="s">
        <v>16</v>
      </c>
      <c r="M373" s="1" t="s">
        <v>16</v>
      </c>
      <c r="N373" s="1" t="s">
        <v>16</v>
      </c>
      <c r="O373" s="1">
        <v>63.2</v>
      </c>
      <c r="P373" s="1">
        <v>1.0</v>
      </c>
    </row>
    <row r="374">
      <c r="A374" s="1" t="s">
        <v>29</v>
      </c>
      <c r="B374" s="1" t="s">
        <v>966</v>
      </c>
      <c r="C374" s="2" t="s">
        <v>727</v>
      </c>
      <c r="D374" s="1" t="s">
        <v>19</v>
      </c>
      <c r="E37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74" s="1" t="s">
        <v>183</v>
      </c>
      <c r="G374" s="1" t="s">
        <v>184</v>
      </c>
      <c r="H374" s="1" t="s">
        <v>185</v>
      </c>
      <c r="I374" s="1" t="s">
        <v>16</v>
      </c>
      <c r="J374" s="1" t="s">
        <v>23</v>
      </c>
      <c r="K374" s="1" t="s">
        <v>16</v>
      </c>
      <c r="L374" s="1" t="s">
        <v>16</v>
      </c>
      <c r="M374" s="1" t="s">
        <v>16</v>
      </c>
      <c r="N374" s="1" t="s">
        <v>16</v>
      </c>
      <c r="O374" s="1">
        <v>71.2</v>
      </c>
      <c r="P374" s="1">
        <v>1.0</v>
      </c>
    </row>
    <row r="375">
      <c r="A375" s="1" t="s">
        <v>29</v>
      </c>
      <c r="B375" s="1" t="s">
        <v>967</v>
      </c>
      <c r="C375" s="2" t="s">
        <v>727</v>
      </c>
      <c r="D375" s="1" t="s">
        <v>19</v>
      </c>
      <c r="E37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375" s="1" t="s">
        <v>968</v>
      </c>
      <c r="G375" s="1" t="s">
        <v>969</v>
      </c>
      <c r="H375" s="1" t="s">
        <v>970</v>
      </c>
      <c r="I375" s="1" t="s">
        <v>16</v>
      </c>
      <c r="J375" s="1" t="s">
        <v>23</v>
      </c>
      <c r="K375" s="1" t="s">
        <v>16</v>
      </c>
      <c r="L375" s="1" t="s">
        <v>16</v>
      </c>
      <c r="M375" s="1" t="s">
        <v>16</v>
      </c>
      <c r="N375" s="1" t="s">
        <v>16</v>
      </c>
      <c r="O375" s="1">
        <v>71.2</v>
      </c>
      <c r="P375" s="1">
        <v>1.0</v>
      </c>
    </row>
    <row r="376">
      <c r="A376" s="1" t="s">
        <v>29</v>
      </c>
      <c r="B376" s="1" t="s">
        <v>971</v>
      </c>
      <c r="C376" s="2" t="s">
        <v>727</v>
      </c>
      <c r="D376" s="1" t="s">
        <v>19</v>
      </c>
      <c r="E37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76" s="1" t="s">
        <v>311</v>
      </c>
      <c r="G376" s="1" t="s">
        <v>312</v>
      </c>
      <c r="H376" s="1" t="s">
        <v>313</v>
      </c>
      <c r="I376" s="1" t="s">
        <v>16</v>
      </c>
      <c r="J376" s="1" t="s">
        <v>23</v>
      </c>
      <c r="K376" s="1" t="s">
        <v>16</v>
      </c>
      <c r="L376" s="1" t="s">
        <v>16</v>
      </c>
      <c r="M376" s="1" t="s">
        <v>16</v>
      </c>
      <c r="N376" s="1" t="s">
        <v>16</v>
      </c>
      <c r="O376" s="1">
        <v>71.2</v>
      </c>
      <c r="P376" s="1">
        <v>1.0</v>
      </c>
    </row>
    <row r="377">
      <c r="A377" s="1" t="s">
        <v>29</v>
      </c>
      <c r="B377" s="1" t="s">
        <v>972</v>
      </c>
      <c r="C377" s="2" t="s">
        <v>727</v>
      </c>
      <c r="D377" s="1" t="s">
        <v>19</v>
      </c>
      <c r="E377" s="3" t="str">
        <f>HYPERLINK("https://fyndiq.se/produkt/f15534edf50b4015/", "2-Pack XIAOMI REDMI NOTE 13 5G Skärmskydd - Härdat Glas 9H - Super kvalitet 3D")</f>
        <v>2-Pack XIAOMI REDMI NOTE 13 5G Skärmskydd - Härdat Glas 9H - Super kvalitet 3D</v>
      </c>
      <c r="F377" s="1" t="s">
        <v>973</v>
      </c>
      <c r="G377" s="1" t="s">
        <v>974</v>
      </c>
      <c r="H377" s="1" t="s">
        <v>975</v>
      </c>
      <c r="I377" s="1" t="s">
        <v>16</v>
      </c>
      <c r="J377" s="1" t="s">
        <v>23</v>
      </c>
      <c r="K377" s="1" t="s">
        <v>16</v>
      </c>
      <c r="L377" s="1" t="s">
        <v>16</v>
      </c>
      <c r="M377" s="1" t="s">
        <v>16</v>
      </c>
      <c r="N377" s="1" t="s">
        <v>16</v>
      </c>
      <c r="O377" s="1">
        <v>63.2</v>
      </c>
      <c r="P377" s="1">
        <v>1.0</v>
      </c>
    </row>
    <row r="378">
      <c r="A378" s="1" t="s">
        <v>29</v>
      </c>
      <c r="B378" s="1" t="s">
        <v>976</v>
      </c>
      <c r="C378" s="2" t="s">
        <v>727</v>
      </c>
      <c r="D378" s="1" t="s">
        <v>19</v>
      </c>
      <c r="E37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78" s="1" t="s">
        <v>977</v>
      </c>
      <c r="G378" s="1" t="s">
        <v>978</v>
      </c>
      <c r="H378" s="1" t="s">
        <v>979</v>
      </c>
      <c r="I378" s="1" t="s">
        <v>16</v>
      </c>
      <c r="J378" s="1" t="s">
        <v>23</v>
      </c>
      <c r="K378" s="1" t="s">
        <v>16</v>
      </c>
      <c r="L378" s="1" t="s">
        <v>16</v>
      </c>
      <c r="M378" s="1" t="s">
        <v>16</v>
      </c>
      <c r="N378" s="1" t="s">
        <v>16</v>
      </c>
      <c r="O378" s="1">
        <v>63.2</v>
      </c>
      <c r="P378" s="1">
        <v>1.0</v>
      </c>
    </row>
    <row r="379">
      <c r="A379" s="1" t="s">
        <v>29</v>
      </c>
      <c r="B379" s="1" t="s">
        <v>980</v>
      </c>
      <c r="C379" s="2" t="s">
        <v>727</v>
      </c>
      <c r="D379" s="1" t="s">
        <v>19</v>
      </c>
      <c r="E379" s="3" t="str">
        <f>HYPERLINK("https://fyndiq.se/produkt/c26c9ffef37a436a/", "2-Pack Samsung A35 5G Skärmskydd i Härdat Glas")</f>
        <v>2-Pack Samsung A35 5G Skärmskydd i Härdat Glas</v>
      </c>
      <c r="F379" s="1" t="s">
        <v>432</v>
      </c>
      <c r="G379" s="1" t="s">
        <v>433</v>
      </c>
      <c r="H379" s="1" t="s">
        <v>434</v>
      </c>
      <c r="I379" s="1" t="s">
        <v>16</v>
      </c>
      <c r="J379" s="1" t="s">
        <v>23</v>
      </c>
      <c r="K379" s="1" t="s">
        <v>16</v>
      </c>
      <c r="L379" s="1" t="s">
        <v>16</v>
      </c>
      <c r="M379" s="1" t="s">
        <v>16</v>
      </c>
      <c r="N379" s="1" t="s">
        <v>16</v>
      </c>
      <c r="O379" s="1">
        <v>63.2</v>
      </c>
      <c r="P379" s="1">
        <v>1.0</v>
      </c>
    </row>
    <row r="380">
      <c r="A380" s="1" t="s">
        <v>29</v>
      </c>
      <c r="B380" s="1" t="s">
        <v>981</v>
      </c>
      <c r="C380" s="2" t="s">
        <v>727</v>
      </c>
      <c r="D380" s="1" t="s">
        <v>19</v>
      </c>
      <c r="E380" s="3" t="str">
        <f>HYPERLINK("https://fyndiq.se/produkt/acbd2f15758f4e1c/", "2-Pack Samsung A55 5G Skärmskydd i Härdat Glas")</f>
        <v>2-Pack Samsung A55 5G Skärmskydd i Härdat Glas</v>
      </c>
      <c r="F380" s="1" t="s">
        <v>982</v>
      </c>
      <c r="G380" s="1" t="s">
        <v>983</v>
      </c>
      <c r="H380" s="1" t="s">
        <v>984</v>
      </c>
      <c r="I380" s="1" t="s">
        <v>16</v>
      </c>
      <c r="J380" s="1" t="s">
        <v>23</v>
      </c>
      <c r="K380" s="1" t="s">
        <v>16</v>
      </c>
      <c r="L380" s="1" t="s">
        <v>16</v>
      </c>
      <c r="M380" s="1" t="s">
        <v>16</v>
      </c>
      <c r="N380" s="1" t="s">
        <v>16</v>
      </c>
      <c r="O380" s="1">
        <v>63.2</v>
      </c>
      <c r="P380" s="1">
        <v>1.0</v>
      </c>
    </row>
    <row r="381">
      <c r="A381" s="1" t="s">
        <v>29</v>
      </c>
      <c r="B381" s="1" t="s">
        <v>985</v>
      </c>
      <c r="C381" s="2" t="s">
        <v>727</v>
      </c>
      <c r="D381" s="1" t="s">
        <v>19</v>
      </c>
      <c r="E381" s="3" t="str">
        <f>HYPERLINK("https://fyndiq.se/produkt/7bc9f115ab504e0c/", "Apple Ipad 9 (10.2 Inch) - Härdat Glas 9H - Super Kvalitet Skärmskydd")</f>
        <v>Apple Ipad 9 (10.2 Inch) - Härdat Glas 9H - Super Kvalitet Skärmskydd</v>
      </c>
      <c r="F381" s="1" t="s">
        <v>986</v>
      </c>
      <c r="G381" s="1" t="s">
        <v>987</v>
      </c>
      <c r="H381" s="1" t="s">
        <v>988</v>
      </c>
      <c r="I381" s="1" t="s">
        <v>16</v>
      </c>
      <c r="J381" s="1" t="s">
        <v>23</v>
      </c>
      <c r="K381" s="1" t="s">
        <v>16</v>
      </c>
      <c r="L381" s="1" t="s">
        <v>16</v>
      </c>
      <c r="M381" s="1" t="s">
        <v>16</v>
      </c>
      <c r="N381" s="1" t="s">
        <v>16</v>
      </c>
      <c r="O381" s="1">
        <v>127.2</v>
      </c>
      <c r="P381" s="1">
        <v>1.0</v>
      </c>
    </row>
    <row r="382">
      <c r="A382" s="1" t="s">
        <v>29</v>
      </c>
      <c r="B382" s="1" t="s">
        <v>989</v>
      </c>
      <c r="C382" s="2" t="s">
        <v>727</v>
      </c>
      <c r="D382" s="1" t="s">
        <v>19</v>
      </c>
      <c r="E38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82" s="1" t="s">
        <v>103</v>
      </c>
      <c r="G382" s="1" t="s">
        <v>104</v>
      </c>
      <c r="H382" s="1" t="s">
        <v>105</v>
      </c>
      <c r="I382" s="1" t="s">
        <v>16</v>
      </c>
      <c r="J382" s="1" t="s">
        <v>23</v>
      </c>
      <c r="K382" s="1" t="s">
        <v>16</v>
      </c>
      <c r="L382" s="1" t="s">
        <v>16</v>
      </c>
      <c r="M382" s="1" t="s">
        <v>16</v>
      </c>
      <c r="N382" s="1" t="s">
        <v>16</v>
      </c>
      <c r="O382" s="1">
        <v>63.2</v>
      </c>
      <c r="P382" s="1">
        <v>1.0</v>
      </c>
    </row>
    <row r="383">
      <c r="A383" s="1" t="s">
        <v>29</v>
      </c>
      <c r="B383" s="1" t="s">
        <v>990</v>
      </c>
      <c r="C383" s="2" t="s">
        <v>727</v>
      </c>
      <c r="D383" s="1" t="s">
        <v>19</v>
      </c>
      <c r="E383" s="3" t="str">
        <f>HYPERLINK("https://fyndiq.se/produkt/03a480989c2048fb/", "2 Pack Samsung Galaxy S8 Plus - Härdat glas 9H–Super kvalitet 3D")</f>
        <v>2 Pack Samsung Galaxy S8 Plus - Härdat glas 9H–Super kvalitet 3D</v>
      </c>
      <c r="F383" s="1" t="s">
        <v>991</v>
      </c>
      <c r="G383" s="1" t="s">
        <v>992</v>
      </c>
      <c r="H383" s="1" t="s">
        <v>993</v>
      </c>
      <c r="I383" s="1" t="s">
        <v>16</v>
      </c>
      <c r="J383" s="1" t="s">
        <v>23</v>
      </c>
      <c r="K383" s="1" t="s">
        <v>16</v>
      </c>
      <c r="L383" s="1" t="s">
        <v>16</v>
      </c>
      <c r="M383" s="1" t="s">
        <v>16</v>
      </c>
      <c r="N383" s="1" t="s">
        <v>16</v>
      </c>
      <c r="O383" s="1">
        <v>63.2</v>
      </c>
      <c r="P383" s="1">
        <v>1.0</v>
      </c>
    </row>
    <row r="384">
      <c r="A384" s="1" t="s">
        <v>29</v>
      </c>
      <c r="B384" s="1" t="s">
        <v>994</v>
      </c>
      <c r="C384" s="2" t="s">
        <v>727</v>
      </c>
      <c r="D384" s="1" t="s">
        <v>19</v>
      </c>
      <c r="E384" s="3" t="str">
        <f>HYPERLINK("https://fyndiq.se/produkt/66924f1ff238487e/", "2-Pack GOOGLE PIXEL 7A Skärmskydd - Härdat Glas 9H - Super kvalitet 3D")</f>
        <v>2-Pack GOOGLE PIXEL 7A Skärmskydd - Härdat Glas 9H - Super kvalitet 3D</v>
      </c>
      <c r="F384" s="1" t="s">
        <v>315</v>
      </c>
      <c r="G384" s="1" t="s">
        <v>316</v>
      </c>
      <c r="H384" s="1" t="s">
        <v>317</v>
      </c>
      <c r="I384" s="1" t="s">
        <v>16</v>
      </c>
      <c r="J384" s="1" t="s">
        <v>23</v>
      </c>
      <c r="K384" s="1" t="s">
        <v>16</v>
      </c>
      <c r="L384" s="1" t="s">
        <v>16</v>
      </c>
      <c r="M384" s="1" t="s">
        <v>16</v>
      </c>
      <c r="N384" s="1" t="s">
        <v>16</v>
      </c>
      <c r="O384" s="1">
        <v>63.2</v>
      </c>
      <c r="P384" s="1">
        <v>1.0</v>
      </c>
    </row>
    <row r="385">
      <c r="A385" s="1" t="s">
        <v>29</v>
      </c>
      <c r="B385" s="1" t="s">
        <v>995</v>
      </c>
      <c r="C385" s="2" t="s">
        <v>727</v>
      </c>
      <c r="D385" s="1" t="s">
        <v>19</v>
      </c>
      <c r="E385" s="3" t="str">
        <f>HYPERLINK("https://fyndiq.se/produkt/18685489746f4590/", "Samsung Galaxy Note 10 Plus - Härdat glas 9H-Super kvalitet 3D")</f>
        <v>Samsung Galaxy Note 10 Plus - Härdat glas 9H-Super kvalitet 3D</v>
      </c>
      <c r="F385" s="1" t="s">
        <v>996</v>
      </c>
      <c r="G385" s="1" t="s">
        <v>997</v>
      </c>
      <c r="H385" s="1" t="s">
        <v>998</v>
      </c>
      <c r="I385" s="1" t="s">
        <v>16</v>
      </c>
      <c r="J385" s="1" t="s">
        <v>23</v>
      </c>
      <c r="K385" s="1" t="s">
        <v>16</v>
      </c>
      <c r="L385" s="1" t="s">
        <v>16</v>
      </c>
      <c r="M385" s="1" t="s">
        <v>16</v>
      </c>
      <c r="N385" s="1" t="s">
        <v>16</v>
      </c>
      <c r="O385" s="1">
        <v>55.2</v>
      </c>
      <c r="P385" s="1">
        <v>1.0</v>
      </c>
    </row>
    <row r="386">
      <c r="A386" s="1" t="s">
        <v>29</v>
      </c>
      <c r="B386" s="1" t="s">
        <v>999</v>
      </c>
      <c r="C386" s="2" t="s">
        <v>727</v>
      </c>
      <c r="D386" s="1" t="s">
        <v>19</v>
      </c>
      <c r="E386" s="3" t="str">
        <f>HYPERLINK("https://fyndiq.se/produkt/b5d97e634657486f/", "2-Pack Samsung S23 FE Skärmskydd - Härdat Glas 9H - Super kvalitet 3D")</f>
        <v>2-Pack Samsung S23 FE Skärmskydd - Härdat Glas 9H - Super kvalitet 3D</v>
      </c>
      <c r="F386" s="1" t="s">
        <v>1000</v>
      </c>
      <c r="G386" s="1" t="s">
        <v>1001</v>
      </c>
      <c r="H386" s="1" t="s">
        <v>1002</v>
      </c>
      <c r="I386" s="1" t="s">
        <v>16</v>
      </c>
      <c r="J386" s="1" t="s">
        <v>23</v>
      </c>
      <c r="K386" s="1" t="s">
        <v>16</v>
      </c>
      <c r="L386" s="1" t="s">
        <v>16</v>
      </c>
      <c r="M386" s="1" t="s">
        <v>16</v>
      </c>
      <c r="N386" s="1" t="s">
        <v>16</v>
      </c>
      <c r="O386" s="1">
        <v>63.2</v>
      </c>
      <c r="P386" s="1">
        <v>1.0</v>
      </c>
    </row>
    <row r="387">
      <c r="A387" s="1" t="s">
        <v>29</v>
      </c>
      <c r="B387" s="1" t="s">
        <v>1003</v>
      </c>
      <c r="C387" s="2" t="s">
        <v>727</v>
      </c>
      <c r="D387" s="1" t="s">
        <v>19</v>
      </c>
      <c r="E387" s="3" t="str">
        <f>HYPERLINK("https://fyndiq.se/produkt/c26c9ffef37a436a/", "2-Pack Samsung A35 5G Skärmskydd i Härdat Glas")</f>
        <v>2-Pack Samsung A35 5G Skärmskydd i Härdat Glas</v>
      </c>
      <c r="F387" s="1" t="s">
        <v>432</v>
      </c>
      <c r="G387" s="1" t="s">
        <v>433</v>
      </c>
      <c r="H387" s="1" t="s">
        <v>434</v>
      </c>
      <c r="I387" s="1" t="s">
        <v>16</v>
      </c>
      <c r="J387" s="1" t="s">
        <v>23</v>
      </c>
      <c r="K387" s="1" t="s">
        <v>16</v>
      </c>
      <c r="L387" s="1" t="s">
        <v>16</v>
      </c>
      <c r="M387" s="1" t="s">
        <v>16</v>
      </c>
      <c r="N387" s="1" t="s">
        <v>16</v>
      </c>
      <c r="O387" s="1">
        <v>63.2</v>
      </c>
      <c r="P387" s="1">
        <v>1.0</v>
      </c>
    </row>
    <row r="388">
      <c r="A388" s="1" t="s">
        <v>29</v>
      </c>
      <c r="B388" s="1" t="s">
        <v>1004</v>
      </c>
      <c r="C388" s="2" t="s">
        <v>727</v>
      </c>
      <c r="D388" s="1" t="s">
        <v>19</v>
      </c>
      <c r="E388" s="3" t="str">
        <f>HYPERLINK("https://fyndiq.se/produkt/fb71bd1df0c24a44/", "2-Pack Samsung Galaxy A34 (5G) - 9H Härdat Glass - 3D Super Kvalitet")</f>
        <v>2-Pack Samsung Galaxy A34 (5G) - 9H Härdat Glass - 3D Super Kvalitet</v>
      </c>
      <c r="F388" s="1" t="s">
        <v>75</v>
      </c>
      <c r="G388" s="1" t="s">
        <v>76</v>
      </c>
      <c r="H388" s="1" t="s">
        <v>77</v>
      </c>
      <c r="I388" s="1" t="s">
        <v>16</v>
      </c>
      <c r="J388" s="1" t="s">
        <v>23</v>
      </c>
      <c r="K388" s="1" t="s">
        <v>16</v>
      </c>
      <c r="L388" s="1" t="s">
        <v>16</v>
      </c>
      <c r="M388" s="1" t="s">
        <v>16</v>
      </c>
      <c r="N388" s="1" t="s">
        <v>16</v>
      </c>
      <c r="O388" s="1">
        <v>63.2</v>
      </c>
      <c r="P388" s="1">
        <v>1.0</v>
      </c>
    </row>
    <row r="389">
      <c r="A389" s="1" t="s">
        <v>29</v>
      </c>
      <c r="B389" s="1" t="s">
        <v>1005</v>
      </c>
      <c r="C389" s="2" t="s">
        <v>727</v>
      </c>
      <c r="D389" s="1" t="s">
        <v>19</v>
      </c>
      <c r="E389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389" s="1" t="s">
        <v>1006</v>
      </c>
      <c r="G389" s="1" t="s">
        <v>1007</v>
      </c>
      <c r="H389" s="1" t="s">
        <v>1008</v>
      </c>
      <c r="I389" s="1" t="s">
        <v>16</v>
      </c>
      <c r="J389" s="1" t="s">
        <v>23</v>
      </c>
      <c r="K389" s="1" t="s">
        <v>16</v>
      </c>
      <c r="L389" s="1" t="s">
        <v>16</v>
      </c>
      <c r="M389" s="1" t="s">
        <v>16</v>
      </c>
      <c r="N389" s="1" t="s">
        <v>16</v>
      </c>
      <c r="O389" s="1">
        <v>71.2</v>
      </c>
      <c r="P389" s="1">
        <v>1.0</v>
      </c>
    </row>
    <row r="390">
      <c r="A390" s="1" t="s">
        <v>29</v>
      </c>
      <c r="B390" s="1" t="s">
        <v>1009</v>
      </c>
      <c r="C390" s="2" t="s">
        <v>727</v>
      </c>
      <c r="D390" s="1" t="s">
        <v>19</v>
      </c>
      <c r="E390" s="3" t="str">
        <f>HYPERLINK("https://fyndiq.se/produkt/f2c164e932234570/", "2-Pack HUAWEI P30 PRO Skärmskydd - Härdat Glas 9H - Super kvalitet 3D")</f>
        <v>2-Pack HUAWEI P30 PRO Skärmskydd - Härdat Glas 9H - Super kvalitet 3D</v>
      </c>
      <c r="F390" s="1" t="s">
        <v>267</v>
      </c>
      <c r="G390" s="1" t="s">
        <v>268</v>
      </c>
      <c r="H390" s="1" t="s">
        <v>269</v>
      </c>
      <c r="I390" s="1" t="s">
        <v>16</v>
      </c>
      <c r="J390" s="1" t="s">
        <v>23</v>
      </c>
      <c r="K390" s="1" t="s">
        <v>16</v>
      </c>
      <c r="L390" s="1" t="s">
        <v>16</v>
      </c>
      <c r="M390" s="1" t="s">
        <v>16</v>
      </c>
      <c r="N390" s="1" t="s">
        <v>16</v>
      </c>
      <c r="O390" s="1">
        <v>71.2</v>
      </c>
      <c r="P390" s="1">
        <v>1.0</v>
      </c>
    </row>
    <row r="391">
      <c r="A391" s="1" t="s">
        <v>29</v>
      </c>
      <c r="B391" s="1" t="s">
        <v>1010</v>
      </c>
      <c r="C391" s="2" t="s">
        <v>727</v>
      </c>
      <c r="D391" s="1" t="s">
        <v>19</v>
      </c>
      <c r="E391" s="3" t="str">
        <f>HYPERLINK("https://fyndiq.se/produkt/a3a0bf045cf0498d/", "2-Pack Huawei P30 Lite - Härdat glas 9H – 3D Super kvalitet")</f>
        <v>2-Pack Huawei P30 Lite - Härdat glas 9H – 3D Super kvalitet</v>
      </c>
      <c r="F391" s="1" t="s">
        <v>1011</v>
      </c>
      <c r="G391" s="1" t="s">
        <v>1012</v>
      </c>
      <c r="H391" s="1" t="s">
        <v>1013</v>
      </c>
      <c r="I391" s="1" t="s">
        <v>16</v>
      </c>
      <c r="J391" s="1" t="s">
        <v>23</v>
      </c>
      <c r="K391" s="1" t="s">
        <v>16</v>
      </c>
      <c r="L391" s="1" t="s">
        <v>16</v>
      </c>
      <c r="M391" s="1" t="s">
        <v>16</v>
      </c>
      <c r="N391" s="1" t="s">
        <v>16</v>
      </c>
      <c r="O391" s="1">
        <v>63.2</v>
      </c>
      <c r="P391" s="1">
        <v>1.0</v>
      </c>
    </row>
    <row r="392">
      <c r="A392" s="1" t="s">
        <v>29</v>
      </c>
      <c r="B392" s="1" t="s">
        <v>1014</v>
      </c>
      <c r="C392" s="2" t="s">
        <v>727</v>
      </c>
      <c r="D392" s="1" t="s">
        <v>19</v>
      </c>
      <c r="E392" s="3" t="str">
        <f>HYPERLINK("https://fyndiq.se/produkt/f1b3c06373a844cb/", "Samsung Galaxy S20 - Härdat glas 9H - Super kvalitet 3D")</f>
        <v>Samsung Galaxy S20 - Härdat glas 9H - Super kvalitet 3D</v>
      </c>
      <c r="F392" s="1" t="s">
        <v>417</v>
      </c>
      <c r="G392" s="1" t="s">
        <v>418</v>
      </c>
      <c r="H392" s="1" t="s">
        <v>419</v>
      </c>
      <c r="I392" s="1" t="s">
        <v>16</v>
      </c>
      <c r="J392" s="1" t="s">
        <v>23</v>
      </c>
      <c r="K392" s="1" t="s">
        <v>16</v>
      </c>
      <c r="L392" s="1" t="s">
        <v>16</v>
      </c>
      <c r="M392" s="1" t="s">
        <v>16</v>
      </c>
      <c r="N392" s="1" t="s">
        <v>16</v>
      </c>
      <c r="O392" s="1">
        <v>55.2</v>
      </c>
      <c r="P392" s="1">
        <v>1.0</v>
      </c>
    </row>
    <row r="393">
      <c r="A393" s="1" t="s">
        <v>29</v>
      </c>
      <c r="B393" s="1" t="s">
        <v>1015</v>
      </c>
      <c r="C393" s="2" t="s">
        <v>727</v>
      </c>
      <c r="D393" s="1" t="s">
        <v>19</v>
      </c>
      <c r="E393" s="3" t="str">
        <f>HYPERLINK("https://fyndiq.se/produkt/c89bb1232b5349ef/", "2-Pack Xiaomi Mi Note 10 - Härdat glas 9H - Super kvalitet 3D")</f>
        <v>2-Pack Xiaomi Mi Note 10 - Härdat glas 9H - Super kvalitet 3D</v>
      </c>
      <c r="F393" s="1" t="s">
        <v>962</v>
      </c>
      <c r="G393" s="1" t="s">
        <v>963</v>
      </c>
      <c r="H393" s="1" t="s">
        <v>964</v>
      </c>
      <c r="I393" s="1" t="s">
        <v>16</v>
      </c>
      <c r="J393" s="1" t="s">
        <v>23</v>
      </c>
      <c r="K393" s="1" t="s">
        <v>16</v>
      </c>
      <c r="L393" s="1" t="s">
        <v>16</v>
      </c>
      <c r="M393" s="1" t="s">
        <v>16</v>
      </c>
      <c r="N393" s="1" t="s">
        <v>16</v>
      </c>
      <c r="O393" s="1">
        <v>63.2</v>
      </c>
      <c r="P393" s="1">
        <v>1.0</v>
      </c>
    </row>
    <row r="394">
      <c r="A394" s="1" t="s">
        <v>29</v>
      </c>
      <c r="B394" s="1" t="s">
        <v>1016</v>
      </c>
      <c r="C394" s="2" t="s">
        <v>727</v>
      </c>
      <c r="D394" s="1" t="s">
        <v>19</v>
      </c>
      <c r="E394" s="3" t="str">
        <f>HYPERLINK("https://fyndiq.se/produkt/56c72c0ba5f749b5/", "2-Pack SAMSUNG S24 Skärmskydd - Härdat Glas 9H - Super kvalitet 3D")</f>
        <v>2-Pack SAMSUNG S24 Skärmskydd - Härdat Glas 9H - Super kvalitet 3D</v>
      </c>
      <c r="F394" s="1" t="s">
        <v>263</v>
      </c>
      <c r="G394" s="1" t="s">
        <v>264</v>
      </c>
      <c r="H394" s="1" t="s">
        <v>265</v>
      </c>
      <c r="I394" s="1" t="s">
        <v>16</v>
      </c>
      <c r="J394" s="1" t="s">
        <v>23</v>
      </c>
      <c r="K394" s="1" t="s">
        <v>16</v>
      </c>
      <c r="L394" s="1" t="s">
        <v>16</v>
      </c>
      <c r="M394" s="1" t="s">
        <v>16</v>
      </c>
      <c r="N394" s="1" t="s">
        <v>16</v>
      </c>
      <c r="O394" s="1">
        <v>71.2</v>
      </c>
      <c r="P394" s="1">
        <v>1.0</v>
      </c>
    </row>
    <row r="395">
      <c r="A395" s="1" t="s">
        <v>29</v>
      </c>
      <c r="B395" s="1" t="s">
        <v>1017</v>
      </c>
      <c r="C395" s="2" t="s">
        <v>727</v>
      </c>
      <c r="D395" s="1" t="s">
        <v>19</v>
      </c>
      <c r="E395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395" s="1" t="s">
        <v>1018</v>
      </c>
      <c r="G395" s="1" t="s">
        <v>1019</v>
      </c>
      <c r="H395" s="1" t="s">
        <v>1020</v>
      </c>
      <c r="I395" s="1" t="s">
        <v>16</v>
      </c>
      <c r="J395" s="1" t="s">
        <v>23</v>
      </c>
      <c r="K395" s="1" t="s">
        <v>16</v>
      </c>
      <c r="L395" s="1" t="s">
        <v>16</v>
      </c>
      <c r="M395" s="1" t="s">
        <v>16</v>
      </c>
      <c r="N395" s="1" t="s">
        <v>16</v>
      </c>
      <c r="O395" s="1">
        <v>63.2</v>
      </c>
      <c r="P395" s="1">
        <v>1.0</v>
      </c>
    </row>
    <row r="396">
      <c r="A396" s="1" t="s">
        <v>29</v>
      </c>
      <c r="B396" s="1" t="s">
        <v>1021</v>
      </c>
      <c r="C396" s="2" t="s">
        <v>727</v>
      </c>
      <c r="D396" s="1" t="s">
        <v>19</v>
      </c>
      <c r="E396" s="3" t="str">
        <f>HYPERLINK("https://fyndiq.se/produkt/9ebf57b0b80646da/", "Samsung S10 3D rundat härdat glasfodral - Svart")</f>
        <v>Samsung S10 3D rundat härdat glasfodral - Svart</v>
      </c>
      <c r="F396" s="1" t="s">
        <v>1022</v>
      </c>
      <c r="G396" s="1" t="s">
        <v>1023</v>
      </c>
      <c r="H396" s="1" t="s">
        <v>1024</v>
      </c>
      <c r="I396" s="1" t="s">
        <v>16</v>
      </c>
      <c r="J396" s="1" t="s">
        <v>23</v>
      </c>
      <c r="K396" s="1" t="s">
        <v>16</v>
      </c>
      <c r="L396" s="1" t="s">
        <v>16</v>
      </c>
      <c r="M396" s="1" t="s">
        <v>16</v>
      </c>
      <c r="N396" s="1" t="s">
        <v>16</v>
      </c>
      <c r="O396" s="1">
        <v>55.2</v>
      </c>
      <c r="P396" s="1">
        <v>1.0</v>
      </c>
    </row>
    <row r="397">
      <c r="A397" s="1" t="s">
        <v>29</v>
      </c>
      <c r="B397" s="1" t="s">
        <v>1025</v>
      </c>
      <c r="C397" s="2" t="s">
        <v>727</v>
      </c>
      <c r="D397" s="1" t="s">
        <v>19</v>
      </c>
      <c r="E3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97" s="1" t="s">
        <v>26</v>
      </c>
      <c r="G397" s="1" t="s">
        <v>27</v>
      </c>
      <c r="H397" s="1" t="s">
        <v>28</v>
      </c>
      <c r="I397" s="1" t="s">
        <v>16</v>
      </c>
      <c r="J397" s="1" t="s">
        <v>23</v>
      </c>
      <c r="K397" s="1" t="s">
        <v>16</v>
      </c>
      <c r="L397" s="1" t="s">
        <v>16</v>
      </c>
      <c r="M397" s="1" t="s">
        <v>16</v>
      </c>
      <c r="N397" s="1" t="s">
        <v>16</v>
      </c>
      <c r="O397" s="1">
        <v>71.2</v>
      </c>
      <c r="P397" s="1">
        <v>1.0</v>
      </c>
    </row>
    <row r="398">
      <c r="A398" s="1" t="s">
        <v>29</v>
      </c>
      <c r="B398" s="1" t="s">
        <v>1026</v>
      </c>
      <c r="C398" s="2" t="s">
        <v>727</v>
      </c>
      <c r="D398" s="1" t="s">
        <v>19</v>
      </c>
      <c r="E398" s="3" t="str">
        <f>HYPERLINK("https://fyndiq.se/produkt/2a9c08e4daf04aed/", "2-Pack Xiaomi 12T Pro - Härdat Glas 9H - Super kvalitet 3D Skärmskydd")</f>
        <v>2-Pack Xiaomi 12T Pro - Härdat Glas 9H - Super kvalitet 3D Skärmskydd</v>
      </c>
      <c r="F398" s="1" t="s">
        <v>376</v>
      </c>
      <c r="G398" s="1" t="s">
        <v>377</v>
      </c>
      <c r="H398" s="1" t="s">
        <v>378</v>
      </c>
      <c r="I398" s="1" t="s">
        <v>16</v>
      </c>
      <c r="J398" s="1" t="s">
        <v>23</v>
      </c>
      <c r="K398" s="1" t="s">
        <v>16</v>
      </c>
      <c r="L398" s="1" t="s">
        <v>16</v>
      </c>
      <c r="M398" s="1" t="s">
        <v>16</v>
      </c>
      <c r="N398" s="1" t="s">
        <v>16</v>
      </c>
      <c r="O398" s="1">
        <v>63.2</v>
      </c>
      <c r="P398" s="1">
        <v>1.0</v>
      </c>
    </row>
    <row r="399">
      <c r="A399" s="1" t="s">
        <v>29</v>
      </c>
      <c r="B399" s="1" t="s">
        <v>1027</v>
      </c>
      <c r="C399" s="2" t="s">
        <v>727</v>
      </c>
      <c r="D399" s="1" t="s">
        <v>19</v>
      </c>
      <c r="E399" s="3" t="str">
        <f>HYPERLINK("https://fyndiq.se/produkt/c6f3e47a88184e8d/", "2-Pack SAMSUNG A55 Skärmskydd - Härdat Glas 9H - Super kvalitet 3D")</f>
        <v>2-Pack SAMSUNG A55 Skärmskydd - Härdat Glas 9H - Super kvalitet 3D</v>
      </c>
      <c r="F399" s="1" t="s">
        <v>83</v>
      </c>
      <c r="G399" s="1" t="s">
        <v>84</v>
      </c>
      <c r="H399" s="1" t="s">
        <v>85</v>
      </c>
      <c r="I399" s="1" t="s">
        <v>16</v>
      </c>
      <c r="J399" s="1" t="s">
        <v>23</v>
      </c>
      <c r="K399" s="1" t="s">
        <v>16</v>
      </c>
      <c r="L399" s="1" t="s">
        <v>16</v>
      </c>
      <c r="M399" s="1" t="s">
        <v>16</v>
      </c>
      <c r="N399" s="1" t="s">
        <v>16</v>
      </c>
      <c r="O399" s="1">
        <v>63.2</v>
      </c>
      <c r="P399" s="1">
        <v>1.0</v>
      </c>
    </row>
    <row r="400">
      <c r="A400" s="1" t="s">
        <v>29</v>
      </c>
      <c r="B400" s="1" t="s">
        <v>1028</v>
      </c>
      <c r="C400" s="2" t="s">
        <v>727</v>
      </c>
      <c r="D400" s="1" t="s">
        <v>19</v>
      </c>
      <c r="E400" s="3" t="str">
        <f>HYPERLINK("https://fyndiq.se/produkt/39da1aee428a4f32/", "2-Pack ONEPLUS 12 Skärmskydd - Härdat Glas 9H - Super kvalitet 3D")</f>
        <v>2-Pack ONEPLUS 12 Skärmskydd - Härdat Glas 9H - Super kvalitet 3D</v>
      </c>
      <c r="F400" s="1" t="s">
        <v>1029</v>
      </c>
      <c r="G400" s="1" t="s">
        <v>1030</v>
      </c>
      <c r="H400" s="1" t="s">
        <v>1031</v>
      </c>
      <c r="I400" s="1" t="s">
        <v>16</v>
      </c>
      <c r="J400" s="1" t="s">
        <v>23</v>
      </c>
      <c r="K400" s="1" t="s">
        <v>16</v>
      </c>
      <c r="L400" s="1" t="s">
        <v>16</v>
      </c>
      <c r="M400" s="1" t="s">
        <v>16</v>
      </c>
      <c r="N400" s="1" t="s">
        <v>16</v>
      </c>
      <c r="O400" s="1">
        <v>71.2</v>
      </c>
      <c r="P400" s="1">
        <v>1.0</v>
      </c>
    </row>
    <row r="401">
      <c r="A401" s="1" t="s">
        <v>29</v>
      </c>
      <c r="B401" s="1" t="s">
        <v>1032</v>
      </c>
      <c r="C401" s="2" t="s">
        <v>1033</v>
      </c>
      <c r="D401" s="1" t="s">
        <v>19</v>
      </c>
      <c r="E401" s="3" t="str">
        <f>HYPERLINK("https://fyndiq.se/produkt/925ae49423884615/", "2-Pack Samsung S22 Ultra Skärmskydd &amp; 1-Pack linsskydd -9H GLAS")</f>
        <v>2-Pack Samsung S22 Ultra Skärmskydd &amp; 1-Pack linsskydd -9H GLAS</v>
      </c>
      <c r="F401" s="1" t="s">
        <v>335</v>
      </c>
      <c r="G401" s="1" t="s">
        <v>336</v>
      </c>
      <c r="H401" s="1" t="s">
        <v>337</v>
      </c>
      <c r="I401" s="1" t="s">
        <v>16</v>
      </c>
      <c r="J401" s="1" t="s">
        <v>23</v>
      </c>
      <c r="K401" s="1" t="s">
        <v>16</v>
      </c>
      <c r="L401" s="1" t="s">
        <v>16</v>
      </c>
      <c r="M401" s="1" t="s">
        <v>16</v>
      </c>
      <c r="N401" s="1" t="s">
        <v>16</v>
      </c>
      <c r="O401" s="1">
        <v>71.2</v>
      </c>
      <c r="P401" s="1">
        <v>1.0</v>
      </c>
    </row>
    <row r="402">
      <c r="A402" s="1" t="s">
        <v>29</v>
      </c>
      <c r="B402" s="1" t="s">
        <v>1034</v>
      </c>
      <c r="C402" s="2" t="s">
        <v>1033</v>
      </c>
      <c r="D402" s="1" t="s">
        <v>19</v>
      </c>
      <c r="E40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02" s="1" t="s">
        <v>258</v>
      </c>
      <c r="G402" s="1" t="s">
        <v>259</v>
      </c>
      <c r="H402" s="1" t="s">
        <v>260</v>
      </c>
      <c r="I402" s="1" t="s">
        <v>16</v>
      </c>
      <c r="J402" s="1" t="s">
        <v>23</v>
      </c>
      <c r="K402" s="1" t="s">
        <v>16</v>
      </c>
      <c r="L402" s="1" t="s">
        <v>16</v>
      </c>
      <c r="M402" s="1" t="s">
        <v>16</v>
      </c>
      <c r="N402" s="1" t="s">
        <v>16</v>
      </c>
      <c r="O402" s="1">
        <v>63.2</v>
      </c>
      <c r="P402" s="1">
        <v>2.0</v>
      </c>
    </row>
    <row r="403">
      <c r="A403" s="1" t="s">
        <v>29</v>
      </c>
      <c r="B403" s="1" t="s">
        <v>1035</v>
      </c>
      <c r="C403" s="2" t="s">
        <v>1033</v>
      </c>
      <c r="D403" s="1" t="s">
        <v>19</v>
      </c>
      <c r="E40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03" s="1" t="s">
        <v>26</v>
      </c>
      <c r="G403" s="1" t="s">
        <v>27</v>
      </c>
      <c r="H403" s="1" t="s">
        <v>28</v>
      </c>
      <c r="I403" s="1" t="s">
        <v>16</v>
      </c>
      <c r="J403" s="1" t="s">
        <v>23</v>
      </c>
      <c r="K403" s="1" t="s">
        <v>16</v>
      </c>
      <c r="L403" s="1" t="s">
        <v>16</v>
      </c>
      <c r="M403" s="1" t="s">
        <v>16</v>
      </c>
      <c r="N403" s="1" t="s">
        <v>16</v>
      </c>
      <c r="O403" s="1">
        <v>71.2</v>
      </c>
      <c r="P403" s="1">
        <v>1.0</v>
      </c>
    </row>
    <row r="404">
      <c r="A404" s="1" t="s">
        <v>29</v>
      </c>
      <c r="B404" s="1" t="s">
        <v>1036</v>
      </c>
      <c r="C404" s="2" t="s">
        <v>1033</v>
      </c>
      <c r="D404" s="1" t="s">
        <v>19</v>
      </c>
      <c r="E40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404" s="1" t="s">
        <v>729</v>
      </c>
      <c r="G404" s="1" t="s">
        <v>730</v>
      </c>
      <c r="H404" s="1" t="s">
        <v>731</v>
      </c>
      <c r="I404" s="1" t="s">
        <v>16</v>
      </c>
      <c r="J404" s="1" t="s">
        <v>23</v>
      </c>
      <c r="K404" s="1" t="s">
        <v>16</v>
      </c>
      <c r="L404" s="1" t="s">
        <v>16</v>
      </c>
      <c r="M404" s="1" t="s">
        <v>16</v>
      </c>
      <c r="N404" s="1" t="s">
        <v>16</v>
      </c>
      <c r="O404" s="1">
        <v>63.2</v>
      </c>
      <c r="P404" s="1">
        <v>1.0</v>
      </c>
    </row>
    <row r="405">
      <c r="A405" s="1" t="s">
        <v>29</v>
      </c>
      <c r="B405" s="1" t="s">
        <v>1037</v>
      </c>
      <c r="C405" s="2" t="s">
        <v>1033</v>
      </c>
      <c r="D405" s="1" t="s">
        <v>19</v>
      </c>
      <c r="E405" s="3" t="str">
        <f>HYPERLINK("https://fyndiq.se/produkt/925ae49423884615/", "2-Pack Samsung S22 Ultra Skärmskydd &amp; 1-Pack linsskydd -9H GLAS")</f>
        <v>2-Pack Samsung S22 Ultra Skärmskydd &amp; 1-Pack linsskydd -9H GLAS</v>
      </c>
      <c r="F405" s="1" t="s">
        <v>335</v>
      </c>
      <c r="G405" s="1" t="s">
        <v>336</v>
      </c>
      <c r="H405" s="1" t="s">
        <v>337</v>
      </c>
      <c r="I405" s="1" t="s">
        <v>16</v>
      </c>
      <c r="J405" s="1" t="s">
        <v>23</v>
      </c>
      <c r="K405" s="1" t="s">
        <v>16</v>
      </c>
      <c r="L405" s="1" t="s">
        <v>16</v>
      </c>
      <c r="M405" s="1" t="s">
        <v>16</v>
      </c>
      <c r="N405" s="1" t="s">
        <v>16</v>
      </c>
      <c r="O405" s="1">
        <v>71.2</v>
      </c>
      <c r="P405" s="1">
        <v>1.0</v>
      </c>
    </row>
    <row r="406">
      <c r="A406" s="1" t="s">
        <v>29</v>
      </c>
      <c r="B406" s="1" t="s">
        <v>1038</v>
      </c>
      <c r="C406" s="2" t="s">
        <v>1033</v>
      </c>
      <c r="D406" s="1" t="s">
        <v>19</v>
      </c>
      <c r="E406" s="3" t="str">
        <f>HYPERLINK("https://fyndiq.se/produkt/5bbb6f7ec07d45f9/", "2-Pack Samsung XCOVER 5 Skärmskydd - Härdat Glas 9H - Super kvalitet 3D")</f>
        <v>2-Pack Samsung XCOVER 5 Skärmskydd - Härdat Glas 9H - Super kvalitet 3D</v>
      </c>
      <c r="F406" s="1" t="s">
        <v>1039</v>
      </c>
      <c r="G406" s="1" t="s">
        <v>1040</v>
      </c>
      <c r="H406" s="1" t="s">
        <v>1041</v>
      </c>
      <c r="I406" s="1" t="s">
        <v>16</v>
      </c>
      <c r="J406" s="1" t="s">
        <v>23</v>
      </c>
      <c r="K406" s="1" t="s">
        <v>16</v>
      </c>
      <c r="L406" s="1" t="s">
        <v>16</v>
      </c>
      <c r="M406" s="1" t="s">
        <v>16</v>
      </c>
      <c r="N406" s="1" t="s">
        <v>16</v>
      </c>
      <c r="O406" s="1">
        <v>63.2</v>
      </c>
      <c r="P406" s="1">
        <v>1.0</v>
      </c>
    </row>
    <row r="407">
      <c r="A407" s="1" t="s">
        <v>29</v>
      </c>
      <c r="B407" s="1" t="s">
        <v>1042</v>
      </c>
      <c r="C407" s="2" t="s">
        <v>1033</v>
      </c>
      <c r="D407" s="1" t="s">
        <v>19</v>
      </c>
      <c r="E407" s="3" t="str">
        <f>HYPERLINK("https://fyndiq.se/produkt/9adf3a37026e4816/", "2 Pack Samsung Galaxy Note 20 Ultra -Härdat glas–Super kvalitet")</f>
        <v>2 Pack Samsung Galaxy Note 20 Ultra -Härdat glas–Super kvalitet</v>
      </c>
      <c r="F407" s="1" t="s">
        <v>1043</v>
      </c>
      <c r="G407" s="1" t="s">
        <v>1044</v>
      </c>
      <c r="H407" s="1" t="s">
        <v>1045</v>
      </c>
      <c r="I407" s="1" t="s">
        <v>16</v>
      </c>
      <c r="J407" s="1" t="s">
        <v>23</v>
      </c>
      <c r="K407" s="1" t="s">
        <v>16</v>
      </c>
      <c r="L407" s="1" t="s">
        <v>16</v>
      </c>
      <c r="M407" s="1" t="s">
        <v>16</v>
      </c>
      <c r="N407" s="1" t="s">
        <v>16</v>
      </c>
      <c r="O407" s="1">
        <v>63.2</v>
      </c>
      <c r="P407" s="1">
        <v>1.0</v>
      </c>
    </row>
    <row r="408">
      <c r="A408" s="1" t="s">
        <v>29</v>
      </c>
      <c r="B408" s="1" t="s">
        <v>1046</v>
      </c>
      <c r="C408" s="2" t="s">
        <v>1033</v>
      </c>
      <c r="D408" s="1" t="s">
        <v>19</v>
      </c>
      <c r="E408" s="3" t="str">
        <f>HYPERLINK("https://fyndiq.se/produkt/416415a768684efb/", "2-Pack Samsung Galaxy S21 5G - 9H Härdat Glas - HD")</f>
        <v>2-Pack Samsung Galaxy S21 5G - 9H Härdat Glas - HD</v>
      </c>
      <c r="F408" s="1" t="s">
        <v>39</v>
      </c>
      <c r="G408" s="1" t="s">
        <v>40</v>
      </c>
      <c r="H408" s="1" t="s">
        <v>41</v>
      </c>
      <c r="I408" s="1" t="s">
        <v>16</v>
      </c>
      <c r="J408" s="1" t="s">
        <v>23</v>
      </c>
      <c r="K408" s="1" t="s">
        <v>16</v>
      </c>
      <c r="L408" s="1" t="s">
        <v>16</v>
      </c>
      <c r="M408" s="1" t="s">
        <v>16</v>
      </c>
      <c r="N408" s="1" t="s">
        <v>16</v>
      </c>
      <c r="O408" s="1">
        <v>63.2</v>
      </c>
      <c r="P408" s="1">
        <v>1.0</v>
      </c>
    </row>
    <row r="409">
      <c r="A409" s="1" t="s">
        <v>29</v>
      </c>
      <c r="B409" s="1" t="s">
        <v>1047</v>
      </c>
      <c r="C409" s="2" t="s">
        <v>1033</v>
      </c>
      <c r="D409" s="1" t="s">
        <v>19</v>
      </c>
      <c r="E409" s="3" t="str">
        <f>HYPERLINK("https://fyndiq.se/produkt/d5991795a2d5400b/", "1-Pack XIAOMI REDMI A3 Skärmskydd - Härdat Glas 9H - Super kvalitet 3D")</f>
        <v>1-Pack XIAOMI REDMI A3 Skärmskydd - Härdat Glas 9H - Super kvalitet 3D</v>
      </c>
      <c r="F409" s="1" t="s">
        <v>1048</v>
      </c>
      <c r="G409" s="1" t="s">
        <v>1049</v>
      </c>
      <c r="H409" s="1" t="s">
        <v>1050</v>
      </c>
      <c r="I409" s="1" t="s">
        <v>16</v>
      </c>
      <c r="J409" s="1" t="s">
        <v>23</v>
      </c>
      <c r="K409" s="1" t="s">
        <v>16</v>
      </c>
      <c r="L409" s="1" t="s">
        <v>16</v>
      </c>
      <c r="M409" s="1" t="s">
        <v>16</v>
      </c>
      <c r="N409" s="1" t="s">
        <v>16</v>
      </c>
      <c r="O409" s="1">
        <v>55.2</v>
      </c>
      <c r="P409" s="1">
        <v>1.0</v>
      </c>
    </row>
    <row r="410">
      <c r="A410" s="1" t="s">
        <v>29</v>
      </c>
      <c r="B410" s="1" t="s">
        <v>1051</v>
      </c>
      <c r="C410" s="2" t="s">
        <v>1033</v>
      </c>
      <c r="D410" s="1" t="s">
        <v>19</v>
      </c>
      <c r="E410" s="3" t="str">
        <f>HYPERLINK("https://fyndiq.se/produkt/c6f3e47a88184e8d/", "2-Pack SAMSUNG A55 Skärmskydd - Härdat Glas 9H - Super kvalitet 3D")</f>
        <v>2-Pack SAMSUNG A55 Skärmskydd - Härdat Glas 9H - Super kvalitet 3D</v>
      </c>
      <c r="F410" s="1" t="s">
        <v>83</v>
      </c>
      <c r="G410" s="1" t="s">
        <v>84</v>
      </c>
      <c r="H410" s="1" t="s">
        <v>85</v>
      </c>
      <c r="I410" s="1" t="s">
        <v>16</v>
      </c>
      <c r="J410" s="1" t="s">
        <v>23</v>
      </c>
      <c r="K410" s="1" t="s">
        <v>16</v>
      </c>
      <c r="L410" s="1" t="s">
        <v>16</v>
      </c>
      <c r="M410" s="1" t="s">
        <v>16</v>
      </c>
      <c r="N410" s="1" t="s">
        <v>16</v>
      </c>
      <c r="O410" s="1">
        <v>63.2</v>
      </c>
      <c r="P410" s="1">
        <v>1.0</v>
      </c>
    </row>
    <row r="411">
      <c r="A411" s="1" t="s">
        <v>29</v>
      </c>
      <c r="B411" s="1" t="s">
        <v>1052</v>
      </c>
      <c r="C411" s="2" t="s">
        <v>1033</v>
      </c>
      <c r="D411" s="1" t="s">
        <v>19</v>
      </c>
      <c r="E411" s="3" t="str">
        <f>HYPERLINK("https://fyndiq.se/produkt/4e95e5e2a94c44df/", "Samsung S8 Plus -  Härdat Glass - 3D Heltäckande Kkärmskydd")</f>
        <v>Samsung S8 Plus -  Härdat Glass - 3D Heltäckande Kkärmskydd</v>
      </c>
      <c r="F411" s="1" t="s">
        <v>1053</v>
      </c>
      <c r="G411" s="1" t="s">
        <v>1054</v>
      </c>
      <c r="H411" s="1" t="s">
        <v>1055</v>
      </c>
      <c r="I411" s="1" t="s">
        <v>16</v>
      </c>
      <c r="J411" s="1" t="s">
        <v>23</v>
      </c>
      <c r="K411" s="1" t="s">
        <v>16</v>
      </c>
      <c r="L411" s="1" t="s">
        <v>16</v>
      </c>
      <c r="M411" s="1" t="s">
        <v>16</v>
      </c>
      <c r="N411" s="1" t="s">
        <v>16</v>
      </c>
      <c r="O411" s="1">
        <v>55.2</v>
      </c>
      <c r="P411" s="1">
        <v>1.0</v>
      </c>
    </row>
    <row r="412">
      <c r="A412" s="1" t="s">
        <v>29</v>
      </c>
      <c r="B412" s="1" t="s">
        <v>1056</v>
      </c>
      <c r="C412" s="2" t="s">
        <v>1033</v>
      </c>
      <c r="D412" s="1" t="s">
        <v>19</v>
      </c>
      <c r="E412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412" s="1" t="s">
        <v>388</v>
      </c>
      <c r="G412" s="1" t="s">
        <v>389</v>
      </c>
      <c r="H412" s="1" t="s">
        <v>390</v>
      </c>
      <c r="I412" s="1" t="s">
        <v>16</v>
      </c>
      <c r="J412" s="1" t="s">
        <v>23</v>
      </c>
      <c r="K412" s="1" t="s">
        <v>16</v>
      </c>
      <c r="L412" s="1" t="s">
        <v>16</v>
      </c>
      <c r="M412" s="1" t="s">
        <v>16</v>
      </c>
      <c r="N412" s="1" t="s">
        <v>16</v>
      </c>
      <c r="O412" s="1">
        <v>63.2</v>
      </c>
      <c r="P412" s="1">
        <v>1.0</v>
      </c>
    </row>
    <row r="413">
      <c r="A413" s="1" t="s">
        <v>29</v>
      </c>
      <c r="B413" s="1" t="s">
        <v>1057</v>
      </c>
      <c r="C413" s="2" t="s">
        <v>1033</v>
      </c>
      <c r="D413" s="1" t="s">
        <v>19</v>
      </c>
      <c r="E413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413" s="1" t="s">
        <v>1058</v>
      </c>
      <c r="G413" s="1" t="s">
        <v>1059</v>
      </c>
      <c r="H413" s="1" t="s">
        <v>1060</v>
      </c>
      <c r="I413" s="1" t="s">
        <v>16</v>
      </c>
      <c r="J413" s="1" t="s">
        <v>23</v>
      </c>
      <c r="K413" s="1" t="s">
        <v>16</v>
      </c>
      <c r="L413" s="1" t="s">
        <v>16</v>
      </c>
      <c r="M413" s="1" t="s">
        <v>16</v>
      </c>
      <c r="N413" s="1" t="s">
        <v>16</v>
      </c>
      <c r="O413" s="1">
        <v>95.2</v>
      </c>
      <c r="P413" s="1">
        <v>1.0</v>
      </c>
    </row>
    <row r="414">
      <c r="A414" s="1" t="s">
        <v>29</v>
      </c>
      <c r="B414" s="1" t="s">
        <v>1061</v>
      </c>
      <c r="C414" s="2" t="s">
        <v>1033</v>
      </c>
      <c r="D414" s="1" t="s">
        <v>19</v>
      </c>
      <c r="E414" s="3" t="str">
        <f>HYPERLINK("https://fyndiq.se/produkt/28799ed0373d40b4/", "2 Pack Galaxy S21 Ultra 5G- Härdat glas 9H - Super kvalitet 3D")</f>
        <v>2 Pack Galaxy S21 Ultra 5G- Härdat glas 9H - Super kvalitet 3D</v>
      </c>
      <c r="F414" s="1" t="s">
        <v>272</v>
      </c>
      <c r="G414" s="1" t="s">
        <v>273</v>
      </c>
      <c r="H414" s="1" t="s">
        <v>274</v>
      </c>
      <c r="I414" s="1" t="s">
        <v>16</v>
      </c>
      <c r="J414" s="1" t="s">
        <v>23</v>
      </c>
      <c r="K414" s="1" t="s">
        <v>16</v>
      </c>
      <c r="L414" s="1" t="s">
        <v>16</v>
      </c>
      <c r="M414" s="1" t="s">
        <v>16</v>
      </c>
      <c r="N414" s="1" t="s">
        <v>16</v>
      </c>
      <c r="O414" s="1">
        <v>63.2</v>
      </c>
      <c r="P414" s="1">
        <v>1.0</v>
      </c>
    </row>
    <row r="415">
      <c r="A415" s="1" t="s">
        <v>29</v>
      </c>
      <c r="B415" s="1" t="s">
        <v>1062</v>
      </c>
      <c r="C415" s="2" t="s">
        <v>1033</v>
      </c>
      <c r="D415" s="1" t="s">
        <v>19</v>
      </c>
      <c r="E41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15" s="1" t="s">
        <v>311</v>
      </c>
      <c r="G415" s="1" t="s">
        <v>312</v>
      </c>
      <c r="H415" s="1" t="s">
        <v>313</v>
      </c>
      <c r="I415" s="1" t="s">
        <v>16</v>
      </c>
      <c r="J415" s="1" t="s">
        <v>23</v>
      </c>
      <c r="K415" s="1" t="s">
        <v>16</v>
      </c>
      <c r="L415" s="1" t="s">
        <v>16</v>
      </c>
      <c r="M415" s="1" t="s">
        <v>16</v>
      </c>
      <c r="N415" s="1" t="s">
        <v>16</v>
      </c>
      <c r="O415" s="1">
        <v>71.2</v>
      </c>
      <c r="P415" s="1">
        <v>1.0</v>
      </c>
    </row>
    <row r="416">
      <c r="A416" s="1" t="s">
        <v>29</v>
      </c>
      <c r="B416" s="1" t="s">
        <v>1063</v>
      </c>
      <c r="C416" s="2" t="s">
        <v>1033</v>
      </c>
      <c r="D416" s="1" t="s">
        <v>19</v>
      </c>
      <c r="E416" s="3" t="str">
        <f>HYPERLINK("https://fyndiq.se/produkt/13e76851ca504320/", "2-Pack Samsung Galaxy S22 Ultra - Härdat glas 9H - Top kvalitet")</f>
        <v>2-Pack Samsung Galaxy S22 Ultra - Härdat glas 9H - Top kvalitet</v>
      </c>
      <c r="F416" s="1" t="s">
        <v>140</v>
      </c>
      <c r="G416" s="1" t="s">
        <v>141</v>
      </c>
      <c r="H416" s="1" t="s">
        <v>142</v>
      </c>
      <c r="I416" s="1" t="s">
        <v>16</v>
      </c>
      <c r="J416" s="1" t="s">
        <v>23</v>
      </c>
      <c r="K416" s="1" t="s">
        <v>16</v>
      </c>
      <c r="L416" s="1" t="s">
        <v>16</v>
      </c>
      <c r="M416" s="1" t="s">
        <v>16</v>
      </c>
      <c r="N416" s="1" t="s">
        <v>16</v>
      </c>
      <c r="O416" s="1">
        <v>63.2</v>
      </c>
      <c r="P416" s="1">
        <v>1.0</v>
      </c>
    </row>
    <row r="417">
      <c r="A417" s="1" t="s">
        <v>29</v>
      </c>
      <c r="B417" s="1" t="s">
        <v>1064</v>
      </c>
      <c r="C417" s="2" t="s">
        <v>1033</v>
      </c>
      <c r="D417" s="1" t="s">
        <v>19</v>
      </c>
      <c r="E417" s="3" t="str">
        <f>HYPERLINK("https://fyndiq.se/produkt/5947f051e8b54742/", "2-Pack MOTOROLA EDGE 40 Skärmskydd - Härdat Glas 9H - Super kvalitet 3D")</f>
        <v>2-Pack MOTOROLA EDGE 40 Skärmskydd - Härdat Glas 9H - Super kvalitet 3D</v>
      </c>
      <c r="F417" s="1" t="s">
        <v>1065</v>
      </c>
      <c r="G417" s="1" t="s">
        <v>1066</v>
      </c>
      <c r="H417" s="1" t="s">
        <v>1067</v>
      </c>
      <c r="I417" s="1" t="s">
        <v>16</v>
      </c>
      <c r="J417" s="1" t="s">
        <v>23</v>
      </c>
      <c r="K417" s="1" t="s">
        <v>16</v>
      </c>
      <c r="L417" s="1" t="s">
        <v>16</v>
      </c>
      <c r="M417" s="1" t="s">
        <v>16</v>
      </c>
      <c r="N417" s="1" t="s">
        <v>16</v>
      </c>
      <c r="O417" s="1">
        <v>71.2</v>
      </c>
      <c r="P417" s="1">
        <v>1.0</v>
      </c>
    </row>
    <row r="418">
      <c r="A418" s="1" t="s">
        <v>29</v>
      </c>
      <c r="B418" s="1" t="s">
        <v>1068</v>
      </c>
      <c r="C418" s="2" t="s">
        <v>1033</v>
      </c>
      <c r="D418" s="1" t="s">
        <v>19</v>
      </c>
      <c r="E418" s="3" t="str">
        <f>HYPERLINK("https://fyndiq.se/produkt/f8f443774b284ebe/", "2-Pack GOOGLE PIXEL 8A Skärmskydd - Härdat Glas 9H - Super kvalitet 3D")</f>
        <v>2-Pack GOOGLE PIXEL 8A Skärmskydd - Härdat Glas 9H - Super kvalitet 3D</v>
      </c>
      <c r="F418" s="1" t="s">
        <v>107</v>
      </c>
      <c r="G418" s="1" t="s">
        <v>108</v>
      </c>
      <c r="H418" s="1" t="s">
        <v>109</v>
      </c>
      <c r="I418" s="1" t="s">
        <v>16</v>
      </c>
      <c r="J418" s="1" t="s">
        <v>23</v>
      </c>
      <c r="K418" s="1" t="s">
        <v>16</v>
      </c>
      <c r="L418" s="1" t="s">
        <v>16</v>
      </c>
      <c r="M418" s="1" t="s">
        <v>16</v>
      </c>
      <c r="N418" s="1" t="s">
        <v>16</v>
      </c>
      <c r="O418" s="1">
        <v>71.2</v>
      </c>
      <c r="P418" s="1">
        <v>1.0</v>
      </c>
    </row>
    <row r="419">
      <c r="A419" s="1" t="s">
        <v>29</v>
      </c>
      <c r="B419" s="1" t="s">
        <v>1069</v>
      </c>
      <c r="C419" s="2" t="s">
        <v>1033</v>
      </c>
      <c r="D419" s="1" t="s">
        <v>19</v>
      </c>
      <c r="E41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19" s="1" t="s">
        <v>311</v>
      </c>
      <c r="G419" s="1" t="s">
        <v>312</v>
      </c>
      <c r="H419" s="1" t="s">
        <v>313</v>
      </c>
      <c r="I419" s="1" t="s">
        <v>16</v>
      </c>
      <c r="J419" s="1" t="s">
        <v>23</v>
      </c>
      <c r="K419" s="1" t="s">
        <v>16</v>
      </c>
      <c r="L419" s="1" t="s">
        <v>16</v>
      </c>
      <c r="M419" s="1" t="s">
        <v>16</v>
      </c>
      <c r="N419" s="1" t="s">
        <v>16</v>
      </c>
      <c r="O419" s="1">
        <v>71.2</v>
      </c>
      <c r="P419" s="1">
        <v>1.0</v>
      </c>
    </row>
    <row r="420">
      <c r="A420" s="1" t="s">
        <v>29</v>
      </c>
      <c r="B420" s="1" t="s">
        <v>1070</v>
      </c>
      <c r="C420" s="2" t="s">
        <v>1033</v>
      </c>
      <c r="D420" s="1" t="s">
        <v>19</v>
      </c>
      <c r="E420" s="3" t="str">
        <f>HYPERLINK("https://fyndiq.se/produkt/9e488e35f28b4b0b/", "2-Pack GOOGLE PIXEL 6A Skärmskydd - Härdat Glas 9H - Super kvalitet 3D")</f>
        <v>2-Pack GOOGLE PIXEL 6A Skärmskydd - Härdat Glas 9H - Super kvalitet 3D</v>
      </c>
      <c r="F420" s="1" t="s">
        <v>196</v>
      </c>
      <c r="G420" s="1" t="s">
        <v>197</v>
      </c>
      <c r="H420" s="1" t="s">
        <v>198</v>
      </c>
      <c r="I420" s="1" t="s">
        <v>16</v>
      </c>
      <c r="J420" s="1" t="s">
        <v>23</v>
      </c>
      <c r="K420" s="1" t="s">
        <v>16</v>
      </c>
      <c r="L420" s="1" t="s">
        <v>16</v>
      </c>
      <c r="M420" s="1" t="s">
        <v>16</v>
      </c>
      <c r="N420" s="1" t="s">
        <v>16</v>
      </c>
      <c r="O420" s="1">
        <v>63.2</v>
      </c>
      <c r="P420" s="1">
        <v>1.0</v>
      </c>
    </row>
    <row r="421">
      <c r="A421" s="1" t="s">
        <v>29</v>
      </c>
      <c r="B421" s="1" t="s">
        <v>1071</v>
      </c>
      <c r="C421" s="2" t="s">
        <v>1033</v>
      </c>
      <c r="D421" s="1" t="s">
        <v>19</v>
      </c>
      <c r="E421" s="3" t="str">
        <f>HYPERLINK("https://fyndiq.se/produkt/bd84362587364f02/", "2-Pack GOOGLE PIXEL 8 Skärmskydd - Härdat Glas 9H - Super kvalitet 3D")</f>
        <v>2-Pack GOOGLE PIXEL 8 Skärmskydd - Härdat Glas 9H - Super kvalitet 3D</v>
      </c>
      <c r="F421" s="1" t="s">
        <v>254</v>
      </c>
      <c r="G421" s="1" t="s">
        <v>255</v>
      </c>
      <c r="H421" s="1" t="s">
        <v>256</v>
      </c>
      <c r="I421" s="1" t="s">
        <v>16</v>
      </c>
      <c r="J421" s="1" t="s">
        <v>23</v>
      </c>
      <c r="K421" s="1" t="s">
        <v>16</v>
      </c>
      <c r="L421" s="1" t="s">
        <v>16</v>
      </c>
      <c r="M421" s="1" t="s">
        <v>16</v>
      </c>
      <c r="N421" s="1" t="s">
        <v>16</v>
      </c>
      <c r="O421" s="1">
        <v>71.2</v>
      </c>
      <c r="P421" s="1">
        <v>1.0</v>
      </c>
    </row>
    <row r="422">
      <c r="A422" s="1" t="s">
        <v>29</v>
      </c>
      <c r="B422" s="1" t="s">
        <v>1072</v>
      </c>
      <c r="C422" s="2" t="s">
        <v>1033</v>
      </c>
      <c r="D422" s="1" t="s">
        <v>19</v>
      </c>
      <c r="E422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422" s="1" t="s">
        <v>1073</v>
      </c>
      <c r="G422" s="1" t="s">
        <v>1074</v>
      </c>
      <c r="H422" s="1" t="s">
        <v>1075</v>
      </c>
      <c r="I422" s="1" t="s">
        <v>16</v>
      </c>
      <c r="J422" s="1" t="s">
        <v>23</v>
      </c>
      <c r="K422" s="1" t="s">
        <v>16</v>
      </c>
      <c r="L422" s="1" t="s">
        <v>16</v>
      </c>
      <c r="M422" s="1" t="s">
        <v>16</v>
      </c>
      <c r="N422" s="1" t="s">
        <v>16</v>
      </c>
      <c r="O422" s="1">
        <v>71.2</v>
      </c>
      <c r="P422" s="1">
        <v>1.0</v>
      </c>
    </row>
    <row r="423">
      <c r="A423" s="1" t="s">
        <v>29</v>
      </c>
      <c r="B423" s="1" t="s">
        <v>1076</v>
      </c>
      <c r="C423" s="2" t="s">
        <v>1033</v>
      </c>
      <c r="D423" s="1" t="s">
        <v>19</v>
      </c>
      <c r="E423" s="3" t="str">
        <f>HYPERLINK("https://fyndiq.se/produkt/8d7960028c1a40a4/", "2 Pack Xiaomi 11T Pro 5G - Härdat glas 9H - Super kvalitet 3D")</f>
        <v>2 Pack Xiaomi 11T Pro 5G - Härdat glas 9H - Super kvalitet 3D</v>
      </c>
      <c r="F423" s="1" t="s">
        <v>112</v>
      </c>
      <c r="G423" s="1" t="s">
        <v>113</v>
      </c>
      <c r="H423" s="1" t="s">
        <v>114</v>
      </c>
      <c r="I423" s="1" t="s">
        <v>16</v>
      </c>
      <c r="J423" s="1" t="s">
        <v>23</v>
      </c>
      <c r="K423" s="1" t="s">
        <v>16</v>
      </c>
      <c r="L423" s="1" t="s">
        <v>16</v>
      </c>
      <c r="M423" s="1" t="s">
        <v>16</v>
      </c>
      <c r="N423" s="1" t="s">
        <v>16</v>
      </c>
      <c r="O423" s="1">
        <v>63.2</v>
      </c>
      <c r="P423" s="1">
        <v>1.0</v>
      </c>
    </row>
    <row r="424">
      <c r="A424" s="1" t="s">
        <v>29</v>
      </c>
      <c r="B424" s="1" t="s">
        <v>1077</v>
      </c>
      <c r="C424" s="2" t="s">
        <v>1033</v>
      </c>
      <c r="D424" s="1" t="s">
        <v>19</v>
      </c>
      <c r="E424" s="3" t="str">
        <f>HYPERLINK("https://fyndiq.se/produkt/432d784756a84eff/", "2-Pack Samsung Galaxy S20FE - Härdat Glas-9H -Super kvalitet 3D")</f>
        <v>2-Pack Samsung Galaxy S20FE - Härdat Glas-9H -Super kvalitet 3D</v>
      </c>
      <c r="F424" s="1" t="s">
        <v>1078</v>
      </c>
      <c r="G424" s="1" t="s">
        <v>1079</v>
      </c>
      <c r="H424" s="1" t="s">
        <v>1080</v>
      </c>
      <c r="I424" s="1" t="s">
        <v>16</v>
      </c>
      <c r="J424" s="1" t="s">
        <v>23</v>
      </c>
      <c r="K424" s="1" t="s">
        <v>16</v>
      </c>
      <c r="L424" s="1" t="s">
        <v>16</v>
      </c>
      <c r="M424" s="1" t="s">
        <v>16</v>
      </c>
      <c r="N424" s="1" t="s">
        <v>16</v>
      </c>
      <c r="O424" s="1">
        <v>63.2</v>
      </c>
      <c r="P424" s="1">
        <v>1.0</v>
      </c>
    </row>
    <row r="425">
      <c r="A425" s="1" t="s">
        <v>29</v>
      </c>
      <c r="B425" s="1" t="s">
        <v>1081</v>
      </c>
      <c r="C425" s="2" t="s">
        <v>1033</v>
      </c>
      <c r="D425" s="1" t="s">
        <v>19</v>
      </c>
      <c r="E42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425" s="1" t="s">
        <v>397</v>
      </c>
      <c r="G425" s="1" t="s">
        <v>398</v>
      </c>
      <c r="H425" s="1" t="s">
        <v>399</v>
      </c>
      <c r="I425" s="1" t="s">
        <v>16</v>
      </c>
      <c r="J425" s="1" t="s">
        <v>23</v>
      </c>
      <c r="K425" s="1" t="s">
        <v>16</v>
      </c>
      <c r="L425" s="1" t="s">
        <v>16</v>
      </c>
      <c r="M425" s="1" t="s">
        <v>16</v>
      </c>
      <c r="N425" s="1" t="s">
        <v>16</v>
      </c>
      <c r="O425" s="1">
        <v>63.2</v>
      </c>
      <c r="P425" s="1">
        <v>1.0</v>
      </c>
    </row>
    <row r="426">
      <c r="A426" s="1" t="s">
        <v>29</v>
      </c>
      <c r="B426" s="1" t="s">
        <v>1082</v>
      </c>
      <c r="C426" s="2" t="s">
        <v>1033</v>
      </c>
      <c r="D426" s="1" t="s">
        <v>19</v>
      </c>
      <c r="E426" s="3" t="str">
        <f>HYPERLINK("https://fyndiq.se/produkt/a511a8922e36455c/", "2 Pack Samsung S8 - Härdat glas 9H–Super kvalitet 3D Skärmskydd")</f>
        <v>2 Pack Samsung S8 - Härdat glas 9H–Super kvalitet 3D Skärmskydd</v>
      </c>
      <c r="F426" s="1" t="s">
        <v>1083</v>
      </c>
      <c r="G426" s="1" t="s">
        <v>1084</v>
      </c>
      <c r="H426" s="1" t="s">
        <v>1085</v>
      </c>
      <c r="I426" s="1" t="s">
        <v>16</v>
      </c>
      <c r="J426" s="1" t="s">
        <v>23</v>
      </c>
      <c r="K426" s="1" t="s">
        <v>16</v>
      </c>
      <c r="L426" s="1" t="s">
        <v>16</v>
      </c>
      <c r="M426" s="1" t="s">
        <v>16</v>
      </c>
      <c r="N426" s="1" t="s">
        <v>16</v>
      </c>
      <c r="O426" s="1">
        <v>63.2</v>
      </c>
      <c r="P426" s="1">
        <v>1.0</v>
      </c>
    </row>
    <row r="427">
      <c r="A427" s="1" t="s">
        <v>29</v>
      </c>
      <c r="B427" s="1" t="s">
        <v>1086</v>
      </c>
      <c r="C427" s="2" t="s">
        <v>1033</v>
      </c>
      <c r="D427" s="1" t="s">
        <v>19</v>
      </c>
      <c r="E42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27" s="1" t="s">
        <v>26</v>
      </c>
      <c r="G427" s="1" t="s">
        <v>27</v>
      </c>
      <c r="H427" s="1" t="s">
        <v>28</v>
      </c>
      <c r="I427" s="1" t="s">
        <v>16</v>
      </c>
      <c r="J427" s="1" t="s">
        <v>23</v>
      </c>
      <c r="K427" s="1" t="s">
        <v>16</v>
      </c>
      <c r="L427" s="1" t="s">
        <v>16</v>
      </c>
      <c r="M427" s="1" t="s">
        <v>16</v>
      </c>
      <c r="N427" s="1" t="s">
        <v>16</v>
      </c>
      <c r="O427" s="1">
        <v>71.2</v>
      </c>
      <c r="P427" s="1">
        <v>1.0</v>
      </c>
    </row>
    <row r="428">
      <c r="A428" s="1" t="s">
        <v>29</v>
      </c>
      <c r="B428" s="1" t="s">
        <v>1087</v>
      </c>
      <c r="C428" s="2" t="s">
        <v>1033</v>
      </c>
      <c r="D428" s="1" t="s">
        <v>19</v>
      </c>
      <c r="E428" s="3" t="str">
        <f>HYPERLINK("https://fyndiq.se/produkt/e9cb8b77f5e5466c/", "2 Pack - Samsung S20 PLUS - 9H Härdat Glass - 3D Super Kvalitet")</f>
        <v>2 Pack - Samsung S20 PLUS - 9H Härdat Glass - 3D Super Kvalitet</v>
      </c>
      <c r="F428" s="1" t="s">
        <v>236</v>
      </c>
      <c r="G428" s="1" t="s">
        <v>237</v>
      </c>
      <c r="H428" s="1" t="s">
        <v>238</v>
      </c>
      <c r="I428" s="1" t="s">
        <v>16</v>
      </c>
      <c r="J428" s="1" t="s">
        <v>23</v>
      </c>
      <c r="K428" s="1" t="s">
        <v>16</v>
      </c>
      <c r="L428" s="1" t="s">
        <v>16</v>
      </c>
      <c r="M428" s="1" t="s">
        <v>16</v>
      </c>
      <c r="N428" s="1" t="s">
        <v>16</v>
      </c>
      <c r="O428" s="1">
        <v>63.2</v>
      </c>
      <c r="P428" s="1">
        <v>1.0</v>
      </c>
    </row>
    <row r="429">
      <c r="A429" s="1" t="s">
        <v>29</v>
      </c>
      <c r="B429" s="1" t="s">
        <v>1088</v>
      </c>
      <c r="C429" s="2" t="s">
        <v>1033</v>
      </c>
      <c r="D429" s="1" t="s">
        <v>19</v>
      </c>
      <c r="E429" s="3" t="str">
        <f>HYPERLINK("https://fyndiq.se/produkt/66924f1ff238487e/", "2-Pack GOOGLE PIXEL 7A Skärmskydd - Härdat Glas 9H - Super kvalitet 3D")</f>
        <v>2-Pack GOOGLE PIXEL 7A Skärmskydd - Härdat Glas 9H - Super kvalitet 3D</v>
      </c>
      <c r="F429" s="1" t="s">
        <v>315</v>
      </c>
      <c r="G429" s="1" t="s">
        <v>316</v>
      </c>
      <c r="H429" s="1" t="s">
        <v>317</v>
      </c>
      <c r="I429" s="1" t="s">
        <v>16</v>
      </c>
      <c r="J429" s="1" t="s">
        <v>23</v>
      </c>
      <c r="K429" s="1" t="s">
        <v>16</v>
      </c>
      <c r="L429" s="1" t="s">
        <v>16</v>
      </c>
      <c r="M429" s="1" t="s">
        <v>16</v>
      </c>
      <c r="N429" s="1" t="s">
        <v>16</v>
      </c>
      <c r="O429" s="1">
        <v>63.2</v>
      </c>
      <c r="P429" s="1">
        <v>1.0</v>
      </c>
    </row>
    <row r="430">
      <c r="A430" s="1" t="s">
        <v>29</v>
      </c>
      <c r="B430" s="1" t="s">
        <v>1089</v>
      </c>
      <c r="C430" s="2" t="s">
        <v>1033</v>
      </c>
      <c r="D430" s="1" t="s">
        <v>19</v>
      </c>
      <c r="E430" s="3" t="str">
        <f>HYPERLINK("https://fyndiq.se/produkt/3d51d3faa7b24e28/", "2-Pack SONY XPERIA 5 V Skärmskydd - Härdat Glas 9H - Super kvalitet 3D")</f>
        <v>2-Pack SONY XPERIA 5 V Skärmskydd - Härdat Glas 9H - Super kvalitet 3D</v>
      </c>
      <c r="F430" s="1" t="s">
        <v>136</v>
      </c>
      <c r="G430" s="1" t="s">
        <v>137</v>
      </c>
      <c r="H430" s="1" t="s">
        <v>138</v>
      </c>
      <c r="I430" s="1" t="s">
        <v>16</v>
      </c>
      <c r="J430" s="1" t="s">
        <v>23</v>
      </c>
      <c r="K430" s="1" t="s">
        <v>16</v>
      </c>
      <c r="L430" s="1" t="s">
        <v>16</v>
      </c>
      <c r="M430" s="1" t="s">
        <v>16</v>
      </c>
      <c r="N430" s="1" t="s">
        <v>16</v>
      </c>
      <c r="O430" s="1">
        <v>63.2</v>
      </c>
      <c r="P430" s="1">
        <v>1.0</v>
      </c>
    </row>
    <row r="431">
      <c r="A431" s="1" t="s">
        <v>29</v>
      </c>
      <c r="B431" s="1" t="s">
        <v>1090</v>
      </c>
      <c r="C431" s="2" t="s">
        <v>1033</v>
      </c>
      <c r="D431" s="1" t="s">
        <v>19</v>
      </c>
      <c r="E431" s="3" t="str">
        <f>HYPERLINK("https://fyndiq.se/produkt/2030c5450cfb4338/", "2 Pack Huawei P30 Pro - Härdat glas 9H – 3D Super kvalitet")</f>
        <v>2 Pack Huawei P30 Pro - Härdat glas 9H – 3D Super kvalitet</v>
      </c>
      <c r="F431" s="1" t="s">
        <v>1091</v>
      </c>
      <c r="G431" s="1" t="s">
        <v>1092</v>
      </c>
      <c r="H431" s="1" t="s">
        <v>1093</v>
      </c>
      <c r="I431" s="1" t="s">
        <v>16</v>
      </c>
      <c r="J431" s="1" t="s">
        <v>23</v>
      </c>
      <c r="K431" s="1" t="s">
        <v>16</v>
      </c>
      <c r="L431" s="1" t="s">
        <v>16</v>
      </c>
      <c r="M431" s="1" t="s">
        <v>16</v>
      </c>
      <c r="N431" s="1" t="s">
        <v>16</v>
      </c>
      <c r="O431" s="1">
        <v>71.2</v>
      </c>
      <c r="P431" s="1">
        <v>1.0</v>
      </c>
    </row>
    <row r="432">
      <c r="A432" s="1" t="s">
        <v>29</v>
      </c>
      <c r="B432" s="1" t="s">
        <v>1094</v>
      </c>
      <c r="C432" s="2" t="s">
        <v>1033</v>
      </c>
      <c r="D432" s="1" t="s">
        <v>19</v>
      </c>
      <c r="E432" s="3" t="str">
        <f>HYPERLINK("https://fyndiq.se/produkt/416415a768684efb/", "2-Pack Samsung Galaxy S21 5G - 9H Härdat Glas - HD")</f>
        <v>2-Pack Samsung Galaxy S21 5G - 9H Härdat Glas - HD</v>
      </c>
      <c r="F432" s="1" t="s">
        <v>39</v>
      </c>
      <c r="G432" s="1" t="s">
        <v>40</v>
      </c>
      <c r="H432" s="1" t="s">
        <v>41</v>
      </c>
      <c r="I432" s="1" t="s">
        <v>16</v>
      </c>
      <c r="J432" s="1" t="s">
        <v>23</v>
      </c>
      <c r="K432" s="1" t="s">
        <v>16</v>
      </c>
      <c r="L432" s="1" t="s">
        <v>16</v>
      </c>
      <c r="M432" s="1" t="s">
        <v>16</v>
      </c>
      <c r="N432" s="1" t="s">
        <v>16</v>
      </c>
      <c r="O432" s="1">
        <v>63.2</v>
      </c>
      <c r="P432" s="1">
        <v>1.0</v>
      </c>
    </row>
    <row r="433">
      <c r="A433" s="1" t="s">
        <v>29</v>
      </c>
      <c r="B433" s="1" t="s">
        <v>1095</v>
      </c>
      <c r="C433" s="2" t="s">
        <v>1033</v>
      </c>
      <c r="D433" s="1" t="s">
        <v>19</v>
      </c>
      <c r="E433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433" s="1" t="s">
        <v>1096</v>
      </c>
      <c r="G433" s="1" t="s">
        <v>1097</v>
      </c>
      <c r="H433" s="1" t="s">
        <v>1098</v>
      </c>
      <c r="I433" s="1" t="s">
        <v>16</v>
      </c>
      <c r="J433" s="1" t="s">
        <v>23</v>
      </c>
      <c r="K433" s="1" t="s">
        <v>16</v>
      </c>
      <c r="L433" s="1" t="s">
        <v>16</v>
      </c>
      <c r="M433" s="1" t="s">
        <v>16</v>
      </c>
      <c r="N433" s="1" t="s">
        <v>16</v>
      </c>
      <c r="O433" s="1">
        <v>135.2</v>
      </c>
      <c r="P433" s="1">
        <v>1.0</v>
      </c>
    </row>
    <row r="434">
      <c r="A434" s="1" t="s">
        <v>29</v>
      </c>
      <c r="B434" s="1" t="s">
        <v>1099</v>
      </c>
      <c r="C434" s="2" t="s">
        <v>1033</v>
      </c>
      <c r="D434" s="1" t="s">
        <v>19</v>
      </c>
      <c r="E434" s="3" t="str">
        <f>HYPERLINK("https://fyndiq.se/produkt/569d3e0877db4742/", "2 Pack Samsung Galaxy A72 - Härdat glas 9H - Super kvalitet 3D")</f>
        <v>2 Pack Samsung Galaxy A72 - Härdat glas 9H - Super kvalitet 3D</v>
      </c>
      <c r="F434" s="1" t="s">
        <v>1100</v>
      </c>
      <c r="G434" s="1" t="s">
        <v>1101</v>
      </c>
      <c r="H434" s="1" t="s">
        <v>1102</v>
      </c>
      <c r="I434" s="1" t="s">
        <v>16</v>
      </c>
      <c r="J434" s="1" t="s">
        <v>23</v>
      </c>
      <c r="K434" s="1" t="s">
        <v>16</v>
      </c>
      <c r="L434" s="1" t="s">
        <v>16</v>
      </c>
      <c r="M434" s="1" t="s">
        <v>16</v>
      </c>
      <c r="N434" s="1" t="s">
        <v>16</v>
      </c>
      <c r="O434" s="1">
        <v>63.2</v>
      </c>
      <c r="P434" s="1">
        <v>1.0</v>
      </c>
    </row>
    <row r="435">
      <c r="A435" s="1" t="s">
        <v>29</v>
      </c>
      <c r="B435" s="1" t="s">
        <v>1103</v>
      </c>
      <c r="C435" s="2" t="s">
        <v>1033</v>
      </c>
      <c r="D435" s="1" t="s">
        <v>19</v>
      </c>
      <c r="E435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435" s="1" t="s">
        <v>563</v>
      </c>
      <c r="G435" s="1" t="s">
        <v>564</v>
      </c>
      <c r="H435" s="1" t="s">
        <v>565</v>
      </c>
      <c r="I435" s="1" t="s">
        <v>16</v>
      </c>
      <c r="J435" s="1" t="s">
        <v>23</v>
      </c>
      <c r="K435" s="1" t="s">
        <v>16</v>
      </c>
      <c r="L435" s="1" t="s">
        <v>16</v>
      </c>
      <c r="M435" s="1" t="s">
        <v>16</v>
      </c>
      <c r="N435" s="1" t="s">
        <v>16</v>
      </c>
      <c r="O435" s="1">
        <v>87.2</v>
      </c>
      <c r="P435" s="1">
        <v>1.0</v>
      </c>
    </row>
    <row r="436">
      <c r="A436" s="1" t="s">
        <v>29</v>
      </c>
      <c r="B436" s="1" t="s">
        <v>1104</v>
      </c>
      <c r="C436" s="2" t="s">
        <v>1033</v>
      </c>
      <c r="D436" s="1" t="s">
        <v>19</v>
      </c>
      <c r="E436" s="3" t="str">
        <f>HYPERLINK("https://fyndiq.se/produkt/6260fb6b96c349fe/", "Samsung S9 plus 3D rundat härdat glasfodral")</f>
        <v>Samsung S9 plus 3D rundat härdat glasfodral</v>
      </c>
      <c r="F436" s="1" t="s">
        <v>1105</v>
      </c>
      <c r="G436" s="1" t="s">
        <v>1106</v>
      </c>
      <c r="H436" s="1" t="s">
        <v>1107</v>
      </c>
      <c r="I436" s="1" t="s">
        <v>16</v>
      </c>
      <c r="J436" s="1" t="s">
        <v>23</v>
      </c>
      <c r="K436" s="1" t="s">
        <v>16</v>
      </c>
      <c r="L436" s="1" t="s">
        <v>16</v>
      </c>
      <c r="M436" s="1" t="s">
        <v>16</v>
      </c>
      <c r="N436" s="1" t="s">
        <v>16</v>
      </c>
      <c r="O436" s="1">
        <v>55.2</v>
      </c>
      <c r="P436" s="1">
        <v>1.0</v>
      </c>
    </row>
    <row r="437">
      <c r="A437" s="1" t="s">
        <v>29</v>
      </c>
      <c r="B437" s="1" t="s">
        <v>1108</v>
      </c>
      <c r="C437" s="2" t="s">
        <v>1033</v>
      </c>
      <c r="D437" s="1" t="s">
        <v>19</v>
      </c>
      <c r="E437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437" s="1" t="s">
        <v>380</v>
      </c>
      <c r="G437" s="1" t="s">
        <v>381</v>
      </c>
      <c r="H437" s="1" t="s">
        <v>382</v>
      </c>
      <c r="I437" s="1" t="s">
        <v>16</v>
      </c>
      <c r="J437" s="1" t="s">
        <v>23</v>
      </c>
      <c r="K437" s="1" t="s">
        <v>16</v>
      </c>
      <c r="L437" s="1" t="s">
        <v>16</v>
      </c>
      <c r="M437" s="1" t="s">
        <v>16</v>
      </c>
      <c r="N437" s="1" t="s">
        <v>16</v>
      </c>
      <c r="O437" s="1">
        <v>47.2</v>
      </c>
      <c r="P437" s="1">
        <v>1.0</v>
      </c>
    </row>
    <row r="438">
      <c r="A438" s="1" t="s">
        <v>29</v>
      </c>
      <c r="B438" s="1" t="s">
        <v>1109</v>
      </c>
      <c r="C438" s="2" t="s">
        <v>1033</v>
      </c>
      <c r="D438" s="1" t="s">
        <v>19</v>
      </c>
      <c r="E438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438" s="1" t="s">
        <v>1110</v>
      </c>
      <c r="G438" s="1" t="s">
        <v>1111</v>
      </c>
      <c r="H438" s="1" t="s">
        <v>1112</v>
      </c>
      <c r="I438" s="1" t="s">
        <v>16</v>
      </c>
      <c r="J438" s="1" t="s">
        <v>23</v>
      </c>
      <c r="K438" s="1" t="s">
        <v>16</v>
      </c>
      <c r="L438" s="1" t="s">
        <v>16</v>
      </c>
      <c r="M438" s="1" t="s">
        <v>16</v>
      </c>
      <c r="N438" s="1" t="s">
        <v>16</v>
      </c>
      <c r="O438" s="1">
        <v>71.2</v>
      </c>
      <c r="P438" s="1">
        <v>2.0</v>
      </c>
    </row>
    <row r="439">
      <c r="A439" s="1" t="s">
        <v>29</v>
      </c>
      <c r="B439" s="1" t="s">
        <v>1113</v>
      </c>
      <c r="C439" s="2" t="s">
        <v>1033</v>
      </c>
      <c r="D439" s="1" t="s">
        <v>19</v>
      </c>
      <c r="E439" s="3" t="str">
        <f>HYPERLINK("https://fyndiq.se/produkt/c38ab901b4714df2/", "2-Pack Samsung Galaxy S21 Ultra - Härdat Glas 9H-Super Kvalitet")</f>
        <v>2-Pack Samsung Galaxy S21 Ultra - Härdat Glas 9H-Super Kvalitet</v>
      </c>
      <c r="F439" s="1" t="s">
        <v>1114</v>
      </c>
      <c r="G439" s="1" t="s">
        <v>1115</v>
      </c>
      <c r="H439" s="1" t="s">
        <v>1116</v>
      </c>
      <c r="I439" s="1" t="s">
        <v>16</v>
      </c>
      <c r="J439" s="1" t="s">
        <v>23</v>
      </c>
      <c r="K439" s="1" t="s">
        <v>16</v>
      </c>
      <c r="L439" s="1" t="s">
        <v>16</v>
      </c>
      <c r="M439" s="1" t="s">
        <v>16</v>
      </c>
      <c r="N439" s="1" t="s">
        <v>16</v>
      </c>
      <c r="O439" s="1">
        <v>63.2</v>
      </c>
      <c r="P439" s="1">
        <v>1.0</v>
      </c>
    </row>
    <row r="440">
      <c r="A440" s="1" t="s">
        <v>29</v>
      </c>
      <c r="B440" s="1" t="s">
        <v>1117</v>
      </c>
      <c r="C440" s="2" t="s">
        <v>1033</v>
      </c>
      <c r="D440" s="1" t="s">
        <v>19</v>
      </c>
      <c r="E44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440" s="1" t="s">
        <v>163</v>
      </c>
      <c r="G440" s="1" t="s">
        <v>164</v>
      </c>
      <c r="H440" s="1" t="s">
        <v>165</v>
      </c>
      <c r="I440" s="1" t="s">
        <v>16</v>
      </c>
      <c r="J440" s="1" t="s">
        <v>23</v>
      </c>
      <c r="K440" s="1" t="s">
        <v>16</v>
      </c>
      <c r="L440" s="1" t="s">
        <v>16</v>
      </c>
      <c r="M440" s="1" t="s">
        <v>16</v>
      </c>
      <c r="N440" s="1" t="s">
        <v>16</v>
      </c>
      <c r="O440" s="1">
        <v>63.2</v>
      </c>
      <c r="P440" s="1">
        <v>1.0</v>
      </c>
    </row>
    <row r="441">
      <c r="A441" s="1" t="s">
        <v>29</v>
      </c>
      <c r="B441" s="1" t="s">
        <v>1118</v>
      </c>
      <c r="C441" s="2" t="s">
        <v>1033</v>
      </c>
      <c r="D441" s="1" t="s">
        <v>19</v>
      </c>
      <c r="E441" s="3" t="str">
        <f>HYPERLINK("https://fyndiq.se/produkt/73ef0338aa7148f2/", "2-PACK Samsung Galaxy A71 - Härdat glas 9H - Super kvalitet 3D")</f>
        <v>2-PACK Samsung Galaxy A71 - Härdat glas 9H - Super kvalitet 3D</v>
      </c>
      <c r="F441" s="1" t="s">
        <v>1119</v>
      </c>
      <c r="G441" s="1" t="s">
        <v>1120</v>
      </c>
      <c r="H441" s="1" t="s">
        <v>1121</v>
      </c>
      <c r="I441" s="1" t="s">
        <v>16</v>
      </c>
      <c r="J441" s="1" t="s">
        <v>23</v>
      </c>
      <c r="K441" s="1" t="s">
        <v>16</v>
      </c>
      <c r="L441" s="1" t="s">
        <v>16</v>
      </c>
      <c r="M441" s="1" t="s">
        <v>16</v>
      </c>
      <c r="N441" s="1" t="s">
        <v>16</v>
      </c>
      <c r="O441" s="1">
        <v>63.2</v>
      </c>
      <c r="P441" s="1">
        <v>1.0</v>
      </c>
    </row>
    <row r="442">
      <c r="A442" s="1" t="s">
        <v>29</v>
      </c>
      <c r="B442" s="1" t="s">
        <v>1122</v>
      </c>
      <c r="C442" s="2" t="s">
        <v>1033</v>
      </c>
      <c r="D442" s="1" t="s">
        <v>19</v>
      </c>
      <c r="E442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442" s="1" t="s">
        <v>340</v>
      </c>
      <c r="G442" s="1" t="s">
        <v>341</v>
      </c>
      <c r="H442" s="1" t="s">
        <v>342</v>
      </c>
      <c r="I442" s="1" t="s">
        <v>16</v>
      </c>
      <c r="J442" s="1" t="s">
        <v>23</v>
      </c>
      <c r="K442" s="1" t="s">
        <v>16</v>
      </c>
      <c r="L442" s="1" t="s">
        <v>16</v>
      </c>
      <c r="M442" s="1" t="s">
        <v>16</v>
      </c>
      <c r="N442" s="1" t="s">
        <v>16</v>
      </c>
      <c r="O442" s="1">
        <v>63.2</v>
      </c>
      <c r="P442" s="1">
        <v>1.0</v>
      </c>
    </row>
    <row r="443">
      <c r="A443" s="1" t="s">
        <v>29</v>
      </c>
      <c r="B443" s="1" t="s">
        <v>1123</v>
      </c>
      <c r="C443" s="2" t="s">
        <v>1033</v>
      </c>
      <c r="D443" s="1" t="s">
        <v>19</v>
      </c>
      <c r="E443" s="3" t="str">
        <f>HYPERLINK("https://fyndiq.se/produkt/66924f1ff238487e/", "2-Pack GOOGLE PIXEL 7A Skärmskydd - Härdat Glas 9H - Super kvalitet 3D")</f>
        <v>2-Pack GOOGLE PIXEL 7A Skärmskydd - Härdat Glas 9H - Super kvalitet 3D</v>
      </c>
      <c r="F443" s="1" t="s">
        <v>315</v>
      </c>
      <c r="G443" s="1" t="s">
        <v>316</v>
      </c>
      <c r="H443" s="1" t="s">
        <v>317</v>
      </c>
      <c r="I443" s="1" t="s">
        <v>16</v>
      </c>
      <c r="J443" s="1" t="s">
        <v>23</v>
      </c>
      <c r="K443" s="1" t="s">
        <v>16</v>
      </c>
      <c r="L443" s="1" t="s">
        <v>16</v>
      </c>
      <c r="M443" s="1" t="s">
        <v>16</v>
      </c>
      <c r="N443" s="1" t="s">
        <v>16</v>
      </c>
      <c r="O443" s="1">
        <v>63.2</v>
      </c>
      <c r="P443" s="1">
        <v>1.0</v>
      </c>
    </row>
    <row r="444">
      <c r="A444" s="1" t="s">
        <v>29</v>
      </c>
      <c r="B444" s="1" t="s">
        <v>1124</v>
      </c>
      <c r="C444" s="2" t="s">
        <v>1033</v>
      </c>
      <c r="D444" s="1" t="s">
        <v>19</v>
      </c>
      <c r="E444" s="3" t="str">
        <f>HYPERLINK("https://fyndiq.se/produkt/c26c9ffef37a436a/", "2-Pack Samsung A35 5G Skärmskydd i Härdat Glas")</f>
        <v>2-Pack Samsung A35 5G Skärmskydd i Härdat Glas</v>
      </c>
      <c r="F444" s="1" t="s">
        <v>432</v>
      </c>
      <c r="G444" s="1" t="s">
        <v>433</v>
      </c>
      <c r="H444" s="1" t="s">
        <v>434</v>
      </c>
      <c r="I444" s="1" t="s">
        <v>16</v>
      </c>
      <c r="J444" s="1" t="s">
        <v>23</v>
      </c>
      <c r="K444" s="1" t="s">
        <v>16</v>
      </c>
      <c r="L444" s="1" t="s">
        <v>16</v>
      </c>
      <c r="M444" s="1" t="s">
        <v>16</v>
      </c>
      <c r="N444" s="1" t="s">
        <v>16</v>
      </c>
      <c r="O444" s="1">
        <v>63.2</v>
      </c>
      <c r="P444" s="1">
        <v>1.0</v>
      </c>
    </row>
    <row r="445">
      <c r="A445" s="1" t="s">
        <v>29</v>
      </c>
      <c r="B445" s="1" t="s">
        <v>1125</v>
      </c>
      <c r="C445" s="2" t="s">
        <v>1033</v>
      </c>
      <c r="D445" s="1" t="s">
        <v>19</v>
      </c>
      <c r="E44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45" s="1" t="s">
        <v>103</v>
      </c>
      <c r="G445" s="1" t="s">
        <v>104</v>
      </c>
      <c r="H445" s="1" t="s">
        <v>105</v>
      </c>
      <c r="I445" s="1" t="s">
        <v>16</v>
      </c>
      <c r="J445" s="1" t="s">
        <v>23</v>
      </c>
      <c r="K445" s="1" t="s">
        <v>16</v>
      </c>
      <c r="L445" s="1" t="s">
        <v>16</v>
      </c>
      <c r="M445" s="1" t="s">
        <v>16</v>
      </c>
      <c r="N445" s="1" t="s">
        <v>16</v>
      </c>
      <c r="O445" s="1">
        <v>63.2</v>
      </c>
      <c r="P445" s="1">
        <v>1.0</v>
      </c>
    </row>
    <row r="446">
      <c r="A446" s="1" t="s">
        <v>29</v>
      </c>
      <c r="B446" s="1" t="s">
        <v>1126</v>
      </c>
      <c r="C446" s="2" t="s">
        <v>1033</v>
      </c>
      <c r="D446" s="1" t="s">
        <v>19</v>
      </c>
      <c r="E446" s="3" t="str">
        <f>HYPERLINK("https://fyndiq.se/produkt/b2919ed807e949b0/", "2-Pack SAMSUNG S24 PLUS Skärmskydd - Härdat Glas 9H - Super kvalitet 3D")</f>
        <v>2-Pack SAMSUNG S24 PLUS Skärmskydd - Härdat Glas 9H - Super kvalitet 3D</v>
      </c>
      <c r="F446" s="1" t="s">
        <v>1127</v>
      </c>
      <c r="G446" s="1" t="s">
        <v>1128</v>
      </c>
      <c r="H446" s="1" t="s">
        <v>1129</v>
      </c>
      <c r="I446" s="1" t="s">
        <v>16</v>
      </c>
      <c r="J446" s="1" t="s">
        <v>23</v>
      </c>
      <c r="K446" s="1" t="s">
        <v>16</v>
      </c>
      <c r="L446" s="1" t="s">
        <v>16</v>
      </c>
      <c r="M446" s="1" t="s">
        <v>16</v>
      </c>
      <c r="N446" s="1" t="s">
        <v>16</v>
      </c>
      <c r="O446" s="1">
        <v>71.2</v>
      </c>
      <c r="P446" s="1">
        <v>1.0</v>
      </c>
    </row>
    <row r="447">
      <c r="A447" s="1" t="s">
        <v>29</v>
      </c>
      <c r="B447" s="1" t="s">
        <v>1130</v>
      </c>
      <c r="C447" s="2" t="s">
        <v>1033</v>
      </c>
      <c r="D447" s="1" t="s">
        <v>19</v>
      </c>
      <c r="E44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447" s="1" t="s">
        <v>163</v>
      </c>
      <c r="G447" s="1" t="s">
        <v>164</v>
      </c>
      <c r="H447" s="1" t="s">
        <v>165</v>
      </c>
      <c r="I447" s="1" t="s">
        <v>16</v>
      </c>
      <c r="J447" s="1" t="s">
        <v>23</v>
      </c>
      <c r="K447" s="1" t="s">
        <v>16</v>
      </c>
      <c r="L447" s="1" t="s">
        <v>16</v>
      </c>
      <c r="M447" s="1" t="s">
        <v>16</v>
      </c>
      <c r="N447" s="1" t="s">
        <v>16</v>
      </c>
      <c r="O447" s="1">
        <v>63.2</v>
      </c>
      <c r="P447" s="1">
        <v>1.0</v>
      </c>
    </row>
    <row r="448">
      <c r="A448" s="1" t="s">
        <v>29</v>
      </c>
      <c r="B448" s="1" t="s">
        <v>1131</v>
      </c>
      <c r="C448" s="2" t="s">
        <v>1033</v>
      </c>
      <c r="D448" s="1" t="s">
        <v>19</v>
      </c>
      <c r="E448" s="3" t="str">
        <f>HYPERLINK("https://fyndiq.se/produkt/416415a768684efb/", "2-Pack Samsung Galaxy S21 5G - 9H Härdat Glas - HD")</f>
        <v>2-Pack Samsung Galaxy S21 5G - 9H Härdat Glas - HD</v>
      </c>
      <c r="F448" s="1" t="s">
        <v>39</v>
      </c>
      <c r="G448" s="1" t="s">
        <v>40</v>
      </c>
      <c r="H448" s="1" t="s">
        <v>41</v>
      </c>
      <c r="I448" s="1" t="s">
        <v>16</v>
      </c>
      <c r="J448" s="1" t="s">
        <v>23</v>
      </c>
      <c r="K448" s="1" t="s">
        <v>16</v>
      </c>
      <c r="L448" s="1" t="s">
        <v>16</v>
      </c>
      <c r="M448" s="1" t="s">
        <v>16</v>
      </c>
      <c r="N448" s="1" t="s">
        <v>16</v>
      </c>
      <c r="O448" s="1">
        <v>63.2</v>
      </c>
      <c r="P448" s="1">
        <v>1.0</v>
      </c>
    </row>
    <row r="449">
      <c r="A449" s="1" t="s">
        <v>29</v>
      </c>
      <c r="B449" s="1" t="s">
        <v>1132</v>
      </c>
      <c r="C449" s="2" t="s">
        <v>1033</v>
      </c>
      <c r="D449" s="1" t="s">
        <v>19</v>
      </c>
      <c r="E449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449" s="1" t="s">
        <v>516</v>
      </c>
      <c r="G449" s="1" t="s">
        <v>517</v>
      </c>
      <c r="H449" s="1" t="s">
        <v>518</v>
      </c>
      <c r="I449" s="1" t="s">
        <v>16</v>
      </c>
      <c r="J449" s="1" t="s">
        <v>23</v>
      </c>
      <c r="K449" s="1" t="s">
        <v>16</v>
      </c>
      <c r="L449" s="1" t="s">
        <v>16</v>
      </c>
      <c r="M449" s="1" t="s">
        <v>16</v>
      </c>
      <c r="N449" s="1" t="s">
        <v>16</v>
      </c>
      <c r="O449" s="1">
        <v>71.2</v>
      </c>
      <c r="P449" s="1">
        <v>1.0</v>
      </c>
    </row>
    <row r="450">
      <c r="A450" s="1" t="s">
        <v>29</v>
      </c>
      <c r="B450" s="1" t="s">
        <v>1133</v>
      </c>
      <c r="C450" s="2" t="s">
        <v>1033</v>
      </c>
      <c r="D450" s="1" t="s">
        <v>19</v>
      </c>
      <c r="E450" s="3" t="str">
        <f>HYPERLINK("https://fyndiq.se/produkt/54fb3b61f3c44a31/", "2 Pack iPhone 8 Plus Svart - Härdat Glas 9H - Super Kvalitet 3D")</f>
        <v>2 Pack iPhone 8 Plus Svart - Härdat Glas 9H - Super Kvalitet 3D</v>
      </c>
      <c r="F450" s="1" t="s">
        <v>535</v>
      </c>
      <c r="G450" s="1" t="s">
        <v>536</v>
      </c>
      <c r="H450" s="1" t="s">
        <v>537</v>
      </c>
      <c r="I450" s="1" t="s">
        <v>16</v>
      </c>
      <c r="J450" s="1" t="s">
        <v>23</v>
      </c>
      <c r="K450" s="1" t="s">
        <v>16</v>
      </c>
      <c r="L450" s="1" t="s">
        <v>16</v>
      </c>
      <c r="M450" s="1" t="s">
        <v>16</v>
      </c>
      <c r="N450" s="1" t="s">
        <v>16</v>
      </c>
      <c r="O450" s="1">
        <v>55.2</v>
      </c>
      <c r="P450" s="1">
        <v>1.0</v>
      </c>
    </row>
    <row r="451">
      <c r="A451" s="1" t="s">
        <v>29</v>
      </c>
      <c r="B451" s="1" t="s">
        <v>1134</v>
      </c>
      <c r="C451" s="2" t="s">
        <v>1033</v>
      </c>
      <c r="D451" s="1" t="s">
        <v>19</v>
      </c>
      <c r="E451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51" s="1" t="s">
        <v>183</v>
      </c>
      <c r="G451" s="1" t="s">
        <v>184</v>
      </c>
      <c r="H451" s="1" t="s">
        <v>185</v>
      </c>
      <c r="I451" s="1" t="s">
        <v>16</v>
      </c>
      <c r="J451" s="1" t="s">
        <v>23</v>
      </c>
      <c r="K451" s="1" t="s">
        <v>16</v>
      </c>
      <c r="L451" s="1" t="s">
        <v>16</v>
      </c>
      <c r="M451" s="1" t="s">
        <v>16</v>
      </c>
      <c r="N451" s="1" t="s">
        <v>16</v>
      </c>
      <c r="O451" s="1">
        <v>71.2</v>
      </c>
      <c r="P451" s="1">
        <v>1.0</v>
      </c>
    </row>
    <row r="452">
      <c r="A452" s="1" t="s">
        <v>29</v>
      </c>
      <c r="B452" s="1" t="s">
        <v>1135</v>
      </c>
      <c r="C452" s="2" t="s">
        <v>1033</v>
      </c>
      <c r="D452" s="1" t="s">
        <v>19</v>
      </c>
      <c r="E452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452" s="1" t="s">
        <v>508</v>
      </c>
      <c r="G452" s="1" t="s">
        <v>509</v>
      </c>
      <c r="H452" s="1" t="s">
        <v>510</v>
      </c>
      <c r="I452" s="1" t="s">
        <v>16</v>
      </c>
      <c r="J452" s="1" t="s">
        <v>23</v>
      </c>
      <c r="K452" s="1" t="s">
        <v>16</v>
      </c>
      <c r="L452" s="1" t="s">
        <v>16</v>
      </c>
      <c r="M452" s="1" t="s">
        <v>16</v>
      </c>
      <c r="N452" s="1" t="s">
        <v>16</v>
      </c>
      <c r="O452" s="1">
        <v>63.2</v>
      </c>
      <c r="P452" s="1">
        <v>1.0</v>
      </c>
    </row>
    <row r="453">
      <c r="A453" s="1" t="s">
        <v>29</v>
      </c>
      <c r="B453" s="1" t="s">
        <v>1136</v>
      </c>
      <c r="C453" s="2" t="s">
        <v>1033</v>
      </c>
      <c r="D453" s="1" t="s">
        <v>19</v>
      </c>
      <c r="E453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453" s="1" t="s">
        <v>516</v>
      </c>
      <c r="G453" s="1" t="s">
        <v>517</v>
      </c>
      <c r="H453" s="1" t="s">
        <v>518</v>
      </c>
      <c r="I453" s="1" t="s">
        <v>16</v>
      </c>
      <c r="J453" s="1" t="s">
        <v>23</v>
      </c>
      <c r="K453" s="1" t="s">
        <v>16</v>
      </c>
      <c r="L453" s="1" t="s">
        <v>16</v>
      </c>
      <c r="M453" s="1" t="s">
        <v>16</v>
      </c>
      <c r="N453" s="1" t="s">
        <v>16</v>
      </c>
      <c r="O453" s="1">
        <v>71.2</v>
      </c>
      <c r="P453" s="1">
        <v>1.0</v>
      </c>
    </row>
    <row r="454">
      <c r="A454" s="1" t="s">
        <v>29</v>
      </c>
      <c r="B454" s="1" t="s">
        <v>1137</v>
      </c>
      <c r="C454" s="2" t="s">
        <v>1033</v>
      </c>
      <c r="D454" s="1" t="s">
        <v>19</v>
      </c>
      <c r="E45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54" s="1" t="s">
        <v>103</v>
      </c>
      <c r="G454" s="1" t="s">
        <v>104</v>
      </c>
      <c r="H454" s="1" t="s">
        <v>105</v>
      </c>
      <c r="I454" s="1" t="s">
        <v>16</v>
      </c>
      <c r="J454" s="1" t="s">
        <v>23</v>
      </c>
      <c r="K454" s="1" t="s">
        <v>16</v>
      </c>
      <c r="L454" s="1" t="s">
        <v>16</v>
      </c>
      <c r="M454" s="1" t="s">
        <v>16</v>
      </c>
      <c r="N454" s="1" t="s">
        <v>16</v>
      </c>
      <c r="O454" s="1">
        <v>63.2</v>
      </c>
      <c r="P454" s="1">
        <v>1.0</v>
      </c>
    </row>
    <row r="455">
      <c r="A455" s="1" t="s">
        <v>29</v>
      </c>
      <c r="B455" s="1" t="s">
        <v>1138</v>
      </c>
      <c r="C455" s="2" t="s">
        <v>1033</v>
      </c>
      <c r="D455" s="1" t="s">
        <v>19</v>
      </c>
      <c r="E455" s="3" t="str">
        <f>HYPERLINK("https://fyndiq.se/produkt/adb4de0f77004241/", "2-Pack Xiaomi 13T 5G - Härdat glas 9H - Super kvalitet 3D Skärmskydd")</f>
        <v>2-Pack Xiaomi 13T 5G - Härdat glas 9H - Super kvalitet 3D Skärmskydd</v>
      </c>
      <c r="F455" s="1" t="s">
        <v>1139</v>
      </c>
      <c r="G455" s="1" t="s">
        <v>1140</v>
      </c>
      <c r="H455" s="1" t="s">
        <v>1141</v>
      </c>
      <c r="I455" s="1" t="s">
        <v>16</v>
      </c>
      <c r="J455" s="1" t="s">
        <v>23</v>
      </c>
      <c r="K455" s="1" t="s">
        <v>16</v>
      </c>
      <c r="L455" s="1" t="s">
        <v>16</v>
      </c>
      <c r="M455" s="1" t="s">
        <v>16</v>
      </c>
      <c r="N455" s="1" t="s">
        <v>16</v>
      </c>
      <c r="O455" s="1">
        <v>63.2</v>
      </c>
      <c r="P455" s="1">
        <v>1.0</v>
      </c>
    </row>
    <row r="456">
      <c r="A456" s="1" t="s">
        <v>29</v>
      </c>
      <c r="B456" s="1" t="s">
        <v>1142</v>
      </c>
      <c r="C456" s="2" t="s">
        <v>1033</v>
      </c>
      <c r="D456" s="1" t="s">
        <v>19</v>
      </c>
      <c r="E45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56" s="1" t="s">
        <v>26</v>
      </c>
      <c r="G456" s="1" t="s">
        <v>27</v>
      </c>
      <c r="H456" s="1" t="s">
        <v>28</v>
      </c>
      <c r="I456" s="1" t="s">
        <v>16</v>
      </c>
      <c r="J456" s="1" t="s">
        <v>23</v>
      </c>
      <c r="K456" s="1" t="s">
        <v>16</v>
      </c>
      <c r="L456" s="1" t="s">
        <v>16</v>
      </c>
      <c r="M456" s="1" t="s">
        <v>16</v>
      </c>
      <c r="N456" s="1" t="s">
        <v>16</v>
      </c>
      <c r="O456" s="1">
        <v>71.2</v>
      </c>
      <c r="P456" s="1">
        <v>1.0</v>
      </c>
    </row>
    <row r="457">
      <c r="A457" s="1" t="s">
        <v>29</v>
      </c>
      <c r="B457" s="1" t="s">
        <v>1143</v>
      </c>
      <c r="C457" s="2" t="s">
        <v>1033</v>
      </c>
      <c r="D457" s="1" t="s">
        <v>19</v>
      </c>
      <c r="E457" s="3" t="str">
        <f>HYPERLINK("https://fyndiq.se/produkt/a871a7da0b2249a8/", "2-Pack Iphone 11 Pro Max - 9H Härdat Glass - Top Kvalitet")</f>
        <v>2-Pack Iphone 11 Pro Max - 9H Härdat Glass - Top Kvalitet</v>
      </c>
      <c r="F457" s="1" t="s">
        <v>559</v>
      </c>
      <c r="G457" s="1" t="s">
        <v>560</v>
      </c>
      <c r="H457" s="1" t="s">
        <v>561</v>
      </c>
      <c r="I457" s="1" t="s">
        <v>16</v>
      </c>
      <c r="J457" s="1" t="s">
        <v>23</v>
      </c>
      <c r="K457" s="1" t="s">
        <v>16</v>
      </c>
      <c r="L457" s="1" t="s">
        <v>16</v>
      </c>
      <c r="M457" s="1" t="s">
        <v>16</v>
      </c>
      <c r="N457" s="1" t="s">
        <v>16</v>
      </c>
      <c r="O457" s="1">
        <v>55.2</v>
      </c>
      <c r="P457" s="1">
        <v>1.0</v>
      </c>
    </row>
    <row r="458">
      <c r="A458" s="1" t="s">
        <v>29</v>
      </c>
      <c r="B458" s="1" t="s">
        <v>1144</v>
      </c>
      <c r="C458" s="2" t="s">
        <v>1033</v>
      </c>
      <c r="D458" s="1" t="s">
        <v>19</v>
      </c>
      <c r="E458" s="3" t="str">
        <f>HYPERLINK("https://fyndiq.se/produkt/925ae49423884615/", "2-Pack Samsung S22 Ultra Skärmskydd &amp; 1-Pack linsskydd -9H GLAS")</f>
        <v>2-Pack Samsung S22 Ultra Skärmskydd &amp; 1-Pack linsskydd -9H GLAS</v>
      </c>
      <c r="F458" s="1" t="s">
        <v>335</v>
      </c>
      <c r="G458" s="1" t="s">
        <v>336</v>
      </c>
      <c r="H458" s="1" t="s">
        <v>337</v>
      </c>
      <c r="I458" s="1" t="s">
        <v>16</v>
      </c>
      <c r="J458" s="1" t="s">
        <v>23</v>
      </c>
      <c r="K458" s="1" t="s">
        <v>16</v>
      </c>
      <c r="L458" s="1" t="s">
        <v>16</v>
      </c>
      <c r="M458" s="1" t="s">
        <v>16</v>
      </c>
      <c r="N458" s="1" t="s">
        <v>16</v>
      </c>
      <c r="O458" s="1">
        <v>71.2</v>
      </c>
      <c r="P458" s="1">
        <v>1.0</v>
      </c>
    </row>
    <row r="459">
      <c r="A459" s="1" t="s">
        <v>29</v>
      </c>
      <c r="B459" s="1" t="s">
        <v>1145</v>
      </c>
      <c r="C459" s="2" t="s">
        <v>1033</v>
      </c>
      <c r="D459" s="1" t="s">
        <v>19</v>
      </c>
      <c r="E459" s="3" t="str">
        <f>HYPERLINK("https://fyndiq.se/produkt/533d0ddc5dd84c00/", "2-Pack iPhone 14 - skärmskydd &amp; linsskydd - härdat glas 9H")</f>
        <v>2-Pack iPhone 14 - skärmskydd &amp; linsskydd - härdat glas 9H</v>
      </c>
      <c r="F459" s="1" t="s">
        <v>841</v>
      </c>
      <c r="G459" s="1" t="s">
        <v>842</v>
      </c>
      <c r="H459" s="1" t="s">
        <v>843</v>
      </c>
      <c r="I459" s="1" t="s">
        <v>16</v>
      </c>
      <c r="J459" s="1" t="s">
        <v>23</v>
      </c>
      <c r="K459" s="1" t="s">
        <v>16</v>
      </c>
      <c r="L459" s="1" t="s">
        <v>16</v>
      </c>
      <c r="M459" s="1" t="s">
        <v>16</v>
      </c>
      <c r="N459" s="1" t="s">
        <v>16</v>
      </c>
      <c r="O459" s="1">
        <v>71.2</v>
      </c>
      <c r="P459" s="1">
        <v>1.0</v>
      </c>
    </row>
    <row r="460">
      <c r="A460" s="1" t="s">
        <v>29</v>
      </c>
      <c r="B460" s="1" t="s">
        <v>1146</v>
      </c>
      <c r="C460" s="2" t="s">
        <v>1033</v>
      </c>
      <c r="D460" s="1" t="s">
        <v>19</v>
      </c>
      <c r="E460" s="3" t="str">
        <f>HYPERLINK("https://fyndiq.se/produkt/8a162916fdf246f7/", "2-Pack SAMSUNG S24 Skärmskydd - Härdat Glas 9H - Super kvalitet 3D")</f>
        <v>2-Pack SAMSUNG S24 Skärmskydd - Härdat Glas 9H - Super kvalitet 3D</v>
      </c>
      <c r="F460" s="1" t="s">
        <v>714</v>
      </c>
      <c r="G460" s="1" t="s">
        <v>715</v>
      </c>
      <c r="H460" s="1" t="s">
        <v>716</v>
      </c>
      <c r="I460" s="1" t="s">
        <v>16</v>
      </c>
      <c r="J460" s="1" t="s">
        <v>23</v>
      </c>
      <c r="K460" s="1" t="s">
        <v>16</v>
      </c>
      <c r="L460" s="1" t="s">
        <v>16</v>
      </c>
      <c r="M460" s="1" t="s">
        <v>16</v>
      </c>
      <c r="N460" s="1" t="s">
        <v>16</v>
      </c>
      <c r="O460" s="1">
        <v>71.2</v>
      </c>
      <c r="P460" s="1">
        <v>1.0</v>
      </c>
    </row>
    <row r="461">
      <c r="A461" s="1" t="s">
        <v>29</v>
      </c>
      <c r="B461" s="1" t="s">
        <v>1147</v>
      </c>
      <c r="C461" s="2" t="s">
        <v>1033</v>
      </c>
      <c r="D461" s="1" t="s">
        <v>19</v>
      </c>
      <c r="E46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461" s="1" t="s">
        <v>128</v>
      </c>
      <c r="G461" s="1" t="s">
        <v>129</v>
      </c>
      <c r="H461" s="1" t="s">
        <v>130</v>
      </c>
      <c r="I461" s="1" t="s">
        <v>16</v>
      </c>
      <c r="J461" s="1" t="s">
        <v>23</v>
      </c>
      <c r="K461" s="1" t="s">
        <v>16</v>
      </c>
      <c r="L461" s="1" t="s">
        <v>16</v>
      </c>
      <c r="M461" s="1" t="s">
        <v>16</v>
      </c>
      <c r="N461" s="1" t="s">
        <v>16</v>
      </c>
      <c r="O461" s="1">
        <v>95.2</v>
      </c>
      <c r="P461" s="1">
        <v>1.0</v>
      </c>
    </row>
    <row r="462">
      <c r="A462" s="1" t="s">
        <v>29</v>
      </c>
      <c r="B462" s="1" t="s">
        <v>1148</v>
      </c>
      <c r="C462" s="2" t="s">
        <v>1033</v>
      </c>
      <c r="D462" s="1" t="s">
        <v>19</v>
      </c>
      <c r="E462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462" s="1" t="s">
        <v>79</v>
      </c>
      <c r="G462" s="1" t="s">
        <v>80</v>
      </c>
      <c r="H462" s="1" t="s">
        <v>81</v>
      </c>
      <c r="I462" s="1" t="s">
        <v>16</v>
      </c>
      <c r="J462" s="1" t="s">
        <v>23</v>
      </c>
      <c r="K462" s="1" t="s">
        <v>16</v>
      </c>
      <c r="L462" s="1" t="s">
        <v>16</v>
      </c>
      <c r="M462" s="1" t="s">
        <v>16</v>
      </c>
      <c r="N462" s="1" t="s">
        <v>16</v>
      </c>
      <c r="O462" s="1">
        <v>63.2</v>
      </c>
      <c r="P462" s="1">
        <v>1.0</v>
      </c>
    </row>
    <row r="463">
      <c r="A463" s="1" t="s">
        <v>29</v>
      </c>
      <c r="B463" s="1" t="s">
        <v>1149</v>
      </c>
      <c r="C463" s="2" t="s">
        <v>1033</v>
      </c>
      <c r="D463" s="1" t="s">
        <v>19</v>
      </c>
      <c r="E463" s="3" t="str">
        <f>HYPERLINK("https://fyndiq.se/produkt/66924f1ff238487e/", "2-Pack GOOGLE PIXEL 7A Skärmskydd - Härdat Glas 9H - Super kvalitet 3D")</f>
        <v>2-Pack GOOGLE PIXEL 7A Skärmskydd - Härdat Glas 9H - Super kvalitet 3D</v>
      </c>
      <c r="F463" s="1" t="s">
        <v>315</v>
      </c>
      <c r="G463" s="1" t="s">
        <v>316</v>
      </c>
      <c r="H463" s="1" t="s">
        <v>317</v>
      </c>
      <c r="I463" s="1" t="s">
        <v>16</v>
      </c>
      <c r="J463" s="1" t="s">
        <v>23</v>
      </c>
      <c r="K463" s="1" t="s">
        <v>16</v>
      </c>
      <c r="L463" s="1" t="s">
        <v>16</v>
      </c>
      <c r="M463" s="1" t="s">
        <v>16</v>
      </c>
      <c r="N463" s="1" t="s">
        <v>16</v>
      </c>
      <c r="O463" s="1">
        <v>63.2</v>
      </c>
      <c r="P463" s="1">
        <v>1.0</v>
      </c>
    </row>
    <row r="464">
      <c r="A464" s="1" t="s">
        <v>29</v>
      </c>
      <c r="B464" s="1" t="s">
        <v>1150</v>
      </c>
      <c r="C464" s="2" t="s">
        <v>1033</v>
      </c>
      <c r="D464" s="1" t="s">
        <v>19</v>
      </c>
      <c r="E464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464" s="1" t="s">
        <v>1018</v>
      </c>
      <c r="G464" s="1" t="s">
        <v>1019</v>
      </c>
      <c r="H464" s="1" t="s">
        <v>1020</v>
      </c>
      <c r="I464" s="1" t="s">
        <v>16</v>
      </c>
      <c r="J464" s="1" t="s">
        <v>23</v>
      </c>
      <c r="K464" s="1" t="s">
        <v>16</v>
      </c>
      <c r="L464" s="1" t="s">
        <v>16</v>
      </c>
      <c r="M464" s="1" t="s">
        <v>16</v>
      </c>
      <c r="N464" s="1" t="s">
        <v>16</v>
      </c>
      <c r="O464" s="1">
        <v>63.2</v>
      </c>
      <c r="P464" s="1">
        <v>1.0</v>
      </c>
    </row>
    <row r="465">
      <c r="A465" s="1" t="s">
        <v>29</v>
      </c>
      <c r="B465" s="1" t="s">
        <v>1151</v>
      </c>
      <c r="C465" s="2" t="s">
        <v>1033</v>
      </c>
      <c r="D465" s="1" t="s">
        <v>19</v>
      </c>
      <c r="E465" s="3" t="str">
        <f>HYPERLINK("https://fyndiq.se/produkt/09a1997ccc234c63/", "2-Pack Huawei P40 Pro - Härdat glas 9H – Super kvalitet 3D")</f>
        <v>2-Pack Huawei P40 Pro - Härdat glas 9H – Super kvalitet 3D</v>
      </c>
      <c r="F465" s="1" t="s">
        <v>1152</v>
      </c>
      <c r="G465" s="1" t="s">
        <v>1153</v>
      </c>
      <c r="H465" s="1" t="s">
        <v>1154</v>
      </c>
      <c r="I465" s="1" t="s">
        <v>16</v>
      </c>
      <c r="J465" s="1" t="s">
        <v>23</v>
      </c>
      <c r="K465" s="1" t="s">
        <v>16</v>
      </c>
      <c r="L465" s="1" t="s">
        <v>16</v>
      </c>
      <c r="M465" s="1" t="s">
        <v>16</v>
      </c>
      <c r="N465" s="1" t="s">
        <v>16</v>
      </c>
      <c r="O465" s="1">
        <v>71.2</v>
      </c>
      <c r="P465" s="1">
        <v>1.0</v>
      </c>
    </row>
    <row r="466">
      <c r="A466" s="1" t="s">
        <v>29</v>
      </c>
      <c r="B466" s="1" t="s">
        <v>1155</v>
      </c>
      <c r="C466" s="2" t="s">
        <v>1033</v>
      </c>
      <c r="D466" s="1" t="s">
        <v>19</v>
      </c>
      <c r="E466" s="3" t="str">
        <f>HYPERLINK("https://fyndiq.se/produkt/ac8181d33d904577/", "Samsung Galaxy S10 Plus - Härdat glas 9H - Super kvalitet 3D")</f>
        <v>Samsung Galaxy S10 Plus - Härdat glas 9H - Super kvalitet 3D</v>
      </c>
      <c r="F466" s="1" t="s">
        <v>171</v>
      </c>
      <c r="G466" s="1" t="s">
        <v>172</v>
      </c>
      <c r="H466" s="1" t="s">
        <v>173</v>
      </c>
      <c r="I466" s="1" t="s">
        <v>16</v>
      </c>
      <c r="J466" s="1" t="s">
        <v>23</v>
      </c>
      <c r="K466" s="1" t="s">
        <v>16</v>
      </c>
      <c r="L466" s="1" t="s">
        <v>16</v>
      </c>
      <c r="M466" s="1" t="s">
        <v>16</v>
      </c>
      <c r="N466" s="1" t="s">
        <v>16</v>
      </c>
      <c r="O466" s="1">
        <v>55.2</v>
      </c>
      <c r="P466" s="1">
        <v>1.0</v>
      </c>
    </row>
    <row r="467">
      <c r="A467" s="1" t="s">
        <v>29</v>
      </c>
      <c r="B467" s="1" t="s">
        <v>1156</v>
      </c>
      <c r="C467" s="2" t="s">
        <v>1033</v>
      </c>
      <c r="D467" s="1" t="s">
        <v>19</v>
      </c>
      <c r="E467" s="3" t="str">
        <f>HYPERLINK("https://fyndiq.se/produkt/acbd2f15758f4e1c/", "2-Pack Samsung A55 5G Skärmskydd i Härdat Glas")</f>
        <v>2-Pack Samsung A55 5G Skärmskydd i Härdat Glas</v>
      </c>
      <c r="F467" s="1" t="s">
        <v>982</v>
      </c>
      <c r="G467" s="1" t="s">
        <v>983</v>
      </c>
      <c r="H467" s="1" t="s">
        <v>984</v>
      </c>
      <c r="I467" s="1" t="s">
        <v>16</v>
      </c>
      <c r="J467" s="1" t="s">
        <v>23</v>
      </c>
      <c r="K467" s="1" t="s">
        <v>16</v>
      </c>
      <c r="L467" s="1" t="s">
        <v>16</v>
      </c>
      <c r="M467" s="1" t="s">
        <v>16</v>
      </c>
      <c r="N467" s="1" t="s">
        <v>16</v>
      </c>
      <c r="O467" s="1">
        <v>63.2</v>
      </c>
      <c r="P467" s="1">
        <v>1.0</v>
      </c>
    </row>
    <row r="468">
      <c r="A468" s="1" t="s">
        <v>29</v>
      </c>
      <c r="B468" s="1" t="s">
        <v>1157</v>
      </c>
      <c r="C468" s="2" t="s">
        <v>1033</v>
      </c>
      <c r="D468" s="1" t="s">
        <v>19</v>
      </c>
      <c r="E468" s="3" t="str">
        <f t="shared" ref="E468:E469" si="6">HYPERLINK("https://fyndiq.se/produkt/4bbb3fa8e0b44286/", "2-Pack XIAOMI REDMI 13C Skärmskydd - Härdat Glas 9H - Super kvalitet 3D")</f>
        <v>2-Pack XIAOMI REDMI 13C Skärmskydd - Härdat Glas 9H - Super kvalitet 3D</v>
      </c>
      <c r="F468" s="1" t="s">
        <v>103</v>
      </c>
      <c r="G468" s="1" t="s">
        <v>104</v>
      </c>
      <c r="H468" s="1" t="s">
        <v>105</v>
      </c>
      <c r="I468" s="1" t="s">
        <v>16</v>
      </c>
      <c r="J468" s="1" t="s">
        <v>23</v>
      </c>
      <c r="K468" s="1" t="s">
        <v>16</v>
      </c>
      <c r="L468" s="1" t="s">
        <v>16</v>
      </c>
      <c r="M468" s="1" t="s">
        <v>16</v>
      </c>
      <c r="N468" s="1" t="s">
        <v>16</v>
      </c>
      <c r="O468" s="1">
        <v>63.2</v>
      </c>
      <c r="P468" s="1">
        <v>1.0</v>
      </c>
    </row>
    <row r="469">
      <c r="A469" s="1" t="s">
        <v>29</v>
      </c>
      <c r="B469" s="1" t="s">
        <v>1158</v>
      </c>
      <c r="C469" s="2" t="s">
        <v>1033</v>
      </c>
      <c r="D469" s="1" t="s">
        <v>19</v>
      </c>
      <c r="E469" s="3" t="str">
        <f t="shared" si="6"/>
        <v>2-Pack XIAOMI REDMI 13C Skärmskydd - Härdat Glas 9H - Super kvalitet 3D</v>
      </c>
      <c r="F469" s="1" t="s">
        <v>103</v>
      </c>
      <c r="G469" s="1" t="s">
        <v>104</v>
      </c>
      <c r="H469" s="1" t="s">
        <v>105</v>
      </c>
      <c r="I469" s="1" t="s">
        <v>16</v>
      </c>
      <c r="J469" s="1" t="s">
        <v>23</v>
      </c>
      <c r="K469" s="1" t="s">
        <v>16</v>
      </c>
      <c r="L469" s="1" t="s">
        <v>16</v>
      </c>
      <c r="M469" s="1" t="s">
        <v>16</v>
      </c>
      <c r="N469" s="1" t="s">
        <v>16</v>
      </c>
      <c r="O469" s="1">
        <v>63.2</v>
      </c>
      <c r="P469" s="1">
        <v>1.0</v>
      </c>
    </row>
    <row r="470">
      <c r="A470" s="1" t="s">
        <v>29</v>
      </c>
      <c r="B470" s="1" t="s">
        <v>1159</v>
      </c>
      <c r="C470" s="2" t="s">
        <v>1033</v>
      </c>
      <c r="D470" s="1" t="s">
        <v>19</v>
      </c>
      <c r="E470" s="3" t="str">
        <f>HYPERLINK("https://fyndiq.se/produkt/db9a87dce67b4d1c/", "2-Pack Xiaomi Redmi Note 12 - Härdat Glas 9H-Super kvalitet 3D Skärmskydd")</f>
        <v>2-Pack Xiaomi Redmi Note 12 - Härdat Glas 9H-Super kvalitet 3D Skärmskydd</v>
      </c>
      <c r="F470" s="1" t="s">
        <v>1160</v>
      </c>
      <c r="G470" s="1" t="s">
        <v>1161</v>
      </c>
      <c r="H470" s="1" t="s">
        <v>1162</v>
      </c>
      <c r="I470" s="1" t="s">
        <v>16</v>
      </c>
      <c r="J470" s="1" t="s">
        <v>23</v>
      </c>
      <c r="K470" s="1" t="s">
        <v>16</v>
      </c>
      <c r="L470" s="1" t="s">
        <v>16</v>
      </c>
      <c r="M470" s="1" t="s">
        <v>16</v>
      </c>
      <c r="N470" s="1" t="s">
        <v>16</v>
      </c>
      <c r="O470" s="1">
        <v>63.2</v>
      </c>
      <c r="P470" s="1">
        <v>1.0</v>
      </c>
    </row>
    <row r="471">
      <c r="A471" s="1" t="s">
        <v>29</v>
      </c>
      <c r="B471" s="1" t="s">
        <v>1163</v>
      </c>
      <c r="C471" s="2" t="s">
        <v>1033</v>
      </c>
      <c r="D471" s="1" t="s">
        <v>19</v>
      </c>
      <c r="E471" s="3" t="str">
        <f>HYPERLINK("https://fyndiq.se/produkt/1ec28b6227fa4c75/", "1-Pack IPHONE 14 SCREEN &amp; 1 LENS Skärmskydd - Härdat Glas 9H - Super kvalitet 3D")</f>
        <v>1-Pack IPHONE 14 SCREEN &amp; 1 LENS Skärmskydd - Härdat Glas 9H - Super kvalitet 3D</v>
      </c>
      <c r="F471" s="1" t="s">
        <v>1164</v>
      </c>
      <c r="G471" s="1" t="s">
        <v>1165</v>
      </c>
      <c r="H471" s="1" t="s">
        <v>1166</v>
      </c>
      <c r="I471" s="1" t="s">
        <v>16</v>
      </c>
      <c r="J471" s="1" t="s">
        <v>23</v>
      </c>
      <c r="K471" s="1" t="s">
        <v>16</v>
      </c>
      <c r="L471" s="1" t="s">
        <v>16</v>
      </c>
      <c r="M471" s="1" t="s">
        <v>16</v>
      </c>
      <c r="N471" s="1" t="s">
        <v>16</v>
      </c>
      <c r="O471" s="1">
        <v>63.2</v>
      </c>
      <c r="P471" s="1">
        <v>1.0</v>
      </c>
    </row>
    <row r="472">
      <c r="A472" s="1" t="s">
        <v>29</v>
      </c>
      <c r="B472" s="1" t="s">
        <v>1167</v>
      </c>
      <c r="C472" s="2" t="s">
        <v>1033</v>
      </c>
      <c r="D472" s="1" t="s">
        <v>19</v>
      </c>
      <c r="E472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472" s="1" t="s">
        <v>291</v>
      </c>
      <c r="G472" s="1" t="s">
        <v>292</v>
      </c>
      <c r="H472" s="1" t="s">
        <v>293</v>
      </c>
      <c r="I472" s="1" t="s">
        <v>16</v>
      </c>
      <c r="J472" s="1" t="s">
        <v>23</v>
      </c>
      <c r="K472" s="1" t="s">
        <v>16</v>
      </c>
      <c r="L472" s="1" t="s">
        <v>16</v>
      </c>
      <c r="M472" s="1" t="s">
        <v>16</v>
      </c>
      <c r="N472" s="1" t="s">
        <v>16</v>
      </c>
      <c r="O472" s="1">
        <v>79.2</v>
      </c>
      <c r="P472" s="1">
        <v>1.0</v>
      </c>
    </row>
    <row r="473">
      <c r="A473" s="1" t="s">
        <v>29</v>
      </c>
      <c r="B473" s="1" t="s">
        <v>1168</v>
      </c>
      <c r="C473" s="2" t="s">
        <v>1033</v>
      </c>
      <c r="D473" s="1" t="s">
        <v>19</v>
      </c>
      <c r="E473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473" s="1" t="s">
        <v>599</v>
      </c>
      <c r="G473" s="1" t="s">
        <v>600</v>
      </c>
      <c r="H473" s="1" t="s">
        <v>601</v>
      </c>
      <c r="I473" s="1" t="s">
        <v>16</v>
      </c>
      <c r="J473" s="1" t="s">
        <v>23</v>
      </c>
      <c r="K473" s="1" t="s">
        <v>16</v>
      </c>
      <c r="L473" s="1" t="s">
        <v>16</v>
      </c>
      <c r="M473" s="1" t="s">
        <v>16</v>
      </c>
      <c r="N473" s="1" t="s">
        <v>16</v>
      </c>
      <c r="O473" s="1">
        <v>71.2</v>
      </c>
      <c r="P473" s="1">
        <v>1.0</v>
      </c>
    </row>
    <row r="474">
      <c r="A474" s="1" t="s">
        <v>29</v>
      </c>
      <c r="B474" s="1" t="s">
        <v>1169</v>
      </c>
      <c r="C474" s="2" t="s">
        <v>1033</v>
      </c>
      <c r="D474" s="1" t="s">
        <v>19</v>
      </c>
      <c r="E474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474" s="1" t="s">
        <v>1170</v>
      </c>
      <c r="G474" s="1" t="s">
        <v>1171</v>
      </c>
      <c r="H474" s="1" t="s">
        <v>1172</v>
      </c>
      <c r="I474" s="1" t="s">
        <v>16</v>
      </c>
      <c r="J474" s="1" t="s">
        <v>23</v>
      </c>
      <c r="K474" s="1" t="s">
        <v>16</v>
      </c>
      <c r="L474" s="1" t="s">
        <v>16</v>
      </c>
      <c r="M474" s="1" t="s">
        <v>16</v>
      </c>
      <c r="N474" s="1" t="s">
        <v>16</v>
      </c>
      <c r="O474" s="1">
        <v>55.2</v>
      </c>
      <c r="P474" s="1">
        <v>1.0</v>
      </c>
    </row>
    <row r="475">
      <c r="A475" s="1" t="s">
        <v>29</v>
      </c>
      <c r="B475" s="1" t="s">
        <v>1173</v>
      </c>
      <c r="C475" s="2" t="s">
        <v>1033</v>
      </c>
      <c r="D475" s="1" t="s">
        <v>19</v>
      </c>
      <c r="E475" s="3" t="str">
        <f>HYPERLINK("https://fyndiq.se/produkt/56c72c0ba5f749b5/", "2-Pack SAMSUNG S24 Skärmskydd - Härdat Glas 9H - Super kvalitet 3D")</f>
        <v>2-Pack SAMSUNG S24 Skärmskydd - Härdat Glas 9H - Super kvalitet 3D</v>
      </c>
      <c r="F475" s="1" t="s">
        <v>263</v>
      </c>
      <c r="G475" s="1" t="s">
        <v>264</v>
      </c>
      <c r="H475" s="1" t="s">
        <v>265</v>
      </c>
      <c r="I475" s="1" t="s">
        <v>16</v>
      </c>
      <c r="J475" s="1" t="s">
        <v>23</v>
      </c>
      <c r="K475" s="1" t="s">
        <v>16</v>
      </c>
      <c r="L475" s="1" t="s">
        <v>16</v>
      </c>
      <c r="M475" s="1" t="s">
        <v>16</v>
      </c>
      <c r="N475" s="1" t="s">
        <v>16</v>
      </c>
      <c r="O475" s="1">
        <v>71.2</v>
      </c>
      <c r="P475" s="1">
        <v>1.0</v>
      </c>
    </row>
    <row r="476">
      <c r="A476" s="1" t="s">
        <v>29</v>
      </c>
      <c r="B476" s="1" t="s">
        <v>1174</v>
      </c>
      <c r="C476" s="2" t="s">
        <v>1033</v>
      </c>
      <c r="D476" s="1" t="s">
        <v>19</v>
      </c>
      <c r="E476" s="3" t="str">
        <f>HYPERLINK("https://fyndiq.se/produkt/0b2f55cbfc0d4bc8/", "Skärmskydd Iphone 12 / 12 Pro , härdat glas, hög kvalitet.")</f>
        <v>Skärmskydd Iphone 12 / 12 Pro , härdat glas, hög kvalitet.</v>
      </c>
      <c r="F476" s="1" t="s">
        <v>587</v>
      </c>
      <c r="G476" s="1" t="s">
        <v>588</v>
      </c>
      <c r="H476" s="1" t="s">
        <v>589</v>
      </c>
      <c r="I476" s="1" t="s">
        <v>16</v>
      </c>
      <c r="J476" s="1" t="s">
        <v>23</v>
      </c>
      <c r="K476" s="1" t="s">
        <v>16</v>
      </c>
      <c r="L476" s="1" t="s">
        <v>16</v>
      </c>
      <c r="M476" s="1" t="s">
        <v>16</v>
      </c>
      <c r="N476" s="1" t="s">
        <v>16</v>
      </c>
      <c r="O476" s="1">
        <v>47.2</v>
      </c>
      <c r="P476" s="1">
        <v>1.0</v>
      </c>
    </row>
    <row r="477">
      <c r="A477" s="1" t="s">
        <v>29</v>
      </c>
      <c r="B477" s="1" t="s">
        <v>1175</v>
      </c>
      <c r="C477" s="2" t="s">
        <v>1033</v>
      </c>
      <c r="D477" s="1" t="s">
        <v>19</v>
      </c>
      <c r="E47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77" s="1" t="s">
        <v>26</v>
      </c>
      <c r="G477" s="1" t="s">
        <v>27</v>
      </c>
      <c r="H477" s="1" t="s">
        <v>28</v>
      </c>
      <c r="I477" s="1" t="s">
        <v>16</v>
      </c>
      <c r="J477" s="1" t="s">
        <v>23</v>
      </c>
      <c r="K477" s="1" t="s">
        <v>16</v>
      </c>
      <c r="L477" s="1" t="s">
        <v>16</v>
      </c>
      <c r="M477" s="1" t="s">
        <v>16</v>
      </c>
      <c r="N477" s="1" t="s">
        <v>16</v>
      </c>
      <c r="O477" s="1">
        <v>71.2</v>
      </c>
      <c r="P477" s="1">
        <v>1.0</v>
      </c>
    </row>
    <row r="478">
      <c r="A478" s="1" t="s">
        <v>29</v>
      </c>
      <c r="B478" s="1" t="s">
        <v>1176</v>
      </c>
      <c r="C478" s="2" t="s">
        <v>1033</v>
      </c>
      <c r="D478" s="1" t="s">
        <v>19</v>
      </c>
      <c r="E478" s="3" t="str">
        <f>HYPERLINK("https://fyndiq.se/produkt/925ae49423884615/", "2-Pack Samsung S22 Ultra Skärmskydd &amp; 1-Pack linsskydd -9H GLAS")</f>
        <v>2-Pack Samsung S22 Ultra Skärmskydd &amp; 1-Pack linsskydd -9H GLAS</v>
      </c>
      <c r="F478" s="1" t="s">
        <v>335</v>
      </c>
      <c r="G478" s="1" t="s">
        <v>336</v>
      </c>
      <c r="H478" s="1" t="s">
        <v>337</v>
      </c>
      <c r="I478" s="1" t="s">
        <v>16</v>
      </c>
      <c r="J478" s="1" t="s">
        <v>23</v>
      </c>
      <c r="K478" s="1" t="s">
        <v>16</v>
      </c>
      <c r="L478" s="1" t="s">
        <v>16</v>
      </c>
      <c r="M478" s="1" t="s">
        <v>16</v>
      </c>
      <c r="N478" s="1" t="s">
        <v>16</v>
      </c>
      <c r="O478" s="1">
        <v>71.2</v>
      </c>
      <c r="P478" s="1">
        <v>1.0</v>
      </c>
    </row>
    <row r="479">
      <c r="A479" s="1" t="s">
        <v>29</v>
      </c>
      <c r="B479" s="1" t="s">
        <v>1177</v>
      </c>
      <c r="C479" s="2" t="s">
        <v>1033</v>
      </c>
      <c r="D479" s="1" t="s">
        <v>19</v>
      </c>
      <c r="E479" s="3" t="str">
        <f>HYPERLINK("https://fyndiq.se/produkt/2030c5450cfb4338/", "2 Pack Huawei P30 Pro - Härdat glas 9H – 3D Super kvalitet")</f>
        <v>2 Pack Huawei P30 Pro - Härdat glas 9H – 3D Super kvalitet</v>
      </c>
      <c r="F479" s="1" t="s">
        <v>1091</v>
      </c>
      <c r="G479" s="1" t="s">
        <v>1092</v>
      </c>
      <c r="H479" s="1" t="s">
        <v>1093</v>
      </c>
      <c r="I479" s="1" t="s">
        <v>16</v>
      </c>
      <c r="J479" s="1" t="s">
        <v>23</v>
      </c>
      <c r="K479" s="1" t="s">
        <v>16</v>
      </c>
      <c r="L479" s="1" t="s">
        <v>16</v>
      </c>
      <c r="M479" s="1" t="s">
        <v>16</v>
      </c>
      <c r="N479" s="1" t="s">
        <v>16</v>
      </c>
      <c r="O479" s="1">
        <v>71.2</v>
      </c>
      <c r="P479" s="1">
        <v>1.0</v>
      </c>
    </row>
    <row r="480">
      <c r="A480" s="1" t="s">
        <v>29</v>
      </c>
      <c r="B480" s="1" t="s">
        <v>1178</v>
      </c>
      <c r="C480" s="2" t="s">
        <v>1033</v>
      </c>
      <c r="D480" s="1" t="s">
        <v>19</v>
      </c>
      <c r="E48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80" s="1" t="s">
        <v>977</v>
      </c>
      <c r="G480" s="1" t="s">
        <v>978</v>
      </c>
      <c r="H480" s="1" t="s">
        <v>979</v>
      </c>
      <c r="I480" s="1" t="s">
        <v>16</v>
      </c>
      <c r="J480" s="1" t="s">
        <v>23</v>
      </c>
      <c r="K480" s="1" t="s">
        <v>16</v>
      </c>
      <c r="L480" s="1" t="s">
        <v>16</v>
      </c>
      <c r="M480" s="1" t="s">
        <v>16</v>
      </c>
      <c r="N480" s="1" t="s">
        <v>16</v>
      </c>
      <c r="O480" s="1">
        <v>63.2</v>
      </c>
      <c r="P480" s="1">
        <v>1.0</v>
      </c>
    </row>
    <row r="481">
      <c r="A481" s="1" t="s">
        <v>29</v>
      </c>
      <c r="B481" s="1" t="s">
        <v>1179</v>
      </c>
      <c r="C481" s="2" t="s">
        <v>1033</v>
      </c>
      <c r="D481" s="1" t="s">
        <v>19</v>
      </c>
      <c r="E481" s="3" t="str">
        <f>HYPERLINK("https://fyndiq.se/produkt/28799ed0373d40b4/", "2 Pack Galaxy S21 Ultra 5G- Härdat glas 9H - Super kvalitet 3D")</f>
        <v>2 Pack Galaxy S21 Ultra 5G- Härdat glas 9H - Super kvalitet 3D</v>
      </c>
      <c r="F481" s="1" t="s">
        <v>272</v>
      </c>
      <c r="G481" s="1" t="s">
        <v>273</v>
      </c>
      <c r="H481" s="1" t="s">
        <v>274</v>
      </c>
      <c r="I481" s="1" t="s">
        <v>16</v>
      </c>
      <c r="J481" s="1" t="s">
        <v>23</v>
      </c>
      <c r="K481" s="1" t="s">
        <v>16</v>
      </c>
      <c r="L481" s="1" t="s">
        <v>16</v>
      </c>
      <c r="M481" s="1" t="s">
        <v>16</v>
      </c>
      <c r="N481" s="1" t="s">
        <v>16</v>
      </c>
      <c r="O481" s="1">
        <v>63.2</v>
      </c>
      <c r="P481" s="1">
        <v>1.0</v>
      </c>
    </row>
    <row r="482">
      <c r="A482" s="1" t="s">
        <v>29</v>
      </c>
      <c r="B482" s="1" t="s">
        <v>1180</v>
      </c>
      <c r="C482" s="2" t="s">
        <v>1033</v>
      </c>
      <c r="D482" s="1" t="s">
        <v>19</v>
      </c>
      <c r="E48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82" s="1" t="s">
        <v>977</v>
      </c>
      <c r="G482" s="1" t="s">
        <v>978</v>
      </c>
      <c r="H482" s="1" t="s">
        <v>979</v>
      </c>
      <c r="I482" s="1" t="s">
        <v>16</v>
      </c>
      <c r="J482" s="1" t="s">
        <v>23</v>
      </c>
      <c r="K482" s="1" t="s">
        <v>16</v>
      </c>
      <c r="L482" s="1" t="s">
        <v>16</v>
      </c>
      <c r="M482" s="1" t="s">
        <v>16</v>
      </c>
      <c r="N482" s="1" t="s">
        <v>16</v>
      </c>
      <c r="O482" s="1">
        <v>63.2</v>
      </c>
      <c r="P482" s="1">
        <v>1.0</v>
      </c>
    </row>
    <row r="483">
      <c r="A483" s="1" t="s">
        <v>29</v>
      </c>
      <c r="B483" s="1" t="s">
        <v>1181</v>
      </c>
      <c r="C483" s="2" t="s">
        <v>1033</v>
      </c>
      <c r="D483" s="1" t="s">
        <v>19</v>
      </c>
      <c r="E48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83" s="1" t="s">
        <v>539</v>
      </c>
      <c r="G483" s="1" t="s">
        <v>540</v>
      </c>
      <c r="H483" s="1" t="s">
        <v>541</v>
      </c>
      <c r="I483" s="1" t="s">
        <v>16</v>
      </c>
      <c r="J483" s="1" t="s">
        <v>23</v>
      </c>
      <c r="K483" s="1" t="s">
        <v>16</v>
      </c>
      <c r="L483" s="1" t="s">
        <v>16</v>
      </c>
      <c r="M483" s="1" t="s">
        <v>16</v>
      </c>
      <c r="N483" s="1" t="s">
        <v>16</v>
      </c>
      <c r="O483" s="1">
        <v>95.2</v>
      </c>
      <c r="P483" s="1">
        <v>1.0</v>
      </c>
    </row>
    <row r="484">
      <c r="A484" s="1" t="s">
        <v>29</v>
      </c>
      <c r="B484" s="1" t="s">
        <v>1182</v>
      </c>
      <c r="C484" s="2" t="s">
        <v>1033</v>
      </c>
      <c r="D484" s="1" t="s">
        <v>19</v>
      </c>
      <c r="E484" s="3" t="str">
        <f>HYPERLINK("https://fyndiq.se/produkt/13e76851ca504320/", "2-Pack Samsung Galaxy S22 Ultra - Härdat glas 9H - Top kvalitet")</f>
        <v>2-Pack Samsung Galaxy S22 Ultra - Härdat glas 9H - Top kvalitet</v>
      </c>
      <c r="F484" s="1" t="s">
        <v>140</v>
      </c>
      <c r="G484" s="1" t="s">
        <v>141</v>
      </c>
      <c r="H484" s="1" t="s">
        <v>142</v>
      </c>
      <c r="I484" s="1" t="s">
        <v>16</v>
      </c>
      <c r="J484" s="1" t="s">
        <v>23</v>
      </c>
      <c r="K484" s="1" t="s">
        <v>16</v>
      </c>
      <c r="L484" s="1" t="s">
        <v>16</v>
      </c>
      <c r="M484" s="1" t="s">
        <v>16</v>
      </c>
      <c r="N484" s="1" t="s">
        <v>16</v>
      </c>
      <c r="O484" s="1">
        <v>63.2</v>
      </c>
      <c r="P484" s="1">
        <v>1.0</v>
      </c>
    </row>
    <row r="485">
      <c r="A485" s="1" t="s">
        <v>29</v>
      </c>
      <c r="B485" s="1" t="s">
        <v>1183</v>
      </c>
      <c r="C485" s="2" t="s">
        <v>1033</v>
      </c>
      <c r="D485" s="1" t="s">
        <v>19</v>
      </c>
      <c r="E485" s="3" t="str">
        <f>HYPERLINK("https://fyndiq.se/produkt/614ecb98d35c4fc9/", "2 Pack Xiaomi Redmi Note 11 Pro 5G-Härdat glas 9H-Super kvalitet")</f>
        <v>2 Pack Xiaomi Redmi Note 11 Pro 5G-Härdat glas 9H-Super kvalitet</v>
      </c>
      <c r="F485" s="1" t="s">
        <v>862</v>
      </c>
      <c r="G485" s="1" t="s">
        <v>863</v>
      </c>
      <c r="H485" s="1" t="s">
        <v>864</v>
      </c>
      <c r="I485" s="1" t="s">
        <v>16</v>
      </c>
      <c r="J485" s="1" t="s">
        <v>23</v>
      </c>
      <c r="K485" s="1" t="s">
        <v>16</v>
      </c>
      <c r="L485" s="1" t="s">
        <v>16</v>
      </c>
      <c r="M485" s="1" t="s">
        <v>16</v>
      </c>
      <c r="N485" s="1" t="s">
        <v>16</v>
      </c>
      <c r="O485" s="1">
        <v>63.2</v>
      </c>
      <c r="P485" s="1">
        <v>1.0</v>
      </c>
    </row>
    <row r="486">
      <c r="A486" s="1" t="s">
        <v>29</v>
      </c>
      <c r="B486" s="1" t="s">
        <v>1184</v>
      </c>
      <c r="C486" s="2" t="s">
        <v>1033</v>
      </c>
      <c r="D486" s="1" t="s">
        <v>19</v>
      </c>
      <c r="E48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86" s="1" t="s">
        <v>785</v>
      </c>
      <c r="G486" s="1" t="s">
        <v>786</v>
      </c>
      <c r="H486" s="1" t="s">
        <v>787</v>
      </c>
      <c r="I486" s="1" t="s">
        <v>16</v>
      </c>
      <c r="J486" s="1" t="s">
        <v>23</v>
      </c>
      <c r="K486" s="1" t="s">
        <v>16</v>
      </c>
      <c r="L486" s="1" t="s">
        <v>16</v>
      </c>
      <c r="M486" s="1" t="s">
        <v>16</v>
      </c>
      <c r="N486" s="1" t="s">
        <v>16</v>
      </c>
      <c r="O486" s="1">
        <v>63.2</v>
      </c>
      <c r="P486" s="1">
        <v>1.0</v>
      </c>
    </row>
    <row r="487">
      <c r="A487" s="1" t="s">
        <v>29</v>
      </c>
      <c r="B487" s="1" t="s">
        <v>1185</v>
      </c>
      <c r="C487" s="2" t="s">
        <v>1033</v>
      </c>
      <c r="D487" s="1" t="s">
        <v>19</v>
      </c>
      <c r="E487" s="3" t="str">
        <f>HYPERLINK("https://fyndiq.se/produkt/13e76851ca504320/", "2-Pack Samsung Galaxy S22 Ultra - Härdat glas 9H - Top kvalitet")</f>
        <v>2-Pack Samsung Galaxy S22 Ultra - Härdat glas 9H - Top kvalitet</v>
      </c>
      <c r="F487" s="1" t="s">
        <v>140</v>
      </c>
      <c r="G487" s="1" t="s">
        <v>141</v>
      </c>
      <c r="H487" s="1" t="s">
        <v>142</v>
      </c>
      <c r="I487" s="1" t="s">
        <v>16</v>
      </c>
      <c r="J487" s="1" t="s">
        <v>23</v>
      </c>
      <c r="K487" s="1" t="s">
        <v>16</v>
      </c>
      <c r="L487" s="1" t="s">
        <v>16</v>
      </c>
      <c r="M487" s="1" t="s">
        <v>16</v>
      </c>
      <c r="N487" s="1" t="s">
        <v>16</v>
      </c>
      <c r="O487" s="1">
        <v>63.2</v>
      </c>
      <c r="P487" s="1">
        <v>1.0</v>
      </c>
    </row>
    <row r="488">
      <c r="A488" s="1" t="s">
        <v>29</v>
      </c>
      <c r="B488" s="1" t="s">
        <v>1186</v>
      </c>
      <c r="C488" s="2" t="s">
        <v>1033</v>
      </c>
      <c r="D488" s="1" t="s">
        <v>19</v>
      </c>
      <c r="E488" s="3" t="str">
        <f>HYPERLINK("https://fyndiq.se/produkt/4cb72a2806444556/", "2 PACK Motorola Moto G51 - Härdat Glas 9H -Super kvalitet 3D")</f>
        <v>2 PACK Motorola Moto G51 - Härdat Glas 9H -Super kvalitet 3D</v>
      </c>
      <c r="F488" s="1" t="s">
        <v>1187</v>
      </c>
      <c r="G488" s="1" t="s">
        <v>1188</v>
      </c>
      <c r="H488" s="1" t="s">
        <v>1189</v>
      </c>
      <c r="I488" s="1" t="s">
        <v>16</v>
      </c>
      <c r="J488" s="1" t="s">
        <v>23</v>
      </c>
      <c r="K488" s="1" t="s">
        <v>16</v>
      </c>
      <c r="L488" s="1" t="s">
        <v>16</v>
      </c>
      <c r="M488" s="1" t="s">
        <v>16</v>
      </c>
      <c r="N488" s="1" t="s">
        <v>16</v>
      </c>
      <c r="O488" s="1">
        <v>63.2</v>
      </c>
      <c r="P488" s="1">
        <v>1.0</v>
      </c>
    </row>
    <row r="489">
      <c r="A489" s="1" t="s">
        <v>29</v>
      </c>
      <c r="B489" s="1" t="s">
        <v>1190</v>
      </c>
      <c r="C489" s="2" t="s">
        <v>1033</v>
      </c>
      <c r="D489" s="1" t="s">
        <v>19</v>
      </c>
      <c r="E489" s="3" t="str">
        <f>HYPERLINK("https://fyndiq.se/produkt/0b2f55cbfc0d4bc8/", "Skärmskydd Iphone 12 / 12 Pro , härdat glas, hög kvalitet.")</f>
        <v>Skärmskydd Iphone 12 / 12 Pro , härdat glas, hög kvalitet.</v>
      </c>
      <c r="F489" s="1" t="s">
        <v>587</v>
      </c>
      <c r="G489" s="1" t="s">
        <v>588</v>
      </c>
      <c r="H489" s="1" t="s">
        <v>589</v>
      </c>
      <c r="I489" s="1" t="s">
        <v>16</v>
      </c>
      <c r="J489" s="1" t="s">
        <v>23</v>
      </c>
      <c r="K489" s="1" t="s">
        <v>16</v>
      </c>
      <c r="L489" s="1" t="s">
        <v>16</v>
      </c>
      <c r="M489" s="1" t="s">
        <v>16</v>
      </c>
      <c r="N489" s="1" t="s">
        <v>16</v>
      </c>
      <c r="O489" s="1">
        <v>47.2</v>
      </c>
      <c r="P489" s="1">
        <v>1.0</v>
      </c>
    </row>
    <row r="490">
      <c r="A490" s="1" t="s">
        <v>29</v>
      </c>
      <c r="B490" s="1" t="s">
        <v>1191</v>
      </c>
      <c r="C490" s="2" t="s">
        <v>1033</v>
      </c>
      <c r="D490" s="1" t="s">
        <v>19</v>
      </c>
      <c r="E490" s="3" t="str">
        <f>HYPERLINK("https://fyndiq.se/produkt/e4b87757208946c3/", "2-Pack Samsung S10E Skärmskydd - Härdat Glas 9H - Super kvalitet 3D")</f>
        <v>2-Pack Samsung S10E Skärmskydd - Härdat Glas 9H - Super kvalitet 3D</v>
      </c>
      <c r="F490" s="1" t="s">
        <v>95</v>
      </c>
      <c r="G490" s="1" t="s">
        <v>96</v>
      </c>
      <c r="H490" s="1" t="s">
        <v>97</v>
      </c>
      <c r="I490" s="1" t="s">
        <v>16</v>
      </c>
      <c r="J490" s="1" t="s">
        <v>23</v>
      </c>
      <c r="K490" s="1" t="s">
        <v>16</v>
      </c>
      <c r="L490" s="1" t="s">
        <v>16</v>
      </c>
      <c r="M490" s="1" t="s">
        <v>16</v>
      </c>
      <c r="N490" s="1" t="s">
        <v>16</v>
      </c>
      <c r="O490" s="1">
        <v>63.2</v>
      </c>
      <c r="P490" s="1">
        <v>1.0</v>
      </c>
    </row>
    <row r="491">
      <c r="A491" s="1" t="s">
        <v>29</v>
      </c>
      <c r="B491" s="1" t="s">
        <v>1192</v>
      </c>
      <c r="C491" s="2" t="s">
        <v>1033</v>
      </c>
      <c r="D491" s="1" t="s">
        <v>19</v>
      </c>
      <c r="E491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491" s="1" t="s">
        <v>1193</v>
      </c>
      <c r="G491" s="1" t="s">
        <v>1194</v>
      </c>
      <c r="H491" s="1" t="s">
        <v>1195</v>
      </c>
      <c r="I491" s="1" t="s">
        <v>16</v>
      </c>
      <c r="J491" s="1" t="s">
        <v>23</v>
      </c>
      <c r="K491" s="1" t="s">
        <v>16</v>
      </c>
      <c r="L491" s="1" t="s">
        <v>16</v>
      </c>
      <c r="M491" s="1" t="s">
        <v>16</v>
      </c>
      <c r="N491" s="1" t="s">
        <v>16</v>
      </c>
      <c r="O491" s="1">
        <v>71.2</v>
      </c>
      <c r="P491" s="1">
        <v>1.0</v>
      </c>
    </row>
    <row r="492">
      <c r="A492" s="1" t="s">
        <v>29</v>
      </c>
      <c r="B492" s="1" t="s">
        <v>1196</v>
      </c>
      <c r="C492" s="2" t="s">
        <v>1033</v>
      </c>
      <c r="D492" s="1" t="s">
        <v>19</v>
      </c>
      <c r="E492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492" s="1" t="s">
        <v>813</v>
      </c>
      <c r="G492" s="1" t="s">
        <v>814</v>
      </c>
      <c r="H492" s="1" t="s">
        <v>815</v>
      </c>
      <c r="I492" s="1" t="s">
        <v>16</v>
      </c>
      <c r="J492" s="1" t="s">
        <v>23</v>
      </c>
      <c r="K492" s="1" t="s">
        <v>16</v>
      </c>
      <c r="L492" s="1" t="s">
        <v>16</v>
      </c>
      <c r="M492" s="1" t="s">
        <v>16</v>
      </c>
      <c r="N492" s="1" t="s">
        <v>16</v>
      </c>
      <c r="O492" s="1">
        <v>71.2</v>
      </c>
      <c r="P492" s="1">
        <v>1.0</v>
      </c>
    </row>
    <row r="493">
      <c r="A493" s="1" t="s">
        <v>29</v>
      </c>
      <c r="B493" s="1" t="s">
        <v>1197</v>
      </c>
      <c r="C493" s="2" t="s">
        <v>1033</v>
      </c>
      <c r="D493" s="1" t="s">
        <v>19</v>
      </c>
      <c r="E493" s="3" t="str">
        <f>HYPERLINK("https://fyndiq.se/produkt/bd84362587364f02/", "2-Pack GOOGLE PIXEL 8 Skärmskydd - Härdat Glas 9H - Super kvalitet 3D")</f>
        <v>2-Pack GOOGLE PIXEL 8 Skärmskydd - Härdat Glas 9H - Super kvalitet 3D</v>
      </c>
      <c r="F493" s="1" t="s">
        <v>254</v>
      </c>
      <c r="G493" s="1" t="s">
        <v>255</v>
      </c>
      <c r="H493" s="1" t="s">
        <v>256</v>
      </c>
      <c r="I493" s="1" t="s">
        <v>16</v>
      </c>
      <c r="J493" s="1" t="s">
        <v>23</v>
      </c>
      <c r="K493" s="1" t="s">
        <v>16</v>
      </c>
      <c r="L493" s="1" t="s">
        <v>16</v>
      </c>
      <c r="M493" s="1" t="s">
        <v>16</v>
      </c>
      <c r="N493" s="1" t="s">
        <v>16</v>
      </c>
      <c r="O493" s="1">
        <v>71.2</v>
      </c>
      <c r="P493" s="1">
        <v>1.0</v>
      </c>
    </row>
    <row r="494">
      <c r="A494" s="1" t="s">
        <v>29</v>
      </c>
      <c r="B494" s="1" t="s">
        <v>1198</v>
      </c>
      <c r="C494" s="2" t="s">
        <v>1033</v>
      </c>
      <c r="D494" s="1" t="s">
        <v>19</v>
      </c>
      <c r="E494" s="3" t="str">
        <f>HYPERLINK("https://fyndiq.se/produkt/aa758da5b0c840bb/", "Samsung Galaxy S21 5G - Härdat Glas 9H - Super Kvalitet 3D")</f>
        <v>Samsung Galaxy S21 5G - Härdat Glas 9H - Super Kvalitet 3D</v>
      </c>
      <c r="F494" s="1" t="s">
        <v>219</v>
      </c>
      <c r="G494" s="1" t="s">
        <v>220</v>
      </c>
      <c r="H494" s="1" t="s">
        <v>221</v>
      </c>
      <c r="I494" s="1" t="s">
        <v>16</v>
      </c>
      <c r="J494" s="1" t="s">
        <v>23</v>
      </c>
      <c r="K494" s="1" t="s">
        <v>16</v>
      </c>
      <c r="L494" s="1" t="s">
        <v>16</v>
      </c>
      <c r="M494" s="1" t="s">
        <v>16</v>
      </c>
      <c r="N494" s="1" t="s">
        <v>16</v>
      </c>
      <c r="O494" s="1">
        <v>55.2</v>
      </c>
      <c r="P494" s="1">
        <v>1.0</v>
      </c>
    </row>
    <row r="495">
      <c r="A495" s="1" t="s">
        <v>29</v>
      </c>
      <c r="B495" s="1" t="s">
        <v>1199</v>
      </c>
      <c r="C495" s="2" t="s">
        <v>1033</v>
      </c>
      <c r="D495" s="1" t="s">
        <v>19</v>
      </c>
      <c r="E495" s="3" t="str">
        <f>HYPERLINK("https://fyndiq.se/produkt/c8cebab9948b43c1/", "2-Pack Apple Watch 40mm – Härdat glas 9H – Super kvalitet 3D")</f>
        <v>2-Pack Apple Watch 40mm – Härdat glas 9H – Super kvalitet 3D</v>
      </c>
      <c r="F495" s="1" t="s">
        <v>357</v>
      </c>
      <c r="G495" s="1" t="s">
        <v>358</v>
      </c>
      <c r="H495" s="1" t="s">
        <v>359</v>
      </c>
      <c r="I495" s="1" t="s">
        <v>16</v>
      </c>
      <c r="J495" s="1" t="s">
        <v>23</v>
      </c>
      <c r="K495" s="1" t="s">
        <v>16</v>
      </c>
      <c r="L495" s="1" t="s">
        <v>16</v>
      </c>
      <c r="M495" s="1" t="s">
        <v>16</v>
      </c>
      <c r="N495" s="1" t="s">
        <v>16</v>
      </c>
      <c r="O495" s="1">
        <v>55.2</v>
      </c>
      <c r="P495" s="1">
        <v>1.0</v>
      </c>
    </row>
    <row r="496">
      <c r="A496" s="1" t="s">
        <v>29</v>
      </c>
      <c r="B496" s="1" t="s">
        <v>1200</v>
      </c>
      <c r="C496" s="2" t="s">
        <v>1033</v>
      </c>
      <c r="D496" s="1" t="s">
        <v>19</v>
      </c>
      <c r="E496" s="3" t="str">
        <f>HYPERLINK("https://fyndiq.se/produkt/282d163d364e41b5/", "2-Pack SAMSUNG WATCH6 47MM Skärmskydd - Härdat Glas 9H - Super kvalitet 3D")</f>
        <v>2-Pack SAMSUNG WATCH6 47MM Skärmskydd - Härdat Glas 9H - Super kvalitet 3D</v>
      </c>
      <c r="F496" s="1" t="s">
        <v>1201</v>
      </c>
      <c r="G496" s="1" t="s">
        <v>1202</v>
      </c>
      <c r="H496" s="1" t="s">
        <v>1203</v>
      </c>
      <c r="I496" s="1" t="s">
        <v>16</v>
      </c>
      <c r="J496" s="1" t="s">
        <v>23</v>
      </c>
      <c r="K496" s="1" t="s">
        <v>16</v>
      </c>
      <c r="L496" s="1" t="s">
        <v>16</v>
      </c>
      <c r="M496" s="1" t="s">
        <v>16</v>
      </c>
      <c r="N496" s="1" t="s">
        <v>16</v>
      </c>
      <c r="O496" s="1">
        <v>63.2</v>
      </c>
      <c r="P496" s="1">
        <v>1.0</v>
      </c>
    </row>
    <row r="497">
      <c r="A497" s="1" t="s">
        <v>29</v>
      </c>
      <c r="B497" s="1" t="s">
        <v>1204</v>
      </c>
      <c r="C497" s="2" t="s">
        <v>1033</v>
      </c>
      <c r="D497" s="1" t="s">
        <v>19</v>
      </c>
      <c r="E497" s="3" t="str">
        <f>HYPERLINK("https://fyndiq.se/produkt/a047b5d99d58461d/", "2-Pack Google Pixel 6A - Härdat glas 9H - Super kvalitet 3D")</f>
        <v>2-Pack Google Pixel 6A - Härdat glas 9H - Super kvalitet 3D</v>
      </c>
      <c r="F497" s="1" t="s">
        <v>1205</v>
      </c>
      <c r="G497" s="1" t="s">
        <v>1206</v>
      </c>
      <c r="H497" s="1" t="s">
        <v>1207</v>
      </c>
      <c r="I497" s="1" t="s">
        <v>16</v>
      </c>
      <c r="J497" s="1" t="s">
        <v>23</v>
      </c>
      <c r="K497" s="1" t="s">
        <v>16</v>
      </c>
      <c r="L497" s="1" t="s">
        <v>16</v>
      </c>
      <c r="M497" s="1" t="s">
        <v>16</v>
      </c>
      <c r="N497" s="1" t="s">
        <v>16</v>
      </c>
      <c r="O497" s="1">
        <v>63.2</v>
      </c>
      <c r="P497" s="1">
        <v>1.0</v>
      </c>
    </row>
    <row r="498">
      <c r="A498" s="1" t="s">
        <v>29</v>
      </c>
      <c r="B498" s="1" t="s">
        <v>1208</v>
      </c>
      <c r="C498" s="2" t="s">
        <v>1033</v>
      </c>
      <c r="D498" s="1" t="s">
        <v>19</v>
      </c>
      <c r="E49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498" s="1" t="s">
        <v>1209</v>
      </c>
      <c r="G498" s="1" t="s">
        <v>1210</v>
      </c>
      <c r="H498" s="1" t="s">
        <v>1211</v>
      </c>
      <c r="I498" s="1" t="s">
        <v>16</v>
      </c>
      <c r="J498" s="1" t="s">
        <v>23</v>
      </c>
      <c r="K498" s="1" t="s">
        <v>16</v>
      </c>
      <c r="L498" s="1" t="s">
        <v>16</v>
      </c>
      <c r="M498" s="1" t="s">
        <v>16</v>
      </c>
      <c r="N498" s="1" t="s">
        <v>16</v>
      </c>
      <c r="O498" s="1">
        <v>79.2</v>
      </c>
      <c r="P498" s="1">
        <v>1.0</v>
      </c>
    </row>
    <row r="499">
      <c r="A499" s="1" t="s">
        <v>29</v>
      </c>
      <c r="B499" s="1" t="s">
        <v>1212</v>
      </c>
      <c r="C499" s="2" t="s">
        <v>1033</v>
      </c>
      <c r="D499" s="1" t="s">
        <v>19</v>
      </c>
      <c r="E499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499" s="1" t="s">
        <v>35</v>
      </c>
      <c r="G499" s="1" t="s">
        <v>36</v>
      </c>
      <c r="H499" s="1" t="s">
        <v>37</v>
      </c>
      <c r="I499" s="1" t="s">
        <v>16</v>
      </c>
      <c r="J499" s="1" t="s">
        <v>23</v>
      </c>
      <c r="K499" s="1" t="s">
        <v>16</v>
      </c>
      <c r="L499" s="1" t="s">
        <v>16</v>
      </c>
      <c r="M499" s="1" t="s">
        <v>16</v>
      </c>
      <c r="N499" s="1" t="s">
        <v>16</v>
      </c>
      <c r="O499" s="1">
        <v>63.2</v>
      </c>
      <c r="P499" s="1">
        <v>1.0</v>
      </c>
    </row>
    <row r="500">
      <c r="A500" s="1" t="s">
        <v>29</v>
      </c>
      <c r="B500" s="1" t="s">
        <v>1213</v>
      </c>
      <c r="C500" s="2" t="s">
        <v>1033</v>
      </c>
      <c r="D500" s="1" t="s">
        <v>19</v>
      </c>
      <c r="E500" s="3" t="str">
        <f>HYPERLINK("https://fyndiq.se/produkt/5bbb6f7ec07d45f9/", "2-Pack Samsung XCOVER 5 Skärmskydd - Härdat Glas 9H - Super kvalitet 3D")</f>
        <v>2-Pack Samsung XCOVER 5 Skärmskydd - Härdat Glas 9H - Super kvalitet 3D</v>
      </c>
      <c r="F500" s="1" t="s">
        <v>1039</v>
      </c>
      <c r="G500" s="1" t="s">
        <v>1040</v>
      </c>
      <c r="H500" s="1" t="s">
        <v>1041</v>
      </c>
      <c r="I500" s="1" t="s">
        <v>16</v>
      </c>
      <c r="J500" s="1" t="s">
        <v>23</v>
      </c>
      <c r="K500" s="1" t="s">
        <v>16</v>
      </c>
      <c r="L500" s="1" t="s">
        <v>16</v>
      </c>
      <c r="M500" s="1" t="s">
        <v>16</v>
      </c>
      <c r="N500" s="1" t="s">
        <v>16</v>
      </c>
      <c r="O500" s="1">
        <v>63.2</v>
      </c>
      <c r="P500" s="1">
        <v>1.0</v>
      </c>
    </row>
    <row r="501">
      <c r="A501" s="1" t="s">
        <v>29</v>
      </c>
      <c r="B501" s="1" t="s">
        <v>1214</v>
      </c>
      <c r="C501" s="2" t="s">
        <v>1033</v>
      </c>
      <c r="D501" s="1" t="s">
        <v>19</v>
      </c>
      <c r="E501" s="3" t="str">
        <f>HYPERLINK("https://fyndiq.se/produkt/9e488e35f28b4b0b/", "2-Pack GOOGLE PIXEL 6A Skärmskydd - Härdat Glas 9H - Super kvalitet 3D")</f>
        <v>2-Pack GOOGLE PIXEL 6A Skärmskydd - Härdat Glas 9H - Super kvalitet 3D</v>
      </c>
      <c r="F501" s="1" t="s">
        <v>196</v>
      </c>
      <c r="G501" s="1" t="s">
        <v>197</v>
      </c>
      <c r="H501" s="1" t="s">
        <v>198</v>
      </c>
      <c r="I501" s="1" t="s">
        <v>16</v>
      </c>
      <c r="J501" s="1" t="s">
        <v>23</v>
      </c>
      <c r="K501" s="1" t="s">
        <v>16</v>
      </c>
      <c r="L501" s="1" t="s">
        <v>16</v>
      </c>
      <c r="M501" s="1" t="s">
        <v>16</v>
      </c>
      <c r="N501" s="1" t="s">
        <v>16</v>
      </c>
      <c r="O501" s="1">
        <v>63.2</v>
      </c>
      <c r="P501" s="1">
        <v>1.0</v>
      </c>
    </row>
    <row r="502">
      <c r="A502" s="1" t="s">
        <v>29</v>
      </c>
      <c r="B502" s="1" t="s">
        <v>1215</v>
      </c>
      <c r="C502" s="2" t="s">
        <v>1033</v>
      </c>
      <c r="D502" s="1" t="s">
        <v>19</v>
      </c>
      <c r="E50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02" s="1" t="s">
        <v>311</v>
      </c>
      <c r="G502" s="1" t="s">
        <v>312</v>
      </c>
      <c r="H502" s="1" t="s">
        <v>313</v>
      </c>
      <c r="I502" s="1" t="s">
        <v>16</v>
      </c>
      <c r="J502" s="1" t="s">
        <v>23</v>
      </c>
      <c r="K502" s="1" t="s">
        <v>16</v>
      </c>
      <c r="L502" s="1" t="s">
        <v>16</v>
      </c>
      <c r="M502" s="1" t="s">
        <v>16</v>
      </c>
      <c r="N502" s="1" t="s">
        <v>16</v>
      </c>
      <c r="O502" s="1">
        <v>71.2</v>
      </c>
      <c r="P502" s="1">
        <v>1.0</v>
      </c>
    </row>
    <row r="503">
      <c r="A503" s="1" t="s">
        <v>29</v>
      </c>
      <c r="B503" s="1" t="s">
        <v>1216</v>
      </c>
      <c r="C503" s="2" t="s">
        <v>1033</v>
      </c>
      <c r="D503" s="1" t="s">
        <v>19</v>
      </c>
      <c r="E503" s="3" t="str">
        <f>HYPERLINK("https://fyndiq.se/produkt/e9cb8b77f5e5466c/", "2 Pack - Samsung S20 PLUS - 9H Härdat Glass - 3D Super Kvalitet")</f>
        <v>2 Pack - Samsung S20 PLUS - 9H Härdat Glass - 3D Super Kvalitet</v>
      </c>
      <c r="F503" s="1" t="s">
        <v>236</v>
      </c>
      <c r="G503" s="1" t="s">
        <v>237</v>
      </c>
      <c r="H503" s="1" t="s">
        <v>238</v>
      </c>
      <c r="I503" s="1" t="s">
        <v>16</v>
      </c>
      <c r="J503" s="1" t="s">
        <v>23</v>
      </c>
      <c r="K503" s="1" t="s">
        <v>16</v>
      </c>
      <c r="L503" s="1" t="s">
        <v>16</v>
      </c>
      <c r="M503" s="1" t="s">
        <v>16</v>
      </c>
      <c r="N503" s="1" t="s">
        <v>16</v>
      </c>
      <c r="O503" s="1">
        <v>63.2</v>
      </c>
      <c r="P503" s="1">
        <v>1.0</v>
      </c>
    </row>
    <row r="504">
      <c r="A504" s="1" t="s">
        <v>29</v>
      </c>
      <c r="B504" s="1" t="s">
        <v>1217</v>
      </c>
      <c r="C504" s="2" t="s">
        <v>1033</v>
      </c>
      <c r="D504" s="1" t="s">
        <v>19</v>
      </c>
      <c r="E50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504" s="1" t="s">
        <v>813</v>
      </c>
      <c r="G504" s="1" t="s">
        <v>814</v>
      </c>
      <c r="H504" s="1" t="s">
        <v>815</v>
      </c>
      <c r="I504" s="1" t="s">
        <v>16</v>
      </c>
      <c r="J504" s="1" t="s">
        <v>23</v>
      </c>
      <c r="K504" s="1" t="s">
        <v>16</v>
      </c>
      <c r="L504" s="1" t="s">
        <v>16</v>
      </c>
      <c r="M504" s="1" t="s">
        <v>16</v>
      </c>
      <c r="N504" s="1" t="s">
        <v>16</v>
      </c>
      <c r="O504" s="1">
        <v>71.2</v>
      </c>
      <c r="P504" s="1">
        <v>1.0</v>
      </c>
    </row>
    <row r="505">
      <c r="A505" s="1" t="s">
        <v>29</v>
      </c>
      <c r="B505" s="1" t="s">
        <v>1218</v>
      </c>
      <c r="C505" s="2" t="s">
        <v>1033</v>
      </c>
      <c r="D505" s="1" t="s">
        <v>19</v>
      </c>
      <c r="E505" s="3" t="str">
        <f>HYPERLINK("https://fyndiq.se/produkt/b96aad9902754ebc/", "2-Pack Samsung S23 FE - 9H Härdat Glass - Super Kvalitet 3D")</f>
        <v>2-Pack Samsung S23 FE - 9H Härdat Glass - Super Kvalitet 3D</v>
      </c>
      <c r="F505" s="1" t="s">
        <v>67</v>
      </c>
      <c r="G505" s="1" t="s">
        <v>68</v>
      </c>
      <c r="H505" s="1" t="s">
        <v>69</v>
      </c>
      <c r="I505" s="1" t="s">
        <v>16</v>
      </c>
      <c r="J505" s="1" t="s">
        <v>23</v>
      </c>
      <c r="K505" s="1" t="s">
        <v>16</v>
      </c>
      <c r="L505" s="1" t="s">
        <v>16</v>
      </c>
      <c r="M505" s="1" t="s">
        <v>16</v>
      </c>
      <c r="N505" s="1" t="s">
        <v>16</v>
      </c>
      <c r="O505" s="1">
        <v>63.2</v>
      </c>
      <c r="P505" s="1">
        <v>1.0</v>
      </c>
    </row>
    <row r="506">
      <c r="A506" s="1" t="s">
        <v>29</v>
      </c>
      <c r="B506" s="1" t="s">
        <v>1219</v>
      </c>
      <c r="C506" s="2" t="s">
        <v>1033</v>
      </c>
      <c r="D506" s="1" t="s">
        <v>19</v>
      </c>
      <c r="E506" s="3" t="str">
        <f>HYPERLINK("https://fyndiq.se/produkt/4c221907d1254100/", "2-Pack Samsung A14 Skärmskydd - Härdat Glas 9H - Super kvalitet 3D")</f>
        <v>2-Pack Samsung A14 Skärmskydd - Härdat Glas 9H - Super kvalitet 3D</v>
      </c>
      <c r="F506" s="1" t="s">
        <v>167</v>
      </c>
      <c r="G506" s="1" t="s">
        <v>168</v>
      </c>
      <c r="H506" s="1" t="s">
        <v>169</v>
      </c>
      <c r="I506" s="1" t="s">
        <v>16</v>
      </c>
      <c r="J506" s="1" t="s">
        <v>23</v>
      </c>
      <c r="K506" s="1" t="s">
        <v>16</v>
      </c>
      <c r="L506" s="1" t="s">
        <v>16</v>
      </c>
      <c r="M506" s="1" t="s">
        <v>16</v>
      </c>
      <c r="N506" s="1" t="s">
        <v>16</v>
      </c>
      <c r="O506" s="1">
        <v>63.2</v>
      </c>
      <c r="P506" s="1">
        <v>1.0</v>
      </c>
    </row>
    <row r="507">
      <c r="A507" s="1" t="s">
        <v>29</v>
      </c>
      <c r="B507" s="1" t="s">
        <v>1220</v>
      </c>
      <c r="C507" s="2" t="s">
        <v>1033</v>
      </c>
      <c r="D507" s="1" t="s">
        <v>19</v>
      </c>
      <c r="E507" s="3" t="str">
        <f>HYPERLINK("https://fyndiq.se/produkt/cd12c16ee4d949e3/", "OnePlus 10 Pro 5G - Härdat Glas 9H - Super kvalitet 3D Skärmskydd")</f>
        <v>OnePlus 10 Pro 5G - Härdat Glas 9H - Super kvalitet 3D Skärmskydd</v>
      </c>
      <c r="F507" s="1" t="s">
        <v>1221</v>
      </c>
      <c r="G507" s="1" t="s">
        <v>1222</v>
      </c>
      <c r="H507" s="1" t="s">
        <v>1223</v>
      </c>
      <c r="I507" s="1" t="s">
        <v>16</v>
      </c>
      <c r="J507" s="1" t="s">
        <v>23</v>
      </c>
      <c r="K507" s="1" t="s">
        <v>16</v>
      </c>
      <c r="L507" s="1" t="s">
        <v>16</v>
      </c>
      <c r="M507" s="1" t="s">
        <v>16</v>
      </c>
      <c r="N507" s="1" t="s">
        <v>16</v>
      </c>
      <c r="O507" s="1">
        <v>63.2</v>
      </c>
      <c r="P507" s="1">
        <v>1.0</v>
      </c>
    </row>
    <row r="508">
      <c r="A508" s="1" t="s">
        <v>29</v>
      </c>
      <c r="B508" s="1" t="s">
        <v>1224</v>
      </c>
      <c r="C508" s="2" t="s">
        <v>1033</v>
      </c>
      <c r="D508" s="1" t="s">
        <v>19</v>
      </c>
      <c r="E508" s="3" t="str">
        <f>HYPERLINK("https://fyndiq.se/produkt/66924f1ff238487e/", "2-Pack GOOGLE PIXEL 7A Skärmskydd - Härdat Glas 9H - Super kvalitet 3D")</f>
        <v>2-Pack GOOGLE PIXEL 7A Skärmskydd - Härdat Glas 9H - Super kvalitet 3D</v>
      </c>
      <c r="F508" s="1" t="s">
        <v>315</v>
      </c>
      <c r="G508" s="1" t="s">
        <v>316</v>
      </c>
      <c r="H508" s="1" t="s">
        <v>317</v>
      </c>
      <c r="I508" s="1" t="s">
        <v>16</v>
      </c>
      <c r="J508" s="1" t="s">
        <v>23</v>
      </c>
      <c r="K508" s="1" t="s">
        <v>16</v>
      </c>
      <c r="L508" s="1" t="s">
        <v>16</v>
      </c>
      <c r="M508" s="1" t="s">
        <v>16</v>
      </c>
      <c r="N508" s="1" t="s">
        <v>16</v>
      </c>
      <c r="O508" s="1">
        <v>63.2</v>
      </c>
      <c r="P508" s="1">
        <v>1.0</v>
      </c>
    </row>
    <row r="509">
      <c r="A509" s="1" t="s">
        <v>29</v>
      </c>
      <c r="B509" s="1" t="s">
        <v>1225</v>
      </c>
      <c r="C509" s="2" t="s">
        <v>1033</v>
      </c>
      <c r="D509" s="1" t="s">
        <v>19</v>
      </c>
      <c r="E509" s="3" t="str">
        <f>HYPERLINK("https://fyndiq.se/produkt/c6a683bceab7495a/", "2-Pack XIAOMI 12T PRO Skärmskydd - Härdat Glas 9H - Super kvalitet 3D")</f>
        <v>2-Pack XIAOMI 12T PRO Skärmskydd - Härdat Glas 9H - Super kvalitet 3D</v>
      </c>
      <c r="F509" s="1" t="s">
        <v>1226</v>
      </c>
      <c r="G509" s="1" t="s">
        <v>1227</v>
      </c>
      <c r="H509" s="1" t="s">
        <v>1228</v>
      </c>
      <c r="I509" s="1" t="s">
        <v>16</v>
      </c>
      <c r="J509" s="1" t="s">
        <v>23</v>
      </c>
      <c r="K509" s="1" t="s">
        <v>16</v>
      </c>
      <c r="L509" s="1" t="s">
        <v>16</v>
      </c>
      <c r="M509" s="1" t="s">
        <v>16</v>
      </c>
      <c r="N509" s="1" t="s">
        <v>16</v>
      </c>
      <c r="O509" s="1">
        <v>63.2</v>
      </c>
      <c r="P509" s="1">
        <v>1.0</v>
      </c>
    </row>
    <row r="510">
      <c r="A510" s="1" t="s">
        <v>29</v>
      </c>
      <c r="B510" s="1" t="s">
        <v>1229</v>
      </c>
      <c r="C510" s="2" t="s">
        <v>1033</v>
      </c>
      <c r="D510" s="1" t="s">
        <v>19</v>
      </c>
      <c r="E510" s="3" t="str">
        <f>HYPERLINK("https://fyndiq.se/produkt/c8cebab9948b43c1/", "2-Pack Apple Watch 40mm – Härdat glas 9H – Super kvalitet 3D")</f>
        <v>2-Pack Apple Watch 40mm – Härdat glas 9H – Super kvalitet 3D</v>
      </c>
      <c r="F510" s="1" t="s">
        <v>357</v>
      </c>
      <c r="G510" s="1" t="s">
        <v>358</v>
      </c>
      <c r="H510" s="1" t="s">
        <v>359</v>
      </c>
      <c r="I510" s="1" t="s">
        <v>1230</v>
      </c>
      <c r="J510" s="1" t="s">
        <v>23</v>
      </c>
      <c r="K510" s="1" t="s">
        <v>16</v>
      </c>
      <c r="L510" s="1" t="s">
        <v>16</v>
      </c>
      <c r="M510" s="1" t="s">
        <v>16</v>
      </c>
      <c r="N510" s="1" t="s">
        <v>16</v>
      </c>
      <c r="O510" s="1">
        <v>55.2</v>
      </c>
      <c r="P510" s="1">
        <v>1.0</v>
      </c>
    </row>
    <row r="511">
      <c r="A511" s="1" t="s">
        <v>29</v>
      </c>
      <c r="B511" s="1" t="s">
        <v>1231</v>
      </c>
      <c r="C511" s="2" t="s">
        <v>1033</v>
      </c>
      <c r="D511" s="1" t="s">
        <v>19</v>
      </c>
      <c r="E511" s="3" t="str">
        <f>HYPERLINK("https://fyndiq.se/produkt/e6085c39be274bf8/", "2-Pack GOOGLE PIXEL 7 Skärmskydd - Härdat Glas 9H - Super kvalitet 3D")</f>
        <v>2-Pack GOOGLE PIXEL 7 Skärmskydd - Härdat Glas 9H - Super kvalitet 3D</v>
      </c>
      <c r="F511" s="1" t="s">
        <v>675</v>
      </c>
      <c r="G511" s="1" t="s">
        <v>676</v>
      </c>
      <c r="H511" s="1" t="s">
        <v>677</v>
      </c>
      <c r="I511" s="1" t="s">
        <v>16</v>
      </c>
      <c r="J511" s="1" t="s">
        <v>23</v>
      </c>
      <c r="K511" s="1" t="s">
        <v>16</v>
      </c>
      <c r="L511" s="1" t="s">
        <v>16</v>
      </c>
      <c r="M511" s="1" t="s">
        <v>16</v>
      </c>
      <c r="N511" s="1" t="s">
        <v>16</v>
      </c>
      <c r="O511" s="1">
        <v>63.2</v>
      </c>
      <c r="P511" s="1">
        <v>1.0</v>
      </c>
    </row>
    <row r="512">
      <c r="A512" s="1" t="s">
        <v>29</v>
      </c>
      <c r="B512" s="1" t="s">
        <v>1232</v>
      </c>
      <c r="C512" s="2" t="s">
        <v>1033</v>
      </c>
      <c r="D512" s="1" t="s">
        <v>19</v>
      </c>
      <c r="E512" s="3" t="str">
        <f>HYPERLINK("https://fyndiq.se/produkt/f2c164e932234570/", "2-Pack HUAWEI P30 PRO Skärmskydd - Härdat Glas 9H - Super kvalitet 3D")</f>
        <v>2-Pack HUAWEI P30 PRO Skärmskydd - Härdat Glas 9H - Super kvalitet 3D</v>
      </c>
      <c r="F512" s="1" t="s">
        <v>267</v>
      </c>
      <c r="G512" s="1" t="s">
        <v>268</v>
      </c>
      <c r="H512" s="1" t="s">
        <v>269</v>
      </c>
      <c r="I512" s="1" t="s">
        <v>16</v>
      </c>
      <c r="J512" s="1" t="s">
        <v>23</v>
      </c>
      <c r="K512" s="1" t="s">
        <v>16</v>
      </c>
      <c r="L512" s="1" t="s">
        <v>16</v>
      </c>
      <c r="M512" s="1" t="s">
        <v>16</v>
      </c>
      <c r="N512" s="1" t="s">
        <v>16</v>
      </c>
      <c r="O512" s="1">
        <v>71.2</v>
      </c>
      <c r="P512" s="1">
        <v>1.0</v>
      </c>
    </row>
    <row r="513">
      <c r="A513" s="1" t="s">
        <v>29</v>
      </c>
      <c r="B513" s="1" t="s">
        <v>1233</v>
      </c>
      <c r="C513" s="2" t="s">
        <v>1033</v>
      </c>
      <c r="D513" s="1" t="s">
        <v>19</v>
      </c>
      <c r="E513" s="3" t="str">
        <f>HYPERLINK("https://fyndiq.se/produkt/f15f4561a5ef4294/", "2-Pack Motorola Edge 40 - Härdat Glas 9H -Super kvalitet 3D Skärmskydd")</f>
        <v>2-Pack Motorola Edge 40 - Härdat Glas 9H -Super kvalitet 3D Skärmskydd</v>
      </c>
      <c r="F513" s="1" t="s">
        <v>1234</v>
      </c>
      <c r="G513" s="1" t="s">
        <v>1235</v>
      </c>
      <c r="H513" s="1" t="s">
        <v>1236</v>
      </c>
      <c r="I513" s="1" t="s">
        <v>16</v>
      </c>
      <c r="J513" s="1" t="s">
        <v>23</v>
      </c>
      <c r="K513" s="1" t="s">
        <v>16</v>
      </c>
      <c r="L513" s="1" t="s">
        <v>16</v>
      </c>
      <c r="M513" s="1" t="s">
        <v>16</v>
      </c>
      <c r="N513" s="1" t="s">
        <v>16</v>
      </c>
      <c r="O513" s="1">
        <v>71.2</v>
      </c>
      <c r="P513" s="1">
        <v>1.0</v>
      </c>
    </row>
    <row r="514">
      <c r="A514" s="1" t="s">
        <v>29</v>
      </c>
      <c r="B514" s="1" t="s">
        <v>1237</v>
      </c>
      <c r="C514" s="2" t="s">
        <v>1033</v>
      </c>
      <c r="D514" s="1" t="s">
        <v>19</v>
      </c>
      <c r="E51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514" s="1" t="s">
        <v>258</v>
      </c>
      <c r="G514" s="1" t="s">
        <v>259</v>
      </c>
      <c r="H514" s="1" t="s">
        <v>260</v>
      </c>
      <c r="I514" s="1" t="s">
        <v>16</v>
      </c>
      <c r="J514" s="1" t="s">
        <v>23</v>
      </c>
      <c r="K514" s="1" t="s">
        <v>16</v>
      </c>
      <c r="L514" s="1" t="s">
        <v>16</v>
      </c>
      <c r="M514" s="1" t="s">
        <v>16</v>
      </c>
      <c r="N514" s="1" t="s">
        <v>16</v>
      </c>
      <c r="O514" s="1">
        <v>63.2</v>
      </c>
      <c r="P514" s="1">
        <v>1.0</v>
      </c>
    </row>
    <row r="515">
      <c r="A515" s="1" t="s">
        <v>29</v>
      </c>
      <c r="B515" s="1" t="s">
        <v>1238</v>
      </c>
      <c r="C515" s="2" t="s">
        <v>1033</v>
      </c>
      <c r="D515" s="1" t="s">
        <v>19</v>
      </c>
      <c r="E515" s="3" t="str">
        <f>HYPERLINK("https://fyndiq.se/produkt/fb71bd1df0c24a44/", "2-Pack Samsung Galaxy A34 (5G) - 9H Härdat Glass - 3D Super Kvalitet")</f>
        <v>2-Pack Samsung Galaxy A34 (5G) - 9H Härdat Glass - 3D Super Kvalitet</v>
      </c>
      <c r="F515" s="1" t="s">
        <v>75</v>
      </c>
      <c r="G515" s="1" t="s">
        <v>76</v>
      </c>
      <c r="H515" s="1" t="s">
        <v>77</v>
      </c>
      <c r="I515" s="1" t="s">
        <v>16</v>
      </c>
      <c r="J515" s="1" t="s">
        <v>23</v>
      </c>
      <c r="K515" s="1" t="s">
        <v>16</v>
      </c>
      <c r="L515" s="1" t="s">
        <v>16</v>
      </c>
      <c r="M515" s="1" t="s">
        <v>16</v>
      </c>
      <c r="N515" s="1" t="s">
        <v>16</v>
      </c>
      <c r="O515" s="1">
        <v>63.2</v>
      </c>
      <c r="P515" s="1">
        <v>1.0</v>
      </c>
    </row>
    <row r="516">
      <c r="A516" s="1" t="s">
        <v>29</v>
      </c>
      <c r="B516" s="1" t="s">
        <v>1239</v>
      </c>
      <c r="C516" s="2" t="s">
        <v>1033</v>
      </c>
      <c r="D516" s="1" t="s">
        <v>19</v>
      </c>
      <c r="E516" s="3" t="str">
        <f>HYPERLINK("https://fyndiq.se/produkt/8d7960028c1a40a4/", "2 Pack Xiaomi 11T Pro 5G - Härdat glas 9H - Super kvalitet 3D")</f>
        <v>2 Pack Xiaomi 11T Pro 5G - Härdat glas 9H - Super kvalitet 3D</v>
      </c>
      <c r="F516" s="1" t="s">
        <v>112</v>
      </c>
      <c r="G516" s="1" t="s">
        <v>113</v>
      </c>
      <c r="H516" s="1" t="s">
        <v>114</v>
      </c>
      <c r="I516" s="1" t="s">
        <v>16</v>
      </c>
      <c r="J516" s="1" t="s">
        <v>23</v>
      </c>
      <c r="K516" s="1" t="s">
        <v>16</v>
      </c>
      <c r="L516" s="1" t="s">
        <v>16</v>
      </c>
      <c r="M516" s="1" t="s">
        <v>16</v>
      </c>
      <c r="N516" s="1" t="s">
        <v>16</v>
      </c>
      <c r="O516" s="1">
        <v>63.2</v>
      </c>
      <c r="P516" s="1">
        <v>1.0</v>
      </c>
    </row>
    <row r="517">
      <c r="A517" s="1" t="s">
        <v>29</v>
      </c>
      <c r="B517" s="1" t="s">
        <v>1240</v>
      </c>
      <c r="C517" s="2" t="s">
        <v>1033</v>
      </c>
      <c r="D517" s="1" t="s">
        <v>19</v>
      </c>
      <c r="E517" s="3" t="str">
        <f>HYPERLINK("https://fyndiq.se/produkt/f47e8401d83f4d58/", "2-Pack Samsung S8 Skärmskydd - Härdat Glas 9H - Super kvalitet 3D")</f>
        <v>2-Pack Samsung S8 Skärmskydd - Härdat Glas 9H - Super kvalitet 3D</v>
      </c>
      <c r="F517" s="1" t="s">
        <v>750</v>
      </c>
      <c r="G517" s="1" t="s">
        <v>751</v>
      </c>
      <c r="H517" s="1" t="s">
        <v>752</v>
      </c>
      <c r="I517" s="1" t="s">
        <v>16</v>
      </c>
      <c r="J517" s="1" t="s">
        <v>23</v>
      </c>
      <c r="K517" s="1" t="s">
        <v>16</v>
      </c>
      <c r="L517" s="1" t="s">
        <v>16</v>
      </c>
      <c r="M517" s="1" t="s">
        <v>16</v>
      </c>
      <c r="N517" s="1" t="s">
        <v>16</v>
      </c>
      <c r="O517" s="1">
        <v>63.2</v>
      </c>
      <c r="P517" s="1">
        <v>1.0</v>
      </c>
    </row>
    <row r="518">
      <c r="A518" s="1" t="s">
        <v>29</v>
      </c>
      <c r="B518" s="1" t="s">
        <v>1241</v>
      </c>
      <c r="C518" s="2" t="s">
        <v>1033</v>
      </c>
      <c r="D518" s="1" t="s">
        <v>19</v>
      </c>
      <c r="E518" s="3" t="str">
        <f>HYPERLINK("https://fyndiq.se/produkt/c8cebab9948b43c1/", "2-Pack Apple Watch 40mm – Härdat glas 9H – Super kvalitet 3D")</f>
        <v>2-Pack Apple Watch 40mm – Härdat glas 9H – Super kvalitet 3D</v>
      </c>
      <c r="F518" s="1" t="s">
        <v>357</v>
      </c>
      <c r="G518" s="1" t="s">
        <v>358</v>
      </c>
      <c r="H518" s="1" t="s">
        <v>359</v>
      </c>
      <c r="I518" s="1" t="s">
        <v>16</v>
      </c>
      <c r="J518" s="1" t="s">
        <v>23</v>
      </c>
      <c r="K518" s="1" t="s">
        <v>16</v>
      </c>
      <c r="L518" s="1" t="s">
        <v>16</v>
      </c>
      <c r="M518" s="1" t="s">
        <v>16</v>
      </c>
      <c r="N518" s="1" t="s">
        <v>16</v>
      </c>
      <c r="O518" s="1">
        <v>55.2</v>
      </c>
      <c r="P518" s="1">
        <v>1.0</v>
      </c>
    </row>
    <row r="519">
      <c r="A519" s="1" t="s">
        <v>29</v>
      </c>
      <c r="B519" s="1" t="s">
        <v>1242</v>
      </c>
      <c r="C519" s="2" t="s">
        <v>1033</v>
      </c>
      <c r="D519" s="1" t="s">
        <v>19</v>
      </c>
      <c r="E519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519" s="1" t="s">
        <v>1243</v>
      </c>
      <c r="G519" s="1" t="s">
        <v>1244</v>
      </c>
      <c r="H519" s="1" t="s">
        <v>1245</v>
      </c>
      <c r="I519" s="1" t="s">
        <v>16</v>
      </c>
      <c r="J519" s="1" t="s">
        <v>23</v>
      </c>
      <c r="K519" s="1" t="s">
        <v>16</v>
      </c>
      <c r="L519" s="1" t="s">
        <v>16</v>
      </c>
      <c r="M519" s="1" t="s">
        <v>16</v>
      </c>
      <c r="N519" s="1" t="s">
        <v>16</v>
      </c>
      <c r="O519" s="1">
        <v>71.2</v>
      </c>
      <c r="P519" s="1">
        <v>1.0</v>
      </c>
    </row>
    <row r="520">
      <c r="A520" s="1" t="s">
        <v>29</v>
      </c>
      <c r="B520" s="1" t="s">
        <v>1246</v>
      </c>
      <c r="C520" s="2" t="s">
        <v>1033</v>
      </c>
      <c r="D520" s="1" t="s">
        <v>19</v>
      </c>
      <c r="E520" s="3" t="str">
        <f>HYPERLINK("https://fyndiq.se/produkt/e19fcc2ab2124f8a/", "2-Pack Iphone 13 Pro - 9H Härdat Glass - Top Kvalitet  3D")</f>
        <v>2-Pack Iphone 13 Pro - 9H Härdat Glass - Top Kvalitet  3D</v>
      </c>
      <c r="F520" s="1" t="s">
        <v>555</v>
      </c>
      <c r="G520" s="1" t="s">
        <v>556</v>
      </c>
      <c r="H520" s="1" t="s">
        <v>557</v>
      </c>
      <c r="I520" s="1" t="s">
        <v>16</v>
      </c>
      <c r="J520" s="1" t="s">
        <v>23</v>
      </c>
      <c r="K520" s="1" t="s">
        <v>16</v>
      </c>
      <c r="L520" s="1" t="s">
        <v>16</v>
      </c>
      <c r="M520" s="1" t="s">
        <v>16</v>
      </c>
      <c r="N520" s="1" t="s">
        <v>16</v>
      </c>
      <c r="O520" s="1">
        <v>55.2</v>
      </c>
      <c r="P520" s="1">
        <v>1.0</v>
      </c>
    </row>
    <row r="521">
      <c r="A521" s="1" t="s">
        <v>29</v>
      </c>
      <c r="B521" s="1" t="s">
        <v>1247</v>
      </c>
      <c r="C521" s="2" t="s">
        <v>1033</v>
      </c>
      <c r="D521" s="1" t="s">
        <v>19</v>
      </c>
      <c r="E52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21" s="1" t="s">
        <v>204</v>
      </c>
      <c r="G521" s="1" t="s">
        <v>205</v>
      </c>
      <c r="H521" s="1" t="s">
        <v>206</v>
      </c>
      <c r="I521" s="1" t="s">
        <v>16</v>
      </c>
      <c r="J521" s="1" t="s">
        <v>23</v>
      </c>
      <c r="K521" s="1" t="s">
        <v>16</v>
      </c>
      <c r="L521" s="1" t="s">
        <v>16</v>
      </c>
      <c r="M521" s="1" t="s">
        <v>16</v>
      </c>
      <c r="N521" s="1" t="s">
        <v>16</v>
      </c>
      <c r="O521" s="1">
        <v>71.2</v>
      </c>
      <c r="P521" s="1">
        <v>1.0</v>
      </c>
    </row>
    <row r="522">
      <c r="A522" s="1" t="s">
        <v>29</v>
      </c>
      <c r="B522" s="1" t="s">
        <v>1248</v>
      </c>
      <c r="C522" s="2" t="s">
        <v>1033</v>
      </c>
      <c r="D522" s="1" t="s">
        <v>19</v>
      </c>
      <c r="E5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22" s="1" t="s">
        <v>103</v>
      </c>
      <c r="G522" s="1" t="s">
        <v>104</v>
      </c>
      <c r="H522" s="1" t="s">
        <v>105</v>
      </c>
      <c r="I522" s="1" t="s">
        <v>16</v>
      </c>
      <c r="J522" s="1" t="s">
        <v>23</v>
      </c>
      <c r="K522" s="1" t="s">
        <v>16</v>
      </c>
      <c r="L522" s="1" t="s">
        <v>16</v>
      </c>
      <c r="M522" s="1" t="s">
        <v>16</v>
      </c>
      <c r="N522" s="1" t="s">
        <v>16</v>
      </c>
      <c r="O522" s="1">
        <v>63.2</v>
      </c>
      <c r="P522" s="1">
        <v>1.0</v>
      </c>
    </row>
    <row r="523">
      <c r="A523" s="1" t="s">
        <v>29</v>
      </c>
      <c r="B523" s="1" t="s">
        <v>1249</v>
      </c>
      <c r="C523" s="2" t="s">
        <v>1033</v>
      </c>
      <c r="D523" s="1" t="s">
        <v>19</v>
      </c>
      <c r="E523" s="3" t="str">
        <f>HYPERLINK("https://fyndiq.se/produkt/0761aaa290b14d5d/", "2-Pack Motorola Moto G73 - Härdat Glas 9H -Super kvalitet 3D Skärmskydd")</f>
        <v>2-Pack Motorola Moto G73 - Härdat Glas 9H -Super kvalitet 3D Skärmskydd</v>
      </c>
      <c r="F523" s="1" t="s">
        <v>1250</v>
      </c>
      <c r="G523" s="1" t="s">
        <v>1251</v>
      </c>
      <c r="H523" s="1" t="s">
        <v>1252</v>
      </c>
      <c r="I523" s="1" t="s">
        <v>16</v>
      </c>
      <c r="J523" s="1" t="s">
        <v>23</v>
      </c>
      <c r="K523" s="1" t="s">
        <v>16</v>
      </c>
      <c r="L523" s="1" t="s">
        <v>16</v>
      </c>
      <c r="M523" s="1" t="s">
        <v>16</v>
      </c>
      <c r="N523" s="1" t="s">
        <v>16</v>
      </c>
      <c r="O523" s="1">
        <v>63.2</v>
      </c>
      <c r="P523" s="1">
        <v>1.0</v>
      </c>
    </row>
    <row r="524">
      <c r="A524" s="1" t="s">
        <v>29</v>
      </c>
      <c r="B524" s="1" t="s">
        <v>1253</v>
      </c>
      <c r="C524" s="2" t="s">
        <v>1254</v>
      </c>
      <c r="D524" s="1" t="s">
        <v>19</v>
      </c>
      <c r="E524" s="3" t="str">
        <f>HYPERLINK("https://fyndiq.se/produkt/fc0688ffd0534ad2/", "2 Pack Samsung Galaxy Note 20 5G -Härdat glas 9H -Super kvalitet")</f>
        <v>2 Pack Samsung Galaxy Note 20 5G -Härdat glas 9H -Super kvalitet</v>
      </c>
      <c r="F524" s="1" t="s">
        <v>948</v>
      </c>
      <c r="G524" s="1" t="s">
        <v>949</v>
      </c>
      <c r="H524" s="1" t="s">
        <v>950</v>
      </c>
      <c r="I524" s="1" t="s">
        <v>16</v>
      </c>
      <c r="J524" s="1" t="s">
        <v>23</v>
      </c>
      <c r="K524" s="1" t="s">
        <v>16</v>
      </c>
      <c r="L524" s="1" t="s">
        <v>16</v>
      </c>
      <c r="M524" s="1" t="s">
        <v>16</v>
      </c>
      <c r="N524" s="1" t="s">
        <v>16</v>
      </c>
      <c r="O524" s="1">
        <v>63.2</v>
      </c>
      <c r="P524" s="1">
        <v>1.0</v>
      </c>
    </row>
    <row r="525">
      <c r="A525" s="1" t="s">
        <v>29</v>
      </c>
      <c r="B525" s="1" t="s">
        <v>1255</v>
      </c>
      <c r="C525" s="2" t="s">
        <v>1254</v>
      </c>
      <c r="D525" s="1" t="s">
        <v>19</v>
      </c>
      <c r="E525" s="3" t="str">
        <f>HYPERLINK("https://fyndiq.se/produkt/dfe28e565d2e4c8d/", "2 Pack Samsung S21 FE - 9H Härdat Glass - Super Kvalitet 3D")</f>
        <v>2 Pack Samsung S21 FE - 9H Härdat Glass - Super Kvalitet 3D</v>
      </c>
      <c r="F525" s="1" t="s">
        <v>276</v>
      </c>
      <c r="G525" s="1" t="s">
        <v>277</v>
      </c>
      <c r="H525" s="1" t="s">
        <v>278</v>
      </c>
      <c r="I525" s="1" t="s">
        <v>16</v>
      </c>
      <c r="J525" s="1" t="s">
        <v>23</v>
      </c>
      <c r="K525" s="1" t="s">
        <v>16</v>
      </c>
      <c r="L525" s="1" t="s">
        <v>16</v>
      </c>
      <c r="M525" s="1" t="s">
        <v>16</v>
      </c>
      <c r="N525" s="1" t="s">
        <v>16</v>
      </c>
      <c r="O525" s="1">
        <v>63.2</v>
      </c>
      <c r="P525" s="1">
        <v>1.0</v>
      </c>
    </row>
    <row r="526">
      <c r="A526" s="1" t="s">
        <v>29</v>
      </c>
      <c r="B526" s="1" t="s">
        <v>1256</v>
      </c>
      <c r="C526" s="2" t="s">
        <v>1254</v>
      </c>
      <c r="D526" s="1" t="s">
        <v>19</v>
      </c>
      <c r="E526" s="3" t="str">
        <f>HYPERLINK("https://fyndiq.se/produkt/e25e081a72dc4cb1/", "2-Pack Xiaomi 10T Pro 5G - Härdat glas 9H-Super kvalitet 3D")</f>
        <v>2-Pack Xiaomi 10T Pro 5G - Härdat glas 9H-Super kvalitet 3D</v>
      </c>
      <c r="F526" s="1" t="s">
        <v>1257</v>
      </c>
      <c r="G526" s="1" t="s">
        <v>1258</v>
      </c>
      <c r="H526" s="1" t="s">
        <v>1259</v>
      </c>
      <c r="I526" s="1" t="s">
        <v>16</v>
      </c>
      <c r="J526" s="1" t="s">
        <v>23</v>
      </c>
      <c r="K526" s="1" t="s">
        <v>16</v>
      </c>
      <c r="L526" s="1" t="s">
        <v>16</v>
      </c>
      <c r="M526" s="1" t="s">
        <v>16</v>
      </c>
      <c r="N526" s="1" t="s">
        <v>16</v>
      </c>
      <c r="O526" s="1">
        <v>63.2</v>
      </c>
      <c r="P526" s="1">
        <v>1.0</v>
      </c>
    </row>
    <row r="527">
      <c r="A527" s="1" t="s">
        <v>29</v>
      </c>
      <c r="B527" s="1" t="s">
        <v>1260</v>
      </c>
      <c r="C527" s="2" t="s">
        <v>1254</v>
      </c>
      <c r="D527" s="1" t="s">
        <v>19</v>
      </c>
      <c r="E527" s="3" t="str">
        <f>HYPERLINK("https://fyndiq.se/produkt/c6f3e47a88184e8d/", "2-Pack SAMSUNG A55 Skärmskydd - Härdat Glas 9H - Super kvalitet 3D")</f>
        <v>2-Pack SAMSUNG A55 Skärmskydd - Härdat Glas 9H - Super kvalitet 3D</v>
      </c>
      <c r="F527" s="1" t="s">
        <v>83</v>
      </c>
      <c r="G527" s="1" t="s">
        <v>84</v>
      </c>
      <c r="H527" s="1" t="s">
        <v>85</v>
      </c>
      <c r="I527" s="1" t="s">
        <v>16</v>
      </c>
      <c r="J527" s="1" t="s">
        <v>23</v>
      </c>
      <c r="K527" s="1" t="s">
        <v>16</v>
      </c>
      <c r="L527" s="1" t="s">
        <v>16</v>
      </c>
      <c r="M527" s="1" t="s">
        <v>16</v>
      </c>
      <c r="N527" s="1" t="s">
        <v>16</v>
      </c>
      <c r="O527" s="1">
        <v>63.2</v>
      </c>
      <c r="P527" s="1">
        <v>1.0</v>
      </c>
    </row>
    <row r="528">
      <c r="A528" s="1" t="s">
        <v>29</v>
      </c>
      <c r="B528" s="1" t="s">
        <v>1261</v>
      </c>
      <c r="C528" s="2" t="s">
        <v>1254</v>
      </c>
      <c r="D528" s="1" t="s">
        <v>19</v>
      </c>
      <c r="E528" s="3" t="str">
        <f>HYPERLINK("https://fyndiq.se/produkt/f15b82570d4144d0/", "2-Pack Apple Watch 41mm – Härdat glas 9H – Super kvalitet 3D")</f>
        <v>2-Pack Apple Watch 41mm – Härdat glas 9H – Super kvalitet 3D</v>
      </c>
      <c r="F528" s="1" t="s">
        <v>144</v>
      </c>
      <c r="G528" s="1" t="s">
        <v>145</v>
      </c>
      <c r="H528" s="1" t="s">
        <v>146</v>
      </c>
      <c r="I528" s="1" t="s">
        <v>16</v>
      </c>
      <c r="J528" s="1" t="s">
        <v>23</v>
      </c>
      <c r="K528" s="1" t="s">
        <v>16</v>
      </c>
      <c r="L528" s="1" t="s">
        <v>16</v>
      </c>
      <c r="M528" s="1" t="s">
        <v>16</v>
      </c>
      <c r="N528" s="1" t="s">
        <v>16</v>
      </c>
      <c r="O528" s="1">
        <v>55.2</v>
      </c>
      <c r="P528" s="1">
        <v>1.0</v>
      </c>
    </row>
    <row r="529">
      <c r="A529" s="1" t="s">
        <v>29</v>
      </c>
      <c r="B529" s="1" t="s">
        <v>1262</v>
      </c>
      <c r="C529" s="2" t="s">
        <v>1254</v>
      </c>
      <c r="D529" s="1" t="s">
        <v>19</v>
      </c>
      <c r="E529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529" s="1" t="s">
        <v>1263</v>
      </c>
      <c r="G529" s="1" t="s">
        <v>1264</v>
      </c>
      <c r="H529" s="1" t="s">
        <v>1265</v>
      </c>
      <c r="I529" s="1" t="s">
        <v>16</v>
      </c>
      <c r="J529" s="1" t="s">
        <v>23</v>
      </c>
      <c r="K529" s="1" t="s">
        <v>16</v>
      </c>
      <c r="L529" s="1" t="s">
        <v>16</v>
      </c>
      <c r="M529" s="1" t="s">
        <v>16</v>
      </c>
      <c r="N529" s="1" t="s">
        <v>16</v>
      </c>
      <c r="O529" s="1">
        <v>79.2</v>
      </c>
      <c r="P529" s="1">
        <v>1.0</v>
      </c>
    </row>
    <row r="530">
      <c r="A530" s="1" t="s">
        <v>29</v>
      </c>
      <c r="B530" s="1" t="s">
        <v>1266</v>
      </c>
      <c r="C530" s="2" t="s">
        <v>1254</v>
      </c>
      <c r="D530" s="1" t="s">
        <v>19</v>
      </c>
      <c r="E530" s="3" t="str">
        <f>HYPERLINK("https://fyndiq.se/produkt/bc024a13b1494eae/", "2-Pack Samsung A35 Skärmskydd i Härdat Glas")</f>
        <v>2-Pack Samsung A35 Skärmskydd i Härdat Glas</v>
      </c>
      <c r="F530" s="1" t="s">
        <v>1267</v>
      </c>
      <c r="G530" s="1" t="s">
        <v>1268</v>
      </c>
      <c r="H530" s="1" t="s">
        <v>1269</v>
      </c>
      <c r="I530" s="1" t="s">
        <v>16</v>
      </c>
      <c r="J530" s="1" t="s">
        <v>23</v>
      </c>
      <c r="K530" s="1" t="s">
        <v>16</v>
      </c>
      <c r="L530" s="1" t="s">
        <v>16</v>
      </c>
      <c r="M530" s="1" t="s">
        <v>16</v>
      </c>
      <c r="N530" s="1" t="s">
        <v>16</v>
      </c>
      <c r="O530" s="1">
        <v>63.2</v>
      </c>
      <c r="P530" s="1">
        <v>1.0</v>
      </c>
    </row>
    <row r="531">
      <c r="A531" s="1" t="s">
        <v>29</v>
      </c>
      <c r="B531" s="1" t="s">
        <v>1270</v>
      </c>
      <c r="C531" s="2" t="s">
        <v>1254</v>
      </c>
      <c r="D531" s="1" t="s">
        <v>19</v>
      </c>
      <c r="E531" s="3" t="str">
        <f>HYPERLINK("https://fyndiq.se/produkt/0f244212ec124dcd/", "2 Pack OnePlus 9 5G - Härdat glas 9H - Super kvalitet 3D Skärmskydd")</f>
        <v>2 Pack OnePlus 9 5G - Härdat glas 9H - Super kvalitet 3D Skärmskydd</v>
      </c>
      <c r="F531" s="1" t="s">
        <v>803</v>
      </c>
      <c r="G531" s="1" t="s">
        <v>804</v>
      </c>
      <c r="H531" s="1" t="s">
        <v>805</v>
      </c>
      <c r="I531" s="1" t="s">
        <v>16</v>
      </c>
      <c r="J531" s="1" t="s">
        <v>23</v>
      </c>
      <c r="K531" s="1" t="s">
        <v>16</v>
      </c>
      <c r="L531" s="1" t="s">
        <v>16</v>
      </c>
      <c r="M531" s="1" t="s">
        <v>16</v>
      </c>
      <c r="N531" s="1" t="s">
        <v>16</v>
      </c>
      <c r="O531" s="1">
        <v>63.2</v>
      </c>
      <c r="P531" s="1">
        <v>1.0</v>
      </c>
    </row>
    <row r="532">
      <c r="A532" s="1" t="s">
        <v>29</v>
      </c>
      <c r="B532" s="1" t="s">
        <v>1271</v>
      </c>
      <c r="C532" s="2" t="s">
        <v>1254</v>
      </c>
      <c r="D532" s="1" t="s">
        <v>19</v>
      </c>
      <c r="E532" s="3" t="str">
        <f>HYPERLINK("https://fyndiq.se/produkt/13e76851ca504320/", "2-Pack Samsung Galaxy S22 Ultra - Härdat glas 9H - Top kvalitet")</f>
        <v>2-Pack Samsung Galaxy S22 Ultra - Härdat glas 9H - Top kvalitet</v>
      </c>
      <c r="F532" s="1" t="s">
        <v>140</v>
      </c>
      <c r="G532" s="1" t="s">
        <v>141</v>
      </c>
      <c r="H532" s="1" t="s">
        <v>142</v>
      </c>
      <c r="I532" s="1" t="s">
        <v>16</v>
      </c>
      <c r="J532" s="1" t="s">
        <v>23</v>
      </c>
      <c r="K532" s="1" t="s">
        <v>16</v>
      </c>
      <c r="L532" s="1" t="s">
        <v>16</v>
      </c>
      <c r="M532" s="1" t="s">
        <v>16</v>
      </c>
      <c r="N532" s="1" t="s">
        <v>16</v>
      </c>
      <c r="O532" s="1">
        <v>63.2</v>
      </c>
      <c r="P532" s="1">
        <v>1.0</v>
      </c>
    </row>
    <row r="533">
      <c r="A533" s="1" t="s">
        <v>29</v>
      </c>
      <c r="B533" s="1" t="s">
        <v>1272</v>
      </c>
      <c r="C533" s="2" t="s">
        <v>1254</v>
      </c>
      <c r="D533" s="1" t="s">
        <v>19</v>
      </c>
      <c r="E533" s="3" t="str">
        <f>HYPERLINK("https://fyndiq.se/produkt/d2c30baa04ab483c/", "2-Pack Samsung A22 5G Skärmskydd - Härdat Glas 9H - Super kvalitet 3D")</f>
        <v>2-Pack Samsung A22 5G Skärmskydd - Härdat Glas 9H - Super kvalitet 3D</v>
      </c>
      <c r="F533" s="1" t="s">
        <v>1273</v>
      </c>
      <c r="G533" s="1" t="s">
        <v>1274</v>
      </c>
      <c r="H533" s="1" t="s">
        <v>1275</v>
      </c>
      <c r="I533" s="1" t="s">
        <v>16</v>
      </c>
      <c r="J533" s="1" t="s">
        <v>23</v>
      </c>
      <c r="K533" s="1" t="s">
        <v>16</v>
      </c>
      <c r="L533" s="1" t="s">
        <v>16</v>
      </c>
      <c r="M533" s="1" t="s">
        <v>16</v>
      </c>
      <c r="N533" s="1" t="s">
        <v>16</v>
      </c>
      <c r="O533" s="1">
        <v>63.2</v>
      </c>
      <c r="P533" s="1">
        <v>1.0</v>
      </c>
    </row>
    <row r="534">
      <c r="A534" s="1" t="s">
        <v>29</v>
      </c>
      <c r="B534" s="1" t="s">
        <v>1276</v>
      </c>
      <c r="C534" s="2" t="s">
        <v>1254</v>
      </c>
      <c r="D534" s="1" t="s">
        <v>19</v>
      </c>
      <c r="E534" s="3" t="str">
        <f>HYPERLINK("https://fyndiq.se/produkt/c6f3e47a88184e8d/", "2-Pack SAMSUNG A55 Skärmskydd - Härdat Glas 9H - Super kvalitet 3D")</f>
        <v>2-Pack SAMSUNG A55 Skärmskydd - Härdat Glas 9H - Super kvalitet 3D</v>
      </c>
      <c r="F534" s="1" t="s">
        <v>83</v>
      </c>
      <c r="G534" s="1" t="s">
        <v>84</v>
      </c>
      <c r="H534" s="1" t="s">
        <v>85</v>
      </c>
      <c r="I534" s="1" t="s">
        <v>16</v>
      </c>
      <c r="J534" s="1" t="s">
        <v>23</v>
      </c>
      <c r="K534" s="1" t="s">
        <v>16</v>
      </c>
      <c r="L534" s="1" t="s">
        <v>16</v>
      </c>
      <c r="M534" s="1" t="s">
        <v>16</v>
      </c>
      <c r="N534" s="1" t="s">
        <v>16</v>
      </c>
      <c r="O534" s="1">
        <v>63.2</v>
      </c>
      <c r="P534" s="1">
        <v>1.0</v>
      </c>
    </row>
    <row r="535">
      <c r="A535" s="1" t="s">
        <v>29</v>
      </c>
      <c r="B535" s="1" t="s">
        <v>1277</v>
      </c>
      <c r="C535" s="2" t="s">
        <v>1254</v>
      </c>
      <c r="D535" s="1" t="s">
        <v>19</v>
      </c>
      <c r="E535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535" s="1" t="s">
        <v>1278</v>
      </c>
      <c r="G535" s="1" t="s">
        <v>1279</v>
      </c>
      <c r="H535" s="1" t="s">
        <v>1280</v>
      </c>
      <c r="I535" s="1" t="s">
        <v>16</v>
      </c>
      <c r="J535" s="1" t="s">
        <v>23</v>
      </c>
      <c r="K535" s="1" t="s">
        <v>16</v>
      </c>
      <c r="L535" s="1" t="s">
        <v>16</v>
      </c>
      <c r="M535" s="1" t="s">
        <v>16</v>
      </c>
      <c r="N535" s="1" t="s">
        <v>16</v>
      </c>
      <c r="O535" s="1">
        <v>63.2</v>
      </c>
      <c r="P535" s="1">
        <v>1.0</v>
      </c>
    </row>
    <row r="536">
      <c r="A536" s="1" t="s">
        <v>29</v>
      </c>
      <c r="B536" s="1" t="s">
        <v>1281</v>
      </c>
      <c r="C536" s="2" t="s">
        <v>1254</v>
      </c>
      <c r="D536" s="1" t="s">
        <v>19</v>
      </c>
      <c r="E536" s="3" t="str">
        <f>HYPERLINK("https://fyndiq.se/produkt/9e488e35f28b4b0b/", "2-Pack GOOGLE PIXEL 6A Skärmskydd - Härdat Glas 9H - Super kvalitet 3D")</f>
        <v>2-Pack GOOGLE PIXEL 6A Skärmskydd - Härdat Glas 9H - Super kvalitet 3D</v>
      </c>
      <c r="F536" s="1" t="s">
        <v>196</v>
      </c>
      <c r="G536" s="1" t="s">
        <v>197</v>
      </c>
      <c r="H536" s="1" t="s">
        <v>198</v>
      </c>
      <c r="I536" s="1" t="s">
        <v>16</v>
      </c>
      <c r="J536" s="1" t="s">
        <v>23</v>
      </c>
      <c r="K536" s="1" t="s">
        <v>16</v>
      </c>
      <c r="L536" s="1" t="s">
        <v>16</v>
      </c>
      <c r="M536" s="1" t="s">
        <v>16</v>
      </c>
      <c r="N536" s="1" t="s">
        <v>16</v>
      </c>
      <c r="O536" s="1">
        <v>63.2</v>
      </c>
      <c r="P536" s="1">
        <v>1.0</v>
      </c>
    </row>
    <row r="537">
      <c r="A537" s="1" t="s">
        <v>29</v>
      </c>
      <c r="B537" s="1" t="s">
        <v>1282</v>
      </c>
      <c r="C537" s="2" t="s">
        <v>1254</v>
      </c>
      <c r="D537" s="1" t="s">
        <v>19</v>
      </c>
      <c r="E537" s="3" t="str">
        <f>HYPERLINK("https://fyndiq.se/produkt/0a890dd972c4463d/", "2-Pack Samsung Galaxy A52s 5G - Härdat glas 9H - Super kvalitet")</f>
        <v>2-Pack Samsung Galaxy A52s 5G - Härdat glas 9H - Super kvalitet</v>
      </c>
      <c r="F537" s="1" t="s">
        <v>442</v>
      </c>
      <c r="G537" s="1" t="s">
        <v>443</v>
      </c>
      <c r="H537" s="1" t="s">
        <v>444</v>
      </c>
      <c r="I537" s="1" t="s">
        <v>16</v>
      </c>
      <c r="J537" s="1" t="s">
        <v>23</v>
      </c>
      <c r="K537" s="1" t="s">
        <v>16</v>
      </c>
      <c r="L537" s="1" t="s">
        <v>16</v>
      </c>
      <c r="M537" s="1" t="s">
        <v>16</v>
      </c>
      <c r="N537" s="1" t="s">
        <v>16</v>
      </c>
      <c r="O537" s="1">
        <v>63.2</v>
      </c>
      <c r="P537" s="1">
        <v>1.0</v>
      </c>
    </row>
    <row r="538">
      <c r="A538" s="1" t="s">
        <v>29</v>
      </c>
      <c r="B538" s="1" t="s">
        <v>1283</v>
      </c>
      <c r="C538" s="2" t="s">
        <v>1254</v>
      </c>
      <c r="D538" s="1" t="s">
        <v>19</v>
      </c>
      <c r="E538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538" s="1" t="s">
        <v>163</v>
      </c>
      <c r="G538" s="1" t="s">
        <v>164</v>
      </c>
      <c r="H538" s="1" t="s">
        <v>165</v>
      </c>
      <c r="I538" s="1" t="s">
        <v>16</v>
      </c>
      <c r="J538" s="1" t="s">
        <v>23</v>
      </c>
      <c r="K538" s="1" t="s">
        <v>16</v>
      </c>
      <c r="L538" s="1" t="s">
        <v>16</v>
      </c>
      <c r="M538" s="1" t="s">
        <v>16</v>
      </c>
      <c r="N538" s="1" t="s">
        <v>16</v>
      </c>
      <c r="O538" s="1">
        <v>63.2</v>
      </c>
      <c r="P538" s="1">
        <v>1.0</v>
      </c>
    </row>
    <row r="539">
      <c r="A539" s="1" t="s">
        <v>29</v>
      </c>
      <c r="B539" s="1" t="s">
        <v>1284</v>
      </c>
      <c r="C539" s="2" t="s">
        <v>1254</v>
      </c>
      <c r="D539" s="1" t="s">
        <v>19</v>
      </c>
      <c r="E539" s="3" t="str">
        <f>HYPERLINK("https://fyndiq.se/produkt/0a890dd972c4463d/", "2-Pack Samsung Galaxy A52s 5G - Härdat glas 9H - Super kvalitet")</f>
        <v>2-Pack Samsung Galaxy A52s 5G - Härdat glas 9H - Super kvalitet</v>
      </c>
      <c r="F539" s="1" t="s">
        <v>442</v>
      </c>
      <c r="G539" s="1" t="s">
        <v>443</v>
      </c>
      <c r="H539" s="1" t="s">
        <v>444</v>
      </c>
      <c r="I539" s="1" t="s">
        <v>16</v>
      </c>
      <c r="J539" s="1" t="s">
        <v>23</v>
      </c>
      <c r="K539" s="1" t="s">
        <v>16</v>
      </c>
      <c r="L539" s="1" t="s">
        <v>16</v>
      </c>
      <c r="M539" s="1" t="s">
        <v>16</v>
      </c>
      <c r="N539" s="1" t="s">
        <v>16</v>
      </c>
      <c r="O539" s="1">
        <v>63.2</v>
      </c>
      <c r="P539" s="1">
        <v>1.0</v>
      </c>
    </row>
    <row r="540">
      <c r="A540" s="1" t="s">
        <v>29</v>
      </c>
      <c r="B540" s="1" t="s">
        <v>1285</v>
      </c>
      <c r="C540" s="2" t="s">
        <v>1254</v>
      </c>
      <c r="D540" s="1" t="s">
        <v>19</v>
      </c>
      <c r="E540" s="3" t="str">
        <f>HYPERLINK("https://fyndiq.se/produkt/5bbb6f7ec07d45f9/", "2-Pack Samsung XCOVER 5 Skärmskydd - Härdat Glas 9H - Super kvalitet 3D")</f>
        <v>2-Pack Samsung XCOVER 5 Skärmskydd - Härdat Glas 9H - Super kvalitet 3D</v>
      </c>
      <c r="F540" s="1" t="s">
        <v>1039</v>
      </c>
      <c r="G540" s="1" t="s">
        <v>1040</v>
      </c>
      <c r="H540" s="1" t="s">
        <v>1041</v>
      </c>
      <c r="I540" s="1" t="s">
        <v>16</v>
      </c>
      <c r="J540" s="1" t="s">
        <v>23</v>
      </c>
      <c r="K540" s="1" t="s">
        <v>16</v>
      </c>
      <c r="L540" s="1" t="s">
        <v>16</v>
      </c>
      <c r="M540" s="1" t="s">
        <v>16</v>
      </c>
      <c r="N540" s="1" t="s">
        <v>16</v>
      </c>
      <c r="O540" s="1">
        <v>63.2</v>
      </c>
      <c r="P540" s="1">
        <v>1.0</v>
      </c>
    </row>
    <row r="541">
      <c r="A541" s="1" t="s">
        <v>29</v>
      </c>
      <c r="B541" s="1" t="s">
        <v>1286</v>
      </c>
      <c r="C541" s="2" t="s">
        <v>1254</v>
      </c>
      <c r="D541" s="1" t="s">
        <v>19</v>
      </c>
      <c r="E54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1" s="1" t="s">
        <v>103</v>
      </c>
      <c r="G541" s="1" t="s">
        <v>104</v>
      </c>
      <c r="H541" s="1" t="s">
        <v>105</v>
      </c>
      <c r="I541" s="1" t="s">
        <v>16</v>
      </c>
      <c r="J541" s="1" t="s">
        <v>23</v>
      </c>
      <c r="K541" s="1" t="s">
        <v>16</v>
      </c>
      <c r="L541" s="1" t="s">
        <v>16</v>
      </c>
      <c r="M541" s="1" t="s">
        <v>16</v>
      </c>
      <c r="N541" s="1" t="s">
        <v>16</v>
      </c>
      <c r="O541" s="1">
        <v>63.2</v>
      </c>
      <c r="P541" s="1">
        <v>1.0</v>
      </c>
    </row>
    <row r="542">
      <c r="A542" s="1" t="s">
        <v>29</v>
      </c>
      <c r="B542" s="1" t="s">
        <v>1287</v>
      </c>
      <c r="C542" s="2" t="s">
        <v>1254</v>
      </c>
      <c r="D542" s="1" t="s">
        <v>19</v>
      </c>
      <c r="E542" s="3" t="str">
        <f>HYPERLINK("https://fyndiq.se/produkt/acecbda921d14ae6/", "2 Pack Samsung Galaxy A70 - Härdat Glas 9H - Super Kvalitet 3D")</f>
        <v>2 Pack Samsung Galaxy A70 - Härdat Glas 9H - Super Kvalitet 3D</v>
      </c>
      <c r="F542" s="1" t="s">
        <v>327</v>
      </c>
      <c r="G542" s="1" t="s">
        <v>328</v>
      </c>
      <c r="H542" s="1" t="s">
        <v>329</v>
      </c>
      <c r="I542" s="1" t="s">
        <v>16</v>
      </c>
      <c r="J542" s="1" t="s">
        <v>23</v>
      </c>
      <c r="K542" s="1" t="s">
        <v>16</v>
      </c>
      <c r="L542" s="1" t="s">
        <v>16</v>
      </c>
      <c r="M542" s="1" t="s">
        <v>16</v>
      </c>
      <c r="N542" s="1" t="s">
        <v>16</v>
      </c>
      <c r="O542" s="1">
        <v>63.2</v>
      </c>
      <c r="P542" s="1">
        <v>1.0</v>
      </c>
    </row>
    <row r="543">
      <c r="A543" s="1" t="s">
        <v>29</v>
      </c>
      <c r="B543" s="1" t="s">
        <v>1288</v>
      </c>
      <c r="C543" s="2" t="s">
        <v>1254</v>
      </c>
      <c r="D543" s="1" t="s">
        <v>19</v>
      </c>
      <c r="E543" s="3" t="str">
        <f>HYPERLINK("https://fyndiq.se/produkt/c8cebab9948b43c1/", "2-Pack Apple Watch 40mm – Härdat glas 9H – Super kvalitet 3D")</f>
        <v>2-Pack Apple Watch 40mm – Härdat glas 9H – Super kvalitet 3D</v>
      </c>
      <c r="F543" s="1" t="s">
        <v>357</v>
      </c>
      <c r="G543" s="1" t="s">
        <v>358</v>
      </c>
      <c r="H543" s="1" t="s">
        <v>359</v>
      </c>
      <c r="I543" s="1" t="s">
        <v>16</v>
      </c>
      <c r="J543" s="1" t="s">
        <v>23</v>
      </c>
      <c r="K543" s="1" t="s">
        <v>16</v>
      </c>
      <c r="L543" s="1" t="s">
        <v>16</v>
      </c>
      <c r="M543" s="1" t="s">
        <v>16</v>
      </c>
      <c r="N543" s="1" t="s">
        <v>16</v>
      </c>
      <c r="O543" s="1">
        <v>55.2</v>
      </c>
      <c r="P543" s="1">
        <v>1.0</v>
      </c>
    </row>
    <row r="544">
      <c r="A544" s="1" t="s">
        <v>29</v>
      </c>
      <c r="B544" s="1" t="s">
        <v>1289</v>
      </c>
      <c r="C544" s="2" t="s">
        <v>1254</v>
      </c>
      <c r="D544" s="1" t="s">
        <v>19</v>
      </c>
      <c r="E54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544" s="1" t="s">
        <v>258</v>
      </c>
      <c r="G544" s="1" t="s">
        <v>259</v>
      </c>
      <c r="H544" s="1" t="s">
        <v>260</v>
      </c>
      <c r="I544" s="1" t="s">
        <v>16</v>
      </c>
      <c r="J544" s="1" t="s">
        <v>23</v>
      </c>
      <c r="K544" s="1" t="s">
        <v>16</v>
      </c>
      <c r="L544" s="1" t="s">
        <v>16</v>
      </c>
      <c r="M544" s="1" t="s">
        <v>16</v>
      </c>
      <c r="N544" s="1" t="s">
        <v>16</v>
      </c>
      <c r="O544" s="1">
        <v>63.2</v>
      </c>
      <c r="P544" s="1">
        <v>1.0</v>
      </c>
    </row>
    <row r="545">
      <c r="A545" s="1" t="s">
        <v>29</v>
      </c>
      <c r="B545" s="1" t="s">
        <v>1290</v>
      </c>
      <c r="C545" s="2" t="s">
        <v>1254</v>
      </c>
      <c r="D545" s="1" t="s">
        <v>19</v>
      </c>
      <c r="E545" s="3" t="str">
        <f>HYPERLINK("https://fyndiq.se/produkt/a00b62acc6644fd2/", "2-Pack Samsung Galaxy S10 - Härdat glas 9H – Super kvalitet 3D")</f>
        <v>2-Pack Samsung Galaxy S10 - Härdat glas 9H – Super kvalitet 3D</v>
      </c>
      <c r="F545" s="1" t="s">
        <v>1291</v>
      </c>
      <c r="G545" s="1" t="s">
        <v>1292</v>
      </c>
      <c r="H545" s="1" t="s">
        <v>1293</v>
      </c>
      <c r="I545" s="1" t="s">
        <v>16</v>
      </c>
      <c r="J545" s="1" t="s">
        <v>23</v>
      </c>
      <c r="K545" s="1" t="s">
        <v>16</v>
      </c>
      <c r="L545" s="1" t="s">
        <v>16</v>
      </c>
      <c r="M545" s="1" t="s">
        <v>16</v>
      </c>
      <c r="N545" s="1" t="s">
        <v>16</v>
      </c>
      <c r="O545" s="1">
        <v>63.2</v>
      </c>
      <c r="P545" s="1">
        <v>1.0</v>
      </c>
    </row>
    <row r="546">
      <c r="A546" s="1" t="s">
        <v>29</v>
      </c>
      <c r="B546" s="1" t="s">
        <v>1294</v>
      </c>
      <c r="C546" s="2" t="s">
        <v>1254</v>
      </c>
      <c r="D546" s="1" t="s">
        <v>19</v>
      </c>
      <c r="E546" s="3" t="str">
        <f>HYPERLINK("https://fyndiq.se/produkt/dfe28e565d2e4c8d/", "2 Pack Samsung S21 FE - 9H Härdat Glass - Super Kvalitet 3D")</f>
        <v>2 Pack Samsung S21 FE - 9H Härdat Glass - Super Kvalitet 3D</v>
      </c>
      <c r="F546" s="1" t="s">
        <v>276</v>
      </c>
      <c r="G546" s="1" t="s">
        <v>277</v>
      </c>
      <c r="H546" s="1" t="s">
        <v>278</v>
      </c>
      <c r="I546" s="1" t="s">
        <v>16</v>
      </c>
      <c r="J546" s="1" t="s">
        <v>23</v>
      </c>
      <c r="K546" s="1" t="s">
        <v>16</v>
      </c>
      <c r="L546" s="1" t="s">
        <v>16</v>
      </c>
      <c r="M546" s="1" t="s">
        <v>16</v>
      </c>
      <c r="N546" s="1" t="s">
        <v>16</v>
      </c>
      <c r="O546" s="1">
        <v>63.2</v>
      </c>
      <c r="P546" s="1">
        <v>1.0</v>
      </c>
    </row>
    <row r="547">
      <c r="A547" s="1" t="s">
        <v>29</v>
      </c>
      <c r="B547" s="1" t="s">
        <v>1295</v>
      </c>
      <c r="C547" s="2" t="s">
        <v>1254</v>
      </c>
      <c r="D547" s="1" t="s">
        <v>19</v>
      </c>
      <c r="E54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47" s="1" t="s">
        <v>26</v>
      </c>
      <c r="G547" s="1" t="s">
        <v>27</v>
      </c>
      <c r="H547" s="1" t="s">
        <v>28</v>
      </c>
      <c r="I547" s="1" t="s">
        <v>16</v>
      </c>
      <c r="J547" s="1" t="s">
        <v>23</v>
      </c>
      <c r="K547" s="1" t="s">
        <v>16</v>
      </c>
      <c r="L547" s="1" t="s">
        <v>16</v>
      </c>
      <c r="M547" s="1" t="s">
        <v>16</v>
      </c>
      <c r="N547" s="1" t="s">
        <v>16</v>
      </c>
      <c r="O547" s="1">
        <v>71.2</v>
      </c>
      <c r="P547" s="1">
        <v>1.0</v>
      </c>
    </row>
    <row r="548">
      <c r="A548" s="1" t="s">
        <v>29</v>
      </c>
      <c r="B548" s="1" t="s">
        <v>1296</v>
      </c>
      <c r="C548" s="2" t="s">
        <v>1254</v>
      </c>
      <c r="D548" s="1" t="s">
        <v>19</v>
      </c>
      <c r="E54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548" s="1" t="s">
        <v>258</v>
      </c>
      <c r="G548" s="1" t="s">
        <v>259</v>
      </c>
      <c r="H548" s="1" t="s">
        <v>260</v>
      </c>
      <c r="I548" s="1" t="s">
        <v>16</v>
      </c>
      <c r="J548" s="1" t="s">
        <v>23</v>
      </c>
      <c r="K548" s="1" t="s">
        <v>16</v>
      </c>
      <c r="L548" s="1" t="s">
        <v>16</v>
      </c>
      <c r="M548" s="1" t="s">
        <v>16</v>
      </c>
      <c r="N548" s="1" t="s">
        <v>16</v>
      </c>
      <c r="O548" s="1">
        <v>63.2</v>
      </c>
      <c r="P548" s="1">
        <v>1.0</v>
      </c>
    </row>
    <row r="549">
      <c r="A549" s="1" t="s">
        <v>29</v>
      </c>
      <c r="B549" s="1" t="s">
        <v>1297</v>
      </c>
      <c r="C549" s="2" t="s">
        <v>1254</v>
      </c>
      <c r="D549" s="1" t="s">
        <v>19</v>
      </c>
      <c r="E549" s="3" t="str">
        <f>HYPERLINK("https://fyndiq.se/produkt/2030c5450cfb4338/", "2 Pack Huawei P30 Pro - Härdat glas 9H – 3D Super kvalitet")</f>
        <v>2 Pack Huawei P30 Pro - Härdat glas 9H – 3D Super kvalitet</v>
      </c>
      <c r="F549" s="1" t="s">
        <v>1091</v>
      </c>
      <c r="G549" s="1" t="s">
        <v>1092</v>
      </c>
      <c r="H549" s="1" t="s">
        <v>1093</v>
      </c>
      <c r="I549" s="1" t="s">
        <v>16</v>
      </c>
      <c r="J549" s="1" t="s">
        <v>23</v>
      </c>
      <c r="K549" s="1" t="s">
        <v>16</v>
      </c>
      <c r="L549" s="1" t="s">
        <v>16</v>
      </c>
      <c r="M549" s="1" t="s">
        <v>16</v>
      </c>
      <c r="N549" s="1" t="s">
        <v>16</v>
      </c>
      <c r="O549" s="1">
        <v>71.2</v>
      </c>
      <c r="P549" s="1">
        <v>1.0</v>
      </c>
    </row>
    <row r="550">
      <c r="A550" s="1" t="s">
        <v>29</v>
      </c>
      <c r="B550" s="1" t="s">
        <v>1298</v>
      </c>
      <c r="C550" s="2" t="s">
        <v>1254</v>
      </c>
      <c r="D550" s="1" t="s">
        <v>19</v>
      </c>
      <c r="E550" s="3" t="str">
        <f>HYPERLINK("https://fyndiq.se/produkt/35b68a9ae5a945d0/", "2-Pack Samsung S22 Skärmskydd - Härdat Glas 9H - Super kvalitet 3D")</f>
        <v>2-Pack Samsung S22 Skärmskydd - Härdat Glas 9H - Super kvalitet 3D</v>
      </c>
      <c r="F550" s="1" t="s">
        <v>1299</v>
      </c>
      <c r="G550" s="1" t="s">
        <v>1300</v>
      </c>
      <c r="H550" s="1" t="s">
        <v>1301</v>
      </c>
      <c r="I550" s="1" t="s">
        <v>16</v>
      </c>
      <c r="J550" s="1" t="s">
        <v>23</v>
      </c>
      <c r="K550" s="1" t="s">
        <v>16</v>
      </c>
      <c r="L550" s="1" t="s">
        <v>16</v>
      </c>
      <c r="M550" s="1" t="s">
        <v>16</v>
      </c>
      <c r="N550" s="1" t="s">
        <v>16</v>
      </c>
      <c r="O550" s="1">
        <v>63.2</v>
      </c>
      <c r="P550" s="1">
        <v>1.0</v>
      </c>
    </row>
    <row r="551">
      <c r="A551" s="1" t="s">
        <v>29</v>
      </c>
      <c r="B551" s="1" t="s">
        <v>1302</v>
      </c>
      <c r="C551" s="2" t="s">
        <v>1254</v>
      </c>
      <c r="D551" s="1" t="s">
        <v>19</v>
      </c>
      <c r="E551" s="3" t="str">
        <f>HYPERLINK("https://fyndiq.se/produkt/860b7dade19d4d2f/", "2-Pack XIAOMI REDMI A3 Skärmskydd - Härdat Glas 9H - Super kvalitet 3D")</f>
        <v>2-Pack XIAOMI REDMI A3 Skärmskydd - Härdat Glas 9H - Super kvalitet 3D</v>
      </c>
      <c r="F551" s="1" t="s">
        <v>200</v>
      </c>
      <c r="G551" s="1" t="s">
        <v>201</v>
      </c>
      <c r="H551" s="1" t="s">
        <v>202</v>
      </c>
      <c r="I551" s="1" t="s">
        <v>16</v>
      </c>
      <c r="J551" s="1" t="s">
        <v>23</v>
      </c>
      <c r="K551" s="1" t="s">
        <v>16</v>
      </c>
      <c r="L551" s="1" t="s">
        <v>16</v>
      </c>
      <c r="M551" s="1" t="s">
        <v>16</v>
      </c>
      <c r="N551" s="1" t="s">
        <v>16</v>
      </c>
      <c r="O551" s="1">
        <v>63.2</v>
      </c>
      <c r="P551" s="1">
        <v>1.0</v>
      </c>
    </row>
    <row r="552">
      <c r="A552" s="1" t="s">
        <v>29</v>
      </c>
      <c r="B552" s="1" t="s">
        <v>1303</v>
      </c>
      <c r="C552" s="2" t="s">
        <v>1254</v>
      </c>
      <c r="D552" s="1" t="s">
        <v>19</v>
      </c>
      <c r="E552" s="3" t="str">
        <f>HYPERLINK("https://fyndiq.se/produkt/56c72c0ba5f749b5/", "2-Pack SAMSUNG S24 Skärmskydd - Härdat Glas 9H - Super kvalitet 3D")</f>
        <v>2-Pack SAMSUNG S24 Skärmskydd - Härdat Glas 9H - Super kvalitet 3D</v>
      </c>
      <c r="F552" s="1" t="s">
        <v>263</v>
      </c>
      <c r="G552" s="1" t="s">
        <v>264</v>
      </c>
      <c r="H552" s="1" t="s">
        <v>265</v>
      </c>
      <c r="I552" s="1" t="s">
        <v>16</v>
      </c>
      <c r="J552" s="1" t="s">
        <v>23</v>
      </c>
      <c r="K552" s="1" t="s">
        <v>16</v>
      </c>
      <c r="L552" s="1" t="s">
        <v>16</v>
      </c>
      <c r="M552" s="1" t="s">
        <v>16</v>
      </c>
      <c r="N552" s="1" t="s">
        <v>16</v>
      </c>
      <c r="O552" s="1">
        <v>71.2</v>
      </c>
      <c r="P552" s="1">
        <v>1.0</v>
      </c>
    </row>
    <row r="553">
      <c r="A553" s="1" t="s">
        <v>29</v>
      </c>
      <c r="B553" s="1" t="s">
        <v>1304</v>
      </c>
      <c r="C553" s="2" t="s">
        <v>1254</v>
      </c>
      <c r="D553" s="1" t="s">
        <v>19</v>
      </c>
      <c r="E553" s="3" t="str">
        <f>HYPERLINK("https://fyndiq.se/produkt/e25e081a72dc4cb1/", "2-Pack Xiaomi 10T Pro 5G - Härdat glas 9H-Super kvalitet 3D")</f>
        <v>2-Pack Xiaomi 10T Pro 5G - Härdat glas 9H-Super kvalitet 3D</v>
      </c>
      <c r="F553" s="1" t="s">
        <v>1257</v>
      </c>
      <c r="G553" s="1" t="s">
        <v>1258</v>
      </c>
      <c r="H553" s="1" t="s">
        <v>1259</v>
      </c>
      <c r="I553" s="1" t="s">
        <v>16</v>
      </c>
      <c r="J553" s="1" t="s">
        <v>23</v>
      </c>
      <c r="K553" s="1" t="s">
        <v>16</v>
      </c>
      <c r="L553" s="1" t="s">
        <v>16</v>
      </c>
      <c r="M553" s="1" t="s">
        <v>16</v>
      </c>
      <c r="N553" s="1" t="s">
        <v>16</v>
      </c>
      <c r="O553" s="1">
        <v>63.2</v>
      </c>
      <c r="P553" s="1">
        <v>1.0</v>
      </c>
    </row>
    <row r="554">
      <c r="A554" s="1" t="s">
        <v>29</v>
      </c>
      <c r="B554" s="1" t="s">
        <v>1305</v>
      </c>
      <c r="C554" s="2" t="s">
        <v>1254</v>
      </c>
      <c r="D554" s="1" t="s">
        <v>19</v>
      </c>
      <c r="E554" s="3" t="str">
        <f>HYPERLINK("https://fyndiq.se/produkt/9c9d0cfab1b04349/", "2-Pack Xiaomi 12T Pro 5G- Härdat Glas 9H - Super kvalitet 3D Skärmskydd")</f>
        <v>2-Pack Xiaomi 12T Pro 5G- Härdat Glas 9H - Super kvalitet 3D Skärmskydd</v>
      </c>
      <c r="F554" s="1" t="s">
        <v>1306</v>
      </c>
      <c r="G554" s="1" t="s">
        <v>1307</v>
      </c>
      <c r="H554" s="1" t="s">
        <v>1308</v>
      </c>
      <c r="I554" s="1" t="s">
        <v>16</v>
      </c>
      <c r="J554" s="1" t="s">
        <v>23</v>
      </c>
      <c r="K554" s="1" t="s">
        <v>16</v>
      </c>
      <c r="L554" s="1" t="s">
        <v>16</v>
      </c>
      <c r="M554" s="1" t="s">
        <v>16</v>
      </c>
      <c r="N554" s="1" t="s">
        <v>16</v>
      </c>
      <c r="O554" s="1">
        <v>63.2</v>
      </c>
      <c r="P554" s="1">
        <v>1.0</v>
      </c>
    </row>
    <row r="555">
      <c r="A555" s="1" t="s">
        <v>29</v>
      </c>
      <c r="B555" s="1" t="s">
        <v>1309</v>
      </c>
      <c r="C555" s="2" t="s">
        <v>1254</v>
      </c>
      <c r="D555" s="1" t="s">
        <v>19</v>
      </c>
      <c r="E555" s="3" t="str">
        <f>HYPERLINK("https://fyndiq.se/produkt/bd84362587364f02/", "2-Pack GOOGLE PIXEL 8 Skärmskydd - Härdat Glas 9H - Super kvalitet 3D")</f>
        <v>2-Pack GOOGLE PIXEL 8 Skärmskydd - Härdat Glas 9H - Super kvalitet 3D</v>
      </c>
      <c r="F555" s="1" t="s">
        <v>254</v>
      </c>
      <c r="G555" s="1" t="s">
        <v>255</v>
      </c>
      <c r="H555" s="1" t="s">
        <v>256</v>
      </c>
      <c r="I555" s="1" t="s">
        <v>16</v>
      </c>
      <c r="J555" s="1" t="s">
        <v>23</v>
      </c>
      <c r="K555" s="1" t="s">
        <v>16</v>
      </c>
      <c r="L555" s="1" t="s">
        <v>16</v>
      </c>
      <c r="M555" s="1" t="s">
        <v>16</v>
      </c>
      <c r="N555" s="1" t="s">
        <v>16</v>
      </c>
      <c r="O555" s="1">
        <v>71.2</v>
      </c>
      <c r="P555" s="1">
        <v>1.0</v>
      </c>
    </row>
    <row r="556">
      <c r="A556" s="1" t="s">
        <v>29</v>
      </c>
      <c r="B556" s="1" t="s">
        <v>1310</v>
      </c>
      <c r="C556" s="2" t="s">
        <v>1254</v>
      </c>
      <c r="D556" s="1" t="s">
        <v>19</v>
      </c>
      <c r="E556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556" s="1" t="s">
        <v>635</v>
      </c>
      <c r="G556" s="1" t="s">
        <v>636</v>
      </c>
      <c r="H556" s="1" t="s">
        <v>637</v>
      </c>
      <c r="I556" s="1" t="s">
        <v>1311</v>
      </c>
      <c r="J556" s="1" t="s">
        <v>23</v>
      </c>
      <c r="K556" s="1" t="s">
        <v>16</v>
      </c>
      <c r="L556" s="1" t="s">
        <v>16</v>
      </c>
      <c r="M556" s="1" t="s">
        <v>16</v>
      </c>
      <c r="N556" s="1" t="s">
        <v>16</v>
      </c>
      <c r="O556" s="1">
        <v>63.2</v>
      </c>
      <c r="P556" s="1">
        <v>1.0</v>
      </c>
    </row>
    <row r="557">
      <c r="A557" s="1" t="s">
        <v>29</v>
      </c>
      <c r="B557" s="1" t="s">
        <v>1312</v>
      </c>
      <c r="C557" s="2" t="s">
        <v>1254</v>
      </c>
      <c r="D557" s="1" t="s">
        <v>19</v>
      </c>
      <c r="E557" s="3" t="str">
        <f t="shared" ref="E557:E558" si="7">HYPERLINK("https://fyndiq.se/produkt/475c886688e549fb/", "2-Pack SAMSUNG S24 ULTRA Skärmskydd - Härdat Glas 9H - Super kvalitet 3D")</f>
        <v>2-Pack SAMSUNG S24 ULTRA Skärmskydd - Härdat Glas 9H - Super kvalitet 3D</v>
      </c>
      <c r="F557" s="1" t="s">
        <v>26</v>
      </c>
      <c r="G557" s="1" t="s">
        <v>27</v>
      </c>
      <c r="H557" s="1" t="s">
        <v>28</v>
      </c>
      <c r="I557" s="1" t="s">
        <v>16</v>
      </c>
      <c r="J557" s="1" t="s">
        <v>23</v>
      </c>
      <c r="K557" s="1" t="s">
        <v>16</v>
      </c>
      <c r="L557" s="1" t="s">
        <v>16</v>
      </c>
      <c r="M557" s="1" t="s">
        <v>16</v>
      </c>
      <c r="N557" s="1" t="s">
        <v>16</v>
      </c>
      <c r="O557" s="1">
        <v>71.2</v>
      </c>
      <c r="P557" s="1">
        <v>1.0</v>
      </c>
    </row>
    <row r="558">
      <c r="A558" s="1" t="s">
        <v>29</v>
      </c>
      <c r="B558" s="1" t="s">
        <v>1313</v>
      </c>
      <c r="C558" s="2" t="s">
        <v>1254</v>
      </c>
      <c r="D558" s="1" t="s">
        <v>19</v>
      </c>
      <c r="E558" s="3" t="str">
        <f t="shared" si="7"/>
        <v>2-Pack SAMSUNG S24 ULTRA Skärmskydd - Härdat Glas 9H - Super kvalitet 3D</v>
      </c>
      <c r="F558" s="1" t="s">
        <v>26</v>
      </c>
      <c r="G558" s="1" t="s">
        <v>27</v>
      </c>
      <c r="H558" s="1" t="s">
        <v>28</v>
      </c>
      <c r="I558" s="1" t="s">
        <v>16</v>
      </c>
      <c r="J558" s="1" t="s">
        <v>23</v>
      </c>
      <c r="K558" s="1" t="s">
        <v>16</v>
      </c>
      <c r="L558" s="1" t="s">
        <v>16</v>
      </c>
      <c r="M558" s="1" t="s">
        <v>16</v>
      </c>
      <c r="N558" s="1" t="s">
        <v>16</v>
      </c>
      <c r="O558" s="1">
        <v>71.2</v>
      </c>
      <c r="P558" s="1">
        <v>1.0</v>
      </c>
    </row>
    <row r="559">
      <c r="A559" s="1" t="s">
        <v>29</v>
      </c>
      <c r="B559" s="1" t="s">
        <v>1314</v>
      </c>
      <c r="C559" s="2" t="s">
        <v>1254</v>
      </c>
      <c r="D559" s="1" t="s">
        <v>19</v>
      </c>
      <c r="E55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559" s="1" t="s">
        <v>599</v>
      </c>
      <c r="G559" s="1" t="s">
        <v>600</v>
      </c>
      <c r="H559" s="1" t="s">
        <v>601</v>
      </c>
      <c r="I559" s="1" t="s">
        <v>16</v>
      </c>
      <c r="J559" s="1" t="s">
        <v>23</v>
      </c>
      <c r="K559" s="1" t="s">
        <v>16</v>
      </c>
      <c r="L559" s="1" t="s">
        <v>16</v>
      </c>
      <c r="M559" s="1" t="s">
        <v>16</v>
      </c>
      <c r="N559" s="1" t="s">
        <v>16</v>
      </c>
      <c r="O559" s="1">
        <v>71.2</v>
      </c>
      <c r="P559" s="1">
        <v>1.0</v>
      </c>
    </row>
    <row r="560">
      <c r="A560" s="1" t="s">
        <v>29</v>
      </c>
      <c r="B560" s="1" t="s">
        <v>1315</v>
      </c>
      <c r="C560" s="2" t="s">
        <v>1254</v>
      </c>
      <c r="D560" s="1" t="s">
        <v>19</v>
      </c>
      <c r="E560" s="3" t="str">
        <f>HYPERLINK("https://fyndiq.se/produkt/5529db834bfb45c7/", "1-Pack HUAWEI MATE 30 PRO Skärmskydd - Härdat Glas 9H - Super kvalitet 3D")</f>
        <v>1-Pack HUAWEI MATE 30 PRO Skärmskydd - Härdat Glas 9H - Super kvalitet 3D</v>
      </c>
      <c r="F560" s="1" t="s">
        <v>1316</v>
      </c>
      <c r="G560" s="1" t="s">
        <v>1317</v>
      </c>
      <c r="H560" s="1" t="s">
        <v>1318</v>
      </c>
      <c r="I560" s="1" t="s">
        <v>16</v>
      </c>
      <c r="J560" s="1" t="s">
        <v>23</v>
      </c>
      <c r="K560" s="1" t="s">
        <v>16</v>
      </c>
      <c r="L560" s="1" t="s">
        <v>16</v>
      </c>
      <c r="M560" s="1" t="s">
        <v>16</v>
      </c>
      <c r="N560" s="1" t="s">
        <v>16</v>
      </c>
      <c r="O560" s="1">
        <v>55.2</v>
      </c>
      <c r="P560" s="1">
        <v>1.0</v>
      </c>
    </row>
    <row r="561">
      <c r="A561" s="1" t="s">
        <v>29</v>
      </c>
      <c r="B561" s="1" t="s">
        <v>1319</v>
      </c>
      <c r="C561" s="2" t="s">
        <v>1254</v>
      </c>
      <c r="D561" s="1" t="s">
        <v>19</v>
      </c>
      <c r="E561" s="3" t="str">
        <f>HYPERLINK("https://fyndiq.se/produkt/87e8c2a54c4a469b/", "2-Pack Samsung Galaxy A53 5G - Härdat glas 9H - Super kvalitet")</f>
        <v>2-Pack Samsung Galaxy A53 5G - Härdat glas 9H - Super kvalitet</v>
      </c>
      <c r="F561" s="1" t="s">
        <v>1320</v>
      </c>
      <c r="G561" s="1" t="s">
        <v>1321</v>
      </c>
      <c r="H561" s="1" t="s">
        <v>1322</v>
      </c>
      <c r="I561" s="1" t="s">
        <v>16</v>
      </c>
      <c r="J561" s="1" t="s">
        <v>23</v>
      </c>
      <c r="K561" s="1" t="s">
        <v>16</v>
      </c>
      <c r="L561" s="1" t="s">
        <v>16</v>
      </c>
      <c r="M561" s="1" t="s">
        <v>16</v>
      </c>
      <c r="N561" s="1" t="s">
        <v>16</v>
      </c>
      <c r="O561" s="1">
        <v>63.2</v>
      </c>
      <c r="P561" s="1">
        <v>1.0</v>
      </c>
    </row>
    <row r="562">
      <c r="A562" s="1" t="s">
        <v>29</v>
      </c>
      <c r="B562" s="1" t="s">
        <v>1323</v>
      </c>
      <c r="C562" s="2" t="s">
        <v>1254</v>
      </c>
      <c r="D562" s="1" t="s">
        <v>19</v>
      </c>
      <c r="E562" s="3" t="str">
        <f>HYPERLINK("https://fyndiq.se/produkt/13e76851ca504320/", "2-Pack Samsung Galaxy S22 Ultra - Härdat glas 9H - Top kvalitet")</f>
        <v>2-Pack Samsung Galaxy S22 Ultra - Härdat glas 9H - Top kvalitet</v>
      </c>
      <c r="F562" s="1" t="s">
        <v>140</v>
      </c>
      <c r="G562" s="1" t="s">
        <v>141</v>
      </c>
      <c r="H562" s="1" t="s">
        <v>142</v>
      </c>
      <c r="I562" s="1" t="s">
        <v>16</v>
      </c>
      <c r="J562" s="1" t="s">
        <v>23</v>
      </c>
      <c r="K562" s="1" t="s">
        <v>16</v>
      </c>
      <c r="L562" s="1" t="s">
        <v>16</v>
      </c>
      <c r="M562" s="1" t="s">
        <v>16</v>
      </c>
      <c r="N562" s="1" t="s">
        <v>16</v>
      </c>
      <c r="O562" s="1">
        <v>63.2</v>
      </c>
      <c r="P562" s="1">
        <v>1.0</v>
      </c>
    </row>
    <row r="563">
      <c r="A563" s="1" t="s">
        <v>29</v>
      </c>
      <c r="B563" s="1" t="s">
        <v>1324</v>
      </c>
      <c r="C563" s="2" t="s">
        <v>1254</v>
      </c>
      <c r="D563" s="1" t="s">
        <v>19</v>
      </c>
      <c r="E563" s="3" t="str">
        <f>HYPERLINK("https://fyndiq.se/produkt/c6f3e47a88184e8d/", "2-Pack SAMSUNG A55 Skärmskydd - Härdat Glas 9H - Super kvalitet 3D")</f>
        <v>2-Pack SAMSUNG A55 Skärmskydd - Härdat Glas 9H - Super kvalitet 3D</v>
      </c>
      <c r="F563" s="1" t="s">
        <v>83</v>
      </c>
      <c r="G563" s="1" t="s">
        <v>84</v>
      </c>
      <c r="H563" s="1" t="s">
        <v>85</v>
      </c>
      <c r="I563" s="1" t="s">
        <v>16</v>
      </c>
      <c r="J563" s="1" t="s">
        <v>23</v>
      </c>
      <c r="K563" s="1" t="s">
        <v>16</v>
      </c>
      <c r="L563" s="1" t="s">
        <v>16</v>
      </c>
      <c r="M563" s="1" t="s">
        <v>16</v>
      </c>
      <c r="N563" s="1" t="s">
        <v>16</v>
      </c>
      <c r="O563" s="1">
        <v>63.2</v>
      </c>
      <c r="P563" s="1">
        <v>1.0</v>
      </c>
    </row>
    <row r="564">
      <c r="A564" s="1" t="s">
        <v>29</v>
      </c>
      <c r="B564" s="1" t="s">
        <v>1325</v>
      </c>
      <c r="C564" s="2" t="s">
        <v>1254</v>
      </c>
      <c r="D564" s="1" t="s">
        <v>19</v>
      </c>
      <c r="E564" s="3" t="str">
        <f>HYPERLINK("https://fyndiq.se/produkt/b4b1148b5d274f33/", "2 Pack Xiaomi 11T 5G - Härdat glas 9H - Super kvalitet 3D")</f>
        <v>2 Pack Xiaomi 11T 5G - Härdat glas 9H - Super kvalitet 3D</v>
      </c>
      <c r="F564" s="1" t="s">
        <v>345</v>
      </c>
      <c r="G564" s="1" t="s">
        <v>346</v>
      </c>
      <c r="H564" s="1" t="s">
        <v>347</v>
      </c>
      <c r="I564" s="1" t="s">
        <v>16</v>
      </c>
      <c r="J564" s="1" t="s">
        <v>23</v>
      </c>
      <c r="K564" s="1" t="s">
        <v>16</v>
      </c>
      <c r="L564" s="1" t="s">
        <v>16</v>
      </c>
      <c r="M564" s="1" t="s">
        <v>16</v>
      </c>
      <c r="N564" s="1" t="s">
        <v>16</v>
      </c>
      <c r="O564" s="1">
        <v>63.2</v>
      </c>
      <c r="P564" s="1">
        <v>1.0</v>
      </c>
    </row>
    <row r="565">
      <c r="A565" s="1" t="s">
        <v>29</v>
      </c>
      <c r="B565" s="1" t="s">
        <v>1326</v>
      </c>
      <c r="C565" s="2" t="s">
        <v>1254</v>
      </c>
      <c r="D565" s="1" t="s">
        <v>19</v>
      </c>
      <c r="E56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65" s="1" t="s">
        <v>26</v>
      </c>
      <c r="G565" s="1" t="s">
        <v>27</v>
      </c>
      <c r="H565" s="1" t="s">
        <v>28</v>
      </c>
      <c r="I565" s="1" t="s">
        <v>16</v>
      </c>
      <c r="J565" s="1" t="s">
        <v>23</v>
      </c>
      <c r="K565" s="1" t="s">
        <v>16</v>
      </c>
      <c r="L565" s="1" t="s">
        <v>16</v>
      </c>
      <c r="M565" s="1" t="s">
        <v>16</v>
      </c>
      <c r="N565" s="1" t="s">
        <v>16</v>
      </c>
      <c r="O565" s="1">
        <v>71.2</v>
      </c>
      <c r="P565" s="1">
        <v>1.0</v>
      </c>
    </row>
    <row r="566">
      <c r="A566" s="1" t="s">
        <v>29</v>
      </c>
      <c r="B566" s="1" t="s">
        <v>1327</v>
      </c>
      <c r="C566" s="2" t="s">
        <v>1254</v>
      </c>
      <c r="D566" s="1" t="s">
        <v>19</v>
      </c>
      <c r="E56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66" s="1" t="s">
        <v>183</v>
      </c>
      <c r="G566" s="1" t="s">
        <v>184</v>
      </c>
      <c r="H566" s="1" t="s">
        <v>185</v>
      </c>
      <c r="I566" s="1" t="s">
        <v>16</v>
      </c>
      <c r="J566" s="1" t="s">
        <v>23</v>
      </c>
      <c r="K566" s="1" t="s">
        <v>16</v>
      </c>
      <c r="L566" s="1" t="s">
        <v>16</v>
      </c>
      <c r="M566" s="1" t="s">
        <v>16</v>
      </c>
      <c r="N566" s="1" t="s">
        <v>16</v>
      </c>
      <c r="O566" s="1">
        <v>71.2</v>
      </c>
      <c r="P566" s="1">
        <v>1.0</v>
      </c>
    </row>
    <row r="567">
      <c r="A567" s="1" t="s">
        <v>29</v>
      </c>
      <c r="B567" s="1" t="s">
        <v>1328</v>
      </c>
      <c r="C567" s="2" t="s">
        <v>1254</v>
      </c>
      <c r="D567" s="1" t="s">
        <v>19</v>
      </c>
      <c r="E56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567" s="1" t="s">
        <v>258</v>
      </c>
      <c r="G567" s="1" t="s">
        <v>259</v>
      </c>
      <c r="H567" s="1" t="s">
        <v>260</v>
      </c>
      <c r="I567" s="1" t="s">
        <v>16</v>
      </c>
      <c r="J567" s="1" t="s">
        <v>23</v>
      </c>
      <c r="K567" s="1" t="s">
        <v>16</v>
      </c>
      <c r="L567" s="1" t="s">
        <v>16</v>
      </c>
      <c r="M567" s="1" t="s">
        <v>16</v>
      </c>
      <c r="N567" s="1" t="s">
        <v>16</v>
      </c>
      <c r="O567" s="1">
        <v>63.2</v>
      </c>
      <c r="P567" s="1">
        <v>1.0</v>
      </c>
    </row>
    <row r="568">
      <c r="A568" s="1" t="s">
        <v>29</v>
      </c>
      <c r="B568" s="1" t="s">
        <v>1329</v>
      </c>
      <c r="C568" s="2" t="s">
        <v>1254</v>
      </c>
      <c r="D568" s="1" t="s">
        <v>19</v>
      </c>
      <c r="E568" s="3" t="str">
        <f>HYPERLINK("https://fyndiq.se/produkt/b7d0cdbf434a45c1/", "2-Pack Samsung A15 5G Skärmskydd - Härdat Glas 9H - Super kvalitet 3D")</f>
        <v>2-Pack Samsung A15 5G Skärmskydd - Härdat Glas 9H - Super kvalitet 3D</v>
      </c>
      <c r="F568" s="1" t="s">
        <v>512</v>
      </c>
      <c r="G568" s="1" t="s">
        <v>513</v>
      </c>
      <c r="H568" s="1" t="s">
        <v>514</v>
      </c>
      <c r="I568" s="1" t="s">
        <v>16</v>
      </c>
      <c r="J568" s="1" t="s">
        <v>23</v>
      </c>
      <c r="K568" s="1" t="s">
        <v>16</v>
      </c>
      <c r="L568" s="1" t="s">
        <v>16</v>
      </c>
      <c r="M568" s="1" t="s">
        <v>16</v>
      </c>
      <c r="N568" s="1" t="s">
        <v>16</v>
      </c>
      <c r="O568" s="1">
        <v>63.2</v>
      </c>
      <c r="P568" s="1">
        <v>1.0</v>
      </c>
    </row>
    <row r="569">
      <c r="A569" s="1" t="s">
        <v>29</v>
      </c>
      <c r="B569" s="1" t="s">
        <v>1330</v>
      </c>
      <c r="C569" s="2" t="s">
        <v>1254</v>
      </c>
      <c r="D569" s="1" t="s">
        <v>19</v>
      </c>
      <c r="E569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69" s="1" t="s">
        <v>183</v>
      </c>
      <c r="G569" s="1" t="s">
        <v>184</v>
      </c>
      <c r="H569" s="1" t="s">
        <v>185</v>
      </c>
      <c r="I569" s="1" t="s">
        <v>16</v>
      </c>
      <c r="J569" s="1" t="s">
        <v>23</v>
      </c>
      <c r="K569" s="1" t="s">
        <v>16</v>
      </c>
      <c r="L569" s="1" t="s">
        <v>16</v>
      </c>
      <c r="M569" s="1" t="s">
        <v>16</v>
      </c>
      <c r="N569" s="1" t="s">
        <v>16</v>
      </c>
      <c r="O569" s="1">
        <v>71.2</v>
      </c>
      <c r="P569" s="1">
        <v>1.0</v>
      </c>
    </row>
    <row r="570">
      <c r="A570" s="1" t="s">
        <v>29</v>
      </c>
      <c r="B570" s="1" t="s">
        <v>1331</v>
      </c>
      <c r="C570" s="2" t="s">
        <v>1254</v>
      </c>
      <c r="D570" s="1" t="s">
        <v>19</v>
      </c>
      <c r="E570" s="3" t="str">
        <f>HYPERLINK("https://fyndiq.se/produkt/c8cebab9948b43c1/", "2-Pack Apple Watch 40mm – Härdat glas 9H – Super kvalitet 3D")</f>
        <v>2-Pack Apple Watch 40mm – Härdat glas 9H – Super kvalitet 3D</v>
      </c>
      <c r="F570" s="1" t="s">
        <v>357</v>
      </c>
      <c r="G570" s="1" t="s">
        <v>358</v>
      </c>
      <c r="H570" s="1" t="s">
        <v>359</v>
      </c>
      <c r="I570" s="1" t="s">
        <v>16</v>
      </c>
      <c r="J570" s="1" t="s">
        <v>23</v>
      </c>
      <c r="K570" s="1" t="s">
        <v>16</v>
      </c>
      <c r="L570" s="1" t="s">
        <v>16</v>
      </c>
      <c r="M570" s="1" t="s">
        <v>16</v>
      </c>
      <c r="N570" s="1" t="s">
        <v>16</v>
      </c>
      <c r="O570" s="1">
        <v>55.2</v>
      </c>
      <c r="P570" s="1">
        <v>1.0</v>
      </c>
    </row>
    <row r="571">
      <c r="A571" s="1" t="s">
        <v>29</v>
      </c>
      <c r="B571" s="1" t="s">
        <v>1332</v>
      </c>
      <c r="C571" s="2" t="s">
        <v>1254</v>
      </c>
      <c r="D571" s="1" t="s">
        <v>19</v>
      </c>
      <c r="E571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571" s="1" t="s">
        <v>1333</v>
      </c>
      <c r="G571" s="1" t="s">
        <v>1334</v>
      </c>
      <c r="H571" s="1" t="s">
        <v>1335</v>
      </c>
      <c r="I571" s="1" t="s">
        <v>16</v>
      </c>
      <c r="J571" s="1" t="s">
        <v>23</v>
      </c>
      <c r="K571" s="1" t="s">
        <v>16</v>
      </c>
      <c r="L571" s="1" t="s">
        <v>16</v>
      </c>
      <c r="M571" s="1" t="s">
        <v>16</v>
      </c>
      <c r="N571" s="1" t="s">
        <v>16</v>
      </c>
      <c r="O571" s="1">
        <v>87.2</v>
      </c>
      <c r="P571" s="1">
        <v>1.0</v>
      </c>
    </row>
    <row r="572">
      <c r="A572" s="1" t="s">
        <v>29</v>
      </c>
      <c r="B572" s="1" t="s">
        <v>1336</v>
      </c>
      <c r="C572" s="2" t="s">
        <v>1254</v>
      </c>
      <c r="D572" s="1" t="s">
        <v>19</v>
      </c>
      <c r="E572" s="3" t="str">
        <f>HYPERLINK("https://fyndiq.se/produkt/56c72c0ba5f749b5/", "2-Pack SAMSUNG S24 Skärmskydd - Härdat Glas 9H - Super kvalitet 3D")</f>
        <v>2-Pack SAMSUNG S24 Skärmskydd - Härdat Glas 9H - Super kvalitet 3D</v>
      </c>
      <c r="F572" s="1" t="s">
        <v>263</v>
      </c>
      <c r="G572" s="1" t="s">
        <v>264</v>
      </c>
      <c r="H572" s="1" t="s">
        <v>265</v>
      </c>
      <c r="I572" s="1" t="s">
        <v>16</v>
      </c>
      <c r="J572" s="1" t="s">
        <v>23</v>
      </c>
      <c r="K572" s="1" t="s">
        <v>16</v>
      </c>
      <c r="L572" s="1" t="s">
        <v>16</v>
      </c>
      <c r="M572" s="1" t="s">
        <v>16</v>
      </c>
      <c r="N572" s="1" t="s">
        <v>16</v>
      </c>
      <c r="O572" s="1">
        <v>71.2</v>
      </c>
      <c r="P572" s="1">
        <v>1.0</v>
      </c>
    </row>
    <row r="573">
      <c r="A573" s="1" t="s">
        <v>29</v>
      </c>
      <c r="B573" s="1" t="s">
        <v>1337</v>
      </c>
      <c r="C573" s="2" t="s">
        <v>1254</v>
      </c>
      <c r="D573" s="1" t="s">
        <v>19</v>
      </c>
      <c r="E573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573" s="1" t="s">
        <v>887</v>
      </c>
      <c r="G573" s="1" t="s">
        <v>888</v>
      </c>
      <c r="H573" s="1" t="s">
        <v>889</v>
      </c>
      <c r="I573" s="1" t="s">
        <v>16</v>
      </c>
      <c r="J573" s="1" t="s">
        <v>23</v>
      </c>
      <c r="K573" s="1" t="s">
        <v>16</v>
      </c>
      <c r="L573" s="1" t="s">
        <v>16</v>
      </c>
      <c r="M573" s="1" t="s">
        <v>16</v>
      </c>
      <c r="N573" s="1" t="s">
        <v>16</v>
      </c>
      <c r="O573" s="1">
        <v>71.2</v>
      </c>
      <c r="P573" s="1">
        <v>1.0</v>
      </c>
    </row>
    <row r="574">
      <c r="A574" s="1" t="s">
        <v>29</v>
      </c>
      <c r="B574" s="1" t="s">
        <v>1338</v>
      </c>
      <c r="C574" s="2" t="s">
        <v>1254</v>
      </c>
      <c r="D574" s="1" t="s">
        <v>19</v>
      </c>
      <c r="E574" s="3" t="str">
        <f>HYPERLINK("https://fyndiq.se/produkt/432d784756a84eff/", "2-Pack Samsung Galaxy S20FE - Härdat Glas-9H -Super kvalitet 3D")</f>
        <v>2-Pack Samsung Galaxy S20FE - Härdat Glas-9H -Super kvalitet 3D</v>
      </c>
      <c r="F574" s="1" t="s">
        <v>1078</v>
      </c>
      <c r="G574" s="1" t="s">
        <v>1079</v>
      </c>
      <c r="H574" s="1" t="s">
        <v>1080</v>
      </c>
      <c r="I574" s="1" t="s">
        <v>16</v>
      </c>
      <c r="J574" s="1" t="s">
        <v>23</v>
      </c>
      <c r="K574" s="1" t="s">
        <v>16</v>
      </c>
      <c r="L574" s="1" t="s">
        <v>16</v>
      </c>
      <c r="M574" s="1" t="s">
        <v>16</v>
      </c>
      <c r="N574" s="1" t="s">
        <v>16</v>
      </c>
      <c r="O574" s="1">
        <v>63.2</v>
      </c>
      <c r="P574" s="1">
        <v>1.0</v>
      </c>
    </row>
    <row r="575">
      <c r="A575" s="1" t="s">
        <v>29</v>
      </c>
      <c r="B575" s="1" t="s">
        <v>1339</v>
      </c>
      <c r="C575" s="2" t="s">
        <v>1254</v>
      </c>
      <c r="D575" s="1" t="s">
        <v>19</v>
      </c>
      <c r="E57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575" s="1" t="s">
        <v>47</v>
      </c>
      <c r="G575" s="2" t="s">
        <v>48</v>
      </c>
      <c r="H575" s="1" t="s">
        <v>49</v>
      </c>
      <c r="I575" s="1" t="s">
        <v>16</v>
      </c>
      <c r="J575" s="1" t="s">
        <v>23</v>
      </c>
      <c r="K575" s="1" t="s">
        <v>16</v>
      </c>
      <c r="L575" s="1" t="s">
        <v>16</v>
      </c>
      <c r="M575" s="1" t="s">
        <v>16</v>
      </c>
      <c r="N575" s="1" t="s">
        <v>16</v>
      </c>
      <c r="O575" s="1">
        <v>183.2</v>
      </c>
      <c r="P575" s="1">
        <v>1.0</v>
      </c>
    </row>
    <row r="576">
      <c r="A576" s="1" t="s">
        <v>29</v>
      </c>
      <c r="B576" s="1" t="s">
        <v>1340</v>
      </c>
      <c r="C576" s="2" t="s">
        <v>1254</v>
      </c>
      <c r="D576" s="1" t="s">
        <v>19</v>
      </c>
      <c r="E576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576" s="1" t="s">
        <v>671</v>
      </c>
      <c r="G576" s="1" t="s">
        <v>672</v>
      </c>
      <c r="H576" s="1" t="s">
        <v>673</v>
      </c>
      <c r="I576" s="1" t="s">
        <v>16</v>
      </c>
      <c r="J576" s="1" t="s">
        <v>23</v>
      </c>
      <c r="K576" s="1" t="s">
        <v>16</v>
      </c>
      <c r="L576" s="1" t="s">
        <v>16</v>
      </c>
      <c r="M576" s="1" t="s">
        <v>16</v>
      </c>
      <c r="N576" s="1" t="s">
        <v>16</v>
      </c>
      <c r="O576" s="1">
        <v>55.2</v>
      </c>
      <c r="P576" s="1">
        <v>1.0</v>
      </c>
    </row>
    <row r="577">
      <c r="A577" s="1" t="s">
        <v>29</v>
      </c>
      <c r="B577" s="1" t="s">
        <v>1341</v>
      </c>
      <c r="C577" s="2" t="s">
        <v>1254</v>
      </c>
      <c r="D577" s="1" t="s">
        <v>19</v>
      </c>
      <c r="E577" s="3" t="str">
        <f>HYPERLINK("https://fyndiq.se/produkt/c6ad89f6519841d9/", "2 Pack Samsung Galaxy S20 - Härdat glas 9H - Super kvalitet 3D")</f>
        <v>2 Pack Samsung Galaxy S20 - Härdat glas 9H - Super kvalitet 3D</v>
      </c>
      <c r="F577" s="1" t="s">
        <v>1342</v>
      </c>
      <c r="G577" s="1" t="s">
        <v>1343</v>
      </c>
      <c r="H577" s="1" t="s">
        <v>1344</v>
      </c>
      <c r="I577" s="1" t="s">
        <v>16</v>
      </c>
      <c r="J577" s="1" t="s">
        <v>23</v>
      </c>
      <c r="K577" s="1" t="s">
        <v>16</v>
      </c>
      <c r="L577" s="1" t="s">
        <v>16</v>
      </c>
      <c r="M577" s="1" t="s">
        <v>16</v>
      </c>
      <c r="N577" s="1" t="s">
        <v>16</v>
      </c>
      <c r="O577" s="1">
        <v>63.2</v>
      </c>
      <c r="P577" s="1">
        <v>1.0</v>
      </c>
    </row>
    <row r="578">
      <c r="A578" s="1" t="s">
        <v>29</v>
      </c>
      <c r="B578" s="1" t="s">
        <v>1345</v>
      </c>
      <c r="C578" s="2" t="s">
        <v>1254</v>
      </c>
      <c r="D578" s="1" t="s">
        <v>19</v>
      </c>
      <c r="E578" s="3" t="str">
        <f>HYPERLINK("https://fyndiq.se/produkt/66924f1ff238487e/", "2-Pack GOOGLE PIXEL 7A Skärmskydd - Härdat Glas 9H - Super kvalitet 3D")</f>
        <v>2-Pack GOOGLE PIXEL 7A Skärmskydd - Härdat Glas 9H - Super kvalitet 3D</v>
      </c>
      <c r="F578" s="1" t="s">
        <v>315</v>
      </c>
      <c r="G578" s="1" t="s">
        <v>316</v>
      </c>
      <c r="H578" s="1" t="s">
        <v>317</v>
      </c>
      <c r="I578" s="1" t="s">
        <v>16</v>
      </c>
      <c r="J578" s="1" t="s">
        <v>23</v>
      </c>
      <c r="K578" s="1" t="s">
        <v>16</v>
      </c>
      <c r="L578" s="1" t="s">
        <v>16</v>
      </c>
      <c r="M578" s="1" t="s">
        <v>16</v>
      </c>
      <c r="N578" s="1" t="s">
        <v>16</v>
      </c>
      <c r="O578" s="1">
        <v>63.2</v>
      </c>
      <c r="P578" s="1">
        <v>1.0</v>
      </c>
    </row>
    <row r="579">
      <c r="A579" s="1" t="s">
        <v>29</v>
      </c>
      <c r="B579" s="1" t="s">
        <v>1346</v>
      </c>
      <c r="C579" s="2" t="s">
        <v>1254</v>
      </c>
      <c r="D579" s="1" t="s">
        <v>19</v>
      </c>
      <c r="E579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579" s="1" t="s">
        <v>1347</v>
      </c>
      <c r="G579" s="1" t="s">
        <v>1348</v>
      </c>
      <c r="H579" s="1" t="s">
        <v>1349</v>
      </c>
      <c r="I579" s="1" t="s">
        <v>16</v>
      </c>
      <c r="J579" s="1" t="s">
        <v>23</v>
      </c>
      <c r="K579" s="1" t="s">
        <v>16</v>
      </c>
      <c r="L579" s="1" t="s">
        <v>16</v>
      </c>
      <c r="M579" s="1" t="s">
        <v>16</v>
      </c>
      <c r="N579" s="1" t="s">
        <v>16</v>
      </c>
      <c r="O579" s="1">
        <v>63.2</v>
      </c>
      <c r="P579" s="1">
        <v>2.0</v>
      </c>
    </row>
    <row r="580">
      <c r="A580" s="1" t="s">
        <v>29</v>
      </c>
      <c r="B580" s="1" t="s">
        <v>1350</v>
      </c>
      <c r="C580" s="2" t="s">
        <v>1254</v>
      </c>
      <c r="D580" s="1" t="s">
        <v>19</v>
      </c>
      <c r="E580" s="3" t="str">
        <f>HYPERLINK("https://fyndiq.se/produkt/5e95d5a9fc6f49e2/", "Huawei P30 Pro - Härdat glas 9H – 3D Super kvalitet")</f>
        <v>Huawei P30 Pro - Härdat glas 9H – 3D Super kvalitet</v>
      </c>
      <c r="F580" s="1" t="s">
        <v>469</v>
      </c>
      <c r="G580" s="1" t="s">
        <v>470</v>
      </c>
      <c r="H580" s="1" t="s">
        <v>471</v>
      </c>
      <c r="I580" s="1" t="s">
        <v>16</v>
      </c>
      <c r="J580" s="1" t="s">
        <v>23</v>
      </c>
      <c r="K580" s="1" t="s">
        <v>16</v>
      </c>
      <c r="L580" s="1" t="s">
        <v>16</v>
      </c>
      <c r="M580" s="1" t="s">
        <v>16</v>
      </c>
      <c r="N580" s="1" t="s">
        <v>16</v>
      </c>
      <c r="O580" s="1">
        <v>63.2</v>
      </c>
      <c r="P580" s="1">
        <v>1.0</v>
      </c>
    </row>
    <row r="581">
      <c r="A581" s="1" t="s">
        <v>29</v>
      </c>
      <c r="B581" s="1" t="s">
        <v>1351</v>
      </c>
      <c r="C581" s="2" t="s">
        <v>1254</v>
      </c>
      <c r="D581" s="1" t="s">
        <v>19</v>
      </c>
      <c r="E581" s="3" t="str">
        <f>HYPERLINK("https://fyndiq.se/produkt/416415a768684efb/", "2-Pack Samsung Galaxy S21 5G - 9H Härdat Glas - HD")</f>
        <v>2-Pack Samsung Galaxy S21 5G - 9H Härdat Glas - HD</v>
      </c>
      <c r="F581" s="1" t="s">
        <v>39</v>
      </c>
      <c r="G581" s="1" t="s">
        <v>40</v>
      </c>
      <c r="H581" s="1" t="s">
        <v>41</v>
      </c>
      <c r="I581" s="1" t="s">
        <v>16</v>
      </c>
      <c r="J581" s="1" t="s">
        <v>23</v>
      </c>
      <c r="K581" s="1" t="s">
        <v>16</v>
      </c>
      <c r="L581" s="1" t="s">
        <v>16</v>
      </c>
      <c r="M581" s="1" t="s">
        <v>16</v>
      </c>
      <c r="N581" s="1" t="s">
        <v>16</v>
      </c>
      <c r="O581" s="1">
        <v>63.2</v>
      </c>
      <c r="P581" s="1">
        <v>1.0</v>
      </c>
    </row>
    <row r="582">
      <c r="A582" s="1" t="s">
        <v>29</v>
      </c>
      <c r="B582" s="1" t="s">
        <v>1352</v>
      </c>
      <c r="C582" s="2" t="s">
        <v>1254</v>
      </c>
      <c r="D582" s="1" t="s">
        <v>19</v>
      </c>
      <c r="E58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82" s="1" t="s">
        <v>204</v>
      </c>
      <c r="G582" s="1" t="s">
        <v>205</v>
      </c>
      <c r="H582" s="1" t="s">
        <v>206</v>
      </c>
      <c r="I582" s="1" t="s">
        <v>16</v>
      </c>
      <c r="J582" s="1" t="s">
        <v>23</v>
      </c>
      <c r="K582" s="1" t="s">
        <v>16</v>
      </c>
      <c r="L582" s="1" t="s">
        <v>16</v>
      </c>
      <c r="M582" s="1" t="s">
        <v>16</v>
      </c>
      <c r="N582" s="1" t="s">
        <v>16</v>
      </c>
      <c r="O582" s="1">
        <v>71.2</v>
      </c>
      <c r="P582" s="1">
        <v>1.0</v>
      </c>
    </row>
    <row r="583">
      <c r="A583" s="1" t="s">
        <v>29</v>
      </c>
      <c r="B583" s="1" t="s">
        <v>1353</v>
      </c>
      <c r="C583" s="2" t="s">
        <v>1254</v>
      </c>
      <c r="D583" s="1" t="s">
        <v>19</v>
      </c>
      <c r="E583" s="3" t="str">
        <f>HYPERLINK("https://fyndiq.se/produkt/c32b21dec9cf4091/", "2-Pack SAMSUNG S24 5G Skärmskydd - Härdat Glas 9H - Super kvalitet 3D")</f>
        <v>2-Pack SAMSUNG S24 5G Skärmskydd - Härdat Glas 9H - Super kvalitet 3D</v>
      </c>
      <c r="F583" s="1" t="s">
        <v>157</v>
      </c>
      <c r="G583" s="1" t="s">
        <v>158</v>
      </c>
      <c r="H583" s="1" t="s">
        <v>159</v>
      </c>
      <c r="I583" s="1" t="s">
        <v>16</v>
      </c>
      <c r="J583" s="1" t="s">
        <v>23</v>
      </c>
      <c r="K583" s="1" t="s">
        <v>16</v>
      </c>
      <c r="L583" s="1" t="s">
        <v>16</v>
      </c>
      <c r="M583" s="1" t="s">
        <v>16</v>
      </c>
      <c r="N583" s="1" t="s">
        <v>16</v>
      </c>
      <c r="O583" s="1">
        <v>71.2</v>
      </c>
      <c r="P583" s="1">
        <v>1.0</v>
      </c>
    </row>
    <row r="584">
      <c r="A584" s="1" t="s">
        <v>29</v>
      </c>
      <c r="B584" s="1" t="s">
        <v>1354</v>
      </c>
      <c r="C584" s="2" t="s">
        <v>1254</v>
      </c>
      <c r="D584" s="1" t="s">
        <v>19</v>
      </c>
      <c r="E584" s="3" t="str">
        <f>HYPERLINK("https://fyndiq.se/produkt/7c990866bb87402c/", "2-Pack Xiaomi 11 Lite 5G NE - Härdat Glas 9H - Super kvalitet 3D")</f>
        <v>2-Pack Xiaomi 11 Lite 5G NE - Härdat Glas 9H - Super kvalitet 3D</v>
      </c>
      <c r="F584" s="1" t="s">
        <v>544</v>
      </c>
      <c r="G584" s="1" t="s">
        <v>545</v>
      </c>
      <c r="H584" s="1" t="s">
        <v>546</v>
      </c>
      <c r="I584" s="1" t="s">
        <v>16</v>
      </c>
      <c r="J584" s="1" t="s">
        <v>23</v>
      </c>
      <c r="K584" s="1" t="s">
        <v>16</v>
      </c>
      <c r="L584" s="1" t="s">
        <v>16</v>
      </c>
      <c r="M584" s="1" t="s">
        <v>16</v>
      </c>
      <c r="N584" s="1" t="s">
        <v>16</v>
      </c>
      <c r="O584" s="1">
        <v>63.2</v>
      </c>
      <c r="P584" s="1">
        <v>1.0</v>
      </c>
    </row>
    <row r="585">
      <c r="A585" s="1" t="s">
        <v>29</v>
      </c>
      <c r="B585" s="1" t="s">
        <v>1355</v>
      </c>
      <c r="C585" s="2" t="s">
        <v>1254</v>
      </c>
      <c r="D585" s="1" t="s">
        <v>19</v>
      </c>
      <c r="E58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85" s="1" t="s">
        <v>26</v>
      </c>
      <c r="G585" s="1" t="s">
        <v>27</v>
      </c>
      <c r="H585" s="1" t="s">
        <v>28</v>
      </c>
      <c r="I585" s="1" t="s">
        <v>16</v>
      </c>
      <c r="J585" s="1" t="s">
        <v>23</v>
      </c>
      <c r="K585" s="1" t="s">
        <v>16</v>
      </c>
      <c r="L585" s="1" t="s">
        <v>16</v>
      </c>
      <c r="M585" s="1" t="s">
        <v>16</v>
      </c>
      <c r="N585" s="1" t="s">
        <v>16</v>
      </c>
      <c r="O585" s="1">
        <v>71.2</v>
      </c>
      <c r="P585" s="1">
        <v>1.0</v>
      </c>
    </row>
    <row r="586">
      <c r="A586" s="1" t="s">
        <v>29</v>
      </c>
      <c r="B586" s="1" t="s">
        <v>1356</v>
      </c>
      <c r="C586" s="2" t="s">
        <v>1254</v>
      </c>
      <c r="D586" s="1" t="s">
        <v>19</v>
      </c>
      <c r="E586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586" s="1" t="s">
        <v>1357</v>
      </c>
      <c r="G586" s="1" t="s">
        <v>1358</v>
      </c>
      <c r="H586" s="1" t="s">
        <v>1359</v>
      </c>
      <c r="I586" s="1" t="s">
        <v>16</v>
      </c>
      <c r="J586" s="1" t="s">
        <v>23</v>
      </c>
      <c r="K586" s="1" t="s">
        <v>16</v>
      </c>
      <c r="L586" s="1" t="s">
        <v>16</v>
      </c>
      <c r="M586" s="1" t="s">
        <v>16</v>
      </c>
      <c r="N586" s="1" t="s">
        <v>16</v>
      </c>
      <c r="O586" s="1">
        <v>63.2</v>
      </c>
      <c r="P586" s="1">
        <v>1.0</v>
      </c>
    </row>
    <row r="587">
      <c r="A587" s="1" t="s">
        <v>29</v>
      </c>
      <c r="B587" s="1" t="s">
        <v>1360</v>
      </c>
      <c r="C587" s="2" t="s">
        <v>1254</v>
      </c>
      <c r="D587" s="1" t="s">
        <v>19</v>
      </c>
      <c r="E587" s="3" t="str">
        <f>HYPERLINK("https://fyndiq.se/produkt/c6f3e47a88184e8d/", "2-Pack SAMSUNG A55 Skärmskydd - Härdat Glas 9H - Super kvalitet 3D")</f>
        <v>2-Pack SAMSUNG A55 Skärmskydd - Härdat Glas 9H - Super kvalitet 3D</v>
      </c>
      <c r="F587" s="1" t="s">
        <v>83</v>
      </c>
      <c r="G587" s="1" t="s">
        <v>84</v>
      </c>
      <c r="H587" s="1" t="s">
        <v>85</v>
      </c>
      <c r="I587" s="1" t="s">
        <v>16</v>
      </c>
      <c r="J587" s="1" t="s">
        <v>23</v>
      </c>
      <c r="K587" s="1" t="s">
        <v>16</v>
      </c>
      <c r="L587" s="1" t="s">
        <v>16</v>
      </c>
      <c r="M587" s="1" t="s">
        <v>16</v>
      </c>
      <c r="N587" s="1" t="s">
        <v>16</v>
      </c>
      <c r="O587" s="1">
        <v>63.2</v>
      </c>
      <c r="P587" s="1">
        <v>1.0</v>
      </c>
    </row>
    <row r="588">
      <c r="A588" s="1" t="s">
        <v>29</v>
      </c>
      <c r="B588" s="1" t="s">
        <v>1361</v>
      </c>
      <c r="C588" s="2" t="s">
        <v>1254</v>
      </c>
      <c r="D588" s="1" t="s">
        <v>19</v>
      </c>
      <c r="E58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88" s="1" t="s">
        <v>183</v>
      </c>
      <c r="G588" s="1" t="s">
        <v>184</v>
      </c>
      <c r="H588" s="1" t="s">
        <v>185</v>
      </c>
      <c r="I588" s="1" t="s">
        <v>16</v>
      </c>
      <c r="J588" s="1" t="s">
        <v>23</v>
      </c>
      <c r="K588" s="1" t="s">
        <v>16</v>
      </c>
      <c r="L588" s="1" t="s">
        <v>16</v>
      </c>
      <c r="M588" s="1" t="s">
        <v>16</v>
      </c>
      <c r="N588" s="1" t="s">
        <v>16</v>
      </c>
      <c r="O588" s="1">
        <v>71.2</v>
      </c>
      <c r="P588" s="1">
        <v>1.0</v>
      </c>
    </row>
    <row r="589">
      <c r="A589" s="1" t="s">
        <v>29</v>
      </c>
      <c r="B589" s="1" t="s">
        <v>1362</v>
      </c>
      <c r="C589" s="2" t="s">
        <v>1254</v>
      </c>
      <c r="D589" s="1" t="s">
        <v>19</v>
      </c>
      <c r="E589" s="3" t="str">
        <f>HYPERLINK("https://fyndiq.se/produkt/87e8c2a54c4a469b/", "2-Pack Samsung Galaxy A53 5G - Härdat glas 9H - Super kvalitet")</f>
        <v>2-Pack Samsung Galaxy A53 5G - Härdat glas 9H - Super kvalitet</v>
      </c>
      <c r="F589" s="1" t="s">
        <v>1320</v>
      </c>
      <c r="G589" s="1" t="s">
        <v>1321</v>
      </c>
      <c r="H589" s="1" t="s">
        <v>1322</v>
      </c>
      <c r="I589" s="1" t="s">
        <v>16</v>
      </c>
      <c r="J589" s="1" t="s">
        <v>23</v>
      </c>
      <c r="K589" s="1" t="s">
        <v>16</v>
      </c>
      <c r="L589" s="1" t="s">
        <v>16</v>
      </c>
      <c r="M589" s="1" t="s">
        <v>16</v>
      </c>
      <c r="N589" s="1" t="s">
        <v>16</v>
      </c>
      <c r="O589" s="1">
        <v>63.2</v>
      </c>
      <c r="P589" s="1">
        <v>1.0</v>
      </c>
    </row>
    <row r="590">
      <c r="A590" s="1" t="s">
        <v>29</v>
      </c>
      <c r="B590" s="1" t="s">
        <v>1363</v>
      </c>
      <c r="C590" s="2" t="s">
        <v>1254</v>
      </c>
      <c r="D590" s="1" t="s">
        <v>19</v>
      </c>
      <c r="E59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90" s="1" t="s">
        <v>26</v>
      </c>
      <c r="G590" s="1" t="s">
        <v>27</v>
      </c>
      <c r="H590" s="1" t="s">
        <v>28</v>
      </c>
      <c r="I590" s="1" t="s">
        <v>16</v>
      </c>
      <c r="J590" s="1" t="s">
        <v>23</v>
      </c>
      <c r="K590" s="1" t="s">
        <v>16</v>
      </c>
      <c r="L590" s="1" t="s">
        <v>16</v>
      </c>
      <c r="M590" s="1" t="s">
        <v>16</v>
      </c>
      <c r="N590" s="1" t="s">
        <v>16</v>
      </c>
      <c r="O590" s="1">
        <v>71.2</v>
      </c>
      <c r="P590" s="1">
        <v>1.0</v>
      </c>
    </row>
    <row r="591">
      <c r="A591" s="1" t="s">
        <v>29</v>
      </c>
      <c r="B591" s="1" t="s">
        <v>1364</v>
      </c>
      <c r="C591" s="2" t="s">
        <v>1254</v>
      </c>
      <c r="D591" s="1" t="s">
        <v>19</v>
      </c>
      <c r="E591" s="3" t="str">
        <f>HYPERLINK("https://fyndiq.se/produkt/c398466bf0524e85/", "2-Pack Samsung S23 - 9H Härdat Glass - 3D Super Kvalitet Skärmskydd")</f>
        <v>2-Pack Samsung S23 - 9H Härdat Glass - 3D Super Kvalitet Skärmskydd</v>
      </c>
      <c r="F591" s="1" t="s">
        <v>1365</v>
      </c>
      <c r="G591" s="1" t="s">
        <v>1366</v>
      </c>
      <c r="H591" s="1" t="s">
        <v>1367</v>
      </c>
      <c r="I591" s="1" t="s">
        <v>16</v>
      </c>
      <c r="J591" s="1" t="s">
        <v>23</v>
      </c>
      <c r="K591" s="1" t="s">
        <v>16</v>
      </c>
      <c r="L591" s="1" t="s">
        <v>16</v>
      </c>
      <c r="M591" s="1" t="s">
        <v>16</v>
      </c>
      <c r="N591" s="1" t="s">
        <v>16</v>
      </c>
      <c r="O591" s="1">
        <v>63.2</v>
      </c>
      <c r="P591" s="1">
        <v>1.0</v>
      </c>
    </row>
    <row r="592">
      <c r="A592" s="1" t="s">
        <v>29</v>
      </c>
      <c r="B592" s="1" t="s">
        <v>1368</v>
      </c>
      <c r="C592" s="2" t="s">
        <v>1254</v>
      </c>
      <c r="D592" s="1" t="s">
        <v>19</v>
      </c>
      <c r="E592" s="3" t="str">
        <f>HYPERLINK("https://fyndiq.se/produkt/71c054dfb7cb4551/", "2 Pack iPhone 8 Plus Vit - Härdat Glas 9H - Super Kvalitet 3D")</f>
        <v>2 Pack iPhone 8 Plus Vit - Härdat Glas 9H - Super Kvalitet 3D</v>
      </c>
      <c r="F592" s="1" t="s">
        <v>1369</v>
      </c>
      <c r="G592" s="1" t="s">
        <v>1370</v>
      </c>
      <c r="H592" s="1" t="s">
        <v>1371</v>
      </c>
      <c r="I592" s="1" t="s">
        <v>16</v>
      </c>
      <c r="J592" s="1" t="s">
        <v>23</v>
      </c>
      <c r="K592" s="1" t="s">
        <v>16</v>
      </c>
      <c r="L592" s="1" t="s">
        <v>16</v>
      </c>
      <c r="M592" s="1" t="s">
        <v>16</v>
      </c>
      <c r="N592" s="1" t="s">
        <v>16</v>
      </c>
      <c r="O592" s="1">
        <v>55.2</v>
      </c>
      <c r="P592" s="1">
        <v>1.0</v>
      </c>
    </row>
    <row r="593">
      <c r="A593" s="1" t="s">
        <v>29</v>
      </c>
      <c r="B593" s="1" t="s">
        <v>1372</v>
      </c>
      <c r="C593" s="2" t="s">
        <v>1254</v>
      </c>
      <c r="D593" s="1" t="s">
        <v>19</v>
      </c>
      <c r="E59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593" s="1" t="s">
        <v>128</v>
      </c>
      <c r="G593" s="1" t="s">
        <v>129</v>
      </c>
      <c r="H593" s="1" t="s">
        <v>130</v>
      </c>
      <c r="I593" s="1" t="s">
        <v>16</v>
      </c>
      <c r="J593" s="1" t="s">
        <v>23</v>
      </c>
      <c r="K593" s="1" t="s">
        <v>16</v>
      </c>
      <c r="L593" s="1" t="s">
        <v>16</v>
      </c>
      <c r="M593" s="1" t="s">
        <v>16</v>
      </c>
      <c r="N593" s="1" t="s">
        <v>16</v>
      </c>
      <c r="O593" s="1">
        <v>95.2</v>
      </c>
      <c r="P593" s="1">
        <v>1.0</v>
      </c>
    </row>
    <row r="594">
      <c r="A594" s="1" t="s">
        <v>29</v>
      </c>
      <c r="B594" s="1" t="s">
        <v>1373</v>
      </c>
      <c r="C594" s="2" t="s">
        <v>1254</v>
      </c>
      <c r="D594" s="1" t="s">
        <v>19</v>
      </c>
      <c r="E594" s="3" t="str">
        <f>HYPERLINK("https://fyndiq.se/produkt/c64bbbf107e34309/", "2-Pack Huawei P30 - Härdat glas 9H – 3D Super kvalitet")</f>
        <v>2-Pack Huawei P30 - Härdat glas 9H – 3D Super kvalitet</v>
      </c>
      <c r="F594" s="1" t="s">
        <v>845</v>
      </c>
      <c r="G594" s="1" t="s">
        <v>846</v>
      </c>
      <c r="H594" s="1" t="s">
        <v>847</v>
      </c>
      <c r="I594" s="1" t="s">
        <v>16</v>
      </c>
      <c r="J594" s="1" t="s">
        <v>23</v>
      </c>
      <c r="K594" s="1" t="s">
        <v>16</v>
      </c>
      <c r="L594" s="1" t="s">
        <v>16</v>
      </c>
      <c r="M594" s="1" t="s">
        <v>16</v>
      </c>
      <c r="N594" s="1" t="s">
        <v>16</v>
      </c>
      <c r="O594" s="1">
        <v>71.2</v>
      </c>
      <c r="P594" s="1">
        <v>1.0</v>
      </c>
    </row>
    <row r="595">
      <c r="A595" s="1" t="s">
        <v>29</v>
      </c>
      <c r="B595" s="1" t="s">
        <v>1374</v>
      </c>
      <c r="C595" s="2" t="s">
        <v>1254</v>
      </c>
      <c r="D595" s="1" t="s">
        <v>19</v>
      </c>
      <c r="E595" s="3" t="str">
        <f>HYPERLINK("https://fyndiq.se/produkt/e4b87757208946c3/", "2-Pack Samsung S10E Skärmskydd - Härdat Glas 9H - Super kvalitet 3D")</f>
        <v>2-Pack Samsung S10E Skärmskydd - Härdat Glas 9H - Super kvalitet 3D</v>
      </c>
      <c r="F595" s="1" t="s">
        <v>95</v>
      </c>
      <c r="G595" s="1" t="s">
        <v>96</v>
      </c>
      <c r="H595" s="1" t="s">
        <v>97</v>
      </c>
      <c r="I595" s="1" t="s">
        <v>16</v>
      </c>
      <c r="J595" s="1" t="s">
        <v>23</v>
      </c>
      <c r="K595" s="1" t="s">
        <v>16</v>
      </c>
      <c r="L595" s="1" t="s">
        <v>16</v>
      </c>
      <c r="M595" s="1" t="s">
        <v>16</v>
      </c>
      <c r="N595" s="1" t="s">
        <v>16</v>
      </c>
      <c r="O595" s="1">
        <v>63.2</v>
      </c>
      <c r="P595" s="1">
        <v>1.0</v>
      </c>
    </row>
    <row r="596">
      <c r="A596" s="1" t="s">
        <v>29</v>
      </c>
      <c r="B596" s="1" t="s">
        <v>1375</v>
      </c>
      <c r="C596" s="2" t="s">
        <v>1254</v>
      </c>
      <c r="D596" s="1" t="s">
        <v>19</v>
      </c>
      <c r="E596" s="3" t="str">
        <f>HYPERLINK("https://fyndiq.se/produkt/925ae49423884615/", "2-Pack Samsung S22 Ultra Skärmskydd &amp; 1-Pack linsskydd -9H GLAS")</f>
        <v>2-Pack Samsung S22 Ultra Skärmskydd &amp; 1-Pack linsskydd -9H GLAS</v>
      </c>
      <c r="F596" s="1" t="s">
        <v>335</v>
      </c>
      <c r="G596" s="1" t="s">
        <v>336</v>
      </c>
      <c r="H596" s="1" t="s">
        <v>337</v>
      </c>
      <c r="I596" s="1" t="s">
        <v>16</v>
      </c>
      <c r="J596" s="1" t="s">
        <v>23</v>
      </c>
      <c r="K596" s="1" t="s">
        <v>16</v>
      </c>
      <c r="L596" s="1" t="s">
        <v>16</v>
      </c>
      <c r="M596" s="1" t="s">
        <v>16</v>
      </c>
      <c r="N596" s="1" t="s">
        <v>16</v>
      </c>
      <c r="O596" s="1">
        <v>71.2</v>
      </c>
      <c r="P596" s="1">
        <v>1.0</v>
      </c>
    </row>
    <row r="597">
      <c r="A597" s="1" t="s">
        <v>29</v>
      </c>
      <c r="B597" s="1" t="s">
        <v>1376</v>
      </c>
      <c r="C597" s="2" t="s">
        <v>1254</v>
      </c>
      <c r="D597" s="1" t="s">
        <v>19</v>
      </c>
      <c r="E597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597" s="1" t="s">
        <v>1377</v>
      </c>
      <c r="G597" s="1" t="s">
        <v>1378</v>
      </c>
      <c r="H597" s="1" t="s">
        <v>1379</v>
      </c>
      <c r="I597" s="1" t="s">
        <v>16</v>
      </c>
      <c r="J597" s="1" t="s">
        <v>23</v>
      </c>
      <c r="K597" s="1" t="s">
        <v>16</v>
      </c>
      <c r="L597" s="1" t="s">
        <v>16</v>
      </c>
      <c r="M597" s="1" t="s">
        <v>16</v>
      </c>
      <c r="N597" s="1" t="s">
        <v>16</v>
      </c>
      <c r="O597" s="1">
        <v>71.2</v>
      </c>
      <c r="P597" s="1">
        <v>1.0</v>
      </c>
    </row>
    <row r="598">
      <c r="A598" s="1" t="s">
        <v>29</v>
      </c>
      <c r="B598" s="1" t="s">
        <v>1380</v>
      </c>
      <c r="C598" s="2" t="s">
        <v>1254</v>
      </c>
      <c r="D598" s="1" t="s">
        <v>19</v>
      </c>
      <c r="E598" s="3" t="str">
        <f>HYPERLINK("https://fyndiq.se/produkt/432d784756a84eff/", "2-Pack Samsung Galaxy S20FE - Härdat Glas-9H -Super kvalitet 3D")</f>
        <v>2-Pack Samsung Galaxy S20FE - Härdat Glas-9H -Super kvalitet 3D</v>
      </c>
      <c r="F598" s="1" t="s">
        <v>1078</v>
      </c>
      <c r="G598" s="1" t="s">
        <v>1079</v>
      </c>
      <c r="H598" s="1" t="s">
        <v>1080</v>
      </c>
      <c r="I598" s="1" t="s">
        <v>16</v>
      </c>
      <c r="J598" s="1" t="s">
        <v>23</v>
      </c>
      <c r="K598" s="1" t="s">
        <v>16</v>
      </c>
      <c r="L598" s="1" t="s">
        <v>16</v>
      </c>
      <c r="M598" s="1" t="s">
        <v>16</v>
      </c>
      <c r="N598" s="1" t="s">
        <v>16</v>
      </c>
      <c r="O598" s="1">
        <v>63.2</v>
      </c>
      <c r="P598" s="1">
        <v>1.0</v>
      </c>
    </row>
    <row r="599">
      <c r="A599" s="1" t="s">
        <v>29</v>
      </c>
      <c r="B599" s="1" t="s">
        <v>1381</v>
      </c>
      <c r="C599" s="2" t="s">
        <v>1254</v>
      </c>
      <c r="D599" s="1" t="s">
        <v>19</v>
      </c>
      <c r="E599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599" s="1" t="s">
        <v>35</v>
      </c>
      <c r="G599" s="1" t="s">
        <v>36</v>
      </c>
      <c r="H599" s="1" t="s">
        <v>37</v>
      </c>
      <c r="I599" s="1" t="s">
        <v>16</v>
      </c>
      <c r="J599" s="1" t="s">
        <v>23</v>
      </c>
      <c r="K599" s="1" t="s">
        <v>16</v>
      </c>
      <c r="L599" s="1" t="s">
        <v>16</v>
      </c>
      <c r="M599" s="1" t="s">
        <v>16</v>
      </c>
      <c r="N599" s="1" t="s">
        <v>16</v>
      </c>
      <c r="O599" s="1">
        <v>63.2</v>
      </c>
      <c r="P599" s="1">
        <v>1.0</v>
      </c>
    </row>
    <row r="600">
      <c r="A600" s="1" t="s">
        <v>29</v>
      </c>
      <c r="B600" s="1" t="s">
        <v>1382</v>
      </c>
      <c r="C600" s="2" t="s">
        <v>1254</v>
      </c>
      <c r="D600" s="1" t="s">
        <v>19</v>
      </c>
      <c r="E60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600" s="1" t="s">
        <v>1383</v>
      </c>
      <c r="G600" s="1" t="s">
        <v>1384</v>
      </c>
      <c r="H600" s="1" t="s">
        <v>1385</v>
      </c>
      <c r="I600" s="1" t="s">
        <v>16</v>
      </c>
      <c r="J600" s="1" t="s">
        <v>23</v>
      </c>
      <c r="K600" s="1" t="s">
        <v>16</v>
      </c>
      <c r="L600" s="1" t="s">
        <v>16</v>
      </c>
      <c r="M600" s="1" t="s">
        <v>16</v>
      </c>
      <c r="N600" s="1" t="s">
        <v>16</v>
      </c>
      <c r="O600" s="1">
        <v>71.2</v>
      </c>
      <c r="P600" s="1">
        <v>1.0</v>
      </c>
    </row>
    <row r="601">
      <c r="A601" s="1" t="s">
        <v>29</v>
      </c>
      <c r="B601" s="1" t="s">
        <v>1386</v>
      </c>
      <c r="C601" s="2" t="s">
        <v>1254</v>
      </c>
      <c r="D601" s="1" t="s">
        <v>19</v>
      </c>
      <c r="E601" s="3" t="str">
        <f>HYPERLINK("https://fyndiq.se/produkt/860b7dade19d4d2f/", "2-Pack XIAOMI REDMI A3 Skärmskydd - Härdat Glas 9H - Super kvalitet 3D")</f>
        <v>2-Pack XIAOMI REDMI A3 Skärmskydd - Härdat Glas 9H - Super kvalitet 3D</v>
      </c>
      <c r="F601" s="1" t="s">
        <v>200</v>
      </c>
      <c r="G601" s="1" t="s">
        <v>201</v>
      </c>
      <c r="H601" s="1" t="s">
        <v>202</v>
      </c>
      <c r="I601" s="1" t="s">
        <v>16</v>
      </c>
      <c r="J601" s="1" t="s">
        <v>23</v>
      </c>
      <c r="K601" s="1" t="s">
        <v>16</v>
      </c>
      <c r="L601" s="1" t="s">
        <v>16</v>
      </c>
      <c r="M601" s="1" t="s">
        <v>16</v>
      </c>
      <c r="N601" s="1" t="s">
        <v>16</v>
      </c>
      <c r="O601" s="1">
        <v>63.2</v>
      </c>
      <c r="P601" s="1">
        <v>1.0</v>
      </c>
    </row>
    <row r="602">
      <c r="A602" s="1" t="s">
        <v>29</v>
      </c>
      <c r="B602" s="1" t="s">
        <v>1387</v>
      </c>
      <c r="C602" s="2" t="s">
        <v>1254</v>
      </c>
      <c r="D602" s="1" t="s">
        <v>19</v>
      </c>
      <c r="E602" s="3" t="str">
        <f>HYPERLINK("https://fyndiq.se/produkt/3c4a929886da43a9/", "2-Pack Linsskydd Samsung S23 (5G) - 9H Härdat Glass - 3D Super Kvalitet Linsskydd")</f>
        <v>2-Pack Linsskydd Samsung S23 (5G) - 9H Härdat Glass - 3D Super Kvalitet Linsskydd</v>
      </c>
      <c r="F602" s="1" t="s">
        <v>1388</v>
      </c>
      <c r="G602" s="1" t="s">
        <v>1389</v>
      </c>
      <c r="H602" s="1" t="s">
        <v>1390</v>
      </c>
      <c r="I602" s="1" t="s">
        <v>16</v>
      </c>
      <c r="J602" s="1" t="s">
        <v>23</v>
      </c>
      <c r="K602" s="1" t="s">
        <v>16</v>
      </c>
      <c r="L602" s="1" t="s">
        <v>16</v>
      </c>
      <c r="M602" s="1" t="s">
        <v>16</v>
      </c>
      <c r="N602" s="1" t="s">
        <v>16</v>
      </c>
      <c r="O602" s="1">
        <v>55.2</v>
      </c>
      <c r="P602" s="1">
        <v>1.0</v>
      </c>
    </row>
    <row r="603">
      <c r="A603" s="1" t="s">
        <v>29</v>
      </c>
      <c r="B603" s="1" t="s">
        <v>1391</v>
      </c>
      <c r="C603" s="2" t="s">
        <v>1254</v>
      </c>
      <c r="D603" s="1" t="s">
        <v>19</v>
      </c>
      <c r="E603" s="3" t="str">
        <f>HYPERLINK("https://fyndiq.se/produkt/d797b2d066ca471c/", "2-Pack Apple Watch 44mm – Härdat glas 9H – Super kvalitet 3D")</f>
        <v>2-Pack Apple Watch 44mm – Härdat glas 9H – Super kvalitet 3D</v>
      </c>
      <c r="F603" s="1" t="s">
        <v>1392</v>
      </c>
      <c r="G603" s="1" t="s">
        <v>1393</v>
      </c>
      <c r="H603" s="1" t="s">
        <v>1394</v>
      </c>
      <c r="I603" s="1" t="s">
        <v>16</v>
      </c>
      <c r="J603" s="1" t="s">
        <v>23</v>
      </c>
      <c r="K603" s="1" t="s">
        <v>16</v>
      </c>
      <c r="L603" s="1" t="s">
        <v>16</v>
      </c>
      <c r="M603" s="1" t="s">
        <v>16</v>
      </c>
      <c r="N603" s="1" t="s">
        <v>16</v>
      </c>
      <c r="O603" s="1">
        <v>55.2</v>
      </c>
      <c r="P603" s="1">
        <v>1.0</v>
      </c>
    </row>
    <row r="604">
      <c r="A604" s="1" t="s">
        <v>29</v>
      </c>
      <c r="B604" s="1" t="s">
        <v>1395</v>
      </c>
      <c r="C604" s="2" t="s">
        <v>1254</v>
      </c>
      <c r="D604" s="1" t="s">
        <v>19</v>
      </c>
      <c r="E604" s="3" t="str">
        <f>HYPERLINK("https://fyndiq.se/produkt/c6f3e47a88184e8d/", "2-Pack SAMSUNG A55 Skärmskydd - Härdat Glas 9H - Super kvalitet 3D")</f>
        <v>2-Pack SAMSUNG A55 Skärmskydd - Härdat Glas 9H - Super kvalitet 3D</v>
      </c>
      <c r="F604" s="1" t="s">
        <v>83</v>
      </c>
      <c r="G604" s="1" t="s">
        <v>84</v>
      </c>
      <c r="H604" s="1" t="s">
        <v>85</v>
      </c>
      <c r="I604" s="1" t="s">
        <v>16</v>
      </c>
      <c r="J604" s="1" t="s">
        <v>23</v>
      </c>
      <c r="K604" s="1" t="s">
        <v>16</v>
      </c>
      <c r="L604" s="1" t="s">
        <v>16</v>
      </c>
      <c r="M604" s="1" t="s">
        <v>16</v>
      </c>
      <c r="N604" s="1" t="s">
        <v>16</v>
      </c>
      <c r="O604" s="1">
        <v>63.2</v>
      </c>
      <c r="P604" s="1">
        <v>1.0</v>
      </c>
    </row>
    <row r="605">
      <c r="A605" s="1" t="s">
        <v>29</v>
      </c>
      <c r="B605" s="1" t="s">
        <v>1396</v>
      </c>
      <c r="C605" s="2" t="s">
        <v>1254</v>
      </c>
      <c r="D605" s="1" t="s">
        <v>19</v>
      </c>
      <c r="E605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605" s="1" t="s">
        <v>1397</v>
      </c>
      <c r="G605" s="1" t="s">
        <v>1398</v>
      </c>
      <c r="H605" s="1" t="s">
        <v>1399</v>
      </c>
      <c r="I605" s="1" t="s">
        <v>16</v>
      </c>
      <c r="J605" s="1" t="s">
        <v>23</v>
      </c>
      <c r="K605" s="1" t="s">
        <v>16</v>
      </c>
      <c r="L605" s="1" t="s">
        <v>16</v>
      </c>
      <c r="M605" s="1" t="s">
        <v>16</v>
      </c>
      <c r="N605" s="1" t="s">
        <v>16</v>
      </c>
      <c r="O605" s="1">
        <v>79.2</v>
      </c>
      <c r="P605" s="1">
        <v>1.0</v>
      </c>
    </row>
    <row r="606">
      <c r="A606" s="1" t="s">
        <v>29</v>
      </c>
      <c r="B606" s="1" t="s">
        <v>1400</v>
      </c>
      <c r="C606" s="2" t="s">
        <v>1254</v>
      </c>
      <c r="D606" s="1" t="s">
        <v>19</v>
      </c>
      <c r="E606" s="3" t="str">
        <f>HYPERLINK("https://fyndiq.se/produkt/acbd2f15758f4e1c/", "2-Pack Samsung A55 5G Skärmskydd i Härdat Glas")</f>
        <v>2-Pack Samsung A55 5G Skärmskydd i Härdat Glas</v>
      </c>
      <c r="F606" s="1" t="s">
        <v>982</v>
      </c>
      <c r="G606" s="1" t="s">
        <v>983</v>
      </c>
      <c r="H606" s="1" t="s">
        <v>984</v>
      </c>
      <c r="I606" s="1" t="s">
        <v>16</v>
      </c>
      <c r="J606" s="1" t="s">
        <v>23</v>
      </c>
      <c r="K606" s="1" t="s">
        <v>16</v>
      </c>
      <c r="L606" s="1" t="s">
        <v>16</v>
      </c>
      <c r="M606" s="1" t="s">
        <v>16</v>
      </c>
      <c r="N606" s="1" t="s">
        <v>16</v>
      </c>
      <c r="O606" s="1">
        <v>63.2</v>
      </c>
      <c r="P606" s="1">
        <v>1.0</v>
      </c>
    </row>
    <row r="607">
      <c r="A607" s="1" t="s">
        <v>29</v>
      </c>
      <c r="B607" s="1" t="s">
        <v>1401</v>
      </c>
      <c r="C607" s="2" t="s">
        <v>1254</v>
      </c>
      <c r="D607" s="1" t="s">
        <v>19</v>
      </c>
      <c r="E607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607" s="1" t="s">
        <v>1402</v>
      </c>
      <c r="G607" s="1" t="s">
        <v>1403</v>
      </c>
      <c r="H607" s="1" t="s">
        <v>1404</v>
      </c>
      <c r="I607" s="1" t="s">
        <v>16</v>
      </c>
      <c r="J607" s="1" t="s">
        <v>23</v>
      </c>
      <c r="K607" s="1" t="s">
        <v>16</v>
      </c>
      <c r="L607" s="1" t="s">
        <v>16</v>
      </c>
      <c r="M607" s="1" t="s">
        <v>16</v>
      </c>
      <c r="N607" s="1" t="s">
        <v>16</v>
      </c>
      <c r="O607" s="1">
        <v>71.2</v>
      </c>
      <c r="P607" s="1">
        <v>1.0</v>
      </c>
    </row>
    <row r="608">
      <c r="A608" s="1" t="s">
        <v>29</v>
      </c>
      <c r="B608" s="1" t="s">
        <v>1405</v>
      </c>
      <c r="C608" s="2" t="s">
        <v>1254</v>
      </c>
      <c r="D608" s="1" t="s">
        <v>19</v>
      </c>
      <c r="E608" s="3" t="str">
        <f>HYPERLINK("https://fyndiq.se/produkt/432d784756a84eff/", "2-Pack Samsung Galaxy S20FE - Härdat Glas-9H -Super kvalitet 3D")</f>
        <v>2-Pack Samsung Galaxy S20FE - Härdat Glas-9H -Super kvalitet 3D</v>
      </c>
      <c r="F608" s="1" t="s">
        <v>1078</v>
      </c>
      <c r="G608" s="1" t="s">
        <v>1079</v>
      </c>
      <c r="H608" s="1" t="s">
        <v>1080</v>
      </c>
      <c r="I608" s="1" t="s">
        <v>16</v>
      </c>
      <c r="J608" s="1" t="s">
        <v>23</v>
      </c>
      <c r="K608" s="1" t="s">
        <v>16</v>
      </c>
      <c r="L608" s="1" t="s">
        <v>16</v>
      </c>
      <c r="M608" s="1" t="s">
        <v>16</v>
      </c>
      <c r="N608" s="1" t="s">
        <v>16</v>
      </c>
      <c r="O608" s="1">
        <v>63.2</v>
      </c>
      <c r="P608" s="1">
        <v>1.0</v>
      </c>
    </row>
    <row r="609">
      <c r="A609" s="1" t="s">
        <v>29</v>
      </c>
      <c r="B609" s="1" t="s">
        <v>1406</v>
      </c>
      <c r="C609" s="2" t="s">
        <v>1254</v>
      </c>
      <c r="D609" s="1" t="s">
        <v>19</v>
      </c>
      <c r="E609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609" s="1" t="s">
        <v>1333</v>
      </c>
      <c r="G609" s="1" t="s">
        <v>1334</v>
      </c>
      <c r="H609" s="1" t="s">
        <v>1335</v>
      </c>
      <c r="I609" s="1" t="s">
        <v>16</v>
      </c>
      <c r="J609" s="1" t="s">
        <v>23</v>
      </c>
      <c r="K609" s="1" t="s">
        <v>16</v>
      </c>
      <c r="L609" s="1" t="s">
        <v>16</v>
      </c>
      <c r="M609" s="1" t="s">
        <v>16</v>
      </c>
      <c r="N609" s="1" t="s">
        <v>16</v>
      </c>
      <c r="O609" s="1">
        <v>87.2</v>
      </c>
      <c r="P609" s="1">
        <v>1.0</v>
      </c>
    </row>
    <row r="610">
      <c r="A610" s="1" t="s">
        <v>29</v>
      </c>
      <c r="B610" s="1" t="s">
        <v>1407</v>
      </c>
      <c r="C610" s="2" t="s">
        <v>1254</v>
      </c>
      <c r="D610" s="1" t="s">
        <v>19</v>
      </c>
      <c r="E610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610" s="1" t="s">
        <v>1408</v>
      </c>
      <c r="G610" s="1" t="s">
        <v>1409</v>
      </c>
      <c r="H610" s="1" t="s">
        <v>1410</v>
      </c>
      <c r="I610" s="1" t="s">
        <v>16</v>
      </c>
      <c r="J610" s="1" t="s">
        <v>23</v>
      </c>
      <c r="K610" s="1" t="s">
        <v>16</v>
      </c>
      <c r="L610" s="1" t="s">
        <v>16</v>
      </c>
      <c r="M610" s="1" t="s">
        <v>16</v>
      </c>
      <c r="N610" s="1" t="s">
        <v>16</v>
      </c>
      <c r="O610" s="1">
        <v>63.2</v>
      </c>
      <c r="P610" s="1">
        <v>1.0</v>
      </c>
    </row>
    <row r="611">
      <c r="A611" s="1" t="s">
        <v>29</v>
      </c>
      <c r="B611" s="1" t="s">
        <v>1411</v>
      </c>
      <c r="C611" s="2" t="s">
        <v>1254</v>
      </c>
      <c r="D611" s="1" t="s">
        <v>19</v>
      </c>
      <c r="E611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611" s="1" t="s">
        <v>1412</v>
      </c>
      <c r="G611" s="1" t="s">
        <v>1413</v>
      </c>
      <c r="H611" s="1" t="s">
        <v>1414</v>
      </c>
      <c r="I611" s="1" t="s">
        <v>16</v>
      </c>
      <c r="J611" s="1" t="s">
        <v>23</v>
      </c>
      <c r="K611" s="1" t="s">
        <v>16</v>
      </c>
      <c r="L611" s="1" t="s">
        <v>16</v>
      </c>
      <c r="M611" s="1" t="s">
        <v>16</v>
      </c>
      <c r="N611" s="1" t="s">
        <v>16</v>
      </c>
      <c r="O611" s="1">
        <v>63.2</v>
      </c>
      <c r="P611" s="1">
        <v>1.0</v>
      </c>
    </row>
    <row r="612">
      <c r="A612" s="1" t="s">
        <v>29</v>
      </c>
      <c r="B612" s="1" t="s">
        <v>1415</v>
      </c>
      <c r="C612" s="2" t="s">
        <v>1254</v>
      </c>
      <c r="D612" s="1" t="s">
        <v>19</v>
      </c>
      <c r="E612" s="3" t="str">
        <f>HYPERLINK("https://fyndiq.se/produkt/b4b1148b5d274f33/", "2 Pack Xiaomi 11T 5G - Härdat glas 9H - Super kvalitet 3D")</f>
        <v>2 Pack Xiaomi 11T 5G - Härdat glas 9H - Super kvalitet 3D</v>
      </c>
      <c r="F612" s="1" t="s">
        <v>345</v>
      </c>
      <c r="G612" s="1" t="s">
        <v>346</v>
      </c>
      <c r="H612" s="1" t="s">
        <v>347</v>
      </c>
      <c r="I612" s="1" t="s">
        <v>16</v>
      </c>
      <c r="J612" s="1" t="s">
        <v>23</v>
      </c>
      <c r="K612" s="1" t="s">
        <v>16</v>
      </c>
      <c r="L612" s="1" t="s">
        <v>16</v>
      </c>
      <c r="M612" s="1" t="s">
        <v>16</v>
      </c>
      <c r="N612" s="1" t="s">
        <v>16</v>
      </c>
      <c r="O612" s="1">
        <v>63.2</v>
      </c>
      <c r="P612" s="1">
        <v>1.0</v>
      </c>
    </row>
    <row r="613">
      <c r="A613" s="1" t="s">
        <v>29</v>
      </c>
      <c r="B613" s="1" t="s">
        <v>1416</v>
      </c>
      <c r="C613" s="2" t="s">
        <v>1254</v>
      </c>
      <c r="D613" s="1" t="s">
        <v>19</v>
      </c>
      <c r="E613" s="3" t="str">
        <f>HYPERLINK("https://fyndiq.se/produkt/5d384cc8795744b0/", "2-Pack Samsung A55 Skärmskydd i Härdat Glas")</f>
        <v>2-Pack Samsung A55 Skärmskydd i Härdat Glas</v>
      </c>
      <c r="F613" s="1" t="s">
        <v>191</v>
      </c>
      <c r="G613" s="1" t="s">
        <v>192</v>
      </c>
      <c r="H613" s="1" t="s">
        <v>193</v>
      </c>
      <c r="I613" s="1" t="s">
        <v>16</v>
      </c>
      <c r="J613" s="1" t="s">
        <v>23</v>
      </c>
      <c r="K613" s="1" t="s">
        <v>16</v>
      </c>
      <c r="L613" s="1" t="s">
        <v>16</v>
      </c>
      <c r="M613" s="1" t="s">
        <v>16</v>
      </c>
      <c r="N613" s="1" t="s">
        <v>16</v>
      </c>
      <c r="O613" s="1">
        <v>63.2</v>
      </c>
      <c r="P613" s="1">
        <v>1.0</v>
      </c>
    </row>
    <row r="614">
      <c r="A614" s="1" t="s">
        <v>29</v>
      </c>
      <c r="B614" s="1" t="s">
        <v>1417</v>
      </c>
      <c r="C614" s="2" t="s">
        <v>1254</v>
      </c>
      <c r="D614" s="1" t="s">
        <v>19</v>
      </c>
      <c r="E614" s="3" t="str">
        <f>HYPERLINK("https://fyndiq.se/produkt/6ae5aff483564a84/", "2-Pack Apple Watch 40mm – Härdat glas 9H – Super kvalitet 3D")</f>
        <v>2-Pack Apple Watch 40mm – Härdat glas 9H – Super kvalitet 3D</v>
      </c>
      <c r="F614" s="1" t="s">
        <v>1418</v>
      </c>
      <c r="G614" s="1" t="s">
        <v>1419</v>
      </c>
      <c r="H614" s="1" t="s">
        <v>1420</v>
      </c>
      <c r="I614" s="1" t="s">
        <v>16</v>
      </c>
      <c r="J614" s="1" t="s">
        <v>23</v>
      </c>
      <c r="K614" s="1" t="s">
        <v>16</v>
      </c>
      <c r="L614" s="1" t="s">
        <v>16</v>
      </c>
      <c r="M614" s="1" t="s">
        <v>16</v>
      </c>
      <c r="N614" s="1" t="s">
        <v>16</v>
      </c>
      <c r="O614" s="1">
        <v>55.2</v>
      </c>
      <c r="P614" s="1">
        <v>1.0</v>
      </c>
    </row>
    <row r="615">
      <c r="A615" s="1" t="s">
        <v>29</v>
      </c>
      <c r="B615" s="1" t="s">
        <v>1421</v>
      </c>
      <c r="C615" s="2" t="s">
        <v>1254</v>
      </c>
      <c r="D615" s="1" t="s">
        <v>19</v>
      </c>
      <c r="E61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15" s="1" t="s">
        <v>729</v>
      </c>
      <c r="G615" s="1" t="s">
        <v>730</v>
      </c>
      <c r="H615" s="1" t="s">
        <v>731</v>
      </c>
      <c r="I615" s="1" t="s">
        <v>16</v>
      </c>
      <c r="J615" s="1" t="s">
        <v>23</v>
      </c>
      <c r="K615" s="1" t="s">
        <v>16</v>
      </c>
      <c r="L615" s="1" t="s">
        <v>16</v>
      </c>
      <c r="M615" s="1" t="s">
        <v>16</v>
      </c>
      <c r="N615" s="1" t="s">
        <v>16</v>
      </c>
      <c r="O615" s="1">
        <v>63.2</v>
      </c>
      <c r="P615" s="1">
        <v>1.0</v>
      </c>
    </row>
    <row r="616">
      <c r="A616" s="1" t="s">
        <v>29</v>
      </c>
      <c r="B616" s="1" t="s">
        <v>1422</v>
      </c>
      <c r="C616" s="2" t="s">
        <v>1254</v>
      </c>
      <c r="D616" s="1" t="s">
        <v>19</v>
      </c>
      <c r="E61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16" s="1" t="s">
        <v>258</v>
      </c>
      <c r="G616" s="1" t="s">
        <v>259</v>
      </c>
      <c r="H616" s="1" t="s">
        <v>260</v>
      </c>
      <c r="I616" s="1" t="s">
        <v>16</v>
      </c>
      <c r="J616" s="1" t="s">
        <v>23</v>
      </c>
      <c r="K616" s="1" t="s">
        <v>16</v>
      </c>
      <c r="L616" s="1" t="s">
        <v>16</v>
      </c>
      <c r="M616" s="1" t="s">
        <v>16</v>
      </c>
      <c r="N616" s="1" t="s">
        <v>16</v>
      </c>
      <c r="O616" s="1">
        <v>63.2</v>
      </c>
      <c r="P616" s="1">
        <v>1.0</v>
      </c>
    </row>
    <row r="617">
      <c r="A617" s="1" t="s">
        <v>29</v>
      </c>
      <c r="B617" s="1" t="s">
        <v>1423</v>
      </c>
      <c r="C617" s="2" t="s">
        <v>1254</v>
      </c>
      <c r="D617" s="1" t="s">
        <v>19</v>
      </c>
      <c r="E617" s="3" t="str">
        <f>HYPERLINK("https://fyndiq.se/produkt/432d784756a84eff/", "2-Pack Samsung Galaxy S20FE - Härdat Glas-9H -Super kvalitet 3D")</f>
        <v>2-Pack Samsung Galaxy S20FE - Härdat Glas-9H -Super kvalitet 3D</v>
      </c>
      <c r="F617" s="1" t="s">
        <v>1078</v>
      </c>
      <c r="G617" s="1" t="s">
        <v>1079</v>
      </c>
      <c r="H617" s="1" t="s">
        <v>1080</v>
      </c>
      <c r="I617" s="1" t="s">
        <v>16</v>
      </c>
      <c r="J617" s="1" t="s">
        <v>23</v>
      </c>
      <c r="K617" s="1" t="s">
        <v>16</v>
      </c>
      <c r="L617" s="1" t="s">
        <v>16</v>
      </c>
      <c r="M617" s="1" t="s">
        <v>16</v>
      </c>
      <c r="N617" s="1" t="s">
        <v>16</v>
      </c>
      <c r="O617" s="1">
        <v>63.2</v>
      </c>
      <c r="P617" s="1">
        <v>1.0</v>
      </c>
    </row>
    <row r="618">
      <c r="A618" s="1" t="s">
        <v>29</v>
      </c>
      <c r="B618" s="1" t="s">
        <v>1424</v>
      </c>
      <c r="C618" s="2" t="s">
        <v>1254</v>
      </c>
      <c r="D618" s="1" t="s">
        <v>19</v>
      </c>
      <c r="E618" s="3" t="str">
        <f>HYPERLINK("https://fyndiq.se/produkt/e19fcc2ab2124f8a/", "2-Pack Iphone 13 Pro - 9H Härdat Glass - Top Kvalitet  3D")</f>
        <v>2-Pack Iphone 13 Pro - 9H Härdat Glass - Top Kvalitet  3D</v>
      </c>
      <c r="F618" s="1" t="s">
        <v>555</v>
      </c>
      <c r="G618" s="1" t="s">
        <v>556</v>
      </c>
      <c r="H618" s="1" t="s">
        <v>557</v>
      </c>
      <c r="I618" s="1" t="s">
        <v>16</v>
      </c>
      <c r="J618" s="1" t="s">
        <v>23</v>
      </c>
      <c r="K618" s="1" t="s">
        <v>16</v>
      </c>
      <c r="L618" s="1" t="s">
        <v>16</v>
      </c>
      <c r="M618" s="1" t="s">
        <v>16</v>
      </c>
      <c r="N618" s="1" t="s">
        <v>16</v>
      </c>
      <c r="O618" s="1">
        <v>55.2</v>
      </c>
      <c r="P618" s="1">
        <v>1.0</v>
      </c>
    </row>
    <row r="619">
      <c r="A619" s="1" t="s">
        <v>29</v>
      </c>
      <c r="B619" s="1" t="s">
        <v>1425</v>
      </c>
      <c r="C619" s="2" t="s">
        <v>1254</v>
      </c>
      <c r="D619" s="1" t="s">
        <v>19</v>
      </c>
      <c r="E61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619" s="1" t="s">
        <v>128</v>
      </c>
      <c r="G619" s="1" t="s">
        <v>129</v>
      </c>
      <c r="H619" s="1" t="s">
        <v>130</v>
      </c>
      <c r="I619" s="1" t="s">
        <v>16</v>
      </c>
      <c r="J619" s="1" t="s">
        <v>23</v>
      </c>
      <c r="K619" s="1" t="s">
        <v>16</v>
      </c>
      <c r="L619" s="1" t="s">
        <v>16</v>
      </c>
      <c r="M619" s="1" t="s">
        <v>16</v>
      </c>
      <c r="N619" s="1" t="s">
        <v>16</v>
      </c>
      <c r="O619" s="1">
        <v>95.2</v>
      </c>
      <c r="P619" s="1">
        <v>1.0</v>
      </c>
    </row>
    <row r="620">
      <c r="A620" s="1" t="s">
        <v>29</v>
      </c>
      <c r="B620" s="1" t="s">
        <v>1426</v>
      </c>
      <c r="C620" s="2" t="s">
        <v>1254</v>
      </c>
      <c r="D620" s="1" t="s">
        <v>19</v>
      </c>
      <c r="E620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620" s="1" t="s">
        <v>912</v>
      </c>
      <c r="G620" s="1" t="s">
        <v>913</v>
      </c>
      <c r="H620" s="1" t="s">
        <v>914</v>
      </c>
      <c r="I620" s="1" t="s">
        <v>16</v>
      </c>
      <c r="J620" s="1" t="s">
        <v>23</v>
      </c>
      <c r="K620" s="1" t="s">
        <v>16</v>
      </c>
      <c r="L620" s="1" t="s">
        <v>16</v>
      </c>
      <c r="M620" s="1" t="s">
        <v>16</v>
      </c>
      <c r="N620" s="1" t="s">
        <v>16</v>
      </c>
      <c r="O620" s="1">
        <v>63.2</v>
      </c>
      <c r="P620" s="1">
        <v>1.0</v>
      </c>
    </row>
    <row r="621">
      <c r="A621" s="1" t="s">
        <v>29</v>
      </c>
      <c r="B621" s="1" t="s">
        <v>1427</v>
      </c>
      <c r="C621" s="2" t="s">
        <v>1254</v>
      </c>
      <c r="D621" s="1" t="s">
        <v>19</v>
      </c>
      <c r="E62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21" s="1" t="s">
        <v>977</v>
      </c>
      <c r="G621" s="1" t="s">
        <v>978</v>
      </c>
      <c r="H621" s="1" t="s">
        <v>979</v>
      </c>
      <c r="I621" s="1" t="s">
        <v>16</v>
      </c>
      <c r="J621" s="1" t="s">
        <v>23</v>
      </c>
      <c r="K621" s="1" t="s">
        <v>16</v>
      </c>
      <c r="L621" s="1" t="s">
        <v>16</v>
      </c>
      <c r="M621" s="1" t="s">
        <v>16</v>
      </c>
      <c r="N621" s="1" t="s">
        <v>16</v>
      </c>
      <c r="O621" s="1">
        <v>63.2</v>
      </c>
      <c r="P621" s="1">
        <v>1.0</v>
      </c>
    </row>
    <row r="622">
      <c r="A622" s="1" t="s">
        <v>29</v>
      </c>
      <c r="B622" s="1" t="s">
        <v>1428</v>
      </c>
      <c r="C622" s="2" t="s">
        <v>1254</v>
      </c>
      <c r="D622" s="1" t="s">
        <v>19</v>
      </c>
      <c r="E62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22" s="1" t="s">
        <v>26</v>
      </c>
      <c r="G622" s="1" t="s">
        <v>27</v>
      </c>
      <c r="H622" s="1" t="s">
        <v>28</v>
      </c>
      <c r="I622" s="1" t="s">
        <v>16</v>
      </c>
      <c r="J622" s="1" t="s">
        <v>23</v>
      </c>
      <c r="K622" s="1" t="s">
        <v>16</v>
      </c>
      <c r="L622" s="1" t="s">
        <v>16</v>
      </c>
      <c r="M622" s="1" t="s">
        <v>16</v>
      </c>
      <c r="N622" s="1" t="s">
        <v>16</v>
      </c>
      <c r="O622" s="1">
        <v>71.2</v>
      </c>
      <c r="P622" s="1">
        <v>1.0</v>
      </c>
    </row>
    <row r="623">
      <c r="A623" s="1" t="s">
        <v>29</v>
      </c>
      <c r="B623" s="1" t="s">
        <v>1429</v>
      </c>
      <c r="C623" s="2" t="s">
        <v>1254</v>
      </c>
      <c r="D623" s="1" t="s">
        <v>19</v>
      </c>
      <c r="E623" s="3" t="str">
        <f>HYPERLINK("https://fyndiq.se/produkt/25a8ff282b954386/", "2-Pack Samsung S22 Plus 5G Skärmskydd &amp; 1-Pack linsskydd-9H Glas")</f>
        <v>2-Pack Samsung S22 Plus 5G Skärmskydd &amp; 1-Pack linsskydd-9H Glas</v>
      </c>
      <c r="F623" s="1" t="s">
        <v>1430</v>
      </c>
      <c r="G623" s="1" t="s">
        <v>1431</v>
      </c>
      <c r="H623" s="1" t="s">
        <v>1432</v>
      </c>
      <c r="I623" s="1" t="s">
        <v>16</v>
      </c>
      <c r="J623" s="1" t="s">
        <v>23</v>
      </c>
      <c r="K623" s="1" t="s">
        <v>16</v>
      </c>
      <c r="L623" s="1" t="s">
        <v>16</v>
      </c>
      <c r="M623" s="1" t="s">
        <v>16</v>
      </c>
      <c r="N623" s="1" t="s">
        <v>16</v>
      </c>
      <c r="O623" s="1">
        <v>71.2</v>
      </c>
      <c r="P623" s="1">
        <v>1.0</v>
      </c>
    </row>
    <row r="624">
      <c r="A624" s="1" t="s">
        <v>29</v>
      </c>
      <c r="B624" s="1" t="s">
        <v>1433</v>
      </c>
      <c r="C624" s="2" t="s">
        <v>1254</v>
      </c>
      <c r="D624" s="1" t="s">
        <v>19</v>
      </c>
      <c r="E624" s="3" t="str">
        <f>HYPERLINK("https://fyndiq.se/produkt/6ef3b0dc00b9440f/", "2-Pack SAMSUNG S24 ULTRA 5G Skärmskydd - Härdat Glas 9H - Super kvalitet 3D")</f>
        <v>2-Pack SAMSUNG S24 ULTRA 5G Skärmskydd - Härdat Glas 9H - Super kvalitet 3D</v>
      </c>
      <c r="F624" s="1" t="s">
        <v>1434</v>
      </c>
      <c r="G624" s="1" t="s">
        <v>1435</v>
      </c>
      <c r="H624" s="1" t="s">
        <v>1436</v>
      </c>
      <c r="I624" s="1" t="s">
        <v>16</v>
      </c>
      <c r="J624" s="1" t="s">
        <v>23</v>
      </c>
      <c r="K624" s="1" t="s">
        <v>16</v>
      </c>
      <c r="L624" s="1" t="s">
        <v>16</v>
      </c>
      <c r="M624" s="1" t="s">
        <v>16</v>
      </c>
      <c r="N624" s="1" t="s">
        <v>16</v>
      </c>
      <c r="O624" s="1">
        <v>71.2</v>
      </c>
      <c r="P624" s="1">
        <v>1.0</v>
      </c>
    </row>
    <row r="625">
      <c r="A625" s="1" t="s">
        <v>29</v>
      </c>
      <c r="B625" s="1" t="s">
        <v>1437</v>
      </c>
      <c r="C625" s="2" t="s">
        <v>1254</v>
      </c>
      <c r="D625" s="1" t="s">
        <v>19</v>
      </c>
      <c r="E625" s="3" t="str">
        <f>HYPERLINK("https://fyndiq.se/produkt/e19fcc2ab2124f8a/", "2-Pack Iphone 13 Pro - 9H Härdat Glass - Top Kvalitet  3D")</f>
        <v>2-Pack Iphone 13 Pro - 9H Härdat Glass - Top Kvalitet  3D</v>
      </c>
      <c r="F625" s="1" t="s">
        <v>555</v>
      </c>
      <c r="G625" s="1" t="s">
        <v>556</v>
      </c>
      <c r="H625" s="1" t="s">
        <v>557</v>
      </c>
      <c r="I625" s="1" t="s">
        <v>16</v>
      </c>
      <c r="J625" s="1" t="s">
        <v>23</v>
      </c>
      <c r="K625" s="1" t="s">
        <v>16</v>
      </c>
      <c r="L625" s="1" t="s">
        <v>16</v>
      </c>
      <c r="M625" s="1" t="s">
        <v>16</v>
      </c>
      <c r="N625" s="1" t="s">
        <v>16</v>
      </c>
      <c r="O625" s="1">
        <v>55.2</v>
      </c>
      <c r="P625" s="1">
        <v>1.0</v>
      </c>
    </row>
    <row r="626">
      <c r="A626" s="1" t="s">
        <v>29</v>
      </c>
      <c r="B626" s="1" t="s">
        <v>1438</v>
      </c>
      <c r="C626" s="2" t="s">
        <v>1254</v>
      </c>
      <c r="D626" s="1" t="s">
        <v>19</v>
      </c>
      <c r="E626" s="3" t="str">
        <f>HYPERLINK("https://fyndiq.se/produkt/270ab3c9b834466d/", "2-Pack SONY XPERIA 10 V Skärmskydd - Härdat Glas 9H - Super kvalitet 3D")</f>
        <v>2-Pack SONY XPERIA 10 V Skärmskydd - Härdat Glas 9H - Super kvalitet 3D</v>
      </c>
      <c r="F626" s="1" t="s">
        <v>99</v>
      </c>
      <c r="G626" s="1" t="s">
        <v>100</v>
      </c>
      <c r="H626" s="1" t="s">
        <v>101</v>
      </c>
      <c r="I626" s="1" t="s">
        <v>16</v>
      </c>
      <c r="J626" s="1" t="s">
        <v>23</v>
      </c>
      <c r="K626" s="1" t="s">
        <v>16</v>
      </c>
      <c r="L626" s="1" t="s">
        <v>16</v>
      </c>
      <c r="M626" s="1" t="s">
        <v>16</v>
      </c>
      <c r="N626" s="1" t="s">
        <v>16</v>
      </c>
      <c r="O626" s="1">
        <v>63.2</v>
      </c>
      <c r="P626" s="1">
        <v>1.0</v>
      </c>
    </row>
    <row r="627">
      <c r="A627" s="1" t="s">
        <v>29</v>
      </c>
      <c r="B627" s="1" t="s">
        <v>1439</v>
      </c>
      <c r="C627" s="2" t="s">
        <v>1254</v>
      </c>
      <c r="D627" s="1" t="s">
        <v>19</v>
      </c>
      <c r="E62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627" s="1" t="s">
        <v>163</v>
      </c>
      <c r="G627" s="1" t="s">
        <v>164</v>
      </c>
      <c r="H627" s="1" t="s">
        <v>165</v>
      </c>
      <c r="I627" s="1" t="s">
        <v>16</v>
      </c>
      <c r="J627" s="1" t="s">
        <v>23</v>
      </c>
      <c r="K627" s="1" t="s">
        <v>16</v>
      </c>
      <c r="L627" s="1" t="s">
        <v>16</v>
      </c>
      <c r="M627" s="1" t="s">
        <v>16</v>
      </c>
      <c r="N627" s="1" t="s">
        <v>16</v>
      </c>
      <c r="O627" s="1">
        <v>63.2</v>
      </c>
      <c r="P627" s="1">
        <v>1.0</v>
      </c>
    </row>
    <row r="628">
      <c r="A628" s="1" t="s">
        <v>29</v>
      </c>
      <c r="B628" s="1" t="s">
        <v>1440</v>
      </c>
      <c r="C628" s="2" t="s">
        <v>1254</v>
      </c>
      <c r="D628" s="1" t="s">
        <v>19</v>
      </c>
      <c r="E628" s="3" t="str">
        <f>HYPERLINK("https://fyndiq.se/produkt/c26c9ffef37a436a/", "2-Pack Samsung A35 5G Skärmskydd i Härdat Glas")</f>
        <v>2-Pack Samsung A35 5G Skärmskydd i Härdat Glas</v>
      </c>
      <c r="F628" s="1" t="s">
        <v>432</v>
      </c>
      <c r="G628" s="1" t="s">
        <v>433</v>
      </c>
      <c r="H628" s="1" t="s">
        <v>434</v>
      </c>
      <c r="I628" s="1" t="s">
        <v>16</v>
      </c>
      <c r="J628" s="1" t="s">
        <v>23</v>
      </c>
      <c r="K628" s="1" t="s">
        <v>16</v>
      </c>
      <c r="L628" s="1" t="s">
        <v>16</v>
      </c>
      <c r="M628" s="1" t="s">
        <v>16</v>
      </c>
      <c r="N628" s="1" t="s">
        <v>16</v>
      </c>
      <c r="O628" s="1">
        <v>63.2</v>
      </c>
      <c r="P628" s="1">
        <v>1.0</v>
      </c>
    </row>
    <row r="629">
      <c r="A629" s="1" t="s">
        <v>29</v>
      </c>
      <c r="B629" s="1" t="s">
        <v>1441</v>
      </c>
      <c r="C629" s="2" t="s">
        <v>1254</v>
      </c>
      <c r="D629" s="1" t="s">
        <v>19</v>
      </c>
      <c r="E629" s="3" t="str">
        <f>HYPERLINK("https://fyndiq.se/produkt/66924f1ff238487e/", "2-Pack GOOGLE PIXEL 7A Skärmskydd - Härdat Glas 9H - Super kvalitet 3D")</f>
        <v>2-Pack GOOGLE PIXEL 7A Skärmskydd - Härdat Glas 9H - Super kvalitet 3D</v>
      </c>
      <c r="F629" s="1" t="s">
        <v>315</v>
      </c>
      <c r="G629" s="1" t="s">
        <v>316</v>
      </c>
      <c r="H629" s="1" t="s">
        <v>317</v>
      </c>
      <c r="I629" s="1" t="s">
        <v>16</v>
      </c>
      <c r="J629" s="1" t="s">
        <v>23</v>
      </c>
      <c r="K629" s="1" t="s">
        <v>16</v>
      </c>
      <c r="L629" s="1" t="s">
        <v>16</v>
      </c>
      <c r="M629" s="1" t="s">
        <v>16</v>
      </c>
      <c r="N629" s="1" t="s">
        <v>16</v>
      </c>
      <c r="O629" s="1">
        <v>63.2</v>
      </c>
      <c r="P629" s="1">
        <v>1.0</v>
      </c>
    </row>
    <row r="630">
      <c r="A630" s="1" t="s">
        <v>29</v>
      </c>
      <c r="B630" s="1" t="s">
        <v>1442</v>
      </c>
      <c r="C630" s="2" t="s">
        <v>1254</v>
      </c>
      <c r="D630" s="1" t="s">
        <v>19</v>
      </c>
      <c r="E63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30" s="1" t="s">
        <v>103</v>
      </c>
      <c r="G630" s="1" t="s">
        <v>104</v>
      </c>
      <c r="H630" s="1" t="s">
        <v>105</v>
      </c>
      <c r="I630" s="1" t="s">
        <v>16</v>
      </c>
      <c r="J630" s="1" t="s">
        <v>23</v>
      </c>
      <c r="K630" s="1" t="s">
        <v>16</v>
      </c>
      <c r="L630" s="1" t="s">
        <v>16</v>
      </c>
      <c r="M630" s="1" t="s">
        <v>16</v>
      </c>
      <c r="N630" s="1" t="s">
        <v>16</v>
      </c>
      <c r="O630" s="1">
        <v>63.2</v>
      </c>
      <c r="P630" s="1">
        <v>1.0</v>
      </c>
    </row>
    <row r="631">
      <c r="A631" s="1" t="s">
        <v>29</v>
      </c>
      <c r="B631" s="1" t="s">
        <v>1443</v>
      </c>
      <c r="C631" s="2" t="s">
        <v>1254</v>
      </c>
      <c r="D631" s="1" t="s">
        <v>19</v>
      </c>
      <c r="E631" s="3" t="str">
        <f t="shared" ref="E631:E632" si="8">HYPERLINK("https://fyndiq.se/produkt/c6f3e47a88184e8d/", "2-Pack SAMSUNG A55 Skärmskydd - Härdat Glas 9H - Super kvalitet 3D")</f>
        <v>2-Pack SAMSUNG A55 Skärmskydd - Härdat Glas 9H - Super kvalitet 3D</v>
      </c>
      <c r="F631" s="1" t="s">
        <v>83</v>
      </c>
      <c r="G631" s="1" t="s">
        <v>84</v>
      </c>
      <c r="H631" s="1" t="s">
        <v>85</v>
      </c>
      <c r="I631" s="1" t="s">
        <v>16</v>
      </c>
      <c r="J631" s="1" t="s">
        <v>23</v>
      </c>
      <c r="K631" s="1" t="s">
        <v>16</v>
      </c>
      <c r="L631" s="1" t="s">
        <v>16</v>
      </c>
      <c r="M631" s="1" t="s">
        <v>16</v>
      </c>
      <c r="N631" s="1" t="s">
        <v>16</v>
      </c>
      <c r="O631" s="1">
        <v>63.2</v>
      </c>
      <c r="P631" s="1">
        <v>1.0</v>
      </c>
    </row>
    <row r="632">
      <c r="A632" s="1" t="s">
        <v>29</v>
      </c>
      <c r="B632" s="1" t="s">
        <v>1444</v>
      </c>
      <c r="C632" s="2" t="s">
        <v>1254</v>
      </c>
      <c r="D632" s="1" t="s">
        <v>19</v>
      </c>
      <c r="E632" s="3" t="str">
        <f t="shared" si="8"/>
        <v>2-Pack SAMSUNG A55 Skärmskydd - Härdat Glas 9H - Super kvalitet 3D</v>
      </c>
      <c r="F632" s="1" t="s">
        <v>83</v>
      </c>
      <c r="G632" s="1" t="s">
        <v>84</v>
      </c>
      <c r="H632" s="1" t="s">
        <v>85</v>
      </c>
      <c r="I632" s="1" t="s">
        <v>16</v>
      </c>
      <c r="J632" s="1" t="s">
        <v>23</v>
      </c>
      <c r="K632" s="1" t="s">
        <v>16</v>
      </c>
      <c r="L632" s="1" t="s">
        <v>16</v>
      </c>
      <c r="M632" s="1" t="s">
        <v>16</v>
      </c>
      <c r="N632" s="1" t="s">
        <v>16</v>
      </c>
      <c r="O632" s="1">
        <v>63.2</v>
      </c>
      <c r="P632" s="1">
        <v>1.0</v>
      </c>
    </row>
    <row r="633">
      <c r="A633" s="1" t="s">
        <v>29</v>
      </c>
      <c r="B633" s="1" t="s">
        <v>1445</v>
      </c>
      <c r="C633" s="2" t="s">
        <v>1254</v>
      </c>
      <c r="D633" s="1" t="s">
        <v>19</v>
      </c>
      <c r="E633" s="3" t="str">
        <f>HYPERLINK("https://fyndiq.se/produkt/23790ca84fc94fec/", "2-Pack Samsung S20 Plus Skärmskydd &amp; 2-Pack linsskydd - Härdat Glas 9H - Super kvalitet 3D")</f>
        <v>2-Pack Samsung S20 Plus Skärmskydd &amp; 2-Pack linsskydd - Härdat Glas 9H - Super kvalitet 3D</v>
      </c>
      <c r="F633" s="1" t="s">
        <v>1446</v>
      </c>
      <c r="G633" s="1" t="s">
        <v>1447</v>
      </c>
      <c r="H633" s="1" t="s">
        <v>1448</v>
      </c>
      <c r="I633" s="1" t="s">
        <v>16</v>
      </c>
      <c r="J633" s="1" t="s">
        <v>23</v>
      </c>
      <c r="K633" s="1" t="s">
        <v>16</v>
      </c>
      <c r="L633" s="1" t="s">
        <v>16</v>
      </c>
      <c r="M633" s="1" t="s">
        <v>16</v>
      </c>
      <c r="N633" s="1" t="s">
        <v>16</v>
      </c>
      <c r="O633" s="1">
        <v>79.2</v>
      </c>
      <c r="P633" s="1">
        <v>1.0</v>
      </c>
    </row>
    <row r="634">
      <c r="A634" s="1" t="s">
        <v>29</v>
      </c>
      <c r="B634" s="1" t="s">
        <v>1449</v>
      </c>
      <c r="C634" s="2" t="s">
        <v>1254</v>
      </c>
      <c r="D634" s="1" t="s">
        <v>19</v>
      </c>
      <c r="E63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34" s="1" t="s">
        <v>26</v>
      </c>
      <c r="G634" s="1" t="s">
        <v>27</v>
      </c>
      <c r="H634" s="1" t="s">
        <v>28</v>
      </c>
      <c r="I634" s="1" t="s">
        <v>16</v>
      </c>
      <c r="J634" s="1" t="s">
        <v>23</v>
      </c>
      <c r="K634" s="1" t="s">
        <v>16</v>
      </c>
      <c r="L634" s="1" t="s">
        <v>16</v>
      </c>
      <c r="M634" s="1" t="s">
        <v>16</v>
      </c>
      <c r="N634" s="1" t="s">
        <v>16</v>
      </c>
      <c r="O634" s="1">
        <v>71.2</v>
      </c>
      <c r="P634" s="1">
        <v>1.0</v>
      </c>
    </row>
    <row r="635">
      <c r="A635" s="1" t="s">
        <v>29</v>
      </c>
      <c r="B635" s="1" t="s">
        <v>1450</v>
      </c>
      <c r="C635" s="2" t="s">
        <v>1254</v>
      </c>
      <c r="D635" s="1" t="s">
        <v>19</v>
      </c>
      <c r="E635" s="3" t="str">
        <f>HYPERLINK("https://fyndiq.se/produkt/d797b2d066ca471c/", "2-Pack Apple Watch 44mm – Härdat glas 9H – Super kvalitet 3D")</f>
        <v>2-Pack Apple Watch 44mm – Härdat glas 9H – Super kvalitet 3D</v>
      </c>
      <c r="F635" s="1" t="s">
        <v>1392</v>
      </c>
      <c r="G635" s="1" t="s">
        <v>1393</v>
      </c>
      <c r="H635" s="1" t="s">
        <v>1394</v>
      </c>
      <c r="I635" s="1" t="s">
        <v>16</v>
      </c>
      <c r="J635" s="1" t="s">
        <v>23</v>
      </c>
      <c r="K635" s="1" t="s">
        <v>16</v>
      </c>
      <c r="L635" s="1" t="s">
        <v>16</v>
      </c>
      <c r="M635" s="1" t="s">
        <v>16</v>
      </c>
      <c r="N635" s="1" t="s">
        <v>16</v>
      </c>
      <c r="O635" s="1">
        <v>55.2</v>
      </c>
      <c r="P635" s="1">
        <v>1.0</v>
      </c>
    </row>
    <row r="636">
      <c r="A636" s="1" t="s">
        <v>29</v>
      </c>
      <c r="B636" s="1" t="s">
        <v>1451</v>
      </c>
      <c r="C636" s="2" t="s">
        <v>1254</v>
      </c>
      <c r="D636" s="1" t="s">
        <v>19</v>
      </c>
      <c r="E636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636" s="1" t="s">
        <v>1243</v>
      </c>
      <c r="G636" s="1" t="s">
        <v>1244</v>
      </c>
      <c r="H636" s="1" t="s">
        <v>1245</v>
      </c>
      <c r="I636" s="1" t="s">
        <v>16</v>
      </c>
      <c r="J636" s="1" t="s">
        <v>23</v>
      </c>
      <c r="K636" s="1" t="s">
        <v>16</v>
      </c>
      <c r="L636" s="1" t="s">
        <v>16</v>
      </c>
      <c r="M636" s="1" t="s">
        <v>16</v>
      </c>
      <c r="N636" s="1" t="s">
        <v>16</v>
      </c>
      <c r="O636" s="1">
        <v>71.2</v>
      </c>
      <c r="P636" s="1">
        <v>1.0</v>
      </c>
    </row>
    <row r="637">
      <c r="A637" s="1" t="s">
        <v>29</v>
      </c>
      <c r="B637" s="1" t="s">
        <v>1452</v>
      </c>
      <c r="C637" s="2" t="s">
        <v>1254</v>
      </c>
      <c r="D637" s="1" t="s">
        <v>19</v>
      </c>
      <c r="E637" s="3" t="str">
        <f>HYPERLINK("https://fyndiq.se/produkt/71c054dfb7cb4551/", "2 Pack iPhone 8 Plus Vit - Härdat Glas 9H - Super Kvalitet 3D")</f>
        <v>2 Pack iPhone 8 Plus Vit - Härdat Glas 9H - Super Kvalitet 3D</v>
      </c>
      <c r="F637" s="1" t="s">
        <v>1369</v>
      </c>
      <c r="G637" s="1" t="s">
        <v>1370</v>
      </c>
      <c r="H637" s="1" t="s">
        <v>1371</v>
      </c>
      <c r="I637" s="1" t="s">
        <v>16</v>
      </c>
      <c r="J637" s="1" t="s">
        <v>23</v>
      </c>
      <c r="K637" s="1" t="s">
        <v>16</v>
      </c>
      <c r="L637" s="1" t="s">
        <v>16</v>
      </c>
      <c r="M637" s="1" t="s">
        <v>16</v>
      </c>
      <c r="N637" s="1" t="s">
        <v>16</v>
      </c>
      <c r="O637" s="1">
        <v>55.2</v>
      </c>
      <c r="P637" s="1">
        <v>1.0</v>
      </c>
    </row>
    <row r="638">
      <c r="A638" s="1" t="s">
        <v>29</v>
      </c>
      <c r="B638" s="1" t="s">
        <v>1453</v>
      </c>
      <c r="C638" s="2" t="s">
        <v>1254</v>
      </c>
      <c r="D638" s="1" t="s">
        <v>19</v>
      </c>
      <c r="E638" s="3" t="str">
        <f>HYPERLINK("https://fyndiq.se/produkt/bc46ebfdab704667/", "2-Pack Samsung S22 Skärmskydd  - 9H Härdat Glass - 3D Super Kvalitet")</f>
        <v>2-Pack Samsung S22 Skärmskydd  - 9H Härdat Glass - 3D Super Kvalitet</v>
      </c>
      <c r="F638" s="1" t="s">
        <v>1454</v>
      </c>
      <c r="G638" s="1" t="s">
        <v>1455</v>
      </c>
      <c r="H638" s="1" t="s">
        <v>1456</v>
      </c>
      <c r="I638" s="1" t="s">
        <v>16</v>
      </c>
      <c r="J638" s="1" t="s">
        <v>23</v>
      </c>
      <c r="K638" s="1" t="s">
        <v>16</v>
      </c>
      <c r="L638" s="1" t="s">
        <v>16</v>
      </c>
      <c r="M638" s="1" t="s">
        <v>16</v>
      </c>
      <c r="N638" s="1" t="s">
        <v>16</v>
      </c>
      <c r="O638" s="1">
        <v>63.2</v>
      </c>
      <c r="P638" s="1">
        <v>1.0</v>
      </c>
    </row>
    <row r="639">
      <c r="A639" s="1" t="s">
        <v>29</v>
      </c>
      <c r="B639" s="1" t="s">
        <v>1457</v>
      </c>
      <c r="C639" s="2" t="s">
        <v>1254</v>
      </c>
      <c r="D639" s="1" t="s">
        <v>19</v>
      </c>
      <c r="E639" s="3" t="str">
        <f>HYPERLINK("https://fyndiq.se/produkt/0a890dd972c4463d/", "2-Pack Samsung Galaxy A52s 5G - Härdat glas 9H - Super kvalitet")</f>
        <v>2-Pack Samsung Galaxy A52s 5G - Härdat glas 9H - Super kvalitet</v>
      </c>
      <c r="F639" s="1" t="s">
        <v>442</v>
      </c>
      <c r="G639" s="1" t="s">
        <v>443</v>
      </c>
      <c r="H639" s="1" t="s">
        <v>444</v>
      </c>
      <c r="I639" s="1" t="s">
        <v>16</v>
      </c>
      <c r="J639" s="1" t="s">
        <v>23</v>
      </c>
      <c r="K639" s="1" t="s">
        <v>16</v>
      </c>
      <c r="L639" s="1" t="s">
        <v>16</v>
      </c>
      <c r="M639" s="1" t="s">
        <v>16</v>
      </c>
      <c r="N639" s="1" t="s">
        <v>16</v>
      </c>
      <c r="O639" s="1">
        <v>63.2</v>
      </c>
      <c r="P639" s="1">
        <v>1.0</v>
      </c>
    </row>
    <row r="640">
      <c r="A640" s="1" t="s">
        <v>29</v>
      </c>
      <c r="B640" s="1" t="s">
        <v>1458</v>
      </c>
      <c r="C640" s="2" t="s">
        <v>1254</v>
      </c>
      <c r="D640" s="1" t="s">
        <v>19</v>
      </c>
      <c r="E64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40" s="1" t="s">
        <v>26</v>
      </c>
      <c r="G640" s="1" t="s">
        <v>27</v>
      </c>
      <c r="H640" s="1" t="s">
        <v>28</v>
      </c>
      <c r="I640" s="1" t="s">
        <v>16</v>
      </c>
      <c r="J640" s="1" t="s">
        <v>23</v>
      </c>
      <c r="K640" s="1" t="s">
        <v>16</v>
      </c>
      <c r="L640" s="1" t="s">
        <v>16</v>
      </c>
      <c r="M640" s="1" t="s">
        <v>16</v>
      </c>
      <c r="N640" s="1" t="s">
        <v>16</v>
      </c>
      <c r="O640" s="1">
        <v>71.2</v>
      </c>
      <c r="P640" s="1">
        <v>1.0</v>
      </c>
    </row>
    <row r="641">
      <c r="A641" s="1" t="s">
        <v>29</v>
      </c>
      <c r="B641" s="1" t="s">
        <v>1459</v>
      </c>
      <c r="C641" s="2" t="s">
        <v>1254</v>
      </c>
      <c r="D641" s="1" t="s">
        <v>19</v>
      </c>
      <c r="E641" s="3" t="str">
        <f>HYPERLINK("https://fyndiq.se/produkt/f15b82570d4144d0/", "2-Pack Apple Watch 41mm – Härdat glas 9H – Super kvalitet 3D")</f>
        <v>2-Pack Apple Watch 41mm – Härdat glas 9H – Super kvalitet 3D</v>
      </c>
      <c r="F641" s="1" t="s">
        <v>144</v>
      </c>
      <c r="G641" s="1" t="s">
        <v>145</v>
      </c>
      <c r="H641" s="1" t="s">
        <v>146</v>
      </c>
      <c r="I641" s="1" t="s">
        <v>16</v>
      </c>
      <c r="J641" s="1" t="s">
        <v>23</v>
      </c>
      <c r="K641" s="1" t="s">
        <v>16</v>
      </c>
      <c r="L641" s="1" t="s">
        <v>16</v>
      </c>
      <c r="M641" s="1" t="s">
        <v>16</v>
      </c>
      <c r="N641" s="1" t="s">
        <v>16</v>
      </c>
      <c r="O641" s="1">
        <v>55.2</v>
      </c>
      <c r="P641" s="1">
        <v>1.0</v>
      </c>
    </row>
    <row r="642">
      <c r="A642" s="1" t="s">
        <v>29</v>
      </c>
      <c r="B642" s="1" t="s">
        <v>1460</v>
      </c>
      <c r="C642" s="2" t="s">
        <v>1254</v>
      </c>
      <c r="D642" s="1" t="s">
        <v>19</v>
      </c>
      <c r="E642" s="3" t="str">
        <f>HYPERLINK("https://fyndiq.se/produkt/776a0a41444c4e6a/", "2-Pack Privacy XIAOMI 12T PRO Skärmskydd &amp; 2-Pack linsskydd - Härdat Glas 9H - Super kvalitet 3D")</f>
        <v>2-Pack Privacy XIAOMI 12T PRO Skärmskydd &amp; 2-Pack linsskydd - Härdat Glas 9H - Super kvalitet 3D</v>
      </c>
      <c r="F642" s="1" t="s">
        <v>1461</v>
      </c>
      <c r="G642" s="1" t="s">
        <v>1462</v>
      </c>
      <c r="H642" s="1" t="s">
        <v>1463</v>
      </c>
      <c r="I642" s="1" t="s">
        <v>16</v>
      </c>
      <c r="J642" s="1" t="s">
        <v>23</v>
      </c>
      <c r="K642" s="1" t="s">
        <v>16</v>
      </c>
      <c r="L642" s="1" t="s">
        <v>16</v>
      </c>
      <c r="M642" s="1" t="s">
        <v>16</v>
      </c>
      <c r="N642" s="1" t="s">
        <v>16</v>
      </c>
      <c r="O642" s="1">
        <v>95.2</v>
      </c>
      <c r="P642" s="1">
        <v>1.0</v>
      </c>
    </row>
    <row r="643">
      <c r="A643" s="1" t="s">
        <v>29</v>
      </c>
      <c r="B643" s="1" t="s">
        <v>1464</v>
      </c>
      <c r="C643" s="2" t="s">
        <v>1254</v>
      </c>
      <c r="D643" s="1" t="s">
        <v>19</v>
      </c>
      <c r="E643" s="3" t="str">
        <f>HYPERLINK("https://fyndiq.se/produkt/fb71bd1df0c24a44/", "2-Pack Samsung Galaxy A34 (5G) - 9H Härdat Glass - 3D Super Kvalitet")</f>
        <v>2-Pack Samsung Galaxy A34 (5G) - 9H Härdat Glass - 3D Super Kvalitet</v>
      </c>
      <c r="F643" s="1" t="s">
        <v>75</v>
      </c>
      <c r="G643" s="1" t="s">
        <v>76</v>
      </c>
      <c r="H643" s="1" t="s">
        <v>77</v>
      </c>
      <c r="I643" s="1" t="s">
        <v>16</v>
      </c>
      <c r="J643" s="1" t="s">
        <v>23</v>
      </c>
      <c r="K643" s="1" t="s">
        <v>16</v>
      </c>
      <c r="L643" s="1" t="s">
        <v>16</v>
      </c>
      <c r="M643" s="1" t="s">
        <v>16</v>
      </c>
      <c r="N643" s="1" t="s">
        <v>16</v>
      </c>
      <c r="O643" s="1">
        <v>63.2</v>
      </c>
      <c r="P643" s="1">
        <v>1.0</v>
      </c>
    </row>
    <row r="644">
      <c r="A644" s="1" t="s">
        <v>29</v>
      </c>
      <c r="B644" s="1" t="s">
        <v>1465</v>
      </c>
      <c r="C644" s="2" t="s">
        <v>1254</v>
      </c>
      <c r="D644" s="1" t="s">
        <v>19</v>
      </c>
      <c r="E644" s="3" t="str">
        <f>HYPERLINK("https://fyndiq.se/produkt/f15b82570d4144d0/", "2-Pack Apple Watch 41mm – Härdat glas 9H – Super kvalitet 3D")</f>
        <v>2-Pack Apple Watch 41mm – Härdat glas 9H – Super kvalitet 3D</v>
      </c>
      <c r="F644" s="1" t="s">
        <v>144</v>
      </c>
      <c r="G644" s="1" t="s">
        <v>145</v>
      </c>
      <c r="H644" s="1" t="s">
        <v>146</v>
      </c>
      <c r="I644" s="1" t="s">
        <v>16</v>
      </c>
      <c r="J644" s="1" t="s">
        <v>23</v>
      </c>
      <c r="K644" s="1" t="s">
        <v>16</v>
      </c>
      <c r="L644" s="1" t="s">
        <v>16</v>
      </c>
      <c r="M644" s="1" t="s">
        <v>16</v>
      </c>
      <c r="N644" s="1" t="s">
        <v>16</v>
      </c>
      <c r="O644" s="1">
        <v>55.2</v>
      </c>
      <c r="P644" s="1">
        <v>1.0</v>
      </c>
    </row>
    <row r="645">
      <c r="A645" s="1" t="s">
        <v>29</v>
      </c>
      <c r="B645" s="1" t="s">
        <v>1466</v>
      </c>
      <c r="C645" s="2" t="s">
        <v>1254</v>
      </c>
      <c r="D645" s="1" t="s">
        <v>19</v>
      </c>
      <c r="E645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645" s="1" t="s">
        <v>494</v>
      </c>
      <c r="G645" s="1" t="s">
        <v>495</v>
      </c>
      <c r="H645" s="1" t="s">
        <v>496</v>
      </c>
      <c r="I645" s="1" t="s">
        <v>16</v>
      </c>
      <c r="J645" s="1" t="s">
        <v>23</v>
      </c>
      <c r="K645" s="1" t="s">
        <v>16</v>
      </c>
      <c r="L645" s="1" t="s">
        <v>16</v>
      </c>
      <c r="M645" s="1" t="s">
        <v>16</v>
      </c>
      <c r="N645" s="1" t="s">
        <v>16</v>
      </c>
      <c r="O645" s="1">
        <v>79.2</v>
      </c>
      <c r="P645" s="1">
        <v>1.0</v>
      </c>
    </row>
    <row r="646">
      <c r="A646" s="1" t="s">
        <v>29</v>
      </c>
      <c r="B646" s="1" t="s">
        <v>1467</v>
      </c>
      <c r="C646" s="2" t="s">
        <v>1254</v>
      </c>
      <c r="D646" s="1" t="s">
        <v>19</v>
      </c>
      <c r="E64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46" s="1" t="s">
        <v>729</v>
      </c>
      <c r="G646" s="1" t="s">
        <v>730</v>
      </c>
      <c r="H646" s="1" t="s">
        <v>731</v>
      </c>
      <c r="I646" s="1" t="s">
        <v>16</v>
      </c>
      <c r="J646" s="1" t="s">
        <v>23</v>
      </c>
      <c r="K646" s="1" t="s">
        <v>16</v>
      </c>
      <c r="L646" s="1" t="s">
        <v>16</v>
      </c>
      <c r="M646" s="1" t="s">
        <v>16</v>
      </c>
      <c r="N646" s="1" t="s">
        <v>16</v>
      </c>
      <c r="O646" s="1">
        <v>63.2</v>
      </c>
      <c r="P646" s="1">
        <v>1.0</v>
      </c>
    </row>
    <row r="647">
      <c r="A647" s="1" t="s">
        <v>29</v>
      </c>
      <c r="B647" s="1" t="s">
        <v>1468</v>
      </c>
      <c r="C647" s="2" t="s">
        <v>1254</v>
      </c>
      <c r="D647" s="1" t="s">
        <v>19</v>
      </c>
      <c r="E647" s="3" t="str">
        <f>HYPERLINK("https://fyndiq.se/produkt/6bc9efdb9e0f44ed/", "2-Pack Google Pixel 7 Pro - Härdat Glas 9H - Super kvalitet 3D")</f>
        <v>2-Pack Google Pixel 7 Pro - Härdat Glas 9H - Super kvalitet 3D</v>
      </c>
      <c r="F647" s="1" t="s">
        <v>424</v>
      </c>
      <c r="G647" s="1" t="s">
        <v>425</v>
      </c>
      <c r="H647" s="1" t="s">
        <v>426</v>
      </c>
      <c r="I647" s="1" t="s">
        <v>16</v>
      </c>
      <c r="J647" s="1" t="s">
        <v>23</v>
      </c>
      <c r="K647" s="1" t="s">
        <v>16</v>
      </c>
      <c r="L647" s="1" t="s">
        <v>16</v>
      </c>
      <c r="M647" s="1" t="s">
        <v>16</v>
      </c>
      <c r="N647" s="1" t="s">
        <v>16</v>
      </c>
      <c r="O647" s="1">
        <v>71.2</v>
      </c>
      <c r="P647" s="1">
        <v>1.0</v>
      </c>
    </row>
    <row r="648">
      <c r="A648" s="1" t="s">
        <v>29</v>
      </c>
      <c r="B648" s="1" t="s">
        <v>1469</v>
      </c>
      <c r="C648" s="2" t="s">
        <v>1254</v>
      </c>
      <c r="D648" s="1" t="s">
        <v>19</v>
      </c>
      <c r="E648" s="3" t="str">
        <f>HYPERLINK("https://fyndiq.se/produkt/66924f1ff238487e/", "2-Pack GOOGLE PIXEL 7A Skärmskydd - Härdat Glas 9H - Super kvalitet 3D")</f>
        <v>2-Pack GOOGLE PIXEL 7A Skärmskydd - Härdat Glas 9H - Super kvalitet 3D</v>
      </c>
      <c r="F648" s="1" t="s">
        <v>315</v>
      </c>
      <c r="G648" s="1" t="s">
        <v>316</v>
      </c>
      <c r="H648" s="1" t="s">
        <v>317</v>
      </c>
      <c r="I648" s="1" t="s">
        <v>16</v>
      </c>
      <c r="J648" s="1" t="s">
        <v>23</v>
      </c>
      <c r="K648" s="1" t="s">
        <v>16</v>
      </c>
      <c r="L648" s="1" t="s">
        <v>16</v>
      </c>
      <c r="M648" s="1" t="s">
        <v>16</v>
      </c>
      <c r="N648" s="1" t="s">
        <v>16</v>
      </c>
      <c r="O648" s="1">
        <v>63.2</v>
      </c>
      <c r="P648" s="1">
        <v>1.0</v>
      </c>
    </row>
    <row r="649">
      <c r="A649" s="1" t="s">
        <v>29</v>
      </c>
      <c r="B649" s="1" t="s">
        <v>1470</v>
      </c>
      <c r="C649" s="2" t="s">
        <v>1254</v>
      </c>
      <c r="D649" s="1" t="s">
        <v>19</v>
      </c>
      <c r="E64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49" s="1" t="s">
        <v>729</v>
      </c>
      <c r="G649" s="1" t="s">
        <v>730</v>
      </c>
      <c r="H649" s="1" t="s">
        <v>731</v>
      </c>
      <c r="I649" s="1" t="s">
        <v>16</v>
      </c>
      <c r="J649" s="1" t="s">
        <v>23</v>
      </c>
      <c r="K649" s="1" t="s">
        <v>16</v>
      </c>
      <c r="L649" s="1" t="s">
        <v>16</v>
      </c>
      <c r="M649" s="1" t="s">
        <v>16</v>
      </c>
      <c r="N649" s="1" t="s">
        <v>16</v>
      </c>
      <c r="O649" s="1">
        <v>63.2</v>
      </c>
      <c r="P649" s="1">
        <v>1.0</v>
      </c>
    </row>
    <row r="650">
      <c r="A650" s="1" t="s">
        <v>29</v>
      </c>
      <c r="B650" s="1" t="s">
        <v>1471</v>
      </c>
      <c r="C650" s="2" t="s">
        <v>1254</v>
      </c>
      <c r="D650" s="1" t="s">
        <v>19</v>
      </c>
      <c r="E650" s="3" t="str">
        <f>HYPERLINK("https://fyndiq.se/produkt/416415a768684efb/", "2-Pack Samsung Galaxy S21 5G - 9H Härdat Glas - HD")</f>
        <v>2-Pack Samsung Galaxy S21 5G - 9H Härdat Glas - HD</v>
      </c>
      <c r="F650" s="1" t="s">
        <v>39</v>
      </c>
      <c r="G650" s="1" t="s">
        <v>40</v>
      </c>
      <c r="H650" s="1" t="s">
        <v>41</v>
      </c>
      <c r="I650" s="1" t="s">
        <v>16</v>
      </c>
      <c r="J650" s="1" t="s">
        <v>23</v>
      </c>
      <c r="K650" s="1" t="s">
        <v>16</v>
      </c>
      <c r="L650" s="1" t="s">
        <v>16</v>
      </c>
      <c r="M650" s="1" t="s">
        <v>16</v>
      </c>
      <c r="N650" s="1" t="s">
        <v>16</v>
      </c>
      <c r="O650" s="1">
        <v>63.2</v>
      </c>
      <c r="P650" s="1">
        <v>1.0</v>
      </c>
    </row>
    <row r="651">
      <c r="A651" s="1" t="s">
        <v>29</v>
      </c>
      <c r="B651" s="1" t="s">
        <v>1472</v>
      </c>
      <c r="C651" s="2" t="s">
        <v>1254</v>
      </c>
      <c r="D651" s="1" t="s">
        <v>19</v>
      </c>
      <c r="E651" s="3" t="str">
        <f>HYPERLINK("https://fyndiq.se/produkt/c6f3e47a88184e8d/", "2-Pack SAMSUNG A55 Skärmskydd - Härdat Glas 9H - Super kvalitet 3D")</f>
        <v>2-Pack SAMSUNG A55 Skärmskydd - Härdat Glas 9H - Super kvalitet 3D</v>
      </c>
      <c r="F651" s="1" t="s">
        <v>83</v>
      </c>
      <c r="G651" s="1" t="s">
        <v>84</v>
      </c>
      <c r="H651" s="1" t="s">
        <v>85</v>
      </c>
      <c r="I651" s="1" t="s">
        <v>16</v>
      </c>
      <c r="J651" s="1" t="s">
        <v>23</v>
      </c>
      <c r="K651" s="1" t="s">
        <v>16</v>
      </c>
      <c r="L651" s="1" t="s">
        <v>16</v>
      </c>
      <c r="M651" s="1" t="s">
        <v>16</v>
      </c>
      <c r="N651" s="1" t="s">
        <v>16</v>
      </c>
      <c r="O651" s="1">
        <v>63.2</v>
      </c>
      <c r="P651" s="1">
        <v>1.0</v>
      </c>
    </row>
    <row r="652">
      <c r="A652" s="1" t="s">
        <v>29</v>
      </c>
      <c r="B652" s="1" t="s">
        <v>1473</v>
      </c>
      <c r="C652" s="2" t="s">
        <v>1254</v>
      </c>
      <c r="D652" s="1" t="s">
        <v>19</v>
      </c>
      <c r="E65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52" s="1" t="s">
        <v>103</v>
      </c>
      <c r="G652" s="1" t="s">
        <v>104</v>
      </c>
      <c r="H652" s="1" t="s">
        <v>105</v>
      </c>
      <c r="I652" s="1" t="s">
        <v>16</v>
      </c>
      <c r="J652" s="1" t="s">
        <v>23</v>
      </c>
      <c r="K652" s="1" t="s">
        <v>16</v>
      </c>
      <c r="L652" s="1" t="s">
        <v>16</v>
      </c>
      <c r="M652" s="1" t="s">
        <v>16</v>
      </c>
      <c r="N652" s="1" t="s">
        <v>16</v>
      </c>
      <c r="O652" s="1">
        <v>63.2</v>
      </c>
      <c r="P652" s="1">
        <v>1.0</v>
      </c>
    </row>
    <row r="653">
      <c r="A653" s="1" t="s">
        <v>29</v>
      </c>
      <c r="B653" s="1" t="s">
        <v>1474</v>
      </c>
      <c r="C653" s="2" t="s">
        <v>1254</v>
      </c>
      <c r="D653" s="1" t="s">
        <v>19</v>
      </c>
      <c r="E653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653" s="1" t="s">
        <v>1475</v>
      </c>
      <c r="G653" s="1" t="s">
        <v>1476</v>
      </c>
      <c r="H653" s="1" t="s">
        <v>1477</v>
      </c>
      <c r="I653" s="1" t="s">
        <v>16</v>
      </c>
      <c r="J653" s="1" t="s">
        <v>23</v>
      </c>
      <c r="K653" s="1" t="s">
        <v>16</v>
      </c>
      <c r="L653" s="1" t="s">
        <v>16</v>
      </c>
      <c r="M653" s="1" t="s">
        <v>16</v>
      </c>
      <c r="N653" s="1" t="s">
        <v>16</v>
      </c>
      <c r="O653" s="1">
        <v>79.2</v>
      </c>
      <c r="P653" s="1">
        <v>1.0</v>
      </c>
    </row>
    <row r="654">
      <c r="A654" s="1" t="s">
        <v>29</v>
      </c>
      <c r="B654" s="1" t="s">
        <v>1478</v>
      </c>
      <c r="C654" s="2" t="s">
        <v>1254</v>
      </c>
      <c r="D654" s="1" t="s">
        <v>19</v>
      </c>
      <c r="E654" s="3" t="str">
        <f>HYPERLINK("https://fyndiq.se/produkt/c6f3e47a88184e8d/", "2-Pack SAMSUNG A55 Skärmskydd - Härdat Glas 9H - Super kvalitet 3D")</f>
        <v>2-Pack SAMSUNG A55 Skärmskydd - Härdat Glas 9H - Super kvalitet 3D</v>
      </c>
      <c r="F654" s="1" t="s">
        <v>83</v>
      </c>
      <c r="G654" s="1" t="s">
        <v>84</v>
      </c>
      <c r="H654" s="1" t="s">
        <v>85</v>
      </c>
      <c r="I654" s="1" t="s">
        <v>16</v>
      </c>
      <c r="J654" s="1" t="s">
        <v>23</v>
      </c>
      <c r="K654" s="1" t="s">
        <v>16</v>
      </c>
      <c r="L654" s="1" t="s">
        <v>16</v>
      </c>
      <c r="M654" s="1" t="s">
        <v>16</v>
      </c>
      <c r="N654" s="1" t="s">
        <v>16</v>
      </c>
      <c r="O654" s="1">
        <v>63.2</v>
      </c>
      <c r="P654" s="1">
        <v>1.0</v>
      </c>
    </row>
    <row r="655">
      <c r="A655" s="1" t="s">
        <v>29</v>
      </c>
      <c r="B655" s="1" t="s">
        <v>1479</v>
      </c>
      <c r="C655" s="2" t="s">
        <v>1254</v>
      </c>
      <c r="D655" s="1" t="s">
        <v>19</v>
      </c>
      <c r="E655" s="3" t="str">
        <f>HYPERLINK("https://fyndiq.se/produkt/3793e0f6281f49f6/", "2-Pack Iphone 11 / XR - 9H Härdat Glass - Top Kvalitet")</f>
        <v>2-Pack Iphone 11 / XR - 9H Härdat Glass - Top Kvalitet</v>
      </c>
      <c r="F655" s="1" t="s">
        <v>371</v>
      </c>
      <c r="G655" s="1" t="s">
        <v>372</v>
      </c>
      <c r="H655" s="1" t="s">
        <v>373</v>
      </c>
      <c r="I655" s="1" t="s">
        <v>16</v>
      </c>
      <c r="J655" s="1" t="s">
        <v>23</v>
      </c>
      <c r="K655" s="1" t="s">
        <v>16</v>
      </c>
      <c r="L655" s="1" t="s">
        <v>16</v>
      </c>
      <c r="M655" s="1" t="s">
        <v>16</v>
      </c>
      <c r="N655" s="1" t="s">
        <v>16</v>
      </c>
      <c r="O655" s="1">
        <v>55.2</v>
      </c>
      <c r="P655" s="1">
        <v>1.0</v>
      </c>
    </row>
    <row r="656">
      <c r="A656" s="1" t="s">
        <v>29</v>
      </c>
      <c r="B656" s="1" t="s">
        <v>1480</v>
      </c>
      <c r="C656" s="2" t="s">
        <v>1254</v>
      </c>
      <c r="D656" s="1" t="s">
        <v>19</v>
      </c>
      <c r="E656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656" s="1" t="s">
        <v>1481</v>
      </c>
      <c r="G656" s="1" t="s">
        <v>1482</v>
      </c>
      <c r="H656" s="1" t="s">
        <v>1483</v>
      </c>
      <c r="I656" s="1" t="s">
        <v>16</v>
      </c>
      <c r="J656" s="1" t="s">
        <v>23</v>
      </c>
      <c r="K656" s="1" t="s">
        <v>16</v>
      </c>
      <c r="L656" s="1" t="s">
        <v>16</v>
      </c>
      <c r="M656" s="1" t="s">
        <v>16</v>
      </c>
      <c r="N656" s="1" t="s">
        <v>16</v>
      </c>
      <c r="O656" s="1">
        <v>78.4</v>
      </c>
      <c r="P656" s="1">
        <v>1.0</v>
      </c>
    </row>
    <row r="657">
      <c r="A657" s="1" t="s">
        <v>29</v>
      </c>
      <c r="B657" s="1" t="s">
        <v>1484</v>
      </c>
      <c r="C657" s="2" t="s">
        <v>1254</v>
      </c>
      <c r="D657" s="1" t="s">
        <v>19</v>
      </c>
      <c r="E657" s="3" t="str">
        <f>HYPERLINK("https://fyndiq.se/produkt/5d384cc8795744b0/", "2-Pack Samsung A55 Skärmskydd i Härdat Glas")</f>
        <v>2-Pack Samsung A55 Skärmskydd i Härdat Glas</v>
      </c>
      <c r="F657" s="1" t="s">
        <v>191</v>
      </c>
      <c r="G657" s="1" t="s">
        <v>192</v>
      </c>
      <c r="H657" s="1" t="s">
        <v>193</v>
      </c>
      <c r="I657" s="1" t="s">
        <v>16</v>
      </c>
      <c r="J657" s="1" t="s">
        <v>23</v>
      </c>
      <c r="K657" s="1" t="s">
        <v>16</v>
      </c>
      <c r="L657" s="1" t="s">
        <v>16</v>
      </c>
      <c r="M657" s="1" t="s">
        <v>16</v>
      </c>
      <c r="N657" s="1" t="s">
        <v>16</v>
      </c>
      <c r="O657" s="1">
        <v>63.2</v>
      </c>
      <c r="P657" s="1">
        <v>1.0</v>
      </c>
    </row>
    <row r="658">
      <c r="A658" s="1" t="s">
        <v>29</v>
      </c>
      <c r="B658" s="1" t="s">
        <v>1485</v>
      </c>
      <c r="C658" s="2" t="s">
        <v>1254</v>
      </c>
      <c r="D658" s="1" t="s">
        <v>19</v>
      </c>
      <c r="E658" s="3" t="str">
        <f>HYPERLINK("https://fyndiq.se/produkt/44f3cfd52e0f4e86/", "Apple Watch 45mm – Härdat glas 9H – Super kvalitet 3D Skärmskydd")</f>
        <v>Apple Watch 45mm – Härdat glas 9H – Super kvalitet 3D Skärmskydd</v>
      </c>
      <c r="F658" s="1" t="s">
        <v>568</v>
      </c>
      <c r="G658" s="1" t="s">
        <v>569</v>
      </c>
      <c r="H658" s="1" t="s">
        <v>570</v>
      </c>
      <c r="I658" s="1" t="s">
        <v>16</v>
      </c>
      <c r="J658" s="1" t="s">
        <v>23</v>
      </c>
      <c r="K658" s="1" t="s">
        <v>16</v>
      </c>
      <c r="L658" s="1" t="s">
        <v>16</v>
      </c>
      <c r="M658" s="1" t="s">
        <v>16</v>
      </c>
      <c r="N658" s="1" t="s">
        <v>16</v>
      </c>
      <c r="O658" s="1">
        <v>47.2</v>
      </c>
      <c r="P658" s="1">
        <v>1.0</v>
      </c>
    </row>
    <row r="659">
      <c r="A659" s="1" t="s">
        <v>29</v>
      </c>
      <c r="B659" s="1" t="s">
        <v>1486</v>
      </c>
      <c r="C659" s="2" t="s">
        <v>1487</v>
      </c>
      <c r="D659" s="1" t="s">
        <v>19</v>
      </c>
      <c r="E659" s="3" t="str">
        <f>HYPERLINK("https://fyndiq.se/produkt/311d90a74d234421/", "2 Pack Xiaomi 12 - Härdat glas 9H-Super kvalitet 3D Skärmskydd")</f>
        <v>2 Pack Xiaomi 12 - Härdat glas 9H-Super kvalitet 3D Skärmskydd</v>
      </c>
      <c r="F659" s="1" t="s">
        <v>582</v>
      </c>
      <c r="G659" s="1" t="s">
        <v>583</v>
      </c>
      <c r="H659" s="1" t="s">
        <v>584</v>
      </c>
      <c r="I659" s="1" t="s">
        <v>16</v>
      </c>
      <c r="J659" s="1" t="s">
        <v>23</v>
      </c>
      <c r="K659" s="1" t="s">
        <v>16</v>
      </c>
      <c r="L659" s="1" t="s">
        <v>16</v>
      </c>
      <c r="M659" s="1" t="s">
        <v>16</v>
      </c>
      <c r="N659" s="1" t="s">
        <v>16</v>
      </c>
      <c r="O659" s="1">
        <v>63.2</v>
      </c>
      <c r="P659" s="1">
        <v>1.0</v>
      </c>
    </row>
    <row r="660">
      <c r="A660" s="1" t="s">
        <v>29</v>
      </c>
      <c r="B660" s="1" t="s">
        <v>1488</v>
      </c>
      <c r="C660" s="2" t="s">
        <v>1487</v>
      </c>
      <c r="D660" s="1" t="s">
        <v>19</v>
      </c>
      <c r="E660" s="3" t="str">
        <f>HYPERLINK("https://fyndiq.se/produkt/a3a0bf045cf0498d/", "2-Pack Huawei P30 Lite - Härdat glas 9H – 3D Super kvalitet")</f>
        <v>2-Pack Huawei P30 Lite - Härdat glas 9H – 3D Super kvalitet</v>
      </c>
      <c r="F660" s="1" t="s">
        <v>1011</v>
      </c>
      <c r="G660" s="1" t="s">
        <v>1012</v>
      </c>
      <c r="H660" s="1" t="s">
        <v>1013</v>
      </c>
      <c r="I660" s="1" t="s">
        <v>16</v>
      </c>
      <c r="J660" s="1" t="s">
        <v>23</v>
      </c>
      <c r="K660" s="1" t="s">
        <v>16</v>
      </c>
      <c r="L660" s="1" t="s">
        <v>16</v>
      </c>
      <c r="M660" s="1" t="s">
        <v>16</v>
      </c>
      <c r="N660" s="1" t="s">
        <v>16</v>
      </c>
      <c r="O660" s="1">
        <v>63.2</v>
      </c>
      <c r="P660" s="1">
        <v>1.0</v>
      </c>
    </row>
    <row r="661">
      <c r="A661" s="1" t="s">
        <v>29</v>
      </c>
      <c r="B661" s="1" t="s">
        <v>1489</v>
      </c>
      <c r="C661" s="2" t="s">
        <v>1487</v>
      </c>
      <c r="D661" s="1" t="s">
        <v>19</v>
      </c>
      <c r="E661" s="3" t="str">
        <f>HYPERLINK("https://fyndiq.se/produkt/1680a3aea19a4558/", "2-Pack Samsung S20 Skärmskydd - Härdat Glas 9H - Super kvalitet 3D")</f>
        <v>2-Pack Samsung S20 Skärmskydd - Härdat Glas 9H - Super kvalitet 3D</v>
      </c>
      <c r="F661" s="1" t="s">
        <v>755</v>
      </c>
      <c r="G661" s="1" t="s">
        <v>756</v>
      </c>
      <c r="H661" s="1" t="s">
        <v>757</v>
      </c>
      <c r="I661" s="1" t="s">
        <v>16</v>
      </c>
      <c r="J661" s="1" t="s">
        <v>23</v>
      </c>
      <c r="K661" s="1" t="s">
        <v>16</v>
      </c>
      <c r="L661" s="1" t="s">
        <v>16</v>
      </c>
      <c r="M661" s="1" t="s">
        <v>16</v>
      </c>
      <c r="N661" s="1" t="s">
        <v>16</v>
      </c>
      <c r="O661" s="1">
        <v>63.2</v>
      </c>
      <c r="P661" s="1">
        <v>1.0</v>
      </c>
    </row>
    <row r="662">
      <c r="A662" s="1" t="s">
        <v>29</v>
      </c>
      <c r="B662" s="1" t="s">
        <v>1490</v>
      </c>
      <c r="C662" s="2" t="s">
        <v>1487</v>
      </c>
      <c r="D662" s="1" t="s">
        <v>19</v>
      </c>
      <c r="E662" s="3" t="str">
        <f>HYPERLINK("https://fyndiq.se/produkt/5d384cc8795744b0/", "2-Pack Samsung A55 Skärmskydd i Härdat Glas")</f>
        <v>2-Pack Samsung A55 Skärmskydd i Härdat Glas</v>
      </c>
      <c r="F662" s="1" t="s">
        <v>191</v>
      </c>
      <c r="G662" s="1" t="s">
        <v>192</v>
      </c>
      <c r="H662" s="1" t="s">
        <v>193</v>
      </c>
      <c r="I662" s="1" t="s">
        <v>16</v>
      </c>
      <c r="J662" s="1" t="s">
        <v>23</v>
      </c>
      <c r="K662" s="1" t="s">
        <v>16</v>
      </c>
      <c r="L662" s="1" t="s">
        <v>16</v>
      </c>
      <c r="M662" s="1" t="s">
        <v>16</v>
      </c>
      <c r="N662" s="1" t="s">
        <v>16</v>
      </c>
      <c r="O662" s="1">
        <v>63.2</v>
      </c>
      <c r="P662" s="1">
        <v>1.0</v>
      </c>
    </row>
    <row r="663">
      <c r="A663" s="1" t="s">
        <v>29</v>
      </c>
      <c r="B663" s="1" t="s">
        <v>1491</v>
      </c>
      <c r="C663" s="2" t="s">
        <v>1487</v>
      </c>
      <c r="D663" s="1" t="s">
        <v>19</v>
      </c>
      <c r="E663" s="3" t="str">
        <f>HYPERLINK("https://fyndiq.se/produkt/cdc57fc9a8d94d74/", "1-Pack Privacy SAMSUNG S21 FE 5G Skärmskydd &amp; 1-Pack linsskydd - Härdat Glas 9H - Super kvalitet 3D")</f>
        <v>1-Pack Privacy SAMSUNG S21 FE 5G Skärmskydd &amp; 1-Pack linsskydd - Härdat Glas 9H - Super kvalitet 3D</v>
      </c>
      <c r="F663" s="1" t="s">
        <v>1492</v>
      </c>
      <c r="G663" s="1" t="s">
        <v>1493</v>
      </c>
      <c r="H663" s="1" t="s">
        <v>1494</v>
      </c>
      <c r="I663" s="1" t="s">
        <v>16</v>
      </c>
      <c r="J663" s="1" t="s">
        <v>23</v>
      </c>
      <c r="K663" s="1" t="s">
        <v>16</v>
      </c>
      <c r="L663" s="1" t="s">
        <v>16</v>
      </c>
      <c r="M663" s="1" t="s">
        <v>16</v>
      </c>
      <c r="N663" s="1" t="s">
        <v>16</v>
      </c>
      <c r="O663" s="1">
        <v>79.2</v>
      </c>
      <c r="P663" s="1">
        <v>1.0</v>
      </c>
    </row>
    <row r="664">
      <c r="A664" s="1" t="s">
        <v>29</v>
      </c>
      <c r="B664" s="1" t="s">
        <v>1495</v>
      </c>
      <c r="C664" s="2" t="s">
        <v>1487</v>
      </c>
      <c r="D664" s="1" t="s">
        <v>19</v>
      </c>
      <c r="E664" s="3" t="str">
        <f>HYPERLINK("https://fyndiq.se/produkt/ac4c264f1c9a4420/", "Samsung Galaxy S20 5G - Härdat glas 9H-Super kvalitet 3D")</f>
        <v>Samsung Galaxy S20 5G - Härdat glas 9H-Super kvalitet 3D</v>
      </c>
      <c r="F664" s="1" t="s">
        <v>937</v>
      </c>
      <c r="G664" s="1" t="s">
        <v>938</v>
      </c>
      <c r="H664" s="1" t="s">
        <v>939</v>
      </c>
      <c r="I664" s="1" t="s">
        <v>16</v>
      </c>
      <c r="J664" s="1" t="s">
        <v>23</v>
      </c>
      <c r="K664" s="1" t="s">
        <v>16</v>
      </c>
      <c r="L664" s="1" t="s">
        <v>16</v>
      </c>
      <c r="M664" s="1" t="s">
        <v>16</v>
      </c>
      <c r="N664" s="1" t="s">
        <v>16</v>
      </c>
      <c r="O664" s="1">
        <v>55.2</v>
      </c>
      <c r="P664" s="1">
        <v>1.0</v>
      </c>
    </row>
    <row r="665">
      <c r="A665" s="1" t="s">
        <v>29</v>
      </c>
      <c r="B665" s="1" t="s">
        <v>1496</v>
      </c>
      <c r="C665" s="2" t="s">
        <v>1487</v>
      </c>
      <c r="D665" s="1" t="s">
        <v>19</v>
      </c>
      <c r="E665" s="3" t="str">
        <f>HYPERLINK("https://fyndiq.se/produkt/9ebf57b0b80646da/", "Samsung S10 3D rundat härdat glasfodral - Svart")</f>
        <v>Samsung S10 3D rundat härdat glasfodral - Svart</v>
      </c>
      <c r="F665" s="1" t="s">
        <v>1022</v>
      </c>
      <c r="G665" s="1" t="s">
        <v>1023</v>
      </c>
      <c r="H665" s="1" t="s">
        <v>1024</v>
      </c>
      <c r="I665" s="1" t="s">
        <v>16</v>
      </c>
      <c r="J665" s="1" t="s">
        <v>23</v>
      </c>
      <c r="K665" s="1" t="s">
        <v>16</v>
      </c>
      <c r="L665" s="1" t="s">
        <v>16</v>
      </c>
      <c r="M665" s="1" t="s">
        <v>16</v>
      </c>
      <c r="N665" s="1" t="s">
        <v>16</v>
      </c>
      <c r="O665" s="1">
        <v>55.2</v>
      </c>
      <c r="P665" s="1">
        <v>1.0</v>
      </c>
    </row>
    <row r="666">
      <c r="A666" s="1" t="s">
        <v>29</v>
      </c>
      <c r="B666" s="1" t="s">
        <v>1497</v>
      </c>
      <c r="C666" s="2" t="s">
        <v>1487</v>
      </c>
      <c r="D666" s="1" t="s">
        <v>19</v>
      </c>
      <c r="E666" s="3" t="str">
        <f>HYPERLINK("https://fyndiq.se/produkt/0b0a4498022e4979/", "2-Pack Samsung Galaxy A12 - Härdat Glas 9H - Super Kvalitet 3D")</f>
        <v>2-Pack Samsung Galaxy A12 - Härdat Glas 9H - Super Kvalitet 3D</v>
      </c>
      <c r="F666" s="1" t="s">
        <v>683</v>
      </c>
      <c r="G666" s="1" t="s">
        <v>684</v>
      </c>
      <c r="H666" s="1" t="s">
        <v>685</v>
      </c>
      <c r="I666" s="1" t="s">
        <v>16</v>
      </c>
      <c r="J666" s="1" t="s">
        <v>23</v>
      </c>
      <c r="K666" s="1" t="s">
        <v>16</v>
      </c>
      <c r="L666" s="1" t="s">
        <v>16</v>
      </c>
      <c r="M666" s="1" t="s">
        <v>16</v>
      </c>
      <c r="N666" s="1" t="s">
        <v>16</v>
      </c>
      <c r="O666" s="1">
        <v>63.2</v>
      </c>
      <c r="P666" s="1">
        <v>1.0</v>
      </c>
    </row>
    <row r="667">
      <c r="A667" s="1" t="s">
        <v>29</v>
      </c>
      <c r="B667" s="1" t="s">
        <v>1498</v>
      </c>
      <c r="C667" s="2" t="s">
        <v>1487</v>
      </c>
      <c r="D667" s="1" t="s">
        <v>19</v>
      </c>
      <c r="E667" s="3" t="str">
        <f>HYPERLINK("https://fyndiq.se/produkt/56c72c0ba5f749b5/", "2-Pack SAMSUNG S24 Skärmskydd - Härdat Glas 9H - Super kvalitet 3D")</f>
        <v>2-Pack SAMSUNG S24 Skärmskydd - Härdat Glas 9H - Super kvalitet 3D</v>
      </c>
      <c r="F667" s="1" t="s">
        <v>263</v>
      </c>
      <c r="G667" s="1" t="s">
        <v>264</v>
      </c>
      <c r="H667" s="1" t="s">
        <v>265</v>
      </c>
      <c r="I667" s="1" t="s">
        <v>16</v>
      </c>
      <c r="J667" s="1" t="s">
        <v>23</v>
      </c>
      <c r="K667" s="1" t="s">
        <v>16</v>
      </c>
      <c r="L667" s="1" t="s">
        <v>16</v>
      </c>
      <c r="M667" s="1" t="s">
        <v>16</v>
      </c>
      <c r="N667" s="1" t="s">
        <v>16</v>
      </c>
      <c r="O667" s="1">
        <v>71.2</v>
      </c>
      <c r="P667" s="1">
        <v>1.0</v>
      </c>
    </row>
    <row r="668">
      <c r="A668" s="1" t="s">
        <v>29</v>
      </c>
      <c r="B668" s="1" t="s">
        <v>1499</v>
      </c>
      <c r="C668" s="2" t="s">
        <v>1487</v>
      </c>
      <c r="D668" s="1" t="s">
        <v>19</v>
      </c>
      <c r="E668" s="3" t="str">
        <f>HYPERLINK("https://fyndiq.se/produkt/9f3f4d2de3c94916/", "2 Pack Samsung Galaxy S9 - Härdat glas-9H Super kvalitet 3D")</f>
        <v>2 Pack Samsung Galaxy S9 - Härdat glas-9H Super kvalitet 3D</v>
      </c>
      <c r="F668" s="1" t="s">
        <v>1500</v>
      </c>
      <c r="G668" s="1" t="s">
        <v>1501</v>
      </c>
      <c r="H668" s="1" t="s">
        <v>1502</v>
      </c>
      <c r="I668" s="1" t="s">
        <v>16</v>
      </c>
      <c r="J668" s="1" t="s">
        <v>23</v>
      </c>
      <c r="K668" s="1" t="s">
        <v>16</v>
      </c>
      <c r="L668" s="1" t="s">
        <v>16</v>
      </c>
      <c r="M668" s="1" t="s">
        <v>16</v>
      </c>
      <c r="N668" s="1" t="s">
        <v>16</v>
      </c>
      <c r="O668" s="1">
        <v>63.2</v>
      </c>
      <c r="P668" s="1">
        <v>1.0</v>
      </c>
    </row>
    <row r="669">
      <c r="A669" s="1" t="s">
        <v>29</v>
      </c>
      <c r="B669" s="1" t="s">
        <v>1503</v>
      </c>
      <c r="C669" s="2" t="s">
        <v>1487</v>
      </c>
      <c r="D669" s="1" t="s">
        <v>19</v>
      </c>
      <c r="E669" s="3" t="str">
        <f>HYPERLINK("https://fyndiq.se/produkt/d2c30baa04ab483c/", "2-Pack Samsung A22 5G Skärmskydd - Härdat Glas 9H - Super kvalitet 3D")</f>
        <v>2-Pack Samsung A22 5G Skärmskydd - Härdat Glas 9H - Super kvalitet 3D</v>
      </c>
      <c r="F669" s="1" t="s">
        <v>1273</v>
      </c>
      <c r="G669" s="1" t="s">
        <v>1274</v>
      </c>
      <c r="H669" s="1" t="s">
        <v>1275</v>
      </c>
      <c r="I669" s="1" t="s">
        <v>16</v>
      </c>
      <c r="J669" s="1" t="s">
        <v>23</v>
      </c>
      <c r="K669" s="1" t="s">
        <v>16</v>
      </c>
      <c r="L669" s="1" t="s">
        <v>16</v>
      </c>
      <c r="M669" s="1" t="s">
        <v>16</v>
      </c>
      <c r="N669" s="1" t="s">
        <v>16</v>
      </c>
      <c r="O669" s="1">
        <v>63.2</v>
      </c>
      <c r="P669" s="1">
        <v>1.0</v>
      </c>
    </row>
    <row r="670">
      <c r="A670" s="1" t="s">
        <v>29</v>
      </c>
      <c r="B670" s="1" t="s">
        <v>1504</v>
      </c>
      <c r="C670" s="2" t="s">
        <v>1487</v>
      </c>
      <c r="D670" s="1" t="s">
        <v>19</v>
      </c>
      <c r="E670" s="3" t="str">
        <f>HYPERLINK("https://fyndiq.se/produkt/ffd808ba7c174af8/", "2-Pack Samsung S22 Skärmskydd &amp; 1-Pack linsskydd -Härdat Glas 9H")</f>
        <v>2-Pack Samsung S22 Skärmskydd &amp; 1-Pack linsskydd -Härdat Glas 9H</v>
      </c>
      <c r="F670" s="1" t="s">
        <v>179</v>
      </c>
      <c r="G670" s="1" t="s">
        <v>180</v>
      </c>
      <c r="H670" s="1" t="s">
        <v>181</v>
      </c>
      <c r="I670" s="1" t="s">
        <v>16</v>
      </c>
      <c r="J670" s="1" t="s">
        <v>23</v>
      </c>
      <c r="K670" s="1" t="s">
        <v>16</v>
      </c>
      <c r="L670" s="1" t="s">
        <v>16</v>
      </c>
      <c r="M670" s="1" t="s">
        <v>16</v>
      </c>
      <c r="N670" s="1" t="s">
        <v>16</v>
      </c>
      <c r="O670" s="1">
        <v>71.2</v>
      </c>
      <c r="P670" s="1">
        <v>1.0</v>
      </c>
    </row>
    <row r="671">
      <c r="A671" s="1" t="s">
        <v>29</v>
      </c>
      <c r="B671" s="1" t="s">
        <v>1505</v>
      </c>
      <c r="C671" s="2" t="s">
        <v>1487</v>
      </c>
      <c r="D671" s="1" t="s">
        <v>19</v>
      </c>
      <c r="E671" s="3" t="str">
        <f>HYPERLINK("https://fyndiq.se/produkt/06106438a7a14dfc/", "2-Pack Xiaomi 13T Pro - Härdat glas 9H - Super kvalitet 3D Skärmskydd")</f>
        <v>2-Pack Xiaomi 13T Pro - Härdat glas 9H - Super kvalitet 3D Skärmskydd</v>
      </c>
      <c r="F671" s="1" t="s">
        <v>883</v>
      </c>
      <c r="G671" s="1" t="s">
        <v>884</v>
      </c>
      <c r="H671" s="1" t="s">
        <v>885</v>
      </c>
      <c r="I671" s="1" t="s">
        <v>16</v>
      </c>
      <c r="J671" s="1" t="s">
        <v>23</v>
      </c>
      <c r="K671" s="1" t="s">
        <v>16</v>
      </c>
      <c r="L671" s="1" t="s">
        <v>16</v>
      </c>
      <c r="M671" s="1" t="s">
        <v>16</v>
      </c>
      <c r="N671" s="1" t="s">
        <v>16</v>
      </c>
      <c r="O671" s="1">
        <v>63.2</v>
      </c>
      <c r="P671" s="1">
        <v>1.0</v>
      </c>
    </row>
    <row r="672">
      <c r="A672" s="1" t="s">
        <v>29</v>
      </c>
      <c r="B672" s="1" t="s">
        <v>1506</v>
      </c>
      <c r="C672" s="2" t="s">
        <v>1487</v>
      </c>
      <c r="D672" s="1" t="s">
        <v>19</v>
      </c>
      <c r="E67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72" s="1" t="s">
        <v>103</v>
      </c>
      <c r="G672" s="1" t="s">
        <v>104</v>
      </c>
      <c r="H672" s="1" t="s">
        <v>105</v>
      </c>
      <c r="I672" s="1" t="s">
        <v>16</v>
      </c>
      <c r="J672" s="1" t="s">
        <v>23</v>
      </c>
      <c r="K672" s="1" t="s">
        <v>16</v>
      </c>
      <c r="L672" s="1" t="s">
        <v>16</v>
      </c>
      <c r="M672" s="1" t="s">
        <v>16</v>
      </c>
      <c r="N672" s="1" t="s">
        <v>16</v>
      </c>
      <c r="O672" s="1">
        <v>63.2</v>
      </c>
      <c r="P672" s="1">
        <v>1.0</v>
      </c>
    </row>
    <row r="673">
      <c r="A673" s="1" t="s">
        <v>29</v>
      </c>
      <c r="B673" s="1" t="s">
        <v>1507</v>
      </c>
      <c r="C673" s="2" t="s">
        <v>1487</v>
      </c>
      <c r="D673" s="1" t="s">
        <v>19</v>
      </c>
      <c r="E673" s="3" t="str">
        <f>HYPERLINK("https://fyndiq.se/produkt/1e8f6bb5ed7344de/", "2-Pack Samsung Galaxy s10 Plus - Härdat glas 9H - Super kvalitet")</f>
        <v>2-Pack Samsung Galaxy s10 Plus - Härdat glas 9H - Super kvalitet</v>
      </c>
      <c r="F673" s="1" t="s">
        <v>1508</v>
      </c>
      <c r="G673" s="1" t="s">
        <v>1509</v>
      </c>
      <c r="H673" s="1" t="s">
        <v>1510</v>
      </c>
      <c r="I673" s="1" t="s">
        <v>16</v>
      </c>
      <c r="J673" s="1" t="s">
        <v>23</v>
      </c>
      <c r="K673" s="1" t="s">
        <v>16</v>
      </c>
      <c r="L673" s="1" t="s">
        <v>16</v>
      </c>
      <c r="M673" s="1" t="s">
        <v>16</v>
      </c>
      <c r="N673" s="1" t="s">
        <v>16</v>
      </c>
      <c r="O673" s="1">
        <v>63.2</v>
      </c>
      <c r="P673" s="1">
        <v>1.0</v>
      </c>
    </row>
    <row r="674">
      <c r="A674" s="1" t="s">
        <v>29</v>
      </c>
      <c r="B674" s="1" t="s">
        <v>1511</v>
      </c>
      <c r="C674" s="2" t="s">
        <v>1487</v>
      </c>
      <c r="D674" s="1" t="s">
        <v>19</v>
      </c>
      <c r="E674" s="3" t="str">
        <f>HYPERLINK("https://fyndiq.se/produkt/925ae49423884615/", "2-Pack Samsung S22 Ultra Skärmskydd &amp; 1-Pack linsskydd -9H GLAS")</f>
        <v>2-Pack Samsung S22 Ultra Skärmskydd &amp; 1-Pack linsskydd -9H GLAS</v>
      </c>
      <c r="F674" s="1" t="s">
        <v>335</v>
      </c>
      <c r="G674" s="1" t="s">
        <v>336</v>
      </c>
      <c r="H674" s="1" t="s">
        <v>337</v>
      </c>
      <c r="I674" s="1" t="s">
        <v>16</v>
      </c>
      <c r="J674" s="1" t="s">
        <v>23</v>
      </c>
      <c r="K674" s="1" t="s">
        <v>16</v>
      </c>
      <c r="L674" s="1" t="s">
        <v>16</v>
      </c>
      <c r="M674" s="1" t="s">
        <v>16</v>
      </c>
      <c r="N674" s="1" t="s">
        <v>16</v>
      </c>
      <c r="O674" s="1">
        <v>71.2</v>
      </c>
      <c r="P674" s="1">
        <v>1.0</v>
      </c>
    </row>
    <row r="675">
      <c r="A675" s="1" t="s">
        <v>29</v>
      </c>
      <c r="B675" s="1" t="s">
        <v>1512</v>
      </c>
      <c r="C675" s="2" t="s">
        <v>1487</v>
      </c>
      <c r="D675" s="1" t="s">
        <v>19</v>
      </c>
      <c r="E675" s="3" t="str">
        <f>HYPERLINK("https://fyndiq.se/produkt/a7cf063a787a4e08/", "2-Pack iPhone 15 Pro Max - skärmskydd &amp; 1-Pack linsskydd -härdat glas 9H")</f>
        <v>2-Pack iPhone 15 Pro Max - skärmskydd &amp; 1-Pack linsskydd -härdat glas 9H</v>
      </c>
      <c r="F675" s="1" t="s">
        <v>1513</v>
      </c>
      <c r="G675" s="1" t="s">
        <v>1514</v>
      </c>
      <c r="H675" s="1" t="s">
        <v>1515</v>
      </c>
      <c r="I675" s="1" t="s">
        <v>16</v>
      </c>
      <c r="J675" s="1" t="s">
        <v>23</v>
      </c>
      <c r="K675" s="1" t="s">
        <v>16</v>
      </c>
      <c r="L675" s="1" t="s">
        <v>16</v>
      </c>
      <c r="M675" s="1" t="s">
        <v>16</v>
      </c>
      <c r="N675" s="1" t="s">
        <v>16</v>
      </c>
      <c r="O675" s="1">
        <v>71.2</v>
      </c>
      <c r="P675" s="1">
        <v>1.0</v>
      </c>
    </row>
    <row r="676">
      <c r="A676" s="1" t="s">
        <v>29</v>
      </c>
      <c r="B676" s="1" t="s">
        <v>1516</v>
      </c>
      <c r="C676" s="2" t="s">
        <v>1487</v>
      </c>
      <c r="D676" s="1" t="s">
        <v>19</v>
      </c>
      <c r="E676" s="3" t="str">
        <f>HYPERLINK("https://fyndiq.se/produkt/56c72c0ba5f749b5/", "2-Pack SAMSUNG S24 Skärmskydd - Härdat Glas 9H - Super kvalitet 3D")</f>
        <v>2-Pack SAMSUNG S24 Skärmskydd - Härdat Glas 9H - Super kvalitet 3D</v>
      </c>
      <c r="F676" s="1" t="s">
        <v>263</v>
      </c>
      <c r="G676" s="1" t="s">
        <v>264</v>
      </c>
      <c r="H676" s="1" t="s">
        <v>265</v>
      </c>
      <c r="I676" s="1" t="s">
        <v>16</v>
      </c>
      <c r="J676" s="1" t="s">
        <v>23</v>
      </c>
      <c r="K676" s="1" t="s">
        <v>16</v>
      </c>
      <c r="L676" s="1" t="s">
        <v>16</v>
      </c>
      <c r="M676" s="1" t="s">
        <v>16</v>
      </c>
      <c r="N676" s="1" t="s">
        <v>16</v>
      </c>
      <c r="O676" s="1">
        <v>71.2</v>
      </c>
      <c r="P676" s="1">
        <v>1.0</v>
      </c>
    </row>
    <row r="677">
      <c r="A677" s="1" t="s">
        <v>29</v>
      </c>
      <c r="B677" s="1" t="s">
        <v>1517</v>
      </c>
      <c r="C677" s="2" t="s">
        <v>1487</v>
      </c>
      <c r="D677" s="1" t="s">
        <v>19</v>
      </c>
      <c r="E677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77" s="1" t="s">
        <v>795</v>
      </c>
      <c r="G677" s="1" t="s">
        <v>796</v>
      </c>
      <c r="H677" s="1" t="s">
        <v>797</v>
      </c>
      <c r="I677" s="1" t="s">
        <v>16</v>
      </c>
      <c r="J677" s="1" t="s">
        <v>23</v>
      </c>
      <c r="K677" s="1" t="s">
        <v>16</v>
      </c>
      <c r="L677" s="1" t="s">
        <v>16</v>
      </c>
      <c r="M677" s="1" t="s">
        <v>16</v>
      </c>
      <c r="N677" s="1" t="s">
        <v>16</v>
      </c>
      <c r="O677" s="1">
        <v>63.2</v>
      </c>
      <c r="P677" s="1">
        <v>1.0</v>
      </c>
    </row>
    <row r="678">
      <c r="A678" s="1" t="s">
        <v>29</v>
      </c>
      <c r="B678" s="1" t="s">
        <v>1518</v>
      </c>
      <c r="C678" s="2" t="s">
        <v>1487</v>
      </c>
      <c r="D678" s="1" t="s">
        <v>19</v>
      </c>
      <c r="E678" s="3" t="str">
        <f>HYPERLINK("https://fyndiq.se/produkt/406117b60bf241a0/", "2-Pack Samsung Galaxy S9 - Härdat glas 9H - Super kvalitet 3D")</f>
        <v>2-Pack Samsung Galaxy S9 - Härdat glas 9H - Super kvalitet 3D</v>
      </c>
      <c r="F678" s="1" t="s">
        <v>228</v>
      </c>
      <c r="G678" s="1" t="s">
        <v>229</v>
      </c>
      <c r="H678" s="1" t="s">
        <v>230</v>
      </c>
      <c r="I678" s="1" t="s">
        <v>16</v>
      </c>
      <c r="J678" s="1" t="s">
        <v>23</v>
      </c>
      <c r="K678" s="1" t="s">
        <v>16</v>
      </c>
      <c r="L678" s="1" t="s">
        <v>16</v>
      </c>
      <c r="M678" s="1" t="s">
        <v>16</v>
      </c>
      <c r="N678" s="1" t="s">
        <v>16</v>
      </c>
      <c r="O678" s="1">
        <v>63.2</v>
      </c>
      <c r="P678" s="1">
        <v>1.0</v>
      </c>
    </row>
    <row r="679">
      <c r="A679" s="1" t="s">
        <v>29</v>
      </c>
      <c r="B679" s="1" t="s">
        <v>1519</v>
      </c>
      <c r="C679" s="2" t="s">
        <v>1487</v>
      </c>
      <c r="D679" s="1" t="s">
        <v>19</v>
      </c>
      <c r="E679" s="3" t="str">
        <f>HYPERLINK("https://fyndiq.se/produkt/33c7ee60e8fc436d/", "Samsung Galaxy A32 - Härdat glas 9H - Super kvalitet 3D")</f>
        <v>Samsung Galaxy A32 - Härdat glas 9H - Super kvalitet 3D</v>
      </c>
      <c r="F679" s="1" t="s">
        <v>1520</v>
      </c>
      <c r="G679" s="1" t="s">
        <v>1521</v>
      </c>
      <c r="H679" s="1" t="s">
        <v>1522</v>
      </c>
      <c r="I679" s="1" t="s">
        <v>16</v>
      </c>
      <c r="J679" s="1" t="s">
        <v>23</v>
      </c>
      <c r="K679" s="1" t="s">
        <v>16</v>
      </c>
      <c r="L679" s="1" t="s">
        <v>16</v>
      </c>
      <c r="M679" s="1" t="s">
        <v>16</v>
      </c>
      <c r="N679" s="1" t="s">
        <v>16</v>
      </c>
      <c r="O679" s="1">
        <v>54.4</v>
      </c>
      <c r="P679" s="1">
        <v>1.0</v>
      </c>
    </row>
    <row r="680">
      <c r="A680" s="1" t="s">
        <v>29</v>
      </c>
      <c r="B680" s="1" t="s">
        <v>1523</v>
      </c>
      <c r="C680" s="2" t="s">
        <v>1487</v>
      </c>
      <c r="D680" s="1" t="s">
        <v>19</v>
      </c>
      <c r="E680" s="3" t="str">
        <f>HYPERLINK("https://fyndiq.se/produkt/7ea8a57fe678438b/", "2-Pack Samsung S21 PLUS - 9H Härdat Glass - 3D Super Kvalitet")</f>
        <v>2-Pack Samsung S21 PLUS - 9H Härdat Glass - 3D Super Kvalitet</v>
      </c>
      <c r="F680" s="1" t="s">
        <v>1524</v>
      </c>
      <c r="G680" s="1" t="s">
        <v>1525</v>
      </c>
      <c r="H680" s="1" t="s">
        <v>1526</v>
      </c>
      <c r="I680" s="1" t="s">
        <v>16</v>
      </c>
      <c r="J680" s="1" t="s">
        <v>23</v>
      </c>
      <c r="K680" s="1" t="s">
        <v>16</v>
      </c>
      <c r="L680" s="1" t="s">
        <v>16</v>
      </c>
      <c r="M680" s="1" t="s">
        <v>16</v>
      </c>
      <c r="N680" s="1" t="s">
        <v>16</v>
      </c>
      <c r="O680" s="1">
        <v>63.2</v>
      </c>
      <c r="P680" s="1">
        <v>1.0</v>
      </c>
    </row>
    <row r="681">
      <c r="A681" s="1" t="s">
        <v>29</v>
      </c>
      <c r="B681" s="1" t="s">
        <v>1527</v>
      </c>
      <c r="C681" s="2" t="s">
        <v>1487</v>
      </c>
      <c r="D681" s="1" t="s">
        <v>19</v>
      </c>
      <c r="E681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681" s="1" t="s">
        <v>380</v>
      </c>
      <c r="G681" s="1" t="s">
        <v>381</v>
      </c>
      <c r="H681" s="1" t="s">
        <v>382</v>
      </c>
      <c r="I681" s="1" t="s">
        <v>16</v>
      </c>
      <c r="J681" s="1" t="s">
        <v>23</v>
      </c>
      <c r="K681" s="1" t="s">
        <v>16</v>
      </c>
      <c r="L681" s="1" t="s">
        <v>16</v>
      </c>
      <c r="M681" s="1" t="s">
        <v>16</v>
      </c>
      <c r="N681" s="1" t="s">
        <v>16</v>
      </c>
      <c r="O681" s="1">
        <v>47.2</v>
      </c>
      <c r="P681" s="1">
        <v>1.0</v>
      </c>
    </row>
    <row r="682">
      <c r="A682" s="1" t="s">
        <v>29</v>
      </c>
      <c r="B682" s="1" t="s">
        <v>1528</v>
      </c>
      <c r="C682" s="2" t="s">
        <v>1487</v>
      </c>
      <c r="D682" s="1" t="s">
        <v>19</v>
      </c>
      <c r="E68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82" s="1" t="s">
        <v>729</v>
      </c>
      <c r="G682" s="1" t="s">
        <v>730</v>
      </c>
      <c r="H682" s="1" t="s">
        <v>731</v>
      </c>
      <c r="I682" s="1" t="s">
        <v>1529</v>
      </c>
      <c r="J682" s="1" t="s">
        <v>23</v>
      </c>
      <c r="K682" s="1" t="s">
        <v>16</v>
      </c>
      <c r="L682" s="1" t="s">
        <v>16</v>
      </c>
      <c r="M682" s="1" t="s">
        <v>16</v>
      </c>
      <c r="N682" s="1" t="s">
        <v>16</v>
      </c>
      <c r="O682" s="1">
        <v>63.2</v>
      </c>
      <c r="P682" s="1">
        <v>1.0</v>
      </c>
    </row>
    <row r="683">
      <c r="A683" s="1" t="s">
        <v>29</v>
      </c>
      <c r="B683" s="1" t="s">
        <v>1530</v>
      </c>
      <c r="C683" s="2" t="s">
        <v>1487</v>
      </c>
      <c r="D683" s="1" t="s">
        <v>19</v>
      </c>
      <c r="E683" s="3" t="str">
        <f>HYPERLINK("https://fyndiq.se/produkt/b64e58a94ebc4c52/", "2 Pack Sony Xperia 10 III - Härdat glas 9H - Super Kvalitet 3D")</f>
        <v>2 Pack Sony Xperia 10 III - Härdat glas 9H - Super Kvalitet 3D</v>
      </c>
      <c r="F683" s="1" t="s">
        <v>366</v>
      </c>
      <c r="G683" s="1" t="s">
        <v>367</v>
      </c>
      <c r="H683" s="1" t="s">
        <v>368</v>
      </c>
      <c r="I683" s="1" t="s">
        <v>16</v>
      </c>
      <c r="J683" s="1" t="s">
        <v>23</v>
      </c>
      <c r="K683" s="1" t="s">
        <v>16</v>
      </c>
      <c r="L683" s="1" t="s">
        <v>16</v>
      </c>
      <c r="M683" s="1" t="s">
        <v>16</v>
      </c>
      <c r="N683" s="1" t="s">
        <v>16</v>
      </c>
      <c r="O683" s="1">
        <v>63.2</v>
      </c>
      <c r="P683" s="1">
        <v>1.0</v>
      </c>
    </row>
    <row r="684">
      <c r="A684" s="1" t="s">
        <v>29</v>
      </c>
      <c r="B684" s="1" t="s">
        <v>1531</v>
      </c>
      <c r="C684" s="2" t="s">
        <v>1487</v>
      </c>
      <c r="D684" s="1" t="s">
        <v>19</v>
      </c>
      <c r="E68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684" s="1" t="s">
        <v>183</v>
      </c>
      <c r="G684" s="1" t="s">
        <v>184</v>
      </c>
      <c r="H684" s="1" t="s">
        <v>185</v>
      </c>
      <c r="I684" s="1" t="s">
        <v>16</v>
      </c>
      <c r="J684" s="1" t="s">
        <v>23</v>
      </c>
      <c r="K684" s="1" t="s">
        <v>16</v>
      </c>
      <c r="L684" s="1" t="s">
        <v>16</v>
      </c>
      <c r="M684" s="1" t="s">
        <v>16</v>
      </c>
      <c r="N684" s="1" t="s">
        <v>16</v>
      </c>
      <c r="O684" s="1">
        <v>71.2</v>
      </c>
      <c r="P684" s="1">
        <v>1.0</v>
      </c>
    </row>
    <row r="685">
      <c r="A685" s="1" t="s">
        <v>29</v>
      </c>
      <c r="B685" s="1" t="s">
        <v>1532</v>
      </c>
      <c r="C685" s="2" t="s">
        <v>1487</v>
      </c>
      <c r="D685" s="1" t="s">
        <v>19</v>
      </c>
      <c r="E685" s="3" t="str">
        <f>HYPERLINK("https://fyndiq.se/produkt/c6f3e47a88184e8d/", "2-Pack SAMSUNG A55 Skärmskydd - Härdat Glas 9H - Super kvalitet 3D")</f>
        <v>2-Pack SAMSUNG A55 Skärmskydd - Härdat Glas 9H - Super kvalitet 3D</v>
      </c>
      <c r="F685" s="1" t="s">
        <v>83</v>
      </c>
      <c r="G685" s="1" t="s">
        <v>84</v>
      </c>
      <c r="H685" s="1" t="s">
        <v>85</v>
      </c>
      <c r="I685" s="1" t="s">
        <v>16</v>
      </c>
      <c r="J685" s="1" t="s">
        <v>23</v>
      </c>
      <c r="K685" s="1" t="s">
        <v>16</v>
      </c>
      <c r="L685" s="1" t="s">
        <v>16</v>
      </c>
      <c r="M685" s="1" t="s">
        <v>16</v>
      </c>
      <c r="N685" s="1" t="s">
        <v>16</v>
      </c>
      <c r="O685" s="1">
        <v>63.2</v>
      </c>
      <c r="P685" s="1">
        <v>1.0</v>
      </c>
    </row>
    <row r="686">
      <c r="A686" s="1" t="s">
        <v>29</v>
      </c>
      <c r="B686" s="1" t="s">
        <v>1533</v>
      </c>
      <c r="C686" s="2" t="s">
        <v>1487</v>
      </c>
      <c r="D686" s="1" t="s">
        <v>19</v>
      </c>
      <c r="E686" s="3" t="str">
        <f>HYPERLINK("https://fyndiq.se/produkt/a00b62acc6644fd2/", "2-Pack Samsung Galaxy S10 - Härdat glas 9H – Super kvalitet 3D")</f>
        <v>2-Pack Samsung Galaxy S10 - Härdat glas 9H – Super kvalitet 3D</v>
      </c>
      <c r="F686" s="1" t="s">
        <v>1291</v>
      </c>
      <c r="G686" s="1" t="s">
        <v>1292</v>
      </c>
      <c r="H686" s="1" t="s">
        <v>1293</v>
      </c>
      <c r="I686" s="1" t="s">
        <v>1311</v>
      </c>
      <c r="J686" s="1" t="s">
        <v>23</v>
      </c>
      <c r="K686" s="1" t="s">
        <v>16</v>
      </c>
      <c r="L686" s="1" t="s">
        <v>16</v>
      </c>
      <c r="M686" s="1" t="s">
        <v>16</v>
      </c>
      <c r="N686" s="1" t="s">
        <v>16</v>
      </c>
      <c r="O686" s="1">
        <v>63.2</v>
      </c>
      <c r="P686" s="1">
        <v>1.0</v>
      </c>
    </row>
    <row r="687">
      <c r="A687" s="1" t="s">
        <v>29</v>
      </c>
      <c r="B687" s="1" t="s">
        <v>1534</v>
      </c>
      <c r="C687" s="2" t="s">
        <v>1487</v>
      </c>
      <c r="D687" s="1" t="s">
        <v>19</v>
      </c>
      <c r="E687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687" s="1" t="s">
        <v>772</v>
      </c>
      <c r="G687" s="1" t="s">
        <v>773</v>
      </c>
      <c r="H687" s="1" t="s">
        <v>774</v>
      </c>
      <c r="I687" s="1" t="s">
        <v>16</v>
      </c>
      <c r="J687" s="1" t="s">
        <v>23</v>
      </c>
      <c r="K687" s="1" t="s">
        <v>16</v>
      </c>
      <c r="L687" s="1" t="s">
        <v>16</v>
      </c>
      <c r="M687" s="1" t="s">
        <v>16</v>
      </c>
      <c r="N687" s="1" t="s">
        <v>16</v>
      </c>
      <c r="O687" s="1">
        <v>71.2</v>
      </c>
      <c r="P687" s="1">
        <v>1.0</v>
      </c>
    </row>
    <row r="688">
      <c r="A688" s="1" t="s">
        <v>29</v>
      </c>
      <c r="B688" s="1" t="s">
        <v>1535</v>
      </c>
      <c r="C688" s="2" t="s">
        <v>1487</v>
      </c>
      <c r="D688" s="1" t="s">
        <v>19</v>
      </c>
      <c r="E688" s="3" t="str">
        <f>HYPERLINK("https://fyndiq.se/produkt/99dc0916cd7a4f5a/", "2-Pack Samsung S21 5G Skärmskydd - Härdat Glas 9H - Super kvalitet 3D")</f>
        <v>2-Pack Samsung S21 5G Skärmskydd - Härdat Glas 9H - Super kvalitet 3D</v>
      </c>
      <c r="F688" s="1" t="s">
        <v>1536</v>
      </c>
      <c r="G688" s="1" t="s">
        <v>1537</v>
      </c>
      <c r="H688" s="1" t="s">
        <v>1538</v>
      </c>
      <c r="I688" s="1" t="s">
        <v>16</v>
      </c>
      <c r="J688" s="1" t="s">
        <v>23</v>
      </c>
      <c r="K688" s="1" t="s">
        <v>16</v>
      </c>
      <c r="L688" s="1" t="s">
        <v>16</v>
      </c>
      <c r="M688" s="1" t="s">
        <v>16</v>
      </c>
      <c r="N688" s="1" t="s">
        <v>16</v>
      </c>
      <c r="O688" s="1">
        <v>63.2</v>
      </c>
      <c r="P688" s="1">
        <v>1.0</v>
      </c>
    </row>
    <row r="689">
      <c r="A689" s="1" t="s">
        <v>29</v>
      </c>
      <c r="B689" s="1" t="s">
        <v>1539</v>
      </c>
      <c r="C689" s="2" t="s">
        <v>1487</v>
      </c>
      <c r="D689" s="1" t="s">
        <v>19</v>
      </c>
      <c r="E689" s="3" t="str">
        <f>HYPERLINK("https://fyndiq.se/produkt/dfe28e565d2e4c8d/", "2 Pack Samsung S21 FE - 9H Härdat Glass - Super Kvalitet 3D")</f>
        <v>2 Pack Samsung S21 FE - 9H Härdat Glass - Super Kvalitet 3D</v>
      </c>
      <c r="F689" s="1" t="s">
        <v>276</v>
      </c>
      <c r="G689" s="1" t="s">
        <v>277</v>
      </c>
      <c r="H689" s="1" t="s">
        <v>278</v>
      </c>
      <c r="I689" s="1" t="s">
        <v>16</v>
      </c>
      <c r="J689" s="1" t="s">
        <v>23</v>
      </c>
      <c r="K689" s="1" t="s">
        <v>16</v>
      </c>
      <c r="L689" s="1" t="s">
        <v>16</v>
      </c>
      <c r="M689" s="1" t="s">
        <v>16</v>
      </c>
      <c r="N689" s="1" t="s">
        <v>16</v>
      </c>
      <c r="O689" s="1">
        <v>63.2</v>
      </c>
      <c r="P689" s="1">
        <v>1.0</v>
      </c>
    </row>
    <row r="690">
      <c r="A690" s="1" t="s">
        <v>29</v>
      </c>
      <c r="B690" s="1" t="s">
        <v>1540</v>
      </c>
      <c r="C690" s="2" t="s">
        <v>1487</v>
      </c>
      <c r="D690" s="1" t="s">
        <v>19</v>
      </c>
      <c r="E690" s="3" t="str">
        <f>HYPERLINK("https://fyndiq.se/produkt/2477583187264ece/", "2-Pack Samsung S20 - 9H Härdat Glass - Top Kvalitet")</f>
        <v>2-Pack Samsung S20 - 9H Härdat Glass - Top Kvalitet</v>
      </c>
      <c r="F690" s="1" t="s">
        <v>124</v>
      </c>
      <c r="G690" s="1" t="s">
        <v>125</v>
      </c>
      <c r="H690" s="1" t="s">
        <v>126</v>
      </c>
      <c r="I690" s="1" t="s">
        <v>16</v>
      </c>
      <c r="J690" s="1" t="s">
        <v>23</v>
      </c>
      <c r="K690" s="1" t="s">
        <v>16</v>
      </c>
      <c r="L690" s="1" t="s">
        <v>16</v>
      </c>
      <c r="M690" s="1" t="s">
        <v>16</v>
      </c>
      <c r="N690" s="1" t="s">
        <v>16</v>
      </c>
      <c r="O690" s="1">
        <v>63.2</v>
      </c>
      <c r="P690" s="1">
        <v>1.0</v>
      </c>
    </row>
    <row r="691">
      <c r="A691" s="1" t="s">
        <v>29</v>
      </c>
      <c r="B691" s="1" t="s">
        <v>1541</v>
      </c>
      <c r="C691" s="2" t="s">
        <v>1487</v>
      </c>
      <c r="D691" s="1" t="s">
        <v>19</v>
      </c>
      <c r="E691" s="3" t="str">
        <f>HYPERLINK("https://fyndiq.se/produkt/2030c5450cfb4338/", "2 Pack Huawei P30 Pro - Härdat glas 9H – 3D Super kvalitet")</f>
        <v>2 Pack Huawei P30 Pro - Härdat glas 9H – 3D Super kvalitet</v>
      </c>
      <c r="F691" s="1" t="s">
        <v>1091</v>
      </c>
      <c r="G691" s="1" t="s">
        <v>1092</v>
      </c>
      <c r="H691" s="1" t="s">
        <v>1093</v>
      </c>
      <c r="I691" s="1" t="s">
        <v>16</v>
      </c>
      <c r="J691" s="1" t="s">
        <v>23</v>
      </c>
      <c r="K691" s="1" t="s">
        <v>16</v>
      </c>
      <c r="L691" s="1" t="s">
        <v>16</v>
      </c>
      <c r="M691" s="1" t="s">
        <v>16</v>
      </c>
      <c r="N691" s="1" t="s">
        <v>16</v>
      </c>
      <c r="O691" s="1">
        <v>71.2</v>
      </c>
      <c r="P691" s="1">
        <v>1.0</v>
      </c>
    </row>
    <row r="692">
      <c r="A692" s="1" t="s">
        <v>29</v>
      </c>
      <c r="B692" s="1" t="s">
        <v>1542</v>
      </c>
      <c r="C692" s="2" t="s">
        <v>1487</v>
      </c>
      <c r="D692" s="1" t="s">
        <v>19</v>
      </c>
      <c r="E692" s="3" t="str">
        <f>HYPERLINK("https://fyndiq.se/produkt/c398466bf0524e85/", "2-Pack Samsung S23 - 9H Härdat Glass - 3D Super Kvalitet Skärmskydd")</f>
        <v>2-Pack Samsung S23 - 9H Härdat Glass - 3D Super Kvalitet Skärmskydd</v>
      </c>
      <c r="F692" s="1" t="s">
        <v>1365</v>
      </c>
      <c r="G692" s="1" t="s">
        <v>1366</v>
      </c>
      <c r="H692" s="1" t="s">
        <v>1367</v>
      </c>
      <c r="I692" s="1" t="s">
        <v>16</v>
      </c>
      <c r="J692" s="1" t="s">
        <v>23</v>
      </c>
      <c r="K692" s="1" t="s">
        <v>16</v>
      </c>
      <c r="L692" s="1" t="s">
        <v>16</v>
      </c>
      <c r="M692" s="1" t="s">
        <v>16</v>
      </c>
      <c r="N692" s="1" t="s">
        <v>16</v>
      </c>
      <c r="O692" s="1">
        <v>63.2</v>
      </c>
      <c r="P692" s="1">
        <v>1.0</v>
      </c>
    </row>
    <row r="693">
      <c r="A693" s="1" t="s">
        <v>29</v>
      </c>
      <c r="B693" s="1" t="s">
        <v>1543</v>
      </c>
      <c r="C693" s="2" t="s">
        <v>1487</v>
      </c>
      <c r="D693" s="1" t="s">
        <v>19</v>
      </c>
      <c r="E693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693" s="1" t="s">
        <v>1544</v>
      </c>
      <c r="G693" s="1" t="s">
        <v>1545</v>
      </c>
      <c r="H693" s="1" t="s">
        <v>1546</v>
      </c>
      <c r="I693" s="1" t="s">
        <v>16</v>
      </c>
      <c r="J693" s="1" t="s">
        <v>23</v>
      </c>
      <c r="K693" s="1" t="s">
        <v>16</v>
      </c>
      <c r="L693" s="1" t="s">
        <v>16</v>
      </c>
      <c r="M693" s="1" t="s">
        <v>16</v>
      </c>
      <c r="N693" s="1" t="s">
        <v>16</v>
      </c>
      <c r="O693" s="1">
        <v>79.2</v>
      </c>
      <c r="P693" s="1">
        <v>1.0</v>
      </c>
    </row>
    <row r="694">
      <c r="A694" s="1" t="s">
        <v>29</v>
      </c>
      <c r="B694" s="1" t="s">
        <v>1547</v>
      </c>
      <c r="C694" s="2" t="s">
        <v>1487</v>
      </c>
      <c r="D694" s="1" t="s">
        <v>19</v>
      </c>
      <c r="E694" s="3" t="str">
        <f>HYPERLINK("https://fyndiq.se/produkt/c6f3e47a88184e8d/", "2-Pack SAMSUNG A55 Skärmskydd - Härdat Glas 9H - Super kvalitet 3D")</f>
        <v>2-Pack SAMSUNG A55 Skärmskydd - Härdat Glas 9H - Super kvalitet 3D</v>
      </c>
      <c r="F694" s="1" t="s">
        <v>83</v>
      </c>
      <c r="G694" s="1" t="s">
        <v>84</v>
      </c>
      <c r="H694" s="1" t="s">
        <v>85</v>
      </c>
      <c r="I694" s="1" t="s">
        <v>16</v>
      </c>
      <c r="J694" s="1" t="s">
        <v>23</v>
      </c>
      <c r="K694" s="1" t="s">
        <v>16</v>
      </c>
      <c r="L694" s="1" t="s">
        <v>16</v>
      </c>
      <c r="M694" s="1" t="s">
        <v>16</v>
      </c>
      <c r="N694" s="1" t="s">
        <v>16</v>
      </c>
      <c r="O694" s="1">
        <v>63.2</v>
      </c>
      <c r="P694" s="1">
        <v>1.0</v>
      </c>
    </row>
    <row r="695">
      <c r="A695" s="1" t="s">
        <v>29</v>
      </c>
      <c r="B695" s="1" t="s">
        <v>1548</v>
      </c>
      <c r="C695" s="2" t="s">
        <v>1487</v>
      </c>
      <c r="D695" s="1" t="s">
        <v>19</v>
      </c>
      <c r="E695" s="3" t="str">
        <f>HYPERLINK("https://fyndiq.se/produkt/5d384cc8795744b0/", "2-Pack Samsung A55 Skärmskydd i Härdat Glas")</f>
        <v>2-Pack Samsung A55 Skärmskydd i Härdat Glas</v>
      </c>
      <c r="F695" s="1" t="s">
        <v>191</v>
      </c>
      <c r="G695" s="1" t="s">
        <v>192</v>
      </c>
      <c r="H695" s="1" t="s">
        <v>193</v>
      </c>
      <c r="I695" s="1" t="s">
        <v>16</v>
      </c>
      <c r="J695" s="1" t="s">
        <v>23</v>
      </c>
      <c r="K695" s="1" t="s">
        <v>16</v>
      </c>
      <c r="L695" s="1" t="s">
        <v>16</v>
      </c>
      <c r="M695" s="1" t="s">
        <v>16</v>
      </c>
      <c r="N695" s="1" t="s">
        <v>16</v>
      </c>
      <c r="O695" s="1">
        <v>63.2</v>
      </c>
      <c r="P695" s="1">
        <v>1.0</v>
      </c>
    </row>
    <row r="696">
      <c r="A696" s="1" t="s">
        <v>29</v>
      </c>
      <c r="B696" s="1" t="s">
        <v>1549</v>
      </c>
      <c r="C696" s="2" t="s">
        <v>1487</v>
      </c>
      <c r="D696" s="1" t="s">
        <v>19</v>
      </c>
      <c r="E696" s="3" t="str">
        <f>HYPERLINK("https://fyndiq.se/produkt/56c72c0ba5f749b5/", "2-Pack SAMSUNG S24 Skärmskydd - Härdat Glas 9H - Super kvalitet 3D")</f>
        <v>2-Pack SAMSUNG S24 Skärmskydd - Härdat Glas 9H - Super kvalitet 3D</v>
      </c>
      <c r="F696" s="1" t="s">
        <v>263</v>
      </c>
      <c r="G696" s="1" t="s">
        <v>264</v>
      </c>
      <c r="H696" s="1" t="s">
        <v>265</v>
      </c>
      <c r="I696" s="1" t="s">
        <v>16</v>
      </c>
      <c r="J696" s="1" t="s">
        <v>23</v>
      </c>
      <c r="K696" s="1" t="s">
        <v>16</v>
      </c>
      <c r="L696" s="1" t="s">
        <v>16</v>
      </c>
      <c r="M696" s="1" t="s">
        <v>16</v>
      </c>
      <c r="N696" s="1" t="s">
        <v>16</v>
      </c>
      <c r="O696" s="1">
        <v>71.2</v>
      </c>
      <c r="P696" s="1">
        <v>1.0</v>
      </c>
    </row>
    <row r="697">
      <c r="A697" s="1" t="s">
        <v>29</v>
      </c>
      <c r="B697" s="1" t="s">
        <v>1550</v>
      </c>
      <c r="C697" s="2" t="s">
        <v>1487</v>
      </c>
      <c r="D697" s="1" t="s">
        <v>19</v>
      </c>
      <c r="E69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97" s="1" t="s">
        <v>258</v>
      </c>
      <c r="G697" s="1" t="s">
        <v>259</v>
      </c>
      <c r="H697" s="1" t="s">
        <v>260</v>
      </c>
      <c r="I697" s="1" t="s">
        <v>16</v>
      </c>
      <c r="J697" s="1" t="s">
        <v>23</v>
      </c>
      <c r="K697" s="1" t="s">
        <v>16</v>
      </c>
      <c r="L697" s="1" t="s">
        <v>16</v>
      </c>
      <c r="M697" s="1" t="s">
        <v>16</v>
      </c>
      <c r="N697" s="1" t="s">
        <v>16</v>
      </c>
      <c r="O697" s="1">
        <v>63.2</v>
      </c>
      <c r="P697" s="1">
        <v>1.0</v>
      </c>
    </row>
    <row r="698">
      <c r="A698" s="1" t="s">
        <v>29</v>
      </c>
      <c r="B698" s="1" t="s">
        <v>1551</v>
      </c>
      <c r="C698" s="2" t="s">
        <v>1487</v>
      </c>
      <c r="D698" s="1" t="s">
        <v>19</v>
      </c>
      <c r="E698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698" s="1" t="s">
        <v>1383</v>
      </c>
      <c r="G698" s="1" t="s">
        <v>1384</v>
      </c>
      <c r="H698" s="1" t="s">
        <v>1385</v>
      </c>
      <c r="I698" s="1" t="s">
        <v>16</v>
      </c>
      <c r="J698" s="1" t="s">
        <v>23</v>
      </c>
      <c r="K698" s="1" t="s">
        <v>16</v>
      </c>
      <c r="L698" s="1" t="s">
        <v>16</v>
      </c>
      <c r="M698" s="1" t="s">
        <v>16</v>
      </c>
      <c r="N698" s="1" t="s">
        <v>16</v>
      </c>
      <c r="O698" s="1">
        <v>71.2</v>
      </c>
      <c r="P698" s="1">
        <v>1.0</v>
      </c>
    </row>
    <row r="699">
      <c r="A699" s="1" t="s">
        <v>29</v>
      </c>
      <c r="B699" s="1" t="s">
        <v>1552</v>
      </c>
      <c r="C699" s="2" t="s">
        <v>1487</v>
      </c>
      <c r="D699" s="1" t="s">
        <v>19</v>
      </c>
      <c r="E699" s="3" t="str">
        <f>HYPERLINK("https://fyndiq.se/produkt/9394ab62b0134b76/", "2-Pack Samsung Galaxy A52 - Härdat glas 9H - Super kvalitet 3D")</f>
        <v>2-Pack Samsung Galaxy A52 - Härdat glas 9H - Super kvalitet 3D</v>
      </c>
      <c r="F699" s="1" t="s">
        <v>1553</v>
      </c>
      <c r="G699" s="1" t="s">
        <v>1554</v>
      </c>
      <c r="H699" s="1" t="s">
        <v>1555</v>
      </c>
      <c r="I699" s="1" t="s">
        <v>16</v>
      </c>
      <c r="J699" s="1" t="s">
        <v>23</v>
      </c>
      <c r="K699" s="1" t="s">
        <v>16</v>
      </c>
      <c r="L699" s="1" t="s">
        <v>16</v>
      </c>
      <c r="M699" s="1" t="s">
        <v>16</v>
      </c>
      <c r="N699" s="1" t="s">
        <v>16</v>
      </c>
      <c r="O699" s="1">
        <v>63.2</v>
      </c>
      <c r="P699" s="1">
        <v>1.0</v>
      </c>
    </row>
    <row r="700">
      <c r="A700" s="1" t="s">
        <v>29</v>
      </c>
      <c r="B700" s="1" t="s">
        <v>1556</v>
      </c>
      <c r="C700" s="2" t="s">
        <v>1487</v>
      </c>
      <c r="D700" s="1" t="s">
        <v>19</v>
      </c>
      <c r="E700" s="3" t="str">
        <f>HYPERLINK("https://fyndiq.se/produkt/26c17e3a3bcc42c1/", "Samsung S22 PLUS - 9H Härdat Glass - 3D Super Kvalitet")</f>
        <v>Samsung S22 PLUS - 9H Härdat Glass - 3D Super Kvalitet</v>
      </c>
      <c r="F700" s="1" t="s">
        <v>1557</v>
      </c>
      <c r="G700" s="1" t="s">
        <v>1558</v>
      </c>
      <c r="H700" s="1" t="s">
        <v>1559</v>
      </c>
      <c r="I700" s="1" t="s">
        <v>16</v>
      </c>
      <c r="J700" s="1" t="s">
        <v>23</v>
      </c>
      <c r="K700" s="1" t="s">
        <v>16</v>
      </c>
      <c r="L700" s="1" t="s">
        <v>16</v>
      </c>
      <c r="M700" s="1" t="s">
        <v>16</v>
      </c>
      <c r="N700" s="1" t="s">
        <v>16</v>
      </c>
      <c r="O700" s="1">
        <v>55.2</v>
      </c>
      <c r="P700" s="1">
        <v>1.0</v>
      </c>
    </row>
    <row r="701">
      <c r="A701" s="1" t="s">
        <v>29</v>
      </c>
      <c r="B701" s="1" t="s">
        <v>1560</v>
      </c>
      <c r="C701" s="2" t="s">
        <v>1487</v>
      </c>
      <c r="D701" s="1" t="s">
        <v>19</v>
      </c>
      <c r="E70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01" s="1" t="s">
        <v>26</v>
      </c>
      <c r="G701" s="1" t="s">
        <v>27</v>
      </c>
      <c r="H701" s="1" t="s">
        <v>28</v>
      </c>
      <c r="I701" s="1" t="s">
        <v>16</v>
      </c>
      <c r="J701" s="1" t="s">
        <v>23</v>
      </c>
      <c r="K701" s="1" t="s">
        <v>16</v>
      </c>
      <c r="L701" s="1" t="s">
        <v>16</v>
      </c>
      <c r="M701" s="1" t="s">
        <v>16</v>
      </c>
      <c r="N701" s="1" t="s">
        <v>16</v>
      </c>
      <c r="O701" s="1">
        <v>71.2</v>
      </c>
      <c r="P701" s="1">
        <v>1.0</v>
      </c>
    </row>
    <row r="702">
      <c r="A702" s="1" t="s">
        <v>29</v>
      </c>
      <c r="B702" s="1" t="s">
        <v>1561</v>
      </c>
      <c r="C702" s="2" t="s">
        <v>1487</v>
      </c>
      <c r="D702" s="1" t="s">
        <v>19</v>
      </c>
      <c r="E702" s="3" t="str">
        <f>HYPERLINK("https://fyndiq.se/produkt/2030c5450cfb4338/", "2 Pack Huawei P30 Pro - Härdat glas 9H – 3D Super kvalitet")</f>
        <v>2 Pack Huawei P30 Pro - Härdat glas 9H – 3D Super kvalitet</v>
      </c>
      <c r="F702" s="1" t="s">
        <v>1091</v>
      </c>
      <c r="G702" s="1" t="s">
        <v>1092</v>
      </c>
      <c r="H702" s="1" t="s">
        <v>1093</v>
      </c>
      <c r="I702" s="1" t="s">
        <v>16</v>
      </c>
      <c r="J702" s="1" t="s">
        <v>23</v>
      </c>
      <c r="K702" s="1" t="s">
        <v>16</v>
      </c>
      <c r="L702" s="1" t="s">
        <v>16</v>
      </c>
      <c r="M702" s="1" t="s">
        <v>16</v>
      </c>
      <c r="N702" s="1" t="s">
        <v>16</v>
      </c>
      <c r="O702" s="1">
        <v>71.2</v>
      </c>
      <c r="P702" s="1">
        <v>1.0</v>
      </c>
    </row>
    <row r="703">
      <c r="A703" s="1" t="s">
        <v>29</v>
      </c>
      <c r="B703" s="1" t="s">
        <v>1562</v>
      </c>
      <c r="C703" s="2" t="s">
        <v>1487</v>
      </c>
      <c r="D703" s="1" t="s">
        <v>19</v>
      </c>
      <c r="E703" s="3" t="str">
        <f>HYPERLINK("https://fyndiq.se/produkt/0b0a4498022e4979/", "2-Pack Samsung Galaxy A12 - Härdat Glas 9H - Super Kvalitet 3D")</f>
        <v>2-Pack Samsung Galaxy A12 - Härdat Glas 9H - Super Kvalitet 3D</v>
      </c>
      <c r="F703" s="1" t="s">
        <v>683</v>
      </c>
      <c r="G703" s="1" t="s">
        <v>684</v>
      </c>
      <c r="H703" s="1" t="s">
        <v>685</v>
      </c>
      <c r="I703" s="1" t="s">
        <v>16</v>
      </c>
      <c r="J703" s="1" t="s">
        <v>23</v>
      </c>
      <c r="K703" s="1" t="s">
        <v>16</v>
      </c>
      <c r="L703" s="1" t="s">
        <v>16</v>
      </c>
      <c r="M703" s="1" t="s">
        <v>16</v>
      </c>
      <c r="N703" s="1" t="s">
        <v>16</v>
      </c>
      <c r="O703" s="1">
        <v>63.2</v>
      </c>
      <c r="P703" s="1">
        <v>1.0</v>
      </c>
    </row>
    <row r="704">
      <c r="A704" s="1" t="s">
        <v>29</v>
      </c>
      <c r="B704" s="1" t="s">
        <v>1563</v>
      </c>
      <c r="C704" s="2" t="s">
        <v>1487</v>
      </c>
      <c r="D704" s="1" t="s">
        <v>19</v>
      </c>
      <c r="E704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704" s="1" t="s">
        <v>1564</v>
      </c>
      <c r="G704" s="1" t="s">
        <v>1565</v>
      </c>
      <c r="H704" s="1" t="s">
        <v>1566</v>
      </c>
      <c r="I704" s="1" t="s">
        <v>16</v>
      </c>
      <c r="J704" s="1" t="s">
        <v>23</v>
      </c>
      <c r="K704" s="1" t="s">
        <v>16</v>
      </c>
      <c r="L704" s="1" t="s">
        <v>16</v>
      </c>
      <c r="M704" s="1" t="s">
        <v>16</v>
      </c>
      <c r="N704" s="1" t="s">
        <v>16</v>
      </c>
      <c r="O704" s="1">
        <v>63.2</v>
      </c>
      <c r="P704" s="1">
        <v>1.0</v>
      </c>
    </row>
    <row r="705">
      <c r="A705" s="1" t="s">
        <v>29</v>
      </c>
      <c r="B705" s="1" t="s">
        <v>1567</v>
      </c>
      <c r="C705" s="2" t="s">
        <v>1487</v>
      </c>
      <c r="D705" s="1" t="s">
        <v>19</v>
      </c>
      <c r="E705" s="3" t="str">
        <f>HYPERLINK("https://fyndiq.se/produkt/c8f918990e9c413a/", "2-Pack SONY XPERIA 10VI Skärmskydd - Härdat Glas 9H - Super kvalitet 3D")</f>
        <v>2-Pack SONY XPERIA 10VI Skärmskydd - Härdat Glas 9H - Super kvalitet 3D</v>
      </c>
      <c r="F705" s="1" t="s">
        <v>116</v>
      </c>
      <c r="G705" s="1" t="s">
        <v>117</v>
      </c>
      <c r="H705" s="1" t="s">
        <v>118</v>
      </c>
      <c r="I705" s="1" t="s">
        <v>16</v>
      </c>
      <c r="J705" s="1" t="s">
        <v>23</v>
      </c>
      <c r="K705" s="1" t="s">
        <v>16</v>
      </c>
      <c r="L705" s="1" t="s">
        <v>16</v>
      </c>
      <c r="M705" s="1" t="s">
        <v>16</v>
      </c>
      <c r="N705" s="1" t="s">
        <v>16</v>
      </c>
      <c r="O705" s="1">
        <v>71.2</v>
      </c>
      <c r="P705" s="1">
        <v>1.0</v>
      </c>
    </row>
    <row r="706">
      <c r="A706" s="1" t="s">
        <v>29</v>
      </c>
      <c r="B706" s="1" t="s">
        <v>1568</v>
      </c>
      <c r="C706" s="2" t="s">
        <v>1487</v>
      </c>
      <c r="D706" s="1" t="s">
        <v>19</v>
      </c>
      <c r="E706" s="3" t="str">
        <f>HYPERLINK("https://fyndiq.se/produkt/2477583187264ece/", "2-Pack Samsung S20 - 9H Härdat Glass - Top Kvalitet")</f>
        <v>2-Pack Samsung S20 - 9H Härdat Glass - Top Kvalitet</v>
      </c>
      <c r="F706" s="1" t="s">
        <v>124</v>
      </c>
      <c r="G706" s="1" t="s">
        <v>125</v>
      </c>
      <c r="H706" s="1" t="s">
        <v>126</v>
      </c>
      <c r="I706" s="1" t="s">
        <v>16</v>
      </c>
      <c r="J706" s="1" t="s">
        <v>23</v>
      </c>
      <c r="K706" s="1" t="s">
        <v>16</v>
      </c>
      <c r="L706" s="1" t="s">
        <v>16</v>
      </c>
      <c r="M706" s="1" t="s">
        <v>16</v>
      </c>
      <c r="N706" s="1" t="s">
        <v>16</v>
      </c>
      <c r="O706" s="1">
        <v>63.2</v>
      </c>
      <c r="P706" s="1">
        <v>1.0</v>
      </c>
    </row>
    <row r="707">
      <c r="A707" s="1" t="s">
        <v>29</v>
      </c>
      <c r="B707" s="1" t="s">
        <v>1569</v>
      </c>
      <c r="C707" s="2" t="s">
        <v>1487</v>
      </c>
      <c r="D707" s="1" t="s">
        <v>19</v>
      </c>
      <c r="E707" s="3" t="str">
        <f>HYPERLINK("https://fyndiq.se/produkt/4c221907d1254100/", "2-Pack Samsung A14 Skärmskydd - Härdat Glas 9H - Super kvalitet 3D")</f>
        <v>2-Pack Samsung A14 Skärmskydd - Härdat Glas 9H - Super kvalitet 3D</v>
      </c>
      <c r="F707" s="1" t="s">
        <v>167</v>
      </c>
      <c r="G707" s="1" t="s">
        <v>168</v>
      </c>
      <c r="H707" s="1" t="s">
        <v>169</v>
      </c>
      <c r="I707" s="1" t="s">
        <v>16</v>
      </c>
      <c r="J707" s="1" t="s">
        <v>23</v>
      </c>
      <c r="K707" s="1" t="s">
        <v>16</v>
      </c>
      <c r="L707" s="1" t="s">
        <v>16</v>
      </c>
      <c r="M707" s="1" t="s">
        <v>16</v>
      </c>
      <c r="N707" s="1" t="s">
        <v>16</v>
      </c>
      <c r="O707" s="1">
        <v>63.2</v>
      </c>
      <c r="P707" s="1">
        <v>1.0</v>
      </c>
    </row>
    <row r="708">
      <c r="A708" s="1" t="s">
        <v>29</v>
      </c>
      <c r="B708" s="1" t="s">
        <v>1570</v>
      </c>
      <c r="C708" s="2" t="s">
        <v>1487</v>
      </c>
      <c r="D708" s="1" t="s">
        <v>19</v>
      </c>
      <c r="E70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08" s="1" t="s">
        <v>183</v>
      </c>
      <c r="G708" s="1" t="s">
        <v>184</v>
      </c>
      <c r="H708" s="1" t="s">
        <v>185</v>
      </c>
      <c r="I708" s="1" t="s">
        <v>16</v>
      </c>
      <c r="J708" s="1" t="s">
        <v>23</v>
      </c>
      <c r="K708" s="1" t="s">
        <v>16</v>
      </c>
      <c r="L708" s="1" t="s">
        <v>16</v>
      </c>
      <c r="M708" s="1" t="s">
        <v>16</v>
      </c>
      <c r="N708" s="1" t="s">
        <v>16</v>
      </c>
      <c r="O708" s="1">
        <v>71.2</v>
      </c>
      <c r="P708" s="1">
        <v>1.0</v>
      </c>
    </row>
    <row r="709">
      <c r="A709" s="1" t="s">
        <v>29</v>
      </c>
      <c r="B709" s="1" t="s">
        <v>1571</v>
      </c>
      <c r="C709" s="2" t="s">
        <v>1487</v>
      </c>
      <c r="D709" s="1" t="s">
        <v>19</v>
      </c>
      <c r="E709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709" s="1" t="s">
        <v>1572</v>
      </c>
      <c r="G709" s="1" t="s">
        <v>1573</v>
      </c>
      <c r="H709" s="1" t="s">
        <v>1574</v>
      </c>
      <c r="I709" s="1" t="s">
        <v>16</v>
      </c>
      <c r="J709" s="1" t="s">
        <v>23</v>
      </c>
      <c r="K709" s="1" t="s">
        <v>16</v>
      </c>
      <c r="L709" s="1" t="s">
        <v>16</v>
      </c>
      <c r="M709" s="1" t="s">
        <v>16</v>
      </c>
      <c r="N709" s="1" t="s">
        <v>16</v>
      </c>
      <c r="O709" s="1">
        <v>71.2</v>
      </c>
      <c r="P709" s="1">
        <v>1.0</v>
      </c>
    </row>
    <row r="710">
      <c r="A710" s="1" t="s">
        <v>29</v>
      </c>
      <c r="B710" s="1" t="s">
        <v>1575</v>
      </c>
      <c r="C710" s="2" t="s">
        <v>1487</v>
      </c>
      <c r="D710" s="1" t="s">
        <v>19</v>
      </c>
      <c r="E710" s="3" t="str">
        <f>HYPERLINK("https://fyndiq.se/produkt/5d384cc8795744b0/", "2-Pack Samsung A55 Skärmskydd i Härdat Glas")</f>
        <v>2-Pack Samsung A55 Skärmskydd i Härdat Glas</v>
      </c>
      <c r="F710" s="1" t="s">
        <v>191</v>
      </c>
      <c r="G710" s="1" t="s">
        <v>192</v>
      </c>
      <c r="H710" s="1" t="s">
        <v>193</v>
      </c>
      <c r="I710" s="1" t="s">
        <v>16</v>
      </c>
      <c r="J710" s="1" t="s">
        <v>23</v>
      </c>
      <c r="K710" s="1" t="s">
        <v>16</v>
      </c>
      <c r="L710" s="1" t="s">
        <v>16</v>
      </c>
      <c r="M710" s="1" t="s">
        <v>16</v>
      </c>
      <c r="N710" s="1" t="s">
        <v>16</v>
      </c>
      <c r="O710" s="1">
        <v>63.2</v>
      </c>
      <c r="P710" s="1">
        <v>1.0</v>
      </c>
    </row>
    <row r="711">
      <c r="A711" s="1" t="s">
        <v>29</v>
      </c>
      <c r="B711" s="1" t="s">
        <v>1576</v>
      </c>
      <c r="C711" s="2" t="s">
        <v>1487</v>
      </c>
      <c r="D711" s="1" t="s">
        <v>19</v>
      </c>
      <c r="E711" s="3" t="str">
        <f>HYPERLINK("https://fyndiq.se/produkt/a00b62acc6644fd2/", "2-Pack Samsung Galaxy S10 - Härdat glas 9H – Super kvalitet 3D")</f>
        <v>2-Pack Samsung Galaxy S10 - Härdat glas 9H – Super kvalitet 3D</v>
      </c>
      <c r="F711" s="1" t="s">
        <v>1291</v>
      </c>
      <c r="G711" s="1" t="s">
        <v>1292</v>
      </c>
      <c r="H711" s="1" t="s">
        <v>1293</v>
      </c>
      <c r="I711" s="1" t="s">
        <v>16</v>
      </c>
      <c r="J711" s="1" t="s">
        <v>23</v>
      </c>
      <c r="K711" s="1" t="s">
        <v>16</v>
      </c>
      <c r="L711" s="1" t="s">
        <v>16</v>
      </c>
      <c r="M711" s="1" t="s">
        <v>16</v>
      </c>
      <c r="N711" s="1" t="s">
        <v>16</v>
      </c>
      <c r="O711" s="1">
        <v>63.2</v>
      </c>
      <c r="P711" s="1">
        <v>1.0</v>
      </c>
    </row>
    <row r="712">
      <c r="A712" s="1" t="s">
        <v>29</v>
      </c>
      <c r="B712" s="1" t="s">
        <v>1577</v>
      </c>
      <c r="C712" s="2" t="s">
        <v>1487</v>
      </c>
      <c r="D712" s="1" t="s">
        <v>19</v>
      </c>
      <c r="E712" s="3" t="str">
        <f>HYPERLINK("https://fyndiq.se/produkt/c8cebab9948b43c1/", "2-Pack Apple Watch 40mm – Härdat glas 9H – Super kvalitet 3D")</f>
        <v>2-Pack Apple Watch 40mm – Härdat glas 9H – Super kvalitet 3D</v>
      </c>
      <c r="F712" s="1" t="s">
        <v>357</v>
      </c>
      <c r="G712" s="1" t="s">
        <v>358</v>
      </c>
      <c r="H712" s="1" t="s">
        <v>359</v>
      </c>
      <c r="I712" s="1" t="s">
        <v>16</v>
      </c>
      <c r="J712" s="1" t="s">
        <v>23</v>
      </c>
      <c r="K712" s="1" t="s">
        <v>16</v>
      </c>
      <c r="L712" s="1" t="s">
        <v>16</v>
      </c>
      <c r="M712" s="1" t="s">
        <v>16</v>
      </c>
      <c r="N712" s="1" t="s">
        <v>16</v>
      </c>
      <c r="O712" s="1">
        <v>55.2</v>
      </c>
      <c r="P712" s="1">
        <v>1.0</v>
      </c>
    </row>
    <row r="713">
      <c r="A713" s="1" t="s">
        <v>29</v>
      </c>
      <c r="B713" s="1" t="s">
        <v>1578</v>
      </c>
      <c r="C713" s="2" t="s">
        <v>1487</v>
      </c>
      <c r="D713" s="1" t="s">
        <v>19</v>
      </c>
      <c r="E713" s="3" t="str">
        <f>HYPERLINK("https://fyndiq.se/produkt/62d972129ce441e7/", "2-Pack XIAOMI REDMI NOTE 11 PRO 5G Skärmskydd - Härdat Glas 9H - Super kvalitet 3D")</f>
        <v>2-Pack XIAOMI REDMI NOTE 11 PRO 5G Skärmskydd - Härdat Glas 9H - Super kvalitet 3D</v>
      </c>
      <c r="F713" s="1" t="s">
        <v>1579</v>
      </c>
      <c r="G713" s="1" t="s">
        <v>1580</v>
      </c>
      <c r="H713" s="1" t="s">
        <v>1581</v>
      </c>
      <c r="I713" s="1" t="s">
        <v>16</v>
      </c>
      <c r="J713" s="1" t="s">
        <v>23</v>
      </c>
      <c r="K713" s="1" t="s">
        <v>16</v>
      </c>
      <c r="L713" s="1" t="s">
        <v>16</v>
      </c>
      <c r="M713" s="1" t="s">
        <v>16</v>
      </c>
      <c r="N713" s="1" t="s">
        <v>16</v>
      </c>
      <c r="O713" s="1">
        <v>63.2</v>
      </c>
      <c r="P713" s="1">
        <v>1.0</v>
      </c>
    </row>
    <row r="714">
      <c r="A714" s="1" t="s">
        <v>29</v>
      </c>
      <c r="B714" s="1" t="s">
        <v>1582</v>
      </c>
      <c r="C714" s="2" t="s">
        <v>1487</v>
      </c>
      <c r="D714" s="1" t="s">
        <v>19</v>
      </c>
      <c r="E714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14" s="1" t="s">
        <v>35</v>
      </c>
      <c r="G714" s="1" t="s">
        <v>36</v>
      </c>
      <c r="H714" s="1" t="s">
        <v>37</v>
      </c>
      <c r="I714" s="1" t="s">
        <v>16</v>
      </c>
      <c r="J714" s="1" t="s">
        <v>23</v>
      </c>
      <c r="K714" s="1" t="s">
        <v>16</v>
      </c>
      <c r="L714" s="1" t="s">
        <v>16</v>
      </c>
      <c r="M714" s="1" t="s">
        <v>16</v>
      </c>
      <c r="N714" s="1" t="s">
        <v>16</v>
      </c>
      <c r="O714" s="1">
        <v>63.2</v>
      </c>
      <c r="P714" s="1">
        <v>1.0</v>
      </c>
    </row>
    <row r="715">
      <c r="A715" s="1" t="s">
        <v>29</v>
      </c>
      <c r="B715" s="1" t="s">
        <v>1583</v>
      </c>
      <c r="C715" s="2" t="s">
        <v>1487</v>
      </c>
      <c r="D715" s="1" t="s">
        <v>19</v>
      </c>
      <c r="E715" s="3" t="str">
        <f>HYPERLINK("https://fyndiq.se/produkt/ccf4e05c9719465a/", "2-Pack Samsung Z FOLD 5 Skärmskydd - Härdat Glas 9H - Super kvalitet 3D")</f>
        <v>2-Pack Samsung Z FOLD 5 Skärmskydd - Härdat Glas 9H - Super kvalitet 3D</v>
      </c>
      <c r="F715" s="1" t="s">
        <v>1584</v>
      </c>
      <c r="G715" s="1" t="s">
        <v>1585</v>
      </c>
      <c r="H715" s="1" t="s">
        <v>1586</v>
      </c>
      <c r="I715" s="1" t="s">
        <v>16</v>
      </c>
      <c r="J715" s="1" t="s">
        <v>23</v>
      </c>
      <c r="K715" s="1" t="s">
        <v>16</v>
      </c>
      <c r="L715" s="1" t="s">
        <v>16</v>
      </c>
      <c r="M715" s="1" t="s">
        <v>16</v>
      </c>
      <c r="N715" s="1" t="s">
        <v>16</v>
      </c>
      <c r="O715" s="1">
        <v>63.2</v>
      </c>
      <c r="P715" s="1">
        <v>1.0</v>
      </c>
    </row>
    <row r="716">
      <c r="A716" s="1" t="s">
        <v>29</v>
      </c>
      <c r="B716" s="1" t="s">
        <v>1587</v>
      </c>
      <c r="C716" s="2" t="s">
        <v>1487</v>
      </c>
      <c r="D716" s="1" t="s">
        <v>19</v>
      </c>
      <c r="E716" s="3" t="str">
        <f>HYPERLINK("https://fyndiq.se/produkt/6c136b352c1f42d2/", "2-Pack Samsung S23 5G - 9H Härdat Glass - 3D Super Kvalitet Skärmskydd")</f>
        <v>2-Pack Samsung S23 5G - 9H Härdat Glass - 3D Super Kvalitet Skärmskydd</v>
      </c>
      <c r="F716" s="1" t="s">
        <v>1588</v>
      </c>
      <c r="G716" s="1" t="s">
        <v>1589</v>
      </c>
      <c r="H716" s="1" t="s">
        <v>1590</v>
      </c>
      <c r="I716" s="1" t="s">
        <v>16</v>
      </c>
      <c r="J716" s="1" t="s">
        <v>23</v>
      </c>
      <c r="K716" s="1" t="s">
        <v>16</v>
      </c>
      <c r="L716" s="1" t="s">
        <v>16</v>
      </c>
      <c r="M716" s="1" t="s">
        <v>16</v>
      </c>
      <c r="N716" s="1" t="s">
        <v>16</v>
      </c>
      <c r="O716" s="1">
        <v>63.2</v>
      </c>
      <c r="P716" s="1">
        <v>1.0</v>
      </c>
    </row>
    <row r="717">
      <c r="A717" s="1" t="s">
        <v>29</v>
      </c>
      <c r="B717" s="1" t="s">
        <v>1591</v>
      </c>
      <c r="C717" s="2" t="s">
        <v>1487</v>
      </c>
      <c r="D717" s="1" t="s">
        <v>19</v>
      </c>
      <c r="E717" s="3" t="str">
        <f>HYPERLINK("https://fyndiq.se/produkt/d2c30baa04ab483c/", "2-Pack Samsung A22 5G Skärmskydd - Härdat Glas 9H - Super kvalitet 3D")</f>
        <v>2-Pack Samsung A22 5G Skärmskydd - Härdat Glas 9H - Super kvalitet 3D</v>
      </c>
      <c r="F717" s="1" t="s">
        <v>1273</v>
      </c>
      <c r="G717" s="1" t="s">
        <v>1274</v>
      </c>
      <c r="H717" s="1" t="s">
        <v>1275</v>
      </c>
      <c r="I717" s="1" t="s">
        <v>16</v>
      </c>
      <c r="J717" s="1" t="s">
        <v>23</v>
      </c>
      <c r="K717" s="1" t="s">
        <v>16</v>
      </c>
      <c r="L717" s="1" t="s">
        <v>16</v>
      </c>
      <c r="M717" s="1" t="s">
        <v>16</v>
      </c>
      <c r="N717" s="1" t="s">
        <v>16</v>
      </c>
      <c r="O717" s="1">
        <v>63.2</v>
      </c>
      <c r="P717" s="1">
        <v>2.0</v>
      </c>
    </row>
    <row r="718">
      <c r="A718" s="1" t="s">
        <v>29</v>
      </c>
      <c r="B718" s="1" t="s">
        <v>1592</v>
      </c>
      <c r="C718" s="2" t="s">
        <v>1487</v>
      </c>
      <c r="D718" s="1" t="s">
        <v>19</v>
      </c>
      <c r="E718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718" s="1" t="s">
        <v>1593</v>
      </c>
      <c r="G718" s="1" t="s">
        <v>1594</v>
      </c>
      <c r="H718" s="1" t="s">
        <v>1595</v>
      </c>
      <c r="I718" s="1" t="s">
        <v>16</v>
      </c>
      <c r="J718" s="1" t="s">
        <v>23</v>
      </c>
      <c r="K718" s="1" t="s">
        <v>16</v>
      </c>
      <c r="L718" s="1" t="s">
        <v>16</v>
      </c>
      <c r="M718" s="1" t="s">
        <v>16</v>
      </c>
      <c r="N718" s="1" t="s">
        <v>16</v>
      </c>
      <c r="O718" s="1">
        <v>71.2</v>
      </c>
      <c r="P718" s="1">
        <v>1.0</v>
      </c>
    </row>
    <row r="719">
      <c r="A719" s="1" t="s">
        <v>29</v>
      </c>
      <c r="B719" s="1" t="s">
        <v>1596</v>
      </c>
      <c r="C719" s="2" t="s">
        <v>1487</v>
      </c>
      <c r="D719" s="1" t="s">
        <v>19</v>
      </c>
      <c r="E719" s="3" t="str">
        <f>HYPERLINK("https://fyndiq.se/produkt/4cdad3b689104202/", "2-PACK Full Cover Iphone 7 Vit - Härdat Glas 9H Skärmskydd 3D")</f>
        <v>2-PACK Full Cover Iphone 7 Vit - Härdat Glas 9H Skärmskydd 3D</v>
      </c>
      <c r="F719" s="1" t="s">
        <v>618</v>
      </c>
      <c r="G719" s="1" t="s">
        <v>619</v>
      </c>
      <c r="H719" s="1" t="s">
        <v>620</v>
      </c>
      <c r="I719" s="1" t="s">
        <v>16</v>
      </c>
      <c r="J719" s="1" t="s">
        <v>23</v>
      </c>
      <c r="K719" s="1" t="s">
        <v>16</v>
      </c>
      <c r="L719" s="1" t="s">
        <v>16</v>
      </c>
      <c r="M719" s="1" t="s">
        <v>16</v>
      </c>
      <c r="N719" s="1" t="s">
        <v>16</v>
      </c>
      <c r="O719" s="1">
        <v>55.2</v>
      </c>
      <c r="P719" s="1">
        <v>1.0</v>
      </c>
    </row>
    <row r="720">
      <c r="A720" s="1" t="s">
        <v>29</v>
      </c>
      <c r="B720" s="1" t="s">
        <v>1597</v>
      </c>
      <c r="C720" s="2" t="s">
        <v>1487</v>
      </c>
      <c r="D720" s="1" t="s">
        <v>19</v>
      </c>
      <c r="E720" s="3" t="str">
        <f>HYPERLINK("https://fyndiq.se/produkt/c26c9ffef37a436a/", "2-Pack Samsung A35 5G Skärmskydd i Härdat Glas")</f>
        <v>2-Pack Samsung A35 5G Skärmskydd i Härdat Glas</v>
      </c>
      <c r="F720" s="1" t="s">
        <v>432</v>
      </c>
      <c r="G720" s="1" t="s">
        <v>433</v>
      </c>
      <c r="H720" s="1" t="s">
        <v>434</v>
      </c>
      <c r="I720" s="1" t="s">
        <v>16</v>
      </c>
      <c r="J720" s="1" t="s">
        <v>23</v>
      </c>
      <c r="K720" s="1" t="s">
        <v>16</v>
      </c>
      <c r="L720" s="1" t="s">
        <v>16</v>
      </c>
      <c r="M720" s="1" t="s">
        <v>16</v>
      </c>
      <c r="N720" s="1" t="s">
        <v>16</v>
      </c>
      <c r="O720" s="1">
        <v>63.2</v>
      </c>
      <c r="P720" s="1">
        <v>1.0</v>
      </c>
    </row>
    <row r="721">
      <c r="A721" s="1" t="s">
        <v>29</v>
      </c>
      <c r="B721" s="1" t="s">
        <v>1598</v>
      </c>
      <c r="C721" s="2" t="s">
        <v>1487</v>
      </c>
      <c r="D721" s="1" t="s">
        <v>19</v>
      </c>
      <c r="E72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21" s="1" t="s">
        <v>103</v>
      </c>
      <c r="G721" s="1" t="s">
        <v>104</v>
      </c>
      <c r="H721" s="1" t="s">
        <v>105</v>
      </c>
      <c r="I721" s="1" t="s">
        <v>16</v>
      </c>
      <c r="J721" s="1" t="s">
        <v>23</v>
      </c>
      <c r="K721" s="1" t="s">
        <v>16</v>
      </c>
      <c r="L721" s="1" t="s">
        <v>16</v>
      </c>
      <c r="M721" s="1" t="s">
        <v>16</v>
      </c>
      <c r="N721" s="1" t="s">
        <v>16</v>
      </c>
      <c r="O721" s="1">
        <v>63.2</v>
      </c>
      <c r="P721" s="1">
        <v>1.0</v>
      </c>
    </row>
    <row r="722">
      <c r="A722" s="1" t="s">
        <v>29</v>
      </c>
      <c r="B722" s="1" t="s">
        <v>1599</v>
      </c>
      <c r="C722" s="2" t="s">
        <v>1487</v>
      </c>
      <c r="D722" s="1" t="s">
        <v>19</v>
      </c>
      <c r="E72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722" s="1" t="s">
        <v>599</v>
      </c>
      <c r="G722" s="1" t="s">
        <v>600</v>
      </c>
      <c r="H722" s="1" t="s">
        <v>601</v>
      </c>
      <c r="I722" s="1" t="s">
        <v>16</v>
      </c>
      <c r="J722" s="1" t="s">
        <v>23</v>
      </c>
      <c r="K722" s="1" t="s">
        <v>16</v>
      </c>
      <c r="L722" s="1" t="s">
        <v>16</v>
      </c>
      <c r="M722" s="1" t="s">
        <v>16</v>
      </c>
      <c r="N722" s="1" t="s">
        <v>16</v>
      </c>
      <c r="O722" s="1">
        <v>71.2</v>
      </c>
      <c r="P722" s="1">
        <v>1.0</v>
      </c>
    </row>
    <row r="723">
      <c r="A723" s="1" t="s">
        <v>29</v>
      </c>
      <c r="B723" s="1" t="s">
        <v>1600</v>
      </c>
      <c r="C723" s="2" t="s">
        <v>1487</v>
      </c>
      <c r="D723" s="1" t="s">
        <v>19</v>
      </c>
      <c r="E723" s="3" t="str">
        <f>HYPERLINK("https://fyndiq.se/produkt/2fc0edbaa24d44f4/", "1-Pack Samsung A05 Skärmskydd - Härdat Glas 9H - Super kvalitet 3D")</f>
        <v>1-Pack Samsung A05 Skärmskydd - Härdat Glas 9H - Super kvalitet 3D</v>
      </c>
      <c r="F723" s="1" t="s">
        <v>1601</v>
      </c>
      <c r="G723" s="1" t="s">
        <v>1602</v>
      </c>
      <c r="H723" s="1" t="s">
        <v>1603</v>
      </c>
      <c r="I723" s="1" t="s">
        <v>16</v>
      </c>
      <c r="J723" s="1" t="s">
        <v>23</v>
      </c>
      <c r="K723" s="1" t="s">
        <v>16</v>
      </c>
      <c r="L723" s="1" t="s">
        <v>16</v>
      </c>
      <c r="M723" s="1" t="s">
        <v>16</v>
      </c>
      <c r="N723" s="1" t="s">
        <v>16</v>
      </c>
      <c r="O723" s="1">
        <v>55.2</v>
      </c>
      <c r="P723" s="1">
        <v>1.0</v>
      </c>
    </row>
    <row r="724">
      <c r="A724" s="1" t="s">
        <v>29</v>
      </c>
      <c r="B724" s="1" t="s">
        <v>1604</v>
      </c>
      <c r="C724" s="2" t="s">
        <v>1487</v>
      </c>
      <c r="D724" s="1" t="s">
        <v>19</v>
      </c>
      <c r="E724" s="3" t="str">
        <f>HYPERLINK("https://fyndiq.se/produkt/acbd2f15758f4e1c/", "2-Pack Samsung A55 5G Skärmskydd i Härdat Glas")</f>
        <v>2-Pack Samsung A55 5G Skärmskydd i Härdat Glas</v>
      </c>
      <c r="F724" s="1" t="s">
        <v>982</v>
      </c>
      <c r="G724" s="1" t="s">
        <v>983</v>
      </c>
      <c r="H724" s="1" t="s">
        <v>984</v>
      </c>
      <c r="I724" s="1" t="s">
        <v>16</v>
      </c>
      <c r="J724" s="1" t="s">
        <v>23</v>
      </c>
      <c r="K724" s="1" t="s">
        <v>16</v>
      </c>
      <c r="L724" s="1" t="s">
        <v>16</v>
      </c>
      <c r="M724" s="1" t="s">
        <v>16</v>
      </c>
      <c r="N724" s="1" t="s">
        <v>16</v>
      </c>
      <c r="O724" s="1">
        <v>63.2</v>
      </c>
      <c r="P724" s="1">
        <v>1.0</v>
      </c>
    </row>
    <row r="725">
      <c r="A725" s="1" t="s">
        <v>29</v>
      </c>
      <c r="B725" s="1" t="s">
        <v>1605</v>
      </c>
      <c r="C725" s="2" t="s">
        <v>1487</v>
      </c>
      <c r="D725" s="1" t="s">
        <v>19</v>
      </c>
      <c r="E725" s="3" t="str">
        <f>HYPERLINK("https://fyndiq.se/produkt/c8f918990e9c413a/", "2-Pack SONY XPERIA 10VI Skärmskydd - Härdat Glas 9H - Super kvalitet 3D")</f>
        <v>2-Pack SONY XPERIA 10VI Skärmskydd - Härdat Glas 9H - Super kvalitet 3D</v>
      </c>
      <c r="F725" s="1" t="s">
        <v>116</v>
      </c>
      <c r="G725" s="1" t="s">
        <v>117</v>
      </c>
      <c r="H725" s="1" t="s">
        <v>118</v>
      </c>
      <c r="I725" s="1" t="s">
        <v>16</v>
      </c>
      <c r="J725" s="1" t="s">
        <v>23</v>
      </c>
      <c r="K725" s="1" t="s">
        <v>16</v>
      </c>
      <c r="L725" s="1" t="s">
        <v>16</v>
      </c>
      <c r="M725" s="1" t="s">
        <v>16</v>
      </c>
      <c r="N725" s="1" t="s">
        <v>16</v>
      </c>
      <c r="O725" s="1">
        <v>71.2</v>
      </c>
      <c r="P725" s="1">
        <v>1.0</v>
      </c>
    </row>
    <row r="726">
      <c r="A726" s="1" t="s">
        <v>29</v>
      </c>
      <c r="B726" s="1" t="s">
        <v>1606</v>
      </c>
      <c r="C726" s="2" t="s">
        <v>1487</v>
      </c>
      <c r="D726" s="1" t="s">
        <v>19</v>
      </c>
      <c r="E72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726" s="1" t="s">
        <v>785</v>
      </c>
      <c r="G726" s="1" t="s">
        <v>786</v>
      </c>
      <c r="H726" s="1" t="s">
        <v>787</v>
      </c>
      <c r="I726" s="1" t="s">
        <v>16</v>
      </c>
      <c r="J726" s="1" t="s">
        <v>23</v>
      </c>
      <c r="K726" s="1" t="s">
        <v>16</v>
      </c>
      <c r="L726" s="1" t="s">
        <v>16</v>
      </c>
      <c r="M726" s="1" t="s">
        <v>16</v>
      </c>
      <c r="N726" s="1" t="s">
        <v>16</v>
      </c>
      <c r="O726" s="1">
        <v>63.2</v>
      </c>
      <c r="P726" s="1">
        <v>1.0</v>
      </c>
    </row>
    <row r="727">
      <c r="A727" s="1" t="s">
        <v>29</v>
      </c>
      <c r="B727" s="1" t="s">
        <v>1607</v>
      </c>
      <c r="C727" s="2" t="s">
        <v>1487</v>
      </c>
      <c r="D727" s="1" t="s">
        <v>19</v>
      </c>
      <c r="E727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727" s="1" t="s">
        <v>1608</v>
      </c>
      <c r="G727" s="1" t="s">
        <v>1609</v>
      </c>
      <c r="H727" s="1" t="s">
        <v>1610</v>
      </c>
      <c r="I727" s="1" t="s">
        <v>16</v>
      </c>
      <c r="J727" s="1" t="s">
        <v>23</v>
      </c>
      <c r="K727" s="1" t="s">
        <v>16</v>
      </c>
      <c r="L727" s="1" t="s">
        <v>16</v>
      </c>
      <c r="M727" s="1" t="s">
        <v>16</v>
      </c>
      <c r="N727" s="1" t="s">
        <v>16</v>
      </c>
      <c r="O727" s="1">
        <v>63.2</v>
      </c>
      <c r="P727" s="1">
        <v>1.0</v>
      </c>
    </row>
    <row r="728">
      <c r="A728" s="1" t="s">
        <v>29</v>
      </c>
      <c r="B728" s="1" t="s">
        <v>1611</v>
      </c>
      <c r="C728" s="2" t="s">
        <v>1487</v>
      </c>
      <c r="D728" s="1" t="s">
        <v>19</v>
      </c>
      <c r="E72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728" s="1" t="s">
        <v>785</v>
      </c>
      <c r="G728" s="1" t="s">
        <v>786</v>
      </c>
      <c r="H728" s="1" t="s">
        <v>787</v>
      </c>
      <c r="I728" s="1" t="s">
        <v>16</v>
      </c>
      <c r="J728" s="1" t="s">
        <v>23</v>
      </c>
      <c r="K728" s="1" t="s">
        <v>16</v>
      </c>
      <c r="L728" s="1" t="s">
        <v>16</v>
      </c>
      <c r="M728" s="1" t="s">
        <v>16</v>
      </c>
      <c r="N728" s="1" t="s">
        <v>16</v>
      </c>
      <c r="O728" s="1">
        <v>63.2</v>
      </c>
      <c r="P728" s="1">
        <v>1.0</v>
      </c>
    </row>
    <row r="729">
      <c r="A729" s="1" t="s">
        <v>29</v>
      </c>
      <c r="B729" s="1" t="s">
        <v>1612</v>
      </c>
      <c r="C729" s="2" t="s">
        <v>1487</v>
      </c>
      <c r="D729" s="1" t="s">
        <v>19</v>
      </c>
      <c r="E72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29" s="1" t="s">
        <v>26</v>
      </c>
      <c r="G729" s="1" t="s">
        <v>27</v>
      </c>
      <c r="H729" s="1" t="s">
        <v>28</v>
      </c>
      <c r="I729" s="1" t="s">
        <v>16</v>
      </c>
      <c r="J729" s="1" t="s">
        <v>23</v>
      </c>
      <c r="K729" s="1" t="s">
        <v>16</v>
      </c>
      <c r="L729" s="1" t="s">
        <v>16</v>
      </c>
      <c r="M729" s="1" t="s">
        <v>16</v>
      </c>
      <c r="N729" s="1" t="s">
        <v>16</v>
      </c>
      <c r="O729" s="1">
        <v>71.2</v>
      </c>
      <c r="P729" s="1">
        <v>1.0</v>
      </c>
    </row>
    <row r="730">
      <c r="A730" s="1" t="s">
        <v>29</v>
      </c>
      <c r="B730" s="1" t="s">
        <v>1613</v>
      </c>
      <c r="C730" s="2" t="s">
        <v>1487</v>
      </c>
      <c r="D730" s="1" t="s">
        <v>19</v>
      </c>
      <c r="E730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730" s="1" t="s">
        <v>887</v>
      </c>
      <c r="G730" s="1" t="s">
        <v>888</v>
      </c>
      <c r="H730" s="1" t="s">
        <v>889</v>
      </c>
      <c r="I730" s="1" t="s">
        <v>16</v>
      </c>
      <c r="J730" s="1" t="s">
        <v>23</v>
      </c>
      <c r="K730" s="1" t="s">
        <v>16</v>
      </c>
      <c r="L730" s="1" t="s">
        <v>16</v>
      </c>
      <c r="M730" s="1" t="s">
        <v>16</v>
      </c>
      <c r="N730" s="1" t="s">
        <v>16</v>
      </c>
      <c r="O730" s="1">
        <v>71.2</v>
      </c>
      <c r="P730" s="1">
        <v>1.0</v>
      </c>
    </row>
    <row r="731">
      <c r="A731" s="1" t="s">
        <v>29</v>
      </c>
      <c r="B731" s="1" t="s">
        <v>1614</v>
      </c>
      <c r="C731" s="2" t="s">
        <v>1487</v>
      </c>
      <c r="D731" s="1" t="s">
        <v>19</v>
      </c>
      <c r="E731" s="3" t="str">
        <f>HYPERLINK("https://fyndiq.se/produkt/b4b1148b5d274f33/", "2 Pack Xiaomi 11T 5G - Härdat glas 9H - Super kvalitet 3D")</f>
        <v>2 Pack Xiaomi 11T 5G - Härdat glas 9H - Super kvalitet 3D</v>
      </c>
      <c r="F731" s="1" t="s">
        <v>345</v>
      </c>
      <c r="G731" s="1" t="s">
        <v>346</v>
      </c>
      <c r="H731" s="1" t="s">
        <v>347</v>
      </c>
      <c r="I731" s="1" t="s">
        <v>16</v>
      </c>
      <c r="J731" s="1" t="s">
        <v>23</v>
      </c>
      <c r="K731" s="1" t="s">
        <v>16</v>
      </c>
      <c r="L731" s="1" t="s">
        <v>16</v>
      </c>
      <c r="M731" s="1" t="s">
        <v>16</v>
      </c>
      <c r="N731" s="1" t="s">
        <v>16</v>
      </c>
      <c r="O731" s="1">
        <v>63.2</v>
      </c>
      <c r="P731" s="1">
        <v>1.0</v>
      </c>
    </row>
    <row r="732">
      <c r="A732" s="1" t="s">
        <v>29</v>
      </c>
      <c r="B732" s="1" t="s">
        <v>1615</v>
      </c>
      <c r="C732" s="2" t="s">
        <v>1487</v>
      </c>
      <c r="D732" s="1" t="s">
        <v>19</v>
      </c>
      <c r="E732" s="3" t="str">
        <f>HYPERLINK("https://fyndiq.se/produkt/925ae49423884615/", "2-Pack Samsung S22 Ultra Skärmskydd &amp; 1-Pack linsskydd -9H GLAS")</f>
        <v>2-Pack Samsung S22 Ultra Skärmskydd &amp; 1-Pack linsskydd -9H GLAS</v>
      </c>
      <c r="F732" s="1" t="s">
        <v>335</v>
      </c>
      <c r="G732" s="1" t="s">
        <v>336</v>
      </c>
      <c r="H732" s="1" t="s">
        <v>337</v>
      </c>
      <c r="I732" s="1" t="s">
        <v>16</v>
      </c>
      <c r="J732" s="1" t="s">
        <v>23</v>
      </c>
      <c r="K732" s="1" t="s">
        <v>16</v>
      </c>
      <c r="L732" s="1" t="s">
        <v>16</v>
      </c>
      <c r="M732" s="1" t="s">
        <v>16</v>
      </c>
      <c r="N732" s="1" t="s">
        <v>16</v>
      </c>
      <c r="O732" s="1">
        <v>71.2</v>
      </c>
      <c r="P732" s="1">
        <v>1.0</v>
      </c>
    </row>
    <row r="733">
      <c r="A733" s="1" t="s">
        <v>29</v>
      </c>
      <c r="B733" s="1" t="s">
        <v>1616</v>
      </c>
      <c r="C733" s="2" t="s">
        <v>1487</v>
      </c>
      <c r="D733" s="1" t="s">
        <v>19</v>
      </c>
      <c r="E733" s="3" t="str">
        <f>HYPERLINK("https://fyndiq.se/produkt/0b2f55cbfc0d4bc8/", "Skärmskydd Iphone 12 / 12 Pro , härdat glas, hög kvalitet.")</f>
        <v>Skärmskydd Iphone 12 / 12 Pro , härdat glas, hög kvalitet.</v>
      </c>
      <c r="F733" s="1" t="s">
        <v>587</v>
      </c>
      <c r="G733" s="1" t="s">
        <v>588</v>
      </c>
      <c r="H733" s="1" t="s">
        <v>589</v>
      </c>
      <c r="I733" s="1" t="s">
        <v>16</v>
      </c>
      <c r="J733" s="1" t="s">
        <v>23</v>
      </c>
      <c r="K733" s="1" t="s">
        <v>16</v>
      </c>
      <c r="L733" s="1" t="s">
        <v>16</v>
      </c>
      <c r="M733" s="1" t="s">
        <v>16</v>
      </c>
      <c r="N733" s="1" t="s">
        <v>16</v>
      </c>
      <c r="O733" s="1">
        <v>47.2</v>
      </c>
      <c r="P733" s="1">
        <v>1.0</v>
      </c>
    </row>
    <row r="734">
      <c r="A734" s="1" t="s">
        <v>29</v>
      </c>
      <c r="B734" s="1" t="s">
        <v>1617</v>
      </c>
      <c r="C734" s="2" t="s">
        <v>1487</v>
      </c>
      <c r="D734" s="1" t="s">
        <v>19</v>
      </c>
      <c r="E73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34" s="1" t="s">
        <v>103</v>
      </c>
      <c r="G734" s="1" t="s">
        <v>104</v>
      </c>
      <c r="H734" s="1" t="s">
        <v>105</v>
      </c>
      <c r="I734" s="1" t="s">
        <v>16</v>
      </c>
      <c r="J734" s="1" t="s">
        <v>23</v>
      </c>
      <c r="K734" s="1" t="s">
        <v>16</v>
      </c>
      <c r="L734" s="1" t="s">
        <v>16</v>
      </c>
      <c r="M734" s="1" t="s">
        <v>16</v>
      </c>
      <c r="N734" s="1" t="s">
        <v>16</v>
      </c>
      <c r="O734" s="1">
        <v>63.2</v>
      </c>
      <c r="P734" s="1">
        <v>1.0</v>
      </c>
    </row>
    <row r="735">
      <c r="A735" s="1" t="s">
        <v>29</v>
      </c>
      <c r="B735" s="1" t="s">
        <v>1618</v>
      </c>
      <c r="C735" s="2" t="s">
        <v>1487</v>
      </c>
      <c r="D735" s="1" t="s">
        <v>19</v>
      </c>
      <c r="E735" s="3" t="str">
        <f>HYPERLINK("https://fyndiq.se/produkt/925ae49423884615/", "2-Pack Samsung S22 Ultra Skärmskydd &amp; 1-Pack linsskydd -9H GLAS")</f>
        <v>2-Pack Samsung S22 Ultra Skärmskydd &amp; 1-Pack linsskydd -9H GLAS</v>
      </c>
      <c r="F735" s="1" t="s">
        <v>335</v>
      </c>
      <c r="G735" s="1" t="s">
        <v>336</v>
      </c>
      <c r="H735" s="1" t="s">
        <v>337</v>
      </c>
      <c r="I735" s="1" t="s">
        <v>16</v>
      </c>
      <c r="J735" s="1" t="s">
        <v>23</v>
      </c>
      <c r="K735" s="1" t="s">
        <v>16</v>
      </c>
      <c r="L735" s="1" t="s">
        <v>16</v>
      </c>
      <c r="M735" s="1" t="s">
        <v>16</v>
      </c>
      <c r="N735" s="1" t="s">
        <v>16</v>
      </c>
      <c r="O735" s="1">
        <v>71.2</v>
      </c>
      <c r="P735" s="1">
        <v>1.0</v>
      </c>
    </row>
    <row r="736">
      <c r="A736" s="1" t="s">
        <v>29</v>
      </c>
      <c r="B736" s="1" t="s">
        <v>1619</v>
      </c>
      <c r="C736" s="2" t="s">
        <v>1487</v>
      </c>
      <c r="D736" s="1" t="s">
        <v>19</v>
      </c>
      <c r="E736" s="3" t="str">
        <f>HYPERLINK("https://fyndiq.se/produkt/406117b60bf241a0/", "2-Pack Samsung Galaxy S9 - Härdat glas 9H - Super kvalitet 3D")</f>
        <v>2-Pack Samsung Galaxy S9 - Härdat glas 9H - Super kvalitet 3D</v>
      </c>
      <c r="F736" s="1" t="s">
        <v>228</v>
      </c>
      <c r="G736" s="1" t="s">
        <v>229</v>
      </c>
      <c r="H736" s="1" t="s">
        <v>230</v>
      </c>
      <c r="I736" s="1" t="s">
        <v>16</v>
      </c>
      <c r="J736" s="1" t="s">
        <v>23</v>
      </c>
      <c r="K736" s="1" t="s">
        <v>16</v>
      </c>
      <c r="L736" s="1" t="s">
        <v>16</v>
      </c>
      <c r="M736" s="1" t="s">
        <v>16</v>
      </c>
      <c r="N736" s="1" t="s">
        <v>16</v>
      </c>
      <c r="O736" s="1">
        <v>63.2</v>
      </c>
      <c r="P736" s="1">
        <v>1.0</v>
      </c>
    </row>
    <row r="737">
      <c r="A737" s="1" t="s">
        <v>29</v>
      </c>
      <c r="B737" s="1" t="s">
        <v>1620</v>
      </c>
      <c r="C737" s="2" t="s">
        <v>1487</v>
      </c>
      <c r="D737" s="1" t="s">
        <v>19</v>
      </c>
      <c r="E737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737" s="1" t="s">
        <v>71</v>
      </c>
      <c r="G737" s="1" t="s">
        <v>72</v>
      </c>
      <c r="H737" s="1" t="s">
        <v>73</v>
      </c>
      <c r="I737" s="1" t="s">
        <v>16</v>
      </c>
      <c r="J737" s="1" t="s">
        <v>23</v>
      </c>
      <c r="K737" s="1" t="s">
        <v>16</v>
      </c>
      <c r="L737" s="1" t="s">
        <v>16</v>
      </c>
      <c r="M737" s="1" t="s">
        <v>16</v>
      </c>
      <c r="N737" s="1" t="s">
        <v>16</v>
      </c>
      <c r="O737" s="1">
        <v>63.2</v>
      </c>
      <c r="P737" s="1">
        <v>1.0</v>
      </c>
    </row>
    <row r="738">
      <c r="A738" s="1" t="s">
        <v>29</v>
      </c>
      <c r="B738" s="1" t="s">
        <v>1621</v>
      </c>
      <c r="C738" s="2" t="s">
        <v>1487</v>
      </c>
      <c r="D738" s="1" t="s">
        <v>19</v>
      </c>
      <c r="E738" s="3" t="str">
        <f>HYPERLINK("https://fyndiq.se/produkt/c8f918990e9c413a/", "2-Pack SONY XPERIA 10VI Skärmskydd - Härdat Glas 9H - Super kvalitet 3D")</f>
        <v>2-Pack SONY XPERIA 10VI Skärmskydd - Härdat Glas 9H - Super kvalitet 3D</v>
      </c>
      <c r="F738" s="1" t="s">
        <v>116</v>
      </c>
      <c r="G738" s="1" t="s">
        <v>117</v>
      </c>
      <c r="H738" s="1" t="s">
        <v>118</v>
      </c>
      <c r="I738" s="1" t="s">
        <v>16</v>
      </c>
      <c r="J738" s="1" t="s">
        <v>23</v>
      </c>
      <c r="K738" s="1" t="s">
        <v>16</v>
      </c>
      <c r="L738" s="1" t="s">
        <v>16</v>
      </c>
      <c r="M738" s="1" t="s">
        <v>16</v>
      </c>
      <c r="N738" s="1" t="s">
        <v>16</v>
      </c>
      <c r="O738" s="1">
        <v>71.2</v>
      </c>
      <c r="P738" s="1">
        <v>1.0</v>
      </c>
    </row>
    <row r="739">
      <c r="A739" s="1" t="s">
        <v>29</v>
      </c>
      <c r="B739" s="1" t="s">
        <v>1622</v>
      </c>
      <c r="C739" s="2" t="s">
        <v>1487</v>
      </c>
      <c r="D739" s="1" t="s">
        <v>19</v>
      </c>
      <c r="E739" s="3" t="str">
        <f>HYPERLINK("https://fyndiq.se/produkt/e19fcc2ab2124f8a/", "2-Pack Iphone 13 Pro - 9H Härdat Glass - Top Kvalitet  3D")</f>
        <v>2-Pack Iphone 13 Pro - 9H Härdat Glass - Top Kvalitet  3D</v>
      </c>
      <c r="F739" s="1" t="s">
        <v>555</v>
      </c>
      <c r="G739" s="1" t="s">
        <v>556</v>
      </c>
      <c r="H739" s="1" t="s">
        <v>557</v>
      </c>
      <c r="I739" s="1" t="s">
        <v>16</v>
      </c>
      <c r="J739" s="1" t="s">
        <v>23</v>
      </c>
      <c r="K739" s="1" t="s">
        <v>16</v>
      </c>
      <c r="L739" s="1" t="s">
        <v>16</v>
      </c>
      <c r="M739" s="1" t="s">
        <v>16</v>
      </c>
      <c r="N739" s="1" t="s">
        <v>16</v>
      </c>
      <c r="O739" s="1">
        <v>55.2</v>
      </c>
      <c r="P739" s="1">
        <v>1.0</v>
      </c>
    </row>
    <row r="740">
      <c r="A740" s="1" t="s">
        <v>29</v>
      </c>
      <c r="B740" s="1" t="s">
        <v>1623</v>
      </c>
      <c r="C740" s="2" t="s">
        <v>1487</v>
      </c>
      <c r="D740" s="1" t="s">
        <v>19</v>
      </c>
      <c r="E740" s="3" t="str">
        <f>HYPERLINK("https://fyndiq.se/produkt/406117b60bf241a0/", "2-Pack Samsung Galaxy S9 - Härdat glas 9H - Super kvalitet 3D")</f>
        <v>2-Pack Samsung Galaxy S9 - Härdat glas 9H - Super kvalitet 3D</v>
      </c>
      <c r="F740" s="1" t="s">
        <v>228</v>
      </c>
      <c r="G740" s="1" t="s">
        <v>229</v>
      </c>
      <c r="H740" s="1" t="s">
        <v>230</v>
      </c>
      <c r="I740" s="1" t="s">
        <v>16</v>
      </c>
      <c r="J740" s="1" t="s">
        <v>23</v>
      </c>
      <c r="K740" s="1" t="s">
        <v>16</v>
      </c>
      <c r="L740" s="1" t="s">
        <v>16</v>
      </c>
      <c r="M740" s="1" t="s">
        <v>16</v>
      </c>
      <c r="N740" s="1" t="s">
        <v>16</v>
      </c>
      <c r="O740" s="1">
        <v>63.2</v>
      </c>
      <c r="P740" s="1">
        <v>1.0</v>
      </c>
    </row>
    <row r="741">
      <c r="A741" s="1" t="s">
        <v>29</v>
      </c>
      <c r="B741" s="1" t="s">
        <v>1624</v>
      </c>
      <c r="C741" s="2" t="s">
        <v>1487</v>
      </c>
      <c r="D741" s="1" t="s">
        <v>19</v>
      </c>
      <c r="E741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741" s="1" t="s">
        <v>1625</v>
      </c>
      <c r="G741" s="1" t="s">
        <v>1626</v>
      </c>
      <c r="H741" s="1" t="s">
        <v>1627</v>
      </c>
      <c r="I741" s="1" t="s">
        <v>16</v>
      </c>
      <c r="J741" s="1" t="s">
        <v>23</v>
      </c>
      <c r="K741" s="1" t="s">
        <v>16</v>
      </c>
      <c r="L741" s="1" t="s">
        <v>16</v>
      </c>
      <c r="M741" s="1" t="s">
        <v>16</v>
      </c>
      <c r="N741" s="1" t="s">
        <v>16</v>
      </c>
      <c r="O741" s="1">
        <v>63.2</v>
      </c>
      <c r="P741" s="1">
        <v>1.0</v>
      </c>
    </row>
    <row r="742">
      <c r="A742" s="1" t="s">
        <v>29</v>
      </c>
      <c r="B742" s="1" t="s">
        <v>1628</v>
      </c>
      <c r="C742" s="2" t="s">
        <v>1487</v>
      </c>
      <c r="D742" s="1" t="s">
        <v>19</v>
      </c>
      <c r="E742" s="3" t="str">
        <f>HYPERLINK("https://fyndiq.se/produkt/416415a768684efb/", "2-Pack Samsung Galaxy S21 5G - 9H Härdat Glas - HD")</f>
        <v>2-Pack Samsung Galaxy S21 5G - 9H Härdat Glas - HD</v>
      </c>
      <c r="F742" s="1" t="s">
        <v>39</v>
      </c>
      <c r="G742" s="1" t="s">
        <v>40</v>
      </c>
      <c r="H742" s="1" t="s">
        <v>41</v>
      </c>
      <c r="I742" s="1" t="s">
        <v>16</v>
      </c>
      <c r="J742" s="1" t="s">
        <v>23</v>
      </c>
      <c r="K742" s="1" t="s">
        <v>16</v>
      </c>
      <c r="L742" s="1" t="s">
        <v>16</v>
      </c>
      <c r="M742" s="1" t="s">
        <v>16</v>
      </c>
      <c r="N742" s="1" t="s">
        <v>16</v>
      </c>
      <c r="O742" s="1">
        <v>63.2</v>
      </c>
      <c r="P742" s="1">
        <v>1.0</v>
      </c>
    </row>
    <row r="743">
      <c r="A743" s="1" t="s">
        <v>29</v>
      </c>
      <c r="B743" s="1" t="s">
        <v>1629</v>
      </c>
      <c r="C743" s="2" t="s">
        <v>1487</v>
      </c>
      <c r="D743" s="1" t="s">
        <v>19</v>
      </c>
      <c r="E743" s="3" t="str">
        <f>HYPERLINK("https://fyndiq.se/produkt/2c70e8c876124223/", "2-Pack XIAOMI REDMI 12C Skärmskydd - Härdat Glas 9H - Super kvalitet 3D")</f>
        <v>2-Pack XIAOMI REDMI 12C Skärmskydd - Härdat Glas 9H - Super kvalitet 3D</v>
      </c>
      <c r="F743" s="1" t="s">
        <v>795</v>
      </c>
      <c r="G743" s="1" t="s">
        <v>796</v>
      </c>
      <c r="H743" s="1" t="s">
        <v>797</v>
      </c>
      <c r="I743" s="1" t="s">
        <v>16</v>
      </c>
      <c r="J743" s="1" t="s">
        <v>23</v>
      </c>
      <c r="K743" s="1" t="s">
        <v>16</v>
      </c>
      <c r="L743" s="1" t="s">
        <v>16</v>
      </c>
      <c r="M743" s="1" t="s">
        <v>16</v>
      </c>
      <c r="N743" s="1" t="s">
        <v>16</v>
      </c>
      <c r="O743" s="1">
        <v>63.2</v>
      </c>
      <c r="P743" s="1">
        <v>1.0</v>
      </c>
    </row>
    <row r="744">
      <c r="A744" s="1" t="s">
        <v>29</v>
      </c>
      <c r="B744" s="1" t="s">
        <v>1630</v>
      </c>
      <c r="C744" s="2" t="s">
        <v>1487</v>
      </c>
      <c r="D744" s="1" t="s">
        <v>19</v>
      </c>
      <c r="E744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744" s="1" t="s">
        <v>776</v>
      </c>
      <c r="G744" s="1" t="s">
        <v>777</v>
      </c>
      <c r="H744" s="1" t="s">
        <v>778</v>
      </c>
      <c r="I744" s="1" t="s">
        <v>16</v>
      </c>
      <c r="J744" s="1" t="s">
        <v>23</v>
      </c>
      <c r="K744" s="1" t="s">
        <v>16</v>
      </c>
      <c r="L744" s="1" t="s">
        <v>16</v>
      </c>
      <c r="M744" s="1" t="s">
        <v>16</v>
      </c>
      <c r="N744" s="1" t="s">
        <v>16</v>
      </c>
      <c r="O744" s="1">
        <v>63.2</v>
      </c>
      <c r="P744" s="1">
        <v>1.0</v>
      </c>
    </row>
    <row r="745">
      <c r="A745" s="1" t="s">
        <v>29</v>
      </c>
      <c r="B745" s="1" t="s">
        <v>1631</v>
      </c>
      <c r="C745" s="2" t="s">
        <v>1487</v>
      </c>
      <c r="D745" s="1" t="s">
        <v>19</v>
      </c>
      <c r="E745" s="3" t="str">
        <f>HYPERLINK("https://fyndiq.se/produkt/b4b1148b5d274f33/", "2 Pack Xiaomi 11T 5G - Härdat glas 9H - Super kvalitet 3D")</f>
        <v>2 Pack Xiaomi 11T 5G - Härdat glas 9H - Super kvalitet 3D</v>
      </c>
      <c r="F745" s="1" t="s">
        <v>345</v>
      </c>
      <c r="G745" s="1" t="s">
        <v>346</v>
      </c>
      <c r="H745" s="1" t="s">
        <v>347</v>
      </c>
      <c r="I745" s="1" t="s">
        <v>16</v>
      </c>
      <c r="J745" s="1" t="s">
        <v>23</v>
      </c>
      <c r="K745" s="1" t="s">
        <v>16</v>
      </c>
      <c r="L745" s="1" t="s">
        <v>16</v>
      </c>
      <c r="M745" s="1" t="s">
        <v>16</v>
      </c>
      <c r="N745" s="1" t="s">
        <v>16</v>
      </c>
      <c r="O745" s="1">
        <v>63.2</v>
      </c>
      <c r="P745" s="1">
        <v>1.0</v>
      </c>
    </row>
    <row r="746">
      <c r="A746" s="1" t="s">
        <v>29</v>
      </c>
      <c r="B746" s="1" t="s">
        <v>1632</v>
      </c>
      <c r="C746" s="2" t="s">
        <v>1487</v>
      </c>
      <c r="D746" s="1" t="s">
        <v>19</v>
      </c>
      <c r="E74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746" s="1" t="s">
        <v>665</v>
      </c>
      <c r="G746" s="1" t="s">
        <v>666</v>
      </c>
      <c r="H746" s="1" t="s">
        <v>667</v>
      </c>
      <c r="I746" s="1" t="s">
        <v>16</v>
      </c>
      <c r="J746" s="1" t="s">
        <v>23</v>
      </c>
      <c r="K746" s="1" t="s">
        <v>16</v>
      </c>
      <c r="L746" s="1" t="s">
        <v>16</v>
      </c>
      <c r="M746" s="1" t="s">
        <v>16</v>
      </c>
      <c r="N746" s="1" t="s">
        <v>16</v>
      </c>
      <c r="O746" s="1">
        <v>63.2</v>
      </c>
      <c r="P746" s="1">
        <v>1.0</v>
      </c>
    </row>
    <row r="747">
      <c r="A747" s="1" t="s">
        <v>29</v>
      </c>
      <c r="B747" s="1" t="s">
        <v>1633</v>
      </c>
      <c r="C747" s="2" t="s">
        <v>1487</v>
      </c>
      <c r="D747" s="1" t="s">
        <v>19</v>
      </c>
      <c r="E74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47" s="1" t="s">
        <v>103</v>
      </c>
      <c r="G747" s="1" t="s">
        <v>104</v>
      </c>
      <c r="H747" s="1" t="s">
        <v>105</v>
      </c>
      <c r="I747" s="1" t="s">
        <v>16</v>
      </c>
      <c r="J747" s="1" t="s">
        <v>23</v>
      </c>
      <c r="K747" s="1" t="s">
        <v>16</v>
      </c>
      <c r="L747" s="1" t="s">
        <v>16</v>
      </c>
      <c r="M747" s="1" t="s">
        <v>16</v>
      </c>
      <c r="N747" s="1" t="s">
        <v>16</v>
      </c>
      <c r="O747" s="1">
        <v>63.2</v>
      </c>
      <c r="P747" s="1">
        <v>1.0</v>
      </c>
    </row>
    <row r="748">
      <c r="A748" s="1" t="s">
        <v>29</v>
      </c>
      <c r="B748" s="1" t="s">
        <v>1634</v>
      </c>
      <c r="C748" s="2" t="s">
        <v>1487</v>
      </c>
      <c r="D748" s="1" t="s">
        <v>19</v>
      </c>
      <c r="E74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48" s="1" t="s">
        <v>977</v>
      </c>
      <c r="G748" s="1" t="s">
        <v>978</v>
      </c>
      <c r="H748" s="1" t="s">
        <v>979</v>
      </c>
      <c r="I748" s="1" t="s">
        <v>16</v>
      </c>
      <c r="J748" s="1" t="s">
        <v>23</v>
      </c>
      <c r="K748" s="1" t="s">
        <v>16</v>
      </c>
      <c r="L748" s="1" t="s">
        <v>16</v>
      </c>
      <c r="M748" s="1" t="s">
        <v>16</v>
      </c>
      <c r="N748" s="1" t="s">
        <v>16</v>
      </c>
      <c r="O748" s="1">
        <v>63.2</v>
      </c>
      <c r="P748" s="1">
        <v>1.0</v>
      </c>
    </row>
    <row r="749">
      <c r="A749" s="1" t="s">
        <v>29</v>
      </c>
      <c r="B749" s="1" t="s">
        <v>1635</v>
      </c>
      <c r="C749" s="2" t="s">
        <v>1487</v>
      </c>
      <c r="D749" s="1" t="s">
        <v>19</v>
      </c>
      <c r="E749" s="3" t="str">
        <f>HYPERLINK("https://fyndiq.se/produkt/df5b5938c34646d5/", "2-Pack APPLE WATCH 45MM Skärmskydd - Härdat Glas 9H - Super kvalitet 3D")</f>
        <v>2-Pack APPLE WATCH 45MM Skärmskydd - Härdat Glas 9H - Super kvalitet 3D</v>
      </c>
      <c r="F749" s="1" t="s">
        <v>1636</v>
      </c>
      <c r="G749" s="1" t="s">
        <v>1637</v>
      </c>
      <c r="H749" s="1" t="s">
        <v>1638</v>
      </c>
      <c r="I749" s="1" t="s">
        <v>16</v>
      </c>
      <c r="J749" s="1" t="s">
        <v>23</v>
      </c>
      <c r="K749" s="1" t="s">
        <v>16</v>
      </c>
      <c r="L749" s="1" t="s">
        <v>16</v>
      </c>
      <c r="M749" s="1" t="s">
        <v>16</v>
      </c>
      <c r="N749" s="1" t="s">
        <v>16</v>
      </c>
      <c r="O749" s="1">
        <v>63.2</v>
      </c>
      <c r="P749" s="1">
        <v>1.0</v>
      </c>
    </row>
    <row r="750">
      <c r="A750" s="1" t="s">
        <v>29</v>
      </c>
      <c r="B750" s="1" t="s">
        <v>1639</v>
      </c>
      <c r="C750" s="2" t="s">
        <v>1487</v>
      </c>
      <c r="D750" s="1" t="s">
        <v>19</v>
      </c>
      <c r="E750" s="3" t="str">
        <f>HYPERLINK("https://fyndiq.se/produkt/34157794139f40c6/", "2-Pack Samsung S20 FE - 9H Härdat Glass - Top Kvalitet")</f>
        <v>2-Pack Samsung S20 FE - 9H Härdat Glass - Top Kvalitet</v>
      </c>
      <c r="F750" s="1" t="s">
        <v>1640</v>
      </c>
      <c r="G750" s="1" t="s">
        <v>1641</v>
      </c>
      <c r="H750" s="1" t="s">
        <v>1642</v>
      </c>
      <c r="I750" s="1" t="s">
        <v>1230</v>
      </c>
      <c r="J750" s="1" t="s">
        <v>23</v>
      </c>
      <c r="K750" s="1" t="s">
        <v>16</v>
      </c>
      <c r="L750" s="1" t="s">
        <v>16</v>
      </c>
      <c r="M750" s="1" t="s">
        <v>16</v>
      </c>
      <c r="N750" s="1" t="s">
        <v>16</v>
      </c>
      <c r="O750" s="1">
        <v>63.2</v>
      </c>
      <c r="P750" s="1">
        <v>1.0</v>
      </c>
    </row>
    <row r="751">
      <c r="A751" s="1" t="s">
        <v>29</v>
      </c>
      <c r="B751" s="1" t="s">
        <v>1643</v>
      </c>
      <c r="C751" s="2" t="s">
        <v>1487</v>
      </c>
      <c r="D751" s="1" t="s">
        <v>19</v>
      </c>
      <c r="E75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51" s="1" t="s">
        <v>977</v>
      </c>
      <c r="G751" s="1" t="s">
        <v>978</v>
      </c>
      <c r="H751" s="1" t="s">
        <v>979</v>
      </c>
      <c r="I751" s="1" t="s">
        <v>16</v>
      </c>
      <c r="J751" s="1" t="s">
        <v>23</v>
      </c>
      <c r="K751" s="1" t="s">
        <v>16</v>
      </c>
      <c r="L751" s="1" t="s">
        <v>16</v>
      </c>
      <c r="M751" s="1" t="s">
        <v>16</v>
      </c>
      <c r="N751" s="1" t="s">
        <v>16</v>
      </c>
      <c r="O751" s="1">
        <v>63.2</v>
      </c>
      <c r="P751" s="1">
        <v>1.0</v>
      </c>
    </row>
    <row r="752">
      <c r="A752" s="1" t="s">
        <v>29</v>
      </c>
      <c r="B752" s="1" t="s">
        <v>1644</v>
      </c>
      <c r="C752" s="2" t="s">
        <v>1487</v>
      </c>
      <c r="D752" s="1" t="s">
        <v>19</v>
      </c>
      <c r="E752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752" s="1" t="s">
        <v>163</v>
      </c>
      <c r="G752" s="1" t="s">
        <v>164</v>
      </c>
      <c r="H752" s="1" t="s">
        <v>165</v>
      </c>
      <c r="I752" s="1" t="s">
        <v>16</v>
      </c>
      <c r="J752" s="1" t="s">
        <v>23</v>
      </c>
      <c r="K752" s="1" t="s">
        <v>16</v>
      </c>
      <c r="L752" s="1" t="s">
        <v>16</v>
      </c>
      <c r="M752" s="1" t="s">
        <v>16</v>
      </c>
      <c r="N752" s="1" t="s">
        <v>16</v>
      </c>
      <c r="O752" s="1">
        <v>63.2</v>
      </c>
      <c r="P752" s="1">
        <v>1.0</v>
      </c>
    </row>
    <row r="753">
      <c r="A753" s="1" t="s">
        <v>29</v>
      </c>
      <c r="B753" s="1" t="s">
        <v>1645</v>
      </c>
      <c r="C753" s="2" t="s">
        <v>1487</v>
      </c>
      <c r="D753" s="1" t="s">
        <v>19</v>
      </c>
      <c r="E753" s="3" t="str">
        <f>HYPERLINK("https://fyndiq.se/produkt/9f3a3e19288042d8/", "2-Pack Samsung A03 Skärmskydd - Härdat Glas 9H - Super kvalitet 3D")</f>
        <v>2-Pack Samsung A03 Skärmskydd - Härdat Glas 9H - Super kvalitet 3D</v>
      </c>
      <c r="F753" s="1" t="s">
        <v>1646</v>
      </c>
      <c r="G753" s="1" t="s">
        <v>1647</v>
      </c>
      <c r="H753" s="1" t="s">
        <v>1648</v>
      </c>
      <c r="I753" s="1" t="s">
        <v>16</v>
      </c>
      <c r="J753" s="1" t="s">
        <v>23</v>
      </c>
      <c r="K753" s="1" t="s">
        <v>16</v>
      </c>
      <c r="L753" s="1" t="s">
        <v>16</v>
      </c>
      <c r="M753" s="1" t="s">
        <v>16</v>
      </c>
      <c r="N753" s="1" t="s">
        <v>16</v>
      </c>
      <c r="O753" s="1">
        <v>63.2</v>
      </c>
      <c r="P753" s="1">
        <v>1.0</v>
      </c>
    </row>
    <row r="754">
      <c r="A754" s="1" t="s">
        <v>29</v>
      </c>
      <c r="B754" s="1" t="s">
        <v>1649</v>
      </c>
      <c r="C754" s="2" t="s">
        <v>1487</v>
      </c>
      <c r="D754" s="1" t="s">
        <v>19</v>
      </c>
      <c r="E754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754" s="1" t="s">
        <v>1278</v>
      </c>
      <c r="G754" s="1" t="s">
        <v>1279</v>
      </c>
      <c r="H754" s="1" t="s">
        <v>1280</v>
      </c>
      <c r="I754" s="1" t="s">
        <v>16</v>
      </c>
      <c r="J754" s="1" t="s">
        <v>23</v>
      </c>
      <c r="K754" s="1" t="s">
        <v>16</v>
      </c>
      <c r="L754" s="1" t="s">
        <v>16</v>
      </c>
      <c r="M754" s="1" t="s">
        <v>16</v>
      </c>
      <c r="N754" s="1" t="s">
        <v>16</v>
      </c>
      <c r="O754" s="1">
        <v>63.2</v>
      </c>
      <c r="P754" s="1">
        <v>2.0</v>
      </c>
    </row>
    <row r="755">
      <c r="A755" s="1" t="s">
        <v>29</v>
      </c>
      <c r="B755" s="1" t="s">
        <v>1650</v>
      </c>
      <c r="C755" s="2" t="s">
        <v>1487</v>
      </c>
      <c r="D755" s="1" t="s">
        <v>19</v>
      </c>
      <c r="E755" s="3" t="str">
        <f>HYPERLINK("https://fyndiq.se/produkt/0a890dd972c4463d/", "2-Pack Samsung Galaxy A52s 5G - Härdat glas 9H - Super kvalitet")</f>
        <v>2-Pack Samsung Galaxy A52s 5G - Härdat glas 9H - Super kvalitet</v>
      </c>
      <c r="F755" s="1" t="s">
        <v>442</v>
      </c>
      <c r="G755" s="1" t="s">
        <v>443</v>
      </c>
      <c r="H755" s="1" t="s">
        <v>444</v>
      </c>
      <c r="I755" s="1" t="s">
        <v>16</v>
      </c>
      <c r="J755" s="1" t="s">
        <v>23</v>
      </c>
      <c r="K755" s="1" t="s">
        <v>16</v>
      </c>
      <c r="L755" s="1" t="s">
        <v>16</v>
      </c>
      <c r="M755" s="1" t="s">
        <v>16</v>
      </c>
      <c r="N755" s="1" t="s">
        <v>16</v>
      </c>
      <c r="O755" s="1">
        <v>63.2</v>
      </c>
      <c r="P755" s="1">
        <v>2.0</v>
      </c>
    </row>
    <row r="756">
      <c r="A756" s="1" t="s">
        <v>29</v>
      </c>
      <c r="B756" s="1" t="s">
        <v>1651</v>
      </c>
      <c r="C756" s="2" t="s">
        <v>1487</v>
      </c>
      <c r="D756" s="1" t="s">
        <v>19</v>
      </c>
      <c r="E756" s="3" t="str">
        <f>HYPERLINK("https://fyndiq.se/produkt/66924f1ff238487e/", "2-Pack GOOGLE PIXEL 7A Skärmskydd - Härdat Glas 9H - Super kvalitet 3D")</f>
        <v>2-Pack GOOGLE PIXEL 7A Skärmskydd - Härdat Glas 9H - Super kvalitet 3D</v>
      </c>
      <c r="F756" s="1" t="s">
        <v>315</v>
      </c>
      <c r="G756" s="1" t="s">
        <v>316</v>
      </c>
      <c r="H756" s="1" t="s">
        <v>317</v>
      </c>
      <c r="I756" s="1" t="s">
        <v>16</v>
      </c>
      <c r="J756" s="1" t="s">
        <v>23</v>
      </c>
      <c r="K756" s="1" t="s">
        <v>16</v>
      </c>
      <c r="L756" s="1" t="s">
        <v>16</v>
      </c>
      <c r="M756" s="1" t="s">
        <v>16</v>
      </c>
      <c r="N756" s="1" t="s">
        <v>16</v>
      </c>
      <c r="O756" s="1">
        <v>63.2</v>
      </c>
      <c r="P756" s="1">
        <v>1.0</v>
      </c>
    </row>
    <row r="757">
      <c r="A757" s="1" t="s">
        <v>29</v>
      </c>
      <c r="B757" s="1" t="s">
        <v>1652</v>
      </c>
      <c r="C757" s="2" t="s">
        <v>1487</v>
      </c>
      <c r="D757" s="1" t="s">
        <v>19</v>
      </c>
      <c r="E757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57" s="1" t="s">
        <v>35</v>
      </c>
      <c r="G757" s="1" t="s">
        <v>36</v>
      </c>
      <c r="H757" s="1" t="s">
        <v>37</v>
      </c>
      <c r="I757" s="1" t="s">
        <v>16</v>
      </c>
      <c r="J757" s="1" t="s">
        <v>23</v>
      </c>
      <c r="K757" s="1" t="s">
        <v>16</v>
      </c>
      <c r="L757" s="1" t="s">
        <v>16</v>
      </c>
      <c r="M757" s="1" t="s">
        <v>16</v>
      </c>
      <c r="N757" s="1" t="s">
        <v>16</v>
      </c>
      <c r="O757" s="1">
        <v>63.2</v>
      </c>
      <c r="P757" s="1">
        <v>1.0</v>
      </c>
    </row>
    <row r="758">
      <c r="A758" s="1" t="s">
        <v>29</v>
      </c>
      <c r="B758" s="1" t="s">
        <v>1653</v>
      </c>
      <c r="C758" s="2" t="s">
        <v>1487</v>
      </c>
      <c r="D758" s="1" t="s">
        <v>19</v>
      </c>
      <c r="E758" s="3" t="str">
        <f>HYPERLINK("https://fyndiq.se/produkt/b6564d07558d42f5/", "1-Pack XIAOMI REDMI 13C Skärmskydd - Härdat Glas 9H - Super kvalitet 3D")</f>
        <v>1-Pack XIAOMI REDMI 13C Skärmskydd - Härdat Glas 9H - Super kvalitet 3D</v>
      </c>
      <c r="F758" s="1" t="s">
        <v>1654</v>
      </c>
      <c r="G758" s="1" t="s">
        <v>1655</v>
      </c>
      <c r="H758" s="1" t="s">
        <v>1656</v>
      </c>
      <c r="I758" s="1" t="s">
        <v>16</v>
      </c>
      <c r="J758" s="1" t="s">
        <v>23</v>
      </c>
      <c r="K758" s="1" t="s">
        <v>16</v>
      </c>
      <c r="L758" s="1" t="s">
        <v>16</v>
      </c>
      <c r="M758" s="1" t="s">
        <v>16</v>
      </c>
      <c r="N758" s="1" t="s">
        <v>16</v>
      </c>
      <c r="O758" s="1">
        <v>55.2</v>
      </c>
      <c r="P758" s="1">
        <v>1.0</v>
      </c>
    </row>
    <row r="759">
      <c r="A759" s="1" t="s">
        <v>29</v>
      </c>
      <c r="B759" s="1" t="s">
        <v>1657</v>
      </c>
      <c r="C759" s="2" t="s">
        <v>1487</v>
      </c>
      <c r="D759" s="1" t="s">
        <v>19</v>
      </c>
      <c r="E759" s="3" t="str">
        <f>HYPERLINK("https://fyndiq.se/produkt/2477583187264ece/", "2-Pack Samsung S20 - 9H Härdat Glass - Top Kvalitet")</f>
        <v>2-Pack Samsung S20 - 9H Härdat Glass - Top Kvalitet</v>
      </c>
      <c r="F759" s="1" t="s">
        <v>124</v>
      </c>
      <c r="G759" s="1" t="s">
        <v>125</v>
      </c>
      <c r="H759" s="1" t="s">
        <v>126</v>
      </c>
      <c r="I759" s="1" t="s">
        <v>16</v>
      </c>
      <c r="J759" s="1" t="s">
        <v>23</v>
      </c>
      <c r="K759" s="1" t="s">
        <v>16</v>
      </c>
      <c r="L759" s="1" t="s">
        <v>16</v>
      </c>
      <c r="M759" s="1" t="s">
        <v>16</v>
      </c>
      <c r="N759" s="1" t="s">
        <v>16</v>
      </c>
      <c r="O759" s="1">
        <v>63.2</v>
      </c>
      <c r="P759" s="1">
        <v>1.0</v>
      </c>
    </row>
    <row r="760">
      <c r="A760" s="1" t="s">
        <v>29</v>
      </c>
      <c r="B760" s="1" t="s">
        <v>1658</v>
      </c>
      <c r="C760" s="2" t="s">
        <v>1487</v>
      </c>
      <c r="D760" s="1" t="s">
        <v>19</v>
      </c>
      <c r="E76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60" s="1" t="s">
        <v>183</v>
      </c>
      <c r="G760" s="1" t="s">
        <v>184</v>
      </c>
      <c r="H760" s="1" t="s">
        <v>185</v>
      </c>
      <c r="I760" s="1" t="s">
        <v>16</v>
      </c>
      <c r="J760" s="1" t="s">
        <v>23</v>
      </c>
      <c r="K760" s="1" t="s">
        <v>16</v>
      </c>
      <c r="L760" s="1" t="s">
        <v>16</v>
      </c>
      <c r="M760" s="1" t="s">
        <v>16</v>
      </c>
      <c r="N760" s="1" t="s">
        <v>16</v>
      </c>
      <c r="O760" s="1">
        <v>71.2</v>
      </c>
      <c r="P760" s="1">
        <v>1.0</v>
      </c>
    </row>
    <row r="761">
      <c r="A761" s="1" t="s">
        <v>29</v>
      </c>
      <c r="B761" s="1" t="s">
        <v>1659</v>
      </c>
      <c r="C761" s="2" t="s">
        <v>1487</v>
      </c>
      <c r="D761" s="1" t="s">
        <v>19</v>
      </c>
      <c r="E761" s="3" t="str">
        <f>HYPERLINK("https://fyndiq.se/produkt/5d384cc8795744b0/", "2-Pack Samsung A55 Skärmskydd i Härdat Glas")</f>
        <v>2-Pack Samsung A55 Skärmskydd i Härdat Glas</v>
      </c>
      <c r="F761" s="1" t="s">
        <v>191</v>
      </c>
      <c r="G761" s="1" t="s">
        <v>192</v>
      </c>
      <c r="H761" s="1" t="s">
        <v>193</v>
      </c>
      <c r="I761" s="1" t="s">
        <v>16</v>
      </c>
      <c r="J761" s="1" t="s">
        <v>23</v>
      </c>
      <c r="K761" s="1" t="s">
        <v>16</v>
      </c>
      <c r="L761" s="1" t="s">
        <v>16</v>
      </c>
      <c r="M761" s="1" t="s">
        <v>16</v>
      </c>
      <c r="N761" s="1" t="s">
        <v>16</v>
      </c>
      <c r="O761" s="1">
        <v>63.2</v>
      </c>
      <c r="P761" s="1">
        <v>1.0</v>
      </c>
    </row>
    <row r="762">
      <c r="A762" s="1" t="s">
        <v>29</v>
      </c>
      <c r="B762" s="1" t="s">
        <v>1660</v>
      </c>
      <c r="C762" s="2" t="s">
        <v>1487</v>
      </c>
      <c r="D762" s="1" t="s">
        <v>19</v>
      </c>
      <c r="E762" s="3" t="str">
        <f>HYPERLINK("https://fyndiq.se/produkt/56c72c0ba5f749b5/", "2-Pack SAMSUNG S24 Skärmskydd - Härdat Glas 9H - Super kvalitet 3D")</f>
        <v>2-Pack SAMSUNG S24 Skärmskydd - Härdat Glas 9H - Super kvalitet 3D</v>
      </c>
      <c r="F762" s="1" t="s">
        <v>263</v>
      </c>
      <c r="G762" s="1" t="s">
        <v>264</v>
      </c>
      <c r="H762" s="1" t="s">
        <v>265</v>
      </c>
      <c r="I762" s="1" t="s">
        <v>16</v>
      </c>
      <c r="J762" s="1" t="s">
        <v>23</v>
      </c>
      <c r="K762" s="1" t="s">
        <v>16</v>
      </c>
      <c r="L762" s="1" t="s">
        <v>16</v>
      </c>
      <c r="M762" s="1" t="s">
        <v>16</v>
      </c>
      <c r="N762" s="1" t="s">
        <v>16</v>
      </c>
      <c r="O762" s="1">
        <v>71.2</v>
      </c>
      <c r="P762" s="1">
        <v>1.0</v>
      </c>
    </row>
    <row r="763">
      <c r="A763" s="1" t="s">
        <v>29</v>
      </c>
      <c r="B763" s="1" t="s">
        <v>1661</v>
      </c>
      <c r="C763" s="2" t="s">
        <v>1487</v>
      </c>
      <c r="D763" s="1" t="s">
        <v>19</v>
      </c>
      <c r="E763" s="3" t="str">
        <f>HYPERLINK("https://fyndiq.se/produkt/dfe28e565d2e4c8d/", "2 Pack Samsung S21 FE - 9H Härdat Glass - Super Kvalitet 3D")</f>
        <v>2 Pack Samsung S21 FE - 9H Härdat Glass - Super Kvalitet 3D</v>
      </c>
      <c r="F763" s="1" t="s">
        <v>276</v>
      </c>
      <c r="G763" s="1" t="s">
        <v>277</v>
      </c>
      <c r="H763" s="1" t="s">
        <v>278</v>
      </c>
      <c r="I763" s="1" t="s">
        <v>16</v>
      </c>
      <c r="J763" s="1" t="s">
        <v>23</v>
      </c>
      <c r="K763" s="1" t="s">
        <v>16</v>
      </c>
      <c r="L763" s="1" t="s">
        <v>16</v>
      </c>
      <c r="M763" s="1" t="s">
        <v>16</v>
      </c>
      <c r="N763" s="1" t="s">
        <v>16</v>
      </c>
      <c r="O763" s="1">
        <v>63.2</v>
      </c>
      <c r="P763" s="1">
        <v>1.0</v>
      </c>
    </row>
    <row r="764">
      <c r="A764" s="1" t="s">
        <v>29</v>
      </c>
      <c r="B764" s="1" t="s">
        <v>1662</v>
      </c>
      <c r="C764" s="2" t="s">
        <v>1487</v>
      </c>
      <c r="D764" s="1" t="s">
        <v>19</v>
      </c>
      <c r="E764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764" s="1" t="s">
        <v>296</v>
      </c>
      <c r="G764" s="1" t="s">
        <v>297</v>
      </c>
      <c r="H764" s="1" t="s">
        <v>298</v>
      </c>
      <c r="I764" s="1" t="s">
        <v>16</v>
      </c>
      <c r="J764" s="1" t="s">
        <v>23</v>
      </c>
      <c r="K764" s="1" t="s">
        <v>16</v>
      </c>
      <c r="L764" s="1" t="s">
        <v>16</v>
      </c>
      <c r="M764" s="1" t="s">
        <v>16</v>
      </c>
      <c r="N764" s="1" t="s">
        <v>16</v>
      </c>
      <c r="O764" s="1">
        <v>71.2</v>
      </c>
      <c r="P764" s="1">
        <v>1.0</v>
      </c>
    </row>
    <row r="765">
      <c r="A765" s="1" t="s">
        <v>29</v>
      </c>
      <c r="B765" s="1" t="s">
        <v>1663</v>
      </c>
      <c r="C765" s="2" t="s">
        <v>1487</v>
      </c>
      <c r="D765" s="1" t="s">
        <v>19</v>
      </c>
      <c r="E765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765" s="1" t="s">
        <v>1664</v>
      </c>
      <c r="G765" s="1" t="s">
        <v>1665</v>
      </c>
      <c r="H765" s="1" t="s">
        <v>1666</v>
      </c>
      <c r="I765" s="1" t="s">
        <v>16</v>
      </c>
      <c r="J765" s="1" t="s">
        <v>23</v>
      </c>
      <c r="K765" s="1" t="s">
        <v>16</v>
      </c>
      <c r="L765" s="1" t="s">
        <v>16</v>
      </c>
      <c r="M765" s="1" t="s">
        <v>16</v>
      </c>
      <c r="N765" s="1" t="s">
        <v>16</v>
      </c>
      <c r="O765" s="1">
        <v>71.2</v>
      </c>
      <c r="P765" s="1">
        <v>1.0</v>
      </c>
    </row>
    <row r="766">
      <c r="A766" s="1" t="s">
        <v>29</v>
      </c>
      <c r="B766" s="1" t="s">
        <v>1667</v>
      </c>
      <c r="C766" s="2" t="s">
        <v>1487</v>
      </c>
      <c r="D766" s="1" t="s">
        <v>19</v>
      </c>
      <c r="E766" s="3" t="str">
        <f>HYPERLINK("https://fyndiq.se/produkt/87e8c2a54c4a469b/", "2-Pack Samsung Galaxy A53 5G - Härdat glas 9H - Super kvalitet")</f>
        <v>2-Pack Samsung Galaxy A53 5G - Härdat glas 9H - Super kvalitet</v>
      </c>
      <c r="F766" s="1" t="s">
        <v>1320</v>
      </c>
      <c r="G766" s="1" t="s">
        <v>1321</v>
      </c>
      <c r="H766" s="1" t="s">
        <v>1322</v>
      </c>
      <c r="I766" s="1" t="s">
        <v>16</v>
      </c>
      <c r="J766" s="1" t="s">
        <v>23</v>
      </c>
      <c r="K766" s="1" t="s">
        <v>16</v>
      </c>
      <c r="L766" s="1" t="s">
        <v>16</v>
      </c>
      <c r="M766" s="1" t="s">
        <v>16</v>
      </c>
      <c r="N766" s="1" t="s">
        <v>16</v>
      </c>
      <c r="O766" s="1">
        <v>63.2</v>
      </c>
      <c r="P766" s="1">
        <v>1.0</v>
      </c>
    </row>
    <row r="767">
      <c r="A767" s="1" t="s">
        <v>29</v>
      </c>
      <c r="B767" s="1" t="s">
        <v>1668</v>
      </c>
      <c r="C767" s="2" t="s">
        <v>1487</v>
      </c>
      <c r="D767" s="1" t="s">
        <v>19</v>
      </c>
      <c r="E767" s="3" t="str">
        <f>HYPERLINK("https://fyndiq.se/produkt/344a378f3c5c4639/", "2 Pack Google Pixel 6 - Härdat glas 9H - Super kvalitet 3D")</f>
        <v>2 Pack Google Pixel 6 - Härdat glas 9H - Super kvalitet 3D</v>
      </c>
      <c r="F767" s="1" t="s">
        <v>1669</v>
      </c>
      <c r="G767" s="1" t="s">
        <v>1670</v>
      </c>
      <c r="H767" s="1" t="s">
        <v>1671</v>
      </c>
      <c r="I767" s="1" t="s">
        <v>16</v>
      </c>
      <c r="J767" s="1" t="s">
        <v>23</v>
      </c>
      <c r="K767" s="1" t="s">
        <v>16</v>
      </c>
      <c r="L767" s="1" t="s">
        <v>16</v>
      </c>
      <c r="M767" s="1" t="s">
        <v>16</v>
      </c>
      <c r="N767" s="1" t="s">
        <v>16</v>
      </c>
      <c r="O767" s="1">
        <v>63.2</v>
      </c>
      <c r="P767" s="1">
        <v>1.0</v>
      </c>
    </row>
    <row r="768">
      <c r="A768" s="1" t="s">
        <v>29</v>
      </c>
      <c r="B768" s="1" t="s">
        <v>1672</v>
      </c>
      <c r="C768" s="2" t="s">
        <v>1487</v>
      </c>
      <c r="D768" s="1" t="s">
        <v>19</v>
      </c>
      <c r="E76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68" s="1" t="s">
        <v>26</v>
      </c>
      <c r="G768" s="1" t="s">
        <v>27</v>
      </c>
      <c r="H768" s="1" t="s">
        <v>28</v>
      </c>
      <c r="I768" s="1" t="s">
        <v>1673</v>
      </c>
      <c r="J768" s="1" t="s">
        <v>23</v>
      </c>
      <c r="K768" s="1" t="s">
        <v>16</v>
      </c>
      <c r="L768" s="1" t="s">
        <v>16</v>
      </c>
      <c r="M768" s="1" t="s">
        <v>16</v>
      </c>
      <c r="N768" s="1" t="s">
        <v>16</v>
      </c>
      <c r="O768" s="1">
        <v>71.2</v>
      </c>
      <c r="P768" s="1">
        <v>1.0</v>
      </c>
    </row>
    <row r="769">
      <c r="A769" s="1" t="s">
        <v>29</v>
      </c>
      <c r="B769" s="1" t="s">
        <v>1674</v>
      </c>
      <c r="C769" s="2" t="s">
        <v>1487</v>
      </c>
      <c r="D769" s="1" t="s">
        <v>19</v>
      </c>
      <c r="E769" s="3" t="str">
        <f>HYPERLINK("https://fyndiq.se/produkt/3957d33e50f04423/", "2-Pack Samsung A14 Skärmskydd &amp; 1-Pack linsskydd - Härdat Glas 9H - Super kvalitet 3D")</f>
        <v>2-Pack Samsung A14 Skärmskydd &amp; 1-Pack linsskydd - Härdat Glas 9H - Super kvalitet 3D</v>
      </c>
      <c r="F769" s="1" t="s">
        <v>1675</v>
      </c>
      <c r="G769" s="1" t="s">
        <v>1676</v>
      </c>
      <c r="H769" s="1" t="s">
        <v>1677</v>
      </c>
      <c r="I769" s="1" t="s">
        <v>16</v>
      </c>
      <c r="J769" s="1" t="s">
        <v>23</v>
      </c>
      <c r="K769" s="1" t="s">
        <v>16</v>
      </c>
      <c r="L769" s="1" t="s">
        <v>16</v>
      </c>
      <c r="M769" s="1" t="s">
        <v>16</v>
      </c>
      <c r="N769" s="1" t="s">
        <v>16</v>
      </c>
      <c r="O769" s="1">
        <v>71.2</v>
      </c>
      <c r="P769" s="1">
        <v>2.0</v>
      </c>
    </row>
    <row r="770">
      <c r="A770" s="1" t="s">
        <v>29</v>
      </c>
      <c r="B770" s="1" t="s">
        <v>1678</v>
      </c>
      <c r="C770" s="2" t="s">
        <v>1487</v>
      </c>
      <c r="D770" s="1" t="s">
        <v>19</v>
      </c>
      <c r="E770" s="3" t="str">
        <f>HYPERLINK("https://fyndiq.se/produkt/5d384cc8795744b0/", "2-Pack Samsung A55 Skärmskydd i Härdat Glas")</f>
        <v>2-Pack Samsung A55 Skärmskydd i Härdat Glas</v>
      </c>
      <c r="F770" s="1" t="s">
        <v>191</v>
      </c>
      <c r="G770" s="1" t="s">
        <v>192</v>
      </c>
      <c r="H770" s="1" t="s">
        <v>193</v>
      </c>
      <c r="I770" s="1" t="s">
        <v>16</v>
      </c>
      <c r="J770" s="1" t="s">
        <v>23</v>
      </c>
      <c r="K770" s="1" t="s">
        <v>16</v>
      </c>
      <c r="L770" s="1" t="s">
        <v>16</v>
      </c>
      <c r="M770" s="1" t="s">
        <v>16</v>
      </c>
      <c r="N770" s="1" t="s">
        <v>16</v>
      </c>
      <c r="O770" s="1">
        <v>63.2</v>
      </c>
      <c r="P770" s="1">
        <v>1.0</v>
      </c>
    </row>
    <row r="771">
      <c r="A771" s="1" t="s">
        <v>29</v>
      </c>
      <c r="B771" s="1" t="s">
        <v>1679</v>
      </c>
      <c r="C771" s="2" t="s">
        <v>1487</v>
      </c>
      <c r="D771" s="1" t="s">
        <v>19</v>
      </c>
      <c r="E771" s="3" t="str">
        <f>HYPERLINK("https://fyndiq.se/produkt/4603671cea994359/", "Samsung S20 Plus härdat glas 3D 9H Top Kvalitet skärmskydd")</f>
        <v>Samsung S20 Plus härdat glas 3D 9H Top Kvalitet skärmskydd</v>
      </c>
      <c r="F771" s="1" t="s">
        <v>428</v>
      </c>
      <c r="G771" s="1" t="s">
        <v>429</v>
      </c>
      <c r="H771" s="1" t="s">
        <v>430</v>
      </c>
      <c r="I771" s="1" t="s">
        <v>16</v>
      </c>
      <c r="J771" s="1" t="s">
        <v>23</v>
      </c>
      <c r="K771" s="1" t="s">
        <v>16</v>
      </c>
      <c r="L771" s="1" t="s">
        <v>16</v>
      </c>
      <c r="M771" s="1" t="s">
        <v>16</v>
      </c>
      <c r="N771" s="1" t="s">
        <v>16</v>
      </c>
      <c r="O771" s="1">
        <v>55.2</v>
      </c>
      <c r="P771" s="1">
        <v>1.0</v>
      </c>
    </row>
    <row r="772">
      <c r="A772" s="1" t="s">
        <v>29</v>
      </c>
      <c r="B772" s="1" t="s">
        <v>1680</v>
      </c>
      <c r="C772" s="2" t="s">
        <v>1487</v>
      </c>
      <c r="D772" s="1" t="s">
        <v>19</v>
      </c>
      <c r="E772" s="3" t="str">
        <f>HYPERLINK("https://fyndiq.se/produkt/acbd2f15758f4e1c/", "2-Pack Samsung A55 5G Skärmskydd i Härdat Glas")</f>
        <v>2-Pack Samsung A55 5G Skärmskydd i Härdat Glas</v>
      </c>
      <c r="F772" s="1" t="s">
        <v>982</v>
      </c>
      <c r="G772" s="1" t="s">
        <v>983</v>
      </c>
      <c r="H772" s="1" t="s">
        <v>984</v>
      </c>
      <c r="I772" s="1" t="s">
        <v>16</v>
      </c>
      <c r="J772" s="1" t="s">
        <v>23</v>
      </c>
      <c r="K772" s="1" t="s">
        <v>16</v>
      </c>
      <c r="L772" s="1" t="s">
        <v>16</v>
      </c>
      <c r="M772" s="1" t="s">
        <v>16</v>
      </c>
      <c r="N772" s="1" t="s">
        <v>16</v>
      </c>
      <c r="O772" s="1">
        <v>63.2</v>
      </c>
      <c r="P772" s="1">
        <v>1.0</v>
      </c>
    </row>
    <row r="773">
      <c r="A773" s="1" t="s">
        <v>29</v>
      </c>
      <c r="B773" s="1" t="s">
        <v>1681</v>
      </c>
      <c r="C773" s="2" t="s">
        <v>1487</v>
      </c>
      <c r="D773" s="1" t="s">
        <v>19</v>
      </c>
      <c r="E773" s="3" t="str">
        <f>HYPERLINK("https://fyndiq.se/produkt/f47e8401d83f4d58/", "2-Pack Samsung S8 Skärmskydd - Härdat Glas 9H - Super kvalitet 3D")</f>
        <v>2-Pack Samsung S8 Skärmskydd - Härdat Glas 9H - Super kvalitet 3D</v>
      </c>
      <c r="F773" s="1" t="s">
        <v>750</v>
      </c>
      <c r="G773" s="1" t="s">
        <v>751</v>
      </c>
      <c r="H773" s="1" t="s">
        <v>752</v>
      </c>
      <c r="I773" s="1" t="s">
        <v>16</v>
      </c>
      <c r="J773" s="1" t="s">
        <v>23</v>
      </c>
      <c r="K773" s="1" t="s">
        <v>16</v>
      </c>
      <c r="L773" s="1" t="s">
        <v>16</v>
      </c>
      <c r="M773" s="1" t="s">
        <v>16</v>
      </c>
      <c r="N773" s="1" t="s">
        <v>16</v>
      </c>
      <c r="O773" s="1">
        <v>63.2</v>
      </c>
      <c r="P773" s="1">
        <v>1.0</v>
      </c>
    </row>
    <row r="774">
      <c r="A774" s="1" t="s">
        <v>29</v>
      </c>
      <c r="B774" s="1" t="s">
        <v>1682</v>
      </c>
      <c r="C774" s="2" t="s">
        <v>1487</v>
      </c>
      <c r="D774" s="1" t="s">
        <v>19</v>
      </c>
      <c r="E774" s="3" t="str">
        <f>HYPERLINK("https://fyndiq.se/produkt/947f95bda6dc42e7/", "2 Pack Xiaomi 12 5G - Härdat glas 9H-Super kvalitet 3D")</f>
        <v>2 Pack Xiaomi 12 5G - Härdat glas 9H-Super kvalitet 3D</v>
      </c>
      <c r="F774" s="1" t="s">
        <v>1683</v>
      </c>
      <c r="G774" s="1" t="s">
        <v>1684</v>
      </c>
      <c r="H774" s="1" t="s">
        <v>1685</v>
      </c>
      <c r="I774" s="1" t="s">
        <v>16</v>
      </c>
      <c r="J774" s="1" t="s">
        <v>23</v>
      </c>
      <c r="K774" s="1" t="s">
        <v>16</v>
      </c>
      <c r="L774" s="1" t="s">
        <v>16</v>
      </c>
      <c r="M774" s="1" t="s">
        <v>16</v>
      </c>
      <c r="N774" s="1" t="s">
        <v>16</v>
      </c>
      <c r="O774" s="1">
        <v>63.2</v>
      </c>
      <c r="P774" s="1">
        <v>1.0</v>
      </c>
    </row>
    <row r="775">
      <c r="A775" s="1" t="s">
        <v>29</v>
      </c>
      <c r="B775" s="1" t="s">
        <v>1686</v>
      </c>
      <c r="C775" s="2" t="s">
        <v>1487</v>
      </c>
      <c r="D775" s="1" t="s">
        <v>19</v>
      </c>
      <c r="E775" s="3" t="str">
        <f>HYPERLINK("https://fyndiq.se/produkt/5e7d482e4c2349ac/", "Skärmskydd Iphone 13 Mini - 9H Härdat glas - Top kvalitet")</f>
        <v>Skärmskydd Iphone 13 Mini - 9H Härdat glas - Top kvalitet</v>
      </c>
      <c r="F775" s="1" t="s">
        <v>1687</v>
      </c>
      <c r="G775" s="1" t="s">
        <v>1688</v>
      </c>
      <c r="H775" s="1" t="s">
        <v>1689</v>
      </c>
      <c r="I775" s="1" t="s">
        <v>16</v>
      </c>
      <c r="J775" s="1" t="s">
        <v>23</v>
      </c>
      <c r="K775" s="1" t="s">
        <v>16</v>
      </c>
      <c r="L775" s="1" t="s">
        <v>16</v>
      </c>
      <c r="M775" s="1" t="s">
        <v>16</v>
      </c>
      <c r="N775" s="1" t="s">
        <v>16</v>
      </c>
      <c r="O775" s="1">
        <v>47.2</v>
      </c>
      <c r="P775" s="1">
        <v>1.0</v>
      </c>
    </row>
    <row r="776">
      <c r="A776" s="1" t="s">
        <v>29</v>
      </c>
      <c r="B776" s="1" t="s">
        <v>1690</v>
      </c>
      <c r="C776" s="2" t="s">
        <v>1487</v>
      </c>
      <c r="D776" s="1" t="s">
        <v>19</v>
      </c>
      <c r="E776" s="3" t="str">
        <f>HYPERLINK("https://fyndiq.se/produkt/0a890dd972c4463d/", "2-Pack Samsung Galaxy A52s 5G - Härdat glas 9H - Super kvalitet")</f>
        <v>2-Pack Samsung Galaxy A52s 5G - Härdat glas 9H - Super kvalitet</v>
      </c>
      <c r="F776" s="1" t="s">
        <v>442</v>
      </c>
      <c r="G776" s="1" t="s">
        <v>443</v>
      </c>
      <c r="H776" s="1" t="s">
        <v>444</v>
      </c>
      <c r="I776" s="1" t="s">
        <v>16</v>
      </c>
      <c r="J776" s="1" t="s">
        <v>23</v>
      </c>
      <c r="K776" s="1" t="s">
        <v>16</v>
      </c>
      <c r="L776" s="1" t="s">
        <v>16</v>
      </c>
      <c r="M776" s="1" t="s">
        <v>16</v>
      </c>
      <c r="N776" s="1" t="s">
        <v>16</v>
      </c>
      <c r="O776" s="1">
        <v>63.2</v>
      </c>
      <c r="P776" s="1">
        <v>1.0</v>
      </c>
    </row>
    <row r="777">
      <c r="A777" s="1" t="s">
        <v>29</v>
      </c>
      <c r="B777" s="1" t="s">
        <v>1691</v>
      </c>
      <c r="C777" s="2" t="s">
        <v>1487</v>
      </c>
      <c r="D777" s="1" t="s">
        <v>19</v>
      </c>
      <c r="E777" s="3" t="str">
        <f>HYPERLINK("https://fyndiq.se/produkt/a00b62acc6644fd2/", "2-Pack Samsung Galaxy S10 - Härdat glas 9H – Super kvalitet 3D")</f>
        <v>2-Pack Samsung Galaxy S10 - Härdat glas 9H – Super kvalitet 3D</v>
      </c>
      <c r="F777" s="1" t="s">
        <v>1291</v>
      </c>
      <c r="G777" s="1" t="s">
        <v>1292</v>
      </c>
      <c r="H777" s="1" t="s">
        <v>1293</v>
      </c>
      <c r="I777" s="1" t="s">
        <v>16</v>
      </c>
      <c r="J777" s="1" t="s">
        <v>23</v>
      </c>
      <c r="K777" s="1" t="s">
        <v>16</v>
      </c>
      <c r="L777" s="1" t="s">
        <v>16</v>
      </c>
      <c r="M777" s="1" t="s">
        <v>16</v>
      </c>
      <c r="N777" s="1" t="s">
        <v>16</v>
      </c>
      <c r="O777" s="1">
        <v>63.2</v>
      </c>
      <c r="P777" s="1">
        <v>1.0</v>
      </c>
    </row>
    <row r="778">
      <c r="A778" s="1" t="s">
        <v>29</v>
      </c>
      <c r="B778" s="1" t="s">
        <v>1692</v>
      </c>
      <c r="C778" s="2" t="s">
        <v>1487</v>
      </c>
      <c r="D778" s="1" t="s">
        <v>19</v>
      </c>
      <c r="E778" s="3" t="str">
        <f>HYPERLINK("https://fyndiq.se/produkt/860b7dade19d4d2f/", "2-Pack XIAOMI REDMI A3 Skärmskydd - Härdat Glas 9H - Super kvalitet 3D")</f>
        <v>2-Pack XIAOMI REDMI A3 Skärmskydd - Härdat Glas 9H - Super kvalitet 3D</v>
      </c>
      <c r="F778" s="1" t="s">
        <v>200</v>
      </c>
      <c r="G778" s="1" t="s">
        <v>201</v>
      </c>
      <c r="H778" s="1" t="s">
        <v>202</v>
      </c>
      <c r="I778" s="1" t="s">
        <v>16</v>
      </c>
      <c r="J778" s="1" t="s">
        <v>23</v>
      </c>
      <c r="K778" s="1" t="s">
        <v>16</v>
      </c>
      <c r="L778" s="1" t="s">
        <v>16</v>
      </c>
      <c r="M778" s="1" t="s">
        <v>16</v>
      </c>
      <c r="N778" s="1" t="s">
        <v>16</v>
      </c>
      <c r="O778" s="1">
        <v>63.2</v>
      </c>
      <c r="P778" s="1">
        <v>1.0</v>
      </c>
    </row>
    <row r="779">
      <c r="A779" s="1" t="s">
        <v>29</v>
      </c>
      <c r="B779" s="1" t="s">
        <v>1693</v>
      </c>
      <c r="C779" s="2" t="s">
        <v>1487</v>
      </c>
      <c r="D779" s="1" t="s">
        <v>19</v>
      </c>
      <c r="E77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79" s="1" t="s">
        <v>26</v>
      </c>
      <c r="G779" s="1" t="s">
        <v>27</v>
      </c>
      <c r="H779" s="1" t="s">
        <v>28</v>
      </c>
      <c r="I779" s="1" t="s">
        <v>16</v>
      </c>
      <c r="J779" s="1" t="s">
        <v>23</v>
      </c>
      <c r="K779" s="1" t="s">
        <v>16</v>
      </c>
      <c r="L779" s="1" t="s">
        <v>16</v>
      </c>
      <c r="M779" s="1" t="s">
        <v>16</v>
      </c>
      <c r="N779" s="1" t="s">
        <v>16</v>
      </c>
      <c r="O779" s="1">
        <v>71.2</v>
      </c>
      <c r="P779" s="1">
        <v>1.0</v>
      </c>
    </row>
    <row r="780">
      <c r="A780" s="1" t="s">
        <v>29</v>
      </c>
      <c r="B780" s="1" t="s">
        <v>1694</v>
      </c>
      <c r="C780" s="2" t="s">
        <v>1487</v>
      </c>
      <c r="D780" s="1" t="s">
        <v>19</v>
      </c>
      <c r="E780" s="3" t="str">
        <f>HYPERLINK("https://fyndiq.se/produkt/270ab3c9b834466d/", "2-Pack SONY XPERIA 10 V Skärmskydd - Härdat Glas 9H - Super kvalitet 3D")</f>
        <v>2-Pack SONY XPERIA 10 V Skärmskydd - Härdat Glas 9H - Super kvalitet 3D</v>
      </c>
      <c r="F780" s="1" t="s">
        <v>99</v>
      </c>
      <c r="G780" s="1" t="s">
        <v>100</v>
      </c>
      <c r="H780" s="1" t="s">
        <v>101</v>
      </c>
      <c r="I780" s="1" t="s">
        <v>16</v>
      </c>
      <c r="J780" s="1" t="s">
        <v>23</v>
      </c>
      <c r="K780" s="1" t="s">
        <v>16</v>
      </c>
      <c r="L780" s="1" t="s">
        <v>16</v>
      </c>
      <c r="M780" s="1" t="s">
        <v>16</v>
      </c>
      <c r="N780" s="1" t="s">
        <v>16</v>
      </c>
      <c r="O780" s="1">
        <v>63.2</v>
      </c>
      <c r="P780" s="1">
        <v>1.0</v>
      </c>
    </row>
    <row r="781">
      <c r="A781" s="1" t="s">
        <v>29</v>
      </c>
      <c r="B781" s="1" t="s">
        <v>1695</v>
      </c>
      <c r="C781" s="2" t="s">
        <v>1487</v>
      </c>
      <c r="D781" s="1" t="s">
        <v>19</v>
      </c>
      <c r="E781" s="3" t="str">
        <f>HYPERLINK("https://fyndiq.se/produkt/e6085c39be274bf8/", "2-Pack GOOGLE PIXEL 7 Skärmskydd - Härdat Glas 9H - Super kvalitet 3D")</f>
        <v>2-Pack GOOGLE PIXEL 7 Skärmskydd - Härdat Glas 9H - Super kvalitet 3D</v>
      </c>
      <c r="F781" s="1" t="s">
        <v>675</v>
      </c>
      <c r="G781" s="1" t="s">
        <v>676</v>
      </c>
      <c r="H781" s="1" t="s">
        <v>677</v>
      </c>
      <c r="I781" s="1" t="s">
        <v>16</v>
      </c>
      <c r="J781" s="1" t="s">
        <v>23</v>
      </c>
      <c r="K781" s="1" t="s">
        <v>16</v>
      </c>
      <c r="L781" s="1" t="s">
        <v>16</v>
      </c>
      <c r="M781" s="1" t="s">
        <v>16</v>
      </c>
      <c r="N781" s="1" t="s">
        <v>16</v>
      </c>
      <c r="O781" s="1">
        <v>63.2</v>
      </c>
      <c r="P781" s="1">
        <v>1.0</v>
      </c>
    </row>
    <row r="782">
      <c r="A782" s="1" t="s">
        <v>29</v>
      </c>
      <c r="B782" s="1" t="s">
        <v>1696</v>
      </c>
      <c r="C782" s="2" t="s">
        <v>1487</v>
      </c>
      <c r="D782" s="1" t="s">
        <v>19</v>
      </c>
      <c r="E782" s="3" t="str">
        <f>HYPERLINK("https://fyndiq.se/produkt/cc43d01c37a84f4a/", "Samsung Galaxy S20 FE - Härdat glas 9H - Super kvalitet 3D")</f>
        <v>Samsung Galaxy S20 FE - Härdat glas 9H - Super kvalitet 3D</v>
      </c>
      <c r="F782" s="1" t="s">
        <v>827</v>
      </c>
      <c r="G782" s="1" t="s">
        <v>828</v>
      </c>
      <c r="H782" s="1" t="s">
        <v>829</v>
      </c>
      <c r="I782" s="1" t="s">
        <v>16</v>
      </c>
      <c r="J782" s="1" t="s">
        <v>23</v>
      </c>
      <c r="K782" s="1" t="s">
        <v>16</v>
      </c>
      <c r="L782" s="1" t="s">
        <v>16</v>
      </c>
      <c r="M782" s="1" t="s">
        <v>16</v>
      </c>
      <c r="N782" s="1" t="s">
        <v>16</v>
      </c>
      <c r="O782" s="1">
        <v>55.2</v>
      </c>
      <c r="P782" s="1">
        <v>1.0</v>
      </c>
    </row>
    <row r="783">
      <c r="A783" s="1" t="s">
        <v>29</v>
      </c>
      <c r="B783" s="1" t="s">
        <v>1697</v>
      </c>
      <c r="C783" s="2" t="s">
        <v>1487</v>
      </c>
      <c r="D783" s="1" t="s">
        <v>19</v>
      </c>
      <c r="E783" s="3" t="str">
        <f>HYPERLINK("https://fyndiq.se/produkt/c64bbbf107e34309/", "2-Pack Huawei P30 - Härdat glas 9H – 3D Super kvalitet")</f>
        <v>2-Pack Huawei P30 - Härdat glas 9H – 3D Super kvalitet</v>
      </c>
      <c r="F783" s="1" t="s">
        <v>845</v>
      </c>
      <c r="G783" s="1" t="s">
        <v>846</v>
      </c>
      <c r="H783" s="1" t="s">
        <v>847</v>
      </c>
      <c r="I783" s="1" t="s">
        <v>16</v>
      </c>
      <c r="J783" s="1" t="s">
        <v>23</v>
      </c>
      <c r="K783" s="1" t="s">
        <v>16</v>
      </c>
      <c r="L783" s="1" t="s">
        <v>16</v>
      </c>
      <c r="M783" s="1" t="s">
        <v>16</v>
      </c>
      <c r="N783" s="1" t="s">
        <v>16</v>
      </c>
      <c r="O783" s="1">
        <v>71.2</v>
      </c>
      <c r="P783" s="1">
        <v>1.0</v>
      </c>
    </row>
    <row r="784">
      <c r="A784" s="1" t="s">
        <v>29</v>
      </c>
      <c r="B784" s="1" t="s">
        <v>1698</v>
      </c>
      <c r="C784" s="2" t="s">
        <v>1487</v>
      </c>
      <c r="D784" s="1" t="s">
        <v>19</v>
      </c>
      <c r="E784" s="3" t="str">
        <f>HYPERLINK("https://fyndiq.se/produkt/f2c164e932234570/", "2-Pack HUAWEI P30 PRO Skärmskydd - Härdat Glas 9H - Super kvalitet 3D")</f>
        <v>2-Pack HUAWEI P30 PRO Skärmskydd - Härdat Glas 9H - Super kvalitet 3D</v>
      </c>
      <c r="F784" s="1" t="s">
        <v>267</v>
      </c>
      <c r="G784" s="1" t="s">
        <v>268</v>
      </c>
      <c r="H784" s="1" t="s">
        <v>269</v>
      </c>
      <c r="I784" s="1" t="s">
        <v>16</v>
      </c>
      <c r="J784" s="1" t="s">
        <v>23</v>
      </c>
      <c r="K784" s="1" t="s">
        <v>16</v>
      </c>
      <c r="L784" s="1" t="s">
        <v>16</v>
      </c>
      <c r="M784" s="1" t="s">
        <v>16</v>
      </c>
      <c r="N784" s="1" t="s">
        <v>16</v>
      </c>
      <c r="O784" s="1">
        <v>71.2</v>
      </c>
      <c r="P784" s="1">
        <v>1.0</v>
      </c>
    </row>
    <row r="785">
      <c r="A785" s="1" t="s">
        <v>29</v>
      </c>
      <c r="B785" s="1" t="s">
        <v>1699</v>
      </c>
      <c r="C785" s="2" t="s">
        <v>1487</v>
      </c>
      <c r="D785" s="1" t="s">
        <v>19</v>
      </c>
      <c r="E785" s="3" t="str">
        <f>HYPERLINK("https://fyndiq.se/produkt/cdc57fc9a8d94d74/", "1-Pack Privacy SAMSUNG S21 FE 5G Skärmskydd &amp; 1-Pack linsskydd - Härdat Glas 9H - Super kvalitet 3D")</f>
        <v>1-Pack Privacy SAMSUNG S21 FE 5G Skärmskydd &amp; 1-Pack linsskydd - Härdat Glas 9H - Super kvalitet 3D</v>
      </c>
      <c r="F785" s="1" t="s">
        <v>1492</v>
      </c>
      <c r="G785" s="1" t="s">
        <v>1493</v>
      </c>
      <c r="H785" s="1" t="s">
        <v>1494</v>
      </c>
      <c r="I785" s="1" t="s">
        <v>16</v>
      </c>
      <c r="J785" s="1" t="s">
        <v>23</v>
      </c>
      <c r="K785" s="1" t="s">
        <v>16</v>
      </c>
      <c r="L785" s="1" t="s">
        <v>16</v>
      </c>
      <c r="M785" s="1" t="s">
        <v>16</v>
      </c>
      <c r="N785" s="1" t="s">
        <v>16</v>
      </c>
      <c r="O785" s="1">
        <v>79.2</v>
      </c>
      <c r="P785" s="1">
        <v>1.0</v>
      </c>
    </row>
    <row r="786">
      <c r="A786" s="1" t="s">
        <v>29</v>
      </c>
      <c r="B786" s="1" t="s">
        <v>1700</v>
      </c>
      <c r="C786" s="2" t="s">
        <v>1487</v>
      </c>
      <c r="D786" s="1" t="s">
        <v>19</v>
      </c>
      <c r="E786" s="3" t="str">
        <f>HYPERLINK("https://fyndiq.se/produkt/432d784756a84eff/", "2-Pack Samsung Galaxy S20FE - Härdat Glas-9H -Super kvalitet 3D")</f>
        <v>2-Pack Samsung Galaxy S20FE - Härdat Glas-9H -Super kvalitet 3D</v>
      </c>
      <c r="F786" s="1" t="s">
        <v>1078</v>
      </c>
      <c r="G786" s="1" t="s">
        <v>1079</v>
      </c>
      <c r="H786" s="1" t="s">
        <v>1080</v>
      </c>
      <c r="I786" s="1" t="s">
        <v>16</v>
      </c>
      <c r="J786" s="1" t="s">
        <v>23</v>
      </c>
      <c r="K786" s="1" t="s">
        <v>16</v>
      </c>
      <c r="L786" s="1" t="s">
        <v>16</v>
      </c>
      <c r="M786" s="1" t="s">
        <v>16</v>
      </c>
      <c r="N786" s="1" t="s">
        <v>16</v>
      </c>
      <c r="O786" s="1">
        <v>63.2</v>
      </c>
      <c r="P786" s="1">
        <v>1.0</v>
      </c>
    </row>
    <row r="787">
      <c r="A787" s="1" t="s">
        <v>29</v>
      </c>
      <c r="B787" s="1" t="s">
        <v>1701</v>
      </c>
      <c r="C787" s="2" t="s">
        <v>1487</v>
      </c>
      <c r="D787" s="1" t="s">
        <v>19</v>
      </c>
      <c r="E787" s="3" t="str">
        <f>HYPERLINK("https://fyndiq.se/produkt/5d384cc8795744b0/", "2-Pack Samsung A55 Skärmskydd i Härdat Glas")</f>
        <v>2-Pack Samsung A55 Skärmskydd i Härdat Glas</v>
      </c>
      <c r="F787" s="1" t="s">
        <v>191</v>
      </c>
      <c r="G787" s="1" t="s">
        <v>192</v>
      </c>
      <c r="H787" s="1" t="s">
        <v>193</v>
      </c>
      <c r="I787" s="1" t="s">
        <v>16</v>
      </c>
      <c r="J787" s="1" t="s">
        <v>23</v>
      </c>
      <c r="K787" s="1" t="s">
        <v>16</v>
      </c>
      <c r="L787" s="1" t="s">
        <v>16</v>
      </c>
      <c r="M787" s="1" t="s">
        <v>16</v>
      </c>
      <c r="N787" s="1" t="s">
        <v>16</v>
      </c>
      <c r="O787" s="1">
        <v>63.2</v>
      </c>
      <c r="P787" s="1">
        <v>1.0</v>
      </c>
    </row>
    <row r="788">
      <c r="A788" s="1" t="s">
        <v>29</v>
      </c>
      <c r="B788" s="1" t="s">
        <v>1702</v>
      </c>
      <c r="C788" s="2" t="s">
        <v>1487</v>
      </c>
      <c r="D788" s="1" t="s">
        <v>19</v>
      </c>
      <c r="E78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788" s="1" t="s">
        <v>785</v>
      </c>
      <c r="G788" s="1" t="s">
        <v>786</v>
      </c>
      <c r="H788" s="1" t="s">
        <v>787</v>
      </c>
      <c r="I788" s="1" t="s">
        <v>16</v>
      </c>
      <c r="J788" s="1" t="s">
        <v>23</v>
      </c>
      <c r="K788" s="1" t="s">
        <v>16</v>
      </c>
      <c r="L788" s="1" t="s">
        <v>16</v>
      </c>
      <c r="M788" s="1" t="s">
        <v>16</v>
      </c>
      <c r="N788" s="1" t="s">
        <v>16</v>
      </c>
      <c r="O788" s="1">
        <v>63.2</v>
      </c>
      <c r="P788" s="1">
        <v>1.0</v>
      </c>
    </row>
    <row r="789">
      <c r="A789" s="1" t="s">
        <v>29</v>
      </c>
      <c r="B789" s="1" t="s">
        <v>1703</v>
      </c>
      <c r="C789" s="2" t="s">
        <v>1487</v>
      </c>
      <c r="D789" s="1" t="s">
        <v>19</v>
      </c>
      <c r="E789" s="3" t="str">
        <f>HYPERLINK("https://fyndiq.se/produkt/c6f3e47a88184e8d/", "2-Pack SAMSUNG A55 Skärmskydd - Härdat Glas 9H - Super kvalitet 3D")</f>
        <v>2-Pack SAMSUNG A55 Skärmskydd - Härdat Glas 9H - Super kvalitet 3D</v>
      </c>
      <c r="F789" s="1" t="s">
        <v>83</v>
      </c>
      <c r="G789" s="1" t="s">
        <v>84</v>
      </c>
      <c r="H789" s="1" t="s">
        <v>85</v>
      </c>
      <c r="I789" s="1" t="s">
        <v>16</v>
      </c>
      <c r="J789" s="1" t="s">
        <v>23</v>
      </c>
      <c r="K789" s="1" t="s">
        <v>16</v>
      </c>
      <c r="L789" s="1" t="s">
        <v>16</v>
      </c>
      <c r="M789" s="1" t="s">
        <v>16</v>
      </c>
      <c r="N789" s="1" t="s">
        <v>16</v>
      </c>
      <c r="O789" s="1">
        <v>63.2</v>
      </c>
      <c r="P789" s="1">
        <v>1.0</v>
      </c>
    </row>
    <row r="790">
      <c r="A790" s="1" t="s">
        <v>29</v>
      </c>
      <c r="B790" s="1" t="s">
        <v>1704</v>
      </c>
      <c r="C790" s="2" t="s">
        <v>1705</v>
      </c>
      <c r="D790" s="1" t="s">
        <v>19</v>
      </c>
      <c r="E790" s="3" t="str">
        <f>HYPERLINK("https://fyndiq.se/produkt/fc0688ffd0534ad2/", "2 Pack Samsung Galaxy Note 20 5G -Härdat glas 9H -Super kvalitet")</f>
        <v>2 Pack Samsung Galaxy Note 20 5G -Härdat glas 9H -Super kvalitet</v>
      </c>
      <c r="F790" s="1" t="s">
        <v>948</v>
      </c>
      <c r="G790" s="1" t="s">
        <v>949</v>
      </c>
      <c r="H790" s="1" t="s">
        <v>950</v>
      </c>
      <c r="I790" s="1" t="s">
        <v>16</v>
      </c>
      <c r="J790" s="1" t="s">
        <v>23</v>
      </c>
      <c r="K790" s="1" t="s">
        <v>16</v>
      </c>
      <c r="L790" s="1" t="s">
        <v>16</v>
      </c>
      <c r="M790" s="1" t="s">
        <v>16</v>
      </c>
      <c r="N790" s="1" t="s">
        <v>16</v>
      </c>
      <c r="O790" s="1">
        <v>63.2</v>
      </c>
      <c r="P790" s="1">
        <v>1.0</v>
      </c>
    </row>
    <row r="791">
      <c r="A791" s="1" t="s">
        <v>29</v>
      </c>
      <c r="B791" s="1" t="s">
        <v>1706</v>
      </c>
      <c r="C791" s="2" t="s">
        <v>1705</v>
      </c>
      <c r="D791" s="1" t="s">
        <v>19</v>
      </c>
      <c r="E79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791" s="1" t="s">
        <v>665</v>
      </c>
      <c r="G791" s="1" t="s">
        <v>666</v>
      </c>
      <c r="H791" s="1" t="s">
        <v>667</v>
      </c>
      <c r="I791" s="1" t="s">
        <v>16</v>
      </c>
      <c r="J791" s="1" t="s">
        <v>23</v>
      </c>
      <c r="K791" s="1" t="s">
        <v>16</v>
      </c>
      <c r="L791" s="1" t="s">
        <v>16</v>
      </c>
      <c r="M791" s="1" t="s">
        <v>16</v>
      </c>
      <c r="N791" s="1" t="s">
        <v>16</v>
      </c>
      <c r="O791" s="1">
        <v>63.2</v>
      </c>
      <c r="P791" s="1">
        <v>1.0</v>
      </c>
    </row>
    <row r="792">
      <c r="A792" s="1" t="s">
        <v>29</v>
      </c>
      <c r="B792" s="1" t="s">
        <v>1707</v>
      </c>
      <c r="C792" s="2" t="s">
        <v>1705</v>
      </c>
      <c r="D792" s="1" t="s">
        <v>19</v>
      </c>
      <c r="E792" s="3" t="str">
        <f>HYPERLINK("https://fyndiq.se/produkt/dfe28e565d2e4c8d/", "2 Pack Samsung S21 FE - 9H Härdat Glass - Super Kvalitet 3D")</f>
        <v>2 Pack Samsung S21 FE - 9H Härdat Glass - Super Kvalitet 3D</v>
      </c>
      <c r="F792" s="1" t="s">
        <v>276</v>
      </c>
      <c r="G792" s="1" t="s">
        <v>277</v>
      </c>
      <c r="H792" s="1" t="s">
        <v>278</v>
      </c>
      <c r="I792" s="1" t="s">
        <v>16</v>
      </c>
      <c r="J792" s="1" t="s">
        <v>23</v>
      </c>
      <c r="K792" s="1" t="s">
        <v>16</v>
      </c>
      <c r="L792" s="1" t="s">
        <v>16</v>
      </c>
      <c r="M792" s="1" t="s">
        <v>16</v>
      </c>
      <c r="N792" s="1" t="s">
        <v>16</v>
      </c>
      <c r="O792" s="1">
        <v>63.2</v>
      </c>
      <c r="P792" s="1">
        <v>1.0</v>
      </c>
    </row>
    <row r="793">
      <c r="A793" s="1" t="s">
        <v>29</v>
      </c>
      <c r="B793" s="1" t="s">
        <v>1708</v>
      </c>
      <c r="C793" s="2" t="s">
        <v>1705</v>
      </c>
      <c r="D793" s="1" t="s">
        <v>19</v>
      </c>
      <c r="E793" s="3" t="str">
        <f>HYPERLINK("https://fyndiq.se/produkt/03a480989c2048fb/", "2 Pack Samsung Galaxy S8 Plus - Härdat glas 9H–Super kvalitet 3D")</f>
        <v>2 Pack Samsung Galaxy S8 Plus - Härdat glas 9H–Super kvalitet 3D</v>
      </c>
      <c r="F793" s="1" t="s">
        <v>991</v>
      </c>
      <c r="G793" s="1" t="s">
        <v>992</v>
      </c>
      <c r="H793" s="1" t="s">
        <v>993</v>
      </c>
      <c r="I793" s="1" t="s">
        <v>16</v>
      </c>
      <c r="J793" s="1" t="s">
        <v>23</v>
      </c>
      <c r="K793" s="1" t="s">
        <v>16</v>
      </c>
      <c r="L793" s="1" t="s">
        <v>16</v>
      </c>
      <c r="M793" s="1" t="s">
        <v>16</v>
      </c>
      <c r="N793" s="1" t="s">
        <v>16</v>
      </c>
      <c r="O793" s="1">
        <v>63.2</v>
      </c>
      <c r="P793" s="1">
        <v>1.0</v>
      </c>
    </row>
    <row r="794">
      <c r="A794" s="1" t="s">
        <v>29</v>
      </c>
      <c r="B794" s="1" t="s">
        <v>1709</v>
      </c>
      <c r="C794" s="2" t="s">
        <v>1705</v>
      </c>
      <c r="D794" s="1" t="s">
        <v>19</v>
      </c>
      <c r="E794" s="3" t="str">
        <f>HYPERLINK("https://fyndiq.se/produkt/c5eff753eef544a3/", "2-Pack Samsung A05S Skärmskydd - Härdat Glas 9H - Super kvalitet 3D")</f>
        <v>2-Pack Samsung A05S Skärmskydd - Härdat Glas 9H - Super kvalitet 3D</v>
      </c>
      <c r="F794" s="1" t="s">
        <v>768</v>
      </c>
      <c r="G794" s="1" t="s">
        <v>769</v>
      </c>
      <c r="H794" s="1" t="s">
        <v>770</v>
      </c>
      <c r="I794" s="1" t="s">
        <v>16</v>
      </c>
      <c r="J794" s="1" t="s">
        <v>23</v>
      </c>
      <c r="K794" s="1" t="s">
        <v>16</v>
      </c>
      <c r="L794" s="1" t="s">
        <v>16</v>
      </c>
      <c r="M794" s="1" t="s">
        <v>16</v>
      </c>
      <c r="N794" s="1" t="s">
        <v>16</v>
      </c>
      <c r="O794" s="1">
        <v>63.2</v>
      </c>
      <c r="P794" s="1">
        <v>1.0</v>
      </c>
    </row>
    <row r="795">
      <c r="A795" s="1" t="s">
        <v>29</v>
      </c>
      <c r="B795" s="1" t="s">
        <v>1710</v>
      </c>
      <c r="C795" s="2" t="s">
        <v>1705</v>
      </c>
      <c r="D795" s="1" t="s">
        <v>19</v>
      </c>
      <c r="E795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795" s="1" t="s">
        <v>679</v>
      </c>
      <c r="G795" s="1" t="s">
        <v>680</v>
      </c>
      <c r="H795" s="1" t="s">
        <v>681</v>
      </c>
      <c r="I795" s="1" t="s">
        <v>16</v>
      </c>
      <c r="J795" s="1" t="s">
        <v>23</v>
      </c>
      <c r="K795" s="1" t="s">
        <v>16</v>
      </c>
      <c r="L795" s="1" t="s">
        <v>16</v>
      </c>
      <c r="M795" s="1" t="s">
        <v>16</v>
      </c>
      <c r="N795" s="1" t="s">
        <v>16</v>
      </c>
      <c r="O795" s="1">
        <v>95.2</v>
      </c>
      <c r="P795" s="1">
        <v>1.0</v>
      </c>
    </row>
    <row r="796">
      <c r="A796" s="1" t="s">
        <v>29</v>
      </c>
      <c r="B796" s="1" t="s">
        <v>1711</v>
      </c>
      <c r="C796" s="2" t="s">
        <v>1705</v>
      </c>
      <c r="D796" s="1" t="s">
        <v>19</v>
      </c>
      <c r="E796" s="3" t="str">
        <f>HYPERLINK("https://fyndiq.se/produkt/9356daddfa574dac/", "1-Pack Samsung A35 Skärmskydd i Härdat Glas")</f>
        <v>1-Pack Samsung A35 Skärmskydd i Härdat Glas</v>
      </c>
      <c r="F796" s="1" t="s">
        <v>1712</v>
      </c>
      <c r="G796" s="1" t="s">
        <v>1713</v>
      </c>
      <c r="H796" s="1" t="s">
        <v>1714</v>
      </c>
      <c r="I796" s="1" t="s">
        <v>16</v>
      </c>
      <c r="J796" s="1" t="s">
        <v>23</v>
      </c>
      <c r="K796" s="1" t="s">
        <v>16</v>
      </c>
      <c r="L796" s="1" t="s">
        <v>16</v>
      </c>
      <c r="M796" s="1" t="s">
        <v>16</v>
      </c>
      <c r="N796" s="1" t="s">
        <v>16</v>
      </c>
      <c r="O796" s="1">
        <v>55.2</v>
      </c>
      <c r="P796" s="1">
        <v>1.0</v>
      </c>
    </row>
    <row r="797">
      <c r="A797" s="1" t="s">
        <v>29</v>
      </c>
      <c r="B797" s="1" t="s">
        <v>1715</v>
      </c>
      <c r="C797" s="2" t="s">
        <v>1705</v>
      </c>
      <c r="D797" s="1" t="s">
        <v>19</v>
      </c>
      <c r="E797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797" s="1" t="s">
        <v>772</v>
      </c>
      <c r="G797" s="1" t="s">
        <v>773</v>
      </c>
      <c r="H797" s="1" t="s">
        <v>774</v>
      </c>
      <c r="I797" s="1" t="s">
        <v>16</v>
      </c>
      <c r="J797" s="1" t="s">
        <v>23</v>
      </c>
      <c r="K797" s="1" t="s">
        <v>16</v>
      </c>
      <c r="L797" s="1" t="s">
        <v>16</v>
      </c>
      <c r="M797" s="1" t="s">
        <v>16</v>
      </c>
      <c r="N797" s="1" t="s">
        <v>16</v>
      </c>
      <c r="O797" s="1">
        <v>71.2</v>
      </c>
      <c r="P797" s="1">
        <v>1.0</v>
      </c>
    </row>
    <row r="798">
      <c r="A798" s="1" t="s">
        <v>29</v>
      </c>
      <c r="B798" s="1" t="s">
        <v>1716</v>
      </c>
      <c r="C798" s="2" t="s">
        <v>1705</v>
      </c>
      <c r="D798" s="1" t="s">
        <v>19</v>
      </c>
      <c r="E798" s="3" t="str">
        <f>HYPERLINK("https://fyndiq.se/produkt/5d384cc8795744b0/", "2-Pack Samsung A55 Skärmskydd i Härdat Glas")</f>
        <v>2-Pack Samsung A55 Skärmskydd i Härdat Glas</v>
      </c>
      <c r="F798" s="1" t="s">
        <v>191</v>
      </c>
      <c r="G798" s="1" t="s">
        <v>192</v>
      </c>
      <c r="H798" s="1" t="s">
        <v>193</v>
      </c>
      <c r="I798" s="1" t="s">
        <v>16</v>
      </c>
      <c r="J798" s="1" t="s">
        <v>23</v>
      </c>
      <c r="K798" s="1" t="s">
        <v>16</v>
      </c>
      <c r="L798" s="1" t="s">
        <v>16</v>
      </c>
      <c r="M798" s="1" t="s">
        <v>16</v>
      </c>
      <c r="N798" s="1" t="s">
        <v>16</v>
      </c>
      <c r="O798" s="1">
        <v>63.2</v>
      </c>
      <c r="P798" s="1">
        <v>1.0</v>
      </c>
    </row>
    <row r="799">
      <c r="A799" s="1" t="s">
        <v>29</v>
      </c>
      <c r="B799" s="1" t="s">
        <v>1717</v>
      </c>
      <c r="C799" s="2" t="s">
        <v>1705</v>
      </c>
      <c r="D799" s="1" t="s">
        <v>19</v>
      </c>
      <c r="E799" s="3" t="str">
        <f>HYPERLINK("https://fyndiq.se/produkt/675bb02ed6bb4e07/", "2-Pack Samsung Galaxy S21 Ultra - Härdat Glas 9H-Super Kvalitet")</f>
        <v>2-Pack Samsung Galaxy S21 Ultra - Härdat Glas 9H-Super Kvalitet</v>
      </c>
      <c r="F799" s="1" t="s">
        <v>91</v>
      </c>
      <c r="G799" s="1" t="s">
        <v>92</v>
      </c>
      <c r="H799" s="1" t="s">
        <v>93</v>
      </c>
      <c r="I799" s="1" t="s">
        <v>16</v>
      </c>
      <c r="J799" s="1" t="s">
        <v>23</v>
      </c>
      <c r="K799" s="1" t="s">
        <v>16</v>
      </c>
      <c r="L799" s="1" t="s">
        <v>16</v>
      </c>
      <c r="M799" s="1" t="s">
        <v>16</v>
      </c>
      <c r="N799" s="1" t="s">
        <v>16</v>
      </c>
      <c r="O799" s="1">
        <v>63.2</v>
      </c>
      <c r="P799" s="1">
        <v>1.0</v>
      </c>
    </row>
    <row r="800">
      <c r="A800" s="1" t="s">
        <v>29</v>
      </c>
      <c r="B800" s="1" t="s">
        <v>1718</v>
      </c>
      <c r="C800" s="2" t="s">
        <v>1705</v>
      </c>
      <c r="D800" s="1" t="s">
        <v>19</v>
      </c>
      <c r="E800" s="3" t="str">
        <f>HYPERLINK("https://fyndiq.se/produkt/c6f3e47a88184e8d/", "2-Pack SAMSUNG A55 Skärmskydd - Härdat Glas 9H - Super kvalitet 3D")</f>
        <v>2-Pack SAMSUNG A55 Skärmskydd - Härdat Glas 9H - Super kvalitet 3D</v>
      </c>
      <c r="F800" s="1" t="s">
        <v>83</v>
      </c>
      <c r="G800" s="1" t="s">
        <v>84</v>
      </c>
      <c r="H800" s="1" t="s">
        <v>85</v>
      </c>
      <c r="I800" s="1" t="s">
        <v>16</v>
      </c>
      <c r="J800" s="1" t="s">
        <v>23</v>
      </c>
      <c r="K800" s="1" t="s">
        <v>16</v>
      </c>
      <c r="L800" s="1" t="s">
        <v>16</v>
      </c>
      <c r="M800" s="1" t="s">
        <v>16</v>
      </c>
      <c r="N800" s="1" t="s">
        <v>16</v>
      </c>
      <c r="O800" s="1">
        <v>63.2</v>
      </c>
      <c r="P800" s="1">
        <v>1.0</v>
      </c>
    </row>
    <row r="801">
      <c r="A801" s="1" t="s">
        <v>29</v>
      </c>
      <c r="B801" s="1" t="s">
        <v>1719</v>
      </c>
      <c r="C801" s="2" t="s">
        <v>1705</v>
      </c>
      <c r="D801" s="1" t="s">
        <v>19</v>
      </c>
      <c r="E801" s="3" t="str">
        <f>HYPERLINK("https://fyndiq.se/produkt/66924f1ff238487e/", "2-Pack GOOGLE PIXEL 7A Skärmskydd - Härdat Glas 9H - Super kvalitet 3D")</f>
        <v>2-Pack GOOGLE PIXEL 7A Skärmskydd - Härdat Glas 9H - Super kvalitet 3D</v>
      </c>
      <c r="F801" s="1" t="s">
        <v>315</v>
      </c>
      <c r="G801" s="1" t="s">
        <v>316</v>
      </c>
      <c r="H801" s="1" t="s">
        <v>317</v>
      </c>
      <c r="I801" s="1" t="s">
        <v>16</v>
      </c>
      <c r="J801" s="1" t="s">
        <v>23</v>
      </c>
      <c r="K801" s="1" t="s">
        <v>16</v>
      </c>
      <c r="L801" s="1" t="s">
        <v>16</v>
      </c>
      <c r="M801" s="1" t="s">
        <v>16</v>
      </c>
      <c r="N801" s="1" t="s">
        <v>16</v>
      </c>
      <c r="O801" s="1">
        <v>63.2</v>
      </c>
      <c r="P801" s="1">
        <v>1.0</v>
      </c>
    </row>
    <row r="802">
      <c r="A802" s="1" t="s">
        <v>29</v>
      </c>
      <c r="B802" s="1" t="s">
        <v>1720</v>
      </c>
      <c r="C802" s="2" t="s">
        <v>1705</v>
      </c>
      <c r="D802" s="1" t="s">
        <v>19</v>
      </c>
      <c r="E802" s="3" t="str">
        <f>HYPERLINK("https://fyndiq.se/produkt/c6f3e47a88184e8d/", "2-Pack SAMSUNG A55 Skärmskydd - Härdat Glas 9H - Super kvalitet 3D")</f>
        <v>2-Pack SAMSUNG A55 Skärmskydd - Härdat Glas 9H - Super kvalitet 3D</v>
      </c>
      <c r="F802" s="1" t="s">
        <v>83</v>
      </c>
      <c r="G802" s="1" t="s">
        <v>84</v>
      </c>
      <c r="H802" s="1" t="s">
        <v>85</v>
      </c>
      <c r="I802" s="1" t="s">
        <v>16</v>
      </c>
      <c r="J802" s="1" t="s">
        <v>23</v>
      </c>
      <c r="K802" s="1" t="s">
        <v>16</v>
      </c>
      <c r="L802" s="1" t="s">
        <v>16</v>
      </c>
      <c r="M802" s="1" t="s">
        <v>16</v>
      </c>
      <c r="N802" s="1" t="s">
        <v>16</v>
      </c>
      <c r="O802" s="1">
        <v>63.2</v>
      </c>
      <c r="P802" s="1">
        <v>1.0</v>
      </c>
    </row>
    <row r="803">
      <c r="A803" s="1" t="s">
        <v>29</v>
      </c>
      <c r="B803" s="1" t="s">
        <v>1721</v>
      </c>
      <c r="C803" s="2" t="s">
        <v>1705</v>
      </c>
      <c r="D803" s="1" t="s">
        <v>19</v>
      </c>
      <c r="E803" s="3" t="str">
        <f>HYPERLINK("https://fyndiq.se/produkt/ac8181d33d904577/", "Samsung Galaxy S10 Plus - Härdat glas 9H - Super kvalitet 3D")</f>
        <v>Samsung Galaxy S10 Plus - Härdat glas 9H - Super kvalitet 3D</v>
      </c>
      <c r="F803" s="1" t="s">
        <v>171</v>
      </c>
      <c r="G803" s="1" t="s">
        <v>172</v>
      </c>
      <c r="H803" s="1" t="s">
        <v>173</v>
      </c>
      <c r="I803" s="1" t="s">
        <v>16</v>
      </c>
      <c r="J803" s="1" t="s">
        <v>23</v>
      </c>
      <c r="K803" s="1" t="s">
        <v>16</v>
      </c>
      <c r="L803" s="1" t="s">
        <v>16</v>
      </c>
      <c r="M803" s="1" t="s">
        <v>16</v>
      </c>
      <c r="N803" s="1" t="s">
        <v>16</v>
      </c>
      <c r="O803" s="1">
        <v>55.2</v>
      </c>
      <c r="P803" s="1">
        <v>1.0</v>
      </c>
    </row>
    <row r="804">
      <c r="A804" s="1" t="s">
        <v>29</v>
      </c>
      <c r="B804" s="1" t="s">
        <v>1722</v>
      </c>
      <c r="C804" s="2" t="s">
        <v>1705</v>
      </c>
      <c r="D804" s="1" t="s">
        <v>19</v>
      </c>
      <c r="E804" s="3" t="str">
        <f>HYPERLINK("https://fyndiq.se/produkt/56c72c0ba5f749b5/", "2-Pack SAMSUNG S24 Skärmskydd - Härdat Glas 9H - Super kvalitet 3D")</f>
        <v>2-Pack SAMSUNG S24 Skärmskydd - Härdat Glas 9H - Super kvalitet 3D</v>
      </c>
      <c r="F804" s="1" t="s">
        <v>263</v>
      </c>
      <c r="G804" s="1" t="s">
        <v>264</v>
      </c>
      <c r="H804" s="1" t="s">
        <v>265</v>
      </c>
      <c r="I804" s="1" t="s">
        <v>16</v>
      </c>
      <c r="J804" s="1" t="s">
        <v>23</v>
      </c>
      <c r="K804" s="1" t="s">
        <v>16</v>
      </c>
      <c r="L804" s="1" t="s">
        <v>16</v>
      </c>
      <c r="M804" s="1" t="s">
        <v>16</v>
      </c>
      <c r="N804" s="1" t="s">
        <v>16</v>
      </c>
      <c r="O804" s="1">
        <v>71.2</v>
      </c>
      <c r="P804" s="1">
        <v>1.0</v>
      </c>
    </row>
    <row r="805">
      <c r="A805" s="1" t="s">
        <v>29</v>
      </c>
      <c r="B805" s="1" t="s">
        <v>1723</v>
      </c>
      <c r="C805" s="2" t="s">
        <v>1705</v>
      </c>
      <c r="D805" s="1" t="s">
        <v>19</v>
      </c>
      <c r="E805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805" s="1" t="s">
        <v>1170</v>
      </c>
      <c r="G805" s="1" t="s">
        <v>1171</v>
      </c>
      <c r="H805" s="1" t="s">
        <v>1172</v>
      </c>
      <c r="I805" s="1" t="s">
        <v>16</v>
      </c>
      <c r="J805" s="1" t="s">
        <v>23</v>
      </c>
      <c r="K805" s="1" t="s">
        <v>16</v>
      </c>
      <c r="L805" s="1" t="s">
        <v>16</v>
      </c>
      <c r="M805" s="1" t="s">
        <v>16</v>
      </c>
      <c r="N805" s="1" t="s">
        <v>16</v>
      </c>
      <c r="O805" s="1">
        <v>55.2</v>
      </c>
      <c r="P805" s="1">
        <v>1.0</v>
      </c>
    </row>
    <row r="806">
      <c r="A806" s="1" t="s">
        <v>29</v>
      </c>
      <c r="B806" s="1" t="s">
        <v>1724</v>
      </c>
      <c r="C806" s="2" t="s">
        <v>1705</v>
      </c>
      <c r="D806" s="1" t="s">
        <v>19</v>
      </c>
      <c r="E806" s="3" t="str">
        <f>HYPERLINK("https://fyndiq.se/produkt/66924f1ff238487e/", "2-Pack GOOGLE PIXEL 7A Skärmskydd - Härdat Glas 9H - Super kvalitet 3D")</f>
        <v>2-Pack GOOGLE PIXEL 7A Skärmskydd - Härdat Glas 9H - Super kvalitet 3D</v>
      </c>
      <c r="F806" s="1" t="s">
        <v>315</v>
      </c>
      <c r="G806" s="1" t="s">
        <v>316</v>
      </c>
      <c r="H806" s="1" t="s">
        <v>317</v>
      </c>
      <c r="I806" s="1" t="s">
        <v>16</v>
      </c>
      <c r="J806" s="1" t="s">
        <v>23</v>
      </c>
      <c r="K806" s="1" t="s">
        <v>16</v>
      </c>
      <c r="L806" s="1" t="s">
        <v>16</v>
      </c>
      <c r="M806" s="1" t="s">
        <v>16</v>
      </c>
      <c r="N806" s="1" t="s">
        <v>16</v>
      </c>
      <c r="O806" s="1">
        <v>63.2</v>
      </c>
      <c r="P806" s="1">
        <v>1.0</v>
      </c>
    </row>
    <row r="807">
      <c r="A807" s="1" t="s">
        <v>29</v>
      </c>
      <c r="B807" s="1" t="s">
        <v>1725</v>
      </c>
      <c r="C807" s="2" t="s">
        <v>1705</v>
      </c>
      <c r="D807" s="1" t="s">
        <v>19</v>
      </c>
      <c r="E807" s="3" t="str">
        <f>HYPERLINK("https://fyndiq.se/produkt/6ae5aff483564a84/", "2-Pack Apple Watch 40mm – Härdat glas 9H – Super kvalitet 3D")</f>
        <v>2-Pack Apple Watch 40mm – Härdat glas 9H – Super kvalitet 3D</v>
      </c>
      <c r="F807" s="1" t="s">
        <v>1418</v>
      </c>
      <c r="G807" s="1" t="s">
        <v>1419</v>
      </c>
      <c r="H807" s="1" t="s">
        <v>1420</v>
      </c>
      <c r="I807" s="1" t="s">
        <v>16</v>
      </c>
      <c r="J807" s="1" t="s">
        <v>23</v>
      </c>
      <c r="K807" s="1" t="s">
        <v>16</v>
      </c>
      <c r="L807" s="1" t="s">
        <v>16</v>
      </c>
      <c r="M807" s="1" t="s">
        <v>16</v>
      </c>
      <c r="N807" s="1" t="s">
        <v>16</v>
      </c>
      <c r="O807" s="1">
        <v>55.2</v>
      </c>
      <c r="P807" s="1">
        <v>1.0</v>
      </c>
    </row>
    <row r="808">
      <c r="A808" s="1" t="s">
        <v>29</v>
      </c>
      <c r="B808" s="1" t="s">
        <v>1726</v>
      </c>
      <c r="C808" s="2" t="s">
        <v>1705</v>
      </c>
      <c r="D808" s="1" t="s">
        <v>19</v>
      </c>
      <c r="E80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08" s="1" t="s">
        <v>599</v>
      </c>
      <c r="G808" s="1" t="s">
        <v>600</v>
      </c>
      <c r="H808" s="1" t="s">
        <v>601</v>
      </c>
      <c r="I808" s="1" t="s">
        <v>16</v>
      </c>
      <c r="J808" s="1" t="s">
        <v>23</v>
      </c>
      <c r="K808" s="1" t="s">
        <v>16</v>
      </c>
      <c r="L808" s="1" t="s">
        <v>16</v>
      </c>
      <c r="M808" s="1" t="s">
        <v>16</v>
      </c>
      <c r="N808" s="1" t="s">
        <v>16</v>
      </c>
      <c r="O808" s="1">
        <v>71.2</v>
      </c>
      <c r="P808" s="1">
        <v>1.0</v>
      </c>
    </row>
    <row r="809">
      <c r="A809" s="1" t="s">
        <v>29</v>
      </c>
      <c r="B809" s="1" t="s">
        <v>1727</v>
      </c>
      <c r="C809" s="2" t="s">
        <v>1705</v>
      </c>
      <c r="D809" s="1" t="s">
        <v>19</v>
      </c>
      <c r="E809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809" s="1" t="s">
        <v>1728</v>
      </c>
      <c r="G809" s="1" t="s">
        <v>1729</v>
      </c>
      <c r="H809" s="1" t="s">
        <v>1730</v>
      </c>
      <c r="I809" s="1" t="s">
        <v>16</v>
      </c>
      <c r="J809" s="1" t="s">
        <v>23</v>
      </c>
      <c r="K809" s="1" t="s">
        <v>16</v>
      </c>
      <c r="L809" s="1" t="s">
        <v>16</v>
      </c>
      <c r="M809" s="1" t="s">
        <v>16</v>
      </c>
      <c r="N809" s="1" t="s">
        <v>16</v>
      </c>
      <c r="O809" s="1">
        <v>95.2</v>
      </c>
      <c r="P809" s="1">
        <v>1.0</v>
      </c>
    </row>
    <row r="810">
      <c r="A810" s="1" t="s">
        <v>29</v>
      </c>
      <c r="B810" s="1" t="s">
        <v>1731</v>
      </c>
      <c r="C810" s="2" t="s">
        <v>1705</v>
      </c>
      <c r="D810" s="1" t="s">
        <v>19</v>
      </c>
      <c r="E81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10" s="1" t="s">
        <v>614</v>
      </c>
      <c r="G810" s="1" t="s">
        <v>615</v>
      </c>
      <c r="H810" s="1" t="s">
        <v>616</v>
      </c>
      <c r="I810" s="1" t="s">
        <v>16</v>
      </c>
      <c r="J810" s="1" t="s">
        <v>23</v>
      </c>
      <c r="K810" s="1" t="s">
        <v>16</v>
      </c>
      <c r="L810" s="1" t="s">
        <v>16</v>
      </c>
      <c r="M810" s="1" t="s">
        <v>16</v>
      </c>
      <c r="N810" s="1" t="s">
        <v>16</v>
      </c>
      <c r="O810" s="1">
        <v>71.2</v>
      </c>
      <c r="P810" s="1">
        <v>1.0</v>
      </c>
    </row>
    <row r="811">
      <c r="A811" s="1" t="s">
        <v>29</v>
      </c>
      <c r="B811" s="1" t="s">
        <v>1732</v>
      </c>
      <c r="C811" s="2" t="s">
        <v>1705</v>
      </c>
      <c r="D811" s="1" t="s">
        <v>19</v>
      </c>
      <c r="E81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11" s="1" t="s">
        <v>26</v>
      </c>
      <c r="G811" s="1" t="s">
        <v>27</v>
      </c>
      <c r="H811" s="1" t="s">
        <v>28</v>
      </c>
      <c r="I811" s="1" t="s">
        <v>16</v>
      </c>
      <c r="J811" s="1" t="s">
        <v>23</v>
      </c>
      <c r="K811" s="1" t="s">
        <v>16</v>
      </c>
      <c r="L811" s="1" t="s">
        <v>16</v>
      </c>
      <c r="M811" s="1" t="s">
        <v>16</v>
      </c>
      <c r="N811" s="1" t="s">
        <v>16</v>
      </c>
      <c r="O811" s="1">
        <v>71.2</v>
      </c>
      <c r="P811" s="1">
        <v>2.0</v>
      </c>
    </row>
    <row r="812">
      <c r="A812" s="1" t="s">
        <v>29</v>
      </c>
      <c r="B812" s="1" t="s">
        <v>1733</v>
      </c>
      <c r="C812" s="2" t="s">
        <v>1705</v>
      </c>
      <c r="D812" s="1" t="s">
        <v>19</v>
      </c>
      <c r="E812" s="3" t="str">
        <f>HYPERLINK("https://fyndiq.se/produkt/39da1aee428a4f32/", "2-Pack ONEPLUS 12 Skärmskydd - Härdat Glas 9H - Super kvalitet 3D")</f>
        <v>2-Pack ONEPLUS 12 Skärmskydd - Härdat Glas 9H - Super kvalitet 3D</v>
      </c>
      <c r="F812" s="1" t="s">
        <v>1029</v>
      </c>
      <c r="G812" s="1" t="s">
        <v>1030</v>
      </c>
      <c r="H812" s="1" t="s">
        <v>1031</v>
      </c>
      <c r="I812" s="1" t="s">
        <v>16</v>
      </c>
      <c r="J812" s="1" t="s">
        <v>23</v>
      </c>
      <c r="K812" s="1" t="s">
        <v>16</v>
      </c>
      <c r="L812" s="1" t="s">
        <v>16</v>
      </c>
      <c r="M812" s="1" t="s">
        <v>16</v>
      </c>
      <c r="N812" s="1" t="s">
        <v>16</v>
      </c>
      <c r="O812" s="1">
        <v>71.2</v>
      </c>
      <c r="P812" s="1">
        <v>1.0</v>
      </c>
    </row>
    <row r="813">
      <c r="A813" s="1" t="s">
        <v>29</v>
      </c>
      <c r="B813" s="1" t="s">
        <v>1734</v>
      </c>
      <c r="C813" s="2" t="s">
        <v>1705</v>
      </c>
      <c r="D813" s="1" t="s">
        <v>19</v>
      </c>
      <c r="E813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813" s="1" t="s">
        <v>1058</v>
      </c>
      <c r="G813" s="1" t="s">
        <v>1059</v>
      </c>
      <c r="H813" s="1" t="s">
        <v>1060</v>
      </c>
      <c r="I813" s="1" t="s">
        <v>16</v>
      </c>
      <c r="J813" s="1" t="s">
        <v>23</v>
      </c>
      <c r="K813" s="1" t="s">
        <v>16</v>
      </c>
      <c r="L813" s="1" t="s">
        <v>16</v>
      </c>
      <c r="M813" s="1" t="s">
        <v>16</v>
      </c>
      <c r="N813" s="1" t="s">
        <v>16</v>
      </c>
      <c r="O813" s="1">
        <v>95.2</v>
      </c>
      <c r="P813" s="1">
        <v>1.0</v>
      </c>
    </row>
    <row r="814">
      <c r="A814" s="1" t="s">
        <v>29</v>
      </c>
      <c r="B814" s="1" t="s">
        <v>1735</v>
      </c>
      <c r="C814" s="2" t="s">
        <v>1705</v>
      </c>
      <c r="D814" s="1" t="s">
        <v>19</v>
      </c>
      <c r="E814" s="3" t="str">
        <f>HYPERLINK("https://fyndiq.se/produkt/aa758da5b0c840bb/", "Samsung Galaxy S21 5G - Härdat Glas 9H - Super Kvalitet 3D")</f>
        <v>Samsung Galaxy S21 5G - Härdat Glas 9H - Super Kvalitet 3D</v>
      </c>
      <c r="F814" s="1" t="s">
        <v>219</v>
      </c>
      <c r="G814" s="1" t="s">
        <v>220</v>
      </c>
      <c r="H814" s="1" t="s">
        <v>221</v>
      </c>
      <c r="I814" s="1" t="s">
        <v>16</v>
      </c>
      <c r="J814" s="1" t="s">
        <v>23</v>
      </c>
      <c r="K814" s="1" t="s">
        <v>16</v>
      </c>
      <c r="L814" s="1" t="s">
        <v>16</v>
      </c>
      <c r="M814" s="1" t="s">
        <v>16</v>
      </c>
      <c r="N814" s="1" t="s">
        <v>16</v>
      </c>
      <c r="O814" s="1">
        <v>55.2</v>
      </c>
      <c r="P814" s="1">
        <v>1.0</v>
      </c>
    </row>
    <row r="815">
      <c r="A815" s="1" t="s">
        <v>29</v>
      </c>
      <c r="B815" s="1" t="s">
        <v>1736</v>
      </c>
      <c r="C815" s="2" t="s">
        <v>1705</v>
      </c>
      <c r="D815" s="1" t="s">
        <v>19</v>
      </c>
      <c r="E815" s="3" t="str">
        <f t="shared" ref="E815:E816" si="9">HYPERLINK("https://fyndiq.se/produkt/13e76851ca504320/", "2-Pack Samsung Galaxy S22 Ultra - Härdat glas 9H - Top kvalitet")</f>
        <v>2-Pack Samsung Galaxy S22 Ultra - Härdat glas 9H - Top kvalitet</v>
      </c>
      <c r="F815" s="1" t="s">
        <v>140</v>
      </c>
      <c r="G815" s="1" t="s">
        <v>141</v>
      </c>
      <c r="H815" s="1" t="s">
        <v>142</v>
      </c>
      <c r="I815" s="1" t="s">
        <v>16</v>
      </c>
      <c r="J815" s="1" t="s">
        <v>23</v>
      </c>
      <c r="K815" s="1" t="s">
        <v>16</v>
      </c>
      <c r="L815" s="1" t="s">
        <v>16</v>
      </c>
      <c r="M815" s="1" t="s">
        <v>16</v>
      </c>
      <c r="N815" s="1" t="s">
        <v>16</v>
      </c>
      <c r="O815" s="1">
        <v>63.2</v>
      </c>
      <c r="P815" s="1">
        <v>1.0</v>
      </c>
    </row>
    <row r="816">
      <c r="A816" s="1" t="s">
        <v>29</v>
      </c>
      <c r="B816" s="1" t="s">
        <v>1737</v>
      </c>
      <c r="C816" s="2" t="s">
        <v>1705</v>
      </c>
      <c r="D816" s="1" t="s">
        <v>19</v>
      </c>
      <c r="E816" s="3" t="str">
        <f t="shared" si="9"/>
        <v>2-Pack Samsung Galaxy S22 Ultra - Härdat glas 9H - Top kvalitet</v>
      </c>
      <c r="F816" s="1" t="s">
        <v>140</v>
      </c>
      <c r="G816" s="1" t="s">
        <v>141</v>
      </c>
      <c r="H816" s="1" t="s">
        <v>142</v>
      </c>
      <c r="I816" s="1" t="s">
        <v>16</v>
      </c>
      <c r="J816" s="1" t="s">
        <v>23</v>
      </c>
      <c r="K816" s="1" t="s">
        <v>16</v>
      </c>
      <c r="L816" s="1" t="s">
        <v>16</v>
      </c>
      <c r="M816" s="1" t="s">
        <v>16</v>
      </c>
      <c r="N816" s="1" t="s">
        <v>16</v>
      </c>
      <c r="O816" s="1">
        <v>63.2</v>
      </c>
      <c r="P816" s="1">
        <v>1.0</v>
      </c>
    </row>
    <row r="817">
      <c r="A817" s="1" t="s">
        <v>29</v>
      </c>
      <c r="B817" s="1" t="s">
        <v>1738</v>
      </c>
      <c r="C817" s="2" t="s">
        <v>1705</v>
      </c>
      <c r="D817" s="1" t="s">
        <v>19</v>
      </c>
      <c r="E817" s="3" t="str">
        <f>HYPERLINK("https://fyndiq.se/produkt/c6f3e47a88184e8d/", "2-Pack SAMSUNG A55 Skärmskydd - Härdat Glas 9H - Super kvalitet 3D")</f>
        <v>2-Pack SAMSUNG A55 Skärmskydd - Härdat Glas 9H - Super kvalitet 3D</v>
      </c>
      <c r="F817" s="1" t="s">
        <v>83</v>
      </c>
      <c r="G817" s="1" t="s">
        <v>84</v>
      </c>
      <c r="H817" s="1" t="s">
        <v>85</v>
      </c>
      <c r="I817" s="1" t="s">
        <v>16</v>
      </c>
      <c r="J817" s="1" t="s">
        <v>23</v>
      </c>
      <c r="K817" s="1" t="s">
        <v>16</v>
      </c>
      <c r="L817" s="1" t="s">
        <v>16</v>
      </c>
      <c r="M817" s="1" t="s">
        <v>16</v>
      </c>
      <c r="N817" s="1" t="s">
        <v>16</v>
      </c>
      <c r="O817" s="1">
        <v>63.2</v>
      </c>
      <c r="P817" s="1">
        <v>1.0</v>
      </c>
    </row>
    <row r="818">
      <c r="A818" s="1" t="s">
        <v>29</v>
      </c>
      <c r="B818" s="1" t="s">
        <v>1739</v>
      </c>
      <c r="C818" s="2" t="s">
        <v>1705</v>
      </c>
      <c r="D818" s="1" t="s">
        <v>19</v>
      </c>
      <c r="E818" s="3" t="str">
        <f>HYPERLINK("https://fyndiq.se/produkt/2030c5450cfb4338/", "2 Pack Huawei P30 Pro - Härdat glas 9H – 3D Super kvalitet")</f>
        <v>2 Pack Huawei P30 Pro - Härdat glas 9H – 3D Super kvalitet</v>
      </c>
      <c r="F818" s="1" t="s">
        <v>1091</v>
      </c>
      <c r="G818" s="1" t="s">
        <v>1092</v>
      </c>
      <c r="H818" s="1" t="s">
        <v>1093</v>
      </c>
      <c r="I818" s="1" t="s">
        <v>16</v>
      </c>
      <c r="J818" s="1" t="s">
        <v>23</v>
      </c>
      <c r="K818" s="1" t="s">
        <v>16</v>
      </c>
      <c r="L818" s="1" t="s">
        <v>16</v>
      </c>
      <c r="M818" s="1" t="s">
        <v>16</v>
      </c>
      <c r="N818" s="1" t="s">
        <v>16</v>
      </c>
      <c r="O818" s="1">
        <v>71.2</v>
      </c>
      <c r="P818" s="1">
        <v>1.0</v>
      </c>
    </row>
    <row r="819">
      <c r="A819" s="1" t="s">
        <v>29</v>
      </c>
      <c r="B819" s="1" t="s">
        <v>1740</v>
      </c>
      <c r="C819" s="2" t="s">
        <v>1705</v>
      </c>
      <c r="D819" s="1" t="s">
        <v>19</v>
      </c>
      <c r="E819" s="3" t="str">
        <f>HYPERLINK("https://fyndiq.se/produkt/9f0d3f0d075b4390/", "Iphone 12 Pro Max - härdat glas 9H - Top Kvalitet Skärmskydd")</f>
        <v>Iphone 12 Pro Max - härdat glas 9H - Top Kvalitet Skärmskydd</v>
      </c>
      <c r="F819" s="1" t="s">
        <v>1741</v>
      </c>
      <c r="G819" s="1" t="s">
        <v>1742</v>
      </c>
      <c r="H819" s="1" t="s">
        <v>1743</v>
      </c>
      <c r="I819" s="1" t="s">
        <v>16</v>
      </c>
      <c r="J819" s="1" t="s">
        <v>23</v>
      </c>
      <c r="K819" s="1" t="s">
        <v>16</v>
      </c>
      <c r="L819" s="1" t="s">
        <v>16</v>
      </c>
      <c r="M819" s="1" t="s">
        <v>16</v>
      </c>
      <c r="N819" s="1" t="s">
        <v>16</v>
      </c>
      <c r="O819" s="1">
        <v>47.2</v>
      </c>
      <c r="P819" s="1">
        <v>1.0</v>
      </c>
    </row>
    <row r="820">
      <c r="A820" s="1" t="s">
        <v>29</v>
      </c>
      <c r="B820" s="1" t="s">
        <v>1744</v>
      </c>
      <c r="C820" s="2" t="s">
        <v>1705</v>
      </c>
      <c r="D820" s="1" t="s">
        <v>19</v>
      </c>
      <c r="E820" s="3" t="str">
        <f>HYPERLINK("https://fyndiq.se/produkt/56c72c0ba5f749b5/", "2-Pack SAMSUNG S24 Skärmskydd - Härdat Glas 9H - Super kvalitet 3D")</f>
        <v>2-Pack SAMSUNG S24 Skärmskydd - Härdat Glas 9H - Super kvalitet 3D</v>
      </c>
      <c r="F820" s="1" t="s">
        <v>263</v>
      </c>
      <c r="G820" s="1" t="s">
        <v>264</v>
      </c>
      <c r="H820" s="1" t="s">
        <v>265</v>
      </c>
      <c r="I820" s="1" t="s">
        <v>16</v>
      </c>
      <c r="J820" s="1" t="s">
        <v>23</v>
      </c>
      <c r="K820" s="1" t="s">
        <v>16</v>
      </c>
      <c r="L820" s="1" t="s">
        <v>16</v>
      </c>
      <c r="M820" s="1" t="s">
        <v>16</v>
      </c>
      <c r="N820" s="1" t="s">
        <v>16</v>
      </c>
      <c r="O820" s="1">
        <v>71.2</v>
      </c>
      <c r="P820" s="1">
        <v>1.0</v>
      </c>
    </row>
    <row r="821">
      <c r="A821" s="1" t="s">
        <v>29</v>
      </c>
      <c r="B821" s="1" t="s">
        <v>1745</v>
      </c>
      <c r="C821" s="2" t="s">
        <v>1705</v>
      </c>
      <c r="D821" s="1" t="s">
        <v>19</v>
      </c>
      <c r="E821" s="3" t="str">
        <f>HYPERLINK("https://fyndiq.se/produkt/7c990866bb87402c/", "2-Pack Xiaomi 11 Lite 5G NE - Härdat Glas 9H - Super kvalitet 3D")</f>
        <v>2-Pack Xiaomi 11 Lite 5G NE - Härdat Glas 9H - Super kvalitet 3D</v>
      </c>
      <c r="F821" s="1" t="s">
        <v>544</v>
      </c>
      <c r="G821" s="1" t="s">
        <v>545</v>
      </c>
      <c r="H821" s="1" t="s">
        <v>546</v>
      </c>
      <c r="I821" s="1" t="s">
        <v>16</v>
      </c>
      <c r="J821" s="1" t="s">
        <v>23</v>
      </c>
      <c r="K821" s="1" t="s">
        <v>16</v>
      </c>
      <c r="L821" s="1" t="s">
        <v>16</v>
      </c>
      <c r="M821" s="1" t="s">
        <v>16</v>
      </c>
      <c r="N821" s="1" t="s">
        <v>16</v>
      </c>
      <c r="O821" s="1">
        <v>63.2</v>
      </c>
      <c r="P821" s="1">
        <v>1.0</v>
      </c>
    </row>
    <row r="822">
      <c r="A822" s="1" t="s">
        <v>29</v>
      </c>
      <c r="B822" s="1" t="s">
        <v>1746</v>
      </c>
      <c r="C822" s="2" t="s">
        <v>1705</v>
      </c>
      <c r="D822" s="1" t="s">
        <v>19</v>
      </c>
      <c r="E82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22" s="1" t="s">
        <v>311</v>
      </c>
      <c r="G822" s="1" t="s">
        <v>312</v>
      </c>
      <c r="H822" s="1" t="s">
        <v>313</v>
      </c>
      <c r="I822" s="1" t="s">
        <v>16</v>
      </c>
      <c r="J822" s="1" t="s">
        <v>23</v>
      </c>
      <c r="K822" s="1" t="s">
        <v>16</v>
      </c>
      <c r="L822" s="1" t="s">
        <v>16</v>
      </c>
      <c r="M822" s="1" t="s">
        <v>16</v>
      </c>
      <c r="N822" s="1" t="s">
        <v>16</v>
      </c>
      <c r="O822" s="1">
        <v>71.2</v>
      </c>
      <c r="P822" s="1">
        <v>1.0</v>
      </c>
    </row>
    <row r="823">
      <c r="A823" s="1" t="s">
        <v>29</v>
      </c>
      <c r="B823" s="1" t="s">
        <v>1747</v>
      </c>
      <c r="C823" s="2" t="s">
        <v>1705</v>
      </c>
      <c r="D823" s="1" t="s">
        <v>19</v>
      </c>
      <c r="E8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23" s="1" t="s">
        <v>26</v>
      </c>
      <c r="G823" s="1" t="s">
        <v>27</v>
      </c>
      <c r="H823" s="1" t="s">
        <v>28</v>
      </c>
      <c r="I823" s="1" t="s">
        <v>16</v>
      </c>
      <c r="J823" s="1" t="s">
        <v>23</v>
      </c>
      <c r="K823" s="1" t="s">
        <v>16</v>
      </c>
      <c r="L823" s="1" t="s">
        <v>16</v>
      </c>
      <c r="M823" s="1" t="s">
        <v>16</v>
      </c>
      <c r="N823" s="1" t="s">
        <v>16</v>
      </c>
      <c r="O823" s="1">
        <v>71.2</v>
      </c>
      <c r="P823" s="1">
        <v>1.0</v>
      </c>
    </row>
    <row r="824">
      <c r="A824" s="1" t="s">
        <v>29</v>
      </c>
      <c r="B824" s="1" t="s">
        <v>1748</v>
      </c>
      <c r="C824" s="2" t="s">
        <v>1705</v>
      </c>
      <c r="D824" s="1" t="s">
        <v>19</v>
      </c>
      <c r="E824" s="3" t="str">
        <f>HYPERLINK("https://fyndiq.se/produkt/530752ec5aec4dfd/", "Linsskydd S21 Kamera - Härdat Glas 9H - Super Kvalitativt 3D")</f>
        <v>Linsskydd S21 Kamera - Härdat Glas 9H - Super Kvalitativt 3D</v>
      </c>
      <c r="F824" s="1" t="s">
        <v>1749</v>
      </c>
      <c r="G824" s="1" t="s">
        <v>1750</v>
      </c>
      <c r="H824" s="1" t="s">
        <v>1751</v>
      </c>
      <c r="I824" s="1" t="s">
        <v>16</v>
      </c>
      <c r="J824" s="1" t="s">
        <v>23</v>
      </c>
      <c r="K824" s="1" t="s">
        <v>16</v>
      </c>
      <c r="L824" s="1" t="s">
        <v>16</v>
      </c>
      <c r="M824" s="1" t="s">
        <v>16</v>
      </c>
      <c r="N824" s="1" t="s">
        <v>16</v>
      </c>
      <c r="O824" s="1">
        <v>47.2</v>
      </c>
      <c r="P824" s="1">
        <v>1.0</v>
      </c>
    </row>
    <row r="825">
      <c r="A825" s="1" t="s">
        <v>29</v>
      </c>
      <c r="B825" s="1" t="s">
        <v>1752</v>
      </c>
      <c r="C825" s="2" t="s">
        <v>1705</v>
      </c>
      <c r="D825" s="1" t="s">
        <v>19</v>
      </c>
      <c r="E825" s="3" t="str">
        <f>HYPERLINK("https://fyndiq.se/produkt/ba779dee822b425d/", "2-Pack Linsskydd S20 Ultra Kamera - Härdat Glas 9H - Super 3D")</f>
        <v>2-Pack Linsskydd S20 Ultra Kamera - Härdat Glas 9H - Super 3D</v>
      </c>
      <c r="F825" s="1" t="s">
        <v>1753</v>
      </c>
      <c r="G825" s="1" t="s">
        <v>1754</v>
      </c>
      <c r="H825" s="1" t="s">
        <v>1755</v>
      </c>
      <c r="I825" s="1" t="s">
        <v>16</v>
      </c>
      <c r="J825" s="1" t="s">
        <v>23</v>
      </c>
      <c r="K825" s="1" t="s">
        <v>16</v>
      </c>
      <c r="L825" s="1" t="s">
        <v>16</v>
      </c>
      <c r="M825" s="1" t="s">
        <v>16</v>
      </c>
      <c r="N825" s="1" t="s">
        <v>16</v>
      </c>
      <c r="O825" s="1">
        <v>55.2</v>
      </c>
      <c r="P825" s="1">
        <v>1.0</v>
      </c>
    </row>
    <row r="826">
      <c r="A826" s="1" t="s">
        <v>29</v>
      </c>
      <c r="B826" s="1" t="s">
        <v>1756</v>
      </c>
      <c r="C826" s="2" t="s">
        <v>1705</v>
      </c>
      <c r="D826" s="1" t="s">
        <v>19</v>
      </c>
      <c r="E826" s="3" t="str">
        <f>HYPERLINK("https://fyndiq.se/produkt/860b7dade19d4d2f/", "2-Pack XIAOMI REDMI A3 Skärmskydd - Härdat Glas 9H - Super kvalitet 3D")</f>
        <v>2-Pack XIAOMI REDMI A3 Skärmskydd - Härdat Glas 9H - Super kvalitet 3D</v>
      </c>
      <c r="F826" s="1" t="s">
        <v>200</v>
      </c>
      <c r="G826" s="1" t="s">
        <v>201</v>
      </c>
      <c r="H826" s="1" t="s">
        <v>202</v>
      </c>
      <c r="I826" s="1" t="s">
        <v>16</v>
      </c>
      <c r="J826" s="1" t="s">
        <v>23</v>
      </c>
      <c r="K826" s="1" t="s">
        <v>16</v>
      </c>
      <c r="L826" s="1" t="s">
        <v>16</v>
      </c>
      <c r="M826" s="1" t="s">
        <v>16</v>
      </c>
      <c r="N826" s="1" t="s">
        <v>16</v>
      </c>
      <c r="O826" s="1">
        <v>63.2</v>
      </c>
      <c r="P826" s="1">
        <v>1.0</v>
      </c>
    </row>
    <row r="827">
      <c r="A827" s="1" t="s">
        <v>29</v>
      </c>
      <c r="B827" s="1" t="s">
        <v>1757</v>
      </c>
      <c r="C827" s="2" t="s">
        <v>1705</v>
      </c>
      <c r="D827" s="1" t="s">
        <v>19</v>
      </c>
      <c r="E827" s="3" t="str">
        <f>HYPERLINK("https://fyndiq.se/produkt/13e76851ca504320/", "2-Pack Samsung Galaxy S22 Ultra - Härdat glas 9H - Top kvalitet")</f>
        <v>2-Pack Samsung Galaxy S22 Ultra - Härdat glas 9H - Top kvalitet</v>
      </c>
      <c r="F827" s="1" t="s">
        <v>140</v>
      </c>
      <c r="G827" s="1" t="s">
        <v>141</v>
      </c>
      <c r="H827" s="1" t="s">
        <v>142</v>
      </c>
      <c r="I827" s="1" t="s">
        <v>16</v>
      </c>
      <c r="J827" s="1" t="s">
        <v>23</v>
      </c>
      <c r="K827" s="1" t="s">
        <v>16</v>
      </c>
      <c r="L827" s="1" t="s">
        <v>16</v>
      </c>
      <c r="M827" s="1" t="s">
        <v>16</v>
      </c>
      <c r="N827" s="1" t="s">
        <v>16</v>
      </c>
      <c r="O827" s="1">
        <v>63.2</v>
      </c>
      <c r="P827" s="1">
        <v>1.0</v>
      </c>
    </row>
    <row r="828">
      <c r="A828" s="1" t="s">
        <v>29</v>
      </c>
      <c r="B828" s="1" t="s">
        <v>1758</v>
      </c>
      <c r="C828" s="2" t="s">
        <v>1705</v>
      </c>
      <c r="D828" s="1" t="s">
        <v>19</v>
      </c>
      <c r="E82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28" s="1" t="s">
        <v>26</v>
      </c>
      <c r="G828" s="1" t="s">
        <v>27</v>
      </c>
      <c r="H828" s="1" t="s">
        <v>28</v>
      </c>
      <c r="I828" s="1" t="s">
        <v>16</v>
      </c>
      <c r="J828" s="1" t="s">
        <v>23</v>
      </c>
      <c r="K828" s="1" t="s">
        <v>16</v>
      </c>
      <c r="L828" s="1" t="s">
        <v>16</v>
      </c>
      <c r="M828" s="1" t="s">
        <v>16</v>
      </c>
      <c r="N828" s="1" t="s">
        <v>16</v>
      </c>
      <c r="O828" s="1">
        <v>71.2</v>
      </c>
      <c r="P828" s="1">
        <v>1.0</v>
      </c>
    </row>
    <row r="829">
      <c r="A829" s="1" t="s">
        <v>29</v>
      </c>
      <c r="B829" s="1" t="s">
        <v>1759</v>
      </c>
      <c r="C829" s="2" t="s">
        <v>1705</v>
      </c>
      <c r="D829" s="1" t="s">
        <v>19</v>
      </c>
      <c r="E829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829" s="1" t="s">
        <v>1278</v>
      </c>
      <c r="G829" s="1" t="s">
        <v>1279</v>
      </c>
      <c r="H829" s="1" t="s">
        <v>1280</v>
      </c>
      <c r="I829" s="1" t="s">
        <v>16</v>
      </c>
      <c r="J829" s="1" t="s">
        <v>23</v>
      </c>
      <c r="K829" s="1" t="s">
        <v>16</v>
      </c>
      <c r="L829" s="1" t="s">
        <v>16</v>
      </c>
      <c r="M829" s="1" t="s">
        <v>16</v>
      </c>
      <c r="N829" s="1" t="s">
        <v>16</v>
      </c>
      <c r="O829" s="1">
        <v>63.2</v>
      </c>
      <c r="P829" s="1">
        <v>1.0</v>
      </c>
    </row>
    <row r="830">
      <c r="A830" s="1" t="s">
        <v>29</v>
      </c>
      <c r="B830" s="1" t="s">
        <v>1760</v>
      </c>
      <c r="C830" s="2" t="s">
        <v>1705</v>
      </c>
      <c r="D830" s="1" t="s">
        <v>19</v>
      </c>
      <c r="E830" s="3" t="str">
        <f>HYPERLINK("https://fyndiq.se/produkt/13429430b0324fde/", "2-Pack Samsung Galaxy A23 5G - Härdat Glas 9H - Super Kvalitet 3D")</f>
        <v>2-Pack Samsung Galaxy A23 5G - Härdat Glas 9H - Super Kvalitet 3D</v>
      </c>
      <c r="F830" s="1" t="s">
        <v>1761</v>
      </c>
      <c r="G830" s="1" t="s">
        <v>1762</v>
      </c>
      <c r="H830" s="1" t="s">
        <v>1763</v>
      </c>
      <c r="I830" s="1" t="s">
        <v>16</v>
      </c>
      <c r="J830" s="1" t="s">
        <v>23</v>
      </c>
      <c r="K830" s="1" t="s">
        <v>16</v>
      </c>
      <c r="L830" s="1" t="s">
        <v>16</v>
      </c>
      <c r="M830" s="1" t="s">
        <v>16</v>
      </c>
      <c r="N830" s="1" t="s">
        <v>16</v>
      </c>
      <c r="O830" s="1">
        <v>63.2</v>
      </c>
      <c r="P830" s="1">
        <v>1.0</v>
      </c>
    </row>
    <row r="831">
      <c r="A831" s="1" t="s">
        <v>29</v>
      </c>
      <c r="B831" s="1" t="s">
        <v>1764</v>
      </c>
      <c r="C831" s="2" t="s">
        <v>1705</v>
      </c>
      <c r="D831" s="1" t="s">
        <v>19</v>
      </c>
      <c r="E831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31" s="1" t="s">
        <v>1765</v>
      </c>
      <c r="G831" s="1" t="s">
        <v>1766</v>
      </c>
      <c r="H831" s="1" t="s">
        <v>1767</v>
      </c>
      <c r="I831" s="1" t="s">
        <v>16</v>
      </c>
      <c r="J831" s="1" t="s">
        <v>23</v>
      </c>
      <c r="K831" s="1" t="s">
        <v>16</v>
      </c>
      <c r="L831" s="1" t="s">
        <v>16</v>
      </c>
      <c r="M831" s="1" t="s">
        <v>16</v>
      </c>
      <c r="N831" s="1" t="s">
        <v>16</v>
      </c>
      <c r="O831" s="1">
        <v>63.2</v>
      </c>
      <c r="P831" s="1">
        <v>1.0</v>
      </c>
    </row>
    <row r="832">
      <c r="A832" s="1" t="s">
        <v>29</v>
      </c>
      <c r="B832" s="1" t="s">
        <v>1768</v>
      </c>
      <c r="C832" s="2" t="s">
        <v>1705</v>
      </c>
      <c r="D832" s="1" t="s">
        <v>19</v>
      </c>
      <c r="E832" s="3" t="str">
        <f>HYPERLINK("https://fyndiq.se/produkt/66924f1ff238487e/", "2-Pack GOOGLE PIXEL 7A Skärmskydd - Härdat Glas 9H - Super kvalitet 3D")</f>
        <v>2-Pack GOOGLE PIXEL 7A Skärmskydd - Härdat Glas 9H - Super kvalitet 3D</v>
      </c>
      <c r="F832" s="1" t="s">
        <v>315</v>
      </c>
      <c r="G832" s="1" t="s">
        <v>316</v>
      </c>
      <c r="H832" s="1" t="s">
        <v>317</v>
      </c>
      <c r="I832" s="1" t="s">
        <v>16</v>
      </c>
      <c r="J832" s="1" t="s">
        <v>23</v>
      </c>
      <c r="K832" s="1" t="s">
        <v>16</v>
      </c>
      <c r="L832" s="1" t="s">
        <v>16</v>
      </c>
      <c r="M832" s="1" t="s">
        <v>16</v>
      </c>
      <c r="N832" s="1" t="s">
        <v>16</v>
      </c>
      <c r="O832" s="1">
        <v>63.2</v>
      </c>
      <c r="P832" s="1">
        <v>1.0</v>
      </c>
    </row>
    <row r="833">
      <c r="A833" s="1" t="s">
        <v>29</v>
      </c>
      <c r="B833" s="1" t="s">
        <v>1769</v>
      </c>
      <c r="C833" s="2" t="s">
        <v>1705</v>
      </c>
      <c r="D833" s="1" t="s">
        <v>19</v>
      </c>
      <c r="E833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833" s="1" t="s">
        <v>1664</v>
      </c>
      <c r="G833" s="1" t="s">
        <v>1665</v>
      </c>
      <c r="H833" s="1" t="s">
        <v>1666</v>
      </c>
      <c r="I833" s="1" t="s">
        <v>16</v>
      </c>
      <c r="J833" s="1" t="s">
        <v>23</v>
      </c>
      <c r="K833" s="1" t="s">
        <v>16</v>
      </c>
      <c r="L833" s="1" t="s">
        <v>16</v>
      </c>
      <c r="M833" s="1" t="s">
        <v>16</v>
      </c>
      <c r="N833" s="1" t="s">
        <v>16</v>
      </c>
      <c r="O833" s="1">
        <v>71.2</v>
      </c>
      <c r="P833" s="1">
        <v>1.0</v>
      </c>
    </row>
    <row r="834">
      <c r="A834" s="1" t="s">
        <v>29</v>
      </c>
      <c r="B834" s="1" t="s">
        <v>1770</v>
      </c>
      <c r="C834" s="2" t="s">
        <v>1705</v>
      </c>
      <c r="D834" s="1" t="s">
        <v>19</v>
      </c>
      <c r="E834" s="3" t="str">
        <f>HYPERLINK("https://fyndiq.se/produkt/41cea0d4a42e446e/", "2 Pack Linsskydd Samsung Galaxy S22 - Härdat Glas 9H - Super 3D")</f>
        <v>2 Pack Linsskydd Samsung Galaxy S22 - Härdat Glas 9H - Super 3D</v>
      </c>
      <c r="F834" s="1" t="s">
        <v>1771</v>
      </c>
      <c r="G834" s="1" t="s">
        <v>1772</v>
      </c>
      <c r="H834" s="1" t="s">
        <v>1773</v>
      </c>
      <c r="I834" s="1" t="s">
        <v>16</v>
      </c>
      <c r="J834" s="1" t="s">
        <v>23</v>
      </c>
      <c r="K834" s="1" t="s">
        <v>16</v>
      </c>
      <c r="L834" s="1" t="s">
        <v>16</v>
      </c>
      <c r="M834" s="1" t="s">
        <v>16</v>
      </c>
      <c r="N834" s="1" t="s">
        <v>16</v>
      </c>
      <c r="O834" s="1">
        <v>63.2</v>
      </c>
      <c r="P834" s="1">
        <v>1.0</v>
      </c>
    </row>
    <row r="835">
      <c r="A835" s="1" t="s">
        <v>29</v>
      </c>
      <c r="B835" s="1" t="s">
        <v>1774</v>
      </c>
      <c r="C835" s="2" t="s">
        <v>1705</v>
      </c>
      <c r="D835" s="1" t="s">
        <v>19</v>
      </c>
      <c r="E835" s="3" t="str">
        <f>HYPERLINK("https://fyndiq.se/produkt/c26c9ffef37a436a/", "2-Pack Samsung A35 5G Skärmskydd i Härdat Glas")</f>
        <v>2-Pack Samsung A35 5G Skärmskydd i Härdat Glas</v>
      </c>
      <c r="F835" s="1" t="s">
        <v>432</v>
      </c>
      <c r="G835" s="1" t="s">
        <v>433</v>
      </c>
      <c r="H835" s="1" t="s">
        <v>434</v>
      </c>
      <c r="I835" s="1" t="s">
        <v>16</v>
      </c>
      <c r="J835" s="1" t="s">
        <v>23</v>
      </c>
      <c r="K835" s="1" t="s">
        <v>16</v>
      </c>
      <c r="L835" s="1" t="s">
        <v>16</v>
      </c>
      <c r="M835" s="1" t="s">
        <v>16</v>
      </c>
      <c r="N835" s="1" t="s">
        <v>16</v>
      </c>
      <c r="O835" s="1">
        <v>63.2</v>
      </c>
      <c r="P835" s="1">
        <v>1.0</v>
      </c>
    </row>
    <row r="836">
      <c r="A836" s="1" t="s">
        <v>29</v>
      </c>
      <c r="B836" s="1" t="s">
        <v>1775</v>
      </c>
      <c r="C836" s="2" t="s">
        <v>1705</v>
      </c>
      <c r="D836" s="1" t="s">
        <v>19</v>
      </c>
      <c r="E836" s="3" t="str">
        <f>HYPERLINK("https://fyndiq.se/produkt/9e488e35f28b4b0b/", "2-Pack GOOGLE PIXEL 6A Skärmskydd - Härdat Glas 9H - Super kvalitet 3D")</f>
        <v>2-Pack GOOGLE PIXEL 6A Skärmskydd - Härdat Glas 9H - Super kvalitet 3D</v>
      </c>
      <c r="F836" s="1" t="s">
        <v>196</v>
      </c>
      <c r="G836" s="1" t="s">
        <v>197</v>
      </c>
      <c r="H836" s="1" t="s">
        <v>198</v>
      </c>
      <c r="I836" s="1" t="s">
        <v>16</v>
      </c>
      <c r="J836" s="1" t="s">
        <v>23</v>
      </c>
      <c r="K836" s="1" t="s">
        <v>16</v>
      </c>
      <c r="L836" s="1" t="s">
        <v>16</v>
      </c>
      <c r="M836" s="1" t="s">
        <v>16</v>
      </c>
      <c r="N836" s="1" t="s">
        <v>16</v>
      </c>
      <c r="O836" s="1">
        <v>63.2</v>
      </c>
      <c r="P836" s="1">
        <v>1.0</v>
      </c>
    </row>
    <row r="837">
      <c r="A837" s="1" t="s">
        <v>29</v>
      </c>
      <c r="B837" s="1" t="s">
        <v>1776</v>
      </c>
      <c r="C837" s="2" t="s">
        <v>1705</v>
      </c>
      <c r="D837" s="1" t="s">
        <v>19</v>
      </c>
      <c r="E837" s="3" t="str">
        <f>HYPERLINK("https://fyndiq.se/produkt/bd84362587364f02/", "2-Pack GOOGLE PIXEL 8 Skärmskydd - Härdat Glas 9H - Super kvalitet 3D")</f>
        <v>2-Pack GOOGLE PIXEL 8 Skärmskydd - Härdat Glas 9H - Super kvalitet 3D</v>
      </c>
      <c r="F837" s="1" t="s">
        <v>254</v>
      </c>
      <c r="G837" s="1" t="s">
        <v>255</v>
      </c>
      <c r="H837" s="1" t="s">
        <v>256</v>
      </c>
      <c r="I837" s="1" t="s">
        <v>16</v>
      </c>
      <c r="J837" s="1" t="s">
        <v>23</v>
      </c>
      <c r="K837" s="1" t="s">
        <v>16</v>
      </c>
      <c r="L837" s="1" t="s">
        <v>16</v>
      </c>
      <c r="M837" s="1" t="s">
        <v>16</v>
      </c>
      <c r="N837" s="1" t="s">
        <v>16</v>
      </c>
      <c r="O837" s="1">
        <v>71.2</v>
      </c>
      <c r="P837" s="1">
        <v>1.0</v>
      </c>
    </row>
    <row r="838">
      <c r="A838" s="1" t="s">
        <v>29</v>
      </c>
      <c r="B838" s="1" t="s">
        <v>1777</v>
      </c>
      <c r="C838" s="2" t="s">
        <v>1705</v>
      </c>
      <c r="D838" s="1" t="s">
        <v>19</v>
      </c>
      <c r="E838" s="3" t="str">
        <f>HYPERLINK("https://fyndiq.se/produkt/5d384cc8795744b0/", "2-Pack Samsung A55 Skärmskydd i Härdat Glas")</f>
        <v>2-Pack Samsung A55 Skärmskydd i Härdat Glas</v>
      </c>
      <c r="F838" s="1" t="s">
        <v>191</v>
      </c>
      <c r="G838" s="1" t="s">
        <v>192</v>
      </c>
      <c r="H838" s="1" t="s">
        <v>193</v>
      </c>
      <c r="I838" s="1" t="s">
        <v>16</v>
      </c>
      <c r="J838" s="1" t="s">
        <v>23</v>
      </c>
      <c r="K838" s="1" t="s">
        <v>16</v>
      </c>
      <c r="L838" s="1" t="s">
        <v>16</v>
      </c>
      <c r="M838" s="1" t="s">
        <v>16</v>
      </c>
      <c r="N838" s="1" t="s">
        <v>16</v>
      </c>
      <c r="O838" s="1">
        <v>63.2</v>
      </c>
      <c r="P838" s="1">
        <v>1.0</v>
      </c>
    </row>
    <row r="839">
      <c r="A839" s="1" t="s">
        <v>29</v>
      </c>
      <c r="B839" s="1" t="s">
        <v>1778</v>
      </c>
      <c r="C839" s="2" t="s">
        <v>1705</v>
      </c>
      <c r="D839" s="1" t="s">
        <v>19</v>
      </c>
      <c r="E839" s="3" t="str">
        <f>HYPERLINK("https://fyndiq.se/produkt/5e95d5a9fc6f49e2/", "Huawei P30 Pro - Härdat glas 9H – 3D Super kvalitet")</f>
        <v>Huawei P30 Pro - Härdat glas 9H – 3D Super kvalitet</v>
      </c>
      <c r="F839" s="1" t="s">
        <v>469</v>
      </c>
      <c r="G839" s="1" t="s">
        <v>470</v>
      </c>
      <c r="H839" s="1" t="s">
        <v>471</v>
      </c>
      <c r="I839" s="1" t="s">
        <v>1311</v>
      </c>
      <c r="J839" s="1" t="s">
        <v>23</v>
      </c>
      <c r="K839" s="1" t="s">
        <v>16</v>
      </c>
      <c r="L839" s="1" t="s">
        <v>16</v>
      </c>
      <c r="M839" s="1" t="s">
        <v>16</v>
      </c>
      <c r="N839" s="1" t="s">
        <v>16</v>
      </c>
      <c r="O839" s="1">
        <v>63.2</v>
      </c>
      <c r="P839" s="1">
        <v>1.0</v>
      </c>
    </row>
    <row r="840">
      <c r="A840" s="1" t="s">
        <v>29</v>
      </c>
      <c r="B840" s="1" t="s">
        <v>1779</v>
      </c>
      <c r="C840" s="2" t="s">
        <v>1705</v>
      </c>
      <c r="D840" s="1" t="s">
        <v>19</v>
      </c>
      <c r="E840" s="3" t="str">
        <f>HYPERLINK("https://fyndiq.se/produkt/1e8f6bb5ed7344de/", "2-Pack Samsung Galaxy s10 Plus - Härdat glas 9H - Super kvalitet")</f>
        <v>2-Pack Samsung Galaxy s10 Plus - Härdat glas 9H - Super kvalitet</v>
      </c>
      <c r="F840" s="1" t="s">
        <v>1508</v>
      </c>
      <c r="G840" s="1" t="s">
        <v>1509</v>
      </c>
      <c r="H840" s="1" t="s">
        <v>1510</v>
      </c>
      <c r="I840" s="1" t="s">
        <v>16</v>
      </c>
      <c r="J840" s="1" t="s">
        <v>23</v>
      </c>
      <c r="K840" s="1" t="s">
        <v>16</v>
      </c>
      <c r="L840" s="1" t="s">
        <v>16</v>
      </c>
      <c r="M840" s="1" t="s">
        <v>16</v>
      </c>
      <c r="N840" s="1" t="s">
        <v>16</v>
      </c>
      <c r="O840" s="1">
        <v>63.2</v>
      </c>
      <c r="P840" s="1">
        <v>1.0</v>
      </c>
    </row>
    <row r="841">
      <c r="A841" s="1" t="s">
        <v>29</v>
      </c>
      <c r="B841" s="1" t="s">
        <v>1780</v>
      </c>
      <c r="C841" s="2" t="s">
        <v>1705</v>
      </c>
      <c r="D841" s="1" t="s">
        <v>19</v>
      </c>
      <c r="E841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41" s="1" t="s">
        <v>539</v>
      </c>
      <c r="G841" s="1" t="s">
        <v>540</v>
      </c>
      <c r="H841" s="1" t="s">
        <v>541</v>
      </c>
      <c r="I841" s="1" t="s">
        <v>16</v>
      </c>
      <c r="J841" s="1" t="s">
        <v>23</v>
      </c>
      <c r="K841" s="1" t="s">
        <v>16</v>
      </c>
      <c r="L841" s="1" t="s">
        <v>16</v>
      </c>
      <c r="M841" s="1" t="s">
        <v>16</v>
      </c>
      <c r="N841" s="1" t="s">
        <v>16</v>
      </c>
      <c r="O841" s="1">
        <v>95.2</v>
      </c>
      <c r="P841" s="1">
        <v>1.0</v>
      </c>
    </row>
    <row r="842">
      <c r="A842" s="1" t="s">
        <v>29</v>
      </c>
      <c r="B842" s="1" t="s">
        <v>1781</v>
      </c>
      <c r="C842" s="2" t="s">
        <v>1705</v>
      </c>
      <c r="D842" s="1" t="s">
        <v>19</v>
      </c>
      <c r="E842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842" s="1" t="s">
        <v>163</v>
      </c>
      <c r="G842" s="1" t="s">
        <v>164</v>
      </c>
      <c r="H842" s="1" t="s">
        <v>165</v>
      </c>
      <c r="I842" s="1" t="s">
        <v>16</v>
      </c>
      <c r="J842" s="1" t="s">
        <v>23</v>
      </c>
      <c r="K842" s="1" t="s">
        <v>16</v>
      </c>
      <c r="L842" s="1" t="s">
        <v>16</v>
      </c>
      <c r="M842" s="1" t="s">
        <v>16</v>
      </c>
      <c r="N842" s="1" t="s">
        <v>16</v>
      </c>
      <c r="O842" s="1">
        <v>63.2</v>
      </c>
      <c r="P842" s="1">
        <v>1.0</v>
      </c>
    </row>
    <row r="843">
      <c r="A843" s="1" t="s">
        <v>29</v>
      </c>
      <c r="B843" s="1" t="s">
        <v>1782</v>
      </c>
      <c r="C843" s="2" t="s">
        <v>1705</v>
      </c>
      <c r="D843" s="1" t="s">
        <v>19</v>
      </c>
      <c r="E84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43" s="1" t="s">
        <v>311</v>
      </c>
      <c r="G843" s="1" t="s">
        <v>312</v>
      </c>
      <c r="H843" s="1" t="s">
        <v>313</v>
      </c>
      <c r="I843" s="1" t="s">
        <v>16</v>
      </c>
      <c r="J843" s="1" t="s">
        <v>23</v>
      </c>
      <c r="K843" s="1" t="s">
        <v>16</v>
      </c>
      <c r="L843" s="1" t="s">
        <v>16</v>
      </c>
      <c r="M843" s="1" t="s">
        <v>16</v>
      </c>
      <c r="N843" s="1" t="s">
        <v>16</v>
      </c>
      <c r="O843" s="1">
        <v>71.2</v>
      </c>
      <c r="P843" s="1">
        <v>1.0</v>
      </c>
    </row>
    <row r="844">
      <c r="A844" s="1" t="s">
        <v>29</v>
      </c>
      <c r="B844" s="1" t="s">
        <v>1783</v>
      </c>
      <c r="C844" s="2" t="s">
        <v>1705</v>
      </c>
      <c r="D844" s="1" t="s">
        <v>19</v>
      </c>
      <c r="E844" s="3" t="str">
        <f>HYPERLINK("https://fyndiq.se/produkt/84cea09838d342cf/", "Sony Xperia 10 V - Härdat Glas 9H - Super Kvalitet 3D Skärmskydd")</f>
        <v>Sony Xperia 10 V - Härdat Glas 9H - Super Kvalitet 3D Skärmskydd</v>
      </c>
      <c r="F844" s="1" t="s">
        <v>1784</v>
      </c>
      <c r="G844" s="1" t="s">
        <v>1785</v>
      </c>
      <c r="H844" s="1" t="s">
        <v>1786</v>
      </c>
      <c r="I844" s="1" t="s">
        <v>16</v>
      </c>
      <c r="J844" s="1" t="s">
        <v>23</v>
      </c>
      <c r="K844" s="1" t="s">
        <v>16</v>
      </c>
      <c r="L844" s="1" t="s">
        <v>16</v>
      </c>
      <c r="M844" s="1" t="s">
        <v>16</v>
      </c>
      <c r="N844" s="1" t="s">
        <v>16</v>
      </c>
      <c r="O844" s="1">
        <v>63.2</v>
      </c>
      <c r="P844" s="1">
        <v>1.0</v>
      </c>
    </row>
    <row r="845">
      <c r="A845" s="1" t="s">
        <v>29</v>
      </c>
      <c r="B845" s="1" t="s">
        <v>1787</v>
      </c>
      <c r="C845" s="2" t="s">
        <v>1705</v>
      </c>
      <c r="D845" s="1" t="s">
        <v>19</v>
      </c>
      <c r="E845" s="3" t="str">
        <f>HYPERLINK("https://fyndiq.se/produkt/cc43d01c37a84f4a/", "Samsung Galaxy S20 FE - Härdat glas 9H - Super kvalitet 3D")</f>
        <v>Samsung Galaxy S20 FE - Härdat glas 9H - Super kvalitet 3D</v>
      </c>
      <c r="F845" s="1" t="s">
        <v>827</v>
      </c>
      <c r="G845" s="1" t="s">
        <v>828</v>
      </c>
      <c r="H845" s="1" t="s">
        <v>829</v>
      </c>
      <c r="I845" s="1" t="s">
        <v>16</v>
      </c>
      <c r="J845" s="1" t="s">
        <v>23</v>
      </c>
      <c r="K845" s="1" t="s">
        <v>16</v>
      </c>
      <c r="L845" s="1" t="s">
        <v>16</v>
      </c>
      <c r="M845" s="1" t="s">
        <v>16</v>
      </c>
      <c r="N845" s="1" t="s">
        <v>16</v>
      </c>
      <c r="O845" s="1">
        <v>55.2</v>
      </c>
      <c r="P845" s="1">
        <v>1.0</v>
      </c>
    </row>
    <row r="846">
      <c r="A846" s="1" t="s">
        <v>29</v>
      </c>
      <c r="B846" s="1" t="s">
        <v>1788</v>
      </c>
      <c r="C846" s="2" t="s">
        <v>1705</v>
      </c>
      <c r="D846" s="1" t="s">
        <v>19</v>
      </c>
      <c r="E846" s="3" t="str">
        <f>HYPERLINK("https://fyndiq.se/produkt/f29c4bc6174d415b/", "2 Pack Samsung Galaxy S8 - Härdat glas 9H - Super kvalitet 3D")</f>
        <v>2 Pack Samsung Galaxy S8 - Härdat glas 9H - Super kvalitet 3D</v>
      </c>
      <c r="F846" s="1" t="s">
        <v>1789</v>
      </c>
      <c r="G846" s="1" t="s">
        <v>1790</v>
      </c>
      <c r="H846" s="1" t="s">
        <v>1791</v>
      </c>
      <c r="I846" s="1" t="s">
        <v>16</v>
      </c>
      <c r="J846" s="1" t="s">
        <v>23</v>
      </c>
      <c r="K846" s="1" t="s">
        <v>16</v>
      </c>
      <c r="L846" s="1" t="s">
        <v>16</v>
      </c>
      <c r="M846" s="1" t="s">
        <v>16</v>
      </c>
      <c r="N846" s="1" t="s">
        <v>16</v>
      </c>
      <c r="O846" s="1">
        <v>63.2</v>
      </c>
      <c r="P846" s="1">
        <v>1.0</v>
      </c>
    </row>
    <row r="847">
      <c r="A847" s="1" t="s">
        <v>29</v>
      </c>
      <c r="B847" s="1" t="s">
        <v>1792</v>
      </c>
      <c r="C847" s="2" t="s">
        <v>1705</v>
      </c>
      <c r="D847" s="1" t="s">
        <v>19</v>
      </c>
      <c r="E847" s="3" t="str">
        <f>HYPERLINK("https://fyndiq.se/produkt/432d784756a84eff/", "2-Pack Samsung Galaxy S20FE - Härdat Glas-9H -Super kvalitet 3D")</f>
        <v>2-Pack Samsung Galaxy S20FE - Härdat Glas-9H -Super kvalitet 3D</v>
      </c>
      <c r="F847" s="1" t="s">
        <v>1078</v>
      </c>
      <c r="G847" s="1" t="s">
        <v>1079</v>
      </c>
      <c r="H847" s="1" t="s">
        <v>1080</v>
      </c>
      <c r="I847" s="1" t="s">
        <v>16</v>
      </c>
      <c r="J847" s="1" t="s">
        <v>23</v>
      </c>
      <c r="K847" s="1" t="s">
        <v>16</v>
      </c>
      <c r="L847" s="1" t="s">
        <v>16</v>
      </c>
      <c r="M847" s="1" t="s">
        <v>16</v>
      </c>
      <c r="N847" s="1" t="s">
        <v>16</v>
      </c>
      <c r="O847" s="1">
        <v>63.2</v>
      </c>
      <c r="P847" s="1">
        <v>1.0</v>
      </c>
    </row>
    <row r="848">
      <c r="A848" s="1" t="s">
        <v>29</v>
      </c>
      <c r="B848" s="1" t="s">
        <v>1793</v>
      </c>
      <c r="C848" s="2" t="s">
        <v>1705</v>
      </c>
      <c r="D848" s="1" t="s">
        <v>19</v>
      </c>
      <c r="E848" s="3" t="str">
        <f>HYPERLINK("https://fyndiq.se/produkt/c6f3e47a88184e8d/", "2-Pack SAMSUNG A55 Skärmskydd - Härdat Glas 9H - Super kvalitet 3D")</f>
        <v>2-Pack SAMSUNG A55 Skärmskydd - Härdat Glas 9H - Super kvalitet 3D</v>
      </c>
      <c r="F848" s="1" t="s">
        <v>83</v>
      </c>
      <c r="G848" s="1" t="s">
        <v>84</v>
      </c>
      <c r="H848" s="1" t="s">
        <v>85</v>
      </c>
      <c r="I848" s="1" t="s">
        <v>16</v>
      </c>
      <c r="J848" s="1" t="s">
        <v>23</v>
      </c>
      <c r="K848" s="1" t="s">
        <v>16</v>
      </c>
      <c r="L848" s="1" t="s">
        <v>16</v>
      </c>
      <c r="M848" s="1" t="s">
        <v>16</v>
      </c>
      <c r="N848" s="1" t="s">
        <v>16</v>
      </c>
      <c r="O848" s="1">
        <v>63.2</v>
      </c>
      <c r="P848" s="1">
        <v>1.0</v>
      </c>
    </row>
    <row r="849">
      <c r="A849" s="1" t="s">
        <v>29</v>
      </c>
      <c r="B849" s="1" t="s">
        <v>1794</v>
      </c>
      <c r="C849" s="2" t="s">
        <v>1705</v>
      </c>
      <c r="D849" s="1" t="s">
        <v>19</v>
      </c>
      <c r="E849" s="3" t="str">
        <f>HYPERLINK("https://fyndiq.se/produkt/082f3cf898c84831/", "2 Pack Galaxy S20 Ultra - Härdat glas 9H - Super kvalitet 3D")</f>
        <v>2 Pack Galaxy S20 Ultra - Härdat glas 9H - Super kvalitet 3D</v>
      </c>
      <c r="F849" s="1" t="s">
        <v>460</v>
      </c>
      <c r="G849" s="1" t="s">
        <v>461</v>
      </c>
      <c r="H849" s="1" t="s">
        <v>462</v>
      </c>
      <c r="I849" s="1" t="s">
        <v>16</v>
      </c>
      <c r="J849" s="1" t="s">
        <v>23</v>
      </c>
      <c r="K849" s="1" t="s">
        <v>16</v>
      </c>
      <c r="L849" s="1" t="s">
        <v>16</v>
      </c>
      <c r="M849" s="1" t="s">
        <v>16</v>
      </c>
      <c r="N849" s="1" t="s">
        <v>16</v>
      </c>
      <c r="O849" s="1">
        <v>63.2</v>
      </c>
      <c r="P849" s="1">
        <v>1.0</v>
      </c>
    </row>
    <row r="850">
      <c r="A850" s="1" t="s">
        <v>29</v>
      </c>
      <c r="B850" s="1" t="s">
        <v>1795</v>
      </c>
      <c r="C850" s="2" t="s">
        <v>1705</v>
      </c>
      <c r="D850" s="1" t="s">
        <v>19</v>
      </c>
      <c r="E85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50" s="1" t="s">
        <v>26</v>
      </c>
      <c r="G850" s="1" t="s">
        <v>27</v>
      </c>
      <c r="H850" s="1" t="s">
        <v>28</v>
      </c>
      <c r="I850" s="1" t="s">
        <v>16</v>
      </c>
      <c r="J850" s="1" t="s">
        <v>23</v>
      </c>
      <c r="K850" s="1" t="s">
        <v>16</v>
      </c>
      <c r="L850" s="1" t="s">
        <v>16</v>
      </c>
      <c r="M850" s="1" t="s">
        <v>16</v>
      </c>
      <c r="N850" s="1" t="s">
        <v>16</v>
      </c>
      <c r="O850" s="1">
        <v>71.2</v>
      </c>
      <c r="P850" s="1">
        <v>1.0</v>
      </c>
    </row>
    <row r="851">
      <c r="A851" s="1" t="s">
        <v>29</v>
      </c>
      <c r="B851" s="1" t="s">
        <v>1796</v>
      </c>
      <c r="C851" s="2" t="s">
        <v>1705</v>
      </c>
      <c r="D851" s="1" t="s">
        <v>19</v>
      </c>
      <c r="E851" s="3" t="str">
        <f>HYPERLINK("https://fyndiq.se/produkt/5d384cc8795744b0/", "2-Pack Samsung A55 Skärmskydd i Härdat Glas")</f>
        <v>2-Pack Samsung A55 Skärmskydd i Härdat Glas</v>
      </c>
      <c r="F851" s="1" t="s">
        <v>191</v>
      </c>
      <c r="G851" s="1" t="s">
        <v>192</v>
      </c>
      <c r="H851" s="1" t="s">
        <v>193</v>
      </c>
      <c r="I851" s="1" t="s">
        <v>16</v>
      </c>
      <c r="J851" s="1" t="s">
        <v>23</v>
      </c>
      <c r="K851" s="1" t="s">
        <v>16</v>
      </c>
      <c r="L851" s="1" t="s">
        <v>16</v>
      </c>
      <c r="M851" s="1" t="s">
        <v>16</v>
      </c>
      <c r="N851" s="1" t="s">
        <v>16</v>
      </c>
      <c r="O851" s="1">
        <v>63.2</v>
      </c>
      <c r="P851" s="1">
        <v>1.0</v>
      </c>
    </row>
    <row r="852">
      <c r="A852" s="1" t="s">
        <v>29</v>
      </c>
      <c r="B852" s="1" t="s">
        <v>1797</v>
      </c>
      <c r="C852" s="2" t="s">
        <v>1705</v>
      </c>
      <c r="D852" s="1" t="s">
        <v>19</v>
      </c>
      <c r="E852" s="3" t="str">
        <f>HYPERLINK("https://fyndiq.se/produkt/28799ed0373d40b4/", "2 Pack Galaxy S21 Ultra 5G- Härdat glas 9H - Super kvalitet 3D")</f>
        <v>2 Pack Galaxy S21 Ultra 5G- Härdat glas 9H - Super kvalitet 3D</v>
      </c>
      <c r="F852" s="1" t="s">
        <v>272</v>
      </c>
      <c r="G852" s="1" t="s">
        <v>273</v>
      </c>
      <c r="H852" s="1" t="s">
        <v>274</v>
      </c>
      <c r="I852" s="1" t="s">
        <v>16</v>
      </c>
      <c r="J852" s="1" t="s">
        <v>23</v>
      </c>
      <c r="K852" s="1" t="s">
        <v>16</v>
      </c>
      <c r="L852" s="1" t="s">
        <v>16</v>
      </c>
      <c r="M852" s="1" t="s">
        <v>16</v>
      </c>
      <c r="N852" s="1" t="s">
        <v>16</v>
      </c>
      <c r="O852" s="1">
        <v>63.2</v>
      </c>
      <c r="P852" s="1">
        <v>1.0</v>
      </c>
    </row>
    <row r="853">
      <c r="A853" s="1" t="s">
        <v>29</v>
      </c>
      <c r="B853" s="1" t="s">
        <v>1798</v>
      </c>
      <c r="C853" s="2" t="s">
        <v>1705</v>
      </c>
      <c r="D853" s="1" t="s">
        <v>19</v>
      </c>
      <c r="E853" s="3" t="str">
        <f>HYPERLINK("https://fyndiq.se/produkt/c26c9ffef37a436a/", "2-Pack Samsung A35 5G Skärmskydd i Härdat Glas")</f>
        <v>2-Pack Samsung A35 5G Skärmskydd i Härdat Glas</v>
      </c>
      <c r="F853" s="1" t="s">
        <v>432</v>
      </c>
      <c r="G853" s="1" t="s">
        <v>433</v>
      </c>
      <c r="H853" s="1" t="s">
        <v>434</v>
      </c>
      <c r="I853" s="1" t="s">
        <v>16</v>
      </c>
      <c r="J853" s="1" t="s">
        <v>23</v>
      </c>
      <c r="K853" s="1" t="s">
        <v>16</v>
      </c>
      <c r="L853" s="1" t="s">
        <v>16</v>
      </c>
      <c r="M853" s="1" t="s">
        <v>16</v>
      </c>
      <c r="N853" s="1" t="s">
        <v>16</v>
      </c>
      <c r="O853" s="1">
        <v>63.2</v>
      </c>
      <c r="P853" s="1">
        <v>1.0</v>
      </c>
    </row>
    <row r="854">
      <c r="A854" s="1" t="s">
        <v>29</v>
      </c>
      <c r="B854" s="1" t="s">
        <v>1799</v>
      </c>
      <c r="C854" s="2" t="s">
        <v>1705</v>
      </c>
      <c r="D854" s="1" t="s">
        <v>19</v>
      </c>
      <c r="E854" s="3" t="str">
        <f>HYPERLINK("https://fyndiq.se/produkt/d2c30baa04ab483c/", "2-Pack Samsung A22 5G Skärmskydd - Härdat Glas 9H - Super kvalitet 3D")</f>
        <v>2-Pack Samsung A22 5G Skärmskydd - Härdat Glas 9H - Super kvalitet 3D</v>
      </c>
      <c r="F854" s="1" t="s">
        <v>1273</v>
      </c>
      <c r="G854" s="1" t="s">
        <v>1274</v>
      </c>
      <c r="H854" s="1" t="s">
        <v>1275</v>
      </c>
      <c r="I854" s="1" t="s">
        <v>16</v>
      </c>
      <c r="J854" s="1" t="s">
        <v>23</v>
      </c>
      <c r="K854" s="1" t="s">
        <v>16</v>
      </c>
      <c r="L854" s="1" t="s">
        <v>16</v>
      </c>
      <c r="M854" s="1" t="s">
        <v>16</v>
      </c>
      <c r="N854" s="1" t="s">
        <v>16</v>
      </c>
      <c r="O854" s="1">
        <v>63.2</v>
      </c>
      <c r="P854" s="1">
        <v>1.0</v>
      </c>
    </row>
    <row r="855">
      <c r="A855" s="1" t="s">
        <v>29</v>
      </c>
      <c r="B855" s="1" t="s">
        <v>1800</v>
      </c>
      <c r="C855" s="2" t="s">
        <v>1705</v>
      </c>
      <c r="D855" s="1" t="s">
        <v>19</v>
      </c>
      <c r="E855" s="3" t="str">
        <f>HYPERLINK("https://fyndiq.se/produkt/f8f443774b284ebe/", "2-Pack GOOGLE PIXEL 8A Skärmskydd - Härdat Glas 9H - Super kvalitet 3D")</f>
        <v>2-Pack GOOGLE PIXEL 8A Skärmskydd - Härdat Glas 9H - Super kvalitet 3D</v>
      </c>
      <c r="F855" s="1" t="s">
        <v>107</v>
      </c>
      <c r="G855" s="1" t="s">
        <v>108</v>
      </c>
      <c r="H855" s="1" t="s">
        <v>109</v>
      </c>
      <c r="I855" s="1" t="s">
        <v>16</v>
      </c>
      <c r="J855" s="1" t="s">
        <v>23</v>
      </c>
      <c r="K855" s="1" t="s">
        <v>16</v>
      </c>
      <c r="L855" s="1" t="s">
        <v>16</v>
      </c>
      <c r="M855" s="1" t="s">
        <v>16</v>
      </c>
      <c r="N855" s="1" t="s">
        <v>16</v>
      </c>
      <c r="O855" s="1">
        <v>71.2</v>
      </c>
      <c r="P855" s="1">
        <v>1.0</v>
      </c>
    </row>
    <row r="856">
      <c r="A856" s="1" t="s">
        <v>29</v>
      </c>
      <c r="B856" s="1" t="s">
        <v>1801</v>
      </c>
      <c r="C856" s="2" t="s">
        <v>1705</v>
      </c>
      <c r="D856" s="1" t="s">
        <v>19</v>
      </c>
      <c r="E856" s="3" t="str">
        <f>HYPERLINK("https://fyndiq.se/produkt/f4e95b294a424d40/", "2-Pack Samsung S10 Skärmskydd - Härdat Glas 9H - Super kvalitet 3D")</f>
        <v>2-Pack Samsung S10 Skärmskydd - Härdat Glas 9H - Super kvalitet 3D</v>
      </c>
      <c r="F856" s="1" t="s">
        <v>353</v>
      </c>
      <c r="G856" s="1" t="s">
        <v>354</v>
      </c>
      <c r="H856" s="1" t="s">
        <v>355</v>
      </c>
      <c r="I856" s="1" t="s">
        <v>16</v>
      </c>
      <c r="J856" s="1" t="s">
        <v>23</v>
      </c>
      <c r="K856" s="1" t="s">
        <v>16</v>
      </c>
      <c r="L856" s="1" t="s">
        <v>16</v>
      </c>
      <c r="M856" s="1" t="s">
        <v>16</v>
      </c>
      <c r="N856" s="1" t="s">
        <v>16</v>
      </c>
      <c r="O856" s="1">
        <v>63.2</v>
      </c>
      <c r="P856" s="1">
        <v>1.0</v>
      </c>
    </row>
    <row r="857">
      <c r="A857" s="1" t="s">
        <v>29</v>
      </c>
      <c r="B857" s="1" t="s">
        <v>1802</v>
      </c>
      <c r="C857" s="2" t="s">
        <v>1705</v>
      </c>
      <c r="D857" s="1" t="s">
        <v>19</v>
      </c>
      <c r="E857" s="3" t="str">
        <f>HYPERLINK("https://fyndiq.se/produkt/c26c9ffef37a436a/", "2-Pack Samsung A35 5G Skärmskydd i Härdat Glas")</f>
        <v>2-Pack Samsung A35 5G Skärmskydd i Härdat Glas</v>
      </c>
      <c r="F857" s="1" t="s">
        <v>432</v>
      </c>
      <c r="G857" s="1" t="s">
        <v>433</v>
      </c>
      <c r="H857" s="1" t="s">
        <v>434</v>
      </c>
      <c r="I857" s="1" t="s">
        <v>16</v>
      </c>
      <c r="J857" s="1" t="s">
        <v>23</v>
      </c>
      <c r="K857" s="1" t="s">
        <v>16</v>
      </c>
      <c r="L857" s="1" t="s">
        <v>16</v>
      </c>
      <c r="M857" s="1" t="s">
        <v>16</v>
      </c>
      <c r="N857" s="1" t="s">
        <v>16</v>
      </c>
      <c r="O857" s="1">
        <v>63.2</v>
      </c>
      <c r="P857" s="1">
        <v>1.0</v>
      </c>
    </row>
    <row r="858">
      <c r="A858" s="1" t="s">
        <v>29</v>
      </c>
      <c r="B858" s="1" t="s">
        <v>1803</v>
      </c>
      <c r="C858" s="2" t="s">
        <v>1705</v>
      </c>
      <c r="D858" s="1" t="s">
        <v>19</v>
      </c>
      <c r="E858" s="3" t="str">
        <f>HYPERLINK("https://fyndiq.se/produkt/74d95ebc42364be1/", "2-Pack Samsung S21 ULTRA 5G Skärmskydd - Härdat Glas 9H - Super kvalitet 3D")</f>
        <v>2-Pack Samsung S21 ULTRA 5G Skärmskydd - Härdat Glas 9H - Super kvalitet 3D</v>
      </c>
      <c r="F858" s="1" t="s">
        <v>1804</v>
      </c>
      <c r="G858" s="1" t="s">
        <v>1805</v>
      </c>
      <c r="H858" s="1" t="s">
        <v>1806</v>
      </c>
      <c r="I858" s="1" t="s">
        <v>16</v>
      </c>
      <c r="J858" s="1" t="s">
        <v>23</v>
      </c>
      <c r="K858" s="1" t="s">
        <v>16</v>
      </c>
      <c r="L858" s="1" t="s">
        <v>16</v>
      </c>
      <c r="M858" s="1" t="s">
        <v>16</v>
      </c>
      <c r="N858" s="1" t="s">
        <v>16</v>
      </c>
      <c r="O858" s="1">
        <v>63.2</v>
      </c>
      <c r="P858" s="1">
        <v>1.0</v>
      </c>
    </row>
    <row r="859">
      <c r="A859" s="1" t="s">
        <v>29</v>
      </c>
      <c r="B859" s="1" t="s">
        <v>1807</v>
      </c>
      <c r="C859" s="2" t="s">
        <v>1705</v>
      </c>
      <c r="D859" s="1" t="s">
        <v>19</v>
      </c>
      <c r="E859" s="3" t="str">
        <f>HYPERLINK("https://fyndiq.se/produkt/dfe28e565d2e4c8d/", "2 Pack Samsung S21 FE - 9H Härdat Glass - Super Kvalitet 3D")</f>
        <v>2 Pack Samsung S21 FE - 9H Härdat Glass - Super Kvalitet 3D</v>
      </c>
      <c r="F859" s="1" t="s">
        <v>276</v>
      </c>
      <c r="G859" s="1" t="s">
        <v>277</v>
      </c>
      <c r="H859" s="1" t="s">
        <v>278</v>
      </c>
      <c r="I859" s="1" t="s">
        <v>16</v>
      </c>
      <c r="J859" s="1" t="s">
        <v>23</v>
      </c>
      <c r="K859" s="1" t="s">
        <v>16</v>
      </c>
      <c r="L859" s="1" t="s">
        <v>16</v>
      </c>
      <c r="M859" s="1" t="s">
        <v>16</v>
      </c>
      <c r="N859" s="1" t="s">
        <v>16</v>
      </c>
      <c r="O859" s="1">
        <v>63.2</v>
      </c>
      <c r="P859" s="1">
        <v>1.0</v>
      </c>
    </row>
    <row r="860">
      <c r="A860" s="1" t="s">
        <v>29</v>
      </c>
      <c r="B860" s="1" t="s">
        <v>1808</v>
      </c>
      <c r="C860" s="2" t="s">
        <v>1705</v>
      </c>
      <c r="D860" s="1" t="s">
        <v>19</v>
      </c>
      <c r="E860" s="3" t="str">
        <f>HYPERLINK("https://fyndiq.se/produkt/28799ed0373d40b4/", "2 Pack Galaxy S21 Ultra 5G- Härdat glas 9H - Super kvalitet 3D")</f>
        <v>2 Pack Galaxy S21 Ultra 5G- Härdat glas 9H - Super kvalitet 3D</v>
      </c>
      <c r="F860" s="1" t="s">
        <v>272</v>
      </c>
      <c r="G860" s="1" t="s">
        <v>273</v>
      </c>
      <c r="H860" s="1" t="s">
        <v>274</v>
      </c>
      <c r="I860" s="1" t="s">
        <v>16</v>
      </c>
      <c r="J860" s="1" t="s">
        <v>23</v>
      </c>
      <c r="K860" s="1" t="s">
        <v>16</v>
      </c>
      <c r="L860" s="1" t="s">
        <v>16</v>
      </c>
      <c r="M860" s="1" t="s">
        <v>16</v>
      </c>
      <c r="N860" s="1" t="s">
        <v>16</v>
      </c>
      <c r="O860" s="1">
        <v>63.2</v>
      </c>
      <c r="P860" s="1">
        <v>1.0</v>
      </c>
    </row>
    <row r="861">
      <c r="A861" s="1" t="s">
        <v>29</v>
      </c>
      <c r="B861" s="1" t="s">
        <v>1809</v>
      </c>
      <c r="C861" s="2" t="s">
        <v>1705</v>
      </c>
      <c r="D861" s="1" t="s">
        <v>19</v>
      </c>
      <c r="E861" s="3" t="str">
        <f>HYPERLINK("https://fyndiq.se/produkt/f15b82570d4144d0/", "2-Pack Apple Watch 41mm – Härdat glas 9H – Super kvalitet 3D")</f>
        <v>2-Pack Apple Watch 41mm – Härdat glas 9H – Super kvalitet 3D</v>
      </c>
      <c r="F861" s="1" t="s">
        <v>144</v>
      </c>
      <c r="G861" s="1" t="s">
        <v>145</v>
      </c>
      <c r="H861" s="1" t="s">
        <v>146</v>
      </c>
      <c r="I861" s="1" t="s">
        <v>16</v>
      </c>
      <c r="J861" s="1" t="s">
        <v>23</v>
      </c>
      <c r="K861" s="1" t="s">
        <v>16</v>
      </c>
      <c r="L861" s="1" t="s">
        <v>16</v>
      </c>
      <c r="M861" s="1" t="s">
        <v>16</v>
      </c>
      <c r="N861" s="1" t="s">
        <v>16</v>
      </c>
      <c r="O861" s="1">
        <v>55.2</v>
      </c>
      <c r="P861" s="1">
        <v>1.0</v>
      </c>
    </row>
    <row r="862">
      <c r="A862" s="1" t="s">
        <v>29</v>
      </c>
      <c r="B862" s="1" t="s">
        <v>1810</v>
      </c>
      <c r="C862" s="2" t="s">
        <v>1705</v>
      </c>
      <c r="D862" s="1" t="s">
        <v>19</v>
      </c>
      <c r="E86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62" s="1" t="s">
        <v>103</v>
      </c>
      <c r="G862" s="1" t="s">
        <v>104</v>
      </c>
      <c r="H862" s="1" t="s">
        <v>105</v>
      </c>
      <c r="I862" s="1" t="s">
        <v>16</v>
      </c>
      <c r="J862" s="1" t="s">
        <v>23</v>
      </c>
      <c r="K862" s="1" t="s">
        <v>16</v>
      </c>
      <c r="L862" s="1" t="s">
        <v>16</v>
      </c>
      <c r="M862" s="1" t="s">
        <v>16</v>
      </c>
      <c r="N862" s="1" t="s">
        <v>16</v>
      </c>
      <c r="O862" s="1">
        <v>63.2</v>
      </c>
      <c r="P862" s="1">
        <v>1.0</v>
      </c>
    </row>
    <row r="863">
      <c r="A863" s="1" t="s">
        <v>29</v>
      </c>
      <c r="B863" s="1" t="s">
        <v>1811</v>
      </c>
      <c r="C863" s="2" t="s">
        <v>1705</v>
      </c>
      <c r="D863" s="1" t="s">
        <v>19</v>
      </c>
      <c r="E863" s="3" t="str">
        <f>HYPERLINK("https://fyndiq.se/produkt/e4b87757208946c3/", "2-Pack Samsung S10E Skärmskydd - Härdat Glas 9H - Super kvalitet 3D")</f>
        <v>2-Pack Samsung S10E Skärmskydd - Härdat Glas 9H - Super kvalitet 3D</v>
      </c>
      <c r="F863" s="1" t="s">
        <v>95</v>
      </c>
      <c r="G863" s="1" t="s">
        <v>96</v>
      </c>
      <c r="H863" s="1" t="s">
        <v>97</v>
      </c>
      <c r="I863" s="1" t="s">
        <v>16</v>
      </c>
      <c r="J863" s="1" t="s">
        <v>23</v>
      </c>
      <c r="K863" s="1" t="s">
        <v>16</v>
      </c>
      <c r="L863" s="1" t="s">
        <v>16</v>
      </c>
      <c r="M863" s="1" t="s">
        <v>16</v>
      </c>
      <c r="N863" s="1" t="s">
        <v>16</v>
      </c>
      <c r="O863" s="1">
        <v>63.2</v>
      </c>
      <c r="P863" s="1">
        <v>1.0</v>
      </c>
    </row>
    <row r="864">
      <c r="A864" s="1" t="s">
        <v>29</v>
      </c>
      <c r="B864" s="1" t="s">
        <v>1812</v>
      </c>
      <c r="C864" s="2" t="s">
        <v>1705</v>
      </c>
      <c r="D864" s="1" t="s">
        <v>19</v>
      </c>
      <c r="E864" s="3" t="str">
        <f>HYPERLINK("https://fyndiq.se/produkt/1680a3aea19a4558/", "2-Pack Samsung S20 Skärmskydd - Härdat Glas 9H - Super kvalitet 3D")</f>
        <v>2-Pack Samsung S20 Skärmskydd - Härdat Glas 9H - Super kvalitet 3D</v>
      </c>
      <c r="F864" s="1" t="s">
        <v>755</v>
      </c>
      <c r="G864" s="1" t="s">
        <v>756</v>
      </c>
      <c r="H864" s="1" t="s">
        <v>757</v>
      </c>
      <c r="I864" s="1" t="s">
        <v>16</v>
      </c>
      <c r="J864" s="1" t="s">
        <v>23</v>
      </c>
      <c r="K864" s="1" t="s">
        <v>16</v>
      </c>
      <c r="L864" s="1" t="s">
        <v>16</v>
      </c>
      <c r="M864" s="1" t="s">
        <v>16</v>
      </c>
      <c r="N864" s="1" t="s">
        <v>16</v>
      </c>
      <c r="O864" s="1">
        <v>63.2</v>
      </c>
      <c r="P864" s="1">
        <v>1.0</v>
      </c>
    </row>
    <row r="865">
      <c r="A865" s="1" t="s">
        <v>29</v>
      </c>
      <c r="B865" s="1" t="s">
        <v>1813</v>
      </c>
      <c r="C865" s="2" t="s">
        <v>1705</v>
      </c>
      <c r="D865" s="1" t="s">
        <v>19</v>
      </c>
      <c r="E86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865" s="1" t="s">
        <v>397</v>
      </c>
      <c r="G865" s="1" t="s">
        <v>398</v>
      </c>
      <c r="H865" s="1" t="s">
        <v>399</v>
      </c>
      <c r="I865" s="1" t="s">
        <v>16</v>
      </c>
      <c r="J865" s="1" t="s">
        <v>23</v>
      </c>
      <c r="K865" s="1" t="s">
        <v>16</v>
      </c>
      <c r="L865" s="1" t="s">
        <v>16</v>
      </c>
      <c r="M865" s="1" t="s">
        <v>16</v>
      </c>
      <c r="N865" s="1" t="s">
        <v>16</v>
      </c>
      <c r="O865" s="1">
        <v>63.2</v>
      </c>
      <c r="P865" s="1">
        <v>1.0</v>
      </c>
    </row>
    <row r="866">
      <c r="A866" s="1" t="s">
        <v>29</v>
      </c>
      <c r="B866" s="1" t="s">
        <v>1814</v>
      </c>
      <c r="C866" s="2" t="s">
        <v>1705</v>
      </c>
      <c r="D866" s="1" t="s">
        <v>19</v>
      </c>
      <c r="E866" s="3" t="str">
        <f>HYPERLINK("https://fyndiq.se/produkt/28799ed0373d40b4/", "2 Pack Galaxy S21 Ultra 5G- Härdat glas 9H - Super kvalitet 3D")</f>
        <v>2 Pack Galaxy S21 Ultra 5G- Härdat glas 9H - Super kvalitet 3D</v>
      </c>
      <c r="F866" s="1" t="s">
        <v>272</v>
      </c>
      <c r="G866" s="1" t="s">
        <v>273</v>
      </c>
      <c r="H866" s="1" t="s">
        <v>274</v>
      </c>
      <c r="I866" s="1" t="s">
        <v>16</v>
      </c>
      <c r="J866" s="1" t="s">
        <v>23</v>
      </c>
      <c r="K866" s="1" t="s">
        <v>16</v>
      </c>
      <c r="L866" s="1" t="s">
        <v>16</v>
      </c>
      <c r="M866" s="1" t="s">
        <v>16</v>
      </c>
      <c r="N866" s="1" t="s">
        <v>16</v>
      </c>
      <c r="O866" s="1">
        <v>63.2</v>
      </c>
      <c r="P866" s="1">
        <v>1.0</v>
      </c>
    </row>
    <row r="867">
      <c r="A867" s="1" t="s">
        <v>29</v>
      </c>
      <c r="B867" s="1" t="s">
        <v>1815</v>
      </c>
      <c r="C867" s="2" t="s">
        <v>1705</v>
      </c>
      <c r="D867" s="1" t="s">
        <v>19</v>
      </c>
      <c r="E867" s="3" t="str">
        <f>HYPERLINK("https://fyndiq.se/produkt/416415a768684efb/", "2-Pack Samsung Galaxy S21 5G - 9H Härdat Glas - HD")</f>
        <v>2-Pack Samsung Galaxy S21 5G - 9H Härdat Glas - HD</v>
      </c>
      <c r="F867" s="1" t="s">
        <v>39</v>
      </c>
      <c r="G867" s="1" t="s">
        <v>40</v>
      </c>
      <c r="H867" s="1" t="s">
        <v>41</v>
      </c>
      <c r="I867" s="1" t="s">
        <v>16</v>
      </c>
      <c r="J867" s="1" t="s">
        <v>23</v>
      </c>
      <c r="K867" s="1" t="s">
        <v>16</v>
      </c>
      <c r="L867" s="1" t="s">
        <v>16</v>
      </c>
      <c r="M867" s="1" t="s">
        <v>16</v>
      </c>
      <c r="N867" s="1" t="s">
        <v>16</v>
      </c>
      <c r="O867" s="1">
        <v>63.2</v>
      </c>
      <c r="P867" s="1">
        <v>1.0</v>
      </c>
    </row>
    <row r="868">
      <c r="A868" s="1" t="s">
        <v>29</v>
      </c>
      <c r="B868" s="1" t="s">
        <v>1816</v>
      </c>
      <c r="C868" s="2" t="s">
        <v>1705</v>
      </c>
      <c r="D868" s="1" t="s">
        <v>19</v>
      </c>
      <c r="E868" s="3" t="str">
        <f>HYPERLINK("https://fyndiq.se/produkt/253055cb3a394b08/", "Google Pixel 7A - Härdat Glas 9H - Super kvalitet 3D Skärmskydd")</f>
        <v>Google Pixel 7A - Härdat Glas 9H - Super kvalitet 3D Skärmskydd</v>
      </c>
      <c r="F868" s="1" t="s">
        <v>1817</v>
      </c>
      <c r="G868" s="1" t="s">
        <v>1818</v>
      </c>
      <c r="H868" s="1" t="s">
        <v>1819</v>
      </c>
      <c r="I868" s="1" t="s">
        <v>16</v>
      </c>
      <c r="J868" s="1" t="s">
        <v>23</v>
      </c>
      <c r="K868" s="1" t="s">
        <v>16</v>
      </c>
      <c r="L868" s="1" t="s">
        <v>16</v>
      </c>
      <c r="M868" s="1" t="s">
        <v>16</v>
      </c>
      <c r="N868" s="1" t="s">
        <v>16</v>
      </c>
      <c r="O868" s="1">
        <v>55.2</v>
      </c>
      <c r="P868" s="1">
        <v>1.0</v>
      </c>
    </row>
    <row r="869">
      <c r="A869" s="1" t="s">
        <v>29</v>
      </c>
      <c r="B869" s="1" t="s">
        <v>1820</v>
      </c>
      <c r="C869" s="2" t="s">
        <v>1705</v>
      </c>
      <c r="D869" s="1" t="s">
        <v>19</v>
      </c>
      <c r="E869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869" s="1" t="s">
        <v>397</v>
      </c>
      <c r="G869" s="1" t="s">
        <v>398</v>
      </c>
      <c r="H869" s="1" t="s">
        <v>399</v>
      </c>
      <c r="I869" s="1" t="s">
        <v>16</v>
      </c>
      <c r="J869" s="1" t="s">
        <v>23</v>
      </c>
      <c r="K869" s="1" t="s">
        <v>16</v>
      </c>
      <c r="L869" s="1" t="s">
        <v>16</v>
      </c>
      <c r="M869" s="1" t="s">
        <v>16</v>
      </c>
      <c r="N869" s="1" t="s">
        <v>16</v>
      </c>
      <c r="O869" s="1">
        <v>63.2</v>
      </c>
      <c r="P869" s="1">
        <v>1.0</v>
      </c>
    </row>
    <row r="870">
      <c r="A870" s="1" t="s">
        <v>29</v>
      </c>
      <c r="B870" s="1" t="s">
        <v>1821</v>
      </c>
      <c r="C870" s="2" t="s">
        <v>1705</v>
      </c>
      <c r="D870" s="1" t="s">
        <v>19</v>
      </c>
      <c r="E870" s="3" t="str">
        <f>HYPERLINK("https://fyndiq.se/produkt/e4b87757208946c3/", "2-Pack Samsung S10E Skärmskydd - Härdat Glas 9H - Super kvalitet 3D")</f>
        <v>2-Pack Samsung S10E Skärmskydd - Härdat Glas 9H - Super kvalitet 3D</v>
      </c>
      <c r="F870" s="1" t="s">
        <v>95</v>
      </c>
      <c r="G870" s="1" t="s">
        <v>96</v>
      </c>
      <c r="H870" s="1" t="s">
        <v>97</v>
      </c>
      <c r="I870" s="1" t="s">
        <v>16</v>
      </c>
      <c r="J870" s="1" t="s">
        <v>23</v>
      </c>
      <c r="K870" s="1" t="s">
        <v>16</v>
      </c>
      <c r="L870" s="1" t="s">
        <v>16</v>
      </c>
      <c r="M870" s="1" t="s">
        <v>16</v>
      </c>
      <c r="N870" s="1" t="s">
        <v>16</v>
      </c>
      <c r="O870" s="1">
        <v>63.2</v>
      </c>
      <c r="P870" s="1">
        <v>1.0</v>
      </c>
    </row>
    <row r="871">
      <c r="A871" s="1" t="s">
        <v>29</v>
      </c>
      <c r="B871" s="1" t="s">
        <v>1822</v>
      </c>
      <c r="C871" s="2" t="s">
        <v>1705</v>
      </c>
      <c r="D871" s="1" t="s">
        <v>19</v>
      </c>
      <c r="E871" s="3" t="str">
        <f>HYPERLINK("https://fyndiq.se/produkt/0b2f55cbfc0d4bc8/", "Skärmskydd Iphone 12 / 12 Pro , härdat glas, hög kvalitet.")</f>
        <v>Skärmskydd Iphone 12 / 12 Pro , härdat glas, hög kvalitet.</v>
      </c>
      <c r="F871" s="1" t="s">
        <v>587</v>
      </c>
      <c r="G871" s="1" t="s">
        <v>588</v>
      </c>
      <c r="H871" s="1" t="s">
        <v>589</v>
      </c>
      <c r="I871" s="1" t="s">
        <v>16</v>
      </c>
      <c r="J871" s="1" t="s">
        <v>23</v>
      </c>
      <c r="K871" s="1" t="s">
        <v>16</v>
      </c>
      <c r="L871" s="1" t="s">
        <v>16</v>
      </c>
      <c r="M871" s="1" t="s">
        <v>16</v>
      </c>
      <c r="N871" s="1" t="s">
        <v>16</v>
      </c>
      <c r="O871" s="1">
        <v>47.2</v>
      </c>
      <c r="P871" s="1">
        <v>1.0</v>
      </c>
    </row>
    <row r="872">
      <c r="A872" s="1" t="s">
        <v>29</v>
      </c>
      <c r="B872" s="1" t="s">
        <v>1823</v>
      </c>
      <c r="C872" s="2" t="s">
        <v>1705</v>
      </c>
      <c r="D872" s="1" t="s">
        <v>19</v>
      </c>
      <c r="E87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72" s="1" t="s">
        <v>103</v>
      </c>
      <c r="G872" s="1" t="s">
        <v>104</v>
      </c>
      <c r="H872" s="1" t="s">
        <v>105</v>
      </c>
      <c r="I872" s="1" t="s">
        <v>16</v>
      </c>
      <c r="J872" s="1" t="s">
        <v>23</v>
      </c>
      <c r="K872" s="1" t="s">
        <v>16</v>
      </c>
      <c r="L872" s="1" t="s">
        <v>16</v>
      </c>
      <c r="M872" s="1" t="s">
        <v>16</v>
      </c>
      <c r="N872" s="1" t="s">
        <v>16</v>
      </c>
      <c r="O872" s="1">
        <v>63.2</v>
      </c>
      <c r="P872" s="1">
        <v>1.0</v>
      </c>
    </row>
    <row r="873">
      <c r="A873" s="1" t="s">
        <v>29</v>
      </c>
      <c r="B873" s="1" t="s">
        <v>1824</v>
      </c>
      <c r="C873" s="2" t="s">
        <v>1705</v>
      </c>
      <c r="D873" s="1" t="s">
        <v>19</v>
      </c>
      <c r="E873" s="3" t="str">
        <f>HYPERLINK("https://fyndiq.se/produkt/b7d0cdbf434a45c1/", "2-Pack Samsung A15 5G Skärmskydd - Härdat Glas 9H - Super kvalitet 3D")</f>
        <v>2-Pack Samsung A15 5G Skärmskydd - Härdat Glas 9H - Super kvalitet 3D</v>
      </c>
      <c r="F873" s="1" t="s">
        <v>512</v>
      </c>
      <c r="G873" s="1" t="s">
        <v>513</v>
      </c>
      <c r="H873" s="1" t="s">
        <v>514</v>
      </c>
      <c r="I873" s="1" t="s">
        <v>16</v>
      </c>
      <c r="J873" s="1" t="s">
        <v>23</v>
      </c>
      <c r="K873" s="1" t="s">
        <v>16</v>
      </c>
      <c r="L873" s="1" t="s">
        <v>16</v>
      </c>
      <c r="M873" s="1" t="s">
        <v>16</v>
      </c>
      <c r="N873" s="1" t="s">
        <v>16</v>
      </c>
      <c r="O873" s="1">
        <v>63.2</v>
      </c>
      <c r="P873" s="1">
        <v>1.0</v>
      </c>
    </row>
    <row r="874">
      <c r="A874" s="1" t="s">
        <v>29</v>
      </c>
      <c r="B874" s="1" t="s">
        <v>1825</v>
      </c>
      <c r="C874" s="2" t="s">
        <v>1705</v>
      </c>
      <c r="D874" s="1" t="s">
        <v>19</v>
      </c>
      <c r="E874" s="3" t="str">
        <f>HYPERLINK("https://fyndiq.se/produkt/ba16e87d140347ad/", "2 Pack Samsung Galaxy A51 - Härdat glas 9H - Super kvalitet 3D")</f>
        <v>2 Pack Samsung Galaxy A51 - Härdat glas 9H - Super kvalitet 3D</v>
      </c>
      <c r="F874" s="1" t="s">
        <v>1826</v>
      </c>
      <c r="G874" s="1" t="s">
        <v>1827</v>
      </c>
      <c r="H874" s="1" t="s">
        <v>1828</v>
      </c>
      <c r="I874" s="1" t="s">
        <v>16</v>
      </c>
      <c r="J874" s="1" t="s">
        <v>23</v>
      </c>
      <c r="K874" s="1" t="s">
        <v>16</v>
      </c>
      <c r="L874" s="1" t="s">
        <v>16</v>
      </c>
      <c r="M874" s="1" t="s">
        <v>16</v>
      </c>
      <c r="N874" s="1" t="s">
        <v>16</v>
      </c>
      <c r="O874" s="1">
        <v>63.2</v>
      </c>
      <c r="P874" s="1">
        <v>1.0</v>
      </c>
    </row>
    <row r="875">
      <c r="A875" s="1" t="s">
        <v>29</v>
      </c>
      <c r="B875" s="1" t="s">
        <v>1829</v>
      </c>
      <c r="C875" s="2" t="s">
        <v>1705</v>
      </c>
      <c r="D875" s="1" t="s">
        <v>19</v>
      </c>
      <c r="E875" s="3" t="str">
        <f>HYPERLINK("https://fyndiq.se/produkt/f9cb40a5fb2c42e4/", "2 Pack Xiaomi 12 PRO - Härdat glas 9H-Super kvalitet 3D")</f>
        <v>2 Pack Xiaomi 12 PRO - Härdat glas 9H-Super kvalitet 3D</v>
      </c>
      <c r="F875" s="1" t="s">
        <v>1830</v>
      </c>
      <c r="G875" s="1" t="s">
        <v>1831</v>
      </c>
      <c r="H875" s="1" t="s">
        <v>1832</v>
      </c>
      <c r="I875" s="1" t="s">
        <v>16</v>
      </c>
      <c r="J875" s="1" t="s">
        <v>23</v>
      </c>
      <c r="K875" s="1" t="s">
        <v>16</v>
      </c>
      <c r="L875" s="1" t="s">
        <v>16</v>
      </c>
      <c r="M875" s="1" t="s">
        <v>16</v>
      </c>
      <c r="N875" s="1" t="s">
        <v>16</v>
      </c>
      <c r="O875" s="1">
        <v>63.2</v>
      </c>
      <c r="P875" s="1">
        <v>1.0</v>
      </c>
    </row>
    <row r="876">
      <c r="A876" s="1" t="s">
        <v>29</v>
      </c>
      <c r="B876" s="1" t="s">
        <v>1833</v>
      </c>
      <c r="C876" s="2" t="s">
        <v>1705</v>
      </c>
      <c r="D876" s="1" t="s">
        <v>19</v>
      </c>
      <c r="E87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76" s="1" t="s">
        <v>26</v>
      </c>
      <c r="G876" s="1" t="s">
        <v>27</v>
      </c>
      <c r="H876" s="1" t="s">
        <v>28</v>
      </c>
      <c r="I876" s="1" t="s">
        <v>16</v>
      </c>
      <c r="J876" s="1" t="s">
        <v>23</v>
      </c>
      <c r="K876" s="1" t="s">
        <v>16</v>
      </c>
      <c r="L876" s="1" t="s">
        <v>16</v>
      </c>
      <c r="M876" s="1" t="s">
        <v>16</v>
      </c>
      <c r="N876" s="1" t="s">
        <v>16</v>
      </c>
      <c r="O876" s="1">
        <v>71.2</v>
      </c>
      <c r="P876" s="1">
        <v>1.0</v>
      </c>
    </row>
    <row r="877">
      <c r="A877" s="1" t="s">
        <v>29</v>
      </c>
      <c r="B877" s="1" t="s">
        <v>1834</v>
      </c>
      <c r="C877" s="2" t="s">
        <v>1705</v>
      </c>
      <c r="D877" s="1" t="s">
        <v>19</v>
      </c>
      <c r="E877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77" s="1" t="s">
        <v>1765</v>
      </c>
      <c r="G877" s="1" t="s">
        <v>1766</v>
      </c>
      <c r="H877" s="1" t="s">
        <v>1767</v>
      </c>
      <c r="I877" s="1" t="s">
        <v>16</v>
      </c>
      <c r="J877" s="1" t="s">
        <v>23</v>
      </c>
      <c r="K877" s="1" t="s">
        <v>16</v>
      </c>
      <c r="L877" s="1" t="s">
        <v>16</v>
      </c>
      <c r="M877" s="1" t="s">
        <v>16</v>
      </c>
      <c r="N877" s="1" t="s">
        <v>16</v>
      </c>
      <c r="O877" s="1">
        <v>63.2</v>
      </c>
      <c r="P877" s="1">
        <v>1.0</v>
      </c>
    </row>
    <row r="878">
      <c r="A878" s="1" t="s">
        <v>29</v>
      </c>
      <c r="B878" s="1" t="s">
        <v>1835</v>
      </c>
      <c r="C878" s="2" t="s">
        <v>1705</v>
      </c>
      <c r="D878" s="1" t="s">
        <v>19</v>
      </c>
      <c r="E878" s="3" t="str">
        <f>HYPERLINK("https://fyndiq.se/produkt/13e76851ca504320/", "2-Pack Samsung Galaxy S22 Ultra - Härdat glas 9H - Top kvalitet")</f>
        <v>2-Pack Samsung Galaxy S22 Ultra - Härdat glas 9H - Top kvalitet</v>
      </c>
      <c r="F878" s="1" t="s">
        <v>140</v>
      </c>
      <c r="G878" s="1" t="s">
        <v>141</v>
      </c>
      <c r="H878" s="1" t="s">
        <v>142</v>
      </c>
      <c r="I878" s="1" t="s">
        <v>16</v>
      </c>
      <c r="J878" s="1" t="s">
        <v>23</v>
      </c>
      <c r="K878" s="1" t="s">
        <v>16</v>
      </c>
      <c r="L878" s="1" t="s">
        <v>16</v>
      </c>
      <c r="M878" s="1" t="s">
        <v>16</v>
      </c>
      <c r="N878" s="1" t="s">
        <v>16</v>
      </c>
      <c r="O878" s="1">
        <v>63.2</v>
      </c>
      <c r="P878" s="1">
        <v>1.0</v>
      </c>
    </row>
    <row r="879">
      <c r="A879" s="1" t="s">
        <v>29</v>
      </c>
      <c r="B879" s="1" t="s">
        <v>1836</v>
      </c>
      <c r="C879" s="2" t="s">
        <v>1705</v>
      </c>
      <c r="D879" s="1" t="s">
        <v>19</v>
      </c>
      <c r="E879" s="3" t="str">
        <f>HYPERLINK("https://fyndiq.se/produkt/c6f3e47a88184e8d/", "2-Pack SAMSUNG A55 Skärmskydd - Härdat Glas 9H - Super kvalitet 3D")</f>
        <v>2-Pack SAMSUNG A55 Skärmskydd - Härdat Glas 9H - Super kvalitet 3D</v>
      </c>
      <c r="F879" s="1" t="s">
        <v>83</v>
      </c>
      <c r="G879" s="1" t="s">
        <v>84</v>
      </c>
      <c r="H879" s="1" t="s">
        <v>85</v>
      </c>
      <c r="I879" s="1" t="s">
        <v>16</v>
      </c>
      <c r="J879" s="1" t="s">
        <v>23</v>
      </c>
      <c r="K879" s="1" t="s">
        <v>16</v>
      </c>
      <c r="L879" s="1" t="s">
        <v>16</v>
      </c>
      <c r="M879" s="1" t="s">
        <v>16</v>
      </c>
      <c r="N879" s="1" t="s">
        <v>16</v>
      </c>
      <c r="O879" s="1">
        <v>63.2</v>
      </c>
      <c r="P879" s="1">
        <v>1.0</v>
      </c>
    </row>
    <row r="880">
      <c r="A880" s="1" t="s">
        <v>29</v>
      </c>
      <c r="B880" s="1" t="s">
        <v>1837</v>
      </c>
      <c r="C880" s="2" t="s">
        <v>1705</v>
      </c>
      <c r="D880" s="1" t="s">
        <v>19</v>
      </c>
      <c r="E880" s="3" t="str">
        <f>HYPERLINK("https://fyndiq.se/produkt/13e76851ca504320/", "2-Pack Samsung Galaxy S22 Ultra - Härdat glas 9H - Top kvalitet")</f>
        <v>2-Pack Samsung Galaxy S22 Ultra - Härdat glas 9H - Top kvalitet</v>
      </c>
      <c r="F880" s="1" t="s">
        <v>140</v>
      </c>
      <c r="G880" s="1" t="s">
        <v>141</v>
      </c>
      <c r="H880" s="1" t="s">
        <v>142</v>
      </c>
      <c r="I880" s="1" t="s">
        <v>16</v>
      </c>
      <c r="J880" s="1" t="s">
        <v>23</v>
      </c>
      <c r="K880" s="1" t="s">
        <v>16</v>
      </c>
      <c r="L880" s="1" t="s">
        <v>16</v>
      </c>
      <c r="M880" s="1" t="s">
        <v>16</v>
      </c>
      <c r="N880" s="1" t="s">
        <v>16</v>
      </c>
      <c r="O880" s="1">
        <v>63.2</v>
      </c>
      <c r="P880" s="1">
        <v>1.0</v>
      </c>
    </row>
    <row r="881">
      <c r="A881" s="1" t="s">
        <v>29</v>
      </c>
      <c r="B881" s="1" t="s">
        <v>1838</v>
      </c>
      <c r="C881" s="2" t="s">
        <v>1705</v>
      </c>
      <c r="D881" s="1" t="s">
        <v>19</v>
      </c>
      <c r="E881" s="3" t="str">
        <f>HYPERLINK("https://fyndiq.se/produkt/e0b5cbce33334680/", "2 Pack Sony Xperia 10 IV - Härdat glas 9H -Super Kvalitet 3D")</f>
        <v>2 Pack Sony Xperia 10 IV - Härdat glas 9H -Super Kvalitet 3D</v>
      </c>
      <c r="F881" s="1" t="s">
        <v>250</v>
      </c>
      <c r="G881" s="1" t="s">
        <v>251</v>
      </c>
      <c r="H881" s="1" t="s">
        <v>252</v>
      </c>
      <c r="I881" s="1" t="s">
        <v>16</v>
      </c>
      <c r="J881" s="1" t="s">
        <v>23</v>
      </c>
      <c r="K881" s="1" t="s">
        <v>16</v>
      </c>
      <c r="L881" s="1" t="s">
        <v>16</v>
      </c>
      <c r="M881" s="1" t="s">
        <v>16</v>
      </c>
      <c r="N881" s="1" t="s">
        <v>16</v>
      </c>
      <c r="O881" s="1">
        <v>71.2</v>
      </c>
      <c r="P881" s="1">
        <v>1.0</v>
      </c>
    </row>
    <row r="882">
      <c r="A882" s="1" t="s">
        <v>29</v>
      </c>
      <c r="B882" s="1" t="s">
        <v>1839</v>
      </c>
      <c r="C882" s="2" t="s">
        <v>1705</v>
      </c>
      <c r="D882" s="1" t="s">
        <v>19</v>
      </c>
      <c r="E88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82" s="1" t="s">
        <v>103</v>
      </c>
      <c r="G882" s="1" t="s">
        <v>104</v>
      </c>
      <c r="H882" s="1" t="s">
        <v>105</v>
      </c>
      <c r="I882" s="1" t="s">
        <v>16</v>
      </c>
      <c r="J882" s="1" t="s">
        <v>23</v>
      </c>
      <c r="K882" s="1" t="s">
        <v>16</v>
      </c>
      <c r="L882" s="1" t="s">
        <v>16</v>
      </c>
      <c r="M882" s="1" t="s">
        <v>16</v>
      </c>
      <c r="N882" s="1" t="s">
        <v>16</v>
      </c>
      <c r="O882" s="1">
        <v>63.2</v>
      </c>
      <c r="P882" s="1">
        <v>1.0</v>
      </c>
    </row>
    <row r="883">
      <c r="A883" s="1" t="s">
        <v>29</v>
      </c>
      <c r="B883" s="1" t="s">
        <v>1840</v>
      </c>
      <c r="C883" s="2" t="s">
        <v>1705</v>
      </c>
      <c r="D883" s="1" t="s">
        <v>19</v>
      </c>
      <c r="E883" s="3" t="str">
        <f>HYPERLINK("https://fyndiq.se/produkt/b96aad9902754ebc/", "2-Pack Samsung S23 FE - 9H Härdat Glass - Super Kvalitet 3D")</f>
        <v>2-Pack Samsung S23 FE - 9H Härdat Glass - Super Kvalitet 3D</v>
      </c>
      <c r="F883" s="1" t="s">
        <v>67</v>
      </c>
      <c r="G883" s="1" t="s">
        <v>68</v>
      </c>
      <c r="H883" s="1" t="s">
        <v>69</v>
      </c>
      <c r="I883" s="1" t="s">
        <v>16</v>
      </c>
      <c r="J883" s="1" t="s">
        <v>23</v>
      </c>
      <c r="K883" s="1" t="s">
        <v>16</v>
      </c>
      <c r="L883" s="1" t="s">
        <v>16</v>
      </c>
      <c r="M883" s="1" t="s">
        <v>16</v>
      </c>
      <c r="N883" s="1" t="s">
        <v>16</v>
      </c>
      <c r="O883" s="1">
        <v>63.2</v>
      </c>
      <c r="P883" s="1">
        <v>1.0</v>
      </c>
    </row>
    <row r="884">
      <c r="A884" s="1" t="s">
        <v>29</v>
      </c>
      <c r="B884" s="1" t="s">
        <v>1841</v>
      </c>
      <c r="C884" s="2" t="s">
        <v>1705</v>
      </c>
      <c r="D884" s="1" t="s">
        <v>19</v>
      </c>
      <c r="E884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884" s="1" t="s">
        <v>1728</v>
      </c>
      <c r="G884" s="1" t="s">
        <v>1729</v>
      </c>
      <c r="H884" s="1" t="s">
        <v>1730</v>
      </c>
      <c r="I884" s="1" t="s">
        <v>16</v>
      </c>
      <c r="J884" s="1" t="s">
        <v>23</v>
      </c>
      <c r="K884" s="1" t="s">
        <v>16</v>
      </c>
      <c r="L884" s="1" t="s">
        <v>16</v>
      </c>
      <c r="M884" s="1" t="s">
        <v>16</v>
      </c>
      <c r="N884" s="1" t="s">
        <v>16</v>
      </c>
      <c r="O884" s="1">
        <v>95.2</v>
      </c>
      <c r="P884" s="1">
        <v>1.0</v>
      </c>
    </row>
    <row r="885">
      <c r="A885" s="1" t="s">
        <v>29</v>
      </c>
      <c r="B885" s="1" t="s">
        <v>1842</v>
      </c>
      <c r="C885" s="2" t="s">
        <v>1705</v>
      </c>
      <c r="D885" s="1" t="s">
        <v>19</v>
      </c>
      <c r="E885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885" s="1" t="s">
        <v>380</v>
      </c>
      <c r="G885" s="1" t="s">
        <v>381</v>
      </c>
      <c r="H885" s="1" t="s">
        <v>382</v>
      </c>
      <c r="I885" s="1" t="s">
        <v>16</v>
      </c>
      <c r="J885" s="1" t="s">
        <v>23</v>
      </c>
      <c r="K885" s="1" t="s">
        <v>16</v>
      </c>
      <c r="L885" s="1" t="s">
        <v>16</v>
      </c>
      <c r="M885" s="1" t="s">
        <v>16</v>
      </c>
      <c r="N885" s="1" t="s">
        <v>16</v>
      </c>
      <c r="O885" s="1">
        <v>47.2</v>
      </c>
      <c r="P885" s="1">
        <v>1.0</v>
      </c>
    </row>
    <row r="886">
      <c r="A886" s="1" t="s">
        <v>29</v>
      </c>
      <c r="B886" s="1" t="s">
        <v>1843</v>
      </c>
      <c r="C886" s="2" t="s">
        <v>1705</v>
      </c>
      <c r="D886" s="1" t="s">
        <v>19</v>
      </c>
      <c r="E886" s="3" t="str">
        <f>HYPERLINK("https://fyndiq.se/produkt/99dc0916cd7a4f5a/", "2-Pack Samsung S21 5G Skärmskydd - Härdat Glas 9H - Super kvalitet 3D")</f>
        <v>2-Pack Samsung S21 5G Skärmskydd - Härdat Glas 9H - Super kvalitet 3D</v>
      </c>
      <c r="F886" s="1" t="s">
        <v>1536</v>
      </c>
      <c r="G886" s="1" t="s">
        <v>1537</v>
      </c>
      <c r="H886" s="1" t="s">
        <v>1538</v>
      </c>
      <c r="I886" s="1" t="s">
        <v>16</v>
      </c>
      <c r="J886" s="1" t="s">
        <v>23</v>
      </c>
      <c r="K886" s="1" t="s">
        <v>16</v>
      </c>
      <c r="L886" s="1" t="s">
        <v>16</v>
      </c>
      <c r="M886" s="1" t="s">
        <v>16</v>
      </c>
      <c r="N886" s="1" t="s">
        <v>16</v>
      </c>
      <c r="O886" s="1">
        <v>63.2</v>
      </c>
      <c r="P886" s="1">
        <v>1.0</v>
      </c>
    </row>
    <row r="887">
      <c r="A887" s="1" t="s">
        <v>29</v>
      </c>
      <c r="B887" s="1" t="s">
        <v>1844</v>
      </c>
      <c r="C887" s="2" t="s">
        <v>1705</v>
      </c>
      <c r="D887" s="1" t="s">
        <v>19</v>
      </c>
      <c r="E88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87" s="1" t="s">
        <v>103</v>
      </c>
      <c r="G887" s="1" t="s">
        <v>104</v>
      </c>
      <c r="H887" s="1" t="s">
        <v>105</v>
      </c>
      <c r="I887" s="1" t="s">
        <v>16</v>
      </c>
      <c r="J887" s="1" t="s">
        <v>23</v>
      </c>
      <c r="K887" s="1" t="s">
        <v>16</v>
      </c>
      <c r="L887" s="1" t="s">
        <v>16</v>
      </c>
      <c r="M887" s="1" t="s">
        <v>16</v>
      </c>
      <c r="N887" s="1" t="s">
        <v>16</v>
      </c>
      <c r="O887" s="1">
        <v>63.2</v>
      </c>
      <c r="P887" s="1">
        <v>1.0</v>
      </c>
    </row>
    <row r="888">
      <c r="A888" s="1" t="s">
        <v>29</v>
      </c>
      <c r="B888" s="1" t="s">
        <v>1845</v>
      </c>
      <c r="C888" s="2" t="s">
        <v>1705</v>
      </c>
      <c r="D888" s="1" t="s">
        <v>19</v>
      </c>
      <c r="E888" s="3" t="str">
        <f>HYPERLINK("https://fyndiq.se/produkt/aa758da5b0c840bb/", "Samsung Galaxy S21 5G - Härdat Glas 9H - Super Kvalitet 3D")</f>
        <v>Samsung Galaxy S21 5G - Härdat Glas 9H - Super Kvalitet 3D</v>
      </c>
      <c r="F888" s="1" t="s">
        <v>219</v>
      </c>
      <c r="G888" s="1" t="s">
        <v>220</v>
      </c>
      <c r="H888" s="1" t="s">
        <v>221</v>
      </c>
      <c r="I888" s="1" t="s">
        <v>16</v>
      </c>
      <c r="J888" s="1" t="s">
        <v>23</v>
      </c>
      <c r="K888" s="1" t="s">
        <v>16</v>
      </c>
      <c r="L888" s="1" t="s">
        <v>16</v>
      </c>
      <c r="M888" s="1" t="s">
        <v>16</v>
      </c>
      <c r="N888" s="1" t="s">
        <v>16</v>
      </c>
      <c r="O888" s="1">
        <v>55.2</v>
      </c>
      <c r="P888" s="1">
        <v>1.0</v>
      </c>
    </row>
    <row r="889">
      <c r="A889" s="1" t="s">
        <v>29</v>
      </c>
      <c r="B889" s="1" t="s">
        <v>1846</v>
      </c>
      <c r="C889" s="2" t="s">
        <v>1705</v>
      </c>
      <c r="D889" s="1" t="s">
        <v>19</v>
      </c>
      <c r="E88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89" s="1" t="s">
        <v>977</v>
      </c>
      <c r="G889" s="1" t="s">
        <v>978</v>
      </c>
      <c r="H889" s="1" t="s">
        <v>979</v>
      </c>
      <c r="I889" s="1" t="s">
        <v>16</v>
      </c>
      <c r="J889" s="1" t="s">
        <v>23</v>
      </c>
      <c r="K889" s="1" t="s">
        <v>16</v>
      </c>
      <c r="L889" s="1" t="s">
        <v>16</v>
      </c>
      <c r="M889" s="1" t="s">
        <v>16</v>
      </c>
      <c r="N889" s="1" t="s">
        <v>16</v>
      </c>
      <c r="O889" s="1">
        <v>63.2</v>
      </c>
      <c r="P889" s="1">
        <v>1.0</v>
      </c>
    </row>
    <row r="890">
      <c r="A890" s="1" t="s">
        <v>29</v>
      </c>
      <c r="B890" s="1" t="s">
        <v>1847</v>
      </c>
      <c r="C890" s="2" t="s">
        <v>1705</v>
      </c>
      <c r="D890" s="1" t="s">
        <v>19</v>
      </c>
      <c r="E89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90" s="1" t="s">
        <v>103</v>
      </c>
      <c r="G890" s="1" t="s">
        <v>104</v>
      </c>
      <c r="H890" s="1" t="s">
        <v>105</v>
      </c>
      <c r="I890" s="1" t="s">
        <v>16</v>
      </c>
      <c r="J890" s="1" t="s">
        <v>23</v>
      </c>
      <c r="K890" s="1" t="s">
        <v>16</v>
      </c>
      <c r="L890" s="1" t="s">
        <v>16</v>
      </c>
      <c r="M890" s="1" t="s">
        <v>16</v>
      </c>
      <c r="N890" s="1" t="s">
        <v>16</v>
      </c>
      <c r="O890" s="1">
        <v>63.2</v>
      </c>
      <c r="P890" s="1">
        <v>1.0</v>
      </c>
    </row>
    <row r="891">
      <c r="A891" s="1" t="s">
        <v>29</v>
      </c>
      <c r="B891" s="1" t="s">
        <v>1848</v>
      </c>
      <c r="C891" s="2" t="s">
        <v>1705</v>
      </c>
      <c r="D891" s="1" t="s">
        <v>19</v>
      </c>
      <c r="E891" s="3" t="str">
        <f>HYPERLINK("https://fyndiq.se/produkt/a71be2569b7c4166/", "2-Pack Xiaomi 11 Pro - Härdat Glas 9H - Super Kvalitet 3D")</f>
        <v>2-Pack Xiaomi 11 Pro - Härdat Glas 9H - Super Kvalitet 3D</v>
      </c>
      <c r="F891" s="1" t="s">
        <v>1849</v>
      </c>
      <c r="G891" s="1" t="s">
        <v>1850</v>
      </c>
      <c r="H891" s="1" t="s">
        <v>1851</v>
      </c>
      <c r="I891" s="1" t="s">
        <v>1311</v>
      </c>
      <c r="J891" s="1" t="s">
        <v>23</v>
      </c>
      <c r="K891" s="1" t="s">
        <v>16</v>
      </c>
      <c r="L891" s="1" t="s">
        <v>16</v>
      </c>
      <c r="M891" s="1" t="s">
        <v>16</v>
      </c>
      <c r="N891" s="1" t="s">
        <v>16</v>
      </c>
      <c r="O891" s="1">
        <v>63.2</v>
      </c>
      <c r="P891" s="1">
        <v>1.0</v>
      </c>
    </row>
    <row r="892">
      <c r="A892" s="1" t="s">
        <v>29</v>
      </c>
      <c r="B892" s="1" t="s">
        <v>1852</v>
      </c>
      <c r="C892" s="2" t="s">
        <v>1705</v>
      </c>
      <c r="D892" s="1" t="s">
        <v>19</v>
      </c>
      <c r="E892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892" s="1" t="s">
        <v>1333</v>
      </c>
      <c r="G892" s="1" t="s">
        <v>1334</v>
      </c>
      <c r="H892" s="1" t="s">
        <v>1335</v>
      </c>
      <c r="I892" s="1" t="s">
        <v>16</v>
      </c>
      <c r="J892" s="1" t="s">
        <v>23</v>
      </c>
      <c r="K892" s="1" t="s">
        <v>16</v>
      </c>
      <c r="L892" s="1" t="s">
        <v>16</v>
      </c>
      <c r="M892" s="1" t="s">
        <v>16</v>
      </c>
      <c r="N892" s="1" t="s">
        <v>16</v>
      </c>
      <c r="O892" s="1">
        <v>87.2</v>
      </c>
      <c r="P892" s="1">
        <v>1.0</v>
      </c>
    </row>
    <row r="893">
      <c r="A893" s="1" t="s">
        <v>29</v>
      </c>
      <c r="B893" s="1" t="s">
        <v>1853</v>
      </c>
      <c r="C893" s="2" t="s">
        <v>1705</v>
      </c>
      <c r="D893" s="1" t="s">
        <v>19</v>
      </c>
      <c r="E893" s="3" t="str">
        <f>HYPERLINK("https://fyndiq.se/produkt/2477583187264ece/", "2-Pack Samsung S20 - 9H Härdat Glass - Top Kvalitet")</f>
        <v>2-Pack Samsung S20 - 9H Härdat Glass - Top Kvalitet</v>
      </c>
      <c r="F893" s="1" t="s">
        <v>124</v>
      </c>
      <c r="G893" s="1" t="s">
        <v>125</v>
      </c>
      <c r="H893" s="1" t="s">
        <v>126</v>
      </c>
      <c r="I893" s="1" t="s">
        <v>16</v>
      </c>
      <c r="J893" s="1" t="s">
        <v>23</v>
      </c>
      <c r="K893" s="1" t="s">
        <v>16</v>
      </c>
      <c r="L893" s="1" t="s">
        <v>16</v>
      </c>
      <c r="M893" s="1" t="s">
        <v>16</v>
      </c>
      <c r="N893" s="1" t="s">
        <v>16</v>
      </c>
      <c r="O893" s="1">
        <v>63.2</v>
      </c>
      <c r="P893" s="1">
        <v>1.0</v>
      </c>
    </row>
    <row r="894">
      <c r="A894" s="1" t="s">
        <v>29</v>
      </c>
      <c r="B894" s="1" t="s">
        <v>1854</v>
      </c>
      <c r="C894" s="2" t="s">
        <v>1705</v>
      </c>
      <c r="D894" s="1" t="s">
        <v>19</v>
      </c>
      <c r="E894" s="3" t="str">
        <f>HYPERLINK("https://fyndiq.se/produkt/311d90a74d234421/", "2 Pack Xiaomi 12 - Härdat glas 9H-Super kvalitet 3D Skärmskydd")</f>
        <v>2 Pack Xiaomi 12 - Härdat glas 9H-Super kvalitet 3D Skärmskydd</v>
      </c>
      <c r="F894" s="1" t="s">
        <v>582</v>
      </c>
      <c r="G894" s="1" t="s">
        <v>583</v>
      </c>
      <c r="H894" s="1" t="s">
        <v>584</v>
      </c>
      <c r="I894" s="1" t="s">
        <v>16</v>
      </c>
      <c r="J894" s="1" t="s">
        <v>23</v>
      </c>
      <c r="K894" s="1" t="s">
        <v>16</v>
      </c>
      <c r="L894" s="1" t="s">
        <v>16</v>
      </c>
      <c r="M894" s="1" t="s">
        <v>16</v>
      </c>
      <c r="N894" s="1" t="s">
        <v>16</v>
      </c>
      <c r="O894" s="1">
        <v>63.2</v>
      </c>
      <c r="P894" s="1">
        <v>1.0</v>
      </c>
    </row>
    <row r="895">
      <c r="A895" s="1" t="s">
        <v>29</v>
      </c>
      <c r="B895" s="1" t="s">
        <v>1855</v>
      </c>
      <c r="C895" s="2" t="s">
        <v>1705</v>
      </c>
      <c r="D895" s="1" t="s">
        <v>19</v>
      </c>
      <c r="E895" s="3" t="str">
        <f>HYPERLINK("https://fyndiq.se/produkt/416415a768684efb/", "2-Pack Samsung Galaxy S21 5G - 9H Härdat Glas - HD")</f>
        <v>2-Pack Samsung Galaxy S21 5G - 9H Härdat Glas - HD</v>
      </c>
      <c r="F895" s="1" t="s">
        <v>39</v>
      </c>
      <c r="G895" s="1" t="s">
        <v>40</v>
      </c>
      <c r="H895" s="1" t="s">
        <v>41</v>
      </c>
      <c r="I895" s="1" t="s">
        <v>16</v>
      </c>
      <c r="J895" s="1" t="s">
        <v>23</v>
      </c>
      <c r="K895" s="1" t="s">
        <v>16</v>
      </c>
      <c r="L895" s="1" t="s">
        <v>16</v>
      </c>
      <c r="M895" s="1" t="s">
        <v>16</v>
      </c>
      <c r="N895" s="1" t="s">
        <v>16</v>
      </c>
      <c r="O895" s="1">
        <v>63.2</v>
      </c>
      <c r="P895" s="1">
        <v>1.0</v>
      </c>
    </row>
    <row r="896">
      <c r="A896" s="1" t="s">
        <v>29</v>
      </c>
      <c r="B896" s="1" t="s">
        <v>1856</v>
      </c>
      <c r="C896" s="2" t="s">
        <v>1705</v>
      </c>
      <c r="D896" s="1" t="s">
        <v>19</v>
      </c>
      <c r="E896" s="3" t="str">
        <f>HYPERLINK("https://fyndiq.se/produkt/270ab3c9b834466d/", "2-Pack SONY XPERIA 10 V Skärmskydd - Härdat Glas 9H - Super kvalitet 3D")</f>
        <v>2-Pack SONY XPERIA 10 V Skärmskydd - Härdat Glas 9H - Super kvalitet 3D</v>
      </c>
      <c r="F896" s="1" t="s">
        <v>99</v>
      </c>
      <c r="G896" s="1" t="s">
        <v>100</v>
      </c>
      <c r="H896" s="1" t="s">
        <v>101</v>
      </c>
      <c r="I896" s="1" t="s">
        <v>16</v>
      </c>
      <c r="J896" s="1" t="s">
        <v>23</v>
      </c>
      <c r="K896" s="1" t="s">
        <v>16</v>
      </c>
      <c r="L896" s="1" t="s">
        <v>16</v>
      </c>
      <c r="M896" s="1" t="s">
        <v>16</v>
      </c>
      <c r="N896" s="1" t="s">
        <v>16</v>
      </c>
      <c r="O896" s="1">
        <v>63.2</v>
      </c>
      <c r="P896" s="1">
        <v>1.0</v>
      </c>
    </row>
    <row r="897">
      <c r="A897" s="1" t="s">
        <v>29</v>
      </c>
      <c r="B897" s="1" t="s">
        <v>1857</v>
      </c>
      <c r="C897" s="2" t="s">
        <v>1705</v>
      </c>
      <c r="D897" s="1" t="s">
        <v>19</v>
      </c>
      <c r="E897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897" s="1" t="s">
        <v>128</v>
      </c>
      <c r="G897" s="1" t="s">
        <v>129</v>
      </c>
      <c r="H897" s="1" t="s">
        <v>130</v>
      </c>
      <c r="I897" s="1" t="s">
        <v>16</v>
      </c>
      <c r="J897" s="1" t="s">
        <v>23</v>
      </c>
      <c r="K897" s="1" t="s">
        <v>16</v>
      </c>
      <c r="L897" s="1" t="s">
        <v>16</v>
      </c>
      <c r="M897" s="1" t="s">
        <v>16</v>
      </c>
      <c r="N897" s="1" t="s">
        <v>16</v>
      </c>
      <c r="O897" s="1">
        <v>95.2</v>
      </c>
      <c r="P897" s="1">
        <v>1.0</v>
      </c>
    </row>
    <row r="898">
      <c r="A898" s="1" t="s">
        <v>29</v>
      </c>
      <c r="B898" s="1" t="s">
        <v>1858</v>
      </c>
      <c r="C898" s="2" t="s">
        <v>1705</v>
      </c>
      <c r="D898" s="1" t="s">
        <v>19</v>
      </c>
      <c r="E898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898" s="1" t="s">
        <v>1859</v>
      </c>
      <c r="G898" s="1" t="s">
        <v>1860</v>
      </c>
      <c r="H898" s="1" t="s">
        <v>1861</v>
      </c>
      <c r="I898" s="1" t="s">
        <v>16</v>
      </c>
      <c r="J898" s="1" t="s">
        <v>23</v>
      </c>
      <c r="K898" s="1" t="s">
        <v>16</v>
      </c>
      <c r="L898" s="1" t="s">
        <v>16</v>
      </c>
      <c r="M898" s="1" t="s">
        <v>16</v>
      </c>
      <c r="N898" s="1" t="s">
        <v>16</v>
      </c>
      <c r="O898" s="1">
        <v>63.2</v>
      </c>
      <c r="P898" s="1">
        <v>1.0</v>
      </c>
    </row>
    <row r="899">
      <c r="A899" s="1" t="s">
        <v>29</v>
      </c>
      <c r="B899" s="1" t="s">
        <v>1862</v>
      </c>
      <c r="C899" s="2" t="s">
        <v>1705</v>
      </c>
      <c r="D899" s="1" t="s">
        <v>19</v>
      </c>
      <c r="E899" s="3" t="str">
        <f>HYPERLINK("https://fyndiq.se/produkt/f1b3c06373a844cb/", "Samsung Galaxy S20 - Härdat glas 9H - Super kvalitet 3D")</f>
        <v>Samsung Galaxy S20 - Härdat glas 9H - Super kvalitet 3D</v>
      </c>
      <c r="F899" s="1" t="s">
        <v>417</v>
      </c>
      <c r="G899" s="1" t="s">
        <v>418</v>
      </c>
      <c r="H899" s="1" t="s">
        <v>419</v>
      </c>
      <c r="I899" s="1" t="s">
        <v>16</v>
      </c>
      <c r="J899" s="1" t="s">
        <v>23</v>
      </c>
      <c r="K899" s="1" t="s">
        <v>16</v>
      </c>
      <c r="L899" s="1" t="s">
        <v>16</v>
      </c>
      <c r="M899" s="1" t="s">
        <v>16</v>
      </c>
      <c r="N899" s="1" t="s">
        <v>16</v>
      </c>
      <c r="O899" s="1">
        <v>55.2</v>
      </c>
      <c r="P899" s="1">
        <v>1.0</v>
      </c>
    </row>
    <row r="900">
      <c r="A900" s="1" t="s">
        <v>29</v>
      </c>
      <c r="B900" s="1" t="s">
        <v>1863</v>
      </c>
      <c r="C900" s="2" t="s">
        <v>1705</v>
      </c>
      <c r="D900" s="1" t="s">
        <v>19</v>
      </c>
      <c r="E900" s="3" t="str">
        <f>HYPERLINK("https://fyndiq.se/produkt/c6f3e47a88184e8d/", "2-Pack SAMSUNG A55 Skärmskydd - Härdat Glas 9H - Super kvalitet 3D")</f>
        <v>2-Pack SAMSUNG A55 Skärmskydd - Härdat Glas 9H - Super kvalitet 3D</v>
      </c>
      <c r="F900" s="1" t="s">
        <v>83</v>
      </c>
      <c r="G900" s="1" t="s">
        <v>84</v>
      </c>
      <c r="H900" s="1" t="s">
        <v>85</v>
      </c>
      <c r="I900" s="1" t="s">
        <v>16</v>
      </c>
      <c r="J900" s="1" t="s">
        <v>23</v>
      </c>
      <c r="K900" s="1" t="s">
        <v>16</v>
      </c>
      <c r="L900" s="1" t="s">
        <v>16</v>
      </c>
      <c r="M900" s="1" t="s">
        <v>16</v>
      </c>
      <c r="N900" s="1" t="s">
        <v>16</v>
      </c>
      <c r="O900" s="1">
        <v>63.2</v>
      </c>
      <c r="P900" s="1">
        <v>1.0</v>
      </c>
    </row>
    <row r="901">
      <c r="A901" s="1" t="s">
        <v>29</v>
      </c>
      <c r="B901" s="1" t="s">
        <v>1864</v>
      </c>
      <c r="C901" s="2" t="s">
        <v>1865</v>
      </c>
      <c r="D901" s="1" t="s">
        <v>19</v>
      </c>
      <c r="E901" s="3" t="str">
        <f>HYPERLINK("https://fyndiq.se/produkt/f2c164e932234570/", "2-Pack HUAWEI P30 PRO Skärmskydd - Härdat Glas 9H - Super kvalitet 3D")</f>
        <v>2-Pack HUAWEI P30 PRO Skärmskydd - Härdat Glas 9H - Super kvalitet 3D</v>
      </c>
      <c r="F901" s="1" t="s">
        <v>267</v>
      </c>
      <c r="G901" s="1" t="s">
        <v>268</v>
      </c>
      <c r="H901" s="1" t="s">
        <v>269</v>
      </c>
      <c r="I901" s="1" t="s">
        <v>16</v>
      </c>
      <c r="J901" s="1" t="s">
        <v>23</v>
      </c>
      <c r="K901" s="1" t="s">
        <v>16</v>
      </c>
      <c r="L901" s="1" t="s">
        <v>16</v>
      </c>
      <c r="M901" s="1" t="s">
        <v>16</v>
      </c>
      <c r="N901" s="1" t="s">
        <v>16</v>
      </c>
      <c r="O901" s="1">
        <v>71.2</v>
      </c>
      <c r="P901" s="1">
        <v>1.0</v>
      </c>
    </row>
    <row r="902">
      <c r="A902" s="1" t="s">
        <v>29</v>
      </c>
      <c r="B902" s="1" t="s">
        <v>1866</v>
      </c>
      <c r="C902" s="2" t="s">
        <v>1865</v>
      </c>
      <c r="D902" s="1" t="s">
        <v>19</v>
      </c>
      <c r="E902" s="3" t="str">
        <f>HYPERLINK("https://fyndiq.se/produkt/7c1ea261f3264082/", "skärmskydd Iphone 11 Pro Max / XS Max, härdat glas hög kvalitet")</f>
        <v>skärmskydd Iphone 11 Pro Max / XS Max, härdat glas hög kvalitet</v>
      </c>
      <c r="F902" s="1" t="s">
        <v>1867</v>
      </c>
      <c r="G902" s="1" t="s">
        <v>1868</v>
      </c>
      <c r="H902" s="1" t="s">
        <v>1869</v>
      </c>
      <c r="I902" s="1" t="s">
        <v>16</v>
      </c>
      <c r="J902" s="1" t="s">
        <v>23</v>
      </c>
      <c r="K902" s="1" t="s">
        <v>16</v>
      </c>
      <c r="L902" s="1" t="s">
        <v>16</v>
      </c>
      <c r="M902" s="1" t="s">
        <v>16</v>
      </c>
      <c r="N902" s="1" t="s">
        <v>16</v>
      </c>
      <c r="O902" s="1">
        <v>47.2</v>
      </c>
      <c r="P902" s="1">
        <v>1.0</v>
      </c>
    </row>
    <row r="903">
      <c r="A903" s="1" t="s">
        <v>29</v>
      </c>
      <c r="B903" s="1" t="s">
        <v>1870</v>
      </c>
      <c r="C903" s="2" t="s">
        <v>1865</v>
      </c>
      <c r="D903" s="1" t="s">
        <v>19</v>
      </c>
      <c r="E903" s="3" t="str">
        <f>HYPERLINK("https://fyndiq.se/produkt/8a162916fdf246f7/", "2-Pack SAMSUNG S24 Skärmskydd - Härdat Glas 9H - Super kvalitet 3D")</f>
        <v>2-Pack SAMSUNG S24 Skärmskydd - Härdat Glas 9H - Super kvalitet 3D</v>
      </c>
      <c r="F903" s="1" t="s">
        <v>714</v>
      </c>
      <c r="G903" s="1" t="s">
        <v>715</v>
      </c>
      <c r="H903" s="1" t="s">
        <v>716</v>
      </c>
      <c r="I903" s="1" t="s">
        <v>16</v>
      </c>
      <c r="J903" s="1" t="s">
        <v>23</v>
      </c>
      <c r="K903" s="1" t="s">
        <v>16</v>
      </c>
      <c r="L903" s="1" t="s">
        <v>16</v>
      </c>
      <c r="M903" s="1" t="s">
        <v>16</v>
      </c>
      <c r="N903" s="1" t="s">
        <v>16</v>
      </c>
      <c r="O903" s="1">
        <v>71.2</v>
      </c>
      <c r="P903" s="1">
        <v>1.0</v>
      </c>
    </row>
    <row r="904">
      <c r="A904" s="1" t="s">
        <v>29</v>
      </c>
      <c r="B904" s="1" t="s">
        <v>1871</v>
      </c>
      <c r="C904" s="2" t="s">
        <v>1865</v>
      </c>
      <c r="D904" s="1" t="s">
        <v>19</v>
      </c>
      <c r="E904" s="3" t="str">
        <f>HYPERLINK("https://fyndiq.se/produkt/a00b62acc6644fd2/", "2-Pack Samsung Galaxy S10 - Härdat glas 9H – Super kvalitet 3D")</f>
        <v>2-Pack Samsung Galaxy S10 - Härdat glas 9H – Super kvalitet 3D</v>
      </c>
      <c r="F904" s="1" t="s">
        <v>1291</v>
      </c>
      <c r="G904" s="1" t="s">
        <v>1292</v>
      </c>
      <c r="H904" s="1" t="s">
        <v>1293</v>
      </c>
      <c r="I904" s="1" t="s">
        <v>16</v>
      </c>
      <c r="J904" s="1" t="s">
        <v>23</v>
      </c>
      <c r="K904" s="1" t="s">
        <v>16</v>
      </c>
      <c r="L904" s="1" t="s">
        <v>16</v>
      </c>
      <c r="M904" s="1" t="s">
        <v>16</v>
      </c>
      <c r="N904" s="1" t="s">
        <v>16</v>
      </c>
      <c r="O904" s="1">
        <v>63.2</v>
      </c>
      <c r="P904" s="1">
        <v>1.0</v>
      </c>
    </row>
    <row r="905">
      <c r="A905" s="1" t="s">
        <v>29</v>
      </c>
      <c r="B905" s="1" t="s">
        <v>1872</v>
      </c>
      <c r="C905" s="2" t="s">
        <v>1865</v>
      </c>
      <c r="D905" s="1" t="s">
        <v>19</v>
      </c>
      <c r="E905" s="3" t="str">
        <f>HYPERLINK("https://fyndiq.se/produkt/416415a768684efb/", "2-Pack Samsung Galaxy S21 5G - 9H Härdat Glas - HD")</f>
        <v>2-Pack Samsung Galaxy S21 5G - 9H Härdat Glas - HD</v>
      </c>
      <c r="F905" s="1" t="s">
        <v>39</v>
      </c>
      <c r="G905" s="1" t="s">
        <v>40</v>
      </c>
      <c r="H905" s="1" t="s">
        <v>41</v>
      </c>
      <c r="I905" s="1" t="s">
        <v>16</v>
      </c>
      <c r="J905" s="1" t="s">
        <v>23</v>
      </c>
      <c r="K905" s="1" t="s">
        <v>16</v>
      </c>
      <c r="L905" s="1" t="s">
        <v>16</v>
      </c>
      <c r="M905" s="1" t="s">
        <v>16</v>
      </c>
      <c r="N905" s="1" t="s">
        <v>16</v>
      </c>
      <c r="O905" s="1">
        <v>63.2</v>
      </c>
      <c r="P905" s="1">
        <v>1.0</v>
      </c>
    </row>
    <row r="906">
      <c r="A906" s="1" t="s">
        <v>29</v>
      </c>
      <c r="B906" s="1" t="s">
        <v>1873</v>
      </c>
      <c r="C906" s="2" t="s">
        <v>1865</v>
      </c>
      <c r="D906" s="1" t="s">
        <v>19</v>
      </c>
      <c r="E906" s="3" t="str">
        <f>HYPERLINK("https://fyndiq.se/produkt/5b4b31bc77624163/", "2 Pack Samsung Note 20 Ultra 5G - Härdat glas 9H-Super kvalitet")</f>
        <v>2 Pack Samsung Note 20 Ultra 5G - Härdat glas 9H-Super kvalitet</v>
      </c>
      <c r="F906" s="1" t="s">
        <v>1874</v>
      </c>
      <c r="G906" s="1" t="s">
        <v>1875</v>
      </c>
      <c r="H906" s="1" t="s">
        <v>1876</v>
      </c>
      <c r="I906" s="1" t="s">
        <v>16</v>
      </c>
      <c r="J906" s="1" t="s">
        <v>23</v>
      </c>
      <c r="K906" s="1" t="s">
        <v>16</v>
      </c>
      <c r="L906" s="1" t="s">
        <v>16</v>
      </c>
      <c r="M906" s="1" t="s">
        <v>16</v>
      </c>
      <c r="N906" s="1" t="s">
        <v>16</v>
      </c>
      <c r="O906" s="1">
        <v>63.2</v>
      </c>
      <c r="P906" s="1">
        <v>1.0</v>
      </c>
    </row>
    <row r="907">
      <c r="A907" s="1" t="s">
        <v>29</v>
      </c>
      <c r="B907" s="1" t="s">
        <v>1877</v>
      </c>
      <c r="C907" s="2" t="s">
        <v>1865</v>
      </c>
      <c r="D907" s="1" t="s">
        <v>19</v>
      </c>
      <c r="E90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07" s="1" t="s">
        <v>258</v>
      </c>
      <c r="G907" s="1" t="s">
        <v>259</v>
      </c>
      <c r="H907" s="1" t="s">
        <v>260</v>
      </c>
      <c r="I907" s="1" t="s">
        <v>16</v>
      </c>
      <c r="J907" s="1" t="s">
        <v>23</v>
      </c>
      <c r="K907" s="1" t="s">
        <v>16</v>
      </c>
      <c r="L907" s="1" t="s">
        <v>16</v>
      </c>
      <c r="M907" s="1" t="s">
        <v>16</v>
      </c>
      <c r="N907" s="1" t="s">
        <v>16</v>
      </c>
      <c r="O907" s="1">
        <v>63.2</v>
      </c>
      <c r="P907" s="1">
        <v>1.0</v>
      </c>
    </row>
    <row r="908">
      <c r="A908" s="1" t="s">
        <v>29</v>
      </c>
      <c r="B908" s="1" t="s">
        <v>1878</v>
      </c>
      <c r="C908" s="2" t="s">
        <v>1865</v>
      </c>
      <c r="D908" s="1" t="s">
        <v>19</v>
      </c>
      <c r="E908" s="3" t="str">
        <f>HYPERLINK("https://fyndiq.se/produkt/2477583187264ece/", "2-Pack Samsung S20 - 9H Härdat Glass - Top Kvalitet")</f>
        <v>2-Pack Samsung S20 - 9H Härdat Glass - Top Kvalitet</v>
      </c>
      <c r="F908" s="1" t="s">
        <v>124</v>
      </c>
      <c r="G908" s="1" t="s">
        <v>125</v>
      </c>
      <c r="H908" s="1" t="s">
        <v>126</v>
      </c>
      <c r="I908" s="1" t="s">
        <v>16</v>
      </c>
      <c r="J908" s="1" t="s">
        <v>23</v>
      </c>
      <c r="K908" s="1" t="s">
        <v>16</v>
      </c>
      <c r="L908" s="1" t="s">
        <v>16</v>
      </c>
      <c r="M908" s="1" t="s">
        <v>16</v>
      </c>
      <c r="N908" s="1" t="s">
        <v>16</v>
      </c>
      <c r="O908" s="1">
        <v>63.2</v>
      </c>
      <c r="P908" s="1">
        <v>1.0</v>
      </c>
    </row>
    <row r="909">
      <c r="A909" s="1" t="s">
        <v>29</v>
      </c>
      <c r="B909" s="1" t="s">
        <v>1879</v>
      </c>
      <c r="C909" s="2" t="s">
        <v>1865</v>
      </c>
      <c r="D909" s="1" t="s">
        <v>19</v>
      </c>
      <c r="E90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09" s="1" t="s">
        <v>722</v>
      </c>
      <c r="G909" s="1" t="s">
        <v>723</v>
      </c>
      <c r="H909" s="1" t="s">
        <v>724</v>
      </c>
      <c r="I909" s="1" t="s">
        <v>16</v>
      </c>
      <c r="J909" s="1" t="s">
        <v>23</v>
      </c>
      <c r="K909" s="1" t="s">
        <v>16</v>
      </c>
      <c r="L909" s="1" t="s">
        <v>16</v>
      </c>
      <c r="M909" s="1" t="s">
        <v>16</v>
      </c>
      <c r="N909" s="1" t="s">
        <v>16</v>
      </c>
      <c r="O909" s="1">
        <v>79.2</v>
      </c>
      <c r="P909" s="1">
        <v>1.0</v>
      </c>
    </row>
    <row r="910">
      <c r="A910" s="1" t="s">
        <v>29</v>
      </c>
      <c r="B910" s="1" t="s">
        <v>1880</v>
      </c>
      <c r="C910" s="2" t="s">
        <v>1865</v>
      </c>
      <c r="D910" s="1" t="s">
        <v>19</v>
      </c>
      <c r="E91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10" s="1" t="s">
        <v>26</v>
      </c>
      <c r="G910" s="1" t="s">
        <v>27</v>
      </c>
      <c r="H910" s="1" t="s">
        <v>28</v>
      </c>
      <c r="I910" s="1" t="s">
        <v>16</v>
      </c>
      <c r="J910" s="1" t="s">
        <v>23</v>
      </c>
      <c r="K910" s="1" t="s">
        <v>16</v>
      </c>
      <c r="L910" s="1" t="s">
        <v>16</v>
      </c>
      <c r="M910" s="1" t="s">
        <v>16</v>
      </c>
      <c r="N910" s="1" t="s">
        <v>16</v>
      </c>
      <c r="O910" s="1">
        <v>71.2</v>
      </c>
      <c r="P910" s="1">
        <v>1.0</v>
      </c>
    </row>
    <row r="911">
      <c r="A911" s="1" t="s">
        <v>29</v>
      </c>
      <c r="B911" s="1" t="s">
        <v>1881</v>
      </c>
      <c r="C911" s="2" t="s">
        <v>1865</v>
      </c>
      <c r="D911" s="1" t="s">
        <v>19</v>
      </c>
      <c r="E911" s="3" t="str">
        <f>HYPERLINK("https://fyndiq.se/produkt/f15534edf50b4015/", "2-Pack XIAOMI REDMI NOTE 13 5G Skärmskydd - Härdat Glas 9H - Super kvalitet 3D")</f>
        <v>2-Pack XIAOMI REDMI NOTE 13 5G Skärmskydd - Härdat Glas 9H - Super kvalitet 3D</v>
      </c>
      <c r="F911" s="1" t="s">
        <v>973</v>
      </c>
      <c r="G911" s="1" t="s">
        <v>974</v>
      </c>
      <c r="H911" s="1" t="s">
        <v>975</v>
      </c>
      <c r="I911" s="1" t="s">
        <v>16</v>
      </c>
      <c r="J911" s="1" t="s">
        <v>23</v>
      </c>
      <c r="K911" s="1" t="s">
        <v>16</v>
      </c>
      <c r="L911" s="1" t="s">
        <v>16</v>
      </c>
      <c r="M911" s="1" t="s">
        <v>16</v>
      </c>
      <c r="N911" s="1" t="s">
        <v>16</v>
      </c>
      <c r="O911" s="1">
        <v>63.2</v>
      </c>
      <c r="P911" s="1">
        <v>1.0</v>
      </c>
    </row>
    <row r="912">
      <c r="A912" s="1" t="s">
        <v>29</v>
      </c>
      <c r="B912" s="1" t="s">
        <v>1882</v>
      </c>
      <c r="C912" s="2" t="s">
        <v>1865</v>
      </c>
      <c r="D912" s="1" t="s">
        <v>19</v>
      </c>
      <c r="E912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912" s="1" t="s">
        <v>163</v>
      </c>
      <c r="G912" s="1" t="s">
        <v>164</v>
      </c>
      <c r="H912" s="1" t="s">
        <v>165</v>
      </c>
      <c r="I912" s="1" t="s">
        <v>16</v>
      </c>
      <c r="J912" s="1" t="s">
        <v>23</v>
      </c>
      <c r="K912" s="1" t="s">
        <v>16</v>
      </c>
      <c r="L912" s="1" t="s">
        <v>16</v>
      </c>
      <c r="M912" s="1" t="s">
        <v>16</v>
      </c>
      <c r="N912" s="1" t="s">
        <v>16</v>
      </c>
      <c r="O912" s="1">
        <v>63.2</v>
      </c>
      <c r="P912" s="1">
        <v>1.0</v>
      </c>
    </row>
    <row r="913">
      <c r="A913" s="1" t="s">
        <v>29</v>
      </c>
      <c r="B913" s="1" t="s">
        <v>1883</v>
      </c>
      <c r="C913" s="2" t="s">
        <v>1865</v>
      </c>
      <c r="D913" s="1" t="s">
        <v>19</v>
      </c>
      <c r="E91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13" s="1" t="s">
        <v>311</v>
      </c>
      <c r="G913" s="1" t="s">
        <v>312</v>
      </c>
      <c r="H913" s="1" t="s">
        <v>313</v>
      </c>
      <c r="I913" s="1" t="s">
        <v>16</v>
      </c>
      <c r="J913" s="1" t="s">
        <v>23</v>
      </c>
      <c r="K913" s="1" t="s">
        <v>16</v>
      </c>
      <c r="L913" s="1" t="s">
        <v>16</v>
      </c>
      <c r="M913" s="1" t="s">
        <v>16</v>
      </c>
      <c r="N913" s="1" t="s">
        <v>16</v>
      </c>
      <c r="O913" s="1">
        <v>71.2</v>
      </c>
      <c r="P913" s="1">
        <v>1.0</v>
      </c>
    </row>
    <row r="914">
      <c r="A914" s="1" t="s">
        <v>29</v>
      </c>
      <c r="B914" s="1" t="s">
        <v>1884</v>
      </c>
      <c r="C914" s="2" t="s">
        <v>1865</v>
      </c>
      <c r="D914" s="1" t="s">
        <v>19</v>
      </c>
      <c r="E914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914" s="1" t="s">
        <v>1278</v>
      </c>
      <c r="G914" s="1" t="s">
        <v>1279</v>
      </c>
      <c r="H914" s="1" t="s">
        <v>1280</v>
      </c>
      <c r="I914" s="1" t="s">
        <v>16</v>
      </c>
      <c r="J914" s="1" t="s">
        <v>23</v>
      </c>
      <c r="K914" s="1" t="s">
        <v>16</v>
      </c>
      <c r="L914" s="1" t="s">
        <v>16</v>
      </c>
      <c r="M914" s="1" t="s">
        <v>16</v>
      </c>
      <c r="N914" s="1" t="s">
        <v>16</v>
      </c>
      <c r="O914" s="1">
        <v>63.2</v>
      </c>
      <c r="P914" s="1">
        <v>1.0</v>
      </c>
    </row>
    <row r="915">
      <c r="A915" s="1" t="s">
        <v>29</v>
      </c>
      <c r="B915" s="1" t="s">
        <v>1885</v>
      </c>
      <c r="C915" s="2" t="s">
        <v>1865</v>
      </c>
      <c r="D915" s="1" t="s">
        <v>19</v>
      </c>
      <c r="E91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15" s="1" t="s">
        <v>26</v>
      </c>
      <c r="G915" s="1" t="s">
        <v>27</v>
      </c>
      <c r="H915" s="1" t="s">
        <v>28</v>
      </c>
      <c r="I915" s="1" t="s">
        <v>16</v>
      </c>
      <c r="J915" s="1" t="s">
        <v>23</v>
      </c>
      <c r="K915" s="1" t="s">
        <v>16</v>
      </c>
      <c r="L915" s="1" t="s">
        <v>16</v>
      </c>
      <c r="M915" s="1" t="s">
        <v>16</v>
      </c>
      <c r="N915" s="1" t="s">
        <v>16</v>
      </c>
      <c r="O915" s="1">
        <v>71.2</v>
      </c>
      <c r="P915" s="1">
        <v>1.0</v>
      </c>
    </row>
    <row r="916">
      <c r="A916" s="1" t="s">
        <v>29</v>
      </c>
      <c r="B916" s="1" t="s">
        <v>1886</v>
      </c>
      <c r="C916" s="2" t="s">
        <v>1865</v>
      </c>
      <c r="D916" s="1" t="s">
        <v>19</v>
      </c>
      <c r="E916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916" s="1" t="s">
        <v>302</v>
      </c>
      <c r="G916" s="1" t="s">
        <v>303</v>
      </c>
      <c r="H916" s="1" t="s">
        <v>304</v>
      </c>
      <c r="I916" s="1" t="s">
        <v>16</v>
      </c>
      <c r="J916" s="1" t="s">
        <v>23</v>
      </c>
      <c r="K916" s="1" t="s">
        <v>16</v>
      </c>
      <c r="L916" s="1" t="s">
        <v>16</v>
      </c>
      <c r="M916" s="1" t="s">
        <v>16</v>
      </c>
      <c r="N916" s="1" t="s">
        <v>16</v>
      </c>
      <c r="O916" s="1">
        <v>63.2</v>
      </c>
      <c r="P916" s="1">
        <v>1.0</v>
      </c>
    </row>
    <row r="917">
      <c r="A917" s="1" t="s">
        <v>29</v>
      </c>
      <c r="B917" s="1" t="s">
        <v>1887</v>
      </c>
      <c r="C917" s="2" t="s">
        <v>1865</v>
      </c>
      <c r="D917" s="1" t="s">
        <v>19</v>
      </c>
      <c r="E917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917" s="1" t="s">
        <v>1333</v>
      </c>
      <c r="G917" s="1" t="s">
        <v>1334</v>
      </c>
      <c r="H917" s="1" t="s">
        <v>1335</v>
      </c>
      <c r="I917" s="1" t="s">
        <v>16</v>
      </c>
      <c r="J917" s="1" t="s">
        <v>23</v>
      </c>
      <c r="K917" s="1" t="s">
        <v>16</v>
      </c>
      <c r="L917" s="1" t="s">
        <v>16</v>
      </c>
      <c r="M917" s="1" t="s">
        <v>16</v>
      </c>
      <c r="N917" s="1" t="s">
        <v>16</v>
      </c>
      <c r="O917" s="1">
        <v>87.2</v>
      </c>
      <c r="P917" s="1">
        <v>1.0</v>
      </c>
    </row>
    <row r="918">
      <c r="A918" s="1" t="s">
        <v>29</v>
      </c>
      <c r="B918" s="1" t="s">
        <v>1888</v>
      </c>
      <c r="C918" s="2" t="s">
        <v>1865</v>
      </c>
      <c r="D918" s="1" t="s">
        <v>19</v>
      </c>
      <c r="E91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918" s="1" t="s">
        <v>204</v>
      </c>
      <c r="G918" s="1" t="s">
        <v>205</v>
      </c>
      <c r="H918" s="1" t="s">
        <v>206</v>
      </c>
      <c r="I918" s="1" t="s">
        <v>16</v>
      </c>
      <c r="J918" s="1" t="s">
        <v>23</v>
      </c>
      <c r="K918" s="1" t="s">
        <v>16</v>
      </c>
      <c r="L918" s="1" t="s">
        <v>16</v>
      </c>
      <c r="M918" s="1" t="s">
        <v>16</v>
      </c>
      <c r="N918" s="1" t="s">
        <v>16</v>
      </c>
      <c r="O918" s="1">
        <v>71.2</v>
      </c>
      <c r="P918" s="1">
        <v>1.0</v>
      </c>
    </row>
    <row r="919">
      <c r="A919" s="1" t="s">
        <v>29</v>
      </c>
      <c r="B919" s="1" t="s">
        <v>1889</v>
      </c>
      <c r="C919" s="2" t="s">
        <v>1865</v>
      </c>
      <c r="D919" s="1" t="s">
        <v>19</v>
      </c>
      <c r="E919" s="3" t="str">
        <f>HYPERLINK("https://fyndiq.se/produkt/6ae5aff483564a84/", "2-Pack Apple Watch 40mm – Härdat glas 9H – Super kvalitet 3D")</f>
        <v>2-Pack Apple Watch 40mm – Härdat glas 9H – Super kvalitet 3D</v>
      </c>
      <c r="F919" s="1" t="s">
        <v>1418</v>
      </c>
      <c r="G919" s="1" t="s">
        <v>1419</v>
      </c>
      <c r="H919" s="1" t="s">
        <v>1420</v>
      </c>
      <c r="I919" s="1" t="s">
        <v>16</v>
      </c>
      <c r="J919" s="1" t="s">
        <v>23</v>
      </c>
      <c r="K919" s="1" t="s">
        <v>16</v>
      </c>
      <c r="L919" s="1" t="s">
        <v>16</v>
      </c>
      <c r="M919" s="1" t="s">
        <v>16</v>
      </c>
      <c r="N919" s="1" t="s">
        <v>16</v>
      </c>
      <c r="O919" s="1">
        <v>55.2</v>
      </c>
      <c r="P919" s="1">
        <v>1.0</v>
      </c>
    </row>
    <row r="920">
      <c r="A920" s="1" t="s">
        <v>29</v>
      </c>
      <c r="B920" s="1" t="s">
        <v>1890</v>
      </c>
      <c r="C920" s="2" t="s">
        <v>1865</v>
      </c>
      <c r="D920" s="1" t="s">
        <v>19</v>
      </c>
      <c r="E920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920" s="1" t="s">
        <v>1859</v>
      </c>
      <c r="G920" s="1" t="s">
        <v>1860</v>
      </c>
      <c r="H920" s="1" t="s">
        <v>1861</v>
      </c>
      <c r="I920" s="1" t="s">
        <v>16</v>
      </c>
      <c r="J920" s="1" t="s">
        <v>23</v>
      </c>
      <c r="K920" s="1" t="s">
        <v>16</v>
      </c>
      <c r="L920" s="1" t="s">
        <v>16</v>
      </c>
      <c r="M920" s="1" t="s">
        <v>16</v>
      </c>
      <c r="N920" s="1" t="s">
        <v>16</v>
      </c>
      <c r="O920" s="1">
        <v>63.2</v>
      </c>
      <c r="P920" s="1">
        <v>1.0</v>
      </c>
    </row>
    <row r="921">
      <c r="A921" s="1" t="s">
        <v>29</v>
      </c>
      <c r="B921" s="1" t="s">
        <v>1891</v>
      </c>
      <c r="C921" s="2" t="s">
        <v>1865</v>
      </c>
      <c r="D921" s="1" t="s">
        <v>19</v>
      </c>
      <c r="E921" s="3" t="str">
        <f>HYPERLINK("https://fyndiq.se/produkt/56c72c0ba5f749b5/", "2-Pack SAMSUNG S24 Skärmskydd - Härdat Glas 9H - Super kvalitet 3D")</f>
        <v>2-Pack SAMSUNG S24 Skärmskydd - Härdat Glas 9H - Super kvalitet 3D</v>
      </c>
      <c r="F921" s="1" t="s">
        <v>263</v>
      </c>
      <c r="G921" s="1" t="s">
        <v>264</v>
      </c>
      <c r="H921" s="1" t="s">
        <v>265</v>
      </c>
      <c r="I921" s="1" t="s">
        <v>16</v>
      </c>
      <c r="J921" s="1" t="s">
        <v>23</v>
      </c>
      <c r="K921" s="1" t="s">
        <v>16</v>
      </c>
      <c r="L921" s="1" t="s">
        <v>16</v>
      </c>
      <c r="M921" s="1" t="s">
        <v>16</v>
      </c>
      <c r="N921" s="1" t="s">
        <v>16</v>
      </c>
      <c r="O921" s="1">
        <v>71.2</v>
      </c>
      <c r="P921" s="1">
        <v>1.0</v>
      </c>
    </row>
    <row r="922">
      <c r="A922" s="1" t="s">
        <v>29</v>
      </c>
      <c r="B922" s="1" t="s">
        <v>1892</v>
      </c>
      <c r="C922" s="2" t="s">
        <v>1865</v>
      </c>
      <c r="D922" s="1" t="s">
        <v>19</v>
      </c>
      <c r="E922" s="3" t="str">
        <f>HYPERLINK("https://fyndiq.se/produkt/5d384cc8795744b0/", "2-Pack Samsung A55 Skärmskydd i Härdat Glas")</f>
        <v>2-Pack Samsung A55 Skärmskydd i Härdat Glas</v>
      </c>
      <c r="F922" s="1" t="s">
        <v>191</v>
      </c>
      <c r="G922" s="1" t="s">
        <v>192</v>
      </c>
      <c r="H922" s="1" t="s">
        <v>193</v>
      </c>
      <c r="I922" s="1" t="s">
        <v>16</v>
      </c>
      <c r="J922" s="1" t="s">
        <v>23</v>
      </c>
      <c r="K922" s="1" t="s">
        <v>16</v>
      </c>
      <c r="L922" s="1" t="s">
        <v>16</v>
      </c>
      <c r="M922" s="1" t="s">
        <v>16</v>
      </c>
      <c r="N922" s="1" t="s">
        <v>16</v>
      </c>
      <c r="O922" s="1">
        <v>63.2</v>
      </c>
      <c r="P922" s="1">
        <v>1.0</v>
      </c>
    </row>
    <row r="923">
      <c r="A923" s="1" t="s">
        <v>29</v>
      </c>
      <c r="B923" s="1" t="s">
        <v>1893</v>
      </c>
      <c r="C923" s="2" t="s">
        <v>1865</v>
      </c>
      <c r="D923" s="1" t="s">
        <v>19</v>
      </c>
      <c r="E923" s="3" t="str">
        <f>HYPERLINK("https://fyndiq.se/produkt/e19fcc2ab2124f8a/", "2-Pack Iphone 13 Pro - 9H Härdat Glass - Top Kvalitet  3D")</f>
        <v>2-Pack Iphone 13 Pro - 9H Härdat Glass - Top Kvalitet  3D</v>
      </c>
      <c r="F923" s="1" t="s">
        <v>555</v>
      </c>
      <c r="G923" s="1" t="s">
        <v>556</v>
      </c>
      <c r="H923" s="1" t="s">
        <v>557</v>
      </c>
      <c r="I923" s="1" t="s">
        <v>16</v>
      </c>
      <c r="J923" s="1" t="s">
        <v>23</v>
      </c>
      <c r="K923" s="1" t="s">
        <v>16</v>
      </c>
      <c r="L923" s="1" t="s">
        <v>16</v>
      </c>
      <c r="M923" s="1" t="s">
        <v>16</v>
      </c>
      <c r="N923" s="1" t="s">
        <v>16</v>
      </c>
      <c r="O923" s="1">
        <v>55.2</v>
      </c>
      <c r="P923" s="1">
        <v>1.0</v>
      </c>
    </row>
    <row r="924">
      <c r="A924" s="1" t="s">
        <v>29</v>
      </c>
      <c r="B924" s="1" t="s">
        <v>1894</v>
      </c>
      <c r="C924" s="2" t="s">
        <v>1865</v>
      </c>
      <c r="D924" s="1" t="s">
        <v>19</v>
      </c>
      <c r="E924" s="3" t="str">
        <f>HYPERLINK("https://fyndiq.se/produkt/874cd59ebd454838/", "Skärmskydd Iphone 8 Vit - Härdat Glas Skärmskydd 9H - HD")</f>
        <v>Skärmskydd Iphone 8 Vit - Härdat Glas Skärmskydd 9H - HD</v>
      </c>
      <c r="F924" s="1" t="s">
        <v>1895</v>
      </c>
      <c r="G924" s="1" t="s">
        <v>1896</v>
      </c>
      <c r="H924" s="1" t="s">
        <v>1897</v>
      </c>
      <c r="I924" s="1" t="s">
        <v>16</v>
      </c>
      <c r="J924" s="1" t="s">
        <v>23</v>
      </c>
      <c r="K924" s="1" t="s">
        <v>16</v>
      </c>
      <c r="L924" s="1" t="s">
        <v>16</v>
      </c>
      <c r="M924" s="1" t="s">
        <v>16</v>
      </c>
      <c r="N924" s="1" t="s">
        <v>16</v>
      </c>
      <c r="O924" s="1">
        <v>47.2</v>
      </c>
      <c r="P924" s="1">
        <v>1.0</v>
      </c>
    </row>
    <row r="925">
      <c r="A925" s="1" t="s">
        <v>29</v>
      </c>
      <c r="B925" s="1" t="s">
        <v>1898</v>
      </c>
      <c r="C925" s="2" t="s">
        <v>1865</v>
      </c>
      <c r="D925" s="1" t="s">
        <v>19</v>
      </c>
      <c r="E92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925" s="1" t="s">
        <v>183</v>
      </c>
      <c r="G925" s="1" t="s">
        <v>184</v>
      </c>
      <c r="H925" s="1" t="s">
        <v>185</v>
      </c>
      <c r="I925" s="1" t="s">
        <v>16</v>
      </c>
      <c r="J925" s="1" t="s">
        <v>23</v>
      </c>
      <c r="K925" s="1" t="s">
        <v>16</v>
      </c>
      <c r="L925" s="1" t="s">
        <v>16</v>
      </c>
      <c r="M925" s="1" t="s">
        <v>16</v>
      </c>
      <c r="N925" s="1" t="s">
        <v>16</v>
      </c>
      <c r="O925" s="1">
        <v>71.2</v>
      </c>
      <c r="P925" s="1">
        <v>1.0</v>
      </c>
    </row>
    <row r="926">
      <c r="A926" s="1" t="s">
        <v>29</v>
      </c>
      <c r="B926" s="1" t="s">
        <v>1899</v>
      </c>
      <c r="C926" s="2" t="s">
        <v>1865</v>
      </c>
      <c r="D926" s="1" t="s">
        <v>19</v>
      </c>
      <c r="E926" s="3" t="str">
        <f>HYPERLINK("https://fyndiq.se/produkt/bd84362587364f02/", "2-Pack GOOGLE PIXEL 8 Skärmskydd - Härdat Glas 9H - Super kvalitet 3D")</f>
        <v>2-Pack GOOGLE PIXEL 8 Skärmskydd - Härdat Glas 9H - Super kvalitet 3D</v>
      </c>
      <c r="F926" s="1" t="s">
        <v>254</v>
      </c>
      <c r="G926" s="1" t="s">
        <v>255</v>
      </c>
      <c r="H926" s="1" t="s">
        <v>256</v>
      </c>
      <c r="I926" s="1" t="s">
        <v>16</v>
      </c>
      <c r="J926" s="1" t="s">
        <v>23</v>
      </c>
      <c r="K926" s="1" t="s">
        <v>16</v>
      </c>
      <c r="L926" s="1" t="s">
        <v>16</v>
      </c>
      <c r="M926" s="1" t="s">
        <v>16</v>
      </c>
      <c r="N926" s="1" t="s">
        <v>16</v>
      </c>
      <c r="O926" s="1">
        <v>71.2</v>
      </c>
      <c r="P926" s="1">
        <v>1.0</v>
      </c>
    </row>
    <row r="927">
      <c r="A927" s="1" t="s">
        <v>29</v>
      </c>
      <c r="B927" s="1" t="s">
        <v>1900</v>
      </c>
      <c r="C927" s="2" t="s">
        <v>1865</v>
      </c>
      <c r="D927" s="1" t="s">
        <v>19</v>
      </c>
      <c r="E927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927" s="1" t="s">
        <v>912</v>
      </c>
      <c r="G927" s="1" t="s">
        <v>913</v>
      </c>
      <c r="H927" s="1" t="s">
        <v>914</v>
      </c>
      <c r="I927" s="1" t="s">
        <v>16</v>
      </c>
      <c r="J927" s="1" t="s">
        <v>23</v>
      </c>
      <c r="K927" s="1" t="s">
        <v>16</v>
      </c>
      <c r="L927" s="1" t="s">
        <v>16</v>
      </c>
      <c r="M927" s="1" t="s">
        <v>16</v>
      </c>
      <c r="N927" s="1" t="s">
        <v>16</v>
      </c>
      <c r="O927" s="1">
        <v>63.2</v>
      </c>
      <c r="P927" s="1">
        <v>1.0</v>
      </c>
    </row>
    <row r="928">
      <c r="A928" s="1" t="s">
        <v>29</v>
      </c>
      <c r="B928" s="1" t="s">
        <v>1901</v>
      </c>
      <c r="C928" s="2" t="s">
        <v>1865</v>
      </c>
      <c r="D928" s="1" t="s">
        <v>19</v>
      </c>
      <c r="E928" s="3" t="str">
        <f>HYPERLINK("https://fyndiq.se/produkt/f1b3c06373a844cb/", "Samsung Galaxy S20 - Härdat glas 9H - Super kvalitet 3D")</f>
        <v>Samsung Galaxy S20 - Härdat glas 9H - Super kvalitet 3D</v>
      </c>
      <c r="F928" s="1" t="s">
        <v>417</v>
      </c>
      <c r="G928" s="1" t="s">
        <v>418</v>
      </c>
      <c r="H928" s="1" t="s">
        <v>419</v>
      </c>
      <c r="I928" s="1" t="s">
        <v>16</v>
      </c>
      <c r="J928" s="1" t="s">
        <v>23</v>
      </c>
      <c r="K928" s="1" t="s">
        <v>16</v>
      </c>
      <c r="L928" s="1" t="s">
        <v>16</v>
      </c>
      <c r="M928" s="1" t="s">
        <v>16</v>
      </c>
      <c r="N928" s="1" t="s">
        <v>16</v>
      </c>
      <c r="O928" s="1">
        <v>55.2</v>
      </c>
      <c r="P928" s="1">
        <v>1.0</v>
      </c>
    </row>
    <row r="929">
      <c r="A929" s="1" t="s">
        <v>29</v>
      </c>
      <c r="B929" s="1" t="s">
        <v>1902</v>
      </c>
      <c r="C929" s="2" t="s">
        <v>1865</v>
      </c>
      <c r="D929" s="1" t="s">
        <v>19</v>
      </c>
      <c r="E92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29" s="1" t="s">
        <v>258</v>
      </c>
      <c r="G929" s="1" t="s">
        <v>259</v>
      </c>
      <c r="H929" s="1" t="s">
        <v>260</v>
      </c>
      <c r="I929" s="1" t="s">
        <v>16</v>
      </c>
      <c r="J929" s="1" t="s">
        <v>23</v>
      </c>
      <c r="K929" s="1" t="s">
        <v>16</v>
      </c>
      <c r="L929" s="1" t="s">
        <v>16</v>
      </c>
      <c r="M929" s="1" t="s">
        <v>16</v>
      </c>
      <c r="N929" s="1" t="s">
        <v>16</v>
      </c>
      <c r="O929" s="1">
        <v>63.2</v>
      </c>
      <c r="P929" s="1">
        <v>1.0</v>
      </c>
    </row>
    <row r="930">
      <c r="A930" s="1" t="s">
        <v>29</v>
      </c>
      <c r="B930" s="1" t="s">
        <v>1903</v>
      </c>
      <c r="C930" s="2" t="s">
        <v>1865</v>
      </c>
      <c r="D930" s="1" t="s">
        <v>19</v>
      </c>
      <c r="E930" s="3" t="str">
        <f>HYPERLINK("https://fyndiq.se/produkt/eb5c54124bd24810/", "2-Pack Xiaomi Redmi 9A - Härdat Glas 9H - Super kvalitet 3D")</f>
        <v>2-Pack Xiaomi Redmi 9A - Härdat Glas 9H - Super kvalitet 3D</v>
      </c>
      <c r="F930" s="1" t="s">
        <v>1904</v>
      </c>
      <c r="G930" s="1" t="s">
        <v>1905</v>
      </c>
      <c r="H930" s="1" t="s">
        <v>1906</v>
      </c>
      <c r="I930" s="1" t="s">
        <v>16</v>
      </c>
      <c r="J930" s="1" t="s">
        <v>23</v>
      </c>
      <c r="K930" s="1" t="s">
        <v>16</v>
      </c>
      <c r="L930" s="1" t="s">
        <v>16</v>
      </c>
      <c r="M930" s="1" t="s">
        <v>16</v>
      </c>
      <c r="N930" s="1" t="s">
        <v>16</v>
      </c>
      <c r="O930" s="1">
        <v>63.2</v>
      </c>
      <c r="P930" s="1">
        <v>1.0</v>
      </c>
    </row>
    <row r="931">
      <c r="A931" s="1" t="s">
        <v>29</v>
      </c>
      <c r="B931" s="1" t="s">
        <v>1907</v>
      </c>
      <c r="C931" s="2" t="s">
        <v>1865</v>
      </c>
      <c r="D931" s="1" t="s">
        <v>19</v>
      </c>
      <c r="E931" s="3" t="str">
        <f>HYPERLINK("https://fyndiq.se/produkt/94a67bbe1c4a4666/", "2-Pack Samsung Xcover 7 Skärmskydd i Härdat Glas")</f>
        <v>2-Pack Samsung Xcover 7 Skärmskydd i Härdat Glas</v>
      </c>
      <c r="F931" s="1" t="s">
        <v>1908</v>
      </c>
      <c r="G931" s="1" t="s">
        <v>1909</v>
      </c>
      <c r="H931" s="1" t="s">
        <v>1910</v>
      </c>
      <c r="I931" s="1" t="s">
        <v>16</v>
      </c>
      <c r="J931" s="1" t="s">
        <v>23</v>
      </c>
      <c r="K931" s="1" t="s">
        <v>16</v>
      </c>
      <c r="L931" s="1" t="s">
        <v>16</v>
      </c>
      <c r="M931" s="1" t="s">
        <v>16</v>
      </c>
      <c r="N931" s="1" t="s">
        <v>16</v>
      </c>
      <c r="O931" s="1">
        <v>71.2</v>
      </c>
      <c r="P931" s="1">
        <v>1.0</v>
      </c>
    </row>
    <row r="932">
      <c r="A932" s="1" t="s">
        <v>29</v>
      </c>
      <c r="B932" s="1" t="s">
        <v>1911</v>
      </c>
      <c r="C932" s="2" t="s">
        <v>1865</v>
      </c>
      <c r="D932" s="1" t="s">
        <v>19</v>
      </c>
      <c r="E932" s="3" t="str">
        <f>HYPERLINK("https://fyndiq.se/produkt/416415a768684efb/", "2-Pack Samsung Galaxy S21 5G - 9H Härdat Glas - HD")</f>
        <v>2-Pack Samsung Galaxy S21 5G - 9H Härdat Glas - HD</v>
      </c>
      <c r="F932" s="1" t="s">
        <v>39</v>
      </c>
      <c r="G932" s="1" t="s">
        <v>40</v>
      </c>
      <c r="H932" s="1" t="s">
        <v>41</v>
      </c>
      <c r="I932" s="1" t="s">
        <v>16</v>
      </c>
      <c r="J932" s="1" t="s">
        <v>23</v>
      </c>
      <c r="K932" s="1" t="s">
        <v>16</v>
      </c>
      <c r="L932" s="1" t="s">
        <v>16</v>
      </c>
      <c r="M932" s="1" t="s">
        <v>16</v>
      </c>
      <c r="N932" s="1" t="s">
        <v>16</v>
      </c>
      <c r="O932" s="1">
        <v>63.2</v>
      </c>
      <c r="P932" s="1">
        <v>1.0</v>
      </c>
    </row>
    <row r="933">
      <c r="A933" s="1" t="s">
        <v>29</v>
      </c>
      <c r="B933" s="1" t="s">
        <v>1912</v>
      </c>
      <c r="C933" s="2" t="s">
        <v>1865</v>
      </c>
      <c r="D933" s="1" t="s">
        <v>19</v>
      </c>
      <c r="E933" s="3" t="str">
        <f>HYPERLINK("https://fyndiq.se/produkt/406117b60bf241a0/", "2-Pack Samsung Galaxy S9 - Härdat glas 9H - Super kvalitet 3D")</f>
        <v>2-Pack Samsung Galaxy S9 - Härdat glas 9H - Super kvalitet 3D</v>
      </c>
      <c r="F933" s="1" t="s">
        <v>228</v>
      </c>
      <c r="G933" s="1" t="s">
        <v>229</v>
      </c>
      <c r="H933" s="1" t="s">
        <v>230</v>
      </c>
      <c r="I933" s="1" t="s">
        <v>16</v>
      </c>
      <c r="J933" s="1" t="s">
        <v>23</v>
      </c>
      <c r="K933" s="1" t="s">
        <v>16</v>
      </c>
      <c r="L933" s="1" t="s">
        <v>16</v>
      </c>
      <c r="M933" s="1" t="s">
        <v>16</v>
      </c>
      <c r="N933" s="1" t="s">
        <v>16</v>
      </c>
      <c r="O933" s="1">
        <v>63.2</v>
      </c>
      <c r="P933" s="1">
        <v>1.0</v>
      </c>
    </row>
    <row r="934">
      <c r="A934" s="1" t="s">
        <v>29</v>
      </c>
      <c r="B934" s="1" t="s">
        <v>1913</v>
      </c>
      <c r="C934" s="2" t="s">
        <v>1865</v>
      </c>
      <c r="D934" s="1" t="s">
        <v>19</v>
      </c>
      <c r="E934" s="3" t="str">
        <f>HYPERLINK("https://fyndiq.se/produkt/9e488e35f28b4b0b/", "2-Pack GOOGLE PIXEL 6A Skärmskydd - Härdat Glas 9H - Super kvalitet 3D")</f>
        <v>2-Pack GOOGLE PIXEL 6A Skärmskydd - Härdat Glas 9H - Super kvalitet 3D</v>
      </c>
      <c r="F934" s="1" t="s">
        <v>196</v>
      </c>
      <c r="G934" s="1" t="s">
        <v>197</v>
      </c>
      <c r="H934" s="1" t="s">
        <v>198</v>
      </c>
      <c r="I934" s="1" t="s">
        <v>16</v>
      </c>
      <c r="J934" s="1" t="s">
        <v>23</v>
      </c>
      <c r="K934" s="1" t="s">
        <v>16</v>
      </c>
      <c r="L934" s="1" t="s">
        <v>16</v>
      </c>
      <c r="M934" s="1" t="s">
        <v>16</v>
      </c>
      <c r="N934" s="1" t="s">
        <v>16</v>
      </c>
      <c r="O934" s="1">
        <v>63.2</v>
      </c>
      <c r="P934" s="1">
        <v>1.0</v>
      </c>
    </row>
    <row r="935">
      <c r="A935" s="1" t="s">
        <v>29</v>
      </c>
      <c r="B935" s="1" t="s">
        <v>1914</v>
      </c>
      <c r="C935" s="2" t="s">
        <v>1865</v>
      </c>
      <c r="D935" s="1" t="s">
        <v>19</v>
      </c>
      <c r="E935" s="3" t="str">
        <f>HYPERLINK("https://fyndiq.se/produkt/406117b60bf241a0/", "2-Pack Samsung Galaxy S9 - Härdat glas 9H - Super kvalitet 3D")</f>
        <v>2-Pack Samsung Galaxy S9 - Härdat glas 9H - Super kvalitet 3D</v>
      </c>
      <c r="F935" s="1" t="s">
        <v>228</v>
      </c>
      <c r="G935" s="1" t="s">
        <v>229</v>
      </c>
      <c r="H935" s="1" t="s">
        <v>230</v>
      </c>
      <c r="I935" s="1" t="s">
        <v>1673</v>
      </c>
      <c r="J935" s="1" t="s">
        <v>23</v>
      </c>
      <c r="K935" s="1" t="s">
        <v>16</v>
      </c>
      <c r="L935" s="1" t="s">
        <v>16</v>
      </c>
      <c r="M935" s="1" t="s">
        <v>16</v>
      </c>
      <c r="N935" s="1" t="s">
        <v>16</v>
      </c>
      <c r="O935" s="1">
        <v>63.2</v>
      </c>
      <c r="P935" s="1">
        <v>1.0</v>
      </c>
    </row>
    <row r="936">
      <c r="A936" s="1" t="s">
        <v>29</v>
      </c>
      <c r="B936" s="1" t="s">
        <v>1915</v>
      </c>
      <c r="C936" s="2" t="s">
        <v>1865</v>
      </c>
      <c r="D936" s="1" t="s">
        <v>19</v>
      </c>
      <c r="E936" s="3" t="str">
        <f>HYPERLINK("https://fyndiq.se/produkt/c6f3e47a88184e8d/", "2-Pack SAMSUNG A55 Skärmskydd - Härdat Glas 9H - Super kvalitet 3D")</f>
        <v>2-Pack SAMSUNG A55 Skärmskydd - Härdat Glas 9H - Super kvalitet 3D</v>
      </c>
      <c r="F936" s="1" t="s">
        <v>83</v>
      </c>
      <c r="G936" s="1" t="s">
        <v>84</v>
      </c>
      <c r="H936" s="1" t="s">
        <v>85</v>
      </c>
      <c r="I936" s="1" t="s">
        <v>16</v>
      </c>
      <c r="J936" s="1" t="s">
        <v>23</v>
      </c>
      <c r="K936" s="1" t="s">
        <v>16</v>
      </c>
      <c r="L936" s="1" t="s">
        <v>16</v>
      </c>
      <c r="M936" s="1" t="s">
        <v>16</v>
      </c>
      <c r="N936" s="1" t="s">
        <v>16</v>
      </c>
      <c r="O936" s="1">
        <v>63.2</v>
      </c>
      <c r="P936" s="1">
        <v>1.0</v>
      </c>
    </row>
    <row r="937">
      <c r="A937" s="1" t="s">
        <v>29</v>
      </c>
      <c r="B937" s="1" t="s">
        <v>1916</v>
      </c>
      <c r="C937" s="2" t="s">
        <v>1865</v>
      </c>
      <c r="D937" s="1" t="s">
        <v>19</v>
      </c>
      <c r="E937" s="3" t="str">
        <f>HYPERLINK("https://fyndiq.se/produkt/406117b60bf241a0/", "2-Pack Samsung Galaxy S9 - Härdat glas 9H - Super kvalitet 3D")</f>
        <v>2-Pack Samsung Galaxy S9 - Härdat glas 9H - Super kvalitet 3D</v>
      </c>
      <c r="F937" s="1" t="s">
        <v>228</v>
      </c>
      <c r="G937" s="1" t="s">
        <v>229</v>
      </c>
      <c r="H937" s="1" t="s">
        <v>230</v>
      </c>
      <c r="I937" s="1" t="s">
        <v>16</v>
      </c>
      <c r="J937" s="1" t="s">
        <v>23</v>
      </c>
      <c r="K937" s="1" t="s">
        <v>16</v>
      </c>
      <c r="L937" s="1" t="s">
        <v>16</v>
      </c>
      <c r="M937" s="1" t="s">
        <v>16</v>
      </c>
      <c r="N937" s="1" t="s">
        <v>16</v>
      </c>
      <c r="O937" s="1">
        <v>63.2</v>
      </c>
      <c r="P937" s="1">
        <v>1.0</v>
      </c>
    </row>
    <row r="938">
      <c r="A938" s="1" t="s">
        <v>29</v>
      </c>
      <c r="B938" s="1" t="s">
        <v>1917</v>
      </c>
      <c r="C938" s="2" t="s">
        <v>1865</v>
      </c>
      <c r="D938" s="1" t="s">
        <v>19</v>
      </c>
      <c r="E938" s="3" t="str">
        <f>HYPERLINK("https://fyndiq.se/produkt/8a162916fdf246f7/", "2-Pack SAMSUNG S24 Skärmskydd - Härdat Glas 9H - Super kvalitet 3D")</f>
        <v>2-Pack SAMSUNG S24 Skärmskydd - Härdat Glas 9H - Super kvalitet 3D</v>
      </c>
      <c r="F938" s="1" t="s">
        <v>714</v>
      </c>
      <c r="G938" s="1" t="s">
        <v>715</v>
      </c>
      <c r="H938" s="1" t="s">
        <v>716</v>
      </c>
      <c r="I938" s="1" t="s">
        <v>16</v>
      </c>
      <c r="J938" s="1" t="s">
        <v>23</v>
      </c>
      <c r="K938" s="1" t="s">
        <v>16</v>
      </c>
      <c r="L938" s="1" t="s">
        <v>16</v>
      </c>
      <c r="M938" s="1" t="s">
        <v>16</v>
      </c>
      <c r="N938" s="1" t="s">
        <v>16</v>
      </c>
      <c r="O938" s="1">
        <v>71.2</v>
      </c>
      <c r="P938" s="1">
        <v>1.0</v>
      </c>
    </row>
    <row r="939">
      <c r="A939" s="1" t="s">
        <v>29</v>
      </c>
      <c r="B939" s="1" t="s">
        <v>1918</v>
      </c>
      <c r="C939" s="2" t="s">
        <v>1865</v>
      </c>
      <c r="D939" s="1" t="s">
        <v>19</v>
      </c>
      <c r="E939" s="3" t="str">
        <f>HYPERLINK("https://fyndiq.se/produkt/5d384cc8795744b0/", "2-Pack Samsung A55 Skärmskydd i Härdat Glas")</f>
        <v>2-Pack Samsung A55 Skärmskydd i Härdat Glas</v>
      </c>
      <c r="F939" s="1" t="s">
        <v>191</v>
      </c>
      <c r="G939" s="1" t="s">
        <v>192</v>
      </c>
      <c r="H939" s="1" t="s">
        <v>193</v>
      </c>
      <c r="I939" s="1" t="s">
        <v>16</v>
      </c>
      <c r="J939" s="1" t="s">
        <v>23</v>
      </c>
      <c r="K939" s="1" t="s">
        <v>16</v>
      </c>
      <c r="L939" s="1" t="s">
        <v>16</v>
      </c>
      <c r="M939" s="1" t="s">
        <v>16</v>
      </c>
      <c r="N939" s="1" t="s">
        <v>16</v>
      </c>
      <c r="O939" s="1">
        <v>63.2</v>
      </c>
      <c r="P939" s="1">
        <v>1.0</v>
      </c>
    </row>
    <row r="940">
      <c r="A940" s="1" t="s">
        <v>29</v>
      </c>
      <c r="B940" s="1" t="s">
        <v>1919</v>
      </c>
      <c r="C940" s="2" t="s">
        <v>1865</v>
      </c>
      <c r="D940" s="1" t="s">
        <v>19</v>
      </c>
      <c r="E940" s="3" t="str">
        <f>HYPERLINK("https://fyndiq.se/produkt/701c980a31d04f70/", "Samsung S23 FE 5G - 9H Härdat Glass - Super Kvalitet 3D")</f>
        <v>Samsung S23 FE 5G - 9H Härdat Glass - Super Kvalitet 3D</v>
      </c>
      <c r="F940" s="1" t="s">
        <v>698</v>
      </c>
      <c r="G940" s="1" t="s">
        <v>699</v>
      </c>
      <c r="H940" s="1" t="s">
        <v>700</v>
      </c>
      <c r="I940" s="1" t="s">
        <v>1673</v>
      </c>
      <c r="J940" s="1" t="s">
        <v>23</v>
      </c>
      <c r="K940" s="1" t="s">
        <v>16</v>
      </c>
      <c r="L940" s="1" t="s">
        <v>16</v>
      </c>
      <c r="M940" s="1" t="s">
        <v>16</v>
      </c>
      <c r="N940" s="1" t="s">
        <v>16</v>
      </c>
      <c r="O940" s="1">
        <v>55.2</v>
      </c>
      <c r="P940" s="1">
        <v>1.0</v>
      </c>
    </row>
    <row r="941">
      <c r="A941" s="1" t="s">
        <v>29</v>
      </c>
      <c r="B941" s="1" t="s">
        <v>1920</v>
      </c>
      <c r="C941" s="2" t="s">
        <v>1865</v>
      </c>
      <c r="D941" s="1" t="s">
        <v>19</v>
      </c>
      <c r="E941" s="3" t="str">
        <f>HYPERLINK("https://fyndiq.se/produkt/d6fe6b40041d4172/", "Samsung Xcover 5 - Härdat glas 9H-Super kvalitet 3D Skärmskydd")</f>
        <v>Samsung Xcover 5 - Härdat glas 9H-Super kvalitet 3D Skärmskydd</v>
      </c>
      <c r="F941" s="1" t="s">
        <v>1921</v>
      </c>
      <c r="G941" s="1" t="s">
        <v>1922</v>
      </c>
      <c r="H941" s="1" t="s">
        <v>1923</v>
      </c>
      <c r="I941" s="1" t="s">
        <v>16</v>
      </c>
      <c r="J941" s="1" t="s">
        <v>23</v>
      </c>
      <c r="K941" s="1" t="s">
        <v>16</v>
      </c>
      <c r="L941" s="1" t="s">
        <v>16</v>
      </c>
      <c r="M941" s="1" t="s">
        <v>16</v>
      </c>
      <c r="N941" s="1" t="s">
        <v>16</v>
      </c>
      <c r="O941" s="1">
        <v>55.2</v>
      </c>
      <c r="P941" s="1">
        <v>1.0</v>
      </c>
    </row>
    <row r="942">
      <c r="A942" s="1" t="s">
        <v>29</v>
      </c>
      <c r="B942" s="1" t="s">
        <v>1924</v>
      </c>
      <c r="C942" s="2" t="s">
        <v>1865</v>
      </c>
      <c r="D942" s="1" t="s">
        <v>19</v>
      </c>
      <c r="E942" s="3" t="str">
        <f>HYPERLINK("https://fyndiq.se/produkt/f95ced6251e245b6/", "Effektiv Stylus-penna med Dubbla Spetsar för Smidig Interaktion")</f>
        <v>Effektiv Stylus-penna med Dubbla Spetsar för Smidig Interaktion</v>
      </c>
      <c r="F942" s="1" t="s">
        <v>1925</v>
      </c>
      <c r="G942" s="1" t="s">
        <v>1926</v>
      </c>
      <c r="H942" s="1" t="s">
        <v>1927</v>
      </c>
      <c r="I942" s="1" t="s">
        <v>16</v>
      </c>
      <c r="J942" s="1" t="s">
        <v>23</v>
      </c>
      <c r="K942" s="1" t="s">
        <v>16</v>
      </c>
      <c r="L942" s="1" t="s">
        <v>16</v>
      </c>
      <c r="M942" s="1" t="s">
        <v>16</v>
      </c>
      <c r="N942" s="1" t="s">
        <v>16</v>
      </c>
      <c r="O942" s="1">
        <v>127.2</v>
      </c>
      <c r="P942" s="1">
        <v>1.0</v>
      </c>
    </row>
    <row r="943">
      <c r="A943" s="1" t="s">
        <v>29</v>
      </c>
      <c r="B943" s="1" t="s">
        <v>1928</v>
      </c>
      <c r="C943" s="2" t="s">
        <v>1865</v>
      </c>
      <c r="D943" s="1" t="s">
        <v>19</v>
      </c>
      <c r="E943" s="3" t="str">
        <f>HYPERLINK("https://fyndiq.se/produkt/c6f3e47a88184e8d/", "2-Pack SAMSUNG A55 Skärmskydd - Härdat Glas 9H - Super kvalitet 3D")</f>
        <v>2-Pack SAMSUNG A55 Skärmskydd - Härdat Glas 9H - Super kvalitet 3D</v>
      </c>
      <c r="F943" s="1" t="s">
        <v>83</v>
      </c>
      <c r="G943" s="1" t="s">
        <v>84</v>
      </c>
      <c r="H943" s="1" t="s">
        <v>85</v>
      </c>
      <c r="I943" s="1" t="s">
        <v>16</v>
      </c>
      <c r="J943" s="1" t="s">
        <v>23</v>
      </c>
      <c r="K943" s="1" t="s">
        <v>16</v>
      </c>
      <c r="L943" s="1" t="s">
        <v>16</v>
      </c>
      <c r="M943" s="1" t="s">
        <v>16</v>
      </c>
      <c r="N943" s="1" t="s">
        <v>16</v>
      </c>
      <c r="O943" s="1">
        <v>63.2</v>
      </c>
      <c r="P943" s="1">
        <v>1.0</v>
      </c>
    </row>
    <row r="944">
      <c r="A944" s="1" t="s">
        <v>29</v>
      </c>
      <c r="B944" s="1" t="s">
        <v>1929</v>
      </c>
      <c r="C944" s="2" t="s">
        <v>1865</v>
      </c>
      <c r="D944" s="1" t="s">
        <v>19</v>
      </c>
      <c r="E944" s="3" t="str">
        <f>HYPERLINK("https://fyndiq.se/produkt/e9c1dd33f1fd4d17/", "2-Pack Samsung Galaxy S21 5G - Härdat Glas Skärmskydd 9H - HD")</f>
        <v>2-Pack Samsung Galaxy S21 5G - Härdat Glas Skärmskydd 9H - HD</v>
      </c>
      <c r="F944" s="1" t="s">
        <v>454</v>
      </c>
      <c r="G944" s="1" t="s">
        <v>455</v>
      </c>
      <c r="H944" s="1" t="s">
        <v>456</v>
      </c>
      <c r="I944" s="1" t="s">
        <v>16</v>
      </c>
      <c r="J944" s="1" t="s">
        <v>23</v>
      </c>
      <c r="K944" s="1" t="s">
        <v>16</v>
      </c>
      <c r="L944" s="1" t="s">
        <v>16</v>
      </c>
      <c r="M944" s="1" t="s">
        <v>16</v>
      </c>
      <c r="N944" s="1" t="s">
        <v>16</v>
      </c>
      <c r="O944" s="1">
        <v>63.2</v>
      </c>
      <c r="P944" s="1">
        <v>1.0</v>
      </c>
    </row>
    <row r="945">
      <c r="A945" s="1" t="s">
        <v>29</v>
      </c>
      <c r="B945" s="1" t="s">
        <v>1930</v>
      </c>
      <c r="C945" s="2" t="s">
        <v>1865</v>
      </c>
      <c r="D945" s="1" t="s">
        <v>19</v>
      </c>
      <c r="E945" s="3" t="str">
        <f>HYPERLINK("https://fyndiq.se/produkt/416415a768684efb/", "2-Pack Samsung Galaxy S21 5G - 9H Härdat Glas - HD")</f>
        <v>2-Pack Samsung Galaxy S21 5G - 9H Härdat Glas - HD</v>
      </c>
      <c r="F945" s="1" t="s">
        <v>39</v>
      </c>
      <c r="G945" s="1" t="s">
        <v>40</v>
      </c>
      <c r="H945" s="1" t="s">
        <v>41</v>
      </c>
      <c r="I945" s="1" t="s">
        <v>16</v>
      </c>
      <c r="J945" s="1" t="s">
        <v>23</v>
      </c>
      <c r="K945" s="1" t="s">
        <v>16</v>
      </c>
      <c r="L945" s="1" t="s">
        <v>16</v>
      </c>
      <c r="M945" s="1" t="s">
        <v>16</v>
      </c>
      <c r="N945" s="1" t="s">
        <v>16</v>
      </c>
      <c r="O945" s="1">
        <v>63.2</v>
      </c>
      <c r="P945" s="1">
        <v>1.0</v>
      </c>
    </row>
    <row r="946">
      <c r="A946" s="1" t="s">
        <v>29</v>
      </c>
      <c r="B946" s="1" t="s">
        <v>1931</v>
      </c>
      <c r="C946" s="2" t="s">
        <v>1865</v>
      </c>
      <c r="D946" s="1" t="s">
        <v>19</v>
      </c>
      <c r="E946" s="3" t="str">
        <f>HYPERLINK("https://fyndiq.se/produkt/7b4cb5f9439947b9/", "2-Pack iPhone SE 2020 Svart - Härdat Glas 9H - Super Kvalitet 3D")</f>
        <v>2-Pack iPhone SE 2020 Svart - Härdat Glas 9H - Super Kvalitet 3D</v>
      </c>
      <c r="F946" s="1" t="s">
        <v>175</v>
      </c>
      <c r="G946" s="1" t="s">
        <v>176</v>
      </c>
      <c r="H946" s="1" t="s">
        <v>177</v>
      </c>
      <c r="I946" s="1" t="s">
        <v>16</v>
      </c>
      <c r="J946" s="1" t="s">
        <v>23</v>
      </c>
      <c r="K946" s="1" t="s">
        <v>16</v>
      </c>
      <c r="L946" s="1" t="s">
        <v>16</v>
      </c>
      <c r="M946" s="1" t="s">
        <v>16</v>
      </c>
      <c r="N946" s="1" t="s">
        <v>16</v>
      </c>
      <c r="O946" s="1">
        <v>55.2</v>
      </c>
      <c r="P946" s="1">
        <v>1.0</v>
      </c>
    </row>
    <row r="947">
      <c r="A947" s="1" t="s">
        <v>29</v>
      </c>
      <c r="B947" s="1" t="s">
        <v>1932</v>
      </c>
      <c r="C947" s="2" t="s">
        <v>1865</v>
      </c>
      <c r="D947" s="1" t="s">
        <v>19</v>
      </c>
      <c r="E947" s="3" t="str">
        <f>HYPERLINK("https://fyndiq.se/produkt/bc46ebfdab704667/", "2-Pack Samsung S22 Skärmskydd  - 9H Härdat Glass - 3D Super Kvalitet")</f>
        <v>2-Pack Samsung S22 Skärmskydd  - 9H Härdat Glass - 3D Super Kvalitet</v>
      </c>
      <c r="F947" s="1" t="s">
        <v>1454</v>
      </c>
      <c r="G947" s="1" t="s">
        <v>1455</v>
      </c>
      <c r="H947" s="1" t="s">
        <v>1456</v>
      </c>
      <c r="I947" s="1" t="s">
        <v>16</v>
      </c>
      <c r="J947" s="1" t="s">
        <v>23</v>
      </c>
      <c r="K947" s="1" t="s">
        <v>16</v>
      </c>
      <c r="L947" s="1" t="s">
        <v>16</v>
      </c>
      <c r="M947" s="1" t="s">
        <v>16</v>
      </c>
      <c r="N947" s="1" t="s">
        <v>16</v>
      </c>
      <c r="O947" s="1">
        <v>63.2</v>
      </c>
      <c r="P947" s="1">
        <v>1.0</v>
      </c>
    </row>
    <row r="948">
      <c r="A948" s="1" t="s">
        <v>29</v>
      </c>
      <c r="B948" s="1" t="s">
        <v>1933</v>
      </c>
      <c r="C948" s="2" t="s">
        <v>1865</v>
      </c>
      <c r="D948" s="1" t="s">
        <v>19</v>
      </c>
      <c r="E948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948" s="1" t="s">
        <v>1572</v>
      </c>
      <c r="G948" s="1" t="s">
        <v>1573</v>
      </c>
      <c r="H948" s="1" t="s">
        <v>1574</v>
      </c>
      <c r="I948" s="1" t="s">
        <v>16</v>
      </c>
      <c r="J948" s="1" t="s">
        <v>23</v>
      </c>
      <c r="K948" s="1" t="s">
        <v>16</v>
      </c>
      <c r="L948" s="1" t="s">
        <v>16</v>
      </c>
      <c r="M948" s="1" t="s">
        <v>16</v>
      </c>
      <c r="N948" s="1" t="s">
        <v>16</v>
      </c>
      <c r="O948" s="1">
        <v>71.2</v>
      </c>
      <c r="P948" s="1">
        <v>1.0</v>
      </c>
    </row>
    <row r="949">
      <c r="A949" s="1" t="s">
        <v>29</v>
      </c>
      <c r="B949" s="1" t="s">
        <v>1934</v>
      </c>
      <c r="C949" s="2" t="s">
        <v>1865</v>
      </c>
      <c r="D949" s="1" t="s">
        <v>19</v>
      </c>
      <c r="E94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49" s="1" t="s">
        <v>47</v>
      </c>
      <c r="G949" s="2" t="s">
        <v>48</v>
      </c>
      <c r="H949" s="1" t="s">
        <v>49</v>
      </c>
      <c r="I949" s="1" t="s">
        <v>16</v>
      </c>
      <c r="J949" s="1" t="s">
        <v>23</v>
      </c>
      <c r="K949" s="1" t="s">
        <v>16</v>
      </c>
      <c r="L949" s="1" t="s">
        <v>16</v>
      </c>
      <c r="M949" s="1" t="s">
        <v>16</v>
      </c>
      <c r="N949" s="1" t="s">
        <v>16</v>
      </c>
      <c r="O949" s="1">
        <v>183.2</v>
      </c>
      <c r="P949" s="1">
        <v>1.0</v>
      </c>
    </row>
    <row r="950">
      <c r="A950" s="1" t="s">
        <v>29</v>
      </c>
      <c r="B950" s="1" t="s">
        <v>1935</v>
      </c>
      <c r="C950" s="2" t="s">
        <v>1865</v>
      </c>
      <c r="D950" s="1" t="s">
        <v>19</v>
      </c>
      <c r="E950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950" s="1" t="s">
        <v>1333</v>
      </c>
      <c r="G950" s="1" t="s">
        <v>1334</v>
      </c>
      <c r="H950" s="1" t="s">
        <v>1335</v>
      </c>
      <c r="I950" s="1" t="s">
        <v>16</v>
      </c>
      <c r="J950" s="1" t="s">
        <v>23</v>
      </c>
      <c r="K950" s="1" t="s">
        <v>16</v>
      </c>
      <c r="L950" s="1" t="s">
        <v>16</v>
      </c>
      <c r="M950" s="1" t="s">
        <v>16</v>
      </c>
      <c r="N950" s="1" t="s">
        <v>16</v>
      </c>
      <c r="O950" s="1">
        <v>87.2</v>
      </c>
      <c r="P950" s="1">
        <v>1.0</v>
      </c>
    </row>
    <row r="951">
      <c r="A951" s="1" t="s">
        <v>29</v>
      </c>
      <c r="B951" s="1" t="s">
        <v>1936</v>
      </c>
      <c r="C951" s="2" t="s">
        <v>1865</v>
      </c>
      <c r="D951" s="1" t="s">
        <v>19</v>
      </c>
      <c r="E95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51" s="1" t="s">
        <v>599</v>
      </c>
      <c r="G951" s="1" t="s">
        <v>600</v>
      </c>
      <c r="H951" s="1" t="s">
        <v>601</v>
      </c>
      <c r="I951" s="1" t="s">
        <v>16</v>
      </c>
      <c r="J951" s="1" t="s">
        <v>23</v>
      </c>
      <c r="K951" s="1" t="s">
        <v>16</v>
      </c>
      <c r="L951" s="1" t="s">
        <v>16</v>
      </c>
      <c r="M951" s="1" t="s">
        <v>16</v>
      </c>
      <c r="N951" s="1" t="s">
        <v>16</v>
      </c>
      <c r="O951" s="1">
        <v>71.2</v>
      </c>
      <c r="P951" s="1">
        <v>1.0</v>
      </c>
    </row>
    <row r="952">
      <c r="A952" s="1" t="s">
        <v>29</v>
      </c>
      <c r="B952" s="1" t="s">
        <v>1937</v>
      </c>
      <c r="C952" s="2" t="s">
        <v>1865</v>
      </c>
      <c r="D952" s="1" t="s">
        <v>19</v>
      </c>
      <c r="E952" s="3" t="str">
        <f>HYPERLINK("https://fyndiq.se/produkt/5d384cc8795744b0/", "2-Pack Samsung A55 Skärmskydd i Härdat Glas")</f>
        <v>2-Pack Samsung A55 Skärmskydd i Härdat Glas</v>
      </c>
      <c r="F952" s="1" t="s">
        <v>191</v>
      </c>
      <c r="G952" s="1" t="s">
        <v>192</v>
      </c>
      <c r="H952" s="1" t="s">
        <v>193</v>
      </c>
      <c r="I952" s="1" t="s">
        <v>16</v>
      </c>
      <c r="J952" s="1" t="s">
        <v>23</v>
      </c>
      <c r="K952" s="1" t="s">
        <v>16</v>
      </c>
      <c r="L952" s="1" t="s">
        <v>16</v>
      </c>
      <c r="M952" s="1" t="s">
        <v>16</v>
      </c>
      <c r="N952" s="1" t="s">
        <v>16</v>
      </c>
      <c r="O952" s="1">
        <v>63.2</v>
      </c>
      <c r="P952" s="1">
        <v>1.0</v>
      </c>
    </row>
    <row r="953">
      <c r="A953" s="1" t="s">
        <v>29</v>
      </c>
      <c r="B953" s="1" t="s">
        <v>1938</v>
      </c>
      <c r="C953" s="2" t="s">
        <v>1865</v>
      </c>
      <c r="D953" s="1" t="s">
        <v>19</v>
      </c>
      <c r="E95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53" s="1" t="s">
        <v>813</v>
      </c>
      <c r="G953" s="1" t="s">
        <v>814</v>
      </c>
      <c r="H953" s="1" t="s">
        <v>815</v>
      </c>
      <c r="I953" s="1" t="s">
        <v>16</v>
      </c>
      <c r="J953" s="1" t="s">
        <v>23</v>
      </c>
      <c r="K953" s="1" t="s">
        <v>16</v>
      </c>
      <c r="L953" s="1" t="s">
        <v>16</v>
      </c>
      <c r="M953" s="1" t="s">
        <v>16</v>
      </c>
      <c r="N953" s="1" t="s">
        <v>16</v>
      </c>
      <c r="O953" s="1">
        <v>71.2</v>
      </c>
      <c r="P953" s="1">
        <v>1.0</v>
      </c>
    </row>
    <row r="954">
      <c r="A954" s="1" t="s">
        <v>29</v>
      </c>
      <c r="B954" s="1" t="s">
        <v>1939</v>
      </c>
      <c r="C954" s="2" t="s">
        <v>1865</v>
      </c>
      <c r="D954" s="1" t="s">
        <v>19</v>
      </c>
      <c r="E954" s="3" t="str">
        <f>HYPERLINK("https://fyndiq.se/produkt/416415a768684efb/", "2-Pack Samsung Galaxy S21 5G - 9H Härdat Glas - HD")</f>
        <v>2-Pack Samsung Galaxy S21 5G - 9H Härdat Glas - HD</v>
      </c>
      <c r="F954" s="1" t="s">
        <v>39</v>
      </c>
      <c r="G954" s="1" t="s">
        <v>40</v>
      </c>
      <c r="H954" s="1" t="s">
        <v>41</v>
      </c>
      <c r="I954" s="1" t="s">
        <v>16</v>
      </c>
      <c r="J954" s="1" t="s">
        <v>23</v>
      </c>
      <c r="K954" s="1" t="s">
        <v>16</v>
      </c>
      <c r="L954" s="1" t="s">
        <v>16</v>
      </c>
      <c r="M954" s="1" t="s">
        <v>16</v>
      </c>
      <c r="N954" s="1" t="s">
        <v>16</v>
      </c>
      <c r="O954" s="1">
        <v>63.2</v>
      </c>
      <c r="P954" s="1">
        <v>1.0</v>
      </c>
    </row>
    <row r="955">
      <c r="A955" s="1" t="s">
        <v>29</v>
      </c>
      <c r="B955" s="1" t="s">
        <v>1940</v>
      </c>
      <c r="C955" s="2" t="s">
        <v>1865</v>
      </c>
      <c r="D955" s="1" t="s">
        <v>19</v>
      </c>
      <c r="E955" s="3" t="str">
        <f>HYPERLINK("https://fyndiq.se/produkt/f4e95b294a424d40/", "2-Pack Samsung S10 Skärmskydd - Härdat Glas 9H - Super kvalitet 3D")</f>
        <v>2-Pack Samsung S10 Skärmskydd - Härdat Glas 9H - Super kvalitet 3D</v>
      </c>
      <c r="F955" s="1" t="s">
        <v>353</v>
      </c>
      <c r="G955" s="1" t="s">
        <v>354</v>
      </c>
      <c r="H955" s="1" t="s">
        <v>355</v>
      </c>
      <c r="I955" s="1" t="s">
        <v>16</v>
      </c>
      <c r="J955" s="1" t="s">
        <v>23</v>
      </c>
      <c r="K955" s="1" t="s">
        <v>16</v>
      </c>
      <c r="L955" s="1" t="s">
        <v>16</v>
      </c>
      <c r="M955" s="1" t="s">
        <v>16</v>
      </c>
      <c r="N955" s="1" t="s">
        <v>16</v>
      </c>
      <c r="O955" s="1">
        <v>63.2</v>
      </c>
      <c r="P955" s="1">
        <v>1.0</v>
      </c>
    </row>
    <row r="956">
      <c r="A956" s="1" t="s">
        <v>29</v>
      </c>
      <c r="B956" s="1" t="s">
        <v>1941</v>
      </c>
      <c r="C956" s="2" t="s">
        <v>1865</v>
      </c>
      <c r="D956" s="1" t="s">
        <v>19</v>
      </c>
      <c r="E956" s="3" t="str">
        <f>HYPERLINK("https://fyndiq.se/produkt/6bc9efdb9e0f44ed/", "2-Pack Google Pixel 7 Pro - Härdat Glas 9H - Super kvalitet 3D")</f>
        <v>2-Pack Google Pixel 7 Pro - Härdat Glas 9H - Super kvalitet 3D</v>
      </c>
      <c r="F956" s="1" t="s">
        <v>424</v>
      </c>
      <c r="G956" s="1" t="s">
        <v>425</v>
      </c>
      <c r="H956" s="1" t="s">
        <v>426</v>
      </c>
      <c r="I956" s="1" t="s">
        <v>16</v>
      </c>
      <c r="J956" s="1" t="s">
        <v>23</v>
      </c>
      <c r="K956" s="1" t="s">
        <v>16</v>
      </c>
      <c r="L956" s="1" t="s">
        <v>16</v>
      </c>
      <c r="M956" s="1" t="s">
        <v>16</v>
      </c>
      <c r="N956" s="1" t="s">
        <v>16</v>
      </c>
      <c r="O956" s="1">
        <v>71.2</v>
      </c>
      <c r="P956" s="1">
        <v>1.0</v>
      </c>
    </row>
    <row r="957">
      <c r="A957" s="1" t="s">
        <v>29</v>
      </c>
      <c r="B957" s="1" t="s">
        <v>1942</v>
      </c>
      <c r="C957" s="2" t="s">
        <v>1865</v>
      </c>
      <c r="D957" s="1" t="s">
        <v>19</v>
      </c>
      <c r="E957" s="3" t="str">
        <f>HYPERLINK("https://fyndiq.se/produkt/c398466bf0524e85/", "2-Pack Samsung S23 - 9H Härdat Glass - 3D Super Kvalitet Skärmskydd")</f>
        <v>2-Pack Samsung S23 - 9H Härdat Glass - 3D Super Kvalitet Skärmskydd</v>
      </c>
      <c r="F957" s="1" t="s">
        <v>1365</v>
      </c>
      <c r="G957" s="1" t="s">
        <v>1366</v>
      </c>
      <c r="H957" s="1" t="s">
        <v>1367</v>
      </c>
      <c r="I957" s="1" t="s">
        <v>16</v>
      </c>
      <c r="J957" s="1" t="s">
        <v>23</v>
      </c>
      <c r="K957" s="1" t="s">
        <v>16</v>
      </c>
      <c r="L957" s="1" t="s">
        <v>16</v>
      </c>
      <c r="M957" s="1" t="s">
        <v>16</v>
      </c>
      <c r="N957" s="1" t="s">
        <v>16</v>
      </c>
      <c r="O957" s="1">
        <v>63.2</v>
      </c>
      <c r="P957" s="1">
        <v>1.0</v>
      </c>
    </row>
    <row r="958">
      <c r="A958" s="1" t="s">
        <v>29</v>
      </c>
      <c r="B958" s="1" t="s">
        <v>1943</v>
      </c>
      <c r="C958" s="2" t="s">
        <v>1865</v>
      </c>
      <c r="D958" s="1" t="s">
        <v>19</v>
      </c>
      <c r="E95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58" s="1" t="s">
        <v>977</v>
      </c>
      <c r="G958" s="1" t="s">
        <v>978</v>
      </c>
      <c r="H958" s="1" t="s">
        <v>979</v>
      </c>
      <c r="I958" s="1" t="s">
        <v>16</v>
      </c>
      <c r="J958" s="1" t="s">
        <v>23</v>
      </c>
      <c r="K958" s="1" t="s">
        <v>16</v>
      </c>
      <c r="L958" s="1" t="s">
        <v>16</v>
      </c>
      <c r="M958" s="1" t="s">
        <v>16</v>
      </c>
      <c r="N958" s="1" t="s">
        <v>16</v>
      </c>
      <c r="O958" s="1">
        <v>63.2</v>
      </c>
      <c r="P958" s="1">
        <v>1.0</v>
      </c>
    </row>
    <row r="959">
      <c r="A959" s="1" t="s">
        <v>29</v>
      </c>
      <c r="B959" s="1" t="s">
        <v>1944</v>
      </c>
      <c r="C959" s="2" t="s">
        <v>1865</v>
      </c>
      <c r="D959" s="1" t="s">
        <v>19</v>
      </c>
      <c r="E959" s="3" t="str">
        <f>HYPERLINK("https://fyndiq.se/produkt/66924f1ff238487e/", "2-Pack GOOGLE PIXEL 7A Skärmskydd - Härdat Glas 9H - Super kvalitet 3D")</f>
        <v>2-Pack GOOGLE PIXEL 7A Skärmskydd - Härdat Glas 9H - Super kvalitet 3D</v>
      </c>
      <c r="F959" s="1" t="s">
        <v>315</v>
      </c>
      <c r="G959" s="1" t="s">
        <v>316</v>
      </c>
      <c r="H959" s="1" t="s">
        <v>317</v>
      </c>
      <c r="I959" s="1" t="s">
        <v>16</v>
      </c>
      <c r="J959" s="1" t="s">
        <v>23</v>
      </c>
      <c r="K959" s="1" t="s">
        <v>16</v>
      </c>
      <c r="L959" s="1" t="s">
        <v>16</v>
      </c>
      <c r="M959" s="1" t="s">
        <v>16</v>
      </c>
      <c r="N959" s="1" t="s">
        <v>16</v>
      </c>
      <c r="O959" s="1">
        <v>63.2</v>
      </c>
      <c r="P959" s="1">
        <v>1.0</v>
      </c>
    </row>
    <row r="960">
      <c r="A960" s="1" t="s">
        <v>29</v>
      </c>
      <c r="B960" s="1" t="s">
        <v>1945</v>
      </c>
      <c r="C960" s="2" t="s">
        <v>1865</v>
      </c>
      <c r="D960" s="1" t="s">
        <v>19</v>
      </c>
      <c r="E960" s="3" t="str">
        <f>HYPERLINK("https://fyndiq.se/produkt/4c221907d1254100/", "2-Pack Samsung A14 Skärmskydd - Härdat Glas 9H - Super kvalitet 3D")</f>
        <v>2-Pack Samsung A14 Skärmskydd - Härdat Glas 9H - Super kvalitet 3D</v>
      </c>
      <c r="F960" s="1" t="s">
        <v>167</v>
      </c>
      <c r="G960" s="1" t="s">
        <v>168</v>
      </c>
      <c r="H960" s="1" t="s">
        <v>169</v>
      </c>
      <c r="I960" s="1" t="s">
        <v>16</v>
      </c>
      <c r="J960" s="1" t="s">
        <v>23</v>
      </c>
      <c r="K960" s="1" t="s">
        <v>16</v>
      </c>
      <c r="L960" s="1" t="s">
        <v>16</v>
      </c>
      <c r="M960" s="1" t="s">
        <v>16</v>
      </c>
      <c r="N960" s="1" t="s">
        <v>16</v>
      </c>
      <c r="O960" s="1">
        <v>63.2</v>
      </c>
      <c r="P960" s="1">
        <v>1.0</v>
      </c>
    </row>
    <row r="961">
      <c r="A961" s="1" t="s">
        <v>29</v>
      </c>
      <c r="B961" s="1" t="s">
        <v>1946</v>
      </c>
      <c r="C961" s="2" t="s">
        <v>1865</v>
      </c>
      <c r="D961" s="1" t="s">
        <v>19</v>
      </c>
      <c r="E961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961" s="1" t="s">
        <v>1263</v>
      </c>
      <c r="G961" s="1" t="s">
        <v>1264</v>
      </c>
      <c r="H961" s="1" t="s">
        <v>1265</v>
      </c>
      <c r="I961" s="1" t="s">
        <v>16</v>
      </c>
      <c r="J961" s="1" t="s">
        <v>23</v>
      </c>
      <c r="K961" s="1" t="s">
        <v>16</v>
      </c>
      <c r="L961" s="1" t="s">
        <v>16</v>
      </c>
      <c r="M961" s="1" t="s">
        <v>16</v>
      </c>
      <c r="N961" s="1" t="s">
        <v>16</v>
      </c>
      <c r="O961" s="1">
        <v>79.2</v>
      </c>
      <c r="P961" s="1">
        <v>1.0</v>
      </c>
    </row>
    <row r="962">
      <c r="A962" s="1" t="s">
        <v>29</v>
      </c>
      <c r="B962" s="1" t="s">
        <v>1947</v>
      </c>
      <c r="C962" s="2" t="s">
        <v>1865</v>
      </c>
      <c r="D962" s="1" t="s">
        <v>19</v>
      </c>
      <c r="E962" s="3" t="str">
        <f>HYPERLINK("https://fyndiq.se/produkt/a00b62acc6644fd2/", "2-Pack Samsung Galaxy S10 - Härdat glas 9H – Super kvalitet 3D")</f>
        <v>2-Pack Samsung Galaxy S10 - Härdat glas 9H – Super kvalitet 3D</v>
      </c>
      <c r="F962" s="1" t="s">
        <v>1291</v>
      </c>
      <c r="G962" s="1" t="s">
        <v>1292</v>
      </c>
      <c r="H962" s="1" t="s">
        <v>1293</v>
      </c>
      <c r="I962" s="1" t="s">
        <v>1311</v>
      </c>
      <c r="J962" s="1" t="s">
        <v>23</v>
      </c>
      <c r="K962" s="1" t="s">
        <v>16</v>
      </c>
      <c r="L962" s="1" t="s">
        <v>16</v>
      </c>
      <c r="M962" s="1" t="s">
        <v>16</v>
      </c>
      <c r="N962" s="1" t="s">
        <v>16</v>
      </c>
      <c r="O962" s="1">
        <v>63.2</v>
      </c>
      <c r="P962" s="1">
        <v>1.0</v>
      </c>
    </row>
    <row r="963">
      <c r="A963" s="1" t="s">
        <v>29</v>
      </c>
      <c r="B963" s="1" t="s">
        <v>1948</v>
      </c>
      <c r="C963" s="2" t="s">
        <v>1865</v>
      </c>
      <c r="D963" s="1" t="s">
        <v>19</v>
      </c>
      <c r="E96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963" s="1" t="s">
        <v>204</v>
      </c>
      <c r="G963" s="1" t="s">
        <v>205</v>
      </c>
      <c r="H963" s="1" t="s">
        <v>206</v>
      </c>
      <c r="I963" s="1" t="s">
        <v>16</v>
      </c>
      <c r="J963" s="1" t="s">
        <v>23</v>
      </c>
      <c r="K963" s="1" t="s">
        <v>16</v>
      </c>
      <c r="L963" s="1" t="s">
        <v>16</v>
      </c>
      <c r="M963" s="1" t="s">
        <v>16</v>
      </c>
      <c r="N963" s="1" t="s">
        <v>16</v>
      </c>
      <c r="O963" s="1">
        <v>71.2</v>
      </c>
      <c r="P963" s="1">
        <v>1.0</v>
      </c>
    </row>
    <row r="964">
      <c r="A964" s="1" t="s">
        <v>29</v>
      </c>
      <c r="B964" s="1" t="s">
        <v>1949</v>
      </c>
      <c r="C964" s="2" t="s">
        <v>1865</v>
      </c>
      <c r="D964" s="1" t="s">
        <v>19</v>
      </c>
      <c r="E964" s="3" t="str">
        <f>HYPERLINK("https://fyndiq.se/produkt/b64e58a94ebc4c52/", "2 Pack Sony Xperia 10 III - Härdat glas 9H - Super Kvalitet 3D")</f>
        <v>2 Pack Sony Xperia 10 III - Härdat glas 9H - Super Kvalitet 3D</v>
      </c>
      <c r="F964" s="1" t="s">
        <v>366</v>
      </c>
      <c r="G964" s="1" t="s">
        <v>367</v>
      </c>
      <c r="H964" s="1" t="s">
        <v>368</v>
      </c>
      <c r="I964" s="1" t="s">
        <v>16</v>
      </c>
      <c r="J964" s="1" t="s">
        <v>23</v>
      </c>
      <c r="K964" s="1" t="s">
        <v>16</v>
      </c>
      <c r="L964" s="1" t="s">
        <v>16</v>
      </c>
      <c r="M964" s="1" t="s">
        <v>16</v>
      </c>
      <c r="N964" s="1" t="s">
        <v>16</v>
      </c>
      <c r="O964" s="1">
        <v>63.2</v>
      </c>
      <c r="P964" s="1">
        <v>3.0</v>
      </c>
    </row>
    <row r="965">
      <c r="A965" s="1" t="s">
        <v>29</v>
      </c>
      <c r="B965" s="1" t="s">
        <v>1950</v>
      </c>
      <c r="C965" s="2" t="s">
        <v>1865</v>
      </c>
      <c r="D965" s="1" t="s">
        <v>19</v>
      </c>
      <c r="E965" s="3" t="str">
        <f>HYPERLINK("https://fyndiq.se/produkt/ab30e6eab2d04eda/", "2-Pack XIAOMI REDMI 13C Skärmskydd - Härdat Glas 9H - Super kvalitet 3D")</f>
        <v>2-Pack XIAOMI REDMI 13C Skärmskydd - Härdat Glas 9H - Super kvalitet 3D</v>
      </c>
      <c r="F965" s="1" t="s">
        <v>1951</v>
      </c>
      <c r="G965" s="1" t="s">
        <v>1952</v>
      </c>
      <c r="H965" s="1" t="s">
        <v>1953</v>
      </c>
      <c r="I965" s="1" t="s">
        <v>16</v>
      </c>
      <c r="J965" s="1" t="s">
        <v>23</v>
      </c>
      <c r="K965" s="1" t="s">
        <v>16</v>
      </c>
      <c r="L965" s="1" t="s">
        <v>16</v>
      </c>
      <c r="M965" s="1" t="s">
        <v>16</v>
      </c>
      <c r="N965" s="1" t="s">
        <v>16</v>
      </c>
      <c r="O965" s="1">
        <v>63.2</v>
      </c>
      <c r="P965" s="1">
        <v>1.0</v>
      </c>
    </row>
    <row r="966">
      <c r="A966" s="1" t="s">
        <v>29</v>
      </c>
      <c r="B966" s="1" t="s">
        <v>1954</v>
      </c>
      <c r="C966" s="2" t="s">
        <v>1865</v>
      </c>
      <c r="D966" s="1" t="s">
        <v>19</v>
      </c>
      <c r="E966" s="3" t="str">
        <f>HYPERLINK("https://fyndiq.se/produkt/082f3cf898c84831/", "2 Pack Galaxy S20 Ultra - Härdat glas 9H - Super kvalitet 3D")</f>
        <v>2 Pack Galaxy S20 Ultra - Härdat glas 9H - Super kvalitet 3D</v>
      </c>
      <c r="F966" s="1" t="s">
        <v>460</v>
      </c>
      <c r="G966" s="1" t="s">
        <v>461</v>
      </c>
      <c r="H966" s="1" t="s">
        <v>462</v>
      </c>
      <c r="I966" s="1" t="s">
        <v>16</v>
      </c>
      <c r="J966" s="1" t="s">
        <v>23</v>
      </c>
      <c r="K966" s="1" t="s">
        <v>16</v>
      </c>
      <c r="L966" s="1" t="s">
        <v>16</v>
      </c>
      <c r="M966" s="1" t="s">
        <v>16</v>
      </c>
      <c r="N966" s="1" t="s">
        <v>16</v>
      </c>
      <c r="O966" s="1">
        <v>63.2</v>
      </c>
      <c r="P966" s="1">
        <v>1.0</v>
      </c>
    </row>
    <row r="967">
      <c r="A967" s="1" t="s">
        <v>29</v>
      </c>
      <c r="B967" s="1" t="s">
        <v>1955</v>
      </c>
      <c r="C967" s="2" t="s">
        <v>1865</v>
      </c>
      <c r="D967" s="1" t="s">
        <v>19</v>
      </c>
      <c r="E967" s="3" t="str">
        <f>HYPERLINK("https://fyndiq.se/produkt/5d384cc8795744b0/", "2-Pack Samsung A55 Skärmskydd i Härdat Glas")</f>
        <v>2-Pack Samsung A55 Skärmskydd i Härdat Glas</v>
      </c>
      <c r="F967" s="1" t="s">
        <v>191</v>
      </c>
      <c r="G967" s="1" t="s">
        <v>192</v>
      </c>
      <c r="H967" s="1" t="s">
        <v>193</v>
      </c>
      <c r="I967" s="1" t="s">
        <v>16</v>
      </c>
      <c r="J967" s="1" t="s">
        <v>23</v>
      </c>
      <c r="K967" s="1" t="s">
        <v>16</v>
      </c>
      <c r="L967" s="1" t="s">
        <v>16</v>
      </c>
      <c r="M967" s="1" t="s">
        <v>16</v>
      </c>
      <c r="N967" s="1" t="s">
        <v>16</v>
      </c>
      <c r="O967" s="1">
        <v>63.2</v>
      </c>
      <c r="P967" s="1">
        <v>1.0</v>
      </c>
    </row>
    <row r="968">
      <c r="A968" s="1" t="s">
        <v>29</v>
      </c>
      <c r="B968" s="1" t="s">
        <v>1956</v>
      </c>
      <c r="C968" s="2" t="s">
        <v>1865</v>
      </c>
      <c r="D968" s="1" t="s">
        <v>19</v>
      </c>
      <c r="E968" s="3" t="str">
        <f>HYPERLINK("https://fyndiq.se/produkt/416415a768684efb/", "2-Pack Samsung Galaxy S21 5G - 9H Härdat Glas - HD")</f>
        <v>2-Pack Samsung Galaxy S21 5G - 9H Härdat Glas - HD</v>
      </c>
      <c r="F968" s="1" t="s">
        <v>39</v>
      </c>
      <c r="G968" s="1" t="s">
        <v>40</v>
      </c>
      <c r="H968" s="1" t="s">
        <v>41</v>
      </c>
      <c r="I968" s="1" t="s">
        <v>16</v>
      </c>
      <c r="J968" s="1" t="s">
        <v>23</v>
      </c>
      <c r="K968" s="1" t="s">
        <v>16</v>
      </c>
      <c r="L968" s="1" t="s">
        <v>16</v>
      </c>
      <c r="M968" s="1" t="s">
        <v>16</v>
      </c>
      <c r="N968" s="1" t="s">
        <v>16</v>
      </c>
      <c r="O968" s="1">
        <v>63.2</v>
      </c>
      <c r="P968" s="1">
        <v>1.0</v>
      </c>
    </row>
    <row r="969">
      <c r="A969" s="1" t="s">
        <v>29</v>
      </c>
      <c r="B969" s="1" t="s">
        <v>1957</v>
      </c>
      <c r="C969" s="2" t="s">
        <v>1865</v>
      </c>
      <c r="D969" s="1" t="s">
        <v>19</v>
      </c>
      <c r="E969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969" s="1" t="s">
        <v>291</v>
      </c>
      <c r="G969" s="1" t="s">
        <v>292</v>
      </c>
      <c r="H969" s="1" t="s">
        <v>293</v>
      </c>
      <c r="I969" s="1" t="s">
        <v>16</v>
      </c>
      <c r="J969" s="1" t="s">
        <v>23</v>
      </c>
      <c r="K969" s="1" t="s">
        <v>16</v>
      </c>
      <c r="L969" s="1" t="s">
        <v>16</v>
      </c>
      <c r="M969" s="1" t="s">
        <v>16</v>
      </c>
      <c r="N969" s="1" t="s">
        <v>16</v>
      </c>
      <c r="O969" s="1">
        <v>79.2</v>
      </c>
      <c r="P969" s="1">
        <v>1.0</v>
      </c>
    </row>
    <row r="970">
      <c r="A970" s="1" t="s">
        <v>29</v>
      </c>
      <c r="B970" s="1" t="s">
        <v>1958</v>
      </c>
      <c r="C970" s="2" t="s">
        <v>1865</v>
      </c>
      <c r="D970" s="1" t="s">
        <v>19</v>
      </c>
      <c r="E970" s="3" t="str">
        <f>HYPERLINK("https://fyndiq.se/produkt/c8cebab9948b43c1/", "2-Pack Apple Watch 40mm – Härdat glas 9H – Super kvalitet 3D")</f>
        <v>2-Pack Apple Watch 40mm – Härdat glas 9H – Super kvalitet 3D</v>
      </c>
      <c r="F970" s="1" t="s">
        <v>357</v>
      </c>
      <c r="G970" s="1" t="s">
        <v>358</v>
      </c>
      <c r="H970" s="1" t="s">
        <v>359</v>
      </c>
      <c r="I970" s="1" t="s">
        <v>16</v>
      </c>
      <c r="J970" s="1" t="s">
        <v>23</v>
      </c>
      <c r="K970" s="1" t="s">
        <v>16</v>
      </c>
      <c r="L970" s="1" t="s">
        <v>16</v>
      </c>
      <c r="M970" s="1" t="s">
        <v>16</v>
      </c>
      <c r="N970" s="1" t="s">
        <v>16</v>
      </c>
      <c r="O970" s="1">
        <v>55.2</v>
      </c>
      <c r="P970" s="1">
        <v>1.0</v>
      </c>
    </row>
    <row r="971">
      <c r="A971" s="1" t="s">
        <v>29</v>
      </c>
      <c r="B971" s="1" t="s">
        <v>1959</v>
      </c>
      <c r="C971" s="2" t="s">
        <v>1865</v>
      </c>
      <c r="D971" s="1" t="s">
        <v>19</v>
      </c>
      <c r="E971" s="3" t="str">
        <f>HYPERLINK("https://fyndiq.se/produkt/416415a768684efb/", "2-Pack Samsung Galaxy S21 5G - 9H Härdat Glas - HD")</f>
        <v>2-Pack Samsung Galaxy S21 5G - 9H Härdat Glas - HD</v>
      </c>
      <c r="F971" s="1" t="s">
        <v>39</v>
      </c>
      <c r="G971" s="1" t="s">
        <v>40</v>
      </c>
      <c r="H971" s="1" t="s">
        <v>41</v>
      </c>
      <c r="I971" s="1" t="s">
        <v>16</v>
      </c>
      <c r="J971" s="1" t="s">
        <v>23</v>
      </c>
      <c r="K971" s="1" t="s">
        <v>16</v>
      </c>
      <c r="L971" s="1" t="s">
        <v>16</v>
      </c>
      <c r="M971" s="1" t="s">
        <v>16</v>
      </c>
      <c r="N971" s="1" t="s">
        <v>16</v>
      </c>
      <c r="O971" s="1">
        <v>63.2</v>
      </c>
      <c r="P971" s="1">
        <v>1.0</v>
      </c>
    </row>
    <row r="972">
      <c r="A972" s="1" t="s">
        <v>29</v>
      </c>
      <c r="B972" s="1" t="s">
        <v>1960</v>
      </c>
      <c r="C972" s="2" t="s">
        <v>1865</v>
      </c>
      <c r="D972" s="1" t="s">
        <v>19</v>
      </c>
      <c r="E972" s="3" t="str">
        <f>HYPERLINK("https://fyndiq.se/produkt/b6564d07558d42f5/", "1-Pack XIAOMI REDMI 13C Skärmskydd - Härdat Glas 9H - Super kvalitet 3D")</f>
        <v>1-Pack XIAOMI REDMI 13C Skärmskydd - Härdat Glas 9H - Super kvalitet 3D</v>
      </c>
      <c r="F972" s="1" t="s">
        <v>1654</v>
      </c>
      <c r="G972" s="1" t="s">
        <v>1655</v>
      </c>
      <c r="H972" s="1" t="s">
        <v>1656</v>
      </c>
      <c r="I972" s="1" t="s">
        <v>16</v>
      </c>
      <c r="J972" s="1" t="s">
        <v>23</v>
      </c>
      <c r="K972" s="1" t="s">
        <v>16</v>
      </c>
      <c r="L972" s="1" t="s">
        <v>16</v>
      </c>
      <c r="M972" s="1" t="s">
        <v>16</v>
      </c>
      <c r="N972" s="1" t="s">
        <v>16</v>
      </c>
      <c r="O972" s="1">
        <v>55.2</v>
      </c>
      <c r="P972" s="1">
        <v>1.0</v>
      </c>
    </row>
    <row r="973">
      <c r="A973" s="1" t="s">
        <v>29</v>
      </c>
      <c r="B973" s="1" t="s">
        <v>1961</v>
      </c>
      <c r="C973" s="2" t="s">
        <v>1865</v>
      </c>
      <c r="D973" s="1" t="s">
        <v>19</v>
      </c>
      <c r="E97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73" s="1" t="s">
        <v>311</v>
      </c>
      <c r="G973" s="1" t="s">
        <v>312</v>
      </c>
      <c r="H973" s="1" t="s">
        <v>313</v>
      </c>
      <c r="I973" s="1" t="s">
        <v>16</v>
      </c>
      <c r="J973" s="1" t="s">
        <v>23</v>
      </c>
      <c r="K973" s="1" t="s">
        <v>16</v>
      </c>
      <c r="L973" s="1" t="s">
        <v>16</v>
      </c>
      <c r="M973" s="1" t="s">
        <v>16</v>
      </c>
      <c r="N973" s="1" t="s">
        <v>16</v>
      </c>
      <c r="O973" s="1">
        <v>71.2</v>
      </c>
      <c r="P973" s="1">
        <v>1.0</v>
      </c>
    </row>
    <row r="974">
      <c r="A974" s="1" t="s">
        <v>29</v>
      </c>
      <c r="B974" s="1" t="s">
        <v>1962</v>
      </c>
      <c r="C974" s="2" t="s">
        <v>1865</v>
      </c>
      <c r="D974" s="1" t="s">
        <v>19</v>
      </c>
      <c r="E974" s="3" t="str">
        <f>HYPERLINK("https://fyndiq.se/produkt/432d784756a84eff/", "2-Pack Samsung Galaxy S20FE - Härdat Glas-9H -Super kvalitet 3D")</f>
        <v>2-Pack Samsung Galaxy S20FE - Härdat Glas-9H -Super kvalitet 3D</v>
      </c>
      <c r="F974" s="1" t="s">
        <v>1078</v>
      </c>
      <c r="G974" s="1" t="s">
        <v>1079</v>
      </c>
      <c r="H974" s="1" t="s">
        <v>1080</v>
      </c>
      <c r="I974" s="1" t="s">
        <v>16</v>
      </c>
      <c r="J974" s="1" t="s">
        <v>23</v>
      </c>
      <c r="K974" s="1" t="s">
        <v>16</v>
      </c>
      <c r="L974" s="1" t="s">
        <v>16</v>
      </c>
      <c r="M974" s="1" t="s">
        <v>16</v>
      </c>
      <c r="N974" s="1" t="s">
        <v>16</v>
      </c>
      <c r="O974" s="1">
        <v>63.2</v>
      </c>
      <c r="P974" s="1">
        <v>1.0</v>
      </c>
    </row>
    <row r="975">
      <c r="A975" s="1" t="s">
        <v>29</v>
      </c>
      <c r="B975" s="1" t="s">
        <v>1963</v>
      </c>
      <c r="C975" s="2" t="s">
        <v>1865</v>
      </c>
      <c r="D975" s="1" t="s">
        <v>19</v>
      </c>
      <c r="E97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975" s="1" t="s">
        <v>132</v>
      </c>
      <c r="G975" s="1" t="s">
        <v>133</v>
      </c>
      <c r="H975" s="1" t="s">
        <v>134</v>
      </c>
      <c r="I975" s="1" t="s">
        <v>1311</v>
      </c>
      <c r="J975" s="1" t="s">
        <v>23</v>
      </c>
      <c r="K975" s="1" t="s">
        <v>16</v>
      </c>
      <c r="L975" s="1" t="s">
        <v>16</v>
      </c>
      <c r="M975" s="1" t="s">
        <v>16</v>
      </c>
      <c r="N975" s="1" t="s">
        <v>16</v>
      </c>
      <c r="O975" s="1">
        <v>71.2</v>
      </c>
      <c r="P975" s="1">
        <v>1.0</v>
      </c>
    </row>
    <row r="976">
      <c r="A976" s="1" t="s">
        <v>29</v>
      </c>
      <c r="B976" s="1" t="s">
        <v>1964</v>
      </c>
      <c r="C976" s="2" t="s">
        <v>1865</v>
      </c>
      <c r="D976" s="1" t="s">
        <v>19</v>
      </c>
      <c r="E976" s="3" t="str">
        <f>HYPERLINK("https://fyndiq.se/produkt/1e8f6bb5ed7344de/", "2-Pack Samsung Galaxy s10 Plus - Härdat glas 9H - Super kvalitet")</f>
        <v>2-Pack Samsung Galaxy s10 Plus - Härdat glas 9H - Super kvalitet</v>
      </c>
      <c r="F976" s="1" t="s">
        <v>1508</v>
      </c>
      <c r="G976" s="1" t="s">
        <v>1509</v>
      </c>
      <c r="H976" s="1" t="s">
        <v>1510</v>
      </c>
      <c r="I976" s="1" t="s">
        <v>16</v>
      </c>
      <c r="J976" s="1" t="s">
        <v>23</v>
      </c>
      <c r="K976" s="1" t="s">
        <v>16</v>
      </c>
      <c r="L976" s="1" t="s">
        <v>16</v>
      </c>
      <c r="M976" s="1" t="s">
        <v>16</v>
      </c>
      <c r="N976" s="1" t="s">
        <v>16</v>
      </c>
      <c r="O976" s="1">
        <v>63.2</v>
      </c>
      <c r="P976" s="1">
        <v>1.0</v>
      </c>
    </row>
    <row r="977">
      <c r="A977" s="1" t="s">
        <v>29</v>
      </c>
      <c r="B977" s="1" t="s">
        <v>1965</v>
      </c>
      <c r="C977" s="2" t="s">
        <v>1865</v>
      </c>
      <c r="D977" s="1" t="s">
        <v>19</v>
      </c>
      <c r="E977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977" s="1" t="s">
        <v>856</v>
      </c>
      <c r="G977" s="1" t="s">
        <v>857</v>
      </c>
      <c r="H977" s="1" t="s">
        <v>858</v>
      </c>
      <c r="I977" s="1" t="s">
        <v>16</v>
      </c>
      <c r="J977" s="1" t="s">
        <v>23</v>
      </c>
      <c r="K977" s="1" t="s">
        <v>16</v>
      </c>
      <c r="L977" s="1" t="s">
        <v>16</v>
      </c>
      <c r="M977" s="1" t="s">
        <v>16</v>
      </c>
      <c r="N977" s="1" t="s">
        <v>16</v>
      </c>
      <c r="O977" s="1">
        <v>63.2</v>
      </c>
      <c r="P977" s="1">
        <v>1.0</v>
      </c>
    </row>
    <row r="978">
      <c r="A978" s="1" t="s">
        <v>29</v>
      </c>
      <c r="B978" s="1" t="s">
        <v>1966</v>
      </c>
      <c r="C978" s="2" t="s">
        <v>1865</v>
      </c>
      <c r="D978" s="1" t="s">
        <v>19</v>
      </c>
      <c r="E97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78" s="1" t="s">
        <v>47</v>
      </c>
      <c r="G978" s="2" t="s">
        <v>48</v>
      </c>
      <c r="H978" s="1" t="s">
        <v>49</v>
      </c>
      <c r="I978" s="1" t="s">
        <v>16</v>
      </c>
      <c r="J978" s="1" t="s">
        <v>23</v>
      </c>
      <c r="K978" s="1" t="s">
        <v>16</v>
      </c>
      <c r="L978" s="1" t="s">
        <v>16</v>
      </c>
      <c r="M978" s="1" t="s">
        <v>16</v>
      </c>
      <c r="N978" s="1" t="s">
        <v>16</v>
      </c>
      <c r="O978" s="1">
        <v>183.2</v>
      </c>
      <c r="P978" s="1">
        <v>1.0</v>
      </c>
    </row>
    <row r="979">
      <c r="A979" s="1" t="s">
        <v>29</v>
      </c>
      <c r="B979" s="1" t="s">
        <v>1967</v>
      </c>
      <c r="C979" s="2" t="s">
        <v>1865</v>
      </c>
      <c r="D979" s="1" t="s">
        <v>19</v>
      </c>
      <c r="E97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79" s="1" t="s">
        <v>599</v>
      </c>
      <c r="G979" s="1" t="s">
        <v>600</v>
      </c>
      <c r="H979" s="1" t="s">
        <v>601</v>
      </c>
      <c r="I979" s="1" t="s">
        <v>16</v>
      </c>
      <c r="J979" s="1" t="s">
        <v>23</v>
      </c>
      <c r="K979" s="1" t="s">
        <v>16</v>
      </c>
      <c r="L979" s="1" t="s">
        <v>16</v>
      </c>
      <c r="M979" s="1" t="s">
        <v>16</v>
      </c>
      <c r="N979" s="1" t="s">
        <v>16</v>
      </c>
      <c r="O979" s="1">
        <v>71.2</v>
      </c>
      <c r="P979" s="1">
        <v>1.0</v>
      </c>
    </row>
    <row r="980">
      <c r="A980" s="1" t="s">
        <v>29</v>
      </c>
      <c r="B980" s="1" t="s">
        <v>1968</v>
      </c>
      <c r="C980" s="2" t="s">
        <v>1865</v>
      </c>
      <c r="D980" s="1" t="s">
        <v>19</v>
      </c>
      <c r="E980" s="3" t="str">
        <f>HYPERLINK("https://fyndiq.se/produkt/e09cb1ad27c94cb3/", "Samsung S22 ULTRA - 9H Härdat Glass - 3D Super Kvalitet")</f>
        <v>Samsung S22 ULTRA - 9H Härdat Glass - 3D Super Kvalitet</v>
      </c>
      <c r="F980" s="1" t="s">
        <v>1969</v>
      </c>
      <c r="G980" s="1" t="s">
        <v>1970</v>
      </c>
      <c r="H980" s="1" t="s">
        <v>1971</v>
      </c>
      <c r="I980" s="1" t="s">
        <v>16</v>
      </c>
      <c r="J980" s="1" t="s">
        <v>23</v>
      </c>
      <c r="K980" s="1" t="s">
        <v>16</v>
      </c>
      <c r="L980" s="1" t="s">
        <v>16</v>
      </c>
      <c r="M980" s="1" t="s">
        <v>16</v>
      </c>
      <c r="N980" s="1" t="s">
        <v>16</v>
      </c>
      <c r="O980" s="1">
        <v>55.2</v>
      </c>
      <c r="P980" s="1">
        <v>1.0</v>
      </c>
    </row>
    <row r="981">
      <c r="A981" s="1" t="s">
        <v>29</v>
      </c>
      <c r="B981" s="1" t="s">
        <v>1972</v>
      </c>
      <c r="C981" s="2" t="s">
        <v>1865</v>
      </c>
      <c r="D981" s="1" t="s">
        <v>19</v>
      </c>
      <c r="E981" s="3" t="str">
        <f>HYPERLINK("https://fyndiq.se/produkt/f7b16236096d401a/", "2-Pack Google Pixel 7A - Härdat glas 9H - Super kvalitet 3D Skärmskydd")</f>
        <v>2-Pack Google Pixel 7A - Härdat glas 9H - Super kvalitet 3D Skärmskydd</v>
      </c>
      <c r="F981" s="1" t="s">
        <v>852</v>
      </c>
      <c r="G981" s="1" t="s">
        <v>853</v>
      </c>
      <c r="H981" s="1" t="s">
        <v>854</v>
      </c>
      <c r="I981" s="1" t="s">
        <v>16</v>
      </c>
      <c r="J981" s="1" t="s">
        <v>23</v>
      </c>
      <c r="K981" s="1" t="s">
        <v>16</v>
      </c>
      <c r="L981" s="1" t="s">
        <v>16</v>
      </c>
      <c r="M981" s="1" t="s">
        <v>16</v>
      </c>
      <c r="N981" s="1" t="s">
        <v>16</v>
      </c>
      <c r="O981" s="1">
        <v>63.2</v>
      </c>
      <c r="P981" s="1">
        <v>1.0</v>
      </c>
    </row>
    <row r="982">
      <c r="A982" s="1" t="s">
        <v>29</v>
      </c>
      <c r="B982" s="1" t="s">
        <v>1973</v>
      </c>
      <c r="C982" s="2" t="s">
        <v>1865</v>
      </c>
      <c r="D982" s="1" t="s">
        <v>19</v>
      </c>
      <c r="E982" s="3" t="str">
        <f>HYPERLINK("https://fyndiq.se/produkt/c6f3e47a88184e8d/", "2-Pack SAMSUNG A55 Skärmskydd - Härdat Glas 9H - Super kvalitet 3D")</f>
        <v>2-Pack SAMSUNG A55 Skärmskydd - Härdat Glas 9H - Super kvalitet 3D</v>
      </c>
      <c r="F982" s="1" t="s">
        <v>83</v>
      </c>
      <c r="G982" s="1" t="s">
        <v>84</v>
      </c>
      <c r="H982" s="1" t="s">
        <v>85</v>
      </c>
      <c r="I982" s="1" t="s">
        <v>16</v>
      </c>
      <c r="J982" s="1" t="s">
        <v>23</v>
      </c>
      <c r="K982" s="1" t="s">
        <v>16</v>
      </c>
      <c r="L982" s="1" t="s">
        <v>16</v>
      </c>
      <c r="M982" s="1" t="s">
        <v>16</v>
      </c>
      <c r="N982" s="1" t="s">
        <v>16</v>
      </c>
      <c r="O982" s="1">
        <v>63.2</v>
      </c>
      <c r="P982" s="1">
        <v>1.0</v>
      </c>
    </row>
    <row r="983">
      <c r="A983" s="1" t="s">
        <v>29</v>
      </c>
      <c r="B983" s="1" t="s">
        <v>1974</v>
      </c>
      <c r="C983" s="2" t="s">
        <v>1865</v>
      </c>
      <c r="D983" s="1" t="s">
        <v>19</v>
      </c>
      <c r="E98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83" s="1" t="s">
        <v>103</v>
      </c>
      <c r="G983" s="1" t="s">
        <v>104</v>
      </c>
      <c r="H983" s="1" t="s">
        <v>105</v>
      </c>
      <c r="I983" s="1" t="s">
        <v>16</v>
      </c>
      <c r="J983" s="1" t="s">
        <v>23</v>
      </c>
      <c r="K983" s="1" t="s">
        <v>16</v>
      </c>
      <c r="L983" s="1" t="s">
        <v>16</v>
      </c>
      <c r="M983" s="1" t="s">
        <v>16</v>
      </c>
      <c r="N983" s="1" t="s">
        <v>16</v>
      </c>
      <c r="O983" s="1">
        <v>63.2</v>
      </c>
      <c r="P983" s="1">
        <v>1.0</v>
      </c>
    </row>
    <row r="984">
      <c r="A984" s="1" t="s">
        <v>29</v>
      </c>
      <c r="B984" s="1" t="s">
        <v>1975</v>
      </c>
      <c r="C984" s="2" t="s">
        <v>1865</v>
      </c>
      <c r="D984" s="1" t="s">
        <v>19</v>
      </c>
      <c r="E98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84" s="1" t="s">
        <v>26</v>
      </c>
      <c r="G984" s="1" t="s">
        <v>27</v>
      </c>
      <c r="H984" s="1" t="s">
        <v>28</v>
      </c>
      <c r="I984" s="1" t="s">
        <v>16</v>
      </c>
      <c r="J984" s="1" t="s">
        <v>23</v>
      </c>
      <c r="K984" s="1" t="s">
        <v>16</v>
      </c>
      <c r="L984" s="1" t="s">
        <v>16</v>
      </c>
      <c r="M984" s="1" t="s">
        <v>16</v>
      </c>
      <c r="N984" s="1" t="s">
        <v>16</v>
      </c>
      <c r="O984" s="1">
        <v>71.2</v>
      </c>
      <c r="P984" s="1">
        <v>1.0</v>
      </c>
    </row>
    <row r="985">
      <c r="A985" s="1" t="s">
        <v>29</v>
      </c>
      <c r="B985" s="1" t="s">
        <v>1976</v>
      </c>
      <c r="C985" s="2" t="s">
        <v>1865</v>
      </c>
      <c r="D985" s="1" t="s">
        <v>19</v>
      </c>
      <c r="E985" s="3" t="str">
        <f>HYPERLINK("https://fyndiq.se/produkt/5e71db120a0d4e52/", "2 Pack - Xiaomi 11 - 9H Härdat glas - Super kvalitet")</f>
        <v>2 Pack - Xiaomi 11 - 9H Härdat glas - Super kvalitet</v>
      </c>
      <c r="F985" s="1" t="s">
        <v>1977</v>
      </c>
      <c r="G985" s="1" t="s">
        <v>1978</v>
      </c>
      <c r="H985" s="1" t="s">
        <v>1979</v>
      </c>
      <c r="I985" s="1" t="s">
        <v>16</v>
      </c>
      <c r="J985" s="1" t="s">
        <v>23</v>
      </c>
      <c r="K985" s="1" t="s">
        <v>16</v>
      </c>
      <c r="L985" s="1" t="s">
        <v>16</v>
      </c>
      <c r="M985" s="1" t="s">
        <v>16</v>
      </c>
      <c r="N985" s="1" t="s">
        <v>16</v>
      </c>
      <c r="O985" s="1">
        <v>63.2</v>
      </c>
      <c r="P985" s="1">
        <v>1.0</v>
      </c>
    </row>
    <row r="986">
      <c r="A986" s="1" t="s">
        <v>29</v>
      </c>
      <c r="B986" s="1" t="s">
        <v>1980</v>
      </c>
      <c r="C986" s="2" t="s">
        <v>1865</v>
      </c>
      <c r="D986" s="1" t="s">
        <v>19</v>
      </c>
      <c r="E986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986" s="1" t="s">
        <v>614</v>
      </c>
      <c r="G986" s="1" t="s">
        <v>615</v>
      </c>
      <c r="H986" s="1" t="s">
        <v>616</v>
      </c>
      <c r="I986" s="1" t="s">
        <v>16</v>
      </c>
      <c r="J986" s="1" t="s">
        <v>23</v>
      </c>
      <c r="K986" s="1" t="s">
        <v>16</v>
      </c>
      <c r="L986" s="1" t="s">
        <v>16</v>
      </c>
      <c r="M986" s="1" t="s">
        <v>16</v>
      </c>
      <c r="N986" s="1" t="s">
        <v>16</v>
      </c>
      <c r="O986" s="1">
        <v>71.2</v>
      </c>
      <c r="P986" s="1">
        <v>1.0</v>
      </c>
    </row>
    <row r="987">
      <c r="A987" s="1" t="s">
        <v>29</v>
      </c>
      <c r="B987" s="1" t="s">
        <v>1981</v>
      </c>
      <c r="C987" s="2" t="s">
        <v>1865</v>
      </c>
      <c r="D987" s="1" t="s">
        <v>19</v>
      </c>
      <c r="E987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987" s="1" t="s">
        <v>291</v>
      </c>
      <c r="G987" s="1" t="s">
        <v>292</v>
      </c>
      <c r="H987" s="1" t="s">
        <v>293</v>
      </c>
      <c r="I987" s="1" t="s">
        <v>16</v>
      </c>
      <c r="J987" s="1" t="s">
        <v>23</v>
      </c>
      <c r="K987" s="1" t="s">
        <v>16</v>
      </c>
      <c r="L987" s="1" t="s">
        <v>16</v>
      </c>
      <c r="M987" s="1" t="s">
        <v>16</v>
      </c>
      <c r="N987" s="1" t="s">
        <v>16</v>
      </c>
      <c r="O987" s="1">
        <v>79.2</v>
      </c>
      <c r="P987" s="1">
        <v>1.0</v>
      </c>
    </row>
    <row r="988">
      <c r="A988" s="1" t="s">
        <v>29</v>
      </c>
      <c r="B988" s="1" t="s">
        <v>1982</v>
      </c>
      <c r="C988" s="2" t="s">
        <v>1865</v>
      </c>
      <c r="D988" s="1" t="s">
        <v>19</v>
      </c>
      <c r="E98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88" s="1" t="s">
        <v>599</v>
      </c>
      <c r="G988" s="1" t="s">
        <v>600</v>
      </c>
      <c r="H988" s="1" t="s">
        <v>601</v>
      </c>
      <c r="I988" s="1" t="s">
        <v>16</v>
      </c>
      <c r="J988" s="1" t="s">
        <v>23</v>
      </c>
      <c r="K988" s="1" t="s">
        <v>16</v>
      </c>
      <c r="L988" s="1" t="s">
        <v>16</v>
      </c>
      <c r="M988" s="1" t="s">
        <v>16</v>
      </c>
      <c r="N988" s="1" t="s">
        <v>16</v>
      </c>
      <c r="O988" s="1">
        <v>71.2</v>
      </c>
      <c r="P988" s="1">
        <v>1.0</v>
      </c>
    </row>
    <row r="989">
      <c r="A989" s="1" t="s">
        <v>29</v>
      </c>
      <c r="B989" s="1" t="s">
        <v>1983</v>
      </c>
      <c r="C989" s="2" t="s">
        <v>1865</v>
      </c>
      <c r="D989" s="1" t="s">
        <v>19</v>
      </c>
      <c r="E989" s="3" t="str">
        <f>HYPERLINK("https://fyndiq.se/produkt/bc341889f4d7491c/", "2 Pack Samsung Galaxy S20 5G - Härdat glas 9H-Super kvalitet 3D")</f>
        <v>2 Pack Samsung Galaxy S20 5G - Härdat glas 9H-Super kvalitet 3D</v>
      </c>
      <c r="F989" s="1" t="s">
        <v>1984</v>
      </c>
      <c r="G989" s="1" t="s">
        <v>1985</v>
      </c>
      <c r="H989" s="1" t="s">
        <v>1986</v>
      </c>
      <c r="I989" s="1" t="s">
        <v>16</v>
      </c>
      <c r="J989" s="1" t="s">
        <v>23</v>
      </c>
      <c r="K989" s="1" t="s">
        <v>16</v>
      </c>
      <c r="L989" s="1" t="s">
        <v>16</v>
      </c>
      <c r="M989" s="1" t="s">
        <v>16</v>
      </c>
      <c r="N989" s="1" t="s">
        <v>16</v>
      </c>
      <c r="O989" s="1">
        <v>63.2</v>
      </c>
      <c r="P989" s="1">
        <v>1.0</v>
      </c>
    </row>
    <row r="990">
      <c r="A990" s="1" t="s">
        <v>29</v>
      </c>
      <c r="B990" s="1" t="s">
        <v>1987</v>
      </c>
      <c r="C990" s="2" t="s">
        <v>1865</v>
      </c>
      <c r="D990" s="1" t="s">
        <v>19</v>
      </c>
      <c r="E99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990" s="1" t="s">
        <v>785</v>
      </c>
      <c r="G990" s="1" t="s">
        <v>786</v>
      </c>
      <c r="H990" s="1" t="s">
        <v>787</v>
      </c>
      <c r="I990" s="1" t="s">
        <v>16</v>
      </c>
      <c r="J990" s="1" t="s">
        <v>23</v>
      </c>
      <c r="K990" s="1" t="s">
        <v>16</v>
      </c>
      <c r="L990" s="1" t="s">
        <v>16</v>
      </c>
      <c r="M990" s="1" t="s">
        <v>16</v>
      </c>
      <c r="N990" s="1" t="s">
        <v>16</v>
      </c>
      <c r="O990" s="1">
        <v>63.2</v>
      </c>
      <c r="P990" s="1">
        <v>2.0</v>
      </c>
    </row>
    <row r="991">
      <c r="A991" s="1" t="s">
        <v>29</v>
      </c>
      <c r="B991" s="1" t="s">
        <v>1988</v>
      </c>
      <c r="C991" s="2" t="s">
        <v>1865</v>
      </c>
      <c r="D991" s="1" t="s">
        <v>19</v>
      </c>
      <c r="E991" s="3" t="str">
        <f>HYPERLINK("https://fyndiq.se/produkt/6ae5aff483564a84/", "2-Pack Apple Watch 40mm – Härdat glas 9H – Super kvalitet 3D")</f>
        <v>2-Pack Apple Watch 40mm – Härdat glas 9H – Super kvalitet 3D</v>
      </c>
      <c r="F991" s="1" t="s">
        <v>1418</v>
      </c>
      <c r="G991" s="1" t="s">
        <v>1419</v>
      </c>
      <c r="H991" s="1" t="s">
        <v>1420</v>
      </c>
      <c r="I991" s="1" t="s">
        <v>16</v>
      </c>
      <c r="J991" s="1" t="s">
        <v>23</v>
      </c>
      <c r="K991" s="1" t="s">
        <v>16</v>
      </c>
      <c r="L991" s="1" t="s">
        <v>16</v>
      </c>
      <c r="M991" s="1" t="s">
        <v>16</v>
      </c>
      <c r="N991" s="1" t="s">
        <v>16</v>
      </c>
      <c r="O991" s="1">
        <v>55.2</v>
      </c>
      <c r="P991" s="1">
        <v>1.0</v>
      </c>
    </row>
    <row r="992">
      <c r="A992" s="1" t="s">
        <v>29</v>
      </c>
      <c r="B992" s="1" t="s">
        <v>1989</v>
      </c>
      <c r="C992" s="2" t="s">
        <v>1865</v>
      </c>
      <c r="D992" s="1" t="s">
        <v>19</v>
      </c>
      <c r="E992" s="3" t="str">
        <f>HYPERLINK("https://fyndiq.se/produkt/416415a768684efb/", "2-Pack Samsung Galaxy S21 5G - 9H Härdat Glas - HD")</f>
        <v>2-Pack Samsung Galaxy S21 5G - 9H Härdat Glas - HD</v>
      </c>
      <c r="F992" s="1" t="s">
        <v>39</v>
      </c>
      <c r="G992" s="1" t="s">
        <v>40</v>
      </c>
      <c r="H992" s="1" t="s">
        <v>41</v>
      </c>
      <c r="I992" s="1" t="s">
        <v>16</v>
      </c>
      <c r="J992" s="1" t="s">
        <v>23</v>
      </c>
      <c r="K992" s="1" t="s">
        <v>16</v>
      </c>
      <c r="L992" s="1" t="s">
        <v>16</v>
      </c>
      <c r="M992" s="1" t="s">
        <v>16</v>
      </c>
      <c r="N992" s="1" t="s">
        <v>16</v>
      </c>
      <c r="O992" s="1">
        <v>63.2</v>
      </c>
      <c r="P992" s="1">
        <v>1.0</v>
      </c>
    </row>
    <row r="993">
      <c r="A993" s="1" t="s">
        <v>29</v>
      </c>
      <c r="B993" s="1" t="s">
        <v>1990</v>
      </c>
      <c r="C993" s="2" t="s">
        <v>1865</v>
      </c>
      <c r="D993" s="1" t="s">
        <v>19</v>
      </c>
      <c r="E993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993" s="1" t="s">
        <v>776</v>
      </c>
      <c r="G993" s="1" t="s">
        <v>777</v>
      </c>
      <c r="H993" s="1" t="s">
        <v>778</v>
      </c>
      <c r="I993" s="1" t="s">
        <v>16</v>
      </c>
      <c r="J993" s="1" t="s">
        <v>23</v>
      </c>
      <c r="K993" s="1" t="s">
        <v>16</v>
      </c>
      <c r="L993" s="1" t="s">
        <v>16</v>
      </c>
      <c r="M993" s="1" t="s">
        <v>16</v>
      </c>
      <c r="N993" s="1" t="s">
        <v>16</v>
      </c>
      <c r="O993" s="1">
        <v>63.2</v>
      </c>
      <c r="P993" s="1">
        <v>1.0</v>
      </c>
    </row>
    <row r="994">
      <c r="A994" s="1" t="s">
        <v>29</v>
      </c>
      <c r="B994" s="1" t="s">
        <v>1991</v>
      </c>
      <c r="C994" s="2" t="s">
        <v>1865</v>
      </c>
      <c r="D994" s="1" t="s">
        <v>19</v>
      </c>
      <c r="E994" s="3" t="str">
        <f>HYPERLINK("https://fyndiq.se/produkt/5d384cc8795744b0/", "2-Pack Samsung A55 Skärmskydd i Härdat Glas")</f>
        <v>2-Pack Samsung A55 Skärmskydd i Härdat Glas</v>
      </c>
      <c r="F994" s="1" t="s">
        <v>191</v>
      </c>
      <c r="G994" s="1" t="s">
        <v>192</v>
      </c>
      <c r="H994" s="1" t="s">
        <v>193</v>
      </c>
      <c r="I994" s="1" t="s">
        <v>16</v>
      </c>
      <c r="J994" s="1" t="s">
        <v>23</v>
      </c>
      <c r="K994" s="1" t="s">
        <v>16</v>
      </c>
      <c r="L994" s="1" t="s">
        <v>16</v>
      </c>
      <c r="M994" s="1" t="s">
        <v>16</v>
      </c>
      <c r="N994" s="1" t="s">
        <v>16</v>
      </c>
      <c r="O994" s="1">
        <v>63.2</v>
      </c>
      <c r="P994" s="1">
        <v>1.0</v>
      </c>
    </row>
    <row r="995">
      <c r="A995" s="1" t="s">
        <v>29</v>
      </c>
      <c r="B995" s="1" t="s">
        <v>1992</v>
      </c>
      <c r="C995" s="2" t="s">
        <v>1865</v>
      </c>
      <c r="D995" s="1" t="s">
        <v>19</v>
      </c>
      <c r="E99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95" s="1" t="s">
        <v>26</v>
      </c>
      <c r="G995" s="1" t="s">
        <v>27</v>
      </c>
      <c r="H995" s="1" t="s">
        <v>28</v>
      </c>
      <c r="I995" s="1" t="s">
        <v>16</v>
      </c>
      <c r="J995" s="1" t="s">
        <v>23</v>
      </c>
      <c r="K995" s="1" t="s">
        <v>16</v>
      </c>
      <c r="L995" s="1" t="s">
        <v>16</v>
      </c>
      <c r="M995" s="1" t="s">
        <v>16</v>
      </c>
      <c r="N995" s="1" t="s">
        <v>16</v>
      </c>
      <c r="O995" s="1">
        <v>71.2</v>
      </c>
      <c r="P995" s="1">
        <v>1.0</v>
      </c>
    </row>
    <row r="996">
      <c r="A996" s="1" t="s">
        <v>29</v>
      </c>
      <c r="B996" s="1" t="s">
        <v>1993</v>
      </c>
      <c r="C996" s="2" t="s">
        <v>1865</v>
      </c>
      <c r="D996" s="1" t="s">
        <v>19</v>
      </c>
      <c r="E996" s="3" t="str">
        <f>HYPERLINK("https://fyndiq.se/produkt/ffd808ba7c174af8/", "2-Pack Samsung S22 Skärmskydd &amp; 1-Pack linsskydd -Härdat Glas 9H")</f>
        <v>2-Pack Samsung S22 Skärmskydd &amp; 1-Pack linsskydd -Härdat Glas 9H</v>
      </c>
      <c r="F996" s="1" t="s">
        <v>179</v>
      </c>
      <c r="G996" s="1" t="s">
        <v>180</v>
      </c>
      <c r="H996" s="1" t="s">
        <v>181</v>
      </c>
      <c r="I996" s="1" t="s">
        <v>16</v>
      </c>
      <c r="J996" s="1" t="s">
        <v>23</v>
      </c>
      <c r="K996" s="1" t="s">
        <v>16</v>
      </c>
      <c r="L996" s="1" t="s">
        <v>16</v>
      </c>
      <c r="M996" s="1" t="s">
        <v>16</v>
      </c>
      <c r="N996" s="1" t="s">
        <v>16</v>
      </c>
      <c r="O996" s="1">
        <v>71.2</v>
      </c>
      <c r="P996" s="1">
        <v>1.0</v>
      </c>
    </row>
    <row r="997">
      <c r="A997" s="1" t="s">
        <v>29</v>
      </c>
      <c r="B997" s="1" t="s">
        <v>1994</v>
      </c>
      <c r="C997" s="2" t="s">
        <v>1865</v>
      </c>
      <c r="D997" s="1" t="s">
        <v>19</v>
      </c>
      <c r="E997" s="3" t="str">
        <f>HYPERLINK("https://fyndiq.se/produkt/c6f3e47a88184e8d/", "2-Pack SAMSUNG A55 Skärmskydd - Härdat Glas 9H - Super kvalitet 3D")</f>
        <v>2-Pack SAMSUNG A55 Skärmskydd - Härdat Glas 9H - Super kvalitet 3D</v>
      </c>
      <c r="F997" s="1" t="s">
        <v>83</v>
      </c>
      <c r="G997" s="1" t="s">
        <v>84</v>
      </c>
      <c r="H997" s="1" t="s">
        <v>85</v>
      </c>
      <c r="I997" s="1" t="s">
        <v>16</v>
      </c>
      <c r="J997" s="1" t="s">
        <v>23</v>
      </c>
      <c r="K997" s="1" t="s">
        <v>16</v>
      </c>
      <c r="L997" s="1" t="s">
        <v>16</v>
      </c>
      <c r="M997" s="1" t="s">
        <v>16</v>
      </c>
      <c r="N997" s="1" t="s">
        <v>16</v>
      </c>
      <c r="O997" s="1">
        <v>63.2</v>
      </c>
      <c r="P997" s="1">
        <v>3.0</v>
      </c>
    </row>
    <row r="998">
      <c r="A998" s="1" t="s">
        <v>29</v>
      </c>
      <c r="B998" s="1" t="s">
        <v>1995</v>
      </c>
      <c r="C998" s="2" t="s">
        <v>1865</v>
      </c>
      <c r="D998" s="1" t="s">
        <v>19</v>
      </c>
      <c r="E998" s="3" t="str">
        <f>HYPERLINK("https://fyndiq.se/produkt/568e11c65a164b3c/", "2 Pack Samsung Galaxy A33 - 9H Härdat Glass - 3D Super Kvalitet")</f>
        <v>2 Pack Samsung Galaxy A33 - 9H Härdat Glass - 3D Super Kvalitet</v>
      </c>
      <c r="F998" s="1" t="s">
        <v>736</v>
      </c>
      <c r="G998" s="1" t="s">
        <v>737</v>
      </c>
      <c r="H998" s="1" t="s">
        <v>738</v>
      </c>
      <c r="I998" s="1" t="s">
        <v>16</v>
      </c>
      <c r="J998" s="1" t="s">
        <v>23</v>
      </c>
      <c r="K998" s="1" t="s">
        <v>16</v>
      </c>
      <c r="L998" s="1" t="s">
        <v>16</v>
      </c>
      <c r="M998" s="1" t="s">
        <v>16</v>
      </c>
      <c r="N998" s="1" t="s">
        <v>16</v>
      </c>
      <c r="O998" s="1">
        <v>63.2</v>
      </c>
      <c r="P998" s="1">
        <v>1.0</v>
      </c>
    </row>
    <row r="999">
      <c r="A999" s="1" t="s">
        <v>29</v>
      </c>
      <c r="B999" s="1" t="s">
        <v>1996</v>
      </c>
      <c r="C999" s="2" t="s">
        <v>1865</v>
      </c>
      <c r="D999" s="1" t="s">
        <v>19</v>
      </c>
      <c r="E999" s="3" t="str">
        <f>HYPERLINK("https://fyndiq.se/produkt/b6564d07558d42f5/", "1-Pack XIAOMI REDMI 13C Skärmskydd - Härdat Glas 9H - Super kvalitet 3D")</f>
        <v>1-Pack XIAOMI REDMI 13C Skärmskydd - Härdat Glas 9H - Super kvalitet 3D</v>
      </c>
      <c r="F999" s="1" t="s">
        <v>1654</v>
      </c>
      <c r="G999" s="1" t="s">
        <v>1655</v>
      </c>
      <c r="H999" s="1" t="s">
        <v>1656</v>
      </c>
      <c r="I999" s="1" t="s">
        <v>16</v>
      </c>
      <c r="J999" s="1" t="s">
        <v>23</v>
      </c>
      <c r="K999" s="1" t="s">
        <v>16</v>
      </c>
      <c r="L999" s="1" t="s">
        <v>16</v>
      </c>
      <c r="M999" s="1" t="s">
        <v>16</v>
      </c>
      <c r="N999" s="1" t="s">
        <v>16</v>
      </c>
      <c r="O999" s="1">
        <v>55.2</v>
      </c>
      <c r="P999" s="1">
        <v>1.0</v>
      </c>
    </row>
    <row r="1000">
      <c r="A1000" s="1" t="s">
        <v>29</v>
      </c>
      <c r="B1000" s="1" t="s">
        <v>1997</v>
      </c>
      <c r="C1000" s="2" t="s">
        <v>1865</v>
      </c>
      <c r="D1000" s="1" t="s">
        <v>19</v>
      </c>
      <c r="E100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00" s="1" t="s">
        <v>103</v>
      </c>
      <c r="G1000" s="1" t="s">
        <v>104</v>
      </c>
      <c r="H1000" s="1" t="s">
        <v>105</v>
      </c>
      <c r="I1000" s="1" t="s">
        <v>16</v>
      </c>
      <c r="J1000" s="1" t="s">
        <v>23</v>
      </c>
      <c r="K1000" s="1" t="s">
        <v>16</v>
      </c>
      <c r="L1000" s="1" t="s">
        <v>16</v>
      </c>
      <c r="M1000" s="1" t="s">
        <v>16</v>
      </c>
      <c r="N1000" s="1" t="s">
        <v>16</v>
      </c>
      <c r="O1000" s="1">
        <v>63.2</v>
      </c>
      <c r="P1000" s="1">
        <v>1.0</v>
      </c>
    </row>
    <row r="1001">
      <c r="A1001" s="1" t="s">
        <v>29</v>
      </c>
      <c r="B1001" s="1" t="s">
        <v>1998</v>
      </c>
      <c r="C1001" s="2" t="s">
        <v>1865</v>
      </c>
      <c r="D1001" s="1" t="s">
        <v>19</v>
      </c>
      <c r="E100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01" s="1" t="s">
        <v>26</v>
      </c>
      <c r="G1001" s="1" t="s">
        <v>27</v>
      </c>
      <c r="H1001" s="1" t="s">
        <v>28</v>
      </c>
      <c r="I1001" s="1" t="s">
        <v>16</v>
      </c>
      <c r="J1001" s="1" t="s">
        <v>23</v>
      </c>
      <c r="K1001" s="1" t="s">
        <v>16</v>
      </c>
      <c r="L1001" s="1" t="s">
        <v>16</v>
      </c>
      <c r="M1001" s="1" t="s">
        <v>16</v>
      </c>
      <c r="N1001" s="1" t="s">
        <v>16</v>
      </c>
      <c r="O1001" s="1">
        <v>71.2</v>
      </c>
      <c r="P1001" s="1">
        <v>1.0</v>
      </c>
    </row>
    <row r="1002">
      <c r="A1002" s="1" t="s">
        <v>29</v>
      </c>
      <c r="B1002" s="1" t="s">
        <v>1999</v>
      </c>
      <c r="C1002" s="2" t="s">
        <v>1865</v>
      </c>
      <c r="D1002" s="1" t="s">
        <v>19</v>
      </c>
      <c r="E1002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1002" s="1" t="s">
        <v>776</v>
      </c>
      <c r="G1002" s="1" t="s">
        <v>777</v>
      </c>
      <c r="H1002" s="1" t="s">
        <v>778</v>
      </c>
      <c r="I1002" s="1" t="s">
        <v>16</v>
      </c>
      <c r="J1002" s="1" t="s">
        <v>23</v>
      </c>
      <c r="K1002" s="1" t="s">
        <v>16</v>
      </c>
      <c r="L1002" s="1" t="s">
        <v>16</v>
      </c>
      <c r="M1002" s="1" t="s">
        <v>16</v>
      </c>
      <c r="N1002" s="1" t="s">
        <v>16</v>
      </c>
      <c r="O1002" s="1">
        <v>63.2</v>
      </c>
      <c r="P1002" s="1">
        <v>1.0</v>
      </c>
    </row>
    <row r="1003">
      <c r="A1003" s="1" t="s">
        <v>29</v>
      </c>
      <c r="B1003" s="1" t="s">
        <v>2000</v>
      </c>
      <c r="C1003" s="2" t="s">
        <v>1865</v>
      </c>
      <c r="D1003" s="1" t="s">
        <v>19</v>
      </c>
      <c r="E1003" s="3" t="str">
        <f>HYPERLINK("https://fyndiq.se/produkt/199346fe65e1403c/", "2-Pack iPhone 15 Pro - 9H Härdat Glass - Super kvalitet 3D")</f>
        <v>2-Pack iPhone 15 Pro - 9H Härdat Glass - Super kvalitet 3D</v>
      </c>
      <c r="F1003" s="1" t="s">
        <v>2001</v>
      </c>
      <c r="G1003" s="1" t="s">
        <v>2002</v>
      </c>
      <c r="H1003" s="1" t="s">
        <v>2003</v>
      </c>
      <c r="I1003" s="1" t="s">
        <v>16</v>
      </c>
      <c r="J1003" s="1" t="s">
        <v>23</v>
      </c>
      <c r="K1003" s="1" t="s">
        <v>16</v>
      </c>
      <c r="L1003" s="1" t="s">
        <v>16</v>
      </c>
      <c r="M1003" s="1" t="s">
        <v>16</v>
      </c>
      <c r="N1003" s="1" t="s">
        <v>16</v>
      </c>
      <c r="O1003" s="1">
        <v>55.2</v>
      </c>
      <c r="P1003" s="1">
        <v>1.0</v>
      </c>
    </row>
    <row r="1004">
      <c r="A1004" s="1" t="s">
        <v>29</v>
      </c>
      <c r="B1004" s="1" t="s">
        <v>2004</v>
      </c>
      <c r="C1004" s="2" t="s">
        <v>1865</v>
      </c>
      <c r="D1004" s="1" t="s">
        <v>19</v>
      </c>
      <c r="E1004" s="3" t="str">
        <f>HYPERLINK("https://fyndiq.se/produkt/675bb02ed6bb4e07/", "2-Pack Samsung Galaxy S21 Ultra - Härdat Glas 9H-Super Kvalitet")</f>
        <v>2-Pack Samsung Galaxy S21 Ultra - Härdat Glas 9H-Super Kvalitet</v>
      </c>
      <c r="F1004" s="1" t="s">
        <v>91</v>
      </c>
      <c r="G1004" s="1" t="s">
        <v>92</v>
      </c>
      <c r="H1004" s="1" t="s">
        <v>93</v>
      </c>
      <c r="I1004" s="1" t="s">
        <v>16</v>
      </c>
      <c r="J1004" s="1" t="s">
        <v>23</v>
      </c>
      <c r="K1004" s="1" t="s">
        <v>16</v>
      </c>
      <c r="L1004" s="1" t="s">
        <v>16</v>
      </c>
      <c r="M1004" s="1" t="s">
        <v>16</v>
      </c>
      <c r="N1004" s="1" t="s">
        <v>16</v>
      </c>
      <c r="O1004" s="1">
        <v>63.2</v>
      </c>
      <c r="P1004" s="1">
        <v>1.0</v>
      </c>
    </row>
    <row r="1005">
      <c r="A1005" s="1" t="s">
        <v>29</v>
      </c>
      <c r="B1005" s="1" t="s">
        <v>2005</v>
      </c>
      <c r="C1005" s="2" t="s">
        <v>1865</v>
      </c>
      <c r="D1005" s="1" t="s">
        <v>19</v>
      </c>
      <c r="E1005" s="3" t="str">
        <f>HYPERLINK("https://fyndiq.se/produkt/075d0918f3794557/", "2-Pack Samsung A13 Skärmskydd &amp; 2-Pack linsskydd - Härdat Glas 9H - Super kvalitet 3D")</f>
        <v>2-Pack Samsung A13 Skärmskydd &amp; 2-Pack linsskydd - Härdat Glas 9H - Super kvalitet 3D</v>
      </c>
      <c r="F1005" s="1" t="s">
        <v>2006</v>
      </c>
      <c r="G1005" s="1" t="s">
        <v>2007</v>
      </c>
      <c r="H1005" s="1" t="s">
        <v>2008</v>
      </c>
      <c r="I1005" s="1" t="s">
        <v>16</v>
      </c>
      <c r="J1005" s="1" t="s">
        <v>23</v>
      </c>
      <c r="K1005" s="1" t="s">
        <v>16</v>
      </c>
      <c r="L1005" s="1" t="s">
        <v>16</v>
      </c>
      <c r="M1005" s="1" t="s">
        <v>16</v>
      </c>
      <c r="N1005" s="1" t="s">
        <v>16</v>
      </c>
      <c r="O1005" s="1">
        <v>71.2</v>
      </c>
      <c r="P1005" s="1">
        <v>1.0</v>
      </c>
    </row>
    <row r="1006">
      <c r="A1006" s="1" t="s">
        <v>29</v>
      </c>
      <c r="B1006" s="1" t="s">
        <v>2009</v>
      </c>
      <c r="C1006" s="2" t="s">
        <v>1865</v>
      </c>
      <c r="D1006" s="1" t="s">
        <v>19</v>
      </c>
      <c r="E100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006" s="1" t="s">
        <v>204</v>
      </c>
      <c r="G1006" s="1" t="s">
        <v>205</v>
      </c>
      <c r="H1006" s="1" t="s">
        <v>206</v>
      </c>
      <c r="I1006" s="1" t="s">
        <v>16</v>
      </c>
      <c r="J1006" s="1" t="s">
        <v>23</v>
      </c>
      <c r="K1006" s="1" t="s">
        <v>16</v>
      </c>
      <c r="L1006" s="1" t="s">
        <v>16</v>
      </c>
      <c r="M1006" s="1" t="s">
        <v>16</v>
      </c>
      <c r="N1006" s="1" t="s">
        <v>16</v>
      </c>
      <c r="O1006" s="1">
        <v>71.2</v>
      </c>
      <c r="P1006" s="1">
        <v>1.0</v>
      </c>
    </row>
    <row r="1007">
      <c r="A1007" s="1" t="s">
        <v>29</v>
      </c>
      <c r="B1007" s="1" t="s">
        <v>2010</v>
      </c>
      <c r="C1007" s="2" t="s">
        <v>1865</v>
      </c>
      <c r="D1007" s="1" t="s">
        <v>19</v>
      </c>
      <c r="E1007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007" s="1" t="s">
        <v>508</v>
      </c>
      <c r="G1007" s="1" t="s">
        <v>509</v>
      </c>
      <c r="H1007" s="1" t="s">
        <v>510</v>
      </c>
      <c r="I1007" s="1" t="s">
        <v>16</v>
      </c>
      <c r="J1007" s="1" t="s">
        <v>23</v>
      </c>
      <c r="K1007" s="1" t="s">
        <v>16</v>
      </c>
      <c r="L1007" s="1" t="s">
        <v>16</v>
      </c>
      <c r="M1007" s="1" t="s">
        <v>16</v>
      </c>
      <c r="N1007" s="1" t="s">
        <v>16</v>
      </c>
      <c r="O1007" s="1">
        <v>63.2</v>
      </c>
      <c r="P1007" s="1">
        <v>1.0</v>
      </c>
    </row>
    <row r="1008">
      <c r="A1008" s="1" t="s">
        <v>29</v>
      </c>
      <c r="B1008" s="1" t="s">
        <v>2011</v>
      </c>
      <c r="C1008" s="2" t="s">
        <v>1865</v>
      </c>
      <c r="D1008" s="1" t="s">
        <v>19</v>
      </c>
      <c r="E1008" s="3" t="str">
        <f>HYPERLINK("https://fyndiq.se/produkt/fc0688ffd0534ad2/", "2 Pack Samsung Galaxy Note 20 5G -Härdat glas 9H -Super kvalitet")</f>
        <v>2 Pack Samsung Galaxy Note 20 5G -Härdat glas 9H -Super kvalitet</v>
      </c>
      <c r="F1008" s="1" t="s">
        <v>948</v>
      </c>
      <c r="G1008" s="1" t="s">
        <v>949</v>
      </c>
      <c r="H1008" s="1" t="s">
        <v>950</v>
      </c>
      <c r="I1008" s="1" t="s">
        <v>16</v>
      </c>
      <c r="J1008" s="1" t="s">
        <v>23</v>
      </c>
      <c r="K1008" s="1" t="s">
        <v>16</v>
      </c>
      <c r="L1008" s="1" t="s">
        <v>16</v>
      </c>
      <c r="M1008" s="1" t="s">
        <v>16</v>
      </c>
      <c r="N1008" s="1" t="s">
        <v>16</v>
      </c>
      <c r="O1008" s="1">
        <v>63.2</v>
      </c>
      <c r="P1008" s="1">
        <v>1.0</v>
      </c>
    </row>
    <row r="1009">
      <c r="A1009" s="1" t="s">
        <v>29</v>
      </c>
      <c r="B1009" s="1" t="s">
        <v>2012</v>
      </c>
      <c r="C1009" s="2" t="s">
        <v>1865</v>
      </c>
      <c r="D1009" s="1" t="s">
        <v>19</v>
      </c>
      <c r="E1009" s="3" t="str">
        <f>HYPERLINK("https://fyndiq.se/produkt/5d384cc8795744b0/", "2-Pack Samsung A55 Skärmskydd i Härdat Glas")</f>
        <v>2-Pack Samsung A55 Skärmskydd i Härdat Glas</v>
      </c>
      <c r="F1009" s="1" t="s">
        <v>191</v>
      </c>
      <c r="G1009" s="1" t="s">
        <v>192</v>
      </c>
      <c r="H1009" s="1" t="s">
        <v>193</v>
      </c>
      <c r="I1009" s="1" t="s">
        <v>16</v>
      </c>
      <c r="J1009" s="1" t="s">
        <v>23</v>
      </c>
      <c r="K1009" s="1" t="s">
        <v>16</v>
      </c>
      <c r="L1009" s="1" t="s">
        <v>16</v>
      </c>
      <c r="M1009" s="1" t="s">
        <v>16</v>
      </c>
      <c r="N1009" s="1" t="s">
        <v>16</v>
      </c>
      <c r="O1009" s="1">
        <v>63.2</v>
      </c>
      <c r="P1009" s="1">
        <v>1.0</v>
      </c>
    </row>
    <row r="1010">
      <c r="A1010" s="1" t="s">
        <v>29</v>
      </c>
      <c r="B1010" s="1" t="s">
        <v>2013</v>
      </c>
      <c r="C1010" s="2" t="s">
        <v>1865</v>
      </c>
      <c r="D1010" s="1" t="s">
        <v>19</v>
      </c>
      <c r="E1010" s="3" t="str">
        <f>HYPERLINK("https://fyndiq.se/produkt/406117b60bf241a0/", "2-Pack Samsung Galaxy S9 - Härdat glas 9H - Super kvalitet 3D")</f>
        <v>2-Pack Samsung Galaxy S9 - Härdat glas 9H - Super kvalitet 3D</v>
      </c>
      <c r="F1010" s="1" t="s">
        <v>228</v>
      </c>
      <c r="G1010" s="1" t="s">
        <v>229</v>
      </c>
      <c r="H1010" s="1" t="s">
        <v>230</v>
      </c>
      <c r="I1010" s="1" t="s">
        <v>16</v>
      </c>
      <c r="J1010" s="1" t="s">
        <v>23</v>
      </c>
      <c r="K1010" s="1" t="s">
        <v>16</v>
      </c>
      <c r="L1010" s="1" t="s">
        <v>16</v>
      </c>
      <c r="M1010" s="1" t="s">
        <v>16</v>
      </c>
      <c r="N1010" s="1" t="s">
        <v>16</v>
      </c>
      <c r="O1010" s="1">
        <v>63.2</v>
      </c>
      <c r="P1010" s="1">
        <v>1.0</v>
      </c>
    </row>
    <row r="1011">
      <c r="A1011" s="1" t="s">
        <v>29</v>
      </c>
      <c r="B1011" s="1" t="s">
        <v>2014</v>
      </c>
      <c r="C1011" s="2" t="s">
        <v>1865</v>
      </c>
      <c r="D1011" s="1" t="s">
        <v>19</v>
      </c>
      <c r="E1011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011" s="1" t="s">
        <v>679</v>
      </c>
      <c r="G1011" s="1" t="s">
        <v>680</v>
      </c>
      <c r="H1011" s="1" t="s">
        <v>681</v>
      </c>
      <c r="I1011" s="1" t="s">
        <v>16</v>
      </c>
      <c r="J1011" s="1" t="s">
        <v>23</v>
      </c>
      <c r="K1011" s="1" t="s">
        <v>16</v>
      </c>
      <c r="L1011" s="1" t="s">
        <v>16</v>
      </c>
      <c r="M1011" s="1" t="s">
        <v>16</v>
      </c>
      <c r="N1011" s="1" t="s">
        <v>16</v>
      </c>
      <c r="O1011" s="1">
        <v>95.2</v>
      </c>
      <c r="P1011" s="1">
        <v>1.0</v>
      </c>
    </row>
    <row r="1012">
      <c r="A1012" s="1" t="s">
        <v>29</v>
      </c>
      <c r="B1012" s="1" t="s">
        <v>2015</v>
      </c>
      <c r="C1012" s="2" t="s">
        <v>1865</v>
      </c>
      <c r="D1012" s="1" t="s">
        <v>19</v>
      </c>
      <c r="E1012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012" s="1" t="s">
        <v>208</v>
      </c>
      <c r="G1012" s="1" t="s">
        <v>209</v>
      </c>
      <c r="H1012" s="1" t="s">
        <v>210</v>
      </c>
      <c r="I1012" s="1" t="s">
        <v>16</v>
      </c>
      <c r="J1012" s="1" t="s">
        <v>23</v>
      </c>
      <c r="K1012" s="1" t="s">
        <v>16</v>
      </c>
      <c r="L1012" s="1" t="s">
        <v>16</v>
      </c>
      <c r="M1012" s="1" t="s">
        <v>16</v>
      </c>
      <c r="N1012" s="1" t="s">
        <v>16</v>
      </c>
      <c r="O1012" s="1">
        <v>71.2</v>
      </c>
      <c r="P1012" s="1">
        <v>1.0</v>
      </c>
    </row>
    <row r="1013">
      <c r="A1013" s="1" t="s">
        <v>29</v>
      </c>
      <c r="B1013" s="1" t="s">
        <v>2016</v>
      </c>
      <c r="C1013" s="2" t="s">
        <v>1865</v>
      </c>
      <c r="D1013" s="1" t="s">
        <v>19</v>
      </c>
      <c r="E1013" s="3" t="str">
        <f>HYPERLINK("https://fyndiq.se/produkt/e4b87757208946c3/", "2-Pack Samsung S10E Skärmskydd - Härdat Glas 9H - Super kvalitet 3D")</f>
        <v>2-Pack Samsung S10E Skärmskydd - Härdat Glas 9H - Super kvalitet 3D</v>
      </c>
      <c r="F1013" s="1" t="s">
        <v>95</v>
      </c>
      <c r="G1013" s="1" t="s">
        <v>96</v>
      </c>
      <c r="H1013" s="1" t="s">
        <v>97</v>
      </c>
      <c r="I1013" s="1" t="s">
        <v>16</v>
      </c>
      <c r="J1013" s="1" t="s">
        <v>23</v>
      </c>
      <c r="K1013" s="1" t="s">
        <v>16</v>
      </c>
      <c r="L1013" s="1" t="s">
        <v>16</v>
      </c>
      <c r="M1013" s="1" t="s">
        <v>16</v>
      </c>
      <c r="N1013" s="1" t="s">
        <v>16</v>
      </c>
      <c r="O1013" s="1">
        <v>63.2</v>
      </c>
      <c r="P1013" s="1">
        <v>1.0</v>
      </c>
    </row>
    <row r="1014">
      <c r="A1014" s="1" t="s">
        <v>29</v>
      </c>
      <c r="B1014" s="1" t="s">
        <v>2017</v>
      </c>
      <c r="C1014" s="2" t="s">
        <v>1865</v>
      </c>
      <c r="D1014" s="1" t="s">
        <v>19</v>
      </c>
      <c r="E1014" s="3" t="str">
        <f>HYPERLINK("https://fyndiq.se/produkt/c6f3e47a88184e8d/", "2-Pack SAMSUNG A55 Skärmskydd - Härdat Glas 9H - Super kvalitet 3D")</f>
        <v>2-Pack SAMSUNG A55 Skärmskydd - Härdat Glas 9H - Super kvalitet 3D</v>
      </c>
      <c r="F1014" s="1" t="s">
        <v>83</v>
      </c>
      <c r="G1014" s="1" t="s">
        <v>84</v>
      </c>
      <c r="H1014" s="1" t="s">
        <v>85</v>
      </c>
      <c r="I1014" s="1" t="s">
        <v>16</v>
      </c>
      <c r="J1014" s="1" t="s">
        <v>23</v>
      </c>
      <c r="K1014" s="1" t="s">
        <v>16</v>
      </c>
      <c r="L1014" s="1" t="s">
        <v>16</v>
      </c>
      <c r="M1014" s="1" t="s">
        <v>16</v>
      </c>
      <c r="N1014" s="1" t="s">
        <v>16</v>
      </c>
      <c r="O1014" s="1">
        <v>63.2</v>
      </c>
      <c r="P1014" s="1">
        <v>1.0</v>
      </c>
    </row>
    <row r="1015">
      <c r="A1015" s="1" t="s">
        <v>29</v>
      </c>
      <c r="B1015" s="1" t="s">
        <v>2018</v>
      </c>
      <c r="C1015" s="2" t="s">
        <v>1865</v>
      </c>
      <c r="D1015" s="1" t="s">
        <v>19</v>
      </c>
      <c r="E1015" s="3" t="str">
        <f>HYPERLINK("https://fyndiq.se/produkt/dfe28e565d2e4c8d/", "2 Pack Samsung S21 FE - 9H Härdat Glass - Super Kvalitet 3D")</f>
        <v>2 Pack Samsung S21 FE - 9H Härdat Glass - Super Kvalitet 3D</v>
      </c>
      <c r="F1015" s="1" t="s">
        <v>276</v>
      </c>
      <c r="G1015" s="1" t="s">
        <v>277</v>
      </c>
      <c r="H1015" s="1" t="s">
        <v>278</v>
      </c>
      <c r="I1015" s="1" t="s">
        <v>16</v>
      </c>
      <c r="J1015" s="1" t="s">
        <v>23</v>
      </c>
      <c r="K1015" s="1" t="s">
        <v>16</v>
      </c>
      <c r="L1015" s="1" t="s">
        <v>16</v>
      </c>
      <c r="M1015" s="1" t="s">
        <v>16</v>
      </c>
      <c r="N1015" s="1" t="s">
        <v>16</v>
      </c>
      <c r="O1015" s="1">
        <v>63.2</v>
      </c>
      <c r="P1015" s="1">
        <v>1.0</v>
      </c>
    </row>
    <row r="1016">
      <c r="A1016" s="1" t="s">
        <v>29</v>
      </c>
      <c r="B1016" s="1" t="s">
        <v>2019</v>
      </c>
      <c r="C1016" s="2" t="s">
        <v>1865</v>
      </c>
      <c r="D1016" s="1" t="s">
        <v>19</v>
      </c>
      <c r="E1016" s="3" t="str">
        <f>HYPERLINK("https://fyndiq.se/produkt/0f244212ec124dcd/", "2 Pack OnePlus 9 5G - Härdat glas 9H - Super kvalitet 3D Skärmskydd")</f>
        <v>2 Pack OnePlus 9 5G - Härdat glas 9H - Super kvalitet 3D Skärmskydd</v>
      </c>
      <c r="F1016" s="1" t="s">
        <v>803</v>
      </c>
      <c r="G1016" s="1" t="s">
        <v>804</v>
      </c>
      <c r="H1016" s="1" t="s">
        <v>805</v>
      </c>
      <c r="I1016" s="1" t="s">
        <v>16</v>
      </c>
      <c r="J1016" s="1" t="s">
        <v>23</v>
      </c>
      <c r="K1016" s="1" t="s">
        <v>16</v>
      </c>
      <c r="L1016" s="1" t="s">
        <v>16</v>
      </c>
      <c r="M1016" s="1" t="s">
        <v>16</v>
      </c>
      <c r="N1016" s="1" t="s">
        <v>16</v>
      </c>
      <c r="O1016" s="1">
        <v>63.2</v>
      </c>
      <c r="P1016" s="1">
        <v>1.0</v>
      </c>
    </row>
    <row r="1017">
      <c r="A1017" s="1" t="s">
        <v>29</v>
      </c>
      <c r="B1017" s="1" t="s">
        <v>2020</v>
      </c>
      <c r="C1017" s="2" t="s">
        <v>1865</v>
      </c>
      <c r="D1017" s="1" t="s">
        <v>19</v>
      </c>
      <c r="E1017" s="3" t="str">
        <f>HYPERLINK("https://fyndiq.se/produkt/5d384cc8795744b0/", "2-Pack Samsung A55 Skärmskydd i Härdat Glas")</f>
        <v>2-Pack Samsung A55 Skärmskydd i Härdat Glas</v>
      </c>
      <c r="F1017" s="1" t="s">
        <v>191</v>
      </c>
      <c r="G1017" s="1" t="s">
        <v>192</v>
      </c>
      <c r="H1017" s="1" t="s">
        <v>193</v>
      </c>
      <c r="I1017" s="1" t="s">
        <v>16</v>
      </c>
      <c r="J1017" s="1" t="s">
        <v>23</v>
      </c>
      <c r="K1017" s="1" t="s">
        <v>16</v>
      </c>
      <c r="L1017" s="1" t="s">
        <v>16</v>
      </c>
      <c r="M1017" s="1" t="s">
        <v>16</v>
      </c>
      <c r="N1017" s="1" t="s">
        <v>16</v>
      </c>
      <c r="O1017" s="1">
        <v>63.2</v>
      </c>
      <c r="P1017" s="1">
        <v>1.0</v>
      </c>
    </row>
    <row r="1018">
      <c r="A1018" s="1" t="s">
        <v>29</v>
      </c>
      <c r="B1018" s="1" t="s">
        <v>2021</v>
      </c>
      <c r="C1018" s="2" t="s">
        <v>1865</v>
      </c>
      <c r="D1018" s="1" t="s">
        <v>19</v>
      </c>
      <c r="E101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018" s="1" t="s">
        <v>311</v>
      </c>
      <c r="G1018" s="1" t="s">
        <v>312</v>
      </c>
      <c r="H1018" s="1" t="s">
        <v>313</v>
      </c>
      <c r="I1018" s="1" t="s">
        <v>16</v>
      </c>
      <c r="J1018" s="1" t="s">
        <v>23</v>
      </c>
      <c r="K1018" s="1" t="s">
        <v>16</v>
      </c>
      <c r="L1018" s="1" t="s">
        <v>16</v>
      </c>
      <c r="M1018" s="1" t="s">
        <v>16</v>
      </c>
      <c r="N1018" s="1" t="s">
        <v>16</v>
      </c>
      <c r="O1018" s="1">
        <v>71.2</v>
      </c>
      <c r="P1018" s="1">
        <v>1.0</v>
      </c>
    </row>
    <row r="1019">
      <c r="A1019" s="1" t="s">
        <v>29</v>
      </c>
      <c r="B1019" s="1" t="s">
        <v>2022</v>
      </c>
      <c r="C1019" s="2" t="s">
        <v>1865</v>
      </c>
      <c r="D1019" s="1" t="s">
        <v>19</v>
      </c>
      <c r="E101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19" s="1" t="s">
        <v>26</v>
      </c>
      <c r="G1019" s="1" t="s">
        <v>27</v>
      </c>
      <c r="H1019" s="1" t="s">
        <v>28</v>
      </c>
      <c r="I1019" s="1" t="s">
        <v>16</v>
      </c>
      <c r="J1019" s="1" t="s">
        <v>23</v>
      </c>
      <c r="K1019" s="1" t="s">
        <v>16</v>
      </c>
      <c r="L1019" s="1" t="s">
        <v>16</v>
      </c>
      <c r="M1019" s="1" t="s">
        <v>16</v>
      </c>
      <c r="N1019" s="1" t="s">
        <v>16</v>
      </c>
      <c r="O1019" s="1">
        <v>71.2</v>
      </c>
      <c r="P1019" s="1">
        <v>1.0</v>
      </c>
    </row>
    <row r="1020">
      <c r="A1020" s="1" t="s">
        <v>29</v>
      </c>
      <c r="B1020" s="1" t="s">
        <v>2023</v>
      </c>
      <c r="C1020" s="2" t="s">
        <v>1865</v>
      </c>
      <c r="D1020" s="1" t="s">
        <v>19</v>
      </c>
      <c r="E1020" s="3" t="str">
        <f>HYPERLINK("https://fyndiq.se/produkt/95efd29ff0ba45b9/", "2-Pack Samsung Galaxy A04s - Härdat Glas 9H-Super Kvalitet 3D")</f>
        <v>2-Pack Samsung Galaxy A04s - Härdat Glas 9H-Super Kvalitet 3D</v>
      </c>
      <c r="F1020" s="1" t="s">
        <v>2024</v>
      </c>
      <c r="G1020" s="1" t="s">
        <v>2025</v>
      </c>
      <c r="H1020" s="1" t="s">
        <v>2026</v>
      </c>
      <c r="I1020" s="1" t="s">
        <v>16</v>
      </c>
      <c r="J1020" s="1" t="s">
        <v>23</v>
      </c>
      <c r="K1020" s="1" t="s">
        <v>16</v>
      </c>
      <c r="L1020" s="1" t="s">
        <v>16</v>
      </c>
      <c r="M1020" s="1" t="s">
        <v>16</v>
      </c>
      <c r="N1020" s="1" t="s">
        <v>16</v>
      </c>
      <c r="O1020" s="1">
        <v>63.2</v>
      </c>
      <c r="P1020" s="1">
        <v>1.0</v>
      </c>
    </row>
    <row r="1021">
      <c r="A1021" s="1" t="s">
        <v>29</v>
      </c>
      <c r="B1021" s="1" t="s">
        <v>2027</v>
      </c>
      <c r="C1021" s="2" t="s">
        <v>1865</v>
      </c>
      <c r="D1021" s="1" t="s">
        <v>19</v>
      </c>
      <c r="E1021" s="3" t="str">
        <f>HYPERLINK("https://fyndiq.se/produkt/2477583187264ece/", "2-Pack Samsung S20 - 9H Härdat Glass - Top Kvalitet")</f>
        <v>2-Pack Samsung S20 - 9H Härdat Glass - Top Kvalitet</v>
      </c>
      <c r="F1021" s="1" t="s">
        <v>124</v>
      </c>
      <c r="G1021" s="1" t="s">
        <v>125</v>
      </c>
      <c r="H1021" s="1" t="s">
        <v>126</v>
      </c>
      <c r="I1021" s="1" t="s">
        <v>16</v>
      </c>
      <c r="J1021" s="1" t="s">
        <v>23</v>
      </c>
      <c r="K1021" s="1" t="s">
        <v>16</v>
      </c>
      <c r="L1021" s="1" t="s">
        <v>16</v>
      </c>
      <c r="M1021" s="1" t="s">
        <v>16</v>
      </c>
      <c r="N1021" s="1" t="s">
        <v>16</v>
      </c>
      <c r="O1021" s="1">
        <v>63.2</v>
      </c>
      <c r="P1021" s="1">
        <v>1.0</v>
      </c>
    </row>
    <row r="1022">
      <c r="A1022" s="1" t="s">
        <v>29</v>
      </c>
      <c r="B1022" s="1" t="s">
        <v>2028</v>
      </c>
      <c r="C1022" s="2" t="s">
        <v>1865</v>
      </c>
      <c r="D1022" s="1" t="s">
        <v>19</v>
      </c>
      <c r="E1022" s="3" t="str">
        <f>HYPERLINK("https://fyndiq.se/produkt/5e7d482e4c2349ac/", "Skärmskydd Iphone 13 Mini - 9H Härdat glas - Top kvalitet")</f>
        <v>Skärmskydd Iphone 13 Mini - 9H Härdat glas - Top kvalitet</v>
      </c>
      <c r="F1022" s="1" t="s">
        <v>1687</v>
      </c>
      <c r="G1022" s="1" t="s">
        <v>1688</v>
      </c>
      <c r="H1022" s="1" t="s">
        <v>1689</v>
      </c>
      <c r="I1022" s="1" t="s">
        <v>16</v>
      </c>
      <c r="J1022" s="1" t="s">
        <v>23</v>
      </c>
      <c r="K1022" s="1" t="s">
        <v>16</v>
      </c>
      <c r="L1022" s="1" t="s">
        <v>16</v>
      </c>
      <c r="M1022" s="1" t="s">
        <v>16</v>
      </c>
      <c r="N1022" s="1" t="s">
        <v>16</v>
      </c>
      <c r="O1022" s="1">
        <v>47.2</v>
      </c>
      <c r="P1022" s="1">
        <v>1.0</v>
      </c>
    </row>
    <row r="1023">
      <c r="A1023" s="1" t="s">
        <v>29</v>
      </c>
      <c r="B1023" s="1" t="s">
        <v>2029</v>
      </c>
      <c r="C1023" s="2" t="s">
        <v>1865</v>
      </c>
      <c r="D1023" s="1" t="s">
        <v>19</v>
      </c>
      <c r="E1023" s="3" t="str">
        <f>HYPERLINK("https://fyndiq.se/produkt/13e76851ca504320/", "2-Pack Samsung Galaxy S22 Ultra - Härdat glas 9H - Top kvalitet")</f>
        <v>2-Pack Samsung Galaxy S22 Ultra - Härdat glas 9H - Top kvalitet</v>
      </c>
      <c r="F1023" s="1" t="s">
        <v>140</v>
      </c>
      <c r="G1023" s="1" t="s">
        <v>141</v>
      </c>
      <c r="H1023" s="1" t="s">
        <v>142</v>
      </c>
      <c r="I1023" s="1" t="s">
        <v>16</v>
      </c>
      <c r="J1023" s="1" t="s">
        <v>23</v>
      </c>
      <c r="K1023" s="1" t="s">
        <v>16</v>
      </c>
      <c r="L1023" s="1" t="s">
        <v>16</v>
      </c>
      <c r="M1023" s="1" t="s">
        <v>16</v>
      </c>
      <c r="N1023" s="1" t="s">
        <v>16</v>
      </c>
      <c r="O1023" s="1">
        <v>63.2</v>
      </c>
      <c r="P1023" s="1">
        <v>1.0</v>
      </c>
    </row>
    <row r="1024">
      <c r="A1024" s="1" t="s">
        <v>29</v>
      </c>
      <c r="B1024" s="1" t="s">
        <v>2030</v>
      </c>
      <c r="C1024" s="2" t="s">
        <v>1865</v>
      </c>
      <c r="D1024" s="1" t="s">
        <v>19</v>
      </c>
      <c r="E1024" s="3" t="str">
        <f>HYPERLINK("https://fyndiq.se/produkt/38eeb835ef574a59/", "2-Pack OnePlus 11 - Härdat glas 9H - Super kvalitet 3D Skärmskydd")</f>
        <v>2-Pack OnePlus 11 - Härdat glas 9H - Super kvalitet 3D Skärmskydd</v>
      </c>
      <c r="F1024" s="1" t="s">
        <v>2031</v>
      </c>
      <c r="G1024" s="1" t="s">
        <v>2032</v>
      </c>
      <c r="H1024" s="1" t="s">
        <v>2033</v>
      </c>
      <c r="I1024" s="1" t="s">
        <v>16</v>
      </c>
      <c r="J1024" s="1" t="s">
        <v>23</v>
      </c>
      <c r="K1024" s="1" t="s">
        <v>16</v>
      </c>
      <c r="L1024" s="1" t="s">
        <v>16</v>
      </c>
      <c r="M1024" s="1" t="s">
        <v>16</v>
      </c>
      <c r="N1024" s="1" t="s">
        <v>16</v>
      </c>
      <c r="O1024" s="1">
        <v>79.2</v>
      </c>
      <c r="P1024" s="1">
        <v>1.0</v>
      </c>
    </row>
    <row r="1025">
      <c r="A1025" s="1" t="s">
        <v>29</v>
      </c>
      <c r="B1025" s="1" t="s">
        <v>2034</v>
      </c>
      <c r="C1025" s="2" t="s">
        <v>1865</v>
      </c>
      <c r="D1025" s="1" t="s">
        <v>19</v>
      </c>
      <c r="E1025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025" s="1" t="s">
        <v>2035</v>
      </c>
      <c r="G1025" s="1" t="s">
        <v>2036</v>
      </c>
      <c r="H1025" s="1" t="s">
        <v>2037</v>
      </c>
      <c r="I1025" s="1" t="s">
        <v>16</v>
      </c>
      <c r="J1025" s="1" t="s">
        <v>23</v>
      </c>
      <c r="K1025" s="1" t="s">
        <v>16</v>
      </c>
      <c r="L1025" s="1" t="s">
        <v>16</v>
      </c>
      <c r="M1025" s="1" t="s">
        <v>16</v>
      </c>
      <c r="N1025" s="1" t="s">
        <v>16</v>
      </c>
      <c r="O1025" s="1">
        <v>63.2</v>
      </c>
      <c r="P1025" s="1">
        <v>1.0</v>
      </c>
    </row>
    <row r="1026">
      <c r="A1026" s="1" t="s">
        <v>29</v>
      </c>
      <c r="B1026" s="1" t="s">
        <v>2038</v>
      </c>
      <c r="C1026" s="2" t="s">
        <v>1865</v>
      </c>
      <c r="D1026" s="1" t="s">
        <v>19</v>
      </c>
      <c r="E1026" s="3" t="str">
        <f>HYPERLINK("https://fyndiq.se/produkt/c6f3e47a88184e8d/", "2-Pack SAMSUNG A55 Skärmskydd - Härdat Glas 9H - Super kvalitet 3D")</f>
        <v>2-Pack SAMSUNG A55 Skärmskydd - Härdat Glas 9H - Super kvalitet 3D</v>
      </c>
      <c r="F1026" s="1" t="s">
        <v>83</v>
      </c>
      <c r="G1026" s="1" t="s">
        <v>84</v>
      </c>
      <c r="H1026" s="1" t="s">
        <v>85</v>
      </c>
      <c r="I1026" s="1" t="s">
        <v>16</v>
      </c>
      <c r="J1026" s="1" t="s">
        <v>23</v>
      </c>
      <c r="K1026" s="1" t="s">
        <v>16</v>
      </c>
      <c r="L1026" s="1" t="s">
        <v>16</v>
      </c>
      <c r="M1026" s="1" t="s">
        <v>16</v>
      </c>
      <c r="N1026" s="1" t="s">
        <v>16</v>
      </c>
      <c r="O1026" s="1">
        <v>63.2</v>
      </c>
      <c r="P1026" s="1">
        <v>1.0</v>
      </c>
    </row>
    <row r="1027">
      <c r="A1027" s="1" t="s">
        <v>29</v>
      </c>
      <c r="B1027" s="1" t="s">
        <v>2039</v>
      </c>
      <c r="C1027" s="2" t="s">
        <v>1865</v>
      </c>
      <c r="D1027" s="1" t="s">
        <v>19</v>
      </c>
      <c r="E1027" s="3" t="str">
        <f>HYPERLINK("https://fyndiq.se/produkt/29a0e9003f3246e8/", "Apple Watch 44mm – Härdat glas 9H – Super kvalitet 3D Skärmskydd")</f>
        <v>Apple Watch 44mm – Härdat glas 9H – Super kvalitet 3D Skärmskydd</v>
      </c>
      <c r="F1027" s="1" t="s">
        <v>2040</v>
      </c>
      <c r="G1027" s="1" t="s">
        <v>2041</v>
      </c>
      <c r="H1027" s="1" t="s">
        <v>2042</v>
      </c>
      <c r="I1027" s="1" t="s">
        <v>16</v>
      </c>
      <c r="J1027" s="1" t="s">
        <v>23</v>
      </c>
      <c r="K1027" s="1" t="s">
        <v>16</v>
      </c>
      <c r="L1027" s="1" t="s">
        <v>16</v>
      </c>
      <c r="M1027" s="1" t="s">
        <v>16</v>
      </c>
      <c r="N1027" s="1" t="s">
        <v>16</v>
      </c>
      <c r="O1027" s="1">
        <v>47.2</v>
      </c>
      <c r="P1027" s="1">
        <v>1.0</v>
      </c>
    </row>
    <row r="1028">
      <c r="A1028" s="1" t="s">
        <v>29</v>
      </c>
      <c r="B1028" s="1" t="s">
        <v>2043</v>
      </c>
      <c r="C1028" s="2" t="s">
        <v>1865</v>
      </c>
      <c r="D1028" s="1" t="s">
        <v>19</v>
      </c>
      <c r="E1028" s="3" t="str">
        <f>HYPERLINK("https://fyndiq.se/produkt/e0b5cbce33334680/", "2 Pack Sony Xperia 10 IV - Härdat glas 9H -Super Kvalitet 3D")</f>
        <v>2 Pack Sony Xperia 10 IV - Härdat glas 9H -Super Kvalitet 3D</v>
      </c>
      <c r="F1028" s="1" t="s">
        <v>250</v>
      </c>
      <c r="G1028" s="1" t="s">
        <v>251</v>
      </c>
      <c r="H1028" s="1" t="s">
        <v>252</v>
      </c>
      <c r="I1028" s="1" t="s">
        <v>16</v>
      </c>
      <c r="J1028" s="1" t="s">
        <v>9</v>
      </c>
      <c r="K1028" s="2" t="s">
        <v>1254</v>
      </c>
      <c r="L1028" s="1" t="s">
        <v>2044</v>
      </c>
      <c r="M1028" s="1" t="s">
        <v>16</v>
      </c>
      <c r="N1028" s="1" t="s">
        <v>16</v>
      </c>
      <c r="O1028" s="1">
        <v>71.2</v>
      </c>
      <c r="P1028" s="1">
        <v>1.0</v>
      </c>
    </row>
    <row r="1029">
      <c r="A1029" s="1" t="s">
        <v>29</v>
      </c>
      <c r="B1029" s="1" t="s">
        <v>2045</v>
      </c>
      <c r="C1029" s="2" t="s">
        <v>1865</v>
      </c>
      <c r="D1029" s="1" t="s">
        <v>19</v>
      </c>
      <c r="E1029" s="3" t="str">
        <f>HYPERLINK("https://fyndiq.se/produkt/cea4285241fa4793/", "Samsung Galaxy S9 Plus - Härdat glas 9H -Super kvalitet 3D")</f>
        <v>Samsung Galaxy S9 Plus - Härdat glas 9H -Super kvalitet 3D</v>
      </c>
      <c r="F1029" s="1" t="s">
        <v>2046</v>
      </c>
      <c r="G1029" s="1" t="s">
        <v>2047</v>
      </c>
      <c r="H1029" s="1" t="s">
        <v>2048</v>
      </c>
      <c r="I1029" s="1" t="s">
        <v>16</v>
      </c>
      <c r="J1029" s="1" t="s">
        <v>23</v>
      </c>
      <c r="K1029" s="1" t="s">
        <v>16</v>
      </c>
      <c r="L1029" s="1" t="s">
        <v>16</v>
      </c>
      <c r="M1029" s="1" t="s">
        <v>16</v>
      </c>
      <c r="N1029" s="1" t="s">
        <v>16</v>
      </c>
      <c r="O1029" s="1">
        <v>55.2</v>
      </c>
      <c r="P1029" s="1">
        <v>1.0</v>
      </c>
    </row>
    <row r="1030">
      <c r="A1030" s="1" t="s">
        <v>29</v>
      </c>
      <c r="B1030" s="1" t="s">
        <v>2049</v>
      </c>
      <c r="C1030" s="2" t="s">
        <v>1865</v>
      </c>
      <c r="D1030" s="1" t="s">
        <v>19</v>
      </c>
      <c r="E1030" s="3" t="str">
        <f>HYPERLINK("https://fyndiq.se/produkt/07a91891acde493b/", "2-Pack APPLE WATCH ULTRA 49MM Skärmskydd - Härdat Glas 9H - Super kvalitet 3D")</f>
        <v>2-Pack APPLE WATCH ULTRA 49MM Skärmskydd - Härdat Glas 9H - Super kvalitet 3D</v>
      </c>
      <c r="F1030" s="1" t="s">
        <v>2050</v>
      </c>
      <c r="G1030" s="1" t="s">
        <v>2051</v>
      </c>
      <c r="H1030" s="1" t="s">
        <v>2052</v>
      </c>
      <c r="I1030" s="1" t="s">
        <v>16</v>
      </c>
      <c r="J1030" s="1" t="s">
        <v>23</v>
      </c>
      <c r="K1030" s="1" t="s">
        <v>16</v>
      </c>
      <c r="L1030" s="1" t="s">
        <v>16</v>
      </c>
      <c r="M1030" s="1" t="s">
        <v>16</v>
      </c>
      <c r="N1030" s="1" t="s">
        <v>16</v>
      </c>
      <c r="O1030" s="1">
        <v>63.2</v>
      </c>
      <c r="P1030" s="1">
        <v>1.0</v>
      </c>
    </row>
    <row r="1031">
      <c r="A1031" s="1" t="s">
        <v>29</v>
      </c>
      <c r="B1031" s="1" t="s">
        <v>2053</v>
      </c>
      <c r="C1031" s="2" t="s">
        <v>2054</v>
      </c>
      <c r="D1031" s="1" t="s">
        <v>19</v>
      </c>
      <c r="E10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31" s="1" t="s">
        <v>26</v>
      </c>
      <c r="G1031" s="1" t="s">
        <v>27</v>
      </c>
      <c r="H1031" s="1" t="s">
        <v>28</v>
      </c>
      <c r="I1031" s="1" t="s">
        <v>16</v>
      </c>
      <c r="J1031" s="1" t="s">
        <v>23</v>
      </c>
      <c r="K1031" s="1" t="s">
        <v>16</v>
      </c>
      <c r="L1031" s="1" t="s">
        <v>16</v>
      </c>
      <c r="M1031" s="1" t="s">
        <v>16</v>
      </c>
      <c r="N1031" s="1" t="s">
        <v>16</v>
      </c>
      <c r="O1031" s="1">
        <v>71.2</v>
      </c>
      <c r="P1031" s="1">
        <v>1.0</v>
      </c>
    </row>
    <row r="1032">
      <c r="A1032" s="1" t="s">
        <v>29</v>
      </c>
      <c r="B1032" s="1" t="s">
        <v>2055</v>
      </c>
      <c r="C1032" s="2" t="s">
        <v>2054</v>
      </c>
      <c r="D1032" s="1" t="s">
        <v>19</v>
      </c>
      <c r="E1032" s="3" t="str">
        <f>HYPERLINK("https://fyndiq.se/produkt/c26c9ffef37a436a/", "2-Pack Samsung A35 5G Skärmskydd i Härdat Glas")</f>
        <v>2-Pack Samsung A35 5G Skärmskydd i Härdat Glas</v>
      </c>
      <c r="F1032" s="1" t="s">
        <v>432</v>
      </c>
      <c r="G1032" s="1" t="s">
        <v>433</v>
      </c>
      <c r="H1032" s="1" t="s">
        <v>434</v>
      </c>
      <c r="I1032" s="1" t="s">
        <v>16</v>
      </c>
      <c r="J1032" s="1" t="s">
        <v>23</v>
      </c>
      <c r="K1032" s="1" t="s">
        <v>16</v>
      </c>
      <c r="L1032" s="1" t="s">
        <v>16</v>
      </c>
      <c r="M1032" s="1" t="s">
        <v>16</v>
      </c>
      <c r="N1032" s="1" t="s">
        <v>16</v>
      </c>
      <c r="O1032" s="1">
        <v>63.2</v>
      </c>
      <c r="P1032" s="1">
        <v>1.0</v>
      </c>
    </row>
    <row r="1033">
      <c r="A1033" s="1" t="s">
        <v>29</v>
      </c>
      <c r="B1033" s="1" t="s">
        <v>2056</v>
      </c>
      <c r="C1033" s="2" t="s">
        <v>2054</v>
      </c>
      <c r="D1033" s="1" t="s">
        <v>19</v>
      </c>
      <c r="E1033" s="3" t="str">
        <f>HYPERLINK("https://fyndiq.se/produkt/c64bbbf107e34309/", "2-Pack Huawei P30 - Härdat glas 9H – 3D Super kvalitet")</f>
        <v>2-Pack Huawei P30 - Härdat glas 9H – 3D Super kvalitet</v>
      </c>
      <c r="F1033" s="1" t="s">
        <v>845</v>
      </c>
      <c r="G1033" s="1" t="s">
        <v>846</v>
      </c>
      <c r="H1033" s="1" t="s">
        <v>847</v>
      </c>
      <c r="I1033" s="1" t="s">
        <v>16</v>
      </c>
      <c r="J1033" s="1" t="s">
        <v>23</v>
      </c>
      <c r="K1033" s="1" t="s">
        <v>16</v>
      </c>
      <c r="L1033" s="1" t="s">
        <v>16</v>
      </c>
      <c r="M1033" s="1" t="s">
        <v>16</v>
      </c>
      <c r="N1033" s="1" t="s">
        <v>16</v>
      </c>
      <c r="O1033" s="1">
        <v>71.2</v>
      </c>
      <c r="P1033" s="1">
        <v>1.0</v>
      </c>
    </row>
    <row r="1034">
      <c r="A1034" s="1" t="s">
        <v>29</v>
      </c>
      <c r="B1034" s="1" t="s">
        <v>2057</v>
      </c>
      <c r="C1034" s="2" t="s">
        <v>2054</v>
      </c>
      <c r="D1034" s="1" t="s">
        <v>19</v>
      </c>
      <c r="E1034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034" s="1" t="s">
        <v>311</v>
      </c>
      <c r="G1034" s="1" t="s">
        <v>312</v>
      </c>
      <c r="H1034" s="1" t="s">
        <v>313</v>
      </c>
      <c r="I1034" s="1" t="s">
        <v>16</v>
      </c>
      <c r="J1034" s="1" t="s">
        <v>23</v>
      </c>
      <c r="K1034" s="1" t="s">
        <v>16</v>
      </c>
      <c r="L1034" s="1" t="s">
        <v>16</v>
      </c>
      <c r="M1034" s="1" t="s">
        <v>16</v>
      </c>
      <c r="N1034" s="1" t="s">
        <v>16</v>
      </c>
      <c r="O1034" s="1">
        <v>71.2</v>
      </c>
      <c r="P1034" s="1">
        <v>1.0</v>
      </c>
    </row>
    <row r="1035">
      <c r="A1035" s="1" t="s">
        <v>29</v>
      </c>
      <c r="B1035" s="1" t="s">
        <v>2058</v>
      </c>
      <c r="C1035" s="2" t="s">
        <v>2054</v>
      </c>
      <c r="D1035" s="1" t="s">
        <v>19</v>
      </c>
      <c r="E1035" s="3" t="str">
        <f>HYPERLINK("https://fyndiq.se/produkt/f4e95b294a424d40/", "2-Pack Samsung S10 Skärmskydd - Härdat Glas 9H - Super kvalitet 3D")</f>
        <v>2-Pack Samsung S10 Skärmskydd - Härdat Glas 9H - Super kvalitet 3D</v>
      </c>
      <c r="F1035" s="1" t="s">
        <v>353</v>
      </c>
      <c r="G1035" s="1" t="s">
        <v>354</v>
      </c>
      <c r="H1035" s="1" t="s">
        <v>355</v>
      </c>
      <c r="I1035" s="1" t="s">
        <v>16</v>
      </c>
      <c r="J1035" s="1" t="s">
        <v>23</v>
      </c>
      <c r="K1035" s="1" t="s">
        <v>16</v>
      </c>
      <c r="L1035" s="1" t="s">
        <v>16</v>
      </c>
      <c r="M1035" s="1" t="s">
        <v>16</v>
      </c>
      <c r="N1035" s="1" t="s">
        <v>16</v>
      </c>
      <c r="O1035" s="1">
        <v>63.2</v>
      </c>
      <c r="P1035" s="1">
        <v>1.0</v>
      </c>
    </row>
    <row r="1036">
      <c r="A1036" s="1" t="s">
        <v>29</v>
      </c>
      <c r="B1036" s="1" t="s">
        <v>2059</v>
      </c>
      <c r="C1036" s="2" t="s">
        <v>2054</v>
      </c>
      <c r="D1036" s="1" t="s">
        <v>19</v>
      </c>
      <c r="E1036" s="3" t="str">
        <f>HYPERLINK("https://fyndiq.se/produkt/5910cac12de9457e/", "2-Pack Samsung A33 (5G) Skärmskydd &amp; 1-Pack linsskydd - Härdat Glas 9H - Super kvalitet 3D")</f>
        <v>2-Pack Samsung A33 (5G) Skärmskydd &amp; 1-Pack linsskydd - Härdat Glas 9H - Super kvalitet 3D</v>
      </c>
      <c r="F1036" s="1" t="s">
        <v>2060</v>
      </c>
      <c r="G1036" s="1" t="s">
        <v>2061</v>
      </c>
      <c r="H1036" s="1" t="s">
        <v>2062</v>
      </c>
      <c r="I1036" s="1" t="s">
        <v>16</v>
      </c>
      <c r="J1036" s="1" t="s">
        <v>23</v>
      </c>
      <c r="K1036" s="1" t="s">
        <v>16</v>
      </c>
      <c r="L1036" s="1" t="s">
        <v>16</v>
      </c>
      <c r="M1036" s="1" t="s">
        <v>16</v>
      </c>
      <c r="N1036" s="1" t="s">
        <v>16</v>
      </c>
      <c r="O1036" s="1">
        <v>71.2</v>
      </c>
      <c r="P1036" s="1">
        <v>1.0</v>
      </c>
    </row>
    <row r="1037">
      <c r="A1037" s="1" t="s">
        <v>29</v>
      </c>
      <c r="B1037" s="1" t="s">
        <v>2063</v>
      </c>
      <c r="C1037" s="2" t="s">
        <v>2054</v>
      </c>
      <c r="D1037" s="1" t="s">
        <v>19</v>
      </c>
      <c r="E1037" s="3" t="str">
        <f>HYPERLINK("https://fyndiq.se/produkt/39da1aee428a4f32/", "2-Pack ONEPLUS 12 Skärmskydd - Härdat Glas 9H - Super kvalitet 3D")</f>
        <v>2-Pack ONEPLUS 12 Skärmskydd - Härdat Glas 9H - Super kvalitet 3D</v>
      </c>
      <c r="F1037" s="1" t="s">
        <v>1029</v>
      </c>
      <c r="G1037" s="1" t="s">
        <v>1030</v>
      </c>
      <c r="H1037" s="1" t="s">
        <v>1031</v>
      </c>
      <c r="I1037" s="1" t="s">
        <v>16</v>
      </c>
      <c r="J1037" s="1" t="s">
        <v>23</v>
      </c>
      <c r="K1037" s="1" t="s">
        <v>16</v>
      </c>
      <c r="L1037" s="1" t="s">
        <v>16</v>
      </c>
      <c r="M1037" s="1" t="s">
        <v>16</v>
      </c>
      <c r="N1037" s="1" t="s">
        <v>16</v>
      </c>
      <c r="O1037" s="1">
        <v>71.2</v>
      </c>
      <c r="P1037" s="1">
        <v>1.0</v>
      </c>
    </row>
    <row r="1038">
      <c r="A1038" s="1" t="s">
        <v>29</v>
      </c>
      <c r="B1038" s="1" t="s">
        <v>2064</v>
      </c>
      <c r="C1038" s="2" t="s">
        <v>2054</v>
      </c>
      <c r="D1038" s="1" t="s">
        <v>19</v>
      </c>
      <c r="E1038" s="3" t="str">
        <f>HYPERLINK("https://fyndiq.se/produkt/30bbab57d5b5479e/", "2-Pack iPhone 12 Pro Max - Härdat Glass 9H - Super Kvalitet")</f>
        <v>2-Pack iPhone 12 Pro Max - Härdat Glass 9H - Super Kvalitet</v>
      </c>
      <c r="F1038" s="1" t="s">
        <v>2065</v>
      </c>
      <c r="G1038" s="1" t="s">
        <v>2066</v>
      </c>
      <c r="H1038" s="1" t="s">
        <v>2067</v>
      </c>
      <c r="I1038" s="1" t="s">
        <v>16</v>
      </c>
      <c r="J1038" s="1" t="s">
        <v>23</v>
      </c>
      <c r="K1038" s="1" t="s">
        <v>16</v>
      </c>
      <c r="L1038" s="1" t="s">
        <v>16</v>
      </c>
      <c r="M1038" s="1" t="s">
        <v>16</v>
      </c>
      <c r="N1038" s="1" t="s">
        <v>16</v>
      </c>
      <c r="O1038" s="1">
        <v>55.2</v>
      </c>
      <c r="P1038" s="1">
        <v>1.0</v>
      </c>
    </row>
    <row r="1039">
      <c r="A1039" s="1" t="s">
        <v>29</v>
      </c>
      <c r="B1039" s="1" t="s">
        <v>2068</v>
      </c>
      <c r="C1039" s="2" t="s">
        <v>2054</v>
      </c>
      <c r="D1039" s="1" t="s">
        <v>19</v>
      </c>
      <c r="E1039" s="3" t="str">
        <f>HYPERLINK("https://fyndiq.se/produkt/925ae49423884615/", "2-Pack Samsung S22 Ultra Skärmskydd &amp; 1-Pack linsskydd -9H GLAS")</f>
        <v>2-Pack Samsung S22 Ultra Skärmskydd &amp; 1-Pack linsskydd -9H GLAS</v>
      </c>
      <c r="F1039" s="1" t="s">
        <v>335</v>
      </c>
      <c r="G1039" s="1" t="s">
        <v>336</v>
      </c>
      <c r="H1039" s="1" t="s">
        <v>337</v>
      </c>
      <c r="I1039" s="1" t="s">
        <v>16</v>
      </c>
      <c r="J1039" s="1" t="s">
        <v>23</v>
      </c>
      <c r="K1039" s="1" t="s">
        <v>16</v>
      </c>
      <c r="L1039" s="1" t="s">
        <v>16</v>
      </c>
      <c r="M1039" s="1" t="s">
        <v>16</v>
      </c>
      <c r="N1039" s="1" t="s">
        <v>16</v>
      </c>
      <c r="O1039" s="1">
        <v>71.2</v>
      </c>
      <c r="P1039" s="1">
        <v>1.0</v>
      </c>
    </row>
    <row r="1040">
      <c r="A1040" s="1" t="s">
        <v>29</v>
      </c>
      <c r="B1040" s="1" t="s">
        <v>2069</v>
      </c>
      <c r="C1040" s="2" t="s">
        <v>2054</v>
      </c>
      <c r="D1040" s="1" t="s">
        <v>19</v>
      </c>
      <c r="E1040" s="3" t="str">
        <f>HYPERLINK("https://fyndiq.se/produkt/5d384cc8795744b0/", "2-Pack Samsung A55 Skärmskydd i Härdat Glas")</f>
        <v>2-Pack Samsung A55 Skärmskydd i Härdat Glas</v>
      </c>
      <c r="F1040" s="1" t="s">
        <v>191</v>
      </c>
      <c r="G1040" s="1" t="s">
        <v>192</v>
      </c>
      <c r="H1040" s="1" t="s">
        <v>193</v>
      </c>
      <c r="I1040" s="1" t="s">
        <v>16</v>
      </c>
      <c r="J1040" s="1" t="s">
        <v>23</v>
      </c>
      <c r="K1040" s="1" t="s">
        <v>16</v>
      </c>
      <c r="L1040" s="1" t="s">
        <v>16</v>
      </c>
      <c r="M1040" s="1" t="s">
        <v>16</v>
      </c>
      <c r="N1040" s="1" t="s">
        <v>16</v>
      </c>
      <c r="O1040" s="1">
        <v>63.2</v>
      </c>
      <c r="P1040" s="1">
        <v>1.0</v>
      </c>
    </row>
    <row r="1041">
      <c r="A1041" s="1" t="s">
        <v>29</v>
      </c>
      <c r="B1041" s="1" t="s">
        <v>2070</v>
      </c>
      <c r="C1041" s="2" t="s">
        <v>2054</v>
      </c>
      <c r="D1041" s="1" t="s">
        <v>19</v>
      </c>
      <c r="E1041" s="3" t="str">
        <f>HYPERLINK("https://fyndiq.se/produkt/f15b82570d4144d0/", "2-Pack Apple Watch 41mm – Härdat glas 9H – Super kvalitet 3D")</f>
        <v>2-Pack Apple Watch 41mm – Härdat glas 9H – Super kvalitet 3D</v>
      </c>
      <c r="F1041" s="1" t="s">
        <v>144</v>
      </c>
      <c r="G1041" s="1" t="s">
        <v>145</v>
      </c>
      <c r="H1041" s="1" t="s">
        <v>146</v>
      </c>
      <c r="I1041" s="1" t="s">
        <v>16</v>
      </c>
      <c r="J1041" s="1" t="s">
        <v>23</v>
      </c>
      <c r="K1041" s="1" t="s">
        <v>16</v>
      </c>
      <c r="L1041" s="1" t="s">
        <v>16</v>
      </c>
      <c r="M1041" s="1" t="s">
        <v>16</v>
      </c>
      <c r="N1041" s="1" t="s">
        <v>16</v>
      </c>
      <c r="O1041" s="1">
        <v>55.2</v>
      </c>
      <c r="P1041" s="1">
        <v>1.0</v>
      </c>
    </row>
    <row r="1042">
      <c r="A1042" s="1" t="s">
        <v>29</v>
      </c>
      <c r="B1042" s="1" t="s">
        <v>2071</v>
      </c>
      <c r="C1042" s="2" t="s">
        <v>2054</v>
      </c>
      <c r="D1042" s="1" t="s">
        <v>19</v>
      </c>
      <c r="E1042" s="3" t="str">
        <f>HYPERLINK("https://fyndiq.se/produkt/c26c9ffef37a436a/", "2-Pack Samsung A35 5G Skärmskydd i Härdat Glas")</f>
        <v>2-Pack Samsung A35 5G Skärmskydd i Härdat Glas</v>
      </c>
      <c r="F1042" s="1" t="s">
        <v>432</v>
      </c>
      <c r="G1042" s="1" t="s">
        <v>433</v>
      </c>
      <c r="H1042" s="1" t="s">
        <v>434</v>
      </c>
      <c r="I1042" s="1" t="s">
        <v>16</v>
      </c>
      <c r="J1042" s="1" t="s">
        <v>23</v>
      </c>
      <c r="K1042" s="1" t="s">
        <v>16</v>
      </c>
      <c r="L1042" s="1" t="s">
        <v>16</v>
      </c>
      <c r="M1042" s="1" t="s">
        <v>16</v>
      </c>
      <c r="N1042" s="1" t="s">
        <v>16</v>
      </c>
      <c r="O1042" s="1">
        <v>63.2</v>
      </c>
      <c r="P1042" s="1">
        <v>1.0</v>
      </c>
    </row>
    <row r="1043">
      <c r="A1043" s="1" t="s">
        <v>29</v>
      </c>
      <c r="B1043" s="1" t="s">
        <v>2072</v>
      </c>
      <c r="C1043" s="2" t="s">
        <v>2054</v>
      </c>
      <c r="D1043" s="1" t="s">
        <v>19</v>
      </c>
      <c r="E1043" s="3" t="str">
        <f>HYPERLINK("https://fyndiq.se/produkt/9e488e35f28b4b0b/", "2-Pack GOOGLE PIXEL 6A Skärmskydd - Härdat Glas 9H - Super kvalitet 3D")</f>
        <v>2-Pack GOOGLE PIXEL 6A Skärmskydd - Härdat Glas 9H - Super kvalitet 3D</v>
      </c>
      <c r="F1043" s="1" t="s">
        <v>196</v>
      </c>
      <c r="G1043" s="1" t="s">
        <v>197</v>
      </c>
      <c r="H1043" s="1" t="s">
        <v>198</v>
      </c>
      <c r="I1043" s="1" t="s">
        <v>16</v>
      </c>
      <c r="J1043" s="1" t="s">
        <v>23</v>
      </c>
      <c r="K1043" s="1" t="s">
        <v>16</v>
      </c>
      <c r="L1043" s="1" t="s">
        <v>16</v>
      </c>
      <c r="M1043" s="1" t="s">
        <v>16</v>
      </c>
      <c r="N1043" s="1" t="s">
        <v>16</v>
      </c>
      <c r="O1043" s="1">
        <v>63.2</v>
      </c>
      <c r="P1043" s="1">
        <v>1.0</v>
      </c>
    </row>
    <row r="1044">
      <c r="A1044" s="1" t="s">
        <v>29</v>
      </c>
      <c r="B1044" s="1" t="s">
        <v>2073</v>
      </c>
      <c r="C1044" s="2" t="s">
        <v>2054</v>
      </c>
      <c r="D1044" s="1" t="s">
        <v>19</v>
      </c>
      <c r="E1044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044" s="1" t="s">
        <v>516</v>
      </c>
      <c r="G1044" s="1" t="s">
        <v>517</v>
      </c>
      <c r="H1044" s="1" t="s">
        <v>518</v>
      </c>
      <c r="I1044" s="1" t="s">
        <v>16</v>
      </c>
      <c r="J1044" s="1" t="s">
        <v>23</v>
      </c>
      <c r="K1044" s="1" t="s">
        <v>16</v>
      </c>
      <c r="L1044" s="1" t="s">
        <v>16</v>
      </c>
      <c r="M1044" s="1" t="s">
        <v>16</v>
      </c>
      <c r="N1044" s="1" t="s">
        <v>16</v>
      </c>
      <c r="O1044" s="1">
        <v>71.2</v>
      </c>
      <c r="P1044" s="1">
        <v>1.0</v>
      </c>
    </row>
    <row r="1045">
      <c r="A1045" s="1" t="s">
        <v>29</v>
      </c>
      <c r="B1045" s="1" t="s">
        <v>2074</v>
      </c>
      <c r="C1045" s="2" t="s">
        <v>2054</v>
      </c>
      <c r="D1045" s="1" t="s">
        <v>19</v>
      </c>
      <c r="E1045" s="3" t="str">
        <f>HYPERLINK("https://fyndiq.se/produkt/39da1aee428a4f32/", "2-Pack ONEPLUS 12 Skärmskydd - Härdat Glas 9H - Super kvalitet 3D")</f>
        <v>2-Pack ONEPLUS 12 Skärmskydd - Härdat Glas 9H - Super kvalitet 3D</v>
      </c>
      <c r="F1045" s="1" t="s">
        <v>1029</v>
      </c>
      <c r="G1045" s="1" t="s">
        <v>1030</v>
      </c>
      <c r="H1045" s="1" t="s">
        <v>1031</v>
      </c>
      <c r="I1045" s="1" t="s">
        <v>16</v>
      </c>
      <c r="J1045" s="1" t="s">
        <v>23</v>
      </c>
      <c r="K1045" s="1" t="s">
        <v>16</v>
      </c>
      <c r="L1045" s="1" t="s">
        <v>16</v>
      </c>
      <c r="M1045" s="1" t="s">
        <v>16</v>
      </c>
      <c r="N1045" s="1" t="s">
        <v>16</v>
      </c>
      <c r="O1045" s="1">
        <v>71.2</v>
      </c>
      <c r="P1045" s="1">
        <v>1.0</v>
      </c>
    </row>
    <row r="1046">
      <c r="A1046" s="1" t="s">
        <v>29</v>
      </c>
      <c r="B1046" s="1" t="s">
        <v>2075</v>
      </c>
      <c r="C1046" s="2" t="s">
        <v>2054</v>
      </c>
      <c r="D1046" s="1" t="s">
        <v>19</v>
      </c>
      <c r="E1046" s="3" t="str">
        <f>HYPERLINK("https://fyndiq.se/produkt/1680a3aea19a4558/", "2-Pack Samsung S20 Skärmskydd - Härdat Glas 9H - Super kvalitet 3D")</f>
        <v>2-Pack Samsung S20 Skärmskydd - Härdat Glas 9H - Super kvalitet 3D</v>
      </c>
      <c r="F1046" s="1" t="s">
        <v>755</v>
      </c>
      <c r="G1046" s="1" t="s">
        <v>756</v>
      </c>
      <c r="H1046" s="1" t="s">
        <v>757</v>
      </c>
      <c r="I1046" s="1" t="s">
        <v>16</v>
      </c>
      <c r="J1046" s="1" t="s">
        <v>23</v>
      </c>
      <c r="K1046" s="1" t="s">
        <v>16</v>
      </c>
      <c r="L1046" s="1" t="s">
        <v>16</v>
      </c>
      <c r="M1046" s="1" t="s">
        <v>16</v>
      </c>
      <c r="N1046" s="1" t="s">
        <v>16</v>
      </c>
      <c r="O1046" s="1">
        <v>63.2</v>
      </c>
      <c r="P1046" s="1">
        <v>1.0</v>
      </c>
    </row>
    <row r="1047">
      <c r="A1047" s="1" t="s">
        <v>29</v>
      </c>
      <c r="B1047" s="1" t="s">
        <v>2076</v>
      </c>
      <c r="C1047" s="2" t="s">
        <v>2054</v>
      </c>
      <c r="D1047" s="1" t="s">
        <v>19</v>
      </c>
      <c r="E1047" s="3" t="str">
        <f>HYPERLINK("https://fyndiq.se/produkt/5d384cc8795744b0/", "2-Pack Samsung A55 Skärmskydd i Härdat Glas")</f>
        <v>2-Pack Samsung A55 Skärmskydd i Härdat Glas</v>
      </c>
      <c r="F1047" s="1" t="s">
        <v>191</v>
      </c>
      <c r="G1047" s="1" t="s">
        <v>192</v>
      </c>
      <c r="H1047" s="1" t="s">
        <v>193</v>
      </c>
      <c r="I1047" s="1" t="s">
        <v>16</v>
      </c>
      <c r="J1047" s="1" t="s">
        <v>23</v>
      </c>
      <c r="K1047" s="1" t="s">
        <v>16</v>
      </c>
      <c r="L1047" s="1" t="s">
        <v>16</v>
      </c>
      <c r="M1047" s="1" t="s">
        <v>16</v>
      </c>
      <c r="N1047" s="1" t="s">
        <v>16</v>
      </c>
      <c r="O1047" s="1">
        <v>63.2</v>
      </c>
      <c r="P1047" s="1">
        <v>1.0</v>
      </c>
    </row>
    <row r="1048">
      <c r="A1048" s="1" t="s">
        <v>29</v>
      </c>
      <c r="B1048" s="1" t="s">
        <v>2077</v>
      </c>
      <c r="C1048" s="2" t="s">
        <v>2054</v>
      </c>
      <c r="D1048" s="1" t="s">
        <v>19</v>
      </c>
      <c r="E1048" s="3" t="str">
        <f>HYPERLINK("https://fyndiq.se/produkt/e4b87757208946c3/", "2-Pack Samsung S10E Skärmskydd - Härdat Glas 9H - Super kvalitet 3D")</f>
        <v>2-Pack Samsung S10E Skärmskydd - Härdat Glas 9H - Super kvalitet 3D</v>
      </c>
      <c r="F1048" s="1" t="s">
        <v>95</v>
      </c>
      <c r="G1048" s="1" t="s">
        <v>96</v>
      </c>
      <c r="H1048" s="1" t="s">
        <v>97</v>
      </c>
      <c r="I1048" s="1" t="s">
        <v>16</v>
      </c>
      <c r="J1048" s="1" t="s">
        <v>23</v>
      </c>
      <c r="K1048" s="1" t="s">
        <v>16</v>
      </c>
      <c r="L1048" s="1" t="s">
        <v>16</v>
      </c>
      <c r="M1048" s="1" t="s">
        <v>16</v>
      </c>
      <c r="N1048" s="1" t="s">
        <v>16</v>
      </c>
      <c r="O1048" s="1">
        <v>63.2</v>
      </c>
      <c r="P1048" s="1">
        <v>1.0</v>
      </c>
    </row>
    <row r="1049">
      <c r="A1049" s="1" t="s">
        <v>29</v>
      </c>
      <c r="B1049" s="1" t="s">
        <v>2078</v>
      </c>
      <c r="C1049" s="2" t="s">
        <v>2054</v>
      </c>
      <c r="D1049" s="1" t="s">
        <v>19</v>
      </c>
      <c r="E1049" s="3" t="str">
        <f>HYPERLINK("https://fyndiq.se/produkt/c6f3e47a88184e8d/", "2-Pack SAMSUNG A55 Skärmskydd - Härdat Glas 9H - Super kvalitet 3D")</f>
        <v>2-Pack SAMSUNG A55 Skärmskydd - Härdat Glas 9H - Super kvalitet 3D</v>
      </c>
      <c r="F1049" s="1" t="s">
        <v>83</v>
      </c>
      <c r="G1049" s="1" t="s">
        <v>84</v>
      </c>
      <c r="H1049" s="1" t="s">
        <v>85</v>
      </c>
      <c r="I1049" s="1" t="s">
        <v>16</v>
      </c>
      <c r="J1049" s="1" t="s">
        <v>23</v>
      </c>
      <c r="K1049" s="1" t="s">
        <v>16</v>
      </c>
      <c r="L1049" s="1" t="s">
        <v>16</v>
      </c>
      <c r="M1049" s="1" t="s">
        <v>16</v>
      </c>
      <c r="N1049" s="1" t="s">
        <v>16</v>
      </c>
      <c r="O1049" s="1">
        <v>63.2</v>
      </c>
      <c r="P1049" s="1">
        <v>1.0</v>
      </c>
    </row>
    <row r="1050">
      <c r="A1050" s="1" t="s">
        <v>29</v>
      </c>
      <c r="B1050" s="1" t="s">
        <v>2079</v>
      </c>
      <c r="C1050" s="2" t="s">
        <v>2054</v>
      </c>
      <c r="D1050" s="1" t="s">
        <v>19</v>
      </c>
      <c r="E1050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050" s="1" t="s">
        <v>380</v>
      </c>
      <c r="G1050" s="1" t="s">
        <v>381</v>
      </c>
      <c r="H1050" s="1" t="s">
        <v>382</v>
      </c>
      <c r="I1050" s="1" t="s">
        <v>16</v>
      </c>
      <c r="J1050" s="1" t="s">
        <v>23</v>
      </c>
      <c r="K1050" s="1" t="s">
        <v>16</v>
      </c>
      <c r="L1050" s="1" t="s">
        <v>16</v>
      </c>
      <c r="M1050" s="1" t="s">
        <v>16</v>
      </c>
      <c r="N1050" s="1" t="s">
        <v>16</v>
      </c>
      <c r="O1050" s="1">
        <v>47.2</v>
      </c>
      <c r="P1050" s="1">
        <v>1.0</v>
      </c>
    </row>
    <row r="1051">
      <c r="A1051" s="1" t="s">
        <v>29</v>
      </c>
      <c r="B1051" s="1" t="s">
        <v>2080</v>
      </c>
      <c r="C1051" s="2" t="s">
        <v>2054</v>
      </c>
      <c r="D1051" s="1" t="s">
        <v>19</v>
      </c>
      <c r="E1051" s="3" t="str">
        <f>HYPERLINK("https://fyndiq.se/produkt/62cff579146b4e25/", "2 Pack Samsung Galaxy A32 5G - Härdat glas 9H - Super kvalitet")</f>
        <v>2 Pack Samsung Galaxy A32 5G - Härdat glas 9H - Super kvalitet</v>
      </c>
      <c r="F1051" s="1" t="s">
        <v>2081</v>
      </c>
      <c r="G1051" s="1" t="s">
        <v>2082</v>
      </c>
      <c r="H1051" s="1" t="s">
        <v>2083</v>
      </c>
      <c r="I1051" s="1" t="s">
        <v>16</v>
      </c>
      <c r="J1051" s="1" t="s">
        <v>23</v>
      </c>
      <c r="K1051" s="1" t="s">
        <v>16</v>
      </c>
      <c r="L1051" s="1" t="s">
        <v>16</v>
      </c>
      <c r="M1051" s="1" t="s">
        <v>16</v>
      </c>
      <c r="N1051" s="1" t="s">
        <v>16</v>
      </c>
      <c r="O1051" s="1">
        <v>63.2</v>
      </c>
      <c r="P1051" s="1">
        <v>1.0</v>
      </c>
    </row>
    <row r="1052">
      <c r="A1052" s="1" t="s">
        <v>29</v>
      </c>
      <c r="B1052" s="1" t="s">
        <v>2084</v>
      </c>
      <c r="C1052" s="2" t="s">
        <v>2054</v>
      </c>
      <c r="D1052" s="1" t="s">
        <v>19</v>
      </c>
      <c r="E1052" s="3" t="str">
        <f>HYPERLINK("https://fyndiq.se/produkt/e4b87757208946c3/", "2-Pack Samsung S10E Skärmskydd - Härdat Glas 9H - Super kvalitet 3D")</f>
        <v>2-Pack Samsung S10E Skärmskydd - Härdat Glas 9H - Super kvalitet 3D</v>
      </c>
      <c r="F1052" s="1" t="s">
        <v>95</v>
      </c>
      <c r="G1052" s="1" t="s">
        <v>96</v>
      </c>
      <c r="H1052" s="1" t="s">
        <v>97</v>
      </c>
      <c r="I1052" s="1" t="s">
        <v>16</v>
      </c>
      <c r="J1052" s="1" t="s">
        <v>23</v>
      </c>
      <c r="K1052" s="1" t="s">
        <v>16</v>
      </c>
      <c r="L1052" s="1" t="s">
        <v>16</v>
      </c>
      <c r="M1052" s="1" t="s">
        <v>16</v>
      </c>
      <c r="N1052" s="1" t="s">
        <v>16</v>
      </c>
      <c r="O1052" s="1">
        <v>63.2</v>
      </c>
      <c r="P1052" s="1">
        <v>1.0</v>
      </c>
    </row>
    <row r="1053">
      <c r="A1053" s="1" t="s">
        <v>29</v>
      </c>
      <c r="B1053" s="1" t="s">
        <v>2085</v>
      </c>
      <c r="C1053" s="2" t="s">
        <v>2054</v>
      </c>
      <c r="D1053" s="1" t="s">
        <v>19</v>
      </c>
      <c r="E1053" s="3" t="str">
        <f>HYPERLINK("https://fyndiq.se/produkt/dfe28e565d2e4c8d/", "2 Pack Samsung S21 FE - 9H Härdat Glass - Super Kvalitet 3D")</f>
        <v>2 Pack Samsung S21 FE - 9H Härdat Glass - Super Kvalitet 3D</v>
      </c>
      <c r="F1053" s="1" t="s">
        <v>276</v>
      </c>
      <c r="G1053" s="1" t="s">
        <v>277</v>
      </c>
      <c r="H1053" s="1" t="s">
        <v>278</v>
      </c>
      <c r="I1053" s="1" t="s">
        <v>16</v>
      </c>
      <c r="J1053" s="1" t="s">
        <v>23</v>
      </c>
      <c r="K1053" s="1" t="s">
        <v>16</v>
      </c>
      <c r="L1053" s="1" t="s">
        <v>16</v>
      </c>
      <c r="M1053" s="1" t="s">
        <v>16</v>
      </c>
      <c r="N1053" s="1" t="s">
        <v>16</v>
      </c>
      <c r="O1053" s="1">
        <v>63.2</v>
      </c>
      <c r="P1053" s="1">
        <v>1.0</v>
      </c>
    </row>
    <row r="1054">
      <c r="A1054" s="1" t="s">
        <v>29</v>
      </c>
      <c r="B1054" s="1" t="s">
        <v>2086</v>
      </c>
      <c r="C1054" s="2" t="s">
        <v>2054</v>
      </c>
      <c r="D1054" s="1" t="s">
        <v>19</v>
      </c>
      <c r="E1054" s="3" t="str">
        <f>HYPERLINK("https://fyndiq.se/produkt/35b68a9ae5a945d0/", "2-Pack Samsung S22 Skärmskydd - Härdat Glas 9H - Super kvalitet 3D")</f>
        <v>2-Pack Samsung S22 Skärmskydd - Härdat Glas 9H - Super kvalitet 3D</v>
      </c>
      <c r="F1054" s="1" t="s">
        <v>1299</v>
      </c>
      <c r="G1054" s="1" t="s">
        <v>1300</v>
      </c>
      <c r="H1054" s="1" t="s">
        <v>1301</v>
      </c>
      <c r="I1054" s="1" t="s">
        <v>16</v>
      </c>
      <c r="J1054" s="1" t="s">
        <v>23</v>
      </c>
      <c r="K1054" s="1" t="s">
        <v>16</v>
      </c>
      <c r="L1054" s="1" t="s">
        <v>16</v>
      </c>
      <c r="M1054" s="1" t="s">
        <v>16</v>
      </c>
      <c r="N1054" s="1" t="s">
        <v>16</v>
      </c>
      <c r="O1054" s="1">
        <v>63.2</v>
      </c>
      <c r="P1054" s="1">
        <v>1.0</v>
      </c>
    </row>
    <row r="1055">
      <c r="A1055" s="1" t="s">
        <v>29</v>
      </c>
      <c r="B1055" s="1" t="s">
        <v>2087</v>
      </c>
      <c r="C1055" s="2" t="s">
        <v>2054</v>
      </c>
      <c r="D1055" s="1" t="s">
        <v>19</v>
      </c>
      <c r="E1055" s="3" t="str">
        <f>HYPERLINK("https://fyndiq.se/produkt/d6fe6b40041d4172/", "Samsung Xcover 5 - Härdat glas 9H-Super kvalitet 3D Skärmskydd")</f>
        <v>Samsung Xcover 5 - Härdat glas 9H-Super kvalitet 3D Skärmskydd</v>
      </c>
      <c r="F1055" s="1" t="s">
        <v>1921</v>
      </c>
      <c r="G1055" s="1" t="s">
        <v>1922</v>
      </c>
      <c r="H1055" s="1" t="s">
        <v>1923</v>
      </c>
      <c r="I1055" s="1" t="s">
        <v>16</v>
      </c>
      <c r="J1055" s="1" t="s">
        <v>23</v>
      </c>
      <c r="K1055" s="1" t="s">
        <v>16</v>
      </c>
      <c r="L1055" s="1" t="s">
        <v>16</v>
      </c>
      <c r="M1055" s="1" t="s">
        <v>16</v>
      </c>
      <c r="N1055" s="1" t="s">
        <v>16</v>
      </c>
      <c r="O1055" s="1">
        <v>55.2</v>
      </c>
      <c r="P1055" s="1">
        <v>1.0</v>
      </c>
    </row>
    <row r="1056">
      <c r="A1056" s="1" t="s">
        <v>29</v>
      </c>
      <c r="B1056" s="1" t="s">
        <v>2088</v>
      </c>
      <c r="C1056" s="2" t="s">
        <v>2054</v>
      </c>
      <c r="D1056" s="1" t="s">
        <v>19</v>
      </c>
      <c r="E1056" s="3" t="str">
        <f>HYPERLINK("https://fyndiq.se/produkt/aaaa7cf643f84273/", "2 Pack Samsung Xcover 5 - Härdat glas 9H-Super kvalitet 3D")</f>
        <v>2 Pack Samsung Xcover 5 - Härdat glas 9H-Super kvalitet 3D</v>
      </c>
      <c r="F1056" s="1" t="s">
        <v>2089</v>
      </c>
      <c r="G1056" s="1" t="s">
        <v>2090</v>
      </c>
      <c r="H1056" s="1" t="s">
        <v>2091</v>
      </c>
      <c r="I1056" s="1" t="s">
        <v>16</v>
      </c>
      <c r="J1056" s="1" t="s">
        <v>23</v>
      </c>
      <c r="K1056" s="1" t="s">
        <v>16</v>
      </c>
      <c r="L1056" s="1" t="s">
        <v>16</v>
      </c>
      <c r="M1056" s="1" t="s">
        <v>16</v>
      </c>
      <c r="N1056" s="1" t="s">
        <v>16</v>
      </c>
      <c r="O1056" s="1">
        <v>63.2</v>
      </c>
      <c r="P1056" s="1">
        <v>1.0</v>
      </c>
    </row>
    <row r="1057">
      <c r="A1057" s="1" t="s">
        <v>29</v>
      </c>
      <c r="B1057" s="1" t="s">
        <v>2092</v>
      </c>
      <c r="C1057" s="2" t="s">
        <v>2054</v>
      </c>
      <c r="D1057" s="1" t="s">
        <v>19</v>
      </c>
      <c r="E105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057" s="1" t="s">
        <v>204</v>
      </c>
      <c r="G1057" s="1" t="s">
        <v>205</v>
      </c>
      <c r="H1057" s="1" t="s">
        <v>206</v>
      </c>
      <c r="I1057" s="1" t="s">
        <v>16</v>
      </c>
      <c r="J1057" s="1" t="s">
        <v>23</v>
      </c>
      <c r="K1057" s="1" t="s">
        <v>16</v>
      </c>
      <c r="L1057" s="1" t="s">
        <v>16</v>
      </c>
      <c r="M1057" s="1" t="s">
        <v>16</v>
      </c>
      <c r="N1057" s="1" t="s">
        <v>16</v>
      </c>
      <c r="O1057" s="1">
        <v>71.2</v>
      </c>
      <c r="P1057" s="1">
        <v>1.0</v>
      </c>
    </row>
    <row r="1058">
      <c r="A1058" s="1" t="s">
        <v>29</v>
      </c>
      <c r="B1058" s="1" t="s">
        <v>2093</v>
      </c>
      <c r="C1058" s="2" t="s">
        <v>2054</v>
      </c>
      <c r="D1058" s="1" t="s">
        <v>19</v>
      </c>
      <c r="E1058" s="3" t="str">
        <f>HYPERLINK("https://fyndiq.se/produkt/dfe28e565d2e4c8d/", "2 Pack Samsung S21 FE - 9H Härdat Glass - Super Kvalitet 3D")</f>
        <v>2 Pack Samsung S21 FE - 9H Härdat Glass - Super Kvalitet 3D</v>
      </c>
      <c r="F1058" s="1" t="s">
        <v>276</v>
      </c>
      <c r="G1058" s="1" t="s">
        <v>277</v>
      </c>
      <c r="H1058" s="1" t="s">
        <v>278</v>
      </c>
      <c r="I1058" s="1" t="s">
        <v>16</v>
      </c>
      <c r="J1058" s="1" t="s">
        <v>23</v>
      </c>
      <c r="K1058" s="1" t="s">
        <v>16</v>
      </c>
      <c r="L1058" s="1" t="s">
        <v>16</v>
      </c>
      <c r="M1058" s="1" t="s">
        <v>16</v>
      </c>
      <c r="N1058" s="1" t="s">
        <v>16</v>
      </c>
      <c r="O1058" s="1">
        <v>63.2</v>
      </c>
      <c r="P1058" s="1">
        <v>1.0</v>
      </c>
    </row>
    <row r="1059">
      <c r="A1059" s="1" t="s">
        <v>29</v>
      </c>
      <c r="B1059" s="1" t="s">
        <v>2094</v>
      </c>
      <c r="C1059" s="2" t="s">
        <v>2054</v>
      </c>
      <c r="D1059" s="1" t="s">
        <v>19</v>
      </c>
      <c r="E105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059" s="1" t="s">
        <v>504</v>
      </c>
      <c r="G1059" s="1" t="s">
        <v>505</v>
      </c>
      <c r="H1059" s="1" t="s">
        <v>506</v>
      </c>
      <c r="I1059" s="1" t="s">
        <v>16</v>
      </c>
      <c r="J1059" s="1" t="s">
        <v>23</v>
      </c>
      <c r="K1059" s="1" t="s">
        <v>16</v>
      </c>
      <c r="L1059" s="1" t="s">
        <v>16</v>
      </c>
      <c r="M1059" s="1" t="s">
        <v>16</v>
      </c>
      <c r="N1059" s="1" t="s">
        <v>16</v>
      </c>
      <c r="O1059" s="1">
        <v>63.2</v>
      </c>
      <c r="P1059" s="1">
        <v>1.0</v>
      </c>
    </row>
    <row r="1060">
      <c r="A1060" s="1" t="s">
        <v>29</v>
      </c>
      <c r="B1060" s="1" t="s">
        <v>2095</v>
      </c>
      <c r="C1060" s="2" t="s">
        <v>2054</v>
      </c>
      <c r="D1060" s="1" t="s">
        <v>19</v>
      </c>
      <c r="E1060" s="3" t="str">
        <f>HYPERLINK("https://fyndiq.se/produkt/5d384cc8795744b0/", "2-Pack Samsung A55 Skärmskydd i Härdat Glas")</f>
        <v>2-Pack Samsung A55 Skärmskydd i Härdat Glas</v>
      </c>
      <c r="F1060" s="1" t="s">
        <v>191</v>
      </c>
      <c r="G1060" s="1" t="s">
        <v>192</v>
      </c>
      <c r="H1060" s="1" t="s">
        <v>193</v>
      </c>
      <c r="I1060" s="1" t="s">
        <v>16</v>
      </c>
      <c r="J1060" s="1" t="s">
        <v>23</v>
      </c>
      <c r="K1060" s="1" t="s">
        <v>16</v>
      </c>
      <c r="L1060" s="1" t="s">
        <v>16</v>
      </c>
      <c r="M1060" s="1" t="s">
        <v>16</v>
      </c>
      <c r="N1060" s="1" t="s">
        <v>16</v>
      </c>
      <c r="O1060" s="1">
        <v>63.2</v>
      </c>
      <c r="P1060" s="1">
        <v>1.0</v>
      </c>
    </row>
    <row r="1061">
      <c r="A1061" s="1" t="s">
        <v>29</v>
      </c>
      <c r="B1061" s="1" t="s">
        <v>2096</v>
      </c>
      <c r="C1061" s="2" t="s">
        <v>2054</v>
      </c>
      <c r="D1061" s="1" t="s">
        <v>19</v>
      </c>
      <c r="E1061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061" s="1" t="s">
        <v>508</v>
      </c>
      <c r="G1061" s="1" t="s">
        <v>509</v>
      </c>
      <c r="H1061" s="1" t="s">
        <v>510</v>
      </c>
      <c r="I1061" s="1" t="s">
        <v>16</v>
      </c>
      <c r="J1061" s="1" t="s">
        <v>23</v>
      </c>
      <c r="K1061" s="1" t="s">
        <v>16</v>
      </c>
      <c r="L1061" s="1" t="s">
        <v>16</v>
      </c>
      <c r="M1061" s="1" t="s">
        <v>16</v>
      </c>
      <c r="N1061" s="1" t="s">
        <v>16</v>
      </c>
      <c r="O1061" s="1">
        <v>63.2</v>
      </c>
      <c r="P1061" s="1">
        <v>1.0</v>
      </c>
    </row>
    <row r="1062">
      <c r="A1062" s="1" t="s">
        <v>29</v>
      </c>
      <c r="B1062" s="1" t="s">
        <v>2097</v>
      </c>
      <c r="C1062" s="2" t="s">
        <v>2054</v>
      </c>
      <c r="D1062" s="1" t="s">
        <v>19</v>
      </c>
      <c r="E106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062" s="1" t="s">
        <v>599</v>
      </c>
      <c r="G1062" s="1" t="s">
        <v>600</v>
      </c>
      <c r="H1062" s="1" t="s">
        <v>601</v>
      </c>
      <c r="I1062" s="1" t="s">
        <v>16</v>
      </c>
      <c r="J1062" s="1" t="s">
        <v>23</v>
      </c>
      <c r="K1062" s="1" t="s">
        <v>16</v>
      </c>
      <c r="L1062" s="1" t="s">
        <v>16</v>
      </c>
      <c r="M1062" s="1" t="s">
        <v>16</v>
      </c>
      <c r="N1062" s="1" t="s">
        <v>16</v>
      </c>
      <c r="O1062" s="1">
        <v>71.2</v>
      </c>
      <c r="P1062" s="1">
        <v>1.0</v>
      </c>
    </row>
    <row r="1063">
      <c r="A1063" s="1" t="s">
        <v>29</v>
      </c>
      <c r="B1063" s="1" t="s">
        <v>2098</v>
      </c>
      <c r="C1063" s="2" t="s">
        <v>2054</v>
      </c>
      <c r="D1063" s="1" t="s">
        <v>19</v>
      </c>
      <c r="E1063" s="3" t="str">
        <f>HYPERLINK("https://fyndiq.se/produkt/5986d900a2fd408d/", "2 Pack Samsung Galaxy A72 - Härdat glas 9H-Super kvalitet 3D")</f>
        <v>2 Pack Samsung Galaxy A72 - Härdat glas 9H-Super kvalitet 3D</v>
      </c>
      <c r="F1063" s="1" t="s">
        <v>2099</v>
      </c>
      <c r="G1063" s="1" t="s">
        <v>2100</v>
      </c>
      <c r="H1063" s="1" t="s">
        <v>2101</v>
      </c>
      <c r="I1063" s="1" t="s">
        <v>16</v>
      </c>
      <c r="J1063" s="1" t="s">
        <v>23</v>
      </c>
      <c r="K1063" s="1" t="s">
        <v>16</v>
      </c>
      <c r="L1063" s="1" t="s">
        <v>16</v>
      </c>
      <c r="M1063" s="1" t="s">
        <v>16</v>
      </c>
      <c r="N1063" s="1" t="s">
        <v>16</v>
      </c>
      <c r="O1063" s="1">
        <v>63.2</v>
      </c>
      <c r="P1063" s="1">
        <v>1.0</v>
      </c>
    </row>
    <row r="1064">
      <c r="A1064" s="1" t="s">
        <v>29</v>
      </c>
      <c r="B1064" s="1" t="s">
        <v>2102</v>
      </c>
      <c r="C1064" s="2" t="s">
        <v>2054</v>
      </c>
      <c r="D1064" s="1" t="s">
        <v>19</v>
      </c>
      <c r="E1064" s="3" t="str">
        <f>HYPERLINK("https://fyndiq.se/produkt/c6f3e47a88184e8d/", "2-Pack SAMSUNG A55 Skärmskydd - Härdat Glas 9H - Super kvalitet 3D")</f>
        <v>2-Pack SAMSUNG A55 Skärmskydd - Härdat Glas 9H - Super kvalitet 3D</v>
      </c>
      <c r="F1064" s="1" t="s">
        <v>83</v>
      </c>
      <c r="G1064" s="1" t="s">
        <v>84</v>
      </c>
      <c r="H1064" s="1" t="s">
        <v>85</v>
      </c>
      <c r="I1064" s="1" t="s">
        <v>16</v>
      </c>
      <c r="J1064" s="1" t="s">
        <v>23</v>
      </c>
      <c r="K1064" s="1" t="s">
        <v>16</v>
      </c>
      <c r="L1064" s="1" t="s">
        <v>16</v>
      </c>
      <c r="M1064" s="1" t="s">
        <v>16</v>
      </c>
      <c r="N1064" s="1" t="s">
        <v>16</v>
      </c>
      <c r="O1064" s="1">
        <v>63.2</v>
      </c>
      <c r="P1064" s="1">
        <v>1.0</v>
      </c>
    </row>
    <row r="1065">
      <c r="A1065" s="1" t="s">
        <v>29</v>
      </c>
      <c r="B1065" s="1" t="s">
        <v>2103</v>
      </c>
      <c r="C1065" s="2" t="s">
        <v>2054</v>
      </c>
      <c r="D1065" s="1" t="s">
        <v>19</v>
      </c>
      <c r="E1065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1065" s="1" t="s">
        <v>912</v>
      </c>
      <c r="G1065" s="1" t="s">
        <v>913</v>
      </c>
      <c r="H1065" s="1" t="s">
        <v>914</v>
      </c>
      <c r="I1065" s="1" t="s">
        <v>16</v>
      </c>
      <c r="J1065" s="1" t="s">
        <v>23</v>
      </c>
      <c r="K1065" s="1" t="s">
        <v>16</v>
      </c>
      <c r="L1065" s="1" t="s">
        <v>16</v>
      </c>
      <c r="M1065" s="1" t="s">
        <v>16</v>
      </c>
      <c r="N1065" s="1" t="s">
        <v>16</v>
      </c>
      <c r="O1065" s="1">
        <v>63.2</v>
      </c>
      <c r="P1065" s="1">
        <v>1.0</v>
      </c>
    </row>
    <row r="1066">
      <c r="A1066" s="1" t="s">
        <v>29</v>
      </c>
      <c r="B1066" s="1" t="s">
        <v>2104</v>
      </c>
      <c r="C1066" s="2" t="s">
        <v>2054</v>
      </c>
      <c r="D1066" s="1" t="s">
        <v>19</v>
      </c>
      <c r="E1066" s="3" t="str">
        <f>HYPERLINK("https://fyndiq.se/produkt/bd84362587364f02/", "2-Pack GOOGLE PIXEL 8 Skärmskydd - Härdat Glas 9H - Super kvalitet 3D")</f>
        <v>2-Pack GOOGLE PIXEL 8 Skärmskydd - Härdat Glas 9H - Super kvalitet 3D</v>
      </c>
      <c r="F1066" s="1" t="s">
        <v>254</v>
      </c>
      <c r="G1066" s="1" t="s">
        <v>255</v>
      </c>
      <c r="H1066" s="1" t="s">
        <v>256</v>
      </c>
      <c r="I1066" s="1" t="s">
        <v>16</v>
      </c>
      <c r="J1066" s="1" t="s">
        <v>23</v>
      </c>
      <c r="K1066" s="1" t="s">
        <v>16</v>
      </c>
      <c r="L1066" s="1" t="s">
        <v>16</v>
      </c>
      <c r="M1066" s="1" t="s">
        <v>16</v>
      </c>
      <c r="N1066" s="1" t="s">
        <v>16</v>
      </c>
      <c r="O1066" s="1">
        <v>71.2</v>
      </c>
      <c r="P1066" s="1">
        <v>2.0</v>
      </c>
    </row>
    <row r="1067">
      <c r="A1067" s="1" t="s">
        <v>29</v>
      </c>
      <c r="B1067" s="1" t="s">
        <v>2105</v>
      </c>
      <c r="C1067" s="2" t="s">
        <v>2054</v>
      </c>
      <c r="D1067" s="1" t="s">
        <v>19</v>
      </c>
      <c r="E1067" s="3" t="str">
        <f>HYPERLINK("https://fyndiq.se/produkt/28799ed0373d40b4/", "2 Pack Galaxy S21 Ultra 5G- Härdat glas 9H - Super kvalitet 3D")</f>
        <v>2 Pack Galaxy S21 Ultra 5G- Härdat glas 9H - Super kvalitet 3D</v>
      </c>
      <c r="F1067" s="1" t="s">
        <v>272</v>
      </c>
      <c r="G1067" s="1" t="s">
        <v>273</v>
      </c>
      <c r="H1067" s="1" t="s">
        <v>274</v>
      </c>
      <c r="I1067" s="1" t="s">
        <v>16</v>
      </c>
      <c r="J1067" s="1" t="s">
        <v>23</v>
      </c>
      <c r="K1067" s="1" t="s">
        <v>16</v>
      </c>
      <c r="L1067" s="1" t="s">
        <v>16</v>
      </c>
      <c r="M1067" s="1" t="s">
        <v>16</v>
      </c>
      <c r="N1067" s="1" t="s">
        <v>16</v>
      </c>
      <c r="O1067" s="1">
        <v>63.2</v>
      </c>
      <c r="P1067" s="1">
        <v>1.0</v>
      </c>
    </row>
    <row r="1068">
      <c r="A1068" s="1" t="s">
        <v>29</v>
      </c>
      <c r="B1068" s="1" t="s">
        <v>2106</v>
      </c>
      <c r="C1068" s="2" t="s">
        <v>2054</v>
      </c>
      <c r="D1068" s="1" t="s">
        <v>19</v>
      </c>
      <c r="E1068" s="3" t="str">
        <f>HYPERLINK("https://fyndiq.se/produkt/e40be6dcf8224a2c/", "Skärmskydd Samsung S21 FE - 9H Härdat Glass - Top Kvalitet")</f>
        <v>Skärmskydd Samsung S21 FE - 9H Härdat Glass - Top Kvalitet</v>
      </c>
      <c r="F1068" s="1" t="s">
        <v>2107</v>
      </c>
      <c r="G1068" s="1" t="s">
        <v>2108</v>
      </c>
      <c r="H1068" s="1" t="s">
        <v>2109</v>
      </c>
      <c r="I1068" s="1" t="s">
        <v>16</v>
      </c>
      <c r="J1068" s="1" t="s">
        <v>23</v>
      </c>
      <c r="K1068" s="1" t="s">
        <v>16</v>
      </c>
      <c r="L1068" s="1" t="s">
        <v>16</v>
      </c>
      <c r="M1068" s="1" t="s">
        <v>16</v>
      </c>
      <c r="N1068" s="1" t="s">
        <v>16</v>
      </c>
      <c r="O1068" s="1">
        <v>55.2</v>
      </c>
      <c r="P1068" s="1">
        <v>1.0</v>
      </c>
    </row>
    <row r="1069">
      <c r="A1069" s="1" t="s">
        <v>29</v>
      </c>
      <c r="B1069" s="1" t="s">
        <v>2110</v>
      </c>
      <c r="C1069" s="2" t="s">
        <v>2054</v>
      </c>
      <c r="D1069" s="1" t="s">
        <v>19</v>
      </c>
      <c r="E1069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069" s="1" t="s">
        <v>1654</v>
      </c>
      <c r="G1069" s="1" t="s">
        <v>1655</v>
      </c>
      <c r="H1069" s="1" t="s">
        <v>1656</v>
      </c>
      <c r="I1069" s="1" t="s">
        <v>16</v>
      </c>
      <c r="J1069" s="1" t="s">
        <v>23</v>
      </c>
      <c r="K1069" s="1" t="s">
        <v>16</v>
      </c>
      <c r="L1069" s="1" t="s">
        <v>16</v>
      </c>
      <c r="M1069" s="1" t="s">
        <v>16</v>
      </c>
      <c r="N1069" s="1" t="s">
        <v>16</v>
      </c>
      <c r="O1069" s="1">
        <v>55.2</v>
      </c>
      <c r="P1069" s="1">
        <v>1.0</v>
      </c>
    </row>
    <row r="1070">
      <c r="A1070" s="1" t="s">
        <v>29</v>
      </c>
      <c r="B1070" s="1" t="s">
        <v>2111</v>
      </c>
      <c r="C1070" s="2" t="s">
        <v>2054</v>
      </c>
      <c r="D1070" s="1" t="s">
        <v>19</v>
      </c>
      <c r="E1070" s="3" t="str">
        <f>HYPERLINK("https://fyndiq.se/produkt/d5991795a2d5400b/", "1-Pack XIAOMI REDMI A3 Skärmskydd - Härdat Glas 9H - Super kvalitet 3D")</f>
        <v>1-Pack XIAOMI REDMI A3 Skärmskydd - Härdat Glas 9H - Super kvalitet 3D</v>
      </c>
      <c r="F1070" s="1" t="s">
        <v>1048</v>
      </c>
      <c r="G1070" s="1" t="s">
        <v>1049</v>
      </c>
      <c r="H1070" s="1" t="s">
        <v>1050</v>
      </c>
      <c r="I1070" s="1" t="s">
        <v>16</v>
      </c>
      <c r="J1070" s="1" t="s">
        <v>23</v>
      </c>
      <c r="K1070" s="1" t="s">
        <v>16</v>
      </c>
      <c r="L1070" s="1" t="s">
        <v>16</v>
      </c>
      <c r="M1070" s="1" t="s">
        <v>16</v>
      </c>
      <c r="N1070" s="1" t="s">
        <v>16</v>
      </c>
      <c r="O1070" s="1">
        <v>55.2</v>
      </c>
      <c r="P1070" s="1">
        <v>1.0</v>
      </c>
    </row>
    <row r="1071">
      <c r="A1071" s="1" t="s">
        <v>29</v>
      </c>
      <c r="B1071" s="1" t="s">
        <v>2112</v>
      </c>
      <c r="C1071" s="2" t="s">
        <v>2054</v>
      </c>
      <c r="D1071" s="1" t="s">
        <v>19</v>
      </c>
      <c r="E1071" s="3" t="str">
        <f>HYPERLINK("https://fyndiq.se/produkt/9f3f4d2de3c94916/", "2 Pack Samsung Galaxy S9 - Härdat glas-9H Super kvalitet 3D")</f>
        <v>2 Pack Samsung Galaxy S9 - Härdat glas-9H Super kvalitet 3D</v>
      </c>
      <c r="F1071" s="1" t="s">
        <v>1500</v>
      </c>
      <c r="G1071" s="1" t="s">
        <v>1501</v>
      </c>
      <c r="H1071" s="1" t="s">
        <v>1502</v>
      </c>
      <c r="I1071" s="1" t="s">
        <v>16</v>
      </c>
      <c r="J1071" s="1" t="s">
        <v>23</v>
      </c>
      <c r="K1071" s="1" t="s">
        <v>16</v>
      </c>
      <c r="L1071" s="1" t="s">
        <v>16</v>
      </c>
      <c r="M1071" s="1" t="s">
        <v>16</v>
      </c>
      <c r="N1071" s="1" t="s">
        <v>16</v>
      </c>
      <c r="O1071" s="1">
        <v>63.2</v>
      </c>
      <c r="P1071" s="1">
        <v>1.0</v>
      </c>
    </row>
    <row r="1072">
      <c r="A1072" s="1" t="s">
        <v>29</v>
      </c>
      <c r="B1072" s="1" t="s">
        <v>2113</v>
      </c>
      <c r="C1072" s="2" t="s">
        <v>2054</v>
      </c>
      <c r="D1072" s="1" t="s">
        <v>19</v>
      </c>
      <c r="E1072" s="3" t="str">
        <f>HYPERLINK("https://fyndiq.se/produkt/416415a768684efb/", "2-Pack Samsung Galaxy S21 5G - 9H Härdat Glas - HD")</f>
        <v>2-Pack Samsung Galaxy S21 5G - 9H Härdat Glas - HD</v>
      </c>
      <c r="F1072" s="1" t="s">
        <v>39</v>
      </c>
      <c r="G1072" s="1" t="s">
        <v>40</v>
      </c>
      <c r="H1072" s="1" t="s">
        <v>41</v>
      </c>
      <c r="I1072" s="1" t="s">
        <v>16</v>
      </c>
      <c r="J1072" s="1" t="s">
        <v>23</v>
      </c>
      <c r="K1072" s="1" t="s">
        <v>16</v>
      </c>
      <c r="L1072" s="1" t="s">
        <v>16</v>
      </c>
      <c r="M1072" s="1" t="s">
        <v>16</v>
      </c>
      <c r="N1072" s="1" t="s">
        <v>16</v>
      </c>
      <c r="O1072" s="1">
        <v>63.2</v>
      </c>
      <c r="P1072" s="1">
        <v>1.0</v>
      </c>
    </row>
    <row r="1073">
      <c r="A1073" s="1" t="s">
        <v>29</v>
      </c>
      <c r="B1073" s="1" t="s">
        <v>2114</v>
      </c>
      <c r="C1073" s="2" t="s">
        <v>2054</v>
      </c>
      <c r="D1073" s="1" t="s">
        <v>19</v>
      </c>
      <c r="E1073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073" s="1" t="s">
        <v>2115</v>
      </c>
      <c r="G1073" s="1" t="s">
        <v>2116</v>
      </c>
      <c r="H1073" s="1" t="s">
        <v>2117</v>
      </c>
      <c r="I1073" s="1" t="s">
        <v>16</v>
      </c>
      <c r="J1073" s="1" t="s">
        <v>23</v>
      </c>
      <c r="K1073" s="1" t="s">
        <v>16</v>
      </c>
      <c r="L1073" s="1" t="s">
        <v>16</v>
      </c>
      <c r="M1073" s="1" t="s">
        <v>16</v>
      </c>
      <c r="N1073" s="1" t="s">
        <v>16</v>
      </c>
      <c r="O1073" s="1">
        <v>87.2</v>
      </c>
      <c r="P1073" s="1">
        <v>1.0</v>
      </c>
    </row>
    <row r="1074">
      <c r="A1074" s="1" t="s">
        <v>29</v>
      </c>
      <c r="B1074" s="1" t="s">
        <v>2118</v>
      </c>
      <c r="C1074" s="2" t="s">
        <v>2054</v>
      </c>
      <c r="D1074" s="1" t="s">
        <v>19</v>
      </c>
      <c r="E107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74" s="1" t="s">
        <v>26</v>
      </c>
      <c r="G1074" s="1" t="s">
        <v>27</v>
      </c>
      <c r="H1074" s="1" t="s">
        <v>28</v>
      </c>
      <c r="I1074" s="1" t="s">
        <v>16</v>
      </c>
      <c r="J1074" s="1" t="s">
        <v>23</v>
      </c>
      <c r="K1074" s="1" t="s">
        <v>16</v>
      </c>
      <c r="L1074" s="1" t="s">
        <v>16</v>
      </c>
      <c r="M1074" s="1" t="s">
        <v>16</v>
      </c>
      <c r="N1074" s="1" t="s">
        <v>16</v>
      </c>
      <c r="O1074" s="1">
        <v>71.2</v>
      </c>
      <c r="P1074" s="1">
        <v>1.0</v>
      </c>
    </row>
    <row r="1075">
      <c r="A1075" s="1" t="s">
        <v>29</v>
      </c>
      <c r="B1075" s="1" t="s">
        <v>2119</v>
      </c>
      <c r="C1075" s="2" t="s">
        <v>2054</v>
      </c>
      <c r="D1075" s="1" t="s">
        <v>19</v>
      </c>
      <c r="E1075" s="3" t="str">
        <f>HYPERLINK("https://fyndiq.se/produkt/13e76851ca504320/", "2-Pack Samsung Galaxy S22 Ultra - Härdat glas 9H - Top kvalitet")</f>
        <v>2-Pack Samsung Galaxy S22 Ultra - Härdat glas 9H - Top kvalitet</v>
      </c>
      <c r="F1075" s="1" t="s">
        <v>140</v>
      </c>
      <c r="G1075" s="1" t="s">
        <v>141</v>
      </c>
      <c r="H1075" s="1" t="s">
        <v>142</v>
      </c>
      <c r="I1075" s="1" t="s">
        <v>16</v>
      </c>
      <c r="J1075" s="1" t="s">
        <v>23</v>
      </c>
      <c r="K1075" s="1" t="s">
        <v>16</v>
      </c>
      <c r="L1075" s="1" t="s">
        <v>16</v>
      </c>
      <c r="M1075" s="1" t="s">
        <v>16</v>
      </c>
      <c r="N1075" s="1" t="s">
        <v>16</v>
      </c>
      <c r="O1075" s="1">
        <v>63.2</v>
      </c>
      <c r="P1075" s="1">
        <v>1.0</v>
      </c>
    </row>
    <row r="1076">
      <c r="A1076" s="1" t="s">
        <v>29</v>
      </c>
      <c r="B1076" s="1" t="s">
        <v>2120</v>
      </c>
      <c r="C1076" s="2" t="s">
        <v>2054</v>
      </c>
      <c r="D1076" s="1" t="s">
        <v>19</v>
      </c>
      <c r="E107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076" s="1" t="s">
        <v>665</v>
      </c>
      <c r="G1076" s="1" t="s">
        <v>666</v>
      </c>
      <c r="H1076" s="1" t="s">
        <v>667</v>
      </c>
      <c r="I1076" s="1" t="s">
        <v>16</v>
      </c>
      <c r="J1076" s="1" t="s">
        <v>23</v>
      </c>
      <c r="K1076" s="1" t="s">
        <v>16</v>
      </c>
      <c r="L1076" s="1" t="s">
        <v>16</v>
      </c>
      <c r="M1076" s="1" t="s">
        <v>16</v>
      </c>
      <c r="N1076" s="1" t="s">
        <v>16</v>
      </c>
      <c r="O1076" s="1">
        <v>63.2</v>
      </c>
      <c r="P1076" s="1">
        <v>1.0</v>
      </c>
    </row>
    <row r="1077">
      <c r="A1077" s="1" t="s">
        <v>29</v>
      </c>
      <c r="B1077" s="1" t="s">
        <v>2121</v>
      </c>
      <c r="C1077" s="2" t="s">
        <v>2054</v>
      </c>
      <c r="D1077" s="1" t="s">
        <v>19</v>
      </c>
      <c r="E1077" s="3" t="str">
        <f>HYPERLINK("https://fyndiq.se/produkt/f2c164e932234570/", "2-Pack HUAWEI P30 PRO Skärmskydd - Härdat Glas 9H - Super kvalitet 3D")</f>
        <v>2-Pack HUAWEI P30 PRO Skärmskydd - Härdat Glas 9H - Super kvalitet 3D</v>
      </c>
      <c r="F1077" s="1" t="s">
        <v>267</v>
      </c>
      <c r="G1077" s="1" t="s">
        <v>268</v>
      </c>
      <c r="H1077" s="1" t="s">
        <v>269</v>
      </c>
      <c r="I1077" s="1" t="s">
        <v>16</v>
      </c>
      <c r="J1077" s="1" t="s">
        <v>23</v>
      </c>
      <c r="K1077" s="1" t="s">
        <v>16</v>
      </c>
      <c r="L1077" s="1" t="s">
        <v>16</v>
      </c>
      <c r="M1077" s="1" t="s">
        <v>16</v>
      </c>
      <c r="N1077" s="1" t="s">
        <v>16</v>
      </c>
      <c r="O1077" s="1">
        <v>71.2</v>
      </c>
      <c r="P1077" s="1">
        <v>1.0</v>
      </c>
    </row>
    <row r="1078">
      <c r="A1078" s="1" t="s">
        <v>29</v>
      </c>
      <c r="B1078" s="1" t="s">
        <v>2122</v>
      </c>
      <c r="C1078" s="2" t="s">
        <v>2054</v>
      </c>
      <c r="D1078" s="1" t="s">
        <v>19</v>
      </c>
      <c r="E1078" s="3" t="str">
        <f>HYPERLINK("https://fyndiq.se/produkt/03a480989c2048fb/", "2 Pack Samsung Galaxy S8 Plus - Härdat glas 9H–Super kvalitet 3D")</f>
        <v>2 Pack Samsung Galaxy S8 Plus - Härdat glas 9H–Super kvalitet 3D</v>
      </c>
      <c r="F1078" s="1" t="s">
        <v>991</v>
      </c>
      <c r="G1078" s="1" t="s">
        <v>992</v>
      </c>
      <c r="H1078" s="1" t="s">
        <v>993</v>
      </c>
      <c r="I1078" s="1" t="s">
        <v>16</v>
      </c>
      <c r="J1078" s="1" t="s">
        <v>23</v>
      </c>
      <c r="K1078" s="1" t="s">
        <v>16</v>
      </c>
      <c r="L1078" s="1" t="s">
        <v>16</v>
      </c>
      <c r="M1078" s="1" t="s">
        <v>16</v>
      </c>
      <c r="N1078" s="1" t="s">
        <v>16</v>
      </c>
      <c r="O1078" s="1">
        <v>63.2</v>
      </c>
      <c r="P1078" s="1">
        <v>1.0</v>
      </c>
    </row>
    <row r="1079">
      <c r="A1079" s="1" t="s">
        <v>29</v>
      </c>
      <c r="B1079" s="1" t="s">
        <v>2123</v>
      </c>
      <c r="C1079" s="2" t="s">
        <v>2054</v>
      </c>
      <c r="D1079" s="1" t="s">
        <v>19</v>
      </c>
      <c r="E1079" s="3" t="str">
        <f>HYPERLINK("https://fyndiq.se/produkt/13e76851ca504320/", "2-Pack Samsung Galaxy S22 Ultra - Härdat glas 9H - Top kvalitet")</f>
        <v>2-Pack Samsung Galaxy S22 Ultra - Härdat glas 9H - Top kvalitet</v>
      </c>
      <c r="F1079" s="1" t="s">
        <v>140</v>
      </c>
      <c r="G1079" s="1" t="s">
        <v>141</v>
      </c>
      <c r="H1079" s="1" t="s">
        <v>142</v>
      </c>
      <c r="I1079" s="1" t="s">
        <v>16</v>
      </c>
      <c r="J1079" s="1" t="s">
        <v>23</v>
      </c>
      <c r="K1079" s="1" t="s">
        <v>16</v>
      </c>
      <c r="L1079" s="1" t="s">
        <v>16</v>
      </c>
      <c r="M1079" s="1" t="s">
        <v>16</v>
      </c>
      <c r="N1079" s="1" t="s">
        <v>16</v>
      </c>
      <c r="O1079" s="1">
        <v>63.2</v>
      </c>
      <c r="P1079" s="1">
        <v>1.0</v>
      </c>
    </row>
    <row r="1080">
      <c r="A1080" s="1" t="s">
        <v>29</v>
      </c>
      <c r="B1080" s="1" t="s">
        <v>2124</v>
      </c>
      <c r="C1080" s="2" t="s">
        <v>2054</v>
      </c>
      <c r="D1080" s="1" t="s">
        <v>19</v>
      </c>
      <c r="E1080" s="3" t="str">
        <f>HYPERLINK("https://fyndiq.se/produkt/860c7ae305b54883/", "2 Pack Samsung S21 Ultra 5G - Härdat glas 9H - Super kvalitet 3D")</f>
        <v>2 Pack Samsung S21 Ultra 5G - Härdat glas 9H - Super kvalitet 3D</v>
      </c>
      <c r="F1080" s="1" t="s">
        <v>649</v>
      </c>
      <c r="G1080" s="1" t="s">
        <v>650</v>
      </c>
      <c r="H1080" s="1" t="s">
        <v>651</v>
      </c>
      <c r="I1080" s="1" t="s">
        <v>16</v>
      </c>
      <c r="J1080" s="1" t="s">
        <v>23</v>
      </c>
      <c r="K1080" s="1" t="s">
        <v>16</v>
      </c>
      <c r="L1080" s="1" t="s">
        <v>16</v>
      </c>
      <c r="M1080" s="1" t="s">
        <v>16</v>
      </c>
      <c r="N1080" s="1" t="s">
        <v>16</v>
      </c>
      <c r="O1080" s="1">
        <v>63.2</v>
      </c>
      <c r="P1080" s="1">
        <v>2.0</v>
      </c>
    </row>
    <row r="1081">
      <c r="A1081" s="1" t="s">
        <v>29</v>
      </c>
      <c r="B1081" s="1" t="s">
        <v>2125</v>
      </c>
      <c r="C1081" s="2" t="s">
        <v>2054</v>
      </c>
      <c r="D1081" s="1" t="s">
        <v>19</v>
      </c>
      <c r="E108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81" s="1" t="s">
        <v>26</v>
      </c>
      <c r="G1081" s="1" t="s">
        <v>27</v>
      </c>
      <c r="H1081" s="1" t="s">
        <v>28</v>
      </c>
      <c r="I1081" s="1" t="s">
        <v>16</v>
      </c>
      <c r="J1081" s="1" t="s">
        <v>23</v>
      </c>
      <c r="K1081" s="1" t="s">
        <v>16</v>
      </c>
      <c r="L1081" s="1" t="s">
        <v>16</v>
      </c>
      <c r="M1081" s="1" t="s">
        <v>16</v>
      </c>
      <c r="N1081" s="1" t="s">
        <v>16</v>
      </c>
      <c r="O1081" s="1">
        <v>71.2</v>
      </c>
      <c r="P1081" s="1">
        <v>1.0</v>
      </c>
    </row>
    <row r="1082">
      <c r="A1082" s="1" t="s">
        <v>29</v>
      </c>
      <c r="B1082" s="1" t="s">
        <v>2126</v>
      </c>
      <c r="C1082" s="2" t="s">
        <v>2054</v>
      </c>
      <c r="D1082" s="1" t="s">
        <v>19</v>
      </c>
      <c r="E1082" s="3" t="str">
        <f>HYPERLINK("https://fyndiq.se/produkt/c6f3e47a88184e8d/", "2-Pack SAMSUNG A55 Skärmskydd - Härdat Glas 9H - Super kvalitet 3D")</f>
        <v>2-Pack SAMSUNG A55 Skärmskydd - Härdat Glas 9H - Super kvalitet 3D</v>
      </c>
      <c r="F1082" s="1" t="s">
        <v>83</v>
      </c>
      <c r="G1082" s="1" t="s">
        <v>84</v>
      </c>
      <c r="H1082" s="1" t="s">
        <v>85</v>
      </c>
      <c r="I1082" s="1" t="s">
        <v>16</v>
      </c>
      <c r="J1082" s="1" t="s">
        <v>23</v>
      </c>
      <c r="K1082" s="1" t="s">
        <v>16</v>
      </c>
      <c r="L1082" s="1" t="s">
        <v>16</v>
      </c>
      <c r="M1082" s="1" t="s">
        <v>16</v>
      </c>
      <c r="N1082" s="1" t="s">
        <v>16</v>
      </c>
      <c r="O1082" s="1">
        <v>63.2</v>
      </c>
      <c r="P1082" s="1">
        <v>1.0</v>
      </c>
    </row>
    <row r="1083">
      <c r="A1083" s="1" t="s">
        <v>29</v>
      </c>
      <c r="B1083" s="1" t="s">
        <v>2127</v>
      </c>
      <c r="C1083" s="2" t="s">
        <v>2054</v>
      </c>
      <c r="D1083" s="1" t="s">
        <v>19</v>
      </c>
      <c r="E1083" s="3" t="str">
        <f>HYPERLINK("https://fyndiq.se/produkt/b1caddae2e864477/", "2- Pack Samsung S10 Plus - Härdat Glas 9H - Super Kvalitet 3D")</f>
        <v>2- Pack Samsung S10 Plus - Härdat Glas 9H - Super Kvalitet 3D</v>
      </c>
      <c r="F1083" s="1" t="s">
        <v>477</v>
      </c>
      <c r="G1083" s="1" t="s">
        <v>478</v>
      </c>
      <c r="H1083" s="1" t="s">
        <v>479</v>
      </c>
      <c r="I1083" s="1" t="s">
        <v>16</v>
      </c>
      <c r="J1083" s="1" t="s">
        <v>23</v>
      </c>
      <c r="K1083" s="1" t="s">
        <v>16</v>
      </c>
      <c r="L1083" s="1" t="s">
        <v>16</v>
      </c>
      <c r="M1083" s="1" t="s">
        <v>16</v>
      </c>
      <c r="N1083" s="1" t="s">
        <v>16</v>
      </c>
      <c r="O1083" s="1">
        <v>63.2</v>
      </c>
      <c r="P1083" s="1">
        <v>1.0</v>
      </c>
    </row>
    <row r="1084">
      <c r="A1084" s="1" t="s">
        <v>29</v>
      </c>
      <c r="B1084" s="1" t="s">
        <v>2128</v>
      </c>
      <c r="C1084" s="2" t="s">
        <v>2054</v>
      </c>
      <c r="D1084" s="1" t="s">
        <v>19</v>
      </c>
      <c r="E1084" s="3" t="str">
        <f>HYPERLINK("https://fyndiq.se/produkt/0a890dd972c4463d/", "2-Pack Samsung Galaxy A52s 5G - Härdat glas 9H - Super kvalitet")</f>
        <v>2-Pack Samsung Galaxy A52s 5G - Härdat glas 9H - Super kvalitet</v>
      </c>
      <c r="F1084" s="1" t="s">
        <v>442</v>
      </c>
      <c r="G1084" s="1" t="s">
        <v>443</v>
      </c>
      <c r="H1084" s="1" t="s">
        <v>444</v>
      </c>
      <c r="I1084" s="1" t="s">
        <v>16</v>
      </c>
      <c r="J1084" s="1" t="s">
        <v>23</v>
      </c>
      <c r="K1084" s="1" t="s">
        <v>16</v>
      </c>
      <c r="L1084" s="1" t="s">
        <v>16</v>
      </c>
      <c r="M1084" s="1" t="s">
        <v>16</v>
      </c>
      <c r="N1084" s="1" t="s">
        <v>16</v>
      </c>
      <c r="O1084" s="1">
        <v>63.2</v>
      </c>
      <c r="P1084" s="1">
        <v>1.0</v>
      </c>
    </row>
    <row r="1085">
      <c r="A1085" s="1" t="s">
        <v>29</v>
      </c>
      <c r="B1085" s="1" t="s">
        <v>2129</v>
      </c>
      <c r="C1085" s="2" t="s">
        <v>2054</v>
      </c>
      <c r="D1085" s="1" t="s">
        <v>19</v>
      </c>
      <c r="E1085" s="3" t="str">
        <f>HYPERLINK("https://fyndiq.se/produkt/35b68a9ae5a945d0/", "2-Pack Samsung S22 Skärmskydd - Härdat Glas 9H - Super kvalitet 3D")</f>
        <v>2-Pack Samsung S22 Skärmskydd - Härdat Glas 9H - Super kvalitet 3D</v>
      </c>
      <c r="F1085" s="1" t="s">
        <v>1299</v>
      </c>
      <c r="G1085" s="1" t="s">
        <v>1300</v>
      </c>
      <c r="H1085" s="1" t="s">
        <v>1301</v>
      </c>
      <c r="I1085" s="1" t="s">
        <v>16</v>
      </c>
      <c r="J1085" s="1" t="s">
        <v>23</v>
      </c>
      <c r="K1085" s="1" t="s">
        <v>16</v>
      </c>
      <c r="L1085" s="1" t="s">
        <v>16</v>
      </c>
      <c r="M1085" s="1" t="s">
        <v>16</v>
      </c>
      <c r="N1085" s="1" t="s">
        <v>16</v>
      </c>
      <c r="O1085" s="1">
        <v>63.2</v>
      </c>
      <c r="P1085" s="1">
        <v>1.0</v>
      </c>
    </row>
    <row r="1086">
      <c r="A1086" s="1" t="s">
        <v>29</v>
      </c>
      <c r="B1086" s="1" t="s">
        <v>2130</v>
      </c>
      <c r="C1086" s="2" t="s">
        <v>2054</v>
      </c>
      <c r="D1086" s="1" t="s">
        <v>19</v>
      </c>
      <c r="E1086" s="3" t="str">
        <f>HYPERLINK("https://fyndiq.se/produkt/0a890dd972c4463d/", "2-Pack Samsung Galaxy A52s 5G - Härdat glas 9H - Super kvalitet")</f>
        <v>2-Pack Samsung Galaxy A52s 5G - Härdat glas 9H - Super kvalitet</v>
      </c>
      <c r="F1086" s="1" t="s">
        <v>442</v>
      </c>
      <c r="G1086" s="1" t="s">
        <v>443</v>
      </c>
      <c r="H1086" s="1" t="s">
        <v>444</v>
      </c>
      <c r="I1086" s="1" t="s">
        <v>16</v>
      </c>
      <c r="J1086" s="1" t="s">
        <v>23</v>
      </c>
      <c r="K1086" s="1" t="s">
        <v>16</v>
      </c>
      <c r="L1086" s="1" t="s">
        <v>16</v>
      </c>
      <c r="M1086" s="1" t="s">
        <v>16</v>
      </c>
      <c r="N1086" s="1" t="s">
        <v>16</v>
      </c>
      <c r="O1086" s="1">
        <v>63.2</v>
      </c>
      <c r="P1086" s="1">
        <v>1.0</v>
      </c>
    </row>
    <row r="1087">
      <c r="A1087" s="1" t="s">
        <v>29</v>
      </c>
      <c r="B1087" s="1" t="s">
        <v>2131</v>
      </c>
      <c r="C1087" s="2" t="s">
        <v>2054</v>
      </c>
      <c r="D1087" s="1" t="s">
        <v>19</v>
      </c>
      <c r="E1087" s="3" t="str">
        <f>HYPERLINK("https://fyndiq.se/produkt/f8f84bbebb2142b1/", "2-Pack Apple Watch Series 7 41mm  -Härdat glas 9H–Super kvalitet")</f>
        <v>2-Pack Apple Watch Series 7 41mm  -Härdat glas 9H–Super kvalitet</v>
      </c>
      <c r="F1087" s="1" t="s">
        <v>531</v>
      </c>
      <c r="G1087" s="1" t="s">
        <v>532</v>
      </c>
      <c r="H1087" s="1" t="s">
        <v>533</v>
      </c>
      <c r="I1087" s="1" t="s">
        <v>16</v>
      </c>
      <c r="J1087" s="1" t="s">
        <v>23</v>
      </c>
      <c r="K1087" s="1" t="s">
        <v>16</v>
      </c>
      <c r="L1087" s="1" t="s">
        <v>16</v>
      </c>
      <c r="M1087" s="1" t="s">
        <v>16</v>
      </c>
      <c r="N1087" s="1" t="s">
        <v>16</v>
      </c>
      <c r="O1087" s="1">
        <v>55.2</v>
      </c>
      <c r="P1087" s="1">
        <v>1.0</v>
      </c>
    </row>
    <row r="1088">
      <c r="A1088" s="1" t="s">
        <v>29</v>
      </c>
      <c r="B1088" s="1" t="s">
        <v>2132</v>
      </c>
      <c r="C1088" s="2" t="s">
        <v>2054</v>
      </c>
      <c r="D1088" s="1" t="s">
        <v>19</v>
      </c>
      <c r="E1088" s="3" t="str">
        <f>HYPERLINK("https://fyndiq.se/produkt/c5eff753eef544a3/", "2-Pack Samsung A05S Skärmskydd - Härdat Glas 9H - Super kvalitet 3D")</f>
        <v>2-Pack Samsung A05S Skärmskydd - Härdat Glas 9H - Super kvalitet 3D</v>
      </c>
      <c r="F1088" s="1" t="s">
        <v>768</v>
      </c>
      <c r="G1088" s="1" t="s">
        <v>769</v>
      </c>
      <c r="H1088" s="1" t="s">
        <v>770</v>
      </c>
      <c r="I1088" s="1" t="s">
        <v>1311</v>
      </c>
      <c r="J1088" s="1" t="s">
        <v>23</v>
      </c>
      <c r="K1088" s="1" t="s">
        <v>16</v>
      </c>
      <c r="L1088" s="1" t="s">
        <v>16</v>
      </c>
      <c r="M1088" s="1" t="s">
        <v>16</v>
      </c>
      <c r="N1088" s="1" t="s">
        <v>16</v>
      </c>
      <c r="O1088" s="1">
        <v>63.2</v>
      </c>
      <c r="P1088" s="1">
        <v>1.0</v>
      </c>
    </row>
    <row r="1089">
      <c r="A1089" s="1" t="s">
        <v>29</v>
      </c>
      <c r="B1089" s="1" t="s">
        <v>2133</v>
      </c>
      <c r="C1089" s="2" t="s">
        <v>2054</v>
      </c>
      <c r="D1089" s="1" t="s">
        <v>19</v>
      </c>
      <c r="E1089" s="3" t="str">
        <f>HYPERLINK("https://fyndiq.se/produkt/bee6ab733d10489b/", "2-Pack MOTOROLA MOTO G62 5G Skärmskydd - Härdat Glas 9H - Super kvalitet 3D")</f>
        <v>2-Pack MOTOROLA MOTO G62 5G Skärmskydd - Härdat Glas 9H - Super kvalitet 3D</v>
      </c>
      <c r="F1089" s="1" t="s">
        <v>2134</v>
      </c>
      <c r="G1089" s="1" t="s">
        <v>2135</v>
      </c>
      <c r="H1089" s="1" t="s">
        <v>2136</v>
      </c>
      <c r="I1089" s="1" t="s">
        <v>16</v>
      </c>
      <c r="J1089" s="1" t="s">
        <v>23</v>
      </c>
      <c r="K1089" s="1" t="s">
        <v>16</v>
      </c>
      <c r="L1089" s="1" t="s">
        <v>16</v>
      </c>
      <c r="M1089" s="1" t="s">
        <v>16</v>
      </c>
      <c r="N1089" s="1" t="s">
        <v>16</v>
      </c>
      <c r="O1089" s="1">
        <v>63.2</v>
      </c>
      <c r="P1089" s="1">
        <v>1.0</v>
      </c>
    </row>
    <row r="1090">
      <c r="A1090" s="1" t="s">
        <v>29</v>
      </c>
      <c r="B1090" s="1" t="s">
        <v>2137</v>
      </c>
      <c r="C1090" s="2" t="s">
        <v>2054</v>
      </c>
      <c r="D1090" s="1" t="s">
        <v>19</v>
      </c>
      <c r="E109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090" s="1" t="s">
        <v>163</v>
      </c>
      <c r="G1090" s="1" t="s">
        <v>164</v>
      </c>
      <c r="H1090" s="1" t="s">
        <v>165</v>
      </c>
      <c r="I1090" s="1" t="s">
        <v>16</v>
      </c>
      <c r="J1090" s="1" t="s">
        <v>23</v>
      </c>
      <c r="K1090" s="1" t="s">
        <v>16</v>
      </c>
      <c r="L1090" s="1" t="s">
        <v>16</v>
      </c>
      <c r="M1090" s="1" t="s">
        <v>16</v>
      </c>
      <c r="N1090" s="1" t="s">
        <v>16</v>
      </c>
      <c r="O1090" s="1">
        <v>63.2</v>
      </c>
      <c r="P1090" s="1">
        <v>1.0</v>
      </c>
    </row>
    <row r="1091">
      <c r="A1091" s="1" t="s">
        <v>29</v>
      </c>
      <c r="B1091" s="1" t="s">
        <v>2138</v>
      </c>
      <c r="C1091" s="2" t="s">
        <v>2054</v>
      </c>
      <c r="D1091" s="1" t="s">
        <v>19</v>
      </c>
      <c r="E1091" s="3" t="str">
        <f>HYPERLINK("https://fyndiq.se/produkt/569d3e0877db4742/", "2 Pack Samsung Galaxy A72 - Härdat glas 9H - Super kvalitet 3D")</f>
        <v>2 Pack Samsung Galaxy A72 - Härdat glas 9H - Super kvalitet 3D</v>
      </c>
      <c r="F1091" s="1" t="s">
        <v>1100</v>
      </c>
      <c r="G1091" s="1" t="s">
        <v>1101</v>
      </c>
      <c r="H1091" s="1" t="s">
        <v>1102</v>
      </c>
      <c r="I1091" s="1" t="s">
        <v>16</v>
      </c>
      <c r="J1091" s="1" t="s">
        <v>23</v>
      </c>
      <c r="K1091" s="1" t="s">
        <v>16</v>
      </c>
      <c r="L1091" s="1" t="s">
        <v>16</v>
      </c>
      <c r="M1091" s="1" t="s">
        <v>16</v>
      </c>
      <c r="N1091" s="1" t="s">
        <v>16</v>
      </c>
      <c r="O1091" s="1">
        <v>63.2</v>
      </c>
      <c r="P1091" s="1">
        <v>1.0</v>
      </c>
    </row>
    <row r="1092">
      <c r="A1092" s="1" t="s">
        <v>29</v>
      </c>
      <c r="B1092" s="1" t="s">
        <v>2139</v>
      </c>
      <c r="C1092" s="2" t="s">
        <v>2054</v>
      </c>
      <c r="D1092" s="1" t="s">
        <v>19</v>
      </c>
      <c r="E1092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092" s="1" t="s">
        <v>380</v>
      </c>
      <c r="G1092" s="1" t="s">
        <v>381</v>
      </c>
      <c r="H1092" s="1" t="s">
        <v>382</v>
      </c>
      <c r="I1092" s="1" t="s">
        <v>16</v>
      </c>
      <c r="J1092" s="1" t="s">
        <v>23</v>
      </c>
      <c r="K1092" s="1" t="s">
        <v>16</v>
      </c>
      <c r="L1092" s="1" t="s">
        <v>16</v>
      </c>
      <c r="M1092" s="1" t="s">
        <v>16</v>
      </c>
      <c r="N1092" s="1" t="s">
        <v>16</v>
      </c>
      <c r="O1092" s="1">
        <v>47.2</v>
      </c>
      <c r="P1092" s="1">
        <v>1.0</v>
      </c>
    </row>
    <row r="1093">
      <c r="A1093" s="1" t="s">
        <v>29</v>
      </c>
      <c r="B1093" s="1" t="s">
        <v>2140</v>
      </c>
      <c r="C1093" s="2" t="s">
        <v>2054</v>
      </c>
      <c r="D1093" s="1" t="s">
        <v>19</v>
      </c>
      <c r="E1093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1093" s="1" t="s">
        <v>302</v>
      </c>
      <c r="G1093" s="1" t="s">
        <v>303</v>
      </c>
      <c r="H1093" s="1" t="s">
        <v>304</v>
      </c>
      <c r="I1093" s="1" t="s">
        <v>16</v>
      </c>
      <c r="J1093" s="1" t="s">
        <v>23</v>
      </c>
      <c r="K1093" s="1" t="s">
        <v>16</v>
      </c>
      <c r="L1093" s="1" t="s">
        <v>16</v>
      </c>
      <c r="M1093" s="1" t="s">
        <v>16</v>
      </c>
      <c r="N1093" s="1" t="s">
        <v>16</v>
      </c>
      <c r="O1093" s="1">
        <v>63.2</v>
      </c>
      <c r="P1093" s="1">
        <v>1.0</v>
      </c>
    </row>
    <row r="1094">
      <c r="A1094" s="1" t="s">
        <v>29</v>
      </c>
      <c r="B1094" s="1" t="s">
        <v>2141</v>
      </c>
      <c r="C1094" s="2" t="s">
        <v>2054</v>
      </c>
      <c r="D1094" s="1" t="s">
        <v>19</v>
      </c>
      <c r="E1094" s="3" t="str">
        <f>HYPERLINK("https://fyndiq.se/produkt/1680a3aea19a4558/", "2-Pack Samsung S20 Skärmskydd - Härdat Glas 9H - Super kvalitet 3D")</f>
        <v>2-Pack Samsung S20 Skärmskydd - Härdat Glas 9H - Super kvalitet 3D</v>
      </c>
      <c r="F1094" s="1" t="s">
        <v>755</v>
      </c>
      <c r="G1094" s="1" t="s">
        <v>756</v>
      </c>
      <c r="H1094" s="1" t="s">
        <v>757</v>
      </c>
      <c r="I1094" s="1" t="s">
        <v>16</v>
      </c>
      <c r="J1094" s="1" t="s">
        <v>23</v>
      </c>
      <c r="K1094" s="1" t="s">
        <v>16</v>
      </c>
      <c r="L1094" s="1" t="s">
        <v>16</v>
      </c>
      <c r="M1094" s="1" t="s">
        <v>16</v>
      </c>
      <c r="N1094" s="1" t="s">
        <v>16</v>
      </c>
      <c r="O1094" s="1">
        <v>63.2</v>
      </c>
      <c r="P1094" s="1">
        <v>1.0</v>
      </c>
    </row>
    <row r="1095">
      <c r="A1095" s="1" t="s">
        <v>29</v>
      </c>
      <c r="B1095" s="1" t="s">
        <v>2142</v>
      </c>
      <c r="C1095" s="2" t="s">
        <v>2054</v>
      </c>
      <c r="D1095" s="1" t="s">
        <v>19</v>
      </c>
      <c r="E1095" s="3" t="str">
        <f>HYPERLINK("https://fyndiq.se/produkt/5d384cc8795744b0/", "2-Pack Samsung A55 Skärmskydd i Härdat Glas")</f>
        <v>2-Pack Samsung A55 Skärmskydd i Härdat Glas</v>
      </c>
      <c r="F1095" s="1" t="s">
        <v>191</v>
      </c>
      <c r="G1095" s="1" t="s">
        <v>192</v>
      </c>
      <c r="H1095" s="1" t="s">
        <v>193</v>
      </c>
      <c r="I1095" s="1" t="s">
        <v>16</v>
      </c>
      <c r="J1095" s="1" t="s">
        <v>23</v>
      </c>
      <c r="K1095" s="1" t="s">
        <v>16</v>
      </c>
      <c r="L1095" s="1" t="s">
        <v>16</v>
      </c>
      <c r="M1095" s="1" t="s">
        <v>16</v>
      </c>
      <c r="N1095" s="1" t="s">
        <v>16</v>
      </c>
      <c r="O1095" s="1">
        <v>63.2</v>
      </c>
      <c r="P1095" s="1">
        <v>1.0</v>
      </c>
    </row>
    <row r="1096">
      <c r="A1096" s="1" t="s">
        <v>29</v>
      </c>
      <c r="B1096" s="1" t="s">
        <v>2143</v>
      </c>
      <c r="C1096" s="2" t="s">
        <v>2054</v>
      </c>
      <c r="D1096" s="1" t="s">
        <v>19</v>
      </c>
      <c r="E109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96" s="1" t="s">
        <v>2144</v>
      </c>
      <c r="G1096" s="1" t="s">
        <v>2145</v>
      </c>
      <c r="H1096" s="1" t="s">
        <v>2146</v>
      </c>
      <c r="I1096" s="1" t="s">
        <v>16</v>
      </c>
      <c r="J1096" s="1" t="s">
        <v>23</v>
      </c>
      <c r="K1096" s="1" t="s">
        <v>16</v>
      </c>
      <c r="L1096" s="1" t="s">
        <v>16</v>
      </c>
      <c r="M1096" s="1" t="s">
        <v>16</v>
      </c>
      <c r="N1096" s="1" t="s">
        <v>16</v>
      </c>
      <c r="O1096" s="1">
        <v>63.2</v>
      </c>
      <c r="P1096" s="1">
        <v>1.0</v>
      </c>
    </row>
    <row r="1097">
      <c r="A1097" s="1" t="s">
        <v>29</v>
      </c>
      <c r="B1097" s="1" t="s">
        <v>2147</v>
      </c>
      <c r="C1097" s="2" t="s">
        <v>2054</v>
      </c>
      <c r="D1097" s="1" t="s">
        <v>19</v>
      </c>
      <c r="E1097" s="3" t="str">
        <f>HYPERLINK("https://fyndiq.se/produkt/432d784756a84eff/", "2-Pack Samsung Galaxy S20FE - Härdat Glas-9H -Super kvalitet 3D")</f>
        <v>2-Pack Samsung Galaxy S20FE - Härdat Glas-9H -Super kvalitet 3D</v>
      </c>
      <c r="F1097" s="1" t="s">
        <v>1078</v>
      </c>
      <c r="G1097" s="1" t="s">
        <v>1079</v>
      </c>
      <c r="H1097" s="1" t="s">
        <v>1080</v>
      </c>
      <c r="I1097" s="1" t="s">
        <v>16</v>
      </c>
      <c r="J1097" s="1" t="s">
        <v>23</v>
      </c>
      <c r="K1097" s="1" t="s">
        <v>16</v>
      </c>
      <c r="L1097" s="1" t="s">
        <v>16</v>
      </c>
      <c r="M1097" s="1" t="s">
        <v>16</v>
      </c>
      <c r="N1097" s="1" t="s">
        <v>16</v>
      </c>
      <c r="O1097" s="1">
        <v>63.2</v>
      </c>
      <c r="P1097" s="1">
        <v>1.0</v>
      </c>
    </row>
    <row r="1098">
      <c r="A1098" s="1" t="s">
        <v>29</v>
      </c>
      <c r="B1098" s="1" t="s">
        <v>2148</v>
      </c>
      <c r="C1098" s="2" t="s">
        <v>2054</v>
      </c>
      <c r="D1098" s="1" t="s">
        <v>19</v>
      </c>
      <c r="E1098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098" s="1" t="s">
        <v>163</v>
      </c>
      <c r="G1098" s="1" t="s">
        <v>164</v>
      </c>
      <c r="H1098" s="1" t="s">
        <v>165</v>
      </c>
      <c r="I1098" s="1" t="s">
        <v>16</v>
      </c>
      <c r="J1098" s="1" t="s">
        <v>23</v>
      </c>
      <c r="K1098" s="1" t="s">
        <v>16</v>
      </c>
      <c r="L1098" s="1" t="s">
        <v>16</v>
      </c>
      <c r="M1098" s="1" t="s">
        <v>16</v>
      </c>
      <c r="N1098" s="1" t="s">
        <v>16</v>
      </c>
      <c r="O1098" s="1">
        <v>63.2</v>
      </c>
      <c r="P1098" s="1">
        <v>1.0</v>
      </c>
    </row>
    <row r="1099">
      <c r="A1099" s="1" t="s">
        <v>29</v>
      </c>
      <c r="B1099" s="1" t="s">
        <v>2149</v>
      </c>
      <c r="C1099" s="2" t="s">
        <v>2054</v>
      </c>
      <c r="D1099" s="1" t="s">
        <v>19</v>
      </c>
      <c r="E1099" s="3" t="str">
        <f>HYPERLINK("https://fyndiq.se/produkt/613d3d071e424de7/", "2 Pack Samsung Xcover Pro- Härdat glas 9H - Super kvalitet 3D")</f>
        <v>2 Pack Samsung Xcover Pro- Härdat glas 9H - Super kvalitet 3D</v>
      </c>
      <c r="F1099" s="1" t="s">
        <v>548</v>
      </c>
      <c r="G1099" s="1" t="s">
        <v>549</v>
      </c>
      <c r="H1099" s="1" t="s">
        <v>550</v>
      </c>
      <c r="I1099" s="1" t="s">
        <v>16</v>
      </c>
      <c r="J1099" s="1" t="s">
        <v>23</v>
      </c>
      <c r="K1099" s="1" t="s">
        <v>16</v>
      </c>
      <c r="L1099" s="1" t="s">
        <v>16</v>
      </c>
      <c r="M1099" s="1" t="s">
        <v>16</v>
      </c>
      <c r="N1099" s="1" t="s">
        <v>16</v>
      </c>
      <c r="O1099" s="1">
        <v>71.2</v>
      </c>
      <c r="P1099" s="1">
        <v>1.0</v>
      </c>
    </row>
    <row r="1100">
      <c r="A1100" s="1" t="s">
        <v>29</v>
      </c>
      <c r="B1100" s="1" t="s">
        <v>2150</v>
      </c>
      <c r="C1100" s="2" t="s">
        <v>2054</v>
      </c>
      <c r="D1100" s="1" t="s">
        <v>19</v>
      </c>
      <c r="E1100" s="3" t="str">
        <f>HYPERLINK("https://fyndiq.se/produkt/cdc57fc9a8d94d74/", "1-Pack Privacy SAMSUNG S21 FE 5G Skärmskydd &amp; 1-Pack linsskydd - Härdat Glas 9H - Super kvalitet 3D")</f>
        <v>1-Pack Privacy SAMSUNG S21 FE 5G Skärmskydd &amp; 1-Pack linsskydd - Härdat Glas 9H - Super kvalitet 3D</v>
      </c>
      <c r="F1100" s="1" t="s">
        <v>1492</v>
      </c>
      <c r="G1100" s="1" t="s">
        <v>1493</v>
      </c>
      <c r="H1100" s="1" t="s">
        <v>1494</v>
      </c>
      <c r="I1100" s="1" t="s">
        <v>16</v>
      </c>
      <c r="J1100" s="1" t="s">
        <v>23</v>
      </c>
      <c r="K1100" s="1" t="s">
        <v>16</v>
      </c>
      <c r="L1100" s="1" t="s">
        <v>16</v>
      </c>
      <c r="M1100" s="1" t="s">
        <v>16</v>
      </c>
      <c r="N1100" s="1" t="s">
        <v>16</v>
      </c>
      <c r="O1100" s="1">
        <v>79.2</v>
      </c>
      <c r="P1100" s="1">
        <v>1.0</v>
      </c>
    </row>
    <row r="1101">
      <c r="A1101" s="1" t="s">
        <v>29</v>
      </c>
      <c r="B1101" s="1" t="s">
        <v>2151</v>
      </c>
      <c r="C1101" s="2" t="s">
        <v>2054</v>
      </c>
      <c r="D1101" s="1" t="s">
        <v>19</v>
      </c>
      <c r="E110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101" s="1" t="s">
        <v>128</v>
      </c>
      <c r="G1101" s="1" t="s">
        <v>129</v>
      </c>
      <c r="H1101" s="1" t="s">
        <v>130</v>
      </c>
      <c r="I1101" s="1" t="s">
        <v>16</v>
      </c>
      <c r="J1101" s="1" t="s">
        <v>23</v>
      </c>
      <c r="K1101" s="1" t="s">
        <v>16</v>
      </c>
      <c r="L1101" s="1" t="s">
        <v>16</v>
      </c>
      <c r="M1101" s="1" t="s">
        <v>16</v>
      </c>
      <c r="N1101" s="1" t="s">
        <v>16</v>
      </c>
      <c r="O1101" s="1">
        <v>95.2</v>
      </c>
      <c r="P1101" s="1">
        <v>2.0</v>
      </c>
    </row>
    <row r="1102">
      <c r="A1102" s="1" t="s">
        <v>29</v>
      </c>
      <c r="B1102" s="1" t="s">
        <v>2152</v>
      </c>
      <c r="C1102" s="2" t="s">
        <v>2054</v>
      </c>
      <c r="D1102" s="1" t="s">
        <v>19</v>
      </c>
      <c r="E1102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102" s="1" t="s">
        <v>447</v>
      </c>
      <c r="G1102" s="1" t="s">
        <v>448</v>
      </c>
      <c r="H1102" s="1" t="s">
        <v>449</v>
      </c>
      <c r="I1102" s="1" t="s">
        <v>16</v>
      </c>
      <c r="J1102" s="1" t="s">
        <v>23</v>
      </c>
      <c r="K1102" s="1" t="s">
        <v>16</v>
      </c>
      <c r="L1102" s="1" t="s">
        <v>16</v>
      </c>
      <c r="M1102" s="1" t="s">
        <v>16</v>
      </c>
      <c r="N1102" s="1" t="s">
        <v>16</v>
      </c>
      <c r="O1102" s="1">
        <v>63.2</v>
      </c>
      <c r="P1102" s="1">
        <v>1.0</v>
      </c>
    </row>
    <row r="1103">
      <c r="A1103" s="1" t="s">
        <v>29</v>
      </c>
      <c r="B1103" s="1" t="s">
        <v>2153</v>
      </c>
      <c r="C1103" s="2" t="s">
        <v>2054</v>
      </c>
      <c r="D1103" s="1" t="s">
        <v>19</v>
      </c>
      <c r="E1103" s="3" t="str">
        <f>HYPERLINK("https://fyndiq.se/produkt/acbd2f15758f4e1c/", "2-Pack Samsung A55 5G Skärmskydd i Härdat Glas")</f>
        <v>2-Pack Samsung A55 5G Skärmskydd i Härdat Glas</v>
      </c>
      <c r="F1103" s="1" t="s">
        <v>982</v>
      </c>
      <c r="G1103" s="1" t="s">
        <v>983</v>
      </c>
      <c r="H1103" s="1" t="s">
        <v>984</v>
      </c>
      <c r="I1103" s="1" t="s">
        <v>16</v>
      </c>
      <c r="J1103" s="1" t="s">
        <v>23</v>
      </c>
      <c r="K1103" s="1" t="s">
        <v>16</v>
      </c>
      <c r="L1103" s="1" t="s">
        <v>16</v>
      </c>
      <c r="M1103" s="1" t="s">
        <v>16</v>
      </c>
      <c r="N1103" s="1" t="s">
        <v>16</v>
      </c>
      <c r="O1103" s="1">
        <v>63.2</v>
      </c>
      <c r="P1103" s="1">
        <v>1.0</v>
      </c>
    </row>
    <row r="1104">
      <c r="A1104" s="1" t="s">
        <v>29</v>
      </c>
      <c r="B1104" s="1" t="s">
        <v>2154</v>
      </c>
      <c r="C1104" s="2" t="s">
        <v>2054</v>
      </c>
      <c r="D1104" s="1" t="s">
        <v>19</v>
      </c>
      <c r="E1104" s="3" t="str">
        <f>HYPERLINK("https://fyndiq.se/produkt/c5eff753eef544a3/", "2-Pack Samsung A05S Skärmskydd - Härdat Glas 9H - Super kvalitet 3D")</f>
        <v>2-Pack Samsung A05S Skärmskydd - Härdat Glas 9H - Super kvalitet 3D</v>
      </c>
      <c r="F1104" s="1" t="s">
        <v>768</v>
      </c>
      <c r="G1104" s="1" t="s">
        <v>769</v>
      </c>
      <c r="H1104" s="1" t="s">
        <v>770</v>
      </c>
      <c r="I1104" s="1" t="s">
        <v>16</v>
      </c>
      <c r="J1104" s="1" t="s">
        <v>23</v>
      </c>
      <c r="K1104" s="1" t="s">
        <v>16</v>
      </c>
      <c r="L1104" s="1" t="s">
        <v>16</v>
      </c>
      <c r="M1104" s="1" t="s">
        <v>16</v>
      </c>
      <c r="N1104" s="1" t="s">
        <v>16</v>
      </c>
      <c r="O1104" s="1">
        <v>63.2</v>
      </c>
      <c r="P1104" s="1">
        <v>1.0</v>
      </c>
    </row>
    <row r="1105">
      <c r="A1105" s="1" t="s">
        <v>29</v>
      </c>
      <c r="B1105" s="1" t="s">
        <v>2155</v>
      </c>
      <c r="C1105" s="2" t="s">
        <v>2054</v>
      </c>
      <c r="D1105" s="1" t="s">
        <v>19</v>
      </c>
      <c r="E110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05" s="1" t="s">
        <v>103</v>
      </c>
      <c r="G1105" s="1" t="s">
        <v>104</v>
      </c>
      <c r="H1105" s="1" t="s">
        <v>105</v>
      </c>
      <c r="I1105" s="1" t="s">
        <v>16</v>
      </c>
      <c r="J1105" s="1" t="s">
        <v>23</v>
      </c>
      <c r="K1105" s="1" t="s">
        <v>16</v>
      </c>
      <c r="L1105" s="1" t="s">
        <v>16</v>
      </c>
      <c r="M1105" s="1" t="s">
        <v>16</v>
      </c>
      <c r="N1105" s="1" t="s">
        <v>16</v>
      </c>
      <c r="O1105" s="1">
        <v>63.2</v>
      </c>
      <c r="P1105" s="1">
        <v>1.0</v>
      </c>
    </row>
    <row r="1106">
      <c r="A1106" s="1" t="s">
        <v>29</v>
      </c>
      <c r="B1106" s="1" t="s">
        <v>2156</v>
      </c>
      <c r="C1106" s="2" t="s">
        <v>2054</v>
      </c>
      <c r="D1106" s="1" t="s">
        <v>19</v>
      </c>
      <c r="E1106" s="3" t="str">
        <f>HYPERLINK("https://fyndiq.se/produkt/4c221907d1254100/", "2-Pack Samsung A14 Skärmskydd - Härdat Glas 9H - Super kvalitet 3D")</f>
        <v>2-Pack Samsung A14 Skärmskydd - Härdat Glas 9H - Super kvalitet 3D</v>
      </c>
      <c r="F1106" s="1" t="s">
        <v>167</v>
      </c>
      <c r="G1106" s="1" t="s">
        <v>168</v>
      </c>
      <c r="H1106" s="1" t="s">
        <v>169</v>
      </c>
      <c r="I1106" s="1" t="s">
        <v>16</v>
      </c>
      <c r="J1106" s="1" t="s">
        <v>23</v>
      </c>
      <c r="K1106" s="1" t="s">
        <v>16</v>
      </c>
      <c r="L1106" s="1" t="s">
        <v>16</v>
      </c>
      <c r="M1106" s="1" t="s">
        <v>16</v>
      </c>
      <c r="N1106" s="1" t="s">
        <v>16</v>
      </c>
      <c r="O1106" s="1">
        <v>63.2</v>
      </c>
      <c r="P1106" s="1">
        <v>1.0</v>
      </c>
    </row>
    <row r="1107">
      <c r="A1107" s="1" t="s">
        <v>29</v>
      </c>
      <c r="B1107" s="1" t="s">
        <v>2157</v>
      </c>
      <c r="C1107" s="2" t="s">
        <v>2054</v>
      </c>
      <c r="D1107" s="1" t="s">
        <v>19</v>
      </c>
      <c r="E1107" s="3" t="str">
        <f>HYPERLINK("https://fyndiq.se/produkt/c6f3e47a88184e8d/", "2-Pack SAMSUNG A55 Skärmskydd - Härdat Glas 9H - Super kvalitet 3D")</f>
        <v>2-Pack SAMSUNG A55 Skärmskydd - Härdat Glas 9H - Super kvalitet 3D</v>
      </c>
      <c r="F1107" s="1" t="s">
        <v>83</v>
      </c>
      <c r="G1107" s="1" t="s">
        <v>84</v>
      </c>
      <c r="H1107" s="1" t="s">
        <v>85</v>
      </c>
      <c r="I1107" s="1" t="s">
        <v>16</v>
      </c>
      <c r="J1107" s="1" t="s">
        <v>23</v>
      </c>
      <c r="K1107" s="1" t="s">
        <v>16</v>
      </c>
      <c r="L1107" s="1" t="s">
        <v>16</v>
      </c>
      <c r="M1107" s="1" t="s">
        <v>16</v>
      </c>
      <c r="N1107" s="1" t="s">
        <v>16</v>
      </c>
      <c r="O1107" s="1">
        <v>63.2</v>
      </c>
      <c r="P1107" s="1">
        <v>1.0</v>
      </c>
    </row>
    <row r="1108">
      <c r="A1108" s="1" t="s">
        <v>29</v>
      </c>
      <c r="B1108" s="1" t="s">
        <v>2158</v>
      </c>
      <c r="C1108" s="2" t="s">
        <v>2054</v>
      </c>
      <c r="D1108" s="1" t="s">
        <v>19</v>
      </c>
      <c r="E1108" s="3" t="str">
        <f>HYPERLINK("https://fyndiq.se/produkt/acbd2f15758f4e1c/", "2-Pack Samsung A55 5G Skärmskydd i Härdat Glas")</f>
        <v>2-Pack Samsung A55 5G Skärmskydd i Härdat Glas</v>
      </c>
      <c r="F1108" s="1" t="s">
        <v>982</v>
      </c>
      <c r="G1108" s="1" t="s">
        <v>983</v>
      </c>
      <c r="H1108" s="1" t="s">
        <v>984</v>
      </c>
      <c r="I1108" s="1" t="s">
        <v>16</v>
      </c>
      <c r="J1108" s="1" t="s">
        <v>23</v>
      </c>
      <c r="K1108" s="1" t="s">
        <v>16</v>
      </c>
      <c r="L1108" s="1" t="s">
        <v>16</v>
      </c>
      <c r="M1108" s="1" t="s">
        <v>16</v>
      </c>
      <c r="N1108" s="1" t="s">
        <v>16</v>
      </c>
      <c r="O1108" s="1">
        <v>63.2</v>
      </c>
      <c r="P1108" s="1">
        <v>1.0</v>
      </c>
    </row>
    <row r="1109">
      <c r="A1109" s="1" t="s">
        <v>29</v>
      </c>
      <c r="B1109" s="1" t="s">
        <v>2159</v>
      </c>
      <c r="C1109" s="2" t="s">
        <v>2054</v>
      </c>
      <c r="D1109" s="1" t="s">
        <v>19</v>
      </c>
      <c r="E1109" s="3" t="str">
        <f>HYPERLINK("https://fyndiq.se/produkt/e4b87757208946c3/", "2-Pack Samsung S10E Skärmskydd - Härdat Glas 9H - Super kvalitet 3D")</f>
        <v>2-Pack Samsung S10E Skärmskydd - Härdat Glas 9H - Super kvalitet 3D</v>
      </c>
      <c r="F1109" s="1" t="s">
        <v>95</v>
      </c>
      <c r="G1109" s="1" t="s">
        <v>96</v>
      </c>
      <c r="H1109" s="1" t="s">
        <v>97</v>
      </c>
      <c r="I1109" s="1" t="s">
        <v>16</v>
      </c>
      <c r="J1109" s="1" t="s">
        <v>23</v>
      </c>
      <c r="K1109" s="1" t="s">
        <v>16</v>
      </c>
      <c r="L1109" s="1" t="s">
        <v>16</v>
      </c>
      <c r="M1109" s="1" t="s">
        <v>16</v>
      </c>
      <c r="N1109" s="1" t="s">
        <v>16</v>
      </c>
      <c r="O1109" s="1">
        <v>63.2</v>
      </c>
      <c r="P1109" s="1">
        <v>1.0</v>
      </c>
    </row>
    <row r="1110">
      <c r="A1110" s="1" t="s">
        <v>29</v>
      </c>
      <c r="B1110" s="1" t="s">
        <v>2160</v>
      </c>
      <c r="C1110" s="2" t="s">
        <v>2054</v>
      </c>
      <c r="D1110" s="1" t="s">
        <v>19</v>
      </c>
      <c r="E1110" s="3" t="str">
        <f>HYPERLINK("https://fyndiq.se/produkt/60656ba8dce64ae4/", "2 Pack Samsung Galaxy A50 - Härdat glas 9H - Super kvalitet 3D")</f>
        <v>2 Pack Samsung Galaxy A50 - Härdat glas 9H - Super kvalitet 3D</v>
      </c>
      <c r="F1110" s="1" t="s">
        <v>645</v>
      </c>
      <c r="G1110" s="1" t="s">
        <v>646</v>
      </c>
      <c r="H1110" s="1" t="s">
        <v>647</v>
      </c>
      <c r="I1110" s="1" t="s">
        <v>16</v>
      </c>
      <c r="J1110" s="1" t="s">
        <v>23</v>
      </c>
      <c r="K1110" s="1" t="s">
        <v>16</v>
      </c>
      <c r="L1110" s="1" t="s">
        <v>16</v>
      </c>
      <c r="M1110" s="1" t="s">
        <v>16</v>
      </c>
      <c r="N1110" s="1" t="s">
        <v>16</v>
      </c>
      <c r="O1110" s="1">
        <v>63.2</v>
      </c>
      <c r="P1110" s="1">
        <v>1.0</v>
      </c>
    </row>
    <row r="1111">
      <c r="A1111" s="1" t="s">
        <v>29</v>
      </c>
      <c r="B1111" s="1" t="s">
        <v>2161</v>
      </c>
      <c r="C1111" s="2" t="s">
        <v>2054</v>
      </c>
      <c r="D1111" s="1" t="s">
        <v>19</v>
      </c>
      <c r="E1111" s="3" t="str">
        <f>HYPERLINK("https://fyndiq.se/produkt/9f3a3e19288042d8/", "2-Pack Samsung A03 Skärmskydd - Härdat Glas 9H - Super kvalitet 3D")</f>
        <v>2-Pack Samsung A03 Skärmskydd - Härdat Glas 9H - Super kvalitet 3D</v>
      </c>
      <c r="F1111" s="1" t="s">
        <v>1646</v>
      </c>
      <c r="G1111" s="1" t="s">
        <v>1647</v>
      </c>
      <c r="H1111" s="1" t="s">
        <v>1648</v>
      </c>
      <c r="I1111" s="1" t="s">
        <v>16</v>
      </c>
      <c r="J1111" s="1" t="s">
        <v>23</v>
      </c>
      <c r="K1111" s="1" t="s">
        <v>16</v>
      </c>
      <c r="L1111" s="1" t="s">
        <v>16</v>
      </c>
      <c r="M1111" s="1" t="s">
        <v>16</v>
      </c>
      <c r="N1111" s="1" t="s">
        <v>16</v>
      </c>
      <c r="O1111" s="1">
        <v>63.2</v>
      </c>
      <c r="P1111" s="1">
        <v>1.0</v>
      </c>
    </row>
    <row r="1112">
      <c r="A1112" s="1" t="s">
        <v>29</v>
      </c>
      <c r="B1112" s="1" t="s">
        <v>2162</v>
      </c>
      <c r="C1112" s="2" t="s">
        <v>2054</v>
      </c>
      <c r="D1112" s="1" t="s">
        <v>19</v>
      </c>
      <c r="E1112" s="3" t="str">
        <f>HYPERLINK("https://fyndiq.se/produkt/bc024a13b1494eae/", "2-Pack Samsung A35 Skärmskydd i Härdat Glas")</f>
        <v>2-Pack Samsung A35 Skärmskydd i Härdat Glas</v>
      </c>
      <c r="F1112" s="1" t="s">
        <v>1267</v>
      </c>
      <c r="G1112" s="1" t="s">
        <v>1268</v>
      </c>
      <c r="H1112" s="1" t="s">
        <v>1269</v>
      </c>
      <c r="I1112" s="1" t="s">
        <v>16</v>
      </c>
      <c r="J1112" s="1" t="s">
        <v>23</v>
      </c>
      <c r="K1112" s="1" t="s">
        <v>16</v>
      </c>
      <c r="L1112" s="1" t="s">
        <v>16</v>
      </c>
      <c r="M1112" s="1" t="s">
        <v>16</v>
      </c>
      <c r="N1112" s="1" t="s">
        <v>16</v>
      </c>
      <c r="O1112" s="1">
        <v>63.2</v>
      </c>
      <c r="P1112" s="1">
        <v>1.0</v>
      </c>
    </row>
    <row r="1113">
      <c r="A1113" s="1" t="s">
        <v>29</v>
      </c>
      <c r="B1113" s="1" t="s">
        <v>2163</v>
      </c>
      <c r="C1113" s="2" t="s">
        <v>2054</v>
      </c>
      <c r="D1113" s="1" t="s">
        <v>19</v>
      </c>
      <c r="E1113" s="3" t="str">
        <f>HYPERLINK("https://fyndiq.se/produkt/6bc9efdb9e0f44ed/", "2-Pack Google Pixel 7 Pro - Härdat Glas 9H - Super kvalitet 3D")</f>
        <v>2-Pack Google Pixel 7 Pro - Härdat Glas 9H - Super kvalitet 3D</v>
      </c>
      <c r="F1113" s="1" t="s">
        <v>424</v>
      </c>
      <c r="G1113" s="1" t="s">
        <v>425</v>
      </c>
      <c r="H1113" s="1" t="s">
        <v>426</v>
      </c>
      <c r="I1113" s="1" t="s">
        <v>16</v>
      </c>
      <c r="J1113" s="1" t="s">
        <v>23</v>
      </c>
      <c r="K1113" s="1" t="s">
        <v>16</v>
      </c>
      <c r="L1113" s="1" t="s">
        <v>16</v>
      </c>
      <c r="M1113" s="1" t="s">
        <v>16</v>
      </c>
      <c r="N1113" s="1" t="s">
        <v>16</v>
      </c>
      <c r="O1113" s="1">
        <v>71.2</v>
      </c>
      <c r="P1113" s="1">
        <v>1.0</v>
      </c>
    </row>
    <row r="1114">
      <c r="A1114" s="1" t="s">
        <v>29</v>
      </c>
      <c r="B1114" s="1" t="s">
        <v>2164</v>
      </c>
      <c r="C1114" s="2" t="s">
        <v>2054</v>
      </c>
      <c r="D1114" s="1" t="s">
        <v>19</v>
      </c>
      <c r="E1114" s="3" t="str">
        <f t="shared" ref="E1114:E1115" si="10">HYPERLINK("https://fyndiq.se/produkt/c6f3e47a88184e8d/", "2-Pack SAMSUNG A55 Skärmskydd - Härdat Glas 9H - Super kvalitet 3D")</f>
        <v>2-Pack SAMSUNG A55 Skärmskydd - Härdat Glas 9H - Super kvalitet 3D</v>
      </c>
      <c r="F1114" s="1" t="s">
        <v>83</v>
      </c>
      <c r="G1114" s="1" t="s">
        <v>84</v>
      </c>
      <c r="H1114" s="1" t="s">
        <v>85</v>
      </c>
      <c r="I1114" s="1" t="s">
        <v>16</v>
      </c>
      <c r="J1114" s="1" t="s">
        <v>23</v>
      </c>
      <c r="K1114" s="1" t="s">
        <v>16</v>
      </c>
      <c r="L1114" s="1" t="s">
        <v>16</v>
      </c>
      <c r="M1114" s="1" t="s">
        <v>16</v>
      </c>
      <c r="N1114" s="1" t="s">
        <v>16</v>
      </c>
      <c r="O1114" s="1">
        <v>63.2</v>
      </c>
      <c r="P1114" s="1">
        <v>1.0</v>
      </c>
    </row>
    <row r="1115">
      <c r="A1115" s="1" t="s">
        <v>29</v>
      </c>
      <c r="B1115" s="1" t="s">
        <v>2165</v>
      </c>
      <c r="C1115" s="2" t="s">
        <v>2054</v>
      </c>
      <c r="D1115" s="1" t="s">
        <v>19</v>
      </c>
      <c r="E1115" s="3" t="str">
        <f t="shared" si="10"/>
        <v>2-Pack SAMSUNG A55 Skärmskydd - Härdat Glas 9H - Super kvalitet 3D</v>
      </c>
      <c r="F1115" s="1" t="s">
        <v>83</v>
      </c>
      <c r="G1115" s="1" t="s">
        <v>84</v>
      </c>
      <c r="H1115" s="1" t="s">
        <v>85</v>
      </c>
      <c r="I1115" s="1" t="s">
        <v>16</v>
      </c>
      <c r="J1115" s="1" t="s">
        <v>23</v>
      </c>
      <c r="K1115" s="1" t="s">
        <v>16</v>
      </c>
      <c r="L1115" s="1" t="s">
        <v>16</v>
      </c>
      <c r="M1115" s="1" t="s">
        <v>16</v>
      </c>
      <c r="N1115" s="1" t="s">
        <v>16</v>
      </c>
      <c r="O1115" s="1">
        <v>63.2</v>
      </c>
      <c r="P1115" s="1">
        <v>1.0</v>
      </c>
    </row>
    <row r="1116">
      <c r="A1116" s="1" t="s">
        <v>29</v>
      </c>
      <c r="B1116" s="1" t="s">
        <v>2166</v>
      </c>
      <c r="C1116" s="2" t="s">
        <v>2054</v>
      </c>
      <c r="D1116" s="1" t="s">
        <v>19</v>
      </c>
      <c r="E1116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116" s="1" t="s">
        <v>968</v>
      </c>
      <c r="G1116" s="1" t="s">
        <v>969</v>
      </c>
      <c r="H1116" s="1" t="s">
        <v>970</v>
      </c>
      <c r="I1116" s="1" t="s">
        <v>16</v>
      </c>
      <c r="J1116" s="1" t="s">
        <v>23</v>
      </c>
      <c r="K1116" s="1" t="s">
        <v>16</v>
      </c>
      <c r="L1116" s="1" t="s">
        <v>16</v>
      </c>
      <c r="M1116" s="1" t="s">
        <v>16</v>
      </c>
      <c r="N1116" s="1" t="s">
        <v>16</v>
      </c>
      <c r="O1116" s="1">
        <v>71.2</v>
      </c>
      <c r="P1116" s="1">
        <v>1.0</v>
      </c>
    </row>
    <row r="1117">
      <c r="A1117" s="1" t="s">
        <v>29</v>
      </c>
      <c r="B1117" s="1" t="s">
        <v>2167</v>
      </c>
      <c r="C1117" s="2" t="s">
        <v>2054</v>
      </c>
      <c r="D1117" s="1" t="s">
        <v>19</v>
      </c>
      <c r="E1117" s="3" t="str">
        <f>HYPERLINK("https://fyndiq.se/produkt/f8f443774b284ebe/", "2-Pack GOOGLE PIXEL 8A Skärmskydd - Härdat Glas 9H - Super kvalitet 3D")</f>
        <v>2-Pack GOOGLE PIXEL 8A Skärmskydd - Härdat Glas 9H - Super kvalitet 3D</v>
      </c>
      <c r="F1117" s="1" t="s">
        <v>107</v>
      </c>
      <c r="G1117" s="1" t="s">
        <v>108</v>
      </c>
      <c r="H1117" s="1" t="s">
        <v>109</v>
      </c>
      <c r="I1117" s="1" t="s">
        <v>16</v>
      </c>
      <c r="J1117" s="1" t="s">
        <v>23</v>
      </c>
      <c r="K1117" s="1" t="s">
        <v>16</v>
      </c>
      <c r="L1117" s="1" t="s">
        <v>16</v>
      </c>
      <c r="M1117" s="1" t="s">
        <v>16</v>
      </c>
      <c r="N1117" s="1" t="s">
        <v>16</v>
      </c>
      <c r="O1117" s="1">
        <v>71.2</v>
      </c>
      <c r="P1117" s="1">
        <v>1.0</v>
      </c>
    </row>
    <row r="1118">
      <c r="A1118" s="1" t="s">
        <v>29</v>
      </c>
      <c r="B1118" s="1" t="s">
        <v>2168</v>
      </c>
      <c r="C1118" s="2" t="s">
        <v>2054</v>
      </c>
      <c r="D1118" s="1" t="s">
        <v>19</v>
      </c>
      <c r="E1118" s="3" t="str">
        <f>HYPERLINK("https://fyndiq.se/produkt/a00b62acc6644fd2/", "2-Pack Samsung Galaxy S10 - Härdat glas 9H – Super kvalitet 3D")</f>
        <v>2-Pack Samsung Galaxy S10 - Härdat glas 9H – Super kvalitet 3D</v>
      </c>
      <c r="F1118" s="1" t="s">
        <v>1291</v>
      </c>
      <c r="G1118" s="1" t="s">
        <v>1292</v>
      </c>
      <c r="H1118" s="1" t="s">
        <v>1293</v>
      </c>
      <c r="I1118" s="1" t="s">
        <v>16</v>
      </c>
      <c r="J1118" s="1" t="s">
        <v>23</v>
      </c>
      <c r="K1118" s="1" t="s">
        <v>16</v>
      </c>
      <c r="L1118" s="1" t="s">
        <v>16</v>
      </c>
      <c r="M1118" s="1" t="s">
        <v>16</v>
      </c>
      <c r="N1118" s="1" t="s">
        <v>16</v>
      </c>
      <c r="O1118" s="1">
        <v>63.2</v>
      </c>
      <c r="P1118" s="1">
        <v>1.0</v>
      </c>
    </row>
    <row r="1119">
      <c r="A1119" s="1" t="s">
        <v>29</v>
      </c>
      <c r="B1119" s="1" t="s">
        <v>2169</v>
      </c>
      <c r="C1119" s="2" t="s">
        <v>2054</v>
      </c>
      <c r="D1119" s="1" t="s">
        <v>19</v>
      </c>
      <c r="E1119" s="3" t="str">
        <f>HYPERLINK("https://fyndiq.se/produkt/5d384cc8795744b0/", "2-Pack Samsung A55 Skärmskydd i Härdat Glas")</f>
        <v>2-Pack Samsung A55 Skärmskydd i Härdat Glas</v>
      </c>
      <c r="F1119" s="1" t="s">
        <v>191</v>
      </c>
      <c r="G1119" s="1" t="s">
        <v>192</v>
      </c>
      <c r="H1119" s="1" t="s">
        <v>193</v>
      </c>
      <c r="I1119" s="1" t="s">
        <v>16</v>
      </c>
      <c r="J1119" s="1" t="s">
        <v>23</v>
      </c>
      <c r="K1119" s="1" t="s">
        <v>16</v>
      </c>
      <c r="L1119" s="1" t="s">
        <v>16</v>
      </c>
      <c r="M1119" s="1" t="s">
        <v>16</v>
      </c>
      <c r="N1119" s="1" t="s">
        <v>16</v>
      </c>
      <c r="O1119" s="1">
        <v>63.2</v>
      </c>
      <c r="P1119" s="1">
        <v>1.0</v>
      </c>
    </row>
    <row r="1120">
      <c r="A1120" s="1" t="s">
        <v>29</v>
      </c>
      <c r="B1120" s="1" t="s">
        <v>2170</v>
      </c>
      <c r="C1120" s="2" t="s">
        <v>2054</v>
      </c>
      <c r="D1120" s="1" t="s">
        <v>19</v>
      </c>
      <c r="E1120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120" s="1" t="s">
        <v>516</v>
      </c>
      <c r="G1120" s="1" t="s">
        <v>517</v>
      </c>
      <c r="H1120" s="1" t="s">
        <v>518</v>
      </c>
      <c r="I1120" s="1" t="s">
        <v>16</v>
      </c>
      <c r="J1120" s="1" t="s">
        <v>23</v>
      </c>
      <c r="K1120" s="1" t="s">
        <v>16</v>
      </c>
      <c r="L1120" s="1" t="s">
        <v>16</v>
      </c>
      <c r="M1120" s="1" t="s">
        <v>16</v>
      </c>
      <c r="N1120" s="1" t="s">
        <v>16</v>
      </c>
      <c r="O1120" s="1">
        <v>71.2</v>
      </c>
      <c r="P1120" s="1">
        <v>1.0</v>
      </c>
    </row>
    <row r="1121">
      <c r="A1121" s="1" t="s">
        <v>29</v>
      </c>
      <c r="B1121" s="1" t="s">
        <v>2171</v>
      </c>
      <c r="C1121" s="2" t="s">
        <v>2054</v>
      </c>
      <c r="D1121" s="1" t="s">
        <v>19</v>
      </c>
      <c r="E1121" s="3" t="str">
        <f>HYPERLINK("https://fyndiq.se/produkt/56c72c0ba5f749b5/", "2-Pack SAMSUNG S24 Skärmskydd - Härdat Glas 9H - Super kvalitet 3D")</f>
        <v>2-Pack SAMSUNG S24 Skärmskydd - Härdat Glas 9H - Super kvalitet 3D</v>
      </c>
      <c r="F1121" s="1" t="s">
        <v>263</v>
      </c>
      <c r="G1121" s="1" t="s">
        <v>264</v>
      </c>
      <c r="H1121" s="1" t="s">
        <v>265</v>
      </c>
      <c r="I1121" s="1" t="s">
        <v>16</v>
      </c>
      <c r="J1121" s="1" t="s">
        <v>23</v>
      </c>
      <c r="K1121" s="1" t="s">
        <v>16</v>
      </c>
      <c r="L1121" s="1" t="s">
        <v>16</v>
      </c>
      <c r="M1121" s="1" t="s">
        <v>16</v>
      </c>
      <c r="N1121" s="1" t="s">
        <v>16</v>
      </c>
      <c r="O1121" s="1">
        <v>71.2</v>
      </c>
      <c r="P1121" s="1">
        <v>1.0</v>
      </c>
    </row>
    <row r="1122">
      <c r="A1122" s="1" t="s">
        <v>29</v>
      </c>
      <c r="B1122" s="1" t="s">
        <v>2172</v>
      </c>
      <c r="C1122" s="2" t="s">
        <v>2054</v>
      </c>
      <c r="D1122" s="1" t="s">
        <v>19</v>
      </c>
      <c r="E1122" s="3" t="str">
        <f>HYPERLINK("https://fyndiq.se/produkt/703673a03679430e/", "2-Pack Samsung A55 5G Skärmskydd i Härdat Glas")</f>
        <v>2-Pack Samsung A55 5G Skärmskydd i Härdat Glas</v>
      </c>
      <c r="F1122" s="1" t="s">
        <v>2173</v>
      </c>
      <c r="G1122" s="1" t="s">
        <v>2174</v>
      </c>
      <c r="H1122" s="1" t="s">
        <v>2175</v>
      </c>
      <c r="I1122" s="1" t="s">
        <v>16</v>
      </c>
      <c r="J1122" s="1" t="s">
        <v>23</v>
      </c>
      <c r="K1122" s="1" t="s">
        <v>16</v>
      </c>
      <c r="L1122" s="1" t="s">
        <v>16</v>
      </c>
      <c r="M1122" s="1" t="s">
        <v>16</v>
      </c>
      <c r="N1122" s="1" t="s">
        <v>16</v>
      </c>
      <c r="O1122" s="1">
        <v>63.2</v>
      </c>
      <c r="P1122" s="1">
        <v>1.0</v>
      </c>
    </row>
    <row r="1123">
      <c r="A1123" s="1" t="s">
        <v>29</v>
      </c>
      <c r="B1123" s="1" t="s">
        <v>2176</v>
      </c>
      <c r="C1123" s="2" t="s">
        <v>2054</v>
      </c>
      <c r="D1123" s="1" t="s">
        <v>19</v>
      </c>
      <c r="E1123" s="3" t="str">
        <f>HYPERLINK("https://fyndiq.se/produkt/c6f3e47a88184e8d/", "2-Pack SAMSUNG A55 Skärmskydd - Härdat Glas 9H - Super kvalitet 3D")</f>
        <v>2-Pack SAMSUNG A55 Skärmskydd - Härdat Glas 9H - Super kvalitet 3D</v>
      </c>
      <c r="F1123" s="1" t="s">
        <v>83</v>
      </c>
      <c r="G1123" s="1" t="s">
        <v>84</v>
      </c>
      <c r="H1123" s="1" t="s">
        <v>85</v>
      </c>
      <c r="I1123" s="1" t="s">
        <v>16</v>
      </c>
      <c r="J1123" s="1" t="s">
        <v>23</v>
      </c>
      <c r="K1123" s="1" t="s">
        <v>16</v>
      </c>
      <c r="L1123" s="1" t="s">
        <v>16</v>
      </c>
      <c r="M1123" s="1" t="s">
        <v>16</v>
      </c>
      <c r="N1123" s="1" t="s">
        <v>16</v>
      </c>
      <c r="O1123" s="1">
        <v>63.2</v>
      </c>
      <c r="P1123" s="1">
        <v>2.0</v>
      </c>
    </row>
    <row r="1124">
      <c r="A1124" s="1" t="s">
        <v>29</v>
      </c>
      <c r="B1124" s="1" t="s">
        <v>2177</v>
      </c>
      <c r="C1124" s="2" t="s">
        <v>2054</v>
      </c>
      <c r="D1124" s="1" t="s">
        <v>19</v>
      </c>
      <c r="E1124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124" s="1" t="s">
        <v>2035</v>
      </c>
      <c r="G1124" s="1" t="s">
        <v>2036</v>
      </c>
      <c r="H1124" s="1" t="s">
        <v>2037</v>
      </c>
      <c r="I1124" s="1" t="s">
        <v>16</v>
      </c>
      <c r="J1124" s="1" t="s">
        <v>23</v>
      </c>
      <c r="K1124" s="1" t="s">
        <v>16</v>
      </c>
      <c r="L1124" s="1" t="s">
        <v>16</v>
      </c>
      <c r="M1124" s="1" t="s">
        <v>16</v>
      </c>
      <c r="N1124" s="1" t="s">
        <v>16</v>
      </c>
      <c r="O1124" s="1">
        <v>63.2</v>
      </c>
      <c r="P1124" s="1">
        <v>1.0</v>
      </c>
    </row>
    <row r="1125">
      <c r="A1125" s="1" t="s">
        <v>29</v>
      </c>
      <c r="B1125" s="1" t="s">
        <v>2178</v>
      </c>
      <c r="C1125" s="2" t="s">
        <v>2054</v>
      </c>
      <c r="D1125" s="1" t="s">
        <v>19</v>
      </c>
      <c r="E112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25" s="1" t="s">
        <v>204</v>
      </c>
      <c r="G1125" s="1" t="s">
        <v>205</v>
      </c>
      <c r="H1125" s="1" t="s">
        <v>206</v>
      </c>
      <c r="I1125" s="1" t="s">
        <v>16</v>
      </c>
      <c r="J1125" s="1" t="s">
        <v>23</v>
      </c>
      <c r="K1125" s="1" t="s">
        <v>16</v>
      </c>
      <c r="L1125" s="1" t="s">
        <v>16</v>
      </c>
      <c r="M1125" s="1" t="s">
        <v>16</v>
      </c>
      <c r="N1125" s="1" t="s">
        <v>16</v>
      </c>
      <c r="O1125" s="1">
        <v>71.2</v>
      </c>
      <c r="P1125" s="1">
        <v>1.0</v>
      </c>
    </row>
    <row r="1126">
      <c r="A1126" s="1" t="s">
        <v>29</v>
      </c>
      <c r="B1126" s="1" t="s">
        <v>2179</v>
      </c>
      <c r="C1126" s="2" t="s">
        <v>2054</v>
      </c>
      <c r="D1126" s="1" t="s">
        <v>19</v>
      </c>
      <c r="E1126" s="3" t="str">
        <f>HYPERLINK("https://fyndiq.se/produkt/925ae49423884615/", "2-Pack Samsung S22 Ultra Skärmskydd &amp; 1-Pack linsskydd -9H GLAS")</f>
        <v>2-Pack Samsung S22 Ultra Skärmskydd &amp; 1-Pack linsskydd -9H GLAS</v>
      </c>
      <c r="F1126" s="1" t="s">
        <v>335</v>
      </c>
      <c r="G1126" s="1" t="s">
        <v>336</v>
      </c>
      <c r="H1126" s="1" t="s">
        <v>337</v>
      </c>
      <c r="I1126" s="1" t="s">
        <v>16</v>
      </c>
      <c r="J1126" s="1" t="s">
        <v>23</v>
      </c>
      <c r="K1126" s="1" t="s">
        <v>16</v>
      </c>
      <c r="L1126" s="1" t="s">
        <v>16</v>
      </c>
      <c r="M1126" s="1" t="s">
        <v>16</v>
      </c>
      <c r="N1126" s="1" t="s">
        <v>16</v>
      </c>
      <c r="O1126" s="1">
        <v>71.2</v>
      </c>
      <c r="P1126" s="1">
        <v>1.0</v>
      </c>
    </row>
    <row r="1127">
      <c r="A1127" s="1" t="s">
        <v>29</v>
      </c>
      <c r="B1127" s="1" t="s">
        <v>2180</v>
      </c>
      <c r="C1127" s="2" t="s">
        <v>2054</v>
      </c>
      <c r="D1127" s="1" t="s">
        <v>19</v>
      </c>
      <c r="E1127" s="3" t="str">
        <f>HYPERLINK("https://fyndiq.se/produkt/2db8945ba0254690/", "2-Pack MOTOROLA EDGE 30 Skärmskydd - Härdat Glas 9H - Super kvalitet 3D")</f>
        <v>2-Pack MOTOROLA EDGE 30 Skärmskydd - Härdat Glas 9H - Super kvalitet 3D</v>
      </c>
      <c r="F1127" s="1" t="s">
        <v>2181</v>
      </c>
      <c r="G1127" s="1" t="s">
        <v>2182</v>
      </c>
      <c r="H1127" s="1" t="s">
        <v>2183</v>
      </c>
      <c r="I1127" s="1" t="s">
        <v>16</v>
      </c>
      <c r="J1127" s="1" t="s">
        <v>23</v>
      </c>
      <c r="K1127" s="1" t="s">
        <v>16</v>
      </c>
      <c r="L1127" s="1" t="s">
        <v>16</v>
      </c>
      <c r="M1127" s="1" t="s">
        <v>16</v>
      </c>
      <c r="N1127" s="1" t="s">
        <v>16</v>
      </c>
      <c r="O1127" s="1">
        <v>63.2</v>
      </c>
      <c r="P1127" s="1">
        <v>1.0</v>
      </c>
    </row>
    <row r="1128">
      <c r="A1128" s="1" t="s">
        <v>29</v>
      </c>
      <c r="B1128" s="1" t="s">
        <v>2184</v>
      </c>
      <c r="C1128" s="2" t="s">
        <v>2054</v>
      </c>
      <c r="D1128" s="1" t="s">
        <v>19</v>
      </c>
      <c r="E1128" s="3" t="str">
        <f>HYPERLINK("https://fyndiq.se/produkt/925ae49423884615/", "2-Pack Samsung S22 Ultra Skärmskydd &amp; 1-Pack linsskydd -9H GLAS")</f>
        <v>2-Pack Samsung S22 Ultra Skärmskydd &amp; 1-Pack linsskydd -9H GLAS</v>
      </c>
      <c r="F1128" s="1" t="s">
        <v>335</v>
      </c>
      <c r="G1128" s="1" t="s">
        <v>336</v>
      </c>
      <c r="H1128" s="1" t="s">
        <v>337</v>
      </c>
      <c r="I1128" s="1" t="s">
        <v>16</v>
      </c>
      <c r="J1128" s="1" t="s">
        <v>23</v>
      </c>
      <c r="K1128" s="1" t="s">
        <v>16</v>
      </c>
      <c r="L1128" s="1" t="s">
        <v>16</v>
      </c>
      <c r="M1128" s="1" t="s">
        <v>16</v>
      </c>
      <c r="N1128" s="1" t="s">
        <v>16</v>
      </c>
      <c r="O1128" s="1">
        <v>71.2</v>
      </c>
      <c r="P1128" s="1">
        <v>1.0</v>
      </c>
    </row>
    <row r="1129">
      <c r="A1129" s="1" t="s">
        <v>29</v>
      </c>
      <c r="B1129" s="1" t="s">
        <v>2185</v>
      </c>
      <c r="C1129" s="2" t="s">
        <v>2054</v>
      </c>
      <c r="D1129" s="1" t="s">
        <v>19</v>
      </c>
      <c r="E1129" s="3" t="str">
        <f>HYPERLINK("https://fyndiq.se/produkt/95efd29ff0ba45b9/", "2-Pack Samsung Galaxy A04s - Härdat Glas 9H-Super Kvalitet 3D")</f>
        <v>2-Pack Samsung Galaxy A04s - Härdat Glas 9H-Super Kvalitet 3D</v>
      </c>
      <c r="F1129" s="1" t="s">
        <v>2024</v>
      </c>
      <c r="G1129" s="1" t="s">
        <v>2025</v>
      </c>
      <c r="H1129" s="1" t="s">
        <v>2026</v>
      </c>
      <c r="I1129" s="1" t="s">
        <v>16</v>
      </c>
      <c r="J1129" s="1" t="s">
        <v>23</v>
      </c>
      <c r="K1129" s="1" t="s">
        <v>16</v>
      </c>
      <c r="L1129" s="1" t="s">
        <v>16</v>
      </c>
      <c r="M1129" s="1" t="s">
        <v>16</v>
      </c>
      <c r="N1129" s="1" t="s">
        <v>16</v>
      </c>
      <c r="O1129" s="1">
        <v>63.2</v>
      </c>
      <c r="P1129" s="1">
        <v>1.0</v>
      </c>
    </row>
    <row r="1130">
      <c r="A1130" s="1" t="s">
        <v>29</v>
      </c>
      <c r="B1130" s="1" t="s">
        <v>2186</v>
      </c>
      <c r="C1130" s="2" t="s">
        <v>2054</v>
      </c>
      <c r="D1130" s="1" t="s">
        <v>19</v>
      </c>
      <c r="E1130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130" s="1" t="s">
        <v>772</v>
      </c>
      <c r="G1130" s="1" t="s">
        <v>773</v>
      </c>
      <c r="H1130" s="1" t="s">
        <v>774</v>
      </c>
      <c r="I1130" s="1" t="s">
        <v>1673</v>
      </c>
      <c r="J1130" s="1" t="s">
        <v>23</v>
      </c>
      <c r="K1130" s="1" t="s">
        <v>16</v>
      </c>
      <c r="L1130" s="1" t="s">
        <v>16</v>
      </c>
      <c r="M1130" s="1" t="s">
        <v>16</v>
      </c>
      <c r="N1130" s="1" t="s">
        <v>16</v>
      </c>
      <c r="O1130" s="1">
        <v>71.2</v>
      </c>
      <c r="P1130" s="1">
        <v>1.0</v>
      </c>
    </row>
    <row r="1131">
      <c r="A1131" s="1" t="s">
        <v>29</v>
      </c>
      <c r="B1131" s="1" t="s">
        <v>2187</v>
      </c>
      <c r="C1131" s="2" t="s">
        <v>2054</v>
      </c>
      <c r="D1131" s="1" t="s">
        <v>19</v>
      </c>
      <c r="E1131" s="3" t="str">
        <f>HYPERLINK("https://fyndiq.se/produkt/f2c164e932234570/", "2-Pack HUAWEI P30 PRO Skärmskydd - Härdat Glas 9H - Super kvalitet 3D")</f>
        <v>2-Pack HUAWEI P30 PRO Skärmskydd - Härdat Glas 9H - Super kvalitet 3D</v>
      </c>
      <c r="F1131" s="1" t="s">
        <v>267</v>
      </c>
      <c r="G1131" s="1" t="s">
        <v>268</v>
      </c>
      <c r="H1131" s="1" t="s">
        <v>269</v>
      </c>
      <c r="I1131" s="1" t="s">
        <v>16</v>
      </c>
      <c r="J1131" s="1" t="s">
        <v>23</v>
      </c>
      <c r="K1131" s="1" t="s">
        <v>16</v>
      </c>
      <c r="L1131" s="1" t="s">
        <v>16</v>
      </c>
      <c r="M1131" s="1" t="s">
        <v>16</v>
      </c>
      <c r="N1131" s="1" t="s">
        <v>16</v>
      </c>
      <c r="O1131" s="1">
        <v>71.2</v>
      </c>
      <c r="P1131" s="1">
        <v>1.0</v>
      </c>
    </row>
    <row r="1132">
      <c r="A1132" s="1" t="s">
        <v>29</v>
      </c>
      <c r="B1132" s="1" t="s">
        <v>2188</v>
      </c>
      <c r="C1132" s="2" t="s">
        <v>2054</v>
      </c>
      <c r="D1132" s="1" t="s">
        <v>19</v>
      </c>
      <c r="E1132" s="3" t="str">
        <f>HYPERLINK("https://fyndiq.se/produkt/d3f881da92714eda/", "2 pack - Samsung S22 - 9H Härdat Glass - 3D Super Kvalitet")</f>
        <v>2 pack - Samsung S22 - 9H Härdat Glass - 3D Super Kvalitet</v>
      </c>
      <c r="F1132" s="1" t="s">
        <v>2189</v>
      </c>
      <c r="G1132" s="1" t="s">
        <v>2190</v>
      </c>
      <c r="H1132" s="1" t="s">
        <v>2191</v>
      </c>
      <c r="I1132" s="1" t="s">
        <v>16</v>
      </c>
      <c r="J1132" s="1" t="s">
        <v>23</v>
      </c>
      <c r="K1132" s="1" t="s">
        <v>16</v>
      </c>
      <c r="L1132" s="1" t="s">
        <v>16</v>
      </c>
      <c r="M1132" s="1" t="s">
        <v>16</v>
      </c>
      <c r="N1132" s="1" t="s">
        <v>16</v>
      </c>
      <c r="O1132" s="1">
        <v>63.2</v>
      </c>
      <c r="P1132" s="1">
        <v>1.0</v>
      </c>
    </row>
    <row r="1133">
      <c r="A1133" s="1" t="s">
        <v>29</v>
      </c>
      <c r="B1133" s="1" t="s">
        <v>2192</v>
      </c>
      <c r="C1133" s="2" t="s">
        <v>2054</v>
      </c>
      <c r="D1133" s="1" t="s">
        <v>19</v>
      </c>
      <c r="E113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133" s="1" t="s">
        <v>311</v>
      </c>
      <c r="G1133" s="1" t="s">
        <v>312</v>
      </c>
      <c r="H1133" s="1" t="s">
        <v>313</v>
      </c>
      <c r="I1133" s="1" t="s">
        <v>16</v>
      </c>
      <c r="J1133" s="1" t="s">
        <v>23</v>
      </c>
      <c r="K1133" s="1" t="s">
        <v>16</v>
      </c>
      <c r="L1133" s="1" t="s">
        <v>16</v>
      </c>
      <c r="M1133" s="1" t="s">
        <v>16</v>
      </c>
      <c r="N1133" s="1" t="s">
        <v>16</v>
      </c>
      <c r="O1133" s="1">
        <v>71.2</v>
      </c>
      <c r="P1133" s="1">
        <v>1.0</v>
      </c>
    </row>
    <row r="1134">
      <c r="A1134" s="1" t="s">
        <v>29</v>
      </c>
      <c r="B1134" s="1" t="s">
        <v>2193</v>
      </c>
      <c r="C1134" s="2" t="s">
        <v>2054</v>
      </c>
      <c r="D1134" s="1" t="s">
        <v>19</v>
      </c>
      <c r="E113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134" s="1" t="s">
        <v>26</v>
      </c>
      <c r="G1134" s="1" t="s">
        <v>27</v>
      </c>
      <c r="H1134" s="1" t="s">
        <v>28</v>
      </c>
      <c r="I1134" s="1" t="s">
        <v>16</v>
      </c>
      <c r="J1134" s="1" t="s">
        <v>23</v>
      </c>
      <c r="K1134" s="1" t="s">
        <v>16</v>
      </c>
      <c r="L1134" s="1" t="s">
        <v>16</v>
      </c>
      <c r="M1134" s="1" t="s">
        <v>16</v>
      </c>
      <c r="N1134" s="1" t="s">
        <v>16</v>
      </c>
      <c r="O1134" s="1">
        <v>71.2</v>
      </c>
      <c r="P1134" s="1">
        <v>1.0</v>
      </c>
    </row>
    <row r="1135">
      <c r="A1135" s="1" t="s">
        <v>29</v>
      </c>
      <c r="B1135" s="1" t="s">
        <v>2194</v>
      </c>
      <c r="C1135" s="2" t="s">
        <v>2054</v>
      </c>
      <c r="D1135" s="1" t="s">
        <v>19</v>
      </c>
      <c r="E113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135" s="1" t="s">
        <v>785</v>
      </c>
      <c r="G1135" s="1" t="s">
        <v>786</v>
      </c>
      <c r="H1135" s="1" t="s">
        <v>787</v>
      </c>
      <c r="I1135" s="1" t="s">
        <v>16</v>
      </c>
      <c r="J1135" s="1" t="s">
        <v>23</v>
      </c>
      <c r="K1135" s="1" t="s">
        <v>16</v>
      </c>
      <c r="L1135" s="1" t="s">
        <v>16</v>
      </c>
      <c r="M1135" s="1" t="s">
        <v>16</v>
      </c>
      <c r="N1135" s="1" t="s">
        <v>16</v>
      </c>
      <c r="O1135" s="1">
        <v>63.2</v>
      </c>
      <c r="P1135" s="1">
        <v>1.0</v>
      </c>
    </row>
    <row r="1136">
      <c r="A1136" s="1" t="s">
        <v>29</v>
      </c>
      <c r="B1136" s="1" t="s">
        <v>2195</v>
      </c>
      <c r="C1136" s="2" t="s">
        <v>2054</v>
      </c>
      <c r="D1136" s="1" t="s">
        <v>19</v>
      </c>
      <c r="E1136" s="3" t="str">
        <f t="shared" ref="E1136:E1137" si="11">HYPERLINK("https://fyndiq.se/produkt/b96aad9902754ebc/", "2-Pack Samsung S23 FE - 9H Härdat Glass - Super Kvalitet 3D")</f>
        <v>2-Pack Samsung S23 FE - 9H Härdat Glass - Super Kvalitet 3D</v>
      </c>
      <c r="F1136" s="1" t="s">
        <v>67</v>
      </c>
      <c r="G1136" s="1" t="s">
        <v>68</v>
      </c>
      <c r="H1136" s="1" t="s">
        <v>69</v>
      </c>
      <c r="I1136" s="1" t="s">
        <v>1230</v>
      </c>
      <c r="J1136" s="1" t="s">
        <v>23</v>
      </c>
      <c r="K1136" s="1" t="s">
        <v>16</v>
      </c>
      <c r="L1136" s="1" t="s">
        <v>16</v>
      </c>
      <c r="M1136" s="1" t="s">
        <v>16</v>
      </c>
      <c r="N1136" s="1" t="s">
        <v>16</v>
      </c>
      <c r="O1136" s="1">
        <v>63.2</v>
      </c>
      <c r="P1136" s="1">
        <v>1.0</v>
      </c>
    </row>
    <row r="1137">
      <c r="A1137" s="1" t="s">
        <v>29</v>
      </c>
      <c r="B1137" s="1" t="s">
        <v>2196</v>
      </c>
      <c r="C1137" s="2" t="s">
        <v>2054</v>
      </c>
      <c r="D1137" s="1" t="s">
        <v>19</v>
      </c>
      <c r="E1137" s="3" t="str">
        <f t="shared" si="11"/>
        <v>2-Pack Samsung S23 FE - 9H Härdat Glass - Super Kvalitet 3D</v>
      </c>
      <c r="F1137" s="1" t="s">
        <v>67</v>
      </c>
      <c r="G1137" s="1" t="s">
        <v>68</v>
      </c>
      <c r="H1137" s="1" t="s">
        <v>69</v>
      </c>
      <c r="I1137" s="1" t="s">
        <v>16</v>
      </c>
      <c r="J1137" s="1" t="s">
        <v>23</v>
      </c>
      <c r="K1137" s="1" t="s">
        <v>16</v>
      </c>
      <c r="L1137" s="1" t="s">
        <v>16</v>
      </c>
      <c r="M1137" s="1" t="s">
        <v>16</v>
      </c>
      <c r="N1137" s="1" t="s">
        <v>16</v>
      </c>
      <c r="O1137" s="1">
        <v>63.2</v>
      </c>
      <c r="P1137" s="1">
        <v>1.0</v>
      </c>
    </row>
    <row r="1138">
      <c r="A1138" s="1" t="s">
        <v>29</v>
      </c>
      <c r="B1138" s="1" t="s">
        <v>2197</v>
      </c>
      <c r="C1138" s="2" t="s">
        <v>2054</v>
      </c>
      <c r="D1138" s="1" t="s">
        <v>19</v>
      </c>
      <c r="E113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38" s="1" t="s">
        <v>204</v>
      </c>
      <c r="G1138" s="1" t="s">
        <v>205</v>
      </c>
      <c r="H1138" s="1" t="s">
        <v>206</v>
      </c>
      <c r="I1138" s="1" t="s">
        <v>16</v>
      </c>
      <c r="J1138" s="1" t="s">
        <v>23</v>
      </c>
      <c r="K1138" s="1" t="s">
        <v>16</v>
      </c>
      <c r="L1138" s="1" t="s">
        <v>16</v>
      </c>
      <c r="M1138" s="1" t="s">
        <v>16</v>
      </c>
      <c r="N1138" s="1" t="s">
        <v>16</v>
      </c>
      <c r="O1138" s="1">
        <v>71.2</v>
      </c>
      <c r="P1138" s="1">
        <v>1.0</v>
      </c>
    </row>
    <row r="1139">
      <c r="A1139" s="1" t="s">
        <v>29</v>
      </c>
      <c r="B1139" s="1" t="s">
        <v>2198</v>
      </c>
      <c r="C1139" s="2" t="s">
        <v>2054</v>
      </c>
      <c r="D1139" s="1" t="s">
        <v>19</v>
      </c>
      <c r="E113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39" s="1" t="s">
        <v>258</v>
      </c>
      <c r="G1139" s="1" t="s">
        <v>259</v>
      </c>
      <c r="H1139" s="1" t="s">
        <v>260</v>
      </c>
      <c r="I1139" s="1" t="s">
        <v>16</v>
      </c>
      <c r="J1139" s="1" t="s">
        <v>23</v>
      </c>
      <c r="K1139" s="1" t="s">
        <v>16</v>
      </c>
      <c r="L1139" s="1" t="s">
        <v>16</v>
      </c>
      <c r="M1139" s="1" t="s">
        <v>16</v>
      </c>
      <c r="N1139" s="1" t="s">
        <v>16</v>
      </c>
      <c r="O1139" s="1">
        <v>63.2</v>
      </c>
      <c r="P1139" s="1">
        <v>1.0</v>
      </c>
    </row>
    <row r="1140">
      <c r="A1140" s="1" t="s">
        <v>29</v>
      </c>
      <c r="B1140" s="1" t="s">
        <v>2199</v>
      </c>
      <c r="C1140" s="2" t="s">
        <v>2054</v>
      </c>
      <c r="D1140" s="1" t="s">
        <v>19</v>
      </c>
      <c r="E1140" s="3" t="str">
        <f>HYPERLINK("https://fyndiq.se/produkt/c6f3e47a88184e8d/", "2-Pack SAMSUNG A55 Skärmskydd - Härdat Glas 9H - Super kvalitet 3D")</f>
        <v>2-Pack SAMSUNG A55 Skärmskydd - Härdat Glas 9H - Super kvalitet 3D</v>
      </c>
      <c r="F1140" s="1" t="s">
        <v>83</v>
      </c>
      <c r="G1140" s="1" t="s">
        <v>84</v>
      </c>
      <c r="H1140" s="1" t="s">
        <v>85</v>
      </c>
      <c r="I1140" s="1" t="s">
        <v>16</v>
      </c>
      <c r="J1140" s="1" t="s">
        <v>23</v>
      </c>
      <c r="K1140" s="1" t="s">
        <v>16</v>
      </c>
      <c r="L1140" s="1" t="s">
        <v>16</v>
      </c>
      <c r="M1140" s="1" t="s">
        <v>16</v>
      </c>
      <c r="N1140" s="1" t="s">
        <v>16</v>
      </c>
      <c r="O1140" s="1">
        <v>63.2</v>
      </c>
      <c r="P1140" s="1">
        <v>1.0</v>
      </c>
    </row>
    <row r="1141">
      <c r="A1141" s="1" t="s">
        <v>29</v>
      </c>
      <c r="B1141" s="1" t="s">
        <v>2200</v>
      </c>
      <c r="C1141" s="2" t="s">
        <v>2054</v>
      </c>
      <c r="D1141" s="1" t="s">
        <v>19</v>
      </c>
      <c r="E1141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1141" s="1" t="s">
        <v>832</v>
      </c>
      <c r="G1141" s="1" t="s">
        <v>833</v>
      </c>
      <c r="H1141" s="1" t="s">
        <v>834</v>
      </c>
      <c r="I1141" s="1" t="s">
        <v>16</v>
      </c>
      <c r="J1141" s="1" t="s">
        <v>23</v>
      </c>
      <c r="K1141" s="1" t="s">
        <v>16</v>
      </c>
      <c r="L1141" s="1" t="s">
        <v>16</v>
      </c>
      <c r="M1141" s="1" t="s">
        <v>16</v>
      </c>
      <c r="N1141" s="1" t="s">
        <v>16</v>
      </c>
      <c r="O1141" s="1">
        <v>63.2</v>
      </c>
      <c r="P1141" s="1">
        <v>1.0</v>
      </c>
    </row>
    <row r="1142">
      <c r="A1142" s="1" t="s">
        <v>29</v>
      </c>
      <c r="B1142" s="1" t="s">
        <v>2201</v>
      </c>
      <c r="C1142" s="2" t="s">
        <v>2054</v>
      </c>
      <c r="D1142" s="1" t="s">
        <v>19</v>
      </c>
      <c r="E1142" s="3" t="str">
        <f>HYPERLINK("https://fyndiq.se/produkt/8a162916fdf246f7/", "2-Pack SAMSUNG S24 Skärmskydd - Härdat Glas 9H - Super kvalitet 3D")</f>
        <v>2-Pack SAMSUNG S24 Skärmskydd - Härdat Glas 9H - Super kvalitet 3D</v>
      </c>
      <c r="F1142" s="1" t="s">
        <v>714</v>
      </c>
      <c r="G1142" s="1" t="s">
        <v>715</v>
      </c>
      <c r="H1142" s="1" t="s">
        <v>716</v>
      </c>
      <c r="I1142" s="1" t="s">
        <v>16</v>
      </c>
      <c r="J1142" s="1" t="s">
        <v>23</v>
      </c>
      <c r="K1142" s="1" t="s">
        <v>16</v>
      </c>
      <c r="L1142" s="1" t="s">
        <v>16</v>
      </c>
      <c r="M1142" s="1" t="s">
        <v>16</v>
      </c>
      <c r="N1142" s="1" t="s">
        <v>16</v>
      </c>
      <c r="O1142" s="1">
        <v>71.2</v>
      </c>
      <c r="P1142" s="1">
        <v>1.0</v>
      </c>
    </row>
    <row r="1143">
      <c r="A1143" s="1" t="s">
        <v>29</v>
      </c>
      <c r="B1143" s="1" t="s">
        <v>2202</v>
      </c>
      <c r="C1143" s="2" t="s">
        <v>2054</v>
      </c>
      <c r="D1143" s="1" t="s">
        <v>19</v>
      </c>
      <c r="E1143" s="3" t="str">
        <f>HYPERLINK("https://fyndiq.se/produkt/f8f443774b284ebe/", "2-Pack GOOGLE PIXEL 8A Skärmskydd - Härdat Glas 9H - Super kvalitet 3D")</f>
        <v>2-Pack GOOGLE PIXEL 8A Skärmskydd - Härdat Glas 9H - Super kvalitet 3D</v>
      </c>
      <c r="F1143" s="1" t="s">
        <v>107</v>
      </c>
      <c r="G1143" s="1" t="s">
        <v>108</v>
      </c>
      <c r="H1143" s="1" t="s">
        <v>109</v>
      </c>
      <c r="I1143" s="1" t="s">
        <v>16</v>
      </c>
      <c r="J1143" s="1" t="s">
        <v>23</v>
      </c>
      <c r="K1143" s="1" t="s">
        <v>16</v>
      </c>
      <c r="L1143" s="1" t="s">
        <v>16</v>
      </c>
      <c r="M1143" s="1" t="s">
        <v>16</v>
      </c>
      <c r="N1143" s="1" t="s">
        <v>16</v>
      </c>
      <c r="O1143" s="1">
        <v>71.2</v>
      </c>
      <c r="P1143" s="1">
        <v>1.0</v>
      </c>
    </row>
    <row r="1144">
      <c r="A1144" s="1" t="s">
        <v>29</v>
      </c>
      <c r="B1144" s="1" t="s">
        <v>2203</v>
      </c>
      <c r="C1144" s="2" t="s">
        <v>2054</v>
      </c>
      <c r="D1144" s="1" t="s">
        <v>19</v>
      </c>
      <c r="E1144" s="3" t="str">
        <f>HYPERLINK("https://fyndiq.se/produkt/f1b3c06373a844cb/", "Samsung Galaxy S20 - Härdat glas 9H - Super kvalitet 3D")</f>
        <v>Samsung Galaxy S20 - Härdat glas 9H - Super kvalitet 3D</v>
      </c>
      <c r="F1144" s="1" t="s">
        <v>417</v>
      </c>
      <c r="G1144" s="1" t="s">
        <v>418</v>
      </c>
      <c r="H1144" s="1" t="s">
        <v>419</v>
      </c>
      <c r="I1144" s="1" t="s">
        <v>16</v>
      </c>
      <c r="J1144" s="1" t="s">
        <v>23</v>
      </c>
      <c r="K1144" s="1" t="s">
        <v>16</v>
      </c>
      <c r="L1144" s="1" t="s">
        <v>16</v>
      </c>
      <c r="M1144" s="1" t="s">
        <v>16</v>
      </c>
      <c r="N1144" s="1" t="s">
        <v>16</v>
      </c>
      <c r="O1144" s="1">
        <v>55.2</v>
      </c>
      <c r="P1144" s="1">
        <v>1.0</v>
      </c>
    </row>
    <row r="1145">
      <c r="A1145" s="1" t="s">
        <v>29</v>
      </c>
      <c r="B1145" s="1" t="s">
        <v>2204</v>
      </c>
      <c r="C1145" s="2" t="s">
        <v>2054</v>
      </c>
      <c r="D1145" s="1" t="s">
        <v>19</v>
      </c>
      <c r="E1145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145" s="1" t="s">
        <v>1333</v>
      </c>
      <c r="G1145" s="1" t="s">
        <v>1334</v>
      </c>
      <c r="H1145" s="1" t="s">
        <v>1335</v>
      </c>
      <c r="I1145" s="1" t="s">
        <v>16</v>
      </c>
      <c r="J1145" s="1" t="s">
        <v>23</v>
      </c>
      <c r="K1145" s="1" t="s">
        <v>16</v>
      </c>
      <c r="L1145" s="1" t="s">
        <v>16</v>
      </c>
      <c r="M1145" s="1" t="s">
        <v>16</v>
      </c>
      <c r="N1145" s="1" t="s">
        <v>16</v>
      </c>
      <c r="O1145" s="1">
        <v>87.2</v>
      </c>
      <c r="P1145" s="1">
        <v>1.0</v>
      </c>
    </row>
    <row r="1146">
      <c r="A1146" s="1" t="s">
        <v>29</v>
      </c>
      <c r="B1146" s="1" t="s">
        <v>2205</v>
      </c>
      <c r="C1146" s="2" t="s">
        <v>2054</v>
      </c>
      <c r="D1146" s="1" t="s">
        <v>19</v>
      </c>
      <c r="E1146" s="3" t="str">
        <f>HYPERLINK("https://fyndiq.se/produkt/8a162916fdf246f7/", "2-Pack SAMSUNG S24 Skärmskydd - Härdat Glas 9H - Super kvalitet 3D")</f>
        <v>2-Pack SAMSUNG S24 Skärmskydd - Härdat Glas 9H - Super kvalitet 3D</v>
      </c>
      <c r="F1146" s="1" t="s">
        <v>714</v>
      </c>
      <c r="G1146" s="1" t="s">
        <v>715</v>
      </c>
      <c r="H1146" s="1" t="s">
        <v>716</v>
      </c>
      <c r="I1146" s="1" t="s">
        <v>16</v>
      </c>
      <c r="J1146" s="1" t="s">
        <v>23</v>
      </c>
      <c r="K1146" s="1" t="s">
        <v>16</v>
      </c>
      <c r="L1146" s="1" t="s">
        <v>16</v>
      </c>
      <c r="M1146" s="1" t="s">
        <v>16</v>
      </c>
      <c r="N1146" s="1" t="s">
        <v>16</v>
      </c>
      <c r="O1146" s="1">
        <v>71.2</v>
      </c>
      <c r="P1146" s="1">
        <v>1.0</v>
      </c>
    </row>
    <row r="1147">
      <c r="A1147" s="1" t="s">
        <v>29</v>
      </c>
      <c r="B1147" s="1" t="s">
        <v>2206</v>
      </c>
      <c r="C1147" s="2" t="s">
        <v>2054</v>
      </c>
      <c r="D1147" s="1" t="s">
        <v>19</v>
      </c>
      <c r="E1147" s="3" t="str">
        <f>HYPERLINK("https://fyndiq.se/produkt/a1452abbd3164d4b/", "Xiaomi 10T Pro 5G - Härdat glas 9H - Super kvalitet 3D Skärmskydd")</f>
        <v>Xiaomi 10T Pro 5G - Härdat glas 9H - Super kvalitet 3D Skärmskydd</v>
      </c>
      <c r="F1147" s="1" t="s">
        <v>572</v>
      </c>
      <c r="G1147" s="2" t="s">
        <v>573</v>
      </c>
      <c r="H1147" s="1" t="s">
        <v>574</v>
      </c>
      <c r="I1147" s="1" t="s">
        <v>16</v>
      </c>
      <c r="J1147" s="1" t="s">
        <v>23</v>
      </c>
      <c r="K1147" s="1" t="s">
        <v>16</v>
      </c>
      <c r="L1147" s="1" t="s">
        <v>16</v>
      </c>
      <c r="M1147" s="1" t="s">
        <v>16</v>
      </c>
      <c r="N1147" s="1" t="s">
        <v>16</v>
      </c>
      <c r="O1147" s="1">
        <v>55.2</v>
      </c>
      <c r="P1147" s="1">
        <v>1.0</v>
      </c>
    </row>
    <row r="1148">
      <c r="A1148" s="1" t="s">
        <v>29</v>
      </c>
      <c r="B1148" s="1" t="s">
        <v>2207</v>
      </c>
      <c r="C1148" s="2" t="s">
        <v>2054</v>
      </c>
      <c r="D1148" s="1" t="s">
        <v>19</v>
      </c>
      <c r="E114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48" s="1" t="s">
        <v>204</v>
      </c>
      <c r="G1148" s="1" t="s">
        <v>205</v>
      </c>
      <c r="H1148" s="1" t="s">
        <v>206</v>
      </c>
      <c r="I1148" s="1" t="s">
        <v>16</v>
      </c>
      <c r="J1148" s="1" t="s">
        <v>23</v>
      </c>
      <c r="K1148" s="1" t="s">
        <v>16</v>
      </c>
      <c r="L1148" s="1" t="s">
        <v>16</v>
      </c>
      <c r="M1148" s="1" t="s">
        <v>16</v>
      </c>
      <c r="N1148" s="1" t="s">
        <v>16</v>
      </c>
      <c r="O1148" s="1">
        <v>71.2</v>
      </c>
      <c r="P1148" s="1">
        <v>1.0</v>
      </c>
    </row>
    <row r="1149">
      <c r="A1149" s="1" t="s">
        <v>29</v>
      </c>
      <c r="B1149" s="1" t="s">
        <v>2208</v>
      </c>
      <c r="C1149" s="2" t="s">
        <v>2054</v>
      </c>
      <c r="D1149" s="1" t="s">
        <v>19</v>
      </c>
      <c r="E1149" s="3" t="str">
        <f>HYPERLINK("https://fyndiq.se/produkt/e47f15c6dd6d4854/", "2-Pack Samsung A54 Skärmskydd - Härdat Glas 9H - Super kvalitet 3D")</f>
        <v>2-Pack Samsung A54 Skärmskydd - Härdat Glas 9H - Super kvalitet 3D</v>
      </c>
      <c r="F1149" s="1" t="s">
        <v>2209</v>
      </c>
      <c r="G1149" s="1" t="s">
        <v>2210</v>
      </c>
      <c r="H1149" s="1" t="s">
        <v>2211</v>
      </c>
      <c r="I1149" s="1" t="s">
        <v>16</v>
      </c>
      <c r="J1149" s="1" t="s">
        <v>23</v>
      </c>
      <c r="K1149" s="1" t="s">
        <v>16</v>
      </c>
      <c r="L1149" s="1" t="s">
        <v>16</v>
      </c>
      <c r="M1149" s="1" t="s">
        <v>16</v>
      </c>
      <c r="N1149" s="1" t="s">
        <v>16</v>
      </c>
      <c r="O1149" s="1">
        <v>63.2</v>
      </c>
      <c r="P1149" s="1">
        <v>1.0</v>
      </c>
    </row>
    <row r="1150">
      <c r="A1150" s="1" t="s">
        <v>29</v>
      </c>
      <c r="B1150" s="1" t="s">
        <v>2212</v>
      </c>
      <c r="C1150" s="2" t="s">
        <v>2054</v>
      </c>
      <c r="D1150" s="1" t="s">
        <v>19</v>
      </c>
      <c r="E115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150" s="1" t="s">
        <v>508</v>
      </c>
      <c r="G1150" s="1" t="s">
        <v>509</v>
      </c>
      <c r="H1150" s="1" t="s">
        <v>510</v>
      </c>
      <c r="I1150" s="1" t="s">
        <v>16</v>
      </c>
      <c r="J1150" s="1" t="s">
        <v>23</v>
      </c>
      <c r="K1150" s="1" t="s">
        <v>16</v>
      </c>
      <c r="L1150" s="1" t="s">
        <v>16</v>
      </c>
      <c r="M1150" s="1" t="s">
        <v>16</v>
      </c>
      <c r="N1150" s="1" t="s">
        <v>16</v>
      </c>
      <c r="O1150" s="1">
        <v>63.2</v>
      </c>
      <c r="P1150" s="1">
        <v>1.0</v>
      </c>
    </row>
    <row r="1151">
      <c r="A1151" s="1" t="s">
        <v>29</v>
      </c>
      <c r="B1151" s="1" t="s">
        <v>2213</v>
      </c>
      <c r="C1151" s="2" t="s">
        <v>2054</v>
      </c>
      <c r="D1151" s="1" t="s">
        <v>19</v>
      </c>
      <c r="E115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51" s="1" t="s">
        <v>103</v>
      </c>
      <c r="G1151" s="1" t="s">
        <v>104</v>
      </c>
      <c r="H1151" s="1" t="s">
        <v>105</v>
      </c>
      <c r="I1151" s="1" t="s">
        <v>16</v>
      </c>
      <c r="J1151" s="1" t="s">
        <v>23</v>
      </c>
      <c r="K1151" s="1" t="s">
        <v>16</v>
      </c>
      <c r="L1151" s="1" t="s">
        <v>16</v>
      </c>
      <c r="M1151" s="1" t="s">
        <v>16</v>
      </c>
      <c r="N1151" s="1" t="s">
        <v>16</v>
      </c>
      <c r="O1151" s="1">
        <v>63.2</v>
      </c>
      <c r="P1151" s="1">
        <v>1.0</v>
      </c>
    </row>
    <row r="1152">
      <c r="A1152" s="1" t="s">
        <v>29</v>
      </c>
      <c r="B1152" s="1" t="s">
        <v>2214</v>
      </c>
      <c r="C1152" s="2" t="s">
        <v>2054</v>
      </c>
      <c r="D1152" s="1" t="s">
        <v>19</v>
      </c>
      <c r="E1152" s="3" t="str">
        <f>HYPERLINK("https://fyndiq.se/produkt/9adf3a37026e4816/", "2 Pack Samsung Galaxy Note 20 Ultra -Härdat glas–Super kvalitet")</f>
        <v>2 Pack Samsung Galaxy Note 20 Ultra -Härdat glas–Super kvalitet</v>
      </c>
      <c r="F1152" s="1" t="s">
        <v>1043</v>
      </c>
      <c r="G1152" s="1" t="s">
        <v>1044</v>
      </c>
      <c r="H1152" s="1" t="s">
        <v>1045</v>
      </c>
      <c r="I1152" s="1" t="s">
        <v>16</v>
      </c>
      <c r="J1152" s="1" t="s">
        <v>23</v>
      </c>
      <c r="K1152" s="1" t="s">
        <v>16</v>
      </c>
      <c r="L1152" s="1" t="s">
        <v>16</v>
      </c>
      <c r="M1152" s="1" t="s">
        <v>16</v>
      </c>
      <c r="N1152" s="1" t="s">
        <v>16</v>
      </c>
      <c r="O1152" s="1">
        <v>63.2</v>
      </c>
      <c r="P1152" s="1">
        <v>1.0</v>
      </c>
    </row>
    <row r="1153">
      <c r="A1153" s="1" t="s">
        <v>29</v>
      </c>
      <c r="B1153" s="1" t="s">
        <v>2215</v>
      </c>
      <c r="C1153" s="2" t="s">
        <v>2054</v>
      </c>
      <c r="D1153" s="1" t="s">
        <v>19</v>
      </c>
      <c r="E1153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153" s="1" t="s">
        <v>1065</v>
      </c>
      <c r="G1153" s="1" t="s">
        <v>1066</v>
      </c>
      <c r="H1153" s="1" t="s">
        <v>1067</v>
      </c>
      <c r="I1153" s="1" t="s">
        <v>16</v>
      </c>
      <c r="J1153" s="1" t="s">
        <v>23</v>
      </c>
      <c r="K1153" s="1" t="s">
        <v>16</v>
      </c>
      <c r="L1153" s="1" t="s">
        <v>16</v>
      </c>
      <c r="M1153" s="1" t="s">
        <v>16</v>
      </c>
      <c r="N1153" s="1" t="s">
        <v>16</v>
      </c>
      <c r="O1153" s="1">
        <v>71.2</v>
      </c>
      <c r="P1153" s="1">
        <v>1.0</v>
      </c>
    </row>
    <row r="1154">
      <c r="A1154" s="1" t="s">
        <v>29</v>
      </c>
      <c r="B1154" s="1" t="s">
        <v>2216</v>
      </c>
      <c r="C1154" s="2" t="s">
        <v>2054</v>
      </c>
      <c r="D1154" s="1" t="s">
        <v>19</v>
      </c>
      <c r="E115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54" s="1" t="s">
        <v>729</v>
      </c>
      <c r="G1154" s="1" t="s">
        <v>730</v>
      </c>
      <c r="H1154" s="1" t="s">
        <v>731</v>
      </c>
      <c r="I1154" s="1" t="s">
        <v>16</v>
      </c>
      <c r="J1154" s="1" t="s">
        <v>23</v>
      </c>
      <c r="K1154" s="1" t="s">
        <v>16</v>
      </c>
      <c r="L1154" s="1" t="s">
        <v>16</v>
      </c>
      <c r="M1154" s="1" t="s">
        <v>16</v>
      </c>
      <c r="N1154" s="1" t="s">
        <v>16</v>
      </c>
      <c r="O1154" s="1">
        <v>63.2</v>
      </c>
      <c r="P1154" s="1">
        <v>1.0</v>
      </c>
    </row>
    <row r="1155">
      <c r="A1155" s="1" t="s">
        <v>29</v>
      </c>
      <c r="B1155" s="1" t="s">
        <v>2217</v>
      </c>
      <c r="C1155" s="2" t="s">
        <v>2054</v>
      </c>
      <c r="D1155" s="1" t="s">
        <v>19</v>
      </c>
      <c r="E1155" s="3" t="str">
        <f>HYPERLINK("https://fyndiq.se/produkt/860b7dade19d4d2f/", "2-Pack XIAOMI REDMI A3 Skärmskydd - Härdat Glas 9H - Super kvalitet 3D")</f>
        <v>2-Pack XIAOMI REDMI A3 Skärmskydd - Härdat Glas 9H - Super kvalitet 3D</v>
      </c>
      <c r="F1155" s="1" t="s">
        <v>200</v>
      </c>
      <c r="G1155" s="1" t="s">
        <v>201</v>
      </c>
      <c r="H1155" s="1" t="s">
        <v>202</v>
      </c>
      <c r="I1155" s="1" t="s">
        <v>16</v>
      </c>
      <c r="J1155" s="1" t="s">
        <v>23</v>
      </c>
      <c r="K1155" s="1" t="s">
        <v>16</v>
      </c>
      <c r="L1155" s="1" t="s">
        <v>16</v>
      </c>
      <c r="M1155" s="1" t="s">
        <v>16</v>
      </c>
      <c r="N1155" s="1" t="s">
        <v>16</v>
      </c>
      <c r="O1155" s="1">
        <v>63.2</v>
      </c>
      <c r="P1155" s="1">
        <v>1.0</v>
      </c>
    </row>
    <row r="1156">
      <c r="A1156" s="1" t="s">
        <v>29</v>
      </c>
      <c r="B1156" s="1" t="s">
        <v>2218</v>
      </c>
      <c r="C1156" s="2" t="s">
        <v>2054</v>
      </c>
      <c r="D1156" s="1" t="s">
        <v>19</v>
      </c>
      <c r="E1156" s="3" t="str">
        <f>HYPERLINK("https://fyndiq.se/produkt/93724848627e4e25/", "Xiaomi Redmi 13C 5G Transparent Skyddsfodral – Skydd med Extra Kant")</f>
        <v>Xiaomi Redmi 13C 5G Transparent Skyddsfodral – Skydd med Extra Kant</v>
      </c>
      <c r="F1156" s="1" t="s">
        <v>610</v>
      </c>
      <c r="G1156" s="1" t="s">
        <v>611</v>
      </c>
      <c r="H1156" s="1" t="s">
        <v>612</v>
      </c>
      <c r="I1156" s="1" t="s">
        <v>16</v>
      </c>
      <c r="J1156" s="1" t="s">
        <v>23</v>
      </c>
      <c r="K1156" s="1" t="s">
        <v>16</v>
      </c>
      <c r="L1156" s="1" t="s">
        <v>16</v>
      </c>
      <c r="M1156" s="1" t="s">
        <v>16</v>
      </c>
      <c r="N1156" s="1" t="s">
        <v>16</v>
      </c>
      <c r="O1156" s="1">
        <v>63.2</v>
      </c>
      <c r="P1156" s="1">
        <v>1.0</v>
      </c>
    </row>
    <row r="1157">
      <c r="A1157" s="1" t="s">
        <v>29</v>
      </c>
      <c r="B1157" s="1" t="s">
        <v>2219</v>
      </c>
      <c r="C1157" s="2" t="s">
        <v>2054</v>
      </c>
      <c r="D1157" s="1" t="s">
        <v>19</v>
      </c>
      <c r="E1157" s="3" t="str">
        <f>HYPERLINK("https://fyndiq.se/produkt/432d784756a84eff/", "2-Pack Samsung Galaxy S20FE - Härdat Glas-9H -Super kvalitet 3D")</f>
        <v>2-Pack Samsung Galaxy S20FE - Härdat Glas-9H -Super kvalitet 3D</v>
      </c>
      <c r="F1157" s="1" t="s">
        <v>1078</v>
      </c>
      <c r="G1157" s="1" t="s">
        <v>1079</v>
      </c>
      <c r="H1157" s="1" t="s">
        <v>1080</v>
      </c>
      <c r="I1157" s="1" t="s">
        <v>16</v>
      </c>
      <c r="J1157" s="1" t="s">
        <v>23</v>
      </c>
      <c r="K1157" s="1" t="s">
        <v>16</v>
      </c>
      <c r="L1157" s="1" t="s">
        <v>16</v>
      </c>
      <c r="M1157" s="1" t="s">
        <v>16</v>
      </c>
      <c r="N1157" s="1" t="s">
        <v>16</v>
      </c>
      <c r="O1157" s="1">
        <v>63.2</v>
      </c>
      <c r="P1157" s="1">
        <v>1.0</v>
      </c>
    </row>
    <row r="1158">
      <c r="A1158" s="1" t="s">
        <v>29</v>
      </c>
      <c r="B1158" s="1" t="s">
        <v>2220</v>
      </c>
      <c r="C1158" s="2" t="s">
        <v>2221</v>
      </c>
      <c r="D1158" s="1" t="s">
        <v>19</v>
      </c>
      <c r="E1158" s="3" t="str">
        <f>HYPERLINK("https://fyndiq.se/produkt/c745c55ca3af45fb/", "Skärmskydd IPhone 11 / XR - 3D härdat glas - hög kvalitet")</f>
        <v>Skärmskydd IPhone 11 / XR - 3D härdat glas - hög kvalitet</v>
      </c>
      <c r="F1158" s="1" t="s">
        <v>2222</v>
      </c>
      <c r="G1158" s="1" t="s">
        <v>2223</v>
      </c>
      <c r="H1158" s="1" t="s">
        <v>2224</v>
      </c>
      <c r="I1158" s="1" t="s">
        <v>16</v>
      </c>
      <c r="J1158" s="1" t="s">
        <v>23</v>
      </c>
      <c r="K1158" s="1" t="s">
        <v>16</v>
      </c>
      <c r="L1158" s="1" t="s">
        <v>16</v>
      </c>
      <c r="M1158" s="1" t="s">
        <v>16</v>
      </c>
      <c r="N1158" s="1" t="s">
        <v>16</v>
      </c>
      <c r="O1158" s="1">
        <v>47.2</v>
      </c>
      <c r="P1158" s="1">
        <v>1.0</v>
      </c>
    </row>
    <row r="1159">
      <c r="A1159" s="1" t="s">
        <v>29</v>
      </c>
      <c r="B1159" s="1" t="s">
        <v>2225</v>
      </c>
      <c r="C1159" s="2" t="s">
        <v>2221</v>
      </c>
      <c r="D1159" s="1" t="s">
        <v>19</v>
      </c>
      <c r="E1159" s="3" t="str">
        <f>HYPERLINK("https://fyndiq.se/produkt/4c221907d1254100/", "2-Pack Samsung A14 Skärmskydd - Härdat Glas 9H - Super kvalitet 3D")</f>
        <v>2-Pack Samsung A14 Skärmskydd - Härdat Glas 9H - Super kvalitet 3D</v>
      </c>
      <c r="F1159" s="1" t="s">
        <v>167</v>
      </c>
      <c r="G1159" s="1" t="s">
        <v>168</v>
      </c>
      <c r="H1159" s="1" t="s">
        <v>169</v>
      </c>
      <c r="I1159" s="1" t="s">
        <v>16</v>
      </c>
      <c r="J1159" s="1" t="s">
        <v>23</v>
      </c>
      <c r="K1159" s="1" t="s">
        <v>16</v>
      </c>
      <c r="L1159" s="1" t="s">
        <v>16</v>
      </c>
      <c r="M1159" s="1" t="s">
        <v>16</v>
      </c>
      <c r="N1159" s="1" t="s">
        <v>16</v>
      </c>
      <c r="O1159" s="1">
        <v>63.2</v>
      </c>
      <c r="P1159" s="1">
        <v>1.0</v>
      </c>
    </row>
    <row r="1160">
      <c r="A1160" s="1" t="s">
        <v>29</v>
      </c>
      <c r="B1160" s="1" t="s">
        <v>2226</v>
      </c>
      <c r="C1160" s="2" t="s">
        <v>2221</v>
      </c>
      <c r="D1160" s="1" t="s">
        <v>19</v>
      </c>
      <c r="E116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60" s="1" t="s">
        <v>103</v>
      </c>
      <c r="G1160" s="1" t="s">
        <v>104</v>
      </c>
      <c r="H1160" s="1" t="s">
        <v>105</v>
      </c>
      <c r="I1160" s="1" t="s">
        <v>16</v>
      </c>
      <c r="J1160" s="1" t="s">
        <v>23</v>
      </c>
      <c r="K1160" s="1" t="s">
        <v>16</v>
      </c>
      <c r="L1160" s="1" t="s">
        <v>16</v>
      </c>
      <c r="M1160" s="1" t="s">
        <v>16</v>
      </c>
      <c r="N1160" s="1" t="s">
        <v>16</v>
      </c>
      <c r="O1160" s="1">
        <v>63.2</v>
      </c>
      <c r="P1160" s="1">
        <v>1.0</v>
      </c>
    </row>
    <row r="1161">
      <c r="A1161" s="1" t="s">
        <v>29</v>
      </c>
      <c r="B1161" s="1" t="s">
        <v>2227</v>
      </c>
      <c r="C1161" s="2" t="s">
        <v>2221</v>
      </c>
      <c r="D1161" s="1" t="s">
        <v>19</v>
      </c>
      <c r="E1161" s="3" t="str">
        <f>HYPERLINK("https://fyndiq.se/produkt/5d384cc8795744b0/", "2-Pack Samsung A55 Skärmskydd i Härdat Glas")</f>
        <v>2-Pack Samsung A55 Skärmskydd i Härdat Glas</v>
      </c>
      <c r="F1161" s="1" t="s">
        <v>191</v>
      </c>
      <c r="G1161" s="1" t="s">
        <v>192</v>
      </c>
      <c r="H1161" s="1" t="s">
        <v>193</v>
      </c>
      <c r="I1161" s="1" t="s">
        <v>16</v>
      </c>
      <c r="J1161" s="1" t="s">
        <v>23</v>
      </c>
      <c r="K1161" s="1" t="s">
        <v>16</v>
      </c>
      <c r="L1161" s="1" t="s">
        <v>16</v>
      </c>
      <c r="M1161" s="1" t="s">
        <v>16</v>
      </c>
      <c r="N1161" s="1" t="s">
        <v>16</v>
      </c>
      <c r="O1161" s="1">
        <v>63.2</v>
      </c>
      <c r="P1161" s="1">
        <v>1.0</v>
      </c>
    </row>
    <row r="1162">
      <c r="A1162" s="1" t="s">
        <v>29</v>
      </c>
      <c r="B1162" s="1" t="s">
        <v>2228</v>
      </c>
      <c r="C1162" s="2" t="s">
        <v>2221</v>
      </c>
      <c r="D1162" s="1" t="s">
        <v>19</v>
      </c>
      <c r="E1162" s="3" t="str">
        <f>HYPERLINK("https://fyndiq.se/produkt/28799ed0373d40b4/", "2 Pack Galaxy S21 Ultra 5G- Härdat glas 9H - Super kvalitet 3D")</f>
        <v>2 Pack Galaxy S21 Ultra 5G- Härdat glas 9H - Super kvalitet 3D</v>
      </c>
      <c r="F1162" s="1" t="s">
        <v>272</v>
      </c>
      <c r="G1162" s="1" t="s">
        <v>273</v>
      </c>
      <c r="H1162" s="1" t="s">
        <v>274</v>
      </c>
      <c r="I1162" s="1" t="s">
        <v>16</v>
      </c>
      <c r="J1162" s="1" t="s">
        <v>23</v>
      </c>
      <c r="K1162" s="1" t="s">
        <v>16</v>
      </c>
      <c r="L1162" s="1" t="s">
        <v>16</v>
      </c>
      <c r="M1162" s="1" t="s">
        <v>16</v>
      </c>
      <c r="N1162" s="1" t="s">
        <v>16</v>
      </c>
      <c r="O1162" s="1">
        <v>63.2</v>
      </c>
      <c r="P1162" s="1">
        <v>1.0</v>
      </c>
    </row>
    <row r="1163">
      <c r="A1163" s="1" t="s">
        <v>29</v>
      </c>
      <c r="B1163" s="1" t="s">
        <v>2229</v>
      </c>
      <c r="C1163" s="2" t="s">
        <v>2221</v>
      </c>
      <c r="D1163" s="1" t="s">
        <v>19</v>
      </c>
      <c r="E1163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163" s="1" t="s">
        <v>71</v>
      </c>
      <c r="G1163" s="1" t="s">
        <v>72</v>
      </c>
      <c r="H1163" s="1" t="s">
        <v>73</v>
      </c>
      <c r="I1163" s="1" t="s">
        <v>16</v>
      </c>
      <c r="J1163" s="1" t="s">
        <v>23</v>
      </c>
      <c r="K1163" s="1" t="s">
        <v>16</v>
      </c>
      <c r="L1163" s="1" t="s">
        <v>16</v>
      </c>
      <c r="M1163" s="1" t="s">
        <v>16</v>
      </c>
      <c r="N1163" s="1" t="s">
        <v>16</v>
      </c>
      <c r="O1163" s="1">
        <v>63.2</v>
      </c>
      <c r="P1163" s="1">
        <v>1.0</v>
      </c>
    </row>
    <row r="1164">
      <c r="A1164" s="1" t="s">
        <v>29</v>
      </c>
      <c r="B1164" s="1" t="s">
        <v>2230</v>
      </c>
      <c r="C1164" s="2" t="s">
        <v>2221</v>
      </c>
      <c r="D1164" s="1" t="s">
        <v>19</v>
      </c>
      <c r="E1164" s="3" t="str">
        <f>HYPERLINK("https://fyndiq.se/produkt/acbd2f15758f4e1c/", "2-Pack Samsung A55 5G Skärmskydd i Härdat Glas")</f>
        <v>2-Pack Samsung A55 5G Skärmskydd i Härdat Glas</v>
      </c>
      <c r="F1164" s="1" t="s">
        <v>982</v>
      </c>
      <c r="G1164" s="1" t="s">
        <v>983</v>
      </c>
      <c r="H1164" s="1" t="s">
        <v>984</v>
      </c>
      <c r="I1164" s="1" t="s">
        <v>16</v>
      </c>
      <c r="J1164" s="1" t="s">
        <v>23</v>
      </c>
      <c r="K1164" s="1" t="s">
        <v>16</v>
      </c>
      <c r="L1164" s="1" t="s">
        <v>16</v>
      </c>
      <c r="M1164" s="1" t="s">
        <v>16</v>
      </c>
      <c r="N1164" s="1" t="s">
        <v>16</v>
      </c>
      <c r="O1164" s="1">
        <v>63.2</v>
      </c>
      <c r="P1164" s="1">
        <v>1.0</v>
      </c>
    </row>
    <row r="1165">
      <c r="A1165" s="1" t="s">
        <v>29</v>
      </c>
      <c r="B1165" s="1" t="s">
        <v>2231</v>
      </c>
      <c r="C1165" s="2" t="s">
        <v>2221</v>
      </c>
      <c r="D1165" s="1" t="s">
        <v>19</v>
      </c>
      <c r="E1165" s="3" t="str">
        <f>HYPERLINK("https://fyndiq.se/produkt/e979d771c214497d/", "2-Pack Samsung Galaxy A32 5G - Härdat Glas 9H - Super Kvalitet")</f>
        <v>2-Pack Samsung Galaxy A32 5G - Härdat Glas 9H - Super Kvalitet</v>
      </c>
      <c r="F1165" s="1" t="s">
        <v>2232</v>
      </c>
      <c r="G1165" s="1" t="s">
        <v>2233</v>
      </c>
      <c r="H1165" s="1" t="s">
        <v>2234</v>
      </c>
      <c r="I1165" s="1" t="s">
        <v>16</v>
      </c>
      <c r="J1165" s="1" t="s">
        <v>23</v>
      </c>
      <c r="K1165" s="1" t="s">
        <v>16</v>
      </c>
      <c r="L1165" s="1" t="s">
        <v>16</v>
      </c>
      <c r="M1165" s="1" t="s">
        <v>16</v>
      </c>
      <c r="N1165" s="1" t="s">
        <v>16</v>
      </c>
      <c r="O1165" s="1">
        <v>63.2</v>
      </c>
      <c r="P1165" s="1">
        <v>1.0</v>
      </c>
    </row>
    <row r="1166">
      <c r="A1166" s="1" t="s">
        <v>29</v>
      </c>
      <c r="B1166" s="1" t="s">
        <v>2235</v>
      </c>
      <c r="C1166" s="2" t="s">
        <v>2221</v>
      </c>
      <c r="D1166" s="1" t="s">
        <v>19</v>
      </c>
      <c r="E1166" s="3" t="str">
        <f>HYPERLINK("https://fyndiq.se/produkt/dfe28e565d2e4c8d/", "2 Pack Samsung S21 FE - 9H Härdat Glass - Super Kvalitet 3D")</f>
        <v>2 Pack Samsung S21 FE - 9H Härdat Glass - Super Kvalitet 3D</v>
      </c>
      <c r="F1166" s="1" t="s">
        <v>276</v>
      </c>
      <c r="G1166" s="1" t="s">
        <v>277</v>
      </c>
      <c r="H1166" s="1" t="s">
        <v>278</v>
      </c>
      <c r="I1166" s="1" t="s">
        <v>16</v>
      </c>
      <c r="J1166" s="1" t="s">
        <v>23</v>
      </c>
      <c r="K1166" s="1" t="s">
        <v>16</v>
      </c>
      <c r="L1166" s="1" t="s">
        <v>16</v>
      </c>
      <c r="M1166" s="1" t="s">
        <v>16</v>
      </c>
      <c r="N1166" s="1" t="s">
        <v>16</v>
      </c>
      <c r="O1166" s="1">
        <v>63.2</v>
      </c>
      <c r="P1166" s="1">
        <v>2.0</v>
      </c>
    </row>
    <row r="1167">
      <c r="A1167" s="1" t="s">
        <v>29</v>
      </c>
      <c r="B1167" s="1" t="s">
        <v>2236</v>
      </c>
      <c r="C1167" s="2" t="s">
        <v>2221</v>
      </c>
      <c r="D1167" s="1" t="s">
        <v>19</v>
      </c>
      <c r="E1167" s="3" t="str">
        <f>HYPERLINK("https://fyndiq.se/produkt/c26c9ffef37a436a/", "2-Pack Samsung A35 5G Skärmskydd i Härdat Glas")</f>
        <v>2-Pack Samsung A35 5G Skärmskydd i Härdat Glas</v>
      </c>
      <c r="F1167" s="1" t="s">
        <v>432</v>
      </c>
      <c r="G1167" s="1" t="s">
        <v>433</v>
      </c>
      <c r="H1167" s="1" t="s">
        <v>434</v>
      </c>
      <c r="I1167" s="1" t="s">
        <v>16</v>
      </c>
      <c r="J1167" s="1" t="s">
        <v>23</v>
      </c>
      <c r="K1167" s="1" t="s">
        <v>16</v>
      </c>
      <c r="L1167" s="1" t="s">
        <v>16</v>
      </c>
      <c r="M1167" s="1" t="s">
        <v>16</v>
      </c>
      <c r="N1167" s="1" t="s">
        <v>16</v>
      </c>
      <c r="O1167" s="1">
        <v>63.2</v>
      </c>
      <c r="P1167" s="1">
        <v>2.0</v>
      </c>
    </row>
    <row r="1168">
      <c r="A1168" s="1" t="s">
        <v>29</v>
      </c>
      <c r="B1168" s="1" t="s">
        <v>2237</v>
      </c>
      <c r="C1168" s="2" t="s">
        <v>2221</v>
      </c>
      <c r="D1168" s="1" t="s">
        <v>19</v>
      </c>
      <c r="E1168" s="3" t="str">
        <f>HYPERLINK("https://fyndiq.se/produkt/54fb3b61f3c44a31/", "2 Pack iPhone 8 Plus Svart - Härdat Glas 9H - Super Kvalitet 3D")</f>
        <v>2 Pack iPhone 8 Plus Svart - Härdat Glas 9H - Super Kvalitet 3D</v>
      </c>
      <c r="F1168" s="1" t="s">
        <v>535</v>
      </c>
      <c r="G1168" s="1" t="s">
        <v>536</v>
      </c>
      <c r="H1168" s="1" t="s">
        <v>537</v>
      </c>
      <c r="I1168" s="1" t="s">
        <v>16</v>
      </c>
      <c r="J1168" s="1" t="s">
        <v>23</v>
      </c>
      <c r="K1168" s="1" t="s">
        <v>16</v>
      </c>
      <c r="L1168" s="1" t="s">
        <v>16</v>
      </c>
      <c r="M1168" s="1" t="s">
        <v>16</v>
      </c>
      <c r="N1168" s="1" t="s">
        <v>16</v>
      </c>
      <c r="O1168" s="1">
        <v>55.2</v>
      </c>
      <c r="P1168" s="1">
        <v>1.0</v>
      </c>
    </row>
    <row r="1169">
      <c r="A1169" s="1" t="s">
        <v>29</v>
      </c>
      <c r="B1169" s="1" t="s">
        <v>2238</v>
      </c>
      <c r="C1169" s="2" t="s">
        <v>2221</v>
      </c>
      <c r="D1169" s="1" t="s">
        <v>19</v>
      </c>
      <c r="E1169" s="3" t="str">
        <f>HYPERLINK("https://fyndiq.se/produkt/e4b87757208946c3/", "2-Pack Samsung S10E Skärmskydd - Härdat Glas 9H - Super kvalitet 3D")</f>
        <v>2-Pack Samsung S10E Skärmskydd - Härdat Glas 9H - Super kvalitet 3D</v>
      </c>
      <c r="F1169" s="1" t="s">
        <v>95</v>
      </c>
      <c r="G1169" s="1" t="s">
        <v>96</v>
      </c>
      <c r="H1169" s="1" t="s">
        <v>97</v>
      </c>
      <c r="I1169" s="1" t="s">
        <v>16</v>
      </c>
      <c r="J1169" s="1" t="s">
        <v>23</v>
      </c>
      <c r="K1169" s="1" t="s">
        <v>16</v>
      </c>
      <c r="L1169" s="1" t="s">
        <v>16</v>
      </c>
      <c r="M1169" s="1" t="s">
        <v>16</v>
      </c>
      <c r="N1169" s="1" t="s">
        <v>16</v>
      </c>
      <c r="O1169" s="1">
        <v>63.2</v>
      </c>
      <c r="P1169" s="1">
        <v>1.0</v>
      </c>
    </row>
    <row r="1170">
      <c r="A1170" s="1" t="s">
        <v>29</v>
      </c>
      <c r="B1170" s="1" t="s">
        <v>2239</v>
      </c>
      <c r="C1170" s="2" t="s">
        <v>2221</v>
      </c>
      <c r="D1170" s="1" t="s">
        <v>19</v>
      </c>
      <c r="E117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70" s="1" t="s">
        <v>258</v>
      </c>
      <c r="G1170" s="1" t="s">
        <v>259</v>
      </c>
      <c r="H1170" s="1" t="s">
        <v>260</v>
      </c>
      <c r="I1170" s="1" t="s">
        <v>16</v>
      </c>
      <c r="J1170" s="1" t="s">
        <v>23</v>
      </c>
      <c r="K1170" s="1" t="s">
        <v>16</v>
      </c>
      <c r="L1170" s="1" t="s">
        <v>16</v>
      </c>
      <c r="M1170" s="1" t="s">
        <v>16</v>
      </c>
      <c r="N1170" s="1" t="s">
        <v>16</v>
      </c>
      <c r="O1170" s="1">
        <v>63.2</v>
      </c>
      <c r="P1170" s="1">
        <v>1.0</v>
      </c>
    </row>
    <row r="1171">
      <c r="A1171" s="1" t="s">
        <v>29</v>
      </c>
      <c r="B1171" s="1" t="s">
        <v>2240</v>
      </c>
      <c r="C1171" s="2" t="s">
        <v>2221</v>
      </c>
      <c r="D1171" s="1" t="s">
        <v>19</v>
      </c>
      <c r="E117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71" s="1" t="s">
        <v>729</v>
      </c>
      <c r="G1171" s="1" t="s">
        <v>730</v>
      </c>
      <c r="H1171" s="1" t="s">
        <v>731</v>
      </c>
      <c r="I1171" s="1" t="s">
        <v>16</v>
      </c>
      <c r="J1171" s="1" t="s">
        <v>23</v>
      </c>
      <c r="K1171" s="1" t="s">
        <v>16</v>
      </c>
      <c r="L1171" s="1" t="s">
        <v>16</v>
      </c>
      <c r="M1171" s="1" t="s">
        <v>16</v>
      </c>
      <c r="N1171" s="1" t="s">
        <v>16</v>
      </c>
      <c r="O1171" s="1">
        <v>63.2</v>
      </c>
      <c r="P1171" s="1">
        <v>1.0</v>
      </c>
    </row>
    <row r="1172">
      <c r="A1172" s="1" t="s">
        <v>29</v>
      </c>
      <c r="B1172" s="1" t="s">
        <v>2241</v>
      </c>
      <c r="C1172" s="2" t="s">
        <v>2221</v>
      </c>
      <c r="D1172" s="1" t="s">
        <v>19</v>
      </c>
      <c r="E1172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172" s="1" t="s">
        <v>2242</v>
      </c>
      <c r="G1172" s="1" t="s">
        <v>2243</v>
      </c>
      <c r="H1172" s="1" t="s">
        <v>2244</v>
      </c>
      <c r="I1172" s="1" t="s">
        <v>16</v>
      </c>
      <c r="J1172" s="1" t="s">
        <v>23</v>
      </c>
      <c r="K1172" s="1" t="s">
        <v>16</v>
      </c>
      <c r="L1172" s="1" t="s">
        <v>16</v>
      </c>
      <c r="M1172" s="1" t="s">
        <v>16</v>
      </c>
      <c r="N1172" s="1" t="s">
        <v>16</v>
      </c>
      <c r="O1172" s="1">
        <v>63.2</v>
      </c>
      <c r="P1172" s="1">
        <v>1.0</v>
      </c>
    </row>
    <row r="1173">
      <c r="A1173" s="1" t="s">
        <v>29</v>
      </c>
      <c r="B1173" s="1" t="s">
        <v>2245</v>
      </c>
      <c r="C1173" s="2" t="s">
        <v>2221</v>
      </c>
      <c r="D1173" s="1" t="s">
        <v>19</v>
      </c>
      <c r="E117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73" s="1" t="s">
        <v>103</v>
      </c>
      <c r="G1173" s="1" t="s">
        <v>104</v>
      </c>
      <c r="H1173" s="1" t="s">
        <v>105</v>
      </c>
      <c r="I1173" s="1" t="s">
        <v>16</v>
      </c>
      <c r="J1173" s="1" t="s">
        <v>23</v>
      </c>
      <c r="K1173" s="1" t="s">
        <v>16</v>
      </c>
      <c r="L1173" s="1" t="s">
        <v>16</v>
      </c>
      <c r="M1173" s="1" t="s">
        <v>16</v>
      </c>
      <c r="N1173" s="1" t="s">
        <v>16</v>
      </c>
      <c r="O1173" s="1">
        <v>63.2</v>
      </c>
      <c r="P1173" s="1">
        <v>1.0</v>
      </c>
    </row>
    <row r="1174">
      <c r="A1174" s="1" t="s">
        <v>29</v>
      </c>
      <c r="B1174" s="1" t="s">
        <v>2246</v>
      </c>
      <c r="C1174" s="2" t="s">
        <v>2221</v>
      </c>
      <c r="D1174" s="1" t="s">
        <v>19</v>
      </c>
      <c r="E117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74" s="1" t="s">
        <v>539</v>
      </c>
      <c r="G1174" s="1" t="s">
        <v>540</v>
      </c>
      <c r="H1174" s="1" t="s">
        <v>541</v>
      </c>
      <c r="I1174" s="1" t="s">
        <v>1311</v>
      </c>
      <c r="J1174" s="1" t="s">
        <v>23</v>
      </c>
      <c r="K1174" s="1" t="s">
        <v>16</v>
      </c>
      <c r="L1174" s="1" t="s">
        <v>16</v>
      </c>
      <c r="M1174" s="1" t="s">
        <v>16</v>
      </c>
      <c r="N1174" s="1" t="s">
        <v>16</v>
      </c>
      <c r="O1174" s="1">
        <v>95.2</v>
      </c>
      <c r="P1174" s="1">
        <v>1.0</v>
      </c>
    </row>
    <row r="1175">
      <c r="A1175" s="1" t="s">
        <v>29</v>
      </c>
      <c r="B1175" s="1" t="s">
        <v>2247</v>
      </c>
      <c r="C1175" s="2" t="s">
        <v>2221</v>
      </c>
      <c r="D1175" s="1" t="s">
        <v>19</v>
      </c>
      <c r="E1175" s="3" t="str">
        <f>HYPERLINK("https://fyndiq.se/produkt/309789ffde48437d/", "3 Pack 1,2M USB-C Type-C Laddkabel Quick Charge 18W Vit")</f>
        <v>3 Pack 1,2M USB-C Type-C Laddkabel Quick Charge 18W Vit</v>
      </c>
      <c r="F1175" s="1" t="s">
        <v>2248</v>
      </c>
      <c r="G1175" s="1" t="s">
        <v>2249</v>
      </c>
      <c r="H1175" s="1" t="s">
        <v>2250</v>
      </c>
      <c r="I1175" s="1" t="s">
        <v>16</v>
      </c>
      <c r="J1175" s="1" t="s">
        <v>23</v>
      </c>
      <c r="K1175" s="1" t="s">
        <v>16</v>
      </c>
      <c r="L1175" s="1" t="s">
        <v>16</v>
      </c>
      <c r="M1175" s="1" t="s">
        <v>16</v>
      </c>
      <c r="N1175" s="1" t="s">
        <v>16</v>
      </c>
      <c r="O1175" s="1">
        <v>79.2</v>
      </c>
      <c r="P1175" s="1">
        <v>1.0</v>
      </c>
    </row>
    <row r="1176">
      <c r="A1176" s="1" t="s">
        <v>29</v>
      </c>
      <c r="B1176" s="1" t="s">
        <v>2251</v>
      </c>
      <c r="C1176" s="2" t="s">
        <v>2221</v>
      </c>
      <c r="D1176" s="1" t="s">
        <v>19</v>
      </c>
      <c r="E1176" s="3" t="str">
        <f t="shared" ref="E1176:E1177" si="12">HYPERLINK("https://fyndiq.se/produkt/08d44de1ca3946df/", "2-Pack Samsung Galaxy S10 - Härdat Glas 9H – 3D Skärmskydd - Super kvalitet")</f>
        <v>2-Pack Samsung Galaxy S10 - Härdat Glas 9H – 3D Skärmskydd - Super kvalitet</v>
      </c>
      <c r="F1176" s="1" t="s">
        <v>729</v>
      </c>
      <c r="G1176" s="1" t="s">
        <v>730</v>
      </c>
      <c r="H1176" s="1" t="s">
        <v>731</v>
      </c>
      <c r="I1176" s="1" t="s">
        <v>16</v>
      </c>
      <c r="J1176" s="1" t="s">
        <v>23</v>
      </c>
      <c r="K1176" s="1" t="s">
        <v>16</v>
      </c>
      <c r="L1176" s="1" t="s">
        <v>16</v>
      </c>
      <c r="M1176" s="1" t="s">
        <v>16</v>
      </c>
      <c r="N1176" s="1" t="s">
        <v>16</v>
      </c>
      <c r="O1176" s="1">
        <v>63.2</v>
      </c>
      <c r="P1176" s="1">
        <v>1.0</v>
      </c>
    </row>
    <row r="1177">
      <c r="A1177" s="1" t="s">
        <v>29</v>
      </c>
      <c r="B1177" s="1" t="s">
        <v>2252</v>
      </c>
      <c r="C1177" s="2" t="s">
        <v>2221</v>
      </c>
      <c r="D1177" s="1" t="s">
        <v>19</v>
      </c>
      <c r="E1177" s="3" t="str">
        <f t="shared" si="12"/>
        <v>2-Pack Samsung Galaxy S10 - Härdat Glas 9H – 3D Skärmskydd - Super kvalitet</v>
      </c>
      <c r="F1177" s="1" t="s">
        <v>729</v>
      </c>
      <c r="G1177" s="1" t="s">
        <v>730</v>
      </c>
      <c r="H1177" s="1" t="s">
        <v>731</v>
      </c>
      <c r="I1177" s="1" t="s">
        <v>16</v>
      </c>
      <c r="J1177" s="1" t="s">
        <v>23</v>
      </c>
      <c r="K1177" s="1" t="s">
        <v>16</v>
      </c>
      <c r="L1177" s="1" t="s">
        <v>16</v>
      </c>
      <c r="M1177" s="1" t="s">
        <v>16</v>
      </c>
      <c r="N1177" s="1" t="s">
        <v>16</v>
      </c>
      <c r="O1177" s="1">
        <v>63.2</v>
      </c>
      <c r="P1177" s="1">
        <v>1.0</v>
      </c>
    </row>
    <row r="1178">
      <c r="A1178" s="1" t="s">
        <v>29</v>
      </c>
      <c r="B1178" s="1" t="s">
        <v>2253</v>
      </c>
      <c r="C1178" s="2" t="s">
        <v>2221</v>
      </c>
      <c r="D1178" s="1" t="s">
        <v>19</v>
      </c>
      <c r="E1178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178" s="1" t="s">
        <v>163</v>
      </c>
      <c r="G1178" s="1" t="s">
        <v>164</v>
      </c>
      <c r="H1178" s="1" t="s">
        <v>165</v>
      </c>
      <c r="I1178" s="1" t="s">
        <v>16</v>
      </c>
      <c r="J1178" s="1" t="s">
        <v>23</v>
      </c>
      <c r="K1178" s="1" t="s">
        <v>16</v>
      </c>
      <c r="L1178" s="1" t="s">
        <v>16</v>
      </c>
      <c r="M1178" s="1" t="s">
        <v>16</v>
      </c>
      <c r="N1178" s="1" t="s">
        <v>16</v>
      </c>
      <c r="O1178" s="1">
        <v>63.2</v>
      </c>
      <c r="P1178" s="1">
        <v>1.0</v>
      </c>
    </row>
    <row r="1179">
      <c r="A1179" s="1" t="s">
        <v>29</v>
      </c>
      <c r="B1179" s="1" t="s">
        <v>2254</v>
      </c>
      <c r="C1179" s="2" t="s">
        <v>2221</v>
      </c>
      <c r="D1179" s="1" t="s">
        <v>19</v>
      </c>
      <c r="E1179" s="3" t="str">
        <f>HYPERLINK("https://fyndiq.se/produkt/2477583187264ece/", "2-Pack Samsung S20 - 9H Härdat Glass - Top Kvalitet")</f>
        <v>2-Pack Samsung S20 - 9H Härdat Glass - Top Kvalitet</v>
      </c>
      <c r="F1179" s="1" t="s">
        <v>124</v>
      </c>
      <c r="G1179" s="1" t="s">
        <v>125</v>
      </c>
      <c r="H1179" s="1" t="s">
        <v>126</v>
      </c>
      <c r="I1179" s="1" t="s">
        <v>16</v>
      </c>
      <c r="J1179" s="1" t="s">
        <v>23</v>
      </c>
      <c r="K1179" s="1" t="s">
        <v>16</v>
      </c>
      <c r="L1179" s="1" t="s">
        <v>16</v>
      </c>
      <c r="M1179" s="1" t="s">
        <v>16</v>
      </c>
      <c r="N1179" s="1" t="s">
        <v>16</v>
      </c>
      <c r="O1179" s="1">
        <v>63.2</v>
      </c>
      <c r="P1179" s="1">
        <v>1.0</v>
      </c>
    </row>
    <row r="1180">
      <c r="A1180" s="1" t="s">
        <v>29</v>
      </c>
      <c r="B1180" s="1" t="s">
        <v>2255</v>
      </c>
      <c r="C1180" s="2" t="s">
        <v>2221</v>
      </c>
      <c r="D1180" s="1" t="s">
        <v>19</v>
      </c>
      <c r="E1180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180" s="1" t="s">
        <v>71</v>
      </c>
      <c r="G1180" s="1" t="s">
        <v>72</v>
      </c>
      <c r="H1180" s="1" t="s">
        <v>73</v>
      </c>
      <c r="I1180" s="1" t="s">
        <v>16</v>
      </c>
      <c r="J1180" s="1" t="s">
        <v>23</v>
      </c>
      <c r="K1180" s="1" t="s">
        <v>16</v>
      </c>
      <c r="L1180" s="1" t="s">
        <v>16</v>
      </c>
      <c r="M1180" s="1" t="s">
        <v>16</v>
      </c>
      <c r="N1180" s="1" t="s">
        <v>16</v>
      </c>
      <c r="O1180" s="1">
        <v>63.2</v>
      </c>
      <c r="P1180" s="1">
        <v>1.0</v>
      </c>
    </row>
    <row r="1181">
      <c r="A1181" s="1" t="s">
        <v>29</v>
      </c>
      <c r="B1181" s="1" t="s">
        <v>2256</v>
      </c>
      <c r="C1181" s="2" t="s">
        <v>2221</v>
      </c>
      <c r="D1181" s="1" t="s">
        <v>19</v>
      </c>
      <c r="E1181" s="3" t="str">
        <f>HYPERLINK("https://fyndiq.se/produkt/ba1f4d43e8c245d5/", "2-Pack Motorola Moto G50 - Härdat Glas 9H - Super kvalitet 3D")</f>
        <v>2-Pack Motorola Moto G50 - Härdat Glas 9H - Super kvalitet 3D</v>
      </c>
      <c r="F1181" s="1" t="s">
        <v>2257</v>
      </c>
      <c r="G1181" s="1" t="s">
        <v>2258</v>
      </c>
      <c r="H1181" s="1" t="s">
        <v>2259</v>
      </c>
      <c r="I1181" s="1" t="s">
        <v>16</v>
      </c>
      <c r="J1181" s="1" t="s">
        <v>23</v>
      </c>
      <c r="K1181" s="1" t="s">
        <v>16</v>
      </c>
      <c r="L1181" s="1" t="s">
        <v>16</v>
      </c>
      <c r="M1181" s="1" t="s">
        <v>16</v>
      </c>
      <c r="N1181" s="1" t="s">
        <v>16</v>
      </c>
      <c r="O1181" s="1">
        <v>63.2</v>
      </c>
      <c r="P1181" s="1">
        <v>1.0</v>
      </c>
    </row>
    <row r="1182">
      <c r="A1182" s="1" t="s">
        <v>29</v>
      </c>
      <c r="B1182" s="1" t="s">
        <v>2260</v>
      </c>
      <c r="C1182" s="2" t="s">
        <v>2221</v>
      </c>
      <c r="D1182" s="1" t="s">
        <v>19</v>
      </c>
      <c r="E1182" s="3" t="str">
        <f>HYPERLINK("https://fyndiq.se/produkt/95efd29ff0ba45b9/", "2-Pack Samsung Galaxy A04s - Härdat Glas 9H-Super Kvalitet 3D")</f>
        <v>2-Pack Samsung Galaxy A04s - Härdat Glas 9H-Super Kvalitet 3D</v>
      </c>
      <c r="F1182" s="1" t="s">
        <v>2024</v>
      </c>
      <c r="G1182" s="1" t="s">
        <v>2025</v>
      </c>
      <c r="H1182" s="1" t="s">
        <v>2026</v>
      </c>
      <c r="I1182" s="1" t="s">
        <v>16</v>
      </c>
      <c r="J1182" s="1" t="s">
        <v>23</v>
      </c>
      <c r="K1182" s="1" t="s">
        <v>16</v>
      </c>
      <c r="L1182" s="1" t="s">
        <v>16</v>
      </c>
      <c r="M1182" s="1" t="s">
        <v>16</v>
      </c>
      <c r="N1182" s="1" t="s">
        <v>16</v>
      </c>
      <c r="O1182" s="1">
        <v>63.2</v>
      </c>
      <c r="P1182" s="1">
        <v>1.0</v>
      </c>
    </row>
    <row r="1183">
      <c r="A1183" s="1" t="s">
        <v>29</v>
      </c>
      <c r="B1183" s="1" t="s">
        <v>2261</v>
      </c>
      <c r="C1183" s="2" t="s">
        <v>2221</v>
      </c>
      <c r="D1183" s="1" t="s">
        <v>19</v>
      </c>
      <c r="E1183" s="3" t="str">
        <f>HYPERLINK("https://fyndiq.se/produkt/9e488e35f28b4b0b/", "2-Pack GOOGLE PIXEL 6A Skärmskydd - Härdat Glas 9H - Super kvalitet 3D")</f>
        <v>2-Pack GOOGLE PIXEL 6A Skärmskydd - Härdat Glas 9H - Super kvalitet 3D</v>
      </c>
      <c r="F1183" s="1" t="s">
        <v>196</v>
      </c>
      <c r="G1183" s="1" t="s">
        <v>197</v>
      </c>
      <c r="H1183" s="1" t="s">
        <v>198</v>
      </c>
      <c r="I1183" s="1" t="s">
        <v>16</v>
      </c>
      <c r="J1183" s="1" t="s">
        <v>23</v>
      </c>
      <c r="K1183" s="1" t="s">
        <v>16</v>
      </c>
      <c r="L1183" s="1" t="s">
        <v>16</v>
      </c>
      <c r="M1183" s="1" t="s">
        <v>16</v>
      </c>
      <c r="N1183" s="1" t="s">
        <v>16</v>
      </c>
      <c r="O1183" s="1">
        <v>63.2</v>
      </c>
      <c r="P1183" s="1">
        <v>1.0</v>
      </c>
    </row>
    <row r="1184">
      <c r="A1184" s="1" t="s">
        <v>29</v>
      </c>
      <c r="B1184" s="1" t="s">
        <v>2262</v>
      </c>
      <c r="C1184" s="2" t="s">
        <v>2221</v>
      </c>
      <c r="D1184" s="1" t="s">
        <v>19</v>
      </c>
      <c r="E1184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184" s="1" t="s">
        <v>2263</v>
      </c>
      <c r="G1184" s="1" t="s">
        <v>2264</v>
      </c>
      <c r="H1184" s="1" t="s">
        <v>2265</v>
      </c>
      <c r="I1184" s="1" t="s">
        <v>16</v>
      </c>
      <c r="J1184" s="1" t="s">
        <v>23</v>
      </c>
      <c r="K1184" s="1" t="s">
        <v>16</v>
      </c>
      <c r="L1184" s="1" t="s">
        <v>16</v>
      </c>
      <c r="M1184" s="1" t="s">
        <v>16</v>
      </c>
      <c r="N1184" s="1" t="s">
        <v>16</v>
      </c>
      <c r="O1184" s="1">
        <v>71.2</v>
      </c>
      <c r="P1184" s="1">
        <v>1.0</v>
      </c>
    </row>
    <row r="1185">
      <c r="A1185" s="1" t="s">
        <v>29</v>
      </c>
      <c r="B1185" s="1" t="s">
        <v>2266</v>
      </c>
      <c r="C1185" s="2" t="s">
        <v>2221</v>
      </c>
      <c r="D1185" s="1" t="s">
        <v>19</v>
      </c>
      <c r="E1185" s="3" t="str">
        <f>HYPERLINK("https://fyndiq.se/produkt/e0b5cbce33334680/", "2 Pack Sony Xperia 10 IV - Härdat glas 9H -Super Kvalitet 3D")</f>
        <v>2 Pack Sony Xperia 10 IV - Härdat glas 9H -Super Kvalitet 3D</v>
      </c>
      <c r="F1185" s="1" t="s">
        <v>250</v>
      </c>
      <c r="G1185" s="1" t="s">
        <v>251</v>
      </c>
      <c r="H1185" s="1" t="s">
        <v>252</v>
      </c>
      <c r="I1185" s="1" t="s">
        <v>16</v>
      </c>
      <c r="J1185" s="1" t="s">
        <v>23</v>
      </c>
      <c r="K1185" s="1" t="s">
        <v>16</v>
      </c>
      <c r="L1185" s="1" t="s">
        <v>16</v>
      </c>
      <c r="M1185" s="1" t="s">
        <v>16</v>
      </c>
      <c r="N1185" s="1" t="s">
        <v>16</v>
      </c>
      <c r="O1185" s="1">
        <v>71.2</v>
      </c>
      <c r="P1185" s="1">
        <v>1.0</v>
      </c>
    </row>
    <row r="1186">
      <c r="A1186" s="1" t="s">
        <v>29</v>
      </c>
      <c r="B1186" s="1" t="s">
        <v>2267</v>
      </c>
      <c r="C1186" s="2" t="s">
        <v>2221</v>
      </c>
      <c r="D1186" s="1" t="s">
        <v>19</v>
      </c>
      <c r="E118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186" s="1" t="s">
        <v>26</v>
      </c>
      <c r="G1186" s="1" t="s">
        <v>27</v>
      </c>
      <c r="H1186" s="1" t="s">
        <v>28</v>
      </c>
      <c r="I1186" s="1" t="s">
        <v>16</v>
      </c>
      <c r="J1186" s="1" t="s">
        <v>23</v>
      </c>
      <c r="K1186" s="1" t="s">
        <v>16</v>
      </c>
      <c r="L1186" s="1" t="s">
        <v>16</v>
      </c>
      <c r="M1186" s="1" t="s">
        <v>16</v>
      </c>
      <c r="N1186" s="1" t="s">
        <v>16</v>
      </c>
      <c r="O1186" s="1">
        <v>71.2</v>
      </c>
      <c r="P1186" s="1">
        <v>1.0</v>
      </c>
    </row>
    <row r="1187">
      <c r="A1187" s="1" t="s">
        <v>29</v>
      </c>
      <c r="B1187" s="1" t="s">
        <v>2268</v>
      </c>
      <c r="C1187" s="2" t="s">
        <v>2221</v>
      </c>
      <c r="D1187" s="1" t="s">
        <v>19</v>
      </c>
      <c r="E118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87" s="1" t="s">
        <v>204</v>
      </c>
      <c r="G1187" s="1" t="s">
        <v>205</v>
      </c>
      <c r="H1187" s="1" t="s">
        <v>206</v>
      </c>
      <c r="I1187" s="1" t="s">
        <v>16</v>
      </c>
      <c r="J1187" s="1" t="s">
        <v>23</v>
      </c>
      <c r="K1187" s="1" t="s">
        <v>16</v>
      </c>
      <c r="L1187" s="1" t="s">
        <v>16</v>
      </c>
      <c r="M1187" s="1" t="s">
        <v>16</v>
      </c>
      <c r="N1187" s="1" t="s">
        <v>16</v>
      </c>
      <c r="O1187" s="1">
        <v>71.2</v>
      </c>
      <c r="P1187" s="1">
        <v>1.0</v>
      </c>
    </row>
    <row r="1188">
      <c r="A1188" s="1" t="s">
        <v>29</v>
      </c>
      <c r="B1188" s="1" t="s">
        <v>2269</v>
      </c>
      <c r="C1188" s="2" t="s">
        <v>2221</v>
      </c>
      <c r="D1188" s="1" t="s">
        <v>19</v>
      </c>
      <c r="E1188" s="3" t="str">
        <f>HYPERLINK("https://fyndiq.se/produkt/93724848627e4e25/", "Xiaomi Redmi 13C 5G Transparent Skyddsfodral – Skydd med Extra Kant")</f>
        <v>Xiaomi Redmi 13C 5G Transparent Skyddsfodral – Skydd med Extra Kant</v>
      </c>
      <c r="F1188" s="1" t="s">
        <v>610</v>
      </c>
      <c r="G1188" s="1" t="s">
        <v>611</v>
      </c>
      <c r="H1188" s="1" t="s">
        <v>612</v>
      </c>
      <c r="I1188" s="1" t="s">
        <v>16</v>
      </c>
      <c r="J1188" s="1" t="s">
        <v>23</v>
      </c>
      <c r="K1188" s="1" t="s">
        <v>16</v>
      </c>
      <c r="L1188" s="1" t="s">
        <v>16</v>
      </c>
      <c r="M1188" s="1" t="s">
        <v>16</v>
      </c>
      <c r="N1188" s="1" t="s">
        <v>16</v>
      </c>
      <c r="O1188" s="1">
        <v>63.2</v>
      </c>
      <c r="P1188" s="1">
        <v>1.0</v>
      </c>
    </row>
    <row r="1189">
      <c r="A1189" s="1" t="s">
        <v>29</v>
      </c>
      <c r="B1189" s="1" t="s">
        <v>2270</v>
      </c>
      <c r="C1189" s="2" t="s">
        <v>2221</v>
      </c>
      <c r="D1189" s="1" t="s">
        <v>19</v>
      </c>
      <c r="E1189" s="3" t="str">
        <f>HYPERLINK("https://fyndiq.se/produkt/18c6fc80434f49f7/", "Samsung Galaxy S10E - Härdat Glas 9H – Super kvalitet 3D Skärmskydd")</f>
        <v>Samsung Galaxy S10E - Härdat Glas 9H – Super kvalitet 3D Skärmskydd</v>
      </c>
      <c r="F1189" s="1" t="s">
        <v>2271</v>
      </c>
      <c r="G1189" s="1" t="s">
        <v>2272</v>
      </c>
      <c r="H1189" s="1" t="s">
        <v>2273</v>
      </c>
      <c r="I1189" s="1" t="s">
        <v>16</v>
      </c>
      <c r="J1189" s="1" t="s">
        <v>23</v>
      </c>
      <c r="K1189" s="1" t="s">
        <v>16</v>
      </c>
      <c r="L1189" s="1" t="s">
        <v>16</v>
      </c>
      <c r="M1189" s="1" t="s">
        <v>16</v>
      </c>
      <c r="N1189" s="1" t="s">
        <v>16</v>
      </c>
      <c r="O1189" s="1">
        <v>55.2</v>
      </c>
      <c r="P1189" s="1">
        <v>1.0</v>
      </c>
    </row>
    <row r="1190">
      <c r="A1190" s="1" t="s">
        <v>29</v>
      </c>
      <c r="B1190" s="1" t="s">
        <v>2274</v>
      </c>
      <c r="C1190" s="2" t="s">
        <v>2221</v>
      </c>
      <c r="D1190" s="1" t="s">
        <v>19</v>
      </c>
      <c r="E1190" s="3" t="str">
        <f>HYPERLINK("https://fyndiq.se/produkt/f4e95b294a424d40/", "2-Pack Samsung S10 Skärmskydd - Härdat Glas 9H - Super kvalitet 3D")</f>
        <v>2-Pack Samsung S10 Skärmskydd - Härdat Glas 9H - Super kvalitet 3D</v>
      </c>
      <c r="F1190" s="1" t="s">
        <v>353</v>
      </c>
      <c r="G1190" s="1" t="s">
        <v>354</v>
      </c>
      <c r="H1190" s="1" t="s">
        <v>355</v>
      </c>
      <c r="I1190" s="1" t="s">
        <v>16</v>
      </c>
      <c r="J1190" s="1" t="s">
        <v>23</v>
      </c>
      <c r="K1190" s="1" t="s">
        <v>16</v>
      </c>
      <c r="L1190" s="1" t="s">
        <v>16</v>
      </c>
      <c r="M1190" s="1" t="s">
        <v>16</v>
      </c>
      <c r="N1190" s="1" t="s">
        <v>16</v>
      </c>
      <c r="O1190" s="1">
        <v>63.2</v>
      </c>
      <c r="P1190" s="1">
        <v>1.0</v>
      </c>
    </row>
    <row r="1191">
      <c r="A1191" s="1" t="s">
        <v>29</v>
      </c>
      <c r="B1191" s="1" t="s">
        <v>2275</v>
      </c>
      <c r="C1191" s="2" t="s">
        <v>2221</v>
      </c>
      <c r="D1191" s="1" t="s">
        <v>19</v>
      </c>
      <c r="E1191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191" s="1" t="s">
        <v>1654</v>
      </c>
      <c r="G1191" s="1" t="s">
        <v>1655</v>
      </c>
      <c r="H1191" s="1" t="s">
        <v>1656</v>
      </c>
      <c r="I1191" s="1" t="s">
        <v>16</v>
      </c>
      <c r="J1191" s="1" t="s">
        <v>23</v>
      </c>
      <c r="K1191" s="1" t="s">
        <v>16</v>
      </c>
      <c r="L1191" s="1" t="s">
        <v>16</v>
      </c>
      <c r="M1191" s="1" t="s">
        <v>16</v>
      </c>
      <c r="N1191" s="1" t="s">
        <v>16</v>
      </c>
      <c r="O1191" s="1">
        <v>55.2</v>
      </c>
      <c r="P1191" s="1">
        <v>1.0</v>
      </c>
    </row>
    <row r="1192">
      <c r="A1192" s="1" t="s">
        <v>29</v>
      </c>
      <c r="B1192" s="1" t="s">
        <v>2276</v>
      </c>
      <c r="C1192" s="2" t="s">
        <v>2221</v>
      </c>
      <c r="D1192" s="1" t="s">
        <v>19</v>
      </c>
      <c r="E1192" s="3" t="str">
        <f>HYPERLINK("https://fyndiq.se/produkt/74d95ebc42364be1/", "2-Pack Samsung S21 ULTRA 5G Skärmskydd - Härdat Glas 9H - Super kvalitet 3D")</f>
        <v>2-Pack Samsung S21 ULTRA 5G Skärmskydd - Härdat Glas 9H - Super kvalitet 3D</v>
      </c>
      <c r="F1192" s="1" t="s">
        <v>1804</v>
      </c>
      <c r="G1192" s="1" t="s">
        <v>1805</v>
      </c>
      <c r="H1192" s="1" t="s">
        <v>1806</v>
      </c>
      <c r="I1192" s="1" t="s">
        <v>16</v>
      </c>
      <c r="J1192" s="1" t="s">
        <v>23</v>
      </c>
      <c r="K1192" s="1" t="s">
        <v>16</v>
      </c>
      <c r="L1192" s="1" t="s">
        <v>16</v>
      </c>
      <c r="M1192" s="1" t="s">
        <v>16</v>
      </c>
      <c r="N1192" s="1" t="s">
        <v>16</v>
      </c>
      <c r="O1192" s="1">
        <v>63.2</v>
      </c>
      <c r="P1192" s="1">
        <v>1.0</v>
      </c>
    </row>
    <row r="1193">
      <c r="A1193" s="1" t="s">
        <v>29</v>
      </c>
      <c r="B1193" s="1" t="s">
        <v>2277</v>
      </c>
      <c r="C1193" s="2" t="s">
        <v>2221</v>
      </c>
      <c r="D1193" s="1" t="s">
        <v>19</v>
      </c>
      <c r="E1193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193" s="1" t="s">
        <v>296</v>
      </c>
      <c r="G1193" s="1" t="s">
        <v>297</v>
      </c>
      <c r="H1193" s="1" t="s">
        <v>298</v>
      </c>
      <c r="I1193" s="1" t="s">
        <v>16</v>
      </c>
      <c r="J1193" s="1" t="s">
        <v>23</v>
      </c>
      <c r="K1193" s="1" t="s">
        <v>16</v>
      </c>
      <c r="L1193" s="1" t="s">
        <v>16</v>
      </c>
      <c r="M1193" s="1" t="s">
        <v>16</v>
      </c>
      <c r="N1193" s="1" t="s">
        <v>16</v>
      </c>
      <c r="O1193" s="1">
        <v>71.2</v>
      </c>
      <c r="P1193" s="1">
        <v>1.0</v>
      </c>
    </row>
    <row r="1194">
      <c r="A1194" s="1" t="s">
        <v>29</v>
      </c>
      <c r="B1194" s="1" t="s">
        <v>2278</v>
      </c>
      <c r="C1194" s="2" t="s">
        <v>2221</v>
      </c>
      <c r="D1194" s="1" t="s">
        <v>19</v>
      </c>
      <c r="E1194" s="3" t="str">
        <f>HYPERLINK("https://fyndiq.se/produkt/bd84362587364f02/", "2-Pack GOOGLE PIXEL 8 Skärmskydd - Härdat Glas 9H - Super kvalitet 3D")</f>
        <v>2-Pack GOOGLE PIXEL 8 Skärmskydd - Härdat Glas 9H - Super kvalitet 3D</v>
      </c>
      <c r="F1194" s="1" t="s">
        <v>254</v>
      </c>
      <c r="G1194" s="1" t="s">
        <v>255</v>
      </c>
      <c r="H1194" s="1" t="s">
        <v>256</v>
      </c>
      <c r="I1194" s="1" t="s">
        <v>16</v>
      </c>
      <c r="J1194" s="1" t="s">
        <v>23</v>
      </c>
      <c r="K1194" s="1" t="s">
        <v>16</v>
      </c>
      <c r="L1194" s="1" t="s">
        <v>16</v>
      </c>
      <c r="M1194" s="1" t="s">
        <v>16</v>
      </c>
      <c r="N1194" s="1" t="s">
        <v>16</v>
      </c>
      <c r="O1194" s="1">
        <v>71.2</v>
      </c>
      <c r="P1194" s="1">
        <v>1.0</v>
      </c>
    </row>
    <row r="1195">
      <c r="A1195" s="1" t="s">
        <v>29</v>
      </c>
      <c r="B1195" s="1" t="s">
        <v>2279</v>
      </c>
      <c r="C1195" s="2" t="s">
        <v>2221</v>
      </c>
      <c r="D1195" s="1" t="s">
        <v>19</v>
      </c>
      <c r="E119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195" s="1" t="s">
        <v>26</v>
      </c>
      <c r="G1195" s="1" t="s">
        <v>27</v>
      </c>
      <c r="H1195" s="1" t="s">
        <v>28</v>
      </c>
      <c r="I1195" s="1" t="s">
        <v>16</v>
      </c>
      <c r="J1195" s="1" t="s">
        <v>23</v>
      </c>
      <c r="K1195" s="1" t="s">
        <v>16</v>
      </c>
      <c r="L1195" s="1" t="s">
        <v>16</v>
      </c>
      <c r="M1195" s="1" t="s">
        <v>16</v>
      </c>
      <c r="N1195" s="1" t="s">
        <v>16</v>
      </c>
      <c r="O1195" s="1">
        <v>71.2</v>
      </c>
      <c r="P1195" s="1">
        <v>1.0</v>
      </c>
    </row>
    <row r="1196">
      <c r="A1196" s="1" t="s">
        <v>29</v>
      </c>
      <c r="B1196" s="1" t="s">
        <v>2280</v>
      </c>
      <c r="C1196" s="2" t="s">
        <v>2221</v>
      </c>
      <c r="D1196" s="1" t="s">
        <v>19</v>
      </c>
      <c r="E1196" s="3" t="str">
        <f>HYPERLINK("https://fyndiq.se/produkt/5d384cc8795744b0/", "2-Pack Samsung A55 Skärmskydd i Härdat Glas")</f>
        <v>2-Pack Samsung A55 Skärmskydd i Härdat Glas</v>
      </c>
      <c r="F1196" s="1" t="s">
        <v>191</v>
      </c>
      <c r="G1196" s="1" t="s">
        <v>192</v>
      </c>
      <c r="H1196" s="1" t="s">
        <v>193</v>
      </c>
      <c r="I1196" s="1" t="s">
        <v>16</v>
      </c>
      <c r="J1196" s="1" t="s">
        <v>23</v>
      </c>
      <c r="K1196" s="1" t="s">
        <v>16</v>
      </c>
      <c r="L1196" s="1" t="s">
        <v>16</v>
      </c>
      <c r="M1196" s="1" t="s">
        <v>16</v>
      </c>
      <c r="N1196" s="1" t="s">
        <v>16</v>
      </c>
      <c r="O1196" s="1">
        <v>63.2</v>
      </c>
      <c r="P1196" s="1">
        <v>1.0</v>
      </c>
    </row>
    <row r="1197">
      <c r="A1197" s="1" t="s">
        <v>29</v>
      </c>
      <c r="B1197" s="1" t="s">
        <v>2281</v>
      </c>
      <c r="C1197" s="2" t="s">
        <v>2221</v>
      </c>
      <c r="D1197" s="1" t="s">
        <v>19</v>
      </c>
      <c r="E1197" s="3" t="str">
        <f>HYPERLINK("https://fyndiq.se/produkt/06106438a7a14dfc/", "2-Pack Xiaomi 13T Pro - Härdat glas 9H - Super kvalitet 3D Skärmskydd")</f>
        <v>2-Pack Xiaomi 13T Pro - Härdat glas 9H - Super kvalitet 3D Skärmskydd</v>
      </c>
      <c r="F1197" s="1" t="s">
        <v>883</v>
      </c>
      <c r="G1197" s="1" t="s">
        <v>884</v>
      </c>
      <c r="H1197" s="1" t="s">
        <v>885</v>
      </c>
      <c r="I1197" s="1" t="s">
        <v>16</v>
      </c>
      <c r="J1197" s="1" t="s">
        <v>23</v>
      </c>
      <c r="K1197" s="1" t="s">
        <v>16</v>
      </c>
      <c r="L1197" s="1" t="s">
        <v>16</v>
      </c>
      <c r="M1197" s="1" t="s">
        <v>16</v>
      </c>
      <c r="N1197" s="1" t="s">
        <v>16</v>
      </c>
      <c r="O1197" s="1">
        <v>63.2</v>
      </c>
      <c r="P1197" s="1">
        <v>1.0</v>
      </c>
    </row>
    <row r="1198">
      <c r="A1198" s="1" t="s">
        <v>29</v>
      </c>
      <c r="B1198" s="1" t="s">
        <v>2282</v>
      </c>
      <c r="C1198" s="2" t="s">
        <v>2221</v>
      </c>
      <c r="D1198" s="1" t="s">
        <v>19</v>
      </c>
      <c r="E1198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1198" s="1" t="s">
        <v>2283</v>
      </c>
      <c r="G1198" s="1" t="s">
        <v>2284</v>
      </c>
      <c r="H1198" s="1" t="s">
        <v>2285</v>
      </c>
      <c r="I1198" s="1" t="s">
        <v>16</v>
      </c>
      <c r="J1198" s="1" t="s">
        <v>23</v>
      </c>
      <c r="K1198" s="1" t="s">
        <v>16</v>
      </c>
      <c r="L1198" s="1" t="s">
        <v>16</v>
      </c>
      <c r="M1198" s="1" t="s">
        <v>16</v>
      </c>
      <c r="N1198" s="1" t="s">
        <v>16</v>
      </c>
      <c r="O1198" s="1">
        <v>47.2</v>
      </c>
      <c r="P1198" s="1">
        <v>1.0</v>
      </c>
    </row>
    <row r="1199">
      <c r="A1199" s="1" t="s">
        <v>29</v>
      </c>
      <c r="B1199" s="1" t="s">
        <v>2286</v>
      </c>
      <c r="C1199" s="2" t="s">
        <v>2221</v>
      </c>
      <c r="D1199" s="1" t="s">
        <v>19</v>
      </c>
      <c r="E1199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199" s="1" t="s">
        <v>516</v>
      </c>
      <c r="G1199" s="1" t="s">
        <v>517</v>
      </c>
      <c r="H1199" s="1" t="s">
        <v>518</v>
      </c>
      <c r="I1199" s="1" t="s">
        <v>16</v>
      </c>
      <c r="J1199" s="1" t="s">
        <v>23</v>
      </c>
      <c r="K1199" s="1" t="s">
        <v>16</v>
      </c>
      <c r="L1199" s="1" t="s">
        <v>16</v>
      </c>
      <c r="M1199" s="1" t="s">
        <v>16</v>
      </c>
      <c r="N1199" s="1" t="s">
        <v>16</v>
      </c>
      <c r="O1199" s="1">
        <v>71.2</v>
      </c>
      <c r="P1199" s="1">
        <v>1.0</v>
      </c>
    </row>
    <row r="1200">
      <c r="A1200" s="1" t="s">
        <v>29</v>
      </c>
      <c r="B1200" s="1" t="s">
        <v>2287</v>
      </c>
      <c r="C1200" s="2" t="s">
        <v>2221</v>
      </c>
      <c r="D1200" s="1" t="s">
        <v>19</v>
      </c>
      <c r="E1200" s="3" t="str">
        <f>HYPERLINK("https://fyndiq.se/produkt/613d3d071e424de7/", "2 Pack Samsung Xcover Pro- Härdat glas 9H - Super kvalitet 3D")</f>
        <v>2 Pack Samsung Xcover Pro- Härdat glas 9H - Super kvalitet 3D</v>
      </c>
      <c r="F1200" s="1" t="s">
        <v>548</v>
      </c>
      <c r="G1200" s="1" t="s">
        <v>549</v>
      </c>
      <c r="H1200" s="1" t="s">
        <v>550</v>
      </c>
      <c r="I1200" s="1" t="s">
        <v>16</v>
      </c>
      <c r="J1200" s="1" t="s">
        <v>23</v>
      </c>
      <c r="K1200" s="1" t="s">
        <v>16</v>
      </c>
      <c r="L1200" s="1" t="s">
        <v>16</v>
      </c>
      <c r="M1200" s="1" t="s">
        <v>16</v>
      </c>
      <c r="N1200" s="1" t="s">
        <v>16</v>
      </c>
      <c r="O1200" s="1">
        <v>71.2</v>
      </c>
      <c r="P1200" s="1">
        <v>1.0</v>
      </c>
    </row>
    <row r="1201">
      <c r="A1201" s="1" t="s">
        <v>29</v>
      </c>
      <c r="B1201" s="1" t="s">
        <v>2288</v>
      </c>
      <c r="C1201" s="2" t="s">
        <v>2221</v>
      </c>
      <c r="D1201" s="1" t="s">
        <v>19</v>
      </c>
      <c r="E1201" s="3" t="str">
        <f>HYPERLINK("https://fyndiq.se/produkt/b7d0cdbf434a45c1/", "2-Pack Samsung A15 5G Skärmskydd - Härdat Glas 9H - Super kvalitet 3D")</f>
        <v>2-Pack Samsung A15 5G Skärmskydd - Härdat Glas 9H - Super kvalitet 3D</v>
      </c>
      <c r="F1201" s="1" t="s">
        <v>512</v>
      </c>
      <c r="G1201" s="1" t="s">
        <v>513</v>
      </c>
      <c r="H1201" s="1" t="s">
        <v>514</v>
      </c>
      <c r="I1201" s="1" t="s">
        <v>16</v>
      </c>
      <c r="J1201" s="1" t="s">
        <v>23</v>
      </c>
      <c r="K1201" s="1" t="s">
        <v>16</v>
      </c>
      <c r="L1201" s="1" t="s">
        <v>16</v>
      </c>
      <c r="M1201" s="1" t="s">
        <v>16</v>
      </c>
      <c r="N1201" s="1" t="s">
        <v>16</v>
      </c>
      <c r="O1201" s="1">
        <v>63.2</v>
      </c>
      <c r="P1201" s="1">
        <v>1.0</v>
      </c>
    </row>
    <row r="1202">
      <c r="A1202" s="1" t="s">
        <v>29</v>
      </c>
      <c r="B1202" s="1" t="s">
        <v>2289</v>
      </c>
      <c r="C1202" s="2" t="s">
        <v>2221</v>
      </c>
      <c r="D1202" s="1" t="s">
        <v>19</v>
      </c>
      <c r="E1202" s="3" t="str">
        <f>HYPERLINK("https://fyndiq.se/produkt/d2c30baa04ab483c/", "2-Pack Samsung A22 5G Skärmskydd - Härdat Glas 9H - Super kvalitet 3D")</f>
        <v>2-Pack Samsung A22 5G Skärmskydd - Härdat Glas 9H - Super kvalitet 3D</v>
      </c>
      <c r="F1202" s="1" t="s">
        <v>1273</v>
      </c>
      <c r="G1202" s="1" t="s">
        <v>1274</v>
      </c>
      <c r="H1202" s="1" t="s">
        <v>1275</v>
      </c>
      <c r="I1202" s="1" t="s">
        <v>16</v>
      </c>
      <c r="J1202" s="1" t="s">
        <v>23</v>
      </c>
      <c r="K1202" s="1" t="s">
        <v>16</v>
      </c>
      <c r="L1202" s="1" t="s">
        <v>16</v>
      </c>
      <c r="M1202" s="1" t="s">
        <v>16</v>
      </c>
      <c r="N1202" s="1" t="s">
        <v>16</v>
      </c>
      <c r="O1202" s="1">
        <v>63.2</v>
      </c>
      <c r="P1202" s="1">
        <v>1.0</v>
      </c>
    </row>
    <row r="1203">
      <c r="A1203" s="1" t="s">
        <v>29</v>
      </c>
      <c r="B1203" s="1" t="s">
        <v>2290</v>
      </c>
      <c r="C1203" s="2" t="s">
        <v>2221</v>
      </c>
      <c r="D1203" s="1" t="s">
        <v>19</v>
      </c>
      <c r="E1203" s="3" t="str">
        <f>HYPERLINK("https://fyndiq.se/produkt/13e76851ca504320/", "2-Pack Samsung Galaxy S22 Ultra - Härdat glas 9H - Top kvalitet")</f>
        <v>2-Pack Samsung Galaxy S22 Ultra - Härdat glas 9H - Top kvalitet</v>
      </c>
      <c r="F1203" s="1" t="s">
        <v>140</v>
      </c>
      <c r="G1203" s="1" t="s">
        <v>141</v>
      </c>
      <c r="H1203" s="1" t="s">
        <v>142</v>
      </c>
      <c r="I1203" s="1" t="s">
        <v>16</v>
      </c>
      <c r="J1203" s="1" t="s">
        <v>23</v>
      </c>
      <c r="K1203" s="1" t="s">
        <v>16</v>
      </c>
      <c r="L1203" s="1" t="s">
        <v>16</v>
      </c>
      <c r="M1203" s="1" t="s">
        <v>16</v>
      </c>
      <c r="N1203" s="1" t="s">
        <v>16</v>
      </c>
      <c r="O1203" s="1">
        <v>63.2</v>
      </c>
      <c r="P1203" s="1">
        <v>1.0</v>
      </c>
    </row>
    <row r="1204">
      <c r="A1204" s="1" t="s">
        <v>29</v>
      </c>
      <c r="B1204" s="1" t="s">
        <v>2291</v>
      </c>
      <c r="C1204" s="2" t="s">
        <v>2221</v>
      </c>
      <c r="D1204" s="1" t="s">
        <v>19</v>
      </c>
      <c r="E1204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204" s="1" t="s">
        <v>887</v>
      </c>
      <c r="G1204" s="1" t="s">
        <v>888</v>
      </c>
      <c r="H1204" s="1" t="s">
        <v>889</v>
      </c>
      <c r="I1204" s="1" t="s">
        <v>16</v>
      </c>
      <c r="J1204" s="1" t="s">
        <v>23</v>
      </c>
      <c r="K1204" s="1" t="s">
        <v>16</v>
      </c>
      <c r="L1204" s="1" t="s">
        <v>16</v>
      </c>
      <c r="M1204" s="1" t="s">
        <v>16</v>
      </c>
      <c r="N1204" s="1" t="s">
        <v>16</v>
      </c>
      <c r="O1204" s="1">
        <v>71.2</v>
      </c>
      <c r="P1204" s="1">
        <v>1.0</v>
      </c>
    </row>
    <row r="1205">
      <c r="A1205" s="1" t="s">
        <v>29</v>
      </c>
      <c r="B1205" s="1" t="s">
        <v>2292</v>
      </c>
      <c r="C1205" s="2" t="s">
        <v>2221</v>
      </c>
      <c r="D1205" s="1" t="s">
        <v>19</v>
      </c>
      <c r="E1205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205" s="1" t="s">
        <v>116</v>
      </c>
      <c r="G1205" s="1" t="s">
        <v>117</v>
      </c>
      <c r="H1205" s="1" t="s">
        <v>118</v>
      </c>
      <c r="I1205" s="1" t="s">
        <v>16</v>
      </c>
      <c r="J1205" s="1" t="s">
        <v>23</v>
      </c>
      <c r="K1205" s="1" t="s">
        <v>16</v>
      </c>
      <c r="L1205" s="1" t="s">
        <v>16</v>
      </c>
      <c r="M1205" s="1" t="s">
        <v>16</v>
      </c>
      <c r="N1205" s="1" t="s">
        <v>16</v>
      </c>
      <c r="O1205" s="1">
        <v>71.2</v>
      </c>
      <c r="P1205" s="1">
        <v>1.0</v>
      </c>
    </row>
    <row r="1206">
      <c r="A1206" s="1" t="s">
        <v>29</v>
      </c>
      <c r="B1206" s="1" t="s">
        <v>2293</v>
      </c>
      <c r="C1206" s="2" t="s">
        <v>2221</v>
      </c>
      <c r="D1206" s="1" t="s">
        <v>19</v>
      </c>
      <c r="E1206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1206" s="1" t="s">
        <v>603</v>
      </c>
      <c r="G1206" s="1" t="s">
        <v>604</v>
      </c>
      <c r="H1206" s="1" t="s">
        <v>605</v>
      </c>
      <c r="I1206" s="1" t="s">
        <v>16</v>
      </c>
      <c r="J1206" s="1" t="s">
        <v>23</v>
      </c>
      <c r="K1206" s="1" t="s">
        <v>16</v>
      </c>
      <c r="L1206" s="1" t="s">
        <v>16</v>
      </c>
      <c r="M1206" s="1" t="s">
        <v>16</v>
      </c>
      <c r="N1206" s="1" t="s">
        <v>16</v>
      </c>
      <c r="O1206" s="1">
        <v>143.2</v>
      </c>
      <c r="P1206" s="1">
        <v>1.0</v>
      </c>
    </row>
    <row r="1207">
      <c r="A1207" s="1" t="s">
        <v>29</v>
      </c>
      <c r="B1207" s="1" t="s">
        <v>2294</v>
      </c>
      <c r="C1207" s="2" t="s">
        <v>2221</v>
      </c>
      <c r="D1207" s="1" t="s">
        <v>19</v>
      </c>
      <c r="E1207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207" s="1" t="s">
        <v>116</v>
      </c>
      <c r="G1207" s="1" t="s">
        <v>117</v>
      </c>
      <c r="H1207" s="1" t="s">
        <v>118</v>
      </c>
      <c r="I1207" s="1" t="s">
        <v>16</v>
      </c>
      <c r="J1207" s="1" t="s">
        <v>23</v>
      </c>
      <c r="K1207" s="1" t="s">
        <v>16</v>
      </c>
      <c r="L1207" s="1" t="s">
        <v>16</v>
      </c>
      <c r="M1207" s="1" t="s">
        <v>16</v>
      </c>
      <c r="N1207" s="1" t="s">
        <v>16</v>
      </c>
      <c r="O1207" s="1">
        <v>71.2</v>
      </c>
      <c r="P1207" s="1">
        <v>1.0</v>
      </c>
    </row>
    <row r="1208">
      <c r="A1208" s="1" t="s">
        <v>29</v>
      </c>
      <c r="B1208" s="1" t="s">
        <v>2295</v>
      </c>
      <c r="C1208" s="2" t="s">
        <v>2221</v>
      </c>
      <c r="D1208" s="1" t="s">
        <v>19</v>
      </c>
      <c r="E1208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1208" s="1" t="s">
        <v>1593</v>
      </c>
      <c r="G1208" s="1" t="s">
        <v>1594</v>
      </c>
      <c r="H1208" s="1" t="s">
        <v>1595</v>
      </c>
      <c r="I1208" s="1" t="s">
        <v>16</v>
      </c>
      <c r="J1208" s="1" t="s">
        <v>23</v>
      </c>
      <c r="K1208" s="1" t="s">
        <v>16</v>
      </c>
      <c r="L1208" s="1" t="s">
        <v>16</v>
      </c>
      <c r="M1208" s="1" t="s">
        <v>16</v>
      </c>
      <c r="N1208" s="1" t="s">
        <v>16</v>
      </c>
      <c r="O1208" s="1">
        <v>71.2</v>
      </c>
      <c r="P1208" s="1">
        <v>1.0</v>
      </c>
    </row>
    <row r="1209">
      <c r="A1209" s="1" t="s">
        <v>29</v>
      </c>
      <c r="B1209" s="1" t="s">
        <v>2296</v>
      </c>
      <c r="C1209" s="2" t="s">
        <v>2221</v>
      </c>
      <c r="D1209" s="1" t="s">
        <v>19</v>
      </c>
      <c r="E1209" s="3" t="str">
        <f>HYPERLINK("https://fyndiq.se/produkt/776a0a41444c4e6a/", "2-Pack Privacy XIAOMI 12T PRO Skärmskydd &amp; 2-Pack linsskydd - Härdat Glas 9H - Super kvalitet 3D")</f>
        <v>2-Pack Privacy XIAOMI 12T PRO Skärmskydd &amp; 2-Pack linsskydd - Härdat Glas 9H - Super kvalitet 3D</v>
      </c>
      <c r="F1209" s="1" t="s">
        <v>1461</v>
      </c>
      <c r="G1209" s="1" t="s">
        <v>1462</v>
      </c>
      <c r="H1209" s="1" t="s">
        <v>1463</v>
      </c>
      <c r="I1209" s="1" t="s">
        <v>16</v>
      </c>
      <c r="J1209" s="1" t="s">
        <v>23</v>
      </c>
      <c r="K1209" s="1" t="s">
        <v>16</v>
      </c>
      <c r="L1209" s="1" t="s">
        <v>16</v>
      </c>
      <c r="M1209" s="1" t="s">
        <v>16</v>
      </c>
      <c r="N1209" s="1" t="s">
        <v>16</v>
      </c>
      <c r="O1209" s="1">
        <v>95.2</v>
      </c>
      <c r="P1209" s="1">
        <v>1.0</v>
      </c>
    </row>
    <row r="1210">
      <c r="A1210" s="1" t="s">
        <v>29</v>
      </c>
      <c r="B1210" s="1" t="s">
        <v>2297</v>
      </c>
      <c r="C1210" s="2" t="s">
        <v>2221</v>
      </c>
      <c r="D1210" s="1" t="s">
        <v>19</v>
      </c>
      <c r="E1210" s="3" t="str">
        <f>HYPERLINK("https://fyndiq.se/produkt/2f8f288b73ab4b13/", "2-Pack Sony Xperia 5 IV - Härdat glas 9H - Super Kvalitet 3D")</f>
        <v>2-Pack Sony Xperia 5 IV - Härdat glas 9H - Super Kvalitet 3D</v>
      </c>
      <c r="F1210" s="1" t="s">
        <v>931</v>
      </c>
      <c r="G1210" s="1" t="s">
        <v>932</v>
      </c>
      <c r="H1210" s="1" t="s">
        <v>933</v>
      </c>
      <c r="I1210" s="1" t="s">
        <v>16</v>
      </c>
      <c r="J1210" s="1" t="s">
        <v>23</v>
      </c>
      <c r="K1210" s="1" t="s">
        <v>16</v>
      </c>
      <c r="L1210" s="1" t="s">
        <v>16</v>
      </c>
      <c r="M1210" s="1" t="s">
        <v>16</v>
      </c>
      <c r="N1210" s="1" t="s">
        <v>16</v>
      </c>
      <c r="O1210" s="1">
        <v>71.2</v>
      </c>
      <c r="P1210" s="1">
        <v>1.0</v>
      </c>
    </row>
    <row r="1211">
      <c r="A1211" s="1" t="s">
        <v>29</v>
      </c>
      <c r="B1211" s="1" t="s">
        <v>2298</v>
      </c>
      <c r="C1211" s="2" t="s">
        <v>2221</v>
      </c>
      <c r="D1211" s="1" t="s">
        <v>19</v>
      </c>
      <c r="E1211" s="3" t="str">
        <f>HYPERLINK("https://fyndiq.se/produkt/ffd808ba7c174af8/", "2-Pack Samsung S22 Skärmskydd &amp; 1-Pack linsskydd -Härdat Glas 9H")</f>
        <v>2-Pack Samsung S22 Skärmskydd &amp; 1-Pack linsskydd -Härdat Glas 9H</v>
      </c>
      <c r="F1211" s="1" t="s">
        <v>179</v>
      </c>
      <c r="G1211" s="1" t="s">
        <v>180</v>
      </c>
      <c r="H1211" s="1" t="s">
        <v>181</v>
      </c>
      <c r="I1211" s="1" t="s">
        <v>16</v>
      </c>
      <c r="J1211" s="1" t="s">
        <v>23</v>
      </c>
      <c r="K1211" s="1" t="s">
        <v>16</v>
      </c>
      <c r="L1211" s="1" t="s">
        <v>16</v>
      </c>
      <c r="M1211" s="1" t="s">
        <v>16</v>
      </c>
      <c r="N1211" s="1" t="s">
        <v>16</v>
      </c>
      <c r="O1211" s="1">
        <v>71.2</v>
      </c>
      <c r="P1211" s="1">
        <v>1.0</v>
      </c>
    </row>
    <row r="1212">
      <c r="A1212" s="1" t="s">
        <v>29</v>
      </c>
      <c r="B1212" s="1" t="s">
        <v>2299</v>
      </c>
      <c r="C1212" s="2" t="s">
        <v>2221</v>
      </c>
      <c r="D1212" s="1" t="s">
        <v>19</v>
      </c>
      <c r="E121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212" s="1" t="s">
        <v>599</v>
      </c>
      <c r="G1212" s="1" t="s">
        <v>600</v>
      </c>
      <c r="H1212" s="1" t="s">
        <v>601</v>
      </c>
      <c r="I1212" s="1" t="s">
        <v>16</v>
      </c>
      <c r="J1212" s="1" t="s">
        <v>23</v>
      </c>
      <c r="K1212" s="1" t="s">
        <v>16</v>
      </c>
      <c r="L1212" s="1" t="s">
        <v>16</v>
      </c>
      <c r="M1212" s="1" t="s">
        <v>16</v>
      </c>
      <c r="N1212" s="1" t="s">
        <v>16</v>
      </c>
      <c r="O1212" s="1">
        <v>71.2</v>
      </c>
      <c r="P1212" s="1">
        <v>1.0</v>
      </c>
    </row>
    <row r="1213">
      <c r="A1213" s="1" t="s">
        <v>29</v>
      </c>
      <c r="B1213" s="1" t="s">
        <v>2300</v>
      </c>
      <c r="C1213" s="2" t="s">
        <v>2221</v>
      </c>
      <c r="D1213" s="1" t="s">
        <v>19</v>
      </c>
      <c r="E121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213" s="1" t="s">
        <v>26</v>
      </c>
      <c r="G1213" s="1" t="s">
        <v>27</v>
      </c>
      <c r="H1213" s="1" t="s">
        <v>28</v>
      </c>
      <c r="I1213" s="1" t="s">
        <v>16</v>
      </c>
      <c r="J1213" s="1" t="s">
        <v>23</v>
      </c>
      <c r="K1213" s="1" t="s">
        <v>16</v>
      </c>
      <c r="L1213" s="1" t="s">
        <v>16</v>
      </c>
      <c r="M1213" s="1" t="s">
        <v>16</v>
      </c>
      <c r="N1213" s="1" t="s">
        <v>16</v>
      </c>
      <c r="O1213" s="1">
        <v>71.2</v>
      </c>
      <c r="P1213" s="1">
        <v>1.0</v>
      </c>
    </row>
    <row r="1214">
      <c r="A1214" s="1" t="s">
        <v>29</v>
      </c>
      <c r="B1214" s="1" t="s">
        <v>2301</v>
      </c>
      <c r="C1214" s="2" t="s">
        <v>2221</v>
      </c>
      <c r="D1214" s="1" t="s">
        <v>19</v>
      </c>
      <c r="E1214" s="3" t="str">
        <f>HYPERLINK("https://fyndiq.se/produkt/1680a3aea19a4558/", "2-Pack Samsung S20 Skärmskydd - Härdat Glas 9H - Super kvalitet 3D")</f>
        <v>2-Pack Samsung S20 Skärmskydd - Härdat Glas 9H - Super kvalitet 3D</v>
      </c>
      <c r="F1214" s="1" t="s">
        <v>755</v>
      </c>
      <c r="G1214" s="1" t="s">
        <v>756</v>
      </c>
      <c r="H1214" s="1" t="s">
        <v>757</v>
      </c>
      <c r="I1214" s="1" t="s">
        <v>16</v>
      </c>
      <c r="J1214" s="1" t="s">
        <v>23</v>
      </c>
      <c r="K1214" s="1" t="s">
        <v>16</v>
      </c>
      <c r="L1214" s="1" t="s">
        <v>16</v>
      </c>
      <c r="M1214" s="1" t="s">
        <v>16</v>
      </c>
      <c r="N1214" s="1" t="s">
        <v>16</v>
      </c>
      <c r="O1214" s="1">
        <v>63.2</v>
      </c>
      <c r="P1214" s="1">
        <v>1.0</v>
      </c>
    </row>
    <row r="1215">
      <c r="A1215" s="1" t="s">
        <v>29</v>
      </c>
      <c r="B1215" s="1" t="s">
        <v>2302</v>
      </c>
      <c r="C1215" s="2" t="s">
        <v>2221</v>
      </c>
      <c r="D1215" s="1" t="s">
        <v>19</v>
      </c>
      <c r="E1215" s="3" t="str">
        <f>HYPERLINK("https://fyndiq.se/produkt/ffd808ba7c174af8/", "2-Pack Samsung S22 Skärmskydd &amp; 1-Pack linsskydd -Härdat Glas 9H")</f>
        <v>2-Pack Samsung S22 Skärmskydd &amp; 1-Pack linsskydd -Härdat Glas 9H</v>
      </c>
      <c r="F1215" s="1" t="s">
        <v>179</v>
      </c>
      <c r="G1215" s="1" t="s">
        <v>180</v>
      </c>
      <c r="H1215" s="1" t="s">
        <v>181</v>
      </c>
      <c r="I1215" s="1" t="s">
        <v>16</v>
      </c>
      <c r="J1215" s="1" t="s">
        <v>23</v>
      </c>
      <c r="K1215" s="1" t="s">
        <v>16</v>
      </c>
      <c r="L1215" s="1" t="s">
        <v>16</v>
      </c>
      <c r="M1215" s="1" t="s">
        <v>16</v>
      </c>
      <c r="N1215" s="1" t="s">
        <v>16</v>
      </c>
      <c r="O1215" s="1">
        <v>71.2</v>
      </c>
      <c r="P1215" s="1">
        <v>1.0</v>
      </c>
    </row>
    <row r="1216">
      <c r="A1216" s="1" t="s">
        <v>29</v>
      </c>
      <c r="B1216" s="1" t="s">
        <v>2303</v>
      </c>
      <c r="C1216" s="2" t="s">
        <v>2221</v>
      </c>
      <c r="D1216" s="1" t="s">
        <v>19</v>
      </c>
      <c r="E121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216" s="1" t="s">
        <v>311</v>
      </c>
      <c r="G1216" s="1" t="s">
        <v>312</v>
      </c>
      <c r="H1216" s="1" t="s">
        <v>313</v>
      </c>
      <c r="I1216" s="1" t="s">
        <v>16</v>
      </c>
      <c r="J1216" s="1" t="s">
        <v>23</v>
      </c>
      <c r="K1216" s="1" t="s">
        <v>16</v>
      </c>
      <c r="L1216" s="1" t="s">
        <v>16</v>
      </c>
      <c r="M1216" s="1" t="s">
        <v>16</v>
      </c>
      <c r="N1216" s="1" t="s">
        <v>16</v>
      </c>
      <c r="O1216" s="1">
        <v>71.2</v>
      </c>
      <c r="P1216" s="1">
        <v>1.0</v>
      </c>
    </row>
    <row r="1217">
      <c r="A1217" s="1" t="s">
        <v>29</v>
      </c>
      <c r="B1217" s="1" t="s">
        <v>2304</v>
      </c>
      <c r="C1217" s="2" t="s">
        <v>2221</v>
      </c>
      <c r="D1217" s="1" t="s">
        <v>19</v>
      </c>
      <c r="E1217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1217" s="1" t="s">
        <v>1006</v>
      </c>
      <c r="G1217" s="1" t="s">
        <v>1007</v>
      </c>
      <c r="H1217" s="1" t="s">
        <v>1008</v>
      </c>
      <c r="I1217" s="1" t="s">
        <v>16</v>
      </c>
      <c r="J1217" s="1" t="s">
        <v>23</v>
      </c>
      <c r="K1217" s="1" t="s">
        <v>16</v>
      </c>
      <c r="L1217" s="1" t="s">
        <v>16</v>
      </c>
      <c r="M1217" s="1" t="s">
        <v>16</v>
      </c>
      <c r="N1217" s="1" t="s">
        <v>16</v>
      </c>
      <c r="O1217" s="1">
        <v>71.2</v>
      </c>
      <c r="P1217" s="1">
        <v>1.0</v>
      </c>
    </row>
    <row r="1218">
      <c r="A1218" s="1" t="s">
        <v>29</v>
      </c>
      <c r="B1218" s="1" t="s">
        <v>2305</v>
      </c>
      <c r="C1218" s="2" t="s">
        <v>2221</v>
      </c>
      <c r="D1218" s="1" t="s">
        <v>19</v>
      </c>
      <c r="E121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218" s="1" t="s">
        <v>26</v>
      </c>
      <c r="G1218" s="1" t="s">
        <v>27</v>
      </c>
      <c r="H1218" s="1" t="s">
        <v>28</v>
      </c>
      <c r="I1218" s="1" t="s">
        <v>16</v>
      </c>
      <c r="J1218" s="1" t="s">
        <v>23</v>
      </c>
      <c r="K1218" s="1" t="s">
        <v>16</v>
      </c>
      <c r="L1218" s="1" t="s">
        <v>16</v>
      </c>
      <c r="M1218" s="1" t="s">
        <v>16</v>
      </c>
      <c r="N1218" s="1" t="s">
        <v>16</v>
      </c>
      <c r="O1218" s="1">
        <v>71.2</v>
      </c>
      <c r="P1218" s="1">
        <v>1.0</v>
      </c>
    </row>
    <row r="1219">
      <c r="A1219" s="1" t="s">
        <v>29</v>
      </c>
      <c r="B1219" s="1" t="s">
        <v>2306</v>
      </c>
      <c r="C1219" s="2" t="s">
        <v>2221</v>
      </c>
      <c r="D1219" s="1" t="s">
        <v>19</v>
      </c>
      <c r="E1219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219" s="1" t="s">
        <v>1333</v>
      </c>
      <c r="G1219" s="1" t="s">
        <v>1334</v>
      </c>
      <c r="H1219" s="1" t="s">
        <v>1335</v>
      </c>
      <c r="I1219" s="1" t="s">
        <v>16</v>
      </c>
      <c r="J1219" s="1" t="s">
        <v>23</v>
      </c>
      <c r="K1219" s="1" t="s">
        <v>16</v>
      </c>
      <c r="L1219" s="1" t="s">
        <v>16</v>
      </c>
      <c r="M1219" s="1" t="s">
        <v>16</v>
      </c>
      <c r="N1219" s="1" t="s">
        <v>16</v>
      </c>
      <c r="O1219" s="1">
        <v>87.2</v>
      </c>
      <c r="P1219" s="1">
        <v>1.0</v>
      </c>
    </row>
    <row r="1220">
      <c r="A1220" s="1" t="s">
        <v>29</v>
      </c>
      <c r="B1220" s="1" t="s">
        <v>2307</v>
      </c>
      <c r="C1220" s="2" t="s">
        <v>2221</v>
      </c>
      <c r="D1220" s="1" t="s">
        <v>19</v>
      </c>
      <c r="E122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220" s="1" t="s">
        <v>539</v>
      </c>
      <c r="G1220" s="1" t="s">
        <v>540</v>
      </c>
      <c r="H1220" s="1" t="s">
        <v>541</v>
      </c>
      <c r="I1220" s="1" t="s">
        <v>16</v>
      </c>
      <c r="J1220" s="1" t="s">
        <v>23</v>
      </c>
      <c r="K1220" s="1" t="s">
        <v>16</v>
      </c>
      <c r="L1220" s="1" t="s">
        <v>16</v>
      </c>
      <c r="M1220" s="1" t="s">
        <v>16</v>
      </c>
      <c r="N1220" s="1" t="s">
        <v>16</v>
      </c>
      <c r="O1220" s="1">
        <v>95.2</v>
      </c>
      <c r="P1220" s="1">
        <v>1.0</v>
      </c>
    </row>
    <row r="1221">
      <c r="A1221" s="1" t="s">
        <v>29</v>
      </c>
      <c r="B1221" s="1" t="s">
        <v>2308</v>
      </c>
      <c r="C1221" s="2" t="s">
        <v>2221</v>
      </c>
      <c r="D1221" s="1" t="s">
        <v>19</v>
      </c>
      <c r="E1221" s="3" t="str">
        <f>HYPERLINK("https://fyndiq.se/produkt/19a3c62fb1594497/", "1-Pack ONEPLUS 12 5G Skärmskydd &amp; 1-Pack linsskydd - Härdat Glas 9H - Super kvalitet 3D")</f>
        <v>1-Pack ONEPLUS 12 5G Skärmskydd &amp; 1-Pack linsskydd - Härdat Glas 9H - Super kvalitet 3D</v>
      </c>
      <c r="F1221" s="1" t="s">
        <v>2309</v>
      </c>
      <c r="G1221" s="1" t="s">
        <v>2310</v>
      </c>
      <c r="H1221" s="1" t="s">
        <v>2311</v>
      </c>
      <c r="I1221" s="1" t="s">
        <v>16</v>
      </c>
      <c r="J1221" s="1" t="s">
        <v>23</v>
      </c>
      <c r="K1221" s="1" t="s">
        <v>16</v>
      </c>
      <c r="L1221" s="1" t="s">
        <v>16</v>
      </c>
      <c r="M1221" s="1" t="s">
        <v>16</v>
      </c>
      <c r="N1221" s="1" t="s">
        <v>16</v>
      </c>
      <c r="O1221" s="1">
        <v>79.2</v>
      </c>
      <c r="P1221" s="1">
        <v>1.0</v>
      </c>
    </row>
    <row r="1222">
      <c r="A1222" s="1" t="s">
        <v>29</v>
      </c>
      <c r="B1222" s="1" t="s">
        <v>2312</v>
      </c>
      <c r="C1222" s="2" t="s">
        <v>2221</v>
      </c>
      <c r="D1222" s="1" t="s">
        <v>19</v>
      </c>
      <c r="E122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222" s="1" t="s">
        <v>599</v>
      </c>
      <c r="G1222" s="1" t="s">
        <v>600</v>
      </c>
      <c r="H1222" s="1" t="s">
        <v>601</v>
      </c>
      <c r="I1222" s="1" t="s">
        <v>16</v>
      </c>
      <c r="J1222" s="1" t="s">
        <v>23</v>
      </c>
      <c r="K1222" s="1" t="s">
        <v>16</v>
      </c>
      <c r="L1222" s="1" t="s">
        <v>16</v>
      </c>
      <c r="M1222" s="1" t="s">
        <v>16</v>
      </c>
      <c r="N1222" s="1" t="s">
        <v>16</v>
      </c>
      <c r="O1222" s="1">
        <v>71.2</v>
      </c>
      <c r="P1222" s="1">
        <v>1.0</v>
      </c>
    </row>
    <row r="1223">
      <c r="A1223" s="1" t="s">
        <v>29</v>
      </c>
      <c r="B1223" s="1" t="s">
        <v>2313</v>
      </c>
      <c r="C1223" s="2" t="s">
        <v>2221</v>
      </c>
      <c r="D1223" s="1" t="s">
        <v>19</v>
      </c>
      <c r="E1223" s="3" t="str">
        <f>HYPERLINK("https://fyndiq.se/produkt/925ae49423884615/", "2-Pack Samsung S22 Ultra Skärmskydd &amp; 1-Pack linsskydd -9H GLAS")</f>
        <v>2-Pack Samsung S22 Ultra Skärmskydd &amp; 1-Pack linsskydd -9H GLAS</v>
      </c>
      <c r="F1223" s="1" t="s">
        <v>335</v>
      </c>
      <c r="G1223" s="1" t="s">
        <v>336</v>
      </c>
      <c r="H1223" s="1" t="s">
        <v>337</v>
      </c>
      <c r="I1223" s="1" t="s">
        <v>16</v>
      </c>
      <c r="J1223" s="1" t="s">
        <v>23</v>
      </c>
      <c r="K1223" s="1" t="s">
        <v>16</v>
      </c>
      <c r="L1223" s="1" t="s">
        <v>16</v>
      </c>
      <c r="M1223" s="1" t="s">
        <v>16</v>
      </c>
      <c r="N1223" s="1" t="s">
        <v>16</v>
      </c>
      <c r="O1223" s="1">
        <v>71.2</v>
      </c>
      <c r="P1223" s="1">
        <v>1.0</v>
      </c>
    </row>
    <row r="1224">
      <c r="A1224" s="1" t="s">
        <v>29</v>
      </c>
      <c r="B1224" s="1" t="s">
        <v>2314</v>
      </c>
      <c r="C1224" s="2" t="s">
        <v>2221</v>
      </c>
      <c r="D1224" s="1" t="s">
        <v>19</v>
      </c>
      <c r="E1224" s="3" t="str">
        <f>HYPERLINK("https://fyndiq.se/produkt/f47e8401d83f4d58/", "2-Pack Samsung S8 Skärmskydd - Härdat Glas 9H - Super kvalitet 3D")</f>
        <v>2-Pack Samsung S8 Skärmskydd - Härdat Glas 9H - Super kvalitet 3D</v>
      </c>
      <c r="F1224" s="1" t="s">
        <v>750</v>
      </c>
      <c r="G1224" s="1" t="s">
        <v>751</v>
      </c>
      <c r="H1224" s="1" t="s">
        <v>752</v>
      </c>
      <c r="I1224" s="1" t="s">
        <v>16</v>
      </c>
      <c r="J1224" s="1" t="s">
        <v>23</v>
      </c>
      <c r="K1224" s="1" t="s">
        <v>16</v>
      </c>
      <c r="L1224" s="1" t="s">
        <v>16</v>
      </c>
      <c r="M1224" s="1" t="s">
        <v>16</v>
      </c>
      <c r="N1224" s="1" t="s">
        <v>16</v>
      </c>
      <c r="O1224" s="1">
        <v>63.2</v>
      </c>
      <c r="P1224" s="1">
        <v>1.0</v>
      </c>
    </row>
    <row r="1225">
      <c r="A1225" s="1" t="s">
        <v>29</v>
      </c>
      <c r="B1225" s="1" t="s">
        <v>2315</v>
      </c>
      <c r="C1225" s="2" t="s">
        <v>2221</v>
      </c>
      <c r="D1225" s="1" t="s">
        <v>19</v>
      </c>
      <c r="E1225" s="3" t="str">
        <f>HYPERLINK("https://fyndiq.se/produkt/22da48bd656e47a6/", "3-Pack Samsung Galaxy Tab A7 Lite - Härdat Glas 9H - Super Kvalitet")</f>
        <v>3-Pack Samsung Galaxy Tab A7 Lite - Härdat Glas 9H - Super Kvalitet</v>
      </c>
      <c r="F1225" s="1" t="s">
        <v>2316</v>
      </c>
      <c r="G1225" s="1" t="s">
        <v>2317</v>
      </c>
      <c r="H1225" s="1" t="s">
        <v>2318</v>
      </c>
      <c r="I1225" s="1" t="s">
        <v>16</v>
      </c>
      <c r="J1225" s="1" t="s">
        <v>23</v>
      </c>
      <c r="K1225" s="1" t="s">
        <v>16</v>
      </c>
      <c r="L1225" s="1" t="s">
        <v>16</v>
      </c>
      <c r="M1225" s="1" t="s">
        <v>16</v>
      </c>
      <c r="N1225" s="1" t="s">
        <v>16</v>
      </c>
      <c r="O1225" s="1">
        <v>151.2</v>
      </c>
      <c r="P1225" s="1">
        <v>1.0</v>
      </c>
    </row>
    <row r="1226">
      <c r="A1226" s="1" t="s">
        <v>29</v>
      </c>
      <c r="B1226" s="1" t="s">
        <v>2319</v>
      </c>
      <c r="C1226" s="2" t="s">
        <v>2221</v>
      </c>
      <c r="D1226" s="1" t="s">
        <v>19</v>
      </c>
      <c r="E122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226" s="1" t="s">
        <v>539</v>
      </c>
      <c r="G1226" s="1" t="s">
        <v>540</v>
      </c>
      <c r="H1226" s="1" t="s">
        <v>541</v>
      </c>
      <c r="I1226" s="1" t="s">
        <v>16</v>
      </c>
      <c r="J1226" s="1" t="s">
        <v>23</v>
      </c>
      <c r="K1226" s="1" t="s">
        <v>16</v>
      </c>
      <c r="L1226" s="1" t="s">
        <v>16</v>
      </c>
      <c r="M1226" s="1" t="s">
        <v>16</v>
      </c>
      <c r="N1226" s="1" t="s">
        <v>16</v>
      </c>
      <c r="O1226" s="1">
        <v>95.2</v>
      </c>
      <c r="P1226" s="1">
        <v>1.0</v>
      </c>
    </row>
    <row r="1227">
      <c r="A1227" s="1" t="s">
        <v>29</v>
      </c>
      <c r="B1227" s="1" t="s">
        <v>2320</v>
      </c>
      <c r="C1227" s="2" t="s">
        <v>2221</v>
      </c>
      <c r="D1227" s="1" t="s">
        <v>19</v>
      </c>
      <c r="E1227" s="3" t="str">
        <f>HYPERLINK("https://fyndiq.se/produkt/f4b8bedfd260428c/", "2-Pack SAMSUNG TAB A9 PLUS Skärmskydd - Härdat Glas 9H - Super kvalitet 3D")</f>
        <v>2-Pack SAMSUNG TAB A9 PLUS Skärmskydd - Härdat Glas 9H - Super kvalitet 3D</v>
      </c>
      <c r="F1227" s="1" t="s">
        <v>764</v>
      </c>
      <c r="G1227" s="1" t="s">
        <v>765</v>
      </c>
      <c r="H1227" s="1" t="s">
        <v>766</v>
      </c>
      <c r="I1227" s="1" t="s">
        <v>16</v>
      </c>
      <c r="J1227" s="1" t="s">
        <v>23</v>
      </c>
      <c r="K1227" s="1" t="s">
        <v>16</v>
      </c>
      <c r="L1227" s="1" t="s">
        <v>16</v>
      </c>
      <c r="M1227" s="1" t="s">
        <v>16</v>
      </c>
      <c r="N1227" s="1" t="s">
        <v>16</v>
      </c>
      <c r="O1227" s="1">
        <v>135.2</v>
      </c>
      <c r="P1227" s="1">
        <v>1.0</v>
      </c>
    </row>
    <row r="1228">
      <c r="A1228" s="1" t="s">
        <v>29</v>
      </c>
      <c r="B1228" s="1" t="s">
        <v>2321</v>
      </c>
      <c r="C1228" s="2" t="s">
        <v>2221</v>
      </c>
      <c r="D1228" s="1" t="s">
        <v>19</v>
      </c>
      <c r="E122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28" s="1" t="s">
        <v>977</v>
      </c>
      <c r="G1228" s="1" t="s">
        <v>978</v>
      </c>
      <c r="H1228" s="1" t="s">
        <v>979</v>
      </c>
      <c r="I1228" s="1" t="s">
        <v>16</v>
      </c>
      <c r="J1228" s="1" t="s">
        <v>23</v>
      </c>
      <c r="K1228" s="1" t="s">
        <v>16</v>
      </c>
      <c r="L1228" s="1" t="s">
        <v>16</v>
      </c>
      <c r="M1228" s="1" t="s">
        <v>16</v>
      </c>
      <c r="N1228" s="1" t="s">
        <v>16</v>
      </c>
      <c r="O1228" s="1">
        <v>63.2</v>
      </c>
      <c r="P1228" s="1">
        <v>1.0</v>
      </c>
    </row>
    <row r="1229">
      <c r="A1229" s="1" t="s">
        <v>29</v>
      </c>
      <c r="B1229" s="1" t="s">
        <v>2322</v>
      </c>
      <c r="C1229" s="2" t="s">
        <v>2221</v>
      </c>
      <c r="D1229" s="1" t="s">
        <v>19</v>
      </c>
      <c r="E122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229" s="1" t="s">
        <v>760</v>
      </c>
      <c r="G1229" s="1" t="s">
        <v>761</v>
      </c>
      <c r="H1229" s="1" t="s">
        <v>762</v>
      </c>
      <c r="I1229" s="1" t="s">
        <v>16</v>
      </c>
      <c r="J1229" s="1" t="s">
        <v>23</v>
      </c>
      <c r="K1229" s="1" t="s">
        <v>16</v>
      </c>
      <c r="L1229" s="1" t="s">
        <v>16</v>
      </c>
      <c r="M1229" s="1" t="s">
        <v>16</v>
      </c>
      <c r="N1229" s="1" t="s">
        <v>16</v>
      </c>
      <c r="O1229" s="1">
        <v>63.2</v>
      </c>
      <c r="P1229" s="1">
        <v>1.0</v>
      </c>
    </row>
    <row r="1230">
      <c r="A1230" s="1" t="s">
        <v>29</v>
      </c>
      <c r="B1230" s="1" t="s">
        <v>2323</v>
      </c>
      <c r="C1230" s="2" t="s">
        <v>2221</v>
      </c>
      <c r="D1230" s="1" t="s">
        <v>19</v>
      </c>
      <c r="E1230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230" s="1" t="s">
        <v>43</v>
      </c>
      <c r="G1230" s="1" t="s">
        <v>44</v>
      </c>
      <c r="H1230" s="1" t="s">
        <v>45</v>
      </c>
      <c r="I1230" s="1" t="s">
        <v>16</v>
      </c>
      <c r="J1230" s="1" t="s">
        <v>23</v>
      </c>
      <c r="K1230" s="1" t="s">
        <v>16</v>
      </c>
      <c r="L1230" s="1" t="s">
        <v>16</v>
      </c>
      <c r="M1230" s="1" t="s">
        <v>16</v>
      </c>
      <c r="N1230" s="1" t="s">
        <v>16</v>
      </c>
      <c r="O1230" s="1">
        <v>71.2</v>
      </c>
      <c r="P1230" s="1">
        <v>1.0</v>
      </c>
    </row>
    <row r="1231">
      <c r="A1231" s="1" t="s">
        <v>29</v>
      </c>
      <c r="B1231" s="1" t="s">
        <v>2324</v>
      </c>
      <c r="C1231" s="2" t="s">
        <v>2221</v>
      </c>
      <c r="D1231" s="1" t="s">
        <v>19</v>
      </c>
      <c r="E1231" s="3" t="str">
        <f>HYPERLINK("https://fyndiq.se/produkt/209e0592835a4e24/", "2-Pack Xiaomi 11T 5G - Härdat Glas 9H - Super kvalitet 3D Skärmskydd")</f>
        <v>2-Pack Xiaomi 11T 5G - Härdat Glas 9H - Super kvalitet 3D Skärmskydd</v>
      </c>
      <c r="F1231" s="1" t="s">
        <v>2325</v>
      </c>
      <c r="G1231" s="1" t="s">
        <v>2326</v>
      </c>
      <c r="H1231" s="1" t="s">
        <v>2327</v>
      </c>
      <c r="I1231" s="1" t="s">
        <v>16</v>
      </c>
      <c r="J1231" s="1" t="s">
        <v>23</v>
      </c>
      <c r="K1231" s="1" t="s">
        <v>16</v>
      </c>
      <c r="L1231" s="1" t="s">
        <v>16</v>
      </c>
      <c r="M1231" s="1" t="s">
        <v>16</v>
      </c>
      <c r="N1231" s="1" t="s">
        <v>16</v>
      </c>
      <c r="O1231" s="1">
        <v>63.2</v>
      </c>
      <c r="P1231" s="1">
        <v>1.0</v>
      </c>
    </row>
    <row r="1232">
      <c r="A1232" s="1" t="s">
        <v>29</v>
      </c>
      <c r="B1232" s="1" t="s">
        <v>2328</v>
      </c>
      <c r="C1232" s="2" t="s">
        <v>2221</v>
      </c>
      <c r="D1232" s="1" t="s">
        <v>19</v>
      </c>
      <c r="E1232" s="3" t="str">
        <f>HYPERLINK("https://fyndiq.se/produkt/c6f3e47a88184e8d/", "2-Pack SAMSUNG A55 Skärmskydd - Härdat Glas 9H - Super kvalitet 3D")</f>
        <v>2-Pack SAMSUNG A55 Skärmskydd - Härdat Glas 9H - Super kvalitet 3D</v>
      </c>
      <c r="F1232" s="1" t="s">
        <v>83</v>
      </c>
      <c r="G1232" s="1" t="s">
        <v>84</v>
      </c>
      <c r="H1232" s="1" t="s">
        <v>85</v>
      </c>
      <c r="I1232" s="1" t="s">
        <v>16</v>
      </c>
      <c r="J1232" s="1" t="s">
        <v>23</v>
      </c>
      <c r="K1232" s="1" t="s">
        <v>16</v>
      </c>
      <c r="L1232" s="1" t="s">
        <v>16</v>
      </c>
      <c r="M1232" s="1" t="s">
        <v>16</v>
      </c>
      <c r="N1232" s="1" t="s">
        <v>16</v>
      </c>
      <c r="O1232" s="1">
        <v>63.2</v>
      </c>
      <c r="P1232" s="1">
        <v>1.0</v>
      </c>
    </row>
    <row r="1233">
      <c r="A1233" s="1" t="s">
        <v>29</v>
      </c>
      <c r="B1233" s="1" t="s">
        <v>2329</v>
      </c>
      <c r="C1233" s="2" t="s">
        <v>2221</v>
      </c>
      <c r="D1233" s="1" t="s">
        <v>19</v>
      </c>
      <c r="E1233" s="3" t="str">
        <f>HYPERLINK("https://fyndiq.se/produkt/9e488e35f28b4b0b/", "2-Pack GOOGLE PIXEL 6A Skärmskydd - Härdat Glas 9H - Super kvalitet 3D")</f>
        <v>2-Pack GOOGLE PIXEL 6A Skärmskydd - Härdat Glas 9H - Super kvalitet 3D</v>
      </c>
      <c r="F1233" s="1" t="s">
        <v>196</v>
      </c>
      <c r="G1233" s="1" t="s">
        <v>197</v>
      </c>
      <c r="H1233" s="1" t="s">
        <v>198</v>
      </c>
      <c r="I1233" s="1" t="s">
        <v>16</v>
      </c>
      <c r="J1233" s="1" t="s">
        <v>23</v>
      </c>
      <c r="K1233" s="1" t="s">
        <v>16</v>
      </c>
      <c r="L1233" s="1" t="s">
        <v>16</v>
      </c>
      <c r="M1233" s="1" t="s">
        <v>16</v>
      </c>
      <c r="N1233" s="1" t="s">
        <v>16</v>
      </c>
      <c r="O1233" s="1">
        <v>63.2</v>
      </c>
      <c r="P1233" s="1">
        <v>1.0</v>
      </c>
    </row>
    <row r="1234">
      <c r="A1234" s="1" t="s">
        <v>29</v>
      </c>
      <c r="B1234" s="1" t="s">
        <v>2330</v>
      </c>
      <c r="C1234" s="2" t="s">
        <v>2221</v>
      </c>
      <c r="D1234" s="1" t="s">
        <v>19</v>
      </c>
      <c r="E123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234" s="1" t="s">
        <v>504</v>
      </c>
      <c r="G1234" s="1" t="s">
        <v>505</v>
      </c>
      <c r="H1234" s="1" t="s">
        <v>506</v>
      </c>
      <c r="I1234" s="1" t="s">
        <v>16</v>
      </c>
      <c r="J1234" s="1" t="s">
        <v>23</v>
      </c>
      <c r="K1234" s="1" t="s">
        <v>16</v>
      </c>
      <c r="L1234" s="1" t="s">
        <v>16</v>
      </c>
      <c r="M1234" s="1" t="s">
        <v>16</v>
      </c>
      <c r="N1234" s="1" t="s">
        <v>16</v>
      </c>
      <c r="O1234" s="1">
        <v>63.2</v>
      </c>
      <c r="P1234" s="1">
        <v>1.0</v>
      </c>
    </row>
    <row r="1235">
      <c r="A1235" s="1" t="s">
        <v>29</v>
      </c>
      <c r="B1235" s="1" t="s">
        <v>2331</v>
      </c>
      <c r="C1235" s="2" t="s">
        <v>2221</v>
      </c>
      <c r="D1235" s="1" t="s">
        <v>19</v>
      </c>
      <c r="E1235" s="3" t="str">
        <f>HYPERLINK("https://fyndiq.se/produkt/c6f3e47a88184e8d/", "2-Pack SAMSUNG A55 Skärmskydd - Härdat Glas 9H - Super kvalitet 3D")</f>
        <v>2-Pack SAMSUNG A55 Skärmskydd - Härdat Glas 9H - Super kvalitet 3D</v>
      </c>
      <c r="F1235" s="1" t="s">
        <v>83</v>
      </c>
      <c r="G1235" s="1" t="s">
        <v>84</v>
      </c>
      <c r="H1235" s="1" t="s">
        <v>85</v>
      </c>
      <c r="I1235" s="1" t="s">
        <v>16</v>
      </c>
      <c r="J1235" s="1" t="s">
        <v>23</v>
      </c>
      <c r="K1235" s="1" t="s">
        <v>16</v>
      </c>
      <c r="L1235" s="1" t="s">
        <v>16</v>
      </c>
      <c r="M1235" s="1" t="s">
        <v>16</v>
      </c>
      <c r="N1235" s="1" t="s">
        <v>16</v>
      </c>
      <c r="O1235" s="1">
        <v>63.2</v>
      </c>
      <c r="P1235" s="1">
        <v>1.0</v>
      </c>
    </row>
    <row r="1236">
      <c r="A1236" s="1" t="s">
        <v>29</v>
      </c>
      <c r="B1236" s="1" t="s">
        <v>2332</v>
      </c>
      <c r="C1236" s="2" t="s">
        <v>2221</v>
      </c>
      <c r="D1236" s="1" t="s">
        <v>19</v>
      </c>
      <c r="E1236" s="3" t="str">
        <f>HYPERLINK("https://fyndiq.se/produkt/d5991795a2d5400b/", "1-Pack XIAOMI REDMI A3 Skärmskydd - Härdat Glas 9H - Super kvalitet 3D")</f>
        <v>1-Pack XIAOMI REDMI A3 Skärmskydd - Härdat Glas 9H - Super kvalitet 3D</v>
      </c>
      <c r="F1236" s="1" t="s">
        <v>1048</v>
      </c>
      <c r="G1236" s="1" t="s">
        <v>1049</v>
      </c>
      <c r="H1236" s="1" t="s">
        <v>1050</v>
      </c>
      <c r="I1236" s="1" t="s">
        <v>16</v>
      </c>
      <c r="J1236" s="1" t="s">
        <v>23</v>
      </c>
      <c r="K1236" s="1" t="s">
        <v>16</v>
      </c>
      <c r="L1236" s="1" t="s">
        <v>16</v>
      </c>
      <c r="M1236" s="1" t="s">
        <v>16</v>
      </c>
      <c r="N1236" s="1" t="s">
        <v>16</v>
      </c>
      <c r="O1236" s="1">
        <v>55.2</v>
      </c>
      <c r="P1236" s="1">
        <v>1.0</v>
      </c>
    </row>
    <row r="1237">
      <c r="A1237" s="1" t="s">
        <v>29</v>
      </c>
      <c r="B1237" s="1" t="s">
        <v>2333</v>
      </c>
      <c r="C1237" s="2" t="s">
        <v>2221</v>
      </c>
      <c r="D1237" s="1" t="s">
        <v>19</v>
      </c>
      <c r="E1237" s="3" t="str">
        <f>HYPERLINK("https://fyndiq.se/produkt/13e76851ca504320/", "2-Pack Samsung Galaxy S22 Ultra - Härdat glas 9H - Top kvalitet")</f>
        <v>2-Pack Samsung Galaxy S22 Ultra - Härdat glas 9H - Top kvalitet</v>
      </c>
      <c r="F1237" s="1" t="s">
        <v>140</v>
      </c>
      <c r="G1237" s="1" t="s">
        <v>141</v>
      </c>
      <c r="H1237" s="1" t="s">
        <v>142</v>
      </c>
      <c r="I1237" s="1" t="s">
        <v>16</v>
      </c>
      <c r="J1237" s="1" t="s">
        <v>23</v>
      </c>
      <c r="K1237" s="1" t="s">
        <v>16</v>
      </c>
      <c r="L1237" s="1" t="s">
        <v>16</v>
      </c>
      <c r="M1237" s="1" t="s">
        <v>16</v>
      </c>
      <c r="N1237" s="1" t="s">
        <v>16</v>
      </c>
      <c r="O1237" s="1">
        <v>63.2</v>
      </c>
      <c r="P1237" s="1">
        <v>1.0</v>
      </c>
    </row>
    <row r="1238">
      <c r="A1238" s="1" t="s">
        <v>29</v>
      </c>
      <c r="B1238" s="1" t="s">
        <v>2334</v>
      </c>
      <c r="C1238" s="2" t="s">
        <v>2221</v>
      </c>
      <c r="D1238" s="1" t="s">
        <v>19</v>
      </c>
      <c r="E1238" s="3" t="str">
        <f>HYPERLINK("https://fyndiq.se/produkt/5d384cc8795744b0/", "2-Pack Samsung A55 Skärmskydd i Härdat Glas")</f>
        <v>2-Pack Samsung A55 Skärmskydd i Härdat Glas</v>
      </c>
      <c r="F1238" s="1" t="s">
        <v>191</v>
      </c>
      <c r="G1238" s="1" t="s">
        <v>192</v>
      </c>
      <c r="H1238" s="1" t="s">
        <v>193</v>
      </c>
      <c r="I1238" s="1" t="s">
        <v>16</v>
      </c>
      <c r="J1238" s="1" t="s">
        <v>23</v>
      </c>
      <c r="K1238" s="1" t="s">
        <v>16</v>
      </c>
      <c r="L1238" s="1" t="s">
        <v>16</v>
      </c>
      <c r="M1238" s="1" t="s">
        <v>16</v>
      </c>
      <c r="N1238" s="1" t="s">
        <v>16</v>
      </c>
      <c r="O1238" s="1">
        <v>63.2</v>
      </c>
      <c r="P1238" s="1">
        <v>1.0</v>
      </c>
    </row>
    <row r="1239">
      <c r="A1239" s="1" t="s">
        <v>29</v>
      </c>
      <c r="B1239" s="1" t="s">
        <v>2335</v>
      </c>
      <c r="C1239" s="2" t="s">
        <v>2221</v>
      </c>
      <c r="D1239" s="1" t="s">
        <v>19</v>
      </c>
      <c r="E1239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239" s="1" t="s">
        <v>447</v>
      </c>
      <c r="G1239" s="1" t="s">
        <v>448</v>
      </c>
      <c r="H1239" s="1" t="s">
        <v>449</v>
      </c>
      <c r="I1239" s="1" t="s">
        <v>16</v>
      </c>
      <c r="J1239" s="1" t="s">
        <v>23</v>
      </c>
      <c r="K1239" s="1" t="s">
        <v>16</v>
      </c>
      <c r="L1239" s="1" t="s">
        <v>16</v>
      </c>
      <c r="M1239" s="1" t="s">
        <v>16</v>
      </c>
      <c r="N1239" s="1" t="s">
        <v>16</v>
      </c>
      <c r="O1239" s="1">
        <v>63.2</v>
      </c>
      <c r="P1239" s="1">
        <v>2.0</v>
      </c>
    </row>
    <row r="1240">
      <c r="A1240" s="1" t="s">
        <v>29</v>
      </c>
      <c r="B1240" s="1" t="s">
        <v>2336</v>
      </c>
      <c r="C1240" s="2" t="s">
        <v>2221</v>
      </c>
      <c r="D1240" s="1" t="s">
        <v>19</v>
      </c>
      <c r="E1240" s="3" t="str">
        <f>HYPERLINK("https://fyndiq.se/produkt/66924f1ff238487e/", "2-Pack GOOGLE PIXEL 7A Skärmskydd - Härdat Glas 9H - Super kvalitet 3D")</f>
        <v>2-Pack GOOGLE PIXEL 7A Skärmskydd - Härdat Glas 9H - Super kvalitet 3D</v>
      </c>
      <c r="F1240" s="1" t="s">
        <v>315</v>
      </c>
      <c r="G1240" s="1" t="s">
        <v>316</v>
      </c>
      <c r="H1240" s="1" t="s">
        <v>317</v>
      </c>
      <c r="I1240" s="1" t="s">
        <v>16</v>
      </c>
      <c r="J1240" s="1" t="s">
        <v>23</v>
      </c>
      <c r="K1240" s="1" t="s">
        <v>16</v>
      </c>
      <c r="L1240" s="1" t="s">
        <v>16</v>
      </c>
      <c r="M1240" s="1" t="s">
        <v>16</v>
      </c>
      <c r="N1240" s="1" t="s">
        <v>16</v>
      </c>
      <c r="O1240" s="1">
        <v>63.2</v>
      </c>
      <c r="P1240" s="1">
        <v>1.0</v>
      </c>
    </row>
    <row r="1241">
      <c r="A1241" s="1" t="s">
        <v>29</v>
      </c>
      <c r="B1241" s="1" t="s">
        <v>2337</v>
      </c>
      <c r="C1241" s="2" t="s">
        <v>2221</v>
      </c>
      <c r="D1241" s="1" t="s">
        <v>19</v>
      </c>
      <c r="E1241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241" s="1" t="s">
        <v>183</v>
      </c>
      <c r="G1241" s="1" t="s">
        <v>184</v>
      </c>
      <c r="H1241" s="1" t="s">
        <v>185</v>
      </c>
      <c r="I1241" s="1" t="s">
        <v>16</v>
      </c>
      <c r="J1241" s="1" t="s">
        <v>23</v>
      </c>
      <c r="K1241" s="1" t="s">
        <v>16</v>
      </c>
      <c r="L1241" s="1" t="s">
        <v>16</v>
      </c>
      <c r="M1241" s="1" t="s">
        <v>16</v>
      </c>
      <c r="N1241" s="1" t="s">
        <v>16</v>
      </c>
      <c r="O1241" s="1">
        <v>71.2</v>
      </c>
      <c r="P1241" s="1">
        <v>1.0</v>
      </c>
    </row>
    <row r="1242">
      <c r="A1242" s="1" t="s">
        <v>29</v>
      </c>
      <c r="B1242" s="1" t="s">
        <v>2338</v>
      </c>
      <c r="C1242" s="2" t="s">
        <v>2221</v>
      </c>
      <c r="D1242" s="1" t="s">
        <v>19</v>
      </c>
      <c r="E1242" s="3" t="str">
        <f>HYPERLINK("https://fyndiq.se/produkt/d6fe6b40041d4172/", "Samsung Xcover 5 - Härdat glas 9H-Super kvalitet 3D Skärmskydd")</f>
        <v>Samsung Xcover 5 - Härdat glas 9H-Super kvalitet 3D Skärmskydd</v>
      </c>
      <c r="F1242" s="1" t="s">
        <v>1921</v>
      </c>
      <c r="G1242" s="1" t="s">
        <v>1922</v>
      </c>
      <c r="H1242" s="1" t="s">
        <v>1923</v>
      </c>
      <c r="I1242" s="1" t="s">
        <v>16</v>
      </c>
      <c r="J1242" s="1" t="s">
        <v>23</v>
      </c>
      <c r="K1242" s="1" t="s">
        <v>16</v>
      </c>
      <c r="L1242" s="1" t="s">
        <v>16</v>
      </c>
      <c r="M1242" s="1" t="s">
        <v>16</v>
      </c>
      <c r="N1242" s="1" t="s">
        <v>16</v>
      </c>
      <c r="O1242" s="1">
        <v>55.2</v>
      </c>
      <c r="P1242" s="1">
        <v>1.0</v>
      </c>
    </row>
    <row r="1243">
      <c r="A1243" s="1" t="s">
        <v>29</v>
      </c>
      <c r="B1243" s="1" t="s">
        <v>2339</v>
      </c>
      <c r="C1243" s="2" t="s">
        <v>2221</v>
      </c>
      <c r="D1243" s="1" t="s">
        <v>19</v>
      </c>
      <c r="E124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43" s="1" t="s">
        <v>103</v>
      </c>
      <c r="G1243" s="1" t="s">
        <v>104</v>
      </c>
      <c r="H1243" s="1" t="s">
        <v>105</v>
      </c>
      <c r="I1243" s="1" t="s">
        <v>16</v>
      </c>
      <c r="J1243" s="1" t="s">
        <v>23</v>
      </c>
      <c r="K1243" s="1" t="s">
        <v>16</v>
      </c>
      <c r="L1243" s="1" t="s">
        <v>16</v>
      </c>
      <c r="M1243" s="1" t="s">
        <v>16</v>
      </c>
      <c r="N1243" s="1" t="s">
        <v>16</v>
      </c>
      <c r="O1243" s="1">
        <v>63.2</v>
      </c>
      <c r="P1243" s="1">
        <v>1.0</v>
      </c>
    </row>
    <row r="1244">
      <c r="A1244" s="1" t="s">
        <v>29</v>
      </c>
      <c r="B1244" s="1" t="s">
        <v>2340</v>
      </c>
      <c r="C1244" s="2" t="s">
        <v>2221</v>
      </c>
      <c r="D1244" s="1" t="s">
        <v>19</v>
      </c>
      <c r="E1244" s="3" t="str">
        <f>HYPERLINK("https://fyndiq.se/produkt/a871a7da0b2249a8/", "2-Pack Iphone 11 Pro Max - 9H Härdat Glass - Top Kvalitet")</f>
        <v>2-Pack Iphone 11 Pro Max - 9H Härdat Glass - Top Kvalitet</v>
      </c>
      <c r="F1244" s="1" t="s">
        <v>559</v>
      </c>
      <c r="G1244" s="1" t="s">
        <v>560</v>
      </c>
      <c r="H1244" s="1" t="s">
        <v>561</v>
      </c>
      <c r="I1244" s="1" t="s">
        <v>16</v>
      </c>
      <c r="J1244" s="1" t="s">
        <v>23</v>
      </c>
      <c r="K1244" s="1" t="s">
        <v>16</v>
      </c>
      <c r="L1244" s="1" t="s">
        <v>16</v>
      </c>
      <c r="M1244" s="1" t="s">
        <v>16</v>
      </c>
      <c r="N1244" s="1" t="s">
        <v>16</v>
      </c>
      <c r="O1244" s="1">
        <v>55.2</v>
      </c>
      <c r="P1244" s="1">
        <v>1.0</v>
      </c>
    </row>
    <row r="1245">
      <c r="A1245" s="1" t="s">
        <v>29</v>
      </c>
      <c r="B1245" s="1" t="s">
        <v>2341</v>
      </c>
      <c r="C1245" s="2" t="s">
        <v>2221</v>
      </c>
      <c r="D1245" s="1" t="s">
        <v>19</v>
      </c>
      <c r="E1245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245" s="1" t="s">
        <v>795</v>
      </c>
      <c r="G1245" s="1" t="s">
        <v>796</v>
      </c>
      <c r="H1245" s="1" t="s">
        <v>797</v>
      </c>
      <c r="I1245" s="1" t="s">
        <v>16</v>
      </c>
      <c r="J1245" s="1" t="s">
        <v>23</v>
      </c>
      <c r="K1245" s="1" t="s">
        <v>16</v>
      </c>
      <c r="L1245" s="1" t="s">
        <v>16</v>
      </c>
      <c r="M1245" s="1" t="s">
        <v>16</v>
      </c>
      <c r="N1245" s="1" t="s">
        <v>16</v>
      </c>
      <c r="O1245" s="1">
        <v>63.2</v>
      </c>
      <c r="P1245" s="1">
        <v>1.0</v>
      </c>
    </row>
    <row r="1246">
      <c r="A1246" s="1" t="s">
        <v>29</v>
      </c>
      <c r="B1246" s="1" t="s">
        <v>2342</v>
      </c>
      <c r="C1246" s="2" t="s">
        <v>2221</v>
      </c>
      <c r="D1246" s="1" t="s">
        <v>19</v>
      </c>
      <c r="E1246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246" s="1" t="s">
        <v>679</v>
      </c>
      <c r="G1246" s="1" t="s">
        <v>680</v>
      </c>
      <c r="H1246" s="1" t="s">
        <v>681</v>
      </c>
      <c r="I1246" s="1" t="s">
        <v>16</v>
      </c>
      <c r="J1246" s="1" t="s">
        <v>23</v>
      </c>
      <c r="K1246" s="1" t="s">
        <v>16</v>
      </c>
      <c r="L1246" s="1" t="s">
        <v>16</v>
      </c>
      <c r="M1246" s="1" t="s">
        <v>16</v>
      </c>
      <c r="N1246" s="1" t="s">
        <v>16</v>
      </c>
      <c r="O1246" s="1">
        <v>95.2</v>
      </c>
      <c r="P1246" s="1">
        <v>1.0</v>
      </c>
    </row>
    <row r="1247">
      <c r="A1247" s="1" t="s">
        <v>29</v>
      </c>
      <c r="B1247" s="1" t="s">
        <v>2343</v>
      </c>
      <c r="C1247" s="2" t="s">
        <v>2221</v>
      </c>
      <c r="D1247" s="1" t="s">
        <v>19</v>
      </c>
      <c r="E1247" s="3" t="str">
        <f>HYPERLINK("https://fyndiq.se/produkt/17eb3a8226844bc8/", "2-Pack Sony Xperia 1 III - Härdat glas 9H - Super Kvalitet 3D")</f>
        <v>2-Pack Sony Xperia 1 III - Härdat glas 9H - Super Kvalitet 3D</v>
      </c>
      <c r="F1247" s="1" t="s">
        <v>2344</v>
      </c>
      <c r="G1247" s="1" t="s">
        <v>2345</v>
      </c>
      <c r="H1247" s="1" t="s">
        <v>2346</v>
      </c>
      <c r="I1247" s="1" t="s">
        <v>16</v>
      </c>
      <c r="J1247" s="1" t="s">
        <v>23</v>
      </c>
      <c r="K1247" s="1" t="s">
        <v>16</v>
      </c>
      <c r="L1247" s="1" t="s">
        <v>16</v>
      </c>
      <c r="M1247" s="1" t="s">
        <v>16</v>
      </c>
      <c r="N1247" s="1" t="s">
        <v>16</v>
      </c>
      <c r="O1247" s="1">
        <v>63.2</v>
      </c>
      <c r="P1247" s="1">
        <v>1.0</v>
      </c>
    </row>
    <row r="1248">
      <c r="A1248" s="1" t="s">
        <v>29</v>
      </c>
      <c r="B1248" s="1" t="s">
        <v>2347</v>
      </c>
      <c r="C1248" s="2" t="s">
        <v>2221</v>
      </c>
      <c r="D1248" s="1" t="s">
        <v>19</v>
      </c>
      <c r="E124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248" s="1" t="s">
        <v>26</v>
      </c>
      <c r="G1248" s="1" t="s">
        <v>27</v>
      </c>
      <c r="H1248" s="1" t="s">
        <v>28</v>
      </c>
      <c r="I1248" s="1" t="s">
        <v>16</v>
      </c>
      <c r="J1248" s="1" t="s">
        <v>23</v>
      </c>
      <c r="K1248" s="1" t="s">
        <v>16</v>
      </c>
      <c r="L1248" s="1" t="s">
        <v>16</v>
      </c>
      <c r="M1248" s="1" t="s">
        <v>16</v>
      </c>
      <c r="N1248" s="1" t="s">
        <v>16</v>
      </c>
      <c r="O1248" s="1">
        <v>71.2</v>
      </c>
      <c r="P1248" s="1">
        <v>1.0</v>
      </c>
    </row>
    <row r="1249">
      <c r="A1249" s="1" t="s">
        <v>29</v>
      </c>
      <c r="B1249" s="1" t="s">
        <v>2348</v>
      </c>
      <c r="C1249" s="2" t="s">
        <v>2221</v>
      </c>
      <c r="D1249" s="1" t="s">
        <v>19</v>
      </c>
      <c r="E1249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249" s="1" t="s">
        <v>1654</v>
      </c>
      <c r="G1249" s="1" t="s">
        <v>1655</v>
      </c>
      <c r="H1249" s="1" t="s">
        <v>1656</v>
      </c>
      <c r="I1249" s="1" t="s">
        <v>16</v>
      </c>
      <c r="J1249" s="1" t="s">
        <v>23</v>
      </c>
      <c r="K1249" s="1" t="s">
        <v>16</v>
      </c>
      <c r="L1249" s="1" t="s">
        <v>16</v>
      </c>
      <c r="M1249" s="1" t="s">
        <v>16</v>
      </c>
      <c r="N1249" s="1" t="s">
        <v>16</v>
      </c>
      <c r="O1249" s="1">
        <v>55.2</v>
      </c>
      <c r="P1249" s="1">
        <v>1.0</v>
      </c>
    </row>
    <row r="1250">
      <c r="A1250" s="1" t="s">
        <v>29</v>
      </c>
      <c r="B1250" s="1" t="s">
        <v>2349</v>
      </c>
      <c r="C1250" s="2" t="s">
        <v>2221</v>
      </c>
      <c r="D1250" s="1" t="s">
        <v>19</v>
      </c>
      <c r="E1250" s="3" t="str">
        <f>HYPERLINK("https://fyndiq.se/produkt/b64e58a94ebc4c52/", "2 Pack Sony Xperia 10 III - Härdat glas 9H - Super Kvalitet 3D")</f>
        <v>2 Pack Sony Xperia 10 III - Härdat glas 9H - Super Kvalitet 3D</v>
      </c>
      <c r="F1250" s="1" t="s">
        <v>366</v>
      </c>
      <c r="G1250" s="1" t="s">
        <v>367</v>
      </c>
      <c r="H1250" s="1" t="s">
        <v>368</v>
      </c>
      <c r="I1250" s="1" t="s">
        <v>16</v>
      </c>
      <c r="J1250" s="1" t="s">
        <v>23</v>
      </c>
      <c r="K1250" s="1" t="s">
        <v>16</v>
      </c>
      <c r="L1250" s="1" t="s">
        <v>16</v>
      </c>
      <c r="M1250" s="1" t="s">
        <v>16</v>
      </c>
      <c r="N1250" s="1" t="s">
        <v>16</v>
      </c>
      <c r="O1250" s="1">
        <v>63.2</v>
      </c>
      <c r="P1250" s="1">
        <v>1.0</v>
      </c>
    </row>
    <row r="1251">
      <c r="A1251" s="1" t="s">
        <v>29</v>
      </c>
      <c r="B1251" s="1" t="s">
        <v>2350</v>
      </c>
      <c r="C1251" s="2" t="s">
        <v>2221</v>
      </c>
      <c r="D1251" s="1" t="s">
        <v>19</v>
      </c>
      <c r="E1251" s="3" t="str">
        <f>HYPERLINK("https://fyndiq.se/produkt/c6f3e47a88184e8d/", "2-Pack SAMSUNG A55 Skärmskydd - Härdat Glas 9H - Super kvalitet 3D")</f>
        <v>2-Pack SAMSUNG A55 Skärmskydd - Härdat Glas 9H - Super kvalitet 3D</v>
      </c>
      <c r="F1251" s="1" t="s">
        <v>83</v>
      </c>
      <c r="G1251" s="1" t="s">
        <v>84</v>
      </c>
      <c r="H1251" s="1" t="s">
        <v>85</v>
      </c>
      <c r="I1251" s="1" t="s">
        <v>16</v>
      </c>
      <c r="J1251" s="1" t="s">
        <v>23</v>
      </c>
      <c r="K1251" s="1" t="s">
        <v>16</v>
      </c>
      <c r="L1251" s="1" t="s">
        <v>16</v>
      </c>
      <c r="M1251" s="1" t="s">
        <v>16</v>
      </c>
      <c r="N1251" s="1" t="s">
        <v>16</v>
      </c>
      <c r="O1251" s="1">
        <v>63.2</v>
      </c>
      <c r="P1251" s="1">
        <v>1.0</v>
      </c>
    </row>
    <row r="1252">
      <c r="A1252" s="1" t="s">
        <v>29</v>
      </c>
      <c r="B1252" s="1" t="s">
        <v>2351</v>
      </c>
      <c r="C1252" s="2" t="s">
        <v>2221</v>
      </c>
      <c r="D1252" s="1" t="s">
        <v>19</v>
      </c>
      <c r="E125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252" s="1" t="s">
        <v>204</v>
      </c>
      <c r="G1252" s="1" t="s">
        <v>205</v>
      </c>
      <c r="H1252" s="1" t="s">
        <v>206</v>
      </c>
      <c r="I1252" s="1" t="s">
        <v>16</v>
      </c>
      <c r="J1252" s="1" t="s">
        <v>23</v>
      </c>
      <c r="K1252" s="1" t="s">
        <v>16</v>
      </c>
      <c r="L1252" s="1" t="s">
        <v>16</v>
      </c>
      <c r="M1252" s="1" t="s">
        <v>16</v>
      </c>
      <c r="N1252" s="1" t="s">
        <v>16</v>
      </c>
      <c r="O1252" s="1">
        <v>71.2</v>
      </c>
      <c r="P1252" s="1">
        <v>1.0</v>
      </c>
    </row>
    <row r="1253">
      <c r="A1253" s="1" t="s">
        <v>29</v>
      </c>
      <c r="B1253" s="1" t="s">
        <v>2352</v>
      </c>
      <c r="C1253" s="2" t="s">
        <v>2221</v>
      </c>
      <c r="D1253" s="1" t="s">
        <v>19</v>
      </c>
      <c r="E1253" s="3" t="str">
        <f>HYPERLINK("https://fyndiq.se/produkt/39da1aee428a4f32/", "2-Pack ONEPLUS 12 Skärmskydd - Härdat Glas 9H - Super kvalitet 3D")</f>
        <v>2-Pack ONEPLUS 12 Skärmskydd - Härdat Glas 9H - Super kvalitet 3D</v>
      </c>
      <c r="F1253" s="1" t="s">
        <v>1029</v>
      </c>
      <c r="G1253" s="1" t="s">
        <v>1030</v>
      </c>
      <c r="H1253" s="1" t="s">
        <v>1031</v>
      </c>
      <c r="I1253" s="1" t="s">
        <v>16</v>
      </c>
      <c r="J1253" s="1" t="s">
        <v>23</v>
      </c>
      <c r="K1253" s="1" t="s">
        <v>16</v>
      </c>
      <c r="L1253" s="1" t="s">
        <v>16</v>
      </c>
      <c r="M1253" s="1" t="s">
        <v>16</v>
      </c>
      <c r="N1253" s="1" t="s">
        <v>16</v>
      </c>
      <c r="O1253" s="1">
        <v>71.2</v>
      </c>
      <c r="P1253" s="1">
        <v>1.0</v>
      </c>
    </row>
    <row r="1254">
      <c r="A1254" s="1" t="s">
        <v>29</v>
      </c>
      <c r="B1254" s="1" t="s">
        <v>2353</v>
      </c>
      <c r="C1254" s="2" t="s">
        <v>2221</v>
      </c>
      <c r="D1254" s="1" t="s">
        <v>19</v>
      </c>
      <c r="E125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254" s="1" t="s">
        <v>539</v>
      </c>
      <c r="G1254" s="1" t="s">
        <v>540</v>
      </c>
      <c r="H1254" s="1" t="s">
        <v>541</v>
      </c>
      <c r="I1254" s="1" t="s">
        <v>1311</v>
      </c>
      <c r="J1254" s="1" t="s">
        <v>23</v>
      </c>
      <c r="K1254" s="1" t="s">
        <v>16</v>
      </c>
      <c r="L1254" s="1" t="s">
        <v>16</v>
      </c>
      <c r="M1254" s="1" t="s">
        <v>16</v>
      </c>
      <c r="N1254" s="1" t="s">
        <v>16</v>
      </c>
      <c r="O1254" s="1">
        <v>95.2</v>
      </c>
      <c r="P1254" s="1">
        <v>1.0</v>
      </c>
    </row>
    <row r="1255">
      <c r="A1255" s="1" t="s">
        <v>29</v>
      </c>
      <c r="B1255" s="1" t="s">
        <v>2354</v>
      </c>
      <c r="C1255" s="2" t="s">
        <v>2221</v>
      </c>
      <c r="D1255" s="1" t="s">
        <v>19</v>
      </c>
      <c r="E1255" s="3" t="str">
        <f>HYPERLINK("https://fyndiq.se/produkt/99ed051bc9eb4aca/", "2 Pack Apple Watch 40mm – Härdat glas 9H – Super kvalitet 3D")</f>
        <v>2 Pack Apple Watch 40mm – Härdat glas 9H – Super kvalitet 3D</v>
      </c>
      <c r="F1255" s="1" t="s">
        <v>2355</v>
      </c>
      <c r="G1255" s="1" t="s">
        <v>2356</v>
      </c>
      <c r="H1255" s="1" t="s">
        <v>2357</v>
      </c>
      <c r="I1255" s="1" t="s">
        <v>1311</v>
      </c>
      <c r="J1255" s="1" t="s">
        <v>23</v>
      </c>
      <c r="K1255" s="1" t="s">
        <v>16</v>
      </c>
      <c r="L1255" s="1" t="s">
        <v>16</v>
      </c>
      <c r="M1255" s="1" t="s">
        <v>16</v>
      </c>
      <c r="N1255" s="1" t="s">
        <v>16</v>
      </c>
      <c r="O1255" s="1">
        <v>55.2</v>
      </c>
      <c r="P1255" s="1">
        <v>1.0</v>
      </c>
    </row>
    <row r="1256">
      <c r="A1256" s="1" t="s">
        <v>29</v>
      </c>
      <c r="B1256" s="1" t="s">
        <v>2358</v>
      </c>
      <c r="C1256" s="2" t="s">
        <v>2221</v>
      </c>
      <c r="D1256" s="1" t="s">
        <v>19</v>
      </c>
      <c r="E1256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256" s="1" t="s">
        <v>163</v>
      </c>
      <c r="G1256" s="1" t="s">
        <v>164</v>
      </c>
      <c r="H1256" s="1" t="s">
        <v>165</v>
      </c>
      <c r="I1256" s="1" t="s">
        <v>16</v>
      </c>
      <c r="J1256" s="1" t="s">
        <v>23</v>
      </c>
      <c r="K1256" s="1" t="s">
        <v>16</v>
      </c>
      <c r="L1256" s="1" t="s">
        <v>16</v>
      </c>
      <c r="M1256" s="1" t="s">
        <v>16</v>
      </c>
      <c r="N1256" s="1" t="s">
        <v>16</v>
      </c>
      <c r="O1256" s="1">
        <v>63.2</v>
      </c>
      <c r="P1256" s="1">
        <v>1.0</v>
      </c>
    </row>
    <row r="1257">
      <c r="A1257" s="1" t="s">
        <v>29</v>
      </c>
      <c r="B1257" s="1" t="s">
        <v>2359</v>
      </c>
      <c r="C1257" s="2" t="s">
        <v>2221</v>
      </c>
      <c r="D1257" s="1" t="s">
        <v>19</v>
      </c>
      <c r="E1257" s="3" t="str">
        <f>HYPERLINK("https://fyndiq.se/produkt/860b7dade19d4d2f/", "2-Pack XIAOMI REDMI A3 Skärmskydd - Härdat Glas 9H - Super kvalitet 3D")</f>
        <v>2-Pack XIAOMI REDMI A3 Skärmskydd - Härdat Glas 9H - Super kvalitet 3D</v>
      </c>
      <c r="F1257" s="1" t="s">
        <v>200</v>
      </c>
      <c r="G1257" s="1" t="s">
        <v>201</v>
      </c>
      <c r="H1257" s="1" t="s">
        <v>202</v>
      </c>
      <c r="I1257" s="1" t="s">
        <v>16</v>
      </c>
      <c r="J1257" s="1" t="s">
        <v>23</v>
      </c>
      <c r="K1257" s="1" t="s">
        <v>16</v>
      </c>
      <c r="L1257" s="1" t="s">
        <v>16</v>
      </c>
      <c r="M1257" s="1" t="s">
        <v>16</v>
      </c>
      <c r="N1257" s="1" t="s">
        <v>16</v>
      </c>
      <c r="O1257" s="1">
        <v>63.2</v>
      </c>
      <c r="P1257" s="1">
        <v>1.0</v>
      </c>
    </row>
    <row r="1258">
      <c r="A1258" s="1" t="s">
        <v>29</v>
      </c>
      <c r="B1258" s="1" t="s">
        <v>2360</v>
      </c>
      <c r="C1258" s="2" t="s">
        <v>2221</v>
      </c>
      <c r="D1258" s="1" t="s">
        <v>19</v>
      </c>
      <c r="E1258" s="3" t="str">
        <f>HYPERLINK("https://fyndiq.se/produkt/bd84362587364f02/", "2-Pack GOOGLE PIXEL 8 Skärmskydd - Härdat Glas 9H - Super kvalitet 3D")</f>
        <v>2-Pack GOOGLE PIXEL 8 Skärmskydd - Härdat Glas 9H - Super kvalitet 3D</v>
      </c>
      <c r="F1258" s="1" t="s">
        <v>254</v>
      </c>
      <c r="G1258" s="1" t="s">
        <v>255</v>
      </c>
      <c r="H1258" s="1" t="s">
        <v>256</v>
      </c>
      <c r="I1258" s="1" t="s">
        <v>16</v>
      </c>
      <c r="J1258" s="1" t="s">
        <v>23</v>
      </c>
      <c r="K1258" s="1" t="s">
        <v>16</v>
      </c>
      <c r="L1258" s="1" t="s">
        <v>16</v>
      </c>
      <c r="M1258" s="1" t="s">
        <v>16</v>
      </c>
      <c r="N1258" s="1" t="s">
        <v>16</v>
      </c>
      <c r="O1258" s="1">
        <v>71.2</v>
      </c>
      <c r="P1258" s="1">
        <v>1.0</v>
      </c>
    </row>
    <row r="1259">
      <c r="A1259" s="1" t="s">
        <v>29</v>
      </c>
      <c r="B1259" s="1" t="s">
        <v>2361</v>
      </c>
      <c r="C1259" s="2" t="s">
        <v>2221</v>
      </c>
      <c r="D1259" s="1" t="s">
        <v>19</v>
      </c>
      <c r="E1259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259" s="1" t="s">
        <v>1377</v>
      </c>
      <c r="G1259" s="1" t="s">
        <v>1378</v>
      </c>
      <c r="H1259" s="1" t="s">
        <v>1379</v>
      </c>
      <c r="I1259" s="1" t="s">
        <v>16</v>
      </c>
      <c r="J1259" s="1" t="s">
        <v>23</v>
      </c>
      <c r="K1259" s="1" t="s">
        <v>16</v>
      </c>
      <c r="L1259" s="1" t="s">
        <v>16</v>
      </c>
      <c r="M1259" s="1" t="s">
        <v>16</v>
      </c>
      <c r="N1259" s="1" t="s">
        <v>16</v>
      </c>
      <c r="O1259" s="1">
        <v>71.2</v>
      </c>
      <c r="P1259" s="1">
        <v>1.0</v>
      </c>
    </row>
    <row r="1260">
      <c r="A1260" s="1" t="s">
        <v>29</v>
      </c>
      <c r="B1260" s="1" t="s">
        <v>2362</v>
      </c>
      <c r="C1260" s="2" t="s">
        <v>2221</v>
      </c>
      <c r="D1260" s="1" t="s">
        <v>19</v>
      </c>
      <c r="E1260" s="3" t="str">
        <f>HYPERLINK("https://fyndiq.se/produkt/28799ed0373d40b4/", "2 Pack Galaxy S21 Ultra 5G- Härdat glas 9H - Super kvalitet 3D")</f>
        <v>2 Pack Galaxy S21 Ultra 5G- Härdat glas 9H - Super kvalitet 3D</v>
      </c>
      <c r="F1260" s="1" t="s">
        <v>272</v>
      </c>
      <c r="G1260" s="1" t="s">
        <v>273</v>
      </c>
      <c r="H1260" s="1" t="s">
        <v>274</v>
      </c>
      <c r="I1260" s="1" t="s">
        <v>16</v>
      </c>
      <c r="J1260" s="1" t="s">
        <v>23</v>
      </c>
      <c r="K1260" s="1" t="s">
        <v>16</v>
      </c>
      <c r="L1260" s="1" t="s">
        <v>16</v>
      </c>
      <c r="M1260" s="1" t="s">
        <v>16</v>
      </c>
      <c r="N1260" s="1" t="s">
        <v>16</v>
      </c>
      <c r="O1260" s="1">
        <v>63.2</v>
      </c>
      <c r="P1260" s="1">
        <v>1.0</v>
      </c>
    </row>
    <row r="1261">
      <c r="A1261" s="1" t="s">
        <v>29</v>
      </c>
      <c r="B1261" s="1" t="s">
        <v>2363</v>
      </c>
      <c r="C1261" s="2" t="s">
        <v>2221</v>
      </c>
      <c r="D1261" s="1" t="s">
        <v>19</v>
      </c>
      <c r="E1261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261" s="1" t="s">
        <v>508</v>
      </c>
      <c r="G1261" s="1" t="s">
        <v>509</v>
      </c>
      <c r="H1261" s="1" t="s">
        <v>510</v>
      </c>
      <c r="I1261" s="1" t="s">
        <v>16</v>
      </c>
      <c r="J1261" s="1" t="s">
        <v>23</v>
      </c>
      <c r="K1261" s="1" t="s">
        <v>16</v>
      </c>
      <c r="L1261" s="1" t="s">
        <v>16</v>
      </c>
      <c r="M1261" s="1" t="s">
        <v>16</v>
      </c>
      <c r="N1261" s="1" t="s">
        <v>16</v>
      </c>
      <c r="O1261" s="1">
        <v>63.2</v>
      </c>
      <c r="P1261" s="1">
        <v>1.0</v>
      </c>
    </row>
    <row r="1262">
      <c r="A1262" s="1" t="s">
        <v>29</v>
      </c>
      <c r="B1262" s="1" t="s">
        <v>2364</v>
      </c>
      <c r="C1262" s="2" t="s">
        <v>2221</v>
      </c>
      <c r="D1262" s="1" t="s">
        <v>19</v>
      </c>
      <c r="E1262" s="3" t="str">
        <f>HYPERLINK("https://fyndiq.se/produkt/62ac3a65172442ab/", "2-Pack OPPO A94 5G Skärmskydd - Härdat Glas 9H - Super kvalitet 3D")</f>
        <v>2-Pack OPPO A94 5G Skärmskydd - Härdat Glas 9H - Super kvalitet 3D</v>
      </c>
      <c r="F1262" s="1" t="s">
        <v>2365</v>
      </c>
      <c r="G1262" s="1" t="s">
        <v>2366</v>
      </c>
      <c r="H1262" s="1" t="s">
        <v>2367</v>
      </c>
      <c r="I1262" s="1" t="s">
        <v>16</v>
      </c>
      <c r="J1262" s="1" t="s">
        <v>23</v>
      </c>
      <c r="K1262" s="1" t="s">
        <v>16</v>
      </c>
      <c r="L1262" s="1" t="s">
        <v>16</v>
      </c>
      <c r="M1262" s="1" t="s">
        <v>16</v>
      </c>
      <c r="N1262" s="1" t="s">
        <v>16</v>
      </c>
      <c r="O1262" s="1">
        <v>63.2</v>
      </c>
      <c r="P1262" s="1">
        <v>1.0</v>
      </c>
    </row>
    <row r="1263">
      <c r="A1263" s="1" t="s">
        <v>29</v>
      </c>
      <c r="B1263" s="1" t="s">
        <v>2368</v>
      </c>
      <c r="C1263" s="2" t="s">
        <v>2221</v>
      </c>
      <c r="D1263" s="1" t="s">
        <v>19</v>
      </c>
      <c r="E1263" s="3" t="str">
        <f>HYPERLINK("https://fyndiq.se/produkt/acbd2f15758f4e1c/", "2-Pack Samsung A55 5G Skärmskydd i Härdat Glas")</f>
        <v>2-Pack Samsung A55 5G Skärmskydd i Härdat Glas</v>
      </c>
      <c r="F1263" s="1" t="s">
        <v>982</v>
      </c>
      <c r="G1263" s="1" t="s">
        <v>983</v>
      </c>
      <c r="H1263" s="1" t="s">
        <v>984</v>
      </c>
      <c r="I1263" s="1" t="s">
        <v>16</v>
      </c>
      <c r="J1263" s="1" t="s">
        <v>23</v>
      </c>
      <c r="K1263" s="1" t="s">
        <v>16</v>
      </c>
      <c r="L1263" s="1" t="s">
        <v>16</v>
      </c>
      <c r="M1263" s="1" t="s">
        <v>16</v>
      </c>
      <c r="N1263" s="1" t="s">
        <v>16</v>
      </c>
      <c r="O1263" s="1">
        <v>63.2</v>
      </c>
      <c r="P1263" s="1">
        <v>1.0</v>
      </c>
    </row>
    <row r="1264">
      <c r="A1264" s="1" t="s">
        <v>29</v>
      </c>
      <c r="B1264" s="1" t="s">
        <v>2369</v>
      </c>
      <c r="C1264" s="2" t="s">
        <v>2221</v>
      </c>
      <c r="D1264" s="1" t="s">
        <v>19</v>
      </c>
      <c r="E1264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64" s="1" t="s">
        <v>1065</v>
      </c>
      <c r="G1264" s="1" t="s">
        <v>1066</v>
      </c>
      <c r="H1264" s="1" t="s">
        <v>1067</v>
      </c>
      <c r="I1264" s="1" t="s">
        <v>16</v>
      </c>
      <c r="J1264" s="1" t="s">
        <v>23</v>
      </c>
      <c r="K1264" s="1" t="s">
        <v>16</v>
      </c>
      <c r="L1264" s="1" t="s">
        <v>16</v>
      </c>
      <c r="M1264" s="1" t="s">
        <v>16</v>
      </c>
      <c r="N1264" s="1" t="s">
        <v>16</v>
      </c>
      <c r="O1264" s="1">
        <v>71.2</v>
      </c>
      <c r="P1264" s="1">
        <v>1.0</v>
      </c>
    </row>
    <row r="1265">
      <c r="A1265" s="1" t="s">
        <v>29</v>
      </c>
      <c r="B1265" s="1" t="s">
        <v>2370</v>
      </c>
      <c r="C1265" s="2" t="s">
        <v>2221</v>
      </c>
      <c r="D1265" s="1" t="s">
        <v>19</v>
      </c>
      <c r="E1265" s="3" t="str">
        <f>HYPERLINK("https://fyndiq.se/produkt/3793e0f6281f49f6/", "2-Pack Iphone 11 / XR - 9H Härdat Glass - Top Kvalitet")</f>
        <v>2-Pack Iphone 11 / XR - 9H Härdat Glass - Top Kvalitet</v>
      </c>
      <c r="F1265" s="1" t="s">
        <v>371</v>
      </c>
      <c r="G1265" s="1" t="s">
        <v>372</v>
      </c>
      <c r="H1265" s="1" t="s">
        <v>373</v>
      </c>
      <c r="I1265" s="1" t="s">
        <v>16</v>
      </c>
      <c r="J1265" s="1" t="s">
        <v>23</v>
      </c>
      <c r="K1265" s="1" t="s">
        <v>16</v>
      </c>
      <c r="L1265" s="1" t="s">
        <v>16</v>
      </c>
      <c r="M1265" s="1" t="s">
        <v>16</v>
      </c>
      <c r="N1265" s="1" t="s">
        <v>16</v>
      </c>
      <c r="O1265" s="1">
        <v>55.2</v>
      </c>
      <c r="P1265" s="1">
        <v>1.0</v>
      </c>
    </row>
    <row r="1266">
      <c r="A1266" s="1" t="s">
        <v>29</v>
      </c>
      <c r="B1266" s="1" t="s">
        <v>2371</v>
      </c>
      <c r="C1266" s="2" t="s">
        <v>2221</v>
      </c>
      <c r="D1266" s="1" t="s">
        <v>19</v>
      </c>
      <c r="E1266" s="3" t="str">
        <f>HYPERLINK("https://fyndiq.se/produkt/5d384cc8795744b0/", "2-Pack Samsung A55 Skärmskydd i Härdat Glas")</f>
        <v>2-Pack Samsung A55 Skärmskydd i Härdat Glas</v>
      </c>
      <c r="F1266" s="1" t="s">
        <v>191</v>
      </c>
      <c r="G1266" s="1" t="s">
        <v>192</v>
      </c>
      <c r="H1266" s="1" t="s">
        <v>193</v>
      </c>
      <c r="I1266" s="1" t="s">
        <v>16</v>
      </c>
      <c r="J1266" s="1" t="s">
        <v>23</v>
      </c>
      <c r="K1266" s="1" t="s">
        <v>16</v>
      </c>
      <c r="L1266" s="1" t="s">
        <v>16</v>
      </c>
      <c r="M1266" s="1" t="s">
        <v>16</v>
      </c>
      <c r="N1266" s="1" t="s">
        <v>16</v>
      </c>
      <c r="O1266" s="1">
        <v>63.2</v>
      </c>
      <c r="P1266" s="1">
        <v>1.0</v>
      </c>
    </row>
    <row r="1267">
      <c r="A1267" s="1" t="s">
        <v>29</v>
      </c>
      <c r="B1267" s="1" t="s">
        <v>2372</v>
      </c>
      <c r="C1267" s="2" t="s">
        <v>2221</v>
      </c>
      <c r="D1267" s="1" t="s">
        <v>19</v>
      </c>
      <c r="E126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67" s="1" t="s">
        <v>729</v>
      </c>
      <c r="G1267" s="1" t="s">
        <v>730</v>
      </c>
      <c r="H1267" s="1" t="s">
        <v>731</v>
      </c>
      <c r="I1267" s="1" t="s">
        <v>16</v>
      </c>
      <c r="J1267" s="1" t="s">
        <v>23</v>
      </c>
      <c r="K1267" s="1" t="s">
        <v>16</v>
      </c>
      <c r="L1267" s="1" t="s">
        <v>16</v>
      </c>
      <c r="M1267" s="1" t="s">
        <v>16</v>
      </c>
      <c r="N1267" s="1" t="s">
        <v>16</v>
      </c>
      <c r="O1267" s="1">
        <v>63.2</v>
      </c>
      <c r="P1267" s="1">
        <v>1.0</v>
      </c>
    </row>
    <row r="1268">
      <c r="A1268" s="1" t="s">
        <v>29</v>
      </c>
      <c r="B1268" s="1" t="s">
        <v>2373</v>
      </c>
      <c r="C1268" s="2" t="s">
        <v>2221</v>
      </c>
      <c r="D1268" s="1" t="s">
        <v>19</v>
      </c>
      <c r="E1268" s="3" t="str">
        <f>HYPERLINK("https://fyndiq.se/produkt/dfe28e565d2e4c8d/", "2 Pack Samsung S21 FE - 9H Härdat Glass - Super Kvalitet 3D")</f>
        <v>2 Pack Samsung S21 FE - 9H Härdat Glass - Super Kvalitet 3D</v>
      </c>
      <c r="F1268" s="1" t="s">
        <v>276</v>
      </c>
      <c r="G1268" s="1" t="s">
        <v>277</v>
      </c>
      <c r="H1268" s="1" t="s">
        <v>278</v>
      </c>
      <c r="I1268" s="1" t="s">
        <v>16</v>
      </c>
      <c r="J1268" s="1" t="s">
        <v>23</v>
      </c>
      <c r="K1268" s="1" t="s">
        <v>16</v>
      </c>
      <c r="L1268" s="1" t="s">
        <v>16</v>
      </c>
      <c r="M1268" s="1" t="s">
        <v>16</v>
      </c>
      <c r="N1268" s="1" t="s">
        <v>16</v>
      </c>
      <c r="O1268" s="1">
        <v>63.2</v>
      </c>
      <c r="P1268" s="1">
        <v>1.0</v>
      </c>
    </row>
    <row r="1269">
      <c r="A1269" s="1" t="s">
        <v>29</v>
      </c>
      <c r="B1269" s="1" t="s">
        <v>2374</v>
      </c>
      <c r="C1269" s="2" t="s">
        <v>2221</v>
      </c>
      <c r="D1269" s="1" t="s">
        <v>19</v>
      </c>
      <c r="E1269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269" s="1" t="s">
        <v>43</v>
      </c>
      <c r="G1269" s="1" t="s">
        <v>44</v>
      </c>
      <c r="H1269" s="1" t="s">
        <v>45</v>
      </c>
      <c r="I1269" s="1" t="s">
        <v>16</v>
      </c>
      <c r="J1269" s="1" t="s">
        <v>23</v>
      </c>
      <c r="K1269" s="1" t="s">
        <v>16</v>
      </c>
      <c r="L1269" s="1" t="s">
        <v>16</v>
      </c>
      <c r="M1269" s="1" t="s">
        <v>16</v>
      </c>
      <c r="N1269" s="1" t="s">
        <v>16</v>
      </c>
      <c r="O1269" s="1">
        <v>71.2</v>
      </c>
      <c r="P1269" s="1">
        <v>1.0</v>
      </c>
    </row>
    <row r="1270">
      <c r="A1270" s="1" t="s">
        <v>29</v>
      </c>
      <c r="B1270" s="1" t="s">
        <v>2375</v>
      </c>
      <c r="C1270" s="2" t="s">
        <v>2221</v>
      </c>
      <c r="D1270" s="1" t="s">
        <v>19</v>
      </c>
      <c r="E1270" s="3" t="str">
        <f t="shared" ref="E1270:E1271" si="13">HYPERLINK("https://fyndiq.se/produkt/167314b4b8f44506/", "2-Pack Samsung Galaxy A15 - Härdat Glas 9H - Super Kvalitet 3D Skärmskydd")</f>
        <v>2-Pack Samsung Galaxy A15 - Härdat Glas 9H - Super Kvalitet 3D Skärmskydd</v>
      </c>
      <c r="F1270" s="1" t="s">
        <v>163</v>
      </c>
      <c r="G1270" s="1" t="s">
        <v>164</v>
      </c>
      <c r="H1270" s="1" t="s">
        <v>165</v>
      </c>
      <c r="I1270" s="1" t="s">
        <v>16</v>
      </c>
      <c r="J1270" s="1" t="s">
        <v>23</v>
      </c>
      <c r="K1270" s="1" t="s">
        <v>16</v>
      </c>
      <c r="L1270" s="1" t="s">
        <v>16</v>
      </c>
      <c r="M1270" s="1" t="s">
        <v>16</v>
      </c>
      <c r="N1270" s="1" t="s">
        <v>16</v>
      </c>
      <c r="O1270" s="1">
        <v>63.2</v>
      </c>
      <c r="P1270" s="1">
        <v>1.0</v>
      </c>
    </row>
    <row r="1271">
      <c r="A1271" s="1" t="s">
        <v>29</v>
      </c>
      <c r="B1271" s="1" t="s">
        <v>2376</v>
      </c>
      <c r="C1271" s="2" t="s">
        <v>2221</v>
      </c>
      <c r="D1271" s="1" t="s">
        <v>19</v>
      </c>
      <c r="E1271" s="3" t="str">
        <f t="shared" si="13"/>
        <v>2-Pack Samsung Galaxy A15 - Härdat Glas 9H - Super Kvalitet 3D Skärmskydd</v>
      </c>
      <c r="F1271" s="1" t="s">
        <v>163</v>
      </c>
      <c r="G1271" s="1" t="s">
        <v>164</v>
      </c>
      <c r="H1271" s="1" t="s">
        <v>165</v>
      </c>
      <c r="I1271" s="1" t="s">
        <v>16</v>
      </c>
      <c r="J1271" s="1" t="s">
        <v>23</v>
      </c>
      <c r="K1271" s="1" t="s">
        <v>16</v>
      </c>
      <c r="L1271" s="1" t="s">
        <v>16</v>
      </c>
      <c r="M1271" s="1" t="s">
        <v>16</v>
      </c>
      <c r="N1271" s="1" t="s">
        <v>16</v>
      </c>
      <c r="O1271" s="1">
        <v>63.2</v>
      </c>
      <c r="P1271" s="1">
        <v>1.0</v>
      </c>
    </row>
    <row r="1272">
      <c r="A1272" s="1" t="s">
        <v>29</v>
      </c>
      <c r="B1272" s="1" t="s">
        <v>2377</v>
      </c>
      <c r="C1272" s="2" t="s">
        <v>2221</v>
      </c>
      <c r="D1272" s="1" t="s">
        <v>19</v>
      </c>
      <c r="E1272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272" s="1" t="s">
        <v>99</v>
      </c>
      <c r="G1272" s="1" t="s">
        <v>100</v>
      </c>
      <c r="H1272" s="1" t="s">
        <v>101</v>
      </c>
      <c r="I1272" s="1" t="s">
        <v>16</v>
      </c>
      <c r="J1272" s="1" t="s">
        <v>23</v>
      </c>
      <c r="K1272" s="1" t="s">
        <v>16</v>
      </c>
      <c r="L1272" s="1" t="s">
        <v>16</v>
      </c>
      <c r="M1272" s="1" t="s">
        <v>16</v>
      </c>
      <c r="N1272" s="1" t="s">
        <v>16</v>
      </c>
      <c r="O1272" s="1">
        <v>63.2</v>
      </c>
      <c r="P1272" s="1">
        <v>1.0</v>
      </c>
    </row>
    <row r="1273">
      <c r="A1273" s="1" t="s">
        <v>29</v>
      </c>
      <c r="B1273" s="1" t="s">
        <v>2378</v>
      </c>
      <c r="C1273" s="2" t="s">
        <v>2221</v>
      </c>
      <c r="D1273" s="1" t="s">
        <v>19</v>
      </c>
      <c r="E1273" s="3" t="str">
        <f>HYPERLINK("https://fyndiq.se/produkt/701c980a31d04f70/", "Samsung S23 FE 5G - 9H Härdat Glass - Super Kvalitet 3D")</f>
        <v>Samsung S23 FE 5G - 9H Härdat Glass - Super Kvalitet 3D</v>
      </c>
      <c r="F1273" s="1" t="s">
        <v>698</v>
      </c>
      <c r="G1273" s="1" t="s">
        <v>699</v>
      </c>
      <c r="H1273" s="1" t="s">
        <v>700</v>
      </c>
      <c r="I1273" s="1" t="s">
        <v>16</v>
      </c>
      <c r="J1273" s="1" t="s">
        <v>23</v>
      </c>
      <c r="K1273" s="1" t="s">
        <v>16</v>
      </c>
      <c r="L1273" s="1" t="s">
        <v>16</v>
      </c>
      <c r="M1273" s="1" t="s">
        <v>16</v>
      </c>
      <c r="N1273" s="1" t="s">
        <v>16</v>
      </c>
      <c r="O1273" s="1">
        <v>55.2</v>
      </c>
      <c r="P1273" s="1">
        <v>1.0</v>
      </c>
    </row>
    <row r="1274">
      <c r="A1274" s="1" t="s">
        <v>29</v>
      </c>
      <c r="B1274" s="1" t="s">
        <v>2379</v>
      </c>
      <c r="C1274" s="2" t="s">
        <v>2221</v>
      </c>
      <c r="D1274" s="1" t="s">
        <v>19</v>
      </c>
      <c r="E1274" s="3" t="str">
        <f>HYPERLINK("https://fyndiq.se/produkt/6bc9efdb9e0f44ed/", "2-Pack Google Pixel 7 Pro - Härdat Glas 9H - Super kvalitet 3D")</f>
        <v>2-Pack Google Pixel 7 Pro - Härdat Glas 9H - Super kvalitet 3D</v>
      </c>
      <c r="F1274" s="1" t="s">
        <v>424</v>
      </c>
      <c r="G1274" s="1" t="s">
        <v>425</v>
      </c>
      <c r="H1274" s="1" t="s">
        <v>426</v>
      </c>
      <c r="I1274" s="1" t="s">
        <v>16</v>
      </c>
      <c r="J1274" s="1" t="s">
        <v>23</v>
      </c>
      <c r="K1274" s="1" t="s">
        <v>16</v>
      </c>
      <c r="L1274" s="1" t="s">
        <v>16</v>
      </c>
      <c r="M1274" s="1" t="s">
        <v>16</v>
      </c>
      <c r="N1274" s="1" t="s">
        <v>16</v>
      </c>
      <c r="O1274" s="1">
        <v>71.2</v>
      </c>
      <c r="P1274" s="1">
        <v>1.0</v>
      </c>
    </row>
    <row r="1275">
      <c r="A1275" s="1" t="s">
        <v>29</v>
      </c>
      <c r="B1275" s="1" t="s">
        <v>2380</v>
      </c>
      <c r="C1275" s="2" t="s">
        <v>2221</v>
      </c>
      <c r="D1275" s="1" t="s">
        <v>19</v>
      </c>
      <c r="E127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75" s="1" t="s">
        <v>103</v>
      </c>
      <c r="G1275" s="1" t="s">
        <v>104</v>
      </c>
      <c r="H1275" s="1" t="s">
        <v>105</v>
      </c>
      <c r="I1275" s="1" t="s">
        <v>16</v>
      </c>
      <c r="J1275" s="1" t="s">
        <v>23</v>
      </c>
      <c r="K1275" s="1" t="s">
        <v>16</v>
      </c>
      <c r="L1275" s="1" t="s">
        <v>16</v>
      </c>
      <c r="M1275" s="1" t="s">
        <v>16</v>
      </c>
      <c r="N1275" s="1" t="s">
        <v>16</v>
      </c>
      <c r="O1275" s="1">
        <v>63.2</v>
      </c>
      <c r="P1275" s="1">
        <v>1.0</v>
      </c>
    </row>
    <row r="1276">
      <c r="A1276" s="1" t="s">
        <v>29</v>
      </c>
      <c r="B1276" s="1" t="s">
        <v>2381</v>
      </c>
      <c r="C1276" s="2" t="s">
        <v>2221</v>
      </c>
      <c r="D1276" s="1" t="s">
        <v>19</v>
      </c>
      <c r="E1276" s="3" t="str">
        <f>HYPERLINK("https://fyndiq.se/produkt/533d0ddc5dd84c00/", "2-Pack iPhone 14 - skärmskydd &amp; linsskydd - härdat glas 9H")</f>
        <v>2-Pack iPhone 14 - skärmskydd &amp; linsskydd - härdat glas 9H</v>
      </c>
      <c r="F1276" s="1" t="s">
        <v>841</v>
      </c>
      <c r="G1276" s="1" t="s">
        <v>842</v>
      </c>
      <c r="H1276" s="1" t="s">
        <v>843</v>
      </c>
      <c r="I1276" s="1" t="s">
        <v>16</v>
      </c>
      <c r="J1276" s="1" t="s">
        <v>23</v>
      </c>
      <c r="K1276" s="1" t="s">
        <v>16</v>
      </c>
      <c r="L1276" s="1" t="s">
        <v>16</v>
      </c>
      <c r="M1276" s="1" t="s">
        <v>16</v>
      </c>
      <c r="N1276" s="1" t="s">
        <v>16</v>
      </c>
      <c r="O1276" s="1">
        <v>71.2</v>
      </c>
      <c r="P1276" s="1">
        <v>1.0</v>
      </c>
    </row>
    <row r="1277">
      <c r="A1277" s="1" t="s">
        <v>29</v>
      </c>
      <c r="B1277" s="1" t="s">
        <v>2382</v>
      </c>
      <c r="C1277" s="2" t="s">
        <v>2221</v>
      </c>
      <c r="D1277" s="1" t="s">
        <v>19</v>
      </c>
      <c r="E127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77" s="1" t="s">
        <v>103</v>
      </c>
      <c r="G1277" s="1" t="s">
        <v>104</v>
      </c>
      <c r="H1277" s="1" t="s">
        <v>105</v>
      </c>
      <c r="I1277" s="1" t="s">
        <v>16</v>
      </c>
      <c r="J1277" s="1" t="s">
        <v>23</v>
      </c>
      <c r="K1277" s="1" t="s">
        <v>16</v>
      </c>
      <c r="L1277" s="1" t="s">
        <v>16</v>
      </c>
      <c r="M1277" s="1" t="s">
        <v>16</v>
      </c>
      <c r="N1277" s="1" t="s">
        <v>16</v>
      </c>
      <c r="O1277" s="1">
        <v>63.2</v>
      </c>
      <c r="P1277" s="1">
        <v>1.0</v>
      </c>
    </row>
    <row r="1278">
      <c r="A1278" s="1" t="s">
        <v>29</v>
      </c>
      <c r="B1278" s="1" t="s">
        <v>2383</v>
      </c>
      <c r="C1278" s="2" t="s">
        <v>2221</v>
      </c>
      <c r="D1278" s="1" t="s">
        <v>19</v>
      </c>
      <c r="E1278" s="3" t="str">
        <f>HYPERLINK("https://fyndiq.se/produkt/9c9d0cfab1b04349/", "2-Pack Xiaomi 12T Pro 5G- Härdat Glas 9H - Super kvalitet 3D Skärmskydd")</f>
        <v>2-Pack Xiaomi 12T Pro 5G- Härdat Glas 9H - Super kvalitet 3D Skärmskydd</v>
      </c>
      <c r="F1278" s="1" t="s">
        <v>1306</v>
      </c>
      <c r="G1278" s="1" t="s">
        <v>1307</v>
      </c>
      <c r="H1278" s="1" t="s">
        <v>1308</v>
      </c>
      <c r="I1278" s="1" t="s">
        <v>16</v>
      </c>
      <c r="J1278" s="1" t="s">
        <v>23</v>
      </c>
      <c r="K1278" s="1" t="s">
        <v>16</v>
      </c>
      <c r="L1278" s="1" t="s">
        <v>16</v>
      </c>
      <c r="M1278" s="1" t="s">
        <v>16</v>
      </c>
      <c r="N1278" s="1" t="s">
        <v>16</v>
      </c>
      <c r="O1278" s="1">
        <v>63.2</v>
      </c>
      <c r="P1278" s="1">
        <v>1.0</v>
      </c>
    </row>
    <row r="1279">
      <c r="A1279" s="1" t="s">
        <v>29</v>
      </c>
      <c r="B1279" s="1" t="s">
        <v>2384</v>
      </c>
      <c r="C1279" s="2" t="s">
        <v>2221</v>
      </c>
      <c r="D1279" s="1" t="s">
        <v>19</v>
      </c>
      <c r="E127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79" s="1" t="s">
        <v>729</v>
      </c>
      <c r="G1279" s="1" t="s">
        <v>730</v>
      </c>
      <c r="H1279" s="1" t="s">
        <v>731</v>
      </c>
      <c r="I1279" s="1" t="s">
        <v>16</v>
      </c>
      <c r="J1279" s="1" t="s">
        <v>23</v>
      </c>
      <c r="K1279" s="1" t="s">
        <v>16</v>
      </c>
      <c r="L1279" s="1" t="s">
        <v>16</v>
      </c>
      <c r="M1279" s="1" t="s">
        <v>16</v>
      </c>
      <c r="N1279" s="1" t="s">
        <v>16</v>
      </c>
      <c r="O1279" s="1">
        <v>63.2</v>
      </c>
      <c r="P1279" s="1">
        <v>2.0</v>
      </c>
    </row>
    <row r="1280">
      <c r="A1280" s="1" t="s">
        <v>29</v>
      </c>
      <c r="B1280" s="1" t="s">
        <v>2385</v>
      </c>
      <c r="C1280" s="2" t="s">
        <v>2221</v>
      </c>
      <c r="D1280" s="1" t="s">
        <v>19</v>
      </c>
      <c r="E1280" s="3" t="str">
        <f>HYPERLINK("https://fyndiq.se/produkt/e19fcc2ab2124f8a/", "2-Pack Iphone 13 Pro - 9H Härdat Glass - Top Kvalitet  3D")</f>
        <v>2-Pack Iphone 13 Pro - 9H Härdat Glass - Top Kvalitet  3D</v>
      </c>
      <c r="F1280" s="1" t="s">
        <v>555</v>
      </c>
      <c r="G1280" s="1" t="s">
        <v>556</v>
      </c>
      <c r="H1280" s="1" t="s">
        <v>557</v>
      </c>
      <c r="I1280" s="1" t="s">
        <v>16</v>
      </c>
      <c r="J1280" s="1" t="s">
        <v>23</v>
      </c>
      <c r="K1280" s="1" t="s">
        <v>16</v>
      </c>
      <c r="L1280" s="1" t="s">
        <v>16</v>
      </c>
      <c r="M1280" s="1" t="s">
        <v>16</v>
      </c>
      <c r="N1280" s="1" t="s">
        <v>16</v>
      </c>
      <c r="O1280" s="1">
        <v>55.2</v>
      </c>
      <c r="P1280" s="1">
        <v>3.0</v>
      </c>
    </row>
    <row r="1281">
      <c r="A1281" s="1" t="s">
        <v>29</v>
      </c>
      <c r="B1281" s="1" t="s">
        <v>2386</v>
      </c>
      <c r="C1281" s="2" t="s">
        <v>2221</v>
      </c>
      <c r="D1281" s="1" t="s">
        <v>19</v>
      </c>
      <c r="E1281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1281" s="1" t="s">
        <v>671</v>
      </c>
      <c r="G1281" s="1" t="s">
        <v>672</v>
      </c>
      <c r="H1281" s="1" t="s">
        <v>673</v>
      </c>
      <c r="I1281" s="1" t="s">
        <v>16</v>
      </c>
      <c r="J1281" s="1" t="s">
        <v>23</v>
      </c>
      <c r="K1281" s="1" t="s">
        <v>16</v>
      </c>
      <c r="L1281" s="1" t="s">
        <v>16</v>
      </c>
      <c r="M1281" s="1" t="s">
        <v>16</v>
      </c>
      <c r="N1281" s="1" t="s">
        <v>16</v>
      </c>
      <c r="O1281" s="1">
        <v>55.2</v>
      </c>
      <c r="P1281" s="1">
        <v>1.0</v>
      </c>
    </row>
    <row r="1282">
      <c r="A1282" s="1" t="s">
        <v>29</v>
      </c>
      <c r="B1282" s="1" t="s">
        <v>2387</v>
      </c>
      <c r="C1282" s="2" t="s">
        <v>2221</v>
      </c>
      <c r="D1282" s="1" t="s">
        <v>19</v>
      </c>
      <c r="E1282" s="3" t="str">
        <f>HYPERLINK("https://fyndiq.se/produkt/66924f1ff238487e/", "2-Pack GOOGLE PIXEL 7A Skärmskydd - Härdat Glas 9H - Super kvalitet 3D")</f>
        <v>2-Pack GOOGLE PIXEL 7A Skärmskydd - Härdat Glas 9H - Super kvalitet 3D</v>
      </c>
      <c r="F1282" s="1" t="s">
        <v>315</v>
      </c>
      <c r="G1282" s="1" t="s">
        <v>316</v>
      </c>
      <c r="H1282" s="1" t="s">
        <v>317</v>
      </c>
      <c r="I1282" s="1" t="s">
        <v>16</v>
      </c>
      <c r="J1282" s="1" t="s">
        <v>23</v>
      </c>
      <c r="K1282" s="1" t="s">
        <v>16</v>
      </c>
      <c r="L1282" s="1" t="s">
        <v>16</v>
      </c>
      <c r="M1282" s="1" t="s">
        <v>16</v>
      </c>
      <c r="N1282" s="1" t="s">
        <v>16</v>
      </c>
      <c r="O1282" s="1">
        <v>63.2</v>
      </c>
      <c r="P1282" s="1">
        <v>1.0</v>
      </c>
    </row>
    <row r="1283">
      <c r="A1283" s="1" t="s">
        <v>29</v>
      </c>
      <c r="B1283" s="1" t="s">
        <v>2388</v>
      </c>
      <c r="C1283" s="2" t="s">
        <v>2221</v>
      </c>
      <c r="D1283" s="1" t="s">
        <v>19</v>
      </c>
      <c r="E1283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283" s="1" t="s">
        <v>116</v>
      </c>
      <c r="G1283" s="1" t="s">
        <v>117</v>
      </c>
      <c r="H1283" s="1" t="s">
        <v>118</v>
      </c>
      <c r="I1283" s="1" t="s">
        <v>16</v>
      </c>
      <c r="J1283" s="1" t="s">
        <v>23</v>
      </c>
      <c r="K1283" s="1" t="s">
        <v>16</v>
      </c>
      <c r="L1283" s="1" t="s">
        <v>16</v>
      </c>
      <c r="M1283" s="1" t="s">
        <v>16</v>
      </c>
      <c r="N1283" s="1" t="s">
        <v>16</v>
      </c>
      <c r="O1283" s="1">
        <v>71.2</v>
      </c>
      <c r="P1283" s="1">
        <v>1.0</v>
      </c>
    </row>
    <row r="1284">
      <c r="A1284" s="1" t="s">
        <v>29</v>
      </c>
      <c r="B1284" s="1" t="s">
        <v>2389</v>
      </c>
      <c r="C1284" s="2" t="s">
        <v>2221</v>
      </c>
      <c r="D1284" s="1" t="s">
        <v>19</v>
      </c>
      <c r="E1284" s="3" t="str">
        <f>HYPERLINK("https://fyndiq.se/produkt/08a39fd2ea944add/", "2-Pack Apple Watch 45mm – Härdat glas 9H – Super kvalitet 3D")</f>
        <v>2-Pack Apple Watch 45mm – Härdat glas 9H – Super kvalitet 3D</v>
      </c>
      <c r="F1284" s="1" t="s">
        <v>921</v>
      </c>
      <c r="G1284" s="1" t="s">
        <v>922</v>
      </c>
      <c r="H1284" s="1" t="s">
        <v>923</v>
      </c>
      <c r="I1284" s="1" t="s">
        <v>16</v>
      </c>
      <c r="J1284" s="1" t="s">
        <v>23</v>
      </c>
      <c r="K1284" s="1" t="s">
        <v>16</v>
      </c>
      <c r="L1284" s="1" t="s">
        <v>16</v>
      </c>
      <c r="M1284" s="1" t="s">
        <v>16</v>
      </c>
      <c r="N1284" s="1" t="s">
        <v>16</v>
      </c>
      <c r="O1284" s="1">
        <v>55.2</v>
      </c>
      <c r="P1284" s="1">
        <v>1.0</v>
      </c>
    </row>
    <row r="1285">
      <c r="A1285" s="1" t="s">
        <v>29</v>
      </c>
      <c r="B1285" s="1" t="s">
        <v>2390</v>
      </c>
      <c r="C1285" s="2" t="s">
        <v>2221</v>
      </c>
      <c r="D1285" s="1" t="s">
        <v>19</v>
      </c>
      <c r="E1285" s="3" t="str">
        <f>HYPERLINK("https://fyndiq.se/produkt/9ebf57b0b80646da/", "Samsung S10 3D rundat härdat glasfodral - Svart")</f>
        <v>Samsung S10 3D rundat härdat glasfodral - Svart</v>
      </c>
      <c r="F1285" s="1" t="s">
        <v>1022</v>
      </c>
      <c r="G1285" s="1" t="s">
        <v>1023</v>
      </c>
      <c r="H1285" s="1" t="s">
        <v>1024</v>
      </c>
      <c r="I1285" s="1" t="s">
        <v>16</v>
      </c>
      <c r="J1285" s="1" t="s">
        <v>23</v>
      </c>
      <c r="K1285" s="1" t="s">
        <v>16</v>
      </c>
      <c r="L1285" s="1" t="s">
        <v>16</v>
      </c>
      <c r="M1285" s="1" t="s">
        <v>16</v>
      </c>
      <c r="N1285" s="1" t="s">
        <v>16</v>
      </c>
      <c r="O1285" s="1">
        <v>55.2</v>
      </c>
      <c r="P1285" s="1">
        <v>1.0</v>
      </c>
    </row>
    <row r="1286">
      <c r="A1286" s="1" t="s">
        <v>29</v>
      </c>
      <c r="B1286" s="1" t="s">
        <v>2391</v>
      </c>
      <c r="C1286" s="2" t="s">
        <v>2221</v>
      </c>
      <c r="D1286" s="1" t="s">
        <v>19</v>
      </c>
      <c r="E1286" s="3" t="str">
        <f>HYPERLINK("https://fyndiq.se/produkt/28799ed0373d40b4/", "2 Pack Galaxy S21 Ultra 5G- Härdat glas 9H - Super kvalitet 3D")</f>
        <v>2 Pack Galaxy S21 Ultra 5G- Härdat glas 9H - Super kvalitet 3D</v>
      </c>
      <c r="F1286" s="1" t="s">
        <v>272</v>
      </c>
      <c r="G1286" s="1" t="s">
        <v>273</v>
      </c>
      <c r="H1286" s="1" t="s">
        <v>274</v>
      </c>
      <c r="I1286" s="1" t="s">
        <v>16</v>
      </c>
      <c r="J1286" s="1" t="s">
        <v>23</v>
      </c>
      <c r="K1286" s="1" t="s">
        <v>16</v>
      </c>
      <c r="L1286" s="1" t="s">
        <v>16</v>
      </c>
      <c r="M1286" s="1" t="s">
        <v>16</v>
      </c>
      <c r="N1286" s="1" t="s">
        <v>16</v>
      </c>
      <c r="O1286" s="1">
        <v>63.2</v>
      </c>
      <c r="P1286" s="1">
        <v>1.0</v>
      </c>
    </row>
    <row r="1287">
      <c r="A1287" s="1" t="s">
        <v>29</v>
      </c>
      <c r="B1287" s="1" t="s">
        <v>2392</v>
      </c>
      <c r="C1287" s="2" t="s">
        <v>2221</v>
      </c>
      <c r="D1287" s="1" t="s">
        <v>19</v>
      </c>
      <c r="E128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87" s="1" t="s">
        <v>258</v>
      </c>
      <c r="G1287" s="1" t="s">
        <v>259</v>
      </c>
      <c r="H1287" s="1" t="s">
        <v>260</v>
      </c>
      <c r="I1287" s="1" t="s">
        <v>16</v>
      </c>
      <c r="J1287" s="1" t="s">
        <v>23</v>
      </c>
      <c r="K1287" s="1" t="s">
        <v>16</v>
      </c>
      <c r="L1287" s="1" t="s">
        <v>16</v>
      </c>
      <c r="M1287" s="1" t="s">
        <v>16</v>
      </c>
      <c r="N1287" s="1" t="s">
        <v>16</v>
      </c>
      <c r="O1287" s="1">
        <v>63.2</v>
      </c>
      <c r="P1287" s="1">
        <v>1.0</v>
      </c>
    </row>
    <row r="1288">
      <c r="A1288" s="1" t="s">
        <v>29</v>
      </c>
      <c r="B1288" s="1" t="s">
        <v>2393</v>
      </c>
      <c r="C1288" s="2" t="s">
        <v>2221</v>
      </c>
      <c r="D1288" s="1" t="s">
        <v>19</v>
      </c>
      <c r="E1288" s="3" t="str">
        <f>HYPERLINK("https://fyndiq.se/produkt/569d3e0877db4742/", "2 Pack Samsung Galaxy A72 - Härdat glas 9H - Super kvalitet 3D")</f>
        <v>2 Pack Samsung Galaxy A72 - Härdat glas 9H - Super kvalitet 3D</v>
      </c>
      <c r="F1288" s="1" t="s">
        <v>1100</v>
      </c>
      <c r="G1288" s="1" t="s">
        <v>1101</v>
      </c>
      <c r="H1288" s="1" t="s">
        <v>1102</v>
      </c>
      <c r="I1288" s="1" t="s">
        <v>16</v>
      </c>
      <c r="J1288" s="1" t="s">
        <v>23</v>
      </c>
      <c r="K1288" s="1" t="s">
        <v>16</v>
      </c>
      <c r="L1288" s="1" t="s">
        <v>16</v>
      </c>
      <c r="M1288" s="1" t="s">
        <v>16</v>
      </c>
      <c r="N1288" s="1" t="s">
        <v>16</v>
      </c>
      <c r="O1288" s="1">
        <v>63.2</v>
      </c>
      <c r="P1288" s="1">
        <v>1.0</v>
      </c>
    </row>
    <row r="1289">
      <c r="A1289" s="1" t="s">
        <v>29</v>
      </c>
      <c r="B1289" s="1" t="s">
        <v>2394</v>
      </c>
      <c r="C1289" s="2" t="s">
        <v>2221</v>
      </c>
      <c r="D1289" s="1" t="s">
        <v>19</v>
      </c>
      <c r="E1289" s="3" t="str">
        <f>HYPERLINK("https://fyndiq.se/produkt/e19fcc2ab2124f8a/", "2-Pack Iphone 13 Pro - 9H Härdat Glass - Top Kvalitet  3D")</f>
        <v>2-Pack Iphone 13 Pro - 9H Härdat Glass - Top Kvalitet  3D</v>
      </c>
      <c r="F1289" s="1" t="s">
        <v>555</v>
      </c>
      <c r="G1289" s="1" t="s">
        <v>556</v>
      </c>
      <c r="H1289" s="1" t="s">
        <v>557</v>
      </c>
      <c r="I1289" s="1" t="s">
        <v>16</v>
      </c>
      <c r="J1289" s="1" t="s">
        <v>23</v>
      </c>
      <c r="K1289" s="1" t="s">
        <v>16</v>
      </c>
      <c r="L1289" s="1" t="s">
        <v>16</v>
      </c>
      <c r="M1289" s="1" t="s">
        <v>16</v>
      </c>
      <c r="N1289" s="1" t="s">
        <v>16</v>
      </c>
      <c r="O1289" s="1">
        <v>55.2</v>
      </c>
      <c r="P1289" s="1">
        <v>1.0</v>
      </c>
    </row>
    <row r="1290">
      <c r="A1290" s="1" t="s">
        <v>29</v>
      </c>
      <c r="B1290" s="1" t="s">
        <v>2395</v>
      </c>
      <c r="C1290" s="2" t="s">
        <v>2221</v>
      </c>
      <c r="D1290" s="1" t="s">
        <v>19</v>
      </c>
      <c r="E1290" s="3" t="str">
        <f>HYPERLINK("https://fyndiq.se/produkt/28799ed0373d40b4/", "2 Pack Galaxy S21 Ultra 5G- Härdat glas 9H - Super kvalitet 3D")</f>
        <v>2 Pack Galaxy S21 Ultra 5G- Härdat glas 9H - Super kvalitet 3D</v>
      </c>
      <c r="F1290" s="1" t="s">
        <v>272</v>
      </c>
      <c r="G1290" s="1" t="s">
        <v>273</v>
      </c>
      <c r="H1290" s="1" t="s">
        <v>274</v>
      </c>
      <c r="I1290" s="1" t="s">
        <v>16</v>
      </c>
      <c r="J1290" s="1" t="s">
        <v>23</v>
      </c>
      <c r="K1290" s="1" t="s">
        <v>16</v>
      </c>
      <c r="L1290" s="1" t="s">
        <v>16</v>
      </c>
      <c r="M1290" s="1" t="s">
        <v>16</v>
      </c>
      <c r="N1290" s="1" t="s">
        <v>16</v>
      </c>
      <c r="O1290" s="1">
        <v>63.2</v>
      </c>
      <c r="P1290" s="1">
        <v>1.0</v>
      </c>
    </row>
    <row r="1291">
      <c r="A1291" s="1" t="s">
        <v>29</v>
      </c>
      <c r="B1291" s="1" t="s">
        <v>2396</v>
      </c>
      <c r="C1291" s="2" t="s">
        <v>2221</v>
      </c>
      <c r="D1291" s="1" t="s">
        <v>19</v>
      </c>
      <c r="E129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91" s="1" t="s">
        <v>103</v>
      </c>
      <c r="G1291" s="1" t="s">
        <v>104</v>
      </c>
      <c r="H1291" s="1" t="s">
        <v>105</v>
      </c>
      <c r="I1291" s="1" t="s">
        <v>16</v>
      </c>
      <c r="J1291" s="1" t="s">
        <v>23</v>
      </c>
      <c r="K1291" s="1" t="s">
        <v>16</v>
      </c>
      <c r="L1291" s="1" t="s">
        <v>16</v>
      </c>
      <c r="M1291" s="1" t="s">
        <v>16</v>
      </c>
      <c r="N1291" s="1" t="s">
        <v>16</v>
      </c>
      <c r="O1291" s="1">
        <v>63.2</v>
      </c>
      <c r="P1291" s="1">
        <v>1.0</v>
      </c>
    </row>
    <row r="1292">
      <c r="A1292" s="1" t="s">
        <v>29</v>
      </c>
      <c r="B1292" s="1" t="s">
        <v>2397</v>
      </c>
      <c r="C1292" s="2" t="s">
        <v>2221</v>
      </c>
      <c r="D1292" s="1" t="s">
        <v>19</v>
      </c>
      <c r="E1292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292" s="1" t="s">
        <v>485</v>
      </c>
      <c r="G1292" s="1" t="s">
        <v>486</v>
      </c>
      <c r="H1292" s="1" t="s">
        <v>487</v>
      </c>
      <c r="I1292" s="1" t="s">
        <v>16</v>
      </c>
      <c r="J1292" s="1" t="s">
        <v>23</v>
      </c>
      <c r="K1292" s="1" t="s">
        <v>16</v>
      </c>
      <c r="L1292" s="1" t="s">
        <v>16</v>
      </c>
      <c r="M1292" s="1" t="s">
        <v>16</v>
      </c>
      <c r="N1292" s="1" t="s">
        <v>16</v>
      </c>
      <c r="O1292" s="1">
        <v>135.2</v>
      </c>
      <c r="P1292" s="1">
        <v>1.0</v>
      </c>
    </row>
    <row r="1293">
      <c r="A1293" s="1" t="s">
        <v>29</v>
      </c>
      <c r="B1293" s="1" t="s">
        <v>2398</v>
      </c>
      <c r="C1293" s="2" t="s">
        <v>2399</v>
      </c>
      <c r="D1293" s="1" t="s">
        <v>19</v>
      </c>
      <c r="E1293" s="3" t="str">
        <f>HYPERLINK("https://fyndiq.se/produkt/e11f85fbaf3b412f/", "Skärmskydd Iphone 8 Svart - Härdat Glas Skärmskydd 9H - HD")</f>
        <v>Skärmskydd Iphone 8 Svart - Härdat Glas Skärmskydd 9H - HD</v>
      </c>
      <c r="F1293" s="1" t="s">
        <v>2400</v>
      </c>
      <c r="G1293" s="1" t="s">
        <v>2401</v>
      </c>
      <c r="H1293" s="1" t="s">
        <v>2402</v>
      </c>
      <c r="I1293" s="1" t="s">
        <v>16</v>
      </c>
      <c r="J1293" s="1" t="s">
        <v>23</v>
      </c>
      <c r="K1293" s="1" t="s">
        <v>16</v>
      </c>
      <c r="L1293" s="1" t="s">
        <v>16</v>
      </c>
      <c r="M1293" s="1" t="s">
        <v>16</v>
      </c>
      <c r="N1293" s="1" t="s">
        <v>16</v>
      </c>
      <c r="O1293" s="1">
        <v>47.2</v>
      </c>
      <c r="P1293" s="1">
        <v>2.0</v>
      </c>
    </row>
    <row r="1294">
      <c r="A1294" s="1" t="s">
        <v>29</v>
      </c>
      <c r="B1294" s="1" t="s">
        <v>2403</v>
      </c>
      <c r="C1294" s="2" t="s">
        <v>2399</v>
      </c>
      <c r="D1294" s="1" t="s">
        <v>19</v>
      </c>
      <c r="E129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294" s="1" t="s">
        <v>539</v>
      </c>
      <c r="G1294" s="1" t="s">
        <v>540</v>
      </c>
      <c r="H1294" s="1" t="s">
        <v>541</v>
      </c>
      <c r="I1294" s="1" t="s">
        <v>16</v>
      </c>
      <c r="J1294" s="1" t="s">
        <v>23</v>
      </c>
      <c r="K1294" s="1" t="s">
        <v>16</v>
      </c>
      <c r="L1294" s="1" t="s">
        <v>16</v>
      </c>
      <c r="M1294" s="1" t="s">
        <v>16</v>
      </c>
      <c r="N1294" s="1" t="s">
        <v>16</v>
      </c>
      <c r="O1294" s="1">
        <v>95.2</v>
      </c>
      <c r="P1294" s="1">
        <v>1.0</v>
      </c>
    </row>
    <row r="1295">
      <c r="A1295" s="1" t="s">
        <v>29</v>
      </c>
      <c r="B1295" s="1" t="s">
        <v>2404</v>
      </c>
      <c r="C1295" s="2" t="s">
        <v>2399</v>
      </c>
      <c r="D1295" s="1" t="s">
        <v>19</v>
      </c>
      <c r="E1295" s="3" t="str">
        <f>HYPERLINK("https://fyndiq.se/produkt/b7775fd71f5f47e0/", "2-Pack ONEPLUS 12 5G Skärmskydd - Härdat Glas 9H - Super kvalitet 3D")</f>
        <v>2-Pack ONEPLUS 12 5G Skärmskydd - Härdat Glas 9H - Super kvalitet 3D</v>
      </c>
      <c r="F1295" s="1" t="s">
        <v>2405</v>
      </c>
      <c r="G1295" s="1" t="s">
        <v>2406</v>
      </c>
      <c r="H1295" s="1" t="s">
        <v>2407</v>
      </c>
      <c r="I1295" s="1" t="s">
        <v>16</v>
      </c>
      <c r="J1295" s="1" t="s">
        <v>23</v>
      </c>
      <c r="K1295" s="1" t="s">
        <v>16</v>
      </c>
      <c r="L1295" s="1" t="s">
        <v>16</v>
      </c>
      <c r="M1295" s="1" t="s">
        <v>16</v>
      </c>
      <c r="N1295" s="1" t="s">
        <v>16</v>
      </c>
      <c r="O1295" s="1">
        <v>71.2</v>
      </c>
      <c r="P1295" s="1">
        <v>1.0</v>
      </c>
    </row>
    <row r="1296">
      <c r="A1296" s="1" t="s">
        <v>29</v>
      </c>
      <c r="B1296" s="1" t="s">
        <v>2408</v>
      </c>
      <c r="C1296" s="2" t="s">
        <v>2399</v>
      </c>
      <c r="D1296" s="1" t="s">
        <v>19</v>
      </c>
      <c r="E1296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296" s="1" t="s">
        <v>163</v>
      </c>
      <c r="G1296" s="1" t="s">
        <v>164</v>
      </c>
      <c r="H1296" s="1" t="s">
        <v>165</v>
      </c>
      <c r="I1296" s="1" t="s">
        <v>16</v>
      </c>
      <c r="J1296" s="1" t="s">
        <v>23</v>
      </c>
      <c r="K1296" s="1" t="s">
        <v>16</v>
      </c>
      <c r="L1296" s="1" t="s">
        <v>16</v>
      </c>
      <c r="M1296" s="1" t="s">
        <v>16</v>
      </c>
      <c r="N1296" s="1" t="s">
        <v>16</v>
      </c>
      <c r="O1296" s="1">
        <v>63.2</v>
      </c>
      <c r="P1296" s="1">
        <v>1.0</v>
      </c>
    </row>
    <row r="1297">
      <c r="A1297" s="1" t="s">
        <v>29</v>
      </c>
      <c r="B1297" s="1" t="s">
        <v>2409</v>
      </c>
      <c r="C1297" s="2" t="s">
        <v>2399</v>
      </c>
      <c r="D1297" s="1" t="s">
        <v>19</v>
      </c>
      <c r="E1297" s="3" t="str">
        <f>HYPERLINK("https://fyndiq.se/produkt/a71be2569b7c4166/", "2-Pack Xiaomi 11 Pro - Härdat Glas 9H - Super Kvalitet 3D")</f>
        <v>2-Pack Xiaomi 11 Pro - Härdat Glas 9H - Super Kvalitet 3D</v>
      </c>
      <c r="F1297" s="1" t="s">
        <v>1849</v>
      </c>
      <c r="G1297" s="1" t="s">
        <v>1850</v>
      </c>
      <c r="H1297" s="1" t="s">
        <v>1851</v>
      </c>
      <c r="I1297" s="1" t="s">
        <v>16</v>
      </c>
      <c r="J1297" s="1" t="s">
        <v>23</v>
      </c>
      <c r="K1297" s="1" t="s">
        <v>16</v>
      </c>
      <c r="L1297" s="1" t="s">
        <v>16</v>
      </c>
      <c r="M1297" s="1" t="s">
        <v>16</v>
      </c>
      <c r="N1297" s="1" t="s">
        <v>16</v>
      </c>
      <c r="O1297" s="1">
        <v>63.2</v>
      </c>
      <c r="P1297" s="1">
        <v>1.0</v>
      </c>
    </row>
    <row r="1298">
      <c r="A1298" s="1" t="s">
        <v>29</v>
      </c>
      <c r="B1298" s="1" t="s">
        <v>2410</v>
      </c>
      <c r="C1298" s="2" t="s">
        <v>2399</v>
      </c>
      <c r="D1298" s="1" t="s">
        <v>19</v>
      </c>
      <c r="E1298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298" s="1" t="s">
        <v>2411</v>
      </c>
      <c r="G1298" s="1" t="s">
        <v>2412</v>
      </c>
      <c r="H1298" s="1" t="s">
        <v>2413</v>
      </c>
      <c r="I1298" s="1" t="s">
        <v>16</v>
      </c>
      <c r="J1298" s="1" t="s">
        <v>23</v>
      </c>
      <c r="K1298" s="1" t="s">
        <v>16</v>
      </c>
      <c r="L1298" s="1" t="s">
        <v>16</v>
      </c>
      <c r="M1298" s="1" t="s">
        <v>16</v>
      </c>
      <c r="N1298" s="1" t="s">
        <v>16</v>
      </c>
      <c r="O1298" s="1">
        <v>63.2</v>
      </c>
      <c r="P1298" s="1">
        <v>1.0</v>
      </c>
    </row>
    <row r="1299">
      <c r="A1299" s="1" t="s">
        <v>29</v>
      </c>
      <c r="B1299" s="1" t="s">
        <v>2414</v>
      </c>
      <c r="C1299" s="2" t="s">
        <v>2399</v>
      </c>
      <c r="D1299" s="1" t="s">
        <v>19</v>
      </c>
      <c r="E1299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299" s="1" t="s">
        <v>388</v>
      </c>
      <c r="G1299" s="1" t="s">
        <v>389</v>
      </c>
      <c r="H1299" s="1" t="s">
        <v>390</v>
      </c>
      <c r="I1299" s="1" t="s">
        <v>16</v>
      </c>
      <c r="J1299" s="1" t="s">
        <v>23</v>
      </c>
      <c r="K1299" s="1" t="s">
        <v>16</v>
      </c>
      <c r="L1299" s="1" t="s">
        <v>16</v>
      </c>
      <c r="M1299" s="1" t="s">
        <v>16</v>
      </c>
      <c r="N1299" s="1" t="s">
        <v>16</v>
      </c>
      <c r="O1299" s="1">
        <v>63.2</v>
      </c>
      <c r="P1299" s="1">
        <v>1.0</v>
      </c>
    </row>
    <row r="1300">
      <c r="A1300" s="1" t="s">
        <v>29</v>
      </c>
      <c r="B1300" s="1" t="s">
        <v>2415</v>
      </c>
      <c r="C1300" s="2" t="s">
        <v>2399</v>
      </c>
      <c r="D1300" s="1" t="s">
        <v>19</v>
      </c>
      <c r="E1300" s="3" t="str">
        <f>HYPERLINK("https://fyndiq.se/produkt/f9cb40a5fb2c42e4/", "2 Pack Xiaomi 12 PRO - Härdat glas 9H-Super kvalitet 3D")</f>
        <v>2 Pack Xiaomi 12 PRO - Härdat glas 9H-Super kvalitet 3D</v>
      </c>
      <c r="F1300" s="1" t="s">
        <v>1830</v>
      </c>
      <c r="G1300" s="1" t="s">
        <v>1831</v>
      </c>
      <c r="H1300" s="1" t="s">
        <v>1832</v>
      </c>
      <c r="I1300" s="1" t="s">
        <v>16</v>
      </c>
      <c r="J1300" s="1" t="s">
        <v>23</v>
      </c>
      <c r="K1300" s="1" t="s">
        <v>16</v>
      </c>
      <c r="L1300" s="1" t="s">
        <v>16</v>
      </c>
      <c r="M1300" s="1" t="s">
        <v>16</v>
      </c>
      <c r="N1300" s="1" t="s">
        <v>16</v>
      </c>
      <c r="O1300" s="1">
        <v>63.2</v>
      </c>
      <c r="P1300" s="1">
        <v>1.0</v>
      </c>
    </row>
    <row r="1301">
      <c r="A1301" s="1" t="s">
        <v>29</v>
      </c>
      <c r="B1301" s="1" t="s">
        <v>2416</v>
      </c>
      <c r="C1301" s="2" t="s">
        <v>2399</v>
      </c>
      <c r="D1301" s="1" t="s">
        <v>19</v>
      </c>
      <c r="E1301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1301" s="1" t="s">
        <v>1006</v>
      </c>
      <c r="G1301" s="1" t="s">
        <v>1007</v>
      </c>
      <c r="H1301" s="1" t="s">
        <v>1008</v>
      </c>
      <c r="I1301" s="1" t="s">
        <v>1673</v>
      </c>
      <c r="J1301" s="1" t="s">
        <v>23</v>
      </c>
      <c r="K1301" s="1" t="s">
        <v>16</v>
      </c>
      <c r="L1301" s="1" t="s">
        <v>16</v>
      </c>
      <c r="M1301" s="1" t="s">
        <v>16</v>
      </c>
      <c r="N1301" s="1" t="s">
        <v>16</v>
      </c>
      <c r="O1301" s="1">
        <v>71.2</v>
      </c>
      <c r="P1301" s="1">
        <v>1.0</v>
      </c>
    </row>
    <row r="1302">
      <c r="A1302" s="1" t="s">
        <v>29</v>
      </c>
      <c r="B1302" s="1" t="s">
        <v>2417</v>
      </c>
      <c r="C1302" s="2" t="s">
        <v>2399</v>
      </c>
      <c r="D1302" s="1" t="s">
        <v>19</v>
      </c>
      <c r="E1302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1302" s="1" t="s">
        <v>603</v>
      </c>
      <c r="G1302" s="1" t="s">
        <v>604</v>
      </c>
      <c r="H1302" s="1" t="s">
        <v>605</v>
      </c>
      <c r="I1302" s="1" t="s">
        <v>16</v>
      </c>
      <c r="J1302" s="1" t="s">
        <v>23</v>
      </c>
      <c r="K1302" s="1" t="s">
        <v>16</v>
      </c>
      <c r="L1302" s="1" t="s">
        <v>16</v>
      </c>
      <c r="M1302" s="1" t="s">
        <v>16</v>
      </c>
      <c r="N1302" s="1" t="s">
        <v>16</v>
      </c>
      <c r="O1302" s="1">
        <v>143.2</v>
      </c>
      <c r="P1302" s="1">
        <v>1.0</v>
      </c>
    </row>
    <row r="1303">
      <c r="A1303" s="1" t="s">
        <v>29</v>
      </c>
      <c r="B1303" s="1" t="s">
        <v>2418</v>
      </c>
      <c r="C1303" s="2" t="s">
        <v>2399</v>
      </c>
      <c r="D1303" s="1" t="s">
        <v>19</v>
      </c>
      <c r="E130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303" s="1" t="s">
        <v>26</v>
      </c>
      <c r="G1303" s="1" t="s">
        <v>27</v>
      </c>
      <c r="H1303" s="1" t="s">
        <v>28</v>
      </c>
      <c r="I1303" s="1" t="s">
        <v>16</v>
      </c>
      <c r="J1303" s="1" t="s">
        <v>23</v>
      </c>
      <c r="K1303" s="1" t="s">
        <v>16</v>
      </c>
      <c r="L1303" s="1" t="s">
        <v>16</v>
      </c>
      <c r="M1303" s="1" t="s">
        <v>16</v>
      </c>
      <c r="N1303" s="1" t="s">
        <v>16</v>
      </c>
      <c r="O1303" s="1">
        <v>71.2</v>
      </c>
      <c r="P1303" s="1">
        <v>1.0</v>
      </c>
    </row>
    <row r="1304">
      <c r="A1304" s="1" t="s">
        <v>29</v>
      </c>
      <c r="B1304" s="1" t="s">
        <v>2419</v>
      </c>
      <c r="C1304" s="2" t="s">
        <v>2399</v>
      </c>
      <c r="D1304" s="1" t="s">
        <v>19</v>
      </c>
      <c r="E1304" s="3" t="str">
        <f>HYPERLINK("https://fyndiq.se/produkt/5d384cc8795744b0/", "2-Pack Samsung A55 Skärmskydd i Härdat Glas")</f>
        <v>2-Pack Samsung A55 Skärmskydd i Härdat Glas</v>
      </c>
      <c r="F1304" s="1" t="s">
        <v>191</v>
      </c>
      <c r="G1304" s="1" t="s">
        <v>192</v>
      </c>
      <c r="H1304" s="1" t="s">
        <v>193</v>
      </c>
      <c r="I1304" s="1" t="s">
        <v>16</v>
      </c>
      <c r="J1304" s="1" t="s">
        <v>23</v>
      </c>
      <c r="K1304" s="1" t="s">
        <v>16</v>
      </c>
      <c r="L1304" s="1" t="s">
        <v>16</v>
      </c>
      <c r="M1304" s="1" t="s">
        <v>16</v>
      </c>
      <c r="N1304" s="1" t="s">
        <v>16</v>
      </c>
      <c r="O1304" s="1">
        <v>63.2</v>
      </c>
      <c r="P1304" s="1">
        <v>1.0</v>
      </c>
    </row>
    <row r="1305">
      <c r="A1305" s="1" t="s">
        <v>29</v>
      </c>
      <c r="B1305" s="1" t="s">
        <v>2420</v>
      </c>
      <c r="C1305" s="2" t="s">
        <v>2399</v>
      </c>
      <c r="D1305" s="1" t="s">
        <v>19</v>
      </c>
      <c r="E1305" s="3" t="str">
        <f>HYPERLINK("https://fyndiq.se/produkt/ffd808ba7c174af8/", "2-Pack Samsung S22 Skärmskydd &amp; 1-Pack linsskydd -Härdat Glas 9H")</f>
        <v>2-Pack Samsung S22 Skärmskydd &amp; 1-Pack linsskydd -Härdat Glas 9H</v>
      </c>
      <c r="F1305" s="1" t="s">
        <v>179</v>
      </c>
      <c r="G1305" s="1" t="s">
        <v>180</v>
      </c>
      <c r="H1305" s="1" t="s">
        <v>181</v>
      </c>
      <c r="I1305" s="1" t="s">
        <v>16</v>
      </c>
      <c r="J1305" s="1" t="s">
        <v>23</v>
      </c>
      <c r="K1305" s="1" t="s">
        <v>16</v>
      </c>
      <c r="L1305" s="1" t="s">
        <v>16</v>
      </c>
      <c r="M1305" s="1" t="s">
        <v>16</v>
      </c>
      <c r="N1305" s="1" t="s">
        <v>16</v>
      </c>
      <c r="O1305" s="1">
        <v>71.2</v>
      </c>
      <c r="P1305" s="1">
        <v>1.0</v>
      </c>
    </row>
    <row r="1306">
      <c r="A1306" s="1" t="s">
        <v>29</v>
      </c>
      <c r="B1306" s="1" t="s">
        <v>2421</v>
      </c>
      <c r="C1306" s="2" t="s">
        <v>2399</v>
      </c>
      <c r="D1306" s="1" t="s">
        <v>19</v>
      </c>
      <c r="E1306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1306" s="1" t="s">
        <v>1278</v>
      </c>
      <c r="G1306" s="1" t="s">
        <v>1279</v>
      </c>
      <c r="H1306" s="1" t="s">
        <v>1280</v>
      </c>
      <c r="I1306" s="1" t="s">
        <v>16</v>
      </c>
      <c r="J1306" s="1" t="s">
        <v>23</v>
      </c>
      <c r="K1306" s="1" t="s">
        <v>16</v>
      </c>
      <c r="L1306" s="1" t="s">
        <v>16</v>
      </c>
      <c r="M1306" s="1" t="s">
        <v>16</v>
      </c>
      <c r="N1306" s="1" t="s">
        <v>16</v>
      </c>
      <c r="O1306" s="1">
        <v>63.2</v>
      </c>
      <c r="P1306" s="1">
        <v>1.0</v>
      </c>
    </row>
    <row r="1307">
      <c r="A1307" s="1" t="s">
        <v>29</v>
      </c>
      <c r="B1307" s="1" t="s">
        <v>2422</v>
      </c>
      <c r="C1307" s="2" t="s">
        <v>2399</v>
      </c>
      <c r="D1307" s="1" t="s">
        <v>19</v>
      </c>
      <c r="E1307" s="3" t="str">
        <f>HYPERLINK("https://fyndiq.se/produkt/f4e95b294a424d40/", "2-Pack Samsung S10 Skärmskydd - Härdat Glas 9H - Super kvalitet 3D")</f>
        <v>2-Pack Samsung S10 Skärmskydd - Härdat Glas 9H - Super kvalitet 3D</v>
      </c>
      <c r="F1307" s="1" t="s">
        <v>353</v>
      </c>
      <c r="G1307" s="1" t="s">
        <v>354</v>
      </c>
      <c r="H1307" s="1" t="s">
        <v>355</v>
      </c>
      <c r="I1307" s="1" t="s">
        <v>16</v>
      </c>
      <c r="J1307" s="1" t="s">
        <v>23</v>
      </c>
      <c r="K1307" s="1" t="s">
        <v>16</v>
      </c>
      <c r="L1307" s="1" t="s">
        <v>16</v>
      </c>
      <c r="M1307" s="1" t="s">
        <v>16</v>
      </c>
      <c r="N1307" s="1" t="s">
        <v>16</v>
      </c>
      <c r="O1307" s="1">
        <v>63.2</v>
      </c>
      <c r="P1307" s="1">
        <v>1.0</v>
      </c>
    </row>
    <row r="1308">
      <c r="A1308" s="1" t="s">
        <v>29</v>
      </c>
      <c r="B1308" s="1" t="s">
        <v>2423</v>
      </c>
      <c r="C1308" s="2" t="s">
        <v>2399</v>
      </c>
      <c r="D1308" s="1" t="s">
        <v>19</v>
      </c>
      <c r="E1308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308" s="1" t="s">
        <v>163</v>
      </c>
      <c r="G1308" s="1" t="s">
        <v>164</v>
      </c>
      <c r="H1308" s="1" t="s">
        <v>165</v>
      </c>
      <c r="I1308" s="1" t="s">
        <v>16</v>
      </c>
      <c r="J1308" s="1" t="s">
        <v>23</v>
      </c>
      <c r="K1308" s="1" t="s">
        <v>16</v>
      </c>
      <c r="L1308" s="1" t="s">
        <v>16</v>
      </c>
      <c r="M1308" s="1" t="s">
        <v>16</v>
      </c>
      <c r="N1308" s="1" t="s">
        <v>16</v>
      </c>
      <c r="O1308" s="1">
        <v>63.2</v>
      </c>
      <c r="P1308" s="1">
        <v>1.0</v>
      </c>
    </row>
    <row r="1309">
      <c r="A1309" s="1" t="s">
        <v>29</v>
      </c>
      <c r="B1309" s="1" t="s">
        <v>2424</v>
      </c>
      <c r="C1309" s="2" t="s">
        <v>2399</v>
      </c>
      <c r="D1309" s="1" t="s">
        <v>19</v>
      </c>
      <c r="E1309" s="3" t="str">
        <f>HYPERLINK("https://fyndiq.se/produkt/8a162916fdf246f7/", "2-Pack SAMSUNG S24 Skärmskydd - Härdat Glas 9H - Super kvalitet 3D")</f>
        <v>2-Pack SAMSUNG S24 Skärmskydd - Härdat Glas 9H - Super kvalitet 3D</v>
      </c>
      <c r="F1309" s="1" t="s">
        <v>714</v>
      </c>
      <c r="G1309" s="1" t="s">
        <v>715</v>
      </c>
      <c r="H1309" s="1" t="s">
        <v>716</v>
      </c>
      <c r="I1309" s="1" t="s">
        <v>16</v>
      </c>
      <c r="J1309" s="1" t="s">
        <v>23</v>
      </c>
      <c r="K1309" s="1" t="s">
        <v>16</v>
      </c>
      <c r="L1309" s="1" t="s">
        <v>16</v>
      </c>
      <c r="M1309" s="1" t="s">
        <v>16</v>
      </c>
      <c r="N1309" s="1" t="s">
        <v>16</v>
      </c>
      <c r="O1309" s="1">
        <v>71.2</v>
      </c>
      <c r="P1309" s="1">
        <v>1.0</v>
      </c>
    </row>
    <row r="1310">
      <c r="A1310" s="1" t="s">
        <v>29</v>
      </c>
      <c r="B1310" s="1" t="s">
        <v>2425</v>
      </c>
      <c r="C1310" s="2" t="s">
        <v>2399</v>
      </c>
      <c r="D1310" s="1" t="s">
        <v>19</v>
      </c>
      <c r="E1310" s="3" t="str">
        <f>HYPERLINK("https://fyndiq.se/produkt/5d384cc8795744b0/", "2-Pack Samsung A55 Skärmskydd i Härdat Glas")</f>
        <v>2-Pack Samsung A55 Skärmskydd i Härdat Glas</v>
      </c>
      <c r="F1310" s="1" t="s">
        <v>191</v>
      </c>
      <c r="G1310" s="1" t="s">
        <v>192</v>
      </c>
      <c r="H1310" s="1" t="s">
        <v>193</v>
      </c>
      <c r="I1310" s="1" t="s">
        <v>16</v>
      </c>
      <c r="J1310" s="1" t="s">
        <v>23</v>
      </c>
      <c r="K1310" s="1" t="s">
        <v>16</v>
      </c>
      <c r="L1310" s="1" t="s">
        <v>16</v>
      </c>
      <c r="M1310" s="1" t="s">
        <v>16</v>
      </c>
      <c r="N1310" s="1" t="s">
        <v>16</v>
      </c>
      <c r="O1310" s="1">
        <v>63.2</v>
      </c>
      <c r="P1310" s="1">
        <v>1.0</v>
      </c>
    </row>
    <row r="1311">
      <c r="A1311" s="1" t="s">
        <v>29</v>
      </c>
      <c r="B1311" s="1" t="s">
        <v>2426</v>
      </c>
      <c r="C1311" s="2" t="s">
        <v>2399</v>
      </c>
      <c r="D1311" s="1" t="s">
        <v>19</v>
      </c>
      <c r="E1311" s="3" t="str">
        <f>HYPERLINK("https://fyndiq.se/produkt/c6f3e47a88184e8d/", "2-Pack SAMSUNG A55 Skärmskydd - Härdat Glas 9H - Super kvalitet 3D")</f>
        <v>2-Pack SAMSUNG A55 Skärmskydd - Härdat Glas 9H - Super kvalitet 3D</v>
      </c>
      <c r="F1311" s="1" t="s">
        <v>83</v>
      </c>
      <c r="G1311" s="1" t="s">
        <v>84</v>
      </c>
      <c r="H1311" s="1" t="s">
        <v>85</v>
      </c>
      <c r="I1311" s="1" t="s">
        <v>16</v>
      </c>
      <c r="J1311" s="1" t="s">
        <v>23</v>
      </c>
      <c r="K1311" s="1" t="s">
        <v>16</v>
      </c>
      <c r="L1311" s="1" t="s">
        <v>16</v>
      </c>
      <c r="M1311" s="1" t="s">
        <v>16</v>
      </c>
      <c r="N1311" s="1" t="s">
        <v>16</v>
      </c>
      <c r="O1311" s="1">
        <v>63.2</v>
      </c>
      <c r="P1311" s="1">
        <v>1.0</v>
      </c>
    </row>
    <row r="1312">
      <c r="A1312" s="1" t="s">
        <v>29</v>
      </c>
      <c r="B1312" s="1" t="s">
        <v>2427</v>
      </c>
      <c r="C1312" s="2" t="s">
        <v>2399</v>
      </c>
      <c r="D1312" s="1" t="s">
        <v>19</v>
      </c>
      <c r="E1312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312" s="1" t="s">
        <v>508</v>
      </c>
      <c r="G1312" s="1" t="s">
        <v>509</v>
      </c>
      <c r="H1312" s="1" t="s">
        <v>510</v>
      </c>
      <c r="I1312" s="1" t="s">
        <v>16</v>
      </c>
      <c r="J1312" s="1" t="s">
        <v>23</v>
      </c>
      <c r="K1312" s="1" t="s">
        <v>16</v>
      </c>
      <c r="L1312" s="1" t="s">
        <v>16</v>
      </c>
      <c r="M1312" s="1" t="s">
        <v>16</v>
      </c>
      <c r="N1312" s="1" t="s">
        <v>16</v>
      </c>
      <c r="O1312" s="1">
        <v>63.2</v>
      </c>
      <c r="P1312" s="1">
        <v>1.0</v>
      </c>
    </row>
    <row r="1313">
      <c r="A1313" s="1" t="s">
        <v>29</v>
      </c>
      <c r="B1313" s="1" t="s">
        <v>2428</v>
      </c>
      <c r="C1313" s="2" t="s">
        <v>2399</v>
      </c>
      <c r="D1313" s="1" t="s">
        <v>19</v>
      </c>
      <c r="E1313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1313" s="1" t="s">
        <v>1564</v>
      </c>
      <c r="G1313" s="1" t="s">
        <v>1565</v>
      </c>
      <c r="H1313" s="1" t="s">
        <v>1566</v>
      </c>
      <c r="I1313" s="1" t="s">
        <v>16</v>
      </c>
      <c r="J1313" s="1" t="s">
        <v>23</v>
      </c>
      <c r="K1313" s="1" t="s">
        <v>16</v>
      </c>
      <c r="L1313" s="1" t="s">
        <v>16</v>
      </c>
      <c r="M1313" s="1" t="s">
        <v>16</v>
      </c>
      <c r="N1313" s="1" t="s">
        <v>16</v>
      </c>
      <c r="O1313" s="1">
        <v>63.2</v>
      </c>
      <c r="P1313" s="1">
        <v>1.0</v>
      </c>
    </row>
    <row r="1314">
      <c r="A1314" s="1" t="s">
        <v>29</v>
      </c>
      <c r="B1314" s="1" t="s">
        <v>2429</v>
      </c>
      <c r="C1314" s="2" t="s">
        <v>2399</v>
      </c>
      <c r="D1314" s="1" t="s">
        <v>19</v>
      </c>
      <c r="E1314" s="3" t="str">
        <f>HYPERLINK("https://fyndiq.se/produkt/dfe28e565d2e4c8d/", "2 Pack Samsung S21 FE - 9H Härdat Glass - Super Kvalitet 3D")</f>
        <v>2 Pack Samsung S21 FE - 9H Härdat Glass - Super Kvalitet 3D</v>
      </c>
      <c r="F1314" s="1" t="s">
        <v>276</v>
      </c>
      <c r="G1314" s="1" t="s">
        <v>277</v>
      </c>
      <c r="H1314" s="1" t="s">
        <v>278</v>
      </c>
      <c r="I1314" s="1" t="s">
        <v>16</v>
      </c>
      <c r="J1314" s="1" t="s">
        <v>23</v>
      </c>
      <c r="K1314" s="1" t="s">
        <v>16</v>
      </c>
      <c r="L1314" s="1" t="s">
        <v>16</v>
      </c>
      <c r="M1314" s="1" t="s">
        <v>16</v>
      </c>
      <c r="N1314" s="1" t="s">
        <v>16</v>
      </c>
      <c r="O1314" s="1">
        <v>63.2</v>
      </c>
      <c r="P1314" s="1">
        <v>1.0</v>
      </c>
    </row>
    <row r="1315">
      <c r="A1315" s="1" t="s">
        <v>29</v>
      </c>
      <c r="B1315" s="1" t="s">
        <v>2430</v>
      </c>
      <c r="C1315" s="2" t="s">
        <v>2399</v>
      </c>
      <c r="D1315" s="1" t="s">
        <v>19</v>
      </c>
      <c r="E1315" s="3" t="str">
        <f>HYPERLINK("https://fyndiq.se/produkt/c89bb1232b5349ef/", "2-Pack Xiaomi Mi Note 10 - Härdat glas 9H - Super kvalitet 3D")</f>
        <v>2-Pack Xiaomi Mi Note 10 - Härdat glas 9H - Super kvalitet 3D</v>
      </c>
      <c r="F1315" s="1" t="s">
        <v>962</v>
      </c>
      <c r="G1315" s="1" t="s">
        <v>963</v>
      </c>
      <c r="H1315" s="1" t="s">
        <v>964</v>
      </c>
      <c r="I1315" s="1" t="s">
        <v>16</v>
      </c>
      <c r="J1315" s="1" t="s">
        <v>23</v>
      </c>
      <c r="K1315" s="1" t="s">
        <v>16</v>
      </c>
      <c r="L1315" s="1" t="s">
        <v>16</v>
      </c>
      <c r="M1315" s="1" t="s">
        <v>16</v>
      </c>
      <c r="N1315" s="1" t="s">
        <v>16</v>
      </c>
      <c r="O1315" s="1">
        <v>63.2</v>
      </c>
      <c r="P1315" s="1">
        <v>1.0</v>
      </c>
    </row>
    <row r="1316">
      <c r="A1316" s="1" t="s">
        <v>29</v>
      </c>
      <c r="B1316" s="1" t="s">
        <v>2431</v>
      </c>
      <c r="C1316" s="2" t="s">
        <v>2399</v>
      </c>
      <c r="D1316" s="1" t="s">
        <v>19</v>
      </c>
      <c r="E1316" s="3" t="str">
        <f>HYPERLINK("https://fyndiq.se/produkt/2030c5450cfb4338/", "2 Pack Huawei P30 Pro - Härdat glas 9H – 3D Super kvalitet")</f>
        <v>2 Pack Huawei P30 Pro - Härdat glas 9H – 3D Super kvalitet</v>
      </c>
      <c r="F1316" s="1" t="s">
        <v>1091</v>
      </c>
      <c r="G1316" s="1" t="s">
        <v>1092</v>
      </c>
      <c r="H1316" s="1" t="s">
        <v>1093</v>
      </c>
      <c r="I1316" s="1" t="s">
        <v>16</v>
      </c>
      <c r="J1316" s="1" t="s">
        <v>23</v>
      </c>
      <c r="K1316" s="1" t="s">
        <v>16</v>
      </c>
      <c r="L1316" s="1" t="s">
        <v>16</v>
      </c>
      <c r="M1316" s="1" t="s">
        <v>16</v>
      </c>
      <c r="N1316" s="1" t="s">
        <v>16</v>
      </c>
      <c r="O1316" s="1">
        <v>71.2</v>
      </c>
      <c r="P1316" s="1">
        <v>1.0</v>
      </c>
    </row>
    <row r="1317">
      <c r="A1317" s="1" t="s">
        <v>29</v>
      </c>
      <c r="B1317" s="1" t="s">
        <v>2432</v>
      </c>
      <c r="C1317" s="2" t="s">
        <v>2399</v>
      </c>
      <c r="D1317" s="1" t="s">
        <v>19</v>
      </c>
      <c r="E1317" s="3" t="str">
        <f>HYPERLINK("https://fyndiq.se/produkt/c26c9ffef37a436a/", "2-Pack Samsung A35 5G Skärmskydd i Härdat Glas")</f>
        <v>2-Pack Samsung A35 5G Skärmskydd i Härdat Glas</v>
      </c>
      <c r="F1317" s="1" t="s">
        <v>432</v>
      </c>
      <c r="G1317" s="1" t="s">
        <v>433</v>
      </c>
      <c r="H1317" s="1" t="s">
        <v>434</v>
      </c>
      <c r="I1317" s="1" t="s">
        <v>16</v>
      </c>
      <c r="J1317" s="1" t="s">
        <v>23</v>
      </c>
      <c r="K1317" s="1" t="s">
        <v>16</v>
      </c>
      <c r="L1317" s="1" t="s">
        <v>16</v>
      </c>
      <c r="M1317" s="1" t="s">
        <v>16</v>
      </c>
      <c r="N1317" s="1" t="s">
        <v>16</v>
      </c>
      <c r="O1317" s="1">
        <v>63.2</v>
      </c>
      <c r="P1317" s="1">
        <v>1.0</v>
      </c>
    </row>
    <row r="1318">
      <c r="A1318" s="1" t="s">
        <v>29</v>
      </c>
      <c r="B1318" s="1" t="s">
        <v>2433</v>
      </c>
      <c r="C1318" s="2" t="s">
        <v>2399</v>
      </c>
      <c r="D1318" s="1" t="s">
        <v>19</v>
      </c>
      <c r="E1318" s="3" t="str">
        <f>HYPERLINK("https://fyndiq.se/produkt/c6f3e47a88184e8d/", "2-Pack SAMSUNG A55 Skärmskydd - Härdat Glas 9H - Super kvalitet 3D")</f>
        <v>2-Pack SAMSUNG A55 Skärmskydd - Härdat Glas 9H - Super kvalitet 3D</v>
      </c>
      <c r="F1318" s="1" t="s">
        <v>83</v>
      </c>
      <c r="G1318" s="1" t="s">
        <v>84</v>
      </c>
      <c r="H1318" s="1" t="s">
        <v>85</v>
      </c>
      <c r="I1318" s="1" t="s">
        <v>16</v>
      </c>
      <c r="J1318" s="1" t="s">
        <v>23</v>
      </c>
      <c r="K1318" s="1" t="s">
        <v>16</v>
      </c>
      <c r="L1318" s="1" t="s">
        <v>16</v>
      </c>
      <c r="M1318" s="1" t="s">
        <v>16</v>
      </c>
      <c r="N1318" s="1" t="s">
        <v>16</v>
      </c>
      <c r="O1318" s="1">
        <v>63.2</v>
      </c>
      <c r="P1318" s="1">
        <v>2.0</v>
      </c>
    </row>
    <row r="1319">
      <c r="A1319" s="1" t="s">
        <v>29</v>
      </c>
      <c r="B1319" s="1" t="s">
        <v>2434</v>
      </c>
      <c r="C1319" s="2" t="s">
        <v>2399</v>
      </c>
      <c r="D1319" s="1" t="s">
        <v>19</v>
      </c>
      <c r="E1319" s="3" t="str">
        <f t="shared" ref="E1319:E1320" si="14">HYPERLINK("https://fyndiq.se/produkt/925ae49423884615/", "2-Pack Samsung S22 Ultra Skärmskydd &amp; 1-Pack linsskydd -9H GLAS")</f>
        <v>2-Pack Samsung S22 Ultra Skärmskydd &amp; 1-Pack linsskydd -9H GLAS</v>
      </c>
      <c r="F1319" s="1" t="s">
        <v>335</v>
      </c>
      <c r="G1319" s="1" t="s">
        <v>336</v>
      </c>
      <c r="H1319" s="1" t="s">
        <v>337</v>
      </c>
      <c r="I1319" s="1" t="s">
        <v>16</v>
      </c>
      <c r="J1319" s="1" t="s">
        <v>23</v>
      </c>
      <c r="K1319" s="1" t="s">
        <v>16</v>
      </c>
      <c r="L1319" s="1" t="s">
        <v>16</v>
      </c>
      <c r="M1319" s="1" t="s">
        <v>16</v>
      </c>
      <c r="N1319" s="1" t="s">
        <v>16</v>
      </c>
      <c r="O1319" s="1">
        <v>71.2</v>
      </c>
      <c r="P1319" s="1">
        <v>1.0</v>
      </c>
    </row>
    <row r="1320">
      <c r="A1320" s="1" t="s">
        <v>29</v>
      </c>
      <c r="B1320" s="1" t="s">
        <v>2435</v>
      </c>
      <c r="C1320" s="2" t="s">
        <v>2399</v>
      </c>
      <c r="D1320" s="1" t="s">
        <v>19</v>
      </c>
      <c r="E1320" s="3" t="str">
        <f t="shared" si="14"/>
        <v>2-Pack Samsung S22 Ultra Skärmskydd &amp; 1-Pack linsskydd -9H GLAS</v>
      </c>
      <c r="F1320" s="1" t="s">
        <v>335</v>
      </c>
      <c r="G1320" s="1" t="s">
        <v>336</v>
      </c>
      <c r="H1320" s="1" t="s">
        <v>337</v>
      </c>
      <c r="I1320" s="1" t="s">
        <v>16</v>
      </c>
      <c r="J1320" s="1" t="s">
        <v>23</v>
      </c>
      <c r="K1320" s="1" t="s">
        <v>16</v>
      </c>
      <c r="L1320" s="1" t="s">
        <v>16</v>
      </c>
      <c r="M1320" s="1" t="s">
        <v>16</v>
      </c>
      <c r="N1320" s="1" t="s">
        <v>16</v>
      </c>
      <c r="O1320" s="1">
        <v>71.2</v>
      </c>
      <c r="P1320" s="1">
        <v>1.0</v>
      </c>
    </row>
    <row r="1321">
      <c r="A1321" s="1" t="s">
        <v>29</v>
      </c>
      <c r="B1321" s="1" t="s">
        <v>2436</v>
      </c>
      <c r="C1321" s="2" t="s">
        <v>2399</v>
      </c>
      <c r="D1321" s="1" t="s">
        <v>19</v>
      </c>
      <c r="E1321" s="3" t="str">
        <f>HYPERLINK("https://fyndiq.se/produkt/c745c55ca3af45fb/", "Skärmskydd IPhone 11 / XR - 3D härdat glas - hög kvalitet")</f>
        <v>Skärmskydd IPhone 11 / XR - 3D härdat glas - hög kvalitet</v>
      </c>
      <c r="F1321" s="1" t="s">
        <v>2222</v>
      </c>
      <c r="G1321" s="1" t="s">
        <v>2223</v>
      </c>
      <c r="H1321" s="1" t="s">
        <v>2224</v>
      </c>
      <c r="I1321" s="1" t="s">
        <v>16</v>
      </c>
      <c r="J1321" s="1" t="s">
        <v>23</v>
      </c>
      <c r="K1321" s="1" t="s">
        <v>16</v>
      </c>
      <c r="L1321" s="1" t="s">
        <v>16</v>
      </c>
      <c r="M1321" s="1" t="s">
        <v>16</v>
      </c>
      <c r="N1321" s="1" t="s">
        <v>16</v>
      </c>
      <c r="O1321" s="1">
        <v>47.2</v>
      </c>
      <c r="P1321" s="1">
        <v>1.0</v>
      </c>
    </row>
    <row r="1322">
      <c r="A1322" s="1" t="s">
        <v>29</v>
      </c>
      <c r="B1322" s="1" t="s">
        <v>2437</v>
      </c>
      <c r="C1322" s="2" t="s">
        <v>2399</v>
      </c>
      <c r="D1322" s="1" t="s">
        <v>19</v>
      </c>
      <c r="E132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22" s="1" t="s">
        <v>258</v>
      </c>
      <c r="G1322" s="1" t="s">
        <v>259</v>
      </c>
      <c r="H1322" s="1" t="s">
        <v>260</v>
      </c>
      <c r="I1322" s="1" t="s">
        <v>16</v>
      </c>
      <c r="J1322" s="1" t="s">
        <v>23</v>
      </c>
      <c r="K1322" s="1" t="s">
        <v>16</v>
      </c>
      <c r="L1322" s="1" t="s">
        <v>16</v>
      </c>
      <c r="M1322" s="1" t="s">
        <v>16</v>
      </c>
      <c r="N1322" s="1" t="s">
        <v>16</v>
      </c>
      <c r="O1322" s="1">
        <v>63.2</v>
      </c>
      <c r="P1322" s="1">
        <v>1.0</v>
      </c>
    </row>
    <row r="1323">
      <c r="A1323" s="1" t="s">
        <v>29</v>
      </c>
      <c r="B1323" s="1" t="s">
        <v>2438</v>
      </c>
      <c r="C1323" s="2" t="s">
        <v>2399</v>
      </c>
      <c r="D1323" s="1" t="s">
        <v>19</v>
      </c>
      <c r="E1323" s="3" t="str">
        <f>HYPERLINK("https://fyndiq.se/produkt/e4b87757208946c3/", "2-Pack Samsung S10E Skärmskydd - Härdat Glas 9H - Super kvalitet 3D")</f>
        <v>2-Pack Samsung S10E Skärmskydd - Härdat Glas 9H - Super kvalitet 3D</v>
      </c>
      <c r="F1323" s="1" t="s">
        <v>95</v>
      </c>
      <c r="G1323" s="1" t="s">
        <v>96</v>
      </c>
      <c r="H1323" s="1" t="s">
        <v>97</v>
      </c>
      <c r="I1323" s="1" t="s">
        <v>16</v>
      </c>
      <c r="J1323" s="1" t="s">
        <v>23</v>
      </c>
      <c r="K1323" s="1" t="s">
        <v>16</v>
      </c>
      <c r="L1323" s="1" t="s">
        <v>16</v>
      </c>
      <c r="M1323" s="1" t="s">
        <v>16</v>
      </c>
      <c r="N1323" s="1" t="s">
        <v>16</v>
      </c>
      <c r="O1323" s="1">
        <v>63.2</v>
      </c>
      <c r="P1323" s="1">
        <v>1.0</v>
      </c>
    </row>
    <row r="1324">
      <c r="A1324" s="1" t="s">
        <v>29</v>
      </c>
      <c r="B1324" s="1" t="s">
        <v>2439</v>
      </c>
      <c r="C1324" s="2" t="s">
        <v>2399</v>
      </c>
      <c r="D1324" s="1" t="s">
        <v>19</v>
      </c>
      <c r="E1324" s="3" t="str">
        <f>HYPERLINK("https://fyndiq.se/produkt/a00b62acc6644fd2/", "2-Pack Samsung Galaxy S10 - Härdat glas 9H – Super kvalitet 3D")</f>
        <v>2-Pack Samsung Galaxy S10 - Härdat glas 9H – Super kvalitet 3D</v>
      </c>
      <c r="F1324" s="1" t="s">
        <v>1291</v>
      </c>
      <c r="G1324" s="1" t="s">
        <v>1292</v>
      </c>
      <c r="H1324" s="1" t="s">
        <v>1293</v>
      </c>
      <c r="I1324" s="1" t="s">
        <v>16</v>
      </c>
      <c r="J1324" s="1" t="s">
        <v>23</v>
      </c>
      <c r="K1324" s="1" t="s">
        <v>16</v>
      </c>
      <c r="L1324" s="1" t="s">
        <v>16</v>
      </c>
      <c r="M1324" s="1" t="s">
        <v>16</v>
      </c>
      <c r="N1324" s="1" t="s">
        <v>16</v>
      </c>
      <c r="O1324" s="1">
        <v>63.2</v>
      </c>
      <c r="P1324" s="1">
        <v>1.0</v>
      </c>
    </row>
    <row r="1325">
      <c r="A1325" s="1" t="s">
        <v>29</v>
      </c>
      <c r="B1325" s="1" t="s">
        <v>2440</v>
      </c>
      <c r="C1325" s="2" t="s">
        <v>2399</v>
      </c>
      <c r="D1325" s="1" t="s">
        <v>19</v>
      </c>
      <c r="E1325" s="3" t="str">
        <f>HYPERLINK("https://fyndiq.se/produkt/405d6f09daec4d0e/", "2-Pack Samsung Galaxy A80 - Härdat glas 9H - Super kvalitet")</f>
        <v>2-Pack Samsung Galaxy A80 - Härdat glas 9H - Super kvalitet</v>
      </c>
      <c r="F1325" s="1" t="s">
        <v>2441</v>
      </c>
      <c r="G1325" s="1" t="s">
        <v>2442</v>
      </c>
      <c r="H1325" s="1" t="s">
        <v>2443</v>
      </c>
      <c r="I1325" s="1" t="s">
        <v>16</v>
      </c>
      <c r="J1325" s="1" t="s">
        <v>23</v>
      </c>
      <c r="K1325" s="1" t="s">
        <v>16</v>
      </c>
      <c r="L1325" s="1" t="s">
        <v>16</v>
      </c>
      <c r="M1325" s="1" t="s">
        <v>16</v>
      </c>
      <c r="N1325" s="1" t="s">
        <v>16</v>
      </c>
      <c r="O1325" s="1">
        <v>63.2</v>
      </c>
      <c r="P1325" s="1">
        <v>1.0</v>
      </c>
    </row>
    <row r="1326">
      <c r="A1326" s="1" t="s">
        <v>29</v>
      </c>
      <c r="B1326" s="1" t="s">
        <v>2444</v>
      </c>
      <c r="C1326" s="2" t="s">
        <v>2399</v>
      </c>
      <c r="D1326" s="1" t="s">
        <v>19</v>
      </c>
      <c r="E1326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326" s="1" t="s">
        <v>2445</v>
      </c>
      <c r="G1326" s="1" t="s">
        <v>2446</v>
      </c>
      <c r="H1326" s="1" t="s">
        <v>2447</v>
      </c>
      <c r="I1326" s="1" t="s">
        <v>16</v>
      </c>
      <c r="J1326" s="1" t="s">
        <v>23</v>
      </c>
      <c r="K1326" s="1" t="s">
        <v>16</v>
      </c>
      <c r="L1326" s="1" t="s">
        <v>16</v>
      </c>
      <c r="M1326" s="1" t="s">
        <v>16</v>
      </c>
      <c r="N1326" s="1" t="s">
        <v>16</v>
      </c>
      <c r="O1326" s="1">
        <v>79.2</v>
      </c>
      <c r="P1326" s="1">
        <v>1.0</v>
      </c>
    </row>
    <row r="1327">
      <c r="A1327" s="1" t="s">
        <v>29</v>
      </c>
      <c r="B1327" s="1" t="s">
        <v>2448</v>
      </c>
      <c r="C1327" s="2" t="s">
        <v>2399</v>
      </c>
      <c r="D1327" s="1" t="s">
        <v>19</v>
      </c>
      <c r="E132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327" s="1" t="s">
        <v>163</v>
      </c>
      <c r="G1327" s="1" t="s">
        <v>164</v>
      </c>
      <c r="H1327" s="1" t="s">
        <v>165</v>
      </c>
      <c r="I1327" s="1" t="s">
        <v>16</v>
      </c>
      <c r="J1327" s="1" t="s">
        <v>23</v>
      </c>
      <c r="K1327" s="1" t="s">
        <v>16</v>
      </c>
      <c r="L1327" s="1" t="s">
        <v>16</v>
      </c>
      <c r="M1327" s="1" t="s">
        <v>16</v>
      </c>
      <c r="N1327" s="1" t="s">
        <v>16</v>
      </c>
      <c r="O1327" s="1">
        <v>63.2</v>
      </c>
      <c r="P1327" s="1">
        <v>1.0</v>
      </c>
    </row>
    <row r="1328">
      <c r="A1328" s="1" t="s">
        <v>29</v>
      </c>
      <c r="B1328" s="1" t="s">
        <v>2449</v>
      </c>
      <c r="C1328" s="2" t="s">
        <v>2399</v>
      </c>
      <c r="D1328" s="1" t="s">
        <v>19</v>
      </c>
      <c r="E1328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328" s="1" t="s">
        <v>380</v>
      </c>
      <c r="G1328" s="1" t="s">
        <v>381</v>
      </c>
      <c r="H1328" s="1" t="s">
        <v>382</v>
      </c>
      <c r="I1328" s="1" t="s">
        <v>16</v>
      </c>
      <c r="J1328" s="1" t="s">
        <v>23</v>
      </c>
      <c r="K1328" s="1" t="s">
        <v>16</v>
      </c>
      <c r="L1328" s="1" t="s">
        <v>16</v>
      </c>
      <c r="M1328" s="1" t="s">
        <v>16</v>
      </c>
      <c r="N1328" s="1" t="s">
        <v>16</v>
      </c>
      <c r="O1328" s="1">
        <v>47.2</v>
      </c>
      <c r="P1328" s="1">
        <v>1.0</v>
      </c>
    </row>
    <row r="1329">
      <c r="A1329" s="1" t="s">
        <v>29</v>
      </c>
      <c r="B1329" s="1" t="s">
        <v>2450</v>
      </c>
      <c r="C1329" s="2" t="s">
        <v>2399</v>
      </c>
      <c r="D1329" s="1" t="s">
        <v>19</v>
      </c>
      <c r="E1329" s="3" t="str">
        <f>HYPERLINK("https://fyndiq.se/produkt/56c72c0ba5f749b5/", "2-Pack SAMSUNG S24 Skärmskydd - Härdat Glas 9H - Super kvalitet 3D")</f>
        <v>2-Pack SAMSUNG S24 Skärmskydd - Härdat Glas 9H - Super kvalitet 3D</v>
      </c>
      <c r="F1329" s="1" t="s">
        <v>263</v>
      </c>
      <c r="G1329" s="1" t="s">
        <v>264</v>
      </c>
      <c r="H1329" s="1" t="s">
        <v>265</v>
      </c>
      <c r="I1329" s="1" t="s">
        <v>16</v>
      </c>
      <c r="J1329" s="1" t="s">
        <v>23</v>
      </c>
      <c r="K1329" s="1" t="s">
        <v>16</v>
      </c>
      <c r="L1329" s="1" t="s">
        <v>16</v>
      </c>
      <c r="M1329" s="1" t="s">
        <v>16</v>
      </c>
      <c r="N1329" s="1" t="s">
        <v>16</v>
      </c>
      <c r="O1329" s="1">
        <v>71.2</v>
      </c>
      <c r="P1329" s="1">
        <v>1.0</v>
      </c>
    </row>
    <row r="1330">
      <c r="A1330" s="1" t="s">
        <v>29</v>
      </c>
      <c r="B1330" s="1" t="s">
        <v>2451</v>
      </c>
      <c r="C1330" s="2" t="s">
        <v>2399</v>
      </c>
      <c r="D1330" s="1" t="s">
        <v>19</v>
      </c>
      <c r="E1330" s="3" t="str">
        <f>HYPERLINK("https://fyndiq.se/produkt/9186f72622b34ee6/", "2 Pack Samsung Galaxy A40 - Härdat glas 9H - Super kvalitet 3D")</f>
        <v>2 Pack Samsung Galaxy A40 - Härdat glas 9H - Super kvalitet 3D</v>
      </c>
      <c r="F1330" s="1" t="s">
        <v>2452</v>
      </c>
      <c r="G1330" s="1" t="s">
        <v>2453</v>
      </c>
      <c r="H1330" s="1" t="s">
        <v>2454</v>
      </c>
      <c r="I1330" s="1" t="s">
        <v>16</v>
      </c>
      <c r="J1330" s="1" t="s">
        <v>23</v>
      </c>
      <c r="K1330" s="1" t="s">
        <v>16</v>
      </c>
      <c r="L1330" s="1" t="s">
        <v>16</v>
      </c>
      <c r="M1330" s="1" t="s">
        <v>16</v>
      </c>
      <c r="N1330" s="1" t="s">
        <v>16</v>
      </c>
      <c r="O1330" s="1">
        <v>63.2</v>
      </c>
      <c r="P1330" s="1">
        <v>1.0</v>
      </c>
    </row>
    <row r="1331">
      <c r="A1331" s="1" t="s">
        <v>29</v>
      </c>
      <c r="B1331" s="1" t="s">
        <v>2455</v>
      </c>
      <c r="C1331" s="2" t="s">
        <v>2399</v>
      </c>
      <c r="D1331" s="1" t="s">
        <v>19</v>
      </c>
      <c r="E1331" s="3" t="str">
        <f>HYPERLINK("https://fyndiq.se/produkt/6e42598d58ce4233/", "2-Pack XIAOMI 11T PRO Skärmskydd - Härdat Glas 9H - Super kvalitet 3D")</f>
        <v>2-Pack XIAOMI 11T PRO Skärmskydd - Härdat Glas 9H - Super kvalitet 3D</v>
      </c>
      <c r="F1331" s="1" t="s">
        <v>2456</v>
      </c>
      <c r="G1331" s="1" t="s">
        <v>2457</v>
      </c>
      <c r="H1331" s="1" t="s">
        <v>2458</v>
      </c>
      <c r="I1331" s="1" t="s">
        <v>16</v>
      </c>
      <c r="J1331" s="1" t="s">
        <v>23</v>
      </c>
      <c r="K1331" s="1" t="s">
        <v>16</v>
      </c>
      <c r="L1331" s="1" t="s">
        <v>16</v>
      </c>
      <c r="M1331" s="1" t="s">
        <v>16</v>
      </c>
      <c r="N1331" s="1" t="s">
        <v>16</v>
      </c>
      <c r="O1331" s="1">
        <v>63.2</v>
      </c>
      <c r="P1331" s="1">
        <v>1.0</v>
      </c>
    </row>
    <row r="1332">
      <c r="A1332" s="1" t="s">
        <v>29</v>
      </c>
      <c r="B1332" s="1" t="s">
        <v>2459</v>
      </c>
      <c r="C1332" s="2" t="s">
        <v>2399</v>
      </c>
      <c r="D1332" s="1" t="s">
        <v>19</v>
      </c>
      <c r="E133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332" s="1" t="s">
        <v>977</v>
      </c>
      <c r="G1332" s="1" t="s">
        <v>978</v>
      </c>
      <c r="H1332" s="1" t="s">
        <v>979</v>
      </c>
      <c r="I1332" s="1" t="s">
        <v>16</v>
      </c>
      <c r="J1332" s="1" t="s">
        <v>23</v>
      </c>
      <c r="K1332" s="1" t="s">
        <v>16</v>
      </c>
      <c r="L1332" s="1" t="s">
        <v>16</v>
      </c>
      <c r="M1332" s="1" t="s">
        <v>16</v>
      </c>
      <c r="N1332" s="1" t="s">
        <v>16</v>
      </c>
      <c r="O1332" s="1">
        <v>63.2</v>
      </c>
      <c r="P1332" s="1">
        <v>1.0</v>
      </c>
    </row>
    <row r="1333">
      <c r="A1333" s="1" t="s">
        <v>29</v>
      </c>
      <c r="B1333" s="1" t="s">
        <v>2460</v>
      </c>
      <c r="C1333" s="2" t="s">
        <v>2399</v>
      </c>
      <c r="D1333" s="1" t="s">
        <v>19</v>
      </c>
      <c r="E1333" s="3" t="str">
        <f>HYPERLINK("https://fyndiq.se/produkt/c64bbbf107e34309/", "2-Pack Huawei P30 - Härdat glas 9H – 3D Super kvalitet")</f>
        <v>2-Pack Huawei P30 - Härdat glas 9H – 3D Super kvalitet</v>
      </c>
      <c r="F1333" s="1" t="s">
        <v>845</v>
      </c>
      <c r="G1333" s="1" t="s">
        <v>846</v>
      </c>
      <c r="H1333" s="1" t="s">
        <v>847</v>
      </c>
      <c r="I1333" s="1" t="s">
        <v>16</v>
      </c>
      <c r="J1333" s="1" t="s">
        <v>23</v>
      </c>
      <c r="K1333" s="1" t="s">
        <v>16</v>
      </c>
      <c r="L1333" s="1" t="s">
        <v>16</v>
      </c>
      <c r="M1333" s="1" t="s">
        <v>16</v>
      </c>
      <c r="N1333" s="1" t="s">
        <v>16</v>
      </c>
      <c r="O1333" s="1">
        <v>71.2</v>
      </c>
      <c r="P1333" s="1">
        <v>2.0</v>
      </c>
    </row>
    <row r="1334">
      <c r="A1334" s="1" t="s">
        <v>29</v>
      </c>
      <c r="B1334" s="1" t="s">
        <v>2461</v>
      </c>
      <c r="C1334" s="2" t="s">
        <v>2399</v>
      </c>
      <c r="D1334" s="1" t="s">
        <v>19</v>
      </c>
      <c r="E133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34" s="1" t="s">
        <v>729</v>
      </c>
      <c r="G1334" s="1" t="s">
        <v>730</v>
      </c>
      <c r="H1334" s="1" t="s">
        <v>731</v>
      </c>
      <c r="I1334" s="1" t="s">
        <v>16</v>
      </c>
      <c r="J1334" s="1" t="s">
        <v>23</v>
      </c>
      <c r="K1334" s="1" t="s">
        <v>16</v>
      </c>
      <c r="L1334" s="1" t="s">
        <v>16</v>
      </c>
      <c r="M1334" s="1" t="s">
        <v>16</v>
      </c>
      <c r="N1334" s="1" t="s">
        <v>16</v>
      </c>
      <c r="O1334" s="1">
        <v>63.2</v>
      </c>
      <c r="P1334" s="1">
        <v>1.0</v>
      </c>
    </row>
    <row r="1335">
      <c r="A1335" s="1" t="s">
        <v>29</v>
      </c>
      <c r="B1335" s="1" t="s">
        <v>2462</v>
      </c>
      <c r="C1335" s="2" t="s">
        <v>2399</v>
      </c>
      <c r="D1335" s="1" t="s">
        <v>19</v>
      </c>
      <c r="E1335" s="3" t="str">
        <f>HYPERLINK("https://fyndiq.se/produkt/416415a768684efb/", "2-Pack Samsung Galaxy S21 5G - 9H Härdat Glas - HD")</f>
        <v>2-Pack Samsung Galaxy S21 5G - 9H Härdat Glas - HD</v>
      </c>
      <c r="F1335" s="1" t="s">
        <v>39</v>
      </c>
      <c r="G1335" s="1" t="s">
        <v>40</v>
      </c>
      <c r="H1335" s="1" t="s">
        <v>41</v>
      </c>
      <c r="I1335" s="1" t="s">
        <v>16</v>
      </c>
      <c r="J1335" s="1" t="s">
        <v>23</v>
      </c>
      <c r="K1335" s="1" t="s">
        <v>16</v>
      </c>
      <c r="L1335" s="1" t="s">
        <v>16</v>
      </c>
      <c r="M1335" s="1" t="s">
        <v>16</v>
      </c>
      <c r="N1335" s="1" t="s">
        <v>16</v>
      </c>
      <c r="O1335" s="1">
        <v>63.2</v>
      </c>
      <c r="P1335" s="1">
        <v>1.0</v>
      </c>
    </row>
    <row r="1336">
      <c r="A1336" s="1" t="s">
        <v>29</v>
      </c>
      <c r="B1336" s="1" t="s">
        <v>2463</v>
      </c>
      <c r="C1336" s="2" t="s">
        <v>2399</v>
      </c>
      <c r="D1336" s="1" t="s">
        <v>19</v>
      </c>
      <c r="E1336" s="3" t="str">
        <f>HYPERLINK("https://fyndiq.se/produkt/925ae49423884615/", "2-Pack Samsung S22 Ultra Skärmskydd &amp; 1-Pack linsskydd -9H GLAS")</f>
        <v>2-Pack Samsung S22 Ultra Skärmskydd &amp; 1-Pack linsskydd -9H GLAS</v>
      </c>
      <c r="F1336" s="1" t="s">
        <v>335</v>
      </c>
      <c r="G1336" s="1" t="s">
        <v>336</v>
      </c>
      <c r="H1336" s="1" t="s">
        <v>337</v>
      </c>
      <c r="I1336" s="1" t="s">
        <v>16</v>
      </c>
      <c r="J1336" s="1" t="s">
        <v>23</v>
      </c>
      <c r="K1336" s="1" t="s">
        <v>16</v>
      </c>
      <c r="L1336" s="1" t="s">
        <v>16</v>
      </c>
      <c r="M1336" s="1" t="s">
        <v>16</v>
      </c>
      <c r="N1336" s="1" t="s">
        <v>16</v>
      </c>
      <c r="O1336" s="1">
        <v>71.2</v>
      </c>
      <c r="P1336" s="1">
        <v>1.0</v>
      </c>
    </row>
    <row r="1337">
      <c r="A1337" s="1" t="s">
        <v>29</v>
      </c>
      <c r="B1337" s="1" t="s">
        <v>2464</v>
      </c>
      <c r="C1337" s="2" t="s">
        <v>2399</v>
      </c>
      <c r="D1337" s="1" t="s">
        <v>19</v>
      </c>
      <c r="E1337" s="3" t="str">
        <f>HYPERLINK("https://fyndiq.se/produkt/35b68a9ae5a945d0/", "2-Pack Samsung S22 Skärmskydd - Härdat Glas 9H - Super kvalitet 3D")</f>
        <v>2-Pack Samsung S22 Skärmskydd - Härdat Glas 9H - Super kvalitet 3D</v>
      </c>
      <c r="F1337" s="1" t="s">
        <v>1299</v>
      </c>
      <c r="G1337" s="1" t="s">
        <v>1300</v>
      </c>
      <c r="H1337" s="1" t="s">
        <v>1301</v>
      </c>
      <c r="I1337" s="1" t="s">
        <v>16</v>
      </c>
      <c r="J1337" s="1" t="s">
        <v>23</v>
      </c>
      <c r="K1337" s="1" t="s">
        <v>16</v>
      </c>
      <c r="L1337" s="1" t="s">
        <v>16</v>
      </c>
      <c r="M1337" s="1" t="s">
        <v>16</v>
      </c>
      <c r="N1337" s="1" t="s">
        <v>16</v>
      </c>
      <c r="O1337" s="1">
        <v>63.2</v>
      </c>
      <c r="P1337" s="1">
        <v>1.0</v>
      </c>
    </row>
    <row r="1338">
      <c r="A1338" s="1" t="s">
        <v>29</v>
      </c>
      <c r="B1338" s="1" t="s">
        <v>2465</v>
      </c>
      <c r="C1338" s="2" t="s">
        <v>2399</v>
      </c>
      <c r="D1338" s="1" t="s">
        <v>19</v>
      </c>
      <c r="E1338" s="3" t="str">
        <f>HYPERLINK("https://fyndiq.se/produkt/e6085c39be274bf8/", "2-Pack GOOGLE PIXEL 7 Skärmskydd - Härdat Glas 9H - Super kvalitet 3D")</f>
        <v>2-Pack GOOGLE PIXEL 7 Skärmskydd - Härdat Glas 9H - Super kvalitet 3D</v>
      </c>
      <c r="F1338" s="1" t="s">
        <v>675</v>
      </c>
      <c r="G1338" s="1" t="s">
        <v>676</v>
      </c>
      <c r="H1338" s="1" t="s">
        <v>677</v>
      </c>
      <c r="I1338" s="1" t="s">
        <v>16</v>
      </c>
      <c r="J1338" s="1" t="s">
        <v>23</v>
      </c>
      <c r="K1338" s="1" t="s">
        <v>16</v>
      </c>
      <c r="L1338" s="1" t="s">
        <v>16</v>
      </c>
      <c r="M1338" s="1" t="s">
        <v>16</v>
      </c>
      <c r="N1338" s="1" t="s">
        <v>16</v>
      </c>
      <c r="O1338" s="1">
        <v>63.2</v>
      </c>
      <c r="P1338" s="1">
        <v>1.0</v>
      </c>
    </row>
    <row r="1339">
      <c r="A1339" s="1" t="s">
        <v>29</v>
      </c>
      <c r="B1339" s="1" t="s">
        <v>2466</v>
      </c>
      <c r="C1339" s="2" t="s">
        <v>2399</v>
      </c>
      <c r="D1339" s="1" t="s">
        <v>19</v>
      </c>
      <c r="E1339" s="3" t="str">
        <f>HYPERLINK("https://fyndiq.se/produkt/dcf98fa79a0341db/", "iPhone 14 Pro - 9H Härdat Glass - Super kvalitet 3D Skärmskydd")</f>
        <v>iPhone 14 Pro - 9H Härdat Glass - Super kvalitet 3D Skärmskydd</v>
      </c>
      <c r="F1339" s="1" t="s">
        <v>2467</v>
      </c>
      <c r="G1339" s="1" t="s">
        <v>2468</v>
      </c>
      <c r="H1339" s="1" t="s">
        <v>2469</v>
      </c>
      <c r="I1339" s="1" t="s">
        <v>1230</v>
      </c>
      <c r="J1339" s="1" t="s">
        <v>23</v>
      </c>
      <c r="K1339" s="1" t="s">
        <v>16</v>
      </c>
      <c r="L1339" s="1" t="s">
        <v>16</v>
      </c>
      <c r="M1339" s="1" t="s">
        <v>16</v>
      </c>
      <c r="N1339" s="1" t="s">
        <v>16</v>
      </c>
      <c r="O1339" s="1">
        <v>47.2</v>
      </c>
      <c r="P1339" s="1">
        <v>1.0</v>
      </c>
    </row>
    <row r="1340">
      <c r="A1340" s="1" t="s">
        <v>29</v>
      </c>
      <c r="B1340" s="1" t="s">
        <v>2470</v>
      </c>
      <c r="C1340" s="2" t="s">
        <v>2399</v>
      </c>
      <c r="D1340" s="1" t="s">
        <v>19</v>
      </c>
      <c r="E134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1340" s="1" t="s">
        <v>31</v>
      </c>
      <c r="G1340" s="1" t="s">
        <v>32</v>
      </c>
      <c r="H1340" s="1" t="s">
        <v>33</v>
      </c>
      <c r="I1340" s="1" t="s">
        <v>16</v>
      </c>
      <c r="J1340" s="1" t="s">
        <v>23</v>
      </c>
      <c r="K1340" s="1" t="s">
        <v>16</v>
      </c>
      <c r="L1340" s="1" t="s">
        <v>16</v>
      </c>
      <c r="M1340" s="1" t="s">
        <v>16</v>
      </c>
      <c r="N1340" s="1" t="s">
        <v>16</v>
      </c>
      <c r="O1340" s="1">
        <v>79.2</v>
      </c>
      <c r="P1340" s="1">
        <v>1.0</v>
      </c>
    </row>
    <row r="1341">
      <c r="A1341" s="1" t="s">
        <v>29</v>
      </c>
      <c r="B1341" s="1" t="s">
        <v>2471</v>
      </c>
      <c r="C1341" s="2" t="s">
        <v>2399</v>
      </c>
      <c r="D1341" s="1" t="s">
        <v>19</v>
      </c>
      <c r="E1341" s="3" t="str">
        <f>HYPERLINK("https://fyndiq.se/produkt/0df6cad26c89414b/", "2 Pack Samsung S22 PLUS - 9H Härdat Glass - 3D Super Kvalitet")</f>
        <v>2 Pack Samsung S22 PLUS - 9H Härdat Glass - 3D Super Kvalitet</v>
      </c>
      <c r="F1341" s="1" t="s">
        <v>2472</v>
      </c>
      <c r="G1341" s="1" t="s">
        <v>2473</v>
      </c>
      <c r="H1341" s="1" t="s">
        <v>2474</v>
      </c>
      <c r="I1341" s="1" t="s">
        <v>1311</v>
      </c>
      <c r="J1341" s="1" t="s">
        <v>23</v>
      </c>
      <c r="K1341" s="1" t="s">
        <v>16</v>
      </c>
      <c r="L1341" s="1" t="s">
        <v>16</v>
      </c>
      <c r="M1341" s="1" t="s">
        <v>16</v>
      </c>
      <c r="N1341" s="1" t="s">
        <v>16</v>
      </c>
      <c r="O1341" s="1">
        <v>63.2</v>
      </c>
      <c r="P1341" s="1">
        <v>1.0</v>
      </c>
    </row>
    <row r="1342">
      <c r="A1342" s="1" t="s">
        <v>29</v>
      </c>
      <c r="B1342" s="1" t="s">
        <v>2475</v>
      </c>
      <c r="C1342" s="2" t="s">
        <v>2399</v>
      </c>
      <c r="D1342" s="1" t="s">
        <v>19</v>
      </c>
      <c r="E1342" s="3" t="str">
        <f>HYPERLINK("https://fyndiq.se/produkt/925ae49423884615/", "2-Pack Samsung S22 Ultra Skärmskydd &amp; 1-Pack linsskydd -9H GLAS")</f>
        <v>2-Pack Samsung S22 Ultra Skärmskydd &amp; 1-Pack linsskydd -9H GLAS</v>
      </c>
      <c r="F1342" s="1" t="s">
        <v>335</v>
      </c>
      <c r="G1342" s="1" t="s">
        <v>336</v>
      </c>
      <c r="H1342" s="1" t="s">
        <v>337</v>
      </c>
      <c r="I1342" s="1" t="s">
        <v>16</v>
      </c>
      <c r="J1342" s="1" t="s">
        <v>23</v>
      </c>
      <c r="K1342" s="1" t="s">
        <v>16</v>
      </c>
      <c r="L1342" s="1" t="s">
        <v>16</v>
      </c>
      <c r="M1342" s="1" t="s">
        <v>16</v>
      </c>
      <c r="N1342" s="1" t="s">
        <v>16</v>
      </c>
      <c r="O1342" s="1">
        <v>71.2</v>
      </c>
      <c r="P1342" s="1">
        <v>1.0</v>
      </c>
    </row>
    <row r="1343">
      <c r="A1343" s="1" t="s">
        <v>29</v>
      </c>
      <c r="B1343" s="1" t="s">
        <v>2476</v>
      </c>
      <c r="C1343" s="2" t="s">
        <v>2399</v>
      </c>
      <c r="D1343" s="1" t="s">
        <v>19</v>
      </c>
      <c r="E134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43" s="1" t="s">
        <v>2144</v>
      </c>
      <c r="G1343" s="1" t="s">
        <v>2145</v>
      </c>
      <c r="H1343" s="1" t="s">
        <v>2146</v>
      </c>
      <c r="I1343" s="1" t="s">
        <v>16</v>
      </c>
      <c r="J1343" s="1" t="s">
        <v>23</v>
      </c>
      <c r="K1343" s="1" t="s">
        <v>16</v>
      </c>
      <c r="L1343" s="1" t="s">
        <v>16</v>
      </c>
      <c r="M1343" s="1" t="s">
        <v>16</v>
      </c>
      <c r="N1343" s="1" t="s">
        <v>16</v>
      </c>
      <c r="O1343" s="1">
        <v>63.2</v>
      </c>
      <c r="P1343" s="1">
        <v>1.0</v>
      </c>
    </row>
    <row r="1344">
      <c r="A1344" s="1" t="s">
        <v>29</v>
      </c>
      <c r="B1344" s="1" t="s">
        <v>2477</v>
      </c>
      <c r="C1344" s="2" t="s">
        <v>2399</v>
      </c>
      <c r="D1344" s="1" t="s">
        <v>19</v>
      </c>
      <c r="E1344" s="3" t="str">
        <f>HYPERLINK("https://fyndiq.se/produkt/d2196d1b38784317/", "Samsung Galaxy A15 5G- Härdat Glas 9H - Super Kvalitet 3D Skärmskydd")</f>
        <v>Samsung Galaxy A15 5G- Härdat Glas 9H - Super Kvalitet 3D Skärmskydd</v>
      </c>
      <c r="F1344" s="1" t="s">
        <v>2478</v>
      </c>
      <c r="G1344" s="1" t="s">
        <v>2479</v>
      </c>
      <c r="H1344" s="1" t="s">
        <v>2480</v>
      </c>
      <c r="I1344" s="1" t="s">
        <v>16</v>
      </c>
      <c r="J1344" s="1" t="s">
        <v>23</v>
      </c>
      <c r="K1344" s="1" t="s">
        <v>16</v>
      </c>
      <c r="L1344" s="1" t="s">
        <v>16</v>
      </c>
      <c r="M1344" s="1" t="s">
        <v>16</v>
      </c>
      <c r="N1344" s="1" t="s">
        <v>16</v>
      </c>
      <c r="O1344" s="1">
        <v>55.2</v>
      </c>
      <c r="P1344" s="1">
        <v>1.0</v>
      </c>
    </row>
    <row r="1345">
      <c r="A1345" s="1" t="s">
        <v>29</v>
      </c>
      <c r="B1345" s="1" t="s">
        <v>2481</v>
      </c>
      <c r="C1345" s="2" t="s">
        <v>2399</v>
      </c>
      <c r="D1345" s="1" t="s">
        <v>19</v>
      </c>
      <c r="E1345" s="3" t="str">
        <f>HYPERLINK("https://fyndiq.se/produkt/c26c9ffef37a436a/", "2-Pack Samsung A35 5G Skärmskydd i Härdat Glas")</f>
        <v>2-Pack Samsung A35 5G Skärmskydd i Härdat Glas</v>
      </c>
      <c r="F1345" s="1" t="s">
        <v>432</v>
      </c>
      <c r="G1345" s="1" t="s">
        <v>433</v>
      </c>
      <c r="H1345" s="1" t="s">
        <v>434</v>
      </c>
      <c r="I1345" s="1" t="s">
        <v>16</v>
      </c>
      <c r="J1345" s="1" t="s">
        <v>23</v>
      </c>
      <c r="K1345" s="1" t="s">
        <v>16</v>
      </c>
      <c r="L1345" s="1" t="s">
        <v>16</v>
      </c>
      <c r="M1345" s="1" t="s">
        <v>16</v>
      </c>
      <c r="N1345" s="1" t="s">
        <v>16</v>
      </c>
      <c r="O1345" s="1">
        <v>63.2</v>
      </c>
      <c r="P1345" s="1">
        <v>1.0</v>
      </c>
    </row>
    <row r="1346">
      <c r="A1346" s="1" t="s">
        <v>29</v>
      </c>
      <c r="B1346" s="1" t="s">
        <v>2482</v>
      </c>
      <c r="C1346" s="2" t="s">
        <v>2399</v>
      </c>
      <c r="D1346" s="1" t="s">
        <v>19</v>
      </c>
      <c r="E1346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346" s="1" t="s">
        <v>79</v>
      </c>
      <c r="G1346" s="1" t="s">
        <v>80</v>
      </c>
      <c r="H1346" s="1" t="s">
        <v>81</v>
      </c>
      <c r="I1346" s="1" t="s">
        <v>16</v>
      </c>
      <c r="J1346" s="1" t="s">
        <v>23</v>
      </c>
      <c r="K1346" s="1" t="s">
        <v>16</v>
      </c>
      <c r="L1346" s="1" t="s">
        <v>16</v>
      </c>
      <c r="M1346" s="1" t="s">
        <v>16</v>
      </c>
      <c r="N1346" s="1" t="s">
        <v>16</v>
      </c>
      <c r="O1346" s="1">
        <v>63.2</v>
      </c>
      <c r="P1346" s="1">
        <v>1.0</v>
      </c>
    </row>
    <row r="1347">
      <c r="A1347" s="1" t="s">
        <v>29</v>
      </c>
      <c r="B1347" s="1" t="s">
        <v>2483</v>
      </c>
      <c r="C1347" s="2" t="s">
        <v>2399</v>
      </c>
      <c r="D1347" s="1" t="s">
        <v>19</v>
      </c>
      <c r="E1347" s="3" t="str">
        <f t="shared" ref="E1347:E1348" si="15"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347" s="1" t="s">
        <v>1333</v>
      </c>
      <c r="G1347" s="1" t="s">
        <v>1334</v>
      </c>
      <c r="H1347" s="1" t="s">
        <v>1335</v>
      </c>
      <c r="I1347" s="1" t="s">
        <v>16</v>
      </c>
      <c r="J1347" s="1" t="s">
        <v>23</v>
      </c>
      <c r="K1347" s="1" t="s">
        <v>16</v>
      </c>
      <c r="L1347" s="1" t="s">
        <v>16</v>
      </c>
      <c r="M1347" s="1" t="s">
        <v>16</v>
      </c>
      <c r="N1347" s="1" t="s">
        <v>16</v>
      </c>
      <c r="O1347" s="1">
        <v>87.2</v>
      </c>
      <c r="P1347" s="1">
        <v>1.0</v>
      </c>
    </row>
    <row r="1348">
      <c r="A1348" s="1" t="s">
        <v>29</v>
      </c>
      <c r="B1348" s="1" t="s">
        <v>2484</v>
      </c>
      <c r="C1348" s="2" t="s">
        <v>2399</v>
      </c>
      <c r="D1348" s="1" t="s">
        <v>19</v>
      </c>
      <c r="E1348" s="3" t="str">
        <f t="shared" si="15"/>
        <v>2-Pack GOOGLE PIXEL 8 Skärmskydd &amp; 2-Pack linsskydd - Härdat Glas 9H - Super kvalitet 3D</v>
      </c>
      <c r="F1348" s="1" t="s">
        <v>1333</v>
      </c>
      <c r="G1348" s="1" t="s">
        <v>1334</v>
      </c>
      <c r="H1348" s="1" t="s">
        <v>1335</v>
      </c>
      <c r="I1348" s="1" t="s">
        <v>16</v>
      </c>
      <c r="J1348" s="1" t="s">
        <v>23</v>
      </c>
      <c r="K1348" s="1" t="s">
        <v>16</v>
      </c>
      <c r="L1348" s="1" t="s">
        <v>16</v>
      </c>
      <c r="M1348" s="1" t="s">
        <v>16</v>
      </c>
      <c r="N1348" s="1" t="s">
        <v>16</v>
      </c>
      <c r="O1348" s="1">
        <v>87.2</v>
      </c>
      <c r="P1348" s="1">
        <v>1.0</v>
      </c>
    </row>
    <row r="1349">
      <c r="A1349" s="1" t="s">
        <v>29</v>
      </c>
      <c r="B1349" s="1" t="s">
        <v>2485</v>
      </c>
      <c r="C1349" s="2" t="s">
        <v>2399</v>
      </c>
      <c r="D1349" s="1" t="s">
        <v>19</v>
      </c>
      <c r="E134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349" s="1" t="s">
        <v>311</v>
      </c>
      <c r="G1349" s="1" t="s">
        <v>312</v>
      </c>
      <c r="H1349" s="1" t="s">
        <v>313</v>
      </c>
      <c r="I1349" s="1" t="s">
        <v>16</v>
      </c>
      <c r="J1349" s="1" t="s">
        <v>23</v>
      </c>
      <c r="K1349" s="1" t="s">
        <v>16</v>
      </c>
      <c r="L1349" s="1" t="s">
        <v>16</v>
      </c>
      <c r="M1349" s="1" t="s">
        <v>16</v>
      </c>
      <c r="N1349" s="1" t="s">
        <v>16</v>
      </c>
      <c r="O1349" s="1">
        <v>71.2</v>
      </c>
      <c r="P1349" s="1">
        <v>1.0</v>
      </c>
    </row>
    <row r="1350">
      <c r="A1350" s="1" t="s">
        <v>29</v>
      </c>
      <c r="B1350" s="1" t="s">
        <v>2486</v>
      </c>
      <c r="C1350" s="2" t="s">
        <v>2399</v>
      </c>
      <c r="D1350" s="1" t="s">
        <v>19</v>
      </c>
      <c r="E1350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350" s="1" t="s">
        <v>447</v>
      </c>
      <c r="G1350" s="1" t="s">
        <v>448</v>
      </c>
      <c r="H1350" s="1" t="s">
        <v>449</v>
      </c>
      <c r="I1350" s="1" t="s">
        <v>16</v>
      </c>
      <c r="J1350" s="1" t="s">
        <v>23</v>
      </c>
      <c r="K1350" s="1" t="s">
        <v>16</v>
      </c>
      <c r="L1350" s="1" t="s">
        <v>16</v>
      </c>
      <c r="M1350" s="1" t="s">
        <v>16</v>
      </c>
      <c r="N1350" s="1" t="s">
        <v>16</v>
      </c>
      <c r="O1350" s="1">
        <v>63.2</v>
      </c>
      <c r="P1350" s="1">
        <v>1.0</v>
      </c>
    </row>
    <row r="1351">
      <c r="A1351" s="1" t="s">
        <v>29</v>
      </c>
      <c r="B1351" s="1" t="s">
        <v>2487</v>
      </c>
      <c r="C1351" s="2" t="s">
        <v>2399</v>
      </c>
      <c r="D1351" s="1" t="s">
        <v>19</v>
      </c>
      <c r="E135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351" s="1" t="s">
        <v>977</v>
      </c>
      <c r="G1351" s="1" t="s">
        <v>978</v>
      </c>
      <c r="H1351" s="1" t="s">
        <v>979</v>
      </c>
      <c r="I1351" s="1" t="s">
        <v>16</v>
      </c>
      <c r="J1351" s="1" t="s">
        <v>23</v>
      </c>
      <c r="K1351" s="1" t="s">
        <v>16</v>
      </c>
      <c r="L1351" s="1" t="s">
        <v>16</v>
      </c>
      <c r="M1351" s="1" t="s">
        <v>16</v>
      </c>
      <c r="N1351" s="1" t="s">
        <v>16</v>
      </c>
      <c r="O1351" s="1">
        <v>63.2</v>
      </c>
      <c r="P1351" s="1">
        <v>1.0</v>
      </c>
    </row>
    <row r="1352">
      <c r="A1352" s="1" t="s">
        <v>29</v>
      </c>
      <c r="B1352" s="1" t="s">
        <v>2488</v>
      </c>
      <c r="C1352" s="2" t="s">
        <v>2399</v>
      </c>
      <c r="D1352" s="1" t="s">
        <v>19</v>
      </c>
      <c r="E1352" s="3" t="str">
        <f>HYPERLINK("https://fyndiq.se/produkt/6ff896a82a134dbd/", "2-Pack IPhone 12 Mini - Härdat Glas 9H - Super Kvalitet 3D")</f>
        <v>2-Pack IPhone 12 Mini - Härdat Glas 9H - Super Kvalitet 3D</v>
      </c>
      <c r="F1352" s="1" t="s">
        <v>55</v>
      </c>
      <c r="G1352" s="1" t="s">
        <v>56</v>
      </c>
      <c r="H1352" s="1" t="s">
        <v>57</v>
      </c>
      <c r="I1352" s="1" t="s">
        <v>16</v>
      </c>
      <c r="J1352" s="1" t="s">
        <v>23</v>
      </c>
      <c r="K1352" s="1" t="s">
        <v>16</v>
      </c>
      <c r="L1352" s="1" t="s">
        <v>16</v>
      </c>
      <c r="M1352" s="1" t="s">
        <v>16</v>
      </c>
      <c r="N1352" s="1" t="s">
        <v>16</v>
      </c>
      <c r="O1352" s="1">
        <v>55.2</v>
      </c>
      <c r="P1352" s="1">
        <v>1.0</v>
      </c>
    </row>
    <row r="1353">
      <c r="A1353" s="1" t="s">
        <v>29</v>
      </c>
      <c r="B1353" s="1" t="s">
        <v>2489</v>
      </c>
      <c r="C1353" s="2" t="s">
        <v>2399</v>
      </c>
      <c r="D1353" s="1" t="s">
        <v>19</v>
      </c>
      <c r="E1353" s="3" t="str">
        <f>HYPERLINK("https://fyndiq.se/produkt/6ae5aff483564a84/", "2-Pack Apple Watch 40mm – Härdat glas 9H – Super kvalitet 3D")</f>
        <v>2-Pack Apple Watch 40mm – Härdat glas 9H – Super kvalitet 3D</v>
      </c>
      <c r="F1353" s="1" t="s">
        <v>1418</v>
      </c>
      <c r="G1353" s="1" t="s">
        <v>1419</v>
      </c>
      <c r="H1353" s="1" t="s">
        <v>1420</v>
      </c>
      <c r="I1353" s="1" t="s">
        <v>16</v>
      </c>
      <c r="J1353" s="1" t="s">
        <v>23</v>
      </c>
      <c r="K1353" s="1" t="s">
        <v>16</v>
      </c>
      <c r="L1353" s="1" t="s">
        <v>16</v>
      </c>
      <c r="M1353" s="1" t="s">
        <v>16</v>
      </c>
      <c r="N1353" s="1" t="s">
        <v>16</v>
      </c>
      <c r="O1353" s="1">
        <v>55.2</v>
      </c>
      <c r="P1353" s="1">
        <v>1.0</v>
      </c>
    </row>
    <row r="1354">
      <c r="A1354" s="1" t="s">
        <v>29</v>
      </c>
      <c r="B1354" s="1" t="s">
        <v>2490</v>
      </c>
      <c r="C1354" s="2" t="s">
        <v>2399</v>
      </c>
      <c r="D1354" s="1" t="s">
        <v>19</v>
      </c>
      <c r="E1354" s="3" t="str">
        <f>HYPERLINK("https://fyndiq.se/produkt/2ef1b4abdbf445e2/", "2-Pack XIAOMI 14 Skärmskydd &amp; 2-Pack linsskydd - Härdat Glas 9H - Super kvalitet 3D")</f>
        <v>2-Pack XIAOMI 14 Skärmskydd &amp; 2-Pack linsskydd - Härdat Glas 9H - Super kvalitet 3D</v>
      </c>
      <c r="F1354" s="1" t="s">
        <v>2491</v>
      </c>
      <c r="G1354" s="1" t="s">
        <v>2492</v>
      </c>
      <c r="H1354" s="1" t="s">
        <v>2493</v>
      </c>
      <c r="I1354" s="1" t="s">
        <v>16</v>
      </c>
      <c r="J1354" s="1" t="s">
        <v>23</v>
      </c>
      <c r="K1354" s="1" t="s">
        <v>16</v>
      </c>
      <c r="L1354" s="1" t="s">
        <v>16</v>
      </c>
      <c r="M1354" s="1" t="s">
        <v>16</v>
      </c>
      <c r="N1354" s="1" t="s">
        <v>16</v>
      </c>
      <c r="O1354" s="1">
        <v>79.2</v>
      </c>
      <c r="P1354" s="1">
        <v>1.0</v>
      </c>
    </row>
    <row r="1355">
      <c r="A1355" s="1" t="s">
        <v>29</v>
      </c>
      <c r="B1355" s="1" t="s">
        <v>2494</v>
      </c>
      <c r="C1355" s="2" t="s">
        <v>2399</v>
      </c>
      <c r="D1355" s="1" t="s">
        <v>19</v>
      </c>
      <c r="E1355" s="3" t="str">
        <f>HYPERLINK("https://fyndiq.se/produkt/243542d92f5b4c68/", "Samsung Galaxy S9 - Härdat glas-9H Super kvalitet 3D Skärmskydd")</f>
        <v>Samsung Galaxy S9 - Härdat glas-9H Super kvalitet 3D Skärmskydd</v>
      </c>
      <c r="F1355" s="1" t="s">
        <v>2495</v>
      </c>
      <c r="G1355" s="1" t="s">
        <v>2496</v>
      </c>
      <c r="H1355" s="1" t="s">
        <v>2497</v>
      </c>
      <c r="I1355" s="1" t="s">
        <v>16</v>
      </c>
      <c r="J1355" s="1" t="s">
        <v>23</v>
      </c>
      <c r="K1355" s="1" t="s">
        <v>16</v>
      </c>
      <c r="L1355" s="1" t="s">
        <v>16</v>
      </c>
      <c r="M1355" s="1" t="s">
        <v>16</v>
      </c>
      <c r="N1355" s="1" t="s">
        <v>16</v>
      </c>
      <c r="O1355" s="1">
        <v>55.2</v>
      </c>
      <c r="P1355" s="1">
        <v>1.0</v>
      </c>
    </row>
    <row r="1356">
      <c r="A1356" s="1" t="s">
        <v>29</v>
      </c>
      <c r="B1356" s="1" t="s">
        <v>2498</v>
      </c>
      <c r="C1356" s="2" t="s">
        <v>2399</v>
      </c>
      <c r="D1356" s="1" t="s">
        <v>19</v>
      </c>
      <c r="E1356" s="3" t="str">
        <f>HYPERLINK("https://fyndiq.se/produkt/3fee81d316cc43da/", "2-pack - iPhone 12 / 12 Pro - 9H Härdat Glass - Top Kvalitet")</f>
        <v>2-pack - iPhone 12 / 12 Pro - 9H Härdat Glass - Top Kvalitet</v>
      </c>
      <c r="F1356" s="1" t="s">
        <v>2499</v>
      </c>
      <c r="G1356" s="1" t="s">
        <v>2500</v>
      </c>
      <c r="H1356" s="1" t="s">
        <v>2067</v>
      </c>
      <c r="I1356" s="1" t="s">
        <v>16</v>
      </c>
      <c r="J1356" s="1" t="s">
        <v>23</v>
      </c>
      <c r="K1356" s="1" t="s">
        <v>16</v>
      </c>
      <c r="L1356" s="1" t="s">
        <v>16</v>
      </c>
      <c r="M1356" s="1" t="s">
        <v>16</v>
      </c>
      <c r="N1356" s="1" t="s">
        <v>16</v>
      </c>
      <c r="O1356" s="1">
        <v>55.2</v>
      </c>
      <c r="P1356" s="1">
        <v>1.0</v>
      </c>
    </row>
    <row r="1357">
      <c r="A1357" s="1" t="s">
        <v>29</v>
      </c>
      <c r="B1357" s="1" t="s">
        <v>2501</v>
      </c>
      <c r="C1357" s="2" t="s">
        <v>2399</v>
      </c>
      <c r="D1357" s="1" t="s">
        <v>19</v>
      </c>
      <c r="E135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357" s="1" t="s">
        <v>311</v>
      </c>
      <c r="G1357" s="1" t="s">
        <v>312</v>
      </c>
      <c r="H1357" s="1" t="s">
        <v>313</v>
      </c>
      <c r="I1357" s="1" t="s">
        <v>16</v>
      </c>
      <c r="J1357" s="1" t="s">
        <v>23</v>
      </c>
      <c r="K1357" s="1" t="s">
        <v>16</v>
      </c>
      <c r="L1357" s="1" t="s">
        <v>16</v>
      </c>
      <c r="M1357" s="1" t="s">
        <v>16</v>
      </c>
      <c r="N1357" s="1" t="s">
        <v>16</v>
      </c>
      <c r="O1357" s="1">
        <v>71.2</v>
      </c>
      <c r="P1357" s="1">
        <v>1.0</v>
      </c>
    </row>
    <row r="1358">
      <c r="A1358" s="1" t="s">
        <v>29</v>
      </c>
      <c r="B1358" s="1" t="s">
        <v>2502</v>
      </c>
      <c r="C1358" s="2" t="s">
        <v>2399</v>
      </c>
      <c r="D1358" s="1" t="s">
        <v>19</v>
      </c>
      <c r="E1358" s="3" t="str">
        <f>HYPERLINK("https://fyndiq.se/produkt/71c054dfb7cb4551/", "2 Pack iPhone 8 Plus Vit - Härdat Glas 9H - Super Kvalitet 3D")</f>
        <v>2 Pack iPhone 8 Plus Vit - Härdat Glas 9H - Super Kvalitet 3D</v>
      </c>
      <c r="F1358" s="1" t="s">
        <v>1369</v>
      </c>
      <c r="G1358" s="1" t="s">
        <v>1370</v>
      </c>
      <c r="H1358" s="1" t="s">
        <v>1371</v>
      </c>
      <c r="I1358" s="1" t="s">
        <v>16</v>
      </c>
      <c r="J1358" s="1" t="s">
        <v>23</v>
      </c>
      <c r="K1358" s="1" t="s">
        <v>16</v>
      </c>
      <c r="L1358" s="1" t="s">
        <v>16</v>
      </c>
      <c r="M1358" s="1" t="s">
        <v>16</v>
      </c>
      <c r="N1358" s="1" t="s">
        <v>16</v>
      </c>
      <c r="O1358" s="1">
        <v>55.2</v>
      </c>
      <c r="P1358" s="1">
        <v>1.0</v>
      </c>
    </row>
    <row r="1359">
      <c r="A1359" s="1" t="s">
        <v>29</v>
      </c>
      <c r="B1359" s="1" t="s">
        <v>2503</v>
      </c>
      <c r="C1359" s="2" t="s">
        <v>2399</v>
      </c>
      <c r="D1359" s="1" t="s">
        <v>19</v>
      </c>
      <c r="E1359" s="3" t="str">
        <f>HYPERLINK("https://fyndiq.se/produkt/7eb9b73616b34d2f/", "Samsung Galaxy A15 - Härdat Glas 9H - Super Kvalitet 3D Skärmskydd")</f>
        <v>Samsung Galaxy A15 - Härdat Glas 9H - Super Kvalitet 3D Skärmskydd</v>
      </c>
      <c r="F1359" s="1" t="s">
        <v>2504</v>
      </c>
      <c r="G1359" s="1" t="s">
        <v>2505</v>
      </c>
      <c r="H1359" s="1" t="s">
        <v>2506</v>
      </c>
      <c r="I1359" s="1" t="s">
        <v>16</v>
      </c>
      <c r="J1359" s="1" t="s">
        <v>23</v>
      </c>
      <c r="K1359" s="1" t="s">
        <v>16</v>
      </c>
      <c r="L1359" s="1" t="s">
        <v>16</v>
      </c>
      <c r="M1359" s="1" t="s">
        <v>16</v>
      </c>
      <c r="N1359" s="1" t="s">
        <v>16</v>
      </c>
      <c r="O1359" s="1">
        <v>55.2</v>
      </c>
      <c r="P1359" s="1">
        <v>1.0</v>
      </c>
    </row>
    <row r="1360">
      <c r="A1360" s="1" t="s">
        <v>29</v>
      </c>
      <c r="B1360" s="1" t="s">
        <v>2507</v>
      </c>
      <c r="C1360" s="2" t="s">
        <v>2399</v>
      </c>
      <c r="D1360" s="1" t="s">
        <v>19</v>
      </c>
      <c r="E1360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360" s="1" t="s">
        <v>1333</v>
      </c>
      <c r="G1360" s="1" t="s">
        <v>1334</v>
      </c>
      <c r="H1360" s="1" t="s">
        <v>1335</v>
      </c>
      <c r="I1360" s="1" t="s">
        <v>16</v>
      </c>
      <c r="J1360" s="1" t="s">
        <v>23</v>
      </c>
      <c r="K1360" s="1" t="s">
        <v>16</v>
      </c>
      <c r="L1360" s="1" t="s">
        <v>16</v>
      </c>
      <c r="M1360" s="1" t="s">
        <v>16</v>
      </c>
      <c r="N1360" s="1" t="s">
        <v>16</v>
      </c>
      <c r="O1360" s="1">
        <v>87.2</v>
      </c>
      <c r="P1360" s="1">
        <v>2.0</v>
      </c>
    </row>
    <row r="1361">
      <c r="A1361" s="1" t="s">
        <v>29</v>
      </c>
      <c r="B1361" s="1" t="s">
        <v>2508</v>
      </c>
      <c r="C1361" s="2" t="s">
        <v>2399</v>
      </c>
      <c r="D1361" s="1" t="s">
        <v>19</v>
      </c>
      <c r="E1361" s="3" t="str">
        <f>HYPERLINK("https://fyndiq.se/produkt/cce9d3d346624f8e/", "Full Cover Samsung Galaxy S21 5G - 9H Härdat Glas - HD")</f>
        <v>Full Cover Samsung Galaxy S21 5G - 9H Härdat Glas - HD</v>
      </c>
      <c r="F1361" s="1" t="s">
        <v>2509</v>
      </c>
      <c r="G1361" s="1" t="s">
        <v>2510</v>
      </c>
      <c r="H1361" s="1" t="s">
        <v>2511</v>
      </c>
      <c r="I1361" s="1" t="s">
        <v>16</v>
      </c>
      <c r="J1361" s="1" t="s">
        <v>23</v>
      </c>
      <c r="K1361" s="1" t="s">
        <v>16</v>
      </c>
      <c r="L1361" s="1" t="s">
        <v>16</v>
      </c>
      <c r="M1361" s="1" t="s">
        <v>16</v>
      </c>
      <c r="N1361" s="1" t="s">
        <v>16</v>
      </c>
      <c r="O1361" s="1">
        <v>55.2</v>
      </c>
      <c r="P1361" s="1">
        <v>1.0</v>
      </c>
    </row>
    <row r="1362">
      <c r="A1362" s="1" t="s">
        <v>29</v>
      </c>
      <c r="B1362" s="1" t="s">
        <v>2512</v>
      </c>
      <c r="C1362" s="2" t="s">
        <v>2399</v>
      </c>
      <c r="D1362" s="1" t="s">
        <v>19</v>
      </c>
      <c r="E1362" s="3" t="str">
        <f>HYPERLINK("https://fyndiq.se/produkt/28799ed0373d40b4/", "2 Pack Galaxy S21 Ultra 5G- Härdat glas 9H - Super kvalitet 3D")</f>
        <v>2 Pack Galaxy S21 Ultra 5G- Härdat glas 9H - Super kvalitet 3D</v>
      </c>
      <c r="F1362" s="1" t="s">
        <v>272</v>
      </c>
      <c r="G1362" s="1" t="s">
        <v>273</v>
      </c>
      <c r="H1362" s="1" t="s">
        <v>274</v>
      </c>
      <c r="I1362" s="1" t="s">
        <v>16</v>
      </c>
      <c r="J1362" s="1" t="s">
        <v>23</v>
      </c>
      <c r="K1362" s="1" t="s">
        <v>16</v>
      </c>
      <c r="L1362" s="1" t="s">
        <v>16</v>
      </c>
      <c r="M1362" s="1" t="s">
        <v>16</v>
      </c>
      <c r="N1362" s="1" t="s">
        <v>16</v>
      </c>
      <c r="O1362" s="1">
        <v>63.2</v>
      </c>
      <c r="P1362" s="1">
        <v>1.0</v>
      </c>
    </row>
    <row r="1363">
      <c r="A1363" s="1" t="s">
        <v>29</v>
      </c>
      <c r="B1363" s="1" t="s">
        <v>2513</v>
      </c>
      <c r="C1363" s="2" t="s">
        <v>2399</v>
      </c>
      <c r="D1363" s="1" t="s">
        <v>19</v>
      </c>
      <c r="E1363" s="3" t="str">
        <f>HYPERLINK("https://fyndiq.se/produkt/860b7dade19d4d2f/", "2-Pack XIAOMI REDMI A3 Skärmskydd - Härdat Glas 9H - Super kvalitet 3D")</f>
        <v>2-Pack XIAOMI REDMI A3 Skärmskydd - Härdat Glas 9H - Super kvalitet 3D</v>
      </c>
      <c r="F1363" s="1" t="s">
        <v>200</v>
      </c>
      <c r="G1363" s="1" t="s">
        <v>201</v>
      </c>
      <c r="H1363" s="1" t="s">
        <v>202</v>
      </c>
      <c r="I1363" s="1" t="s">
        <v>16</v>
      </c>
      <c r="J1363" s="1" t="s">
        <v>23</v>
      </c>
      <c r="K1363" s="1" t="s">
        <v>16</v>
      </c>
      <c r="L1363" s="1" t="s">
        <v>16</v>
      </c>
      <c r="M1363" s="1" t="s">
        <v>16</v>
      </c>
      <c r="N1363" s="1" t="s">
        <v>16</v>
      </c>
      <c r="O1363" s="1">
        <v>63.2</v>
      </c>
      <c r="P1363" s="1">
        <v>1.0</v>
      </c>
    </row>
    <row r="1364">
      <c r="A1364" s="1" t="s">
        <v>29</v>
      </c>
      <c r="B1364" s="1" t="s">
        <v>2514</v>
      </c>
      <c r="C1364" s="2" t="s">
        <v>2399</v>
      </c>
      <c r="D1364" s="1" t="s">
        <v>19</v>
      </c>
      <c r="E1364" s="3" t="str">
        <f>HYPERLINK("https://fyndiq.se/produkt/383d15cefe444e96/", "2-Pack SAMSUNG A24 Skärmskydd &amp; 2-Pack linsskydd - Härdat Glas 9H - Super kvalitet 3D")</f>
        <v>2-Pack SAMSUNG A24 Skärmskydd &amp; 2-Pack linsskydd - Härdat Glas 9H - Super kvalitet 3D</v>
      </c>
      <c r="F1364" s="1" t="s">
        <v>2515</v>
      </c>
      <c r="G1364" s="1" t="s">
        <v>2516</v>
      </c>
      <c r="H1364" s="1" t="s">
        <v>2517</v>
      </c>
      <c r="I1364" s="1" t="s">
        <v>16</v>
      </c>
      <c r="J1364" s="1" t="s">
        <v>23</v>
      </c>
      <c r="K1364" s="1" t="s">
        <v>16</v>
      </c>
      <c r="L1364" s="1" t="s">
        <v>16</v>
      </c>
      <c r="M1364" s="1" t="s">
        <v>16</v>
      </c>
      <c r="N1364" s="1" t="s">
        <v>16</v>
      </c>
      <c r="O1364" s="1">
        <v>87.2</v>
      </c>
      <c r="P1364" s="1">
        <v>1.0</v>
      </c>
    </row>
    <row r="1365">
      <c r="A1365" s="1" t="s">
        <v>29</v>
      </c>
      <c r="B1365" s="1" t="s">
        <v>2518</v>
      </c>
      <c r="C1365" s="2" t="s">
        <v>2399</v>
      </c>
      <c r="D1365" s="1" t="s">
        <v>19</v>
      </c>
      <c r="E1365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1365" s="1" t="s">
        <v>912</v>
      </c>
      <c r="G1365" s="1" t="s">
        <v>913</v>
      </c>
      <c r="H1365" s="1" t="s">
        <v>914</v>
      </c>
      <c r="I1365" s="1" t="s">
        <v>16</v>
      </c>
      <c r="J1365" s="1" t="s">
        <v>23</v>
      </c>
      <c r="K1365" s="1" t="s">
        <v>16</v>
      </c>
      <c r="L1365" s="1" t="s">
        <v>16</v>
      </c>
      <c r="M1365" s="1" t="s">
        <v>16</v>
      </c>
      <c r="N1365" s="1" t="s">
        <v>16</v>
      </c>
      <c r="O1365" s="1">
        <v>63.2</v>
      </c>
      <c r="P1365" s="1">
        <v>1.0</v>
      </c>
    </row>
    <row r="1366">
      <c r="A1366" s="1" t="s">
        <v>29</v>
      </c>
      <c r="B1366" s="1" t="s">
        <v>2519</v>
      </c>
      <c r="C1366" s="2" t="s">
        <v>2399</v>
      </c>
      <c r="D1366" s="1" t="s">
        <v>19</v>
      </c>
      <c r="E136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366" s="1" t="s">
        <v>26</v>
      </c>
      <c r="G1366" s="1" t="s">
        <v>27</v>
      </c>
      <c r="H1366" s="1" t="s">
        <v>28</v>
      </c>
      <c r="I1366" s="1" t="s">
        <v>16</v>
      </c>
      <c r="J1366" s="1" t="s">
        <v>23</v>
      </c>
      <c r="K1366" s="1" t="s">
        <v>16</v>
      </c>
      <c r="L1366" s="1" t="s">
        <v>16</v>
      </c>
      <c r="M1366" s="1" t="s">
        <v>16</v>
      </c>
      <c r="N1366" s="1" t="s">
        <v>16</v>
      </c>
      <c r="O1366" s="1">
        <v>71.2</v>
      </c>
      <c r="P1366" s="1">
        <v>1.0</v>
      </c>
    </row>
    <row r="1367">
      <c r="A1367" s="1" t="s">
        <v>29</v>
      </c>
      <c r="B1367" s="1" t="s">
        <v>2520</v>
      </c>
      <c r="C1367" s="2" t="s">
        <v>2399</v>
      </c>
      <c r="D1367" s="1" t="s">
        <v>19</v>
      </c>
      <c r="E1367" s="3" t="str">
        <f>HYPERLINK("https://fyndiq.se/produkt/ef10e4ba492c46df/", "2-Pack Samsung S23 FE 5G - 9H Härdat Glass - Super Kvalitet 3D")</f>
        <v>2-Pack Samsung S23 FE 5G - 9H Härdat Glass - Super Kvalitet 3D</v>
      </c>
      <c r="F1367" s="1" t="s">
        <v>2521</v>
      </c>
      <c r="G1367" s="1" t="s">
        <v>2522</v>
      </c>
      <c r="H1367" s="1" t="s">
        <v>2523</v>
      </c>
      <c r="I1367" s="1" t="s">
        <v>16</v>
      </c>
      <c r="J1367" s="1" t="s">
        <v>23</v>
      </c>
      <c r="K1367" s="1" t="s">
        <v>16</v>
      </c>
      <c r="L1367" s="1" t="s">
        <v>16</v>
      </c>
      <c r="M1367" s="1" t="s">
        <v>16</v>
      </c>
      <c r="N1367" s="1" t="s">
        <v>16</v>
      </c>
      <c r="O1367" s="1">
        <v>63.2</v>
      </c>
      <c r="P1367" s="1">
        <v>1.0</v>
      </c>
    </row>
    <row r="1368">
      <c r="A1368" s="1" t="s">
        <v>29</v>
      </c>
      <c r="B1368" s="1" t="s">
        <v>2524</v>
      </c>
      <c r="C1368" s="2" t="s">
        <v>2399</v>
      </c>
      <c r="D1368" s="1" t="s">
        <v>19</v>
      </c>
      <c r="E1368" s="3" t="str">
        <f>HYPERLINK("https://fyndiq.se/produkt/2f8f288b73ab4b13/", "2-Pack Sony Xperia 5 IV - Härdat glas 9H - Super Kvalitet 3D")</f>
        <v>2-Pack Sony Xperia 5 IV - Härdat glas 9H - Super Kvalitet 3D</v>
      </c>
      <c r="F1368" s="1" t="s">
        <v>931</v>
      </c>
      <c r="G1368" s="1" t="s">
        <v>932</v>
      </c>
      <c r="H1368" s="1" t="s">
        <v>933</v>
      </c>
      <c r="I1368" s="1" t="s">
        <v>16</v>
      </c>
      <c r="J1368" s="1" t="s">
        <v>23</v>
      </c>
      <c r="K1368" s="1" t="s">
        <v>16</v>
      </c>
      <c r="L1368" s="1" t="s">
        <v>16</v>
      </c>
      <c r="M1368" s="1" t="s">
        <v>16</v>
      </c>
      <c r="N1368" s="1" t="s">
        <v>16</v>
      </c>
      <c r="O1368" s="1">
        <v>71.2</v>
      </c>
      <c r="P1368" s="1">
        <v>1.0</v>
      </c>
    </row>
    <row r="1369">
      <c r="A1369" s="1" t="s">
        <v>29</v>
      </c>
      <c r="B1369" s="1" t="s">
        <v>2525</v>
      </c>
      <c r="C1369" s="2" t="s">
        <v>2399</v>
      </c>
      <c r="D1369" s="1" t="s">
        <v>19</v>
      </c>
      <c r="E136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369" s="1" t="s">
        <v>785</v>
      </c>
      <c r="G1369" s="1" t="s">
        <v>786</v>
      </c>
      <c r="H1369" s="1" t="s">
        <v>787</v>
      </c>
      <c r="I1369" s="1" t="s">
        <v>16</v>
      </c>
      <c r="J1369" s="1" t="s">
        <v>23</v>
      </c>
      <c r="K1369" s="1" t="s">
        <v>16</v>
      </c>
      <c r="L1369" s="1" t="s">
        <v>16</v>
      </c>
      <c r="M1369" s="1" t="s">
        <v>16</v>
      </c>
      <c r="N1369" s="1" t="s">
        <v>16</v>
      </c>
      <c r="O1369" s="1">
        <v>63.2</v>
      </c>
      <c r="P1369" s="1">
        <v>1.0</v>
      </c>
    </row>
    <row r="1370">
      <c r="A1370" s="1" t="s">
        <v>29</v>
      </c>
      <c r="B1370" s="1" t="s">
        <v>2526</v>
      </c>
      <c r="C1370" s="2" t="s">
        <v>2399</v>
      </c>
      <c r="D1370" s="1" t="s">
        <v>19</v>
      </c>
      <c r="E137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70" s="1" t="s">
        <v>103</v>
      </c>
      <c r="G1370" s="1" t="s">
        <v>104</v>
      </c>
      <c r="H1370" s="1" t="s">
        <v>105</v>
      </c>
      <c r="I1370" s="1" t="s">
        <v>16</v>
      </c>
      <c r="J1370" s="1" t="s">
        <v>23</v>
      </c>
      <c r="K1370" s="1" t="s">
        <v>16</v>
      </c>
      <c r="L1370" s="1" t="s">
        <v>16</v>
      </c>
      <c r="M1370" s="1" t="s">
        <v>16</v>
      </c>
      <c r="N1370" s="1" t="s">
        <v>16</v>
      </c>
      <c r="O1370" s="1">
        <v>63.2</v>
      </c>
      <c r="P1370" s="1">
        <v>1.0</v>
      </c>
    </row>
    <row r="1371">
      <c r="A1371" s="1" t="s">
        <v>29</v>
      </c>
      <c r="B1371" s="1" t="s">
        <v>2527</v>
      </c>
      <c r="C1371" s="2" t="s">
        <v>2399</v>
      </c>
      <c r="D1371" s="1" t="s">
        <v>19</v>
      </c>
      <c r="E1371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371" s="1" t="s">
        <v>163</v>
      </c>
      <c r="G1371" s="1" t="s">
        <v>164</v>
      </c>
      <c r="H1371" s="1" t="s">
        <v>165</v>
      </c>
      <c r="I1371" s="1" t="s">
        <v>1311</v>
      </c>
      <c r="J1371" s="1" t="s">
        <v>9</v>
      </c>
      <c r="K1371" s="2" t="s">
        <v>1254</v>
      </c>
      <c r="L1371" s="1" t="s">
        <v>2528</v>
      </c>
      <c r="M1371" s="1" t="s">
        <v>16</v>
      </c>
      <c r="N1371" s="1" t="s">
        <v>16</v>
      </c>
      <c r="O1371" s="1">
        <v>63.2</v>
      </c>
      <c r="P1371" s="1">
        <v>1.0</v>
      </c>
    </row>
    <row r="1372">
      <c r="A1372" s="1" t="s">
        <v>29</v>
      </c>
      <c r="B1372" s="1" t="s">
        <v>2529</v>
      </c>
      <c r="C1372" s="2" t="s">
        <v>2399</v>
      </c>
      <c r="D1372" s="1" t="s">
        <v>19</v>
      </c>
      <c r="E1372" s="3" t="str">
        <f>HYPERLINK("https://fyndiq.se/produkt/580d801ad22645e2/", "2 Pack - Samsung A12 / A32 5G - Härdat Glass 9H - Super Kvalitet")</f>
        <v>2 Pack - Samsung A12 / A32 5G - Härdat Glass 9H - Super Kvalitet</v>
      </c>
      <c r="F1372" s="1" t="s">
        <v>2530</v>
      </c>
      <c r="G1372" s="1" t="s">
        <v>2531</v>
      </c>
      <c r="H1372" s="1" t="s">
        <v>2532</v>
      </c>
      <c r="I1372" s="1" t="s">
        <v>16</v>
      </c>
      <c r="J1372" s="1" t="s">
        <v>23</v>
      </c>
      <c r="K1372" s="1" t="s">
        <v>16</v>
      </c>
      <c r="L1372" s="1" t="s">
        <v>16</v>
      </c>
      <c r="M1372" s="1" t="s">
        <v>16</v>
      </c>
      <c r="N1372" s="1" t="s">
        <v>16</v>
      </c>
      <c r="O1372" s="1">
        <v>63.2</v>
      </c>
      <c r="P1372" s="1">
        <v>1.0</v>
      </c>
    </row>
    <row r="1373">
      <c r="A1373" s="1" t="s">
        <v>29</v>
      </c>
      <c r="B1373" s="1" t="s">
        <v>2533</v>
      </c>
      <c r="C1373" s="2" t="s">
        <v>2399</v>
      </c>
      <c r="D1373" s="1" t="s">
        <v>19</v>
      </c>
      <c r="E1373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373" s="1" t="s">
        <v>772</v>
      </c>
      <c r="G1373" s="1" t="s">
        <v>773</v>
      </c>
      <c r="H1373" s="1" t="s">
        <v>774</v>
      </c>
      <c r="I1373" s="1" t="s">
        <v>16</v>
      </c>
      <c r="J1373" s="1" t="s">
        <v>23</v>
      </c>
      <c r="K1373" s="1" t="s">
        <v>16</v>
      </c>
      <c r="L1373" s="1" t="s">
        <v>16</v>
      </c>
      <c r="M1373" s="1" t="s">
        <v>16</v>
      </c>
      <c r="N1373" s="1" t="s">
        <v>16</v>
      </c>
      <c r="O1373" s="1">
        <v>71.2</v>
      </c>
      <c r="P1373" s="1">
        <v>1.0</v>
      </c>
    </row>
    <row r="1374">
      <c r="A1374" s="1" t="s">
        <v>29</v>
      </c>
      <c r="B1374" s="1" t="s">
        <v>2534</v>
      </c>
      <c r="C1374" s="2" t="s">
        <v>2399</v>
      </c>
      <c r="D1374" s="1" t="s">
        <v>19</v>
      </c>
      <c r="E1374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374" s="1" t="s">
        <v>116</v>
      </c>
      <c r="G1374" s="1" t="s">
        <v>117</v>
      </c>
      <c r="H1374" s="1" t="s">
        <v>118</v>
      </c>
      <c r="I1374" s="1" t="s">
        <v>16</v>
      </c>
      <c r="J1374" s="1" t="s">
        <v>23</v>
      </c>
      <c r="K1374" s="1" t="s">
        <v>16</v>
      </c>
      <c r="L1374" s="1" t="s">
        <v>16</v>
      </c>
      <c r="M1374" s="1" t="s">
        <v>16</v>
      </c>
      <c r="N1374" s="1" t="s">
        <v>16</v>
      </c>
      <c r="O1374" s="1">
        <v>71.2</v>
      </c>
      <c r="P1374" s="1">
        <v>1.0</v>
      </c>
    </row>
    <row r="1375">
      <c r="A1375" s="1" t="s">
        <v>29</v>
      </c>
      <c r="B1375" s="1" t="s">
        <v>2535</v>
      </c>
      <c r="C1375" s="2" t="s">
        <v>2399</v>
      </c>
      <c r="D1375" s="1" t="s">
        <v>19</v>
      </c>
      <c r="E1375" s="3" t="str">
        <f>HYPERLINK("https://fyndiq.se/produkt/416415a768684efb/", "2-Pack Samsung Galaxy S21 5G - 9H Härdat Glas - HD")</f>
        <v>2-Pack Samsung Galaxy S21 5G - 9H Härdat Glas - HD</v>
      </c>
      <c r="F1375" s="1" t="s">
        <v>39</v>
      </c>
      <c r="G1375" s="1" t="s">
        <v>40</v>
      </c>
      <c r="H1375" s="1" t="s">
        <v>41</v>
      </c>
      <c r="I1375" s="1" t="s">
        <v>16</v>
      </c>
      <c r="J1375" s="1" t="s">
        <v>23</v>
      </c>
      <c r="K1375" s="1" t="s">
        <v>16</v>
      </c>
      <c r="L1375" s="1" t="s">
        <v>16</v>
      </c>
      <c r="M1375" s="1" t="s">
        <v>16</v>
      </c>
      <c r="N1375" s="1" t="s">
        <v>16</v>
      </c>
      <c r="O1375" s="1">
        <v>63.2</v>
      </c>
      <c r="P1375" s="1">
        <v>1.0</v>
      </c>
    </row>
    <row r="1376">
      <c r="A1376" s="1" t="s">
        <v>29</v>
      </c>
      <c r="B1376" s="1" t="s">
        <v>2536</v>
      </c>
      <c r="C1376" s="2" t="s">
        <v>2399</v>
      </c>
      <c r="D1376" s="1" t="s">
        <v>19</v>
      </c>
      <c r="E1376" s="3" t="str">
        <f>HYPERLINK("https://fyndiq.se/produkt/925ae49423884615/", "2-Pack Samsung S22 Ultra Skärmskydd &amp; 1-Pack linsskydd -9H GLAS")</f>
        <v>2-Pack Samsung S22 Ultra Skärmskydd &amp; 1-Pack linsskydd -9H GLAS</v>
      </c>
      <c r="F1376" s="1" t="s">
        <v>335</v>
      </c>
      <c r="G1376" s="1" t="s">
        <v>336</v>
      </c>
      <c r="H1376" s="1" t="s">
        <v>337</v>
      </c>
      <c r="I1376" s="1" t="s">
        <v>16</v>
      </c>
      <c r="J1376" s="1" t="s">
        <v>23</v>
      </c>
      <c r="K1376" s="1" t="s">
        <v>16</v>
      </c>
      <c r="L1376" s="1" t="s">
        <v>16</v>
      </c>
      <c r="M1376" s="1" t="s">
        <v>16</v>
      </c>
      <c r="N1376" s="1" t="s">
        <v>16</v>
      </c>
      <c r="O1376" s="1">
        <v>71.2</v>
      </c>
      <c r="P1376" s="1">
        <v>1.0</v>
      </c>
    </row>
    <row r="1377">
      <c r="A1377" s="1" t="s">
        <v>29</v>
      </c>
      <c r="B1377" s="1" t="s">
        <v>2537</v>
      </c>
      <c r="C1377" s="2" t="s">
        <v>2399</v>
      </c>
      <c r="D1377" s="1" t="s">
        <v>19</v>
      </c>
      <c r="E1377" s="3" t="str">
        <f>HYPERLINK("https://fyndiq.se/produkt/c7ea13eef3d9445d/", "OnePlus Nord 2 5G &amp; 1-Pack linsskydd - Härdat Glas 9H - Super kvalitet 3D")</f>
        <v>OnePlus Nord 2 5G &amp; 1-Pack linsskydd - Härdat Glas 9H - Super kvalitet 3D</v>
      </c>
      <c r="F1377" s="1" t="s">
        <v>2538</v>
      </c>
      <c r="G1377" s="1" t="s">
        <v>2539</v>
      </c>
      <c r="H1377" s="1" t="s">
        <v>2540</v>
      </c>
      <c r="I1377" s="1" t="s">
        <v>16</v>
      </c>
      <c r="J1377" s="1" t="s">
        <v>23</v>
      </c>
      <c r="K1377" s="1" t="s">
        <v>16</v>
      </c>
      <c r="L1377" s="1" t="s">
        <v>16</v>
      </c>
      <c r="M1377" s="1" t="s">
        <v>16</v>
      </c>
      <c r="N1377" s="1" t="s">
        <v>16</v>
      </c>
      <c r="O1377" s="1">
        <v>63.2</v>
      </c>
      <c r="P1377" s="1">
        <v>1.0</v>
      </c>
    </row>
    <row r="1378">
      <c r="A1378" s="1" t="s">
        <v>29</v>
      </c>
      <c r="B1378" s="1" t="s">
        <v>2541</v>
      </c>
      <c r="C1378" s="2" t="s">
        <v>2399</v>
      </c>
      <c r="D1378" s="1" t="s">
        <v>19</v>
      </c>
      <c r="E1378" s="3" t="str">
        <f>HYPERLINK("https://fyndiq.se/produkt/9e488e35f28b4b0b/", "2-Pack GOOGLE PIXEL 6A Skärmskydd - Härdat Glas 9H - Super kvalitet 3D")</f>
        <v>2-Pack GOOGLE PIXEL 6A Skärmskydd - Härdat Glas 9H - Super kvalitet 3D</v>
      </c>
      <c r="F1378" s="1" t="s">
        <v>196</v>
      </c>
      <c r="G1378" s="1" t="s">
        <v>197</v>
      </c>
      <c r="H1378" s="1" t="s">
        <v>198</v>
      </c>
      <c r="I1378" s="1" t="s">
        <v>16</v>
      </c>
      <c r="J1378" s="1" t="s">
        <v>23</v>
      </c>
      <c r="K1378" s="1" t="s">
        <v>16</v>
      </c>
      <c r="L1378" s="1" t="s">
        <v>16</v>
      </c>
      <c r="M1378" s="1" t="s">
        <v>16</v>
      </c>
      <c r="N1378" s="1" t="s">
        <v>16</v>
      </c>
      <c r="O1378" s="1">
        <v>63.2</v>
      </c>
      <c r="P1378" s="1">
        <v>1.0</v>
      </c>
    </row>
    <row r="1379">
      <c r="A1379" s="1" t="s">
        <v>29</v>
      </c>
      <c r="B1379" s="1" t="s">
        <v>2542</v>
      </c>
      <c r="C1379" s="2" t="s">
        <v>2399</v>
      </c>
      <c r="D1379" s="1" t="s">
        <v>19</v>
      </c>
      <c r="E1379" s="3" t="str">
        <f>HYPERLINK("https://fyndiq.se/produkt/2477583187264ece/", "2-Pack Samsung S20 - 9H Härdat Glass - Top Kvalitet")</f>
        <v>2-Pack Samsung S20 - 9H Härdat Glass - Top Kvalitet</v>
      </c>
      <c r="F1379" s="1" t="s">
        <v>124</v>
      </c>
      <c r="G1379" s="1" t="s">
        <v>125</v>
      </c>
      <c r="H1379" s="1" t="s">
        <v>126</v>
      </c>
      <c r="I1379" s="1" t="s">
        <v>16</v>
      </c>
      <c r="J1379" s="1" t="s">
        <v>23</v>
      </c>
      <c r="K1379" s="1" t="s">
        <v>16</v>
      </c>
      <c r="L1379" s="1" t="s">
        <v>16</v>
      </c>
      <c r="M1379" s="1" t="s">
        <v>16</v>
      </c>
      <c r="N1379" s="1" t="s">
        <v>16</v>
      </c>
      <c r="O1379" s="1">
        <v>63.2</v>
      </c>
      <c r="P1379" s="1">
        <v>1.0</v>
      </c>
    </row>
    <row r="1380">
      <c r="A1380" s="1" t="s">
        <v>29</v>
      </c>
      <c r="B1380" s="1" t="s">
        <v>2543</v>
      </c>
      <c r="C1380" s="2" t="s">
        <v>2399</v>
      </c>
      <c r="D1380" s="1" t="s">
        <v>19</v>
      </c>
      <c r="E1380" s="3" t="str">
        <f>HYPERLINK("https://fyndiq.se/produkt/f4e95b294a424d40/", "2-Pack Samsung S10 Skärmskydd - Härdat Glas 9H - Super kvalitet 3D")</f>
        <v>2-Pack Samsung S10 Skärmskydd - Härdat Glas 9H - Super kvalitet 3D</v>
      </c>
      <c r="F1380" s="1" t="s">
        <v>353</v>
      </c>
      <c r="G1380" s="1" t="s">
        <v>354</v>
      </c>
      <c r="H1380" s="1" t="s">
        <v>355</v>
      </c>
      <c r="I1380" s="1" t="s">
        <v>16</v>
      </c>
      <c r="J1380" s="1" t="s">
        <v>23</v>
      </c>
      <c r="K1380" s="1" t="s">
        <v>16</v>
      </c>
      <c r="L1380" s="1" t="s">
        <v>16</v>
      </c>
      <c r="M1380" s="1" t="s">
        <v>16</v>
      </c>
      <c r="N1380" s="1" t="s">
        <v>16</v>
      </c>
      <c r="O1380" s="1">
        <v>63.2</v>
      </c>
      <c r="P1380" s="1">
        <v>1.0</v>
      </c>
    </row>
    <row r="1381">
      <c r="A1381" s="1" t="s">
        <v>29</v>
      </c>
      <c r="B1381" s="1" t="s">
        <v>2544</v>
      </c>
      <c r="C1381" s="2" t="s">
        <v>2399</v>
      </c>
      <c r="D1381" s="1" t="s">
        <v>19</v>
      </c>
      <c r="E1381" s="3" t="str">
        <f>HYPERLINK("https://fyndiq.se/produkt/5d384cc8795744b0/", "2-Pack Samsung A55 Skärmskydd i Härdat Glas")</f>
        <v>2-Pack Samsung A55 Skärmskydd i Härdat Glas</v>
      </c>
      <c r="F1381" s="1" t="s">
        <v>191</v>
      </c>
      <c r="G1381" s="1" t="s">
        <v>192</v>
      </c>
      <c r="H1381" s="1" t="s">
        <v>193</v>
      </c>
      <c r="I1381" s="1" t="s">
        <v>16</v>
      </c>
      <c r="J1381" s="1" t="s">
        <v>23</v>
      </c>
      <c r="K1381" s="1" t="s">
        <v>16</v>
      </c>
      <c r="L1381" s="1" t="s">
        <v>16</v>
      </c>
      <c r="M1381" s="1" t="s">
        <v>16</v>
      </c>
      <c r="N1381" s="1" t="s">
        <v>16</v>
      </c>
      <c r="O1381" s="1">
        <v>63.2</v>
      </c>
      <c r="P1381" s="1">
        <v>1.0</v>
      </c>
    </row>
    <row r="1382">
      <c r="A1382" s="1" t="s">
        <v>29</v>
      </c>
      <c r="B1382" s="1" t="s">
        <v>2545</v>
      </c>
      <c r="C1382" s="2" t="s">
        <v>2399</v>
      </c>
      <c r="D1382" s="1" t="s">
        <v>19</v>
      </c>
      <c r="E1382" s="3" t="str">
        <f>HYPERLINK("https://fyndiq.se/produkt/f2d97e51e9264368/", "1-Pack Samsung NOTE 10 Skärmskydd - Härdat Glas 9H - Super kvalitet 3D")</f>
        <v>1-Pack Samsung NOTE 10 Skärmskydd - Härdat Glas 9H - Super kvalitet 3D</v>
      </c>
      <c r="F1382" s="1" t="s">
        <v>2546</v>
      </c>
      <c r="G1382" s="1" t="s">
        <v>2547</v>
      </c>
      <c r="H1382" s="1" t="s">
        <v>2548</v>
      </c>
      <c r="I1382" s="1" t="s">
        <v>1311</v>
      </c>
      <c r="J1382" s="1" t="s">
        <v>23</v>
      </c>
      <c r="K1382" s="1" t="s">
        <v>16</v>
      </c>
      <c r="L1382" s="1" t="s">
        <v>16</v>
      </c>
      <c r="M1382" s="1" t="s">
        <v>16</v>
      </c>
      <c r="N1382" s="1" t="s">
        <v>16</v>
      </c>
      <c r="O1382" s="1">
        <v>55.2</v>
      </c>
      <c r="P1382" s="1">
        <v>1.0</v>
      </c>
    </row>
    <row r="1383">
      <c r="A1383" s="1" t="s">
        <v>29</v>
      </c>
      <c r="B1383" s="1" t="s">
        <v>2549</v>
      </c>
      <c r="C1383" s="2" t="s">
        <v>2399</v>
      </c>
      <c r="D1383" s="1" t="s">
        <v>19</v>
      </c>
      <c r="E138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83" s="1" t="s">
        <v>760</v>
      </c>
      <c r="G1383" s="1" t="s">
        <v>761</v>
      </c>
      <c r="H1383" s="1" t="s">
        <v>762</v>
      </c>
      <c r="I1383" s="1" t="s">
        <v>16</v>
      </c>
      <c r="J1383" s="1" t="s">
        <v>23</v>
      </c>
      <c r="K1383" s="1" t="s">
        <v>16</v>
      </c>
      <c r="L1383" s="1" t="s">
        <v>16</v>
      </c>
      <c r="M1383" s="1" t="s">
        <v>16</v>
      </c>
      <c r="N1383" s="1" t="s">
        <v>16</v>
      </c>
      <c r="O1383" s="1">
        <v>63.2</v>
      </c>
      <c r="P1383" s="1">
        <v>2.0</v>
      </c>
    </row>
    <row r="1384">
      <c r="A1384" s="1" t="s">
        <v>29</v>
      </c>
      <c r="B1384" s="1" t="s">
        <v>2550</v>
      </c>
      <c r="C1384" s="2" t="s">
        <v>2399</v>
      </c>
      <c r="D1384" s="1" t="s">
        <v>19</v>
      </c>
      <c r="E1384" s="3" t="str">
        <f>HYPERLINK("https://fyndiq.se/produkt/8a162916fdf246f7/", "2-Pack SAMSUNG S24 Skärmskydd - Härdat Glas 9H - Super kvalitet 3D")</f>
        <v>2-Pack SAMSUNG S24 Skärmskydd - Härdat Glas 9H - Super kvalitet 3D</v>
      </c>
      <c r="F1384" s="1" t="s">
        <v>714</v>
      </c>
      <c r="G1384" s="1" t="s">
        <v>715</v>
      </c>
      <c r="H1384" s="1" t="s">
        <v>716</v>
      </c>
      <c r="I1384" s="1" t="s">
        <v>16</v>
      </c>
      <c r="J1384" s="1" t="s">
        <v>23</v>
      </c>
      <c r="K1384" s="1" t="s">
        <v>16</v>
      </c>
      <c r="L1384" s="1" t="s">
        <v>16</v>
      </c>
      <c r="M1384" s="1" t="s">
        <v>16</v>
      </c>
      <c r="N1384" s="1" t="s">
        <v>16</v>
      </c>
      <c r="O1384" s="1">
        <v>71.2</v>
      </c>
      <c r="P1384" s="1">
        <v>1.0</v>
      </c>
    </row>
    <row r="1385">
      <c r="A1385" s="1" t="s">
        <v>29</v>
      </c>
      <c r="B1385" s="1" t="s">
        <v>2551</v>
      </c>
      <c r="C1385" s="2" t="s">
        <v>2399</v>
      </c>
      <c r="D1385" s="1" t="s">
        <v>19</v>
      </c>
      <c r="E1385" s="3" t="str">
        <f>HYPERLINK("https://fyndiq.se/produkt/416415a768684efb/", "2-Pack Samsung Galaxy S21 5G - 9H Härdat Glas - HD")</f>
        <v>2-Pack Samsung Galaxy S21 5G - 9H Härdat Glas - HD</v>
      </c>
      <c r="F1385" s="1" t="s">
        <v>39</v>
      </c>
      <c r="G1385" s="1" t="s">
        <v>40</v>
      </c>
      <c r="H1385" s="1" t="s">
        <v>41</v>
      </c>
      <c r="I1385" s="1" t="s">
        <v>16</v>
      </c>
      <c r="J1385" s="1" t="s">
        <v>23</v>
      </c>
      <c r="K1385" s="1" t="s">
        <v>16</v>
      </c>
      <c r="L1385" s="1" t="s">
        <v>16</v>
      </c>
      <c r="M1385" s="1" t="s">
        <v>16</v>
      </c>
      <c r="N1385" s="1" t="s">
        <v>16</v>
      </c>
      <c r="O1385" s="1">
        <v>63.2</v>
      </c>
      <c r="P1385" s="1">
        <v>1.0</v>
      </c>
    </row>
    <row r="1386">
      <c r="A1386" s="1" t="s">
        <v>29</v>
      </c>
      <c r="B1386" s="1" t="s">
        <v>2552</v>
      </c>
      <c r="C1386" s="2" t="s">
        <v>2399</v>
      </c>
      <c r="D1386" s="1" t="s">
        <v>19</v>
      </c>
      <c r="E1386" s="3" t="str">
        <f>HYPERLINK("https://fyndiq.se/produkt/dfe28e565d2e4c8d/", "2 Pack Samsung S21 FE - 9H Härdat Glass - Super Kvalitet 3D")</f>
        <v>2 Pack Samsung S21 FE - 9H Härdat Glass - Super Kvalitet 3D</v>
      </c>
      <c r="F1386" s="1" t="s">
        <v>276</v>
      </c>
      <c r="G1386" s="1" t="s">
        <v>277</v>
      </c>
      <c r="H1386" s="1" t="s">
        <v>278</v>
      </c>
      <c r="I1386" s="1" t="s">
        <v>16</v>
      </c>
      <c r="J1386" s="1" t="s">
        <v>23</v>
      </c>
      <c r="K1386" s="1" t="s">
        <v>16</v>
      </c>
      <c r="L1386" s="1" t="s">
        <v>16</v>
      </c>
      <c r="M1386" s="1" t="s">
        <v>16</v>
      </c>
      <c r="N1386" s="1" t="s">
        <v>16</v>
      </c>
      <c r="O1386" s="1">
        <v>63.2</v>
      </c>
      <c r="P1386" s="1">
        <v>1.0</v>
      </c>
    </row>
    <row r="1387">
      <c r="A1387" s="1" t="s">
        <v>29</v>
      </c>
      <c r="B1387" s="1" t="s">
        <v>2553</v>
      </c>
      <c r="C1387" s="2" t="s">
        <v>2399</v>
      </c>
      <c r="D1387" s="1" t="s">
        <v>19</v>
      </c>
      <c r="E1387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1387" s="1" t="s">
        <v>2554</v>
      </c>
      <c r="G1387" s="1" t="s">
        <v>2555</v>
      </c>
      <c r="H1387" s="1" t="s">
        <v>2556</v>
      </c>
      <c r="I1387" s="1" t="s">
        <v>16</v>
      </c>
      <c r="J1387" s="1" t="s">
        <v>23</v>
      </c>
      <c r="K1387" s="1" t="s">
        <v>16</v>
      </c>
      <c r="L1387" s="1" t="s">
        <v>16</v>
      </c>
      <c r="M1387" s="1" t="s">
        <v>16</v>
      </c>
      <c r="N1387" s="1" t="s">
        <v>16</v>
      </c>
      <c r="O1387" s="1">
        <v>63.2</v>
      </c>
      <c r="P1387" s="1">
        <v>1.0</v>
      </c>
    </row>
    <row r="1388">
      <c r="A1388" s="1" t="s">
        <v>29</v>
      </c>
      <c r="B1388" s="1" t="s">
        <v>2557</v>
      </c>
      <c r="C1388" s="2" t="s">
        <v>2399</v>
      </c>
      <c r="D1388" s="1" t="s">
        <v>19</v>
      </c>
      <c r="E1388" s="3" t="str">
        <f>HYPERLINK("https://fyndiq.se/produkt/c5eff753eef544a3/", "2-Pack Samsung A05S Skärmskydd - Härdat Glas 9H - Super kvalitet 3D")</f>
        <v>2-Pack Samsung A05S Skärmskydd - Härdat Glas 9H - Super kvalitet 3D</v>
      </c>
      <c r="F1388" s="1" t="s">
        <v>768</v>
      </c>
      <c r="G1388" s="1" t="s">
        <v>769</v>
      </c>
      <c r="H1388" s="1" t="s">
        <v>770</v>
      </c>
      <c r="I1388" s="1" t="s">
        <v>16</v>
      </c>
      <c r="J1388" s="1" t="s">
        <v>23</v>
      </c>
      <c r="K1388" s="1" t="s">
        <v>16</v>
      </c>
      <c r="L1388" s="1" t="s">
        <v>16</v>
      </c>
      <c r="M1388" s="1" t="s">
        <v>16</v>
      </c>
      <c r="N1388" s="1" t="s">
        <v>16</v>
      </c>
      <c r="O1388" s="1">
        <v>63.2</v>
      </c>
      <c r="P1388" s="1">
        <v>1.0</v>
      </c>
    </row>
    <row r="1389">
      <c r="A1389" s="1" t="s">
        <v>29</v>
      </c>
      <c r="B1389" s="1" t="s">
        <v>2558</v>
      </c>
      <c r="C1389" s="2" t="s">
        <v>2399</v>
      </c>
      <c r="D1389" s="1" t="s">
        <v>19</v>
      </c>
      <c r="E138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389" s="1" t="s">
        <v>163</v>
      </c>
      <c r="G1389" s="1" t="s">
        <v>164</v>
      </c>
      <c r="H1389" s="1" t="s">
        <v>165</v>
      </c>
      <c r="I1389" s="1" t="s">
        <v>16</v>
      </c>
      <c r="J1389" s="1" t="s">
        <v>23</v>
      </c>
      <c r="K1389" s="1" t="s">
        <v>16</v>
      </c>
      <c r="L1389" s="1" t="s">
        <v>16</v>
      </c>
      <c r="M1389" s="1" t="s">
        <v>16</v>
      </c>
      <c r="N1389" s="1" t="s">
        <v>16</v>
      </c>
      <c r="O1389" s="1">
        <v>63.2</v>
      </c>
      <c r="P1389" s="1">
        <v>1.0</v>
      </c>
    </row>
    <row r="1390">
      <c r="A1390" s="1" t="s">
        <v>29</v>
      </c>
      <c r="B1390" s="1" t="s">
        <v>2559</v>
      </c>
      <c r="C1390" s="2" t="s">
        <v>2399</v>
      </c>
      <c r="D1390" s="1" t="s">
        <v>19</v>
      </c>
      <c r="E1390" s="3" t="str">
        <f>HYPERLINK("https://fyndiq.se/produkt/c47dc331e908415c/", "2 Pack - Samsung S22 ULTRA - 9H Härdat Glass - 3D Super Kvalitet")</f>
        <v>2 Pack - Samsung S22 ULTRA - 9H Härdat Glass - 3D Super Kvalitet</v>
      </c>
      <c r="F1390" s="1" t="s">
        <v>246</v>
      </c>
      <c r="G1390" s="1" t="s">
        <v>247</v>
      </c>
      <c r="H1390" s="1" t="s">
        <v>248</v>
      </c>
      <c r="I1390" s="1" t="s">
        <v>16</v>
      </c>
      <c r="J1390" s="1" t="s">
        <v>23</v>
      </c>
      <c r="K1390" s="1" t="s">
        <v>16</v>
      </c>
      <c r="L1390" s="1" t="s">
        <v>16</v>
      </c>
      <c r="M1390" s="1" t="s">
        <v>16</v>
      </c>
      <c r="N1390" s="1" t="s">
        <v>16</v>
      </c>
      <c r="O1390" s="1">
        <v>63.2</v>
      </c>
      <c r="P1390" s="1">
        <v>1.0</v>
      </c>
    </row>
    <row r="1391">
      <c r="A1391" s="1" t="s">
        <v>29</v>
      </c>
      <c r="B1391" s="1" t="s">
        <v>2560</v>
      </c>
      <c r="C1391" s="2" t="s">
        <v>2399</v>
      </c>
      <c r="D1391" s="1" t="s">
        <v>19</v>
      </c>
      <c r="E1391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391" s="1" t="s">
        <v>79</v>
      </c>
      <c r="G1391" s="1" t="s">
        <v>80</v>
      </c>
      <c r="H1391" s="1" t="s">
        <v>81</v>
      </c>
      <c r="I1391" s="1" t="s">
        <v>16</v>
      </c>
      <c r="J1391" s="1" t="s">
        <v>23</v>
      </c>
      <c r="K1391" s="1" t="s">
        <v>16</v>
      </c>
      <c r="L1391" s="1" t="s">
        <v>16</v>
      </c>
      <c r="M1391" s="1" t="s">
        <v>16</v>
      </c>
      <c r="N1391" s="1" t="s">
        <v>16</v>
      </c>
      <c r="O1391" s="1">
        <v>63.2</v>
      </c>
      <c r="P1391" s="1">
        <v>1.0</v>
      </c>
    </row>
    <row r="1392">
      <c r="A1392" s="1" t="s">
        <v>29</v>
      </c>
      <c r="B1392" s="1" t="s">
        <v>2561</v>
      </c>
      <c r="C1392" s="2" t="s">
        <v>2399</v>
      </c>
      <c r="D1392" s="1" t="s">
        <v>19</v>
      </c>
      <c r="E1392" s="3" t="str">
        <f>HYPERLINK("https://fyndiq.se/produkt/48b46200dc014b3e/", "2-Pack Iphone 8 Vit -Härdat Glas 9H-Super Kvalitet 3D Skärmskydd")</f>
        <v>2-Pack Iphone 8 Vit -Härdat Glas 9H-Super Kvalitet 3D Skärmskydd</v>
      </c>
      <c r="F1392" s="1" t="s">
        <v>2562</v>
      </c>
      <c r="G1392" s="1" t="s">
        <v>2563</v>
      </c>
      <c r="H1392" s="1" t="s">
        <v>2564</v>
      </c>
      <c r="I1392" s="1" t="s">
        <v>1230</v>
      </c>
      <c r="J1392" s="1" t="s">
        <v>23</v>
      </c>
      <c r="K1392" s="1" t="s">
        <v>16</v>
      </c>
      <c r="L1392" s="1" t="s">
        <v>16</v>
      </c>
      <c r="M1392" s="1" t="s">
        <v>16</v>
      </c>
      <c r="N1392" s="1" t="s">
        <v>16</v>
      </c>
      <c r="O1392" s="1">
        <v>55.2</v>
      </c>
      <c r="P1392" s="1">
        <v>1.0</v>
      </c>
    </row>
    <row r="1393">
      <c r="A1393" s="1" t="s">
        <v>29</v>
      </c>
      <c r="B1393" s="1" t="s">
        <v>2565</v>
      </c>
      <c r="C1393" s="2" t="s">
        <v>2399</v>
      </c>
      <c r="D1393" s="1" t="s">
        <v>19</v>
      </c>
      <c r="E139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393" s="1" t="s">
        <v>26</v>
      </c>
      <c r="G1393" s="1" t="s">
        <v>27</v>
      </c>
      <c r="H1393" s="1" t="s">
        <v>28</v>
      </c>
      <c r="I1393" s="1" t="s">
        <v>16</v>
      </c>
      <c r="J1393" s="1" t="s">
        <v>23</v>
      </c>
      <c r="K1393" s="1" t="s">
        <v>16</v>
      </c>
      <c r="L1393" s="1" t="s">
        <v>16</v>
      </c>
      <c r="M1393" s="1" t="s">
        <v>16</v>
      </c>
      <c r="N1393" s="1" t="s">
        <v>16</v>
      </c>
      <c r="O1393" s="1">
        <v>71.2</v>
      </c>
      <c r="P1393" s="1">
        <v>1.0</v>
      </c>
    </row>
    <row r="1394">
      <c r="A1394" s="1" t="s">
        <v>29</v>
      </c>
      <c r="B1394" s="1" t="s">
        <v>2566</v>
      </c>
      <c r="C1394" s="2" t="s">
        <v>2399</v>
      </c>
      <c r="D1394" s="1" t="s">
        <v>19</v>
      </c>
      <c r="E1394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394" s="1" t="s">
        <v>128</v>
      </c>
      <c r="G1394" s="1" t="s">
        <v>129</v>
      </c>
      <c r="H1394" s="1" t="s">
        <v>130</v>
      </c>
      <c r="I1394" s="1" t="s">
        <v>16</v>
      </c>
      <c r="J1394" s="1" t="s">
        <v>23</v>
      </c>
      <c r="K1394" s="1" t="s">
        <v>16</v>
      </c>
      <c r="L1394" s="1" t="s">
        <v>16</v>
      </c>
      <c r="M1394" s="1" t="s">
        <v>16</v>
      </c>
      <c r="N1394" s="1" t="s">
        <v>16</v>
      </c>
      <c r="O1394" s="1">
        <v>95.2</v>
      </c>
      <c r="P1394" s="1">
        <v>1.0</v>
      </c>
    </row>
    <row r="1395">
      <c r="A1395" s="1" t="s">
        <v>29</v>
      </c>
      <c r="B1395" s="1" t="s">
        <v>2567</v>
      </c>
      <c r="C1395" s="2" t="s">
        <v>2399</v>
      </c>
      <c r="D1395" s="1" t="s">
        <v>19</v>
      </c>
      <c r="E139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395" s="1" t="s">
        <v>99</v>
      </c>
      <c r="G1395" s="1" t="s">
        <v>100</v>
      </c>
      <c r="H1395" s="1" t="s">
        <v>101</v>
      </c>
      <c r="I1395" s="1" t="s">
        <v>16</v>
      </c>
      <c r="J1395" s="1" t="s">
        <v>23</v>
      </c>
      <c r="K1395" s="1" t="s">
        <v>16</v>
      </c>
      <c r="L1395" s="1" t="s">
        <v>16</v>
      </c>
      <c r="M1395" s="1" t="s">
        <v>16</v>
      </c>
      <c r="N1395" s="1" t="s">
        <v>16</v>
      </c>
      <c r="O1395" s="1">
        <v>63.2</v>
      </c>
      <c r="P1395" s="1">
        <v>1.0</v>
      </c>
    </row>
    <row r="1396">
      <c r="A1396" s="1" t="s">
        <v>29</v>
      </c>
      <c r="B1396" s="1" t="s">
        <v>2568</v>
      </c>
      <c r="C1396" s="2" t="s">
        <v>2399</v>
      </c>
      <c r="D1396" s="1" t="s">
        <v>19</v>
      </c>
      <c r="E1396" s="3" t="str">
        <f>HYPERLINK("https://fyndiq.se/produkt/ea23c3b28bc94993/", "2-Pack Samsung A13 Skärmskydd - Härdat Glas 9H - Super kvalitet 3D")</f>
        <v>2-Pack Samsung A13 Skärmskydd - Härdat Glas 9H - Super kvalitet 3D</v>
      </c>
      <c r="F1396" s="1" t="s">
        <v>2569</v>
      </c>
      <c r="G1396" s="1" t="s">
        <v>2570</v>
      </c>
      <c r="H1396" s="1" t="s">
        <v>2571</v>
      </c>
      <c r="I1396" s="1" t="s">
        <v>16</v>
      </c>
      <c r="J1396" s="1" t="s">
        <v>23</v>
      </c>
      <c r="K1396" s="1" t="s">
        <v>16</v>
      </c>
      <c r="L1396" s="1" t="s">
        <v>16</v>
      </c>
      <c r="M1396" s="1" t="s">
        <v>16</v>
      </c>
      <c r="N1396" s="1" t="s">
        <v>16</v>
      </c>
      <c r="O1396" s="1">
        <v>63.2</v>
      </c>
      <c r="P1396" s="1">
        <v>1.0</v>
      </c>
    </row>
    <row r="1397">
      <c r="A1397" s="1" t="s">
        <v>29</v>
      </c>
      <c r="B1397" s="1" t="s">
        <v>2572</v>
      </c>
      <c r="C1397" s="2" t="s">
        <v>2399</v>
      </c>
      <c r="D1397" s="1" t="s">
        <v>19</v>
      </c>
      <c r="E1397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1397" s="1" t="s">
        <v>1018</v>
      </c>
      <c r="G1397" s="1" t="s">
        <v>1019</v>
      </c>
      <c r="H1397" s="1" t="s">
        <v>1020</v>
      </c>
      <c r="I1397" s="1" t="s">
        <v>16</v>
      </c>
      <c r="J1397" s="1" t="s">
        <v>23</v>
      </c>
      <c r="K1397" s="1" t="s">
        <v>16</v>
      </c>
      <c r="L1397" s="1" t="s">
        <v>16</v>
      </c>
      <c r="M1397" s="1" t="s">
        <v>16</v>
      </c>
      <c r="N1397" s="1" t="s">
        <v>16</v>
      </c>
      <c r="O1397" s="1">
        <v>63.2</v>
      </c>
      <c r="P1397" s="1">
        <v>1.0</v>
      </c>
    </row>
    <row r="1398">
      <c r="A1398" s="1" t="s">
        <v>29</v>
      </c>
      <c r="B1398" s="1" t="s">
        <v>2573</v>
      </c>
      <c r="C1398" s="2" t="s">
        <v>2399</v>
      </c>
      <c r="D1398" s="1" t="s">
        <v>19</v>
      </c>
      <c r="E1398" s="3" t="str">
        <f>HYPERLINK("https://fyndiq.se/produkt/c6f3e47a88184e8d/", "2-Pack SAMSUNG A55 Skärmskydd - Härdat Glas 9H - Super kvalitet 3D")</f>
        <v>2-Pack SAMSUNG A55 Skärmskydd - Härdat Glas 9H - Super kvalitet 3D</v>
      </c>
      <c r="F1398" s="1" t="s">
        <v>83</v>
      </c>
      <c r="G1398" s="1" t="s">
        <v>84</v>
      </c>
      <c r="H1398" s="1" t="s">
        <v>85</v>
      </c>
      <c r="I1398" s="1" t="s">
        <v>16</v>
      </c>
      <c r="J1398" s="1" t="s">
        <v>23</v>
      </c>
      <c r="K1398" s="1" t="s">
        <v>16</v>
      </c>
      <c r="L1398" s="1" t="s">
        <v>16</v>
      </c>
      <c r="M1398" s="1" t="s">
        <v>16</v>
      </c>
      <c r="N1398" s="1" t="s">
        <v>16</v>
      </c>
      <c r="O1398" s="1">
        <v>63.2</v>
      </c>
      <c r="P1398" s="1">
        <v>1.0</v>
      </c>
    </row>
    <row r="1399">
      <c r="A1399" s="1" t="s">
        <v>29</v>
      </c>
      <c r="B1399" s="1" t="s">
        <v>2574</v>
      </c>
      <c r="C1399" s="2" t="s">
        <v>2399</v>
      </c>
      <c r="D1399" s="1" t="s">
        <v>19</v>
      </c>
      <c r="E1399" s="3" t="str">
        <f>HYPERLINK("https://fyndiq.se/produkt/dfe28e565d2e4c8d/", "2 Pack Samsung S21 FE - 9H Härdat Glass - Super Kvalitet 3D")</f>
        <v>2 Pack Samsung S21 FE - 9H Härdat Glass - Super Kvalitet 3D</v>
      </c>
      <c r="F1399" s="1" t="s">
        <v>276</v>
      </c>
      <c r="G1399" s="1" t="s">
        <v>277</v>
      </c>
      <c r="H1399" s="1" t="s">
        <v>278</v>
      </c>
      <c r="I1399" s="1" t="s">
        <v>16</v>
      </c>
      <c r="J1399" s="1" t="s">
        <v>23</v>
      </c>
      <c r="K1399" s="1" t="s">
        <v>16</v>
      </c>
      <c r="L1399" s="1" t="s">
        <v>16</v>
      </c>
      <c r="M1399" s="1" t="s">
        <v>16</v>
      </c>
      <c r="N1399" s="1" t="s">
        <v>16</v>
      </c>
      <c r="O1399" s="1">
        <v>63.2</v>
      </c>
      <c r="P1399" s="1">
        <v>1.0</v>
      </c>
    </row>
    <row r="1400">
      <c r="A1400" s="1" t="s">
        <v>29</v>
      </c>
      <c r="B1400" s="1" t="s">
        <v>2575</v>
      </c>
      <c r="C1400" s="2" t="s">
        <v>2399</v>
      </c>
      <c r="D1400" s="1" t="s">
        <v>19</v>
      </c>
      <c r="E1400" s="3" t="str">
        <f>HYPERLINK("https://fyndiq.se/produkt/66924f1ff238487e/", "2-Pack GOOGLE PIXEL 7A Skärmskydd - Härdat Glas 9H - Super kvalitet 3D")</f>
        <v>2-Pack GOOGLE PIXEL 7A Skärmskydd - Härdat Glas 9H - Super kvalitet 3D</v>
      </c>
      <c r="F1400" s="1" t="s">
        <v>315</v>
      </c>
      <c r="G1400" s="1" t="s">
        <v>316</v>
      </c>
      <c r="H1400" s="1" t="s">
        <v>317</v>
      </c>
      <c r="I1400" s="1" t="s">
        <v>16</v>
      </c>
      <c r="J1400" s="1" t="s">
        <v>23</v>
      </c>
      <c r="K1400" s="1" t="s">
        <v>16</v>
      </c>
      <c r="L1400" s="1" t="s">
        <v>16</v>
      </c>
      <c r="M1400" s="1" t="s">
        <v>16</v>
      </c>
      <c r="N1400" s="1" t="s">
        <v>16</v>
      </c>
      <c r="O1400" s="1">
        <v>63.2</v>
      </c>
      <c r="P1400" s="1">
        <v>1.0</v>
      </c>
    </row>
    <row r="1401">
      <c r="A1401" s="1" t="s">
        <v>29</v>
      </c>
      <c r="B1401" s="1" t="s">
        <v>2576</v>
      </c>
      <c r="C1401" s="2" t="s">
        <v>2399</v>
      </c>
      <c r="D1401" s="1" t="s">
        <v>19</v>
      </c>
      <c r="E1401" s="3" t="str">
        <f>HYPERLINK("https://fyndiq.se/produkt/9ebf57b0b80646da/", "Samsung S10 3D rundat härdat glasfodral - Svart")</f>
        <v>Samsung S10 3D rundat härdat glasfodral - Svart</v>
      </c>
      <c r="F1401" s="1" t="s">
        <v>1022</v>
      </c>
      <c r="G1401" s="1" t="s">
        <v>1023</v>
      </c>
      <c r="H1401" s="1" t="s">
        <v>1024</v>
      </c>
      <c r="I1401" s="1" t="s">
        <v>16</v>
      </c>
      <c r="J1401" s="1" t="s">
        <v>23</v>
      </c>
      <c r="K1401" s="1" t="s">
        <v>16</v>
      </c>
      <c r="L1401" s="1" t="s">
        <v>16</v>
      </c>
      <c r="M1401" s="1" t="s">
        <v>16</v>
      </c>
      <c r="N1401" s="1" t="s">
        <v>16</v>
      </c>
      <c r="O1401" s="1">
        <v>55.2</v>
      </c>
      <c r="P1401" s="1">
        <v>1.0</v>
      </c>
    </row>
    <row r="1402">
      <c r="A1402" s="1" t="s">
        <v>29</v>
      </c>
      <c r="B1402" s="1" t="s">
        <v>2577</v>
      </c>
      <c r="C1402" s="2" t="s">
        <v>2399</v>
      </c>
      <c r="D1402" s="1" t="s">
        <v>19</v>
      </c>
      <c r="E1402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1402" s="1" t="s">
        <v>912</v>
      </c>
      <c r="G1402" s="1" t="s">
        <v>913</v>
      </c>
      <c r="H1402" s="1" t="s">
        <v>914</v>
      </c>
      <c r="I1402" s="1" t="s">
        <v>16</v>
      </c>
      <c r="J1402" s="1" t="s">
        <v>23</v>
      </c>
      <c r="K1402" s="1" t="s">
        <v>16</v>
      </c>
      <c r="L1402" s="1" t="s">
        <v>16</v>
      </c>
      <c r="M1402" s="1" t="s">
        <v>16</v>
      </c>
      <c r="N1402" s="1" t="s">
        <v>16</v>
      </c>
      <c r="O1402" s="1">
        <v>63.2</v>
      </c>
      <c r="P1402" s="1">
        <v>1.0</v>
      </c>
    </row>
    <row r="1403">
      <c r="A1403" s="1" t="s">
        <v>29</v>
      </c>
      <c r="B1403" s="1" t="s">
        <v>2578</v>
      </c>
      <c r="C1403" s="2" t="s">
        <v>2399</v>
      </c>
      <c r="D1403" s="1" t="s">
        <v>19</v>
      </c>
      <c r="E1403" s="3" t="str">
        <f>HYPERLINK("https://fyndiq.se/produkt/bc024a13b1494eae/", "2-Pack Samsung A35 Skärmskydd i Härdat Glas")</f>
        <v>2-Pack Samsung A35 Skärmskydd i Härdat Glas</v>
      </c>
      <c r="F1403" s="1" t="s">
        <v>1267</v>
      </c>
      <c r="G1403" s="1" t="s">
        <v>1268</v>
      </c>
      <c r="H1403" s="1" t="s">
        <v>1269</v>
      </c>
      <c r="I1403" s="1" t="s">
        <v>16</v>
      </c>
      <c r="J1403" s="1" t="s">
        <v>23</v>
      </c>
      <c r="K1403" s="1" t="s">
        <v>16</v>
      </c>
      <c r="L1403" s="1" t="s">
        <v>16</v>
      </c>
      <c r="M1403" s="1" t="s">
        <v>16</v>
      </c>
      <c r="N1403" s="1" t="s">
        <v>16</v>
      </c>
      <c r="O1403" s="1">
        <v>63.2</v>
      </c>
      <c r="P1403" s="1">
        <v>1.0</v>
      </c>
    </row>
    <row r="1404">
      <c r="A1404" s="1" t="s">
        <v>29</v>
      </c>
      <c r="B1404" s="1" t="s">
        <v>2579</v>
      </c>
      <c r="C1404" s="2" t="s">
        <v>2399</v>
      </c>
      <c r="D1404" s="1" t="s">
        <v>19</v>
      </c>
      <c r="E1404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404" s="1" t="s">
        <v>1481</v>
      </c>
      <c r="G1404" s="1" t="s">
        <v>1482</v>
      </c>
      <c r="H1404" s="1" t="s">
        <v>1483</v>
      </c>
      <c r="I1404" s="1" t="s">
        <v>16</v>
      </c>
      <c r="J1404" s="1" t="s">
        <v>23</v>
      </c>
      <c r="K1404" s="1" t="s">
        <v>16</v>
      </c>
      <c r="L1404" s="1" t="s">
        <v>16</v>
      </c>
      <c r="M1404" s="1" t="s">
        <v>16</v>
      </c>
      <c r="N1404" s="1" t="s">
        <v>16</v>
      </c>
      <c r="O1404" s="1">
        <v>78.4</v>
      </c>
      <c r="P1404" s="1">
        <v>1.0</v>
      </c>
    </row>
    <row r="1405">
      <c r="A1405" s="1" t="s">
        <v>29</v>
      </c>
      <c r="B1405" s="1" t="s">
        <v>2580</v>
      </c>
      <c r="C1405" s="2" t="s">
        <v>2399</v>
      </c>
      <c r="D1405" s="1" t="s">
        <v>19</v>
      </c>
      <c r="E1405" s="3" t="str">
        <f>HYPERLINK("https://fyndiq.se/produkt/5d384cc8795744b0/", "2-Pack Samsung A55 Skärmskydd i Härdat Glas")</f>
        <v>2-Pack Samsung A55 Skärmskydd i Härdat Glas</v>
      </c>
      <c r="F1405" s="1" t="s">
        <v>191</v>
      </c>
      <c r="G1405" s="1" t="s">
        <v>192</v>
      </c>
      <c r="H1405" s="1" t="s">
        <v>193</v>
      </c>
      <c r="I1405" s="1" t="s">
        <v>16</v>
      </c>
      <c r="J1405" s="1" t="s">
        <v>23</v>
      </c>
      <c r="K1405" s="1" t="s">
        <v>16</v>
      </c>
      <c r="L1405" s="1" t="s">
        <v>16</v>
      </c>
      <c r="M1405" s="1" t="s">
        <v>16</v>
      </c>
      <c r="N1405" s="1" t="s">
        <v>16</v>
      </c>
      <c r="O1405" s="1">
        <v>63.2</v>
      </c>
      <c r="P1405" s="1">
        <v>1.0</v>
      </c>
    </row>
    <row r="1406">
      <c r="A1406" s="1" t="s">
        <v>29</v>
      </c>
      <c r="B1406" s="1" t="s">
        <v>2581</v>
      </c>
      <c r="C1406" s="2" t="s">
        <v>2399</v>
      </c>
      <c r="D1406" s="1" t="s">
        <v>19</v>
      </c>
      <c r="E140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406" s="1" t="s">
        <v>26</v>
      </c>
      <c r="G1406" s="1" t="s">
        <v>27</v>
      </c>
      <c r="H1406" s="1" t="s">
        <v>28</v>
      </c>
      <c r="I1406" s="1" t="s">
        <v>16</v>
      </c>
      <c r="J1406" s="1" t="s">
        <v>23</v>
      </c>
      <c r="K1406" s="1" t="s">
        <v>16</v>
      </c>
      <c r="L1406" s="1" t="s">
        <v>16</v>
      </c>
      <c r="M1406" s="1" t="s">
        <v>16</v>
      </c>
      <c r="N1406" s="1" t="s">
        <v>16</v>
      </c>
      <c r="O1406" s="1">
        <v>71.2</v>
      </c>
      <c r="P1406" s="1">
        <v>1.0</v>
      </c>
    </row>
    <row r="1407">
      <c r="A1407" s="1" t="s">
        <v>29</v>
      </c>
      <c r="B1407" s="1" t="s">
        <v>2582</v>
      </c>
      <c r="C1407" s="2" t="s">
        <v>2399</v>
      </c>
      <c r="D1407" s="1" t="s">
        <v>19</v>
      </c>
      <c r="E1407" s="3" t="str">
        <f>HYPERLINK("https://fyndiq.se/produkt/c6f3e47a88184e8d/", "2-Pack SAMSUNG A55 Skärmskydd - Härdat Glas 9H - Super kvalitet 3D")</f>
        <v>2-Pack SAMSUNG A55 Skärmskydd - Härdat Glas 9H - Super kvalitet 3D</v>
      </c>
      <c r="F1407" s="1" t="s">
        <v>83</v>
      </c>
      <c r="G1407" s="1" t="s">
        <v>84</v>
      </c>
      <c r="H1407" s="1" t="s">
        <v>85</v>
      </c>
      <c r="I1407" s="1" t="s">
        <v>16</v>
      </c>
      <c r="J1407" s="1" t="s">
        <v>23</v>
      </c>
      <c r="K1407" s="1" t="s">
        <v>16</v>
      </c>
      <c r="L1407" s="1" t="s">
        <v>16</v>
      </c>
      <c r="M1407" s="1" t="s">
        <v>16</v>
      </c>
      <c r="N1407" s="1" t="s">
        <v>16</v>
      </c>
      <c r="O1407" s="1">
        <v>63.2</v>
      </c>
      <c r="P1407" s="1">
        <v>1.0</v>
      </c>
    </row>
    <row r="1408">
      <c r="A1408" s="1" t="s">
        <v>29</v>
      </c>
      <c r="B1408" s="1" t="s">
        <v>2583</v>
      </c>
      <c r="C1408" s="2" t="s">
        <v>2399</v>
      </c>
      <c r="D1408" s="1" t="s">
        <v>19</v>
      </c>
      <c r="E1408" s="3" t="str">
        <f>HYPERLINK("https://fyndiq.se/produkt/e4b87757208946c3/", "2-Pack Samsung S10E Skärmskydd - Härdat Glas 9H - Super kvalitet 3D")</f>
        <v>2-Pack Samsung S10E Skärmskydd - Härdat Glas 9H - Super kvalitet 3D</v>
      </c>
      <c r="F1408" s="1" t="s">
        <v>95</v>
      </c>
      <c r="G1408" s="1" t="s">
        <v>96</v>
      </c>
      <c r="H1408" s="1" t="s">
        <v>97</v>
      </c>
      <c r="I1408" s="1" t="s">
        <v>16</v>
      </c>
      <c r="J1408" s="1" t="s">
        <v>23</v>
      </c>
      <c r="K1408" s="1" t="s">
        <v>16</v>
      </c>
      <c r="L1408" s="1" t="s">
        <v>16</v>
      </c>
      <c r="M1408" s="1" t="s">
        <v>16</v>
      </c>
      <c r="N1408" s="1" t="s">
        <v>16</v>
      </c>
      <c r="O1408" s="1">
        <v>63.2</v>
      </c>
      <c r="P1408" s="1">
        <v>1.0</v>
      </c>
    </row>
    <row r="1409">
      <c r="A1409" s="1" t="s">
        <v>29</v>
      </c>
      <c r="B1409" s="1" t="s">
        <v>2584</v>
      </c>
      <c r="C1409" s="2" t="s">
        <v>2399</v>
      </c>
      <c r="D1409" s="1" t="s">
        <v>19</v>
      </c>
      <c r="E1409" s="3" t="str">
        <f>HYPERLINK("https://fyndiq.se/produkt/13e76851ca504320/", "2-Pack Samsung Galaxy S22 Ultra - Härdat glas 9H - Top kvalitet")</f>
        <v>2-Pack Samsung Galaxy S22 Ultra - Härdat glas 9H - Top kvalitet</v>
      </c>
      <c r="F1409" s="1" t="s">
        <v>140</v>
      </c>
      <c r="G1409" s="1" t="s">
        <v>141</v>
      </c>
      <c r="H1409" s="1" t="s">
        <v>142</v>
      </c>
      <c r="I1409" s="1" t="s">
        <v>16</v>
      </c>
      <c r="J1409" s="1" t="s">
        <v>23</v>
      </c>
      <c r="K1409" s="1" t="s">
        <v>16</v>
      </c>
      <c r="L1409" s="1" t="s">
        <v>16</v>
      </c>
      <c r="M1409" s="1" t="s">
        <v>16</v>
      </c>
      <c r="N1409" s="1" t="s">
        <v>16</v>
      </c>
      <c r="O1409" s="1">
        <v>63.2</v>
      </c>
      <c r="P1409" s="1">
        <v>1.0</v>
      </c>
    </row>
    <row r="1410">
      <c r="A1410" s="1" t="s">
        <v>29</v>
      </c>
      <c r="B1410" s="1" t="s">
        <v>2585</v>
      </c>
      <c r="C1410" s="2" t="s">
        <v>2399</v>
      </c>
      <c r="D1410" s="1" t="s">
        <v>19</v>
      </c>
      <c r="E1410" s="3" t="str">
        <f>HYPERLINK("https://fyndiq.se/produkt/ef10e4ba492c46df/", "2-Pack Samsung S23 FE 5G - 9H Härdat Glass - Super Kvalitet 3D")</f>
        <v>2-Pack Samsung S23 FE 5G - 9H Härdat Glass - Super Kvalitet 3D</v>
      </c>
      <c r="F1410" s="1" t="s">
        <v>2521</v>
      </c>
      <c r="G1410" s="1" t="s">
        <v>2522</v>
      </c>
      <c r="H1410" s="1" t="s">
        <v>2523</v>
      </c>
      <c r="I1410" s="1" t="s">
        <v>16</v>
      </c>
      <c r="J1410" s="1" t="s">
        <v>23</v>
      </c>
      <c r="K1410" s="1" t="s">
        <v>16</v>
      </c>
      <c r="L1410" s="1" t="s">
        <v>16</v>
      </c>
      <c r="M1410" s="1" t="s">
        <v>16</v>
      </c>
      <c r="N1410" s="1" t="s">
        <v>16</v>
      </c>
      <c r="O1410" s="1">
        <v>63.2</v>
      </c>
      <c r="P1410" s="1">
        <v>1.0</v>
      </c>
    </row>
    <row r="1411">
      <c r="A1411" s="1" t="s">
        <v>29</v>
      </c>
      <c r="B1411" s="1" t="s">
        <v>2586</v>
      </c>
      <c r="C1411" s="2" t="s">
        <v>2399</v>
      </c>
      <c r="D1411" s="1" t="s">
        <v>19</v>
      </c>
      <c r="E1411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1411" s="1" t="s">
        <v>912</v>
      </c>
      <c r="G1411" s="1" t="s">
        <v>913</v>
      </c>
      <c r="H1411" s="1" t="s">
        <v>914</v>
      </c>
      <c r="I1411" s="1" t="s">
        <v>16</v>
      </c>
      <c r="J1411" s="1" t="s">
        <v>23</v>
      </c>
      <c r="K1411" s="1" t="s">
        <v>16</v>
      </c>
      <c r="L1411" s="1" t="s">
        <v>16</v>
      </c>
      <c r="M1411" s="1" t="s">
        <v>16</v>
      </c>
      <c r="N1411" s="1" t="s">
        <v>16</v>
      </c>
      <c r="O1411" s="1">
        <v>63.2</v>
      </c>
      <c r="P1411" s="1">
        <v>1.0</v>
      </c>
    </row>
    <row r="1412">
      <c r="A1412" s="1" t="s">
        <v>29</v>
      </c>
      <c r="B1412" s="1" t="s">
        <v>2587</v>
      </c>
      <c r="C1412" s="2" t="s">
        <v>2399</v>
      </c>
      <c r="D1412" s="1" t="s">
        <v>19</v>
      </c>
      <c r="E1412" s="3" t="str">
        <f>HYPERLINK("https://fyndiq.se/produkt/13e76851ca504320/", "2-Pack Samsung Galaxy S22 Ultra - Härdat glas 9H - Top kvalitet")</f>
        <v>2-Pack Samsung Galaxy S22 Ultra - Härdat glas 9H - Top kvalitet</v>
      </c>
      <c r="F1412" s="1" t="s">
        <v>140</v>
      </c>
      <c r="G1412" s="1" t="s">
        <v>141</v>
      </c>
      <c r="H1412" s="1" t="s">
        <v>142</v>
      </c>
      <c r="I1412" s="1" t="s">
        <v>16</v>
      </c>
      <c r="J1412" s="1" t="s">
        <v>23</v>
      </c>
      <c r="K1412" s="1" t="s">
        <v>16</v>
      </c>
      <c r="L1412" s="1" t="s">
        <v>16</v>
      </c>
      <c r="M1412" s="1" t="s">
        <v>16</v>
      </c>
      <c r="N1412" s="1" t="s">
        <v>16</v>
      </c>
      <c r="O1412" s="1">
        <v>63.2</v>
      </c>
      <c r="P1412" s="1">
        <v>1.0</v>
      </c>
    </row>
    <row r="1413">
      <c r="A1413" s="1" t="s">
        <v>29</v>
      </c>
      <c r="B1413" s="1" t="s">
        <v>2588</v>
      </c>
      <c r="C1413" s="2" t="s">
        <v>2399</v>
      </c>
      <c r="D1413" s="1" t="s">
        <v>19</v>
      </c>
      <c r="E1413" s="3" t="str">
        <f>HYPERLINK("https://fyndiq.se/produkt/b1caddae2e864477/", "2- Pack Samsung S10 Plus - Härdat Glas 9H - Super Kvalitet 3D")</f>
        <v>2- Pack Samsung S10 Plus - Härdat Glas 9H - Super Kvalitet 3D</v>
      </c>
      <c r="F1413" s="1" t="s">
        <v>477</v>
      </c>
      <c r="G1413" s="1" t="s">
        <v>478</v>
      </c>
      <c r="H1413" s="1" t="s">
        <v>479</v>
      </c>
      <c r="I1413" s="1" t="s">
        <v>16</v>
      </c>
      <c r="J1413" s="1" t="s">
        <v>23</v>
      </c>
      <c r="K1413" s="1" t="s">
        <v>16</v>
      </c>
      <c r="L1413" s="1" t="s">
        <v>16</v>
      </c>
      <c r="M1413" s="1" t="s">
        <v>16</v>
      </c>
      <c r="N1413" s="1" t="s">
        <v>16</v>
      </c>
      <c r="O1413" s="1">
        <v>63.2</v>
      </c>
      <c r="P1413" s="1">
        <v>1.0</v>
      </c>
    </row>
    <row r="1414">
      <c r="A1414" s="1" t="s">
        <v>29</v>
      </c>
      <c r="B1414" s="1" t="s">
        <v>2589</v>
      </c>
      <c r="C1414" s="2" t="s">
        <v>2399</v>
      </c>
      <c r="D1414" s="1" t="s">
        <v>19</v>
      </c>
      <c r="E1414" s="3" t="str">
        <f>HYPERLINK("https://fyndiq.se/produkt/e4b87757208946c3/", "2-Pack Samsung S10E Skärmskydd - Härdat Glas 9H - Super kvalitet 3D")</f>
        <v>2-Pack Samsung S10E Skärmskydd - Härdat Glas 9H - Super kvalitet 3D</v>
      </c>
      <c r="F1414" s="1" t="s">
        <v>95</v>
      </c>
      <c r="G1414" s="1" t="s">
        <v>96</v>
      </c>
      <c r="H1414" s="1" t="s">
        <v>97</v>
      </c>
      <c r="I1414" s="1" t="s">
        <v>16</v>
      </c>
      <c r="J1414" s="1" t="s">
        <v>23</v>
      </c>
      <c r="K1414" s="1" t="s">
        <v>16</v>
      </c>
      <c r="L1414" s="1" t="s">
        <v>16</v>
      </c>
      <c r="M1414" s="1" t="s">
        <v>16</v>
      </c>
      <c r="N1414" s="1" t="s">
        <v>16</v>
      </c>
      <c r="O1414" s="1">
        <v>63.2</v>
      </c>
      <c r="P1414" s="1">
        <v>1.0</v>
      </c>
    </row>
    <row r="1415">
      <c r="A1415" s="1" t="s">
        <v>29</v>
      </c>
      <c r="B1415" s="1" t="s">
        <v>2590</v>
      </c>
      <c r="C1415" s="2" t="s">
        <v>2399</v>
      </c>
      <c r="D1415" s="1" t="s">
        <v>19</v>
      </c>
      <c r="E1415" s="3" t="str">
        <f>HYPERLINK("https://fyndiq.se/produkt/39da1aee428a4f32/", "2-Pack ONEPLUS 12 Skärmskydd - Härdat Glas 9H - Super kvalitet 3D")</f>
        <v>2-Pack ONEPLUS 12 Skärmskydd - Härdat Glas 9H - Super kvalitet 3D</v>
      </c>
      <c r="F1415" s="1" t="s">
        <v>1029</v>
      </c>
      <c r="G1415" s="1" t="s">
        <v>1030</v>
      </c>
      <c r="H1415" s="1" t="s">
        <v>1031</v>
      </c>
      <c r="I1415" s="1" t="s">
        <v>16</v>
      </c>
      <c r="J1415" s="1" t="s">
        <v>23</v>
      </c>
      <c r="K1415" s="1" t="s">
        <v>16</v>
      </c>
      <c r="L1415" s="1" t="s">
        <v>16</v>
      </c>
      <c r="M1415" s="1" t="s">
        <v>16</v>
      </c>
      <c r="N1415" s="1" t="s">
        <v>16</v>
      </c>
      <c r="O1415" s="1">
        <v>71.2</v>
      </c>
      <c r="P1415" s="1">
        <v>1.0</v>
      </c>
    </row>
    <row r="1416">
      <c r="A1416" s="1" t="s">
        <v>29</v>
      </c>
      <c r="B1416" s="1" t="s">
        <v>2591</v>
      </c>
      <c r="C1416" s="2" t="s">
        <v>2399</v>
      </c>
      <c r="D1416" s="1" t="s">
        <v>19</v>
      </c>
      <c r="E141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416" s="1" t="s">
        <v>665</v>
      </c>
      <c r="G1416" s="1" t="s">
        <v>666</v>
      </c>
      <c r="H1416" s="1" t="s">
        <v>667</v>
      </c>
      <c r="I1416" s="1" t="s">
        <v>16</v>
      </c>
      <c r="J1416" s="1" t="s">
        <v>23</v>
      </c>
      <c r="K1416" s="1" t="s">
        <v>16</v>
      </c>
      <c r="L1416" s="1" t="s">
        <v>16</v>
      </c>
      <c r="M1416" s="1" t="s">
        <v>16</v>
      </c>
      <c r="N1416" s="1" t="s">
        <v>16</v>
      </c>
      <c r="O1416" s="1">
        <v>63.2</v>
      </c>
      <c r="P1416" s="1">
        <v>1.0</v>
      </c>
    </row>
    <row r="1417">
      <c r="A1417" s="1" t="s">
        <v>29</v>
      </c>
      <c r="B1417" s="1" t="s">
        <v>2592</v>
      </c>
      <c r="C1417" s="2" t="s">
        <v>2399</v>
      </c>
      <c r="D1417" s="1" t="s">
        <v>19</v>
      </c>
      <c r="E1417" s="3" t="str">
        <f>HYPERLINK("https://fyndiq.se/produkt/1e7e3eca19044e00/", "2-Pack Samsung S20 5G Skärmskydd - Härdat Glas 9H - Super kvalitet 3D")</f>
        <v>2-Pack Samsung S20 5G Skärmskydd - Härdat Glas 9H - Super kvalitet 3D</v>
      </c>
      <c r="F1417" s="1" t="s">
        <v>2593</v>
      </c>
      <c r="G1417" s="1" t="s">
        <v>2594</v>
      </c>
      <c r="H1417" s="1" t="s">
        <v>2595</v>
      </c>
      <c r="I1417" s="1" t="s">
        <v>1311</v>
      </c>
      <c r="J1417" s="1" t="s">
        <v>9</v>
      </c>
      <c r="K1417" s="2" t="s">
        <v>1865</v>
      </c>
      <c r="L1417" s="1" t="s">
        <v>2528</v>
      </c>
      <c r="M1417" s="1" t="s">
        <v>16</v>
      </c>
      <c r="N1417" s="1" t="s">
        <v>16</v>
      </c>
      <c r="O1417" s="1">
        <v>63.2</v>
      </c>
      <c r="P1417" s="1">
        <v>1.0</v>
      </c>
    </row>
    <row r="1418">
      <c r="A1418" s="1" t="s">
        <v>29</v>
      </c>
      <c r="B1418" s="1" t="s">
        <v>2596</v>
      </c>
      <c r="C1418" s="2" t="s">
        <v>2399</v>
      </c>
      <c r="D1418" s="1" t="s">
        <v>19</v>
      </c>
      <c r="E1418" s="3" t="str">
        <f>HYPERLINK("https://fyndiq.se/produkt/f8f443774b284ebe/", "2-Pack GOOGLE PIXEL 8A Skärmskydd - Härdat Glas 9H - Super kvalitet 3D")</f>
        <v>2-Pack GOOGLE PIXEL 8A Skärmskydd - Härdat Glas 9H - Super kvalitet 3D</v>
      </c>
      <c r="F1418" s="1" t="s">
        <v>107</v>
      </c>
      <c r="G1418" s="1" t="s">
        <v>108</v>
      </c>
      <c r="H1418" s="1" t="s">
        <v>109</v>
      </c>
      <c r="I1418" s="1" t="s">
        <v>16</v>
      </c>
      <c r="J1418" s="1" t="s">
        <v>23</v>
      </c>
      <c r="K1418" s="1" t="s">
        <v>16</v>
      </c>
      <c r="L1418" s="1" t="s">
        <v>16</v>
      </c>
      <c r="M1418" s="1" t="s">
        <v>16</v>
      </c>
      <c r="N1418" s="1" t="s">
        <v>16</v>
      </c>
      <c r="O1418" s="1">
        <v>71.2</v>
      </c>
      <c r="P1418" s="1">
        <v>1.0</v>
      </c>
    </row>
    <row r="1419">
      <c r="A1419" s="1" t="s">
        <v>29</v>
      </c>
      <c r="B1419" s="1" t="s">
        <v>2597</v>
      </c>
      <c r="C1419" s="2" t="s">
        <v>2399</v>
      </c>
      <c r="D1419" s="1" t="s">
        <v>19</v>
      </c>
      <c r="E141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419" s="1" t="s">
        <v>163</v>
      </c>
      <c r="G1419" s="1" t="s">
        <v>164</v>
      </c>
      <c r="H1419" s="1" t="s">
        <v>165</v>
      </c>
      <c r="I1419" s="1" t="s">
        <v>16</v>
      </c>
      <c r="J1419" s="1" t="s">
        <v>23</v>
      </c>
      <c r="K1419" s="1" t="s">
        <v>16</v>
      </c>
      <c r="L1419" s="1" t="s">
        <v>16</v>
      </c>
      <c r="M1419" s="1" t="s">
        <v>16</v>
      </c>
      <c r="N1419" s="1" t="s">
        <v>16</v>
      </c>
      <c r="O1419" s="1">
        <v>63.2</v>
      </c>
      <c r="P1419" s="1">
        <v>1.0</v>
      </c>
    </row>
    <row r="1420">
      <c r="A1420" s="1" t="s">
        <v>29</v>
      </c>
      <c r="B1420" s="1" t="s">
        <v>2598</v>
      </c>
      <c r="C1420" s="2" t="s">
        <v>2399</v>
      </c>
      <c r="D1420" s="1" t="s">
        <v>19</v>
      </c>
      <c r="E1420" s="3" t="str">
        <f>HYPERLINK("https://fyndiq.se/produkt/8a162916fdf246f7/", "2-Pack SAMSUNG S24 Skärmskydd - Härdat Glas 9H - Super kvalitet 3D")</f>
        <v>2-Pack SAMSUNG S24 Skärmskydd - Härdat Glas 9H - Super kvalitet 3D</v>
      </c>
      <c r="F1420" s="1" t="s">
        <v>714</v>
      </c>
      <c r="G1420" s="1" t="s">
        <v>715</v>
      </c>
      <c r="H1420" s="1" t="s">
        <v>716</v>
      </c>
      <c r="I1420" s="1" t="s">
        <v>16</v>
      </c>
      <c r="J1420" s="1" t="s">
        <v>23</v>
      </c>
      <c r="K1420" s="1" t="s">
        <v>16</v>
      </c>
      <c r="L1420" s="1" t="s">
        <v>16</v>
      </c>
      <c r="M1420" s="1" t="s">
        <v>16</v>
      </c>
      <c r="N1420" s="1" t="s">
        <v>16</v>
      </c>
      <c r="O1420" s="1">
        <v>71.2</v>
      </c>
      <c r="P1420" s="1">
        <v>1.0</v>
      </c>
    </row>
    <row r="1421">
      <c r="A1421" s="1" t="s">
        <v>29</v>
      </c>
      <c r="B1421" s="1" t="s">
        <v>2599</v>
      </c>
      <c r="C1421" s="2" t="s">
        <v>2399</v>
      </c>
      <c r="D1421" s="1" t="s">
        <v>19</v>
      </c>
      <c r="E1421" s="3" t="str">
        <f>HYPERLINK("https://fyndiq.se/produkt/0a890dd972c4463d/", "2-Pack Samsung Galaxy A52s 5G - Härdat glas 9H - Super kvalitet")</f>
        <v>2-Pack Samsung Galaxy A52s 5G - Härdat glas 9H - Super kvalitet</v>
      </c>
      <c r="F1421" s="1" t="s">
        <v>442</v>
      </c>
      <c r="G1421" s="1" t="s">
        <v>443</v>
      </c>
      <c r="H1421" s="1" t="s">
        <v>444</v>
      </c>
      <c r="I1421" s="1" t="s">
        <v>16</v>
      </c>
      <c r="J1421" s="1" t="s">
        <v>23</v>
      </c>
      <c r="K1421" s="1" t="s">
        <v>16</v>
      </c>
      <c r="L1421" s="1" t="s">
        <v>16</v>
      </c>
      <c r="M1421" s="1" t="s">
        <v>16</v>
      </c>
      <c r="N1421" s="1" t="s">
        <v>16</v>
      </c>
      <c r="O1421" s="1">
        <v>63.2</v>
      </c>
      <c r="P1421" s="1">
        <v>1.0</v>
      </c>
    </row>
    <row r="1422">
      <c r="A1422" s="1" t="s">
        <v>29</v>
      </c>
      <c r="B1422" s="1" t="s">
        <v>2600</v>
      </c>
      <c r="C1422" s="2" t="s">
        <v>2399</v>
      </c>
      <c r="D1422" s="1" t="s">
        <v>19</v>
      </c>
      <c r="E1422" s="3" t="str">
        <f>HYPERLINK("https://fyndiq.se/produkt/ef10e4ba492c46df/", "2-Pack Samsung S23 FE 5G - 9H Härdat Glass - Super Kvalitet 3D")</f>
        <v>2-Pack Samsung S23 FE 5G - 9H Härdat Glass - Super Kvalitet 3D</v>
      </c>
      <c r="F1422" s="1" t="s">
        <v>2521</v>
      </c>
      <c r="G1422" s="1" t="s">
        <v>2522</v>
      </c>
      <c r="H1422" s="1" t="s">
        <v>2523</v>
      </c>
      <c r="I1422" s="1" t="s">
        <v>16</v>
      </c>
      <c r="J1422" s="1" t="s">
        <v>23</v>
      </c>
      <c r="K1422" s="1" t="s">
        <v>16</v>
      </c>
      <c r="L1422" s="1" t="s">
        <v>16</v>
      </c>
      <c r="M1422" s="1" t="s">
        <v>16</v>
      </c>
      <c r="N1422" s="1" t="s">
        <v>16</v>
      </c>
      <c r="O1422" s="1">
        <v>63.2</v>
      </c>
      <c r="P1422" s="1">
        <v>1.0</v>
      </c>
    </row>
    <row r="1423">
      <c r="A1423" s="1" t="s">
        <v>29</v>
      </c>
      <c r="B1423" s="1" t="s">
        <v>2601</v>
      </c>
      <c r="C1423" s="2" t="s">
        <v>2399</v>
      </c>
      <c r="D1423" s="1" t="s">
        <v>19</v>
      </c>
      <c r="E14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423" s="1" t="s">
        <v>26</v>
      </c>
      <c r="G1423" s="1" t="s">
        <v>27</v>
      </c>
      <c r="H1423" s="1" t="s">
        <v>28</v>
      </c>
      <c r="I1423" s="1" t="s">
        <v>1230</v>
      </c>
      <c r="J1423" s="1" t="s">
        <v>9</v>
      </c>
      <c r="K1423" s="2" t="s">
        <v>1254</v>
      </c>
      <c r="L1423" s="1" t="s">
        <v>2602</v>
      </c>
      <c r="M1423" s="1" t="s">
        <v>16</v>
      </c>
      <c r="N1423" s="1" t="s">
        <v>16</v>
      </c>
      <c r="O1423" s="1">
        <v>71.2</v>
      </c>
      <c r="P1423" s="1">
        <v>1.0</v>
      </c>
    </row>
    <row r="1424">
      <c r="A1424" s="1" t="s">
        <v>29</v>
      </c>
      <c r="B1424" s="1" t="s">
        <v>2603</v>
      </c>
      <c r="C1424" s="2" t="s">
        <v>2399</v>
      </c>
      <c r="D1424" s="1" t="s">
        <v>19</v>
      </c>
      <c r="E1424" s="3" t="str">
        <f>HYPERLINK("https://fyndiq.se/produkt/406117b60bf241a0/", "2-Pack Samsung Galaxy S9 - Härdat glas 9H - Super kvalitet 3D")</f>
        <v>2-Pack Samsung Galaxy S9 - Härdat glas 9H - Super kvalitet 3D</v>
      </c>
      <c r="F1424" s="1" t="s">
        <v>228</v>
      </c>
      <c r="G1424" s="1" t="s">
        <v>229</v>
      </c>
      <c r="H1424" s="1" t="s">
        <v>230</v>
      </c>
      <c r="I1424" s="1" t="s">
        <v>16</v>
      </c>
      <c r="J1424" s="1" t="s">
        <v>23</v>
      </c>
      <c r="K1424" s="1" t="s">
        <v>16</v>
      </c>
      <c r="L1424" s="1" t="s">
        <v>16</v>
      </c>
      <c r="M1424" s="1" t="s">
        <v>16</v>
      </c>
      <c r="N1424" s="1" t="s">
        <v>16</v>
      </c>
      <c r="O1424" s="1">
        <v>63.2</v>
      </c>
      <c r="P1424" s="1">
        <v>1.0</v>
      </c>
    </row>
    <row r="1425">
      <c r="A1425" s="1" t="s">
        <v>29</v>
      </c>
      <c r="B1425" s="1" t="s">
        <v>2604</v>
      </c>
      <c r="C1425" s="2" t="s">
        <v>2399</v>
      </c>
      <c r="D1425" s="1" t="s">
        <v>19</v>
      </c>
      <c r="E1425" s="3" t="str">
        <f>HYPERLINK("https://fyndiq.se/produkt/0a890dd972c4463d/", "2-Pack Samsung Galaxy A52s 5G - Härdat glas 9H - Super kvalitet")</f>
        <v>2-Pack Samsung Galaxy A52s 5G - Härdat glas 9H - Super kvalitet</v>
      </c>
      <c r="F1425" s="1" t="s">
        <v>442</v>
      </c>
      <c r="G1425" s="1" t="s">
        <v>443</v>
      </c>
      <c r="H1425" s="1" t="s">
        <v>444</v>
      </c>
      <c r="I1425" s="1" t="s">
        <v>16</v>
      </c>
      <c r="J1425" s="1" t="s">
        <v>23</v>
      </c>
      <c r="K1425" s="1" t="s">
        <v>16</v>
      </c>
      <c r="L1425" s="1" t="s">
        <v>16</v>
      </c>
      <c r="M1425" s="1" t="s">
        <v>16</v>
      </c>
      <c r="N1425" s="1" t="s">
        <v>16</v>
      </c>
      <c r="O1425" s="1">
        <v>63.2</v>
      </c>
      <c r="P1425" s="1">
        <v>1.0</v>
      </c>
    </row>
    <row r="1426">
      <c r="A1426" s="1" t="s">
        <v>29</v>
      </c>
      <c r="B1426" s="1" t="s">
        <v>2605</v>
      </c>
      <c r="C1426" s="2" t="s">
        <v>2399</v>
      </c>
      <c r="D1426" s="1" t="s">
        <v>19</v>
      </c>
      <c r="E1426" s="3" t="str">
        <f>HYPERLINK("https://fyndiq.se/produkt/c26c9ffef37a436a/", "2-Pack Samsung A35 5G Skärmskydd i Härdat Glas")</f>
        <v>2-Pack Samsung A35 5G Skärmskydd i Härdat Glas</v>
      </c>
      <c r="F1426" s="1" t="s">
        <v>432</v>
      </c>
      <c r="G1426" s="1" t="s">
        <v>433</v>
      </c>
      <c r="H1426" s="1" t="s">
        <v>434</v>
      </c>
      <c r="I1426" s="1" t="s">
        <v>16</v>
      </c>
      <c r="J1426" s="1" t="s">
        <v>23</v>
      </c>
      <c r="K1426" s="1" t="s">
        <v>16</v>
      </c>
      <c r="L1426" s="1" t="s">
        <v>16</v>
      </c>
      <c r="M1426" s="1" t="s">
        <v>16</v>
      </c>
      <c r="N1426" s="1" t="s">
        <v>16</v>
      </c>
      <c r="O1426" s="1">
        <v>63.2</v>
      </c>
      <c r="P1426" s="1">
        <v>1.0</v>
      </c>
    </row>
    <row r="1427">
      <c r="A1427" s="1" t="s">
        <v>29</v>
      </c>
      <c r="B1427" s="1" t="s">
        <v>2606</v>
      </c>
      <c r="C1427" s="2" t="s">
        <v>2399</v>
      </c>
      <c r="D1427" s="1" t="s">
        <v>19</v>
      </c>
      <c r="E1427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427" s="1" t="s">
        <v>2607</v>
      </c>
      <c r="G1427" s="1" t="s">
        <v>2608</v>
      </c>
      <c r="H1427" s="1" t="s">
        <v>2609</v>
      </c>
      <c r="I1427" s="1" t="s">
        <v>16</v>
      </c>
      <c r="J1427" s="1" t="s">
        <v>23</v>
      </c>
      <c r="K1427" s="1" t="s">
        <v>16</v>
      </c>
      <c r="L1427" s="1" t="s">
        <v>16</v>
      </c>
      <c r="M1427" s="1" t="s">
        <v>16</v>
      </c>
      <c r="N1427" s="1" t="s">
        <v>16</v>
      </c>
      <c r="O1427" s="1">
        <v>63.2</v>
      </c>
      <c r="P1427" s="1">
        <v>2.0</v>
      </c>
    </row>
    <row r="1428">
      <c r="A1428" s="1" t="s">
        <v>29</v>
      </c>
      <c r="B1428" s="1" t="s">
        <v>2610</v>
      </c>
      <c r="C1428" s="2" t="s">
        <v>2399</v>
      </c>
      <c r="D1428" s="1" t="s">
        <v>19</v>
      </c>
      <c r="E1428" s="3" t="str">
        <f>HYPERLINK("https://fyndiq.se/produkt/56c72c0ba5f749b5/", "2-Pack SAMSUNG S24 Skärmskydd - Härdat Glas 9H - Super kvalitet 3D")</f>
        <v>2-Pack SAMSUNG S24 Skärmskydd - Härdat Glas 9H - Super kvalitet 3D</v>
      </c>
      <c r="F1428" s="1" t="s">
        <v>263</v>
      </c>
      <c r="G1428" s="1" t="s">
        <v>264</v>
      </c>
      <c r="H1428" s="1" t="s">
        <v>265</v>
      </c>
      <c r="I1428" s="1" t="s">
        <v>16</v>
      </c>
      <c r="J1428" s="1" t="s">
        <v>23</v>
      </c>
      <c r="K1428" s="1" t="s">
        <v>16</v>
      </c>
      <c r="L1428" s="1" t="s">
        <v>16</v>
      </c>
      <c r="M1428" s="1" t="s">
        <v>16</v>
      </c>
      <c r="N1428" s="1" t="s">
        <v>16</v>
      </c>
      <c r="O1428" s="1">
        <v>71.2</v>
      </c>
      <c r="P1428" s="1">
        <v>1.0</v>
      </c>
    </row>
    <row r="1429">
      <c r="A1429" s="1" t="s">
        <v>29</v>
      </c>
      <c r="B1429" s="1" t="s">
        <v>2611</v>
      </c>
      <c r="C1429" s="2" t="s">
        <v>2399</v>
      </c>
      <c r="D1429" s="1" t="s">
        <v>19</v>
      </c>
      <c r="E1429" s="3" t="str">
        <f>HYPERLINK("https://fyndiq.se/produkt/13e76851ca504320/", "2-Pack Samsung Galaxy S22 Ultra - Härdat glas 9H - Top kvalitet")</f>
        <v>2-Pack Samsung Galaxy S22 Ultra - Härdat glas 9H - Top kvalitet</v>
      </c>
      <c r="F1429" s="1" t="s">
        <v>140</v>
      </c>
      <c r="G1429" s="1" t="s">
        <v>141</v>
      </c>
      <c r="H1429" s="1" t="s">
        <v>142</v>
      </c>
      <c r="I1429" s="1" t="s">
        <v>16</v>
      </c>
      <c r="J1429" s="1" t="s">
        <v>23</v>
      </c>
      <c r="K1429" s="1" t="s">
        <v>16</v>
      </c>
      <c r="L1429" s="1" t="s">
        <v>16</v>
      </c>
      <c r="M1429" s="1" t="s">
        <v>16</v>
      </c>
      <c r="N1429" s="1" t="s">
        <v>16</v>
      </c>
      <c r="O1429" s="1">
        <v>63.2</v>
      </c>
      <c r="P1429" s="1">
        <v>1.0</v>
      </c>
    </row>
    <row r="1430">
      <c r="A1430" s="1" t="s">
        <v>29</v>
      </c>
      <c r="B1430" s="1" t="s">
        <v>2612</v>
      </c>
      <c r="C1430" s="2" t="s">
        <v>2399</v>
      </c>
      <c r="D1430" s="1" t="s">
        <v>19</v>
      </c>
      <c r="E1430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430" s="1" t="s">
        <v>1039</v>
      </c>
      <c r="G1430" s="1" t="s">
        <v>1040</v>
      </c>
      <c r="H1430" s="1" t="s">
        <v>1041</v>
      </c>
      <c r="I1430" s="1" t="s">
        <v>16</v>
      </c>
      <c r="J1430" s="1" t="s">
        <v>23</v>
      </c>
      <c r="K1430" s="1" t="s">
        <v>16</v>
      </c>
      <c r="L1430" s="1" t="s">
        <v>16</v>
      </c>
      <c r="M1430" s="1" t="s">
        <v>16</v>
      </c>
      <c r="N1430" s="1" t="s">
        <v>16</v>
      </c>
      <c r="O1430" s="1">
        <v>63.2</v>
      </c>
      <c r="P1430" s="1">
        <v>1.0</v>
      </c>
    </row>
    <row r="1431">
      <c r="A1431" s="1" t="s">
        <v>29</v>
      </c>
      <c r="B1431" s="1" t="s">
        <v>2613</v>
      </c>
      <c r="C1431" s="2" t="s">
        <v>2399</v>
      </c>
      <c r="D1431" s="1" t="s">
        <v>19</v>
      </c>
      <c r="E1431" s="3" t="str">
        <f>HYPERLINK("https://fyndiq.se/produkt/8a162916fdf246f7/", "2-Pack SAMSUNG S24 Skärmskydd - Härdat Glas 9H - Super kvalitet 3D")</f>
        <v>2-Pack SAMSUNG S24 Skärmskydd - Härdat Glas 9H - Super kvalitet 3D</v>
      </c>
      <c r="F1431" s="1" t="s">
        <v>714</v>
      </c>
      <c r="G1431" s="1" t="s">
        <v>715</v>
      </c>
      <c r="H1431" s="1" t="s">
        <v>716</v>
      </c>
      <c r="I1431" s="1" t="s">
        <v>16</v>
      </c>
      <c r="J1431" s="1" t="s">
        <v>23</v>
      </c>
      <c r="K1431" s="1" t="s">
        <v>16</v>
      </c>
      <c r="L1431" s="1" t="s">
        <v>16</v>
      </c>
      <c r="M1431" s="1" t="s">
        <v>16</v>
      </c>
      <c r="N1431" s="1" t="s">
        <v>16</v>
      </c>
      <c r="O1431" s="1">
        <v>71.2</v>
      </c>
      <c r="P1431" s="1">
        <v>1.0</v>
      </c>
    </row>
    <row r="1432">
      <c r="A1432" s="1" t="s">
        <v>29</v>
      </c>
      <c r="B1432" s="1" t="s">
        <v>2614</v>
      </c>
      <c r="C1432" s="2" t="s">
        <v>2399</v>
      </c>
      <c r="D1432" s="1" t="s">
        <v>19</v>
      </c>
      <c r="E1432" s="3" t="str">
        <f>HYPERLINK("https://fyndiq.se/produkt/925ae49423884615/", "2-Pack Samsung S22 Ultra Skärmskydd &amp; 1-Pack linsskydd -9H GLAS")</f>
        <v>2-Pack Samsung S22 Ultra Skärmskydd &amp; 1-Pack linsskydd -9H GLAS</v>
      </c>
      <c r="F1432" s="1" t="s">
        <v>335</v>
      </c>
      <c r="G1432" s="1" t="s">
        <v>336</v>
      </c>
      <c r="H1432" s="1" t="s">
        <v>337</v>
      </c>
      <c r="I1432" s="1" t="s">
        <v>16</v>
      </c>
      <c r="J1432" s="1" t="s">
        <v>23</v>
      </c>
      <c r="K1432" s="1" t="s">
        <v>16</v>
      </c>
      <c r="L1432" s="1" t="s">
        <v>16</v>
      </c>
      <c r="M1432" s="1" t="s">
        <v>16</v>
      </c>
      <c r="N1432" s="1" t="s">
        <v>16</v>
      </c>
      <c r="O1432" s="1">
        <v>71.2</v>
      </c>
      <c r="P1432" s="1">
        <v>1.0</v>
      </c>
    </row>
    <row r="1433">
      <c r="A1433" s="1" t="s">
        <v>29</v>
      </c>
      <c r="B1433" s="1" t="s">
        <v>2615</v>
      </c>
      <c r="C1433" s="2" t="s">
        <v>2399</v>
      </c>
      <c r="D1433" s="1" t="s">
        <v>19</v>
      </c>
      <c r="E1433" s="3" t="str">
        <f>HYPERLINK("https://fyndiq.se/produkt/c64bbbf107e34309/", "2-Pack Huawei P30 - Härdat glas 9H – 3D Super kvalitet")</f>
        <v>2-Pack Huawei P30 - Härdat glas 9H – 3D Super kvalitet</v>
      </c>
      <c r="F1433" s="1" t="s">
        <v>845</v>
      </c>
      <c r="G1433" s="1" t="s">
        <v>846</v>
      </c>
      <c r="H1433" s="1" t="s">
        <v>847</v>
      </c>
      <c r="I1433" s="1" t="s">
        <v>16</v>
      </c>
      <c r="J1433" s="1" t="s">
        <v>23</v>
      </c>
      <c r="K1433" s="1" t="s">
        <v>16</v>
      </c>
      <c r="L1433" s="1" t="s">
        <v>16</v>
      </c>
      <c r="M1433" s="1" t="s">
        <v>16</v>
      </c>
      <c r="N1433" s="1" t="s">
        <v>16</v>
      </c>
      <c r="O1433" s="1">
        <v>71.2</v>
      </c>
      <c r="P1433" s="1">
        <v>1.0</v>
      </c>
    </row>
    <row r="1434">
      <c r="A1434" s="1" t="s">
        <v>29</v>
      </c>
      <c r="B1434" s="1" t="s">
        <v>2616</v>
      </c>
      <c r="C1434" s="2" t="s">
        <v>2399</v>
      </c>
      <c r="D1434" s="1" t="s">
        <v>19</v>
      </c>
      <c r="E1434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434" s="1" t="s">
        <v>887</v>
      </c>
      <c r="G1434" s="1" t="s">
        <v>888</v>
      </c>
      <c r="H1434" s="1" t="s">
        <v>889</v>
      </c>
      <c r="I1434" s="1" t="s">
        <v>16</v>
      </c>
      <c r="J1434" s="1" t="s">
        <v>23</v>
      </c>
      <c r="K1434" s="1" t="s">
        <v>16</v>
      </c>
      <c r="L1434" s="1" t="s">
        <v>16</v>
      </c>
      <c r="M1434" s="1" t="s">
        <v>16</v>
      </c>
      <c r="N1434" s="1" t="s">
        <v>16</v>
      </c>
      <c r="O1434" s="1">
        <v>71.2</v>
      </c>
      <c r="P1434" s="1">
        <v>1.0</v>
      </c>
    </row>
    <row r="1435">
      <c r="A1435" s="1" t="s">
        <v>29</v>
      </c>
      <c r="B1435" s="1" t="s">
        <v>2617</v>
      </c>
      <c r="C1435" s="2" t="s">
        <v>2399</v>
      </c>
      <c r="D1435" s="1" t="s">
        <v>19</v>
      </c>
      <c r="E1435" s="3" t="str">
        <f>HYPERLINK("https://fyndiq.se/produkt/2f8f288b73ab4b13/", "2-Pack Sony Xperia 5 IV - Härdat glas 9H - Super Kvalitet 3D")</f>
        <v>2-Pack Sony Xperia 5 IV - Härdat glas 9H - Super Kvalitet 3D</v>
      </c>
      <c r="F1435" s="1" t="s">
        <v>931</v>
      </c>
      <c r="G1435" s="1" t="s">
        <v>932</v>
      </c>
      <c r="H1435" s="1" t="s">
        <v>933</v>
      </c>
      <c r="I1435" s="1" t="s">
        <v>16</v>
      </c>
      <c r="J1435" s="1" t="s">
        <v>23</v>
      </c>
      <c r="K1435" s="1" t="s">
        <v>16</v>
      </c>
      <c r="L1435" s="1" t="s">
        <v>16</v>
      </c>
      <c r="M1435" s="1" t="s">
        <v>16</v>
      </c>
      <c r="N1435" s="1" t="s">
        <v>16</v>
      </c>
      <c r="O1435" s="1">
        <v>71.2</v>
      </c>
      <c r="P1435" s="1">
        <v>1.0</v>
      </c>
    </row>
    <row r="1436">
      <c r="A1436" s="1" t="s">
        <v>29</v>
      </c>
      <c r="B1436" s="1" t="s">
        <v>2618</v>
      </c>
      <c r="C1436" s="2" t="s">
        <v>2399</v>
      </c>
      <c r="D1436" s="1" t="s">
        <v>19</v>
      </c>
      <c r="E143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436" s="1" t="s">
        <v>183</v>
      </c>
      <c r="G1436" s="1" t="s">
        <v>184</v>
      </c>
      <c r="H1436" s="1" t="s">
        <v>185</v>
      </c>
      <c r="I1436" s="1" t="s">
        <v>16</v>
      </c>
      <c r="J1436" s="1" t="s">
        <v>23</v>
      </c>
      <c r="K1436" s="1" t="s">
        <v>16</v>
      </c>
      <c r="L1436" s="1" t="s">
        <v>16</v>
      </c>
      <c r="M1436" s="1" t="s">
        <v>16</v>
      </c>
      <c r="N1436" s="1" t="s">
        <v>16</v>
      </c>
      <c r="O1436" s="1">
        <v>71.2</v>
      </c>
      <c r="P1436" s="1">
        <v>1.0</v>
      </c>
    </row>
    <row r="1437">
      <c r="A1437" s="1" t="s">
        <v>29</v>
      </c>
      <c r="B1437" s="1" t="s">
        <v>2619</v>
      </c>
      <c r="C1437" s="2" t="s">
        <v>2399</v>
      </c>
      <c r="D1437" s="1" t="s">
        <v>19</v>
      </c>
      <c r="E1437" s="3" t="str">
        <f>HYPERLINK("https://fyndiq.se/produkt/568e11c65a164b3c/", "2 Pack Samsung Galaxy A33 - 9H Härdat Glass - 3D Super Kvalitet")</f>
        <v>2 Pack Samsung Galaxy A33 - 9H Härdat Glass - 3D Super Kvalitet</v>
      </c>
      <c r="F1437" s="1" t="s">
        <v>736</v>
      </c>
      <c r="G1437" s="1" t="s">
        <v>737</v>
      </c>
      <c r="H1437" s="1" t="s">
        <v>738</v>
      </c>
      <c r="I1437" s="1" t="s">
        <v>16</v>
      </c>
      <c r="J1437" s="1" t="s">
        <v>23</v>
      </c>
      <c r="K1437" s="1" t="s">
        <v>16</v>
      </c>
      <c r="L1437" s="1" t="s">
        <v>16</v>
      </c>
      <c r="M1437" s="1" t="s">
        <v>16</v>
      </c>
      <c r="N1437" s="1" t="s">
        <v>16</v>
      </c>
      <c r="O1437" s="1">
        <v>63.2</v>
      </c>
      <c r="P1437" s="1">
        <v>1.0</v>
      </c>
    </row>
    <row r="1438">
      <c r="A1438" s="1" t="s">
        <v>29</v>
      </c>
      <c r="B1438" s="1" t="s">
        <v>2620</v>
      </c>
      <c r="C1438" s="2" t="s">
        <v>2399</v>
      </c>
      <c r="D1438" s="1" t="s">
        <v>19</v>
      </c>
      <c r="E143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438" s="1" t="s">
        <v>204</v>
      </c>
      <c r="G1438" s="1" t="s">
        <v>205</v>
      </c>
      <c r="H1438" s="1" t="s">
        <v>206</v>
      </c>
      <c r="I1438" s="1" t="s">
        <v>16</v>
      </c>
      <c r="J1438" s="1" t="s">
        <v>23</v>
      </c>
      <c r="K1438" s="1" t="s">
        <v>16</v>
      </c>
      <c r="L1438" s="1" t="s">
        <v>16</v>
      </c>
      <c r="M1438" s="1" t="s">
        <v>16</v>
      </c>
      <c r="N1438" s="1" t="s">
        <v>16</v>
      </c>
      <c r="O1438" s="1">
        <v>71.2</v>
      </c>
      <c r="P1438" s="1">
        <v>1.0</v>
      </c>
    </row>
    <row r="1439">
      <c r="A1439" s="1" t="s">
        <v>29</v>
      </c>
      <c r="B1439" s="1" t="s">
        <v>2621</v>
      </c>
      <c r="C1439" s="2" t="s">
        <v>2399</v>
      </c>
      <c r="D1439" s="1" t="s">
        <v>19</v>
      </c>
      <c r="E1439" s="3" t="str">
        <f>HYPERLINK("https://fyndiq.se/produkt/ea23c3b28bc94993/", "2-Pack Samsung A13 Skärmskydd - Härdat Glas 9H - Super kvalitet 3D")</f>
        <v>2-Pack Samsung A13 Skärmskydd - Härdat Glas 9H - Super kvalitet 3D</v>
      </c>
      <c r="F1439" s="1" t="s">
        <v>2569</v>
      </c>
      <c r="G1439" s="1" t="s">
        <v>2570</v>
      </c>
      <c r="H1439" s="1" t="s">
        <v>2571</v>
      </c>
      <c r="I1439" s="1" t="s">
        <v>16</v>
      </c>
      <c r="J1439" s="1" t="s">
        <v>23</v>
      </c>
      <c r="K1439" s="1" t="s">
        <v>16</v>
      </c>
      <c r="L1439" s="1" t="s">
        <v>16</v>
      </c>
      <c r="M1439" s="1" t="s">
        <v>16</v>
      </c>
      <c r="N1439" s="1" t="s">
        <v>16</v>
      </c>
      <c r="O1439" s="1">
        <v>63.2</v>
      </c>
      <c r="P1439" s="1">
        <v>1.0</v>
      </c>
    </row>
    <row r="1440">
      <c r="A1440" s="1" t="s">
        <v>29</v>
      </c>
      <c r="B1440" s="1" t="s">
        <v>2622</v>
      </c>
      <c r="C1440" s="2" t="s">
        <v>2399</v>
      </c>
      <c r="D1440" s="1" t="s">
        <v>19</v>
      </c>
      <c r="E1440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440" s="1" t="s">
        <v>1170</v>
      </c>
      <c r="G1440" s="1" t="s">
        <v>1171</v>
      </c>
      <c r="H1440" s="1" t="s">
        <v>1172</v>
      </c>
      <c r="I1440" s="1" t="s">
        <v>16</v>
      </c>
      <c r="J1440" s="1" t="s">
        <v>23</v>
      </c>
      <c r="K1440" s="1" t="s">
        <v>16</v>
      </c>
      <c r="L1440" s="1" t="s">
        <v>16</v>
      </c>
      <c r="M1440" s="1" t="s">
        <v>16</v>
      </c>
      <c r="N1440" s="1" t="s">
        <v>16</v>
      </c>
      <c r="O1440" s="1">
        <v>55.2</v>
      </c>
      <c r="P1440" s="1">
        <v>1.0</v>
      </c>
    </row>
    <row r="1441">
      <c r="A1441" s="1" t="s">
        <v>29</v>
      </c>
      <c r="B1441" s="1" t="s">
        <v>2623</v>
      </c>
      <c r="C1441" s="2" t="s">
        <v>2399</v>
      </c>
      <c r="D1441" s="1" t="s">
        <v>19</v>
      </c>
      <c r="E1441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1441" s="1" t="s">
        <v>603</v>
      </c>
      <c r="G1441" s="1" t="s">
        <v>604</v>
      </c>
      <c r="H1441" s="1" t="s">
        <v>605</v>
      </c>
      <c r="I1441" s="1" t="s">
        <v>16</v>
      </c>
      <c r="J1441" s="1" t="s">
        <v>23</v>
      </c>
      <c r="K1441" s="1" t="s">
        <v>16</v>
      </c>
      <c r="L1441" s="1" t="s">
        <v>16</v>
      </c>
      <c r="M1441" s="1" t="s">
        <v>16</v>
      </c>
      <c r="N1441" s="1" t="s">
        <v>16</v>
      </c>
      <c r="O1441" s="1">
        <v>143.2</v>
      </c>
      <c r="P1441" s="1">
        <v>1.0</v>
      </c>
    </row>
    <row r="1442">
      <c r="A1442" s="1" t="s">
        <v>29</v>
      </c>
      <c r="B1442" s="1" t="s">
        <v>2624</v>
      </c>
      <c r="C1442" s="2" t="s">
        <v>2399</v>
      </c>
      <c r="D1442" s="1" t="s">
        <v>19</v>
      </c>
      <c r="E1442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442" s="1" t="s">
        <v>407</v>
      </c>
      <c r="G1442" s="1" t="s">
        <v>408</v>
      </c>
      <c r="H1442" s="1" t="s">
        <v>409</v>
      </c>
      <c r="I1442" s="1" t="s">
        <v>16</v>
      </c>
      <c r="J1442" s="1" t="s">
        <v>23</v>
      </c>
      <c r="K1442" s="1" t="s">
        <v>16</v>
      </c>
      <c r="L1442" s="1" t="s">
        <v>16</v>
      </c>
      <c r="M1442" s="1" t="s">
        <v>16</v>
      </c>
      <c r="N1442" s="1" t="s">
        <v>16</v>
      </c>
      <c r="O1442" s="1">
        <v>87.2</v>
      </c>
      <c r="P1442" s="1">
        <v>1.0</v>
      </c>
    </row>
    <row r="1443">
      <c r="A1443" s="1" t="s">
        <v>29</v>
      </c>
      <c r="B1443" s="1" t="s">
        <v>2625</v>
      </c>
      <c r="C1443" s="2" t="s">
        <v>2399</v>
      </c>
      <c r="D1443" s="1" t="s">
        <v>19</v>
      </c>
      <c r="E1443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443" s="1" t="s">
        <v>795</v>
      </c>
      <c r="G1443" s="1" t="s">
        <v>796</v>
      </c>
      <c r="H1443" s="1" t="s">
        <v>797</v>
      </c>
      <c r="I1443" s="1" t="s">
        <v>16</v>
      </c>
      <c r="J1443" s="1" t="s">
        <v>23</v>
      </c>
      <c r="K1443" s="1" t="s">
        <v>16</v>
      </c>
      <c r="L1443" s="1" t="s">
        <v>16</v>
      </c>
      <c r="M1443" s="1" t="s">
        <v>16</v>
      </c>
      <c r="N1443" s="1" t="s">
        <v>16</v>
      </c>
      <c r="O1443" s="1">
        <v>63.2</v>
      </c>
      <c r="P1443" s="1">
        <v>1.0</v>
      </c>
    </row>
    <row r="1444">
      <c r="A1444" s="1" t="s">
        <v>29</v>
      </c>
      <c r="B1444" s="1" t="s">
        <v>2626</v>
      </c>
      <c r="C1444" s="2" t="s">
        <v>2399</v>
      </c>
      <c r="D1444" s="1" t="s">
        <v>19</v>
      </c>
      <c r="E1444" s="3" t="str">
        <f>HYPERLINK("https://fyndiq.se/produkt/9e488e35f28b4b0b/", "2-Pack GOOGLE PIXEL 6A Skärmskydd - Härdat Glas 9H - Super kvalitet 3D")</f>
        <v>2-Pack GOOGLE PIXEL 6A Skärmskydd - Härdat Glas 9H - Super kvalitet 3D</v>
      </c>
      <c r="F1444" s="1" t="s">
        <v>196</v>
      </c>
      <c r="G1444" s="1" t="s">
        <v>197</v>
      </c>
      <c r="H1444" s="1" t="s">
        <v>198</v>
      </c>
      <c r="I1444" s="1" t="s">
        <v>16</v>
      </c>
      <c r="J1444" s="1" t="s">
        <v>23</v>
      </c>
      <c r="K1444" s="1" t="s">
        <v>16</v>
      </c>
      <c r="L1444" s="1" t="s">
        <v>16</v>
      </c>
      <c r="M1444" s="1" t="s">
        <v>16</v>
      </c>
      <c r="N1444" s="1" t="s">
        <v>16</v>
      </c>
      <c r="O1444" s="1">
        <v>63.2</v>
      </c>
      <c r="P1444" s="1">
        <v>1.0</v>
      </c>
    </row>
    <row r="1445">
      <c r="A1445" s="1" t="s">
        <v>29</v>
      </c>
      <c r="B1445" s="1" t="s">
        <v>2627</v>
      </c>
      <c r="C1445" s="2" t="s">
        <v>2399</v>
      </c>
      <c r="D1445" s="1" t="s">
        <v>19</v>
      </c>
      <c r="E144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445" s="1" t="s">
        <v>539</v>
      </c>
      <c r="G1445" s="1" t="s">
        <v>540</v>
      </c>
      <c r="H1445" s="1" t="s">
        <v>541</v>
      </c>
      <c r="I1445" s="1" t="s">
        <v>16</v>
      </c>
      <c r="J1445" s="1" t="s">
        <v>23</v>
      </c>
      <c r="K1445" s="1" t="s">
        <v>16</v>
      </c>
      <c r="L1445" s="1" t="s">
        <v>16</v>
      </c>
      <c r="M1445" s="1" t="s">
        <v>16</v>
      </c>
      <c r="N1445" s="1" t="s">
        <v>16</v>
      </c>
      <c r="O1445" s="1">
        <v>95.2</v>
      </c>
      <c r="P1445" s="1">
        <v>1.0</v>
      </c>
    </row>
    <row r="1446">
      <c r="A1446" s="1" t="s">
        <v>29</v>
      </c>
      <c r="B1446" s="1" t="s">
        <v>2628</v>
      </c>
      <c r="C1446" s="2" t="s">
        <v>2399</v>
      </c>
      <c r="D1446" s="1" t="s">
        <v>19</v>
      </c>
      <c r="E1446" s="3" t="str">
        <f>HYPERLINK("https://fyndiq.se/produkt/151df79f2922428d/", "2-Pack iPhone 11 Pro Max - Härdat Glas 9H - Super Kvalitet 3D")</f>
        <v>2-Pack iPhone 11 Pro Max - Härdat Glas 9H - Super Kvalitet 3D</v>
      </c>
      <c r="F1446" s="1" t="s">
        <v>2629</v>
      </c>
      <c r="G1446" s="1" t="s">
        <v>2630</v>
      </c>
      <c r="H1446" s="1" t="s">
        <v>2631</v>
      </c>
      <c r="I1446" s="1" t="s">
        <v>16</v>
      </c>
      <c r="J1446" s="1" t="s">
        <v>23</v>
      </c>
      <c r="K1446" s="1" t="s">
        <v>16</v>
      </c>
      <c r="L1446" s="1" t="s">
        <v>16</v>
      </c>
      <c r="M1446" s="1" t="s">
        <v>16</v>
      </c>
      <c r="N1446" s="1" t="s">
        <v>16</v>
      </c>
      <c r="O1446" s="1">
        <v>55.2</v>
      </c>
      <c r="P1446" s="1">
        <v>1.0</v>
      </c>
    </row>
    <row r="1447">
      <c r="A1447" s="1" t="s">
        <v>29</v>
      </c>
      <c r="B1447" s="1" t="s">
        <v>2632</v>
      </c>
      <c r="C1447" s="2" t="s">
        <v>2399</v>
      </c>
      <c r="D1447" s="1" t="s">
        <v>19</v>
      </c>
      <c r="E144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447" s="1" t="s">
        <v>183</v>
      </c>
      <c r="G1447" s="1" t="s">
        <v>184</v>
      </c>
      <c r="H1447" s="1" t="s">
        <v>185</v>
      </c>
      <c r="I1447" s="1" t="s">
        <v>16</v>
      </c>
      <c r="J1447" s="1" t="s">
        <v>23</v>
      </c>
      <c r="K1447" s="1" t="s">
        <v>16</v>
      </c>
      <c r="L1447" s="1" t="s">
        <v>16</v>
      </c>
      <c r="M1447" s="1" t="s">
        <v>16</v>
      </c>
      <c r="N1447" s="1" t="s">
        <v>16</v>
      </c>
      <c r="O1447" s="1">
        <v>71.2</v>
      </c>
      <c r="P1447" s="1">
        <v>1.0</v>
      </c>
    </row>
    <row r="1448">
      <c r="A1448" s="1" t="s">
        <v>29</v>
      </c>
      <c r="B1448" s="1" t="s">
        <v>2633</v>
      </c>
      <c r="C1448" s="2" t="s">
        <v>2399</v>
      </c>
      <c r="D1448" s="1" t="s">
        <v>19</v>
      </c>
      <c r="E1448" s="3" t="str">
        <f>HYPERLINK("https://fyndiq.se/produkt/dfe28e565d2e4c8d/", "2 Pack Samsung S21 FE - 9H Härdat Glass - Super Kvalitet 3D")</f>
        <v>2 Pack Samsung S21 FE - 9H Härdat Glass - Super Kvalitet 3D</v>
      </c>
      <c r="F1448" s="1" t="s">
        <v>276</v>
      </c>
      <c r="G1448" s="1" t="s">
        <v>277</v>
      </c>
      <c r="H1448" s="1" t="s">
        <v>278</v>
      </c>
      <c r="I1448" s="1" t="s">
        <v>16</v>
      </c>
      <c r="J1448" s="1" t="s">
        <v>23</v>
      </c>
      <c r="K1448" s="1" t="s">
        <v>16</v>
      </c>
      <c r="L1448" s="1" t="s">
        <v>16</v>
      </c>
      <c r="M1448" s="1" t="s">
        <v>16</v>
      </c>
      <c r="N1448" s="1" t="s">
        <v>16</v>
      </c>
      <c r="O1448" s="1">
        <v>63.2</v>
      </c>
      <c r="P1448" s="1">
        <v>1.0</v>
      </c>
    </row>
    <row r="1449">
      <c r="A1449" s="1" t="s">
        <v>29</v>
      </c>
      <c r="B1449" s="1" t="s">
        <v>2634</v>
      </c>
      <c r="C1449" s="2" t="s">
        <v>2399</v>
      </c>
      <c r="D1449" s="1" t="s">
        <v>19</v>
      </c>
      <c r="E1449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449" s="1" t="s">
        <v>1127</v>
      </c>
      <c r="G1449" s="1" t="s">
        <v>1128</v>
      </c>
      <c r="H1449" s="1" t="s">
        <v>1129</v>
      </c>
      <c r="I1449" s="1" t="s">
        <v>16</v>
      </c>
      <c r="J1449" s="1" t="s">
        <v>23</v>
      </c>
      <c r="K1449" s="1" t="s">
        <v>16</v>
      </c>
      <c r="L1449" s="1" t="s">
        <v>16</v>
      </c>
      <c r="M1449" s="1" t="s">
        <v>16</v>
      </c>
      <c r="N1449" s="1" t="s">
        <v>16</v>
      </c>
      <c r="O1449" s="1">
        <v>71.2</v>
      </c>
      <c r="P1449" s="1">
        <v>1.0</v>
      </c>
    </row>
    <row r="1450">
      <c r="A1450" s="1" t="s">
        <v>29</v>
      </c>
      <c r="B1450" s="1" t="s">
        <v>2635</v>
      </c>
      <c r="C1450" s="2" t="s">
        <v>2399</v>
      </c>
      <c r="D1450" s="1" t="s">
        <v>19</v>
      </c>
      <c r="E1450" s="3" t="str">
        <f>HYPERLINK("https://fyndiq.se/produkt/d2196d1b38784317/", "Samsung Galaxy A15 5G- Härdat Glas 9H - Super Kvalitet 3D Skärmskydd")</f>
        <v>Samsung Galaxy A15 5G- Härdat Glas 9H - Super Kvalitet 3D Skärmskydd</v>
      </c>
      <c r="F1450" s="1" t="s">
        <v>2478</v>
      </c>
      <c r="G1450" s="1" t="s">
        <v>2479</v>
      </c>
      <c r="H1450" s="1" t="s">
        <v>2480</v>
      </c>
      <c r="I1450" s="1" t="s">
        <v>16</v>
      </c>
      <c r="J1450" s="1" t="s">
        <v>23</v>
      </c>
      <c r="K1450" s="1" t="s">
        <v>16</v>
      </c>
      <c r="L1450" s="1" t="s">
        <v>16</v>
      </c>
      <c r="M1450" s="1" t="s">
        <v>16</v>
      </c>
      <c r="N1450" s="1" t="s">
        <v>16</v>
      </c>
      <c r="O1450" s="1">
        <v>55.2</v>
      </c>
      <c r="P1450" s="1">
        <v>1.0</v>
      </c>
    </row>
    <row r="1451">
      <c r="A1451" s="1" t="s">
        <v>29</v>
      </c>
      <c r="B1451" s="1" t="s">
        <v>2636</v>
      </c>
      <c r="C1451" s="2" t="s">
        <v>2637</v>
      </c>
      <c r="D1451" s="1" t="s">
        <v>19</v>
      </c>
      <c r="E1451" s="3" t="str">
        <f>HYPERLINK("https://fyndiq.se/produkt/56c72c0ba5f749b5/", "2-Pack SAMSUNG S24 Skärmskydd - Härdat Glas 9H - Super kvalitet 3D")</f>
        <v>2-Pack SAMSUNG S24 Skärmskydd - Härdat Glas 9H - Super kvalitet 3D</v>
      </c>
      <c r="F1451" s="1" t="s">
        <v>263</v>
      </c>
      <c r="G1451" s="1" t="s">
        <v>264</v>
      </c>
      <c r="H1451" s="1" t="s">
        <v>265</v>
      </c>
      <c r="I1451" s="1" t="s">
        <v>16</v>
      </c>
      <c r="J1451" s="1" t="s">
        <v>23</v>
      </c>
      <c r="K1451" s="1" t="s">
        <v>16</v>
      </c>
      <c r="L1451" s="1" t="s">
        <v>16</v>
      </c>
      <c r="M1451" s="1" t="s">
        <v>16</v>
      </c>
      <c r="N1451" s="1" t="s">
        <v>16</v>
      </c>
      <c r="O1451" s="1">
        <v>71.2</v>
      </c>
      <c r="P1451" s="1">
        <v>1.0</v>
      </c>
    </row>
    <row r="1452">
      <c r="A1452" s="1" t="s">
        <v>29</v>
      </c>
      <c r="B1452" s="1" t="s">
        <v>2638</v>
      </c>
      <c r="C1452" s="2" t="s">
        <v>2637</v>
      </c>
      <c r="D1452" s="1" t="s">
        <v>19</v>
      </c>
      <c r="E1452" s="3" t="str">
        <f>HYPERLINK("https://fyndiq.se/produkt/aa758da5b0c840bb/", "Samsung Galaxy S21 5G - Härdat Glas 9H - Super Kvalitet 3D")</f>
        <v>Samsung Galaxy S21 5G - Härdat Glas 9H - Super Kvalitet 3D</v>
      </c>
      <c r="F1452" s="1" t="s">
        <v>219</v>
      </c>
      <c r="G1452" s="1" t="s">
        <v>220</v>
      </c>
      <c r="H1452" s="1" t="s">
        <v>221</v>
      </c>
      <c r="I1452" s="1" t="s">
        <v>16</v>
      </c>
      <c r="J1452" s="1" t="s">
        <v>23</v>
      </c>
      <c r="K1452" s="1" t="s">
        <v>16</v>
      </c>
      <c r="L1452" s="1" t="s">
        <v>16</v>
      </c>
      <c r="M1452" s="1" t="s">
        <v>16</v>
      </c>
      <c r="N1452" s="1" t="s">
        <v>16</v>
      </c>
      <c r="O1452" s="1">
        <v>55.2</v>
      </c>
      <c r="P1452" s="1">
        <v>1.0</v>
      </c>
    </row>
    <row r="1453">
      <c r="A1453" s="1" t="s">
        <v>29</v>
      </c>
      <c r="B1453" s="1" t="s">
        <v>2639</v>
      </c>
      <c r="C1453" s="2" t="s">
        <v>2637</v>
      </c>
      <c r="D1453" s="1" t="s">
        <v>19</v>
      </c>
      <c r="E1453" s="3" t="str">
        <f>HYPERLINK("https://fyndiq.se/produkt/56c72c0ba5f749b5/", "2-Pack SAMSUNG S24 Skärmskydd - Härdat Glas 9H - Super kvalitet 3D")</f>
        <v>2-Pack SAMSUNG S24 Skärmskydd - Härdat Glas 9H - Super kvalitet 3D</v>
      </c>
      <c r="F1453" s="1" t="s">
        <v>263</v>
      </c>
      <c r="G1453" s="1" t="s">
        <v>264</v>
      </c>
      <c r="H1453" s="1" t="s">
        <v>265</v>
      </c>
      <c r="I1453" s="1" t="s">
        <v>16</v>
      </c>
      <c r="J1453" s="1" t="s">
        <v>23</v>
      </c>
      <c r="K1453" s="1" t="s">
        <v>16</v>
      </c>
      <c r="L1453" s="1" t="s">
        <v>16</v>
      </c>
      <c r="M1453" s="1" t="s">
        <v>16</v>
      </c>
      <c r="N1453" s="1" t="s">
        <v>16</v>
      </c>
      <c r="O1453" s="1">
        <v>71.2</v>
      </c>
      <c r="P1453" s="1">
        <v>1.0</v>
      </c>
    </row>
    <row r="1454">
      <c r="A1454" s="1" t="s">
        <v>29</v>
      </c>
      <c r="B1454" s="1" t="s">
        <v>2640</v>
      </c>
      <c r="C1454" s="2" t="s">
        <v>2637</v>
      </c>
      <c r="D1454" s="1" t="s">
        <v>19</v>
      </c>
      <c r="E1454" s="3" t="str">
        <f>HYPERLINK("https://fyndiq.se/produkt/13e76851ca504320/", "2-Pack Samsung Galaxy S22 Ultra - Härdat glas 9H - Top kvalitet")</f>
        <v>2-Pack Samsung Galaxy S22 Ultra - Härdat glas 9H - Top kvalitet</v>
      </c>
      <c r="F1454" s="1" t="s">
        <v>140</v>
      </c>
      <c r="G1454" s="1" t="s">
        <v>141</v>
      </c>
      <c r="H1454" s="1" t="s">
        <v>142</v>
      </c>
      <c r="I1454" s="1" t="s">
        <v>16</v>
      </c>
      <c r="J1454" s="1" t="s">
        <v>23</v>
      </c>
      <c r="K1454" s="1" t="s">
        <v>16</v>
      </c>
      <c r="L1454" s="1" t="s">
        <v>16</v>
      </c>
      <c r="M1454" s="1" t="s">
        <v>16</v>
      </c>
      <c r="N1454" s="1" t="s">
        <v>16</v>
      </c>
      <c r="O1454" s="1">
        <v>63.2</v>
      </c>
      <c r="P1454" s="1">
        <v>1.0</v>
      </c>
    </row>
    <row r="1455">
      <c r="A1455" s="1" t="s">
        <v>29</v>
      </c>
      <c r="B1455" s="1" t="s">
        <v>2641</v>
      </c>
      <c r="C1455" s="2" t="s">
        <v>2637</v>
      </c>
      <c r="D1455" s="1" t="s">
        <v>19</v>
      </c>
      <c r="E1455" s="3" t="str">
        <f>HYPERLINK("https://fyndiq.se/produkt/2477583187264ece/", "2-Pack Samsung S20 - 9H Härdat Glass - Top Kvalitet")</f>
        <v>2-Pack Samsung S20 - 9H Härdat Glass - Top Kvalitet</v>
      </c>
      <c r="F1455" s="1" t="s">
        <v>124</v>
      </c>
      <c r="G1455" s="1" t="s">
        <v>125</v>
      </c>
      <c r="H1455" s="1" t="s">
        <v>126</v>
      </c>
      <c r="I1455" s="1" t="s">
        <v>16</v>
      </c>
      <c r="J1455" s="1" t="s">
        <v>23</v>
      </c>
      <c r="K1455" s="1" t="s">
        <v>16</v>
      </c>
      <c r="L1455" s="1" t="s">
        <v>16</v>
      </c>
      <c r="M1455" s="1" t="s">
        <v>16</v>
      </c>
      <c r="N1455" s="1" t="s">
        <v>16</v>
      </c>
      <c r="O1455" s="1">
        <v>63.2</v>
      </c>
      <c r="P1455" s="1">
        <v>1.0</v>
      </c>
    </row>
    <row r="1456">
      <c r="A1456" s="1" t="s">
        <v>29</v>
      </c>
      <c r="B1456" s="1" t="s">
        <v>2642</v>
      </c>
      <c r="C1456" s="2" t="s">
        <v>2637</v>
      </c>
      <c r="D1456" s="1" t="s">
        <v>19</v>
      </c>
      <c r="E1456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456" s="1" t="s">
        <v>1383</v>
      </c>
      <c r="G1456" s="1" t="s">
        <v>1384</v>
      </c>
      <c r="H1456" s="1" t="s">
        <v>1385</v>
      </c>
      <c r="I1456" s="1" t="s">
        <v>16</v>
      </c>
      <c r="J1456" s="1" t="s">
        <v>23</v>
      </c>
      <c r="K1456" s="1" t="s">
        <v>16</v>
      </c>
      <c r="L1456" s="1" t="s">
        <v>16</v>
      </c>
      <c r="M1456" s="1" t="s">
        <v>16</v>
      </c>
      <c r="N1456" s="1" t="s">
        <v>16</v>
      </c>
      <c r="O1456" s="1">
        <v>71.2</v>
      </c>
      <c r="P1456" s="1">
        <v>1.0</v>
      </c>
    </row>
    <row r="1457">
      <c r="A1457" s="1" t="s">
        <v>29</v>
      </c>
      <c r="B1457" s="1" t="s">
        <v>2643</v>
      </c>
      <c r="C1457" s="2" t="s">
        <v>2637</v>
      </c>
      <c r="D1457" s="1" t="s">
        <v>19</v>
      </c>
      <c r="E1457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457" s="1" t="s">
        <v>116</v>
      </c>
      <c r="G1457" s="1" t="s">
        <v>117</v>
      </c>
      <c r="H1457" s="1" t="s">
        <v>118</v>
      </c>
      <c r="I1457" s="1" t="s">
        <v>16</v>
      </c>
      <c r="J1457" s="1" t="s">
        <v>23</v>
      </c>
      <c r="K1457" s="1" t="s">
        <v>16</v>
      </c>
      <c r="L1457" s="1" t="s">
        <v>16</v>
      </c>
      <c r="M1457" s="1" t="s">
        <v>16</v>
      </c>
      <c r="N1457" s="1" t="s">
        <v>16</v>
      </c>
      <c r="O1457" s="1">
        <v>71.2</v>
      </c>
      <c r="P1457" s="1">
        <v>1.0</v>
      </c>
    </row>
    <row r="1458">
      <c r="A1458" s="1" t="s">
        <v>29</v>
      </c>
      <c r="B1458" s="1" t="s">
        <v>2644</v>
      </c>
      <c r="C1458" s="2" t="s">
        <v>2637</v>
      </c>
      <c r="D1458" s="1" t="s">
        <v>19</v>
      </c>
      <c r="E1458" s="3" t="str">
        <f>HYPERLINK("https://fyndiq.se/produkt/66924f1ff238487e/", "2-Pack GOOGLE PIXEL 7A Skärmskydd - Härdat Glas 9H - Super kvalitet 3D")</f>
        <v>2-Pack GOOGLE PIXEL 7A Skärmskydd - Härdat Glas 9H - Super kvalitet 3D</v>
      </c>
      <c r="F1458" s="1" t="s">
        <v>315</v>
      </c>
      <c r="G1458" s="1" t="s">
        <v>316</v>
      </c>
      <c r="H1458" s="1" t="s">
        <v>317</v>
      </c>
      <c r="I1458" s="1" t="s">
        <v>16</v>
      </c>
      <c r="J1458" s="1" t="s">
        <v>23</v>
      </c>
      <c r="K1458" s="1" t="s">
        <v>16</v>
      </c>
      <c r="L1458" s="1" t="s">
        <v>16</v>
      </c>
      <c r="M1458" s="1" t="s">
        <v>16</v>
      </c>
      <c r="N1458" s="1" t="s">
        <v>16</v>
      </c>
      <c r="O1458" s="1">
        <v>63.2</v>
      </c>
      <c r="P1458" s="1">
        <v>1.0</v>
      </c>
    </row>
    <row r="1459">
      <c r="A1459" s="1" t="s">
        <v>29</v>
      </c>
      <c r="B1459" s="1" t="s">
        <v>2645</v>
      </c>
      <c r="C1459" s="2" t="s">
        <v>2637</v>
      </c>
      <c r="D1459" s="1" t="s">
        <v>19</v>
      </c>
      <c r="E1459" s="3" t="str">
        <f>HYPERLINK("https://fyndiq.se/produkt/416415a768684efb/", "2-Pack Samsung Galaxy S21 5G - 9H Härdat Glas - HD")</f>
        <v>2-Pack Samsung Galaxy S21 5G - 9H Härdat Glas - HD</v>
      </c>
      <c r="F1459" s="1" t="s">
        <v>39</v>
      </c>
      <c r="G1459" s="1" t="s">
        <v>40</v>
      </c>
      <c r="H1459" s="1" t="s">
        <v>41</v>
      </c>
      <c r="I1459" s="1" t="s">
        <v>16</v>
      </c>
      <c r="J1459" s="1" t="s">
        <v>23</v>
      </c>
      <c r="K1459" s="1" t="s">
        <v>16</v>
      </c>
      <c r="L1459" s="1" t="s">
        <v>16</v>
      </c>
      <c r="M1459" s="1" t="s">
        <v>16</v>
      </c>
      <c r="N1459" s="1" t="s">
        <v>16</v>
      </c>
      <c r="O1459" s="1">
        <v>63.2</v>
      </c>
      <c r="P1459" s="1">
        <v>1.0</v>
      </c>
    </row>
    <row r="1460">
      <c r="A1460" s="1" t="s">
        <v>29</v>
      </c>
      <c r="B1460" s="1" t="s">
        <v>2646</v>
      </c>
      <c r="C1460" s="2" t="s">
        <v>2637</v>
      </c>
      <c r="D1460" s="1" t="s">
        <v>19</v>
      </c>
      <c r="E1460" s="3" t="str">
        <f>HYPERLINK("https://fyndiq.se/produkt/d04db8ef63c641bc/", "2-Pack XIAOMI 14 PRO Skärmskydd - Härdat Glas 9H - Super kvalitet 3D")</f>
        <v>2-Pack XIAOMI 14 PRO Skärmskydd - Härdat Glas 9H - Super kvalitet 3D</v>
      </c>
      <c r="F1460" s="1" t="s">
        <v>2647</v>
      </c>
      <c r="G1460" s="1" t="s">
        <v>2648</v>
      </c>
      <c r="H1460" s="1" t="s">
        <v>2649</v>
      </c>
      <c r="I1460" s="1" t="s">
        <v>1311</v>
      </c>
      <c r="J1460" s="1" t="s">
        <v>9</v>
      </c>
      <c r="K1460" s="2" t="s">
        <v>1254</v>
      </c>
      <c r="L1460" s="1" t="s">
        <v>2650</v>
      </c>
      <c r="M1460" s="1" t="s">
        <v>16</v>
      </c>
      <c r="N1460" s="1" t="s">
        <v>16</v>
      </c>
      <c r="O1460" s="1">
        <v>63.2</v>
      </c>
      <c r="P1460" s="1">
        <v>1.0</v>
      </c>
    </row>
    <row r="1461">
      <c r="A1461" s="1" t="s">
        <v>29</v>
      </c>
      <c r="B1461" s="1" t="s">
        <v>2651</v>
      </c>
      <c r="C1461" s="2" t="s">
        <v>2637</v>
      </c>
      <c r="D1461" s="1" t="s">
        <v>19</v>
      </c>
      <c r="E1461" s="3" t="str">
        <f>HYPERLINK("https://fyndiq.se/produkt/c64bbbf107e34309/", "2-Pack Huawei P30 - Härdat glas 9H – 3D Super kvalitet")</f>
        <v>2-Pack Huawei P30 - Härdat glas 9H – 3D Super kvalitet</v>
      </c>
      <c r="F1461" s="1" t="s">
        <v>845</v>
      </c>
      <c r="G1461" s="1" t="s">
        <v>846</v>
      </c>
      <c r="H1461" s="1" t="s">
        <v>847</v>
      </c>
      <c r="I1461" s="1" t="s">
        <v>16</v>
      </c>
      <c r="J1461" s="1" t="s">
        <v>23</v>
      </c>
      <c r="K1461" s="1" t="s">
        <v>16</v>
      </c>
      <c r="L1461" s="1" t="s">
        <v>16</v>
      </c>
      <c r="M1461" s="1" t="s">
        <v>16</v>
      </c>
      <c r="N1461" s="1" t="s">
        <v>16</v>
      </c>
      <c r="O1461" s="1">
        <v>71.2</v>
      </c>
      <c r="P1461" s="1">
        <v>1.0</v>
      </c>
    </row>
    <row r="1462">
      <c r="A1462" s="1" t="s">
        <v>29</v>
      </c>
      <c r="B1462" s="1" t="s">
        <v>2652</v>
      </c>
      <c r="C1462" s="2" t="s">
        <v>2637</v>
      </c>
      <c r="D1462" s="1" t="s">
        <v>19</v>
      </c>
      <c r="E1462" s="3" t="str">
        <f>HYPERLINK("https://fyndiq.se/produkt/28799ed0373d40b4/", "2 Pack Galaxy S21 Ultra 5G- Härdat glas 9H - Super kvalitet 3D")</f>
        <v>2 Pack Galaxy S21 Ultra 5G- Härdat glas 9H - Super kvalitet 3D</v>
      </c>
      <c r="F1462" s="1" t="s">
        <v>272</v>
      </c>
      <c r="G1462" s="1" t="s">
        <v>273</v>
      </c>
      <c r="H1462" s="1" t="s">
        <v>274</v>
      </c>
      <c r="I1462" s="1" t="s">
        <v>16</v>
      </c>
      <c r="J1462" s="1" t="s">
        <v>23</v>
      </c>
      <c r="K1462" s="1" t="s">
        <v>16</v>
      </c>
      <c r="L1462" s="1" t="s">
        <v>16</v>
      </c>
      <c r="M1462" s="1" t="s">
        <v>16</v>
      </c>
      <c r="N1462" s="1" t="s">
        <v>16</v>
      </c>
      <c r="O1462" s="1">
        <v>63.2</v>
      </c>
      <c r="P1462" s="1">
        <v>1.0</v>
      </c>
    </row>
    <row r="1463">
      <c r="A1463" s="1" t="s">
        <v>29</v>
      </c>
      <c r="B1463" s="1" t="s">
        <v>2653</v>
      </c>
      <c r="C1463" s="2" t="s">
        <v>2637</v>
      </c>
      <c r="D1463" s="1" t="s">
        <v>19</v>
      </c>
      <c r="E1463" s="3" t="str">
        <f>HYPERLINK("https://fyndiq.se/produkt/dfe28e565d2e4c8d/", "2 Pack Samsung S21 FE - 9H Härdat Glass - Super Kvalitet 3D")</f>
        <v>2 Pack Samsung S21 FE - 9H Härdat Glass - Super Kvalitet 3D</v>
      </c>
      <c r="F1463" s="1" t="s">
        <v>276</v>
      </c>
      <c r="G1463" s="1" t="s">
        <v>277</v>
      </c>
      <c r="H1463" s="1" t="s">
        <v>278</v>
      </c>
      <c r="I1463" s="1" t="s">
        <v>16</v>
      </c>
      <c r="J1463" s="1" t="s">
        <v>23</v>
      </c>
      <c r="K1463" s="1" t="s">
        <v>16</v>
      </c>
      <c r="L1463" s="1" t="s">
        <v>16</v>
      </c>
      <c r="M1463" s="1" t="s">
        <v>16</v>
      </c>
      <c r="N1463" s="1" t="s">
        <v>16</v>
      </c>
      <c r="O1463" s="1">
        <v>63.2</v>
      </c>
      <c r="P1463" s="1">
        <v>1.0</v>
      </c>
    </row>
    <row r="1464">
      <c r="A1464" s="1" t="s">
        <v>29</v>
      </c>
      <c r="B1464" s="1" t="s">
        <v>2654</v>
      </c>
      <c r="C1464" s="2" t="s">
        <v>2637</v>
      </c>
      <c r="D1464" s="1" t="s">
        <v>19</v>
      </c>
      <c r="E1464" s="3" t="str">
        <f>HYPERLINK("https://fyndiq.se/produkt/5d384cc8795744b0/", "2-Pack Samsung A55 Skärmskydd i Härdat Glas")</f>
        <v>2-Pack Samsung A55 Skärmskydd i Härdat Glas</v>
      </c>
      <c r="F1464" s="1" t="s">
        <v>191</v>
      </c>
      <c r="G1464" s="1" t="s">
        <v>192</v>
      </c>
      <c r="H1464" s="1" t="s">
        <v>193</v>
      </c>
      <c r="I1464" s="1" t="s">
        <v>16</v>
      </c>
      <c r="J1464" s="1" t="s">
        <v>23</v>
      </c>
      <c r="K1464" s="1" t="s">
        <v>16</v>
      </c>
      <c r="L1464" s="1" t="s">
        <v>16</v>
      </c>
      <c r="M1464" s="1" t="s">
        <v>16</v>
      </c>
      <c r="N1464" s="1" t="s">
        <v>16</v>
      </c>
      <c r="O1464" s="1">
        <v>63.2</v>
      </c>
      <c r="P1464" s="1">
        <v>1.0</v>
      </c>
    </row>
    <row r="1465">
      <c r="A1465" s="1" t="s">
        <v>29</v>
      </c>
      <c r="B1465" s="1" t="s">
        <v>2655</v>
      </c>
      <c r="C1465" s="2" t="s">
        <v>2637</v>
      </c>
      <c r="D1465" s="1" t="s">
        <v>19</v>
      </c>
      <c r="E1465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465" s="1" t="s">
        <v>2035</v>
      </c>
      <c r="G1465" s="1" t="s">
        <v>2036</v>
      </c>
      <c r="H1465" s="1" t="s">
        <v>2037</v>
      </c>
      <c r="I1465" s="1" t="s">
        <v>16</v>
      </c>
      <c r="J1465" s="1" t="s">
        <v>23</v>
      </c>
      <c r="K1465" s="1" t="s">
        <v>16</v>
      </c>
      <c r="L1465" s="1" t="s">
        <v>16</v>
      </c>
      <c r="M1465" s="1" t="s">
        <v>16</v>
      </c>
      <c r="N1465" s="1" t="s">
        <v>16</v>
      </c>
      <c r="O1465" s="1">
        <v>63.2</v>
      </c>
      <c r="P1465" s="1">
        <v>1.0</v>
      </c>
    </row>
    <row r="1466">
      <c r="A1466" s="1" t="s">
        <v>29</v>
      </c>
      <c r="B1466" s="1" t="s">
        <v>2656</v>
      </c>
      <c r="C1466" s="2" t="s">
        <v>2637</v>
      </c>
      <c r="D1466" s="1" t="s">
        <v>19</v>
      </c>
      <c r="E1466" s="3" t="str">
        <f>HYPERLINK("https://fyndiq.se/produkt/b5d97e634657486f/", "2-Pack Samsung S23 FE Skärmskydd - Härdat Glas 9H - Super kvalitet 3D")</f>
        <v>2-Pack Samsung S23 FE Skärmskydd - Härdat Glas 9H - Super kvalitet 3D</v>
      </c>
      <c r="F1466" s="1" t="s">
        <v>1000</v>
      </c>
      <c r="G1466" s="1" t="s">
        <v>1001</v>
      </c>
      <c r="H1466" s="1" t="s">
        <v>1002</v>
      </c>
      <c r="I1466" s="1" t="s">
        <v>16</v>
      </c>
      <c r="J1466" s="1" t="s">
        <v>23</v>
      </c>
      <c r="K1466" s="1" t="s">
        <v>16</v>
      </c>
      <c r="L1466" s="1" t="s">
        <v>16</v>
      </c>
      <c r="M1466" s="1" t="s">
        <v>16</v>
      </c>
      <c r="N1466" s="1" t="s">
        <v>16</v>
      </c>
      <c r="O1466" s="1">
        <v>63.2</v>
      </c>
      <c r="P1466" s="1">
        <v>1.0</v>
      </c>
    </row>
    <row r="1467">
      <c r="A1467" s="1" t="s">
        <v>29</v>
      </c>
      <c r="B1467" s="1" t="s">
        <v>2657</v>
      </c>
      <c r="C1467" s="2" t="s">
        <v>2637</v>
      </c>
      <c r="D1467" s="1" t="s">
        <v>19</v>
      </c>
      <c r="E1467" s="3" t="str">
        <f>HYPERLINK("https://fyndiq.se/produkt/8a162916fdf246f7/", "2-Pack SAMSUNG S24 Skärmskydd - Härdat Glas 9H - Super kvalitet 3D")</f>
        <v>2-Pack SAMSUNG S24 Skärmskydd - Härdat Glas 9H - Super kvalitet 3D</v>
      </c>
      <c r="F1467" s="1" t="s">
        <v>714</v>
      </c>
      <c r="G1467" s="1" t="s">
        <v>715</v>
      </c>
      <c r="H1467" s="1" t="s">
        <v>716</v>
      </c>
      <c r="I1467" s="1" t="s">
        <v>16</v>
      </c>
      <c r="J1467" s="1" t="s">
        <v>23</v>
      </c>
      <c r="K1467" s="1" t="s">
        <v>16</v>
      </c>
      <c r="L1467" s="1" t="s">
        <v>16</v>
      </c>
      <c r="M1467" s="1" t="s">
        <v>16</v>
      </c>
      <c r="N1467" s="1" t="s">
        <v>16</v>
      </c>
      <c r="O1467" s="1">
        <v>71.2</v>
      </c>
      <c r="P1467" s="1">
        <v>1.0</v>
      </c>
    </row>
    <row r="1468">
      <c r="A1468" s="1" t="s">
        <v>29</v>
      </c>
      <c r="B1468" s="1" t="s">
        <v>2658</v>
      </c>
      <c r="C1468" s="2" t="s">
        <v>2637</v>
      </c>
      <c r="D1468" s="1" t="s">
        <v>19</v>
      </c>
      <c r="E1468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1468" s="1" t="s">
        <v>291</v>
      </c>
      <c r="G1468" s="1" t="s">
        <v>292</v>
      </c>
      <c r="H1468" s="1" t="s">
        <v>293</v>
      </c>
      <c r="I1468" s="1" t="s">
        <v>16</v>
      </c>
      <c r="J1468" s="1" t="s">
        <v>23</v>
      </c>
      <c r="K1468" s="1" t="s">
        <v>16</v>
      </c>
      <c r="L1468" s="1" t="s">
        <v>16</v>
      </c>
      <c r="M1468" s="1" t="s">
        <v>16</v>
      </c>
      <c r="N1468" s="1" t="s">
        <v>16</v>
      </c>
      <c r="O1468" s="1">
        <v>79.2</v>
      </c>
      <c r="P1468" s="1">
        <v>1.0</v>
      </c>
    </row>
    <row r="1469">
      <c r="A1469" s="1" t="s">
        <v>29</v>
      </c>
      <c r="B1469" s="1" t="s">
        <v>2659</v>
      </c>
      <c r="C1469" s="2" t="s">
        <v>2637</v>
      </c>
      <c r="D1469" s="1" t="s">
        <v>19</v>
      </c>
      <c r="E1469" s="3" t="str">
        <f>HYPERLINK("https://fyndiq.se/produkt/5b4b31bc77624163/", "2 Pack Samsung Note 20 Ultra 5G - Härdat glas 9H-Super kvalitet")</f>
        <v>2 Pack Samsung Note 20 Ultra 5G - Härdat glas 9H-Super kvalitet</v>
      </c>
      <c r="F1469" s="1" t="s">
        <v>1874</v>
      </c>
      <c r="G1469" s="1" t="s">
        <v>1875</v>
      </c>
      <c r="H1469" s="1" t="s">
        <v>1876</v>
      </c>
      <c r="I1469" s="1" t="s">
        <v>16</v>
      </c>
      <c r="J1469" s="1" t="s">
        <v>23</v>
      </c>
      <c r="K1469" s="1" t="s">
        <v>16</v>
      </c>
      <c r="L1469" s="1" t="s">
        <v>16</v>
      </c>
      <c r="M1469" s="1" t="s">
        <v>16</v>
      </c>
      <c r="N1469" s="1" t="s">
        <v>16</v>
      </c>
      <c r="O1469" s="1">
        <v>63.2</v>
      </c>
      <c r="P1469" s="1">
        <v>1.0</v>
      </c>
    </row>
    <row r="1470">
      <c r="A1470" s="1" t="s">
        <v>29</v>
      </c>
      <c r="B1470" s="1" t="s">
        <v>2660</v>
      </c>
      <c r="C1470" s="2" t="s">
        <v>2637</v>
      </c>
      <c r="D1470" s="1" t="s">
        <v>19</v>
      </c>
      <c r="E1470" s="3" t="str">
        <f>HYPERLINK("https://fyndiq.se/produkt/56c72c0ba5f749b5/", "2-Pack SAMSUNG S24 Skärmskydd - Härdat Glas 9H - Super kvalitet 3D")</f>
        <v>2-Pack SAMSUNG S24 Skärmskydd - Härdat Glas 9H - Super kvalitet 3D</v>
      </c>
      <c r="F1470" s="1" t="s">
        <v>263</v>
      </c>
      <c r="G1470" s="1" t="s">
        <v>264</v>
      </c>
      <c r="H1470" s="1" t="s">
        <v>265</v>
      </c>
      <c r="I1470" s="1" t="s">
        <v>16</v>
      </c>
      <c r="J1470" s="1" t="s">
        <v>23</v>
      </c>
      <c r="K1470" s="1" t="s">
        <v>16</v>
      </c>
      <c r="L1470" s="1" t="s">
        <v>16</v>
      </c>
      <c r="M1470" s="1" t="s">
        <v>16</v>
      </c>
      <c r="N1470" s="1" t="s">
        <v>16</v>
      </c>
      <c r="O1470" s="1">
        <v>71.2</v>
      </c>
      <c r="P1470" s="1">
        <v>1.0</v>
      </c>
    </row>
    <row r="1471">
      <c r="A1471" s="1" t="s">
        <v>29</v>
      </c>
      <c r="B1471" s="1" t="s">
        <v>2661</v>
      </c>
      <c r="C1471" s="2" t="s">
        <v>2637</v>
      </c>
      <c r="D1471" s="1" t="s">
        <v>19</v>
      </c>
      <c r="E1471" s="3" t="str">
        <f>HYPERLINK("https://fyndiq.se/produkt/ef10e4ba492c46df/", "2-Pack Samsung S23 FE 5G - 9H Härdat Glass - Super Kvalitet 3D")</f>
        <v>2-Pack Samsung S23 FE 5G - 9H Härdat Glass - Super Kvalitet 3D</v>
      </c>
      <c r="F1471" s="1" t="s">
        <v>2521</v>
      </c>
      <c r="G1471" s="1" t="s">
        <v>2522</v>
      </c>
      <c r="H1471" s="1" t="s">
        <v>2523</v>
      </c>
      <c r="I1471" s="1" t="s">
        <v>16</v>
      </c>
      <c r="J1471" s="1" t="s">
        <v>23</v>
      </c>
      <c r="K1471" s="1" t="s">
        <v>16</v>
      </c>
      <c r="L1471" s="1" t="s">
        <v>16</v>
      </c>
      <c r="M1471" s="1" t="s">
        <v>16</v>
      </c>
      <c r="N1471" s="1" t="s">
        <v>16</v>
      </c>
      <c r="O1471" s="1">
        <v>63.2</v>
      </c>
      <c r="P1471" s="1">
        <v>1.0</v>
      </c>
    </row>
    <row r="1472">
      <c r="A1472" s="1" t="s">
        <v>29</v>
      </c>
      <c r="B1472" s="1" t="s">
        <v>2662</v>
      </c>
      <c r="C1472" s="2" t="s">
        <v>2637</v>
      </c>
      <c r="D1472" s="1" t="s">
        <v>19</v>
      </c>
      <c r="E1472" s="3" t="str">
        <f>HYPERLINK("https://fyndiq.se/produkt/44f3cfd52e0f4e86/", "Apple Watch 45mm – Härdat glas 9H – Super kvalitet 3D Skärmskydd")</f>
        <v>Apple Watch 45mm – Härdat glas 9H – Super kvalitet 3D Skärmskydd</v>
      </c>
      <c r="F1472" s="1" t="s">
        <v>568</v>
      </c>
      <c r="G1472" s="1" t="s">
        <v>569</v>
      </c>
      <c r="H1472" s="1" t="s">
        <v>570</v>
      </c>
      <c r="I1472" s="1" t="s">
        <v>16</v>
      </c>
      <c r="J1472" s="1" t="s">
        <v>23</v>
      </c>
      <c r="K1472" s="1" t="s">
        <v>16</v>
      </c>
      <c r="L1472" s="1" t="s">
        <v>16</v>
      </c>
      <c r="M1472" s="1" t="s">
        <v>16</v>
      </c>
      <c r="N1472" s="1" t="s">
        <v>16</v>
      </c>
      <c r="O1472" s="1">
        <v>47.2</v>
      </c>
      <c r="P1472" s="1">
        <v>1.0</v>
      </c>
    </row>
    <row r="1473">
      <c r="A1473" s="1" t="s">
        <v>29</v>
      </c>
      <c r="B1473" s="1" t="s">
        <v>2663</v>
      </c>
      <c r="C1473" s="2" t="s">
        <v>2637</v>
      </c>
      <c r="D1473" s="1" t="s">
        <v>19</v>
      </c>
      <c r="E1473" s="3" t="str">
        <f>HYPERLINK("https://fyndiq.se/produkt/c6f3e47a88184e8d/", "2-Pack SAMSUNG A55 Skärmskydd - Härdat Glas 9H - Super kvalitet 3D")</f>
        <v>2-Pack SAMSUNG A55 Skärmskydd - Härdat Glas 9H - Super kvalitet 3D</v>
      </c>
      <c r="F1473" s="1" t="s">
        <v>83</v>
      </c>
      <c r="G1473" s="1" t="s">
        <v>84</v>
      </c>
      <c r="H1473" s="1" t="s">
        <v>85</v>
      </c>
      <c r="I1473" s="1" t="s">
        <v>16</v>
      </c>
      <c r="J1473" s="1" t="s">
        <v>23</v>
      </c>
      <c r="K1473" s="1" t="s">
        <v>16</v>
      </c>
      <c r="L1473" s="1" t="s">
        <v>16</v>
      </c>
      <c r="M1473" s="1" t="s">
        <v>16</v>
      </c>
      <c r="N1473" s="1" t="s">
        <v>16</v>
      </c>
      <c r="O1473" s="1">
        <v>63.2</v>
      </c>
      <c r="P1473" s="1">
        <v>1.0</v>
      </c>
    </row>
    <row r="1474">
      <c r="A1474" s="1" t="s">
        <v>29</v>
      </c>
      <c r="B1474" s="1" t="s">
        <v>2664</v>
      </c>
      <c r="C1474" s="2" t="s">
        <v>2637</v>
      </c>
      <c r="D1474" s="1" t="s">
        <v>19</v>
      </c>
      <c r="E1474" s="3" t="str">
        <f>HYPERLINK("https://fyndiq.se/produkt/56c72c0ba5f749b5/", "2-Pack SAMSUNG S24 Skärmskydd - Härdat Glas 9H - Super kvalitet 3D")</f>
        <v>2-Pack SAMSUNG S24 Skärmskydd - Härdat Glas 9H - Super kvalitet 3D</v>
      </c>
      <c r="F1474" s="1" t="s">
        <v>263</v>
      </c>
      <c r="G1474" s="1" t="s">
        <v>264</v>
      </c>
      <c r="H1474" s="1" t="s">
        <v>265</v>
      </c>
      <c r="I1474" s="1" t="s">
        <v>16</v>
      </c>
      <c r="J1474" s="1" t="s">
        <v>23</v>
      </c>
      <c r="K1474" s="1" t="s">
        <v>16</v>
      </c>
      <c r="L1474" s="1" t="s">
        <v>16</v>
      </c>
      <c r="M1474" s="1" t="s">
        <v>16</v>
      </c>
      <c r="N1474" s="1" t="s">
        <v>16</v>
      </c>
      <c r="O1474" s="1">
        <v>71.2</v>
      </c>
      <c r="P1474" s="1">
        <v>1.0</v>
      </c>
    </row>
    <row r="1475">
      <c r="A1475" s="1" t="s">
        <v>29</v>
      </c>
      <c r="B1475" s="1" t="s">
        <v>2665</v>
      </c>
      <c r="C1475" s="2" t="s">
        <v>2637</v>
      </c>
      <c r="D1475" s="1" t="s">
        <v>19</v>
      </c>
      <c r="E1475" s="3" t="str">
        <f>HYPERLINK("https://fyndiq.se/produkt/2477583187264ece/", "2-Pack Samsung S20 - 9H Härdat Glass - Top Kvalitet")</f>
        <v>2-Pack Samsung S20 - 9H Härdat Glass - Top Kvalitet</v>
      </c>
      <c r="F1475" s="1" t="s">
        <v>124</v>
      </c>
      <c r="G1475" s="1" t="s">
        <v>125</v>
      </c>
      <c r="H1475" s="1" t="s">
        <v>126</v>
      </c>
      <c r="I1475" s="1" t="s">
        <v>16</v>
      </c>
      <c r="J1475" s="1" t="s">
        <v>23</v>
      </c>
      <c r="K1475" s="1" t="s">
        <v>16</v>
      </c>
      <c r="L1475" s="1" t="s">
        <v>16</v>
      </c>
      <c r="M1475" s="1" t="s">
        <v>16</v>
      </c>
      <c r="N1475" s="1" t="s">
        <v>16</v>
      </c>
      <c r="O1475" s="1">
        <v>63.2</v>
      </c>
      <c r="P1475" s="1">
        <v>1.0</v>
      </c>
    </row>
    <row r="1476">
      <c r="A1476" s="1" t="s">
        <v>29</v>
      </c>
      <c r="B1476" s="1" t="s">
        <v>2666</v>
      </c>
      <c r="C1476" s="2" t="s">
        <v>2637</v>
      </c>
      <c r="D1476" s="1" t="s">
        <v>19</v>
      </c>
      <c r="E1476" s="3" t="str">
        <f>HYPERLINK("https://fyndiq.se/produkt/08a39fd2ea944add/", "2-Pack Apple Watch 45mm – Härdat glas 9H – Super kvalitet 3D")</f>
        <v>2-Pack Apple Watch 45mm – Härdat glas 9H – Super kvalitet 3D</v>
      </c>
      <c r="F1476" s="1" t="s">
        <v>921</v>
      </c>
      <c r="G1476" s="1" t="s">
        <v>922</v>
      </c>
      <c r="H1476" s="1" t="s">
        <v>923</v>
      </c>
      <c r="I1476" s="1" t="s">
        <v>16</v>
      </c>
      <c r="J1476" s="1" t="s">
        <v>23</v>
      </c>
      <c r="K1476" s="1" t="s">
        <v>16</v>
      </c>
      <c r="L1476" s="1" t="s">
        <v>16</v>
      </c>
      <c r="M1476" s="1" t="s">
        <v>16</v>
      </c>
      <c r="N1476" s="1" t="s">
        <v>16</v>
      </c>
      <c r="O1476" s="1">
        <v>55.2</v>
      </c>
      <c r="P1476" s="1">
        <v>1.0</v>
      </c>
    </row>
    <row r="1477">
      <c r="A1477" s="1" t="s">
        <v>29</v>
      </c>
      <c r="B1477" s="1" t="s">
        <v>2667</v>
      </c>
      <c r="C1477" s="2" t="s">
        <v>2637</v>
      </c>
      <c r="D1477" s="1" t="s">
        <v>19</v>
      </c>
      <c r="E1477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477" s="1" t="s">
        <v>388</v>
      </c>
      <c r="G1477" s="1" t="s">
        <v>389</v>
      </c>
      <c r="H1477" s="1" t="s">
        <v>390</v>
      </c>
      <c r="I1477" s="1" t="s">
        <v>16</v>
      </c>
      <c r="J1477" s="1" t="s">
        <v>23</v>
      </c>
      <c r="K1477" s="1" t="s">
        <v>16</v>
      </c>
      <c r="L1477" s="1" t="s">
        <v>16</v>
      </c>
      <c r="M1477" s="1" t="s">
        <v>16</v>
      </c>
      <c r="N1477" s="1" t="s">
        <v>16</v>
      </c>
      <c r="O1477" s="1">
        <v>63.2</v>
      </c>
      <c r="P1477" s="1">
        <v>1.0</v>
      </c>
    </row>
    <row r="1478">
      <c r="A1478" s="1" t="s">
        <v>29</v>
      </c>
      <c r="B1478" s="1" t="s">
        <v>2668</v>
      </c>
      <c r="C1478" s="2" t="s">
        <v>2637</v>
      </c>
      <c r="D1478" s="1" t="s">
        <v>19</v>
      </c>
      <c r="E1478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478" s="1" t="s">
        <v>163</v>
      </c>
      <c r="G1478" s="1" t="s">
        <v>164</v>
      </c>
      <c r="H1478" s="1" t="s">
        <v>165</v>
      </c>
      <c r="I1478" s="1" t="s">
        <v>16</v>
      </c>
      <c r="J1478" s="1" t="s">
        <v>23</v>
      </c>
      <c r="K1478" s="1" t="s">
        <v>16</v>
      </c>
      <c r="L1478" s="1" t="s">
        <v>16</v>
      </c>
      <c r="M1478" s="1" t="s">
        <v>16</v>
      </c>
      <c r="N1478" s="1" t="s">
        <v>16</v>
      </c>
      <c r="O1478" s="1">
        <v>63.2</v>
      </c>
      <c r="P1478" s="1">
        <v>1.0</v>
      </c>
    </row>
    <row r="1479">
      <c r="A1479" s="1" t="s">
        <v>29</v>
      </c>
      <c r="B1479" s="1" t="s">
        <v>2669</v>
      </c>
      <c r="C1479" s="2" t="s">
        <v>2637</v>
      </c>
      <c r="D1479" s="1" t="s">
        <v>19</v>
      </c>
      <c r="E1479" s="3" t="str">
        <f>HYPERLINK("https://fyndiq.se/produkt/a3447ab9f2f0417e/", "2-Pack Samsung S20 FE (4G) Skärmskydd &amp; 2-Pack linsskydd - Härdat Glas 9H - Super kvalitet 3D")</f>
        <v>2-Pack Samsung S20 FE (4G) Skärmskydd &amp; 2-Pack linsskydd - Härdat Glas 9H - Super kvalitet 3D</v>
      </c>
      <c r="F1479" s="1" t="s">
        <v>2670</v>
      </c>
      <c r="G1479" s="1" t="s">
        <v>2671</v>
      </c>
      <c r="H1479" s="1" t="s">
        <v>2672</v>
      </c>
      <c r="I1479" s="1" t="s">
        <v>16</v>
      </c>
      <c r="J1479" s="1" t="s">
        <v>23</v>
      </c>
      <c r="K1479" s="1" t="s">
        <v>16</v>
      </c>
      <c r="L1479" s="1" t="s">
        <v>16</v>
      </c>
      <c r="M1479" s="1" t="s">
        <v>16</v>
      </c>
      <c r="N1479" s="1" t="s">
        <v>16</v>
      </c>
      <c r="O1479" s="1">
        <v>79.2</v>
      </c>
      <c r="P1479" s="1">
        <v>1.0</v>
      </c>
    </row>
    <row r="1480">
      <c r="A1480" s="1" t="s">
        <v>29</v>
      </c>
      <c r="B1480" s="1" t="s">
        <v>2673</v>
      </c>
      <c r="C1480" s="2" t="s">
        <v>2637</v>
      </c>
      <c r="D1480" s="1" t="s">
        <v>19</v>
      </c>
      <c r="E1480" s="3" t="str">
        <f>HYPERLINK("https://fyndiq.se/produkt/fd11d4657f974267/", "Skärmskydd Samsung Galaxy S20 Ultra, härdat glas hög kvalitet.")</f>
        <v>Skärmskydd Samsung Galaxy S20 Ultra, härdat glas hög kvalitet.</v>
      </c>
      <c r="F1480" s="1" t="s">
        <v>2674</v>
      </c>
      <c r="G1480" s="1" t="s">
        <v>2675</v>
      </c>
      <c r="H1480" s="1" t="s">
        <v>2676</v>
      </c>
      <c r="I1480" s="1" t="s">
        <v>1230</v>
      </c>
      <c r="J1480" s="1" t="s">
        <v>23</v>
      </c>
      <c r="K1480" s="1" t="s">
        <v>16</v>
      </c>
      <c r="L1480" s="1" t="s">
        <v>16</v>
      </c>
      <c r="M1480" s="1" t="s">
        <v>16</v>
      </c>
      <c r="N1480" s="1" t="s">
        <v>16</v>
      </c>
      <c r="O1480" s="1">
        <v>63.2</v>
      </c>
      <c r="P1480" s="1">
        <v>1.0</v>
      </c>
    </row>
    <row r="1481">
      <c r="A1481" s="1" t="s">
        <v>29</v>
      </c>
      <c r="B1481" s="1" t="s">
        <v>2677</v>
      </c>
      <c r="C1481" s="2" t="s">
        <v>2637</v>
      </c>
      <c r="D1481" s="1" t="s">
        <v>19</v>
      </c>
      <c r="E1481" s="3" t="str">
        <f>HYPERLINK("https://fyndiq.se/produkt/c6f3e47a88184e8d/", "2-Pack SAMSUNG A55 Skärmskydd - Härdat Glas 9H - Super kvalitet 3D")</f>
        <v>2-Pack SAMSUNG A55 Skärmskydd - Härdat Glas 9H - Super kvalitet 3D</v>
      </c>
      <c r="F1481" s="1" t="s">
        <v>83</v>
      </c>
      <c r="G1481" s="1" t="s">
        <v>84</v>
      </c>
      <c r="H1481" s="1" t="s">
        <v>85</v>
      </c>
      <c r="I1481" s="1" t="s">
        <v>16</v>
      </c>
      <c r="J1481" s="1" t="s">
        <v>23</v>
      </c>
      <c r="K1481" s="1" t="s">
        <v>16</v>
      </c>
      <c r="L1481" s="1" t="s">
        <v>16</v>
      </c>
      <c r="M1481" s="1" t="s">
        <v>16</v>
      </c>
      <c r="N1481" s="1" t="s">
        <v>16</v>
      </c>
      <c r="O1481" s="1">
        <v>63.2</v>
      </c>
      <c r="P1481" s="1">
        <v>1.0</v>
      </c>
    </row>
    <row r="1482">
      <c r="A1482" s="1" t="s">
        <v>29</v>
      </c>
      <c r="B1482" s="1" t="s">
        <v>2678</v>
      </c>
      <c r="C1482" s="2" t="s">
        <v>2637</v>
      </c>
      <c r="D1482" s="1" t="s">
        <v>19</v>
      </c>
      <c r="E1482" s="3" t="str">
        <f>HYPERLINK("https://fyndiq.se/produkt/56c72c0ba5f749b5/", "2-Pack SAMSUNG S24 Skärmskydd - Härdat Glas 9H - Super kvalitet 3D")</f>
        <v>2-Pack SAMSUNG S24 Skärmskydd - Härdat Glas 9H - Super kvalitet 3D</v>
      </c>
      <c r="F1482" s="1" t="s">
        <v>263</v>
      </c>
      <c r="G1482" s="1" t="s">
        <v>264</v>
      </c>
      <c r="H1482" s="1" t="s">
        <v>265</v>
      </c>
      <c r="I1482" s="1" t="s">
        <v>16</v>
      </c>
      <c r="J1482" s="1" t="s">
        <v>23</v>
      </c>
      <c r="K1482" s="1" t="s">
        <v>16</v>
      </c>
      <c r="L1482" s="1" t="s">
        <v>16</v>
      </c>
      <c r="M1482" s="1" t="s">
        <v>16</v>
      </c>
      <c r="N1482" s="1" t="s">
        <v>16</v>
      </c>
      <c r="O1482" s="1">
        <v>71.2</v>
      </c>
      <c r="P1482" s="1">
        <v>1.0</v>
      </c>
    </row>
    <row r="1483">
      <c r="A1483" s="1" t="s">
        <v>29</v>
      </c>
      <c r="B1483" s="1" t="s">
        <v>2679</v>
      </c>
      <c r="C1483" s="2" t="s">
        <v>2637</v>
      </c>
      <c r="D1483" s="1" t="s">
        <v>19</v>
      </c>
      <c r="E1483" s="3" t="str">
        <f>HYPERLINK("https://fyndiq.se/produkt/4c221907d1254100/", "2-Pack Samsung A14 Skärmskydd - Härdat Glas 9H - Super kvalitet 3D")</f>
        <v>2-Pack Samsung A14 Skärmskydd - Härdat Glas 9H - Super kvalitet 3D</v>
      </c>
      <c r="F1483" s="1" t="s">
        <v>167</v>
      </c>
      <c r="G1483" s="1" t="s">
        <v>168</v>
      </c>
      <c r="H1483" s="1" t="s">
        <v>169</v>
      </c>
      <c r="I1483" s="1" t="s">
        <v>16</v>
      </c>
      <c r="J1483" s="1" t="s">
        <v>23</v>
      </c>
      <c r="K1483" s="1" t="s">
        <v>16</v>
      </c>
      <c r="L1483" s="1" t="s">
        <v>16</v>
      </c>
      <c r="M1483" s="1" t="s">
        <v>16</v>
      </c>
      <c r="N1483" s="1" t="s">
        <v>16</v>
      </c>
      <c r="O1483" s="1">
        <v>63.2</v>
      </c>
      <c r="P1483" s="1">
        <v>1.0</v>
      </c>
    </row>
    <row r="1484">
      <c r="A1484" s="1" t="s">
        <v>29</v>
      </c>
      <c r="B1484" s="1" t="s">
        <v>2680</v>
      </c>
      <c r="C1484" s="2" t="s">
        <v>2637</v>
      </c>
      <c r="D1484" s="1" t="s">
        <v>19</v>
      </c>
      <c r="E1484" s="3" t="str">
        <f>HYPERLINK("https://fyndiq.se/produkt/c26c9ffef37a436a/", "2-Pack Samsung A35 5G Skärmskydd i Härdat Glas")</f>
        <v>2-Pack Samsung A35 5G Skärmskydd i Härdat Glas</v>
      </c>
      <c r="F1484" s="1" t="s">
        <v>432</v>
      </c>
      <c r="G1484" s="1" t="s">
        <v>433</v>
      </c>
      <c r="H1484" s="1" t="s">
        <v>434</v>
      </c>
      <c r="I1484" s="1" t="s">
        <v>16</v>
      </c>
      <c r="J1484" s="1" t="s">
        <v>23</v>
      </c>
      <c r="K1484" s="1" t="s">
        <v>16</v>
      </c>
      <c r="L1484" s="1" t="s">
        <v>16</v>
      </c>
      <c r="M1484" s="1" t="s">
        <v>16</v>
      </c>
      <c r="N1484" s="1" t="s">
        <v>16</v>
      </c>
      <c r="O1484" s="1">
        <v>63.2</v>
      </c>
      <c r="P1484" s="1">
        <v>1.0</v>
      </c>
    </row>
    <row r="1485">
      <c r="A1485" s="1" t="s">
        <v>29</v>
      </c>
      <c r="B1485" s="1" t="s">
        <v>2681</v>
      </c>
      <c r="C1485" s="2" t="s">
        <v>2637</v>
      </c>
      <c r="D1485" s="1" t="s">
        <v>19</v>
      </c>
      <c r="E1485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485" s="1" t="s">
        <v>79</v>
      </c>
      <c r="G1485" s="1" t="s">
        <v>80</v>
      </c>
      <c r="H1485" s="1" t="s">
        <v>81</v>
      </c>
      <c r="I1485" s="1" t="s">
        <v>16</v>
      </c>
      <c r="J1485" s="1" t="s">
        <v>23</v>
      </c>
      <c r="K1485" s="1" t="s">
        <v>16</v>
      </c>
      <c r="L1485" s="1" t="s">
        <v>16</v>
      </c>
      <c r="M1485" s="1" t="s">
        <v>16</v>
      </c>
      <c r="N1485" s="1" t="s">
        <v>16</v>
      </c>
      <c r="O1485" s="1">
        <v>63.2</v>
      </c>
      <c r="P1485" s="1">
        <v>1.0</v>
      </c>
    </row>
    <row r="1486">
      <c r="A1486" s="1" t="s">
        <v>29</v>
      </c>
      <c r="B1486" s="1" t="s">
        <v>2682</v>
      </c>
      <c r="C1486" s="2" t="s">
        <v>2637</v>
      </c>
      <c r="D1486" s="1" t="s">
        <v>19</v>
      </c>
      <c r="E1486" s="3" t="str">
        <f>HYPERLINK("https://fyndiq.se/produkt/dfe28e565d2e4c8d/", "2 Pack Samsung S21 FE - 9H Härdat Glass - Super Kvalitet 3D")</f>
        <v>2 Pack Samsung S21 FE - 9H Härdat Glass - Super Kvalitet 3D</v>
      </c>
      <c r="F1486" s="1" t="s">
        <v>276</v>
      </c>
      <c r="G1486" s="1" t="s">
        <v>277</v>
      </c>
      <c r="H1486" s="1" t="s">
        <v>278</v>
      </c>
      <c r="I1486" s="1" t="s">
        <v>16</v>
      </c>
      <c r="J1486" s="1" t="s">
        <v>23</v>
      </c>
      <c r="K1486" s="1" t="s">
        <v>16</v>
      </c>
      <c r="L1486" s="1" t="s">
        <v>16</v>
      </c>
      <c r="M1486" s="1" t="s">
        <v>16</v>
      </c>
      <c r="N1486" s="1" t="s">
        <v>16</v>
      </c>
      <c r="O1486" s="1">
        <v>63.2</v>
      </c>
      <c r="P1486" s="1">
        <v>1.0</v>
      </c>
    </row>
    <row r="1487">
      <c r="A1487" s="1" t="s">
        <v>29</v>
      </c>
      <c r="B1487" s="1" t="s">
        <v>2683</v>
      </c>
      <c r="C1487" s="2" t="s">
        <v>2637</v>
      </c>
      <c r="D1487" s="1" t="s">
        <v>19</v>
      </c>
      <c r="E1487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87" s="1" t="s">
        <v>47</v>
      </c>
      <c r="G1487" s="2" t="s">
        <v>48</v>
      </c>
      <c r="H1487" s="1" t="s">
        <v>49</v>
      </c>
      <c r="I1487" s="1" t="s">
        <v>16</v>
      </c>
      <c r="J1487" s="1" t="s">
        <v>23</v>
      </c>
      <c r="K1487" s="1" t="s">
        <v>16</v>
      </c>
      <c r="L1487" s="1" t="s">
        <v>16</v>
      </c>
      <c r="M1487" s="1" t="s">
        <v>16</v>
      </c>
      <c r="N1487" s="1" t="s">
        <v>16</v>
      </c>
      <c r="O1487" s="1">
        <v>183.2</v>
      </c>
      <c r="P1487" s="1">
        <v>1.0</v>
      </c>
    </row>
    <row r="1488">
      <c r="A1488" s="1" t="s">
        <v>29</v>
      </c>
      <c r="B1488" s="1" t="s">
        <v>2684</v>
      </c>
      <c r="C1488" s="2" t="s">
        <v>2637</v>
      </c>
      <c r="D1488" s="1" t="s">
        <v>19</v>
      </c>
      <c r="E1488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1488" s="1" t="s">
        <v>2685</v>
      </c>
      <c r="G1488" s="1" t="s">
        <v>2686</v>
      </c>
      <c r="H1488" s="1" t="s">
        <v>2687</v>
      </c>
      <c r="I1488" s="1" t="s">
        <v>16</v>
      </c>
      <c r="J1488" s="1" t="s">
        <v>23</v>
      </c>
      <c r="K1488" s="1" t="s">
        <v>16</v>
      </c>
      <c r="L1488" s="1" t="s">
        <v>16</v>
      </c>
      <c r="M1488" s="1" t="s">
        <v>16</v>
      </c>
      <c r="N1488" s="1" t="s">
        <v>16</v>
      </c>
      <c r="O1488" s="1">
        <v>63.2</v>
      </c>
      <c r="P1488" s="1">
        <v>1.0</v>
      </c>
    </row>
    <row r="1489">
      <c r="A1489" s="1" t="s">
        <v>29</v>
      </c>
      <c r="B1489" s="1" t="s">
        <v>2688</v>
      </c>
      <c r="C1489" s="2" t="s">
        <v>2637</v>
      </c>
      <c r="D1489" s="1" t="s">
        <v>19</v>
      </c>
      <c r="E148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89" s="1" t="s">
        <v>47</v>
      </c>
      <c r="G1489" s="2" t="s">
        <v>48</v>
      </c>
      <c r="H1489" s="1" t="s">
        <v>49</v>
      </c>
      <c r="I1489" s="1" t="s">
        <v>16</v>
      </c>
      <c r="J1489" s="1" t="s">
        <v>23</v>
      </c>
      <c r="K1489" s="1" t="s">
        <v>16</v>
      </c>
      <c r="L1489" s="1" t="s">
        <v>16</v>
      </c>
      <c r="M1489" s="1" t="s">
        <v>16</v>
      </c>
      <c r="N1489" s="1" t="s">
        <v>16</v>
      </c>
      <c r="O1489" s="1">
        <v>183.2</v>
      </c>
      <c r="P1489" s="1">
        <v>1.0</v>
      </c>
    </row>
    <row r="1490">
      <c r="A1490" s="1" t="s">
        <v>29</v>
      </c>
      <c r="B1490" s="1" t="s">
        <v>2689</v>
      </c>
      <c r="C1490" s="2" t="s">
        <v>2637</v>
      </c>
      <c r="D1490" s="1" t="s">
        <v>19</v>
      </c>
      <c r="E1490" s="3" t="str">
        <f>HYPERLINK("https://fyndiq.se/produkt/56c72c0ba5f749b5/", "2-Pack SAMSUNG S24 Skärmskydd - Härdat Glas 9H - Super kvalitet 3D")</f>
        <v>2-Pack SAMSUNG S24 Skärmskydd - Härdat Glas 9H - Super kvalitet 3D</v>
      </c>
      <c r="F1490" s="1" t="s">
        <v>263</v>
      </c>
      <c r="G1490" s="1" t="s">
        <v>264</v>
      </c>
      <c r="H1490" s="1" t="s">
        <v>265</v>
      </c>
      <c r="I1490" s="1" t="s">
        <v>16</v>
      </c>
      <c r="J1490" s="1" t="s">
        <v>23</v>
      </c>
      <c r="K1490" s="1" t="s">
        <v>16</v>
      </c>
      <c r="L1490" s="1" t="s">
        <v>16</v>
      </c>
      <c r="M1490" s="1" t="s">
        <v>16</v>
      </c>
      <c r="N1490" s="1" t="s">
        <v>16</v>
      </c>
      <c r="O1490" s="1">
        <v>71.2</v>
      </c>
      <c r="P1490" s="1">
        <v>1.0</v>
      </c>
    </row>
    <row r="1491">
      <c r="A1491" s="1" t="s">
        <v>29</v>
      </c>
      <c r="B1491" s="1" t="s">
        <v>2690</v>
      </c>
      <c r="C1491" s="2" t="s">
        <v>2637</v>
      </c>
      <c r="D1491" s="1" t="s">
        <v>19</v>
      </c>
      <c r="E1491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491" s="1" t="s">
        <v>2115</v>
      </c>
      <c r="G1491" s="1" t="s">
        <v>2116</v>
      </c>
      <c r="H1491" s="1" t="s">
        <v>2117</v>
      </c>
      <c r="I1491" s="1" t="s">
        <v>16</v>
      </c>
      <c r="J1491" s="1" t="s">
        <v>23</v>
      </c>
      <c r="K1491" s="1" t="s">
        <v>16</v>
      </c>
      <c r="L1491" s="1" t="s">
        <v>16</v>
      </c>
      <c r="M1491" s="1" t="s">
        <v>16</v>
      </c>
      <c r="N1491" s="1" t="s">
        <v>16</v>
      </c>
      <c r="O1491" s="1">
        <v>87.2</v>
      </c>
      <c r="P1491" s="1">
        <v>1.0</v>
      </c>
    </row>
    <row r="1492">
      <c r="A1492" s="1" t="s">
        <v>29</v>
      </c>
      <c r="B1492" s="1" t="s">
        <v>2691</v>
      </c>
      <c r="C1492" s="2" t="s">
        <v>2637</v>
      </c>
      <c r="D1492" s="1" t="s">
        <v>19</v>
      </c>
      <c r="E149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492" s="1" t="s">
        <v>204</v>
      </c>
      <c r="G1492" s="1" t="s">
        <v>205</v>
      </c>
      <c r="H1492" s="1" t="s">
        <v>206</v>
      </c>
      <c r="I1492" s="1" t="s">
        <v>16</v>
      </c>
      <c r="J1492" s="1" t="s">
        <v>23</v>
      </c>
      <c r="K1492" s="1" t="s">
        <v>16</v>
      </c>
      <c r="L1492" s="1" t="s">
        <v>16</v>
      </c>
      <c r="M1492" s="1" t="s">
        <v>16</v>
      </c>
      <c r="N1492" s="1" t="s">
        <v>16</v>
      </c>
      <c r="O1492" s="1">
        <v>71.2</v>
      </c>
      <c r="P1492" s="1">
        <v>1.0</v>
      </c>
    </row>
    <row r="1493">
      <c r="A1493" s="1" t="s">
        <v>29</v>
      </c>
      <c r="B1493" s="1" t="s">
        <v>2692</v>
      </c>
      <c r="C1493" s="2" t="s">
        <v>2637</v>
      </c>
      <c r="D1493" s="1" t="s">
        <v>19</v>
      </c>
      <c r="E1493" s="3" t="str">
        <f t="shared" ref="E1493:E1494" si="16">HYPERLINK("https://fyndiq.se/produkt/475c886688e549fb/", "2-Pack SAMSUNG S24 ULTRA Skärmskydd - Härdat Glas 9H - Super kvalitet 3D")</f>
        <v>2-Pack SAMSUNG S24 ULTRA Skärmskydd - Härdat Glas 9H - Super kvalitet 3D</v>
      </c>
      <c r="F1493" s="1" t="s">
        <v>26</v>
      </c>
      <c r="G1493" s="1" t="s">
        <v>27</v>
      </c>
      <c r="H1493" s="1" t="s">
        <v>28</v>
      </c>
      <c r="I1493" s="1" t="s">
        <v>16</v>
      </c>
      <c r="J1493" s="1" t="s">
        <v>23</v>
      </c>
      <c r="K1493" s="1" t="s">
        <v>16</v>
      </c>
      <c r="L1493" s="1" t="s">
        <v>16</v>
      </c>
      <c r="M1493" s="1" t="s">
        <v>16</v>
      </c>
      <c r="N1493" s="1" t="s">
        <v>16</v>
      </c>
      <c r="O1493" s="1">
        <v>71.2</v>
      </c>
      <c r="P1493" s="1">
        <v>1.0</v>
      </c>
    </row>
    <row r="1494">
      <c r="A1494" s="1" t="s">
        <v>29</v>
      </c>
      <c r="B1494" s="1" t="s">
        <v>2693</v>
      </c>
      <c r="C1494" s="2" t="s">
        <v>2637</v>
      </c>
      <c r="D1494" s="1" t="s">
        <v>19</v>
      </c>
      <c r="E1494" s="3" t="str">
        <f t="shared" si="16"/>
        <v>2-Pack SAMSUNG S24 ULTRA Skärmskydd - Härdat Glas 9H - Super kvalitet 3D</v>
      </c>
      <c r="F1494" s="1" t="s">
        <v>26</v>
      </c>
      <c r="G1494" s="1" t="s">
        <v>27</v>
      </c>
      <c r="H1494" s="1" t="s">
        <v>28</v>
      </c>
      <c r="I1494" s="1" t="s">
        <v>16</v>
      </c>
      <c r="J1494" s="1" t="s">
        <v>23</v>
      </c>
      <c r="K1494" s="1" t="s">
        <v>16</v>
      </c>
      <c r="L1494" s="1" t="s">
        <v>16</v>
      </c>
      <c r="M1494" s="1" t="s">
        <v>16</v>
      </c>
      <c r="N1494" s="1" t="s">
        <v>16</v>
      </c>
      <c r="O1494" s="1">
        <v>71.2</v>
      </c>
      <c r="P1494" s="1">
        <v>1.0</v>
      </c>
    </row>
    <row r="1495">
      <c r="A1495" s="1" t="s">
        <v>29</v>
      </c>
      <c r="B1495" s="1" t="s">
        <v>2694</v>
      </c>
      <c r="C1495" s="2" t="s">
        <v>2637</v>
      </c>
      <c r="D1495" s="1" t="s">
        <v>19</v>
      </c>
      <c r="E1495" s="3" t="str">
        <f>HYPERLINK("https://fyndiq.se/produkt/97cbae7fc1944898/", "2-Pack SAMSUNG S24 Skärmskydd - Härdat Glas 9H - Super kvalitet 3D")</f>
        <v>2-Pack SAMSUNG S24 Skärmskydd - Härdat Glas 9H - Super kvalitet 3D</v>
      </c>
      <c r="F1495" s="1" t="s">
        <v>2695</v>
      </c>
      <c r="G1495" s="1" t="s">
        <v>2696</v>
      </c>
      <c r="H1495" s="1" t="s">
        <v>2697</v>
      </c>
      <c r="I1495" s="1" t="s">
        <v>16</v>
      </c>
      <c r="J1495" s="1" t="s">
        <v>23</v>
      </c>
      <c r="K1495" s="1" t="s">
        <v>16</v>
      </c>
      <c r="L1495" s="1" t="s">
        <v>16</v>
      </c>
      <c r="M1495" s="1" t="s">
        <v>16</v>
      </c>
      <c r="N1495" s="1" t="s">
        <v>16</v>
      </c>
      <c r="O1495" s="1">
        <v>71.2</v>
      </c>
      <c r="P1495" s="1">
        <v>1.0</v>
      </c>
    </row>
    <row r="1496">
      <c r="A1496" s="1" t="s">
        <v>29</v>
      </c>
      <c r="B1496" s="1" t="s">
        <v>2698</v>
      </c>
      <c r="C1496" s="2" t="s">
        <v>2637</v>
      </c>
      <c r="D1496" s="1" t="s">
        <v>19</v>
      </c>
      <c r="E1496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496" s="1" t="s">
        <v>2699</v>
      </c>
      <c r="G1496" s="1" t="s">
        <v>2700</v>
      </c>
      <c r="H1496" s="1" t="s">
        <v>2701</v>
      </c>
      <c r="I1496" s="1" t="s">
        <v>16</v>
      </c>
      <c r="J1496" s="1" t="s">
        <v>23</v>
      </c>
      <c r="K1496" s="1" t="s">
        <v>16</v>
      </c>
      <c r="L1496" s="1" t="s">
        <v>16</v>
      </c>
      <c r="M1496" s="1" t="s">
        <v>16</v>
      </c>
      <c r="N1496" s="1" t="s">
        <v>16</v>
      </c>
      <c r="O1496" s="1">
        <v>71.2</v>
      </c>
      <c r="P1496" s="1">
        <v>1.0</v>
      </c>
    </row>
    <row r="1497">
      <c r="A1497" s="1" t="s">
        <v>29</v>
      </c>
      <c r="B1497" s="1" t="s">
        <v>2702</v>
      </c>
      <c r="C1497" s="2" t="s">
        <v>2637</v>
      </c>
      <c r="D1497" s="1" t="s">
        <v>19</v>
      </c>
      <c r="E149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497" s="1" t="s">
        <v>977</v>
      </c>
      <c r="G1497" s="1" t="s">
        <v>978</v>
      </c>
      <c r="H1497" s="1" t="s">
        <v>979</v>
      </c>
      <c r="I1497" s="1" t="s">
        <v>16</v>
      </c>
      <c r="J1497" s="1" t="s">
        <v>23</v>
      </c>
      <c r="K1497" s="1" t="s">
        <v>16</v>
      </c>
      <c r="L1497" s="1" t="s">
        <v>16</v>
      </c>
      <c r="M1497" s="1" t="s">
        <v>16</v>
      </c>
      <c r="N1497" s="1" t="s">
        <v>16</v>
      </c>
      <c r="O1497" s="1">
        <v>63.2</v>
      </c>
      <c r="P1497" s="1">
        <v>1.0</v>
      </c>
    </row>
    <row r="1498">
      <c r="A1498" s="1" t="s">
        <v>29</v>
      </c>
      <c r="B1498" s="1" t="s">
        <v>2703</v>
      </c>
      <c r="C1498" s="2" t="s">
        <v>2637</v>
      </c>
      <c r="D1498" s="1" t="s">
        <v>19</v>
      </c>
      <c r="E1498" s="3" t="str">
        <f>HYPERLINK("https://fyndiq.se/produkt/34157794139f40c6/", "2-Pack Samsung S20 FE - 9H Härdat Glass - Top Kvalitet")</f>
        <v>2-Pack Samsung S20 FE - 9H Härdat Glass - Top Kvalitet</v>
      </c>
      <c r="F1498" s="1" t="s">
        <v>1640</v>
      </c>
      <c r="G1498" s="1" t="s">
        <v>1641</v>
      </c>
      <c r="H1498" s="1" t="s">
        <v>1642</v>
      </c>
      <c r="I1498" s="1" t="s">
        <v>16</v>
      </c>
      <c r="J1498" s="1" t="s">
        <v>23</v>
      </c>
      <c r="K1498" s="1" t="s">
        <v>16</v>
      </c>
      <c r="L1498" s="1" t="s">
        <v>16</v>
      </c>
      <c r="M1498" s="1" t="s">
        <v>16</v>
      </c>
      <c r="N1498" s="1" t="s">
        <v>16</v>
      </c>
      <c r="O1498" s="1">
        <v>63.2</v>
      </c>
      <c r="P1498" s="1">
        <v>1.0</v>
      </c>
    </row>
    <row r="1499">
      <c r="A1499" s="1" t="s">
        <v>29</v>
      </c>
      <c r="B1499" s="1" t="s">
        <v>2704</v>
      </c>
      <c r="C1499" s="2" t="s">
        <v>2637</v>
      </c>
      <c r="D1499" s="1" t="s">
        <v>19</v>
      </c>
      <c r="E1499" s="3" t="str">
        <f>HYPERLINK("https://fyndiq.se/produkt/56c72c0ba5f749b5/", "2-Pack SAMSUNG S24 Skärmskydd - Härdat Glas 9H - Super kvalitet 3D")</f>
        <v>2-Pack SAMSUNG S24 Skärmskydd - Härdat Glas 9H - Super kvalitet 3D</v>
      </c>
      <c r="F1499" s="1" t="s">
        <v>263</v>
      </c>
      <c r="G1499" s="1" t="s">
        <v>264</v>
      </c>
      <c r="H1499" s="1" t="s">
        <v>265</v>
      </c>
      <c r="I1499" s="1" t="s">
        <v>16</v>
      </c>
      <c r="J1499" s="1" t="s">
        <v>23</v>
      </c>
      <c r="K1499" s="1" t="s">
        <v>16</v>
      </c>
      <c r="L1499" s="1" t="s">
        <v>16</v>
      </c>
      <c r="M1499" s="1" t="s">
        <v>16</v>
      </c>
      <c r="N1499" s="1" t="s">
        <v>16</v>
      </c>
      <c r="O1499" s="1">
        <v>71.2</v>
      </c>
      <c r="P1499" s="1">
        <v>1.0</v>
      </c>
    </row>
    <row r="1500">
      <c r="A1500" s="1" t="s">
        <v>29</v>
      </c>
      <c r="B1500" s="1" t="s">
        <v>2705</v>
      </c>
      <c r="C1500" s="2" t="s">
        <v>2637</v>
      </c>
      <c r="D1500" s="1" t="s">
        <v>19</v>
      </c>
      <c r="E1500" s="3" t="str">
        <f>HYPERLINK("https://fyndiq.se/produkt/8a162916fdf246f7/", "2-Pack SAMSUNG S24 Skärmskydd - Härdat Glas 9H - Super kvalitet 3D")</f>
        <v>2-Pack SAMSUNG S24 Skärmskydd - Härdat Glas 9H - Super kvalitet 3D</v>
      </c>
      <c r="F1500" s="1" t="s">
        <v>714</v>
      </c>
      <c r="G1500" s="1" t="s">
        <v>715</v>
      </c>
      <c r="H1500" s="1" t="s">
        <v>716</v>
      </c>
      <c r="I1500" s="1" t="s">
        <v>16</v>
      </c>
      <c r="J1500" s="1" t="s">
        <v>23</v>
      </c>
      <c r="K1500" s="1" t="s">
        <v>16</v>
      </c>
      <c r="L1500" s="1" t="s">
        <v>16</v>
      </c>
      <c r="M1500" s="1" t="s">
        <v>16</v>
      </c>
      <c r="N1500" s="1" t="s">
        <v>16</v>
      </c>
      <c r="O1500" s="1">
        <v>71.2</v>
      </c>
      <c r="P1500" s="1">
        <v>1.0</v>
      </c>
    </row>
    <row r="1501">
      <c r="A1501" s="1" t="s">
        <v>29</v>
      </c>
      <c r="B1501" s="1" t="s">
        <v>2706</v>
      </c>
      <c r="C1501" s="2" t="s">
        <v>2637</v>
      </c>
      <c r="D1501" s="1" t="s">
        <v>19</v>
      </c>
      <c r="E1501" s="3" t="str">
        <f>HYPERLINK("https://fyndiq.se/produkt/dfe28e565d2e4c8d/", "2 Pack Samsung S21 FE - 9H Härdat Glass - Super Kvalitet 3D")</f>
        <v>2 Pack Samsung S21 FE - 9H Härdat Glass - Super Kvalitet 3D</v>
      </c>
      <c r="F1501" s="1" t="s">
        <v>276</v>
      </c>
      <c r="G1501" s="1" t="s">
        <v>277</v>
      </c>
      <c r="H1501" s="1" t="s">
        <v>278</v>
      </c>
      <c r="I1501" s="1" t="s">
        <v>16</v>
      </c>
      <c r="J1501" s="1" t="s">
        <v>23</v>
      </c>
      <c r="K1501" s="1" t="s">
        <v>16</v>
      </c>
      <c r="L1501" s="1" t="s">
        <v>16</v>
      </c>
      <c r="M1501" s="1" t="s">
        <v>16</v>
      </c>
      <c r="N1501" s="1" t="s">
        <v>16</v>
      </c>
      <c r="O1501" s="1">
        <v>63.2</v>
      </c>
      <c r="P1501" s="1">
        <v>1.0</v>
      </c>
    </row>
    <row r="1502">
      <c r="A1502" s="1" t="s">
        <v>29</v>
      </c>
      <c r="B1502" s="1" t="s">
        <v>2707</v>
      </c>
      <c r="C1502" s="2" t="s">
        <v>2637</v>
      </c>
      <c r="D1502" s="1" t="s">
        <v>19</v>
      </c>
      <c r="E1502" s="3" t="str">
        <f>HYPERLINK("https://fyndiq.se/produkt/7c990866bb87402c/", "2-Pack Xiaomi 11 Lite 5G NE - Härdat Glas 9H - Super kvalitet 3D")</f>
        <v>2-Pack Xiaomi 11 Lite 5G NE - Härdat Glas 9H - Super kvalitet 3D</v>
      </c>
      <c r="F1502" s="1" t="s">
        <v>544</v>
      </c>
      <c r="G1502" s="1" t="s">
        <v>545</v>
      </c>
      <c r="H1502" s="1" t="s">
        <v>546</v>
      </c>
      <c r="I1502" s="1" t="s">
        <v>16</v>
      </c>
      <c r="J1502" s="1" t="s">
        <v>23</v>
      </c>
      <c r="K1502" s="1" t="s">
        <v>16</v>
      </c>
      <c r="L1502" s="1" t="s">
        <v>16</v>
      </c>
      <c r="M1502" s="1" t="s">
        <v>16</v>
      </c>
      <c r="N1502" s="1" t="s">
        <v>16</v>
      </c>
      <c r="O1502" s="1">
        <v>63.2</v>
      </c>
      <c r="P1502" s="1">
        <v>1.0</v>
      </c>
    </row>
    <row r="1503">
      <c r="A1503" s="1" t="s">
        <v>29</v>
      </c>
      <c r="B1503" s="1" t="s">
        <v>2708</v>
      </c>
      <c r="C1503" s="2" t="s">
        <v>2637</v>
      </c>
      <c r="D1503" s="1" t="s">
        <v>19</v>
      </c>
      <c r="E1503" s="3" t="str">
        <f>HYPERLINK("https://fyndiq.se/produkt/8a162916fdf246f7/", "2-Pack SAMSUNG S24 Skärmskydd - Härdat Glas 9H - Super kvalitet 3D")</f>
        <v>2-Pack SAMSUNG S24 Skärmskydd - Härdat Glas 9H - Super kvalitet 3D</v>
      </c>
      <c r="F1503" s="1" t="s">
        <v>714</v>
      </c>
      <c r="G1503" s="1" t="s">
        <v>715</v>
      </c>
      <c r="H1503" s="1" t="s">
        <v>716</v>
      </c>
      <c r="I1503" s="1" t="s">
        <v>16</v>
      </c>
      <c r="J1503" s="1" t="s">
        <v>23</v>
      </c>
      <c r="K1503" s="1" t="s">
        <v>16</v>
      </c>
      <c r="L1503" s="1" t="s">
        <v>16</v>
      </c>
      <c r="M1503" s="1" t="s">
        <v>16</v>
      </c>
      <c r="N1503" s="1" t="s">
        <v>16</v>
      </c>
      <c r="O1503" s="1">
        <v>71.2</v>
      </c>
      <c r="P1503" s="1">
        <v>1.0</v>
      </c>
    </row>
    <row r="1504">
      <c r="A1504" s="1" t="s">
        <v>29</v>
      </c>
      <c r="B1504" s="1" t="s">
        <v>2709</v>
      </c>
      <c r="C1504" s="2" t="s">
        <v>2637</v>
      </c>
      <c r="D1504" s="1" t="s">
        <v>19</v>
      </c>
      <c r="E1504" s="3" t="str">
        <f>HYPERLINK("https://fyndiq.se/produkt/c64bbbf107e34309/", "2-Pack Huawei P30 - Härdat glas 9H – 3D Super kvalitet")</f>
        <v>2-Pack Huawei P30 - Härdat glas 9H – 3D Super kvalitet</v>
      </c>
      <c r="F1504" s="1" t="s">
        <v>845</v>
      </c>
      <c r="G1504" s="1" t="s">
        <v>846</v>
      </c>
      <c r="H1504" s="1" t="s">
        <v>847</v>
      </c>
      <c r="I1504" s="1" t="s">
        <v>16</v>
      </c>
      <c r="J1504" s="1" t="s">
        <v>23</v>
      </c>
      <c r="K1504" s="1" t="s">
        <v>16</v>
      </c>
      <c r="L1504" s="1" t="s">
        <v>16</v>
      </c>
      <c r="M1504" s="1" t="s">
        <v>16</v>
      </c>
      <c r="N1504" s="1" t="s">
        <v>16</v>
      </c>
      <c r="O1504" s="1">
        <v>71.2</v>
      </c>
      <c r="P1504" s="1">
        <v>1.0</v>
      </c>
    </row>
    <row r="1505">
      <c r="A1505" s="1" t="s">
        <v>29</v>
      </c>
      <c r="B1505" s="1" t="s">
        <v>2710</v>
      </c>
      <c r="C1505" s="2" t="s">
        <v>2637</v>
      </c>
      <c r="D1505" s="1" t="s">
        <v>19</v>
      </c>
      <c r="E150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505" s="1" t="s">
        <v>183</v>
      </c>
      <c r="G1505" s="1" t="s">
        <v>184</v>
      </c>
      <c r="H1505" s="1" t="s">
        <v>185</v>
      </c>
      <c r="I1505" s="1" t="s">
        <v>16</v>
      </c>
      <c r="J1505" s="1" t="s">
        <v>23</v>
      </c>
      <c r="K1505" s="1" t="s">
        <v>16</v>
      </c>
      <c r="L1505" s="1" t="s">
        <v>16</v>
      </c>
      <c r="M1505" s="1" t="s">
        <v>16</v>
      </c>
      <c r="N1505" s="1" t="s">
        <v>16</v>
      </c>
      <c r="O1505" s="1">
        <v>71.2</v>
      </c>
      <c r="P1505" s="1">
        <v>1.0</v>
      </c>
    </row>
    <row r="1506">
      <c r="A1506" s="1" t="s">
        <v>29</v>
      </c>
      <c r="B1506" s="1" t="s">
        <v>2711</v>
      </c>
      <c r="C1506" s="2" t="s">
        <v>2637</v>
      </c>
      <c r="D1506" s="1" t="s">
        <v>19</v>
      </c>
      <c r="E1506" s="3" t="str">
        <f>HYPERLINK("https://fyndiq.se/produkt/1680a3aea19a4558/", "2-Pack Samsung S20 Skärmskydd - Härdat Glas 9H - Super kvalitet 3D")</f>
        <v>2-Pack Samsung S20 Skärmskydd - Härdat Glas 9H - Super kvalitet 3D</v>
      </c>
      <c r="F1506" s="1" t="s">
        <v>755</v>
      </c>
      <c r="G1506" s="1" t="s">
        <v>756</v>
      </c>
      <c r="H1506" s="1" t="s">
        <v>757</v>
      </c>
      <c r="I1506" s="1" t="s">
        <v>16</v>
      </c>
      <c r="J1506" s="1" t="s">
        <v>23</v>
      </c>
      <c r="K1506" s="1" t="s">
        <v>16</v>
      </c>
      <c r="L1506" s="1" t="s">
        <v>16</v>
      </c>
      <c r="M1506" s="1" t="s">
        <v>16</v>
      </c>
      <c r="N1506" s="1" t="s">
        <v>16</v>
      </c>
      <c r="O1506" s="1">
        <v>63.2</v>
      </c>
      <c r="P1506" s="1">
        <v>2.0</v>
      </c>
    </row>
    <row r="1507">
      <c r="A1507" s="1" t="s">
        <v>29</v>
      </c>
      <c r="B1507" s="1" t="s">
        <v>2712</v>
      </c>
      <c r="C1507" s="2" t="s">
        <v>2637</v>
      </c>
      <c r="D1507" s="1" t="s">
        <v>19</v>
      </c>
      <c r="E1507" s="3" t="str">
        <f>HYPERLINK("https://fyndiq.se/produkt/17eb3a8226844bc8/", "2-Pack Sony Xperia 1 III - Härdat glas 9H - Super Kvalitet 3D")</f>
        <v>2-Pack Sony Xperia 1 III - Härdat glas 9H - Super Kvalitet 3D</v>
      </c>
      <c r="F1507" s="1" t="s">
        <v>2344</v>
      </c>
      <c r="G1507" s="1" t="s">
        <v>2345</v>
      </c>
      <c r="H1507" s="1" t="s">
        <v>2346</v>
      </c>
      <c r="I1507" s="1" t="s">
        <v>16</v>
      </c>
      <c r="J1507" s="1" t="s">
        <v>23</v>
      </c>
      <c r="K1507" s="1" t="s">
        <v>16</v>
      </c>
      <c r="L1507" s="1" t="s">
        <v>16</v>
      </c>
      <c r="M1507" s="1" t="s">
        <v>16</v>
      </c>
      <c r="N1507" s="1" t="s">
        <v>16</v>
      </c>
      <c r="O1507" s="1">
        <v>63.2</v>
      </c>
      <c r="P1507" s="1">
        <v>1.0</v>
      </c>
    </row>
    <row r="1508">
      <c r="A1508" s="1" t="s">
        <v>29</v>
      </c>
      <c r="B1508" s="1" t="s">
        <v>2713</v>
      </c>
      <c r="C1508" s="2" t="s">
        <v>2637</v>
      </c>
      <c r="D1508" s="1" t="s">
        <v>19</v>
      </c>
      <c r="E1508" s="3" t="str">
        <f>HYPERLINK("https://fyndiq.se/produkt/1c45ce9e8f734218/", "1-Pack XIAOMI POCO X3 PRO Skärmskydd - Härdat Glas 9H - Super kvalitet 3D")</f>
        <v>1-Pack XIAOMI POCO X3 PRO Skärmskydd - Härdat Glas 9H - Super kvalitet 3D</v>
      </c>
      <c r="F1508" s="1" t="s">
        <v>2714</v>
      </c>
      <c r="G1508" s="1" t="s">
        <v>2715</v>
      </c>
      <c r="H1508" s="1" t="s">
        <v>2716</v>
      </c>
      <c r="I1508" s="1" t="s">
        <v>16</v>
      </c>
      <c r="J1508" s="1" t="s">
        <v>23</v>
      </c>
      <c r="K1508" s="1" t="s">
        <v>16</v>
      </c>
      <c r="L1508" s="1" t="s">
        <v>16</v>
      </c>
      <c r="M1508" s="1" t="s">
        <v>16</v>
      </c>
      <c r="N1508" s="1" t="s">
        <v>16</v>
      </c>
      <c r="O1508" s="1">
        <v>55.2</v>
      </c>
      <c r="P1508" s="1">
        <v>1.0</v>
      </c>
    </row>
    <row r="1509">
      <c r="A1509" s="1" t="s">
        <v>29</v>
      </c>
      <c r="B1509" s="1" t="s">
        <v>2717</v>
      </c>
      <c r="C1509" s="2" t="s">
        <v>2637</v>
      </c>
      <c r="D1509" s="1" t="s">
        <v>19</v>
      </c>
      <c r="E1509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509" s="1" t="s">
        <v>71</v>
      </c>
      <c r="G1509" s="1" t="s">
        <v>72</v>
      </c>
      <c r="H1509" s="1" t="s">
        <v>73</v>
      </c>
      <c r="I1509" s="1" t="s">
        <v>16</v>
      </c>
      <c r="J1509" s="1" t="s">
        <v>23</v>
      </c>
      <c r="K1509" s="1" t="s">
        <v>16</v>
      </c>
      <c r="L1509" s="1" t="s">
        <v>16</v>
      </c>
      <c r="M1509" s="1" t="s">
        <v>16</v>
      </c>
      <c r="N1509" s="1" t="s">
        <v>16</v>
      </c>
      <c r="O1509" s="1">
        <v>63.2</v>
      </c>
      <c r="P1509" s="1">
        <v>1.0</v>
      </c>
    </row>
    <row r="1510">
      <c r="A1510" s="1" t="s">
        <v>29</v>
      </c>
      <c r="B1510" s="1" t="s">
        <v>2718</v>
      </c>
      <c r="C1510" s="2" t="s">
        <v>2637</v>
      </c>
      <c r="D1510" s="1" t="s">
        <v>19</v>
      </c>
      <c r="E1510" s="3" t="str">
        <f>HYPERLINK("https://fyndiq.se/produkt/abcb18d2b1094266/", "2 Pack Samsung S21 5G - Härdat Glas 9H - Super Kvalitet 3D")</f>
        <v>2 Pack Samsung S21 5G - Härdat Glas 9H - Super Kvalitet 3D</v>
      </c>
      <c r="F1510" s="1" t="s">
        <v>2719</v>
      </c>
      <c r="G1510" s="1" t="s">
        <v>2720</v>
      </c>
      <c r="H1510" s="1" t="s">
        <v>2721</v>
      </c>
      <c r="I1510" s="1" t="s">
        <v>16</v>
      </c>
      <c r="J1510" s="1" t="s">
        <v>23</v>
      </c>
      <c r="K1510" s="1" t="s">
        <v>16</v>
      </c>
      <c r="L1510" s="1" t="s">
        <v>16</v>
      </c>
      <c r="M1510" s="1" t="s">
        <v>16</v>
      </c>
      <c r="N1510" s="1" t="s">
        <v>16</v>
      </c>
      <c r="O1510" s="1">
        <v>63.2</v>
      </c>
      <c r="P1510" s="1">
        <v>1.0</v>
      </c>
    </row>
    <row r="1511">
      <c r="A1511" s="1" t="s">
        <v>29</v>
      </c>
      <c r="B1511" s="1" t="s">
        <v>2722</v>
      </c>
      <c r="C1511" s="2" t="s">
        <v>2637</v>
      </c>
      <c r="D1511" s="1" t="s">
        <v>19</v>
      </c>
      <c r="E1511" s="3" t="str">
        <f>HYPERLINK("https://fyndiq.se/produkt/af870a31a79844b8/", "iPhone 8 Plus Svart - Härdat Glas 9H - Super Kvalitet 3D")</f>
        <v>iPhone 8 Plus Svart - Härdat Glas 9H - Super Kvalitet 3D</v>
      </c>
      <c r="F1511" s="1" t="s">
        <v>2723</v>
      </c>
      <c r="G1511" s="1" t="s">
        <v>2724</v>
      </c>
      <c r="H1511" s="1" t="s">
        <v>2725</v>
      </c>
      <c r="I1511" s="1" t="s">
        <v>16</v>
      </c>
      <c r="J1511" s="1" t="s">
        <v>23</v>
      </c>
      <c r="K1511" s="1" t="s">
        <v>16</v>
      </c>
      <c r="L1511" s="1" t="s">
        <v>16</v>
      </c>
      <c r="M1511" s="1" t="s">
        <v>16</v>
      </c>
      <c r="N1511" s="1" t="s">
        <v>16</v>
      </c>
      <c r="O1511" s="1">
        <v>47.2</v>
      </c>
      <c r="P1511" s="1">
        <v>1.0</v>
      </c>
    </row>
    <row r="1512">
      <c r="A1512" s="1" t="s">
        <v>29</v>
      </c>
      <c r="B1512" s="1" t="s">
        <v>2726</v>
      </c>
      <c r="C1512" s="2" t="s">
        <v>2637</v>
      </c>
      <c r="D1512" s="1" t="s">
        <v>19</v>
      </c>
      <c r="E1512" s="3" t="str">
        <f>HYPERLINK("https://fyndiq.se/produkt/416415a768684efb/", "2-Pack Samsung Galaxy S21 5G - 9H Härdat Glas - HD")</f>
        <v>2-Pack Samsung Galaxy S21 5G - 9H Härdat Glas - HD</v>
      </c>
      <c r="F1512" s="1" t="s">
        <v>39</v>
      </c>
      <c r="G1512" s="1" t="s">
        <v>40</v>
      </c>
      <c r="H1512" s="1" t="s">
        <v>41</v>
      </c>
      <c r="I1512" s="1" t="s">
        <v>16</v>
      </c>
      <c r="J1512" s="1" t="s">
        <v>23</v>
      </c>
      <c r="K1512" s="1" t="s">
        <v>16</v>
      </c>
      <c r="L1512" s="1" t="s">
        <v>16</v>
      </c>
      <c r="M1512" s="1" t="s">
        <v>16</v>
      </c>
      <c r="N1512" s="1" t="s">
        <v>16</v>
      </c>
      <c r="O1512" s="1">
        <v>63.2</v>
      </c>
      <c r="P1512" s="1">
        <v>1.0</v>
      </c>
    </row>
    <row r="1513">
      <c r="A1513" s="1" t="s">
        <v>29</v>
      </c>
      <c r="B1513" s="1" t="s">
        <v>2727</v>
      </c>
      <c r="C1513" s="2" t="s">
        <v>2637</v>
      </c>
      <c r="D1513" s="1" t="s">
        <v>19</v>
      </c>
      <c r="E1513" s="3" t="str">
        <f>HYPERLINK("https://fyndiq.se/produkt/c6f3e47a88184e8d/", "2-Pack SAMSUNG A55 Skärmskydd - Härdat Glas 9H - Super kvalitet 3D")</f>
        <v>2-Pack SAMSUNG A55 Skärmskydd - Härdat Glas 9H - Super kvalitet 3D</v>
      </c>
      <c r="F1513" s="1" t="s">
        <v>83</v>
      </c>
      <c r="G1513" s="1" t="s">
        <v>84</v>
      </c>
      <c r="H1513" s="1" t="s">
        <v>85</v>
      </c>
      <c r="I1513" s="1" t="s">
        <v>16</v>
      </c>
      <c r="J1513" s="1" t="s">
        <v>23</v>
      </c>
      <c r="K1513" s="1" t="s">
        <v>16</v>
      </c>
      <c r="L1513" s="1" t="s">
        <v>16</v>
      </c>
      <c r="M1513" s="1" t="s">
        <v>16</v>
      </c>
      <c r="N1513" s="1" t="s">
        <v>16</v>
      </c>
      <c r="O1513" s="1">
        <v>63.2</v>
      </c>
      <c r="P1513" s="1">
        <v>1.0</v>
      </c>
    </row>
    <row r="1514">
      <c r="A1514" s="1" t="s">
        <v>29</v>
      </c>
      <c r="B1514" s="1" t="s">
        <v>2728</v>
      </c>
      <c r="C1514" s="2" t="s">
        <v>2637</v>
      </c>
      <c r="D1514" s="1" t="s">
        <v>19</v>
      </c>
      <c r="E1514" s="3" t="str">
        <f>HYPERLINK("https://fyndiq.se/produkt/925ae49423884615/", "2-Pack Samsung S22 Ultra Skärmskydd &amp; 1-Pack linsskydd -9H GLAS")</f>
        <v>2-Pack Samsung S22 Ultra Skärmskydd &amp; 1-Pack linsskydd -9H GLAS</v>
      </c>
      <c r="F1514" s="1" t="s">
        <v>335</v>
      </c>
      <c r="G1514" s="1" t="s">
        <v>336</v>
      </c>
      <c r="H1514" s="1" t="s">
        <v>337</v>
      </c>
      <c r="I1514" s="1" t="s">
        <v>16</v>
      </c>
      <c r="J1514" s="1" t="s">
        <v>23</v>
      </c>
      <c r="K1514" s="1" t="s">
        <v>16</v>
      </c>
      <c r="L1514" s="1" t="s">
        <v>16</v>
      </c>
      <c r="M1514" s="1" t="s">
        <v>16</v>
      </c>
      <c r="N1514" s="1" t="s">
        <v>16</v>
      </c>
      <c r="O1514" s="1">
        <v>71.2</v>
      </c>
      <c r="P1514" s="1">
        <v>1.0</v>
      </c>
    </row>
    <row r="1515">
      <c r="A1515" s="1" t="s">
        <v>29</v>
      </c>
      <c r="B1515" s="1" t="s">
        <v>2729</v>
      </c>
      <c r="C1515" s="2" t="s">
        <v>2637</v>
      </c>
      <c r="D1515" s="1" t="s">
        <v>19</v>
      </c>
      <c r="E1515" s="3" t="str">
        <f>HYPERLINK("https://fyndiq.se/produkt/639f77599d7b4594/", "2-Pack Samsung Galaxy A14 (5G) - Härdat Glas 9H - Super Kvalitet 3D Skärmskydd")</f>
        <v>2-Pack Samsung Galaxy A14 (5G) - Härdat Glas 9H - Super Kvalitet 3D Skärmskydd</v>
      </c>
      <c r="F1515" s="1" t="s">
        <v>2730</v>
      </c>
      <c r="G1515" s="1" t="s">
        <v>2731</v>
      </c>
      <c r="H1515" s="1" t="s">
        <v>2732</v>
      </c>
      <c r="I1515" s="1" t="s">
        <v>16</v>
      </c>
      <c r="J1515" s="1" t="s">
        <v>23</v>
      </c>
      <c r="K1515" s="1" t="s">
        <v>16</v>
      </c>
      <c r="L1515" s="1" t="s">
        <v>16</v>
      </c>
      <c r="M1515" s="1" t="s">
        <v>16</v>
      </c>
      <c r="N1515" s="1" t="s">
        <v>16</v>
      </c>
      <c r="O1515" s="1">
        <v>63.2</v>
      </c>
      <c r="P1515" s="1">
        <v>1.0</v>
      </c>
    </row>
    <row r="1516">
      <c r="A1516" s="1" t="s">
        <v>29</v>
      </c>
      <c r="B1516" s="1" t="s">
        <v>2733</v>
      </c>
      <c r="C1516" s="2" t="s">
        <v>2637</v>
      </c>
      <c r="D1516" s="1" t="s">
        <v>19</v>
      </c>
      <c r="E1516" s="3" t="str">
        <f>HYPERLINK("https://fyndiq.se/produkt/b96aad9902754ebc/", "2-Pack Samsung S23 FE - 9H Härdat Glass - Super Kvalitet 3D")</f>
        <v>2-Pack Samsung S23 FE - 9H Härdat Glass - Super Kvalitet 3D</v>
      </c>
      <c r="F1516" s="1" t="s">
        <v>67</v>
      </c>
      <c r="G1516" s="1" t="s">
        <v>68</v>
      </c>
      <c r="H1516" s="1" t="s">
        <v>69</v>
      </c>
      <c r="I1516" s="1" t="s">
        <v>16</v>
      </c>
      <c r="J1516" s="1" t="s">
        <v>23</v>
      </c>
      <c r="K1516" s="1" t="s">
        <v>16</v>
      </c>
      <c r="L1516" s="1" t="s">
        <v>16</v>
      </c>
      <c r="M1516" s="1" t="s">
        <v>16</v>
      </c>
      <c r="N1516" s="1" t="s">
        <v>16</v>
      </c>
      <c r="O1516" s="1">
        <v>63.2</v>
      </c>
      <c r="P1516" s="1">
        <v>1.0</v>
      </c>
    </row>
    <row r="1517">
      <c r="A1517" s="1" t="s">
        <v>29</v>
      </c>
      <c r="B1517" s="1" t="s">
        <v>2734</v>
      </c>
      <c r="C1517" s="2" t="s">
        <v>2637</v>
      </c>
      <c r="D1517" s="1" t="s">
        <v>19</v>
      </c>
      <c r="E1517" s="3" t="str">
        <f>HYPERLINK("https://fyndiq.se/produkt/416415a768684efb/", "2-Pack Samsung Galaxy S21 5G - 9H Härdat Glas - HD")</f>
        <v>2-Pack Samsung Galaxy S21 5G - 9H Härdat Glas - HD</v>
      </c>
      <c r="F1517" s="1" t="s">
        <v>39</v>
      </c>
      <c r="G1517" s="1" t="s">
        <v>40</v>
      </c>
      <c r="H1517" s="1" t="s">
        <v>41</v>
      </c>
      <c r="I1517" s="1" t="s">
        <v>16</v>
      </c>
      <c r="J1517" s="1" t="s">
        <v>23</v>
      </c>
      <c r="K1517" s="1" t="s">
        <v>16</v>
      </c>
      <c r="L1517" s="1" t="s">
        <v>16</v>
      </c>
      <c r="M1517" s="1" t="s">
        <v>16</v>
      </c>
      <c r="N1517" s="1" t="s">
        <v>16</v>
      </c>
      <c r="O1517" s="1">
        <v>63.2</v>
      </c>
      <c r="P1517" s="1">
        <v>1.0</v>
      </c>
    </row>
    <row r="1518">
      <c r="A1518" s="1" t="s">
        <v>29</v>
      </c>
      <c r="B1518" s="1" t="s">
        <v>2735</v>
      </c>
      <c r="C1518" s="2" t="s">
        <v>2637</v>
      </c>
      <c r="D1518" s="1" t="s">
        <v>19</v>
      </c>
      <c r="E151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18" s="1" t="s">
        <v>258</v>
      </c>
      <c r="G1518" s="1" t="s">
        <v>259</v>
      </c>
      <c r="H1518" s="1" t="s">
        <v>260</v>
      </c>
      <c r="I1518" s="1" t="s">
        <v>16</v>
      </c>
      <c r="J1518" s="1" t="s">
        <v>23</v>
      </c>
      <c r="K1518" s="1" t="s">
        <v>16</v>
      </c>
      <c r="L1518" s="1" t="s">
        <v>16</v>
      </c>
      <c r="M1518" s="1" t="s">
        <v>16</v>
      </c>
      <c r="N1518" s="1" t="s">
        <v>16</v>
      </c>
      <c r="O1518" s="1">
        <v>63.2</v>
      </c>
      <c r="P1518" s="1">
        <v>1.0</v>
      </c>
    </row>
    <row r="1519">
      <c r="A1519" s="1" t="s">
        <v>29</v>
      </c>
      <c r="B1519" s="1" t="s">
        <v>2736</v>
      </c>
      <c r="C1519" s="2" t="s">
        <v>2637</v>
      </c>
      <c r="D1519" s="1" t="s">
        <v>19</v>
      </c>
      <c r="E1519" s="3" t="str">
        <f>HYPERLINK("https://fyndiq.se/produkt/cee4923897494c37/", "2-Pack Xiaomi 10T Lite 5G - Härdat glas 9H - Super kvalitet 3D")</f>
        <v>2-Pack Xiaomi 10T Lite 5G - Härdat glas 9H - Super kvalitet 3D</v>
      </c>
      <c r="F1519" s="1" t="s">
        <v>2737</v>
      </c>
      <c r="G1519" s="1" t="s">
        <v>2738</v>
      </c>
      <c r="H1519" s="1" t="s">
        <v>2739</v>
      </c>
      <c r="I1519" s="1" t="s">
        <v>16</v>
      </c>
      <c r="J1519" s="1" t="s">
        <v>23</v>
      </c>
      <c r="K1519" s="1" t="s">
        <v>16</v>
      </c>
      <c r="L1519" s="1" t="s">
        <v>16</v>
      </c>
      <c r="M1519" s="1" t="s">
        <v>16</v>
      </c>
      <c r="N1519" s="1" t="s">
        <v>16</v>
      </c>
      <c r="O1519" s="1">
        <v>63.2</v>
      </c>
      <c r="P1519" s="1">
        <v>1.0</v>
      </c>
    </row>
    <row r="1520">
      <c r="A1520" s="1" t="s">
        <v>29</v>
      </c>
      <c r="B1520" s="1" t="s">
        <v>2740</v>
      </c>
      <c r="C1520" s="2" t="s">
        <v>2637</v>
      </c>
      <c r="D1520" s="1" t="s">
        <v>19</v>
      </c>
      <c r="E1520" s="3" t="str">
        <f t="shared" ref="E1520:E1521" si="17">HYPERLINK("https://fyndiq.se/produkt/c6f3e47a88184e8d/", "2-Pack SAMSUNG A55 Skärmskydd - Härdat Glas 9H - Super kvalitet 3D")</f>
        <v>2-Pack SAMSUNG A55 Skärmskydd - Härdat Glas 9H - Super kvalitet 3D</v>
      </c>
      <c r="F1520" s="1" t="s">
        <v>83</v>
      </c>
      <c r="G1520" s="1" t="s">
        <v>84</v>
      </c>
      <c r="H1520" s="1" t="s">
        <v>85</v>
      </c>
      <c r="I1520" s="1" t="s">
        <v>16</v>
      </c>
      <c r="J1520" s="1" t="s">
        <v>23</v>
      </c>
      <c r="K1520" s="1" t="s">
        <v>16</v>
      </c>
      <c r="L1520" s="1" t="s">
        <v>16</v>
      </c>
      <c r="M1520" s="1" t="s">
        <v>16</v>
      </c>
      <c r="N1520" s="1" t="s">
        <v>16</v>
      </c>
      <c r="O1520" s="1">
        <v>63.2</v>
      </c>
      <c r="P1520" s="1">
        <v>1.0</v>
      </c>
    </row>
    <row r="1521">
      <c r="A1521" s="1" t="s">
        <v>29</v>
      </c>
      <c r="B1521" s="1" t="s">
        <v>2741</v>
      </c>
      <c r="C1521" s="2" t="s">
        <v>2637</v>
      </c>
      <c r="D1521" s="1" t="s">
        <v>19</v>
      </c>
      <c r="E1521" s="3" t="str">
        <f t="shared" si="17"/>
        <v>2-Pack SAMSUNG A55 Skärmskydd - Härdat Glas 9H - Super kvalitet 3D</v>
      </c>
      <c r="F1521" s="1" t="s">
        <v>83</v>
      </c>
      <c r="G1521" s="1" t="s">
        <v>84</v>
      </c>
      <c r="H1521" s="1" t="s">
        <v>85</v>
      </c>
      <c r="I1521" s="1" t="s">
        <v>16</v>
      </c>
      <c r="J1521" s="1" t="s">
        <v>23</v>
      </c>
      <c r="K1521" s="1" t="s">
        <v>16</v>
      </c>
      <c r="L1521" s="1" t="s">
        <v>16</v>
      </c>
      <c r="M1521" s="1" t="s">
        <v>16</v>
      </c>
      <c r="N1521" s="1" t="s">
        <v>16</v>
      </c>
      <c r="O1521" s="1">
        <v>63.2</v>
      </c>
      <c r="P1521" s="1">
        <v>2.0</v>
      </c>
    </row>
    <row r="1522">
      <c r="A1522" s="1" t="s">
        <v>29</v>
      </c>
      <c r="B1522" s="1" t="s">
        <v>2742</v>
      </c>
      <c r="C1522" s="2" t="s">
        <v>2637</v>
      </c>
      <c r="D1522" s="1" t="s">
        <v>19</v>
      </c>
      <c r="E1522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1522" s="1" t="s">
        <v>1664</v>
      </c>
      <c r="G1522" s="1" t="s">
        <v>1665</v>
      </c>
      <c r="H1522" s="1" t="s">
        <v>1666</v>
      </c>
      <c r="I1522" s="1" t="s">
        <v>16</v>
      </c>
      <c r="J1522" s="1" t="s">
        <v>23</v>
      </c>
      <c r="K1522" s="1" t="s">
        <v>16</v>
      </c>
      <c r="L1522" s="1" t="s">
        <v>16</v>
      </c>
      <c r="M1522" s="1" t="s">
        <v>16</v>
      </c>
      <c r="N1522" s="1" t="s">
        <v>16</v>
      </c>
      <c r="O1522" s="1">
        <v>71.2</v>
      </c>
      <c r="P1522" s="1">
        <v>1.0</v>
      </c>
    </row>
    <row r="1523">
      <c r="A1523" s="1" t="s">
        <v>29</v>
      </c>
      <c r="B1523" s="1" t="s">
        <v>2743</v>
      </c>
      <c r="C1523" s="2" t="s">
        <v>2637</v>
      </c>
      <c r="D1523" s="1" t="s">
        <v>19</v>
      </c>
      <c r="E1523" s="3" t="str">
        <f>HYPERLINK("https://fyndiq.se/produkt/13e76851ca504320/", "2-Pack Samsung Galaxy S22 Ultra - Härdat glas 9H - Top kvalitet")</f>
        <v>2-Pack Samsung Galaxy S22 Ultra - Härdat glas 9H - Top kvalitet</v>
      </c>
      <c r="F1523" s="1" t="s">
        <v>140</v>
      </c>
      <c r="G1523" s="1" t="s">
        <v>141</v>
      </c>
      <c r="H1523" s="1" t="s">
        <v>142</v>
      </c>
      <c r="I1523" s="1" t="s">
        <v>16</v>
      </c>
      <c r="J1523" s="1" t="s">
        <v>23</v>
      </c>
      <c r="K1523" s="1" t="s">
        <v>16</v>
      </c>
      <c r="L1523" s="1" t="s">
        <v>16</v>
      </c>
      <c r="M1523" s="1" t="s">
        <v>16</v>
      </c>
      <c r="N1523" s="1" t="s">
        <v>16</v>
      </c>
      <c r="O1523" s="1">
        <v>63.2</v>
      </c>
      <c r="P1523" s="1">
        <v>1.0</v>
      </c>
    </row>
    <row r="1524">
      <c r="A1524" s="1" t="s">
        <v>29</v>
      </c>
      <c r="B1524" s="1" t="s">
        <v>2744</v>
      </c>
      <c r="C1524" s="2" t="s">
        <v>2637</v>
      </c>
      <c r="D1524" s="1" t="s">
        <v>19</v>
      </c>
      <c r="E152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524" s="1" t="s">
        <v>26</v>
      </c>
      <c r="G1524" s="1" t="s">
        <v>27</v>
      </c>
      <c r="H1524" s="1" t="s">
        <v>28</v>
      </c>
      <c r="I1524" s="1" t="s">
        <v>16</v>
      </c>
      <c r="J1524" s="1" t="s">
        <v>23</v>
      </c>
      <c r="K1524" s="1" t="s">
        <v>16</v>
      </c>
      <c r="L1524" s="1" t="s">
        <v>16</v>
      </c>
      <c r="M1524" s="1" t="s">
        <v>16</v>
      </c>
      <c r="N1524" s="1" t="s">
        <v>16</v>
      </c>
      <c r="O1524" s="1">
        <v>71.2</v>
      </c>
      <c r="P1524" s="1">
        <v>1.0</v>
      </c>
    </row>
    <row r="1525">
      <c r="A1525" s="1" t="s">
        <v>29</v>
      </c>
      <c r="B1525" s="1" t="s">
        <v>2745</v>
      </c>
      <c r="C1525" s="2" t="s">
        <v>2637</v>
      </c>
      <c r="D1525" s="1" t="s">
        <v>19</v>
      </c>
      <c r="E1525" s="3" t="str">
        <f>HYPERLINK("https://fyndiq.se/produkt/ef10e4ba492c46df/", "2-Pack Samsung S23 FE 5G - 9H Härdat Glass - Super Kvalitet 3D")</f>
        <v>2-Pack Samsung S23 FE 5G - 9H Härdat Glass - Super Kvalitet 3D</v>
      </c>
      <c r="F1525" s="1" t="s">
        <v>2521</v>
      </c>
      <c r="G1525" s="1" t="s">
        <v>2522</v>
      </c>
      <c r="H1525" s="1" t="s">
        <v>2523</v>
      </c>
      <c r="I1525" s="1" t="s">
        <v>16</v>
      </c>
      <c r="J1525" s="1" t="s">
        <v>23</v>
      </c>
      <c r="K1525" s="1" t="s">
        <v>16</v>
      </c>
      <c r="L1525" s="1" t="s">
        <v>16</v>
      </c>
      <c r="M1525" s="1" t="s">
        <v>16</v>
      </c>
      <c r="N1525" s="1" t="s">
        <v>16</v>
      </c>
      <c r="O1525" s="1">
        <v>63.2</v>
      </c>
      <c r="P1525" s="1">
        <v>1.0</v>
      </c>
    </row>
    <row r="1526">
      <c r="A1526" s="1" t="s">
        <v>29</v>
      </c>
      <c r="B1526" s="1" t="s">
        <v>2746</v>
      </c>
      <c r="C1526" s="2" t="s">
        <v>2637</v>
      </c>
      <c r="D1526" s="1" t="s">
        <v>19</v>
      </c>
      <c r="E1526" s="3" t="str">
        <f>HYPERLINK("https://fyndiq.se/produkt/f2c164e932234570/", "2-Pack HUAWEI P30 PRO Skärmskydd - Härdat Glas 9H - Super kvalitet 3D")</f>
        <v>2-Pack HUAWEI P30 PRO Skärmskydd - Härdat Glas 9H - Super kvalitet 3D</v>
      </c>
      <c r="F1526" s="1" t="s">
        <v>267</v>
      </c>
      <c r="G1526" s="1" t="s">
        <v>268</v>
      </c>
      <c r="H1526" s="1" t="s">
        <v>269</v>
      </c>
      <c r="I1526" s="1" t="s">
        <v>16</v>
      </c>
      <c r="J1526" s="1" t="s">
        <v>23</v>
      </c>
      <c r="K1526" s="1" t="s">
        <v>16</v>
      </c>
      <c r="L1526" s="1" t="s">
        <v>16</v>
      </c>
      <c r="M1526" s="1" t="s">
        <v>16</v>
      </c>
      <c r="N1526" s="1" t="s">
        <v>16</v>
      </c>
      <c r="O1526" s="1">
        <v>71.2</v>
      </c>
      <c r="P1526" s="1">
        <v>1.0</v>
      </c>
    </row>
    <row r="1527">
      <c r="A1527" s="1" t="s">
        <v>29</v>
      </c>
      <c r="B1527" s="1" t="s">
        <v>2747</v>
      </c>
      <c r="C1527" s="2" t="s">
        <v>2637</v>
      </c>
      <c r="D1527" s="1" t="s">
        <v>19</v>
      </c>
      <c r="E1527" s="3" t="str">
        <f>HYPERLINK("https://fyndiq.se/produkt/8a162916fdf246f7/", "2-Pack SAMSUNG S24 Skärmskydd - Härdat Glas 9H - Super kvalitet 3D")</f>
        <v>2-Pack SAMSUNG S24 Skärmskydd - Härdat Glas 9H - Super kvalitet 3D</v>
      </c>
      <c r="F1527" s="1" t="s">
        <v>714</v>
      </c>
      <c r="G1527" s="1" t="s">
        <v>715</v>
      </c>
      <c r="H1527" s="1" t="s">
        <v>716</v>
      </c>
      <c r="I1527" s="1" t="s">
        <v>16</v>
      </c>
      <c r="J1527" s="1" t="s">
        <v>23</v>
      </c>
      <c r="K1527" s="1" t="s">
        <v>16</v>
      </c>
      <c r="L1527" s="1" t="s">
        <v>16</v>
      </c>
      <c r="M1527" s="1" t="s">
        <v>16</v>
      </c>
      <c r="N1527" s="1" t="s">
        <v>16</v>
      </c>
      <c r="O1527" s="1">
        <v>71.2</v>
      </c>
      <c r="P1527" s="1">
        <v>1.0</v>
      </c>
    </row>
    <row r="1528">
      <c r="A1528" s="1" t="s">
        <v>29</v>
      </c>
      <c r="B1528" s="1" t="s">
        <v>2748</v>
      </c>
      <c r="C1528" s="2" t="s">
        <v>2637</v>
      </c>
      <c r="D1528" s="1" t="s">
        <v>19</v>
      </c>
      <c r="E1528" s="3" t="str">
        <f>HYPERLINK("https://fyndiq.se/produkt/c6f3e47a88184e8d/", "2-Pack SAMSUNG A55 Skärmskydd - Härdat Glas 9H - Super kvalitet 3D")</f>
        <v>2-Pack SAMSUNG A55 Skärmskydd - Härdat Glas 9H - Super kvalitet 3D</v>
      </c>
      <c r="F1528" s="1" t="s">
        <v>83</v>
      </c>
      <c r="G1528" s="1" t="s">
        <v>84</v>
      </c>
      <c r="H1528" s="1" t="s">
        <v>85</v>
      </c>
      <c r="I1528" s="1" t="s">
        <v>16</v>
      </c>
      <c r="J1528" s="1" t="s">
        <v>23</v>
      </c>
      <c r="K1528" s="1" t="s">
        <v>16</v>
      </c>
      <c r="L1528" s="1" t="s">
        <v>16</v>
      </c>
      <c r="M1528" s="1" t="s">
        <v>16</v>
      </c>
      <c r="N1528" s="1" t="s">
        <v>16</v>
      </c>
      <c r="O1528" s="1">
        <v>63.2</v>
      </c>
      <c r="P1528" s="1">
        <v>1.0</v>
      </c>
    </row>
    <row r="1529">
      <c r="A1529" s="1" t="s">
        <v>29</v>
      </c>
      <c r="B1529" s="1" t="s">
        <v>2749</v>
      </c>
      <c r="C1529" s="2" t="s">
        <v>2637</v>
      </c>
      <c r="D1529" s="1" t="s">
        <v>19</v>
      </c>
      <c r="E1529" s="3" t="str">
        <f>HYPERLINK("https://fyndiq.se/produkt/c26c9ffef37a436a/", "2-Pack Samsung A35 5G Skärmskydd i Härdat Glas")</f>
        <v>2-Pack Samsung A35 5G Skärmskydd i Härdat Glas</v>
      </c>
      <c r="F1529" s="1" t="s">
        <v>432</v>
      </c>
      <c r="G1529" s="1" t="s">
        <v>433</v>
      </c>
      <c r="H1529" s="1" t="s">
        <v>434</v>
      </c>
      <c r="I1529" s="1" t="s">
        <v>16</v>
      </c>
      <c r="J1529" s="1" t="s">
        <v>23</v>
      </c>
      <c r="K1529" s="1" t="s">
        <v>16</v>
      </c>
      <c r="L1529" s="1" t="s">
        <v>16</v>
      </c>
      <c r="M1529" s="1" t="s">
        <v>16</v>
      </c>
      <c r="N1529" s="1" t="s">
        <v>16</v>
      </c>
      <c r="O1529" s="1">
        <v>63.2</v>
      </c>
      <c r="P1529" s="1">
        <v>1.0</v>
      </c>
    </row>
    <row r="1530">
      <c r="A1530" s="1" t="s">
        <v>29</v>
      </c>
      <c r="B1530" s="1" t="s">
        <v>2750</v>
      </c>
      <c r="C1530" s="2" t="s">
        <v>2637</v>
      </c>
      <c r="D1530" s="1" t="s">
        <v>19</v>
      </c>
      <c r="E153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530" s="1" t="s">
        <v>26</v>
      </c>
      <c r="G1530" s="1" t="s">
        <v>27</v>
      </c>
      <c r="H1530" s="1" t="s">
        <v>28</v>
      </c>
      <c r="I1530" s="1" t="s">
        <v>16</v>
      </c>
      <c r="J1530" s="1" t="s">
        <v>23</v>
      </c>
      <c r="K1530" s="1" t="s">
        <v>16</v>
      </c>
      <c r="L1530" s="1" t="s">
        <v>16</v>
      </c>
      <c r="M1530" s="1" t="s">
        <v>16</v>
      </c>
      <c r="N1530" s="1" t="s">
        <v>16</v>
      </c>
      <c r="O1530" s="1">
        <v>71.2</v>
      </c>
      <c r="P1530" s="1">
        <v>1.0</v>
      </c>
    </row>
    <row r="1531">
      <c r="A1531" s="1" t="s">
        <v>29</v>
      </c>
      <c r="B1531" s="1" t="s">
        <v>2751</v>
      </c>
      <c r="C1531" s="2" t="s">
        <v>2637</v>
      </c>
      <c r="D1531" s="1" t="s">
        <v>19</v>
      </c>
      <c r="E1531" s="3" t="str">
        <f>HYPERLINK("https://fyndiq.se/produkt/8a162916fdf246f7/", "2-Pack SAMSUNG S24 Skärmskydd - Härdat Glas 9H - Super kvalitet 3D")</f>
        <v>2-Pack SAMSUNG S24 Skärmskydd - Härdat Glas 9H - Super kvalitet 3D</v>
      </c>
      <c r="F1531" s="1" t="s">
        <v>714</v>
      </c>
      <c r="G1531" s="1" t="s">
        <v>715</v>
      </c>
      <c r="H1531" s="1" t="s">
        <v>716</v>
      </c>
      <c r="I1531" s="1" t="s">
        <v>16</v>
      </c>
      <c r="J1531" s="1" t="s">
        <v>23</v>
      </c>
      <c r="K1531" s="1" t="s">
        <v>16</v>
      </c>
      <c r="L1531" s="1" t="s">
        <v>16</v>
      </c>
      <c r="M1531" s="1" t="s">
        <v>16</v>
      </c>
      <c r="N1531" s="1" t="s">
        <v>16</v>
      </c>
      <c r="O1531" s="1">
        <v>71.2</v>
      </c>
      <c r="P1531" s="1">
        <v>1.0</v>
      </c>
    </row>
    <row r="1532">
      <c r="A1532" s="1" t="s">
        <v>29</v>
      </c>
      <c r="B1532" s="1" t="s">
        <v>2752</v>
      </c>
      <c r="C1532" s="2" t="s">
        <v>2637</v>
      </c>
      <c r="D1532" s="1" t="s">
        <v>19</v>
      </c>
      <c r="E1532" s="3" t="str">
        <f>HYPERLINK("https://fyndiq.se/produkt/9e488e35f28b4b0b/", "2-Pack GOOGLE PIXEL 6A Skärmskydd - Härdat Glas 9H - Super kvalitet 3D")</f>
        <v>2-Pack GOOGLE PIXEL 6A Skärmskydd - Härdat Glas 9H - Super kvalitet 3D</v>
      </c>
      <c r="F1532" s="1" t="s">
        <v>196</v>
      </c>
      <c r="G1532" s="1" t="s">
        <v>197</v>
      </c>
      <c r="H1532" s="1" t="s">
        <v>198</v>
      </c>
      <c r="I1532" s="1" t="s">
        <v>16</v>
      </c>
      <c r="J1532" s="1" t="s">
        <v>23</v>
      </c>
      <c r="K1532" s="1" t="s">
        <v>16</v>
      </c>
      <c r="L1532" s="1" t="s">
        <v>16</v>
      </c>
      <c r="M1532" s="1" t="s">
        <v>16</v>
      </c>
      <c r="N1532" s="1" t="s">
        <v>16</v>
      </c>
      <c r="O1532" s="1">
        <v>63.2</v>
      </c>
      <c r="P1532" s="1">
        <v>1.0</v>
      </c>
    </row>
    <row r="1533">
      <c r="A1533" s="1" t="s">
        <v>29</v>
      </c>
      <c r="B1533" s="1" t="s">
        <v>2753</v>
      </c>
      <c r="C1533" s="2" t="s">
        <v>2637</v>
      </c>
      <c r="D1533" s="1" t="s">
        <v>19</v>
      </c>
      <c r="E1533" s="3" t="str">
        <f>HYPERLINK("https://fyndiq.se/produkt/c745c55ca3af45fb/", "Skärmskydd IPhone 11 / XR - 3D härdat glas - hög kvalitet")</f>
        <v>Skärmskydd IPhone 11 / XR - 3D härdat glas - hög kvalitet</v>
      </c>
      <c r="F1533" s="1" t="s">
        <v>2222</v>
      </c>
      <c r="G1533" s="1" t="s">
        <v>2223</v>
      </c>
      <c r="H1533" s="1" t="s">
        <v>2224</v>
      </c>
      <c r="I1533" s="1" t="s">
        <v>16</v>
      </c>
      <c r="J1533" s="1" t="s">
        <v>23</v>
      </c>
      <c r="K1533" s="1" t="s">
        <v>16</v>
      </c>
      <c r="L1533" s="1" t="s">
        <v>16</v>
      </c>
      <c r="M1533" s="1" t="s">
        <v>16</v>
      </c>
      <c r="N1533" s="1" t="s">
        <v>16</v>
      </c>
      <c r="O1533" s="1">
        <v>47.2</v>
      </c>
      <c r="P1533" s="1">
        <v>1.0</v>
      </c>
    </row>
    <row r="1534">
      <c r="A1534" s="1" t="s">
        <v>29</v>
      </c>
      <c r="B1534" s="1" t="s">
        <v>2754</v>
      </c>
      <c r="C1534" s="2" t="s">
        <v>2637</v>
      </c>
      <c r="D1534" s="1" t="s">
        <v>19</v>
      </c>
      <c r="E1534" s="3" t="str">
        <f>HYPERLINK("https://fyndiq.se/produkt/f109edcc5d884e29/", "2-Pack Samsung S21 PLUS 5G Skärmskydd - Härdat Glas 9H - Super kvalitet 3D")</f>
        <v>2-Pack Samsung S21 PLUS 5G Skärmskydd - Härdat Glas 9H - Super kvalitet 3D</v>
      </c>
      <c r="F1534" s="1" t="s">
        <v>2755</v>
      </c>
      <c r="G1534" s="1" t="s">
        <v>2756</v>
      </c>
      <c r="H1534" s="1" t="s">
        <v>2757</v>
      </c>
      <c r="I1534" s="1" t="s">
        <v>16</v>
      </c>
      <c r="J1534" s="1" t="s">
        <v>23</v>
      </c>
      <c r="K1534" s="1" t="s">
        <v>16</v>
      </c>
      <c r="L1534" s="1" t="s">
        <v>16</v>
      </c>
      <c r="M1534" s="1" t="s">
        <v>16</v>
      </c>
      <c r="N1534" s="1" t="s">
        <v>16</v>
      </c>
      <c r="O1534" s="1">
        <v>63.2</v>
      </c>
      <c r="P1534" s="1">
        <v>1.0</v>
      </c>
    </row>
    <row r="1535">
      <c r="A1535" s="1" t="s">
        <v>29</v>
      </c>
      <c r="B1535" s="1" t="s">
        <v>2758</v>
      </c>
      <c r="C1535" s="2" t="s">
        <v>2637</v>
      </c>
      <c r="D1535" s="1" t="s">
        <v>19</v>
      </c>
      <c r="E1535" s="3" t="str">
        <f>HYPERLINK("https://fyndiq.se/produkt/925ae49423884615/", "2-Pack Samsung S22 Ultra Skärmskydd &amp; 1-Pack linsskydd -9H GLAS")</f>
        <v>2-Pack Samsung S22 Ultra Skärmskydd &amp; 1-Pack linsskydd -9H GLAS</v>
      </c>
      <c r="F1535" s="1" t="s">
        <v>335</v>
      </c>
      <c r="G1535" s="1" t="s">
        <v>336</v>
      </c>
      <c r="H1535" s="1" t="s">
        <v>337</v>
      </c>
      <c r="I1535" s="1" t="s">
        <v>16</v>
      </c>
      <c r="J1535" s="1" t="s">
        <v>23</v>
      </c>
      <c r="K1535" s="1" t="s">
        <v>16</v>
      </c>
      <c r="L1535" s="1" t="s">
        <v>16</v>
      </c>
      <c r="M1535" s="1" t="s">
        <v>16</v>
      </c>
      <c r="N1535" s="1" t="s">
        <v>16</v>
      </c>
      <c r="O1535" s="1">
        <v>71.2</v>
      </c>
      <c r="P1535" s="1">
        <v>1.0</v>
      </c>
    </row>
    <row r="1536">
      <c r="A1536" s="1" t="s">
        <v>29</v>
      </c>
      <c r="B1536" s="1" t="s">
        <v>2759</v>
      </c>
      <c r="C1536" s="2" t="s">
        <v>2637</v>
      </c>
      <c r="D1536" s="1" t="s">
        <v>19</v>
      </c>
      <c r="E1536" s="3" t="str">
        <f>HYPERLINK("https://fyndiq.se/produkt/f15b82570d4144d0/", "2-Pack Apple Watch 41mm – Härdat glas 9H – Super kvalitet 3D")</f>
        <v>2-Pack Apple Watch 41mm – Härdat glas 9H – Super kvalitet 3D</v>
      </c>
      <c r="F1536" s="1" t="s">
        <v>144</v>
      </c>
      <c r="G1536" s="1" t="s">
        <v>145</v>
      </c>
      <c r="H1536" s="1" t="s">
        <v>146</v>
      </c>
      <c r="I1536" s="1" t="s">
        <v>16</v>
      </c>
      <c r="J1536" s="1" t="s">
        <v>23</v>
      </c>
      <c r="K1536" s="1" t="s">
        <v>16</v>
      </c>
      <c r="L1536" s="1" t="s">
        <v>16</v>
      </c>
      <c r="M1536" s="1" t="s">
        <v>16</v>
      </c>
      <c r="N1536" s="1" t="s">
        <v>16</v>
      </c>
      <c r="O1536" s="1">
        <v>55.2</v>
      </c>
      <c r="P1536" s="1">
        <v>1.0</v>
      </c>
    </row>
    <row r="1537">
      <c r="A1537" s="1" t="s">
        <v>29</v>
      </c>
      <c r="B1537" s="1" t="s">
        <v>2760</v>
      </c>
      <c r="C1537" s="2" t="s">
        <v>2637</v>
      </c>
      <c r="D1537" s="1" t="s">
        <v>19</v>
      </c>
      <c r="E1537" s="3" t="str">
        <f>HYPERLINK("https://fyndiq.se/produkt/9e488e35f28b4b0b/", "2-Pack GOOGLE PIXEL 6A Skärmskydd - Härdat Glas 9H - Super kvalitet 3D")</f>
        <v>2-Pack GOOGLE PIXEL 6A Skärmskydd - Härdat Glas 9H - Super kvalitet 3D</v>
      </c>
      <c r="F1537" s="1" t="s">
        <v>196</v>
      </c>
      <c r="G1537" s="1" t="s">
        <v>197</v>
      </c>
      <c r="H1537" s="1" t="s">
        <v>198</v>
      </c>
      <c r="I1537" s="1" t="s">
        <v>16</v>
      </c>
      <c r="J1537" s="1" t="s">
        <v>23</v>
      </c>
      <c r="K1537" s="1" t="s">
        <v>16</v>
      </c>
      <c r="L1537" s="1" t="s">
        <v>16</v>
      </c>
      <c r="M1537" s="1" t="s">
        <v>16</v>
      </c>
      <c r="N1537" s="1" t="s">
        <v>16</v>
      </c>
      <c r="O1537" s="1">
        <v>63.2</v>
      </c>
      <c r="P1537" s="1">
        <v>1.0</v>
      </c>
    </row>
    <row r="1538">
      <c r="A1538" s="1" t="s">
        <v>29</v>
      </c>
      <c r="B1538" s="1" t="s">
        <v>2761</v>
      </c>
      <c r="C1538" s="2" t="s">
        <v>2637</v>
      </c>
      <c r="D1538" s="1" t="s">
        <v>19</v>
      </c>
      <c r="E153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538" s="1" t="s">
        <v>26</v>
      </c>
      <c r="G1538" s="1" t="s">
        <v>27</v>
      </c>
      <c r="H1538" s="1" t="s">
        <v>28</v>
      </c>
      <c r="I1538" s="1" t="s">
        <v>16</v>
      </c>
      <c r="J1538" s="1" t="s">
        <v>23</v>
      </c>
      <c r="K1538" s="1" t="s">
        <v>16</v>
      </c>
      <c r="L1538" s="1" t="s">
        <v>16</v>
      </c>
      <c r="M1538" s="1" t="s">
        <v>16</v>
      </c>
      <c r="N1538" s="1" t="s">
        <v>16</v>
      </c>
      <c r="O1538" s="1">
        <v>71.2</v>
      </c>
      <c r="P1538" s="1">
        <v>1.0</v>
      </c>
    </row>
    <row r="1539">
      <c r="A1539" s="1" t="s">
        <v>29</v>
      </c>
      <c r="B1539" s="1" t="s">
        <v>2762</v>
      </c>
      <c r="C1539" s="2" t="s">
        <v>2637</v>
      </c>
      <c r="D1539" s="1" t="s">
        <v>19</v>
      </c>
      <c r="E1539" s="3" t="str">
        <f>HYPERLINK("https://fyndiq.se/produkt/c6f3e47a88184e8d/", "2-Pack SAMSUNG A55 Skärmskydd - Härdat Glas 9H - Super kvalitet 3D")</f>
        <v>2-Pack SAMSUNG A55 Skärmskydd - Härdat Glas 9H - Super kvalitet 3D</v>
      </c>
      <c r="F1539" s="1" t="s">
        <v>83</v>
      </c>
      <c r="G1539" s="1" t="s">
        <v>84</v>
      </c>
      <c r="H1539" s="1" t="s">
        <v>85</v>
      </c>
      <c r="I1539" s="1" t="s">
        <v>16</v>
      </c>
      <c r="J1539" s="1" t="s">
        <v>23</v>
      </c>
      <c r="K1539" s="1" t="s">
        <v>16</v>
      </c>
      <c r="L1539" s="1" t="s">
        <v>16</v>
      </c>
      <c r="M1539" s="1" t="s">
        <v>16</v>
      </c>
      <c r="N1539" s="1" t="s">
        <v>16</v>
      </c>
      <c r="O1539" s="1">
        <v>63.2</v>
      </c>
      <c r="P1539" s="1">
        <v>1.0</v>
      </c>
    </row>
    <row r="1540">
      <c r="A1540" s="1" t="s">
        <v>29</v>
      </c>
      <c r="B1540" s="1" t="s">
        <v>2763</v>
      </c>
      <c r="C1540" s="2" t="s">
        <v>2637</v>
      </c>
      <c r="D1540" s="1" t="s">
        <v>19</v>
      </c>
      <c r="E1540" s="3" t="str">
        <f>HYPERLINK("https://fyndiq.se/produkt/416415a768684efb/", "2-Pack Samsung Galaxy S21 5G - 9H Härdat Glas - HD")</f>
        <v>2-Pack Samsung Galaxy S21 5G - 9H Härdat Glas - HD</v>
      </c>
      <c r="F1540" s="1" t="s">
        <v>39</v>
      </c>
      <c r="G1540" s="1" t="s">
        <v>40</v>
      </c>
      <c r="H1540" s="1" t="s">
        <v>41</v>
      </c>
      <c r="I1540" s="1" t="s">
        <v>16</v>
      </c>
      <c r="J1540" s="1" t="s">
        <v>23</v>
      </c>
      <c r="K1540" s="1" t="s">
        <v>16</v>
      </c>
      <c r="L1540" s="1" t="s">
        <v>16</v>
      </c>
      <c r="M1540" s="1" t="s">
        <v>16</v>
      </c>
      <c r="N1540" s="1" t="s">
        <v>16</v>
      </c>
      <c r="O1540" s="1">
        <v>63.2</v>
      </c>
      <c r="P1540" s="1">
        <v>1.0</v>
      </c>
    </row>
    <row r="1541">
      <c r="A1541" s="1" t="s">
        <v>29</v>
      </c>
      <c r="B1541" s="1" t="s">
        <v>2764</v>
      </c>
      <c r="C1541" s="2" t="s">
        <v>2637</v>
      </c>
      <c r="D1541" s="1" t="s">
        <v>19</v>
      </c>
      <c r="E1541" s="3" t="str">
        <f>HYPERLINK("https://fyndiq.se/produkt/c6f3e47a88184e8d/", "2-Pack SAMSUNG A55 Skärmskydd - Härdat Glas 9H - Super kvalitet 3D")</f>
        <v>2-Pack SAMSUNG A55 Skärmskydd - Härdat Glas 9H - Super kvalitet 3D</v>
      </c>
      <c r="F1541" s="1" t="s">
        <v>83</v>
      </c>
      <c r="G1541" s="1" t="s">
        <v>84</v>
      </c>
      <c r="H1541" s="1" t="s">
        <v>85</v>
      </c>
      <c r="I1541" s="1" t="s">
        <v>16</v>
      </c>
      <c r="J1541" s="1" t="s">
        <v>23</v>
      </c>
      <c r="K1541" s="1" t="s">
        <v>16</v>
      </c>
      <c r="L1541" s="1" t="s">
        <v>16</v>
      </c>
      <c r="M1541" s="1" t="s">
        <v>16</v>
      </c>
      <c r="N1541" s="1" t="s">
        <v>16</v>
      </c>
      <c r="O1541" s="1">
        <v>63.2</v>
      </c>
      <c r="P1541" s="1">
        <v>1.0</v>
      </c>
    </row>
    <row r="1542">
      <c r="A1542" s="1" t="s">
        <v>29</v>
      </c>
      <c r="B1542" s="1" t="s">
        <v>2765</v>
      </c>
      <c r="C1542" s="2" t="s">
        <v>2637</v>
      </c>
      <c r="D1542" s="1" t="s">
        <v>19</v>
      </c>
      <c r="E1542" s="3" t="str">
        <f>HYPERLINK("https://fyndiq.se/produkt/2477583187264ece/", "2-Pack Samsung S20 - 9H Härdat Glass - Top Kvalitet")</f>
        <v>2-Pack Samsung S20 - 9H Härdat Glass - Top Kvalitet</v>
      </c>
      <c r="F1542" s="1" t="s">
        <v>124</v>
      </c>
      <c r="G1542" s="1" t="s">
        <v>125</v>
      </c>
      <c r="H1542" s="1" t="s">
        <v>126</v>
      </c>
      <c r="I1542" s="1" t="s">
        <v>16</v>
      </c>
      <c r="J1542" s="1" t="s">
        <v>23</v>
      </c>
      <c r="K1542" s="1" t="s">
        <v>16</v>
      </c>
      <c r="L1542" s="1" t="s">
        <v>16</v>
      </c>
      <c r="M1542" s="1" t="s">
        <v>16</v>
      </c>
      <c r="N1542" s="1" t="s">
        <v>16</v>
      </c>
      <c r="O1542" s="1">
        <v>63.2</v>
      </c>
      <c r="P1542" s="1">
        <v>1.0</v>
      </c>
    </row>
    <row r="1543">
      <c r="A1543" s="1" t="s">
        <v>29</v>
      </c>
      <c r="B1543" s="1" t="s">
        <v>2766</v>
      </c>
      <c r="C1543" s="2" t="s">
        <v>2637</v>
      </c>
      <c r="D1543" s="1" t="s">
        <v>19</v>
      </c>
      <c r="E154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543" s="1" t="s">
        <v>26</v>
      </c>
      <c r="G1543" s="1" t="s">
        <v>27</v>
      </c>
      <c r="H1543" s="1" t="s">
        <v>28</v>
      </c>
      <c r="I1543" s="1" t="s">
        <v>16</v>
      </c>
      <c r="J1543" s="1" t="s">
        <v>23</v>
      </c>
      <c r="K1543" s="1" t="s">
        <v>16</v>
      </c>
      <c r="L1543" s="1" t="s">
        <v>16</v>
      </c>
      <c r="M1543" s="1" t="s">
        <v>16</v>
      </c>
      <c r="N1543" s="1" t="s">
        <v>16</v>
      </c>
      <c r="O1543" s="1">
        <v>71.2</v>
      </c>
      <c r="P1543" s="1">
        <v>1.0</v>
      </c>
    </row>
    <row r="1544">
      <c r="A1544" s="1" t="s">
        <v>29</v>
      </c>
      <c r="B1544" s="1" t="s">
        <v>2767</v>
      </c>
      <c r="C1544" s="2" t="s">
        <v>2637</v>
      </c>
      <c r="D1544" s="1" t="s">
        <v>19</v>
      </c>
      <c r="E1544" s="3" t="str">
        <f>HYPERLINK("https://fyndiq.se/produkt/dfe28e565d2e4c8d/", "2 Pack Samsung S21 FE - 9H Härdat Glass - Super Kvalitet 3D")</f>
        <v>2 Pack Samsung S21 FE - 9H Härdat Glass - Super Kvalitet 3D</v>
      </c>
      <c r="F1544" s="1" t="s">
        <v>276</v>
      </c>
      <c r="G1544" s="1" t="s">
        <v>277</v>
      </c>
      <c r="H1544" s="1" t="s">
        <v>278</v>
      </c>
      <c r="I1544" s="1" t="s">
        <v>16</v>
      </c>
      <c r="J1544" s="1" t="s">
        <v>23</v>
      </c>
      <c r="K1544" s="1" t="s">
        <v>16</v>
      </c>
      <c r="L1544" s="1" t="s">
        <v>16</v>
      </c>
      <c r="M1544" s="1" t="s">
        <v>16</v>
      </c>
      <c r="N1544" s="1" t="s">
        <v>16</v>
      </c>
      <c r="O1544" s="1">
        <v>63.2</v>
      </c>
      <c r="P1544" s="1">
        <v>1.0</v>
      </c>
    </row>
    <row r="1545">
      <c r="A1545" s="1" t="s">
        <v>29</v>
      </c>
      <c r="B1545" s="1" t="s">
        <v>2768</v>
      </c>
      <c r="C1545" s="2" t="s">
        <v>2637</v>
      </c>
      <c r="D1545" s="1" t="s">
        <v>19</v>
      </c>
      <c r="E1545" s="3" t="str">
        <f>HYPERLINK("https://fyndiq.se/produkt/f2c164e932234570/", "2-Pack HUAWEI P30 PRO Skärmskydd - Härdat Glas 9H - Super kvalitet 3D")</f>
        <v>2-Pack HUAWEI P30 PRO Skärmskydd - Härdat Glas 9H - Super kvalitet 3D</v>
      </c>
      <c r="F1545" s="1" t="s">
        <v>267</v>
      </c>
      <c r="G1545" s="1" t="s">
        <v>268</v>
      </c>
      <c r="H1545" s="1" t="s">
        <v>269</v>
      </c>
      <c r="I1545" s="1" t="s">
        <v>16</v>
      </c>
      <c r="J1545" s="1" t="s">
        <v>23</v>
      </c>
      <c r="K1545" s="1" t="s">
        <v>16</v>
      </c>
      <c r="L1545" s="1" t="s">
        <v>16</v>
      </c>
      <c r="M1545" s="1" t="s">
        <v>16</v>
      </c>
      <c r="N1545" s="1" t="s">
        <v>16</v>
      </c>
      <c r="O1545" s="1">
        <v>71.2</v>
      </c>
      <c r="P1545" s="1">
        <v>1.0</v>
      </c>
    </row>
    <row r="1546">
      <c r="A1546" s="1" t="s">
        <v>29</v>
      </c>
      <c r="B1546" s="1" t="s">
        <v>2769</v>
      </c>
      <c r="C1546" s="2" t="s">
        <v>2637</v>
      </c>
      <c r="D1546" s="1" t="s">
        <v>19</v>
      </c>
      <c r="E154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46" s="1" t="s">
        <v>258</v>
      </c>
      <c r="G1546" s="1" t="s">
        <v>259</v>
      </c>
      <c r="H1546" s="1" t="s">
        <v>260</v>
      </c>
      <c r="I1546" s="1" t="s">
        <v>16</v>
      </c>
      <c r="J1546" s="1" t="s">
        <v>23</v>
      </c>
      <c r="K1546" s="1" t="s">
        <v>16</v>
      </c>
      <c r="L1546" s="1" t="s">
        <v>16</v>
      </c>
      <c r="M1546" s="1" t="s">
        <v>16</v>
      </c>
      <c r="N1546" s="1" t="s">
        <v>16</v>
      </c>
      <c r="O1546" s="1">
        <v>63.2</v>
      </c>
      <c r="P1546" s="1">
        <v>1.0</v>
      </c>
    </row>
    <row r="1547">
      <c r="A1547" s="1" t="s">
        <v>29</v>
      </c>
      <c r="B1547" s="1" t="s">
        <v>2770</v>
      </c>
      <c r="C1547" s="2" t="s">
        <v>2637</v>
      </c>
      <c r="D1547" s="1" t="s">
        <v>19</v>
      </c>
      <c r="E1547" s="3" t="str">
        <f>HYPERLINK("https://fyndiq.se/produkt/8a162916fdf246f7/", "2-Pack SAMSUNG S24 Skärmskydd - Härdat Glas 9H - Super kvalitet 3D")</f>
        <v>2-Pack SAMSUNG S24 Skärmskydd - Härdat Glas 9H - Super kvalitet 3D</v>
      </c>
      <c r="F1547" s="1" t="s">
        <v>714</v>
      </c>
      <c r="G1547" s="1" t="s">
        <v>715</v>
      </c>
      <c r="H1547" s="1" t="s">
        <v>716</v>
      </c>
      <c r="I1547" s="1" t="s">
        <v>16</v>
      </c>
      <c r="J1547" s="1" t="s">
        <v>23</v>
      </c>
      <c r="K1547" s="1" t="s">
        <v>16</v>
      </c>
      <c r="L1547" s="1" t="s">
        <v>16</v>
      </c>
      <c r="M1547" s="1" t="s">
        <v>16</v>
      </c>
      <c r="N1547" s="1" t="s">
        <v>16</v>
      </c>
      <c r="O1547" s="1">
        <v>71.2</v>
      </c>
      <c r="P1547" s="1">
        <v>1.0</v>
      </c>
    </row>
    <row r="1548">
      <c r="A1548" s="1" t="s">
        <v>29</v>
      </c>
      <c r="B1548" s="1" t="s">
        <v>2771</v>
      </c>
      <c r="C1548" s="2" t="s">
        <v>2637</v>
      </c>
      <c r="D1548" s="1" t="s">
        <v>19</v>
      </c>
      <c r="E1548" s="3" t="str">
        <f>HYPERLINK("https://fyndiq.se/produkt/bebcd96037d442d6/", "Xiaomi 11T Pro 5G - Härdat glas 9H-Super kvalitet 3D Skärmskydd")</f>
        <v>Xiaomi 11T Pro 5G - Härdat glas 9H-Super kvalitet 3D Skärmskydd</v>
      </c>
      <c r="F1548" s="1" t="s">
        <v>2772</v>
      </c>
      <c r="G1548" s="1" t="s">
        <v>2773</v>
      </c>
      <c r="H1548" s="1" t="s">
        <v>2774</v>
      </c>
      <c r="I1548" s="1" t="s">
        <v>16</v>
      </c>
      <c r="J1548" s="1" t="s">
        <v>23</v>
      </c>
      <c r="K1548" s="1" t="s">
        <v>16</v>
      </c>
      <c r="L1548" s="1" t="s">
        <v>16</v>
      </c>
      <c r="M1548" s="1" t="s">
        <v>16</v>
      </c>
      <c r="N1548" s="1" t="s">
        <v>16</v>
      </c>
      <c r="O1548" s="1">
        <v>55.2</v>
      </c>
      <c r="P1548" s="1">
        <v>1.0</v>
      </c>
    </row>
    <row r="1549">
      <c r="A1549" s="1" t="s">
        <v>29</v>
      </c>
      <c r="B1549" s="1" t="s">
        <v>2775</v>
      </c>
      <c r="C1549" s="2" t="s">
        <v>2637</v>
      </c>
      <c r="D1549" s="1" t="s">
        <v>19</v>
      </c>
      <c r="E1549" s="3" t="str">
        <f>HYPERLINK("https://fyndiq.se/produkt/3d51d3faa7b24e28/", "2-Pack SONY XPERIA 5 V Skärmskydd - Härdat Glas 9H - Super kvalitet 3D")</f>
        <v>2-Pack SONY XPERIA 5 V Skärmskydd - Härdat Glas 9H - Super kvalitet 3D</v>
      </c>
      <c r="F1549" s="1" t="s">
        <v>136</v>
      </c>
      <c r="G1549" s="1" t="s">
        <v>137</v>
      </c>
      <c r="H1549" s="1" t="s">
        <v>138</v>
      </c>
      <c r="I1549" s="1" t="s">
        <v>16</v>
      </c>
      <c r="J1549" s="1" t="s">
        <v>23</v>
      </c>
      <c r="K1549" s="1" t="s">
        <v>16</v>
      </c>
      <c r="L1549" s="1" t="s">
        <v>16</v>
      </c>
      <c r="M1549" s="1" t="s">
        <v>16</v>
      </c>
      <c r="N1549" s="1" t="s">
        <v>16</v>
      </c>
      <c r="O1549" s="1">
        <v>63.2</v>
      </c>
      <c r="P1549" s="1">
        <v>1.0</v>
      </c>
    </row>
    <row r="1550">
      <c r="A1550" s="1" t="s">
        <v>29</v>
      </c>
      <c r="B1550" s="1" t="s">
        <v>2776</v>
      </c>
      <c r="C1550" s="2" t="s">
        <v>2637</v>
      </c>
      <c r="D1550" s="1" t="s">
        <v>19</v>
      </c>
      <c r="E1550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1550" s="1" t="s">
        <v>2777</v>
      </c>
      <c r="G1550" s="1" t="s">
        <v>2778</v>
      </c>
      <c r="H1550" s="1" t="s">
        <v>2779</v>
      </c>
      <c r="I1550" s="1" t="s">
        <v>16</v>
      </c>
      <c r="J1550" s="1" t="s">
        <v>23</v>
      </c>
      <c r="K1550" s="1" t="s">
        <v>16</v>
      </c>
      <c r="L1550" s="1" t="s">
        <v>16</v>
      </c>
      <c r="M1550" s="1" t="s">
        <v>16</v>
      </c>
      <c r="N1550" s="1" t="s">
        <v>16</v>
      </c>
      <c r="O1550" s="1">
        <v>63.2</v>
      </c>
      <c r="P1550" s="1">
        <v>1.0</v>
      </c>
    </row>
    <row r="1551">
      <c r="A1551" s="1" t="s">
        <v>29</v>
      </c>
      <c r="B1551" s="1" t="s">
        <v>2780</v>
      </c>
      <c r="C1551" s="2" t="s">
        <v>2637</v>
      </c>
      <c r="D1551" s="1" t="s">
        <v>19</v>
      </c>
      <c r="E1551" s="3" t="str">
        <f>HYPERLINK("https://fyndiq.se/produkt/405d6f09daec4d0e/", "2-Pack Samsung Galaxy A80 - Härdat glas 9H - Super kvalitet")</f>
        <v>2-Pack Samsung Galaxy A80 - Härdat glas 9H - Super kvalitet</v>
      </c>
      <c r="F1551" s="1" t="s">
        <v>2441</v>
      </c>
      <c r="G1551" s="1" t="s">
        <v>2442</v>
      </c>
      <c r="H1551" s="1" t="s">
        <v>2443</v>
      </c>
      <c r="I1551" s="1" t="s">
        <v>16</v>
      </c>
      <c r="J1551" s="1" t="s">
        <v>23</v>
      </c>
      <c r="K1551" s="1" t="s">
        <v>16</v>
      </c>
      <c r="L1551" s="1" t="s">
        <v>16</v>
      </c>
      <c r="M1551" s="1" t="s">
        <v>16</v>
      </c>
      <c r="N1551" s="1" t="s">
        <v>16</v>
      </c>
      <c r="O1551" s="1">
        <v>63.2</v>
      </c>
      <c r="P1551" s="1">
        <v>1.0</v>
      </c>
    </row>
    <row r="1552">
      <c r="A1552" s="1" t="s">
        <v>29</v>
      </c>
      <c r="B1552" s="1" t="s">
        <v>2781</v>
      </c>
      <c r="C1552" s="2" t="s">
        <v>2637</v>
      </c>
      <c r="D1552" s="1" t="s">
        <v>19</v>
      </c>
      <c r="E1552" s="3" t="str">
        <f>HYPERLINK("https://fyndiq.se/produkt/f95ced6251e245b6/", "Effektiv Stylus-penna med Dubbla Spetsar för Smidig Interaktion")</f>
        <v>Effektiv Stylus-penna med Dubbla Spetsar för Smidig Interaktion</v>
      </c>
      <c r="F1552" s="1" t="s">
        <v>1925</v>
      </c>
      <c r="G1552" s="1" t="s">
        <v>1926</v>
      </c>
      <c r="H1552" s="1" t="s">
        <v>1927</v>
      </c>
      <c r="I1552" s="1" t="s">
        <v>16</v>
      </c>
      <c r="J1552" s="1" t="s">
        <v>23</v>
      </c>
      <c r="K1552" s="1" t="s">
        <v>16</v>
      </c>
      <c r="L1552" s="1" t="s">
        <v>16</v>
      </c>
      <c r="M1552" s="1" t="s">
        <v>16</v>
      </c>
      <c r="N1552" s="1" t="s">
        <v>16</v>
      </c>
      <c r="O1552" s="1">
        <v>127.2</v>
      </c>
      <c r="P1552" s="1">
        <v>1.0</v>
      </c>
    </row>
    <row r="1553">
      <c r="A1553" s="1" t="s">
        <v>29</v>
      </c>
      <c r="B1553" s="1" t="s">
        <v>2782</v>
      </c>
      <c r="C1553" s="2" t="s">
        <v>2637</v>
      </c>
      <c r="D1553" s="1" t="s">
        <v>19</v>
      </c>
      <c r="E1553" s="3" t="str">
        <f>HYPERLINK("https://fyndiq.se/produkt/dfe28e565d2e4c8d/", "2 Pack Samsung S21 FE - 9H Härdat Glass - Super Kvalitet 3D")</f>
        <v>2 Pack Samsung S21 FE - 9H Härdat Glass - Super Kvalitet 3D</v>
      </c>
      <c r="F1553" s="1" t="s">
        <v>276</v>
      </c>
      <c r="G1553" s="1" t="s">
        <v>277</v>
      </c>
      <c r="H1553" s="1" t="s">
        <v>278</v>
      </c>
      <c r="I1553" s="1" t="s">
        <v>16</v>
      </c>
      <c r="J1553" s="1" t="s">
        <v>23</v>
      </c>
      <c r="K1553" s="1" t="s">
        <v>16</v>
      </c>
      <c r="L1553" s="1" t="s">
        <v>16</v>
      </c>
      <c r="M1553" s="1" t="s">
        <v>16</v>
      </c>
      <c r="N1553" s="1" t="s">
        <v>16</v>
      </c>
      <c r="O1553" s="1">
        <v>63.2</v>
      </c>
      <c r="P1553" s="1">
        <v>1.0</v>
      </c>
    </row>
    <row r="1554">
      <c r="A1554" s="1" t="s">
        <v>29</v>
      </c>
      <c r="B1554" s="1" t="s">
        <v>2783</v>
      </c>
      <c r="C1554" s="2" t="s">
        <v>2637</v>
      </c>
      <c r="D1554" s="1" t="s">
        <v>19</v>
      </c>
      <c r="E1554" s="3" t="str">
        <f>HYPERLINK("https://fyndiq.se/produkt/ef10e4ba492c46df/", "2-Pack Samsung S23 FE 5G - 9H Härdat Glass - Super Kvalitet 3D")</f>
        <v>2-Pack Samsung S23 FE 5G - 9H Härdat Glass - Super Kvalitet 3D</v>
      </c>
      <c r="F1554" s="1" t="s">
        <v>2521</v>
      </c>
      <c r="G1554" s="1" t="s">
        <v>2522</v>
      </c>
      <c r="H1554" s="1" t="s">
        <v>2523</v>
      </c>
      <c r="I1554" s="1" t="s">
        <v>16</v>
      </c>
      <c r="J1554" s="1" t="s">
        <v>23</v>
      </c>
      <c r="K1554" s="1" t="s">
        <v>16</v>
      </c>
      <c r="L1554" s="1" t="s">
        <v>16</v>
      </c>
      <c r="M1554" s="1" t="s">
        <v>16</v>
      </c>
      <c r="N1554" s="1" t="s">
        <v>16</v>
      </c>
      <c r="O1554" s="1">
        <v>63.2</v>
      </c>
      <c r="P1554" s="1">
        <v>1.0</v>
      </c>
    </row>
    <row r="1555">
      <c r="A1555" s="1" t="s">
        <v>29</v>
      </c>
      <c r="B1555" s="1" t="s">
        <v>2784</v>
      </c>
      <c r="C1555" s="2" t="s">
        <v>2637</v>
      </c>
      <c r="D1555" s="1" t="s">
        <v>19</v>
      </c>
      <c r="E1555" s="3" t="str">
        <f>HYPERLINK("https://fyndiq.se/produkt/2477583187264ece/", "2-Pack Samsung S20 - 9H Härdat Glass - Top Kvalitet")</f>
        <v>2-Pack Samsung S20 - 9H Härdat Glass - Top Kvalitet</v>
      </c>
      <c r="F1555" s="1" t="s">
        <v>124</v>
      </c>
      <c r="G1555" s="1" t="s">
        <v>125</v>
      </c>
      <c r="H1555" s="1" t="s">
        <v>126</v>
      </c>
      <c r="I1555" s="1" t="s">
        <v>16</v>
      </c>
      <c r="J1555" s="1" t="s">
        <v>23</v>
      </c>
      <c r="K1555" s="1" t="s">
        <v>16</v>
      </c>
      <c r="L1555" s="1" t="s">
        <v>16</v>
      </c>
      <c r="M1555" s="1" t="s">
        <v>16</v>
      </c>
      <c r="N1555" s="1" t="s">
        <v>16</v>
      </c>
      <c r="O1555" s="1">
        <v>63.2</v>
      </c>
      <c r="P1555" s="1">
        <v>1.0</v>
      </c>
    </row>
    <row r="1556">
      <c r="A1556" s="1" t="s">
        <v>29</v>
      </c>
      <c r="B1556" s="1" t="s">
        <v>2785</v>
      </c>
      <c r="C1556" s="2" t="s">
        <v>2637</v>
      </c>
      <c r="D1556" s="1" t="s">
        <v>19</v>
      </c>
      <c r="E1556" s="3" t="str">
        <f>HYPERLINK("https://fyndiq.se/produkt/dfe28e565d2e4c8d/", "2 Pack Samsung S21 FE - 9H Härdat Glass - Super Kvalitet 3D")</f>
        <v>2 Pack Samsung S21 FE - 9H Härdat Glass - Super Kvalitet 3D</v>
      </c>
      <c r="F1556" s="1" t="s">
        <v>276</v>
      </c>
      <c r="G1556" s="1" t="s">
        <v>277</v>
      </c>
      <c r="H1556" s="1" t="s">
        <v>278</v>
      </c>
      <c r="I1556" s="1" t="s">
        <v>16</v>
      </c>
      <c r="J1556" s="1" t="s">
        <v>23</v>
      </c>
      <c r="K1556" s="1" t="s">
        <v>16</v>
      </c>
      <c r="L1556" s="1" t="s">
        <v>16</v>
      </c>
      <c r="M1556" s="1" t="s">
        <v>16</v>
      </c>
      <c r="N1556" s="1" t="s">
        <v>16</v>
      </c>
      <c r="O1556" s="1">
        <v>63.2</v>
      </c>
      <c r="P1556" s="1">
        <v>1.0</v>
      </c>
    </row>
    <row r="1557">
      <c r="A1557" s="1" t="s">
        <v>29</v>
      </c>
      <c r="B1557" s="1" t="s">
        <v>2786</v>
      </c>
      <c r="C1557" s="2" t="s">
        <v>2637</v>
      </c>
      <c r="D1557" s="1" t="s">
        <v>19</v>
      </c>
      <c r="E1557" s="3" t="str">
        <f>HYPERLINK("https://fyndiq.se/produkt/c8d2506a79ce40d9/", "2 Pack Samsung Galaxy S8 Plus - Härdat glas 9H–Super kvalitet 3D")</f>
        <v>2 Pack Samsung Galaxy S8 Plus - Härdat glas 9H–Super kvalitet 3D</v>
      </c>
      <c r="F1557" s="1" t="s">
        <v>2787</v>
      </c>
      <c r="G1557" s="1" t="s">
        <v>2788</v>
      </c>
      <c r="H1557" s="1" t="s">
        <v>2789</v>
      </c>
      <c r="I1557" s="1" t="s">
        <v>16</v>
      </c>
      <c r="J1557" s="1" t="s">
        <v>23</v>
      </c>
      <c r="K1557" s="1" t="s">
        <v>16</v>
      </c>
      <c r="L1557" s="1" t="s">
        <v>16</v>
      </c>
      <c r="M1557" s="1" t="s">
        <v>16</v>
      </c>
      <c r="N1557" s="1" t="s">
        <v>16</v>
      </c>
      <c r="O1557" s="1">
        <v>63.2</v>
      </c>
      <c r="P1557" s="1">
        <v>1.0</v>
      </c>
    </row>
    <row r="1558">
      <c r="A1558" s="1" t="s">
        <v>29</v>
      </c>
      <c r="B1558" s="1" t="s">
        <v>2790</v>
      </c>
      <c r="C1558" s="2" t="s">
        <v>2637</v>
      </c>
      <c r="D1558" s="1" t="s">
        <v>19</v>
      </c>
      <c r="E1558" s="3" t="str">
        <f>HYPERLINK("https://fyndiq.se/produkt/5d384cc8795744b0/", "2-Pack Samsung A55 Skärmskydd i Härdat Glas")</f>
        <v>2-Pack Samsung A55 Skärmskydd i Härdat Glas</v>
      </c>
      <c r="F1558" s="1" t="s">
        <v>191</v>
      </c>
      <c r="G1558" s="1" t="s">
        <v>192</v>
      </c>
      <c r="H1558" s="1" t="s">
        <v>193</v>
      </c>
      <c r="I1558" s="1" t="s">
        <v>16</v>
      </c>
      <c r="J1558" s="1" t="s">
        <v>23</v>
      </c>
      <c r="K1558" s="1" t="s">
        <v>16</v>
      </c>
      <c r="L1558" s="1" t="s">
        <v>16</v>
      </c>
      <c r="M1558" s="1" t="s">
        <v>16</v>
      </c>
      <c r="N1558" s="1" t="s">
        <v>16</v>
      </c>
      <c r="O1558" s="1">
        <v>63.2</v>
      </c>
      <c r="P1558" s="1">
        <v>1.0</v>
      </c>
    </row>
    <row r="1559">
      <c r="A1559" s="1" t="s">
        <v>29</v>
      </c>
      <c r="B1559" s="1" t="s">
        <v>2791</v>
      </c>
      <c r="C1559" s="2" t="s">
        <v>2637</v>
      </c>
      <c r="D1559" s="1" t="s">
        <v>19</v>
      </c>
      <c r="E155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559" s="1" t="s">
        <v>785</v>
      </c>
      <c r="G1559" s="1" t="s">
        <v>786</v>
      </c>
      <c r="H1559" s="1" t="s">
        <v>787</v>
      </c>
      <c r="I1559" s="1" t="s">
        <v>16</v>
      </c>
      <c r="J1559" s="1" t="s">
        <v>23</v>
      </c>
      <c r="K1559" s="1" t="s">
        <v>16</v>
      </c>
      <c r="L1559" s="1" t="s">
        <v>16</v>
      </c>
      <c r="M1559" s="1" t="s">
        <v>16</v>
      </c>
      <c r="N1559" s="1" t="s">
        <v>16</v>
      </c>
      <c r="O1559" s="1">
        <v>63.2</v>
      </c>
      <c r="P1559" s="1">
        <v>1.0</v>
      </c>
    </row>
    <row r="1560">
      <c r="A1560" s="1" t="s">
        <v>29</v>
      </c>
      <c r="B1560" s="1" t="s">
        <v>2792</v>
      </c>
      <c r="C1560" s="2" t="s">
        <v>2637</v>
      </c>
      <c r="D1560" s="1" t="s">
        <v>19</v>
      </c>
      <c r="E1560" s="3" t="str">
        <f>HYPERLINK("https://fyndiq.se/produkt/90d8051526084990/", "Samsung S24 Plus Transparent Skyddsfodral – Skydd med Extra Kant")</f>
        <v>Samsung S24 Plus Transparent Skyddsfodral – Skydd med Extra Kant</v>
      </c>
      <c r="F1560" s="1" t="s">
        <v>2793</v>
      </c>
      <c r="G1560" s="1" t="s">
        <v>2794</v>
      </c>
      <c r="H1560" s="1" t="s">
        <v>2795</v>
      </c>
      <c r="I1560" s="1" t="s">
        <v>16</v>
      </c>
      <c r="J1560" s="1" t="s">
        <v>23</v>
      </c>
      <c r="K1560" s="1" t="s">
        <v>16</v>
      </c>
      <c r="L1560" s="1" t="s">
        <v>16</v>
      </c>
      <c r="M1560" s="1" t="s">
        <v>16</v>
      </c>
      <c r="N1560" s="1" t="s">
        <v>16</v>
      </c>
      <c r="O1560" s="1">
        <v>63.2</v>
      </c>
      <c r="P1560" s="1">
        <v>1.0</v>
      </c>
    </row>
    <row r="1561">
      <c r="A1561" s="1" t="s">
        <v>29</v>
      </c>
      <c r="B1561" s="1" t="s">
        <v>2796</v>
      </c>
      <c r="C1561" s="2" t="s">
        <v>2637</v>
      </c>
      <c r="D1561" s="1" t="s">
        <v>19</v>
      </c>
      <c r="E1561" s="3" t="str">
        <f>HYPERLINK("https://fyndiq.se/produkt/0f244212ec124dcd/", "2 Pack OnePlus 9 5G - Härdat glas 9H - Super kvalitet 3D Skärmskydd")</f>
        <v>2 Pack OnePlus 9 5G - Härdat glas 9H - Super kvalitet 3D Skärmskydd</v>
      </c>
      <c r="F1561" s="1" t="s">
        <v>803</v>
      </c>
      <c r="G1561" s="1" t="s">
        <v>804</v>
      </c>
      <c r="H1561" s="1" t="s">
        <v>805</v>
      </c>
      <c r="I1561" s="1" t="s">
        <v>16</v>
      </c>
      <c r="J1561" s="1" t="s">
        <v>23</v>
      </c>
      <c r="K1561" s="1" t="s">
        <v>16</v>
      </c>
      <c r="L1561" s="1" t="s">
        <v>16</v>
      </c>
      <c r="M1561" s="1" t="s">
        <v>16</v>
      </c>
      <c r="N1561" s="1" t="s">
        <v>16</v>
      </c>
      <c r="O1561" s="1">
        <v>63.2</v>
      </c>
      <c r="P1561" s="1">
        <v>1.0</v>
      </c>
    </row>
    <row r="1562">
      <c r="A1562" s="1" t="s">
        <v>29</v>
      </c>
      <c r="B1562" s="1" t="s">
        <v>2797</v>
      </c>
      <c r="C1562" s="2" t="s">
        <v>2637</v>
      </c>
      <c r="D1562" s="1" t="s">
        <v>19</v>
      </c>
      <c r="E1562" s="3" t="str">
        <f>HYPERLINK("https://fyndiq.se/produkt/3fee81d316cc43da/", "2-pack - iPhone 12 / 12 Pro - 9H Härdat Glass - Top Kvalitet")</f>
        <v>2-pack - iPhone 12 / 12 Pro - 9H Härdat Glass - Top Kvalitet</v>
      </c>
      <c r="F1562" s="1" t="s">
        <v>2499</v>
      </c>
      <c r="G1562" s="1" t="s">
        <v>2500</v>
      </c>
      <c r="H1562" s="1" t="s">
        <v>2067</v>
      </c>
      <c r="I1562" s="1" t="s">
        <v>16</v>
      </c>
      <c r="J1562" s="1" t="s">
        <v>23</v>
      </c>
      <c r="K1562" s="1" t="s">
        <v>16</v>
      </c>
      <c r="L1562" s="1" t="s">
        <v>16</v>
      </c>
      <c r="M1562" s="1" t="s">
        <v>16</v>
      </c>
      <c r="N1562" s="1" t="s">
        <v>16</v>
      </c>
      <c r="O1562" s="1">
        <v>55.2</v>
      </c>
      <c r="P1562" s="1">
        <v>1.0</v>
      </c>
    </row>
    <row r="1563">
      <c r="A1563" s="1" t="s">
        <v>29</v>
      </c>
      <c r="B1563" s="1" t="s">
        <v>2798</v>
      </c>
      <c r="C1563" s="2" t="s">
        <v>2637</v>
      </c>
      <c r="D1563" s="1" t="s">
        <v>19</v>
      </c>
      <c r="E1563" s="3" t="str">
        <f>HYPERLINK("https://fyndiq.se/produkt/253055cb3a394b08/", "Google Pixel 7A - Härdat Glas 9H - Super kvalitet 3D Skärmskydd")</f>
        <v>Google Pixel 7A - Härdat Glas 9H - Super kvalitet 3D Skärmskydd</v>
      </c>
      <c r="F1563" s="1" t="s">
        <v>1817</v>
      </c>
      <c r="G1563" s="1" t="s">
        <v>1818</v>
      </c>
      <c r="H1563" s="1" t="s">
        <v>1819</v>
      </c>
      <c r="I1563" s="1" t="s">
        <v>16</v>
      </c>
      <c r="J1563" s="1" t="s">
        <v>23</v>
      </c>
      <c r="K1563" s="1" t="s">
        <v>16</v>
      </c>
      <c r="L1563" s="1" t="s">
        <v>16</v>
      </c>
      <c r="M1563" s="1" t="s">
        <v>16</v>
      </c>
      <c r="N1563" s="1" t="s">
        <v>16</v>
      </c>
      <c r="O1563" s="1">
        <v>55.2</v>
      </c>
      <c r="P1563" s="1">
        <v>1.0</v>
      </c>
    </row>
    <row r="1564">
      <c r="A1564" s="1" t="s">
        <v>29</v>
      </c>
      <c r="B1564" s="1" t="s">
        <v>2799</v>
      </c>
      <c r="C1564" s="2" t="s">
        <v>2637</v>
      </c>
      <c r="D1564" s="1" t="s">
        <v>19</v>
      </c>
      <c r="E1564" s="3" t="str">
        <f>HYPERLINK("https://fyndiq.se/produkt/94a67bbe1c4a4666/", "2-Pack Samsung Xcover 7 Skärmskydd i Härdat Glas")</f>
        <v>2-Pack Samsung Xcover 7 Skärmskydd i Härdat Glas</v>
      </c>
      <c r="F1564" s="1" t="s">
        <v>1908</v>
      </c>
      <c r="G1564" s="1" t="s">
        <v>1909</v>
      </c>
      <c r="H1564" s="1" t="s">
        <v>1910</v>
      </c>
      <c r="I1564" s="1" t="s">
        <v>16</v>
      </c>
      <c r="J1564" s="1" t="s">
        <v>23</v>
      </c>
      <c r="K1564" s="1" t="s">
        <v>16</v>
      </c>
      <c r="L1564" s="1" t="s">
        <v>16</v>
      </c>
      <c r="M1564" s="1" t="s">
        <v>16</v>
      </c>
      <c r="N1564" s="1" t="s">
        <v>16</v>
      </c>
      <c r="O1564" s="1">
        <v>71.2</v>
      </c>
      <c r="P1564" s="1">
        <v>1.0</v>
      </c>
    </row>
    <row r="1565">
      <c r="A1565" s="1" t="s">
        <v>29</v>
      </c>
      <c r="B1565" s="1" t="s">
        <v>2800</v>
      </c>
      <c r="C1565" s="2" t="s">
        <v>2637</v>
      </c>
      <c r="D1565" s="1" t="s">
        <v>19</v>
      </c>
      <c r="E1565" s="3" t="str">
        <f>HYPERLINK("https://fyndiq.se/produkt/c398466bf0524e85/", "2-Pack Samsung S23 - 9H Härdat Glass - 3D Super Kvalitet Skärmskydd")</f>
        <v>2-Pack Samsung S23 - 9H Härdat Glass - 3D Super Kvalitet Skärmskydd</v>
      </c>
      <c r="F1565" s="1" t="s">
        <v>1365</v>
      </c>
      <c r="G1565" s="1" t="s">
        <v>1366</v>
      </c>
      <c r="H1565" s="1" t="s">
        <v>1367</v>
      </c>
      <c r="I1565" s="1" t="s">
        <v>16</v>
      </c>
      <c r="J1565" s="1" t="s">
        <v>23</v>
      </c>
      <c r="K1565" s="1" t="s">
        <v>16</v>
      </c>
      <c r="L1565" s="1" t="s">
        <v>16</v>
      </c>
      <c r="M1565" s="1" t="s">
        <v>16</v>
      </c>
      <c r="N1565" s="1" t="s">
        <v>16</v>
      </c>
      <c r="O1565" s="1">
        <v>63.2</v>
      </c>
      <c r="P1565" s="1">
        <v>1.0</v>
      </c>
    </row>
    <row r="1566">
      <c r="A1566" s="1" t="s">
        <v>29</v>
      </c>
      <c r="B1566" s="1" t="s">
        <v>2801</v>
      </c>
      <c r="C1566" s="2" t="s">
        <v>2637</v>
      </c>
      <c r="D1566" s="1" t="s">
        <v>19</v>
      </c>
      <c r="E1566" s="3" t="str">
        <f>HYPERLINK("https://fyndiq.se/produkt/c26c9ffef37a436a/", "2-Pack Samsung A35 5G Skärmskydd i Härdat Glas")</f>
        <v>2-Pack Samsung A35 5G Skärmskydd i Härdat Glas</v>
      </c>
      <c r="F1566" s="1" t="s">
        <v>432</v>
      </c>
      <c r="G1566" s="1" t="s">
        <v>433</v>
      </c>
      <c r="H1566" s="1" t="s">
        <v>434</v>
      </c>
      <c r="I1566" s="1" t="s">
        <v>16</v>
      </c>
      <c r="J1566" s="1" t="s">
        <v>23</v>
      </c>
      <c r="K1566" s="1" t="s">
        <v>16</v>
      </c>
      <c r="L1566" s="1" t="s">
        <v>16</v>
      </c>
      <c r="M1566" s="1" t="s">
        <v>16</v>
      </c>
      <c r="N1566" s="1" t="s">
        <v>16</v>
      </c>
      <c r="O1566" s="1">
        <v>63.2</v>
      </c>
      <c r="P1566" s="1">
        <v>1.0</v>
      </c>
    </row>
    <row r="1567">
      <c r="A1567" s="1" t="s">
        <v>29</v>
      </c>
      <c r="B1567" s="1" t="s">
        <v>2802</v>
      </c>
      <c r="C1567" s="2" t="s">
        <v>2637</v>
      </c>
      <c r="D1567" s="1" t="s">
        <v>19</v>
      </c>
      <c r="E1567" s="3" t="str">
        <f>HYPERLINK("https://fyndiq.se/produkt/28799ed0373d40b4/", "2 Pack Galaxy S21 Ultra 5G- Härdat glas 9H - Super kvalitet 3D")</f>
        <v>2 Pack Galaxy S21 Ultra 5G- Härdat glas 9H - Super kvalitet 3D</v>
      </c>
      <c r="F1567" s="1" t="s">
        <v>272</v>
      </c>
      <c r="G1567" s="1" t="s">
        <v>273</v>
      </c>
      <c r="H1567" s="1" t="s">
        <v>274</v>
      </c>
      <c r="I1567" s="1" t="s">
        <v>16</v>
      </c>
      <c r="J1567" s="1" t="s">
        <v>23</v>
      </c>
      <c r="K1567" s="1" t="s">
        <v>16</v>
      </c>
      <c r="L1567" s="1" t="s">
        <v>16</v>
      </c>
      <c r="M1567" s="1" t="s">
        <v>16</v>
      </c>
      <c r="N1567" s="1" t="s">
        <v>16</v>
      </c>
      <c r="O1567" s="1">
        <v>63.2</v>
      </c>
      <c r="P1567" s="1">
        <v>1.0</v>
      </c>
    </row>
    <row r="1568">
      <c r="A1568" s="1" t="s">
        <v>29</v>
      </c>
      <c r="B1568" s="1" t="s">
        <v>2803</v>
      </c>
      <c r="C1568" s="2" t="s">
        <v>2637</v>
      </c>
      <c r="D1568" s="1" t="s">
        <v>19</v>
      </c>
      <c r="E1568" s="3" t="str">
        <f>HYPERLINK("https://fyndiq.se/produkt/c01c015335304cfa/", "Kreativ LCD-skrivplatta för barn - 8.5-tums digital tavla med penna")</f>
        <v>Kreativ LCD-skrivplatta för barn - 8.5-tums digital tavla med penna</v>
      </c>
      <c r="F1568" s="1" t="s">
        <v>941</v>
      </c>
      <c r="G1568" s="1" t="s">
        <v>942</v>
      </c>
      <c r="H1568" s="1" t="s">
        <v>881</v>
      </c>
      <c r="I1568" s="1" t="s">
        <v>16</v>
      </c>
      <c r="J1568" s="1" t="s">
        <v>23</v>
      </c>
      <c r="K1568" s="1" t="s">
        <v>16</v>
      </c>
      <c r="L1568" s="1" t="s">
        <v>16</v>
      </c>
      <c r="M1568" s="1" t="s">
        <v>16</v>
      </c>
      <c r="N1568" s="1" t="s">
        <v>16</v>
      </c>
      <c r="O1568" s="1">
        <v>79.2</v>
      </c>
      <c r="P1568" s="1">
        <v>1.0</v>
      </c>
    </row>
    <row r="1569">
      <c r="A1569" s="1" t="s">
        <v>29</v>
      </c>
      <c r="B1569" s="1" t="s">
        <v>2804</v>
      </c>
      <c r="C1569" s="2" t="s">
        <v>2637</v>
      </c>
      <c r="D1569" s="1" t="s">
        <v>19</v>
      </c>
      <c r="E1569" s="3" t="str">
        <f>HYPERLINK("https://fyndiq.se/produkt/925ae49423884615/", "2-Pack Samsung S22 Ultra Skärmskydd &amp; 1-Pack linsskydd -9H GLAS")</f>
        <v>2-Pack Samsung S22 Ultra Skärmskydd &amp; 1-Pack linsskydd -9H GLAS</v>
      </c>
      <c r="F1569" s="1" t="s">
        <v>335</v>
      </c>
      <c r="G1569" s="1" t="s">
        <v>336</v>
      </c>
      <c r="H1569" s="1" t="s">
        <v>337</v>
      </c>
      <c r="I1569" s="1" t="s">
        <v>16</v>
      </c>
      <c r="J1569" s="1" t="s">
        <v>23</v>
      </c>
      <c r="K1569" s="1" t="s">
        <v>16</v>
      </c>
      <c r="L1569" s="1" t="s">
        <v>16</v>
      </c>
      <c r="M1569" s="1" t="s">
        <v>16</v>
      </c>
      <c r="N1569" s="1" t="s">
        <v>16</v>
      </c>
      <c r="O1569" s="1">
        <v>71.2</v>
      </c>
      <c r="P1569" s="1">
        <v>1.0</v>
      </c>
    </row>
    <row r="1570">
      <c r="A1570" s="1" t="s">
        <v>29</v>
      </c>
      <c r="B1570" s="1" t="s">
        <v>2805</v>
      </c>
      <c r="C1570" s="2" t="s">
        <v>2637</v>
      </c>
      <c r="D1570" s="1" t="s">
        <v>19</v>
      </c>
      <c r="E1570" s="3" t="str">
        <f>HYPERLINK("https://fyndiq.se/produkt/b96aad9902754ebc/", "2-Pack Samsung S23 FE - 9H Härdat Glass - Super Kvalitet 3D")</f>
        <v>2-Pack Samsung S23 FE - 9H Härdat Glass - Super Kvalitet 3D</v>
      </c>
      <c r="F1570" s="1" t="s">
        <v>67</v>
      </c>
      <c r="G1570" s="1" t="s">
        <v>68</v>
      </c>
      <c r="H1570" s="1" t="s">
        <v>69</v>
      </c>
      <c r="I1570" s="1" t="s">
        <v>16</v>
      </c>
      <c r="J1570" s="1" t="s">
        <v>23</v>
      </c>
      <c r="K1570" s="1" t="s">
        <v>16</v>
      </c>
      <c r="L1570" s="1" t="s">
        <v>16</v>
      </c>
      <c r="M1570" s="1" t="s">
        <v>16</v>
      </c>
      <c r="N1570" s="1" t="s">
        <v>16</v>
      </c>
      <c r="O1570" s="1">
        <v>63.2</v>
      </c>
      <c r="P1570" s="1">
        <v>1.0</v>
      </c>
    </row>
    <row r="1571">
      <c r="A1571" s="1" t="s">
        <v>29</v>
      </c>
      <c r="B1571" s="1" t="s">
        <v>2806</v>
      </c>
      <c r="C1571" s="2" t="s">
        <v>2637</v>
      </c>
      <c r="D1571" s="1" t="s">
        <v>19</v>
      </c>
      <c r="E1571" s="3" t="str">
        <f>HYPERLINK("https://fyndiq.se/produkt/a511a8922e36455c/", "2 Pack Samsung S8 - Härdat glas 9H–Super kvalitet 3D Skärmskydd")</f>
        <v>2 Pack Samsung S8 - Härdat glas 9H–Super kvalitet 3D Skärmskydd</v>
      </c>
      <c r="F1571" s="1" t="s">
        <v>1083</v>
      </c>
      <c r="G1571" s="1" t="s">
        <v>1084</v>
      </c>
      <c r="H1571" s="1" t="s">
        <v>1085</v>
      </c>
      <c r="I1571" s="1" t="s">
        <v>16</v>
      </c>
      <c r="J1571" s="1" t="s">
        <v>23</v>
      </c>
      <c r="K1571" s="1" t="s">
        <v>16</v>
      </c>
      <c r="L1571" s="1" t="s">
        <v>16</v>
      </c>
      <c r="M1571" s="1" t="s">
        <v>16</v>
      </c>
      <c r="N1571" s="1" t="s">
        <v>16</v>
      </c>
      <c r="O1571" s="1">
        <v>63.2</v>
      </c>
      <c r="P1571" s="1">
        <v>1.0</v>
      </c>
    </row>
    <row r="1572">
      <c r="A1572" s="1" t="s">
        <v>29</v>
      </c>
      <c r="B1572" s="1" t="s">
        <v>2807</v>
      </c>
      <c r="C1572" s="2" t="s">
        <v>2637</v>
      </c>
      <c r="D1572" s="1" t="s">
        <v>19</v>
      </c>
      <c r="E1572" s="3" t="str">
        <f>HYPERLINK("https://fyndiq.se/produkt/9c156c69278b4c9f/", "Xiaomi 12T Pro - Härdat Glas 9H - Super kvalitet 3D Skärmskydd")</f>
        <v>Xiaomi 12T Pro - Härdat Glas 9H - Super kvalitet 3D Skärmskydd</v>
      </c>
      <c r="F1572" s="1" t="s">
        <v>2808</v>
      </c>
      <c r="G1572" s="1" t="s">
        <v>2809</v>
      </c>
      <c r="H1572" s="1" t="s">
        <v>2810</v>
      </c>
      <c r="I1572" s="1" t="s">
        <v>1673</v>
      </c>
      <c r="J1572" s="1" t="s">
        <v>9</v>
      </c>
      <c r="K1572" s="2" t="s">
        <v>499</v>
      </c>
      <c r="L1572" s="1" t="s">
        <v>2811</v>
      </c>
      <c r="M1572" s="1" t="s">
        <v>16</v>
      </c>
      <c r="N1572" s="1" t="s">
        <v>16</v>
      </c>
      <c r="O1572" s="1">
        <v>55.2</v>
      </c>
      <c r="P1572" s="1">
        <v>1.0</v>
      </c>
    </row>
    <row r="1573">
      <c r="A1573" s="1" t="s">
        <v>29</v>
      </c>
      <c r="B1573" s="1" t="s">
        <v>2812</v>
      </c>
      <c r="C1573" s="2" t="s">
        <v>2637</v>
      </c>
      <c r="D1573" s="1" t="s">
        <v>19</v>
      </c>
      <c r="E1573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1573" s="1" t="s">
        <v>1664</v>
      </c>
      <c r="G1573" s="1" t="s">
        <v>1665</v>
      </c>
      <c r="H1573" s="1" t="s">
        <v>1666</v>
      </c>
      <c r="I1573" s="1" t="s">
        <v>16</v>
      </c>
      <c r="J1573" s="1" t="s">
        <v>23</v>
      </c>
      <c r="K1573" s="1" t="s">
        <v>16</v>
      </c>
      <c r="L1573" s="1" t="s">
        <v>16</v>
      </c>
      <c r="M1573" s="1" t="s">
        <v>16</v>
      </c>
      <c r="N1573" s="1" t="s">
        <v>16</v>
      </c>
      <c r="O1573" s="1">
        <v>71.2</v>
      </c>
      <c r="P1573" s="1">
        <v>1.0</v>
      </c>
    </row>
    <row r="1574">
      <c r="A1574" s="1" t="s">
        <v>29</v>
      </c>
      <c r="B1574" s="1" t="s">
        <v>2813</v>
      </c>
      <c r="C1574" s="2" t="s">
        <v>2637</v>
      </c>
      <c r="D1574" s="1" t="s">
        <v>19</v>
      </c>
      <c r="E1574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574" s="1" t="s">
        <v>1039</v>
      </c>
      <c r="G1574" s="1" t="s">
        <v>1040</v>
      </c>
      <c r="H1574" s="1" t="s">
        <v>1041</v>
      </c>
      <c r="I1574" s="1" t="s">
        <v>16</v>
      </c>
      <c r="J1574" s="1" t="s">
        <v>23</v>
      </c>
      <c r="K1574" s="1" t="s">
        <v>16</v>
      </c>
      <c r="L1574" s="1" t="s">
        <v>16</v>
      </c>
      <c r="M1574" s="1" t="s">
        <v>16</v>
      </c>
      <c r="N1574" s="1" t="s">
        <v>16</v>
      </c>
      <c r="O1574" s="1">
        <v>63.2</v>
      </c>
      <c r="P1574" s="1">
        <v>1.0</v>
      </c>
    </row>
    <row r="1575">
      <c r="A1575" s="1" t="s">
        <v>29</v>
      </c>
      <c r="B1575" s="1" t="s">
        <v>2814</v>
      </c>
      <c r="C1575" s="2" t="s">
        <v>2637</v>
      </c>
      <c r="D1575" s="1" t="s">
        <v>19</v>
      </c>
      <c r="E1575" s="3" t="str">
        <f>HYPERLINK("https://fyndiq.se/produkt/ef10e4ba492c46df/", "2-Pack Samsung S23 FE 5G - 9H Härdat Glass - Super Kvalitet 3D")</f>
        <v>2-Pack Samsung S23 FE 5G - 9H Härdat Glass - Super Kvalitet 3D</v>
      </c>
      <c r="F1575" s="1" t="s">
        <v>2521</v>
      </c>
      <c r="G1575" s="1" t="s">
        <v>2522</v>
      </c>
      <c r="H1575" s="1" t="s">
        <v>2523</v>
      </c>
      <c r="I1575" s="1" t="s">
        <v>16</v>
      </c>
      <c r="J1575" s="1" t="s">
        <v>23</v>
      </c>
      <c r="K1575" s="1" t="s">
        <v>16</v>
      </c>
      <c r="L1575" s="1" t="s">
        <v>16</v>
      </c>
      <c r="M1575" s="1" t="s">
        <v>16</v>
      </c>
      <c r="N1575" s="1" t="s">
        <v>16</v>
      </c>
      <c r="O1575" s="1">
        <v>63.2</v>
      </c>
      <c r="P1575" s="1">
        <v>1.0</v>
      </c>
    </row>
    <row r="1576">
      <c r="A1576" s="1" t="s">
        <v>29</v>
      </c>
      <c r="B1576" s="1" t="s">
        <v>2815</v>
      </c>
      <c r="C1576" s="2" t="s">
        <v>2637</v>
      </c>
      <c r="D1576" s="1" t="s">
        <v>19</v>
      </c>
      <c r="E1576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1576" s="1" t="s">
        <v>1357</v>
      </c>
      <c r="G1576" s="1" t="s">
        <v>1358</v>
      </c>
      <c r="H1576" s="1" t="s">
        <v>1359</v>
      </c>
      <c r="I1576" s="1" t="s">
        <v>16</v>
      </c>
      <c r="J1576" s="1" t="s">
        <v>23</v>
      </c>
      <c r="K1576" s="1" t="s">
        <v>16</v>
      </c>
      <c r="L1576" s="1" t="s">
        <v>16</v>
      </c>
      <c r="M1576" s="1" t="s">
        <v>16</v>
      </c>
      <c r="N1576" s="1" t="s">
        <v>16</v>
      </c>
      <c r="O1576" s="1">
        <v>63.2</v>
      </c>
      <c r="P1576" s="1">
        <v>1.0</v>
      </c>
    </row>
    <row r="1577">
      <c r="A1577" s="1" t="s">
        <v>29</v>
      </c>
      <c r="B1577" s="1" t="s">
        <v>2816</v>
      </c>
      <c r="C1577" s="2" t="s">
        <v>2637</v>
      </c>
      <c r="D1577" s="1" t="s">
        <v>19</v>
      </c>
      <c r="E157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577" s="1" t="s">
        <v>692</v>
      </c>
      <c r="G1577" s="1" t="s">
        <v>693</v>
      </c>
      <c r="H1577" s="1" t="s">
        <v>694</v>
      </c>
      <c r="I1577" s="1" t="s">
        <v>16</v>
      </c>
      <c r="J1577" s="1" t="s">
        <v>23</v>
      </c>
      <c r="K1577" s="1" t="s">
        <v>16</v>
      </c>
      <c r="L1577" s="1" t="s">
        <v>16</v>
      </c>
      <c r="M1577" s="1" t="s">
        <v>16</v>
      </c>
      <c r="N1577" s="1" t="s">
        <v>16</v>
      </c>
      <c r="O1577" s="1">
        <v>55.2</v>
      </c>
      <c r="P1577" s="1">
        <v>1.0</v>
      </c>
    </row>
    <row r="1578">
      <c r="A1578" s="1" t="s">
        <v>29</v>
      </c>
      <c r="B1578" s="1" t="s">
        <v>2817</v>
      </c>
      <c r="C1578" s="2" t="s">
        <v>2637</v>
      </c>
      <c r="D1578" s="1" t="s">
        <v>19</v>
      </c>
      <c r="E1578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1578" s="1" t="s">
        <v>1058</v>
      </c>
      <c r="G1578" s="1" t="s">
        <v>1059</v>
      </c>
      <c r="H1578" s="1" t="s">
        <v>1060</v>
      </c>
      <c r="I1578" s="1" t="s">
        <v>16</v>
      </c>
      <c r="J1578" s="1" t="s">
        <v>23</v>
      </c>
      <c r="K1578" s="1" t="s">
        <v>16</v>
      </c>
      <c r="L1578" s="1" t="s">
        <v>16</v>
      </c>
      <c r="M1578" s="1" t="s">
        <v>16</v>
      </c>
      <c r="N1578" s="1" t="s">
        <v>16</v>
      </c>
      <c r="O1578" s="1">
        <v>95.2</v>
      </c>
      <c r="P1578" s="1">
        <v>1.0</v>
      </c>
    </row>
    <row r="1579">
      <c r="A1579" s="1" t="s">
        <v>29</v>
      </c>
      <c r="B1579" s="1" t="s">
        <v>2818</v>
      </c>
      <c r="C1579" s="2" t="s">
        <v>2637</v>
      </c>
      <c r="D1579" s="1" t="s">
        <v>19</v>
      </c>
      <c r="E1579" s="3" t="str">
        <f>HYPERLINK("https://fyndiq.se/produkt/c6f3e47a88184e8d/", "2-Pack SAMSUNG A55 Skärmskydd - Härdat Glas 9H - Super kvalitet 3D")</f>
        <v>2-Pack SAMSUNG A55 Skärmskydd - Härdat Glas 9H - Super kvalitet 3D</v>
      </c>
      <c r="F1579" s="1" t="s">
        <v>83</v>
      </c>
      <c r="G1579" s="1" t="s">
        <v>84</v>
      </c>
      <c r="H1579" s="1" t="s">
        <v>85</v>
      </c>
      <c r="I1579" s="1" t="s">
        <v>16</v>
      </c>
      <c r="J1579" s="1" t="s">
        <v>23</v>
      </c>
      <c r="K1579" s="1" t="s">
        <v>16</v>
      </c>
      <c r="L1579" s="1" t="s">
        <v>16</v>
      </c>
      <c r="M1579" s="1" t="s">
        <v>16</v>
      </c>
      <c r="N1579" s="1" t="s">
        <v>16</v>
      </c>
      <c r="O1579" s="1">
        <v>63.2</v>
      </c>
      <c r="P1579" s="1">
        <v>1.0</v>
      </c>
    </row>
    <row r="1580">
      <c r="A1580" s="1" t="s">
        <v>29</v>
      </c>
      <c r="B1580" s="1" t="s">
        <v>2819</v>
      </c>
      <c r="C1580" s="2" t="s">
        <v>2637</v>
      </c>
      <c r="D1580" s="1" t="s">
        <v>19</v>
      </c>
      <c r="E1580" s="3" t="str">
        <f>HYPERLINK("https://fyndiq.se/produkt/0f244212ec124dcd/", "2 Pack OnePlus 9 5G - Härdat glas 9H - Super kvalitet 3D Skärmskydd")</f>
        <v>2 Pack OnePlus 9 5G - Härdat glas 9H - Super kvalitet 3D Skärmskydd</v>
      </c>
      <c r="F1580" s="1" t="s">
        <v>803</v>
      </c>
      <c r="G1580" s="1" t="s">
        <v>804</v>
      </c>
      <c r="H1580" s="1" t="s">
        <v>805</v>
      </c>
      <c r="I1580" s="1" t="s">
        <v>16</v>
      </c>
      <c r="J1580" s="1" t="s">
        <v>23</v>
      </c>
      <c r="K1580" s="1" t="s">
        <v>16</v>
      </c>
      <c r="L1580" s="1" t="s">
        <v>16</v>
      </c>
      <c r="M1580" s="1" t="s">
        <v>16</v>
      </c>
      <c r="N1580" s="1" t="s">
        <v>16</v>
      </c>
      <c r="O1580" s="1">
        <v>63.2</v>
      </c>
      <c r="P1580" s="1">
        <v>1.0</v>
      </c>
    </row>
    <row r="1581">
      <c r="A1581" s="1" t="s">
        <v>29</v>
      </c>
      <c r="B1581" s="1" t="s">
        <v>2820</v>
      </c>
      <c r="C1581" s="2" t="s">
        <v>2637</v>
      </c>
      <c r="D1581" s="1" t="s">
        <v>19</v>
      </c>
      <c r="E1581" s="3" t="str">
        <f>HYPERLINK("https://fyndiq.se/produkt/c8cebab9948b43c1/", "2-Pack Apple Watch 40mm – Härdat glas 9H – Super kvalitet 3D")</f>
        <v>2-Pack Apple Watch 40mm – Härdat glas 9H – Super kvalitet 3D</v>
      </c>
      <c r="F1581" s="1" t="s">
        <v>357</v>
      </c>
      <c r="G1581" s="1" t="s">
        <v>358</v>
      </c>
      <c r="H1581" s="1" t="s">
        <v>359</v>
      </c>
      <c r="I1581" s="1" t="s">
        <v>16</v>
      </c>
      <c r="J1581" s="1" t="s">
        <v>23</v>
      </c>
      <c r="K1581" s="1" t="s">
        <v>16</v>
      </c>
      <c r="L1581" s="1" t="s">
        <v>16</v>
      </c>
      <c r="M1581" s="1" t="s">
        <v>16</v>
      </c>
      <c r="N1581" s="1" t="s">
        <v>16</v>
      </c>
      <c r="O1581" s="1">
        <v>55.2</v>
      </c>
      <c r="P1581" s="1">
        <v>1.0</v>
      </c>
    </row>
    <row r="1582">
      <c r="A1582" s="1" t="s">
        <v>29</v>
      </c>
      <c r="B1582" s="1" t="s">
        <v>2821</v>
      </c>
      <c r="C1582" s="2" t="s">
        <v>2637</v>
      </c>
      <c r="D1582" s="1" t="s">
        <v>19</v>
      </c>
      <c r="E1582" s="3" t="str">
        <f>HYPERLINK("https://fyndiq.se/produkt/416415a768684efb/", "2-Pack Samsung Galaxy S21 5G - 9H Härdat Glas - HD")</f>
        <v>2-Pack Samsung Galaxy S21 5G - 9H Härdat Glas - HD</v>
      </c>
      <c r="F1582" s="1" t="s">
        <v>39</v>
      </c>
      <c r="G1582" s="1" t="s">
        <v>40</v>
      </c>
      <c r="H1582" s="1" t="s">
        <v>41</v>
      </c>
      <c r="I1582" s="1" t="s">
        <v>16</v>
      </c>
      <c r="J1582" s="1" t="s">
        <v>23</v>
      </c>
      <c r="K1582" s="1" t="s">
        <v>16</v>
      </c>
      <c r="L1582" s="1" t="s">
        <v>16</v>
      </c>
      <c r="M1582" s="1" t="s">
        <v>16</v>
      </c>
      <c r="N1582" s="1" t="s">
        <v>16</v>
      </c>
      <c r="O1582" s="1">
        <v>63.2</v>
      </c>
      <c r="P1582" s="1">
        <v>1.0</v>
      </c>
    </row>
    <row r="1583">
      <c r="A1583" s="1" t="s">
        <v>29</v>
      </c>
      <c r="B1583" s="1" t="s">
        <v>2822</v>
      </c>
      <c r="C1583" s="2" t="s">
        <v>2637</v>
      </c>
      <c r="D1583" s="1" t="s">
        <v>19</v>
      </c>
      <c r="E1583" s="3" t="str">
        <f>HYPERLINK("https://fyndiq.se/produkt/8212eb56896d4258/", "2-Pack SAMSUNG S24 ULTRA 5G Skärmskydd - Härdat Glas 9H - Super kvalitet 3D")</f>
        <v>2-Pack SAMSUNG S24 ULTRA 5G Skärmskydd - Härdat Glas 9H - Super kvalitet 3D</v>
      </c>
      <c r="F1583" s="1" t="s">
        <v>2823</v>
      </c>
      <c r="G1583" s="1" t="s">
        <v>2824</v>
      </c>
      <c r="H1583" s="1" t="s">
        <v>2825</v>
      </c>
      <c r="I1583" s="1" t="s">
        <v>16</v>
      </c>
      <c r="J1583" s="1" t="s">
        <v>23</v>
      </c>
      <c r="K1583" s="1" t="s">
        <v>16</v>
      </c>
      <c r="L1583" s="1" t="s">
        <v>16</v>
      </c>
      <c r="M1583" s="1" t="s">
        <v>16</v>
      </c>
      <c r="N1583" s="1" t="s">
        <v>16</v>
      </c>
      <c r="O1583" s="1">
        <v>71.2</v>
      </c>
      <c r="P1583" s="1">
        <v>1.0</v>
      </c>
    </row>
    <row r="1584">
      <c r="A1584" s="1" t="s">
        <v>29</v>
      </c>
      <c r="B1584" s="1" t="s">
        <v>2826</v>
      </c>
      <c r="C1584" s="2" t="s">
        <v>2637</v>
      </c>
      <c r="D1584" s="1" t="s">
        <v>19</v>
      </c>
      <c r="E1584" s="3" t="str">
        <f>HYPERLINK("https://fyndiq.se/produkt/56c72c0ba5f749b5/", "2-Pack SAMSUNG S24 Skärmskydd - Härdat Glas 9H - Super kvalitet 3D")</f>
        <v>2-Pack SAMSUNG S24 Skärmskydd - Härdat Glas 9H - Super kvalitet 3D</v>
      </c>
      <c r="F1584" s="1" t="s">
        <v>263</v>
      </c>
      <c r="G1584" s="1" t="s">
        <v>264</v>
      </c>
      <c r="H1584" s="1" t="s">
        <v>265</v>
      </c>
      <c r="I1584" s="1" t="s">
        <v>16</v>
      </c>
      <c r="J1584" s="1" t="s">
        <v>23</v>
      </c>
      <c r="K1584" s="1" t="s">
        <v>16</v>
      </c>
      <c r="L1584" s="1" t="s">
        <v>16</v>
      </c>
      <c r="M1584" s="1" t="s">
        <v>16</v>
      </c>
      <c r="N1584" s="1" t="s">
        <v>16</v>
      </c>
      <c r="O1584" s="1">
        <v>71.2</v>
      </c>
      <c r="P1584" s="1">
        <v>1.0</v>
      </c>
    </row>
    <row r="1585">
      <c r="A1585" s="1" t="s">
        <v>29</v>
      </c>
      <c r="B1585" s="1" t="s">
        <v>2827</v>
      </c>
      <c r="C1585" s="2" t="s">
        <v>2637</v>
      </c>
      <c r="D1585" s="1" t="s">
        <v>19</v>
      </c>
      <c r="E1585" s="3" t="str">
        <f>HYPERLINK("https://fyndiq.se/produkt/860c7ae305b54883/", "2 Pack Samsung S21 Ultra 5G - Härdat glas 9H - Super kvalitet 3D")</f>
        <v>2 Pack Samsung S21 Ultra 5G - Härdat glas 9H - Super kvalitet 3D</v>
      </c>
      <c r="F1585" s="1" t="s">
        <v>649</v>
      </c>
      <c r="G1585" s="1" t="s">
        <v>650</v>
      </c>
      <c r="H1585" s="1" t="s">
        <v>651</v>
      </c>
      <c r="I1585" s="1" t="s">
        <v>16</v>
      </c>
      <c r="J1585" s="1" t="s">
        <v>23</v>
      </c>
      <c r="K1585" s="1" t="s">
        <v>16</v>
      </c>
      <c r="L1585" s="1" t="s">
        <v>16</v>
      </c>
      <c r="M1585" s="1" t="s">
        <v>16</v>
      </c>
      <c r="N1585" s="1" t="s">
        <v>16</v>
      </c>
      <c r="O1585" s="1">
        <v>63.2</v>
      </c>
      <c r="P1585" s="1">
        <v>1.0</v>
      </c>
    </row>
    <row r="1586">
      <c r="A1586" s="1" t="s">
        <v>29</v>
      </c>
      <c r="B1586" s="1" t="s">
        <v>2828</v>
      </c>
      <c r="C1586" s="2" t="s">
        <v>2637</v>
      </c>
      <c r="D1586" s="1" t="s">
        <v>19</v>
      </c>
      <c r="E1586" s="3" t="str">
        <f>HYPERLINK("https://fyndiq.se/produkt/c6f3e47a88184e8d/", "2-Pack SAMSUNG A55 Skärmskydd - Härdat Glas 9H - Super kvalitet 3D")</f>
        <v>2-Pack SAMSUNG A55 Skärmskydd - Härdat Glas 9H - Super kvalitet 3D</v>
      </c>
      <c r="F1586" s="1" t="s">
        <v>83</v>
      </c>
      <c r="G1586" s="1" t="s">
        <v>84</v>
      </c>
      <c r="H1586" s="1" t="s">
        <v>85</v>
      </c>
      <c r="I1586" s="1" t="s">
        <v>16</v>
      </c>
      <c r="J1586" s="1" t="s">
        <v>23</v>
      </c>
      <c r="K1586" s="1" t="s">
        <v>16</v>
      </c>
      <c r="L1586" s="1" t="s">
        <v>16</v>
      </c>
      <c r="M1586" s="1" t="s">
        <v>16</v>
      </c>
      <c r="N1586" s="1" t="s">
        <v>16</v>
      </c>
      <c r="O1586" s="1">
        <v>63.2</v>
      </c>
      <c r="P1586" s="1">
        <v>1.0</v>
      </c>
    </row>
    <row r="1587">
      <c r="A1587" s="1" t="s">
        <v>29</v>
      </c>
      <c r="B1587" s="1" t="s">
        <v>2829</v>
      </c>
      <c r="C1587" s="2" t="s">
        <v>2637</v>
      </c>
      <c r="D1587" s="1" t="s">
        <v>19</v>
      </c>
      <c r="E1587" s="3" t="str">
        <f>HYPERLINK("https://fyndiq.se/produkt/66924f1ff238487e/", "2-Pack GOOGLE PIXEL 7A Skärmskydd - Härdat Glas 9H - Super kvalitet 3D")</f>
        <v>2-Pack GOOGLE PIXEL 7A Skärmskydd - Härdat Glas 9H - Super kvalitet 3D</v>
      </c>
      <c r="F1587" s="1" t="s">
        <v>315</v>
      </c>
      <c r="G1587" s="1" t="s">
        <v>316</v>
      </c>
      <c r="H1587" s="1" t="s">
        <v>317</v>
      </c>
      <c r="I1587" s="1" t="s">
        <v>16</v>
      </c>
      <c r="J1587" s="1" t="s">
        <v>23</v>
      </c>
      <c r="K1587" s="1" t="s">
        <v>16</v>
      </c>
      <c r="L1587" s="1" t="s">
        <v>16</v>
      </c>
      <c r="M1587" s="1" t="s">
        <v>16</v>
      </c>
      <c r="N1587" s="1" t="s">
        <v>16</v>
      </c>
      <c r="O1587" s="1">
        <v>63.2</v>
      </c>
      <c r="P1587" s="1">
        <v>1.0</v>
      </c>
    </row>
    <row r="1588">
      <c r="A1588" s="1" t="s">
        <v>29</v>
      </c>
      <c r="B1588" s="1" t="s">
        <v>2830</v>
      </c>
      <c r="C1588" s="2" t="s">
        <v>2637</v>
      </c>
      <c r="D1588" s="1" t="s">
        <v>19</v>
      </c>
      <c r="E1588" s="3" t="str">
        <f>HYPERLINK("https://fyndiq.se/produkt/c5eff753eef544a3/", "2-Pack Samsung A05S Skärmskydd - Härdat Glas 9H - Super kvalitet 3D")</f>
        <v>2-Pack Samsung A05S Skärmskydd - Härdat Glas 9H - Super kvalitet 3D</v>
      </c>
      <c r="F1588" s="1" t="s">
        <v>768</v>
      </c>
      <c r="G1588" s="1" t="s">
        <v>769</v>
      </c>
      <c r="H1588" s="1" t="s">
        <v>770</v>
      </c>
      <c r="I1588" s="1" t="s">
        <v>16</v>
      </c>
      <c r="J1588" s="1" t="s">
        <v>23</v>
      </c>
      <c r="K1588" s="1" t="s">
        <v>16</v>
      </c>
      <c r="L1588" s="1" t="s">
        <v>16</v>
      </c>
      <c r="M1588" s="1" t="s">
        <v>16</v>
      </c>
      <c r="N1588" s="1" t="s">
        <v>16</v>
      </c>
      <c r="O1588" s="1">
        <v>63.2</v>
      </c>
      <c r="P1588" s="1">
        <v>1.0</v>
      </c>
    </row>
    <row r="1589">
      <c r="A1589" s="1" t="s">
        <v>29</v>
      </c>
      <c r="B1589" s="1" t="s">
        <v>2831</v>
      </c>
      <c r="C1589" s="2" t="s">
        <v>2637</v>
      </c>
      <c r="D1589" s="1" t="s">
        <v>19</v>
      </c>
      <c r="E1589" s="3" t="str">
        <f>HYPERLINK("https://fyndiq.se/produkt/5d384cc8795744b0/", "2-Pack Samsung A55 Skärmskydd i Härdat Glas")</f>
        <v>2-Pack Samsung A55 Skärmskydd i Härdat Glas</v>
      </c>
      <c r="F1589" s="1" t="s">
        <v>191</v>
      </c>
      <c r="G1589" s="1" t="s">
        <v>192</v>
      </c>
      <c r="H1589" s="1" t="s">
        <v>193</v>
      </c>
      <c r="I1589" s="1" t="s">
        <v>16</v>
      </c>
      <c r="J1589" s="1" t="s">
        <v>23</v>
      </c>
      <c r="K1589" s="1" t="s">
        <v>16</v>
      </c>
      <c r="L1589" s="1" t="s">
        <v>16</v>
      </c>
      <c r="M1589" s="1" t="s">
        <v>16</v>
      </c>
      <c r="N1589" s="1" t="s">
        <v>16</v>
      </c>
      <c r="O1589" s="1">
        <v>63.2</v>
      </c>
      <c r="P1589" s="1">
        <v>1.0</v>
      </c>
    </row>
    <row r="1590">
      <c r="A1590" s="1" t="s">
        <v>29</v>
      </c>
      <c r="B1590" s="1" t="s">
        <v>2832</v>
      </c>
      <c r="C1590" s="2" t="s">
        <v>2637</v>
      </c>
      <c r="D1590" s="1" t="s">
        <v>19</v>
      </c>
      <c r="E1590" s="3" t="str">
        <f>HYPERLINK("https://fyndiq.se/produkt/c6a683bceab7495a/", "2-Pack XIAOMI 12T PRO Skärmskydd - Härdat Glas 9H - Super kvalitet 3D")</f>
        <v>2-Pack XIAOMI 12T PRO Skärmskydd - Härdat Glas 9H - Super kvalitet 3D</v>
      </c>
      <c r="F1590" s="1" t="s">
        <v>1226</v>
      </c>
      <c r="G1590" s="1" t="s">
        <v>1227</v>
      </c>
      <c r="H1590" s="1" t="s">
        <v>1228</v>
      </c>
      <c r="I1590" s="1" t="s">
        <v>16</v>
      </c>
      <c r="J1590" s="1" t="s">
        <v>23</v>
      </c>
      <c r="K1590" s="1" t="s">
        <v>16</v>
      </c>
      <c r="L1590" s="1" t="s">
        <v>16</v>
      </c>
      <c r="M1590" s="1" t="s">
        <v>16</v>
      </c>
      <c r="N1590" s="1" t="s">
        <v>16</v>
      </c>
      <c r="O1590" s="1">
        <v>63.2</v>
      </c>
      <c r="P1590" s="1">
        <v>1.0</v>
      </c>
    </row>
    <row r="1591">
      <c r="A1591" s="1" t="s">
        <v>29</v>
      </c>
      <c r="B1591" s="1" t="s">
        <v>2833</v>
      </c>
      <c r="C1591" s="2" t="s">
        <v>2637</v>
      </c>
      <c r="D1591" s="1" t="s">
        <v>19</v>
      </c>
      <c r="E1591" s="3" t="str">
        <f>HYPERLINK("https://fyndiq.se/produkt/13e76851ca504320/", "2-Pack Samsung Galaxy S22 Ultra - Härdat glas 9H - Top kvalitet")</f>
        <v>2-Pack Samsung Galaxy S22 Ultra - Härdat glas 9H - Top kvalitet</v>
      </c>
      <c r="F1591" s="1" t="s">
        <v>140</v>
      </c>
      <c r="G1591" s="1" t="s">
        <v>141</v>
      </c>
      <c r="H1591" s="1" t="s">
        <v>142</v>
      </c>
      <c r="I1591" s="1" t="s">
        <v>16</v>
      </c>
      <c r="J1591" s="1" t="s">
        <v>23</v>
      </c>
      <c r="K1591" s="1" t="s">
        <v>16</v>
      </c>
      <c r="L1591" s="1" t="s">
        <v>16</v>
      </c>
      <c r="M1591" s="1" t="s">
        <v>16</v>
      </c>
      <c r="N1591" s="1" t="s">
        <v>16</v>
      </c>
      <c r="O1591" s="1">
        <v>63.2</v>
      </c>
      <c r="P1591" s="1">
        <v>1.0</v>
      </c>
    </row>
    <row r="1592">
      <c r="A1592" s="1" t="s">
        <v>29</v>
      </c>
      <c r="B1592" s="1" t="s">
        <v>2834</v>
      </c>
      <c r="C1592" s="2" t="s">
        <v>2637</v>
      </c>
      <c r="D1592" s="1" t="s">
        <v>19</v>
      </c>
      <c r="E1592" s="3" t="str">
        <f>HYPERLINK("https://fyndiq.se/produkt/8a162916fdf246f7/", "2-Pack SAMSUNG S24 Skärmskydd - Härdat Glas 9H - Super kvalitet 3D")</f>
        <v>2-Pack SAMSUNG S24 Skärmskydd - Härdat Glas 9H - Super kvalitet 3D</v>
      </c>
      <c r="F1592" s="1" t="s">
        <v>714</v>
      </c>
      <c r="G1592" s="1" t="s">
        <v>715</v>
      </c>
      <c r="H1592" s="1" t="s">
        <v>716</v>
      </c>
      <c r="I1592" s="1" t="s">
        <v>16</v>
      </c>
      <c r="J1592" s="1" t="s">
        <v>23</v>
      </c>
      <c r="K1592" s="1" t="s">
        <v>16</v>
      </c>
      <c r="L1592" s="1" t="s">
        <v>16</v>
      </c>
      <c r="M1592" s="1" t="s">
        <v>16</v>
      </c>
      <c r="N1592" s="1" t="s">
        <v>16</v>
      </c>
      <c r="O1592" s="1">
        <v>71.2</v>
      </c>
      <c r="P1592" s="1">
        <v>1.0</v>
      </c>
    </row>
    <row r="1593">
      <c r="A1593" s="1" t="s">
        <v>29</v>
      </c>
      <c r="B1593" s="1" t="s">
        <v>2835</v>
      </c>
      <c r="C1593" s="2" t="s">
        <v>2637</v>
      </c>
      <c r="D1593" s="1" t="s">
        <v>19</v>
      </c>
      <c r="E1593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593" s="1" t="s">
        <v>2836</v>
      </c>
      <c r="G1593" s="1" t="s">
        <v>2837</v>
      </c>
      <c r="H1593" s="1" t="s">
        <v>2838</v>
      </c>
      <c r="I1593" s="1" t="s">
        <v>16</v>
      </c>
      <c r="J1593" s="1" t="s">
        <v>23</v>
      </c>
      <c r="K1593" s="1" t="s">
        <v>16</v>
      </c>
      <c r="L1593" s="1" t="s">
        <v>16</v>
      </c>
      <c r="M1593" s="1" t="s">
        <v>16</v>
      </c>
      <c r="N1593" s="1" t="s">
        <v>16</v>
      </c>
      <c r="O1593" s="1">
        <v>63.2</v>
      </c>
      <c r="P1593" s="1">
        <v>1.0</v>
      </c>
    </row>
    <row r="1594">
      <c r="A1594" s="1" t="s">
        <v>29</v>
      </c>
      <c r="B1594" s="1" t="s">
        <v>2839</v>
      </c>
      <c r="C1594" s="2" t="s">
        <v>2637</v>
      </c>
      <c r="D1594" s="1" t="s">
        <v>19</v>
      </c>
      <c r="E1594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594" s="1" t="s">
        <v>795</v>
      </c>
      <c r="G1594" s="1" t="s">
        <v>796</v>
      </c>
      <c r="H1594" s="1" t="s">
        <v>797</v>
      </c>
      <c r="I1594" s="1" t="s">
        <v>16</v>
      </c>
      <c r="J1594" s="1" t="s">
        <v>23</v>
      </c>
      <c r="K1594" s="1" t="s">
        <v>16</v>
      </c>
      <c r="L1594" s="1" t="s">
        <v>16</v>
      </c>
      <c r="M1594" s="1" t="s">
        <v>16</v>
      </c>
      <c r="N1594" s="1" t="s">
        <v>16</v>
      </c>
      <c r="O1594" s="1">
        <v>63.2</v>
      </c>
      <c r="P1594" s="1">
        <v>1.0</v>
      </c>
    </row>
    <row r="1595">
      <c r="A1595" s="1" t="s">
        <v>29</v>
      </c>
      <c r="B1595" s="1" t="s">
        <v>2840</v>
      </c>
      <c r="C1595" s="2" t="s">
        <v>2637</v>
      </c>
      <c r="D1595" s="1" t="s">
        <v>19</v>
      </c>
      <c r="E1595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1595" s="1" t="s">
        <v>291</v>
      </c>
      <c r="G1595" s="1" t="s">
        <v>292</v>
      </c>
      <c r="H1595" s="1" t="s">
        <v>293</v>
      </c>
      <c r="I1595" s="1" t="s">
        <v>16</v>
      </c>
      <c r="J1595" s="1" t="s">
        <v>23</v>
      </c>
      <c r="K1595" s="1" t="s">
        <v>16</v>
      </c>
      <c r="L1595" s="1" t="s">
        <v>16</v>
      </c>
      <c r="M1595" s="1" t="s">
        <v>16</v>
      </c>
      <c r="N1595" s="1" t="s">
        <v>16</v>
      </c>
      <c r="O1595" s="1">
        <v>79.2</v>
      </c>
      <c r="P1595" s="1">
        <v>1.0</v>
      </c>
    </row>
    <row r="1596">
      <c r="A1596" s="1" t="s">
        <v>29</v>
      </c>
      <c r="B1596" s="1" t="s">
        <v>2841</v>
      </c>
      <c r="C1596" s="2" t="s">
        <v>2637</v>
      </c>
      <c r="D1596" s="1" t="s">
        <v>19</v>
      </c>
      <c r="E1596" s="3" t="str">
        <f>HYPERLINK("https://fyndiq.se/produkt/dfe28e565d2e4c8d/", "2 Pack Samsung S21 FE - 9H Härdat Glass - Super Kvalitet 3D")</f>
        <v>2 Pack Samsung S21 FE - 9H Härdat Glass - Super Kvalitet 3D</v>
      </c>
      <c r="F1596" s="1" t="s">
        <v>276</v>
      </c>
      <c r="G1596" s="1" t="s">
        <v>277</v>
      </c>
      <c r="H1596" s="1" t="s">
        <v>278</v>
      </c>
      <c r="I1596" s="1" t="s">
        <v>16</v>
      </c>
      <c r="J1596" s="1" t="s">
        <v>23</v>
      </c>
      <c r="K1596" s="1" t="s">
        <v>16</v>
      </c>
      <c r="L1596" s="1" t="s">
        <v>16</v>
      </c>
      <c r="M1596" s="1" t="s">
        <v>16</v>
      </c>
      <c r="N1596" s="1" t="s">
        <v>16</v>
      </c>
      <c r="O1596" s="1">
        <v>63.2</v>
      </c>
      <c r="P1596" s="1">
        <v>1.0</v>
      </c>
    </row>
    <row r="1597">
      <c r="A1597" s="1" t="s">
        <v>29</v>
      </c>
      <c r="B1597" s="1" t="s">
        <v>2842</v>
      </c>
      <c r="C1597" s="2" t="s">
        <v>2637</v>
      </c>
      <c r="D1597" s="1" t="s">
        <v>19</v>
      </c>
      <c r="E1597" s="3" t="str">
        <f>HYPERLINK("https://fyndiq.se/produkt/ef10e4ba492c46df/", "2-Pack Samsung S23 FE 5G - 9H Härdat Glass - Super Kvalitet 3D")</f>
        <v>2-Pack Samsung S23 FE 5G - 9H Härdat Glass - Super Kvalitet 3D</v>
      </c>
      <c r="F1597" s="1" t="s">
        <v>2521</v>
      </c>
      <c r="G1597" s="1" t="s">
        <v>2522</v>
      </c>
      <c r="H1597" s="1" t="s">
        <v>2523</v>
      </c>
      <c r="I1597" s="1" t="s">
        <v>16</v>
      </c>
      <c r="J1597" s="1" t="s">
        <v>23</v>
      </c>
      <c r="K1597" s="1" t="s">
        <v>16</v>
      </c>
      <c r="L1597" s="1" t="s">
        <v>16</v>
      </c>
      <c r="M1597" s="1" t="s">
        <v>16</v>
      </c>
      <c r="N1597" s="1" t="s">
        <v>16</v>
      </c>
      <c r="O1597" s="1">
        <v>63.2</v>
      </c>
      <c r="P1597" s="1">
        <v>1.0</v>
      </c>
    </row>
    <row r="1598">
      <c r="A1598" s="1" t="s">
        <v>29</v>
      </c>
      <c r="B1598" s="1" t="s">
        <v>2843</v>
      </c>
      <c r="C1598" s="2" t="s">
        <v>2637</v>
      </c>
      <c r="D1598" s="1" t="s">
        <v>19</v>
      </c>
      <c r="E1598" s="3" t="str">
        <f>HYPERLINK("https://fyndiq.se/produkt/5d384cc8795744b0/", "2-Pack Samsung A55 Skärmskydd i Härdat Glas")</f>
        <v>2-Pack Samsung A55 Skärmskydd i Härdat Glas</v>
      </c>
      <c r="F1598" s="1" t="s">
        <v>191</v>
      </c>
      <c r="G1598" s="1" t="s">
        <v>192</v>
      </c>
      <c r="H1598" s="1" t="s">
        <v>193</v>
      </c>
      <c r="I1598" s="1" t="s">
        <v>16</v>
      </c>
      <c r="J1598" s="1" t="s">
        <v>23</v>
      </c>
      <c r="K1598" s="1" t="s">
        <v>16</v>
      </c>
      <c r="L1598" s="1" t="s">
        <v>16</v>
      </c>
      <c r="M1598" s="1" t="s">
        <v>16</v>
      </c>
      <c r="N1598" s="1" t="s">
        <v>16</v>
      </c>
      <c r="O1598" s="1">
        <v>63.2</v>
      </c>
      <c r="P1598" s="1">
        <v>1.0</v>
      </c>
    </row>
    <row r="1599">
      <c r="A1599" s="1" t="s">
        <v>29</v>
      </c>
      <c r="B1599" s="1" t="s">
        <v>2844</v>
      </c>
      <c r="C1599" s="2" t="s">
        <v>2637</v>
      </c>
      <c r="D1599" s="1" t="s">
        <v>19</v>
      </c>
      <c r="E1599" s="3" t="str">
        <f>HYPERLINK("https://fyndiq.se/produkt/c398466bf0524e85/", "2-Pack Samsung S23 - 9H Härdat Glass - 3D Super Kvalitet Skärmskydd")</f>
        <v>2-Pack Samsung S23 - 9H Härdat Glass - 3D Super Kvalitet Skärmskydd</v>
      </c>
      <c r="F1599" s="1" t="s">
        <v>1365</v>
      </c>
      <c r="G1599" s="1" t="s">
        <v>1366</v>
      </c>
      <c r="H1599" s="1" t="s">
        <v>1367</v>
      </c>
      <c r="I1599" s="1" t="s">
        <v>16</v>
      </c>
      <c r="J1599" s="1" t="s">
        <v>23</v>
      </c>
      <c r="K1599" s="1" t="s">
        <v>16</v>
      </c>
      <c r="L1599" s="1" t="s">
        <v>16</v>
      </c>
      <c r="M1599" s="1" t="s">
        <v>16</v>
      </c>
      <c r="N1599" s="1" t="s">
        <v>16</v>
      </c>
      <c r="O1599" s="1">
        <v>63.2</v>
      </c>
      <c r="P1599" s="1">
        <v>1.0</v>
      </c>
    </row>
    <row r="1600">
      <c r="A1600" s="1" t="s">
        <v>29</v>
      </c>
      <c r="B1600" s="1" t="s">
        <v>2845</v>
      </c>
      <c r="C1600" s="2" t="s">
        <v>2637</v>
      </c>
      <c r="D1600" s="1" t="s">
        <v>19</v>
      </c>
      <c r="E1600" s="3" t="str">
        <f>HYPERLINK("https://fyndiq.se/produkt/199346fe65e1403c/", "2-Pack iPhone 15 Pro - 9H Härdat Glass - Super kvalitet 3D")</f>
        <v>2-Pack iPhone 15 Pro - 9H Härdat Glass - Super kvalitet 3D</v>
      </c>
      <c r="F1600" s="1" t="s">
        <v>2001</v>
      </c>
      <c r="G1600" s="1" t="s">
        <v>2002</v>
      </c>
      <c r="H1600" s="1" t="s">
        <v>2003</v>
      </c>
      <c r="I1600" s="1" t="s">
        <v>16</v>
      </c>
      <c r="J1600" s="1" t="s">
        <v>23</v>
      </c>
      <c r="K1600" s="1" t="s">
        <v>16</v>
      </c>
      <c r="L1600" s="1" t="s">
        <v>16</v>
      </c>
      <c r="M1600" s="1" t="s">
        <v>16</v>
      </c>
      <c r="N1600" s="1" t="s">
        <v>16</v>
      </c>
      <c r="O1600" s="1">
        <v>55.2</v>
      </c>
      <c r="P1600" s="1">
        <v>1.0</v>
      </c>
    </row>
    <row r="1601">
      <c r="A1601" s="1" t="s">
        <v>29</v>
      </c>
      <c r="B1601" s="1" t="s">
        <v>2846</v>
      </c>
      <c r="C1601" s="2" t="s">
        <v>2637</v>
      </c>
      <c r="D1601" s="1" t="s">
        <v>19</v>
      </c>
      <c r="E1601" s="3" t="str">
        <f>HYPERLINK("https://fyndiq.se/produkt/6260fb6b96c349fe/", "Samsung S9 plus 3D rundat härdat glasfodral")</f>
        <v>Samsung S9 plus 3D rundat härdat glasfodral</v>
      </c>
      <c r="F1601" s="1" t="s">
        <v>1105</v>
      </c>
      <c r="G1601" s="1" t="s">
        <v>1106</v>
      </c>
      <c r="H1601" s="1" t="s">
        <v>1107</v>
      </c>
      <c r="I1601" s="1" t="s">
        <v>16</v>
      </c>
      <c r="J1601" s="1" t="s">
        <v>23</v>
      </c>
      <c r="K1601" s="1" t="s">
        <v>16</v>
      </c>
      <c r="L1601" s="1" t="s">
        <v>16</v>
      </c>
      <c r="M1601" s="1" t="s">
        <v>16</v>
      </c>
      <c r="N1601" s="1" t="s">
        <v>16</v>
      </c>
      <c r="O1601" s="1">
        <v>55.2</v>
      </c>
      <c r="P1601" s="1">
        <v>1.0</v>
      </c>
    </row>
    <row r="1602">
      <c r="A1602" s="1" t="s">
        <v>29</v>
      </c>
      <c r="B1602" s="1" t="s">
        <v>2847</v>
      </c>
      <c r="C1602" s="2" t="s">
        <v>2637</v>
      </c>
      <c r="D1602" s="1" t="s">
        <v>19</v>
      </c>
      <c r="E1602" s="3" t="str">
        <f>HYPERLINK("https://fyndiq.se/produkt/2477583187264ece/", "2-Pack Samsung S20 - 9H Härdat Glass - Top Kvalitet")</f>
        <v>2-Pack Samsung S20 - 9H Härdat Glass - Top Kvalitet</v>
      </c>
      <c r="F1602" s="1" t="s">
        <v>124</v>
      </c>
      <c r="G1602" s="1" t="s">
        <v>125</v>
      </c>
      <c r="H1602" s="1" t="s">
        <v>126</v>
      </c>
      <c r="I1602" s="1" t="s">
        <v>16</v>
      </c>
      <c r="J1602" s="1" t="s">
        <v>23</v>
      </c>
      <c r="K1602" s="1" t="s">
        <v>16</v>
      </c>
      <c r="L1602" s="1" t="s">
        <v>16</v>
      </c>
      <c r="M1602" s="1" t="s">
        <v>16</v>
      </c>
      <c r="N1602" s="1" t="s">
        <v>16</v>
      </c>
      <c r="O1602" s="1">
        <v>63.2</v>
      </c>
      <c r="P1602" s="1">
        <v>1.0</v>
      </c>
    </row>
    <row r="1603">
      <c r="A1603" s="1" t="s">
        <v>29</v>
      </c>
      <c r="B1603" s="1" t="s">
        <v>2848</v>
      </c>
      <c r="C1603" s="2" t="s">
        <v>2637</v>
      </c>
      <c r="D1603" s="1" t="s">
        <v>19</v>
      </c>
      <c r="E1603" s="3" t="str">
        <f>HYPERLINK("https://fyndiq.se/produkt/860b7dade19d4d2f/", "2-Pack XIAOMI REDMI A3 Skärmskydd - Härdat Glas 9H - Super kvalitet 3D")</f>
        <v>2-Pack XIAOMI REDMI A3 Skärmskydd - Härdat Glas 9H - Super kvalitet 3D</v>
      </c>
      <c r="F1603" s="1" t="s">
        <v>200</v>
      </c>
      <c r="G1603" s="1" t="s">
        <v>201</v>
      </c>
      <c r="H1603" s="1" t="s">
        <v>202</v>
      </c>
      <c r="I1603" s="1" t="s">
        <v>16</v>
      </c>
      <c r="J1603" s="1" t="s">
        <v>23</v>
      </c>
      <c r="K1603" s="1" t="s">
        <v>16</v>
      </c>
      <c r="L1603" s="1" t="s">
        <v>16</v>
      </c>
      <c r="M1603" s="1" t="s">
        <v>16</v>
      </c>
      <c r="N1603" s="1" t="s">
        <v>16</v>
      </c>
      <c r="O1603" s="1">
        <v>63.2</v>
      </c>
      <c r="P1603" s="1">
        <v>1.0</v>
      </c>
    </row>
    <row r="1604">
      <c r="A1604" s="1" t="s">
        <v>29</v>
      </c>
      <c r="B1604" s="1" t="s">
        <v>2849</v>
      </c>
      <c r="C1604" s="2" t="s">
        <v>2637</v>
      </c>
      <c r="D1604" s="1" t="s">
        <v>19</v>
      </c>
      <c r="E1604" s="3" t="str">
        <f>HYPERLINK("https://fyndiq.se/produkt/1680a3aea19a4558/", "2-Pack Samsung S20 Skärmskydd - Härdat Glas 9H - Super kvalitet 3D")</f>
        <v>2-Pack Samsung S20 Skärmskydd - Härdat Glas 9H - Super kvalitet 3D</v>
      </c>
      <c r="F1604" s="1" t="s">
        <v>755</v>
      </c>
      <c r="G1604" s="1" t="s">
        <v>756</v>
      </c>
      <c r="H1604" s="1" t="s">
        <v>757</v>
      </c>
      <c r="I1604" s="1" t="s">
        <v>16</v>
      </c>
      <c r="J1604" s="1" t="s">
        <v>23</v>
      </c>
      <c r="K1604" s="1" t="s">
        <v>16</v>
      </c>
      <c r="L1604" s="1" t="s">
        <v>16</v>
      </c>
      <c r="M1604" s="1" t="s">
        <v>16</v>
      </c>
      <c r="N1604" s="1" t="s">
        <v>16</v>
      </c>
      <c r="O1604" s="1">
        <v>63.2</v>
      </c>
      <c r="P1604" s="1">
        <v>1.0</v>
      </c>
    </row>
    <row r="1605">
      <c r="A1605" s="1" t="s">
        <v>29</v>
      </c>
      <c r="B1605" s="1" t="s">
        <v>2850</v>
      </c>
      <c r="C1605" s="2" t="s">
        <v>2637</v>
      </c>
      <c r="D1605" s="1" t="s">
        <v>19</v>
      </c>
      <c r="E1605" s="3" t="str">
        <f>HYPERLINK("https://fyndiq.se/produkt/0761aaa290b14d5d/", "2-Pack Motorola Moto G73 - Härdat Glas 9H -Super kvalitet 3D Skärmskydd")</f>
        <v>2-Pack Motorola Moto G73 - Härdat Glas 9H -Super kvalitet 3D Skärmskydd</v>
      </c>
      <c r="F1605" s="1" t="s">
        <v>1250</v>
      </c>
      <c r="G1605" s="1" t="s">
        <v>1251</v>
      </c>
      <c r="H1605" s="1" t="s">
        <v>1252</v>
      </c>
      <c r="I1605" s="1" t="s">
        <v>16</v>
      </c>
      <c r="J1605" s="1" t="s">
        <v>23</v>
      </c>
      <c r="K1605" s="1" t="s">
        <v>16</v>
      </c>
      <c r="L1605" s="1" t="s">
        <v>16</v>
      </c>
      <c r="M1605" s="1" t="s">
        <v>16</v>
      </c>
      <c r="N1605" s="1" t="s">
        <v>16</v>
      </c>
      <c r="O1605" s="1">
        <v>63.2</v>
      </c>
      <c r="P1605" s="1">
        <v>1.0</v>
      </c>
    </row>
    <row r="1606">
      <c r="A1606" s="1" t="s">
        <v>29</v>
      </c>
      <c r="B1606" s="1" t="s">
        <v>2851</v>
      </c>
      <c r="C1606" s="2" t="s">
        <v>2637</v>
      </c>
      <c r="D1606" s="1" t="s">
        <v>19</v>
      </c>
      <c r="E1606" s="3" t="str">
        <f>HYPERLINK("https://fyndiq.se/produkt/c4ff4138388141ca/", "2-Pack Samsung A22 Skärmskydd - Härdat Glas 9H - Super kvalitet 3D")</f>
        <v>2-Pack Samsung A22 Skärmskydd - Härdat Glas 9H - Super kvalitet 3D</v>
      </c>
      <c r="F1606" s="1" t="s">
        <v>2852</v>
      </c>
      <c r="G1606" s="1" t="s">
        <v>2853</v>
      </c>
      <c r="H1606" s="1" t="s">
        <v>2854</v>
      </c>
      <c r="I1606" s="1" t="s">
        <v>16</v>
      </c>
      <c r="J1606" s="1" t="s">
        <v>23</v>
      </c>
      <c r="K1606" s="1" t="s">
        <v>16</v>
      </c>
      <c r="L1606" s="1" t="s">
        <v>16</v>
      </c>
      <c r="M1606" s="1" t="s">
        <v>16</v>
      </c>
      <c r="N1606" s="1" t="s">
        <v>16</v>
      </c>
      <c r="O1606" s="1">
        <v>63.2</v>
      </c>
      <c r="P1606" s="1">
        <v>1.0</v>
      </c>
    </row>
    <row r="1607">
      <c r="A1607" s="1" t="s">
        <v>29</v>
      </c>
      <c r="B1607" s="1" t="s">
        <v>2855</v>
      </c>
      <c r="C1607" s="2" t="s">
        <v>2637</v>
      </c>
      <c r="D1607" s="1" t="s">
        <v>19</v>
      </c>
      <c r="E1607" s="3" t="str">
        <f>HYPERLINK("https://fyndiq.se/produkt/dfe28e565d2e4c8d/", "2 Pack Samsung S21 FE - 9H Härdat Glass - Super Kvalitet 3D")</f>
        <v>2 Pack Samsung S21 FE - 9H Härdat Glass - Super Kvalitet 3D</v>
      </c>
      <c r="F1607" s="1" t="s">
        <v>276</v>
      </c>
      <c r="G1607" s="1" t="s">
        <v>277</v>
      </c>
      <c r="H1607" s="1" t="s">
        <v>278</v>
      </c>
      <c r="I1607" s="1" t="s">
        <v>16</v>
      </c>
      <c r="J1607" s="1" t="s">
        <v>23</v>
      </c>
      <c r="K1607" s="1" t="s">
        <v>16</v>
      </c>
      <c r="L1607" s="1" t="s">
        <v>16</v>
      </c>
      <c r="M1607" s="1" t="s">
        <v>16</v>
      </c>
      <c r="N1607" s="1" t="s">
        <v>16</v>
      </c>
      <c r="O1607" s="1">
        <v>63.2</v>
      </c>
      <c r="P1607" s="1">
        <v>1.0</v>
      </c>
    </row>
    <row r="1608">
      <c r="A1608" s="1" t="s">
        <v>29</v>
      </c>
      <c r="B1608" s="1" t="s">
        <v>2856</v>
      </c>
      <c r="C1608" s="2" t="s">
        <v>2637</v>
      </c>
      <c r="D1608" s="1" t="s">
        <v>19</v>
      </c>
      <c r="E1608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608" s="1" t="s">
        <v>43</v>
      </c>
      <c r="G1608" s="1" t="s">
        <v>44</v>
      </c>
      <c r="H1608" s="1" t="s">
        <v>45</v>
      </c>
      <c r="I1608" s="1" t="s">
        <v>16</v>
      </c>
      <c r="J1608" s="1" t="s">
        <v>23</v>
      </c>
      <c r="K1608" s="1" t="s">
        <v>16</v>
      </c>
      <c r="L1608" s="1" t="s">
        <v>16</v>
      </c>
      <c r="M1608" s="1" t="s">
        <v>16</v>
      </c>
      <c r="N1608" s="1" t="s">
        <v>16</v>
      </c>
      <c r="O1608" s="1">
        <v>71.2</v>
      </c>
      <c r="P1608" s="1">
        <v>1.0</v>
      </c>
    </row>
    <row r="1609">
      <c r="A1609" s="1" t="s">
        <v>29</v>
      </c>
      <c r="B1609" s="1" t="s">
        <v>2857</v>
      </c>
      <c r="C1609" s="2" t="s">
        <v>2637</v>
      </c>
      <c r="D1609" s="1" t="s">
        <v>19</v>
      </c>
      <c r="E160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609" s="1" t="s">
        <v>2858</v>
      </c>
      <c r="G1609" s="1" t="s">
        <v>2859</v>
      </c>
      <c r="H1609" s="1" t="s">
        <v>2860</v>
      </c>
      <c r="I1609" s="1" t="s">
        <v>16</v>
      </c>
      <c r="J1609" s="1" t="s">
        <v>23</v>
      </c>
      <c r="K1609" s="1" t="s">
        <v>16</v>
      </c>
      <c r="L1609" s="1" t="s">
        <v>16</v>
      </c>
      <c r="M1609" s="1" t="s">
        <v>16</v>
      </c>
      <c r="N1609" s="1" t="s">
        <v>16</v>
      </c>
      <c r="O1609" s="1">
        <v>71.2</v>
      </c>
      <c r="P1609" s="1">
        <v>1.0</v>
      </c>
    </row>
    <row r="1610">
      <c r="A1610" s="1" t="s">
        <v>29</v>
      </c>
      <c r="B1610" s="1" t="s">
        <v>2861</v>
      </c>
      <c r="C1610" s="2" t="s">
        <v>2862</v>
      </c>
      <c r="D1610" s="1" t="s">
        <v>19</v>
      </c>
      <c r="E1610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610" s="1" t="s">
        <v>504</v>
      </c>
      <c r="G1610" s="1" t="s">
        <v>505</v>
      </c>
      <c r="H1610" s="1" t="s">
        <v>506</v>
      </c>
      <c r="I1610" s="1" t="s">
        <v>16</v>
      </c>
      <c r="J1610" s="1" t="s">
        <v>23</v>
      </c>
      <c r="K1610" s="1" t="s">
        <v>16</v>
      </c>
      <c r="L1610" s="1" t="s">
        <v>16</v>
      </c>
      <c r="M1610" s="1" t="s">
        <v>16</v>
      </c>
      <c r="N1610" s="1" t="s">
        <v>16</v>
      </c>
      <c r="O1610" s="1">
        <v>63.2</v>
      </c>
      <c r="P1610" s="1">
        <v>1.0</v>
      </c>
    </row>
    <row r="1611">
      <c r="A1611" s="1" t="s">
        <v>29</v>
      </c>
      <c r="B1611" s="1" t="s">
        <v>2863</v>
      </c>
      <c r="C1611" s="2" t="s">
        <v>2862</v>
      </c>
      <c r="D1611" s="1" t="s">
        <v>19</v>
      </c>
      <c r="E161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11" s="1" t="s">
        <v>47</v>
      </c>
      <c r="G1611" s="2" t="s">
        <v>48</v>
      </c>
      <c r="H1611" s="1" t="s">
        <v>49</v>
      </c>
      <c r="I1611" s="1" t="s">
        <v>16</v>
      </c>
      <c r="J1611" s="1" t="s">
        <v>23</v>
      </c>
      <c r="K1611" s="1" t="s">
        <v>16</v>
      </c>
      <c r="L1611" s="1" t="s">
        <v>16</v>
      </c>
      <c r="M1611" s="1" t="s">
        <v>16</v>
      </c>
      <c r="N1611" s="1" t="s">
        <v>16</v>
      </c>
      <c r="O1611" s="1">
        <v>183.2</v>
      </c>
      <c r="P1611" s="1">
        <v>1.0</v>
      </c>
    </row>
    <row r="1612">
      <c r="A1612" s="1" t="s">
        <v>29</v>
      </c>
      <c r="B1612" s="1" t="s">
        <v>2864</v>
      </c>
      <c r="C1612" s="2" t="s">
        <v>2862</v>
      </c>
      <c r="D1612" s="1" t="s">
        <v>19</v>
      </c>
      <c r="E1612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612" s="1" t="s">
        <v>1654</v>
      </c>
      <c r="G1612" s="1" t="s">
        <v>1655</v>
      </c>
      <c r="H1612" s="1" t="s">
        <v>1656</v>
      </c>
      <c r="I1612" s="1" t="s">
        <v>16</v>
      </c>
      <c r="J1612" s="1" t="s">
        <v>23</v>
      </c>
      <c r="K1612" s="1" t="s">
        <v>16</v>
      </c>
      <c r="L1612" s="1" t="s">
        <v>16</v>
      </c>
      <c r="M1612" s="1" t="s">
        <v>16</v>
      </c>
      <c r="N1612" s="1" t="s">
        <v>16</v>
      </c>
      <c r="O1612" s="1">
        <v>55.2</v>
      </c>
      <c r="P1612" s="1">
        <v>1.0</v>
      </c>
    </row>
    <row r="1613">
      <c r="A1613" s="1" t="s">
        <v>29</v>
      </c>
      <c r="B1613" s="1" t="s">
        <v>2865</v>
      </c>
      <c r="C1613" s="2" t="s">
        <v>2862</v>
      </c>
      <c r="D1613" s="1" t="s">
        <v>19</v>
      </c>
      <c r="E1613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613" s="1" t="s">
        <v>1383</v>
      </c>
      <c r="G1613" s="1" t="s">
        <v>1384</v>
      </c>
      <c r="H1613" s="1" t="s">
        <v>1385</v>
      </c>
      <c r="I1613" s="1" t="s">
        <v>16</v>
      </c>
      <c r="J1613" s="1" t="s">
        <v>23</v>
      </c>
      <c r="K1613" s="1" t="s">
        <v>16</v>
      </c>
      <c r="L1613" s="1" t="s">
        <v>16</v>
      </c>
      <c r="M1613" s="1" t="s">
        <v>16</v>
      </c>
      <c r="N1613" s="1" t="s">
        <v>16</v>
      </c>
      <c r="O1613" s="1">
        <v>71.2</v>
      </c>
      <c r="P1613" s="1">
        <v>1.0</v>
      </c>
    </row>
    <row r="1614">
      <c r="A1614" s="1" t="s">
        <v>29</v>
      </c>
      <c r="B1614" s="1" t="s">
        <v>2866</v>
      </c>
      <c r="C1614" s="2" t="s">
        <v>2862</v>
      </c>
      <c r="D1614" s="1" t="s">
        <v>19</v>
      </c>
      <c r="E1614" s="3" t="str">
        <f>HYPERLINK("https://fyndiq.se/produkt/66924f1ff238487e/", "2-Pack GOOGLE PIXEL 7A Skärmskydd - Härdat Glas 9H - Super kvalitet 3D")</f>
        <v>2-Pack GOOGLE PIXEL 7A Skärmskydd - Härdat Glas 9H - Super kvalitet 3D</v>
      </c>
      <c r="F1614" s="1" t="s">
        <v>315</v>
      </c>
      <c r="G1614" s="1" t="s">
        <v>316</v>
      </c>
      <c r="H1614" s="1" t="s">
        <v>317</v>
      </c>
      <c r="I1614" s="1" t="s">
        <v>16</v>
      </c>
      <c r="J1614" s="1" t="s">
        <v>23</v>
      </c>
      <c r="K1614" s="1" t="s">
        <v>16</v>
      </c>
      <c r="L1614" s="1" t="s">
        <v>16</v>
      </c>
      <c r="M1614" s="1" t="s">
        <v>16</v>
      </c>
      <c r="N1614" s="1" t="s">
        <v>16</v>
      </c>
      <c r="O1614" s="1">
        <v>63.2</v>
      </c>
      <c r="P1614" s="1">
        <v>1.0</v>
      </c>
    </row>
    <row r="1615">
      <c r="A1615" s="1" t="s">
        <v>29</v>
      </c>
      <c r="B1615" s="1" t="s">
        <v>2867</v>
      </c>
      <c r="C1615" s="2" t="s">
        <v>2862</v>
      </c>
      <c r="D1615" s="1" t="s">
        <v>19</v>
      </c>
      <c r="E1615" s="3" t="str">
        <f>HYPERLINK("https://fyndiq.se/produkt/c38ab901b4714df2/", "2-Pack Samsung Galaxy S21 Ultra - Härdat Glas 9H-Super Kvalitet")</f>
        <v>2-Pack Samsung Galaxy S21 Ultra - Härdat Glas 9H-Super Kvalitet</v>
      </c>
      <c r="F1615" s="1" t="s">
        <v>1114</v>
      </c>
      <c r="G1615" s="1" t="s">
        <v>1115</v>
      </c>
      <c r="H1615" s="1" t="s">
        <v>1116</v>
      </c>
      <c r="I1615" s="1" t="s">
        <v>16</v>
      </c>
      <c r="J1615" s="1" t="s">
        <v>23</v>
      </c>
      <c r="K1615" s="1" t="s">
        <v>16</v>
      </c>
      <c r="L1615" s="1" t="s">
        <v>16</v>
      </c>
      <c r="M1615" s="1" t="s">
        <v>16</v>
      </c>
      <c r="N1615" s="1" t="s">
        <v>16</v>
      </c>
      <c r="O1615" s="1">
        <v>63.2</v>
      </c>
      <c r="P1615" s="1">
        <v>1.0</v>
      </c>
    </row>
    <row r="1616">
      <c r="A1616" s="1" t="s">
        <v>29</v>
      </c>
      <c r="B1616" s="1" t="s">
        <v>2868</v>
      </c>
      <c r="C1616" s="2" t="s">
        <v>2862</v>
      </c>
      <c r="D1616" s="1" t="s">
        <v>19</v>
      </c>
      <c r="E1616" s="3" t="str">
        <f>HYPERLINK("https://fyndiq.se/produkt/0b2f55cbfc0d4bc8/", "Skärmskydd Iphone 12 / 12 Pro , härdat glas, hög kvalitet.")</f>
        <v>Skärmskydd Iphone 12 / 12 Pro , härdat glas, hög kvalitet.</v>
      </c>
      <c r="F1616" s="1" t="s">
        <v>587</v>
      </c>
      <c r="G1616" s="1" t="s">
        <v>588</v>
      </c>
      <c r="H1616" s="1" t="s">
        <v>589</v>
      </c>
      <c r="I1616" s="1" t="s">
        <v>16</v>
      </c>
      <c r="J1616" s="1" t="s">
        <v>23</v>
      </c>
      <c r="K1616" s="1" t="s">
        <v>16</v>
      </c>
      <c r="L1616" s="1" t="s">
        <v>16</v>
      </c>
      <c r="M1616" s="1" t="s">
        <v>16</v>
      </c>
      <c r="N1616" s="1" t="s">
        <v>16</v>
      </c>
      <c r="O1616" s="1">
        <v>47.2</v>
      </c>
      <c r="P1616" s="1">
        <v>1.0</v>
      </c>
    </row>
    <row r="1617">
      <c r="A1617" s="1" t="s">
        <v>29</v>
      </c>
      <c r="B1617" s="1" t="s">
        <v>2869</v>
      </c>
      <c r="C1617" s="2" t="s">
        <v>2862</v>
      </c>
      <c r="D1617" s="1" t="s">
        <v>19</v>
      </c>
      <c r="E1617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617" s="1" t="s">
        <v>2870</v>
      </c>
      <c r="G1617" s="1" t="s">
        <v>2871</v>
      </c>
      <c r="H1617" s="1" t="s">
        <v>2872</v>
      </c>
      <c r="I1617" s="1" t="s">
        <v>16</v>
      </c>
      <c r="J1617" s="1" t="s">
        <v>23</v>
      </c>
      <c r="K1617" s="1" t="s">
        <v>16</v>
      </c>
      <c r="L1617" s="1" t="s">
        <v>16</v>
      </c>
      <c r="M1617" s="1" t="s">
        <v>16</v>
      </c>
      <c r="N1617" s="1" t="s">
        <v>16</v>
      </c>
      <c r="O1617" s="1">
        <v>63.2</v>
      </c>
      <c r="P1617" s="1">
        <v>1.0</v>
      </c>
    </row>
    <row r="1618">
      <c r="A1618" s="1" t="s">
        <v>29</v>
      </c>
      <c r="B1618" s="1" t="s">
        <v>2873</v>
      </c>
      <c r="C1618" s="2" t="s">
        <v>2862</v>
      </c>
      <c r="D1618" s="1" t="s">
        <v>19</v>
      </c>
      <c r="E1618" s="3" t="str">
        <f>HYPERLINK("https://fyndiq.se/produkt/c6f3e47a88184e8d/", "2-Pack SAMSUNG A55 Skärmskydd - Härdat Glas 9H - Super kvalitet 3D")</f>
        <v>2-Pack SAMSUNG A55 Skärmskydd - Härdat Glas 9H - Super kvalitet 3D</v>
      </c>
      <c r="F1618" s="1" t="s">
        <v>83</v>
      </c>
      <c r="G1618" s="1" t="s">
        <v>84</v>
      </c>
      <c r="H1618" s="1" t="s">
        <v>85</v>
      </c>
      <c r="I1618" s="1" t="s">
        <v>16</v>
      </c>
      <c r="J1618" s="1" t="s">
        <v>23</v>
      </c>
      <c r="K1618" s="1" t="s">
        <v>16</v>
      </c>
      <c r="L1618" s="1" t="s">
        <v>16</v>
      </c>
      <c r="M1618" s="1" t="s">
        <v>16</v>
      </c>
      <c r="N1618" s="1" t="s">
        <v>16</v>
      </c>
      <c r="O1618" s="1">
        <v>63.2</v>
      </c>
      <c r="P1618" s="1">
        <v>1.0</v>
      </c>
    </row>
    <row r="1619">
      <c r="A1619" s="1" t="s">
        <v>29</v>
      </c>
      <c r="B1619" s="1" t="s">
        <v>2874</v>
      </c>
      <c r="C1619" s="2" t="s">
        <v>2862</v>
      </c>
      <c r="D1619" s="1" t="s">
        <v>19</v>
      </c>
      <c r="E1619" s="3" t="str">
        <f>HYPERLINK("https://fyndiq.se/produkt/925ae49423884615/", "2-Pack Samsung S22 Ultra Skärmskydd &amp; 1-Pack linsskydd -9H GLAS")</f>
        <v>2-Pack Samsung S22 Ultra Skärmskydd &amp; 1-Pack linsskydd -9H GLAS</v>
      </c>
      <c r="F1619" s="1" t="s">
        <v>335</v>
      </c>
      <c r="G1619" s="1" t="s">
        <v>336</v>
      </c>
      <c r="H1619" s="1" t="s">
        <v>337</v>
      </c>
      <c r="I1619" s="1" t="s">
        <v>16</v>
      </c>
      <c r="J1619" s="1" t="s">
        <v>23</v>
      </c>
      <c r="K1619" s="1" t="s">
        <v>16</v>
      </c>
      <c r="L1619" s="1" t="s">
        <v>16</v>
      </c>
      <c r="M1619" s="1" t="s">
        <v>16</v>
      </c>
      <c r="N1619" s="1" t="s">
        <v>16</v>
      </c>
      <c r="O1619" s="1">
        <v>71.2</v>
      </c>
      <c r="P1619" s="1">
        <v>2.0</v>
      </c>
    </row>
    <row r="1620">
      <c r="A1620" s="1" t="s">
        <v>29</v>
      </c>
      <c r="B1620" s="1" t="s">
        <v>2875</v>
      </c>
      <c r="C1620" s="2" t="s">
        <v>2862</v>
      </c>
      <c r="D1620" s="1" t="s">
        <v>19</v>
      </c>
      <c r="E1620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620" s="1" t="s">
        <v>1728</v>
      </c>
      <c r="G1620" s="1" t="s">
        <v>1729</v>
      </c>
      <c r="H1620" s="1" t="s">
        <v>1730</v>
      </c>
      <c r="I1620" s="1" t="s">
        <v>16</v>
      </c>
      <c r="J1620" s="1" t="s">
        <v>23</v>
      </c>
      <c r="K1620" s="1" t="s">
        <v>16</v>
      </c>
      <c r="L1620" s="1" t="s">
        <v>16</v>
      </c>
      <c r="M1620" s="1" t="s">
        <v>16</v>
      </c>
      <c r="N1620" s="1" t="s">
        <v>16</v>
      </c>
      <c r="O1620" s="1">
        <v>95.2</v>
      </c>
      <c r="P1620" s="1">
        <v>1.0</v>
      </c>
    </row>
    <row r="1621">
      <c r="A1621" s="1" t="s">
        <v>29</v>
      </c>
      <c r="B1621" s="1" t="s">
        <v>2876</v>
      </c>
      <c r="C1621" s="2" t="s">
        <v>2862</v>
      </c>
      <c r="D1621" s="1" t="s">
        <v>19</v>
      </c>
      <c r="E1621" s="3" t="str">
        <f>HYPERLINK("https://fyndiq.se/produkt/406117b60bf241a0/", "2-Pack Samsung Galaxy S9 - Härdat glas 9H - Super kvalitet 3D")</f>
        <v>2-Pack Samsung Galaxy S9 - Härdat glas 9H - Super kvalitet 3D</v>
      </c>
      <c r="F1621" s="1" t="s">
        <v>228</v>
      </c>
      <c r="G1621" s="1" t="s">
        <v>229</v>
      </c>
      <c r="H1621" s="1" t="s">
        <v>230</v>
      </c>
      <c r="I1621" s="1" t="s">
        <v>16</v>
      </c>
      <c r="J1621" s="1" t="s">
        <v>23</v>
      </c>
      <c r="K1621" s="1" t="s">
        <v>16</v>
      </c>
      <c r="L1621" s="1" t="s">
        <v>16</v>
      </c>
      <c r="M1621" s="1" t="s">
        <v>16</v>
      </c>
      <c r="N1621" s="1" t="s">
        <v>16</v>
      </c>
      <c r="O1621" s="1">
        <v>63.2</v>
      </c>
      <c r="P1621" s="1">
        <v>1.0</v>
      </c>
    </row>
    <row r="1622">
      <c r="A1622" s="1" t="s">
        <v>29</v>
      </c>
      <c r="B1622" s="1" t="s">
        <v>2877</v>
      </c>
      <c r="C1622" s="2" t="s">
        <v>2862</v>
      </c>
      <c r="D1622" s="1" t="s">
        <v>19</v>
      </c>
      <c r="E16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622" s="1" t="s">
        <v>103</v>
      </c>
      <c r="G1622" s="1" t="s">
        <v>104</v>
      </c>
      <c r="H1622" s="1" t="s">
        <v>105</v>
      </c>
      <c r="I1622" s="1" t="s">
        <v>16</v>
      </c>
      <c r="J1622" s="1" t="s">
        <v>23</v>
      </c>
      <c r="K1622" s="1" t="s">
        <v>16</v>
      </c>
      <c r="L1622" s="1" t="s">
        <v>16</v>
      </c>
      <c r="M1622" s="1" t="s">
        <v>16</v>
      </c>
      <c r="N1622" s="1" t="s">
        <v>16</v>
      </c>
      <c r="O1622" s="1">
        <v>63.2</v>
      </c>
      <c r="P1622" s="1">
        <v>1.0</v>
      </c>
    </row>
    <row r="1623">
      <c r="A1623" s="1" t="s">
        <v>29</v>
      </c>
      <c r="B1623" s="1" t="s">
        <v>2878</v>
      </c>
      <c r="C1623" s="2" t="s">
        <v>2862</v>
      </c>
      <c r="D1623" s="1" t="s">
        <v>19</v>
      </c>
      <c r="E1623" s="3" t="str">
        <f>HYPERLINK("https://fyndiq.se/produkt/416415a768684efb/", "2-Pack Samsung Galaxy S21 5G - 9H Härdat Glas - HD")</f>
        <v>2-Pack Samsung Galaxy S21 5G - 9H Härdat Glas - HD</v>
      </c>
      <c r="F1623" s="1" t="s">
        <v>39</v>
      </c>
      <c r="G1623" s="1" t="s">
        <v>40</v>
      </c>
      <c r="H1623" s="1" t="s">
        <v>41</v>
      </c>
      <c r="I1623" s="1" t="s">
        <v>16</v>
      </c>
      <c r="J1623" s="1" t="s">
        <v>23</v>
      </c>
      <c r="K1623" s="1" t="s">
        <v>16</v>
      </c>
      <c r="L1623" s="1" t="s">
        <v>16</v>
      </c>
      <c r="M1623" s="1" t="s">
        <v>16</v>
      </c>
      <c r="N1623" s="1" t="s">
        <v>16</v>
      </c>
      <c r="O1623" s="1">
        <v>63.2</v>
      </c>
      <c r="P1623" s="1">
        <v>1.0</v>
      </c>
    </row>
    <row r="1624">
      <c r="A1624" s="1" t="s">
        <v>29</v>
      </c>
      <c r="B1624" s="1" t="s">
        <v>2879</v>
      </c>
      <c r="C1624" s="2" t="s">
        <v>2862</v>
      </c>
      <c r="D1624" s="1" t="s">
        <v>19</v>
      </c>
      <c r="E1624" s="3" t="str">
        <f>HYPERLINK("https://fyndiq.se/produkt/a3a0bf045cf0498d/", "2-Pack Huawei P30 Lite - Härdat glas 9H – 3D Super kvalitet")</f>
        <v>2-Pack Huawei P30 Lite - Härdat glas 9H – 3D Super kvalitet</v>
      </c>
      <c r="F1624" s="1" t="s">
        <v>1011</v>
      </c>
      <c r="G1624" s="1" t="s">
        <v>1012</v>
      </c>
      <c r="H1624" s="1" t="s">
        <v>1013</v>
      </c>
      <c r="I1624" s="1" t="s">
        <v>16</v>
      </c>
      <c r="J1624" s="1" t="s">
        <v>23</v>
      </c>
      <c r="K1624" s="1" t="s">
        <v>16</v>
      </c>
      <c r="L1624" s="1" t="s">
        <v>16</v>
      </c>
      <c r="M1624" s="1" t="s">
        <v>16</v>
      </c>
      <c r="N1624" s="1" t="s">
        <v>16</v>
      </c>
      <c r="O1624" s="1">
        <v>63.2</v>
      </c>
      <c r="P1624" s="1">
        <v>1.0</v>
      </c>
    </row>
    <row r="1625">
      <c r="A1625" s="1" t="s">
        <v>29</v>
      </c>
      <c r="B1625" s="1" t="s">
        <v>2880</v>
      </c>
      <c r="C1625" s="2" t="s">
        <v>2862</v>
      </c>
      <c r="D1625" s="1" t="s">
        <v>19</v>
      </c>
      <c r="E1625" s="3" t="str">
        <f>HYPERLINK("https://fyndiq.se/produkt/16a835723d924359/", "2-Pack Xiaomi 12T Pro (5G) Skärmskydd &amp; 2-Pack linsskydd - Härdat Glas 9H - Super kvalitet 3D")</f>
        <v>2-Pack Xiaomi 12T Pro (5G) Skärmskydd &amp; 2-Pack linsskydd - Härdat Glas 9H - Super kvalitet 3D</v>
      </c>
      <c r="F1625" s="1" t="s">
        <v>2881</v>
      </c>
      <c r="G1625" s="1" t="s">
        <v>2882</v>
      </c>
      <c r="H1625" s="1" t="s">
        <v>2883</v>
      </c>
      <c r="I1625" s="1" t="s">
        <v>16</v>
      </c>
      <c r="J1625" s="1" t="s">
        <v>23</v>
      </c>
      <c r="K1625" s="1" t="s">
        <v>16</v>
      </c>
      <c r="L1625" s="1" t="s">
        <v>16</v>
      </c>
      <c r="M1625" s="1" t="s">
        <v>16</v>
      </c>
      <c r="N1625" s="1" t="s">
        <v>16</v>
      </c>
      <c r="O1625" s="1">
        <v>79.2</v>
      </c>
      <c r="P1625" s="1">
        <v>1.0</v>
      </c>
    </row>
    <row r="1626">
      <c r="A1626" s="1" t="s">
        <v>29</v>
      </c>
      <c r="B1626" s="1" t="s">
        <v>2884</v>
      </c>
      <c r="C1626" s="2" t="s">
        <v>2862</v>
      </c>
      <c r="D1626" s="1" t="s">
        <v>19</v>
      </c>
      <c r="E162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26" s="1" t="s">
        <v>26</v>
      </c>
      <c r="G1626" s="1" t="s">
        <v>27</v>
      </c>
      <c r="H1626" s="1" t="s">
        <v>28</v>
      </c>
      <c r="I1626" s="1" t="s">
        <v>16</v>
      </c>
      <c r="J1626" s="1" t="s">
        <v>23</v>
      </c>
      <c r="K1626" s="1" t="s">
        <v>16</v>
      </c>
      <c r="L1626" s="1" t="s">
        <v>16</v>
      </c>
      <c r="M1626" s="1" t="s">
        <v>16</v>
      </c>
      <c r="N1626" s="1" t="s">
        <v>16</v>
      </c>
      <c r="O1626" s="1">
        <v>71.2</v>
      </c>
      <c r="P1626" s="1">
        <v>1.0</v>
      </c>
    </row>
    <row r="1627">
      <c r="A1627" s="1" t="s">
        <v>29</v>
      </c>
      <c r="B1627" s="1" t="s">
        <v>2885</v>
      </c>
      <c r="C1627" s="2" t="s">
        <v>2862</v>
      </c>
      <c r="D1627" s="1" t="s">
        <v>19</v>
      </c>
      <c r="E1627" s="3" t="str">
        <f>HYPERLINK("https://fyndiq.se/produkt/8a162916fdf246f7/", "2-Pack SAMSUNG S24 Skärmskydd - Härdat Glas 9H - Super kvalitet 3D")</f>
        <v>2-Pack SAMSUNG S24 Skärmskydd - Härdat Glas 9H - Super kvalitet 3D</v>
      </c>
      <c r="F1627" s="1" t="s">
        <v>714</v>
      </c>
      <c r="G1627" s="1" t="s">
        <v>715</v>
      </c>
      <c r="H1627" s="1" t="s">
        <v>716</v>
      </c>
      <c r="I1627" s="1" t="s">
        <v>16</v>
      </c>
      <c r="J1627" s="1" t="s">
        <v>23</v>
      </c>
      <c r="K1627" s="1" t="s">
        <v>16</v>
      </c>
      <c r="L1627" s="1" t="s">
        <v>16</v>
      </c>
      <c r="M1627" s="1" t="s">
        <v>16</v>
      </c>
      <c r="N1627" s="1" t="s">
        <v>16</v>
      </c>
      <c r="O1627" s="1">
        <v>71.2</v>
      </c>
      <c r="P1627" s="1">
        <v>1.0</v>
      </c>
    </row>
    <row r="1628">
      <c r="A1628" s="1" t="s">
        <v>29</v>
      </c>
      <c r="B1628" s="1" t="s">
        <v>2886</v>
      </c>
      <c r="C1628" s="2" t="s">
        <v>2862</v>
      </c>
      <c r="D1628" s="1" t="s">
        <v>19</v>
      </c>
      <c r="E1628" s="3" t="str">
        <f>HYPERLINK("https://fyndiq.se/produkt/cc43d01c37a84f4a/", "Samsung Galaxy S20 FE - Härdat glas 9H - Super kvalitet 3D")</f>
        <v>Samsung Galaxy S20 FE - Härdat glas 9H - Super kvalitet 3D</v>
      </c>
      <c r="F1628" s="1" t="s">
        <v>827</v>
      </c>
      <c r="G1628" s="1" t="s">
        <v>828</v>
      </c>
      <c r="H1628" s="1" t="s">
        <v>829</v>
      </c>
      <c r="I1628" s="1" t="s">
        <v>16</v>
      </c>
      <c r="J1628" s="1" t="s">
        <v>23</v>
      </c>
      <c r="K1628" s="1" t="s">
        <v>16</v>
      </c>
      <c r="L1628" s="1" t="s">
        <v>16</v>
      </c>
      <c r="M1628" s="1" t="s">
        <v>16</v>
      </c>
      <c r="N1628" s="1" t="s">
        <v>16</v>
      </c>
      <c r="O1628" s="1">
        <v>55.2</v>
      </c>
      <c r="P1628" s="1">
        <v>1.0</v>
      </c>
    </row>
    <row r="1629">
      <c r="A1629" s="1" t="s">
        <v>29</v>
      </c>
      <c r="B1629" s="1" t="s">
        <v>2887</v>
      </c>
      <c r="C1629" s="2" t="s">
        <v>2862</v>
      </c>
      <c r="D1629" s="1" t="s">
        <v>19</v>
      </c>
      <c r="E1629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1629" s="1" t="s">
        <v>563</v>
      </c>
      <c r="G1629" s="1" t="s">
        <v>564</v>
      </c>
      <c r="H1629" s="1" t="s">
        <v>565</v>
      </c>
      <c r="I1629" s="1" t="s">
        <v>16</v>
      </c>
      <c r="J1629" s="1" t="s">
        <v>23</v>
      </c>
      <c r="K1629" s="1" t="s">
        <v>16</v>
      </c>
      <c r="L1629" s="1" t="s">
        <v>16</v>
      </c>
      <c r="M1629" s="1" t="s">
        <v>16</v>
      </c>
      <c r="N1629" s="1" t="s">
        <v>16</v>
      </c>
      <c r="O1629" s="1">
        <v>87.2</v>
      </c>
      <c r="P1629" s="1">
        <v>1.0</v>
      </c>
    </row>
    <row r="1630">
      <c r="A1630" s="1" t="s">
        <v>29</v>
      </c>
      <c r="B1630" s="1" t="s">
        <v>2888</v>
      </c>
      <c r="C1630" s="2" t="s">
        <v>2862</v>
      </c>
      <c r="D1630" s="1" t="s">
        <v>19</v>
      </c>
      <c r="E163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630" s="1" t="s">
        <v>785</v>
      </c>
      <c r="G1630" s="1" t="s">
        <v>786</v>
      </c>
      <c r="H1630" s="1" t="s">
        <v>787</v>
      </c>
      <c r="I1630" s="1" t="s">
        <v>16</v>
      </c>
      <c r="J1630" s="1" t="s">
        <v>23</v>
      </c>
      <c r="K1630" s="1" t="s">
        <v>16</v>
      </c>
      <c r="L1630" s="1" t="s">
        <v>16</v>
      </c>
      <c r="M1630" s="1" t="s">
        <v>16</v>
      </c>
      <c r="N1630" s="1" t="s">
        <v>16</v>
      </c>
      <c r="O1630" s="1">
        <v>63.2</v>
      </c>
      <c r="P1630" s="1">
        <v>1.0</v>
      </c>
    </row>
    <row r="1631">
      <c r="A1631" s="1" t="s">
        <v>29</v>
      </c>
      <c r="B1631" s="1" t="s">
        <v>2889</v>
      </c>
      <c r="C1631" s="2" t="s">
        <v>2862</v>
      </c>
      <c r="D1631" s="1" t="s">
        <v>19</v>
      </c>
      <c r="E1631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1631" s="1" t="s">
        <v>776</v>
      </c>
      <c r="G1631" s="1" t="s">
        <v>777</v>
      </c>
      <c r="H1631" s="1" t="s">
        <v>778</v>
      </c>
      <c r="I1631" s="1" t="s">
        <v>16</v>
      </c>
      <c r="J1631" s="1" t="s">
        <v>23</v>
      </c>
      <c r="K1631" s="1" t="s">
        <v>16</v>
      </c>
      <c r="L1631" s="1" t="s">
        <v>16</v>
      </c>
      <c r="M1631" s="1" t="s">
        <v>16</v>
      </c>
      <c r="N1631" s="1" t="s">
        <v>16</v>
      </c>
      <c r="O1631" s="1">
        <v>63.2</v>
      </c>
      <c r="P1631" s="1">
        <v>1.0</v>
      </c>
    </row>
    <row r="1632">
      <c r="A1632" s="1" t="s">
        <v>29</v>
      </c>
      <c r="B1632" s="1" t="s">
        <v>2890</v>
      </c>
      <c r="C1632" s="2" t="s">
        <v>2862</v>
      </c>
      <c r="D1632" s="1" t="s">
        <v>19</v>
      </c>
      <c r="E163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32" s="1" t="s">
        <v>26</v>
      </c>
      <c r="G1632" s="1" t="s">
        <v>27</v>
      </c>
      <c r="H1632" s="1" t="s">
        <v>28</v>
      </c>
      <c r="I1632" s="1" t="s">
        <v>16</v>
      </c>
      <c r="J1632" s="1" t="s">
        <v>23</v>
      </c>
      <c r="K1632" s="1" t="s">
        <v>16</v>
      </c>
      <c r="L1632" s="1" t="s">
        <v>16</v>
      </c>
      <c r="M1632" s="1" t="s">
        <v>16</v>
      </c>
      <c r="N1632" s="1" t="s">
        <v>16</v>
      </c>
      <c r="O1632" s="1">
        <v>71.2</v>
      </c>
      <c r="P1632" s="1">
        <v>1.0</v>
      </c>
    </row>
    <row r="1633">
      <c r="A1633" s="1" t="s">
        <v>29</v>
      </c>
      <c r="B1633" s="1" t="s">
        <v>2891</v>
      </c>
      <c r="C1633" s="2" t="s">
        <v>2862</v>
      </c>
      <c r="D1633" s="1" t="s">
        <v>19</v>
      </c>
      <c r="E1633" s="3" t="str">
        <f>HYPERLINK("https://fyndiq.se/produkt/e9a482e0e7374403/", "2-Pack Samsung S21 Plus Skärmskydd &amp; 1-Pack linsskydd - Härdat Glas 9H - Super kvalitet 3D")</f>
        <v>2-Pack Samsung S21 Plus Skärmskydd &amp; 1-Pack linsskydd - Härdat Glas 9H - Super kvalitet 3D</v>
      </c>
      <c r="F1633" s="1" t="s">
        <v>746</v>
      </c>
      <c r="G1633" s="1" t="s">
        <v>747</v>
      </c>
      <c r="H1633" s="1" t="s">
        <v>748</v>
      </c>
      <c r="I1633" s="1" t="s">
        <v>16</v>
      </c>
      <c r="J1633" s="1" t="s">
        <v>23</v>
      </c>
      <c r="K1633" s="1" t="s">
        <v>16</v>
      </c>
      <c r="L1633" s="1" t="s">
        <v>16</v>
      </c>
      <c r="M1633" s="1" t="s">
        <v>16</v>
      </c>
      <c r="N1633" s="1" t="s">
        <v>16</v>
      </c>
      <c r="O1633" s="1">
        <v>71.2</v>
      </c>
      <c r="P1633" s="1">
        <v>1.0</v>
      </c>
    </row>
    <row r="1634">
      <c r="A1634" s="1" t="s">
        <v>29</v>
      </c>
      <c r="B1634" s="1" t="s">
        <v>2892</v>
      </c>
      <c r="C1634" s="2" t="s">
        <v>2862</v>
      </c>
      <c r="D1634" s="1" t="s">
        <v>19</v>
      </c>
      <c r="E1634" s="3" t="str">
        <f>HYPERLINK("https://fyndiq.se/produkt/082f3cf898c84831/", "2 Pack Galaxy S20 Ultra - Härdat glas 9H - Super kvalitet 3D")</f>
        <v>2 Pack Galaxy S20 Ultra - Härdat glas 9H - Super kvalitet 3D</v>
      </c>
      <c r="F1634" s="1" t="s">
        <v>460</v>
      </c>
      <c r="G1634" s="1" t="s">
        <v>461</v>
      </c>
      <c r="H1634" s="1" t="s">
        <v>462</v>
      </c>
      <c r="I1634" s="1" t="s">
        <v>1311</v>
      </c>
      <c r="J1634" s="1" t="s">
        <v>23</v>
      </c>
      <c r="K1634" s="1" t="s">
        <v>16</v>
      </c>
      <c r="L1634" s="1" t="s">
        <v>16</v>
      </c>
      <c r="M1634" s="1" t="s">
        <v>16</v>
      </c>
      <c r="N1634" s="1" t="s">
        <v>16</v>
      </c>
      <c r="O1634" s="1">
        <v>63.2</v>
      </c>
      <c r="P1634" s="1">
        <v>1.0</v>
      </c>
    </row>
    <row r="1635">
      <c r="A1635" s="1" t="s">
        <v>29</v>
      </c>
      <c r="B1635" s="1" t="s">
        <v>2893</v>
      </c>
      <c r="C1635" s="2" t="s">
        <v>2862</v>
      </c>
      <c r="D1635" s="1" t="s">
        <v>19</v>
      </c>
      <c r="E1635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635" s="1" t="s">
        <v>2894</v>
      </c>
      <c r="G1635" s="1" t="s">
        <v>2895</v>
      </c>
      <c r="H1635" s="1" t="s">
        <v>2896</v>
      </c>
      <c r="I1635" s="1" t="s">
        <v>16</v>
      </c>
      <c r="J1635" s="1" t="s">
        <v>23</v>
      </c>
      <c r="K1635" s="1" t="s">
        <v>16</v>
      </c>
      <c r="L1635" s="1" t="s">
        <v>16</v>
      </c>
      <c r="M1635" s="1" t="s">
        <v>16</v>
      </c>
      <c r="N1635" s="1" t="s">
        <v>16</v>
      </c>
      <c r="O1635" s="1">
        <v>87.2</v>
      </c>
      <c r="P1635" s="1">
        <v>1.0</v>
      </c>
    </row>
    <row r="1636">
      <c r="A1636" s="1" t="s">
        <v>29</v>
      </c>
      <c r="B1636" s="1" t="s">
        <v>2897</v>
      </c>
      <c r="C1636" s="2" t="s">
        <v>2862</v>
      </c>
      <c r="D1636" s="1" t="s">
        <v>19</v>
      </c>
      <c r="E163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636" s="1" t="s">
        <v>103</v>
      </c>
      <c r="G1636" s="1" t="s">
        <v>104</v>
      </c>
      <c r="H1636" s="1" t="s">
        <v>105</v>
      </c>
      <c r="I1636" s="1" t="s">
        <v>16</v>
      </c>
      <c r="J1636" s="1" t="s">
        <v>23</v>
      </c>
      <c r="K1636" s="1" t="s">
        <v>16</v>
      </c>
      <c r="L1636" s="1" t="s">
        <v>16</v>
      </c>
      <c r="M1636" s="1" t="s">
        <v>16</v>
      </c>
      <c r="N1636" s="1" t="s">
        <v>16</v>
      </c>
      <c r="O1636" s="1">
        <v>63.2</v>
      </c>
      <c r="P1636" s="1">
        <v>1.0</v>
      </c>
    </row>
    <row r="1637">
      <c r="A1637" s="1" t="s">
        <v>29</v>
      </c>
      <c r="B1637" s="1" t="s">
        <v>2898</v>
      </c>
      <c r="C1637" s="2" t="s">
        <v>2862</v>
      </c>
      <c r="D1637" s="1" t="s">
        <v>19</v>
      </c>
      <c r="E163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37" s="1" t="s">
        <v>26</v>
      </c>
      <c r="G1637" s="1" t="s">
        <v>27</v>
      </c>
      <c r="H1637" s="1" t="s">
        <v>28</v>
      </c>
      <c r="I1637" s="1" t="s">
        <v>1311</v>
      </c>
      <c r="J1637" s="1" t="s">
        <v>23</v>
      </c>
      <c r="K1637" s="1" t="s">
        <v>16</v>
      </c>
      <c r="L1637" s="1" t="s">
        <v>16</v>
      </c>
      <c r="M1637" s="1" t="s">
        <v>16</v>
      </c>
      <c r="N1637" s="1" t="s">
        <v>16</v>
      </c>
      <c r="O1637" s="1">
        <v>71.2</v>
      </c>
      <c r="P1637" s="1">
        <v>1.0</v>
      </c>
    </row>
    <row r="1638">
      <c r="A1638" s="1" t="s">
        <v>29</v>
      </c>
      <c r="B1638" s="1" t="s">
        <v>2899</v>
      </c>
      <c r="C1638" s="2" t="s">
        <v>2862</v>
      </c>
      <c r="D1638" s="1" t="s">
        <v>19</v>
      </c>
      <c r="E1638" s="3" t="str">
        <f>HYPERLINK("https://fyndiq.se/produkt/eb4c10f317a54361/", "2-Pack Xiaomi 13 Lite - Härdat Glas 9H - Super kvalitet 3D Skärmskydd")</f>
        <v>2-Pack Xiaomi 13 Lite - Härdat Glas 9H - Super kvalitet 3D Skärmskydd</v>
      </c>
      <c r="F1638" s="1" t="s">
        <v>2900</v>
      </c>
      <c r="G1638" s="1" t="s">
        <v>2901</v>
      </c>
      <c r="H1638" s="1" t="s">
        <v>2902</v>
      </c>
      <c r="I1638" s="1" t="s">
        <v>16</v>
      </c>
      <c r="J1638" s="1" t="s">
        <v>23</v>
      </c>
      <c r="K1638" s="1" t="s">
        <v>16</v>
      </c>
      <c r="L1638" s="1" t="s">
        <v>16</v>
      </c>
      <c r="M1638" s="1" t="s">
        <v>16</v>
      </c>
      <c r="N1638" s="1" t="s">
        <v>16</v>
      </c>
      <c r="O1638" s="1">
        <v>63.2</v>
      </c>
      <c r="P1638" s="1">
        <v>1.0</v>
      </c>
    </row>
    <row r="1639">
      <c r="A1639" s="1" t="s">
        <v>29</v>
      </c>
      <c r="B1639" s="1" t="s">
        <v>2903</v>
      </c>
      <c r="C1639" s="2" t="s">
        <v>2862</v>
      </c>
      <c r="D1639" s="1" t="s">
        <v>19</v>
      </c>
      <c r="E1639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639" s="1" t="s">
        <v>99</v>
      </c>
      <c r="G1639" s="1" t="s">
        <v>100</v>
      </c>
      <c r="H1639" s="1" t="s">
        <v>101</v>
      </c>
      <c r="I1639" s="1" t="s">
        <v>16</v>
      </c>
      <c r="J1639" s="1" t="s">
        <v>23</v>
      </c>
      <c r="K1639" s="1" t="s">
        <v>16</v>
      </c>
      <c r="L1639" s="1" t="s">
        <v>16</v>
      </c>
      <c r="M1639" s="1" t="s">
        <v>16</v>
      </c>
      <c r="N1639" s="1" t="s">
        <v>16</v>
      </c>
      <c r="O1639" s="1">
        <v>63.2</v>
      </c>
      <c r="P1639" s="1">
        <v>1.0</v>
      </c>
    </row>
    <row r="1640">
      <c r="A1640" s="1" t="s">
        <v>29</v>
      </c>
      <c r="B1640" s="1" t="s">
        <v>2904</v>
      </c>
      <c r="C1640" s="2" t="s">
        <v>2862</v>
      </c>
      <c r="D1640" s="1" t="s">
        <v>19</v>
      </c>
      <c r="E1640" s="3" t="str">
        <f>HYPERLINK("https://fyndiq.se/produkt/e59094b9ff7145d9/", "1-Pack Samsung Z FOLD 5 Skärmskydd - Härdat Glas 9H - Super kvalitet 3D")</f>
        <v>1-Pack Samsung Z FOLD 5 Skärmskydd - Härdat Glas 9H - Super kvalitet 3D</v>
      </c>
      <c r="F1640" s="1" t="s">
        <v>2905</v>
      </c>
      <c r="G1640" s="1" t="s">
        <v>2906</v>
      </c>
      <c r="H1640" s="1" t="s">
        <v>2907</v>
      </c>
      <c r="I1640" s="1" t="s">
        <v>16</v>
      </c>
      <c r="J1640" s="1" t="s">
        <v>23</v>
      </c>
      <c r="K1640" s="1" t="s">
        <v>16</v>
      </c>
      <c r="L1640" s="1" t="s">
        <v>16</v>
      </c>
      <c r="M1640" s="1" t="s">
        <v>16</v>
      </c>
      <c r="N1640" s="1" t="s">
        <v>16</v>
      </c>
      <c r="O1640" s="1">
        <v>55.2</v>
      </c>
      <c r="P1640" s="1">
        <v>1.0</v>
      </c>
    </row>
    <row r="1641">
      <c r="A1641" s="1" t="s">
        <v>29</v>
      </c>
      <c r="B1641" s="1" t="s">
        <v>2908</v>
      </c>
      <c r="C1641" s="2" t="s">
        <v>2862</v>
      </c>
      <c r="D1641" s="1" t="s">
        <v>19</v>
      </c>
      <c r="E1641" s="3" t="str">
        <f>HYPERLINK("https://fyndiq.se/produkt/dfe28e565d2e4c8d/", "2 Pack Samsung S21 FE - 9H Härdat Glass - Super Kvalitet 3D")</f>
        <v>2 Pack Samsung S21 FE - 9H Härdat Glass - Super Kvalitet 3D</v>
      </c>
      <c r="F1641" s="1" t="s">
        <v>276</v>
      </c>
      <c r="G1641" s="1" t="s">
        <v>277</v>
      </c>
      <c r="H1641" s="1" t="s">
        <v>278</v>
      </c>
      <c r="I1641" s="1" t="s">
        <v>16</v>
      </c>
      <c r="J1641" s="1" t="s">
        <v>23</v>
      </c>
      <c r="K1641" s="1" t="s">
        <v>16</v>
      </c>
      <c r="L1641" s="1" t="s">
        <v>16</v>
      </c>
      <c r="M1641" s="1" t="s">
        <v>16</v>
      </c>
      <c r="N1641" s="1" t="s">
        <v>16</v>
      </c>
      <c r="O1641" s="1">
        <v>63.2</v>
      </c>
      <c r="P1641" s="1">
        <v>1.0</v>
      </c>
    </row>
    <row r="1642">
      <c r="A1642" s="1" t="s">
        <v>29</v>
      </c>
      <c r="B1642" s="1" t="s">
        <v>2909</v>
      </c>
      <c r="C1642" s="2" t="s">
        <v>2862</v>
      </c>
      <c r="D1642" s="1" t="s">
        <v>19</v>
      </c>
      <c r="E1642" s="3" t="str">
        <f>HYPERLINK("https://fyndiq.se/produkt/419e7c2949414934/", "Samsung S23 Ultra 5G - 9H Härdat Glass - 3D Super Kvalitet Skärmskydd")</f>
        <v>Samsung S23 Ultra 5G - 9H Härdat Glass - 3D Super Kvalitet Skärmskydd</v>
      </c>
      <c r="F1642" s="1" t="s">
        <v>2910</v>
      </c>
      <c r="G1642" s="1" t="s">
        <v>2911</v>
      </c>
      <c r="H1642" s="1" t="s">
        <v>2912</v>
      </c>
      <c r="I1642" s="1" t="s">
        <v>16</v>
      </c>
      <c r="J1642" s="1" t="s">
        <v>23</v>
      </c>
      <c r="K1642" s="1" t="s">
        <v>16</v>
      </c>
      <c r="L1642" s="1" t="s">
        <v>16</v>
      </c>
      <c r="M1642" s="1" t="s">
        <v>16</v>
      </c>
      <c r="N1642" s="1" t="s">
        <v>16</v>
      </c>
      <c r="O1642" s="1">
        <v>55.2</v>
      </c>
      <c r="P1642" s="1">
        <v>1.0</v>
      </c>
    </row>
    <row r="1643">
      <c r="A1643" s="1" t="s">
        <v>29</v>
      </c>
      <c r="B1643" s="1" t="s">
        <v>2913</v>
      </c>
      <c r="C1643" s="2" t="s">
        <v>2862</v>
      </c>
      <c r="D1643" s="1" t="s">
        <v>19</v>
      </c>
      <c r="E164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43" s="1" t="s">
        <v>26</v>
      </c>
      <c r="G1643" s="1" t="s">
        <v>27</v>
      </c>
      <c r="H1643" s="1" t="s">
        <v>28</v>
      </c>
      <c r="I1643" s="1" t="s">
        <v>1311</v>
      </c>
      <c r="J1643" s="1" t="s">
        <v>9</v>
      </c>
      <c r="K1643" s="2" t="s">
        <v>2221</v>
      </c>
      <c r="L1643" s="1" t="s">
        <v>2914</v>
      </c>
      <c r="M1643" s="1" t="s">
        <v>16</v>
      </c>
      <c r="N1643" s="1" t="s">
        <v>16</v>
      </c>
      <c r="O1643" s="1">
        <v>71.2</v>
      </c>
      <c r="P1643" s="1">
        <v>1.0</v>
      </c>
    </row>
    <row r="1644">
      <c r="A1644" s="1" t="s">
        <v>29</v>
      </c>
      <c r="B1644" s="1" t="s">
        <v>2915</v>
      </c>
      <c r="C1644" s="2" t="s">
        <v>2862</v>
      </c>
      <c r="D1644" s="1" t="s">
        <v>19</v>
      </c>
      <c r="E1644" s="3" t="str">
        <f>HYPERLINK("https://fyndiq.se/produkt/416415a768684efb/", "2-Pack Samsung Galaxy S21 5G - 9H Härdat Glas - HD")</f>
        <v>2-Pack Samsung Galaxy S21 5G - 9H Härdat Glas - HD</v>
      </c>
      <c r="F1644" s="1" t="s">
        <v>39</v>
      </c>
      <c r="G1644" s="1" t="s">
        <v>40</v>
      </c>
      <c r="H1644" s="1" t="s">
        <v>41</v>
      </c>
      <c r="I1644" s="1" t="s">
        <v>16</v>
      </c>
      <c r="J1644" s="1" t="s">
        <v>23</v>
      </c>
      <c r="K1644" s="1" t="s">
        <v>16</v>
      </c>
      <c r="L1644" s="1" t="s">
        <v>16</v>
      </c>
      <c r="M1644" s="1" t="s">
        <v>16</v>
      </c>
      <c r="N1644" s="1" t="s">
        <v>16</v>
      </c>
      <c r="O1644" s="1">
        <v>63.2</v>
      </c>
      <c r="P1644" s="1">
        <v>1.0</v>
      </c>
    </row>
    <row r="1645">
      <c r="A1645" s="1" t="s">
        <v>29</v>
      </c>
      <c r="B1645" s="1" t="s">
        <v>2916</v>
      </c>
      <c r="C1645" s="2" t="s">
        <v>2862</v>
      </c>
      <c r="D1645" s="1" t="s">
        <v>19</v>
      </c>
      <c r="E1645" s="3" t="str">
        <f>HYPERLINK("https://fyndiq.se/produkt/28799ed0373d40b4/", "2 Pack Galaxy S21 Ultra 5G- Härdat glas 9H - Super kvalitet 3D")</f>
        <v>2 Pack Galaxy S21 Ultra 5G- Härdat glas 9H - Super kvalitet 3D</v>
      </c>
      <c r="F1645" s="1" t="s">
        <v>272</v>
      </c>
      <c r="G1645" s="1" t="s">
        <v>273</v>
      </c>
      <c r="H1645" s="1" t="s">
        <v>274</v>
      </c>
      <c r="I1645" s="1" t="s">
        <v>16</v>
      </c>
      <c r="J1645" s="1" t="s">
        <v>23</v>
      </c>
      <c r="K1645" s="1" t="s">
        <v>16</v>
      </c>
      <c r="L1645" s="1" t="s">
        <v>16</v>
      </c>
      <c r="M1645" s="1" t="s">
        <v>16</v>
      </c>
      <c r="N1645" s="1" t="s">
        <v>16</v>
      </c>
      <c r="O1645" s="1">
        <v>63.2</v>
      </c>
      <c r="P1645" s="1">
        <v>1.0</v>
      </c>
    </row>
    <row r="1646">
      <c r="A1646" s="1" t="s">
        <v>29</v>
      </c>
      <c r="B1646" s="1" t="s">
        <v>2917</v>
      </c>
      <c r="C1646" s="2" t="s">
        <v>2862</v>
      </c>
      <c r="D1646" s="1" t="s">
        <v>19</v>
      </c>
      <c r="E1646" s="3" t="str">
        <f>HYPERLINK("https://fyndiq.se/produkt/e6085c39be274bf8/", "2-Pack GOOGLE PIXEL 7 Skärmskydd - Härdat Glas 9H - Super kvalitet 3D")</f>
        <v>2-Pack GOOGLE PIXEL 7 Skärmskydd - Härdat Glas 9H - Super kvalitet 3D</v>
      </c>
      <c r="F1646" s="1" t="s">
        <v>675</v>
      </c>
      <c r="G1646" s="1" t="s">
        <v>676</v>
      </c>
      <c r="H1646" s="1" t="s">
        <v>677</v>
      </c>
      <c r="I1646" s="1" t="s">
        <v>1230</v>
      </c>
      <c r="J1646" s="1" t="s">
        <v>9</v>
      </c>
      <c r="K1646" s="2" t="s">
        <v>727</v>
      </c>
      <c r="L1646" s="1" t="s">
        <v>2602</v>
      </c>
      <c r="M1646" s="1" t="s">
        <v>16</v>
      </c>
      <c r="N1646" s="1" t="s">
        <v>16</v>
      </c>
      <c r="O1646" s="1">
        <v>63.2</v>
      </c>
      <c r="P1646" s="1">
        <v>1.0</v>
      </c>
    </row>
    <row r="1647">
      <c r="A1647" s="1" t="s">
        <v>29</v>
      </c>
      <c r="B1647" s="1" t="s">
        <v>2918</v>
      </c>
      <c r="C1647" s="2" t="s">
        <v>2862</v>
      </c>
      <c r="D1647" s="1" t="s">
        <v>19</v>
      </c>
      <c r="E1647" s="3" t="str">
        <f>HYPERLINK("https://fyndiq.se/produkt/48b46200dc014b3e/", "2-Pack Iphone 8 Vit -Härdat Glas 9H-Super Kvalitet 3D Skärmskydd")</f>
        <v>2-Pack Iphone 8 Vit -Härdat Glas 9H-Super Kvalitet 3D Skärmskydd</v>
      </c>
      <c r="F1647" s="1" t="s">
        <v>2562</v>
      </c>
      <c r="G1647" s="1" t="s">
        <v>2563</v>
      </c>
      <c r="H1647" s="1" t="s">
        <v>2564</v>
      </c>
      <c r="I1647" s="1" t="s">
        <v>16</v>
      </c>
      <c r="J1647" s="1" t="s">
        <v>23</v>
      </c>
      <c r="K1647" s="1" t="s">
        <v>16</v>
      </c>
      <c r="L1647" s="1" t="s">
        <v>16</v>
      </c>
      <c r="M1647" s="1" t="s">
        <v>16</v>
      </c>
      <c r="N1647" s="1" t="s">
        <v>16</v>
      </c>
      <c r="O1647" s="1">
        <v>55.2</v>
      </c>
      <c r="P1647" s="1">
        <v>1.0</v>
      </c>
    </row>
    <row r="1648">
      <c r="A1648" s="1" t="s">
        <v>29</v>
      </c>
      <c r="B1648" s="1" t="s">
        <v>2919</v>
      </c>
      <c r="C1648" s="2" t="s">
        <v>2862</v>
      </c>
      <c r="D1648" s="1" t="s">
        <v>19</v>
      </c>
      <c r="E1648" s="3" t="str">
        <f>HYPERLINK("https://fyndiq.se/produkt/2f8f288b73ab4b13/", "2-Pack Sony Xperia 5 IV - Härdat glas 9H - Super Kvalitet 3D")</f>
        <v>2-Pack Sony Xperia 5 IV - Härdat glas 9H - Super Kvalitet 3D</v>
      </c>
      <c r="F1648" s="1" t="s">
        <v>931</v>
      </c>
      <c r="G1648" s="1" t="s">
        <v>932</v>
      </c>
      <c r="H1648" s="1" t="s">
        <v>933</v>
      </c>
      <c r="I1648" s="1" t="s">
        <v>16</v>
      </c>
      <c r="J1648" s="1" t="s">
        <v>23</v>
      </c>
      <c r="K1648" s="1" t="s">
        <v>16</v>
      </c>
      <c r="L1648" s="1" t="s">
        <v>16</v>
      </c>
      <c r="M1648" s="1" t="s">
        <v>16</v>
      </c>
      <c r="N1648" s="1" t="s">
        <v>16</v>
      </c>
      <c r="O1648" s="1">
        <v>71.2</v>
      </c>
      <c r="P1648" s="1">
        <v>1.0</v>
      </c>
    </row>
    <row r="1649">
      <c r="A1649" s="1" t="s">
        <v>29</v>
      </c>
      <c r="B1649" s="1" t="s">
        <v>2920</v>
      </c>
      <c r="C1649" s="2" t="s">
        <v>2862</v>
      </c>
      <c r="D1649" s="1" t="s">
        <v>19</v>
      </c>
      <c r="E1649" s="3" t="str">
        <f>HYPERLINK("https://fyndiq.se/produkt/08a39fd2ea944add/", "2-Pack Apple Watch 45mm – Härdat glas 9H – Super kvalitet 3D")</f>
        <v>2-Pack Apple Watch 45mm – Härdat glas 9H – Super kvalitet 3D</v>
      </c>
      <c r="F1649" s="1" t="s">
        <v>921</v>
      </c>
      <c r="G1649" s="1" t="s">
        <v>922</v>
      </c>
      <c r="H1649" s="1" t="s">
        <v>923</v>
      </c>
      <c r="I1649" s="1" t="s">
        <v>16</v>
      </c>
      <c r="J1649" s="1" t="s">
        <v>23</v>
      </c>
      <c r="K1649" s="1" t="s">
        <v>16</v>
      </c>
      <c r="L1649" s="1" t="s">
        <v>16</v>
      </c>
      <c r="M1649" s="1" t="s">
        <v>16</v>
      </c>
      <c r="N1649" s="1" t="s">
        <v>16</v>
      </c>
      <c r="O1649" s="1">
        <v>55.2</v>
      </c>
      <c r="P1649" s="1">
        <v>1.0</v>
      </c>
    </row>
    <row r="1650">
      <c r="A1650" s="1" t="s">
        <v>29</v>
      </c>
      <c r="B1650" s="1" t="s">
        <v>2921</v>
      </c>
      <c r="C1650" s="2" t="s">
        <v>2862</v>
      </c>
      <c r="D1650" s="1" t="s">
        <v>19</v>
      </c>
      <c r="E1650" s="3" t="str">
        <f>HYPERLINK("https://fyndiq.se/produkt/9681fb532feb49d2/", "Skärmskydd Iphone 7 Svart - Härdat Glas Skärmskydd 9H - HD")</f>
        <v>Skärmskydd Iphone 7 Svart - Härdat Glas Skärmskydd 9H - HD</v>
      </c>
      <c r="F1650" s="1" t="s">
        <v>2922</v>
      </c>
      <c r="G1650" s="1" t="s">
        <v>2923</v>
      </c>
      <c r="H1650" s="1" t="s">
        <v>2924</v>
      </c>
      <c r="I1650" s="1" t="s">
        <v>16</v>
      </c>
      <c r="J1650" s="1" t="s">
        <v>23</v>
      </c>
      <c r="K1650" s="1" t="s">
        <v>16</v>
      </c>
      <c r="L1650" s="1" t="s">
        <v>16</v>
      </c>
      <c r="M1650" s="1" t="s">
        <v>16</v>
      </c>
      <c r="N1650" s="1" t="s">
        <v>16</v>
      </c>
      <c r="O1650" s="1">
        <v>47.2</v>
      </c>
      <c r="P1650" s="1">
        <v>1.0</v>
      </c>
    </row>
    <row r="1651">
      <c r="A1651" s="1" t="s">
        <v>29</v>
      </c>
      <c r="B1651" s="1" t="s">
        <v>2925</v>
      </c>
      <c r="C1651" s="2" t="s">
        <v>2862</v>
      </c>
      <c r="D1651" s="1" t="s">
        <v>19</v>
      </c>
      <c r="E1651" s="3" t="str">
        <f>HYPERLINK("https://fyndiq.se/produkt/8d7960028c1a40a4/", "2 Pack Xiaomi 11T Pro 5G - Härdat glas 9H - Super kvalitet 3D")</f>
        <v>2 Pack Xiaomi 11T Pro 5G - Härdat glas 9H - Super kvalitet 3D</v>
      </c>
      <c r="F1651" s="1" t="s">
        <v>112</v>
      </c>
      <c r="G1651" s="1" t="s">
        <v>113</v>
      </c>
      <c r="H1651" s="1" t="s">
        <v>114</v>
      </c>
      <c r="I1651" s="1" t="s">
        <v>16</v>
      </c>
      <c r="J1651" s="1" t="s">
        <v>23</v>
      </c>
      <c r="K1651" s="1" t="s">
        <v>16</v>
      </c>
      <c r="L1651" s="1" t="s">
        <v>16</v>
      </c>
      <c r="M1651" s="1" t="s">
        <v>16</v>
      </c>
      <c r="N1651" s="1" t="s">
        <v>16</v>
      </c>
      <c r="O1651" s="1">
        <v>63.2</v>
      </c>
      <c r="P1651" s="1">
        <v>1.0</v>
      </c>
    </row>
    <row r="1652">
      <c r="A1652" s="1" t="s">
        <v>29</v>
      </c>
      <c r="B1652" s="1" t="s">
        <v>2926</v>
      </c>
      <c r="C1652" s="2" t="s">
        <v>2862</v>
      </c>
      <c r="D1652" s="1" t="s">
        <v>19</v>
      </c>
      <c r="E1652" s="3" t="str">
        <f>HYPERLINK("https://fyndiq.se/produkt/c398466bf0524e85/", "2-Pack Samsung S23 - 9H Härdat Glass - 3D Super Kvalitet Skärmskydd")</f>
        <v>2-Pack Samsung S23 - 9H Härdat Glass - 3D Super Kvalitet Skärmskydd</v>
      </c>
      <c r="F1652" s="1" t="s">
        <v>1365</v>
      </c>
      <c r="G1652" s="1" t="s">
        <v>1366</v>
      </c>
      <c r="H1652" s="1" t="s">
        <v>1367</v>
      </c>
      <c r="I1652" s="1" t="s">
        <v>16</v>
      </c>
      <c r="J1652" s="1" t="s">
        <v>23</v>
      </c>
      <c r="K1652" s="1" t="s">
        <v>16</v>
      </c>
      <c r="L1652" s="1" t="s">
        <v>16</v>
      </c>
      <c r="M1652" s="1" t="s">
        <v>16</v>
      </c>
      <c r="N1652" s="1" t="s">
        <v>16</v>
      </c>
      <c r="O1652" s="1">
        <v>63.2</v>
      </c>
      <c r="P1652" s="1">
        <v>1.0</v>
      </c>
    </row>
    <row r="1653">
      <c r="A1653" s="1" t="s">
        <v>29</v>
      </c>
      <c r="B1653" s="1" t="s">
        <v>2927</v>
      </c>
      <c r="C1653" s="2" t="s">
        <v>2862</v>
      </c>
      <c r="D1653" s="1" t="s">
        <v>19</v>
      </c>
      <c r="E1653" s="3" t="str">
        <f>HYPERLINK("https://fyndiq.se/produkt/7b29666cf1c042c7/", "2-Pack IPHONE 15 Skärmskydd - Härdat Glas 9H - Super kvalitet 3D")</f>
        <v>2-Pack IPHONE 15 Skärmskydd - Härdat Glas 9H - Super kvalitet 3D</v>
      </c>
      <c r="F1653" s="1" t="s">
        <v>2928</v>
      </c>
      <c r="G1653" s="1" t="s">
        <v>2929</v>
      </c>
      <c r="H1653" s="1" t="s">
        <v>2930</v>
      </c>
      <c r="I1653" s="1" t="s">
        <v>16</v>
      </c>
      <c r="J1653" s="1" t="s">
        <v>23</v>
      </c>
      <c r="K1653" s="1" t="s">
        <v>16</v>
      </c>
      <c r="L1653" s="1" t="s">
        <v>16</v>
      </c>
      <c r="M1653" s="1" t="s">
        <v>16</v>
      </c>
      <c r="N1653" s="1" t="s">
        <v>16</v>
      </c>
      <c r="O1653" s="1">
        <v>63.2</v>
      </c>
      <c r="P1653" s="1">
        <v>1.0</v>
      </c>
    </row>
    <row r="1654">
      <c r="A1654" s="1" t="s">
        <v>29</v>
      </c>
      <c r="B1654" s="1" t="s">
        <v>2931</v>
      </c>
      <c r="C1654" s="2" t="s">
        <v>2862</v>
      </c>
      <c r="D1654" s="1" t="s">
        <v>19</v>
      </c>
      <c r="E1654" s="3" t="str">
        <f>HYPERLINK("https://fyndiq.se/produkt/74d95ebc42364be1/", "2-Pack Samsung S21 ULTRA 5G Skärmskydd - Härdat Glas 9H - Super kvalitet 3D")</f>
        <v>2-Pack Samsung S21 ULTRA 5G Skärmskydd - Härdat Glas 9H - Super kvalitet 3D</v>
      </c>
      <c r="F1654" s="1" t="s">
        <v>1804</v>
      </c>
      <c r="G1654" s="1" t="s">
        <v>1805</v>
      </c>
      <c r="H1654" s="1" t="s">
        <v>1806</v>
      </c>
      <c r="I1654" s="1" t="s">
        <v>16</v>
      </c>
      <c r="J1654" s="1" t="s">
        <v>23</v>
      </c>
      <c r="K1654" s="1" t="s">
        <v>16</v>
      </c>
      <c r="L1654" s="1" t="s">
        <v>16</v>
      </c>
      <c r="M1654" s="1" t="s">
        <v>16</v>
      </c>
      <c r="N1654" s="1" t="s">
        <v>16</v>
      </c>
      <c r="O1654" s="1">
        <v>63.2</v>
      </c>
      <c r="P1654" s="1">
        <v>1.0</v>
      </c>
    </row>
    <row r="1655">
      <c r="A1655" s="1" t="s">
        <v>29</v>
      </c>
      <c r="B1655" s="1" t="s">
        <v>2932</v>
      </c>
      <c r="C1655" s="2" t="s">
        <v>2862</v>
      </c>
      <c r="D1655" s="1" t="s">
        <v>19</v>
      </c>
      <c r="E1655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655" s="1" t="s">
        <v>2607</v>
      </c>
      <c r="G1655" s="1" t="s">
        <v>2608</v>
      </c>
      <c r="H1655" s="1" t="s">
        <v>2609</v>
      </c>
      <c r="I1655" s="1" t="s">
        <v>16</v>
      </c>
      <c r="J1655" s="1" t="s">
        <v>23</v>
      </c>
      <c r="K1655" s="1" t="s">
        <v>16</v>
      </c>
      <c r="L1655" s="1" t="s">
        <v>16</v>
      </c>
      <c r="M1655" s="1" t="s">
        <v>16</v>
      </c>
      <c r="N1655" s="1" t="s">
        <v>16</v>
      </c>
      <c r="O1655" s="1">
        <v>63.2</v>
      </c>
      <c r="P1655" s="1">
        <v>1.0</v>
      </c>
    </row>
    <row r="1656">
      <c r="A1656" s="1" t="s">
        <v>29</v>
      </c>
      <c r="B1656" s="1" t="s">
        <v>2933</v>
      </c>
      <c r="C1656" s="2" t="s">
        <v>2862</v>
      </c>
      <c r="D1656" s="1" t="s">
        <v>19</v>
      </c>
      <c r="E165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656" s="1" t="s">
        <v>103</v>
      </c>
      <c r="G1656" s="1" t="s">
        <v>104</v>
      </c>
      <c r="H1656" s="1" t="s">
        <v>105</v>
      </c>
      <c r="I1656" s="1" t="s">
        <v>16</v>
      </c>
      <c r="J1656" s="1" t="s">
        <v>23</v>
      </c>
      <c r="K1656" s="1" t="s">
        <v>16</v>
      </c>
      <c r="L1656" s="1" t="s">
        <v>16</v>
      </c>
      <c r="M1656" s="1" t="s">
        <v>16</v>
      </c>
      <c r="N1656" s="1" t="s">
        <v>16</v>
      </c>
      <c r="O1656" s="1">
        <v>63.2</v>
      </c>
      <c r="P1656" s="1">
        <v>1.0</v>
      </c>
    </row>
    <row r="1657">
      <c r="A1657" s="1" t="s">
        <v>29</v>
      </c>
      <c r="B1657" s="1" t="s">
        <v>2934</v>
      </c>
      <c r="C1657" s="2" t="s">
        <v>2862</v>
      </c>
      <c r="D1657" s="1" t="s">
        <v>19</v>
      </c>
      <c r="E1657" s="3" t="str">
        <f>HYPERLINK("https://fyndiq.se/produkt/2477583187264ece/", "2-Pack Samsung S20 - 9H Härdat Glass - Top Kvalitet")</f>
        <v>2-Pack Samsung S20 - 9H Härdat Glass - Top Kvalitet</v>
      </c>
      <c r="F1657" s="1" t="s">
        <v>124</v>
      </c>
      <c r="G1657" s="1" t="s">
        <v>125</v>
      </c>
      <c r="H1657" s="1" t="s">
        <v>126</v>
      </c>
      <c r="I1657" s="1" t="s">
        <v>1230</v>
      </c>
      <c r="J1657" s="1" t="s">
        <v>23</v>
      </c>
      <c r="K1657" s="1" t="s">
        <v>16</v>
      </c>
      <c r="L1657" s="1" t="s">
        <v>16</v>
      </c>
      <c r="M1657" s="1" t="s">
        <v>16</v>
      </c>
      <c r="N1657" s="1" t="s">
        <v>16</v>
      </c>
      <c r="O1657" s="1">
        <v>63.2</v>
      </c>
      <c r="P1657" s="1">
        <v>1.0</v>
      </c>
    </row>
    <row r="1658">
      <c r="A1658" s="1" t="s">
        <v>29</v>
      </c>
      <c r="B1658" s="1" t="s">
        <v>2935</v>
      </c>
      <c r="C1658" s="2" t="s">
        <v>2862</v>
      </c>
      <c r="D1658" s="1" t="s">
        <v>19</v>
      </c>
      <c r="E165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658" s="1" t="s">
        <v>204</v>
      </c>
      <c r="G1658" s="1" t="s">
        <v>205</v>
      </c>
      <c r="H1658" s="1" t="s">
        <v>206</v>
      </c>
      <c r="I1658" s="1" t="s">
        <v>16</v>
      </c>
      <c r="J1658" s="1" t="s">
        <v>23</v>
      </c>
      <c r="K1658" s="1" t="s">
        <v>16</v>
      </c>
      <c r="L1658" s="1" t="s">
        <v>16</v>
      </c>
      <c r="M1658" s="1" t="s">
        <v>16</v>
      </c>
      <c r="N1658" s="1" t="s">
        <v>16</v>
      </c>
      <c r="O1658" s="1">
        <v>71.2</v>
      </c>
      <c r="P1658" s="1">
        <v>1.0</v>
      </c>
    </row>
    <row r="1659">
      <c r="A1659" s="1" t="s">
        <v>29</v>
      </c>
      <c r="B1659" s="1" t="s">
        <v>2936</v>
      </c>
      <c r="C1659" s="2" t="s">
        <v>2862</v>
      </c>
      <c r="D1659" s="1" t="s">
        <v>19</v>
      </c>
      <c r="E1659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1659" s="1" t="s">
        <v>1765</v>
      </c>
      <c r="G1659" s="1" t="s">
        <v>1766</v>
      </c>
      <c r="H1659" s="1" t="s">
        <v>1767</v>
      </c>
      <c r="I1659" s="1" t="s">
        <v>16</v>
      </c>
      <c r="J1659" s="1" t="s">
        <v>23</v>
      </c>
      <c r="K1659" s="1" t="s">
        <v>16</v>
      </c>
      <c r="L1659" s="1" t="s">
        <v>16</v>
      </c>
      <c r="M1659" s="1" t="s">
        <v>16</v>
      </c>
      <c r="N1659" s="1" t="s">
        <v>16</v>
      </c>
      <c r="O1659" s="1">
        <v>63.2</v>
      </c>
      <c r="P1659" s="1">
        <v>1.0</v>
      </c>
    </row>
    <row r="1660">
      <c r="A1660" s="1" t="s">
        <v>29</v>
      </c>
      <c r="B1660" s="1" t="s">
        <v>2937</v>
      </c>
      <c r="C1660" s="2" t="s">
        <v>2862</v>
      </c>
      <c r="D1660" s="1" t="s">
        <v>19</v>
      </c>
      <c r="E1660" s="3" t="str">
        <f>HYPERLINK("https://fyndiq.se/produkt/bc341889f4d7491c/", "2 Pack Samsung Galaxy S20 5G - Härdat glas 9H-Super kvalitet 3D")</f>
        <v>2 Pack Samsung Galaxy S20 5G - Härdat glas 9H-Super kvalitet 3D</v>
      </c>
      <c r="F1660" s="1" t="s">
        <v>1984</v>
      </c>
      <c r="G1660" s="1" t="s">
        <v>1985</v>
      </c>
      <c r="H1660" s="1" t="s">
        <v>1986</v>
      </c>
      <c r="I1660" s="1" t="s">
        <v>16</v>
      </c>
      <c r="J1660" s="1" t="s">
        <v>23</v>
      </c>
      <c r="K1660" s="1" t="s">
        <v>16</v>
      </c>
      <c r="L1660" s="1" t="s">
        <v>16</v>
      </c>
      <c r="M1660" s="1" t="s">
        <v>16</v>
      </c>
      <c r="N1660" s="1" t="s">
        <v>16</v>
      </c>
      <c r="O1660" s="1">
        <v>63.2</v>
      </c>
      <c r="P1660" s="1">
        <v>1.0</v>
      </c>
    </row>
    <row r="1661">
      <c r="A1661" s="1" t="s">
        <v>29</v>
      </c>
      <c r="B1661" s="1" t="s">
        <v>2938</v>
      </c>
      <c r="C1661" s="2" t="s">
        <v>2862</v>
      </c>
      <c r="D1661" s="1" t="s">
        <v>19</v>
      </c>
      <c r="E1661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1661" s="1" t="s">
        <v>603</v>
      </c>
      <c r="G1661" s="1" t="s">
        <v>604</v>
      </c>
      <c r="H1661" s="1" t="s">
        <v>605</v>
      </c>
      <c r="I1661" s="1" t="s">
        <v>16</v>
      </c>
      <c r="J1661" s="1" t="s">
        <v>23</v>
      </c>
      <c r="K1661" s="1" t="s">
        <v>16</v>
      </c>
      <c r="L1661" s="1" t="s">
        <v>16</v>
      </c>
      <c r="M1661" s="1" t="s">
        <v>16</v>
      </c>
      <c r="N1661" s="1" t="s">
        <v>16</v>
      </c>
      <c r="O1661" s="1">
        <v>143.2</v>
      </c>
      <c r="P1661" s="1">
        <v>1.0</v>
      </c>
    </row>
    <row r="1662">
      <c r="A1662" s="1" t="s">
        <v>29</v>
      </c>
      <c r="B1662" s="1" t="s">
        <v>2939</v>
      </c>
      <c r="C1662" s="2" t="s">
        <v>2862</v>
      </c>
      <c r="D1662" s="1" t="s">
        <v>19</v>
      </c>
      <c r="E1662" s="3" t="str">
        <f>HYPERLINK("https://fyndiq.se/produkt/0761aaa290b14d5d/", "2-Pack Motorola Moto G73 - Härdat Glas 9H -Super kvalitet 3D Skärmskydd")</f>
        <v>2-Pack Motorola Moto G73 - Härdat Glas 9H -Super kvalitet 3D Skärmskydd</v>
      </c>
      <c r="F1662" s="1" t="s">
        <v>1250</v>
      </c>
      <c r="G1662" s="1" t="s">
        <v>1251</v>
      </c>
      <c r="H1662" s="1" t="s">
        <v>1252</v>
      </c>
      <c r="I1662" s="1" t="s">
        <v>16</v>
      </c>
      <c r="J1662" s="1" t="s">
        <v>23</v>
      </c>
      <c r="K1662" s="1" t="s">
        <v>16</v>
      </c>
      <c r="L1662" s="1" t="s">
        <v>16</v>
      </c>
      <c r="M1662" s="1" t="s">
        <v>16</v>
      </c>
      <c r="N1662" s="1" t="s">
        <v>16</v>
      </c>
      <c r="O1662" s="1">
        <v>63.2</v>
      </c>
      <c r="P1662" s="1">
        <v>1.0</v>
      </c>
    </row>
    <row r="1663">
      <c r="A1663" s="1" t="s">
        <v>29</v>
      </c>
      <c r="B1663" s="1" t="s">
        <v>2940</v>
      </c>
      <c r="C1663" s="2" t="s">
        <v>2862</v>
      </c>
      <c r="D1663" s="1" t="s">
        <v>19</v>
      </c>
      <c r="E1663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663" s="1" t="s">
        <v>772</v>
      </c>
      <c r="G1663" s="1" t="s">
        <v>773</v>
      </c>
      <c r="H1663" s="1" t="s">
        <v>774</v>
      </c>
      <c r="I1663" s="1" t="s">
        <v>16</v>
      </c>
      <c r="J1663" s="1" t="s">
        <v>23</v>
      </c>
      <c r="K1663" s="1" t="s">
        <v>16</v>
      </c>
      <c r="L1663" s="1" t="s">
        <v>16</v>
      </c>
      <c r="M1663" s="1" t="s">
        <v>16</v>
      </c>
      <c r="N1663" s="1" t="s">
        <v>16</v>
      </c>
      <c r="O1663" s="1">
        <v>71.2</v>
      </c>
      <c r="P1663" s="1">
        <v>1.0</v>
      </c>
    </row>
    <row r="1664">
      <c r="A1664" s="1" t="s">
        <v>29</v>
      </c>
      <c r="B1664" s="1" t="s">
        <v>2941</v>
      </c>
      <c r="C1664" s="2" t="s">
        <v>2862</v>
      </c>
      <c r="D1664" s="1" t="s">
        <v>19</v>
      </c>
      <c r="E1664" s="3" t="str">
        <f>HYPERLINK("https://fyndiq.se/produkt/432d784756a84eff/", "2-Pack Samsung Galaxy S20FE - Härdat Glas-9H -Super kvalitet 3D")</f>
        <v>2-Pack Samsung Galaxy S20FE - Härdat Glas-9H -Super kvalitet 3D</v>
      </c>
      <c r="F1664" s="1" t="s">
        <v>1078</v>
      </c>
      <c r="G1664" s="1" t="s">
        <v>1079</v>
      </c>
      <c r="H1664" s="1" t="s">
        <v>1080</v>
      </c>
      <c r="I1664" s="1" t="s">
        <v>16</v>
      </c>
      <c r="J1664" s="1" t="s">
        <v>23</v>
      </c>
      <c r="K1664" s="1" t="s">
        <v>16</v>
      </c>
      <c r="L1664" s="1" t="s">
        <v>16</v>
      </c>
      <c r="M1664" s="1" t="s">
        <v>16</v>
      </c>
      <c r="N1664" s="1" t="s">
        <v>16</v>
      </c>
      <c r="O1664" s="1">
        <v>63.2</v>
      </c>
      <c r="P1664" s="1">
        <v>1.0</v>
      </c>
    </row>
    <row r="1665">
      <c r="A1665" s="1" t="s">
        <v>29</v>
      </c>
      <c r="B1665" s="1" t="s">
        <v>2942</v>
      </c>
      <c r="C1665" s="2" t="s">
        <v>2862</v>
      </c>
      <c r="D1665" s="1" t="s">
        <v>19</v>
      </c>
      <c r="E1665" s="3" t="str">
        <f t="shared" ref="E1665:E1667" si="18">HYPERLINK("https://fyndiq.se/produkt/f2c164e932234570/", "2-Pack HUAWEI P30 PRO Skärmskydd - Härdat Glas 9H - Super kvalitet 3D")</f>
        <v>2-Pack HUAWEI P30 PRO Skärmskydd - Härdat Glas 9H - Super kvalitet 3D</v>
      </c>
      <c r="F1665" s="1" t="s">
        <v>267</v>
      </c>
      <c r="G1665" s="1" t="s">
        <v>268</v>
      </c>
      <c r="H1665" s="1" t="s">
        <v>269</v>
      </c>
      <c r="I1665" s="1" t="s">
        <v>16</v>
      </c>
      <c r="J1665" s="1" t="s">
        <v>23</v>
      </c>
      <c r="K1665" s="1" t="s">
        <v>16</v>
      </c>
      <c r="L1665" s="1" t="s">
        <v>16</v>
      </c>
      <c r="M1665" s="1" t="s">
        <v>16</v>
      </c>
      <c r="N1665" s="1" t="s">
        <v>16</v>
      </c>
      <c r="O1665" s="1">
        <v>71.2</v>
      </c>
      <c r="P1665" s="1">
        <v>1.0</v>
      </c>
    </row>
    <row r="1666">
      <c r="A1666" s="1" t="s">
        <v>29</v>
      </c>
      <c r="B1666" s="1" t="s">
        <v>2943</v>
      </c>
      <c r="C1666" s="2" t="s">
        <v>2862</v>
      </c>
      <c r="D1666" s="1" t="s">
        <v>19</v>
      </c>
      <c r="E1666" s="3" t="str">
        <f t="shared" si="18"/>
        <v>2-Pack HUAWEI P30 PRO Skärmskydd - Härdat Glas 9H - Super kvalitet 3D</v>
      </c>
      <c r="F1666" s="1" t="s">
        <v>267</v>
      </c>
      <c r="G1666" s="1" t="s">
        <v>268</v>
      </c>
      <c r="H1666" s="1" t="s">
        <v>269</v>
      </c>
      <c r="I1666" s="1" t="s">
        <v>16</v>
      </c>
      <c r="J1666" s="1" t="s">
        <v>23</v>
      </c>
      <c r="K1666" s="1" t="s">
        <v>16</v>
      </c>
      <c r="L1666" s="1" t="s">
        <v>16</v>
      </c>
      <c r="M1666" s="1" t="s">
        <v>16</v>
      </c>
      <c r="N1666" s="1" t="s">
        <v>16</v>
      </c>
      <c r="O1666" s="1">
        <v>71.2</v>
      </c>
      <c r="P1666" s="1">
        <v>1.0</v>
      </c>
    </row>
    <row r="1667">
      <c r="A1667" s="1" t="s">
        <v>29</v>
      </c>
      <c r="B1667" s="1" t="s">
        <v>2944</v>
      </c>
      <c r="C1667" s="2" t="s">
        <v>2862</v>
      </c>
      <c r="D1667" s="1" t="s">
        <v>19</v>
      </c>
      <c r="E1667" s="3" t="str">
        <f t="shared" si="18"/>
        <v>2-Pack HUAWEI P30 PRO Skärmskydd - Härdat Glas 9H - Super kvalitet 3D</v>
      </c>
      <c r="F1667" s="1" t="s">
        <v>267</v>
      </c>
      <c r="G1667" s="1" t="s">
        <v>268</v>
      </c>
      <c r="H1667" s="1" t="s">
        <v>269</v>
      </c>
      <c r="I1667" s="1" t="s">
        <v>16</v>
      </c>
      <c r="J1667" s="1" t="s">
        <v>23</v>
      </c>
      <c r="K1667" s="1" t="s">
        <v>16</v>
      </c>
      <c r="L1667" s="1" t="s">
        <v>16</v>
      </c>
      <c r="M1667" s="1" t="s">
        <v>16</v>
      </c>
      <c r="N1667" s="1" t="s">
        <v>16</v>
      </c>
      <c r="O1667" s="1">
        <v>63.2</v>
      </c>
      <c r="P1667" s="1">
        <v>1.0</v>
      </c>
    </row>
    <row r="1668">
      <c r="A1668" s="1" t="s">
        <v>29</v>
      </c>
      <c r="B1668" s="1" t="s">
        <v>2945</v>
      </c>
      <c r="C1668" s="2" t="s">
        <v>2862</v>
      </c>
      <c r="D1668" s="1" t="s">
        <v>19</v>
      </c>
      <c r="E1668" s="3" t="str">
        <f>HYPERLINK("https://fyndiq.se/produkt/0a890dd972c4463d/", "2-Pack Samsung Galaxy A52s 5G - Härdat glas 9H - Super kvalitet")</f>
        <v>2-Pack Samsung Galaxy A52s 5G - Härdat glas 9H - Super kvalitet</v>
      </c>
      <c r="F1668" s="1" t="s">
        <v>442</v>
      </c>
      <c r="G1668" s="1" t="s">
        <v>443</v>
      </c>
      <c r="H1668" s="1" t="s">
        <v>444</v>
      </c>
      <c r="I1668" s="1" t="s">
        <v>16</v>
      </c>
      <c r="J1668" s="1" t="s">
        <v>23</v>
      </c>
      <c r="K1668" s="1" t="s">
        <v>16</v>
      </c>
      <c r="L1668" s="1" t="s">
        <v>16</v>
      </c>
      <c r="M1668" s="1" t="s">
        <v>16</v>
      </c>
      <c r="N1668" s="1" t="s">
        <v>16</v>
      </c>
      <c r="O1668" s="1">
        <v>63.2</v>
      </c>
      <c r="P1668" s="1">
        <v>1.0</v>
      </c>
    </row>
    <row r="1669">
      <c r="A1669" s="1" t="s">
        <v>29</v>
      </c>
      <c r="B1669" s="1" t="s">
        <v>2946</v>
      </c>
      <c r="C1669" s="2" t="s">
        <v>2862</v>
      </c>
      <c r="D1669" s="1" t="s">
        <v>19</v>
      </c>
      <c r="E166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69" s="1" t="s">
        <v>26</v>
      </c>
      <c r="G1669" s="1" t="s">
        <v>27</v>
      </c>
      <c r="H1669" s="1" t="s">
        <v>28</v>
      </c>
      <c r="I1669" s="1" t="s">
        <v>16</v>
      </c>
      <c r="J1669" s="1" t="s">
        <v>23</v>
      </c>
      <c r="K1669" s="1" t="s">
        <v>16</v>
      </c>
      <c r="L1669" s="1" t="s">
        <v>16</v>
      </c>
      <c r="M1669" s="1" t="s">
        <v>16</v>
      </c>
      <c r="N1669" s="1" t="s">
        <v>16</v>
      </c>
      <c r="O1669" s="1">
        <v>71.2</v>
      </c>
      <c r="P1669" s="1">
        <v>1.0</v>
      </c>
    </row>
    <row r="1670">
      <c r="A1670" s="1" t="s">
        <v>29</v>
      </c>
      <c r="B1670" s="1" t="s">
        <v>2947</v>
      </c>
      <c r="C1670" s="2" t="s">
        <v>2862</v>
      </c>
      <c r="D1670" s="1" t="s">
        <v>19</v>
      </c>
      <c r="E1670" s="3" t="str">
        <f>HYPERLINK("https://fyndiq.se/produkt/66924f1ff238487e/", "2-Pack GOOGLE PIXEL 7A Skärmskydd - Härdat Glas 9H - Super kvalitet 3D")</f>
        <v>2-Pack GOOGLE PIXEL 7A Skärmskydd - Härdat Glas 9H - Super kvalitet 3D</v>
      </c>
      <c r="F1670" s="1" t="s">
        <v>315</v>
      </c>
      <c r="G1670" s="1" t="s">
        <v>316</v>
      </c>
      <c r="H1670" s="1" t="s">
        <v>317</v>
      </c>
      <c r="I1670" s="1" t="s">
        <v>16</v>
      </c>
      <c r="J1670" s="1" t="s">
        <v>23</v>
      </c>
      <c r="K1670" s="1" t="s">
        <v>16</v>
      </c>
      <c r="L1670" s="1" t="s">
        <v>16</v>
      </c>
      <c r="M1670" s="1" t="s">
        <v>16</v>
      </c>
      <c r="N1670" s="1" t="s">
        <v>16</v>
      </c>
      <c r="O1670" s="1">
        <v>63.2</v>
      </c>
      <c r="P1670" s="1">
        <v>1.0</v>
      </c>
    </row>
    <row r="1671">
      <c r="A1671" s="1" t="s">
        <v>29</v>
      </c>
      <c r="B1671" s="1" t="s">
        <v>2948</v>
      </c>
      <c r="C1671" s="2" t="s">
        <v>2862</v>
      </c>
      <c r="D1671" s="1" t="s">
        <v>19</v>
      </c>
      <c r="E167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71" s="1" t="s">
        <v>26</v>
      </c>
      <c r="G1671" s="1" t="s">
        <v>27</v>
      </c>
      <c r="H1671" s="1" t="s">
        <v>28</v>
      </c>
      <c r="I1671" s="1" t="s">
        <v>16</v>
      </c>
      <c r="J1671" s="1" t="s">
        <v>23</v>
      </c>
      <c r="K1671" s="1" t="s">
        <v>16</v>
      </c>
      <c r="L1671" s="1" t="s">
        <v>16</v>
      </c>
      <c r="M1671" s="1" t="s">
        <v>16</v>
      </c>
      <c r="N1671" s="1" t="s">
        <v>16</v>
      </c>
      <c r="O1671" s="1">
        <v>71.2</v>
      </c>
      <c r="P1671" s="1">
        <v>1.0</v>
      </c>
    </row>
    <row r="1672">
      <c r="A1672" s="1" t="s">
        <v>29</v>
      </c>
      <c r="B1672" s="1" t="s">
        <v>2949</v>
      </c>
      <c r="C1672" s="2" t="s">
        <v>2862</v>
      </c>
      <c r="D1672" s="1" t="s">
        <v>19</v>
      </c>
      <c r="E1672" s="3" t="str">
        <f>HYPERLINK("https://fyndiq.se/produkt/6c136b352c1f42d2/", "2-Pack Samsung S23 5G - 9H Härdat Glass - 3D Super Kvalitet Skärmskydd")</f>
        <v>2-Pack Samsung S23 5G - 9H Härdat Glass - 3D Super Kvalitet Skärmskydd</v>
      </c>
      <c r="F1672" s="1" t="s">
        <v>1588</v>
      </c>
      <c r="G1672" s="1" t="s">
        <v>1589</v>
      </c>
      <c r="H1672" s="1" t="s">
        <v>1590</v>
      </c>
      <c r="I1672" s="1" t="s">
        <v>16</v>
      </c>
      <c r="J1672" s="1" t="s">
        <v>23</v>
      </c>
      <c r="K1672" s="1" t="s">
        <v>16</v>
      </c>
      <c r="L1672" s="1" t="s">
        <v>16</v>
      </c>
      <c r="M1672" s="1" t="s">
        <v>16</v>
      </c>
      <c r="N1672" s="1" t="s">
        <v>16</v>
      </c>
      <c r="O1672" s="1">
        <v>63.2</v>
      </c>
      <c r="P1672" s="1">
        <v>1.0</v>
      </c>
    </row>
    <row r="1673">
      <c r="A1673" s="1" t="s">
        <v>29</v>
      </c>
      <c r="B1673" s="1" t="s">
        <v>2950</v>
      </c>
      <c r="C1673" s="2" t="s">
        <v>2862</v>
      </c>
      <c r="D1673" s="1" t="s">
        <v>19</v>
      </c>
      <c r="E1673" s="3" t="str">
        <f>HYPERLINK("https://fyndiq.se/produkt/bc024a13b1494eae/", "2-Pack Samsung A35 Skärmskydd i Härdat Glas")</f>
        <v>2-Pack Samsung A35 Skärmskydd i Härdat Glas</v>
      </c>
      <c r="F1673" s="1" t="s">
        <v>1267</v>
      </c>
      <c r="G1673" s="1" t="s">
        <v>1268</v>
      </c>
      <c r="H1673" s="1" t="s">
        <v>1269</v>
      </c>
      <c r="I1673" s="1" t="s">
        <v>16</v>
      </c>
      <c r="J1673" s="1" t="s">
        <v>23</v>
      </c>
      <c r="K1673" s="1" t="s">
        <v>16</v>
      </c>
      <c r="L1673" s="1" t="s">
        <v>16</v>
      </c>
      <c r="M1673" s="1" t="s">
        <v>16</v>
      </c>
      <c r="N1673" s="1" t="s">
        <v>16</v>
      </c>
      <c r="O1673" s="1">
        <v>63.2</v>
      </c>
      <c r="P1673" s="1">
        <v>1.0</v>
      </c>
    </row>
    <row r="1674">
      <c r="A1674" s="1" t="s">
        <v>29</v>
      </c>
      <c r="B1674" s="1" t="s">
        <v>2951</v>
      </c>
      <c r="C1674" s="2" t="s">
        <v>2862</v>
      </c>
      <c r="D1674" s="1" t="s">
        <v>19</v>
      </c>
      <c r="E1674" s="3" t="str">
        <f>HYPERLINK("https://fyndiq.se/produkt/f2c164e932234570/", "2-Pack HUAWEI P30 PRO Skärmskydd - Härdat Glas 9H - Super kvalitet 3D")</f>
        <v>2-Pack HUAWEI P30 PRO Skärmskydd - Härdat Glas 9H - Super kvalitet 3D</v>
      </c>
      <c r="F1674" s="1" t="s">
        <v>267</v>
      </c>
      <c r="G1674" s="1" t="s">
        <v>268</v>
      </c>
      <c r="H1674" s="1" t="s">
        <v>269</v>
      </c>
      <c r="I1674" s="1" t="s">
        <v>16</v>
      </c>
      <c r="J1674" s="1" t="s">
        <v>23</v>
      </c>
      <c r="K1674" s="1" t="s">
        <v>16</v>
      </c>
      <c r="L1674" s="1" t="s">
        <v>16</v>
      </c>
      <c r="M1674" s="1" t="s">
        <v>16</v>
      </c>
      <c r="N1674" s="1" t="s">
        <v>16</v>
      </c>
      <c r="O1674" s="1">
        <v>63.2</v>
      </c>
      <c r="P1674" s="1">
        <v>1.0</v>
      </c>
    </row>
    <row r="1675">
      <c r="A1675" s="1" t="s">
        <v>29</v>
      </c>
      <c r="B1675" s="1" t="s">
        <v>2952</v>
      </c>
      <c r="C1675" s="2" t="s">
        <v>2862</v>
      </c>
      <c r="D1675" s="1" t="s">
        <v>19</v>
      </c>
      <c r="E1675" s="3" t="str">
        <f>HYPERLINK("https://fyndiq.se/produkt/860b7dade19d4d2f/", "2-Pack XIAOMI REDMI A3 Skärmskydd - Härdat Glas 9H - Super kvalitet 3D")</f>
        <v>2-Pack XIAOMI REDMI A3 Skärmskydd - Härdat Glas 9H - Super kvalitet 3D</v>
      </c>
      <c r="F1675" s="1" t="s">
        <v>200</v>
      </c>
      <c r="G1675" s="1" t="s">
        <v>201</v>
      </c>
      <c r="H1675" s="1" t="s">
        <v>202</v>
      </c>
      <c r="I1675" s="1" t="s">
        <v>16</v>
      </c>
      <c r="J1675" s="1" t="s">
        <v>23</v>
      </c>
      <c r="K1675" s="1" t="s">
        <v>16</v>
      </c>
      <c r="L1675" s="1" t="s">
        <v>16</v>
      </c>
      <c r="M1675" s="1" t="s">
        <v>16</v>
      </c>
      <c r="N1675" s="1" t="s">
        <v>16</v>
      </c>
      <c r="O1675" s="1">
        <v>63.2</v>
      </c>
      <c r="P1675" s="1">
        <v>1.0</v>
      </c>
    </row>
    <row r="1676">
      <c r="A1676" s="1" t="s">
        <v>29</v>
      </c>
      <c r="B1676" s="1" t="s">
        <v>2953</v>
      </c>
      <c r="C1676" s="2" t="s">
        <v>2862</v>
      </c>
      <c r="D1676" s="1" t="s">
        <v>19</v>
      </c>
      <c r="E1676" s="3" t="str">
        <f>HYPERLINK("https://fyndiq.se/produkt/ffd808ba7c174af8/", "2-Pack Samsung S22 Skärmskydd &amp; 1-Pack linsskydd -Härdat Glas 9H")</f>
        <v>2-Pack Samsung S22 Skärmskydd &amp; 1-Pack linsskydd -Härdat Glas 9H</v>
      </c>
      <c r="F1676" s="1" t="s">
        <v>179</v>
      </c>
      <c r="G1676" s="1" t="s">
        <v>180</v>
      </c>
      <c r="H1676" s="1" t="s">
        <v>181</v>
      </c>
      <c r="I1676" s="1" t="s">
        <v>16</v>
      </c>
      <c r="J1676" s="1" t="s">
        <v>23</v>
      </c>
      <c r="K1676" s="1" t="s">
        <v>16</v>
      </c>
      <c r="L1676" s="1" t="s">
        <v>16</v>
      </c>
      <c r="M1676" s="1" t="s">
        <v>16</v>
      </c>
      <c r="N1676" s="1" t="s">
        <v>16</v>
      </c>
      <c r="O1676" s="1">
        <v>71.2</v>
      </c>
      <c r="P1676" s="1">
        <v>1.0</v>
      </c>
    </row>
    <row r="1677">
      <c r="A1677" s="1" t="s">
        <v>29</v>
      </c>
      <c r="B1677" s="1" t="s">
        <v>2954</v>
      </c>
      <c r="C1677" s="2" t="s">
        <v>2862</v>
      </c>
      <c r="D1677" s="1" t="s">
        <v>19</v>
      </c>
      <c r="E1677" s="3" t="str">
        <f>HYPERLINK("https://fyndiq.se/produkt/c32b21dec9cf4091/", "2-Pack SAMSUNG S24 5G Skärmskydd - Härdat Glas 9H - Super kvalitet 3D")</f>
        <v>2-Pack SAMSUNG S24 5G Skärmskydd - Härdat Glas 9H - Super kvalitet 3D</v>
      </c>
      <c r="F1677" s="1" t="s">
        <v>157</v>
      </c>
      <c r="G1677" s="1" t="s">
        <v>158</v>
      </c>
      <c r="H1677" s="1" t="s">
        <v>159</v>
      </c>
      <c r="I1677" s="1" t="s">
        <v>16</v>
      </c>
      <c r="J1677" s="1" t="s">
        <v>23</v>
      </c>
      <c r="K1677" s="1" t="s">
        <v>16</v>
      </c>
      <c r="L1677" s="1" t="s">
        <v>16</v>
      </c>
      <c r="M1677" s="1" t="s">
        <v>16</v>
      </c>
      <c r="N1677" s="1" t="s">
        <v>16</v>
      </c>
      <c r="O1677" s="1">
        <v>71.2</v>
      </c>
      <c r="P1677" s="1">
        <v>1.0</v>
      </c>
    </row>
    <row r="1678">
      <c r="A1678" s="1" t="s">
        <v>29</v>
      </c>
      <c r="B1678" s="1" t="s">
        <v>2955</v>
      </c>
      <c r="C1678" s="2" t="s">
        <v>2862</v>
      </c>
      <c r="D1678" s="1" t="s">
        <v>19</v>
      </c>
      <c r="E1678" s="3" t="str">
        <f>HYPERLINK("https://fyndiq.se/produkt/e4b87757208946c3/", "2-Pack Samsung S10E Skärmskydd - Härdat Glas 9H - Super kvalitet 3D")</f>
        <v>2-Pack Samsung S10E Skärmskydd - Härdat Glas 9H - Super kvalitet 3D</v>
      </c>
      <c r="F1678" s="1" t="s">
        <v>95</v>
      </c>
      <c r="G1678" s="1" t="s">
        <v>96</v>
      </c>
      <c r="H1678" s="1" t="s">
        <v>97</v>
      </c>
      <c r="I1678" s="1" t="s">
        <v>16</v>
      </c>
      <c r="J1678" s="1" t="s">
        <v>23</v>
      </c>
      <c r="K1678" s="1" t="s">
        <v>16</v>
      </c>
      <c r="L1678" s="1" t="s">
        <v>16</v>
      </c>
      <c r="M1678" s="1" t="s">
        <v>16</v>
      </c>
      <c r="N1678" s="1" t="s">
        <v>16</v>
      </c>
      <c r="O1678" s="1">
        <v>63.2</v>
      </c>
      <c r="P1678" s="1">
        <v>1.0</v>
      </c>
    </row>
    <row r="1679">
      <c r="A1679" s="1" t="s">
        <v>29</v>
      </c>
      <c r="B1679" s="1" t="s">
        <v>2956</v>
      </c>
      <c r="C1679" s="2" t="s">
        <v>2862</v>
      </c>
      <c r="D1679" s="1" t="s">
        <v>19</v>
      </c>
      <c r="E1679" s="3" t="str">
        <f>HYPERLINK("https://fyndiq.se/produkt/e6085c39be274bf8/", "2-Pack GOOGLE PIXEL 7 Skärmskydd - Härdat Glas 9H - Super kvalitet 3D")</f>
        <v>2-Pack GOOGLE PIXEL 7 Skärmskydd - Härdat Glas 9H - Super kvalitet 3D</v>
      </c>
      <c r="F1679" s="1" t="s">
        <v>675</v>
      </c>
      <c r="G1679" s="1" t="s">
        <v>676</v>
      </c>
      <c r="H1679" s="1" t="s">
        <v>677</v>
      </c>
      <c r="I1679" s="1" t="s">
        <v>16</v>
      </c>
      <c r="J1679" s="1" t="s">
        <v>23</v>
      </c>
      <c r="K1679" s="1" t="s">
        <v>16</v>
      </c>
      <c r="L1679" s="1" t="s">
        <v>16</v>
      </c>
      <c r="M1679" s="1" t="s">
        <v>16</v>
      </c>
      <c r="N1679" s="1" t="s">
        <v>16</v>
      </c>
      <c r="O1679" s="1">
        <v>63.2</v>
      </c>
      <c r="P1679" s="1">
        <v>2.0</v>
      </c>
    </row>
    <row r="1680">
      <c r="A1680" s="1" t="s">
        <v>29</v>
      </c>
      <c r="B1680" s="1" t="s">
        <v>2957</v>
      </c>
      <c r="C1680" s="2" t="s">
        <v>2862</v>
      </c>
      <c r="D1680" s="1" t="s">
        <v>19</v>
      </c>
      <c r="E1680" s="3" t="str">
        <f>HYPERLINK("https://fyndiq.se/produkt/e9cb8b77f5e5466c/", "2 Pack - Samsung S20 PLUS - 9H Härdat Glass - 3D Super Kvalitet")</f>
        <v>2 Pack - Samsung S20 PLUS - 9H Härdat Glass - 3D Super Kvalitet</v>
      </c>
      <c r="F1680" s="1" t="s">
        <v>236</v>
      </c>
      <c r="G1680" s="1" t="s">
        <v>237</v>
      </c>
      <c r="H1680" s="1" t="s">
        <v>238</v>
      </c>
      <c r="I1680" s="1" t="s">
        <v>16</v>
      </c>
      <c r="J1680" s="1" t="s">
        <v>23</v>
      </c>
      <c r="K1680" s="1" t="s">
        <v>16</v>
      </c>
      <c r="L1680" s="1" t="s">
        <v>16</v>
      </c>
      <c r="M1680" s="1" t="s">
        <v>16</v>
      </c>
      <c r="N1680" s="1" t="s">
        <v>16</v>
      </c>
      <c r="O1680" s="1">
        <v>63.2</v>
      </c>
      <c r="P1680" s="1">
        <v>2.0</v>
      </c>
    </row>
    <row r="1681">
      <c r="A1681" s="1" t="s">
        <v>29</v>
      </c>
      <c r="B1681" s="1" t="s">
        <v>2958</v>
      </c>
      <c r="C1681" s="2" t="s">
        <v>2862</v>
      </c>
      <c r="D1681" s="1" t="s">
        <v>19</v>
      </c>
      <c r="E1681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681" s="1" t="s">
        <v>71</v>
      </c>
      <c r="G1681" s="1" t="s">
        <v>72</v>
      </c>
      <c r="H1681" s="1" t="s">
        <v>73</v>
      </c>
      <c r="I1681" s="1" t="s">
        <v>16</v>
      </c>
      <c r="J1681" s="1" t="s">
        <v>23</v>
      </c>
      <c r="K1681" s="1" t="s">
        <v>16</v>
      </c>
      <c r="L1681" s="1" t="s">
        <v>16</v>
      </c>
      <c r="M1681" s="1" t="s">
        <v>16</v>
      </c>
      <c r="N1681" s="1" t="s">
        <v>16</v>
      </c>
      <c r="O1681" s="1">
        <v>63.2</v>
      </c>
      <c r="P1681" s="1">
        <v>1.0</v>
      </c>
    </row>
    <row r="1682">
      <c r="A1682" s="1" t="s">
        <v>29</v>
      </c>
      <c r="B1682" s="1" t="s">
        <v>2959</v>
      </c>
      <c r="C1682" s="2" t="s">
        <v>2862</v>
      </c>
      <c r="D1682" s="1" t="s">
        <v>19</v>
      </c>
      <c r="E1682" s="3" t="str">
        <f>HYPERLINK("https://fyndiq.se/produkt/66924f1ff238487e/", "2-Pack GOOGLE PIXEL 7A Skärmskydd - Härdat Glas 9H - Super kvalitet 3D")</f>
        <v>2-Pack GOOGLE PIXEL 7A Skärmskydd - Härdat Glas 9H - Super kvalitet 3D</v>
      </c>
      <c r="F1682" s="1" t="s">
        <v>315</v>
      </c>
      <c r="G1682" s="1" t="s">
        <v>316</v>
      </c>
      <c r="H1682" s="1" t="s">
        <v>317</v>
      </c>
      <c r="I1682" s="1" t="s">
        <v>16</v>
      </c>
      <c r="J1682" s="1" t="s">
        <v>23</v>
      </c>
      <c r="K1682" s="1" t="s">
        <v>16</v>
      </c>
      <c r="L1682" s="1" t="s">
        <v>16</v>
      </c>
      <c r="M1682" s="1" t="s">
        <v>16</v>
      </c>
      <c r="N1682" s="1" t="s">
        <v>16</v>
      </c>
      <c r="O1682" s="1">
        <v>63.2</v>
      </c>
      <c r="P1682" s="1">
        <v>1.0</v>
      </c>
    </row>
    <row r="1683">
      <c r="A1683" s="1" t="s">
        <v>29</v>
      </c>
      <c r="B1683" s="1" t="s">
        <v>2960</v>
      </c>
      <c r="C1683" s="2" t="s">
        <v>2862</v>
      </c>
      <c r="D1683" s="1" t="s">
        <v>19</v>
      </c>
      <c r="E1683" s="3" t="str">
        <f>HYPERLINK("https://fyndiq.se/produkt/ef10e4ba492c46df/", "2-Pack Samsung S23 FE 5G - 9H Härdat Glass - Super Kvalitet 3D")</f>
        <v>2-Pack Samsung S23 FE 5G - 9H Härdat Glass - Super Kvalitet 3D</v>
      </c>
      <c r="F1683" s="1" t="s">
        <v>2521</v>
      </c>
      <c r="G1683" s="1" t="s">
        <v>2522</v>
      </c>
      <c r="H1683" s="1" t="s">
        <v>2523</v>
      </c>
      <c r="I1683" s="1" t="s">
        <v>16</v>
      </c>
      <c r="J1683" s="1" t="s">
        <v>23</v>
      </c>
      <c r="K1683" s="1" t="s">
        <v>16</v>
      </c>
      <c r="L1683" s="1" t="s">
        <v>16</v>
      </c>
      <c r="M1683" s="1" t="s">
        <v>16</v>
      </c>
      <c r="N1683" s="1" t="s">
        <v>16</v>
      </c>
      <c r="O1683" s="1">
        <v>63.2</v>
      </c>
      <c r="P1683" s="1">
        <v>1.0</v>
      </c>
    </row>
    <row r="1684">
      <c r="A1684" s="1" t="s">
        <v>29</v>
      </c>
      <c r="B1684" s="1" t="s">
        <v>2961</v>
      </c>
      <c r="C1684" s="2" t="s">
        <v>2862</v>
      </c>
      <c r="D1684" s="1" t="s">
        <v>19</v>
      </c>
      <c r="E1684" s="3" t="str">
        <f>HYPERLINK("https://fyndiq.se/produkt/c26c9ffef37a436a/", "2-Pack Samsung A35 5G Skärmskydd i Härdat Glas")</f>
        <v>2-Pack Samsung A35 5G Skärmskydd i Härdat Glas</v>
      </c>
      <c r="F1684" s="1" t="s">
        <v>432</v>
      </c>
      <c r="G1684" s="1" t="s">
        <v>433</v>
      </c>
      <c r="H1684" s="1" t="s">
        <v>434</v>
      </c>
      <c r="I1684" s="1" t="s">
        <v>16</v>
      </c>
      <c r="J1684" s="1" t="s">
        <v>23</v>
      </c>
      <c r="K1684" s="1" t="s">
        <v>16</v>
      </c>
      <c r="L1684" s="1" t="s">
        <v>16</v>
      </c>
      <c r="M1684" s="1" t="s">
        <v>16</v>
      </c>
      <c r="N1684" s="1" t="s">
        <v>16</v>
      </c>
      <c r="O1684" s="1">
        <v>63.2</v>
      </c>
      <c r="P1684" s="1">
        <v>1.0</v>
      </c>
    </row>
    <row r="1685">
      <c r="A1685" s="1" t="s">
        <v>29</v>
      </c>
      <c r="B1685" s="1" t="s">
        <v>2962</v>
      </c>
      <c r="C1685" s="2" t="s">
        <v>2862</v>
      </c>
      <c r="D1685" s="1" t="s">
        <v>19</v>
      </c>
      <c r="E1685" s="3" t="str">
        <f>HYPERLINK("https://fyndiq.se/produkt/0a890dd972c4463d/", "2-Pack Samsung Galaxy A52s 5G - Härdat glas 9H - Super kvalitet")</f>
        <v>2-Pack Samsung Galaxy A52s 5G - Härdat glas 9H - Super kvalitet</v>
      </c>
      <c r="F1685" s="1" t="s">
        <v>442</v>
      </c>
      <c r="G1685" s="1" t="s">
        <v>443</v>
      </c>
      <c r="H1685" s="1" t="s">
        <v>444</v>
      </c>
      <c r="I1685" s="1" t="s">
        <v>16</v>
      </c>
      <c r="J1685" s="1" t="s">
        <v>23</v>
      </c>
      <c r="K1685" s="1" t="s">
        <v>16</v>
      </c>
      <c r="L1685" s="1" t="s">
        <v>16</v>
      </c>
      <c r="M1685" s="1" t="s">
        <v>16</v>
      </c>
      <c r="N1685" s="1" t="s">
        <v>16</v>
      </c>
      <c r="O1685" s="1">
        <v>63.2</v>
      </c>
      <c r="P1685" s="1">
        <v>1.0</v>
      </c>
    </row>
    <row r="1686">
      <c r="A1686" s="1" t="s">
        <v>29</v>
      </c>
      <c r="B1686" s="1" t="s">
        <v>2963</v>
      </c>
      <c r="C1686" s="2" t="s">
        <v>2862</v>
      </c>
      <c r="D1686" s="1" t="s">
        <v>19</v>
      </c>
      <c r="E1686" s="3" t="str">
        <f>HYPERLINK("https://fyndiq.se/produkt/4e95e5e2a94c44df/", "Samsung S8 Plus -  Härdat Glass - 3D Heltäckande Kkärmskydd")</f>
        <v>Samsung S8 Plus -  Härdat Glass - 3D Heltäckande Kkärmskydd</v>
      </c>
      <c r="F1686" s="1" t="s">
        <v>1053</v>
      </c>
      <c r="G1686" s="1" t="s">
        <v>1054</v>
      </c>
      <c r="H1686" s="1" t="s">
        <v>1055</v>
      </c>
      <c r="I1686" s="1" t="s">
        <v>16</v>
      </c>
      <c r="J1686" s="1" t="s">
        <v>23</v>
      </c>
      <c r="K1686" s="1" t="s">
        <v>16</v>
      </c>
      <c r="L1686" s="1" t="s">
        <v>16</v>
      </c>
      <c r="M1686" s="1" t="s">
        <v>16</v>
      </c>
      <c r="N1686" s="1" t="s">
        <v>16</v>
      </c>
      <c r="O1686" s="1">
        <v>55.2</v>
      </c>
      <c r="P1686" s="1">
        <v>1.0</v>
      </c>
    </row>
    <row r="1687">
      <c r="A1687" s="1" t="s">
        <v>29</v>
      </c>
      <c r="B1687" s="1" t="s">
        <v>2964</v>
      </c>
      <c r="C1687" s="2" t="s">
        <v>2862</v>
      </c>
      <c r="D1687" s="1" t="s">
        <v>19</v>
      </c>
      <c r="E1687" s="3" t="str">
        <f>HYPERLINK("https://fyndiq.se/produkt/4c221907d1254100/", "2-Pack Samsung A14 Skärmskydd - Härdat Glas 9H - Super kvalitet 3D")</f>
        <v>2-Pack Samsung A14 Skärmskydd - Härdat Glas 9H - Super kvalitet 3D</v>
      </c>
      <c r="F1687" s="1" t="s">
        <v>167</v>
      </c>
      <c r="G1687" s="1" t="s">
        <v>168</v>
      </c>
      <c r="H1687" s="1" t="s">
        <v>169</v>
      </c>
      <c r="I1687" s="1" t="s">
        <v>16</v>
      </c>
      <c r="J1687" s="1" t="s">
        <v>23</v>
      </c>
      <c r="K1687" s="1" t="s">
        <v>16</v>
      </c>
      <c r="L1687" s="1" t="s">
        <v>16</v>
      </c>
      <c r="M1687" s="1" t="s">
        <v>16</v>
      </c>
      <c r="N1687" s="1" t="s">
        <v>16</v>
      </c>
      <c r="O1687" s="1">
        <v>63.2</v>
      </c>
      <c r="P1687" s="1">
        <v>1.0</v>
      </c>
    </row>
    <row r="1688">
      <c r="A1688" s="1" t="s">
        <v>29</v>
      </c>
      <c r="B1688" s="1" t="s">
        <v>2965</v>
      </c>
      <c r="C1688" s="2" t="s">
        <v>2862</v>
      </c>
      <c r="D1688" s="1" t="s">
        <v>19</v>
      </c>
      <c r="E1688" s="3" t="str">
        <f>HYPERLINK("https://fyndiq.se/produkt/c6f3e47a88184e8d/", "2-Pack SAMSUNG A55 Skärmskydd - Härdat Glas 9H - Super kvalitet 3D")</f>
        <v>2-Pack SAMSUNG A55 Skärmskydd - Härdat Glas 9H - Super kvalitet 3D</v>
      </c>
      <c r="F1688" s="1" t="s">
        <v>83</v>
      </c>
      <c r="G1688" s="1" t="s">
        <v>84</v>
      </c>
      <c r="H1688" s="1" t="s">
        <v>85</v>
      </c>
      <c r="I1688" s="1" t="s">
        <v>16</v>
      </c>
      <c r="J1688" s="1" t="s">
        <v>23</v>
      </c>
      <c r="K1688" s="1" t="s">
        <v>16</v>
      </c>
      <c r="L1688" s="1" t="s">
        <v>16</v>
      </c>
      <c r="M1688" s="1" t="s">
        <v>16</v>
      </c>
      <c r="N1688" s="1" t="s">
        <v>16</v>
      </c>
      <c r="O1688" s="1">
        <v>63.2</v>
      </c>
      <c r="P1688" s="1">
        <v>1.0</v>
      </c>
    </row>
    <row r="1689">
      <c r="A1689" s="1" t="s">
        <v>29</v>
      </c>
      <c r="B1689" s="1" t="s">
        <v>2966</v>
      </c>
      <c r="C1689" s="2" t="s">
        <v>2862</v>
      </c>
      <c r="D1689" s="1" t="s">
        <v>19</v>
      </c>
      <c r="E1689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689" s="1" t="s">
        <v>887</v>
      </c>
      <c r="G1689" s="1" t="s">
        <v>888</v>
      </c>
      <c r="H1689" s="1" t="s">
        <v>889</v>
      </c>
      <c r="I1689" s="1" t="s">
        <v>16</v>
      </c>
      <c r="J1689" s="1" t="s">
        <v>23</v>
      </c>
      <c r="K1689" s="1" t="s">
        <v>16</v>
      </c>
      <c r="L1689" s="1" t="s">
        <v>16</v>
      </c>
      <c r="M1689" s="1" t="s">
        <v>16</v>
      </c>
      <c r="N1689" s="1" t="s">
        <v>16</v>
      </c>
      <c r="O1689" s="1">
        <v>71.2</v>
      </c>
      <c r="P1689" s="1">
        <v>1.0</v>
      </c>
    </row>
    <row r="1690">
      <c r="A1690" s="1" t="s">
        <v>29</v>
      </c>
      <c r="B1690" s="1" t="s">
        <v>2967</v>
      </c>
      <c r="C1690" s="2" t="s">
        <v>2862</v>
      </c>
      <c r="D1690" s="1" t="s">
        <v>19</v>
      </c>
      <c r="E1690" s="3" t="str">
        <f>HYPERLINK("https://fyndiq.se/produkt/e4b87757208946c3/", "2-Pack Samsung S10E Skärmskydd - Härdat Glas 9H - Super kvalitet 3D")</f>
        <v>2-Pack Samsung S10E Skärmskydd - Härdat Glas 9H - Super kvalitet 3D</v>
      </c>
      <c r="F1690" s="1" t="s">
        <v>95</v>
      </c>
      <c r="G1690" s="1" t="s">
        <v>96</v>
      </c>
      <c r="H1690" s="1" t="s">
        <v>97</v>
      </c>
      <c r="I1690" s="1" t="s">
        <v>16</v>
      </c>
      <c r="J1690" s="1" t="s">
        <v>23</v>
      </c>
      <c r="K1690" s="1" t="s">
        <v>16</v>
      </c>
      <c r="L1690" s="1" t="s">
        <v>16</v>
      </c>
      <c r="M1690" s="1" t="s">
        <v>16</v>
      </c>
      <c r="N1690" s="1" t="s">
        <v>16</v>
      </c>
      <c r="O1690" s="1">
        <v>63.2</v>
      </c>
      <c r="P1690" s="1">
        <v>1.0</v>
      </c>
    </row>
    <row r="1691">
      <c r="A1691" s="1" t="s">
        <v>29</v>
      </c>
      <c r="B1691" s="1" t="s">
        <v>2968</v>
      </c>
      <c r="C1691" s="2" t="s">
        <v>2862</v>
      </c>
      <c r="D1691" s="1" t="s">
        <v>19</v>
      </c>
      <c r="E1691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1691" s="1" t="s">
        <v>31</v>
      </c>
      <c r="G1691" s="1" t="s">
        <v>32</v>
      </c>
      <c r="H1691" s="1" t="s">
        <v>33</v>
      </c>
      <c r="I1691" s="1" t="s">
        <v>16</v>
      </c>
      <c r="J1691" s="1" t="s">
        <v>23</v>
      </c>
      <c r="K1691" s="1" t="s">
        <v>16</v>
      </c>
      <c r="L1691" s="1" t="s">
        <v>16</v>
      </c>
      <c r="M1691" s="1" t="s">
        <v>16</v>
      </c>
      <c r="N1691" s="1" t="s">
        <v>16</v>
      </c>
      <c r="O1691" s="1">
        <v>79.2</v>
      </c>
      <c r="P1691" s="1">
        <v>1.0</v>
      </c>
    </row>
    <row r="1692">
      <c r="A1692" s="1" t="s">
        <v>29</v>
      </c>
      <c r="B1692" s="1" t="s">
        <v>2969</v>
      </c>
      <c r="C1692" s="2" t="s">
        <v>2862</v>
      </c>
      <c r="D1692" s="1" t="s">
        <v>19</v>
      </c>
      <c r="E1692" s="3" t="str">
        <f>HYPERLINK("https://fyndiq.se/produkt/e6085c39be274bf8/", "2-Pack GOOGLE PIXEL 7 Skärmskydd - Härdat Glas 9H - Super kvalitet 3D")</f>
        <v>2-Pack GOOGLE PIXEL 7 Skärmskydd - Härdat Glas 9H - Super kvalitet 3D</v>
      </c>
      <c r="F1692" s="1" t="s">
        <v>675</v>
      </c>
      <c r="G1692" s="1" t="s">
        <v>676</v>
      </c>
      <c r="H1692" s="1" t="s">
        <v>677</v>
      </c>
      <c r="I1692" s="1" t="s">
        <v>16</v>
      </c>
      <c r="J1692" s="1" t="s">
        <v>23</v>
      </c>
      <c r="K1692" s="1" t="s">
        <v>16</v>
      </c>
      <c r="L1692" s="1" t="s">
        <v>16</v>
      </c>
      <c r="M1692" s="1" t="s">
        <v>16</v>
      </c>
      <c r="N1692" s="1" t="s">
        <v>16</v>
      </c>
      <c r="O1692" s="1">
        <v>63.2</v>
      </c>
      <c r="P1692" s="1">
        <v>1.0</v>
      </c>
    </row>
    <row r="1693">
      <c r="A1693" s="1" t="s">
        <v>29</v>
      </c>
      <c r="B1693" s="1" t="s">
        <v>2970</v>
      </c>
      <c r="C1693" s="2" t="s">
        <v>2862</v>
      </c>
      <c r="D1693" s="1" t="s">
        <v>19</v>
      </c>
      <c r="E1693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1693" s="1" t="s">
        <v>1664</v>
      </c>
      <c r="G1693" s="1" t="s">
        <v>1665</v>
      </c>
      <c r="H1693" s="1" t="s">
        <v>1666</v>
      </c>
      <c r="I1693" s="1" t="s">
        <v>16</v>
      </c>
      <c r="J1693" s="1" t="s">
        <v>23</v>
      </c>
      <c r="K1693" s="1" t="s">
        <v>16</v>
      </c>
      <c r="L1693" s="1" t="s">
        <v>16</v>
      </c>
      <c r="M1693" s="1" t="s">
        <v>16</v>
      </c>
      <c r="N1693" s="1" t="s">
        <v>16</v>
      </c>
      <c r="O1693" s="1">
        <v>71.2</v>
      </c>
      <c r="P1693" s="1">
        <v>1.0</v>
      </c>
    </row>
    <row r="1694">
      <c r="A1694" s="1" t="s">
        <v>29</v>
      </c>
      <c r="B1694" s="1" t="s">
        <v>2971</v>
      </c>
      <c r="C1694" s="2" t="s">
        <v>2862</v>
      </c>
      <c r="D1694" s="1" t="s">
        <v>19</v>
      </c>
      <c r="E1694" s="3" t="str">
        <f>HYPERLINK("https://fyndiq.se/produkt/56c72c0ba5f749b5/", "2-Pack SAMSUNG S24 Skärmskydd - Härdat Glas 9H - Super kvalitet 3D")</f>
        <v>2-Pack SAMSUNG S24 Skärmskydd - Härdat Glas 9H - Super kvalitet 3D</v>
      </c>
      <c r="F1694" s="1" t="s">
        <v>263</v>
      </c>
      <c r="G1694" s="1" t="s">
        <v>264</v>
      </c>
      <c r="H1694" s="1" t="s">
        <v>265</v>
      </c>
      <c r="I1694" s="1" t="s">
        <v>16</v>
      </c>
      <c r="J1694" s="1" t="s">
        <v>23</v>
      </c>
      <c r="K1694" s="1" t="s">
        <v>16</v>
      </c>
      <c r="L1694" s="1" t="s">
        <v>16</v>
      </c>
      <c r="M1694" s="1" t="s">
        <v>16</v>
      </c>
      <c r="N1694" s="1" t="s">
        <v>16</v>
      </c>
      <c r="O1694" s="1">
        <v>71.2</v>
      </c>
      <c r="P1694" s="1">
        <v>1.0</v>
      </c>
    </row>
    <row r="1695">
      <c r="A1695" s="1" t="s">
        <v>29</v>
      </c>
      <c r="B1695" s="1" t="s">
        <v>2972</v>
      </c>
      <c r="C1695" s="2" t="s">
        <v>2862</v>
      </c>
      <c r="D1695" s="1" t="s">
        <v>19</v>
      </c>
      <c r="E169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95" s="1" t="s">
        <v>709</v>
      </c>
      <c r="G1695" s="1" t="s">
        <v>710</v>
      </c>
      <c r="H1695" s="1" t="s">
        <v>711</v>
      </c>
      <c r="I1695" s="1" t="s">
        <v>16</v>
      </c>
      <c r="J1695" s="1" t="s">
        <v>23</v>
      </c>
      <c r="K1695" s="1" t="s">
        <v>16</v>
      </c>
      <c r="L1695" s="1" t="s">
        <v>16</v>
      </c>
      <c r="M1695" s="1" t="s">
        <v>16</v>
      </c>
      <c r="N1695" s="1" t="s">
        <v>16</v>
      </c>
      <c r="O1695" s="1">
        <v>63.2</v>
      </c>
      <c r="P1695" s="1">
        <v>1.0</v>
      </c>
    </row>
    <row r="1696">
      <c r="A1696" s="1" t="s">
        <v>29</v>
      </c>
      <c r="B1696" s="1" t="s">
        <v>2973</v>
      </c>
      <c r="C1696" s="2" t="s">
        <v>2862</v>
      </c>
      <c r="D1696" s="1" t="s">
        <v>19</v>
      </c>
      <c r="E1696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696" s="1" t="s">
        <v>795</v>
      </c>
      <c r="G1696" s="1" t="s">
        <v>796</v>
      </c>
      <c r="H1696" s="1" t="s">
        <v>797</v>
      </c>
      <c r="I1696" s="1" t="s">
        <v>16</v>
      </c>
      <c r="J1696" s="1" t="s">
        <v>23</v>
      </c>
      <c r="K1696" s="1" t="s">
        <v>16</v>
      </c>
      <c r="L1696" s="1" t="s">
        <v>16</v>
      </c>
      <c r="M1696" s="1" t="s">
        <v>16</v>
      </c>
      <c r="N1696" s="1" t="s">
        <v>16</v>
      </c>
      <c r="O1696" s="1">
        <v>63.2</v>
      </c>
      <c r="P1696" s="1">
        <v>1.0</v>
      </c>
    </row>
    <row r="1697">
      <c r="A1697" s="1" t="s">
        <v>29</v>
      </c>
      <c r="B1697" s="1" t="s">
        <v>2974</v>
      </c>
      <c r="C1697" s="2" t="s">
        <v>2862</v>
      </c>
      <c r="D1697" s="1" t="s">
        <v>19</v>
      </c>
      <c r="E1697" s="3" t="str">
        <f>HYPERLINK("https://fyndiq.se/produkt/199346fe65e1403c/", "2-Pack iPhone 15 Pro - 9H Härdat Glass - Super kvalitet 3D")</f>
        <v>2-Pack iPhone 15 Pro - 9H Härdat Glass - Super kvalitet 3D</v>
      </c>
      <c r="F1697" s="1" t="s">
        <v>2001</v>
      </c>
      <c r="G1697" s="1" t="s">
        <v>2002</v>
      </c>
      <c r="H1697" s="1" t="s">
        <v>2003</v>
      </c>
      <c r="I1697" s="1" t="s">
        <v>16</v>
      </c>
      <c r="J1697" s="1" t="s">
        <v>23</v>
      </c>
      <c r="K1697" s="1" t="s">
        <v>16</v>
      </c>
      <c r="L1697" s="1" t="s">
        <v>16</v>
      </c>
      <c r="M1697" s="1" t="s">
        <v>16</v>
      </c>
      <c r="N1697" s="1" t="s">
        <v>16</v>
      </c>
      <c r="O1697" s="1">
        <v>55.2</v>
      </c>
      <c r="P1697" s="1">
        <v>1.0</v>
      </c>
    </row>
    <row r="1698">
      <c r="A1698" s="1" t="s">
        <v>29</v>
      </c>
      <c r="B1698" s="1" t="s">
        <v>2975</v>
      </c>
      <c r="C1698" s="2" t="s">
        <v>2862</v>
      </c>
      <c r="D1698" s="1" t="s">
        <v>19</v>
      </c>
      <c r="E1698" s="3" t="str">
        <f>HYPERLINK("https://fyndiq.se/produkt/416415a768684efb/", "2-Pack Samsung Galaxy S21 5G - 9H Härdat Glas - HD")</f>
        <v>2-Pack Samsung Galaxy S21 5G - 9H Härdat Glas - HD</v>
      </c>
      <c r="F1698" s="1" t="s">
        <v>39</v>
      </c>
      <c r="G1698" s="1" t="s">
        <v>40</v>
      </c>
      <c r="H1698" s="1" t="s">
        <v>41</v>
      </c>
      <c r="I1698" s="1" t="s">
        <v>16</v>
      </c>
      <c r="J1698" s="1" t="s">
        <v>23</v>
      </c>
      <c r="K1698" s="1" t="s">
        <v>16</v>
      </c>
      <c r="L1698" s="1" t="s">
        <v>16</v>
      </c>
      <c r="M1698" s="1" t="s">
        <v>16</v>
      </c>
      <c r="N1698" s="1" t="s">
        <v>16</v>
      </c>
      <c r="O1698" s="1">
        <v>63.2</v>
      </c>
      <c r="P1698" s="1">
        <v>1.0</v>
      </c>
    </row>
    <row r="1699">
      <c r="A1699" s="1" t="s">
        <v>29</v>
      </c>
      <c r="B1699" s="1" t="s">
        <v>2976</v>
      </c>
      <c r="C1699" s="2" t="s">
        <v>2862</v>
      </c>
      <c r="D1699" s="1" t="s">
        <v>19</v>
      </c>
      <c r="E1699" s="3" t="str">
        <f>HYPERLINK("https://fyndiq.se/produkt/7c990866bb87402c/", "2-Pack Xiaomi 11 Lite 5G NE - Härdat Glas 9H - Super kvalitet 3D")</f>
        <v>2-Pack Xiaomi 11 Lite 5G NE - Härdat Glas 9H - Super kvalitet 3D</v>
      </c>
      <c r="F1699" s="1" t="s">
        <v>544</v>
      </c>
      <c r="G1699" s="1" t="s">
        <v>545</v>
      </c>
      <c r="H1699" s="1" t="s">
        <v>546</v>
      </c>
      <c r="I1699" s="1" t="s">
        <v>16</v>
      </c>
      <c r="J1699" s="1" t="s">
        <v>23</v>
      </c>
      <c r="K1699" s="1" t="s">
        <v>16</v>
      </c>
      <c r="L1699" s="1" t="s">
        <v>16</v>
      </c>
      <c r="M1699" s="1" t="s">
        <v>16</v>
      </c>
      <c r="N1699" s="1" t="s">
        <v>16</v>
      </c>
      <c r="O1699" s="1">
        <v>63.2</v>
      </c>
      <c r="P1699" s="1">
        <v>1.0</v>
      </c>
    </row>
    <row r="1700">
      <c r="A1700" s="1" t="s">
        <v>29</v>
      </c>
      <c r="B1700" s="1" t="s">
        <v>2977</v>
      </c>
      <c r="C1700" s="2" t="s">
        <v>2862</v>
      </c>
      <c r="D1700" s="1" t="s">
        <v>19</v>
      </c>
      <c r="E1700" s="3" t="str">
        <f>HYPERLINK("https://fyndiq.se/produkt/9d4449043fff4c9a/", "1-Pack SAMSUNG S24 Skärmskydd - Härdat Glas 9H - Super kvalitet 3D")</f>
        <v>1-Pack SAMSUNG S24 Skärmskydd - Härdat Glas 9H - Super kvalitet 3D</v>
      </c>
      <c r="F1700" s="1" t="s">
        <v>2978</v>
      </c>
      <c r="G1700" s="1" t="s">
        <v>2979</v>
      </c>
      <c r="H1700" s="1" t="s">
        <v>2980</v>
      </c>
      <c r="I1700" s="1" t="s">
        <v>16</v>
      </c>
      <c r="J1700" s="1" t="s">
        <v>23</v>
      </c>
      <c r="K1700" s="1" t="s">
        <v>16</v>
      </c>
      <c r="L1700" s="1" t="s">
        <v>16</v>
      </c>
      <c r="M1700" s="1" t="s">
        <v>16</v>
      </c>
      <c r="N1700" s="1" t="s">
        <v>16</v>
      </c>
      <c r="O1700" s="1">
        <v>63.2</v>
      </c>
      <c r="P1700" s="1">
        <v>1.0</v>
      </c>
    </row>
    <row r="1701">
      <c r="A1701" s="1" t="s">
        <v>29</v>
      </c>
      <c r="B1701" s="1" t="s">
        <v>2981</v>
      </c>
      <c r="C1701" s="2" t="s">
        <v>2862</v>
      </c>
      <c r="D1701" s="1" t="s">
        <v>19</v>
      </c>
      <c r="E170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01" s="1" t="s">
        <v>2144</v>
      </c>
      <c r="G1701" s="1" t="s">
        <v>2145</v>
      </c>
      <c r="H1701" s="1" t="s">
        <v>2146</v>
      </c>
      <c r="I1701" s="1" t="s">
        <v>16</v>
      </c>
      <c r="J1701" s="1" t="s">
        <v>23</v>
      </c>
      <c r="K1701" s="1" t="s">
        <v>16</v>
      </c>
      <c r="L1701" s="1" t="s">
        <v>16</v>
      </c>
      <c r="M1701" s="1" t="s">
        <v>16</v>
      </c>
      <c r="N1701" s="1" t="s">
        <v>16</v>
      </c>
      <c r="O1701" s="1">
        <v>63.2</v>
      </c>
      <c r="P1701" s="1">
        <v>1.0</v>
      </c>
    </row>
    <row r="1702">
      <c r="A1702" s="1" t="s">
        <v>29</v>
      </c>
      <c r="B1702" s="1" t="s">
        <v>2982</v>
      </c>
      <c r="C1702" s="2" t="s">
        <v>2862</v>
      </c>
      <c r="D1702" s="1" t="s">
        <v>19</v>
      </c>
      <c r="E1702" s="3" t="str">
        <f>HYPERLINK("https://fyndiq.se/produkt/ef10e4ba492c46df/", "2-Pack Samsung S23 FE 5G - 9H Härdat Glass - Super Kvalitet 3D")</f>
        <v>2-Pack Samsung S23 FE 5G - 9H Härdat Glass - Super Kvalitet 3D</v>
      </c>
      <c r="F1702" s="1" t="s">
        <v>2521</v>
      </c>
      <c r="G1702" s="1" t="s">
        <v>2522</v>
      </c>
      <c r="H1702" s="1" t="s">
        <v>2523</v>
      </c>
      <c r="I1702" s="1" t="s">
        <v>16</v>
      </c>
      <c r="J1702" s="1" t="s">
        <v>23</v>
      </c>
      <c r="K1702" s="1" t="s">
        <v>16</v>
      </c>
      <c r="L1702" s="1" t="s">
        <v>16</v>
      </c>
      <c r="M1702" s="1" t="s">
        <v>16</v>
      </c>
      <c r="N1702" s="1" t="s">
        <v>16</v>
      </c>
      <c r="O1702" s="1">
        <v>63.2</v>
      </c>
      <c r="P1702" s="1">
        <v>1.0</v>
      </c>
    </row>
    <row r="1703">
      <c r="A1703" s="1" t="s">
        <v>29</v>
      </c>
      <c r="B1703" s="1" t="s">
        <v>2983</v>
      </c>
      <c r="C1703" s="2" t="s">
        <v>2862</v>
      </c>
      <c r="D1703" s="1" t="s">
        <v>19</v>
      </c>
      <c r="E1703" s="3" t="str">
        <f>HYPERLINK("https://fyndiq.se/produkt/95efd29ff0ba45b9/", "2-Pack Samsung Galaxy A04s - Härdat Glas 9H-Super Kvalitet 3D")</f>
        <v>2-Pack Samsung Galaxy A04s - Härdat Glas 9H-Super Kvalitet 3D</v>
      </c>
      <c r="F1703" s="1" t="s">
        <v>2024</v>
      </c>
      <c r="G1703" s="1" t="s">
        <v>2025</v>
      </c>
      <c r="H1703" s="1" t="s">
        <v>2026</v>
      </c>
      <c r="I1703" s="1" t="s">
        <v>16</v>
      </c>
      <c r="J1703" s="1" t="s">
        <v>23</v>
      </c>
      <c r="K1703" s="1" t="s">
        <v>16</v>
      </c>
      <c r="L1703" s="1" t="s">
        <v>16</v>
      </c>
      <c r="M1703" s="1" t="s">
        <v>16</v>
      </c>
      <c r="N1703" s="1" t="s">
        <v>16</v>
      </c>
      <c r="O1703" s="1">
        <v>63.2</v>
      </c>
      <c r="P1703" s="1">
        <v>1.0</v>
      </c>
    </row>
    <row r="1704">
      <c r="A1704" s="1" t="s">
        <v>29</v>
      </c>
      <c r="B1704" s="1" t="s">
        <v>2984</v>
      </c>
      <c r="C1704" s="2" t="s">
        <v>2862</v>
      </c>
      <c r="D1704" s="1" t="s">
        <v>19</v>
      </c>
      <c r="E1704" s="3" t="str">
        <f>HYPERLINK("https://fyndiq.se/produkt/1680a3aea19a4558/", "2-Pack Samsung S20 Skärmskydd - Härdat Glas 9H - Super kvalitet 3D")</f>
        <v>2-Pack Samsung S20 Skärmskydd - Härdat Glas 9H - Super kvalitet 3D</v>
      </c>
      <c r="F1704" s="1" t="s">
        <v>755</v>
      </c>
      <c r="G1704" s="1" t="s">
        <v>756</v>
      </c>
      <c r="H1704" s="1" t="s">
        <v>757</v>
      </c>
      <c r="I1704" s="1" t="s">
        <v>16</v>
      </c>
      <c r="J1704" s="1" t="s">
        <v>23</v>
      </c>
      <c r="K1704" s="1" t="s">
        <v>16</v>
      </c>
      <c r="L1704" s="1" t="s">
        <v>16</v>
      </c>
      <c r="M1704" s="1" t="s">
        <v>16</v>
      </c>
      <c r="N1704" s="1" t="s">
        <v>16</v>
      </c>
      <c r="O1704" s="1">
        <v>63.2</v>
      </c>
      <c r="P1704" s="1">
        <v>1.0</v>
      </c>
    </row>
    <row r="1705">
      <c r="A1705" s="1" t="s">
        <v>29</v>
      </c>
      <c r="B1705" s="1" t="s">
        <v>2985</v>
      </c>
      <c r="C1705" s="2" t="s">
        <v>2862</v>
      </c>
      <c r="D1705" s="1" t="s">
        <v>19</v>
      </c>
      <c r="E1705" s="3" t="str">
        <f>HYPERLINK("https://fyndiq.se/produkt/3e29feff9abb4fd8/", "2-Pack Iphone 13 Mini - 9H Härdat Glass - Top Kvalitet")</f>
        <v>2-Pack Iphone 13 Mini - 9H Härdat Glass - Top Kvalitet</v>
      </c>
      <c r="F1705" s="1" t="s">
        <v>2986</v>
      </c>
      <c r="G1705" s="1" t="s">
        <v>2987</v>
      </c>
      <c r="H1705" s="1" t="s">
        <v>2988</v>
      </c>
      <c r="I1705" s="1" t="s">
        <v>16</v>
      </c>
      <c r="J1705" s="1" t="s">
        <v>23</v>
      </c>
      <c r="K1705" s="1" t="s">
        <v>16</v>
      </c>
      <c r="L1705" s="1" t="s">
        <v>16</v>
      </c>
      <c r="M1705" s="1" t="s">
        <v>16</v>
      </c>
      <c r="N1705" s="1" t="s">
        <v>16</v>
      </c>
      <c r="O1705" s="1">
        <v>55.2</v>
      </c>
      <c r="P1705" s="1">
        <v>1.0</v>
      </c>
    </row>
    <row r="1706">
      <c r="A1706" s="1" t="s">
        <v>29</v>
      </c>
      <c r="B1706" s="1" t="s">
        <v>2989</v>
      </c>
      <c r="C1706" s="2" t="s">
        <v>2862</v>
      </c>
      <c r="D1706" s="1" t="s">
        <v>19</v>
      </c>
      <c r="E1706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706" s="1" t="s">
        <v>71</v>
      </c>
      <c r="G1706" s="1" t="s">
        <v>72</v>
      </c>
      <c r="H1706" s="1" t="s">
        <v>73</v>
      </c>
      <c r="I1706" s="1" t="s">
        <v>16</v>
      </c>
      <c r="J1706" s="1" t="s">
        <v>23</v>
      </c>
      <c r="K1706" s="1" t="s">
        <v>16</v>
      </c>
      <c r="L1706" s="1" t="s">
        <v>16</v>
      </c>
      <c r="M1706" s="1" t="s">
        <v>16</v>
      </c>
      <c r="N1706" s="1" t="s">
        <v>16</v>
      </c>
      <c r="O1706" s="1">
        <v>63.2</v>
      </c>
      <c r="P1706" s="1">
        <v>1.0</v>
      </c>
    </row>
    <row r="1707">
      <c r="A1707" s="1" t="s">
        <v>29</v>
      </c>
      <c r="B1707" s="1" t="s">
        <v>2990</v>
      </c>
      <c r="C1707" s="2" t="s">
        <v>2862</v>
      </c>
      <c r="D1707" s="1" t="s">
        <v>19</v>
      </c>
      <c r="E1707" s="3" t="str">
        <f>HYPERLINK("https://fyndiq.se/produkt/b96aad9902754ebc/", "2-Pack Samsung S23 FE - 9H Härdat Glass - Super Kvalitet 3D")</f>
        <v>2-Pack Samsung S23 FE - 9H Härdat Glass - Super Kvalitet 3D</v>
      </c>
      <c r="F1707" s="1" t="s">
        <v>67</v>
      </c>
      <c r="G1707" s="1" t="s">
        <v>68</v>
      </c>
      <c r="H1707" s="1" t="s">
        <v>69</v>
      </c>
      <c r="I1707" s="1" t="s">
        <v>16</v>
      </c>
      <c r="J1707" s="1" t="s">
        <v>23</v>
      </c>
      <c r="K1707" s="1" t="s">
        <v>16</v>
      </c>
      <c r="L1707" s="1" t="s">
        <v>16</v>
      </c>
      <c r="M1707" s="1" t="s">
        <v>16</v>
      </c>
      <c r="N1707" s="1" t="s">
        <v>16</v>
      </c>
      <c r="O1707" s="1">
        <v>63.2</v>
      </c>
      <c r="P1707" s="1">
        <v>2.0</v>
      </c>
    </row>
    <row r="1708">
      <c r="A1708" s="1" t="s">
        <v>29</v>
      </c>
      <c r="B1708" s="1" t="s">
        <v>2991</v>
      </c>
      <c r="C1708" s="2" t="s">
        <v>2862</v>
      </c>
      <c r="D1708" s="1" t="s">
        <v>19</v>
      </c>
      <c r="E1708" s="3" t="str">
        <f>HYPERLINK("https://fyndiq.se/produkt/d797b2d066ca471c/", "2-Pack Apple Watch 44mm – Härdat glas 9H – Super kvalitet 3D")</f>
        <v>2-Pack Apple Watch 44mm – Härdat glas 9H – Super kvalitet 3D</v>
      </c>
      <c r="F1708" s="1" t="s">
        <v>1392</v>
      </c>
      <c r="G1708" s="1" t="s">
        <v>1393</v>
      </c>
      <c r="H1708" s="1" t="s">
        <v>1394</v>
      </c>
      <c r="I1708" s="1" t="s">
        <v>16</v>
      </c>
      <c r="J1708" s="1" t="s">
        <v>23</v>
      </c>
      <c r="K1708" s="1" t="s">
        <v>16</v>
      </c>
      <c r="L1708" s="1" t="s">
        <v>16</v>
      </c>
      <c r="M1708" s="1" t="s">
        <v>16</v>
      </c>
      <c r="N1708" s="1" t="s">
        <v>16</v>
      </c>
      <c r="O1708" s="1">
        <v>55.2</v>
      </c>
      <c r="P1708" s="1">
        <v>1.0</v>
      </c>
    </row>
    <row r="1709">
      <c r="A1709" s="1" t="s">
        <v>29</v>
      </c>
      <c r="B1709" s="1" t="s">
        <v>2992</v>
      </c>
      <c r="C1709" s="2" t="s">
        <v>2862</v>
      </c>
      <c r="D1709" s="1" t="s">
        <v>19</v>
      </c>
      <c r="E1709" s="3" t="str">
        <f t="shared" ref="E1709:E1710" si="19">HYPERLINK("https://fyndiq.se/produkt/f15b82570d4144d0/", "2-Pack Apple Watch 41mm – Härdat glas 9H – Super kvalitet 3D")</f>
        <v>2-Pack Apple Watch 41mm – Härdat glas 9H – Super kvalitet 3D</v>
      </c>
      <c r="F1709" s="1" t="s">
        <v>144</v>
      </c>
      <c r="G1709" s="1" t="s">
        <v>145</v>
      </c>
      <c r="H1709" s="1" t="s">
        <v>146</v>
      </c>
      <c r="I1709" s="1" t="s">
        <v>16</v>
      </c>
      <c r="J1709" s="1" t="s">
        <v>23</v>
      </c>
      <c r="K1709" s="1" t="s">
        <v>16</v>
      </c>
      <c r="L1709" s="1" t="s">
        <v>16</v>
      </c>
      <c r="M1709" s="1" t="s">
        <v>16</v>
      </c>
      <c r="N1709" s="1" t="s">
        <v>16</v>
      </c>
      <c r="O1709" s="1">
        <v>55.2</v>
      </c>
      <c r="P1709" s="1">
        <v>1.0</v>
      </c>
    </row>
    <row r="1710">
      <c r="A1710" s="1" t="s">
        <v>29</v>
      </c>
      <c r="B1710" s="1" t="s">
        <v>2993</v>
      </c>
      <c r="C1710" s="2" t="s">
        <v>2862</v>
      </c>
      <c r="D1710" s="1" t="s">
        <v>19</v>
      </c>
      <c r="E1710" s="3" t="str">
        <f t="shared" si="19"/>
        <v>2-Pack Apple Watch 41mm – Härdat glas 9H – Super kvalitet 3D</v>
      </c>
      <c r="F1710" s="1" t="s">
        <v>144</v>
      </c>
      <c r="G1710" s="1" t="s">
        <v>145</v>
      </c>
      <c r="H1710" s="1" t="s">
        <v>146</v>
      </c>
      <c r="I1710" s="1" t="s">
        <v>1311</v>
      </c>
      <c r="J1710" s="1" t="s">
        <v>9</v>
      </c>
      <c r="K1710" s="2" t="s">
        <v>1254</v>
      </c>
      <c r="L1710" s="1" t="s">
        <v>2650</v>
      </c>
      <c r="M1710" s="1" t="s">
        <v>16</v>
      </c>
      <c r="N1710" s="1" t="s">
        <v>16</v>
      </c>
      <c r="O1710" s="1">
        <v>55.2</v>
      </c>
      <c r="P1710" s="1">
        <v>1.0</v>
      </c>
    </row>
    <row r="1711">
      <c r="A1711" s="1" t="s">
        <v>29</v>
      </c>
      <c r="B1711" s="1" t="s">
        <v>2994</v>
      </c>
      <c r="C1711" s="2" t="s">
        <v>2862</v>
      </c>
      <c r="D1711" s="1" t="s">
        <v>19</v>
      </c>
      <c r="E1711" s="3" t="str">
        <f>HYPERLINK("https://fyndiq.se/produkt/2543bd35ca9e40fe/", "2-Pack Samsung A53 Skärmskydd &amp; 2-Pack linsskydd - Härdat Glas 9H - Super kvalitet 3D")</f>
        <v>2-Pack Samsung A53 Skärmskydd &amp; 2-Pack linsskydd - Härdat Glas 9H - Super kvalitet 3D</v>
      </c>
      <c r="F1711" s="1" t="s">
        <v>63</v>
      </c>
      <c r="G1711" s="1" t="s">
        <v>64</v>
      </c>
      <c r="H1711" s="1" t="s">
        <v>65</v>
      </c>
      <c r="I1711" s="1" t="s">
        <v>16</v>
      </c>
      <c r="J1711" s="1" t="s">
        <v>23</v>
      </c>
      <c r="K1711" s="1" t="s">
        <v>16</v>
      </c>
      <c r="L1711" s="1" t="s">
        <v>16</v>
      </c>
      <c r="M1711" s="1" t="s">
        <v>16</v>
      </c>
      <c r="N1711" s="1" t="s">
        <v>16</v>
      </c>
      <c r="O1711" s="1">
        <v>79.2</v>
      </c>
      <c r="P1711" s="1">
        <v>1.0</v>
      </c>
    </row>
    <row r="1712">
      <c r="A1712" s="1" t="s">
        <v>29</v>
      </c>
      <c r="B1712" s="1" t="s">
        <v>2995</v>
      </c>
      <c r="C1712" s="2" t="s">
        <v>2862</v>
      </c>
      <c r="D1712" s="1" t="s">
        <v>19</v>
      </c>
      <c r="E1712" s="3" t="str">
        <f>HYPERLINK("https://fyndiq.se/produkt/1d18226209604614/", "Samsung S23 Plus 5G - 9H Härdat Glass - 3D Super Kvalitet Skärmskydd")</f>
        <v>Samsung S23 Plus 5G - 9H Härdat Glass - 3D Super Kvalitet Skärmskydd</v>
      </c>
      <c r="F1712" s="1" t="s">
        <v>2996</v>
      </c>
      <c r="G1712" s="1" t="s">
        <v>2997</v>
      </c>
      <c r="H1712" s="1" t="s">
        <v>2998</v>
      </c>
      <c r="I1712" s="1" t="s">
        <v>16</v>
      </c>
      <c r="J1712" s="1" t="s">
        <v>23</v>
      </c>
      <c r="K1712" s="1" t="s">
        <v>16</v>
      </c>
      <c r="L1712" s="1" t="s">
        <v>16</v>
      </c>
      <c r="M1712" s="1" t="s">
        <v>16</v>
      </c>
      <c r="N1712" s="1" t="s">
        <v>16</v>
      </c>
      <c r="O1712" s="1">
        <v>55.2</v>
      </c>
      <c r="P1712" s="1">
        <v>1.0</v>
      </c>
    </row>
    <row r="1713">
      <c r="A1713" s="1" t="s">
        <v>29</v>
      </c>
      <c r="B1713" s="1" t="s">
        <v>2999</v>
      </c>
      <c r="C1713" s="2" t="s">
        <v>2862</v>
      </c>
      <c r="D1713" s="1" t="s">
        <v>19</v>
      </c>
      <c r="E1713" s="3" t="str">
        <f>HYPERLINK("https://fyndiq.se/produkt/0b2f55cbfc0d4bc8/", "Skärmskydd Iphone 12 / 12 Pro , härdat glas, hög kvalitet.")</f>
        <v>Skärmskydd Iphone 12 / 12 Pro , härdat glas, hög kvalitet.</v>
      </c>
      <c r="F1713" s="1" t="s">
        <v>587</v>
      </c>
      <c r="G1713" s="1" t="s">
        <v>588</v>
      </c>
      <c r="H1713" s="1" t="s">
        <v>589</v>
      </c>
      <c r="I1713" s="1" t="s">
        <v>16</v>
      </c>
      <c r="J1713" s="1" t="s">
        <v>23</v>
      </c>
      <c r="K1713" s="1" t="s">
        <v>16</v>
      </c>
      <c r="L1713" s="1" t="s">
        <v>16</v>
      </c>
      <c r="M1713" s="1" t="s">
        <v>16</v>
      </c>
      <c r="N1713" s="1" t="s">
        <v>16</v>
      </c>
      <c r="O1713" s="1">
        <v>47.2</v>
      </c>
      <c r="P1713" s="1">
        <v>1.0</v>
      </c>
    </row>
    <row r="1714">
      <c r="A1714" s="1" t="s">
        <v>29</v>
      </c>
      <c r="B1714" s="1" t="s">
        <v>3000</v>
      </c>
      <c r="C1714" s="2" t="s">
        <v>2862</v>
      </c>
      <c r="D1714" s="1" t="s">
        <v>19</v>
      </c>
      <c r="E1714" s="3" t="str">
        <f>HYPERLINK("https://fyndiq.se/produkt/d5077a1f37c3490f/", "Xiaomi 11T Pro 5G - Härdat glas 9H-Super kvalitet 3D Skärmskydd")</f>
        <v>Xiaomi 11T Pro 5G - Härdat glas 9H-Super kvalitet 3D Skärmskydd</v>
      </c>
      <c r="F1714" s="1" t="s">
        <v>3001</v>
      </c>
      <c r="G1714" s="1" t="s">
        <v>3002</v>
      </c>
      <c r="H1714" s="1" t="s">
        <v>3003</v>
      </c>
      <c r="I1714" s="1" t="s">
        <v>16</v>
      </c>
      <c r="J1714" s="1" t="s">
        <v>23</v>
      </c>
      <c r="K1714" s="1" t="s">
        <v>16</v>
      </c>
      <c r="L1714" s="1" t="s">
        <v>16</v>
      </c>
      <c r="M1714" s="1" t="s">
        <v>16</v>
      </c>
      <c r="N1714" s="1" t="s">
        <v>16</v>
      </c>
      <c r="O1714" s="1">
        <v>55.2</v>
      </c>
      <c r="P1714" s="1">
        <v>1.0</v>
      </c>
    </row>
    <row r="1715">
      <c r="A1715" s="1" t="s">
        <v>29</v>
      </c>
      <c r="B1715" s="1" t="s">
        <v>3004</v>
      </c>
      <c r="C1715" s="2" t="s">
        <v>2862</v>
      </c>
      <c r="D1715" s="1" t="s">
        <v>19</v>
      </c>
      <c r="E1715" s="3" t="str">
        <f>HYPERLINK("https://fyndiq.se/produkt/13e76851ca504320/", "2-Pack Samsung Galaxy S22 Ultra - Härdat glas 9H - Top kvalitet")</f>
        <v>2-Pack Samsung Galaxy S22 Ultra - Härdat glas 9H - Top kvalitet</v>
      </c>
      <c r="F1715" s="1" t="s">
        <v>140</v>
      </c>
      <c r="G1715" s="1" t="s">
        <v>141</v>
      </c>
      <c r="H1715" s="1" t="s">
        <v>142</v>
      </c>
      <c r="I1715" s="1" t="s">
        <v>16</v>
      </c>
      <c r="J1715" s="1" t="s">
        <v>23</v>
      </c>
      <c r="K1715" s="1" t="s">
        <v>16</v>
      </c>
      <c r="L1715" s="1" t="s">
        <v>16</v>
      </c>
      <c r="M1715" s="1" t="s">
        <v>16</v>
      </c>
      <c r="N1715" s="1" t="s">
        <v>16</v>
      </c>
      <c r="O1715" s="1">
        <v>63.2</v>
      </c>
      <c r="P1715" s="1">
        <v>2.0</v>
      </c>
    </row>
    <row r="1716">
      <c r="A1716" s="1" t="s">
        <v>29</v>
      </c>
      <c r="B1716" s="1" t="s">
        <v>3005</v>
      </c>
      <c r="C1716" s="2" t="s">
        <v>2862</v>
      </c>
      <c r="D1716" s="1" t="s">
        <v>19</v>
      </c>
      <c r="E1716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1716" s="1" t="s">
        <v>1096</v>
      </c>
      <c r="G1716" s="1" t="s">
        <v>1097</v>
      </c>
      <c r="H1716" s="1" t="s">
        <v>1098</v>
      </c>
      <c r="I1716" s="1" t="s">
        <v>16</v>
      </c>
      <c r="J1716" s="1" t="s">
        <v>23</v>
      </c>
      <c r="K1716" s="1" t="s">
        <v>16</v>
      </c>
      <c r="L1716" s="1" t="s">
        <v>16</v>
      </c>
      <c r="M1716" s="1" t="s">
        <v>16</v>
      </c>
      <c r="N1716" s="1" t="s">
        <v>16</v>
      </c>
      <c r="O1716" s="1">
        <v>135.2</v>
      </c>
      <c r="P1716" s="1">
        <v>1.0</v>
      </c>
    </row>
    <row r="1717">
      <c r="A1717" s="1" t="s">
        <v>29</v>
      </c>
      <c r="B1717" s="1" t="s">
        <v>3006</v>
      </c>
      <c r="C1717" s="2" t="s">
        <v>2862</v>
      </c>
      <c r="D1717" s="1" t="s">
        <v>19</v>
      </c>
      <c r="E1717" s="3" t="str">
        <f>HYPERLINK("https://fyndiq.se/produkt/aa537f5b4ebd4a68/", "1-Pack SONY XPERIA 10 V Skärmskydd - Härdat Glas 9H - Super kvalitet 3D")</f>
        <v>1-Pack SONY XPERIA 10 V Skärmskydd - Härdat Glas 9H - Super kvalitet 3D</v>
      </c>
      <c r="F1717" s="1" t="s">
        <v>3007</v>
      </c>
      <c r="G1717" s="1" t="s">
        <v>3008</v>
      </c>
      <c r="H1717" s="1" t="s">
        <v>3009</v>
      </c>
      <c r="I1717" s="1" t="s">
        <v>16</v>
      </c>
      <c r="J1717" s="1" t="s">
        <v>23</v>
      </c>
      <c r="K1717" s="1" t="s">
        <v>16</v>
      </c>
      <c r="L1717" s="1" t="s">
        <v>16</v>
      </c>
      <c r="M1717" s="1" t="s">
        <v>16</v>
      </c>
      <c r="N1717" s="1" t="s">
        <v>16</v>
      </c>
      <c r="O1717" s="1">
        <v>55.2</v>
      </c>
      <c r="P1717" s="1">
        <v>1.0</v>
      </c>
    </row>
    <row r="1718">
      <c r="A1718" s="1" t="s">
        <v>29</v>
      </c>
      <c r="B1718" s="1" t="s">
        <v>3010</v>
      </c>
      <c r="C1718" s="2" t="s">
        <v>2862</v>
      </c>
      <c r="D1718" s="1" t="s">
        <v>19</v>
      </c>
      <c r="E1718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718" s="1" t="s">
        <v>116</v>
      </c>
      <c r="G1718" s="1" t="s">
        <v>117</v>
      </c>
      <c r="H1718" s="1" t="s">
        <v>118</v>
      </c>
      <c r="I1718" s="1" t="s">
        <v>16</v>
      </c>
      <c r="J1718" s="1" t="s">
        <v>23</v>
      </c>
      <c r="K1718" s="1" t="s">
        <v>16</v>
      </c>
      <c r="L1718" s="1" t="s">
        <v>16</v>
      </c>
      <c r="M1718" s="1" t="s">
        <v>16</v>
      </c>
      <c r="N1718" s="1" t="s">
        <v>16</v>
      </c>
      <c r="O1718" s="1">
        <v>71.2</v>
      </c>
      <c r="P1718" s="1">
        <v>1.0</v>
      </c>
    </row>
    <row r="1719">
      <c r="A1719" s="1" t="s">
        <v>29</v>
      </c>
      <c r="B1719" s="1" t="s">
        <v>3011</v>
      </c>
      <c r="C1719" s="2" t="s">
        <v>2862</v>
      </c>
      <c r="D1719" s="1" t="s">
        <v>19</v>
      </c>
      <c r="E1719" s="3" t="str">
        <f>HYPERLINK("https://fyndiq.se/produkt/bc0c4d5e5f134435/", "2 Pack Apple Watch 38mm -Härdat glas 9H – Super kvalitet 3D")</f>
        <v>2 Pack Apple Watch 38mm -Härdat glas 9H – Super kvalitet 3D</v>
      </c>
      <c r="F1719" s="1" t="s">
        <v>780</v>
      </c>
      <c r="G1719" s="1" t="s">
        <v>781</v>
      </c>
      <c r="H1719" s="1" t="s">
        <v>782</v>
      </c>
      <c r="I1719" s="1" t="s">
        <v>16</v>
      </c>
      <c r="J1719" s="1" t="s">
        <v>23</v>
      </c>
      <c r="K1719" s="1" t="s">
        <v>16</v>
      </c>
      <c r="L1719" s="1" t="s">
        <v>16</v>
      </c>
      <c r="M1719" s="1" t="s">
        <v>16</v>
      </c>
      <c r="N1719" s="1" t="s">
        <v>16</v>
      </c>
      <c r="O1719" s="1">
        <v>55.2</v>
      </c>
      <c r="P1719" s="1">
        <v>1.0</v>
      </c>
    </row>
    <row r="1720">
      <c r="A1720" s="1" t="s">
        <v>29</v>
      </c>
      <c r="B1720" s="1" t="s">
        <v>3012</v>
      </c>
      <c r="C1720" s="2" t="s">
        <v>2862</v>
      </c>
      <c r="D1720" s="1" t="s">
        <v>19</v>
      </c>
      <c r="E1720" s="3" t="str">
        <f>HYPERLINK("https://fyndiq.se/produkt/38b8d321e09c46d9/", "2-PACK Full Cover Iphone 8 Svart -Härdat Glas 9H Skärmskydd 3D")</f>
        <v>2-PACK Full Cover Iphone 8 Svart -Härdat Glas 9H Skärmskydd 3D</v>
      </c>
      <c r="F1720" s="1" t="s">
        <v>3013</v>
      </c>
      <c r="G1720" s="1" t="s">
        <v>3014</v>
      </c>
      <c r="H1720" s="1" t="s">
        <v>3015</v>
      </c>
      <c r="I1720" s="1" t="s">
        <v>16</v>
      </c>
      <c r="J1720" s="1" t="s">
        <v>23</v>
      </c>
      <c r="K1720" s="1" t="s">
        <v>16</v>
      </c>
      <c r="L1720" s="1" t="s">
        <v>16</v>
      </c>
      <c r="M1720" s="1" t="s">
        <v>16</v>
      </c>
      <c r="N1720" s="1" t="s">
        <v>16</v>
      </c>
      <c r="O1720" s="1">
        <v>55.2</v>
      </c>
      <c r="P1720" s="1">
        <v>1.0</v>
      </c>
    </row>
    <row r="1721">
      <c r="A1721" s="1" t="s">
        <v>29</v>
      </c>
      <c r="B1721" s="1" t="s">
        <v>3016</v>
      </c>
      <c r="C1721" s="2" t="s">
        <v>2862</v>
      </c>
      <c r="D1721" s="1" t="s">
        <v>19</v>
      </c>
      <c r="E1721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1721" s="1" t="s">
        <v>1564</v>
      </c>
      <c r="G1721" s="1" t="s">
        <v>1565</v>
      </c>
      <c r="H1721" s="1" t="s">
        <v>1566</v>
      </c>
      <c r="I1721" s="1" t="s">
        <v>16</v>
      </c>
      <c r="J1721" s="1" t="s">
        <v>23</v>
      </c>
      <c r="K1721" s="1" t="s">
        <v>16</v>
      </c>
      <c r="L1721" s="1" t="s">
        <v>16</v>
      </c>
      <c r="M1721" s="1" t="s">
        <v>16</v>
      </c>
      <c r="N1721" s="1" t="s">
        <v>16</v>
      </c>
      <c r="O1721" s="1">
        <v>63.2</v>
      </c>
      <c r="P1721" s="1">
        <v>1.0</v>
      </c>
    </row>
    <row r="1722">
      <c r="A1722" s="1" t="s">
        <v>29</v>
      </c>
      <c r="B1722" s="1" t="s">
        <v>3017</v>
      </c>
      <c r="C1722" s="2" t="s">
        <v>2862</v>
      </c>
      <c r="D1722" s="1" t="s">
        <v>19</v>
      </c>
      <c r="E1722" s="3" t="str">
        <f>HYPERLINK("https://fyndiq.se/produkt/6ff896a82a134dbd/", "2-Pack IPhone 12 Mini - Härdat Glas 9H - Super Kvalitet 3D")</f>
        <v>2-Pack IPhone 12 Mini - Härdat Glas 9H - Super Kvalitet 3D</v>
      </c>
      <c r="F1722" s="1" t="s">
        <v>55</v>
      </c>
      <c r="G1722" s="1" t="s">
        <v>56</v>
      </c>
      <c r="H1722" s="1" t="s">
        <v>57</v>
      </c>
      <c r="I1722" s="1" t="s">
        <v>16</v>
      </c>
      <c r="J1722" s="1" t="s">
        <v>23</v>
      </c>
      <c r="K1722" s="1" t="s">
        <v>16</v>
      </c>
      <c r="L1722" s="1" t="s">
        <v>16</v>
      </c>
      <c r="M1722" s="1" t="s">
        <v>16</v>
      </c>
      <c r="N1722" s="1" t="s">
        <v>16</v>
      </c>
      <c r="O1722" s="1">
        <v>55.2</v>
      </c>
      <c r="P1722" s="1">
        <v>1.0</v>
      </c>
    </row>
    <row r="1723">
      <c r="A1723" s="1" t="s">
        <v>29</v>
      </c>
      <c r="B1723" s="1" t="s">
        <v>3018</v>
      </c>
      <c r="C1723" s="2" t="s">
        <v>2862</v>
      </c>
      <c r="D1723" s="1" t="s">
        <v>19</v>
      </c>
      <c r="E1723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723" s="1" t="s">
        <v>3019</v>
      </c>
      <c r="G1723" s="1" t="s">
        <v>3020</v>
      </c>
      <c r="H1723" s="1" t="s">
        <v>3021</v>
      </c>
      <c r="I1723" s="1" t="s">
        <v>16</v>
      </c>
      <c r="J1723" s="1" t="s">
        <v>23</v>
      </c>
      <c r="K1723" s="1" t="s">
        <v>16</v>
      </c>
      <c r="L1723" s="1" t="s">
        <v>16</v>
      </c>
      <c r="M1723" s="1" t="s">
        <v>16</v>
      </c>
      <c r="N1723" s="1" t="s">
        <v>16</v>
      </c>
      <c r="O1723" s="1">
        <v>71.2</v>
      </c>
      <c r="P1723" s="1">
        <v>1.0</v>
      </c>
    </row>
    <row r="1724">
      <c r="A1724" s="1" t="s">
        <v>29</v>
      </c>
      <c r="B1724" s="1" t="s">
        <v>3022</v>
      </c>
      <c r="C1724" s="2" t="s">
        <v>2862</v>
      </c>
      <c r="D1724" s="1" t="s">
        <v>19</v>
      </c>
      <c r="E1724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724" s="1" t="s">
        <v>132</v>
      </c>
      <c r="G1724" s="1" t="s">
        <v>133</v>
      </c>
      <c r="H1724" s="1" t="s">
        <v>134</v>
      </c>
      <c r="I1724" s="1" t="s">
        <v>16</v>
      </c>
      <c r="J1724" s="1" t="s">
        <v>23</v>
      </c>
      <c r="K1724" s="1" t="s">
        <v>16</v>
      </c>
      <c r="L1724" s="1" t="s">
        <v>16</v>
      </c>
      <c r="M1724" s="1" t="s">
        <v>16</v>
      </c>
      <c r="N1724" s="1" t="s">
        <v>16</v>
      </c>
      <c r="O1724" s="1">
        <v>71.2</v>
      </c>
      <c r="P1724" s="1">
        <v>1.0</v>
      </c>
    </row>
    <row r="1725">
      <c r="A1725" s="1" t="s">
        <v>29</v>
      </c>
      <c r="B1725" s="1" t="s">
        <v>3023</v>
      </c>
      <c r="C1725" s="2" t="s">
        <v>2862</v>
      </c>
      <c r="D1725" s="1" t="s">
        <v>19</v>
      </c>
      <c r="E1725" s="3" t="str">
        <f>HYPERLINK("https://fyndiq.se/produkt/bc024a13b1494eae/", "2-Pack Samsung A35 Skärmskydd i Härdat Glas")</f>
        <v>2-Pack Samsung A35 Skärmskydd i Härdat Glas</v>
      </c>
      <c r="F1725" s="1" t="s">
        <v>1267</v>
      </c>
      <c r="G1725" s="1" t="s">
        <v>1268</v>
      </c>
      <c r="H1725" s="1" t="s">
        <v>1269</v>
      </c>
      <c r="I1725" s="1" t="s">
        <v>16</v>
      </c>
      <c r="J1725" s="1" t="s">
        <v>23</v>
      </c>
      <c r="K1725" s="1" t="s">
        <v>16</v>
      </c>
      <c r="L1725" s="1" t="s">
        <v>16</v>
      </c>
      <c r="M1725" s="1" t="s">
        <v>16</v>
      </c>
      <c r="N1725" s="1" t="s">
        <v>16</v>
      </c>
      <c r="O1725" s="1">
        <v>63.2</v>
      </c>
      <c r="P1725" s="1">
        <v>1.0</v>
      </c>
    </row>
    <row r="1726">
      <c r="A1726" s="1" t="s">
        <v>29</v>
      </c>
      <c r="B1726" s="1" t="s">
        <v>3024</v>
      </c>
      <c r="C1726" s="2" t="s">
        <v>2862</v>
      </c>
      <c r="D1726" s="1" t="s">
        <v>19</v>
      </c>
      <c r="E172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726" s="1" t="s">
        <v>722</v>
      </c>
      <c r="G1726" s="1" t="s">
        <v>723</v>
      </c>
      <c r="H1726" s="1" t="s">
        <v>724</v>
      </c>
      <c r="I1726" s="1" t="s">
        <v>16</v>
      </c>
      <c r="J1726" s="1" t="s">
        <v>23</v>
      </c>
      <c r="K1726" s="1" t="s">
        <v>16</v>
      </c>
      <c r="L1726" s="1" t="s">
        <v>16</v>
      </c>
      <c r="M1726" s="1" t="s">
        <v>16</v>
      </c>
      <c r="N1726" s="1" t="s">
        <v>16</v>
      </c>
      <c r="O1726" s="1">
        <v>79.2</v>
      </c>
      <c r="P1726" s="1">
        <v>1.0</v>
      </c>
    </row>
    <row r="1727">
      <c r="A1727" s="1" t="s">
        <v>29</v>
      </c>
      <c r="B1727" s="1" t="s">
        <v>3025</v>
      </c>
      <c r="C1727" s="2" t="s">
        <v>2862</v>
      </c>
      <c r="D1727" s="1" t="s">
        <v>19</v>
      </c>
      <c r="E1727" s="3" t="str">
        <f>HYPERLINK("https://fyndiq.se/produkt/9e488e35f28b4b0b/", "2-Pack GOOGLE PIXEL 6A Skärmskydd - Härdat Glas 9H - Super kvalitet 3D")</f>
        <v>2-Pack GOOGLE PIXEL 6A Skärmskydd - Härdat Glas 9H - Super kvalitet 3D</v>
      </c>
      <c r="F1727" s="1" t="s">
        <v>196</v>
      </c>
      <c r="G1727" s="1" t="s">
        <v>197</v>
      </c>
      <c r="H1727" s="1" t="s">
        <v>198</v>
      </c>
      <c r="I1727" s="1" t="s">
        <v>16</v>
      </c>
      <c r="J1727" s="1" t="s">
        <v>23</v>
      </c>
      <c r="K1727" s="1" t="s">
        <v>16</v>
      </c>
      <c r="L1727" s="1" t="s">
        <v>16</v>
      </c>
      <c r="M1727" s="1" t="s">
        <v>16</v>
      </c>
      <c r="N1727" s="1" t="s">
        <v>16</v>
      </c>
      <c r="O1727" s="1">
        <v>63.2</v>
      </c>
      <c r="P1727" s="1">
        <v>1.0</v>
      </c>
    </row>
    <row r="1728">
      <c r="A1728" s="1" t="s">
        <v>29</v>
      </c>
      <c r="B1728" s="1" t="s">
        <v>3026</v>
      </c>
      <c r="C1728" s="2" t="s">
        <v>2862</v>
      </c>
      <c r="D1728" s="1" t="s">
        <v>19</v>
      </c>
      <c r="E172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728" s="1" t="s">
        <v>388</v>
      </c>
      <c r="G1728" s="1" t="s">
        <v>389</v>
      </c>
      <c r="H1728" s="1" t="s">
        <v>390</v>
      </c>
      <c r="I1728" s="1" t="s">
        <v>16</v>
      </c>
      <c r="J1728" s="1" t="s">
        <v>23</v>
      </c>
      <c r="K1728" s="1" t="s">
        <v>16</v>
      </c>
      <c r="L1728" s="1" t="s">
        <v>16</v>
      </c>
      <c r="M1728" s="1" t="s">
        <v>16</v>
      </c>
      <c r="N1728" s="1" t="s">
        <v>16</v>
      </c>
      <c r="O1728" s="1">
        <v>63.2</v>
      </c>
      <c r="P1728" s="1">
        <v>1.0</v>
      </c>
    </row>
    <row r="1729">
      <c r="A1729" s="1" t="s">
        <v>29</v>
      </c>
      <c r="B1729" s="1" t="s">
        <v>3027</v>
      </c>
      <c r="C1729" s="2" t="s">
        <v>2862</v>
      </c>
      <c r="D1729" s="1" t="s">
        <v>19</v>
      </c>
      <c r="E1729" s="3" t="str">
        <f>HYPERLINK("https://fyndiq.se/produkt/c26c9ffef37a436a/", "2-Pack Samsung A35 5G Skärmskydd i Härdat Glas")</f>
        <v>2-Pack Samsung A35 5G Skärmskydd i Härdat Glas</v>
      </c>
      <c r="F1729" s="1" t="s">
        <v>432</v>
      </c>
      <c r="G1729" s="1" t="s">
        <v>433</v>
      </c>
      <c r="H1729" s="1" t="s">
        <v>434</v>
      </c>
      <c r="I1729" s="1" t="s">
        <v>16</v>
      </c>
      <c r="J1729" s="1" t="s">
        <v>23</v>
      </c>
      <c r="K1729" s="1" t="s">
        <v>16</v>
      </c>
      <c r="L1729" s="1" t="s">
        <v>16</v>
      </c>
      <c r="M1729" s="1" t="s">
        <v>16</v>
      </c>
      <c r="N1729" s="1" t="s">
        <v>16</v>
      </c>
      <c r="O1729" s="1">
        <v>63.2</v>
      </c>
      <c r="P1729" s="1">
        <v>1.0</v>
      </c>
    </row>
    <row r="1730">
      <c r="A1730" s="1" t="s">
        <v>29</v>
      </c>
      <c r="B1730" s="1" t="s">
        <v>3028</v>
      </c>
      <c r="C1730" s="2" t="s">
        <v>2862</v>
      </c>
      <c r="D1730" s="1" t="s">
        <v>19</v>
      </c>
      <c r="E1730" s="3" t="str">
        <f>HYPERLINK("https://fyndiq.se/produkt/13e76851ca504320/", "2-Pack Samsung Galaxy S22 Ultra - Härdat glas 9H - Top kvalitet")</f>
        <v>2-Pack Samsung Galaxy S22 Ultra - Härdat glas 9H - Top kvalitet</v>
      </c>
      <c r="F1730" s="1" t="s">
        <v>140</v>
      </c>
      <c r="G1730" s="1" t="s">
        <v>141</v>
      </c>
      <c r="H1730" s="1" t="s">
        <v>142</v>
      </c>
      <c r="I1730" s="1" t="s">
        <v>16</v>
      </c>
      <c r="J1730" s="1" t="s">
        <v>23</v>
      </c>
      <c r="K1730" s="1" t="s">
        <v>16</v>
      </c>
      <c r="L1730" s="1" t="s">
        <v>16</v>
      </c>
      <c r="M1730" s="1" t="s">
        <v>16</v>
      </c>
      <c r="N1730" s="1" t="s">
        <v>16</v>
      </c>
      <c r="O1730" s="1">
        <v>63.2</v>
      </c>
      <c r="P1730" s="1">
        <v>1.0</v>
      </c>
    </row>
    <row r="1731">
      <c r="A1731" s="1" t="s">
        <v>29</v>
      </c>
      <c r="B1731" s="1" t="s">
        <v>3029</v>
      </c>
      <c r="C1731" s="2" t="s">
        <v>2862</v>
      </c>
      <c r="D1731" s="1" t="s">
        <v>19</v>
      </c>
      <c r="E1731" s="3" t="str">
        <f>HYPERLINK("https://fyndiq.se/produkt/6b84f16f608e484b/", "2-Pack MOTOROLA EDGE 20 Skärmskydd - Härdat Glas 9H - Super kvalitet 3D")</f>
        <v>2-Pack MOTOROLA EDGE 20 Skärmskydd - Härdat Glas 9H - Super kvalitet 3D</v>
      </c>
      <c r="F1731" s="1" t="s">
        <v>3030</v>
      </c>
      <c r="G1731" s="1" t="s">
        <v>3031</v>
      </c>
      <c r="H1731" s="1" t="s">
        <v>3032</v>
      </c>
      <c r="I1731" s="1" t="s">
        <v>16</v>
      </c>
      <c r="J1731" s="1" t="s">
        <v>23</v>
      </c>
      <c r="K1731" s="1" t="s">
        <v>16</v>
      </c>
      <c r="L1731" s="1" t="s">
        <v>16</v>
      </c>
      <c r="M1731" s="1" t="s">
        <v>16</v>
      </c>
      <c r="N1731" s="1" t="s">
        <v>16</v>
      </c>
      <c r="O1731" s="1">
        <v>63.2</v>
      </c>
      <c r="P1731" s="1">
        <v>1.0</v>
      </c>
    </row>
    <row r="1732">
      <c r="A1732" s="1" t="s">
        <v>29</v>
      </c>
      <c r="B1732" s="1" t="s">
        <v>3033</v>
      </c>
      <c r="C1732" s="2" t="s">
        <v>2862</v>
      </c>
      <c r="D1732" s="1" t="s">
        <v>19</v>
      </c>
      <c r="E1732" s="3" t="str">
        <f>HYPERLINK("https://fyndiq.se/produkt/c89bb1232b5349ef/", "2-Pack Xiaomi Mi Note 10 - Härdat glas 9H - Super kvalitet 3D")</f>
        <v>2-Pack Xiaomi Mi Note 10 - Härdat glas 9H - Super kvalitet 3D</v>
      </c>
      <c r="F1732" s="1" t="s">
        <v>962</v>
      </c>
      <c r="G1732" s="1" t="s">
        <v>963</v>
      </c>
      <c r="H1732" s="1" t="s">
        <v>964</v>
      </c>
      <c r="I1732" s="1" t="s">
        <v>16</v>
      </c>
      <c r="J1732" s="1" t="s">
        <v>23</v>
      </c>
      <c r="K1732" s="1" t="s">
        <v>16</v>
      </c>
      <c r="L1732" s="1" t="s">
        <v>16</v>
      </c>
      <c r="M1732" s="1" t="s">
        <v>16</v>
      </c>
      <c r="N1732" s="1" t="s">
        <v>16</v>
      </c>
      <c r="O1732" s="1">
        <v>63.2</v>
      </c>
      <c r="P1732" s="1">
        <v>1.0</v>
      </c>
    </row>
    <row r="1733">
      <c r="A1733" s="1" t="s">
        <v>29</v>
      </c>
      <c r="B1733" s="1" t="s">
        <v>3034</v>
      </c>
      <c r="C1733" s="2" t="s">
        <v>2862</v>
      </c>
      <c r="D1733" s="1" t="s">
        <v>19</v>
      </c>
      <c r="E1733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733" s="1" t="s">
        <v>3035</v>
      </c>
      <c r="G1733" s="1" t="s">
        <v>3036</v>
      </c>
      <c r="H1733" s="1" t="s">
        <v>3037</v>
      </c>
      <c r="I1733" s="1" t="s">
        <v>16</v>
      </c>
      <c r="J1733" s="1" t="s">
        <v>23</v>
      </c>
      <c r="K1733" s="1" t="s">
        <v>16</v>
      </c>
      <c r="L1733" s="1" t="s">
        <v>16</v>
      </c>
      <c r="M1733" s="1" t="s">
        <v>16</v>
      </c>
      <c r="N1733" s="1" t="s">
        <v>16</v>
      </c>
      <c r="O1733" s="1">
        <v>71.2</v>
      </c>
      <c r="P1733" s="1">
        <v>1.0</v>
      </c>
    </row>
    <row r="1734">
      <c r="A1734" s="1" t="s">
        <v>29</v>
      </c>
      <c r="B1734" s="1" t="s">
        <v>3038</v>
      </c>
      <c r="C1734" s="2" t="s">
        <v>2862</v>
      </c>
      <c r="D1734" s="1" t="s">
        <v>19</v>
      </c>
      <c r="E1734" s="3" t="str">
        <f>HYPERLINK("https://fyndiq.se/produkt/c26c9ffef37a436a/", "2-Pack Samsung A35 5G Skärmskydd i Härdat Glas")</f>
        <v>2-Pack Samsung A35 5G Skärmskydd i Härdat Glas</v>
      </c>
      <c r="F1734" s="1" t="s">
        <v>432</v>
      </c>
      <c r="G1734" s="1" t="s">
        <v>433</v>
      </c>
      <c r="H1734" s="1" t="s">
        <v>434</v>
      </c>
      <c r="I1734" s="1" t="s">
        <v>16</v>
      </c>
      <c r="J1734" s="1" t="s">
        <v>23</v>
      </c>
      <c r="K1734" s="1" t="s">
        <v>16</v>
      </c>
      <c r="L1734" s="1" t="s">
        <v>16</v>
      </c>
      <c r="M1734" s="1" t="s">
        <v>16</v>
      </c>
      <c r="N1734" s="1" t="s">
        <v>16</v>
      </c>
      <c r="O1734" s="1">
        <v>63.2</v>
      </c>
      <c r="P1734" s="1">
        <v>1.0</v>
      </c>
    </row>
    <row r="1735">
      <c r="A1735" s="1" t="s">
        <v>29</v>
      </c>
      <c r="B1735" s="1" t="s">
        <v>3039</v>
      </c>
      <c r="C1735" s="2" t="s">
        <v>2862</v>
      </c>
      <c r="D1735" s="1" t="s">
        <v>19</v>
      </c>
      <c r="E1735" s="3" t="str">
        <f>HYPERLINK("https://fyndiq.se/produkt/a3a0bf045cf0498d/", "2-Pack Huawei P30 Lite - Härdat glas 9H – 3D Super kvalitet")</f>
        <v>2-Pack Huawei P30 Lite - Härdat glas 9H – 3D Super kvalitet</v>
      </c>
      <c r="F1735" s="1" t="s">
        <v>1011</v>
      </c>
      <c r="G1735" s="1" t="s">
        <v>1012</v>
      </c>
      <c r="H1735" s="1" t="s">
        <v>1013</v>
      </c>
      <c r="I1735" s="1" t="s">
        <v>16</v>
      </c>
      <c r="J1735" s="1" t="s">
        <v>23</v>
      </c>
      <c r="K1735" s="1" t="s">
        <v>16</v>
      </c>
      <c r="L1735" s="1" t="s">
        <v>16</v>
      </c>
      <c r="M1735" s="1" t="s">
        <v>16</v>
      </c>
      <c r="N1735" s="1" t="s">
        <v>16</v>
      </c>
      <c r="O1735" s="1">
        <v>63.2</v>
      </c>
      <c r="P1735" s="1">
        <v>1.0</v>
      </c>
    </row>
    <row r="1736">
      <c r="A1736" s="1" t="s">
        <v>29</v>
      </c>
      <c r="B1736" s="1" t="s">
        <v>3040</v>
      </c>
      <c r="C1736" s="2" t="s">
        <v>2862</v>
      </c>
      <c r="D1736" s="1" t="s">
        <v>19</v>
      </c>
      <c r="E1736" s="3" t="str">
        <f>HYPERLINK("https://fyndiq.se/produkt/99bc83914c514b01/", "OnePlus 9 Pro Premium Transparent Skal: Stöttåligt med Förstärkta Hörn")</f>
        <v>OnePlus 9 Pro Premium Transparent Skal: Stöttåligt med Förstärkta Hörn</v>
      </c>
      <c r="F1736" s="1" t="s">
        <v>3041</v>
      </c>
      <c r="G1736" s="1" t="s">
        <v>3042</v>
      </c>
      <c r="H1736" s="1" t="s">
        <v>3043</v>
      </c>
      <c r="I1736" s="1" t="s">
        <v>16</v>
      </c>
      <c r="J1736" s="1" t="s">
        <v>23</v>
      </c>
      <c r="K1736" s="1" t="s">
        <v>16</v>
      </c>
      <c r="L1736" s="1" t="s">
        <v>16</v>
      </c>
      <c r="M1736" s="1" t="s">
        <v>16</v>
      </c>
      <c r="N1736" s="1" t="s">
        <v>16</v>
      </c>
      <c r="O1736" s="1">
        <v>63.2</v>
      </c>
      <c r="P1736" s="1">
        <v>1.0</v>
      </c>
    </row>
    <row r="1737">
      <c r="A1737" s="1" t="s">
        <v>29</v>
      </c>
      <c r="B1737" s="1" t="s">
        <v>3044</v>
      </c>
      <c r="C1737" s="2" t="s">
        <v>2862</v>
      </c>
      <c r="D1737" s="1" t="s">
        <v>19</v>
      </c>
      <c r="E1737" s="3" t="str">
        <f>HYPERLINK("https://fyndiq.se/produkt/925ae49423884615/", "2-Pack Samsung S22 Ultra Skärmskydd &amp; 1-Pack linsskydd -9H GLAS")</f>
        <v>2-Pack Samsung S22 Ultra Skärmskydd &amp; 1-Pack linsskydd -9H GLAS</v>
      </c>
      <c r="F1737" s="1" t="s">
        <v>335</v>
      </c>
      <c r="G1737" s="1" t="s">
        <v>336</v>
      </c>
      <c r="H1737" s="1" t="s">
        <v>337</v>
      </c>
      <c r="I1737" s="1" t="s">
        <v>16</v>
      </c>
      <c r="J1737" s="1" t="s">
        <v>23</v>
      </c>
      <c r="K1737" s="1" t="s">
        <v>16</v>
      </c>
      <c r="L1737" s="1" t="s">
        <v>16</v>
      </c>
      <c r="M1737" s="1" t="s">
        <v>16</v>
      </c>
      <c r="N1737" s="1" t="s">
        <v>16</v>
      </c>
      <c r="O1737" s="1">
        <v>71.2</v>
      </c>
      <c r="P1737" s="1">
        <v>1.0</v>
      </c>
    </row>
    <row r="1738">
      <c r="A1738" s="1" t="s">
        <v>29</v>
      </c>
      <c r="B1738" s="1" t="s">
        <v>3045</v>
      </c>
      <c r="C1738" s="2" t="s">
        <v>2862</v>
      </c>
      <c r="D1738" s="1" t="s">
        <v>19</v>
      </c>
      <c r="E173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738" s="1" t="s">
        <v>785</v>
      </c>
      <c r="G1738" s="1" t="s">
        <v>786</v>
      </c>
      <c r="H1738" s="1" t="s">
        <v>787</v>
      </c>
      <c r="I1738" s="1" t="s">
        <v>16</v>
      </c>
      <c r="J1738" s="1" t="s">
        <v>23</v>
      </c>
      <c r="K1738" s="1" t="s">
        <v>16</v>
      </c>
      <c r="L1738" s="1" t="s">
        <v>16</v>
      </c>
      <c r="M1738" s="1" t="s">
        <v>16</v>
      </c>
      <c r="N1738" s="1" t="s">
        <v>16</v>
      </c>
      <c r="O1738" s="1">
        <v>63.2</v>
      </c>
      <c r="P1738" s="1">
        <v>1.0</v>
      </c>
    </row>
    <row r="1739">
      <c r="A1739" s="1" t="s">
        <v>29</v>
      </c>
      <c r="B1739" s="1" t="s">
        <v>3046</v>
      </c>
      <c r="C1739" s="2" t="s">
        <v>2862</v>
      </c>
      <c r="D1739" s="1" t="s">
        <v>19</v>
      </c>
      <c r="E1739" s="3" t="str">
        <f>HYPERLINK("https://fyndiq.se/produkt/13e76851ca504320/", "2-Pack Samsung Galaxy S22 Ultra - Härdat glas 9H - Top kvalitet")</f>
        <v>2-Pack Samsung Galaxy S22 Ultra - Härdat glas 9H - Top kvalitet</v>
      </c>
      <c r="F1739" s="1" t="s">
        <v>140</v>
      </c>
      <c r="G1739" s="1" t="s">
        <v>141</v>
      </c>
      <c r="H1739" s="1" t="s">
        <v>142</v>
      </c>
      <c r="I1739" s="1" t="s">
        <v>16</v>
      </c>
      <c r="J1739" s="1" t="s">
        <v>23</v>
      </c>
      <c r="K1739" s="1" t="s">
        <v>16</v>
      </c>
      <c r="L1739" s="1" t="s">
        <v>16</v>
      </c>
      <c r="M1739" s="1" t="s">
        <v>16</v>
      </c>
      <c r="N1739" s="1" t="s">
        <v>16</v>
      </c>
      <c r="O1739" s="1">
        <v>63.2</v>
      </c>
      <c r="P1739" s="1">
        <v>1.0</v>
      </c>
    </row>
    <row r="1740">
      <c r="A1740" s="1" t="s">
        <v>29</v>
      </c>
      <c r="B1740" s="1" t="s">
        <v>3047</v>
      </c>
      <c r="C1740" s="2" t="s">
        <v>2862</v>
      </c>
      <c r="D1740" s="1" t="s">
        <v>19</v>
      </c>
      <c r="E174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1740" s="1" t="s">
        <v>31</v>
      </c>
      <c r="G1740" s="1" t="s">
        <v>32</v>
      </c>
      <c r="H1740" s="1" t="s">
        <v>33</v>
      </c>
      <c r="I1740" s="1" t="s">
        <v>16</v>
      </c>
      <c r="J1740" s="1" t="s">
        <v>23</v>
      </c>
      <c r="K1740" s="1" t="s">
        <v>16</v>
      </c>
      <c r="L1740" s="1" t="s">
        <v>16</v>
      </c>
      <c r="M1740" s="1" t="s">
        <v>16</v>
      </c>
      <c r="N1740" s="1" t="s">
        <v>16</v>
      </c>
      <c r="O1740" s="1">
        <v>79.2</v>
      </c>
      <c r="P1740" s="1">
        <v>1.0</v>
      </c>
    </row>
    <row r="1741">
      <c r="A1741" s="1" t="s">
        <v>29</v>
      </c>
      <c r="B1741" s="1" t="s">
        <v>3048</v>
      </c>
      <c r="C1741" s="2" t="s">
        <v>2862</v>
      </c>
      <c r="D1741" s="1" t="s">
        <v>19</v>
      </c>
      <c r="E1741" s="3" t="str">
        <f>HYPERLINK("https://fyndiq.se/produkt/4603671cea994359/", "Samsung S20 Plus härdat glas 3D 9H Top Kvalitet skärmskydd")</f>
        <v>Samsung S20 Plus härdat glas 3D 9H Top Kvalitet skärmskydd</v>
      </c>
      <c r="F1741" s="1" t="s">
        <v>428</v>
      </c>
      <c r="G1741" s="1" t="s">
        <v>429</v>
      </c>
      <c r="H1741" s="1" t="s">
        <v>430</v>
      </c>
      <c r="I1741" s="1" t="s">
        <v>16</v>
      </c>
      <c r="J1741" s="1" t="s">
        <v>23</v>
      </c>
      <c r="K1741" s="1" t="s">
        <v>16</v>
      </c>
      <c r="L1741" s="1" t="s">
        <v>16</v>
      </c>
      <c r="M1741" s="1" t="s">
        <v>16</v>
      </c>
      <c r="N1741" s="1" t="s">
        <v>16</v>
      </c>
      <c r="O1741" s="1">
        <v>55.2</v>
      </c>
      <c r="P1741" s="1">
        <v>1.0</v>
      </c>
    </row>
    <row r="1742">
      <c r="A1742" s="1" t="s">
        <v>29</v>
      </c>
      <c r="B1742" s="1" t="s">
        <v>3049</v>
      </c>
      <c r="C1742" s="2" t="s">
        <v>2862</v>
      </c>
      <c r="D1742" s="1" t="s">
        <v>19</v>
      </c>
      <c r="E1742" s="3" t="str">
        <f>HYPERLINK("https://fyndiq.se/produkt/2477583187264ece/", "2-Pack Samsung S20 - 9H Härdat Glass - Top Kvalitet")</f>
        <v>2-Pack Samsung S20 - 9H Härdat Glass - Top Kvalitet</v>
      </c>
      <c r="F1742" s="1" t="s">
        <v>124</v>
      </c>
      <c r="G1742" s="1" t="s">
        <v>125</v>
      </c>
      <c r="H1742" s="1" t="s">
        <v>126</v>
      </c>
      <c r="I1742" s="1" t="s">
        <v>16</v>
      </c>
      <c r="J1742" s="1" t="s">
        <v>23</v>
      </c>
      <c r="K1742" s="1" t="s">
        <v>16</v>
      </c>
      <c r="L1742" s="1" t="s">
        <v>16</v>
      </c>
      <c r="M1742" s="1" t="s">
        <v>16</v>
      </c>
      <c r="N1742" s="1" t="s">
        <v>16</v>
      </c>
      <c r="O1742" s="1">
        <v>63.2</v>
      </c>
      <c r="P1742" s="1">
        <v>1.0</v>
      </c>
    </row>
    <row r="1743">
      <c r="A1743" s="1" t="s">
        <v>29</v>
      </c>
      <c r="B1743" s="1" t="s">
        <v>3050</v>
      </c>
      <c r="C1743" s="2" t="s">
        <v>2862</v>
      </c>
      <c r="D1743" s="1" t="s">
        <v>19</v>
      </c>
      <c r="E1743" s="3" t="str">
        <f>HYPERLINK("https://fyndiq.se/produkt/3793e0f6281f49f6/", "2-Pack Iphone 11 / XR - 9H Härdat Glass - Top Kvalitet")</f>
        <v>2-Pack Iphone 11 / XR - 9H Härdat Glass - Top Kvalitet</v>
      </c>
      <c r="F1743" s="1" t="s">
        <v>371</v>
      </c>
      <c r="G1743" s="1" t="s">
        <v>372</v>
      </c>
      <c r="H1743" s="1" t="s">
        <v>373</v>
      </c>
      <c r="I1743" s="1" t="s">
        <v>16</v>
      </c>
      <c r="J1743" s="1" t="s">
        <v>23</v>
      </c>
      <c r="K1743" s="1" t="s">
        <v>16</v>
      </c>
      <c r="L1743" s="1" t="s">
        <v>16</v>
      </c>
      <c r="M1743" s="1" t="s">
        <v>16</v>
      </c>
      <c r="N1743" s="1" t="s">
        <v>16</v>
      </c>
      <c r="O1743" s="1">
        <v>55.2</v>
      </c>
      <c r="P1743" s="1">
        <v>2.0</v>
      </c>
    </row>
    <row r="1744">
      <c r="A1744" s="1" t="s">
        <v>29</v>
      </c>
      <c r="B1744" s="1" t="s">
        <v>3051</v>
      </c>
      <c r="C1744" s="2" t="s">
        <v>2862</v>
      </c>
      <c r="D1744" s="1" t="s">
        <v>19</v>
      </c>
      <c r="E1744" s="3" t="str">
        <f>HYPERLINK("https://fyndiq.se/produkt/6bc9efdb9e0f44ed/", "2-Pack Google Pixel 7 Pro - Härdat Glas 9H - Super kvalitet 3D")</f>
        <v>2-Pack Google Pixel 7 Pro - Härdat Glas 9H - Super kvalitet 3D</v>
      </c>
      <c r="F1744" s="1" t="s">
        <v>424</v>
      </c>
      <c r="G1744" s="1" t="s">
        <v>425</v>
      </c>
      <c r="H1744" s="1" t="s">
        <v>426</v>
      </c>
      <c r="I1744" s="1" t="s">
        <v>16</v>
      </c>
      <c r="J1744" s="1" t="s">
        <v>23</v>
      </c>
      <c r="K1744" s="1" t="s">
        <v>16</v>
      </c>
      <c r="L1744" s="1" t="s">
        <v>16</v>
      </c>
      <c r="M1744" s="1" t="s">
        <v>16</v>
      </c>
      <c r="N1744" s="1" t="s">
        <v>16</v>
      </c>
      <c r="O1744" s="1">
        <v>71.2</v>
      </c>
      <c r="P1744" s="1">
        <v>1.0</v>
      </c>
    </row>
    <row r="1745">
      <c r="A1745" s="1" t="s">
        <v>29</v>
      </c>
      <c r="B1745" s="1" t="s">
        <v>3052</v>
      </c>
      <c r="C1745" s="2" t="s">
        <v>2862</v>
      </c>
      <c r="D1745" s="1" t="s">
        <v>19</v>
      </c>
      <c r="E1745" s="3" t="str">
        <f>HYPERLINK("https://fyndiq.se/produkt/2477583187264ece/", "2-Pack Samsung S20 - 9H Härdat Glass - Top Kvalitet")</f>
        <v>2-Pack Samsung S20 - 9H Härdat Glass - Top Kvalitet</v>
      </c>
      <c r="F1745" s="1" t="s">
        <v>124</v>
      </c>
      <c r="G1745" s="1" t="s">
        <v>125</v>
      </c>
      <c r="H1745" s="1" t="s">
        <v>126</v>
      </c>
      <c r="I1745" s="1" t="s">
        <v>16</v>
      </c>
      <c r="J1745" s="1" t="s">
        <v>23</v>
      </c>
      <c r="K1745" s="1" t="s">
        <v>16</v>
      </c>
      <c r="L1745" s="1" t="s">
        <v>16</v>
      </c>
      <c r="M1745" s="1" t="s">
        <v>16</v>
      </c>
      <c r="N1745" s="1" t="s">
        <v>16</v>
      </c>
      <c r="O1745" s="1">
        <v>63.2</v>
      </c>
      <c r="P1745" s="1">
        <v>1.0</v>
      </c>
    </row>
    <row r="1746">
      <c r="A1746" s="1" t="s">
        <v>29</v>
      </c>
      <c r="B1746" s="1" t="s">
        <v>3053</v>
      </c>
      <c r="C1746" s="2" t="s">
        <v>2862</v>
      </c>
      <c r="D1746" s="1" t="s">
        <v>19</v>
      </c>
      <c r="E1746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1746" s="1" t="s">
        <v>832</v>
      </c>
      <c r="G1746" s="1" t="s">
        <v>833</v>
      </c>
      <c r="H1746" s="1" t="s">
        <v>834</v>
      </c>
      <c r="I1746" s="1" t="s">
        <v>16</v>
      </c>
      <c r="J1746" s="1" t="s">
        <v>23</v>
      </c>
      <c r="K1746" s="1" t="s">
        <v>16</v>
      </c>
      <c r="L1746" s="1" t="s">
        <v>16</v>
      </c>
      <c r="M1746" s="1" t="s">
        <v>16</v>
      </c>
      <c r="N1746" s="1" t="s">
        <v>16</v>
      </c>
      <c r="O1746" s="1">
        <v>63.2</v>
      </c>
      <c r="P1746" s="1">
        <v>1.0</v>
      </c>
    </row>
    <row r="1747">
      <c r="A1747" s="1" t="s">
        <v>29</v>
      </c>
      <c r="B1747" s="1" t="s">
        <v>3054</v>
      </c>
      <c r="C1747" s="2" t="s">
        <v>2862</v>
      </c>
      <c r="D1747" s="1" t="s">
        <v>19</v>
      </c>
      <c r="E1747" s="3" t="str">
        <f>HYPERLINK("https://fyndiq.se/produkt/ef10e4ba492c46df/", "2-Pack Samsung S23 FE 5G - 9H Härdat Glass - Super Kvalitet 3D")</f>
        <v>2-Pack Samsung S23 FE 5G - 9H Härdat Glass - Super Kvalitet 3D</v>
      </c>
      <c r="F1747" s="1" t="s">
        <v>2521</v>
      </c>
      <c r="G1747" s="1" t="s">
        <v>2522</v>
      </c>
      <c r="H1747" s="1" t="s">
        <v>2523</v>
      </c>
      <c r="I1747" s="1" t="s">
        <v>16</v>
      </c>
      <c r="J1747" s="1" t="s">
        <v>23</v>
      </c>
      <c r="K1747" s="1" t="s">
        <v>16</v>
      </c>
      <c r="L1747" s="1" t="s">
        <v>16</v>
      </c>
      <c r="M1747" s="1" t="s">
        <v>16</v>
      </c>
      <c r="N1747" s="1" t="s">
        <v>16</v>
      </c>
      <c r="O1747" s="1">
        <v>63.2</v>
      </c>
      <c r="P1747" s="1">
        <v>1.0</v>
      </c>
    </row>
    <row r="1748">
      <c r="A1748" s="1" t="s">
        <v>29</v>
      </c>
      <c r="B1748" s="1" t="s">
        <v>3055</v>
      </c>
      <c r="C1748" s="2" t="s">
        <v>2862</v>
      </c>
      <c r="D1748" s="1" t="s">
        <v>19</v>
      </c>
      <c r="E1748" s="3" t="str">
        <f>HYPERLINK("https://fyndiq.se/produkt/dfe28e565d2e4c8d/", "2 Pack Samsung S21 FE - 9H Härdat Glass - Super Kvalitet 3D")</f>
        <v>2 Pack Samsung S21 FE - 9H Härdat Glass - Super Kvalitet 3D</v>
      </c>
      <c r="F1748" s="1" t="s">
        <v>276</v>
      </c>
      <c r="G1748" s="1" t="s">
        <v>277</v>
      </c>
      <c r="H1748" s="1" t="s">
        <v>278</v>
      </c>
      <c r="I1748" s="1" t="s">
        <v>16</v>
      </c>
      <c r="J1748" s="1" t="s">
        <v>23</v>
      </c>
      <c r="K1748" s="1" t="s">
        <v>16</v>
      </c>
      <c r="L1748" s="1" t="s">
        <v>16</v>
      </c>
      <c r="M1748" s="1" t="s">
        <v>16</v>
      </c>
      <c r="N1748" s="1" t="s">
        <v>16</v>
      </c>
      <c r="O1748" s="1">
        <v>63.2</v>
      </c>
      <c r="P1748" s="1">
        <v>2.0</v>
      </c>
    </row>
    <row r="1749">
      <c r="A1749" s="1" t="s">
        <v>29</v>
      </c>
      <c r="B1749" s="1" t="s">
        <v>3056</v>
      </c>
      <c r="C1749" s="2" t="s">
        <v>2862</v>
      </c>
      <c r="D1749" s="1" t="s">
        <v>19</v>
      </c>
      <c r="E1749" s="3" t="str">
        <f>HYPERLINK("https://fyndiq.se/produkt/0b2f55cbfc0d4bc8/", "Skärmskydd Iphone 12 / 12 Pro , härdat glas, hög kvalitet.")</f>
        <v>Skärmskydd Iphone 12 / 12 Pro , härdat glas, hög kvalitet.</v>
      </c>
      <c r="F1749" s="1" t="s">
        <v>587</v>
      </c>
      <c r="G1749" s="1" t="s">
        <v>588</v>
      </c>
      <c r="H1749" s="1" t="s">
        <v>589</v>
      </c>
      <c r="I1749" s="1" t="s">
        <v>16</v>
      </c>
      <c r="J1749" s="1" t="s">
        <v>23</v>
      </c>
      <c r="K1749" s="1" t="s">
        <v>16</v>
      </c>
      <c r="L1749" s="1" t="s">
        <v>16</v>
      </c>
      <c r="M1749" s="1" t="s">
        <v>16</v>
      </c>
      <c r="N1749" s="1" t="s">
        <v>16</v>
      </c>
      <c r="O1749" s="1">
        <v>47.2</v>
      </c>
      <c r="P1749" s="1">
        <v>1.0</v>
      </c>
    </row>
    <row r="1750">
      <c r="A1750" s="1" t="s">
        <v>29</v>
      </c>
      <c r="B1750" s="1" t="s">
        <v>3057</v>
      </c>
      <c r="C1750" s="2" t="s">
        <v>2862</v>
      </c>
      <c r="D1750" s="1" t="s">
        <v>19</v>
      </c>
      <c r="E175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750" s="1" t="s">
        <v>258</v>
      </c>
      <c r="G1750" s="1" t="s">
        <v>259</v>
      </c>
      <c r="H1750" s="1" t="s">
        <v>260</v>
      </c>
      <c r="I1750" s="1" t="s">
        <v>16</v>
      </c>
      <c r="J1750" s="1" t="s">
        <v>23</v>
      </c>
      <c r="K1750" s="1" t="s">
        <v>16</v>
      </c>
      <c r="L1750" s="1" t="s">
        <v>16</v>
      </c>
      <c r="M1750" s="1" t="s">
        <v>16</v>
      </c>
      <c r="N1750" s="1" t="s">
        <v>16</v>
      </c>
      <c r="O1750" s="1">
        <v>63.2</v>
      </c>
      <c r="P1750" s="1">
        <v>1.0</v>
      </c>
    </row>
    <row r="1751">
      <c r="A1751" s="1" t="s">
        <v>29</v>
      </c>
      <c r="B1751" s="1" t="s">
        <v>3058</v>
      </c>
      <c r="C1751" s="2" t="s">
        <v>2862</v>
      </c>
      <c r="D1751" s="1" t="s">
        <v>19</v>
      </c>
      <c r="E1751" s="3" t="str">
        <f>HYPERLINK("https://fyndiq.se/produkt/49dcfdc0ef9b4d32/", "2 Pack Iphone 7&amp;8 SE (2020-2022) Svart - Härdat Glas 9H - 3D")</f>
        <v>2 Pack Iphone 7&amp;8 SE (2020-2022) Svart - Härdat Glas 9H - 3D</v>
      </c>
      <c r="F1751" s="1" t="s">
        <v>3059</v>
      </c>
      <c r="G1751" s="1" t="s">
        <v>3060</v>
      </c>
      <c r="H1751" s="1" t="s">
        <v>3061</v>
      </c>
      <c r="I1751" s="1" t="s">
        <v>16</v>
      </c>
      <c r="J1751" s="1" t="s">
        <v>23</v>
      </c>
      <c r="K1751" s="1" t="s">
        <v>16</v>
      </c>
      <c r="L1751" s="1" t="s">
        <v>16</v>
      </c>
      <c r="M1751" s="1" t="s">
        <v>16</v>
      </c>
      <c r="N1751" s="1" t="s">
        <v>16</v>
      </c>
      <c r="O1751" s="1">
        <v>55.2</v>
      </c>
      <c r="P1751" s="1">
        <v>1.0</v>
      </c>
    </row>
    <row r="1752">
      <c r="A1752" s="1" t="s">
        <v>29</v>
      </c>
      <c r="B1752" s="1" t="s">
        <v>3062</v>
      </c>
      <c r="C1752" s="2" t="s">
        <v>2862</v>
      </c>
      <c r="D1752" s="1" t="s">
        <v>19</v>
      </c>
      <c r="E1752" s="3" t="str">
        <f>HYPERLINK("https://fyndiq.se/produkt/0a890dd972c4463d/", "2-Pack Samsung Galaxy A52s 5G - Härdat glas 9H - Super kvalitet")</f>
        <v>2-Pack Samsung Galaxy A52s 5G - Härdat glas 9H - Super kvalitet</v>
      </c>
      <c r="F1752" s="1" t="s">
        <v>442</v>
      </c>
      <c r="G1752" s="1" t="s">
        <v>443</v>
      </c>
      <c r="H1752" s="1" t="s">
        <v>444</v>
      </c>
      <c r="I1752" s="1" t="s">
        <v>16</v>
      </c>
      <c r="J1752" s="1" t="s">
        <v>23</v>
      </c>
      <c r="K1752" s="1" t="s">
        <v>16</v>
      </c>
      <c r="L1752" s="1" t="s">
        <v>16</v>
      </c>
      <c r="M1752" s="1" t="s">
        <v>16</v>
      </c>
      <c r="N1752" s="1" t="s">
        <v>16</v>
      </c>
      <c r="O1752" s="1">
        <v>63.2</v>
      </c>
      <c r="P1752" s="1">
        <v>1.0</v>
      </c>
    </row>
    <row r="1753">
      <c r="A1753" s="1" t="s">
        <v>29</v>
      </c>
      <c r="B1753" s="1" t="s">
        <v>3063</v>
      </c>
      <c r="C1753" s="2" t="s">
        <v>2862</v>
      </c>
      <c r="D1753" s="1" t="s">
        <v>19</v>
      </c>
      <c r="E175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753" s="1" t="s">
        <v>103</v>
      </c>
      <c r="G1753" s="1" t="s">
        <v>104</v>
      </c>
      <c r="H1753" s="1" t="s">
        <v>105</v>
      </c>
      <c r="I1753" s="1" t="s">
        <v>16</v>
      </c>
      <c r="J1753" s="1" t="s">
        <v>23</v>
      </c>
      <c r="K1753" s="1" t="s">
        <v>16</v>
      </c>
      <c r="L1753" s="1" t="s">
        <v>16</v>
      </c>
      <c r="M1753" s="1" t="s">
        <v>16</v>
      </c>
      <c r="N1753" s="1" t="s">
        <v>16</v>
      </c>
      <c r="O1753" s="1">
        <v>63.2</v>
      </c>
      <c r="P1753" s="1">
        <v>1.0</v>
      </c>
    </row>
    <row r="1754">
      <c r="A1754" s="1" t="s">
        <v>29</v>
      </c>
      <c r="B1754" s="1" t="s">
        <v>3064</v>
      </c>
      <c r="C1754" s="2" t="s">
        <v>2862</v>
      </c>
      <c r="D1754" s="1" t="s">
        <v>19</v>
      </c>
      <c r="E1754" s="3" t="str">
        <f>HYPERLINK("https://fyndiq.se/produkt/bc024a13b1494eae/", "2-Pack Samsung A35 Skärmskydd i Härdat Glas")</f>
        <v>2-Pack Samsung A35 Skärmskydd i Härdat Glas</v>
      </c>
      <c r="F1754" s="1" t="s">
        <v>1267</v>
      </c>
      <c r="G1754" s="1" t="s">
        <v>1268</v>
      </c>
      <c r="H1754" s="1" t="s">
        <v>1269</v>
      </c>
      <c r="I1754" s="1" t="s">
        <v>16</v>
      </c>
      <c r="J1754" s="1" t="s">
        <v>23</v>
      </c>
      <c r="K1754" s="1" t="s">
        <v>16</v>
      </c>
      <c r="L1754" s="1" t="s">
        <v>16</v>
      </c>
      <c r="M1754" s="1" t="s">
        <v>16</v>
      </c>
      <c r="N1754" s="1" t="s">
        <v>16</v>
      </c>
      <c r="O1754" s="1">
        <v>63.2</v>
      </c>
      <c r="P1754" s="1">
        <v>1.0</v>
      </c>
    </row>
    <row r="1755">
      <c r="A1755" s="1" t="s">
        <v>29</v>
      </c>
      <c r="B1755" s="1" t="s">
        <v>3065</v>
      </c>
      <c r="C1755" s="2" t="s">
        <v>2862</v>
      </c>
      <c r="D1755" s="1" t="s">
        <v>19</v>
      </c>
      <c r="E1755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755" s="1" t="s">
        <v>2836</v>
      </c>
      <c r="G1755" s="1" t="s">
        <v>2837</v>
      </c>
      <c r="H1755" s="1" t="s">
        <v>2838</v>
      </c>
      <c r="I1755" s="1" t="s">
        <v>16</v>
      </c>
      <c r="J1755" s="1" t="s">
        <v>23</v>
      </c>
      <c r="K1755" s="1" t="s">
        <v>16</v>
      </c>
      <c r="L1755" s="1" t="s">
        <v>16</v>
      </c>
      <c r="M1755" s="1" t="s">
        <v>16</v>
      </c>
      <c r="N1755" s="1" t="s">
        <v>16</v>
      </c>
      <c r="O1755" s="1">
        <v>63.2</v>
      </c>
      <c r="P1755" s="1">
        <v>1.0</v>
      </c>
    </row>
    <row r="1756">
      <c r="A1756" s="1" t="s">
        <v>29</v>
      </c>
      <c r="B1756" s="1" t="s">
        <v>3066</v>
      </c>
      <c r="C1756" s="2" t="s">
        <v>2862</v>
      </c>
      <c r="D1756" s="1" t="s">
        <v>19</v>
      </c>
      <c r="E1756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756" s="1" t="s">
        <v>43</v>
      </c>
      <c r="G1756" s="1" t="s">
        <v>44</v>
      </c>
      <c r="H1756" s="1" t="s">
        <v>45</v>
      </c>
      <c r="I1756" s="1" t="s">
        <v>16</v>
      </c>
      <c r="J1756" s="1" t="s">
        <v>23</v>
      </c>
      <c r="K1756" s="1" t="s">
        <v>16</v>
      </c>
      <c r="L1756" s="1" t="s">
        <v>16</v>
      </c>
      <c r="M1756" s="1" t="s">
        <v>16</v>
      </c>
      <c r="N1756" s="1" t="s">
        <v>16</v>
      </c>
      <c r="O1756" s="1">
        <v>71.2</v>
      </c>
      <c r="P1756" s="1">
        <v>1.0</v>
      </c>
    </row>
    <row r="1757">
      <c r="A1757" s="1" t="s">
        <v>29</v>
      </c>
      <c r="B1757" s="1" t="s">
        <v>3067</v>
      </c>
      <c r="C1757" s="2" t="s">
        <v>2862</v>
      </c>
      <c r="D1757" s="1" t="s">
        <v>19</v>
      </c>
      <c r="E1757" s="3" t="str">
        <f>HYPERLINK("https://fyndiq.se/produkt/dfe28e565d2e4c8d/", "2 Pack Samsung S21 FE - 9H Härdat Glass - Super Kvalitet 3D")</f>
        <v>2 Pack Samsung S21 FE - 9H Härdat Glass - Super Kvalitet 3D</v>
      </c>
      <c r="F1757" s="1" t="s">
        <v>276</v>
      </c>
      <c r="G1757" s="1" t="s">
        <v>277</v>
      </c>
      <c r="H1757" s="1" t="s">
        <v>278</v>
      </c>
      <c r="I1757" s="1" t="s">
        <v>16</v>
      </c>
      <c r="J1757" s="1" t="s">
        <v>23</v>
      </c>
      <c r="K1757" s="1" t="s">
        <v>16</v>
      </c>
      <c r="L1757" s="1" t="s">
        <v>16</v>
      </c>
      <c r="M1757" s="1" t="s">
        <v>16</v>
      </c>
      <c r="N1757" s="1" t="s">
        <v>16</v>
      </c>
      <c r="O1757" s="1">
        <v>63.2</v>
      </c>
      <c r="P1757" s="1">
        <v>1.0</v>
      </c>
    </row>
    <row r="1758">
      <c r="A1758" s="1" t="s">
        <v>29</v>
      </c>
      <c r="B1758" s="1" t="s">
        <v>3068</v>
      </c>
      <c r="C1758" s="2" t="s">
        <v>2862</v>
      </c>
      <c r="D1758" s="1" t="s">
        <v>19</v>
      </c>
      <c r="E1758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758" s="1" t="s">
        <v>1475</v>
      </c>
      <c r="G1758" s="1" t="s">
        <v>1476</v>
      </c>
      <c r="H1758" s="1" t="s">
        <v>1477</v>
      </c>
      <c r="I1758" s="1" t="s">
        <v>16</v>
      </c>
      <c r="J1758" s="1" t="s">
        <v>23</v>
      </c>
      <c r="K1758" s="1" t="s">
        <v>16</v>
      </c>
      <c r="L1758" s="1" t="s">
        <v>16</v>
      </c>
      <c r="M1758" s="1" t="s">
        <v>16</v>
      </c>
      <c r="N1758" s="1" t="s">
        <v>16</v>
      </c>
      <c r="O1758" s="1">
        <v>79.2</v>
      </c>
      <c r="P1758" s="1">
        <v>1.0</v>
      </c>
    </row>
    <row r="1759">
      <c r="A1759" s="1" t="s">
        <v>29</v>
      </c>
      <c r="B1759" s="1" t="s">
        <v>3069</v>
      </c>
      <c r="C1759" s="2" t="s">
        <v>2862</v>
      </c>
      <c r="D1759" s="1" t="s">
        <v>19</v>
      </c>
      <c r="E1759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1759" s="1" t="s">
        <v>2554</v>
      </c>
      <c r="G1759" s="1" t="s">
        <v>2555</v>
      </c>
      <c r="H1759" s="1" t="s">
        <v>2556</v>
      </c>
      <c r="I1759" s="1" t="s">
        <v>16</v>
      </c>
      <c r="J1759" s="1" t="s">
        <v>23</v>
      </c>
      <c r="K1759" s="1" t="s">
        <v>16</v>
      </c>
      <c r="L1759" s="1" t="s">
        <v>16</v>
      </c>
      <c r="M1759" s="1" t="s">
        <v>16</v>
      </c>
      <c r="N1759" s="1" t="s">
        <v>16</v>
      </c>
      <c r="O1759" s="1">
        <v>63.2</v>
      </c>
      <c r="P1759" s="1">
        <v>1.0</v>
      </c>
    </row>
    <row r="1760">
      <c r="A1760" s="1" t="s">
        <v>29</v>
      </c>
      <c r="B1760" s="1" t="s">
        <v>3070</v>
      </c>
      <c r="C1760" s="2" t="s">
        <v>2862</v>
      </c>
      <c r="D1760" s="1" t="s">
        <v>19</v>
      </c>
      <c r="E1760" s="3" t="str">
        <f>HYPERLINK("https://fyndiq.se/produkt/0a890dd972c4463d/", "2-Pack Samsung Galaxy A52s 5G - Härdat glas 9H - Super kvalitet")</f>
        <v>2-Pack Samsung Galaxy A52s 5G - Härdat glas 9H - Super kvalitet</v>
      </c>
      <c r="F1760" s="1" t="s">
        <v>442</v>
      </c>
      <c r="G1760" s="1" t="s">
        <v>443</v>
      </c>
      <c r="H1760" s="1" t="s">
        <v>444</v>
      </c>
      <c r="I1760" s="1" t="s">
        <v>16</v>
      </c>
      <c r="J1760" s="1" t="s">
        <v>23</v>
      </c>
      <c r="K1760" s="1" t="s">
        <v>16</v>
      </c>
      <c r="L1760" s="1" t="s">
        <v>16</v>
      </c>
      <c r="M1760" s="1" t="s">
        <v>16</v>
      </c>
      <c r="N1760" s="1" t="s">
        <v>16</v>
      </c>
      <c r="O1760" s="1">
        <v>63.2</v>
      </c>
      <c r="P1760" s="1">
        <v>1.0</v>
      </c>
    </row>
    <row r="1761">
      <c r="A1761" s="1" t="s">
        <v>29</v>
      </c>
      <c r="B1761" s="1" t="s">
        <v>3071</v>
      </c>
      <c r="C1761" s="2" t="s">
        <v>2862</v>
      </c>
      <c r="D1761" s="1" t="s">
        <v>19</v>
      </c>
      <c r="E1761" s="3" t="str">
        <f>HYPERLINK("https://fyndiq.se/produkt/abcb18d2b1094266/", "2 Pack Samsung S21 5G - Härdat Glas 9H - Super Kvalitet 3D")</f>
        <v>2 Pack Samsung S21 5G - Härdat Glas 9H - Super Kvalitet 3D</v>
      </c>
      <c r="F1761" s="1" t="s">
        <v>2719</v>
      </c>
      <c r="G1761" s="1" t="s">
        <v>2720</v>
      </c>
      <c r="H1761" s="1" t="s">
        <v>2721</v>
      </c>
      <c r="I1761" s="1" t="s">
        <v>16</v>
      </c>
      <c r="J1761" s="1" t="s">
        <v>23</v>
      </c>
      <c r="K1761" s="1" t="s">
        <v>16</v>
      </c>
      <c r="L1761" s="1" t="s">
        <v>16</v>
      </c>
      <c r="M1761" s="1" t="s">
        <v>16</v>
      </c>
      <c r="N1761" s="1" t="s">
        <v>16</v>
      </c>
      <c r="O1761" s="1">
        <v>63.2</v>
      </c>
      <c r="P1761" s="1">
        <v>1.0</v>
      </c>
    </row>
    <row r="1762">
      <c r="A1762" s="1" t="s">
        <v>29</v>
      </c>
      <c r="B1762" s="1" t="s">
        <v>3072</v>
      </c>
      <c r="C1762" s="2" t="s">
        <v>2862</v>
      </c>
      <c r="D1762" s="1" t="s">
        <v>19</v>
      </c>
      <c r="E1762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762" s="1" t="s">
        <v>3073</v>
      </c>
      <c r="G1762" s="1" t="s">
        <v>3074</v>
      </c>
      <c r="H1762" s="1" t="s">
        <v>3075</v>
      </c>
      <c r="I1762" s="1" t="s">
        <v>16</v>
      </c>
      <c r="J1762" s="1" t="s">
        <v>23</v>
      </c>
      <c r="K1762" s="1" t="s">
        <v>16</v>
      </c>
      <c r="L1762" s="1" t="s">
        <v>16</v>
      </c>
      <c r="M1762" s="1" t="s">
        <v>16</v>
      </c>
      <c r="N1762" s="1" t="s">
        <v>16</v>
      </c>
      <c r="O1762" s="1">
        <v>71.2</v>
      </c>
      <c r="P1762" s="1">
        <v>1.0</v>
      </c>
    </row>
    <row r="1763">
      <c r="A1763" s="1" t="s">
        <v>29</v>
      </c>
      <c r="B1763" s="1" t="s">
        <v>3076</v>
      </c>
      <c r="C1763" s="2" t="s">
        <v>2862</v>
      </c>
      <c r="D1763" s="1" t="s">
        <v>19</v>
      </c>
      <c r="E176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763" s="1" t="s">
        <v>785</v>
      </c>
      <c r="G1763" s="1" t="s">
        <v>786</v>
      </c>
      <c r="H1763" s="1" t="s">
        <v>787</v>
      </c>
      <c r="I1763" s="1" t="s">
        <v>16</v>
      </c>
      <c r="J1763" s="1" t="s">
        <v>23</v>
      </c>
      <c r="K1763" s="1" t="s">
        <v>16</v>
      </c>
      <c r="L1763" s="1" t="s">
        <v>16</v>
      </c>
      <c r="M1763" s="1" t="s">
        <v>16</v>
      </c>
      <c r="N1763" s="1" t="s">
        <v>16</v>
      </c>
      <c r="O1763" s="1">
        <v>63.2</v>
      </c>
      <c r="P1763" s="1">
        <v>1.0</v>
      </c>
    </row>
    <row r="1764">
      <c r="A1764" s="1" t="s">
        <v>29</v>
      </c>
      <c r="B1764" s="1" t="s">
        <v>3077</v>
      </c>
      <c r="C1764" s="2" t="s">
        <v>2862</v>
      </c>
      <c r="D1764" s="1" t="s">
        <v>19</v>
      </c>
      <c r="E1764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764" s="1" t="s">
        <v>887</v>
      </c>
      <c r="G1764" s="1" t="s">
        <v>888</v>
      </c>
      <c r="H1764" s="1" t="s">
        <v>889</v>
      </c>
      <c r="I1764" s="1" t="s">
        <v>16</v>
      </c>
      <c r="J1764" s="1" t="s">
        <v>23</v>
      </c>
      <c r="K1764" s="1" t="s">
        <v>16</v>
      </c>
      <c r="L1764" s="1" t="s">
        <v>16</v>
      </c>
      <c r="M1764" s="1" t="s">
        <v>16</v>
      </c>
      <c r="N1764" s="1" t="s">
        <v>16</v>
      </c>
      <c r="O1764" s="1">
        <v>71.2</v>
      </c>
      <c r="P1764" s="1">
        <v>1.0</v>
      </c>
    </row>
    <row r="1765">
      <c r="A1765" s="1" t="s">
        <v>29</v>
      </c>
      <c r="B1765" s="1" t="s">
        <v>3078</v>
      </c>
      <c r="C1765" s="2" t="s">
        <v>3079</v>
      </c>
      <c r="D1765" s="1" t="s">
        <v>19</v>
      </c>
      <c r="E1765" s="3" t="str">
        <f>HYPERLINK("https://fyndiq.se/produkt/860b7dade19d4d2f/", "2-Pack XIAOMI REDMI A3 Skärmskydd - Härdat Glas 9H - Super kvalitet 3D")</f>
        <v>2-Pack XIAOMI REDMI A3 Skärmskydd - Härdat Glas 9H - Super kvalitet 3D</v>
      </c>
      <c r="F1765" s="1" t="s">
        <v>200</v>
      </c>
      <c r="G1765" s="1" t="s">
        <v>201</v>
      </c>
      <c r="H1765" s="1" t="s">
        <v>202</v>
      </c>
      <c r="I1765" s="1" t="s">
        <v>16</v>
      </c>
      <c r="J1765" s="1" t="s">
        <v>23</v>
      </c>
      <c r="K1765" s="1" t="s">
        <v>16</v>
      </c>
      <c r="L1765" s="1" t="s">
        <v>16</v>
      </c>
      <c r="M1765" s="1" t="s">
        <v>16</v>
      </c>
      <c r="N1765" s="1" t="s">
        <v>16</v>
      </c>
      <c r="O1765" s="1">
        <v>63.2</v>
      </c>
      <c r="P1765" s="1">
        <v>1.0</v>
      </c>
    </row>
    <row r="1766">
      <c r="A1766" s="1" t="s">
        <v>29</v>
      </c>
      <c r="B1766" s="1" t="s">
        <v>3080</v>
      </c>
      <c r="C1766" s="2" t="s">
        <v>3079</v>
      </c>
      <c r="D1766" s="1" t="s">
        <v>19</v>
      </c>
      <c r="E1766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766" s="1" t="s">
        <v>1654</v>
      </c>
      <c r="G1766" s="1" t="s">
        <v>1655</v>
      </c>
      <c r="H1766" s="1" t="s">
        <v>1656</v>
      </c>
      <c r="I1766" s="1" t="s">
        <v>16</v>
      </c>
      <c r="J1766" s="1" t="s">
        <v>23</v>
      </c>
      <c r="K1766" s="1" t="s">
        <v>16</v>
      </c>
      <c r="L1766" s="1" t="s">
        <v>16</v>
      </c>
      <c r="M1766" s="1" t="s">
        <v>16</v>
      </c>
      <c r="N1766" s="1" t="s">
        <v>16</v>
      </c>
      <c r="O1766" s="1">
        <v>55.2</v>
      </c>
      <c r="P1766" s="1">
        <v>1.0</v>
      </c>
    </row>
    <row r="1767">
      <c r="A1767" s="1" t="s">
        <v>29</v>
      </c>
      <c r="B1767" s="1" t="s">
        <v>3081</v>
      </c>
      <c r="C1767" s="2" t="s">
        <v>3079</v>
      </c>
      <c r="D1767" s="1" t="s">
        <v>19</v>
      </c>
      <c r="E176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767" s="1" t="s">
        <v>26</v>
      </c>
      <c r="G1767" s="1" t="s">
        <v>27</v>
      </c>
      <c r="H1767" s="1" t="s">
        <v>28</v>
      </c>
      <c r="I1767" s="1" t="s">
        <v>16</v>
      </c>
      <c r="J1767" s="1" t="s">
        <v>23</v>
      </c>
      <c r="K1767" s="1" t="s">
        <v>16</v>
      </c>
      <c r="L1767" s="1" t="s">
        <v>16</v>
      </c>
      <c r="M1767" s="1" t="s">
        <v>16</v>
      </c>
      <c r="N1767" s="1" t="s">
        <v>16</v>
      </c>
      <c r="O1767" s="1">
        <v>71.2</v>
      </c>
      <c r="P1767" s="1">
        <v>1.0</v>
      </c>
    </row>
    <row r="1768">
      <c r="A1768" s="1" t="s">
        <v>29</v>
      </c>
      <c r="B1768" s="1" t="s">
        <v>3082</v>
      </c>
      <c r="C1768" s="2" t="s">
        <v>3079</v>
      </c>
      <c r="D1768" s="1" t="s">
        <v>19</v>
      </c>
      <c r="E1768" s="3" t="str">
        <f>HYPERLINK("https://fyndiq.se/produkt/ab30e6eab2d04eda/", "2-Pack XIAOMI REDMI 13C Skärmskydd - Härdat Glas 9H - Super kvalitet 3D")</f>
        <v>2-Pack XIAOMI REDMI 13C Skärmskydd - Härdat Glas 9H - Super kvalitet 3D</v>
      </c>
      <c r="F1768" s="1" t="s">
        <v>1951</v>
      </c>
      <c r="G1768" s="1" t="s">
        <v>1952</v>
      </c>
      <c r="H1768" s="1" t="s">
        <v>1953</v>
      </c>
      <c r="I1768" s="1" t="s">
        <v>16</v>
      </c>
      <c r="J1768" s="1" t="s">
        <v>23</v>
      </c>
      <c r="K1768" s="1" t="s">
        <v>16</v>
      </c>
      <c r="L1768" s="1" t="s">
        <v>16</v>
      </c>
      <c r="M1768" s="1" t="s">
        <v>16</v>
      </c>
      <c r="N1768" s="1" t="s">
        <v>16</v>
      </c>
      <c r="O1768" s="1">
        <v>63.2</v>
      </c>
      <c r="P1768" s="1">
        <v>1.0</v>
      </c>
    </row>
    <row r="1769">
      <c r="A1769" s="1" t="s">
        <v>29</v>
      </c>
      <c r="B1769" s="1" t="s">
        <v>3083</v>
      </c>
      <c r="C1769" s="2" t="s">
        <v>3079</v>
      </c>
      <c r="D1769" s="1" t="s">
        <v>19</v>
      </c>
      <c r="E1769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769" s="1" t="s">
        <v>397</v>
      </c>
      <c r="G1769" s="1" t="s">
        <v>398</v>
      </c>
      <c r="H1769" s="1" t="s">
        <v>399</v>
      </c>
      <c r="I1769" s="1" t="s">
        <v>16</v>
      </c>
      <c r="J1769" s="1" t="s">
        <v>23</v>
      </c>
      <c r="K1769" s="1" t="s">
        <v>16</v>
      </c>
      <c r="L1769" s="1" t="s">
        <v>16</v>
      </c>
      <c r="M1769" s="1" t="s">
        <v>16</v>
      </c>
      <c r="N1769" s="1" t="s">
        <v>16</v>
      </c>
      <c r="O1769" s="1">
        <v>63.2</v>
      </c>
      <c r="P1769" s="1">
        <v>1.0</v>
      </c>
    </row>
    <row r="1770">
      <c r="A1770" s="1" t="s">
        <v>29</v>
      </c>
      <c r="B1770" s="1" t="s">
        <v>3084</v>
      </c>
      <c r="C1770" s="2" t="s">
        <v>3079</v>
      </c>
      <c r="D1770" s="1" t="s">
        <v>19</v>
      </c>
      <c r="E1770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770" s="1" t="s">
        <v>772</v>
      </c>
      <c r="G1770" s="1" t="s">
        <v>773</v>
      </c>
      <c r="H1770" s="1" t="s">
        <v>774</v>
      </c>
      <c r="I1770" s="1" t="s">
        <v>16</v>
      </c>
      <c r="J1770" s="1" t="s">
        <v>23</v>
      </c>
      <c r="K1770" s="1" t="s">
        <v>16</v>
      </c>
      <c r="L1770" s="1" t="s">
        <v>16</v>
      </c>
      <c r="M1770" s="1" t="s">
        <v>16</v>
      </c>
      <c r="N1770" s="1" t="s">
        <v>16</v>
      </c>
      <c r="O1770" s="1">
        <v>71.2</v>
      </c>
      <c r="P1770" s="1">
        <v>1.0</v>
      </c>
    </row>
    <row r="1771">
      <c r="A1771" s="1" t="s">
        <v>29</v>
      </c>
      <c r="B1771" s="1" t="s">
        <v>3085</v>
      </c>
      <c r="C1771" s="2" t="s">
        <v>3079</v>
      </c>
      <c r="D1771" s="1" t="s">
        <v>19</v>
      </c>
      <c r="E1771" s="3" t="str">
        <f>HYPERLINK("https://fyndiq.se/produkt/416415a768684efb/", "2-Pack Samsung Galaxy S21 5G - 9H Härdat Glas - HD")</f>
        <v>2-Pack Samsung Galaxy S21 5G - 9H Härdat Glas - HD</v>
      </c>
      <c r="F1771" s="1" t="s">
        <v>39</v>
      </c>
      <c r="G1771" s="1" t="s">
        <v>40</v>
      </c>
      <c r="H1771" s="1" t="s">
        <v>41</v>
      </c>
      <c r="I1771" s="1" t="s">
        <v>16</v>
      </c>
      <c r="J1771" s="1" t="s">
        <v>23</v>
      </c>
      <c r="K1771" s="1" t="s">
        <v>16</v>
      </c>
      <c r="L1771" s="1" t="s">
        <v>16</v>
      </c>
      <c r="M1771" s="1" t="s">
        <v>16</v>
      </c>
      <c r="N1771" s="1" t="s">
        <v>16</v>
      </c>
      <c r="O1771" s="1">
        <v>63.2</v>
      </c>
      <c r="P1771" s="1">
        <v>1.0</v>
      </c>
    </row>
    <row r="1772">
      <c r="A1772" s="1" t="s">
        <v>29</v>
      </c>
      <c r="B1772" s="1" t="s">
        <v>3086</v>
      </c>
      <c r="C1772" s="2" t="s">
        <v>3079</v>
      </c>
      <c r="D1772" s="1" t="s">
        <v>19</v>
      </c>
      <c r="E1772" s="3" t="str">
        <f>HYPERLINK("https://fyndiq.se/produkt/13e76851ca504320/", "2-Pack Samsung Galaxy S22 Ultra - Härdat glas 9H - Top kvalitet")</f>
        <v>2-Pack Samsung Galaxy S22 Ultra - Härdat glas 9H - Top kvalitet</v>
      </c>
      <c r="F1772" s="1" t="s">
        <v>140</v>
      </c>
      <c r="G1772" s="1" t="s">
        <v>141</v>
      </c>
      <c r="H1772" s="1" t="s">
        <v>142</v>
      </c>
      <c r="I1772" s="1" t="s">
        <v>16</v>
      </c>
      <c r="J1772" s="1" t="s">
        <v>23</v>
      </c>
      <c r="K1772" s="1" t="s">
        <v>16</v>
      </c>
      <c r="L1772" s="1" t="s">
        <v>16</v>
      </c>
      <c r="M1772" s="1" t="s">
        <v>16</v>
      </c>
      <c r="N1772" s="1" t="s">
        <v>16</v>
      </c>
      <c r="O1772" s="1">
        <v>63.2</v>
      </c>
      <c r="P1772" s="1">
        <v>1.0</v>
      </c>
    </row>
    <row r="1773">
      <c r="A1773" s="1" t="s">
        <v>29</v>
      </c>
      <c r="B1773" s="1" t="s">
        <v>3087</v>
      </c>
      <c r="C1773" s="2" t="s">
        <v>3079</v>
      </c>
      <c r="D1773" s="1" t="s">
        <v>19</v>
      </c>
      <c r="E177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773" s="1" t="s">
        <v>26</v>
      </c>
      <c r="G1773" s="1" t="s">
        <v>27</v>
      </c>
      <c r="H1773" s="1" t="s">
        <v>28</v>
      </c>
      <c r="I1773" s="1" t="s">
        <v>16</v>
      </c>
      <c r="J1773" s="1" t="s">
        <v>23</v>
      </c>
      <c r="K1773" s="1" t="s">
        <v>16</v>
      </c>
      <c r="L1773" s="1" t="s">
        <v>16</v>
      </c>
      <c r="M1773" s="1" t="s">
        <v>16</v>
      </c>
      <c r="N1773" s="1" t="s">
        <v>16</v>
      </c>
      <c r="O1773" s="1">
        <v>71.2</v>
      </c>
      <c r="P1773" s="1">
        <v>1.0</v>
      </c>
    </row>
    <row r="1774">
      <c r="A1774" s="1" t="s">
        <v>29</v>
      </c>
      <c r="B1774" s="1" t="s">
        <v>3088</v>
      </c>
      <c r="C1774" s="2" t="s">
        <v>3079</v>
      </c>
      <c r="D1774" s="1" t="s">
        <v>19</v>
      </c>
      <c r="E1774" s="3" t="str">
        <f>HYPERLINK("https://fyndiq.se/produkt/c9814fbd6a5742ae/", "2-Pack SAMSUNG S24 ULTRA 5G Skärmskydd - Härdat Glas 9H - Super kvalitet 3D")</f>
        <v>2-Pack SAMSUNG S24 ULTRA 5G Skärmskydd - Härdat Glas 9H - Super kvalitet 3D</v>
      </c>
      <c r="F1774" s="1" t="s">
        <v>3089</v>
      </c>
      <c r="G1774" s="1" t="s">
        <v>3090</v>
      </c>
      <c r="H1774" s="1" t="s">
        <v>3091</v>
      </c>
      <c r="I1774" s="1" t="s">
        <v>16</v>
      </c>
      <c r="J1774" s="1" t="s">
        <v>23</v>
      </c>
      <c r="K1774" s="1" t="s">
        <v>16</v>
      </c>
      <c r="L1774" s="1" t="s">
        <v>16</v>
      </c>
      <c r="M1774" s="1" t="s">
        <v>16</v>
      </c>
      <c r="N1774" s="1" t="s">
        <v>16</v>
      </c>
      <c r="O1774" s="1">
        <v>71.2</v>
      </c>
      <c r="P1774" s="1">
        <v>1.0</v>
      </c>
    </row>
    <row r="1775">
      <c r="A1775" s="1" t="s">
        <v>29</v>
      </c>
      <c r="B1775" s="1" t="s">
        <v>3092</v>
      </c>
      <c r="C1775" s="2" t="s">
        <v>3079</v>
      </c>
      <c r="D1775" s="1" t="s">
        <v>19</v>
      </c>
      <c r="E177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75" s="1" t="s">
        <v>2144</v>
      </c>
      <c r="G1775" s="1" t="s">
        <v>2145</v>
      </c>
      <c r="H1775" s="1" t="s">
        <v>2146</v>
      </c>
      <c r="I1775" s="1" t="s">
        <v>16</v>
      </c>
      <c r="J1775" s="1" t="s">
        <v>23</v>
      </c>
      <c r="K1775" s="1" t="s">
        <v>16</v>
      </c>
      <c r="L1775" s="1" t="s">
        <v>16</v>
      </c>
      <c r="M1775" s="1" t="s">
        <v>16</v>
      </c>
      <c r="N1775" s="1" t="s">
        <v>16</v>
      </c>
      <c r="O1775" s="1">
        <v>63.2</v>
      </c>
      <c r="P1775" s="1">
        <v>1.0</v>
      </c>
    </row>
    <row r="1776">
      <c r="A1776" s="1" t="s">
        <v>29</v>
      </c>
      <c r="B1776" s="1" t="s">
        <v>3093</v>
      </c>
      <c r="C1776" s="2" t="s">
        <v>3079</v>
      </c>
      <c r="D1776" s="1" t="s">
        <v>19</v>
      </c>
      <c r="E1776" s="3" t="str">
        <f>HYPERLINK("https://fyndiq.se/produkt/7c990866bb87402c/", "2-Pack Xiaomi 11 Lite 5G NE - Härdat Glas 9H - Super kvalitet 3D")</f>
        <v>2-Pack Xiaomi 11 Lite 5G NE - Härdat Glas 9H - Super kvalitet 3D</v>
      </c>
      <c r="F1776" s="1" t="s">
        <v>544</v>
      </c>
      <c r="G1776" s="1" t="s">
        <v>545</v>
      </c>
      <c r="H1776" s="1" t="s">
        <v>546</v>
      </c>
      <c r="I1776" s="1" t="s">
        <v>16</v>
      </c>
      <c r="J1776" s="1" t="s">
        <v>23</v>
      </c>
      <c r="K1776" s="1" t="s">
        <v>16</v>
      </c>
      <c r="L1776" s="1" t="s">
        <v>16</v>
      </c>
      <c r="M1776" s="1" t="s">
        <v>16</v>
      </c>
      <c r="N1776" s="1" t="s">
        <v>16</v>
      </c>
      <c r="O1776" s="1">
        <v>63.2</v>
      </c>
      <c r="P1776" s="1">
        <v>1.0</v>
      </c>
    </row>
    <row r="1777">
      <c r="A1777" s="1" t="s">
        <v>29</v>
      </c>
      <c r="B1777" s="1" t="s">
        <v>3094</v>
      </c>
      <c r="C1777" s="2" t="s">
        <v>3079</v>
      </c>
      <c r="D1777" s="1" t="s">
        <v>19</v>
      </c>
      <c r="E1777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1777" s="1" t="s">
        <v>232</v>
      </c>
      <c r="G1777" s="1" t="s">
        <v>233</v>
      </c>
      <c r="H1777" s="1" t="s">
        <v>234</v>
      </c>
      <c r="I1777" s="1" t="s">
        <v>16</v>
      </c>
      <c r="J1777" s="1" t="s">
        <v>23</v>
      </c>
      <c r="K1777" s="1" t="s">
        <v>16</v>
      </c>
      <c r="L1777" s="1" t="s">
        <v>16</v>
      </c>
      <c r="M1777" s="1" t="s">
        <v>16</v>
      </c>
      <c r="N1777" s="1" t="s">
        <v>16</v>
      </c>
      <c r="O1777" s="1">
        <v>71.2</v>
      </c>
      <c r="P1777" s="1">
        <v>1.0</v>
      </c>
    </row>
    <row r="1778">
      <c r="A1778" s="1" t="s">
        <v>29</v>
      </c>
      <c r="B1778" s="1" t="s">
        <v>3095</v>
      </c>
      <c r="C1778" s="2" t="s">
        <v>3079</v>
      </c>
      <c r="D1778" s="1" t="s">
        <v>19</v>
      </c>
      <c r="E1778" s="3" t="str">
        <f>HYPERLINK("https://fyndiq.se/produkt/ea83175de5a6496f/", "Samsung Galaxy S21 Ultra - Härdat Glas 9H - Super Kvalitet 3D")</f>
        <v>Samsung Galaxy S21 Ultra - Härdat Glas 9H - Super Kvalitet 3D</v>
      </c>
      <c r="F1778" s="1" t="s">
        <v>403</v>
      </c>
      <c r="G1778" s="1" t="s">
        <v>404</v>
      </c>
      <c r="H1778" s="1" t="s">
        <v>405</v>
      </c>
      <c r="I1778" s="1" t="s">
        <v>16</v>
      </c>
      <c r="J1778" s="1" t="s">
        <v>23</v>
      </c>
      <c r="K1778" s="1" t="s">
        <v>16</v>
      </c>
      <c r="L1778" s="1" t="s">
        <v>16</v>
      </c>
      <c r="M1778" s="1" t="s">
        <v>16</v>
      </c>
      <c r="N1778" s="1" t="s">
        <v>16</v>
      </c>
      <c r="O1778" s="1">
        <v>55.2</v>
      </c>
      <c r="P1778" s="1">
        <v>1.0</v>
      </c>
    </row>
    <row r="1779">
      <c r="A1779" s="1" t="s">
        <v>29</v>
      </c>
      <c r="B1779" s="1" t="s">
        <v>3096</v>
      </c>
      <c r="C1779" s="2" t="s">
        <v>3079</v>
      </c>
      <c r="D1779" s="1" t="s">
        <v>19</v>
      </c>
      <c r="E177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79" s="1" t="s">
        <v>665</v>
      </c>
      <c r="G1779" s="1" t="s">
        <v>666</v>
      </c>
      <c r="H1779" s="1" t="s">
        <v>667</v>
      </c>
      <c r="I1779" s="1" t="s">
        <v>16</v>
      </c>
      <c r="J1779" s="1" t="s">
        <v>23</v>
      </c>
      <c r="K1779" s="1" t="s">
        <v>16</v>
      </c>
      <c r="L1779" s="1" t="s">
        <v>16</v>
      </c>
      <c r="M1779" s="1" t="s">
        <v>16</v>
      </c>
      <c r="N1779" s="1" t="s">
        <v>16</v>
      </c>
      <c r="O1779" s="1">
        <v>63.2</v>
      </c>
      <c r="P1779" s="1">
        <v>1.0</v>
      </c>
    </row>
    <row r="1780">
      <c r="A1780" s="1" t="s">
        <v>29</v>
      </c>
      <c r="B1780" s="1" t="s">
        <v>3097</v>
      </c>
      <c r="C1780" s="2" t="s">
        <v>3079</v>
      </c>
      <c r="D1780" s="1" t="s">
        <v>19</v>
      </c>
      <c r="E178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80" s="1" t="s">
        <v>3098</v>
      </c>
      <c r="G1780" s="1" t="s">
        <v>3099</v>
      </c>
      <c r="H1780" s="1" t="s">
        <v>3100</v>
      </c>
      <c r="I1780" s="1" t="s">
        <v>16</v>
      </c>
      <c r="J1780" s="1" t="s">
        <v>23</v>
      </c>
      <c r="K1780" s="1" t="s">
        <v>16</v>
      </c>
      <c r="L1780" s="1" t="s">
        <v>16</v>
      </c>
      <c r="M1780" s="1" t="s">
        <v>16</v>
      </c>
      <c r="N1780" s="1" t="s">
        <v>16</v>
      </c>
      <c r="O1780" s="1">
        <v>63.2</v>
      </c>
      <c r="P1780" s="1">
        <v>1.0</v>
      </c>
    </row>
    <row r="1781">
      <c r="A1781" s="1" t="s">
        <v>29</v>
      </c>
      <c r="B1781" s="1" t="s">
        <v>3101</v>
      </c>
      <c r="C1781" s="2" t="s">
        <v>3079</v>
      </c>
      <c r="D1781" s="1" t="s">
        <v>19</v>
      </c>
      <c r="E1781" s="3" t="str">
        <f>HYPERLINK("https://fyndiq.se/produkt/c8f918990e9c413a/", "2-Pack SONY XPERIA 10VI Skärmskydd - Härdat Glas 9H - Super kvalitet 3D")</f>
        <v>2-Pack SONY XPERIA 10VI Skärmskydd - Härdat Glas 9H - Super kvalitet 3D</v>
      </c>
      <c r="F1781" s="1" t="s">
        <v>116</v>
      </c>
      <c r="G1781" s="1" t="s">
        <v>117</v>
      </c>
      <c r="H1781" s="1" t="s">
        <v>118</v>
      </c>
      <c r="I1781" s="1" t="s">
        <v>16</v>
      </c>
      <c r="J1781" s="1" t="s">
        <v>23</v>
      </c>
      <c r="K1781" s="1" t="s">
        <v>16</v>
      </c>
      <c r="L1781" s="1" t="s">
        <v>16</v>
      </c>
      <c r="M1781" s="1" t="s">
        <v>16</v>
      </c>
      <c r="N1781" s="1" t="s">
        <v>16</v>
      </c>
      <c r="O1781" s="1">
        <v>71.2</v>
      </c>
      <c r="P1781" s="1">
        <v>1.0</v>
      </c>
    </row>
    <row r="1782">
      <c r="A1782" s="1" t="s">
        <v>29</v>
      </c>
      <c r="B1782" s="1" t="s">
        <v>3102</v>
      </c>
      <c r="C1782" s="2" t="s">
        <v>3079</v>
      </c>
      <c r="D1782" s="1" t="s">
        <v>19</v>
      </c>
      <c r="E1782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782" s="1" t="s">
        <v>3103</v>
      </c>
      <c r="G1782" s="1" t="s">
        <v>3104</v>
      </c>
      <c r="H1782" s="1" t="s">
        <v>3105</v>
      </c>
      <c r="I1782" s="1" t="s">
        <v>16</v>
      </c>
      <c r="J1782" s="1" t="s">
        <v>23</v>
      </c>
      <c r="K1782" s="1" t="s">
        <v>16</v>
      </c>
      <c r="L1782" s="1" t="s">
        <v>16</v>
      </c>
      <c r="M1782" s="1" t="s">
        <v>16</v>
      </c>
      <c r="N1782" s="1" t="s">
        <v>16</v>
      </c>
      <c r="O1782" s="1">
        <v>79.2</v>
      </c>
      <c r="P1782" s="1">
        <v>1.0</v>
      </c>
    </row>
    <row r="1783">
      <c r="A1783" s="1" t="s">
        <v>29</v>
      </c>
      <c r="B1783" s="1" t="s">
        <v>3106</v>
      </c>
      <c r="C1783" s="2" t="s">
        <v>3079</v>
      </c>
      <c r="D1783" s="1" t="s">
        <v>19</v>
      </c>
      <c r="E1783" s="3" t="str">
        <f>HYPERLINK("https://fyndiq.se/produkt/66924f1ff238487e/", "2-Pack GOOGLE PIXEL 7A Skärmskydd - Härdat Glas 9H - Super kvalitet 3D")</f>
        <v>2-Pack GOOGLE PIXEL 7A Skärmskydd - Härdat Glas 9H - Super kvalitet 3D</v>
      </c>
      <c r="F1783" s="1" t="s">
        <v>315</v>
      </c>
      <c r="G1783" s="1" t="s">
        <v>316</v>
      </c>
      <c r="H1783" s="1" t="s">
        <v>317</v>
      </c>
      <c r="I1783" s="1" t="s">
        <v>16</v>
      </c>
      <c r="J1783" s="1" t="s">
        <v>23</v>
      </c>
      <c r="K1783" s="1" t="s">
        <v>16</v>
      </c>
      <c r="L1783" s="1" t="s">
        <v>16</v>
      </c>
      <c r="M1783" s="1" t="s">
        <v>16</v>
      </c>
      <c r="N1783" s="1" t="s">
        <v>16</v>
      </c>
      <c r="O1783" s="1">
        <v>63.2</v>
      </c>
      <c r="P1783" s="1">
        <v>1.0</v>
      </c>
    </row>
    <row r="1784">
      <c r="A1784" s="1" t="s">
        <v>29</v>
      </c>
      <c r="B1784" s="1" t="s">
        <v>3107</v>
      </c>
      <c r="C1784" s="2" t="s">
        <v>3079</v>
      </c>
      <c r="D1784" s="1" t="s">
        <v>19</v>
      </c>
      <c r="E1784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784" s="1" t="s">
        <v>447</v>
      </c>
      <c r="G1784" s="1" t="s">
        <v>448</v>
      </c>
      <c r="H1784" s="1" t="s">
        <v>449</v>
      </c>
      <c r="I1784" s="1" t="s">
        <v>16</v>
      </c>
      <c r="J1784" s="1" t="s">
        <v>23</v>
      </c>
      <c r="K1784" s="1" t="s">
        <v>16</v>
      </c>
      <c r="L1784" s="1" t="s">
        <v>16</v>
      </c>
      <c r="M1784" s="1" t="s">
        <v>16</v>
      </c>
      <c r="N1784" s="1" t="s">
        <v>16</v>
      </c>
      <c r="O1784" s="1">
        <v>63.2</v>
      </c>
      <c r="P1784" s="1">
        <v>1.0</v>
      </c>
    </row>
    <row r="1785">
      <c r="A1785" s="1" t="s">
        <v>29</v>
      </c>
      <c r="B1785" s="1" t="s">
        <v>3108</v>
      </c>
      <c r="C1785" s="2" t="s">
        <v>3079</v>
      </c>
      <c r="D1785" s="1" t="s">
        <v>19</v>
      </c>
      <c r="E178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785" s="1" t="s">
        <v>258</v>
      </c>
      <c r="G1785" s="1" t="s">
        <v>259</v>
      </c>
      <c r="H1785" s="1" t="s">
        <v>260</v>
      </c>
      <c r="I1785" s="1" t="s">
        <v>16</v>
      </c>
      <c r="J1785" s="1" t="s">
        <v>23</v>
      </c>
      <c r="K1785" s="1" t="s">
        <v>16</v>
      </c>
      <c r="L1785" s="1" t="s">
        <v>16</v>
      </c>
      <c r="M1785" s="1" t="s">
        <v>16</v>
      </c>
      <c r="N1785" s="1" t="s">
        <v>16</v>
      </c>
      <c r="O1785" s="1">
        <v>63.2</v>
      </c>
      <c r="P1785" s="1">
        <v>1.0</v>
      </c>
    </row>
    <row r="1786">
      <c r="A1786" s="1" t="s">
        <v>29</v>
      </c>
      <c r="B1786" s="1" t="s">
        <v>3109</v>
      </c>
      <c r="C1786" s="2" t="s">
        <v>3079</v>
      </c>
      <c r="D1786" s="1" t="s">
        <v>19</v>
      </c>
      <c r="E1786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1786" s="1" t="s">
        <v>2685</v>
      </c>
      <c r="G1786" s="1" t="s">
        <v>2686</v>
      </c>
      <c r="H1786" s="1" t="s">
        <v>2687</v>
      </c>
      <c r="I1786" s="1" t="s">
        <v>16</v>
      </c>
      <c r="J1786" s="1" t="s">
        <v>23</v>
      </c>
      <c r="K1786" s="1" t="s">
        <v>16</v>
      </c>
      <c r="L1786" s="1" t="s">
        <v>16</v>
      </c>
      <c r="M1786" s="1" t="s">
        <v>16</v>
      </c>
      <c r="N1786" s="1" t="s">
        <v>16</v>
      </c>
      <c r="O1786" s="1">
        <v>63.2</v>
      </c>
      <c r="P1786" s="1">
        <v>1.0</v>
      </c>
    </row>
    <row r="1787">
      <c r="A1787" s="1" t="s">
        <v>29</v>
      </c>
      <c r="B1787" s="1" t="s">
        <v>3110</v>
      </c>
      <c r="C1787" s="2" t="s">
        <v>3079</v>
      </c>
      <c r="D1787" s="1" t="s">
        <v>19</v>
      </c>
      <c r="E178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87" s="1" t="s">
        <v>599</v>
      </c>
      <c r="G1787" s="1" t="s">
        <v>600</v>
      </c>
      <c r="H1787" s="1" t="s">
        <v>601</v>
      </c>
      <c r="I1787" s="1" t="s">
        <v>16</v>
      </c>
      <c r="J1787" s="1" t="s">
        <v>23</v>
      </c>
      <c r="K1787" s="1" t="s">
        <v>16</v>
      </c>
      <c r="L1787" s="1" t="s">
        <v>16</v>
      </c>
      <c r="M1787" s="1" t="s">
        <v>16</v>
      </c>
      <c r="N1787" s="1" t="s">
        <v>16</v>
      </c>
      <c r="O1787" s="1">
        <v>71.2</v>
      </c>
      <c r="P1787" s="1">
        <v>1.0</v>
      </c>
    </row>
    <row r="1788">
      <c r="A1788" s="1" t="s">
        <v>29</v>
      </c>
      <c r="B1788" s="1" t="s">
        <v>3111</v>
      </c>
      <c r="C1788" s="2" t="s">
        <v>3079</v>
      </c>
      <c r="D1788" s="1" t="s">
        <v>19</v>
      </c>
      <c r="E1788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1788" s="1" t="s">
        <v>3112</v>
      </c>
      <c r="G1788" s="1" t="s">
        <v>3113</v>
      </c>
      <c r="H1788" s="1" t="s">
        <v>3114</v>
      </c>
      <c r="I1788" s="1" t="s">
        <v>16</v>
      </c>
      <c r="J1788" s="1" t="s">
        <v>23</v>
      </c>
      <c r="K1788" s="1" t="s">
        <v>16</v>
      </c>
      <c r="L1788" s="1" t="s">
        <v>16</v>
      </c>
      <c r="M1788" s="1" t="s">
        <v>16</v>
      </c>
      <c r="N1788" s="1" t="s">
        <v>16</v>
      </c>
      <c r="O1788" s="1">
        <v>63.2</v>
      </c>
      <c r="P1788" s="1">
        <v>1.0</v>
      </c>
    </row>
    <row r="1789">
      <c r="A1789" s="1" t="s">
        <v>29</v>
      </c>
      <c r="B1789" s="1" t="s">
        <v>3115</v>
      </c>
      <c r="C1789" s="2" t="s">
        <v>3079</v>
      </c>
      <c r="D1789" s="1" t="s">
        <v>19</v>
      </c>
      <c r="E178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789" s="1" t="s">
        <v>258</v>
      </c>
      <c r="G1789" s="1" t="s">
        <v>259</v>
      </c>
      <c r="H1789" s="1" t="s">
        <v>260</v>
      </c>
      <c r="I1789" s="1" t="s">
        <v>16</v>
      </c>
      <c r="J1789" s="1" t="s">
        <v>23</v>
      </c>
      <c r="K1789" s="1" t="s">
        <v>16</v>
      </c>
      <c r="L1789" s="1" t="s">
        <v>16</v>
      </c>
      <c r="M1789" s="1" t="s">
        <v>16</v>
      </c>
      <c r="N1789" s="1" t="s">
        <v>16</v>
      </c>
      <c r="O1789" s="1">
        <v>63.2</v>
      </c>
      <c r="P1789" s="1">
        <v>1.0</v>
      </c>
    </row>
    <row r="1790">
      <c r="A1790" s="1" t="s">
        <v>29</v>
      </c>
      <c r="B1790" s="1" t="s">
        <v>3116</v>
      </c>
      <c r="C1790" s="2" t="s">
        <v>3079</v>
      </c>
      <c r="D1790" s="1" t="s">
        <v>19</v>
      </c>
      <c r="E1790" s="3" t="str">
        <f>HYPERLINK("https://fyndiq.se/produkt/b96aad9902754ebc/", "2-Pack Samsung S23 FE - 9H Härdat Glass - Super Kvalitet 3D")</f>
        <v>2-Pack Samsung S23 FE - 9H Härdat Glass - Super Kvalitet 3D</v>
      </c>
      <c r="F1790" s="1" t="s">
        <v>67</v>
      </c>
      <c r="G1790" s="1" t="s">
        <v>68</v>
      </c>
      <c r="H1790" s="1" t="s">
        <v>69</v>
      </c>
      <c r="I1790" s="1" t="s">
        <v>16</v>
      </c>
      <c r="J1790" s="1" t="s">
        <v>23</v>
      </c>
      <c r="K1790" s="1" t="s">
        <v>16</v>
      </c>
      <c r="L1790" s="1" t="s">
        <v>16</v>
      </c>
      <c r="M1790" s="1" t="s">
        <v>16</v>
      </c>
      <c r="N1790" s="1" t="s">
        <v>16</v>
      </c>
      <c r="O1790" s="1">
        <v>63.2</v>
      </c>
      <c r="P1790" s="1">
        <v>1.0</v>
      </c>
    </row>
    <row r="1791">
      <c r="A1791" s="1" t="s">
        <v>29</v>
      </c>
      <c r="B1791" s="1" t="s">
        <v>3117</v>
      </c>
      <c r="C1791" s="2" t="s">
        <v>3079</v>
      </c>
      <c r="D1791" s="1" t="s">
        <v>19</v>
      </c>
      <c r="E179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791" s="1" t="s">
        <v>103</v>
      </c>
      <c r="G1791" s="1" t="s">
        <v>104</v>
      </c>
      <c r="H1791" s="1" t="s">
        <v>105</v>
      </c>
      <c r="I1791" s="1" t="s">
        <v>16</v>
      </c>
      <c r="J1791" s="1" t="s">
        <v>23</v>
      </c>
      <c r="K1791" s="1" t="s">
        <v>16</v>
      </c>
      <c r="L1791" s="1" t="s">
        <v>16</v>
      </c>
      <c r="M1791" s="1" t="s">
        <v>16</v>
      </c>
      <c r="N1791" s="1" t="s">
        <v>16</v>
      </c>
      <c r="O1791" s="1">
        <v>63.2</v>
      </c>
      <c r="P1791" s="1">
        <v>1.0</v>
      </c>
    </row>
    <row r="1792">
      <c r="A1792" s="1" t="s">
        <v>29</v>
      </c>
      <c r="B1792" s="1" t="s">
        <v>3118</v>
      </c>
      <c r="C1792" s="2" t="s">
        <v>3079</v>
      </c>
      <c r="D1792" s="1" t="s">
        <v>19</v>
      </c>
      <c r="E179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92" s="1" t="s">
        <v>204</v>
      </c>
      <c r="G1792" s="1" t="s">
        <v>205</v>
      </c>
      <c r="H1792" s="1" t="s">
        <v>206</v>
      </c>
      <c r="I1792" s="1" t="s">
        <v>16</v>
      </c>
      <c r="J1792" s="1" t="s">
        <v>23</v>
      </c>
      <c r="K1792" s="1" t="s">
        <v>16</v>
      </c>
      <c r="L1792" s="1" t="s">
        <v>16</v>
      </c>
      <c r="M1792" s="1" t="s">
        <v>16</v>
      </c>
      <c r="N1792" s="1" t="s">
        <v>16</v>
      </c>
      <c r="O1792" s="1">
        <v>71.2</v>
      </c>
      <c r="P1792" s="1">
        <v>1.0</v>
      </c>
    </row>
    <row r="1793">
      <c r="A1793" s="1" t="s">
        <v>29</v>
      </c>
      <c r="B1793" s="1" t="s">
        <v>3119</v>
      </c>
      <c r="C1793" s="2" t="s">
        <v>3079</v>
      </c>
      <c r="D1793" s="1" t="s">
        <v>19</v>
      </c>
      <c r="E1793" s="3" t="str">
        <f>HYPERLINK("https://fyndiq.se/produkt/522bc650c0dc4c96/", "2 Pack - Samsung S20 Ultra - Härdat glas 9H - Top kvalitet 3D")</f>
        <v>2 Pack - Samsung S20 Ultra - Härdat glas 9H - Top kvalitet 3D</v>
      </c>
      <c r="F1793" s="1" t="s">
        <v>287</v>
      </c>
      <c r="G1793" s="1" t="s">
        <v>288</v>
      </c>
      <c r="H1793" s="1" t="s">
        <v>289</v>
      </c>
      <c r="I1793" s="1" t="s">
        <v>16</v>
      </c>
      <c r="J1793" s="1" t="s">
        <v>23</v>
      </c>
      <c r="K1793" s="1" t="s">
        <v>16</v>
      </c>
      <c r="L1793" s="1" t="s">
        <v>16</v>
      </c>
      <c r="M1793" s="1" t="s">
        <v>16</v>
      </c>
      <c r="N1793" s="1" t="s">
        <v>16</v>
      </c>
      <c r="O1793" s="1">
        <v>63.2</v>
      </c>
      <c r="P1793" s="1">
        <v>1.0</v>
      </c>
    </row>
    <row r="1794">
      <c r="A1794" s="1" t="s">
        <v>29</v>
      </c>
      <c r="B1794" s="1" t="s">
        <v>3120</v>
      </c>
      <c r="C1794" s="2" t="s">
        <v>3079</v>
      </c>
      <c r="D1794" s="1" t="s">
        <v>19</v>
      </c>
      <c r="E1794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94" s="1" t="s">
        <v>3098</v>
      </c>
      <c r="G1794" s="1" t="s">
        <v>3099</v>
      </c>
      <c r="H1794" s="1" t="s">
        <v>3100</v>
      </c>
      <c r="I1794" s="1" t="s">
        <v>16</v>
      </c>
      <c r="J1794" s="1" t="s">
        <v>23</v>
      </c>
      <c r="K1794" s="1" t="s">
        <v>16</v>
      </c>
      <c r="L1794" s="1" t="s">
        <v>16</v>
      </c>
      <c r="M1794" s="1" t="s">
        <v>16</v>
      </c>
      <c r="N1794" s="1" t="s">
        <v>16</v>
      </c>
      <c r="O1794" s="1">
        <v>63.2</v>
      </c>
      <c r="P1794" s="1">
        <v>1.0</v>
      </c>
    </row>
    <row r="1795">
      <c r="A1795" s="1" t="s">
        <v>29</v>
      </c>
      <c r="B1795" s="1" t="s">
        <v>3121</v>
      </c>
      <c r="C1795" s="2" t="s">
        <v>3079</v>
      </c>
      <c r="D1795" s="1" t="s">
        <v>19</v>
      </c>
      <c r="E1795" s="3" t="str">
        <f>HYPERLINK("https://fyndiq.se/produkt/13e76851ca504320/", "2-Pack Samsung Galaxy S22 Ultra - Härdat glas 9H - Top kvalitet")</f>
        <v>2-Pack Samsung Galaxy S22 Ultra - Härdat glas 9H - Top kvalitet</v>
      </c>
      <c r="F1795" s="1" t="s">
        <v>140</v>
      </c>
      <c r="G1795" s="1" t="s">
        <v>141</v>
      </c>
      <c r="H1795" s="1" t="s">
        <v>142</v>
      </c>
      <c r="I1795" s="1" t="s">
        <v>16</v>
      </c>
      <c r="J1795" s="1" t="s">
        <v>23</v>
      </c>
      <c r="K1795" s="1" t="s">
        <v>16</v>
      </c>
      <c r="L1795" s="1" t="s">
        <v>16</v>
      </c>
      <c r="M1795" s="1" t="s">
        <v>16</v>
      </c>
      <c r="N1795" s="1" t="s">
        <v>16</v>
      </c>
      <c r="O1795" s="1">
        <v>63.2</v>
      </c>
      <c r="P1795" s="1">
        <v>1.0</v>
      </c>
    </row>
    <row r="1796">
      <c r="A1796" s="1" t="s">
        <v>29</v>
      </c>
      <c r="B1796" s="1" t="s">
        <v>3122</v>
      </c>
      <c r="C1796" s="2" t="s">
        <v>3079</v>
      </c>
      <c r="D1796" s="1" t="s">
        <v>19</v>
      </c>
      <c r="E1796" s="3" t="str">
        <f>HYPERLINK("https://fyndiq.se/produkt/c745c55ca3af45fb/", "Skärmskydd IPhone 11 / XR - 3D härdat glas - hög kvalitet")</f>
        <v>Skärmskydd IPhone 11 / XR - 3D härdat glas - hög kvalitet</v>
      </c>
      <c r="F1796" s="1" t="s">
        <v>2222</v>
      </c>
      <c r="G1796" s="1" t="s">
        <v>2223</v>
      </c>
      <c r="H1796" s="1" t="s">
        <v>2224</v>
      </c>
      <c r="I1796" s="1" t="s">
        <v>16</v>
      </c>
      <c r="J1796" s="1" t="s">
        <v>23</v>
      </c>
      <c r="K1796" s="1" t="s">
        <v>16</v>
      </c>
      <c r="L1796" s="1" t="s">
        <v>16</v>
      </c>
      <c r="M1796" s="1" t="s">
        <v>16</v>
      </c>
      <c r="N1796" s="1" t="s">
        <v>16</v>
      </c>
      <c r="O1796" s="1">
        <v>47.2</v>
      </c>
      <c r="P1796" s="1">
        <v>1.0</v>
      </c>
    </row>
    <row r="1797">
      <c r="A1797" s="1" t="s">
        <v>29</v>
      </c>
      <c r="B1797" s="1" t="s">
        <v>3123</v>
      </c>
      <c r="C1797" s="2" t="s">
        <v>3079</v>
      </c>
      <c r="D1797" s="1" t="s">
        <v>19</v>
      </c>
      <c r="E1797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1797" s="1" t="s">
        <v>302</v>
      </c>
      <c r="G1797" s="1" t="s">
        <v>303</v>
      </c>
      <c r="H1797" s="1" t="s">
        <v>304</v>
      </c>
      <c r="I1797" s="1" t="s">
        <v>16</v>
      </c>
      <c r="J1797" s="1" t="s">
        <v>23</v>
      </c>
      <c r="K1797" s="1" t="s">
        <v>16</v>
      </c>
      <c r="L1797" s="1" t="s">
        <v>16</v>
      </c>
      <c r="M1797" s="1" t="s">
        <v>16</v>
      </c>
      <c r="N1797" s="1" t="s">
        <v>16</v>
      </c>
      <c r="O1797" s="1">
        <v>63.2</v>
      </c>
      <c r="P1797" s="1">
        <v>1.0</v>
      </c>
    </row>
    <row r="1798">
      <c r="A1798" s="1" t="s">
        <v>29</v>
      </c>
      <c r="B1798" s="1" t="s">
        <v>3124</v>
      </c>
      <c r="C1798" s="2" t="s">
        <v>3079</v>
      </c>
      <c r="D1798" s="1" t="s">
        <v>19</v>
      </c>
      <c r="E1798" s="3" t="str">
        <f>HYPERLINK("https://fyndiq.se/produkt/f2c164e932234570/", "2-Pack HUAWEI P30 PRO Skärmskydd - Härdat Glas 9H - Super kvalitet 3D")</f>
        <v>2-Pack HUAWEI P30 PRO Skärmskydd - Härdat Glas 9H - Super kvalitet 3D</v>
      </c>
      <c r="F1798" s="1" t="s">
        <v>267</v>
      </c>
      <c r="G1798" s="1" t="s">
        <v>268</v>
      </c>
      <c r="H1798" s="1" t="s">
        <v>269</v>
      </c>
      <c r="I1798" s="1" t="s">
        <v>16</v>
      </c>
      <c r="J1798" s="1" t="s">
        <v>23</v>
      </c>
      <c r="K1798" s="1" t="s">
        <v>16</v>
      </c>
      <c r="L1798" s="1" t="s">
        <v>16</v>
      </c>
      <c r="M1798" s="1" t="s">
        <v>16</v>
      </c>
      <c r="N1798" s="1" t="s">
        <v>16</v>
      </c>
      <c r="O1798" s="1">
        <v>63.2</v>
      </c>
      <c r="P1798" s="1">
        <v>1.0</v>
      </c>
    </row>
    <row r="1799">
      <c r="A1799" s="1" t="s">
        <v>29</v>
      </c>
      <c r="B1799" s="1" t="s">
        <v>3125</v>
      </c>
      <c r="C1799" s="2" t="s">
        <v>3079</v>
      </c>
      <c r="D1799" s="1" t="s">
        <v>19</v>
      </c>
      <c r="E1799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799" s="1" t="s">
        <v>1039</v>
      </c>
      <c r="G1799" s="1" t="s">
        <v>1040</v>
      </c>
      <c r="H1799" s="1" t="s">
        <v>1041</v>
      </c>
      <c r="I1799" s="1" t="s">
        <v>16</v>
      </c>
      <c r="J1799" s="1" t="s">
        <v>23</v>
      </c>
      <c r="K1799" s="1" t="s">
        <v>16</v>
      </c>
      <c r="L1799" s="1" t="s">
        <v>16</v>
      </c>
      <c r="M1799" s="1" t="s">
        <v>16</v>
      </c>
      <c r="N1799" s="1" t="s">
        <v>16</v>
      </c>
      <c r="O1799" s="1">
        <v>63.2</v>
      </c>
      <c r="P1799" s="1">
        <v>1.0</v>
      </c>
    </row>
    <row r="1800">
      <c r="A1800" s="1" t="s">
        <v>29</v>
      </c>
      <c r="B1800" s="1" t="s">
        <v>3126</v>
      </c>
      <c r="C1800" s="2" t="s">
        <v>3079</v>
      </c>
      <c r="D1800" s="1" t="s">
        <v>19</v>
      </c>
      <c r="E1800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1800" s="1" t="s">
        <v>1408</v>
      </c>
      <c r="G1800" s="1" t="s">
        <v>1409</v>
      </c>
      <c r="H1800" s="1" t="s">
        <v>1410</v>
      </c>
      <c r="I1800" s="1" t="s">
        <v>16</v>
      </c>
      <c r="J1800" s="1" t="s">
        <v>23</v>
      </c>
      <c r="K1800" s="1" t="s">
        <v>16</v>
      </c>
      <c r="L1800" s="1" t="s">
        <v>16</v>
      </c>
      <c r="M1800" s="1" t="s">
        <v>16</v>
      </c>
      <c r="N1800" s="1" t="s">
        <v>16</v>
      </c>
      <c r="O1800" s="1">
        <v>63.2</v>
      </c>
      <c r="P1800" s="1">
        <v>1.0</v>
      </c>
    </row>
    <row r="1801">
      <c r="A1801" s="1" t="s">
        <v>29</v>
      </c>
      <c r="B1801" s="1" t="s">
        <v>3127</v>
      </c>
      <c r="C1801" s="2" t="s">
        <v>3079</v>
      </c>
      <c r="D1801" s="1" t="s">
        <v>19</v>
      </c>
      <c r="E1801" s="3" t="str">
        <f>HYPERLINK("https://fyndiq.se/produkt/66924f1ff238487e/", "2-Pack GOOGLE PIXEL 7A Skärmskydd - Härdat Glas 9H - Super kvalitet 3D")</f>
        <v>2-Pack GOOGLE PIXEL 7A Skärmskydd - Härdat Glas 9H - Super kvalitet 3D</v>
      </c>
      <c r="F1801" s="1" t="s">
        <v>315</v>
      </c>
      <c r="G1801" s="1" t="s">
        <v>316</v>
      </c>
      <c r="H1801" s="1" t="s">
        <v>317</v>
      </c>
      <c r="I1801" s="1" t="s">
        <v>16</v>
      </c>
      <c r="J1801" s="1" t="s">
        <v>23</v>
      </c>
      <c r="K1801" s="1" t="s">
        <v>16</v>
      </c>
      <c r="L1801" s="1" t="s">
        <v>16</v>
      </c>
      <c r="M1801" s="1" t="s">
        <v>16</v>
      </c>
      <c r="N1801" s="1" t="s">
        <v>16</v>
      </c>
      <c r="O1801" s="1">
        <v>63.2</v>
      </c>
      <c r="P1801" s="1">
        <v>1.0</v>
      </c>
    </row>
    <row r="1802">
      <c r="A1802" s="1" t="s">
        <v>29</v>
      </c>
      <c r="B1802" s="1" t="s">
        <v>3128</v>
      </c>
      <c r="C1802" s="2" t="s">
        <v>3079</v>
      </c>
      <c r="D1802" s="1" t="s">
        <v>19</v>
      </c>
      <c r="E1802" s="3" t="str">
        <f>HYPERLINK("https://fyndiq.se/produkt/bc024a13b1494eae/", "2-Pack Samsung A35 Skärmskydd i Härdat Glas")</f>
        <v>2-Pack Samsung A35 Skärmskydd i Härdat Glas</v>
      </c>
      <c r="F1802" s="1" t="s">
        <v>1267</v>
      </c>
      <c r="G1802" s="1" t="s">
        <v>1268</v>
      </c>
      <c r="H1802" s="1" t="s">
        <v>1269</v>
      </c>
      <c r="I1802" s="1" t="s">
        <v>16</v>
      </c>
      <c r="J1802" s="1" t="s">
        <v>23</v>
      </c>
      <c r="K1802" s="1" t="s">
        <v>16</v>
      </c>
      <c r="L1802" s="1" t="s">
        <v>16</v>
      </c>
      <c r="M1802" s="1" t="s">
        <v>16</v>
      </c>
      <c r="N1802" s="1" t="s">
        <v>16</v>
      </c>
      <c r="O1802" s="1">
        <v>63.2</v>
      </c>
      <c r="P1802" s="1">
        <v>1.0</v>
      </c>
    </row>
    <row r="1803">
      <c r="A1803" s="1" t="s">
        <v>29</v>
      </c>
      <c r="B1803" s="1" t="s">
        <v>3129</v>
      </c>
      <c r="C1803" s="2" t="s">
        <v>3079</v>
      </c>
      <c r="D1803" s="1" t="s">
        <v>19</v>
      </c>
      <c r="E1803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1803" s="1" t="s">
        <v>563</v>
      </c>
      <c r="G1803" s="1" t="s">
        <v>564</v>
      </c>
      <c r="H1803" s="1" t="s">
        <v>565</v>
      </c>
      <c r="I1803" s="1" t="s">
        <v>1311</v>
      </c>
      <c r="J1803" s="1" t="s">
        <v>9</v>
      </c>
      <c r="K1803" s="2" t="s">
        <v>2221</v>
      </c>
      <c r="L1803" s="1" t="s">
        <v>2650</v>
      </c>
      <c r="M1803" s="1" t="s">
        <v>16</v>
      </c>
      <c r="N1803" s="1" t="s">
        <v>16</v>
      </c>
      <c r="O1803" s="1">
        <v>87.2</v>
      </c>
      <c r="P1803" s="1">
        <v>1.0</v>
      </c>
    </row>
    <row r="1804">
      <c r="A1804" s="1" t="s">
        <v>29</v>
      </c>
      <c r="B1804" s="1" t="s">
        <v>3130</v>
      </c>
      <c r="C1804" s="2" t="s">
        <v>3079</v>
      </c>
      <c r="D1804" s="1" t="s">
        <v>19</v>
      </c>
      <c r="E1804" s="3" t="str">
        <f>HYPERLINK("https://fyndiq.se/produkt/7bfe4070453c4ad0/", "2 Pack Samsung Galaxy Note 8 - Härdat glas 9H -Super kvalitet 3D")</f>
        <v>2 Pack Samsung Galaxy Note 8 - Härdat glas 9H -Super kvalitet 3D</v>
      </c>
      <c r="F1804" s="1" t="s">
        <v>3131</v>
      </c>
      <c r="G1804" s="1" t="s">
        <v>3132</v>
      </c>
      <c r="H1804" s="1" t="s">
        <v>3133</v>
      </c>
      <c r="I1804" s="1" t="s">
        <v>16</v>
      </c>
      <c r="J1804" s="1" t="s">
        <v>23</v>
      </c>
      <c r="K1804" s="1" t="s">
        <v>16</v>
      </c>
      <c r="L1804" s="1" t="s">
        <v>16</v>
      </c>
      <c r="M1804" s="1" t="s">
        <v>16</v>
      </c>
      <c r="N1804" s="1" t="s">
        <v>16</v>
      </c>
      <c r="O1804" s="1">
        <v>63.2</v>
      </c>
      <c r="P1804" s="1">
        <v>1.0</v>
      </c>
    </row>
    <row r="1805">
      <c r="A1805" s="1" t="s">
        <v>29</v>
      </c>
      <c r="B1805" s="1" t="s">
        <v>3134</v>
      </c>
      <c r="C1805" s="2" t="s">
        <v>3079</v>
      </c>
      <c r="D1805" s="1" t="s">
        <v>19</v>
      </c>
      <c r="E1805" s="3" t="str">
        <f>HYPERLINK("https://fyndiq.se/produkt/5d384cc8795744b0/", "2-Pack Samsung A55 Skärmskydd i Härdat Glas")</f>
        <v>2-Pack Samsung A55 Skärmskydd i Härdat Glas</v>
      </c>
      <c r="F1805" s="1" t="s">
        <v>191</v>
      </c>
      <c r="G1805" s="1" t="s">
        <v>192</v>
      </c>
      <c r="H1805" s="1" t="s">
        <v>193</v>
      </c>
      <c r="I1805" s="1" t="s">
        <v>16</v>
      </c>
      <c r="J1805" s="1" t="s">
        <v>23</v>
      </c>
      <c r="K1805" s="1" t="s">
        <v>16</v>
      </c>
      <c r="L1805" s="1" t="s">
        <v>16</v>
      </c>
      <c r="M1805" s="1" t="s">
        <v>16</v>
      </c>
      <c r="N1805" s="1" t="s">
        <v>16</v>
      </c>
      <c r="O1805" s="1">
        <v>63.2</v>
      </c>
      <c r="P1805" s="1">
        <v>1.0</v>
      </c>
    </row>
    <row r="1806">
      <c r="A1806" s="1" t="s">
        <v>29</v>
      </c>
      <c r="B1806" s="1" t="s">
        <v>3135</v>
      </c>
      <c r="C1806" s="2" t="s">
        <v>3079</v>
      </c>
      <c r="D1806" s="1" t="s">
        <v>19</v>
      </c>
      <c r="E1806" s="3" t="str">
        <f>HYPERLINK("https://fyndiq.se/produkt/4cb72a2806444556/", "2 PACK Motorola Moto G51 - Härdat Glas 9H -Super kvalitet 3D")</f>
        <v>2 PACK Motorola Moto G51 - Härdat Glas 9H -Super kvalitet 3D</v>
      </c>
      <c r="F1806" s="1" t="s">
        <v>1187</v>
      </c>
      <c r="G1806" s="1" t="s">
        <v>1188</v>
      </c>
      <c r="H1806" s="1" t="s">
        <v>1189</v>
      </c>
      <c r="I1806" s="1" t="s">
        <v>16</v>
      </c>
      <c r="J1806" s="1" t="s">
        <v>23</v>
      </c>
      <c r="K1806" s="1" t="s">
        <v>16</v>
      </c>
      <c r="L1806" s="1" t="s">
        <v>16</v>
      </c>
      <c r="M1806" s="1" t="s">
        <v>16</v>
      </c>
      <c r="N1806" s="1" t="s">
        <v>16</v>
      </c>
      <c r="O1806" s="1">
        <v>63.2</v>
      </c>
      <c r="P1806" s="1">
        <v>1.0</v>
      </c>
    </row>
    <row r="1807">
      <c r="A1807" s="1" t="s">
        <v>29</v>
      </c>
      <c r="B1807" s="1" t="s">
        <v>3136</v>
      </c>
      <c r="C1807" s="2" t="s">
        <v>3079</v>
      </c>
      <c r="D1807" s="1" t="s">
        <v>19</v>
      </c>
      <c r="E1807" s="3" t="str">
        <f>HYPERLINK("https://fyndiq.se/produkt/bc024a13b1494eae/", "2-Pack Samsung A35 Skärmskydd i Härdat Glas")</f>
        <v>2-Pack Samsung A35 Skärmskydd i Härdat Glas</v>
      </c>
      <c r="F1807" s="1" t="s">
        <v>1267</v>
      </c>
      <c r="G1807" s="1" t="s">
        <v>1268</v>
      </c>
      <c r="H1807" s="1" t="s">
        <v>1269</v>
      </c>
      <c r="I1807" s="1" t="s">
        <v>16</v>
      </c>
      <c r="J1807" s="1" t="s">
        <v>23</v>
      </c>
      <c r="K1807" s="1" t="s">
        <v>16</v>
      </c>
      <c r="L1807" s="1" t="s">
        <v>16</v>
      </c>
      <c r="M1807" s="1" t="s">
        <v>16</v>
      </c>
      <c r="N1807" s="1" t="s">
        <v>16</v>
      </c>
      <c r="O1807" s="1">
        <v>63.2</v>
      </c>
      <c r="P1807" s="1">
        <v>1.0</v>
      </c>
    </row>
    <row r="1808">
      <c r="A1808" s="1" t="s">
        <v>29</v>
      </c>
      <c r="B1808" s="1" t="s">
        <v>3137</v>
      </c>
      <c r="C1808" s="2" t="s">
        <v>3079</v>
      </c>
      <c r="D1808" s="1" t="s">
        <v>19</v>
      </c>
      <c r="E1808" s="3" t="str">
        <f>HYPERLINK("https://fyndiq.se/produkt/dfe28e565d2e4c8d/", "2 Pack Samsung S21 FE - 9H Härdat Glass - Super Kvalitet 3D")</f>
        <v>2 Pack Samsung S21 FE - 9H Härdat Glass - Super Kvalitet 3D</v>
      </c>
      <c r="F1808" s="1" t="s">
        <v>276</v>
      </c>
      <c r="G1808" s="1" t="s">
        <v>277</v>
      </c>
      <c r="H1808" s="1" t="s">
        <v>278</v>
      </c>
      <c r="I1808" s="1" t="s">
        <v>16</v>
      </c>
      <c r="J1808" s="1" t="s">
        <v>23</v>
      </c>
      <c r="K1808" s="1" t="s">
        <v>16</v>
      </c>
      <c r="L1808" s="1" t="s">
        <v>16</v>
      </c>
      <c r="M1808" s="1" t="s">
        <v>16</v>
      </c>
      <c r="N1808" s="1" t="s">
        <v>16</v>
      </c>
      <c r="O1808" s="1">
        <v>63.2</v>
      </c>
      <c r="P1808" s="1">
        <v>1.0</v>
      </c>
    </row>
    <row r="1809">
      <c r="A1809" s="1" t="s">
        <v>29</v>
      </c>
      <c r="B1809" s="1" t="s">
        <v>3138</v>
      </c>
      <c r="C1809" s="2" t="s">
        <v>3079</v>
      </c>
      <c r="D1809" s="1" t="s">
        <v>19</v>
      </c>
      <c r="E1809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809" s="1" t="s">
        <v>1039</v>
      </c>
      <c r="G1809" s="1" t="s">
        <v>1040</v>
      </c>
      <c r="H1809" s="1" t="s">
        <v>1041</v>
      </c>
      <c r="I1809" s="1" t="s">
        <v>16</v>
      </c>
      <c r="J1809" s="1" t="s">
        <v>23</v>
      </c>
      <c r="K1809" s="1" t="s">
        <v>16</v>
      </c>
      <c r="L1809" s="1" t="s">
        <v>16</v>
      </c>
      <c r="M1809" s="1" t="s">
        <v>16</v>
      </c>
      <c r="N1809" s="1" t="s">
        <v>16</v>
      </c>
      <c r="O1809" s="1">
        <v>63.2</v>
      </c>
      <c r="P1809" s="1">
        <v>1.0</v>
      </c>
    </row>
    <row r="1810">
      <c r="A1810" s="1" t="s">
        <v>29</v>
      </c>
      <c r="B1810" s="1" t="s">
        <v>3139</v>
      </c>
      <c r="C1810" s="2" t="s">
        <v>3079</v>
      </c>
      <c r="D1810" s="1" t="s">
        <v>19</v>
      </c>
      <c r="E1810" s="3" t="str">
        <f t="shared" ref="E1810:E1811" si="20">HYPERLINK("https://fyndiq.se/produkt/1680a3aea19a4558/", "2-Pack Samsung S20 Skärmskydd - Härdat Glas 9H - Super kvalitet 3D")</f>
        <v>2-Pack Samsung S20 Skärmskydd - Härdat Glas 9H - Super kvalitet 3D</v>
      </c>
      <c r="F1810" s="1" t="s">
        <v>755</v>
      </c>
      <c r="G1810" s="1" t="s">
        <v>756</v>
      </c>
      <c r="H1810" s="1" t="s">
        <v>757</v>
      </c>
      <c r="I1810" s="1" t="s">
        <v>16</v>
      </c>
      <c r="J1810" s="1" t="s">
        <v>23</v>
      </c>
      <c r="K1810" s="1" t="s">
        <v>16</v>
      </c>
      <c r="L1810" s="1" t="s">
        <v>16</v>
      </c>
      <c r="M1810" s="1" t="s">
        <v>16</v>
      </c>
      <c r="N1810" s="1" t="s">
        <v>16</v>
      </c>
      <c r="O1810" s="1">
        <v>63.2</v>
      </c>
      <c r="P1810" s="1">
        <v>1.0</v>
      </c>
    </row>
    <row r="1811">
      <c r="A1811" s="1" t="s">
        <v>29</v>
      </c>
      <c r="B1811" s="1" t="s">
        <v>3140</v>
      </c>
      <c r="C1811" s="2" t="s">
        <v>3079</v>
      </c>
      <c r="D1811" s="1" t="s">
        <v>19</v>
      </c>
      <c r="E1811" s="3" t="str">
        <f t="shared" si="20"/>
        <v>2-Pack Samsung S20 Skärmskydd - Härdat Glas 9H - Super kvalitet 3D</v>
      </c>
      <c r="F1811" s="1" t="s">
        <v>755</v>
      </c>
      <c r="G1811" s="1" t="s">
        <v>756</v>
      </c>
      <c r="H1811" s="1" t="s">
        <v>757</v>
      </c>
      <c r="I1811" s="1" t="s">
        <v>16</v>
      </c>
      <c r="J1811" s="1" t="s">
        <v>23</v>
      </c>
      <c r="K1811" s="1" t="s">
        <v>16</v>
      </c>
      <c r="L1811" s="1" t="s">
        <v>16</v>
      </c>
      <c r="M1811" s="1" t="s">
        <v>16</v>
      </c>
      <c r="N1811" s="1" t="s">
        <v>16</v>
      </c>
      <c r="O1811" s="1">
        <v>63.2</v>
      </c>
      <c r="P1811" s="1">
        <v>1.0</v>
      </c>
    </row>
    <row r="1812">
      <c r="A1812" s="1" t="s">
        <v>29</v>
      </c>
      <c r="B1812" s="1" t="s">
        <v>3141</v>
      </c>
      <c r="C1812" s="2" t="s">
        <v>3079</v>
      </c>
      <c r="D1812" s="1" t="s">
        <v>19</v>
      </c>
      <c r="E1812" s="3" t="str">
        <f>HYPERLINK("https://fyndiq.se/produkt/a047b5d99d58461d/", "2-Pack Google Pixel 6A - Härdat glas 9H - Super kvalitet 3D")</f>
        <v>2-Pack Google Pixel 6A - Härdat glas 9H - Super kvalitet 3D</v>
      </c>
      <c r="F1812" s="1" t="s">
        <v>1205</v>
      </c>
      <c r="G1812" s="1" t="s">
        <v>1206</v>
      </c>
      <c r="H1812" s="1" t="s">
        <v>1207</v>
      </c>
      <c r="I1812" s="1" t="s">
        <v>16</v>
      </c>
      <c r="J1812" s="1" t="s">
        <v>23</v>
      </c>
      <c r="K1812" s="1" t="s">
        <v>16</v>
      </c>
      <c r="L1812" s="1" t="s">
        <v>16</v>
      </c>
      <c r="M1812" s="1" t="s">
        <v>16</v>
      </c>
      <c r="N1812" s="1" t="s">
        <v>16</v>
      </c>
      <c r="O1812" s="1">
        <v>63.2</v>
      </c>
      <c r="P1812" s="1">
        <v>1.0</v>
      </c>
    </row>
    <row r="1813">
      <c r="A1813" s="1" t="s">
        <v>29</v>
      </c>
      <c r="B1813" s="1" t="s">
        <v>3142</v>
      </c>
      <c r="C1813" s="2" t="s">
        <v>3079</v>
      </c>
      <c r="D1813" s="1" t="s">
        <v>19</v>
      </c>
      <c r="E1813" s="3" t="str">
        <f>HYPERLINK("https://fyndiq.se/produkt/9c156c69278b4c9f/", "Xiaomi 12T Pro - Härdat Glas 9H - Super kvalitet 3D Skärmskydd")</f>
        <v>Xiaomi 12T Pro - Härdat Glas 9H - Super kvalitet 3D Skärmskydd</v>
      </c>
      <c r="F1813" s="1" t="s">
        <v>2808</v>
      </c>
      <c r="G1813" s="1" t="s">
        <v>2809</v>
      </c>
      <c r="H1813" s="1" t="s">
        <v>2810</v>
      </c>
      <c r="I1813" s="1" t="s">
        <v>16</v>
      </c>
      <c r="J1813" s="1" t="s">
        <v>23</v>
      </c>
      <c r="K1813" s="1" t="s">
        <v>16</v>
      </c>
      <c r="L1813" s="1" t="s">
        <v>16</v>
      </c>
      <c r="M1813" s="1" t="s">
        <v>16</v>
      </c>
      <c r="N1813" s="1" t="s">
        <v>16</v>
      </c>
      <c r="O1813" s="1">
        <v>55.2</v>
      </c>
      <c r="P1813" s="1">
        <v>1.0</v>
      </c>
    </row>
    <row r="1814">
      <c r="A1814" s="1" t="s">
        <v>29</v>
      </c>
      <c r="B1814" s="1" t="s">
        <v>3143</v>
      </c>
      <c r="C1814" s="2" t="s">
        <v>3079</v>
      </c>
      <c r="D1814" s="1" t="s">
        <v>19</v>
      </c>
      <c r="E181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814" s="1" t="s">
        <v>163</v>
      </c>
      <c r="G1814" s="1" t="s">
        <v>164</v>
      </c>
      <c r="H1814" s="1" t="s">
        <v>165</v>
      </c>
      <c r="I1814" s="1" t="s">
        <v>16</v>
      </c>
      <c r="J1814" s="1" t="s">
        <v>23</v>
      </c>
      <c r="K1814" s="1" t="s">
        <v>16</v>
      </c>
      <c r="L1814" s="1" t="s">
        <v>16</v>
      </c>
      <c r="M1814" s="1" t="s">
        <v>16</v>
      </c>
      <c r="N1814" s="1" t="s">
        <v>16</v>
      </c>
      <c r="O1814" s="1">
        <v>63.2</v>
      </c>
      <c r="P1814" s="1">
        <v>1.0</v>
      </c>
    </row>
    <row r="1815">
      <c r="A1815" s="1" t="s">
        <v>29</v>
      </c>
      <c r="B1815" s="1" t="s">
        <v>3144</v>
      </c>
      <c r="C1815" s="2" t="s">
        <v>3079</v>
      </c>
      <c r="D1815" s="1" t="s">
        <v>19</v>
      </c>
      <c r="E1815" s="3" t="str">
        <f>HYPERLINK("https://fyndiq.se/produkt/613d3d071e424de7/", "2 Pack Samsung Xcover Pro- Härdat glas 9H - Super kvalitet 3D")</f>
        <v>2 Pack Samsung Xcover Pro- Härdat glas 9H - Super kvalitet 3D</v>
      </c>
      <c r="F1815" s="1" t="s">
        <v>548</v>
      </c>
      <c r="G1815" s="1" t="s">
        <v>549</v>
      </c>
      <c r="H1815" s="1" t="s">
        <v>550</v>
      </c>
      <c r="I1815" s="1" t="s">
        <v>16</v>
      </c>
      <c r="J1815" s="1" t="s">
        <v>23</v>
      </c>
      <c r="K1815" s="1" t="s">
        <v>16</v>
      </c>
      <c r="L1815" s="1" t="s">
        <v>16</v>
      </c>
      <c r="M1815" s="1" t="s">
        <v>16</v>
      </c>
      <c r="N1815" s="1" t="s">
        <v>16</v>
      </c>
      <c r="O1815" s="1">
        <v>71.2</v>
      </c>
      <c r="P1815" s="1">
        <v>1.0</v>
      </c>
    </row>
    <row r="1816">
      <c r="A1816" s="1" t="s">
        <v>29</v>
      </c>
      <c r="B1816" s="1" t="s">
        <v>3145</v>
      </c>
      <c r="C1816" s="2" t="s">
        <v>3079</v>
      </c>
      <c r="D1816" s="1" t="s">
        <v>19</v>
      </c>
      <c r="E1816" s="3" t="str">
        <f>HYPERLINK("https://fyndiq.se/produkt/13e76851ca504320/", "2-Pack Samsung Galaxy S22 Ultra - Härdat glas 9H - Top kvalitet")</f>
        <v>2-Pack Samsung Galaxy S22 Ultra - Härdat glas 9H - Top kvalitet</v>
      </c>
      <c r="F1816" s="1" t="s">
        <v>140</v>
      </c>
      <c r="G1816" s="1" t="s">
        <v>141</v>
      </c>
      <c r="H1816" s="1" t="s">
        <v>142</v>
      </c>
      <c r="I1816" s="1" t="s">
        <v>16</v>
      </c>
      <c r="J1816" s="1" t="s">
        <v>23</v>
      </c>
      <c r="K1816" s="1" t="s">
        <v>16</v>
      </c>
      <c r="L1816" s="1" t="s">
        <v>16</v>
      </c>
      <c r="M1816" s="1" t="s">
        <v>16</v>
      </c>
      <c r="N1816" s="1" t="s">
        <v>16</v>
      </c>
      <c r="O1816" s="1">
        <v>63.2</v>
      </c>
      <c r="P1816" s="1">
        <v>1.0</v>
      </c>
    </row>
    <row r="1817">
      <c r="A1817" s="1" t="s">
        <v>29</v>
      </c>
      <c r="B1817" s="1" t="s">
        <v>3146</v>
      </c>
      <c r="C1817" s="2" t="s">
        <v>3079</v>
      </c>
      <c r="D1817" s="1" t="s">
        <v>19</v>
      </c>
      <c r="E1817" s="3" t="str">
        <f>HYPERLINK("https://fyndiq.se/produkt/c5eff753eef544a3/", "2-Pack Samsung A05S Skärmskydd - Härdat Glas 9H - Super kvalitet 3D")</f>
        <v>2-Pack Samsung A05S Skärmskydd - Härdat Glas 9H - Super kvalitet 3D</v>
      </c>
      <c r="F1817" s="1" t="s">
        <v>768</v>
      </c>
      <c r="G1817" s="1" t="s">
        <v>769</v>
      </c>
      <c r="H1817" s="1" t="s">
        <v>770</v>
      </c>
      <c r="I1817" s="1" t="s">
        <v>16</v>
      </c>
      <c r="J1817" s="1" t="s">
        <v>23</v>
      </c>
      <c r="K1817" s="1" t="s">
        <v>16</v>
      </c>
      <c r="L1817" s="1" t="s">
        <v>16</v>
      </c>
      <c r="M1817" s="1" t="s">
        <v>16</v>
      </c>
      <c r="N1817" s="1" t="s">
        <v>16</v>
      </c>
      <c r="O1817" s="1">
        <v>63.2</v>
      </c>
      <c r="P1817" s="1">
        <v>1.0</v>
      </c>
    </row>
    <row r="1818">
      <c r="A1818" s="1" t="s">
        <v>29</v>
      </c>
      <c r="B1818" s="1" t="s">
        <v>3147</v>
      </c>
      <c r="C1818" s="2" t="s">
        <v>3079</v>
      </c>
      <c r="D1818" s="1" t="s">
        <v>19</v>
      </c>
      <c r="E1818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818" s="1" t="s">
        <v>1475</v>
      </c>
      <c r="G1818" s="1" t="s">
        <v>1476</v>
      </c>
      <c r="H1818" s="1" t="s">
        <v>1477</v>
      </c>
      <c r="I1818" s="1" t="s">
        <v>16</v>
      </c>
      <c r="J1818" s="1" t="s">
        <v>23</v>
      </c>
      <c r="K1818" s="1" t="s">
        <v>16</v>
      </c>
      <c r="L1818" s="1" t="s">
        <v>16</v>
      </c>
      <c r="M1818" s="1" t="s">
        <v>16</v>
      </c>
      <c r="N1818" s="1" t="s">
        <v>16</v>
      </c>
      <c r="O1818" s="1">
        <v>79.2</v>
      </c>
      <c r="P1818" s="1">
        <v>1.0</v>
      </c>
    </row>
    <row r="1819">
      <c r="A1819" s="1" t="s">
        <v>29</v>
      </c>
      <c r="B1819" s="1" t="s">
        <v>3148</v>
      </c>
      <c r="C1819" s="2" t="s">
        <v>3079</v>
      </c>
      <c r="D1819" s="1" t="s">
        <v>19</v>
      </c>
      <c r="E1819" s="3" t="str">
        <f>HYPERLINK("https://fyndiq.se/produkt/13e76851ca504320/", "2-Pack Samsung Galaxy S22 Ultra - Härdat glas 9H - Top kvalitet")</f>
        <v>2-Pack Samsung Galaxy S22 Ultra - Härdat glas 9H - Top kvalitet</v>
      </c>
      <c r="F1819" s="1" t="s">
        <v>140</v>
      </c>
      <c r="G1819" s="1" t="s">
        <v>141</v>
      </c>
      <c r="H1819" s="1" t="s">
        <v>142</v>
      </c>
      <c r="I1819" s="1" t="s">
        <v>16</v>
      </c>
      <c r="J1819" s="1" t="s">
        <v>23</v>
      </c>
      <c r="K1819" s="1" t="s">
        <v>16</v>
      </c>
      <c r="L1819" s="1" t="s">
        <v>16</v>
      </c>
      <c r="M1819" s="1" t="s">
        <v>16</v>
      </c>
      <c r="N1819" s="1" t="s">
        <v>16</v>
      </c>
      <c r="O1819" s="1">
        <v>63.2</v>
      </c>
      <c r="P1819" s="1">
        <v>1.0</v>
      </c>
    </row>
    <row r="1820">
      <c r="A1820" s="1" t="s">
        <v>29</v>
      </c>
      <c r="B1820" s="1" t="s">
        <v>3149</v>
      </c>
      <c r="C1820" s="2" t="s">
        <v>3079</v>
      </c>
      <c r="D1820" s="1" t="s">
        <v>19</v>
      </c>
      <c r="E182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820" s="1" t="s">
        <v>977</v>
      </c>
      <c r="G1820" s="1" t="s">
        <v>978</v>
      </c>
      <c r="H1820" s="1" t="s">
        <v>979</v>
      </c>
      <c r="I1820" s="1" t="s">
        <v>16</v>
      </c>
      <c r="J1820" s="1" t="s">
        <v>23</v>
      </c>
      <c r="K1820" s="1" t="s">
        <v>16</v>
      </c>
      <c r="L1820" s="1" t="s">
        <v>16</v>
      </c>
      <c r="M1820" s="1" t="s">
        <v>16</v>
      </c>
      <c r="N1820" s="1" t="s">
        <v>16</v>
      </c>
      <c r="O1820" s="1">
        <v>63.2</v>
      </c>
      <c r="P1820" s="1">
        <v>1.0</v>
      </c>
    </row>
    <row r="1821">
      <c r="A1821" s="1" t="s">
        <v>29</v>
      </c>
      <c r="B1821" s="1" t="s">
        <v>3150</v>
      </c>
      <c r="C1821" s="2" t="s">
        <v>3079</v>
      </c>
      <c r="D1821" s="1" t="s">
        <v>19</v>
      </c>
      <c r="E1821" s="3" t="str">
        <f>HYPERLINK("https://fyndiq.se/produkt/860b7dade19d4d2f/", "2-Pack XIAOMI REDMI A3 Skärmskydd - Härdat Glas 9H - Super kvalitet 3D")</f>
        <v>2-Pack XIAOMI REDMI A3 Skärmskydd - Härdat Glas 9H - Super kvalitet 3D</v>
      </c>
      <c r="F1821" s="1" t="s">
        <v>200</v>
      </c>
      <c r="G1821" s="1" t="s">
        <v>201</v>
      </c>
      <c r="H1821" s="1" t="s">
        <v>202</v>
      </c>
      <c r="I1821" s="1" t="s">
        <v>16</v>
      </c>
      <c r="J1821" s="1" t="s">
        <v>23</v>
      </c>
      <c r="K1821" s="1" t="s">
        <v>16</v>
      </c>
      <c r="L1821" s="1" t="s">
        <v>16</v>
      </c>
      <c r="M1821" s="1" t="s">
        <v>16</v>
      </c>
      <c r="N1821" s="1" t="s">
        <v>16</v>
      </c>
      <c r="O1821" s="1">
        <v>63.2</v>
      </c>
      <c r="P1821" s="1">
        <v>1.0</v>
      </c>
    </row>
    <row r="1822">
      <c r="A1822" s="1" t="s">
        <v>29</v>
      </c>
      <c r="B1822" s="1" t="s">
        <v>3151</v>
      </c>
      <c r="C1822" s="2" t="s">
        <v>3079</v>
      </c>
      <c r="D1822" s="1" t="s">
        <v>19</v>
      </c>
      <c r="E1822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822" s="1" t="s">
        <v>3152</v>
      </c>
      <c r="G1822" s="1" t="s">
        <v>3153</v>
      </c>
      <c r="H1822" s="1" t="s">
        <v>3154</v>
      </c>
      <c r="I1822" s="1" t="s">
        <v>16</v>
      </c>
      <c r="J1822" s="1" t="s">
        <v>23</v>
      </c>
      <c r="K1822" s="1" t="s">
        <v>16</v>
      </c>
      <c r="L1822" s="1" t="s">
        <v>16</v>
      </c>
      <c r="M1822" s="1" t="s">
        <v>16</v>
      </c>
      <c r="N1822" s="1" t="s">
        <v>16</v>
      </c>
      <c r="O1822" s="1">
        <v>63.2</v>
      </c>
      <c r="P1822" s="1">
        <v>1.0</v>
      </c>
    </row>
    <row r="1823">
      <c r="A1823" s="1" t="s">
        <v>29</v>
      </c>
      <c r="B1823" s="1" t="s">
        <v>3155</v>
      </c>
      <c r="C1823" s="2" t="s">
        <v>3079</v>
      </c>
      <c r="D1823" s="1" t="s">
        <v>19</v>
      </c>
      <c r="E1823" s="3" t="str">
        <f>HYPERLINK("https://fyndiq.se/produkt/2477583187264ece/", "2-Pack Samsung S20 - 9H Härdat Glass - Top Kvalitet")</f>
        <v>2-Pack Samsung S20 - 9H Härdat Glass - Top Kvalitet</v>
      </c>
      <c r="F1823" s="1" t="s">
        <v>124</v>
      </c>
      <c r="G1823" s="1" t="s">
        <v>125</v>
      </c>
      <c r="H1823" s="1" t="s">
        <v>126</v>
      </c>
      <c r="I1823" s="1" t="s">
        <v>16</v>
      </c>
      <c r="J1823" s="1" t="s">
        <v>23</v>
      </c>
      <c r="K1823" s="1" t="s">
        <v>16</v>
      </c>
      <c r="L1823" s="1" t="s">
        <v>16</v>
      </c>
      <c r="M1823" s="1" t="s">
        <v>16</v>
      </c>
      <c r="N1823" s="1" t="s">
        <v>16</v>
      </c>
      <c r="O1823" s="1">
        <v>63.2</v>
      </c>
      <c r="P1823" s="1">
        <v>1.0</v>
      </c>
    </row>
    <row r="1824">
      <c r="A1824" s="1" t="s">
        <v>29</v>
      </c>
      <c r="B1824" s="1" t="s">
        <v>3156</v>
      </c>
      <c r="C1824" s="2" t="s">
        <v>3079</v>
      </c>
      <c r="D1824" s="1" t="s">
        <v>19</v>
      </c>
      <c r="E182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824" s="1" t="s">
        <v>163</v>
      </c>
      <c r="G1824" s="1" t="s">
        <v>164</v>
      </c>
      <c r="H1824" s="1" t="s">
        <v>165</v>
      </c>
      <c r="I1824" s="1" t="s">
        <v>16</v>
      </c>
      <c r="J1824" s="1" t="s">
        <v>23</v>
      </c>
      <c r="K1824" s="1" t="s">
        <v>16</v>
      </c>
      <c r="L1824" s="1" t="s">
        <v>16</v>
      </c>
      <c r="M1824" s="1" t="s">
        <v>16</v>
      </c>
      <c r="N1824" s="1" t="s">
        <v>16</v>
      </c>
      <c r="O1824" s="1">
        <v>63.2</v>
      </c>
      <c r="P1824" s="1">
        <v>1.0</v>
      </c>
    </row>
    <row r="1825">
      <c r="A1825" s="1" t="s">
        <v>29</v>
      </c>
      <c r="B1825" s="1" t="s">
        <v>3157</v>
      </c>
      <c r="C1825" s="2" t="s">
        <v>3079</v>
      </c>
      <c r="D1825" s="1" t="s">
        <v>19</v>
      </c>
      <c r="E182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825" s="1" t="s">
        <v>258</v>
      </c>
      <c r="G1825" s="1" t="s">
        <v>259</v>
      </c>
      <c r="H1825" s="1" t="s">
        <v>260</v>
      </c>
      <c r="I1825" s="1" t="s">
        <v>1230</v>
      </c>
      <c r="J1825" s="1" t="s">
        <v>23</v>
      </c>
      <c r="K1825" s="1" t="s">
        <v>16</v>
      </c>
      <c r="L1825" s="1" t="s">
        <v>16</v>
      </c>
      <c r="M1825" s="1" t="s">
        <v>16</v>
      </c>
      <c r="N1825" s="1" t="s">
        <v>16</v>
      </c>
      <c r="O1825" s="1">
        <v>63.2</v>
      </c>
      <c r="P1825" s="1">
        <v>1.0</v>
      </c>
    </row>
    <row r="1826">
      <c r="A1826" s="1" t="s">
        <v>29</v>
      </c>
      <c r="B1826" s="1" t="s">
        <v>3158</v>
      </c>
      <c r="C1826" s="2" t="s">
        <v>3079</v>
      </c>
      <c r="D1826" s="1" t="s">
        <v>19</v>
      </c>
      <c r="E1826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1826" s="1" t="s">
        <v>3159</v>
      </c>
      <c r="G1826" s="1" t="s">
        <v>3160</v>
      </c>
      <c r="H1826" s="1" t="s">
        <v>3161</v>
      </c>
      <c r="I1826" s="1" t="s">
        <v>16</v>
      </c>
      <c r="J1826" s="1" t="s">
        <v>23</v>
      </c>
      <c r="K1826" s="1" t="s">
        <v>16</v>
      </c>
      <c r="L1826" s="1" t="s">
        <v>16</v>
      </c>
      <c r="M1826" s="1" t="s">
        <v>16</v>
      </c>
      <c r="N1826" s="1" t="s">
        <v>16</v>
      </c>
      <c r="O1826" s="1">
        <v>71.2</v>
      </c>
      <c r="P1826" s="1">
        <v>1.0</v>
      </c>
    </row>
    <row r="1827">
      <c r="A1827" s="1" t="s">
        <v>29</v>
      </c>
      <c r="B1827" s="1" t="s">
        <v>3162</v>
      </c>
      <c r="C1827" s="2" t="s">
        <v>3079</v>
      </c>
      <c r="D1827" s="1" t="s">
        <v>19</v>
      </c>
      <c r="E1827" s="3" t="str">
        <f>HYPERLINK("https://fyndiq.se/produkt/d6dbb16e83504add/", "2 Pack Apple Watch 41mm -Härdat glas 9H – Super kvalitet 3D")</f>
        <v>2 Pack Apple Watch 41mm -Härdat glas 9H – Super kvalitet 3D</v>
      </c>
      <c r="F1827" s="1" t="s">
        <v>3163</v>
      </c>
      <c r="G1827" s="1" t="s">
        <v>3164</v>
      </c>
      <c r="H1827" s="1" t="s">
        <v>3165</v>
      </c>
      <c r="I1827" s="1" t="s">
        <v>16</v>
      </c>
      <c r="J1827" s="1" t="s">
        <v>23</v>
      </c>
      <c r="K1827" s="1" t="s">
        <v>16</v>
      </c>
      <c r="L1827" s="1" t="s">
        <v>16</v>
      </c>
      <c r="M1827" s="1" t="s">
        <v>16</v>
      </c>
      <c r="N1827" s="1" t="s">
        <v>16</v>
      </c>
      <c r="O1827" s="1">
        <v>63.2</v>
      </c>
      <c r="P1827" s="1">
        <v>1.0</v>
      </c>
    </row>
    <row r="1828">
      <c r="A1828" s="1" t="s">
        <v>29</v>
      </c>
      <c r="B1828" s="1" t="s">
        <v>3166</v>
      </c>
      <c r="C1828" s="2" t="s">
        <v>3079</v>
      </c>
      <c r="D1828" s="1" t="s">
        <v>19</v>
      </c>
      <c r="E1828" s="3" t="str">
        <f>HYPERLINK("https://fyndiq.se/produkt/925ae49423884615/", "2-Pack Samsung S22 Ultra Skärmskydd &amp; 1-Pack linsskydd -9H GLAS")</f>
        <v>2-Pack Samsung S22 Ultra Skärmskydd &amp; 1-Pack linsskydd -9H GLAS</v>
      </c>
      <c r="F1828" s="1" t="s">
        <v>335</v>
      </c>
      <c r="G1828" s="1" t="s">
        <v>336</v>
      </c>
      <c r="H1828" s="1" t="s">
        <v>337</v>
      </c>
      <c r="I1828" s="1" t="s">
        <v>16</v>
      </c>
      <c r="J1828" s="1" t="s">
        <v>23</v>
      </c>
      <c r="K1828" s="1" t="s">
        <v>16</v>
      </c>
      <c r="L1828" s="1" t="s">
        <v>16</v>
      </c>
      <c r="M1828" s="1" t="s">
        <v>16</v>
      </c>
      <c r="N1828" s="1" t="s">
        <v>16</v>
      </c>
      <c r="O1828" s="1">
        <v>71.2</v>
      </c>
      <c r="P1828" s="1">
        <v>1.0</v>
      </c>
    </row>
    <row r="1829">
      <c r="A1829" s="1" t="s">
        <v>29</v>
      </c>
      <c r="B1829" s="1" t="s">
        <v>3167</v>
      </c>
      <c r="C1829" s="2" t="s">
        <v>3079</v>
      </c>
      <c r="D1829" s="1" t="s">
        <v>19</v>
      </c>
      <c r="E182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829" s="1" t="s">
        <v>163</v>
      </c>
      <c r="G1829" s="1" t="s">
        <v>164</v>
      </c>
      <c r="H1829" s="1" t="s">
        <v>165</v>
      </c>
      <c r="I1829" s="1" t="s">
        <v>16</v>
      </c>
      <c r="J1829" s="1" t="s">
        <v>23</v>
      </c>
      <c r="K1829" s="1" t="s">
        <v>16</v>
      </c>
      <c r="L1829" s="1" t="s">
        <v>16</v>
      </c>
      <c r="M1829" s="1" t="s">
        <v>16</v>
      </c>
      <c r="N1829" s="1" t="s">
        <v>16</v>
      </c>
      <c r="O1829" s="1">
        <v>63.2</v>
      </c>
      <c r="P1829" s="1">
        <v>1.0</v>
      </c>
    </row>
    <row r="1830">
      <c r="A1830" s="1" t="s">
        <v>29</v>
      </c>
      <c r="B1830" s="1" t="s">
        <v>3168</v>
      </c>
      <c r="C1830" s="2" t="s">
        <v>3079</v>
      </c>
      <c r="D1830" s="1" t="s">
        <v>19</v>
      </c>
      <c r="E1830" s="3" t="str">
        <f>HYPERLINK("https://fyndiq.se/produkt/bc024a13b1494eae/", "2-Pack Samsung A35 Skärmskydd i Härdat Glas")</f>
        <v>2-Pack Samsung A35 Skärmskydd i Härdat Glas</v>
      </c>
      <c r="F1830" s="1" t="s">
        <v>1267</v>
      </c>
      <c r="G1830" s="1" t="s">
        <v>1268</v>
      </c>
      <c r="H1830" s="1" t="s">
        <v>1269</v>
      </c>
      <c r="I1830" s="1" t="s">
        <v>16</v>
      </c>
      <c r="J1830" s="1" t="s">
        <v>23</v>
      </c>
      <c r="K1830" s="1" t="s">
        <v>16</v>
      </c>
      <c r="L1830" s="1" t="s">
        <v>16</v>
      </c>
      <c r="M1830" s="1" t="s">
        <v>16</v>
      </c>
      <c r="N1830" s="1" t="s">
        <v>16</v>
      </c>
      <c r="O1830" s="1">
        <v>63.2</v>
      </c>
      <c r="P1830" s="1">
        <v>1.0</v>
      </c>
    </row>
    <row r="1831">
      <c r="A1831" s="1" t="s">
        <v>29</v>
      </c>
      <c r="B1831" s="1" t="s">
        <v>3169</v>
      </c>
      <c r="C1831" s="2" t="s">
        <v>3079</v>
      </c>
      <c r="D1831" s="1" t="s">
        <v>19</v>
      </c>
      <c r="E1831" s="3" t="str">
        <f>HYPERLINK("https://fyndiq.se/produkt/93724848627e4e25/", "Xiaomi Redmi 13C 5G Transparent Skyddsfodral – Skydd med Extra Kant")</f>
        <v>Xiaomi Redmi 13C 5G Transparent Skyddsfodral – Skydd med Extra Kant</v>
      </c>
      <c r="F1831" s="1" t="s">
        <v>610</v>
      </c>
      <c r="G1831" s="1" t="s">
        <v>611</v>
      </c>
      <c r="H1831" s="1" t="s">
        <v>612</v>
      </c>
      <c r="I1831" s="1" t="s">
        <v>16</v>
      </c>
      <c r="J1831" s="1" t="s">
        <v>23</v>
      </c>
      <c r="K1831" s="1" t="s">
        <v>16</v>
      </c>
      <c r="L1831" s="1" t="s">
        <v>16</v>
      </c>
      <c r="M1831" s="1" t="s">
        <v>16</v>
      </c>
      <c r="N1831" s="1" t="s">
        <v>16</v>
      </c>
      <c r="O1831" s="1">
        <v>79.2</v>
      </c>
      <c r="P1831" s="1">
        <v>1.0</v>
      </c>
    </row>
    <row r="1832">
      <c r="A1832" s="1" t="s">
        <v>29</v>
      </c>
      <c r="B1832" s="1" t="s">
        <v>3170</v>
      </c>
      <c r="C1832" s="2" t="s">
        <v>3079</v>
      </c>
      <c r="D1832" s="1" t="s">
        <v>19</v>
      </c>
      <c r="E1832" s="3" t="str">
        <f>HYPERLINK("https://fyndiq.se/produkt/e4b87757208946c3/", "2-Pack Samsung S10E Skärmskydd - Härdat Glas 9H - Super kvalitet 3D")</f>
        <v>2-Pack Samsung S10E Skärmskydd - Härdat Glas 9H - Super kvalitet 3D</v>
      </c>
      <c r="F1832" s="1" t="s">
        <v>95</v>
      </c>
      <c r="G1832" s="1" t="s">
        <v>96</v>
      </c>
      <c r="H1832" s="1" t="s">
        <v>97</v>
      </c>
      <c r="I1832" s="1" t="s">
        <v>16</v>
      </c>
      <c r="J1832" s="1" t="s">
        <v>23</v>
      </c>
      <c r="K1832" s="1" t="s">
        <v>16</v>
      </c>
      <c r="L1832" s="1" t="s">
        <v>16</v>
      </c>
      <c r="M1832" s="1" t="s">
        <v>16</v>
      </c>
      <c r="N1832" s="1" t="s">
        <v>16</v>
      </c>
      <c r="O1832" s="1">
        <v>63.2</v>
      </c>
      <c r="P1832" s="1">
        <v>1.0</v>
      </c>
    </row>
    <row r="1833">
      <c r="A1833" s="1" t="s">
        <v>29</v>
      </c>
      <c r="B1833" s="1" t="s">
        <v>3171</v>
      </c>
      <c r="C1833" s="2" t="s">
        <v>3079</v>
      </c>
      <c r="D1833" s="1" t="s">
        <v>19</v>
      </c>
      <c r="E1833" s="3" t="str">
        <f>HYPERLINK("https://fyndiq.se/produkt/4c221907d1254100/", "2-Pack Samsung A14 Skärmskydd - Härdat Glas 9H - Super kvalitet 3D")</f>
        <v>2-Pack Samsung A14 Skärmskydd - Härdat Glas 9H - Super kvalitet 3D</v>
      </c>
      <c r="F1833" s="1" t="s">
        <v>167</v>
      </c>
      <c r="G1833" s="1" t="s">
        <v>168</v>
      </c>
      <c r="H1833" s="1" t="s">
        <v>169</v>
      </c>
      <c r="I1833" s="1" t="s">
        <v>16</v>
      </c>
      <c r="J1833" s="1" t="s">
        <v>23</v>
      </c>
      <c r="K1833" s="1" t="s">
        <v>16</v>
      </c>
      <c r="L1833" s="1" t="s">
        <v>16</v>
      </c>
      <c r="M1833" s="1" t="s">
        <v>16</v>
      </c>
      <c r="N1833" s="1" t="s">
        <v>16</v>
      </c>
      <c r="O1833" s="1">
        <v>63.2</v>
      </c>
      <c r="P1833" s="1">
        <v>1.0</v>
      </c>
    </row>
    <row r="1834">
      <c r="A1834" s="1" t="s">
        <v>29</v>
      </c>
      <c r="B1834" s="1" t="s">
        <v>3172</v>
      </c>
      <c r="C1834" s="2" t="s">
        <v>3079</v>
      </c>
      <c r="D1834" s="1" t="s">
        <v>19</v>
      </c>
      <c r="E1834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834" s="1" t="s">
        <v>340</v>
      </c>
      <c r="G1834" s="1" t="s">
        <v>341</v>
      </c>
      <c r="H1834" s="1" t="s">
        <v>342</v>
      </c>
      <c r="I1834" s="1" t="s">
        <v>16</v>
      </c>
      <c r="J1834" s="1" t="s">
        <v>23</v>
      </c>
      <c r="K1834" s="1" t="s">
        <v>16</v>
      </c>
      <c r="L1834" s="1" t="s">
        <v>16</v>
      </c>
      <c r="M1834" s="1" t="s">
        <v>16</v>
      </c>
      <c r="N1834" s="1" t="s">
        <v>16</v>
      </c>
      <c r="O1834" s="1">
        <v>63.2</v>
      </c>
      <c r="P1834" s="1">
        <v>1.0</v>
      </c>
    </row>
    <row r="1835">
      <c r="A1835" s="1" t="s">
        <v>29</v>
      </c>
      <c r="B1835" s="1" t="s">
        <v>3173</v>
      </c>
      <c r="C1835" s="2" t="s">
        <v>3079</v>
      </c>
      <c r="D1835" s="1" t="s">
        <v>19</v>
      </c>
      <c r="E183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835" s="1" t="s">
        <v>99</v>
      </c>
      <c r="G1835" s="1" t="s">
        <v>100</v>
      </c>
      <c r="H1835" s="1" t="s">
        <v>101</v>
      </c>
      <c r="I1835" s="1" t="s">
        <v>16</v>
      </c>
      <c r="J1835" s="1" t="s">
        <v>23</v>
      </c>
      <c r="K1835" s="1" t="s">
        <v>16</v>
      </c>
      <c r="L1835" s="1" t="s">
        <v>16</v>
      </c>
      <c r="M1835" s="1" t="s">
        <v>16</v>
      </c>
      <c r="N1835" s="1" t="s">
        <v>16</v>
      </c>
      <c r="O1835" s="1">
        <v>63.2</v>
      </c>
      <c r="P1835" s="1">
        <v>1.0</v>
      </c>
    </row>
    <row r="1836">
      <c r="A1836" s="1" t="s">
        <v>29</v>
      </c>
      <c r="B1836" s="1" t="s">
        <v>3174</v>
      </c>
      <c r="C1836" s="2" t="s">
        <v>3079</v>
      </c>
      <c r="D1836" s="1" t="s">
        <v>19</v>
      </c>
      <c r="E1836" s="3" t="str">
        <f>HYPERLINK("https://fyndiq.se/produkt/39da1aee428a4f32/", "2-Pack ONEPLUS 12 Skärmskydd - Härdat Glas 9H - Super kvalitet 3D")</f>
        <v>2-Pack ONEPLUS 12 Skärmskydd - Härdat Glas 9H - Super kvalitet 3D</v>
      </c>
      <c r="F1836" s="1" t="s">
        <v>1029</v>
      </c>
      <c r="G1836" s="1" t="s">
        <v>1030</v>
      </c>
      <c r="H1836" s="1" t="s">
        <v>1031</v>
      </c>
      <c r="I1836" s="1" t="s">
        <v>16</v>
      </c>
      <c r="J1836" s="1" t="s">
        <v>23</v>
      </c>
      <c r="K1836" s="1" t="s">
        <v>16</v>
      </c>
      <c r="L1836" s="1" t="s">
        <v>16</v>
      </c>
      <c r="M1836" s="1" t="s">
        <v>16</v>
      </c>
      <c r="N1836" s="1" t="s">
        <v>16</v>
      </c>
      <c r="O1836" s="1">
        <v>71.2</v>
      </c>
      <c r="P1836" s="1">
        <v>1.0</v>
      </c>
    </row>
    <row r="1837">
      <c r="A1837" s="1" t="s">
        <v>29</v>
      </c>
      <c r="B1837" s="1" t="s">
        <v>3175</v>
      </c>
      <c r="C1837" s="2" t="s">
        <v>3079</v>
      </c>
      <c r="D1837" s="1" t="s">
        <v>19</v>
      </c>
      <c r="E1837" s="3" t="str">
        <f>HYPERLINK("https://fyndiq.se/produkt/13429430b0324fde/", "2-Pack Samsung Galaxy A23 5G - Härdat Glas 9H - Super Kvalitet 3D")</f>
        <v>2-Pack Samsung Galaxy A23 5G - Härdat Glas 9H - Super Kvalitet 3D</v>
      </c>
      <c r="F1837" s="1" t="s">
        <v>1761</v>
      </c>
      <c r="G1837" s="1" t="s">
        <v>1762</v>
      </c>
      <c r="H1837" s="1" t="s">
        <v>1763</v>
      </c>
      <c r="I1837" s="1" t="s">
        <v>16</v>
      </c>
      <c r="J1837" s="1" t="s">
        <v>23</v>
      </c>
      <c r="K1837" s="1" t="s">
        <v>16</v>
      </c>
      <c r="L1837" s="1" t="s">
        <v>16</v>
      </c>
      <c r="M1837" s="1" t="s">
        <v>16</v>
      </c>
      <c r="N1837" s="1" t="s">
        <v>16</v>
      </c>
      <c r="O1837" s="1">
        <v>63.2</v>
      </c>
      <c r="P1837" s="1">
        <v>1.0</v>
      </c>
    </row>
    <row r="1838">
      <c r="A1838" s="1" t="s">
        <v>29</v>
      </c>
      <c r="B1838" s="1" t="s">
        <v>3176</v>
      </c>
      <c r="C1838" s="2" t="s">
        <v>3079</v>
      </c>
      <c r="D1838" s="1" t="s">
        <v>19</v>
      </c>
      <c r="E1838" s="3" t="str">
        <f>HYPERLINK("https://fyndiq.se/produkt/c6f3e47a88184e8d/", "2-Pack SAMSUNG A55 Skärmskydd - Härdat Glas 9H - Super kvalitet 3D")</f>
        <v>2-Pack SAMSUNG A55 Skärmskydd - Härdat Glas 9H - Super kvalitet 3D</v>
      </c>
      <c r="F1838" s="1" t="s">
        <v>83</v>
      </c>
      <c r="G1838" s="1" t="s">
        <v>84</v>
      </c>
      <c r="H1838" s="1" t="s">
        <v>85</v>
      </c>
      <c r="I1838" s="1" t="s">
        <v>16</v>
      </c>
      <c r="J1838" s="1" t="s">
        <v>23</v>
      </c>
      <c r="K1838" s="1" t="s">
        <v>16</v>
      </c>
      <c r="L1838" s="1" t="s">
        <v>16</v>
      </c>
      <c r="M1838" s="1" t="s">
        <v>16</v>
      </c>
      <c r="N1838" s="1" t="s">
        <v>16</v>
      </c>
      <c r="O1838" s="1">
        <v>63.2</v>
      </c>
      <c r="P1838" s="1">
        <v>1.0</v>
      </c>
    </row>
    <row r="1839">
      <c r="A1839" s="1" t="s">
        <v>29</v>
      </c>
      <c r="B1839" s="1" t="s">
        <v>3177</v>
      </c>
      <c r="C1839" s="2" t="s">
        <v>3079</v>
      </c>
      <c r="D1839" s="1" t="s">
        <v>19</v>
      </c>
      <c r="E1839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839" s="1" t="s">
        <v>2263</v>
      </c>
      <c r="G1839" s="1" t="s">
        <v>2264</v>
      </c>
      <c r="H1839" s="1" t="s">
        <v>2265</v>
      </c>
      <c r="I1839" s="1" t="s">
        <v>16</v>
      </c>
      <c r="J1839" s="1" t="s">
        <v>23</v>
      </c>
      <c r="K1839" s="1" t="s">
        <v>16</v>
      </c>
      <c r="L1839" s="1" t="s">
        <v>16</v>
      </c>
      <c r="M1839" s="1" t="s">
        <v>16</v>
      </c>
      <c r="N1839" s="1" t="s">
        <v>16</v>
      </c>
      <c r="O1839" s="1">
        <v>71.2</v>
      </c>
      <c r="P1839" s="1">
        <v>1.0</v>
      </c>
    </row>
    <row r="1840">
      <c r="A1840" s="1" t="s">
        <v>29</v>
      </c>
      <c r="B1840" s="1" t="s">
        <v>3178</v>
      </c>
      <c r="C1840" s="2" t="s">
        <v>3079</v>
      </c>
      <c r="D1840" s="1" t="s">
        <v>19</v>
      </c>
      <c r="E1840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1840" s="1" t="s">
        <v>776</v>
      </c>
      <c r="G1840" s="1" t="s">
        <v>777</v>
      </c>
      <c r="H1840" s="1" t="s">
        <v>778</v>
      </c>
      <c r="I1840" s="1" t="s">
        <v>16</v>
      </c>
      <c r="J1840" s="1" t="s">
        <v>23</v>
      </c>
      <c r="K1840" s="1" t="s">
        <v>16</v>
      </c>
      <c r="L1840" s="1" t="s">
        <v>16</v>
      </c>
      <c r="M1840" s="1" t="s">
        <v>16</v>
      </c>
      <c r="N1840" s="1" t="s">
        <v>16</v>
      </c>
      <c r="O1840" s="1">
        <v>63.2</v>
      </c>
      <c r="P1840" s="1">
        <v>1.0</v>
      </c>
    </row>
    <row r="1841">
      <c r="A1841" s="1" t="s">
        <v>29</v>
      </c>
      <c r="B1841" s="1" t="s">
        <v>3179</v>
      </c>
      <c r="C1841" s="2" t="s">
        <v>3079</v>
      </c>
      <c r="D1841" s="1" t="s">
        <v>19</v>
      </c>
      <c r="E1841" s="3" t="str">
        <f>HYPERLINK("https://fyndiq.se/produkt/c28e95b50e294eb2/", "2-Pack Privacy Skärmskydd For Samsung A04S - Härdat Glas 9H - Super Kvalitet 3D")</f>
        <v>2-Pack Privacy Skärmskydd For Samsung A04S - Härdat Glas 9H - Super Kvalitet 3D</v>
      </c>
      <c r="F1841" s="1" t="s">
        <v>3180</v>
      </c>
      <c r="G1841" s="1" t="s">
        <v>3181</v>
      </c>
      <c r="H1841" s="1" t="s">
        <v>3182</v>
      </c>
      <c r="I1841" s="1" t="s">
        <v>16</v>
      </c>
      <c r="J1841" s="1" t="s">
        <v>23</v>
      </c>
      <c r="K1841" s="1" t="s">
        <v>16</v>
      </c>
      <c r="L1841" s="1" t="s">
        <v>16</v>
      </c>
      <c r="M1841" s="1" t="s">
        <v>16</v>
      </c>
      <c r="N1841" s="1" t="s">
        <v>16</v>
      </c>
      <c r="O1841" s="1">
        <v>71.2</v>
      </c>
      <c r="P1841" s="1">
        <v>1.0</v>
      </c>
    </row>
    <row r="1842">
      <c r="A1842" s="1" t="s">
        <v>29</v>
      </c>
      <c r="B1842" s="1" t="s">
        <v>3183</v>
      </c>
      <c r="C1842" s="2" t="s">
        <v>3079</v>
      </c>
      <c r="D1842" s="1" t="s">
        <v>19</v>
      </c>
      <c r="E1842" s="3" t="str">
        <f>HYPERLINK("https://fyndiq.se/produkt/082f3cf898c84831/", "2 Pack Galaxy S20 Ultra - Härdat glas 9H - Super kvalitet 3D")</f>
        <v>2 Pack Galaxy S20 Ultra - Härdat glas 9H - Super kvalitet 3D</v>
      </c>
      <c r="F1842" s="1" t="s">
        <v>460</v>
      </c>
      <c r="G1842" s="1" t="s">
        <v>461</v>
      </c>
      <c r="H1842" s="1" t="s">
        <v>462</v>
      </c>
      <c r="I1842" s="1" t="s">
        <v>16</v>
      </c>
      <c r="J1842" s="1" t="s">
        <v>23</v>
      </c>
      <c r="K1842" s="1" t="s">
        <v>16</v>
      </c>
      <c r="L1842" s="1" t="s">
        <v>16</v>
      </c>
      <c r="M1842" s="1" t="s">
        <v>16</v>
      </c>
      <c r="N1842" s="1" t="s">
        <v>16</v>
      </c>
      <c r="O1842" s="1">
        <v>63.2</v>
      </c>
      <c r="P1842" s="1">
        <v>1.0</v>
      </c>
    </row>
    <row r="1843">
      <c r="A1843" s="1" t="s">
        <v>29</v>
      </c>
      <c r="B1843" s="1" t="s">
        <v>3184</v>
      </c>
      <c r="C1843" s="2" t="s">
        <v>3079</v>
      </c>
      <c r="D1843" s="1" t="s">
        <v>19</v>
      </c>
      <c r="E1843" s="3" t="str">
        <f>HYPERLINK("https://fyndiq.se/produkt/6758100e2782433a/", "2-Pack iPhone 12 Pro - Härdat Glas 9H - Super Kvalitet 3D")</f>
        <v>2-Pack iPhone 12 Pro - Härdat Glas 9H - Super Kvalitet 3D</v>
      </c>
      <c r="F1843" s="1" t="s">
        <v>3185</v>
      </c>
      <c r="G1843" s="1" t="s">
        <v>3186</v>
      </c>
      <c r="H1843" s="1" t="s">
        <v>3187</v>
      </c>
      <c r="I1843" s="1" t="s">
        <v>16</v>
      </c>
      <c r="J1843" s="1" t="s">
        <v>23</v>
      </c>
      <c r="K1843" s="1" t="s">
        <v>16</v>
      </c>
      <c r="L1843" s="1" t="s">
        <v>16</v>
      </c>
      <c r="M1843" s="1" t="s">
        <v>16</v>
      </c>
      <c r="N1843" s="1" t="s">
        <v>16</v>
      </c>
      <c r="O1843" s="1">
        <v>55.2</v>
      </c>
      <c r="P1843" s="1">
        <v>1.0</v>
      </c>
    </row>
    <row r="1844">
      <c r="A1844" s="1" t="s">
        <v>29</v>
      </c>
      <c r="B1844" s="1" t="s">
        <v>3188</v>
      </c>
      <c r="C1844" s="2" t="s">
        <v>3079</v>
      </c>
      <c r="D1844" s="1" t="s">
        <v>19</v>
      </c>
      <c r="E184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844" s="1" t="s">
        <v>709</v>
      </c>
      <c r="G1844" s="1" t="s">
        <v>710</v>
      </c>
      <c r="H1844" s="1" t="s">
        <v>711</v>
      </c>
      <c r="I1844" s="1" t="s">
        <v>16</v>
      </c>
      <c r="J1844" s="1" t="s">
        <v>23</v>
      </c>
      <c r="K1844" s="1" t="s">
        <v>16</v>
      </c>
      <c r="L1844" s="1" t="s">
        <v>16</v>
      </c>
      <c r="M1844" s="1" t="s">
        <v>16</v>
      </c>
      <c r="N1844" s="1" t="s">
        <v>16</v>
      </c>
      <c r="O1844" s="1">
        <v>63.2</v>
      </c>
      <c r="P1844" s="1">
        <v>1.0</v>
      </c>
    </row>
    <row r="1845">
      <c r="A1845" s="1" t="s">
        <v>29</v>
      </c>
      <c r="B1845" s="1" t="s">
        <v>3189</v>
      </c>
      <c r="C1845" s="2" t="s">
        <v>3079</v>
      </c>
      <c r="D1845" s="1" t="s">
        <v>19</v>
      </c>
      <c r="E1845" s="3" t="str">
        <f>HYPERLINK("https://fyndiq.se/produkt/2030c5450cfb4338/", "2 Pack Huawei P30 Pro - Härdat glas 9H – 3D Super kvalitet")</f>
        <v>2 Pack Huawei P30 Pro - Härdat glas 9H – 3D Super kvalitet</v>
      </c>
      <c r="F1845" s="1" t="s">
        <v>1091</v>
      </c>
      <c r="G1845" s="1" t="s">
        <v>1092</v>
      </c>
      <c r="H1845" s="1" t="s">
        <v>1093</v>
      </c>
      <c r="I1845" s="1" t="s">
        <v>16</v>
      </c>
      <c r="J1845" s="1" t="s">
        <v>23</v>
      </c>
      <c r="K1845" s="1" t="s">
        <v>16</v>
      </c>
      <c r="L1845" s="1" t="s">
        <v>16</v>
      </c>
      <c r="M1845" s="1" t="s">
        <v>16</v>
      </c>
      <c r="N1845" s="1" t="s">
        <v>16</v>
      </c>
      <c r="O1845" s="1">
        <v>71.2</v>
      </c>
      <c r="P1845" s="1">
        <v>1.0</v>
      </c>
    </row>
    <row r="1846">
      <c r="A1846" s="1" t="s">
        <v>29</v>
      </c>
      <c r="B1846" s="1" t="s">
        <v>3190</v>
      </c>
      <c r="C1846" s="2" t="s">
        <v>3079</v>
      </c>
      <c r="D1846" s="1" t="s">
        <v>19</v>
      </c>
      <c r="E1846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1846" s="1" t="s">
        <v>3191</v>
      </c>
      <c r="G1846" s="1" t="s">
        <v>3192</v>
      </c>
      <c r="H1846" s="1" t="s">
        <v>3193</v>
      </c>
      <c r="I1846" s="1" t="s">
        <v>16</v>
      </c>
      <c r="J1846" s="1" t="s">
        <v>23</v>
      </c>
      <c r="K1846" s="1" t="s">
        <v>16</v>
      </c>
      <c r="L1846" s="1" t="s">
        <v>16</v>
      </c>
      <c r="M1846" s="1" t="s">
        <v>16</v>
      </c>
      <c r="N1846" s="1" t="s">
        <v>16</v>
      </c>
      <c r="O1846" s="1">
        <v>63.2</v>
      </c>
      <c r="P1846" s="1">
        <v>1.0</v>
      </c>
    </row>
    <row r="1847">
      <c r="A1847" s="1" t="s">
        <v>29</v>
      </c>
      <c r="B1847" s="1" t="s">
        <v>3194</v>
      </c>
      <c r="C1847" s="2" t="s">
        <v>3079</v>
      </c>
      <c r="D1847" s="1" t="s">
        <v>19</v>
      </c>
      <c r="E1847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847" s="1" t="s">
        <v>380</v>
      </c>
      <c r="G1847" s="1" t="s">
        <v>381</v>
      </c>
      <c r="H1847" s="1" t="s">
        <v>382</v>
      </c>
      <c r="I1847" s="1" t="s">
        <v>16</v>
      </c>
      <c r="J1847" s="1" t="s">
        <v>23</v>
      </c>
      <c r="K1847" s="1" t="s">
        <v>16</v>
      </c>
      <c r="L1847" s="1" t="s">
        <v>16</v>
      </c>
      <c r="M1847" s="1" t="s">
        <v>16</v>
      </c>
      <c r="N1847" s="1" t="s">
        <v>16</v>
      </c>
      <c r="O1847" s="1">
        <v>47.2</v>
      </c>
      <c r="P1847" s="1">
        <v>1.0</v>
      </c>
    </row>
    <row r="1848">
      <c r="A1848" s="1" t="s">
        <v>29</v>
      </c>
      <c r="B1848" s="1" t="s">
        <v>3195</v>
      </c>
      <c r="C1848" s="2" t="s">
        <v>3079</v>
      </c>
      <c r="D1848" s="1" t="s">
        <v>19</v>
      </c>
      <c r="E1848" s="3" t="str">
        <f>HYPERLINK("https://fyndiq.se/produkt/2f8f288b73ab4b13/", "2-Pack Sony Xperia 5 IV - Härdat glas 9H - Super Kvalitet 3D")</f>
        <v>2-Pack Sony Xperia 5 IV - Härdat glas 9H - Super Kvalitet 3D</v>
      </c>
      <c r="F1848" s="1" t="s">
        <v>931</v>
      </c>
      <c r="G1848" s="1" t="s">
        <v>932</v>
      </c>
      <c r="H1848" s="1" t="s">
        <v>933</v>
      </c>
      <c r="I1848" s="1" t="s">
        <v>16</v>
      </c>
      <c r="J1848" s="1" t="s">
        <v>23</v>
      </c>
      <c r="K1848" s="1" t="s">
        <v>16</v>
      </c>
      <c r="L1848" s="1" t="s">
        <v>16</v>
      </c>
      <c r="M1848" s="1" t="s">
        <v>16</v>
      </c>
      <c r="N1848" s="1" t="s">
        <v>16</v>
      </c>
      <c r="O1848" s="1">
        <v>71.2</v>
      </c>
      <c r="P1848" s="1">
        <v>1.0</v>
      </c>
    </row>
    <row r="1849">
      <c r="A1849" s="1" t="s">
        <v>29</v>
      </c>
      <c r="B1849" s="1" t="s">
        <v>3196</v>
      </c>
      <c r="C1849" s="2" t="s">
        <v>3079</v>
      </c>
      <c r="D1849" s="1" t="s">
        <v>19</v>
      </c>
      <c r="E1849" s="3" t="str">
        <f>HYPERLINK("https://fyndiq.se/produkt/e4b87757208946c3/", "2-Pack Samsung S10E Skärmskydd - Härdat Glas 9H - Super kvalitet 3D")</f>
        <v>2-Pack Samsung S10E Skärmskydd - Härdat Glas 9H - Super kvalitet 3D</v>
      </c>
      <c r="F1849" s="1" t="s">
        <v>95</v>
      </c>
      <c r="G1849" s="1" t="s">
        <v>96</v>
      </c>
      <c r="H1849" s="1" t="s">
        <v>97</v>
      </c>
      <c r="I1849" s="1" t="s">
        <v>16</v>
      </c>
      <c r="J1849" s="1" t="s">
        <v>23</v>
      </c>
      <c r="K1849" s="1" t="s">
        <v>16</v>
      </c>
      <c r="L1849" s="1" t="s">
        <v>16</v>
      </c>
      <c r="M1849" s="1" t="s">
        <v>16</v>
      </c>
      <c r="N1849" s="1" t="s">
        <v>16</v>
      </c>
      <c r="O1849" s="1">
        <v>63.2</v>
      </c>
      <c r="P1849" s="1">
        <v>2.0</v>
      </c>
    </row>
    <row r="1850">
      <c r="A1850" s="1" t="s">
        <v>29</v>
      </c>
      <c r="B1850" s="1" t="s">
        <v>3197</v>
      </c>
      <c r="C1850" s="2" t="s">
        <v>3079</v>
      </c>
      <c r="D1850" s="1" t="s">
        <v>19</v>
      </c>
      <c r="E1850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850" s="1" t="s">
        <v>464</v>
      </c>
      <c r="G1850" s="1" t="s">
        <v>465</v>
      </c>
      <c r="H1850" s="1" t="s">
        <v>466</v>
      </c>
      <c r="I1850" s="1" t="s">
        <v>16</v>
      </c>
      <c r="J1850" s="1" t="s">
        <v>23</v>
      </c>
      <c r="K1850" s="1" t="s">
        <v>16</v>
      </c>
      <c r="L1850" s="1" t="s">
        <v>16</v>
      </c>
      <c r="M1850" s="1" t="s">
        <v>16</v>
      </c>
      <c r="N1850" s="1" t="s">
        <v>16</v>
      </c>
      <c r="O1850" s="1">
        <v>71.2</v>
      </c>
      <c r="P1850" s="1">
        <v>1.0</v>
      </c>
    </row>
    <row r="1851">
      <c r="A1851" s="1" t="s">
        <v>29</v>
      </c>
      <c r="B1851" s="1" t="s">
        <v>3198</v>
      </c>
      <c r="C1851" s="2" t="s">
        <v>3079</v>
      </c>
      <c r="D1851" s="1" t="s">
        <v>19</v>
      </c>
      <c r="E185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851" s="1" t="s">
        <v>26</v>
      </c>
      <c r="G1851" s="1" t="s">
        <v>27</v>
      </c>
      <c r="H1851" s="1" t="s">
        <v>28</v>
      </c>
      <c r="I1851" s="1" t="s">
        <v>16</v>
      </c>
      <c r="J1851" s="1" t="s">
        <v>23</v>
      </c>
      <c r="K1851" s="1" t="s">
        <v>16</v>
      </c>
      <c r="L1851" s="1" t="s">
        <v>16</v>
      </c>
      <c r="M1851" s="1" t="s">
        <v>16</v>
      </c>
      <c r="N1851" s="1" t="s">
        <v>16</v>
      </c>
      <c r="O1851" s="1">
        <v>71.2</v>
      </c>
      <c r="P1851" s="1">
        <v>1.0</v>
      </c>
    </row>
    <row r="1852">
      <c r="A1852" s="1" t="s">
        <v>29</v>
      </c>
      <c r="B1852" s="1" t="s">
        <v>3199</v>
      </c>
      <c r="C1852" s="2" t="s">
        <v>3079</v>
      </c>
      <c r="D1852" s="1" t="s">
        <v>19</v>
      </c>
      <c r="E185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852" s="1" t="s">
        <v>679</v>
      </c>
      <c r="G1852" s="1" t="s">
        <v>680</v>
      </c>
      <c r="H1852" s="1" t="s">
        <v>681</v>
      </c>
      <c r="I1852" s="1" t="s">
        <v>16</v>
      </c>
      <c r="J1852" s="1" t="s">
        <v>23</v>
      </c>
      <c r="K1852" s="1" t="s">
        <v>16</v>
      </c>
      <c r="L1852" s="1" t="s">
        <v>16</v>
      </c>
      <c r="M1852" s="1" t="s">
        <v>16</v>
      </c>
      <c r="N1852" s="1" t="s">
        <v>16</v>
      </c>
      <c r="O1852" s="1">
        <v>95.2</v>
      </c>
      <c r="P1852" s="1">
        <v>1.0</v>
      </c>
    </row>
    <row r="1853">
      <c r="A1853" s="1" t="s">
        <v>29</v>
      </c>
      <c r="B1853" s="1" t="s">
        <v>3200</v>
      </c>
      <c r="C1853" s="2" t="s">
        <v>3079</v>
      </c>
      <c r="D1853" s="1" t="s">
        <v>19</v>
      </c>
      <c r="E1853" s="3" t="str">
        <f>HYPERLINK("https://fyndiq.se/produkt/925ae49423884615/", "2-Pack Samsung S22 Ultra Skärmskydd &amp; 1-Pack linsskydd -9H GLAS")</f>
        <v>2-Pack Samsung S22 Ultra Skärmskydd &amp; 1-Pack linsskydd -9H GLAS</v>
      </c>
      <c r="F1853" s="1" t="s">
        <v>335</v>
      </c>
      <c r="G1853" s="1" t="s">
        <v>336</v>
      </c>
      <c r="H1853" s="1" t="s">
        <v>337</v>
      </c>
      <c r="I1853" s="1" t="s">
        <v>16</v>
      </c>
      <c r="J1853" s="1" t="s">
        <v>23</v>
      </c>
      <c r="K1853" s="1" t="s">
        <v>16</v>
      </c>
      <c r="L1853" s="1" t="s">
        <v>16</v>
      </c>
      <c r="M1853" s="1" t="s">
        <v>16</v>
      </c>
      <c r="N1853" s="1" t="s">
        <v>16</v>
      </c>
      <c r="O1853" s="1">
        <v>71.2</v>
      </c>
      <c r="P1853" s="1">
        <v>1.0</v>
      </c>
    </row>
    <row r="1854">
      <c r="A1854" s="1" t="s">
        <v>29</v>
      </c>
      <c r="B1854" s="1" t="s">
        <v>3201</v>
      </c>
      <c r="C1854" s="2" t="s">
        <v>3079</v>
      </c>
      <c r="D1854" s="1" t="s">
        <v>19</v>
      </c>
      <c r="E1854" s="3" t="str">
        <f>HYPERLINK("https://fyndiq.se/produkt/9e488e35f28b4b0b/", "2-Pack GOOGLE PIXEL 6A Skärmskydd - Härdat Glas 9H - Super kvalitet 3D")</f>
        <v>2-Pack GOOGLE PIXEL 6A Skärmskydd - Härdat Glas 9H - Super kvalitet 3D</v>
      </c>
      <c r="F1854" s="1" t="s">
        <v>196</v>
      </c>
      <c r="G1854" s="1" t="s">
        <v>197</v>
      </c>
      <c r="H1854" s="1" t="s">
        <v>198</v>
      </c>
      <c r="I1854" s="1" t="s">
        <v>16</v>
      </c>
      <c r="J1854" s="1" t="s">
        <v>23</v>
      </c>
      <c r="K1854" s="1" t="s">
        <v>16</v>
      </c>
      <c r="L1854" s="1" t="s">
        <v>16</v>
      </c>
      <c r="M1854" s="1" t="s">
        <v>16</v>
      </c>
      <c r="N1854" s="1" t="s">
        <v>16</v>
      </c>
      <c r="O1854" s="1">
        <v>63.2</v>
      </c>
      <c r="P1854" s="1">
        <v>1.0</v>
      </c>
    </row>
    <row r="1855">
      <c r="A1855" s="1" t="s">
        <v>29</v>
      </c>
      <c r="B1855" s="1" t="s">
        <v>3202</v>
      </c>
      <c r="C1855" s="2" t="s">
        <v>3079</v>
      </c>
      <c r="D1855" s="1" t="s">
        <v>19</v>
      </c>
      <c r="E1855" s="3" t="str">
        <f>HYPERLINK("https://fyndiq.se/produkt/416415a768684efb/", "2-Pack Samsung Galaxy S21 5G - 9H Härdat Glas - HD")</f>
        <v>2-Pack Samsung Galaxy S21 5G - 9H Härdat Glas - HD</v>
      </c>
      <c r="F1855" s="1" t="s">
        <v>39</v>
      </c>
      <c r="G1855" s="1" t="s">
        <v>40</v>
      </c>
      <c r="H1855" s="1" t="s">
        <v>41</v>
      </c>
      <c r="I1855" s="1" t="s">
        <v>16</v>
      </c>
      <c r="J1855" s="1" t="s">
        <v>23</v>
      </c>
      <c r="K1855" s="1" t="s">
        <v>16</v>
      </c>
      <c r="L1855" s="1" t="s">
        <v>16</v>
      </c>
      <c r="M1855" s="1" t="s">
        <v>16</v>
      </c>
      <c r="N1855" s="1" t="s">
        <v>16</v>
      </c>
      <c r="O1855" s="1">
        <v>63.2</v>
      </c>
      <c r="P1855" s="1">
        <v>1.0</v>
      </c>
    </row>
    <row r="1856">
      <c r="A1856" s="1" t="s">
        <v>29</v>
      </c>
      <c r="B1856" s="1" t="s">
        <v>3203</v>
      </c>
      <c r="C1856" s="2" t="s">
        <v>3079</v>
      </c>
      <c r="D1856" s="1" t="s">
        <v>19</v>
      </c>
      <c r="E1856" s="3" t="str">
        <f>HYPERLINK("https://fyndiq.se/produkt/4c76cc4280a04cf4/", "2-Pack Samsung A52 Skärmskydd - Härdat Glas 9H - Super kvalitet 3D")</f>
        <v>2-Pack Samsung A52 Skärmskydd - Härdat Glas 9H - Super kvalitet 3D</v>
      </c>
      <c r="F1856" s="1" t="s">
        <v>3204</v>
      </c>
      <c r="G1856" s="1" t="s">
        <v>3205</v>
      </c>
      <c r="H1856" s="1" t="s">
        <v>3206</v>
      </c>
      <c r="I1856" s="1" t="s">
        <v>16</v>
      </c>
      <c r="J1856" s="1" t="s">
        <v>23</v>
      </c>
      <c r="K1856" s="1" t="s">
        <v>16</v>
      </c>
      <c r="L1856" s="1" t="s">
        <v>16</v>
      </c>
      <c r="M1856" s="1" t="s">
        <v>16</v>
      </c>
      <c r="N1856" s="1" t="s">
        <v>16</v>
      </c>
      <c r="O1856" s="1">
        <v>63.2</v>
      </c>
      <c r="P1856" s="1">
        <v>1.0</v>
      </c>
    </row>
    <row r="1857">
      <c r="A1857" s="1" t="s">
        <v>29</v>
      </c>
      <c r="B1857" s="1" t="s">
        <v>3207</v>
      </c>
      <c r="C1857" s="2" t="s">
        <v>3079</v>
      </c>
      <c r="D1857" s="1" t="s">
        <v>19</v>
      </c>
      <c r="E1857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857" s="1" t="s">
        <v>508</v>
      </c>
      <c r="G1857" s="1" t="s">
        <v>509</v>
      </c>
      <c r="H1857" s="1" t="s">
        <v>510</v>
      </c>
      <c r="I1857" s="1" t="s">
        <v>16</v>
      </c>
      <c r="J1857" s="1" t="s">
        <v>23</v>
      </c>
      <c r="K1857" s="1" t="s">
        <v>16</v>
      </c>
      <c r="L1857" s="1" t="s">
        <v>16</v>
      </c>
      <c r="M1857" s="1" t="s">
        <v>16</v>
      </c>
      <c r="N1857" s="1" t="s">
        <v>16</v>
      </c>
      <c r="O1857" s="1">
        <v>63.2</v>
      </c>
      <c r="P1857" s="1">
        <v>1.0</v>
      </c>
    </row>
    <row r="1858">
      <c r="A1858" s="1" t="s">
        <v>29</v>
      </c>
      <c r="B1858" s="1" t="s">
        <v>3208</v>
      </c>
      <c r="C1858" s="2" t="s">
        <v>3079</v>
      </c>
      <c r="D1858" s="1" t="s">
        <v>19</v>
      </c>
      <c r="E1858" s="3" t="str">
        <f>HYPERLINK("https://fyndiq.se/produkt/c8cebab9948b43c1/", "2-Pack Apple Watch 40mm – Härdat glas 9H – Super kvalitet 3D")</f>
        <v>2-Pack Apple Watch 40mm – Härdat glas 9H – Super kvalitet 3D</v>
      </c>
      <c r="F1858" s="1" t="s">
        <v>357</v>
      </c>
      <c r="G1858" s="1" t="s">
        <v>358</v>
      </c>
      <c r="H1858" s="1" t="s">
        <v>359</v>
      </c>
      <c r="I1858" s="1" t="s">
        <v>16</v>
      </c>
      <c r="J1858" s="1" t="s">
        <v>23</v>
      </c>
      <c r="K1858" s="1" t="s">
        <v>16</v>
      </c>
      <c r="L1858" s="1" t="s">
        <v>16</v>
      </c>
      <c r="M1858" s="1" t="s">
        <v>16</v>
      </c>
      <c r="N1858" s="1" t="s">
        <v>16</v>
      </c>
      <c r="O1858" s="1">
        <v>55.2</v>
      </c>
      <c r="P1858" s="1">
        <v>2.0</v>
      </c>
    </row>
    <row r="1859">
      <c r="A1859" s="1" t="s">
        <v>29</v>
      </c>
      <c r="B1859" s="1" t="s">
        <v>3209</v>
      </c>
      <c r="C1859" s="2" t="s">
        <v>3079</v>
      </c>
      <c r="D1859" s="1" t="s">
        <v>19</v>
      </c>
      <c r="E1859" s="3" t="str">
        <f>HYPERLINK("https://fyndiq.se/produkt/28799ed0373d40b4/", "2 Pack Galaxy S21 Ultra 5G- Härdat glas 9H - Super kvalitet 3D")</f>
        <v>2 Pack Galaxy S21 Ultra 5G- Härdat glas 9H - Super kvalitet 3D</v>
      </c>
      <c r="F1859" s="1" t="s">
        <v>272</v>
      </c>
      <c r="G1859" s="1" t="s">
        <v>273</v>
      </c>
      <c r="H1859" s="1" t="s">
        <v>274</v>
      </c>
      <c r="I1859" s="1" t="s">
        <v>16</v>
      </c>
      <c r="J1859" s="1" t="s">
        <v>23</v>
      </c>
      <c r="K1859" s="1" t="s">
        <v>16</v>
      </c>
      <c r="L1859" s="1" t="s">
        <v>16</v>
      </c>
      <c r="M1859" s="1" t="s">
        <v>16</v>
      </c>
      <c r="N1859" s="1" t="s">
        <v>16</v>
      </c>
      <c r="O1859" s="1">
        <v>63.2</v>
      </c>
      <c r="P1859" s="1">
        <v>1.0</v>
      </c>
    </row>
    <row r="1860">
      <c r="A1860" s="1" t="s">
        <v>29</v>
      </c>
      <c r="B1860" s="1" t="s">
        <v>3210</v>
      </c>
      <c r="C1860" s="2" t="s">
        <v>3079</v>
      </c>
      <c r="D1860" s="1" t="s">
        <v>19</v>
      </c>
      <c r="E186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860" s="1" t="s">
        <v>1383</v>
      </c>
      <c r="G1860" s="1" t="s">
        <v>1384</v>
      </c>
      <c r="H1860" s="1" t="s">
        <v>1385</v>
      </c>
      <c r="I1860" s="1" t="s">
        <v>16</v>
      </c>
      <c r="J1860" s="1" t="s">
        <v>23</v>
      </c>
      <c r="K1860" s="1" t="s">
        <v>16</v>
      </c>
      <c r="L1860" s="1" t="s">
        <v>16</v>
      </c>
      <c r="M1860" s="1" t="s">
        <v>16</v>
      </c>
      <c r="N1860" s="1" t="s">
        <v>16</v>
      </c>
      <c r="O1860" s="1">
        <v>71.2</v>
      </c>
      <c r="P1860" s="1">
        <v>1.0</v>
      </c>
    </row>
    <row r="1861">
      <c r="A1861" s="1" t="s">
        <v>29</v>
      </c>
      <c r="B1861" s="1" t="s">
        <v>3211</v>
      </c>
      <c r="C1861" s="2" t="s">
        <v>3079</v>
      </c>
      <c r="D1861" s="1" t="s">
        <v>19</v>
      </c>
      <c r="E1861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861" s="1" t="s">
        <v>183</v>
      </c>
      <c r="G1861" s="1" t="s">
        <v>184</v>
      </c>
      <c r="H1861" s="1" t="s">
        <v>185</v>
      </c>
      <c r="I1861" s="1" t="s">
        <v>16</v>
      </c>
      <c r="J1861" s="1" t="s">
        <v>23</v>
      </c>
      <c r="K1861" s="1" t="s">
        <v>16</v>
      </c>
      <c r="L1861" s="1" t="s">
        <v>16</v>
      </c>
      <c r="M1861" s="1" t="s">
        <v>16</v>
      </c>
      <c r="N1861" s="1" t="s">
        <v>16</v>
      </c>
      <c r="O1861" s="1">
        <v>71.2</v>
      </c>
      <c r="P1861" s="1">
        <v>1.0</v>
      </c>
    </row>
    <row r="1862">
      <c r="A1862" s="1" t="s">
        <v>29</v>
      </c>
      <c r="B1862" s="1" t="s">
        <v>3212</v>
      </c>
      <c r="C1862" s="2" t="s">
        <v>3079</v>
      </c>
      <c r="D1862" s="1" t="s">
        <v>19</v>
      </c>
      <c r="E1862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862" s="1" t="s">
        <v>485</v>
      </c>
      <c r="G1862" s="1" t="s">
        <v>486</v>
      </c>
      <c r="H1862" s="1" t="s">
        <v>487</v>
      </c>
      <c r="I1862" s="1" t="s">
        <v>16</v>
      </c>
      <c r="J1862" s="1" t="s">
        <v>23</v>
      </c>
      <c r="K1862" s="1" t="s">
        <v>16</v>
      </c>
      <c r="L1862" s="1" t="s">
        <v>16</v>
      </c>
      <c r="M1862" s="1" t="s">
        <v>16</v>
      </c>
      <c r="N1862" s="1" t="s">
        <v>16</v>
      </c>
      <c r="O1862" s="1">
        <v>135.2</v>
      </c>
      <c r="P1862" s="1">
        <v>1.0</v>
      </c>
    </row>
    <row r="1863">
      <c r="A1863" s="1" t="s">
        <v>29</v>
      </c>
      <c r="B1863" s="1" t="s">
        <v>3213</v>
      </c>
      <c r="C1863" s="2" t="s">
        <v>3079</v>
      </c>
      <c r="D1863" s="1" t="s">
        <v>19</v>
      </c>
      <c r="E1863" s="3" t="str">
        <f>HYPERLINK("https://fyndiq.se/produkt/860b7dade19d4d2f/", "2-Pack XIAOMI REDMI A3 Skärmskydd - Härdat Glas 9H - Super kvalitet 3D")</f>
        <v>2-Pack XIAOMI REDMI A3 Skärmskydd - Härdat Glas 9H - Super kvalitet 3D</v>
      </c>
      <c r="F1863" s="1" t="s">
        <v>200</v>
      </c>
      <c r="G1863" s="1" t="s">
        <v>201</v>
      </c>
      <c r="H1863" s="1" t="s">
        <v>202</v>
      </c>
      <c r="I1863" s="1" t="s">
        <v>16</v>
      </c>
      <c r="J1863" s="1" t="s">
        <v>23</v>
      </c>
      <c r="K1863" s="1" t="s">
        <v>16</v>
      </c>
      <c r="L1863" s="1" t="s">
        <v>16</v>
      </c>
      <c r="M1863" s="1" t="s">
        <v>16</v>
      </c>
      <c r="N1863" s="1" t="s">
        <v>16</v>
      </c>
      <c r="O1863" s="1">
        <v>63.2</v>
      </c>
      <c r="P1863" s="1">
        <v>1.0</v>
      </c>
    </row>
    <row r="1864">
      <c r="A1864" s="1" t="s">
        <v>29</v>
      </c>
      <c r="B1864" s="1" t="s">
        <v>3214</v>
      </c>
      <c r="C1864" s="2" t="s">
        <v>3079</v>
      </c>
      <c r="D1864" s="1" t="s">
        <v>19</v>
      </c>
      <c r="E186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864" s="1" t="s">
        <v>103</v>
      </c>
      <c r="G1864" s="1" t="s">
        <v>104</v>
      </c>
      <c r="H1864" s="1" t="s">
        <v>105</v>
      </c>
      <c r="I1864" s="1" t="s">
        <v>16</v>
      </c>
      <c r="J1864" s="1" t="s">
        <v>23</v>
      </c>
      <c r="K1864" s="1" t="s">
        <v>16</v>
      </c>
      <c r="L1864" s="1" t="s">
        <v>16</v>
      </c>
      <c r="M1864" s="1" t="s">
        <v>16</v>
      </c>
      <c r="N1864" s="1" t="s">
        <v>16</v>
      </c>
      <c r="O1864" s="1">
        <v>63.2</v>
      </c>
      <c r="P1864" s="1">
        <v>1.0</v>
      </c>
    </row>
    <row r="1865">
      <c r="A1865" s="1" t="s">
        <v>29</v>
      </c>
      <c r="B1865" s="1" t="s">
        <v>3215</v>
      </c>
      <c r="C1865" s="2" t="s">
        <v>3079</v>
      </c>
      <c r="D1865" s="1" t="s">
        <v>19</v>
      </c>
      <c r="E1865" s="3" t="str">
        <f>HYPERLINK("https://fyndiq.se/produkt/39da1aee428a4f32/", "2-Pack ONEPLUS 12 Skärmskydd - Härdat Glas 9H - Super kvalitet 3D")</f>
        <v>2-Pack ONEPLUS 12 Skärmskydd - Härdat Glas 9H - Super kvalitet 3D</v>
      </c>
      <c r="F1865" s="1" t="s">
        <v>1029</v>
      </c>
      <c r="G1865" s="1" t="s">
        <v>1030</v>
      </c>
      <c r="H1865" s="1" t="s">
        <v>1031</v>
      </c>
      <c r="I1865" s="1" t="s">
        <v>16</v>
      </c>
      <c r="J1865" s="1" t="s">
        <v>23</v>
      </c>
      <c r="K1865" s="1" t="s">
        <v>16</v>
      </c>
      <c r="L1865" s="1" t="s">
        <v>16</v>
      </c>
      <c r="M1865" s="1" t="s">
        <v>16</v>
      </c>
      <c r="N1865" s="1" t="s">
        <v>16</v>
      </c>
      <c r="O1865" s="1">
        <v>71.2</v>
      </c>
      <c r="P1865" s="1">
        <v>1.0</v>
      </c>
    </row>
    <row r="1866">
      <c r="A1866" s="1" t="s">
        <v>29</v>
      </c>
      <c r="B1866" s="1" t="s">
        <v>3216</v>
      </c>
      <c r="C1866" s="2" t="s">
        <v>3079</v>
      </c>
      <c r="D1866" s="1" t="s">
        <v>19</v>
      </c>
      <c r="E1866" s="3" t="str">
        <f>HYPERLINK("https://fyndiq.se/produkt/c5eff753eef544a3/", "2-Pack Samsung A05S Skärmskydd - Härdat Glas 9H - Super kvalitet 3D")</f>
        <v>2-Pack Samsung A05S Skärmskydd - Härdat Glas 9H - Super kvalitet 3D</v>
      </c>
      <c r="F1866" s="1" t="s">
        <v>768</v>
      </c>
      <c r="G1866" s="1" t="s">
        <v>769</v>
      </c>
      <c r="H1866" s="1" t="s">
        <v>770</v>
      </c>
      <c r="I1866" s="1" t="s">
        <v>16</v>
      </c>
      <c r="J1866" s="1" t="s">
        <v>23</v>
      </c>
      <c r="K1866" s="1" t="s">
        <v>16</v>
      </c>
      <c r="L1866" s="1" t="s">
        <v>16</v>
      </c>
      <c r="M1866" s="1" t="s">
        <v>16</v>
      </c>
      <c r="N1866" s="1" t="s">
        <v>16</v>
      </c>
      <c r="O1866" s="1">
        <v>63.2</v>
      </c>
      <c r="P1866" s="1">
        <v>1.0</v>
      </c>
    </row>
    <row r="1867">
      <c r="A1867" s="1" t="s">
        <v>29</v>
      </c>
      <c r="B1867" s="1" t="s">
        <v>3217</v>
      </c>
      <c r="C1867" s="2" t="s">
        <v>3079</v>
      </c>
      <c r="D1867" s="1" t="s">
        <v>19</v>
      </c>
      <c r="E1867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867" s="1" t="s">
        <v>1654</v>
      </c>
      <c r="G1867" s="1" t="s">
        <v>1655</v>
      </c>
      <c r="H1867" s="1" t="s">
        <v>1656</v>
      </c>
      <c r="I1867" s="1" t="s">
        <v>1230</v>
      </c>
      <c r="J1867" s="1" t="s">
        <v>9</v>
      </c>
      <c r="K1867" s="2" t="s">
        <v>727</v>
      </c>
      <c r="L1867" s="1" t="s">
        <v>2602</v>
      </c>
      <c r="M1867" s="1" t="s">
        <v>16</v>
      </c>
      <c r="N1867" s="1" t="s">
        <v>16</v>
      </c>
      <c r="O1867" s="1">
        <v>55.2</v>
      </c>
      <c r="P1867" s="1">
        <v>1.0</v>
      </c>
    </row>
    <row r="1868">
      <c r="A1868" s="1" t="s">
        <v>29</v>
      </c>
      <c r="B1868" s="1" t="s">
        <v>3218</v>
      </c>
      <c r="C1868" s="2" t="s">
        <v>3079</v>
      </c>
      <c r="D1868" s="1" t="s">
        <v>19</v>
      </c>
      <c r="E1868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868" s="1" t="s">
        <v>128</v>
      </c>
      <c r="G1868" s="1" t="s">
        <v>129</v>
      </c>
      <c r="H1868" s="1" t="s">
        <v>130</v>
      </c>
      <c r="I1868" s="1" t="s">
        <v>16</v>
      </c>
      <c r="J1868" s="1" t="s">
        <v>23</v>
      </c>
      <c r="K1868" s="1" t="s">
        <v>16</v>
      </c>
      <c r="L1868" s="1" t="s">
        <v>16</v>
      </c>
      <c r="M1868" s="1" t="s">
        <v>16</v>
      </c>
      <c r="N1868" s="1" t="s">
        <v>16</v>
      </c>
      <c r="O1868" s="1">
        <v>95.2</v>
      </c>
      <c r="P1868" s="1">
        <v>1.0</v>
      </c>
    </row>
    <row r="1869">
      <c r="A1869" s="1" t="s">
        <v>29</v>
      </c>
      <c r="B1869" s="1" t="s">
        <v>3219</v>
      </c>
      <c r="C1869" s="2" t="s">
        <v>3079</v>
      </c>
      <c r="D1869" s="1" t="s">
        <v>19</v>
      </c>
      <c r="E1869" s="3" t="str">
        <f>HYPERLINK("https://fyndiq.se/produkt/8a162916fdf246f7/", "2-Pack SAMSUNG S24 Skärmskydd - Härdat Glas 9H - Super kvalitet 3D")</f>
        <v>2-Pack SAMSUNG S24 Skärmskydd - Härdat Glas 9H - Super kvalitet 3D</v>
      </c>
      <c r="F1869" s="1" t="s">
        <v>714</v>
      </c>
      <c r="G1869" s="1" t="s">
        <v>715</v>
      </c>
      <c r="H1869" s="1" t="s">
        <v>716</v>
      </c>
      <c r="I1869" s="1" t="s">
        <v>16</v>
      </c>
      <c r="J1869" s="1" t="s">
        <v>23</v>
      </c>
      <c r="K1869" s="1" t="s">
        <v>16</v>
      </c>
      <c r="L1869" s="1" t="s">
        <v>16</v>
      </c>
      <c r="M1869" s="1" t="s">
        <v>16</v>
      </c>
      <c r="N1869" s="1" t="s">
        <v>16</v>
      </c>
      <c r="O1869" s="1">
        <v>71.2</v>
      </c>
      <c r="P1869" s="1">
        <v>1.0</v>
      </c>
    </row>
    <row r="1870">
      <c r="A1870" s="1" t="s">
        <v>29</v>
      </c>
      <c r="B1870" s="1" t="s">
        <v>3220</v>
      </c>
      <c r="C1870" s="2" t="s">
        <v>3079</v>
      </c>
      <c r="D1870" s="1" t="s">
        <v>19</v>
      </c>
      <c r="E187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870" s="1" t="s">
        <v>103</v>
      </c>
      <c r="G1870" s="1" t="s">
        <v>104</v>
      </c>
      <c r="H1870" s="1" t="s">
        <v>105</v>
      </c>
      <c r="I1870" s="1" t="s">
        <v>16</v>
      </c>
      <c r="J1870" s="1" t="s">
        <v>23</v>
      </c>
      <c r="K1870" s="1" t="s">
        <v>16</v>
      </c>
      <c r="L1870" s="1" t="s">
        <v>16</v>
      </c>
      <c r="M1870" s="1" t="s">
        <v>16</v>
      </c>
      <c r="N1870" s="1" t="s">
        <v>16</v>
      </c>
      <c r="O1870" s="1">
        <v>63.2</v>
      </c>
      <c r="P1870" s="1">
        <v>1.0</v>
      </c>
    </row>
    <row r="1871">
      <c r="A1871" s="1" t="s">
        <v>29</v>
      </c>
      <c r="B1871" s="1" t="s">
        <v>3221</v>
      </c>
      <c r="C1871" s="2" t="s">
        <v>3079</v>
      </c>
      <c r="D1871" s="1" t="s">
        <v>19</v>
      </c>
      <c r="E187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871" s="1" t="s">
        <v>26</v>
      </c>
      <c r="G1871" s="1" t="s">
        <v>27</v>
      </c>
      <c r="H1871" s="1" t="s">
        <v>28</v>
      </c>
      <c r="I1871" s="1" t="s">
        <v>16</v>
      </c>
      <c r="J1871" s="1" t="s">
        <v>23</v>
      </c>
      <c r="K1871" s="1" t="s">
        <v>16</v>
      </c>
      <c r="L1871" s="1" t="s">
        <v>16</v>
      </c>
      <c r="M1871" s="1" t="s">
        <v>16</v>
      </c>
      <c r="N1871" s="1" t="s">
        <v>16</v>
      </c>
      <c r="O1871" s="1">
        <v>71.2</v>
      </c>
      <c r="P1871" s="1">
        <v>1.0</v>
      </c>
    </row>
    <row r="1872">
      <c r="A1872" s="1" t="s">
        <v>29</v>
      </c>
      <c r="B1872" s="1" t="s">
        <v>3222</v>
      </c>
      <c r="C1872" s="2" t="s">
        <v>3079</v>
      </c>
      <c r="D1872" s="1" t="s">
        <v>19</v>
      </c>
      <c r="E1872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872" s="1" t="s">
        <v>968</v>
      </c>
      <c r="G1872" s="1" t="s">
        <v>969</v>
      </c>
      <c r="H1872" s="1" t="s">
        <v>970</v>
      </c>
      <c r="I1872" s="1" t="s">
        <v>16</v>
      </c>
      <c r="J1872" s="1" t="s">
        <v>23</v>
      </c>
      <c r="K1872" s="1" t="s">
        <v>16</v>
      </c>
      <c r="L1872" s="1" t="s">
        <v>16</v>
      </c>
      <c r="M1872" s="1" t="s">
        <v>16</v>
      </c>
      <c r="N1872" s="1" t="s">
        <v>16</v>
      </c>
      <c r="O1872" s="1">
        <v>71.2</v>
      </c>
      <c r="P1872" s="1">
        <v>1.0</v>
      </c>
    </row>
    <row r="1873">
      <c r="A1873" s="1" t="s">
        <v>29</v>
      </c>
      <c r="B1873" s="1" t="s">
        <v>3223</v>
      </c>
      <c r="C1873" s="2" t="s">
        <v>3079</v>
      </c>
      <c r="D1873" s="1" t="s">
        <v>19</v>
      </c>
      <c r="E1873" s="3" t="str">
        <f>HYPERLINK("https://fyndiq.se/produkt/f1b3c06373a844cb/", "Samsung Galaxy S20 - Härdat glas 9H - Super kvalitet 3D")</f>
        <v>Samsung Galaxy S20 - Härdat glas 9H - Super kvalitet 3D</v>
      </c>
      <c r="F1873" s="1" t="s">
        <v>417</v>
      </c>
      <c r="G1873" s="1" t="s">
        <v>418</v>
      </c>
      <c r="H1873" s="1" t="s">
        <v>419</v>
      </c>
      <c r="I1873" s="1" t="s">
        <v>16</v>
      </c>
      <c r="J1873" s="1" t="s">
        <v>23</v>
      </c>
      <c r="K1873" s="1" t="s">
        <v>16</v>
      </c>
      <c r="L1873" s="1" t="s">
        <v>16</v>
      </c>
      <c r="M1873" s="1" t="s">
        <v>16</v>
      </c>
      <c r="N1873" s="1" t="s">
        <v>16</v>
      </c>
      <c r="O1873" s="1">
        <v>55.2</v>
      </c>
      <c r="P1873" s="1">
        <v>1.0</v>
      </c>
    </row>
    <row r="1874">
      <c r="A1874" s="1" t="s">
        <v>29</v>
      </c>
      <c r="B1874" s="1" t="s">
        <v>3224</v>
      </c>
      <c r="C1874" s="2" t="s">
        <v>3079</v>
      </c>
      <c r="D1874" s="1" t="s">
        <v>19</v>
      </c>
      <c r="E1874" s="3" t="str">
        <f>HYPERLINK("https://fyndiq.se/produkt/e28d31305ab547c0/", "Samsung Galaxy S20 Ultra - Härdat glas 9H - Super kvalitet 3D")</f>
        <v>Samsung Galaxy S20 Ultra - Härdat glas 9H - Super kvalitet 3D</v>
      </c>
      <c r="F1874" s="1" t="s">
        <v>3225</v>
      </c>
      <c r="G1874" s="1" t="s">
        <v>3226</v>
      </c>
      <c r="H1874" s="1" t="s">
        <v>3227</v>
      </c>
      <c r="I1874" s="1" t="s">
        <v>16</v>
      </c>
      <c r="J1874" s="1" t="s">
        <v>23</v>
      </c>
      <c r="K1874" s="1" t="s">
        <v>16</v>
      </c>
      <c r="L1874" s="1" t="s">
        <v>16</v>
      </c>
      <c r="M1874" s="1" t="s">
        <v>16</v>
      </c>
      <c r="N1874" s="1" t="s">
        <v>16</v>
      </c>
      <c r="O1874" s="1">
        <v>55.2</v>
      </c>
      <c r="P1874" s="1">
        <v>1.0</v>
      </c>
    </row>
    <row r="1875">
      <c r="A1875" s="1" t="s">
        <v>29</v>
      </c>
      <c r="B1875" s="1" t="s">
        <v>3228</v>
      </c>
      <c r="C1875" s="2" t="s">
        <v>3079</v>
      </c>
      <c r="D1875" s="1" t="s">
        <v>19</v>
      </c>
      <c r="E1875" s="3" t="str">
        <f>HYPERLINK("https://fyndiq.se/produkt/5c3a0f5cf7d640b3/", "1-Pack Självlysande Skärmskydd For iPhone 12 - Härdat Glas 9H - Super Kvalitet 3D")</f>
        <v>1-Pack Självlysande Skärmskydd For iPhone 12 - Härdat Glas 9H - Super Kvalitet 3D</v>
      </c>
      <c r="F1875" s="1" t="s">
        <v>3229</v>
      </c>
      <c r="G1875" s="1" t="s">
        <v>3230</v>
      </c>
      <c r="H1875" s="1" t="s">
        <v>3231</v>
      </c>
      <c r="I1875" s="1" t="s">
        <v>16</v>
      </c>
      <c r="J1875" s="1" t="s">
        <v>23</v>
      </c>
      <c r="K1875" s="1" t="s">
        <v>16</v>
      </c>
      <c r="L1875" s="1" t="s">
        <v>16</v>
      </c>
      <c r="M1875" s="1" t="s">
        <v>16</v>
      </c>
      <c r="N1875" s="1" t="s">
        <v>16</v>
      </c>
      <c r="O1875" s="1">
        <v>47.2</v>
      </c>
      <c r="P1875" s="1">
        <v>1.0</v>
      </c>
    </row>
    <row r="1876">
      <c r="A1876" s="1" t="s">
        <v>29</v>
      </c>
      <c r="B1876" s="1" t="s">
        <v>3232</v>
      </c>
      <c r="C1876" s="2" t="s">
        <v>3079</v>
      </c>
      <c r="D1876" s="1" t="s">
        <v>19</v>
      </c>
      <c r="E187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876" s="1" t="s">
        <v>539</v>
      </c>
      <c r="G1876" s="1" t="s">
        <v>540</v>
      </c>
      <c r="H1876" s="1" t="s">
        <v>541</v>
      </c>
      <c r="I1876" s="1" t="s">
        <v>16</v>
      </c>
      <c r="J1876" s="1" t="s">
        <v>23</v>
      </c>
      <c r="K1876" s="1" t="s">
        <v>16</v>
      </c>
      <c r="L1876" s="1" t="s">
        <v>16</v>
      </c>
      <c r="M1876" s="1" t="s">
        <v>16</v>
      </c>
      <c r="N1876" s="1" t="s">
        <v>16</v>
      </c>
      <c r="O1876" s="1">
        <v>95.2</v>
      </c>
      <c r="P1876" s="1">
        <v>1.0</v>
      </c>
    </row>
    <row r="1877">
      <c r="A1877" s="1" t="s">
        <v>29</v>
      </c>
      <c r="B1877" s="1" t="s">
        <v>3233</v>
      </c>
      <c r="C1877" s="2" t="s">
        <v>3079</v>
      </c>
      <c r="D1877" s="1" t="s">
        <v>19</v>
      </c>
      <c r="E1877" s="3" t="str">
        <f>HYPERLINK("https://fyndiq.se/produkt/f1b3c06373a844cb/", "Samsung Galaxy S20 - Härdat glas 9H - Super kvalitet 3D")</f>
        <v>Samsung Galaxy S20 - Härdat glas 9H - Super kvalitet 3D</v>
      </c>
      <c r="F1877" s="1" t="s">
        <v>417</v>
      </c>
      <c r="G1877" s="1" t="s">
        <v>418</v>
      </c>
      <c r="H1877" s="1" t="s">
        <v>419</v>
      </c>
      <c r="I1877" s="1" t="s">
        <v>16</v>
      </c>
      <c r="J1877" s="1" t="s">
        <v>23</v>
      </c>
      <c r="K1877" s="1" t="s">
        <v>16</v>
      </c>
      <c r="L1877" s="1" t="s">
        <v>16</v>
      </c>
      <c r="M1877" s="1" t="s">
        <v>16</v>
      </c>
      <c r="N1877" s="1" t="s">
        <v>16</v>
      </c>
      <c r="O1877" s="1">
        <v>55.2</v>
      </c>
      <c r="P1877" s="1">
        <v>1.0</v>
      </c>
    </row>
    <row r="1878">
      <c r="A1878" s="1" t="s">
        <v>29</v>
      </c>
      <c r="B1878" s="1" t="s">
        <v>3234</v>
      </c>
      <c r="C1878" s="2" t="s">
        <v>3079</v>
      </c>
      <c r="D1878" s="1" t="s">
        <v>19</v>
      </c>
      <c r="E1878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1878" s="1" t="s">
        <v>671</v>
      </c>
      <c r="G1878" s="1" t="s">
        <v>672</v>
      </c>
      <c r="H1878" s="1" t="s">
        <v>673</v>
      </c>
      <c r="I1878" s="1" t="s">
        <v>16</v>
      </c>
      <c r="J1878" s="1" t="s">
        <v>23</v>
      </c>
      <c r="K1878" s="1" t="s">
        <v>16</v>
      </c>
      <c r="L1878" s="1" t="s">
        <v>16</v>
      </c>
      <c r="M1878" s="1" t="s">
        <v>16</v>
      </c>
      <c r="N1878" s="1" t="s">
        <v>16</v>
      </c>
      <c r="O1878" s="1">
        <v>55.2</v>
      </c>
      <c r="P1878" s="1">
        <v>1.0</v>
      </c>
    </row>
    <row r="1879">
      <c r="A1879" s="1" t="s">
        <v>29</v>
      </c>
      <c r="B1879" s="1" t="s">
        <v>3235</v>
      </c>
      <c r="C1879" s="2" t="s">
        <v>3079</v>
      </c>
      <c r="D1879" s="1" t="s">
        <v>19</v>
      </c>
      <c r="E187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879" s="1" t="s">
        <v>47</v>
      </c>
      <c r="G1879" s="2" t="s">
        <v>48</v>
      </c>
      <c r="H1879" s="1" t="s">
        <v>49</v>
      </c>
      <c r="I1879" s="1" t="s">
        <v>16</v>
      </c>
      <c r="J1879" s="1" t="s">
        <v>23</v>
      </c>
      <c r="K1879" s="1" t="s">
        <v>16</v>
      </c>
      <c r="L1879" s="1" t="s">
        <v>16</v>
      </c>
      <c r="M1879" s="1" t="s">
        <v>16</v>
      </c>
      <c r="N1879" s="1" t="s">
        <v>16</v>
      </c>
      <c r="O1879" s="1">
        <v>183.2</v>
      </c>
      <c r="P1879" s="1">
        <v>2.0</v>
      </c>
    </row>
    <row r="1880">
      <c r="A1880" s="1" t="s">
        <v>29</v>
      </c>
      <c r="B1880" s="1" t="s">
        <v>3236</v>
      </c>
      <c r="C1880" s="2" t="s">
        <v>3079</v>
      </c>
      <c r="D1880" s="1" t="s">
        <v>19</v>
      </c>
      <c r="E188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880" s="1" t="s">
        <v>258</v>
      </c>
      <c r="G1880" s="1" t="s">
        <v>259</v>
      </c>
      <c r="H1880" s="1" t="s">
        <v>260</v>
      </c>
      <c r="I1880" s="1" t="s">
        <v>16</v>
      </c>
      <c r="J1880" s="1" t="s">
        <v>23</v>
      </c>
      <c r="K1880" s="1" t="s">
        <v>16</v>
      </c>
      <c r="L1880" s="1" t="s">
        <v>16</v>
      </c>
      <c r="M1880" s="1" t="s">
        <v>16</v>
      </c>
      <c r="N1880" s="1" t="s">
        <v>16</v>
      </c>
      <c r="O1880" s="1">
        <v>63.2</v>
      </c>
      <c r="P1880" s="1">
        <v>1.0</v>
      </c>
    </row>
    <row r="1881">
      <c r="A1881" s="1" t="s">
        <v>29</v>
      </c>
      <c r="B1881" s="1" t="s">
        <v>3237</v>
      </c>
      <c r="C1881" s="2" t="s">
        <v>3079</v>
      </c>
      <c r="D1881" s="1" t="s">
        <v>19</v>
      </c>
      <c r="E188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881" s="1" t="s">
        <v>26</v>
      </c>
      <c r="G1881" s="1" t="s">
        <v>27</v>
      </c>
      <c r="H1881" s="1" t="s">
        <v>28</v>
      </c>
      <c r="I1881" s="1" t="s">
        <v>16</v>
      </c>
      <c r="J1881" s="1" t="s">
        <v>23</v>
      </c>
      <c r="K1881" s="1" t="s">
        <v>16</v>
      </c>
      <c r="L1881" s="1" t="s">
        <v>16</v>
      </c>
      <c r="M1881" s="1" t="s">
        <v>16</v>
      </c>
      <c r="N1881" s="1" t="s">
        <v>16</v>
      </c>
      <c r="O1881" s="1">
        <v>71.2</v>
      </c>
      <c r="P1881" s="1">
        <v>1.0</v>
      </c>
    </row>
    <row r="1882">
      <c r="A1882" s="1" t="s">
        <v>29</v>
      </c>
      <c r="B1882" s="1" t="s">
        <v>3238</v>
      </c>
      <c r="C1882" s="2" t="s">
        <v>3079</v>
      </c>
      <c r="D1882" s="1" t="s">
        <v>19</v>
      </c>
      <c r="E188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882" s="1" t="s">
        <v>103</v>
      </c>
      <c r="G1882" s="1" t="s">
        <v>104</v>
      </c>
      <c r="H1882" s="1" t="s">
        <v>105</v>
      </c>
      <c r="I1882" s="1" t="s">
        <v>16</v>
      </c>
      <c r="J1882" s="1" t="s">
        <v>23</v>
      </c>
      <c r="K1882" s="1" t="s">
        <v>16</v>
      </c>
      <c r="L1882" s="1" t="s">
        <v>16</v>
      </c>
      <c r="M1882" s="1" t="s">
        <v>16</v>
      </c>
      <c r="N1882" s="1" t="s">
        <v>16</v>
      </c>
      <c r="O1882" s="1">
        <v>63.2</v>
      </c>
      <c r="P1882" s="1">
        <v>1.0</v>
      </c>
    </row>
    <row r="1883">
      <c r="A1883" s="1" t="s">
        <v>29</v>
      </c>
      <c r="B1883" s="1" t="s">
        <v>3239</v>
      </c>
      <c r="C1883" s="2" t="s">
        <v>3079</v>
      </c>
      <c r="D1883" s="1" t="s">
        <v>19</v>
      </c>
      <c r="E1883" s="3" t="str">
        <f>HYPERLINK("https://fyndiq.se/produkt/6ae5aff483564a84/", "2-Pack Apple Watch 40mm – Härdat glas 9H – Super kvalitet 3D")</f>
        <v>2-Pack Apple Watch 40mm – Härdat glas 9H – Super kvalitet 3D</v>
      </c>
      <c r="F1883" s="1" t="s">
        <v>1418</v>
      </c>
      <c r="G1883" s="1" t="s">
        <v>1419</v>
      </c>
      <c r="H1883" s="1" t="s">
        <v>1420</v>
      </c>
      <c r="I1883" s="1" t="s">
        <v>16</v>
      </c>
      <c r="J1883" s="1" t="s">
        <v>23</v>
      </c>
      <c r="K1883" s="1" t="s">
        <v>16</v>
      </c>
      <c r="L1883" s="1" t="s">
        <v>16</v>
      </c>
      <c r="M1883" s="1" t="s">
        <v>16</v>
      </c>
      <c r="N1883" s="1" t="s">
        <v>16</v>
      </c>
      <c r="O1883" s="1">
        <v>55.2</v>
      </c>
      <c r="P1883" s="1">
        <v>1.0</v>
      </c>
    </row>
    <row r="1884">
      <c r="A1884" s="1" t="s">
        <v>29</v>
      </c>
      <c r="B1884" s="1" t="s">
        <v>3240</v>
      </c>
      <c r="C1884" s="2" t="s">
        <v>3079</v>
      </c>
      <c r="D1884" s="1" t="s">
        <v>19</v>
      </c>
      <c r="E1884" s="3" t="str">
        <f>HYPERLINK("https://fyndiq.se/produkt/428645ce92624cb0/", "2-Pack GOOGLE PIXEL 7A Skärmskydd &amp; 1-Pack linsskydd - Härdat Glas 9H - Super kvalitet 3D")</f>
        <v>2-Pack GOOGLE PIXEL 7A Skärmskydd &amp; 1-Pack linsskydd - Härdat Glas 9H - Super kvalitet 3D</v>
      </c>
      <c r="F1884" s="1" t="s">
        <v>3241</v>
      </c>
      <c r="G1884" s="1" t="s">
        <v>3242</v>
      </c>
      <c r="H1884" s="1" t="s">
        <v>3243</v>
      </c>
      <c r="I1884" s="1" t="s">
        <v>16</v>
      </c>
      <c r="J1884" s="1" t="s">
        <v>23</v>
      </c>
      <c r="K1884" s="1" t="s">
        <v>16</v>
      </c>
      <c r="L1884" s="1" t="s">
        <v>16</v>
      </c>
      <c r="M1884" s="1" t="s">
        <v>16</v>
      </c>
      <c r="N1884" s="1" t="s">
        <v>16</v>
      </c>
      <c r="O1884" s="1">
        <v>71.2</v>
      </c>
      <c r="P1884" s="1">
        <v>1.0</v>
      </c>
    </row>
    <row r="1885">
      <c r="A1885" s="1" t="s">
        <v>29</v>
      </c>
      <c r="B1885" s="1" t="s">
        <v>3244</v>
      </c>
      <c r="C1885" s="2" t="s">
        <v>3079</v>
      </c>
      <c r="D1885" s="1" t="s">
        <v>19</v>
      </c>
      <c r="E1885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885" s="1" t="s">
        <v>1377</v>
      </c>
      <c r="G1885" s="1" t="s">
        <v>1378</v>
      </c>
      <c r="H1885" s="1" t="s">
        <v>1379</v>
      </c>
      <c r="I1885" s="1" t="s">
        <v>16</v>
      </c>
      <c r="J1885" s="1" t="s">
        <v>23</v>
      </c>
      <c r="K1885" s="1" t="s">
        <v>16</v>
      </c>
      <c r="L1885" s="1" t="s">
        <v>16</v>
      </c>
      <c r="M1885" s="1" t="s">
        <v>16</v>
      </c>
      <c r="N1885" s="1" t="s">
        <v>16</v>
      </c>
      <c r="O1885" s="1">
        <v>71.2</v>
      </c>
      <c r="P1885" s="1">
        <v>1.0</v>
      </c>
    </row>
    <row r="1886">
      <c r="A1886" s="1" t="s">
        <v>29</v>
      </c>
      <c r="B1886" s="1" t="s">
        <v>3245</v>
      </c>
      <c r="C1886" s="2" t="s">
        <v>3079</v>
      </c>
      <c r="D1886" s="1" t="s">
        <v>19</v>
      </c>
      <c r="E1886" s="3" t="str">
        <f>HYPERLINK("https://fyndiq.se/produkt/5d384cc8795744b0/", "2-Pack Samsung A55 Skärmskydd i Härdat Glas")</f>
        <v>2-Pack Samsung A55 Skärmskydd i Härdat Glas</v>
      </c>
      <c r="F1886" s="1" t="s">
        <v>191</v>
      </c>
      <c r="G1886" s="1" t="s">
        <v>192</v>
      </c>
      <c r="H1886" s="1" t="s">
        <v>193</v>
      </c>
      <c r="I1886" s="1" t="s">
        <v>16</v>
      </c>
      <c r="J1886" s="1" t="s">
        <v>23</v>
      </c>
      <c r="K1886" s="1" t="s">
        <v>16</v>
      </c>
      <c r="L1886" s="1" t="s">
        <v>16</v>
      </c>
      <c r="M1886" s="1" t="s">
        <v>16</v>
      </c>
      <c r="N1886" s="1" t="s">
        <v>16</v>
      </c>
      <c r="O1886" s="1">
        <v>63.2</v>
      </c>
      <c r="P1886" s="1">
        <v>1.0</v>
      </c>
    </row>
    <row r="1887">
      <c r="A1887" s="1" t="s">
        <v>29</v>
      </c>
      <c r="B1887" s="1" t="s">
        <v>3246</v>
      </c>
      <c r="C1887" s="2" t="s">
        <v>3079</v>
      </c>
      <c r="D1887" s="1" t="s">
        <v>19</v>
      </c>
      <c r="E1887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1887" s="1" t="s">
        <v>3247</v>
      </c>
      <c r="G1887" s="1" t="s">
        <v>3248</v>
      </c>
      <c r="H1887" s="1" t="s">
        <v>3249</v>
      </c>
      <c r="I1887" s="1" t="s">
        <v>16</v>
      </c>
      <c r="J1887" s="1" t="s">
        <v>23</v>
      </c>
      <c r="K1887" s="1" t="s">
        <v>16</v>
      </c>
      <c r="L1887" s="1" t="s">
        <v>16</v>
      </c>
      <c r="M1887" s="1" t="s">
        <v>16</v>
      </c>
      <c r="N1887" s="1" t="s">
        <v>16</v>
      </c>
      <c r="O1887" s="1">
        <v>79.2</v>
      </c>
      <c r="P1887" s="1">
        <v>1.0</v>
      </c>
    </row>
    <row r="1888">
      <c r="A1888" s="1" t="s">
        <v>29</v>
      </c>
      <c r="B1888" s="1" t="s">
        <v>3250</v>
      </c>
      <c r="C1888" s="2" t="s">
        <v>3079</v>
      </c>
      <c r="D1888" s="1" t="s">
        <v>19</v>
      </c>
      <c r="E1888" s="3" t="str">
        <f>HYPERLINK("https://fyndiq.se/produkt/6260fb6b96c349fe/", "Samsung S9 plus 3D rundat härdat glasfodral")</f>
        <v>Samsung S9 plus 3D rundat härdat glasfodral</v>
      </c>
      <c r="F1888" s="1" t="s">
        <v>1105</v>
      </c>
      <c r="G1888" s="1" t="s">
        <v>1106</v>
      </c>
      <c r="H1888" s="1" t="s">
        <v>1107</v>
      </c>
      <c r="I1888" s="1" t="s">
        <v>16</v>
      </c>
      <c r="J1888" s="1" t="s">
        <v>23</v>
      </c>
      <c r="K1888" s="1" t="s">
        <v>16</v>
      </c>
      <c r="L1888" s="1" t="s">
        <v>16</v>
      </c>
      <c r="M1888" s="1" t="s">
        <v>16</v>
      </c>
      <c r="N1888" s="1" t="s">
        <v>16</v>
      </c>
      <c r="O1888" s="1">
        <v>55.2</v>
      </c>
      <c r="P1888" s="1">
        <v>1.0</v>
      </c>
    </row>
    <row r="1889">
      <c r="A1889" s="1" t="s">
        <v>29</v>
      </c>
      <c r="B1889" s="1" t="s">
        <v>3251</v>
      </c>
      <c r="C1889" s="2" t="s">
        <v>3079</v>
      </c>
      <c r="D1889" s="1" t="s">
        <v>19</v>
      </c>
      <c r="E1889" s="3" t="str">
        <f>HYPERLINK("https://fyndiq.se/produkt/243542d92f5b4c68/", "Samsung Galaxy S9 - Härdat glas-9H Super kvalitet 3D Skärmskydd")</f>
        <v>Samsung Galaxy S9 - Härdat glas-9H Super kvalitet 3D Skärmskydd</v>
      </c>
      <c r="F1889" s="1" t="s">
        <v>2495</v>
      </c>
      <c r="G1889" s="1" t="s">
        <v>2496</v>
      </c>
      <c r="H1889" s="1" t="s">
        <v>2497</v>
      </c>
      <c r="I1889" s="1" t="s">
        <v>16</v>
      </c>
      <c r="J1889" s="1" t="s">
        <v>23</v>
      </c>
      <c r="K1889" s="1" t="s">
        <v>16</v>
      </c>
      <c r="L1889" s="1" t="s">
        <v>16</v>
      </c>
      <c r="M1889" s="1" t="s">
        <v>16</v>
      </c>
      <c r="N1889" s="1" t="s">
        <v>16</v>
      </c>
      <c r="O1889" s="1">
        <v>55.2</v>
      </c>
      <c r="P1889" s="1">
        <v>1.0</v>
      </c>
    </row>
    <row r="1890">
      <c r="A1890" s="1" t="s">
        <v>29</v>
      </c>
      <c r="B1890" s="1" t="s">
        <v>3252</v>
      </c>
      <c r="C1890" s="2" t="s">
        <v>3079</v>
      </c>
      <c r="D1890" s="1" t="s">
        <v>19</v>
      </c>
      <c r="E1890" s="3" t="str">
        <f>HYPERLINK("https://fyndiq.se/produkt/c398466bf0524e85/", "2-Pack Samsung S23 - 9H Härdat Glass - 3D Super Kvalitet Skärmskydd")</f>
        <v>2-Pack Samsung S23 - 9H Härdat Glass - 3D Super Kvalitet Skärmskydd</v>
      </c>
      <c r="F1890" s="1" t="s">
        <v>1365</v>
      </c>
      <c r="G1890" s="1" t="s">
        <v>1366</v>
      </c>
      <c r="H1890" s="1" t="s">
        <v>1367</v>
      </c>
      <c r="I1890" s="1" t="s">
        <v>16</v>
      </c>
      <c r="J1890" s="1" t="s">
        <v>23</v>
      </c>
      <c r="K1890" s="1" t="s">
        <v>16</v>
      </c>
      <c r="L1890" s="1" t="s">
        <v>16</v>
      </c>
      <c r="M1890" s="1" t="s">
        <v>16</v>
      </c>
      <c r="N1890" s="1" t="s">
        <v>16</v>
      </c>
      <c r="O1890" s="1">
        <v>63.2</v>
      </c>
      <c r="P1890" s="1">
        <v>1.0</v>
      </c>
    </row>
    <row r="1891">
      <c r="A1891" s="1" t="s">
        <v>29</v>
      </c>
      <c r="B1891" s="1" t="s">
        <v>3253</v>
      </c>
      <c r="C1891" s="2" t="s">
        <v>3079</v>
      </c>
      <c r="D1891" s="1" t="s">
        <v>19</v>
      </c>
      <c r="E1891" s="3" t="str">
        <f>HYPERLINK("https://fyndiq.se/produkt/3fee81d316cc43da/", "2-pack - iPhone 12 / 12 Pro - 9H Härdat Glass - Top Kvalitet")</f>
        <v>2-pack - iPhone 12 / 12 Pro - 9H Härdat Glass - Top Kvalitet</v>
      </c>
      <c r="F1891" s="1" t="s">
        <v>2499</v>
      </c>
      <c r="G1891" s="1" t="s">
        <v>2500</v>
      </c>
      <c r="H1891" s="1" t="s">
        <v>2067</v>
      </c>
      <c r="I1891" s="1" t="s">
        <v>16</v>
      </c>
      <c r="J1891" s="1" t="s">
        <v>23</v>
      </c>
      <c r="K1891" s="1" t="s">
        <v>16</v>
      </c>
      <c r="L1891" s="1" t="s">
        <v>16</v>
      </c>
      <c r="M1891" s="1" t="s">
        <v>16</v>
      </c>
      <c r="N1891" s="1" t="s">
        <v>16</v>
      </c>
      <c r="O1891" s="1">
        <v>55.2</v>
      </c>
      <c r="P1891" s="1">
        <v>2.0</v>
      </c>
    </row>
    <row r="1892">
      <c r="A1892" s="1" t="s">
        <v>29</v>
      </c>
      <c r="B1892" s="1" t="s">
        <v>3254</v>
      </c>
      <c r="C1892" s="2" t="s">
        <v>3079</v>
      </c>
      <c r="D1892" s="1" t="s">
        <v>19</v>
      </c>
      <c r="E1892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892" s="1" t="s">
        <v>71</v>
      </c>
      <c r="G1892" s="1" t="s">
        <v>72</v>
      </c>
      <c r="H1892" s="1" t="s">
        <v>73</v>
      </c>
      <c r="I1892" s="1" t="s">
        <v>16</v>
      </c>
      <c r="J1892" s="1" t="s">
        <v>23</v>
      </c>
      <c r="K1892" s="1" t="s">
        <v>16</v>
      </c>
      <c r="L1892" s="1" t="s">
        <v>16</v>
      </c>
      <c r="M1892" s="1" t="s">
        <v>16</v>
      </c>
      <c r="N1892" s="1" t="s">
        <v>16</v>
      </c>
      <c r="O1892" s="1">
        <v>63.2</v>
      </c>
      <c r="P1892" s="1">
        <v>1.0</v>
      </c>
    </row>
    <row r="1893">
      <c r="A1893" s="1" t="s">
        <v>29</v>
      </c>
      <c r="B1893" s="1" t="s">
        <v>3255</v>
      </c>
      <c r="C1893" s="2" t="s">
        <v>3256</v>
      </c>
      <c r="D1893" s="1" t="s">
        <v>19</v>
      </c>
      <c r="E1893" s="3" t="str">
        <f>HYPERLINK("https://fyndiq.se/produkt/08a39fd2ea944add/", "2-Pack Apple Watch 45mm – Härdat glas 9H – Super kvalitet 3D")</f>
        <v>2-Pack Apple Watch 45mm – Härdat glas 9H – Super kvalitet 3D</v>
      </c>
      <c r="F1893" s="1" t="s">
        <v>921</v>
      </c>
      <c r="G1893" s="1" t="s">
        <v>922</v>
      </c>
      <c r="H1893" s="1" t="s">
        <v>923</v>
      </c>
      <c r="I1893" s="1" t="s">
        <v>16</v>
      </c>
      <c r="J1893" s="1" t="s">
        <v>23</v>
      </c>
      <c r="K1893" s="1" t="s">
        <v>16</v>
      </c>
      <c r="L1893" s="1" t="s">
        <v>16</v>
      </c>
      <c r="M1893" s="1" t="s">
        <v>16</v>
      </c>
      <c r="N1893" s="1" t="s">
        <v>16</v>
      </c>
      <c r="O1893" s="1">
        <v>55.2</v>
      </c>
      <c r="P1893" s="1">
        <v>1.0</v>
      </c>
    </row>
    <row r="1894">
      <c r="A1894" s="1" t="s">
        <v>29</v>
      </c>
      <c r="B1894" s="1" t="s">
        <v>3257</v>
      </c>
      <c r="C1894" s="2" t="s">
        <v>3256</v>
      </c>
      <c r="D1894" s="1" t="s">
        <v>19</v>
      </c>
      <c r="E1894" s="3" t="str">
        <f>HYPERLINK("https://fyndiq.se/produkt/0b2f55cbfc0d4bc8/", "Skärmskydd Iphone 12 / 12 Pro , härdat glas, hög kvalitet.")</f>
        <v>Skärmskydd Iphone 12 / 12 Pro , härdat glas, hög kvalitet.</v>
      </c>
      <c r="F1894" s="1" t="s">
        <v>587</v>
      </c>
      <c r="G1894" s="1" t="s">
        <v>588</v>
      </c>
      <c r="H1894" s="1" t="s">
        <v>589</v>
      </c>
      <c r="I1894" s="1" t="s">
        <v>16</v>
      </c>
      <c r="J1894" s="1" t="s">
        <v>23</v>
      </c>
      <c r="K1894" s="1" t="s">
        <v>16</v>
      </c>
      <c r="L1894" s="1" t="s">
        <v>16</v>
      </c>
      <c r="M1894" s="1" t="s">
        <v>16</v>
      </c>
      <c r="N1894" s="1" t="s">
        <v>16</v>
      </c>
      <c r="O1894" s="1">
        <v>47.2</v>
      </c>
      <c r="P1894" s="1">
        <v>1.0</v>
      </c>
    </row>
    <row r="1895">
      <c r="A1895" s="1" t="s">
        <v>29</v>
      </c>
      <c r="B1895" s="1" t="s">
        <v>3258</v>
      </c>
      <c r="C1895" s="2" t="s">
        <v>3256</v>
      </c>
      <c r="D1895" s="1" t="s">
        <v>19</v>
      </c>
      <c r="E1895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895" s="1" t="s">
        <v>71</v>
      </c>
      <c r="G1895" s="1" t="s">
        <v>72</v>
      </c>
      <c r="H1895" s="1" t="s">
        <v>73</v>
      </c>
      <c r="I1895" s="1" t="s">
        <v>16</v>
      </c>
      <c r="J1895" s="1" t="s">
        <v>23</v>
      </c>
      <c r="K1895" s="1" t="s">
        <v>16</v>
      </c>
      <c r="L1895" s="1" t="s">
        <v>16</v>
      </c>
      <c r="M1895" s="1" t="s">
        <v>16</v>
      </c>
      <c r="N1895" s="1" t="s">
        <v>16</v>
      </c>
      <c r="O1895" s="1">
        <v>63.2</v>
      </c>
      <c r="P1895" s="1">
        <v>1.0</v>
      </c>
    </row>
    <row r="1896">
      <c r="A1896" s="1" t="s">
        <v>29</v>
      </c>
      <c r="B1896" s="1" t="s">
        <v>3259</v>
      </c>
      <c r="C1896" s="2" t="s">
        <v>3256</v>
      </c>
      <c r="D1896" s="1" t="s">
        <v>19</v>
      </c>
      <c r="E189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96" s="1" t="s">
        <v>2144</v>
      </c>
      <c r="G1896" s="1" t="s">
        <v>2145</v>
      </c>
      <c r="H1896" s="1" t="s">
        <v>2146</v>
      </c>
      <c r="I1896" s="1" t="s">
        <v>1673</v>
      </c>
      <c r="J1896" s="1" t="s">
        <v>23</v>
      </c>
      <c r="K1896" s="1" t="s">
        <v>16</v>
      </c>
      <c r="L1896" s="1" t="s">
        <v>16</v>
      </c>
      <c r="M1896" s="1" t="s">
        <v>16</v>
      </c>
      <c r="N1896" s="1" t="s">
        <v>16</v>
      </c>
      <c r="O1896" s="1">
        <v>63.2</v>
      </c>
      <c r="P1896" s="1">
        <v>1.0</v>
      </c>
    </row>
    <row r="1897">
      <c r="A1897" s="1" t="s">
        <v>29</v>
      </c>
      <c r="B1897" s="1" t="s">
        <v>3260</v>
      </c>
      <c r="C1897" s="2" t="s">
        <v>3256</v>
      </c>
      <c r="D1897" s="1" t="s">
        <v>19</v>
      </c>
      <c r="E1897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1897" s="1" t="s">
        <v>635</v>
      </c>
      <c r="G1897" s="1" t="s">
        <v>636</v>
      </c>
      <c r="H1897" s="1" t="s">
        <v>637</v>
      </c>
      <c r="I1897" s="1" t="s">
        <v>16</v>
      </c>
      <c r="J1897" s="1" t="s">
        <v>23</v>
      </c>
      <c r="K1897" s="1" t="s">
        <v>16</v>
      </c>
      <c r="L1897" s="1" t="s">
        <v>16</v>
      </c>
      <c r="M1897" s="1" t="s">
        <v>16</v>
      </c>
      <c r="N1897" s="1" t="s">
        <v>16</v>
      </c>
      <c r="O1897" s="1">
        <v>63.2</v>
      </c>
      <c r="P1897" s="1">
        <v>1.0</v>
      </c>
    </row>
    <row r="1898">
      <c r="A1898" s="1" t="s">
        <v>29</v>
      </c>
      <c r="B1898" s="1" t="s">
        <v>3261</v>
      </c>
      <c r="C1898" s="2" t="s">
        <v>3256</v>
      </c>
      <c r="D1898" s="1" t="s">
        <v>19</v>
      </c>
      <c r="E1898" s="3" t="str">
        <f>HYPERLINK("https://fyndiq.se/produkt/c6a683bceab7495a/", "2-Pack XIAOMI 12T PRO Skärmskydd - Härdat Glas 9H - Super kvalitet 3D")</f>
        <v>2-Pack XIAOMI 12T PRO Skärmskydd - Härdat Glas 9H - Super kvalitet 3D</v>
      </c>
      <c r="F1898" s="1" t="s">
        <v>1226</v>
      </c>
      <c r="G1898" s="1" t="s">
        <v>1227</v>
      </c>
      <c r="H1898" s="1" t="s">
        <v>1228</v>
      </c>
      <c r="I1898" s="1" t="s">
        <v>16</v>
      </c>
      <c r="J1898" s="1" t="s">
        <v>23</v>
      </c>
      <c r="K1898" s="1" t="s">
        <v>16</v>
      </c>
      <c r="L1898" s="1" t="s">
        <v>16</v>
      </c>
      <c r="M1898" s="1" t="s">
        <v>16</v>
      </c>
      <c r="N1898" s="1" t="s">
        <v>16</v>
      </c>
      <c r="O1898" s="1">
        <v>63.2</v>
      </c>
      <c r="P1898" s="1">
        <v>1.0</v>
      </c>
    </row>
    <row r="1899">
      <c r="A1899" s="1" t="s">
        <v>29</v>
      </c>
      <c r="B1899" s="1" t="s">
        <v>3262</v>
      </c>
      <c r="C1899" s="2" t="s">
        <v>3256</v>
      </c>
      <c r="D1899" s="1" t="s">
        <v>19</v>
      </c>
      <c r="E1899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1899" s="1" t="s">
        <v>832</v>
      </c>
      <c r="G1899" s="1" t="s">
        <v>833</v>
      </c>
      <c r="H1899" s="1" t="s">
        <v>834</v>
      </c>
      <c r="I1899" s="1" t="s">
        <v>16</v>
      </c>
      <c r="J1899" s="1" t="s">
        <v>23</v>
      </c>
      <c r="K1899" s="1" t="s">
        <v>16</v>
      </c>
      <c r="L1899" s="1" t="s">
        <v>16</v>
      </c>
      <c r="M1899" s="1" t="s">
        <v>16</v>
      </c>
      <c r="N1899" s="1" t="s">
        <v>16</v>
      </c>
      <c r="O1899" s="1">
        <v>63.2</v>
      </c>
      <c r="P1899" s="1">
        <v>1.0</v>
      </c>
    </row>
    <row r="1900">
      <c r="A1900" s="1" t="s">
        <v>29</v>
      </c>
      <c r="B1900" s="1" t="s">
        <v>3263</v>
      </c>
      <c r="C1900" s="2" t="s">
        <v>3256</v>
      </c>
      <c r="D1900" s="1" t="s">
        <v>19</v>
      </c>
      <c r="E1900" s="3" t="str">
        <f>HYPERLINK("https://fyndiq.se/produkt/925ae49423884615/", "2-Pack Samsung S22 Ultra Skärmskydd &amp; 1-Pack linsskydd -9H GLAS")</f>
        <v>2-Pack Samsung S22 Ultra Skärmskydd &amp; 1-Pack linsskydd -9H GLAS</v>
      </c>
      <c r="F1900" s="1" t="s">
        <v>335</v>
      </c>
      <c r="G1900" s="1" t="s">
        <v>336</v>
      </c>
      <c r="H1900" s="1" t="s">
        <v>337</v>
      </c>
      <c r="I1900" s="1" t="s">
        <v>16</v>
      </c>
      <c r="J1900" s="1" t="s">
        <v>23</v>
      </c>
      <c r="K1900" s="1" t="s">
        <v>16</v>
      </c>
      <c r="L1900" s="1" t="s">
        <v>16</v>
      </c>
      <c r="M1900" s="1" t="s">
        <v>16</v>
      </c>
      <c r="N1900" s="1" t="s">
        <v>16</v>
      </c>
      <c r="O1900" s="1">
        <v>71.2</v>
      </c>
      <c r="P1900" s="1">
        <v>1.0</v>
      </c>
    </row>
    <row r="1901">
      <c r="A1901" s="1" t="s">
        <v>29</v>
      </c>
      <c r="B1901" s="1" t="s">
        <v>3264</v>
      </c>
      <c r="C1901" s="2" t="s">
        <v>3256</v>
      </c>
      <c r="D1901" s="1" t="s">
        <v>19</v>
      </c>
      <c r="E190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901" s="1" t="s">
        <v>614</v>
      </c>
      <c r="G1901" s="1" t="s">
        <v>615</v>
      </c>
      <c r="H1901" s="1" t="s">
        <v>616</v>
      </c>
      <c r="I1901" s="1" t="s">
        <v>16</v>
      </c>
      <c r="J1901" s="1" t="s">
        <v>23</v>
      </c>
      <c r="K1901" s="1" t="s">
        <v>16</v>
      </c>
      <c r="L1901" s="1" t="s">
        <v>16</v>
      </c>
      <c r="M1901" s="1" t="s">
        <v>16</v>
      </c>
      <c r="N1901" s="1" t="s">
        <v>16</v>
      </c>
      <c r="O1901" s="1">
        <v>71.2</v>
      </c>
      <c r="P1901" s="1">
        <v>1.0</v>
      </c>
    </row>
    <row r="1902">
      <c r="A1902" s="1" t="s">
        <v>29</v>
      </c>
      <c r="B1902" s="1" t="s">
        <v>3265</v>
      </c>
      <c r="C1902" s="2" t="s">
        <v>3256</v>
      </c>
      <c r="D1902" s="1" t="s">
        <v>19</v>
      </c>
      <c r="E1902" s="3" t="str">
        <f>HYPERLINK("https://fyndiq.se/produkt/95efd29ff0ba45b9/", "2-Pack Samsung Galaxy A04s - Härdat Glas 9H-Super Kvalitet 3D")</f>
        <v>2-Pack Samsung Galaxy A04s - Härdat Glas 9H-Super Kvalitet 3D</v>
      </c>
      <c r="F1902" s="1" t="s">
        <v>2024</v>
      </c>
      <c r="G1902" s="1" t="s">
        <v>2025</v>
      </c>
      <c r="H1902" s="1" t="s">
        <v>2026</v>
      </c>
      <c r="I1902" s="1" t="s">
        <v>16</v>
      </c>
      <c r="J1902" s="1" t="s">
        <v>23</v>
      </c>
      <c r="K1902" s="1" t="s">
        <v>16</v>
      </c>
      <c r="L1902" s="1" t="s">
        <v>16</v>
      </c>
      <c r="M1902" s="1" t="s">
        <v>16</v>
      </c>
      <c r="N1902" s="1" t="s">
        <v>16</v>
      </c>
      <c r="O1902" s="1">
        <v>63.2</v>
      </c>
      <c r="P1902" s="1">
        <v>1.0</v>
      </c>
    </row>
    <row r="1903">
      <c r="A1903" s="1" t="s">
        <v>29</v>
      </c>
      <c r="B1903" s="1" t="s">
        <v>3266</v>
      </c>
      <c r="C1903" s="2" t="s">
        <v>3256</v>
      </c>
      <c r="D1903" s="1" t="s">
        <v>19</v>
      </c>
      <c r="E1903" s="3" t="str">
        <f>HYPERLINK("https://fyndiq.se/produkt/925ae49423884615/", "2-Pack Samsung S22 Ultra Skärmskydd &amp; 1-Pack linsskydd -9H GLAS")</f>
        <v>2-Pack Samsung S22 Ultra Skärmskydd &amp; 1-Pack linsskydd -9H GLAS</v>
      </c>
      <c r="F1903" s="1" t="s">
        <v>335</v>
      </c>
      <c r="G1903" s="1" t="s">
        <v>336</v>
      </c>
      <c r="H1903" s="1" t="s">
        <v>337</v>
      </c>
      <c r="I1903" s="1" t="s">
        <v>16</v>
      </c>
      <c r="J1903" s="1" t="s">
        <v>23</v>
      </c>
      <c r="K1903" s="1" t="s">
        <v>16</v>
      </c>
      <c r="L1903" s="1" t="s">
        <v>16</v>
      </c>
      <c r="M1903" s="1" t="s">
        <v>16</v>
      </c>
      <c r="N1903" s="1" t="s">
        <v>16</v>
      </c>
      <c r="O1903" s="1">
        <v>71.2</v>
      </c>
      <c r="P1903" s="1">
        <v>1.0</v>
      </c>
    </row>
    <row r="1904">
      <c r="A1904" s="1" t="s">
        <v>29</v>
      </c>
      <c r="B1904" s="1" t="s">
        <v>3267</v>
      </c>
      <c r="C1904" s="2" t="s">
        <v>3256</v>
      </c>
      <c r="D1904" s="1" t="s">
        <v>19</v>
      </c>
      <c r="E1904" s="3" t="str">
        <f>HYPERLINK("https://fyndiq.se/produkt/a00b62acc6644fd2/", "2-Pack Samsung Galaxy S10 - Härdat glas 9H – Super kvalitet 3D")</f>
        <v>2-Pack Samsung Galaxy S10 - Härdat glas 9H – Super kvalitet 3D</v>
      </c>
      <c r="F1904" s="1" t="s">
        <v>1291</v>
      </c>
      <c r="G1904" s="1" t="s">
        <v>1292</v>
      </c>
      <c r="H1904" s="1" t="s">
        <v>1293</v>
      </c>
      <c r="I1904" s="1" t="s">
        <v>16</v>
      </c>
      <c r="J1904" s="1" t="s">
        <v>23</v>
      </c>
      <c r="K1904" s="1" t="s">
        <v>16</v>
      </c>
      <c r="L1904" s="1" t="s">
        <v>16</v>
      </c>
      <c r="M1904" s="1" t="s">
        <v>16</v>
      </c>
      <c r="N1904" s="1" t="s">
        <v>16</v>
      </c>
      <c r="O1904" s="1">
        <v>63.2</v>
      </c>
      <c r="P1904" s="1">
        <v>1.0</v>
      </c>
    </row>
    <row r="1905">
      <c r="A1905" s="1" t="s">
        <v>29</v>
      </c>
      <c r="B1905" s="1" t="s">
        <v>3268</v>
      </c>
      <c r="C1905" s="2" t="s">
        <v>3256</v>
      </c>
      <c r="D1905" s="1" t="s">
        <v>19</v>
      </c>
      <c r="E190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905" s="1" t="s">
        <v>311</v>
      </c>
      <c r="G1905" s="1" t="s">
        <v>312</v>
      </c>
      <c r="H1905" s="1" t="s">
        <v>313</v>
      </c>
      <c r="I1905" s="1" t="s">
        <v>16</v>
      </c>
      <c r="J1905" s="1" t="s">
        <v>23</v>
      </c>
      <c r="K1905" s="1" t="s">
        <v>16</v>
      </c>
      <c r="L1905" s="1" t="s">
        <v>16</v>
      </c>
      <c r="M1905" s="1" t="s">
        <v>16</v>
      </c>
      <c r="N1905" s="1" t="s">
        <v>16</v>
      </c>
      <c r="O1905" s="1">
        <v>71.2</v>
      </c>
      <c r="P1905" s="1">
        <v>1.0</v>
      </c>
    </row>
    <row r="1906">
      <c r="A1906" s="1" t="s">
        <v>29</v>
      </c>
      <c r="B1906" s="1" t="s">
        <v>3269</v>
      </c>
      <c r="C1906" s="2" t="s">
        <v>3256</v>
      </c>
      <c r="D1906" s="1" t="s">
        <v>19</v>
      </c>
      <c r="E190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906" s="1" t="s">
        <v>785</v>
      </c>
      <c r="G1906" s="1" t="s">
        <v>786</v>
      </c>
      <c r="H1906" s="1" t="s">
        <v>787</v>
      </c>
      <c r="I1906" s="1" t="s">
        <v>16</v>
      </c>
      <c r="J1906" s="1" t="s">
        <v>23</v>
      </c>
      <c r="K1906" s="1" t="s">
        <v>16</v>
      </c>
      <c r="L1906" s="1" t="s">
        <v>16</v>
      </c>
      <c r="M1906" s="1" t="s">
        <v>16</v>
      </c>
      <c r="N1906" s="1" t="s">
        <v>16</v>
      </c>
      <c r="O1906" s="1">
        <v>63.2</v>
      </c>
      <c r="P1906" s="1">
        <v>1.0</v>
      </c>
    </row>
    <row r="1907">
      <c r="A1907" s="1" t="s">
        <v>29</v>
      </c>
      <c r="B1907" s="1" t="s">
        <v>3270</v>
      </c>
      <c r="C1907" s="2" t="s">
        <v>3256</v>
      </c>
      <c r="D1907" s="1" t="s">
        <v>19</v>
      </c>
      <c r="E1907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907" s="1" t="s">
        <v>504</v>
      </c>
      <c r="G1907" s="1" t="s">
        <v>505</v>
      </c>
      <c r="H1907" s="1" t="s">
        <v>506</v>
      </c>
      <c r="I1907" s="1" t="s">
        <v>16</v>
      </c>
      <c r="J1907" s="1" t="s">
        <v>23</v>
      </c>
      <c r="K1907" s="1" t="s">
        <v>16</v>
      </c>
      <c r="L1907" s="1" t="s">
        <v>16</v>
      </c>
      <c r="M1907" s="1" t="s">
        <v>16</v>
      </c>
      <c r="N1907" s="1" t="s">
        <v>16</v>
      </c>
      <c r="O1907" s="1">
        <v>63.2</v>
      </c>
      <c r="P1907" s="1">
        <v>1.0</v>
      </c>
    </row>
    <row r="1908">
      <c r="A1908" s="1" t="s">
        <v>29</v>
      </c>
      <c r="B1908" s="1" t="s">
        <v>3271</v>
      </c>
      <c r="C1908" s="2" t="s">
        <v>3256</v>
      </c>
      <c r="D1908" s="1" t="s">
        <v>19</v>
      </c>
      <c r="E190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908" s="1" t="s">
        <v>183</v>
      </c>
      <c r="G1908" s="1" t="s">
        <v>184</v>
      </c>
      <c r="H1908" s="1" t="s">
        <v>185</v>
      </c>
      <c r="I1908" s="1" t="s">
        <v>16</v>
      </c>
      <c r="J1908" s="1" t="s">
        <v>23</v>
      </c>
      <c r="K1908" s="1" t="s">
        <v>16</v>
      </c>
      <c r="L1908" s="1" t="s">
        <v>16</v>
      </c>
      <c r="M1908" s="1" t="s">
        <v>16</v>
      </c>
      <c r="N1908" s="1" t="s">
        <v>16</v>
      </c>
      <c r="O1908" s="1">
        <v>71.2</v>
      </c>
      <c r="P1908" s="1">
        <v>1.0</v>
      </c>
    </row>
    <row r="1909">
      <c r="A1909" s="1" t="s">
        <v>29</v>
      </c>
      <c r="B1909" s="1" t="s">
        <v>3272</v>
      </c>
      <c r="C1909" s="2" t="s">
        <v>3256</v>
      </c>
      <c r="D1909" s="1" t="s">
        <v>19</v>
      </c>
      <c r="E1909" s="3" t="str">
        <f>HYPERLINK("https://fyndiq.se/produkt/f9cb40a5fb2c42e4/", "2 Pack Xiaomi 12 PRO - Härdat glas 9H-Super kvalitet 3D")</f>
        <v>2 Pack Xiaomi 12 PRO - Härdat glas 9H-Super kvalitet 3D</v>
      </c>
      <c r="F1909" s="1" t="s">
        <v>1830</v>
      </c>
      <c r="G1909" s="1" t="s">
        <v>1831</v>
      </c>
      <c r="H1909" s="1" t="s">
        <v>1832</v>
      </c>
      <c r="I1909" s="1" t="s">
        <v>16</v>
      </c>
      <c r="J1909" s="1" t="s">
        <v>23</v>
      </c>
      <c r="K1909" s="1" t="s">
        <v>16</v>
      </c>
      <c r="L1909" s="1" t="s">
        <v>16</v>
      </c>
      <c r="M1909" s="1" t="s">
        <v>16</v>
      </c>
      <c r="N1909" s="1" t="s">
        <v>16</v>
      </c>
      <c r="O1909" s="1">
        <v>63.2</v>
      </c>
      <c r="P1909" s="1">
        <v>1.0</v>
      </c>
    </row>
    <row r="1910">
      <c r="A1910" s="1" t="s">
        <v>29</v>
      </c>
      <c r="B1910" s="1" t="s">
        <v>3273</v>
      </c>
      <c r="C1910" s="2" t="s">
        <v>3256</v>
      </c>
      <c r="D1910" s="1" t="s">
        <v>19</v>
      </c>
      <c r="E1910" s="3" t="str">
        <f>HYPERLINK("https://fyndiq.se/produkt/2477583187264ece/", "2-Pack Samsung S20 - 9H Härdat Glass - Top Kvalitet")</f>
        <v>2-Pack Samsung S20 - 9H Härdat Glass - Top Kvalitet</v>
      </c>
      <c r="F1910" s="1" t="s">
        <v>124</v>
      </c>
      <c r="G1910" s="1" t="s">
        <v>125</v>
      </c>
      <c r="H1910" s="1" t="s">
        <v>126</v>
      </c>
      <c r="I1910" s="1" t="s">
        <v>16</v>
      </c>
      <c r="J1910" s="1" t="s">
        <v>23</v>
      </c>
      <c r="K1910" s="1" t="s">
        <v>16</v>
      </c>
      <c r="L1910" s="1" t="s">
        <v>16</v>
      </c>
      <c r="M1910" s="1" t="s">
        <v>16</v>
      </c>
      <c r="N1910" s="1" t="s">
        <v>16</v>
      </c>
      <c r="O1910" s="1">
        <v>63.2</v>
      </c>
      <c r="P1910" s="1">
        <v>1.0</v>
      </c>
    </row>
    <row r="1911">
      <c r="A1911" s="1" t="s">
        <v>29</v>
      </c>
      <c r="B1911" s="1" t="s">
        <v>3274</v>
      </c>
      <c r="C1911" s="2" t="s">
        <v>3256</v>
      </c>
      <c r="D1911" s="1" t="s">
        <v>19</v>
      </c>
      <c r="E1911" s="3" t="str">
        <f>HYPERLINK("https://fyndiq.se/produkt/dfe28e565d2e4c8d/", "2 Pack Samsung S21 FE - 9H Härdat Glass - Super Kvalitet 3D")</f>
        <v>2 Pack Samsung S21 FE - 9H Härdat Glass - Super Kvalitet 3D</v>
      </c>
      <c r="F1911" s="1" t="s">
        <v>276</v>
      </c>
      <c r="G1911" s="1" t="s">
        <v>277</v>
      </c>
      <c r="H1911" s="1" t="s">
        <v>278</v>
      </c>
      <c r="I1911" s="1" t="s">
        <v>16</v>
      </c>
      <c r="J1911" s="1" t="s">
        <v>23</v>
      </c>
      <c r="K1911" s="1" t="s">
        <v>16</v>
      </c>
      <c r="L1911" s="1" t="s">
        <v>16</v>
      </c>
      <c r="M1911" s="1" t="s">
        <v>16</v>
      </c>
      <c r="N1911" s="1" t="s">
        <v>16</v>
      </c>
      <c r="O1911" s="1">
        <v>63.2</v>
      </c>
      <c r="P1911" s="1">
        <v>1.0</v>
      </c>
    </row>
    <row r="1912">
      <c r="A1912" s="1" t="s">
        <v>29</v>
      </c>
      <c r="B1912" s="1" t="s">
        <v>3275</v>
      </c>
      <c r="C1912" s="2" t="s">
        <v>3256</v>
      </c>
      <c r="D1912" s="1" t="s">
        <v>19</v>
      </c>
      <c r="E191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912" s="1" t="s">
        <v>760</v>
      </c>
      <c r="G1912" s="1" t="s">
        <v>761</v>
      </c>
      <c r="H1912" s="1" t="s">
        <v>762</v>
      </c>
      <c r="I1912" s="1" t="s">
        <v>16</v>
      </c>
      <c r="J1912" s="1" t="s">
        <v>23</v>
      </c>
      <c r="K1912" s="1" t="s">
        <v>16</v>
      </c>
      <c r="L1912" s="1" t="s">
        <v>16</v>
      </c>
      <c r="M1912" s="1" t="s">
        <v>16</v>
      </c>
      <c r="N1912" s="1" t="s">
        <v>16</v>
      </c>
      <c r="O1912" s="1">
        <v>63.2</v>
      </c>
      <c r="P1912" s="1">
        <v>1.0</v>
      </c>
    </row>
    <row r="1913">
      <c r="A1913" s="1" t="s">
        <v>29</v>
      </c>
      <c r="B1913" s="1" t="s">
        <v>3276</v>
      </c>
      <c r="C1913" s="2" t="s">
        <v>3256</v>
      </c>
      <c r="D1913" s="1" t="s">
        <v>19</v>
      </c>
      <c r="E1913" s="3" t="str">
        <f>HYPERLINK("https://fyndiq.se/produkt/db4311b8bfdf46de/", "2-Pack Samsung A33 Skärmskydd - Härdat Glas 9H - Super kvalitet 3D")</f>
        <v>2-Pack Samsung A33 Skärmskydd - Härdat Glas 9H - Super kvalitet 3D</v>
      </c>
      <c r="F1913" s="1" t="s">
        <v>3277</v>
      </c>
      <c r="G1913" s="1" t="s">
        <v>3278</v>
      </c>
      <c r="H1913" s="1" t="s">
        <v>3279</v>
      </c>
      <c r="I1913" s="1" t="s">
        <v>16</v>
      </c>
      <c r="J1913" s="1" t="s">
        <v>23</v>
      </c>
      <c r="K1913" s="1" t="s">
        <v>16</v>
      </c>
      <c r="L1913" s="1" t="s">
        <v>16</v>
      </c>
      <c r="M1913" s="1" t="s">
        <v>16</v>
      </c>
      <c r="N1913" s="1" t="s">
        <v>16</v>
      </c>
      <c r="O1913" s="1">
        <v>63.2</v>
      </c>
      <c r="P1913" s="1">
        <v>1.0</v>
      </c>
    </row>
    <row r="1914">
      <c r="A1914" s="1" t="s">
        <v>29</v>
      </c>
      <c r="B1914" s="1" t="s">
        <v>3280</v>
      </c>
      <c r="C1914" s="2" t="s">
        <v>3256</v>
      </c>
      <c r="D1914" s="1" t="s">
        <v>19</v>
      </c>
      <c r="E1914" s="3" t="str">
        <f>HYPERLINK("https://fyndiq.se/produkt/56c72c0ba5f749b5/", "2-Pack SAMSUNG S24 Skärmskydd - Härdat Glas 9H - Super kvalitet 3D")</f>
        <v>2-Pack SAMSUNG S24 Skärmskydd - Härdat Glas 9H - Super kvalitet 3D</v>
      </c>
      <c r="F1914" s="1" t="s">
        <v>263</v>
      </c>
      <c r="G1914" s="1" t="s">
        <v>264</v>
      </c>
      <c r="H1914" s="1" t="s">
        <v>265</v>
      </c>
      <c r="I1914" s="1" t="s">
        <v>16</v>
      </c>
      <c r="J1914" s="1" t="s">
        <v>23</v>
      </c>
      <c r="K1914" s="1" t="s">
        <v>16</v>
      </c>
      <c r="L1914" s="1" t="s">
        <v>16</v>
      </c>
      <c r="M1914" s="1" t="s">
        <v>16</v>
      </c>
      <c r="N1914" s="1" t="s">
        <v>16</v>
      </c>
      <c r="O1914" s="1">
        <v>71.2</v>
      </c>
      <c r="P1914" s="1">
        <v>1.0</v>
      </c>
    </row>
    <row r="1915">
      <c r="A1915" s="1" t="s">
        <v>29</v>
      </c>
      <c r="B1915" s="1" t="s">
        <v>3281</v>
      </c>
      <c r="C1915" s="2" t="s">
        <v>3256</v>
      </c>
      <c r="D1915" s="1" t="s">
        <v>19</v>
      </c>
      <c r="E1915" s="3" t="str">
        <f>HYPERLINK("https://fyndiq.se/produkt/c6f3e47a88184e8d/", "2-Pack SAMSUNG A55 Skärmskydd - Härdat Glas 9H - Super kvalitet 3D")</f>
        <v>2-Pack SAMSUNG A55 Skärmskydd - Härdat Glas 9H - Super kvalitet 3D</v>
      </c>
      <c r="F1915" s="1" t="s">
        <v>83</v>
      </c>
      <c r="G1915" s="1" t="s">
        <v>84</v>
      </c>
      <c r="H1915" s="1" t="s">
        <v>85</v>
      </c>
      <c r="I1915" s="1" t="s">
        <v>16</v>
      </c>
      <c r="J1915" s="1" t="s">
        <v>23</v>
      </c>
      <c r="K1915" s="1" t="s">
        <v>16</v>
      </c>
      <c r="L1915" s="1" t="s">
        <v>16</v>
      </c>
      <c r="M1915" s="1" t="s">
        <v>16</v>
      </c>
      <c r="N1915" s="1" t="s">
        <v>16</v>
      </c>
      <c r="O1915" s="1">
        <v>63.2</v>
      </c>
      <c r="P1915" s="1">
        <v>1.0</v>
      </c>
    </row>
    <row r="1916">
      <c r="A1916" s="1" t="s">
        <v>29</v>
      </c>
      <c r="B1916" s="1" t="s">
        <v>3282</v>
      </c>
      <c r="C1916" s="2" t="s">
        <v>3256</v>
      </c>
      <c r="D1916" s="1" t="s">
        <v>19</v>
      </c>
      <c r="E1916" s="3" t="str">
        <f>HYPERLINK("https://fyndiq.se/produkt/c26c9ffef37a436a/", "2-Pack Samsung A35 5G Skärmskydd i Härdat Glas")</f>
        <v>2-Pack Samsung A35 5G Skärmskydd i Härdat Glas</v>
      </c>
      <c r="F1916" s="1" t="s">
        <v>432</v>
      </c>
      <c r="G1916" s="1" t="s">
        <v>433</v>
      </c>
      <c r="H1916" s="1" t="s">
        <v>434</v>
      </c>
      <c r="I1916" s="1" t="s">
        <v>16</v>
      </c>
      <c r="J1916" s="1" t="s">
        <v>23</v>
      </c>
      <c r="K1916" s="1" t="s">
        <v>16</v>
      </c>
      <c r="L1916" s="1" t="s">
        <v>16</v>
      </c>
      <c r="M1916" s="1" t="s">
        <v>16</v>
      </c>
      <c r="N1916" s="1" t="s">
        <v>16</v>
      </c>
      <c r="O1916" s="1">
        <v>63.2</v>
      </c>
      <c r="P1916" s="1">
        <v>1.0</v>
      </c>
    </row>
    <row r="1917">
      <c r="A1917" s="1" t="s">
        <v>29</v>
      </c>
      <c r="B1917" s="1" t="s">
        <v>3283</v>
      </c>
      <c r="C1917" s="2" t="s">
        <v>3256</v>
      </c>
      <c r="D1917" s="1" t="s">
        <v>19</v>
      </c>
      <c r="E1917" s="3" t="str">
        <f>HYPERLINK("https://fyndiq.se/produkt/e19fcc2ab2124f8a/", "2-Pack Iphone 13 Pro - 9H Härdat Glass - Top Kvalitet  3D")</f>
        <v>2-Pack Iphone 13 Pro - 9H Härdat Glass - Top Kvalitet  3D</v>
      </c>
      <c r="F1917" s="1" t="s">
        <v>555</v>
      </c>
      <c r="G1917" s="1" t="s">
        <v>556</v>
      </c>
      <c r="H1917" s="1" t="s">
        <v>557</v>
      </c>
      <c r="I1917" s="1" t="s">
        <v>16</v>
      </c>
      <c r="J1917" s="1" t="s">
        <v>23</v>
      </c>
      <c r="K1917" s="1" t="s">
        <v>16</v>
      </c>
      <c r="L1917" s="1" t="s">
        <v>16</v>
      </c>
      <c r="M1917" s="1" t="s">
        <v>16</v>
      </c>
      <c r="N1917" s="1" t="s">
        <v>16</v>
      </c>
      <c r="O1917" s="1">
        <v>55.2</v>
      </c>
      <c r="P1917" s="1">
        <v>1.0</v>
      </c>
    </row>
    <row r="1918">
      <c r="A1918" s="1" t="s">
        <v>29</v>
      </c>
      <c r="B1918" s="1" t="s">
        <v>3284</v>
      </c>
      <c r="C1918" s="2" t="s">
        <v>3256</v>
      </c>
      <c r="D1918" s="1" t="s">
        <v>19</v>
      </c>
      <c r="E1918" s="3" t="str">
        <f>HYPERLINK("https://fyndiq.se/produkt/27e6c678af4d4422/", "iPhone 14 Pro Linsskydd - 9H Härdat glas - Super kvalitet 3D Linsskydd")</f>
        <v>iPhone 14 Pro Linsskydd - 9H Härdat glas - Super kvalitet 3D Linsskydd</v>
      </c>
      <c r="F1918" s="1" t="s">
        <v>3285</v>
      </c>
      <c r="G1918" s="1" t="s">
        <v>3286</v>
      </c>
      <c r="H1918" s="1" t="s">
        <v>3287</v>
      </c>
      <c r="I1918" s="1" t="s">
        <v>16</v>
      </c>
      <c r="J1918" s="1" t="s">
        <v>23</v>
      </c>
      <c r="K1918" s="1" t="s">
        <v>16</v>
      </c>
      <c r="L1918" s="1" t="s">
        <v>16</v>
      </c>
      <c r="M1918" s="1" t="s">
        <v>16</v>
      </c>
      <c r="N1918" s="1" t="s">
        <v>16</v>
      </c>
      <c r="O1918" s="1">
        <v>47.2</v>
      </c>
      <c r="P1918" s="1">
        <v>1.0</v>
      </c>
    </row>
    <row r="1919">
      <c r="A1919" s="1" t="s">
        <v>29</v>
      </c>
      <c r="B1919" s="1" t="s">
        <v>3288</v>
      </c>
      <c r="C1919" s="2" t="s">
        <v>3256</v>
      </c>
      <c r="D1919" s="1" t="s">
        <v>19</v>
      </c>
      <c r="E1919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919" s="1" t="s">
        <v>340</v>
      </c>
      <c r="G1919" s="1" t="s">
        <v>341</v>
      </c>
      <c r="H1919" s="1" t="s">
        <v>342</v>
      </c>
      <c r="I1919" s="1" t="s">
        <v>16</v>
      </c>
      <c r="J1919" s="1" t="s">
        <v>23</v>
      </c>
      <c r="K1919" s="1" t="s">
        <v>16</v>
      </c>
      <c r="L1919" s="1" t="s">
        <v>16</v>
      </c>
      <c r="M1919" s="1" t="s">
        <v>16</v>
      </c>
      <c r="N1919" s="1" t="s">
        <v>16</v>
      </c>
      <c r="O1919" s="1">
        <v>63.2</v>
      </c>
      <c r="P1919" s="1">
        <v>1.0</v>
      </c>
    </row>
    <row r="1920">
      <c r="A1920" s="1" t="s">
        <v>29</v>
      </c>
      <c r="B1920" s="1" t="s">
        <v>3289</v>
      </c>
      <c r="C1920" s="2" t="s">
        <v>3256</v>
      </c>
      <c r="D1920" s="1" t="s">
        <v>19</v>
      </c>
      <c r="E1920" s="3" t="str">
        <f>HYPERLINK("https://fyndiq.se/produkt/78aba43fb16f4811/", "2-Pack Xiaomi Mi 10 Pro - Härdat glas 9H - Super kvalitet 3D")</f>
        <v>2-Pack Xiaomi Mi 10 Pro - Härdat glas 9H - Super kvalitet 3D</v>
      </c>
      <c r="F1920" s="1" t="s">
        <v>3290</v>
      </c>
      <c r="G1920" s="1" t="s">
        <v>3291</v>
      </c>
      <c r="H1920" s="1" t="s">
        <v>3292</v>
      </c>
      <c r="I1920" s="1" t="s">
        <v>16</v>
      </c>
      <c r="J1920" s="1" t="s">
        <v>23</v>
      </c>
      <c r="K1920" s="1" t="s">
        <v>16</v>
      </c>
      <c r="L1920" s="1" t="s">
        <v>16</v>
      </c>
      <c r="M1920" s="1" t="s">
        <v>16</v>
      </c>
      <c r="N1920" s="1" t="s">
        <v>16</v>
      </c>
      <c r="O1920" s="1">
        <v>63.2</v>
      </c>
      <c r="P1920" s="1">
        <v>1.0</v>
      </c>
    </row>
    <row r="1921">
      <c r="A1921" s="1" t="s">
        <v>29</v>
      </c>
      <c r="B1921" s="1" t="s">
        <v>3293</v>
      </c>
      <c r="C1921" s="2" t="s">
        <v>3256</v>
      </c>
      <c r="D1921" s="1" t="s">
        <v>19</v>
      </c>
      <c r="E1921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921" s="1" t="s">
        <v>772</v>
      </c>
      <c r="G1921" s="1" t="s">
        <v>773</v>
      </c>
      <c r="H1921" s="1" t="s">
        <v>774</v>
      </c>
      <c r="I1921" s="1" t="s">
        <v>16</v>
      </c>
      <c r="J1921" s="1" t="s">
        <v>23</v>
      </c>
      <c r="K1921" s="1" t="s">
        <v>16</v>
      </c>
      <c r="L1921" s="1" t="s">
        <v>16</v>
      </c>
      <c r="M1921" s="1" t="s">
        <v>16</v>
      </c>
      <c r="N1921" s="1" t="s">
        <v>16</v>
      </c>
      <c r="O1921" s="1">
        <v>71.2</v>
      </c>
      <c r="P1921" s="1">
        <v>1.0</v>
      </c>
    </row>
    <row r="1922">
      <c r="A1922" s="1" t="s">
        <v>29</v>
      </c>
      <c r="B1922" s="1" t="s">
        <v>3294</v>
      </c>
      <c r="C1922" s="2" t="s">
        <v>3256</v>
      </c>
      <c r="D1922" s="1" t="s">
        <v>19</v>
      </c>
      <c r="E1922" s="3" t="str">
        <f>HYPERLINK("https://fyndiq.se/produkt/0b2f55cbfc0d4bc8/", "Skärmskydd Iphone 12 / 12 Pro , härdat glas, hög kvalitet.")</f>
        <v>Skärmskydd Iphone 12 / 12 Pro , härdat glas, hög kvalitet.</v>
      </c>
      <c r="F1922" s="1" t="s">
        <v>587</v>
      </c>
      <c r="G1922" s="1" t="s">
        <v>588</v>
      </c>
      <c r="H1922" s="1" t="s">
        <v>589</v>
      </c>
      <c r="I1922" s="1" t="s">
        <v>16</v>
      </c>
      <c r="J1922" s="1" t="s">
        <v>23</v>
      </c>
      <c r="K1922" s="1" t="s">
        <v>16</v>
      </c>
      <c r="L1922" s="1" t="s">
        <v>16</v>
      </c>
      <c r="M1922" s="1" t="s">
        <v>16</v>
      </c>
      <c r="N1922" s="1" t="s">
        <v>16</v>
      </c>
      <c r="O1922" s="1">
        <v>47.2</v>
      </c>
      <c r="P1922" s="1">
        <v>1.0</v>
      </c>
    </row>
    <row r="1923">
      <c r="A1923" s="1" t="s">
        <v>29</v>
      </c>
      <c r="B1923" s="1" t="s">
        <v>3295</v>
      </c>
      <c r="C1923" s="2" t="s">
        <v>3256</v>
      </c>
      <c r="D1923" s="1" t="s">
        <v>19</v>
      </c>
      <c r="E1923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923" s="1" t="s">
        <v>485</v>
      </c>
      <c r="G1923" s="1" t="s">
        <v>486</v>
      </c>
      <c r="H1923" s="1" t="s">
        <v>487</v>
      </c>
      <c r="I1923" s="1" t="s">
        <v>16</v>
      </c>
      <c r="J1923" s="1" t="s">
        <v>23</v>
      </c>
      <c r="K1923" s="1" t="s">
        <v>16</v>
      </c>
      <c r="L1923" s="1" t="s">
        <v>16</v>
      </c>
      <c r="M1923" s="1" t="s">
        <v>16</v>
      </c>
      <c r="N1923" s="1" t="s">
        <v>16</v>
      </c>
      <c r="O1923" s="1">
        <v>135.2</v>
      </c>
      <c r="P1923" s="1">
        <v>1.0</v>
      </c>
    </row>
    <row r="1924">
      <c r="A1924" s="1" t="s">
        <v>29</v>
      </c>
      <c r="B1924" s="1" t="s">
        <v>3296</v>
      </c>
      <c r="C1924" s="2" t="s">
        <v>3256</v>
      </c>
      <c r="D1924" s="1" t="s">
        <v>19</v>
      </c>
      <c r="E1924" s="3" t="str">
        <f>HYPERLINK("https://fyndiq.se/produkt/c6f3e47a88184e8d/", "2-Pack SAMSUNG A55 Skärmskydd - Härdat Glas 9H - Super kvalitet 3D")</f>
        <v>2-Pack SAMSUNG A55 Skärmskydd - Härdat Glas 9H - Super kvalitet 3D</v>
      </c>
      <c r="F1924" s="1" t="s">
        <v>83</v>
      </c>
      <c r="G1924" s="1" t="s">
        <v>84</v>
      </c>
      <c r="H1924" s="1" t="s">
        <v>85</v>
      </c>
      <c r="I1924" s="1" t="s">
        <v>16</v>
      </c>
      <c r="J1924" s="1" t="s">
        <v>23</v>
      </c>
      <c r="K1924" s="1" t="s">
        <v>16</v>
      </c>
      <c r="L1924" s="1" t="s">
        <v>16</v>
      </c>
      <c r="M1924" s="1" t="s">
        <v>16</v>
      </c>
      <c r="N1924" s="1" t="s">
        <v>16</v>
      </c>
      <c r="O1924" s="1">
        <v>63.2</v>
      </c>
      <c r="P1924" s="1">
        <v>1.0</v>
      </c>
    </row>
    <row r="1925">
      <c r="A1925" s="1" t="s">
        <v>29</v>
      </c>
      <c r="B1925" s="1" t="s">
        <v>3297</v>
      </c>
      <c r="C1925" s="2" t="s">
        <v>3256</v>
      </c>
      <c r="D1925" s="1" t="s">
        <v>19</v>
      </c>
      <c r="E1925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1925" s="1" t="s">
        <v>71</v>
      </c>
      <c r="G1925" s="1" t="s">
        <v>72</v>
      </c>
      <c r="H1925" s="1" t="s">
        <v>73</v>
      </c>
      <c r="I1925" s="1" t="s">
        <v>16</v>
      </c>
      <c r="J1925" s="1" t="s">
        <v>23</v>
      </c>
      <c r="K1925" s="1" t="s">
        <v>16</v>
      </c>
      <c r="L1925" s="1" t="s">
        <v>16</v>
      </c>
      <c r="M1925" s="1" t="s">
        <v>16</v>
      </c>
      <c r="N1925" s="1" t="s">
        <v>16</v>
      </c>
      <c r="O1925" s="1">
        <v>63.2</v>
      </c>
      <c r="P1925" s="1">
        <v>1.0</v>
      </c>
    </row>
    <row r="1926">
      <c r="A1926" s="1" t="s">
        <v>29</v>
      </c>
      <c r="B1926" s="1" t="s">
        <v>3298</v>
      </c>
      <c r="C1926" s="2" t="s">
        <v>3256</v>
      </c>
      <c r="D1926" s="1" t="s">
        <v>19</v>
      </c>
      <c r="E1926" s="3" t="str">
        <f>HYPERLINK("https://fyndiq.se/produkt/c6f3e47a88184e8d/", "2-Pack SAMSUNG A55 Skärmskydd - Härdat Glas 9H - Super kvalitet 3D")</f>
        <v>2-Pack SAMSUNG A55 Skärmskydd - Härdat Glas 9H - Super kvalitet 3D</v>
      </c>
      <c r="F1926" s="1" t="s">
        <v>83</v>
      </c>
      <c r="G1926" s="1" t="s">
        <v>84</v>
      </c>
      <c r="H1926" s="1" t="s">
        <v>85</v>
      </c>
      <c r="I1926" s="1" t="s">
        <v>16</v>
      </c>
      <c r="J1926" s="1" t="s">
        <v>23</v>
      </c>
      <c r="K1926" s="1" t="s">
        <v>16</v>
      </c>
      <c r="L1926" s="1" t="s">
        <v>16</v>
      </c>
      <c r="M1926" s="1" t="s">
        <v>16</v>
      </c>
      <c r="N1926" s="1" t="s">
        <v>16</v>
      </c>
      <c r="O1926" s="1">
        <v>63.2</v>
      </c>
      <c r="P1926" s="1">
        <v>1.0</v>
      </c>
    </row>
    <row r="1927">
      <c r="A1927" s="1" t="s">
        <v>29</v>
      </c>
      <c r="B1927" s="1" t="s">
        <v>3299</v>
      </c>
      <c r="C1927" s="2" t="s">
        <v>3256</v>
      </c>
      <c r="D1927" s="1" t="s">
        <v>19</v>
      </c>
      <c r="E1927" s="3" t="str">
        <f>HYPERLINK("https://fyndiq.se/produkt/6ae5aff483564a84/", "2-Pack Apple Watch 40mm – Härdat glas 9H – Super kvalitet 3D")</f>
        <v>2-Pack Apple Watch 40mm – Härdat glas 9H – Super kvalitet 3D</v>
      </c>
      <c r="F1927" s="1" t="s">
        <v>1418</v>
      </c>
      <c r="G1927" s="1" t="s">
        <v>1419</v>
      </c>
      <c r="H1927" s="1" t="s">
        <v>1420</v>
      </c>
      <c r="I1927" s="1" t="s">
        <v>16</v>
      </c>
      <c r="J1927" s="1" t="s">
        <v>23</v>
      </c>
      <c r="K1927" s="1" t="s">
        <v>16</v>
      </c>
      <c r="L1927" s="1" t="s">
        <v>16</v>
      </c>
      <c r="M1927" s="1" t="s">
        <v>16</v>
      </c>
      <c r="N1927" s="1" t="s">
        <v>16</v>
      </c>
      <c r="O1927" s="1">
        <v>55.2</v>
      </c>
      <c r="P1927" s="1">
        <v>1.0</v>
      </c>
    </row>
    <row r="1928">
      <c r="A1928" s="1" t="s">
        <v>29</v>
      </c>
      <c r="B1928" s="1" t="s">
        <v>3300</v>
      </c>
      <c r="C1928" s="2" t="s">
        <v>3256</v>
      </c>
      <c r="D1928" s="1" t="s">
        <v>19</v>
      </c>
      <c r="E1928" s="3" t="str">
        <f>HYPERLINK("https://fyndiq.se/produkt/8a162916fdf246f7/", "2-Pack SAMSUNG S24 Skärmskydd - Härdat Glas 9H - Super kvalitet 3D")</f>
        <v>2-Pack SAMSUNG S24 Skärmskydd - Härdat Glas 9H - Super kvalitet 3D</v>
      </c>
      <c r="F1928" s="1" t="s">
        <v>714</v>
      </c>
      <c r="G1928" s="1" t="s">
        <v>715</v>
      </c>
      <c r="H1928" s="1" t="s">
        <v>716</v>
      </c>
      <c r="I1928" s="1" t="s">
        <v>16</v>
      </c>
      <c r="J1928" s="1" t="s">
        <v>23</v>
      </c>
      <c r="K1928" s="1" t="s">
        <v>16</v>
      </c>
      <c r="L1928" s="1" t="s">
        <v>16</v>
      </c>
      <c r="M1928" s="1" t="s">
        <v>16</v>
      </c>
      <c r="N1928" s="1" t="s">
        <v>16</v>
      </c>
      <c r="O1928" s="1">
        <v>71.2</v>
      </c>
      <c r="P1928" s="1">
        <v>1.0</v>
      </c>
    </row>
    <row r="1929">
      <c r="A1929" s="1" t="s">
        <v>29</v>
      </c>
      <c r="B1929" s="1" t="s">
        <v>3301</v>
      </c>
      <c r="C1929" s="2" t="s">
        <v>3256</v>
      </c>
      <c r="D1929" s="1" t="s">
        <v>19</v>
      </c>
      <c r="E192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929" s="1" t="s">
        <v>785</v>
      </c>
      <c r="G1929" s="1" t="s">
        <v>786</v>
      </c>
      <c r="H1929" s="1" t="s">
        <v>787</v>
      </c>
      <c r="I1929" s="1" t="s">
        <v>16</v>
      </c>
      <c r="J1929" s="1" t="s">
        <v>23</v>
      </c>
      <c r="K1929" s="1" t="s">
        <v>16</v>
      </c>
      <c r="L1929" s="1" t="s">
        <v>16</v>
      </c>
      <c r="M1929" s="1" t="s">
        <v>16</v>
      </c>
      <c r="N1929" s="1" t="s">
        <v>16</v>
      </c>
      <c r="O1929" s="1">
        <v>63.2</v>
      </c>
      <c r="P1929" s="1">
        <v>1.0</v>
      </c>
    </row>
    <row r="1930">
      <c r="A1930" s="1" t="s">
        <v>29</v>
      </c>
      <c r="B1930" s="1" t="s">
        <v>3302</v>
      </c>
      <c r="C1930" s="2" t="s">
        <v>3256</v>
      </c>
      <c r="D1930" s="1" t="s">
        <v>19</v>
      </c>
      <c r="E1930" s="3" t="str">
        <f>HYPERLINK("https://fyndiq.se/produkt/56c72c0ba5f749b5/", "2-Pack SAMSUNG S24 Skärmskydd - Härdat Glas 9H - Super kvalitet 3D")</f>
        <v>2-Pack SAMSUNG S24 Skärmskydd - Härdat Glas 9H - Super kvalitet 3D</v>
      </c>
      <c r="F1930" s="1" t="s">
        <v>263</v>
      </c>
      <c r="G1930" s="1" t="s">
        <v>264</v>
      </c>
      <c r="H1930" s="1" t="s">
        <v>265</v>
      </c>
      <c r="I1930" s="1" t="s">
        <v>16</v>
      </c>
      <c r="J1930" s="1" t="s">
        <v>23</v>
      </c>
      <c r="K1930" s="1" t="s">
        <v>16</v>
      </c>
      <c r="L1930" s="1" t="s">
        <v>16</v>
      </c>
      <c r="M1930" s="1" t="s">
        <v>16</v>
      </c>
      <c r="N1930" s="1" t="s">
        <v>16</v>
      </c>
      <c r="O1930" s="1">
        <v>71.2</v>
      </c>
      <c r="P1930" s="1">
        <v>1.0</v>
      </c>
    </row>
    <row r="1931">
      <c r="A1931" s="1" t="s">
        <v>29</v>
      </c>
      <c r="B1931" s="1" t="s">
        <v>3303</v>
      </c>
      <c r="C1931" s="2" t="s">
        <v>3256</v>
      </c>
      <c r="D1931" s="1" t="s">
        <v>19</v>
      </c>
      <c r="E193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931" s="1" t="s">
        <v>103</v>
      </c>
      <c r="G1931" s="1" t="s">
        <v>104</v>
      </c>
      <c r="H1931" s="1" t="s">
        <v>105</v>
      </c>
      <c r="I1931" s="1" t="s">
        <v>16</v>
      </c>
      <c r="J1931" s="1" t="s">
        <v>23</v>
      </c>
      <c r="K1931" s="1" t="s">
        <v>16</v>
      </c>
      <c r="L1931" s="1" t="s">
        <v>16</v>
      </c>
      <c r="M1931" s="1" t="s">
        <v>16</v>
      </c>
      <c r="N1931" s="1" t="s">
        <v>16</v>
      </c>
      <c r="O1931" s="1">
        <v>63.2</v>
      </c>
      <c r="P1931" s="1">
        <v>1.0</v>
      </c>
    </row>
    <row r="1932">
      <c r="A1932" s="1" t="s">
        <v>29</v>
      </c>
      <c r="B1932" s="1" t="s">
        <v>3304</v>
      </c>
      <c r="C1932" s="2" t="s">
        <v>3256</v>
      </c>
      <c r="D1932" s="1" t="s">
        <v>19</v>
      </c>
      <c r="E1932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932" s="1" t="s">
        <v>1728</v>
      </c>
      <c r="G1932" s="1" t="s">
        <v>1729</v>
      </c>
      <c r="H1932" s="1" t="s">
        <v>1730</v>
      </c>
      <c r="I1932" s="1" t="s">
        <v>16</v>
      </c>
      <c r="J1932" s="1" t="s">
        <v>23</v>
      </c>
      <c r="K1932" s="1" t="s">
        <v>16</v>
      </c>
      <c r="L1932" s="1" t="s">
        <v>16</v>
      </c>
      <c r="M1932" s="1" t="s">
        <v>16</v>
      </c>
      <c r="N1932" s="1" t="s">
        <v>16</v>
      </c>
      <c r="O1932" s="1">
        <v>95.2</v>
      </c>
      <c r="P1932" s="1">
        <v>1.0</v>
      </c>
    </row>
    <row r="1933">
      <c r="A1933" s="1" t="s">
        <v>29</v>
      </c>
      <c r="B1933" s="1" t="s">
        <v>3305</v>
      </c>
      <c r="C1933" s="2" t="s">
        <v>3256</v>
      </c>
      <c r="D1933" s="1" t="s">
        <v>19</v>
      </c>
      <c r="E193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933" s="1" t="s">
        <v>2858</v>
      </c>
      <c r="G1933" s="1" t="s">
        <v>2859</v>
      </c>
      <c r="H1933" s="1" t="s">
        <v>2860</v>
      </c>
      <c r="I1933" s="1" t="s">
        <v>16</v>
      </c>
      <c r="J1933" s="1" t="s">
        <v>23</v>
      </c>
      <c r="K1933" s="1" t="s">
        <v>16</v>
      </c>
      <c r="L1933" s="1" t="s">
        <v>16</v>
      </c>
      <c r="M1933" s="1" t="s">
        <v>16</v>
      </c>
      <c r="N1933" s="1" t="s">
        <v>16</v>
      </c>
      <c r="O1933" s="1">
        <v>71.2</v>
      </c>
      <c r="P1933" s="1">
        <v>1.0</v>
      </c>
    </row>
    <row r="1934">
      <c r="A1934" s="1" t="s">
        <v>29</v>
      </c>
      <c r="B1934" s="1" t="s">
        <v>3306</v>
      </c>
      <c r="C1934" s="2" t="s">
        <v>3256</v>
      </c>
      <c r="D1934" s="1" t="s">
        <v>19</v>
      </c>
      <c r="E1934" s="3" t="str">
        <f>HYPERLINK("https://fyndiq.se/produkt/56c72c0ba5f749b5/", "2-Pack SAMSUNG S24 Skärmskydd - Härdat Glas 9H - Super kvalitet 3D")</f>
        <v>2-Pack SAMSUNG S24 Skärmskydd - Härdat Glas 9H - Super kvalitet 3D</v>
      </c>
      <c r="F1934" s="1" t="s">
        <v>263</v>
      </c>
      <c r="G1934" s="1" t="s">
        <v>264</v>
      </c>
      <c r="H1934" s="1" t="s">
        <v>265</v>
      </c>
      <c r="I1934" s="1" t="s">
        <v>16</v>
      </c>
      <c r="J1934" s="1" t="s">
        <v>23</v>
      </c>
      <c r="K1934" s="1" t="s">
        <v>16</v>
      </c>
      <c r="L1934" s="1" t="s">
        <v>16</v>
      </c>
      <c r="M1934" s="1" t="s">
        <v>16</v>
      </c>
      <c r="N1934" s="1" t="s">
        <v>16</v>
      </c>
      <c r="O1934" s="1">
        <v>71.2</v>
      </c>
      <c r="P1934" s="1">
        <v>1.0</v>
      </c>
    </row>
    <row r="1935">
      <c r="A1935" s="1" t="s">
        <v>29</v>
      </c>
      <c r="B1935" s="1" t="s">
        <v>3307</v>
      </c>
      <c r="C1935" s="2" t="s">
        <v>3256</v>
      </c>
      <c r="D1935" s="1" t="s">
        <v>19</v>
      </c>
      <c r="E1935" s="3" t="str">
        <f>HYPERLINK("https://fyndiq.se/produkt/8d7960028c1a40a4/", "2 Pack Xiaomi 11T Pro 5G - Härdat glas 9H - Super kvalitet 3D")</f>
        <v>2 Pack Xiaomi 11T Pro 5G - Härdat glas 9H - Super kvalitet 3D</v>
      </c>
      <c r="F1935" s="1" t="s">
        <v>112</v>
      </c>
      <c r="G1935" s="1" t="s">
        <v>113</v>
      </c>
      <c r="H1935" s="1" t="s">
        <v>114</v>
      </c>
      <c r="I1935" s="1" t="s">
        <v>16</v>
      </c>
      <c r="J1935" s="1" t="s">
        <v>23</v>
      </c>
      <c r="K1935" s="1" t="s">
        <v>16</v>
      </c>
      <c r="L1935" s="1" t="s">
        <v>16</v>
      </c>
      <c r="M1935" s="1" t="s">
        <v>16</v>
      </c>
      <c r="N1935" s="1" t="s">
        <v>16</v>
      </c>
      <c r="O1935" s="1">
        <v>63.2</v>
      </c>
      <c r="P1935" s="1">
        <v>1.0</v>
      </c>
    </row>
    <row r="1936">
      <c r="A1936" s="1" t="s">
        <v>29</v>
      </c>
      <c r="B1936" s="1" t="s">
        <v>3308</v>
      </c>
      <c r="C1936" s="2" t="s">
        <v>3256</v>
      </c>
      <c r="D1936" s="1" t="s">
        <v>19</v>
      </c>
      <c r="E1936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936" s="1" t="s">
        <v>43</v>
      </c>
      <c r="G1936" s="1" t="s">
        <v>44</v>
      </c>
      <c r="H1936" s="1" t="s">
        <v>45</v>
      </c>
      <c r="I1936" s="1" t="s">
        <v>16</v>
      </c>
      <c r="J1936" s="1" t="s">
        <v>23</v>
      </c>
      <c r="K1936" s="1" t="s">
        <v>16</v>
      </c>
      <c r="L1936" s="1" t="s">
        <v>16</v>
      </c>
      <c r="M1936" s="1" t="s">
        <v>16</v>
      </c>
      <c r="N1936" s="1" t="s">
        <v>16</v>
      </c>
      <c r="O1936" s="1">
        <v>71.2</v>
      </c>
      <c r="P1936" s="1">
        <v>1.0</v>
      </c>
    </row>
    <row r="1937">
      <c r="A1937" s="1" t="s">
        <v>29</v>
      </c>
      <c r="B1937" s="1" t="s">
        <v>3309</v>
      </c>
      <c r="C1937" s="2" t="s">
        <v>3256</v>
      </c>
      <c r="D1937" s="1" t="s">
        <v>19</v>
      </c>
      <c r="E193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37" s="1" t="s">
        <v>2144</v>
      </c>
      <c r="G1937" s="1" t="s">
        <v>2145</v>
      </c>
      <c r="H1937" s="1" t="s">
        <v>2146</v>
      </c>
      <c r="I1937" s="1" t="s">
        <v>16</v>
      </c>
      <c r="J1937" s="1" t="s">
        <v>23</v>
      </c>
      <c r="K1937" s="1" t="s">
        <v>16</v>
      </c>
      <c r="L1937" s="1" t="s">
        <v>16</v>
      </c>
      <c r="M1937" s="1" t="s">
        <v>16</v>
      </c>
      <c r="N1937" s="1" t="s">
        <v>16</v>
      </c>
      <c r="O1937" s="1">
        <v>63.2</v>
      </c>
      <c r="P1937" s="1">
        <v>1.0</v>
      </c>
    </row>
    <row r="1938">
      <c r="A1938" s="1" t="s">
        <v>29</v>
      </c>
      <c r="B1938" s="1" t="s">
        <v>3310</v>
      </c>
      <c r="C1938" s="2" t="s">
        <v>3256</v>
      </c>
      <c r="D1938" s="1" t="s">
        <v>19</v>
      </c>
      <c r="E193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938" s="1" t="s">
        <v>26</v>
      </c>
      <c r="G1938" s="1" t="s">
        <v>27</v>
      </c>
      <c r="H1938" s="1" t="s">
        <v>28</v>
      </c>
      <c r="I1938" s="1" t="s">
        <v>16</v>
      </c>
      <c r="J1938" s="1" t="s">
        <v>23</v>
      </c>
      <c r="K1938" s="1" t="s">
        <v>16</v>
      </c>
      <c r="L1938" s="1" t="s">
        <v>16</v>
      </c>
      <c r="M1938" s="1" t="s">
        <v>16</v>
      </c>
      <c r="N1938" s="1" t="s">
        <v>16</v>
      </c>
      <c r="O1938" s="1">
        <v>71.2</v>
      </c>
      <c r="P1938" s="1">
        <v>1.0</v>
      </c>
    </row>
    <row r="1939">
      <c r="A1939" s="1" t="s">
        <v>29</v>
      </c>
      <c r="B1939" s="1" t="s">
        <v>3311</v>
      </c>
      <c r="C1939" s="2" t="s">
        <v>3256</v>
      </c>
      <c r="D1939" s="1" t="s">
        <v>19</v>
      </c>
      <c r="E193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939" s="1" t="s">
        <v>599</v>
      </c>
      <c r="G1939" s="1" t="s">
        <v>600</v>
      </c>
      <c r="H1939" s="1" t="s">
        <v>601</v>
      </c>
      <c r="I1939" s="1" t="s">
        <v>16</v>
      </c>
      <c r="J1939" s="1" t="s">
        <v>23</v>
      </c>
      <c r="K1939" s="1" t="s">
        <v>16</v>
      </c>
      <c r="L1939" s="1" t="s">
        <v>16</v>
      </c>
      <c r="M1939" s="1" t="s">
        <v>16</v>
      </c>
      <c r="N1939" s="1" t="s">
        <v>16</v>
      </c>
      <c r="O1939" s="1">
        <v>71.2</v>
      </c>
      <c r="P1939" s="1">
        <v>1.0</v>
      </c>
    </row>
    <row r="1940">
      <c r="A1940" s="1" t="s">
        <v>29</v>
      </c>
      <c r="B1940" s="1" t="s">
        <v>3312</v>
      </c>
      <c r="C1940" s="2" t="s">
        <v>3256</v>
      </c>
      <c r="D1940" s="1" t="s">
        <v>19</v>
      </c>
      <c r="E1940" s="3" t="str">
        <f>HYPERLINK("https://fyndiq.se/produkt/44f3cfd52e0f4e86/", "Apple Watch 45mm – Härdat glas 9H – Super kvalitet 3D Skärmskydd")</f>
        <v>Apple Watch 45mm – Härdat glas 9H – Super kvalitet 3D Skärmskydd</v>
      </c>
      <c r="F1940" s="1" t="s">
        <v>568</v>
      </c>
      <c r="G1940" s="1" t="s">
        <v>569</v>
      </c>
      <c r="H1940" s="1" t="s">
        <v>570</v>
      </c>
      <c r="I1940" s="1" t="s">
        <v>16</v>
      </c>
      <c r="J1940" s="1" t="s">
        <v>23</v>
      </c>
      <c r="K1940" s="1" t="s">
        <v>16</v>
      </c>
      <c r="L1940" s="1" t="s">
        <v>16</v>
      </c>
      <c r="M1940" s="1" t="s">
        <v>16</v>
      </c>
      <c r="N1940" s="1" t="s">
        <v>16</v>
      </c>
      <c r="O1940" s="1">
        <v>47.2</v>
      </c>
      <c r="P1940" s="1">
        <v>1.0</v>
      </c>
    </row>
    <row r="1941">
      <c r="A1941" s="1" t="s">
        <v>29</v>
      </c>
      <c r="B1941" s="1" t="s">
        <v>3313</v>
      </c>
      <c r="C1941" s="2" t="s">
        <v>3256</v>
      </c>
      <c r="D1941" s="1" t="s">
        <v>19</v>
      </c>
      <c r="E1941" s="3" t="str">
        <f>HYPERLINK("https://fyndiq.se/produkt/ef10e4ba492c46df/", "2-Pack Samsung S23 FE 5G - 9H Härdat Glass - Super Kvalitet 3D")</f>
        <v>2-Pack Samsung S23 FE 5G - 9H Härdat Glass - Super Kvalitet 3D</v>
      </c>
      <c r="F1941" s="1" t="s">
        <v>2521</v>
      </c>
      <c r="G1941" s="1" t="s">
        <v>2522</v>
      </c>
      <c r="H1941" s="1" t="s">
        <v>2523</v>
      </c>
      <c r="I1941" s="1" t="s">
        <v>16</v>
      </c>
      <c r="J1941" s="1" t="s">
        <v>23</v>
      </c>
      <c r="K1941" s="1" t="s">
        <v>16</v>
      </c>
      <c r="L1941" s="1" t="s">
        <v>16</v>
      </c>
      <c r="M1941" s="1" t="s">
        <v>16</v>
      </c>
      <c r="N1941" s="1" t="s">
        <v>16</v>
      </c>
      <c r="O1941" s="1">
        <v>63.2</v>
      </c>
      <c r="P1941" s="1">
        <v>1.0</v>
      </c>
    </row>
    <row r="1942">
      <c r="A1942" s="1" t="s">
        <v>29</v>
      </c>
      <c r="B1942" s="1" t="s">
        <v>3314</v>
      </c>
      <c r="C1942" s="2" t="s">
        <v>3256</v>
      </c>
      <c r="D1942" s="1" t="s">
        <v>19</v>
      </c>
      <c r="E1942" s="3" t="str">
        <f>HYPERLINK("https://fyndiq.se/produkt/95efd29ff0ba45b9/", "2-Pack Samsung Galaxy A04s - Härdat Glas 9H-Super Kvalitet 3D")</f>
        <v>2-Pack Samsung Galaxy A04s - Härdat Glas 9H-Super Kvalitet 3D</v>
      </c>
      <c r="F1942" s="1" t="s">
        <v>2024</v>
      </c>
      <c r="G1942" s="1" t="s">
        <v>2025</v>
      </c>
      <c r="H1942" s="1" t="s">
        <v>2026</v>
      </c>
      <c r="I1942" s="1" t="s">
        <v>16</v>
      </c>
      <c r="J1942" s="1" t="s">
        <v>23</v>
      </c>
      <c r="K1942" s="1" t="s">
        <v>16</v>
      </c>
      <c r="L1942" s="1" t="s">
        <v>16</v>
      </c>
      <c r="M1942" s="1" t="s">
        <v>16</v>
      </c>
      <c r="N1942" s="1" t="s">
        <v>16</v>
      </c>
      <c r="O1942" s="1">
        <v>63.2</v>
      </c>
      <c r="P1942" s="1">
        <v>1.0</v>
      </c>
    </row>
    <row r="1943">
      <c r="A1943" s="1" t="s">
        <v>29</v>
      </c>
      <c r="B1943" s="1" t="s">
        <v>3315</v>
      </c>
      <c r="C1943" s="2" t="s">
        <v>3256</v>
      </c>
      <c r="D1943" s="1" t="s">
        <v>19</v>
      </c>
      <c r="E1943" s="3" t="str">
        <f>HYPERLINK("https://fyndiq.se/produkt/e9c1dd33f1fd4d17/", "2-Pack Samsung Galaxy S21 5G - Härdat Glas Skärmskydd 9H - HD")</f>
        <v>2-Pack Samsung Galaxy S21 5G - Härdat Glas Skärmskydd 9H - HD</v>
      </c>
      <c r="F1943" s="1" t="s">
        <v>454</v>
      </c>
      <c r="G1943" s="1" t="s">
        <v>455</v>
      </c>
      <c r="H1943" s="1" t="s">
        <v>456</v>
      </c>
      <c r="I1943" s="1" t="s">
        <v>16</v>
      </c>
      <c r="J1943" s="1" t="s">
        <v>23</v>
      </c>
      <c r="K1943" s="1" t="s">
        <v>16</v>
      </c>
      <c r="L1943" s="1" t="s">
        <v>16</v>
      </c>
      <c r="M1943" s="1" t="s">
        <v>16</v>
      </c>
      <c r="N1943" s="1" t="s">
        <v>16</v>
      </c>
      <c r="O1943" s="1">
        <v>63.2</v>
      </c>
      <c r="P1943" s="1">
        <v>1.0</v>
      </c>
    </row>
    <row r="1944">
      <c r="A1944" s="1" t="s">
        <v>29</v>
      </c>
      <c r="B1944" s="1" t="s">
        <v>3316</v>
      </c>
      <c r="C1944" s="2" t="s">
        <v>3256</v>
      </c>
      <c r="D1944" s="1" t="s">
        <v>19</v>
      </c>
      <c r="E1944" s="3" t="str">
        <f>HYPERLINK("https://fyndiq.se/produkt/6ae5aff483564a84/", "2-Pack Apple Watch 40mm – Härdat glas 9H – Super kvalitet 3D")</f>
        <v>2-Pack Apple Watch 40mm – Härdat glas 9H – Super kvalitet 3D</v>
      </c>
      <c r="F1944" s="1" t="s">
        <v>1418</v>
      </c>
      <c r="G1944" s="1" t="s">
        <v>1419</v>
      </c>
      <c r="H1944" s="1" t="s">
        <v>1420</v>
      </c>
      <c r="I1944" s="1" t="s">
        <v>16</v>
      </c>
      <c r="J1944" s="1" t="s">
        <v>23</v>
      </c>
      <c r="K1944" s="1" t="s">
        <v>16</v>
      </c>
      <c r="L1944" s="1" t="s">
        <v>16</v>
      </c>
      <c r="M1944" s="1" t="s">
        <v>16</v>
      </c>
      <c r="N1944" s="1" t="s">
        <v>16</v>
      </c>
      <c r="O1944" s="1">
        <v>55.2</v>
      </c>
      <c r="P1944" s="1">
        <v>1.0</v>
      </c>
    </row>
    <row r="1945">
      <c r="A1945" s="1" t="s">
        <v>29</v>
      </c>
      <c r="B1945" s="1" t="s">
        <v>3317</v>
      </c>
      <c r="C1945" s="2" t="s">
        <v>3256</v>
      </c>
      <c r="D1945" s="1" t="s">
        <v>19</v>
      </c>
      <c r="E1945" s="3" t="str">
        <f>HYPERLINK("https://fyndiq.se/produkt/66924f1ff238487e/", "2-Pack GOOGLE PIXEL 7A Skärmskydd - Härdat Glas 9H - Super kvalitet 3D")</f>
        <v>2-Pack GOOGLE PIXEL 7A Skärmskydd - Härdat Glas 9H - Super kvalitet 3D</v>
      </c>
      <c r="F1945" s="1" t="s">
        <v>315</v>
      </c>
      <c r="G1945" s="1" t="s">
        <v>316</v>
      </c>
      <c r="H1945" s="1" t="s">
        <v>317</v>
      </c>
      <c r="I1945" s="1" t="s">
        <v>16</v>
      </c>
      <c r="J1945" s="1" t="s">
        <v>23</v>
      </c>
      <c r="K1945" s="1" t="s">
        <v>16</v>
      </c>
      <c r="L1945" s="1" t="s">
        <v>16</v>
      </c>
      <c r="M1945" s="1" t="s">
        <v>16</v>
      </c>
      <c r="N1945" s="1" t="s">
        <v>16</v>
      </c>
      <c r="O1945" s="1">
        <v>63.2</v>
      </c>
      <c r="P1945" s="1">
        <v>1.0</v>
      </c>
    </row>
    <row r="1946">
      <c r="A1946" s="1" t="s">
        <v>29</v>
      </c>
      <c r="B1946" s="1" t="s">
        <v>3318</v>
      </c>
      <c r="C1946" s="2" t="s">
        <v>3256</v>
      </c>
      <c r="D1946" s="1" t="s">
        <v>19</v>
      </c>
      <c r="E1946" s="3" t="str">
        <f>HYPERLINK("https://fyndiq.se/produkt/416415a768684efb/", "2-Pack Samsung Galaxy S21 5G - 9H Härdat Glas - HD")</f>
        <v>2-Pack Samsung Galaxy S21 5G - 9H Härdat Glas - HD</v>
      </c>
      <c r="F1946" s="1" t="s">
        <v>39</v>
      </c>
      <c r="G1946" s="1" t="s">
        <v>40</v>
      </c>
      <c r="H1946" s="1" t="s">
        <v>41</v>
      </c>
      <c r="I1946" s="1" t="s">
        <v>16</v>
      </c>
      <c r="J1946" s="1" t="s">
        <v>23</v>
      </c>
      <c r="K1946" s="1" t="s">
        <v>16</v>
      </c>
      <c r="L1946" s="1" t="s">
        <v>16</v>
      </c>
      <c r="M1946" s="1" t="s">
        <v>16</v>
      </c>
      <c r="N1946" s="1" t="s">
        <v>16</v>
      </c>
      <c r="O1946" s="1">
        <v>63.2</v>
      </c>
      <c r="P1946" s="1">
        <v>1.0</v>
      </c>
    </row>
    <row r="1947">
      <c r="A1947" s="1" t="s">
        <v>29</v>
      </c>
      <c r="B1947" s="1" t="s">
        <v>3319</v>
      </c>
      <c r="C1947" s="2" t="s">
        <v>3256</v>
      </c>
      <c r="D1947" s="1" t="s">
        <v>19</v>
      </c>
      <c r="E1947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1947" s="1" t="s">
        <v>2685</v>
      </c>
      <c r="G1947" s="1" t="s">
        <v>2686</v>
      </c>
      <c r="H1947" s="1" t="s">
        <v>2687</v>
      </c>
      <c r="I1947" s="1" t="s">
        <v>16</v>
      </c>
      <c r="J1947" s="1" t="s">
        <v>23</v>
      </c>
      <c r="K1947" s="1" t="s">
        <v>16</v>
      </c>
      <c r="L1947" s="1" t="s">
        <v>16</v>
      </c>
      <c r="M1947" s="1" t="s">
        <v>16</v>
      </c>
      <c r="N1947" s="1" t="s">
        <v>16</v>
      </c>
      <c r="O1947" s="1">
        <v>63.2</v>
      </c>
      <c r="P1947" s="1">
        <v>1.0</v>
      </c>
    </row>
    <row r="1948">
      <c r="A1948" s="1" t="s">
        <v>29</v>
      </c>
      <c r="B1948" s="1" t="s">
        <v>3320</v>
      </c>
      <c r="C1948" s="2" t="s">
        <v>3256</v>
      </c>
      <c r="D1948" s="1" t="s">
        <v>19</v>
      </c>
      <c r="E1948" s="3" t="str">
        <f>HYPERLINK("https://fyndiq.se/produkt/925ae49423884615/", "2-Pack Samsung S22 Ultra Skärmskydd &amp; 1-Pack linsskydd -9H GLAS")</f>
        <v>2-Pack Samsung S22 Ultra Skärmskydd &amp; 1-Pack linsskydd -9H GLAS</v>
      </c>
      <c r="F1948" s="1" t="s">
        <v>335</v>
      </c>
      <c r="G1948" s="1" t="s">
        <v>336</v>
      </c>
      <c r="H1948" s="1" t="s">
        <v>337</v>
      </c>
      <c r="I1948" s="1" t="s">
        <v>16</v>
      </c>
      <c r="J1948" s="1" t="s">
        <v>23</v>
      </c>
      <c r="K1948" s="1" t="s">
        <v>16</v>
      </c>
      <c r="L1948" s="1" t="s">
        <v>16</v>
      </c>
      <c r="M1948" s="1" t="s">
        <v>16</v>
      </c>
      <c r="N1948" s="1" t="s">
        <v>16</v>
      </c>
      <c r="O1948" s="1">
        <v>71.2</v>
      </c>
      <c r="P1948" s="1">
        <v>1.0</v>
      </c>
    </row>
    <row r="1949">
      <c r="A1949" s="1" t="s">
        <v>29</v>
      </c>
      <c r="B1949" s="1" t="s">
        <v>3321</v>
      </c>
      <c r="C1949" s="2" t="s">
        <v>3256</v>
      </c>
      <c r="D1949" s="1" t="s">
        <v>19</v>
      </c>
      <c r="E1949" s="3" t="str">
        <f>HYPERLINK("https://fyndiq.se/produkt/432d784756a84eff/", "2-Pack Samsung Galaxy S20FE - Härdat Glas-9H -Super kvalitet 3D")</f>
        <v>2-Pack Samsung Galaxy S20FE - Härdat Glas-9H -Super kvalitet 3D</v>
      </c>
      <c r="F1949" s="1" t="s">
        <v>1078</v>
      </c>
      <c r="G1949" s="1" t="s">
        <v>1079</v>
      </c>
      <c r="H1949" s="1" t="s">
        <v>1080</v>
      </c>
      <c r="I1949" s="1" t="s">
        <v>16</v>
      </c>
      <c r="J1949" s="1" t="s">
        <v>23</v>
      </c>
      <c r="K1949" s="1" t="s">
        <v>16</v>
      </c>
      <c r="L1949" s="1" t="s">
        <v>16</v>
      </c>
      <c r="M1949" s="1" t="s">
        <v>16</v>
      </c>
      <c r="N1949" s="1" t="s">
        <v>16</v>
      </c>
      <c r="O1949" s="1">
        <v>63.2</v>
      </c>
      <c r="P1949" s="1">
        <v>1.0</v>
      </c>
    </row>
    <row r="1950">
      <c r="A1950" s="1" t="s">
        <v>29</v>
      </c>
      <c r="B1950" s="1" t="s">
        <v>3322</v>
      </c>
      <c r="C1950" s="2" t="s">
        <v>3256</v>
      </c>
      <c r="D1950" s="1" t="s">
        <v>19</v>
      </c>
      <c r="E195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950" s="1" t="s">
        <v>258</v>
      </c>
      <c r="G1950" s="1" t="s">
        <v>259</v>
      </c>
      <c r="H1950" s="1" t="s">
        <v>260</v>
      </c>
      <c r="I1950" s="1" t="s">
        <v>16</v>
      </c>
      <c r="J1950" s="1" t="s">
        <v>23</v>
      </c>
      <c r="K1950" s="1" t="s">
        <v>16</v>
      </c>
      <c r="L1950" s="1" t="s">
        <v>16</v>
      </c>
      <c r="M1950" s="1" t="s">
        <v>16</v>
      </c>
      <c r="N1950" s="1" t="s">
        <v>16</v>
      </c>
      <c r="O1950" s="1">
        <v>63.2</v>
      </c>
      <c r="P1950" s="1">
        <v>1.0</v>
      </c>
    </row>
    <row r="1951">
      <c r="A1951" s="1" t="s">
        <v>29</v>
      </c>
      <c r="B1951" s="1" t="s">
        <v>3323</v>
      </c>
      <c r="C1951" s="2" t="s">
        <v>3256</v>
      </c>
      <c r="D1951" s="1" t="s">
        <v>19</v>
      </c>
      <c r="E1951" s="3" t="str">
        <f>HYPERLINK("https://fyndiq.se/produkt/aa758da5b0c840bb/", "Samsung Galaxy S21 5G - Härdat Glas 9H - Super Kvalitet 3D")</f>
        <v>Samsung Galaxy S21 5G - Härdat Glas 9H - Super Kvalitet 3D</v>
      </c>
      <c r="F1951" s="1" t="s">
        <v>219</v>
      </c>
      <c r="G1951" s="1" t="s">
        <v>220</v>
      </c>
      <c r="H1951" s="1" t="s">
        <v>221</v>
      </c>
      <c r="I1951" s="1" t="s">
        <v>16</v>
      </c>
      <c r="J1951" s="1" t="s">
        <v>23</v>
      </c>
      <c r="K1951" s="1" t="s">
        <v>16</v>
      </c>
      <c r="L1951" s="1" t="s">
        <v>16</v>
      </c>
      <c r="M1951" s="1" t="s">
        <v>16</v>
      </c>
      <c r="N1951" s="1" t="s">
        <v>16</v>
      </c>
      <c r="O1951" s="1">
        <v>55.2</v>
      </c>
      <c r="P1951" s="1">
        <v>1.0</v>
      </c>
    </row>
    <row r="1952">
      <c r="A1952" s="1" t="s">
        <v>29</v>
      </c>
      <c r="B1952" s="1" t="s">
        <v>3324</v>
      </c>
      <c r="C1952" s="2" t="s">
        <v>3256</v>
      </c>
      <c r="D1952" s="1" t="s">
        <v>19</v>
      </c>
      <c r="E1952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1952" s="1" t="s">
        <v>1018</v>
      </c>
      <c r="G1952" s="1" t="s">
        <v>1019</v>
      </c>
      <c r="H1952" s="1" t="s">
        <v>1020</v>
      </c>
      <c r="I1952" s="1" t="s">
        <v>16</v>
      </c>
      <c r="J1952" s="1" t="s">
        <v>23</v>
      </c>
      <c r="K1952" s="1" t="s">
        <v>16</v>
      </c>
      <c r="L1952" s="1" t="s">
        <v>16</v>
      </c>
      <c r="M1952" s="1" t="s">
        <v>16</v>
      </c>
      <c r="N1952" s="1" t="s">
        <v>16</v>
      </c>
      <c r="O1952" s="1">
        <v>63.2</v>
      </c>
      <c r="P1952" s="1">
        <v>1.0</v>
      </c>
    </row>
    <row r="1953">
      <c r="A1953" s="1" t="s">
        <v>29</v>
      </c>
      <c r="B1953" s="1" t="s">
        <v>3325</v>
      </c>
      <c r="C1953" s="2" t="s">
        <v>3256</v>
      </c>
      <c r="D1953" s="1" t="s">
        <v>19</v>
      </c>
      <c r="E195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953" s="1" t="s">
        <v>103</v>
      </c>
      <c r="G1953" s="1" t="s">
        <v>104</v>
      </c>
      <c r="H1953" s="1" t="s">
        <v>105</v>
      </c>
      <c r="I1953" s="1" t="s">
        <v>16</v>
      </c>
      <c r="J1953" s="1" t="s">
        <v>23</v>
      </c>
      <c r="K1953" s="1" t="s">
        <v>16</v>
      </c>
      <c r="L1953" s="1" t="s">
        <v>16</v>
      </c>
      <c r="M1953" s="1" t="s">
        <v>16</v>
      </c>
      <c r="N1953" s="1" t="s">
        <v>16</v>
      </c>
      <c r="O1953" s="1">
        <v>63.2</v>
      </c>
      <c r="P1953" s="1">
        <v>1.0</v>
      </c>
    </row>
    <row r="1954">
      <c r="A1954" s="1" t="s">
        <v>29</v>
      </c>
      <c r="B1954" s="1" t="s">
        <v>3326</v>
      </c>
      <c r="C1954" s="2" t="s">
        <v>3256</v>
      </c>
      <c r="D1954" s="1" t="s">
        <v>19</v>
      </c>
      <c r="E1954" s="3" t="str">
        <f>HYPERLINK("https://fyndiq.se/produkt/6bc9efdb9e0f44ed/", "2-Pack Google Pixel 7 Pro - Härdat Glas 9H - Super kvalitet 3D")</f>
        <v>2-Pack Google Pixel 7 Pro - Härdat Glas 9H - Super kvalitet 3D</v>
      </c>
      <c r="F1954" s="1" t="s">
        <v>424</v>
      </c>
      <c r="G1954" s="1" t="s">
        <v>425</v>
      </c>
      <c r="H1954" s="1" t="s">
        <v>426</v>
      </c>
      <c r="I1954" s="1" t="s">
        <v>16</v>
      </c>
      <c r="J1954" s="1" t="s">
        <v>23</v>
      </c>
      <c r="K1954" s="1" t="s">
        <v>16</v>
      </c>
      <c r="L1954" s="1" t="s">
        <v>16</v>
      </c>
      <c r="M1954" s="1" t="s">
        <v>16</v>
      </c>
      <c r="N1954" s="1" t="s">
        <v>16</v>
      </c>
      <c r="O1954" s="1">
        <v>71.2</v>
      </c>
      <c r="P1954" s="1">
        <v>1.0</v>
      </c>
    </row>
    <row r="1955">
      <c r="A1955" s="1" t="s">
        <v>29</v>
      </c>
      <c r="B1955" s="1" t="s">
        <v>3327</v>
      </c>
      <c r="C1955" s="2" t="s">
        <v>3256</v>
      </c>
      <c r="D1955" s="1" t="s">
        <v>19</v>
      </c>
      <c r="E1955" s="3" t="str">
        <f>HYPERLINK("https://fyndiq.se/produkt/432d784756a84eff/", "2-Pack Samsung Galaxy S20FE - Härdat Glas-9H -Super kvalitet 3D")</f>
        <v>2-Pack Samsung Galaxy S20FE - Härdat Glas-9H -Super kvalitet 3D</v>
      </c>
      <c r="F1955" s="1" t="s">
        <v>1078</v>
      </c>
      <c r="G1955" s="1" t="s">
        <v>1079</v>
      </c>
      <c r="H1955" s="1" t="s">
        <v>1080</v>
      </c>
      <c r="I1955" s="1" t="s">
        <v>16</v>
      </c>
      <c r="J1955" s="1" t="s">
        <v>23</v>
      </c>
      <c r="K1955" s="1" t="s">
        <v>16</v>
      </c>
      <c r="L1955" s="1" t="s">
        <v>16</v>
      </c>
      <c r="M1955" s="1" t="s">
        <v>16</v>
      </c>
      <c r="N1955" s="1" t="s">
        <v>16</v>
      </c>
      <c r="O1955" s="1">
        <v>63.2</v>
      </c>
      <c r="P1955" s="1">
        <v>1.0</v>
      </c>
    </row>
    <row r="1956">
      <c r="A1956" s="1" t="s">
        <v>29</v>
      </c>
      <c r="B1956" s="1" t="s">
        <v>3328</v>
      </c>
      <c r="C1956" s="2" t="s">
        <v>3256</v>
      </c>
      <c r="D1956" s="1" t="s">
        <v>19</v>
      </c>
      <c r="E1956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1956" s="1" t="s">
        <v>1564</v>
      </c>
      <c r="G1956" s="1" t="s">
        <v>1565</v>
      </c>
      <c r="H1956" s="1" t="s">
        <v>1566</v>
      </c>
      <c r="I1956" s="1" t="s">
        <v>16</v>
      </c>
      <c r="J1956" s="1" t="s">
        <v>23</v>
      </c>
      <c r="K1956" s="1" t="s">
        <v>16</v>
      </c>
      <c r="L1956" s="1" t="s">
        <v>16</v>
      </c>
      <c r="M1956" s="1" t="s">
        <v>16</v>
      </c>
      <c r="N1956" s="1" t="s">
        <v>16</v>
      </c>
      <c r="O1956" s="1">
        <v>63.2</v>
      </c>
      <c r="P1956" s="1">
        <v>1.0</v>
      </c>
    </row>
    <row r="1957">
      <c r="A1957" s="1" t="s">
        <v>29</v>
      </c>
      <c r="B1957" s="1" t="s">
        <v>3329</v>
      </c>
      <c r="C1957" s="2" t="s">
        <v>3256</v>
      </c>
      <c r="D1957" s="1" t="s">
        <v>19</v>
      </c>
      <c r="E1957" s="3" t="str">
        <f>HYPERLINK("https://fyndiq.se/produkt/bc024a13b1494eae/", "2-Pack Samsung A35 Skärmskydd i Härdat Glas")</f>
        <v>2-Pack Samsung A35 Skärmskydd i Härdat Glas</v>
      </c>
      <c r="F1957" s="1" t="s">
        <v>1267</v>
      </c>
      <c r="G1957" s="1" t="s">
        <v>1268</v>
      </c>
      <c r="H1957" s="1" t="s">
        <v>1269</v>
      </c>
      <c r="I1957" s="1" t="s">
        <v>16</v>
      </c>
      <c r="J1957" s="1" t="s">
        <v>23</v>
      </c>
      <c r="K1957" s="1" t="s">
        <v>16</v>
      </c>
      <c r="L1957" s="1" t="s">
        <v>16</v>
      </c>
      <c r="M1957" s="1" t="s">
        <v>16</v>
      </c>
      <c r="N1957" s="1" t="s">
        <v>16</v>
      </c>
      <c r="O1957" s="1">
        <v>63.2</v>
      </c>
      <c r="P1957" s="1">
        <v>1.0</v>
      </c>
    </row>
    <row r="1958">
      <c r="A1958" s="1" t="s">
        <v>29</v>
      </c>
      <c r="B1958" s="1" t="s">
        <v>3330</v>
      </c>
      <c r="C1958" s="2" t="s">
        <v>3256</v>
      </c>
      <c r="D1958" s="1" t="s">
        <v>19</v>
      </c>
      <c r="E1958" s="3" t="str">
        <f>HYPERLINK("https://fyndiq.se/produkt/acecbda921d14ae6/", "2 Pack Samsung Galaxy A70 - Härdat Glas 9H - Super Kvalitet 3D")</f>
        <v>2 Pack Samsung Galaxy A70 - Härdat Glas 9H - Super Kvalitet 3D</v>
      </c>
      <c r="F1958" s="1" t="s">
        <v>327</v>
      </c>
      <c r="G1958" s="1" t="s">
        <v>328</v>
      </c>
      <c r="H1958" s="1" t="s">
        <v>329</v>
      </c>
      <c r="I1958" s="1" t="s">
        <v>16</v>
      </c>
      <c r="J1958" s="1" t="s">
        <v>23</v>
      </c>
      <c r="K1958" s="1" t="s">
        <v>16</v>
      </c>
      <c r="L1958" s="1" t="s">
        <v>16</v>
      </c>
      <c r="M1958" s="1" t="s">
        <v>16</v>
      </c>
      <c r="N1958" s="1" t="s">
        <v>16</v>
      </c>
      <c r="O1958" s="1">
        <v>63.2</v>
      </c>
      <c r="P1958" s="1">
        <v>1.0</v>
      </c>
    </row>
    <row r="1959">
      <c r="A1959" s="1" t="s">
        <v>29</v>
      </c>
      <c r="B1959" s="1" t="s">
        <v>3331</v>
      </c>
      <c r="C1959" s="2" t="s">
        <v>3256</v>
      </c>
      <c r="D1959" s="1" t="s">
        <v>19</v>
      </c>
      <c r="E1959" s="3" t="str">
        <f>HYPERLINK("https://fyndiq.se/produkt/c26c9ffef37a436a/", "2-Pack Samsung A35 5G Skärmskydd i Härdat Glas")</f>
        <v>2-Pack Samsung A35 5G Skärmskydd i Härdat Glas</v>
      </c>
      <c r="F1959" s="1" t="s">
        <v>432</v>
      </c>
      <c r="G1959" s="1" t="s">
        <v>433</v>
      </c>
      <c r="H1959" s="1" t="s">
        <v>434</v>
      </c>
      <c r="I1959" s="1" t="s">
        <v>16</v>
      </c>
      <c r="J1959" s="1" t="s">
        <v>23</v>
      </c>
      <c r="K1959" s="1" t="s">
        <v>16</v>
      </c>
      <c r="L1959" s="1" t="s">
        <v>16</v>
      </c>
      <c r="M1959" s="1" t="s">
        <v>16</v>
      </c>
      <c r="N1959" s="1" t="s">
        <v>16</v>
      </c>
      <c r="O1959" s="1">
        <v>63.2</v>
      </c>
      <c r="P1959" s="1">
        <v>2.0</v>
      </c>
    </row>
    <row r="1960">
      <c r="A1960" s="1" t="s">
        <v>29</v>
      </c>
      <c r="B1960" s="1" t="s">
        <v>3332</v>
      </c>
      <c r="C1960" s="2" t="s">
        <v>3256</v>
      </c>
      <c r="D1960" s="1" t="s">
        <v>19</v>
      </c>
      <c r="E1960" s="3" t="str">
        <f>HYPERLINK("https://fyndiq.se/produkt/f8f443774b284ebe/", "2-Pack GOOGLE PIXEL 8A Skärmskydd - Härdat Glas 9H - Super kvalitet 3D")</f>
        <v>2-Pack GOOGLE PIXEL 8A Skärmskydd - Härdat Glas 9H - Super kvalitet 3D</v>
      </c>
      <c r="F1960" s="1" t="s">
        <v>107</v>
      </c>
      <c r="G1960" s="1" t="s">
        <v>108</v>
      </c>
      <c r="H1960" s="1" t="s">
        <v>109</v>
      </c>
      <c r="I1960" s="1" t="s">
        <v>16</v>
      </c>
      <c r="J1960" s="1" t="s">
        <v>23</v>
      </c>
      <c r="K1960" s="1" t="s">
        <v>16</v>
      </c>
      <c r="L1960" s="1" t="s">
        <v>16</v>
      </c>
      <c r="M1960" s="1" t="s">
        <v>16</v>
      </c>
      <c r="N1960" s="1" t="s">
        <v>16</v>
      </c>
      <c r="O1960" s="1">
        <v>71.2</v>
      </c>
      <c r="P1960" s="1">
        <v>1.0</v>
      </c>
    </row>
    <row r="1961">
      <c r="A1961" s="1" t="s">
        <v>29</v>
      </c>
      <c r="B1961" s="1" t="s">
        <v>3333</v>
      </c>
      <c r="C1961" s="2" t="s">
        <v>3256</v>
      </c>
      <c r="D1961" s="1" t="s">
        <v>19</v>
      </c>
      <c r="E1961" s="3" t="str">
        <f>HYPERLINK("https://fyndiq.se/produkt/5eadb31035dc4a31/", "2-Pack OnePlus Nord &amp; 1-Pack linsskydd - Härdat Glas 9H - Super kvalitet 3D")</f>
        <v>2-Pack OnePlus Nord &amp; 1-Pack linsskydd - Härdat Glas 9H - Super kvalitet 3D</v>
      </c>
      <c r="F1961" s="1" t="s">
        <v>3334</v>
      </c>
      <c r="G1961" s="1" t="s">
        <v>3335</v>
      </c>
      <c r="H1961" s="1" t="s">
        <v>3336</v>
      </c>
      <c r="I1961" s="1" t="s">
        <v>16</v>
      </c>
      <c r="J1961" s="1" t="s">
        <v>23</v>
      </c>
      <c r="K1961" s="1" t="s">
        <v>16</v>
      </c>
      <c r="L1961" s="1" t="s">
        <v>16</v>
      </c>
      <c r="M1961" s="1" t="s">
        <v>16</v>
      </c>
      <c r="N1961" s="1" t="s">
        <v>16</v>
      </c>
      <c r="O1961" s="1">
        <v>71.2</v>
      </c>
      <c r="P1961" s="1">
        <v>1.0</v>
      </c>
    </row>
    <row r="1962">
      <c r="A1962" s="1" t="s">
        <v>29</v>
      </c>
      <c r="B1962" s="1" t="s">
        <v>3337</v>
      </c>
      <c r="C1962" s="2" t="s">
        <v>3256</v>
      </c>
      <c r="D1962" s="1" t="s">
        <v>19</v>
      </c>
      <c r="E1962" s="3" t="str">
        <f>HYPERLINK("https://fyndiq.se/produkt/4c76cc4280a04cf4/", "2-Pack Samsung A52 Skärmskydd - Härdat Glas 9H - Super kvalitet 3D")</f>
        <v>2-Pack Samsung A52 Skärmskydd - Härdat Glas 9H - Super kvalitet 3D</v>
      </c>
      <c r="F1962" s="1" t="s">
        <v>3204</v>
      </c>
      <c r="G1962" s="1" t="s">
        <v>3205</v>
      </c>
      <c r="H1962" s="1" t="s">
        <v>3206</v>
      </c>
      <c r="I1962" s="1" t="s">
        <v>16</v>
      </c>
      <c r="J1962" s="1" t="s">
        <v>23</v>
      </c>
      <c r="K1962" s="1" t="s">
        <v>16</v>
      </c>
      <c r="L1962" s="1" t="s">
        <v>16</v>
      </c>
      <c r="M1962" s="1" t="s">
        <v>16</v>
      </c>
      <c r="N1962" s="1" t="s">
        <v>16</v>
      </c>
      <c r="O1962" s="1">
        <v>63.2</v>
      </c>
      <c r="P1962" s="1">
        <v>1.0</v>
      </c>
    </row>
    <row r="1963">
      <c r="A1963" s="1" t="s">
        <v>29</v>
      </c>
      <c r="B1963" s="1" t="s">
        <v>3338</v>
      </c>
      <c r="C1963" s="2" t="s">
        <v>3256</v>
      </c>
      <c r="D1963" s="1" t="s">
        <v>19</v>
      </c>
      <c r="E1963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963" s="1" t="s">
        <v>3035</v>
      </c>
      <c r="G1963" s="1" t="s">
        <v>3036</v>
      </c>
      <c r="H1963" s="1" t="s">
        <v>3037</v>
      </c>
      <c r="I1963" s="1" t="s">
        <v>16</v>
      </c>
      <c r="J1963" s="1" t="s">
        <v>23</v>
      </c>
      <c r="K1963" s="1" t="s">
        <v>16</v>
      </c>
      <c r="L1963" s="1" t="s">
        <v>16</v>
      </c>
      <c r="M1963" s="1" t="s">
        <v>16</v>
      </c>
      <c r="N1963" s="1" t="s">
        <v>16</v>
      </c>
      <c r="O1963" s="1">
        <v>71.2</v>
      </c>
      <c r="P1963" s="1">
        <v>1.0</v>
      </c>
    </row>
    <row r="1964">
      <c r="A1964" s="1" t="s">
        <v>29</v>
      </c>
      <c r="B1964" s="1" t="s">
        <v>3339</v>
      </c>
      <c r="C1964" s="2" t="s">
        <v>3256</v>
      </c>
      <c r="D1964" s="1" t="s">
        <v>19</v>
      </c>
      <c r="E1964" s="3" t="str">
        <f>HYPERLINK("https://fyndiq.se/produkt/c38ab901b4714df2/", "2-Pack Samsung Galaxy S21 Ultra - Härdat Glas 9H-Super Kvalitet")</f>
        <v>2-Pack Samsung Galaxy S21 Ultra - Härdat Glas 9H-Super Kvalitet</v>
      </c>
      <c r="F1964" s="1" t="s">
        <v>1114</v>
      </c>
      <c r="G1964" s="1" t="s">
        <v>1115</v>
      </c>
      <c r="H1964" s="1" t="s">
        <v>1116</v>
      </c>
      <c r="I1964" s="1" t="s">
        <v>16</v>
      </c>
      <c r="J1964" s="1" t="s">
        <v>23</v>
      </c>
      <c r="K1964" s="1" t="s">
        <v>16</v>
      </c>
      <c r="L1964" s="1" t="s">
        <v>16</v>
      </c>
      <c r="M1964" s="1" t="s">
        <v>16</v>
      </c>
      <c r="N1964" s="1" t="s">
        <v>16</v>
      </c>
      <c r="O1964" s="1">
        <v>63.2</v>
      </c>
      <c r="P1964" s="1">
        <v>1.0</v>
      </c>
    </row>
    <row r="1965">
      <c r="A1965" s="1" t="s">
        <v>29</v>
      </c>
      <c r="B1965" s="1" t="s">
        <v>3340</v>
      </c>
      <c r="C1965" s="2" t="s">
        <v>3256</v>
      </c>
      <c r="D1965" s="1" t="s">
        <v>19</v>
      </c>
      <c r="E1965" s="3" t="str">
        <f>HYPERLINK("https://fyndiq.se/produkt/2477583187264ece/", "2-Pack Samsung S20 - 9H Härdat Glass - Top Kvalitet")</f>
        <v>2-Pack Samsung S20 - 9H Härdat Glass - Top Kvalitet</v>
      </c>
      <c r="F1965" s="1" t="s">
        <v>124</v>
      </c>
      <c r="G1965" s="1" t="s">
        <v>125</v>
      </c>
      <c r="H1965" s="1" t="s">
        <v>126</v>
      </c>
      <c r="I1965" s="1" t="s">
        <v>16</v>
      </c>
      <c r="J1965" s="1" t="s">
        <v>23</v>
      </c>
      <c r="K1965" s="1" t="s">
        <v>16</v>
      </c>
      <c r="L1965" s="1" t="s">
        <v>16</v>
      </c>
      <c r="M1965" s="1" t="s">
        <v>16</v>
      </c>
      <c r="N1965" s="1" t="s">
        <v>16</v>
      </c>
      <c r="O1965" s="1">
        <v>63.2</v>
      </c>
      <c r="P1965" s="1">
        <v>1.0</v>
      </c>
    </row>
    <row r="1966">
      <c r="A1966" s="1" t="s">
        <v>29</v>
      </c>
      <c r="B1966" s="1" t="s">
        <v>3341</v>
      </c>
      <c r="C1966" s="2" t="s">
        <v>3256</v>
      </c>
      <c r="D1966" s="1" t="s">
        <v>19</v>
      </c>
      <c r="E1966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1966" s="1" t="s">
        <v>2554</v>
      </c>
      <c r="G1966" s="1" t="s">
        <v>2555</v>
      </c>
      <c r="H1966" s="1" t="s">
        <v>2556</v>
      </c>
      <c r="I1966" s="1" t="s">
        <v>16</v>
      </c>
      <c r="J1966" s="1" t="s">
        <v>23</v>
      </c>
      <c r="K1966" s="1" t="s">
        <v>16</v>
      </c>
      <c r="L1966" s="1" t="s">
        <v>16</v>
      </c>
      <c r="M1966" s="1" t="s">
        <v>16</v>
      </c>
      <c r="N1966" s="1" t="s">
        <v>16</v>
      </c>
      <c r="O1966" s="1">
        <v>63.2</v>
      </c>
      <c r="P1966" s="1">
        <v>1.0</v>
      </c>
    </row>
    <row r="1967">
      <c r="A1967" s="1" t="s">
        <v>29</v>
      </c>
      <c r="B1967" s="1" t="s">
        <v>3342</v>
      </c>
      <c r="C1967" s="2" t="s">
        <v>3256</v>
      </c>
      <c r="D1967" s="1" t="s">
        <v>19</v>
      </c>
      <c r="E1967" s="3" t="str">
        <f>HYPERLINK("https://fyndiq.se/produkt/c6f3e47a88184e8d/", "2-Pack SAMSUNG A55 Skärmskydd - Härdat Glas 9H - Super kvalitet 3D")</f>
        <v>2-Pack SAMSUNG A55 Skärmskydd - Härdat Glas 9H - Super kvalitet 3D</v>
      </c>
      <c r="F1967" s="1" t="s">
        <v>83</v>
      </c>
      <c r="G1967" s="1" t="s">
        <v>84</v>
      </c>
      <c r="H1967" s="1" t="s">
        <v>85</v>
      </c>
      <c r="I1967" s="1" t="s">
        <v>16</v>
      </c>
      <c r="J1967" s="1" t="s">
        <v>23</v>
      </c>
      <c r="K1967" s="1" t="s">
        <v>16</v>
      </c>
      <c r="L1967" s="1" t="s">
        <v>16</v>
      </c>
      <c r="M1967" s="1" t="s">
        <v>16</v>
      </c>
      <c r="N1967" s="1" t="s">
        <v>16</v>
      </c>
      <c r="O1967" s="1">
        <v>63.2</v>
      </c>
      <c r="P1967" s="1">
        <v>1.0</v>
      </c>
    </row>
    <row r="1968">
      <c r="A1968" s="1" t="s">
        <v>29</v>
      </c>
      <c r="B1968" s="1" t="s">
        <v>3343</v>
      </c>
      <c r="C1968" s="2" t="s">
        <v>3256</v>
      </c>
      <c r="D1968" s="1" t="s">
        <v>19</v>
      </c>
      <c r="E196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968" s="1" t="s">
        <v>665</v>
      </c>
      <c r="G1968" s="1" t="s">
        <v>666</v>
      </c>
      <c r="H1968" s="1" t="s">
        <v>667</v>
      </c>
      <c r="I1968" s="1" t="s">
        <v>16</v>
      </c>
      <c r="J1968" s="1" t="s">
        <v>23</v>
      </c>
      <c r="K1968" s="1" t="s">
        <v>16</v>
      </c>
      <c r="L1968" s="1" t="s">
        <v>16</v>
      </c>
      <c r="M1968" s="1" t="s">
        <v>16</v>
      </c>
      <c r="N1968" s="1" t="s">
        <v>16</v>
      </c>
      <c r="O1968" s="1">
        <v>63.2</v>
      </c>
      <c r="P1968" s="1">
        <v>1.0</v>
      </c>
    </row>
    <row r="1969">
      <c r="A1969" s="1" t="s">
        <v>29</v>
      </c>
      <c r="B1969" s="1" t="s">
        <v>3344</v>
      </c>
      <c r="C1969" s="2" t="s">
        <v>3256</v>
      </c>
      <c r="D1969" s="1" t="s">
        <v>19</v>
      </c>
      <c r="E1969" s="3" t="str">
        <f>HYPERLINK("https://fyndiq.se/produkt/0a890dd972c4463d/", "2-Pack Samsung Galaxy A52s 5G - Härdat glas 9H - Super kvalitet")</f>
        <v>2-Pack Samsung Galaxy A52s 5G - Härdat glas 9H - Super kvalitet</v>
      </c>
      <c r="F1969" s="1" t="s">
        <v>442</v>
      </c>
      <c r="G1969" s="1" t="s">
        <v>443</v>
      </c>
      <c r="H1969" s="1" t="s">
        <v>444</v>
      </c>
      <c r="I1969" s="1" t="s">
        <v>16</v>
      </c>
      <c r="J1969" s="1" t="s">
        <v>23</v>
      </c>
      <c r="K1969" s="1" t="s">
        <v>16</v>
      </c>
      <c r="L1969" s="1" t="s">
        <v>16</v>
      </c>
      <c r="M1969" s="1" t="s">
        <v>16</v>
      </c>
      <c r="N1969" s="1" t="s">
        <v>16</v>
      </c>
      <c r="O1969" s="1">
        <v>63.2</v>
      </c>
      <c r="P1969" s="1">
        <v>1.0</v>
      </c>
    </row>
    <row r="1970">
      <c r="A1970" s="1" t="s">
        <v>29</v>
      </c>
      <c r="B1970" s="1" t="s">
        <v>3345</v>
      </c>
      <c r="C1970" s="2" t="s">
        <v>3256</v>
      </c>
      <c r="D1970" s="1" t="s">
        <v>19</v>
      </c>
      <c r="E1970" s="3" t="str">
        <f>HYPERLINK("https://fyndiq.se/produkt/7f14e739962c4877/", "Skärmskydd Huawei P30, 3D härdat glas, bubbelfri, hög kvalitet.")</f>
        <v>Skärmskydd Huawei P30, 3D härdat glas, bubbelfri, hög kvalitet.</v>
      </c>
      <c r="F1970" s="1" t="s">
        <v>3346</v>
      </c>
      <c r="G1970" s="1" t="s">
        <v>3347</v>
      </c>
      <c r="H1970" s="1" t="s">
        <v>3348</v>
      </c>
      <c r="I1970" s="1" t="s">
        <v>16</v>
      </c>
      <c r="J1970" s="1" t="s">
        <v>23</v>
      </c>
      <c r="K1970" s="1" t="s">
        <v>16</v>
      </c>
      <c r="L1970" s="1" t="s">
        <v>16</v>
      </c>
      <c r="M1970" s="1" t="s">
        <v>16</v>
      </c>
      <c r="N1970" s="1" t="s">
        <v>16</v>
      </c>
      <c r="O1970" s="1">
        <v>55.2</v>
      </c>
      <c r="P1970" s="1">
        <v>1.0</v>
      </c>
    </row>
    <row r="1971">
      <c r="A1971" s="1" t="s">
        <v>29</v>
      </c>
      <c r="B1971" s="1" t="s">
        <v>3349</v>
      </c>
      <c r="C1971" s="2" t="s">
        <v>3256</v>
      </c>
      <c r="D1971" s="1" t="s">
        <v>19</v>
      </c>
      <c r="E1971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971" s="1" t="s">
        <v>3035</v>
      </c>
      <c r="G1971" s="1" t="s">
        <v>3036</v>
      </c>
      <c r="H1971" s="1" t="s">
        <v>3037</v>
      </c>
      <c r="I1971" s="1" t="s">
        <v>16</v>
      </c>
      <c r="J1971" s="1" t="s">
        <v>23</v>
      </c>
      <c r="K1971" s="1" t="s">
        <v>16</v>
      </c>
      <c r="L1971" s="1" t="s">
        <v>16</v>
      </c>
      <c r="M1971" s="1" t="s">
        <v>16</v>
      </c>
      <c r="N1971" s="1" t="s">
        <v>16</v>
      </c>
      <c r="O1971" s="1">
        <v>71.2</v>
      </c>
      <c r="P1971" s="1">
        <v>1.0</v>
      </c>
    </row>
    <row r="1972">
      <c r="A1972" s="1" t="s">
        <v>29</v>
      </c>
      <c r="B1972" s="1" t="s">
        <v>3350</v>
      </c>
      <c r="C1972" s="2" t="s">
        <v>3256</v>
      </c>
      <c r="D1972" s="1" t="s">
        <v>19</v>
      </c>
      <c r="E1972" s="3" t="str">
        <f>HYPERLINK("https://fyndiq.se/produkt/4603671cea994359/", "Samsung S20 Plus härdat glas 3D 9H Top Kvalitet skärmskydd")</f>
        <v>Samsung S20 Plus härdat glas 3D 9H Top Kvalitet skärmskydd</v>
      </c>
      <c r="F1972" s="1" t="s">
        <v>428</v>
      </c>
      <c r="G1972" s="1" t="s">
        <v>429</v>
      </c>
      <c r="H1972" s="1" t="s">
        <v>430</v>
      </c>
      <c r="I1972" s="1" t="s">
        <v>16</v>
      </c>
      <c r="J1972" s="1" t="s">
        <v>23</v>
      </c>
      <c r="K1972" s="1" t="s">
        <v>16</v>
      </c>
      <c r="L1972" s="1" t="s">
        <v>16</v>
      </c>
      <c r="M1972" s="1" t="s">
        <v>16</v>
      </c>
      <c r="N1972" s="1" t="s">
        <v>16</v>
      </c>
      <c r="O1972" s="1">
        <v>55.2</v>
      </c>
      <c r="P1972" s="1">
        <v>1.0</v>
      </c>
    </row>
    <row r="1973">
      <c r="A1973" s="1" t="s">
        <v>29</v>
      </c>
      <c r="B1973" s="1" t="s">
        <v>3351</v>
      </c>
      <c r="C1973" s="2" t="s">
        <v>3256</v>
      </c>
      <c r="D1973" s="1" t="s">
        <v>19</v>
      </c>
      <c r="E1973" s="3" t="str">
        <f>HYPERLINK("https://fyndiq.se/produkt/b1caddae2e864477/", "2- Pack Samsung S10 Plus - Härdat Glas 9H - Super Kvalitet 3D")</f>
        <v>2- Pack Samsung S10 Plus - Härdat Glas 9H - Super Kvalitet 3D</v>
      </c>
      <c r="F1973" s="1" t="s">
        <v>477</v>
      </c>
      <c r="G1973" s="1" t="s">
        <v>478</v>
      </c>
      <c r="H1973" s="1" t="s">
        <v>479</v>
      </c>
      <c r="I1973" s="1" t="s">
        <v>16</v>
      </c>
      <c r="J1973" s="1" t="s">
        <v>23</v>
      </c>
      <c r="K1973" s="1" t="s">
        <v>16</v>
      </c>
      <c r="L1973" s="1" t="s">
        <v>16</v>
      </c>
      <c r="M1973" s="1" t="s">
        <v>16</v>
      </c>
      <c r="N1973" s="1" t="s">
        <v>16</v>
      </c>
      <c r="O1973" s="1">
        <v>63.2</v>
      </c>
      <c r="P1973" s="1">
        <v>1.0</v>
      </c>
    </row>
    <row r="1974">
      <c r="A1974" s="1" t="s">
        <v>29</v>
      </c>
      <c r="B1974" s="1" t="s">
        <v>3352</v>
      </c>
      <c r="C1974" s="2" t="s">
        <v>3256</v>
      </c>
      <c r="D1974" s="1" t="s">
        <v>19</v>
      </c>
      <c r="E1974" s="3" t="str">
        <f>HYPERLINK("https://fyndiq.se/produkt/95efd29ff0ba45b9/", "2-Pack Samsung Galaxy A04s - Härdat Glas 9H-Super Kvalitet 3D")</f>
        <v>2-Pack Samsung Galaxy A04s - Härdat Glas 9H-Super Kvalitet 3D</v>
      </c>
      <c r="F1974" s="1" t="s">
        <v>2024</v>
      </c>
      <c r="G1974" s="1" t="s">
        <v>2025</v>
      </c>
      <c r="H1974" s="1" t="s">
        <v>2026</v>
      </c>
      <c r="I1974" s="1" t="s">
        <v>16</v>
      </c>
      <c r="J1974" s="1" t="s">
        <v>23</v>
      </c>
      <c r="K1974" s="1" t="s">
        <v>16</v>
      </c>
      <c r="L1974" s="1" t="s">
        <v>16</v>
      </c>
      <c r="M1974" s="1" t="s">
        <v>16</v>
      </c>
      <c r="N1974" s="1" t="s">
        <v>16</v>
      </c>
      <c r="O1974" s="1">
        <v>63.2</v>
      </c>
      <c r="P1974" s="1">
        <v>1.0</v>
      </c>
    </row>
    <row r="1975">
      <c r="A1975" s="1" t="s">
        <v>29</v>
      </c>
      <c r="B1975" s="1" t="s">
        <v>3353</v>
      </c>
      <c r="C1975" s="2" t="s">
        <v>3256</v>
      </c>
      <c r="D1975" s="1" t="s">
        <v>19</v>
      </c>
      <c r="E1975" s="3" t="str">
        <f>HYPERLINK("https://fyndiq.se/produkt/87e8c2a54c4a469b/", "2-Pack Samsung Galaxy A53 5G - Härdat glas 9H - Super kvalitet")</f>
        <v>2-Pack Samsung Galaxy A53 5G - Härdat glas 9H - Super kvalitet</v>
      </c>
      <c r="F1975" s="1" t="s">
        <v>1320</v>
      </c>
      <c r="G1975" s="1" t="s">
        <v>1321</v>
      </c>
      <c r="H1975" s="1" t="s">
        <v>1322</v>
      </c>
      <c r="I1975" s="1" t="s">
        <v>16</v>
      </c>
      <c r="J1975" s="1" t="s">
        <v>23</v>
      </c>
      <c r="K1975" s="1" t="s">
        <v>16</v>
      </c>
      <c r="L1975" s="1" t="s">
        <v>16</v>
      </c>
      <c r="M1975" s="1" t="s">
        <v>16</v>
      </c>
      <c r="N1975" s="1" t="s">
        <v>16</v>
      </c>
      <c r="O1975" s="1">
        <v>63.2</v>
      </c>
      <c r="P1975" s="1">
        <v>1.0</v>
      </c>
    </row>
    <row r="1976">
      <c r="A1976" s="1" t="s">
        <v>29</v>
      </c>
      <c r="B1976" s="1" t="s">
        <v>3354</v>
      </c>
      <c r="C1976" s="2" t="s">
        <v>3256</v>
      </c>
      <c r="D1976" s="1" t="s">
        <v>19</v>
      </c>
      <c r="E1976" s="3" t="str">
        <f>HYPERLINK("https://fyndiq.se/produkt/f2c164e932234570/", "2-Pack HUAWEI P30 PRO Skärmskydd - Härdat Glas 9H - Super kvalitet 3D")</f>
        <v>2-Pack HUAWEI P30 PRO Skärmskydd - Härdat Glas 9H - Super kvalitet 3D</v>
      </c>
      <c r="F1976" s="1" t="s">
        <v>267</v>
      </c>
      <c r="G1976" s="1" t="s">
        <v>268</v>
      </c>
      <c r="H1976" s="1" t="s">
        <v>269</v>
      </c>
      <c r="I1976" s="1" t="s">
        <v>16</v>
      </c>
      <c r="J1976" s="1" t="s">
        <v>23</v>
      </c>
      <c r="K1976" s="1" t="s">
        <v>16</v>
      </c>
      <c r="L1976" s="1" t="s">
        <v>16</v>
      </c>
      <c r="M1976" s="1" t="s">
        <v>16</v>
      </c>
      <c r="N1976" s="1" t="s">
        <v>16</v>
      </c>
      <c r="O1976" s="1">
        <v>63.2</v>
      </c>
      <c r="P1976" s="1">
        <v>1.0</v>
      </c>
    </row>
    <row r="1977">
      <c r="A1977" s="1" t="s">
        <v>29</v>
      </c>
      <c r="B1977" s="1" t="s">
        <v>3355</v>
      </c>
      <c r="C1977" s="2" t="s">
        <v>3256</v>
      </c>
      <c r="D1977" s="1" t="s">
        <v>19</v>
      </c>
      <c r="E1977" s="3" t="str">
        <f>HYPERLINK("https://fyndiq.se/produkt/dfe28e565d2e4c8d/", "2 Pack Samsung S21 FE - 9H Härdat Glass - Super Kvalitet 3D")</f>
        <v>2 Pack Samsung S21 FE - 9H Härdat Glass - Super Kvalitet 3D</v>
      </c>
      <c r="F1977" s="1" t="s">
        <v>276</v>
      </c>
      <c r="G1977" s="1" t="s">
        <v>277</v>
      </c>
      <c r="H1977" s="1" t="s">
        <v>278</v>
      </c>
      <c r="I1977" s="1" t="s">
        <v>16</v>
      </c>
      <c r="J1977" s="1" t="s">
        <v>23</v>
      </c>
      <c r="K1977" s="1" t="s">
        <v>16</v>
      </c>
      <c r="L1977" s="1" t="s">
        <v>16</v>
      </c>
      <c r="M1977" s="1" t="s">
        <v>16</v>
      </c>
      <c r="N1977" s="1" t="s">
        <v>16</v>
      </c>
      <c r="O1977" s="1">
        <v>63.2</v>
      </c>
      <c r="P1977" s="1">
        <v>1.0</v>
      </c>
    </row>
    <row r="1978">
      <c r="A1978" s="1" t="s">
        <v>29</v>
      </c>
      <c r="B1978" s="1" t="s">
        <v>3356</v>
      </c>
      <c r="C1978" s="2" t="s">
        <v>3256</v>
      </c>
      <c r="D1978" s="1" t="s">
        <v>19</v>
      </c>
      <c r="E197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978" s="1" t="s">
        <v>665</v>
      </c>
      <c r="G1978" s="1" t="s">
        <v>666</v>
      </c>
      <c r="H1978" s="1" t="s">
        <v>667</v>
      </c>
      <c r="I1978" s="1" t="s">
        <v>16</v>
      </c>
      <c r="J1978" s="1" t="s">
        <v>23</v>
      </c>
      <c r="K1978" s="1" t="s">
        <v>16</v>
      </c>
      <c r="L1978" s="1" t="s">
        <v>16</v>
      </c>
      <c r="M1978" s="1" t="s">
        <v>16</v>
      </c>
      <c r="N1978" s="1" t="s">
        <v>16</v>
      </c>
      <c r="O1978" s="1">
        <v>63.2</v>
      </c>
      <c r="P1978" s="1">
        <v>1.0</v>
      </c>
    </row>
    <row r="1979">
      <c r="A1979" s="1" t="s">
        <v>29</v>
      </c>
      <c r="B1979" s="1" t="s">
        <v>3357</v>
      </c>
      <c r="C1979" s="2" t="s">
        <v>3256</v>
      </c>
      <c r="D1979" s="1" t="s">
        <v>19</v>
      </c>
      <c r="E1979" s="3" t="str">
        <f>HYPERLINK("https://fyndiq.se/produkt/f7b16236096d401a/", "2-Pack Google Pixel 7A - Härdat glas 9H - Super kvalitet 3D Skärmskydd")</f>
        <v>2-Pack Google Pixel 7A - Härdat glas 9H - Super kvalitet 3D Skärmskydd</v>
      </c>
      <c r="F1979" s="1" t="s">
        <v>852</v>
      </c>
      <c r="G1979" s="1" t="s">
        <v>853</v>
      </c>
      <c r="H1979" s="1" t="s">
        <v>854</v>
      </c>
      <c r="I1979" s="1" t="s">
        <v>16</v>
      </c>
      <c r="J1979" s="1" t="s">
        <v>23</v>
      </c>
      <c r="K1979" s="1" t="s">
        <v>16</v>
      </c>
      <c r="L1979" s="1" t="s">
        <v>16</v>
      </c>
      <c r="M1979" s="1" t="s">
        <v>16</v>
      </c>
      <c r="N1979" s="1" t="s">
        <v>16</v>
      </c>
      <c r="O1979" s="1">
        <v>63.2</v>
      </c>
      <c r="P1979" s="1">
        <v>1.0</v>
      </c>
    </row>
    <row r="1980">
      <c r="A1980" s="1" t="s">
        <v>29</v>
      </c>
      <c r="B1980" s="1" t="s">
        <v>3358</v>
      </c>
      <c r="C1980" s="2" t="s">
        <v>3256</v>
      </c>
      <c r="D1980" s="1" t="s">
        <v>19</v>
      </c>
      <c r="E1980" s="3" t="str">
        <f>HYPERLINK("https://fyndiq.se/produkt/9f3f4d2de3c94916/", "2 Pack Samsung Galaxy S9 - Härdat glas-9H Super kvalitet 3D")</f>
        <v>2 Pack Samsung Galaxy S9 - Härdat glas-9H Super kvalitet 3D</v>
      </c>
      <c r="F1980" s="1" t="s">
        <v>1500</v>
      </c>
      <c r="G1980" s="1" t="s">
        <v>1501</v>
      </c>
      <c r="H1980" s="1" t="s">
        <v>1502</v>
      </c>
      <c r="I1980" s="1" t="s">
        <v>16</v>
      </c>
      <c r="J1980" s="1" t="s">
        <v>23</v>
      </c>
      <c r="K1980" s="1" t="s">
        <v>16</v>
      </c>
      <c r="L1980" s="1" t="s">
        <v>16</v>
      </c>
      <c r="M1980" s="1" t="s">
        <v>16</v>
      </c>
      <c r="N1980" s="1" t="s">
        <v>16</v>
      </c>
      <c r="O1980" s="1">
        <v>63.2</v>
      </c>
      <c r="P1980" s="1">
        <v>1.0</v>
      </c>
    </row>
    <row r="1981">
      <c r="A1981" s="1" t="s">
        <v>29</v>
      </c>
      <c r="B1981" s="1" t="s">
        <v>3359</v>
      </c>
      <c r="C1981" s="2" t="s">
        <v>3256</v>
      </c>
      <c r="D1981" s="1" t="s">
        <v>19</v>
      </c>
      <c r="E1981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981" s="1" t="s">
        <v>504</v>
      </c>
      <c r="G1981" s="1" t="s">
        <v>505</v>
      </c>
      <c r="H1981" s="1" t="s">
        <v>506</v>
      </c>
      <c r="I1981" s="1" t="s">
        <v>16</v>
      </c>
      <c r="J1981" s="1" t="s">
        <v>23</v>
      </c>
      <c r="K1981" s="1" t="s">
        <v>16</v>
      </c>
      <c r="L1981" s="1" t="s">
        <v>16</v>
      </c>
      <c r="M1981" s="1" t="s">
        <v>16</v>
      </c>
      <c r="N1981" s="1" t="s">
        <v>16</v>
      </c>
      <c r="O1981" s="1">
        <v>63.2</v>
      </c>
      <c r="P1981" s="1">
        <v>1.0</v>
      </c>
    </row>
    <row r="1982">
      <c r="A1982" s="1" t="s">
        <v>29</v>
      </c>
      <c r="B1982" s="1" t="s">
        <v>3360</v>
      </c>
      <c r="C1982" s="2" t="s">
        <v>3256</v>
      </c>
      <c r="D1982" s="1" t="s">
        <v>19</v>
      </c>
      <c r="E198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982" s="1" t="s">
        <v>26</v>
      </c>
      <c r="G1982" s="1" t="s">
        <v>27</v>
      </c>
      <c r="H1982" s="1" t="s">
        <v>28</v>
      </c>
      <c r="I1982" s="1" t="s">
        <v>16</v>
      </c>
      <c r="J1982" s="1" t="s">
        <v>23</v>
      </c>
      <c r="K1982" s="1" t="s">
        <v>16</v>
      </c>
      <c r="L1982" s="1" t="s">
        <v>16</v>
      </c>
      <c r="M1982" s="1" t="s">
        <v>16</v>
      </c>
      <c r="N1982" s="1" t="s">
        <v>16</v>
      </c>
      <c r="O1982" s="1">
        <v>71.2</v>
      </c>
      <c r="P1982" s="1">
        <v>1.0</v>
      </c>
    </row>
    <row r="1983">
      <c r="A1983" s="1" t="s">
        <v>29</v>
      </c>
      <c r="B1983" s="1" t="s">
        <v>3361</v>
      </c>
      <c r="C1983" s="2" t="s">
        <v>3256</v>
      </c>
      <c r="D1983" s="1" t="s">
        <v>19</v>
      </c>
      <c r="E1983" s="3" t="str">
        <f>HYPERLINK("https://fyndiq.se/produkt/ea23c3b28bc94993/", "2-Pack Samsung A13 Skärmskydd - Härdat Glas 9H - Super kvalitet 3D")</f>
        <v>2-Pack Samsung A13 Skärmskydd - Härdat Glas 9H - Super kvalitet 3D</v>
      </c>
      <c r="F1983" s="1" t="s">
        <v>2569</v>
      </c>
      <c r="G1983" s="1" t="s">
        <v>2570</v>
      </c>
      <c r="H1983" s="1" t="s">
        <v>2571</v>
      </c>
      <c r="I1983" s="1" t="s">
        <v>16</v>
      </c>
      <c r="J1983" s="1" t="s">
        <v>23</v>
      </c>
      <c r="K1983" s="1" t="s">
        <v>16</v>
      </c>
      <c r="L1983" s="1" t="s">
        <v>16</v>
      </c>
      <c r="M1983" s="1" t="s">
        <v>16</v>
      </c>
      <c r="N1983" s="1" t="s">
        <v>16</v>
      </c>
      <c r="O1983" s="1">
        <v>63.2</v>
      </c>
      <c r="P1983" s="1">
        <v>1.0</v>
      </c>
    </row>
    <row r="1984">
      <c r="A1984" s="1" t="s">
        <v>29</v>
      </c>
      <c r="B1984" s="1" t="s">
        <v>3362</v>
      </c>
      <c r="C1984" s="2" t="s">
        <v>3256</v>
      </c>
      <c r="D1984" s="1" t="s">
        <v>19</v>
      </c>
      <c r="E1984" s="3" t="str">
        <f>HYPERLINK("https://fyndiq.se/produkt/7b4cb5f9439947b9/", "2-Pack iPhone SE 2020 Svart - Härdat Glas 9H - Super Kvalitet 3D")</f>
        <v>2-Pack iPhone SE 2020 Svart - Härdat Glas 9H - Super Kvalitet 3D</v>
      </c>
      <c r="F1984" s="1" t="s">
        <v>175</v>
      </c>
      <c r="G1984" s="1" t="s">
        <v>176</v>
      </c>
      <c r="H1984" s="1" t="s">
        <v>177</v>
      </c>
      <c r="I1984" s="1" t="s">
        <v>16</v>
      </c>
      <c r="J1984" s="1" t="s">
        <v>23</v>
      </c>
      <c r="K1984" s="1" t="s">
        <v>16</v>
      </c>
      <c r="L1984" s="1" t="s">
        <v>16</v>
      </c>
      <c r="M1984" s="1" t="s">
        <v>16</v>
      </c>
      <c r="N1984" s="1" t="s">
        <v>16</v>
      </c>
      <c r="O1984" s="1">
        <v>55.2</v>
      </c>
      <c r="P1984" s="1">
        <v>1.0</v>
      </c>
    </row>
    <row r="1985">
      <c r="A1985" s="1" t="s">
        <v>29</v>
      </c>
      <c r="B1985" s="1" t="s">
        <v>3363</v>
      </c>
      <c r="C1985" s="2" t="s">
        <v>3256</v>
      </c>
      <c r="D1985" s="1" t="s">
        <v>19</v>
      </c>
      <c r="E1985" s="3" t="str">
        <f>HYPERLINK("https://fyndiq.se/produkt/c47dc331e908415c/", "2 Pack - Samsung S22 ULTRA - 9H Härdat Glass - 3D Super Kvalitet")</f>
        <v>2 Pack - Samsung S22 ULTRA - 9H Härdat Glass - 3D Super Kvalitet</v>
      </c>
      <c r="F1985" s="1" t="s">
        <v>246</v>
      </c>
      <c r="G1985" s="1" t="s">
        <v>247</v>
      </c>
      <c r="H1985" s="1" t="s">
        <v>248</v>
      </c>
      <c r="I1985" s="1" t="s">
        <v>16</v>
      </c>
      <c r="J1985" s="1" t="s">
        <v>23</v>
      </c>
      <c r="K1985" s="1" t="s">
        <v>16</v>
      </c>
      <c r="L1985" s="1" t="s">
        <v>16</v>
      </c>
      <c r="M1985" s="1" t="s">
        <v>16</v>
      </c>
      <c r="N1985" s="1" t="s">
        <v>16</v>
      </c>
      <c r="O1985" s="1">
        <v>63.2</v>
      </c>
      <c r="P1985" s="1">
        <v>1.0</v>
      </c>
    </row>
    <row r="1986">
      <c r="A1986" s="1" t="s">
        <v>29</v>
      </c>
      <c r="B1986" s="1" t="s">
        <v>3364</v>
      </c>
      <c r="C1986" s="2" t="s">
        <v>3256</v>
      </c>
      <c r="D1986" s="1" t="s">
        <v>19</v>
      </c>
      <c r="E1986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986" s="1" t="s">
        <v>1377</v>
      </c>
      <c r="G1986" s="1" t="s">
        <v>1378</v>
      </c>
      <c r="H1986" s="1" t="s">
        <v>1379</v>
      </c>
      <c r="I1986" s="1" t="s">
        <v>16</v>
      </c>
      <c r="J1986" s="1" t="s">
        <v>23</v>
      </c>
      <c r="K1986" s="1" t="s">
        <v>16</v>
      </c>
      <c r="L1986" s="1" t="s">
        <v>16</v>
      </c>
      <c r="M1986" s="1" t="s">
        <v>16</v>
      </c>
      <c r="N1986" s="1" t="s">
        <v>16</v>
      </c>
      <c r="O1986" s="1">
        <v>71.2</v>
      </c>
      <c r="P1986" s="1">
        <v>1.0</v>
      </c>
    </row>
    <row r="1987">
      <c r="A1987" s="1" t="s">
        <v>29</v>
      </c>
      <c r="B1987" s="1" t="s">
        <v>3365</v>
      </c>
      <c r="C1987" s="2" t="s">
        <v>3256</v>
      </c>
      <c r="D1987" s="1" t="s">
        <v>19</v>
      </c>
      <c r="E1987" s="3" t="str">
        <f>HYPERLINK("https://fyndiq.se/produkt/2477583187264ece/", "2-Pack Samsung S20 - 9H Härdat Glass - Top Kvalitet")</f>
        <v>2-Pack Samsung S20 - 9H Härdat Glass - Top Kvalitet</v>
      </c>
      <c r="F1987" s="1" t="s">
        <v>124</v>
      </c>
      <c r="G1987" s="1" t="s">
        <v>125</v>
      </c>
      <c r="H1987" s="1" t="s">
        <v>126</v>
      </c>
      <c r="I1987" s="1" t="s">
        <v>16</v>
      </c>
      <c r="J1987" s="1" t="s">
        <v>23</v>
      </c>
      <c r="K1987" s="1" t="s">
        <v>16</v>
      </c>
      <c r="L1987" s="1" t="s">
        <v>16</v>
      </c>
      <c r="M1987" s="1" t="s">
        <v>16</v>
      </c>
      <c r="N1987" s="1" t="s">
        <v>16</v>
      </c>
      <c r="O1987" s="1">
        <v>63.2</v>
      </c>
      <c r="P1987" s="1">
        <v>1.0</v>
      </c>
    </row>
    <row r="1988">
      <c r="A1988" s="1" t="s">
        <v>29</v>
      </c>
      <c r="B1988" s="1" t="s">
        <v>3366</v>
      </c>
      <c r="C1988" s="2" t="s">
        <v>3256</v>
      </c>
      <c r="D1988" s="1" t="s">
        <v>19</v>
      </c>
      <c r="E198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988" s="1" t="s">
        <v>26</v>
      </c>
      <c r="G1988" s="1" t="s">
        <v>27</v>
      </c>
      <c r="H1988" s="1" t="s">
        <v>28</v>
      </c>
      <c r="I1988" s="1" t="s">
        <v>1311</v>
      </c>
      <c r="J1988" s="1" t="s">
        <v>23</v>
      </c>
      <c r="K1988" s="1" t="s">
        <v>16</v>
      </c>
      <c r="L1988" s="1" t="s">
        <v>16</v>
      </c>
      <c r="M1988" s="1" t="s">
        <v>16</v>
      </c>
      <c r="N1988" s="1" t="s">
        <v>16</v>
      </c>
      <c r="O1988" s="1">
        <v>71.2</v>
      </c>
      <c r="P1988" s="1">
        <v>1.0</v>
      </c>
    </row>
    <row r="1989">
      <c r="A1989" s="1" t="s">
        <v>29</v>
      </c>
      <c r="B1989" s="1" t="s">
        <v>3367</v>
      </c>
      <c r="C1989" s="2" t="s">
        <v>3256</v>
      </c>
      <c r="D1989" s="1" t="s">
        <v>19</v>
      </c>
      <c r="E1989" s="3" t="str">
        <f>HYPERLINK("https://fyndiq.se/produkt/b1caddae2e864477/", "2- Pack Samsung S10 Plus - Härdat Glas 9H - Super Kvalitet 3D")</f>
        <v>2- Pack Samsung S10 Plus - Härdat Glas 9H - Super Kvalitet 3D</v>
      </c>
      <c r="F1989" s="1" t="s">
        <v>477</v>
      </c>
      <c r="G1989" s="1" t="s">
        <v>478</v>
      </c>
      <c r="H1989" s="1" t="s">
        <v>479</v>
      </c>
      <c r="I1989" s="1" t="s">
        <v>16</v>
      </c>
      <c r="J1989" s="1" t="s">
        <v>23</v>
      </c>
      <c r="K1989" s="1" t="s">
        <v>16</v>
      </c>
      <c r="L1989" s="1" t="s">
        <v>16</v>
      </c>
      <c r="M1989" s="1" t="s">
        <v>16</v>
      </c>
      <c r="N1989" s="1" t="s">
        <v>16</v>
      </c>
      <c r="O1989" s="1">
        <v>63.2</v>
      </c>
      <c r="P1989" s="1">
        <v>1.0</v>
      </c>
    </row>
    <row r="1990">
      <c r="A1990" s="1" t="s">
        <v>29</v>
      </c>
      <c r="B1990" s="1" t="s">
        <v>3368</v>
      </c>
      <c r="C1990" s="2" t="s">
        <v>3256</v>
      </c>
      <c r="D1990" s="1" t="s">
        <v>19</v>
      </c>
      <c r="E1990" s="3" t="str">
        <f>HYPERLINK("https://fyndiq.se/produkt/74d95ebc42364be1/", "2-Pack Samsung S21 ULTRA 5G Skärmskydd - Härdat Glas 9H - Super kvalitet 3D")</f>
        <v>2-Pack Samsung S21 ULTRA 5G Skärmskydd - Härdat Glas 9H - Super kvalitet 3D</v>
      </c>
      <c r="F1990" s="1" t="s">
        <v>1804</v>
      </c>
      <c r="G1990" s="1" t="s">
        <v>1805</v>
      </c>
      <c r="H1990" s="1" t="s">
        <v>1806</v>
      </c>
      <c r="I1990" s="1" t="s">
        <v>16</v>
      </c>
      <c r="J1990" s="1" t="s">
        <v>23</v>
      </c>
      <c r="K1990" s="1" t="s">
        <v>16</v>
      </c>
      <c r="L1990" s="1" t="s">
        <v>16</v>
      </c>
      <c r="M1990" s="1" t="s">
        <v>16</v>
      </c>
      <c r="N1990" s="1" t="s">
        <v>16</v>
      </c>
      <c r="O1990" s="1">
        <v>63.2</v>
      </c>
      <c r="P1990" s="1">
        <v>1.0</v>
      </c>
    </row>
    <row r="1991">
      <c r="A1991" s="1" t="s">
        <v>29</v>
      </c>
      <c r="B1991" s="1" t="s">
        <v>3369</v>
      </c>
      <c r="C1991" s="2" t="s">
        <v>3256</v>
      </c>
      <c r="D1991" s="1" t="s">
        <v>19</v>
      </c>
      <c r="E1991" s="3" t="str">
        <f>HYPERLINK("https://fyndiq.se/produkt/ffd808ba7c174af8/", "2-Pack Samsung S22 Skärmskydd &amp; 1-Pack linsskydd -Härdat Glas 9H")</f>
        <v>2-Pack Samsung S22 Skärmskydd &amp; 1-Pack linsskydd -Härdat Glas 9H</v>
      </c>
      <c r="F1991" s="1" t="s">
        <v>179</v>
      </c>
      <c r="G1991" s="1" t="s">
        <v>180</v>
      </c>
      <c r="H1991" s="1" t="s">
        <v>181</v>
      </c>
      <c r="I1991" s="1" t="s">
        <v>16</v>
      </c>
      <c r="J1991" s="1" t="s">
        <v>23</v>
      </c>
      <c r="K1991" s="1" t="s">
        <v>16</v>
      </c>
      <c r="L1991" s="1" t="s">
        <v>16</v>
      </c>
      <c r="M1991" s="1" t="s">
        <v>16</v>
      </c>
      <c r="N1991" s="1" t="s">
        <v>16</v>
      </c>
      <c r="O1991" s="1">
        <v>71.2</v>
      </c>
      <c r="P1991" s="1">
        <v>1.0</v>
      </c>
    </row>
    <row r="1992">
      <c r="A1992" s="1" t="s">
        <v>29</v>
      </c>
      <c r="B1992" s="1" t="s">
        <v>3370</v>
      </c>
      <c r="C1992" s="2" t="s">
        <v>3256</v>
      </c>
      <c r="D1992" s="1" t="s">
        <v>19</v>
      </c>
      <c r="E1992" s="3" t="str">
        <f>HYPERLINK("https://fyndiq.se/produkt/416415a768684efb/", "2-Pack Samsung Galaxy S21 5G - 9H Härdat Glas - HD")</f>
        <v>2-Pack Samsung Galaxy S21 5G - 9H Härdat Glas - HD</v>
      </c>
      <c r="F1992" s="1" t="s">
        <v>39</v>
      </c>
      <c r="G1992" s="1" t="s">
        <v>40</v>
      </c>
      <c r="H1992" s="1" t="s">
        <v>41</v>
      </c>
      <c r="I1992" s="1" t="s">
        <v>16</v>
      </c>
      <c r="J1992" s="1" t="s">
        <v>23</v>
      </c>
      <c r="K1992" s="1" t="s">
        <v>16</v>
      </c>
      <c r="L1992" s="1" t="s">
        <v>16</v>
      </c>
      <c r="M1992" s="1" t="s">
        <v>16</v>
      </c>
      <c r="N1992" s="1" t="s">
        <v>16</v>
      </c>
      <c r="O1992" s="1">
        <v>63.2</v>
      </c>
      <c r="P1992" s="1">
        <v>1.0</v>
      </c>
    </row>
    <row r="1993">
      <c r="A1993" s="1" t="s">
        <v>29</v>
      </c>
      <c r="B1993" s="1" t="s">
        <v>3371</v>
      </c>
      <c r="C1993" s="2" t="s">
        <v>3256</v>
      </c>
      <c r="D1993" s="1" t="s">
        <v>19</v>
      </c>
      <c r="E1993" s="3" t="str">
        <f>HYPERLINK("https://fyndiq.se/produkt/94a67bbe1c4a4666/", "2-Pack Samsung Xcover 7 Skärmskydd i Härdat Glas")</f>
        <v>2-Pack Samsung Xcover 7 Skärmskydd i Härdat Glas</v>
      </c>
      <c r="F1993" s="1" t="s">
        <v>1908</v>
      </c>
      <c r="G1993" s="1" t="s">
        <v>1909</v>
      </c>
      <c r="H1993" s="1" t="s">
        <v>1910</v>
      </c>
      <c r="I1993" s="1" t="s">
        <v>16</v>
      </c>
      <c r="J1993" s="1" t="s">
        <v>23</v>
      </c>
      <c r="K1993" s="1" t="s">
        <v>16</v>
      </c>
      <c r="L1993" s="1" t="s">
        <v>16</v>
      </c>
      <c r="M1993" s="1" t="s">
        <v>16</v>
      </c>
      <c r="N1993" s="1" t="s">
        <v>16</v>
      </c>
      <c r="O1993" s="1">
        <v>71.2</v>
      </c>
      <c r="P1993" s="1">
        <v>1.0</v>
      </c>
    </row>
    <row r="1994">
      <c r="A1994" s="1" t="s">
        <v>29</v>
      </c>
      <c r="B1994" s="1" t="s">
        <v>3372</v>
      </c>
      <c r="C1994" s="2" t="s">
        <v>3256</v>
      </c>
      <c r="D1994" s="1" t="s">
        <v>19</v>
      </c>
      <c r="E1994" s="3" t="str">
        <f>HYPERLINK("https://fyndiq.se/produkt/18c6fc80434f49f7/", "Samsung Galaxy S10E - Härdat Glas 9H – Super kvalitet 3D Skärmskydd")</f>
        <v>Samsung Galaxy S10E - Härdat Glas 9H – Super kvalitet 3D Skärmskydd</v>
      </c>
      <c r="F1994" s="1" t="s">
        <v>2271</v>
      </c>
      <c r="G1994" s="1" t="s">
        <v>2272</v>
      </c>
      <c r="H1994" s="1" t="s">
        <v>2273</v>
      </c>
      <c r="I1994" s="1" t="s">
        <v>16</v>
      </c>
      <c r="J1994" s="1" t="s">
        <v>23</v>
      </c>
      <c r="K1994" s="1" t="s">
        <v>16</v>
      </c>
      <c r="L1994" s="1" t="s">
        <v>16</v>
      </c>
      <c r="M1994" s="1" t="s">
        <v>16</v>
      </c>
      <c r="N1994" s="1" t="s">
        <v>16</v>
      </c>
      <c r="O1994" s="1">
        <v>55.2</v>
      </c>
      <c r="P1994" s="1">
        <v>2.0</v>
      </c>
    </row>
    <row r="1995">
      <c r="A1995" s="1" t="s">
        <v>29</v>
      </c>
      <c r="B1995" s="1" t="s">
        <v>3373</v>
      </c>
      <c r="C1995" s="2" t="s">
        <v>3256</v>
      </c>
      <c r="D1995" s="1" t="s">
        <v>19</v>
      </c>
      <c r="E1995" s="3" t="str">
        <f>HYPERLINK("https://fyndiq.se/produkt/87e8c2a54c4a469b/", "2-Pack Samsung Galaxy A53 5G - Härdat glas 9H - Super kvalitet")</f>
        <v>2-Pack Samsung Galaxy A53 5G - Härdat glas 9H - Super kvalitet</v>
      </c>
      <c r="F1995" s="1" t="s">
        <v>1320</v>
      </c>
      <c r="G1995" s="1" t="s">
        <v>1321</v>
      </c>
      <c r="H1995" s="1" t="s">
        <v>1322</v>
      </c>
      <c r="I1995" s="1" t="s">
        <v>16</v>
      </c>
      <c r="J1995" s="1" t="s">
        <v>23</v>
      </c>
      <c r="K1995" s="1" t="s">
        <v>16</v>
      </c>
      <c r="L1995" s="1" t="s">
        <v>16</v>
      </c>
      <c r="M1995" s="1" t="s">
        <v>16</v>
      </c>
      <c r="N1995" s="1" t="s">
        <v>16</v>
      </c>
      <c r="O1995" s="1">
        <v>63.2</v>
      </c>
      <c r="P1995" s="1">
        <v>1.0</v>
      </c>
    </row>
    <row r="1996">
      <c r="A1996" s="1" t="s">
        <v>29</v>
      </c>
      <c r="B1996" s="1" t="s">
        <v>3374</v>
      </c>
      <c r="C1996" s="2" t="s">
        <v>3256</v>
      </c>
      <c r="D1996" s="1" t="s">
        <v>19</v>
      </c>
      <c r="E1996" s="3" t="str">
        <f>HYPERLINK("https://fyndiq.se/produkt/44f3cfd52e0f4e86/", "Apple Watch 45mm – Härdat glas 9H – Super kvalitet 3D Skärmskydd")</f>
        <v>Apple Watch 45mm – Härdat glas 9H – Super kvalitet 3D Skärmskydd</v>
      </c>
      <c r="F1996" s="1" t="s">
        <v>568</v>
      </c>
      <c r="G1996" s="1" t="s">
        <v>569</v>
      </c>
      <c r="H1996" s="1" t="s">
        <v>570</v>
      </c>
      <c r="I1996" s="1" t="s">
        <v>16</v>
      </c>
      <c r="J1996" s="1" t="s">
        <v>23</v>
      </c>
      <c r="K1996" s="1" t="s">
        <v>16</v>
      </c>
      <c r="L1996" s="1" t="s">
        <v>16</v>
      </c>
      <c r="M1996" s="1" t="s">
        <v>16</v>
      </c>
      <c r="N1996" s="1" t="s">
        <v>16</v>
      </c>
      <c r="O1996" s="1">
        <v>47.2</v>
      </c>
      <c r="P1996" s="1">
        <v>1.0</v>
      </c>
    </row>
    <row r="1997">
      <c r="A1997" s="1" t="s">
        <v>29</v>
      </c>
      <c r="B1997" s="1" t="s">
        <v>3375</v>
      </c>
      <c r="C1997" s="2" t="s">
        <v>3256</v>
      </c>
      <c r="D1997" s="1" t="s">
        <v>19</v>
      </c>
      <c r="E1997" s="3" t="str">
        <f>HYPERLINK("https://fyndiq.se/produkt/0b2f55cbfc0d4bc8/", "Skärmskydd Iphone 12 / 12 Pro , härdat glas, hög kvalitet.")</f>
        <v>Skärmskydd Iphone 12 / 12 Pro , härdat glas, hög kvalitet.</v>
      </c>
      <c r="F1997" s="1" t="s">
        <v>587</v>
      </c>
      <c r="G1997" s="1" t="s">
        <v>588</v>
      </c>
      <c r="H1997" s="1" t="s">
        <v>589</v>
      </c>
      <c r="I1997" s="1" t="s">
        <v>16</v>
      </c>
      <c r="J1997" s="1" t="s">
        <v>23</v>
      </c>
      <c r="K1997" s="1" t="s">
        <v>16</v>
      </c>
      <c r="L1997" s="1" t="s">
        <v>16</v>
      </c>
      <c r="M1997" s="1" t="s">
        <v>16</v>
      </c>
      <c r="N1997" s="1" t="s">
        <v>16</v>
      </c>
      <c r="O1997" s="1">
        <v>47.2</v>
      </c>
      <c r="P1997" s="1">
        <v>1.0</v>
      </c>
    </row>
    <row r="1998">
      <c r="A1998" s="1" t="s">
        <v>29</v>
      </c>
      <c r="B1998" s="1" t="s">
        <v>3376</v>
      </c>
      <c r="C1998" s="2" t="s">
        <v>3256</v>
      </c>
      <c r="D1998" s="1" t="s">
        <v>19</v>
      </c>
      <c r="E1998" s="3" t="str">
        <f>HYPERLINK("https://fyndiq.se/produkt/9c48067cf97a4b26/", "2 Pack Apple Watch 45mm -Härdat glas 9H – Super kvalitet 3D")</f>
        <v>2 Pack Apple Watch 45mm -Härdat glas 9H – Super kvalitet 3D</v>
      </c>
      <c r="F1998" s="1" t="s">
        <v>3377</v>
      </c>
      <c r="G1998" s="1" t="s">
        <v>3378</v>
      </c>
      <c r="H1998" s="1" t="s">
        <v>3379</v>
      </c>
      <c r="I1998" s="1" t="s">
        <v>16</v>
      </c>
      <c r="J1998" s="1" t="s">
        <v>23</v>
      </c>
      <c r="K1998" s="1" t="s">
        <v>16</v>
      </c>
      <c r="L1998" s="1" t="s">
        <v>16</v>
      </c>
      <c r="M1998" s="1" t="s">
        <v>16</v>
      </c>
      <c r="N1998" s="1" t="s">
        <v>16</v>
      </c>
      <c r="O1998" s="1">
        <v>55.2</v>
      </c>
      <c r="P1998" s="1">
        <v>1.0</v>
      </c>
    </row>
    <row r="1999">
      <c r="A1999" s="1" t="s">
        <v>29</v>
      </c>
      <c r="B1999" s="1" t="s">
        <v>3380</v>
      </c>
      <c r="C1999" s="2" t="s">
        <v>3256</v>
      </c>
      <c r="D1999" s="1" t="s">
        <v>19</v>
      </c>
      <c r="E1999" s="3" t="str">
        <f>HYPERLINK("https://fyndiq.se/produkt/66924f1ff238487e/", "2-Pack GOOGLE PIXEL 7A Skärmskydd - Härdat Glas 9H - Super kvalitet 3D")</f>
        <v>2-Pack GOOGLE PIXEL 7A Skärmskydd - Härdat Glas 9H - Super kvalitet 3D</v>
      </c>
      <c r="F1999" s="1" t="s">
        <v>315</v>
      </c>
      <c r="G1999" s="1" t="s">
        <v>316</v>
      </c>
      <c r="H1999" s="1" t="s">
        <v>317</v>
      </c>
      <c r="I1999" s="1" t="s">
        <v>16</v>
      </c>
      <c r="J1999" s="1" t="s">
        <v>23</v>
      </c>
      <c r="K1999" s="1" t="s">
        <v>16</v>
      </c>
      <c r="L1999" s="1" t="s">
        <v>16</v>
      </c>
      <c r="M1999" s="1" t="s">
        <v>16</v>
      </c>
      <c r="N1999" s="1" t="s">
        <v>16</v>
      </c>
      <c r="O1999" s="1">
        <v>63.2</v>
      </c>
      <c r="P1999" s="1">
        <v>1.0</v>
      </c>
    </row>
    <row r="2000">
      <c r="A2000" s="1" t="s">
        <v>29</v>
      </c>
      <c r="B2000" s="1" t="s">
        <v>3381</v>
      </c>
      <c r="C2000" s="2" t="s">
        <v>3256</v>
      </c>
      <c r="D2000" s="1" t="s">
        <v>19</v>
      </c>
      <c r="E2000" s="3" t="str">
        <f>HYPERLINK("https://fyndiq.se/produkt/c38ab901b4714df2/", "2-Pack Samsung Galaxy S21 Ultra - Härdat Glas 9H-Super Kvalitet")</f>
        <v>2-Pack Samsung Galaxy S21 Ultra - Härdat Glas 9H-Super Kvalitet</v>
      </c>
      <c r="F2000" s="1" t="s">
        <v>1114</v>
      </c>
      <c r="G2000" s="1" t="s">
        <v>1115</v>
      </c>
      <c r="H2000" s="1" t="s">
        <v>1116</v>
      </c>
      <c r="I2000" s="1" t="s">
        <v>16</v>
      </c>
      <c r="J2000" s="1" t="s">
        <v>23</v>
      </c>
      <c r="K2000" s="1" t="s">
        <v>16</v>
      </c>
      <c r="L2000" s="1" t="s">
        <v>16</v>
      </c>
      <c r="M2000" s="1" t="s">
        <v>16</v>
      </c>
      <c r="N2000" s="1" t="s">
        <v>16</v>
      </c>
      <c r="O2000" s="1">
        <v>63.2</v>
      </c>
      <c r="P2000" s="1">
        <v>1.0</v>
      </c>
    </row>
    <row r="2001">
      <c r="A2001" s="1" t="s">
        <v>29</v>
      </c>
      <c r="B2001" s="1" t="s">
        <v>3382</v>
      </c>
      <c r="C2001" s="2" t="s">
        <v>3256</v>
      </c>
      <c r="D2001" s="1" t="s">
        <v>19</v>
      </c>
      <c r="E2001" s="3" t="str">
        <f>HYPERLINK("https://fyndiq.se/produkt/1e8f6bb5ed7344de/", "2-Pack Samsung Galaxy s10 Plus - Härdat glas 9H - Super kvalitet")</f>
        <v>2-Pack Samsung Galaxy s10 Plus - Härdat glas 9H - Super kvalitet</v>
      </c>
      <c r="F2001" s="1" t="s">
        <v>1508</v>
      </c>
      <c r="G2001" s="1" t="s">
        <v>1509</v>
      </c>
      <c r="H2001" s="1" t="s">
        <v>1510</v>
      </c>
      <c r="I2001" s="1" t="s">
        <v>16</v>
      </c>
      <c r="J2001" s="1" t="s">
        <v>23</v>
      </c>
      <c r="K2001" s="1" t="s">
        <v>16</v>
      </c>
      <c r="L2001" s="1" t="s">
        <v>16</v>
      </c>
      <c r="M2001" s="1" t="s">
        <v>16</v>
      </c>
      <c r="N2001" s="1" t="s">
        <v>16</v>
      </c>
      <c r="O2001" s="1">
        <v>63.2</v>
      </c>
      <c r="P2001" s="1">
        <v>1.0</v>
      </c>
    </row>
    <row r="2002">
      <c r="A2002" s="1" t="s">
        <v>29</v>
      </c>
      <c r="B2002" s="1" t="s">
        <v>3383</v>
      </c>
      <c r="C2002" s="2" t="s">
        <v>3256</v>
      </c>
      <c r="D2002" s="1" t="s">
        <v>19</v>
      </c>
      <c r="E2002" s="3" t="str">
        <f>HYPERLINK("https://fyndiq.se/produkt/8a162916fdf246f7/", "2-Pack SAMSUNG S24 Skärmskydd - Härdat Glas 9H - Super kvalitet 3D")</f>
        <v>2-Pack SAMSUNG S24 Skärmskydd - Härdat Glas 9H - Super kvalitet 3D</v>
      </c>
      <c r="F2002" s="1" t="s">
        <v>714</v>
      </c>
      <c r="G2002" s="1" t="s">
        <v>715</v>
      </c>
      <c r="H2002" s="1" t="s">
        <v>716</v>
      </c>
      <c r="I2002" s="1" t="s">
        <v>16</v>
      </c>
      <c r="J2002" s="1" t="s">
        <v>23</v>
      </c>
      <c r="K2002" s="1" t="s">
        <v>16</v>
      </c>
      <c r="L2002" s="1" t="s">
        <v>16</v>
      </c>
      <c r="M2002" s="1" t="s">
        <v>16</v>
      </c>
      <c r="N2002" s="1" t="s">
        <v>16</v>
      </c>
      <c r="O2002" s="1">
        <v>71.2</v>
      </c>
      <c r="P2002" s="1">
        <v>1.0</v>
      </c>
    </row>
    <row r="2003">
      <c r="A2003" s="1" t="s">
        <v>29</v>
      </c>
      <c r="B2003" s="1" t="s">
        <v>3384</v>
      </c>
      <c r="C2003" s="2" t="s">
        <v>3385</v>
      </c>
      <c r="D2003" s="1" t="s">
        <v>19</v>
      </c>
      <c r="E2003" s="3" t="str">
        <f>HYPERLINK("https://fyndiq.se/produkt/94a67bbe1c4a4666/", "2-Pack Samsung Xcover 7 Skärmskydd i Härdat Glas")</f>
        <v>2-Pack Samsung Xcover 7 Skärmskydd i Härdat Glas</v>
      </c>
      <c r="F2003" s="1" t="s">
        <v>1908</v>
      </c>
      <c r="G2003" s="1" t="s">
        <v>1909</v>
      </c>
      <c r="H2003" s="1" t="s">
        <v>1910</v>
      </c>
      <c r="I2003" s="1" t="s">
        <v>16</v>
      </c>
      <c r="J2003" s="1" t="s">
        <v>23</v>
      </c>
      <c r="K2003" s="1" t="s">
        <v>16</v>
      </c>
      <c r="L2003" s="1" t="s">
        <v>16</v>
      </c>
      <c r="M2003" s="1" t="s">
        <v>16</v>
      </c>
      <c r="N2003" s="1" t="s">
        <v>16</v>
      </c>
      <c r="O2003" s="1">
        <v>71.2</v>
      </c>
      <c r="P2003" s="1">
        <v>1.0</v>
      </c>
    </row>
    <row r="2004">
      <c r="A2004" s="1" t="s">
        <v>29</v>
      </c>
      <c r="B2004" s="1" t="s">
        <v>3386</v>
      </c>
      <c r="C2004" s="2" t="s">
        <v>3385</v>
      </c>
      <c r="D2004" s="1" t="s">
        <v>19</v>
      </c>
      <c r="E200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004" s="1" t="s">
        <v>258</v>
      </c>
      <c r="G2004" s="1" t="s">
        <v>259</v>
      </c>
      <c r="H2004" s="1" t="s">
        <v>260</v>
      </c>
      <c r="I2004" s="1" t="s">
        <v>16</v>
      </c>
      <c r="J2004" s="1" t="s">
        <v>23</v>
      </c>
      <c r="K2004" s="1" t="s">
        <v>16</v>
      </c>
      <c r="L2004" s="1" t="s">
        <v>16</v>
      </c>
      <c r="M2004" s="1" t="s">
        <v>16</v>
      </c>
      <c r="N2004" s="1" t="s">
        <v>16</v>
      </c>
      <c r="O2004" s="1">
        <v>63.2</v>
      </c>
      <c r="P2004" s="1">
        <v>1.0</v>
      </c>
    </row>
    <row r="2005">
      <c r="A2005" s="1" t="s">
        <v>29</v>
      </c>
      <c r="B2005" s="1" t="s">
        <v>3387</v>
      </c>
      <c r="C2005" s="2" t="s">
        <v>3385</v>
      </c>
      <c r="D2005" s="1" t="s">
        <v>19</v>
      </c>
      <c r="E2005" s="3" t="str">
        <f>HYPERLINK("https://fyndiq.se/produkt/2b4b1f7438974a4c/", "2-Pack OnePlus 11 5G- Härdat glas 9H - Super kvalitet 3D Skärmskydd")</f>
        <v>2-Pack OnePlus 11 5G- Härdat glas 9H - Super kvalitet 3D Skärmskydd</v>
      </c>
      <c r="F2005" s="1" t="s">
        <v>3388</v>
      </c>
      <c r="G2005" s="1" t="s">
        <v>3389</v>
      </c>
      <c r="H2005" s="1" t="s">
        <v>3390</v>
      </c>
      <c r="I2005" s="1" t="s">
        <v>16</v>
      </c>
      <c r="J2005" s="1" t="s">
        <v>23</v>
      </c>
      <c r="K2005" s="1" t="s">
        <v>16</v>
      </c>
      <c r="L2005" s="1" t="s">
        <v>16</v>
      </c>
      <c r="M2005" s="1" t="s">
        <v>16</v>
      </c>
      <c r="N2005" s="1" t="s">
        <v>16</v>
      </c>
      <c r="O2005" s="1">
        <v>79.2</v>
      </c>
      <c r="P2005" s="1">
        <v>1.0</v>
      </c>
    </row>
    <row r="2006">
      <c r="A2006" s="1" t="s">
        <v>29</v>
      </c>
      <c r="B2006" s="1" t="s">
        <v>3391</v>
      </c>
      <c r="C2006" s="2" t="s">
        <v>3385</v>
      </c>
      <c r="D2006" s="1" t="s">
        <v>19</v>
      </c>
      <c r="E2006" s="3" t="str">
        <f>HYPERLINK("https://fyndiq.se/produkt/dfe28e565d2e4c8d/", "2 Pack Samsung S21 FE - 9H Härdat Glass - Super Kvalitet 3D")</f>
        <v>2 Pack Samsung S21 FE - 9H Härdat Glass - Super Kvalitet 3D</v>
      </c>
      <c r="F2006" s="1" t="s">
        <v>276</v>
      </c>
      <c r="G2006" s="1" t="s">
        <v>277</v>
      </c>
      <c r="H2006" s="1" t="s">
        <v>278</v>
      </c>
      <c r="I2006" s="1" t="s">
        <v>16</v>
      </c>
      <c r="J2006" s="1" t="s">
        <v>23</v>
      </c>
      <c r="K2006" s="1" t="s">
        <v>16</v>
      </c>
      <c r="L2006" s="1" t="s">
        <v>16</v>
      </c>
      <c r="M2006" s="1" t="s">
        <v>16</v>
      </c>
      <c r="N2006" s="1" t="s">
        <v>16</v>
      </c>
      <c r="O2006" s="1">
        <v>63.2</v>
      </c>
      <c r="P2006" s="1">
        <v>1.0</v>
      </c>
    </row>
    <row r="2007">
      <c r="A2007" s="1" t="s">
        <v>29</v>
      </c>
      <c r="B2007" s="1" t="s">
        <v>3392</v>
      </c>
      <c r="C2007" s="2" t="s">
        <v>3385</v>
      </c>
      <c r="D2007" s="1" t="s">
        <v>19</v>
      </c>
      <c r="E2007" s="3" t="str">
        <f>HYPERLINK("https://fyndiq.se/produkt/9f3f4d2de3c94916/", "2 Pack Samsung Galaxy S9 - Härdat glas-9H Super kvalitet 3D")</f>
        <v>2 Pack Samsung Galaxy S9 - Härdat glas-9H Super kvalitet 3D</v>
      </c>
      <c r="F2007" s="1" t="s">
        <v>1500</v>
      </c>
      <c r="G2007" s="1" t="s">
        <v>1501</v>
      </c>
      <c r="H2007" s="1" t="s">
        <v>1502</v>
      </c>
      <c r="I2007" s="1" t="s">
        <v>16</v>
      </c>
      <c r="J2007" s="1" t="s">
        <v>23</v>
      </c>
      <c r="K2007" s="1" t="s">
        <v>16</v>
      </c>
      <c r="L2007" s="1" t="s">
        <v>16</v>
      </c>
      <c r="M2007" s="1" t="s">
        <v>16</v>
      </c>
      <c r="N2007" s="1" t="s">
        <v>16</v>
      </c>
      <c r="O2007" s="1">
        <v>63.2</v>
      </c>
      <c r="P2007" s="1">
        <v>1.0</v>
      </c>
    </row>
    <row r="2008">
      <c r="A2008" s="1" t="s">
        <v>29</v>
      </c>
      <c r="B2008" s="1" t="s">
        <v>3393</v>
      </c>
      <c r="C2008" s="2" t="s">
        <v>3385</v>
      </c>
      <c r="D2008" s="1" t="s">
        <v>19</v>
      </c>
      <c r="E2008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2008" s="1" t="s">
        <v>31</v>
      </c>
      <c r="G2008" s="1" t="s">
        <v>32</v>
      </c>
      <c r="H2008" s="1" t="s">
        <v>33</v>
      </c>
      <c r="I2008" s="1" t="s">
        <v>16</v>
      </c>
      <c r="J2008" s="1" t="s">
        <v>23</v>
      </c>
      <c r="K2008" s="1" t="s">
        <v>16</v>
      </c>
      <c r="L2008" s="1" t="s">
        <v>16</v>
      </c>
      <c r="M2008" s="1" t="s">
        <v>16</v>
      </c>
      <c r="N2008" s="1" t="s">
        <v>16</v>
      </c>
      <c r="O2008" s="1">
        <v>79.2</v>
      </c>
      <c r="P2008" s="1">
        <v>1.0</v>
      </c>
    </row>
    <row r="2009">
      <c r="A2009" s="1" t="s">
        <v>29</v>
      </c>
      <c r="B2009" s="1" t="s">
        <v>3394</v>
      </c>
      <c r="C2009" s="2" t="s">
        <v>3385</v>
      </c>
      <c r="D2009" s="1" t="s">
        <v>19</v>
      </c>
      <c r="E2009" s="3" t="str">
        <f>HYPERLINK("https://fyndiq.se/produkt/44f3cfd52e0f4e86/", "Apple Watch 45mm – Härdat glas 9H – Super kvalitet 3D Skärmskydd")</f>
        <v>Apple Watch 45mm – Härdat glas 9H – Super kvalitet 3D Skärmskydd</v>
      </c>
      <c r="F2009" s="1" t="s">
        <v>568</v>
      </c>
      <c r="G2009" s="1" t="s">
        <v>569</v>
      </c>
      <c r="H2009" s="1" t="s">
        <v>570</v>
      </c>
      <c r="I2009" s="1" t="s">
        <v>16</v>
      </c>
      <c r="J2009" s="1" t="s">
        <v>23</v>
      </c>
      <c r="K2009" s="1" t="s">
        <v>16</v>
      </c>
      <c r="L2009" s="1" t="s">
        <v>16</v>
      </c>
      <c r="M2009" s="1" t="s">
        <v>16</v>
      </c>
      <c r="N2009" s="1" t="s">
        <v>16</v>
      </c>
      <c r="O2009" s="1">
        <v>47.2</v>
      </c>
      <c r="P2009" s="1">
        <v>1.0</v>
      </c>
    </row>
    <row r="2010">
      <c r="A2010" s="1" t="s">
        <v>29</v>
      </c>
      <c r="B2010" s="1" t="s">
        <v>3395</v>
      </c>
      <c r="C2010" s="2" t="s">
        <v>3385</v>
      </c>
      <c r="D2010" s="1" t="s">
        <v>19</v>
      </c>
      <c r="E2010" s="3" t="str">
        <f>HYPERLINK("https://fyndiq.se/produkt/e7203959d1094ac1/", "1-Pack Samsung S23 Skärmskydd &amp; 1-Pack linsskydd - Härdat Glas 9H - Super kvalitet 3D")</f>
        <v>1-Pack Samsung S23 Skärmskydd &amp; 1-Pack linsskydd - Härdat Glas 9H - Super kvalitet 3D</v>
      </c>
      <c r="F2010" s="1" t="s">
        <v>3396</v>
      </c>
      <c r="G2010" s="1" t="s">
        <v>3397</v>
      </c>
      <c r="H2010" s="1" t="s">
        <v>3398</v>
      </c>
      <c r="I2010" s="1" t="s">
        <v>16</v>
      </c>
      <c r="J2010" s="1" t="s">
        <v>23</v>
      </c>
      <c r="K2010" s="1" t="s">
        <v>16</v>
      </c>
      <c r="L2010" s="1" t="s">
        <v>16</v>
      </c>
      <c r="M2010" s="1" t="s">
        <v>16</v>
      </c>
      <c r="N2010" s="1" t="s">
        <v>16</v>
      </c>
      <c r="O2010" s="1">
        <v>63.2</v>
      </c>
      <c r="P2010" s="1">
        <v>1.0</v>
      </c>
    </row>
    <row r="2011">
      <c r="A2011" s="1" t="s">
        <v>29</v>
      </c>
      <c r="B2011" s="1" t="s">
        <v>3399</v>
      </c>
      <c r="C2011" s="2" t="s">
        <v>3385</v>
      </c>
      <c r="D2011" s="1" t="s">
        <v>19</v>
      </c>
      <c r="E2011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2011" s="1" t="s">
        <v>1564</v>
      </c>
      <c r="G2011" s="1" t="s">
        <v>1565</v>
      </c>
      <c r="H2011" s="1" t="s">
        <v>1566</v>
      </c>
      <c r="I2011" s="1" t="s">
        <v>16</v>
      </c>
      <c r="J2011" s="1" t="s">
        <v>23</v>
      </c>
      <c r="K2011" s="1" t="s">
        <v>16</v>
      </c>
      <c r="L2011" s="1" t="s">
        <v>16</v>
      </c>
      <c r="M2011" s="1" t="s">
        <v>16</v>
      </c>
      <c r="N2011" s="1" t="s">
        <v>16</v>
      </c>
      <c r="O2011" s="1">
        <v>63.2</v>
      </c>
      <c r="P2011" s="1">
        <v>2.0</v>
      </c>
    </row>
    <row r="2012">
      <c r="A2012" s="1" t="s">
        <v>29</v>
      </c>
      <c r="B2012" s="1" t="s">
        <v>3400</v>
      </c>
      <c r="C2012" s="2" t="s">
        <v>3385</v>
      </c>
      <c r="D2012" s="1" t="s">
        <v>19</v>
      </c>
      <c r="E2012" s="3" t="str">
        <f>HYPERLINK("https://fyndiq.se/produkt/1d18226209604614/", "Samsung S23 Plus 5G - 9H Härdat Glass - 3D Super Kvalitet Skärmskydd")</f>
        <v>Samsung S23 Plus 5G - 9H Härdat Glass - 3D Super Kvalitet Skärmskydd</v>
      </c>
      <c r="F2012" s="1" t="s">
        <v>2996</v>
      </c>
      <c r="G2012" s="1" t="s">
        <v>2997</v>
      </c>
      <c r="H2012" s="1" t="s">
        <v>2998</v>
      </c>
      <c r="I2012" s="1" t="s">
        <v>16</v>
      </c>
      <c r="J2012" s="1" t="s">
        <v>23</v>
      </c>
      <c r="K2012" s="1" t="s">
        <v>16</v>
      </c>
      <c r="L2012" s="1" t="s">
        <v>16</v>
      </c>
      <c r="M2012" s="1" t="s">
        <v>16</v>
      </c>
      <c r="N2012" s="1" t="s">
        <v>16</v>
      </c>
      <c r="O2012" s="1">
        <v>55.2</v>
      </c>
      <c r="P2012" s="1">
        <v>1.0</v>
      </c>
    </row>
    <row r="2013">
      <c r="A2013" s="1" t="s">
        <v>29</v>
      </c>
      <c r="B2013" s="1" t="s">
        <v>3401</v>
      </c>
      <c r="C2013" s="2" t="s">
        <v>3385</v>
      </c>
      <c r="D2013" s="1" t="s">
        <v>19</v>
      </c>
      <c r="E2013" s="3" t="str">
        <f>HYPERLINK("https://fyndiq.se/produkt/c8cebab9948b43c1/", "2-Pack Apple Watch 40mm – Härdat glas 9H – Super kvalitet 3D")</f>
        <v>2-Pack Apple Watch 40mm – Härdat glas 9H – Super kvalitet 3D</v>
      </c>
      <c r="F2013" s="1" t="s">
        <v>357</v>
      </c>
      <c r="G2013" s="1" t="s">
        <v>358</v>
      </c>
      <c r="H2013" s="1" t="s">
        <v>359</v>
      </c>
      <c r="I2013" s="1" t="s">
        <v>16</v>
      </c>
      <c r="J2013" s="1" t="s">
        <v>23</v>
      </c>
      <c r="K2013" s="1" t="s">
        <v>16</v>
      </c>
      <c r="L2013" s="1" t="s">
        <v>16</v>
      </c>
      <c r="M2013" s="1" t="s">
        <v>16</v>
      </c>
      <c r="N2013" s="1" t="s">
        <v>16</v>
      </c>
      <c r="O2013" s="1">
        <v>55.2</v>
      </c>
      <c r="P2013" s="1">
        <v>1.0</v>
      </c>
    </row>
    <row r="2014">
      <c r="A2014" s="1" t="s">
        <v>29</v>
      </c>
      <c r="B2014" s="1" t="s">
        <v>3402</v>
      </c>
      <c r="C2014" s="2" t="s">
        <v>3385</v>
      </c>
      <c r="D2014" s="1" t="s">
        <v>19</v>
      </c>
      <c r="E201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014" s="1" t="s">
        <v>26</v>
      </c>
      <c r="G2014" s="1" t="s">
        <v>27</v>
      </c>
      <c r="H2014" s="1" t="s">
        <v>28</v>
      </c>
      <c r="I2014" s="1" t="s">
        <v>16</v>
      </c>
      <c r="J2014" s="1" t="s">
        <v>23</v>
      </c>
      <c r="K2014" s="1" t="s">
        <v>16</v>
      </c>
      <c r="L2014" s="1" t="s">
        <v>16</v>
      </c>
      <c r="M2014" s="1" t="s">
        <v>16</v>
      </c>
      <c r="N2014" s="1" t="s">
        <v>16</v>
      </c>
      <c r="O2014" s="1">
        <v>71.2</v>
      </c>
      <c r="P2014" s="1">
        <v>1.0</v>
      </c>
    </row>
    <row r="2015">
      <c r="A2015" s="1" t="s">
        <v>29</v>
      </c>
      <c r="B2015" s="1" t="s">
        <v>3403</v>
      </c>
      <c r="C2015" s="2" t="s">
        <v>3385</v>
      </c>
      <c r="D2015" s="1" t="s">
        <v>19</v>
      </c>
      <c r="E2015" s="3" t="str">
        <f>HYPERLINK("https://fyndiq.se/produkt/416415a768684efb/", "2-Pack Samsung Galaxy S21 5G - 9H Härdat Glas - HD")</f>
        <v>2-Pack Samsung Galaxy S21 5G - 9H Härdat Glas - HD</v>
      </c>
      <c r="F2015" s="1" t="s">
        <v>39</v>
      </c>
      <c r="G2015" s="1" t="s">
        <v>40</v>
      </c>
      <c r="H2015" s="1" t="s">
        <v>41</v>
      </c>
      <c r="I2015" s="1" t="s">
        <v>16</v>
      </c>
      <c r="J2015" s="1" t="s">
        <v>23</v>
      </c>
      <c r="K2015" s="1" t="s">
        <v>16</v>
      </c>
      <c r="L2015" s="1" t="s">
        <v>16</v>
      </c>
      <c r="M2015" s="1" t="s">
        <v>16</v>
      </c>
      <c r="N2015" s="1" t="s">
        <v>16</v>
      </c>
      <c r="O2015" s="1">
        <v>63.2</v>
      </c>
      <c r="P2015" s="1">
        <v>1.0</v>
      </c>
    </row>
    <row r="2016">
      <c r="A2016" s="1" t="s">
        <v>29</v>
      </c>
      <c r="B2016" s="1" t="s">
        <v>3404</v>
      </c>
      <c r="C2016" s="2" t="s">
        <v>3385</v>
      </c>
      <c r="D2016" s="1" t="s">
        <v>19</v>
      </c>
      <c r="E2016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2016" s="1" t="s">
        <v>894</v>
      </c>
      <c r="G2016" s="1" t="s">
        <v>895</v>
      </c>
      <c r="H2016" s="1" t="s">
        <v>896</v>
      </c>
      <c r="I2016" s="1" t="s">
        <v>16</v>
      </c>
      <c r="J2016" s="1" t="s">
        <v>23</v>
      </c>
      <c r="K2016" s="1" t="s">
        <v>16</v>
      </c>
      <c r="L2016" s="1" t="s">
        <v>16</v>
      </c>
      <c r="M2016" s="1" t="s">
        <v>16</v>
      </c>
      <c r="N2016" s="1" t="s">
        <v>16</v>
      </c>
      <c r="O2016" s="1">
        <v>79.2</v>
      </c>
      <c r="P2016" s="1">
        <v>1.0</v>
      </c>
    </row>
    <row r="2017">
      <c r="A2017" s="1" t="s">
        <v>29</v>
      </c>
      <c r="B2017" s="1" t="s">
        <v>3405</v>
      </c>
      <c r="C2017" s="2" t="s">
        <v>3385</v>
      </c>
      <c r="D2017" s="1" t="s">
        <v>19</v>
      </c>
      <c r="E201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017" s="1" t="s">
        <v>103</v>
      </c>
      <c r="G2017" s="1" t="s">
        <v>104</v>
      </c>
      <c r="H2017" s="1" t="s">
        <v>105</v>
      </c>
      <c r="I2017" s="1" t="s">
        <v>16</v>
      </c>
      <c r="J2017" s="1" t="s">
        <v>23</v>
      </c>
      <c r="K2017" s="1" t="s">
        <v>16</v>
      </c>
      <c r="L2017" s="1" t="s">
        <v>16</v>
      </c>
      <c r="M2017" s="1" t="s">
        <v>16</v>
      </c>
      <c r="N2017" s="1" t="s">
        <v>16</v>
      </c>
      <c r="O2017" s="1">
        <v>63.2</v>
      </c>
      <c r="P2017" s="1">
        <v>1.0</v>
      </c>
    </row>
    <row r="2018">
      <c r="A2018" s="1" t="s">
        <v>29</v>
      </c>
      <c r="B2018" s="1" t="s">
        <v>3406</v>
      </c>
      <c r="C2018" s="2" t="s">
        <v>3385</v>
      </c>
      <c r="D2018" s="1" t="s">
        <v>19</v>
      </c>
      <c r="E2018" s="3" t="str">
        <f>HYPERLINK("https://fyndiq.se/produkt/56c72c0ba5f749b5/", "2-Pack SAMSUNG S24 Skärmskydd - Härdat Glas 9H - Super kvalitet 3D")</f>
        <v>2-Pack SAMSUNG S24 Skärmskydd - Härdat Glas 9H - Super kvalitet 3D</v>
      </c>
      <c r="F2018" s="1" t="s">
        <v>263</v>
      </c>
      <c r="G2018" s="1" t="s">
        <v>264</v>
      </c>
      <c r="H2018" s="1" t="s">
        <v>265</v>
      </c>
      <c r="I2018" s="1" t="s">
        <v>16</v>
      </c>
      <c r="J2018" s="1" t="s">
        <v>23</v>
      </c>
      <c r="K2018" s="1" t="s">
        <v>16</v>
      </c>
      <c r="L2018" s="1" t="s">
        <v>16</v>
      </c>
      <c r="M2018" s="1" t="s">
        <v>16</v>
      </c>
      <c r="N2018" s="1" t="s">
        <v>16</v>
      </c>
      <c r="O2018" s="1">
        <v>71.2</v>
      </c>
      <c r="P2018" s="1">
        <v>1.0</v>
      </c>
    </row>
    <row r="2019">
      <c r="A2019" s="1" t="s">
        <v>29</v>
      </c>
      <c r="B2019" s="1" t="s">
        <v>3407</v>
      </c>
      <c r="C2019" s="2" t="s">
        <v>3385</v>
      </c>
      <c r="D2019" s="1" t="s">
        <v>19</v>
      </c>
      <c r="E201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019" s="1" t="s">
        <v>26</v>
      </c>
      <c r="G2019" s="1" t="s">
        <v>27</v>
      </c>
      <c r="H2019" s="1" t="s">
        <v>28</v>
      </c>
      <c r="I2019" s="1" t="s">
        <v>16</v>
      </c>
      <c r="J2019" s="1" t="s">
        <v>23</v>
      </c>
      <c r="K2019" s="1" t="s">
        <v>16</v>
      </c>
      <c r="L2019" s="1" t="s">
        <v>16</v>
      </c>
      <c r="M2019" s="1" t="s">
        <v>16</v>
      </c>
      <c r="N2019" s="1" t="s">
        <v>16</v>
      </c>
      <c r="O2019" s="1">
        <v>71.2</v>
      </c>
      <c r="P2019" s="1">
        <v>1.0</v>
      </c>
    </row>
    <row r="2020">
      <c r="A2020" s="1" t="s">
        <v>29</v>
      </c>
      <c r="B2020" s="1" t="s">
        <v>3408</v>
      </c>
      <c r="C2020" s="2" t="s">
        <v>3385</v>
      </c>
      <c r="D2020" s="1" t="s">
        <v>19</v>
      </c>
      <c r="E2020" s="3" t="str">
        <f>HYPERLINK("https://fyndiq.se/produkt/a3a0bf045cf0498d/", "2-Pack Huawei P30 Lite - Härdat glas 9H – 3D Super kvalitet")</f>
        <v>2-Pack Huawei P30 Lite - Härdat glas 9H – 3D Super kvalitet</v>
      </c>
      <c r="F2020" s="1" t="s">
        <v>1011</v>
      </c>
      <c r="G2020" s="1" t="s">
        <v>1012</v>
      </c>
      <c r="H2020" s="1" t="s">
        <v>1013</v>
      </c>
      <c r="I2020" s="1" t="s">
        <v>16</v>
      </c>
      <c r="J2020" s="1" t="s">
        <v>23</v>
      </c>
      <c r="K2020" s="1" t="s">
        <v>16</v>
      </c>
      <c r="L2020" s="1" t="s">
        <v>16</v>
      </c>
      <c r="M2020" s="1" t="s">
        <v>16</v>
      </c>
      <c r="N2020" s="1" t="s">
        <v>16</v>
      </c>
      <c r="O2020" s="1">
        <v>63.2</v>
      </c>
      <c r="P2020" s="1">
        <v>1.0</v>
      </c>
    </row>
    <row r="2021">
      <c r="A2021" s="1" t="s">
        <v>29</v>
      </c>
      <c r="B2021" s="1" t="s">
        <v>3409</v>
      </c>
      <c r="C2021" s="2" t="s">
        <v>3385</v>
      </c>
      <c r="D2021" s="1" t="s">
        <v>19</v>
      </c>
      <c r="E2021" s="3" t="str">
        <f>HYPERLINK("https://fyndiq.se/produkt/1e8f6bb5ed7344de/", "2-Pack Samsung Galaxy s10 Plus - Härdat glas 9H - Super kvalitet")</f>
        <v>2-Pack Samsung Galaxy s10 Plus - Härdat glas 9H - Super kvalitet</v>
      </c>
      <c r="F2021" s="1" t="s">
        <v>1508</v>
      </c>
      <c r="G2021" s="1" t="s">
        <v>1509</v>
      </c>
      <c r="H2021" s="1" t="s">
        <v>1510</v>
      </c>
      <c r="I2021" s="1" t="s">
        <v>16</v>
      </c>
      <c r="J2021" s="1" t="s">
        <v>23</v>
      </c>
      <c r="K2021" s="1" t="s">
        <v>16</v>
      </c>
      <c r="L2021" s="1" t="s">
        <v>16</v>
      </c>
      <c r="M2021" s="1" t="s">
        <v>16</v>
      </c>
      <c r="N2021" s="1" t="s">
        <v>16</v>
      </c>
      <c r="O2021" s="1">
        <v>63.2</v>
      </c>
      <c r="P2021" s="1">
        <v>1.0</v>
      </c>
    </row>
    <row r="2022">
      <c r="A2022" s="1" t="s">
        <v>29</v>
      </c>
      <c r="B2022" s="1" t="s">
        <v>3410</v>
      </c>
      <c r="C2022" s="2" t="s">
        <v>3385</v>
      </c>
      <c r="D2022" s="1" t="s">
        <v>19</v>
      </c>
      <c r="E2022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022" s="1" t="s">
        <v>163</v>
      </c>
      <c r="G2022" s="1" t="s">
        <v>164</v>
      </c>
      <c r="H2022" s="1" t="s">
        <v>165</v>
      </c>
      <c r="I2022" s="1" t="s">
        <v>16</v>
      </c>
      <c r="J2022" s="1" t="s">
        <v>23</v>
      </c>
      <c r="K2022" s="1" t="s">
        <v>16</v>
      </c>
      <c r="L2022" s="1" t="s">
        <v>16</v>
      </c>
      <c r="M2022" s="1" t="s">
        <v>16</v>
      </c>
      <c r="N2022" s="1" t="s">
        <v>16</v>
      </c>
      <c r="O2022" s="1">
        <v>63.2</v>
      </c>
      <c r="P2022" s="1">
        <v>1.0</v>
      </c>
    </row>
    <row r="2023">
      <c r="A2023" s="1" t="s">
        <v>29</v>
      </c>
      <c r="B2023" s="1" t="s">
        <v>3411</v>
      </c>
      <c r="C2023" s="2" t="s">
        <v>3385</v>
      </c>
      <c r="D2023" s="1" t="s">
        <v>19</v>
      </c>
      <c r="E202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023" s="1" t="s">
        <v>183</v>
      </c>
      <c r="G2023" s="1" t="s">
        <v>184</v>
      </c>
      <c r="H2023" s="1" t="s">
        <v>185</v>
      </c>
      <c r="I2023" s="1" t="s">
        <v>16</v>
      </c>
      <c r="J2023" s="1" t="s">
        <v>23</v>
      </c>
      <c r="K2023" s="1" t="s">
        <v>16</v>
      </c>
      <c r="L2023" s="1" t="s">
        <v>16</v>
      </c>
      <c r="M2023" s="1" t="s">
        <v>16</v>
      </c>
      <c r="N2023" s="1" t="s">
        <v>16</v>
      </c>
      <c r="O2023" s="1">
        <v>71.2</v>
      </c>
      <c r="P2023" s="1">
        <v>1.0</v>
      </c>
    </row>
    <row r="2024">
      <c r="A2024" s="1" t="s">
        <v>29</v>
      </c>
      <c r="B2024" s="1" t="s">
        <v>3412</v>
      </c>
      <c r="C2024" s="2" t="s">
        <v>3385</v>
      </c>
      <c r="D2024" s="1" t="s">
        <v>19</v>
      </c>
      <c r="E2024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2024" s="1" t="s">
        <v>302</v>
      </c>
      <c r="G2024" s="1" t="s">
        <v>303</v>
      </c>
      <c r="H2024" s="1" t="s">
        <v>304</v>
      </c>
      <c r="I2024" s="1" t="s">
        <v>16</v>
      </c>
      <c r="J2024" s="1" t="s">
        <v>23</v>
      </c>
      <c r="K2024" s="1" t="s">
        <v>16</v>
      </c>
      <c r="L2024" s="1" t="s">
        <v>16</v>
      </c>
      <c r="M2024" s="1" t="s">
        <v>16</v>
      </c>
      <c r="N2024" s="1" t="s">
        <v>16</v>
      </c>
      <c r="O2024" s="1">
        <v>63.2</v>
      </c>
      <c r="P2024" s="1">
        <v>1.0</v>
      </c>
    </row>
    <row r="2025">
      <c r="A2025" s="1" t="s">
        <v>29</v>
      </c>
      <c r="B2025" s="1" t="s">
        <v>3413</v>
      </c>
      <c r="C2025" s="2" t="s">
        <v>3385</v>
      </c>
      <c r="D2025" s="1" t="s">
        <v>19</v>
      </c>
      <c r="E2025" s="3" t="str">
        <f>HYPERLINK("https://fyndiq.se/produkt/432d784756a84eff/", "2-Pack Samsung Galaxy S20FE - Härdat Glas-9H -Super kvalitet 3D")</f>
        <v>2-Pack Samsung Galaxy S20FE - Härdat Glas-9H -Super kvalitet 3D</v>
      </c>
      <c r="F2025" s="1" t="s">
        <v>1078</v>
      </c>
      <c r="G2025" s="1" t="s">
        <v>1079</v>
      </c>
      <c r="H2025" s="1" t="s">
        <v>1080</v>
      </c>
      <c r="I2025" s="1" t="s">
        <v>16</v>
      </c>
      <c r="J2025" s="1" t="s">
        <v>23</v>
      </c>
      <c r="K2025" s="1" t="s">
        <v>16</v>
      </c>
      <c r="L2025" s="1" t="s">
        <v>16</v>
      </c>
      <c r="M2025" s="1" t="s">
        <v>16</v>
      </c>
      <c r="N2025" s="1" t="s">
        <v>16</v>
      </c>
      <c r="O2025" s="1">
        <v>63.2</v>
      </c>
      <c r="P2025" s="1">
        <v>1.0</v>
      </c>
    </row>
    <row r="2026">
      <c r="A2026" s="1" t="s">
        <v>29</v>
      </c>
      <c r="B2026" s="1" t="s">
        <v>3414</v>
      </c>
      <c r="C2026" s="2" t="s">
        <v>3385</v>
      </c>
      <c r="D2026" s="1" t="s">
        <v>19</v>
      </c>
      <c r="E2026" s="3" t="str">
        <f>HYPERLINK("https://fyndiq.se/produkt/08a39fd2ea944add/", "2-Pack Apple Watch 45mm – Härdat glas 9H – Super kvalitet 3D")</f>
        <v>2-Pack Apple Watch 45mm – Härdat glas 9H – Super kvalitet 3D</v>
      </c>
      <c r="F2026" s="1" t="s">
        <v>921</v>
      </c>
      <c r="G2026" s="1" t="s">
        <v>922</v>
      </c>
      <c r="H2026" s="1" t="s">
        <v>923</v>
      </c>
      <c r="I2026" s="1" t="s">
        <v>16</v>
      </c>
      <c r="J2026" s="1" t="s">
        <v>23</v>
      </c>
      <c r="K2026" s="1" t="s">
        <v>16</v>
      </c>
      <c r="L2026" s="1" t="s">
        <v>16</v>
      </c>
      <c r="M2026" s="1" t="s">
        <v>16</v>
      </c>
      <c r="N2026" s="1" t="s">
        <v>16</v>
      </c>
      <c r="O2026" s="1">
        <v>55.2</v>
      </c>
      <c r="P2026" s="1">
        <v>1.0</v>
      </c>
    </row>
    <row r="2027">
      <c r="A2027" s="1" t="s">
        <v>29</v>
      </c>
      <c r="B2027" s="1" t="s">
        <v>3415</v>
      </c>
      <c r="C2027" s="2" t="s">
        <v>3385</v>
      </c>
      <c r="D2027" s="1" t="s">
        <v>19</v>
      </c>
      <c r="E202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027" s="1" t="s">
        <v>204</v>
      </c>
      <c r="G2027" s="1" t="s">
        <v>205</v>
      </c>
      <c r="H2027" s="1" t="s">
        <v>206</v>
      </c>
      <c r="I2027" s="1" t="s">
        <v>16</v>
      </c>
      <c r="J2027" s="1" t="s">
        <v>23</v>
      </c>
      <c r="K2027" s="1" t="s">
        <v>16</v>
      </c>
      <c r="L2027" s="1" t="s">
        <v>16</v>
      </c>
      <c r="M2027" s="1" t="s">
        <v>16</v>
      </c>
      <c r="N2027" s="1" t="s">
        <v>16</v>
      </c>
      <c r="O2027" s="1">
        <v>71.2</v>
      </c>
      <c r="P2027" s="1">
        <v>1.0</v>
      </c>
    </row>
    <row r="2028">
      <c r="A2028" s="1" t="s">
        <v>29</v>
      </c>
      <c r="B2028" s="1" t="s">
        <v>3416</v>
      </c>
      <c r="C2028" s="2" t="s">
        <v>3385</v>
      </c>
      <c r="D2028" s="1" t="s">
        <v>19</v>
      </c>
      <c r="E2028" s="3" t="str">
        <f>HYPERLINK("https://fyndiq.se/produkt/a00b62acc6644fd2/", "2-Pack Samsung Galaxy S10 - Härdat glas 9H – Super kvalitet 3D")</f>
        <v>2-Pack Samsung Galaxy S10 - Härdat glas 9H – Super kvalitet 3D</v>
      </c>
      <c r="F2028" s="1" t="s">
        <v>1291</v>
      </c>
      <c r="G2028" s="1" t="s">
        <v>1292</v>
      </c>
      <c r="H2028" s="1" t="s">
        <v>1293</v>
      </c>
      <c r="I2028" s="1" t="s">
        <v>16</v>
      </c>
      <c r="J2028" s="1" t="s">
        <v>23</v>
      </c>
      <c r="K2028" s="1" t="s">
        <v>16</v>
      </c>
      <c r="L2028" s="1" t="s">
        <v>16</v>
      </c>
      <c r="M2028" s="1" t="s">
        <v>16</v>
      </c>
      <c r="N2028" s="1" t="s">
        <v>16</v>
      </c>
      <c r="O2028" s="1">
        <v>63.2</v>
      </c>
      <c r="P2028" s="1">
        <v>1.0</v>
      </c>
    </row>
    <row r="2029">
      <c r="A2029" s="1" t="s">
        <v>29</v>
      </c>
      <c r="B2029" s="1" t="s">
        <v>3417</v>
      </c>
      <c r="C2029" s="2" t="s">
        <v>3385</v>
      </c>
      <c r="D2029" s="1" t="s">
        <v>19</v>
      </c>
      <c r="E2029" s="3" t="str">
        <f>HYPERLINK("https://fyndiq.se/produkt/406117b60bf241a0/", "2-Pack Samsung Galaxy S9 - Härdat glas 9H - Super kvalitet 3D")</f>
        <v>2-Pack Samsung Galaxy S9 - Härdat glas 9H - Super kvalitet 3D</v>
      </c>
      <c r="F2029" s="1" t="s">
        <v>228</v>
      </c>
      <c r="G2029" s="1" t="s">
        <v>229</v>
      </c>
      <c r="H2029" s="1" t="s">
        <v>230</v>
      </c>
      <c r="I2029" s="1" t="s">
        <v>16</v>
      </c>
      <c r="J2029" s="1" t="s">
        <v>23</v>
      </c>
      <c r="K2029" s="1" t="s">
        <v>16</v>
      </c>
      <c r="L2029" s="1" t="s">
        <v>16</v>
      </c>
      <c r="M2029" s="1" t="s">
        <v>16</v>
      </c>
      <c r="N2029" s="1" t="s">
        <v>16</v>
      </c>
      <c r="O2029" s="1">
        <v>63.2</v>
      </c>
      <c r="P2029" s="1">
        <v>1.0</v>
      </c>
    </row>
    <row r="2030">
      <c r="A2030" s="1" t="s">
        <v>29</v>
      </c>
      <c r="B2030" s="1" t="s">
        <v>3418</v>
      </c>
      <c r="C2030" s="2" t="s">
        <v>3385</v>
      </c>
      <c r="D2030" s="1" t="s">
        <v>19</v>
      </c>
      <c r="E2030" s="3" t="str">
        <f>HYPERLINK("https://fyndiq.se/produkt/c398466bf0524e85/", "2-Pack Samsung S23 - 9H Härdat Glass - 3D Super Kvalitet Skärmskydd")</f>
        <v>2-Pack Samsung S23 - 9H Härdat Glass - 3D Super Kvalitet Skärmskydd</v>
      </c>
      <c r="F2030" s="1" t="s">
        <v>1365</v>
      </c>
      <c r="G2030" s="1" t="s">
        <v>1366</v>
      </c>
      <c r="H2030" s="1" t="s">
        <v>1367</v>
      </c>
      <c r="I2030" s="1" t="s">
        <v>16</v>
      </c>
      <c r="J2030" s="1" t="s">
        <v>23</v>
      </c>
      <c r="K2030" s="1" t="s">
        <v>16</v>
      </c>
      <c r="L2030" s="1" t="s">
        <v>16</v>
      </c>
      <c r="M2030" s="1" t="s">
        <v>16</v>
      </c>
      <c r="N2030" s="1" t="s">
        <v>16</v>
      </c>
      <c r="O2030" s="1">
        <v>63.2</v>
      </c>
      <c r="P2030" s="1">
        <v>1.0</v>
      </c>
    </row>
    <row r="2031">
      <c r="A2031" s="1" t="s">
        <v>29</v>
      </c>
      <c r="B2031" s="1" t="s">
        <v>3419</v>
      </c>
      <c r="C2031" s="2" t="s">
        <v>3385</v>
      </c>
      <c r="D2031" s="1" t="s">
        <v>19</v>
      </c>
      <c r="E203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031" s="1" t="s">
        <v>311</v>
      </c>
      <c r="G2031" s="1" t="s">
        <v>312</v>
      </c>
      <c r="H2031" s="1" t="s">
        <v>313</v>
      </c>
      <c r="I2031" s="1" t="s">
        <v>16</v>
      </c>
      <c r="J2031" s="1" t="s">
        <v>23</v>
      </c>
      <c r="K2031" s="1" t="s">
        <v>16</v>
      </c>
      <c r="L2031" s="1" t="s">
        <v>16</v>
      </c>
      <c r="M2031" s="1" t="s">
        <v>16</v>
      </c>
      <c r="N2031" s="1" t="s">
        <v>16</v>
      </c>
      <c r="O2031" s="1">
        <v>71.2</v>
      </c>
      <c r="P2031" s="1">
        <v>1.0</v>
      </c>
    </row>
    <row r="2032">
      <c r="A2032" s="1" t="s">
        <v>29</v>
      </c>
      <c r="B2032" s="1" t="s">
        <v>3420</v>
      </c>
      <c r="C2032" s="2" t="s">
        <v>3385</v>
      </c>
      <c r="D2032" s="1" t="s">
        <v>19</v>
      </c>
      <c r="E2032" s="3" t="str">
        <f>HYPERLINK("https://fyndiq.se/produkt/416415a768684efb/", "2-Pack Samsung Galaxy S21 5G - 9H Härdat Glas - HD")</f>
        <v>2-Pack Samsung Galaxy S21 5G - 9H Härdat Glas - HD</v>
      </c>
      <c r="F2032" s="1" t="s">
        <v>39</v>
      </c>
      <c r="G2032" s="1" t="s">
        <v>40</v>
      </c>
      <c r="H2032" s="1" t="s">
        <v>41</v>
      </c>
      <c r="I2032" s="1" t="s">
        <v>16</v>
      </c>
      <c r="J2032" s="1" t="s">
        <v>23</v>
      </c>
      <c r="K2032" s="1" t="s">
        <v>16</v>
      </c>
      <c r="L2032" s="1" t="s">
        <v>16</v>
      </c>
      <c r="M2032" s="1" t="s">
        <v>16</v>
      </c>
      <c r="N2032" s="1" t="s">
        <v>16</v>
      </c>
      <c r="O2032" s="1">
        <v>63.2</v>
      </c>
      <c r="P2032" s="1">
        <v>1.0</v>
      </c>
    </row>
    <row r="2033">
      <c r="A2033" s="1" t="s">
        <v>29</v>
      </c>
      <c r="B2033" s="1" t="s">
        <v>3421</v>
      </c>
      <c r="C2033" s="2" t="s">
        <v>3385</v>
      </c>
      <c r="D2033" s="1" t="s">
        <v>19</v>
      </c>
      <c r="E2033" s="3" t="str">
        <f>HYPERLINK("https://fyndiq.se/produkt/f2c164e932234570/", "2-Pack HUAWEI P30 PRO Skärmskydd - Härdat Glas 9H - Super kvalitet 3D")</f>
        <v>2-Pack HUAWEI P30 PRO Skärmskydd - Härdat Glas 9H - Super kvalitet 3D</v>
      </c>
      <c r="F2033" s="1" t="s">
        <v>267</v>
      </c>
      <c r="G2033" s="1" t="s">
        <v>268</v>
      </c>
      <c r="H2033" s="1" t="s">
        <v>269</v>
      </c>
      <c r="I2033" s="1" t="s">
        <v>16</v>
      </c>
      <c r="J2033" s="1" t="s">
        <v>23</v>
      </c>
      <c r="K2033" s="1" t="s">
        <v>16</v>
      </c>
      <c r="L2033" s="1" t="s">
        <v>16</v>
      </c>
      <c r="M2033" s="1" t="s">
        <v>16</v>
      </c>
      <c r="N2033" s="1" t="s">
        <v>16</v>
      </c>
      <c r="O2033" s="1">
        <v>63.2</v>
      </c>
      <c r="P2033" s="1">
        <v>1.0</v>
      </c>
    </row>
    <row r="2034">
      <c r="A2034" s="1" t="s">
        <v>29</v>
      </c>
      <c r="B2034" s="1" t="s">
        <v>3422</v>
      </c>
      <c r="C2034" s="2" t="s">
        <v>3385</v>
      </c>
      <c r="D2034" s="1" t="s">
        <v>19</v>
      </c>
      <c r="E2034" s="3" t="str">
        <f>HYPERLINK("https://fyndiq.se/produkt/9c156c69278b4c9f/", "Xiaomi 12T Pro - Härdat Glas 9H - Super kvalitet 3D Skärmskydd")</f>
        <v>Xiaomi 12T Pro - Härdat Glas 9H - Super kvalitet 3D Skärmskydd</v>
      </c>
      <c r="F2034" s="1" t="s">
        <v>2808</v>
      </c>
      <c r="G2034" s="1" t="s">
        <v>2809</v>
      </c>
      <c r="H2034" s="1" t="s">
        <v>2810</v>
      </c>
      <c r="I2034" s="1" t="s">
        <v>16</v>
      </c>
      <c r="J2034" s="1" t="s">
        <v>23</v>
      </c>
      <c r="K2034" s="1" t="s">
        <v>16</v>
      </c>
      <c r="L2034" s="1" t="s">
        <v>16</v>
      </c>
      <c r="M2034" s="1" t="s">
        <v>16</v>
      </c>
      <c r="N2034" s="1" t="s">
        <v>16</v>
      </c>
      <c r="O2034" s="1">
        <v>55.2</v>
      </c>
      <c r="P2034" s="1">
        <v>1.0</v>
      </c>
    </row>
    <row r="2035">
      <c r="A2035" s="1" t="s">
        <v>29</v>
      </c>
      <c r="B2035" s="1" t="s">
        <v>3423</v>
      </c>
      <c r="C2035" s="2" t="s">
        <v>3385</v>
      </c>
      <c r="D2035" s="1" t="s">
        <v>19</v>
      </c>
      <c r="E203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035" s="1" t="s">
        <v>103</v>
      </c>
      <c r="G2035" s="1" t="s">
        <v>104</v>
      </c>
      <c r="H2035" s="1" t="s">
        <v>105</v>
      </c>
      <c r="I2035" s="1" t="s">
        <v>1230</v>
      </c>
      <c r="J2035" s="1" t="s">
        <v>23</v>
      </c>
      <c r="K2035" s="1" t="s">
        <v>16</v>
      </c>
      <c r="L2035" s="1" t="s">
        <v>16</v>
      </c>
      <c r="M2035" s="1" t="s">
        <v>16</v>
      </c>
      <c r="N2035" s="1" t="s">
        <v>16</v>
      </c>
      <c r="O2035" s="1">
        <v>63.2</v>
      </c>
      <c r="P2035" s="1">
        <v>1.0</v>
      </c>
    </row>
    <row r="2036">
      <c r="A2036" s="1" t="s">
        <v>29</v>
      </c>
      <c r="B2036" s="1" t="s">
        <v>3424</v>
      </c>
      <c r="C2036" s="2" t="s">
        <v>3385</v>
      </c>
      <c r="D2036" s="1" t="s">
        <v>19</v>
      </c>
      <c r="E2036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036" s="1" t="s">
        <v>128</v>
      </c>
      <c r="G2036" s="1" t="s">
        <v>129</v>
      </c>
      <c r="H2036" s="1" t="s">
        <v>130</v>
      </c>
      <c r="I2036" s="1" t="s">
        <v>16</v>
      </c>
      <c r="J2036" s="1" t="s">
        <v>23</v>
      </c>
      <c r="K2036" s="1" t="s">
        <v>16</v>
      </c>
      <c r="L2036" s="1" t="s">
        <v>16</v>
      </c>
      <c r="M2036" s="1" t="s">
        <v>16</v>
      </c>
      <c r="N2036" s="1" t="s">
        <v>16</v>
      </c>
      <c r="O2036" s="1">
        <v>95.2</v>
      </c>
      <c r="P2036" s="1">
        <v>1.0</v>
      </c>
    </row>
    <row r="2037">
      <c r="A2037" s="1" t="s">
        <v>29</v>
      </c>
      <c r="B2037" s="1" t="s">
        <v>3425</v>
      </c>
      <c r="C2037" s="2" t="s">
        <v>3385</v>
      </c>
      <c r="D2037" s="1" t="s">
        <v>19</v>
      </c>
      <c r="E2037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2037" s="1" t="s">
        <v>1475</v>
      </c>
      <c r="G2037" s="1" t="s">
        <v>1476</v>
      </c>
      <c r="H2037" s="1" t="s">
        <v>1477</v>
      </c>
      <c r="I2037" s="1" t="s">
        <v>16</v>
      </c>
      <c r="J2037" s="1" t="s">
        <v>23</v>
      </c>
      <c r="K2037" s="1" t="s">
        <v>16</v>
      </c>
      <c r="L2037" s="1" t="s">
        <v>16</v>
      </c>
      <c r="M2037" s="1" t="s">
        <v>16</v>
      </c>
      <c r="N2037" s="1" t="s">
        <v>16</v>
      </c>
      <c r="O2037" s="1">
        <v>79.2</v>
      </c>
      <c r="P2037" s="1">
        <v>1.0</v>
      </c>
    </row>
    <row r="2038">
      <c r="A2038" s="1" t="s">
        <v>29</v>
      </c>
      <c r="B2038" s="1" t="s">
        <v>3426</v>
      </c>
      <c r="C2038" s="2" t="s">
        <v>3385</v>
      </c>
      <c r="D2038" s="1" t="s">
        <v>19</v>
      </c>
      <c r="E203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038" s="1" t="s">
        <v>26</v>
      </c>
      <c r="G2038" s="1" t="s">
        <v>27</v>
      </c>
      <c r="H2038" s="1" t="s">
        <v>28</v>
      </c>
      <c r="I2038" s="1" t="s">
        <v>16</v>
      </c>
      <c r="J2038" s="1" t="s">
        <v>23</v>
      </c>
      <c r="K2038" s="1" t="s">
        <v>16</v>
      </c>
      <c r="L2038" s="1" t="s">
        <v>16</v>
      </c>
      <c r="M2038" s="1" t="s">
        <v>16</v>
      </c>
      <c r="N2038" s="1" t="s">
        <v>16</v>
      </c>
      <c r="O2038" s="1">
        <v>71.2</v>
      </c>
      <c r="P2038" s="1">
        <v>1.0</v>
      </c>
    </row>
    <row r="2039">
      <c r="A2039" s="1" t="s">
        <v>29</v>
      </c>
      <c r="B2039" s="1" t="s">
        <v>3427</v>
      </c>
      <c r="C2039" s="2" t="s">
        <v>3385</v>
      </c>
      <c r="D2039" s="1" t="s">
        <v>19</v>
      </c>
      <c r="E203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039" s="1" t="s">
        <v>785</v>
      </c>
      <c r="G2039" s="1" t="s">
        <v>786</v>
      </c>
      <c r="H2039" s="1" t="s">
        <v>787</v>
      </c>
      <c r="I2039" s="1" t="s">
        <v>16</v>
      </c>
      <c r="J2039" s="1" t="s">
        <v>23</v>
      </c>
      <c r="K2039" s="1" t="s">
        <v>16</v>
      </c>
      <c r="L2039" s="1" t="s">
        <v>16</v>
      </c>
      <c r="M2039" s="1" t="s">
        <v>16</v>
      </c>
      <c r="N2039" s="1" t="s">
        <v>16</v>
      </c>
      <c r="O2039" s="1">
        <v>63.2</v>
      </c>
      <c r="P2039" s="1">
        <v>1.0</v>
      </c>
    </row>
    <row r="2040">
      <c r="A2040" s="1" t="s">
        <v>29</v>
      </c>
      <c r="B2040" s="1" t="s">
        <v>3428</v>
      </c>
      <c r="C2040" s="2" t="s">
        <v>3385</v>
      </c>
      <c r="D2040" s="1" t="s">
        <v>19</v>
      </c>
      <c r="E2040" s="3" t="str">
        <f>HYPERLINK("https://fyndiq.se/produkt/08a39fd2ea944add/", "2-Pack Apple Watch 45mm – Härdat glas 9H – Super kvalitet 3D")</f>
        <v>2-Pack Apple Watch 45mm – Härdat glas 9H – Super kvalitet 3D</v>
      </c>
      <c r="F2040" s="1" t="s">
        <v>921</v>
      </c>
      <c r="G2040" s="1" t="s">
        <v>922</v>
      </c>
      <c r="H2040" s="1" t="s">
        <v>923</v>
      </c>
      <c r="I2040" s="1" t="s">
        <v>16</v>
      </c>
      <c r="J2040" s="1" t="s">
        <v>23</v>
      </c>
      <c r="K2040" s="1" t="s">
        <v>16</v>
      </c>
      <c r="L2040" s="1" t="s">
        <v>16</v>
      </c>
      <c r="M2040" s="1" t="s">
        <v>16</v>
      </c>
      <c r="N2040" s="1" t="s">
        <v>16</v>
      </c>
      <c r="O2040" s="1">
        <v>55.2</v>
      </c>
      <c r="P2040" s="1">
        <v>1.0</v>
      </c>
    </row>
    <row r="2041">
      <c r="A2041" s="1" t="s">
        <v>29</v>
      </c>
      <c r="B2041" s="1" t="s">
        <v>3429</v>
      </c>
      <c r="C2041" s="2" t="s">
        <v>3385</v>
      </c>
      <c r="D2041" s="1" t="s">
        <v>19</v>
      </c>
      <c r="E2041" s="3" t="str">
        <f>HYPERLINK("https://fyndiq.se/produkt/f2c164e932234570/", "2-Pack HUAWEI P30 PRO Skärmskydd - Härdat Glas 9H - Super kvalitet 3D")</f>
        <v>2-Pack HUAWEI P30 PRO Skärmskydd - Härdat Glas 9H - Super kvalitet 3D</v>
      </c>
      <c r="F2041" s="1" t="s">
        <v>267</v>
      </c>
      <c r="G2041" s="1" t="s">
        <v>268</v>
      </c>
      <c r="H2041" s="1" t="s">
        <v>269</v>
      </c>
      <c r="I2041" s="1" t="s">
        <v>16</v>
      </c>
      <c r="J2041" s="1" t="s">
        <v>23</v>
      </c>
      <c r="K2041" s="1" t="s">
        <v>16</v>
      </c>
      <c r="L2041" s="1" t="s">
        <v>16</v>
      </c>
      <c r="M2041" s="1" t="s">
        <v>16</v>
      </c>
      <c r="N2041" s="1" t="s">
        <v>16</v>
      </c>
      <c r="O2041" s="1">
        <v>63.2</v>
      </c>
      <c r="P2041" s="1">
        <v>1.0</v>
      </c>
    </row>
    <row r="2042">
      <c r="A2042" s="1" t="s">
        <v>29</v>
      </c>
      <c r="B2042" s="1" t="s">
        <v>3430</v>
      </c>
      <c r="C2042" s="2" t="s">
        <v>3385</v>
      </c>
      <c r="D2042" s="1" t="s">
        <v>19</v>
      </c>
      <c r="E2042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2042" s="1" t="s">
        <v>3073</v>
      </c>
      <c r="G2042" s="1" t="s">
        <v>3074</v>
      </c>
      <c r="H2042" s="1" t="s">
        <v>3075</v>
      </c>
      <c r="I2042" s="1" t="s">
        <v>16</v>
      </c>
      <c r="J2042" s="1" t="s">
        <v>23</v>
      </c>
      <c r="K2042" s="1" t="s">
        <v>16</v>
      </c>
      <c r="L2042" s="1" t="s">
        <v>16</v>
      </c>
      <c r="M2042" s="1" t="s">
        <v>16</v>
      </c>
      <c r="N2042" s="1" t="s">
        <v>16</v>
      </c>
      <c r="O2042" s="1">
        <v>71.2</v>
      </c>
      <c r="P2042" s="1">
        <v>1.0</v>
      </c>
    </row>
    <row r="2043">
      <c r="A2043" s="1" t="s">
        <v>29</v>
      </c>
      <c r="B2043" s="1" t="s">
        <v>3431</v>
      </c>
      <c r="C2043" s="2" t="s">
        <v>3385</v>
      </c>
      <c r="D2043" s="1" t="s">
        <v>19</v>
      </c>
      <c r="E2043" s="3" t="str">
        <f>HYPERLINK("https://fyndiq.se/produkt/e19fcc2ab2124f8a/", "2-Pack Iphone 13 Pro - 9H Härdat Glass - Top Kvalitet  3D")</f>
        <v>2-Pack Iphone 13 Pro - 9H Härdat Glass - Top Kvalitet  3D</v>
      </c>
      <c r="F2043" s="1" t="s">
        <v>555</v>
      </c>
      <c r="G2043" s="1" t="s">
        <v>556</v>
      </c>
      <c r="H2043" s="1" t="s">
        <v>557</v>
      </c>
      <c r="I2043" s="1" t="s">
        <v>16</v>
      </c>
      <c r="J2043" s="1" t="s">
        <v>23</v>
      </c>
      <c r="K2043" s="1" t="s">
        <v>16</v>
      </c>
      <c r="L2043" s="1" t="s">
        <v>16</v>
      </c>
      <c r="M2043" s="1" t="s">
        <v>16</v>
      </c>
      <c r="N2043" s="1" t="s">
        <v>16</v>
      </c>
      <c r="O2043" s="1">
        <v>55.2</v>
      </c>
      <c r="P2043" s="1">
        <v>1.0</v>
      </c>
    </row>
    <row r="2044">
      <c r="A2044" s="1" t="s">
        <v>29</v>
      </c>
      <c r="B2044" s="1" t="s">
        <v>3432</v>
      </c>
      <c r="C2044" s="2" t="s">
        <v>3385</v>
      </c>
      <c r="D2044" s="1" t="s">
        <v>19</v>
      </c>
      <c r="E2044" s="3" t="str">
        <f>HYPERLINK("https://fyndiq.se/produkt/07bc281c30aa4236/", "Samsung Galaxy A22 5G - Härdat glas 9H - Super kvalitet 3D")</f>
        <v>Samsung Galaxy A22 5G - Härdat glas 9H - Super kvalitet 3D</v>
      </c>
      <c r="F2044" s="1" t="s">
        <v>3433</v>
      </c>
      <c r="G2044" s="1" t="s">
        <v>3434</v>
      </c>
      <c r="H2044" s="1" t="s">
        <v>3435</v>
      </c>
      <c r="I2044" s="1" t="s">
        <v>16</v>
      </c>
      <c r="J2044" s="1" t="s">
        <v>23</v>
      </c>
      <c r="K2044" s="1" t="s">
        <v>16</v>
      </c>
      <c r="L2044" s="1" t="s">
        <v>16</v>
      </c>
      <c r="M2044" s="1" t="s">
        <v>16</v>
      </c>
      <c r="N2044" s="1" t="s">
        <v>16</v>
      </c>
      <c r="O2044" s="1">
        <v>55.2</v>
      </c>
      <c r="P2044" s="1">
        <v>2.0</v>
      </c>
    </row>
    <row r="2045">
      <c r="A2045" s="1" t="s">
        <v>29</v>
      </c>
      <c r="B2045" s="1" t="s">
        <v>3436</v>
      </c>
      <c r="C2045" s="2" t="s">
        <v>3385</v>
      </c>
      <c r="D2045" s="1" t="s">
        <v>19</v>
      </c>
      <c r="E2045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2045" s="1" t="s">
        <v>1664</v>
      </c>
      <c r="G2045" s="1" t="s">
        <v>1665</v>
      </c>
      <c r="H2045" s="1" t="s">
        <v>1666</v>
      </c>
      <c r="I2045" s="1" t="s">
        <v>16</v>
      </c>
      <c r="J2045" s="1" t="s">
        <v>23</v>
      </c>
      <c r="K2045" s="1" t="s">
        <v>16</v>
      </c>
      <c r="L2045" s="1" t="s">
        <v>16</v>
      </c>
      <c r="M2045" s="1" t="s">
        <v>16</v>
      </c>
      <c r="N2045" s="1" t="s">
        <v>16</v>
      </c>
      <c r="O2045" s="1">
        <v>71.2</v>
      </c>
      <c r="P2045" s="1">
        <v>1.0</v>
      </c>
    </row>
    <row r="2046">
      <c r="A2046" s="1" t="s">
        <v>29</v>
      </c>
      <c r="B2046" s="1" t="s">
        <v>3437</v>
      </c>
      <c r="C2046" s="2" t="s">
        <v>3385</v>
      </c>
      <c r="D2046" s="1" t="s">
        <v>19</v>
      </c>
      <c r="E204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046" s="1" t="s">
        <v>258</v>
      </c>
      <c r="G2046" s="1" t="s">
        <v>259</v>
      </c>
      <c r="H2046" s="1" t="s">
        <v>260</v>
      </c>
      <c r="I2046" s="1" t="s">
        <v>16</v>
      </c>
      <c r="J2046" s="1" t="s">
        <v>23</v>
      </c>
      <c r="K2046" s="1" t="s">
        <v>16</v>
      </c>
      <c r="L2046" s="1" t="s">
        <v>16</v>
      </c>
      <c r="M2046" s="1" t="s">
        <v>16</v>
      </c>
      <c r="N2046" s="1" t="s">
        <v>16</v>
      </c>
      <c r="O2046" s="1">
        <v>63.2</v>
      </c>
      <c r="P2046" s="1">
        <v>1.0</v>
      </c>
    </row>
    <row r="2047">
      <c r="A2047" s="1" t="s">
        <v>29</v>
      </c>
      <c r="B2047" s="1" t="s">
        <v>3438</v>
      </c>
      <c r="C2047" s="2" t="s">
        <v>3385</v>
      </c>
      <c r="D2047" s="1" t="s">
        <v>19</v>
      </c>
      <c r="E204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047" s="1" t="s">
        <v>2144</v>
      </c>
      <c r="G2047" s="1" t="s">
        <v>2145</v>
      </c>
      <c r="H2047" s="1" t="s">
        <v>2146</v>
      </c>
      <c r="I2047" s="1" t="s">
        <v>16</v>
      </c>
      <c r="J2047" s="1" t="s">
        <v>23</v>
      </c>
      <c r="K2047" s="1" t="s">
        <v>16</v>
      </c>
      <c r="L2047" s="1" t="s">
        <v>16</v>
      </c>
      <c r="M2047" s="1" t="s">
        <v>16</v>
      </c>
      <c r="N2047" s="1" t="s">
        <v>16</v>
      </c>
      <c r="O2047" s="1">
        <v>63.2</v>
      </c>
      <c r="P2047" s="1">
        <v>1.0</v>
      </c>
    </row>
    <row r="2048">
      <c r="A2048" s="1" t="s">
        <v>29</v>
      </c>
      <c r="B2048" s="1" t="s">
        <v>3439</v>
      </c>
      <c r="C2048" s="2" t="s">
        <v>3385</v>
      </c>
      <c r="D2048" s="1" t="s">
        <v>19</v>
      </c>
      <c r="E2048" s="3" t="str">
        <f>HYPERLINK("https://fyndiq.se/produkt/6ae5aff483564a84/", "2-Pack Apple Watch 40mm – Härdat glas 9H – Super kvalitet 3D")</f>
        <v>2-Pack Apple Watch 40mm – Härdat glas 9H – Super kvalitet 3D</v>
      </c>
      <c r="F2048" s="1" t="s">
        <v>1418</v>
      </c>
      <c r="G2048" s="1" t="s">
        <v>1419</v>
      </c>
      <c r="H2048" s="1" t="s">
        <v>1420</v>
      </c>
      <c r="I2048" s="1" t="s">
        <v>16</v>
      </c>
      <c r="J2048" s="1" t="s">
        <v>23</v>
      </c>
      <c r="K2048" s="1" t="s">
        <v>16</v>
      </c>
      <c r="L2048" s="1" t="s">
        <v>16</v>
      </c>
      <c r="M2048" s="1" t="s">
        <v>16</v>
      </c>
      <c r="N2048" s="1" t="s">
        <v>16</v>
      </c>
      <c r="O2048" s="1">
        <v>55.2</v>
      </c>
      <c r="P2048" s="1">
        <v>1.0</v>
      </c>
    </row>
    <row r="2049">
      <c r="A2049" s="1" t="s">
        <v>29</v>
      </c>
      <c r="B2049" s="1" t="s">
        <v>3440</v>
      </c>
      <c r="C2049" s="2" t="s">
        <v>3385</v>
      </c>
      <c r="D2049" s="1" t="s">
        <v>19</v>
      </c>
      <c r="E2049" s="3" t="str">
        <f>HYPERLINK("https://fyndiq.se/produkt/56c72c0ba5f749b5/", "2-Pack SAMSUNG S24 Skärmskydd - Härdat Glas 9H - Super kvalitet 3D")</f>
        <v>2-Pack SAMSUNG S24 Skärmskydd - Härdat Glas 9H - Super kvalitet 3D</v>
      </c>
      <c r="F2049" s="1" t="s">
        <v>263</v>
      </c>
      <c r="G2049" s="1" t="s">
        <v>264</v>
      </c>
      <c r="H2049" s="1" t="s">
        <v>265</v>
      </c>
      <c r="I2049" s="1" t="s">
        <v>16</v>
      </c>
      <c r="J2049" s="1" t="s">
        <v>23</v>
      </c>
      <c r="K2049" s="1" t="s">
        <v>16</v>
      </c>
      <c r="L2049" s="1" t="s">
        <v>16</v>
      </c>
      <c r="M2049" s="1" t="s">
        <v>16</v>
      </c>
      <c r="N2049" s="1" t="s">
        <v>16</v>
      </c>
      <c r="O2049" s="1">
        <v>71.2</v>
      </c>
      <c r="P2049" s="1">
        <v>1.0</v>
      </c>
    </row>
    <row r="2050">
      <c r="A2050" s="1" t="s">
        <v>29</v>
      </c>
      <c r="B2050" s="1" t="s">
        <v>3441</v>
      </c>
      <c r="C2050" s="2" t="s">
        <v>3385</v>
      </c>
      <c r="D2050" s="1" t="s">
        <v>19</v>
      </c>
      <c r="E2050" s="3" t="str">
        <f>HYPERLINK("https://fyndiq.se/produkt/e0b5cbce33334680/", "2 Pack Sony Xperia 10 IV - Härdat glas 9H -Super Kvalitet 3D")</f>
        <v>2 Pack Sony Xperia 10 IV - Härdat glas 9H -Super Kvalitet 3D</v>
      </c>
      <c r="F2050" s="1" t="s">
        <v>250</v>
      </c>
      <c r="G2050" s="1" t="s">
        <v>251</v>
      </c>
      <c r="H2050" s="1" t="s">
        <v>252</v>
      </c>
      <c r="I2050" s="1" t="s">
        <v>16</v>
      </c>
      <c r="J2050" s="1" t="s">
        <v>23</v>
      </c>
      <c r="K2050" s="1" t="s">
        <v>16</v>
      </c>
      <c r="L2050" s="1" t="s">
        <v>16</v>
      </c>
      <c r="M2050" s="1" t="s">
        <v>16</v>
      </c>
      <c r="N2050" s="1" t="s">
        <v>16</v>
      </c>
      <c r="O2050" s="1">
        <v>71.2</v>
      </c>
      <c r="P2050" s="1">
        <v>1.0</v>
      </c>
    </row>
    <row r="2051">
      <c r="A2051" s="1" t="s">
        <v>29</v>
      </c>
      <c r="B2051" s="1" t="s">
        <v>3442</v>
      </c>
      <c r="C2051" s="2" t="s">
        <v>3385</v>
      </c>
      <c r="D2051" s="1" t="s">
        <v>19</v>
      </c>
      <c r="E2051" s="3" t="str">
        <f>HYPERLINK("https://fyndiq.se/produkt/94a67bbe1c4a4666/", "2-Pack Samsung Xcover 7 Skärmskydd i Härdat Glas")</f>
        <v>2-Pack Samsung Xcover 7 Skärmskydd i Härdat Glas</v>
      </c>
      <c r="F2051" s="1" t="s">
        <v>1908</v>
      </c>
      <c r="G2051" s="1" t="s">
        <v>1909</v>
      </c>
      <c r="H2051" s="1" t="s">
        <v>1910</v>
      </c>
      <c r="I2051" s="1" t="s">
        <v>16</v>
      </c>
      <c r="J2051" s="1" t="s">
        <v>23</v>
      </c>
      <c r="K2051" s="1" t="s">
        <v>16</v>
      </c>
      <c r="L2051" s="1" t="s">
        <v>16</v>
      </c>
      <c r="M2051" s="1" t="s">
        <v>16</v>
      </c>
      <c r="N2051" s="1" t="s">
        <v>16</v>
      </c>
      <c r="O2051" s="1">
        <v>71.2</v>
      </c>
      <c r="P2051" s="1">
        <v>1.0</v>
      </c>
    </row>
    <row r="2052">
      <c r="A2052" s="1" t="s">
        <v>29</v>
      </c>
      <c r="B2052" s="1" t="s">
        <v>3443</v>
      </c>
      <c r="C2052" s="2" t="s">
        <v>3385</v>
      </c>
      <c r="D2052" s="1" t="s">
        <v>19</v>
      </c>
      <c r="E2052" s="3" t="str">
        <f>HYPERLINK("https://fyndiq.se/produkt/acbd2f15758f4e1c/", "2-Pack Samsung A55 5G Skärmskydd i Härdat Glas")</f>
        <v>2-Pack Samsung A55 5G Skärmskydd i Härdat Glas</v>
      </c>
      <c r="F2052" s="1" t="s">
        <v>982</v>
      </c>
      <c r="G2052" s="1" t="s">
        <v>983</v>
      </c>
      <c r="H2052" s="1" t="s">
        <v>984</v>
      </c>
      <c r="I2052" s="1" t="s">
        <v>16</v>
      </c>
      <c r="J2052" s="1" t="s">
        <v>23</v>
      </c>
      <c r="K2052" s="1" t="s">
        <v>16</v>
      </c>
      <c r="L2052" s="1" t="s">
        <v>16</v>
      </c>
      <c r="M2052" s="1" t="s">
        <v>16</v>
      </c>
      <c r="N2052" s="1" t="s">
        <v>16</v>
      </c>
      <c r="O2052" s="1">
        <v>63.2</v>
      </c>
      <c r="P2052" s="1">
        <v>1.0</v>
      </c>
    </row>
    <row r="2053">
      <c r="A2053" s="1" t="s">
        <v>29</v>
      </c>
      <c r="B2053" s="1" t="s">
        <v>3444</v>
      </c>
      <c r="C2053" s="2" t="s">
        <v>3385</v>
      </c>
      <c r="D2053" s="1" t="s">
        <v>19</v>
      </c>
      <c r="E2053" s="3" t="str">
        <f>HYPERLINK("https://fyndiq.se/produkt/44f3cfd52e0f4e86/", "Apple Watch 45mm – Härdat glas 9H – Super kvalitet 3D Skärmskydd")</f>
        <v>Apple Watch 45mm – Härdat glas 9H – Super kvalitet 3D Skärmskydd</v>
      </c>
      <c r="F2053" s="1" t="s">
        <v>568</v>
      </c>
      <c r="G2053" s="1" t="s">
        <v>569</v>
      </c>
      <c r="H2053" s="1" t="s">
        <v>570</v>
      </c>
      <c r="I2053" s="1" t="s">
        <v>16</v>
      </c>
      <c r="J2053" s="1" t="s">
        <v>23</v>
      </c>
      <c r="K2053" s="1" t="s">
        <v>16</v>
      </c>
      <c r="L2053" s="1" t="s">
        <v>16</v>
      </c>
      <c r="M2053" s="1" t="s">
        <v>16</v>
      </c>
      <c r="N2053" s="1" t="s">
        <v>16</v>
      </c>
      <c r="O2053" s="1">
        <v>47.2</v>
      </c>
      <c r="P2053" s="1">
        <v>2.0</v>
      </c>
    </row>
    <row r="2054">
      <c r="A2054" s="1" t="s">
        <v>29</v>
      </c>
      <c r="B2054" s="1" t="s">
        <v>3445</v>
      </c>
      <c r="C2054" s="2" t="s">
        <v>3385</v>
      </c>
      <c r="D2054" s="1" t="s">
        <v>19</v>
      </c>
      <c r="E2054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2054" s="1" t="s">
        <v>2411</v>
      </c>
      <c r="G2054" s="1" t="s">
        <v>2412</v>
      </c>
      <c r="H2054" s="1" t="s">
        <v>2413</v>
      </c>
      <c r="I2054" s="1" t="s">
        <v>16</v>
      </c>
      <c r="J2054" s="1" t="s">
        <v>23</v>
      </c>
      <c r="K2054" s="1" t="s">
        <v>16</v>
      </c>
      <c r="L2054" s="1" t="s">
        <v>16</v>
      </c>
      <c r="M2054" s="1" t="s">
        <v>16</v>
      </c>
      <c r="N2054" s="1" t="s">
        <v>16</v>
      </c>
      <c r="O2054" s="1">
        <v>63.2</v>
      </c>
      <c r="P2054" s="1">
        <v>1.0</v>
      </c>
    </row>
    <row r="2055">
      <c r="A2055" s="1" t="s">
        <v>29</v>
      </c>
      <c r="B2055" s="1" t="s">
        <v>3446</v>
      </c>
      <c r="C2055" s="2" t="s">
        <v>3385</v>
      </c>
      <c r="D2055" s="1" t="s">
        <v>19</v>
      </c>
      <c r="E205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055" s="1" t="s">
        <v>183</v>
      </c>
      <c r="G2055" s="1" t="s">
        <v>184</v>
      </c>
      <c r="H2055" s="1" t="s">
        <v>185</v>
      </c>
      <c r="I2055" s="1" t="s">
        <v>1311</v>
      </c>
      <c r="J2055" s="1" t="s">
        <v>23</v>
      </c>
      <c r="K2055" s="1" t="s">
        <v>16</v>
      </c>
      <c r="L2055" s="1" t="s">
        <v>16</v>
      </c>
      <c r="M2055" s="1" t="s">
        <v>16</v>
      </c>
      <c r="N2055" s="1" t="s">
        <v>16</v>
      </c>
      <c r="O2055" s="1">
        <v>71.2</v>
      </c>
      <c r="P2055" s="1">
        <v>1.0</v>
      </c>
    </row>
    <row r="2056">
      <c r="A2056" s="1" t="s">
        <v>29</v>
      </c>
      <c r="B2056" s="1" t="s">
        <v>3447</v>
      </c>
      <c r="C2056" s="2" t="s">
        <v>3385</v>
      </c>
      <c r="D2056" s="1" t="s">
        <v>19</v>
      </c>
      <c r="E205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056" s="1" t="s">
        <v>977</v>
      </c>
      <c r="G2056" s="1" t="s">
        <v>978</v>
      </c>
      <c r="H2056" s="1" t="s">
        <v>979</v>
      </c>
      <c r="I2056" s="1" t="s">
        <v>16</v>
      </c>
      <c r="J2056" s="1" t="s">
        <v>23</v>
      </c>
      <c r="K2056" s="1" t="s">
        <v>16</v>
      </c>
      <c r="L2056" s="1" t="s">
        <v>16</v>
      </c>
      <c r="M2056" s="1" t="s">
        <v>16</v>
      </c>
      <c r="N2056" s="1" t="s">
        <v>16</v>
      </c>
      <c r="O2056" s="1">
        <v>63.2</v>
      </c>
      <c r="P2056" s="1">
        <v>1.0</v>
      </c>
    </row>
    <row r="2057">
      <c r="A2057" s="1" t="s">
        <v>29</v>
      </c>
      <c r="B2057" s="1" t="s">
        <v>3448</v>
      </c>
      <c r="C2057" s="2" t="s">
        <v>3385</v>
      </c>
      <c r="D2057" s="1" t="s">
        <v>19</v>
      </c>
      <c r="E2057" s="3" t="str">
        <f>HYPERLINK("https://fyndiq.se/produkt/c6f3e47a88184e8d/", "2-Pack SAMSUNG A55 Skärmskydd - Härdat Glas 9H - Super kvalitet 3D")</f>
        <v>2-Pack SAMSUNG A55 Skärmskydd - Härdat Glas 9H - Super kvalitet 3D</v>
      </c>
      <c r="F2057" s="1" t="s">
        <v>83</v>
      </c>
      <c r="G2057" s="1" t="s">
        <v>84</v>
      </c>
      <c r="H2057" s="1" t="s">
        <v>85</v>
      </c>
      <c r="I2057" s="1" t="s">
        <v>16</v>
      </c>
      <c r="J2057" s="1" t="s">
        <v>23</v>
      </c>
      <c r="K2057" s="1" t="s">
        <v>16</v>
      </c>
      <c r="L2057" s="1" t="s">
        <v>16</v>
      </c>
      <c r="M2057" s="1" t="s">
        <v>16</v>
      </c>
      <c r="N2057" s="1" t="s">
        <v>16</v>
      </c>
      <c r="O2057" s="1">
        <v>63.2</v>
      </c>
      <c r="P2057" s="1">
        <v>1.0</v>
      </c>
    </row>
    <row r="2058">
      <c r="A2058" s="1" t="s">
        <v>29</v>
      </c>
      <c r="B2058" s="1" t="s">
        <v>3449</v>
      </c>
      <c r="C2058" s="2" t="s">
        <v>3385</v>
      </c>
      <c r="D2058" s="1" t="s">
        <v>19</v>
      </c>
      <c r="E2058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2058" s="1" t="s">
        <v>1408</v>
      </c>
      <c r="G2058" s="1" t="s">
        <v>1409</v>
      </c>
      <c r="H2058" s="1" t="s">
        <v>1410</v>
      </c>
      <c r="I2058" s="1" t="s">
        <v>16</v>
      </c>
      <c r="J2058" s="1" t="s">
        <v>23</v>
      </c>
      <c r="K2058" s="1" t="s">
        <v>16</v>
      </c>
      <c r="L2058" s="1" t="s">
        <v>16</v>
      </c>
      <c r="M2058" s="1" t="s">
        <v>16</v>
      </c>
      <c r="N2058" s="1" t="s">
        <v>16</v>
      </c>
      <c r="O2058" s="1">
        <v>63.2</v>
      </c>
      <c r="P2058" s="1">
        <v>1.0</v>
      </c>
    </row>
    <row r="2059">
      <c r="A2059" s="1" t="s">
        <v>29</v>
      </c>
      <c r="B2059" s="1" t="s">
        <v>3450</v>
      </c>
      <c r="C2059" s="2" t="s">
        <v>3385</v>
      </c>
      <c r="D2059" s="1" t="s">
        <v>19</v>
      </c>
      <c r="E2059" s="3" t="str">
        <f>HYPERLINK("https://fyndiq.se/produkt/dfe28e565d2e4c8d/", "2 Pack Samsung S21 FE - 9H Härdat Glass - Super Kvalitet 3D")</f>
        <v>2 Pack Samsung S21 FE - 9H Härdat Glass - Super Kvalitet 3D</v>
      </c>
      <c r="F2059" s="1" t="s">
        <v>276</v>
      </c>
      <c r="G2059" s="1" t="s">
        <v>277</v>
      </c>
      <c r="H2059" s="1" t="s">
        <v>278</v>
      </c>
      <c r="I2059" s="1" t="s">
        <v>16</v>
      </c>
      <c r="J2059" s="1" t="s">
        <v>23</v>
      </c>
      <c r="K2059" s="1" t="s">
        <v>16</v>
      </c>
      <c r="L2059" s="1" t="s">
        <v>16</v>
      </c>
      <c r="M2059" s="1" t="s">
        <v>16</v>
      </c>
      <c r="N2059" s="1" t="s">
        <v>16</v>
      </c>
      <c r="O2059" s="1">
        <v>63.2</v>
      </c>
      <c r="P2059" s="1">
        <v>1.0</v>
      </c>
    </row>
    <row r="2060">
      <c r="A2060" s="1" t="s">
        <v>29</v>
      </c>
      <c r="B2060" s="1" t="s">
        <v>3451</v>
      </c>
      <c r="C2060" s="2" t="s">
        <v>3385</v>
      </c>
      <c r="D2060" s="1" t="s">
        <v>19</v>
      </c>
      <c r="E206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060" s="1" t="s">
        <v>258</v>
      </c>
      <c r="G2060" s="1" t="s">
        <v>259</v>
      </c>
      <c r="H2060" s="1" t="s">
        <v>260</v>
      </c>
      <c r="I2060" s="1" t="s">
        <v>16</v>
      </c>
      <c r="J2060" s="1" t="s">
        <v>23</v>
      </c>
      <c r="K2060" s="1" t="s">
        <v>16</v>
      </c>
      <c r="L2060" s="1" t="s">
        <v>16</v>
      </c>
      <c r="M2060" s="1" t="s">
        <v>16</v>
      </c>
      <c r="N2060" s="1" t="s">
        <v>16</v>
      </c>
      <c r="O2060" s="1">
        <v>63.2</v>
      </c>
      <c r="P2060" s="1">
        <v>1.0</v>
      </c>
    </row>
    <row r="2061">
      <c r="A2061" s="1" t="s">
        <v>29</v>
      </c>
      <c r="B2061" s="1" t="s">
        <v>3452</v>
      </c>
      <c r="C2061" s="2" t="s">
        <v>3385</v>
      </c>
      <c r="D2061" s="1" t="s">
        <v>19</v>
      </c>
      <c r="E2061" s="3" t="str">
        <f>HYPERLINK("https://fyndiq.se/produkt/e6085c39be274bf8/", "2-Pack GOOGLE PIXEL 7 Skärmskydd - Härdat Glas 9H - Super kvalitet 3D")</f>
        <v>2-Pack GOOGLE PIXEL 7 Skärmskydd - Härdat Glas 9H - Super kvalitet 3D</v>
      </c>
      <c r="F2061" s="1" t="s">
        <v>675</v>
      </c>
      <c r="G2061" s="1" t="s">
        <v>676</v>
      </c>
      <c r="H2061" s="1" t="s">
        <v>677</v>
      </c>
      <c r="I2061" s="1" t="s">
        <v>16</v>
      </c>
      <c r="J2061" s="1" t="s">
        <v>23</v>
      </c>
      <c r="K2061" s="1" t="s">
        <v>16</v>
      </c>
      <c r="L2061" s="1" t="s">
        <v>16</v>
      </c>
      <c r="M2061" s="1" t="s">
        <v>16</v>
      </c>
      <c r="N2061" s="1" t="s">
        <v>16</v>
      </c>
      <c r="O2061" s="1">
        <v>63.2</v>
      </c>
      <c r="P2061" s="1">
        <v>1.0</v>
      </c>
    </row>
    <row r="2062">
      <c r="A2062" s="1" t="s">
        <v>29</v>
      </c>
      <c r="B2062" s="1" t="s">
        <v>3453</v>
      </c>
      <c r="C2062" s="2" t="s">
        <v>3385</v>
      </c>
      <c r="D2062" s="1" t="s">
        <v>19</v>
      </c>
      <c r="E2062" s="3" t="str">
        <f>HYPERLINK("https://fyndiq.se/produkt/0f244212ec124dcd/", "2 Pack OnePlus 9 5G - Härdat glas 9H - Super kvalitet 3D Skärmskydd")</f>
        <v>2 Pack OnePlus 9 5G - Härdat glas 9H - Super kvalitet 3D Skärmskydd</v>
      </c>
      <c r="F2062" s="1" t="s">
        <v>803</v>
      </c>
      <c r="G2062" s="1" t="s">
        <v>804</v>
      </c>
      <c r="H2062" s="1" t="s">
        <v>805</v>
      </c>
      <c r="I2062" s="1" t="s">
        <v>16</v>
      </c>
      <c r="J2062" s="1" t="s">
        <v>23</v>
      </c>
      <c r="K2062" s="1" t="s">
        <v>16</v>
      </c>
      <c r="L2062" s="1" t="s">
        <v>16</v>
      </c>
      <c r="M2062" s="1" t="s">
        <v>16</v>
      </c>
      <c r="N2062" s="1" t="s">
        <v>16</v>
      </c>
      <c r="O2062" s="1">
        <v>63.2</v>
      </c>
      <c r="P2062" s="1">
        <v>1.0</v>
      </c>
    </row>
    <row r="2063">
      <c r="A2063" s="1" t="s">
        <v>29</v>
      </c>
      <c r="B2063" s="1" t="s">
        <v>3454</v>
      </c>
      <c r="C2063" s="2" t="s">
        <v>3385</v>
      </c>
      <c r="D2063" s="1" t="s">
        <v>19</v>
      </c>
      <c r="E2063" s="3" t="str">
        <f>HYPERLINK("https://fyndiq.se/produkt/b4b1148b5d274f33/", "2 Pack Xiaomi 11T 5G - Härdat glas 9H - Super kvalitet 3D")</f>
        <v>2 Pack Xiaomi 11T 5G - Härdat glas 9H - Super kvalitet 3D</v>
      </c>
      <c r="F2063" s="1" t="s">
        <v>345</v>
      </c>
      <c r="G2063" s="1" t="s">
        <v>346</v>
      </c>
      <c r="H2063" s="1" t="s">
        <v>347</v>
      </c>
      <c r="I2063" s="1" t="s">
        <v>16</v>
      </c>
      <c r="J2063" s="1" t="s">
        <v>23</v>
      </c>
      <c r="K2063" s="1" t="s">
        <v>16</v>
      </c>
      <c r="L2063" s="1" t="s">
        <v>16</v>
      </c>
      <c r="M2063" s="1" t="s">
        <v>16</v>
      </c>
      <c r="N2063" s="1" t="s">
        <v>16</v>
      </c>
      <c r="O2063" s="1">
        <v>63.2</v>
      </c>
      <c r="P2063" s="1">
        <v>1.0</v>
      </c>
    </row>
    <row r="2064">
      <c r="A2064" s="1" t="s">
        <v>29</v>
      </c>
      <c r="B2064" s="1" t="s">
        <v>3455</v>
      </c>
      <c r="C2064" s="2" t="s">
        <v>3385</v>
      </c>
      <c r="D2064" s="1" t="s">
        <v>19</v>
      </c>
      <c r="E2064" s="3" t="str">
        <f>HYPERLINK("https://fyndiq.se/produkt/62cff579146b4e25/", "2 Pack Samsung Galaxy A32 5G - Härdat glas 9H - Super kvalitet")</f>
        <v>2 Pack Samsung Galaxy A32 5G - Härdat glas 9H - Super kvalitet</v>
      </c>
      <c r="F2064" s="1" t="s">
        <v>2081</v>
      </c>
      <c r="G2064" s="1" t="s">
        <v>2082</v>
      </c>
      <c r="H2064" s="1" t="s">
        <v>2083</v>
      </c>
      <c r="I2064" s="1" t="s">
        <v>16</v>
      </c>
      <c r="J2064" s="1" t="s">
        <v>23</v>
      </c>
      <c r="K2064" s="1" t="s">
        <v>16</v>
      </c>
      <c r="L2064" s="1" t="s">
        <v>16</v>
      </c>
      <c r="M2064" s="1" t="s">
        <v>16</v>
      </c>
      <c r="N2064" s="1" t="s">
        <v>16</v>
      </c>
      <c r="O2064" s="1">
        <v>63.2</v>
      </c>
      <c r="P2064" s="1">
        <v>1.0</v>
      </c>
    </row>
    <row r="2065">
      <c r="A2065" s="1" t="s">
        <v>29</v>
      </c>
      <c r="B2065" s="1" t="s">
        <v>3456</v>
      </c>
      <c r="C2065" s="2" t="s">
        <v>3385</v>
      </c>
      <c r="D2065" s="1" t="s">
        <v>19</v>
      </c>
      <c r="E2065" s="3" t="str">
        <f>HYPERLINK("https://fyndiq.se/produkt/d9019afe8c214e75/", "Apple iPad AIR 5 (2022 10.9 Inch) - Härdat Glas 9H - Super Kvalitet Skärmskydd")</f>
        <v>Apple iPad AIR 5 (2022 10.9 Inch) - Härdat Glas 9H - Super Kvalitet Skärmskydd</v>
      </c>
      <c r="F2065" s="1" t="s">
        <v>3457</v>
      </c>
      <c r="G2065" s="1" t="s">
        <v>3458</v>
      </c>
      <c r="H2065" s="1" t="s">
        <v>3459</v>
      </c>
      <c r="I2065" s="1" t="s">
        <v>16</v>
      </c>
      <c r="J2065" s="1" t="s">
        <v>23</v>
      </c>
      <c r="K2065" s="1" t="s">
        <v>16</v>
      </c>
      <c r="L2065" s="1" t="s">
        <v>16</v>
      </c>
      <c r="M2065" s="1" t="s">
        <v>16</v>
      </c>
      <c r="N2065" s="1" t="s">
        <v>16</v>
      </c>
      <c r="O2065" s="1">
        <v>127.2</v>
      </c>
      <c r="P2065" s="1">
        <v>1.0</v>
      </c>
    </row>
    <row r="2066">
      <c r="A2066" s="1" t="s">
        <v>29</v>
      </c>
      <c r="B2066" s="1" t="s">
        <v>3460</v>
      </c>
      <c r="C2066" s="2" t="s">
        <v>3385</v>
      </c>
      <c r="D2066" s="1" t="s">
        <v>19</v>
      </c>
      <c r="E2066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2066" s="1" t="s">
        <v>1170</v>
      </c>
      <c r="G2066" s="1" t="s">
        <v>1171</v>
      </c>
      <c r="H2066" s="1" t="s">
        <v>1172</v>
      </c>
      <c r="I2066" s="1" t="s">
        <v>16</v>
      </c>
      <c r="J2066" s="1" t="s">
        <v>23</v>
      </c>
      <c r="K2066" s="1" t="s">
        <v>16</v>
      </c>
      <c r="L2066" s="1" t="s">
        <v>16</v>
      </c>
      <c r="M2066" s="1" t="s">
        <v>16</v>
      </c>
      <c r="N2066" s="1" t="s">
        <v>16</v>
      </c>
      <c r="O2066" s="1">
        <v>55.2</v>
      </c>
      <c r="P2066" s="1">
        <v>1.0</v>
      </c>
    </row>
    <row r="2067">
      <c r="A2067" s="1" t="s">
        <v>29</v>
      </c>
      <c r="B2067" s="1" t="s">
        <v>3461</v>
      </c>
      <c r="C2067" s="2" t="s">
        <v>3385</v>
      </c>
      <c r="D2067" s="1" t="s">
        <v>19</v>
      </c>
      <c r="E206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067" s="1" t="s">
        <v>785</v>
      </c>
      <c r="G2067" s="1" t="s">
        <v>786</v>
      </c>
      <c r="H2067" s="1" t="s">
        <v>787</v>
      </c>
      <c r="I2067" s="1" t="s">
        <v>16</v>
      </c>
      <c r="J2067" s="1" t="s">
        <v>23</v>
      </c>
      <c r="K2067" s="1" t="s">
        <v>16</v>
      </c>
      <c r="L2067" s="1" t="s">
        <v>16</v>
      </c>
      <c r="M2067" s="1" t="s">
        <v>16</v>
      </c>
      <c r="N2067" s="1" t="s">
        <v>16</v>
      </c>
      <c r="O2067" s="1">
        <v>63.2</v>
      </c>
      <c r="P2067" s="1">
        <v>1.0</v>
      </c>
    </row>
    <row r="2068">
      <c r="A2068" s="1" t="s">
        <v>29</v>
      </c>
      <c r="B2068" s="1" t="s">
        <v>3462</v>
      </c>
      <c r="C2068" s="2" t="s">
        <v>3385</v>
      </c>
      <c r="D2068" s="1" t="s">
        <v>19</v>
      </c>
      <c r="E206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068" s="1" t="s">
        <v>599</v>
      </c>
      <c r="G2068" s="1" t="s">
        <v>600</v>
      </c>
      <c r="H2068" s="1" t="s">
        <v>601</v>
      </c>
      <c r="I2068" s="1" t="s">
        <v>16</v>
      </c>
      <c r="J2068" s="1" t="s">
        <v>23</v>
      </c>
      <c r="K2068" s="1" t="s">
        <v>16</v>
      </c>
      <c r="L2068" s="1" t="s">
        <v>16</v>
      </c>
      <c r="M2068" s="1" t="s">
        <v>16</v>
      </c>
      <c r="N2068" s="1" t="s">
        <v>16</v>
      </c>
      <c r="O2068" s="1">
        <v>71.2</v>
      </c>
      <c r="P2068" s="1">
        <v>1.0</v>
      </c>
    </row>
    <row r="2069">
      <c r="A2069" s="1" t="s">
        <v>29</v>
      </c>
      <c r="B2069" s="1" t="s">
        <v>3463</v>
      </c>
      <c r="C2069" s="2" t="s">
        <v>3385</v>
      </c>
      <c r="D2069" s="1" t="s">
        <v>19</v>
      </c>
      <c r="E206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2069" s="1" t="s">
        <v>2858</v>
      </c>
      <c r="G2069" s="1" t="s">
        <v>2859</v>
      </c>
      <c r="H2069" s="1" t="s">
        <v>2860</v>
      </c>
      <c r="I2069" s="1" t="s">
        <v>16</v>
      </c>
      <c r="J2069" s="1" t="s">
        <v>23</v>
      </c>
      <c r="K2069" s="1" t="s">
        <v>16</v>
      </c>
      <c r="L2069" s="1" t="s">
        <v>16</v>
      </c>
      <c r="M2069" s="1" t="s">
        <v>16</v>
      </c>
      <c r="N2069" s="1" t="s">
        <v>16</v>
      </c>
      <c r="O2069" s="1">
        <v>71.2</v>
      </c>
      <c r="P2069" s="1">
        <v>1.0</v>
      </c>
    </row>
    <row r="2070">
      <c r="A2070" s="1" t="s">
        <v>29</v>
      </c>
      <c r="B2070" s="1" t="s">
        <v>3464</v>
      </c>
      <c r="C2070" s="2" t="s">
        <v>3385</v>
      </c>
      <c r="D2070" s="1" t="s">
        <v>19</v>
      </c>
      <c r="E2070" s="3" t="str">
        <f>HYPERLINK("https://fyndiq.se/produkt/19c2551af5564452/", "2 Pack Samsung Galaxy A41 - Härdat Glas 9H - Super kvalitet 3D")</f>
        <v>2 Pack Samsung Galaxy A41 - Härdat Glas 9H - Super kvalitet 3D</v>
      </c>
      <c r="F2070" s="1" t="s">
        <v>362</v>
      </c>
      <c r="G2070" s="1" t="s">
        <v>363</v>
      </c>
      <c r="H2070" s="1" t="s">
        <v>364</v>
      </c>
      <c r="I2070" s="1" t="s">
        <v>16</v>
      </c>
      <c r="J2070" s="1" t="s">
        <v>23</v>
      </c>
      <c r="K2070" s="1" t="s">
        <v>16</v>
      </c>
      <c r="L2070" s="1" t="s">
        <v>16</v>
      </c>
      <c r="M2070" s="1" t="s">
        <v>16</v>
      </c>
      <c r="N2070" s="1" t="s">
        <v>16</v>
      </c>
      <c r="O2070" s="1">
        <v>63.2</v>
      </c>
      <c r="P2070" s="1">
        <v>1.0</v>
      </c>
    </row>
    <row r="2071">
      <c r="A2071" s="1" t="s">
        <v>29</v>
      </c>
      <c r="B2071" s="1" t="s">
        <v>3465</v>
      </c>
      <c r="C2071" s="2" t="s">
        <v>3385</v>
      </c>
      <c r="D2071" s="1" t="s">
        <v>19</v>
      </c>
      <c r="E2071" s="3" t="str">
        <f>HYPERLINK("https://fyndiq.se/produkt/28799ed0373d40b4/", "2 Pack Galaxy S21 Ultra 5G- Härdat glas 9H - Super kvalitet 3D")</f>
        <v>2 Pack Galaxy S21 Ultra 5G- Härdat glas 9H - Super kvalitet 3D</v>
      </c>
      <c r="F2071" s="1" t="s">
        <v>272</v>
      </c>
      <c r="G2071" s="1" t="s">
        <v>273</v>
      </c>
      <c r="H2071" s="1" t="s">
        <v>274</v>
      </c>
      <c r="I2071" s="1" t="s">
        <v>16</v>
      </c>
      <c r="J2071" s="1" t="s">
        <v>23</v>
      </c>
      <c r="K2071" s="1" t="s">
        <v>16</v>
      </c>
      <c r="L2071" s="1" t="s">
        <v>16</v>
      </c>
      <c r="M2071" s="1" t="s">
        <v>16</v>
      </c>
      <c r="N2071" s="1" t="s">
        <v>16</v>
      </c>
      <c r="O2071" s="1">
        <v>63.2</v>
      </c>
      <c r="P2071" s="1">
        <v>1.0</v>
      </c>
    </row>
    <row r="2072">
      <c r="A2072" s="1" t="s">
        <v>29</v>
      </c>
      <c r="B2072" s="1" t="s">
        <v>3466</v>
      </c>
      <c r="C2072" s="2" t="s">
        <v>3385</v>
      </c>
      <c r="D2072" s="1" t="s">
        <v>19</v>
      </c>
      <c r="E207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072" s="1" t="s">
        <v>692</v>
      </c>
      <c r="G2072" s="1" t="s">
        <v>693</v>
      </c>
      <c r="H2072" s="1" t="s">
        <v>694</v>
      </c>
      <c r="I2072" s="1" t="s">
        <v>16</v>
      </c>
      <c r="J2072" s="1" t="s">
        <v>23</v>
      </c>
      <c r="K2072" s="1" t="s">
        <v>16</v>
      </c>
      <c r="L2072" s="1" t="s">
        <v>16</v>
      </c>
      <c r="M2072" s="1" t="s">
        <v>16</v>
      </c>
      <c r="N2072" s="1" t="s">
        <v>16</v>
      </c>
      <c r="O2072" s="1">
        <v>55.2</v>
      </c>
      <c r="P2072" s="1">
        <v>1.0</v>
      </c>
    </row>
    <row r="2073">
      <c r="A2073" s="1" t="s">
        <v>29</v>
      </c>
      <c r="B2073" s="1" t="s">
        <v>3467</v>
      </c>
      <c r="C2073" s="2" t="s">
        <v>3385</v>
      </c>
      <c r="D2073" s="1" t="s">
        <v>19</v>
      </c>
      <c r="E2073" s="3" t="str">
        <f>HYPERLINK("https://fyndiq.se/produkt/2477583187264ece/", "2-Pack Samsung S20 - 9H Härdat Glass - Top Kvalitet")</f>
        <v>2-Pack Samsung S20 - 9H Härdat Glass - Top Kvalitet</v>
      </c>
      <c r="F2073" s="1" t="s">
        <v>124</v>
      </c>
      <c r="G2073" s="1" t="s">
        <v>125</v>
      </c>
      <c r="H2073" s="1" t="s">
        <v>126</v>
      </c>
      <c r="I2073" s="1" t="s">
        <v>16</v>
      </c>
      <c r="J2073" s="1" t="s">
        <v>23</v>
      </c>
      <c r="K2073" s="1" t="s">
        <v>16</v>
      </c>
      <c r="L2073" s="1" t="s">
        <v>16</v>
      </c>
      <c r="M2073" s="1" t="s">
        <v>16</v>
      </c>
      <c r="N2073" s="1" t="s">
        <v>16</v>
      </c>
      <c r="O2073" s="1">
        <v>63.2</v>
      </c>
      <c r="P2073" s="1">
        <v>1.0</v>
      </c>
    </row>
    <row r="2074">
      <c r="A2074" s="1" t="s">
        <v>29</v>
      </c>
      <c r="B2074" s="1" t="s">
        <v>3468</v>
      </c>
      <c r="C2074" s="2" t="s">
        <v>3385</v>
      </c>
      <c r="D2074" s="1" t="s">
        <v>19</v>
      </c>
      <c r="E2074" s="3" t="str">
        <f>HYPERLINK("https://fyndiq.se/produkt/28e89d62c753402f/", "2-Pack SONY XPERIA 1VI Skärmskydd - Härdat Glas 9H - Super kvalitet 3D")</f>
        <v>2-Pack SONY XPERIA 1VI Skärmskydd - Härdat Glas 9H - Super kvalitet 3D</v>
      </c>
      <c r="F2074" s="1" t="s">
        <v>3469</v>
      </c>
      <c r="G2074" s="1" t="s">
        <v>3470</v>
      </c>
      <c r="H2074" s="1" t="s">
        <v>3471</v>
      </c>
      <c r="I2074" s="1" t="s">
        <v>16</v>
      </c>
      <c r="J2074" s="1" t="s">
        <v>23</v>
      </c>
      <c r="K2074" s="1" t="s">
        <v>16</v>
      </c>
      <c r="L2074" s="1" t="s">
        <v>16</v>
      </c>
      <c r="M2074" s="1" t="s">
        <v>16</v>
      </c>
      <c r="N2074" s="1" t="s">
        <v>16</v>
      </c>
      <c r="O2074" s="1">
        <v>71.2</v>
      </c>
      <c r="P2074" s="1">
        <v>1.0</v>
      </c>
    </row>
    <row r="2075">
      <c r="A2075" s="1" t="s">
        <v>29</v>
      </c>
      <c r="B2075" s="1" t="s">
        <v>3472</v>
      </c>
      <c r="C2075" s="2" t="s">
        <v>3385</v>
      </c>
      <c r="D2075" s="1" t="s">
        <v>19</v>
      </c>
      <c r="E2075" s="3" t="str">
        <f>HYPERLINK("https://fyndiq.se/produkt/1680a3aea19a4558/", "2-Pack Samsung S20 Skärmskydd - Härdat Glas 9H - Super kvalitet 3D")</f>
        <v>2-Pack Samsung S20 Skärmskydd - Härdat Glas 9H - Super kvalitet 3D</v>
      </c>
      <c r="F2075" s="1" t="s">
        <v>755</v>
      </c>
      <c r="G2075" s="1" t="s">
        <v>756</v>
      </c>
      <c r="H2075" s="1" t="s">
        <v>757</v>
      </c>
      <c r="I2075" s="1" t="s">
        <v>16</v>
      </c>
      <c r="J2075" s="1" t="s">
        <v>23</v>
      </c>
      <c r="K2075" s="1" t="s">
        <v>16</v>
      </c>
      <c r="L2075" s="1" t="s">
        <v>16</v>
      </c>
      <c r="M2075" s="1" t="s">
        <v>16</v>
      </c>
      <c r="N2075" s="1" t="s">
        <v>16</v>
      </c>
      <c r="O2075" s="1">
        <v>63.2</v>
      </c>
      <c r="P2075" s="1">
        <v>1.0</v>
      </c>
    </row>
    <row r="2076">
      <c r="A2076" s="1" t="s">
        <v>29</v>
      </c>
      <c r="B2076" s="1" t="s">
        <v>3473</v>
      </c>
      <c r="C2076" s="2" t="s">
        <v>3385</v>
      </c>
      <c r="D2076" s="1" t="s">
        <v>19</v>
      </c>
      <c r="E207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076" s="1" t="s">
        <v>692</v>
      </c>
      <c r="G2076" s="1" t="s">
        <v>693</v>
      </c>
      <c r="H2076" s="1" t="s">
        <v>694</v>
      </c>
      <c r="I2076" s="1" t="s">
        <v>16</v>
      </c>
      <c r="J2076" s="1" t="s">
        <v>23</v>
      </c>
      <c r="K2076" s="1" t="s">
        <v>16</v>
      </c>
      <c r="L2076" s="1" t="s">
        <v>16</v>
      </c>
      <c r="M2076" s="1" t="s">
        <v>16</v>
      </c>
      <c r="N2076" s="1" t="s">
        <v>16</v>
      </c>
      <c r="O2076" s="1">
        <v>55.2</v>
      </c>
      <c r="P2076" s="1">
        <v>2.0</v>
      </c>
    </row>
    <row r="2077">
      <c r="A2077" s="1" t="s">
        <v>29</v>
      </c>
      <c r="B2077" s="1" t="s">
        <v>3474</v>
      </c>
      <c r="C2077" s="2" t="s">
        <v>3385</v>
      </c>
      <c r="D2077" s="1" t="s">
        <v>19</v>
      </c>
      <c r="E207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2077" s="1" t="s">
        <v>813</v>
      </c>
      <c r="G2077" s="1" t="s">
        <v>814</v>
      </c>
      <c r="H2077" s="1" t="s">
        <v>815</v>
      </c>
      <c r="I2077" s="1" t="s">
        <v>16</v>
      </c>
      <c r="J2077" s="1" t="s">
        <v>23</v>
      </c>
      <c r="K2077" s="1" t="s">
        <v>16</v>
      </c>
      <c r="L2077" s="1" t="s">
        <v>16</v>
      </c>
      <c r="M2077" s="1" t="s">
        <v>16</v>
      </c>
      <c r="N2077" s="1" t="s">
        <v>16</v>
      </c>
      <c r="O2077" s="1">
        <v>71.2</v>
      </c>
      <c r="P2077" s="1">
        <v>1.0</v>
      </c>
    </row>
    <row r="2078">
      <c r="A2078" s="1" t="s">
        <v>29</v>
      </c>
      <c r="B2078" s="1" t="s">
        <v>3475</v>
      </c>
      <c r="C2078" s="2" t="s">
        <v>3385</v>
      </c>
      <c r="D2078" s="1" t="s">
        <v>19</v>
      </c>
      <c r="E2078" s="3" t="str">
        <f>HYPERLINK("https://fyndiq.se/produkt/9e488e35f28b4b0b/", "2-Pack GOOGLE PIXEL 6A Skärmskydd - Härdat Glas 9H - Super kvalitet 3D")</f>
        <v>2-Pack GOOGLE PIXEL 6A Skärmskydd - Härdat Glas 9H - Super kvalitet 3D</v>
      </c>
      <c r="F2078" s="1" t="s">
        <v>196</v>
      </c>
      <c r="G2078" s="1" t="s">
        <v>197</v>
      </c>
      <c r="H2078" s="1" t="s">
        <v>198</v>
      </c>
      <c r="I2078" s="1" t="s">
        <v>16</v>
      </c>
      <c r="J2078" s="1" t="s">
        <v>23</v>
      </c>
      <c r="K2078" s="1" t="s">
        <v>16</v>
      </c>
      <c r="L2078" s="1" t="s">
        <v>16</v>
      </c>
      <c r="M2078" s="1" t="s">
        <v>16</v>
      </c>
      <c r="N2078" s="1" t="s">
        <v>16</v>
      </c>
      <c r="O2078" s="1">
        <v>63.2</v>
      </c>
      <c r="P2078" s="1">
        <v>1.0</v>
      </c>
    </row>
    <row r="2079">
      <c r="A2079" s="1" t="s">
        <v>29</v>
      </c>
      <c r="B2079" s="1" t="s">
        <v>3476</v>
      </c>
      <c r="C2079" s="2" t="s">
        <v>3385</v>
      </c>
      <c r="D2079" s="1" t="s">
        <v>19</v>
      </c>
      <c r="E2079" s="3" t="str">
        <f>HYPERLINK("https://fyndiq.se/produkt/8a162916fdf246f7/", "2-Pack SAMSUNG S24 Skärmskydd - Härdat Glas 9H - Super kvalitet 3D")</f>
        <v>2-Pack SAMSUNG S24 Skärmskydd - Härdat Glas 9H - Super kvalitet 3D</v>
      </c>
      <c r="F2079" s="1" t="s">
        <v>714</v>
      </c>
      <c r="G2079" s="1" t="s">
        <v>715</v>
      </c>
      <c r="H2079" s="1" t="s">
        <v>716</v>
      </c>
      <c r="I2079" s="1" t="s">
        <v>16</v>
      </c>
      <c r="J2079" s="1" t="s">
        <v>23</v>
      </c>
      <c r="K2079" s="1" t="s">
        <v>16</v>
      </c>
      <c r="L2079" s="1" t="s">
        <v>16</v>
      </c>
      <c r="M2079" s="1" t="s">
        <v>16</v>
      </c>
      <c r="N2079" s="1" t="s">
        <v>16</v>
      </c>
      <c r="O2079" s="1">
        <v>71.2</v>
      </c>
      <c r="P2079" s="1">
        <v>1.0</v>
      </c>
    </row>
    <row r="2080">
      <c r="A2080" s="1" t="s">
        <v>29</v>
      </c>
      <c r="B2080" s="1" t="s">
        <v>3477</v>
      </c>
      <c r="C2080" s="2" t="s">
        <v>3385</v>
      </c>
      <c r="D2080" s="1" t="s">
        <v>19</v>
      </c>
      <c r="E2080" s="3" t="str">
        <f>HYPERLINK("https://fyndiq.se/produkt/0b0a4498022e4979/", "2-Pack Samsung Galaxy A12 - Härdat Glas 9H - Super Kvalitet 3D")</f>
        <v>2-Pack Samsung Galaxy A12 - Härdat Glas 9H - Super Kvalitet 3D</v>
      </c>
      <c r="F2080" s="1" t="s">
        <v>683</v>
      </c>
      <c r="G2080" s="1" t="s">
        <v>684</v>
      </c>
      <c r="H2080" s="1" t="s">
        <v>685</v>
      </c>
      <c r="I2080" s="1" t="s">
        <v>16</v>
      </c>
      <c r="J2080" s="1" t="s">
        <v>23</v>
      </c>
      <c r="K2080" s="1" t="s">
        <v>16</v>
      </c>
      <c r="L2080" s="1" t="s">
        <v>16</v>
      </c>
      <c r="M2080" s="1" t="s">
        <v>16</v>
      </c>
      <c r="N2080" s="1" t="s">
        <v>16</v>
      </c>
      <c r="O2080" s="1">
        <v>63.2</v>
      </c>
      <c r="P2080" s="1">
        <v>1.0</v>
      </c>
    </row>
    <row r="2081">
      <c r="A2081" s="1" t="s">
        <v>29</v>
      </c>
      <c r="B2081" s="1" t="s">
        <v>3478</v>
      </c>
      <c r="C2081" s="2" t="s">
        <v>3385</v>
      </c>
      <c r="D2081" s="1" t="s">
        <v>19</v>
      </c>
      <c r="E2081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2081" s="1" t="s">
        <v>563</v>
      </c>
      <c r="G2081" s="1" t="s">
        <v>564</v>
      </c>
      <c r="H2081" s="1" t="s">
        <v>565</v>
      </c>
      <c r="I2081" s="1" t="s">
        <v>16</v>
      </c>
      <c r="J2081" s="1" t="s">
        <v>23</v>
      </c>
      <c r="K2081" s="1" t="s">
        <v>16</v>
      </c>
      <c r="L2081" s="1" t="s">
        <v>16</v>
      </c>
      <c r="M2081" s="1" t="s">
        <v>16</v>
      </c>
      <c r="N2081" s="1" t="s">
        <v>16</v>
      </c>
      <c r="O2081" s="1">
        <v>87.2</v>
      </c>
      <c r="P2081" s="1">
        <v>1.0</v>
      </c>
    </row>
    <row r="2082">
      <c r="A2082" s="1" t="s">
        <v>29</v>
      </c>
      <c r="B2082" s="1" t="s">
        <v>3479</v>
      </c>
      <c r="C2082" s="2" t="s">
        <v>3385</v>
      </c>
      <c r="D2082" s="1" t="s">
        <v>19</v>
      </c>
      <c r="E2082" s="3" t="str">
        <f>HYPERLINK("https://fyndiq.se/produkt/2a9c1aa3cb0d49a0/", "2 Pack iPhone 7 Svart - Härdat Glas 9H - Super Kvalitet 3D")</f>
        <v>2 Pack iPhone 7 Svart - Härdat Glas 9H - Super Kvalitet 3D</v>
      </c>
      <c r="F2082" s="1" t="s">
        <v>3480</v>
      </c>
      <c r="G2082" s="1" t="s">
        <v>3481</v>
      </c>
      <c r="H2082" s="1" t="s">
        <v>3482</v>
      </c>
      <c r="I2082" s="1" t="s">
        <v>16</v>
      </c>
      <c r="J2082" s="1" t="s">
        <v>23</v>
      </c>
      <c r="K2082" s="1" t="s">
        <v>16</v>
      </c>
      <c r="L2082" s="1" t="s">
        <v>16</v>
      </c>
      <c r="M2082" s="1" t="s">
        <v>16</v>
      </c>
      <c r="N2082" s="1" t="s">
        <v>16</v>
      </c>
      <c r="O2082" s="1">
        <v>55.2</v>
      </c>
      <c r="P2082" s="1">
        <v>1.0</v>
      </c>
    </row>
    <row r="2083">
      <c r="A2083" s="1" t="s">
        <v>29</v>
      </c>
      <c r="B2083" s="1" t="s">
        <v>3483</v>
      </c>
      <c r="C2083" s="2" t="s">
        <v>3385</v>
      </c>
      <c r="D2083" s="1" t="s">
        <v>19</v>
      </c>
      <c r="E2083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083" s="1" t="s">
        <v>163</v>
      </c>
      <c r="G2083" s="1" t="s">
        <v>164</v>
      </c>
      <c r="H2083" s="1" t="s">
        <v>165</v>
      </c>
      <c r="I2083" s="1" t="s">
        <v>16</v>
      </c>
      <c r="J2083" s="1" t="s">
        <v>23</v>
      </c>
      <c r="K2083" s="1" t="s">
        <v>16</v>
      </c>
      <c r="L2083" s="1" t="s">
        <v>16</v>
      </c>
      <c r="M2083" s="1" t="s">
        <v>16</v>
      </c>
      <c r="N2083" s="1" t="s">
        <v>16</v>
      </c>
      <c r="O2083" s="1">
        <v>63.2</v>
      </c>
      <c r="P2083" s="1">
        <v>1.0</v>
      </c>
    </row>
    <row r="2084">
      <c r="A2084" s="1" t="s">
        <v>29</v>
      </c>
      <c r="B2084" s="1" t="s">
        <v>3484</v>
      </c>
      <c r="C2084" s="2" t="s">
        <v>3385</v>
      </c>
      <c r="D2084" s="1" t="s">
        <v>19</v>
      </c>
      <c r="E2084" s="3" t="str">
        <f>HYPERLINK("https://fyndiq.se/produkt/cee4923897494c37/", "2-Pack Xiaomi 10T Lite 5G - Härdat glas 9H - Super kvalitet 3D")</f>
        <v>2-Pack Xiaomi 10T Lite 5G - Härdat glas 9H - Super kvalitet 3D</v>
      </c>
      <c r="F2084" s="1" t="s">
        <v>2737</v>
      </c>
      <c r="G2084" s="1" t="s">
        <v>2738</v>
      </c>
      <c r="H2084" s="1" t="s">
        <v>2739</v>
      </c>
      <c r="I2084" s="1" t="s">
        <v>16</v>
      </c>
      <c r="J2084" s="1" t="s">
        <v>23</v>
      </c>
      <c r="K2084" s="1" t="s">
        <v>16</v>
      </c>
      <c r="L2084" s="1" t="s">
        <v>16</v>
      </c>
      <c r="M2084" s="1" t="s">
        <v>16</v>
      </c>
      <c r="N2084" s="1" t="s">
        <v>16</v>
      </c>
      <c r="O2084" s="1">
        <v>63.2</v>
      </c>
      <c r="P2084" s="1">
        <v>1.0</v>
      </c>
    </row>
    <row r="2085">
      <c r="A2085" s="1" t="s">
        <v>29</v>
      </c>
      <c r="B2085" s="1" t="s">
        <v>3485</v>
      </c>
      <c r="C2085" s="2" t="s">
        <v>3385</v>
      </c>
      <c r="D2085" s="1" t="s">
        <v>19</v>
      </c>
      <c r="E2085" s="3" t="str">
        <f>HYPERLINK("https://fyndiq.se/produkt/432d784756a84eff/", "2-Pack Samsung Galaxy S20FE - Härdat Glas-9H -Super kvalitet 3D")</f>
        <v>2-Pack Samsung Galaxy S20FE - Härdat Glas-9H -Super kvalitet 3D</v>
      </c>
      <c r="F2085" s="1" t="s">
        <v>1078</v>
      </c>
      <c r="G2085" s="1" t="s">
        <v>1079</v>
      </c>
      <c r="H2085" s="1" t="s">
        <v>1080</v>
      </c>
      <c r="I2085" s="1" t="s">
        <v>16</v>
      </c>
      <c r="J2085" s="1" t="s">
        <v>23</v>
      </c>
      <c r="K2085" s="1" t="s">
        <v>16</v>
      </c>
      <c r="L2085" s="1" t="s">
        <v>16</v>
      </c>
      <c r="M2085" s="1" t="s">
        <v>16</v>
      </c>
      <c r="N2085" s="1" t="s">
        <v>16</v>
      </c>
      <c r="O2085" s="1">
        <v>63.2</v>
      </c>
      <c r="P2085" s="1">
        <v>1.0</v>
      </c>
    </row>
    <row r="2086">
      <c r="A2086" s="1" t="s">
        <v>29</v>
      </c>
      <c r="B2086" s="1" t="s">
        <v>3486</v>
      </c>
      <c r="C2086" s="2" t="s">
        <v>3385</v>
      </c>
      <c r="D2086" s="1" t="s">
        <v>19</v>
      </c>
      <c r="E2086" s="3" t="str">
        <f>HYPERLINK("https://fyndiq.se/produkt/73ef0338aa7148f2/", "2-PACK Samsung Galaxy A71 - Härdat glas 9H - Super kvalitet 3D")</f>
        <v>2-PACK Samsung Galaxy A71 - Härdat glas 9H - Super kvalitet 3D</v>
      </c>
      <c r="F2086" s="1" t="s">
        <v>1119</v>
      </c>
      <c r="G2086" s="1" t="s">
        <v>1120</v>
      </c>
      <c r="H2086" s="1" t="s">
        <v>1121</v>
      </c>
      <c r="I2086" s="1" t="s">
        <v>16</v>
      </c>
      <c r="J2086" s="1" t="s">
        <v>23</v>
      </c>
      <c r="K2086" s="1" t="s">
        <v>16</v>
      </c>
      <c r="L2086" s="1" t="s">
        <v>16</v>
      </c>
      <c r="M2086" s="1" t="s">
        <v>16</v>
      </c>
      <c r="N2086" s="1" t="s">
        <v>16</v>
      </c>
      <c r="O2086" s="1">
        <v>63.2</v>
      </c>
      <c r="P2086" s="1">
        <v>1.0</v>
      </c>
    </row>
    <row r="2087">
      <c r="A2087" s="1" t="s">
        <v>29</v>
      </c>
      <c r="B2087" s="1" t="s">
        <v>3487</v>
      </c>
      <c r="C2087" s="2" t="s">
        <v>3385</v>
      </c>
      <c r="D2087" s="1" t="s">
        <v>19</v>
      </c>
      <c r="E208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087" s="1" t="s">
        <v>785</v>
      </c>
      <c r="G2087" s="1" t="s">
        <v>786</v>
      </c>
      <c r="H2087" s="1" t="s">
        <v>787</v>
      </c>
      <c r="I2087" s="1" t="s">
        <v>16</v>
      </c>
      <c r="J2087" s="1" t="s">
        <v>23</v>
      </c>
      <c r="K2087" s="1" t="s">
        <v>16</v>
      </c>
      <c r="L2087" s="1" t="s">
        <v>16</v>
      </c>
      <c r="M2087" s="1" t="s">
        <v>16</v>
      </c>
      <c r="N2087" s="1" t="s">
        <v>16</v>
      </c>
      <c r="O2087" s="1">
        <v>63.2</v>
      </c>
      <c r="P2087" s="1">
        <v>1.0</v>
      </c>
    </row>
    <row r="2088">
      <c r="A2088" s="1" t="s">
        <v>29</v>
      </c>
      <c r="B2088" s="1" t="s">
        <v>3488</v>
      </c>
      <c r="C2088" s="2" t="s">
        <v>3385</v>
      </c>
      <c r="D2088" s="1" t="s">
        <v>19</v>
      </c>
      <c r="E2088" s="3" t="str">
        <f>HYPERLINK("https://fyndiq.se/produkt/dfe28e565d2e4c8d/", "2 Pack Samsung S21 FE - 9H Härdat Glass - Super Kvalitet 3D")</f>
        <v>2 Pack Samsung S21 FE - 9H Härdat Glass - Super Kvalitet 3D</v>
      </c>
      <c r="F2088" s="1" t="s">
        <v>276</v>
      </c>
      <c r="G2088" s="1" t="s">
        <v>277</v>
      </c>
      <c r="H2088" s="1" t="s">
        <v>278</v>
      </c>
      <c r="I2088" s="1" t="s">
        <v>16</v>
      </c>
      <c r="J2088" s="1" t="s">
        <v>23</v>
      </c>
      <c r="K2088" s="1" t="s">
        <v>16</v>
      </c>
      <c r="L2088" s="1" t="s">
        <v>16</v>
      </c>
      <c r="M2088" s="1" t="s">
        <v>16</v>
      </c>
      <c r="N2088" s="1" t="s">
        <v>16</v>
      </c>
      <c r="O2088" s="1">
        <v>63.2</v>
      </c>
      <c r="P2088" s="1">
        <v>1.0</v>
      </c>
    </row>
    <row r="2089">
      <c r="A2089" s="1" t="s">
        <v>29</v>
      </c>
      <c r="B2089" s="1" t="s">
        <v>3489</v>
      </c>
      <c r="C2089" s="2" t="s">
        <v>3385</v>
      </c>
      <c r="D2089" s="1" t="s">
        <v>19</v>
      </c>
      <c r="E2089" s="3" t="str">
        <f>HYPERLINK("https://fyndiq.se/produkt/8a162916fdf246f7/", "2-Pack SAMSUNG S24 Skärmskydd - Härdat Glas 9H - Super kvalitet 3D")</f>
        <v>2-Pack SAMSUNG S24 Skärmskydd - Härdat Glas 9H - Super kvalitet 3D</v>
      </c>
      <c r="F2089" s="1" t="s">
        <v>714</v>
      </c>
      <c r="G2089" s="1" t="s">
        <v>715</v>
      </c>
      <c r="H2089" s="1" t="s">
        <v>716</v>
      </c>
      <c r="I2089" s="1" t="s">
        <v>16</v>
      </c>
      <c r="J2089" s="1" t="s">
        <v>23</v>
      </c>
      <c r="K2089" s="1" t="s">
        <v>16</v>
      </c>
      <c r="L2089" s="1" t="s">
        <v>16</v>
      </c>
      <c r="M2089" s="1" t="s">
        <v>16</v>
      </c>
      <c r="N2089" s="1" t="s">
        <v>16</v>
      </c>
      <c r="O2089" s="1">
        <v>71.2</v>
      </c>
      <c r="P2089" s="1">
        <v>1.0</v>
      </c>
    </row>
    <row r="2090">
      <c r="A2090" s="1" t="s">
        <v>29</v>
      </c>
      <c r="B2090" s="1" t="s">
        <v>3490</v>
      </c>
      <c r="C2090" s="2" t="s">
        <v>3385</v>
      </c>
      <c r="D2090" s="1" t="s">
        <v>19</v>
      </c>
      <c r="E2090" s="3" t="str">
        <f>HYPERLINK("https://fyndiq.se/produkt/e9cb8b77f5e5466c/", "2 Pack - Samsung S20 PLUS - 9H Härdat Glass - 3D Super Kvalitet")</f>
        <v>2 Pack - Samsung S20 PLUS - 9H Härdat Glass - 3D Super Kvalitet</v>
      </c>
      <c r="F2090" s="1" t="s">
        <v>236</v>
      </c>
      <c r="G2090" s="1" t="s">
        <v>237</v>
      </c>
      <c r="H2090" s="1" t="s">
        <v>238</v>
      </c>
      <c r="I2090" s="1" t="s">
        <v>16</v>
      </c>
      <c r="J2090" s="1" t="s">
        <v>23</v>
      </c>
      <c r="K2090" s="1" t="s">
        <v>16</v>
      </c>
      <c r="L2090" s="1" t="s">
        <v>16</v>
      </c>
      <c r="M2090" s="1" t="s">
        <v>16</v>
      </c>
      <c r="N2090" s="1" t="s">
        <v>16</v>
      </c>
      <c r="O2090" s="1">
        <v>63.2</v>
      </c>
      <c r="P2090" s="1">
        <v>1.0</v>
      </c>
    </row>
    <row r="2091">
      <c r="A2091" s="1" t="s">
        <v>29</v>
      </c>
      <c r="B2091" s="1" t="s">
        <v>3491</v>
      </c>
      <c r="C2091" s="2" t="s">
        <v>3385</v>
      </c>
      <c r="D2091" s="1" t="s">
        <v>19</v>
      </c>
      <c r="E2091" s="3" t="str">
        <f>HYPERLINK("https://fyndiq.se/produkt/dd442afde00c4525/", "2-Pack Sony Xperia 5 III - Härdat glas 9H - Super Kvalitet 3D")</f>
        <v>2-Pack Sony Xperia 5 III - Härdat glas 9H - Super Kvalitet 3D</v>
      </c>
      <c r="F2091" s="1" t="s">
        <v>3492</v>
      </c>
      <c r="G2091" s="1" t="s">
        <v>3493</v>
      </c>
      <c r="H2091" s="1" t="s">
        <v>3494</v>
      </c>
      <c r="I2091" s="1" t="s">
        <v>16</v>
      </c>
      <c r="J2091" s="1" t="s">
        <v>23</v>
      </c>
      <c r="K2091" s="1" t="s">
        <v>16</v>
      </c>
      <c r="L2091" s="1" t="s">
        <v>16</v>
      </c>
      <c r="M2091" s="1" t="s">
        <v>16</v>
      </c>
      <c r="N2091" s="1" t="s">
        <v>16</v>
      </c>
      <c r="O2091" s="1">
        <v>63.2</v>
      </c>
      <c r="P2091" s="1">
        <v>1.0</v>
      </c>
    </row>
    <row r="2092">
      <c r="A2092" s="1" t="s">
        <v>29</v>
      </c>
      <c r="B2092" s="1" t="s">
        <v>3495</v>
      </c>
      <c r="C2092" s="2" t="s">
        <v>3385</v>
      </c>
      <c r="D2092" s="1" t="s">
        <v>19</v>
      </c>
      <c r="E209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092" s="1" t="s">
        <v>204</v>
      </c>
      <c r="G2092" s="1" t="s">
        <v>205</v>
      </c>
      <c r="H2092" s="1" t="s">
        <v>206</v>
      </c>
      <c r="I2092" s="1" t="s">
        <v>16</v>
      </c>
      <c r="J2092" s="1" t="s">
        <v>23</v>
      </c>
      <c r="K2092" s="1" t="s">
        <v>16</v>
      </c>
      <c r="L2092" s="1" t="s">
        <v>16</v>
      </c>
      <c r="M2092" s="1" t="s">
        <v>16</v>
      </c>
      <c r="N2092" s="1" t="s">
        <v>16</v>
      </c>
      <c r="O2092" s="1">
        <v>71.2</v>
      </c>
      <c r="P2092" s="1">
        <v>1.0</v>
      </c>
    </row>
    <row r="2093">
      <c r="A2093" s="1" t="s">
        <v>29</v>
      </c>
      <c r="B2093" s="1" t="s">
        <v>3496</v>
      </c>
      <c r="C2093" s="2" t="s">
        <v>3385</v>
      </c>
      <c r="D2093" s="1" t="s">
        <v>19</v>
      </c>
      <c r="E2093" s="3" t="str">
        <f>HYPERLINK("https://fyndiq.se/produkt/13e76851ca504320/", "2-Pack Samsung Galaxy S22 Ultra - Härdat glas 9H - Top kvalitet")</f>
        <v>2-Pack Samsung Galaxy S22 Ultra - Härdat glas 9H - Top kvalitet</v>
      </c>
      <c r="F2093" s="1" t="s">
        <v>140</v>
      </c>
      <c r="G2093" s="1" t="s">
        <v>141</v>
      </c>
      <c r="H2093" s="1" t="s">
        <v>142</v>
      </c>
      <c r="I2093" s="1" t="s">
        <v>16</v>
      </c>
      <c r="J2093" s="1" t="s">
        <v>23</v>
      </c>
      <c r="K2093" s="1" t="s">
        <v>16</v>
      </c>
      <c r="L2093" s="1" t="s">
        <v>16</v>
      </c>
      <c r="M2093" s="1" t="s">
        <v>16</v>
      </c>
      <c r="N2093" s="1" t="s">
        <v>16</v>
      </c>
      <c r="O2093" s="1">
        <v>63.2</v>
      </c>
      <c r="P2093" s="1">
        <v>1.0</v>
      </c>
    </row>
    <row r="2094">
      <c r="A2094" s="1" t="s">
        <v>29</v>
      </c>
      <c r="B2094" s="1" t="s">
        <v>3497</v>
      </c>
      <c r="C2094" s="2" t="s">
        <v>3385</v>
      </c>
      <c r="D2094" s="1" t="s">
        <v>19</v>
      </c>
      <c r="E2094" s="3" t="str">
        <f>HYPERLINK("https://fyndiq.se/produkt/8d7960028c1a40a4/", "2 Pack Xiaomi 11T Pro 5G - Härdat glas 9H - Super kvalitet 3D")</f>
        <v>2 Pack Xiaomi 11T Pro 5G - Härdat glas 9H - Super kvalitet 3D</v>
      </c>
      <c r="F2094" s="1" t="s">
        <v>112</v>
      </c>
      <c r="G2094" s="1" t="s">
        <v>113</v>
      </c>
      <c r="H2094" s="1" t="s">
        <v>114</v>
      </c>
      <c r="I2094" s="1" t="s">
        <v>16</v>
      </c>
      <c r="J2094" s="1" t="s">
        <v>23</v>
      </c>
      <c r="K2094" s="1" t="s">
        <v>16</v>
      </c>
      <c r="L2094" s="1" t="s">
        <v>16</v>
      </c>
      <c r="M2094" s="1" t="s">
        <v>16</v>
      </c>
      <c r="N2094" s="1" t="s">
        <v>16</v>
      </c>
      <c r="O2094" s="1">
        <v>63.2</v>
      </c>
      <c r="P2094" s="1">
        <v>1.0</v>
      </c>
    </row>
    <row r="2095">
      <c r="A2095" s="1" t="s">
        <v>29</v>
      </c>
      <c r="B2095" s="1" t="s">
        <v>3498</v>
      </c>
      <c r="C2095" s="2" t="s">
        <v>3385</v>
      </c>
      <c r="D2095" s="1" t="s">
        <v>19</v>
      </c>
      <c r="E2095" s="3" t="str">
        <f>HYPERLINK("https://fyndiq.se/produkt/c6f3e47a88184e8d/", "2-Pack SAMSUNG A55 Skärmskydd - Härdat Glas 9H - Super kvalitet 3D")</f>
        <v>2-Pack SAMSUNG A55 Skärmskydd - Härdat Glas 9H - Super kvalitet 3D</v>
      </c>
      <c r="F2095" s="1" t="s">
        <v>83</v>
      </c>
      <c r="G2095" s="1" t="s">
        <v>84</v>
      </c>
      <c r="H2095" s="1" t="s">
        <v>85</v>
      </c>
      <c r="I2095" s="1" t="s">
        <v>16</v>
      </c>
      <c r="J2095" s="1" t="s">
        <v>23</v>
      </c>
      <c r="K2095" s="1" t="s">
        <v>16</v>
      </c>
      <c r="L2095" s="1" t="s">
        <v>16</v>
      </c>
      <c r="M2095" s="1" t="s">
        <v>16</v>
      </c>
      <c r="N2095" s="1" t="s">
        <v>16</v>
      </c>
      <c r="O2095" s="1">
        <v>63.2</v>
      </c>
      <c r="P2095" s="1">
        <v>1.0</v>
      </c>
    </row>
    <row r="2096">
      <c r="A2096" s="1" t="s">
        <v>29</v>
      </c>
      <c r="B2096" s="1" t="s">
        <v>3499</v>
      </c>
      <c r="C2096" s="2" t="s">
        <v>3385</v>
      </c>
      <c r="D2096" s="1" t="s">
        <v>19</v>
      </c>
      <c r="E209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096" s="1" t="s">
        <v>103</v>
      </c>
      <c r="G2096" s="1" t="s">
        <v>104</v>
      </c>
      <c r="H2096" s="1" t="s">
        <v>105</v>
      </c>
      <c r="I2096" s="1" t="s">
        <v>16</v>
      </c>
      <c r="J2096" s="1" t="s">
        <v>23</v>
      </c>
      <c r="K2096" s="1" t="s">
        <v>16</v>
      </c>
      <c r="L2096" s="1" t="s">
        <v>16</v>
      </c>
      <c r="M2096" s="1" t="s">
        <v>16</v>
      </c>
      <c r="N2096" s="1" t="s">
        <v>16</v>
      </c>
      <c r="O2096" s="1">
        <v>63.2</v>
      </c>
      <c r="P2096" s="1">
        <v>1.0</v>
      </c>
    </row>
    <row r="2097">
      <c r="A2097" s="1" t="s">
        <v>29</v>
      </c>
      <c r="B2097" s="1" t="s">
        <v>3500</v>
      </c>
      <c r="C2097" s="2" t="s">
        <v>3385</v>
      </c>
      <c r="D2097" s="1" t="s">
        <v>19</v>
      </c>
      <c r="E2097" s="3" t="str">
        <f>HYPERLINK("https://fyndiq.se/produkt/84cea09838d342cf/", "Sony Xperia 10 V - Härdat Glas 9H - Super Kvalitet 3D Skärmskydd")</f>
        <v>Sony Xperia 10 V - Härdat Glas 9H - Super Kvalitet 3D Skärmskydd</v>
      </c>
      <c r="F2097" s="1" t="s">
        <v>1784</v>
      </c>
      <c r="G2097" s="1" t="s">
        <v>1785</v>
      </c>
      <c r="H2097" s="1" t="s">
        <v>1786</v>
      </c>
      <c r="I2097" s="1" t="s">
        <v>16</v>
      </c>
      <c r="J2097" s="1" t="s">
        <v>23</v>
      </c>
      <c r="K2097" s="1" t="s">
        <v>16</v>
      </c>
      <c r="L2097" s="1" t="s">
        <v>16</v>
      </c>
      <c r="M2097" s="1" t="s">
        <v>16</v>
      </c>
      <c r="N2097" s="1" t="s">
        <v>16</v>
      </c>
      <c r="O2097" s="1">
        <v>63.2</v>
      </c>
      <c r="P2097" s="1">
        <v>1.0</v>
      </c>
    </row>
    <row r="2098">
      <c r="A2098" s="1" t="s">
        <v>29</v>
      </c>
      <c r="B2098" s="1" t="s">
        <v>3501</v>
      </c>
      <c r="C2098" s="2" t="s">
        <v>3385</v>
      </c>
      <c r="D2098" s="1" t="s">
        <v>19</v>
      </c>
      <c r="E2098" s="3" t="str">
        <f>HYPERLINK("https://fyndiq.se/produkt/13e76851ca504320/", "2-Pack Samsung Galaxy S22 Ultra - Härdat glas 9H - Top kvalitet")</f>
        <v>2-Pack Samsung Galaxy S22 Ultra - Härdat glas 9H - Top kvalitet</v>
      </c>
      <c r="F2098" s="1" t="s">
        <v>140</v>
      </c>
      <c r="G2098" s="1" t="s">
        <v>141</v>
      </c>
      <c r="H2098" s="1" t="s">
        <v>142</v>
      </c>
      <c r="I2098" s="1" t="s">
        <v>16</v>
      </c>
      <c r="J2098" s="1" t="s">
        <v>23</v>
      </c>
      <c r="K2098" s="1" t="s">
        <v>16</v>
      </c>
      <c r="L2098" s="1" t="s">
        <v>16</v>
      </c>
      <c r="M2098" s="1" t="s">
        <v>16</v>
      </c>
      <c r="N2098" s="1" t="s">
        <v>16</v>
      </c>
      <c r="O2098" s="1">
        <v>63.2</v>
      </c>
      <c r="P2098" s="1">
        <v>1.0</v>
      </c>
    </row>
    <row r="2099">
      <c r="A2099" s="1" t="s">
        <v>29</v>
      </c>
      <c r="B2099" s="1" t="s">
        <v>3502</v>
      </c>
      <c r="C2099" s="2" t="s">
        <v>3385</v>
      </c>
      <c r="D2099" s="1" t="s">
        <v>19</v>
      </c>
      <c r="E2099" s="3" t="str">
        <f>HYPERLINK("https://fyndiq.se/produkt/c6f3e47a88184e8d/", "2-Pack SAMSUNG A55 Skärmskydd - Härdat Glas 9H - Super kvalitet 3D")</f>
        <v>2-Pack SAMSUNG A55 Skärmskydd - Härdat Glas 9H - Super kvalitet 3D</v>
      </c>
      <c r="F2099" s="1" t="s">
        <v>83</v>
      </c>
      <c r="G2099" s="1" t="s">
        <v>84</v>
      </c>
      <c r="H2099" s="1" t="s">
        <v>85</v>
      </c>
      <c r="I2099" s="1" t="s">
        <v>16</v>
      </c>
      <c r="J2099" s="1" t="s">
        <v>23</v>
      </c>
      <c r="K2099" s="1" t="s">
        <v>16</v>
      </c>
      <c r="L2099" s="1" t="s">
        <v>16</v>
      </c>
      <c r="M2099" s="1" t="s">
        <v>16</v>
      </c>
      <c r="N2099" s="1" t="s">
        <v>16</v>
      </c>
      <c r="O2099" s="1">
        <v>63.2</v>
      </c>
      <c r="P2099" s="1">
        <v>1.0</v>
      </c>
    </row>
    <row r="2100">
      <c r="A2100" s="1" t="s">
        <v>29</v>
      </c>
      <c r="B2100" s="1" t="s">
        <v>3503</v>
      </c>
      <c r="C2100" s="2" t="s">
        <v>3385</v>
      </c>
      <c r="D2100" s="1" t="s">
        <v>19</v>
      </c>
      <c r="E2100" s="3" t="str">
        <f>HYPERLINK("https://fyndiq.se/produkt/56c72c0ba5f749b5/", "2-Pack SAMSUNG S24 Skärmskydd - Härdat Glas 9H - Super kvalitet 3D")</f>
        <v>2-Pack SAMSUNG S24 Skärmskydd - Härdat Glas 9H - Super kvalitet 3D</v>
      </c>
      <c r="F2100" s="1" t="s">
        <v>263</v>
      </c>
      <c r="G2100" s="1" t="s">
        <v>264</v>
      </c>
      <c r="H2100" s="1" t="s">
        <v>265</v>
      </c>
      <c r="I2100" s="1" t="s">
        <v>16</v>
      </c>
      <c r="J2100" s="1" t="s">
        <v>23</v>
      </c>
      <c r="K2100" s="1" t="s">
        <v>16</v>
      </c>
      <c r="L2100" s="1" t="s">
        <v>16</v>
      </c>
      <c r="M2100" s="1" t="s">
        <v>16</v>
      </c>
      <c r="N2100" s="1" t="s">
        <v>16</v>
      </c>
      <c r="O2100" s="1">
        <v>71.2</v>
      </c>
      <c r="P2100" s="1">
        <v>1.0</v>
      </c>
    </row>
    <row r="2101">
      <c r="A2101" s="1" t="s">
        <v>29</v>
      </c>
      <c r="B2101" s="1" t="s">
        <v>3504</v>
      </c>
      <c r="C2101" s="2" t="s">
        <v>3385</v>
      </c>
      <c r="D2101" s="1" t="s">
        <v>19</v>
      </c>
      <c r="E210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101" s="1" t="s">
        <v>103</v>
      </c>
      <c r="G2101" s="1" t="s">
        <v>104</v>
      </c>
      <c r="H2101" s="1" t="s">
        <v>105</v>
      </c>
      <c r="I2101" s="1" t="s">
        <v>16</v>
      </c>
      <c r="J2101" s="1" t="s">
        <v>23</v>
      </c>
      <c r="K2101" s="1" t="s">
        <v>16</v>
      </c>
      <c r="L2101" s="1" t="s">
        <v>16</v>
      </c>
      <c r="M2101" s="1" t="s">
        <v>16</v>
      </c>
      <c r="N2101" s="1" t="s">
        <v>16</v>
      </c>
      <c r="O2101" s="1">
        <v>63.2</v>
      </c>
      <c r="P2101" s="1">
        <v>1.0</v>
      </c>
    </row>
    <row r="2102">
      <c r="A2102" s="1" t="s">
        <v>29</v>
      </c>
      <c r="B2102" s="1" t="s">
        <v>3505</v>
      </c>
      <c r="C2102" s="2" t="s">
        <v>3385</v>
      </c>
      <c r="D2102" s="1" t="s">
        <v>19</v>
      </c>
      <c r="E2102" s="3" t="str">
        <f>HYPERLINK("https://fyndiq.se/produkt/1680a3aea19a4558/", "2-Pack Samsung S20 Skärmskydd - Härdat Glas 9H - Super kvalitet 3D")</f>
        <v>2-Pack Samsung S20 Skärmskydd - Härdat Glas 9H - Super kvalitet 3D</v>
      </c>
      <c r="F2102" s="1" t="s">
        <v>755</v>
      </c>
      <c r="G2102" s="1" t="s">
        <v>756</v>
      </c>
      <c r="H2102" s="1" t="s">
        <v>757</v>
      </c>
      <c r="I2102" s="1" t="s">
        <v>16</v>
      </c>
      <c r="J2102" s="1" t="s">
        <v>23</v>
      </c>
      <c r="K2102" s="1" t="s">
        <v>16</v>
      </c>
      <c r="L2102" s="1" t="s">
        <v>16</v>
      </c>
      <c r="M2102" s="1" t="s">
        <v>16</v>
      </c>
      <c r="N2102" s="1" t="s">
        <v>16</v>
      </c>
      <c r="O2102" s="1">
        <v>63.2</v>
      </c>
      <c r="P2102" s="1">
        <v>1.0</v>
      </c>
    </row>
    <row r="2103">
      <c r="A2103" s="1" t="s">
        <v>29</v>
      </c>
      <c r="B2103" s="1" t="s">
        <v>3506</v>
      </c>
      <c r="C2103" s="2" t="s">
        <v>3385</v>
      </c>
      <c r="D2103" s="1" t="s">
        <v>19</v>
      </c>
      <c r="E2103" s="3" t="str">
        <f>HYPERLINK("https://fyndiq.se/produkt/95efd29ff0ba45b9/", "2-Pack Samsung Galaxy A04s - Härdat Glas 9H-Super Kvalitet 3D")</f>
        <v>2-Pack Samsung Galaxy A04s - Härdat Glas 9H-Super Kvalitet 3D</v>
      </c>
      <c r="F2103" s="1" t="s">
        <v>2024</v>
      </c>
      <c r="G2103" s="1" t="s">
        <v>2025</v>
      </c>
      <c r="H2103" s="1" t="s">
        <v>2026</v>
      </c>
      <c r="I2103" s="1" t="s">
        <v>16</v>
      </c>
      <c r="J2103" s="1" t="s">
        <v>23</v>
      </c>
      <c r="K2103" s="1" t="s">
        <v>16</v>
      </c>
      <c r="L2103" s="1" t="s">
        <v>16</v>
      </c>
      <c r="M2103" s="1" t="s">
        <v>16</v>
      </c>
      <c r="N2103" s="1" t="s">
        <v>16</v>
      </c>
      <c r="O2103" s="1">
        <v>63.2</v>
      </c>
      <c r="P2103" s="1">
        <v>1.0</v>
      </c>
    </row>
    <row r="2104">
      <c r="A2104" s="1" t="s">
        <v>29</v>
      </c>
      <c r="B2104" s="1" t="s">
        <v>3507</v>
      </c>
      <c r="C2104" s="2" t="s">
        <v>3385</v>
      </c>
      <c r="D2104" s="1" t="s">
        <v>19</v>
      </c>
      <c r="E2104" s="3" t="str">
        <f>HYPERLINK("https://fyndiq.se/produkt/84cea09838d342cf/", "Sony Xperia 10 V - Härdat Glas 9H - Super Kvalitet 3D Skärmskydd")</f>
        <v>Sony Xperia 10 V - Härdat Glas 9H - Super Kvalitet 3D Skärmskydd</v>
      </c>
      <c r="F2104" s="1" t="s">
        <v>1784</v>
      </c>
      <c r="G2104" s="1" t="s">
        <v>1785</v>
      </c>
      <c r="H2104" s="1" t="s">
        <v>1786</v>
      </c>
      <c r="I2104" s="1" t="s">
        <v>16</v>
      </c>
      <c r="J2104" s="1" t="s">
        <v>23</v>
      </c>
      <c r="K2104" s="1" t="s">
        <v>16</v>
      </c>
      <c r="L2104" s="1" t="s">
        <v>16</v>
      </c>
      <c r="M2104" s="1" t="s">
        <v>16</v>
      </c>
      <c r="N2104" s="1" t="s">
        <v>16</v>
      </c>
      <c r="O2104" s="1">
        <v>63.2</v>
      </c>
      <c r="P2104" s="1">
        <v>2.0</v>
      </c>
    </row>
    <row r="2105">
      <c r="A2105" s="1" t="s">
        <v>29</v>
      </c>
      <c r="B2105" s="1" t="s">
        <v>3508</v>
      </c>
      <c r="C2105" s="2" t="s">
        <v>3385</v>
      </c>
      <c r="D2105" s="1" t="s">
        <v>19</v>
      </c>
      <c r="E2105" s="3" t="str">
        <f>HYPERLINK("https://fyndiq.se/produkt/44f3cfd52e0f4e86/", "Apple Watch 45mm – Härdat glas 9H – Super kvalitet 3D Skärmskydd")</f>
        <v>Apple Watch 45mm – Härdat glas 9H – Super kvalitet 3D Skärmskydd</v>
      </c>
      <c r="F2105" s="1" t="s">
        <v>568</v>
      </c>
      <c r="G2105" s="1" t="s">
        <v>569</v>
      </c>
      <c r="H2105" s="1" t="s">
        <v>570</v>
      </c>
      <c r="I2105" s="1" t="s">
        <v>16</v>
      </c>
      <c r="J2105" s="1" t="s">
        <v>23</v>
      </c>
      <c r="K2105" s="1" t="s">
        <v>16</v>
      </c>
      <c r="L2105" s="1" t="s">
        <v>16</v>
      </c>
      <c r="M2105" s="1" t="s">
        <v>16</v>
      </c>
      <c r="N2105" s="1" t="s">
        <v>16</v>
      </c>
      <c r="O2105" s="1">
        <v>47.2</v>
      </c>
      <c r="P2105" s="1">
        <v>1.0</v>
      </c>
    </row>
    <row r="2106">
      <c r="A2106" s="1" t="s">
        <v>29</v>
      </c>
      <c r="B2106" s="1" t="s">
        <v>3509</v>
      </c>
      <c r="C2106" s="2" t="s">
        <v>3385</v>
      </c>
      <c r="D2106" s="1" t="s">
        <v>19</v>
      </c>
      <c r="E210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106" s="1" t="s">
        <v>103</v>
      </c>
      <c r="G2106" s="1" t="s">
        <v>104</v>
      </c>
      <c r="H2106" s="1" t="s">
        <v>105</v>
      </c>
      <c r="I2106" s="1" t="s">
        <v>16</v>
      </c>
      <c r="J2106" s="1" t="s">
        <v>23</v>
      </c>
      <c r="K2106" s="1" t="s">
        <v>16</v>
      </c>
      <c r="L2106" s="1" t="s">
        <v>16</v>
      </c>
      <c r="M2106" s="1" t="s">
        <v>16</v>
      </c>
      <c r="N2106" s="1" t="s">
        <v>16</v>
      </c>
      <c r="O2106" s="1">
        <v>63.2</v>
      </c>
      <c r="P2106" s="1">
        <v>1.0</v>
      </c>
    </row>
    <row r="2107">
      <c r="A2107" s="1" t="s">
        <v>29</v>
      </c>
      <c r="B2107" s="1" t="s">
        <v>3510</v>
      </c>
      <c r="C2107" s="2" t="s">
        <v>3385</v>
      </c>
      <c r="D2107" s="1" t="s">
        <v>19</v>
      </c>
      <c r="E2107" s="3" t="str">
        <f>HYPERLINK("https://fyndiq.se/produkt/2477583187264ece/", "2-Pack Samsung S20 - 9H Härdat Glass - Top Kvalitet")</f>
        <v>2-Pack Samsung S20 - 9H Härdat Glass - Top Kvalitet</v>
      </c>
      <c r="F2107" s="1" t="s">
        <v>124</v>
      </c>
      <c r="G2107" s="1" t="s">
        <v>125</v>
      </c>
      <c r="H2107" s="1" t="s">
        <v>126</v>
      </c>
      <c r="I2107" s="1" t="s">
        <v>16</v>
      </c>
      <c r="J2107" s="1" t="s">
        <v>23</v>
      </c>
      <c r="K2107" s="1" t="s">
        <v>16</v>
      </c>
      <c r="L2107" s="1" t="s">
        <v>16</v>
      </c>
      <c r="M2107" s="1" t="s">
        <v>16</v>
      </c>
      <c r="N2107" s="1" t="s">
        <v>16</v>
      </c>
      <c r="O2107" s="1">
        <v>63.2</v>
      </c>
      <c r="P2107" s="1">
        <v>1.0</v>
      </c>
    </row>
    <row r="2108">
      <c r="A2108" s="1" t="s">
        <v>29</v>
      </c>
      <c r="B2108" s="1" t="s">
        <v>3511</v>
      </c>
      <c r="C2108" s="2" t="s">
        <v>3385</v>
      </c>
      <c r="D2108" s="1" t="s">
        <v>19</v>
      </c>
      <c r="E2108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2108" s="1" t="s">
        <v>340</v>
      </c>
      <c r="G2108" s="1" t="s">
        <v>341</v>
      </c>
      <c r="H2108" s="1" t="s">
        <v>342</v>
      </c>
      <c r="I2108" s="1" t="s">
        <v>16</v>
      </c>
      <c r="J2108" s="1" t="s">
        <v>23</v>
      </c>
      <c r="K2108" s="1" t="s">
        <v>16</v>
      </c>
      <c r="L2108" s="1" t="s">
        <v>16</v>
      </c>
      <c r="M2108" s="1" t="s">
        <v>16</v>
      </c>
      <c r="N2108" s="1" t="s">
        <v>16</v>
      </c>
      <c r="O2108" s="1">
        <v>63.2</v>
      </c>
      <c r="P2108" s="1">
        <v>1.0</v>
      </c>
    </row>
    <row r="2109">
      <c r="A2109" s="1" t="s">
        <v>29</v>
      </c>
      <c r="B2109" s="1" t="s">
        <v>3512</v>
      </c>
      <c r="C2109" s="2" t="s">
        <v>3385</v>
      </c>
      <c r="D2109" s="1" t="s">
        <v>19</v>
      </c>
      <c r="E2109" s="3" t="str">
        <f>HYPERLINK("https://fyndiq.se/produkt/925ae49423884615/", "2-Pack Samsung S22 Ultra Skärmskydd &amp; 1-Pack linsskydd -9H GLAS")</f>
        <v>2-Pack Samsung S22 Ultra Skärmskydd &amp; 1-Pack linsskydd -9H GLAS</v>
      </c>
      <c r="F2109" s="1" t="s">
        <v>335</v>
      </c>
      <c r="G2109" s="1" t="s">
        <v>336</v>
      </c>
      <c r="H2109" s="1" t="s">
        <v>337</v>
      </c>
      <c r="I2109" s="1" t="s">
        <v>16</v>
      </c>
      <c r="J2109" s="1" t="s">
        <v>23</v>
      </c>
      <c r="K2109" s="1" t="s">
        <v>16</v>
      </c>
      <c r="L2109" s="1" t="s">
        <v>16</v>
      </c>
      <c r="M2109" s="1" t="s">
        <v>16</v>
      </c>
      <c r="N2109" s="1" t="s">
        <v>16</v>
      </c>
      <c r="O2109" s="1">
        <v>71.2</v>
      </c>
      <c r="P2109" s="1">
        <v>1.0</v>
      </c>
    </row>
    <row r="2110">
      <c r="A2110" s="1" t="s">
        <v>29</v>
      </c>
      <c r="B2110" s="1" t="s">
        <v>3513</v>
      </c>
      <c r="C2110" s="2" t="s">
        <v>3385</v>
      </c>
      <c r="D2110" s="1" t="s">
        <v>19</v>
      </c>
      <c r="E2110" s="3" t="str">
        <f>HYPERLINK("https://fyndiq.se/produkt/533d0ddc5dd84c00/", "2-Pack iPhone 14 - skärmskydd &amp; linsskydd - härdat glas 9H")</f>
        <v>2-Pack iPhone 14 - skärmskydd &amp; linsskydd - härdat glas 9H</v>
      </c>
      <c r="F2110" s="1" t="s">
        <v>841</v>
      </c>
      <c r="G2110" s="1" t="s">
        <v>842</v>
      </c>
      <c r="H2110" s="1" t="s">
        <v>843</v>
      </c>
      <c r="I2110" s="1" t="s">
        <v>16</v>
      </c>
      <c r="J2110" s="1" t="s">
        <v>23</v>
      </c>
      <c r="K2110" s="1" t="s">
        <v>16</v>
      </c>
      <c r="L2110" s="1" t="s">
        <v>16</v>
      </c>
      <c r="M2110" s="1" t="s">
        <v>16</v>
      </c>
      <c r="N2110" s="1" t="s">
        <v>16</v>
      </c>
      <c r="O2110" s="1">
        <v>71.2</v>
      </c>
      <c r="P2110" s="1">
        <v>1.0</v>
      </c>
    </row>
    <row r="2111">
      <c r="A2111" s="1" t="s">
        <v>29</v>
      </c>
      <c r="B2111" s="1" t="s">
        <v>3514</v>
      </c>
      <c r="C2111" s="2" t="s">
        <v>3385</v>
      </c>
      <c r="D2111" s="1" t="s">
        <v>19</v>
      </c>
      <c r="E2111" s="3" t="str">
        <f>HYPERLINK("https://fyndiq.se/produkt/df5b5938c34646d5/", "2-Pack APPLE WATCH 45MM Skärmskydd - Härdat Glas 9H - Super kvalitet 3D")</f>
        <v>2-Pack APPLE WATCH 45MM Skärmskydd - Härdat Glas 9H - Super kvalitet 3D</v>
      </c>
      <c r="F2111" s="1" t="s">
        <v>1636</v>
      </c>
      <c r="G2111" s="1" t="s">
        <v>1637</v>
      </c>
      <c r="H2111" s="1" t="s">
        <v>1638</v>
      </c>
      <c r="I2111" s="1" t="s">
        <v>16</v>
      </c>
      <c r="J2111" s="1" t="s">
        <v>23</v>
      </c>
      <c r="K2111" s="1" t="s">
        <v>16</v>
      </c>
      <c r="L2111" s="1" t="s">
        <v>16</v>
      </c>
      <c r="M2111" s="1" t="s">
        <v>16</v>
      </c>
      <c r="N2111" s="1" t="s">
        <v>16</v>
      </c>
      <c r="O2111" s="1">
        <v>63.2</v>
      </c>
      <c r="P2111" s="1">
        <v>1.0</v>
      </c>
    </row>
    <row r="2112">
      <c r="A2112" s="1" t="s">
        <v>29</v>
      </c>
      <c r="B2112" s="1" t="s">
        <v>3515</v>
      </c>
      <c r="C2112" s="2" t="s">
        <v>3385</v>
      </c>
      <c r="D2112" s="1" t="s">
        <v>19</v>
      </c>
      <c r="E2112" s="3" t="str">
        <f>HYPERLINK("https://fyndiq.se/produkt/9c9d0cfab1b04349/", "2-Pack Xiaomi 12T Pro 5G- Härdat Glas 9H - Super kvalitet 3D Skärmskydd")</f>
        <v>2-Pack Xiaomi 12T Pro 5G- Härdat Glas 9H - Super kvalitet 3D Skärmskydd</v>
      </c>
      <c r="F2112" s="1" t="s">
        <v>1306</v>
      </c>
      <c r="G2112" s="1" t="s">
        <v>1307</v>
      </c>
      <c r="H2112" s="1" t="s">
        <v>1308</v>
      </c>
      <c r="I2112" s="1" t="s">
        <v>16</v>
      </c>
      <c r="J2112" s="1" t="s">
        <v>23</v>
      </c>
      <c r="K2112" s="1" t="s">
        <v>16</v>
      </c>
      <c r="L2112" s="1" t="s">
        <v>16</v>
      </c>
      <c r="M2112" s="1" t="s">
        <v>16</v>
      </c>
      <c r="N2112" s="1" t="s">
        <v>16</v>
      </c>
      <c r="O2112" s="1">
        <v>63.2</v>
      </c>
      <c r="P2112" s="1">
        <v>1.0</v>
      </c>
    </row>
    <row r="2113">
      <c r="A2113" s="1" t="s">
        <v>29</v>
      </c>
      <c r="B2113" s="1" t="s">
        <v>3516</v>
      </c>
      <c r="C2113" s="2" t="s">
        <v>3385</v>
      </c>
      <c r="D2113" s="1" t="s">
        <v>19</v>
      </c>
      <c r="E2113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2113" s="1" t="s">
        <v>31</v>
      </c>
      <c r="G2113" s="1" t="s">
        <v>32</v>
      </c>
      <c r="H2113" s="1" t="s">
        <v>33</v>
      </c>
      <c r="I2113" s="1" t="s">
        <v>16</v>
      </c>
      <c r="J2113" s="1" t="s">
        <v>23</v>
      </c>
      <c r="K2113" s="1" t="s">
        <v>16</v>
      </c>
      <c r="L2113" s="1" t="s">
        <v>16</v>
      </c>
      <c r="M2113" s="1" t="s">
        <v>16</v>
      </c>
      <c r="N2113" s="1" t="s">
        <v>16</v>
      </c>
      <c r="O2113" s="1">
        <v>79.2</v>
      </c>
      <c r="P2113" s="1">
        <v>1.0</v>
      </c>
    </row>
    <row r="2114">
      <c r="A2114" s="1" t="s">
        <v>29</v>
      </c>
      <c r="B2114" s="1" t="s">
        <v>3517</v>
      </c>
      <c r="C2114" s="2" t="s">
        <v>3385</v>
      </c>
      <c r="D2114" s="1" t="s">
        <v>19</v>
      </c>
      <c r="E2114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2114" s="1" t="s">
        <v>3035</v>
      </c>
      <c r="G2114" s="1" t="s">
        <v>3036</v>
      </c>
      <c r="H2114" s="1" t="s">
        <v>3037</v>
      </c>
      <c r="I2114" s="1" t="s">
        <v>16</v>
      </c>
      <c r="J2114" s="1" t="s">
        <v>23</v>
      </c>
      <c r="K2114" s="1" t="s">
        <v>16</v>
      </c>
      <c r="L2114" s="1" t="s">
        <v>16</v>
      </c>
      <c r="M2114" s="1" t="s">
        <v>16</v>
      </c>
      <c r="N2114" s="1" t="s">
        <v>16</v>
      </c>
      <c r="O2114" s="1">
        <v>71.2</v>
      </c>
      <c r="P2114" s="1">
        <v>1.0</v>
      </c>
    </row>
    <row r="2115">
      <c r="A2115" s="1" t="s">
        <v>29</v>
      </c>
      <c r="B2115" s="1" t="s">
        <v>3518</v>
      </c>
      <c r="C2115" s="2" t="s">
        <v>3385</v>
      </c>
      <c r="D2115" s="1" t="s">
        <v>19</v>
      </c>
      <c r="E2115" s="3" t="str">
        <f>HYPERLINK("https://fyndiq.se/produkt/c5eff753eef544a3/", "2-Pack Samsung A05S Skärmskydd - Härdat Glas 9H - Super kvalitet 3D")</f>
        <v>2-Pack Samsung A05S Skärmskydd - Härdat Glas 9H - Super kvalitet 3D</v>
      </c>
      <c r="F2115" s="1" t="s">
        <v>768</v>
      </c>
      <c r="G2115" s="1" t="s">
        <v>769</v>
      </c>
      <c r="H2115" s="1" t="s">
        <v>770</v>
      </c>
      <c r="I2115" s="1" t="s">
        <v>16</v>
      </c>
      <c r="J2115" s="1" t="s">
        <v>23</v>
      </c>
      <c r="K2115" s="1" t="s">
        <v>16</v>
      </c>
      <c r="L2115" s="1" t="s">
        <v>16</v>
      </c>
      <c r="M2115" s="1" t="s">
        <v>16</v>
      </c>
      <c r="N2115" s="1" t="s">
        <v>16</v>
      </c>
      <c r="O2115" s="1">
        <v>63.2</v>
      </c>
      <c r="P2115" s="1">
        <v>1.0</v>
      </c>
    </row>
    <row r="2116">
      <c r="A2116" s="1" t="s">
        <v>29</v>
      </c>
      <c r="B2116" s="1" t="s">
        <v>3519</v>
      </c>
      <c r="C2116" s="2" t="s">
        <v>3385</v>
      </c>
      <c r="D2116" s="1" t="s">
        <v>19</v>
      </c>
      <c r="E2116" s="3" t="str">
        <f>HYPERLINK("https://fyndiq.se/produkt/c26c9ffef37a436a/", "2-Pack Samsung A35 5G Skärmskydd i Härdat Glas")</f>
        <v>2-Pack Samsung A35 5G Skärmskydd i Härdat Glas</v>
      </c>
      <c r="F2116" s="1" t="s">
        <v>432</v>
      </c>
      <c r="G2116" s="1" t="s">
        <v>433</v>
      </c>
      <c r="H2116" s="1" t="s">
        <v>434</v>
      </c>
      <c r="I2116" s="1" t="s">
        <v>16</v>
      </c>
      <c r="J2116" s="1" t="s">
        <v>23</v>
      </c>
      <c r="K2116" s="1" t="s">
        <v>16</v>
      </c>
      <c r="L2116" s="1" t="s">
        <v>16</v>
      </c>
      <c r="M2116" s="1" t="s">
        <v>16</v>
      </c>
      <c r="N2116" s="1" t="s">
        <v>16</v>
      </c>
      <c r="O2116" s="1">
        <v>63.2</v>
      </c>
      <c r="P2116" s="1">
        <v>1.0</v>
      </c>
    </row>
    <row r="2117">
      <c r="A2117" s="1" t="s">
        <v>29</v>
      </c>
      <c r="B2117" s="1" t="s">
        <v>3520</v>
      </c>
      <c r="C2117" s="2" t="s">
        <v>3385</v>
      </c>
      <c r="D2117" s="1" t="s">
        <v>19</v>
      </c>
      <c r="E2117" s="3" t="str">
        <f>HYPERLINK("https://fyndiq.se/produkt/082f3cf898c84831/", "2 Pack Galaxy S20 Ultra - Härdat glas 9H - Super kvalitet 3D")</f>
        <v>2 Pack Galaxy S20 Ultra - Härdat glas 9H - Super kvalitet 3D</v>
      </c>
      <c r="F2117" s="1" t="s">
        <v>460</v>
      </c>
      <c r="G2117" s="1" t="s">
        <v>461</v>
      </c>
      <c r="H2117" s="1" t="s">
        <v>462</v>
      </c>
      <c r="I2117" s="1" t="s">
        <v>1311</v>
      </c>
      <c r="J2117" s="1" t="s">
        <v>9</v>
      </c>
      <c r="K2117" s="2" t="s">
        <v>2399</v>
      </c>
      <c r="L2117" s="1" t="s">
        <v>2914</v>
      </c>
      <c r="M2117" s="1" t="s">
        <v>16</v>
      </c>
      <c r="N2117" s="1" t="s">
        <v>16</v>
      </c>
      <c r="O2117" s="1">
        <v>63.2</v>
      </c>
      <c r="P2117" s="1">
        <v>1.0</v>
      </c>
    </row>
    <row r="2118">
      <c r="A2118" s="1" t="s">
        <v>29</v>
      </c>
      <c r="B2118" s="1" t="s">
        <v>3521</v>
      </c>
      <c r="C2118" s="2" t="s">
        <v>3385</v>
      </c>
      <c r="D2118" s="1" t="s">
        <v>19</v>
      </c>
      <c r="E2118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2118" s="1" t="s">
        <v>2263</v>
      </c>
      <c r="G2118" s="1" t="s">
        <v>2264</v>
      </c>
      <c r="H2118" s="1" t="s">
        <v>2265</v>
      </c>
      <c r="I2118" s="1" t="s">
        <v>16</v>
      </c>
      <c r="J2118" s="1" t="s">
        <v>23</v>
      </c>
      <c r="K2118" s="1" t="s">
        <v>16</v>
      </c>
      <c r="L2118" s="1" t="s">
        <v>16</v>
      </c>
      <c r="M2118" s="1" t="s">
        <v>16</v>
      </c>
      <c r="N2118" s="1" t="s">
        <v>16</v>
      </c>
      <c r="O2118" s="1">
        <v>71.2</v>
      </c>
      <c r="P2118" s="1">
        <v>1.0</v>
      </c>
    </row>
    <row r="2119">
      <c r="A2119" s="1" t="s">
        <v>29</v>
      </c>
      <c r="B2119" s="1" t="s">
        <v>3522</v>
      </c>
      <c r="C2119" s="2" t="s">
        <v>3385</v>
      </c>
      <c r="D2119" s="1" t="s">
        <v>19</v>
      </c>
      <c r="E2119" s="3" t="str">
        <f>HYPERLINK("https://fyndiq.se/produkt/e9cb8b77f5e5466c/", "2 Pack - Samsung S20 PLUS - 9H Härdat Glass - 3D Super Kvalitet")</f>
        <v>2 Pack - Samsung S20 PLUS - 9H Härdat Glass - 3D Super Kvalitet</v>
      </c>
      <c r="F2119" s="1" t="s">
        <v>236</v>
      </c>
      <c r="G2119" s="1" t="s">
        <v>237</v>
      </c>
      <c r="H2119" s="1" t="s">
        <v>238</v>
      </c>
      <c r="I2119" s="1" t="s">
        <v>16</v>
      </c>
      <c r="J2119" s="1" t="s">
        <v>23</v>
      </c>
      <c r="K2119" s="1" t="s">
        <v>16</v>
      </c>
      <c r="L2119" s="1" t="s">
        <v>16</v>
      </c>
      <c r="M2119" s="1" t="s">
        <v>16</v>
      </c>
      <c r="N2119" s="1" t="s">
        <v>16</v>
      </c>
      <c r="O2119" s="1">
        <v>63.2</v>
      </c>
      <c r="P2119" s="1">
        <v>1.0</v>
      </c>
    </row>
    <row r="2120">
      <c r="A2120" s="1" t="s">
        <v>29</v>
      </c>
      <c r="B2120" s="1" t="s">
        <v>3523</v>
      </c>
      <c r="C2120" s="2" t="s">
        <v>3385</v>
      </c>
      <c r="D2120" s="1" t="s">
        <v>19</v>
      </c>
      <c r="E2120" s="3" t="str">
        <f>HYPERLINK("https://fyndiq.se/produkt/d2c30baa04ab483c/", "2-Pack Samsung A22 5G Skärmskydd - Härdat Glas 9H - Super kvalitet 3D")</f>
        <v>2-Pack Samsung A22 5G Skärmskydd - Härdat Glas 9H - Super kvalitet 3D</v>
      </c>
      <c r="F2120" s="1" t="s">
        <v>1273</v>
      </c>
      <c r="G2120" s="1" t="s">
        <v>1274</v>
      </c>
      <c r="H2120" s="1" t="s">
        <v>1275</v>
      </c>
      <c r="I2120" s="1" t="s">
        <v>16</v>
      </c>
      <c r="J2120" s="1" t="s">
        <v>23</v>
      </c>
      <c r="K2120" s="1" t="s">
        <v>16</v>
      </c>
      <c r="L2120" s="1" t="s">
        <v>16</v>
      </c>
      <c r="M2120" s="1" t="s">
        <v>16</v>
      </c>
      <c r="N2120" s="1" t="s">
        <v>16</v>
      </c>
      <c r="O2120" s="1">
        <v>63.2</v>
      </c>
      <c r="P2120" s="1">
        <v>1.0</v>
      </c>
    </row>
    <row r="2121">
      <c r="A2121" s="1" t="s">
        <v>29</v>
      </c>
      <c r="B2121" s="1" t="s">
        <v>3524</v>
      </c>
      <c r="C2121" s="2" t="s">
        <v>3385</v>
      </c>
      <c r="D2121" s="1" t="s">
        <v>19</v>
      </c>
      <c r="E2121" s="3" t="str">
        <f>HYPERLINK("https://fyndiq.se/produkt/56c72c0ba5f749b5/", "2-Pack SAMSUNG S24 Skärmskydd - Härdat Glas 9H - Super kvalitet 3D")</f>
        <v>2-Pack SAMSUNG S24 Skärmskydd - Härdat Glas 9H - Super kvalitet 3D</v>
      </c>
      <c r="F2121" s="1" t="s">
        <v>263</v>
      </c>
      <c r="G2121" s="1" t="s">
        <v>264</v>
      </c>
      <c r="H2121" s="1" t="s">
        <v>265</v>
      </c>
      <c r="I2121" s="1" t="s">
        <v>16</v>
      </c>
      <c r="J2121" s="1" t="s">
        <v>23</v>
      </c>
      <c r="K2121" s="1" t="s">
        <v>16</v>
      </c>
      <c r="L2121" s="1" t="s">
        <v>16</v>
      </c>
      <c r="M2121" s="1" t="s">
        <v>16</v>
      </c>
      <c r="N2121" s="1" t="s">
        <v>16</v>
      </c>
      <c r="O2121" s="1">
        <v>71.2</v>
      </c>
      <c r="P2121" s="1">
        <v>1.0</v>
      </c>
    </row>
    <row r="2122">
      <c r="A2122" s="1" t="s">
        <v>29</v>
      </c>
      <c r="B2122" s="1" t="s">
        <v>3525</v>
      </c>
      <c r="C2122" s="2" t="s">
        <v>3385</v>
      </c>
      <c r="D2122" s="1" t="s">
        <v>19</v>
      </c>
      <c r="E2122" s="3" t="str">
        <f>HYPERLINK("https://fyndiq.se/produkt/6ff896a82a134dbd/", "2-Pack IPhone 12 Mini - Härdat Glas 9H - Super Kvalitet 3D")</f>
        <v>2-Pack IPhone 12 Mini - Härdat Glas 9H - Super Kvalitet 3D</v>
      </c>
      <c r="F2122" s="1" t="s">
        <v>55</v>
      </c>
      <c r="G2122" s="1" t="s">
        <v>56</v>
      </c>
      <c r="H2122" s="1" t="s">
        <v>57</v>
      </c>
      <c r="I2122" s="1" t="s">
        <v>16</v>
      </c>
      <c r="J2122" s="1" t="s">
        <v>23</v>
      </c>
      <c r="K2122" s="1" t="s">
        <v>16</v>
      </c>
      <c r="L2122" s="1" t="s">
        <v>16</v>
      </c>
      <c r="M2122" s="1" t="s">
        <v>16</v>
      </c>
      <c r="N2122" s="1" t="s">
        <v>16</v>
      </c>
      <c r="O2122" s="1">
        <v>55.2</v>
      </c>
      <c r="P2122" s="1">
        <v>1.0</v>
      </c>
    </row>
    <row r="2123">
      <c r="A2123" s="1" t="s">
        <v>29</v>
      </c>
      <c r="B2123" s="1" t="s">
        <v>3526</v>
      </c>
      <c r="C2123" s="2" t="s">
        <v>3385</v>
      </c>
      <c r="D2123" s="1" t="s">
        <v>19</v>
      </c>
      <c r="E2123" s="3" t="str">
        <f>HYPERLINK("https://fyndiq.se/produkt/9fce163db04f4e59/", "1-Pack Samsung S20 FE Skärmskydd - Härdat Glas 9H - Super kvalitet 3D")</f>
        <v>1-Pack Samsung S20 FE Skärmskydd - Härdat Glas 9H - Super kvalitet 3D</v>
      </c>
      <c r="F2123" s="1" t="s">
        <v>3527</v>
      </c>
      <c r="G2123" s="1" t="s">
        <v>3528</v>
      </c>
      <c r="H2123" s="1" t="s">
        <v>3529</v>
      </c>
      <c r="I2123" s="1" t="s">
        <v>16</v>
      </c>
      <c r="J2123" s="1" t="s">
        <v>23</v>
      </c>
      <c r="K2123" s="1" t="s">
        <v>16</v>
      </c>
      <c r="L2123" s="1" t="s">
        <v>16</v>
      </c>
      <c r="M2123" s="1" t="s">
        <v>16</v>
      </c>
      <c r="N2123" s="1" t="s">
        <v>16</v>
      </c>
      <c r="O2123" s="1">
        <v>55.2</v>
      </c>
      <c r="P2123" s="1">
        <v>1.0</v>
      </c>
    </row>
    <row r="2124">
      <c r="A2124" s="1" t="s">
        <v>29</v>
      </c>
      <c r="B2124" s="1" t="s">
        <v>3530</v>
      </c>
      <c r="C2124" s="2" t="s">
        <v>3385</v>
      </c>
      <c r="D2124" s="1" t="s">
        <v>19</v>
      </c>
      <c r="E2124" s="3" t="str">
        <f>HYPERLINK("https://fyndiq.se/produkt/56c72c0ba5f749b5/", "2-Pack SAMSUNG S24 Skärmskydd - Härdat Glas 9H - Super kvalitet 3D")</f>
        <v>2-Pack SAMSUNG S24 Skärmskydd - Härdat Glas 9H - Super kvalitet 3D</v>
      </c>
      <c r="F2124" s="1" t="s">
        <v>263</v>
      </c>
      <c r="G2124" s="1" t="s">
        <v>264</v>
      </c>
      <c r="H2124" s="1" t="s">
        <v>265</v>
      </c>
      <c r="I2124" s="1" t="s">
        <v>16</v>
      </c>
      <c r="J2124" s="1" t="s">
        <v>23</v>
      </c>
      <c r="K2124" s="1" t="s">
        <v>16</v>
      </c>
      <c r="L2124" s="1" t="s">
        <v>16</v>
      </c>
      <c r="M2124" s="1" t="s">
        <v>16</v>
      </c>
      <c r="N2124" s="1" t="s">
        <v>16</v>
      </c>
      <c r="O2124" s="1">
        <v>71.2</v>
      </c>
      <c r="P2124" s="1">
        <v>1.0</v>
      </c>
    </row>
    <row r="2125">
      <c r="A2125" s="1" t="s">
        <v>29</v>
      </c>
      <c r="B2125" s="1" t="s">
        <v>3531</v>
      </c>
      <c r="C2125" s="2" t="s">
        <v>3385</v>
      </c>
      <c r="D2125" s="1" t="s">
        <v>19</v>
      </c>
      <c r="E212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125" s="1" t="s">
        <v>311</v>
      </c>
      <c r="G2125" s="1" t="s">
        <v>312</v>
      </c>
      <c r="H2125" s="1" t="s">
        <v>313</v>
      </c>
      <c r="I2125" s="1" t="s">
        <v>16</v>
      </c>
      <c r="J2125" s="1" t="s">
        <v>23</v>
      </c>
      <c r="K2125" s="1" t="s">
        <v>16</v>
      </c>
      <c r="L2125" s="1" t="s">
        <v>16</v>
      </c>
      <c r="M2125" s="1" t="s">
        <v>16</v>
      </c>
      <c r="N2125" s="1" t="s">
        <v>16</v>
      </c>
      <c r="O2125" s="1">
        <v>71.2</v>
      </c>
      <c r="P2125" s="1">
        <v>1.0</v>
      </c>
    </row>
    <row r="2126">
      <c r="A2126" s="1" t="s">
        <v>29</v>
      </c>
      <c r="B2126" s="1" t="s">
        <v>3532</v>
      </c>
      <c r="C2126" s="2" t="s">
        <v>3385</v>
      </c>
      <c r="D2126" s="1" t="s">
        <v>19</v>
      </c>
      <c r="E2126" s="3" t="str">
        <f>HYPERLINK("https://fyndiq.se/produkt/c26c9ffef37a436a/", "2-Pack Samsung A35 5G Skärmskydd i Härdat Glas")</f>
        <v>2-Pack Samsung A35 5G Skärmskydd i Härdat Glas</v>
      </c>
      <c r="F2126" s="1" t="s">
        <v>432</v>
      </c>
      <c r="G2126" s="1" t="s">
        <v>433</v>
      </c>
      <c r="H2126" s="1" t="s">
        <v>434</v>
      </c>
      <c r="I2126" s="1" t="s">
        <v>16</v>
      </c>
      <c r="J2126" s="1" t="s">
        <v>23</v>
      </c>
      <c r="K2126" s="1" t="s">
        <v>16</v>
      </c>
      <c r="L2126" s="1" t="s">
        <v>16</v>
      </c>
      <c r="M2126" s="1" t="s">
        <v>16</v>
      </c>
      <c r="N2126" s="1" t="s">
        <v>16</v>
      </c>
      <c r="O2126" s="1">
        <v>63.2</v>
      </c>
      <c r="P2126" s="1">
        <v>1.0</v>
      </c>
    </row>
    <row r="2127">
      <c r="A2127" s="1" t="s">
        <v>29</v>
      </c>
      <c r="B2127" s="1" t="s">
        <v>3533</v>
      </c>
      <c r="C2127" s="2" t="s">
        <v>3385</v>
      </c>
      <c r="D2127" s="1" t="s">
        <v>19</v>
      </c>
      <c r="E2127" s="3" t="str">
        <f>HYPERLINK("https://fyndiq.se/produkt/4c221907d1254100/", "2-Pack Samsung A14 Skärmskydd - Härdat Glas 9H - Super kvalitet 3D")</f>
        <v>2-Pack Samsung A14 Skärmskydd - Härdat Glas 9H - Super kvalitet 3D</v>
      </c>
      <c r="F2127" s="1" t="s">
        <v>167</v>
      </c>
      <c r="G2127" s="1" t="s">
        <v>168</v>
      </c>
      <c r="H2127" s="1" t="s">
        <v>169</v>
      </c>
      <c r="I2127" s="1" t="s">
        <v>16</v>
      </c>
      <c r="J2127" s="1" t="s">
        <v>23</v>
      </c>
      <c r="K2127" s="1" t="s">
        <v>16</v>
      </c>
      <c r="L2127" s="1" t="s">
        <v>16</v>
      </c>
      <c r="M2127" s="1" t="s">
        <v>16</v>
      </c>
      <c r="N2127" s="1" t="s">
        <v>16</v>
      </c>
      <c r="O2127" s="1">
        <v>63.2</v>
      </c>
      <c r="P2127" s="1">
        <v>1.0</v>
      </c>
    </row>
    <row r="2128">
      <c r="A2128" s="1" t="s">
        <v>29</v>
      </c>
      <c r="B2128" s="1" t="s">
        <v>3534</v>
      </c>
      <c r="C2128" s="2" t="s">
        <v>3385</v>
      </c>
      <c r="D2128" s="1" t="s">
        <v>19</v>
      </c>
      <c r="E212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128" s="1" t="s">
        <v>26</v>
      </c>
      <c r="G2128" s="1" t="s">
        <v>27</v>
      </c>
      <c r="H2128" s="1" t="s">
        <v>28</v>
      </c>
      <c r="I2128" s="1" t="s">
        <v>16</v>
      </c>
      <c r="J2128" s="1" t="s">
        <v>23</v>
      </c>
      <c r="K2128" s="1" t="s">
        <v>16</v>
      </c>
      <c r="L2128" s="1" t="s">
        <v>16</v>
      </c>
      <c r="M2128" s="1" t="s">
        <v>16</v>
      </c>
      <c r="N2128" s="1" t="s">
        <v>16</v>
      </c>
      <c r="O2128" s="1">
        <v>71.2</v>
      </c>
      <c r="P2128" s="1">
        <v>1.0</v>
      </c>
    </row>
    <row r="2129">
      <c r="A2129" s="1" t="s">
        <v>29</v>
      </c>
      <c r="B2129" s="1" t="s">
        <v>3535</v>
      </c>
      <c r="C2129" s="2" t="s">
        <v>3385</v>
      </c>
      <c r="D2129" s="1" t="s">
        <v>19</v>
      </c>
      <c r="E2129" s="3" t="str">
        <f>HYPERLINK("https://fyndiq.se/produkt/8a162916fdf246f7/", "2-Pack SAMSUNG S24 Skärmskydd - Härdat Glas 9H - Super kvalitet 3D")</f>
        <v>2-Pack SAMSUNG S24 Skärmskydd - Härdat Glas 9H - Super kvalitet 3D</v>
      </c>
      <c r="F2129" s="1" t="s">
        <v>714</v>
      </c>
      <c r="G2129" s="1" t="s">
        <v>715</v>
      </c>
      <c r="H2129" s="1" t="s">
        <v>716</v>
      </c>
      <c r="I2129" s="1" t="s">
        <v>16</v>
      </c>
      <c r="J2129" s="1" t="s">
        <v>23</v>
      </c>
      <c r="K2129" s="1" t="s">
        <v>16</v>
      </c>
      <c r="L2129" s="1" t="s">
        <v>16</v>
      </c>
      <c r="M2129" s="1" t="s">
        <v>16</v>
      </c>
      <c r="N2129" s="1" t="s">
        <v>16</v>
      </c>
      <c r="O2129" s="1">
        <v>71.2</v>
      </c>
      <c r="P2129" s="1">
        <v>1.0</v>
      </c>
    </row>
    <row r="2130">
      <c r="A2130" s="1" t="s">
        <v>29</v>
      </c>
      <c r="B2130" s="1" t="s">
        <v>3536</v>
      </c>
      <c r="C2130" s="2" t="s">
        <v>3385</v>
      </c>
      <c r="D2130" s="1" t="s">
        <v>19</v>
      </c>
      <c r="E2130" s="3" t="str">
        <f>HYPERLINK("https://fyndiq.se/produkt/c4ff4138388141ca/", "2-Pack Samsung A22 Skärmskydd - Härdat Glas 9H - Super kvalitet 3D")</f>
        <v>2-Pack Samsung A22 Skärmskydd - Härdat Glas 9H - Super kvalitet 3D</v>
      </c>
      <c r="F2130" s="1" t="s">
        <v>2852</v>
      </c>
      <c r="G2130" s="1" t="s">
        <v>2853</v>
      </c>
      <c r="H2130" s="1" t="s">
        <v>2854</v>
      </c>
      <c r="I2130" s="1" t="s">
        <v>16</v>
      </c>
      <c r="J2130" s="1" t="s">
        <v>23</v>
      </c>
      <c r="K2130" s="1" t="s">
        <v>16</v>
      </c>
      <c r="L2130" s="1" t="s">
        <v>16</v>
      </c>
      <c r="M2130" s="1" t="s">
        <v>16</v>
      </c>
      <c r="N2130" s="1" t="s">
        <v>16</v>
      </c>
      <c r="O2130" s="1">
        <v>63.2</v>
      </c>
      <c r="P2130" s="1">
        <v>1.0</v>
      </c>
    </row>
    <row r="2131">
      <c r="A2131" s="1" t="s">
        <v>29</v>
      </c>
      <c r="B2131" s="1" t="s">
        <v>3537</v>
      </c>
      <c r="C2131" s="2" t="s">
        <v>3385</v>
      </c>
      <c r="D2131" s="1" t="s">
        <v>19</v>
      </c>
      <c r="E2131" s="3" t="str">
        <f>HYPERLINK("https://fyndiq.se/produkt/1a6b47afff6043d2/", "2-Pack Samsung A50S Skärmskydd - Härdat Glas 9H - Super kvalitet 3D")</f>
        <v>2-Pack Samsung A50S Skärmskydd - Härdat Glas 9H - Super kvalitet 3D</v>
      </c>
      <c r="F2131" s="1" t="s">
        <v>3538</v>
      </c>
      <c r="G2131" s="1" t="s">
        <v>3539</v>
      </c>
      <c r="H2131" s="1" t="s">
        <v>3540</v>
      </c>
      <c r="I2131" s="1" t="s">
        <v>16</v>
      </c>
      <c r="J2131" s="1" t="s">
        <v>23</v>
      </c>
      <c r="K2131" s="1" t="s">
        <v>16</v>
      </c>
      <c r="L2131" s="1" t="s">
        <v>16</v>
      </c>
      <c r="M2131" s="1" t="s">
        <v>16</v>
      </c>
      <c r="N2131" s="1" t="s">
        <v>16</v>
      </c>
      <c r="O2131" s="1">
        <v>63.2</v>
      </c>
      <c r="P2131" s="1">
        <v>1.0</v>
      </c>
    </row>
    <row r="2132">
      <c r="A2132" s="1" t="s">
        <v>29</v>
      </c>
      <c r="B2132" s="1" t="s">
        <v>3541</v>
      </c>
      <c r="C2132" s="2" t="s">
        <v>3385</v>
      </c>
      <c r="D2132" s="1" t="s">
        <v>19</v>
      </c>
      <c r="E213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132" s="1" t="s">
        <v>311</v>
      </c>
      <c r="G2132" s="1" t="s">
        <v>312</v>
      </c>
      <c r="H2132" s="1" t="s">
        <v>313</v>
      </c>
      <c r="I2132" s="1" t="s">
        <v>16</v>
      </c>
      <c r="J2132" s="1" t="s">
        <v>23</v>
      </c>
      <c r="K2132" s="1" t="s">
        <v>16</v>
      </c>
      <c r="L2132" s="1" t="s">
        <v>16</v>
      </c>
      <c r="M2132" s="1" t="s">
        <v>16</v>
      </c>
      <c r="N2132" s="1" t="s">
        <v>16</v>
      </c>
      <c r="O2132" s="1">
        <v>71.2</v>
      </c>
      <c r="P2132" s="1">
        <v>1.0</v>
      </c>
    </row>
    <row r="2133">
      <c r="A2133" s="1" t="s">
        <v>29</v>
      </c>
      <c r="B2133" s="1" t="s">
        <v>3542</v>
      </c>
      <c r="C2133" s="2" t="s">
        <v>3385</v>
      </c>
      <c r="D2133" s="1" t="s">
        <v>19</v>
      </c>
      <c r="E2133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133" s="1" t="s">
        <v>599</v>
      </c>
      <c r="G2133" s="1" t="s">
        <v>600</v>
      </c>
      <c r="H2133" s="1" t="s">
        <v>601</v>
      </c>
      <c r="I2133" s="1" t="s">
        <v>16</v>
      </c>
      <c r="J2133" s="1" t="s">
        <v>23</v>
      </c>
      <c r="K2133" s="1" t="s">
        <v>16</v>
      </c>
      <c r="L2133" s="1" t="s">
        <v>16</v>
      </c>
      <c r="M2133" s="1" t="s">
        <v>16</v>
      </c>
      <c r="N2133" s="1" t="s">
        <v>16</v>
      </c>
      <c r="O2133" s="1">
        <v>71.2</v>
      </c>
      <c r="P2133" s="1">
        <v>1.0</v>
      </c>
    </row>
    <row r="2134">
      <c r="A2134" s="1" t="s">
        <v>29</v>
      </c>
      <c r="B2134" s="1" t="s">
        <v>3543</v>
      </c>
      <c r="C2134" s="2" t="s">
        <v>3385</v>
      </c>
      <c r="D2134" s="1" t="s">
        <v>19</v>
      </c>
      <c r="E2134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2134" s="1" t="s">
        <v>563</v>
      </c>
      <c r="G2134" s="1" t="s">
        <v>564</v>
      </c>
      <c r="H2134" s="1" t="s">
        <v>565</v>
      </c>
      <c r="I2134" s="1" t="s">
        <v>16</v>
      </c>
      <c r="J2134" s="1" t="s">
        <v>23</v>
      </c>
      <c r="K2134" s="1" t="s">
        <v>16</v>
      </c>
      <c r="L2134" s="1" t="s">
        <v>16</v>
      </c>
      <c r="M2134" s="1" t="s">
        <v>16</v>
      </c>
      <c r="N2134" s="1" t="s">
        <v>16</v>
      </c>
      <c r="O2134" s="1">
        <v>87.2</v>
      </c>
      <c r="P2134" s="1">
        <v>1.0</v>
      </c>
    </row>
    <row r="2135">
      <c r="A2135" s="1" t="s">
        <v>29</v>
      </c>
      <c r="B2135" s="1" t="s">
        <v>3544</v>
      </c>
      <c r="C2135" s="2" t="s">
        <v>3385</v>
      </c>
      <c r="D2135" s="1" t="s">
        <v>19</v>
      </c>
      <c r="E213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135" s="1" t="s">
        <v>2144</v>
      </c>
      <c r="G2135" s="1" t="s">
        <v>2145</v>
      </c>
      <c r="H2135" s="1" t="s">
        <v>2146</v>
      </c>
      <c r="I2135" s="1" t="s">
        <v>16</v>
      </c>
      <c r="J2135" s="1" t="s">
        <v>23</v>
      </c>
      <c r="K2135" s="1" t="s">
        <v>16</v>
      </c>
      <c r="L2135" s="1" t="s">
        <v>16</v>
      </c>
      <c r="M2135" s="1" t="s">
        <v>16</v>
      </c>
      <c r="N2135" s="1" t="s">
        <v>16</v>
      </c>
      <c r="O2135" s="1">
        <v>63.2</v>
      </c>
      <c r="P2135" s="1">
        <v>1.0</v>
      </c>
    </row>
    <row r="2136">
      <c r="A2136" s="1" t="s">
        <v>29</v>
      </c>
      <c r="B2136" s="1" t="s">
        <v>3545</v>
      </c>
      <c r="C2136" s="2" t="s">
        <v>3546</v>
      </c>
      <c r="D2136" s="1" t="s">
        <v>19</v>
      </c>
      <c r="E213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136" s="1" t="s">
        <v>785</v>
      </c>
      <c r="G2136" s="1" t="s">
        <v>786</v>
      </c>
      <c r="H2136" s="1" t="s">
        <v>787</v>
      </c>
      <c r="I2136" s="1" t="s">
        <v>16</v>
      </c>
      <c r="J2136" s="1" t="s">
        <v>23</v>
      </c>
      <c r="K2136" s="1" t="s">
        <v>16</v>
      </c>
      <c r="L2136" s="1" t="s">
        <v>16</v>
      </c>
      <c r="M2136" s="1" t="s">
        <v>16</v>
      </c>
      <c r="N2136" s="1" t="s">
        <v>16</v>
      </c>
      <c r="O2136" s="1">
        <v>63.2</v>
      </c>
      <c r="P2136" s="1">
        <v>1.0</v>
      </c>
    </row>
    <row r="2137">
      <c r="A2137" s="1" t="s">
        <v>29</v>
      </c>
      <c r="B2137" s="1" t="s">
        <v>3547</v>
      </c>
      <c r="C2137" s="2" t="s">
        <v>3546</v>
      </c>
      <c r="D2137" s="1" t="s">
        <v>19</v>
      </c>
      <c r="E2137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2137" s="1" t="s">
        <v>302</v>
      </c>
      <c r="G2137" s="1" t="s">
        <v>303</v>
      </c>
      <c r="H2137" s="1" t="s">
        <v>304</v>
      </c>
      <c r="I2137" s="1" t="s">
        <v>16</v>
      </c>
      <c r="J2137" s="1" t="s">
        <v>23</v>
      </c>
      <c r="K2137" s="1" t="s">
        <v>16</v>
      </c>
      <c r="L2137" s="1" t="s">
        <v>16</v>
      </c>
      <c r="M2137" s="1" t="s">
        <v>16</v>
      </c>
      <c r="N2137" s="1" t="s">
        <v>16</v>
      </c>
      <c r="O2137" s="1">
        <v>63.2</v>
      </c>
      <c r="P2137" s="1">
        <v>1.0</v>
      </c>
    </row>
    <row r="2138">
      <c r="A2138" s="1" t="s">
        <v>29</v>
      </c>
      <c r="B2138" s="1" t="s">
        <v>3548</v>
      </c>
      <c r="C2138" s="2" t="s">
        <v>3546</v>
      </c>
      <c r="D2138" s="1" t="s">
        <v>19</v>
      </c>
      <c r="E2138" s="3" t="str">
        <f>HYPERLINK("https://fyndiq.se/produkt/e6085c39be274bf8/", "2-Pack GOOGLE PIXEL 7 Skärmskydd - Härdat Glas 9H - Super kvalitet 3D")</f>
        <v>2-Pack GOOGLE PIXEL 7 Skärmskydd - Härdat Glas 9H - Super kvalitet 3D</v>
      </c>
      <c r="F2138" s="1" t="s">
        <v>675</v>
      </c>
      <c r="G2138" s="1" t="s">
        <v>676</v>
      </c>
      <c r="H2138" s="1" t="s">
        <v>677</v>
      </c>
      <c r="I2138" s="1" t="s">
        <v>16</v>
      </c>
      <c r="J2138" s="1" t="s">
        <v>23</v>
      </c>
      <c r="K2138" s="1" t="s">
        <v>16</v>
      </c>
      <c r="L2138" s="1" t="s">
        <v>16</v>
      </c>
      <c r="M2138" s="1" t="s">
        <v>16</v>
      </c>
      <c r="N2138" s="1" t="s">
        <v>16</v>
      </c>
      <c r="O2138" s="1">
        <v>63.2</v>
      </c>
      <c r="P2138" s="1">
        <v>1.0</v>
      </c>
    </row>
    <row r="2139">
      <c r="A2139" s="1" t="s">
        <v>29</v>
      </c>
      <c r="B2139" s="1" t="s">
        <v>3549</v>
      </c>
      <c r="C2139" s="2" t="s">
        <v>3546</v>
      </c>
      <c r="D2139" s="1" t="s">
        <v>19</v>
      </c>
      <c r="E2139" s="3" t="str">
        <f>HYPERLINK("https://fyndiq.se/produkt/dfe28e565d2e4c8d/", "2 Pack Samsung S21 FE - 9H Härdat Glass - Super Kvalitet 3D")</f>
        <v>2 Pack Samsung S21 FE - 9H Härdat Glass - Super Kvalitet 3D</v>
      </c>
      <c r="F2139" s="1" t="s">
        <v>276</v>
      </c>
      <c r="G2139" s="1" t="s">
        <v>277</v>
      </c>
      <c r="H2139" s="1" t="s">
        <v>278</v>
      </c>
      <c r="I2139" s="1" t="s">
        <v>16</v>
      </c>
      <c r="J2139" s="1" t="s">
        <v>23</v>
      </c>
      <c r="K2139" s="1" t="s">
        <v>16</v>
      </c>
      <c r="L2139" s="1" t="s">
        <v>16</v>
      </c>
      <c r="M2139" s="1" t="s">
        <v>16</v>
      </c>
      <c r="N2139" s="1" t="s">
        <v>16</v>
      </c>
      <c r="O2139" s="1">
        <v>63.2</v>
      </c>
      <c r="P2139" s="1">
        <v>1.0</v>
      </c>
    </row>
    <row r="2140">
      <c r="A2140" s="1" t="s">
        <v>29</v>
      </c>
      <c r="B2140" s="1" t="s">
        <v>3550</v>
      </c>
      <c r="C2140" s="2" t="s">
        <v>3546</v>
      </c>
      <c r="D2140" s="1" t="s">
        <v>19</v>
      </c>
      <c r="E2140" s="3" t="str">
        <f>HYPERLINK("https://fyndiq.se/produkt/acbd2f15758f4e1c/", "2-Pack Samsung A55 5G Skärmskydd i Härdat Glas")</f>
        <v>2-Pack Samsung A55 5G Skärmskydd i Härdat Glas</v>
      </c>
      <c r="F2140" s="1" t="s">
        <v>982</v>
      </c>
      <c r="G2140" s="1" t="s">
        <v>983</v>
      </c>
      <c r="H2140" s="1" t="s">
        <v>984</v>
      </c>
      <c r="I2140" s="1" t="s">
        <v>16</v>
      </c>
      <c r="J2140" s="1" t="s">
        <v>23</v>
      </c>
      <c r="K2140" s="1" t="s">
        <v>16</v>
      </c>
      <c r="L2140" s="1" t="s">
        <v>16</v>
      </c>
      <c r="M2140" s="1" t="s">
        <v>16</v>
      </c>
      <c r="N2140" s="1" t="s">
        <v>16</v>
      </c>
      <c r="O2140" s="1">
        <v>63.2</v>
      </c>
      <c r="P2140" s="1">
        <v>1.0</v>
      </c>
    </row>
    <row r="2141">
      <c r="A2141" s="1" t="s">
        <v>29</v>
      </c>
      <c r="B2141" s="1" t="s">
        <v>3551</v>
      </c>
      <c r="C2141" s="2" t="s">
        <v>3546</v>
      </c>
      <c r="D2141" s="1" t="s">
        <v>19</v>
      </c>
      <c r="E2141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2141" s="1" t="s">
        <v>1263</v>
      </c>
      <c r="G2141" s="1" t="s">
        <v>1264</v>
      </c>
      <c r="H2141" s="1" t="s">
        <v>1265</v>
      </c>
      <c r="I2141" s="1" t="s">
        <v>16</v>
      </c>
      <c r="J2141" s="1" t="s">
        <v>23</v>
      </c>
      <c r="K2141" s="1" t="s">
        <v>16</v>
      </c>
      <c r="L2141" s="1" t="s">
        <v>16</v>
      </c>
      <c r="M2141" s="1" t="s">
        <v>16</v>
      </c>
      <c r="N2141" s="1" t="s">
        <v>16</v>
      </c>
      <c r="O2141" s="1">
        <v>79.2</v>
      </c>
      <c r="P2141" s="1">
        <v>1.0</v>
      </c>
    </row>
    <row r="2142">
      <c r="A2142" s="1" t="s">
        <v>29</v>
      </c>
      <c r="B2142" s="1" t="s">
        <v>3552</v>
      </c>
      <c r="C2142" s="2" t="s">
        <v>3546</v>
      </c>
      <c r="D2142" s="1" t="s">
        <v>19</v>
      </c>
      <c r="E2142" s="3" t="str">
        <f>HYPERLINK("https://fyndiq.se/produkt/afde766cdafc45d4/", "2-Pack Samsung Galaxy Note 9 - Härdat Glas 9H - Super kvalitet")</f>
        <v>2-Pack Samsung Galaxy Note 9 - Härdat Glas 9H - Super kvalitet</v>
      </c>
      <c r="F2142" s="1" t="s">
        <v>3553</v>
      </c>
      <c r="G2142" s="1" t="s">
        <v>3554</v>
      </c>
      <c r="H2142" s="1" t="s">
        <v>3555</v>
      </c>
      <c r="I2142" s="1" t="s">
        <v>16</v>
      </c>
      <c r="J2142" s="1" t="s">
        <v>23</v>
      </c>
      <c r="K2142" s="1" t="s">
        <v>16</v>
      </c>
      <c r="L2142" s="1" t="s">
        <v>16</v>
      </c>
      <c r="M2142" s="1" t="s">
        <v>16</v>
      </c>
      <c r="N2142" s="1" t="s">
        <v>16</v>
      </c>
      <c r="O2142" s="1">
        <v>63.2</v>
      </c>
      <c r="P2142" s="1">
        <v>1.0</v>
      </c>
    </row>
    <row r="2143">
      <c r="A2143" s="1" t="s">
        <v>29</v>
      </c>
      <c r="B2143" s="1" t="s">
        <v>3556</v>
      </c>
      <c r="C2143" s="2" t="s">
        <v>3546</v>
      </c>
      <c r="D2143" s="1" t="s">
        <v>19</v>
      </c>
      <c r="E2143" s="3" t="str">
        <f>HYPERLINK("https://fyndiq.se/produkt/13e76851ca504320/", "2-Pack Samsung Galaxy S22 Ultra - Härdat glas 9H - Top kvalitet")</f>
        <v>2-Pack Samsung Galaxy S22 Ultra - Härdat glas 9H - Top kvalitet</v>
      </c>
      <c r="F2143" s="1" t="s">
        <v>140</v>
      </c>
      <c r="G2143" s="1" t="s">
        <v>141</v>
      </c>
      <c r="H2143" s="1" t="s">
        <v>142</v>
      </c>
      <c r="I2143" s="1" t="s">
        <v>16</v>
      </c>
      <c r="J2143" s="1" t="s">
        <v>23</v>
      </c>
      <c r="K2143" s="1" t="s">
        <v>16</v>
      </c>
      <c r="L2143" s="1" t="s">
        <v>16</v>
      </c>
      <c r="M2143" s="1" t="s">
        <v>16</v>
      </c>
      <c r="N2143" s="1" t="s">
        <v>16</v>
      </c>
      <c r="O2143" s="1">
        <v>63.2</v>
      </c>
      <c r="P2143" s="1">
        <v>1.0</v>
      </c>
    </row>
    <row r="2144">
      <c r="A2144" s="1" t="s">
        <v>29</v>
      </c>
      <c r="B2144" s="1" t="s">
        <v>3557</v>
      </c>
      <c r="C2144" s="2" t="s">
        <v>3546</v>
      </c>
      <c r="D2144" s="1" t="s">
        <v>19</v>
      </c>
      <c r="E2144" s="3" t="str">
        <f>HYPERLINK("https://fyndiq.se/produkt/d6dbb16e83504add/", "2 Pack Apple Watch 41mm -Härdat glas 9H – Super kvalitet 3D")</f>
        <v>2 Pack Apple Watch 41mm -Härdat glas 9H – Super kvalitet 3D</v>
      </c>
      <c r="F2144" s="1" t="s">
        <v>3163</v>
      </c>
      <c r="G2144" s="1" t="s">
        <v>3164</v>
      </c>
      <c r="H2144" s="1" t="s">
        <v>3165</v>
      </c>
      <c r="I2144" s="1" t="s">
        <v>16</v>
      </c>
      <c r="J2144" s="1" t="s">
        <v>23</v>
      </c>
      <c r="K2144" s="1" t="s">
        <v>16</v>
      </c>
      <c r="L2144" s="1" t="s">
        <v>16</v>
      </c>
      <c r="M2144" s="1" t="s">
        <v>16</v>
      </c>
      <c r="N2144" s="1" t="s">
        <v>16</v>
      </c>
      <c r="O2144" s="1">
        <v>63.2</v>
      </c>
      <c r="P2144" s="1">
        <v>1.0</v>
      </c>
    </row>
    <row r="2145">
      <c r="A2145" s="1" t="s">
        <v>29</v>
      </c>
      <c r="B2145" s="1" t="s">
        <v>3558</v>
      </c>
      <c r="C2145" s="2" t="s">
        <v>3546</v>
      </c>
      <c r="D2145" s="1" t="s">
        <v>19</v>
      </c>
      <c r="E214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2145" s="1" t="s">
        <v>709</v>
      </c>
      <c r="G2145" s="1" t="s">
        <v>710</v>
      </c>
      <c r="H2145" s="1" t="s">
        <v>711</v>
      </c>
      <c r="I2145" s="1" t="s">
        <v>16</v>
      </c>
      <c r="J2145" s="1" t="s">
        <v>23</v>
      </c>
      <c r="K2145" s="1" t="s">
        <v>16</v>
      </c>
      <c r="L2145" s="1" t="s">
        <v>16</v>
      </c>
      <c r="M2145" s="1" t="s">
        <v>16</v>
      </c>
      <c r="N2145" s="1" t="s">
        <v>16</v>
      </c>
      <c r="O2145" s="1">
        <v>63.2</v>
      </c>
      <c r="P2145" s="1">
        <v>1.0</v>
      </c>
    </row>
    <row r="2146">
      <c r="A2146" s="1" t="s">
        <v>29</v>
      </c>
      <c r="B2146" s="1" t="s">
        <v>3559</v>
      </c>
      <c r="C2146" s="2" t="s">
        <v>3546</v>
      </c>
      <c r="D2146" s="1" t="s">
        <v>19</v>
      </c>
      <c r="E2146" s="3" t="str">
        <f>HYPERLINK("https://fyndiq.se/produkt/97cbae7fc1944898/", "2-Pack SAMSUNG S24 Skärmskydd - Härdat Glas 9H - Super kvalitet 3D")</f>
        <v>2-Pack SAMSUNG S24 Skärmskydd - Härdat Glas 9H - Super kvalitet 3D</v>
      </c>
      <c r="F2146" s="1" t="s">
        <v>2695</v>
      </c>
      <c r="G2146" s="1" t="s">
        <v>2696</v>
      </c>
      <c r="H2146" s="1" t="s">
        <v>2697</v>
      </c>
      <c r="I2146" s="1" t="s">
        <v>16</v>
      </c>
      <c r="J2146" s="1" t="s">
        <v>23</v>
      </c>
      <c r="K2146" s="1" t="s">
        <v>16</v>
      </c>
      <c r="L2146" s="1" t="s">
        <v>16</v>
      </c>
      <c r="M2146" s="1" t="s">
        <v>16</v>
      </c>
      <c r="N2146" s="1" t="s">
        <v>16</v>
      </c>
      <c r="O2146" s="1">
        <v>71.2</v>
      </c>
      <c r="P2146" s="1">
        <v>1.0</v>
      </c>
    </row>
    <row r="2147">
      <c r="A2147" s="1" t="s">
        <v>29</v>
      </c>
      <c r="B2147" s="1" t="s">
        <v>3560</v>
      </c>
      <c r="C2147" s="2" t="s">
        <v>3546</v>
      </c>
      <c r="D2147" s="1" t="s">
        <v>19</v>
      </c>
      <c r="E2147" s="3" t="str">
        <f>HYPERLINK("https://fyndiq.se/produkt/66924f1ff238487e/", "2-Pack GOOGLE PIXEL 7A Skärmskydd - Härdat Glas 9H - Super kvalitet 3D")</f>
        <v>2-Pack GOOGLE PIXEL 7A Skärmskydd - Härdat Glas 9H - Super kvalitet 3D</v>
      </c>
      <c r="F2147" s="1" t="s">
        <v>315</v>
      </c>
      <c r="G2147" s="1" t="s">
        <v>316</v>
      </c>
      <c r="H2147" s="1" t="s">
        <v>317</v>
      </c>
      <c r="I2147" s="1" t="s">
        <v>16</v>
      </c>
      <c r="J2147" s="1" t="s">
        <v>23</v>
      </c>
      <c r="K2147" s="1" t="s">
        <v>16</v>
      </c>
      <c r="L2147" s="1" t="s">
        <v>16</v>
      </c>
      <c r="M2147" s="1" t="s">
        <v>16</v>
      </c>
      <c r="N2147" s="1" t="s">
        <v>16</v>
      </c>
      <c r="O2147" s="1">
        <v>63.2</v>
      </c>
      <c r="P2147" s="1">
        <v>1.0</v>
      </c>
    </row>
    <row r="2148">
      <c r="A2148" s="1" t="s">
        <v>29</v>
      </c>
      <c r="B2148" s="1" t="s">
        <v>3561</v>
      </c>
      <c r="C2148" s="2" t="s">
        <v>3546</v>
      </c>
      <c r="D2148" s="1" t="s">
        <v>19</v>
      </c>
      <c r="E214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2148" s="1" t="s">
        <v>722</v>
      </c>
      <c r="G2148" s="1" t="s">
        <v>723</v>
      </c>
      <c r="H2148" s="1" t="s">
        <v>724</v>
      </c>
      <c r="I2148" s="1" t="s">
        <v>16</v>
      </c>
      <c r="J2148" s="1" t="s">
        <v>23</v>
      </c>
      <c r="K2148" s="1" t="s">
        <v>16</v>
      </c>
      <c r="L2148" s="1" t="s">
        <v>16</v>
      </c>
      <c r="M2148" s="1" t="s">
        <v>16</v>
      </c>
      <c r="N2148" s="1" t="s">
        <v>16</v>
      </c>
      <c r="O2148" s="1">
        <v>79.2</v>
      </c>
      <c r="P2148" s="1">
        <v>1.0</v>
      </c>
    </row>
    <row r="2149">
      <c r="A2149" s="1" t="s">
        <v>29</v>
      </c>
      <c r="B2149" s="1" t="s">
        <v>3562</v>
      </c>
      <c r="C2149" s="2" t="s">
        <v>3546</v>
      </c>
      <c r="D2149" s="1" t="s">
        <v>19</v>
      </c>
      <c r="E2149" s="3" t="str">
        <f>HYPERLINK("https://fyndiq.se/produkt/6743099300ae4229/", "2-Pack SAMSUNG S24 Skärmskydd - Härdat Glas 9H - Super kvalitet 3D")</f>
        <v>2-Pack SAMSUNG S24 Skärmskydd - Härdat Glas 9H - Super kvalitet 3D</v>
      </c>
      <c r="F2149" s="1" t="s">
        <v>3563</v>
      </c>
      <c r="G2149" s="1" t="s">
        <v>3564</v>
      </c>
      <c r="H2149" s="1" t="s">
        <v>3565</v>
      </c>
      <c r="I2149" s="1" t="s">
        <v>16</v>
      </c>
      <c r="J2149" s="1" t="s">
        <v>23</v>
      </c>
      <c r="K2149" s="1" t="s">
        <v>16</v>
      </c>
      <c r="L2149" s="1" t="s">
        <v>16</v>
      </c>
      <c r="M2149" s="1" t="s">
        <v>16</v>
      </c>
      <c r="N2149" s="1" t="s">
        <v>16</v>
      </c>
      <c r="O2149" s="1">
        <v>71.2</v>
      </c>
      <c r="P2149" s="1">
        <v>1.0</v>
      </c>
    </row>
    <row r="2150">
      <c r="A2150" s="1" t="s">
        <v>29</v>
      </c>
      <c r="B2150" s="1" t="s">
        <v>3566</v>
      </c>
      <c r="C2150" s="2" t="s">
        <v>3546</v>
      </c>
      <c r="D2150" s="1" t="s">
        <v>19</v>
      </c>
      <c r="E2150" s="3" t="str">
        <f>HYPERLINK("https://fyndiq.se/produkt/f7b16236096d401a/", "2-Pack Google Pixel 7A - Härdat glas 9H - Super kvalitet 3D Skärmskydd")</f>
        <v>2-Pack Google Pixel 7A - Härdat glas 9H - Super kvalitet 3D Skärmskydd</v>
      </c>
      <c r="F2150" s="1" t="s">
        <v>852</v>
      </c>
      <c r="G2150" s="1" t="s">
        <v>853</v>
      </c>
      <c r="H2150" s="1" t="s">
        <v>854</v>
      </c>
      <c r="I2150" s="1" t="s">
        <v>16</v>
      </c>
      <c r="J2150" s="1" t="s">
        <v>23</v>
      </c>
      <c r="K2150" s="1" t="s">
        <v>16</v>
      </c>
      <c r="L2150" s="1" t="s">
        <v>16</v>
      </c>
      <c r="M2150" s="1" t="s">
        <v>16</v>
      </c>
      <c r="N2150" s="1" t="s">
        <v>16</v>
      </c>
      <c r="O2150" s="1">
        <v>63.2</v>
      </c>
      <c r="P2150" s="1">
        <v>1.0</v>
      </c>
    </row>
    <row r="2151">
      <c r="A2151" s="1" t="s">
        <v>29</v>
      </c>
      <c r="B2151" s="1" t="s">
        <v>3567</v>
      </c>
      <c r="C2151" s="2" t="s">
        <v>3546</v>
      </c>
      <c r="D2151" s="1" t="s">
        <v>19</v>
      </c>
      <c r="E2151" s="3" t="str">
        <f>HYPERLINK("https://fyndiq.se/produkt/860b7dade19d4d2f/", "2-Pack XIAOMI REDMI A3 Skärmskydd - Härdat Glas 9H - Super kvalitet 3D")</f>
        <v>2-Pack XIAOMI REDMI A3 Skärmskydd - Härdat Glas 9H - Super kvalitet 3D</v>
      </c>
      <c r="F2151" s="1" t="s">
        <v>200</v>
      </c>
      <c r="G2151" s="1" t="s">
        <v>201</v>
      </c>
      <c r="H2151" s="1" t="s">
        <v>202</v>
      </c>
      <c r="I2151" s="1" t="s">
        <v>16</v>
      </c>
      <c r="J2151" s="1" t="s">
        <v>23</v>
      </c>
      <c r="K2151" s="1" t="s">
        <v>16</v>
      </c>
      <c r="L2151" s="1" t="s">
        <v>16</v>
      </c>
      <c r="M2151" s="1" t="s">
        <v>16</v>
      </c>
      <c r="N2151" s="1" t="s">
        <v>16</v>
      </c>
      <c r="O2151" s="1">
        <v>63.2</v>
      </c>
      <c r="P2151" s="1">
        <v>1.0</v>
      </c>
    </row>
    <row r="2152">
      <c r="A2152" s="1" t="s">
        <v>29</v>
      </c>
      <c r="B2152" s="1" t="s">
        <v>3568</v>
      </c>
      <c r="C2152" s="2" t="s">
        <v>3546</v>
      </c>
      <c r="D2152" s="1" t="s">
        <v>19</v>
      </c>
      <c r="E2152" s="3" t="str">
        <f>HYPERLINK("https://fyndiq.se/produkt/f2c164e932234570/", "2-Pack HUAWEI P30 PRO Skärmskydd - Härdat Glas 9H - Super kvalitet 3D")</f>
        <v>2-Pack HUAWEI P30 PRO Skärmskydd - Härdat Glas 9H - Super kvalitet 3D</v>
      </c>
      <c r="F2152" s="1" t="s">
        <v>267</v>
      </c>
      <c r="G2152" s="1" t="s">
        <v>268</v>
      </c>
      <c r="H2152" s="1" t="s">
        <v>269</v>
      </c>
      <c r="I2152" s="1" t="s">
        <v>16</v>
      </c>
      <c r="J2152" s="1" t="s">
        <v>23</v>
      </c>
      <c r="K2152" s="1" t="s">
        <v>16</v>
      </c>
      <c r="L2152" s="1" t="s">
        <v>16</v>
      </c>
      <c r="M2152" s="1" t="s">
        <v>16</v>
      </c>
      <c r="N2152" s="1" t="s">
        <v>16</v>
      </c>
      <c r="O2152" s="1">
        <v>63.2</v>
      </c>
      <c r="P2152" s="1">
        <v>1.0</v>
      </c>
    </row>
    <row r="2153">
      <c r="A2153" s="1" t="s">
        <v>29</v>
      </c>
      <c r="B2153" s="1" t="s">
        <v>3569</v>
      </c>
      <c r="C2153" s="2" t="s">
        <v>3546</v>
      </c>
      <c r="D2153" s="1" t="s">
        <v>19</v>
      </c>
      <c r="E215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153" s="1" t="s">
        <v>128</v>
      </c>
      <c r="G2153" s="1" t="s">
        <v>129</v>
      </c>
      <c r="H2153" s="1" t="s">
        <v>130</v>
      </c>
      <c r="I2153" s="1" t="s">
        <v>16</v>
      </c>
      <c r="J2153" s="1" t="s">
        <v>23</v>
      </c>
      <c r="K2153" s="1" t="s">
        <v>16</v>
      </c>
      <c r="L2153" s="1" t="s">
        <v>16</v>
      </c>
      <c r="M2153" s="1" t="s">
        <v>16</v>
      </c>
      <c r="N2153" s="1" t="s">
        <v>16</v>
      </c>
      <c r="O2153" s="1">
        <v>95.2</v>
      </c>
      <c r="P2153" s="1">
        <v>1.0</v>
      </c>
    </row>
    <row r="2154">
      <c r="A2154" s="1" t="s">
        <v>29</v>
      </c>
      <c r="B2154" s="1" t="s">
        <v>3570</v>
      </c>
      <c r="C2154" s="2" t="s">
        <v>3546</v>
      </c>
      <c r="D2154" s="1" t="s">
        <v>19</v>
      </c>
      <c r="E2154" s="3" t="str">
        <f>HYPERLINK("https://fyndiq.se/produkt/13e76851ca504320/", "2-Pack Samsung Galaxy S22 Ultra - Härdat glas 9H - Top kvalitet")</f>
        <v>2-Pack Samsung Galaxy S22 Ultra - Härdat glas 9H - Top kvalitet</v>
      </c>
      <c r="F2154" s="1" t="s">
        <v>140</v>
      </c>
      <c r="G2154" s="1" t="s">
        <v>141</v>
      </c>
      <c r="H2154" s="1" t="s">
        <v>142</v>
      </c>
      <c r="I2154" s="1" t="s">
        <v>16</v>
      </c>
      <c r="J2154" s="1" t="s">
        <v>23</v>
      </c>
      <c r="K2154" s="1" t="s">
        <v>16</v>
      </c>
      <c r="L2154" s="1" t="s">
        <v>16</v>
      </c>
      <c r="M2154" s="1" t="s">
        <v>16</v>
      </c>
      <c r="N2154" s="1" t="s">
        <v>16</v>
      </c>
      <c r="O2154" s="1">
        <v>63.2</v>
      </c>
      <c r="P2154" s="1">
        <v>1.0</v>
      </c>
    </row>
    <row r="2155">
      <c r="A2155" s="1" t="s">
        <v>29</v>
      </c>
      <c r="B2155" s="1" t="s">
        <v>3571</v>
      </c>
      <c r="C2155" s="2" t="s">
        <v>3546</v>
      </c>
      <c r="D2155" s="1" t="s">
        <v>19</v>
      </c>
      <c r="E2155" s="3" t="str">
        <f>HYPERLINK("https://fyndiq.se/produkt/dfe28e565d2e4c8d/", "2 Pack Samsung S21 FE - 9H Härdat Glass - Super Kvalitet 3D")</f>
        <v>2 Pack Samsung S21 FE - 9H Härdat Glass - Super Kvalitet 3D</v>
      </c>
      <c r="F2155" s="1" t="s">
        <v>276</v>
      </c>
      <c r="G2155" s="1" t="s">
        <v>277</v>
      </c>
      <c r="H2155" s="1" t="s">
        <v>278</v>
      </c>
      <c r="I2155" s="1" t="s">
        <v>16</v>
      </c>
      <c r="J2155" s="1" t="s">
        <v>23</v>
      </c>
      <c r="K2155" s="1" t="s">
        <v>16</v>
      </c>
      <c r="L2155" s="1" t="s">
        <v>16</v>
      </c>
      <c r="M2155" s="1" t="s">
        <v>16</v>
      </c>
      <c r="N2155" s="1" t="s">
        <v>16</v>
      </c>
      <c r="O2155" s="1">
        <v>63.2</v>
      </c>
      <c r="P2155" s="1">
        <v>1.0</v>
      </c>
    </row>
    <row r="2156">
      <c r="A2156" s="1" t="s">
        <v>29</v>
      </c>
      <c r="B2156" s="1" t="s">
        <v>3572</v>
      </c>
      <c r="C2156" s="2" t="s">
        <v>3546</v>
      </c>
      <c r="D2156" s="1" t="s">
        <v>19</v>
      </c>
      <c r="E2156" s="3" t="str">
        <f>HYPERLINK("https://fyndiq.se/produkt/66924f1ff238487e/", "2-Pack GOOGLE PIXEL 7A Skärmskydd - Härdat Glas 9H - Super kvalitet 3D")</f>
        <v>2-Pack GOOGLE PIXEL 7A Skärmskydd - Härdat Glas 9H - Super kvalitet 3D</v>
      </c>
      <c r="F2156" s="1" t="s">
        <v>315</v>
      </c>
      <c r="G2156" s="1" t="s">
        <v>316</v>
      </c>
      <c r="H2156" s="1" t="s">
        <v>317</v>
      </c>
      <c r="I2156" s="1" t="s">
        <v>16</v>
      </c>
      <c r="J2156" s="1" t="s">
        <v>23</v>
      </c>
      <c r="K2156" s="1" t="s">
        <v>16</v>
      </c>
      <c r="L2156" s="1" t="s">
        <v>16</v>
      </c>
      <c r="M2156" s="1" t="s">
        <v>16</v>
      </c>
      <c r="N2156" s="1" t="s">
        <v>16</v>
      </c>
      <c r="O2156" s="1">
        <v>63.2</v>
      </c>
      <c r="P2156" s="1">
        <v>1.0</v>
      </c>
    </row>
    <row r="2157">
      <c r="A2157" s="1" t="s">
        <v>29</v>
      </c>
      <c r="B2157" s="1" t="s">
        <v>3573</v>
      </c>
      <c r="C2157" s="2" t="s">
        <v>3546</v>
      </c>
      <c r="D2157" s="1" t="s">
        <v>19</v>
      </c>
      <c r="E2157" s="3" t="str">
        <f>HYPERLINK("https://fyndiq.se/produkt/9e488e35f28b4b0b/", "2-Pack GOOGLE PIXEL 6A Skärmskydd - Härdat Glas 9H - Super kvalitet 3D")</f>
        <v>2-Pack GOOGLE PIXEL 6A Skärmskydd - Härdat Glas 9H - Super kvalitet 3D</v>
      </c>
      <c r="F2157" s="1" t="s">
        <v>196</v>
      </c>
      <c r="G2157" s="1" t="s">
        <v>197</v>
      </c>
      <c r="H2157" s="1" t="s">
        <v>198</v>
      </c>
      <c r="I2157" s="1" t="s">
        <v>16</v>
      </c>
      <c r="J2157" s="1" t="s">
        <v>23</v>
      </c>
      <c r="K2157" s="1" t="s">
        <v>16</v>
      </c>
      <c r="L2157" s="1" t="s">
        <v>16</v>
      </c>
      <c r="M2157" s="1" t="s">
        <v>16</v>
      </c>
      <c r="N2157" s="1" t="s">
        <v>16</v>
      </c>
      <c r="O2157" s="1">
        <v>63.2</v>
      </c>
      <c r="P2157" s="1">
        <v>1.0</v>
      </c>
    </row>
    <row r="2158">
      <c r="A2158" s="1" t="s">
        <v>29</v>
      </c>
      <c r="B2158" s="1" t="s">
        <v>3574</v>
      </c>
      <c r="C2158" s="2" t="s">
        <v>3546</v>
      </c>
      <c r="D2158" s="1" t="s">
        <v>19</v>
      </c>
      <c r="E2158" s="3" t="str">
        <f>HYPERLINK("https://fyndiq.se/produkt/44f3cfd52e0f4e86/", "Apple Watch 45mm – Härdat glas 9H – Super kvalitet 3D Skärmskydd")</f>
        <v>Apple Watch 45mm – Härdat glas 9H – Super kvalitet 3D Skärmskydd</v>
      </c>
      <c r="F2158" s="1" t="s">
        <v>568</v>
      </c>
      <c r="G2158" s="1" t="s">
        <v>569</v>
      </c>
      <c r="H2158" s="1" t="s">
        <v>570</v>
      </c>
      <c r="I2158" s="1" t="s">
        <v>16</v>
      </c>
      <c r="J2158" s="1" t="s">
        <v>23</v>
      </c>
      <c r="K2158" s="1" t="s">
        <v>16</v>
      </c>
      <c r="L2158" s="1" t="s">
        <v>16</v>
      </c>
      <c r="M2158" s="1" t="s">
        <v>16</v>
      </c>
      <c r="N2158" s="1" t="s">
        <v>16</v>
      </c>
      <c r="O2158" s="1">
        <v>47.2</v>
      </c>
      <c r="P2158" s="1">
        <v>1.0</v>
      </c>
    </row>
    <row r="2159">
      <c r="A2159" s="1" t="s">
        <v>29</v>
      </c>
      <c r="B2159" s="1" t="s">
        <v>3575</v>
      </c>
      <c r="C2159" s="2" t="s">
        <v>3546</v>
      </c>
      <c r="D2159" s="1" t="s">
        <v>19</v>
      </c>
      <c r="E2159" s="3" t="str">
        <f>HYPERLINK("https://fyndiq.se/produkt/56c72c0ba5f749b5/", "2-Pack SAMSUNG S24 Skärmskydd - Härdat Glas 9H - Super kvalitet 3D")</f>
        <v>2-Pack SAMSUNG S24 Skärmskydd - Härdat Glas 9H - Super kvalitet 3D</v>
      </c>
      <c r="F2159" s="1" t="s">
        <v>263</v>
      </c>
      <c r="G2159" s="1" t="s">
        <v>264</v>
      </c>
      <c r="H2159" s="1" t="s">
        <v>265</v>
      </c>
      <c r="I2159" s="1" t="s">
        <v>16</v>
      </c>
      <c r="J2159" s="1" t="s">
        <v>23</v>
      </c>
      <c r="K2159" s="1" t="s">
        <v>16</v>
      </c>
      <c r="L2159" s="1" t="s">
        <v>16</v>
      </c>
      <c r="M2159" s="1" t="s">
        <v>16</v>
      </c>
      <c r="N2159" s="1" t="s">
        <v>16</v>
      </c>
      <c r="O2159" s="1">
        <v>71.2</v>
      </c>
      <c r="P2159" s="1">
        <v>1.0</v>
      </c>
    </row>
    <row r="2160">
      <c r="A2160" s="1" t="s">
        <v>29</v>
      </c>
      <c r="B2160" s="1" t="s">
        <v>3576</v>
      </c>
      <c r="C2160" s="2" t="s">
        <v>3546</v>
      </c>
      <c r="D2160" s="1" t="s">
        <v>19</v>
      </c>
      <c r="E2160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2160" s="1" t="s">
        <v>3577</v>
      </c>
      <c r="G2160" s="1" t="s">
        <v>3578</v>
      </c>
      <c r="H2160" s="1" t="s">
        <v>3579</v>
      </c>
      <c r="I2160" s="1" t="s">
        <v>16</v>
      </c>
      <c r="J2160" s="1" t="s">
        <v>23</v>
      </c>
      <c r="K2160" s="1" t="s">
        <v>16</v>
      </c>
      <c r="L2160" s="1" t="s">
        <v>16</v>
      </c>
      <c r="M2160" s="1" t="s">
        <v>16</v>
      </c>
      <c r="N2160" s="1" t="s">
        <v>16</v>
      </c>
      <c r="O2160" s="1">
        <v>63.2</v>
      </c>
      <c r="P2160" s="1">
        <v>1.0</v>
      </c>
    </row>
    <row r="2161">
      <c r="A2161" s="1" t="s">
        <v>29</v>
      </c>
      <c r="B2161" s="1" t="s">
        <v>3580</v>
      </c>
      <c r="C2161" s="2" t="s">
        <v>3546</v>
      </c>
      <c r="D2161" s="1" t="s">
        <v>19</v>
      </c>
      <c r="E2161" s="3" t="str">
        <f>HYPERLINK("https://fyndiq.se/produkt/e6085c39be274bf8/", "2-Pack GOOGLE PIXEL 7 Skärmskydd - Härdat Glas 9H - Super kvalitet 3D")</f>
        <v>2-Pack GOOGLE PIXEL 7 Skärmskydd - Härdat Glas 9H - Super kvalitet 3D</v>
      </c>
      <c r="F2161" s="1" t="s">
        <v>675</v>
      </c>
      <c r="G2161" s="1" t="s">
        <v>676</v>
      </c>
      <c r="H2161" s="1" t="s">
        <v>677</v>
      </c>
      <c r="I2161" s="1" t="s">
        <v>1230</v>
      </c>
      <c r="J2161" s="1" t="s">
        <v>23</v>
      </c>
      <c r="K2161" s="1" t="s">
        <v>16</v>
      </c>
      <c r="L2161" s="1" t="s">
        <v>16</v>
      </c>
      <c r="M2161" s="1" t="s">
        <v>16</v>
      </c>
      <c r="N2161" s="1" t="s">
        <v>16</v>
      </c>
      <c r="O2161" s="1">
        <v>63.2</v>
      </c>
      <c r="P2161" s="1">
        <v>1.0</v>
      </c>
    </row>
    <row r="2162">
      <c r="A2162" s="1" t="s">
        <v>29</v>
      </c>
      <c r="B2162" s="1" t="s">
        <v>3581</v>
      </c>
      <c r="C2162" s="2" t="s">
        <v>3546</v>
      </c>
      <c r="D2162" s="1" t="s">
        <v>19</v>
      </c>
      <c r="E2162" s="3" t="str">
        <f>HYPERLINK("https://fyndiq.se/produkt/c8cebab9948b43c1/", "2-Pack Apple Watch 40mm – Härdat glas 9H – Super kvalitet 3D")</f>
        <v>2-Pack Apple Watch 40mm – Härdat glas 9H – Super kvalitet 3D</v>
      </c>
      <c r="F2162" s="1" t="s">
        <v>357</v>
      </c>
      <c r="G2162" s="1" t="s">
        <v>358</v>
      </c>
      <c r="H2162" s="1" t="s">
        <v>359</v>
      </c>
      <c r="I2162" s="1" t="s">
        <v>16</v>
      </c>
      <c r="J2162" s="1" t="s">
        <v>23</v>
      </c>
      <c r="K2162" s="1" t="s">
        <v>16</v>
      </c>
      <c r="L2162" s="1" t="s">
        <v>16</v>
      </c>
      <c r="M2162" s="1" t="s">
        <v>16</v>
      </c>
      <c r="N2162" s="1" t="s">
        <v>16</v>
      </c>
      <c r="O2162" s="1">
        <v>55.2</v>
      </c>
      <c r="P2162" s="1">
        <v>1.0</v>
      </c>
    </row>
    <row r="2163">
      <c r="A2163" s="1" t="s">
        <v>29</v>
      </c>
      <c r="B2163" s="1" t="s">
        <v>3582</v>
      </c>
      <c r="C2163" s="2" t="s">
        <v>3546</v>
      </c>
      <c r="D2163" s="1" t="s">
        <v>19</v>
      </c>
      <c r="E2163" s="3" t="str">
        <f>HYPERLINK("https://fyndiq.se/produkt/13e76851ca504320/", "2-Pack Samsung Galaxy S22 Ultra - Härdat glas 9H - Top kvalitet")</f>
        <v>2-Pack Samsung Galaxy S22 Ultra - Härdat glas 9H - Top kvalitet</v>
      </c>
      <c r="F2163" s="1" t="s">
        <v>140</v>
      </c>
      <c r="G2163" s="1" t="s">
        <v>141</v>
      </c>
      <c r="H2163" s="1" t="s">
        <v>142</v>
      </c>
      <c r="I2163" s="1" t="s">
        <v>16</v>
      </c>
      <c r="J2163" s="1" t="s">
        <v>23</v>
      </c>
      <c r="K2163" s="1" t="s">
        <v>16</v>
      </c>
      <c r="L2163" s="1" t="s">
        <v>16</v>
      </c>
      <c r="M2163" s="1" t="s">
        <v>16</v>
      </c>
      <c r="N2163" s="1" t="s">
        <v>16</v>
      </c>
      <c r="O2163" s="1">
        <v>63.2</v>
      </c>
      <c r="P2163" s="1">
        <v>1.0</v>
      </c>
    </row>
    <row r="2164">
      <c r="A2164" s="1" t="s">
        <v>29</v>
      </c>
      <c r="B2164" s="1" t="s">
        <v>3583</v>
      </c>
      <c r="C2164" s="2" t="s">
        <v>3546</v>
      </c>
      <c r="D2164" s="1" t="s">
        <v>19</v>
      </c>
      <c r="E2164" s="3" t="str">
        <f>HYPERLINK("https://fyndiq.se/produkt/62cff579146b4e25/", "2 Pack Samsung Galaxy A32 5G - Härdat glas 9H - Super kvalitet")</f>
        <v>2 Pack Samsung Galaxy A32 5G - Härdat glas 9H - Super kvalitet</v>
      </c>
      <c r="F2164" s="1" t="s">
        <v>2081</v>
      </c>
      <c r="G2164" s="1" t="s">
        <v>2082</v>
      </c>
      <c r="H2164" s="1" t="s">
        <v>2083</v>
      </c>
      <c r="I2164" s="1" t="s">
        <v>16</v>
      </c>
      <c r="J2164" s="1" t="s">
        <v>23</v>
      </c>
      <c r="K2164" s="1" t="s">
        <v>16</v>
      </c>
      <c r="L2164" s="1" t="s">
        <v>16</v>
      </c>
      <c r="M2164" s="1" t="s">
        <v>16</v>
      </c>
      <c r="N2164" s="1" t="s">
        <v>16</v>
      </c>
      <c r="O2164" s="1">
        <v>63.2</v>
      </c>
      <c r="P2164" s="1">
        <v>1.0</v>
      </c>
    </row>
    <row r="2165">
      <c r="A2165" s="1" t="s">
        <v>29</v>
      </c>
      <c r="B2165" s="1" t="s">
        <v>3584</v>
      </c>
      <c r="C2165" s="2" t="s">
        <v>3546</v>
      </c>
      <c r="D2165" s="1" t="s">
        <v>19</v>
      </c>
      <c r="E2165" s="3" t="str">
        <f>HYPERLINK("https://fyndiq.se/produkt/db4311b8bfdf46de/", "2-Pack Samsung A33 Skärmskydd - Härdat Glas 9H - Super kvalitet 3D")</f>
        <v>2-Pack Samsung A33 Skärmskydd - Härdat Glas 9H - Super kvalitet 3D</v>
      </c>
      <c r="F2165" s="1" t="s">
        <v>3277</v>
      </c>
      <c r="G2165" s="1" t="s">
        <v>3278</v>
      </c>
      <c r="H2165" s="1" t="s">
        <v>3279</v>
      </c>
      <c r="I2165" s="1" t="s">
        <v>16</v>
      </c>
      <c r="J2165" s="1" t="s">
        <v>23</v>
      </c>
      <c r="K2165" s="1" t="s">
        <v>16</v>
      </c>
      <c r="L2165" s="1" t="s">
        <v>16</v>
      </c>
      <c r="M2165" s="1" t="s">
        <v>16</v>
      </c>
      <c r="N2165" s="1" t="s">
        <v>16</v>
      </c>
      <c r="O2165" s="1">
        <v>63.2</v>
      </c>
      <c r="P2165" s="1">
        <v>1.0</v>
      </c>
    </row>
    <row r="2166">
      <c r="A2166" s="1" t="s">
        <v>29</v>
      </c>
      <c r="B2166" s="1" t="s">
        <v>3585</v>
      </c>
      <c r="C2166" s="2" t="s">
        <v>3546</v>
      </c>
      <c r="D2166" s="1" t="s">
        <v>19</v>
      </c>
      <c r="E216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166" s="1" t="s">
        <v>103</v>
      </c>
      <c r="G2166" s="1" t="s">
        <v>104</v>
      </c>
      <c r="H2166" s="1" t="s">
        <v>105</v>
      </c>
      <c r="I2166" s="1" t="s">
        <v>16</v>
      </c>
      <c r="J2166" s="1" t="s">
        <v>23</v>
      </c>
      <c r="K2166" s="1" t="s">
        <v>16</v>
      </c>
      <c r="L2166" s="1" t="s">
        <v>16</v>
      </c>
      <c r="M2166" s="1" t="s">
        <v>16</v>
      </c>
      <c r="N2166" s="1" t="s">
        <v>16</v>
      </c>
      <c r="O2166" s="1">
        <v>63.2</v>
      </c>
      <c r="P2166" s="1">
        <v>1.0</v>
      </c>
    </row>
    <row r="2167">
      <c r="A2167" s="1" t="s">
        <v>29</v>
      </c>
      <c r="B2167" s="1" t="s">
        <v>3586</v>
      </c>
      <c r="C2167" s="2" t="s">
        <v>3546</v>
      </c>
      <c r="D2167" s="1" t="s">
        <v>19</v>
      </c>
      <c r="E2167" s="3" t="str">
        <f>HYPERLINK("https://fyndiq.se/produkt/f29c4bc6174d415b/", "2 Pack Samsung Galaxy S8 - Härdat glas 9H - Super kvalitet 3D")</f>
        <v>2 Pack Samsung Galaxy S8 - Härdat glas 9H - Super kvalitet 3D</v>
      </c>
      <c r="F2167" s="1" t="s">
        <v>1789</v>
      </c>
      <c r="G2167" s="1" t="s">
        <v>1790</v>
      </c>
      <c r="H2167" s="1" t="s">
        <v>1791</v>
      </c>
      <c r="I2167" s="1" t="s">
        <v>16</v>
      </c>
      <c r="J2167" s="1" t="s">
        <v>23</v>
      </c>
      <c r="K2167" s="1" t="s">
        <v>16</v>
      </c>
      <c r="L2167" s="1" t="s">
        <v>16</v>
      </c>
      <c r="M2167" s="1" t="s">
        <v>16</v>
      </c>
      <c r="N2167" s="1" t="s">
        <v>16</v>
      </c>
      <c r="O2167" s="1">
        <v>63.2</v>
      </c>
      <c r="P2167" s="1">
        <v>1.0</v>
      </c>
    </row>
    <row r="2168">
      <c r="A2168" s="1" t="s">
        <v>29</v>
      </c>
      <c r="B2168" s="1" t="s">
        <v>3587</v>
      </c>
      <c r="C2168" s="2" t="s">
        <v>3546</v>
      </c>
      <c r="D2168" s="1" t="s">
        <v>19</v>
      </c>
      <c r="E2168" s="3" t="str">
        <f>HYPERLINK("https://fyndiq.se/produkt/acbd2f15758f4e1c/", "2-Pack Samsung A55 5G Skärmskydd i Härdat Glas")</f>
        <v>2-Pack Samsung A55 5G Skärmskydd i Härdat Glas</v>
      </c>
      <c r="F2168" s="1" t="s">
        <v>982</v>
      </c>
      <c r="G2168" s="1" t="s">
        <v>983</v>
      </c>
      <c r="H2168" s="1" t="s">
        <v>984</v>
      </c>
      <c r="I2168" s="1" t="s">
        <v>16</v>
      </c>
      <c r="J2168" s="1" t="s">
        <v>23</v>
      </c>
      <c r="K2168" s="1" t="s">
        <v>16</v>
      </c>
      <c r="L2168" s="1" t="s">
        <v>16</v>
      </c>
      <c r="M2168" s="1" t="s">
        <v>16</v>
      </c>
      <c r="N2168" s="1" t="s">
        <v>16</v>
      </c>
      <c r="O2168" s="1">
        <v>63.2</v>
      </c>
      <c r="P2168" s="1">
        <v>1.0</v>
      </c>
    </row>
    <row r="2169">
      <c r="A2169" s="1" t="s">
        <v>29</v>
      </c>
      <c r="B2169" s="1" t="s">
        <v>3588</v>
      </c>
      <c r="C2169" s="2" t="s">
        <v>3546</v>
      </c>
      <c r="D2169" s="1" t="s">
        <v>19</v>
      </c>
      <c r="E2169" s="3" t="str">
        <f>HYPERLINK("https://fyndiq.se/produkt/860b7dade19d4d2f/", "2-Pack XIAOMI REDMI A3 Skärmskydd - Härdat Glas 9H - Super kvalitet 3D")</f>
        <v>2-Pack XIAOMI REDMI A3 Skärmskydd - Härdat Glas 9H - Super kvalitet 3D</v>
      </c>
      <c r="F2169" s="1" t="s">
        <v>200</v>
      </c>
      <c r="G2169" s="1" t="s">
        <v>201</v>
      </c>
      <c r="H2169" s="1" t="s">
        <v>202</v>
      </c>
      <c r="I2169" s="1" t="s">
        <v>16</v>
      </c>
      <c r="J2169" s="1" t="s">
        <v>23</v>
      </c>
      <c r="K2169" s="1" t="s">
        <v>16</v>
      </c>
      <c r="L2169" s="1" t="s">
        <v>16</v>
      </c>
      <c r="M2169" s="1" t="s">
        <v>16</v>
      </c>
      <c r="N2169" s="1" t="s">
        <v>16</v>
      </c>
      <c r="O2169" s="1">
        <v>63.2</v>
      </c>
      <c r="P2169" s="1">
        <v>1.0</v>
      </c>
    </row>
    <row r="2170">
      <c r="A2170" s="1" t="s">
        <v>29</v>
      </c>
      <c r="B2170" s="1" t="s">
        <v>3589</v>
      </c>
      <c r="C2170" s="2" t="s">
        <v>3546</v>
      </c>
      <c r="D2170" s="1" t="s">
        <v>19</v>
      </c>
      <c r="E2170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2170" s="1" t="s">
        <v>1377</v>
      </c>
      <c r="G2170" s="1" t="s">
        <v>1378</v>
      </c>
      <c r="H2170" s="1" t="s">
        <v>1379</v>
      </c>
      <c r="I2170" s="1" t="s">
        <v>1311</v>
      </c>
      <c r="J2170" s="1" t="s">
        <v>9</v>
      </c>
      <c r="K2170" s="2" t="s">
        <v>1865</v>
      </c>
      <c r="L2170" s="1" t="s">
        <v>2650</v>
      </c>
      <c r="M2170" s="1" t="s">
        <v>16</v>
      </c>
      <c r="N2170" s="1" t="s">
        <v>16</v>
      </c>
      <c r="O2170" s="1">
        <v>71.2</v>
      </c>
      <c r="P2170" s="1">
        <v>1.0</v>
      </c>
    </row>
    <row r="2171">
      <c r="A2171" s="1" t="s">
        <v>29</v>
      </c>
      <c r="B2171" s="1" t="s">
        <v>3590</v>
      </c>
      <c r="C2171" s="2" t="s">
        <v>3546</v>
      </c>
      <c r="D2171" s="1" t="s">
        <v>19</v>
      </c>
      <c r="E2171" s="3" t="str">
        <f>HYPERLINK("https://fyndiq.se/produkt/925ae49423884615/", "2-Pack Samsung S22 Ultra Skärmskydd &amp; 1-Pack linsskydd -9H GLAS")</f>
        <v>2-Pack Samsung S22 Ultra Skärmskydd &amp; 1-Pack linsskydd -9H GLAS</v>
      </c>
      <c r="F2171" s="1" t="s">
        <v>335</v>
      </c>
      <c r="G2171" s="1" t="s">
        <v>336</v>
      </c>
      <c r="H2171" s="1" t="s">
        <v>337</v>
      </c>
      <c r="I2171" s="1" t="s">
        <v>16</v>
      </c>
      <c r="J2171" s="1" t="s">
        <v>23</v>
      </c>
      <c r="K2171" s="1" t="s">
        <v>16</v>
      </c>
      <c r="L2171" s="1" t="s">
        <v>16</v>
      </c>
      <c r="M2171" s="1" t="s">
        <v>16</v>
      </c>
      <c r="N2171" s="1" t="s">
        <v>16</v>
      </c>
      <c r="O2171" s="1">
        <v>71.2</v>
      </c>
      <c r="P2171" s="1">
        <v>1.0</v>
      </c>
    </row>
    <row r="2172">
      <c r="A2172" s="1" t="s">
        <v>29</v>
      </c>
      <c r="B2172" s="1" t="s">
        <v>3591</v>
      </c>
      <c r="C2172" s="2" t="s">
        <v>3546</v>
      </c>
      <c r="D2172" s="1" t="s">
        <v>19</v>
      </c>
      <c r="E2172" s="3" t="str">
        <f>HYPERLINK("https://fyndiq.se/produkt/63f31d5efd3e4b15/", "Motorola EDGE 20 - Härdat Glas 9H - Super kvalitet 3D")</f>
        <v>Motorola EDGE 20 - Härdat Glas 9H - Super kvalitet 3D</v>
      </c>
      <c r="F2172" s="1" t="s">
        <v>148</v>
      </c>
      <c r="G2172" s="1" t="s">
        <v>149</v>
      </c>
      <c r="H2172" s="1" t="s">
        <v>150</v>
      </c>
      <c r="I2172" s="1" t="s">
        <v>16</v>
      </c>
      <c r="J2172" s="1" t="s">
        <v>23</v>
      </c>
      <c r="K2172" s="1" t="s">
        <v>16</v>
      </c>
      <c r="L2172" s="1" t="s">
        <v>16</v>
      </c>
      <c r="M2172" s="1" t="s">
        <v>16</v>
      </c>
      <c r="N2172" s="1" t="s">
        <v>16</v>
      </c>
      <c r="O2172" s="1">
        <v>55.2</v>
      </c>
      <c r="P2172" s="1">
        <v>1.0</v>
      </c>
    </row>
    <row r="2173">
      <c r="A2173" s="1" t="s">
        <v>29</v>
      </c>
      <c r="B2173" s="1" t="s">
        <v>3592</v>
      </c>
      <c r="C2173" s="2" t="s">
        <v>3546</v>
      </c>
      <c r="D2173" s="1" t="s">
        <v>19</v>
      </c>
      <c r="E2173" s="3" t="str">
        <f>HYPERLINK("https://fyndiq.se/produkt/5d384cc8795744b0/", "2-Pack Samsung A55 Skärmskydd i Härdat Glas")</f>
        <v>2-Pack Samsung A55 Skärmskydd i Härdat Glas</v>
      </c>
      <c r="F2173" s="1" t="s">
        <v>191</v>
      </c>
      <c r="G2173" s="1" t="s">
        <v>192</v>
      </c>
      <c r="H2173" s="1" t="s">
        <v>193</v>
      </c>
      <c r="I2173" s="1" t="s">
        <v>16</v>
      </c>
      <c r="J2173" s="1" t="s">
        <v>23</v>
      </c>
      <c r="K2173" s="1" t="s">
        <v>16</v>
      </c>
      <c r="L2173" s="1" t="s">
        <v>16</v>
      </c>
      <c r="M2173" s="1" t="s">
        <v>16</v>
      </c>
      <c r="N2173" s="1" t="s">
        <v>16</v>
      </c>
      <c r="O2173" s="1">
        <v>63.2</v>
      </c>
      <c r="P2173" s="1">
        <v>1.0</v>
      </c>
    </row>
    <row r="2174">
      <c r="A2174" s="1" t="s">
        <v>29</v>
      </c>
      <c r="B2174" s="1" t="s">
        <v>3593</v>
      </c>
      <c r="C2174" s="2" t="s">
        <v>3546</v>
      </c>
      <c r="D2174" s="1" t="s">
        <v>19</v>
      </c>
      <c r="E2174" s="3" t="str">
        <f>HYPERLINK("https://fyndiq.se/produkt/9a2db71d2ac84e70/", "2-Pack XIAOMI POCO X6 PRO Skärmskydd - Härdat Glas 9H - Super kvalitet 3D")</f>
        <v>2-Pack XIAOMI POCO X6 PRO Skärmskydd - Härdat Glas 9H - Super kvalitet 3D</v>
      </c>
      <c r="F2174" s="1" t="s">
        <v>3594</v>
      </c>
      <c r="G2174" s="1" t="s">
        <v>3595</v>
      </c>
      <c r="H2174" s="1" t="s">
        <v>3596</v>
      </c>
      <c r="I2174" s="1" t="s">
        <v>16</v>
      </c>
      <c r="J2174" s="1" t="s">
        <v>23</v>
      </c>
      <c r="K2174" s="1" t="s">
        <v>16</v>
      </c>
      <c r="L2174" s="1" t="s">
        <v>16</v>
      </c>
      <c r="M2174" s="1" t="s">
        <v>16</v>
      </c>
      <c r="N2174" s="1" t="s">
        <v>16</v>
      </c>
      <c r="O2174" s="1">
        <v>63.2</v>
      </c>
      <c r="P2174" s="1">
        <v>2.0</v>
      </c>
    </row>
    <row r="2175">
      <c r="A2175" s="1" t="s">
        <v>29</v>
      </c>
      <c r="B2175" s="1" t="s">
        <v>3597</v>
      </c>
      <c r="C2175" s="2" t="s">
        <v>3546</v>
      </c>
      <c r="D2175" s="1" t="s">
        <v>19</v>
      </c>
      <c r="E2175" s="3" t="str">
        <f>HYPERLINK("https://fyndiq.se/produkt/1d18226209604614/", "Samsung S23 Plus 5G - 9H Härdat Glass - 3D Super Kvalitet Skärmskydd")</f>
        <v>Samsung S23 Plus 5G - 9H Härdat Glass - 3D Super Kvalitet Skärmskydd</v>
      </c>
      <c r="F2175" s="1" t="s">
        <v>2996</v>
      </c>
      <c r="G2175" s="1" t="s">
        <v>2997</v>
      </c>
      <c r="H2175" s="1" t="s">
        <v>2998</v>
      </c>
      <c r="I2175" s="1" t="s">
        <v>16</v>
      </c>
      <c r="J2175" s="1" t="s">
        <v>23</v>
      </c>
      <c r="K2175" s="1" t="s">
        <v>16</v>
      </c>
      <c r="L2175" s="1" t="s">
        <v>16</v>
      </c>
      <c r="M2175" s="1" t="s">
        <v>16</v>
      </c>
      <c r="N2175" s="1" t="s">
        <v>16</v>
      </c>
      <c r="O2175" s="1">
        <v>55.2</v>
      </c>
      <c r="P2175" s="1">
        <v>1.0</v>
      </c>
    </row>
    <row r="2176">
      <c r="A2176" s="1" t="s">
        <v>29</v>
      </c>
      <c r="B2176" s="1" t="s">
        <v>3598</v>
      </c>
      <c r="C2176" s="2" t="s">
        <v>3546</v>
      </c>
      <c r="D2176" s="1" t="s">
        <v>19</v>
      </c>
      <c r="E2176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2176" s="1" t="s">
        <v>3599</v>
      </c>
      <c r="G2176" s="1" t="s">
        <v>3600</v>
      </c>
      <c r="H2176" s="1" t="s">
        <v>3601</v>
      </c>
      <c r="I2176" s="1" t="s">
        <v>16</v>
      </c>
      <c r="J2176" s="1" t="s">
        <v>23</v>
      </c>
      <c r="K2176" s="1" t="s">
        <v>16</v>
      </c>
      <c r="L2176" s="1" t="s">
        <v>16</v>
      </c>
      <c r="M2176" s="1" t="s">
        <v>16</v>
      </c>
      <c r="N2176" s="1" t="s">
        <v>16</v>
      </c>
      <c r="O2176" s="1">
        <v>71.2</v>
      </c>
      <c r="P2176" s="1">
        <v>1.0</v>
      </c>
    </row>
    <row r="2177">
      <c r="A2177" s="1" t="s">
        <v>29</v>
      </c>
      <c r="B2177" s="1" t="s">
        <v>3602</v>
      </c>
      <c r="C2177" s="2" t="s">
        <v>3546</v>
      </c>
      <c r="D2177" s="1" t="s">
        <v>19</v>
      </c>
      <c r="E2177" s="3" t="str">
        <f>HYPERLINK("https://fyndiq.se/produkt/209e0592835a4e24/", "2-Pack Xiaomi 11T 5G - Härdat Glas 9H - Super kvalitet 3D Skärmskydd")</f>
        <v>2-Pack Xiaomi 11T 5G - Härdat Glas 9H - Super kvalitet 3D Skärmskydd</v>
      </c>
      <c r="F2177" s="1" t="s">
        <v>2325</v>
      </c>
      <c r="G2177" s="1" t="s">
        <v>2326</v>
      </c>
      <c r="H2177" s="1" t="s">
        <v>2327</v>
      </c>
      <c r="I2177" s="1" t="s">
        <v>16</v>
      </c>
      <c r="J2177" s="1" t="s">
        <v>23</v>
      </c>
      <c r="K2177" s="1" t="s">
        <v>16</v>
      </c>
      <c r="L2177" s="1" t="s">
        <v>16</v>
      </c>
      <c r="M2177" s="1" t="s">
        <v>16</v>
      </c>
      <c r="N2177" s="1" t="s">
        <v>16</v>
      </c>
      <c r="O2177" s="1">
        <v>63.2</v>
      </c>
      <c r="P2177" s="1">
        <v>1.0</v>
      </c>
    </row>
    <row r="2178">
      <c r="A2178" s="1" t="s">
        <v>29</v>
      </c>
      <c r="B2178" s="1" t="s">
        <v>3603</v>
      </c>
      <c r="C2178" s="2" t="s">
        <v>3546</v>
      </c>
      <c r="D2178" s="1" t="s">
        <v>19</v>
      </c>
      <c r="E2178" s="3" t="str">
        <f>HYPERLINK("https://fyndiq.se/produkt/56c72c0ba5f749b5/", "2-Pack SAMSUNG S24 Skärmskydd - Härdat Glas 9H - Super kvalitet 3D")</f>
        <v>2-Pack SAMSUNG S24 Skärmskydd - Härdat Glas 9H - Super kvalitet 3D</v>
      </c>
      <c r="F2178" s="1" t="s">
        <v>263</v>
      </c>
      <c r="G2178" s="1" t="s">
        <v>264</v>
      </c>
      <c r="H2178" s="1" t="s">
        <v>265</v>
      </c>
      <c r="I2178" s="1" t="s">
        <v>16</v>
      </c>
      <c r="J2178" s="1" t="s">
        <v>23</v>
      </c>
      <c r="K2178" s="1" t="s">
        <v>16</v>
      </c>
      <c r="L2178" s="1" t="s">
        <v>16</v>
      </c>
      <c r="M2178" s="1" t="s">
        <v>16</v>
      </c>
      <c r="N2178" s="1" t="s">
        <v>16</v>
      </c>
      <c r="O2178" s="1">
        <v>71.2</v>
      </c>
      <c r="P2178" s="1">
        <v>1.0</v>
      </c>
    </row>
    <row r="2179">
      <c r="A2179" s="1" t="s">
        <v>29</v>
      </c>
      <c r="B2179" s="1" t="s">
        <v>3604</v>
      </c>
      <c r="C2179" s="2" t="s">
        <v>3546</v>
      </c>
      <c r="D2179" s="1" t="s">
        <v>19</v>
      </c>
      <c r="E217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179" s="1" t="s">
        <v>599</v>
      </c>
      <c r="G2179" s="1" t="s">
        <v>600</v>
      </c>
      <c r="H2179" s="1" t="s">
        <v>601</v>
      </c>
      <c r="I2179" s="1" t="s">
        <v>1673</v>
      </c>
      <c r="J2179" s="1" t="s">
        <v>23</v>
      </c>
      <c r="K2179" s="1" t="s">
        <v>16</v>
      </c>
      <c r="L2179" s="1" t="s">
        <v>16</v>
      </c>
      <c r="M2179" s="1" t="s">
        <v>16</v>
      </c>
      <c r="N2179" s="1" t="s">
        <v>16</v>
      </c>
      <c r="O2179" s="1">
        <v>71.2</v>
      </c>
      <c r="P2179" s="1">
        <v>1.0</v>
      </c>
    </row>
    <row r="2180">
      <c r="A2180" s="1" t="s">
        <v>29</v>
      </c>
      <c r="B2180" s="1" t="s">
        <v>3605</v>
      </c>
      <c r="C2180" s="2" t="s">
        <v>3546</v>
      </c>
      <c r="D2180" s="1" t="s">
        <v>19</v>
      </c>
      <c r="E2180" s="3" t="str">
        <f>HYPERLINK("https://fyndiq.se/produkt/925ae49423884615/", "2-Pack Samsung S22 Ultra Skärmskydd &amp; 1-Pack linsskydd -9H GLAS")</f>
        <v>2-Pack Samsung S22 Ultra Skärmskydd &amp; 1-Pack linsskydd -9H GLAS</v>
      </c>
      <c r="F2180" s="1" t="s">
        <v>335</v>
      </c>
      <c r="G2180" s="1" t="s">
        <v>336</v>
      </c>
      <c r="H2180" s="1" t="s">
        <v>337</v>
      </c>
      <c r="I2180" s="1" t="s">
        <v>16</v>
      </c>
      <c r="J2180" s="1" t="s">
        <v>23</v>
      </c>
      <c r="K2180" s="1" t="s">
        <v>16</v>
      </c>
      <c r="L2180" s="1" t="s">
        <v>16</v>
      </c>
      <c r="M2180" s="1" t="s">
        <v>16</v>
      </c>
      <c r="N2180" s="1" t="s">
        <v>16</v>
      </c>
      <c r="O2180" s="1">
        <v>71.2</v>
      </c>
      <c r="P2180" s="1">
        <v>1.0</v>
      </c>
    </row>
    <row r="2181">
      <c r="A2181" s="1" t="s">
        <v>29</v>
      </c>
      <c r="B2181" s="1" t="s">
        <v>3606</v>
      </c>
      <c r="C2181" s="2" t="s">
        <v>3546</v>
      </c>
      <c r="D2181" s="1" t="s">
        <v>19</v>
      </c>
      <c r="E2181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2181" s="1" t="s">
        <v>2411</v>
      </c>
      <c r="G2181" s="1" t="s">
        <v>2412</v>
      </c>
      <c r="H2181" s="1" t="s">
        <v>2413</v>
      </c>
      <c r="I2181" s="1" t="s">
        <v>16</v>
      </c>
      <c r="J2181" s="1" t="s">
        <v>23</v>
      </c>
      <c r="K2181" s="1" t="s">
        <v>16</v>
      </c>
      <c r="L2181" s="1" t="s">
        <v>16</v>
      </c>
      <c r="M2181" s="1" t="s">
        <v>16</v>
      </c>
      <c r="N2181" s="1" t="s">
        <v>16</v>
      </c>
      <c r="O2181" s="1">
        <v>63.2</v>
      </c>
      <c r="P2181" s="1">
        <v>1.0</v>
      </c>
    </row>
    <row r="2182">
      <c r="A2182" s="1" t="s">
        <v>29</v>
      </c>
      <c r="B2182" s="1" t="s">
        <v>3607</v>
      </c>
      <c r="C2182" s="2" t="s">
        <v>3546</v>
      </c>
      <c r="D2182" s="1" t="s">
        <v>19</v>
      </c>
      <c r="E2182" s="3" t="str">
        <f>HYPERLINK("https://fyndiq.se/produkt/925ae49423884615/", "2-Pack Samsung S22 Ultra Skärmskydd &amp; 1-Pack linsskydd -9H GLAS")</f>
        <v>2-Pack Samsung S22 Ultra Skärmskydd &amp; 1-Pack linsskydd -9H GLAS</v>
      </c>
      <c r="F2182" s="1" t="s">
        <v>335</v>
      </c>
      <c r="G2182" s="1" t="s">
        <v>336</v>
      </c>
      <c r="H2182" s="1" t="s">
        <v>337</v>
      </c>
      <c r="I2182" s="1" t="s">
        <v>16</v>
      </c>
      <c r="J2182" s="1" t="s">
        <v>23</v>
      </c>
      <c r="K2182" s="1" t="s">
        <v>16</v>
      </c>
      <c r="L2182" s="1" t="s">
        <v>16</v>
      </c>
      <c r="M2182" s="1" t="s">
        <v>16</v>
      </c>
      <c r="N2182" s="1" t="s">
        <v>16</v>
      </c>
      <c r="O2182" s="1">
        <v>71.2</v>
      </c>
      <c r="P2182" s="1">
        <v>1.0</v>
      </c>
    </row>
    <row r="2183">
      <c r="A2183" s="1" t="s">
        <v>29</v>
      </c>
      <c r="B2183" s="1" t="s">
        <v>3608</v>
      </c>
      <c r="C2183" s="2" t="s">
        <v>3546</v>
      </c>
      <c r="D2183" s="1" t="s">
        <v>19</v>
      </c>
      <c r="E2183" s="3" t="str">
        <f>HYPERLINK("https://fyndiq.se/produkt/022d7ac2f2e44ae2/", "Samsung Galaxy A04s - Härdat Glas 9H - Super Kvalitet 3D Skärmskydd")</f>
        <v>Samsung Galaxy A04s - Härdat Glas 9H - Super Kvalitet 3D Skärmskydd</v>
      </c>
      <c r="F2183" s="1" t="s">
        <v>3609</v>
      </c>
      <c r="G2183" s="1" t="s">
        <v>3610</v>
      </c>
      <c r="H2183" s="1" t="s">
        <v>3611</v>
      </c>
      <c r="I2183" s="1" t="s">
        <v>16</v>
      </c>
      <c r="J2183" s="1" t="s">
        <v>23</v>
      </c>
      <c r="K2183" s="1" t="s">
        <v>16</v>
      </c>
      <c r="L2183" s="1" t="s">
        <v>16</v>
      </c>
      <c r="M2183" s="1" t="s">
        <v>16</v>
      </c>
      <c r="N2183" s="1" t="s">
        <v>16</v>
      </c>
      <c r="O2183" s="1">
        <v>55.2</v>
      </c>
      <c r="P2183" s="1">
        <v>2.0</v>
      </c>
    </row>
    <row r="2184">
      <c r="A2184" s="1" t="s">
        <v>29</v>
      </c>
      <c r="B2184" s="1" t="s">
        <v>3612</v>
      </c>
      <c r="C2184" s="2" t="s">
        <v>3546</v>
      </c>
      <c r="D2184" s="1" t="s">
        <v>19</v>
      </c>
      <c r="E218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184" s="1" t="s">
        <v>183</v>
      </c>
      <c r="G2184" s="1" t="s">
        <v>184</v>
      </c>
      <c r="H2184" s="1" t="s">
        <v>185</v>
      </c>
      <c r="I2184" s="1" t="s">
        <v>16</v>
      </c>
      <c r="J2184" s="1" t="s">
        <v>23</v>
      </c>
      <c r="K2184" s="1" t="s">
        <v>16</v>
      </c>
      <c r="L2184" s="1" t="s">
        <v>16</v>
      </c>
      <c r="M2184" s="1" t="s">
        <v>16</v>
      </c>
      <c r="N2184" s="1" t="s">
        <v>16</v>
      </c>
      <c r="O2184" s="1">
        <v>71.2</v>
      </c>
      <c r="P2184" s="1">
        <v>1.0</v>
      </c>
    </row>
    <row r="2185">
      <c r="A2185" s="1" t="s">
        <v>29</v>
      </c>
      <c r="B2185" s="1" t="s">
        <v>3613</v>
      </c>
      <c r="C2185" s="2" t="s">
        <v>3546</v>
      </c>
      <c r="D2185" s="1" t="s">
        <v>19</v>
      </c>
      <c r="E218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185" s="1" t="s">
        <v>599</v>
      </c>
      <c r="G2185" s="1" t="s">
        <v>600</v>
      </c>
      <c r="H2185" s="1" t="s">
        <v>601</v>
      </c>
      <c r="I2185" s="1" t="s">
        <v>16</v>
      </c>
      <c r="J2185" s="1" t="s">
        <v>23</v>
      </c>
      <c r="K2185" s="1" t="s">
        <v>16</v>
      </c>
      <c r="L2185" s="1" t="s">
        <v>16</v>
      </c>
      <c r="M2185" s="1" t="s">
        <v>16</v>
      </c>
      <c r="N2185" s="1" t="s">
        <v>16</v>
      </c>
      <c r="O2185" s="1">
        <v>71.2</v>
      </c>
      <c r="P2185" s="1">
        <v>1.0</v>
      </c>
    </row>
    <row r="2186">
      <c r="A2186" s="1" t="s">
        <v>29</v>
      </c>
      <c r="B2186" s="1" t="s">
        <v>3614</v>
      </c>
      <c r="C2186" s="2" t="s">
        <v>3546</v>
      </c>
      <c r="D2186" s="1" t="s">
        <v>19</v>
      </c>
      <c r="E2186" s="3" t="str">
        <f>HYPERLINK("https://fyndiq.se/produkt/416415a768684efb/", "2-Pack Samsung Galaxy S21 5G - 9H Härdat Glas - HD")</f>
        <v>2-Pack Samsung Galaxy S21 5G - 9H Härdat Glas - HD</v>
      </c>
      <c r="F2186" s="1" t="s">
        <v>39</v>
      </c>
      <c r="G2186" s="1" t="s">
        <v>40</v>
      </c>
      <c r="H2186" s="1" t="s">
        <v>41</v>
      </c>
      <c r="I2186" s="1" t="s">
        <v>16</v>
      </c>
      <c r="J2186" s="1" t="s">
        <v>23</v>
      </c>
      <c r="K2186" s="1" t="s">
        <v>16</v>
      </c>
      <c r="L2186" s="1" t="s">
        <v>16</v>
      </c>
      <c r="M2186" s="1" t="s">
        <v>16</v>
      </c>
      <c r="N2186" s="1" t="s">
        <v>16</v>
      </c>
      <c r="O2186" s="1">
        <v>63.2</v>
      </c>
      <c r="P2186" s="1">
        <v>1.0</v>
      </c>
    </row>
    <row r="2187">
      <c r="A2187" s="1" t="s">
        <v>29</v>
      </c>
      <c r="B2187" s="1" t="s">
        <v>3615</v>
      </c>
      <c r="C2187" s="2" t="s">
        <v>3546</v>
      </c>
      <c r="D2187" s="1" t="s">
        <v>19</v>
      </c>
      <c r="E2187" s="3" t="str">
        <f>HYPERLINK("https://fyndiq.se/produkt/99dc0916cd7a4f5a/", "2-Pack Samsung S21 5G Skärmskydd - Härdat Glas 9H - Super kvalitet 3D")</f>
        <v>2-Pack Samsung S21 5G Skärmskydd - Härdat Glas 9H - Super kvalitet 3D</v>
      </c>
      <c r="F2187" s="1" t="s">
        <v>1536</v>
      </c>
      <c r="G2187" s="1" t="s">
        <v>1537</v>
      </c>
      <c r="H2187" s="1" t="s">
        <v>1538</v>
      </c>
      <c r="I2187" s="1" t="s">
        <v>16</v>
      </c>
      <c r="J2187" s="1" t="s">
        <v>23</v>
      </c>
      <c r="K2187" s="1" t="s">
        <v>16</v>
      </c>
      <c r="L2187" s="1" t="s">
        <v>16</v>
      </c>
      <c r="M2187" s="1" t="s">
        <v>16</v>
      </c>
      <c r="N2187" s="1" t="s">
        <v>16</v>
      </c>
      <c r="O2187" s="1">
        <v>63.2</v>
      </c>
      <c r="P2187" s="1">
        <v>1.0</v>
      </c>
    </row>
    <row r="2188">
      <c r="A2188" s="1" t="s">
        <v>29</v>
      </c>
      <c r="B2188" s="1" t="s">
        <v>3616</v>
      </c>
      <c r="C2188" s="2" t="s">
        <v>3546</v>
      </c>
      <c r="D2188" s="1" t="s">
        <v>19</v>
      </c>
      <c r="E2188" s="3" t="str">
        <f>HYPERLINK("https://fyndiq.se/produkt/63f31d5efd3e4b15/", "Motorola EDGE 20 - Härdat Glas 9H - Super kvalitet 3D")</f>
        <v>Motorola EDGE 20 - Härdat Glas 9H - Super kvalitet 3D</v>
      </c>
      <c r="F2188" s="1" t="s">
        <v>148</v>
      </c>
      <c r="G2188" s="1" t="s">
        <v>149</v>
      </c>
      <c r="H2188" s="1" t="s">
        <v>150</v>
      </c>
      <c r="I2188" s="1" t="s">
        <v>16</v>
      </c>
      <c r="J2188" s="1" t="s">
        <v>23</v>
      </c>
      <c r="K2188" s="1" t="s">
        <v>16</v>
      </c>
      <c r="L2188" s="1" t="s">
        <v>16</v>
      </c>
      <c r="M2188" s="1" t="s">
        <v>16</v>
      </c>
      <c r="N2188" s="1" t="s">
        <v>16</v>
      </c>
      <c r="O2188" s="1">
        <v>55.2</v>
      </c>
      <c r="P2188" s="1">
        <v>2.0</v>
      </c>
    </row>
    <row r="2189">
      <c r="A2189" s="1" t="s">
        <v>29</v>
      </c>
      <c r="B2189" s="1" t="s">
        <v>3617</v>
      </c>
      <c r="C2189" s="2" t="s">
        <v>3546</v>
      </c>
      <c r="D2189" s="1" t="s">
        <v>19</v>
      </c>
      <c r="E2189" s="3" t="str">
        <f>HYPERLINK("https://fyndiq.se/produkt/c26c9ffef37a436a/", "2-Pack Samsung A35 5G Skärmskydd i Härdat Glas")</f>
        <v>2-Pack Samsung A35 5G Skärmskydd i Härdat Glas</v>
      </c>
      <c r="F2189" s="1" t="s">
        <v>432</v>
      </c>
      <c r="G2189" s="1" t="s">
        <v>433</v>
      </c>
      <c r="H2189" s="1" t="s">
        <v>434</v>
      </c>
      <c r="I2189" s="1" t="s">
        <v>16</v>
      </c>
      <c r="J2189" s="1" t="s">
        <v>23</v>
      </c>
      <c r="K2189" s="1" t="s">
        <v>16</v>
      </c>
      <c r="L2189" s="1" t="s">
        <v>16</v>
      </c>
      <c r="M2189" s="1" t="s">
        <v>16</v>
      </c>
      <c r="N2189" s="1" t="s">
        <v>16</v>
      </c>
      <c r="O2189" s="1">
        <v>63.2</v>
      </c>
      <c r="P2189" s="1">
        <v>1.0</v>
      </c>
    </row>
    <row r="2190">
      <c r="A2190" s="1" t="s">
        <v>29</v>
      </c>
      <c r="B2190" s="1" t="s">
        <v>3618</v>
      </c>
      <c r="C2190" s="2" t="s">
        <v>3546</v>
      </c>
      <c r="D2190" s="1" t="s">
        <v>19</v>
      </c>
      <c r="E2190" s="3" t="str">
        <f>HYPERLINK("https://fyndiq.se/produkt/c8cebab9948b43c1/", "2-Pack Apple Watch 40mm – Härdat glas 9H – Super kvalitet 3D")</f>
        <v>2-Pack Apple Watch 40mm – Härdat glas 9H – Super kvalitet 3D</v>
      </c>
      <c r="F2190" s="1" t="s">
        <v>357</v>
      </c>
      <c r="G2190" s="1" t="s">
        <v>358</v>
      </c>
      <c r="H2190" s="1" t="s">
        <v>359</v>
      </c>
      <c r="I2190" s="1" t="s">
        <v>16</v>
      </c>
      <c r="J2190" s="1" t="s">
        <v>23</v>
      </c>
      <c r="K2190" s="1" t="s">
        <v>16</v>
      </c>
      <c r="L2190" s="1" t="s">
        <v>16</v>
      </c>
      <c r="M2190" s="1" t="s">
        <v>16</v>
      </c>
      <c r="N2190" s="1" t="s">
        <v>16</v>
      </c>
      <c r="O2190" s="1">
        <v>55.2</v>
      </c>
      <c r="P2190" s="1">
        <v>1.0</v>
      </c>
    </row>
    <row r="2191">
      <c r="A2191" s="1" t="s">
        <v>29</v>
      </c>
      <c r="B2191" s="1" t="s">
        <v>3619</v>
      </c>
      <c r="C2191" s="2" t="s">
        <v>3546</v>
      </c>
      <c r="D2191" s="1" t="s">
        <v>19</v>
      </c>
      <c r="E2191" s="3" t="str">
        <f>HYPERLINK("https://fyndiq.se/produkt/5cf150ddf2fc4973/", "2-Pack Iphone 12 / 12 Pro - 9H Härdat Glass - Top Kvalitet")</f>
        <v>2-Pack Iphone 12 / 12 Pro - 9H Härdat Glass - Top Kvalitet</v>
      </c>
      <c r="F2191" s="1" t="s">
        <v>3620</v>
      </c>
      <c r="G2191" s="1" t="s">
        <v>3621</v>
      </c>
      <c r="H2191" s="1" t="s">
        <v>3622</v>
      </c>
      <c r="I2191" s="1" t="s">
        <v>16</v>
      </c>
      <c r="J2191" s="1" t="s">
        <v>23</v>
      </c>
      <c r="K2191" s="1" t="s">
        <v>16</v>
      </c>
      <c r="L2191" s="1" t="s">
        <v>16</v>
      </c>
      <c r="M2191" s="1" t="s">
        <v>16</v>
      </c>
      <c r="N2191" s="1" t="s">
        <v>16</v>
      </c>
      <c r="O2191" s="1">
        <v>55.2</v>
      </c>
      <c r="P2191" s="1">
        <v>1.0</v>
      </c>
    </row>
    <row r="2192">
      <c r="A2192" s="1" t="s">
        <v>29</v>
      </c>
      <c r="B2192" s="1" t="s">
        <v>3623</v>
      </c>
      <c r="C2192" s="2" t="s">
        <v>3546</v>
      </c>
      <c r="D2192" s="1" t="s">
        <v>19</v>
      </c>
      <c r="E2192" s="3" t="str">
        <f t="shared" ref="E2192:E2193" si="21">HYPERLINK("https://fyndiq.se/produkt/a00b62acc6644fd2/", "2-Pack Samsung Galaxy S10 - Härdat glas 9H – Super kvalitet 3D")</f>
        <v>2-Pack Samsung Galaxy S10 - Härdat glas 9H – Super kvalitet 3D</v>
      </c>
      <c r="F2192" s="1" t="s">
        <v>1291</v>
      </c>
      <c r="G2192" s="1" t="s">
        <v>1292</v>
      </c>
      <c r="H2192" s="1" t="s">
        <v>1293</v>
      </c>
      <c r="I2192" s="1" t="s">
        <v>16</v>
      </c>
      <c r="J2192" s="1" t="s">
        <v>23</v>
      </c>
      <c r="K2192" s="1" t="s">
        <v>16</v>
      </c>
      <c r="L2192" s="1" t="s">
        <v>16</v>
      </c>
      <c r="M2192" s="1" t="s">
        <v>16</v>
      </c>
      <c r="N2192" s="1" t="s">
        <v>16</v>
      </c>
      <c r="O2192" s="1">
        <v>63.2</v>
      </c>
      <c r="P2192" s="1">
        <v>1.0</v>
      </c>
    </row>
    <row r="2193">
      <c r="A2193" s="1" t="s">
        <v>29</v>
      </c>
      <c r="B2193" s="1" t="s">
        <v>3624</v>
      </c>
      <c r="C2193" s="2" t="s">
        <v>3546</v>
      </c>
      <c r="D2193" s="1" t="s">
        <v>19</v>
      </c>
      <c r="E2193" s="3" t="str">
        <f t="shared" si="21"/>
        <v>2-Pack Samsung Galaxy S10 - Härdat glas 9H – Super kvalitet 3D</v>
      </c>
      <c r="F2193" s="1" t="s">
        <v>1291</v>
      </c>
      <c r="G2193" s="1" t="s">
        <v>1292</v>
      </c>
      <c r="H2193" s="1" t="s">
        <v>1293</v>
      </c>
      <c r="I2193" s="1" t="s">
        <v>16</v>
      </c>
      <c r="J2193" s="1" t="s">
        <v>23</v>
      </c>
      <c r="K2193" s="1" t="s">
        <v>16</v>
      </c>
      <c r="L2193" s="1" t="s">
        <v>16</v>
      </c>
      <c r="M2193" s="1" t="s">
        <v>16</v>
      </c>
      <c r="N2193" s="1" t="s">
        <v>16</v>
      </c>
      <c r="O2193" s="1">
        <v>63.2</v>
      </c>
      <c r="P2193" s="1">
        <v>1.0</v>
      </c>
    </row>
    <row r="2194">
      <c r="A2194" s="1" t="s">
        <v>29</v>
      </c>
      <c r="B2194" s="1" t="s">
        <v>3625</v>
      </c>
      <c r="C2194" s="2" t="s">
        <v>3546</v>
      </c>
      <c r="D2194" s="1" t="s">
        <v>19</v>
      </c>
      <c r="E2194" s="3" t="str">
        <f>HYPERLINK("https://fyndiq.se/produkt/b4b1148b5d274f33/", "2 Pack Xiaomi 11T 5G - Härdat glas 9H - Super kvalitet 3D")</f>
        <v>2 Pack Xiaomi 11T 5G - Härdat glas 9H - Super kvalitet 3D</v>
      </c>
      <c r="F2194" s="1" t="s">
        <v>345</v>
      </c>
      <c r="G2194" s="1" t="s">
        <v>346</v>
      </c>
      <c r="H2194" s="1" t="s">
        <v>347</v>
      </c>
      <c r="I2194" s="1" t="s">
        <v>16</v>
      </c>
      <c r="J2194" s="1" t="s">
        <v>23</v>
      </c>
      <c r="K2194" s="1" t="s">
        <v>16</v>
      </c>
      <c r="L2194" s="1" t="s">
        <v>16</v>
      </c>
      <c r="M2194" s="1" t="s">
        <v>16</v>
      </c>
      <c r="N2194" s="1" t="s">
        <v>16</v>
      </c>
      <c r="O2194" s="1">
        <v>63.2</v>
      </c>
      <c r="P2194" s="1">
        <v>1.0</v>
      </c>
    </row>
    <row r="2195">
      <c r="A2195" s="1" t="s">
        <v>29</v>
      </c>
      <c r="B2195" s="1" t="s">
        <v>3626</v>
      </c>
      <c r="C2195" s="2" t="s">
        <v>3546</v>
      </c>
      <c r="D2195" s="1" t="s">
        <v>19</v>
      </c>
      <c r="E2195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2195" s="1" t="s">
        <v>2836</v>
      </c>
      <c r="G2195" s="1" t="s">
        <v>2837</v>
      </c>
      <c r="H2195" s="1" t="s">
        <v>2838</v>
      </c>
      <c r="I2195" s="1" t="s">
        <v>16</v>
      </c>
      <c r="J2195" s="1" t="s">
        <v>23</v>
      </c>
      <c r="K2195" s="1" t="s">
        <v>16</v>
      </c>
      <c r="L2195" s="1" t="s">
        <v>16</v>
      </c>
      <c r="M2195" s="1" t="s">
        <v>16</v>
      </c>
      <c r="N2195" s="1" t="s">
        <v>16</v>
      </c>
      <c r="O2195" s="1">
        <v>63.2</v>
      </c>
      <c r="P2195" s="1">
        <v>1.0</v>
      </c>
    </row>
    <row r="2196">
      <c r="A2196" s="1" t="s">
        <v>29</v>
      </c>
      <c r="B2196" s="1" t="s">
        <v>3627</v>
      </c>
      <c r="C2196" s="2" t="s">
        <v>3546</v>
      </c>
      <c r="D2196" s="1" t="s">
        <v>19</v>
      </c>
      <c r="E2196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2196" s="1" t="s">
        <v>1664</v>
      </c>
      <c r="G2196" s="1" t="s">
        <v>1665</v>
      </c>
      <c r="H2196" s="1" t="s">
        <v>1666</v>
      </c>
      <c r="I2196" s="1" t="s">
        <v>16</v>
      </c>
      <c r="J2196" s="1" t="s">
        <v>23</v>
      </c>
      <c r="K2196" s="1" t="s">
        <v>16</v>
      </c>
      <c r="L2196" s="1" t="s">
        <v>16</v>
      </c>
      <c r="M2196" s="1" t="s">
        <v>16</v>
      </c>
      <c r="N2196" s="1" t="s">
        <v>16</v>
      </c>
      <c r="O2196" s="1">
        <v>71.2</v>
      </c>
      <c r="P2196" s="1">
        <v>1.0</v>
      </c>
    </row>
    <row r="2197">
      <c r="A2197" s="1" t="s">
        <v>29</v>
      </c>
      <c r="B2197" s="1" t="s">
        <v>3628</v>
      </c>
      <c r="C2197" s="2" t="s">
        <v>3546</v>
      </c>
      <c r="D2197" s="1" t="s">
        <v>19</v>
      </c>
      <c r="E219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197" s="1" t="s">
        <v>311</v>
      </c>
      <c r="G2197" s="1" t="s">
        <v>312</v>
      </c>
      <c r="H2197" s="1" t="s">
        <v>313</v>
      </c>
      <c r="I2197" s="1" t="s">
        <v>16</v>
      </c>
      <c r="J2197" s="1" t="s">
        <v>23</v>
      </c>
      <c r="K2197" s="1" t="s">
        <v>16</v>
      </c>
      <c r="L2197" s="1" t="s">
        <v>16</v>
      </c>
      <c r="M2197" s="1" t="s">
        <v>16</v>
      </c>
      <c r="N2197" s="1" t="s">
        <v>16</v>
      </c>
      <c r="O2197" s="1">
        <v>71.2</v>
      </c>
      <c r="P2197" s="1">
        <v>1.0</v>
      </c>
    </row>
    <row r="2198">
      <c r="A2198" s="1" t="s">
        <v>29</v>
      </c>
      <c r="B2198" s="1" t="s">
        <v>3629</v>
      </c>
      <c r="C2198" s="2" t="s">
        <v>3546</v>
      </c>
      <c r="D2198" s="1" t="s">
        <v>19</v>
      </c>
      <c r="E2198" s="3" t="str">
        <f>HYPERLINK("https://fyndiq.se/produkt/47b1995e74474566/", "2 Pack Xiaomi 12 Lite - Härdat glas 9H-Super kvalitet 3D")</f>
        <v>2 Pack Xiaomi 12 Lite - Härdat glas 9H-Super kvalitet 3D</v>
      </c>
      <c r="F2198" s="1" t="s">
        <v>3630</v>
      </c>
      <c r="G2198" s="1" t="s">
        <v>3631</v>
      </c>
      <c r="H2198" s="1" t="s">
        <v>3632</v>
      </c>
      <c r="I2198" s="1" t="s">
        <v>16</v>
      </c>
      <c r="J2198" s="1" t="s">
        <v>23</v>
      </c>
      <c r="K2198" s="1" t="s">
        <v>16</v>
      </c>
      <c r="L2198" s="1" t="s">
        <v>16</v>
      </c>
      <c r="M2198" s="1" t="s">
        <v>16</v>
      </c>
      <c r="N2198" s="1" t="s">
        <v>16</v>
      </c>
      <c r="O2198" s="1">
        <v>63.2</v>
      </c>
      <c r="P2198" s="1">
        <v>1.0</v>
      </c>
    </row>
    <row r="2199">
      <c r="A2199" s="1" t="s">
        <v>29</v>
      </c>
      <c r="B2199" s="1" t="s">
        <v>3633</v>
      </c>
      <c r="C2199" s="2" t="s">
        <v>3546</v>
      </c>
      <c r="D2199" s="1" t="s">
        <v>19</v>
      </c>
      <c r="E2199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2199" s="1" t="s">
        <v>508</v>
      </c>
      <c r="G2199" s="1" t="s">
        <v>509</v>
      </c>
      <c r="H2199" s="1" t="s">
        <v>510</v>
      </c>
      <c r="I2199" s="1" t="s">
        <v>16</v>
      </c>
      <c r="J2199" s="1" t="s">
        <v>23</v>
      </c>
      <c r="K2199" s="1" t="s">
        <v>16</v>
      </c>
      <c r="L2199" s="1" t="s">
        <v>16</v>
      </c>
      <c r="M2199" s="1" t="s">
        <v>16</v>
      </c>
      <c r="N2199" s="1" t="s">
        <v>16</v>
      </c>
      <c r="O2199" s="1">
        <v>63.2</v>
      </c>
      <c r="P2199" s="1">
        <v>1.0</v>
      </c>
    </row>
    <row r="2200">
      <c r="A2200" s="1" t="s">
        <v>29</v>
      </c>
      <c r="B2200" s="1" t="s">
        <v>3634</v>
      </c>
      <c r="C2200" s="2" t="s">
        <v>3546</v>
      </c>
      <c r="D2200" s="1" t="s">
        <v>19</v>
      </c>
      <c r="E220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200" s="1" t="s">
        <v>258</v>
      </c>
      <c r="G2200" s="1" t="s">
        <v>259</v>
      </c>
      <c r="H2200" s="1" t="s">
        <v>260</v>
      </c>
      <c r="I2200" s="1" t="s">
        <v>16</v>
      </c>
      <c r="J2200" s="1" t="s">
        <v>23</v>
      </c>
      <c r="K2200" s="1" t="s">
        <v>16</v>
      </c>
      <c r="L2200" s="1" t="s">
        <v>16</v>
      </c>
      <c r="M2200" s="1" t="s">
        <v>16</v>
      </c>
      <c r="N2200" s="1" t="s">
        <v>16</v>
      </c>
      <c r="O2200" s="1">
        <v>63.2</v>
      </c>
      <c r="P2200" s="1">
        <v>1.0</v>
      </c>
    </row>
    <row r="2201">
      <c r="A2201" s="1" t="s">
        <v>29</v>
      </c>
      <c r="B2201" s="1" t="s">
        <v>3635</v>
      </c>
      <c r="C2201" s="2" t="s">
        <v>3546</v>
      </c>
      <c r="D2201" s="1" t="s">
        <v>19</v>
      </c>
      <c r="E220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201" s="1" t="s">
        <v>785</v>
      </c>
      <c r="G2201" s="1" t="s">
        <v>786</v>
      </c>
      <c r="H2201" s="1" t="s">
        <v>787</v>
      </c>
      <c r="I2201" s="1" t="s">
        <v>16</v>
      </c>
      <c r="J2201" s="1" t="s">
        <v>23</v>
      </c>
      <c r="K2201" s="1" t="s">
        <v>16</v>
      </c>
      <c r="L2201" s="1" t="s">
        <v>16</v>
      </c>
      <c r="M2201" s="1" t="s">
        <v>16</v>
      </c>
      <c r="N2201" s="1" t="s">
        <v>16</v>
      </c>
      <c r="O2201" s="1">
        <v>63.2</v>
      </c>
      <c r="P2201" s="1">
        <v>1.0</v>
      </c>
    </row>
    <row r="2202">
      <c r="A2202" s="1" t="s">
        <v>29</v>
      </c>
      <c r="B2202" s="1" t="s">
        <v>3636</v>
      </c>
      <c r="C2202" s="2" t="s">
        <v>3546</v>
      </c>
      <c r="D2202" s="1" t="s">
        <v>19</v>
      </c>
      <c r="E2202" s="3" t="str">
        <f>HYPERLINK("https://fyndiq.se/produkt/56c72c0ba5f749b5/", "2-Pack SAMSUNG S24 Skärmskydd - Härdat Glas 9H - Super kvalitet 3D")</f>
        <v>2-Pack SAMSUNG S24 Skärmskydd - Härdat Glas 9H - Super kvalitet 3D</v>
      </c>
      <c r="F2202" s="1" t="s">
        <v>263</v>
      </c>
      <c r="G2202" s="1" t="s">
        <v>264</v>
      </c>
      <c r="H2202" s="1" t="s">
        <v>265</v>
      </c>
      <c r="I2202" s="1" t="s">
        <v>16</v>
      </c>
      <c r="J2202" s="1" t="s">
        <v>23</v>
      </c>
      <c r="K2202" s="1" t="s">
        <v>16</v>
      </c>
      <c r="L2202" s="1" t="s">
        <v>16</v>
      </c>
      <c r="M2202" s="1" t="s">
        <v>16</v>
      </c>
      <c r="N2202" s="1" t="s">
        <v>16</v>
      </c>
      <c r="O2202" s="1">
        <v>71.2</v>
      </c>
      <c r="P2202" s="1">
        <v>1.0</v>
      </c>
    </row>
    <row r="2203">
      <c r="A2203" s="1" t="s">
        <v>29</v>
      </c>
      <c r="B2203" s="1" t="s">
        <v>3637</v>
      </c>
      <c r="C2203" s="2" t="s">
        <v>3546</v>
      </c>
      <c r="D2203" s="1" t="s">
        <v>19</v>
      </c>
      <c r="E2203" s="3" t="str">
        <f>HYPERLINK("https://fyndiq.se/produkt/66924f1ff238487e/", "2-Pack GOOGLE PIXEL 7A Skärmskydd - Härdat Glas 9H - Super kvalitet 3D")</f>
        <v>2-Pack GOOGLE PIXEL 7A Skärmskydd - Härdat Glas 9H - Super kvalitet 3D</v>
      </c>
      <c r="F2203" s="1" t="s">
        <v>315</v>
      </c>
      <c r="G2203" s="1" t="s">
        <v>316</v>
      </c>
      <c r="H2203" s="1" t="s">
        <v>317</v>
      </c>
      <c r="I2203" s="1" t="s">
        <v>16</v>
      </c>
      <c r="J2203" s="1" t="s">
        <v>23</v>
      </c>
      <c r="K2203" s="1" t="s">
        <v>16</v>
      </c>
      <c r="L2203" s="1" t="s">
        <v>16</v>
      </c>
      <c r="M2203" s="1" t="s">
        <v>16</v>
      </c>
      <c r="N2203" s="1" t="s">
        <v>16</v>
      </c>
      <c r="O2203" s="1">
        <v>63.2</v>
      </c>
      <c r="P2203" s="1">
        <v>1.0</v>
      </c>
    </row>
    <row r="2204">
      <c r="A2204" s="1" t="s">
        <v>29</v>
      </c>
      <c r="B2204" s="1" t="s">
        <v>3638</v>
      </c>
      <c r="C2204" s="2" t="s">
        <v>3546</v>
      </c>
      <c r="D2204" s="1" t="s">
        <v>19</v>
      </c>
      <c r="E2204" s="3" t="str">
        <f>HYPERLINK("https://fyndiq.se/produkt/4c221907d1254100/", "2-Pack Samsung A14 Skärmskydd - Härdat Glas 9H - Super kvalitet 3D")</f>
        <v>2-Pack Samsung A14 Skärmskydd - Härdat Glas 9H - Super kvalitet 3D</v>
      </c>
      <c r="F2204" s="1" t="s">
        <v>167</v>
      </c>
      <c r="G2204" s="1" t="s">
        <v>168</v>
      </c>
      <c r="H2204" s="1" t="s">
        <v>169</v>
      </c>
      <c r="I2204" s="1" t="s">
        <v>16</v>
      </c>
      <c r="J2204" s="1" t="s">
        <v>23</v>
      </c>
      <c r="K2204" s="1" t="s">
        <v>16</v>
      </c>
      <c r="L2204" s="1" t="s">
        <v>16</v>
      </c>
      <c r="M2204" s="1" t="s">
        <v>16</v>
      </c>
      <c r="N2204" s="1" t="s">
        <v>16</v>
      </c>
      <c r="O2204" s="1">
        <v>63.2</v>
      </c>
      <c r="P2204" s="1">
        <v>1.0</v>
      </c>
    </row>
    <row r="2205">
      <c r="A2205" s="1" t="s">
        <v>29</v>
      </c>
      <c r="B2205" s="1" t="s">
        <v>3639</v>
      </c>
      <c r="C2205" s="2" t="s">
        <v>3546</v>
      </c>
      <c r="D2205" s="1" t="s">
        <v>19</v>
      </c>
      <c r="E2205" s="3" t="str">
        <f>HYPERLINK("https://fyndiq.se/produkt/bc024a13b1494eae/", "2-Pack Samsung A35 Skärmskydd i Härdat Glas")</f>
        <v>2-Pack Samsung A35 Skärmskydd i Härdat Glas</v>
      </c>
      <c r="F2205" s="1" t="s">
        <v>1267</v>
      </c>
      <c r="G2205" s="1" t="s">
        <v>1268</v>
      </c>
      <c r="H2205" s="1" t="s">
        <v>1269</v>
      </c>
      <c r="I2205" s="1" t="s">
        <v>16</v>
      </c>
      <c r="J2205" s="1" t="s">
        <v>23</v>
      </c>
      <c r="K2205" s="1" t="s">
        <v>16</v>
      </c>
      <c r="L2205" s="1" t="s">
        <v>16</v>
      </c>
      <c r="M2205" s="1" t="s">
        <v>16</v>
      </c>
      <c r="N2205" s="1" t="s">
        <v>16</v>
      </c>
      <c r="O2205" s="1">
        <v>63.2</v>
      </c>
      <c r="P2205" s="1">
        <v>1.0</v>
      </c>
    </row>
    <row r="2206">
      <c r="A2206" s="1" t="s">
        <v>29</v>
      </c>
      <c r="B2206" s="1" t="s">
        <v>3640</v>
      </c>
      <c r="C2206" s="2" t="s">
        <v>3546</v>
      </c>
      <c r="D2206" s="1" t="s">
        <v>19</v>
      </c>
      <c r="E2206" s="3" t="str">
        <f>HYPERLINK("https://fyndiq.se/produkt/a3a0bf045cf0498d/", "2-Pack Huawei P30 Lite - Härdat glas 9H – 3D Super kvalitet")</f>
        <v>2-Pack Huawei P30 Lite - Härdat glas 9H – 3D Super kvalitet</v>
      </c>
      <c r="F2206" s="1" t="s">
        <v>1011</v>
      </c>
      <c r="G2206" s="1" t="s">
        <v>1012</v>
      </c>
      <c r="H2206" s="1" t="s">
        <v>1013</v>
      </c>
      <c r="I2206" s="1" t="s">
        <v>16</v>
      </c>
      <c r="J2206" s="1" t="s">
        <v>23</v>
      </c>
      <c r="K2206" s="1" t="s">
        <v>16</v>
      </c>
      <c r="L2206" s="1" t="s">
        <v>16</v>
      </c>
      <c r="M2206" s="1" t="s">
        <v>16</v>
      </c>
      <c r="N2206" s="1" t="s">
        <v>16</v>
      </c>
      <c r="O2206" s="1">
        <v>63.2</v>
      </c>
      <c r="P2206" s="1">
        <v>1.0</v>
      </c>
    </row>
    <row r="2207">
      <c r="A2207" s="1" t="s">
        <v>29</v>
      </c>
      <c r="B2207" s="1" t="s">
        <v>3641</v>
      </c>
      <c r="C2207" s="2" t="s">
        <v>3546</v>
      </c>
      <c r="D2207" s="1" t="s">
        <v>19</v>
      </c>
      <c r="E2207" s="3" t="str">
        <f>HYPERLINK("https://fyndiq.se/produkt/ef10e4ba492c46df/", "2-Pack Samsung S23 FE 5G - 9H Härdat Glass - Super Kvalitet 3D")</f>
        <v>2-Pack Samsung S23 FE 5G - 9H Härdat Glass - Super Kvalitet 3D</v>
      </c>
      <c r="F2207" s="1" t="s">
        <v>2521</v>
      </c>
      <c r="G2207" s="1" t="s">
        <v>2522</v>
      </c>
      <c r="H2207" s="1" t="s">
        <v>2523</v>
      </c>
      <c r="I2207" s="1" t="s">
        <v>16</v>
      </c>
      <c r="J2207" s="1" t="s">
        <v>23</v>
      </c>
      <c r="K2207" s="1" t="s">
        <v>16</v>
      </c>
      <c r="L2207" s="1" t="s">
        <v>16</v>
      </c>
      <c r="M2207" s="1" t="s">
        <v>16</v>
      </c>
      <c r="N2207" s="1" t="s">
        <v>16</v>
      </c>
      <c r="O2207" s="1">
        <v>63.2</v>
      </c>
      <c r="P2207" s="1">
        <v>1.0</v>
      </c>
    </row>
    <row r="2208">
      <c r="A2208" s="1" t="s">
        <v>29</v>
      </c>
      <c r="B2208" s="1" t="s">
        <v>3642</v>
      </c>
      <c r="C2208" s="2" t="s">
        <v>3546</v>
      </c>
      <c r="D2208" s="1" t="s">
        <v>19</v>
      </c>
      <c r="E2208" s="3" t="str">
        <f>HYPERLINK("https://fyndiq.se/produkt/42d6995a7328489e/", "2-Pack Sony Xperia 10 V - Härdat Glas 9H - Super Kvalitet 3D Skärmskydd")</f>
        <v>2-Pack Sony Xperia 10 V - Härdat Glas 9H - Super Kvalitet 3D Skärmskydd</v>
      </c>
      <c r="F2208" s="1" t="s">
        <v>3643</v>
      </c>
      <c r="G2208" s="1" t="s">
        <v>3644</v>
      </c>
      <c r="H2208" s="1" t="s">
        <v>3645</v>
      </c>
      <c r="I2208" s="1" t="s">
        <v>16</v>
      </c>
      <c r="J2208" s="1" t="s">
        <v>23</v>
      </c>
      <c r="K2208" s="1" t="s">
        <v>16</v>
      </c>
      <c r="L2208" s="1" t="s">
        <v>16</v>
      </c>
      <c r="M2208" s="1" t="s">
        <v>16</v>
      </c>
      <c r="N2208" s="1" t="s">
        <v>16</v>
      </c>
      <c r="O2208" s="1">
        <v>71.2</v>
      </c>
      <c r="P2208" s="1">
        <v>1.0</v>
      </c>
    </row>
    <row r="2209">
      <c r="A2209" s="1" t="s">
        <v>29</v>
      </c>
      <c r="B2209" s="1" t="s">
        <v>3646</v>
      </c>
      <c r="C2209" s="2" t="s">
        <v>3546</v>
      </c>
      <c r="D2209" s="1" t="s">
        <v>19</v>
      </c>
      <c r="E220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209" s="1" t="s">
        <v>103</v>
      </c>
      <c r="G2209" s="1" t="s">
        <v>104</v>
      </c>
      <c r="H2209" s="1" t="s">
        <v>105</v>
      </c>
      <c r="I2209" s="1" t="s">
        <v>16</v>
      </c>
      <c r="J2209" s="1" t="s">
        <v>23</v>
      </c>
      <c r="K2209" s="1" t="s">
        <v>16</v>
      </c>
      <c r="L2209" s="1" t="s">
        <v>16</v>
      </c>
      <c r="M2209" s="1" t="s">
        <v>16</v>
      </c>
      <c r="N2209" s="1" t="s">
        <v>16</v>
      </c>
      <c r="O2209" s="1">
        <v>63.2</v>
      </c>
      <c r="P2209" s="1">
        <v>1.0</v>
      </c>
    </row>
    <row r="2210">
      <c r="A2210" s="1" t="s">
        <v>29</v>
      </c>
      <c r="B2210" s="1" t="s">
        <v>3647</v>
      </c>
      <c r="C2210" s="2" t="s">
        <v>3546</v>
      </c>
      <c r="D2210" s="1" t="s">
        <v>19</v>
      </c>
      <c r="E2210" s="3" t="str">
        <f>HYPERLINK("https://fyndiq.se/produkt/416415a768684efb/", "2-Pack Samsung Galaxy S21 5G - 9H Härdat Glas - HD")</f>
        <v>2-Pack Samsung Galaxy S21 5G - 9H Härdat Glas - HD</v>
      </c>
      <c r="F2210" s="1" t="s">
        <v>39</v>
      </c>
      <c r="G2210" s="1" t="s">
        <v>40</v>
      </c>
      <c r="H2210" s="1" t="s">
        <v>41</v>
      </c>
      <c r="I2210" s="1" t="s">
        <v>16</v>
      </c>
      <c r="J2210" s="1" t="s">
        <v>23</v>
      </c>
      <c r="K2210" s="1" t="s">
        <v>16</v>
      </c>
      <c r="L2210" s="1" t="s">
        <v>16</v>
      </c>
      <c r="M2210" s="1" t="s">
        <v>16</v>
      </c>
      <c r="N2210" s="1" t="s">
        <v>16</v>
      </c>
      <c r="O2210" s="1">
        <v>63.2</v>
      </c>
      <c r="P2210" s="1">
        <v>1.0</v>
      </c>
    </row>
    <row r="2211">
      <c r="A2211" s="1" t="s">
        <v>29</v>
      </c>
      <c r="B2211" s="1" t="s">
        <v>3648</v>
      </c>
      <c r="C2211" s="2" t="s">
        <v>3546</v>
      </c>
      <c r="D2211" s="1" t="s">
        <v>19</v>
      </c>
      <c r="E2211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2211" s="1" t="s">
        <v>1193</v>
      </c>
      <c r="G2211" s="1" t="s">
        <v>1194</v>
      </c>
      <c r="H2211" s="1" t="s">
        <v>1195</v>
      </c>
      <c r="I2211" s="1" t="s">
        <v>16</v>
      </c>
      <c r="J2211" s="1" t="s">
        <v>23</v>
      </c>
      <c r="K2211" s="1" t="s">
        <v>16</v>
      </c>
      <c r="L2211" s="1" t="s">
        <v>16</v>
      </c>
      <c r="M2211" s="1" t="s">
        <v>16</v>
      </c>
      <c r="N2211" s="1" t="s">
        <v>16</v>
      </c>
      <c r="O2211" s="1">
        <v>71.2</v>
      </c>
      <c r="P2211" s="1">
        <v>1.0</v>
      </c>
    </row>
    <row r="2212">
      <c r="A2212" s="1" t="s">
        <v>29</v>
      </c>
      <c r="B2212" s="1" t="s">
        <v>3649</v>
      </c>
      <c r="C2212" s="2" t="s">
        <v>3546</v>
      </c>
      <c r="D2212" s="1" t="s">
        <v>19</v>
      </c>
      <c r="E2212" s="3" t="str">
        <f>HYPERLINK("https://fyndiq.se/produkt/860c7ae305b54883/", "2 Pack Samsung S21 Ultra 5G - Härdat glas 9H - Super kvalitet 3D")</f>
        <v>2 Pack Samsung S21 Ultra 5G - Härdat glas 9H - Super kvalitet 3D</v>
      </c>
      <c r="F2212" s="1" t="s">
        <v>649</v>
      </c>
      <c r="G2212" s="1" t="s">
        <v>650</v>
      </c>
      <c r="H2212" s="1" t="s">
        <v>651</v>
      </c>
      <c r="I2212" s="1" t="s">
        <v>1311</v>
      </c>
      <c r="J2212" s="1" t="s">
        <v>23</v>
      </c>
      <c r="K2212" s="1" t="s">
        <v>16</v>
      </c>
      <c r="L2212" s="1" t="s">
        <v>16</v>
      </c>
      <c r="M2212" s="1" t="s">
        <v>16</v>
      </c>
      <c r="N2212" s="1" t="s">
        <v>16</v>
      </c>
      <c r="O2212" s="1">
        <v>63.2</v>
      </c>
      <c r="P2212" s="1">
        <v>1.0</v>
      </c>
    </row>
    <row r="2213">
      <c r="A2213" s="1" t="s">
        <v>29</v>
      </c>
      <c r="B2213" s="1" t="s">
        <v>3650</v>
      </c>
      <c r="C2213" s="2" t="s">
        <v>3546</v>
      </c>
      <c r="D2213" s="1" t="s">
        <v>19</v>
      </c>
      <c r="E2213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2213" s="1" t="s">
        <v>516</v>
      </c>
      <c r="G2213" s="1" t="s">
        <v>517</v>
      </c>
      <c r="H2213" s="1" t="s">
        <v>518</v>
      </c>
      <c r="I2213" s="1" t="s">
        <v>16</v>
      </c>
      <c r="J2213" s="1" t="s">
        <v>23</v>
      </c>
      <c r="K2213" s="1" t="s">
        <v>16</v>
      </c>
      <c r="L2213" s="1" t="s">
        <v>16</v>
      </c>
      <c r="M2213" s="1" t="s">
        <v>16</v>
      </c>
      <c r="N2213" s="1" t="s">
        <v>16</v>
      </c>
      <c r="O2213" s="1">
        <v>71.2</v>
      </c>
      <c r="P2213" s="1">
        <v>1.0</v>
      </c>
    </row>
    <row r="2214">
      <c r="A2214" s="1" t="s">
        <v>29</v>
      </c>
      <c r="B2214" s="1" t="s">
        <v>3651</v>
      </c>
      <c r="C2214" s="2" t="s">
        <v>3546</v>
      </c>
      <c r="D2214" s="1" t="s">
        <v>19</v>
      </c>
      <c r="E2214" s="3" t="str">
        <f>HYPERLINK("https://fyndiq.se/produkt/ef10e4ba492c46df/", "2-Pack Samsung S23 FE 5G - 9H Härdat Glass - Super Kvalitet 3D")</f>
        <v>2-Pack Samsung S23 FE 5G - 9H Härdat Glass - Super Kvalitet 3D</v>
      </c>
      <c r="F2214" s="1" t="s">
        <v>2521</v>
      </c>
      <c r="G2214" s="1" t="s">
        <v>2522</v>
      </c>
      <c r="H2214" s="1" t="s">
        <v>2523</v>
      </c>
      <c r="I2214" s="1" t="s">
        <v>16</v>
      </c>
      <c r="J2214" s="1" t="s">
        <v>23</v>
      </c>
      <c r="K2214" s="1" t="s">
        <v>16</v>
      </c>
      <c r="L2214" s="1" t="s">
        <v>16</v>
      </c>
      <c r="M2214" s="1" t="s">
        <v>16</v>
      </c>
      <c r="N2214" s="1" t="s">
        <v>16</v>
      </c>
      <c r="O2214" s="1">
        <v>63.2</v>
      </c>
      <c r="P2214" s="1">
        <v>1.0</v>
      </c>
    </row>
    <row r="2215">
      <c r="A2215" s="1" t="s">
        <v>29</v>
      </c>
      <c r="B2215" s="1" t="s">
        <v>3652</v>
      </c>
      <c r="C2215" s="2" t="s">
        <v>3546</v>
      </c>
      <c r="D2215" s="1" t="s">
        <v>19</v>
      </c>
      <c r="E2215" s="3" t="str">
        <f>HYPERLINK("https://fyndiq.se/produkt/fb71bd1df0c24a44/", "2-Pack Samsung Galaxy A34 (5G) - 9H Härdat Glass - 3D Super Kvalitet")</f>
        <v>2-Pack Samsung Galaxy A34 (5G) - 9H Härdat Glass - 3D Super Kvalitet</v>
      </c>
      <c r="F2215" s="1" t="s">
        <v>75</v>
      </c>
      <c r="G2215" s="1" t="s">
        <v>76</v>
      </c>
      <c r="H2215" s="1" t="s">
        <v>77</v>
      </c>
      <c r="I2215" s="1" t="s">
        <v>16</v>
      </c>
      <c r="J2215" s="1" t="s">
        <v>23</v>
      </c>
      <c r="K2215" s="1" t="s">
        <v>16</v>
      </c>
      <c r="L2215" s="1" t="s">
        <v>16</v>
      </c>
      <c r="M2215" s="1" t="s">
        <v>16</v>
      </c>
      <c r="N2215" s="1" t="s">
        <v>16</v>
      </c>
      <c r="O2215" s="1">
        <v>63.2</v>
      </c>
      <c r="P2215" s="1">
        <v>1.0</v>
      </c>
    </row>
    <row r="2216">
      <c r="A2216" s="1" t="s">
        <v>29</v>
      </c>
      <c r="B2216" s="1" t="s">
        <v>3653</v>
      </c>
      <c r="C2216" s="2" t="s">
        <v>3546</v>
      </c>
      <c r="D2216" s="1" t="s">
        <v>19</v>
      </c>
      <c r="E2216" s="3" t="str">
        <f>HYPERLINK("https://fyndiq.se/produkt/84cea09838d342cf/", "Sony Xperia 10 V - Härdat Glas 9H - Super Kvalitet 3D Skärmskydd")</f>
        <v>Sony Xperia 10 V - Härdat Glas 9H - Super Kvalitet 3D Skärmskydd</v>
      </c>
      <c r="F2216" s="1" t="s">
        <v>1784</v>
      </c>
      <c r="G2216" s="1" t="s">
        <v>1785</v>
      </c>
      <c r="H2216" s="1" t="s">
        <v>1786</v>
      </c>
      <c r="I2216" s="1" t="s">
        <v>16</v>
      </c>
      <c r="J2216" s="1" t="s">
        <v>23</v>
      </c>
      <c r="K2216" s="1" t="s">
        <v>16</v>
      </c>
      <c r="L2216" s="1" t="s">
        <v>16</v>
      </c>
      <c r="M2216" s="1" t="s">
        <v>16</v>
      </c>
      <c r="N2216" s="1" t="s">
        <v>16</v>
      </c>
      <c r="O2216" s="1">
        <v>63.2</v>
      </c>
      <c r="P2216" s="1">
        <v>1.0</v>
      </c>
    </row>
    <row r="2217">
      <c r="A2217" s="1" t="s">
        <v>29</v>
      </c>
      <c r="B2217" s="1" t="s">
        <v>3654</v>
      </c>
      <c r="C2217" s="2" t="s">
        <v>3546</v>
      </c>
      <c r="D2217" s="1" t="s">
        <v>19</v>
      </c>
      <c r="E2217" s="3" t="str">
        <f>HYPERLINK("https://fyndiq.se/produkt/a1452abbd3164d4b/", "Xiaomi 10T Pro 5G - Härdat glas 9H - Super kvalitet 3D Skärmskydd")</f>
        <v>Xiaomi 10T Pro 5G - Härdat glas 9H - Super kvalitet 3D Skärmskydd</v>
      </c>
      <c r="F2217" s="1" t="s">
        <v>572</v>
      </c>
      <c r="G2217" s="2" t="s">
        <v>573</v>
      </c>
      <c r="H2217" s="1" t="s">
        <v>574</v>
      </c>
      <c r="I2217" s="1" t="s">
        <v>16</v>
      </c>
      <c r="J2217" s="1" t="s">
        <v>23</v>
      </c>
      <c r="K2217" s="1" t="s">
        <v>16</v>
      </c>
      <c r="L2217" s="1" t="s">
        <v>16</v>
      </c>
      <c r="M2217" s="1" t="s">
        <v>16</v>
      </c>
      <c r="N2217" s="1" t="s">
        <v>16</v>
      </c>
      <c r="O2217" s="1">
        <v>55.2</v>
      </c>
      <c r="P2217" s="1">
        <v>1.0</v>
      </c>
    </row>
    <row r="2218">
      <c r="A2218" s="1" t="s">
        <v>29</v>
      </c>
      <c r="B2218" s="1" t="s">
        <v>3655</v>
      </c>
      <c r="C2218" s="2" t="s">
        <v>3546</v>
      </c>
      <c r="D2218" s="1" t="s">
        <v>19</v>
      </c>
      <c r="E2218" s="3" t="str">
        <f>HYPERLINK("https://fyndiq.se/produkt/f15534edf50b4015/", "2-Pack XIAOMI REDMI NOTE 13 5G Skärmskydd - Härdat Glas 9H - Super kvalitet 3D")</f>
        <v>2-Pack XIAOMI REDMI NOTE 13 5G Skärmskydd - Härdat Glas 9H - Super kvalitet 3D</v>
      </c>
      <c r="F2218" s="1" t="s">
        <v>973</v>
      </c>
      <c r="G2218" s="1" t="s">
        <v>974</v>
      </c>
      <c r="H2218" s="1" t="s">
        <v>975</v>
      </c>
      <c r="I2218" s="1" t="s">
        <v>16</v>
      </c>
      <c r="J2218" s="1" t="s">
        <v>23</v>
      </c>
      <c r="K2218" s="1" t="s">
        <v>16</v>
      </c>
      <c r="L2218" s="1" t="s">
        <v>16</v>
      </c>
      <c r="M2218" s="1" t="s">
        <v>16</v>
      </c>
      <c r="N2218" s="1" t="s">
        <v>16</v>
      </c>
      <c r="O2218" s="1">
        <v>63.2</v>
      </c>
      <c r="P2218" s="1">
        <v>1.0</v>
      </c>
    </row>
    <row r="2219">
      <c r="A2219" s="1" t="s">
        <v>29</v>
      </c>
      <c r="B2219" s="1" t="s">
        <v>3656</v>
      </c>
      <c r="C2219" s="2" t="s">
        <v>3546</v>
      </c>
      <c r="D2219" s="1" t="s">
        <v>19</v>
      </c>
      <c r="E2219" s="3" t="str">
        <f>HYPERLINK("https://fyndiq.se/produkt/0bb9f59d6f674520/", "iPhone XS Max - 9H Härdat Glass - Super kvalitet 3D Skärmskydd")</f>
        <v>iPhone XS Max - 9H Härdat Glass - Super kvalitet 3D Skärmskydd</v>
      </c>
      <c r="F2219" s="1" t="s">
        <v>3657</v>
      </c>
      <c r="G2219" s="1" t="s">
        <v>3658</v>
      </c>
      <c r="H2219" s="1" t="s">
        <v>3659</v>
      </c>
      <c r="I2219" s="1" t="s">
        <v>16</v>
      </c>
      <c r="J2219" s="1" t="s">
        <v>23</v>
      </c>
      <c r="K2219" s="1" t="s">
        <v>16</v>
      </c>
      <c r="L2219" s="1" t="s">
        <v>16</v>
      </c>
      <c r="M2219" s="1" t="s">
        <v>16</v>
      </c>
      <c r="N2219" s="1" t="s">
        <v>16</v>
      </c>
      <c r="O2219" s="1">
        <v>47.2</v>
      </c>
      <c r="P2219" s="1">
        <v>1.0</v>
      </c>
    </row>
    <row r="2220">
      <c r="A2220" s="1" t="s">
        <v>29</v>
      </c>
      <c r="B2220" s="1" t="s">
        <v>3660</v>
      </c>
      <c r="C2220" s="2" t="s">
        <v>3546</v>
      </c>
      <c r="D2220" s="1" t="s">
        <v>19</v>
      </c>
      <c r="E2220" s="3" t="str">
        <f>HYPERLINK("https://fyndiq.se/produkt/bd84362587364f02/", "2-Pack GOOGLE PIXEL 8 Skärmskydd - Härdat Glas 9H - Super kvalitet 3D")</f>
        <v>2-Pack GOOGLE PIXEL 8 Skärmskydd - Härdat Glas 9H - Super kvalitet 3D</v>
      </c>
      <c r="F2220" s="1" t="s">
        <v>254</v>
      </c>
      <c r="G2220" s="1" t="s">
        <v>255</v>
      </c>
      <c r="H2220" s="1" t="s">
        <v>256</v>
      </c>
      <c r="I2220" s="1" t="s">
        <v>16</v>
      </c>
      <c r="J2220" s="1" t="s">
        <v>23</v>
      </c>
      <c r="K2220" s="1" t="s">
        <v>16</v>
      </c>
      <c r="L2220" s="1" t="s">
        <v>16</v>
      </c>
      <c r="M2220" s="1" t="s">
        <v>16</v>
      </c>
      <c r="N2220" s="1" t="s">
        <v>16</v>
      </c>
      <c r="O2220" s="1">
        <v>71.2</v>
      </c>
      <c r="P2220" s="1">
        <v>1.0</v>
      </c>
    </row>
    <row r="2221">
      <c r="A2221" s="1" t="s">
        <v>29</v>
      </c>
      <c r="B2221" s="1" t="s">
        <v>3661</v>
      </c>
      <c r="C2221" s="2" t="s">
        <v>3546</v>
      </c>
      <c r="D2221" s="1" t="s">
        <v>19</v>
      </c>
      <c r="E2221" s="3" t="str">
        <f>HYPERLINK("https://fyndiq.se/produkt/925ae49423884615/", "2-Pack Samsung S22 Ultra Skärmskydd &amp; 1-Pack linsskydd -9H GLAS")</f>
        <v>2-Pack Samsung S22 Ultra Skärmskydd &amp; 1-Pack linsskydd -9H GLAS</v>
      </c>
      <c r="F2221" s="1" t="s">
        <v>335</v>
      </c>
      <c r="G2221" s="1" t="s">
        <v>336</v>
      </c>
      <c r="H2221" s="1" t="s">
        <v>337</v>
      </c>
      <c r="I2221" s="1" t="s">
        <v>16</v>
      </c>
      <c r="J2221" s="1" t="s">
        <v>23</v>
      </c>
      <c r="K2221" s="1" t="s">
        <v>16</v>
      </c>
      <c r="L2221" s="1" t="s">
        <v>16</v>
      </c>
      <c r="M2221" s="1" t="s">
        <v>16</v>
      </c>
      <c r="N2221" s="1" t="s">
        <v>16</v>
      </c>
      <c r="O2221" s="1">
        <v>71.2</v>
      </c>
      <c r="P2221" s="1">
        <v>1.0</v>
      </c>
    </row>
    <row r="2222">
      <c r="A2222" s="1" t="s">
        <v>29</v>
      </c>
      <c r="B2222" s="1" t="s">
        <v>3662</v>
      </c>
      <c r="C2222" s="2" t="s">
        <v>3546</v>
      </c>
      <c r="D2222" s="1" t="s">
        <v>19</v>
      </c>
      <c r="E2222" s="3" t="str">
        <f>HYPERLINK("https://fyndiq.se/produkt/06106438a7a14dfc/", "2-Pack Xiaomi 13T Pro - Härdat glas 9H - Super kvalitet 3D Skärmskydd")</f>
        <v>2-Pack Xiaomi 13T Pro - Härdat glas 9H - Super kvalitet 3D Skärmskydd</v>
      </c>
      <c r="F2222" s="1" t="s">
        <v>883</v>
      </c>
      <c r="G2222" s="1" t="s">
        <v>884</v>
      </c>
      <c r="H2222" s="1" t="s">
        <v>885</v>
      </c>
      <c r="I2222" s="1" t="s">
        <v>16</v>
      </c>
      <c r="J2222" s="1" t="s">
        <v>23</v>
      </c>
      <c r="K2222" s="1" t="s">
        <v>16</v>
      </c>
      <c r="L2222" s="1" t="s">
        <v>16</v>
      </c>
      <c r="M2222" s="1" t="s">
        <v>16</v>
      </c>
      <c r="N2222" s="1" t="s">
        <v>16</v>
      </c>
      <c r="O2222" s="1">
        <v>63.2</v>
      </c>
      <c r="P2222" s="1">
        <v>1.0</v>
      </c>
    </row>
    <row r="2223">
      <c r="A2223" s="1" t="s">
        <v>29</v>
      </c>
      <c r="B2223" s="1" t="s">
        <v>3663</v>
      </c>
      <c r="C2223" s="2" t="s">
        <v>3546</v>
      </c>
      <c r="D2223" s="1" t="s">
        <v>19</v>
      </c>
      <c r="E2223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2223" s="1" t="s">
        <v>776</v>
      </c>
      <c r="G2223" s="1" t="s">
        <v>777</v>
      </c>
      <c r="H2223" s="1" t="s">
        <v>778</v>
      </c>
      <c r="I2223" s="1" t="s">
        <v>16</v>
      </c>
      <c r="J2223" s="1" t="s">
        <v>23</v>
      </c>
      <c r="K2223" s="1" t="s">
        <v>16</v>
      </c>
      <c r="L2223" s="1" t="s">
        <v>16</v>
      </c>
      <c r="M2223" s="1" t="s">
        <v>16</v>
      </c>
      <c r="N2223" s="1" t="s">
        <v>16</v>
      </c>
      <c r="O2223" s="1">
        <v>63.2</v>
      </c>
      <c r="P2223" s="1">
        <v>1.0</v>
      </c>
    </row>
    <row r="2224">
      <c r="A2224" s="1" t="s">
        <v>29</v>
      </c>
      <c r="B2224" s="1" t="s">
        <v>3664</v>
      </c>
      <c r="C2224" s="2" t="s">
        <v>3546</v>
      </c>
      <c r="D2224" s="1" t="s">
        <v>19</v>
      </c>
      <c r="E2224" s="3" t="str">
        <f>HYPERLINK("https://fyndiq.se/produkt/0a890dd972c4463d/", "2-Pack Samsung Galaxy A52s 5G - Härdat glas 9H - Super kvalitet")</f>
        <v>2-Pack Samsung Galaxy A52s 5G - Härdat glas 9H - Super kvalitet</v>
      </c>
      <c r="F2224" s="1" t="s">
        <v>442</v>
      </c>
      <c r="G2224" s="1" t="s">
        <v>443</v>
      </c>
      <c r="H2224" s="1" t="s">
        <v>444</v>
      </c>
      <c r="I2224" s="1" t="s">
        <v>16</v>
      </c>
      <c r="J2224" s="1" t="s">
        <v>23</v>
      </c>
      <c r="K2224" s="1" t="s">
        <v>16</v>
      </c>
      <c r="L2224" s="1" t="s">
        <v>16</v>
      </c>
      <c r="M2224" s="1" t="s">
        <v>16</v>
      </c>
      <c r="N2224" s="1" t="s">
        <v>16</v>
      </c>
      <c r="O2224" s="1">
        <v>63.2</v>
      </c>
      <c r="P2224" s="1">
        <v>1.0</v>
      </c>
    </row>
    <row r="2225">
      <c r="A2225" s="1" t="s">
        <v>29</v>
      </c>
      <c r="B2225" s="1" t="s">
        <v>3665</v>
      </c>
      <c r="C2225" s="2" t="s">
        <v>3546</v>
      </c>
      <c r="D2225" s="1" t="s">
        <v>19</v>
      </c>
      <c r="E2225" s="3" t="str">
        <f>HYPERLINK("https://fyndiq.se/produkt/28e89d62c753402f/", "2-Pack SONY XPERIA 1VI Skärmskydd - Härdat Glas 9H - Super kvalitet 3D")</f>
        <v>2-Pack SONY XPERIA 1VI Skärmskydd - Härdat Glas 9H - Super kvalitet 3D</v>
      </c>
      <c r="F2225" s="1" t="s">
        <v>3469</v>
      </c>
      <c r="G2225" s="1" t="s">
        <v>3470</v>
      </c>
      <c r="H2225" s="1" t="s">
        <v>3471</v>
      </c>
      <c r="I2225" s="1" t="s">
        <v>16</v>
      </c>
      <c r="J2225" s="1" t="s">
        <v>23</v>
      </c>
      <c r="K2225" s="1" t="s">
        <v>16</v>
      </c>
      <c r="L2225" s="1" t="s">
        <v>16</v>
      </c>
      <c r="M2225" s="1" t="s">
        <v>16</v>
      </c>
      <c r="N2225" s="1" t="s">
        <v>16</v>
      </c>
      <c r="O2225" s="1">
        <v>71.2</v>
      </c>
      <c r="P2225" s="1">
        <v>1.0</v>
      </c>
    </row>
    <row r="2226">
      <c r="A2226" s="1" t="s">
        <v>29</v>
      </c>
      <c r="B2226" s="1" t="s">
        <v>3666</v>
      </c>
      <c r="C2226" s="2" t="s">
        <v>3546</v>
      </c>
      <c r="D2226" s="1" t="s">
        <v>19</v>
      </c>
      <c r="E2226" s="3" t="str">
        <f>HYPERLINK("https://fyndiq.se/produkt/d2c30baa04ab483c/", "2-Pack Samsung A22 5G Skärmskydd - Härdat Glas 9H - Super kvalitet 3D")</f>
        <v>2-Pack Samsung A22 5G Skärmskydd - Härdat Glas 9H - Super kvalitet 3D</v>
      </c>
      <c r="F2226" s="1" t="s">
        <v>1273</v>
      </c>
      <c r="G2226" s="1" t="s">
        <v>1274</v>
      </c>
      <c r="H2226" s="1" t="s">
        <v>1275</v>
      </c>
      <c r="I2226" s="1" t="s">
        <v>16</v>
      </c>
      <c r="J2226" s="1" t="s">
        <v>23</v>
      </c>
      <c r="K2226" s="1" t="s">
        <v>16</v>
      </c>
      <c r="L2226" s="1" t="s">
        <v>16</v>
      </c>
      <c r="M2226" s="1" t="s">
        <v>16</v>
      </c>
      <c r="N2226" s="1" t="s">
        <v>16</v>
      </c>
      <c r="O2226" s="1">
        <v>63.2</v>
      </c>
      <c r="P2226" s="1">
        <v>1.0</v>
      </c>
    </row>
    <row r="2227">
      <c r="A2227" s="1" t="s">
        <v>29</v>
      </c>
      <c r="B2227" s="1" t="s">
        <v>3667</v>
      </c>
      <c r="C2227" s="2" t="s">
        <v>3546</v>
      </c>
      <c r="D2227" s="1" t="s">
        <v>19</v>
      </c>
      <c r="E2227" s="3" t="str">
        <f>HYPERLINK("https://fyndiq.se/produkt/835b4ca1e98a4358/", "2-Pack Samsung S20 FE Skärmskydd &amp; 2-Pack linsskydd - Härdat Glas 9H - Super kvalitet 3D")</f>
        <v>2-Pack Samsung S20 FE Skärmskydd &amp; 2-Pack linsskydd - Härdat Glas 9H - Super kvalitet 3D</v>
      </c>
      <c r="F2227" s="1" t="s">
        <v>3668</v>
      </c>
      <c r="G2227" s="1" t="s">
        <v>3669</v>
      </c>
      <c r="H2227" s="1" t="s">
        <v>3670</v>
      </c>
      <c r="I2227" s="1" t="s">
        <v>16</v>
      </c>
      <c r="J2227" s="1" t="s">
        <v>23</v>
      </c>
      <c r="K2227" s="1" t="s">
        <v>16</v>
      </c>
      <c r="L2227" s="1" t="s">
        <v>16</v>
      </c>
      <c r="M2227" s="1" t="s">
        <v>16</v>
      </c>
      <c r="N2227" s="1" t="s">
        <v>16</v>
      </c>
      <c r="O2227" s="1">
        <v>79.2</v>
      </c>
      <c r="P2227" s="1">
        <v>1.0</v>
      </c>
    </row>
    <row r="2228">
      <c r="A2228" s="1" t="s">
        <v>29</v>
      </c>
      <c r="B2228" s="1" t="s">
        <v>3671</v>
      </c>
      <c r="C2228" s="2" t="s">
        <v>3546</v>
      </c>
      <c r="D2228" s="1" t="s">
        <v>19</v>
      </c>
      <c r="E222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228" s="1" t="s">
        <v>26</v>
      </c>
      <c r="G2228" s="1" t="s">
        <v>27</v>
      </c>
      <c r="H2228" s="1" t="s">
        <v>28</v>
      </c>
      <c r="I2228" s="1" t="s">
        <v>16</v>
      </c>
      <c r="J2228" s="1" t="s">
        <v>23</v>
      </c>
      <c r="K2228" s="1" t="s">
        <v>16</v>
      </c>
      <c r="L2228" s="1" t="s">
        <v>16</v>
      </c>
      <c r="M2228" s="1" t="s">
        <v>16</v>
      </c>
      <c r="N2228" s="1" t="s">
        <v>16</v>
      </c>
      <c r="O2228" s="1">
        <v>71.2</v>
      </c>
      <c r="P2228" s="1">
        <v>1.0</v>
      </c>
    </row>
    <row r="2229">
      <c r="A2229" s="1" t="s">
        <v>29</v>
      </c>
      <c r="B2229" s="1" t="s">
        <v>3672</v>
      </c>
      <c r="C2229" s="2" t="s">
        <v>3546</v>
      </c>
      <c r="D2229" s="1" t="s">
        <v>19</v>
      </c>
      <c r="E2229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2229" s="1" t="s">
        <v>1572</v>
      </c>
      <c r="G2229" s="1" t="s">
        <v>1573</v>
      </c>
      <c r="H2229" s="1" t="s">
        <v>1574</v>
      </c>
      <c r="I2229" s="1" t="s">
        <v>16</v>
      </c>
      <c r="J2229" s="1" t="s">
        <v>23</v>
      </c>
      <c r="K2229" s="1" t="s">
        <v>16</v>
      </c>
      <c r="L2229" s="1" t="s">
        <v>16</v>
      </c>
      <c r="M2229" s="1" t="s">
        <v>16</v>
      </c>
      <c r="N2229" s="1" t="s">
        <v>16</v>
      </c>
      <c r="O2229" s="1">
        <v>71.2</v>
      </c>
      <c r="P2229" s="1">
        <v>1.0</v>
      </c>
    </row>
    <row r="2230">
      <c r="A2230" s="1" t="s">
        <v>29</v>
      </c>
      <c r="B2230" s="1" t="s">
        <v>3673</v>
      </c>
      <c r="C2230" s="2" t="s">
        <v>3546</v>
      </c>
      <c r="D2230" s="1" t="s">
        <v>19</v>
      </c>
      <c r="E2230" s="3" t="str">
        <f>HYPERLINK("https://fyndiq.se/produkt/2a9c08e4daf04aed/", "2-Pack Xiaomi 12T Pro - Härdat Glas 9H - Super kvalitet 3D Skärmskydd")</f>
        <v>2-Pack Xiaomi 12T Pro - Härdat Glas 9H - Super kvalitet 3D Skärmskydd</v>
      </c>
      <c r="F2230" s="1" t="s">
        <v>376</v>
      </c>
      <c r="G2230" s="1" t="s">
        <v>377</v>
      </c>
      <c r="H2230" s="1" t="s">
        <v>378</v>
      </c>
      <c r="I2230" s="1" t="s">
        <v>16</v>
      </c>
      <c r="J2230" s="1" t="s">
        <v>23</v>
      </c>
      <c r="K2230" s="1" t="s">
        <v>16</v>
      </c>
      <c r="L2230" s="1" t="s">
        <v>16</v>
      </c>
      <c r="M2230" s="1" t="s">
        <v>16</v>
      </c>
      <c r="N2230" s="1" t="s">
        <v>16</v>
      </c>
      <c r="O2230" s="1">
        <v>63.2</v>
      </c>
      <c r="P2230" s="1">
        <v>1.0</v>
      </c>
    </row>
    <row r="2231">
      <c r="A2231" s="1" t="s">
        <v>29</v>
      </c>
      <c r="B2231" s="1" t="s">
        <v>3674</v>
      </c>
      <c r="C2231" s="2" t="s">
        <v>3546</v>
      </c>
      <c r="D2231" s="1" t="s">
        <v>19</v>
      </c>
      <c r="E2231" s="3" t="str">
        <f>HYPERLINK("https://fyndiq.se/produkt/0a890dd972c4463d/", "2-Pack Samsung Galaxy A52s 5G - Härdat glas 9H - Super kvalitet")</f>
        <v>2-Pack Samsung Galaxy A52s 5G - Härdat glas 9H - Super kvalitet</v>
      </c>
      <c r="F2231" s="1" t="s">
        <v>442</v>
      </c>
      <c r="G2231" s="1" t="s">
        <v>443</v>
      </c>
      <c r="H2231" s="1" t="s">
        <v>444</v>
      </c>
      <c r="I2231" s="1" t="s">
        <v>16</v>
      </c>
      <c r="J2231" s="1" t="s">
        <v>23</v>
      </c>
      <c r="K2231" s="1" t="s">
        <v>16</v>
      </c>
      <c r="L2231" s="1" t="s">
        <v>16</v>
      </c>
      <c r="M2231" s="1" t="s">
        <v>16</v>
      </c>
      <c r="N2231" s="1" t="s">
        <v>16</v>
      </c>
      <c r="O2231" s="1">
        <v>63.2</v>
      </c>
      <c r="P2231" s="1">
        <v>1.0</v>
      </c>
    </row>
    <row r="2232">
      <c r="A2232" s="1" t="s">
        <v>29</v>
      </c>
      <c r="B2232" s="1" t="s">
        <v>3675</v>
      </c>
      <c r="C2232" s="2" t="s">
        <v>3546</v>
      </c>
      <c r="D2232" s="1" t="s">
        <v>19</v>
      </c>
      <c r="E2232" s="3" t="str">
        <f>HYPERLINK("https://fyndiq.se/produkt/13e76851ca504320/", "2-Pack Samsung Galaxy S22 Ultra - Härdat glas 9H - Top kvalitet")</f>
        <v>2-Pack Samsung Galaxy S22 Ultra - Härdat glas 9H - Top kvalitet</v>
      </c>
      <c r="F2232" s="1" t="s">
        <v>140</v>
      </c>
      <c r="G2232" s="1" t="s">
        <v>141</v>
      </c>
      <c r="H2232" s="1" t="s">
        <v>142</v>
      </c>
      <c r="I2232" s="1" t="s">
        <v>16</v>
      </c>
      <c r="J2232" s="1" t="s">
        <v>23</v>
      </c>
      <c r="K2232" s="1" t="s">
        <v>16</v>
      </c>
      <c r="L2232" s="1" t="s">
        <v>16</v>
      </c>
      <c r="M2232" s="1" t="s">
        <v>16</v>
      </c>
      <c r="N2232" s="1" t="s">
        <v>16</v>
      </c>
      <c r="O2232" s="1">
        <v>63.2</v>
      </c>
      <c r="P2232" s="1">
        <v>1.0</v>
      </c>
    </row>
    <row r="2233">
      <c r="A2233" s="1" t="s">
        <v>29</v>
      </c>
      <c r="B2233" s="1" t="s">
        <v>3676</v>
      </c>
      <c r="C2233" s="2" t="s">
        <v>3546</v>
      </c>
      <c r="D2233" s="1" t="s">
        <v>19</v>
      </c>
      <c r="E2233" s="3" t="str">
        <f>HYPERLINK("https://fyndiq.se/produkt/e9c1dd33f1fd4d17/", "2-Pack Samsung Galaxy S21 5G - Härdat Glas Skärmskydd 9H - HD")</f>
        <v>2-Pack Samsung Galaxy S21 5G - Härdat Glas Skärmskydd 9H - HD</v>
      </c>
      <c r="F2233" s="1" t="s">
        <v>454</v>
      </c>
      <c r="G2233" s="1" t="s">
        <v>455</v>
      </c>
      <c r="H2233" s="1" t="s">
        <v>456</v>
      </c>
      <c r="I2233" s="1" t="s">
        <v>16</v>
      </c>
      <c r="J2233" s="1" t="s">
        <v>23</v>
      </c>
      <c r="K2233" s="1" t="s">
        <v>16</v>
      </c>
      <c r="L2233" s="1" t="s">
        <v>16</v>
      </c>
      <c r="M2233" s="1" t="s">
        <v>16</v>
      </c>
      <c r="N2233" s="1" t="s">
        <v>16</v>
      </c>
      <c r="O2233" s="1">
        <v>63.2</v>
      </c>
      <c r="P2233" s="1">
        <v>1.0</v>
      </c>
    </row>
    <row r="2234">
      <c r="A2234" s="1" t="s">
        <v>29</v>
      </c>
      <c r="B2234" s="1" t="s">
        <v>3677</v>
      </c>
      <c r="C2234" s="2" t="s">
        <v>3546</v>
      </c>
      <c r="D2234" s="1" t="s">
        <v>19</v>
      </c>
      <c r="E2234" s="3" t="str">
        <f>HYPERLINK("https://fyndiq.se/produkt/c6f3e47a88184e8d/", "2-Pack SAMSUNG A55 Skärmskydd - Härdat Glas 9H - Super kvalitet 3D")</f>
        <v>2-Pack SAMSUNG A55 Skärmskydd - Härdat Glas 9H - Super kvalitet 3D</v>
      </c>
      <c r="F2234" s="1" t="s">
        <v>83</v>
      </c>
      <c r="G2234" s="1" t="s">
        <v>84</v>
      </c>
      <c r="H2234" s="1" t="s">
        <v>85</v>
      </c>
      <c r="I2234" s="1" t="s">
        <v>16</v>
      </c>
      <c r="J2234" s="1" t="s">
        <v>23</v>
      </c>
      <c r="K2234" s="1" t="s">
        <v>16</v>
      </c>
      <c r="L2234" s="1" t="s">
        <v>16</v>
      </c>
      <c r="M2234" s="1" t="s">
        <v>16</v>
      </c>
      <c r="N2234" s="1" t="s">
        <v>16</v>
      </c>
      <c r="O2234" s="1">
        <v>63.2</v>
      </c>
      <c r="P2234" s="1">
        <v>1.0</v>
      </c>
    </row>
    <row r="2235">
      <c r="A2235" s="1" t="s">
        <v>29</v>
      </c>
      <c r="B2235" s="1" t="s">
        <v>3678</v>
      </c>
      <c r="C2235" s="2" t="s">
        <v>3546</v>
      </c>
      <c r="D2235" s="1" t="s">
        <v>19</v>
      </c>
      <c r="E2235" s="3" t="str">
        <f>HYPERLINK("https://fyndiq.se/produkt/44f3cfd52e0f4e86/", "Apple Watch 45mm – Härdat glas 9H – Super kvalitet 3D Skärmskydd")</f>
        <v>Apple Watch 45mm – Härdat glas 9H – Super kvalitet 3D Skärmskydd</v>
      </c>
      <c r="F2235" s="1" t="s">
        <v>568</v>
      </c>
      <c r="G2235" s="1" t="s">
        <v>569</v>
      </c>
      <c r="H2235" s="1" t="s">
        <v>570</v>
      </c>
      <c r="I2235" s="1" t="s">
        <v>16</v>
      </c>
      <c r="J2235" s="1" t="s">
        <v>23</v>
      </c>
      <c r="K2235" s="1" t="s">
        <v>16</v>
      </c>
      <c r="L2235" s="1" t="s">
        <v>16</v>
      </c>
      <c r="M2235" s="1" t="s">
        <v>16</v>
      </c>
      <c r="N2235" s="1" t="s">
        <v>16</v>
      </c>
      <c r="O2235" s="1">
        <v>47.2</v>
      </c>
      <c r="P2235" s="1">
        <v>1.0</v>
      </c>
    </row>
    <row r="2236">
      <c r="A2236" s="1" t="s">
        <v>29</v>
      </c>
      <c r="B2236" s="1" t="s">
        <v>3679</v>
      </c>
      <c r="C2236" s="2" t="s">
        <v>3546</v>
      </c>
      <c r="D2236" s="1" t="s">
        <v>19</v>
      </c>
      <c r="E2236" s="3" t="str">
        <f>HYPERLINK("https://fyndiq.se/produkt/416415a768684efb/", "2-Pack Samsung Galaxy S21 5G - 9H Härdat Glas - HD")</f>
        <v>2-Pack Samsung Galaxy S21 5G - 9H Härdat Glas - HD</v>
      </c>
      <c r="F2236" s="1" t="s">
        <v>39</v>
      </c>
      <c r="G2236" s="1" t="s">
        <v>40</v>
      </c>
      <c r="H2236" s="1" t="s">
        <v>41</v>
      </c>
      <c r="I2236" s="1" t="s">
        <v>16</v>
      </c>
      <c r="J2236" s="1" t="s">
        <v>23</v>
      </c>
      <c r="K2236" s="1" t="s">
        <v>16</v>
      </c>
      <c r="L2236" s="1" t="s">
        <v>16</v>
      </c>
      <c r="M2236" s="1" t="s">
        <v>16</v>
      </c>
      <c r="N2236" s="1" t="s">
        <v>16</v>
      </c>
      <c r="O2236" s="1">
        <v>63.2</v>
      </c>
      <c r="P2236" s="1">
        <v>1.0</v>
      </c>
    </row>
    <row r="2237">
      <c r="A2237" s="1" t="s">
        <v>29</v>
      </c>
      <c r="B2237" s="1" t="s">
        <v>3680</v>
      </c>
      <c r="C2237" s="2" t="s">
        <v>3546</v>
      </c>
      <c r="D2237" s="1" t="s">
        <v>19</v>
      </c>
      <c r="E2237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2237" s="1" t="s">
        <v>1481</v>
      </c>
      <c r="G2237" s="1" t="s">
        <v>1482</v>
      </c>
      <c r="H2237" s="1" t="s">
        <v>1483</v>
      </c>
      <c r="I2237" s="1" t="s">
        <v>16</v>
      </c>
      <c r="J2237" s="1" t="s">
        <v>23</v>
      </c>
      <c r="K2237" s="1" t="s">
        <v>16</v>
      </c>
      <c r="L2237" s="1" t="s">
        <v>16</v>
      </c>
      <c r="M2237" s="1" t="s">
        <v>16</v>
      </c>
      <c r="N2237" s="1" t="s">
        <v>16</v>
      </c>
      <c r="O2237" s="1">
        <v>78.4</v>
      </c>
      <c r="P2237" s="1">
        <v>1.0</v>
      </c>
    </row>
    <row r="2238">
      <c r="A2238" s="1" t="s">
        <v>29</v>
      </c>
      <c r="B2238" s="1" t="s">
        <v>3681</v>
      </c>
      <c r="C2238" s="2" t="s">
        <v>3546</v>
      </c>
      <c r="D2238" s="1" t="s">
        <v>19</v>
      </c>
      <c r="E2238" s="3" t="str">
        <f>HYPERLINK("https://fyndiq.se/produkt/f2c164e932234570/", "2-Pack HUAWEI P30 PRO Skärmskydd - Härdat Glas 9H - Super kvalitet 3D")</f>
        <v>2-Pack HUAWEI P30 PRO Skärmskydd - Härdat Glas 9H - Super kvalitet 3D</v>
      </c>
      <c r="F2238" s="1" t="s">
        <v>267</v>
      </c>
      <c r="G2238" s="1" t="s">
        <v>268</v>
      </c>
      <c r="H2238" s="1" t="s">
        <v>269</v>
      </c>
      <c r="I2238" s="1" t="s">
        <v>16</v>
      </c>
      <c r="J2238" s="1" t="s">
        <v>23</v>
      </c>
      <c r="K2238" s="1" t="s">
        <v>16</v>
      </c>
      <c r="L2238" s="1" t="s">
        <v>16</v>
      </c>
      <c r="M2238" s="1" t="s">
        <v>16</v>
      </c>
      <c r="N2238" s="1" t="s">
        <v>16</v>
      </c>
      <c r="O2238" s="1">
        <v>63.2</v>
      </c>
      <c r="P2238" s="1">
        <v>1.0</v>
      </c>
    </row>
    <row r="2239">
      <c r="A2239" s="1" t="s">
        <v>29</v>
      </c>
      <c r="B2239" s="1" t="s">
        <v>3682</v>
      </c>
      <c r="C2239" s="2" t="s">
        <v>3546</v>
      </c>
      <c r="D2239" s="1" t="s">
        <v>19</v>
      </c>
      <c r="E2239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2239" s="1" t="s">
        <v>380</v>
      </c>
      <c r="G2239" s="1" t="s">
        <v>381</v>
      </c>
      <c r="H2239" s="1" t="s">
        <v>382</v>
      </c>
      <c r="I2239" s="1" t="s">
        <v>16</v>
      </c>
      <c r="J2239" s="1" t="s">
        <v>23</v>
      </c>
      <c r="K2239" s="1" t="s">
        <v>16</v>
      </c>
      <c r="L2239" s="1" t="s">
        <v>16</v>
      </c>
      <c r="M2239" s="1" t="s">
        <v>16</v>
      </c>
      <c r="N2239" s="1" t="s">
        <v>16</v>
      </c>
      <c r="O2239" s="1">
        <v>47.2</v>
      </c>
      <c r="P2239" s="1">
        <v>1.0</v>
      </c>
    </row>
    <row r="2240">
      <c r="A2240" s="1" t="s">
        <v>29</v>
      </c>
      <c r="B2240" s="1" t="s">
        <v>3683</v>
      </c>
      <c r="C2240" s="2" t="s">
        <v>3546</v>
      </c>
      <c r="D2240" s="1" t="s">
        <v>19</v>
      </c>
      <c r="E224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240" s="1" t="s">
        <v>183</v>
      </c>
      <c r="G2240" s="1" t="s">
        <v>184</v>
      </c>
      <c r="H2240" s="1" t="s">
        <v>185</v>
      </c>
      <c r="I2240" s="1" t="s">
        <v>16</v>
      </c>
      <c r="J2240" s="1" t="s">
        <v>23</v>
      </c>
      <c r="K2240" s="1" t="s">
        <v>16</v>
      </c>
      <c r="L2240" s="1" t="s">
        <v>16</v>
      </c>
      <c r="M2240" s="1" t="s">
        <v>16</v>
      </c>
      <c r="N2240" s="1" t="s">
        <v>16</v>
      </c>
      <c r="O2240" s="1">
        <v>71.2</v>
      </c>
      <c r="P2240" s="1">
        <v>1.0</v>
      </c>
    </row>
    <row r="2241">
      <c r="A2241" s="1" t="s">
        <v>29</v>
      </c>
      <c r="B2241" s="1" t="s">
        <v>3684</v>
      </c>
      <c r="C2241" s="2" t="s">
        <v>3546</v>
      </c>
      <c r="D2241" s="1" t="s">
        <v>19</v>
      </c>
      <c r="E224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241" s="1" t="s">
        <v>26</v>
      </c>
      <c r="G2241" s="1" t="s">
        <v>27</v>
      </c>
      <c r="H2241" s="1" t="s">
        <v>28</v>
      </c>
      <c r="I2241" s="1" t="s">
        <v>16</v>
      </c>
      <c r="J2241" s="1" t="s">
        <v>23</v>
      </c>
      <c r="K2241" s="1" t="s">
        <v>16</v>
      </c>
      <c r="L2241" s="1" t="s">
        <v>16</v>
      </c>
      <c r="M2241" s="1" t="s">
        <v>16</v>
      </c>
      <c r="N2241" s="1" t="s">
        <v>16</v>
      </c>
      <c r="O2241" s="1">
        <v>71.2</v>
      </c>
      <c r="P2241" s="1">
        <v>1.0</v>
      </c>
    </row>
    <row r="2242">
      <c r="A2242" s="1" t="s">
        <v>29</v>
      </c>
      <c r="B2242" s="1" t="s">
        <v>3685</v>
      </c>
      <c r="C2242" s="2" t="s">
        <v>3546</v>
      </c>
      <c r="D2242" s="1" t="s">
        <v>19</v>
      </c>
      <c r="E224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242" s="1" t="s">
        <v>103</v>
      </c>
      <c r="G2242" s="1" t="s">
        <v>104</v>
      </c>
      <c r="H2242" s="1" t="s">
        <v>105</v>
      </c>
      <c r="I2242" s="1" t="s">
        <v>16</v>
      </c>
      <c r="J2242" s="1" t="s">
        <v>23</v>
      </c>
      <c r="K2242" s="1" t="s">
        <v>16</v>
      </c>
      <c r="L2242" s="1" t="s">
        <v>16</v>
      </c>
      <c r="M2242" s="1" t="s">
        <v>16</v>
      </c>
      <c r="N2242" s="1" t="s">
        <v>16</v>
      </c>
      <c r="O2242" s="1">
        <v>63.2</v>
      </c>
      <c r="P2242" s="1">
        <v>1.0</v>
      </c>
    </row>
    <row r="2243">
      <c r="A2243" s="1" t="s">
        <v>29</v>
      </c>
      <c r="B2243" s="1" t="s">
        <v>3686</v>
      </c>
      <c r="C2243" s="2" t="s">
        <v>3546</v>
      </c>
      <c r="D2243" s="1" t="s">
        <v>19</v>
      </c>
      <c r="E2243" s="3" t="str">
        <f>HYPERLINK("https://fyndiq.se/produkt/925ae49423884615/", "2-Pack Samsung S22 Ultra Skärmskydd &amp; 1-Pack linsskydd -9H GLAS")</f>
        <v>2-Pack Samsung S22 Ultra Skärmskydd &amp; 1-Pack linsskydd -9H GLAS</v>
      </c>
      <c r="F2243" s="1" t="s">
        <v>335</v>
      </c>
      <c r="G2243" s="1" t="s">
        <v>336</v>
      </c>
      <c r="H2243" s="1" t="s">
        <v>337</v>
      </c>
      <c r="I2243" s="1" t="s">
        <v>16</v>
      </c>
      <c r="J2243" s="1" t="s">
        <v>23</v>
      </c>
      <c r="K2243" s="1" t="s">
        <v>16</v>
      </c>
      <c r="L2243" s="1" t="s">
        <v>16</v>
      </c>
      <c r="M2243" s="1" t="s">
        <v>16</v>
      </c>
      <c r="N2243" s="1" t="s">
        <v>16</v>
      </c>
      <c r="O2243" s="1">
        <v>71.2</v>
      </c>
      <c r="P2243" s="1">
        <v>1.0</v>
      </c>
    </row>
    <row r="2244">
      <c r="A2244" s="1" t="s">
        <v>29</v>
      </c>
      <c r="B2244" s="1" t="s">
        <v>3687</v>
      </c>
      <c r="C2244" s="2" t="s">
        <v>3546</v>
      </c>
      <c r="D2244" s="1" t="s">
        <v>19</v>
      </c>
      <c r="E2244" s="3" t="str">
        <f>HYPERLINK("https://fyndiq.se/produkt/c5eff753eef544a3/", "2-Pack Samsung A05S Skärmskydd - Härdat Glas 9H - Super kvalitet 3D")</f>
        <v>2-Pack Samsung A05S Skärmskydd - Härdat Glas 9H - Super kvalitet 3D</v>
      </c>
      <c r="F2244" s="1" t="s">
        <v>768</v>
      </c>
      <c r="G2244" s="1" t="s">
        <v>769</v>
      </c>
      <c r="H2244" s="1" t="s">
        <v>770</v>
      </c>
      <c r="I2244" s="1" t="s">
        <v>16</v>
      </c>
      <c r="J2244" s="1" t="s">
        <v>23</v>
      </c>
      <c r="K2244" s="1" t="s">
        <v>16</v>
      </c>
      <c r="L2244" s="1" t="s">
        <v>16</v>
      </c>
      <c r="M2244" s="1" t="s">
        <v>16</v>
      </c>
      <c r="N2244" s="1" t="s">
        <v>16</v>
      </c>
      <c r="O2244" s="1">
        <v>63.2</v>
      </c>
      <c r="P2244" s="1">
        <v>1.0</v>
      </c>
    </row>
    <row r="2245">
      <c r="A2245" s="1" t="s">
        <v>29</v>
      </c>
      <c r="B2245" s="1" t="s">
        <v>3688</v>
      </c>
      <c r="C2245" s="2" t="s">
        <v>3546</v>
      </c>
      <c r="D2245" s="1" t="s">
        <v>19</v>
      </c>
      <c r="E2245" s="3" t="str">
        <f>HYPERLINK("https://fyndiq.se/produkt/28799ed0373d40b4/", "2 Pack Galaxy S21 Ultra 5G- Härdat glas 9H - Super kvalitet 3D")</f>
        <v>2 Pack Galaxy S21 Ultra 5G- Härdat glas 9H - Super kvalitet 3D</v>
      </c>
      <c r="F2245" s="1" t="s">
        <v>272</v>
      </c>
      <c r="G2245" s="1" t="s">
        <v>273</v>
      </c>
      <c r="H2245" s="1" t="s">
        <v>274</v>
      </c>
      <c r="I2245" s="1" t="s">
        <v>16</v>
      </c>
      <c r="J2245" s="1" t="s">
        <v>23</v>
      </c>
      <c r="K2245" s="1" t="s">
        <v>16</v>
      </c>
      <c r="L2245" s="1" t="s">
        <v>16</v>
      </c>
      <c r="M2245" s="1" t="s">
        <v>16</v>
      </c>
      <c r="N2245" s="1" t="s">
        <v>16</v>
      </c>
      <c r="O2245" s="1">
        <v>63.2</v>
      </c>
      <c r="P2245" s="1">
        <v>1.0</v>
      </c>
    </row>
    <row r="2246">
      <c r="A2246" s="1" t="s">
        <v>29</v>
      </c>
      <c r="B2246" s="1" t="s">
        <v>3689</v>
      </c>
      <c r="C2246" s="2" t="s">
        <v>3546</v>
      </c>
      <c r="D2246" s="1" t="s">
        <v>19</v>
      </c>
      <c r="E2246" s="3" t="str">
        <f>HYPERLINK("https://fyndiq.se/produkt/56c72c0ba5f749b5/", "2-Pack SAMSUNG S24 Skärmskydd - Härdat Glas 9H - Super kvalitet 3D")</f>
        <v>2-Pack SAMSUNG S24 Skärmskydd - Härdat Glas 9H - Super kvalitet 3D</v>
      </c>
      <c r="F2246" s="1" t="s">
        <v>263</v>
      </c>
      <c r="G2246" s="1" t="s">
        <v>264</v>
      </c>
      <c r="H2246" s="1" t="s">
        <v>265</v>
      </c>
      <c r="I2246" s="1" t="s">
        <v>16</v>
      </c>
      <c r="J2246" s="1" t="s">
        <v>23</v>
      </c>
      <c r="K2246" s="1" t="s">
        <v>16</v>
      </c>
      <c r="L2246" s="1" t="s">
        <v>16</v>
      </c>
      <c r="M2246" s="1" t="s">
        <v>16</v>
      </c>
      <c r="N2246" s="1" t="s">
        <v>16</v>
      </c>
      <c r="O2246" s="1">
        <v>71.2</v>
      </c>
      <c r="P2246" s="1">
        <v>1.0</v>
      </c>
    </row>
    <row r="2247">
      <c r="A2247" s="1" t="s">
        <v>29</v>
      </c>
      <c r="B2247" s="1" t="s">
        <v>3690</v>
      </c>
      <c r="C2247" s="2" t="s">
        <v>3546</v>
      </c>
      <c r="D2247" s="1" t="s">
        <v>19</v>
      </c>
      <c r="E224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247" s="1" t="s">
        <v>311</v>
      </c>
      <c r="G2247" s="1" t="s">
        <v>312</v>
      </c>
      <c r="H2247" s="1" t="s">
        <v>313</v>
      </c>
      <c r="I2247" s="1" t="s">
        <v>16</v>
      </c>
      <c r="J2247" s="1" t="s">
        <v>23</v>
      </c>
      <c r="K2247" s="1" t="s">
        <v>16</v>
      </c>
      <c r="L2247" s="1" t="s">
        <v>16</v>
      </c>
      <c r="M2247" s="1" t="s">
        <v>16</v>
      </c>
      <c r="N2247" s="1" t="s">
        <v>16</v>
      </c>
      <c r="O2247" s="1">
        <v>71.2</v>
      </c>
      <c r="P2247" s="1">
        <v>1.0</v>
      </c>
    </row>
    <row r="2248">
      <c r="A2248" s="1" t="s">
        <v>29</v>
      </c>
      <c r="B2248" s="1" t="s">
        <v>3691</v>
      </c>
      <c r="C2248" s="2" t="s">
        <v>3546</v>
      </c>
      <c r="D2248" s="1" t="s">
        <v>19</v>
      </c>
      <c r="E2248" s="3" t="str">
        <f>HYPERLINK("https://fyndiq.se/produkt/b96aad9902754ebc/", "2-Pack Samsung S23 FE - 9H Härdat Glass - Super Kvalitet 3D")</f>
        <v>2-Pack Samsung S23 FE - 9H Härdat Glass - Super Kvalitet 3D</v>
      </c>
      <c r="F2248" s="1" t="s">
        <v>67</v>
      </c>
      <c r="G2248" s="1" t="s">
        <v>68</v>
      </c>
      <c r="H2248" s="1" t="s">
        <v>69</v>
      </c>
      <c r="I2248" s="1" t="s">
        <v>16</v>
      </c>
      <c r="J2248" s="1" t="s">
        <v>23</v>
      </c>
      <c r="K2248" s="1" t="s">
        <v>16</v>
      </c>
      <c r="L2248" s="1" t="s">
        <v>16</v>
      </c>
      <c r="M2248" s="1" t="s">
        <v>16</v>
      </c>
      <c r="N2248" s="1" t="s">
        <v>16</v>
      </c>
      <c r="O2248" s="1">
        <v>63.2</v>
      </c>
      <c r="P2248" s="1">
        <v>1.0</v>
      </c>
    </row>
    <row r="2249">
      <c r="A2249" s="1" t="s">
        <v>29</v>
      </c>
      <c r="B2249" s="1" t="s">
        <v>3692</v>
      </c>
      <c r="C2249" s="2" t="s">
        <v>3546</v>
      </c>
      <c r="D2249" s="1" t="s">
        <v>19</v>
      </c>
      <c r="E2249" s="3" t="str">
        <f>HYPERLINK("https://fyndiq.se/produkt/c47dc331e908415c/", "2 Pack - Samsung S22 ULTRA - 9H Härdat Glass - 3D Super Kvalitet")</f>
        <v>2 Pack - Samsung S22 ULTRA - 9H Härdat Glass - 3D Super Kvalitet</v>
      </c>
      <c r="F2249" s="1" t="s">
        <v>246</v>
      </c>
      <c r="G2249" s="1" t="s">
        <v>247</v>
      </c>
      <c r="H2249" s="1" t="s">
        <v>248</v>
      </c>
      <c r="I2249" s="1" t="s">
        <v>16</v>
      </c>
      <c r="J2249" s="1" t="s">
        <v>23</v>
      </c>
      <c r="K2249" s="1" t="s">
        <v>16</v>
      </c>
      <c r="L2249" s="1" t="s">
        <v>16</v>
      </c>
      <c r="M2249" s="1" t="s">
        <v>16</v>
      </c>
      <c r="N2249" s="1" t="s">
        <v>16</v>
      </c>
      <c r="O2249" s="1">
        <v>63.2</v>
      </c>
      <c r="P2249" s="1">
        <v>1.0</v>
      </c>
    </row>
    <row r="2250">
      <c r="A2250" s="1" t="s">
        <v>29</v>
      </c>
      <c r="B2250" s="1" t="s">
        <v>3693</v>
      </c>
      <c r="C2250" s="2" t="s">
        <v>3546</v>
      </c>
      <c r="D2250" s="1" t="s">
        <v>19</v>
      </c>
      <c r="E2250" s="3" t="str">
        <f>HYPERLINK("https://fyndiq.se/produkt/a00b62acc6644fd2/", "2-Pack Samsung Galaxy S10 - Härdat glas 9H – Super kvalitet 3D")</f>
        <v>2-Pack Samsung Galaxy S10 - Härdat glas 9H – Super kvalitet 3D</v>
      </c>
      <c r="F2250" s="1" t="s">
        <v>1291</v>
      </c>
      <c r="G2250" s="1" t="s">
        <v>1292</v>
      </c>
      <c r="H2250" s="1" t="s">
        <v>1293</v>
      </c>
      <c r="I2250" s="1" t="s">
        <v>16</v>
      </c>
      <c r="J2250" s="1" t="s">
        <v>23</v>
      </c>
      <c r="K2250" s="1" t="s">
        <v>16</v>
      </c>
      <c r="L2250" s="1" t="s">
        <v>16</v>
      </c>
      <c r="M2250" s="1" t="s">
        <v>16</v>
      </c>
      <c r="N2250" s="1" t="s">
        <v>16</v>
      </c>
      <c r="O2250" s="1">
        <v>63.2</v>
      </c>
      <c r="P2250" s="1">
        <v>1.0</v>
      </c>
    </row>
    <row r="2251">
      <c r="A2251" s="1" t="s">
        <v>29</v>
      </c>
      <c r="B2251" s="1" t="s">
        <v>3694</v>
      </c>
      <c r="C2251" s="2" t="s">
        <v>3546</v>
      </c>
      <c r="D2251" s="1" t="s">
        <v>19</v>
      </c>
      <c r="E2251" s="3" t="str">
        <f>HYPERLINK("https://fyndiq.se/produkt/9e488e35f28b4b0b/", "2-Pack GOOGLE PIXEL 6A Skärmskydd - Härdat Glas 9H - Super kvalitet 3D")</f>
        <v>2-Pack GOOGLE PIXEL 6A Skärmskydd - Härdat Glas 9H - Super kvalitet 3D</v>
      </c>
      <c r="F2251" s="1" t="s">
        <v>196</v>
      </c>
      <c r="G2251" s="1" t="s">
        <v>197</v>
      </c>
      <c r="H2251" s="1" t="s">
        <v>198</v>
      </c>
      <c r="I2251" s="1" t="s">
        <v>16</v>
      </c>
      <c r="J2251" s="1" t="s">
        <v>23</v>
      </c>
      <c r="K2251" s="1" t="s">
        <v>16</v>
      </c>
      <c r="L2251" s="1" t="s">
        <v>16</v>
      </c>
      <c r="M2251" s="1" t="s">
        <v>16</v>
      </c>
      <c r="N2251" s="1" t="s">
        <v>16</v>
      </c>
      <c r="O2251" s="1">
        <v>63.2</v>
      </c>
      <c r="P2251" s="1">
        <v>2.0</v>
      </c>
    </row>
    <row r="2252">
      <c r="A2252" s="1" t="s">
        <v>29</v>
      </c>
      <c r="B2252" s="1" t="s">
        <v>3695</v>
      </c>
      <c r="C2252" s="2" t="s">
        <v>3546</v>
      </c>
      <c r="D2252" s="1" t="s">
        <v>19</v>
      </c>
      <c r="E2252" s="3" t="str">
        <f>HYPERLINK("https://fyndiq.se/produkt/56c72c0ba5f749b5/", "2-Pack SAMSUNG S24 Skärmskydd - Härdat Glas 9H - Super kvalitet 3D")</f>
        <v>2-Pack SAMSUNG S24 Skärmskydd - Härdat Glas 9H - Super kvalitet 3D</v>
      </c>
      <c r="F2252" s="1" t="s">
        <v>263</v>
      </c>
      <c r="G2252" s="1" t="s">
        <v>264</v>
      </c>
      <c r="H2252" s="1" t="s">
        <v>265</v>
      </c>
      <c r="I2252" s="1" t="s">
        <v>16</v>
      </c>
      <c r="J2252" s="1" t="s">
        <v>23</v>
      </c>
      <c r="K2252" s="1" t="s">
        <v>16</v>
      </c>
      <c r="L2252" s="1" t="s">
        <v>16</v>
      </c>
      <c r="M2252" s="1" t="s">
        <v>16</v>
      </c>
      <c r="N2252" s="1" t="s">
        <v>16</v>
      </c>
      <c r="O2252" s="1">
        <v>71.2</v>
      </c>
      <c r="P2252" s="1">
        <v>1.0</v>
      </c>
    </row>
    <row r="2253">
      <c r="A2253" s="1" t="s">
        <v>29</v>
      </c>
      <c r="B2253" s="1" t="s">
        <v>3696</v>
      </c>
      <c r="C2253" s="2" t="s">
        <v>3546</v>
      </c>
      <c r="D2253" s="1" t="s">
        <v>19</v>
      </c>
      <c r="E2253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2253" s="1" t="s">
        <v>43</v>
      </c>
      <c r="G2253" s="1" t="s">
        <v>44</v>
      </c>
      <c r="H2253" s="1" t="s">
        <v>45</v>
      </c>
      <c r="I2253" s="1" t="s">
        <v>16</v>
      </c>
      <c r="J2253" s="1" t="s">
        <v>23</v>
      </c>
      <c r="K2253" s="1" t="s">
        <v>16</v>
      </c>
      <c r="L2253" s="1" t="s">
        <v>16</v>
      </c>
      <c r="M2253" s="1" t="s">
        <v>16</v>
      </c>
      <c r="N2253" s="1" t="s">
        <v>16</v>
      </c>
      <c r="O2253" s="1">
        <v>71.2</v>
      </c>
      <c r="P2253" s="1">
        <v>1.0</v>
      </c>
    </row>
    <row r="2254">
      <c r="A2254" s="1" t="s">
        <v>29</v>
      </c>
      <c r="B2254" s="1" t="s">
        <v>3697</v>
      </c>
      <c r="C2254" s="2" t="s">
        <v>3546</v>
      </c>
      <c r="D2254" s="1" t="s">
        <v>19</v>
      </c>
      <c r="E2254" s="3" t="str">
        <f>HYPERLINK("https://fyndiq.se/produkt/19c2551af5564452/", "2 Pack Samsung Galaxy A41 - Härdat Glas 9H - Super kvalitet 3D")</f>
        <v>2 Pack Samsung Galaxy A41 - Härdat Glas 9H - Super kvalitet 3D</v>
      </c>
      <c r="F2254" s="1" t="s">
        <v>362</v>
      </c>
      <c r="G2254" s="1" t="s">
        <v>363</v>
      </c>
      <c r="H2254" s="1" t="s">
        <v>364</v>
      </c>
      <c r="I2254" s="1" t="s">
        <v>16</v>
      </c>
      <c r="J2254" s="1" t="s">
        <v>23</v>
      </c>
      <c r="K2254" s="1" t="s">
        <v>16</v>
      </c>
      <c r="L2254" s="1" t="s">
        <v>16</v>
      </c>
      <c r="M2254" s="1" t="s">
        <v>16</v>
      </c>
      <c r="N2254" s="1" t="s">
        <v>16</v>
      </c>
      <c r="O2254" s="1">
        <v>63.2</v>
      </c>
      <c r="P2254" s="1">
        <v>1.0</v>
      </c>
    </row>
    <row r="2255">
      <c r="A2255" s="1" t="s">
        <v>29</v>
      </c>
      <c r="B2255" s="1" t="s">
        <v>3698</v>
      </c>
      <c r="C2255" s="2" t="s">
        <v>3546</v>
      </c>
      <c r="D2255" s="1" t="s">
        <v>19</v>
      </c>
      <c r="E2255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2255" s="1" t="s">
        <v>3699</v>
      </c>
      <c r="G2255" s="1" t="s">
        <v>3700</v>
      </c>
      <c r="H2255" s="1" t="s">
        <v>3701</v>
      </c>
      <c r="I2255" s="1" t="s">
        <v>16</v>
      </c>
      <c r="J2255" s="1" t="s">
        <v>23</v>
      </c>
      <c r="K2255" s="1" t="s">
        <v>16</v>
      </c>
      <c r="L2255" s="1" t="s">
        <v>16</v>
      </c>
      <c r="M2255" s="1" t="s">
        <v>16</v>
      </c>
      <c r="N2255" s="1" t="s">
        <v>16</v>
      </c>
      <c r="O2255" s="1">
        <v>63.2</v>
      </c>
      <c r="P2255" s="1">
        <v>1.0</v>
      </c>
    </row>
    <row r="2256">
      <c r="A2256" s="1" t="s">
        <v>29</v>
      </c>
      <c r="B2256" s="1" t="s">
        <v>3702</v>
      </c>
      <c r="C2256" s="2" t="s">
        <v>3546</v>
      </c>
      <c r="D2256" s="1" t="s">
        <v>19</v>
      </c>
      <c r="E225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256" s="1" t="s">
        <v>311</v>
      </c>
      <c r="G2256" s="1" t="s">
        <v>312</v>
      </c>
      <c r="H2256" s="1" t="s">
        <v>313</v>
      </c>
      <c r="I2256" s="1" t="s">
        <v>16</v>
      </c>
      <c r="J2256" s="1" t="s">
        <v>23</v>
      </c>
      <c r="K2256" s="1" t="s">
        <v>16</v>
      </c>
      <c r="L2256" s="1" t="s">
        <v>16</v>
      </c>
      <c r="M2256" s="1" t="s">
        <v>16</v>
      </c>
      <c r="N2256" s="1" t="s">
        <v>16</v>
      </c>
      <c r="O2256" s="1">
        <v>71.2</v>
      </c>
      <c r="P2256" s="1">
        <v>1.0</v>
      </c>
    </row>
    <row r="2257">
      <c r="A2257" s="1" t="s">
        <v>29</v>
      </c>
      <c r="B2257" s="1" t="s">
        <v>3703</v>
      </c>
      <c r="C2257" s="2" t="s">
        <v>3546</v>
      </c>
      <c r="D2257" s="1" t="s">
        <v>19</v>
      </c>
      <c r="E2257" s="3" t="str">
        <f>HYPERLINK("https://fyndiq.se/produkt/070a202582a44b59/", "2 Pack Samsung Watch 40mm - Härdat glas 9H - Super kvalitet")</f>
        <v>2 Pack Samsung Watch 40mm - Härdat glas 9H - Super kvalitet</v>
      </c>
      <c r="F2257" s="1" t="s">
        <v>3704</v>
      </c>
      <c r="G2257" s="1" t="s">
        <v>3705</v>
      </c>
      <c r="H2257" s="1" t="s">
        <v>3706</v>
      </c>
      <c r="I2257" s="1" t="s">
        <v>16</v>
      </c>
      <c r="J2257" s="1" t="s">
        <v>23</v>
      </c>
      <c r="K2257" s="1" t="s">
        <v>16</v>
      </c>
      <c r="L2257" s="1" t="s">
        <v>16</v>
      </c>
      <c r="M2257" s="1" t="s">
        <v>16</v>
      </c>
      <c r="N2257" s="1" t="s">
        <v>16</v>
      </c>
      <c r="O2257" s="1">
        <v>63.2</v>
      </c>
      <c r="P2257" s="1">
        <v>1.0</v>
      </c>
    </row>
    <row r="2258">
      <c r="A2258" s="1" t="s">
        <v>29</v>
      </c>
      <c r="B2258" s="1" t="s">
        <v>3707</v>
      </c>
      <c r="C2258" s="2" t="s">
        <v>3546</v>
      </c>
      <c r="D2258" s="1" t="s">
        <v>19</v>
      </c>
      <c r="E2258" s="3" t="str">
        <f>HYPERLINK("https://fyndiq.se/produkt/405d6f09daec4d0e/", "2-Pack Samsung Galaxy A80 - Härdat glas 9H - Super kvalitet")</f>
        <v>2-Pack Samsung Galaxy A80 - Härdat glas 9H - Super kvalitet</v>
      </c>
      <c r="F2258" s="1" t="s">
        <v>2441</v>
      </c>
      <c r="G2258" s="1" t="s">
        <v>2442</v>
      </c>
      <c r="H2258" s="1" t="s">
        <v>2443</v>
      </c>
      <c r="I2258" s="1" t="s">
        <v>16</v>
      </c>
      <c r="J2258" s="1" t="s">
        <v>23</v>
      </c>
      <c r="K2258" s="1" t="s">
        <v>16</v>
      </c>
      <c r="L2258" s="1" t="s">
        <v>16</v>
      </c>
      <c r="M2258" s="1" t="s">
        <v>16</v>
      </c>
      <c r="N2258" s="1" t="s">
        <v>16</v>
      </c>
      <c r="O2258" s="1">
        <v>63.2</v>
      </c>
      <c r="P2258" s="1">
        <v>1.0</v>
      </c>
    </row>
    <row r="2259">
      <c r="A2259" s="1" t="s">
        <v>29</v>
      </c>
      <c r="B2259" s="1" t="s">
        <v>3708</v>
      </c>
      <c r="C2259" s="2" t="s">
        <v>3546</v>
      </c>
      <c r="D2259" s="1" t="s">
        <v>19</v>
      </c>
      <c r="E2259" s="3" t="str">
        <f>HYPERLINK("https://fyndiq.se/produkt/419e7c2949414934/", "Samsung S23 Ultra 5G - 9H Härdat Glass - 3D Super Kvalitet Skärmskydd")</f>
        <v>Samsung S23 Ultra 5G - 9H Härdat Glass - 3D Super Kvalitet Skärmskydd</v>
      </c>
      <c r="F2259" s="1" t="s">
        <v>2910</v>
      </c>
      <c r="G2259" s="1" t="s">
        <v>2911</v>
      </c>
      <c r="H2259" s="1" t="s">
        <v>2912</v>
      </c>
      <c r="I2259" s="1" t="s">
        <v>16</v>
      </c>
      <c r="J2259" s="1" t="s">
        <v>23</v>
      </c>
      <c r="K2259" s="1" t="s">
        <v>16</v>
      </c>
      <c r="L2259" s="1" t="s">
        <v>16</v>
      </c>
      <c r="M2259" s="1" t="s">
        <v>16</v>
      </c>
      <c r="N2259" s="1" t="s">
        <v>16</v>
      </c>
      <c r="O2259" s="1">
        <v>55.2</v>
      </c>
      <c r="P2259" s="1">
        <v>2.0</v>
      </c>
    </row>
    <row r="2260">
      <c r="A2260" s="1" t="s">
        <v>29</v>
      </c>
      <c r="B2260" s="1" t="s">
        <v>3709</v>
      </c>
      <c r="C2260" s="2" t="s">
        <v>3546</v>
      </c>
      <c r="D2260" s="1" t="s">
        <v>19</v>
      </c>
      <c r="E226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260" s="1" t="s">
        <v>204</v>
      </c>
      <c r="G2260" s="1" t="s">
        <v>205</v>
      </c>
      <c r="H2260" s="1" t="s">
        <v>206</v>
      </c>
      <c r="I2260" s="1" t="s">
        <v>16</v>
      </c>
      <c r="J2260" s="1" t="s">
        <v>23</v>
      </c>
      <c r="K2260" s="1" t="s">
        <v>16</v>
      </c>
      <c r="L2260" s="1" t="s">
        <v>16</v>
      </c>
      <c r="M2260" s="1" t="s">
        <v>16</v>
      </c>
      <c r="N2260" s="1" t="s">
        <v>16</v>
      </c>
      <c r="O2260" s="1">
        <v>71.2</v>
      </c>
      <c r="P2260" s="1">
        <v>1.0</v>
      </c>
    </row>
    <row r="2261">
      <c r="A2261" s="1" t="s">
        <v>29</v>
      </c>
      <c r="B2261" s="1" t="s">
        <v>3710</v>
      </c>
      <c r="C2261" s="2" t="s">
        <v>3546</v>
      </c>
      <c r="D2261" s="1" t="s">
        <v>19</v>
      </c>
      <c r="E2261" s="3" t="str">
        <f>HYPERLINK("https://fyndiq.se/produkt/860b7dade19d4d2f/", "2-Pack XIAOMI REDMI A3 Skärmskydd - Härdat Glas 9H - Super kvalitet 3D")</f>
        <v>2-Pack XIAOMI REDMI A3 Skärmskydd - Härdat Glas 9H - Super kvalitet 3D</v>
      </c>
      <c r="F2261" s="1" t="s">
        <v>200</v>
      </c>
      <c r="G2261" s="1" t="s">
        <v>201</v>
      </c>
      <c r="H2261" s="1" t="s">
        <v>202</v>
      </c>
      <c r="I2261" s="1" t="s">
        <v>16</v>
      </c>
      <c r="J2261" s="1" t="s">
        <v>23</v>
      </c>
      <c r="K2261" s="1" t="s">
        <v>16</v>
      </c>
      <c r="L2261" s="1" t="s">
        <v>16</v>
      </c>
      <c r="M2261" s="1" t="s">
        <v>16</v>
      </c>
      <c r="N2261" s="1" t="s">
        <v>16</v>
      </c>
      <c r="O2261" s="1">
        <v>63.2</v>
      </c>
      <c r="P2261" s="1">
        <v>1.0</v>
      </c>
    </row>
    <row r="2262">
      <c r="A2262" s="1" t="s">
        <v>29</v>
      </c>
      <c r="B2262" s="1" t="s">
        <v>3711</v>
      </c>
      <c r="C2262" s="2" t="s">
        <v>3546</v>
      </c>
      <c r="D2262" s="1" t="s">
        <v>19</v>
      </c>
      <c r="E2262" s="3" t="str">
        <f>HYPERLINK("https://fyndiq.se/produkt/28799ed0373d40b4/", "2 Pack Galaxy S21 Ultra 5G- Härdat glas 9H - Super kvalitet 3D")</f>
        <v>2 Pack Galaxy S21 Ultra 5G- Härdat glas 9H - Super kvalitet 3D</v>
      </c>
      <c r="F2262" s="1" t="s">
        <v>272</v>
      </c>
      <c r="G2262" s="1" t="s">
        <v>273</v>
      </c>
      <c r="H2262" s="1" t="s">
        <v>274</v>
      </c>
      <c r="I2262" s="1" t="s">
        <v>16</v>
      </c>
      <c r="J2262" s="1" t="s">
        <v>23</v>
      </c>
      <c r="K2262" s="1" t="s">
        <v>16</v>
      </c>
      <c r="L2262" s="1" t="s">
        <v>16</v>
      </c>
      <c r="M2262" s="1" t="s">
        <v>16</v>
      </c>
      <c r="N2262" s="1" t="s">
        <v>16</v>
      </c>
      <c r="O2262" s="1">
        <v>63.2</v>
      </c>
      <c r="P2262" s="1">
        <v>1.0</v>
      </c>
    </row>
    <row r="2263">
      <c r="A2263" s="1" t="s">
        <v>29</v>
      </c>
      <c r="B2263" s="1" t="s">
        <v>3712</v>
      </c>
      <c r="C2263" s="2" t="s">
        <v>3546</v>
      </c>
      <c r="D2263" s="1" t="s">
        <v>19</v>
      </c>
      <c r="E2263" s="3" t="str">
        <f>HYPERLINK("https://fyndiq.se/produkt/189c162cfa5949da/", "2-Pack Samsung A15 Skärmskydd - Härdat Glas 9H - Super kvalitet 3D")</f>
        <v>2-Pack Samsung A15 Skärmskydd - Härdat Glas 9H - Super kvalitet 3D</v>
      </c>
      <c r="F2263" s="1" t="s">
        <v>3713</v>
      </c>
      <c r="G2263" s="1" t="s">
        <v>3714</v>
      </c>
      <c r="H2263" s="1" t="s">
        <v>3715</v>
      </c>
      <c r="I2263" s="1" t="s">
        <v>16</v>
      </c>
      <c r="J2263" s="1" t="s">
        <v>23</v>
      </c>
      <c r="K2263" s="1" t="s">
        <v>16</v>
      </c>
      <c r="L2263" s="1" t="s">
        <v>16</v>
      </c>
      <c r="M2263" s="1" t="s">
        <v>16</v>
      </c>
      <c r="N2263" s="1" t="s">
        <v>16</v>
      </c>
      <c r="O2263" s="1">
        <v>63.2</v>
      </c>
      <c r="P2263" s="1">
        <v>1.0</v>
      </c>
    </row>
    <row r="2264">
      <c r="A2264" s="1" t="s">
        <v>29</v>
      </c>
      <c r="B2264" s="1" t="s">
        <v>3716</v>
      </c>
      <c r="C2264" s="2" t="s">
        <v>3546</v>
      </c>
      <c r="D2264" s="1" t="s">
        <v>19</v>
      </c>
      <c r="E2264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2264" s="1" t="s">
        <v>79</v>
      </c>
      <c r="G2264" s="1" t="s">
        <v>80</v>
      </c>
      <c r="H2264" s="1" t="s">
        <v>81</v>
      </c>
      <c r="I2264" s="1" t="s">
        <v>16</v>
      </c>
      <c r="J2264" s="1" t="s">
        <v>23</v>
      </c>
      <c r="K2264" s="1" t="s">
        <v>16</v>
      </c>
      <c r="L2264" s="1" t="s">
        <v>16</v>
      </c>
      <c r="M2264" s="1" t="s">
        <v>16</v>
      </c>
      <c r="N2264" s="1" t="s">
        <v>16</v>
      </c>
      <c r="O2264" s="1">
        <v>63.2</v>
      </c>
      <c r="P2264" s="1">
        <v>1.0</v>
      </c>
    </row>
    <row r="2265">
      <c r="A2265" s="1" t="s">
        <v>29</v>
      </c>
      <c r="B2265" s="1" t="s">
        <v>3717</v>
      </c>
      <c r="C2265" s="2" t="s">
        <v>3546</v>
      </c>
      <c r="D2265" s="1" t="s">
        <v>19</v>
      </c>
      <c r="E226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265" s="1" t="s">
        <v>665</v>
      </c>
      <c r="G2265" s="1" t="s">
        <v>666</v>
      </c>
      <c r="H2265" s="1" t="s">
        <v>667</v>
      </c>
      <c r="I2265" s="1" t="s">
        <v>16</v>
      </c>
      <c r="J2265" s="1" t="s">
        <v>23</v>
      </c>
      <c r="K2265" s="1" t="s">
        <v>16</v>
      </c>
      <c r="L2265" s="1" t="s">
        <v>16</v>
      </c>
      <c r="M2265" s="1" t="s">
        <v>16</v>
      </c>
      <c r="N2265" s="1" t="s">
        <v>16</v>
      </c>
      <c r="O2265" s="1">
        <v>63.2</v>
      </c>
      <c r="P2265" s="1">
        <v>1.0</v>
      </c>
    </row>
    <row r="2266">
      <c r="A2266" s="1" t="s">
        <v>29</v>
      </c>
      <c r="B2266" s="1" t="s">
        <v>3718</v>
      </c>
      <c r="C2266" s="2" t="s">
        <v>3546</v>
      </c>
      <c r="D2266" s="1" t="s">
        <v>19</v>
      </c>
      <c r="E226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2266" s="1" t="s">
        <v>132</v>
      </c>
      <c r="G2266" s="1" t="s">
        <v>133</v>
      </c>
      <c r="H2266" s="1" t="s">
        <v>134</v>
      </c>
      <c r="I2266" s="1" t="s">
        <v>16</v>
      </c>
      <c r="J2266" s="1" t="s">
        <v>23</v>
      </c>
      <c r="K2266" s="1" t="s">
        <v>16</v>
      </c>
      <c r="L2266" s="1" t="s">
        <v>16</v>
      </c>
      <c r="M2266" s="1" t="s">
        <v>16</v>
      </c>
      <c r="N2266" s="1" t="s">
        <v>16</v>
      </c>
      <c r="O2266" s="1">
        <v>71.2</v>
      </c>
      <c r="P2266" s="1">
        <v>1.0</v>
      </c>
    </row>
    <row r="2267">
      <c r="A2267" s="1" t="s">
        <v>29</v>
      </c>
      <c r="B2267" s="1" t="s">
        <v>3719</v>
      </c>
      <c r="C2267" s="2" t="s">
        <v>3546</v>
      </c>
      <c r="D2267" s="1" t="s">
        <v>19</v>
      </c>
      <c r="E2267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2267" s="1" t="s">
        <v>3720</v>
      </c>
      <c r="G2267" s="1" t="s">
        <v>3721</v>
      </c>
      <c r="H2267" s="1" t="s">
        <v>3722</v>
      </c>
      <c r="I2267" s="1" t="s">
        <v>16</v>
      </c>
      <c r="J2267" s="1" t="s">
        <v>23</v>
      </c>
      <c r="K2267" s="1" t="s">
        <v>16</v>
      </c>
      <c r="L2267" s="1" t="s">
        <v>16</v>
      </c>
      <c r="M2267" s="1" t="s">
        <v>16</v>
      </c>
      <c r="N2267" s="1" t="s">
        <v>16</v>
      </c>
      <c r="O2267" s="1">
        <v>87.2</v>
      </c>
      <c r="P2267" s="1">
        <v>1.0</v>
      </c>
    </row>
    <row r="2268">
      <c r="A2268" s="1" t="s">
        <v>29</v>
      </c>
      <c r="B2268" s="1" t="s">
        <v>3723</v>
      </c>
      <c r="C2268" s="2" t="s">
        <v>3546</v>
      </c>
      <c r="D2268" s="1" t="s">
        <v>19</v>
      </c>
      <c r="E226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268" s="1" t="s">
        <v>785</v>
      </c>
      <c r="G2268" s="1" t="s">
        <v>786</v>
      </c>
      <c r="H2268" s="1" t="s">
        <v>787</v>
      </c>
      <c r="I2268" s="1" t="s">
        <v>16</v>
      </c>
      <c r="J2268" s="1" t="s">
        <v>23</v>
      </c>
      <c r="K2268" s="1" t="s">
        <v>16</v>
      </c>
      <c r="L2268" s="1" t="s">
        <v>16</v>
      </c>
      <c r="M2268" s="1" t="s">
        <v>16</v>
      </c>
      <c r="N2268" s="1" t="s">
        <v>16</v>
      </c>
      <c r="O2268" s="1">
        <v>63.2</v>
      </c>
      <c r="P2268" s="1">
        <v>1.0</v>
      </c>
    </row>
    <row r="2269">
      <c r="A2269" s="1" t="s">
        <v>29</v>
      </c>
      <c r="B2269" s="1" t="s">
        <v>3724</v>
      </c>
      <c r="C2269" s="2" t="s">
        <v>3546</v>
      </c>
      <c r="D2269" s="1" t="s">
        <v>19</v>
      </c>
      <c r="E2269" s="3" t="str">
        <f>HYPERLINK("https://fyndiq.se/produkt/c8f918990e9c413a/", "2-Pack SONY XPERIA 10VI Skärmskydd - Härdat Glas 9H - Super kvalitet 3D")</f>
        <v>2-Pack SONY XPERIA 10VI Skärmskydd - Härdat Glas 9H - Super kvalitet 3D</v>
      </c>
      <c r="F2269" s="1" t="s">
        <v>116</v>
      </c>
      <c r="G2269" s="1" t="s">
        <v>117</v>
      </c>
      <c r="H2269" s="1" t="s">
        <v>118</v>
      </c>
      <c r="I2269" s="1" t="s">
        <v>16</v>
      </c>
      <c r="J2269" s="1" t="s">
        <v>23</v>
      </c>
      <c r="K2269" s="1" t="s">
        <v>16</v>
      </c>
      <c r="L2269" s="1" t="s">
        <v>16</v>
      </c>
      <c r="M2269" s="1" t="s">
        <v>16</v>
      </c>
      <c r="N2269" s="1" t="s">
        <v>16</v>
      </c>
      <c r="O2269" s="1">
        <v>71.2</v>
      </c>
      <c r="P2269" s="1">
        <v>1.0</v>
      </c>
    </row>
    <row r="2270">
      <c r="A2270" s="1" t="s">
        <v>29</v>
      </c>
      <c r="B2270" s="1" t="s">
        <v>3725</v>
      </c>
      <c r="C2270" s="2" t="s">
        <v>3726</v>
      </c>
      <c r="D2270" s="1" t="s">
        <v>19</v>
      </c>
      <c r="E2270" s="3" t="str">
        <f>HYPERLINK("https://fyndiq.se/produkt/f8f443774b284ebe/", "2-Pack GOOGLE PIXEL 8A Skärmskydd - Härdat Glas 9H - Super kvalitet 3D")</f>
        <v>2-Pack GOOGLE PIXEL 8A Skärmskydd - Härdat Glas 9H - Super kvalitet 3D</v>
      </c>
      <c r="F2270" s="1" t="s">
        <v>107</v>
      </c>
      <c r="G2270" s="1" t="s">
        <v>108</v>
      </c>
      <c r="H2270" s="1" t="s">
        <v>109</v>
      </c>
      <c r="I2270" s="1" t="s">
        <v>16</v>
      </c>
      <c r="J2270" s="1" t="s">
        <v>23</v>
      </c>
      <c r="K2270" s="1" t="s">
        <v>16</v>
      </c>
      <c r="L2270" s="1" t="s">
        <v>16</v>
      </c>
      <c r="M2270" s="1" t="s">
        <v>16</v>
      </c>
      <c r="N2270" s="1" t="s">
        <v>16</v>
      </c>
      <c r="O2270" s="1">
        <v>71.2</v>
      </c>
      <c r="P2270" s="1">
        <v>1.0</v>
      </c>
    </row>
    <row r="2271">
      <c r="A2271" s="1" t="s">
        <v>29</v>
      </c>
      <c r="B2271" s="1" t="s">
        <v>3727</v>
      </c>
      <c r="C2271" s="2" t="s">
        <v>3726</v>
      </c>
      <c r="D2271" s="1" t="s">
        <v>19</v>
      </c>
      <c r="E2271" s="3" t="str">
        <f>HYPERLINK("https://fyndiq.se/produkt/66924f1ff238487e/", "2-Pack GOOGLE PIXEL 7A Skärmskydd - Härdat Glas 9H - Super kvalitet 3D")</f>
        <v>2-Pack GOOGLE PIXEL 7A Skärmskydd - Härdat Glas 9H - Super kvalitet 3D</v>
      </c>
      <c r="F2271" s="1" t="s">
        <v>315</v>
      </c>
      <c r="G2271" s="1" t="s">
        <v>316</v>
      </c>
      <c r="H2271" s="1" t="s">
        <v>317</v>
      </c>
      <c r="I2271" s="1" t="s">
        <v>16</v>
      </c>
      <c r="J2271" s="1" t="s">
        <v>23</v>
      </c>
      <c r="K2271" s="1" t="s">
        <v>16</v>
      </c>
      <c r="L2271" s="1" t="s">
        <v>16</v>
      </c>
      <c r="M2271" s="1" t="s">
        <v>16</v>
      </c>
      <c r="N2271" s="1" t="s">
        <v>16</v>
      </c>
      <c r="O2271" s="1">
        <v>63.2</v>
      </c>
      <c r="P2271" s="1">
        <v>1.0</v>
      </c>
    </row>
    <row r="2272">
      <c r="A2272" s="1" t="s">
        <v>29</v>
      </c>
      <c r="B2272" s="1" t="s">
        <v>3728</v>
      </c>
      <c r="C2272" s="2" t="s">
        <v>3726</v>
      </c>
      <c r="D2272" s="1" t="s">
        <v>19</v>
      </c>
      <c r="E2272" s="3" t="str">
        <f>HYPERLINK("https://fyndiq.se/produkt/66d52f50233f45e6/", "2-pack - Iphone XS Max - 9D Härdat Glass - Top Kvalitet")</f>
        <v>2-pack - Iphone XS Max - 9D Härdat Glass - Top Kvalitet</v>
      </c>
      <c r="F2272" s="1" t="s">
        <v>3729</v>
      </c>
      <c r="G2272" s="1" t="s">
        <v>3730</v>
      </c>
      <c r="H2272" s="1" t="s">
        <v>523</v>
      </c>
      <c r="I2272" s="1" t="s">
        <v>16</v>
      </c>
      <c r="J2272" s="1" t="s">
        <v>23</v>
      </c>
      <c r="K2272" s="1" t="s">
        <v>16</v>
      </c>
      <c r="L2272" s="1" t="s">
        <v>16</v>
      </c>
      <c r="M2272" s="1" t="s">
        <v>16</v>
      </c>
      <c r="N2272" s="1" t="s">
        <v>16</v>
      </c>
      <c r="O2272" s="1">
        <v>55.2</v>
      </c>
      <c r="P2272" s="1">
        <v>1.0</v>
      </c>
    </row>
    <row r="2273">
      <c r="A2273" s="1" t="s">
        <v>29</v>
      </c>
      <c r="B2273" s="1" t="s">
        <v>3731</v>
      </c>
      <c r="C2273" s="2" t="s">
        <v>3726</v>
      </c>
      <c r="D2273" s="1" t="s">
        <v>19</v>
      </c>
      <c r="E2273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2273" s="1" t="s">
        <v>2035</v>
      </c>
      <c r="G2273" s="1" t="s">
        <v>2036</v>
      </c>
      <c r="H2273" s="1" t="s">
        <v>2037</v>
      </c>
      <c r="I2273" s="1" t="s">
        <v>16</v>
      </c>
      <c r="J2273" s="1" t="s">
        <v>23</v>
      </c>
      <c r="K2273" s="1" t="s">
        <v>16</v>
      </c>
      <c r="L2273" s="1" t="s">
        <v>16</v>
      </c>
      <c r="M2273" s="1" t="s">
        <v>16</v>
      </c>
      <c r="N2273" s="1" t="s">
        <v>16</v>
      </c>
      <c r="O2273" s="1">
        <v>63.2</v>
      </c>
      <c r="P2273" s="1">
        <v>1.0</v>
      </c>
    </row>
    <row r="2274">
      <c r="A2274" s="1" t="s">
        <v>29</v>
      </c>
      <c r="B2274" s="1" t="s">
        <v>3732</v>
      </c>
      <c r="C2274" s="2" t="s">
        <v>3726</v>
      </c>
      <c r="D2274" s="1" t="s">
        <v>19</v>
      </c>
      <c r="E2274" s="3" t="str">
        <f>HYPERLINK("https://fyndiq.se/produkt/703673a03679430e/", "2-Pack Samsung A55 5G Skärmskydd i Härdat Glas")</f>
        <v>2-Pack Samsung A55 5G Skärmskydd i Härdat Glas</v>
      </c>
      <c r="F2274" s="1" t="s">
        <v>2173</v>
      </c>
      <c r="G2274" s="1" t="s">
        <v>2174</v>
      </c>
      <c r="H2274" s="1" t="s">
        <v>2175</v>
      </c>
      <c r="I2274" s="1" t="s">
        <v>16</v>
      </c>
      <c r="J2274" s="1" t="s">
        <v>23</v>
      </c>
      <c r="K2274" s="1" t="s">
        <v>16</v>
      </c>
      <c r="L2274" s="1" t="s">
        <v>16</v>
      </c>
      <c r="M2274" s="1" t="s">
        <v>16</v>
      </c>
      <c r="N2274" s="1" t="s">
        <v>16</v>
      </c>
      <c r="O2274" s="1">
        <v>63.2</v>
      </c>
      <c r="P2274" s="1">
        <v>1.0</v>
      </c>
    </row>
    <row r="2275">
      <c r="A2275" s="1" t="s">
        <v>29</v>
      </c>
      <c r="B2275" s="1" t="s">
        <v>3733</v>
      </c>
      <c r="C2275" s="2" t="s">
        <v>3726</v>
      </c>
      <c r="D2275" s="1" t="s">
        <v>19</v>
      </c>
      <c r="E2275" s="3" t="str">
        <f>HYPERLINK("https://fyndiq.se/produkt/c26c9ffef37a436a/", "2-Pack Samsung A35 5G Skärmskydd i Härdat Glas")</f>
        <v>2-Pack Samsung A35 5G Skärmskydd i Härdat Glas</v>
      </c>
      <c r="F2275" s="1" t="s">
        <v>432</v>
      </c>
      <c r="G2275" s="1" t="s">
        <v>433</v>
      </c>
      <c r="H2275" s="1" t="s">
        <v>434</v>
      </c>
      <c r="I2275" s="1" t="s">
        <v>16</v>
      </c>
      <c r="J2275" s="1" t="s">
        <v>23</v>
      </c>
      <c r="K2275" s="1" t="s">
        <v>16</v>
      </c>
      <c r="L2275" s="1" t="s">
        <v>16</v>
      </c>
      <c r="M2275" s="1" t="s">
        <v>16</v>
      </c>
      <c r="N2275" s="1" t="s">
        <v>16</v>
      </c>
      <c r="O2275" s="1">
        <v>63.2</v>
      </c>
      <c r="P2275" s="1">
        <v>1.0</v>
      </c>
    </row>
    <row r="2276">
      <c r="A2276" s="1" t="s">
        <v>29</v>
      </c>
      <c r="B2276" s="1" t="s">
        <v>3734</v>
      </c>
      <c r="C2276" s="2" t="s">
        <v>3726</v>
      </c>
      <c r="D2276" s="1" t="s">
        <v>19</v>
      </c>
      <c r="E2276" s="3" t="str">
        <f>HYPERLINK("https://fyndiq.se/produkt/28799ed0373d40b4/", "2 Pack Galaxy S21 Ultra 5G- Härdat glas 9H - Super kvalitet 3D")</f>
        <v>2 Pack Galaxy S21 Ultra 5G- Härdat glas 9H - Super kvalitet 3D</v>
      </c>
      <c r="F2276" s="1" t="s">
        <v>272</v>
      </c>
      <c r="G2276" s="1" t="s">
        <v>273</v>
      </c>
      <c r="H2276" s="1" t="s">
        <v>274</v>
      </c>
      <c r="I2276" s="1" t="s">
        <v>16</v>
      </c>
      <c r="J2276" s="1" t="s">
        <v>23</v>
      </c>
      <c r="K2276" s="1" t="s">
        <v>16</v>
      </c>
      <c r="L2276" s="1" t="s">
        <v>16</v>
      </c>
      <c r="M2276" s="1" t="s">
        <v>16</v>
      </c>
      <c r="N2276" s="1" t="s">
        <v>16</v>
      </c>
      <c r="O2276" s="1">
        <v>63.2</v>
      </c>
      <c r="P2276" s="1">
        <v>1.0</v>
      </c>
    </row>
    <row r="2277">
      <c r="A2277" s="1" t="s">
        <v>29</v>
      </c>
      <c r="B2277" s="1" t="s">
        <v>3735</v>
      </c>
      <c r="C2277" s="2" t="s">
        <v>3726</v>
      </c>
      <c r="D2277" s="1" t="s">
        <v>19</v>
      </c>
      <c r="E227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277" s="1" t="s">
        <v>2144</v>
      </c>
      <c r="G2277" s="1" t="s">
        <v>2145</v>
      </c>
      <c r="H2277" s="1" t="s">
        <v>2146</v>
      </c>
      <c r="I2277" s="1" t="s">
        <v>16</v>
      </c>
      <c r="J2277" s="1" t="s">
        <v>23</v>
      </c>
      <c r="K2277" s="1" t="s">
        <v>16</v>
      </c>
      <c r="L2277" s="1" t="s">
        <v>16</v>
      </c>
      <c r="M2277" s="1" t="s">
        <v>16</v>
      </c>
      <c r="N2277" s="1" t="s">
        <v>16</v>
      </c>
      <c r="O2277" s="1">
        <v>63.2</v>
      </c>
      <c r="P2277" s="1">
        <v>1.0</v>
      </c>
    </row>
    <row r="2278">
      <c r="A2278" s="1" t="s">
        <v>29</v>
      </c>
      <c r="B2278" s="1" t="s">
        <v>3736</v>
      </c>
      <c r="C2278" s="2" t="s">
        <v>3726</v>
      </c>
      <c r="D2278" s="1" t="s">
        <v>19</v>
      </c>
      <c r="E2278" s="3" t="str">
        <f>HYPERLINK("https://fyndiq.se/produkt/1d18226209604614/", "Samsung S23 Plus 5G - 9H Härdat Glass - 3D Super Kvalitet Skärmskydd")</f>
        <v>Samsung S23 Plus 5G - 9H Härdat Glass - 3D Super Kvalitet Skärmskydd</v>
      </c>
      <c r="F2278" s="1" t="s">
        <v>2996</v>
      </c>
      <c r="G2278" s="1" t="s">
        <v>2997</v>
      </c>
      <c r="H2278" s="1" t="s">
        <v>2998</v>
      </c>
      <c r="I2278" s="1" t="s">
        <v>16</v>
      </c>
      <c r="J2278" s="1" t="s">
        <v>23</v>
      </c>
      <c r="K2278" s="1" t="s">
        <v>16</v>
      </c>
      <c r="L2278" s="1" t="s">
        <v>16</v>
      </c>
      <c r="M2278" s="1" t="s">
        <v>16</v>
      </c>
      <c r="N2278" s="1" t="s">
        <v>16</v>
      </c>
      <c r="O2278" s="1">
        <v>55.2</v>
      </c>
      <c r="P2278" s="1">
        <v>1.0</v>
      </c>
    </row>
    <row r="2279">
      <c r="A2279" s="1" t="s">
        <v>29</v>
      </c>
      <c r="B2279" s="1" t="s">
        <v>3737</v>
      </c>
      <c r="C2279" s="2" t="s">
        <v>3726</v>
      </c>
      <c r="D2279" s="1" t="s">
        <v>19</v>
      </c>
      <c r="E227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279" s="1" t="s">
        <v>258</v>
      </c>
      <c r="G2279" s="1" t="s">
        <v>259</v>
      </c>
      <c r="H2279" s="1" t="s">
        <v>260</v>
      </c>
      <c r="I2279" s="1" t="s">
        <v>16</v>
      </c>
      <c r="J2279" s="1" t="s">
        <v>23</v>
      </c>
      <c r="K2279" s="1" t="s">
        <v>16</v>
      </c>
      <c r="L2279" s="1" t="s">
        <v>16</v>
      </c>
      <c r="M2279" s="1" t="s">
        <v>16</v>
      </c>
      <c r="N2279" s="1" t="s">
        <v>16</v>
      </c>
      <c r="O2279" s="1">
        <v>63.2</v>
      </c>
      <c r="P2279" s="1">
        <v>1.0</v>
      </c>
    </row>
    <row r="2280">
      <c r="A2280" s="1" t="s">
        <v>29</v>
      </c>
      <c r="B2280" s="1" t="s">
        <v>3738</v>
      </c>
      <c r="C2280" s="2" t="s">
        <v>3726</v>
      </c>
      <c r="D2280" s="1" t="s">
        <v>19</v>
      </c>
      <c r="E2280" s="3" t="str">
        <f>HYPERLINK("https://fyndiq.se/produkt/2a9c08e4daf04aed/", "2-Pack Xiaomi 12T Pro - Härdat Glas 9H - Super kvalitet 3D Skärmskydd")</f>
        <v>2-Pack Xiaomi 12T Pro - Härdat Glas 9H - Super kvalitet 3D Skärmskydd</v>
      </c>
      <c r="F2280" s="1" t="s">
        <v>376</v>
      </c>
      <c r="G2280" s="1" t="s">
        <v>377</v>
      </c>
      <c r="H2280" s="1" t="s">
        <v>378</v>
      </c>
      <c r="I2280" s="1" t="s">
        <v>16</v>
      </c>
      <c r="J2280" s="1" t="s">
        <v>23</v>
      </c>
      <c r="K2280" s="1" t="s">
        <v>16</v>
      </c>
      <c r="L2280" s="1" t="s">
        <v>16</v>
      </c>
      <c r="M2280" s="1" t="s">
        <v>16</v>
      </c>
      <c r="N2280" s="1" t="s">
        <v>16</v>
      </c>
      <c r="O2280" s="1">
        <v>63.2</v>
      </c>
      <c r="P2280" s="1">
        <v>1.0</v>
      </c>
    </row>
    <row r="2281">
      <c r="A2281" s="1" t="s">
        <v>29</v>
      </c>
      <c r="B2281" s="1" t="s">
        <v>3739</v>
      </c>
      <c r="C2281" s="2" t="s">
        <v>3726</v>
      </c>
      <c r="D2281" s="1" t="s">
        <v>19</v>
      </c>
      <c r="E2281" s="3" t="str">
        <f>HYPERLINK("https://fyndiq.se/produkt/7f14e739962c4877/", "Skärmskydd Huawei P30, 3D härdat glas, bubbelfri, hög kvalitet.")</f>
        <v>Skärmskydd Huawei P30, 3D härdat glas, bubbelfri, hög kvalitet.</v>
      </c>
      <c r="F2281" s="1" t="s">
        <v>3346</v>
      </c>
      <c r="G2281" s="1" t="s">
        <v>3347</v>
      </c>
      <c r="H2281" s="1" t="s">
        <v>3348</v>
      </c>
      <c r="I2281" s="1" t="s">
        <v>16</v>
      </c>
      <c r="J2281" s="1" t="s">
        <v>23</v>
      </c>
      <c r="K2281" s="1" t="s">
        <v>16</v>
      </c>
      <c r="L2281" s="1" t="s">
        <v>16</v>
      </c>
      <c r="M2281" s="1" t="s">
        <v>16</v>
      </c>
      <c r="N2281" s="1" t="s">
        <v>16</v>
      </c>
      <c r="O2281" s="1">
        <v>55.2</v>
      </c>
      <c r="P2281" s="1">
        <v>1.0</v>
      </c>
    </row>
    <row r="2282">
      <c r="A2282" s="1" t="s">
        <v>29</v>
      </c>
      <c r="B2282" s="1" t="s">
        <v>3740</v>
      </c>
      <c r="C2282" s="2" t="s">
        <v>3726</v>
      </c>
      <c r="D2282" s="1" t="s">
        <v>19</v>
      </c>
      <c r="E228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282" s="1" t="s">
        <v>311</v>
      </c>
      <c r="G2282" s="1" t="s">
        <v>312</v>
      </c>
      <c r="H2282" s="1" t="s">
        <v>313</v>
      </c>
      <c r="I2282" s="1" t="s">
        <v>16</v>
      </c>
      <c r="J2282" s="1" t="s">
        <v>23</v>
      </c>
      <c r="K2282" s="1" t="s">
        <v>16</v>
      </c>
      <c r="L2282" s="1" t="s">
        <v>16</v>
      </c>
      <c r="M2282" s="1" t="s">
        <v>16</v>
      </c>
      <c r="N2282" s="1" t="s">
        <v>16</v>
      </c>
      <c r="O2282" s="1">
        <v>71.2</v>
      </c>
      <c r="P2282" s="1">
        <v>1.0</v>
      </c>
    </row>
    <row r="2283">
      <c r="A2283" s="1" t="s">
        <v>29</v>
      </c>
      <c r="B2283" s="1" t="s">
        <v>3741</v>
      </c>
      <c r="C2283" s="2" t="s">
        <v>3726</v>
      </c>
      <c r="D2283" s="1" t="s">
        <v>19</v>
      </c>
      <c r="E2283" s="3" t="str">
        <f>HYPERLINK("https://fyndiq.se/produkt/6ae5aff483564a84/", "2-Pack Apple Watch 40mm – Härdat glas 9H – Super kvalitet 3D")</f>
        <v>2-Pack Apple Watch 40mm – Härdat glas 9H – Super kvalitet 3D</v>
      </c>
      <c r="F2283" s="1" t="s">
        <v>1418</v>
      </c>
      <c r="G2283" s="1" t="s">
        <v>1419</v>
      </c>
      <c r="H2283" s="1" t="s">
        <v>1420</v>
      </c>
      <c r="I2283" s="1" t="s">
        <v>16</v>
      </c>
      <c r="J2283" s="1" t="s">
        <v>23</v>
      </c>
      <c r="K2283" s="1" t="s">
        <v>16</v>
      </c>
      <c r="L2283" s="1" t="s">
        <v>16</v>
      </c>
      <c r="M2283" s="1" t="s">
        <v>16</v>
      </c>
      <c r="N2283" s="1" t="s">
        <v>16</v>
      </c>
      <c r="O2283" s="1">
        <v>55.2</v>
      </c>
      <c r="P2283" s="1">
        <v>1.0</v>
      </c>
    </row>
    <row r="2284">
      <c r="A2284" s="1" t="s">
        <v>29</v>
      </c>
      <c r="B2284" s="1" t="s">
        <v>3742</v>
      </c>
      <c r="C2284" s="2" t="s">
        <v>3726</v>
      </c>
      <c r="D2284" s="1" t="s">
        <v>19</v>
      </c>
      <c r="E2284" s="3" t="str">
        <f>HYPERLINK("https://fyndiq.se/produkt/8d7960028c1a40a4/", "2 Pack Xiaomi 11T Pro 5G - Härdat glas 9H - Super kvalitet 3D")</f>
        <v>2 Pack Xiaomi 11T Pro 5G - Härdat glas 9H - Super kvalitet 3D</v>
      </c>
      <c r="F2284" s="1" t="s">
        <v>112</v>
      </c>
      <c r="G2284" s="1" t="s">
        <v>113</v>
      </c>
      <c r="H2284" s="1" t="s">
        <v>114</v>
      </c>
      <c r="I2284" s="1" t="s">
        <v>16</v>
      </c>
      <c r="J2284" s="1" t="s">
        <v>23</v>
      </c>
      <c r="K2284" s="1" t="s">
        <v>16</v>
      </c>
      <c r="L2284" s="1" t="s">
        <v>16</v>
      </c>
      <c r="M2284" s="1" t="s">
        <v>16</v>
      </c>
      <c r="N2284" s="1" t="s">
        <v>16</v>
      </c>
      <c r="O2284" s="1">
        <v>63.2</v>
      </c>
      <c r="P2284" s="1">
        <v>1.0</v>
      </c>
    </row>
    <row r="2285">
      <c r="A2285" s="1" t="s">
        <v>29</v>
      </c>
      <c r="B2285" s="1" t="s">
        <v>3743</v>
      </c>
      <c r="C2285" s="2" t="s">
        <v>3726</v>
      </c>
      <c r="D2285" s="1" t="s">
        <v>19</v>
      </c>
      <c r="E228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285" s="1" t="s">
        <v>692</v>
      </c>
      <c r="G2285" s="1" t="s">
        <v>693</v>
      </c>
      <c r="H2285" s="1" t="s">
        <v>694</v>
      </c>
      <c r="I2285" s="1" t="s">
        <v>16</v>
      </c>
      <c r="J2285" s="1" t="s">
        <v>23</v>
      </c>
      <c r="K2285" s="1" t="s">
        <v>16</v>
      </c>
      <c r="L2285" s="1" t="s">
        <v>16</v>
      </c>
      <c r="M2285" s="1" t="s">
        <v>16</v>
      </c>
      <c r="N2285" s="1" t="s">
        <v>16</v>
      </c>
      <c r="O2285" s="1">
        <v>55.2</v>
      </c>
      <c r="P2285" s="1">
        <v>1.0</v>
      </c>
    </row>
    <row r="2286">
      <c r="A2286" s="1" t="s">
        <v>29</v>
      </c>
      <c r="B2286" s="1" t="s">
        <v>3744</v>
      </c>
      <c r="C2286" s="2" t="s">
        <v>3726</v>
      </c>
      <c r="D2286" s="1" t="s">
        <v>19</v>
      </c>
      <c r="E2286" s="3" t="str">
        <f>HYPERLINK("https://fyndiq.se/produkt/28799ed0373d40b4/", "2 Pack Galaxy S21 Ultra 5G- Härdat glas 9H - Super kvalitet 3D")</f>
        <v>2 Pack Galaxy S21 Ultra 5G- Härdat glas 9H - Super kvalitet 3D</v>
      </c>
      <c r="F2286" s="1" t="s">
        <v>272</v>
      </c>
      <c r="G2286" s="1" t="s">
        <v>273</v>
      </c>
      <c r="H2286" s="1" t="s">
        <v>274</v>
      </c>
      <c r="I2286" s="1" t="s">
        <v>16</v>
      </c>
      <c r="J2286" s="1" t="s">
        <v>23</v>
      </c>
      <c r="K2286" s="1" t="s">
        <v>16</v>
      </c>
      <c r="L2286" s="1" t="s">
        <v>16</v>
      </c>
      <c r="M2286" s="1" t="s">
        <v>16</v>
      </c>
      <c r="N2286" s="1" t="s">
        <v>16</v>
      </c>
      <c r="O2286" s="1">
        <v>63.2</v>
      </c>
      <c r="P2286" s="1">
        <v>2.0</v>
      </c>
    </row>
    <row r="2287">
      <c r="A2287" s="1" t="s">
        <v>29</v>
      </c>
      <c r="B2287" s="1" t="s">
        <v>3745</v>
      </c>
      <c r="C2287" s="2" t="s">
        <v>3726</v>
      </c>
      <c r="D2287" s="1" t="s">
        <v>19</v>
      </c>
      <c r="E2287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2287" s="1" t="s">
        <v>302</v>
      </c>
      <c r="G2287" s="1" t="s">
        <v>303</v>
      </c>
      <c r="H2287" s="1" t="s">
        <v>304</v>
      </c>
      <c r="I2287" s="1" t="s">
        <v>16</v>
      </c>
      <c r="J2287" s="1" t="s">
        <v>23</v>
      </c>
      <c r="K2287" s="1" t="s">
        <v>16</v>
      </c>
      <c r="L2287" s="1" t="s">
        <v>16</v>
      </c>
      <c r="M2287" s="1" t="s">
        <v>16</v>
      </c>
      <c r="N2287" s="1" t="s">
        <v>16</v>
      </c>
      <c r="O2287" s="1">
        <v>63.2</v>
      </c>
      <c r="P2287" s="1">
        <v>1.0</v>
      </c>
    </row>
    <row r="2288">
      <c r="A2288" s="1" t="s">
        <v>29</v>
      </c>
      <c r="B2288" s="1" t="s">
        <v>3746</v>
      </c>
      <c r="C2288" s="2" t="s">
        <v>3726</v>
      </c>
      <c r="D2288" s="1" t="s">
        <v>19</v>
      </c>
      <c r="E2288" s="3" t="str">
        <f>HYPERLINK("https://fyndiq.se/produkt/e6085c39be274bf8/", "2-Pack GOOGLE PIXEL 7 Skärmskydd - Härdat Glas 9H - Super kvalitet 3D")</f>
        <v>2-Pack GOOGLE PIXEL 7 Skärmskydd - Härdat Glas 9H - Super kvalitet 3D</v>
      </c>
      <c r="F2288" s="1" t="s">
        <v>675</v>
      </c>
      <c r="G2288" s="1" t="s">
        <v>676</v>
      </c>
      <c r="H2288" s="1" t="s">
        <v>677</v>
      </c>
      <c r="I2288" s="1" t="s">
        <v>16</v>
      </c>
      <c r="J2288" s="1" t="s">
        <v>23</v>
      </c>
      <c r="K2288" s="1" t="s">
        <v>16</v>
      </c>
      <c r="L2288" s="1" t="s">
        <v>16</v>
      </c>
      <c r="M2288" s="1" t="s">
        <v>16</v>
      </c>
      <c r="N2288" s="1" t="s">
        <v>16</v>
      </c>
      <c r="O2288" s="1">
        <v>63.2</v>
      </c>
      <c r="P2288" s="1">
        <v>1.0</v>
      </c>
    </row>
    <row r="2289">
      <c r="A2289" s="1" t="s">
        <v>29</v>
      </c>
      <c r="B2289" s="1" t="s">
        <v>3747</v>
      </c>
      <c r="C2289" s="2" t="s">
        <v>3726</v>
      </c>
      <c r="D2289" s="1" t="s">
        <v>19</v>
      </c>
      <c r="E2289" s="3" t="str">
        <f>HYPERLINK("https://fyndiq.se/produkt/99ed051bc9eb4aca/", "2 Pack Apple Watch 40mm – Härdat glas 9H – Super kvalitet 3D")</f>
        <v>2 Pack Apple Watch 40mm – Härdat glas 9H – Super kvalitet 3D</v>
      </c>
      <c r="F2289" s="1" t="s">
        <v>2355</v>
      </c>
      <c r="G2289" s="1" t="s">
        <v>2356</v>
      </c>
      <c r="H2289" s="1" t="s">
        <v>2357</v>
      </c>
      <c r="I2289" s="1" t="s">
        <v>16</v>
      </c>
      <c r="J2289" s="1" t="s">
        <v>23</v>
      </c>
      <c r="K2289" s="1" t="s">
        <v>16</v>
      </c>
      <c r="L2289" s="1" t="s">
        <v>16</v>
      </c>
      <c r="M2289" s="1" t="s">
        <v>16</v>
      </c>
      <c r="N2289" s="1" t="s">
        <v>16</v>
      </c>
      <c r="O2289" s="1">
        <v>55.2</v>
      </c>
      <c r="P2289" s="1">
        <v>1.0</v>
      </c>
    </row>
    <row r="2290">
      <c r="A2290" s="1" t="s">
        <v>29</v>
      </c>
      <c r="B2290" s="1" t="s">
        <v>3748</v>
      </c>
      <c r="C2290" s="2" t="s">
        <v>3726</v>
      </c>
      <c r="D2290" s="1" t="s">
        <v>19</v>
      </c>
      <c r="E2290" s="3" t="str">
        <f>HYPERLINK("https://fyndiq.se/produkt/6ae5aff483564a84/", "2-Pack Apple Watch 40mm – Härdat glas 9H – Super kvalitet 3D")</f>
        <v>2-Pack Apple Watch 40mm – Härdat glas 9H – Super kvalitet 3D</v>
      </c>
      <c r="F2290" s="1" t="s">
        <v>1418</v>
      </c>
      <c r="G2290" s="1" t="s">
        <v>1419</v>
      </c>
      <c r="H2290" s="1" t="s">
        <v>1420</v>
      </c>
      <c r="I2290" s="1" t="s">
        <v>16</v>
      </c>
      <c r="J2290" s="1" t="s">
        <v>23</v>
      </c>
      <c r="K2290" s="1" t="s">
        <v>16</v>
      </c>
      <c r="L2290" s="1" t="s">
        <v>16</v>
      </c>
      <c r="M2290" s="1" t="s">
        <v>16</v>
      </c>
      <c r="N2290" s="1" t="s">
        <v>16</v>
      </c>
      <c r="O2290" s="1">
        <v>55.2</v>
      </c>
      <c r="P2290" s="1">
        <v>1.0</v>
      </c>
    </row>
    <row r="2291">
      <c r="A2291" s="1" t="s">
        <v>29</v>
      </c>
      <c r="B2291" s="1" t="s">
        <v>3749</v>
      </c>
      <c r="C2291" s="2" t="s">
        <v>3726</v>
      </c>
      <c r="D2291" s="1" t="s">
        <v>19</v>
      </c>
      <c r="E2291" s="3" t="str">
        <f>HYPERLINK("https://fyndiq.se/produkt/432d784756a84eff/", "2-Pack Samsung Galaxy S20FE - Härdat Glas-9H -Super kvalitet 3D")</f>
        <v>2-Pack Samsung Galaxy S20FE - Härdat Glas-9H -Super kvalitet 3D</v>
      </c>
      <c r="F2291" s="1" t="s">
        <v>1078</v>
      </c>
      <c r="G2291" s="1" t="s">
        <v>1079</v>
      </c>
      <c r="H2291" s="1" t="s">
        <v>1080</v>
      </c>
      <c r="I2291" s="1" t="s">
        <v>16</v>
      </c>
      <c r="J2291" s="1" t="s">
        <v>23</v>
      </c>
      <c r="K2291" s="1" t="s">
        <v>16</v>
      </c>
      <c r="L2291" s="1" t="s">
        <v>16</v>
      </c>
      <c r="M2291" s="1" t="s">
        <v>16</v>
      </c>
      <c r="N2291" s="1" t="s">
        <v>16</v>
      </c>
      <c r="O2291" s="1">
        <v>63.2</v>
      </c>
      <c r="P2291" s="1">
        <v>1.0</v>
      </c>
    </row>
    <row r="2292">
      <c r="A2292" s="1" t="s">
        <v>29</v>
      </c>
      <c r="B2292" s="1" t="s">
        <v>3750</v>
      </c>
      <c r="C2292" s="2" t="s">
        <v>3726</v>
      </c>
      <c r="D2292" s="1" t="s">
        <v>19</v>
      </c>
      <c r="E2292" s="3" t="str">
        <f>HYPERLINK("https://fyndiq.se/produkt/c6f3e47a88184e8d/", "2-Pack SAMSUNG A55 Skärmskydd - Härdat Glas 9H - Super kvalitet 3D")</f>
        <v>2-Pack SAMSUNG A55 Skärmskydd - Härdat Glas 9H - Super kvalitet 3D</v>
      </c>
      <c r="F2292" s="1" t="s">
        <v>83</v>
      </c>
      <c r="G2292" s="1" t="s">
        <v>84</v>
      </c>
      <c r="H2292" s="1" t="s">
        <v>85</v>
      </c>
      <c r="I2292" s="1" t="s">
        <v>16</v>
      </c>
      <c r="J2292" s="1" t="s">
        <v>23</v>
      </c>
      <c r="K2292" s="1" t="s">
        <v>16</v>
      </c>
      <c r="L2292" s="1" t="s">
        <v>16</v>
      </c>
      <c r="M2292" s="1" t="s">
        <v>16</v>
      </c>
      <c r="N2292" s="1" t="s">
        <v>16</v>
      </c>
      <c r="O2292" s="1">
        <v>63.2</v>
      </c>
      <c r="P2292" s="1">
        <v>1.0</v>
      </c>
    </row>
    <row r="2293">
      <c r="A2293" s="1" t="s">
        <v>29</v>
      </c>
      <c r="B2293" s="1" t="s">
        <v>3751</v>
      </c>
      <c r="C2293" s="2" t="s">
        <v>3726</v>
      </c>
      <c r="D2293" s="1" t="s">
        <v>19</v>
      </c>
      <c r="E2293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2293" s="1" t="s">
        <v>2411</v>
      </c>
      <c r="G2293" s="1" t="s">
        <v>2412</v>
      </c>
      <c r="H2293" s="1" t="s">
        <v>2413</v>
      </c>
      <c r="I2293" s="1" t="s">
        <v>16</v>
      </c>
      <c r="J2293" s="1" t="s">
        <v>23</v>
      </c>
      <c r="K2293" s="1" t="s">
        <v>16</v>
      </c>
      <c r="L2293" s="1" t="s">
        <v>16</v>
      </c>
      <c r="M2293" s="1" t="s">
        <v>16</v>
      </c>
      <c r="N2293" s="1" t="s">
        <v>16</v>
      </c>
      <c r="O2293" s="1">
        <v>63.2</v>
      </c>
      <c r="P2293" s="1">
        <v>1.0</v>
      </c>
    </row>
    <row r="2294">
      <c r="A2294" s="1" t="s">
        <v>29</v>
      </c>
      <c r="B2294" s="1" t="s">
        <v>3752</v>
      </c>
      <c r="C2294" s="2" t="s">
        <v>3726</v>
      </c>
      <c r="D2294" s="1" t="s">
        <v>19</v>
      </c>
      <c r="E2294" s="3" t="str">
        <f>HYPERLINK("https://fyndiq.se/produkt/914693d84cc04c99/", "2-Pack Xiaomi Redmi 12C - Härdat Glas 9H - Super kvalitet 3D Skärmskydd")</f>
        <v>2-Pack Xiaomi Redmi 12C - Härdat Glas 9H - Super kvalitet 3D Skärmskydd</v>
      </c>
      <c r="F2294" s="1" t="s">
        <v>3098</v>
      </c>
      <c r="G2294" s="1" t="s">
        <v>3099</v>
      </c>
      <c r="H2294" s="1" t="s">
        <v>3100</v>
      </c>
      <c r="I2294" s="1" t="s">
        <v>16</v>
      </c>
      <c r="J2294" s="1" t="s">
        <v>23</v>
      </c>
      <c r="K2294" s="1" t="s">
        <v>16</v>
      </c>
      <c r="L2294" s="1" t="s">
        <v>16</v>
      </c>
      <c r="M2294" s="1" t="s">
        <v>16</v>
      </c>
      <c r="N2294" s="1" t="s">
        <v>16</v>
      </c>
      <c r="O2294" s="1">
        <v>63.2</v>
      </c>
      <c r="P2294" s="1">
        <v>1.0</v>
      </c>
    </row>
    <row r="2295">
      <c r="A2295" s="1" t="s">
        <v>29</v>
      </c>
      <c r="B2295" s="1" t="s">
        <v>3753</v>
      </c>
      <c r="C2295" s="2" t="s">
        <v>3726</v>
      </c>
      <c r="D2295" s="1" t="s">
        <v>19</v>
      </c>
      <c r="E2295" s="3" t="str">
        <f>HYPERLINK("https://fyndiq.se/produkt/a047b5d99d58461d/", "2-Pack Google Pixel 6A - Härdat glas 9H - Super kvalitet 3D")</f>
        <v>2-Pack Google Pixel 6A - Härdat glas 9H - Super kvalitet 3D</v>
      </c>
      <c r="F2295" s="1" t="s">
        <v>1205</v>
      </c>
      <c r="G2295" s="1" t="s">
        <v>1206</v>
      </c>
      <c r="H2295" s="1" t="s">
        <v>1207</v>
      </c>
      <c r="I2295" s="1" t="s">
        <v>16</v>
      </c>
      <c r="J2295" s="1" t="s">
        <v>23</v>
      </c>
      <c r="K2295" s="1" t="s">
        <v>16</v>
      </c>
      <c r="L2295" s="1" t="s">
        <v>16</v>
      </c>
      <c r="M2295" s="1" t="s">
        <v>16</v>
      </c>
      <c r="N2295" s="1" t="s">
        <v>16</v>
      </c>
      <c r="O2295" s="1">
        <v>63.2</v>
      </c>
      <c r="P2295" s="1">
        <v>1.0</v>
      </c>
    </row>
    <row r="2296">
      <c r="A2296" s="1" t="s">
        <v>29</v>
      </c>
      <c r="B2296" s="1" t="s">
        <v>3754</v>
      </c>
      <c r="C2296" s="2" t="s">
        <v>3726</v>
      </c>
      <c r="D2296" s="1" t="s">
        <v>19</v>
      </c>
      <c r="E229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296" s="1" t="s">
        <v>977</v>
      </c>
      <c r="G2296" s="1" t="s">
        <v>978</v>
      </c>
      <c r="H2296" s="1" t="s">
        <v>979</v>
      </c>
      <c r="I2296" s="1" t="s">
        <v>16</v>
      </c>
      <c r="J2296" s="1" t="s">
        <v>23</v>
      </c>
      <c r="K2296" s="1" t="s">
        <v>16</v>
      </c>
      <c r="L2296" s="1" t="s">
        <v>16</v>
      </c>
      <c r="M2296" s="1" t="s">
        <v>16</v>
      </c>
      <c r="N2296" s="1" t="s">
        <v>16</v>
      </c>
      <c r="O2296" s="1">
        <v>63.2</v>
      </c>
      <c r="P2296" s="1">
        <v>1.0</v>
      </c>
    </row>
    <row r="2297">
      <c r="A2297" s="1" t="s">
        <v>29</v>
      </c>
      <c r="B2297" s="1" t="s">
        <v>3755</v>
      </c>
      <c r="C2297" s="2" t="s">
        <v>3726</v>
      </c>
      <c r="D2297" s="1" t="s">
        <v>19</v>
      </c>
      <c r="E2297" s="3" t="str">
        <f>HYPERLINK("https://fyndiq.se/produkt/d5991795a2d5400b/", "1-Pack XIAOMI REDMI A3 Skärmskydd - Härdat Glas 9H - Super kvalitet 3D")</f>
        <v>1-Pack XIAOMI REDMI A3 Skärmskydd - Härdat Glas 9H - Super kvalitet 3D</v>
      </c>
      <c r="F2297" s="1" t="s">
        <v>1048</v>
      </c>
      <c r="G2297" s="1" t="s">
        <v>1049</v>
      </c>
      <c r="H2297" s="1" t="s">
        <v>1050</v>
      </c>
      <c r="I2297" s="1" t="s">
        <v>16</v>
      </c>
      <c r="J2297" s="1" t="s">
        <v>23</v>
      </c>
      <c r="K2297" s="1" t="s">
        <v>16</v>
      </c>
      <c r="L2297" s="1" t="s">
        <v>16</v>
      </c>
      <c r="M2297" s="1" t="s">
        <v>16</v>
      </c>
      <c r="N2297" s="1" t="s">
        <v>16</v>
      </c>
      <c r="O2297" s="1">
        <v>55.2</v>
      </c>
      <c r="P2297" s="1">
        <v>1.0</v>
      </c>
    </row>
    <row r="2298">
      <c r="A2298" s="1" t="s">
        <v>29</v>
      </c>
      <c r="B2298" s="1" t="s">
        <v>3756</v>
      </c>
      <c r="C2298" s="2" t="s">
        <v>3726</v>
      </c>
      <c r="D2298" s="1" t="s">
        <v>19</v>
      </c>
      <c r="E2298" s="3" t="str">
        <f>HYPERLINK("https://fyndiq.se/produkt/6758100e2782433a/", "2-Pack iPhone 12 Pro - Härdat Glas 9H - Super Kvalitet 3D")</f>
        <v>2-Pack iPhone 12 Pro - Härdat Glas 9H - Super Kvalitet 3D</v>
      </c>
      <c r="F2298" s="1" t="s">
        <v>3185</v>
      </c>
      <c r="G2298" s="1" t="s">
        <v>3186</v>
      </c>
      <c r="H2298" s="1" t="s">
        <v>3187</v>
      </c>
      <c r="I2298" s="1" t="s">
        <v>16</v>
      </c>
      <c r="J2298" s="1" t="s">
        <v>23</v>
      </c>
      <c r="K2298" s="1" t="s">
        <v>16</v>
      </c>
      <c r="L2298" s="1" t="s">
        <v>16</v>
      </c>
      <c r="M2298" s="1" t="s">
        <v>16</v>
      </c>
      <c r="N2298" s="1" t="s">
        <v>16</v>
      </c>
      <c r="O2298" s="1">
        <v>55.2</v>
      </c>
      <c r="P2298" s="1">
        <v>1.0</v>
      </c>
    </row>
    <row r="2299">
      <c r="A2299" s="1" t="s">
        <v>29</v>
      </c>
      <c r="B2299" s="1" t="s">
        <v>3757</v>
      </c>
      <c r="C2299" s="2" t="s">
        <v>3726</v>
      </c>
      <c r="D2299" s="1" t="s">
        <v>19</v>
      </c>
      <c r="E2299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2299" s="1" t="s">
        <v>3191</v>
      </c>
      <c r="G2299" s="1" t="s">
        <v>3192</v>
      </c>
      <c r="H2299" s="1" t="s">
        <v>3193</v>
      </c>
      <c r="I2299" s="1" t="s">
        <v>16</v>
      </c>
      <c r="J2299" s="1" t="s">
        <v>23</v>
      </c>
      <c r="K2299" s="1" t="s">
        <v>16</v>
      </c>
      <c r="L2299" s="1" t="s">
        <v>16</v>
      </c>
      <c r="M2299" s="1" t="s">
        <v>16</v>
      </c>
      <c r="N2299" s="1" t="s">
        <v>16</v>
      </c>
      <c r="O2299" s="1">
        <v>63.2</v>
      </c>
      <c r="P2299" s="1">
        <v>1.0</v>
      </c>
    </row>
    <row r="2300">
      <c r="A2300" s="1" t="s">
        <v>29</v>
      </c>
      <c r="B2300" s="1" t="s">
        <v>3758</v>
      </c>
      <c r="C2300" s="2" t="s">
        <v>3726</v>
      </c>
      <c r="D2300" s="1" t="s">
        <v>19</v>
      </c>
      <c r="E2300" s="3" t="str">
        <f>HYPERLINK("https://fyndiq.se/produkt/675bb02ed6bb4e07/", "2-Pack Samsung Galaxy S21 Ultra - Härdat Glas 9H-Super Kvalitet")</f>
        <v>2-Pack Samsung Galaxy S21 Ultra - Härdat Glas 9H-Super Kvalitet</v>
      </c>
      <c r="F2300" s="1" t="s">
        <v>91</v>
      </c>
      <c r="G2300" s="1" t="s">
        <v>92</v>
      </c>
      <c r="H2300" s="1" t="s">
        <v>93</v>
      </c>
      <c r="I2300" s="1" t="s">
        <v>1230</v>
      </c>
      <c r="J2300" s="1" t="s">
        <v>23</v>
      </c>
      <c r="K2300" s="1" t="s">
        <v>16</v>
      </c>
      <c r="L2300" s="1" t="s">
        <v>16</v>
      </c>
      <c r="M2300" s="1" t="s">
        <v>16</v>
      </c>
      <c r="N2300" s="1" t="s">
        <v>16</v>
      </c>
      <c r="O2300" s="1">
        <v>63.2</v>
      </c>
      <c r="P2300" s="1">
        <v>1.0</v>
      </c>
    </row>
    <row r="2301">
      <c r="A2301" s="1" t="s">
        <v>29</v>
      </c>
      <c r="B2301" s="1" t="s">
        <v>3759</v>
      </c>
      <c r="C2301" s="2" t="s">
        <v>3726</v>
      </c>
      <c r="D2301" s="1" t="s">
        <v>19</v>
      </c>
      <c r="E2301" s="3" t="str">
        <f>HYPERLINK("https://fyndiq.se/produkt/aa758da5b0c840bb/", "Samsung Galaxy S21 5G - Härdat Glas 9H - Super Kvalitet 3D")</f>
        <v>Samsung Galaxy S21 5G - Härdat Glas 9H - Super Kvalitet 3D</v>
      </c>
      <c r="F2301" s="1" t="s">
        <v>219</v>
      </c>
      <c r="G2301" s="1" t="s">
        <v>220</v>
      </c>
      <c r="H2301" s="1" t="s">
        <v>221</v>
      </c>
      <c r="I2301" s="1" t="s">
        <v>16</v>
      </c>
      <c r="J2301" s="1" t="s">
        <v>23</v>
      </c>
      <c r="K2301" s="1" t="s">
        <v>16</v>
      </c>
      <c r="L2301" s="1" t="s">
        <v>16</v>
      </c>
      <c r="M2301" s="1" t="s">
        <v>16</v>
      </c>
      <c r="N2301" s="1" t="s">
        <v>16</v>
      </c>
      <c r="O2301" s="1">
        <v>55.2</v>
      </c>
      <c r="P2301" s="1">
        <v>1.0</v>
      </c>
    </row>
    <row r="2302">
      <c r="A2302" s="1" t="s">
        <v>29</v>
      </c>
      <c r="B2302" s="1" t="s">
        <v>3760</v>
      </c>
      <c r="C2302" s="2" t="s">
        <v>3726</v>
      </c>
      <c r="D2302" s="1" t="s">
        <v>19</v>
      </c>
      <c r="E2302" s="3" t="str">
        <f>HYPERLINK("https://fyndiq.se/produkt/56c72c0ba5f749b5/", "2-Pack SAMSUNG S24 Skärmskydd - Härdat Glas 9H - Super kvalitet 3D")</f>
        <v>2-Pack SAMSUNG S24 Skärmskydd - Härdat Glas 9H - Super kvalitet 3D</v>
      </c>
      <c r="F2302" s="1" t="s">
        <v>263</v>
      </c>
      <c r="G2302" s="1" t="s">
        <v>264</v>
      </c>
      <c r="H2302" s="1" t="s">
        <v>265</v>
      </c>
      <c r="I2302" s="1" t="s">
        <v>16</v>
      </c>
      <c r="J2302" s="1" t="s">
        <v>23</v>
      </c>
      <c r="K2302" s="1" t="s">
        <v>16</v>
      </c>
      <c r="L2302" s="1" t="s">
        <v>16</v>
      </c>
      <c r="M2302" s="1" t="s">
        <v>16</v>
      </c>
      <c r="N2302" s="1" t="s">
        <v>16</v>
      </c>
      <c r="O2302" s="1">
        <v>71.2</v>
      </c>
      <c r="P2302" s="1">
        <v>1.0</v>
      </c>
    </row>
    <row r="2303">
      <c r="A2303" s="1" t="s">
        <v>29</v>
      </c>
      <c r="B2303" s="1" t="s">
        <v>3761</v>
      </c>
      <c r="C2303" s="2" t="s">
        <v>3726</v>
      </c>
      <c r="D2303" s="1" t="s">
        <v>19</v>
      </c>
      <c r="E230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303" s="1" t="s">
        <v>183</v>
      </c>
      <c r="G2303" s="1" t="s">
        <v>184</v>
      </c>
      <c r="H2303" s="1" t="s">
        <v>185</v>
      </c>
      <c r="I2303" s="1" t="s">
        <v>16</v>
      </c>
      <c r="J2303" s="1" t="s">
        <v>23</v>
      </c>
      <c r="K2303" s="1" t="s">
        <v>16</v>
      </c>
      <c r="L2303" s="1" t="s">
        <v>16</v>
      </c>
      <c r="M2303" s="1" t="s">
        <v>16</v>
      </c>
      <c r="N2303" s="1" t="s">
        <v>16</v>
      </c>
      <c r="O2303" s="1">
        <v>71.2</v>
      </c>
      <c r="P2303" s="1">
        <v>1.0</v>
      </c>
    </row>
    <row r="2304">
      <c r="A2304" s="1" t="s">
        <v>29</v>
      </c>
      <c r="B2304" s="1" t="s">
        <v>3762</v>
      </c>
      <c r="C2304" s="2" t="s">
        <v>3726</v>
      </c>
      <c r="D2304" s="1" t="s">
        <v>19</v>
      </c>
      <c r="E2304" s="3" t="str">
        <f>HYPERLINK("https://fyndiq.se/produkt/416415a768684efb/", "2-Pack Samsung Galaxy S21 5G - 9H Härdat Glas - HD")</f>
        <v>2-Pack Samsung Galaxy S21 5G - 9H Härdat Glas - HD</v>
      </c>
      <c r="F2304" s="1" t="s">
        <v>39</v>
      </c>
      <c r="G2304" s="1" t="s">
        <v>40</v>
      </c>
      <c r="H2304" s="1" t="s">
        <v>41</v>
      </c>
      <c r="I2304" s="1" t="s">
        <v>16</v>
      </c>
      <c r="J2304" s="1" t="s">
        <v>23</v>
      </c>
      <c r="K2304" s="1" t="s">
        <v>16</v>
      </c>
      <c r="L2304" s="1" t="s">
        <v>16</v>
      </c>
      <c r="M2304" s="1" t="s">
        <v>16</v>
      </c>
      <c r="N2304" s="1" t="s">
        <v>16</v>
      </c>
      <c r="O2304" s="1">
        <v>63.2</v>
      </c>
      <c r="P2304" s="1">
        <v>1.0</v>
      </c>
    </row>
    <row r="2305">
      <c r="A2305" s="1" t="s">
        <v>29</v>
      </c>
      <c r="B2305" s="1" t="s">
        <v>3763</v>
      </c>
      <c r="C2305" s="2" t="s">
        <v>3726</v>
      </c>
      <c r="D2305" s="1" t="s">
        <v>19</v>
      </c>
      <c r="E2305" s="3" t="str">
        <f>HYPERLINK("https://fyndiq.se/produkt/3fee81d316cc43da/", "2-pack - iPhone 12 / 12 Pro - 9H Härdat Glass - Top Kvalitet")</f>
        <v>2-pack - iPhone 12 / 12 Pro - 9H Härdat Glass - Top Kvalitet</v>
      </c>
      <c r="F2305" s="1" t="s">
        <v>2499</v>
      </c>
      <c r="G2305" s="1" t="s">
        <v>2500</v>
      </c>
      <c r="H2305" s="1" t="s">
        <v>2067</v>
      </c>
      <c r="I2305" s="1" t="s">
        <v>16</v>
      </c>
      <c r="J2305" s="1" t="s">
        <v>23</v>
      </c>
      <c r="K2305" s="1" t="s">
        <v>16</v>
      </c>
      <c r="L2305" s="1" t="s">
        <v>16</v>
      </c>
      <c r="M2305" s="1" t="s">
        <v>16</v>
      </c>
      <c r="N2305" s="1" t="s">
        <v>16</v>
      </c>
      <c r="O2305" s="1">
        <v>55.2</v>
      </c>
      <c r="P2305" s="1">
        <v>1.0</v>
      </c>
    </row>
    <row r="2306">
      <c r="A2306" s="1" t="s">
        <v>29</v>
      </c>
      <c r="B2306" s="1" t="s">
        <v>3764</v>
      </c>
      <c r="C2306" s="2" t="s">
        <v>3726</v>
      </c>
      <c r="D2306" s="1" t="s">
        <v>19</v>
      </c>
      <c r="E2306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2306" s="1" t="s">
        <v>3765</v>
      </c>
      <c r="G2306" s="1" t="s">
        <v>3766</v>
      </c>
      <c r="H2306" s="1" t="s">
        <v>3767</v>
      </c>
      <c r="I2306" s="1" t="s">
        <v>16</v>
      </c>
      <c r="J2306" s="1" t="s">
        <v>23</v>
      </c>
      <c r="K2306" s="1" t="s">
        <v>16</v>
      </c>
      <c r="L2306" s="1" t="s">
        <v>16</v>
      </c>
      <c r="M2306" s="1" t="s">
        <v>16</v>
      </c>
      <c r="N2306" s="1" t="s">
        <v>16</v>
      </c>
      <c r="O2306" s="1">
        <v>71.2</v>
      </c>
      <c r="P2306" s="1">
        <v>1.0</v>
      </c>
    </row>
    <row r="2307">
      <c r="A2307" s="1" t="s">
        <v>29</v>
      </c>
      <c r="B2307" s="1" t="s">
        <v>3768</v>
      </c>
      <c r="C2307" s="2" t="s">
        <v>3726</v>
      </c>
      <c r="D2307" s="1" t="s">
        <v>19</v>
      </c>
      <c r="E2307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2307" s="1" t="s">
        <v>340</v>
      </c>
      <c r="G2307" s="1" t="s">
        <v>341</v>
      </c>
      <c r="H2307" s="1" t="s">
        <v>342</v>
      </c>
      <c r="I2307" s="1" t="s">
        <v>16</v>
      </c>
      <c r="J2307" s="1" t="s">
        <v>23</v>
      </c>
      <c r="K2307" s="1" t="s">
        <v>16</v>
      </c>
      <c r="L2307" s="1" t="s">
        <v>16</v>
      </c>
      <c r="M2307" s="1" t="s">
        <v>16</v>
      </c>
      <c r="N2307" s="1" t="s">
        <v>16</v>
      </c>
      <c r="O2307" s="1">
        <v>63.2</v>
      </c>
      <c r="P2307" s="1">
        <v>1.0</v>
      </c>
    </row>
    <row r="2308">
      <c r="A2308" s="1" t="s">
        <v>29</v>
      </c>
      <c r="B2308" s="1" t="s">
        <v>3769</v>
      </c>
      <c r="C2308" s="2" t="s">
        <v>3726</v>
      </c>
      <c r="D2308" s="1" t="s">
        <v>19</v>
      </c>
      <c r="E2308" s="3" t="str">
        <f>HYPERLINK("https://fyndiq.se/produkt/405d6f09daec4d0e/", "2-Pack Samsung Galaxy A80 - Härdat glas 9H - Super kvalitet")</f>
        <v>2-Pack Samsung Galaxy A80 - Härdat glas 9H - Super kvalitet</v>
      </c>
      <c r="F2308" s="1" t="s">
        <v>2441</v>
      </c>
      <c r="G2308" s="1" t="s">
        <v>2442</v>
      </c>
      <c r="H2308" s="1" t="s">
        <v>2443</v>
      </c>
      <c r="I2308" s="1" t="s">
        <v>16</v>
      </c>
      <c r="J2308" s="1" t="s">
        <v>23</v>
      </c>
      <c r="K2308" s="1" t="s">
        <v>16</v>
      </c>
      <c r="L2308" s="1" t="s">
        <v>16</v>
      </c>
      <c r="M2308" s="1" t="s">
        <v>16</v>
      </c>
      <c r="N2308" s="1" t="s">
        <v>16</v>
      </c>
      <c r="O2308" s="1">
        <v>63.2</v>
      </c>
      <c r="P2308" s="1">
        <v>2.0</v>
      </c>
    </row>
    <row r="2309">
      <c r="A2309" s="1" t="s">
        <v>29</v>
      </c>
      <c r="B2309" s="1" t="s">
        <v>3770</v>
      </c>
      <c r="C2309" s="2" t="s">
        <v>3726</v>
      </c>
      <c r="D2309" s="1" t="s">
        <v>19</v>
      </c>
      <c r="E2309" s="3" t="str">
        <f>HYPERLINK("https://fyndiq.se/produkt/0b2f55cbfc0d4bc8/", "Skärmskydd Iphone 12 / 12 Pro , härdat glas, hög kvalitet.")</f>
        <v>Skärmskydd Iphone 12 / 12 Pro , härdat glas, hög kvalitet.</v>
      </c>
      <c r="F2309" s="1" t="s">
        <v>587</v>
      </c>
      <c r="G2309" s="1" t="s">
        <v>588</v>
      </c>
      <c r="H2309" s="1" t="s">
        <v>589</v>
      </c>
      <c r="I2309" s="1" t="s">
        <v>16</v>
      </c>
      <c r="J2309" s="1" t="s">
        <v>23</v>
      </c>
      <c r="K2309" s="1" t="s">
        <v>16</v>
      </c>
      <c r="L2309" s="1" t="s">
        <v>16</v>
      </c>
      <c r="M2309" s="1" t="s">
        <v>16</v>
      </c>
      <c r="N2309" s="1" t="s">
        <v>16</v>
      </c>
      <c r="O2309" s="1">
        <v>47.2</v>
      </c>
      <c r="P2309" s="1">
        <v>1.0</v>
      </c>
    </row>
    <row r="2310">
      <c r="A2310" s="1" t="s">
        <v>29</v>
      </c>
      <c r="B2310" s="1" t="s">
        <v>3771</v>
      </c>
      <c r="C2310" s="2" t="s">
        <v>3726</v>
      </c>
      <c r="D2310" s="1" t="s">
        <v>19</v>
      </c>
      <c r="E2310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2310" s="1" t="s">
        <v>1278</v>
      </c>
      <c r="G2310" s="1" t="s">
        <v>1279</v>
      </c>
      <c r="H2310" s="1" t="s">
        <v>1280</v>
      </c>
      <c r="I2310" s="1" t="s">
        <v>16</v>
      </c>
      <c r="J2310" s="1" t="s">
        <v>23</v>
      </c>
      <c r="K2310" s="1" t="s">
        <v>16</v>
      </c>
      <c r="L2310" s="1" t="s">
        <v>16</v>
      </c>
      <c r="M2310" s="1" t="s">
        <v>16</v>
      </c>
      <c r="N2310" s="1" t="s">
        <v>16</v>
      </c>
      <c r="O2310" s="1">
        <v>63.2</v>
      </c>
      <c r="P2310" s="1">
        <v>1.0</v>
      </c>
    </row>
    <row r="2311">
      <c r="A2311" s="1" t="s">
        <v>29</v>
      </c>
      <c r="B2311" s="1" t="s">
        <v>3772</v>
      </c>
      <c r="C2311" s="2" t="s">
        <v>3726</v>
      </c>
      <c r="D2311" s="1" t="s">
        <v>19</v>
      </c>
      <c r="E2311" s="3" t="str">
        <f>HYPERLINK("https://fyndiq.se/produkt/6758100e2782433a/", "2-Pack iPhone 12 Pro - Härdat Glas 9H - Super Kvalitet 3D")</f>
        <v>2-Pack iPhone 12 Pro - Härdat Glas 9H - Super Kvalitet 3D</v>
      </c>
      <c r="F2311" s="1" t="s">
        <v>3185</v>
      </c>
      <c r="G2311" s="1" t="s">
        <v>3186</v>
      </c>
      <c r="H2311" s="1" t="s">
        <v>3187</v>
      </c>
      <c r="I2311" s="1" t="s">
        <v>16</v>
      </c>
      <c r="J2311" s="1" t="s">
        <v>23</v>
      </c>
      <c r="K2311" s="1" t="s">
        <v>16</v>
      </c>
      <c r="L2311" s="1" t="s">
        <v>16</v>
      </c>
      <c r="M2311" s="1" t="s">
        <v>16</v>
      </c>
      <c r="N2311" s="1" t="s">
        <v>16</v>
      </c>
      <c r="O2311" s="1">
        <v>55.2</v>
      </c>
      <c r="P2311" s="1">
        <v>2.0</v>
      </c>
    </row>
    <row r="2312">
      <c r="A2312" s="1" t="s">
        <v>29</v>
      </c>
      <c r="B2312" s="1" t="s">
        <v>3773</v>
      </c>
      <c r="C2312" s="2" t="s">
        <v>3726</v>
      </c>
      <c r="D2312" s="1" t="s">
        <v>19</v>
      </c>
      <c r="E2312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2312" s="1" t="s">
        <v>2870</v>
      </c>
      <c r="G2312" s="1" t="s">
        <v>2871</v>
      </c>
      <c r="H2312" s="1" t="s">
        <v>2872</v>
      </c>
      <c r="I2312" s="1" t="s">
        <v>16</v>
      </c>
      <c r="J2312" s="1" t="s">
        <v>23</v>
      </c>
      <c r="K2312" s="1" t="s">
        <v>16</v>
      </c>
      <c r="L2312" s="1" t="s">
        <v>16</v>
      </c>
      <c r="M2312" s="1" t="s">
        <v>16</v>
      </c>
      <c r="N2312" s="1" t="s">
        <v>16</v>
      </c>
      <c r="O2312" s="1">
        <v>63.2</v>
      </c>
      <c r="P2312" s="1">
        <v>1.0</v>
      </c>
    </row>
    <row r="2313">
      <c r="A2313" s="1" t="s">
        <v>29</v>
      </c>
      <c r="B2313" s="1" t="s">
        <v>3774</v>
      </c>
      <c r="C2313" s="2" t="s">
        <v>3726</v>
      </c>
      <c r="D2313" s="1" t="s">
        <v>19</v>
      </c>
      <c r="E2313" s="3" t="str">
        <f>HYPERLINK("https://fyndiq.se/produkt/66924f1ff238487e/", "2-Pack GOOGLE PIXEL 7A Skärmskydd - Härdat Glas 9H - Super kvalitet 3D")</f>
        <v>2-Pack GOOGLE PIXEL 7A Skärmskydd - Härdat Glas 9H - Super kvalitet 3D</v>
      </c>
      <c r="F2313" s="1" t="s">
        <v>315</v>
      </c>
      <c r="G2313" s="1" t="s">
        <v>316</v>
      </c>
      <c r="H2313" s="1" t="s">
        <v>317</v>
      </c>
      <c r="I2313" s="1" t="s">
        <v>16</v>
      </c>
      <c r="J2313" s="1" t="s">
        <v>23</v>
      </c>
      <c r="K2313" s="1" t="s">
        <v>16</v>
      </c>
      <c r="L2313" s="1" t="s">
        <v>16</v>
      </c>
      <c r="M2313" s="1" t="s">
        <v>16</v>
      </c>
      <c r="N2313" s="1" t="s">
        <v>16</v>
      </c>
      <c r="O2313" s="1">
        <v>63.2</v>
      </c>
      <c r="P2313" s="1">
        <v>1.0</v>
      </c>
    </row>
    <row r="2314">
      <c r="A2314" s="1" t="s">
        <v>29</v>
      </c>
      <c r="B2314" s="1" t="s">
        <v>3775</v>
      </c>
      <c r="C2314" s="2" t="s">
        <v>3726</v>
      </c>
      <c r="D2314" s="1" t="s">
        <v>19</v>
      </c>
      <c r="E2314" s="3" t="str">
        <f>HYPERLINK("https://fyndiq.se/produkt/a511a8922e36455c/", "2 Pack Samsung S8 - Härdat glas 9H–Super kvalitet 3D Skärmskydd")</f>
        <v>2 Pack Samsung S8 - Härdat glas 9H–Super kvalitet 3D Skärmskydd</v>
      </c>
      <c r="F2314" s="1" t="s">
        <v>1083</v>
      </c>
      <c r="G2314" s="1" t="s">
        <v>1084</v>
      </c>
      <c r="H2314" s="1" t="s">
        <v>1085</v>
      </c>
      <c r="I2314" s="1" t="s">
        <v>16</v>
      </c>
      <c r="J2314" s="1" t="s">
        <v>23</v>
      </c>
      <c r="K2314" s="1" t="s">
        <v>16</v>
      </c>
      <c r="L2314" s="1" t="s">
        <v>16</v>
      </c>
      <c r="M2314" s="1" t="s">
        <v>16</v>
      </c>
      <c r="N2314" s="1" t="s">
        <v>16</v>
      </c>
      <c r="O2314" s="1">
        <v>63.2</v>
      </c>
      <c r="P2314" s="1">
        <v>1.0</v>
      </c>
    </row>
    <row r="2315">
      <c r="A2315" s="1" t="s">
        <v>29</v>
      </c>
      <c r="B2315" s="1" t="s">
        <v>3776</v>
      </c>
      <c r="C2315" s="2" t="s">
        <v>3726</v>
      </c>
      <c r="D2315" s="1" t="s">
        <v>19</v>
      </c>
      <c r="E231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2315" s="1" t="s">
        <v>47</v>
      </c>
      <c r="G2315" s="2" t="s">
        <v>48</v>
      </c>
      <c r="H2315" s="1" t="s">
        <v>49</v>
      </c>
      <c r="I2315" s="1" t="s">
        <v>16</v>
      </c>
      <c r="J2315" s="1" t="s">
        <v>23</v>
      </c>
      <c r="K2315" s="1" t="s">
        <v>16</v>
      </c>
      <c r="L2315" s="1" t="s">
        <v>16</v>
      </c>
      <c r="M2315" s="1" t="s">
        <v>16</v>
      </c>
      <c r="N2315" s="1" t="s">
        <v>16</v>
      </c>
      <c r="O2315" s="1">
        <v>183.2</v>
      </c>
      <c r="P2315" s="1">
        <v>1.0</v>
      </c>
    </row>
    <row r="2316">
      <c r="A2316" s="1" t="s">
        <v>29</v>
      </c>
      <c r="B2316" s="1" t="s">
        <v>3777</v>
      </c>
      <c r="C2316" s="2" t="s">
        <v>3726</v>
      </c>
      <c r="D2316" s="1" t="s">
        <v>19</v>
      </c>
      <c r="E231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316" s="1" t="s">
        <v>785</v>
      </c>
      <c r="G2316" s="1" t="s">
        <v>786</v>
      </c>
      <c r="H2316" s="1" t="s">
        <v>787</v>
      </c>
      <c r="I2316" s="1" t="s">
        <v>16</v>
      </c>
      <c r="J2316" s="1" t="s">
        <v>23</v>
      </c>
      <c r="K2316" s="1" t="s">
        <v>16</v>
      </c>
      <c r="L2316" s="1" t="s">
        <v>16</v>
      </c>
      <c r="M2316" s="1" t="s">
        <v>16</v>
      </c>
      <c r="N2316" s="1" t="s">
        <v>16</v>
      </c>
      <c r="O2316" s="1">
        <v>63.2</v>
      </c>
      <c r="P2316" s="1">
        <v>1.0</v>
      </c>
    </row>
    <row r="2317">
      <c r="A2317" s="1" t="s">
        <v>29</v>
      </c>
      <c r="B2317" s="1" t="s">
        <v>3778</v>
      </c>
      <c r="C2317" s="2" t="s">
        <v>3726</v>
      </c>
      <c r="D2317" s="1" t="s">
        <v>19</v>
      </c>
      <c r="E2317" s="3" t="str">
        <f>HYPERLINK("https://fyndiq.se/produkt/416415a768684efb/", "2-Pack Samsung Galaxy S21 5G - 9H Härdat Glas - HD")</f>
        <v>2-Pack Samsung Galaxy S21 5G - 9H Härdat Glas - HD</v>
      </c>
      <c r="F2317" s="1" t="s">
        <v>39</v>
      </c>
      <c r="G2317" s="1" t="s">
        <v>40</v>
      </c>
      <c r="H2317" s="1" t="s">
        <v>41</v>
      </c>
      <c r="I2317" s="1" t="s">
        <v>16</v>
      </c>
      <c r="J2317" s="1" t="s">
        <v>23</v>
      </c>
      <c r="K2317" s="1" t="s">
        <v>16</v>
      </c>
      <c r="L2317" s="1" t="s">
        <v>16</v>
      </c>
      <c r="M2317" s="1" t="s">
        <v>16</v>
      </c>
      <c r="N2317" s="1" t="s">
        <v>16</v>
      </c>
      <c r="O2317" s="1">
        <v>63.2</v>
      </c>
      <c r="P2317" s="1">
        <v>1.0</v>
      </c>
    </row>
    <row r="2318">
      <c r="A2318" s="1" t="s">
        <v>29</v>
      </c>
      <c r="B2318" s="1" t="s">
        <v>3779</v>
      </c>
      <c r="C2318" s="2" t="s">
        <v>3726</v>
      </c>
      <c r="D2318" s="1" t="s">
        <v>19</v>
      </c>
      <c r="E2318" s="3" t="str">
        <f>HYPERLINK("https://fyndiq.se/produkt/28799ed0373d40b4/", "2 Pack Galaxy S21 Ultra 5G- Härdat glas 9H - Super kvalitet 3D")</f>
        <v>2 Pack Galaxy S21 Ultra 5G- Härdat glas 9H - Super kvalitet 3D</v>
      </c>
      <c r="F2318" s="1" t="s">
        <v>272</v>
      </c>
      <c r="G2318" s="1" t="s">
        <v>273</v>
      </c>
      <c r="H2318" s="1" t="s">
        <v>274</v>
      </c>
      <c r="I2318" s="1" t="s">
        <v>16</v>
      </c>
      <c r="J2318" s="1" t="s">
        <v>23</v>
      </c>
      <c r="K2318" s="1" t="s">
        <v>16</v>
      </c>
      <c r="L2318" s="1" t="s">
        <v>16</v>
      </c>
      <c r="M2318" s="1" t="s">
        <v>16</v>
      </c>
      <c r="N2318" s="1" t="s">
        <v>16</v>
      </c>
      <c r="O2318" s="1">
        <v>63.2</v>
      </c>
      <c r="P2318" s="1">
        <v>1.0</v>
      </c>
    </row>
    <row r="2319">
      <c r="A2319" s="1" t="s">
        <v>29</v>
      </c>
      <c r="B2319" s="1" t="s">
        <v>3780</v>
      </c>
      <c r="C2319" s="2" t="s">
        <v>3726</v>
      </c>
      <c r="D2319" s="1" t="s">
        <v>19</v>
      </c>
      <c r="E2319" s="3" t="str">
        <f>HYPERLINK("https://fyndiq.se/produkt/1e8f6bb5ed7344de/", "2-Pack Samsung Galaxy s10 Plus - Härdat glas 9H - Super kvalitet")</f>
        <v>2-Pack Samsung Galaxy s10 Plus - Härdat glas 9H - Super kvalitet</v>
      </c>
      <c r="F2319" s="1" t="s">
        <v>1508</v>
      </c>
      <c r="G2319" s="1" t="s">
        <v>1509</v>
      </c>
      <c r="H2319" s="1" t="s">
        <v>1510</v>
      </c>
      <c r="I2319" s="1" t="s">
        <v>16</v>
      </c>
      <c r="J2319" s="1" t="s">
        <v>23</v>
      </c>
      <c r="K2319" s="1" t="s">
        <v>16</v>
      </c>
      <c r="L2319" s="1" t="s">
        <v>16</v>
      </c>
      <c r="M2319" s="1" t="s">
        <v>16</v>
      </c>
      <c r="N2319" s="1" t="s">
        <v>16</v>
      </c>
      <c r="O2319" s="1">
        <v>63.2</v>
      </c>
      <c r="P2319" s="1">
        <v>1.0</v>
      </c>
    </row>
    <row r="2320">
      <c r="A2320" s="1" t="s">
        <v>29</v>
      </c>
      <c r="B2320" s="1" t="s">
        <v>3781</v>
      </c>
      <c r="C2320" s="2" t="s">
        <v>3726</v>
      </c>
      <c r="D2320" s="1" t="s">
        <v>19</v>
      </c>
      <c r="E2320" s="3" t="str">
        <f>HYPERLINK("https://fyndiq.se/produkt/432d784756a84eff/", "2-Pack Samsung Galaxy S20FE - Härdat Glas-9H -Super kvalitet 3D")</f>
        <v>2-Pack Samsung Galaxy S20FE - Härdat Glas-9H -Super kvalitet 3D</v>
      </c>
      <c r="F2320" s="1" t="s">
        <v>1078</v>
      </c>
      <c r="G2320" s="1" t="s">
        <v>1079</v>
      </c>
      <c r="H2320" s="1" t="s">
        <v>1080</v>
      </c>
      <c r="I2320" s="1" t="s">
        <v>16</v>
      </c>
      <c r="J2320" s="1" t="s">
        <v>23</v>
      </c>
      <c r="K2320" s="1" t="s">
        <v>16</v>
      </c>
      <c r="L2320" s="1" t="s">
        <v>16</v>
      </c>
      <c r="M2320" s="1" t="s">
        <v>16</v>
      </c>
      <c r="N2320" s="1" t="s">
        <v>16</v>
      </c>
      <c r="O2320" s="1">
        <v>63.2</v>
      </c>
      <c r="P2320" s="1">
        <v>1.0</v>
      </c>
    </row>
    <row r="2321">
      <c r="A2321" s="1" t="s">
        <v>29</v>
      </c>
      <c r="B2321" s="1" t="s">
        <v>3782</v>
      </c>
      <c r="C2321" s="2" t="s">
        <v>3726</v>
      </c>
      <c r="D2321" s="1" t="s">
        <v>19</v>
      </c>
      <c r="E2321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2321" s="1" t="s">
        <v>671</v>
      </c>
      <c r="G2321" s="1" t="s">
        <v>672</v>
      </c>
      <c r="H2321" s="1" t="s">
        <v>673</v>
      </c>
      <c r="I2321" s="1" t="s">
        <v>1230</v>
      </c>
      <c r="J2321" s="1" t="s">
        <v>9</v>
      </c>
      <c r="K2321" s="2" t="s">
        <v>310</v>
      </c>
      <c r="L2321" s="1" t="s">
        <v>2602</v>
      </c>
      <c r="M2321" s="1" t="s">
        <v>16</v>
      </c>
      <c r="N2321" s="1" t="s">
        <v>16</v>
      </c>
      <c r="O2321" s="1">
        <v>55.2</v>
      </c>
      <c r="P2321" s="1">
        <v>1.0</v>
      </c>
    </row>
    <row r="2322">
      <c r="A2322" s="1" t="s">
        <v>29</v>
      </c>
      <c r="B2322" s="1" t="s">
        <v>3783</v>
      </c>
      <c r="C2322" s="2" t="s">
        <v>3726</v>
      </c>
      <c r="D2322" s="1" t="s">
        <v>19</v>
      </c>
      <c r="E2322" s="3" t="str">
        <f>HYPERLINK("https://fyndiq.se/produkt/c5eff753eef544a3/", "2-Pack Samsung A05S Skärmskydd - Härdat Glas 9H - Super kvalitet 3D")</f>
        <v>2-Pack Samsung A05S Skärmskydd - Härdat Glas 9H - Super kvalitet 3D</v>
      </c>
      <c r="F2322" s="1" t="s">
        <v>768</v>
      </c>
      <c r="G2322" s="1" t="s">
        <v>769</v>
      </c>
      <c r="H2322" s="1" t="s">
        <v>770</v>
      </c>
      <c r="I2322" s="1" t="s">
        <v>16</v>
      </c>
      <c r="J2322" s="1" t="s">
        <v>23</v>
      </c>
      <c r="K2322" s="1" t="s">
        <v>16</v>
      </c>
      <c r="L2322" s="1" t="s">
        <v>16</v>
      </c>
      <c r="M2322" s="1" t="s">
        <v>16</v>
      </c>
      <c r="N2322" s="1" t="s">
        <v>16</v>
      </c>
      <c r="O2322" s="1">
        <v>63.2</v>
      </c>
      <c r="P2322" s="1">
        <v>1.0</v>
      </c>
    </row>
    <row r="2323">
      <c r="A2323" s="1" t="s">
        <v>29</v>
      </c>
      <c r="B2323" s="1" t="s">
        <v>3784</v>
      </c>
      <c r="C2323" s="2" t="s">
        <v>3726</v>
      </c>
      <c r="D2323" s="1" t="s">
        <v>19</v>
      </c>
      <c r="E2323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2323" s="1" t="s">
        <v>485</v>
      </c>
      <c r="G2323" s="1" t="s">
        <v>486</v>
      </c>
      <c r="H2323" s="1" t="s">
        <v>487</v>
      </c>
      <c r="I2323" s="1" t="s">
        <v>16</v>
      </c>
      <c r="J2323" s="1" t="s">
        <v>23</v>
      </c>
      <c r="K2323" s="1" t="s">
        <v>16</v>
      </c>
      <c r="L2323" s="1" t="s">
        <v>16</v>
      </c>
      <c r="M2323" s="1" t="s">
        <v>16</v>
      </c>
      <c r="N2323" s="1" t="s">
        <v>16</v>
      </c>
      <c r="O2323" s="1">
        <v>135.2</v>
      </c>
      <c r="P2323" s="1">
        <v>1.0</v>
      </c>
    </row>
    <row r="2324">
      <c r="A2324" s="1" t="s">
        <v>29</v>
      </c>
      <c r="B2324" s="1" t="s">
        <v>3785</v>
      </c>
      <c r="C2324" s="2" t="s">
        <v>3726</v>
      </c>
      <c r="D2324" s="1" t="s">
        <v>19</v>
      </c>
      <c r="E2324" s="3" t="str">
        <f>HYPERLINK("https://fyndiq.se/produkt/dfe28e565d2e4c8d/", "2 Pack Samsung S21 FE - 9H Härdat Glass - Super Kvalitet 3D")</f>
        <v>2 Pack Samsung S21 FE - 9H Härdat Glass - Super Kvalitet 3D</v>
      </c>
      <c r="F2324" s="1" t="s">
        <v>276</v>
      </c>
      <c r="G2324" s="1" t="s">
        <v>277</v>
      </c>
      <c r="H2324" s="1" t="s">
        <v>278</v>
      </c>
      <c r="I2324" s="1" t="s">
        <v>16</v>
      </c>
      <c r="J2324" s="1" t="s">
        <v>23</v>
      </c>
      <c r="K2324" s="1" t="s">
        <v>16</v>
      </c>
      <c r="L2324" s="1" t="s">
        <v>16</v>
      </c>
      <c r="M2324" s="1" t="s">
        <v>16</v>
      </c>
      <c r="N2324" s="1" t="s">
        <v>16</v>
      </c>
      <c r="O2324" s="1">
        <v>63.2</v>
      </c>
      <c r="P2324" s="1">
        <v>1.0</v>
      </c>
    </row>
    <row r="2325">
      <c r="A2325" s="1" t="s">
        <v>29</v>
      </c>
      <c r="B2325" s="1" t="s">
        <v>3786</v>
      </c>
      <c r="C2325" s="2" t="s">
        <v>3726</v>
      </c>
      <c r="D2325" s="1" t="s">
        <v>19</v>
      </c>
      <c r="E2325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2325" s="1" t="s">
        <v>1170</v>
      </c>
      <c r="G2325" s="1" t="s">
        <v>1171</v>
      </c>
      <c r="H2325" s="1" t="s">
        <v>1172</v>
      </c>
      <c r="I2325" s="1" t="s">
        <v>16</v>
      </c>
      <c r="J2325" s="1" t="s">
        <v>23</v>
      </c>
      <c r="K2325" s="1" t="s">
        <v>16</v>
      </c>
      <c r="L2325" s="1" t="s">
        <v>16</v>
      </c>
      <c r="M2325" s="1" t="s">
        <v>16</v>
      </c>
      <c r="N2325" s="1" t="s">
        <v>16</v>
      </c>
      <c r="O2325" s="1">
        <v>55.2</v>
      </c>
      <c r="P2325" s="1">
        <v>2.0</v>
      </c>
    </row>
    <row r="2326">
      <c r="A2326" s="1" t="s">
        <v>29</v>
      </c>
      <c r="B2326" s="1" t="s">
        <v>3787</v>
      </c>
      <c r="C2326" s="2" t="s">
        <v>3726</v>
      </c>
      <c r="D2326" s="1" t="s">
        <v>19</v>
      </c>
      <c r="E2326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2326" s="1" t="s">
        <v>2411</v>
      </c>
      <c r="G2326" s="1" t="s">
        <v>2412</v>
      </c>
      <c r="H2326" s="1" t="s">
        <v>2413</v>
      </c>
      <c r="I2326" s="1" t="s">
        <v>16</v>
      </c>
      <c r="J2326" s="1" t="s">
        <v>23</v>
      </c>
      <c r="K2326" s="1" t="s">
        <v>16</v>
      </c>
      <c r="L2326" s="1" t="s">
        <v>16</v>
      </c>
      <c r="M2326" s="1" t="s">
        <v>16</v>
      </c>
      <c r="N2326" s="1" t="s">
        <v>16</v>
      </c>
      <c r="O2326" s="1">
        <v>63.2</v>
      </c>
      <c r="P2326" s="1">
        <v>1.0</v>
      </c>
    </row>
    <row r="2327">
      <c r="A2327" s="1" t="s">
        <v>29</v>
      </c>
      <c r="B2327" s="1" t="s">
        <v>3788</v>
      </c>
      <c r="C2327" s="2" t="s">
        <v>3726</v>
      </c>
      <c r="D2327" s="1" t="s">
        <v>19</v>
      </c>
      <c r="E2327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2327" s="1" t="s">
        <v>1765</v>
      </c>
      <c r="G2327" s="1" t="s">
        <v>1766</v>
      </c>
      <c r="H2327" s="1" t="s">
        <v>1767</v>
      </c>
      <c r="I2327" s="1" t="s">
        <v>16</v>
      </c>
      <c r="J2327" s="1" t="s">
        <v>23</v>
      </c>
      <c r="K2327" s="1" t="s">
        <v>16</v>
      </c>
      <c r="L2327" s="1" t="s">
        <v>16</v>
      </c>
      <c r="M2327" s="1" t="s">
        <v>16</v>
      </c>
      <c r="N2327" s="1" t="s">
        <v>16</v>
      </c>
      <c r="O2327" s="1">
        <v>63.2</v>
      </c>
      <c r="P2327" s="1">
        <v>1.0</v>
      </c>
    </row>
    <row r="2328">
      <c r="A2328" s="1" t="s">
        <v>29</v>
      </c>
      <c r="B2328" s="1" t="s">
        <v>3789</v>
      </c>
      <c r="C2328" s="2" t="s">
        <v>3726</v>
      </c>
      <c r="D2328" s="1" t="s">
        <v>19</v>
      </c>
      <c r="E2328" s="3" t="str">
        <f>HYPERLINK("https://fyndiq.se/produkt/614ecb98d35c4fc9/", "2 Pack Xiaomi Redmi Note 11 Pro 5G-Härdat glas 9H-Super kvalitet")</f>
        <v>2 Pack Xiaomi Redmi Note 11 Pro 5G-Härdat glas 9H-Super kvalitet</v>
      </c>
      <c r="F2328" s="1" t="s">
        <v>862</v>
      </c>
      <c r="G2328" s="1" t="s">
        <v>863</v>
      </c>
      <c r="H2328" s="1" t="s">
        <v>864</v>
      </c>
      <c r="I2328" s="1" t="s">
        <v>16</v>
      </c>
      <c r="J2328" s="1" t="s">
        <v>23</v>
      </c>
      <c r="K2328" s="1" t="s">
        <v>16</v>
      </c>
      <c r="L2328" s="1" t="s">
        <v>16</v>
      </c>
      <c r="M2328" s="1" t="s">
        <v>16</v>
      </c>
      <c r="N2328" s="1" t="s">
        <v>16</v>
      </c>
      <c r="O2328" s="1">
        <v>63.2</v>
      </c>
      <c r="P2328" s="1">
        <v>1.0</v>
      </c>
    </row>
    <row r="2329">
      <c r="A2329" s="1" t="s">
        <v>29</v>
      </c>
      <c r="B2329" s="1" t="s">
        <v>3790</v>
      </c>
      <c r="C2329" s="2" t="s">
        <v>3726</v>
      </c>
      <c r="D2329" s="1" t="s">
        <v>19</v>
      </c>
      <c r="E2329" s="3" t="str">
        <f>HYPERLINK("https://fyndiq.se/produkt/406117b60bf241a0/", "2-Pack Samsung Galaxy S9 - Härdat glas 9H - Super kvalitet 3D")</f>
        <v>2-Pack Samsung Galaxy S9 - Härdat glas 9H - Super kvalitet 3D</v>
      </c>
      <c r="F2329" s="1" t="s">
        <v>228</v>
      </c>
      <c r="G2329" s="1" t="s">
        <v>229</v>
      </c>
      <c r="H2329" s="1" t="s">
        <v>230</v>
      </c>
      <c r="I2329" s="1" t="s">
        <v>16</v>
      </c>
      <c r="J2329" s="1" t="s">
        <v>23</v>
      </c>
      <c r="K2329" s="1" t="s">
        <v>16</v>
      </c>
      <c r="L2329" s="1" t="s">
        <v>16</v>
      </c>
      <c r="M2329" s="1" t="s">
        <v>16</v>
      </c>
      <c r="N2329" s="1" t="s">
        <v>16</v>
      </c>
      <c r="O2329" s="1">
        <v>63.2</v>
      </c>
      <c r="P2329" s="1">
        <v>1.0</v>
      </c>
    </row>
    <row r="2330">
      <c r="A2330" s="1" t="s">
        <v>29</v>
      </c>
      <c r="B2330" s="1" t="s">
        <v>3791</v>
      </c>
      <c r="C2330" s="2" t="s">
        <v>3726</v>
      </c>
      <c r="D2330" s="1" t="s">
        <v>19</v>
      </c>
      <c r="E2330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2330" s="1" t="s">
        <v>3720</v>
      </c>
      <c r="G2330" s="1" t="s">
        <v>3721</v>
      </c>
      <c r="H2330" s="1" t="s">
        <v>3722</v>
      </c>
      <c r="I2330" s="1" t="s">
        <v>16</v>
      </c>
      <c r="J2330" s="1" t="s">
        <v>23</v>
      </c>
      <c r="K2330" s="1" t="s">
        <v>16</v>
      </c>
      <c r="L2330" s="1" t="s">
        <v>16</v>
      </c>
      <c r="M2330" s="1" t="s">
        <v>16</v>
      </c>
      <c r="N2330" s="1" t="s">
        <v>16</v>
      </c>
      <c r="O2330" s="1">
        <v>87.2</v>
      </c>
      <c r="P2330" s="1">
        <v>1.0</v>
      </c>
    </row>
    <row r="2331">
      <c r="A2331" s="1" t="s">
        <v>29</v>
      </c>
      <c r="B2331" s="1" t="s">
        <v>3792</v>
      </c>
      <c r="C2331" s="2" t="s">
        <v>3726</v>
      </c>
      <c r="D2331" s="1" t="s">
        <v>19</v>
      </c>
      <c r="E2331" s="3" t="str">
        <f>HYPERLINK("https://fyndiq.se/produkt/f15b82570d4144d0/", "2-Pack Apple Watch 41mm – Härdat glas 9H – Super kvalitet 3D")</f>
        <v>2-Pack Apple Watch 41mm – Härdat glas 9H – Super kvalitet 3D</v>
      </c>
      <c r="F2331" s="1" t="s">
        <v>144</v>
      </c>
      <c r="G2331" s="1" t="s">
        <v>145</v>
      </c>
      <c r="H2331" s="1" t="s">
        <v>146</v>
      </c>
      <c r="I2331" s="1" t="s">
        <v>16</v>
      </c>
      <c r="J2331" s="1" t="s">
        <v>23</v>
      </c>
      <c r="K2331" s="1" t="s">
        <v>16</v>
      </c>
      <c r="L2331" s="1" t="s">
        <v>16</v>
      </c>
      <c r="M2331" s="1" t="s">
        <v>16</v>
      </c>
      <c r="N2331" s="1" t="s">
        <v>16</v>
      </c>
      <c r="O2331" s="1">
        <v>55.2</v>
      </c>
      <c r="P2331" s="1">
        <v>1.0</v>
      </c>
    </row>
    <row r="2332">
      <c r="A2332" s="1" t="s">
        <v>29</v>
      </c>
      <c r="B2332" s="1" t="s">
        <v>3793</v>
      </c>
      <c r="C2332" s="2" t="s">
        <v>3726</v>
      </c>
      <c r="D2332" s="1" t="s">
        <v>19</v>
      </c>
      <c r="E2332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2332" s="1" t="s">
        <v>3794</v>
      </c>
      <c r="G2332" s="1" t="s">
        <v>3795</v>
      </c>
      <c r="H2332" s="1" t="s">
        <v>3796</v>
      </c>
      <c r="I2332" s="1" t="s">
        <v>16</v>
      </c>
      <c r="J2332" s="1" t="s">
        <v>23</v>
      </c>
      <c r="K2332" s="1" t="s">
        <v>16</v>
      </c>
      <c r="L2332" s="1" t="s">
        <v>16</v>
      </c>
      <c r="M2332" s="1" t="s">
        <v>16</v>
      </c>
      <c r="N2332" s="1" t="s">
        <v>16</v>
      </c>
      <c r="O2332" s="1">
        <v>135.2</v>
      </c>
      <c r="P2332" s="1">
        <v>1.0</v>
      </c>
    </row>
    <row r="2333">
      <c r="A2333" s="1" t="s">
        <v>29</v>
      </c>
      <c r="B2333" s="1" t="s">
        <v>3797</v>
      </c>
      <c r="C2333" s="2" t="s">
        <v>3726</v>
      </c>
      <c r="D2333" s="1" t="s">
        <v>19</v>
      </c>
      <c r="E2333" s="3" t="str">
        <f>HYPERLINK("https://fyndiq.se/produkt/56c72c0ba5f749b5/", "2-Pack SAMSUNG S24 Skärmskydd - Härdat Glas 9H - Super kvalitet 3D")</f>
        <v>2-Pack SAMSUNG S24 Skärmskydd - Härdat Glas 9H - Super kvalitet 3D</v>
      </c>
      <c r="F2333" s="1" t="s">
        <v>263</v>
      </c>
      <c r="G2333" s="1" t="s">
        <v>264</v>
      </c>
      <c r="H2333" s="1" t="s">
        <v>265</v>
      </c>
      <c r="I2333" s="1" t="s">
        <v>16</v>
      </c>
      <c r="J2333" s="1" t="s">
        <v>23</v>
      </c>
      <c r="K2333" s="1" t="s">
        <v>16</v>
      </c>
      <c r="L2333" s="1" t="s">
        <v>16</v>
      </c>
      <c r="M2333" s="1" t="s">
        <v>16</v>
      </c>
      <c r="N2333" s="1" t="s">
        <v>16</v>
      </c>
      <c r="O2333" s="1">
        <v>71.2</v>
      </c>
      <c r="P2333" s="1">
        <v>1.0</v>
      </c>
    </row>
    <row r="2334">
      <c r="A2334" s="1" t="s">
        <v>29</v>
      </c>
      <c r="B2334" s="1" t="s">
        <v>3798</v>
      </c>
      <c r="C2334" s="2" t="s">
        <v>3726</v>
      </c>
      <c r="D2334" s="1" t="s">
        <v>19</v>
      </c>
      <c r="E2334" s="3" t="str">
        <f>HYPERLINK("https://fyndiq.se/produkt/874cd59ebd454838/", "Skärmskydd Iphone 8 Vit - Härdat Glas Skärmskydd 9H - HD")</f>
        <v>Skärmskydd Iphone 8 Vit - Härdat Glas Skärmskydd 9H - HD</v>
      </c>
      <c r="F2334" s="1" t="s">
        <v>1895</v>
      </c>
      <c r="G2334" s="1" t="s">
        <v>1896</v>
      </c>
      <c r="H2334" s="1" t="s">
        <v>1897</v>
      </c>
      <c r="I2334" s="1" t="s">
        <v>16</v>
      </c>
      <c r="J2334" s="1" t="s">
        <v>23</v>
      </c>
      <c r="K2334" s="1" t="s">
        <v>16</v>
      </c>
      <c r="L2334" s="1" t="s">
        <v>16</v>
      </c>
      <c r="M2334" s="1" t="s">
        <v>16</v>
      </c>
      <c r="N2334" s="1" t="s">
        <v>16</v>
      </c>
      <c r="O2334" s="1">
        <v>47.2</v>
      </c>
      <c r="P2334" s="1">
        <v>1.0</v>
      </c>
    </row>
    <row r="2335">
      <c r="A2335" s="1" t="s">
        <v>29</v>
      </c>
      <c r="B2335" s="1" t="s">
        <v>3799</v>
      </c>
      <c r="C2335" s="2" t="s">
        <v>3726</v>
      </c>
      <c r="D2335" s="1" t="s">
        <v>19</v>
      </c>
      <c r="E233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2335" s="1" t="s">
        <v>539</v>
      </c>
      <c r="G2335" s="1" t="s">
        <v>540</v>
      </c>
      <c r="H2335" s="1" t="s">
        <v>541</v>
      </c>
      <c r="I2335" s="1" t="s">
        <v>16</v>
      </c>
      <c r="J2335" s="1" t="s">
        <v>23</v>
      </c>
      <c r="K2335" s="1" t="s">
        <v>16</v>
      </c>
      <c r="L2335" s="1" t="s">
        <v>16</v>
      </c>
      <c r="M2335" s="1" t="s">
        <v>16</v>
      </c>
      <c r="N2335" s="1" t="s">
        <v>16</v>
      </c>
      <c r="O2335" s="1">
        <v>95.2</v>
      </c>
      <c r="P2335" s="1">
        <v>1.0</v>
      </c>
    </row>
    <row r="2336">
      <c r="A2336" s="1" t="s">
        <v>29</v>
      </c>
      <c r="B2336" s="1" t="s">
        <v>3800</v>
      </c>
      <c r="C2336" s="2" t="s">
        <v>3726</v>
      </c>
      <c r="D2336" s="1" t="s">
        <v>19</v>
      </c>
      <c r="E2336" s="3" t="str">
        <f>HYPERLINK("https://fyndiq.se/produkt/60656ba8dce64ae4/", "2 Pack Samsung Galaxy A50 - Härdat glas 9H - Super kvalitet 3D")</f>
        <v>2 Pack Samsung Galaxy A50 - Härdat glas 9H - Super kvalitet 3D</v>
      </c>
      <c r="F2336" s="1" t="s">
        <v>645</v>
      </c>
      <c r="G2336" s="1" t="s">
        <v>646</v>
      </c>
      <c r="H2336" s="1" t="s">
        <v>647</v>
      </c>
      <c r="I2336" s="1" t="s">
        <v>16</v>
      </c>
      <c r="J2336" s="1" t="s">
        <v>23</v>
      </c>
      <c r="K2336" s="1" t="s">
        <v>16</v>
      </c>
      <c r="L2336" s="1" t="s">
        <v>16</v>
      </c>
      <c r="M2336" s="1" t="s">
        <v>16</v>
      </c>
      <c r="N2336" s="1" t="s">
        <v>16</v>
      </c>
      <c r="O2336" s="1">
        <v>63.2</v>
      </c>
      <c r="P2336" s="1">
        <v>1.0</v>
      </c>
    </row>
    <row r="2337">
      <c r="A2337" s="1" t="s">
        <v>29</v>
      </c>
      <c r="B2337" s="1" t="s">
        <v>3801</v>
      </c>
      <c r="C2337" s="2" t="s">
        <v>3726</v>
      </c>
      <c r="D2337" s="1" t="s">
        <v>19</v>
      </c>
      <c r="E2337" s="3" t="str">
        <f>HYPERLINK("https://fyndiq.se/produkt/62cff579146b4e25/", "2 Pack Samsung Galaxy A32 5G - Härdat glas 9H - Super kvalitet")</f>
        <v>2 Pack Samsung Galaxy A32 5G - Härdat glas 9H - Super kvalitet</v>
      </c>
      <c r="F2337" s="1" t="s">
        <v>2081</v>
      </c>
      <c r="G2337" s="1" t="s">
        <v>2082</v>
      </c>
      <c r="H2337" s="1" t="s">
        <v>2083</v>
      </c>
      <c r="I2337" s="1" t="s">
        <v>16</v>
      </c>
      <c r="J2337" s="1" t="s">
        <v>23</v>
      </c>
      <c r="K2337" s="1" t="s">
        <v>16</v>
      </c>
      <c r="L2337" s="1" t="s">
        <v>16</v>
      </c>
      <c r="M2337" s="1" t="s">
        <v>16</v>
      </c>
      <c r="N2337" s="1" t="s">
        <v>16</v>
      </c>
      <c r="O2337" s="1">
        <v>63.2</v>
      </c>
      <c r="P2337" s="1">
        <v>1.0</v>
      </c>
    </row>
    <row r="2338">
      <c r="A2338" s="1" t="s">
        <v>29</v>
      </c>
      <c r="B2338" s="1" t="s">
        <v>3802</v>
      </c>
      <c r="C2338" s="2" t="s">
        <v>3726</v>
      </c>
      <c r="D2338" s="1" t="s">
        <v>19</v>
      </c>
      <c r="E2338" s="3" t="str">
        <f>HYPERLINK("https://fyndiq.se/produkt/66924f1ff238487e/", "2-Pack GOOGLE PIXEL 7A Skärmskydd - Härdat Glas 9H - Super kvalitet 3D")</f>
        <v>2-Pack GOOGLE PIXEL 7A Skärmskydd - Härdat Glas 9H - Super kvalitet 3D</v>
      </c>
      <c r="F2338" s="1" t="s">
        <v>315</v>
      </c>
      <c r="G2338" s="1" t="s">
        <v>316</v>
      </c>
      <c r="H2338" s="1" t="s">
        <v>317</v>
      </c>
      <c r="I2338" s="1" t="s">
        <v>16</v>
      </c>
      <c r="J2338" s="1" t="s">
        <v>23</v>
      </c>
      <c r="K2338" s="1" t="s">
        <v>16</v>
      </c>
      <c r="L2338" s="1" t="s">
        <v>16</v>
      </c>
      <c r="M2338" s="1" t="s">
        <v>16</v>
      </c>
      <c r="N2338" s="1" t="s">
        <v>16</v>
      </c>
      <c r="O2338" s="1">
        <v>63.2</v>
      </c>
      <c r="P2338" s="1">
        <v>1.0</v>
      </c>
    </row>
    <row r="2339">
      <c r="A2339" s="1" t="s">
        <v>29</v>
      </c>
      <c r="B2339" s="1" t="s">
        <v>3803</v>
      </c>
      <c r="C2339" s="2" t="s">
        <v>3726</v>
      </c>
      <c r="D2339" s="1" t="s">
        <v>19</v>
      </c>
      <c r="E2339" s="3" t="str">
        <f>HYPERLINK("https://fyndiq.se/produkt/c17722e31c6c4dd8/", "Samsung Galaxy S10 - Härdat glas 9H-Super kvalitet 3D Skärmskydd")</f>
        <v>Samsung Galaxy S10 - Härdat glas 9H-Super kvalitet 3D Skärmskydd</v>
      </c>
      <c r="F2339" s="1" t="s">
        <v>3804</v>
      </c>
      <c r="G2339" s="1" t="s">
        <v>3805</v>
      </c>
      <c r="H2339" s="1" t="s">
        <v>3806</v>
      </c>
      <c r="I2339" s="1" t="s">
        <v>16</v>
      </c>
      <c r="J2339" s="1" t="s">
        <v>23</v>
      </c>
      <c r="K2339" s="1" t="s">
        <v>16</v>
      </c>
      <c r="L2339" s="1" t="s">
        <v>16</v>
      </c>
      <c r="M2339" s="1" t="s">
        <v>16</v>
      </c>
      <c r="N2339" s="1" t="s">
        <v>16</v>
      </c>
      <c r="O2339" s="1">
        <v>55.2</v>
      </c>
      <c r="P2339" s="1">
        <v>1.0</v>
      </c>
    </row>
    <row r="2340">
      <c r="A2340" s="1" t="s">
        <v>29</v>
      </c>
      <c r="B2340" s="1" t="s">
        <v>3807</v>
      </c>
      <c r="C2340" s="2" t="s">
        <v>3726</v>
      </c>
      <c r="D2340" s="1" t="s">
        <v>19</v>
      </c>
      <c r="E2340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2340" s="1" t="s">
        <v>485</v>
      </c>
      <c r="G2340" s="1" t="s">
        <v>486</v>
      </c>
      <c r="H2340" s="1" t="s">
        <v>487</v>
      </c>
      <c r="I2340" s="1" t="s">
        <v>16</v>
      </c>
      <c r="J2340" s="1" t="s">
        <v>23</v>
      </c>
      <c r="K2340" s="1" t="s">
        <v>16</v>
      </c>
      <c r="L2340" s="1" t="s">
        <v>16</v>
      </c>
      <c r="M2340" s="1" t="s">
        <v>16</v>
      </c>
      <c r="N2340" s="1" t="s">
        <v>16</v>
      </c>
      <c r="O2340" s="1">
        <v>135.2</v>
      </c>
      <c r="P2340" s="1">
        <v>1.0</v>
      </c>
    </row>
    <row r="2341">
      <c r="A2341" s="1" t="s">
        <v>29</v>
      </c>
      <c r="B2341" s="1" t="s">
        <v>3808</v>
      </c>
      <c r="C2341" s="2" t="s">
        <v>3726</v>
      </c>
      <c r="D2341" s="1" t="s">
        <v>19</v>
      </c>
      <c r="E234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341" s="1" t="s">
        <v>204</v>
      </c>
      <c r="G2341" s="1" t="s">
        <v>205</v>
      </c>
      <c r="H2341" s="1" t="s">
        <v>206</v>
      </c>
      <c r="I2341" s="1" t="s">
        <v>16</v>
      </c>
      <c r="J2341" s="1" t="s">
        <v>23</v>
      </c>
      <c r="K2341" s="1" t="s">
        <v>16</v>
      </c>
      <c r="L2341" s="1" t="s">
        <v>16</v>
      </c>
      <c r="M2341" s="1" t="s">
        <v>16</v>
      </c>
      <c r="N2341" s="1" t="s">
        <v>16</v>
      </c>
      <c r="O2341" s="1">
        <v>71.2</v>
      </c>
      <c r="P2341" s="1">
        <v>1.0</v>
      </c>
    </row>
    <row r="2342">
      <c r="A2342" s="1" t="s">
        <v>29</v>
      </c>
      <c r="B2342" s="1" t="s">
        <v>3809</v>
      </c>
      <c r="C2342" s="2" t="s">
        <v>3726</v>
      </c>
      <c r="D2342" s="1" t="s">
        <v>19</v>
      </c>
      <c r="E2342" s="3" t="str">
        <f>HYPERLINK("https://fyndiq.se/produkt/8a162916fdf246f7/", "2-Pack SAMSUNG S24 Skärmskydd - Härdat Glas 9H - Super kvalitet 3D")</f>
        <v>2-Pack SAMSUNG S24 Skärmskydd - Härdat Glas 9H - Super kvalitet 3D</v>
      </c>
      <c r="F2342" s="1" t="s">
        <v>714</v>
      </c>
      <c r="G2342" s="1" t="s">
        <v>715</v>
      </c>
      <c r="H2342" s="1" t="s">
        <v>716</v>
      </c>
      <c r="I2342" s="1" t="s">
        <v>16</v>
      </c>
      <c r="J2342" s="1" t="s">
        <v>23</v>
      </c>
      <c r="K2342" s="1" t="s">
        <v>16</v>
      </c>
      <c r="L2342" s="1" t="s">
        <v>16</v>
      </c>
      <c r="M2342" s="1" t="s">
        <v>16</v>
      </c>
      <c r="N2342" s="1" t="s">
        <v>16</v>
      </c>
      <c r="O2342" s="1">
        <v>71.2</v>
      </c>
      <c r="P2342" s="1">
        <v>1.0</v>
      </c>
    </row>
    <row r="2343">
      <c r="A2343" s="1" t="s">
        <v>29</v>
      </c>
      <c r="B2343" s="1" t="s">
        <v>3810</v>
      </c>
      <c r="C2343" s="2" t="s">
        <v>3726</v>
      </c>
      <c r="D2343" s="1" t="s">
        <v>19</v>
      </c>
      <c r="E234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343" s="1" t="s">
        <v>258</v>
      </c>
      <c r="G2343" s="1" t="s">
        <v>259</v>
      </c>
      <c r="H2343" s="1" t="s">
        <v>260</v>
      </c>
      <c r="I2343" s="1" t="s">
        <v>16</v>
      </c>
      <c r="J2343" s="1" t="s">
        <v>23</v>
      </c>
      <c r="K2343" s="1" t="s">
        <v>16</v>
      </c>
      <c r="L2343" s="1" t="s">
        <v>16</v>
      </c>
      <c r="M2343" s="1" t="s">
        <v>16</v>
      </c>
      <c r="N2343" s="1" t="s">
        <v>16</v>
      </c>
      <c r="O2343" s="1">
        <v>63.2</v>
      </c>
      <c r="P2343" s="1">
        <v>1.0</v>
      </c>
    </row>
    <row r="2344">
      <c r="A2344" s="1" t="s">
        <v>29</v>
      </c>
      <c r="B2344" s="1" t="s">
        <v>3811</v>
      </c>
      <c r="C2344" s="2" t="s">
        <v>3726</v>
      </c>
      <c r="D2344" s="1" t="s">
        <v>19</v>
      </c>
      <c r="E2344" s="3" t="str">
        <f>HYPERLINK("https://fyndiq.se/produkt/c26c9ffef37a436a/", "2-Pack Samsung A35 5G Skärmskydd i Härdat Glas")</f>
        <v>2-Pack Samsung A35 5G Skärmskydd i Härdat Glas</v>
      </c>
      <c r="F2344" s="1" t="s">
        <v>432</v>
      </c>
      <c r="G2344" s="1" t="s">
        <v>433</v>
      </c>
      <c r="H2344" s="1" t="s">
        <v>434</v>
      </c>
      <c r="I2344" s="1" t="s">
        <v>16</v>
      </c>
      <c r="J2344" s="1" t="s">
        <v>23</v>
      </c>
      <c r="K2344" s="1" t="s">
        <v>16</v>
      </c>
      <c r="L2344" s="1" t="s">
        <v>16</v>
      </c>
      <c r="M2344" s="1" t="s">
        <v>16</v>
      </c>
      <c r="N2344" s="1" t="s">
        <v>16</v>
      </c>
      <c r="O2344" s="1">
        <v>63.2</v>
      </c>
      <c r="P2344" s="1">
        <v>1.0</v>
      </c>
    </row>
    <row r="2345">
      <c r="A2345" s="1" t="s">
        <v>29</v>
      </c>
      <c r="B2345" s="1" t="s">
        <v>3812</v>
      </c>
      <c r="C2345" s="2" t="s">
        <v>3726</v>
      </c>
      <c r="D2345" s="1" t="s">
        <v>19</v>
      </c>
      <c r="E234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345" s="1" t="s">
        <v>665</v>
      </c>
      <c r="G2345" s="1" t="s">
        <v>666</v>
      </c>
      <c r="H2345" s="1" t="s">
        <v>667</v>
      </c>
      <c r="I2345" s="1" t="s">
        <v>16</v>
      </c>
      <c r="J2345" s="1" t="s">
        <v>23</v>
      </c>
      <c r="K2345" s="1" t="s">
        <v>16</v>
      </c>
      <c r="L2345" s="1" t="s">
        <v>16</v>
      </c>
      <c r="M2345" s="1" t="s">
        <v>16</v>
      </c>
      <c r="N2345" s="1" t="s">
        <v>16</v>
      </c>
      <c r="O2345" s="1">
        <v>63.2</v>
      </c>
      <c r="P2345" s="1">
        <v>1.0</v>
      </c>
    </row>
    <row r="2346">
      <c r="A2346" s="1" t="s">
        <v>29</v>
      </c>
      <c r="B2346" s="1" t="s">
        <v>3813</v>
      </c>
      <c r="C2346" s="2" t="s">
        <v>3726</v>
      </c>
      <c r="D2346" s="1" t="s">
        <v>19</v>
      </c>
      <c r="E234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2346" s="1" t="s">
        <v>35</v>
      </c>
      <c r="G2346" s="1" t="s">
        <v>36</v>
      </c>
      <c r="H2346" s="1" t="s">
        <v>37</v>
      </c>
      <c r="I2346" s="1" t="s">
        <v>16</v>
      </c>
      <c r="J2346" s="1" t="s">
        <v>23</v>
      </c>
      <c r="K2346" s="1" t="s">
        <v>16</v>
      </c>
      <c r="L2346" s="1" t="s">
        <v>16</v>
      </c>
      <c r="M2346" s="1" t="s">
        <v>16</v>
      </c>
      <c r="N2346" s="1" t="s">
        <v>16</v>
      </c>
      <c r="O2346" s="1">
        <v>63.2</v>
      </c>
      <c r="P2346" s="1">
        <v>1.0</v>
      </c>
    </row>
    <row r="2347">
      <c r="A2347" s="1" t="s">
        <v>29</v>
      </c>
      <c r="B2347" s="1" t="s">
        <v>3814</v>
      </c>
      <c r="C2347" s="2" t="s">
        <v>3726</v>
      </c>
      <c r="D2347" s="1" t="s">
        <v>19</v>
      </c>
      <c r="E2347" s="3" t="str">
        <f>HYPERLINK("https://fyndiq.se/produkt/f2c164e932234570/", "2-Pack HUAWEI P30 PRO Skärmskydd - Härdat Glas 9H - Super kvalitet 3D")</f>
        <v>2-Pack HUAWEI P30 PRO Skärmskydd - Härdat Glas 9H - Super kvalitet 3D</v>
      </c>
      <c r="F2347" s="1" t="s">
        <v>267</v>
      </c>
      <c r="G2347" s="1" t="s">
        <v>268</v>
      </c>
      <c r="H2347" s="1" t="s">
        <v>269</v>
      </c>
      <c r="I2347" s="1" t="s">
        <v>16</v>
      </c>
      <c r="J2347" s="1" t="s">
        <v>23</v>
      </c>
      <c r="K2347" s="1" t="s">
        <v>16</v>
      </c>
      <c r="L2347" s="1" t="s">
        <v>16</v>
      </c>
      <c r="M2347" s="1" t="s">
        <v>16</v>
      </c>
      <c r="N2347" s="1" t="s">
        <v>16</v>
      </c>
      <c r="O2347" s="1">
        <v>63.2</v>
      </c>
      <c r="P2347" s="1">
        <v>1.0</v>
      </c>
    </row>
    <row r="2348">
      <c r="A2348" s="1" t="s">
        <v>29</v>
      </c>
      <c r="B2348" s="1" t="s">
        <v>3815</v>
      </c>
      <c r="C2348" s="2" t="s">
        <v>3726</v>
      </c>
      <c r="D2348" s="1" t="s">
        <v>19</v>
      </c>
      <c r="E2348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2348" s="1" t="s">
        <v>132</v>
      </c>
      <c r="G2348" s="1" t="s">
        <v>133</v>
      </c>
      <c r="H2348" s="1" t="s">
        <v>134</v>
      </c>
      <c r="I2348" s="1" t="s">
        <v>16</v>
      </c>
      <c r="J2348" s="1" t="s">
        <v>23</v>
      </c>
      <c r="K2348" s="1" t="s">
        <v>16</v>
      </c>
      <c r="L2348" s="1" t="s">
        <v>16</v>
      </c>
      <c r="M2348" s="1" t="s">
        <v>16</v>
      </c>
      <c r="N2348" s="1" t="s">
        <v>16</v>
      </c>
      <c r="O2348" s="1">
        <v>71.2</v>
      </c>
      <c r="P2348" s="1">
        <v>1.0</v>
      </c>
    </row>
    <row r="2349">
      <c r="A2349" s="1" t="s">
        <v>29</v>
      </c>
      <c r="B2349" s="1" t="s">
        <v>3816</v>
      </c>
      <c r="C2349" s="2" t="s">
        <v>3726</v>
      </c>
      <c r="D2349" s="1" t="s">
        <v>19</v>
      </c>
      <c r="E2349" s="3" t="str">
        <f>HYPERLINK("https://fyndiq.se/produkt/860b7dade19d4d2f/", "2-Pack XIAOMI REDMI A3 Skärmskydd - Härdat Glas 9H - Super kvalitet 3D")</f>
        <v>2-Pack XIAOMI REDMI A3 Skärmskydd - Härdat Glas 9H - Super kvalitet 3D</v>
      </c>
      <c r="F2349" s="1" t="s">
        <v>200</v>
      </c>
      <c r="G2349" s="1" t="s">
        <v>201</v>
      </c>
      <c r="H2349" s="1" t="s">
        <v>202</v>
      </c>
      <c r="I2349" s="1" t="s">
        <v>16</v>
      </c>
      <c r="J2349" s="1" t="s">
        <v>23</v>
      </c>
      <c r="K2349" s="1" t="s">
        <v>16</v>
      </c>
      <c r="L2349" s="1" t="s">
        <v>16</v>
      </c>
      <c r="M2349" s="1" t="s">
        <v>16</v>
      </c>
      <c r="N2349" s="1" t="s">
        <v>16</v>
      </c>
      <c r="O2349" s="1">
        <v>63.2</v>
      </c>
      <c r="P2349" s="1">
        <v>1.0</v>
      </c>
    </row>
    <row r="2350">
      <c r="A2350" s="1" t="s">
        <v>29</v>
      </c>
      <c r="B2350" s="1" t="s">
        <v>3817</v>
      </c>
      <c r="C2350" s="2" t="s">
        <v>3726</v>
      </c>
      <c r="D2350" s="1" t="s">
        <v>19</v>
      </c>
      <c r="E2350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2350" s="1" t="s">
        <v>3073</v>
      </c>
      <c r="G2350" s="1" t="s">
        <v>3074</v>
      </c>
      <c r="H2350" s="1" t="s">
        <v>3075</v>
      </c>
      <c r="I2350" s="1" t="s">
        <v>16</v>
      </c>
      <c r="J2350" s="1" t="s">
        <v>23</v>
      </c>
      <c r="K2350" s="1" t="s">
        <v>16</v>
      </c>
      <c r="L2350" s="1" t="s">
        <v>16</v>
      </c>
      <c r="M2350" s="1" t="s">
        <v>16</v>
      </c>
      <c r="N2350" s="1" t="s">
        <v>16</v>
      </c>
      <c r="O2350" s="1">
        <v>71.2</v>
      </c>
      <c r="P2350" s="1">
        <v>1.0</v>
      </c>
    </row>
    <row r="2351">
      <c r="A2351" s="1" t="s">
        <v>29</v>
      </c>
      <c r="B2351" s="1" t="s">
        <v>3818</v>
      </c>
      <c r="C2351" s="2" t="s">
        <v>3726</v>
      </c>
      <c r="D2351" s="1" t="s">
        <v>19</v>
      </c>
      <c r="E2351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2351" s="1" t="s">
        <v>3019</v>
      </c>
      <c r="G2351" s="1" t="s">
        <v>3020</v>
      </c>
      <c r="H2351" s="1" t="s">
        <v>3021</v>
      </c>
      <c r="I2351" s="1" t="s">
        <v>16</v>
      </c>
      <c r="J2351" s="1" t="s">
        <v>23</v>
      </c>
      <c r="K2351" s="1" t="s">
        <v>16</v>
      </c>
      <c r="L2351" s="1" t="s">
        <v>16</v>
      </c>
      <c r="M2351" s="1" t="s">
        <v>16</v>
      </c>
      <c r="N2351" s="1" t="s">
        <v>16</v>
      </c>
      <c r="O2351" s="1">
        <v>71.2</v>
      </c>
      <c r="P2351" s="1">
        <v>2.0</v>
      </c>
    </row>
    <row r="2352">
      <c r="A2352" s="1" t="s">
        <v>29</v>
      </c>
      <c r="B2352" s="1" t="s">
        <v>3819</v>
      </c>
      <c r="C2352" s="2" t="s">
        <v>3726</v>
      </c>
      <c r="D2352" s="1" t="s">
        <v>19</v>
      </c>
      <c r="E2352" s="3" t="str">
        <f>HYPERLINK("https://fyndiq.se/produkt/416415a768684efb/", "2-Pack Samsung Galaxy S21 5G - 9H Härdat Glas - HD")</f>
        <v>2-Pack Samsung Galaxy S21 5G - 9H Härdat Glas - HD</v>
      </c>
      <c r="F2352" s="1" t="s">
        <v>39</v>
      </c>
      <c r="G2352" s="1" t="s">
        <v>40</v>
      </c>
      <c r="H2352" s="1" t="s">
        <v>41</v>
      </c>
      <c r="I2352" s="1" t="s">
        <v>16</v>
      </c>
      <c r="J2352" s="1" t="s">
        <v>23</v>
      </c>
      <c r="K2352" s="1" t="s">
        <v>16</v>
      </c>
      <c r="L2352" s="1" t="s">
        <v>16</v>
      </c>
      <c r="M2352" s="1" t="s">
        <v>16</v>
      </c>
      <c r="N2352" s="1" t="s">
        <v>16</v>
      </c>
      <c r="O2352" s="1">
        <v>63.2</v>
      </c>
      <c r="P2352" s="1">
        <v>1.0</v>
      </c>
    </row>
    <row r="2353">
      <c r="A2353" s="1" t="s">
        <v>29</v>
      </c>
      <c r="B2353" s="1" t="s">
        <v>3820</v>
      </c>
      <c r="C2353" s="2" t="s">
        <v>3726</v>
      </c>
      <c r="D2353" s="1" t="s">
        <v>19</v>
      </c>
      <c r="E235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353" s="1" t="s">
        <v>26</v>
      </c>
      <c r="G2353" s="1" t="s">
        <v>27</v>
      </c>
      <c r="H2353" s="1" t="s">
        <v>28</v>
      </c>
      <c r="I2353" s="1" t="s">
        <v>16</v>
      </c>
      <c r="J2353" s="1" t="s">
        <v>23</v>
      </c>
      <c r="K2353" s="1" t="s">
        <v>16</v>
      </c>
      <c r="L2353" s="1" t="s">
        <v>16</v>
      </c>
      <c r="M2353" s="1" t="s">
        <v>16</v>
      </c>
      <c r="N2353" s="1" t="s">
        <v>16</v>
      </c>
      <c r="O2353" s="1">
        <v>71.2</v>
      </c>
      <c r="P2353" s="1">
        <v>1.0</v>
      </c>
    </row>
    <row r="2354">
      <c r="A2354" s="1" t="s">
        <v>29</v>
      </c>
      <c r="B2354" s="1" t="s">
        <v>3821</v>
      </c>
      <c r="C2354" s="2" t="s">
        <v>3726</v>
      </c>
      <c r="D2354" s="1" t="s">
        <v>19</v>
      </c>
      <c r="E2354" s="3" t="str">
        <f>HYPERLINK("https://fyndiq.se/produkt/f29c4bc6174d415b/", "2 Pack Samsung Galaxy S8 - Härdat glas 9H - Super kvalitet 3D")</f>
        <v>2 Pack Samsung Galaxy S8 - Härdat glas 9H - Super kvalitet 3D</v>
      </c>
      <c r="F2354" s="1" t="s">
        <v>1789</v>
      </c>
      <c r="G2354" s="1" t="s">
        <v>1790</v>
      </c>
      <c r="H2354" s="1" t="s">
        <v>1791</v>
      </c>
      <c r="I2354" s="1" t="s">
        <v>16</v>
      </c>
      <c r="J2354" s="1" t="s">
        <v>23</v>
      </c>
      <c r="K2354" s="1" t="s">
        <v>16</v>
      </c>
      <c r="L2354" s="1" t="s">
        <v>16</v>
      </c>
      <c r="M2354" s="1" t="s">
        <v>16</v>
      </c>
      <c r="N2354" s="1" t="s">
        <v>16</v>
      </c>
      <c r="O2354" s="1">
        <v>63.2</v>
      </c>
      <c r="P2354" s="1">
        <v>1.0</v>
      </c>
    </row>
    <row r="2355">
      <c r="A2355" s="1" t="s">
        <v>29</v>
      </c>
      <c r="B2355" s="1" t="s">
        <v>3822</v>
      </c>
      <c r="C2355" s="2" t="s">
        <v>3726</v>
      </c>
      <c r="D2355" s="1" t="s">
        <v>19</v>
      </c>
      <c r="E2355" s="3" t="str">
        <f>HYPERLINK("https://fyndiq.se/produkt/1d18226209604614/", "Samsung S23 Plus 5G - 9H Härdat Glass - 3D Super Kvalitet Skärmskydd")</f>
        <v>Samsung S23 Plus 5G - 9H Härdat Glass - 3D Super Kvalitet Skärmskydd</v>
      </c>
      <c r="F2355" s="1" t="s">
        <v>2996</v>
      </c>
      <c r="G2355" s="1" t="s">
        <v>2997</v>
      </c>
      <c r="H2355" s="1" t="s">
        <v>2998</v>
      </c>
      <c r="I2355" s="1" t="s">
        <v>16</v>
      </c>
      <c r="J2355" s="1" t="s">
        <v>23</v>
      </c>
      <c r="K2355" s="1" t="s">
        <v>16</v>
      </c>
      <c r="L2355" s="1" t="s">
        <v>16</v>
      </c>
      <c r="M2355" s="1" t="s">
        <v>16</v>
      </c>
      <c r="N2355" s="1" t="s">
        <v>16</v>
      </c>
      <c r="O2355" s="1">
        <v>55.2</v>
      </c>
      <c r="P2355" s="1">
        <v>1.0</v>
      </c>
    </row>
    <row r="2356">
      <c r="A2356" s="1" t="s">
        <v>29</v>
      </c>
      <c r="B2356" s="1" t="s">
        <v>3823</v>
      </c>
      <c r="C2356" s="2" t="s">
        <v>3726</v>
      </c>
      <c r="D2356" s="1" t="s">
        <v>19</v>
      </c>
      <c r="E2356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2356" s="1" t="s">
        <v>628</v>
      </c>
      <c r="G2356" s="1" t="s">
        <v>629</v>
      </c>
      <c r="H2356" s="1" t="s">
        <v>630</v>
      </c>
      <c r="I2356" s="1" t="s">
        <v>16</v>
      </c>
      <c r="J2356" s="1" t="s">
        <v>23</v>
      </c>
      <c r="K2356" s="1" t="s">
        <v>16</v>
      </c>
      <c r="L2356" s="1" t="s">
        <v>16</v>
      </c>
      <c r="M2356" s="1" t="s">
        <v>16</v>
      </c>
      <c r="N2356" s="1" t="s">
        <v>16</v>
      </c>
      <c r="O2356" s="1">
        <v>71.2</v>
      </c>
      <c r="P2356" s="1">
        <v>1.0</v>
      </c>
    </row>
    <row r="2357">
      <c r="A2357" s="1" t="s">
        <v>29</v>
      </c>
      <c r="B2357" s="1" t="s">
        <v>3824</v>
      </c>
      <c r="C2357" s="2" t="s">
        <v>3726</v>
      </c>
      <c r="D2357" s="1" t="s">
        <v>19</v>
      </c>
      <c r="E2357" s="3" t="str">
        <f>HYPERLINK("https://fyndiq.se/produkt/4c221907d1254100/", "2-Pack Samsung A14 Skärmskydd - Härdat Glas 9H - Super kvalitet 3D")</f>
        <v>2-Pack Samsung A14 Skärmskydd - Härdat Glas 9H - Super kvalitet 3D</v>
      </c>
      <c r="F2357" s="1" t="s">
        <v>167</v>
      </c>
      <c r="G2357" s="1" t="s">
        <v>168</v>
      </c>
      <c r="H2357" s="1" t="s">
        <v>169</v>
      </c>
      <c r="I2357" s="1" t="s">
        <v>16</v>
      </c>
      <c r="J2357" s="1" t="s">
        <v>23</v>
      </c>
      <c r="K2357" s="1" t="s">
        <v>16</v>
      </c>
      <c r="L2357" s="1" t="s">
        <v>16</v>
      </c>
      <c r="M2357" s="1" t="s">
        <v>16</v>
      </c>
      <c r="N2357" s="1" t="s">
        <v>16</v>
      </c>
      <c r="O2357" s="1">
        <v>63.2</v>
      </c>
      <c r="P2357" s="1">
        <v>1.0</v>
      </c>
    </row>
    <row r="2358">
      <c r="A2358" s="1" t="s">
        <v>29</v>
      </c>
      <c r="B2358" s="1" t="s">
        <v>3825</v>
      </c>
      <c r="C2358" s="2" t="s">
        <v>3726</v>
      </c>
      <c r="D2358" s="1" t="s">
        <v>19</v>
      </c>
      <c r="E2358" s="3" t="str">
        <f>HYPERLINK("https://fyndiq.se/produkt/074a12e664dc4520/", "2-Pack IPHONE 13 MINI SCREEN &amp; 1 LENS Skärmskydd - Härdat Glas 9H - Super kvalitet 3D")</f>
        <v>2-Pack IPHONE 13 MINI SCREEN &amp; 1 LENS Skärmskydd - Härdat Glas 9H - Super kvalitet 3D</v>
      </c>
      <c r="F2358" s="1" t="s">
        <v>3826</v>
      </c>
      <c r="G2358" s="1" t="s">
        <v>3827</v>
      </c>
      <c r="H2358" s="1" t="s">
        <v>3828</v>
      </c>
      <c r="I2358" s="1" t="s">
        <v>16</v>
      </c>
      <c r="J2358" s="1" t="s">
        <v>23</v>
      </c>
      <c r="K2358" s="1" t="s">
        <v>16</v>
      </c>
      <c r="L2358" s="1" t="s">
        <v>16</v>
      </c>
      <c r="M2358" s="1" t="s">
        <v>16</v>
      </c>
      <c r="N2358" s="1" t="s">
        <v>16</v>
      </c>
      <c r="O2358" s="1">
        <v>71.2</v>
      </c>
      <c r="P2358" s="1">
        <v>1.0</v>
      </c>
    </row>
    <row r="2359">
      <c r="A2359" s="1" t="s">
        <v>29</v>
      </c>
      <c r="B2359" s="1" t="s">
        <v>3829</v>
      </c>
      <c r="C2359" s="2" t="s">
        <v>3726</v>
      </c>
      <c r="D2359" s="1" t="s">
        <v>19</v>
      </c>
      <c r="E2359" s="3" t="str">
        <f>HYPERLINK("https://fyndiq.se/produkt/9e488e35f28b4b0b/", "2-Pack GOOGLE PIXEL 6A Skärmskydd - Härdat Glas 9H - Super kvalitet 3D")</f>
        <v>2-Pack GOOGLE PIXEL 6A Skärmskydd - Härdat Glas 9H - Super kvalitet 3D</v>
      </c>
      <c r="F2359" s="1" t="s">
        <v>196</v>
      </c>
      <c r="G2359" s="1" t="s">
        <v>197</v>
      </c>
      <c r="H2359" s="1" t="s">
        <v>198</v>
      </c>
      <c r="I2359" s="1" t="s">
        <v>16</v>
      </c>
      <c r="J2359" s="1" t="s">
        <v>23</v>
      </c>
      <c r="K2359" s="1" t="s">
        <v>16</v>
      </c>
      <c r="L2359" s="1" t="s">
        <v>16</v>
      </c>
      <c r="M2359" s="1" t="s">
        <v>16</v>
      </c>
      <c r="N2359" s="1" t="s">
        <v>16</v>
      </c>
      <c r="O2359" s="1">
        <v>63.2</v>
      </c>
      <c r="P2359" s="1">
        <v>1.0</v>
      </c>
    </row>
    <row r="2360">
      <c r="A2360" s="1" t="s">
        <v>29</v>
      </c>
      <c r="B2360" s="1" t="s">
        <v>3830</v>
      </c>
      <c r="C2360" s="2" t="s">
        <v>3726</v>
      </c>
      <c r="D2360" s="1" t="s">
        <v>19</v>
      </c>
      <c r="E2360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2360" s="1" t="s">
        <v>3831</v>
      </c>
      <c r="G2360" s="1" t="s">
        <v>3832</v>
      </c>
      <c r="H2360" s="1" t="s">
        <v>3833</v>
      </c>
      <c r="I2360" s="1" t="s">
        <v>16</v>
      </c>
      <c r="J2360" s="1" t="s">
        <v>23</v>
      </c>
      <c r="K2360" s="1" t="s">
        <v>16</v>
      </c>
      <c r="L2360" s="1" t="s">
        <v>16</v>
      </c>
      <c r="M2360" s="1" t="s">
        <v>16</v>
      </c>
      <c r="N2360" s="1" t="s">
        <v>16</v>
      </c>
      <c r="O2360" s="1">
        <v>63.2</v>
      </c>
      <c r="P2360" s="1">
        <v>1.0</v>
      </c>
    </row>
    <row r="2361">
      <c r="A2361" s="1" t="s">
        <v>29</v>
      </c>
      <c r="B2361" s="1" t="s">
        <v>3834</v>
      </c>
      <c r="C2361" s="2" t="s">
        <v>3726</v>
      </c>
      <c r="D2361" s="1" t="s">
        <v>19</v>
      </c>
      <c r="E2361" s="3" t="str">
        <f>HYPERLINK("https://fyndiq.se/produkt/5d384cc8795744b0/", "2-Pack Samsung A55 Skärmskydd i Härdat Glas")</f>
        <v>2-Pack Samsung A55 Skärmskydd i Härdat Glas</v>
      </c>
      <c r="F2361" s="1" t="s">
        <v>191</v>
      </c>
      <c r="G2361" s="1" t="s">
        <v>192</v>
      </c>
      <c r="H2361" s="1" t="s">
        <v>193</v>
      </c>
      <c r="I2361" s="1" t="s">
        <v>16</v>
      </c>
      <c r="J2361" s="1" t="s">
        <v>23</v>
      </c>
      <c r="K2361" s="1" t="s">
        <v>16</v>
      </c>
      <c r="L2361" s="1" t="s">
        <v>16</v>
      </c>
      <c r="M2361" s="1" t="s">
        <v>16</v>
      </c>
      <c r="N2361" s="1" t="s">
        <v>16</v>
      </c>
      <c r="O2361" s="1">
        <v>63.2</v>
      </c>
      <c r="P2361" s="1">
        <v>1.0</v>
      </c>
    </row>
    <row r="2362">
      <c r="A2362" s="1" t="s">
        <v>29</v>
      </c>
      <c r="B2362" s="1" t="s">
        <v>3835</v>
      </c>
      <c r="C2362" s="2" t="s">
        <v>3726</v>
      </c>
      <c r="D2362" s="1" t="s">
        <v>19</v>
      </c>
      <c r="E2362" s="3" t="str">
        <f t="shared" ref="E2362:E2363" si="22">HYPERLINK("https://fyndiq.se/produkt/f8f443774b284ebe/", "2-Pack GOOGLE PIXEL 8A Skärmskydd - Härdat Glas 9H - Super kvalitet 3D")</f>
        <v>2-Pack GOOGLE PIXEL 8A Skärmskydd - Härdat Glas 9H - Super kvalitet 3D</v>
      </c>
      <c r="F2362" s="1" t="s">
        <v>107</v>
      </c>
      <c r="G2362" s="1" t="s">
        <v>108</v>
      </c>
      <c r="H2362" s="1" t="s">
        <v>109</v>
      </c>
      <c r="I2362" s="1" t="s">
        <v>16</v>
      </c>
      <c r="J2362" s="1" t="s">
        <v>23</v>
      </c>
      <c r="K2362" s="1" t="s">
        <v>16</v>
      </c>
      <c r="L2362" s="1" t="s">
        <v>16</v>
      </c>
      <c r="M2362" s="1" t="s">
        <v>16</v>
      </c>
      <c r="N2362" s="1" t="s">
        <v>16</v>
      </c>
      <c r="O2362" s="1">
        <v>71.2</v>
      </c>
      <c r="P2362" s="1">
        <v>1.0</v>
      </c>
    </row>
    <row r="2363">
      <c r="A2363" s="1" t="s">
        <v>29</v>
      </c>
      <c r="B2363" s="1" t="s">
        <v>3836</v>
      </c>
      <c r="C2363" s="2" t="s">
        <v>3726</v>
      </c>
      <c r="D2363" s="1" t="s">
        <v>19</v>
      </c>
      <c r="E2363" s="3" t="str">
        <f t="shared" si="22"/>
        <v>2-Pack GOOGLE PIXEL 8A Skärmskydd - Härdat Glas 9H - Super kvalitet 3D</v>
      </c>
      <c r="F2363" s="1" t="s">
        <v>107</v>
      </c>
      <c r="G2363" s="1" t="s">
        <v>108</v>
      </c>
      <c r="H2363" s="1" t="s">
        <v>109</v>
      </c>
      <c r="I2363" s="1" t="s">
        <v>16</v>
      </c>
      <c r="J2363" s="1" t="s">
        <v>23</v>
      </c>
      <c r="K2363" s="1" t="s">
        <v>16</v>
      </c>
      <c r="L2363" s="1" t="s">
        <v>16</v>
      </c>
      <c r="M2363" s="1" t="s">
        <v>16</v>
      </c>
      <c r="N2363" s="1" t="s">
        <v>16</v>
      </c>
      <c r="O2363" s="1">
        <v>71.2</v>
      </c>
      <c r="P2363" s="1">
        <v>1.0</v>
      </c>
    </row>
    <row r="2364">
      <c r="A2364" s="1" t="s">
        <v>29</v>
      </c>
      <c r="B2364" s="1" t="s">
        <v>3837</v>
      </c>
      <c r="C2364" s="2" t="s">
        <v>3726</v>
      </c>
      <c r="D2364" s="1" t="s">
        <v>19</v>
      </c>
      <c r="E2364" s="3" t="str">
        <f>HYPERLINK("https://fyndiq.se/produkt/5d384cc8795744b0/", "2-Pack Samsung A55 Skärmskydd i Härdat Glas")</f>
        <v>2-Pack Samsung A55 Skärmskydd i Härdat Glas</v>
      </c>
      <c r="F2364" s="1" t="s">
        <v>191</v>
      </c>
      <c r="G2364" s="1" t="s">
        <v>192</v>
      </c>
      <c r="H2364" s="1" t="s">
        <v>193</v>
      </c>
      <c r="I2364" s="1" t="s">
        <v>16</v>
      </c>
      <c r="J2364" s="1" t="s">
        <v>23</v>
      </c>
      <c r="K2364" s="1" t="s">
        <v>16</v>
      </c>
      <c r="L2364" s="1" t="s">
        <v>16</v>
      </c>
      <c r="M2364" s="1" t="s">
        <v>16</v>
      </c>
      <c r="N2364" s="1" t="s">
        <v>16</v>
      </c>
      <c r="O2364" s="1">
        <v>63.2</v>
      </c>
      <c r="P2364" s="1">
        <v>1.0</v>
      </c>
    </row>
    <row r="2365">
      <c r="A2365" s="1" t="s">
        <v>29</v>
      </c>
      <c r="B2365" s="1" t="s">
        <v>3838</v>
      </c>
      <c r="C2365" s="2" t="s">
        <v>3726</v>
      </c>
      <c r="D2365" s="1" t="s">
        <v>19</v>
      </c>
      <c r="E236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365" s="1" t="s">
        <v>258</v>
      </c>
      <c r="G2365" s="1" t="s">
        <v>259</v>
      </c>
      <c r="H2365" s="1" t="s">
        <v>260</v>
      </c>
      <c r="I2365" s="1" t="s">
        <v>16</v>
      </c>
      <c r="J2365" s="1" t="s">
        <v>23</v>
      </c>
      <c r="K2365" s="1" t="s">
        <v>16</v>
      </c>
      <c r="L2365" s="1" t="s">
        <v>16</v>
      </c>
      <c r="M2365" s="1" t="s">
        <v>16</v>
      </c>
      <c r="N2365" s="1" t="s">
        <v>16</v>
      </c>
      <c r="O2365" s="1">
        <v>63.2</v>
      </c>
      <c r="P2365" s="1">
        <v>1.0</v>
      </c>
    </row>
    <row r="2366">
      <c r="A2366" s="1" t="s">
        <v>29</v>
      </c>
      <c r="B2366" s="1" t="s">
        <v>3839</v>
      </c>
      <c r="C2366" s="2" t="s">
        <v>3726</v>
      </c>
      <c r="D2366" s="1" t="s">
        <v>19</v>
      </c>
      <c r="E2366" s="3" t="str">
        <f>HYPERLINK("https://fyndiq.se/produkt/082f3cf898c84831/", "2 Pack Galaxy S20 Ultra - Härdat glas 9H - Super kvalitet 3D")</f>
        <v>2 Pack Galaxy S20 Ultra - Härdat glas 9H - Super kvalitet 3D</v>
      </c>
      <c r="F2366" s="1" t="s">
        <v>460</v>
      </c>
      <c r="G2366" s="1" t="s">
        <v>461</v>
      </c>
      <c r="H2366" s="1" t="s">
        <v>462</v>
      </c>
      <c r="I2366" s="1" t="s">
        <v>16</v>
      </c>
      <c r="J2366" s="1" t="s">
        <v>23</v>
      </c>
      <c r="K2366" s="1" t="s">
        <v>16</v>
      </c>
      <c r="L2366" s="1" t="s">
        <v>16</v>
      </c>
      <c r="M2366" s="1" t="s">
        <v>16</v>
      </c>
      <c r="N2366" s="1" t="s">
        <v>16</v>
      </c>
      <c r="O2366" s="1">
        <v>63.2</v>
      </c>
      <c r="P2366" s="1">
        <v>1.0</v>
      </c>
    </row>
    <row r="2367">
      <c r="A2367" s="1" t="s">
        <v>29</v>
      </c>
      <c r="B2367" s="1" t="s">
        <v>3840</v>
      </c>
      <c r="C2367" s="2" t="s">
        <v>3726</v>
      </c>
      <c r="D2367" s="1" t="s">
        <v>19</v>
      </c>
      <c r="E236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367" s="1" t="s">
        <v>183</v>
      </c>
      <c r="G2367" s="1" t="s">
        <v>184</v>
      </c>
      <c r="H2367" s="1" t="s">
        <v>185</v>
      </c>
      <c r="I2367" s="1" t="s">
        <v>16</v>
      </c>
      <c r="J2367" s="1" t="s">
        <v>23</v>
      </c>
      <c r="K2367" s="1" t="s">
        <v>16</v>
      </c>
      <c r="L2367" s="1" t="s">
        <v>16</v>
      </c>
      <c r="M2367" s="1" t="s">
        <v>16</v>
      </c>
      <c r="N2367" s="1" t="s">
        <v>16</v>
      </c>
      <c r="O2367" s="1">
        <v>71.2</v>
      </c>
      <c r="P2367" s="1">
        <v>1.0</v>
      </c>
    </row>
    <row r="2368">
      <c r="A2368" s="1" t="s">
        <v>29</v>
      </c>
      <c r="B2368" s="1" t="s">
        <v>3841</v>
      </c>
      <c r="C2368" s="2" t="s">
        <v>3726</v>
      </c>
      <c r="D2368" s="1" t="s">
        <v>19</v>
      </c>
      <c r="E236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368" s="1" t="s">
        <v>103</v>
      </c>
      <c r="G2368" s="1" t="s">
        <v>104</v>
      </c>
      <c r="H2368" s="1" t="s">
        <v>105</v>
      </c>
      <c r="I2368" s="1" t="s">
        <v>16</v>
      </c>
      <c r="J2368" s="1" t="s">
        <v>23</v>
      </c>
      <c r="K2368" s="1" t="s">
        <v>16</v>
      </c>
      <c r="L2368" s="1" t="s">
        <v>16</v>
      </c>
      <c r="M2368" s="1" t="s">
        <v>16</v>
      </c>
      <c r="N2368" s="1" t="s">
        <v>16</v>
      </c>
      <c r="O2368" s="1">
        <v>63.2</v>
      </c>
      <c r="P2368" s="1">
        <v>1.0</v>
      </c>
    </row>
    <row r="2369">
      <c r="A2369" s="1" t="s">
        <v>29</v>
      </c>
      <c r="B2369" s="1" t="s">
        <v>3842</v>
      </c>
      <c r="C2369" s="2" t="s">
        <v>3726</v>
      </c>
      <c r="D2369" s="1" t="s">
        <v>19</v>
      </c>
      <c r="E2369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2369" s="1" t="s">
        <v>31</v>
      </c>
      <c r="G2369" s="1" t="s">
        <v>32</v>
      </c>
      <c r="H2369" s="1" t="s">
        <v>33</v>
      </c>
      <c r="I2369" s="1" t="s">
        <v>16</v>
      </c>
      <c r="J2369" s="1" t="s">
        <v>23</v>
      </c>
      <c r="K2369" s="1" t="s">
        <v>16</v>
      </c>
      <c r="L2369" s="1" t="s">
        <v>16</v>
      </c>
      <c r="M2369" s="1" t="s">
        <v>16</v>
      </c>
      <c r="N2369" s="1" t="s">
        <v>16</v>
      </c>
      <c r="O2369" s="1">
        <v>79.2</v>
      </c>
      <c r="P2369" s="1">
        <v>1.0</v>
      </c>
    </row>
    <row r="2370">
      <c r="A2370" s="1" t="s">
        <v>29</v>
      </c>
      <c r="B2370" s="1" t="s">
        <v>3843</v>
      </c>
      <c r="C2370" s="2" t="s">
        <v>3726</v>
      </c>
      <c r="D2370" s="1" t="s">
        <v>19</v>
      </c>
      <c r="E2370" s="3" t="str">
        <f>HYPERLINK("https://fyndiq.se/produkt/56c72c0ba5f749b5/", "2-Pack SAMSUNG S24 Skärmskydd - Härdat Glas 9H - Super kvalitet 3D")</f>
        <v>2-Pack SAMSUNG S24 Skärmskydd - Härdat Glas 9H - Super kvalitet 3D</v>
      </c>
      <c r="F2370" s="1" t="s">
        <v>263</v>
      </c>
      <c r="G2370" s="1" t="s">
        <v>264</v>
      </c>
      <c r="H2370" s="1" t="s">
        <v>265</v>
      </c>
      <c r="I2370" s="1" t="s">
        <v>16</v>
      </c>
      <c r="J2370" s="1" t="s">
        <v>23</v>
      </c>
      <c r="K2370" s="1" t="s">
        <v>16</v>
      </c>
      <c r="L2370" s="1" t="s">
        <v>16</v>
      </c>
      <c r="M2370" s="1" t="s">
        <v>16</v>
      </c>
      <c r="N2370" s="1" t="s">
        <v>16</v>
      </c>
      <c r="O2370" s="1">
        <v>71.2</v>
      </c>
      <c r="P2370" s="1">
        <v>1.0</v>
      </c>
    </row>
    <row r="2371">
      <c r="A2371" s="1" t="s">
        <v>29</v>
      </c>
      <c r="B2371" s="1" t="s">
        <v>3844</v>
      </c>
      <c r="C2371" s="2" t="s">
        <v>3726</v>
      </c>
      <c r="D2371" s="1" t="s">
        <v>19</v>
      </c>
      <c r="E2371" s="3" t="str">
        <f>HYPERLINK("https://fyndiq.se/produkt/28e89d62c753402f/", "2-Pack SONY XPERIA 1VI Skärmskydd - Härdat Glas 9H - Super kvalitet 3D")</f>
        <v>2-Pack SONY XPERIA 1VI Skärmskydd - Härdat Glas 9H - Super kvalitet 3D</v>
      </c>
      <c r="F2371" s="1" t="s">
        <v>3469</v>
      </c>
      <c r="G2371" s="1" t="s">
        <v>3470</v>
      </c>
      <c r="H2371" s="1" t="s">
        <v>3471</v>
      </c>
      <c r="I2371" s="1" t="s">
        <v>16</v>
      </c>
      <c r="J2371" s="1" t="s">
        <v>23</v>
      </c>
      <c r="K2371" s="1" t="s">
        <v>16</v>
      </c>
      <c r="L2371" s="1" t="s">
        <v>16</v>
      </c>
      <c r="M2371" s="1" t="s">
        <v>16</v>
      </c>
      <c r="N2371" s="1" t="s">
        <v>16</v>
      </c>
      <c r="O2371" s="1">
        <v>71.2</v>
      </c>
      <c r="P2371" s="1">
        <v>1.0</v>
      </c>
    </row>
    <row r="2372">
      <c r="A2372" s="1" t="s">
        <v>29</v>
      </c>
      <c r="B2372" s="1" t="s">
        <v>3845</v>
      </c>
      <c r="C2372" s="2" t="s">
        <v>3726</v>
      </c>
      <c r="D2372" s="1" t="s">
        <v>19</v>
      </c>
      <c r="E2372" s="3" t="str">
        <f>HYPERLINK("https://fyndiq.se/produkt/c47dc331e908415c/", "2 Pack - Samsung S22 ULTRA - 9H Härdat Glass - 3D Super Kvalitet")</f>
        <v>2 Pack - Samsung S22 ULTRA - 9H Härdat Glass - 3D Super Kvalitet</v>
      </c>
      <c r="F2372" s="1" t="s">
        <v>246</v>
      </c>
      <c r="G2372" s="1" t="s">
        <v>247</v>
      </c>
      <c r="H2372" s="1" t="s">
        <v>248</v>
      </c>
      <c r="I2372" s="1" t="s">
        <v>16</v>
      </c>
      <c r="J2372" s="1" t="s">
        <v>23</v>
      </c>
      <c r="K2372" s="1" t="s">
        <v>16</v>
      </c>
      <c r="L2372" s="1" t="s">
        <v>16</v>
      </c>
      <c r="M2372" s="1" t="s">
        <v>16</v>
      </c>
      <c r="N2372" s="1" t="s">
        <v>16</v>
      </c>
      <c r="O2372" s="1">
        <v>63.2</v>
      </c>
      <c r="P2372" s="1">
        <v>1.0</v>
      </c>
    </row>
    <row r="2373">
      <c r="A2373" s="1" t="s">
        <v>29</v>
      </c>
      <c r="B2373" s="1" t="s">
        <v>3846</v>
      </c>
      <c r="C2373" s="2" t="s">
        <v>3726</v>
      </c>
      <c r="D2373" s="1" t="s">
        <v>19</v>
      </c>
      <c r="E2373" s="3" t="str">
        <f>HYPERLINK("https://fyndiq.se/produkt/13e76851ca504320/", "2-Pack Samsung Galaxy S22 Ultra - Härdat glas 9H - Top kvalitet")</f>
        <v>2-Pack Samsung Galaxy S22 Ultra - Härdat glas 9H - Top kvalitet</v>
      </c>
      <c r="F2373" s="1" t="s">
        <v>140</v>
      </c>
      <c r="G2373" s="1" t="s">
        <v>141</v>
      </c>
      <c r="H2373" s="1" t="s">
        <v>142</v>
      </c>
      <c r="I2373" s="1" t="s">
        <v>16</v>
      </c>
      <c r="J2373" s="1" t="s">
        <v>23</v>
      </c>
      <c r="K2373" s="1" t="s">
        <v>16</v>
      </c>
      <c r="L2373" s="1" t="s">
        <v>16</v>
      </c>
      <c r="M2373" s="1" t="s">
        <v>16</v>
      </c>
      <c r="N2373" s="1" t="s">
        <v>16</v>
      </c>
      <c r="O2373" s="1">
        <v>63.2</v>
      </c>
      <c r="P2373" s="1">
        <v>1.0</v>
      </c>
    </row>
    <row r="2374">
      <c r="A2374" s="1" t="s">
        <v>29</v>
      </c>
      <c r="B2374" s="1" t="s">
        <v>3847</v>
      </c>
      <c r="C2374" s="2" t="s">
        <v>3726</v>
      </c>
      <c r="D2374" s="1" t="s">
        <v>19</v>
      </c>
      <c r="E2374" s="3" t="str">
        <f>HYPERLINK("https://fyndiq.se/produkt/f47e8401d83f4d58/", "2-Pack Samsung S8 Skärmskydd - Härdat Glas 9H - Super kvalitet 3D")</f>
        <v>2-Pack Samsung S8 Skärmskydd - Härdat Glas 9H - Super kvalitet 3D</v>
      </c>
      <c r="F2374" s="1" t="s">
        <v>750</v>
      </c>
      <c r="G2374" s="1" t="s">
        <v>751</v>
      </c>
      <c r="H2374" s="1" t="s">
        <v>752</v>
      </c>
      <c r="I2374" s="1" t="s">
        <v>16</v>
      </c>
      <c r="J2374" s="1" t="s">
        <v>23</v>
      </c>
      <c r="K2374" s="1" t="s">
        <v>16</v>
      </c>
      <c r="L2374" s="1" t="s">
        <v>16</v>
      </c>
      <c r="M2374" s="1" t="s">
        <v>16</v>
      </c>
      <c r="N2374" s="1" t="s">
        <v>16</v>
      </c>
      <c r="O2374" s="1">
        <v>63.2</v>
      </c>
      <c r="P2374" s="1">
        <v>1.0</v>
      </c>
    </row>
    <row r="2375">
      <c r="A2375" s="1" t="s">
        <v>29</v>
      </c>
      <c r="B2375" s="1" t="s">
        <v>3848</v>
      </c>
      <c r="C2375" s="2" t="s">
        <v>3726</v>
      </c>
      <c r="D2375" s="1" t="s">
        <v>19</v>
      </c>
      <c r="E2375" s="3" t="str">
        <f>HYPERLINK("https://fyndiq.se/produkt/13e76851ca504320/", "2-Pack Samsung Galaxy S22 Ultra - Härdat glas 9H - Top kvalitet")</f>
        <v>2-Pack Samsung Galaxy S22 Ultra - Härdat glas 9H - Top kvalitet</v>
      </c>
      <c r="F2375" s="1" t="s">
        <v>140</v>
      </c>
      <c r="G2375" s="1" t="s">
        <v>141</v>
      </c>
      <c r="H2375" s="1" t="s">
        <v>142</v>
      </c>
      <c r="I2375" s="1" t="s">
        <v>16</v>
      </c>
      <c r="J2375" s="1" t="s">
        <v>23</v>
      </c>
      <c r="K2375" s="1" t="s">
        <v>16</v>
      </c>
      <c r="L2375" s="1" t="s">
        <v>16</v>
      </c>
      <c r="M2375" s="1" t="s">
        <v>16</v>
      </c>
      <c r="N2375" s="1" t="s">
        <v>16</v>
      </c>
      <c r="O2375" s="1">
        <v>63.2</v>
      </c>
      <c r="P2375" s="1">
        <v>1.0</v>
      </c>
    </row>
    <row r="2376">
      <c r="A2376" s="1" t="s">
        <v>29</v>
      </c>
      <c r="B2376" s="1" t="s">
        <v>3849</v>
      </c>
      <c r="C2376" s="2" t="s">
        <v>3726</v>
      </c>
      <c r="D2376" s="1" t="s">
        <v>19</v>
      </c>
      <c r="E237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376" s="1" t="s">
        <v>103</v>
      </c>
      <c r="G2376" s="1" t="s">
        <v>104</v>
      </c>
      <c r="H2376" s="1" t="s">
        <v>105</v>
      </c>
      <c r="I2376" s="1" t="s">
        <v>16</v>
      </c>
      <c r="J2376" s="1" t="s">
        <v>23</v>
      </c>
      <c r="K2376" s="1" t="s">
        <v>16</v>
      </c>
      <c r="L2376" s="1" t="s">
        <v>16</v>
      </c>
      <c r="M2376" s="1" t="s">
        <v>16</v>
      </c>
      <c r="N2376" s="1" t="s">
        <v>16</v>
      </c>
      <c r="O2376" s="1">
        <v>63.2</v>
      </c>
      <c r="P2376" s="1">
        <v>1.0</v>
      </c>
    </row>
    <row r="2377">
      <c r="A2377" s="1" t="s">
        <v>29</v>
      </c>
      <c r="B2377" s="1" t="s">
        <v>3850</v>
      </c>
      <c r="C2377" s="2" t="s">
        <v>3726</v>
      </c>
      <c r="D2377" s="1" t="s">
        <v>19</v>
      </c>
      <c r="E2377" s="3" t="str">
        <f>HYPERLINK("https://fyndiq.se/produkt/925ae49423884615/", "2-Pack Samsung S22 Ultra Skärmskydd &amp; 1-Pack linsskydd -9H GLAS")</f>
        <v>2-Pack Samsung S22 Ultra Skärmskydd &amp; 1-Pack linsskydd -9H GLAS</v>
      </c>
      <c r="F2377" s="1" t="s">
        <v>335</v>
      </c>
      <c r="G2377" s="1" t="s">
        <v>336</v>
      </c>
      <c r="H2377" s="1" t="s">
        <v>337</v>
      </c>
      <c r="I2377" s="1" t="s">
        <v>16</v>
      </c>
      <c r="J2377" s="1" t="s">
        <v>23</v>
      </c>
      <c r="K2377" s="1" t="s">
        <v>16</v>
      </c>
      <c r="L2377" s="1" t="s">
        <v>16</v>
      </c>
      <c r="M2377" s="1" t="s">
        <v>16</v>
      </c>
      <c r="N2377" s="1" t="s">
        <v>16</v>
      </c>
      <c r="O2377" s="1">
        <v>71.2</v>
      </c>
      <c r="P2377" s="1">
        <v>1.0</v>
      </c>
    </row>
    <row r="2378">
      <c r="A2378" s="1" t="s">
        <v>29</v>
      </c>
      <c r="B2378" s="1" t="s">
        <v>3851</v>
      </c>
      <c r="C2378" s="2" t="s">
        <v>3726</v>
      </c>
      <c r="D2378" s="1" t="s">
        <v>19</v>
      </c>
      <c r="E2378" s="3" t="str">
        <f>HYPERLINK("https://fyndiq.se/produkt/7c8e1f7cd5454c02/", "3-Pack Samsung Galaxy Tab A8 WiFi - Härdat Glas 9H - Super Kvalitet")</f>
        <v>3-Pack Samsung Galaxy Tab A8 WiFi - Härdat Glas 9H - Super Kvalitet</v>
      </c>
      <c r="F2378" s="1" t="s">
        <v>3852</v>
      </c>
      <c r="G2378" s="1" t="s">
        <v>3853</v>
      </c>
      <c r="H2378" s="1" t="s">
        <v>3854</v>
      </c>
      <c r="I2378" s="1" t="s">
        <v>16</v>
      </c>
      <c r="J2378" s="1" t="s">
        <v>23</v>
      </c>
      <c r="K2378" s="1" t="s">
        <v>16</v>
      </c>
      <c r="L2378" s="1" t="s">
        <v>16</v>
      </c>
      <c r="M2378" s="1" t="s">
        <v>16</v>
      </c>
      <c r="N2378" s="1" t="s">
        <v>16</v>
      </c>
      <c r="O2378" s="1">
        <v>143.2</v>
      </c>
      <c r="P2378" s="1">
        <v>1.0</v>
      </c>
    </row>
    <row r="2379">
      <c r="A2379" s="1" t="s">
        <v>29</v>
      </c>
      <c r="B2379" s="1" t="s">
        <v>3855</v>
      </c>
      <c r="C2379" s="2" t="s">
        <v>3726</v>
      </c>
      <c r="D2379" s="1" t="s">
        <v>19</v>
      </c>
      <c r="E2379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2379" s="1" t="s">
        <v>887</v>
      </c>
      <c r="G2379" s="1" t="s">
        <v>888</v>
      </c>
      <c r="H2379" s="1" t="s">
        <v>889</v>
      </c>
      <c r="I2379" s="1" t="s">
        <v>16</v>
      </c>
      <c r="J2379" s="1" t="s">
        <v>23</v>
      </c>
      <c r="K2379" s="1" t="s">
        <v>16</v>
      </c>
      <c r="L2379" s="1" t="s">
        <v>16</v>
      </c>
      <c r="M2379" s="1" t="s">
        <v>16</v>
      </c>
      <c r="N2379" s="1" t="s">
        <v>16</v>
      </c>
      <c r="O2379" s="1">
        <v>71.2</v>
      </c>
      <c r="P2379" s="1">
        <v>1.0</v>
      </c>
    </row>
    <row r="2380">
      <c r="A2380" s="1" t="s">
        <v>29</v>
      </c>
      <c r="B2380" s="1" t="s">
        <v>3856</v>
      </c>
      <c r="C2380" s="2" t="s">
        <v>3726</v>
      </c>
      <c r="D2380" s="1" t="s">
        <v>19</v>
      </c>
      <c r="E2380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2380" s="1" t="s">
        <v>2035</v>
      </c>
      <c r="G2380" s="1" t="s">
        <v>2036</v>
      </c>
      <c r="H2380" s="1" t="s">
        <v>2037</v>
      </c>
      <c r="I2380" s="1" t="s">
        <v>16</v>
      </c>
      <c r="J2380" s="1" t="s">
        <v>23</v>
      </c>
      <c r="K2380" s="1" t="s">
        <v>16</v>
      </c>
      <c r="L2380" s="1" t="s">
        <v>16</v>
      </c>
      <c r="M2380" s="1" t="s">
        <v>16</v>
      </c>
      <c r="N2380" s="1" t="s">
        <v>16</v>
      </c>
      <c r="O2380" s="1">
        <v>63.2</v>
      </c>
      <c r="P2380" s="1">
        <v>1.0</v>
      </c>
    </row>
    <row r="2381">
      <c r="A2381" s="1" t="s">
        <v>29</v>
      </c>
      <c r="B2381" s="1" t="s">
        <v>3857</v>
      </c>
      <c r="C2381" s="2" t="s">
        <v>3726</v>
      </c>
      <c r="D2381" s="1" t="s">
        <v>19</v>
      </c>
      <c r="E2381" s="3" t="str">
        <f>HYPERLINK("https://fyndiq.se/produkt/fb71bd1df0c24a44/", "2-Pack Samsung Galaxy A34 (5G) - 9H Härdat Glass - 3D Super Kvalitet")</f>
        <v>2-Pack Samsung Galaxy A34 (5G) - 9H Härdat Glass - 3D Super Kvalitet</v>
      </c>
      <c r="F2381" s="1" t="s">
        <v>75</v>
      </c>
      <c r="G2381" s="1" t="s">
        <v>76</v>
      </c>
      <c r="H2381" s="1" t="s">
        <v>77</v>
      </c>
      <c r="I2381" s="1" t="s">
        <v>16</v>
      </c>
      <c r="J2381" s="1" t="s">
        <v>23</v>
      </c>
      <c r="K2381" s="1" t="s">
        <v>16</v>
      </c>
      <c r="L2381" s="1" t="s">
        <v>16</v>
      </c>
      <c r="M2381" s="1" t="s">
        <v>16</v>
      </c>
      <c r="N2381" s="1" t="s">
        <v>16</v>
      </c>
      <c r="O2381" s="1">
        <v>63.2</v>
      </c>
      <c r="P2381" s="1">
        <v>1.0</v>
      </c>
    </row>
    <row r="2382">
      <c r="A2382" s="1" t="s">
        <v>29</v>
      </c>
      <c r="B2382" s="1" t="s">
        <v>3858</v>
      </c>
      <c r="C2382" s="2" t="s">
        <v>3726</v>
      </c>
      <c r="D2382" s="1" t="s">
        <v>19</v>
      </c>
      <c r="E2382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2382" s="1" t="s">
        <v>516</v>
      </c>
      <c r="G2382" s="1" t="s">
        <v>517</v>
      </c>
      <c r="H2382" s="1" t="s">
        <v>518</v>
      </c>
      <c r="I2382" s="1" t="s">
        <v>16</v>
      </c>
      <c r="J2382" s="1" t="s">
        <v>23</v>
      </c>
      <c r="K2382" s="1" t="s">
        <v>16</v>
      </c>
      <c r="L2382" s="1" t="s">
        <v>16</v>
      </c>
      <c r="M2382" s="1" t="s">
        <v>16</v>
      </c>
      <c r="N2382" s="1" t="s">
        <v>16</v>
      </c>
      <c r="O2382" s="1">
        <v>71.2</v>
      </c>
      <c r="P2382" s="1">
        <v>1.0</v>
      </c>
    </row>
    <row r="2383">
      <c r="A2383" s="1" t="s">
        <v>29</v>
      </c>
      <c r="B2383" s="1" t="s">
        <v>3859</v>
      </c>
      <c r="C2383" s="2" t="s">
        <v>3726</v>
      </c>
      <c r="D2383" s="1" t="s">
        <v>19</v>
      </c>
      <c r="E2383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2383" s="1" t="s">
        <v>628</v>
      </c>
      <c r="G2383" s="1" t="s">
        <v>629</v>
      </c>
      <c r="H2383" s="1" t="s">
        <v>630</v>
      </c>
      <c r="I2383" s="1" t="s">
        <v>16</v>
      </c>
      <c r="J2383" s="1" t="s">
        <v>23</v>
      </c>
      <c r="K2383" s="1" t="s">
        <v>16</v>
      </c>
      <c r="L2383" s="1" t="s">
        <v>16</v>
      </c>
      <c r="M2383" s="1" t="s">
        <v>16</v>
      </c>
      <c r="N2383" s="1" t="s">
        <v>16</v>
      </c>
      <c r="O2383" s="1">
        <v>71.2</v>
      </c>
      <c r="P2383" s="1">
        <v>1.0</v>
      </c>
    </row>
    <row r="2384">
      <c r="A2384" s="1" t="s">
        <v>29</v>
      </c>
      <c r="B2384" s="1" t="s">
        <v>3860</v>
      </c>
      <c r="C2384" s="2" t="s">
        <v>3726</v>
      </c>
      <c r="D2384" s="1" t="s">
        <v>19</v>
      </c>
      <c r="E2384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2384" s="1" t="s">
        <v>508</v>
      </c>
      <c r="G2384" s="1" t="s">
        <v>509</v>
      </c>
      <c r="H2384" s="1" t="s">
        <v>510</v>
      </c>
      <c r="I2384" s="1" t="s">
        <v>16</v>
      </c>
      <c r="J2384" s="1" t="s">
        <v>23</v>
      </c>
      <c r="K2384" s="1" t="s">
        <v>16</v>
      </c>
      <c r="L2384" s="1" t="s">
        <v>16</v>
      </c>
      <c r="M2384" s="1" t="s">
        <v>16</v>
      </c>
      <c r="N2384" s="1" t="s">
        <v>16</v>
      </c>
      <c r="O2384" s="1">
        <v>63.2</v>
      </c>
      <c r="P2384" s="1">
        <v>1.0</v>
      </c>
    </row>
    <row r="2385">
      <c r="A2385" s="1" t="s">
        <v>29</v>
      </c>
      <c r="B2385" s="1" t="s">
        <v>3861</v>
      </c>
      <c r="C2385" s="2" t="s">
        <v>3726</v>
      </c>
      <c r="D2385" s="1" t="s">
        <v>19</v>
      </c>
      <c r="E2385" s="3" t="str">
        <f>HYPERLINK("https://fyndiq.se/produkt/f15b82570d4144d0/", "2-Pack Apple Watch 41mm – Härdat glas 9H – Super kvalitet 3D")</f>
        <v>2-Pack Apple Watch 41mm – Härdat glas 9H – Super kvalitet 3D</v>
      </c>
      <c r="F2385" s="1" t="s">
        <v>144</v>
      </c>
      <c r="G2385" s="1" t="s">
        <v>145</v>
      </c>
      <c r="H2385" s="1" t="s">
        <v>146</v>
      </c>
      <c r="I2385" s="1" t="s">
        <v>16</v>
      </c>
      <c r="J2385" s="1" t="s">
        <v>23</v>
      </c>
      <c r="K2385" s="1" t="s">
        <v>16</v>
      </c>
      <c r="L2385" s="1" t="s">
        <v>16</v>
      </c>
      <c r="M2385" s="1" t="s">
        <v>16</v>
      </c>
      <c r="N2385" s="1" t="s">
        <v>16</v>
      </c>
      <c r="O2385" s="1">
        <v>55.2</v>
      </c>
      <c r="P2385" s="1">
        <v>1.0</v>
      </c>
    </row>
    <row r="2386">
      <c r="A2386" s="1" t="s">
        <v>29</v>
      </c>
      <c r="B2386" s="1" t="s">
        <v>3862</v>
      </c>
      <c r="C2386" s="2" t="s">
        <v>3726</v>
      </c>
      <c r="D2386" s="1" t="s">
        <v>19</v>
      </c>
      <c r="E2386" s="3" t="str">
        <f>HYPERLINK("https://fyndiq.se/produkt/13e76851ca504320/", "2-Pack Samsung Galaxy S22 Ultra - Härdat glas 9H - Top kvalitet")</f>
        <v>2-Pack Samsung Galaxy S22 Ultra - Härdat glas 9H - Top kvalitet</v>
      </c>
      <c r="F2386" s="1" t="s">
        <v>140</v>
      </c>
      <c r="G2386" s="1" t="s">
        <v>141</v>
      </c>
      <c r="H2386" s="1" t="s">
        <v>142</v>
      </c>
      <c r="I2386" s="1" t="s">
        <v>16</v>
      </c>
      <c r="J2386" s="1" t="s">
        <v>23</v>
      </c>
      <c r="K2386" s="1" t="s">
        <v>16</v>
      </c>
      <c r="L2386" s="1" t="s">
        <v>16</v>
      </c>
      <c r="M2386" s="1" t="s">
        <v>16</v>
      </c>
      <c r="N2386" s="1" t="s">
        <v>16</v>
      </c>
      <c r="O2386" s="1">
        <v>63.2</v>
      </c>
      <c r="P2386" s="1">
        <v>1.0</v>
      </c>
    </row>
    <row r="2387">
      <c r="A2387" s="1" t="s">
        <v>29</v>
      </c>
      <c r="B2387" s="1" t="s">
        <v>3863</v>
      </c>
      <c r="C2387" s="2" t="s">
        <v>3726</v>
      </c>
      <c r="D2387" s="1" t="s">
        <v>19</v>
      </c>
      <c r="E238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387" s="1" t="s">
        <v>103</v>
      </c>
      <c r="G2387" s="1" t="s">
        <v>104</v>
      </c>
      <c r="H2387" s="1" t="s">
        <v>105</v>
      </c>
      <c r="I2387" s="1" t="s">
        <v>16</v>
      </c>
      <c r="J2387" s="1" t="s">
        <v>23</v>
      </c>
      <c r="K2387" s="1" t="s">
        <v>16</v>
      </c>
      <c r="L2387" s="1" t="s">
        <v>16</v>
      </c>
      <c r="M2387" s="1" t="s">
        <v>16</v>
      </c>
      <c r="N2387" s="1" t="s">
        <v>16</v>
      </c>
      <c r="O2387" s="1">
        <v>63.2</v>
      </c>
      <c r="P2387" s="1">
        <v>1.0</v>
      </c>
    </row>
    <row r="2388">
      <c r="A2388" s="1" t="s">
        <v>29</v>
      </c>
      <c r="B2388" s="1" t="s">
        <v>3864</v>
      </c>
      <c r="C2388" s="2" t="s">
        <v>3726</v>
      </c>
      <c r="D2388" s="1" t="s">
        <v>19</v>
      </c>
      <c r="E238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2388" s="1" t="s">
        <v>539</v>
      </c>
      <c r="G2388" s="1" t="s">
        <v>540</v>
      </c>
      <c r="H2388" s="1" t="s">
        <v>541</v>
      </c>
      <c r="I2388" s="1" t="s">
        <v>16</v>
      </c>
      <c r="J2388" s="1" t="s">
        <v>23</v>
      </c>
      <c r="K2388" s="1" t="s">
        <v>16</v>
      </c>
      <c r="L2388" s="1" t="s">
        <v>16</v>
      </c>
      <c r="M2388" s="1" t="s">
        <v>16</v>
      </c>
      <c r="N2388" s="1" t="s">
        <v>16</v>
      </c>
      <c r="O2388" s="1">
        <v>95.2</v>
      </c>
      <c r="P2388" s="1">
        <v>1.0</v>
      </c>
    </row>
    <row r="2389">
      <c r="A2389" s="1" t="s">
        <v>29</v>
      </c>
      <c r="B2389" s="1" t="s">
        <v>3865</v>
      </c>
      <c r="C2389" s="2" t="s">
        <v>3726</v>
      </c>
      <c r="D2389" s="1" t="s">
        <v>19</v>
      </c>
      <c r="E2389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389" s="1" t="s">
        <v>692</v>
      </c>
      <c r="G2389" s="1" t="s">
        <v>693</v>
      </c>
      <c r="H2389" s="1" t="s">
        <v>694</v>
      </c>
      <c r="I2389" s="1" t="s">
        <v>16</v>
      </c>
      <c r="J2389" s="1" t="s">
        <v>23</v>
      </c>
      <c r="K2389" s="1" t="s">
        <v>16</v>
      </c>
      <c r="L2389" s="1" t="s">
        <v>16</v>
      </c>
      <c r="M2389" s="1" t="s">
        <v>16</v>
      </c>
      <c r="N2389" s="1" t="s">
        <v>16</v>
      </c>
      <c r="O2389" s="1">
        <v>55.2</v>
      </c>
      <c r="P2389" s="1">
        <v>1.0</v>
      </c>
    </row>
    <row r="2390">
      <c r="A2390" s="1" t="s">
        <v>29</v>
      </c>
      <c r="B2390" s="1" t="s">
        <v>3866</v>
      </c>
      <c r="C2390" s="2" t="s">
        <v>3726</v>
      </c>
      <c r="D2390" s="1" t="s">
        <v>19</v>
      </c>
      <c r="E2390" s="3" t="str">
        <f>HYPERLINK("https://fyndiq.se/produkt/ffd808ba7c174af8/", "2-Pack Samsung S22 Skärmskydd &amp; 1-Pack linsskydd -Härdat Glas 9H")</f>
        <v>2-Pack Samsung S22 Skärmskydd &amp; 1-Pack linsskydd -Härdat Glas 9H</v>
      </c>
      <c r="F2390" s="1" t="s">
        <v>179</v>
      </c>
      <c r="G2390" s="1" t="s">
        <v>180</v>
      </c>
      <c r="H2390" s="1" t="s">
        <v>181</v>
      </c>
      <c r="I2390" s="1" t="s">
        <v>16</v>
      </c>
      <c r="J2390" s="1" t="s">
        <v>23</v>
      </c>
      <c r="K2390" s="1" t="s">
        <v>16</v>
      </c>
      <c r="L2390" s="1" t="s">
        <v>16</v>
      </c>
      <c r="M2390" s="1" t="s">
        <v>16</v>
      </c>
      <c r="N2390" s="1" t="s">
        <v>16</v>
      </c>
      <c r="O2390" s="1">
        <v>71.2</v>
      </c>
      <c r="P2390" s="1">
        <v>1.0</v>
      </c>
    </row>
    <row r="2391">
      <c r="A2391" s="1" t="s">
        <v>29</v>
      </c>
      <c r="B2391" s="1" t="s">
        <v>3867</v>
      </c>
      <c r="C2391" s="2" t="s">
        <v>3726</v>
      </c>
      <c r="D2391" s="1" t="s">
        <v>19</v>
      </c>
      <c r="E239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391" s="1" t="s">
        <v>26</v>
      </c>
      <c r="G2391" s="1" t="s">
        <v>27</v>
      </c>
      <c r="H2391" s="1" t="s">
        <v>28</v>
      </c>
      <c r="I2391" s="1" t="s">
        <v>16</v>
      </c>
      <c r="J2391" s="1" t="s">
        <v>23</v>
      </c>
      <c r="K2391" s="1" t="s">
        <v>16</v>
      </c>
      <c r="L2391" s="1" t="s">
        <v>16</v>
      </c>
      <c r="M2391" s="1" t="s">
        <v>16</v>
      </c>
      <c r="N2391" s="1" t="s">
        <v>16</v>
      </c>
      <c r="O2391" s="1">
        <v>71.2</v>
      </c>
      <c r="P2391" s="1">
        <v>1.0</v>
      </c>
    </row>
    <row r="2392">
      <c r="A2392" s="1" t="s">
        <v>29</v>
      </c>
      <c r="B2392" s="1" t="s">
        <v>3868</v>
      </c>
      <c r="C2392" s="2" t="s">
        <v>3726</v>
      </c>
      <c r="D2392" s="1" t="s">
        <v>19</v>
      </c>
      <c r="E2392" s="3" t="str">
        <f>HYPERLINK("https://fyndiq.se/produkt/39da1aee428a4f32/", "2-Pack ONEPLUS 12 Skärmskydd - Härdat Glas 9H - Super kvalitet 3D")</f>
        <v>2-Pack ONEPLUS 12 Skärmskydd - Härdat Glas 9H - Super kvalitet 3D</v>
      </c>
      <c r="F2392" s="1" t="s">
        <v>1029</v>
      </c>
      <c r="G2392" s="1" t="s">
        <v>1030</v>
      </c>
      <c r="H2392" s="1" t="s">
        <v>1031</v>
      </c>
      <c r="I2392" s="1" t="s">
        <v>16</v>
      </c>
      <c r="J2392" s="1" t="s">
        <v>23</v>
      </c>
      <c r="K2392" s="1" t="s">
        <v>16</v>
      </c>
      <c r="L2392" s="1" t="s">
        <v>16</v>
      </c>
      <c r="M2392" s="1" t="s">
        <v>16</v>
      </c>
      <c r="N2392" s="1" t="s">
        <v>16</v>
      </c>
      <c r="O2392" s="1">
        <v>71.2</v>
      </c>
      <c r="P2392" s="1">
        <v>1.0</v>
      </c>
    </row>
    <row r="2393">
      <c r="A2393" s="1" t="s">
        <v>29</v>
      </c>
      <c r="B2393" s="1" t="s">
        <v>3869</v>
      </c>
      <c r="C2393" s="2" t="s">
        <v>3726</v>
      </c>
      <c r="D2393" s="1" t="s">
        <v>19</v>
      </c>
      <c r="E239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393" s="1" t="s">
        <v>26</v>
      </c>
      <c r="G2393" s="1" t="s">
        <v>27</v>
      </c>
      <c r="H2393" s="1" t="s">
        <v>28</v>
      </c>
      <c r="I2393" s="1" t="s">
        <v>16</v>
      </c>
      <c r="J2393" s="1" t="s">
        <v>23</v>
      </c>
      <c r="K2393" s="1" t="s">
        <v>16</v>
      </c>
      <c r="L2393" s="1" t="s">
        <v>16</v>
      </c>
      <c r="M2393" s="1" t="s">
        <v>16</v>
      </c>
      <c r="N2393" s="1" t="s">
        <v>16</v>
      </c>
      <c r="O2393" s="1">
        <v>71.2</v>
      </c>
      <c r="P2393" s="1">
        <v>1.0</v>
      </c>
    </row>
    <row r="2394">
      <c r="A2394" s="1" t="s">
        <v>29</v>
      </c>
      <c r="B2394" s="1" t="s">
        <v>3870</v>
      </c>
      <c r="C2394" s="2" t="s">
        <v>3726</v>
      </c>
      <c r="D2394" s="1" t="s">
        <v>19</v>
      </c>
      <c r="E2394" s="3" t="str">
        <f>HYPERLINK("https://fyndiq.se/produkt/56c72c0ba5f749b5/", "2-Pack SAMSUNG S24 Skärmskydd - Härdat Glas 9H - Super kvalitet 3D")</f>
        <v>2-Pack SAMSUNG S24 Skärmskydd - Härdat Glas 9H - Super kvalitet 3D</v>
      </c>
      <c r="F2394" s="1" t="s">
        <v>263</v>
      </c>
      <c r="G2394" s="1" t="s">
        <v>264</v>
      </c>
      <c r="H2394" s="1" t="s">
        <v>265</v>
      </c>
      <c r="I2394" s="1" t="s">
        <v>16</v>
      </c>
      <c r="J2394" s="1" t="s">
        <v>23</v>
      </c>
      <c r="K2394" s="1" t="s">
        <v>16</v>
      </c>
      <c r="L2394" s="1" t="s">
        <v>16</v>
      </c>
      <c r="M2394" s="1" t="s">
        <v>16</v>
      </c>
      <c r="N2394" s="1" t="s">
        <v>16</v>
      </c>
      <c r="O2394" s="1">
        <v>71.2</v>
      </c>
      <c r="P2394" s="1">
        <v>1.0</v>
      </c>
    </row>
    <row r="2395">
      <c r="A2395" s="1" t="s">
        <v>29</v>
      </c>
      <c r="B2395" s="1" t="s">
        <v>3871</v>
      </c>
      <c r="C2395" s="2" t="s">
        <v>3726</v>
      </c>
      <c r="D2395" s="1" t="s">
        <v>19</v>
      </c>
      <c r="E2395" s="3" t="str">
        <f>HYPERLINK("https://fyndiq.se/produkt/5bbb6f7ec07d45f9/", "2-Pack Samsung XCOVER 5 Skärmskydd - Härdat Glas 9H - Super kvalitet 3D")</f>
        <v>2-Pack Samsung XCOVER 5 Skärmskydd - Härdat Glas 9H - Super kvalitet 3D</v>
      </c>
      <c r="F2395" s="1" t="s">
        <v>1039</v>
      </c>
      <c r="G2395" s="1" t="s">
        <v>1040</v>
      </c>
      <c r="H2395" s="1" t="s">
        <v>1041</v>
      </c>
      <c r="I2395" s="1" t="s">
        <v>16</v>
      </c>
      <c r="J2395" s="1" t="s">
        <v>23</v>
      </c>
      <c r="K2395" s="1" t="s">
        <v>16</v>
      </c>
      <c r="L2395" s="1" t="s">
        <v>16</v>
      </c>
      <c r="M2395" s="1" t="s">
        <v>16</v>
      </c>
      <c r="N2395" s="1" t="s">
        <v>16</v>
      </c>
      <c r="O2395" s="1">
        <v>63.2</v>
      </c>
      <c r="P2395" s="1">
        <v>1.0</v>
      </c>
    </row>
    <row r="2396">
      <c r="A2396" s="1" t="s">
        <v>29</v>
      </c>
      <c r="B2396" s="1" t="s">
        <v>3872</v>
      </c>
      <c r="C2396" s="2" t="s">
        <v>3726</v>
      </c>
      <c r="D2396" s="1" t="s">
        <v>19</v>
      </c>
      <c r="E2396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396" s="1" t="s">
        <v>163</v>
      </c>
      <c r="G2396" s="1" t="s">
        <v>164</v>
      </c>
      <c r="H2396" s="1" t="s">
        <v>165</v>
      </c>
      <c r="I2396" s="1" t="s">
        <v>16</v>
      </c>
      <c r="J2396" s="1" t="s">
        <v>23</v>
      </c>
      <c r="K2396" s="1" t="s">
        <v>16</v>
      </c>
      <c r="L2396" s="1" t="s">
        <v>16</v>
      </c>
      <c r="M2396" s="1" t="s">
        <v>16</v>
      </c>
      <c r="N2396" s="1" t="s">
        <v>16</v>
      </c>
      <c r="O2396" s="1">
        <v>63.2</v>
      </c>
      <c r="P2396" s="1">
        <v>1.0</v>
      </c>
    </row>
    <row r="2397">
      <c r="A2397" s="1" t="s">
        <v>29</v>
      </c>
      <c r="B2397" s="1" t="s">
        <v>3873</v>
      </c>
      <c r="C2397" s="2" t="s">
        <v>3726</v>
      </c>
      <c r="D2397" s="1" t="s">
        <v>19</v>
      </c>
      <c r="E23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397" s="1" t="s">
        <v>26</v>
      </c>
      <c r="G2397" s="1" t="s">
        <v>27</v>
      </c>
      <c r="H2397" s="1" t="s">
        <v>28</v>
      </c>
      <c r="I2397" s="1" t="s">
        <v>16</v>
      </c>
      <c r="J2397" s="1" t="s">
        <v>23</v>
      </c>
      <c r="K2397" s="1" t="s">
        <v>16</v>
      </c>
      <c r="L2397" s="1" t="s">
        <v>16</v>
      </c>
      <c r="M2397" s="1" t="s">
        <v>16</v>
      </c>
      <c r="N2397" s="1" t="s">
        <v>16</v>
      </c>
      <c r="O2397" s="1">
        <v>71.2</v>
      </c>
      <c r="P2397" s="1">
        <v>1.0</v>
      </c>
    </row>
    <row r="2398">
      <c r="A2398" s="1" t="s">
        <v>29</v>
      </c>
      <c r="B2398" s="1" t="s">
        <v>3874</v>
      </c>
      <c r="C2398" s="2" t="s">
        <v>3726</v>
      </c>
      <c r="D2398" s="1" t="s">
        <v>19</v>
      </c>
      <c r="E2398" s="3" t="str">
        <f>HYPERLINK("https://fyndiq.se/produkt/e19fcc2ab2124f8a/", "2-Pack Iphone 13 Pro - 9H Härdat Glass - Top Kvalitet  3D")</f>
        <v>2-Pack Iphone 13 Pro - 9H Härdat Glass - Top Kvalitet  3D</v>
      </c>
      <c r="F2398" s="1" t="s">
        <v>555</v>
      </c>
      <c r="G2398" s="1" t="s">
        <v>556</v>
      </c>
      <c r="H2398" s="1" t="s">
        <v>557</v>
      </c>
      <c r="I2398" s="1" t="s">
        <v>16</v>
      </c>
      <c r="J2398" s="1" t="s">
        <v>23</v>
      </c>
      <c r="K2398" s="1" t="s">
        <v>16</v>
      </c>
      <c r="L2398" s="1" t="s">
        <v>16</v>
      </c>
      <c r="M2398" s="1" t="s">
        <v>16</v>
      </c>
      <c r="N2398" s="1" t="s">
        <v>16</v>
      </c>
      <c r="O2398" s="1">
        <v>55.2</v>
      </c>
      <c r="P2398" s="1">
        <v>1.0</v>
      </c>
    </row>
    <row r="2399">
      <c r="A2399" s="1" t="s">
        <v>29</v>
      </c>
      <c r="B2399" s="1" t="s">
        <v>3875</v>
      </c>
      <c r="C2399" s="2" t="s">
        <v>3726</v>
      </c>
      <c r="D2399" s="1" t="s">
        <v>19</v>
      </c>
      <c r="E2399" s="3" t="str">
        <f>HYPERLINK("https://fyndiq.se/produkt/5d384cc8795744b0/", "2-Pack Samsung A55 Skärmskydd i Härdat Glas")</f>
        <v>2-Pack Samsung A55 Skärmskydd i Härdat Glas</v>
      </c>
      <c r="F2399" s="1" t="s">
        <v>191</v>
      </c>
      <c r="G2399" s="1" t="s">
        <v>192</v>
      </c>
      <c r="H2399" s="1" t="s">
        <v>193</v>
      </c>
      <c r="I2399" s="1" t="s">
        <v>16</v>
      </c>
      <c r="J2399" s="1" t="s">
        <v>23</v>
      </c>
      <c r="K2399" s="1" t="s">
        <v>16</v>
      </c>
      <c r="L2399" s="1" t="s">
        <v>16</v>
      </c>
      <c r="M2399" s="1" t="s">
        <v>16</v>
      </c>
      <c r="N2399" s="1" t="s">
        <v>16</v>
      </c>
      <c r="O2399" s="1">
        <v>63.2</v>
      </c>
      <c r="P2399" s="1">
        <v>1.0</v>
      </c>
    </row>
    <row r="2400">
      <c r="A2400" s="1" t="s">
        <v>29</v>
      </c>
      <c r="B2400" s="1" t="s">
        <v>3876</v>
      </c>
      <c r="C2400" s="2" t="s">
        <v>3726</v>
      </c>
      <c r="D2400" s="1" t="s">
        <v>19</v>
      </c>
      <c r="E2400" s="3" t="str">
        <f>HYPERLINK("https://fyndiq.se/produkt/2030c5450cfb4338/", "2 Pack Huawei P30 Pro - Härdat glas 9H – 3D Super kvalitet")</f>
        <v>2 Pack Huawei P30 Pro - Härdat glas 9H – 3D Super kvalitet</v>
      </c>
      <c r="F2400" s="1" t="s">
        <v>1091</v>
      </c>
      <c r="G2400" s="1" t="s">
        <v>1092</v>
      </c>
      <c r="H2400" s="1" t="s">
        <v>1093</v>
      </c>
      <c r="I2400" s="1" t="s">
        <v>16</v>
      </c>
      <c r="J2400" s="1" t="s">
        <v>23</v>
      </c>
      <c r="K2400" s="1" t="s">
        <v>16</v>
      </c>
      <c r="L2400" s="1" t="s">
        <v>16</v>
      </c>
      <c r="M2400" s="1" t="s">
        <v>16</v>
      </c>
      <c r="N2400" s="1" t="s">
        <v>16</v>
      </c>
      <c r="O2400" s="1">
        <v>71.2</v>
      </c>
      <c r="P2400" s="1">
        <v>1.0</v>
      </c>
    </row>
    <row r="2401">
      <c r="A2401" s="1" t="s">
        <v>29</v>
      </c>
      <c r="B2401" s="1" t="s">
        <v>3877</v>
      </c>
      <c r="C2401" s="2" t="s">
        <v>3726</v>
      </c>
      <c r="D2401" s="1" t="s">
        <v>19</v>
      </c>
      <c r="E2401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2401" s="1" t="s">
        <v>2035</v>
      </c>
      <c r="G2401" s="1" t="s">
        <v>2036</v>
      </c>
      <c r="H2401" s="1" t="s">
        <v>2037</v>
      </c>
      <c r="I2401" s="1" t="s">
        <v>16</v>
      </c>
      <c r="J2401" s="1" t="s">
        <v>23</v>
      </c>
      <c r="K2401" s="1" t="s">
        <v>16</v>
      </c>
      <c r="L2401" s="1" t="s">
        <v>16</v>
      </c>
      <c r="M2401" s="1" t="s">
        <v>16</v>
      </c>
      <c r="N2401" s="1" t="s">
        <v>16</v>
      </c>
      <c r="O2401" s="1">
        <v>63.2</v>
      </c>
      <c r="P2401" s="1">
        <v>1.0</v>
      </c>
    </row>
    <row r="2402">
      <c r="A2402" s="1" t="s">
        <v>29</v>
      </c>
      <c r="B2402" s="1" t="s">
        <v>3878</v>
      </c>
      <c r="C2402" s="2" t="s">
        <v>3726</v>
      </c>
      <c r="D2402" s="1" t="s">
        <v>19</v>
      </c>
      <c r="E240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402" s="1" t="s">
        <v>2144</v>
      </c>
      <c r="G2402" s="1" t="s">
        <v>2145</v>
      </c>
      <c r="H2402" s="1" t="s">
        <v>2146</v>
      </c>
      <c r="I2402" s="1" t="s">
        <v>16</v>
      </c>
      <c r="J2402" s="1" t="s">
        <v>23</v>
      </c>
      <c r="K2402" s="1" t="s">
        <v>16</v>
      </c>
      <c r="L2402" s="1" t="s">
        <v>16</v>
      </c>
      <c r="M2402" s="1" t="s">
        <v>16</v>
      </c>
      <c r="N2402" s="1" t="s">
        <v>16</v>
      </c>
      <c r="O2402" s="1">
        <v>63.2</v>
      </c>
      <c r="P2402" s="1">
        <v>1.0</v>
      </c>
    </row>
    <row r="2403">
      <c r="A2403" s="1" t="s">
        <v>29</v>
      </c>
      <c r="B2403" s="1" t="s">
        <v>3879</v>
      </c>
      <c r="C2403" s="2" t="s">
        <v>3726</v>
      </c>
      <c r="D2403" s="1" t="s">
        <v>19</v>
      </c>
      <c r="E2403" s="3" t="str">
        <f>HYPERLINK("https://fyndiq.se/produkt/ef10e4ba492c46df/", "2-Pack Samsung S23 FE 5G - 9H Härdat Glass - Super Kvalitet 3D")</f>
        <v>2-Pack Samsung S23 FE 5G - 9H Härdat Glass - Super Kvalitet 3D</v>
      </c>
      <c r="F2403" s="1" t="s">
        <v>2521</v>
      </c>
      <c r="G2403" s="1" t="s">
        <v>2522</v>
      </c>
      <c r="H2403" s="1" t="s">
        <v>2523</v>
      </c>
      <c r="I2403" s="1" t="s">
        <v>16</v>
      </c>
      <c r="J2403" s="1" t="s">
        <v>23</v>
      </c>
      <c r="K2403" s="1" t="s">
        <v>16</v>
      </c>
      <c r="L2403" s="1" t="s">
        <v>16</v>
      </c>
      <c r="M2403" s="1" t="s">
        <v>16</v>
      </c>
      <c r="N2403" s="1" t="s">
        <v>16</v>
      </c>
      <c r="O2403" s="1">
        <v>63.2</v>
      </c>
      <c r="P2403" s="1">
        <v>1.0</v>
      </c>
    </row>
    <row r="2404">
      <c r="A2404" s="1" t="s">
        <v>29</v>
      </c>
      <c r="B2404" s="1" t="s">
        <v>3880</v>
      </c>
      <c r="C2404" s="2" t="s">
        <v>3726</v>
      </c>
      <c r="D2404" s="1" t="s">
        <v>19</v>
      </c>
      <c r="E2404" s="3" t="str">
        <f>HYPERLINK("https://fyndiq.se/produkt/abcb18d2b1094266/", "2 Pack Samsung S21 5G - Härdat Glas 9H - Super Kvalitet 3D")</f>
        <v>2 Pack Samsung S21 5G - Härdat Glas 9H - Super Kvalitet 3D</v>
      </c>
      <c r="F2404" s="1" t="s">
        <v>2719</v>
      </c>
      <c r="G2404" s="1" t="s">
        <v>2720</v>
      </c>
      <c r="H2404" s="1" t="s">
        <v>2721</v>
      </c>
      <c r="I2404" s="1" t="s">
        <v>16</v>
      </c>
      <c r="J2404" s="1" t="s">
        <v>23</v>
      </c>
      <c r="K2404" s="1" t="s">
        <v>16</v>
      </c>
      <c r="L2404" s="1" t="s">
        <v>16</v>
      </c>
      <c r="M2404" s="1" t="s">
        <v>16</v>
      </c>
      <c r="N2404" s="1" t="s">
        <v>16</v>
      </c>
      <c r="O2404" s="1">
        <v>63.2</v>
      </c>
      <c r="P2404" s="1">
        <v>1.0</v>
      </c>
    </row>
    <row r="2405">
      <c r="A2405" s="1" t="s">
        <v>29</v>
      </c>
      <c r="B2405" s="1" t="s">
        <v>3881</v>
      </c>
      <c r="C2405" s="2" t="s">
        <v>3726</v>
      </c>
      <c r="D2405" s="1" t="s">
        <v>19</v>
      </c>
      <c r="E2405" s="3" t="str">
        <f>HYPERLINK("https://fyndiq.se/produkt/860b7dade19d4d2f/", "2-Pack XIAOMI REDMI A3 Skärmskydd - Härdat Glas 9H - Super kvalitet 3D")</f>
        <v>2-Pack XIAOMI REDMI A3 Skärmskydd - Härdat Glas 9H - Super kvalitet 3D</v>
      </c>
      <c r="F2405" s="1" t="s">
        <v>200</v>
      </c>
      <c r="G2405" s="1" t="s">
        <v>201</v>
      </c>
      <c r="H2405" s="1" t="s">
        <v>202</v>
      </c>
      <c r="I2405" s="1" t="s">
        <v>16</v>
      </c>
      <c r="J2405" s="1" t="s">
        <v>23</v>
      </c>
      <c r="K2405" s="1" t="s">
        <v>16</v>
      </c>
      <c r="L2405" s="1" t="s">
        <v>16</v>
      </c>
      <c r="M2405" s="1" t="s">
        <v>16</v>
      </c>
      <c r="N2405" s="1" t="s">
        <v>16</v>
      </c>
      <c r="O2405" s="1">
        <v>63.2</v>
      </c>
      <c r="P2405" s="1">
        <v>1.0</v>
      </c>
    </row>
    <row r="2406">
      <c r="A2406" s="1" t="s">
        <v>29</v>
      </c>
      <c r="B2406" s="1" t="s">
        <v>3882</v>
      </c>
      <c r="C2406" s="2" t="s">
        <v>3726</v>
      </c>
      <c r="D2406" s="1" t="s">
        <v>19</v>
      </c>
      <c r="E2406" s="3" t="str">
        <f>HYPERLINK("https://fyndiq.se/produkt/62cff579146b4e25/", "2 Pack Samsung Galaxy A32 5G - Härdat glas 9H - Super kvalitet")</f>
        <v>2 Pack Samsung Galaxy A32 5G - Härdat glas 9H - Super kvalitet</v>
      </c>
      <c r="F2406" s="1" t="s">
        <v>2081</v>
      </c>
      <c r="G2406" s="1" t="s">
        <v>2082</v>
      </c>
      <c r="H2406" s="1" t="s">
        <v>2083</v>
      </c>
      <c r="I2406" s="1" t="s">
        <v>16</v>
      </c>
      <c r="J2406" s="1" t="s">
        <v>23</v>
      </c>
      <c r="K2406" s="1" t="s">
        <v>16</v>
      </c>
      <c r="L2406" s="1" t="s">
        <v>16</v>
      </c>
      <c r="M2406" s="1" t="s">
        <v>16</v>
      </c>
      <c r="N2406" s="1" t="s">
        <v>16</v>
      </c>
      <c r="O2406" s="1">
        <v>63.2</v>
      </c>
      <c r="P2406" s="1">
        <v>1.0</v>
      </c>
    </row>
    <row r="2407">
      <c r="A2407" s="1" t="s">
        <v>29</v>
      </c>
      <c r="B2407" s="1" t="s">
        <v>3883</v>
      </c>
      <c r="C2407" s="2" t="s">
        <v>3726</v>
      </c>
      <c r="D2407" s="1" t="s">
        <v>19</v>
      </c>
      <c r="E2407" s="3" t="str">
        <f>HYPERLINK("https://fyndiq.se/produkt/03a480989c2048fb/", "2 Pack Samsung Galaxy S8 Plus - Härdat glas 9H–Super kvalitet 3D")</f>
        <v>2 Pack Samsung Galaxy S8 Plus - Härdat glas 9H–Super kvalitet 3D</v>
      </c>
      <c r="F2407" s="1" t="s">
        <v>991</v>
      </c>
      <c r="G2407" s="1" t="s">
        <v>992</v>
      </c>
      <c r="H2407" s="1" t="s">
        <v>993</v>
      </c>
      <c r="I2407" s="1" t="s">
        <v>16</v>
      </c>
      <c r="J2407" s="1" t="s">
        <v>23</v>
      </c>
      <c r="K2407" s="1" t="s">
        <v>16</v>
      </c>
      <c r="L2407" s="1" t="s">
        <v>16</v>
      </c>
      <c r="M2407" s="1" t="s">
        <v>16</v>
      </c>
      <c r="N2407" s="1" t="s">
        <v>16</v>
      </c>
      <c r="O2407" s="1">
        <v>63.2</v>
      </c>
      <c r="P2407" s="1">
        <v>1.0</v>
      </c>
    </row>
    <row r="2408">
      <c r="A2408" s="1" t="s">
        <v>29</v>
      </c>
      <c r="B2408" s="1" t="s">
        <v>3884</v>
      </c>
      <c r="C2408" s="2" t="s">
        <v>3726</v>
      </c>
      <c r="D2408" s="1" t="s">
        <v>19</v>
      </c>
      <c r="E2408" s="3" t="str">
        <f>HYPERLINK("https://fyndiq.se/produkt/5d384cc8795744b0/", "2-Pack Samsung A55 Skärmskydd i Härdat Glas")</f>
        <v>2-Pack Samsung A55 Skärmskydd i Härdat Glas</v>
      </c>
      <c r="F2408" s="1" t="s">
        <v>191</v>
      </c>
      <c r="G2408" s="1" t="s">
        <v>192</v>
      </c>
      <c r="H2408" s="1" t="s">
        <v>193</v>
      </c>
      <c r="I2408" s="1" t="s">
        <v>16</v>
      </c>
      <c r="J2408" s="1" t="s">
        <v>23</v>
      </c>
      <c r="K2408" s="1" t="s">
        <v>16</v>
      </c>
      <c r="L2408" s="1" t="s">
        <v>16</v>
      </c>
      <c r="M2408" s="1" t="s">
        <v>16</v>
      </c>
      <c r="N2408" s="1" t="s">
        <v>16</v>
      </c>
      <c r="O2408" s="1">
        <v>63.2</v>
      </c>
      <c r="P2408" s="1">
        <v>1.0</v>
      </c>
    </row>
    <row r="2409">
      <c r="A2409" s="1" t="s">
        <v>29</v>
      </c>
      <c r="B2409" s="1" t="s">
        <v>3885</v>
      </c>
      <c r="C2409" s="2" t="s">
        <v>3886</v>
      </c>
      <c r="D2409" s="1" t="s">
        <v>19</v>
      </c>
      <c r="E2409" s="3" t="str">
        <f>HYPERLINK("https://fyndiq.se/produkt/e0b5cbce33334680/", "2 Pack Sony Xperia 10 IV - Härdat glas 9H -Super Kvalitet 3D")</f>
        <v>2 Pack Sony Xperia 10 IV - Härdat glas 9H -Super Kvalitet 3D</v>
      </c>
      <c r="F2409" s="1" t="s">
        <v>250</v>
      </c>
      <c r="G2409" s="1" t="s">
        <v>251</v>
      </c>
      <c r="H2409" s="1" t="s">
        <v>252</v>
      </c>
      <c r="I2409" s="1" t="s">
        <v>1311</v>
      </c>
      <c r="J2409" s="1" t="s">
        <v>9</v>
      </c>
      <c r="K2409" s="2" t="s">
        <v>3256</v>
      </c>
      <c r="L2409" s="1" t="s">
        <v>2528</v>
      </c>
      <c r="M2409" s="1" t="s">
        <v>16</v>
      </c>
      <c r="N2409" s="1" t="s">
        <v>16</v>
      </c>
      <c r="O2409" s="1">
        <v>71.2</v>
      </c>
      <c r="P2409" s="1">
        <v>1.0</v>
      </c>
    </row>
    <row r="2410">
      <c r="A2410" s="1" t="s">
        <v>29</v>
      </c>
      <c r="B2410" s="1" t="s">
        <v>3887</v>
      </c>
      <c r="C2410" s="2" t="s">
        <v>3886</v>
      </c>
      <c r="D2410" s="1" t="s">
        <v>19</v>
      </c>
      <c r="E2410" s="3" t="str">
        <f>HYPERLINK("https://fyndiq.se/produkt/5d384cc8795744b0/", "2-Pack Samsung A55 Skärmskydd i Härdat Glas")</f>
        <v>2-Pack Samsung A55 Skärmskydd i Härdat Glas</v>
      </c>
      <c r="F2410" s="1" t="s">
        <v>191</v>
      </c>
      <c r="G2410" s="1" t="s">
        <v>192</v>
      </c>
      <c r="H2410" s="1" t="s">
        <v>193</v>
      </c>
      <c r="I2410" s="1" t="s">
        <v>16</v>
      </c>
      <c r="J2410" s="1" t="s">
        <v>23</v>
      </c>
      <c r="K2410" s="1" t="s">
        <v>16</v>
      </c>
      <c r="L2410" s="1" t="s">
        <v>16</v>
      </c>
      <c r="M2410" s="1" t="s">
        <v>16</v>
      </c>
      <c r="N2410" s="1" t="s">
        <v>16</v>
      </c>
      <c r="O2410" s="1">
        <v>63.2</v>
      </c>
      <c r="P2410" s="1">
        <v>1.0</v>
      </c>
    </row>
    <row r="2411">
      <c r="A2411" s="1" t="s">
        <v>29</v>
      </c>
      <c r="B2411" s="1" t="s">
        <v>3888</v>
      </c>
      <c r="C2411" s="2" t="s">
        <v>3886</v>
      </c>
      <c r="D2411" s="1" t="s">
        <v>19</v>
      </c>
      <c r="E2411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2411" s="1" t="s">
        <v>504</v>
      </c>
      <c r="G2411" s="1" t="s">
        <v>505</v>
      </c>
      <c r="H2411" s="1" t="s">
        <v>506</v>
      </c>
      <c r="I2411" s="1" t="s">
        <v>16</v>
      </c>
      <c r="J2411" s="1" t="s">
        <v>23</v>
      </c>
      <c r="K2411" s="1" t="s">
        <v>16</v>
      </c>
      <c r="L2411" s="1" t="s">
        <v>16</v>
      </c>
      <c r="M2411" s="1" t="s">
        <v>16</v>
      </c>
      <c r="N2411" s="1" t="s">
        <v>16</v>
      </c>
      <c r="O2411" s="1">
        <v>63.2</v>
      </c>
      <c r="P2411" s="1">
        <v>1.0</v>
      </c>
    </row>
    <row r="2412">
      <c r="A2412" s="1" t="s">
        <v>29</v>
      </c>
      <c r="B2412" s="1" t="s">
        <v>3889</v>
      </c>
      <c r="C2412" s="2" t="s">
        <v>3886</v>
      </c>
      <c r="D2412" s="1" t="s">
        <v>19</v>
      </c>
      <c r="E2412" s="3" t="str">
        <f>HYPERLINK("https://fyndiq.se/produkt/0a890dd972c4463d/", "2-Pack Samsung Galaxy A52s 5G - Härdat glas 9H - Super kvalitet")</f>
        <v>2-Pack Samsung Galaxy A52s 5G - Härdat glas 9H - Super kvalitet</v>
      </c>
      <c r="F2412" s="1" t="s">
        <v>442</v>
      </c>
      <c r="G2412" s="1" t="s">
        <v>443</v>
      </c>
      <c r="H2412" s="1" t="s">
        <v>444</v>
      </c>
      <c r="I2412" s="1" t="s">
        <v>16</v>
      </c>
      <c r="J2412" s="1" t="s">
        <v>23</v>
      </c>
      <c r="K2412" s="1" t="s">
        <v>16</v>
      </c>
      <c r="L2412" s="1" t="s">
        <v>16</v>
      </c>
      <c r="M2412" s="1" t="s">
        <v>16</v>
      </c>
      <c r="N2412" s="1" t="s">
        <v>16</v>
      </c>
      <c r="O2412" s="1">
        <v>63.2</v>
      </c>
      <c r="P2412" s="1">
        <v>1.0</v>
      </c>
    </row>
    <row r="2413">
      <c r="A2413" s="1" t="s">
        <v>29</v>
      </c>
      <c r="B2413" s="1" t="s">
        <v>3890</v>
      </c>
      <c r="C2413" s="2" t="s">
        <v>3886</v>
      </c>
      <c r="D2413" s="1" t="s">
        <v>19</v>
      </c>
      <c r="E2413" s="3" t="str">
        <f>HYPERLINK("https://fyndiq.se/produkt/a00b62acc6644fd2/", "2-Pack Samsung Galaxy S10 - Härdat glas 9H – Super kvalitet 3D")</f>
        <v>2-Pack Samsung Galaxy S10 - Härdat glas 9H – Super kvalitet 3D</v>
      </c>
      <c r="F2413" s="1" t="s">
        <v>1291</v>
      </c>
      <c r="G2413" s="1" t="s">
        <v>1292</v>
      </c>
      <c r="H2413" s="1" t="s">
        <v>1293</v>
      </c>
      <c r="I2413" s="1" t="s">
        <v>16</v>
      </c>
      <c r="J2413" s="1" t="s">
        <v>23</v>
      </c>
      <c r="K2413" s="1" t="s">
        <v>16</v>
      </c>
      <c r="L2413" s="1" t="s">
        <v>16</v>
      </c>
      <c r="M2413" s="1" t="s">
        <v>16</v>
      </c>
      <c r="N2413" s="1" t="s">
        <v>16</v>
      </c>
      <c r="O2413" s="1">
        <v>63.2</v>
      </c>
      <c r="P2413" s="1">
        <v>1.0</v>
      </c>
    </row>
    <row r="2414">
      <c r="A2414" s="1" t="s">
        <v>29</v>
      </c>
      <c r="B2414" s="1" t="s">
        <v>3891</v>
      </c>
      <c r="C2414" s="2" t="s">
        <v>3886</v>
      </c>
      <c r="D2414" s="1" t="s">
        <v>19</v>
      </c>
      <c r="E2414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2414" s="1" t="s">
        <v>485</v>
      </c>
      <c r="G2414" s="1" t="s">
        <v>486</v>
      </c>
      <c r="H2414" s="1" t="s">
        <v>487</v>
      </c>
      <c r="I2414" s="1" t="s">
        <v>16</v>
      </c>
      <c r="J2414" s="1" t="s">
        <v>23</v>
      </c>
      <c r="K2414" s="1" t="s">
        <v>16</v>
      </c>
      <c r="L2414" s="1" t="s">
        <v>16</v>
      </c>
      <c r="M2414" s="1" t="s">
        <v>16</v>
      </c>
      <c r="N2414" s="1" t="s">
        <v>16</v>
      </c>
      <c r="O2414" s="1">
        <v>135.2</v>
      </c>
      <c r="P2414" s="1">
        <v>1.0</v>
      </c>
    </row>
    <row r="2415">
      <c r="A2415" s="1" t="s">
        <v>29</v>
      </c>
      <c r="B2415" s="1" t="s">
        <v>3892</v>
      </c>
      <c r="C2415" s="2" t="s">
        <v>3886</v>
      </c>
      <c r="D2415" s="1" t="s">
        <v>19</v>
      </c>
      <c r="E241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415" s="1" t="s">
        <v>785</v>
      </c>
      <c r="G2415" s="1" t="s">
        <v>786</v>
      </c>
      <c r="H2415" s="1" t="s">
        <v>787</v>
      </c>
      <c r="I2415" s="1" t="s">
        <v>16</v>
      </c>
      <c r="J2415" s="1" t="s">
        <v>23</v>
      </c>
      <c r="K2415" s="1" t="s">
        <v>16</v>
      </c>
      <c r="L2415" s="1" t="s">
        <v>16</v>
      </c>
      <c r="M2415" s="1" t="s">
        <v>16</v>
      </c>
      <c r="N2415" s="1" t="s">
        <v>16</v>
      </c>
      <c r="O2415" s="1">
        <v>63.2</v>
      </c>
      <c r="P2415" s="1">
        <v>1.0</v>
      </c>
    </row>
    <row r="2416">
      <c r="A2416" s="1" t="s">
        <v>29</v>
      </c>
      <c r="B2416" s="1" t="s">
        <v>3893</v>
      </c>
      <c r="C2416" s="2" t="s">
        <v>3886</v>
      </c>
      <c r="D2416" s="1" t="s">
        <v>19</v>
      </c>
      <c r="E2416" s="3" t="str">
        <f>HYPERLINK("https://fyndiq.se/produkt/9e488e35f28b4b0b/", "2-Pack GOOGLE PIXEL 6A Skärmskydd - Härdat Glas 9H - Super kvalitet 3D")</f>
        <v>2-Pack GOOGLE PIXEL 6A Skärmskydd - Härdat Glas 9H - Super kvalitet 3D</v>
      </c>
      <c r="F2416" s="1" t="s">
        <v>196</v>
      </c>
      <c r="G2416" s="1" t="s">
        <v>197</v>
      </c>
      <c r="H2416" s="1" t="s">
        <v>198</v>
      </c>
      <c r="I2416" s="1" t="s">
        <v>16</v>
      </c>
      <c r="J2416" s="1" t="s">
        <v>23</v>
      </c>
      <c r="K2416" s="1" t="s">
        <v>16</v>
      </c>
      <c r="L2416" s="1" t="s">
        <v>16</v>
      </c>
      <c r="M2416" s="1" t="s">
        <v>16</v>
      </c>
      <c r="N2416" s="1" t="s">
        <v>16</v>
      </c>
      <c r="O2416" s="1">
        <v>63.2</v>
      </c>
      <c r="P2416" s="1">
        <v>1.0</v>
      </c>
    </row>
    <row r="2417">
      <c r="A2417" s="1" t="s">
        <v>29</v>
      </c>
      <c r="B2417" s="1" t="s">
        <v>3894</v>
      </c>
      <c r="C2417" s="2" t="s">
        <v>3886</v>
      </c>
      <c r="D2417" s="1" t="s">
        <v>19</v>
      </c>
      <c r="E2417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2417" s="1" t="s">
        <v>3794</v>
      </c>
      <c r="G2417" s="1" t="s">
        <v>3795</v>
      </c>
      <c r="H2417" s="1" t="s">
        <v>3796</v>
      </c>
      <c r="I2417" s="1" t="s">
        <v>16</v>
      </c>
      <c r="J2417" s="1" t="s">
        <v>23</v>
      </c>
      <c r="K2417" s="1" t="s">
        <v>16</v>
      </c>
      <c r="L2417" s="1" t="s">
        <v>16</v>
      </c>
      <c r="M2417" s="1" t="s">
        <v>16</v>
      </c>
      <c r="N2417" s="1" t="s">
        <v>16</v>
      </c>
      <c r="O2417" s="1">
        <v>135.2</v>
      </c>
      <c r="P2417" s="1">
        <v>1.0</v>
      </c>
    </row>
    <row r="2418">
      <c r="A2418" s="1" t="s">
        <v>29</v>
      </c>
      <c r="B2418" s="1" t="s">
        <v>3895</v>
      </c>
      <c r="C2418" s="2" t="s">
        <v>3886</v>
      </c>
      <c r="D2418" s="1" t="s">
        <v>19</v>
      </c>
      <c r="E2418" s="3" t="str">
        <f>HYPERLINK("https://fyndiq.se/produkt/c8cebab9948b43c1/", "2-Pack Apple Watch 40mm – Härdat glas 9H – Super kvalitet 3D")</f>
        <v>2-Pack Apple Watch 40mm – Härdat glas 9H – Super kvalitet 3D</v>
      </c>
      <c r="F2418" s="1" t="s">
        <v>357</v>
      </c>
      <c r="G2418" s="1" t="s">
        <v>358</v>
      </c>
      <c r="H2418" s="1" t="s">
        <v>359</v>
      </c>
      <c r="I2418" s="1" t="s">
        <v>16</v>
      </c>
      <c r="J2418" s="1" t="s">
        <v>23</v>
      </c>
      <c r="K2418" s="1" t="s">
        <v>16</v>
      </c>
      <c r="L2418" s="1" t="s">
        <v>16</v>
      </c>
      <c r="M2418" s="1" t="s">
        <v>16</v>
      </c>
      <c r="N2418" s="1" t="s">
        <v>16</v>
      </c>
      <c r="O2418" s="1">
        <v>55.2</v>
      </c>
      <c r="P2418" s="1">
        <v>1.0</v>
      </c>
    </row>
    <row r="2419">
      <c r="A2419" s="1" t="s">
        <v>29</v>
      </c>
      <c r="B2419" s="1" t="s">
        <v>3896</v>
      </c>
      <c r="C2419" s="2" t="s">
        <v>3886</v>
      </c>
      <c r="D2419" s="1" t="s">
        <v>19</v>
      </c>
      <c r="E2419" s="3" t="str">
        <f>HYPERLINK("https://fyndiq.se/produkt/bc024a13b1494eae/", "2-Pack Samsung A35 Skärmskydd i Härdat Glas")</f>
        <v>2-Pack Samsung A35 Skärmskydd i Härdat Glas</v>
      </c>
      <c r="F2419" s="1" t="s">
        <v>1267</v>
      </c>
      <c r="G2419" s="1" t="s">
        <v>1268</v>
      </c>
      <c r="H2419" s="1" t="s">
        <v>1269</v>
      </c>
      <c r="I2419" s="1" t="s">
        <v>16</v>
      </c>
      <c r="J2419" s="1" t="s">
        <v>23</v>
      </c>
      <c r="K2419" s="1" t="s">
        <v>16</v>
      </c>
      <c r="L2419" s="1" t="s">
        <v>16</v>
      </c>
      <c r="M2419" s="1" t="s">
        <v>16</v>
      </c>
      <c r="N2419" s="1" t="s">
        <v>16</v>
      </c>
      <c r="O2419" s="1">
        <v>63.2</v>
      </c>
      <c r="P2419" s="1">
        <v>1.0</v>
      </c>
    </row>
    <row r="2420">
      <c r="A2420" s="1" t="s">
        <v>29</v>
      </c>
      <c r="B2420" s="1" t="s">
        <v>3897</v>
      </c>
      <c r="C2420" s="2" t="s">
        <v>3886</v>
      </c>
      <c r="D2420" s="1" t="s">
        <v>19</v>
      </c>
      <c r="E2420" s="3" t="str">
        <f>HYPERLINK("https://fyndiq.se/produkt/c6f3e47a88184e8d/", "2-Pack SAMSUNG A55 Skärmskydd - Härdat Glas 9H - Super kvalitet 3D")</f>
        <v>2-Pack SAMSUNG A55 Skärmskydd - Härdat Glas 9H - Super kvalitet 3D</v>
      </c>
      <c r="F2420" s="1" t="s">
        <v>83</v>
      </c>
      <c r="G2420" s="1" t="s">
        <v>84</v>
      </c>
      <c r="H2420" s="1" t="s">
        <v>85</v>
      </c>
      <c r="I2420" s="1" t="s">
        <v>16</v>
      </c>
      <c r="J2420" s="1" t="s">
        <v>23</v>
      </c>
      <c r="K2420" s="1" t="s">
        <v>16</v>
      </c>
      <c r="L2420" s="1" t="s">
        <v>16</v>
      </c>
      <c r="M2420" s="1" t="s">
        <v>16</v>
      </c>
      <c r="N2420" s="1" t="s">
        <v>16</v>
      </c>
      <c r="O2420" s="1">
        <v>63.2</v>
      </c>
      <c r="P2420" s="1">
        <v>1.0</v>
      </c>
    </row>
    <row r="2421">
      <c r="A2421" s="1" t="s">
        <v>29</v>
      </c>
      <c r="B2421" s="1" t="s">
        <v>3898</v>
      </c>
      <c r="C2421" s="2" t="s">
        <v>3886</v>
      </c>
      <c r="D2421" s="1" t="s">
        <v>19</v>
      </c>
      <c r="E2421" s="3" t="str">
        <f>HYPERLINK("https://fyndiq.se/produkt/860c7ae305b54883/", "2 Pack Samsung S21 Ultra 5G - Härdat glas 9H - Super kvalitet 3D")</f>
        <v>2 Pack Samsung S21 Ultra 5G - Härdat glas 9H - Super kvalitet 3D</v>
      </c>
      <c r="F2421" s="1" t="s">
        <v>649</v>
      </c>
      <c r="G2421" s="1" t="s">
        <v>650</v>
      </c>
      <c r="H2421" s="1" t="s">
        <v>651</v>
      </c>
      <c r="I2421" s="1" t="s">
        <v>16</v>
      </c>
      <c r="J2421" s="1" t="s">
        <v>23</v>
      </c>
      <c r="K2421" s="1" t="s">
        <v>16</v>
      </c>
      <c r="L2421" s="1" t="s">
        <v>16</v>
      </c>
      <c r="M2421" s="1" t="s">
        <v>16</v>
      </c>
      <c r="N2421" s="1" t="s">
        <v>16</v>
      </c>
      <c r="O2421" s="1">
        <v>63.2</v>
      </c>
      <c r="P2421" s="1">
        <v>1.0</v>
      </c>
    </row>
    <row r="2422">
      <c r="A2422" s="1" t="s">
        <v>29</v>
      </c>
      <c r="B2422" s="1" t="s">
        <v>3899</v>
      </c>
      <c r="C2422" s="2" t="s">
        <v>3886</v>
      </c>
      <c r="D2422" s="1" t="s">
        <v>19</v>
      </c>
      <c r="E2422" s="3" t="str">
        <f>HYPERLINK("https://fyndiq.se/produkt/f4e95b294a424d40/", "2-Pack Samsung S10 Skärmskydd - Härdat Glas 9H - Super kvalitet 3D")</f>
        <v>2-Pack Samsung S10 Skärmskydd - Härdat Glas 9H - Super kvalitet 3D</v>
      </c>
      <c r="F2422" s="1" t="s">
        <v>353</v>
      </c>
      <c r="G2422" s="1" t="s">
        <v>354</v>
      </c>
      <c r="H2422" s="1" t="s">
        <v>355</v>
      </c>
      <c r="I2422" s="1" t="s">
        <v>16</v>
      </c>
      <c r="J2422" s="1" t="s">
        <v>23</v>
      </c>
      <c r="K2422" s="1" t="s">
        <v>16</v>
      </c>
      <c r="L2422" s="1" t="s">
        <v>16</v>
      </c>
      <c r="M2422" s="1" t="s">
        <v>16</v>
      </c>
      <c r="N2422" s="1" t="s">
        <v>16</v>
      </c>
      <c r="O2422" s="1">
        <v>63.2</v>
      </c>
      <c r="P2422" s="1">
        <v>1.0</v>
      </c>
    </row>
    <row r="2423">
      <c r="A2423" s="1" t="s">
        <v>29</v>
      </c>
      <c r="B2423" s="1" t="s">
        <v>3900</v>
      </c>
      <c r="C2423" s="2" t="s">
        <v>3886</v>
      </c>
      <c r="D2423" s="1" t="s">
        <v>19</v>
      </c>
      <c r="E2423" s="3" t="str">
        <f>HYPERLINK("https://fyndiq.se/produkt/432d784756a84eff/", "2-Pack Samsung Galaxy S20FE - Härdat Glas-9H -Super kvalitet 3D")</f>
        <v>2-Pack Samsung Galaxy S20FE - Härdat Glas-9H -Super kvalitet 3D</v>
      </c>
      <c r="F2423" s="1" t="s">
        <v>1078</v>
      </c>
      <c r="G2423" s="1" t="s">
        <v>1079</v>
      </c>
      <c r="H2423" s="1" t="s">
        <v>1080</v>
      </c>
      <c r="I2423" s="1" t="s">
        <v>16</v>
      </c>
      <c r="J2423" s="1" t="s">
        <v>23</v>
      </c>
      <c r="K2423" s="1" t="s">
        <v>16</v>
      </c>
      <c r="L2423" s="1" t="s">
        <v>16</v>
      </c>
      <c r="M2423" s="1" t="s">
        <v>16</v>
      </c>
      <c r="N2423" s="1" t="s">
        <v>16</v>
      </c>
      <c r="O2423" s="1">
        <v>63.2</v>
      </c>
      <c r="P2423" s="1">
        <v>1.0</v>
      </c>
    </row>
    <row r="2424">
      <c r="A2424" s="1" t="s">
        <v>29</v>
      </c>
      <c r="B2424" s="1" t="s">
        <v>3901</v>
      </c>
      <c r="C2424" s="2" t="s">
        <v>3886</v>
      </c>
      <c r="D2424" s="1" t="s">
        <v>19</v>
      </c>
      <c r="E2424" s="3" t="str">
        <f>HYPERLINK("https://fyndiq.se/produkt/0a890dd972c4463d/", "2-Pack Samsung Galaxy A52s 5G - Härdat glas 9H - Super kvalitet")</f>
        <v>2-Pack Samsung Galaxy A52s 5G - Härdat glas 9H - Super kvalitet</v>
      </c>
      <c r="F2424" s="1" t="s">
        <v>442</v>
      </c>
      <c r="G2424" s="1" t="s">
        <v>443</v>
      </c>
      <c r="H2424" s="1" t="s">
        <v>444</v>
      </c>
      <c r="I2424" s="1" t="s">
        <v>16</v>
      </c>
      <c r="J2424" s="1" t="s">
        <v>23</v>
      </c>
      <c r="K2424" s="1" t="s">
        <v>16</v>
      </c>
      <c r="L2424" s="1" t="s">
        <v>16</v>
      </c>
      <c r="M2424" s="1" t="s">
        <v>16</v>
      </c>
      <c r="N2424" s="1" t="s">
        <v>16</v>
      </c>
      <c r="O2424" s="1">
        <v>63.2</v>
      </c>
      <c r="P2424" s="1">
        <v>1.0</v>
      </c>
    </row>
    <row r="2425">
      <c r="A2425" s="1" t="s">
        <v>29</v>
      </c>
      <c r="B2425" s="1" t="s">
        <v>3902</v>
      </c>
      <c r="C2425" s="2" t="s">
        <v>3886</v>
      </c>
      <c r="D2425" s="1" t="s">
        <v>19</v>
      </c>
      <c r="E2425" s="3" t="str">
        <f>HYPERLINK("https://fyndiq.se/produkt/ef10e4ba492c46df/", "2-Pack Samsung S23 FE 5G - 9H Härdat Glass - Super Kvalitet 3D")</f>
        <v>2-Pack Samsung S23 FE 5G - 9H Härdat Glass - Super Kvalitet 3D</v>
      </c>
      <c r="F2425" s="1" t="s">
        <v>2521</v>
      </c>
      <c r="G2425" s="1" t="s">
        <v>2522</v>
      </c>
      <c r="H2425" s="1" t="s">
        <v>2523</v>
      </c>
      <c r="I2425" s="1" t="s">
        <v>16</v>
      </c>
      <c r="J2425" s="1" t="s">
        <v>23</v>
      </c>
      <c r="K2425" s="1" t="s">
        <v>16</v>
      </c>
      <c r="L2425" s="1" t="s">
        <v>16</v>
      </c>
      <c r="M2425" s="1" t="s">
        <v>16</v>
      </c>
      <c r="N2425" s="1" t="s">
        <v>16</v>
      </c>
      <c r="O2425" s="1">
        <v>63.2</v>
      </c>
      <c r="P2425" s="1">
        <v>1.0</v>
      </c>
    </row>
    <row r="2426">
      <c r="A2426" s="1" t="s">
        <v>29</v>
      </c>
      <c r="B2426" s="1" t="s">
        <v>3903</v>
      </c>
      <c r="C2426" s="2" t="s">
        <v>3886</v>
      </c>
      <c r="D2426" s="1" t="s">
        <v>19</v>
      </c>
      <c r="E2426" s="3" t="str">
        <f>HYPERLINK("https://fyndiq.se/produkt/66924f1ff238487e/", "2-Pack GOOGLE PIXEL 7A Skärmskydd - Härdat Glas 9H - Super kvalitet 3D")</f>
        <v>2-Pack GOOGLE PIXEL 7A Skärmskydd - Härdat Glas 9H - Super kvalitet 3D</v>
      </c>
      <c r="F2426" s="1" t="s">
        <v>315</v>
      </c>
      <c r="G2426" s="1" t="s">
        <v>316</v>
      </c>
      <c r="H2426" s="1" t="s">
        <v>317</v>
      </c>
      <c r="I2426" s="1" t="s">
        <v>16</v>
      </c>
      <c r="J2426" s="1" t="s">
        <v>23</v>
      </c>
      <c r="K2426" s="1" t="s">
        <v>16</v>
      </c>
      <c r="L2426" s="1" t="s">
        <v>16</v>
      </c>
      <c r="M2426" s="1" t="s">
        <v>16</v>
      </c>
      <c r="N2426" s="1" t="s">
        <v>16</v>
      </c>
      <c r="O2426" s="1">
        <v>63.2</v>
      </c>
      <c r="P2426" s="1">
        <v>1.0</v>
      </c>
    </row>
    <row r="2427">
      <c r="A2427" s="1" t="s">
        <v>29</v>
      </c>
      <c r="B2427" s="1" t="s">
        <v>3904</v>
      </c>
      <c r="C2427" s="2" t="s">
        <v>3886</v>
      </c>
      <c r="D2427" s="1" t="s">
        <v>19</v>
      </c>
      <c r="E2427" s="3" t="str">
        <f>HYPERLINK("https://fyndiq.se/produkt/2477583187264ece/", "2-Pack Samsung S20 - 9H Härdat Glass - Top Kvalitet")</f>
        <v>2-Pack Samsung S20 - 9H Härdat Glass - Top Kvalitet</v>
      </c>
      <c r="F2427" s="1" t="s">
        <v>124</v>
      </c>
      <c r="G2427" s="1" t="s">
        <v>125</v>
      </c>
      <c r="H2427" s="1" t="s">
        <v>126</v>
      </c>
      <c r="I2427" s="1" t="s">
        <v>16</v>
      </c>
      <c r="J2427" s="1" t="s">
        <v>23</v>
      </c>
      <c r="K2427" s="1" t="s">
        <v>16</v>
      </c>
      <c r="L2427" s="1" t="s">
        <v>16</v>
      </c>
      <c r="M2427" s="1" t="s">
        <v>16</v>
      </c>
      <c r="N2427" s="1" t="s">
        <v>16</v>
      </c>
      <c r="O2427" s="1">
        <v>63.2</v>
      </c>
      <c r="P2427" s="1">
        <v>1.0</v>
      </c>
    </row>
    <row r="2428">
      <c r="A2428" s="1" t="s">
        <v>29</v>
      </c>
      <c r="B2428" s="1" t="s">
        <v>3905</v>
      </c>
      <c r="C2428" s="2" t="s">
        <v>3886</v>
      </c>
      <c r="D2428" s="1" t="s">
        <v>19</v>
      </c>
      <c r="E2428" s="3" t="str">
        <f>HYPERLINK("https://fyndiq.se/produkt/ffd808ba7c174af8/", "2-Pack Samsung S22 Skärmskydd &amp; 1-Pack linsskydd -Härdat Glas 9H")</f>
        <v>2-Pack Samsung S22 Skärmskydd &amp; 1-Pack linsskydd -Härdat Glas 9H</v>
      </c>
      <c r="F2428" s="1" t="s">
        <v>179</v>
      </c>
      <c r="G2428" s="1" t="s">
        <v>180</v>
      </c>
      <c r="H2428" s="1" t="s">
        <v>181</v>
      </c>
      <c r="I2428" s="1" t="s">
        <v>16</v>
      </c>
      <c r="J2428" s="1" t="s">
        <v>23</v>
      </c>
      <c r="K2428" s="1" t="s">
        <v>16</v>
      </c>
      <c r="L2428" s="1" t="s">
        <v>16</v>
      </c>
      <c r="M2428" s="1" t="s">
        <v>16</v>
      </c>
      <c r="N2428" s="1" t="s">
        <v>16</v>
      </c>
      <c r="O2428" s="1">
        <v>71.2</v>
      </c>
      <c r="P2428" s="1">
        <v>1.0</v>
      </c>
    </row>
    <row r="2429">
      <c r="A2429" s="1" t="s">
        <v>29</v>
      </c>
      <c r="B2429" s="1" t="s">
        <v>3906</v>
      </c>
      <c r="C2429" s="2" t="s">
        <v>3886</v>
      </c>
      <c r="D2429" s="1" t="s">
        <v>19</v>
      </c>
      <c r="E242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29" s="1" t="s">
        <v>26</v>
      </c>
      <c r="G2429" s="1" t="s">
        <v>27</v>
      </c>
      <c r="H2429" s="1" t="s">
        <v>28</v>
      </c>
      <c r="I2429" s="1" t="s">
        <v>16</v>
      </c>
      <c r="J2429" s="1" t="s">
        <v>23</v>
      </c>
      <c r="K2429" s="1" t="s">
        <v>16</v>
      </c>
      <c r="L2429" s="1" t="s">
        <v>16</v>
      </c>
      <c r="M2429" s="1" t="s">
        <v>16</v>
      </c>
      <c r="N2429" s="1" t="s">
        <v>16</v>
      </c>
      <c r="O2429" s="1">
        <v>71.2</v>
      </c>
      <c r="P2429" s="1">
        <v>1.0</v>
      </c>
    </row>
    <row r="2430">
      <c r="A2430" s="1" t="s">
        <v>29</v>
      </c>
      <c r="B2430" s="1" t="s">
        <v>3907</v>
      </c>
      <c r="C2430" s="2" t="s">
        <v>3886</v>
      </c>
      <c r="D2430" s="1" t="s">
        <v>19</v>
      </c>
      <c r="E2430" s="3" t="str">
        <f>HYPERLINK("https://fyndiq.se/produkt/ab30e6eab2d04eda/", "2-Pack XIAOMI REDMI 13C Skärmskydd - Härdat Glas 9H - Super kvalitet 3D")</f>
        <v>2-Pack XIAOMI REDMI 13C Skärmskydd - Härdat Glas 9H - Super kvalitet 3D</v>
      </c>
      <c r="F2430" s="1" t="s">
        <v>1951</v>
      </c>
      <c r="G2430" s="1" t="s">
        <v>1952</v>
      </c>
      <c r="H2430" s="1" t="s">
        <v>1953</v>
      </c>
      <c r="I2430" s="1" t="s">
        <v>16</v>
      </c>
      <c r="J2430" s="1" t="s">
        <v>23</v>
      </c>
      <c r="K2430" s="1" t="s">
        <v>16</v>
      </c>
      <c r="L2430" s="1" t="s">
        <v>16</v>
      </c>
      <c r="M2430" s="1" t="s">
        <v>16</v>
      </c>
      <c r="N2430" s="1" t="s">
        <v>16</v>
      </c>
      <c r="O2430" s="1">
        <v>63.2</v>
      </c>
      <c r="P2430" s="1">
        <v>1.0</v>
      </c>
    </row>
    <row r="2431">
      <c r="A2431" s="1" t="s">
        <v>29</v>
      </c>
      <c r="B2431" s="1" t="s">
        <v>3908</v>
      </c>
      <c r="C2431" s="2" t="s">
        <v>3886</v>
      </c>
      <c r="D2431" s="1" t="s">
        <v>19</v>
      </c>
      <c r="E2431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2431" s="1" t="s">
        <v>3909</v>
      </c>
      <c r="G2431" s="1" t="s">
        <v>3910</v>
      </c>
      <c r="H2431" s="1" t="s">
        <v>3911</v>
      </c>
      <c r="I2431" s="1" t="s">
        <v>16</v>
      </c>
      <c r="J2431" s="1" t="s">
        <v>23</v>
      </c>
      <c r="K2431" s="1" t="s">
        <v>16</v>
      </c>
      <c r="L2431" s="1" t="s">
        <v>16</v>
      </c>
      <c r="M2431" s="1" t="s">
        <v>16</v>
      </c>
      <c r="N2431" s="1" t="s">
        <v>16</v>
      </c>
      <c r="O2431" s="1">
        <v>71.2</v>
      </c>
      <c r="P2431" s="1">
        <v>1.0</v>
      </c>
    </row>
    <row r="2432">
      <c r="A2432" s="1" t="s">
        <v>29</v>
      </c>
      <c r="B2432" s="1" t="s">
        <v>3912</v>
      </c>
      <c r="C2432" s="2" t="s">
        <v>3886</v>
      </c>
      <c r="D2432" s="1" t="s">
        <v>19</v>
      </c>
      <c r="E2432" s="3" t="str">
        <f>HYPERLINK("https://fyndiq.se/produkt/344a378f3c5c4639/", "2 Pack Google Pixel 6 - Härdat glas 9H - Super kvalitet 3D")</f>
        <v>2 Pack Google Pixel 6 - Härdat glas 9H - Super kvalitet 3D</v>
      </c>
      <c r="F2432" s="1" t="s">
        <v>1669</v>
      </c>
      <c r="G2432" s="1" t="s">
        <v>1670</v>
      </c>
      <c r="H2432" s="1" t="s">
        <v>1671</v>
      </c>
      <c r="I2432" s="1" t="s">
        <v>16</v>
      </c>
      <c r="J2432" s="1" t="s">
        <v>23</v>
      </c>
      <c r="K2432" s="1" t="s">
        <v>16</v>
      </c>
      <c r="L2432" s="1" t="s">
        <v>16</v>
      </c>
      <c r="M2432" s="1" t="s">
        <v>16</v>
      </c>
      <c r="N2432" s="1" t="s">
        <v>16</v>
      </c>
      <c r="O2432" s="1">
        <v>63.2</v>
      </c>
      <c r="P2432" s="1">
        <v>1.0</v>
      </c>
    </row>
    <row r="2433">
      <c r="A2433" s="1" t="s">
        <v>29</v>
      </c>
      <c r="B2433" s="1" t="s">
        <v>3913</v>
      </c>
      <c r="C2433" s="2" t="s">
        <v>3886</v>
      </c>
      <c r="D2433" s="1" t="s">
        <v>19</v>
      </c>
      <c r="E2433" s="3" t="str">
        <f>HYPERLINK("https://fyndiq.se/produkt/2477583187264ece/", "2-Pack Samsung S20 - 9H Härdat Glass - Top Kvalitet")</f>
        <v>2-Pack Samsung S20 - 9H Härdat Glass - Top Kvalitet</v>
      </c>
      <c r="F2433" s="1" t="s">
        <v>124</v>
      </c>
      <c r="G2433" s="1" t="s">
        <v>125</v>
      </c>
      <c r="H2433" s="1" t="s">
        <v>126</v>
      </c>
      <c r="I2433" s="1" t="s">
        <v>16</v>
      </c>
      <c r="J2433" s="1" t="s">
        <v>23</v>
      </c>
      <c r="K2433" s="1" t="s">
        <v>16</v>
      </c>
      <c r="L2433" s="1" t="s">
        <v>16</v>
      </c>
      <c r="M2433" s="1" t="s">
        <v>16</v>
      </c>
      <c r="N2433" s="1" t="s">
        <v>16</v>
      </c>
      <c r="O2433" s="1">
        <v>63.2</v>
      </c>
      <c r="P2433" s="1">
        <v>1.0</v>
      </c>
    </row>
    <row r="2434">
      <c r="A2434" s="1" t="s">
        <v>29</v>
      </c>
      <c r="B2434" s="1" t="s">
        <v>3914</v>
      </c>
      <c r="C2434" s="2" t="s">
        <v>3886</v>
      </c>
      <c r="D2434" s="1" t="s">
        <v>19</v>
      </c>
      <c r="E2434" s="3" t="str">
        <f>HYPERLINK("https://fyndiq.se/produkt/2f8f288b73ab4b13/", "2-Pack Sony Xperia 5 IV - Härdat glas 9H - Super Kvalitet 3D")</f>
        <v>2-Pack Sony Xperia 5 IV - Härdat glas 9H - Super Kvalitet 3D</v>
      </c>
      <c r="F2434" s="1" t="s">
        <v>931</v>
      </c>
      <c r="G2434" s="1" t="s">
        <v>932</v>
      </c>
      <c r="H2434" s="1" t="s">
        <v>933</v>
      </c>
      <c r="I2434" s="1" t="s">
        <v>16</v>
      </c>
      <c r="J2434" s="1" t="s">
        <v>23</v>
      </c>
      <c r="K2434" s="1" t="s">
        <v>16</v>
      </c>
      <c r="L2434" s="1" t="s">
        <v>16</v>
      </c>
      <c r="M2434" s="1" t="s">
        <v>16</v>
      </c>
      <c r="N2434" s="1" t="s">
        <v>16</v>
      </c>
      <c r="O2434" s="1">
        <v>71.2</v>
      </c>
      <c r="P2434" s="1">
        <v>1.0</v>
      </c>
    </row>
    <row r="2435">
      <c r="A2435" s="1" t="s">
        <v>29</v>
      </c>
      <c r="B2435" s="1" t="s">
        <v>3915</v>
      </c>
      <c r="C2435" s="2" t="s">
        <v>3886</v>
      </c>
      <c r="D2435" s="1" t="s">
        <v>19</v>
      </c>
      <c r="E2435" s="3" t="str">
        <f>HYPERLINK("https://fyndiq.se/produkt/432d784756a84eff/", "2-Pack Samsung Galaxy S20FE - Härdat Glas-9H -Super kvalitet 3D")</f>
        <v>2-Pack Samsung Galaxy S20FE - Härdat Glas-9H -Super kvalitet 3D</v>
      </c>
      <c r="F2435" s="1" t="s">
        <v>1078</v>
      </c>
      <c r="G2435" s="1" t="s">
        <v>1079</v>
      </c>
      <c r="H2435" s="1" t="s">
        <v>1080</v>
      </c>
      <c r="I2435" s="1" t="s">
        <v>16</v>
      </c>
      <c r="J2435" s="1" t="s">
        <v>23</v>
      </c>
      <c r="K2435" s="1" t="s">
        <v>16</v>
      </c>
      <c r="L2435" s="1" t="s">
        <v>16</v>
      </c>
      <c r="M2435" s="1" t="s">
        <v>16</v>
      </c>
      <c r="N2435" s="1" t="s">
        <v>16</v>
      </c>
      <c r="O2435" s="1">
        <v>63.2</v>
      </c>
      <c r="P2435" s="1">
        <v>1.0</v>
      </c>
    </row>
    <row r="2436">
      <c r="A2436" s="1" t="s">
        <v>29</v>
      </c>
      <c r="B2436" s="1" t="s">
        <v>3916</v>
      </c>
      <c r="C2436" s="2" t="s">
        <v>3886</v>
      </c>
      <c r="D2436" s="1" t="s">
        <v>19</v>
      </c>
      <c r="E2436" s="3" t="str">
        <f>HYPERLINK("https://fyndiq.se/produkt/ffd808ba7c174af8/", "2-Pack Samsung S22 Skärmskydd &amp; 1-Pack linsskydd -Härdat Glas 9H")</f>
        <v>2-Pack Samsung S22 Skärmskydd &amp; 1-Pack linsskydd -Härdat Glas 9H</v>
      </c>
      <c r="F2436" s="1" t="s">
        <v>179</v>
      </c>
      <c r="G2436" s="1" t="s">
        <v>180</v>
      </c>
      <c r="H2436" s="1" t="s">
        <v>181</v>
      </c>
      <c r="I2436" s="1" t="s">
        <v>16</v>
      </c>
      <c r="J2436" s="1" t="s">
        <v>23</v>
      </c>
      <c r="K2436" s="1" t="s">
        <v>16</v>
      </c>
      <c r="L2436" s="1" t="s">
        <v>16</v>
      </c>
      <c r="M2436" s="1" t="s">
        <v>16</v>
      </c>
      <c r="N2436" s="1" t="s">
        <v>16</v>
      </c>
      <c r="O2436" s="1">
        <v>71.2</v>
      </c>
      <c r="P2436" s="1">
        <v>1.0</v>
      </c>
    </row>
    <row r="2437">
      <c r="A2437" s="1" t="s">
        <v>29</v>
      </c>
      <c r="B2437" s="1" t="s">
        <v>3917</v>
      </c>
      <c r="C2437" s="2" t="s">
        <v>3886</v>
      </c>
      <c r="D2437" s="1" t="s">
        <v>19</v>
      </c>
      <c r="E243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37" s="1" t="s">
        <v>26</v>
      </c>
      <c r="G2437" s="1" t="s">
        <v>27</v>
      </c>
      <c r="H2437" s="1" t="s">
        <v>28</v>
      </c>
      <c r="I2437" s="1" t="s">
        <v>16</v>
      </c>
      <c r="J2437" s="1" t="s">
        <v>23</v>
      </c>
      <c r="K2437" s="1" t="s">
        <v>16</v>
      </c>
      <c r="L2437" s="1" t="s">
        <v>16</v>
      </c>
      <c r="M2437" s="1" t="s">
        <v>16</v>
      </c>
      <c r="N2437" s="1" t="s">
        <v>16</v>
      </c>
      <c r="O2437" s="1">
        <v>71.2</v>
      </c>
      <c r="P2437" s="1">
        <v>1.0</v>
      </c>
    </row>
    <row r="2438">
      <c r="A2438" s="1" t="s">
        <v>29</v>
      </c>
      <c r="B2438" s="1" t="s">
        <v>3918</v>
      </c>
      <c r="C2438" s="2" t="s">
        <v>3886</v>
      </c>
      <c r="D2438" s="1" t="s">
        <v>19</v>
      </c>
      <c r="E2438" s="3" t="str">
        <f>HYPERLINK("https://fyndiq.se/produkt/56c72c0ba5f749b5/", "2-Pack SAMSUNG S24 Skärmskydd - Härdat Glas 9H - Super kvalitet 3D")</f>
        <v>2-Pack SAMSUNG S24 Skärmskydd - Härdat Glas 9H - Super kvalitet 3D</v>
      </c>
      <c r="F2438" s="1" t="s">
        <v>263</v>
      </c>
      <c r="G2438" s="1" t="s">
        <v>264</v>
      </c>
      <c r="H2438" s="1" t="s">
        <v>265</v>
      </c>
      <c r="I2438" s="1" t="s">
        <v>16</v>
      </c>
      <c r="J2438" s="1" t="s">
        <v>23</v>
      </c>
      <c r="K2438" s="1" t="s">
        <v>16</v>
      </c>
      <c r="L2438" s="1" t="s">
        <v>16</v>
      </c>
      <c r="M2438" s="1" t="s">
        <v>16</v>
      </c>
      <c r="N2438" s="1" t="s">
        <v>16</v>
      </c>
      <c r="O2438" s="1">
        <v>71.2</v>
      </c>
      <c r="P2438" s="1">
        <v>1.0</v>
      </c>
    </row>
    <row r="2439">
      <c r="A2439" s="1" t="s">
        <v>29</v>
      </c>
      <c r="B2439" s="1" t="s">
        <v>3919</v>
      </c>
      <c r="C2439" s="2" t="s">
        <v>3886</v>
      </c>
      <c r="D2439" s="1" t="s">
        <v>19</v>
      </c>
      <c r="E2439" s="3" t="str">
        <f>HYPERLINK("https://fyndiq.se/produkt/3957d33e50f04423/", "2-Pack Samsung A14 Skärmskydd &amp; 1-Pack linsskydd - Härdat Glas 9H - Super kvalitet 3D")</f>
        <v>2-Pack Samsung A14 Skärmskydd &amp; 1-Pack linsskydd - Härdat Glas 9H - Super kvalitet 3D</v>
      </c>
      <c r="F2439" s="1" t="s">
        <v>1675</v>
      </c>
      <c r="G2439" s="1" t="s">
        <v>1676</v>
      </c>
      <c r="H2439" s="1" t="s">
        <v>1677</v>
      </c>
      <c r="I2439" s="1" t="s">
        <v>16</v>
      </c>
      <c r="J2439" s="1" t="s">
        <v>23</v>
      </c>
      <c r="K2439" s="1" t="s">
        <v>16</v>
      </c>
      <c r="L2439" s="1" t="s">
        <v>16</v>
      </c>
      <c r="M2439" s="1" t="s">
        <v>16</v>
      </c>
      <c r="N2439" s="1" t="s">
        <v>16</v>
      </c>
      <c r="O2439" s="1">
        <v>71.2</v>
      </c>
      <c r="P2439" s="1">
        <v>1.0</v>
      </c>
    </row>
    <row r="2440">
      <c r="A2440" s="1" t="s">
        <v>29</v>
      </c>
      <c r="B2440" s="1" t="s">
        <v>3920</v>
      </c>
      <c r="C2440" s="2" t="s">
        <v>3886</v>
      </c>
      <c r="D2440" s="1" t="s">
        <v>19</v>
      </c>
      <c r="E2440" s="3" t="str">
        <f>HYPERLINK("https://fyndiq.se/produkt/c6f3e47a88184e8d/", "2-Pack SAMSUNG A55 Skärmskydd - Härdat Glas 9H - Super kvalitet 3D")</f>
        <v>2-Pack SAMSUNG A55 Skärmskydd - Härdat Glas 9H - Super kvalitet 3D</v>
      </c>
      <c r="F2440" s="1" t="s">
        <v>83</v>
      </c>
      <c r="G2440" s="1" t="s">
        <v>84</v>
      </c>
      <c r="H2440" s="1" t="s">
        <v>85</v>
      </c>
      <c r="I2440" s="1" t="s">
        <v>16</v>
      </c>
      <c r="J2440" s="1" t="s">
        <v>23</v>
      </c>
      <c r="K2440" s="1" t="s">
        <v>16</v>
      </c>
      <c r="L2440" s="1" t="s">
        <v>16</v>
      </c>
      <c r="M2440" s="1" t="s">
        <v>16</v>
      </c>
      <c r="N2440" s="1" t="s">
        <v>16</v>
      </c>
      <c r="O2440" s="1">
        <v>63.2</v>
      </c>
      <c r="P2440" s="1">
        <v>1.0</v>
      </c>
    </row>
    <row r="2441">
      <c r="A2441" s="1" t="s">
        <v>29</v>
      </c>
      <c r="B2441" s="1" t="s">
        <v>3921</v>
      </c>
      <c r="C2441" s="2" t="s">
        <v>3886</v>
      </c>
      <c r="D2441" s="1" t="s">
        <v>19</v>
      </c>
      <c r="E2441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2441" s="1" t="s">
        <v>1278</v>
      </c>
      <c r="G2441" s="1" t="s">
        <v>1279</v>
      </c>
      <c r="H2441" s="1" t="s">
        <v>1280</v>
      </c>
      <c r="I2441" s="1" t="s">
        <v>16</v>
      </c>
      <c r="J2441" s="1" t="s">
        <v>23</v>
      </c>
      <c r="K2441" s="1" t="s">
        <v>16</v>
      </c>
      <c r="L2441" s="1" t="s">
        <v>16</v>
      </c>
      <c r="M2441" s="1" t="s">
        <v>16</v>
      </c>
      <c r="N2441" s="1" t="s">
        <v>16</v>
      </c>
      <c r="O2441" s="1">
        <v>63.2</v>
      </c>
      <c r="P2441" s="1">
        <v>1.0</v>
      </c>
    </row>
    <row r="2442">
      <c r="A2442" s="1" t="s">
        <v>29</v>
      </c>
      <c r="B2442" s="1" t="s">
        <v>3922</v>
      </c>
      <c r="C2442" s="2" t="s">
        <v>3886</v>
      </c>
      <c r="D2442" s="1" t="s">
        <v>19</v>
      </c>
      <c r="E2442" s="3" t="str">
        <f>HYPERLINK("https://fyndiq.se/produkt/9ebf57b0b80646da/", "Samsung S10 3D rundat härdat glasfodral - Svart")</f>
        <v>Samsung S10 3D rundat härdat glasfodral - Svart</v>
      </c>
      <c r="F2442" s="1" t="s">
        <v>1022</v>
      </c>
      <c r="G2442" s="1" t="s">
        <v>1023</v>
      </c>
      <c r="H2442" s="1" t="s">
        <v>1024</v>
      </c>
      <c r="I2442" s="1" t="s">
        <v>16</v>
      </c>
      <c r="J2442" s="1" t="s">
        <v>23</v>
      </c>
      <c r="K2442" s="1" t="s">
        <v>16</v>
      </c>
      <c r="L2442" s="1" t="s">
        <v>16</v>
      </c>
      <c r="M2442" s="1" t="s">
        <v>16</v>
      </c>
      <c r="N2442" s="1" t="s">
        <v>16</v>
      </c>
      <c r="O2442" s="1">
        <v>55.2</v>
      </c>
      <c r="P2442" s="1">
        <v>1.0</v>
      </c>
    </row>
    <row r="2443">
      <c r="A2443" s="1" t="s">
        <v>29</v>
      </c>
      <c r="B2443" s="1" t="s">
        <v>3923</v>
      </c>
      <c r="C2443" s="2" t="s">
        <v>3886</v>
      </c>
      <c r="D2443" s="1" t="s">
        <v>19</v>
      </c>
      <c r="E2443" s="3" t="str">
        <f>HYPERLINK("https://fyndiq.se/produkt/acecbda921d14ae6/", "2 Pack Samsung Galaxy A70 - Härdat Glas 9H - Super Kvalitet 3D")</f>
        <v>2 Pack Samsung Galaxy A70 - Härdat Glas 9H - Super Kvalitet 3D</v>
      </c>
      <c r="F2443" s="1" t="s">
        <v>327</v>
      </c>
      <c r="G2443" s="1" t="s">
        <v>328</v>
      </c>
      <c r="H2443" s="1" t="s">
        <v>329</v>
      </c>
      <c r="I2443" s="1" t="s">
        <v>16</v>
      </c>
      <c r="J2443" s="1" t="s">
        <v>23</v>
      </c>
      <c r="K2443" s="1" t="s">
        <v>16</v>
      </c>
      <c r="L2443" s="1" t="s">
        <v>16</v>
      </c>
      <c r="M2443" s="1" t="s">
        <v>16</v>
      </c>
      <c r="N2443" s="1" t="s">
        <v>16</v>
      </c>
      <c r="O2443" s="1">
        <v>63.2</v>
      </c>
      <c r="P2443" s="1">
        <v>1.0</v>
      </c>
    </row>
    <row r="2444">
      <c r="A2444" s="1" t="s">
        <v>29</v>
      </c>
      <c r="B2444" s="1" t="s">
        <v>3924</v>
      </c>
      <c r="C2444" s="2" t="s">
        <v>3886</v>
      </c>
      <c r="D2444" s="1" t="s">
        <v>19</v>
      </c>
      <c r="E244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444" s="1" t="s">
        <v>103</v>
      </c>
      <c r="G2444" s="1" t="s">
        <v>104</v>
      </c>
      <c r="H2444" s="1" t="s">
        <v>105</v>
      </c>
      <c r="I2444" s="1" t="s">
        <v>16</v>
      </c>
      <c r="J2444" s="1" t="s">
        <v>23</v>
      </c>
      <c r="K2444" s="1" t="s">
        <v>16</v>
      </c>
      <c r="L2444" s="1" t="s">
        <v>16</v>
      </c>
      <c r="M2444" s="1" t="s">
        <v>16</v>
      </c>
      <c r="N2444" s="1" t="s">
        <v>16</v>
      </c>
      <c r="O2444" s="1">
        <v>63.2</v>
      </c>
      <c r="P2444" s="1">
        <v>1.0</v>
      </c>
    </row>
    <row r="2445">
      <c r="A2445" s="1" t="s">
        <v>29</v>
      </c>
      <c r="B2445" s="1" t="s">
        <v>3925</v>
      </c>
      <c r="C2445" s="2" t="s">
        <v>3886</v>
      </c>
      <c r="D2445" s="1" t="s">
        <v>19</v>
      </c>
      <c r="E244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2445" s="1" t="s">
        <v>208</v>
      </c>
      <c r="G2445" s="1" t="s">
        <v>209</v>
      </c>
      <c r="H2445" s="1" t="s">
        <v>210</v>
      </c>
      <c r="I2445" s="1" t="s">
        <v>16</v>
      </c>
      <c r="J2445" s="1" t="s">
        <v>23</v>
      </c>
      <c r="K2445" s="1" t="s">
        <v>16</v>
      </c>
      <c r="L2445" s="1" t="s">
        <v>16</v>
      </c>
      <c r="M2445" s="1" t="s">
        <v>16</v>
      </c>
      <c r="N2445" s="1" t="s">
        <v>16</v>
      </c>
      <c r="O2445" s="1">
        <v>71.2</v>
      </c>
      <c r="P2445" s="1">
        <v>1.0</v>
      </c>
    </row>
    <row r="2446">
      <c r="A2446" s="1" t="s">
        <v>29</v>
      </c>
      <c r="B2446" s="1" t="s">
        <v>3926</v>
      </c>
      <c r="C2446" s="2" t="s">
        <v>3886</v>
      </c>
      <c r="D2446" s="1" t="s">
        <v>19</v>
      </c>
      <c r="E2446" s="3" t="str">
        <f>HYPERLINK("https://fyndiq.se/produkt/c6f3e47a88184e8d/", "2-Pack SAMSUNG A55 Skärmskydd - Härdat Glas 9H - Super kvalitet 3D")</f>
        <v>2-Pack SAMSUNG A55 Skärmskydd - Härdat Glas 9H - Super kvalitet 3D</v>
      </c>
      <c r="F2446" s="1" t="s">
        <v>83</v>
      </c>
      <c r="G2446" s="1" t="s">
        <v>84</v>
      </c>
      <c r="H2446" s="1" t="s">
        <v>85</v>
      </c>
      <c r="I2446" s="1" t="s">
        <v>16</v>
      </c>
      <c r="J2446" s="1" t="s">
        <v>23</v>
      </c>
      <c r="K2446" s="1" t="s">
        <v>16</v>
      </c>
      <c r="L2446" s="1" t="s">
        <v>16</v>
      </c>
      <c r="M2446" s="1" t="s">
        <v>16</v>
      </c>
      <c r="N2446" s="1" t="s">
        <v>16</v>
      </c>
      <c r="O2446" s="1">
        <v>63.2</v>
      </c>
      <c r="P2446" s="1">
        <v>1.0</v>
      </c>
    </row>
    <row r="2447">
      <c r="A2447" s="1" t="s">
        <v>29</v>
      </c>
      <c r="B2447" s="1" t="s">
        <v>3927</v>
      </c>
      <c r="C2447" s="2" t="s">
        <v>3886</v>
      </c>
      <c r="D2447" s="1" t="s">
        <v>19</v>
      </c>
      <c r="E244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447" s="1" t="s">
        <v>163</v>
      </c>
      <c r="G2447" s="1" t="s">
        <v>164</v>
      </c>
      <c r="H2447" s="1" t="s">
        <v>165</v>
      </c>
      <c r="I2447" s="1" t="s">
        <v>16</v>
      </c>
      <c r="J2447" s="1" t="s">
        <v>23</v>
      </c>
      <c r="K2447" s="1" t="s">
        <v>16</v>
      </c>
      <c r="L2447" s="1" t="s">
        <v>16</v>
      </c>
      <c r="M2447" s="1" t="s">
        <v>16</v>
      </c>
      <c r="N2447" s="1" t="s">
        <v>16</v>
      </c>
      <c r="O2447" s="1">
        <v>63.2</v>
      </c>
      <c r="P2447" s="1">
        <v>1.0</v>
      </c>
    </row>
    <row r="2448">
      <c r="A2448" s="1" t="s">
        <v>29</v>
      </c>
      <c r="B2448" s="1" t="s">
        <v>3928</v>
      </c>
      <c r="C2448" s="2" t="s">
        <v>3886</v>
      </c>
      <c r="D2448" s="1" t="s">
        <v>19</v>
      </c>
      <c r="E2448" s="3" t="str">
        <f>HYPERLINK("https://fyndiq.se/produkt/67afb534781a4066/", "2-Pack Samsung Galaxy S9 Plus - Härdat glas- 9HSuper kvalitet 3D")</f>
        <v>2-Pack Samsung Galaxy S9 Plus - Härdat glas- 9HSuper kvalitet 3D</v>
      </c>
      <c r="F2448" s="1" t="s">
        <v>3929</v>
      </c>
      <c r="G2448" s="1" t="s">
        <v>3930</v>
      </c>
      <c r="H2448" s="1" t="s">
        <v>3931</v>
      </c>
      <c r="I2448" s="1" t="s">
        <v>16</v>
      </c>
      <c r="J2448" s="1" t="s">
        <v>23</v>
      </c>
      <c r="K2448" s="1" t="s">
        <v>16</v>
      </c>
      <c r="L2448" s="1" t="s">
        <v>16</v>
      </c>
      <c r="M2448" s="1" t="s">
        <v>16</v>
      </c>
      <c r="N2448" s="1" t="s">
        <v>16</v>
      </c>
      <c r="O2448" s="1">
        <v>63.2</v>
      </c>
      <c r="P2448" s="1">
        <v>1.0</v>
      </c>
    </row>
    <row r="2449">
      <c r="A2449" s="1" t="s">
        <v>29</v>
      </c>
      <c r="B2449" s="1" t="s">
        <v>3932</v>
      </c>
      <c r="C2449" s="2" t="s">
        <v>3886</v>
      </c>
      <c r="D2449" s="1" t="s">
        <v>19</v>
      </c>
      <c r="E2449" s="3" t="str">
        <f>HYPERLINK("https://fyndiq.se/produkt/8d7960028c1a40a4/", "2 Pack Xiaomi 11T Pro 5G - Härdat glas 9H - Super kvalitet 3D")</f>
        <v>2 Pack Xiaomi 11T Pro 5G - Härdat glas 9H - Super kvalitet 3D</v>
      </c>
      <c r="F2449" s="1" t="s">
        <v>112</v>
      </c>
      <c r="G2449" s="1" t="s">
        <v>113</v>
      </c>
      <c r="H2449" s="1" t="s">
        <v>114</v>
      </c>
      <c r="I2449" s="1" t="s">
        <v>16</v>
      </c>
      <c r="J2449" s="1" t="s">
        <v>23</v>
      </c>
      <c r="K2449" s="1" t="s">
        <v>16</v>
      </c>
      <c r="L2449" s="1" t="s">
        <v>16</v>
      </c>
      <c r="M2449" s="1" t="s">
        <v>16</v>
      </c>
      <c r="N2449" s="1" t="s">
        <v>16</v>
      </c>
      <c r="O2449" s="1">
        <v>63.2</v>
      </c>
      <c r="P2449" s="1">
        <v>1.0</v>
      </c>
    </row>
    <row r="2450">
      <c r="A2450" s="1" t="s">
        <v>29</v>
      </c>
      <c r="B2450" s="1" t="s">
        <v>3933</v>
      </c>
      <c r="C2450" s="2" t="s">
        <v>3886</v>
      </c>
      <c r="D2450" s="1" t="s">
        <v>19</v>
      </c>
      <c r="E2450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2450" s="1" t="s">
        <v>2035</v>
      </c>
      <c r="G2450" s="1" t="s">
        <v>2036</v>
      </c>
      <c r="H2450" s="1" t="s">
        <v>2037</v>
      </c>
      <c r="I2450" s="1" t="s">
        <v>16</v>
      </c>
      <c r="J2450" s="1" t="s">
        <v>23</v>
      </c>
      <c r="K2450" s="1" t="s">
        <v>16</v>
      </c>
      <c r="L2450" s="1" t="s">
        <v>16</v>
      </c>
      <c r="M2450" s="1" t="s">
        <v>16</v>
      </c>
      <c r="N2450" s="1" t="s">
        <v>16</v>
      </c>
      <c r="O2450" s="1">
        <v>63.2</v>
      </c>
      <c r="P2450" s="1">
        <v>2.0</v>
      </c>
    </row>
    <row r="2451">
      <c r="A2451" s="1" t="s">
        <v>29</v>
      </c>
      <c r="B2451" s="1" t="s">
        <v>3934</v>
      </c>
      <c r="C2451" s="2" t="s">
        <v>3886</v>
      </c>
      <c r="D2451" s="1" t="s">
        <v>19</v>
      </c>
      <c r="E245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2451" s="1" t="s">
        <v>813</v>
      </c>
      <c r="G2451" s="1" t="s">
        <v>814</v>
      </c>
      <c r="H2451" s="1" t="s">
        <v>815</v>
      </c>
      <c r="I2451" s="1" t="s">
        <v>16</v>
      </c>
      <c r="J2451" s="1" t="s">
        <v>23</v>
      </c>
      <c r="K2451" s="1" t="s">
        <v>16</v>
      </c>
      <c r="L2451" s="1" t="s">
        <v>16</v>
      </c>
      <c r="M2451" s="1" t="s">
        <v>16</v>
      </c>
      <c r="N2451" s="1" t="s">
        <v>16</v>
      </c>
      <c r="O2451" s="1">
        <v>71.2</v>
      </c>
      <c r="P2451" s="1">
        <v>1.0</v>
      </c>
    </row>
    <row r="2452">
      <c r="A2452" s="1" t="s">
        <v>29</v>
      </c>
      <c r="B2452" s="1" t="s">
        <v>3935</v>
      </c>
      <c r="C2452" s="2" t="s">
        <v>3886</v>
      </c>
      <c r="D2452" s="1" t="s">
        <v>19</v>
      </c>
      <c r="E2452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2452" s="1" t="s">
        <v>516</v>
      </c>
      <c r="G2452" s="1" t="s">
        <v>517</v>
      </c>
      <c r="H2452" s="1" t="s">
        <v>518</v>
      </c>
      <c r="I2452" s="1" t="s">
        <v>16</v>
      </c>
      <c r="J2452" s="1" t="s">
        <v>23</v>
      </c>
      <c r="K2452" s="1" t="s">
        <v>16</v>
      </c>
      <c r="L2452" s="1" t="s">
        <v>16</v>
      </c>
      <c r="M2452" s="1" t="s">
        <v>16</v>
      </c>
      <c r="N2452" s="1" t="s">
        <v>16</v>
      </c>
      <c r="O2452" s="1">
        <v>71.2</v>
      </c>
      <c r="P2452" s="1">
        <v>1.0</v>
      </c>
    </row>
    <row r="2453">
      <c r="A2453" s="1" t="s">
        <v>29</v>
      </c>
      <c r="B2453" s="1" t="s">
        <v>3936</v>
      </c>
      <c r="C2453" s="2" t="s">
        <v>3886</v>
      </c>
      <c r="D2453" s="1" t="s">
        <v>19</v>
      </c>
      <c r="E2453" s="3" t="str">
        <f>HYPERLINK("https://fyndiq.se/produkt/e9c1dd33f1fd4d17/", "2-Pack Samsung Galaxy S21 5G - Härdat Glas Skärmskydd 9H - HD")</f>
        <v>2-Pack Samsung Galaxy S21 5G - Härdat Glas Skärmskydd 9H - HD</v>
      </c>
      <c r="F2453" s="1" t="s">
        <v>454</v>
      </c>
      <c r="G2453" s="1" t="s">
        <v>455</v>
      </c>
      <c r="H2453" s="1" t="s">
        <v>456</v>
      </c>
      <c r="I2453" s="1" t="s">
        <v>16</v>
      </c>
      <c r="J2453" s="1" t="s">
        <v>23</v>
      </c>
      <c r="K2453" s="1" t="s">
        <v>16</v>
      </c>
      <c r="L2453" s="1" t="s">
        <v>16</v>
      </c>
      <c r="M2453" s="1" t="s">
        <v>16</v>
      </c>
      <c r="N2453" s="1" t="s">
        <v>16</v>
      </c>
      <c r="O2453" s="1">
        <v>63.2</v>
      </c>
      <c r="P2453" s="1">
        <v>1.0</v>
      </c>
    </row>
    <row r="2454">
      <c r="A2454" s="1" t="s">
        <v>29</v>
      </c>
      <c r="B2454" s="1" t="s">
        <v>3937</v>
      </c>
      <c r="C2454" s="2" t="s">
        <v>3886</v>
      </c>
      <c r="D2454" s="1" t="s">
        <v>19</v>
      </c>
      <c r="E2454" s="3" t="str">
        <f>HYPERLINK("https://fyndiq.se/produkt/13e76851ca504320/", "2-Pack Samsung Galaxy S22 Ultra - Härdat glas 9H - Top kvalitet")</f>
        <v>2-Pack Samsung Galaxy S22 Ultra - Härdat glas 9H - Top kvalitet</v>
      </c>
      <c r="F2454" s="1" t="s">
        <v>140</v>
      </c>
      <c r="G2454" s="1" t="s">
        <v>141</v>
      </c>
      <c r="H2454" s="1" t="s">
        <v>142</v>
      </c>
      <c r="I2454" s="1" t="s">
        <v>16</v>
      </c>
      <c r="J2454" s="1" t="s">
        <v>23</v>
      </c>
      <c r="K2454" s="1" t="s">
        <v>16</v>
      </c>
      <c r="L2454" s="1" t="s">
        <v>16</v>
      </c>
      <c r="M2454" s="1" t="s">
        <v>16</v>
      </c>
      <c r="N2454" s="1" t="s">
        <v>16</v>
      </c>
      <c r="O2454" s="1">
        <v>63.2</v>
      </c>
      <c r="P2454" s="1">
        <v>1.0</v>
      </c>
    </row>
    <row r="2455">
      <c r="A2455" s="1" t="s">
        <v>29</v>
      </c>
      <c r="B2455" s="1" t="s">
        <v>3938</v>
      </c>
      <c r="C2455" s="2" t="s">
        <v>3886</v>
      </c>
      <c r="D2455" s="1" t="s">
        <v>19</v>
      </c>
      <c r="E245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455" s="1" t="s">
        <v>204</v>
      </c>
      <c r="G2455" s="1" t="s">
        <v>205</v>
      </c>
      <c r="H2455" s="1" t="s">
        <v>206</v>
      </c>
      <c r="I2455" s="1" t="s">
        <v>16</v>
      </c>
      <c r="J2455" s="1" t="s">
        <v>23</v>
      </c>
      <c r="K2455" s="1" t="s">
        <v>16</v>
      </c>
      <c r="L2455" s="1" t="s">
        <v>16</v>
      </c>
      <c r="M2455" s="1" t="s">
        <v>16</v>
      </c>
      <c r="N2455" s="1" t="s">
        <v>16</v>
      </c>
      <c r="O2455" s="1">
        <v>71.2</v>
      </c>
      <c r="P2455" s="1">
        <v>1.0</v>
      </c>
    </row>
    <row r="2456">
      <c r="A2456" s="1" t="s">
        <v>29</v>
      </c>
      <c r="B2456" s="1" t="s">
        <v>3939</v>
      </c>
      <c r="C2456" s="2" t="s">
        <v>3886</v>
      </c>
      <c r="D2456" s="1" t="s">
        <v>19</v>
      </c>
      <c r="E2456" s="3" t="str">
        <f>HYPERLINK("https://fyndiq.se/produkt/c26c9ffef37a436a/", "2-Pack Samsung A35 5G Skärmskydd i Härdat Glas")</f>
        <v>2-Pack Samsung A35 5G Skärmskydd i Härdat Glas</v>
      </c>
      <c r="F2456" s="1" t="s">
        <v>432</v>
      </c>
      <c r="G2456" s="1" t="s">
        <v>433</v>
      </c>
      <c r="H2456" s="1" t="s">
        <v>434</v>
      </c>
      <c r="I2456" s="1" t="s">
        <v>16</v>
      </c>
      <c r="J2456" s="1" t="s">
        <v>23</v>
      </c>
      <c r="K2456" s="1" t="s">
        <v>16</v>
      </c>
      <c r="L2456" s="1" t="s">
        <v>16</v>
      </c>
      <c r="M2456" s="1" t="s">
        <v>16</v>
      </c>
      <c r="N2456" s="1" t="s">
        <v>16</v>
      </c>
      <c r="O2456" s="1">
        <v>63.2</v>
      </c>
      <c r="P2456" s="1">
        <v>1.0</v>
      </c>
    </row>
    <row r="2457">
      <c r="A2457" s="1" t="s">
        <v>29</v>
      </c>
      <c r="B2457" s="1" t="s">
        <v>3940</v>
      </c>
      <c r="C2457" s="2" t="s">
        <v>3886</v>
      </c>
      <c r="D2457" s="1" t="s">
        <v>19</v>
      </c>
      <c r="E2457" s="3" t="str">
        <f>HYPERLINK("https://fyndiq.se/produkt/925ae49423884615/", "2-Pack Samsung S22 Ultra Skärmskydd &amp; 1-Pack linsskydd -9H GLAS")</f>
        <v>2-Pack Samsung S22 Ultra Skärmskydd &amp; 1-Pack linsskydd -9H GLAS</v>
      </c>
      <c r="F2457" s="1" t="s">
        <v>335</v>
      </c>
      <c r="G2457" s="1" t="s">
        <v>336</v>
      </c>
      <c r="H2457" s="1" t="s">
        <v>337</v>
      </c>
      <c r="I2457" s="1" t="s">
        <v>16</v>
      </c>
      <c r="J2457" s="1" t="s">
        <v>23</v>
      </c>
      <c r="K2457" s="1" t="s">
        <v>16</v>
      </c>
      <c r="L2457" s="1" t="s">
        <v>16</v>
      </c>
      <c r="M2457" s="1" t="s">
        <v>16</v>
      </c>
      <c r="N2457" s="1" t="s">
        <v>16</v>
      </c>
      <c r="O2457" s="1">
        <v>71.2</v>
      </c>
      <c r="P2457" s="1">
        <v>1.0</v>
      </c>
    </row>
    <row r="2458">
      <c r="A2458" s="1" t="s">
        <v>29</v>
      </c>
      <c r="B2458" s="1" t="s">
        <v>3941</v>
      </c>
      <c r="C2458" s="2" t="s">
        <v>3886</v>
      </c>
      <c r="D2458" s="1" t="s">
        <v>19</v>
      </c>
      <c r="E2458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458" s="1" t="s">
        <v>128</v>
      </c>
      <c r="G2458" s="1" t="s">
        <v>129</v>
      </c>
      <c r="H2458" s="1" t="s">
        <v>130</v>
      </c>
      <c r="I2458" s="1" t="s">
        <v>16</v>
      </c>
      <c r="J2458" s="1" t="s">
        <v>23</v>
      </c>
      <c r="K2458" s="1" t="s">
        <v>16</v>
      </c>
      <c r="L2458" s="1" t="s">
        <v>16</v>
      </c>
      <c r="M2458" s="1" t="s">
        <v>16</v>
      </c>
      <c r="N2458" s="1" t="s">
        <v>16</v>
      </c>
      <c r="O2458" s="1">
        <v>95.2</v>
      </c>
      <c r="P2458" s="1">
        <v>1.0</v>
      </c>
    </row>
    <row r="2459">
      <c r="A2459" s="1" t="s">
        <v>29</v>
      </c>
      <c r="B2459" s="1" t="s">
        <v>3942</v>
      </c>
      <c r="C2459" s="2" t="s">
        <v>3886</v>
      </c>
      <c r="D2459" s="1" t="s">
        <v>19</v>
      </c>
      <c r="E2459" s="3" t="str">
        <f>HYPERLINK("https://fyndiq.se/produkt/e0b5cbce33334680/", "2 Pack Sony Xperia 10 IV - Härdat glas 9H -Super Kvalitet 3D")</f>
        <v>2 Pack Sony Xperia 10 IV - Härdat glas 9H -Super Kvalitet 3D</v>
      </c>
      <c r="F2459" s="1" t="s">
        <v>250</v>
      </c>
      <c r="G2459" s="1" t="s">
        <v>251</v>
      </c>
      <c r="H2459" s="1" t="s">
        <v>252</v>
      </c>
      <c r="I2459" s="1" t="s">
        <v>16</v>
      </c>
      <c r="J2459" s="1" t="s">
        <v>23</v>
      </c>
      <c r="K2459" s="1" t="s">
        <v>16</v>
      </c>
      <c r="L2459" s="1" t="s">
        <v>16</v>
      </c>
      <c r="M2459" s="1" t="s">
        <v>16</v>
      </c>
      <c r="N2459" s="1" t="s">
        <v>16</v>
      </c>
      <c r="O2459" s="1">
        <v>71.2</v>
      </c>
      <c r="P2459" s="1">
        <v>1.0</v>
      </c>
    </row>
    <row r="2460">
      <c r="A2460" s="1" t="s">
        <v>29</v>
      </c>
      <c r="B2460" s="1" t="s">
        <v>3943</v>
      </c>
      <c r="C2460" s="2" t="s">
        <v>3886</v>
      </c>
      <c r="D2460" s="1" t="s">
        <v>19</v>
      </c>
      <c r="E2460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2460" s="1" t="s">
        <v>1412</v>
      </c>
      <c r="G2460" s="1" t="s">
        <v>1413</v>
      </c>
      <c r="H2460" s="1" t="s">
        <v>1414</v>
      </c>
      <c r="I2460" s="1" t="s">
        <v>16</v>
      </c>
      <c r="J2460" s="1" t="s">
        <v>23</v>
      </c>
      <c r="K2460" s="1" t="s">
        <v>16</v>
      </c>
      <c r="L2460" s="1" t="s">
        <v>16</v>
      </c>
      <c r="M2460" s="1" t="s">
        <v>16</v>
      </c>
      <c r="N2460" s="1" t="s">
        <v>16</v>
      </c>
      <c r="O2460" s="1">
        <v>63.2</v>
      </c>
      <c r="P2460" s="1">
        <v>1.0</v>
      </c>
    </row>
    <row r="2461">
      <c r="A2461" s="1" t="s">
        <v>29</v>
      </c>
      <c r="B2461" s="1" t="s">
        <v>3944</v>
      </c>
      <c r="C2461" s="2" t="s">
        <v>3886</v>
      </c>
      <c r="D2461" s="1" t="s">
        <v>19</v>
      </c>
      <c r="E246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61" s="1" t="s">
        <v>26</v>
      </c>
      <c r="G2461" s="1" t="s">
        <v>27</v>
      </c>
      <c r="H2461" s="1" t="s">
        <v>28</v>
      </c>
      <c r="I2461" s="1" t="s">
        <v>16</v>
      </c>
      <c r="J2461" s="1" t="s">
        <v>23</v>
      </c>
      <c r="K2461" s="1" t="s">
        <v>16</v>
      </c>
      <c r="L2461" s="1" t="s">
        <v>16</v>
      </c>
      <c r="M2461" s="1" t="s">
        <v>16</v>
      </c>
      <c r="N2461" s="1" t="s">
        <v>16</v>
      </c>
      <c r="O2461" s="1">
        <v>71.2</v>
      </c>
      <c r="P2461" s="1">
        <v>1.0</v>
      </c>
    </row>
    <row r="2462">
      <c r="A2462" s="1" t="s">
        <v>29</v>
      </c>
      <c r="B2462" s="1" t="s">
        <v>3945</v>
      </c>
      <c r="C2462" s="2" t="s">
        <v>3886</v>
      </c>
      <c r="D2462" s="1" t="s">
        <v>19</v>
      </c>
      <c r="E2462" s="3" t="str">
        <f>HYPERLINK("https://fyndiq.se/produkt/1c00518ebe824bca/", "Motorola Edge 40 NEO - Härdat Glas 9H - Super kvalitet 3D Skärmskydd")</f>
        <v>Motorola Edge 40 NEO - Härdat Glas 9H - Super kvalitet 3D Skärmskydd</v>
      </c>
      <c r="F2462" s="1" t="s">
        <v>3946</v>
      </c>
      <c r="G2462" s="1" t="s">
        <v>3947</v>
      </c>
      <c r="H2462" s="1" t="s">
        <v>3948</v>
      </c>
      <c r="I2462" s="1" t="s">
        <v>16</v>
      </c>
      <c r="J2462" s="1" t="s">
        <v>23</v>
      </c>
      <c r="K2462" s="1" t="s">
        <v>16</v>
      </c>
      <c r="L2462" s="1" t="s">
        <v>16</v>
      </c>
      <c r="M2462" s="1" t="s">
        <v>16</v>
      </c>
      <c r="N2462" s="1" t="s">
        <v>16</v>
      </c>
      <c r="O2462" s="1">
        <v>63.2</v>
      </c>
      <c r="P2462" s="1">
        <v>1.0</v>
      </c>
    </row>
    <row r="2463">
      <c r="A2463" s="1" t="s">
        <v>29</v>
      </c>
      <c r="B2463" s="1" t="s">
        <v>3949</v>
      </c>
      <c r="C2463" s="2" t="s">
        <v>3886</v>
      </c>
      <c r="D2463" s="1" t="s">
        <v>19</v>
      </c>
      <c r="E246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63" s="1" t="s">
        <v>26</v>
      </c>
      <c r="G2463" s="1" t="s">
        <v>27</v>
      </c>
      <c r="H2463" s="1" t="s">
        <v>28</v>
      </c>
      <c r="I2463" s="1" t="s">
        <v>16</v>
      </c>
      <c r="J2463" s="1" t="s">
        <v>23</v>
      </c>
      <c r="K2463" s="1" t="s">
        <v>16</v>
      </c>
      <c r="L2463" s="1" t="s">
        <v>16</v>
      </c>
      <c r="M2463" s="1" t="s">
        <v>16</v>
      </c>
      <c r="N2463" s="1" t="s">
        <v>16</v>
      </c>
      <c r="O2463" s="1">
        <v>71.2</v>
      </c>
      <c r="P2463" s="1">
        <v>1.0</v>
      </c>
    </row>
    <row r="2464">
      <c r="A2464" s="1" t="s">
        <v>29</v>
      </c>
      <c r="B2464" s="1" t="s">
        <v>3950</v>
      </c>
      <c r="C2464" s="2" t="s">
        <v>3886</v>
      </c>
      <c r="D2464" s="1" t="s">
        <v>19</v>
      </c>
      <c r="E2464" s="3" t="str">
        <f>HYPERLINK("https://fyndiq.se/produkt/c6f3e47a88184e8d/", "2-Pack SAMSUNG A55 Skärmskydd - Härdat Glas 9H - Super kvalitet 3D")</f>
        <v>2-Pack SAMSUNG A55 Skärmskydd - Härdat Glas 9H - Super kvalitet 3D</v>
      </c>
      <c r="F2464" s="1" t="s">
        <v>83</v>
      </c>
      <c r="G2464" s="1" t="s">
        <v>84</v>
      </c>
      <c r="H2464" s="1" t="s">
        <v>85</v>
      </c>
      <c r="I2464" s="1" t="s">
        <v>16</v>
      </c>
      <c r="J2464" s="1" t="s">
        <v>23</v>
      </c>
      <c r="K2464" s="1" t="s">
        <v>16</v>
      </c>
      <c r="L2464" s="1" t="s">
        <v>16</v>
      </c>
      <c r="M2464" s="1" t="s">
        <v>16</v>
      </c>
      <c r="N2464" s="1" t="s">
        <v>16</v>
      </c>
      <c r="O2464" s="1">
        <v>63.2</v>
      </c>
      <c r="P2464" s="1">
        <v>1.0</v>
      </c>
    </row>
    <row r="2465">
      <c r="A2465" s="1" t="s">
        <v>29</v>
      </c>
      <c r="B2465" s="1" t="s">
        <v>3951</v>
      </c>
      <c r="C2465" s="2" t="s">
        <v>3886</v>
      </c>
      <c r="D2465" s="1" t="s">
        <v>19</v>
      </c>
      <c r="E246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2465" s="1" t="s">
        <v>539</v>
      </c>
      <c r="G2465" s="1" t="s">
        <v>540</v>
      </c>
      <c r="H2465" s="1" t="s">
        <v>541</v>
      </c>
      <c r="I2465" s="1" t="s">
        <v>16</v>
      </c>
      <c r="J2465" s="1" t="s">
        <v>23</v>
      </c>
      <c r="K2465" s="1" t="s">
        <v>16</v>
      </c>
      <c r="L2465" s="1" t="s">
        <v>16</v>
      </c>
      <c r="M2465" s="1" t="s">
        <v>16</v>
      </c>
      <c r="N2465" s="1" t="s">
        <v>16</v>
      </c>
      <c r="O2465" s="1">
        <v>95.2</v>
      </c>
      <c r="P2465" s="1">
        <v>1.0</v>
      </c>
    </row>
    <row r="2466">
      <c r="A2466" s="1" t="s">
        <v>29</v>
      </c>
      <c r="B2466" s="1" t="s">
        <v>3952</v>
      </c>
      <c r="C2466" s="2" t="s">
        <v>3886</v>
      </c>
      <c r="D2466" s="1" t="s">
        <v>19</v>
      </c>
      <c r="E246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466" s="1" t="s">
        <v>103</v>
      </c>
      <c r="G2466" s="1" t="s">
        <v>104</v>
      </c>
      <c r="H2466" s="1" t="s">
        <v>105</v>
      </c>
      <c r="I2466" s="1" t="s">
        <v>16</v>
      </c>
      <c r="J2466" s="1" t="s">
        <v>23</v>
      </c>
      <c r="K2466" s="1" t="s">
        <v>16</v>
      </c>
      <c r="L2466" s="1" t="s">
        <v>16</v>
      </c>
      <c r="M2466" s="1" t="s">
        <v>16</v>
      </c>
      <c r="N2466" s="1" t="s">
        <v>16</v>
      </c>
      <c r="O2466" s="1">
        <v>63.2</v>
      </c>
      <c r="P2466" s="1">
        <v>2.0</v>
      </c>
    </row>
    <row r="2467">
      <c r="A2467" s="1" t="s">
        <v>29</v>
      </c>
      <c r="B2467" s="1" t="s">
        <v>3953</v>
      </c>
      <c r="C2467" s="2" t="s">
        <v>3886</v>
      </c>
      <c r="D2467" s="1" t="s">
        <v>19</v>
      </c>
      <c r="E2467" s="3" t="str">
        <f>HYPERLINK("https://fyndiq.se/produkt/c6f3e47a88184e8d/", "2-Pack SAMSUNG A55 Skärmskydd - Härdat Glas 9H - Super kvalitet 3D")</f>
        <v>2-Pack SAMSUNG A55 Skärmskydd - Härdat Glas 9H - Super kvalitet 3D</v>
      </c>
      <c r="F2467" s="1" t="s">
        <v>83</v>
      </c>
      <c r="G2467" s="1" t="s">
        <v>84</v>
      </c>
      <c r="H2467" s="1" t="s">
        <v>85</v>
      </c>
      <c r="I2467" s="1" t="s">
        <v>16</v>
      </c>
      <c r="J2467" s="1" t="s">
        <v>23</v>
      </c>
      <c r="K2467" s="1" t="s">
        <v>16</v>
      </c>
      <c r="L2467" s="1" t="s">
        <v>16</v>
      </c>
      <c r="M2467" s="1" t="s">
        <v>16</v>
      </c>
      <c r="N2467" s="1" t="s">
        <v>16</v>
      </c>
      <c r="O2467" s="1">
        <v>63.2</v>
      </c>
      <c r="P2467" s="1">
        <v>1.0</v>
      </c>
    </row>
    <row r="2468">
      <c r="A2468" s="1" t="s">
        <v>29</v>
      </c>
      <c r="B2468" s="1" t="s">
        <v>3954</v>
      </c>
      <c r="C2468" s="2" t="s">
        <v>3886</v>
      </c>
      <c r="D2468" s="1" t="s">
        <v>19</v>
      </c>
      <c r="E2468" s="3" t="str">
        <f>HYPERLINK("https://fyndiq.se/produkt/385e2b93efd34bdb/", "2-Pack Samsung Galaxy A03 - Härdat Glas 9H - Super Kvalitet 3D")</f>
        <v>2-Pack Samsung Galaxy A03 - Härdat Glas 9H - Super Kvalitet 3D</v>
      </c>
      <c r="F2468" s="1" t="s">
        <v>481</v>
      </c>
      <c r="G2468" s="1" t="s">
        <v>482</v>
      </c>
      <c r="H2468" s="1" t="s">
        <v>483</v>
      </c>
      <c r="I2468" s="1" t="s">
        <v>16</v>
      </c>
      <c r="J2468" s="1" t="s">
        <v>23</v>
      </c>
      <c r="K2468" s="1" t="s">
        <v>16</v>
      </c>
      <c r="L2468" s="1" t="s">
        <v>16</v>
      </c>
      <c r="M2468" s="1" t="s">
        <v>16</v>
      </c>
      <c r="N2468" s="1" t="s">
        <v>16</v>
      </c>
      <c r="O2468" s="1">
        <v>63.2</v>
      </c>
      <c r="P2468" s="1">
        <v>1.0</v>
      </c>
    </row>
    <row r="2469">
      <c r="A2469" s="1" t="s">
        <v>29</v>
      </c>
      <c r="B2469" s="1" t="s">
        <v>3955</v>
      </c>
      <c r="C2469" s="2" t="s">
        <v>3886</v>
      </c>
      <c r="D2469" s="1" t="s">
        <v>19</v>
      </c>
      <c r="E2469" s="3" t="str">
        <f>HYPERLINK("https://fyndiq.se/produkt/0bb9f59d6f674520/", "iPhone XS Max - 9H Härdat Glass - Super kvalitet 3D Skärmskydd")</f>
        <v>iPhone XS Max - 9H Härdat Glass - Super kvalitet 3D Skärmskydd</v>
      </c>
      <c r="F2469" s="1" t="s">
        <v>3657</v>
      </c>
      <c r="G2469" s="1" t="s">
        <v>3658</v>
      </c>
      <c r="H2469" s="1" t="s">
        <v>3659</v>
      </c>
      <c r="I2469" s="1" t="s">
        <v>1230</v>
      </c>
      <c r="J2469" s="1" t="s">
        <v>9</v>
      </c>
      <c r="K2469" s="2" t="s">
        <v>727</v>
      </c>
      <c r="L2469" s="1" t="s">
        <v>2602</v>
      </c>
      <c r="M2469" s="1" t="s">
        <v>16</v>
      </c>
      <c r="N2469" s="1" t="s">
        <v>16</v>
      </c>
      <c r="O2469" s="1">
        <v>47.2</v>
      </c>
      <c r="P2469" s="1">
        <v>1.0</v>
      </c>
    </row>
    <row r="2470">
      <c r="A2470" s="1" t="s">
        <v>29</v>
      </c>
      <c r="B2470" s="1" t="s">
        <v>3956</v>
      </c>
      <c r="C2470" s="2" t="s">
        <v>3886</v>
      </c>
      <c r="D2470" s="1" t="s">
        <v>19</v>
      </c>
      <c r="E2470" s="3" t="str">
        <f>HYPERLINK("https://fyndiq.se/produkt/f2c164e932234570/", "2-Pack HUAWEI P30 PRO Skärmskydd - Härdat Glas 9H - Super kvalitet 3D")</f>
        <v>2-Pack HUAWEI P30 PRO Skärmskydd - Härdat Glas 9H - Super kvalitet 3D</v>
      </c>
      <c r="F2470" s="1" t="s">
        <v>267</v>
      </c>
      <c r="G2470" s="1" t="s">
        <v>268</v>
      </c>
      <c r="H2470" s="1" t="s">
        <v>269</v>
      </c>
      <c r="I2470" s="1" t="s">
        <v>16</v>
      </c>
      <c r="J2470" s="1" t="s">
        <v>23</v>
      </c>
      <c r="K2470" s="1" t="s">
        <v>16</v>
      </c>
      <c r="L2470" s="1" t="s">
        <v>16</v>
      </c>
      <c r="M2470" s="1" t="s">
        <v>16</v>
      </c>
      <c r="N2470" s="1" t="s">
        <v>16</v>
      </c>
      <c r="O2470" s="1">
        <v>63.2</v>
      </c>
      <c r="P2470" s="1">
        <v>1.0</v>
      </c>
    </row>
    <row r="2471">
      <c r="A2471" s="1" t="s">
        <v>29</v>
      </c>
      <c r="B2471" s="1" t="s">
        <v>3957</v>
      </c>
      <c r="C2471" s="2" t="s">
        <v>3886</v>
      </c>
      <c r="D2471" s="1" t="s">
        <v>19</v>
      </c>
      <c r="E2471" s="3" t="str">
        <f>HYPERLINK("https://fyndiq.se/produkt/56c72c0ba5f749b5/", "2-Pack SAMSUNG S24 Skärmskydd - Härdat Glas 9H - Super kvalitet 3D")</f>
        <v>2-Pack SAMSUNG S24 Skärmskydd - Härdat Glas 9H - Super kvalitet 3D</v>
      </c>
      <c r="F2471" s="1" t="s">
        <v>263</v>
      </c>
      <c r="G2471" s="1" t="s">
        <v>264</v>
      </c>
      <c r="H2471" s="1" t="s">
        <v>265</v>
      </c>
      <c r="I2471" s="1" t="s">
        <v>1311</v>
      </c>
      <c r="J2471" s="1" t="s">
        <v>9</v>
      </c>
      <c r="K2471" s="2" t="s">
        <v>3385</v>
      </c>
      <c r="L2471" s="1" t="s">
        <v>2528</v>
      </c>
      <c r="M2471" s="1" t="s">
        <v>16</v>
      </c>
      <c r="N2471" s="1" t="s">
        <v>16</v>
      </c>
      <c r="O2471" s="1">
        <v>71.2</v>
      </c>
      <c r="P2471" s="1">
        <v>1.0</v>
      </c>
    </row>
    <row r="2472">
      <c r="A2472" s="1" t="s">
        <v>29</v>
      </c>
      <c r="B2472" s="1" t="s">
        <v>3958</v>
      </c>
      <c r="C2472" s="2" t="s">
        <v>3886</v>
      </c>
      <c r="D2472" s="1" t="s">
        <v>19</v>
      </c>
      <c r="E247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72" s="1" t="s">
        <v>26</v>
      </c>
      <c r="G2472" s="1" t="s">
        <v>27</v>
      </c>
      <c r="H2472" s="1" t="s">
        <v>28</v>
      </c>
      <c r="I2472" s="1" t="s">
        <v>16</v>
      </c>
      <c r="J2472" s="1" t="s">
        <v>23</v>
      </c>
      <c r="K2472" s="1" t="s">
        <v>16</v>
      </c>
      <c r="L2472" s="1" t="s">
        <v>16</v>
      </c>
      <c r="M2472" s="1" t="s">
        <v>16</v>
      </c>
      <c r="N2472" s="1" t="s">
        <v>16</v>
      </c>
      <c r="O2472" s="1">
        <v>71.2</v>
      </c>
      <c r="P2472" s="1">
        <v>1.0</v>
      </c>
    </row>
    <row r="2473">
      <c r="A2473" s="1" t="s">
        <v>29</v>
      </c>
      <c r="B2473" s="1" t="s">
        <v>3959</v>
      </c>
      <c r="C2473" s="2" t="s">
        <v>3886</v>
      </c>
      <c r="D2473" s="1" t="s">
        <v>19</v>
      </c>
      <c r="E2473" s="3" t="str">
        <f>HYPERLINK("https://fyndiq.se/produkt/447465e3e57040fa/", "Samsung Galaxy Z FOLD 4 - Härdat Glas 9H-Super Kvalitet 3D")</f>
        <v>Samsung Galaxy Z FOLD 4 - Härdat Glas 9H-Super Kvalitet 3D</v>
      </c>
      <c r="F2473" s="1" t="s">
        <v>3960</v>
      </c>
      <c r="G2473" s="1" t="s">
        <v>3961</v>
      </c>
      <c r="H2473" s="1" t="s">
        <v>3962</v>
      </c>
      <c r="I2473" s="1" t="s">
        <v>16</v>
      </c>
      <c r="J2473" s="1" t="s">
        <v>23</v>
      </c>
      <c r="K2473" s="1" t="s">
        <v>16</v>
      </c>
      <c r="L2473" s="1" t="s">
        <v>16</v>
      </c>
      <c r="M2473" s="1" t="s">
        <v>16</v>
      </c>
      <c r="N2473" s="1" t="s">
        <v>16</v>
      </c>
      <c r="O2473" s="1">
        <v>71.2</v>
      </c>
      <c r="P2473" s="1">
        <v>1.0</v>
      </c>
    </row>
    <row r="2474">
      <c r="A2474" s="1" t="s">
        <v>29</v>
      </c>
      <c r="B2474" s="1" t="s">
        <v>3963</v>
      </c>
      <c r="C2474" s="2" t="s">
        <v>3886</v>
      </c>
      <c r="D2474" s="1" t="s">
        <v>19</v>
      </c>
      <c r="E2474" s="3" t="str">
        <f>HYPERLINK("https://fyndiq.se/produkt/a00b62acc6644fd2/", "2-Pack Samsung Galaxy S10 - Härdat glas 9H – Super kvalitet 3D")</f>
        <v>2-Pack Samsung Galaxy S10 - Härdat glas 9H – Super kvalitet 3D</v>
      </c>
      <c r="F2474" s="1" t="s">
        <v>1291</v>
      </c>
      <c r="G2474" s="1" t="s">
        <v>1292</v>
      </c>
      <c r="H2474" s="1" t="s">
        <v>1293</v>
      </c>
      <c r="I2474" s="1" t="s">
        <v>16</v>
      </c>
      <c r="J2474" s="1" t="s">
        <v>23</v>
      </c>
      <c r="K2474" s="1" t="s">
        <v>16</v>
      </c>
      <c r="L2474" s="1" t="s">
        <v>16</v>
      </c>
      <c r="M2474" s="1" t="s">
        <v>16</v>
      </c>
      <c r="N2474" s="1" t="s">
        <v>16</v>
      </c>
      <c r="O2474" s="1">
        <v>63.2</v>
      </c>
      <c r="P2474" s="1">
        <v>1.0</v>
      </c>
    </row>
    <row r="2475">
      <c r="A2475" s="1" t="s">
        <v>29</v>
      </c>
      <c r="B2475" s="1" t="s">
        <v>3964</v>
      </c>
      <c r="C2475" s="2" t="s">
        <v>3886</v>
      </c>
      <c r="D2475" s="1" t="s">
        <v>19</v>
      </c>
      <c r="E2475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2475" s="1" t="s">
        <v>485</v>
      </c>
      <c r="G2475" s="1" t="s">
        <v>486</v>
      </c>
      <c r="H2475" s="1" t="s">
        <v>487</v>
      </c>
      <c r="I2475" s="1" t="s">
        <v>16</v>
      </c>
      <c r="J2475" s="1" t="s">
        <v>23</v>
      </c>
      <c r="K2475" s="1" t="s">
        <v>16</v>
      </c>
      <c r="L2475" s="1" t="s">
        <v>16</v>
      </c>
      <c r="M2475" s="1" t="s">
        <v>16</v>
      </c>
      <c r="N2475" s="1" t="s">
        <v>16</v>
      </c>
      <c r="O2475" s="1">
        <v>135.2</v>
      </c>
      <c r="P2475" s="1">
        <v>1.0</v>
      </c>
    </row>
    <row r="2476">
      <c r="A2476" s="1" t="s">
        <v>29</v>
      </c>
      <c r="B2476" s="1" t="s">
        <v>3965</v>
      </c>
      <c r="C2476" s="2" t="s">
        <v>3886</v>
      </c>
      <c r="D2476" s="1" t="s">
        <v>19</v>
      </c>
      <c r="E2476" s="3" t="str">
        <f>HYPERLINK("https://fyndiq.se/produkt/e19fcc2ab2124f8a/", "2-Pack Iphone 13 Pro - 9H Härdat Glass - Top Kvalitet  3D")</f>
        <v>2-Pack Iphone 13 Pro - 9H Härdat Glass - Top Kvalitet  3D</v>
      </c>
      <c r="F2476" s="1" t="s">
        <v>555</v>
      </c>
      <c r="G2476" s="1" t="s">
        <v>556</v>
      </c>
      <c r="H2476" s="1" t="s">
        <v>557</v>
      </c>
      <c r="I2476" s="1" t="s">
        <v>16</v>
      </c>
      <c r="J2476" s="1" t="s">
        <v>23</v>
      </c>
      <c r="K2476" s="1" t="s">
        <v>16</v>
      </c>
      <c r="L2476" s="1" t="s">
        <v>16</v>
      </c>
      <c r="M2476" s="1" t="s">
        <v>16</v>
      </c>
      <c r="N2476" s="1" t="s">
        <v>16</v>
      </c>
      <c r="O2476" s="1">
        <v>55.2</v>
      </c>
      <c r="P2476" s="1">
        <v>1.0</v>
      </c>
    </row>
    <row r="2477">
      <c r="A2477" s="1" t="s">
        <v>29</v>
      </c>
      <c r="B2477" s="1" t="s">
        <v>3966</v>
      </c>
      <c r="C2477" s="2" t="s">
        <v>3886</v>
      </c>
      <c r="D2477" s="1" t="s">
        <v>19</v>
      </c>
      <c r="E247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477" s="1" t="s">
        <v>977</v>
      </c>
      <c r="G2477" s="1" t="s">
        <v>978</v>
      </c>
      <c r="H2477" s="1" t="s">
        <v>979</v>
      </c>
      <c r="I2477" s="1" t="s">
        <v>16</v>
      </c>
      <c r="J2477" s="1" t="s">
        <v>23</v>
      </c>
      <c r="K2477" s="1" t="s">
        <v>16</v>
      </c>
      <c r="L2477" s="1" t="s">
        <v>16</v>
      </c>
      <c r="M2477" s="1" t="s">
        <v>16</v>
      </c>
      <c r="N2477" s="1" t="s">
        <v>16</v>
      </c>
      <c r="O2477" s="1">
        <v>63.2</v>
      </c>
      <c r="P2477" s="1">
        <v>1.0</v>
      </c>
    </row>
    <row r="2478">
      <c r="A2478" s="1" t="s">
        <v>29</v>
      </c>
      <c r="B2478" s="1" t="s">
        <v>3967</v>
      </c>
      <c r="C2478" s="2" t="s">
        <v>3886</v>
      </c>
      <c r="D2478" s="1" t="s">
        <v>19</v>
      </c>
      <c r="E2478" s="3" t="str">
        <f>HYPERLINK("https://fyndiq.se/produkt/36d02b4c4cec413c/", "2-Pack Iphone 12 Mini - 9H Härdat Glass - Top Kvalitet - HD")</f>
        <v>2-Pack Iphone 12 Mini - 9H Härdat Glass - Top Kvalitet - HD</v>
      </c>
      <c r="F2478" s="1" t="s">
        <v>3968</v>
      </c>
      <c r="G2478" s="1" t="s">
        <v>3969</v>
      </c>
      <c r="H2478" s="1" t="s">
        <v>3970</v>
      </c>
      <c r="I2478" s="1" t="s">
        <v>16</v>
      </c>
      <c r="J2478" s="1" t="s">
        <v>23</v>
      </c>
      <c r="K2478" s="1" t="s">
        <v>16</v>
      </c>
      <c r="L2478" s="1" t="s">
        <v>16</v>
      </c>
      <c r="M2478" s="1" t="s">
        <v>16</v>
      </c>
      <c r="N2478" s="1" t="s">
        <v>16</v>
      </c>
      <c r="O2478" s="1">
        <v>55.2</v>
      </c>
      <c r="P2478" s="1">
        <v>1.0</v>
      </c>
    </row>
    <row r="2479">
      <c r="A2479" s="1" t="s">
        <v>29</v>
      </c>
      <c r="B2479" s="1" t="s">
        <v>3971</v>
      </c>
      <c r="C2479" s="2" t="s">
        <v>3886</v>
      </c>
      <c r="D2479" s="1" t="s">
        <v>19</v>
      </c>
      <c r="E2479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479" s="1" t="s">
        <v>183</v>
      </c>
      <c r="G2479" s="1" t="s">
        <v>184</v>
      </c>
      <c r="H2479" s="1" t="s">
        <v>185</v>
      </c>
      <c r="I2479" s="1" t="s">
        <v>16</v>
      </c>
      <c r="J2479" s="1" t="s">
        <v>23</v>
      </c>
      <c r="K2479" s="1" t="s">
        <v>16</v>
      </c>
      <c r="L2479" s="1" t="s">
        <v>16</v>
      </c>
      <c r="M2479" s="1" t="s">
        <v>16</v>
      </c>
      <c r="N2479" s="1" t="s">
        <v>16</v>
      </c>
      <c r="O2479" s="1">
        <v>71.2</v>
      </c>
      <c r="P2479" s="1">
        <v>1.0</v>
      </c>
    </row>
    <row r="2480">
      <c r="A2480" s="1" t="s">
        <v>29</v>
      </c>
      <c r="B2480" s="1" t="s">
        <v>3972</v>
      </c>
      <c r="C2480" s="2" t="s">
        <v>3886</v>
      </c>
      <c r="D2480" s="1" t="s">
        <v>19</v>
      </c>
      <c r="E2480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2480" s="1" t="s">
        <v>1397</v>
      </c>
      <c r="G2480" s="1" t="s">
        <v>1398</v>
      </c>
      <c r="H2480" s="1" t="s">
        <v>1399</v>
      </c>
      <c r="I2480" s="1" t="s">
        <v>16</v>
      </c>
      <c r="J2480" s="1" t="s">
        <v>23</v>
      </c>
      <c r="K2480" s="1" t="s">
        <v>16</v>
      </c>
      <c r="L2480" s="1" t="s">
        <v>16</v>
      </c>
      <c r="M2480" s="1" t="s">
        <v>16</v>
      </c>
      <c r="N2480" s="1" t="s">
        <v>16</v>
      </c>
      <c r="O2480" s="1">
        <v>79.2</v>
      </c>
      <c r="P2480" s="1">
        <v>1.0</v>
      </c>
    </row>
    <row r="2481">
      <c r="A2481" s="1" t="s">
        <v>29</v>
      </c>
      <c r="B2481" s="1" t="s">
        <v>3973</v>
      </c>
      <c r="C2481" s="2" t="s">
        <v>3886</v>
      </c>
      <c r="D2481" s="1" t="s">
        <v>19</v>
      </c>
      <c r="E2481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2481" s="1" t="s">
        <v>132</v>
      </c>
      <c r="G2481" s="1" t="s">
        <v>133</v>
      </c>
      <c r="H2481" s="1" t="s">
        <v>134</v>
      </c>
      <c r="I2481" s="1" t="s">
        <v>1311</v>
      </c>
      <c r="J2481" s="1" t="s">
        <v>23</v>
      </c>
      <c r="K2481" s="1" t="s">
        <v>16</v>
      </c>
      <c r="L2481" s="1" t="s">
        <v>16</v>
      </c>
      <c r="M2481" s="1" t="s">
        <v>16</v>
      </c>
      <c r="N2481" s="1" t="s">
        <v>16</v>
      </c>
      <c r="O2481" s="1">
        <v>71.2</v>
      </c>
      <c r="P2481" s="1">
        <v>1.0</v>
      </c>
    </row>
    <row r="2482">
      <c r="A2482" s="1" t="s">
        <v>29</v>
      </c>
      <c r="B2482" s="1" t="s">
        <v>3974</v>
      </c>
      <c r="C2482" s="2" t="s">
        <v>3886</v>
      </c>
      <c r="D2482" s="1" t="s">
        <v>19</v>
      </c>
      <c r="E2482" s="3" t="str">
        <f>HYPERLINK("https://fyndiq.se/produkt/6758100e2782433a/", "2-Pack iPhone 12 Pro - Härdat Glas 9H - Super Kvalitet 3D")</f>
        <v>2-Pack iPhone 12 Pro - Härdat Glas 9H - Super Kvalitet 3D</v>
      </c>
      <c r="F2482" s="1" t="s">
        <v>3185</v>
      </c>
      <c r="G2482" s="1" t="s">
        <v>3186</v>
      </c>
      <c r="H2482" s="1" t="s">
        <v>3187</v>
      </c>
      <c r="I2482" s="1" t="s">
        <v>16</v>
      </c>
      <c r="J2482" s="1" t="s">
        <v>23</v>
      </c>
      <c r="K2482" s="1" t="s">
        <v>16</v>
      </c>
      <c r="L2482" s="1" t="s">
        <v>16</v>
      </c>
      <c r="M2482" s="1" t="s">
        <v>16</v>
      </c>
      <c r="N2482" s="1" t="s">
        <v>16</v>
      </c>
      <c r="O2482" s="1">
        <v>55.2</v>
      </c>
      <c r="P2482" s="1">
        <v>1.0</v>
      </c>
    </row>
    <row r="2483">
      <c r="A2483" s="1" t="s">
        <v>29</v>
      </c>
      <c r="B2483" s="1" t="s">
        <v>3975</v>
      </c>
      <c r="C2483" s="2" t="s">
        <v>3886</v>
      </c>
      <c r="D2483" s="1" t="s">
        <v>19</v>
      </c>
      <c r="E2483" s="3" t="str">
        <f>HYPERLINK("https://fyndiq.se/produkt/56c72c0ba5f749b5/", "2-Pack SAMSUNG S24 Skärmskydd - Härdat Glas 9H - Super kvalitet 3D")</f>
        <v>2-Pack SAMSUNG S24 Skärmskydd - Härdat Glas 9H - Super kvalitet 3D</v>
      </c>
      <c r="F2483" s="1" t="s">
        <v>263</v>
      </c>
      <c r="G2483" s="1" t="s">
        <v>264</v>
      </c>
      <c r="H2483" s="1" t="s">
        <v>265</v>
      </c>
      <c r="I2483" s="1" t="s">
        <v>1311</v>
      </c>
      <c r="J2483" s="1" t="s">
        <v>23</v>
      </c>
      <c r="K2483" s="1" t="s">
        <v>16</v>
      </c>
      <c r="L2483" s="1" t="s">
        <v>16</v>
      </c>
      <c r="M2483" s="1" t="s">
        <v>16</v>
      </c>
      <c r="N2483" s="1" t="s">
        <v>16</v>
      </c>
      <c r="O2483" s="1">
        <v>71.2</v>
      </c>
      <c r="P2483" s="1">
        <v>1.0</v>
      </c>
    </row>
    <row r="2484">
      <c r="A2484" s="1" t="s">
        <v>29</v>
      </c>
      <c r="B2484" s="1" t="s">
        <v>3976</v>
      </c>
      <c r="C2484" s="2" t="s">
        <v>3886</v>
      </c>
      <c r="D2484" s="1" t="s">
        <v>19</v>
      </c>
      <c r="E248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84" s="1" t="s">
        <v>26</v>
      </c>
      <c r="G2484" s="1" t="s">
        <v>27</v>
      </c>
      <c r="H2484" s="1" t="s">
        <v>28</v>
      </c>
      <c r="I2484" s="1" t="s">
        <v>16</v>
      </c>
      <c r="J2484" s="1" t="s">
        <v>23</v>
      </c>
      <c r="K2484" s="1" t="s">
        <v>16</v>
      </c>
      <c r="L2484" s="1" t="s">
        <v>16</v>
      </c>
      <c r="M2484" s="1" t="s">
        <v>16</v>
      </c>
      <c r="N2484" s="1" t="s">
        <v>16</v>
      </c>
      <c r="O2484" s="1">
        <v>71.2</v>
      </c>
      <c r="P2484" s="1">
        <v>1.0</v>
      </c>
    </row>
    <row r="2485">
      <c r="A2485" s="1" t="s">
        <v>29</v>
      </c>
      <c r="B2485" s="1" t="s">
        <v>3977</v>
      </c>
      <c r="C2485" s="2" t="s">
        <v>3886</v>
      </c>
      <c r="D2485" s="1" t="s">
        <v>19</v>
      </c>
      <c r="E248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2485" s="1" t="s">
        <v>614</v>
      </c>
      <c r="G2485" s="1" t="s">
        <v>615</v>
      </c>
      <c r="H2485" s="1" t="s">
        <v>616</v>
      </c>
      <c r="I2485" s="1" t="s">
        <v>16</v>
      </c>
      <c r="J2485" s="1" t="s">
        <v>23</v>
      </c>
      <c r="K2485" s="1" t="s">
        <v>16</v>
      </c>
      <c r="L2485" s="1" t="s">
        <v>16</v>
      </c>
      <c r="M2485" s="1" t="s">
        <v>16</v>
      </c>
      <c r="N2485" s="1" t="s">
        <v>16</v>
      </c>
      <c r="O2485" s="1">
        <v>71.2</v>
      </c>
      <c r="P2485" s="1">
        <v>1.0</v>
      </c>
    </row>
    <row r="2486">
      <c r="A2486" s="1" t="s">
        <v>29</v>
      </c>
      <c r="B2486" s="1" t="s">
        <v>3978</v>
      </c>
      <c r="C2486" s="2" t="s">
        <v>3886</v>
      </c>
      <c r="D2486" s="1" t="s">
        <v>19</v>
      </c>
      <c r="E2486" s="3" t="str">
        <f>HYPERLINK("https://fyndiq.se/produkt/28799ed0373d40b4/", "2 Pack Galaxy S21 Ultra 5G- Härdat glas 9H - Super kvalitet 3D")</f>
        <v>2 Pack Galaxy S21 Ultra 5G- Härdat glas 9H - Super kvalitet 3D</v>
      </c>
      <c r="F2486" s="1" t="s">
        <v>272</v>
      </c>
      <c r="G2486" s="1" t="s">
        <v>273</v>
      </c>
      <c r="H2486" s="1" t="s">
        <v>274</v>
      </c>
      <c r="I2486" s="1" t="s">
        <v>16</v>
      </c>
      <c r="J2486" s="1" t="s">
        <v>23</v>
      </c>
      <c r="K2486" s="1" t="s">
        <v>16</v>
      </c>
      <c r="L2486" s="1" t="s">
        <v>16</v>
      </c>
      <c r="M2486" s="1" t="s">
        <v>16</v>
      </c>
      <c r="N2486" s="1" t="s">
        <v>16</v>
      </c>
      <c r="O2486" s="1">
        <v>63.2</v>
      </c>
      <c r="P2486" s="1">
        <v>1.0</v>
      </c>
    </row>
    <row r="2487">
      <c r="A2487" s="1" t="s">
        <v>29</v>
      </c>
      <c r="B2487" s="1" t="s">
        <v>3979</v>
      </c>
      <c r="C2487" s="2" t="s">
        <v>3886</v>
      </c>
      <c r="D2487" s="1" t="s">
        <v>19</v>
      </c>
      <c r="E2487" s="3" t="str">
        <f>HYPERLINK("https://fyndiq.se/produkt/c6f3e47a88184e8d/", "2-Pack SAMSUNG A55 Skärmskydd - Härdat Glas 9H - Super kvalitet 3D")</f>
        <v>2-Pack SAMSUNG A55 Skärmskydd - Härdat Glas 9H - Super kvalitet 3D</v>
      </c>
      <c r="F2487" s="1" t="s">
        <v>83</v>
      </c>
      <c r="G2487" s="1" t="s">
        <v>84</v>
      </c>
      <c r="H2487" s="1" t="s">
        <v>85</v>
      </c>
      <c r="I2487" s="1" t="s">
        <v>16</v>
      </c>
      <c r="J2487" s="1" t="s">
        <v>23</v>
      </c>
      <c r="K2487" s="1" t="s">
        <v>16</v>
      </c>
      <c r="L2487" s="1" t="s">
        <v>16</v>
      </c>
      <c r="M2487" s="1" t="s">
        <v>16</v>
      </c>
      <c r="N2487" s="1" t="s">
        <v>16</v>
      </c>
      <c r="O2487" s="1">
        <v>63.2</v>
      </c>
      <c r="P2487" s="1">
        <v>1.0</v>
      </c>
    </row>
    <row r="2488">
      <c r="A2488" s="1" t="s">
        <v>29</v>
      </c>
      <c r="B2488" s="1" t="s">
        <v>3980</v>
      </c>
      <c r="C2488" s="2" t="s">
        <v>3886</v>
      </c>
      <c r="D2488" s="1" t="s">
        <v>19</v>
      </c>
      <c r="E2488" s="3" t="str">
        <f>HYPERLINK("https://fyndiq.se/produkt/56c72c0ba5f749b5/", "2-Pack SAMSUNG S24 Skärmskydd - Härdat Glas 9H - Super kvalitet 3D")</f>
        <v>2-Pack SAMSUNG S24 Skärmskydd - Härdat Glas 9H - Super kvalitet 3D</v>
      </c>
      <c r="F2488" s="1" t="s">
        <v>263</v>
      </c>
      <c r="G2488" s="1" t="s">
        <v>264</v>
      </c>
      <c r="H2488" s="1" t="s">
        <v>265</v>
      </c>
      <c r="I2488" s="1" t="s">
        <v>16</v>
      </c>
      <c r="J2488" s="1" t="s">
        <v>23</v>
      </c>
      <c r="K2488" s="1" t="s">
        <v>16</v>
      </c>
      <c r="L2488" s="1" t="s">
        <v>16</v>
      </c>
      <c r="M2488" s="1" t="s">
        <v>16</v>
      </c>
      <c r="N2488" s="1" t="s">
        <v>16</v>
      </c>
      <c r="O2488" s="1">
        <v>71.2</v>
      </c>
      <c r="P2488" s="1">
        <v>1.0</v>
      </c>
    </row>
    <row r="2489">
      <c r="A2489" s="1" t="s">
        <v>29</v>
      </c>
      <c r="B2489" s="1" t="s">
        <v>3981</v>
      </c>
      <c r="C2489" s="2" t="s">
        <v>3886</v>
      </c>
      <c r="D2489" s="1" t="s">
        <v>19</v>
      </c>
      <c r="E2489" s="3" t="str">
        <f>HYPERLINK("https://fyndiq.se/produkt/f64401dd1c4f4e26/", "2 Pack Sony Xperia 1 IV - Härdat glas 9H -Super Kvalitet 3D")</f>
        <v>2 Pack Sony Xperia 1 IV - Härdat glas 9H -Super Kvalitet 3D</v>
      </c>
      <c r="F2489" s="1" t="s">
        <v>3982</v>
      </c>
      <c r="G2489" s="1" t="s">
        <v>3983</v>
      </c>
      <c r="H2489" s="1" t="s">
        <v>3984</v>
      </c>
      <c r="I2489" s="1" t="s">
        <v>16</v>
      </c>
      <c r="J2489" s="1" t="s">
        <v>23</v>
      </c>
      <c r="K2489" s="1" t="s">
        <v>16</v>
      </c>
      <c r="L2489" s="1" t="s">
        <v>16</v>
      </c>
      <c r="M2489" s="1" t="s">
        <v>16</v>
      </c>
      <c r="N2489" s="1" t="s">
        <v>16</v>
      </c>
      <c r="O2489" s="1">
        <v>71.2</v>
      </c>
      <c r="P2489" s="1">
        <v>1.0</v>
      </c>
    </row>
    <row r="2490">
      <c r="A2490" s="1" t="s">
        <v>29</v>
      </c>
      <c r="B2490" s="1" t="s">
        <v>3985</v>
      </c>
      <c r="C2490" s="2" t="s">
        <v>3886</v>
      </c>
      <c r="D2490" s="1" t="s">
        <v>19</v>
      </c>
      <c r="E2490" s="3" t="str">
        <f>HYPERLINK("https://fyndiq.se/produkt/56c72c0ba5f749b5/", "2-Pack SAMSUNG S24 Skärmskydd - Härdat Glas 9H - Super kvalitet 3D")</f>
        <v>2-Pack SAMSUNG S24 Skärmskydd - Härdat Glas 9H - Super kvalitet 3D</v>
      </c>
      <c r="F2490" s="1" t="s">
        <v>263</v>
      </c>
      <c r="G2490" s="1" t="s">
        <v>264</v>
      </c>
      <c r="H2490" s="1" t="s">
        <v>265</v>
      </c>
      <c r="I2490" s="1" t="s">
        <v>16</v>
      </c>
      <c r="J2490" s="1" t="s">
        <v>23</v>
      </c>
      <c r="K2490" s="1" t="s">
        <v>16</v>
      </c>
      <c r="L2490" s="1" t="s">
        <v>16</v>
      </c>
      <c r="M2490" s="1" t="s">
        <v>16</v>
      </c>
      <c r="N2490" s="1" t="s">
        <v>16</v>
      </c>
      <c r="O2490" s="1">
        <v>71.2</v>
      </c>
      <c r="P2490" s="1">
        <v>1.0</v>
      </c>
    </row>
    <row r="2491">
      <c r="A2491" s="1" t="s">
        <v>29</v>
      </c>
      <c r="B2491" s="1" t="s">
        <v>3986</v>
      </c>
      <c r="C2491" s="2" t="s">
        <v>3886</v>
      </c>
      <c r="D2491" s="1" t="s">
        <v>19</v>
      </c>
      <c r="E2491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2491" s="1" t="s">
        <v>576</v>
      </c>
      <c r="G2491" s="1" t="s">
        <v>577</v>
      </c>
      <c r="H2491" s="1" t="s">
        <v>578</v>
      </c>
      <c r="I2491" s="1" t="s">
        <v>16</v>
      </c>
      <c r="J2491" s="1" t="s">
        <v>23</v>
      </c>
      <c r="K2491" s="1" t="s">
        <v>16</v>
      </c>
      <c r="L2491" s="1" t="s">
        <v>16</v>
      </c>
      <c r="M2491" s="1" t="s">
        <v>16</v>
      </c>
      <c r="N2491" s="1" t="s">
        <v>16</v>
      </c>
      <c r="O2491" s="1">
        <v>79.2</v>
      </c>
      <c r="P2491" s="1">
        <v>1.0</v>
      </c>
    </row>
    <row r="2492">
      <c r="A2492" s="1" t="s">
        <v>29</v>
      </c>
      <c r="B2492" s="1" t="s">
        <v>3987</v>
      </c>
      <c r="C2492" s="2" t="s">
        <v>3886</v>
      </c>
      <c r="D2492" s="1" t="s">
        <v>19</v>
      </c>
      <c r="E249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492" s="1" t="s">
        <v>26</v>
      </c>
      <c r="G2492" s="1" t="s">
        <v>27</v>
      </c>
      <c r="H2492" s="1" t="s">
        <v>28</v>
      </c>
      <c r="I2492" s="1" t="s">
        <v>16</v>
      </c>
      <c r="J2492" s="1" t="s">
        <v>23</v>
      </c>
      <c r="K2492" s="1" t="s">
        <v>16</v>
      </c>
      <c r="L2492" s="1" t="s">
        <v>16</v>
      </c>
      <c r="M2492" s="1" t="s">
        <v>16</v>
      </c>
      <c r="N2492" s="1" t="s">
        <v>16</v>
      </c>
      <c r="O2492" s="1">
        <v>71.2</v>
      </c>
      <c r="P2492" s="1">
        <v>1.0</v>
      </c>
    </row>
    <row r="2493">
      <c r="A2493" s="1" t="s">
        <v>29</v>
      </c>
      <c r="B2493" s="1" t="s">
        <v>3988</v>
      </c>
      <c r="C2493" s="2" t="s">
        <v>3886</v>
      </c>
      <c r="D2493" s="1" t="s">
        <v>19</v>
      </c>
      <c r="E2493" s="3" t="str">
        <f>HYPERLINK("https://fyndiq.se/produkt/4e95e5e2a94c44df/", "Samsung S8 Plus -  Härdat Glass - 3D Heltäckande Kkärmskydd")</f>
        <v>Samsung S8 Plus -  Härdat Glass - 3D Heltäckande Kkärmskydd</v>
      </c>
      <c r="F2493" s="1" t="s">
        <v>1053</v>
      </c>
      <c r="G2493" s="1" t="s">
        <v>1054</v>
      </c>
      <c r="H2493" s="1" t="s">
        <v>1055</v>
      </c>
      <c r="I2493" s="1" t="s">
        <v>16</v>
      </c>
      <c r="J2493" s="1" t="s">
        <v>23</v>
      </c>
      <c r="K2493" s="1" t="s">
        <v>16</v>
      </c>
      <c r="L2493" s="1" t="s">
        <v>16</v>
      </c>
      <c r="M2493" s="1" t="s">
        <v>16</v>
      </c>
      <c r="N2493" s="1" t="s">
        <v>16</v>
      </c>
      <c r="O2493" s="1">
        <v>55.2</v>
      </c>
      <c r="P2493" s="1">
        <v>1.0</v>
      </c>
    </row>
    <row r="2494">
      <c r="A2494" s="1" t="s">
        <v>29</v>
      </c>
      <c r="B2494" s="1" t="s">
        <v>3989</v>
      </c>
      <c r="C2494" s="2" t="s">
        <v>3886</v>
      </c>
      <c r="D2494" s="1" t="s">
        <v>19</v>
      </c>
      <c r="E2494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2494" s="1" t="s">
        <v>3035</v>
      </c>
      <c r="G2494" s="1" t="s">
        <v>3036</v>
      </c>
      <c r="H2494" s="1" t="s">
        <v>3037</v>
      </c>
      <c r="I2494" s="1" t="s">
        <v>16</v>
      </c>
      <c r="J2494" s="1" t="s">
        <v>23</v>
      </c>
      <c r="K2494" s="1" t="s">
        <v>16</v>
      </c>
      <c r="L2494" s="1" t="s">
        <v>16</v>
      </c>
      <c r="M2494" s="1" t="s">
        <v>16</v>
      </c>
      <c r="N2494" s="1" t="s">
        <v>16</v>
      </c>
      <c r="O2494" s="1">
        <v>71.2</v>
      </c>
      <c r="P2494" s="1">
        <v>1.0</v>
      </c>
    </row>
    <row r="2495">
      <c r="A2495" s="1" t="s">
        <v>29</v>
      </c>
      <c r="B2495" s="1" t="s">
        <v>3990</v>
      </c>
      <c r="C2495" s="2" t="s">
        <v>3886</v>
      </c>
      <c r="D2495" s="1" t="s">
        <v>19</v>
      </c>
      <c r="E2495" s="3" t="str">
        <f>HYPERLINK("https://fyndiq.se/produkt/66924f1ff238487e/", "2-Pack GOOGLE PIXEL 7A Skärmskydd - Härdat Glas 9H - Super kvalitet 3D")</f>
        <v>2-Pack GOOGLE PIXEL 7A Skärmskydd - Härdat Glas 9H - Super kvalitet 3D</v>
      </c>
      <c r="F2495" s="1" t="s">
        <v>315</v>
      </c>
      <c r="G2495" s="1" t="s">
        <v>316</v>
      </c>
      <c r="H2495" s="1" t="s">
        <v>317</v>
      </c>
      <c r="I2495" s="1" t="s">
        <v>16</v>
      </c>
      <c r="J2495" s="1" t="s">
        <v>23</v>
      </c>
      <c r="K2495" s="1" t="s">
        <v>16</v>
      </c>
      <c r="L2495" s="1" t="s">
        <v>16</v>
      </c>
      <c r="M2495" s="1" t="s">
        <v>16</v>
      </c>
      <c r="N2495" s="1" t="s">
        <v>16</v>
      </c>
      <c r="O2495" s="1">
        <v>63.2</v>
      </c>
      <c r="P2495" s="1">
        <v>1.0</v>
      </c>
    </row>
    <row r="2496">
      <c r="A2496" s="1" t="s">
        <v>29</v>
      </c>
      <c r="B2496" s="1" t="s">
        <v>3991</v>
      </c>
      <c r="C2496" s="2" t="s">
        <v>3886</v>
      </c>
      <c r="D2496" s="1" t="s">
        <v>19</v>
      </c>
      <c r="E2496" s="3" t="str">
        <f>HYPERLINK("https://fyndiq.se/produkt/c64bbbf107e34309/", "2-Pack Huawei P30 - Härdat glas 9H – 3D Super kvalitet")</f>
        <v>2-Pack Huawei P30 - Härdat glas 9H – 3D Super kvalitet</v>
      </c>
      <c r="F2496" s="1" t="s">
        <v>845</v>
      </c>
      <c r="G2496" s="1" t="s">
        <v>846</v>
      </c>
      <c r="H2496" s="1" t="s">
        <v>847</v>
      </c>
      <c r="I2496" s="1" t="s">
        <v>16</v>
      </c>
      <c r="J2496" s="1" t="s">
        <v>23</v>
      </c>
      <c r="K2496" s="1" t="s">
        <v>16</v>
      </c>
      <c r="L2496" s="1" t="s">
        <v>16</v>
      </c>
      <c r="M2496" s="1" t="s">
        <v>16</v>
      </c>
      <c r="N2496" s="1" t="s">
        <v>16</v>
      </c>
      <c r="O2496" s="1">
        <v>63.2</v>
      </c>
      <c r="P2496" s="1">
        <v>1.0</v>
      </c>
    </row>
    <row r="2497">
      <c r="A2497" s="1" t="s">
        <v>29</v>
      </c>
      <c r="B2497" s="1" t="s">
        <v>3992</v>
      </c>
      <c r="C2497" s="2" t="s">
        <v>3886</v>
      </c>
      <c r="D2497" s="1" t="s">
        <v>19</v>
      </c>
      <c r="E2497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2497" s="1" t="s">
        <v>772</v>
      </c>
      <c r="G2497" s="1" t="s">
        <v>773</v>
      </c>
      <c r="H2497" s="1" t="s">
        <v>774</v>
      </c>
      <c r="I2497" s="1" t="s">
        <v>16</v>
      </c>
      <c r="J2497" s="1" t="s">
        <v>23</v>
      </c>
      <c r="K2497" s="1" t="s">
        <v>16</v>
      </c>
      <c r="L2497" s="1" t="s">
        <v>16</v>
      </c>
      <c r="M2497" s="1" t="s">
        <v>16</v>
      </c>
      <c r="N2497" s="1" t="s">
        <v>16</v>
      </c>
      <c r="O2497" s="1">
        <v>71.2</v>
      </c>
      <c r="P2497" s="1">
        <v>1.0</v>
      </c>
    </row>
    <row r="2498">
      <c r="A2498" s="1" t="s">
        <v>29</v>
      </c>
      <c r="B2498" s="1" t="s">
        <v>3993</v>
      </c>
      <c r="C2498" s="2" t="s">
        <v>3886</v>
      </c>
      <c r="D2498" s="1" t="s">
        <v>19</v>
      </c>
      <c r="E2498" s="3" t="str">
        <f>HYPERLINK("https://fyndiq.se/produkt/56c72c0ba5f749b5/", "2-Pack SAMSUNG S24 Skärmskydd - Härdat Glas 9H - Super kvalitet 3D")</f>
        <v>2-Pack SAMSUNG S24 Skärmskydd - Härdat Glas 9H - Super kvalitet 3D</v>
      </c>
      <c r="F2498" s="1" t="s">
        <v>263</v>
      </c>
      <c r="G2498" s="1" t="s">
        <v>264</v>
      </c>
      <c r="H2498" s="1" t="s">
        <v>265</v>
      </c>
      <c r="I2498" s="1" t="s">
        <v>16</v>
      </c>
      <c r="J2498" s="1" t="s">
        <v>23</v>
      </c>
      <c r="K2498" s="1" t="s">
        <v>16</v>
      </c>
      <c r="L2498" s="1" t="s">
        <v>16</v>
      </c>
      <c r="M2498" s="1" t="s">
        <v>16</v>
      </c>
      <c r="N2498" s="1" t="s">
        <v>16</v>
      </c>
      <c r="O2498" s="1">
        <v>71.2</v>
      </c>
      <c r="P2498" s="1">
        <v>1.0</v>
      </c>
    </row>
    <row r="2499">
      <c r="A2499" s="1" t="s">
        <v>29</v>
      </c>
      <c r="B2499" s="1" t="s">
        <v>3994</v>
      </c>
      <c r="C2499" s="2" t="s">
        <v>3886</v>
      </c>
      <c r="D2499" s="1" t="s">
        <v>19</v>
      </c>
      <c r="E2499" s="3" t="str">
        <f>HYPERLINK("https://fyndiq.se/produkt/311d90a74d234421/", "2 Pack Xiaomi 12 - Härdat glas 9H-Super kvalitet 3D Skärmskydd")</f>
        <v>2 Pack Xiaomi 12 - Härdat glas 9H-Super kvalitet 3D Skärmskydd</v>
      </c>
      <c r="F2499" s="1" t="s">
        <v>582</v>
      </c>
      <c r="G2499" s="1" t="s">
        <v>583</v>
      </c>
      <c r="H2499" s="1" t="s">
        <v>584</v>
      </c>
      <c r="I2499" s="1" t="s">
        <v>16</v>
      </c>
      <c r="J2499" s="1" t="s">
        <v>23</v>
      </c>
      <c r="K2499" s="1" t="s">
        <v>16</v>
      </c>
      <c r="L2499" s="1" t="s">
        <v>16</v>
      </c>
      <c r="M2499" s="1" t="s">
        <v>16</v>
      </c>
      <c r="N2499" s="1" t="s">
        <v>16</v>
      </c>
      <c r="O2499" s="1">
        <v>63.2</v>
      </c>
      <c r="P2499" s="1">
        <v>1.0</v>
      </c>
    </row>
    <row r="2500">
      <c r="A2500" s="1" t="s">
        <v>29</v>
      </c>
      <c r="B2500" s="1" t="s">
        <v>3995</v>
      </c>
      <c r="C2500" s="2" t="s">
        <v>3886</v>
      </c>
      <c r="D2500" s="1" t="s">
        <v>19</v>
      </c>
      <c r="E2500" s="3" t="str">
        <f>HYPERLINK("https://fyndiq.se/produkt/c64bbbf107e34309/", "2-Pack Huawei P30 - Härdat glas 9H – 3D Super kvalitet")</f>
        <v>2-Pack Huawei P30 - Härdat glas 9H – 3D Super kvalitet</v>
      </c>
      <c r="F2500" s="1" t="s">
        <v>845</v>
      </c>
      <c r="G2500" s="1" t="s">
        <v>846</v>
      </c>
      <c r="H2500" s="1" t="s">
        <v>847</v>
      </c>
      <c r="I2500" s="1" t="s">
        <v>16</v>
      </c>
      <c r="J2500" s="1" t="s">
        <v>23</v>
      </c>
      <c r="K2500" s="1" t="s">
        <v>16</v>
      </c>
      <c r="L2500" s="1" t="s">
        <v>16</v>
      </c>
      <c r="M2500" s="1" t="s">
        <v>16</v>
      </c>
      <c r="N2500" s="1" t="s">
        <v>16</v>
      </c>
      <c r="O2500" s="1">
        <v>63.2</v>
      </c>
      <c r="P2500" s="1">
        <v>1.0</v>
      </c>
    </row>
    <row r="2501">
      <c r="A2501" s="1" t="s">
        <v>29</v>
      </c>
      <c r="B2501" s="1" t="s">
        <v>3996</v>
      </c>
      <c r="C2501" s="2" t="s">
        <v>3886</v>
      </c>
      <c r="D2501" s="1" t="s">
        <v>19</v>
      </c>
      <c r="E2501" s="3" t="str">
        <f>HYPERLINK("https://fyndiq.se/produkt/9e488e35f28b4b0b/", "2-Pack GOOGLE PIXEL 6A Skärmskydd - Härdat Glas 9H - Super kvalitet 3D")</f>
        <v>2-Pack GOOGLE PIXEL 6A Skärmskydd - Härdat Glas 9H - Super kvalitet 3D</v>
      </c>
      <c r="F2501" s="1" t="s">
        <v>196</v>
      </c>
      <c r="G2501" s="1" t="s">
        <v>197</v>
      </c>
      <c r="H2501" s="1" t="s">
        <v>198</v>
      </c>
      <c r="I2501" s="1" t="s">
        <v>16</v>
      </c>
      <c r="J2501" s="1" t="s">
        <v>23</v>
      </c>
      <c r="K2501" s="1" t="s">
        <v>16</v>
      </c>
      <c r="L2501" s="1" t="s">
        <v>16</v>
      </c>
      <c r="M2501" s="1" t="s">
        <v>16</v>
      </c>
      <c r="N2501" s="1" t="s">
        <v>16</v>
      </c>
      <c r="O2501" s="1">
        <v>63.2</v>
      </c>
      <c r="P2501" s="1">
        <v>1.0</v>
      </c>
    </row>
    <row r="2502">
      <c r="A2502" s="1" t="s">
        <v>29</v>
      </c>
      <c r="B2502" s="1" t="s">
        <v>3997</v>
      </c>
      <c r="C2502" s="2" t="s">
        <v>3886</v>
      </c>
      <c r="D2502" s="1" t="s">
        <v>19</v>
      </c>
      <c r="E250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2502" s="1" t="s">
        <v>51</v>
      </c>
      <c r="G2502" s="1" t="s">
        <v>52</v>
      </c>
      <c r="H2502" s="1" t="s">
        <v>53</v>
      </c>
      <c r="I2502" s="1" t="s">
        <v>16</v>
      </c>
      <c r="J2502" s="1" t="s">
        <v>23</v>
      </c>
      <c r="K2502" s="1" t="s">
        <v>16</v>
      </c>
      <c r="L2502" s="1" t="s">
        <v>16</v>
      </c>
      <c r="M2502" s="1" t="s">
        <v>16</v>
      </c>
      <c r="N2502" s="1" t="s">
        <v>16</v>
      </c>
      <c r="O2502" s="1">
        <v>87.2</v>
      </c>
      <c r="P2502" s="1">
        <v>1.0</v>
      </c>
    </row>
    <row r="2503">
      <c r="A2503" s="1" t="s">
        <v>29</v>
      </c>
      <c r="B2503" s="1" t="s">
        <v>3998</v>
      </c>
      <c r="C2503" s="2" t="s">
        <v>3886</v>
      </c>
      <c r="D2503" s="1" t="s">
        <v>19</v>
      </c>
      <c r="E2503" s="3" t="str">
        <f>HYPERLINK("https://fyndiq.se/produkt/6bc9efdb9e0f44ed/", "2-Pack Google Pixel 7 Pro - Härdat Glas 9H - Super kvalitet 3D")</f>
        <v>2-Pack Google Pixel 7 Pro - Härdat Glas 9H - Super kvalitet 3D</v>
      </c>
      <c r="F2503" s="1" t="s">
        <v>424</v>
      </c>
      <c r="G2503" s="1" t="s">
        <v>425</v>
      </c>
      <c r="H2503" s="1" t="s">
        <v>426</v>
      </c>
      <c r="I2503" s="1" t="s">
        <v>16</v>
      </c>
      <c r="J2503" s="1" t="s">
        <v>23</v>
      </c>
      <c r="K2503" s="1" t="s">
        <v>16</v>
      </c>
      <c r="L2503" s="1" t="s">
        <v>16</v>
      </c>
      <c r="M2503" s="1" t="s">
        <v>16</v>
      </c>
      <c r="N2503" s="1" t="s">
        <v>16</v>
      </c>
      <c r="O2503" s="1">
        <v>71.2</v>
      </c>
      <c r="P2503" s="1">
        <v>1.0</v>
      </c>
    </row>
    <row r="2504">
      <c r="A2504" s="1" t="s">
        <v>29</v>
      </c>
      <c r="B2504" s="1" t="s">
        <v>3999</v>
      </c>
      <c r="C2504" s="2" t="s">
        <v>3886</v>
      </c>
      <c r="D2504" s="1" t="s">
        <v>19</v>
      </c>
      <c r="E2504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2504" s="1" t="s">
        <v>1018</v>
      </c>
      <c r="G2504" s="1" t="s">
        <v>1019</v>
      </c>
      <c r="H2504" s="1" t="s">
        <v>1020</v>
      </c>
      <c r="I2504" s="1" t="s">
        <v>16</v>
      </c>
      <c r="J2504" s="1" t="s">
        <v>23</v>
      </c>
      <c r="K2504" s="1" t="s">
        <v>16</v>
      </c>
      <c r="L2504" s="1" t="s">
        <v>16</v>
      </c>
      <c r="M2504" s="1" t="s">
        <v>16</v>
      </c>
      <c r="N2504" s="1" t="s">
        <v>16</v>
      </c>
      <c r="O2504" s="1">
        <v>63.2</v>
      </c>
      <c r="P2504" s="1">
        <v>1.0</v>
      </c>
    </row>
    <row r="2505">
      <c r="A2505" s="1" t="s">
        <v>29</v>
      </c>
      <c r="B2505" s="1" t="s">
        <v>4000</v>
      </c>
      <c r="C2505" s="2" t="s">
        <v>3886</v>
      </c>
      <c r="D2505" s="1" t="s">
        <v>19</v>
      </c>
      <c r="E2505" s="3" t="str">
        <f>HYPERLINK("https://fyndiq.se/produkt/5bbb6f7ec07d45f9/", "2-Pack Samsung XCOVER 5 Skärmskydd - Härdat Glas 9H - Super kvalitet 3D")</f>
        <v>2-Pack Samsung XCOVER 5 Skärmskydd - Härdat Glas 9H - Super kvalitet 3D</v>
      </c>
      <c r="F2505" s="1" t="s">
        <v>1039</v>
      </c>
      <c r="G2505" s="1" t="s">
        <v>1040</v>
      </c>
      <c r="H2505" s="1" t="s">
        <v>1041</v>
      </c>
      <c r="I2505" s="1" t="s">
        <v>16</v>
      </c>
      <c r="J2505" s="1" t="s">
        <v>23</v>
      </c>
      <c r="K2505" s="1" t="s">
        <v>16</v>
      </c>
      <c r="L2505" s="1" t="s">
        <v>16</v>
      </c>
      <c r="M2505" s="1" t="s">
        <v>16</v>
      </c>
      <c r="N2505" s="1" t="s">
        <v>16</v>
      </c>
      <c r="O2505" s="1">
        <v>63.2</v>
      </c>
      <c r="P2505" s="1">
        <v>1.0</v>
      </c>
    </row>
    <row r="2506">
      <c r="A2506" s="1" t="s">
        <v>29</v>
      </c>
      <c r="B2506" s="1" t="s">
        <v>4001</v>
      </c>
      <c r="C2506" s="2" t="s">
        <v>3886</v>
      </c>
      <c r="D2506" s="1" t="s">
        <v>19</v>
      </c>
      <c r="E2506" s="3" t="str">
        <f>HYPERLINK("https://fyndiq.se/produkt/dfe28e565d2e4c8d/", "2 Pack Samsung S21 FE - 9H Härdat Glass - Super Kvalitet 3D")</f>
        <v>2 Pack Samsung S21 FE - 9H Härdat Glass - Super Kvalitet 3D</v>
      </c>
      <c r="F2506" s="1" t="s">
        <v>276</v>
      </c>
      <c r="G2506" s="1" t="s">
        <v>277</v>
      </c>
      <c r="H2506" s="1" t="s">
        <v>278</v>
      </c>
      <c r="I2506" s="1" t="s">
        <v>16</v>
      </c>
      <c r="J2506" s="1" t="s">
        <v>23</v>
      </c>
      <c r="K2506" s="1" t="s">
        <v>16</v>
      </c>
      <c r="L2506" s="1" t="s">
        <v>16</v>
      </c>
      <c r="M2506" s="1" t="s">
        <v>16</v>
      </c>
      <c r="N2506" s="1" t="s">
        <v>16</v>
      </c>
      <c r="O2506" s="1">
        <v>63.2</v>
      </c>
      <c r="P2506" s="1">
        <v>1.0</v>
      </c>
    </row>
    <row r="2507">
      <c r="A2507" s="1" t="s">
        <v>29</v>
      </c>
      <c r="B2507" s="1" t="s">
        <v>4002</v>
      </c>
      <c r="C2507" s="2" t="s">
        <v>3886</v>
      </c>
      <c r="D2507" s="1" t="s">
        <v>19</v>
      </c>
      <c r="E2507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2507" s="1" t="s">
        <v>3035</v>
      </c>
      <c r="G2507" s="1" t="s">
        <v>3036</v>
      </c>
      <c r="H2507" s="1" t="s">
        <v>3037</v>
      </c>
      <c r="I2507" s="1" t="s">
        <v>16</v>
      </c>
      <c r="J2507" s="1" t="s">
        <v>23</v>
      </c>
      <c r="K2507" s="1" t="s">
        <v>16</v>
      </c>
      <c r="L2507" s="1" t="s">
        <v>16</v>
      </c>
      <c r="M2507" s="1" t="s">
        <v>16</v>
      </c>
      <c r="N2507" s="1" t="s">
        <v>16</v>
      </c>
      <c r="O2507" s="1">
        <v>71.2</v>
      </c>
      <c r="P2507" s="1">
        <v>1.0</v>
      </c>
    </row>
    <row r="2508">
      <c r="A2508" s="1" t="s">
        <v>29</v>
      </c>
      <c r="B2508" s="1" t="s">
        <v>4003</v>
      </c>
      <c r="C2508" s="2" t="s">
        <v>3886</v>
      </c>
      <c r="D2508" s="1" t="s">
        <v>19</v>
      </c>
      <c r="E2508" s="3" t="str">
        <f>HYPERLINK("https://fyndiq.se/produkt/a00b62acc6644fd2/", "2-Pack Samsung Galaxy S10 - Härdat glas 9H – Super kvalitet 3D")</f>
        <v>2-Pack Samsung Galaxy S10 - Härdat glas 9H – Super kvalitet 3D</v>
      </c>
      <c r="F2508" s="1" t="s">
        <v>1291</v>
      </c>
      <c r="G2508" s="1" t="s">
        <v>1292</v>
      </c>
      <c r="H2508" s="1" t="s">
        <v>1293</v>
      </c>
      <c r="I2508" s="1" t="s">
        <v>16</v>
      </c>
      <c r="J2508" s="1" t="s">
        <v>23</v>
      </c>
      <c r="K2508" s="1" t="s">
        <v>16</v>
      </c>
      <c r="L2508" s="1" t="s">
        <v>16</v>
      </c>
      <c r="M2508" s="1" t="s">
        <v>16</v>
      </c>
      <c r="N2508" s="1" t="s">
        <v>16</v>
      </c>
      <c r="O2508" s="1">
        <v>63.2</v>
      </c>
      <c r="P2508" s="1">
        <v>1.0</v>
      </c>
    </row>
    <row r="2509">
      <c r="A2509" s="1" t="s">
        <v>29</v>
      </c>
      <c r="B2509" s="1" t="s">
        <v>4004</v>
      </c>
      <c r="C2509" s="2" t="s">
        <v>3886</v>
      </c>
      <c r="D2509" s="1" t="s">
        <v>19</v>
      </c>
      <c r="E2509" s="3" t="str">
        <f>HYPERLINK("https://fyndiq.se/produkt/432d784756a84eff/", "2-Pack Samsung Galaxy S20FE - Härdat Glas-9H -Super kvalitet 3D")</f>
        <v>2-Pack Samsung Galaxy S20FE - Härdat Glas-9H -Super kvalitet 3D</v>
      </c>
      <c r="F2509" s="1" t="s">
        <v>1078</v>
      </c>
      <c r="G2509" s="1" t="s">
        <v>1079</v>
      </c>
      <c r="H2509" s="1" t="s">
        <v>1080</v>
      </c>
      <c r="I2509" s="1" t="s">
        <v>16</v>
      </c>
      <c r="J2509" s="1" t="s">
        <v>23</v>
      </c>
      <c r="K2509" s="1" t="s">
        <v>16</v>
      </c>
      <c r="L2509" s="1" t="s">
        <v>16</v>
      </c>
      <c r="M2509" s="1" t="s">
        <v>16</v>
      </c>
      <c r="N2509" s="1" t="s">
        <v>16</v>
      </c>
      <c r="O2509" s="1">
        <v>63.2</v>
      </c>
      <c r="P2509" s="1">
        <v>1.0</v>
      </c>
    </row>
    <row r="2510">
      <c r="A2510" s="1" t="s">
        <v>29</v>
      </c>
      <c r="B2510" s="1" t="s">
        <v>4005</v>
      </c>
      <c r="C2510" s="2" t="s">
        <v>3886</v>
      </c>
      <c r="D2510" s="1" t="s">
        <v>19</v>
      </c>
      <c r="E2510" s="3" t="str">
        <f>HYPERLINK("https://fyndiq.se/produkt/aaaa7cf643f84273/", "2 Pack Samsung Xcover 5 - Härdat glas 9H-Super kvalitet 3D")</f>
        <v>2 Pack Samsung Xcover 5 - Härdat glas 9H-Super kvalitet 3D</v>
      </c>
      <c r="F2510" s="1" t="s">
        <v>2089</v>
      </c>
      <c r="G2510" s="1" t="s">
        <v>2090</v>
      </c>
      <c r="H2510" s="1" t="s">
        <v>2091</v>
      </c>
      <c r="I2510" s="1" t="s">
        <v>16</v>
      </c>
      <c r="J2510" s="1" t="s">
        <v>23</v>
      </c>
      <c r="K2510" s="1" t="s">
        <v>16</v>
      </c>
      <c r="L2510" s="1" t="s">
        <v>16</v>
      </c>
      <c r="M2510" s="1" t="s">
        <v>16</v>
      </c>
      <c r="N2510" s="1" t="s">
        <v>16</v>
      </c>
      <c r="O2510" s="1">
        <v>63.2</v>
      </c>
      <c r="P2510" s="1">
        <v>1.0</v>
      </c>
    </row>
    <row r="2511">
      <c r="A2511" s="1" t="s">
        <v>29</v>
      </c>
      <c r="B2511" s="1" t="s">
        <v>4006</v>
      </c>
      <c r="C2511" s="2" t="s">
        <v>3886</v>
      </c>
      <c r="D2511" s="1" t="s">
        <v>19</v>
      </c>
      <c r="E2511" s="3" t="str">
        <f>HYPERLINK("https://fyndiq.se/produkt/84cea09838d342cf/", "Sony Xperia 10 V - Härdat Glas 9H - Super Kvalitet 3D Skärmskydd")</f>
        <v>Sony Xperia 10 V - Härdat Glas 9H - Super Kvalitet 3D Skärmskydd</v>
      </c>
      <c r="F2511" s="1" t="s">
        <v>1784</v>
      </c>
      <c r="G2511" s="1" t="s">
        <v>1785</v>
      </c>
      <c r="H2511" s="1" t="s">
        <v>1786</v>
      </c>
      <c r="I2511" s="1" t="s">
        <v>16</v>
      </c>
      <c r="J2511" s="1" t="s">
        <v>23</v>
      </c>
      <c r="K2511" s="1" t="s">
        <v>16</v>
      </c>
      <c r="L2511" s="1" t="s">
        <v>16</v>
      </c>
      <c r="M2511" s="1" t="s">
        <v>16</v>
      </c>
      <c r="N2511" s="1" t="s">
        <v>16</v>
      </c>
      <c r="O2511" s="1">
        <v>63.2</v>
      </c>
      <c r="P2511" s="1">
        <v>1.0</v>
      </c>
    </row>
    <row r="2512">
      <c r="A2512" s="1" t="s">
        <v>29</v>
      </c>
      <c r="B2512" s="1" t="s">
        <v>4007</v>
      </c>
      <c r="C2512" s="2" t="s">
        <v>3886</v>
      </c>
      <c r="D2512" s="1" t="s">
        <v>19</v>
      </c>
      <c r="E2512" s="3" t="str">
        <f>HYPERLINK("https://fyndiq.se/produkt/6260fb6b96c349fe/", "Samsung S9 plus 3D rundat härdat glasfodral")</f>
        <v>Samsung S9 plus 3D rundat härdat glasfodral</v>
      </c>
      <c r="F2512" s="1" t="s">
        <v>1105</v>
      </c>
      <c r="G2512" s="1" t="s">
        <v>1106</v>
      </c>
      <c r="H2512" s="1" t="s">
        <v>1107</v>
      </c>
      <c r="I2512" s="1" t="s">
        <v>16</v>
      </c>
      <c r="J2512" s="1" t="s">
        <v>23</v>
      </c>
      <c r="K2512" s="1" t="s">
        <v>16</v>
      </c>
      <c r="L2512" s="1" t="s">
        <v>16</v>
      </c>
      <c r="M2512" s="1" t="s">
        <v>16</v>
      </c>
      <c r="N2512" s="1" t="s">
        <v>16</v>
      </c>
      <c r="O2512" s="1">
        <v>55.2</v>
      </c>
      <c r="P2512" s="1">
        <v>1.0</v>
      </c>
    </row>
    <row r="2513">
      <c r="A2513" s="1" t="s">
        <v>29</v>
      </c>
      <c r="B2513" s="1" t="s">
        <v>4008</v>
      </c>
      <c r="C2513" s="2" t="s">
        <v>3886</v>
      </c>
      <c r="D2513" s="1" t="s">
        <v>19</v>
      </c>
      <c r="E2513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2513" s="1" t="s">
        <v>4009</v>
      </c>
      <c r="G2513" s="1" t="s">
        <v>4010</v>
      </c>
      <c r="H2513" s="1" t="s">
        <v>4011</v>
      </c>
      <c r="I2513" s="1" t="s">
        <v>16</v>
      </c>
      <c r="J2513" s="1" t="s">
        <v>23</v>
      </c>
      <c r="K2513" s="1" t="s">
        <v>16</v>
      </c>
      <c r="L2513" s="1" t="s">
        <v>16</v>
      </c>
      <c r="M2513" s="1" t="s">
        <v>16</v>
      </c>
      <c r="N2513" s="1" t="s">
        <v>16</v>
      </c>
      <c r="O2513" s="1">
        <v>63.2</v>
      </c>
      <c r="P2513" s="1">
        <v>1.0</v>
      </c>
    </row>
    <row r="2514">
      <c r="A2514" s="1" t="s">
        <v>29</v>
      </c>
      <c r="B2514" s="1" t="s">
        <v>4012</v>
      </c>
      <c r="C2514" s="2" t="s">
        <v>3886</v>
      </c>
      <c r="D2514" s="1" t="s">
        <v>19</v>
      </c>
      <c r="E2514" s="3" t="str">
        <f>HYPERLINK("https://fyndiq.se/produkt/2a9c08e4daf04aed/", "2-Pack Xiaomi 12T Pro - Härdat Glas 9H - Super kvalitet 3D Skärmskydd")</f>
        <v>2-Pack Xiaomi 12T Pro - Härdat Glas 9H - Super kvalitet 3D Skärmskydd</v>
      </c>
      <c r="F2514" s="1" t="s">
        <v>376</v>
      </c>
      <c r="G2514" s="1" t="s">
        <v>377</v>
      </c>
      <c r="H2514" s="1" t="s">
        <v>378</v>
      </c>
      <c r="I2514" s="1" t="s">
        <v>16</v>
      </c>
      <c r="J2514" s="1" t="s">
        <v>23</v>
      </c>
      <c r="K2514" s="1" t="s">
        <v>16</v>
      </c>
      <c r="L2514" s="1" t="s">
        <v>16</v>
      </c>
      <c r="M2514" s="1" t="s">
        <v>16</v>
      </c>
      <c r="N2514" s="1" t="s">
        <v>16</v>
      </c>
      <c r="O2514" s="1">
        <v>63.2</v>
      </c>
      <c r="P2514" s="1">
        <v>1.0</v>
      </c>
    </row>
    <row r="2515">
      <c r="A2515" s="1" t="s">
        <v>29</v>
      </c>
      <c r="B2515" s="1" t="s">
        <v>4013</v>
      </c>
      <c r="C2515" s="2" t="s">
        <v>3886</v>
      </c>
      <c r="D2515" s="1" t="s">
        <v>19</v>
      </c>
      <c r="E251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515" s="1" t="s">
        <v>26</v>
      </c>
      <c r="G2515" s="1" t="s">
        <v>27</v>
      </c>
      <c r="H2515" s="1" t="s">
        <v>28</v>
      </c>
      <c r="I2515" s="1" t="s">
        <v>16</v>
      </c>
      <c r="J2515" s="1" t="s">
        <v>23</v>
      </c>
      <c r="K2515" s="1" t="s">
        <v>16</v>
      </c>
      <c r="L2515" s="1" t="s">
        <v>16</v>
      </c>
      <c r="M2515" s="1" t="s">
        <v>16</v>
      </c>
      <c r="N2515" s="1" t="s">
        <v>16</v>
      </c>
      <c r="O2515" s="1">
        <v>71.2</v>
      </c>
      <c r="P2515" s="1">
        <v>1.0</v>
      </c>
    </row>
    <row r="2516">
      <c r="A2516" s="1" t="s">
        <v>29</v>
      </c>
      <c r="B2516" s="1" t="s">
        <v>4014</v>
      </c>
      <c r="C2516" s="2" t="s">
        <v>3886</v>
      </c>
      <c r="D2516" s="1" t="s">
        <v>19</v>
      </c>
      <c r="E2516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2516" s="1" t="s">
        <v>447</v>
      </c>
      <c r="G2516" s="1" t="s">
        <v>448</v>
      </c>
      <c r="H2516" s="1" t="s">
        <v>449</v>
      </c>
      <c r="I2516" s="1" t="s">
        <v>16</v>
      </c>
      <c r="J2516" s="1" t="s">
        <v>23</v>
      </c>
      <c r="K2516" s="1" t="s">
        <v>16</v>
      </c>
      <c r="L2516" s="1" t="s">
        <v>16</v>
      </c>
      <c r="M2516" s="1" t="s">
        <v>16</v>
      </c>
      <c r="N2516" s="1" t="s">
        <v>16</v>
      </c>
      <c r="O2516" s="1">
        <v>63.2</v>
      </c>
      <c r="P2516" s="1">
        <v>1.0</v>
      </c>
    </row>
    <row r="2517">
      <c r="A2517" s="1" t="s">
        <v>29</v>
      </c>
      <c r="B2517" s="1" t="s">
        <v>4015</v>
      </c>
      <c r="C2517" s="2" t="s">
        <v>3886</v>
      </c>
      <c r="D2517" s="1" t="s">
        <v>19</v>
      </c>
      <c r="E2517" s="3" t="str">
        <f>HYPERLINK("https://fyndiq.se/produkt/28799ed0373d40b4/", "2 Pack Galaxy S21 Ultra 5G- Härdat glas 9H - Super kvalitet 3D")</f>
        <v>2 Pack Galaxy S21 Ultra 5G- Härdat glas 9H - Super kvalitet 3D</v>
      </c>
      <c r="F2517" s="1" t="s">
        <v>272</v>
      </c>
      <c r="G2517" s="1" t="s">
        <v>273</v>
      </c>
      <c r="H2517" s="1" t="s">
        <v>274</v>
      </c>
      <c r="I2517" s="1" t="s">
        <v>16</v>
      </c>
      <c r="J2517" s="1" t="s">
        <v>23</v>
      </c>
      <c r="K2517" s="1" t="s">
        <v>16</v>
      </c>
      <c r="L2517" s="1" t="s">
        <v>16</v>
      </c>
      <c r="M2517" s="1" t="s">
        <v>16</v>
      </c>
      <c r="N2517" s="1" t="s">
        <v>16</v>
      </c>
      <c r="O2517" s="1">
        <v>63.2</v>
      </c>
      <c r="P2517" s="1">
        <v>1.0</v>
      </c>
    </row>
    <row r="2518">
      <c r="A2518" s="1" t="s">
        <v>29</v>
      </c>
      <c r="B2518" s="1" t="s">
        <v>4016</v>
      </c>
      <c r="C2518" s="2" t="s">
        <v>3886</v>
      </c>
      <c r="D2518" s="1" t="s">
        <v>19</v>
      </c>
      <c r="E2518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2518" s="1" t="s">
        <v>3191</v>
      </c>
      <c r="G2518" s="1" t="s">
        <v>3192</v>
      </c>
      <c r="H2518" s="1" t="s">
        <v>3193</v>
      </c>
      <c r="I2518" s="1" t="s">
        <v>16</v>
      </c>
      <c r="J2518" s="1" t="s">
        <v>23</v>
      </c>
      <c r="K2518" s="1" t="s">
        <v>16</v>
      </c>
      <c r="L2518" s="1" t="s">
        <v>16</v>
      </c>
      <c r="M2518" s="1" t="s">
        <v>16</v>
      </c>
      <c r="N2518" s="1" t="s">
        <v>16</v>
      </c>
      <c r="O2518" s="1">
        <v>63.2</v>
      </c>
      <c r="P2518" s="1">
        <v>1.0</v>
      </c>
    </row>
    <row r="2519">
      <c r="A2519" s="1" t="s">
        <v>29</v>
      </c>
      <c r="B2519" s="1" t="s">
        <v>4017</v>
      </c>
      <c r="C2519" s="2" t="s">
        <v>3886</v>
      </c>
      <c r="D2519" s="1" t="s">
        <v>19</v>
      </c>
      <c r="E2519" s="3" t="str">
        <f>HYPERLINK("https://fyndiq.se/produkt/e6085c39be274bf8/", "2-Pack GOOGLE PIXEL 7 Skärmskydd - Härdat Glas 9H - Super kvalitet 3D")</f>
        <v>2-Pack GOOGLE PIXEL 7 Skärmskydd - Härdat Glas 9H - Super kvalitet 3D</v>
      </c>
      <c r="F2519" s="1" t="s">
        <v>675</v>
      </c>
      <c r="G2519" s="1" t="s">
        <v>676</v>
      </c>
      <c r="H2519" s="1" t="s">
        <v>677</v>
      </c>
      <c r="I2519" s="1" t="s">
        <v>16</v>
      </c>
      <c r="J2519" s="1" t="s">
        <v>23</v>
      </c>
      <c r="K2519" s="1" t="s">
        <v>16</v>
      </c>
      <c r="L2519" s="1" t="s">
        <v>16</v>
      </c>
      <c r="M2519" s="1" t="s">
        <v>16</v>
      </c>
      <c r="N2519" s="1" t="s">
        <v>16</v>
      </c>
      <c r="O2519" s="1">
        <v>63.2</v>
      </c>
      <c r="P2519" s="1">
        <v>1.0</v>
      </c>
    </row>
    <row r="2520">
      <c r="A2520" s="1" t="s">
        <v>29</v>
      </c>
      <c r="B2520" s="1" t="s">
        <v>4018</v>
      </c>
      <c r="C2520" s="2" t="s">
        <v>3886</v>
      </c>
      <c r="D2520" s="1" t="s">
        <v>19</v>
      </c>
      <c r="E2520" s="3" t="str">
        <f>HYPERLINK("https://fyndiq.se/produkt/406117b60bf241a0/", "2-Pack Samsung Galaxy S9 - Härdat glas 9H - Super kvalitet 3D")</f>
        <v>2-Pack Samsung Galaxy S9 - Härdat glas 9H - Super kvalitet 3D</v>
      </c>
      <c r="F2520" s="1" t="s">
        <v>228</v>
      </c>
      <c r="G2520" s="1" t="s">
        <v>229</v>
      </c>
      <c r="H2520" s="1" t="s">
        <v>230</v>
      </c>
      <c r="I2520" s="1" t="s">
        <v>16</v>
      </c>
      <c r="J2520" s="1" t="s">
        <v>23</v>
      </c>
      <c r="K2520" s="1" t="s">
        <v>16</v>
      </c>
      <c r="L2520" s="1" t="s">
        <v>16</v>
      </c>
      <c r="M2520" s="1" t="s">
        <v>16</v>
      </c>
      <c r="N2520" s="1" t="s">
        <v>16</v>
      </c>
      <c r="O2520" s="1">
        <v>63.2</v>
      </c>
      <c r="P2520" s="1">
        <v>1.0</v>
      </c>
    </row>
    <row r="2521">
      <c r="A2521" s="1" t="s">
        <v>29</v>
      </c>
      <c r="B2521" s="1" t="s">
        <v>4019</v>
      </c>
      <c r="C2521" s="2" t="s">
        <v>3886</v>
      </c>
      <c r="D2521" s="1" t="s">
        <v>19</v>
      </c>
      <c r="E2521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2521" s="1" t="s">
        <v>2554</v>
      </c>
      <c r="G2521" s="1" t="s">
        <v>2555</v>
      </c>
      <c r="H2521" s="1" t="s">
        <v>2556</v>
      </c>
      <c r="I2521" s="1" t="s">
        <v>16</v>
      </c>
      <c r="J2521" s="1" t="s">
        <v>23</v>
      </c>
      <c r="K2521" s="1" t="s">
        <v>16</v>
      </c>
      <c r="L2521" s="1" t="s">
        <v>16</v>
      </c>
      <c r="M2521" s="1" t="s">
        <v>16</v>
      </c>
      <c r="N2521" s="1" t="s">
        <v>16</v>
      </c>
      <c r="O2521" s="1">
        <v>63.2</v>
      </c>
      <c r="P2521" s="1">
        <v>2.0</v>
      </c>
    </row>
    <row r="2522">
      <c r="A2522" s="1" t="s">
        <v>29</v>
      </c>
      <c r="B2522" s="1" t="s">
        <v>4020</v>
      </c>
      <c r="C2522" s="2" t="s">
        <v>3886</v>
      </c>
      <c r="D2522" s="1" t="s">
        <v>19</v>
      </c>
      <c r="E252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522" s="1" t="s">
        <v>258</v>
      </c>
      <c r="G2522" s="1" t="s">
        <v>259</v>
      </c>
      <c r="H2522" s="1" t="s">
        <v>260</v>
      </c>
      <c r="I2522" s="1" t="s">
        <v>16</v>
      </c>
      <c r="J2522" s="1" t="s">
        <v>23</v>
      </c>
      <c r="K2522" s="1" t="s">
        <v>16</v>
      </c>
      <c r="L2522" s="1" t="s">
        <v>16</v>
      </c>
      <c r="M2522" s="1" t="s">
        <v>16</v>
      </c>
      <c r="N2522" s="1" t="s">
        <v>16</v>
      </c>
      <c r="O2522" s="1">
        <v>63.2</v>
      </c>
      <c r="P2522" s="1">
        <v>1.0</v>
      </c>
    </row>
    <row r="2523">
      <c r="A2523" s="1" t="s">
        <v>29</v>
      </c>
      <c r="B2523" s="1" t="s">
        <v>4021</v>
      </c>
      <c r="C2523" s="2" t="s">
        <v>3886</v>
      </c>
      <c r="D2523" s="1" t="s">
        <v>19</v>
      </c>
      <c r="E25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523" s="1" t="s">
        <v>26</v>
      </c>
      <c r="G2523" s="1" t="s">
        <v>27</v>
      </c>
      <c r="H2523" s="1" t="s">
        <v>28</v>
      </c>
      <c r="I2523" s="1" t="s">
        <v>16</v>
      </c>
      <c r="J2523" s="1" t="s">
        <v>23</v>
      </c>
      <c r="K2523" s="1" t="s">
        <v>16</v>
      </c>
      <c r="L2523" s="1" t="s">
        <v>16</v>
      </c>
      <c r="M2523" s="1" t="s">
        <v>16</v>
      </c>
      <c r="N2523" s="1" t="s">
        <v>16</v>
      </c>
      <c r="O2523" s="1">
        <v>71.2</v>
      </c>
      <c r="P2523" s="1">
        <v>1.0</v>
      </c>
    </row>
    <row r="2524">
      <c r="A2524" s="1" t="s">
        <v>29</v>
      </c>
      <c r="B2524" s="1" t="s">
        <v>4022</v>
      </c>
      <c r="C2524" s="2" t="s">
        <v>3886</v>
      </c>
      <c r="D2524" s="1" t="s">
        <v>19</v>
      </c>
      <c r="E2524" s="3" t="str">
        <f>HYPERLINK("https://fyndiq.se/produkt/34157794139f40c6/", "2-Pack Samsung S20 FE - 9H Härdat Glass - Top Kvalitet")</f>
        <v>2-Pack Samsung S20 FE - 9H Härdat Glass - Top Kvalitet</v>
      </c>
      <c r="F2524" s="1" t="s">
        <v>1640</v>
      </c>
      <c r="G2524" s="1" t="s">
        <v>1641</v>
      </c>
      <c r="H2524" s="1" t="s">
        <v>1642</v>
      </c>
      <c r="I2524" s="1" t="s">
        <v>16</v>
      </c>
      <c r="J2524" s="1" t="s">
        <v>23</v>
      </c>
      <c r="K2524" s="1" t="s">
        <v>16</v>
      </c>
      <c r="L2524" s="1" t="s">
        <v>16</v>
      </c>
      <c r="M2524" s="1" t="s">
        <v>16</v>
      </c>
      <c r="N2524" s="1" t="s">
        <v>16</v>
      </c>
      <c r="O2524" s="1">
        <v>63.2</v>
      </c>
      <c r="P2524" s="1">
        <v>1.0</v>
      </c>
    </row>
    <row r="2525">
      <c r="A2525" s="1" t="s">
        <v>29</v>
      </c>
      <c r="B2525" s="1" t="s">
        <v>4023</v>
      </c>
      <c r="C2525" s="2" t="s">
        <v>3886</v>
      </c>
      <c r="D2525" s="1" t="s">
        <v>19</v>
      </c>
      <c r="E252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525" s="1" t="s">
        <v>2144</v>
      </c>
      <c r="G2525" s="1" t="s">
        <v>2145</v>
      </c>
      <c r="H2525" s="1" t="s">
        <v>2146</v>
      </c>
      <c r="I2525" s="1" t="s">
        <v>16</v>
      </c>
      <c r="J2525" s="1" t="s">
        <v>23</v>
      </c>
      <c r="K2525" s="1" t="s">
        <v>16</v>
      </c>
      <c r="L2525" s="1" t="s">
        <v>16</v>
      </c>
      <c r="M2525" s="1" t="s">
        <v>16</v>
      </c>
      <c r="N2525" s="1" t="s">
        <v>16</v>
      </c>
      <c r="O2525" s="1">
        <v>63.2</v>
      </c>
      <c r="P2525" s="1">
        <v>1.0</v>
      </c>
    </row>
    <row r="2526">
      <c r="A2526" s="1" t="s">
        <v>29</v>
      </c>
      <c r="B2526" s="1" t="s">
        <v>4024</v>
      </c>
      <c r="C2526" s="2" t="s">
        <v>3886</v>
      </c>
      <c r="D2526" s="1" t="s">
        <v>19</v>
      </c>
      <c r="E2526" s="3" t="str">
        <f>HYPERLINK("https://fyndiq.se/produkt/b4b1148b5d274f33/", "2 Pack Xiaomi 11T 5G - Härdat glas 9H - Super kvalitet 3D")</f>
        <v>2 Pack Xiaomi 11T 5G - Härdat glas 9H - Super kvalitet 3D</v>
      </c>
      <c r="F2526" s="1" t="s">
        <v>345</v>
      </c>
      <c r="G2526" s="1" t="s">
        <v>346</v>
      </c>
      <c r="H2526" s="1" t="s">
        <v>347</v>
      </c>
      <c r="I2526" s="1" t="s">
        <v>16</v>
      </c>
      <c r="J2526" s="1" t="s">
        <v>23</v>
      </c>
      <c r="K2526" s="1" t="s">
        <v>16</v>
      </c>
      <c r="L2526" s="1" t="s">
        <v>16</v>
      </c>
      <c r="M2526" s="1" t="s">
        <v>16</v>
      </c>
      <c r="N2526" s="1" t="s">
        <v>16</v>
      </c>
      <c r="O2526" s="1">
        <v>63.2</v>
      </c>
      <c r="P2526" s="1">
        <v>1.0</v>
      </c>
    </row>
    <row r="2527">
      <c r="A2527" s="1" t="s">
        <v>29</v>
      </c>
      <c r="B2527" s="1" t="s">
        <v>4025</v>
      </c>
      <c r="C2527" s="2" t="s">
        <v>3886</v>
      </c>
      <c r="D2527" s="1" t="s">
        <v>19</v>
      </c>
      <c r="E2527" s="3" t="str">
        <f>HYPERLINK("https://fyndiq.se/produkt/1680a3aea19a4558/", "2-Pack Samsung S20 Skärmskydd - Härdat Glas 9H - Super kvalitet 3D")</f>
        <v>2-Pack Samsung S20 Skärmskydd - Härdat Glas 9H - Super kvalitet 3D</v>
      </c>
      <c r="F2527" s="1" t="s">
        <v>755</v>
      </c>
      <c r="G2527" s="1" t="s">
        <v>756</v>
      </c>
      <c r="H2527" s="1" t="s">
        <v>757</v>
      </c>
      <c r="I2527" s="1" t="s">
        <v>16</v>
      </c>
      <c r="J2527" s="1" t="s">
        <v>23</v>
      </c>
      <c r="K2527" s="1" t="s">
        <v>16</v>
      </c>
      <c r="L2527" s="1" t="s">
        <v>16</v>
      </c>
      <c r="M2527" s="1" t="s">
        <v>16</v>
      </c>
      <c r="N2527" s="1" t="s">
        <v>16</v>
      </c>
      <c r="O2527" s="1">
        <v>63.2</v>
      </c>
      <c r="P2527" s="1">
        <v>1.0</v>
      </c>
    </row>
    <row r="2528">
      <c r="A2528" s="1" t="s">
        <v>29</v>
      </c>
      <c r="B2528" s="1" t="s">
        <v>4026</v>
      </c>
      <c r="C2528" s="2" t="s">
        <v>3886</v>
      </c>
      <c r="D2528" s="1" t="s">
        <v>19</v>
      </c>
      <c r="E2528" s="3" t="str">
        <f>HYPERLINK("https://fyndiq.se/produkt/c26c9ffef37a436a/", "2-Pack Samsung A35 5G Skärmskydd i Härdat Glas")</f>
        <v>2-Pack Samsung A35 5G Skärmskydd i Härdat Glas</v>
      </c>
      <c r="F2528" s="1" t="s">
        <v>432</v>
      </c>
      <c r="G2528" s="1" t="s">
        <v>433</v>
      </c>
      <c r="H2528" s="1" t="s">
        <v>434</v>
      </c>
      <c r="I2528" s="1" t="s">
        <v>16</v>
      </c>
      <c r="J2528" s="1" t="s">
        <v>23</v>
      </c>
      <c r="K2528" s="1" t="s">
        <v>16</v>
      </c>
      <c r="L2528" s="1" t="s">
        <v>16</v>
      </c>
      <c r="M2528" s="1" t="s">
        <v>16</v>
      </c>
      <c r="N2528" s="1" t="s">
        <v>16</v>
      </c>
      <c r="O2528" s="1">
        <v>63.2</v>
      </c>
      <c r="P2528" s="1">
        <v>2.0</v>
      </c>
    </row>
    <row r="2529">
      <c r="A2529" s="1" t="s">
        <v>29</v>
      </c>
      <c r="B2529" s="1" t="s">
        <v>4027</v>
      </c>
      <c r="C2529" s="2" t="s">
        <v>3886</v>
      </c>
      <c r="D2529" s="1" t="s">
        <v>19</v>
      </c>
      <c r="E2529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2529" s="1" t="s">
        <v>2554</v>
      </c>
      <c r="G2529" s="1" t="s">
        <v>2555</v>
      </c>
      <c r="H2529" s="1" t="s">
        <v>2556</v>
      </c>
      <c r="I2529" s="1" t="s">
        <v>16</v>
      </c>
      <c r="J2529" s="1" t="s">
        <v>23</v>
      </c>
      <c r="K2529" s="1" t="s">
        <v>16</v>
      </c>
      <c r="L2529" s="1" t="s">
        <v>16</v>
      </c>
      <c r="M2529" s="1" t="s">
        <v>16</v>
      </c>
      <c r="N2529" s="1" t="s">
        <v>16</v>
      </c>
      <c r="O2529" s="1">
        <v>63.2</v>
      </c>
      <c r="P2529" s="1">
        <v>1.0</v>
      </c>
    </row>
    <row r="2530">
      <c r="A2530" s="1" t="s">
        <v>29</v>
      </c>
      <c r="B2530" s="1" t="s">
        <v>4028</v>
      </c>
      <c r="C2530" s="2" t="s">
        <v>3886</v>
      </c>
      <c r="D2530" s="1" t="s">
        <v>19</v>
      </c>
      <c r="E2530" s="3" t="str">
        <f>HYPERLINK("https://fyndiq.se/produkt/66924f1ff238487e/", "2-Pack GOOGLE PIXEL 7A Skärmskydd - Härdat Glas 9H - Super kvalitet 3D")</f>
        <v>2-Pack GOOGLE PIXEL 7A Skärmskydd - Härdat Glas 9H - Super kvalitet 3D</v>
      </c>
      <c r="F2530" s="1" t="s">
        <v>315</v>
      </c>
      <c r="G2530" s="1" t="s">
        <v>316</v>
      </c>
      <c r="H2530" s="1" t="s">
        <v>317</v>
      </c>
      <c r="I2530" s="1" t="s">
        <v>16</v>
      </c>
      <c r="J2530" s="1" t="s">
        <v>23</v>
      </c>
      <c r="K2530" s="1" t="s">
        <v>16</v>
      </c>
      <c r="L2530" s="1" t="s">
        <v>16</v>
      </c>
      <c r="M2530" s="1" t="s">
        <v>16</v>
      </c>
      <c r="N2530" s="1" t="s">
        <v>16</v>
      </c>
      <c r="O2530" s="1">
        <v>63.2</v>
      </c>
      <c r="P2530" s="1">
        <v>1.0</v>
      </c>
    </row>
    <row r="2531">
      <c r="A2531" s="1" t="s">
        <v>29</v>
      </c>
      <c r="B2531" s="1" t="s">
        <v>4029</v>
      </c>
      <c r="C2531" s="2" t="s">
        <v>3886</v>
      </c>
      <c r="D2531" s="1" t="s">
        <v>19</v>
      </c>
      <c r="E2531" s="3" t="str">
        <f>HYPERLINK("https://fyndiq.se/produkt/613d3d071e424de7/", "2 Pack Samsung Xcover Pro- Härdat glas 9H - Super kvalitet 3D")</f>
        <v>2 Pack Samsung Xcover Pro- Härdat glas 9H - Super kvalitet 3D</v>
      </c>
      <c r="F2531" s="1" t="s">
        <v>548</v>
      </c>
      <c r="G2531" s="1" t="s">
        <v>549</v>
      </c>
      <c r="H2531" s="1" t="s">
        <v>550</v>
      </c>
      <c r="I2531" s="1" t="s">
        <v>16</v>
      </c>
      <c r="J2531" s="1" t="s">
        <v>23</v>
      </c>
      <c r="K2531" s="1" t="s">
        <v>16</v>
      </c>
      <c r="L2531" s="1" t="s">
        <v>16</v>
      </c>
      <c r="M2531" s="1" t="s">
        <v>16</v>
      </c>
      <c r="N2531" s="1" t="s">
        <v>16</v>
      </c>
      <c r="O2531" s="1">
        <v>71.2</v>
      </c>
      <c r="P2531" s="1">
        <v>1.0</v>
      </c>
    </row>
    <row r="2532">
      <c r="A2532" s="1" t="s">
        <v>29</v>
      </c>
      <c r="B2532" s="1" t="s">
        <v>4030</v>
      </c>
      <c r="C2532" s="2" t="s">
        <v>3886</v>
      </c>
      <c r="D2532" s="1" t="s">
        <v>19</v>
      </c>
      <c r="E2532" s="3" t="str">
        <f>HYPERLINK("https://fyndiq.se/produkt/66924f1ff238487e/", "2-Pack GOOGLE PIXEL 7A Skärmskydd - Härdat Glas 9H - Super kvalitet 3D")</f>
        <v>2-Pack GOOGLE PIXEL 7A Skärmskydd - Härdat Glas 9H - Super kvalitet 3D</v>
      </c>
      <c r="F2532" s="1" t="s">
        <v>315</v>
      </c>
      <c r="G2532" s="1" t="s">
        <v>316</v>
      </c>
      <c r="H2532" s="1" t="s">
        <v>317</v>
      </c>
      <c r="I2532" s="1" t="s">
        <v>16</v>
      </c>
      <c r="J2532" s="1" t="s">
        <v>23</v>
      </c>
      <c r="K2532" s="1" t="s">
        <v>16</v>
      </c>
      <c r="L2532" s="1" t="s">
        <v>16</v>
      </c>
      <c r="M2532" s="1" t="s">
        <v>16</v>
      </c>
      <c r="N2532" s="1" t="s">
        <v>16</v>
      </c>
      <c r="O2532" s="1">
        <v>63.2</v>
      </c>
      <c r="P2532" s="1">
        <v>1.0</v>
      </c>
    </row>
    <row r="2533">
      <c r="A2533" s="1" t="s">
        <v>29</v>
      </c>
      <c r="B2533" s="1" t="s">
        <v>4031</v>
      </c>
      <c r="C2533" s="2" t="s">
        <v>3886</v>
      </c>
      <c r="D2533" s="1" t="s">
        <v>19</v>
      </c>
      <c r="E2533" s="3" t="str">
        <f>HYPERLINK("https://fyndiq.se/produkt/dafaad0635154cb8/", "Samsung Watch 44mm - Härdat glas 9H - Super kvalitet")</f>
        <v>Samsung Watch 44mm - Härdat glas 9H - Super kvalitet</v>
      </c>
      <c r="F2533" s="1" t="s">
        <v>4032</v>
      </c>
      <c r="G2533" s="1" t="s">
        <v>4033</v>
      </c>
      <c r="H2533" s="1" t="s">
        <v>4034</v>
      </c>
      <c r="I2533" s="1" t="s">
        <v>16</v>
      </c>
      <c r="J2533" s="1" t="s">
        <v>23</v>
      </c>
      <c r="K2533" s="1" t="s">
        <v>16</v>
      </c>
      <c r="L2533" s="1" t="s">
        <v>16</v>
      </c>
      <c r="M2533" s="1" t="s">
        <v>16</v>
      </c>
      <c r="N2533" s="1" t="s">
        <v>16</v>
      </c>
      <c r="O2533" s="1">
        <v>55.2</v>
      </c>
      <c r="P2533" s="1">
        <v>1.0</v>
      </c>
    </row>
    <row r="2534">
      <c r="A2534" s="1" t="s">
        <v>29</v>
      </c>
      <c r="B2534" s="1" t="s">
        <v>4035</v>
      </c>
      <c r="C2534" s="2" t="s">
        <v>4036</v>
      </c>
      <c r="D2534" s="1" t="s">
        <v>19</v>
      </c>
      <c r="E2534" s="3" t="str">
        <f>HYPERLINK("https://fyndiq.se/produkt/56c72c0ba5f749b5/", "2-Pack SAMSUNG S24 Skärmskydd - Härdat Glas 9H - Super kvalitet 3D")</f>
        <v>2-Pack SAMSUNG S24 Skärmskydd - Härdat Glas 9H - Super kvalitet 3D</v>
      </c>
      <c r="F2534" s="1" t="s">
        <v>263</v>
      </c>
      <c r="G2534" s="1" t="s">
        <v>264</v>
      </c>
      <c r="H2534" s="1" t="s">
        <v>265</v>
      </c>
      <c r="I2534" s="1" t="s">
        <v>16</v>
      </c>
      <c r="J2534" s="1" t="s">
        <v>23</v>
      </c>
      <c r="K2534" s="1" t="s">
        <v>16</v>
      </c>
      <c r="L2534" s="1" t="s">
        <v>16</v>
      </c>
      <c r="M2534" s="1" t="s">
        <v>16</v>
      </c>
      <c r="N2534" s="1" t="s">
        <v>16</v>
      </c>
      <c r="O2534" s="1">
        <v>71.2</v>
      </c>
      <c r="P2534" s="1">
        <v>1.0</v>
      </c>
    </row>
    <row r="2535">
      <c r="A2535" s="1" t="s">
        <v>29</v>
      </c>
      <c r="B2535" s="1" t="s">
        <v>4037</v>
      </c>
      <c r="C2535" s="2" t="s">
        <v>4036</v>
      </c>
      <c r="D2535" s="1" t="s">
        <v>19</v>
      </c>
      <c r="E253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535" s="1" t="s">
        <v>26</v>
      </c>
      <c r="G2535" s="1" t="s">
        <v>27</v>
      </c>
      <c r="H2535" s="1" t="s">
        <v>28</v>
      </c>
      <c r="I2535" s="1" t="s">
        <v>16</v>
      </c>
      <c r="J2535" s="1" t="s">
        <v>23</v>
      </c>
      <c r="K2535" s="1" t="s">
        <v>16</v>
      </c>
      <c r="L2535" s="1" t="s">
        <v>16</v>
      </c>
      <c r="M2535" s="1" t="s">
        <v>16</v>
      </c>
      <c r="N2535" s="1" t="s">
        <v>16</v>
      </c>
      <c r="O2535" s="1">
        <v>71.2</v>
      </c>
      <c r="P2535" s="1">
        <v>1.0</v>
      </c>
    </row>
    <row r="2536">
      <c r="A2536" s="1" t="s">
        <v>29</v>
      </c>
      <c r="B2536" s="1" t="s">
        <v>4038</v>
      </c>
      <c r="C2536" s="2" t="s">
        <v>4036</v>
      </c>
      <c r="D2536" s="1" t="s">
        <v>19</v>
      </c>
      <c r="E2536" s="3" t="str">
        <f>HYPERLINK("https://fyndiq.se/produkt/6758100e2782433a/", "2-Pack iPhone 12 Pro - Härdat Glas 9H - Super Kvalitet 3D")</f>
        <v>2-Pack iPhone 12 Pro - Härdat Glas 9H - Super Kvalitet 3D</v>
      </c>
      <c r="F2536" s="1" t="s">
        <v>3185</v>
      </c>
      <c r="G2536" s="1" t="s">
        <v>3186</v>
      </c>
      <c r="H2536" s="1" t="s">
        <v>3187</v>
      </c>
      <c r="I2536" s="1" t="s">
        <v>16</v>
      </c>
      <c r="J2536" s="1" t="s">
        <v>23</v>
      </c>
      <c r="K2536" s="1" t="s">
        <v>16</v>
      </c>
      <c r="L2536" s="1" t="s">
        <v>16</v>
      </c>
      <c r="M2536" s="1" t="s">
        <v>16</v>
      </c>
      <c r="N2536" s="1" t="s">
        <v>16</v>
      </c>
      <c r="O2536" s="1">
        <v>55.2</v>
      </c>
      <c r="P2536" s="1">
        <v>1.0</v>
      </c>
    </row>
    <row r="2537">
      <c r="A2537" s="1" t="s">
        <v>29</v>
      </c>
      <c r="B2537" s="1" t="s">
        <v>4039</v>
      </c>
      <c r="C2537" s="2" t="s">
        <v>4036</v>
      </c>
      <c r="D2537" s="1" t="s">
        <v>19</v>
      </c>
      <c r="E2537" s="3" t="str">
        <f>HYPERLINK("https://fyndiq.se/produkt/432d784756a84eff/", "2-Pack Samsung Galaxy S20FE - Härdat Glas-9H -Super kvalitet 3D")</f>
        <v>2-Pack Samsung Galaxy S20FE - Härdat Glas-9H -Super kvalitet 3D</v>
      </c>
      <c r="F2537" s="1" t="s">
        <v>1078</v>
      </c>
      <c r="G2537" s="1" t="s">
        <v>1079</v>
      </c>
      <c r="H2537" s="1" t="s">
        <v>1080</v>
      </c>
      <c r="I2537" s="1" t="s">
        <v>16</v>
      </c>
      <c r="J2537" s="1" t="s">
        <v>23</v>
      </c>
      <c r="K2537" s="1" t="s">
        <v>16</v>
      </c>
      <c r="L2537" s="1" t="s">
        <v>16</v>
      </c>
      <c r="M2537" s="1" t="s">
        <v>16</v>
      </c>
      <c r="N2537" s="1" t="s">
        <v>16</v>
      </c>
      <c r="O2537" s="1">
        <v>63.2</v>
      </c>
      <c r="P2537" s="1">
        <v>1.0</v>
      </c>
    </row>
    <row r="2538">
      <c r="A2538" s="1" t="s">
        <v>29</v>
      </c>
      <c r="B2538" s="1" t="s">
        <v>4040</v>
      </c>
      <c r="C2538" s="2" t="s">
        <v>4036</v>
      </c>
      <c r="D2538" s="1" t="s">
        <v>19</v>
      </c>
      <c r="E2538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2538" s="1" t="s">
        <v>380</v>
      </c>
      <c r="G2538" s="1" t="s">
        <v>381</v>
      </c>
      <c r="H2538" s="1" t="s">
        <v>382</v>
      </c>
      <c r="I2538" s="1" t="s">
        <v>16</v>
      </c>
      <c r="J2538" s="1" t="s">
        <v>23</v>
      </c>
      <c r="K2538" s="1" t="s">
        <v>16</v>
      </c>
      <c r="L2538" s="1" t="s">
        <v>16</v>
      </c>
      <c r="M2538" s="1" t="s">
        <v>16</v>
      </c>
      <c r="N2538" s="1" t="s">
        <v>16</v>
      </c>
      <c r="O2538" s="1">
        <v>47.2</v>
      </c>
      <c r="P2538" s="1">
        <v>1.0</v>
      </c>
    </row>
    <row r="2539">
      <c r="A2539" s="1" t="s">
        <v>29</v>
      </c>
      <c r="B2539" s="1" t="s">
        <v>4041</v>
      </c>
      <c r="C2539" s="2" t="s">
        <v>4036</v>
      </c>
      <c r="D2539" s="1" t="s">
        <v>19</v>
      </c>
      <c r="E2539" s="3" t="str">
        <f>HYPERLINK("https://fyndiq.se/produkt/49dcfdc0ef9b4d32/", "2 Pack Iphone 7&amp;8 SE (2020-2022) Svart - Härdat Glas 9H - 3D")</f>
        <v>2 Pack Iphone 7&amp;8 SE (2020-2022) Svart - Härdat Glas 9H - 3D</v>
      </c>
      <c r="F2539" s="1" t="s">
        <v>3059</v>
      </c>
      <c r="G2539" s="1" t="s">
        <v>3060</v>
      </c>
      <c r="H2539" s="1" t="s">
        <v>3061</v>
      </c>
      <c r="I2539" s="1" t="s">
        <v>16</v>
      </c>
      <c r="J2539" s="1" t="s">
        <v>23</v>
      </c>
      <c r="K2539" s="1" t="s">
        <v>16</v>
      </c>
      <c r="L2539" s="1" t="s">
        <v>16</v>
      </c>
      <c r="M2539" s="1" t="s">
        <v>16</v>
      </c>
      <c r="N2539" s="1" t="s">
        <v>16</v>
      </c>
      <c r="O2539" s="1">
        <v>55.2</v>
      </c>
      <c r="P2539" s="1">
        <v>1.0</v>
      </c>
    </row>
    <row r="2540">
      <c r="A2540" s="1" t="s">
        <v>29</v>
      </c>
      <c r="B2540" s="1" t="s">
        <v>4042</v>
      </c>
      <c r="C2540" s="2" t="s">
        <v>4036</v>
      </c>
      <c r="D2540" s="1" t="s">
        <v>19</v>
      </c>
      <c r="E2540" s="3" t="str">
        <f>HYPERLINK("https://fyndiq.se/produkt/8a162916fdf246f7/", "2-Pack SAMSUNG S24 Skärmskydd - Härdat Glas 9H - Super kvalitet 3D")</f>
        <v>2-Pack SAMSUNG S24 Skärmskydd - Härdat Glas 9H - Super kvalitet 3D</v>
      </c>
      <c r="F2540" s="1" t="s">
        <v>714</v>
      </c>
      <c r="G2540" s="1" t="s">
        <v>715</v>
      </c>
      <c r="H2540" s="1" t="s">
        <v>716</v>
      </c>
      <c r="I2540" s="1" t="s">
        <v>16</v>
      </c>
      <c r="J2540" s="1" t="s">
        <v>23</v>
      </c>
      <c r="K2540" s="1" t="s">
        <v>16</v>
      </c>
      <c r="L2540" s="1" t="s">
        <v>16</v>
      </c>
      <c r="M2540" s="1" t="s">
        <v>16</v>
      </c>
      <c r="N2540" s="1" t="s">
        <v>16</v>
      </c>
      <c r="O2540" s="1">
        <v>71.2</v>
      </c>
      <c r="P2540" s="1">
        <v>1.0</v>
      </c>
    </row>
    <row r="2541">
      <c r="A2541" s="1" t="s">
        <v>29</v>
      </c>
      <c r="B2541" s="1" t="s">
        <v>4043</v>
      </c>
      <c r="C2541" s="2" t="s">
        <v>4036</v>
      </c>
      <c r="D2541" s="1" t="s">
        <v>19</v>
      </c>
      <c r="E2541" s="3" t="str">
        <f>HYPERLINK("https://fyndiq.se/produkt/56c72c0ba5f749b5/", "2-Pack SAMSUNG S24 Skärmskydd - Härdat Glas 9H - Super kvalitet 3D")</f>
        <v>2-Pack SAMSUNG S24 Skärmskydd - Härdat Glas 9H - Super kvalitet 3D</v>
      </c>
      <c r="F2541" s="1" t="s">
        <v>263</v>
      </c>
      <c r="G2541" s="1" t="s">
        <v>264</v>
      </c>
      <c r="H2541" s="1" t="s">
        <v>265</v>
      </c>
      <c r="I2541" s="1" t="s">
        <v>16</v>
      </c>
      <c r="J2541" s="1" t="s">
        <v>23</v>
      </c>
      <c r="K2541" s="1" t="s">
        <v>16</v>
      </c>
      <c r="L2541" s="1" t="s">
        <v>16</v>
      </c>
      <c r="M2541" s="1" t="s">
        <v>16</v>
      </c>
      <c r="N2541" s="1" t="s">
        <v>16</v>
      </c>
      <c r="O2541" s="1">
        <v>71.2</v>
      </c>
      <c r="P2541" s="1">
        <v>1.0</v>
      </c>
    </row>
    <row r="2542">
      <c r="A2542" s="1" t="s">
        <v>29</v>
      </c>
      <c r="B2542" s="1" t="s">
        <v>4044</v>
      </c>
      <c r="C2542" s="2" t="s">
        <v>4036</v>
      </c>
      <c r="D2542" s="1" t="s">
        <v>19</v>
      </c>
      <c r="E254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2542" s="1" t="s">
        <v>504</v>
      </c>
      <c r="G2542" s="1" t="s">
        <v>505</v>
      </c>
      <c r="H2542" s="1" t="s">
        <v>506</v>
      </c>
      <c r="I2542" s="1" t="s">
        <v>16</v>
      </c>
      <c r="J2542" s="1" t="s">
        <v>23</v>
      </c>
      <c r="K2542" s="1" t="s">
        <v>16</v>
      </c>
      <c r="L2542" s="1" t="s">
        <v>16</v>
      </c>
      <c r="M2542" s="1" t="s">
        <v>16</v>
      </c>
      <c r="N2542" s="1" t="s">
        <v>16</v>
      </c>
      <c r="O2542" s="1">
        <v>63.2</v>
      </c>
      <c r="P2542" s="1">
        <v>1.0</v>
      </c>
    </row>
    <row r="2543">
      <c r="A2543" s="1" t="s">
        <v>29</v>
      </c>
      <c r="B2543" s="1" t="s">
        <v>4045</v>
      </c>
      <c r="C2543" s="2" t="s">
        <v>4036</v>
      </c>
      <c r="D2543" s="1" t="s">
        <v>19</v>
      </c>
      <c r="E2543" s="3" t="str">
        <f>HYPERLINK("https://fyndiq.se/produkt/925ae49423884615/", "2-Pack Samsung S22 Ultra Skärmskydd &amp; 1-Pack linsskydd -9H GLAS")</f>
        <v>2-Pack Samsung S22 Ultra Skärmskydd &amp; 1-Pack linsskydd -9H GLAS</v>
      </c>
      <c r="F2543" s="1" t="s">
        <v>335</v>
      </c>
      <c r="G2543" s="1" t="s">
        <v>336</v>
      </c>
      <c r="H2543" s="1" t="s">
        <v>337</v>
      </c>
      <c r="I2543" s="1" t="s">
        <v>16</v>
      </c>
      <c r="J2543" s="1" t="s">
        <v>23</v>
      </c>
      <c r="K2543" s="1" t="s">
        <v>16</v>
      </c>
      <c r="L2543" s="1" t="s">
        <v>16</v>
      </c>
      <c r="M2543" s="1" t="s">
        <v>16</v>
      </c>
      <c r="N2543" s="1" t="s">
        <v>16</v>
      </c>
      <c r="O2543" s="1">
        <v>71.2</v>
      </c>
      <c r="P2543" s="1">
        <v>1.0</v>
      </c>
    </row>
    <row r="2544">
      <c r="A2544" s="1" t="s">
        <v>29</v>
      </c>
      <c r="B2544" s="1" t="s">
        <v>4046</v>
      </c>
      <c r="C2544" s="2" t="s">
        <v>4036</v>
      </c>
      <c r="D2544" s="1" t="s">
        <v>19</v>
      </c>
      <c r="E2544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544" s="1" t="s">
        <v>128</v>
      </c>
      <c r="G2544" s="1" t="s">
        <v>129</v>
      </c>
      <c r="H2544" s="1" t="s">
        <v>130</v>
      </c>
      <c r="I2544" s="1" t="s">
        <v>1311</v>
      </c>
      <c r="J2544" s="1" t="s">
        <v>23</v>
      </c>
      <c r="K2544" s="1" t="s">
        <v>16</v>
      </c>
      <c r="L2544" s="1" t="s">
        <v>16</v>
      </c>
      <c r="M2544" s="1" t="s">
        <v>16</v>
      </c>
      <c r="N2544" s="1" t="s">
        <v>16</v>
      </c>
      <c r="O2544" s="1">
        <v>95.2</v>
      </c>
      <c r="P2544" s="1">
        <v>1.0</v>
      </c>
    </row>
    <row r="2545">
      <c r="A2545" s="1" t="s">
        <v>29</v>
      </c>
      <c r="B2545" s="1" t="s">
        <v>4047</v>
      </c>
      <c r="C2545" s="2" t="s">
        <v>4036</v>
      </c>
      <c r="D2545" s="1" t="s">
        <v>19</v>
      </c>
      <c r="E2545" s="3" t="str">
        <f>HYPERLINK("https://fyndiq.se/produkt/9c48067cf97a4b26/", "2 Pack Apple Watch 45mm -Härdat glas 9H – Super kvalitet 3D")</f>
        <v>2 Pack Apple Watch 45mm -Härdat glas 9H – Super kvalitet 3D</v>
      </c>
      <c r="F2545" s="1" t="s">
        <v>3377</v>
      </c>
      <c r="G2545" s="1" t="s">
        <v>3378</v>
      </c>
      <c r="H2545" s="1" t="s">
        <v>3379</v>
      </c>
      <c r="I2545" s="1" t="s">
        <v>16</v>
      </c>
      <c r="J2545" s="1" t="s">
        <v>23</v>
      </c>
      <c r="K2545" s="1" t="s">
        <v>16</v>
      </c>
      <c r="L2545" s="1" t="s">
        <v>16</v>
      </c>
      <c r="M2545" s="1" t="s">
        <v>16</v>
      </c>
      <c r="N2545" s="1" t="s">
        <v>16</v>
      </c>
      <c r="O2545" s="1">
        <v>55.2</v>
      </c>
      <c r="P2545" s="1">
        <v>1.0</v>
      </c>
    </row>
    <row r="2546">
      <c r="A2546" s="1" t="s">
        <v>29</v>
      </c>
      <c r="B2546" s="1" t="s">
        <v>4048</v>
      </c>
      <c r="C2546" s="2" t="s">
        <v>4036</v>
      </c>
      <c r="D2546" s="1" t="s">
        <v>19</v>
      </c>
      <c r="E2546" s="3" t="str">
        <f>HYPERLINK("https://fyndiq.se/produkt/ae0799a0217c43a0/", "2-Pack Samsung Galaxy Note 9 - Härdat glas 9H-Super kvalitet 3D")</f>
        <v>2-Pack Samsung Galaxy Note 9 - Härdat glas 9H-Super kvalitet 3D</v>
      </c>
      <c r="F2546" s="1" t="s">
        <v>4049</v>
      </c>
      <c r="G2546" s="1" t="s">
        <v>4050</v>
      </c>
      <c r="H2546" s="1" t="s">
        <v>4051</v>
      </c>
      <c r="I2546" s="1" t="s">
        <v>16</v>
      </c>
      <c r="J2546" s="1" t="s">
        <v>23</v>
      </c>
      <c r="K2546" s="1" t="s">
        <v>16</v>
      </c>
      <c r="L2546" s="1" t="s">
        <v>16</v>
      </c>
      <c r="M2546" s="1" t="s">
        <v>16</v>
      </c>
      <c r="N2546" s="1" t="s">
        <v>16</v>
      </c>
      <c r="O2546" s="1">
        <v>63.2</v>
      </c>
      <c r="P2546" s="1">
        <v>1.0</v>
      </c>
    </row>
    <row r="2547">
      <c r="A2547" s="1" t="s">
        <v>29</v>
      </c>
      <c r="B2547" s="1" t="s">
        <v>4052</v>
      </c>
      <c r="C2547" s="2" t="s">
        <v>4036</v>
      </c>
      <c r="D2547" s="1" t="s">
        <v>19</v>
      </c>
      <c r="E2547" s="3" t="str">
        <f>HYPERLINK("https://fyndiq.se/produkt/c614ebd5721948d1/", "Kreativ LCD-skrivplatta för barn - 8.5-tums digital tavla med penna")</f>
        <v>Kreativ LCD-skrivplatta för barn - 8.5-tums digital tavla med penna</v>
      </c>
      <c r="F2547" s="1" t="s">
        <v>879</v>
      </c>
      <c r="G2547" s="1" t="s">
        <v>880</v>
      </c>
      <c r="H2547" s="1" t="s">
        <v>881</v>
      </c>
      <c r="I2547" s="1" t="s">
        <v>16</v>
      </c>
      <c r="J2547" s="1" t="s">
        <v>23</v>
      </c>
      <c r="K2547" s="1" t="s">
        <v>16</v>
      </c>
      <c r="L2547" s="1" t="s">
        <v>16</v>
      </c>
      <c r="M2547" s="1" t="s">
        <v>16</v>
      </c>
      <c r="N2547" s="1" t="s">
        <v>16</v>
      </c>
      <c r="O2547" s="1">
        <v>79.2</v>
      </c>
      <c r="P2547" s="1">
        <v>1.0</v>
      </c>
    </row>
    <row r="2548">
      <c r="A2548" s="1" t="s">
        <v>29</v>
      </c>
      <c r="B2548" s="1" t="s">
        <v>4053</v>
      </c>
      <c r="C2548" s="2" t="s">
        <v>4036</v>
      </c>
      <c r="D2548" s="1" t="s">
        <v>19</v>
      </c>
      <c r="E2548" s="3" t="str">
        <f>HYPERLINK("https://fyndiq.se/produkt/3793e0f6281f49f6/", "2-Pack Iphone 11 / XR - 9H Härdat Glass - Top Kvalitet")</f>
        <v>2-Pack Iphone 11 / XR - 9H Härdat Glass - Top Kvalitet</v>
      </c>
      <c r="F2548" s="1" t="s">
        <v>371</v>
      </c>
      <c r="G2548" s="1" t="s">
        <v>372</v>
      </c>
      <c r="H2548" s="1" t="s">
        <v>373</v>
      </c>
      <c r="I2548" s="1" t="s">
        <v>16</v>
      </c>
      <c r="J2548" s="1" t="s">
        <v>23</v>
      </c>
      <c r="K2548" s="1" t="s">
        <v>16</v>
      </c>
      <c r="L2548" s="1" t="s">
        <v>16</v>
      </c>
      <c r="M2548" s="1" t="s">
        <v>16</v>
      </c>
      <c r="N2548" s="1" t="s">
        <v>16</v>
      </c>
      <c r="O2548" s="1">
        <v>55.2</v>
      </c>
      <c r="P2548" s="1">
        <v>2.0</v>
      </c>
    </row>
    <row r="2549">
      <c r="A2549" s="1" t="s">
        <v>29</v>
      </c>
      <c r="B2549" s="1" t="s">
        <v>4054</v>
      </c>
      <c r="C2549" s="2" t="s">
        <v>4036</v>
      </c>
      <c r="D2549" s="1" t="s">
        <v>19</v>
      </c>
      <c r="E254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549" s="1" t="s">
        <v>785</v>
      </c>
      <c r="G2549" s="1" t="s">
        <v>786</v>
      </c>
      <c r="H2549" s="1" t="s">
        <v>787</v>
      </c>
      <c r="I2549" s="1" t="s">
        <v>16</v>
      </c>
      <c r="J2549" s="1" t="s">
        <v>23</v>
      </c>
      <c r="K2549" s="1" t="s">
        <v>16</v>
      </c>
      <c r="L2549" s="1" t="s">
        <v>16</v>
      </c>
      <c r="M2549" s="1" t="s">
        <v>16</v>
      </c>
      <c r="N2549" s="1" t="s">
        <v>16</v>
      </c>
      <c r="O2549" s="1">
        <v>63.2</v>
      </c>
      <c r="P2549" s="1">
        <v>1.0</v>
      </c>
    </row>
    <row r="2550">
      <c r="A2550" s="1" t="s">
        <v>29</v>
      </c>
      <c r="B2550" s="1" t="s">
        <v>4055</v>
      </c>
      <c r="C2550" s="2" t="s">
        <v>4036</v>
      </c>
      <c r="D2550" s="1" t="s">
        <v>19</v>
      </c>
      <c r="E2550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2550" s="1" t="s">
        <v>2894</v>
      </c>
      <c r="G2550" s="1" t="s">
        <v>2895</v>
      </c>
      <c r="H2550" s="1" t="s">
        <v>2896</v>
      </c>
      <c r="I2550" s="1" t="s">
        <v>16</v>
      </c>
      <c r="J2550" s="1" t="s">
        <v>23</v>
      </c>
      <c r="K2550" s="1" t="s">
        <v>16</v>
      </c>
      <c r="L2550" s="1" t="s">
        <v>16</v>
      </c>
      <c r="M2550" s="1" t="s">
        <v>16</v>
      </c>
      <c r="N2550" s="1" t="s">
        <v>16</v>
      </c>
      <c r="O2550" s="1">
        <v>87.2</v>
      </c>
      <c r="P2550" s="1">
        <v>1.0</v>
      </c>
    </row>
    <row r="2551">
      <c r="A2551" s="1" t="s">
        <v>29</v>
      </c>
      <c r="B2551" s="1" t="s">
        <v>4056</v>
      </c>
      <c r="C2551" s="2" t="s">
        <v>4036</v>
      </c>
      <c r="D2551" s="1" t="s">
        <v>19</v>
      </c>
      <c r="E2551" s="3" t="str">
        <f>HYPERLINK("https://fyndiq.se/produkt/08e62f1a3a364c39/", "GOOGLE PIXEL 8 PRO Skärmskydd - Härdat Glas 9H - Super kvalitet 3D")</f>
        <v>GOOGLE PIXEL 8 PRO Skärmskydd - Härdat Glas 9H - Super kvalitet 3D</v>
      </c>
      <c r="F2551" s="1" t="s">
        <v>4057</v>
      </c>
      <c r="G2551" s="1" t="s">
        <v>4058</v>
      </c>
      <c r="H2551" s="1" t="s">
        <v>4059</v>
      </c>
      <c r="I2551" s="1" t="s">
        <v>16</v>
      </c>
      <c r="J2551" s="1" t="s">
        <v>23</v>
      </c>
      <c r="K2551" s="1" t="s">
        <v>16</v>
      </c>
      <c r="L2551" s="1" t="s">
        <v>16</v>
      </c>
      <c r="M2551" s="1" t="s">
        <v>16</v>
      </c>
      <c r="N2551" s="1" t="s">
        <v>16</v>
      </c>
      <c r="O2551" s="1">
        <v>63.2</v>
      </c>
      <c r="P2551" s="1">
        <v>1.0</v>
      </c>
    </row>
    <row r="2552">
      <c r="A2552" s="1" t="s">
        <v>29</v>
      </c>
      <c r="B2552" s="1" t="s">
        <v>4060</v>
      </c>
      <c r="C2552" s="2" t="s">
        <v>4036</v>
      </c>
      <c r="D2552" s="1" t="s">
        <v>19</v>
      </c>
      <c r="E255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552" s="1" t="s">
        <v>692</v>
      </c>
      <c r="G2552" s="1" t="s">
        <v>693</v>
      </c>
      <c r="H2552" s="1" t="s">
        <v>694</v>
      </c>
      <c r="I2552" s="1" t="s">
        <v>16</v>
      </c>
      <c r="J2552" s="1" t="s">
        <v>23</v>
      </c>
      <c r="K2552" s="1" t="s">
        <v>16</v>
      </c>
      <c r="L2552" s="1" t="s">
        <v>16</v>
      </c>
      <c r="M2552" s="1" t="s">
        <v>16</v>
      </c>
      <c r="N2552" s="1" t="s">
        <v>16</v>
      </c>
      <c r="O2552" s="1">
        <v>55.2</v>
      </c>
      <c r="P2552" s="1">
        <v>1.0</v>
      </c>
    </row>
    <row r="2553">
      <c r="A2553" s="1" t="s">
        <v>29</v>
      </c>
      <c r="B2553" s="1" t="s">
        <v>4061</v>
      </c>
      <c r="C2553" s="2" t="s">
        <v>4036</v>
      </c>
      <c r="D2553" s="1" t="s">
        <v>19</v>
      </c>
      <c r="E255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2553" s="1" t="s">
        <v>813</v>
      </c>
      <c r="G2553" s="1" t="s">
        <v>814</v>
      </c>
      <c r="H2553" s="1" t="s">
        <v>815</v>
      </c>
      <c r="I2553" s="1" t="s">
        <v>16</v>
      </c>
      <c r="J2553" s="1" t="s">
        <v>23</v>
      </c>
      <c r="K2553" s="1" t="s">
        <v>16</v>
      </c>
      <c r="L2553" s="1" t="s">
        <v>16</v>
      </c>
      <c r="M2553" s="1" t="s">
        <v>16</v>
      </c>
      <c r="N2553" s="1" t="s">
        <v>16</v>
      </c>
      <c r="O2553" s="1">
        <v>71.2</v>
      </c>
      <c r="P2553" s="1">
        <v>1.0</v>
      </c>
    </row>
    <row r="2554">
      <c r="A2554" s="1" t="s">
        <v>29</v>
      </c>
      <c r="B2554" s="1" t="s">
        <v>4062</v>
      </c>
      <c r="C2554" s="2" t="s">
        <v>4036</v>
      </c>
      <c r="D2554" s="1" t="s">
        <v>19</v>
      </c>
      <c r="E2554" s="3" t="str">
        <f>HYPERLINK("https://fyndiq.se/produkt/6ae5aff483564a84/", "2-Pack Apple Watch 40mm – Härdat glas 9H – Super kvalitet 3D")</f>
        <v>2-Pack Apple Watch 40mm – Härdat glas 9H – Super kvalitet 3D</v>
      </c>
      <c r="F2554" s="1" t="s">
        <v>1418</v>
      </c>
      <c r="G2554" s="1" t="s">
        <v>1419</v>
      </c>
      <c r="H2554" s="1" t="s">
        <v>1420</v>
      </c>
      <c r="I2554" s="1" t="s">
        <v>16</v>
      </c>
      <c r="J2554" s="1" t="s">
        <v>23</v>
      </c>
      <c r="K2554" s="1" t="s">
        <v>16</v>
      </c>
      <c r="L2554" s="1" t="s">
        <v>16</v>
      </c>
      <c r="M2554" s="1" t="s">
        <v>16</v>
      </c>
      <c r="N2554" s="1" t="s">
        <v>16</v>
      </c>
      <c r="O2554" s="1">
        <v>55.2</v>
      </c>
      <c r="P2554" s="1">
        <v>1.0</v>
      </c>
    </row>
    <row r="2555">
      <c r="A2555" s="1" t="s">
        <v>29</v>
      </c>
      <c r="B2555" s="1" t="s">
        <v>4063</v>
      </c>
      <c r="C2555" s="2" t="s">
        <v>4036</v>
      </c>
      <c r="D2555" s="1" t="s">
        <v>19</v>
      </c>
      <c r="E255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2555" s="1" t="s">
        <v>729</v>
      </c>
      <c r="G2555" s="1" t="s">
        <v>730</v>
      </c>
      <c r="H2555" s="1" t="s">
        <v>731</v>
      </c>
      <c r="I2555" s="1" t="s">
        <v>16</v>
      </c>
      <c r="J2555" s="1" t="s">
        <v>23</v>
      </c>
      <c r="K2555" s="1" t="s">
        <v>16</v>
      </c>
      <c r="L2555" s="1" t="s">
        <v>16</v>
      </c>
      <c r="M2555" s="1" t="s">
        <v>16</v>
      </c>
      <c r="N2555" s="1" t="s">
        <v>16</v>
      </c>
      <c r="O2555" s="1">
        <v>63.2</v>
      </c>
      <c r="P2555" s="1">
        <v>1.0</v>
      </c>
    </row>
    <row r="2556">
      <c r="A2556" s="1" t="s">
        <v>29</v>
      </c>
      <c r="B2556" s="1" t="s">
        <v>4064</v>
      </c>
      <c r="C2556" s="2" t="s">
        <v>4036</v>
      </c>
      <c r="D2556" s="1" t="s">
        <v>19</v>
      </c>
      <c r="E2556" s="3" t="str">
        <f>HYPERLINK("https://fyndiq.se/produkt/b7775fd71f5f47e0/", "2-Pack ONEPLUS 12 5G Skärmskydd - Härdat Glas 9H - Super kvalitet 3D")</f>
        <v>2-Pack ONEPLUS 12 5G Skärmskydd - Härdat Glas 9H - Super kvalitet 3D</v>
      </c>
      <c r="F2556" s="1" t="s">
        <v>2405</v>
      </c>
      <c r="G2556" s="1" t="s">
        <v>2406</v>
      </c>
      <c r="H2556" s="1" t="s">
        <v>2407</v>
      </c>
      <c r="I2556" s="1" t="s">
        <v>16</v>
      </c>
      <c r="J2556" s="1" t="s">
        <v>23</v>
      </c>
      <c r="K2556" s="1" t="s">
        <v>16</v>
      </c>
      <c r="L2556" s="1" t="s">
        <v>16</v>
      </c>
      <c r="M2556" s="1" t="s">
        <v>16</v>
      </c>
      <c r="N2556" s="1" t="s">
        <v>16</v>
      </c>
      <c r="O2556" s="1">
        <v>71.2</v>
      </c>
      <c r="P2556" s="1">
        <v>1.0</v>
      </c>
    </row>
    <row r="2557">
      <c r="A2557" s="1" t="s">
        <v>29</v>
      </c>
      <c r="B2557" s="1" t="s">
        <v>4065</v>
      </c>
      <c r="C2557" s="2" t="s">
        <v>4036</v>
      </c>
      <c r="D2557" s="1" t="s">
        <v>19</v>
      </c>
      <c r="E255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557" s="1" t="s">
        <v>258</v>
      </c>
      <c r="G2557" s="1" t="s">
        <v>259</v>
      </c>
      <c r="H2557" s="1" t="s">
        <v>260</v>
      </c>
      <c r="I2557" s="1" t="s">
        <v>16</v>
      </c>
      <c r="J2557" s="1" t="s">
        <v>23</v>
      </c>
      <c r="K2557" s="1" t="s">
        <v>16</v>
      </c>
      <c r="L2557" s="1" t="s">
        <v>16</v>
      </c>
      <c r="M2557" s="1" t="s">
        <v>16</v>
      </c>
      <c r="N2557" s="1" t="s">
        <v>16</v>
      </c>
      <c r="O2557" s="1">
        <v>63.2</v>
      </c>
      <c r="P2557" s="1">
        <v>1.0</v>
      </c>
    </row>
    <row r="2558">
      <c r="A2558" s="1" t="s">
        <v>29</v>
      </c>
      <c r="B2558" s="1" t="s">
        <v>4066</v>
      </c>
      <c r="C2558" s="2" t="s">
        <v>4036</v>
      </c>
      <c r="D2558" s="1" t="s">
        <v>19</v>
      </c>
      <c r="E2558" s="3" t="str">
        <f>HYPERLINK("https://fyndiq.se/produkt/4487e30957ae4516/", "2-Pack Samsung Galaxy Tab A8 WiFi - Härdat Glas 9H - Super Kvalitet")</f>
        <v>2-Pack Samsung Galaxy Tab A8 WiFi - Härdat Glas 9H - Super Kvalitet</v>
      </c>
      <c r="F2558" s="1" t="s">
        <v>4067</v>
      </c>
      <c r="G2558" s="1" t="s">
        <v>4068</v>
      </c>
      <c r="H2558" s="1" t="s">
        <v>4069</v>
      </c>
      <c r="I2558" s="1" t="s">
        <v>16</v>
      </c>
      <c r="J2558" s="1" t="s">
        <v>23</v>
      </c>
      <c r="K2558" s="1" t="s">
        <v>16</v>
      </c>
      <c r="L2558" s="1" t="s">
        <v>16</v>
      </c>
      <c r="M2558" s="1" t="s">
        <v>16</v>
      </c>
      <c r="N2558" s="1" t="s">
        <v>16</v>
      </c>
      <c r="O2558" s="1">
        <v>135.2</v>
      </c>
      <c r="P2558" s="1">
        <v>1.0</v>
      </c>
    </row>
    <row r="2559">
      <c r="A2559" s="1" t="s">
        <v>29</v>
      </c>
      <c r="B2559" s="1" t="s">
        <v>4070</v>
      </c>
      <c r="C2559" s="2" t="s">
        <v>4036</v>
      </c>
      <c r="D2559" s="1" t="s">
        <v>19</v>
      </c>
      <c r="E2559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2559" s="1" t="s">
        <v>4071</v>
      </c>
      <c r="G2559" s="1" t="s">
        <v>4072</v>
      </c>
      <c r="H2559" s="1" t="s">
        <v>4073</v>
      </c>
      <c r="I2559" s="1" t="s">
        <v>16</v>
      </c>
      <c r="J2559" s="1" t="s">
        <v>23</v>
      </c>
      <c r="K2559" s="1" t="s">
        <v>16</v>
      </c>
      <c r="L2559" s="1" t="s">
        <v>16</v>
      </c>
      <c r="M2559" s="1" t="s">
        <v>16</v>
      </c>
      <c r="N2559" s="1" t="s">
        <v>16</v>
      </c>
      <c r="O2559" s="1">
        <v>55.2</v>
      </c>
      <c r="P2559" s="1">
        <v>1.0</v>
      </c>
    </row>
    <row r="2560">
      <c r="A2560" s="1" t="s">
        <v>29</v>
      </c>
      <c r="B2560" s="1" t="s">
        <v>4074</v>
      </c>
      <c r="C2560" s="2" t="s">
        <v>4036</v>
      </c>
      <c r="D2560" s="1" t="s">
        <v>19</v>
      </c>
      <c r="E2560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2560" s="1" t="s">
        <v>4075</v>
      </c>
      <c r="G2560" s="1" t="s">
        <v>4076</v>
      </c>
      <c r="H2560" s="1" t="s">
        <v>4077</v>
      </c>
      <c r="I2560" s="1" t="s">
        <v>16</v>
      </c>
      <c r="J2560" s="1" t="s">
        <v>23</v>
      </c>
      <c r="K2560" s="1" t="s">
        <v>16</v>
      </c>
      <c r="L2560" s="1" t="s">
        <v>16</v>
      </c>
      <c r="M2560" s="1" t="s">
        <v>16</v>
      </c>
      <c r="N2560" s="1" t="s">
        <v>16</v>
      </c>
      <c r="O2560" s="1">
        <v>135.2</v>
      </c>
      <c r="P2560" s="1">
        <v>1.0</v>
      </c>
    </row>
    <row r="2561">
      <c r="A2561" s="1" t="s">
        <v>29</v>
      </c>
      <c r="B2561" s="1" t="s">
        <v>4078</v>
      </c>
      <c r="C2561" s="2" t="s">
        <v>4036</v>
      </c>
      <c r="D2561" s="1" t="s">
        <v>19</v>
      </c>
      <c r="E2561" s="3" t="str">
        <f>HYPERLINK("https://fyndiq.se/produkt/7b4cb5f9439947b9/", "2-Pack iPhone SE 2020 Svart - Härdat Glas 9H - Super Kvalitet 3D")</f>
        <v>2-Pack iPhone SE 2020 Svart - Härdat Glas 9H - Super Kvalitet 3D</v>
      </c>
      <c r="F2561" s="1" t="s">
        <v>175</v>
      </c>
      <c r="G2561" s="1" t="s">
        <v>176</v>
      </c>
      <c r="H2561" s="1" t="s">
        <v>177</v>
      </c>
      <c r="I2561" s="1" t="s">
        <v>16</v>
      </c>
      <c r="J2561" s="1" t="s">
        <v>23</v>
      </c>
      <c r="K2561" s="1" t="s">
        <v>16</v>
      </c>
      <c r="L2561" s="1" t="s">
        <v>16</v>
      </c>
      <c r="M2561" s="1" t="s">
        <v>16</v>
      </c>
      <c r="N2561" s="1" t="s">
        <v>16</v>
      </c>
      <c r="O2561" s="1">
        <v>55.2</v>
      </c>
      <c r="P2561" s="1">
        <v>1.0</v>
      </c>
    </row>
    <row r="2562">
      <c r="A2562" s="1" t="s">
        <v>29</v>
      </c>
      <c r="B2562" s="1" t="s">
        <v>4079</v>
      </c>
      <c r="C2562" s="2" t="s">
        <v>4036</v>
      </c>
      <c r="D2562" s="1" t="s">
        <v>19</v>
      </c>
      <c r="E256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562" s="1" t="s">
        <v>128</v>
      </c>
      <c r="G2562" s="1" t="s">
        <v>129</v>
      </c>
      <c r="H2562" s="1" t="s">
        <v>130</v>
      </c>
      <c r="I2562" s="1" t="s">
        <v>16</v>
      </c>
      <c r="J2562" s="1" t="s">
        <v>23</v>
      </c>
      <c r="K2562" s="1" t="s">
        <v>16</v>
      </c>
      <c r="L2562" s="1" t="s">
        <v>16</v>
      </c>
      <c r="M2562" s="1" t="s">
        <v>16</v>
      </c>
      <c r="N2562" s="1" t="s">
        <v>16</v>
      </c>
      <c r="O2562" s="1">
        <v>95.2</v>
      </c>
      <c r="P2562" s="1">
        <v>1.0</v>
      </c>
    </row>
    <row r="2563">
      <c r="A2563" s="1" t="s">
        <v>29</v>
      </c>
      <c r="B2563" s="1" t="s">
        <v>4080</v>
      </c>
      <c r="C2563" s="2" t="s">
        <v>4036</v>
      </c>
      <c r="D2563" s="1" t="s">
        <v>19</v>
      </c>
      <c r="E256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563" s="1" t="s">
        <v>785</v>
      </c>
      <c r="G2563" s="1" t="s">
        <v>786</v>
      </c>
      <c r="H2563" s="1" t="s">
        <v>787</v>
      </c>
      <c r="I2563" s="1" t="s">
        <v>16</v>
      </c>
      <c r="J2563" s="1" t="s">
        <v>23</v>
      </c>
      <c r="K2563" s="1" t="s">
        <v>16</v>
      </c>
      <c r="L2563" s="1" t="s">
        <v>16</v>
      </c>
      <c r="M2563" s="1" t="s">
        <v>16</v>
      </c>
      <c r="N2563" s="1" t="s">
        <v>16</v>
      </c>
      <c r="O2563" s="1">
        <v>63.2</v>
      </c>
      <c r="P2563" s="1">
        <v>1.0</v>
      </c>
    </row>
    <row r="2564">
      <c r="A2564" s="1" t="s">
        <v>29</v>
      </c>
      <c r="B2564" s="1" t="s">
        <v>4081</v>
      </c>
      <c r="C2564" s="2" t="s">
        <v>4036</v>
      </c>
      <c r="D2564" s="1" t="s">
        <v>19</v>
      </c>
      <c r="E2564" s="3" t="str">
        <f>HYPERLINK("https://fyndiq.se/produkt/2477583187264ece/", "2-Pack Samsung S20 - 9H Härdat Glass - Top Kvalitet")</f>
        <v>2-Pack Samsung S20 - 9H Härdat Glass - Top Kvalitet</v>
      </c>
      <c r="F2564" s="1" t="s">
        <v>124</v>
      </c>
      <c r="G2564" s="1" t="s">
        <v>125</v>
      </c>
      <c r="H2564" s="1" t="s">
        <v>126</v>
      </c>
      <c r="I2564" s="1" t="s">
        <v>16</v>
      </c>
      <c r="J2564" s="1" t="s">
        <v>23</v>
      </c>
      <c r="K2564" s="1" t="s">
        <v>16</v>
      </c>
      <c r="L2564" s="1" t="s">
        <v>16</v>
      </c>
      <c r="M2564" s="1" t="s">
        <v>16</v>
      </c>
      <c r="N2564" s="1" t="s">
        <v>16</v>
      </c>
      <c r="O2564" s="1">
        <v>63.2</v>
      </c>
      <c r="P2564" s="1">
        <v>1.0</v>
      </c>
    </row>
    <row r="2565">
      <c r="A2565" s="1" t="s">
        <v>29</v>
      </c>
      <c r="B2565" s="1" t="s">
        <v>4082</v>
      </c>
      <c r="C2565" s="2" t="s">
        <v>4036</v>
      </c>
      <c r="D2565" s="1" t="s">
        <v>19</v>
      </c>
      <c r="E256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565" s="1" t="s">
        <v>2144</v>
      </c>
      <c r="G2565" s="1" t="s">
        <v>2145</v>
      </c>
      <c r="H2565" s="1" t="s">
        <v>2146</v>
      </c>
      <c r="I2565" s="1" t="s">
        <v>16</v>
      </c>
      <c r="J2565" s="1" t="s">
        <v>23</v>
      </c>
      <c r="K2565" s="1" t="s">
        <v>16</v>
      </c>
      <c r="L2565" s="1" t="s">
        <v>16</v>
      </c>
      <c r="M2565" s="1" t="s">
        <v>16</v>
      </c>
      <c r="N2565" s="1" t="s">
        <v>16</v>
      </c>
      <c r="O2565" s="1">
        <v>63.2</v>
      </c>
      <c r="P2565" s="1">
        <v>1.0</v>
      </c>
    </row>
    <row r="2566">
      <c r="A2566" s="1" t="s">
        <v>29</v>
      </c>
      <c r="B2566" s="1" t="s">
        <v>4083</v>
      </c>
      <c r="C2566" s="2" t="s">
        <v>4036</v>
      </c>
      <c r="D2566" s="1" t="s">
        <v>19</v>
      </c>
      <c r="E2566" s="3" t="str">
        <f>HYPERLINK("https://fyndiq.se/produkt/432d784756a84eff/", "2-Pack Samsung Galaxy S20FE - Härdat Glas-9H -Super kvalitet 3D")</f>
        <v>2-Pack Samsung Galaxy S20FE - Härdat Glas-9H -Super kvalitet 3D</v>
      </c>
      <c r="F2566" s="1" t="s">
        <v>1078</v>
      </c>
      <c r="G2566" s="1" t="s">
        <v>1079</v>
      </c>
      <c r="H2566" s="1" t="s">
        <v>1080</v>
      </c>
      <c r="I2566" s="1" t="s">
        <v>16</v>
      </c>
      <c r="J2566" s="1" t="s">
        <v>23</v>
      </c>
      <c r="K2566" s="1" t="s">
        <v>16</v>
      </c>
      <c r="L2566" s="1" t="s">
        <v>16</v>
      </c>
      <c r="M2566" s="1" t="s">
        <v>16</v>
      </c>
      <c r="N2566" s="1" t="s">
        <v>16</v>
      </c>
      <c r="O2566" s="1">
        <v>63.2</v>
      </c>
      <c r="P2566" s="1">
        <v>1.0</v>
      </c>
    </row>
    <row r="2567">
      <c r="A2567" s="1" t="s">
        <v>29</v>
      </c>
      <c r="B2567" s="1" t="s">
        <v>4084</v>
      </c>
      <c r="C2567" s="2" t="s">
        <v>4036</v>
      </c>
      <c r="D2567" s="1" t="s">
        <v>19</v>
      </c>
      <c r="E2567" s="3" t="str">
        <f>HYPERLINK("https://fyndiq.se/produkt/9e488e35f28b4b0b/", "2-Pack GOOGLE PIXEL 6A Skärmskydd - Härdat Glas 9H - Super kvalitet 3D")</f>
        <v>2-Pack GOOGLE PIXEL 6A Skärmskydd - Härdat Glas 9H - Super kvalitet 3D</v>
      </c>
      <c r="F2567" s="1" t="s">
        <v>196</v>
      </c>
      <c r="G2567" s="1" t="s">
        <v>197</v>
      </c>
      <c r="H2567" s="1" t="s">
        <v>198</v>
      </c>
      <c r="I2567" s="1" t="s">
        <v>16</v>
      </c>
      <c r="J2567" s="1" t="s">
        <v>23</v>
      </c>
      <c r="K2567" s="1" t="s">
        <v>16</v>
      </c>
      <c r="L2567" s="1" t="s">
        <v>16</v>
      </c>
      <c r="M2567" s="1" t="s">
        <v>16</v>
      </c>
      <c r="N2567" s="1" t="s">
        <v>16</v>
      </c>
      <c r="O2567" s="1">
        <v>63.2</v>
      </c>
      <c r="P2567" s="1">
        <v>1.0</v>
      </c>
    </row>
    <row r="2568">
      <c r="A2568" s="1" t="s">
        <v>29</v>
      </c>
      <c r="B2568" s="1" t="s">
        <v>4085</v>
      </c>
      <c r="C2568" s="2" t="s">
        <v>4036</v>
      </c>
      <c r="D2568" s="1" t="s">
        <v>19</v>
      </c>
      <c r="E2568" s="3" t="str">
        <f>HYPERLINK("https://fyndiq.se/produkt/432d784756a84eff/", "2-Pack Samsung Galaxy S20FE - Härdat Glas-9H -Super kvalitet 3D")</f>
        <v>2-Pack Samsung Galaxy S20FE - Härdat Glas-9H -Super kvalitet 3D</v>
      </c>
      <c r="F2568" s="1" t="s">
        <v>1078</v>
      </c>
      <c r="G2568" s="1" t="s">
        <v>1079</v>
      </c>
      <c r="H2568" s="1" t="s">
        <v>1080</v>
      </c>
      <c r="I2568" s="1" t="s">
        <v>16</v>
      </c>
      <c r="J2568" s="1" t="s">
        <v>23</v>
      </c>
      <c r="K2568" s="1" t="s">
        <v>16</v>
      </c>
      <c r="L2568" s="1" t="s">
        <v>16</v>
      </c>
      <c r="M2568" s="1" t="s">
        <v>16</v>
      </c>
      <c r="N2568" s="1" t="s">
        <v>16</v>
      </c>
      <c r="O2568" s="1">
        <v>63.2</v>
      </c>
      <c r="P2568" s="1">
        <v>1.0</v>
      </c>
    </row>
    <row r="2569">
      <c r="A2569" s="1" t="s">
        <v>29</v>
      </c>
      <c r="B2569" s="1" t="s">
        <v>4086</v>
      </c>
      <c r="C2569" s="2" t="s">
        <v>4036</v>
      </c>
      <c r="D2569" s="1" t="s">
        <v>19</v>
      </c>
      <c r="E2569" s="3" t="str">
        <f>HYPERLINK("https://fyndiq.se/produkt/d3f881da92714eda/", "2 pack - Samsung S22 - 9H Härdat Glass - 3D Super Kvalitet")</f>
        <v>2 pack - Samsung S22 - 9H Härdat Glass - 3D Super Kvalitet</v>
      </c>
      <c r="F2569" s="1" t="s">
        <v>2189</v>
      </c>
      <c r="G2569" s="1" t="s">
        <v>2190</v>
      </c>
      <c r="H2569" s="1" t="s">
        <v>2191</v>
      </c>
      <c r="I2569" s="1" t="s">
        <v>16</v>
      </c>
      <c r="J2569" s="1" t="s">
        <v>23</v>
      </c>
      <c r="K2569" s="1" t="s">
        <v>16</v>
      </c>
      <c r="L2569" s="1" t="s">
        <v>16</v>
      </c>
      <c r="M2569" s="1" t="s">
        <v>16</v>
      </c>
      <c r="N2569" s="1" t="s">
        <v>16</v>
      </c>
      <c r="O2569" s="1">
        <v>63.2</v>
      </c>
      <c r="P2569" s="1">
        <v>1.0</v>
      </c>
    </row>
    <row r="2570">
      <c r="A2570" s="1" t="s">
        <v>29</v>
      </c>
      <c r="B2570" s="1" t="s">
        <v>4087</v>
      </c>
      <c r="C2570" s="2" t="s">
        <v>4036</v>
      </c>
      <c r="D2570" s="1" t="s">
        <v>19</v>
      </c>
      <c r="E2570" s="3" t="str">
        <f>HYPERLINK("https://fyndiq.se/produkt/a047b5d99d58461d/", "2-Pack Google Pixel 6A - Härdat glas 9H - Super kvalitet 3D")</f>
        <v>2-Pack Google Pixel 6A - Härdat glas 9H - Super kvalitet 3D</v>
      </c>
      <c r="F2570" s="1" t="s">
        <v>1205</v>
      </c>
      <c r="G2570" s="1" t="s">
        <v>1206</v>
      </c>
      <c r="H2570" s="1" t="s">
        <v>1207</v>
      </c>
      <c r="I2570" s="1" t="s">
        <v>16</v>
      </c>
      <c r="J2570" s="1" t="s">
        <v>23</v>
      </c>
      <c r="K2570" s="1" t="s">
        <v>16</v>
      </c>
      <c r="L2570" s="1" t="s">
        <v>16</v>
      </c>
      <c r="M2570" s="1" t="s">
        <v>16</v>
      </c>
      <c r="N2570" s="1" t="s">
        <v>16</v>
      </c>
      <c r="O2570" s="1">
        <v>63.2</v>
      </c>
      <c r="P2570" s="1">
        <v>1.0</v>
      </c>
    </row>
    <row r="2571">
      <c r="A2571" s="1" t="s">
        <v>29</v>
      </c>
      <c r="B2571" s="1" t="s">
        <v>4088</v>
      </c>
      <c r="C2571" s="2" t="s">
        <v>4036</v>
      </c>
      <c r="D2571" s="1" t="s">
        <v>19</v>
      </c>
      <c r="E2571" s="3" t="str">
        <f>HYPERLINK("https://fyndiq.se/produkt/1680a3aea19a4558/", "2-Pack Samsung S20 Skärmskydd - Härdat Glas 9H - Super kvalitet 3D")</f>
        <v>2-Pack Samsung S20 Skärmskydd - Härdat Glas 9H - Super kvalitet 3D</v>
      </c>
      <c r="F2571" s="1" t="s">
        <v>755</v>
      </c>
      <c r="G2571" s="1" t="s">
        <v>756</v>
      </c>
      <c r="H2571" s="1" t="s">
        <v>757</v>
      </c>
      <c r="I2571" s="1" t="s">
        <v>16</v>
      </c>
      <c r="J2571" s="1" t="s">
        <v>23</v>
      </c>
      <c r="K2571" s="1" t="s">
        <v>16</v>
      </c>
      <c r="L2571" s="1" t="s">
        <v>16</v>
      </c>
      <c r="M2571" s="1" t="s">
        <v>16</v>
      </c>
      <c r="N2571" s="1" t="s">
        <v>16</v>
      </c>
      <c r="O2571" s="1">
        <v>63.2</v>
      </c>
      <c r="P2571" s="1">
        <v>1.0</v>
      </c>
    </row>
    <row r="2572">
      <c r="A2572" s="1" t="s">
        <v>29</v>
      </c>
      <c r="B2572" s="1" t="s">
        <v>4089</v>
      </c>
      <c r="C2572" s="2" t="s">
        <v>4036</v>
      </c>
      <c r="D2572" s="1" t="s">
        <v>19</v>
      </c>
      <c r="E2572" s="3" t="str">
        <f>HYPERLINK("https://fyndiq.se/produkt/f2c164e932234570/", "2-Pack HUAWEI P30 PRO Skärmskydd - Härdat Glas 9H - Super kvalitet 3D")</f>
        <v>2-Pack HUAWEI P30 PRO Skärmskydd - Härdat Glas 9H - Super kvalitet 3D</v>
      </c>
      <c r="F2572" s="1" t="s">
        <v>267</v>
      </c>
      <c r="G2572" s="1" t="s">
        <v>268</v>
      </c>
      <c r="H2572" s="1" t="s">
        <v>269</v>
      </c>
      <c r="I2572" s="1" t="s">
        <v>16</v>
      </c>
      <c r="J2572" s="1" t="s">
        <v>23</v>
      </c>
      <c r="K2572" s="1" t="s">
        <v>16</v>
      </c>
      <c r="L2572" s="1" t="s">
        <v>16</v>
      </c>
      <c r="M2572" s="1" t="s">
        <v>16</v>
      </c>
      <c r="N2572" s="1" t="s">
        <v>16</v>
      </c>
      <c r="O2572" s="1">
        <v>63.2</v>
      </c>
      <c r="P2572" s="1">
        <v>1.0</v>
      </c>
    </row>
    <row r="2573">
      <c r="A2573" s="1" t="s">
        <v>29</v>
      </c>
      <c r="B2573" s="1" t="s">
        <v>4090</v>
      </c>
      <c r="C2573" s="2" t="s">
        <v>4036</v>
      </c>
      <c r="D2573" s="1" t="s">
        <v>19</v>
      </c>
      <c r="E2573" s="3" t="str">
        <f>HYPERLINK("https://fyndiq.se/produkt/c26c9ffef37a436a/", "2-Pack Samsung A35 5G Skärmskydd i Härdat Glas")</f>
        <v>2-Pack Samsung A35 5G Skärmskydd i Härdat Glas</v>
      </c>
      <c r="F2573" s="1" t="s">
        <v>432</v>
      </c>
      <c r="G2573" s="1" t="s">
        <v>433</v>
      </c>
      <c r="H2573" s="1" t="s">
        <v>434</v>
      </c>
      <c r="I2573" s="1" t="s">
        <v>1230</v>
      </c>
      <c r="J2573" s="1" t="s">
        <v>9</v>
      </c>
      <c r="K2573" s="2" t="s">
        <v>2637</v>
      </c>
      <c r="L2573" s="1" t="s">
        <v>2602</v>
      </c>
      <c r="M2573" s="1" t="s">
        <v>16</v>
      </c>
      <c r="N2573" s="1" t="s">
        <v>16</v>
      </c>
      <c r="O2573" s="1">
        <v>63.2</v>
      </c>
      <c r="P2573" s="1">
        <v>1.0</v>
      </c>
    </row>
    <row r="2574">
      <c r="A2574" s="1" t="s">
        <v>29</v>
      </c>
      <c r="B2574" s="1" t="s">
        <v>4091</v>
      </c>
      <c r="C2574" s="2" t="s">
        <v>4036</v>
      </c>
      <c r="D2574" s="1" t="s">
        <v>19</v>
      </c>
      <c r="E2574" s="3" t="str">
        <f>HYPERLINK("https://fyndiq.se/produkt/dfe28e565d2e4c8d/", "2 Pack Samsung S21 FE - 9H Härdat Glass - Super Kvalitet 3D")</f>
        <v>2 Pack Samsung S21 FE - 9H Härdat Glass - Super Kvalitet 3D</v>
      </c>
      <c r="F2574" s="1" t="s">
        <v>276</v>
      </c>
      <c r="G2574" s="1" t="s">
        <v>277</v>
      </c>
      <c r="H2574" s="1" t="s">
        <v>278</v>
      </c>
      <c r="I2574" s="1" t="s">
        <v>16</v>
      </c>
      <c r="J2574" s="1" t="s">
        <v>23</v>
      </c>
      <c r="K2574" s="1" t="s">
        <v>16</v>
      </c>
      <c r="L2574" s="1" t="s">
        <v>16</v>
      </c>
      <c r="M2574" s="1" t="s">
        <v>16</v>
      </c>
      <c r="N2574" s="1" t="s">
        <v>16</v>
      </c>
      <c r="O2574" s="1">
        <v>63.2</v>
      </c>
      <c r="P2574" s="1">
        <v>1.0</v>
      </c>
    </row>
    <row r="2575">
      <c r="A2575" s="1" t="s">
        <v>29</v>
      </c>
      <c r="B2575" s="1" t="s">
        <v>4092</v>
      </c>
      <c r="C2575" s="2" t="s">
        <v>4036</v>
      </c>
      <c r="D2575" s="1" t="s">
        <v>19</v>
      </c>
      <c r="E2575" s="3" t="str">
        <f>HYPERLINK("https://fyndiq.se/produkt/a00b62acc6644fd2/", "2-Pack Samsung Galaxy S10 - Härdat glas 9H – Super kvalitet 3D")</f>
        <v>2-Pack Samsung Galaxy S10 - Härdat glas 9H – Super kvalitet 3D</v>
      </c>
      <c r="F2575" s="1" t="s">
        <v>1291</v>
      </c>
      <c r="G2575" s="1" t="s">
        <v>1292</v>
      </c>
      <c r="H2575" s="1" t="s">
        <v>1293</v>
      </c>
      <c r="I2575" s="1" t="s">
        <v>16</v>
      </c>
      <c r="J2575" s="1" t="s">
        <v>23</v>
      </c>
      <c r="K2575" s="1" t="s">
        <v>16</v>
      </c>
      <c r="L2575" s="1" t="s">
        <v>16</v>
      </c>
      <c r="M2575" s="1" t="s">
        <v>16</v>
      </c>
      <c r="N2575" s="1" t="s">
        <v>16</v>
      </c>
      <c r="O2575" s="1">
        <v>63.2</v>
      </c>
      <c r="P2575" s="1">
        <v>1.0</v>
      </c>
    </row>
    <row r="2576">
      <c r="A2576" s="1" t="s">
        <v>29</v>
      </c>
      <c r="B2576" s="1" t="s">
        <v>4093</v>
      </c>
      <c r="C2576" s="2" t="s">
        <v>4036</v>
      </c>
      <c r="D2576" s="1" t="s">
        <v>19</v>
      </c>
      <c r="E2576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2576" s="1" t="s">
        <v>671</v>
      </c>
      <c r="G2576" s="1" t="s">
        <v>672</v>
      </c>
      <c r="H2576" s="1" t="s">
        <v>673</v>
      </c>
      <c r="I2576" s="1" t="s">
        <v>16</v>
      </c>
      <c r="J2576" s="1" t="s">
        <v>23</v>
      </c>
      <c r="K2576" s="1" t="s">
        <v>16</v>
      </c>
      <c r="L2576" s="1" t="s">
        <v>16</v>
      </c>
      <c r="M2576" s="1" t="s">
        <v>16</v>
      </c>
      <c r="N2576" s="1" t="s">
        <v>16</v>
      </c>
      <c r="O2576" s="1">
        <v>55.2</v>
      </c>
      <c r="P2576" s="1">
        <v>1.0</v>
      </c>
    </row>
    <row r="2577">
      <c r="A2577" s="1" t="s">
        <v>29</v>
      </c>
      <c r="B2577" s="1" t="s">
        <v>4094</v>
      </c>
      <c r="C2577" s="2" t="s">
        <v>4036</v>
      </c>
      <c r="D2577" s="1" t="s">
        <v>19</v>
      </c>
      <c r="E2577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2577" s="1" t="s">
        <v>2411</v>
      </c>
      <c r="G2577" s="1" t="s">
        <v>2412</v>
      </c>
      <c r="H2577" s="1" t="s">
        <v>2413</v>
      </c>
      <c r="I2577" s="1" t="s">
        <v>16</v>
      </c>
      <c r="J2577" s="1" t="s">
        <v>23</v>
      </c>
      <c r="K2577" s="1" t="s">
        <v>16</v>
      </c>
      <c r="L2577" s="1" t="s">
        <v>16</v>
      </c>
      <c r="M2577" s="1" t="s">
        <v>16</v>
      </c>
      <c r="N2577" s="1" t="s">
        <v>16</v>
      </c>
      <c r="O2577" s="1">
        <v>63.2</v>
      </c>
      <c r="P2577" s="1">
        <v>1.0</v>
      </c>
    </row>
    <row r="2578">
      <c r="A2578" s="1" t="s">
        <v>29</v>
      </c>
      <c r="B2578" s="1" t="s">
        <v>4095</v>
      </c>
      <c r="C2578" s="2" t="s">
        <v>4036</v>
      </c>
      <c r="D2578" s="1" t="s">
        <v>19</v>
      </c>
      <c r="E2578" s="3" t="str">
        <f>HYPERLINK("https://fyndiq.se/produkt/4c221907d1254100/", "2-Pack Samsung A14 Skärmskydd - Härdat Glas 9H - Super kvalitet 3D")</f>
        <v>2-Pack Samsung A14 Skärmskydd - Härdat Glas 9H - Super kvalitet 3D</v>
      </c>
      <c r="F2578" s="1" t="s">
        <v>167</v>
      </c>
      <c r="G2578" s="1" t="s">
        <v>168</v>
      </c>
      <c r="H2578" s="1" t="s">
        <v>169</v>
      </c>
      <c r="I2578" s="1" t="s">
        <v>16</v>
      </c>
      <c r="J2578" s="1" t="s">
        <v>23</v>
      </c>
      <c r="K2578" s="1" t="s">
        <v>16</v>
      </c>
      <c r="L2578" s="1" t="s">
        <v>16</v>
      </c>
      <c r="M2578" s="1" t="s">
        <v>16</v>
      </c>
      <c r="N2578" s="1" t="s">
        <v>16</v>
      </c>
      <c r="O2578" s="1">
        <v>63.2</v>
      </c>
      <c r="P2578" s="1">
        <v>1.0</v>
      </c>
    </row>
    <row r="2579">
      <c r="A2579" s="1" t="s">
        <v>29</v>
      </c>
      <c r="B2579" s="1" t="s">
        <v>4096</v>
      </c>
      <c r="C2579" s="2" t="s">
        <v>4036</v>
      </c>
      <c r="D2579" s="1" t="s">
        <v>19</v>
      </c>
      <c r="E2579" s="3" t="str">
        <f>HYPERLINK("https://fyndiq.se/produkt/f2c164e932234570/", "2-Pack HUAWEI P30 PRO Skärmskydd - Härdat Glas 9H - Super kvalitet 3D")</f>
        <v>2-Pack HUAWEI P30 PRO Skärmskydd - Härdat Glas 9H - Super kvalitet 3D</v>
      </c>
      <c r="F2579" s="1" t="s">
        <v>267</v>
      </c>
      <c r="G2579" s="1" t="s">
        <v>268</v>
      </c>
      <c r="H2579" s="1" t="s">
        <v>269</v>
      </c>
      <c r="I2579" s="1" t="s">
        <v>16</v>
      </c>
      <c r="J2579" s="1" t="s">
        <v>23</v>
      </c>
      <c r="K2579" s="1" t="s">
        <v>16</v>
      </c>
      <c r="L2579" s="1" t="s">
        <v>16</v>
      </c>
      <c r="M2579" s="1" t="s">
        <v>16</v>
      </c>
      <c r="N2579" s="1" t="s">
        <v>16</v>
      </c>
      <c r="O2579" s="1">
        <v>63.2</v>
      </c>
      <c r="P2579" s="1">
        <v>1.0</v>
      </c>
    </row>
    <row r="2580">
      <c r="A2580" s="1" t="s">
        <v>29</v>
      </c>
      <c r="B2580" s="1" t="s">
        <v>4097</v>
      </c>
      <c r="C2580" s="2" t="s">
        <v>4036</v>
      </c>
      <c r="D2580" s="1" t="s">
        <v>19</v>
      </c>
      <c r="E2580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2580" s="1" t="s">
        <v>2411</v>
      </c>
      <c r="G2580" s="1" t="s">
        <v>2412</v>
      </c>
      <c r="H2580" s="1" t="s">
        <v>2413</v>
      </c>
      <c r="I2580" s="1" t="s">
        <v>16</v>
      </c>
      <c r="J2580" s="1" t="s">
        <v>23</v>
      </c>
      <c r="K2580" s="1" t="s">
        <v>16</v>
      </c>
      <c r="L2580" s="1" t="s">
        <v>16</v>
      </c>
      <c r="M2580" s="1" t="s">
        <v>16</v>
      </c>
      <c r="N2580" s="1" t="s">
        <v>16</v>
      </c>
      <c r="O2580" s="1">
        <v>63.2</v>
      </c>
      <c r="P2580" s="1">
        <v>1.0</v>
      </c>
    </row>
    <row r="2581">
      <c r="A2581" s="1" t="s">
        <v>29</v>
      </c>
      <c r="B2581" s="1" t="s">
        <v>4098</v>
      </c>
      <c r="C2581" s="2" t="s">
        <v>4036</v>
      </c>
      <c r="D2581" s="1" t="s">
        <v>19</v>
      </c>
      <c r="E258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581" s="1" t="s">
        <v>103</v>
      </c>
      <c r="G2581" s="1" t="s">
        <v>104</v>
      </c>
      <c r="H2581" s="1" t="s">
        <v>105</v>
      </c>
      <c r="I2581" s="1" t="s">
        <v>16</v>
      </c>
      <c r="J2581" s="1" t="s">
        <v>23</v>
      </c>
      <c r="K2581" s="1" t="s">
        <v>16</v>
      </c>
      <c r="L2581" s="1" t="s">
        <v>16</v>
      </c>
      <c r="M2581" s="1" t="s">
        <v>16</v>
      </c>
      <c r="N2581" s="1" t="s">
        <v>16</v>
      </c>
      <c r="O2581" s="1">
        <v>63.2</v>
      </c>
      <c r="P2581" s="1">
        <v>1.0</v>
      </c>
    </row>
    <row r="2582">
      <c r="A2582" s="1" t="s">
        <v>29</v>
      </c>
      <c r="B2582" s="1" t="s">
        <v>4099</v>
      </c>
      <c r="C2582" s="2" t="s">
        <v>4036</v>
      </c>
      <c r="D2582" s="1" t="s">
        <v>19</v>
      </c>
      <c r="E2582" s="3" t="str">
        <f>HYPERLINK("https://fyndiq.se/produkt/3fee81d316cc43da/", "2-pack - iPhone 12 / 12 Pro - 9H Härdat Glass - Top Kvalitet")</f>
        <v>2-pack - iPhone 12 / 12 Pro - 9H Härdat Glass - Top Kvalitet</v>
      </c>
      <c r="F2582" s="1" t="s">
        <v>2499</v>
      </c>
      <c r="G2582" s="1" t="s">
        <v>2500</v>
      </c>
      <c r="H2582" s="1" t="s">
        <v>2067</v>
      </c>
      <c r="I2582" s="1" t="s">
        <v>16</v>
      </c>
      <c r="J2582" s="1" t="s">
        <v>23</v>
      </c>
      <c r="K2582" s="1" t="s">
        <v>16</v>
      </c>
      <c r="L2582" s="1" t="s">
        <v>16</v>
      </c>
      <c r="M2582" s="1" t="s">
        <v>16</v>
      </c>
      <c r="N2582" s="1" t="s">
        <v>16</v>
      </c>
      <c r="O2582" s="1">
        <v>55.2</v>
      </c>
      <c r="P2582" s="1">
        <v>2.0</v>
      </c>
    </row>
    <row r="2583">
      <c r="A2583" s="1" t="s">
        <v>29</v>
      </c>
      <c r="B2583" s="1" t="s">
        <v>4100</v>
      </c>
      <c r="C2583" s="2" t="s">
        <v>4036</v>
      </c>
      <c r="D2583" s="1" t="s">
        <v>19</v>
      </c>
      <c r="E2583" s="3" t="str">
        <f>HYPERLINK("https://fyndiq.se/produkt/f4e95b294a424d40/", "2-Pack Samsung S10 Skärmskydd - Härdat Glas 9H - Super kvalitet 3D")</f>
        <v>2-Pack Samsung S10 Skärmskydd - Härdat Glas 9H - Super kvalitet 3D</v>
      </c>
      <c r="F2583" s="1" t="s">
        <v>353</v>
      </c>
      <c r="G2583" s="1" t="s">
        <v>354</v>
      </c>
      <c r="H2583" s="1" t="s">
        <v>355</v>
      </c>
      <c r="I2583" s="1" t="s">
        <v>16</v>
      </c>
      <c r="J2583" s="1" t="s">
        <v>23</v>
      </c>
      <c r="K2583" s="1" t="s">
        <v>16</v>
      </c>
      <c r="L2583" s="1" t="s">
        <v>16</v>
      </c>
      <c r="M2583" s="1" t="s">
        <v>16</v>
      </c>
      <c r="N2583" s="1" t="s">
        <v>16</v>
      </c>
      <c r="O2583" s="1">
        <v>63.2</v>
      </c>
      <c r="P2583" s="1">
        <v>1.0</v>
      </c>
    </row>
    <row r="2584">
      <c r="A2584" s="1" t="s">
        <v>29</v>
      </c>
      <c r="B2584" s="1" t="s">
        <v>4101</v>
      </c>
      <c r="C2584" s="2" t="s">
        <v>4036</v>
      </c>
      <c r="D2584" s="1" t="s">
        <v>19</v>
      </c>
      <c r="E2584" s="3" t="str">
        <f>HYPERLINK("https://fyndiq.se/produkt/c5eff753eef544a3/", "2-Pack Samsung A05S Skärmskydd - Härdat Glas 9H - Super kvalitet 3D")</f>
        <v>2-Pack Samsung A05S Skärmskydd - Härdat Glas 9H - Super kvalitet 3D</v>
      </c>
      <c r="F2584" s="1" t="s">
        <v>768</v>
      </c>
      <c r="G2584" s="1" t="s">
        <v>769</v>
      </c>
      <c r="H2584" s="1" t="s">
        <v>770</v>
      </c>
      <c r="I2584" s="1" t="s">
        <v>16</v>
      </c>
      <c r="J2584" s="1" t="s">
        <v>23</v>
      </c>
      <c r="K2584" s="1" t="s">
        <v>16</v>
      </c>
      <c r="L2584" s="1" t="s">
        <v>16</v>
      </c>
      <c r="M2584" s="1" t="s">
        <v>16</v>
      </c>
      <c r="N2584" s="1" t="s">
        <v>16</v>
      </c>
      <c r="O2584" s="1">
        <v>63.2</v>
      </c>
      <c r="P2584" s="1">
        <v>1.0</v>
      </c>
    </row>
    <row r="2585">
      <c r="A2585" s="1" t="s">
        <v>29</v>
      </c>
      <c r="B2585" s="1" t="s">
        <v>4102</v>
      </c>
      <c r="C2585" s="2" t="s">
        <v>4036</v>
      </c>
      <c r="D2585" s="1" t="s">
        <v>19</v>
      </c>
      <c r="E2585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2585" s="1" t="s">
        <v>2836</v>
      </c>
      <c r="G2585" s="1" t="s">
        <v>2837</v>
      </c>
      <c r="H2585" s="1" t="s">
        <v>2838</v>
      </c>
      <c r="I2585" s="1" t="s">
        <v>16</v>
      </c>
      <c r="J2585" s="1" t="s">
        <v>23</v>
      </c>
      <c r="K2585" s="1" t="s">
        <v>16</v>
      </c>
      <c r="L2585" s="1" t="s">
        <v>16</v>
      </c>
      <c r="M2585" s="1" t="s">
        <v>16</v>
      </c>
      <c r="N2585" s="1" t="s">
        <v>16</v>
      </c>
      <c r="O2585" s="1">
        <v>63.2</v>
      </c>
      <c r="P2585" s="1">
        <v>1.0</v>
      </c>
    </row>
    <row r="2586">
      <c r="A2586" s="1" t="s">
        <v>29</v>
      </c>
      <c r="B2586" s="1" t="s">
        <v>4103</v>
      </c>
      <c r="C2586" s="2" t="s">
        <v>4036</v>
      </c>
      <c r="D2586" s="1" t="s">
        <v>19</v>
      </c>
      <c r="E2586" s="3" t="str">
        <f>HYPERLINK("https://fyndiq.se/produkt/28799ed0373d40b4/", "2 Pack Galaxy S21 Ultra 5G- Härdat glas 9H - Super kvalitet 3D")</f>
        <v>2 Pack Galaxy S21 Ultra 5G- Härdat glas 9H - Super kvalitet 3D</v>
      </c>
      <c r="F2586" s="1" t="s">
        <v>272</v>
      </c>
      <c r="G2586" s="1" t="s">
        <v>273</v>
      </c>
      <c r="H2586" s="1" t="s">
        <v>274</v>
      </c>
      <c r="I2586" s="1" t="s">
        <v>1311</v>
      </c>
      <c r="J2586" s="1" t="s">
        <v>9</v>
      </c>
      <c r="K2586" s="2" t="s">
        <v>3256</v>
      </c>
      <c r="L2586" s="1" t="s">
        <v>2650</v>
      </c>
      <c r="M2586" s="1" t="s">
        <v>16</v>
      </c>
      <c r="N2586" s="1" t="s">
        <v>16</v>
      </c>
      <c r="O2586" s="1">
        <v>63.2</v>
      </c>
      <c r="P2586" s="1">
        <v>1.0</v>
      </c>
    </row>
    <row r="2587">
      <c r="A2587" s="1" t="s">
        <v>29</v>
      </c>
      <c r="B2587" s="1" t="s">
        <v>4104</v>
      </c>
      <c r="C2587" s="2" t="s">
        <v>4036</v>
      </c>
      <c r="D2587" s="1" t="s">
        <v>19</v>
      </c>
      <c r="E2587" s="3" t="str">
        <f>HYPERLINK("https://fyndiq.se/produkt/dfe28e565d2e4c8d/", "2 Pack Samsung S21 FE - 9H Härdat Glass - Super Kvalitet 3D")</f>
        <v>2 Pack Samsung S21 FE - 9H Härdat Glass - Super Kvalitet 3D</v>
      </c>
      <c r="F2587" s="1" t="s">
        <v>276</v>
      </c>
      <c r="G2587" s="1" t="s">
        <v>277</v>
      </c>
      <c r="H2587" s="1" t="s">
        <v>278</v>
      </c>
      <c r="I2587" s="1" t="s">
        <v>16</v>
      </c>
      <c r="J2587" s="1" t="s">
        <v>23</v>
      </c>
      <c r="K2587" s="1" t="s">
        <v>16</v>
      </c>
      <c r="L2587" s="1" t="s">
        <v>16</v>
      </c>
      <c r="M2587" s="1" t="s">
        <v>16</v>
      </c>
      <c r="N2587" s="1" t="s">
        <v>16</v>
      </c>
      <c r="O2587" s="1">
        <v>63.2</v>
      </c>
      <c r="P2587" s="1">
        <v>1.0</v>
      </c>
    </row>
    <row r="2588">
      <c r="A2588" s="1" t="s">
        <v>29</v>
      </c>
      <c r="B2588" s="1" t="s">
        <v>4105</v>
      </c>
      <c r="C2588" s="2" t="s">
        <v>4036</v>
      </c>
      <c r="D2588" s="1" t="s">
        <v>19</v>
      </c>
      <c r="E2588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2588" s="1" t="s">
        <v>508</v>
      </c>
      <c r="G2588" s="1" t="s">
        <v>509</v>
      </c>
      <c r="H2588" s="1" t="s">
        <v>510</v>
      </c>
      <c r="I2588" s="1" t="s">
        <v>16</v>
      </c>
      <c r="J2588" s="1" t="s">
        <v>23</v>
      </c>
      <c r="K2588" s="1" t="s">
        <v>16</v>
      </c>
      <c r="L2588" s="1" t="s">
        <v>16</v>
      </c>
      <c r="M2588" s="1" t="s">
        <v>16</v>
      </c>
      <c r="N2588" s="1" t="s">
        <v>16</v>
      </c>
      <c r="O2588" s="1">
        <v>63.2</v>
      </c>
      <c r="P2588" s="1">
        <v>1.0</v>
      </c>
    </row>
    <row r="2589">
      <c r="A2589" s="1" t="s">
        <v>29</v>
      </c>
      <c r="B2589" s="1" t="s">
        <v>4106</v>
      </c>
      <c r="C2589" s="2" t="s">
        <v>4036</v>
      </c>
      <c r="D2589" s="1" t="s">
        <v>19</v>
      </c>
      <c r="E2589" s="3" t="str">
        <f>HYPERLINK("https://fyndiq.se/produkt/9e488e35f28b4b0b/", "2-Pack GOOGLE PIXEL 6A Skärmskydd - Härdat Glas 9H - Super kvalitet 3D")</f>
        <v>2-Pack GOOGLE PIXEL 6A Skärmskydd - Härdat Glas 9H - Super kvalitet 3D</v>
      </c>
      <c r="F2589" s="1" t="s">
        <v>196</v>
      </c>
      <c r="G2589" s="1" t="s">
        <v>197</v>
      </c>
      <c r="H2589" s="1" t="s">
        <v>198</v>
      </c>
      <c r="I2589" s="1" t="s">
        <v>16</v>
      </c>
      <c r="J2589" s="1" t="s">
        <v>23</v>
      </c>
      <c r="K2589" s="1" t="s">
        <v>16</v>
      </c>
      <c r="L2589" s="1" t="s">
        <v>16</v>
      </c>
      <c r="M2589" s="1" t="s">
        <v>16</v>
      </c>
      <c r="N2589" s="1" t="s">
        <v>16</v>
      </c>
      <c r="O2589" s="1">
        <v>63.2</v>
      </c>
      <c r="P2589" s="1">
        <v>1.0</v>
      </c>
    </row>
    <row r="2590">
      <c r="A2590" s="1" t="s">
        <v>29</v>
      </c>
      <c r="B2590" s="1" t="s">
        <v>4107</v>
      </c>
      <c r="C2590" s="2" t="s">
        <v>4036</v>
      </c>
      <c r="D2590" s="1" t="s">
        <v>19</v>
      </c>
      <c r="E2590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2590" s="1" t="s">
        <v>563</v>
      </c>
      <c r="G2590" s="1" t="s">
        <v>564</v>
      </c>
      <c r="H2590" s="1" t="s">
        <v>565</v>
      </c>
      <c r="I2590" s="1" t="s">
        <v>16</v>
      </c>
      <c r="J2590" s="1" t="s">
        <v>23</v>
      </c>
      <c r="K2590" s="1" t="s">
        <v>16</v>
      </c>
      <c r="L2590" s="1" t="s">
        <v>16</v>
      </c>
      <c r="M2590" s="1" t="s">
        <v>16</v>
      </c>
      <c r="N2590" s="1" t="s">
        <v>16</v>
      </c>
      <c r="O2590" s="1">
        <v>87.2</v>
      </c>
      <c r="P2590" s="1">
        <v>1.0</v>
      </c>
    </row>
    <row r="2591">
      <c r="A2591" s="1" t="s">
        <v>29</v>
      </c>
      <c r="B2591" s="1" t="s">
        <v>4108</v>
      </c>
      <c r="C2591" s="2" t="s">
        <v>4036</v>
      </c>
      <c r="D2591" s="1" t="s">
        <v>19</v>
      </c>
      <c r="E2591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2591" s="1" t="s">
        <v>485</v>
      </c>
      <c r="G2591" s="1" t="s">
        <v>486</v>
      </c>
      <c r="H2591" s="1" t="s">
        <v>487</v>
      </c>
      <c r="I2591" s="1" t="s">
        <v>16</v>
      </c>
      <c r="J2591" s="1" t="s">
        <v>23</v>
      </c>
      <c r="K2591" s="1" t="s">
        <v>16</v>
      </c>
      <c r="L2591" s="1" t="s">
        <v>16</v>
      </c>
      <c r="M2591" s="1" t="s">
        <v>16</v>
      </c>
      <c r="N2591" s="1" t="s">
        <v>16</v>
      </c>
      <c r="O2591" s="1">
        <v>135.2</v>
      </c>
      <c r="P2591" s="1">
        <v>1.0</v>
      </c>
    </row>
    <row r="2592">
      <c r="A2592" s="1" t="s">
        <v>29</v>
      </c>
      <c r="B2592" s="1" t="s">
        <v>4109</v>
      </c>
      <c r="C2592" s="2" t="s">
        <v>4036</v>
      </c>
      <c r="D2592" s="1" t="s">
        <v>19</v>
      </c>
      <c r="E2592" s="3" t="str">
        <f>HYPERLINK("https://fyndiq.se/produkt/66924f1ff238487e/", "2-Pack GOOGLE PIXEL 7A Skärmskydd - Härdat Glas 9H - Super kvalitet 3D")</f>
        <v>2-Pack GOOGLE PIXEL 7A Skärmskydd - Härdat Glas 9H - Super kvalitet 3D</v>
      </c>
      <c r="F2592" s="1" t="s">
        <v>315</v>
      </c>
      <c r="G2592" s="1" t="s">
        <v>316</v>
      </c>
      <c r="H2592" s="1" t="s">
        <v>317</v>
      </c>
      <c r="I2592" s="1" t="s">
        <v>16</v>
      </c>
      <c r="J2592" s="1" t="s">
        <v>23</v>
      </c>
      <c r="K2592" s="1" t="s">
        <v>16</v>
      </c>
      <c r="L2592" s="1" t="s">
        <v>16</v>
      </c>
      <c r="M2592" s="1" t="s">
        <v>16</v>
      </c>
      <c r="N2592" s="1" t="s">
        <v>16</v>
      </c>
      <c r="O2592" s="1">
        <v>63.2</v>
      </c>
      <c r="P2592" s="1">
        <v>1.0</v>
      </c>
    </row>
    <row r="2593">
      <c r="A2593" s="1" t="s">
        <v>29</v>
      </c>
      <c r="B2593" s="1" t="s">
        <v>4110</v>
      </c>
      <c r="C2593" s="2" t="s">
        <v>4036</v>
      </c>
      <c r="D2593" s="1" t="s">
        <v>19</v>
      </c>
      <c r="E2593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2593" s="1" t="s">
        <v>340</v>
      </c>
      <c r="G2593" s="1" t="s">
        <v>341</v>
      </c>
      <c r="H2593" s="1" t="s">
        <v>342</v>
      </c>
      <c r="I2593" s="1" t="s">
        <v>16</v>
      </c>
      <c r="J2593" s="1" t="s">
        <v>23</v>
      </c>
      <c r="K2593" s="1" t="s">
        <v>16</v>
      </c>
      <c r="L2593" s="1" t="s">
        <v>16</v>
      </c>
      <c r="M2593" s="1" t="s">
        <v>16</v>
      </c>
      <c r="N2593" s="1" t="s">
        <v>16</v>
      </c>
      <c r="O2593" s="1">
        <v>63.2</v>
      </c>
      <c r="P2593" s="1">
        <v>1.0</v>
      </c>
    </row>
    <row r="2594">
      <c r="A2594" s="1" t="s">
        <v>29</v>
      </c>
      <c r="B2594" s="1" t="s">
        <v>4111</v>
      </c>
      <c r="C2594" s="2" t="s">
        <v>4036</v>
      </c>
      <c r="D2594" s="1" t="s">
        <v>19</v>
      </c>
      <c r="E2594" s="3" t="str">
        <f>HYPERLINK("https://fyndiq.se/produkt/6bc9efdb9e0f44ed/", "2-Pack Google Pixel 7 Pro - Härdat Glas 9H - Super kvalitet 3D")</f>
        <v>2-Pack Google Pixel 7 Pro - Härdat Glas 9H - Super kvalitet 3D</v>
      </c>
      <c r="F2594" s="1" t="s">
        <v>424</v>
      </c>
      <c r="G2594" s="1" t="s">
        <v>425</v>
      </c>
      <c r="H2594" s="1" t="s">
        <v>426</v>
      </c>
      <c r="I2594" s="1" t="s">
        <v>16</v>
      </c>
      <c r="J2594" s="1" t="s">
        <v>23</v>
      </c>
      <c r="K2594" s="1" t="s">
        <v>16</v>
      </c>
      <c r="L2594" s="1" t="s">
        <v>16</v>
      </c>
      <c r="M2594" s="1" t="s">
        <v>16</v>
      </c>
      <c r="N2594" s="1" t="s">
        <v>16</v>
      </c>
      <c r="O2594" s="1">
        <v>71.2</v>
      </c>
      <c r="P2594" s="1">
        <v>1.0</v>
      </c>
    </row>
    <row r="2595">
      <c r="A2595" s="1" t="s">
        <v>29</v>
      </c>
      <c r="B2595" s="1" t="s">
        <v>4112</v>
      </c>
      <c r="C2595" s="2" t="s">
        <v>4036</v>
      </c>
      <c r="D2595" s="1" t="s">
        <v>19</v>
      </c>
      <c r="E259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595" s="1" t="s">
        <v>785</v>
      </c>
      <c r="G2595" s="1" t="s">
        <v>786</v>
      </c>
      <c r="H2595" s="1" t="s">
        <v>787</v>
      </c>
      <c r="I2595" s="1" t="s">
        <v>16</v>
      </c>
      <c r="J2595" s="1" t="s">
        <v>23</v>
      </c>
      <c r="K2595" s="1" t="s">
        <v>16</v>
      </c>
      <c r="L2595" s="1" t="s">
        <v>16</v>
      </c>
      <c r="M2595" s="1" t="s">
        <v>16</v>
      </c>
      <c r="N2595" s="1" t="s">
        <v>16</v>
      </c>
      <c r="O2595" s="1">
        <v>63.2</v>
      </c>
      <c r="P2595" s="1">
        <v>1.0</v>
      </c>
    </row>
    <row r="2596">
      <c r="A2596" s="1" t="s">
        <v>29</v>
      </c>
      <c r="B2596" s="1" t="s">
        <v>4113</v>
      </c>
      <c r="C2596" s="2" t="s">
        <v>4036</v>
      </c>
      <c r="D2596" s="1" t="s">
        <v>19</v>
      </c>
      <c r="E259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596" s="1" t="s">
        <v>977</v>
      </c>
      <c r="G2596" s="1" t="s">
        <v>978</v>
      </c>
      <c r="H2596" s="1" t="s">
        <v>979</v>
      </c>
      <c r="I2596" s="1" t="s">
        <v>16</v>
      </c>
      <c r="J2596" s="1" t="s">
        <v>23</v>
      </c>
      <c r="K2596" s="1" t="s">
        <v>16</v>
      </c>
      <c r="L2596" s="1" t="s">
        <v>16</v>
      </c>
      <c r="M2596" s="1" t="s">
        <v>16</v>
      </c>
      <c r="N2596" s="1" t="s">
        <v>16</v>
      </c>
      <c r="O2596" s="1">
        <v>63.2</v>
      </c>
      <c r="P2596" s="1">
        <v>1.0</v>
      </c>
    </row>
    <row r="2597">
      <c r="A2597" s="1" t="s">
        <v>29</v>
      </c>
      <c r="B2597" s="1" t="s">
        <v>4114</v>
      </c>
      <c r="C2597" s="2" t="s">
        <v>4036</v>
      </c>
      <c r="D2597" s="1" t="s">
        <v>19</v>
      </c>
      <c r="E2597" s="3" t="str">
        <f>HYPERLINK("https://fyndiq.se/produkt/d797b2d066ca471c/", "2-Pack Apple Watch 44mm – Härdat glas 9H – Super kvalitet 3D")</f>
        <v>2-Pack Apple Watch 44mm – Härdat glas 9H – Super kvalitet 3D</v>
      </c>
      <c r="F2597" s="1" t="s">
        <v>1392</v>
      </c>
      <c r="G2597" s="1" t="s">
        <v>1393</v>
      </c>
      <c r="H2597" s="1" t="s">
        <v>1394</v>
      </c>
      <c r="I2597" s="1" t="s">
        <v>16</v>
      </c>
      <c r="J2597" s="1" t="s">
        <v>23</v>
      </c>
      <c r="K2597" s="1" t="s">
        <v>16</v>
      </c>
      <c r="L2597" s="1" t="s">
        <v>16</v>
      </c>
      <c r="M2597" s="1" t="s">
        <v>16</v>
      </c>
      <c r="N2597" s="1" t="s">
        <v>16</v>
      </c>
      <c r="O2597" s="1">
        <v>55.2</v>
      </c>
      <c r="P2597" s="1">
        <v>1.0</v>
      </c>
    </row>
    <row r="2598">
      <c r="A2598" s="1" t="s">
        <v>29</v>
      </c>
      <c r="B2598" s="1" t="s">
        <v>4115</v>
      </c>
      <c r="C2598" s="2" t="s">
        <v>4036</v>
      </c>
      <c r="D2598" s="1" t="s">
        <v>19</v>
      </c>
      <c r="E2598" s="3" t="str">
        <f>HYPERLINK("https://fyndiq.se/produkt/406117b60bf241a0/", "2-Pack Samsung Galaxy S9 - Härdat glas 9H - Super kvalitet 3D")</f>
        <v>2-Pack Samsung Galaxy S9 - Härdat glas 9H - Super kvalitet 3D</v>
      </c>
      <c r="F2598" s="1" t="s">
        <v>228</v>
      </c>
      <c r="G2598" s="1" t="s">
        <v>229</v>
      </c>
      <c r="H2598" s="1" t="s">
        <v>230</v>
      </c>
      <c r="I2598" s="1" t="s">
        <v>16</v>
      </c>
      <c r="J2598" s="1" t="s">
        <v>23</v>
      </c>
      <c r="K2598" s="1" t="s">
        <v>16</v>
      </c>
      <c r="L2598" s="1" t="s">
        <v>16</v>
      </c>
      <c r="M2598" s="1" t="s">
        <v>16</v>
      </c>
      <c r="N2598" s="1" t="s">
        <v>16</v>
      </c>
      <c r="O2598" s="1">
        <v>63.2</v>
      </c>
      <c r="P2598" s="1">
        <v>1.0</v>
      </c>
    </row>
    <row r="2599">
      <c r="A2599" s="1" t="s">
        <v>29</v>
      </c>
      <c r="B2599" s="1" t="s">
        <v>4116</v>
      </c>
      <c r="C2599" s="2" t="s">
        <v>4036</v>
      </c>
      <c r="D2599" s="1" t="s">
        <v>19</v>
      </c>
      <c r="E2599" s="3" t="str">
        <f>HYPERLINK("https://fyndiq.se/produkt/f2c164e932234570/", "2-Pack HUAWEI P30 PRO Skärmskydd - Härdat Glas 9H - Super kvalitet 3D")</f>
        <v>2-Pack HUAWEI P30 PRO Skärmskydd - Härdat Glas 9H - Super kvalitet 3D</v>
      </c>
      <c r="F2599" s="1" t="s">
        <v>267</v>
      </c>
      <c r="G2599" s="1" t="s">
        <v>268</v>
      </c>
      <c r="H2599" s="1" t="s">
        <v>269</v>
      </c>
      <c r="I2599" s="1" t="s">
        <v>16</v>
      </c>
      <c r="J2599" s="1" t="s">
        <v>23</v>
      </c>
      <c r="K2599" s="1" t="s">
        <v>16</v>
      </c>
      <c r="L2599" s="1" t="s">
        <v>16</v>
      </c>
      <c r="M2599" s="1" t="s">
        <v>16</v>
      </c>
      <c r="N2599" s="1" t="s">
        <v>16</v>
      </c>
      <c r="O2599" s="1">
        <v>63.2</v>
      </c>
      <c r="P2599" s="1">
        <v>1.0</v>
      </c>
    </row>
    <row r="2600">
      <c r="A2600" s="1" t="s">
        <v>29</v>
      </c>
      <c r="B2600" s="1" t="s">
        <v>4117</v>
      </c>
      <c r="C2600" s="2" t="s">
        <v>4036</v>
      </c>
      <c r="D2600" s="1" t="s">
        <v>19</v>
      </c>
      <c r="E2600" s="3" t="str">
        <f>HYPERLINK("https://fyndiq.se/produkt/2477583187264ece/", "2-Pack Samsung S20 - 9H Härdat Glass - Top Kvalitet")</f>
        <v>2-Pack Samsung S20 - 9H Härdat Glass - Top Kvalitet</v>
      </c>
      <c r="F2600" s="1" t="s">
        <v>124</v>
      </c>
      <c r="G2600" s="1" t="s">
        <v>125</v>
      </c>
      <c r="H2600" s="1" t="s">
        <v>126</v>
      </c>
      <c r="I2600" s="1" t="s">
        <v>16</v>
      </c>
      <c r="J2600" s="1" t="s">
        <v>23</v>
      </c>
      <c r="K2600" s="1" t="s">
        <v>16</v>
      </c>
      <c r="L2600" s="1" t="s">
        <v>16</v>
      </c>
      <c r="M2600" s="1" t="s">
        <v>16</v>
      </c>
      <c r="N2600" s="1" t="s">
        <v>16</v>
      </c>
      <c r="O2600" s="1">
        <v>63.2</v>
      </c>
      <c r="P2600" s="1">
        <v>1.0</v>
      </c>
    </row>
    <row r="2601">
      <c r="A2601" s="1" t="s">
        <v>29</v>
      </c>
      <c r="B2601" s="1" t="s">
        <v>4118</v>
      </c>
      <c r="C2601" s="2" t="s">
        <v>4036</v>
      </c>
      <c r="D2601" s="1" t="s">
        <v>19</v>
      </c>
      <c r="E260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601" s="1" t="s">
        <v>665</v>
      </c>
      <c r="G2601" s="1" t="s">
        <v>666</v>
      </c>
      <c r="H2601" s="1" t="s">
        <v>667</v>
      </c>
      <c r="I2601" s="1" t="s">
        <v>16</v>
      </c>
      <c r="J2601" s="1" t="s">
        <v>23</v>
      </c>
      <c r="K2601" s="1" t="s">
        <v>16</v>
      </c>
      <c r="L2601" s="1" t="s">
        <v>16</v>
      </c>
      <c r="M2601" s="1" t="s">
        <v>16</v>
      </c>
      <c r="N2601" s="1" t="s">
        <v>16</v>
      </c>
      <c r="O2601" s="1">
        <v>63.2</v>
      </c>
      <c r="P2601" s="1">
        <v>1.0</v>
      </c>
    </row>
    <row r="2602">
      <c r="A2602" s="1" t="s">
        <v>29</v>
      </c>
      <c r="B2602" s="1" t="s">
        <v>4119</v>
      </c>
      <c r="C2602" s="2" t="s">
        <v>4036</v>
      </c>
      <c r="D2602" s="1" t="s">
        <v>19</v>
      </c>
      <c r="E2602" s="3" t="str">
        <f>HYPERLINK("https://fyndiq.se/produkt/66924f1ff238487e/", "2-Pack GOOGLE PIXEL 7A Skärmskydd - Härdat Glas 9H - Super kvalitet 3D")</f>
        <v>2-Pack GOOGLE PIXEL 7A Skärmskydd - Härdat Glas 9H - Super kvalitet 3D</v>
      </c>
      <c r="F2602" s="1" t="s">
        <v>315</v>
      </c>
      <c r="G2602" s="1" t="s">
        <v>316</v>
      </c>
      <c r="H2602" s="1" t="s">
        <v>317</v>
      </c>
      <c r="I2602" s="1" t="s">
        <v>16</v>
      </c>
      <c r="J2602" s="1" t="s">
        <v>23</v>
      </c>
      <c r="K2602" s="1" t="s">
        <v>16</v>
      </c>
      <c r="L2602" s="1" t="s">
        <v>16</v>
      </c>
      <c r="M2602" s="1" t="s">
        <v>16</v>
      </c>
      <c r="N2602" s="1" t="s">
        <v>16</v>
      </c>
      <c r="O2602" s="1">
        <v>63.2</v>
      </c>
      <c r="P2602" s="1">
        <v>1.0</v>
      </c>
    </row>
    <row r="2603">
      <c r="A2603" s="1" t="s">
        <v>29</v>
      </c>
      <c r="B2603" s="1" t="s">
        <v>4120</v>
      </c>
      <c r="C2603" s="2" t="s">
        <v>4036</v>
      </c>
      <c r="D2603" s="1" t="s">
        <v>19</v>
      </c>
      <c r="E2603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2603" s="1" t="s">
        <v>856</v>
      </c>
      <c r="G2603" s="1" t="s">
        <v>857</v>
      </c>
      <c r="H2603" s="1" t="s">
        <v>858</v>
      </c>
      <c r="I2603" s="1" t="s">
        <v>16</v>
      </c>
      <c r="J2603" s="1" t="s">
        <v>23</v>
      </c>
      <c r="K2603" s="1" t="s">
        <v>16</v>
      </c>
      <c r="L2603" s="1" t="s">
        <v>16</v>
      </c>
      <c r="M2603" s="1" t="s">
        <v>16</v>
      </c>
      <c r="N2603" s="1" t="s">
        <v>16</v>
      </c>
      <c r="O2603" s="1">
        <v>63.2</v>
      </c>
      <c r="P2603" s="1">
        <v>1.0</v>
      </c>
    </row>
    <row r="2604">
      <c r="A2604" s="1" t="s">
        <v>29</v>
      </c>
      <c r="B2604" s="1" t="s">
        <v>4121</v>
      </c>
      <c r="C2604" s="2" t="s">
        <v>4036</v>
      </c>
      <c r="D2604" s="1" t="s">
        <v>19</v>
      </c>
      <c r="E2604" s="3" t="str">
        <f>HYPERLINK("https://fyndiq.se/produkt/28799ed0373d40b4/", "2 Pack Galaxy S21 Ultra 5G- Härdat glas 9H - Super kvalitet 3D")</f>
        <v>2 Pack Galaxy S21 Ultra 5G- Härdat glas 9H - Super kvalitet 3D</v>
      </c>
      <c r="F2604" s="1" t="s">
        <v>272</v>
      </c>
      <c r="G2604" s="1" t="s">
        <v>273</v>
      </c>
      <c r="H2604" s="1" t="s">
        <v>274</v>
      </c>
      <c r="I2604" s="1" t="s">
        <v>16</v>
      </c>
      <c r="J2604" s="1" t="s">
        <v>23</v>
      </c>
      <c r="K2604" s="1" t="s">
        <v>16</v>
      </c>
      <c r="L2604" s="1" t="s">
        <v>16</v>
      </c>
      <c r="M2604" s="1" t="s">
        <v>16</v>
      </c>
      <c r="N2604" s="1" t="s">
        <v>16</v>
      </c>
      <c r="O2604" s="1">
        <v>63.2</v>
      </c>
      <c r="P2604" s="1">
        <v>1.0</v>
      </c>
    </row>
    <row r="2605">
      <c r="A2605" s="1" t="s">
        <v>29</v>
      </c>
      <c r="B2605" s="1" t="s">
        <v>4122</v>
      </c>
      <c r="C2605" s="2" t="s">
        <v>4036</v>
      </c>
      <c r="D2605" s="1" t="s">
        <v>19</v>
      </c>
      <c r="E2605" s="3" t="str">
        <f>HYPERLINK("https://fyndiq.se/produkt/2477583187264ece/", "2-Pack Samsung S20 - 9H Härdat Glass - Top Kvalitet")</f>
        <v>2-Pack Samsung S20 - 9H Härdat Glass - Top Kvalitet</v>
      </c>
      <c r="F2605" s="1" t="s">
        <v>124</v>
      </c>
      <c r="G2605" s="1" t="s">
        <v>125</v>
      </c>
      <c r="H2605" s="1" t="s">
        <v>126</v>
      </c>
      <c r="I2605" s="1" t="s">
        <v>16</v>
      </c>
      <c r="J2605" s="1" t="s">
        <v>23</v>
      </c>
      <c r="K2605" s="1" t="s">
        <v>16</v>
      </c>
      <c r="L2605" s="1" t="s">
        <v>16</v>
      </c>
      <c r="M2605" s="1" t="s">
        <v>16</v>
      </c>
      <c r="N2605" s="1" t="s">
        <v>16</v>
      </c>
      <c r="O2605" s="1">
        <v>63.2</v>
      </c>
      <c r="P2605" s="1">
        <v>1.0</v>
      </c>
    </row>
    <row r="2606">
      <c r="A2606" s="1" t="s">
        <v>29</v>
      </c>
      <c r="B2606" s="1" t="s">
        <v>4123</v>
      </c>
      <c r="C2606" s="2" t="s">
        <v>4036</v>
      </c>
      <c r="D2606" s="1" t="s">
        <v>19</v>
      </c>
      <c r="E2606" s="3" t="str">
        <f>HYPERLINK("https://fyndiq.se/produkt/c6f3e47a88184e8d/", "2-Pack SAMSUNG A55 Skärmskydd - Härdat Glas 9H - Super kvalitet 3D")</f>
        <v>2-Pack SAMSUNG A55 Skärmskydd - Härdat Glas 9H - Super kvalitet 3D</v>
      </c>
      <c r="F2606" s="1" t="s">
        <v>83</v>
      </c>
      <c r="G2606" s="1" t="s">
        <v>84</v>
      </c>
      <c r="H2606" s="1" t="s">
        <v>85</v>
      </c>
      <c r="I2606" s="1" t="s">
        <v>16</v>
      </c>
      <c r="J2606" s="1" t="s">
        <v>23</v>
      </c>
      <c r="K2606" s="1" t="s">
        <v>16</v>
      </c>
      <c r="L2606" s="1" t="s">
        <v>16</v>
      </c>
      <c r="M2606" s="1" t="s">
        <v>16</v>
      </c>
      <c r="N2606" s="1" t="s">
        <v>16</v>
      </c>
      <c r="O2606" s="1">
        <v>63.2</v>
      </c>
      <c r="P2606" s="1">
        <v>1.0</v>
      </c>
    </row>
    <row r="2607">
      <c r="A2607" s="1" t="s">
        <v>29</v>
      </c>
      <c r="B2607" s="1" t="s">
        <v>4124</v>
      </c>
      <c r="C2607" s="2" t="s">
        <v>4036</v>
      </c>
      <c r="D2607" s="1" t="s">
        <v>19</v>
      </c>
      <c r="E2607" s="3" t="str">
        <f t="shared" ref="E2607:E2608" si="23">HYPERLINK("https://fyndiq.se/produkt/dfe28e565d2e4c8d/", "2 Pack Samsung S21 FE - 9H Härdat Glass - Super Kvalitet 3D")</f>
        <v>2 Pack Samsung S21 FE - 9H Härdat Glass - Super Kvalitet 3D</v>
      </c>
      <c r="F2607" s="1" t="s">
        <v>276</v>
      </c>
      <c r="G2607" s="1" t="s">
        <v>277</v>
      </c>
      <c r="H2607" s="1" t="s">
        <v>278</v>
      </c>
      <c r="I2607" s="1" t="s">
        <v>16</v>
      </c>
      <c r="J2607" s="1" t="s">
        <v>23</v>
      </c>
      <c r="K2607" s="1" t="s">
        <v>16</v>
      </c>
      <c r="L2607" s="1" t="s">
        <v>16</v>
      </c>
      <c r="M2607" s="1" t="s">
        <v>16</v>
      </c>
      <c r="N2607" s="1" t="s">
        <v>16</v>
      </c>
      <c r="O2607" s="1">
        <v>63.2</v>
      </c>
      <c r="P2607" s="1">
        <v>1.0</v>
      </c>
    </row>
    <row r="2608">
      <c r="A2608" s="1" t="s">
        <v>29</v>
      </c>
      <c r="B2608" s="1" t="s">
        <v>4125</v>
      </c>
      <c r="C2608" s="2" t="s">
        <v>4036</v>
      </c>
      <c r="D2608" s="1" t="s">
        <v>19</v>
      </c>
      <c r="E2608" s="3" t="str">
        <f t="shared" si="23"/>
        <v>2 Pack Samsung S21 FE - 9H Härdat Glass - Super Kvalitet 3D</v>
      </c>
      <c r="F2608" s="1" t="s">
        <v>276</v>
      </c>
      <c r="G2608" s="1" t="s">
        <v>277</v>
      </c>
      <c r="H2608" s="1" t="s">
        <v>278</v>
      </c>
      <c r="I2608" s="1" t="s">
        <v>16</v>
      </c>
      <c r="J2608" s="1" t="s">
        <v>23</v>
      </c>
      <c r="K2608" s="1" t="s">
        <v>16</v>
      </c>
      <c r="L2608" s="1" t="s">
        <v>16</v>
      </c>
      <c r="M2608" s="1" t="s">
        <v>16</v>
      </c>
      <c r="N2608" s="1" t="s">
        <v>16</v>
      </c>
      <c r="O2608" s="1">
        <v>63.2</v>
      </c>
      <c r="P2608" s="1">
        <v>1.0</v>
      </c>
    </row>
    <row r="2609">
      <c r="A2609" s="1" t="s">
        <v>29</v>
      </c>
      <c r="B2609" s="1" t="s">
        <v>4126</v>
      </c>
      <c r="C2609" s="2" t="s">
        <v>4036</v>
      </c>
      <c r="D2609" s="1" t="s">
        <v>19</v>
      </c>
      <c r="E2609" s="3" t="str">
        <f>HYPERLINK("https://fyndiq.se/produkt/2477583187264ece/", "2-Pack Samsung S20 - 9H Härdat Glass - Top Kvalitet")</f>
        <v>2-Pack Samsung S20 - 9H Härdat Glass - Top Kvalitet</v>
      </c>
      <c r="F2609" s="1" t="s">
        <v>124</v>
      </c>
      <c r="G2609" s="1" t="s">
        <v>125</v>
      </c>
      <c r="H2609" s="1" t="s">
        <v>126</v>
      </c>
      <c r="I2609" s="1" t="s">
        <v>16</v>
      </c>
      <c r="J2609" s="1" t="s">
        <v>23</v>
      </c>
      <c r="K2609" s="1" t="s">
        <v>16</v>
      </c>
      <c r="L2609" s="1" t="s">
        <v>16</v>
      </c>
      <c r="M2609" s="1" t="s">
        <v>16</v>
      </c>
      <c r="N2609" s="1" t="s">
        <v>16</v>
      </c>
      <c r="O2609" s="1">
        <v>63.2</v>
      </c>
      <c r="P2609" s="1">
        <v>1.0</v>
      </c>
    </row>
    <row r="2610">
      <c r="A2610" s="1" t="s">
        <v>29</v>
      </c>
      <c r="B2610" s="1" t="s">
        <v>4127</v>
      </c>
      <c r="C2610" s="2" t="s">
        <v>4036</v>
      </c>
      <c r="D2610" s="1" t="s">
        <v>19</v>
      </c>
      <c r="E2610" s="3" t="str">
        <f>HYPERLINK("https://fyndiq.se/produkt/a00b62acc6644fd2/", "2-Pack Samsung Galaxy S10 - Härdat glas 9H – Super kvalitet 3D")</f>
        <v>2-Pack Samsung Galaxy S10 - Härdat glas 9H – Super kvalitet 3D</v>
      </c>
      <c r="F2610" s="1" t="s">
        <v>1291</v>
      </c>
      <c r="G2610" s="1" t="s">
        <v>1292</v>
      </c>
      <c r="H2610" s="1" t="s">
        <v>1293</v>
      </c>
      <c r="I2610" s="1" t="s">
        <v>16</v>
      </c>
      <c r="J2610" s="1" t="s">
        <v>23</v>
      </c>
      <c r="K2610" s="1" t="s">
        <v>16</v>
      </c>
      <c r="L2610" s="1" t="s">
        <v>16</v>
      </c>
      <c r="M2610" s="1" t="s">
        <v>16</v>
      </c>
      <c r="N2610" s="1" t="s">
        <v>16</v>
      </c>
      <c r="O2610" s="1">
        <v>63.2</v>
      </c>
      <c r="P2610" s="1">
        <v>4.0</v>
      </c>
    </row>
    <row r="2611">
      <c r="A2611" s="1" t="s">
        <v>29</v>
      </c>
      <c r="B2611" s="1" t="s">
        <v>4128</v>
      </c>
      <c r="C2611" s="2" t="s">
        <v>4036</v>
      </c>
      <c r="D2611" s="1" t="s">
        <v>19</v>
      </c>
      <c r="E2611" s="3" t="str">
        <f>HYPERLINK("https://fyndiq.se/produkt/135043c7a07440b9/", "2-Pack GOOGLE PIXEL 7A Skärmskydd &amp; 2-Pack linsskydd - Härdat Glas 9H - Super kvalitet 3D")</f>
        <v>2-Pack GOOGLE PIXEL 7A Skärmskydd &amp; 2-Pack linsskydd - Härdat Glas 9H - Super kvalitet 3D</v>
      </c>
      <c r="F2611" s="1" t="s">
        <v>4129</v>
      </c>
      <c r="G2611" s="1" t="s">
        <v>4130</v>
      </c>
      <c r="H2611" s="1" t="s">
        <v>4131</v>
      </c>
      <c r="I2611" s="1" t="s">
        <v>16</v>
      </c>
      <c r="J2611" s="1" t="s">
        <v>23</v>
      </c>
      <c r="K2611" s="1" t="s">
        <v>16</v>
      </c>
      <c r="L2611" s="1" t="s">
        <v>16</v>
      </c>
      <c r="M2611" s="1" t="s">
        <v>16</v>
      </c>
      <c r="N2611" s="1" t="s">
        <v>16</v>
      </c>
      <c r="O2611" s="1">
        <v>79.2</v>
      </c>
      <c r="P2611" s="1">
        <v>1.0</v>
      </c>
    </row>
    <row r="2612">
      <c r="A2612" s="1" t="s">
        <v>29</v>
      </c>
      <c r="B2612" s="1" t="s">
        <v>4132</v>
      </c>
      <c r="C2612" s="2" t="s">
        <v>4036</v>
      </c>
      <c r="D2612" s="1" t="s">
        <v>19</v>
      </c>
      <c r="E2612" s="3" t="str">
        <f>HYPERLINK("https://fyndiq.se/produkt/b5d97e634657486f/", "2-Pack Samsung S23 FE Skärmskydd - Härdat Glas 9H - Super kvalitet 3D")</f>
        <v>2-Pack Samsung S23 FE Skärmskydd - Härdat Glas 9H - Super kvalitet 3D</v>
      </c>
      <c r="F2612" s="1" t="s">
        <v>1000</v>
      </c>
      <c r="G2612" s="1" t="s">
        <v>1001</v>
      </c>
      <c r="H2612" s="1" t="s">
        <v>1002</v>
      </c>
      <c r="I2612" s="1" t="s">
        <v>16</v>
      </c>
      <c r="J2612" s="1" t="s">
        <v>23</v>
      </c>
      <c r="K2612" s="1" t="s">
        <v>16</v>
      </c>
      <c r="L2612" s="1" t="s">
        <v>16</v>
      </c>
      <c r="M2612" s="1" t="s">
        <v>16</v>
      </c>
      <c r="N2612" s="1" t="s">
        <v>16</v>
      </c>
      <c r="O2612" s="1">
        <v>63.2</v>
      </c>
      <c r="P2612" s="1">
        <v>1.0</v>
      </c>
    </row>
    <row r="2613">
      <c r="A2613" s="1" t="s">
        <v>29</v>
      </c>
      <c r="B2613" s="1" t="s">
        <v>4133</v>
      </c>
      <c r="C2613" s="2" t="s">
        <v>4036</v>
      </c>
      <c r="D2613" s="1" t="s">
        <v>19</v>
      </c>
      <c r="E2613" s="3" t="str">
        <f>HYPERLINK("https://fyndiq.se/produkt/c5eff753eef544a3/", "2-Pack Samsung A05S Skärmskydd - Härdat Glas 9H - Super kvalitet 3D")</f>
        <v>2-Pack Samsung A05S Skärmskydd - Härdat Glas 9H - Super kvalitet 3D</v>
      </c>
      <c r="F2613" s="1" t="s">
        <v>768</v>
      </c>
      <c r="G2613" s="1" t="s">
        <v>769</v>
      </c>
      <c r="H2613" s="1" t="s">
        <v>770</v>
      </c>
      <c r="I2613" s="1" t="s">
        <v>16</v>
      </c>
      <c r="J2613" s="1" t="s">
        <v>23</v>
      </c>
      <c r="K2613" s="1" t="s">
        <v>16</v>
      </c>
      <c r="L2613" s="1" t="s">
        <v>16</v>
      </c>
      <c r="M2613" s="1" t="s">
        <v>16</v>
      </c>
      <c r="N2613" s="1" t="s">
        <v>16</v>
      </c>
      <c r="O2613" s="1">
        <v>63.2</v>
      </c>
      <c r="P2613" s="1">
        <v>1.0</v>
      </c>
    </row>
    <row r="2614">
      <c r="A2614" s="1" t="s">
        <v>29</v>
      </c>
      <c r="B2614" s="1" t="s">
        <v>4134</v>
      </c>
      <c r="C2614" s="2" t="s">
        <v>4036</v>
      </c>
      <c r="D2614" s="1" t="s">
        <v>19</v>
      </c>
      <c r="E2614" s="3" t="str">
        <f>HYPERLINK("https://fyndiq.se/produkt/614ecb98d35c4fc9/", "2 Pack Xiaomi Redmi Note 11 Pro 5G-Härdat glas 9H-Super kvalitet")</f>
        <v>2 Pack Xiaomi Redmi Note 11 Pro 5G-Härdat glas 9H-Super kvalitet</v>
      </c>
      <c r="F2614" s="1" t="s">
        <v>862</v>
      </c>
      <c r="G2614" s="1" t="s">
        <v>863</v>
      </c>
      <c r="H2614" s="1" t="s">
        <v>864</v>
      </c>
      <c r="I2614" s="1" t="s">
        <v>16</v>
      </c>
      <c r="J2614" s="1" t="s">
        <v>23</v>
      </c>
      <c r="K2614" s="1" t="s">
        <v>16</v>
      </c>
      <c r="L2614" s="1" t="s">
        <v>16</v>
      </c>
      <c r="M2614" s="1" t="s">
        <v>16</v>
      </c>
      <c r="N2614" s="1" t="s">
        <v>16</v>
      </c>
      <c r="O2614" s="1">
        <v>63.2</v>
      </c>
      <c r="P2614" s="1">
        <v>1.0</v>
      </c>
    </row>
    <row r="2615">
      <c r="A2615" s="1" t="s">
        <v>29</v>
      </c>
      <c r="B2615" s="1" t="s">
        <v>4135</v>
      </c>
      <c r="C2615" s="2" t="s">
        <v>4036</v>
      </c>
      <c r="D2615" s="1" t="s">
        <v>19</v>
      </c>
      <c r="E2615" s="3" t="str">
        <f>HYPERLINK("https://fyndiq.se/produkt/71c054dfb7cb4551/", "2 Pack iPhone 8 Plus Vit - Härdat Glas 9H - Super Kvalitet 3D")</f>
        <v>2 Pack iPhone 8 Plus Vit - Härdat Glas 9H - Super Kvalitet 3D</v>
      </c>
      <c r="F2615" s="1" t="s">
        <v>1369</v>
      </c>
      <c r="G2615" s="1" t="s">
        <v>1370</v>
      </c>
      <c r="H2615" s="1" t="s">
        <v>1371</v>
      </c>
      <c r="I2615" s="1" t="s">
        <v>16</v>
      </c>
      <c r="J2615" s="1" t="s">
        <v>23</v>
      </c>
      <c r="K2615" s="1" t="s">
        <v>16</v>
      </c>
      <c r="L2615" s="1" t="s">
        <v>16</v>
      </c>
      <c r="M2615" s="1" t="s">
        <v>16</v>
      </c>
      <c r="N2615" s="1" t="s">
        <v>16</v>
      </c>
      <c r="O2615" s="1">
        <v>55.2</v>
      </c>
      <c r="P2615" s="1">
        <v>1.0</v>
      </c>
    </row>
    <row r="2616">
      <c r="A2616" s="1" t="s">
        <v>29</v>
      </c>
      <c r="B2616" s="1" t="s">
        <v>4136</v>
      </c>
      <c r="C2616" s="2" t="s">
        <v>4036</v>
      </c>
      <c r="D2616" s="1" t="s">
        <v>19</v>
      </c>
      <c r="E2616" s="3" t="str">
        <f>HYPERLINK("https://fyndiq.se/produkt/416415a768684efb/", "2-Pack Samsung Galaxy S21 5G - 9H Härdat Glas - HD")</f>
        <v>2-Pack Samsung Galaxy S21 5G - 9H Härdat Glas - HD</v>
      </c>
      <c r="F2616" s="1" t="s">
        <v>39</v>
      </c>
      <c r="G2616" s="1" t="s">
        <v>40</v>
      </c>
      <c r="H2616" s="1" t="s">
        <v>41</v>
      </c>
      <c r="I2616" s="1" t="s">
        <v>16</v>
      </c>
      <c r="J2616" s="1" t="s">
        <v>23</v>
      </c>
      <c r="K2616" s="1" t="s">
        <v>16</v>
      </c>
      <c r="L2616" s="1" t="s">
        <v>16</v>
      </c>
      <c r="M2616" s="1" t="s">
        <v>16</v>
      </c>
      <c r="N2616" s="1" t="s">
        <v>16</v>
      </c>
      <c r="O2616" s="1">
        <v>63.2</v>
      </c>
      <c r="P2616" s="1">
        <v>1.0</v>
      </c>
    </row>
    <row r="2617">
      <c r="A2617" s="1" t="s">
        <v>29</v>
      </c>
      <c r="B2617" s="1" t="s">
        <v>4137</v>
      </c>
      <c r="C2617" s="2" t="s">
        <v>4036</v>
      </c>
      <c r="D2617" s="1" t="s">
        <v>19</v>
      </c>
      <c r="E2617" s="3" t="str">
        <f>HYPERLINK("https://fyndiq.se/produkt/f4e95b294a424d40/", "2-Pack Samsung S10 Skärmskydd - Härdat Glas 9H - Super kvalitet 3D")</f>
        <v>2-Pack Samsung S10 Skärmskydd - Härdat Glas 9H - Super kvalitet 3D</v>
      </c>
      <c r="F2617" s="1" t="s">
        <v>353</v>
      </c>
      <c r="G2617" s="1" t="s">
        <v>354</v>
      </c>
      <c r="H2617" s="1" t="s">
        <v>355</v>
      </c>
      <c r="I2617" s="1" t="s">
        <v>16</v>
      </c>
      <c r="J2617" s="1" t="s">
        <v>23</v>
      </c>
      <c r="K2617" s="1" t="s">
        <v>16</v>
      </c>
      <c r="L2617" s="1" t="s">
        <v>16</v>
      </c>
      <c r="M2617" s="1" t="s">
        <v>16</v>
      </c>
      <c r="N2617" s="1" t="s">
        <v>16</v>
      </c>
      <c r="O2617" s="1">
        <v>63.2</v>
      </c>
      <c r="P2617" s="1">
        <v>1.0</v>
      </c>
    </row>
    <row r="2618">
      <c r="A2618" s="1" t="s">
        <v>29</v>
      </c>
      <c r="B2618" s="1" t="s">
        <v>4138</v>
      </c>
      <c r="C2618" s="2" t="s">
        <v>4036</v>
      </c>
      <c r="D2618" s="1" t="s">
        <v>19</v>
      </c>
      <c r="E2618" s="3" t="str">
        <f>HYPERLINK("https://fyndiq.se/produkt/6ae5aff483564a84/", "2-Pack Apple Watch 40mm – Härdat glas 9H – Super kvalitet 3D")</f>
        <v>2-Pack Apple Watch 40mm – Härdat glas 9H – Super kvalitet 3D</v>
      </c>
      <c r="F2618" s="1" t="s">
        <v>1418</v>
      </c>
      <c r="G2618" s="1" t="s">
        <v>1419</v>
      </c>
      <c r="H2618" s="1" t="s">
        <v>1420</v>
      </c>
      <c r="I2618" s="1" t="s">
        <v>16</v>
      </c>
      <c r="J2618" s="1" t="s">
        <v>23</v>
      </c>
      <c r="K2618" s="1" t="s">
        <v>16</v>
      </c>
      <c r="L2618" s="1" t="s">
        <v>16</v>
      </c>
      <c r="M2618" s="1" t="s">
        <v>16</v>
      </c>
      <c r="N2618" s="1" t="s">
        <v>16</v>
      </c>
      <c r="O2618" s="1">
        <v>55.2</v>
      </c>
      <c r="P2618" s="1">
        <v>1.0</v>
      </c>
    </row>
    <row r="2619">
      <c r="A2619" s="1" t="s">
        <v>29</v>
      </c>
      <c r="B2619" s="1" t="s">
        <v>4139</v>
      </c>
      <c r="C2619" s="2" t="s">
        <v>4036</v>
      </c>
      <c r="D2619" s="1" t="s">
        <v>19</v>
      </c>
      <c r="E2619" s="3" t="str">
        <f>HYPERLINK("https://fyndiq.se/produkt/9e488e35f28b4b0b/", "2-Pack GOOGLE PIXEL 6A Skärmskydd - Härdat Glas 9H - Super kvalitet 3D")</f>
        <v>2-Pack GOOGLE PIXEL 6A Skärmskydd - Härdat Glas 9H - Super kvalitet 3D</v>
      </c>
      <c r="F2619" s="1" t="s">
        <v>196</v>
      </c>
      <c r="G2619" s="1" t="s">
        <v>197</v>
      </c>
      <c r="H2619" s="1" t="s">
        <v>198</v>
      </c>
      <c r="I2619" s="1" t="s">
        <v>16</v>
      </c>
      <c r="J2619" s="1" t="s">
        <v>23</v>
      </c>
      <c r="K2619" s="1" t="s">
        <v>16</v>
      </c>
      <c r="L2619" s="1" t="s">
        <v>16</v>
      </c>
      <c r="M2619" s="1" t="s">
        <v>16</v>
      </c>
      <c r="N2619" s="1" t="s">
        <v>16</v>
      </c>
      <c r="O2619" s="1">
        <v>63.2</v>
      </c>
      <c r="P2619" s="1">
        <v>1.0</v>
      </c>
    </row>
    <row r="2620">
      <c r="A2620" s="1" t="s">
        <v>29</v>
      </c>
      <c r="B2620" s="1" t="s">
        <v>4140</v>
      </c>
      <c r="C2620" s="2" t="s">
        <v>4036</v>
      </c>
      <c r="D2620" s="1" t="s">
        <v>19</v>
      </c>
      <c r="E2620" s="3" t="str">
        <f>HYPERLINK("https://fyndiq.se/produkt/f4e95b294a424d40/", "2-Pack Samsung S10 Skärmskydd - Härdat Glas 9H - Super kvalitet 3D")</f>
        <v>2-Pack Samsung S10 Skärmskydd - Härdat Glas 9H - Super kvalitet 3D</v>
      </c>
      <c r="F2620" s="1" t="s">
        <v>353</v>
      </c>
      <c r="G2620" s="1" t="s">
        <v>354</v>
      </c>
      <c r="H2620" s="1" t="s">
        <v>355</v>
      </c>
      <c r="I2620" s="1" t="s">
        <v>16</v>
      </c>
      <c r="J2620" s="1" t="s">
        <v>23</v>
      </c>
      <c r="K2620" s="1" t="s">
        <v>16</v>
      </c>
      <c r="L2620" s="1" t="s">
        <v>16</v>
      </c>
      <c r="M2620" s="1" t="s">
        <v>16</v>
      </c>
      <c r="N2620" s="1" t="s">
        <v>16</v>
      </c>
      <c r="O2620" s="1">
        <v>63.2</v>
      </c>
      <c r="P2620" s="1">
        <v>1.0</v>
      </c>
    </row>
    <row r="2621">
      <c r="A2621" s="1" t="s">
        <v>29</v>
      </c>
      <c r="B2621" s="1" t="s">
        <v>4141</v>
      </c>
      <c r="C2621" s="2" t="s">
        <v>4036</v>
      </c>
      <c r="D2621" s="1" t="s">
        <v>19</v>
      </c>
      <c r="E2621" s="3" t="str">
        <f>HYPERLINK("https://fyndiq.se/produkt/ef10e4ba492c46df/", "2-Pack Samsung S23 FE 5G - 9H Härdat Glass - Super Kvalitet 3D")</f>
        <v>2-Pack Samsung S23 FE 5G - 9H Härdat Glass - Super Kvalitet 3D</v>
      </c>
      <c r="F2621" s="1" t="s">
        <v>2521</v>
      </c>
      <c r="G2621" s="1" t="s">
        <v>2522</v>
      </c>
      <c r="H2621" s="1" t="s">
        <v>2523</v>
      </c>
      <c r="I2621" s="1" t="s">
        <v>1230</v>
      </c>
      <c r="J2621" s="1" t="s">
        <v>23</v>
      </c>
      <c r="K2621" s="1" t="s">
        <v>16</v>
      </c>
      <c r="L2621" s="1" t="s">
        <v>16</v>
      </c>
      <c r="M2621" s="1" t="s">
        <v>16</v>
      </c>
      <c r="N2621" s="1" t="s">
        <v>16</v>
      </c>
      <c r="O2621" s="1">
        <v>63.2</v>
      </c>
      <c r="P2621" s="1">
        <v>1.0</v>
      </c>
    </row>
    <row r="2622">
      <c r="A2622" s="1" t="s">
        <v>29</v>
      </c>
      <c r="B2622" s="1" t="s">
        <v>4142</v>
      </c>
      <c r="C2622" s="2" t="s">
        <v>4036</v>
      </c>
      <c r="D2622" s="1" t="s">
        <v>19</v>
      </c>
      <c r="E2622" s="3" t="str">
        <f>HYPERLINK("https://fyndiq.se/produkt/981477e3228a49e0/", "2 Pack Samsung Galaxy Note 9 - Härdat glas 9H –Super kvalitet 3D")</f>
        <v>2 Pack Samsung Galaxy Note 9 - Härdat glas 9H –Super kvalitet 3D</v>
      </c>
      <c r="F2622" s="1" t="s">
        <v>4143</v>
      </c>
      <c r="G2622" s="1" t="s">
        <v>4144</v>
      </c>
      <c r="H2622" s="1" t="s">
        <v>4145</v>
      </c>
      <c r="I2622" s="1" t="s">
        <v>16</v>
      </c>
      <c r="J2622" s="1" t="s">
        <v>23</v>
      </c>
      <c r="K2622" s="1" t="s">
        <v>16</v>
      </c>
      <c r="L2622" s="1" t="s">
        <v>16</v>
      </c>
      <c r="M2622" s="1" t="s">
        <v>16</v>
      </c>
      <c r="N2622" s="1" t="s">
        <v>16</v>
      </c>
      <c r="O2622" s="1">
        <v>63.2</v>
      </c>
      <c r="P2622" s="1">
        <v>1.0</v>
      </c>
    </row>
    <row r="2623">
      <c r="A2623" s="1" t="s">
        <v>29</v>
      </c>
      <c r="B2623" s="1" t="s">
        <v>4146</v>
      </c>
      <c r="C2623" s="2" t="s">
        <v>4036</v>
      </c>
      <c r="D2623" s="1" t="s">
        <v>19</v>
      </c>
      <c r="E2623" s="3" t="str">
        <f>HYPERLINK("https://fyndiq.se/produkt/c89bb1232b5349ef/", "2-Pack Xiaomi Mi Note 10 - Härdat glas 9H - Super kvalitet 3D")</f>
        <v>2-Pack Xiaomi Mi Note 10 - Härdat glas 9H - Super kvalitet 3D</v>
      </c>
      <c r="F2623" s="1" t="s">
        <v>962</v>
      </c>
      <c r="G2623" s="1" t="s">
        <v>963</v>
      </c>
      <c r="H2623" s="1" t="s">
        <v>964</v>
      </c>
      <c r="I2623" s="1" t="s">
        <v>16</v>
      </c>
      <c r="J2623" s="1" t="s">
        <v>23</v>
      </c>
      <c r="K2623" s="1" t="s">
        <v>16</v>
      </c>
      <c r="L2623" s="1" t="s">
        <v>16</v>
      </c>
      <c r="M2623" s="1" t="s">
        <v>16</v>
      </c>
      <c r="N2623" s="1" t="s">
        <v>16</v>
      </c>
      <c r="O2623" s="1">
        <v>63.2</v>
      </c>
      <c r="P2623" s="1">
        <v>1.0</v>
      </c>
    </row>
    <row r="2624">
      <c r="A2624" s="1" t="s">
        <v>29</v>
      </c>
      <c r="B2624" s="1" t="s">
        <v>4147</v>
      </c>
      <c r="C2624" s="2" t="s">
        <v>4036</v>
      </c>
      <c r="D2624" s="1" t="s">
        <v>19</v>
      </c>
      <c r="E262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624" s="1" t="s">
        <v>665</v>
      </c>
      <c r="G2624" s="1" t="s">
        <v>666</v>
      </c>
      <c r="H2624" s="1" t="s">
        <v>667</v>
      </c>
      <c r="I2624" s="1" t="s">
        <v>16</v>
      </c>
      <c r="J2624" s="1" t="s">
        <v>23</v>
      </c>
      <c r="K2624" s="1" t="s">
        <v>16</v>
      </c>
      <c r="L2624" s="1" t="s">
        <v>16</v>
      </c>
      <c r="M2624" s="1" t="s">
        <v>16</v>
      </c>
      <c r="N2624" s="1" t="s">
        <v>16</v>
      </c>
      <c r="O2624" s="1">
        <v>63.2</v>
      </c>
      <c r="P2624" s="1">
        <v>2.0</v>
      </c>
    </row>
    <row r="2625">
      <c r="A2625" s="1" t="s">
        <v>29</v>
      </c>
      <c r="B2625" s="1" t="s">
        <v>4148</v>
      </c>
      <c r="C2625" s="2" t="s">
        <v>4036</v>
      </c>
      <c r="D2625" s="1" t="s">
        <v>19</v>
      </c>
      <c r="E262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625" s="1" t="s">
        <v>103</v>
      </c>
      <c r="G2625" s="1" t="s">
        <v>104</v>
      </c>
      <c r="H2625" s="1" t="s">
        <v>105</v>
      </c>
      <c r="I2625" s="1" t="s">
        <v>16</v>
      </c>
      <c r="J2625" s="1" t="s">
        <v>23</v>
      </c>
      <c r="K2625" s="1" t="s">
        <v>16</v>
      </c>
      <c r="L2625" s="1" t="s">
        <v>16</v>
      </c>
      <c r="M2625" s="1" t="s">
        <v>16</v>
      </c>
      <c r="N2625" s="1" t="s">
        <v>16</v>
      </c>
      <c r="O2625" s="1">
        <v>63.2</v>
      </c>
      <c r="P2625" s="1">
        <v>1.0</v>
      </c>
    </row>
    <row r="2626">
      <c r="A2626" s="1" t="s">
        <v>29</v>
      </c>
      <c r="B2626" s="1" t="s">
        <v>4149</v>
      </c>
      <c r="C2626" s="2" t="s">
        <v>4036</v>
      </c>
      <c r="D2626" s="1" t="s">
        <v>19</v>
      </c>
      <c r="E2626" s="3" t="str">
        <f>HYPERLINK("https://fyndiq.se/produkt/642da9708fad49cb/", "2-Pack XIAOMI 13T 5G Skärmskydd - Härdat Glas 9H - Super kvalitet 3D")</f>
        <v>2-Pack XIAOMI 13T 5G Skärmskydd - Härdat Glas 9H - Super kvalitet 3D</v>
      </c>
      <c r="F2626" s="1" t="s">
        <v>927</v>
      </c>
      <c r="G2626" s="1" t="s">
        <v>928</v>
      </c>
      <c r="H2626" s="1" t="s">
        <v>929</v>
      </c>
      <c r="I2626" s="1" t="s">
        <v>16</v>
      </c>
      <c r="J2626" s="1" t="s">
        <v>23</v>
      </c>
      <c r="K2626" s="1" t="s">
        <v>16</v>
      </c>
      <c r="L2626" s="1" t="s">
        <v>16</v>
      </c>
      <c r="M2626" s="1" t="s">
        <v>16</v>
      </c>
      <c r="N2626" s="1" t="s">
        <v>16</v>
      </c>
      <c r="O2626" s="1">
        <v>63.2</v>
      </c>
      <c r="P2626" s="1">
        <v>1.0</v>
      </c>
    </row>
    <row r="2627">
      <c r="A2627" s="1" t="s">
        <v>29</v>
      </c>
      <c r="B2627" s="1" t="s">
        <v>4150</v>
      </c>
      <c r="C2627" s="2" t="s">
        <v>4036</v>
      </c>
      <c r="D2627" s="1" t="s">
        <v>19</v>
      </c>
      <c r="E2627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2627" s="1" t="s">
        <v>2685</v>
      </c>
      <c r="G2627" s="1" t="s">
        <v>2686</v>
      </c>
      <c r="H2627" s="1" t="s">
        <v>2687</v>
      </c>
      <c r="I2627" s="1" t="s">
        <v>16</v>
      </c>
      <c r="J2627" s="1" t="s">
        <v>23</v>
      </c>
      <c r="K2627" s="1" t="s">
        <v>16</v>
      </c>
      <c r="L2627" s="1" t="s">
        <v>16</v>
      </c>
      <c r="M2627" s="1" t="s">
        <v>16</v>
      </c>
      <c r="N2627" s="1" t="s">
        <v>16</v>
      </c>
      <c r="O2627" s="1">
        <v>63.2</v>
      </c>
      <c r="P2627" s="1">
        <v>1.0</v>
      </c>
    </row>
    <row r="2628">
      <c r="A2628" s="1" t="s">
        <v>29</v>
      </c>
      <c r="B2628" s="1" t="s">
        <v>4151</v>
      </c>
      <c r="C2628" s="2" t="s">
        <v>4036</v>
      </c>
      <c r="D2628" s="1" t="s">
        <v>19</v>
      </c>
      <c r="E262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628" s="1" t="s">
        <v>103</v>
      </c>
      <c r="G2628" s="1" t="s">
        <v>104</v>
      </c>
      <c r="H2628" s="1" t="s">
        <v>105</v>
      </c>
      <c r="I2628" s="1" t="s">
        <v>16</v>
      </c>
      <c r="J2628" s="1" t="s">
        <v>23</v>
      </c>
      <c r="K2628" s="1" t="s">
        <v>16</v>
      </c>
      <c r="L2628" s="1" t="s">
        <v>16</v>
      </c>
      <c r="M2628" s="1" t="s">
        <v>16</v>
      </c>
      <c r="N2628" s="1" t="s">
        <v>16</v>
      </c>
      <c r="O2628" s="1">
        <v>63.2</v>
      </c>
      <c r="P2628" s="1">
        <v>1.0</v>
      </c>
    </row>
    <row r="2629">
      <c r="A2629" s="1" t="s">
        <v>29</v>
      </c>
      <c r="B2629" s="1" t="s">
        <v>4152</v>
      </c>
      <c r="C2629" s="2" t="s">
        <v>4036</v>
      </c>
      <c r="D2629" s="1" t="s">
        <v>19</v>
      </c>
      <c r="E2629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2629" s="1" t="s">
        <v>3035</v>
      </c>
      <c r="G2629" s="1" t="s">
        <v>3036</v>
      </c>
      <c r="H2629" s="1" t="s">
        <v>3037</v>
      </c>
      <c r="I2629" s="1" t="s">
        <v>16</v>
      </c>
      <c r="J2629" s="1" t="s">
        <v>23</v>
      </c>
      <c r="K2629" s="1" t="s">
        <v>16</v>
      </c>
      <c r="L2629" s="1" t="s">
        <v>16</v>
      </c>
      <c r="M2629" s="1" t="s">
        <v>16</v>
      </c>
      <c r="N2629" s="1" t="s">
        <v>16</v>
      </c>
      <c r="O2629" s="1">
        <v>71.2</v>
      </c>
      <c r="P2629" s="1">
        <v>1.0</v>
      </c>
    </row>
    <row r="2630">
      <c r="A2630" s="1" t="s">
        <v>29</v>
      </c>
      <c r="B2630" s="1" t="s">
        <v>4153</v>
      </c>
      <c r="C2630" s="2" t="s">
        <v>4036</v>
      </c>
      <c r="D2630" s="1" t="s">
        <v>19</v>
      </c>
      <c r="E2630" s="3" t="str">
        <f>HYPERLINK("https://fyndiq.se/produkt/9e488e35f28b4b0b/", "2-Pack GOOGLE PIXEL 6A Skärmskydd - Härdat Glas 9H - Super kvalitet 3D")</f>
        <v>2-Pack GOOGLE PIXEL 6A Skärmskydd - Härdat Glas 9H - Super kvalitet 3D</v>
      </c>
      <c r="F2630" s="1" t="s">
        <v>196</v>
      </c>
      <c r="G2630" s="1" t="s">
        <v>197</v>
      </c>
      <c r="H2630" s="1" t="s">
        <v>198</v>
      </c>
      <c r="I2630" s="1" t="s">
        <v>16</v>
      </c>
      <c r="J2630" s="1" t="s">
        <v>23</v>
      </c>
      <c r="K2630" s="1" t="s">
        <v>16</v>
      </c>
      <c r="L2630" s="1" t="s">
        <v>16</v>
      </c>
      <c r="M2630" s="1" t="s">
        <v>16</v>
      </c>
      <c r="N2630" s="1" t="s">
        <v>16</v>
      </c>
      <c r="O2630" s="1">
        <v>63.2</v>
      </c>
      <c r="P2630" s="1">
        <v>1.0</v>
      </c>
    </row>
    <row r="2631">
      <c r="A2631" s="1" t="s">
        <v>29</v>
      </c>
      <c r="B2631" s="1" t="s">
        <v>4154</v>
      </c>
      <c r="C2631" s="2" t="s">
        <v>4036</v>
      </c>
      <c r="D2631" s="1" t="s">
        <v>19</v>
      </c>
      <c r="E2631" s="3" t="str">
        <f>HYPERLINK("https://fyndiq.se/produkt/aaaa7cf643f84273/", "2 Pack Samsung Xcover 5 - Härdat glas 9H-Super kvalitet 3D")</f>
        <v>2 Pack Samsung Xcover 5 - Härdat glas 9H-Super kvalitet 3D</v>
      </c>
      <c r="F2631" s="1" t="s">
        <v>2089</v>
      </c>
      <c r="G2631" s="1" t="s">
        <v>2090</v>
      </c>
      <c r="H2631" s="1" t="s">
        <v>2091</v>
      </c>
      <c r="I2631" s="1" t="s">
        <v>16</v>
      </c>
      <c r="J2631" s="1" t="s">
        <v>23</v>
      </c>
      <c r="K2631" s="1" t="s">
        <v>16</v>
      </c>
      <c r="L2631" s="1" t="s">
        <v>16</v>
      </c>
      <c r="M2631" s="1" t="s">
        <v>16</v>
      </c>
      <c r="N2631" s="1" t="s">
        <v>16</v>
      </c>
      <c r="O2631" s="1">
        <v>63.2</v>
      </c>
      <c r="P2631" s="1">
        <v>1.0</v>
      </c>
    </row>
    <row r="2632">
      <c r="A2632" s="1" t="s">
        <v>29</v>
      </c>
      <c r="B2632" s="1" t="s">
        <v>4155</v>
      </c>
      <c r="C2632" s="2" t="s">
        <v>4036</v>
      </c>
      <c r="D2632" s="1" t="s">
        <v>19</v>
      </c>
      <c r="E2632" s="3" t="str">
        <f>HYPERLINK("https://fyndiq.se/produkt/c6f3e47a88184e8d/", "2-Pack SAMSUNG A55 Skärmskydd - Härdat Glas 9H - Super kvalitet 3D")</f>
        <v>2-Pack SAMSUNG A55 Skärmskydd - Härdat Glas 9H - Super kvalitet 3D</v>
      </c>
      <c r="F2632" s="1" t="s">
        <v>83</v>
      </c>
      <c r="G2632" s="1" t="s">
        <v>84</v>
      </c>
      <c r="H2632" s="1" t="s">
        <v>85</v>
      </c>
      <c r="I2632" s="1" t="s">
        <v>16</v>
      </c>
      <c r="J2632" s="1" t="s">
        <v>23</v>
      </c>
      <c r="K2632" s="1" t="s">
        <v>16</v>
      </c>
      <c r="L2632" s="1" t="s">
        <v>16</v>
      </c>
      <c r="M2632" s="1" t="s">
        <v>16</v>
      </c>
      <c r="N2632" s="1" t="s">
        <v>16</v>
      </c>
      <c r="O2632" s="1">
        <v>63.2</v>
      </c>
      <c r="P2632" s="1">
        <v>1.0</v>
      </c>
    </row>
    <row r="2633">
      <c r="A2633" s="1" t="s">
        <v>29</v>
      </c>
      <c r="B2633" s="1" t="s">
        <v>4156</v>
      </c>
      <c r="C2633" s="2" t="s">
        <v>4036</v>
      </c>
      <c r="D2633" s="1" t="s">
        <v>19</v>
      </c>
      <c r="E2633" s="3" t="str">
        <f>HYPERLINK("https://fyndiq.se/produkt/aca65018f890445c/", "2 Pack Samsung Galaxy Note 10 - Härdat glas 9H-Super kvalitet 3D")</f>
        <v>2 Pack Samsung Galaxy Note 10 - Härdat glas 9H-Super kvalitet 3D</v>
      </c>
      <c r="F2633" s="1" t="s">
        <v>818</v>
      </c>
      <c r="G2633" s="1" t="s">
        <v>819</v>
      </c>
      <c r="H2633" s="1" t="s">
        <v>820</v>
      </c>
      <c r="I2633" s="1" t="s">
        <v>16</v>
      </c>
      <c r="J2633" s="1" t="s">
        <v>23</v>
      </c>
      <c r="K2633" s="1" t="s">
        <v>16</v>
      </c>
      <c r="L2633" s="1" t="s">
        <v>16</v>
      </c>
      <c r="M2633" s="1" t="s">
        <v>16</v>
      </c>
      <c r="N2633" s="1" t="s">
        <v>16</v>
      </c>
      <c r="O2633" s="1">
        <v>63.2</v>
      </c>
      <c r="P2633" s="1">
        <v>1.0</v>
      </c>
    </row>
    <row r="2634">
      <c r="A2634" s="1" t="s">
        <v>29</v>
      </c>
      <c r="B2634" s="1" t="s">
        <v>4157</v>
      </c>
      <c r="C2634" s="2" t="s">
        <v>4036</v>
      </c>
      <c r="D2634" s="1" t="s">
        <v>19</v>
      </c>
      <c r="E2634" s="3" t="str">
        <f>HYPERLINK("https://fyndiq.se/produkt/580d801ad22645e2/", "2 Pack - Samsung A12 / A32 5G - Härdat Glass 9H - Super Kvalitet")</f>
        <v>2 Pack - Samsung A12 / A32 5G - Härdat Glass 9H - Super Kvalitet</v>
      </c>
      <c r="F2634" s="1" t="s">
        <v>2530</v>
      </c>
      <c r="G2634" s="1" t="s">
        <v>2531</v>
      </c>
      <c r="H2634" s="1" t="s">
        <v>2532</v>
      </c>
      <c r="I2634" s="1" t="s">
        <v>16</v>
      </c>
      <c r="J2634" s="1" t="s">
        <v>23</v>
      </c>
      <c r="K2634" s="1" t="s">
        <v>16</v>
      </c>
      <c r="L2634" s="1" t="s">
        <v>16</v>
      </c>
      <c r="M2634" s="1" t="s">
        <v>16</v>
      </c>
      <c r="N2634" s="1" t="s">
        <v>16</v>
      </c>
      <c r="O2634" s="1">
        <v>63.2</v>
      </c>
      <c r="P2634" s="1">
        <v>1.0</v>
      </c>
    </row>
    <row r="2635">
      <c r="A2635" s="1" t="s">
        <v>29</v>
      </c>
      <c r="B2635" s="1" t="s">
        <v>4158</v>
      </c>
      <c r="C2635" s="2" t="s">
        <v>4036</v>
      </c>
      <c r="D2635" s="1" t="s">
        <v>19</v>
      </c>
      <c r="E2635" s="3" t="str">
        <f>HYPERLINK("https://fyndiq.se/produkt/c26c9ffef37a436a/", "2-Pack Samsung A35 5G Skärmskydd i Härdat Glas")</f>
        <v>2-Pack Samsung A35 5G Skärmskydd i Härdat Glas</v>
      </c>
      <c r="F2635" s="1" t="s">
        <v>432</v>
      </c>
      <c r="G2635" s="1" t="s">
        <v>433</v>
      </c>
      <c r="H2635" s="1" t="s">
        <v>434</v>
      </c>
      <c r="I2635" s="1" t="s">
        <v>1311</v>
      </c>
      <c r="J2635" s="1" t="s">
        <v>9</v>
      </c>
      <c r="K2635" s="2" t="s">
        <v>3385</v>
      </c>
      <c r="L2635" s="1" t="s">
        <v>2914</v>
      </c>
      <c r="M2635" s="1" t="s">
        <v>16</v>
      </c>
      <c r="N2635" s="1" t="s">
        <v>16</v>
      </c>
      <c r="O2635" s="1">
        <v>63.2</v>
      </c>
      <c r="P2635" s="1">
        <v>1.0</v>
      </c>
    </row>
    <row r="2636">
      <c r="A2636" s="1" t="s">
        <v>29</v>
      </c>
      <c r="B2636" s="1" t="s">
        <v>4159</v>
      </c>
      <c r="C2636" s="2" t="s">
        <v>4036</v>
      </c>
      <c r="D2636" s="1" t="s">
        <v>19</v>
      </c>
      <c r="E2636" s="3" t="str">
        <f>HYPERLINK("https://fyndiq.se/produkt/b7d0cdbf434a45c1/", "2-Pack Samsung A15 5G Skärmskydd - Härdat Glas 9H - Super kvalitet 3D")</f>
        <v>2-Pack Samsung A15 5G Skärmskydd - Härdat Glas 9H - Super kvalitet 3D</v>
      </c>
      <c r="F2636" s="1" t="s">
        <v>512</v>
      </c>
      <c r="G2636" s="1" t="s">
        <v>513</v>
      </c>
      <c r="H2636" s="1" t="s">
        <v>514</v>
      </c>
      <c r="I2636" s="1" t="s">
        <v>16</v>
      </c>
      <c r="J2636" s="1" t="s">
        <v>23</v>
      </c>
      <c r="K2636" s="1" t="s">
        <v>16</v>
      </c>
      <c r="L2636" s="1" t="s">
        <v>16</v>
      </c>
      <c r="M2636" s="1" t="s">
        <v>16</v>
      </c>
      <c r="N2636" s="1" t="s">
        <v>16</v>
      </c>
      <c r="O2636" s="1">
        <v>63.2</v>
      </c>
      <c r="P2636" s="1">
        <v>1.0</v>
      </c>
    </row>
    <row r="2637">
      <c r="A2637" s="1" t="s">
        <v>29</v>
      </c>
      <c r="B2637" s="1" t="s">
        <v>4160</v>
      </c>
      <c r="C2637" s="2" t="s">
        <v>4036</v>
      </c>
      <c r="D2637" s="1" t="s">
        <v>19</v>
      </c>
      <c r="E263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637" s="1" t="s">
        <v>163</v>
      </c>
      <c r="G2637" s="1" t="s">
        <v>164</v>
      </c>
      <c r="H2637" s="1" t="s">
        <v>165</v>
      </c>
      <c r="I2637" s="1" t="s">
        <v>16</v>
      </c>
      <c r="J2637" s="1" t="s">
        <v>23</v>
      </c>
      <c r="K2637" s="1" t="s">
        <v>16</v>
      </c>
      <c r="L2637" s="1" t="s">
        <v>16</v>
      </c>
      <c r="M2637" s="1" t="s">
        <v>16</v>
      </c>
      <c r="N2637" s="1" t="s">
        <v>16</v>
      </c>
      <c r="O2637" s="1">
        <v>63.2</v>
      </c>
      <c r="P2637" s="1">
        <v>2.0</v>
      </c>
    </row>
    <row r="2638">
      <c r="A2638" s="1" t="s">
        <v>29</v>
      </c>
      <c r="B2638" s="1" t="s">
        <v>4161</v>
      </c>
      <c r="C2638" s="2" t="s">
        <v>4036</v>
      </c>
      <c r="D2638" s="1" t="s">
        <v>19</v>
      </c>
      <c r="E2638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2638" s="1" t="s">
        <v>603</v>
      </c>
      <c r="G2638" s="1" t="s">
        <v>604</v>
      </c>
      <c r="H2638" s="1" t="s">
        <v>605</v>
      </c>
      <c r="I2638" s="1" t="s">
        <v>16</v>
      </c>
      <c r="J2638" s="1" t="s">
        <v>23</v>
      </c>
      <c r="K2638" s="1" t="s">
        <v>16</v>
      </c>
      <c r="L2638" s="1" t="s">
        <v>16</v>
      </c>
      <c r="M2638" s="1" t="s">
        <v>16</v>
      </c>
      <c r="N2638" s="1" t="s">
        <v>16</v>
      </c>
      <c r="O2638" s="1">
        <v>143.2</v>
      </c>
      <c r="P2638" s="1">
        <v>1.0</v>
      </c>
    </row>
    <row r="2639">
      <c r="A2639" s="1" t="s">
        <v>29</v>
      </c>
      <c r="B2639" s="1" t="s">
        <v>4162</v>
      </c>
      <c r="C2639" s="2" t="s">
        <v>4036</v>
      </c>
      <c r="D2639" s="1" t="s">
        <v>19</v>
      </c>
      <c r="E2639" s="3" t="str">
        <f>HYPERLINK("https://fyndiq.se/produkt/311d90a74d234421/", "2 Pack Xiaomi 12 - Härdat glas 9H-Super kvalitet 3D Skärmskydd")</f>
        <v>2 Pack Xiaomi 12 - Härdat glas 9H-Super kvalitet 3D Skärmskydd</v>
      </c>
      <c r="F2639" s="1" t="s">
        <v>582</v>
      </c>
      <c r="G2639" s="1" t="s">
        <v>583</v>
      </c>
      <c r="H2639" s="1" t="s">
        <v>584</v>
      </c>
      <c r="I2639" s="1" t="s">
        <v>1230</v>
      </c>
      <c r="J2639" s="1" t="s">
        <v>23</v>
      </c>
      <c r="K2639" s="1" t="s">
        <v>16</v>
      </c>
      <c r="L2639" s="1" t="s">
        <v>16</v>
      </c>
      <c r="M2639" s="1" t="s">
        <v>16</v>
      </c>
      <c r="N2639" s="1" t="s">
        <v>16</v>
      </c>
      <c r="O2639" s="1">
        <v>63.2</v>
      </c>
      <c r="P2639" s="1">
        <v>1.0</v>
      </c>
    </row>
    <row r="2640">
      <c r="A2640" s="1" t="s">
        <v>29</v>
      </c>
      <c r="B2640" s="1" t="s">
        <v>4163</v>
      </c>
      <c r="C2640" s="2" t="s">
        <v>4036</v>
      </c>
      <c r="D2640" s="1" t="s">
        <v>19</v>
      </c>
      <c r="E2640" s="3" t="str">
        <f>HYPERLINK("https://fyndiq.se/produkt/13e76851ca504320/", "2-Pack Samsung Galaxy S22 Ultra - Härdat glas 9H - Top kvalitet")</f>
        <v>2-Pack Samsung Galaxy S22 Ultra - Härdat glas 9H - Top kvalitet</v>
      </c>
      <c r="F2640" s="1" t="s">
        <v>140</v>
      </c>
      <c r="G2640" s="1" t="s">
        <v>141</v>
      </c>
      <c r="H2640" s="1" t="s">
        <v>142</v>
      </c>
      <c r="I2640" s="1" t="s">
        <v>16</v>
      </c>
      <c r="J2640" s="1" t="s">
        <v>23</v>
      </c>
      <c r="K2640" s="1" t="s">
        <v>16</v>
      </c>
      <c r="L2640" s="1" t="s">
        <v>16</v>
      </c>
      <c r="M2640" s="1" t="s">
        <v>16</v>
      </c>
      <c r="N2640" s="1" t="s">
        <v>16</v>
      </c>
      <c r="O2640" s="1">
        <v>63.2</v>
      </c>
      <c r="P2640" s="1">
        <v>1.0</v>
      </c>
    </row>
    <row r="2641">
      <c r="A2641" s="1" t="s">
        <v>29</v>
      </c>
      <c r="B2641" s="1" t="s">
        <v>4164</v>
      </c>
      <c r="C2641" s="2" t="s">
        <v>4036</v>
      </c>
      <c r="D2641" s="1" t="s">
        <v>19</v>
      </c>
      <c r="E2641" s="3" t="str">
        <f>HYPERLINK("https://fyndiq.se/produkt/c26c9ffef37a436a/", "2-Pack Samsung A35 5G Skärmskydd i Härdat Glas")</f>
        <v>2-Pack Samsung A35 5G Skärmskydd i Härdat Glas</v>
      </c>
      <c r="F2641" s="1" t="s">
        <v>432</v>
      </c>
      <c r="G2641" s="1" t="s">
        <v>433</v>
      </c>
      <c r="H2641" s="1" t="s">
        <v>434</v>
      </c>
      <c r="I2641" s="1" t="s">
        <v>16</v>
      </c>
      <c r="J2641" s="1" t="s">
        <v>23</v>
      </c>
      <c r="K2641" s="1" t="s">
        <v>16</v>
      </c>
      <c r="L2641" s="1" t="s">
        <v>16</v>
      </c>
      <c r="M2641" s="1" t="s">
        <v>16</v>
      </c>
      <c r="N2641" s="1" t="s">
        <v>16</v>
      </c>
      <c r="O2641" s="1">
        <v>63.2</v>
      </c>
      <c r="P2641" s="1">
        <v>1.0</v>
      </c>
    </row>
    <row r="2642">
      <c r="A2642" s="1" t="s">
        <v>29</v>
      </c>
      <c r="B2642" s="1" t="s">
        <v>4165</v>
      </c>
      <c r="C2642" s="2" t="s">
        <v>4036</v>
      </c>
      <c r="D2642" s="1" t="s">
        <v>19</v>
      </c>
      <c r="E2642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2642" s="1" t="s">
        <v>2685</v>
      </c>
      <c r="G2642" s="1" t="s">
        <v>2686</v>
      </c>
      <c r="H2642" s="1" t="s">
        <v>2687</v>
      </c>
      <c r="I2642" s="1" t="s">
        <v>16</v>
      </c>
      <c r="J2642" s="1" t="s">
        <v>23</v>
      </c>
      <c r="K2642" s="1" t="s">
        <v>16</v>
      </c>
      <c r="L2642" s="1" t="s">
        <v>16</v>
      </c>
      <c r="M2642" s="1" t="s">
        <v>16</v>
      </c>
      <c r="N2642" s="1" t="s">
        <v>16</v>
      </c>
      <c r="O2642" s="1">
        <v>63.2</v>
      </c>
      <c r="P2642" s="1">
        <v>1.0</v>
      </c>
    </row>
    <row r="2643">
      <c r="A2643" s="1" t="s">
        <v>29</v>
      </c>
      <c r="B2643" s="1" t="s">
        <v>4166</v>
      </c>
      <c r="C2643" s="2" t="s">
        <v>4036</v>
      </c>
      <c r="D2643" s="1" t="s">
        <v>19</v>
      </c>
      <c r="E2643" s="3" t="str">
        <f>HYPERLINK("https://fyndiq.se/produkt/432d784756a84eff/", "2-Pack Samsung Galaxy S20FE - Härdat Glas-9H -Super kvalitet 3D")</f>
        <v>2-Pack Samsung Galaxy S20FE - Härdat Glas-9H -Super kvalitet 3D</v>
      </c>
      <c r="F2643" s="1" t="s">
        <v>1078</v>
      </c>
      <c r="G2643" s="1" t="s">
        <v>1079</v>
      </c>
      <c r="H2643" s="1" t="s">
        <v>1080</v>
      </c>
      <c r="I2643" s="1" t="s">
        <v>16</v>
      </c>
      <c r="J2643" s="1" t="s">
        <v>23</v>
      </c>
      <c r="K2643" s="1" t="s">
        <v>16</v>
      </c>
      <c r="L2643" s="1" t="s">
        <v>16</v>
      </c>
      <c r="M2643" s="1" t="s">
        <v>16</v>
      </c>
      <c r="N2643" s="1" t="s">
        <v>16</v>
      </c>
      <c r="O2643" s="1">
        <v>63.2</v>
      </c>
      <c r="P2643" s="1">
        <v>1.0</v>
      </c>
    </row>
    <row r="2644">
      <c r="A2644" s="1" t="s">
        <v>29</v>
      </c>
      <c r="B2644" s="1" t="s">
        <v>4167</v>
      </c>
      <c r="C2644" s="2" t="s">
        <v>4036</v>
      </c>
      <c r="D2644" s="1" t="s">
        <v>19</v>
      </c>
      <c r="E264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644" s="1" t="s">
        <v>2144</v>
      </c>
      <c r="G2644" s="1" t="s">
        <v>2145</v>
      </c>
      <c r="H2644" s="1" t="s">
        <v>2146</v>
      </c>
      <c r="I2644" s="1" t="s">
        <v>16</v>
      </c>
      <c r="J2644" s="1" t="s">
        <v>23</v>
      </c>
      <c r="K2644" s="1" t="s">
        <v>16</v>
      </c>
      <c r="L2644" s="1" t="s">
        <v>16</v>
      </c>
      <c r="M2644" s="1" t="s">
        <v>16</v>
      </c>
      <c r="N2644" s="1" t="s">
        <v>16</v>
      </c>
      <c r="O2644" s="1">
        <v>63.2</v>
      </c>
      <c r="P2644" s="1">
        <v>1.0</v>
      </c>
    </row>
    <row r="2645">
      <c r="A2645" s="1" t="s">
        <v>29</v>
      </c>
      <c r="B2645" s="1" t="s">
        <v>4168</v>
      </c>
      <c r="C2645" s="2" t="s">
        <v>4036</v>
      </c>
      <c r="D2645" s="1" t="s">
        <v>19</v>
      </c>
      <c r="E2645" s="3" t="str">
        <f>HYPERLINK("https://fyndiq.se/produkt/2030c5450cfb4338/", "2 Pack Huawei P30 Pro - Härdat glas 9H – 3D Super kvalitet")</f>
        <v>2 Pack Huawei P30 Pro - Härdat glas 9H – 3D Super kvalitet</v>
      </c>
      <c r="F2645" s="1" t="s">
        <v>1091</v>
      </c>
      <c r="G2645" s="1" t="s">
        <v>1092</v>
      </c>
      <c r="H2645" s="1" t="s">
        <v>1093</v>
      </c>
      <c r="I2645" s="1" t="s">
        <v>16</v>
      </c>
      <c r="J2645" s="1" t="s">
        <v>23</v>
      </c>
      <c r="K2645" s="1" t="s">
        <v>16</v>
      </c>
      <c r="L2645" s="1" t="s">
        <v>16</v>
      </c>
      <c r="M2645" s="1" t="s">
        <v>16</v>
      </c>
      <c r="N2645" s="1" t="s">
        <v>16</v>
      </c>
      <c r="O2645" s="1">
        <v>71.2</v>
      </c>
      <c r="P2645" s="1">
        <v>1.0</v>
      </c>
    </row>
    <row r="2646">
      <c r="A2646" s="1" t="s">
        <v>29</v>
      </c>
      <c r="B2646" s="1" t="s">
        <v>4169</v>
      </c>
      <c r="C2646" s="2" t="s">
        <v>4036</v>
      </c>
      <c r="D2646" s="1" t="s">
        <v>19</v>
      </c>
      <c r="E264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646" s="1" t="s">
        <v>103</v>
      </c>
      <c r="G2646" s="1" t="s">
        <v>104</v>
      </c>
      <c r="H2646" s="1" t="s">
        <v>105</v>
      </c>
      <c r="I2646" s="1" t="s">
        <v>16</v>
      </c>
      <c r="J2646" s="1" t="s">
        <v>23</v>
      </c>
      <c r="K2646" s="1" t="s">
        <v>16</v>
      </c>
      <c r="L2646" s="1" t="s">
        <v>16</v>
      </c>
      <c r="M2646" s="1" t="s">
        <v>16</v>
      </c>
      <c r="N2646" s="1" t="s">
        <v>16</v>
      </c>
      <c r="O2646" s="1">
        <v>63.2</v>
      </c>
      <c r="P2646" s="1">
        <v>1.0</v>
      </c>
    </row>
    <row r="2647">
      <c r="A2647" s="1" t="s">
        <v>29</v>
      </c>
      <c r="B2647" s="1" t="s">
        <v>4170</v>
      </c>
      <c r="C2647" s="2" t="s">
        <v>4036</v>
      </c>
      <c r="D2647" s="1" t="s">
        <v>19</v>
      </c>
      <c r="E2647" s="3" t="str">
        <f>HYPERLINK("https://fyndiq.se/produkt/c6f3e47a88184e8d/", "2-Pack SAMSUNG A55 Skärmskydd - Härdat Glas 9H - Super kvalitet 3D")</f>
        <v>2-Pack SAMSUNG A55 Skärmskydd - Härdat Glas 9H - Super kvalitet 3D</v>
      </c>
      <c r="F2647" s="1" t="s">
        <v>83</v>
      </c>
      <c r="G2647" s="1" t="s">
        <v>84</v>
      </c>
      <c r="H2647" s="1" t="s">
        <v>85</v>
      </c>
      <c r="I2647" s="1" t="s">
        <v>16</v>
      </c>
      <c r="J2647" s="1" t="s">
        <v>23</v>
      </c>
      <c r="K2647" s="1" t="s">
        <v>16</v>
      </c>
      <c r="L2647" s="1" t="s">
        <v>16</v>
      </c>
      <c r="M2647" s="1" t="s">
        <v>16</v>
      </c>
      <c r="N2647" s="1" t="s">
        <v>16</v>
      </c>
      <c r="O2647" s="1">
        <v>63.2</v>
      </c>
      <c r="P2647" s="1">
        <v>1.0</v>
      </c>
    </row>
    <row r="2648">
      <c r="A2648" s="1" t="s">
        <v>29</v>
      </c>
      <c r="B2648" s="1" t="s">
        <v>4171</v>
      </c>
      <c r="C2648" s="2" t="s">
        <v>4036</v>
      </c>
      <c r="D2648" s="1" t="s">
        <v>19</v>
      </c>
      <c r="E2648" s="3" t="str">
        <f>HYPERLINK("https://fyndiq.se/produkt/ef10e4ba492c46df/", "2-Pack Samsung S23 FE 5G - 9H Härdat Glass - Super Kvalitet 3D")</f>
        <v>2-Pack Samsung S23 FE 5G - 9H Härdat Glass - Super Kvalitet 3D</v>
      </c>
      <c r="F2648" s="1" t="s">
        <v>2521</v>
      </c>
      <c r="G2648" s="1" t="s">
        <v>2522</v>
      </c>
      <c r="H2648" s="1" t="s">
        <v>2523</v>
      </c>
      <c r="I2648" s="1" t="s">
        <v>16</v>
      </c>
      <c r="J2648" s="1" t="s">
        <v>23</v>
      </c>
      <c r="K2648" s="1" t="s">
        <v>16</v>
      </c>
      <c r="L2648" s="1" t="s">
        <v>16</v>
      </c>
      <c r="M2648" s="1" t="s">
        <v>16</v>
      </c>
      <c r="N2648" s="1" t="s">
        <v>16</v>
      </c>
      <c r="O2648" s="1">
        <v>63.2</v>
      </c>
      <c r="P2648" s="1">
        <v>1.0</v>
      </c>
    </row>
    <row r="2649">
      <c r="A2649" s="1" t="s">
        <v>29</v>
      </c>
      <c r="B2649" s="1" t="s">
        <v>4172</v>
      </c>
      <c r="C2649" s="2" t="s">
        <v>4036</v>
      </c>
      <c r="D2649" s="1" t="s">
        <v>19</v>
      </c>
      <c r="E2649" s="3" t="str">
        <f>HYPERLINK("https://fyndiq.se/produkt/533d0ddc5dd84c00/", "2-Pack iPhone 14 - skärmskydd &amp; linsskydd - härdat glas 9H")</f>
        <v>2-Pack iPhone 14 - skärmskydd &amp; linsskydd - härdat glas 9H</v>
      </c>
      <c r="F2649" s="1" t="s">
        <v>841</v>
      </c>
      <c r="G2649" s="1" t="s">
        <v>842</v>
      </c>
      <c r="H2649" s="1" t="s">
        <v>843</v>
      </c>
      <c r="I2649" s="1" t="s">
        <v>16</v>
      </c>
      <c r="J2649" s="1" t="s">
        <v>23</v>
      </c>
      <c r="K2649" s="1" t="s">
        <v>16</v>
      </c>
      <c r="L2649" s="1" t="s">
        <v>16</v>
      </c>
      <c r="M2649" s="1" t="s">
        <v>16</v>
      </c>
      <c r="N2649" s="1" t="s">
        <v>16</v>
      </c>
      <c r="O2649" s="1">
        <v>71.2</v>
      </c>
      <c r="P2649" s="1">
        <v>2.0</v>
      </c>
    </row>
    <row r="2650">
      <c r="A2650" s="1" t="s">
        <v>29</v>
      </c>
      <c r="B2650" s="1" t="s">
        <v>4173</v>
      </c>
      <c r="C2650" s="2" t="s">
        <v>4036</v>
      </c>
      <c r="D2650" s="1" t="s">
        <v>19</v>
      </c>
      <c r="E2650" s="3" t="str">
        <f>HYPERLINK("https://fyndiq.se/produkt/416415a768684efb/", "2-Pack Samsung Galaxy S21 5G - 9H Härdat Glas - HD")</f>
        <v>2-Pack Samsung Galaxy S21 5G - 9H Härdat Glas - HD</v>
      </c>
      <c r="F2650" s="1" t="s">
        <v>39</v>
      </c>
      <c r="G2650" s="1" t="s">
        <v>40</v>
      </c>
      <c r="H2650" s="1" t="s">
        <v>41</v>
      </c>
      <c r="I2650" s="1" t="s">
        <v>16</v>
      </c>
      <c r="J2650" s="1" t="s">
        <v>23</v>
      </c>
      <c r="K2650" s="1" t="s">
        <v>16</v>
      </c>
      <c r="L2650" s="1" t="s">
        <v>16</v>
      </c>
      <c r="M2650" s="1" t="s">
        <v>16</v>
      </c>
      <c r="N2650" s="1" t="s">
        <v>16</v>
      </c>
      <c r="O2650" s="1">
        <v>63.2</v>
      </c>
      <c r="P2650" s="1">
        <v>1.0</v>
      </c>
    </row>
    <row r="2651">
      <c r="A2651" s="1" t="s">
        <v>29</v>
      </c>
      <c r="B2651" s="1" t="s">
        <v>4174</v>
      </c>
      <c r="C2651" s="2" t="s">
        <v>4036</v>
      </c>
      <c r="D2651" s="1" t="s">
        <v>19</v>
      </c>
      <c r="E2651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2651" s="1" t="s">
        <v>1544</v>
      </c>
      <c r="G2651" s="1" t="s">
        <v>1545</v>
      </c>
      <c r="H2651" s="1" t="s">
        <v>1546</v>
      </c>
      <c r="I2651" s="1" t="s">
        <v>16</v>
      </c>
      <c r="J2651" s="1" t="s">
        <v>23</v>
      </c>
      <c r="K2651" s="1" t="s">
        <v>16</v>
      </c>
      <c r="L2651" s="1" t="s">
        <v>16</v>
      </c>
      <c r="M2651" s="1" t="s">
        <v>16</v>
      </c>
      <c r="N2651" s="1" t="s">
        <v>16</v>
      </c>
      <c r="O2651" s="1">
        <v>79.2</v>
      </c>
      <c r="P2651" s="1">
        <v>1.0</v>
      </c>
    </row>
    <row r="2652">
      <c r="A2652" s="1" t="s">
        <v>29</v>
      </c>
      <c r="B2652" s="1" t="s">
        <v>4175</v>
      </c>
      <c r="C2652" s="2" t="s">
        <v>4036</v>
      </c>
      <c r="D2652" s="1" t="s">
        <v>19</v>
      </c>
      <c r="E2652" s="3" t="str">
        <f>HYPERLINK("https://fyndiq.se/produkt/13e76851ca504320/", "2-Pack Samsung Galaxy S22 Ultra - Härdat glas 9H - Top kvalitet")</f>
        <v>2-Pack Samsung Galaxy S22 Ultra - Härdat glas 9H - Top kvalitet</v>
      </c>
      <c r="F2652" s="1" t="s">
        <v>140</v>
      </c>
      <c r="G2652" s="1" t="s">
        <v>141</v>
      </c>
      <c r="H2652" s="1" t="s">
        <v>142</v>
      </c>
      <c r="I2652" s="1" t="s">
        <v>16</v>
      </c>
      <c r="J2652" s="1" t="s">
        <v>23</v>
      </c>
      <c r="K2652" s="1" t="s">
        <v>16</v>
      </c>
      <c r="L2652" s="1" t="s">
        <v>16</v>
      </c>
      <c r="M2652" s="1" t="s">
        <v>16</v>
      </c>
      <c r="N2652" s="1" t="s">
        <v>16</v>
      </c>
      <c r="O2652" s="1">
        <v>63.2</v>
      </c>
      <c r="P2652" s="1">
        <v>1.0</v>
      </c>
    </row>
    <row r="2653">
      <c r="A2653" s="1" t="s">
        <v>29</v>
      </c>
      <c r="B2653" s="1" t="s">
        <v>4176</v>
      </c>
      <c r="C2653" s="2" t="s">
        <v>4036</v>
      </c>
      <c r="D2653" s="1" t="s">
        <v>19</v>
      </c>
      <c r="E2653" s="3" t="str">
        <f>HYPERLINK("https://fyndiq.se/produkt/e0b5cbce33334680/", "2 Pack Sony Xperia 10 IV - Härdat glas 9H -Super Kvalitet 3D")</f>
        <v>2 Pack Sony Xperia 10 IV - Härdat glas 9H -Super Kvalitet 3D</v>
      </c>
      <c r="F2653" s="1" t="s">
        <v>250</v>
      </c>
      <c r="G2653" s="1" t="s">
        <v>251</v>
      </c>
      <c r="H2653" s="1" t="s">
        <v>252</v>
      </c>
      <c r="I2653" s="1" t="s">
        <v>16</v>
      </c>
      <c r="J2653" s="1" t="s">
        <v>23</v>
      </c>
      <c r="K2653" s="1" t="s">
        <v>16</v>
      </c>
      <c r="L2653" s="1" t="s">
        <v>16</v>
      </c>
      <c r="M2653" s="1" t="s">
        <v>16</v>
      </c>
      <c r="N2653" s="1" t="s">
        <v>16</v>
      </c>
      <c r="O2653" s="1">
        <v>71.2</v>
      </c>
      <c r="P2653" s="1">
        <v>1.0</v>
      </c>
    </row>
    <row r="2654">
      <c r="A2654" s="1" t="s">
        <v>29</v>
      </c>
      <c r="B2654" s="1" t="s">
        <v>4177</v>
      </c>
      <c r="C2654" s="2" t="s">
        <v>4036</v>
      </c>
      <c r="D2654" s="1" t="s">
        <v>19</v>
      </c>
      <c r="E2654" s="3" t="str">
        <f>HYPERLINK("https://fyndiq.se/produkt/acecbda921d14ae6/", "2 Pack Samsung Galaxy A70 - Härdat Glas 9H - Super Kvalitet 3D")</f>
        <v>2 Pack Samsung Galaxy A70 - Härdat Glas 9H - Super Kvalitet 3D</v>
      </c>
      <c r="F2654" s="1" t="s">
        <v>327</v>
      </c>
      <c r="G2654" s="1" t="s">
        <v>328</v>
      </c>
      <c r="H2654" s="1" t="s">
        <v>329</v>
      </c>
      <c r="I2654" s="1" t="s">
        <v>16</v>
      </c>
      <c r="J2654" s="1" t="s">
        <v>23</v>
      </c>
      <c r="K2654" s="1" t="s">
        <v>16</v>
      </c>
      <c r="L2654" s="1" t="s">
        <v>16</v>
      </c>
      <c r="M2654" s="1" t="s">
        <v>16</v>
      </c>
      <c r="N2654" s="1" t="s">
        <v>16</v>
      </c>
      <c r="O2654" s="1">
        <v>63.2</v>
      </c>
      <c r="P2654" s="1">
        <v>1.0</v>
      </c>
    </row>
    <row r="2655">
      <c r="A2655" s="1" t="s">
        <v>29</v>
      </c>
      <c r="B2655" s="1" t="s">
        <v>4178</v>
      </c>
      <c r="C2655" s="2" t="s">
        <v>4036</v>
      </c>
      <c r="D2655" s="1" t="s">
        <v>19</v>
      </c>
      <c r="E2655" s="3" t="str">
        <f t="shared" ref="E2655:E2656" si="24">HYPERLINK("https://fyndiq.se/produkt/13e76851ca504320/", "2-Pack Samsung Galaxy S22 Ultra - Härdat glas 9H - Top kvalitet")</f>
        <v>2-Pack Samsung Galaxy S22 Ultra - Härdat glas 9H - Top kvalitet</v>
      </c>
      <c r="F2655" s="1" t="s">
        <v>140</v>
      </c>
      <c r="G2655" s="1" t="s">
        <v>141</v>
      </c>
      <c r="H2655" s="1" t="s">
        <v>142</v>
      </c>
      <c r="I2655" s="1" t="s">
        <v>16</v>
      </c>
      <c r="J2655" s="1" t="s">
        <v>23</v>
      </c>
      <c r="K2655" s="1" t="s">
        <v>16</v>
      </c>
      <c r="L2655" s="1" t="s">
        <v>16</v>
      </c>
      <c r="M2655" s="1" t="s">
        <v>16</v>
      </c>
      <c r="N2655" s="1" t="s">
        <v>16</v>
      </c>
      <c r="O2655" s="1">
        <v>63.2</v>
      </c>
      <c r="P2655" s="1">
        <v>1.0</v>
      </c>
    </row>
    <row r="2656">
      <c r="A2656" s="1" t="s">
        <v>29</v>
      </c>
      <c r="B2656" s="1" t="s">
        <v>4179</v>
      </c>
      <c r="C2656" s="2" t="s">
        <v>4036</v>
      </c>
      <c r="D2656" s="1" t="s">
        <v>19</v>
      </c>
      <c r="E2656" s="3" t="str">
        <f t="shared" si="24"/>
        <v>2-Pack Samsung Galaxy S22 Ultra - Härdat glas 9H - Top kvalitet</v>
      </c>
      <c r="F2656" s="1" t="s">
        <v>140</v>
      </c>
      <c r="G2656" s="1" t="s">
        <v>141</v>
      </c>
      <c r="H2656" s="1" t="s">
        <v>142</v>
      </c>
      <c r="I2656" s="1" t="s">
        <v>16</v>
      </c>
      <c r="J2656" s="1" t="s">
        <v>23</v>
      </c>
      <c r="K2656" s="1" t="s">
        <v>16</v>
      </c>
      <c r="L2656" s="1" t="s">
        <v>16</v>
      </c>
      <c r="M2656" s="1" t="s">
        <v>16</v>
      </c>
      <c r="N2656" s="1" t="s">
        <v>16</v>
      </c>
      <c r="O2656" s="1">
        <v>63.2</v>
      </c>
      <c r="P2656" s="1">
        <v>1.0</v>
      </c>
    </row>
    <row r="2657">
      <c r="A2657" s="1" t="s">
        <v>29</v>
      </c>
      <c r="B2657" s="1" t="s">
        <v>4180</v>
      </c>
      <c r="C2657" s="2" t="s">
        <v>4036</v>
      </c>
      <c r="D2657" s="1" t="s">
        <v>19</v>
      </c>
      <c r="E2657" s="3" t="str">
        <f>HYPERLINK("https://fyndiq.se/produkt/afde766cdafc45d4/", "2-Pack Samsung Galaxy Note 9 - Härdat Glas 9H - Super kvalitet")</f>
        <v>2-Pack Samsung Galaxy Note 9 - Härdat Glas 9H - Super kvalitet</v>
      </c>
      <c r="F2657" s="1" t="s">
        <v>3553</v>
      </c>
      <c r="G2657" s="1" t="s">
        <v>3554</v>
      </c>
      <c r="H2657" s="1" t="s">
        <v>3555</v>
      </c>
      <c r="I2657" s="1" t="s">
        <v>16</v>
      </c>
      <c r="J2657" s="1" t="s">
        <v>23</v>
      </c>
      <c r="K2657" s="1" t="s">
        <v>16</v>
      </c>
      <c r="L2657" s="1" t="s">
        <v>16</v>
      </c>
      <c r="M2657" s="1" t="s">
        <v>16</v>
      </c>
      <c r="N2657" s="1" t="s">
        <v>16</v>
      </c>
      <c r="O2657" s="1">
        <v>63.2</v>
      </c>
      <c r="P2657" s="1">
        <v>1.0</v>
      </c>
    </row>
    <row r="2658">
      <c r="A2658" s="1" t="s">
        <v>29</v>
      </c>
      <c r="B2658" s="1" t="s">
        <v>4181</v>
      </c>
      <c r="C2658" s="2" t="s">
        <v>4036</v>
      </c>
      <c r="D2658" s="1" t="s">
        <v>19</v>
      </c>
      <c r="E2658" s="3" t="str">
        <f>HYPERLINK("https://fyndiq.se/produkt/7c990866bb87402c/", "2-Pack Xiaomi 11 Lite 5G NE - Härdat Glas 9H - Super kvalitet 3D")</f>
        <v>2-Pack Xiaomi 11 Lite 5G NE - Härdat Glas 9H - Super kvalitet 3D</v>
      </c>
      <c r="F2658" s="1" t="s">
        <v>544</v>
      </c>
      <c r="G2658" s="1" t="s">
        <v>545</v>
      </c>
      <c r="H2658" s="1" t="s">
        <v>546</v>
      </c>
      <c r="I2658" s="1" t="s">
        <v>16</v>
      </c>
      <c r="J2658" s="1" t="s">
        <v>23</v>
      </c>
      <c r="K2658" s="1" t="s">
        <v>16</v>
      </c>
      <c r="L2658" s="1" t="s">
        <v>16</v>
      </c>
      <c r="M2658" s="1" t="s">
        <v>16</v>
      </c>
      <c r="N2658" s="1" t="s">
        <v>16</v>
      </c>
      <c r="O2658" s="1">
        <v>63.2</v>
      </c>
      <c r="P2658" s="1">
        <v>1.0</v>
      </c>
    </row>
    <row r="2659">
      <c r="A2659" s="1" t="s">
        <v>29</v>
      </c>
      <c r="B2659" s="1" t="s">
        <v>4182</v>
      </c>
      <c r="C2659" s="2" t="s">
        <v>4036</v>
      </c>
      <c r="D2659" s="1" t="s">
        <v>19</v>
      </c>
      <c r="E2659" s="3" t="str">
        <f>HYPERLINK("https://fyndiq.se/produkt/06106438a7a14dfc/", "2-Pack Xiaomi 13T Pro - Härdat glas 9H - Super kvalitet 3D Skärmskydd")</f>
        <v>2-Pack Xiaomi 13T Pro - Härdat glas 9H - Super kvalitet 3D Skärmskydd</v>
      </c>
      <c r="F2659" s="1" t="s">
        <v>883</v>
      </c>
      <c r="G2659" s="1" t="s">
        <v>884</v>
      </c>
      <c r="H2659" s="1" t="s">
        <v>885</v>
      </c>
      <c r="I2659" s="1" t="s">
        <v>16</v>
      </c>
      <c r="J2659" s="1" t="s">
        <v>23</v>
      </c>
      <c r="K2659" s="1" t="s">
        <v>16</v>
      </c>
      <c r="L2659" s="1" t="s">
        <v>16</v>
      </c>
      <c r="M2659" s="1" t="s">
        <v>16</v>
      </c>
      <c r="N2659" s="1" t="s">
        <v>16</v>
      </c>
      <c r="O2659" s="1">
        <v>63.2</v>
      </c>
      <c r="P2659" s="1">
        <v>1.0</v>
      </c>
    </row>
    <row r="2660">
      <c r="A2660" s="1" t="s">
        <v>29</v>
      </c>
      <c r="B2660" s="1" t="s">
        <v>4183</v>
      </c>
      <c r="C2660" s="2" t="s">
        <v>4036</v>
      </c>
      <c r="D2660" s="1" t="s">
        <v>19</v>
      </c>
      <c r="E266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2660" s="1" t="s">
        <v>539</v>
      </c>
      <c r="G2660" s="1" t="s">
        <v>540</v>
      </c>
      <c r="H2660" s="1" t="s">
        <v>541</v>
      </c>
      <c r="I2660" s="1" t="s">
        <v>16</v>
      </c>
      <c r="J2660" s="1" t="s">
        <v>23</v>
      </c>
      <c r="K2660" s="1" t="s">
        <v>16</v>
      </c>
      <c r="L2660" s="1" t="s">
        <v>16</v>
      </c>
      <c r="M2660" s="1" t="s">
        <v>16</v>
      </c>
      <c r="N2660" s="1" t="s">
        <v>16</v>
      </c>
      <c r="O2660" s="1">
        <v>95.2</v>
      </c>
      <c r="P2660" s="1">
        <v>1.0</v>
      </c>
    </row>
    <row r="2661">
      <c r="A2661" s="1" t="s">
        <v>29</v>
      </c>
      <c r="B2661" s="1" t="s">
        <v>4184</v>
      </c>
      <c r="C2661" s="2" t="s">
        <v>4036</v>
      </c>
      <c r="D2661" s="1" t="s">
        <v>19</v>
      </c>
      <c r="E266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661" s="1" t="s">
        <v>26</v>
      </c>
      <c r="G2661" s="1" t="s">
        <v>27</v>
      </c>
      <c r="H2661" s="1" t="s">
        <v>28</v>
      </c>
      <c r="I2661" s="1" t="s">
        <v>16</v>
      </c>
      <c r="J2661" s="1" t="s">
        <v>23</v>
      </c>
      <c r="K2661" s="1" t="s">
        <v>16</v>
      </c>
      <c r="L2661" s="1" t="s">
        <v>16</v>
      </c>
      <c r="M2661" s="1" t="s">
        <v>16</v>
      </c>
      <c r="N2661" s="1" t="s">
        <v>16</v>
      </c>
      <c r="O2661" s="1">
        <v>71.2</v>
      </c>
      <c r="P2661" s="1">
        <v>1.0</v>
      </c>
    </row>
    <row r="2662">
      <c r="A2662" s="1" t="s">
        <v>29</v>
      </c>
      <c r="B2662" s="1" t="s">
        <v>4185</v>
      </c>
      <c r="C2662" s="2" t="s">
        <v>4036</v>
      </c>
      <c r="D2662" s="1" t="s">
        <v>19</v>
      </c>
      <c r="E2662" s="3" t="str">
        <f>HYPERLINK("https://fyndiq.se/produkt/309789ffde48437d/", "3 Pack 1,2M USB-C Type-C Laddkabel Quick Charge 18W Vit")</f>
        <v>3 Pack 1,2M USB-C Type-C Laddkabel Quick Charge 18W Vit</v>
      </c>
      <c r="F2662" s="1" t="s">
        <v>2248</v>
      </c>
      <c r="G2662" s="1" t="s">
        <v>2249</v>
      </c>
      <c r="H2662" s="1" t="s">
        <v>2250</v>
      </c>
      <c r="I2662" s="1" t="s">
        <v>16</v>
      </c>
      <c r="J2662" s="1" t="s">
        <v>23</v>
      </c>
      <c r="K2662" s="1" t="s">
        <v>16</v>
      </c>
      <c r="L2662" s="1" t="s">
        <v>16</v>
      </c>
      <c r="M2662" s="1" t="s">
        <v>16</v>
      </c>
      <c r="N2662" s="1" t="s">
        <v>16</v>
      </c>
      <c r="O2662" s="1">
        <v>79.2</v>
      </c>
      <c r="P2662" s="1">
        <v>1.0</v>
      </c>
    </row>
    <row r="2663">
      <c r="A2663" s="1" t="s">
        <v>29</v>
      </c>
      <c r="B2663" s="1" t="s">
        <v>4186</v>
      </c>
      <c r="C2663" s="2" t="s">
        <v>4036</v>
      </c>
      <c r="D2663" s="1" t="s">
        <v>19</v>
      </c>
      <c r="E2663" s="3" t="str">
        <f>HYPERLINK("https://fyndiq.se/produkt/5e7d482e4c2349ac/", "Skärmskydd Iphone 13 Mini - 9H Härdat glas - Top kvalitet")</f>
        <v>Skärmskydd Iphone 13 Mini - 9H Härdat glas - Top kvalitet</v>
      </c>
      <c r="F2663" s="1" t="s">
        <v>1687</v>
      </c>
      <c r="G2663" s="1" t="s">
        <v>1688</v>
      </c>
      <c r="H2663" s="1" t="s">
        <v>1689</v>
      </c>
      <c r="I2663" s="1" t="s">
        <v>16</v>
      </c>
      <c r="J2663" s="1" t="s">
        <v>23</v>
      </c>
      <c r="K2663" s="1" t="s">
        <v>16</v>
      </c>
      <c r="L2663" s="1" t="s">
        <v>16</v>
      </c>
      <c r="M2663" s="1" t="s">
        <v>16</v>
      </c>
      <c r="N2663" s="1" t="s">
        <v>16</v>
      </c>
      <c r="O2663" s="1">
        <v>47.2</v>
      </c>
      <c r="P2663" s="1">
        <v>1.0</v>
      </c>
    </row>
    <row r="2664">
      <c r="A2664" s="1" t="s">
        <v>29</v>
      </c>
      <c r="B2664" s="1" t="s">
        <v>4187</v>
      </c>
      <c r="C2664" s="2" t="s">
        <v>4036</v>
      </c>
      <c r="D2664" s="1" t="s">
        <v>19</v>
      </c>
      <c r="E2664" s="3" t="str">
        <f>HYPERLINK("https://fyndiq.se/produkt/c6f3e47a88184e8d/", "2-Pack SAMSUNG A55 Skärmskydd - Härdat Glas 9H - Super kvalitet 3D")</f>
        <v>2-Pack SAMSUNG A55 Skärmskydd - Härdat Glas 9H - Super kvalitet 3D</v>
      </c>
      <c r="F2664" s="1" t="s">
        <v>83</v>
      </c>
      <c r="G2664" s="1" t="s">
        <v>84</v>
      </c>
      <c r="H2664" s="1" t="s">
        <v>85</v>
      </c>
      <c r="I2664" s="1" t="s">
        <v>16</v>
      </c>
      <c r="J2664" s="1" t="s">
        <v>23</v>
      </c>
      <c r="K2664" s="1" t="s">
        <v>16</v>
      </c>
      <c r="L2664" s="1" t="s">
        <v>16</v>
      </c>
      <c r="M2664" s="1" t="s">
        <v>16</v>
      </c>
      <c r="N2664" s="1" t="s">
        <v>16</v>
      </c>
      <c r="O2664" s="1">
        <v>63.2</v>
      </c>
      <c r="P2664" s="1">
        <v>1.0</v>
      </c>
    </row>
    <row r="2665">
      <c r="A2665" s="1" t="s">
        <v>29</v>
      </c>
      <c r="B2665" s="1" t="s">
        <v>4188</v>
      </c>
      <c r="C2665" s="2" t="s">
        <v>4036</v>
      </c>
      <c r="D2665" s="1" t="s">
        <v>19</v>
      </c>
      <c r="E266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665" s="1" t="s">
        <v>103</v>
      </c>
      <c r="G2665" s="1" t="s">
        <v>104</v>
      </c>
      <c r="H2665" s="1" t="s">
        <v>105</v>
      </c>
      <c r="I2665" s="1" t="s">
        <v>16</v>
      </c>
      <c r="J2665" s="1" t="s">
        <v>23</v>
      </c>
      <c r="K2665" s="1" t="s">
        <v>16</v>
      </c>
      <c r="L2665" s="1" t="s">
        <v>16</v>
      </c>
      <c r="M2665" s="1" t="s">
        <v>16</v>
      </c>
      <c r="N2665" s="1" t="s">
        <v>16</v>
      </c>
      <c r="O2665" s="1">
        <v>63.2</v>
      </c>
      <c r="P2665" s="1">
        <v>1.0</v>
      </c>
    </row>
    <row r="2666">
      <c r="A2666" s="1" t="s">
        <v>29</v>
      </c>
      <c r="B2666" s="1" t="s">
        <v>4189</v>
      </c>
      <c r="C2666" s="2" t="s">
        <v>4036</v>
      </c>
      <c r="D2666" s="1" t="s">
        <v>19</v>
      </c>
      <c r="E2666" s="3" t="str">
        <f>HYPERLINK("https://fyndiq.se/produkt/c01c015335304cfa/", "Kreativ LCD-skrivplatta för barn - 8.5-tums digital tavla med penna")</f>
        <v>Kreativ LCD-skrivplatta för barn - 8.5-tums digital tavla med penna</v>
      </c>
      <c r="F2666" s="1" t="s">
        <v>941</v>
      </c>
      <c r="G2666" s="1" t="s">
        <v>942</v>
      </c>
      <c r="H2666" s="1" t="s">
        <v>881</v>
      </c>
      <c r="I2666" s="1" t="s">
        <v>16</v>
      </c>
      <c r="J2666" s="1" t="s">
        <v>23</v>
      </c>
      <c r="K2666" s="1" t="s">
        <v>16</v>
      </c>
      <c r="L2666" s="1" t="s">
        <v>16</v>
      </c>
      <c r="M2666" s="1" t="s">
        <v>16</v>
      </c>
      <c r="N2666" s="1" t="s">
        <v>16</v>
      </c>
      <c r="O2666" s="1">
        <v>79.2</v>
      </c>
      <c r="P2666" s="1">
        <v>2.0</v>
      </c>
    </row>
    <row r="2667">
      <c r="A2667" s="1" t="s">
        <v>29</v>
      </c>
      <c r="B2667" s="1" t="s">
        <v>4190</v>
      </c>
      <c r="C2667" s="2" t="s">
        <v>4036</v>
      </c>
      <c r="D2667" s="1" t="s">
        <v>19</v>
      </c>
      <c r="E266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667" s="1" t="s">
        <v>103</v>
      </c>
      <c r="G2667" s="1" t="s">
        <v>104</v>
      </c>
      <c r="H2667" s="1" t="s">
        <v>105</v>
      </c>
      <c r="I2667" s="1" t="s">
        <v>16</v>
      </c>
      <c r="J2667" s="1" t="s">
        <v>23</v>
      </c>
      <c r="K2667" s="1" t="s">
        <v>16</v>
      </c>
      <c r="L2667" s="1" t="s">
        <v>16</v>
      </c>
      <c r="M2667" s="1" t="s">
        <v>16</v>
      </c>
      <c r="N2667" s="1" t="s">
        <v>16</v>
      </c>
      <c r="O2667" s="1">
        <v>63.2</v>
      </c>
      <c r="P2667" s="1">
        <v>1.0</v>
      </c>
    </row>
    <row r="2668">
      <c r="A2668" s="1" t="s">
        <v>29</v>
      </c>
      <c r="B2668" s="1" t="s">
        <v>4191</v>
      </c>
      <c r="C2668" s="2" t="s">
        <v>4036</v>
      </c>
      <c r="D2668" s="1" t="s">
        <v>19</v>
      </c>
      <c r="E2668" s="3" t="str">
        <f>HYPERLINK("https://fyndiq.se/produkt/8a162916fdf246f7/", "2-Pack SAMSUNG S24 Skärmskydd - Härdat Glas 9H - Super kvalitet 3D")</f>
        <v>2-Pack SAMSUNG S24 Skärmskydd - Härdat Glas 9H - Super kvalitet 3D</v>
      </c>
      <c r="F2668" s="1" t="s">
        <v>714</v>
      </c>
      <c r="G2668" s="1" t="s">
        <v>715</v>
      </c>
      <c r="H2668" s="1" t="s">
        <v>716</v>
      </c>
      <c r="I2668" s="1" t="s">
        <v>16</v>
      </c>
      <c r="J2668" s="1" t="s">
        <v>23</v>
      </c>
      <c r="K2668" s="1" t="s">
        <v>16</v>
      </c>
      <c r="L2668" s="1" t="s">
        <v>16</v>
      </c>
      <c r="M2668" s="1" t="s">
        <v>16</v>
      </c>
      <c r="N2668" s="1" t="s">
        <v>16</v>
      </c>
      <c r="O2668" s="1">
        <v>71.2</v>
      </c>
      <c r="P2668" s="1">
        <v>1.0</v>
      </c>
    </row>
    <row r="2669">
      <c r="A2669" s="1" t="s">
        <v>29</v>
      </c>
      <c r="B2669" s="1" t="s">
        <v>4192</v>
      </c>
      <c r="C2669" s="2" t="s">
        <v>4036</v>
      </c>
      <c r="D2669" s="1" t="s">
        <v>19</v>
      </c>
      <c r="E266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669" s="1" t="s">
        <v>311</v>
      </c>
      <c r="G2669" s="1" t="s">
        <v>312</v>
      </c>
      <c r="H2669" s="1" t="s">
        <v>313</v>
      </c>
      <c r="I2669" s="1" t="s">
        <v>16</v>
      </c>
      <c r="J2669" s="1" t="s">
        <v>23</v>
      </c>
      <c r="K2669" s="1" t="s">
        <v>16</v>
      </c>
      <c r="L2669" s="1" t="s">
        <v>16</v>
      </c>
      <c r="M2669" s="1" t="s">
        <v>16</v>
      </c>
      <c r="N2669" s="1" t="s">
        <v>16</v>
      </c>
      <c r="O2669" s="1">
        <v>71.2</v>
      </c>
      <c r="P2669" s="1">
        <v>1.0</v>
      </c>
    </row>
    <row r="2670">
      <c r="A2670" s="1" t="s">
        <v>29</v>
      </c>
      <c r="B2670" s="1" t="s">
        <v>4193</v>
      </c>
      <c r="C2670" s="2" t="s">
        <v>4036</v>
      </c>
      <c r="D2670" s="1" t="s">
        <v>19</v>
      </c>
      <c r="E2670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2670" s="1" t="s">
        <v>2858</v>
      </c>
      <c r="G2670" s="1" t="s">
        <v>2859</v>
      </c>
      <c r="H2670" s="1" t="s">
        <v>2860</v>
      </c>
      <c r="I2670" s="1" t="s">
        <v>16</v>
      </c>
      <c r="J2670" s="1" t="s">
        <v>23</v>
      </c>
      <c r="K2670" s="1" t="s">
        <v>16</v>
      </c>
      <c r="L2670" s="1" t="s">
        <v>16</v>
      </c>
      <c r="M2670" s="1" t="s">
        <v>16</v>
      </c>
      <c r="N2670" s="1" t="s">
        <v>16</v>
      </c>
      <c r="O2670" s="1">
        <v>71.2</v>
      </c>
      <c r="P2670" s="1">
        <v>1.0</v>
      </c>
    </row>
    <row r="2671">
      <c r="A2671" s="1" t="s">
        <v>29</v>
      </c>
      <c r="B2671" s="1" t="s">
        <v>4194</v>
      </c>
      <c r="C2671" s="2" t="s">
        <v>4036</v>
      </c>
      <c r="D2671" s="1" t="s">
        <v>19</v>
      </c>
      <c r="E2671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671" s="1" t="s">
        <v>163</v>
      </c>
      <c r="G2671" s="1" t="s">
        <v>164</v>
      </c>
      <c r="H2671" s="1" t="s">
        <v>165</v>
      </c>
      <c r="I2671" s="1" t="s">
        <v>16</v>
      </c>
      <c r="J2671" s="1" t="s">
        <v>23</v>
      </c>
      <c r="K2671" s="1" t="s">
        <v>16</v>
      </c>
      <c r="L2671" s="1" t="s">
        <v>16</v>
      </c>
      <c r="M2671" s="1" t="s">
        <v>16</v>
      </c>
      <c r="N2671" s="1" t="s">
        <v>16</v>
      </c>
      <c r="O2671" s="1">
        <v>63.2</v>
      </c>
      <c r="P2671" s="1">
        <v>1.0</v>
      </c>
    </row>
    <row r="2672">
      <c r="A2672" s="1" t="s">
        <v>29</v>
      </c>
      <c r="B2672" s="1" t="s">
        <v>4195</v>
      </c>
      <c r="C2672" s="2" t="s">
        <v>4036</v>
      </c>
      <c r="D2672" s="1" t="s">
        <v>19</v>
      </c>
      <c r="E2672" s="3" t="str">
        <f>HYPERLINK("https://fyndiq.se/produkt/c4ff4138388141ca/", "2-Pack Samsung A22 Skärmskydd - Härdat Glas 9H - Super kvalitet 3D")</f>
        <v>2-Pack Samsung A22 Skärmskydd - Härdat Glas 9H - Super kvalitet 3D</v>
      </c>
      <c r="F2672" s="1" t="s">
        <v>2852</v>
      </c>
      <c r="G2672" s="1" t="s">
        <v>2853</v>
      </c>
      <c r="H2672" s="1" t="s">
        <v>2854</v>
      </c>
      <c r="I2672" s="1" t="s">
        <v>16</v>
      </c>
      <c r="J2672" s="1" t="s">
        <v>23</v>
      </c>
      <c r="K2672" s="1" t="s">
        <v>16</v>
      </c>
      <c r="L2672" s="1" t="s">
        <v>16</v>
      </c>
      <c r="M2672" s="1" t="s">
        <v>16</v>
      </c>
      <c r="N2672" s="1" t="s">
        <v>16</v>
      </c>
      <c r="O2672" s="1">
        <v>63.2</v>
      </c>
      <c r="P2672" s="1">
        <v>2.0</v>
      </c>
    </row>
    <row r="2673">
      <c r="A2673" s="1" t="s">
        <v>29</v>
      </c>
      <c r="B2673" s="1" t="s">
        <v>4196</v>
      </c>
      <c r="C2673" s="2" t="s">
        <v>4036</v>
      </c>
      <c r="D2673" s="1" t="s">
        <v>19</v>
      </c>
      <c r="E267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673" s="1" t="s">
        <v>26</v>
      </c>
      <c r="G2673" s="1" t="s">
        <v>27</v>
      </c>
      <c r="H2673" s="1" t="s">
        <v>28</v>
      </c>
      <c r="I2673" s="1" t="s">
        <v>16</v>
      </c>
      <c r="J2673" s="1" t="s">
        <v>23</v>
      </c>
      <c r="K2673" s="1" t="s">
        <v>16</v>
      </c>
      <c r="L2673" s="1" t="s">
        <v>16</v>
      </c>
      <c r="M2673" s="1" t="s">
        <v>16</v>
      </c>
      <c r="N2673" s="1" t="s">
        <v>16</v>
      </c>
      <c r="O2673" s="1">
        <v>71.2</v>
      </c>
      <c r="P2673" s="1">
        <v>1.0</v>
      </c>
    </row>
    <row r="2674">
      <c r="A2674" s="1" t="s">
        <v>29</v>
      </c>
      <c r="B2674" s="1" t="s">
        <v>4197</v>
      </c>
      <c r="C2674" s="2" t="s">
        <v>4036</v>
      </c>
      <c r="D2674" s="1" t="s">
        <v>19</v>
      </c>
      <c r="E2674" s="3" t="str">
        <f>HYPERLINK("https://fyndiq.se/produkt/f676a7aac02c44c9/", "2-Pack OnePlus 9 Pro 5G - Härdat Glas 9H - Super kvalitet 3D Skärmskydd")</f>
        <v>2-Pack OnePlus 9 Pro 5G - Härdat Glas 9H - Super kvalitet 3D Skärmskydd</v>
      </c>
      <c r="F2674" s="1" t="s">
        <v>208</v>
      </c>
      <c r="G2674" s="1" t="s">
        <v>209</v>
      </c>
      <c r="H2674" s="1" t="s">
        <v>210</v>
      </c>
      <c r="I2674" s="1" t="s">
        <v>16</v>
      </c>
      <c r="J2674" s="1" t="s">
        <v>23</v>
      </c>
      <c r="K2674" s="1" t="s">
        <v>16</v>
      </c>
      <c r="L2674" s="1" t="s">
        <v>16</v>
      </c>
      <c r="M2674" s="1" t="s">
        <v>16</v>
      </c>
      <c r="N2674" s="1" t="s">
        <v>16</v>
      </c>
      <c r="O2674" s="1">
        <v>71.2</v>
      </c>
      <c r="P2674" s="1">
        <v>1.0</v>
      </c>
    </row>
    <row r="2675">
      <c r="A2675" s="1" t="s">
        <v>29</v>
      </c>
      <c r="B2675" s="1" t="s">
        <v>4198</v>
      </c>
      <c r="C2675" s="2" t="s">
        <v>4036</v>
      </c>
      <c r="D2675" s="1" t="s">
        <v>19</v>
      </c>
      <c r="E2675" s="3" t="str">
        <f>HYPERLINK("https://fyndiq.se/produkt/56c72c0ba5f749b5/", "2-Pack SAMSUNG S24 Skärmskydd - Härdat Glas 9H - Super kvalitet 3D")</f>
        <v>2-Pack SAMSUNG S24 Skärmskydd - Härdat Glas 9H - Super kvalitet 3D</v>
      </c>
      <c r="F2675" s="1" t="s">
        <v>263</v>
      </c>
      <c r="G2675" s="1" t="s">
        <v>264</v>
      </c>
      <c r="H2675" s="1" t="s">
        <v>265</v>
      </c>
      <c r="I2675" s="1" t="s">
        <v>16</v>
      </c>
      <c r="J2675" s="1" t="s">
        <v>23</v>
      </c>
      <c r="K2675" s="1" t="s">
        <v>16</v>
      </c>
      <c r="L2675" s="1" t="s">
        <v>16</v>
      </c>
      <c r="M2675" s="1" t="s">
        <v>16</v>
      </c>
      <c r="N2675" s="1" t="s">
        <v>16</v>
      </c>
      <c r="O2675" s="1">
        <v>71.2</v>
      </c>
      <c r="P2675" s="1">
        <v>1.0</v>
      </c>
    </row>
    <row r="2676">
      <c r="A2676" s="1" t="s">
        <v>29</v>
      </c>
      <c r="B2676" s="1" t="s">
        <v>4199</v>
      </c>
      <c r="C2676" s="2" t="s">
        <v>4036</v>
      </c>
      <c r="D2676" s="1" t="s">
        <v>19</v>
      </c>
      <c r="E2676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2676" s="1" t="s">
        <v>380</v>
      </c>
      <c r="G2676" s="1" t="s">
        <v>381</v>
      </c>
      <c r="H2676" s="1" t="s">
        <v>382</v>
      </c>
      <c r="I2676" s="1" t="s">
        <v>16</v>
      </c>
      <c r="J2676" s="1" t="s">
        <v>23</v>
      </c>
      <c r="K2676" s="1" t="s">
        <v>16</v>
      </c>
      <c r="L2676" s="1" t="s">
        <v>16</v>
      </c>
      <c r="M2676" s="1" t="s">
        <v>16</v>
      </c>
      <c r="N2676" s="1" t="s">
        <v>16</v>
      </c>
      <c r="O2676" s="1">
        <v>47.2</v>
      </c>
      <c r="P2676" s="1">
        <v>1.0</v>
      </c>
    </row>
    <row r="2677">
      <c r="A2677" s="1" t="s">
        <v>29</v>
      </c>
      <c r="B2677" s="1" t="s">
        <v>4200</v>
      </c>
      <c r="C2677" s="2" t="s">
        <v>4036</v>
      </c>
      <c r="D2677" s="1" t="s">
        <v>19</v>
      </c>
      <c r="E267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677" s="1" t="s">
        <v>311</v>
      </c>
      <c r="G2677" s="1" t="s">
        <v>312</v>
      </c>
      <c r="H2677" s="1" t="s">
        <v>313</v>
      </c>
      <c r="I2677" s="1" t="s">
        <v>16</v>
      </c>
      <c r="J2677" s="1" t="s">
        <v>23</v>
      </c>
      <c r="K2677" s="1" t="s">
        <v>16</v>
      </c>
      <c r="L2677" s="1" t="s">
        <v>16</v>
      </c>
      <c r="M2677" s="1" t="s">
        <v>16</v>
      </c>
      <c r="N2677" s="1" t="s">
        <v>16</v>
      </c>
      <c r="O2677" s="1">
        <v>71.2</v>
      </c>
      <c r="P2677" s="1">
        <v>1.0</v>
      </c>
    </row>
    <row r="2678">
      <c r="A2678" s="1" t="s">
        <v>29</v>
      </c>
      <c r="B2678" s="1" t="s">
        <v>4201</v>
      </c>
      <c r="C2678" s="2" t="s">
        <v>4036</v>
      </c>
      <c r="D2678" s="1" t="s">
        <v>19</v>
      </c>
      <c r="E2678" s="3" t="str">
        <f>HYPERLINK("https://fyndiq.se/produkt/c6f3e47a88184e8d/", "2-Pack SAMSUNG A55 Skärmskydd - Härdat Glas 9H - Super kvalitet 3D")</f>
        <v>2-Pack SAMSUNG A55 Skärmskydd - Härdat Glas 9H - Super kvalitet 3D</v>
      </c>
      <c r="F2678" s="1" t="s">
        <v>83</v>
      </c>
      <c r="G2678" s="1" t="s">
        <v>84</v>
      </c>
      <c r="H2678" s="1" t="s">
        <v>85</v>
      </c>
      <c r="I2678" s="1" t="s">
        <v>16</v>
      </c>
      <c r="J2678" s="1" t="s">
        <v>23</v>
      </c>
      <c r="K2678" s="1" t="s">
        <v>16</v>
      </c>
      <c r="L2678" s="1" t="s">
        <v>16</v>
      </c>
      <c r="M2678" s="1" t="s">
        <v>16</v>
      </c>
      <c r="N2678" s="1" t="s">
        <v>16</v>
      </c>
      <c r="O2678" s="1">
        <v>63.2</v>
      </c>
      <c r="P2678" s="1">
        <v>1.0</v>
      </c>
    </row>
    <row r="2679">
      <c r="A2679" s="1" t="s">
        <v>29</v>
      </c>
      <c r="B2679" s="1" t="s">
        <v>4202</v>
      </c>
      <c r="C2679" s="2" t="s">
        <v>4036</v>
      </c>
      <c r="D2679" s="1" t="s">
        <v>19</v>
      </c>
      <c r="E2679" s="3" t="str">
        <f>HYPERLINK("https://fyndiq.se/produkt/311d90a74d234421/", "2 Pack Xiaomi 12 - Härdat glas 9H-Super kvalitet 3D Skärmskydd")</f>
        <v>2 Pack Xiaomi 12 - Härdat glas 9H-Super kvalitet 3D Skärmskydd</v>
      </c>
      <c r="F2679" s="1" t="s">
        <v>582</v>
      </c>
      <c r="G2679" s="1" t="s">
        <v>583</v>
      </c>
      <c r="H2679" s="1" t="s">
        <v>584</v>
      </c>
      <c r="I2679" s="1" t="s">
        <v>16</v>
      </c>
      <c r="J2679" s="1" t="s">
        <v>23</v>
      </c>
      <c r="K2679" s="1" t="s">
        <v>16</v>
      </c>
      <c r="L2679" s="1" t="s">
        <v>16</v>
      </c>
      <c r="M2679" s="1" t="s">
        <v>16</v>
      </c>
      <c r="N2679" s="1" t="s">
        <v>16</v>
      </c>
      <c r="O2679" s="1">
        <v>63.2</v>
      </c>
      <c r="P2679" s="1">
        <v>1.0</v>
      </c>
    </row>
    <row r="2680">
      <c r="A2680" s="1" t="s">
        <v>29</v>
      </c>
      <c r="B2680" s="1" t="s">
        <v>4203</v>
      </c>
      <c r="C2680" s="2" t="s">
        <v>4036</v>
      </c>
      <c r="D2680" s="1" t="s">
        <v>19</v>
      </c>
      <c r="E2680" s="3" t="str">
        <f>HYPERLINK("https://fyndiq.se/produkt/c6f3e47a88184e8d/", "2-Pack SAMSUNG A55 Skärmskydd - Härdat Glas 9H - Super kvalitet 3D")</f>
        <v>2-Pack SAMSUNG A55 Skärmskydd - Härdat Glas 9H - Super kvalitet 3D</v>
      </c>
      <c r="F2680" s="1" t="s">
        <v>83</v>
      </c>
      <c r="G2680" s="1" t="s">
        <v>84</v>
      </c>
      <c r="H2680" s="1" t="s">
        <v>85</v>
      </c>
      <c r="I2680" s="1" t="s">
        <v>16</v>
      </c>
      <c r="J2680" s="1" t="s">
        <v>23</v>
      </c>
      <c r="K2680" s="1" t="s">
        <v>16</v>
      </c>
      <c r="L2680" s="1" t="s">
        <v>16</v>
      </c>
      <c r="M2680" s="1" t="s">
        <v>16</v>
      </c>
      <c r="N2680" s="1" t="s">
        <v>16</v>
      </c>
      <c r="O2680" s="1">
        <v>63.2</v>
      </c>
      <c r="P2680" s="1">
        <v>1.0</v>
      </c>
    </row>
    <row r="2681">
      <c r="A2681" s="1" t="s">
        <v>29</v>
      </c>
      <c r="B2681" s="1" t="s">
        <v>4204</v>
      </c>
      <c r="C2681" s="2" t="s">
        <v>4036</v>
      </c>
      <c r="D2681" s="1" t="s">
        <v>19</v>
      </c>
      <c r="E2681" s="3" t="str">
        <f>HYPERLINK("https://fyndiq.se/produkt/bd84362587364f02/", "2-Pack GOOGLE PIXEL 8 Skärmskydd - Härdat Glas 9H - Super kvalitet 3D")</f>
        <v>2-Pack GOOGLE PIXEL 8 Skärmskydd - Härdat Glas 9H - Super kvalitet 3D</v>
      </c>
      <c r="F2681" s="1" t="s">
        <v>254</v>
      </c>
      <c r="G2681" s="1" t="s">
        <v>255</v>
      </c>
      <c r="H2681" s="1" t="s">
        <v>256</v>
      </c>
      <c r="I2681" s="1" t="s">
        <v>16</v>
      </c>
      <c r="J2681" s="1" t="s">
        <v>23</v>
      </c>
      <c r="K2681" s="1" t="s">
        <v>16</v>
      </c>
      <c r="L2681" s="1" t="s">
        <v>16</v>
      </c>
      <c r="M2681" s="1" t="s">
        <v>16</v>
      </c>
      <c r="N2681" s="1" t="s">
        <v>16</v>
      </c>
      <c r="O2681" s="1">
        <v>71.2</v>
      </c>
      <c r="P2681" s="1">
        <v>1.0</v>
      </c>
    </row>
    <row r="2682">
      <c r="A2682" s="1" t="s">
        <v>29</v>
      </c>
      <c r="B2682" s="1" t="s">
        <v>4205</v>
      </c>
      <c r="C2682" s="2" t="s">
        <v>4036</v>
      </c>
      <c r="D2682" s="1" t="s">
        <v>19</v>
      </c>
      <c r="E2682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2682" s="1" t="s">
        <v>2263</v>
      </c>
      <c r="G2682" s="1" t="s">
        <v>2264</v>
      </c>
      <c r="H2682" s="1" t="s">
        <v>2265</v>
      </c>
      <c r="I2682" s="1" t="s">
        <v>16</v>
      </c>
      <c r="J2682" s="1" t="s">
        <v>23</v>
      </c>
      <c r="K2682" s="1" t="s">
        <v>16</v>
      </c>
      <c r="L2682" s="1" t="s">
        <v>16</v>
      </c>
      <c r="M2682" s="1" t="s">
        <v>16</v>
      </c>
      <c r="N2682" s="1" t="s">
        <v>16</v>
      </c>
      <c r="O2682" s="1">
        <v>71.2</v>
      </c>
      <c r="P2682" s="1">
        <v>1.0</v>
      </c>
    </row>
    <row r="2683">
      <c r="A2683" s="1" t="s">
        <v>29</v>
      </c>
      <c r="B2683" s="1" t="s">
        <v>4206</v>
      </c>
      <c r="C2683" s="2" t="s">
        <v>4036</v>
      </c>
      <c r="D2683" s="1" t="s">
        <v>19</v>
      </c>
      <c r="E2683" s="3" t="str">
        <f>HYPERLINK("https://fyndiq.se/produkt/25a8ff282b954386/", "2-Pack Samsung S22 Plus 5G Skärmskydd &amp; 1-Pack linsskydd-9H Glas")</f>
        <v>2-Pack Samsung S22 Plus 5G Skärmskydd &amp; 1-Pack linsskydd-9H Glas</v>
      </c>
      <c r="F2683" s="1" t="s">
        <v>1430</v>
      </c>
      <c r="G2683" s="1" t="s">
        <v>1431</v>
      </c>
      <c r="H2683" s="1" t="s">
        <v>1432</v>
      </c>
      <c r="I2683" s="1" t="s">
        <v>16</v>
      </c>
      <c r="J2683" s="1" t="s">
        <v>23</v>
      </c>
      <c r="K2683" s="1" t="s">
        <v>16</v>
      </c>
      <c r="L2683" s="1" t="s">
        <v>16</v>
      </c>
      <c r="M2683" s="1" t="s">
        <v>16</v>
      </c>
      <c r="N2683" s="1" t="s">
        <v>16</v>
      </c>
      <c r="O2683" s="1">
        <v>71.2</v>
      </c>
      <c r="P2683" s="1">
        <v>1.0</v>
      </c>
    </row>
    <row r="2684">
      <c r="A2684" s="1" t="s">
        <v>29</v>
      </c>
      <c r="B2684" s="1" t="s">
        <v>4207</v>
      </c>
      <c r="C2684" s="2" t="s">
        <v>4036</v>
      </c>
      <c r="D2684" s="1" t="s">
        <v>19</v>
      </c>
      <c r="E2684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684" s="1" t="s">
        <v>599</v>
      </c>
      <c r="G2684" s="1" t="s">
        <v>600</v>
      </c>
      <c r="H2684" s="1" t="s">
        <v>601</v>
      </c>
      <c r="I2684" s="1" t="s">
        <v>16</v>
      </c>
      <c r="J2684" s="1" t="s">
        <v>23</v>
      </c>
      <c r="K2684" s="1" t="s">
        <v>16</v>
      </c>
      <c r="L2684" s="1" t="s">
        <v>16</v>
      </c>
      <c r="M2684" s="1" t="s">
        <v>16</v>
      </c>
      <c r="N2684" s="1" t="s">
        <v>16</v>
      </c>
      <c r="O2684" s="1">
        <v>71.2</v>
      </c>
      <c r="P2684" s="1">
        <v>1.0</v>
      </c>
    </row>
    <row r="2685">
      <c r="A2685" s="1" t="s">
        <v>29</v>
      </c>
      <c r="B2685" s="1" t="s">
        <v>4208</v>
      </c>
      <c r="C2685" s="2" t="s">
        <v>4036</v>
      </c>
      <c r="D2685" s="1" t="s">
        <v>19</v>
      </c>
      <c r="E2685" s="3" t="str">
        <f>HYPERLINK("https://fyndiq.se/produkt/c26c9ffef37a436a/", "2-Pack Samsung A35 5G Skärmskydd i Härdat Glas")</f>
        <v>2-Pack Samsung A35 5G Skärmskydd i Härdat Glas</v>
      </c>
      <c r="F2685" s="1" t="s">
        <v>432</v>
      </c>
      <c r="G2685" s="1" t="s">
        <v>433</v>
      </c>
      <c r="H2685" s="1" t="s">
        <v>434</v>
      </c>
      <c r="I2685" s="1" t="s">
        <v>16</v>
      </c>
      <c r="J2685" s="1" t="s">
        <v>23</v>
      </c>
      <c r="K2685" s="1" t="s">
        <v>16</v>
      </c>
      <c r="L2685" s="1" t="s">
        <v>16</v>
      </c>
      <c r="M2685" s="1" t="s">
        <v>16</v>
      </c>
      <c r="N2685" s="1" t="s">
        <v>16</v>
      </c>
      <c r="O2685" s="1">
        <v>63.2</v>
      </c>
      <c r="P2685" s="1">
        <v>1.0</v>
      </c>
    </row>
    <row r="2686">
      <c r="A2686" s="1" t="s">
        <v>29</v>
      </c>
      <c r="B2686" s="1" t="s">
        <v>4209</v>
      </c>
      <c r="C2686" s="2" t="s">
        <v>4036</v>
      </c>
      <c r="D2686" s="1" t="s">
        <v>19</v>
      </c>
      <c r="E268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2686" s="1" t="s">
        <v>35</v>
      </c>
      <c r="G2686" s="1" t="s">
        <v>36</v>
      </c>
      <c r="H2686" s="1" t="s">
        <v>37</v>
      </c>
      <c r="I2686" s="1" t="s">
        <v>16</v>
      </c>
      <c r="J2686" s="1" t="s">
        <v>23</v>
      </c>
      <c r="K2686" s="1" t="s">
        <v>16</v>
      </c>
      <c r="L2686" s="1" t="s">
        <v>16</v>
      </c>
      <c r="M2686" s="1" t="s">
        <v>16</v>
      </c>
      <c r="N2686" s="1" t="s">
        <v>16</v>
      </c>
      <c r="O2686" s="1">
        <v>63.2</v>
      </c>
      <c r="P2686" s="1">
        <v>1.0</v>
      </c>
    </row>
    <row r="2687">
      <c r="A2687" s="1" t="s">
        <v>29</v>
      </c>
      <c r="B2687" s="1" t="s">
        <v>4210</v>
      </c>
      <c r="C2687" s="2" t="s">
        <v>4211</v>
      </c>
      <c r="D2687" s="1" t="s">
        <v>19</v>
      </c>
      <c r="E268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687" s="1" t="s">
        <v>977</v>
      </c>
      <c r="G2687" s="1" t="s">
        <v>978</v>
      </c>
      <c r="H2687" s="1" t="s">
        <v>979</v>
      </c>
      <c r="I2687" s="1" t="s">
        <v>16</v>
      </c>
      <c r="J2687" s="1" t="s">
        <v>23</v>
      </c>
      <c r="K2687" s="1" t="s">
        <v>16</v>
      </c>
      <c r="L2687" s="1" t="s">
        <v>16</v>
      </c>
      <c r="M2687" s="1" t="s">
        <v>16</v>
      </c>
      <c r="N2687" s="1" t="s">
        <v>16</v>
      </c>
      <c r="O2687" s="1">
        <v>63.2</v>
      </c>
      <c r="P2687" s="1">
        <v>1.0</v>
      </c>
    </row>
    <row r="2688">
      <c r="A2688" s="1" t="s">
        <v>29</v>
      </c>
      <c r="B2688" s="1" t="s">
        <v>4212</v>
      </c>
      <c r="C2688" s="2" t="s">
        <v>4211</v>
      </c>
      <c r="D2688" s="1" t="s">
        <v>19</v>
      </c>
      <c r="E2688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2688" s="1" t="s">
        <v>3247</v>
      </c>
      <c r="G2688" s="1" t="s">
        <v>3248</v>
      </c>
      <c r="H2688" s="1" t="s">
        <v>3249</v>
      </c>
      <c r="I2688" s="1" t="s">
        <v>16</v>
      </c>
      <c r="J2688" s="1" t="s">
        <v>23</v>
      </c>
      <c r="K2688" s="1" t="s">
        <v>16</v>
      </c>
      <c r="L2688" s="1" t="s">
        <v>16</v>
      </c>
      <c r="M2688" s="1" t="s">
        <v>16</v>
      </c>
      <c r="N2688" s="1" t="s">
        <v>16</v>
      </c>
      <c r="O2688" s="1">
        <v>79.2</v>
      </c>
      <c r="P2688" s="1">
        <v>1.0</v>
      </c>
    </row>
    <row r="2689">
      <c r="A2689" s="1" t="s">
        <v>29</v>
      </c>
      <c r="B2689" s="1" t="s">
        <v>4213</v>
      </c>
      <c r="C2689" s="2" t="s">
        <v>4211</v>
      </c>
      <c r="D2689" s="1" t="s">
        <v>19</v>
      </c>
      <c r="E2689" s="3" t="str">
        <f>HYPERLINK("https://fyndiq.se/produkt/8a162916fdf246f7/", "2-Pack SAMSUNG S24 Skärmskydd - Härdat Glas 9H - Super kvalitet 3D")</f>
        <v>2-Pack SAMSUNG S24 Skärmskydd - Härdat Glas 9H - Super kvalitet 3D</v>
      </c>
      <c r="F2689" s="1" t="s">
        <v>714</v>
      </c>
      <c r="G2689" s="1" t="s">
        <v>715</v>
      </c>
      <c r="H2689" s="1" t="s">
        <v>716</v>
      </c>
      <c r="I2689" s="1" t="s">
        <v>16</v>
      </c>
      <c r="J2689" s="1" t="s">
        <v>23</v>
      </c>
      <c r="K2689" s="1" t="s">
        <v>16</v>
      </c>
      <c r="L2689" s="1" t="s">
        <v>16</v>
      </c>
      <c r="M2689" s="1" t="s">
        <v>16</v>
      </c>
      <c r="N2689" s="1" t="s">
        <v>16</v>
      </c>
      <c r="O2689" s="1">
        <v>71.2</v>
      </c>
      <c r="P2689" s="1">
        <v>1.0</v>
      </c>
    </row>
    <row r="2690">
      <c r="A2690" s="1" t="s">
        <v>29</v>
      </c>
      <c r="B2690" s="1" t="s">
        <v>4214</v>
      </c>
      <c r="C2690" s="2" t="s">
        <v>4211</v>
      </c>
      <c r="D2690" s="1" t="s">
        <v>19</v>
      </c>
      <c r="E2690" s="3" t="str">
        <f>HYPERLINK("https://fyndiq.se/produkt/2c70e8c876124223/", "2-Pack XIAOMI REDMI 12C Skärmskydd - Härdat Glas 9H - Super kvalitet 3D")</f>
        <v>2-Pack XIAOMI REDMI 12C Skärmskydd - Härdat Glas 9H - Super kvalitet 3D</v>
      </c>
      <c r="F2690" s="1" t="s">
        <v>795</v>
      </c>
      <c r="G2690" s="1" t="s">
        <v>796</v>
      </c>
      <c r="H2690" s="1" t="s">
        <v>797</v>
      </c>
      <c r="I2690" s="1" t="s">
        <v>16</v>
      </c>
      <c r="J2690" s="1" t="s">
        <v>23</v>
      </c>
      <c r="K2690" s="1" t="s">
        <v>16</v>
      </c>
      <c r="L2690" s="1" t="s">
        <v>16</v>
      </c>
      <c r="M2690" s="1" t="s">
        <v>16</v>
      </c>
      <c r="N2690" s="1" t="s">
        <v>16</v>
      </c>
      <c r="O2690" s="1">
        <v>63.2</v>
      </c>
      <c r="P2690" s="1">
        <v>1.0</v>
      </c>
    </row>
    <row r="2691">
      <c r="A2691" s="1" t="s">
        <v>29</v>
      </c>
      <c r="B2691" s="1" t="s">
        <v>4215</v>
      </c>
      <c r="C2691" s="2" t="s">
        <v>4211</v>
      </c>
      <c r="D2691" s="1" t="s">
        <v>19</v>
      </c>
      <c r="E2691" s="3" t="str">
        <f>HYPERLINK("https://fyndiq.se/produkt/fc10ffae13984bd5/", "2 Pack Samsung Galaxy A20e - Härdat Glas 9H - Super Kvalitet 3D")</f>
        <v>2 Pack Samsung Galaxy A20e - Härdat Glas 9H - Super Kvalitet 3D</v>
      </c>
      <c r="F2691" s="1" t="s">
        <v>904</v>
      </c>
      <c r="G2691" s="1" t="s">
        <v>905</v>
      </c>
      <c r="H2691" s="1" t="s">
        <v>906</v>
      </c>
      <c r="I2691" s="1" t="s">
        <v>16</v>
      </c>
      <c r="J2691" s="1" t="s">
        <v>23</v>
      </c>
      <c r="K2691" s="1" t="s">
        <v>16</v>
      </c>
      <c r="L2691" s="1" t="s">
        <v>16</v>
      </c>
      <c r="M2691" s="1" t="s">
        <v>16</v>
      </c>
      <c r="N2691" s="1" t="s">
        <v>16</v>
      </c>
      <c r="O2691" s="1">
        <v>63.2</v>
      </c>
      <c r="P2691" s="1">
        <v>1.0</v>
      </c>
    </row>
    <row r="2692">
      <c r="A2692" s="1" t="s">
        <v>29</v>
      </c>
      <c r="B2692" s="1" t="s">
        <v>4216</v>
      </c>
      <c r="C2692" s="2" t="s">
        <v>4211</v>
      </c>
      <c r="D2692" s="1" t="s">
        <v>19</v>
      </c>
      <c r="E269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692" s="1" t="s">
        <v>311</v>
      </c>
      <c r="G2692" s="1" t="s">
        <v>312</v>
      </c>
      <c r="H2692" s="1" t="s">
        <v>313</v>
      </c>
      <c r="I2692" s="1" t="s">
        <v>16</v>
      </c>
      <c r="J2692" s="1" t="s">
        <v>23</v>
      </c>
      <c r="K2692" s="1" t="s">
        <v>16</v>
      </c>
      <c r="L2692" s="1" t="s">
        <v>16</v>
      </c>
      <c r="M2692" s="1" t="s">
        <v>16</v>
      </c>
      <c r="N2692" s="1" t="s">
        <v>16</v>
      </c>
      <c r="O2692" s="1">
        <v>71.2</v>
      </c>
      <c r="P2692" s="1">
        <v>1.0</v>
      </c>
    </row>
    <row r="2693">
      <c r="A2693" s="1" t="s">
        <v>29</v>
      </c>
      <c r="B2693" s="1" t="s">
        <v>4217</v>
      </c>
      <c r="C2693" s="2" t="s">
        <v>4211</v>
      </c>
      <c r="D2693" s="1" t="s">
        <v>19</v>
      </c>
      <c r="E269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2693" s="1" t="s">
        <v>2858</v>
      </c>
      <c r="G2693" s="1" t="s">
        <v>2859</v>
      </c>
      <c r="H2693" s="1" t="s">
        <v>2860</v>
      </c>
      <c r="I2693" s="1" t="s">
        <v>16</v>
      </c>
      <c r="J2693" s="1" t="s">
        <v>23</v>
      </c>
      <c r="K2693" s="1" t="s">
        <v>16</v>
      </c>
      <c r="L2693" s="1" t="s">
        <v>16</v>
      </c>
      <c r="M2693" s="1" t="s">
        <v>16</v>
      </c>
      <c r="N2693" s="1" t="s">
        <v>16</v>
      </c>
      <c r="O2693" s="1">
        <v>71.2</v>
      </c>
      <c r="P2693" s="1">
        <v>1.0</v>
      </c>
    </row>
    <row r="2694">
      <c r="A2694" s="1" t="s">
        <v>29</v>
      </c>
      <c r="B2694" s="1" t="s">
        <v>4218</v>
      </c>
      <c r="C2694" s="2" t="s">
        <v>4211</v>
      </c>
      <c r="D2694" s="1" t="s">
        <v>19</v>
      </c>
      <c r="E2694" s="3" t="str">
        <f>HYPERLINK("https://fyndiq.se/produkt/66924f1ff238487e/", "2-Pack GOOGLE PIXEL 7A Skärmskydd - Härdat Glas 9H - Super kvalitet 3D")</f>
        <v>2-Pack GOOGLE PIXEL 7A Skärmskydd - Härdat Glas 9H - Super kvalitet 3D</v>
      </c>
      <c r="F2694" s="1" t="s">
        <v>315</v>
      </c>
      <c r="G2694" s="1" t="s">
        <v>316</v>
      </c>
      <c r="H2694" s="1" t="s">
        <v>317</v>
      </c>
      <c r="I2694" s="1" t="s">
        <v>16</v>
      </c>
      <c r="J2694" s="1" t="s">
        <v>23</v>
      </c>
      <c r="K2694" s="1" t="s">
        <v>16</v>
      </c>
      <c r="L2694" s="1" t="s">
        <v>16</v>
      </c>
      <c r="M2694" s="1" t="s">
        <v>16</v>
      </c>
      <c r="N2694" s="1" t="s">
        <v>16</v>
      </c>
      <c r="O2694" s="1">
        <v>63.2</v>
      </c>
      <c r="P2694" s="1">
        <v>1.0</v>
      </c>
    </row>
    <row r="2695">
      <c r="A2695" s="1" t="s">
        <v>29</v>
      </c>
      <c r="B2695" s="1" t="s">
        <v>4219</v>
      </c>
      <c r="C2695" s="2" t="s">
        <v>4211</v>
      </c>
      <c r="D2695" s="1" t="s">
        <v>19</v>
      </c>
      <c r="E2695" s="3" t="str">
        <f>HYPERLINK("https://fyndiq.se/produkt/c26c9ffef37a436a/", "2-Pack Samsung A35 5G Skärmskydd i Härdat Glas")</f>
        <v>2-Pack Samsung A35 5G Skärmskydd i Härdat Glas</v>
      </c>
      <c r="F2695" s="1" t="s">
        <v>432</v>
      </c>
      <c r="G2695" s="1" t="s">
        <v>433</v>
      </c>
      <c r="H2695" s="1" t="s">
        <v>434</v>
      </c>
      <c r="I2695" s="1" t="s">
        <v>16</v>
      </c>
      <c r="J2695" s="1" t="s">
        <v>23</v>
      </c>
      <c r="K2695" s="1" t="s">
        <v>16</v>
      </c>
      <c r="L2695" s="1" t="s">
        <v>16</v>
      </c>
      <c r="M2695" s="1" t="s">
        <v>16</v>
      </c>
      <c r="N2695" s="1" t="s">
        <v>16</v>
      </c>
      <c r="O2695" s="1">
        <v>63.2</v>
      </c>
      <c r="P2695" s="1">
        <v>1.0</v>
      </c>
    </row>
    <row r="2696">
      <c r="A2696" s="1" t="s">
        <v>29</v>
      </c>
      <c r="B2696" s="1" t="s">
        <v>4220</v>
      </c>
      <c r="C2696" s="2" t="s">
        <v>4211</v>
      </c>
      <c r="D2696" s="1" t="s">
        <v>19</v>
      </c>
      <c r="E2696" s="3" t="str">
        <f>HYPERLINK("https://fyndiq.se/produkt/c47dc331e908415c/", "2 Pack - Samsung S22 ULTRA - 9H Härdat Glass - 3D Super Kvalitet")</f>
        <v>2 Pack - Samsung S22 ULTRA - 9H Härdat Glass - 3D Super Kvalitet</v>
      </c>
      <c r="F2696" s="1" t="s">
        <v>246</v>
      </c>
      <c r="G2696" s="1" t="s">
        <v>247</v>
      </c>
      <c r="H2696" s="1" t="s">
        <v>248</v>
      </c>
      <c r="I2696" s="1" t="s">
        <v>16</v>
      </c>
      <c r="J2696" s="1" t="s">
        <v>23</v>
      </c>
      <c r="K2696" s="1" t="s">
        <v>16</v>
      </c>
      <c r="L2696" s="1" t="s">
        <v>16</v>
      </c>
      <c r="M2696" s="1" t="s">
        <v>16</v>
      </c>
      <c r="N2696" s="1" t="s">
        <v>16</v>
      </c>
      <c r="O2696" s="1">
        <v>63.2</v>
      </c>
      <c r="P2696" s="1">
        <v>2.0</v>
      </c>
    </row>
    <row r="2697">
      <c r="A2697" s="1" t="s">
        <v>29</v>
      </c>
      <c r="B2697" s="1" t="s">
        <v>4221</v>
      </c>
      <c r="C2697" s="2" t="s">
        <v>4211</v>
      </c>
      <c r="D2697" s="1" t="s">
        <v>19</v>
      </c>
      <c r="E269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697" s="1" t="s">
        <v>692</v>
      </c>
      <c r="G2697" s="1" t="s">
        <v>693</v>
      </c>
      <c r="H2697" s="1" t="s">
        <v>694</v>
      </c>
      <c r="I2697" s="1" t="s">
        <v>16</v>
      </c>
      <c r="J2697" s="1" t="s">
        <v>23</v>
      </c>
      <c r="K2697" s="1" t="s">
        <v>16</v>
      </c>
      <c r="L2697" s="1" t="s">
        <v>16</v>
      </c>
      <c r="M2697" s="1" t="s">
        <v>16</v>
      </c>
      <c r="N2697" s="1" t="s">
        <v>16</v>
      </c>
      <c r="O2697" s="1">
        <v>55.2</v>
      </c>
      <c r="P2697" s="1">
        <v>1.0</v>
      </c>
    </row>
    <row r="2698">
      <c r="A2698" s="1" t="s">
        <v>29</v>
      </c>
      <c r="B2698" s="1" t="s">
        <v>4222</v>
      </c>
      <c r="C2698" s="2" t="s">
        <v>4211</v>
      </c>
      <c r="D2698" s="1" t="s">
        <v>19</v>
      </c>
      <c r="E2698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2698" s="1" t="s">
        <v>776</v>
      </c>
      <c r="G2698" s="1" t="s">
        <v>777</v>
      </c>
      <c r="H2698" s="1" t="s">
        <v>778</v>
      </c>
      <c r="I2698" s="1" t="s">
        <v>16</v>
      </c>
      <c r="J2698" s="1" t="s">
        <v>23</v>
      </c>
      <c r="K2698" s="1" t="s">
        <v>16</v>
      </c>
      <c r="L2698" s="1" t="s">
        <v>16</v>
      </c>
      <c r="M2698" s="1" t="s">
        <v>16</v>
      </c>
      <c r="N2698" s="1" t="s">
        <v>16</v>
      </c>
      <c r="O2698" s="1">
        <v>63.2</v>
      </c>
      <c r="P2698" s="1">
        <v>1.0</v>
      </c>
    </row>
    <row r="2699">
      <c r="A2699" s="1" t="s">
        <v>29</v>
      </c>
      <c r="B2699" s="1" t="s">
        <v>4223</v>
      </c>
      <c r="C2699" s="2" t="s">
        <v>4211</v>
      </c>
      <c r="D2699" s="1" t="s">
        <v>19</v>
      </c>
      <c r="E2699" s="3" t="str">
        <f>HYPERLINK("https://fyndiq.se/produkt/c26c9ffef37a436a/", "2-Pack Samsung A35 5G Skärmskydd i Härdat Glas")</f>
        <v>2-Pack Samsung A35 5G Skärmskydd i Härdat Glas</v>
      </c>
      <c r="F2699" s="1" t="s">
        <v>432</v>
      </c>
      <c r="G2699" s="1" t="s">
        <v>433</v>
      </c>
      <c r="H2699" s="1" t="s">
        <v>434</v>
      </c>
      <c r="I2699" s="1" t="s">
        <v>1673</v>
      </c>
      <c r="J2699" s="1" t="s">
        <v>23</v>
      </c>
      <c r="K2699" s="1" t="s">
        <v>16</v>
      </c>
      <c r="L2699" s="1" t="s">
        <v>16</v>
      </c>
      <c r="M2699" s="1" t="s">
        <v>16</v>
      </c>
      <c r="N2699" s="1" t="s">
        <v>16</v>
      </c>
      <c r="O2699" s="1">
        <v>63.2</v>
      </c>
      <c r="P2699" s="1">
        <v>1.0</v>
      </c>
    </row>
    <row r="2700">
      <c r="A2700" s="1" t="s">
        <v>29</v>
      </c>
      <c r="B2700" s="1" t="s">
        <v>4224</v>
      </c>
      <c r="C2700" s="2" t="s">
        <v>4211</v>
      </c>
      <c r="D2700" s="1" t="s">
        <v>19</v>
      </c>
      <c r="E2700" s="3" t="str">
        <f>HYPERLINK("https://fyndiq.se/produkt/432d784756a84eff/", "2-Pack Samsung Galaxy S20FE - Härdat Glas-9H -Super kvalitet 3D")</f>
        <v>2-Pack Samsung Galaxy S20FE - Härdat Glas-9H -Super kvalitet 3D</v>
      </c>
      <c r="F2700" s="1" t="s">
        <v>1078</v>
      </c>
      <c r="G2700" s="1" t="s">
        <v>1079</v>
      </c>
      <c r="H2700" s="1" t="s">
        <v>1080</v>
      </c>
      <c r="I2700" s="1" t="s">
        <v>16</v>
      </c>
      <c r="J2700" s="1" t="s">
        <v>23</v>
      </c>
      <c r="K2700" s="1" t="s">
        <v>16</v>
      </c>
      <c r="L2700" s="1" t="s">
        <v>16</v>
      </c>
      <c r="M2700" s="1" t="s">
        <v>16</v>
      </c>
      <c r="N2700" s="1" t="s">
        <v>16</v>
      </c>
      <c r="O2700" s="1">
        <v>63.2</v>
      </c>
      <c r="P2700" s="1">
        <v>1.0</v>
      </c>
    </row>
    <row r="2701">
      <c r="A2701" s="1" t="s">
        <v>29</v>
      </c>
      <c r="B2701" s="1" t="s">
        <v>4225</v>
      </c>
      <c r="C2701" s="2" t="s">
        <v>4211</v>
      </c>
      <c r="D2701" s="1" t="s">
        <v>19</v>
      </c>
      <c r="E2701" s="3" t="str">
        <f>HYPERLINK("https://fyndiq.se/produkt/56c72c0ba5f749b5/", "2-Pack SAMSUNG S24 Skärmskydd - Härdat Glas 9H - Super kvalitet 3D")</f>
        <v>2-Pack SAMSUNG S24 Skärmskydd - Härdat Glas 9H - Super kvalitet 3D</v>
      </c>
      <c r="F2701" s="1" t="s">
        <v>263</v>
      </c>
      <c r="G2701" s="1" t="s">
        <v>264</v>
      </c>
      <c r="H2701" s="1" t="s">
        <v>265</v>
      </c>
      <c r="I2701" s="1" t="s">
        <v>16</v>
      </c>
      <c r="J2701" s="1" t="s">
        <v>23</v>
      </c>
      <c r="K2701" s="1" t="s">
        <v>16</v>
      </c>
      <c r="L2701" s="1" t="s">
        <v>16</v>
      </c>
      <c r="M2701" s="1" t="s">
        <v>16</v>
      </c>
      <c r="N2701" s="1" t="s">
        <v>16</v>
      </c>
      <c r="O2701" s="1">
        <v>71.2</v>
      </c>
      <c r="P2701" s="1">
        <v>1.0</v>
      </c>
    </row>
    <row r="2702">
      <c r="A2702" s="1" t="s">
        <v>29</v>
      </c>
      <c r="B2702" s="1" t="s">
        <v>4226</v>
      </c>
      <c r="C2702" s="2" t="s">
        <v>4211</v>
      </c>
      <c r="D2702" s="1" t="s">
        <v>19</v>
      </c>
      <c r="E2702" s="3" t="str">
        <f>HYPERLINK("https://fyndiq.se/produkt/f4e95b294a424d40/", "2-Pack Samsung S10 Skärmskydd - Härdat Glas 9H - Super kvalitet 3D")</f>
        <v>2-Pack Samsung S10 Skärmskydd - Härdat Glas 9H - Super kvalitet 3D</v>
      </c>
      <c r="F2702" s="1" t="s">
        <v>353</v>
      </c>
      <c r="G2702" s="1" t="s">
        <v>354</v>
      </c>
      <c r="H2702" s="1" t="s">
        <v>355</v>
      </c>
      <c r="I2702" s="1" t="s">
        <v>16</v>
      </c>
      <c r="J2702" s="1" t="s">
        <v>23</v>
      </c>
      <c r="K2702" s="1" t="s">
        <v>16</v>
      </c>
      <c r="L2702" s="1" t="s">
        <v>16</v>
      </c>
      <c r="M2702" s="1" t="s">
        <v>16</v>
      </c>
      <c r="N2702" s="1" t="s">
        <v>16</v>
      </c>
      <c r="O2702" s="1">
        <v>63.2</v>
      </c>
      <c r="P2702" s="1">
        <v>1.0</v>
      </c>
    </row>
    <row r="2703">
      <c r="A2703" s="1" t="s">
        <v>29</v>
      </c>
      <c r="B2703" s="1" t="s">
        <v>4227</v>
      </c>
      <c r="C2703" s="2" t="s">
        <v>4211</v>
      </c>
      <c r="D2703" s="1" t="s">
        <v>19</v>
      </c>
      <c r="E2703" s="3" t="str">
        <f>HYPERLINK("https://fyndiq.se/produkt/3fee81d316cc43da/", "2-pack - iPhone 12 / 12 Pro - 9H Härdat Glass - Top Kvalitet")</f>
        <v>2-pack - iPhone 12 / 12 Pro - 9H Härdat Glass - Top Kvalitet</v>
      </c>
      <c r="F2703" s="1" t="s">
        <v>2499</v>
      </c>
      <c r="G2703" s="1" t="s">
        <v>2500</v>
      </c>
      <c r="H2703" s="1" t="s">
        <v>2067</v>
      </c>
      <c r="I2703" s="1" t="s">
        <v>16</v>
      </c>
      <c r="J2703" s="1" t="s">
        <v>23</v>
      </c>
      <c r="K2703" s="1" t="s">
        <v>16</v>
      </c>
      <c r="L2703" s="1" t="s">
        <v>16</v>
      </c>
      <c r="M2703" s="1" t="s">
        <v>16</v>
      </c>
      <c r="N2703" s="1" t="s">
        <v>16</v>
      </c>
      <c r="O2703" s="1">
        <v>55.2</v>
      </c>
      <c r="P2703" s="1">
        <v>1.0</v>
      </c>
    </row>
    <row r="2704">
      <c r="A2704" s="1" t="s">
        <v>29</v>
      </c>
      <c r="B2704" s="1" t="s">
        <v>4228</v>
      </c>
      <c r="C2704" s="2" t="s">
        <v>4211</v>
      </c>
      <c r="D2704" s="1" t="s">
        <v>19</v>
      </c>
      <c r="E2704" s="3" t="str">
        <f>HYPERLINK("https://fyndiq.se/produkt/6758100e2782433a/", "2-Pack iPhone 12 Pro - Härdat Glas 9H - Super Kvalitet 3D")</f>
        <v>2-Pack iPhone 12 Pro - Härdat Glas 9H - Super Kvalitet 3D</v>
      </c>
      <c r="F2704" s="1" t="s">
        <v>3185</v>
      </c>
      <c r="G2704" s="1" t="s">
        <v>3186</v>
      </c>
      <c r="H2704" s="1" t="s">
        <v>3187</v>
      </c>
      <c r="I2704" s="1" t="s">
        <v>16</v>
      </c>
      <c r="J2704" s="1" t="s">
        <v>23</v>
      </c>
      <c r="K2704" s="1" t="s">
        <v>16</v>
      </c>
      <c r="L2704" s="1" t="s">
        <v>16</v>
      </c>
      <c r="M2704" s="1" t="s">
        <v>16</v>
      </c>
      <c r="N2704" s="1" t="s">
        <v>16</v>
      </c>
      <c r="O2704" s="1">
        <v>55.2</v>
      </c>
      <c r="P2704" s="1">
        <v>1.0</v>
      </c>
    </row>
    <row r="2705">
      <c r="A2705" s="1" t="s">
        <v>29</v>
      </c>
      <c r="B2705" s="1" t="s">
        <v>4229</v>
      </c>
      <c r="C2705" s="2" t="s">
        <v>4211</v>
      </c>
      <c r="D2705" s="1" t="s">
        <v>19</v>
      </c>
      <c r="E2705" s="3" t="str">
        <f>HYPERLINK("https://fyndiq.se/produkt/416415a768684efb/", "2-Pack Samsung Galaxy S21 5G - 9H Härdat Glas - HD")</f>
        <v>2-Pack Samsung Galaxy S21 5G - 9H Härdat Glas - HD</v>
      </c>
      <c r="F2705" s="1" t="s">
        <v>39</v>
      </c>
      <c r="G2705" s="1" t="s">
        <v>40</v>
      </c>
      <c r="H2705" s="1" t="s">
        <v>41</v>
      </c>
      <c r="I2705" s="1" t="s">
        <v>16</v>
      </c>
      <c r="J2705" s="1" t="s">
        <v>23</v>
      </c>
      <c r="K2705" s="1" t="s">
        <v>16</v>
      </c>
      <c r="L2705" s="1" t="s">
        <v>16</v>
      </c>
      <c r="M2705" s="1" t="s">
        <v>16</v>
      </c>
      <c r="N2705" s="1" t="s">
        <v>16</v>
      </c>
      <c r="O2705" s="1">
        <v>63.2</v>
      </c>
      <c r="P2705" s="1">
        <v>1.0</v>
      </c>
    </row>
    <row r="2706">
      <c r="A2706" s="1" t="s">
        <v>29</v>
      </c>
      <c r="B2706" s="1" t="s">
        <v>4230</v>
      </c>
      <c r="C2706" s="2" t="s">
        <v>4211</v>
      </c>
      <c r="D2706" s="1" t="s">
        <v>19</v>
      </c>
      <c r="E2706" s="3" t="str">
        <f>HYPERLINK("https://fyndiq.se/produkt/13fc0e13b0ee4aa8/", "2-Pack IPHONE 12 SCREEN &amp; 2 LENS Skärmskydd - Härdat Glas 9H - Super kvalitet 3D")</f>
        <v>2-Pack IPHONE 12 SCREEN &amp; 2 LENS Skärmskydd - Härdat Glas 9H - Super kvalitet 3D</v>
      </c>
      <c r="F2706" s="1" t="s">
        <v>4231</v>
      </c>
      <c r="G2706" s="1" t="s">
        <v>4232</v>
      </c>
      <c r="H2706" s="1" t="s">
        <v>4233</v>
      </c>
      <c r="I2706" s="1" t="s">
        <v>16</v>
      </c>
      <c r="J2706" s="1" t="s">
        <v>23</v>
      </c>
      <c r="K2706" s="1" t="s">
        <v>16</v>
      </c>
      <c r="L2706" s="1" t="s">
        <v>16</v>
      </c>
      <c r="M2706" s="1" t="s">
        <v>16</v>
      </c>
      <c r="N2706" s="1" t="s">
        <v>16</v>
      </c>
      <c r="O2706" s="1">
        <v>79.2</v>
      </c>
      <c r="P2706" s="1">
        <v>1.0</v>
      </c>
    </row>
    <row r="2707">
      <c r="A2707" s="1" t="s">
        <v>29</v>
      </c>
      <c r="B2707" s="1" t="s">
        <v>4234</v>
      </c>
      <c r="C2707" s="2" t="s">
        <v>4211</v>
      </c>
      <c r="D2707" s="1" t="s">
        <v>19</v>
      </c>
      <c r="E2707" s="3" t="str">
        <f>HYPERLINK("https://fyndiq.se/produkt/0a890dd972c4463d/", "2-Pack Samsung Galaxy A52s 5G - Härdat glas 9H - Super kvalitet")</f>
        <v>2-Pack Samsung Galaxy A52s 5G - Härdat glas 9H - Super kvalitet</v>
      </c>
      <c r="F2707" s="1" t="s">
        <v>442</v>
      </c>
      <c r="G2707" s="1" t="s">
        <v>443</v>
      </c>
      <c r="H2707" s="1" t="s">
        <v>444</v>
      </c>
      <c r="I2707" s="1" t="s">
        <v>16</v>
      </c>
      <c r="J2707" s="1" t="s">
        <v>23</v>
      </c>
      <c r="K2707" s="1" t="s">
        <v>16</v>
      </c>
      <c r="L2707" s="1" t="s">
        <v>16</v>
      </c>
      <c r="M2707" s="1" t="s">
        <v>16</v>
      </c>
      <c r="N2707" s="1" t="s">
        <v>16</v>
      </c>
      <c r="O2707" s="1">
        <v>63.2</v>
      </c>
      <c r="P2707" s="1">
        <v>1.0</v>
      </c>
    </row>
    <row r="2708">
      <c r="A2708" s="1" t="s">
        <v>29</v>
      </c>
      <c r="B2708" s="1" t="s">
        <v>4235</v>
      </c>
      <c r="C2708" s="2" t="s">
        <v>4211</v>
      </c>
      <c r="D2708" s="1" t="s">
        <v>19</v>
      </c>
      <c r="E2708" s="3" t="str">
        <f>HYPERLINK("https://fyndiq.se/produkt/f7b16236096d401a/", "2-Pack Google Pixel 7A - Härdat glas 9H - Super kvalitet 3D Skärmskydd")</f>
        <v>2-Pack Google Pixel 7A - Härdat glas 9H - Super kvalitet 3D Skärmskydd</v>
      </c>
      <c r="F2708" s="1" t="s">
        <v>852</v>
      </c>
      <c r="G2708" s="1" t="s">
        <v>853</v>
      </c>
      <c r="H2708" s="1" t="s">
        <v>854</v>
      </c>
      <c r="I2708" s="1" t="s">
        <v>16</v>
      </c>
      <c r="J2708" s="1" t="s">
        <v>23</v>
      </c>
      <c r="K2708" s="1" t="s">
        <v>16</v>
      </c>
      <c r="L2708" s="1" t="s">
        <v>16</v>
      </c>
      <c r="M2708" s="1" t="s">
        <v>16</v>
      </c>
      <c r="N2708" s="1" t="s">
        <v>16</v>
      </c>
      <c r="O2708" s="1">
        <v>63.2</v>
      </c>
      <c r="P2708" s="1">
        <v>1.0</v>
      </c>
    </row>
    <row r="2709">
      <c r="A2709" s="1" t="s">
        <v>29</v>
      </c>
      <c r="B2709" s="1" t="s">
        <v>4236</v>
      </c>
      <c r="C2709" s="2" t="s">
        <v>4211</v>
      </c>
      <c r="D2709" s="1" t="s">
        <v>19</v>
      </c>
      <c r="E2709" s="3" t="str">
        <f>HYPERLINK("https://fyndiq.se/produkt/17eb3a8226844bc8/", "2-Pack Sony Xperia 1 III - Härdat glas 9H - Super Kvalitet 3D")</f>
        <v>2-Pack Sony Xperia 1 III - Härdat glas 9H - Super Kvalitet 3D</v>
      </c>
      <c r="F2709" s="1" t="s">
        <v>2344</v>
      </c>
      <c r="G2709" s="1" t="s">
        <v>2345</v>
      </c>
      <c r="H2709" s="1" t="s">
        <v>2346</v>
      </c>
      <c r="I2709" s="1" t="s">
        <v>16</v>
      </c>
      <c r="J2709" s="1" t="s">
        <v>23</v>
      </c>
      <c r="K2709" s="1" t="s">
        <v>16</v>
      </c>
      <c r="L2709" s="1" t="s">
        <v>16</v>
      </c>
      <c r="M2709" s="1" t="s">
        <v>16</v>
      </c>
      <c r="N2709" s="1" t="s">
        <v>16</v>
      </c>
      <c r="O2709" s="1">
        <v>63.2</v>
      </c>
      <c r="P2709" s="1">
        <v>1.0</v>
      </c>
    </row>
    <row r="2710">
      <c r="A2710" s="1" t="s">
        <v>29</v>
      </c>
      <c r="B2710" s="1" t="s">
        <v>4237</v>
      </c>
      <c r="C2710" s="2" t="s">
        <v>4211</v>
      </c>
      <c r="D2710" s="1" t="s">
        <v>19</v>
      </c>
      <c r="E2710" s="3" t="str">
        <f>HYPERLINK("https://fyndiq.se/produkt/1680a3aea19a4558/", "2-Pack Samsung S20 Skärmskydd - Härdat Glas 9H - Super kvalitet 3D")</f>
        <v>2-Pack Samsung S20 Skärmskydd - Härdat Glas 9H - Super kvalitet 3D</v>
      </c>
      <c r="F2710" s="1" t="s">
        <v>755</v>
      </c>
      <c r="G2710" s="1" t="s">
        <v>756</v>
      </c>
      <c r="H2710" s="1" t="s">
        <v>757</v>
      </c>
      <c r="I2710" s="1" t="s">
        <v>16</v>
      </c>
      <c r="J2710" s="1" t="s">
        <v>23</v>
      </c>
      <c r="K2710" s="1" t="s">
        <v>16</v>
      </c>
      <c r="L2710" s="1" t="s">
        <v>16</v>
      </c>
      <c r="M2710" s="1" t="s">
        <v>16</v>
      </c>
      <c r="N2710" s="1" t="s">
        <v>16</v>
      </c>
      <c r="O2710" s="1">
        <v>63.2</v>
      </c>
      <c r="P2710" s="1">
        <v>1.0</v>
      </c>
    </row>
    <row r="2711">
      <c r="A2711" s="1" t="s">
        <v>29</v>
      </c>
      <c r="B2711" s="1" t="s">
        <v>4238</v>
      </c>
      <c r="C2711" s="2" t="s">
        <v>4211</v>
      </c>
      <c r="D2711" s="1" t="s">
        <v>19</v>
      </c>
      <c r="E2711" s="3" t="str">
        <f>HYPERLINK("https://fyndiq.se/produkt/c6f3e47a88184e8d/", "2-Pack SAMSUNG A55 Skärmskydd - Härdat Glas 9H - Super kvalitet 3D")</f>
        <v>2-Pack SAMSUNG A55 Skärmskydd - Härdat Glas 9H - Super kvalitet 3D</v>
      </c>
      <c r="F2711" s="1" t="s">
        <v>83</v>
      </c>
      <c r="G2711" s="1" t="s">
        <v>84</v>
      </c>
      <c r="H2711" s="1" t="s">
        <v>85</v>
      </c>
      <c r="I2711" s="1" t="s">
        <v>16</v>
      </c>
      <c r="J2711" s="1" t="s">
        <v>23</v>
      </c>
      <c r="K2711" s="1" t="s">
        <v>16</v>
      </c>
      <c r="L2711" s="1" t="s">
        <v>16</v>
      </c>
      <c r="M2711" s="1" t="s">
        <v>16</v>
      </c>
      <c r="N2711" s="1" t="s">
        <v>16</v>
      </c>
      <c r="O2711" s="1">
        <v>63.2</v>
      </c>
      <c r="P2711" s="1">
        <v>1.0</v>
      </c>
    </row>
    <row r="2712">
      <c r="A2712" s="1" t="s">
        <v>29</v>
      </c>
      <c r="B2712" s="1" t="s">
        <v>4239</v>
      </c>
      <c r="C2712" s="2" t="s">
        <v>4211</v>
      </c>
      <c r="D2712" s="1" t="s">
        <v>19</v>
      </c>
      <c r="E2712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2712" s="1" t="s">
        <v>4240</v>
      </c>
      <c r="G2712" s="1" t="s">
        <v>4241</v>
      </c>
      <c r="H2712" s="1" t="s">
        <v>4242</v>
      </c>
      <c r="I2712" s="1" t="s">
        <v>16</v>
      </c>
      <c r="J2712" s="1" t="s">
        <v>23</v>
      </c>
      <c r="K2712" s="1" t="s">
        <v>16</v>
      </c>
      <c r="L2712" s="1" t="s">
        <v>16</v>
      </c>
      <c r="M2712" s="1" t="s">
        <v>16</v>
      </c>
      <c r="N2712" s="1" t="s">
        <v>16</v>
      </c>
      <c r="O2712" s="1">
        <v>63.2</v>
      </c>
      <c r="P2712" s="1">
        <v>1.0</v>
      </c>
    </row>
    <row r="2713">
      <c r="A2713" s="1" t="s">
        <v>29</v>
      </c>
      <c r="B2713" s="1" t="s">
        <v>4243</v>
      </c>
      <c r="C2713" s="2" t="s">
        <v>4211</v>
      </c>
      <c r="D2713" s="1" t="s">
        <v>19</v>
      </c>
      <c r="E2713" s="3" t="str">
        <f>HYPERLINK("https://fyndiq.se/produkt/8a162916fdf246f7/", "2-Pack SAMSUNG S24 Skärmskydd - Härdat Glas 9H - Super kvalitet 3D")</f>
        <v>2-Pack SAMSUNG S24 Skärmskydd - Härdat Glas 9H - Super kvalitet 3D</v>
      </c>
      <c r="F2713" s="1" t="s">
        <v>714</v>
      </c>
      <c r="G2713" s="1" t="s">
        <v>715</v>
      </c>
      <c r="H2713" s="1" t="s">
        <v>716</v>
      </c>
      <c r="I2713" s="1" t="s">
        <v>16</v>
      </c>
      <c r="J2713" s="1" t="s">
        <v>23</v>
      </c>
      <c r="K2713" s="1" t="s">
        <v>16</v>
      </c>
      <c r="L2713" s="1" t="s">
        <v>16</v>
      </c>
      <c r="M2713" s="1" t="s">
        <v>16</v>
      </c>
      <c r="N2713" s="1" t="s">
        <v>16</v>
      </c>
      <c r="O2713" s="1">
        <v>71.2</v>
      </c>
      <c r="P2713" s="1">
        <v>1.0</v>
      </c>
    </row>
    <row r="2714">
      <c r="A2714" s="1" t="s">
        <v>29</v>
      </c>
      <c r="B2714" s="1" t="s">
        <v>4244</v>
      </c>
      <c r="C2714" s="2" t="s">
        <v>4211</v>
      </c>
      <c r="D2714" s="1" t="s">
        <v>19</v>
      </c>
      <c r="E271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714" s="1" t="s">
        <v>103</v>
      </c>
      <c r="G2714" s="1" t="s">
        <v>104</v>
      </c>
      <c r="H2714" s="1" t="s">
        <v>105</v>
      </c>
      <c r="I2714" s="1" t="s">
        <v>16</v>
      </c>
      <c r="J2714" s="1" t="s">
        <v>23</v>
      </c>
      <c r="K2714" s="1" t="s">
        <v>16</v>
      </c>
      <c r="L2714" s="1" t="s">
        <v>16</v>
      </c>
      <c r="M2714" s="1" t="s">
        <v>16</v>
      </c>
      <c r="N2714" s="1" t="s">
        <v>16</v>
      </c>
      <c r="O2714" s="1">
        <v>63.2</v>
      </c>
      <c r="P2714" s="1">
        <v>1.0</v>
      </c>
    </row>
    <row r="2715">
      <c r="A2715" s="1" t="s">
        <v>29</v>
      </c>
      <c r="B2715" s="1" t="s">
        <v>4245</v>
      </c>
      <c r="C2715" s="2" t="s">
        <v>4211</v>
      </c>
      <c r="D2715" s="1" t="s">
        <v>19</v>
      </c>
      <c r="E2715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2715" s="1" t="s">
        <v>4246</v>
      </c>
      <c r="G2715" s="1" t="s">
        <v>4247</v>
      </c>
      <c r="H2715" s="1" t="s">
        <v>4248</v>
      </c>
      <c r="I2715" s="1" t="s">
        <v>16</v>
      </c>
      <c r="J2715" s="1" t="s">
        <v>23</v>
      </c>
      <c r="K2715" s="1" t="s">
        <v>16</v>
      </c>
      <c r="L2715" s="1" t="s">
        <v>16</v>
      </c>
      <c r="M2715" s="1" t="s">
        <v>16</v>
      </c>
      <c r="N2715" s="1" t="s">
        <v>16</v>
      </c>
      <c r="O2715" s="1">
        <v>87.2</v>
      </c>
      <c r="P2715" s="1">
        <v>1.0</v>
      </c>
    </row>
    <row r="2716">
      <c r="A2716" s="1" t="s">
        <v>29</v>
      </c>
      <c r="B2716" s="1" t="s">
        <v>4249</v>
      </c>
      <c r="C2716" s="2" t="s">
        <v>4211</v>
      </c>
      <c r="D2716" s="1" t="s">
        <v>19</v>
      </c>
      <c r="E2716" s="3" t="str">
        <f>HYPERLINK("https://fyndiq.se/produkt/a511a8922e36455c/", "2 Pack Samsung S8 - Härdat glas 9H–Super kvalitet 3D Skärmskydd")</f>
        <v>2 Pack Samsung S8 - Härdat glas 9H–Super kvalitet 3D Skärmskydd</v>
      </c>
      <c r="F2716" s="1" t="s">
        <v>1083</v>
      </c>
      <c r="G2716" s="1" t="s">
        <v>1084</v>
      </c>
      <c r="H2716" s="1" t="s">
        <v>1085</v>
      </c>
      <c r="I2716" s="1" t="s">
        <v>16</v>
      </c>
      <c r="J2716" s="1" t="s">
        <v>23</v>
      </c>
      <c r="K2716" s="1" t="s">
        <v>16</v>
      </c>
      <c r="L2716" s="1" t="s">
        <v>16</v>
      </c>
      <c r="M2716" s="1" t="s">
        <v>16</v>
      </c>
      <c r="N2716" s="1" t="s">
        <v>16</v>
      </c>
      <c r="O2716" s="1">
        <v>63.2</v>
      </c>
      <c r="P2716" s="1">
        <v>1.0</v>
      </c>
    </row>
    <row r="2717">
      <c r="A2717" s="1" t="s">
        <v>29</v>
      </c>
      <c r="B2717" s="1" t="s">
        <v>4250</v>
      </c>
      <c r="C2717" s="2" t="s">
        <v>4211</v>
      </c>
      <c r="D2717" s="1" t="s">
        <v>19</v>
      </c>
      <c r="E271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717" s="1" t="s">
        <v>26</v>
      </c>
      <c r="G2717" s="1" t="s">
        <v>27</v>
      </c>
      <c r="H2717" s="1" t="s">
        <v>28</v>
      </c>
      <c r="I2717" s="1" t="s">
        <v>16</v>
      </c>
      <c r="J2717" s="1" t="s">
        <v>23</v>
      </c>
      <c r="K2717" s="1" t="s">
        <v>16</v>
      </c>
      <c r="L2717" s="1" t="s">
        <v>16</v>
      </c>
      <c r="M2717" s="1" t="s">
        <v>16</v>
      </c>
      <c r="N2717" s="1" t="s">
        <v>16</v>
      </c>
      <c r="O2717" s="1">
        <v>71.2</v>
      </c>
      <c r="P2717" s="1">
        <v>1.0</v>
      </c>
    </row>
    <row r="2718">
      <c r="A2718" s="1" t="s">
        <v>29</v>
      </c>
      <c r="B2718" s="1" t="s">
        <v>4251</v>
      </c>
      <c r="C2718" s="2" t="s">
        <v>4211</v>
      </c>
      <c r="D2718" s="1" t="s">
        <v>19</v>
      </c>
      <c r="E2718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2718" s="1" t="s">
        <v>1383</v>
      </c>
      <c r="G2718" s="1" t="s">
        <v>1384</v>
      </c>
      <c r="H2718" s="1" t="s">
        <v>1385</v>
      </c>
      <c r="I2718" s="1" t="s">
        <v>16</v>
      </c>
      <c r="J2718" s="1" t="s">
        <v>23</v>
      </c>
      <c r="K2718" s="1" t="s">
        <v>16</v>
      </c>
      <c r="L2718" s="1" t="s">
        <v>16</v>
      </c>
      <c r="M2718" s="1" t="s">
        <v>16</v>
      </c>
      <c r="N2718" s="1" t="s">
        <v>16</v>
      </c>
      <c r="O2718" s="1">
        <v>71.2</v>
      </c>
      <c r="P2718" s="1">
        <v>1.0</v>
      </c>
    </row>
    <row r="2719">
      <c r="A2719" s="1" t="s">
        <v>29</v>
      </c>
      <c r="B2719" s="1" t="s">
        <v>4252</v>
      </c>
      <c r="C2719" s="2" t="s">
        <v>4211</v>
      </c>
      <c r="D2719" s="1" t="s">
        <v>19</v>
      </c>
      <c r="E271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719" s="1" t="s">
        <v>103</v>
      </c>
      <c r="G2719" s="1" t="s">
        <v>104</v>
      </c>
      <c r="H2719" s="1" t="s">
        <v>105</v>
      </c>
      <c r="I2719" s="1" t="s">
        <v>16</v>
      </c>
      <c r="J2719" s="1" t="s">
        <v>23</v>
      </c>
      <c r="K2719" s="1" t="s">
        <v>16</v>
      </c>
      <c r="L2719" s="1" t="s">
        <v>16</v>
      </c>
      <c r="M2719" s="1" t="s">
        <v>16</v>
      </c>
      <c r="N2719" s="1" t="s">
        <v>16</v>
      </c>
      <c r="O2719" s="1">
        <v>63.2</v>
      </c>
      <c r="P2719" s="1">
        <v>1.0</v>
      </c>
    </row>
    <row r="2720">
      <c r="A2720" s="1" t="s">
        <v>29</v>
      </c>
      <c r="B2720" s="1" t="s">
        <v>4253</v>
      </c>
      <c r="C2720" s="2" t="s">
        <v>4211</v>
      </c>
      <c r="D2720" s="1" t="s">
        <v>19</v>
      </c>
      <c r="E2720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2720" s="1" t="s">
        <v>4254</v>
      </c>
      <c r="G2720" s="1" t="s">
        <v>4255</v>
      </c>
      <c r="H2720" s="1" t="s">
        <v>4256</v>
      </c>
      <c r="I2720" s="1" t="s">
        <v>16</v>
      </c>
      <c r="J2720" s="1" t="s">
        <v>23</v>
      </c>
      <c r="K2720" s="1" t="s">
        <v>16</v>
      </c>
      <c r="L2720" s="1" t="s">
        <v>16</v>
      </c>
      <c r="M2720" s="1" t="s">
        <v>16</v>
      </c>
      <c r="N2720" s="1" t="s">
        <v>16</v>
      </c>
      <c r="O2720" s="1">
        <v>79.2</v>
      </c>
      <c r="P2720" s="1">
        <v>1.0</v>
      </c>
    </row>
    <row r="2721">
      <c r="A2721" s="1" t="s">
        <v>29</v>
      </c>
      <c r="B2721" s="1" t="s">
        <v>4257</v>
      </c>
      <c r="C2721" s="2" t="s">
        <v>4211</v>
      </c>
      <c r="D2721" s="1" t="s">
        <v>19</v>
      </c>
      <c r="E2721" s="3" t="str">
        <f>HYPERLINK("https://fyndiq.se/produkt/56c72c0ba5f749b5/", "2-Pack SAMSUNG S24 Skärmskydd - Härdat Glas 9H - Super kvalitet 3D")</f>
        <v>2-Pack SAMSUNG S24 Skärmskydd - Härdat Glas 9H - Super kvalitet 3D</v>
      </c>
      <c r="F2721" s="1" t="s">
        <v>263</v>
      </c>
      <c r="G2721" s="1" t="s">
        <v>264</v>
      </c>
      <c r="H2721" s="1" t="s">
        <v>265</v>
      </c>
      <c r="I2721" s="1" t="s">
        <v>16</v>
      </c>
      <c r="J2721" s="1" t="s">
        <v>23</v>
      </c>
      <c r="K2721" s="1" t="s">
        <v>16</v>
      </c>
      <c r="L2721" s="1" t="s">
        <v>16</v>
      </c>
      <c r="M2721" s="1" t="s">
        <v>16</v>
      </c>
      <c r="N2721" s="1" t="s">
        <v>16</v>
      </c>
      <c r="O2721" s="1">
        <v>71.2</v>
      </c>
      <c r="P2721" s="1">
        <v>1.0</v>
      </c>
    </row>
    <row r="2722">
      <c r="A2722" s="1" t="s">
        <v>29</v>
      </c>
      <c r="B2722" s="1" t="s">
        <v>4258</v>
      </c>
      <c r="C2722" s="2" t="s">
        <v>4211</v>
      </c>
      <c r="D2722" s="1" t="s">
        <v>19</v>
      </c>
      <c r="E2722" s="3" t="str">
        <f>HYPERLINK("https://fyndiq.se/produkt/19c2551af5564452/", "2 Pack Samsung Galaxy A41 - Härdat Glas 9H - Super kvalitet 3D")</f>
        <v>2 Pack Samsung Galaxy A41 - Härdat Glas 9H - Super kvalitet 3D</v>
      </c>
      <c r="F2722" s="1" t="s">
        <v>362</v>
      </c>
      <c r="G2722" s="1" t="s">
        <v>363</v>
      </c>
      <c r="H2722" s="1" t="s">
        <v>364</v>
      </c>
      <c r="I2722" s="1" t="s">
        <v>16</v>
      </c>
      <c r="J2722" s="1" t="s">
        <v>23</v>
      </c>
      <c r="K2722" s="1" t="s">
        <v>16</v>
      </c>
      <c r="L2722" s="1" t="s">
        <v>16</v>
      </c>
      <c r="M2722" s="1" t="s">
        <v>16</v>
      </c>
      <c r="N2722" s="1" t="s">
        <v>16</v>
      </c>
      <c r="O2722" s="1">
        <v>63.2</v>
      </c>
      <c r="P2722" s="1">
        <v>1.0</v>
      </c>
    </row>
    <row r="2723">
      <c r="A2723" s="1" t="s">
        <v>29</v>
      </c>
      <c r="B2723" s="1" t="s">
        <v>4259</v>
      </c>
      <c r="C2723" s="2" t="s">
        <v>4211</v>
      </c>
      <c r="D2723" s="1" t="s">
        <v>19</v>
      </c>
      <c r="E2723" s="3" t="str">
        <f>HYPERLINK("https://fyndiq.se/produkt/ef10e4ba492c46df/", "2-Pack Samsung S23 FE 5G - 9H Härdat Glass - Super Kvalitet 3D")</f>
        <v>2-Pack Samsung S23 FE 5G - 9H Härdat Glass - Super Kvalitet 3D</v>
      </c>
      <c r="F2723" s="1" t="s">
        <v>2521</v>
      </c>
      <c r="G2723" s="1" t="s">
        <v>2522</v>
      </c>
      <c r="H2723" s="1" t="s">
        <v>2523</v>
      </c>
      <c r="I2723" s="1" t="s">
        <v>16</v>
      </c>
      <c r="J2723" s="1" t="s">
        <v>23</v>
      </c>
      <c r="K2723" s="1" t="s">
        <v>16</v>
      </c>
      <c r="L2723" s="1" t="s">
        <v>16</v>
      </c>
      <c r="M2723" s="1" t="s">
        <v>16</v>
      </c>
      <c r="N2723" s="1" t="s">
        <v>16</v>
      </c>
      <c r="O2723" s="1">
        <v>63.2</v>
      </c>
      <c r="P2723" s="1">
        <v>1.0</v>
      </c>
    </row>
    <row r="2724">
      <c r="A2724" s="1" t="s">
        <v>29</v>
      </c>
      <c r="B2724" s="1" t="s">
        <v>4260</v>
      </c>
      <c r="C2724" s="2" t="s">
        <v>4211</v>
      </c>
      <c r="D2724" s="1" t="s">
        <v>19</v>
      </c>
      <c r="E2724" s="3" t="str">
        <f>HYPERLINK("https://fyndiq.se/produkt/56c72c0ba5f749b5/", "2-Pack SAMSUNG S24 Skärmskydd - Härdat Glas 9H - Super kvalitet 3D")</f>
        <v>2-Pack SAMSUNG S24 Skärmskydd - Härdat Glas 9H - Super kvalitet 3D</v>
      </c>
      <c r="F2724" s="1" t="s">
        <v>263</v>
      </c>
      <c r="G2724" s="1" t="s">
        <v>264</v>
      </c>
      <c r="H2724" s="1" t="s">
        <v>265</v>
      </c>
      <c r="I2724" s="1" t="s">
        <v>16</v>
      </c>
      <c r="J2724" s="1" t="s">
        <v>23</v>
      </c>
      <c r="K2724" s="1" t="s">
        <v>16</v>
      </c>
      <c r="L2724" s="1" t="s">
        <v>16</v>
      </c>
      <c r="M2724" s="1" t="s">
        <v>16</v>
      </c>
      <c r="N2724" s="1" t="s">
        <v>16</v>
      </c>
      <c r="O2724" s="1">
        <v>71.2</v>
      </c>
      <c r="P2724" s="1">
        <v>1.0</v>
      </c>
    </row>
    <row r="2725">
      <c r="A2725" s="1" t="s">
        <v>29</v>
      </c>
      <c r="B2725" s="1" t="s">
        <v>4261</v>
      </c>
      <c r="C2725" s="2" t="s">
        <v>4211</v>
      </c>
      <c r="D2725" s="1" t="s">
        <v>19</v>
      </c>
      <c r="E2725" s="3" t="str">
        <f>HYPERLINK("https://fyndiq.se/produkt/3d51d3faa7b24e28/", "2-Pack SONY XPERIA 5 V Skärmskydd - Härdat Glas 9H - Super kvalitet 3D")</f>
        <v>2-Pack SONY XPERIA 5 V Skärmskydd - Härdat Glas 9H - Super kvalitet 3D</v>
      </c>
      <c r="F2725" s="1" t="s">
        <v>136</v>
      </c>
      <c r="G2725" s="1" t="s">
        <v>137</v>
      </c>
      <c r="H2725" s="1" t="s">
        <v>138</v>
      </c>
      <c r="I2725" s="1" t="s">
        <v>16</v>
      </c>
      <c r="J2725" s="1" t="s">
        <v>23</v>
      </c>
      <c r="K2725" s="1" t="s">
        <v>16</v>
      </c>
      <c r="L2725" s="1" t="s">
        <v>16</v>
      </c>
      <c r="M2725" s="1" t="s">
        <v>16</v>
      </c>
      <c r="N2725" s="1" t="s">
        <v>16</v>
      </c>
      <c r="O2725" s="1">
        <v>63.2</v>
      </c>
      <c r="P2725" s="1">
        <v>1.0</v>
      </c>
    </row>
    <row r="2726">
      <c r="A2726" s="1" t="s">
        <v>29</v>
      </c>
      <c r="B2726" s="1" t="s">
        <v>4262</v>
      </c>
      <c r="C2726" s="2" t="s">
        <v>4211</v>
      </c>
      <c r="D2726" s="1" t="s">
        <v>19</v>
      </c>
      <c r="E2726" s="3" t="str">
        <f>HYPERLINK("https://fyndiq.se/produkt/f8f443774b284ebe/", "2-Pack GOOGLE PIXEL 8A Skärmskydd - Härdat Glas 9H - Super kvalitet 3D")</f>
        <v>2-Pack GOOGLE PIXEL 8A Skärmskydd - Härdat Glas 9H - Super kvalitet 3D</v>
      </c>
      <c r="F2726" s="1" t="s">
        <v>107</v>
      </c>
      <c r="G2726" s="1" t="s">
        <v>108</v>
      </c>
      <c r="H2726" s="1" t="s">
        <v>109</v>
      </c>
      <c r="I2726" s="1" t="s">
        <v>16</v>
      </c>
      <c r="J2726" s="1" t="s">
        <v>23</v>
      </c>
      <c r="K2726" s="1" t="s">
        <v>16</v>
      </c>
      <c r="L2726" s="1" t="s">
        <v>16</v>
      </c>
      <c r="M2726" s="1" t="s">
        <v>16</v>
      </c>
      <c r="N2726" s="1" t="s">
        <v>16</v>
      </c>
      <c r="O2726" s="1">
        <v>71.2</v>
      </c>
      <c r="P2726" s="1">
        <v>1.0</v>
      </c>
    </row>
    <row r="2727">
      <c r="A2727" s="1" t="s">
        <v>29</v>
      </c>
      <c r="B2727" s="1" t="s">
        <v>4263</v>
      </c>
      <c r="C2727" s="2" t="s">
        <v>4211</v>
      </c>
      <c r="D2727" s="1" t="s">
        <v>19</v>
      </c>
      <c r="E2727" s="3" t="str">
        <f>HYPERLINK("https://fyndiq.se/produkt/6758100e2782433a/", "2-Pack iPhone 12 Pro - Härdat Glas 9H - Super Kvalitet 3D")</f>
        <v>2-Pack iPhone 12 Pro - Härdat Glas 9H - Super Kvalitet 3D</v>
      </c>
      <c r="F2727" s="1" t="s">
        <v>3185</v>
      </c>
      <c r="G2727" s="1" t="s">
        <v>3186</v>
      </c>
      <c r="H2727" s="1" t="s">
        <v>3187</v>
      </c>
      <c r="I2727" s="1" t="s">
        <v>16</v>
      </c>
      <c r="J2727" s="1" t="s">
        <v>23</v>
      </c>
      <c r="K2727" s="1" t="s">
        <v>16</v>
      </c>
      <c r="L2727" s="1" t="s">
        <v>16</v>
      </c>
      <c r="M2727" s="1" t="s">
        <v>16</v>
      </c>
      <c r="N2727" s="1" t="s">
        <v>16</v>
      </c>
      <c r="O2727" s="1">
        <v>55.2</v>
      </c>
      <c r="P2727" s="1">
        <v>1.0</v>
      </c>
    </row>
    <row r="2728">
      <c r="A2728" s="1" t="s">
        <v>29</v>
      </c>
      <c r="B2728" s="1" t="s">
        <v>4264</v>
      </c>
      <c r="C2728" s="2" t="s">
        <v>4211</v>
      </c>
      <c r="D2728" s="1" t="s">
        <v>19</v>
      </c>
      <c r="E2728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2728" s="1" t="s">
        <v>35</v>
      </c>
      <c r="G2728" s="1" t="s">
        <v>36</v>
      </c>
      <c r="H2728" s="1" t="s">
        <v>37</v>
      </c>
      <c r="I2728" s="1" t="s">
        <v>16</v>
      </c>
      <c r="J2728" s="1" t="s">
        <v>23</v>
      </c>
      <c r="K2728" s="1" t="s">
        <v>16</v>
      </c>
      <c r="L2728" s="1" t="s">
        <v>16</v>
      </c>
      <c r="M2728" s="1" t="s">
        <v>16</v>
      </c>
      <c r="N2728" s="1" t="s">
        <v>16</v>
      </c>
      <c r="O2728" s="1">
        <v>63.2</v>
      </c>
      <c r="P2728" s="1">
        <v>1.0</v>
      </c>
    </row>
    <row r="2729">
      <c r="A2729" s="1" t="s">
        <v>29</v>
      </c>
      <c r="B2729" s="1" t="s">
        <v>4265</v>
      </c>
      <c r="C2729" s="2" t="s">
        <v>4211</v>
      </c>
      <c r="D2729" s="1" t="s">
        <v>19</v>
      </c>
      <c r="E2729" s="3" t="str">
        <f>HYPERLINK("https://fyndiq.se/produkt/925ae49423884615/", "2-Pack Samsung S22 Ultra Skärmskydd &amp; 1-Pack linsskydd -9H GLAS")</f>
        <v>2-Pack Samsung S22 Ultra Skärmskydd &amp; 1-Pack linsskydd -9H GLAS</v>
      </c>
      <c r="F2729" s="1" t="s">
        <v>335</v>
      </c>
      <c r="G2729" s="1" t="s">
        <v>336</v>
      </c>
      <c r="H2729" s="1" t="s">
        <v>337</v>
      </c>
      <c r="I2729" s="1" t="s">
        <v>16</v>
      </c>
      <c r="J2729" s="1" t="s">
        <v>23</v>
      </c>
      <c r="K2729" s="1" t="s">
        <v>16</v>
      </c>
      <c r="L2729" s="1" t="s">
        <v>16</v>
      </c>
      <c r="M2729" s="1" t="s">
        <v>16</v>
      </c>
      <c r="N2729" s="1" t="s">
        <v>16</v>
      </c>
      <c r="O2729" s="1">
        <v>71.2</v>
      </c>
      <c r="P2729" s="1">
        <v>1.0</v>
      </c>
    </row>
    <row r="2730">
      <c r="A2730" s="1" t="s">
        <v>29</v>
      </c>
      <c r="B2730" s="1" t="s">
        <v>4266</v>
      </c>
      <c r="C2730" s="2" t="s">
        <v>4211</v>
      </c>
      <c r="D2730" s="1" t="s">
        <v>19</v>
      </c>
      <c r="E2730" s="3" t="str">
        <f>HYPERLINK("https://fyndiq.se/produkt/6260fb6b96c349fe/", "Samsung S9 plus 3D rundat härdat glasfodral")</f>
        <v>Samsung S9 plus 3D rundat härdat glasfodral</v>
      </c>
      <c r="F2730" s="1" t="s">
        <v>1105</v>
      </c>
      <c r="G2730" s="1" t="s">
        <v>1106</v>
      </c>
      <c r="H2730" s="1" t="s">
        <v>1107</v>
      </c>
      <c r="I2730" s="1" t="s">
        <v>16</v>
      </c>
      <c r="J2730" s="1" t="s">
        <v>23</v>
      </c>
      <c r="K2730" s="1" t="s">
        <v>16</v>
      </c>
      <c r="L2730" s="1" t="s">
        <v>16</v>
      </c>
      <c r="M2730" s="1" t="s">
        <v>16</v>
      </c>
      <c r="N2730" s="1" t="s">
        <v>16</v>
      </c>
      <c r="O2730" s="1">
        <v>55.2</v>
      </c>
      <c r="P2730" s="1">
        <v>1.0</v>
      </c>
    </row>
    <row r="2731">
      <c r="A2731" s="1" t="s">
        <v>29</v>
      </c>
      <c r="B2731" s="1" t="s">
        <v>4267</v>
      </c>
      <c r="C2731" s="2" t="s">
        <v>4211</v>
      </c>
      <c r="D2731" s="1" t="s">
        <v>19</v>
      </c>
      <c r="E2731" s="3" t="str">
        <f>HYPERLINK("https://fyndiq.se/produkt/66924f1ff238487e/", "2-Pack GOOGLE PIXEL 7A Skärmskydd - Härdat Glas 9H - Super kvalitet 3D")</f>
        <v>2-Pack GOOGLE PIXEL 7A Skärmskydd - Härdat Glas 9H - Super kvalitet 3D</v>
      </c>
      <c r="F2731" s="1" t="s">
        <v>315</v>
      </c>
      <c r="G2731" s="1" t="s">
        <v>316</v>
      </c>
      <c r="H2731" s="1" t="s">
        <v>317</v>
      </c>
      <c r="I2731" s="1" t="s">
        <v>16</v>
      </c>
      <c r="J2731" s="1" t="s">
        <v>23</v>
      </c>
      <c r="K2731" s="1" t="s">
        <v>16</v>
      </c>
      <c r="L2731" s="1" t="s">
        <v>16</v>
      </c>
      <c r="M2731" s="1" t="s">
        <v>16</v>
      </c>
      <c r="N2731" s="1" t="s">
        <v>16</v>
      </c>
      <c r="O2731" s="1">
        <v>63.2</v>
      </c>
      <c r="P2731" s="1">
        <v>1.0</v>
      </c>
    </row>
    <row r="2732">
      <c r="A2732" s="1" t="s">
        <v>29</v>
      </c>
      <c r="B2732" s="1" t="s">
        <v>4268</v>
      </c>
      <c r="C2732" s="2" t="s">
        <v>4211</v>
      </c>
      <c r="D2732" s="1" t="s">
        <v>19</v>
      </c>
      <c r="E273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2732" s="1" t="s">
        <v>679</v>
      </c>
      <c r="G2732" s="1" t="s">
        <v>680</v>
      </c>
      <c r="H2732" s="1" t="s">
        <v>681</v>
      </c>
      <c r="I2732" s="1" t="s">
        <v>16</v>
      </c>
      <c r="J2732" s="1" t="s">
        <v>23</v>
      </c>
      <c r="K2732" s="1" t="s">
        <v>16</v>
      </c>
      <c r="L2732" s="1" t="s">
        <v>16</v>
      </c>
      <c r="M2732" s="1" t="s">
        <v>16</v>
      </c>
      <c r="N2732" s="1" t="s">
        <v>16</v>
      </c>
      <c r="O2732" s="1">
        <v>95.2</v>
      </c>
      <c r="P2732" s="1">
        <v>1.0</v>
      </c>
    </row>
    <row r="2733">
      <c r="A2733" s="1" t="s">
        <v>29</v>
      </c>
      <c r="B2733" s="1" t="s">
        <v>4269</v>
      </c>
      <c r="C2733" s="2" t="s">
        <v>4211</v>
      </c>
      <c r="D2733" s="1" t="s">
        <v>19</v>
      </c>
      <c r="E2733" s="3" t="str">
        <f>HYPERLINK("https://fyndiq.se/produkt/d2c30baa04ab483c/", "2-Pack Samsung A22 5G Skärmskydd - Härdat Glas 9H - Super kvalitet 3D")</f>
        <v>2-Pack Samsung A22 5G Skärmskydd - Härdat Glas 9H - Super kvalitet 3D</v>
      </c>
      <c r="F2733" s="1" t="s">
        <v>1273</v>
      </c>
      <c r="G2733" s="1" t="s">
        <v>1274</v>
      </c>
      <c r="H2733" s="1" t="s">
        <v>1275</v>
      </c>
      <c r="I2733" s="1" t="s">
        <v>16</v>
      </c>
      <c r="J2733" s="1" t="s">
        <v>23</v>
      </c>
      <c r="K2733" s="1" t="s">
        <v>16</v>
      </c>
      <c r="L2733" s="1" t="s">
        <v>16</v>
      </c>
      <c r="M2733" s="1" t="s">
        <v>16</v>
      </c>
      <c r="N2733" s="1" t="s">
        <v>16</v>
      </c>
      <c r="O2733" s="1">
        <v>63.2</v>
      </c>
      <c r="P2733" s="1">
        <v>1.0</v>
      </c>
    </row>
    <row r="2734">
      <c r="A2734" s="1" t="s">
        <v>29</v>
      </c>
      <c r="B2734" s="1" t="s">
        <v>4270</v>
      </c>
      <c r="C2734" s="2" t="s">
        <v>4211</v>
      </c>
      <c r="D2734" s="1" t="s">
        <v>19</v>
      </c>
      <c r="E273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734" s="1" t="s">
        <v>163</v>
      </c>
      <c r="G2734" s="1" t="s">
        <v>164</v>
      </c>
      <c r="H2734" s="1" t="s">
        <v>165</v>
      </c>
      <c r="I2734" s="1" t="s">
        <v>16</v>
      </c>
      <c r="J2734" s="1" t="s">
        <v>23</v>
      </c>
      <c r="K2734" s="1" t="s">
        <v>16</v>
      </c>
      <c r="L2734" s="1" t="s">
        <v>16</v>
      </c>
      <c r="M2734" s="1" t="s">
        <v>16</v>
      </c>
      <c r="N2734" s="1" t="s">
        <v>16</v>
      </c>
      <c r="O2734" s="1">
        <v>63.2</v>
      </c>
      <c r="P2734" s="1">
        <v>1.0</v>
      </c>
    </row>
    <row r="2735">
      <c r="A2735" s="1" t="s">
        <v>29</v>
      </c>
      <c r="B2735" s="1" t="s">
        <v>4271</v>
      </c>
      <c r="C2735" s="2" t="s">
        <v>4211</v>
      </c>
      <c r="D2735" s="1" t="s">
        <v>19</v>
      </c>
      <c r="E273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735" s="1" t="s">
        <v>599</v>
      </c>
      <c r="G2735" s="1" t="s">
        <v>600</v>
      </c>
      <c r="H2735" s="1" t="s">
        <v>601</v>
      </c>
      <c r="I2735" s="1" t="s">
        <v>16</v>
      </c>
      <c r="J2735" s="1" t="s">
        <v>23</v>
      </c>
      <c r="K2735" s="1" t="s">
        <v>16</v>
      </c>
      <c r="L2735" s="1" t="s">
        <v>16</v>
      </c>
      <c r="M2735" s="1" t="s">
        <v>16</v>
      </c>
      <c r="N2735" s="1" t="s">
        <v>16</v>
      </c>
      <c r="O2735" s="1">
        <v>71.2</v>
      </c>
      <c r="P2735" s="1">
        <v>1.0</v>
      </c>
    </row>
    <row r="2736">
      <c r="A2736" s="1" t="s">
        <v>29</v>
      </c>
      <c r="B2736" s="1" t="s">
        <v>4272</v>
      </c>
      <c r="C2736" s="2" t="s">
        <v>4211</v>
      </c>
      <c r="D2736" s="1" t="s">
        <v>19</v>
      </c>
      <c r="E2736" s="3" t="str">
        <f>HYPERLINK("https://fyndiq.se/produkt/d6fe6b40041d4172/", "Samsung Xcover 5 - Härdat glas 9H-Super kvalitet 3D Skärmskydd")</f>
        <v>Samsung Xcover 5 - Härdat glas 9H-Super kvalitet 3D Skärmskydd</v>
      </c>
      <c r="F2736" s="1" t="s">
        <v>1921</v>
      </c>
      <c r="G2736" s="1" t="s">
        <v>1922</v>
      </c>
      <c r="H2736" s="1" t="s">
        <v>1923</v>
      </c>
      <c r="I2736" s="1" t="s">
        <v>16</v>
      </c>
      <c r="J2736" s="1" t="s">
        <v>23</v>
      </c>
      <c r="K2736" s="1" t="s">
        <v>16</v>
      </c>
      <c r="L2736" s="1" t="s">
        <v>16</v>
      </c>
      <c r="M2736" s="1" t="s">
        <v>16</v>
      </c>
      <c r="N2736" s="1" t="s">
        <v>16</v>
      </c>
      <c r="O2736" s="1">
        <v>55.2</v>
      </c>
      <c r="P2736" s="1">
        <v>1.0</v>
      </c>
    </row>
    <row r="2737">
      <c r="A2737" s="1" t="s">
        <v>29</v>
      </c>
      <c r="B2737" s="1" t="s">
        <v>4273</v>
      </c>
      <c r="C2737" s="2" t="s">
        <v>4211</v>
      </c>
      <c r="D2737" s="1" t="s">
        <v>19</v>
      </c>
      <c r="E2737" s="3" t="str">
        <f>HYPERLINK("https://fyndiq.se/produkt/4d479f3f68304f48/", "2 Pack - Xiaomi 11 Pro - 9H Härdat glas - Super kvalitet")</f>
        <v>2 Pack - Xiaomi 11 Pro - 9H Härdat glas - Super kvalitet</v>
      </c>
      <c r="F2737" s="1" t="s">
        <v>4274</v>
      </c>
      <c r="G2737" s="1" t="s">
        <v>4275</v>
      </c>
      <c r="H2737" s="1" t="s">
        <v>1979</v>
      </c>
      <c r="I2737" s="1" t="s">
        <v>16</v>
      </c>
      <c r="J2737" s="1" t="s">
        <v>23</v>
      </c>
      <c r="K2737" s="1" t="s">
        <v>16</v>
      </c>
      <c r="L2737" s="1" t="s">
        <v>16</v>
      </c>
      <c r="M2737" s="1" t="s">
        <v>16</v>
      </c>
      <c r="N2737" s="1" t="s">
        <v>16</v>
      </c>
      <c r="O2737" s="1">
        <v>63.2</v>
      </c>
      <c r="P2737" s="1">
        <v>1.0</v>
      </c>
    </row>
    <row r="2738">
      <c r="A2738" s="1" t="s">
        <v>29</v>
      </c>
      <c r="B2738" s="1" t="s">
        <v>4276</v>
      </c>
      <c r="C2738" s="2" t="s">
        <v>4211</v>
      </c>
      <c r="D2738" s="1" t="s">
        <v>19</v>
      </c>
      <c r="E2738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2738" s="1" t="s">
        <v>3794</v>
      </c>
      <c r="G2738" s="1" t="s">
        <v>3795</v>
      </c>
      <c r="H2738" s="1" t="s">
        <v>3796</v>
      </c>
      <c r="I2738" s="1" t="s">
        <v>16</v>
      </c>
      <c r="J2738" s="1" t="s">
        <v>23</v>
      </c>
      <c r="K2738" s="1" t="s">
        <v>16</v>
      </c>
      <c r="L2738" s="1" t="s">
        <v>16</v>
      </c>
      <c r="M2738" s="1" t="s">
        <v>16</v>
      </c>
      <c r="N2738" s="1" t="s">
        <v>16</v>
      </c>
      <c r="O2738" s="1">
        <v>135.2</v>
      </c>
      <c r="P2738" s="1">
        <v>1.0</v>
      </c>
    </row>
    <row r="2739">
      <c r="A2739" s="1" t="s">
        <v>29</v>
      </c>
      <c r="B2739" s="1" t="s">
        <v>4277</v>
      </c>
      <c r="C2739" s="2" t="s">
        <v>4211</v>
      </c>
      <c r="D2739" s="1" t="s">
        <v>19</v>
      </c>
      <c r="E273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739" s="1" t="s">
        <v>163</v>
      </c>
      <c r="G2739" s="1" t="s">
        <v>164</v>
      </c>
      <c r="H2739" s="1" t="s">
        <v>165</v>
      </c>
      <c r="I2739" s="1" t="s">
        <v>16</v>
      </c>
      <c r="J2739" s="1" t="s">
        <v>23</v>
      </c>
      <c r="K2739" s="1" t="s">
        <v>16</v>
      </c>
      <c r="L2739" s="1" t="s">
        <v>16</v>
      </c>
      <c r="M2739" s="1" t="s">
        <v>16</v>
      </c>
      <c r="N2739" s="1" t="s">
        <v>16</v>
      </c>
      <c r="O2739" s="1">
        <v>63.2</v>
      </c>
      <c r="P2739" s="1">
        <v>1.0</v>
      </c>
    </row>
    <row r="2740">
      <c r="A2740" s="1" t="s">
        <v>29</v>
      </c>
      <c r="B2740" s="1" t="s">
        <v>4278</v>
      </c>
      <c r="C2740" s="2" t="s">
        <v>4211</v>
      </c>
      <c r="D2740" s="1" t="s">
        <v>19</v>
      </c>
      <c r="E2740" s="3" t="str">
        <f>HYPERLINK("https://fyndiq.se/produkt/ae411013add84fde/", "1-Pack APPLE WATCH ULTRA 2 49MM Skärmskydd - Härdat Glas 9H - Super kvalitet 3D")</f>
        <v>1-Pack APPLE WATCH ULTRA 2 49MM Skärmskydd - Härdat Glas 9H - Super kvalitet 3D</v>
      </c>
      <c r="F2740" s="1" t="s">
        <v>4279</v>
      </c>
      <c r="G2740" s="1" t="s">
        <v>4280</v>
      </c>
      <c r="H2740" s="1" t="s">
        <v>4281</v>
      </c>
      <c r="I2740" s="1" t="s">
        <v>16</v>
      </c>
      <c r="J2740" s="1" t="s">
        <v>23</v>
      </c>
      <c r="K2740" s="1" t="s">
        <v>16</v>
      </c>
      <c r="L2740" s="1" t="s">
        <v>16</v>
      </c>
      <c r="M2740" s="1" t="s">
        <v>16</v>
      </c>
      <c r="N2740" s="1" t="s">
        <v>16</v>
      </c>
      <c r="O2740" s="1">
        <v>55.2</v>
      </c>
      <c r="P2740" s="1">
        <v>1.0</v>
      </c>
    </row>
    <row r="2741">
      <c r="A2741" s="1" t="s">
        <v>29</v>
      </c>
      <c r="B2741" s="1" t="s">
        <v>4282</v>
      </c>
      <c r="C2741" s="2" t="s">
        <v>4211</v>
      </c>
      <c r="D2741" s="1" t="s">
        <v>19</v>
      </c>
      <c r="E2741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2741" s="1" t="s">
        <v>628</v>
      </c>
      <c r="G2741" s="1" t="s">
        <v>629</v>
      </c>
      <c r="H2741" s="1" t="s">
        <v>630</v>
      </c>
      <c r="I2741" s="1" t="s">
        <v>16</v>
      </c>
      <c r="J2741" s="1" t="s">
        <v>23</v>
      </c>
      <c r="K2741" s="1" t="s">
        <v>16</v>
      </c>
      <c r="L2741" s="1" t="s">
        <v>16</v>
      </c>
      <c r="M2741" s="1" t="s">
        <v>16</v>
      </c>
      <c r="N2741" s="1" t="s">
        <v>16</v>
      </c>
      <c r="O2741" s="1">
        <v>71.2</v>
      </c>
      <c r="P2741" s="1">
        <v>1.0</v>
      </c>
    </row>
    <row r="2742">
      <c r="A2742" s="1" t="s">
        <v>29</v>
      </c>
      <c r="B2742" s="1" t="s">
        <v>4283</v>
      </c>
      <c r="C2742" s="2" t="s">
        <v>4211</v>
      </c>
      <c r="D2742" s="1" t="s">
        <v>19</v>
      </c>
      <c r="E274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2742" s="1" t="s">
        <v>614</v>
      </c>
      <c r="G2742" s="1" t="s">
        <v>615</v>
      </c>
      <c r="H2742" s="1" t="s">
        <v>616</v>
      </c>
      <c r="I2742" s="1" t="s">
        <v>16</v>
      </c>
      <c r="J2742" s="1" t="s">
        <v>23</v>
      </c>
      <c r="K2742" s="1" t="s">
        <v>16</v>
      </c>
      <c r="L2742" s="1" t="s">
        <v>16</v>
      </c>
      <c r="M2742" s="1" t="s">
        <v>16</v>
      </c>
      <c r="N2742" s="1" t="s">
        <v>16</v>
      </c>
      <c r="O2742" s="1">
        <v>71.2</v>
      </c>
      <c r="P2742" s="1">
        <v>1.0</v>
      </c>
    </row>
    <row r="2743">
      <c r="A2743" s="1" t="s">
        <v>29</v>
      </c>
      <c r="B2743" s="1" t="s">
        <v>4284</v>
      </c>
      <c r="C2743" s="2" t="s">
        <v>4211</v>
      </c>
      <c r="D2743" s="1" t="s">
        <v>19</v>
      </c>
      <c r="E2743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2743" s="1" t="s">
        <v>912</v>
      </c>
      <c r="G2743" s="1" t="s">
        <v>913</v>
      </c>
      <c r="H2743" s="1" t="s">
        <v>914</v>
      </c>
      <c r="I2743" s="1" t="s">
        <v>16</v>
      </c>
      <c r="J2743" s="1" t="s">
        <v>23</v>
      </c>
      <c r="K2743" s="1" t="s">
        <v>16</v>
      </c>
      <c r="L2743" s="1" t="s">
        <v>16</v>
      </c>
      <c r="M2743" s="1" t="s">
        <v>16</v>
      </c>
      <c r="N2743" s="1" t="s">
        <v>16</v>
      </c>
      <c r="O2743" s="1">
        <v>63.2</v>
      </c>
      <c r="P2743" s="1">
        <v>1.0</v>
      </c>
    </row>
    <row r="2744">
      <c r="A2744" s="1" t="s">
        <v>29</v>
      </c>
      <c r="B2744" s="1" t="s">
        <v>4285</v>
      </c>
      <c r="C2744" s="2" t="s">
        <v>4211</v>
      </c>
      <c r="D2744" s="1" t="s">
        <v>19</v>
      </c>
      <c r="E274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744" s="1" t="s">
        <v>163</v>
      </c>
      <c r="G2744" s="1" t="s">
        <v>164</v>
      </c>
      <c r="H2744" s="1" t="s">
        <v>165</v>
      </c>
      <c r="I2744" s="1" t="s">
        <v>16</v>
      </c>
      <c r="J2744" s="1" t="s">
        <v>23</v>
      </c>
      <c r="K2744" s="1" t="s">
        <v>16</v>
      </c>
      <c r="L2744" s="1" t="s">
        <v>16</v>
      </c>
      <c r="M2744" s="1" t="s">
        <v>16</v>
      </c>
      <c r="N2744" s="1" t="s">
        <v>16</v>
      </c>
      <c r="O2744" s="1">
        <v>63.2</v>
      </c>
      <c r="P2744" s="1">
        <v>1.0</v>
      </c>
    </row>
    <row r="2745">
      <c r="A2745" s="1" t="s">
        <v>29</v>
      </c>
      <c r="B2745" s="1" t="s">
        <v>4286</v>
      </c>
      <c r="C2745" s="2" t="s">
        <v>4211</v>
      </c>
      <c r="D2745" s="1" t="s">
        <v>19</v>
      </c>
      <c r="E274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745" s="1" t="s">
        <v>103</v>
      </c>
      <c r="G2745" s="1" t="s">
        <v>104</v>
      </c>
      <c r="H2745" s="1" t="s">
        <v>105</v>
      </c>
      <c r="I2745" s="1" t="s">
        <v>16</v>
      </c>
      <c r="J2745" s="1" t="s">
        <v>23</v>
      </c>
      <c r="K2745" s="1" t="s">
        <v>16</v>
      </c>
      <c r="L2745" s="1" t="s">
        <v>16</v>
      </c>
      <c r="M2745" s="1" t="s">
        <v>16</v>
      </c>
      <c r="N2745" s="1" t="s">
        <v>16</v>
      </c>
      <c r="O2745" s="1">
        <v>63.2</v>
      </c>
      <c r="P2745" s="1">
        <v>1.0</v>
      </c>
    </row>
    <row r="2746">
      <c r="A2746" s="1" t="s">
        <v>29</v>
      </c>
      <c r="B2746" s="1" t="s">
        <v>4287</v>
      </c>
      <c r="C2746" s="2" t="s">
        <v>4211</v>
      </c>
      <c r="D2746" s="1" t="s">
        <v>19</v>
      </c>
      <c r="E2746" s="3" t="str">
        <f>HYPERLINK("https://fyndiq.se/produkt/c994677cc76e4faf/", "1-Pack Samsung S20 FE (4G) Skärmskydd &amp; 1-Pack linsskydd - Härdat Glas 9H - Super kvalitet 3D")</f>
        <v>1-Pack Samsung S20 FE (4G) Skärmskydd &amp; 1-Pack linsskydd - Härdat Glas 9H - Super kvalitet 3D</v>
      </c>
      <c r="F2746" s="1" t="s">
        <v>4288</v>
      </c>
      <c r="G2746" s="1" t="s">
        <v>4289</v>
      </c>
      <c r="H2746" s="1" t="s">
        <v>4290</v>
      </c>
      <c r="I2746" s="1" t="s">
        <v>16</v>
      </c>
      <c r="J2746" s="1" t="s">
        <v>23</v>
      </c>
      <c r="K2746" s="1" t="s">
        <v>16</v>
      </c>
      <c r="L2746" s="1" t="s">
        <v>16</v>
      </c>
      <c r="M2746" s="1" t="s">
        <v>16</v>
      </c>
      <c r="N2746" s="1" t="s">
        <v>16</v>
      </c>
      <c r="O2746" s="1">
        <v>63.2</v>
      </c>
      <c r="P2746" s="1">
        <v>1.0</v>
      </c>
    </row>
    <row r="2747">
      <c r="A2747" s="1" t="s">
        <v>29</v>
      </c>
      <c r="B2747" s="1" t="s">
        <v>4291</v>
      </c>
      <c r="C2747" s="2" t="s">
        <v>4211</v>
      </c>
      <c r="D2747" s="1" t="s">
        <v>19</v>
      </c>
      <c r="E2747" s="3" t="str">
        <f>HYPERLINK("https://fyndiq.se/produkt/406117b60bf241a0/", "2-Pack Samsung Galaxy S9 - Härdat glas 9H - Super kvalitet 3D")</f>
        <v>2-Pack Samsung Galaxy S9 - Härdat glas 9H - Super kvalitet 3D</v>
      </c>
      <c r="F2747" s="1" t="s">
        <v>228</v>
      </c>
      <c r="G2747" s="1" t="s">
        <v>229</v>
      </c>
      <c r="H2747" s="1" t="s">
        <v>230</v>
      </c>
      <c r="I2747" s="1" t="s">
        <v>16</v>
      </c>
      <c r="J2747" s="1" t="s">
        <v>23</v>
      </c>
      <c r="K2747" s="1" t="s">
        <v>16</v>
      </c>
      <c r="L2747" s="1" t="s">
        <v>16</v>
      </c>
      <c r="M2747" s="1" t="s">
        <v>16</v>
      </c>
      <c r="N2747" s="1" t="s">
        <v>16</v>
      </c>
      <c r="O2747" s="1">
        <v>63.2</v>
      </c>
      <c r="P2747" s="1">
        <v>1.0</v>
      </c>
    </row>
    <row r="2748">
      <c r="A2748" s="1" t="s">
        <v>29</v>
      </c>
      <c r="B2748" s="1" t="s">
        <v>4292</v>
      </c>
      <c r="C2748" s="2" t="s">
        <v>4211</v>
      </c>
      <c r="D2748" s="1" t="s">
        <v>19</v>
      </c>
      <c r="E2748" s="3" t="str">
        <f>HYPERLINK("https://fyndiq.se/produkt/dfe28e565d2e4c8d/", "2 Pack Samsung S21 FE - 9H Härdat Glass - Super Kvalitet 3D")</f>
        <v>2 Pack Samsung S21 FE - 9H Härdat Glass - Super Kvalitet 3D</v>
      </c>
      <c r="F2748" s="1" t="s">
        <v>276</v>
      </c>
      <c r="G2748" s="1" t="s">
        <v>277</v>
      </c>
      <c r="H2748" s="1" t="s">
        <v>278</v>
      </c>
      <c r="I2748" s="1" t="s">
        <v>16</v>
      </c>
      <c r="J2748" s="1" t="s">
        <v>23</v>
      </c>
      <c r="K2748" s="1" t="s">
        <v>16</v>
      </c>
      <c r="L2748" s="1" t="s">
        <v>16</v>
      </c>
      <c r="M2748" s="1" t="s">
        <v>16</v>
      </c>
      <c r="N2748" s="1" t="s">
        <v>16</v>
      </c>
      <c r="O2748" s="1">
        <v>63.2</v>
      </c>
      <c r="P2748" s="1">
        <v>1.0</v>
      </c>
    </row>
    <row r="2749">
      <c r="A2749" s="1" t="s">
        <v>29</v>
      </c>
      <c r="B2749" s="1" t="s">
        <v>4293</v>
      </c>
      <c r="C2749" s="2" t="s">
        <v>4211</v>
      </c>
      <c r="D2749" s="1" t="s">
        <v>19</v>
      </c>
      <c r="E2749" s="3" t="str">
        <f>HYPERLINK("https://fyndiq.se/produkt/2477583187264ece/", "2-Pack Samsung S20 - 9H Härdat Glass - Top Kvalitet")</f>
        <v>2-Pack Samsung S20 - 9H Härdat Glass - Top Kvalitet</v>
      </c>
      <c r="F2749" s="1" t="s">
        <v>124</v>
      </c>
      <c r="G2749" s="1" t="s">
        <v>125</v>
      </c>
      <c r="H2749" s="1" t="s">
        <v>126</v>
      </c>
      <c r="I2749" s="1" t="s">
        <v>16</v>
      </c>
      <c r="J2749" s="1" t="s">
        <v>23</v>
      </c>
      <c r="K2749" s="1" t="s">
        <v>16</v>
      </c>
      <c r="L2749" s="1" t="s">
        <v>16</v>
      </c>
      <c r="M2749" s="1" t="s">
        <v>16</v>
      </c>
      <c r="N2749" s="1" t="s">
        <v>16</v>
      </c>
      <c r="O2749" s="1">
        <v>63.2</v>
      </c>
      <c r="P2749" s="1">
        <v>1.0</v>
      </c>
    </row>
    <row r="2750">
      <c r="A2750" s="1" t="s">
        <v>29</v>
      </c>
      <c r="B2750" s="1" t="s">
        <v>4294</v>
      </c>
      <c r="C2750" s="2" t="s">
        <v>4211</v>
      </c>
      <c r="D2750" s="1" t="s">
        <v>19</v>
      </c>
      <c r="E2750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2750" s="1" t="s">
        <v>43</v>
      </c>
      <c r="G2750" s="1" t="s">
        <v>44</v>
      </c>
      <c r="H2750" s="1" t="s">
        <v>45</v>
      </c>
      <c r="I2750" s="1" t="s">
        <v>16</v>
      </c>
      <c r="J2750" s="1" t="s">
        <v>23</v>
      </c>
      <c r="K2750" s="1" t="s">
        <v>16</v>
      </c>
      <c r="L2750" s="1" t="s">
        <v>16</v>
      </c>
      <c r="M2750" s="1" t="s">
        <v>16</v>
      </c>
      <c r="N2750" s="1" t="s">
        <v>16</v>
      </c>
      <c r="O2750" s="1">
        <v>71.2</v>
      </c>
      <c r="P2750" s="1">
        <v>1.0</v>
      </c>
    </row>
    <row r="2751">
      <c r="A2751" s="1" t="s">
        <v>29</v>
      </c>
      <c r="B2751" s="1" t="s">
        <v>4295</v>
      </c>
      <c r="C2751" s="2" t="s">
        <v>4211</v>
      </c>
      <c r="D2751" s="1" t="s">
        <v>19</v>
      </c>
      <c r="E275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751" s="1" t="s">
        <v>2144</v>
      </c>
      <c r="G2751" s="1" t="s">
        <v>2145</v>
      </c>
      <c r="H2751" s="1" t="s">
        <v>2146</v>
      </c>
      <c r="I2751" s="1" t="s">
        <v>16</v>
      </c>
      <c r="J2751" s="1" t="s">
        <v>23</v>
      </c>
      <c r="K2751" s="1" t="s">
        <v>16</v>
      </c>
      <c r="L2751" s="1" t="s">
        <v>16</v>
      </c>
      <c r="M2751" s="1" t="s">
        <v>16</v>
      </c>
      <c r="N2751" s="1" t="s">
        <v>16</v>
      </c>
      <c r="O2751" s="1">
        <v>63.2</v>
      </c>
      <c r="P2751" s="1">
        <v>1.0</v>
      </c>
    </row>
    <row r="2752">
      <c r="A2752" s="1" t="s">
        <v>29</v>
      </c>
      <c r="B2752" s="1" t="s">
        <v>4296</v>
      </c>
      <c r="C2752" s="2" t="s">
        <v>4211</v>
      </c>
      <c r="D2752" s="1" t="s">
        <v>19</v>
      </c>
      <c r="E275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2752" s="1" t="s">
        <v>3098</v>
      </c>
      <c r="G2752" s="1" t="s">
        <v>3099</v>
      </c>
      <c r="H2752" s="1" t="s">
        <v>3100</v>
      </c>
      <c r="I2752" s="1" t="s">
        <v>16</v>
      </c>
      <c r="J2752" s="1" t="s">
        <v>23</v>
      </c>
      <c r="K2752" s="1" t="s">
        <v>16</v>
      </c>
      <c r="L2752" s="1" t="s">
        <v>16</v>
      </c>
      <c r="M2752" s="1" t="s">
        <v>16</v>
      </c>
      <c r="N2752" s="1" t="s">
        <v>16</v>
      </c>
      <c r="O2752" s="1">
        <v>63.2</v>
      </c>
      <c r="P2752" s="1">
        <v>1.0</v>
      </c>
    </row>
    <row r="2753">
      <c r="A2753" s="1" t="s">
        <v>29</v>
      </c>
      <c r="B2753" s="1" t="s">
        <v>4297</v>
      </c>
      <c r="C2753" s="2" t="s">
        <v>4211</v>
      </c>
      <c r="D2753" s="1" t="s">
        <v>19</v>
      </c>
      <c r="E2753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2753" s="1" t="s">
        <v>4298</v>
      </c>
      <c r="G2753" s="1" t="s">
        <v>4299</v>
      </c>
      <c r="H2753" s="1" t="s">
        <v>4300</v>
      </c>
      <c r="I2753" s="1" t="s">
        <v>16</v>
      </c>
      <c r="J2753" s="1" t="s">
        <v>23</v>
      </c>
      <c r="K2753" s="1" t="s">
        <v>16</v>
      </c>
      <c r="L2753" s="1" t="s">
        <v>16</v>
      </c>
      <c r="M2753" s="1" t="s">
        <v>16</v>
      </c>
      <c r="N2753" s="1" t="s">
        <v>16</v>
      </c>
      <c r="O2753" s="1">
        <v>143.2</v>
      </c>
      <c r="P2753" s="1">
        <v>1.0</v>
      </c>
    </row>
    <row r="2754">
      <c r="A2754" s="1" t="s">
        <v>29</v>
      </c>
      <c r="B2754" s="1" t="s">
        <v>4301</v>
      </c>
      <c r="C2754" s="2" t="s">
        <v>4211</v>
      </c>
      <c r="D2754" s="1" t="s">
        <v>19</v>
      </c>
      <c r="E2754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2754" s="1" t="s">
        <v>3073</v>
      </c>
      <c r="G2754" s="1" t="s">
        <v>3074</v>
      </c>
      <c r="H2754" s="1" t="s">
        <v>3075</v>
      </c>
      <c r="I2754" s="1" t="s">
        <v>16</v>
      </c>
      <c r="J2754" s="1" t="s">
        <v>23</v>
      </c>
      <c r="K2754" s="1" t="s">
        <v>16</v>
      </c>
      <c r="L2754" s="1" t="s">
        <v>16</v>
      </c>
      <c r="M2754" s="1" t="s">
        <v>16</v>
      </c>
      <c r="N2754" s="1" t="s">
        <v>16</v>
      </c>
      <c r="O2754" s="1">
        <v>71.2</v>
      </c>
      <c r="P2754" s="1">
        <v>1.0</v>
      </c>
    </row>
    <row r="2755">
      <c r="A2755" s="1" t="s">
        <v>29</v>
      </c>
      <c r="B2755" s="1" t="s">
        <v>4302</v>
      </c>
      <c r="C2755" s="2" t="s">
        <v>4211</v>
      </c>
      <c r="D2755" s="1" t="s">
        <v>19</v>
      </c>
      <c r="E2755" s="3" t="str">
        <f>HYPERLINK("https://fyndiq.se/produkt/3fee81d316cc43da/", "2-pack - iPhone 12 / 12 Pro - 9H Härdat Glass - Top Kvalitet")</f>
        <v>2-pack - iPhone 12 / 12 Pro - 9H Härdat Glass - Top Kvalitet</v>
      </c>
      <c r="F2755" s="1" t="s">
        <v>2499</v>
      </c>
      <c r="G2755" s="1" t="s">
        <v>2500</v>
      </c>
      <c r="H2755" s="1" t="s">
        <v>2067</v>
      </c>
      <c r="I2755" s="1" t="s">
        <v>16</v>
      </c>
      <c r="J2755" s="1" t="s">
        <v>23</v>
      </c>
      <c r="K2755" s="1" t="s">
        <v>16</v>
      </c>
      <c r="L2755" s="1" t="s">
        <v>16</v>
      </c>
      <c r="M2755" s="1" t="s">
        <v>16</v>
      </c>
      <c r="N2755" s="1" t="s">
        <v>16</v>
      </c>
      <c r="O2755" s="1">
        <v>55.2</v>
      </c>
      <c r="P2755" s="1">
        <v>1.0</v>
      </c>
    </row>
    <row r="2756">
      <c r="A2756" s="1" t="s">
        <v>29</v>
      </c>
      <c r="B2756" s="1" t="s">
        <v>4303</v>
      </c>
      <c r="C2756" s="2" t="s">
        <v>4211</v>
      </c>
      <c r="D2756" s="1" t="s">
        <v>19</v>
      </c>
      <c r="E275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756" s="1" t="s">
        <v>2144</v>
      </c>
      <c r="G2756" s="1" t="s">
        <v>2145</v>
      </c>
      <c r="H2756" s="1" t="s">
        <v>2146</v>
      </c>
      <c r="I2756" s="1" t="s">
        <v>16</v>
      </c>
      <c r="J2756" s="1" t="s">
        <v>23</v>
      </c>
      <c r="K2756" s="1" t="s">
        <v>16</v>
      </c>
      <c r="L2756" s="1" t="s">
        <v>16</v>
      </c>
      <c r="M2756" s="1" t="s">
        <v>16</v>
      </c>
      <c r="N2756" s="1" t="s">
        <v>16</v>
      </c>
      <c r="O2756" s="1">
        <v>63.2</v>
      </c>
      <c r="P2756" s="1">
        <v>1.0</v>
      </c>
    </row>
    <row r="2757">
      <c r="A2757" s="1" t="s">
        <v>29</v>
      </c>
      <c r="B2757" s="1" t="s">
        <v>4304</v>
      </c>
      <c r="C2757" s="2" t="s">
        <v>4211</v>
      </c>
      <c r="D2757" s="1" t="s">
        <v>19</v>
      </c>
      <c r="E2757" s="3" t="str">
        <f>HYPERLINK("https://fyndiq.se/produkt/c6f3e47a88184e8d/", "2-Pack SAMSUNG A55 Skärmskydd - Härdat Glas 9H - Super kvalitet 3D")</f>
        <v>2-Pack SAMSUNG A55 Skärmskydd - Härdat Glas 9H - Super kvalitet 3D</v>
      </c>
      <c r="F2757" s="1" t="s">
        <v>83</v>
      </c>
      <c r="G2757" s="1" t="s">
        <v>84</v>
      </c>
      <c r="H2757" s="1" t="s">
        <v>85</v>
      </c>
      <c r="I2757" s="1" t="s">
        <v>16</v>
      </c>
      <c r="J2757" s="1" t="s">
        <v>23</v>
      </c>
      <c r="K2757" s="1" t="s">
        <v>16</v>
      </c>
      <c r="L2757" s="1" t="s">
        <v>16</v>
      </c>
      <c r="M2757" s="1" t="s">
        <v>16</v>
      </c>
      <c r="N2757" s="1" t="s">
        <v>16</v>
      </c>
      <c r="O2757" s="1">
        <v>63.2</v>
      </c>
      <c r="P2757" s="1">
        <v>1.0</v>
      </c>
    </row>
    <row r="2758">
      <c r="A2758" s="1" t="s">
        <v>29</v>
      </c>
      <c r="B2758" s="1" t="s">
        <v>4305</v>
      </c>
      <c r="C2758" s="2" t="s">
        <v>4211</v>
      </c>
      <c r="D2758" s="1" t="s">
        <v>19</v>
      </c>
      <c r="E2758" s="3" t="str">
        <f>HYPERLINK("https://fyndiq.se/produkt/7b4cb5f9439947b9/", "2-Pack iPhone SE 2020 Svart - Härdat Glas 9H - Super Kvalitet 3D")</f>
        <v>2-Pack iPhone SE 2020 Svart - Härdat Glas 9H - Super Kvalitet 3D</v>
      </c>
      <c r="F2758" s="1" t="s">
        <v>175</v>
      </c>
      <c r="G2758" s="1" t="s">
        <v>176</v>
      </c>
      <c r="H2758" s="1" t="s">
        <v>177</v>
      </c>
      <c r="I2758" s="1" t="s">
        <v>16</v>
      </c>
      <c r="J2758" s="1" t="s">
        <v>23</v>
      </c>
      <c r="K2758" s="1" t="s">
        <v>16</v>
      </c>
      <c r="L2758" s="1" t="s">
        <v>16</v>
      </c>
      <c r="M2758" s="1" t="s">
        <v>16</v>
      </c>
      <c r="N2758" s="1" t="s">
        <v>16</v>
      </c>
      <c r="O2758" s="1">
        <v>55.2</v>
      </c>
      <c r="P2758" s="1">
        <v>1.0</v>
      </c>
    </row>
    <row r="2759">
      <c r="A2759" s="1" t="s">
        <v>29</v>
      </c>
      <c r="B2759" s="1" t="s">
        <v>4306</v>
      </c>
      <c r="C2759" s="2" t="s">
        <v>4211</v>
      </c>
      <c r="D2759" s="1" t="s">
        <v>19</v>
      </c>
      <c r="E2759" s="3" t="str">
        <f>HYPERLINK("https://fyndiq.se/produkt/bc024a13b1494eae/", "2-Pack Samsung A35 Skärmskydd i Härdat Glas")</f>
        <v>2-Pack Samsung A35 Skärmskydd i Härdat Glas</v>
      </c>
      <c r="F2759" s="1" t="s">
        <v>1267</v>
      </c>
      <c r="G2759" s="1" t="s">
        <v>1268</v>
      </c>
      <c r="H2759" s="1" t="s">
        <v>1269</v>
      </c>
      <c r="I2759" s="1" t="s">
        <v>16</v>
      </c>
      <c r="J2759" s="1" t="s">
        <v>23</v>
      </c>
      <c r="K2759" s="1" t="s">
        <v>16</v>
      </c>
      <c r="L2759" s="1" t="s">
        <v>16</v>
      </c>
      <c r="M2759" s="1" t="s">
        <v>16</v>
      </c>
      <c r="N2759" s="1" t="s">
        <v>16</v>
      </c>
      <c r="O2759" s="1">
        <v>63.2</v>
      </c>
      <c r="P2759" s="1">
        <v>1.0</v>
      </c>
    </row>
    <row r="2760">
      <c r="A2760" s="1" t="s">
        <v>29</v>
      </c>
      <c r="B2760" s="1" t="s">
        <v>4307</v>
      </c>
      <c r="C2760" s="2" t="s">
        <v>4211</v>
      </c>
      <c r="D2760" s="1" t="s">
        <v>19</v>
      </c>
      <c r="E2760" s="3" t="str">
        <f>HYPERLINK("https://fyndiq.se/produkt/e9c1dd33f1fd4d17/", "2-Pack Samsung Galaxy S21 5G - Härdat Glas Skärmskydd 9H - HD")</f>
        <v>2-Pack Samsung Galaxy S21 5G - Härdat Glas Skärmskydd 9H - HD</v>
      </c>
      <c r="F2760" s="1" t="s">
        <v>454</v>
      </c>
      <c r="G2760" s="1" t="s">
        <v>455</v>
      </c>
      <c r="H2760" s="1" t="s">
        <v>456</v>
      </c>
      <c r="I2760" s="1" t="s">
        <v>16</v>
      </c>
      <c r="J2760" s="1" t="s">
        <v>23</v>
      </c>
      <c r="K2760" s="1" t="s">
        <v>16</v>
      </c>
      <c r="L2760" s="1" t="s">
        <v>16</v>
      </c>
      <c r="M2760" s="1" t="s">
        <v>16</v>
      </c>
      <c r="N2760" s="1" t="s">
        <v>16</v>
      </c>
      <c r="O2760" s="1">
        <v>63.2</v>
      </c>
      <c r="P2760" s="1">
        <v>1.0</v>
      </c>
    </row>
    <row r="2761">
      <c r="A2761" s="1" t="s">
        <v>29</v>
      </c>
      <c r="B2761" s="1" t="s">
        <v>4308</v>
      </c>
      <c r="C2761" s="2" t="s">
        <v>4211</v>
      </c>
      <c r="D2761" s="1" t="s">
        <v>19</v>
      </c>
      <c r="E2761" s="3" t="str">
        <f>HYPERLINK("https://fyndiq.se/produkt/ef10e4ba492c46df/", "2-Pack Samsung S23 FE 5G - 9H Härdat Glass - Super Kvalitet 3D")</f>
        <v>2-Pack Samsung S23 FE 5G - 9H Härdat Glass - Super Kvalitet 3D</v>
      </c>
      <c r="F2761" s="1" t="s">
        <v>2521</v>
      </c>
      <c r="G2761" s="1" t="s">
        <v>2522</v>
      </c>
      <c r="H2761" s="1" t="s">
        <v>2523</v>
      </c>
      <c r="I2761" s="1" t="s">
        <v>16</v>
      </c>
      <c r="J2761" s="1" t="s">
        <v>23</v>
      </c>
      <c r="K2761" s="1" t="s">
        <v>16</v>
      </c>
      <c r="L2761" s="1" t="s">
        <v>16</v>
      </c>
      <c r="M2761" s="1" t="s">
        <v>16</v>
      </c>
      <c r="N2761" s="1" t="s">
        <v>16</v>
      </c>
      <c r="O2761" s="1">
        <v>63.2</v>
      </c>
      <c r="P2761" s="1">
        <v>1.0</v>
      </c>
    </row>
    <row r="2762">
      <c r="A2762" s="1" t="s">
        <v>29</v>
      </c>
      <c r="B2762" s="1" t="s">
        <v>4309</v>
      </c>
      <c r="C2762" s="2" t="s">
        <v>4211</v>
      </c>
      <c r="D2762" s="1" t="s">
        <v>19</v>
      </c>
      <c r="E2762" s="3" t="str">
        <f>HYPERLINK("https://fyndiq.se/produkt/f2c164e932234570/", "2-Pack HUAWEI P30 PRO Skärmskydd - Härdat Glas 9H - Super kvalitet 3D")</f>
        <v>2-Pack HUAWEI P30 PRO Skärmskydd - Härdat Glas 9H - Super kvalitet 3D</v>
      </c>
      <c r="F2762" s="1" t="s">
        <v>267</v>
      </c>
      <c r="G2762" s="1" t="s">
        <v>268</v>
      </c>
      <c r="H2762" s="1" t="s">
        <v>269</v>
      </c>
      <c r="I2762" s="1" t="s">
        <v>16</v>
      </c>
      <c r="J2762" s="1" t="s">
        <v>23</v>
      </c>
      <c r="K2762" s="1" t="s">
        <v>16</v>
      </c>
      <c r="L2762" s="1" t="s">
        <v>16</v>
      </c>
      <c r="M2762" s="1" t="s">
        <v>16</v>
      </c>
      <c r="N2762" s="1" t="s">
        <v>16</v>
      </c>
      <c r="O2762" s="1">
        <v>63.2</v>
      </c>
      <c r="P2762" s="1">
        <v>1.0</v>
      </c>
    </row>
    <row r="2763">
      <c r="A2763" s="1" t="s">
        <v>29</v>
      </c>
      <c r="B2763" s="1" t="s">
        <v>4310</v>
      </c>
      <c r="C2763" s="2" t="s">
        <v>4211</v>
      </c>
      <c r="D2763" s="1" t="s">
        <v>19</v>
      </c>
      <c r="E2763" s="3" t="str">
        <f>HYPERLINK("https://fyndiq.se/produkt/e61cc5b0e35a4269/", "2-Pack XIAOMI REDMI NOTE 12 PRO 4G Skärmskydd - Härdat Glas 9H - Super kvalitet 3D")</f>
        <v>2-Pack XIAOMI REDMI NOTE 12 PRO 4G Skärmskydd - Härdat Glas 9H - Super kvalitet 3D</v>
      </c>
      <c r="F2763" s="1" t="s">
        <v>4311</v>
      </c>
      <c r="G2763" s="1" t="s">
        <v>4312</v>
      </c>
      <c r="H2763" s="1" t="s">
        <v>4313</v>
      </c>
      <c r="I2763" s="1" t="s">
        <v>16</v>
      </c>
      <c r="J2763" s="1" t="s">
        <v>23</v>
      </c>
      <c r="K2763" s="1" t="s">
        <v>16</v>
      </c>
      <c r="L2763" s="1" t="s">
        <v>16</v>
      </c>
      <c r="M2763" s="1" t="s">
        <v>16</v>
      </c>
      <c r="N2763" s="1" t="s">
        <v>16</v>
      </c>
      <c r="O2763" s="1">
        <v>63.2</v>
      </c>
      <c r="P2763" s="1">
        <v>1.0</v>
      </c>
    </row>
    <row r="2764">
      <c r="A2764" s="1" t="s">
        <v>29</v>
      </c>
      <c r="B2764" s="1" t="s">
        <v>4314</v>
      </c>
      <c r="C2764" s="2" t="s">
        <v>4211</v>
      </c>
      <c r="D2764" s="1" t="s">
        <v>19</v>
      </c>
      <c r="E276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764" s="1" t="s">
        <v>665</v>
      </c>
      <c r="G2764" s="1" t="s">
        <v>666</v>
      </c>
      <c r="H2764" s="1" t="s">
        <v>667</v>
      </c>
      <c r="I2764" s="1" t="s">
        <v>16</v>
      </c>
      <c r="J2764" s="1" t="s">
        <v>23</v>
      </c>
      <c r="K2764" s="1" t="s">
        <v>16</v>
      </c>
      <c r="L2764" s="1" t="s">
        <v>16</v>
      </c>
      <c r="M2764" s="1" t="s">
        <v>16</v>
      </c>
      <c r="N2764" s="1" t="s">
        <v>16</v>
      </c>
      <c r="O2764" s="1">
        <v>63.2</v>
      </c>
      <c r="P2764" s="1">
        <v>1.0</v>
      </c>
    </row>
    <row r="2765">
      <c r="A2765" s="1" t="s">
        <v>29</v>
      </c>
      <c r="B2765" s="1" t="s">
        <v>4315</v>
      </c>
      <c r="C2765" s="2" t="s">
        <v>4211</v>
      </c>
      <c r="D2765" s="1" t="s">
        <v>19</v>
      </c>
      <c r="E2765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2765" s="1" t="s">
        <v>1564</v>
      </c>
      <c r="G2765" s="1" t="s">
        <v>1565</v>
      </c>
      <c r="H2765" s="1" t="s">
        <v>1566</v>
      </c>
      <c r="I2765" s="1" t="s">
        <v>16</v>
      </c>
      <c r="J2765" s="1" t="s">
        <v>23</v>
      </c>
      <c r="K2765" s="1" t="s">
        <v>16</v>
      </c>
      <c r="L2765" s="1" t="s">
        <v>16</v>
      </c>
      <c r="M2765" s="1" t="s">
        <v>16</v>
      </c>
      <c r="N2765" s="1" t="s">
        <v>16</v>
      </c>
      <c r="O2765" s="1">
        <v>63.2</v>
      </c>
      <c r="P2765" s="1">
        <v>2.0</v>
      </c>
    </row>
    <row r="2766">
      <c r="A2766" s="1" t="s">
        <v>29</v>
      </c>
      <c r="B2766" s="1" t="s">
        <v>4316</v>
      </c>
      <c r="C2766" s="2" t="s">
        <v>4211</v>
      </c>
      <c r="D2766" s="1" t="s">
        <v>19</v>
      </c>
      <c r="E2766" s="3" t="str">
        <f>HYPERLINK("https://fyndiq.se/produkt/b7d0cdbf434a45c1/", "2-Pack Samsung A15 5G Skärmskydd - Härdat Glas 9H - Super kvalitet 3D")</f>
        <v>2-Pack Samsung A15 5G Skärmskydd - Härdat Glas 9H - Super kvalitet 3D</v>
      </c>
      <c r="F2766" s="1" t="s">
        <v>512</v>
      </c>
      <c r="G2766" s="1" t="s">
        <v>513</v>
      </c>
      <c r="H2766" s="1" t="s">
        <v>514</v>
      </c>
      <c r="I2766" s="1" t="s">
        <v>16</v>
      </c>
      <c r="J2766" s="1" t="s">
        <v>23</v>
      </c>
      <c r="K2766" s="1" t="s">
        <v>16</v>
      </c>
      <c r="L2766" s="1" t="s">
        <v>16</v>
      </c>
      <c r="M2766" s="1" t="s">
        <v>16</v>
      </c>
      <c r="N2766" s="1" t="s">
        <v>16</v>
      </c>
      <c r="O2766" s="1">
        <v>63.2</v>
      </c>
      <c r="P2766" s="1">
        <v>1.0</v>
      </c>
    </row>
    <row r="2767">
      <c r="A2767" s="1" t="s">
        <v>29</v>
      </c>
      <c r="B2767" s="1" t="s">
        <v>4317</v>
      </c>
      <c r="C2767" s="2" t="s">
        <v>4211</v>
      </c>
      <c r="D2767" s="1" t="s">
        <v>19</v>
      </c>
      <c r="E2767" s="3" t="str">
        <f>HYPERLINK("https://fyndiq.se/produkt/2c70e8c876124223/", "2-Pack XIAOMI REDMI 12C Skärmskydd - Härdat Glas 9H - Super kvalitet 3D")</f>
        <v>2-Pack XIAOMI REDMI 12C Skärmskydd - Härdat Glas 9H - Super kvalitet 3D</v>
      </c>
      <c r="F2767" s="1" t="s">
        <v>795</v>
      </c>
      <c r="G2767" s="1" t="s">
        <v>796</v>
      </c>
      <c r="H2767" s="1" t="s">
        <v>797</v>
      </c>
      <c r="I2767" s="1" t="s">
        <v>16</v>
      </c>
      <c r="J2767" s="1" t="s">
        <v>23</v>
      </c>
      <c r="K2767" s="1" t="s">
        <v>16</v>
      </c>
      <c r="L2767" s="1" t="s">
        <v>16</v>
      </c>
      <c r="M2767" s="1" t="s">
        <v>16</v>
      </c>
      <c r="N2767" s="1" t="s">
        <v>16</v>
      </c>
      <c r="O2767" s="1">
        <v>63.2</v>
      </c>
      <c r="P2767" s="1">
        <v>1.0</v>
      </c>
    </row>
    <row r="2768">
      <c r="A2768" s="1" t="s">
        <v>29</v>
      </c>
      <c r="B2768" s="1" t="s">
        <v>4318</v>
      </c>
      <c r="C2768" s="2" t="s">
        <v>4211</v>
      </c>
      <c r="D2768" s="1" t="s">
        <v>19</v>
      </c>
      <c r="E2768" s="3" t="str">
        <f>HYPERLINK("https://fyndiq.se/produkt/c8cebab9948b43c1/", "2-Pack Apple Watch 40mm – Härdat glas 9H – Super kvalitet 3D")</f>
        <v>2-Pack Apple Watch 40mm – Härdat glas 9H – Super kvalitet 3D</v>
      </c>
      <c r="F2768" s="1" t="s">
        <v>357</v>
      </c>
      <c r="G2768" s="1" t="s">
        <v>358</v>
      </c>
      <c r="H2768" s="1" t="s">
        <v>359</v>
      </c>
      <c r="I2768" s="1" t="s">
        <v>16</v>
      </c>
      <c r="J2768" s="1" t="s">
        <v>23</v>
      </c>
      <c r="K2768" s="1" t="s">
        <v>16</v>
      </c>
      <c r="L2768" s="1" t="s">
        <v>16</v>
      </c>
      <c r="M2768" s="1" t="s">
        <v>16</v>
      </c>
      <c r="N2768" s="1" t="s">
        <v>16</v>
      </c>
      <c r="O2768" s="1">
        <v>55.2</v>
      </c>
      <c r="P2768" s="1">
        <v>1.0</v>
      </c>
    </row>
    <row r="2769">
      <c r="A2769" s="1" t="s">
        <v>29</v>
      </c>
      <c r="B2769" s="1" t="s">
        <v>4319</v>
      </c>
      <c r="C2769" s="2" t="s">
        <v>4211</v>
      </c>
      <c r="D2769" s="1" t="s">
        <v>19</v>
      </c>
      <c r="E2769" s="3" t="str">
        <f>HYPERLINK("https://fyndiq.se/produkt/8fdb82488031420f/", "2-pack - Iphone X - 9D Härdat Glass - Top Kvalitet")</f>
        <v>2-pack - Iphone X - 9D Härdat Glass - Top Kvalitet</v>
      </c>
      <c r="F2769" s="1" t="s">
        <v>4320</v>
      </c>
      <c r="G2769" s="1" t="s">
        <v>4321</v>
      </c>
      <c r="H2769" s="1" t="s">
        <v>523</v>
      </c>
      <c r="I2769" s="1" t="s">
        <v>16</v>
      </c>
      <c r="J2769" s="1" t="s">
        <v>23</v>
      </c>
      <c r="K2769" s="1" t="s">
        <v>16</v>
      </c>
      <c r="L2769" s="1" t="s">
        <v>16</v>
      </c>
      <c r="M2769" s="1" t="s">
        <v>16</v>
      </c>
      <c r="N2769" s="1" t="s">
        <v>16</v>
      </c>
      <c r="O2769" s="1">
        <v>55.2</v>
      </c>
      <c r="P2769" s="1">
        <v>1.0</v>
      </c>
    </row>
    <row r="2770">
      <c r="A2770" s="1" t="s">
        <v>29</v>
      </c>
      <c r="B2770" s="1" t="s">
        <v>4322</v>
      </c>
      <c r="C2770" s="2" t="s">
        <v>4211</v>
      </c>
      <c r="D2770" s="1" t="s">
        <v>19</v>
      </c>
      <c r="E2770" s="3" t="str">
        <f>HYPERLINK("https://fyndiq.se/produkt/c6f3e47a88184e8d/", "2-Pack SAMSUNG A55 Skärmskydd - Härdat Glas 9H - Super kvalitet 3D")</f>
        <v>2-Pack SAMSUNG A55 Skärmskydd - Härdat Glas 9H - Super kvalitet 3D</v>
      </c>
      <c r="F2770" s="1" t="s">
        <v>83</v>
      </c>
      <c r="G2770" s="1" t="s">
        <v>84</v>
      </c>
      <c r="H2770" s="1" t="s">
        <v>85</v>
      </c>
      <c r="I2770" s="1" t="s">
        <v>16</v>
      </c>
      <c r="J2770" s="1" t="s">
        <v>23</v>
      </c>
      <c r="K2770" s="1" t="s">
        <v>16</v>
      </c>
      <c r="L2770" s="1" t="s">
        <v>16</v>
      </c>
      <c r="M2770" s="1" t="s">
        <v>16</v>
      </c>
      <c r="N2770" s="1" t="s">
        <v>16</v>
      </c>
      <c r="O2770" s="1">
        <v>63.2</v>
      </c>
      <c r="P2770" s="1">
        <v>1.0</v>
      </c>
    </row>
    <row r="2771">
      <c r="A2771" s="1" t="s">
        <v>29</v>
      </c>
      <c r="B2771" s="1" t="s">
        <v>4323</v>
      </c>
      <c r="C2771" s="2" t="s">
        <v>4211</v>
      </c>
      <c r="D2771" s="1" t="s">
        <v>19</v>
      </c>
      <c r="E2771" s="3" t="str">
        <f>HYPERLINK("https://fyndiq.se/produkt/6ff896a82a134dbd/", "2-Pack IPhone 12 Mini - Härdat Glas 9H - Super Kvalitet 3D")</f>
        <v>2-Pack IPhone 12 Mini - Härdat Glas 9H - Super Kvalitet 3D</v>
      </c>
      <c r="F2771" s="1" t="s">
        <v>55</v>
      </c>
      <c r="G2771" s="1" t="s">
        <v>56</v>
      </c>
      <c r="H2771" s="1" t="s">
        <v>57</v>
      </c>
      <c r="I2771" s="1" t="s">
        <v>16</v>
      </c>
      <c r="J2771" s="1" t="s">
        <v>23</v>
      </c>
      <c r="K2771" s="1" t="s">
        <v>16</v>
      </c>
      <c r="L2771" s="1" t="s">
        <v>16</v>
      </c>
      <c r="M2771" s="1" t="s">
        <v>16</v>
      </c>
      <c r="N2771" s="1" t="s">
        <v>16</v>
      </c>
      <c r="O2771" s="1">
        <v>55.2</v>
      </c>
      <c r="P2771" s="1">
        <v>1.0</v>
      </c>
    </row>
    <row r="2772">
      <c r="A2772" s="1" t="s">
        <v>29</v>
      </c>
      <c r="B2772" s="1" t="s">
        <v>4324</v>
      </c>
      <c r="C2772" s="2" t="s">
        <v>4211</v>
      </c>
      <c r="D2772" s="1" t="s">
        <v>19</v>
      </c>
      <c r="E2772" s="3" t="str">
        <f>HYPERLINK("https://fyndiq.se/produkt/71c054dfb7cb4551/", "2 Pack iPhone 8 Plus Vit - Härdat Glas 9H - Super Kvalitet 3D")</f>
        <v>2 Pack iPhone 8 Plus Vit - Härdat Glas 9H - Super Kvalitet 3D</v>
      </c>
      <c r="F2772" s="1" t="s">
        <v>1369</v>
      </c>
      <c r="G2772" s="1" t="s">
        <v>1370</v>
      </c>
      <c r="H2772" s="1" t="s">
        <v>1371</v>
      </c>
      <c r="I2772" s="1" t="s">
        <v>16</v>
      </c>
      <c r="J2772" s="1" t="s">
        <v>23</v>
      </c>
      <c r="K2772" s="1" t="s">
        <v>16</v>
      </c>
      <c r="L2772" s="1" t="s">
        <v>16</v>
      </c>
      <c r="M2772" s="1" t="s">
        <v>16</v>
      </c>
      <c r="N2772" s="1" t="s">
        <v>16</v>
      </c>
      <c r="O2772" s="1">
        <v>55.2</v>
      </c>
      <c r="P2772" s="1">
        <v>1.0</v>
      </c>
    </row>
    <row r="2773">
      <c r="A2773" s="1" t="s">
        <v>29</v>
      </c>
      <c r="B2773" s="1" t="s">
        <v>4325</v>
      </c>
      <c r="C2773" s="2" t="s">
        <v>4211</v>
      </c>
      <c r="D2773" s="1" t="s">
        <v>19</v>
      </c>
      <c r="E2773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2773" s="1" t="s">
        <v>1402</v>
      </c>
      <c r="G2773" s="1" t="s">
        <v>1403</v>
      </c>
      <c r="H2773" s="1" t="s">
        <v>1404</v>
      </c>
      <c r="I2773" s="1" t="s">
        <v>16</v>
      </c>
      <c r="J2773" s="1" t="s">
        <v>23</v>
      </c>
      <c r="K2773" s="1" t="s">
        <v>16</v>
      </c>
      <c r="L2773" s="1" t="s">
        <v>16</v>
      </c>
      <c r="M2773" s="1" t="s">
        <v>16</v>
      </c>
      <c r="N2773" s="1" t="s">
        <v>16</v>
      </c>
      <c r="O2773" s="1">
        <v>71.2</v>
      </c>
      <c r="P2773" s="1">
        <v>1.0</v>
      </c>
    </row>
    <row r="2774">
      <c r="A2774" s="1" t="s">
        <v>29</v>
      </c>
      <c r="B2774" s="1" t="s">
        <v>4326</v>
      </c>
      <c r="C2774" s="2" t="s">
        <v>4211</v>
      </c>
      <c r="D2774" s="1" t="s">
        <v>19</v>
      </c>
      <c r="E2774" s="3" t="str">
        <f>HYPERLINK("https://fyndiq.se/produkt/5d384cc8795744b0/", "2-Pack Samsung A55 Skärmskydd i Härdat Glas")</f>
        <v>2-Pack Samsung A55 Skärmskydd i Härdat Glas</v>
      </c>
      <c r="F2774" s="1" t="s">
        <v>191</v>
      </c>
      <c r="G2774" s="1" t="s">
        <v>192</v>
      </c>
      <c r="H2774" s="1" t="s">
        <v>193</v>
      </c>
      <c r="I2774" s="1" t="s">
        <v>16</v>
      </c>
      <c r="J2774" s="1" t="s">
        <v>23</v>
      </c>
      <c r="K2774" s="1" t="s">
        <v>16</v>
      </c>
      <c r="L2774" s="1" t="s">
        <v>16</v>
      </c>
      <c r="M2774" s="1" t="s">
        <v>16</v>
      </c>
      <c r="N2774" s="1" t="s">
        <v>16</v>
      </c>
      <c r="O2774" s="1">
        <v>63.2</v>
      </c>
      <c r="P2774" s="1">
        <v>1.0</v>
      </c>
    </row>
    <row r="2775">
      <c r="A2775" s="1" t="s">
        <v>29</v>
      </c>
      <c r="B2775" s="1" t="s">
        <v>4327</v>
      </c>
      <c r="C2775" s="2" t="s">
        <v>4211</v>
      </c>
      <c r="D2775" s="1" t="s">
        <v>19</v>
      </c>
      <c r="E2775" s="3" t="str">
        <f>HYPERLINK("https://fyndiq.se/produkt/78aba43fb16f4811/", "2-Pack Xiaomi Mi 10 Pro - Härdat glas 9H - Super kvalitet 3D")</f>
        <v>2-Pack Xiaomi Mi 10 Pro - Härdat glas 9H - Super kvalitet 3D</v>
      </c>
      <c r="F2775" s="1" t="s">
        <v>3290</v>
      </c>
      <c r="G2775" s="1" t="s">
        <v>3291</v>
      </c>
      <c r="H2775" s="1" t="s">
        <v>3292</v>
      </c>
      <c r="I2775" s="1" t="s">
        <v>16</v>
      </c>
      <c r="J2775" s="1" t="s">
        <v>23</v>
      </c>
      <c r="K2775" s="1" t="s">
        <v>16</v>
      </c>
      <c r="L2775" s="1" t="s">
        <v>16</v>
      </c>
      <c r="M2775" s="1" t="s">
        <v>16</v>
      </c>
      <c r="N2775" s="1" t="s">
        <v>16</v>
      </c>
      <c r="O2775" s="1">
        <v>63.2</v>
      </c>
      <c r="P2775" s="1">
        <v>1.0</v>
      </c>
    </row>
    <row r="2776">
      <c r="A2776" s="1" t="s">
        <v>29</v>
      </c>
      <c r="B2776" s="1" t="s">
        <v>4328</v>
      </c>
      <c r="C2776" s="2" t="s">
        <v>4211</v>
      </c>
      <c r="D2776" s="1" t="s">
        <v>19</v>
      </c>
      <c r="E2776" s="3" t="str">
        <f>HYPERLINK("https://fyndiq.se/produkt/25f0cdd79c584eb9/", "2-Pack Privacy Skärmskydd For Xiaomi Mi 10T Pro - Härdat Glas 9H - Super Kvalitet 3D")</f>
        <v>2-Pack Privacy Skärmskydd For Xiaomi Mi 10T Pro - Härdat Glas 9H - Super Kvalitet 3D</v>
      </c>
      <c r="F2776" s="1" t="s">
        <v>4329</v>
      </c>
      <c r="G2776" s="1" t="s">
        <v>4330</v>
      </c>
      <c r="H2776" s="1" t="s">
        <v>4331</v>
      </c>
      <c r="I2776" s="1" t="s">
        <v>16</v>
      </c>
      <c r="J2776" s="1" t="s">
        <v>23</v>
      </c>
      <c r="K2776" s="1" t="s">
        <v>16</v>
      </c>
      <c r="L2776" s="1" t="s">
        <v>16</v>
      </c>
      <c r="M2776" s="1" t="s">
        <v>16</v>
      </c>
      <c r="N2776" s="1" t="s">
        <v>16</v>
      </c>
      <c r="O2776" s="1">
        <v>71.2</v>
      </c>
      <c r="P2776" s="1">
        <v>1.0</v>
      </c>
    </row>
    <row r="2777">
      <c r="A2777" s="1" t="s">
        <v>29</v>
      </c>
      <c r="B2777" s="1" t="s">
        <v>4332</v>
      </c>
      <c r="C2777" s="2" t="s">
        <v>4211</v>
      </c>
      <c r="D2777" s="1" t="s">
        <v>19</v>
      </c>
      <c r="E2777" s="3" t="str">
        <f>HYPERLINK("https://fyndiq.se/produkt/7b4cb5f9439947b9/", "2-Pack iPhone SE 2020 Svart - Härdat Glas 9H - Super Kvalitet 3D")</f>
        <v>2-Pack iPhone SE 2020 Svart - Härdat Glas 9H - Super Kvalitet 3D</v>
      </c>
      <c r="F2777" s="1" t="s">
        <v>175</v>
      </c>
      <c r="G2777" s="1" t="s">
        <v>176</v>
      </c>
      <c r="H2777" s="1" t="s">
        <v>177</v>
      </c>
      <c r="I2777" s="1" t="s">
        <v>16</v>
      </c>
      <c r="J2777" s="1" t="s">
        <v>23</v>
      </c>
      <c r="K2777" s="1" t="s">
        <v>16</v>
      </c>
      <c r="L2777" s="1" t="s">
        <v>16</v>
      </c>
      <c r="M2777" s="1" t="s">
        <v>16</v>
      </c>
      <c r="N2777" s="1" t="s">
        <v>16</v>
      </c>
      <c r="O2777" s="1">
        <v>55.2</v>
      </c>
      <c r="P2777" s="1">
        <v>1.0</v>
      </c>
    </row>
    <row r="2778">
      <c r="A2778" s="1" t="s">
        <v>29</v>
      </c>
      <c r="B2778" s="1" t="s">
        <v>4333</v>
      </c>
      <c r="C2778" s="2" t="s">
        <v>4211</v>
      </c>
      <c r="D2778" s="1" t="s">
        <v>19</v>
      </c>
      <c r="E2778" s="3" t="str">
        <f>HYPERLINK("https://fyndiq.se/produkt/42d6995a7328489e/", "2-Pack Sony Xperia 10 V - Härdat Glas 9H - Super Kvalitet 3D Skärmskydd")</f>
        <v>2-Pack Sony Xperia 10 V - Härdat Glas 9H - Super Kvalitet 3D Skärmskydd</v>
      </c>
      <c r="F2778" s="1" t="s">
        <v>3643</v>
      </c>
      <c r="G2778" s="1" t="s">
        <v>3644</v>
      </c>
      <c r="H2778" s="1" t="s">
        <v>3645</v>
      </c>
      <c r="I2778" s="1" t="s">
        <v>16</v>
      </c>
      <c r="J2778" s="1" t="s">
        <v>23</v>
      </c>
      <c r="K2778" s="1" t="s">
        <v>16</v>
      </c>
      <c r="L2778" s="1" t="s">
        <v>16</v>
      </c>
      <c r="M2778" s="1" t="s">
        <v>16</v>
      </c>
      <c r="N2778" s="1" t="s">
        <v>16</v>
      </c>
      <c r="O2778" s="1">
        <v>71.2</v>
      </c>
      <c r="P2778" s="1">
        <v>1.0</v>
      </c>
    </row>
    <row r="2779">
      <c r="A2779" s="1" t="s">
        <v>29</v>
      </c>
      <c r="B2779" s="1" t="s">
        <v>4334</v>
      </c>
      <c r="C2779" s="2" t="s">
        <v>4211</v>
      </c>
      <c r="D2779" s="1" t="s">
        <v>19</v>
      </c>
      <c r="E277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779" s="1" t="s">
        <v>103</v>
      </c>
      <c r="G2779" s="1" t="s">
        <v>104</v>
      </c>
      <c r="H2779" s="1" t="s">
        <v>105</v>
      </c>
      <c r="I2779" s="1" t="s">
        <v>16</v>
      </c>
      <c r="J2779" s="1" t="s">
        <v>23</v>
      </c>
      <c r="K2779" s="1" t="s">
        <v>16</v>
      </c>
      <c r="L2779" s="1" t="s">
        <v>16</v>
      </c>
      <c r="M2779" s="1" t="s">
        <v>16</v>
      </c>
      <c r="N2779" s="1" t="s">
        <v>16</v>
      </c>
      <c r="O2779" s="1">
        <v>63.2</v>
      </c>
      <c r="P2779" s="1">
        <v>1.0</v>
      </c>
    </row>
    <row r="2780">
      <c r="A2780" s="1" t="s">
        <v>29</v>
      </c>
      <c r="B2780" s="1" t="s">
        <v>4335</v>
      </c>
      <c r="C2780" s="2" t="s">
        <v>4211</v>
      </c>
      <c r="D2780" s="1" t="s">
        <v>19</v>
      </c>
      <c r="E278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780" s="1" t="s">
        <v>128</v>
      </c>
      <c r="G2780" s="1" t="s">
        <v>129</v>
      </c>
      <c r="H2780" s="1" t="s">
        <v>130</v>
      </c>
      <c r="I2780" s="1" t="s">
        <v>16</v>
      </c>
      <c r="J2780" s="1" t="s">
        <v>23</v>
      </c>
      <c r="K2780" s="1" t="s">
        <v>16</v>
      </c>
      <c r="L2780" s="1" t="s">
        <v>16</v>
      </c>
      <c r="M2780" s="1" t="s">
        <v>16</v>
      </c>
      <c r="N2780" s="1" t="s">
        <v>16</v>
      </c>
      <c r="O2780" s="1">
        <v>95.2</v>
      </c>
      <c r="P2780" s="1">
        <v>1.0</v>
      </c>
    </row>
    <row r="2781">
      <c r="A2781" s="1" t="s">
        <v>29</v>
      </c>
      <c r="B2781" s="1" t="s">
        <v>4336</v>
      </c>
      <c r="C2781" s="2" t="s">
        <v>4211</v>
      </c>
      <c r="D2781" s="1" t="s">
        <v>19</v>
      </c>
      <c r="E2781" s="3" t="str">
        <f>HYPERLINK("https://fyndiq.se/produkt/416415a768684efb/", "2-Pack Samsung Galaxy S21 5G - 9H Härdat Glas - HD")</f>
        <v>2-Pack Samsung Galaxy S21 5G - 9H Härdat Glas - HD</v>
      </c>
      <c r="F2781" s="1" t="s">
        <v>39</v>
      </c>
      <c r="G2781" s="1" t="s">
        <v>40</v>
      </c>
      <c r="H2781" s="1" t="s">
        <v>41</v>
      </c>
      <c r="I2781" s="1" t="s">
        <v>1311</v>
      </c>
      <c r="J2781" s="1" t="s">
        <v>9</v>
      </c>
      <c r="K2781" s="2" t="s">
        <v>2399</v>
      </c>
      <c r="L2781" s="1" t="s">
        <v>2528</v>
      </c>
      <c r="M2781" s="1" t="s">
        <v>16</v>
      </c>
      <c r="N2781" s="1" t="s">
        <v>16</v>
      </c>
      <c r="O2781" s="1">
        <v>63.2</v>
      </c>
      <c r="P2781" s="1">
        <v>1.0</v>
      </c>
    </row>
    <row r="2782">
      <c r="A2782" s="1" t="s">
        <v>29</v>
      </c>
      <c r="B2782" s="1" t="s">
        <v>4337</v>
      </c>
      <c r="C2782" s="2" t="s">
        <v>4211</v>
      </c>
      <c r="D2782" s="1" t="s">
        <v>19</v>
      </c>
      <c r="E2782" s="3" t="str">
        <f>HYPERLINK("https://fyndiq.se/produkt/4a37a66aa49247d0/", "Samsung S21 FE - 9H Härdat Glass - Super Kvalitet 3D")</f>
        <v>Samsung S21 FE - 9H Härdat Glass - Super Kvalitet 3D</v>
      </c>
      <c r="F2782" s="1" t="s">
        <v>4338</v>
      </c>
      <c r="G2782" s="1" t="s">
        <v>4339</v>
      </c>
      <c r="H2782" s="1" t="s">
        <v>4340</v>
      </c>
      <c r="I2782" s="1" t="s">
        <v>16</v>
      </c>
      <c r="J2782" s="1" t="s">
        <v>23</v>
      </c>
      <c r="K2782" s="1" t="s">
        <v>16</v>
      </c>
      <c r="L2782" s="1" t="s">
        <v>16</v>
      </c>
      <c r="M2782" s="1" t="s">
        <v>16</v>
      </c>
      <c r="N2782" s="1" t="s">
        <v>16</v>
      </c>
      <c r="O2782" s="1">
        <v>55.2</v>
      </c>
      <c r="P2782" s="1">
        <v>1.0</v>
      </c>
    </row>
    <row r="2783">
      <c r="A2783" s="1" t="s">
        <v>29</v>
      </c>
      <c r="B2783" s="1" t="s">
        <v>4341</v>
      </c>
      <c r="C2783" s="2" t="s">
        <v>4211</v>
      </c>
      <c r="D2783" s="1" t="s">
        <v>19</v>
      </c>
      <c r="E2783" s="3" t="str">
        <f>HYPERLINK("https://fyndiq.se/produkt/2477583187264ece/", "2-Pack Samsung S20 - 9H Härdat Glass - Top Kvalitet")</f>
        <v>2-Pack Samsung S20 - 9H Härdat Glass - Top Kvalitet</v>
      </c>
      <c r="F2783" s="1" t="s">
        <v>124</v>
      </c>
      <c r="G2783" s="1" t="s">
        <v>125</v>
      </c>
      <c r="H2783" s="1" t="s">
        <v>126</v>
      </c>
      <c r="I2783" s="1" t="s">
        <v>16</v>
      </c>
      <c r="J2783" s="1" t="s">
        <v>23</v>
      </c>
      <c r="K2783" s="1" t="s">
        <v>16</v>
      </c>
      <c r="L2783" s="1" t="s">
        <v>16</v>
      </c>
      <c r="M2783" s="1" t="s">
        <v>16</v>
      </c>
      <c r="N2783" s="1" t="s">
        <v>16</v>
      </c>
      <c r="O2783" s="1">
        <v>63.2</v>
      </c>
      <c r="P2783" s="1">
        <v>1.0</v>
      </c>
    </row>
    <row r="2784">
      <c r="A2784" s="1" t="s">
        <v>29</v>
      </c>
      <c r="B2784" s="1" t="s">
        <v>4342</v>
      </c>
      <c r="C2784" s="2" t="s">
        <v>4211</v>
      </c>
      <c r="D2784" s="1" t="s">
        <v>19</v>
      </c>
      <c r="E2784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2784" s="1" t="s">
        <v>4343</v>
      </c>
      <c r="G2784" s="1" t="s">
        <v>4344</v>
      </c>
      <c r="H2784" s="1" t="s">
        <v>4345</v>
      </c>
      <c r="I2784" s="1" t="s">
        <v>16</v>
      </c>
      <c r="J2784" s="1" t="s">
        <v>23</v>
      </c>
      <c r="K2784" s="1" t="s">
        <v>16</v>
      </c>
      <c r="L2784" s="1" t="s">
        <v>16</v>
      </c>
      <c r="M2784" s="1" t="s">
        <v>16</v>
      </c>
      <c r="N2784" s="1" t="s">
        <v>16</v>
      </c>
      <c r="O2784" s="1">
        <v>95.2</v>
      </c>
      <c r="P2784" s="1">
        <v>1.0</v>
      </c>
    </row>
    <row r="2785">
      <c r="A2785" s="1" t="s">
        <v>29</v>
      </c>
      <c r="B2785" s="1" t="s">
        <v>4346</v>
      </c>
      <c r="C2785" s="2" t="s">
        <v>4347</v>
      </c>
      <c r="D2785" s="1" t="s">
        <v>19</v>
      </c>
      <c r="E2785" s="3" t="str">
        <f>HYPERLINK("https://fyndiq.se/produkt/614ecb98d35c4fc9/", "2 Pack Xiaomi Redmi Note 11 Pro 5G-Härdat glas 9H-Super kvalitet")</f>
        <v>2 Pack Xiaomi Redmi Note 11 Pro 5G-Härdat glas 9H-Super kvalitet</v>
      </c>
      <c r="F2785" s="1" t="s">
        <v>862</v>
      </c>
      <c r="G2785" s="1" t="s">
        <v>863</v>
      </c>
      <c r="H2785" s="1" t="s">
        <v>864</v>
      </c>
      <c r="I2785" s="1" t="s">
        <v>16</v>
      </c>
      <c r="J2785" s="1" t="s">
        <v>23</v>
      </c>
      <c r="K2785" s="1" t="s">
        <v>16</v>
      </c>
      <c r="L2785" s="1" t="s">
        <v>16</v>
      </c>
      <c r="M2785" s="1" t="s">
        <v>16</v>
      </c>
      <c r="N2785" s="1" t="s">
        <v>16</v>
      </c>
      <c r="O2785" s="1">
        <v>63.2</v>
      </c>
      <c r="P2785" s="1">
        <v>1.0</v>
      </c>
    </row>
    <row r="2786">
      <c r="A2786" s="1" t="s">
        <v>29</v>
      </c>
      <c r="B2786" s="1" t="s">
        <v>4348</v>
      </c>
      <c r="C2786" s="2" t="s">
        <v>4347</v>
      </c>
      <c r="D2786" s="1" t="s">
        <v>19</v>
      </c>
      <c r="E278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786" s="1" t="s">
        <v>311</v>
      </c>
      <c r="G2786" s="1" t="s">
        <v>312</v>
      </c>
      <c r="H2786" s="1" t="s">
        <v>313</v>
      </c>
      <c r="I2786" s="1" t="s">
        <v>16</v>
      </c>
      <c r="J2786" s="1" t="s">
        <v>23</v>
      </c>
      <c r="K2786" s="1" t="s">
        <v>16</v>
      </c>
      <c r="L2786" s="1" t="s">
        <v>16</v>
      </c>
      <c r="M2786" s="1" t="s">
        <v>16</v>
      </c>
      <c r="N2786" s="1" t="s">
        <v>16</v>
      </c>
      <c r="O2786" s="1">
        <v>71.2</v>
      </c>
      <c r="P2786" s="1">
        <v>1.0</v>
      </c>
    </row>
    <row r="2787">
      <c r="A2787" s="1" t="s">
        <v>29</v>
      </c>
      <c r="B2787" s="1" t="s">
        <v>4349</v>
      </c>
      <c r="C2787" s="2" t="s">
        <v>4347</v>
      </c>
      <c r="D2787" s="1" t="s">
        <v>19</v>
      </c>
      <c r="E2787" s="3" t="str">
        <f>HYPERLINK("https://fyndiq.se/produkt/405d6f09daec4d0e/", "2-Pack Samsung Galaxy A80 - Härdat glas 9H - Super kvalitet")</f>
        <v>2-Pack Samsung Galaxy A80 - Härdat glas 9H - Super kvalitet</v>
      </c>
      <c r="F2787" s="1" t="s">
        <v>2441</v>
      </c>
      <c r="G2787" s="1" t="s">
        <v>2442</v>
      </c>
      <c r="H2787" s="1" t="s">
        <v>2443</v>
      </c>
      <c r="I2787" s="1" t="s">
        <v>16</v>
      </c>
      <c r="J2787" s="1" t="s">
        <v>23</v>
      </c>
      <c r="K2787" s="1" t="s">
        <v>16</v>
      </c>
      <c r="L2787" s="1" t="s">
        <v>16</v>
      </c>
      <c r="M2787" s="1" t="s">
        <v>16</v>
      </c>
      <c r="N2787" s="1" t="s">
        <v>16</v>
      </c>
      <c r="O2787" s="1">
        <v>63.2</v>
      </c>
      <c r="P2787" s="1">
        <v>1.0</v>
      </c>
    </row>
    <row r="2788">
      <c r="A2788" s="1" t="s">
        <v>29</v>
      </c>
      <c r="B2788" s="1" t="s">
        <v>4350</v>
      </c>
      <c r="C2788" s="2" t="s">
        <v>4347</v>
      </c>
      <c r="D2788" s="1" t="s">
        <v>19</v>
      </c>
      <c r="E2788" s="3" t="str">
        <f>HYPERLINK("https://fyndiq.se/produkt/6bc9efdb9e0f44ed/", "2-Pack Google Pixel 7 Pro - Härdat Glas 9H - Super kvalitet 3D")</f>
        <v>2-Pack Google Pixel 7 Pro - Härdat Glas 9H - Super kvalitet 3D</v>
      </c>
      <c r="F2788" s="1" t="s">
        <v>424</v>
      </c>
      <c r="G2788" s="1" t="s">
        <v>425</v>
      </c>
      <c r="H2788" s="1" t="s">
        <v>426</v>
      </c>
      <c r="I2788" s="1" t="s">
        <v>16</v>
      </c>
      <c r="J2788" s="1" t="s">
        <v>23</v>
      </c>
      <c r="K2788" s="1" t="s">
        <v>16</v>
      </c>
      <c r="L2788" s="1" t="s">
        <v>16</v>
      </c>
      <c r="M2788" s="1" t="s">
        <v>16</v>
      </c>
      <c r="N2788" s="1" t="s">
        <v>16</v>
      </c>
      <c r="O2788" s="1">
        <v>71.2</v>
      </c>
      <c r="P2788" s="1">
        <v>1.0</v>
      </c>
    </row>
    <row r="2789">
      <c r="A2789" s="1" t="s">
        <v>29</v>
      </c>
      <c r="B2789" s="1" t="s">
        <v>4351</v>
      </c>
      <c r="C2789" s="2" t="s">
        <v>4347</v>
      </c>
      <c r="D2789" s="1" t="s">
        <v>19</v>
      </c>
      <c r="E2789" s="3" t="str">
        <f>HYPERLINK("https://fyndiq.se/produkt/1680a3aea19a4558/", "2-Pack Samsung S20 Skärmskydd - Härdat Glas 9H - Super kvalitet 3D")</f>
        <v>2-Pack Samsung S20 Skärmskydd - Härdat Glas 9H - Super kvalitet 3D</v>
      </c>
      <c r="F2789" s="1" t="s">
        <v>755</v>
      </c>
      <c r="G2789" s="1" t="s">
        <v>756</v>
      </c>
      <c r="H2789" s="1" t="s">
        <v>757</v>
      </c>
      <c r="I2789" s="1" t="s">
        <v>16</v>
      </c>
      <c r="J2789" s="1" t="s">
        <v>23</v>
      </c>
      <c r="K2789" s="1" t="s">
        <v>16</v>
      </c>
      <c r="L2789" s="1" t="s">
        <v>16</v>
      </c>
      <c r="M2789" s="1" t="s">
        <v>16</v>
      </c>
      <c r="N2789" s="1" t="s">
        <v>16</v>
      </c>
      <c r="O2789" s="1">
        <v>63.2</v>
      </c>
      <c r="P2789" s="1">
        <v>1.0</v>
      </c>
    </row>
    <row r="2790">
      <c r="A2790" s="1" t="s">
        <v>29</v>
      </c>
      <c r="B2790" s="1" t="s">
        <v>4352</v>
      </c>
      <c r="C2790" s="2" t="s">
        <v>4347</v>
      </c>
      <c r="D2790" s="1" t="s">
        <v>19</v>
      </c>
      <c r="E2790" s="3" t="str">
        <f>HYPERLINK("https://fyndiq.se/produkt/613d3d071e424de7/", "2 Pack Samsung Xcover Pro- Härdat glas 9H - Super kvalitet 3D")</f>
        <v>2 Pack Samsung Xcover Pro- Härdat glas 9H - Super kvalitet 3D</v>
      </c>
      <c r="F2790" s="1" t="s">
        <v>548</v>
      </c>
      <c r="G2790" s="1" t="s">
        <v>549</v>
      </c>
      <c r="H2790" s="1" t="s">
        <v>550</v>
      </c>
      <c r="I2790" s="1" t="s">
        <v>16</v>
      </c>
      <c r="J2790" s="1" t="s">
        <v>23</v>
      </c>
      <c r="K2790" s="1" t="s">
        <v>16</v>
      </c>
      <c r="L2790" s="1" t="s">
        <v>16</v>
      </c>
      <c r="M2790" s="1" t="s">
        <v>16</v>
      </c>
      <c r="N2790" s="1" t="s">
        <v>16</v>
      </c>
      <c r="O2790" s="1">
        <v>71.2</v>
      </c>
      <c r="P2790" s="1">
        <v>1.0</v>
      </c>
    </row>
    <row r="2791">
      <c r="A2791" s="1" t="s">
        <v>29</v>
      </c>
      <c r="B2791" s="1" t="s">
        <v>4353</v>
      </c>
      <c r="C2791" s="2" t="s">
        <v>4347</v>
      </c>
      <c r="D2791" s="1" t="s">
        <v>19</v>
      </c>
      <c r="E279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791" s="1" t="s">
        <v>2144</v>
      </c>
      <c r="G2791" s="1" t="s">
        <v>2145</v>
      </c>
      <c r="H2791" s="1" t="s">
        <v>2146</v>
      </c>
      <c r="I2791" s="1" t="s">
        <v>16</v>
      </c>
      <c r="J2791" s="1" t="s">
        <v>23</v>
      </c>
      <c r="K2791" s="1" t="s">
        <v>16</v>
      </c>
      <c r="L2791" s="1" t="s">
        <v>16</v>
      </c>
      <c r="M2791" s="1" t="s">
        <v>16</v>
      </c>
      <c r="N2791" s="1" t="s">
        <v>16</v>
      </c>
      <c r="O2791" s="1">
        <v>63.2</v>
      </c>
      <c r="P2791" s="1">
        <v>1.0</v>
      </c>
    </row>
    <row r="2792">
      <c r="A2792" s="1" t="s">
        <v>29</v>
      </c>
      <c r="B2792" s="1" t="s">
        <v>4354</v>
      </c>
      <c r="C2792" s="2" t="s">
        <v>4347</v>
      </c>
      <c r="D2792" s="1" t="s">
        <v>19</v>
      </c>
      <c r="E2792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2792" s="1" t="s">
        <v>887</v>
      </c>
      <c r="G2792" s="1" t="s">
        <v>888</v>
      </c>
      <c r="H2792" s="1" t="s">
        <v>889</v>
      </c>
      <c r="I2792" s="1" t="s">
        <v>16</v>
      </c>
      <c r="J2792" s="1" t="s">
        <v>23</v>
      </c>
      <c r="K2792" s="1" t="s">
        <v>16</v>
      </c>
      <c r="L2792" s="1" t="s">
        <v>16</v>
      </c>
      <c r="M2792" s="1" t="s">
        <v>16</v>
      </c>
      <c r="N2792" s="1" t="s">
        <v>16</v>
      </c>
      <c r="O2792" s="1">
        <v>71.2</v>
      </c>
      <c r="P2792" s="1">
        <v>1.0</v>
      </c>
    </row>
    <row r="2793">
      <c r="A2793" s="1" t="s">
        <v>29</v>
      </c>
      <c r="B2793" s="1" t="s">
        <v>4355</v>
      </c>
      <c r="C2793" s="2" t="s">
        <v>4347</v>
      </c>
      <c r="D2793" s="1" t="s">
        <v>19</v>
      </c>
      <c r="E2793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2793" s="1" t="s">
        <v>912</v>
      </c>
      <c r="G2793" s="1" t="s">
        <v>913</v>
      </c>
      <c r="H2793" s="1" t="s">
        <v>914</v>
      </c>
      <c r="I2793" s="1" t="s">
        <v>16</v>
      </c>
      <c r="J2793" s="1" t="s">
        <v>23</v>
      </c>
      <c r="K2793" s="1" t="s">
        <v>16</v>
      </c>
      <c r="L2793" s="1" t="s">
        <v>16</v>
      </c>
      <c r="M2793" s="1" t="s">
        <v>16</v>
      </c>
      <c r="N2793" s="1" t="s">
        <v>16</v>
      </c>
      <c r="O2793" s="1">
        <v>63.2</v>
      </c>
      <c r="P2793" s="1">
        <v>1.0</v>
      </c>
    </row>
    <row r="2794">
      <c r="A2794" s="1" t="s">
        <v>29</v>
      </c>
      <c r="B2794" s="1" t="s">
        <v>4356</v>
      </c>
      <c r="C2794" s="2" t="s">
        <v>4347</v>
      </c>
      <c r="D2794" s="1" t="s">
        <v>19</v>
      </c>
      <c r="E2794" s="3" t="str">
        <f>HYPERLINK("https://fyndiq.se/produkt/ac4c264f1c9a4420/", "Samsung Galaxy S20 5G - Härdat glas 9H-Super kvalitet 3D")</f>
        <v>Samsung Galaxy S20 5G - Härdat glas 9H-Super kvalitet 3D</v>
      </c>
      <c r="F2794" s="1" t="s">
        <v>937</v>
      </c>
      <c r="G2794" s="1" t="s">
        <v>938</v>
      </c>
      <c r="H2794" s="1" t="s">
        <v>939</v>
      </c>
      <c r="I2794" s="1" t="s">
        <v>16</v>
      </c>
      <c r="J2794" s="1" t="s">
        <v>23</v>
      </c>
      <c r="K2794" s="1" t="s">
        <v>16</v>
      </c>
      <c r="L2794" s="1" t="s">
        <v>16</v>
      </c>
      <c r="M2794" s="1" t="s">
        <v>16</v>
      </c>
      <c r="N2794" s="1" t="s">
        <v>16</v>
      </c>
      <c r="O2794" s="1">
        <v>55.2</v>
      </c>
      <c r="P2794" s="1">
        <v>1.0</v>
      </c>
    </row>
    <row r="2795">
      <c r="A2795" s="1" t="s">
        <v>29</v>
      </c>
      <c r="B2795" s="1" t="s">
        <v>4357</v>
      </c>
      <c r="C2795" s="2" t="s">
        <v>4347</v>
      </c>
      <c r="D2795" s="1" t="s">
        <v>19</v>
      </c>
      <c r="E2795" s="3" t="str">
        <f>HYPERLINK("https://fyndiq.se/produkt/f4e95b294a424d40/", "2-Pack Samsung S10 Skärmskydd - Härdat Glas 9H - Super kvalitet 3D")</f>
        <v>2-Pack Samsung S10 Skärmskydd - Härdat Glas 9H - Super kvalitet 3D</v>
      </c>
      <c r="F2795" s="1" t="s">
        <v>353</v>
      </c>
      <c r="G2795" s="1" t="s">
        <v>354</v>
      </c>
      <c r="H2795" s="1" t="s">
        <v>355</v>
      </c>
      <c r="I2795" s="1" t="s">
        <v>16</v>
      </c>
      <c r="J2795" s="1" t="s">
        <v>23</v>
      </c>
      <c r="K2795" s="1" t="s">
        <v>16</v>
      </c>
      <c r="L2795" s="1" t="s">
        <v>16</v>
      </c>
      <c r="M2795" s="1" t="s">
        <v>16</v>
      </c>
      <c r="N2795" s="1" t="s">
        <v>16</v>
      </c>
      <c r="O2795" s="1">
        <v>63.2</v>
      </c>
      <c r="P2795" s="1">
        <v>1.0</v>
      </c>
    </row>
    <row r="2796">
      <c r="A2796" s="1" t="s">
        <v>29</v>
      </c>
      <c r="B2796" s="1" t="s">
        <v>4358</v>
      </c>
      <c r="C2796" s="2" t="s">
        <v>4347</v>
      </c>
      <c r="D2796" s="1" t="s">
        <v>19</v>
      </c>
      <c r="E2796" s="3" t="str">
        <f>HYPERLINK("https://fyndiq.se/produkt/181bc7e07d8b44fc/", "Xiaomi 11 Lite 5G NE - Härdat Glas 9H - Super kvalitet 3D")</f>
        <v>Xiaomi 11 Lite 5G NE - Härdat Glas 9H - Super kvalitet 3D</v>
      </c>
      <c r="F2796" s="1" t="s">
        <v>4359</v>
      </c>
      <c r="G2796" s="1" t="s">
        <v>4360</v>
      </c>
      <c r="H2796" s="1" t="s">
        <v>4361</v>
      </c>
      <c r="I2796" s="1" t="s">
        <v>16</v>
      </c>
      <c r="J2796" s="1" t="s">
        <v>23</v>
      </c>
      <c r="K2796" s="1" t="s">
        <v>16</v>
      </c>
      <c r="L2796" s="1" t="s">
        <v>16</v>
      </c>
      <c r="M2796" s="1" t="s">
        <v>16</v>
      </c>
      <c r="N2796" s="1" t="s">
        <v>16</v>
      </c>
      <c r="O2796" s="1">
        <v>55.2</v>
      </c>
      <c r="P2796" s="1">
        <v>1.0</v>
      </c>
    </row>
    <row r="2797">
      <c r="A2797" s="1" t="s">
        <v>29</v>
      </c>
      <c r="B2797" s="1" t="s">
        <v>4362</v>
      </c>
      <c r="C2797" s="2" t="s">
        <v>4347</v>
      </c>
      <c r="D2797" s="1" t="s">
        <v>19</v>
      </c>
      <c r="E279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797" s="1" t="s">
        <v>2144</v>
      </c>
      <c r="G2797" s="1" t="s">
        <v>2145</v>
      </c>
      <c r="H2797" s="1" t="s">
        <v>2146</v>
      </c>
      <c r="I2797" s="1" t="s">
        <v>16</v>
      </c>
      <c r="J2797" s="1" t="s">
        <v>23</v>
      </c>
      <c r="K2797" s="1" t="s">
        <v>16</v>
      </c>
      <c r="L2797" s="1" t="s">
        <v>16</v>
      </c>
      <c r="M2797" s="1" t="s">
        <v>16</v>
      </c>
      <c r="N2797" s="1" t="s">
        <v>16</v>
      </c>
      <c r="O2797" s="1">
        <v>63.2</v>
      </c>
      <c r="P2797" s="1">
        <v>1.0</v>
      </c>
    </row>
    <row r="2798">
      <c r="A2798" s="1" t="s">
        <v>29</v>
      </c>
      <c r="B2798" s="1" t="s">
        <v>4363</v>
      </c>
      <c r="C2798" s="2" t="s">
        <v>4347</v>
      </c>
      <c r="D2798" s="1" t="s">
        <v>19</v>
      </c>
      <c r="E2798" s="3" t="str">
        <f>HYPERLINK("https://fyndiq.se/produkt/28799ed0373d40b4/", "2 Pack Galaxy S21 Ultra 5G- Härdat glas 9H - Super kvalitet 3D")</f>
        <v>2 Pack Galaxy S21 Ultra 5G- Härdat glas 9H - Super kvalitet 3D</v>
      </c>
      <c r="F2798" s="1" t="s">
        <v>272</v>
      </c>
      <c r="G2798" s="1" t="s">
        <v>273</v>
      </c>
      <c r="H2798" s="1" t="s">
        <v>274</v>
      </c>
      <c r="I2798" s="1" t="s">
        <v>16</v>
      </c>
      <c r="J2798" s="1" t="s">
        <v>23</v>
      </c>
      <c r="K2798" s="1" t="s">
        <v>16</v>
      </c>
      <c r="L2798" s="1" t="s">
        <v>16</v>
      </c>
      <c r="M2798" s="1" t="s">
        <v>16</v>
      </c>
      <c r="N2798" s="1" t="s">
        <v>16</v>
      </c>
      <c r="O2798" s="1">
        <v>63.2</v>
      </c>
      <c r="P2798" s="1">
        <v>1.0</v>
      </c>
    </row>
    <row r="2799">
      <c r="A2799" s="1" t="s">
        <v>29</v>
      </c>
      <c r="B2799" s="1" t="s">
        <v>4364</v>
      </c>
      <c r="C2799" s="2" t="s">
        <v>4347</v>
      </c>
      <c r="D2799" s="1" t="s">
        <v>19</v>
      </c>
      <c r="E2799" s="3" t="str">
        <f>HYPERLINK("https://fyndiq.se/produkt/406117b60bf241a0/", "2-Pack Samsung Galaxy S9 - Härdat glas 9H - Super kvalitet 3D")</f>
        <v>2-Pack Samsung Galaxy S9 - Härdat glas 9H - Super kvalitet 3D</v>
      </c>
      <c r="F2799" s="1" t="s">
        <v>228</v>
      </c>
      <c r="G2799" s="1" t="s">
        <v>229</v>
      </c>
      <c r="H2799" s="1" t="s">
        <v>230</v>
      </c>
      <c r="I2799" s="1" t="s">
        <v>16</v>
      </c>
      <c r="J2799" s="1" t="s">
        <v>23</v>
      </c>
      <c r="K2799" s="1" t="s">
        <v>16</v>
      </c>
      <c r="L2799" s="1" t="s">
        <v>16</v>
      </c>
      <c r="M2799" s="1" t="s">
        <v>16</v>
      </c>
      <c r="N2799" s="1" t="s">
        <v>16</v>
      </c>
      <c r="O2799" s="1">
        <v>63.2</v>
      </c>
      <c r="P2799" s="1">
        <v>1.0</v>
      </c>
    </row>
    <row r="2800">
      <c r="A2800" s="1" t="s">
        <v>29</v>
      </c>
      <c r="B2800" s="1" t="s">
        <v>4365</v>
      </c>
      <c r="C2800" s="2" t="s">
        <v>4347</v>
      </c>
      <c r="D2800" s="1" t="s">
        <v>19</v>
      </c>
      <c r="E280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2800" s="1" t="s">
        <v>760</v>
      </c>
      <c r="G2800" s="1" t="s">
        <v>761</v>
      </c>
      <c r="H2800" s="1" t="s">
        <v>762</v>
      </c>
      <c r="I2800" s="1" t="s">
        <v>16</v>
      </c>
      <c r="J2800" s="1" t="s">
        <v>23</v>
      </c>
      <c r="K2800" s="1" t="s">
        <v>16</v>
      </c>
      <c r="L2800" s="1" t="s">
        <v>16</v>
      </c>
      <c r="M2800" s="1" t="s">
        <v>16</v>
      </c>
      <c r="N2800" s="1" t="s">
        <v>16</v>
      </c>
      <c r="O2800" s="1">
        <v>63.2</v>
      </c>
      <c r="P2800" s="1">
        <v>1.0</v>
      </c>
    </row>
    <row r="2801">
      <c r="A2801" s="1" t="s">
        <v>29</v>
      </c>
      <c r="B2801" s="1" t="s">
        <v>4366</v>
      </c>
      <c r="C2801" s="2" t="s">
        <v>4347</v>
      </c>
      <c r="D2801" s="1" t="s">
        <v>19</v>
      </c>
      <c r="E2801" s="3" t="str">
        <f t="shared" ref="E2801:E2802" si="25">HYPERLINK("https://fyndiq.se/produkt/475c886688e549fb/", "2-Pack SAMSUNG S24 ULTRA Skärmskydd - Härdat Glas 9H - Super kvalitet 3D")</f>
        <v>2-Pack SAMSUNG S24 ULTRA Skärmskydd - Härdat Glas 9H - Super kvalitet 3D</v>
      </c>
      <c r="F2801" s="1" t="s">
        <v>26</v>
      </c>
      <c r="G2801" s="1" t="s">
        <v>27</v>
      </c>
      <c r="H2801" s="1" t="s">
        <v>28</v>
      </c>
      <c r="I2801" s="1" t="s">
        <v>16</v>
      </c>
      <c r="J2801" s="1" t="s">
        <v>23</v>
      </c>
      <c r="K2801" s="1" t="s">
        <v>16</v>
      </c>
      <c r="L2801" s="1" t="s">
        <v>16</v>
      </c>
      <c r="M2801" s="1" t="s">
        <v>16</v>
      </c>
      <c r="N2801" s="1" t="s">
        <v>16</v>
      </c>
      <c r="O2801" s="1">
        <v>71.2</v>
      </c>
      <c r="P2801" s="1">
        <v>1.0</v>
      </c>
    </row>
    <row r="2802">
      <c r="A2802" s="1" t="s">
        <v>29</v>
      </c>
      <c r="B2802" s="1" t="s">
        <v>4367</v>
      </c>
      <c r="C2802" s="2" t="s">
        <v>4347</v>
      </c>
      <c r="D2802" s="1" t="s">
        <v>19</v>
      </c>
      <c r="E2802" s="3" t="str">
        <f t="shared" si="25"/>
        <v>2-Pack SAMSUNG S24 ULTRA Skärmskydd - Härdat Glas 9H - Super kvalitet 3D</v>
      </c>
      <c r="F2802" s="1" t="s">
        <v>26</v>
      </c>
      <c r="G2802" s="1" t="s">
        <v>27</v>
      </c>
      <c r="H2802" s="1" t="s">
        <v>28</v>
      </c>
      <c r="I2802" s="1" t="s">
        <v>16</v>
      </c>
      <c r="J2802" s="1" t="s">
        <v>23</v>
      </c>
      <c r="K2802" s="1" t="s">
        <v>16</v>
      </c>
      <c r="L2802" s="1" t="s">
        <v>16</v>
      </c>
      <c r="M2802" s="1" t="s">
        <v>16</v>
      </c>
      <c r="N2802" s="1" t="s">
        <v>16</v>
      </c>
      <c r="O2802" s="1">
        <v>71.2</v>
      </c>
      <c r="P2802" s="1">
        <v>1.0</v>
      </c>
    </row>
    <row r="2803">
      <c r="A2803" s="1" t="s">
        <v>29</v>
      </c>
      <c r="B2803" s="1" t="s">
        <v>4368</v>
      </c>
      <c r="C2803" s="2" t="s">
        <v>4347</v>
      </c>
      <c r="D2803" s="1" t="s">
        <v>19</v>
      </c>
      <c r="E280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803" s="1" t="s">
        <v>183</v>
      </c>
      <c r="G2803" s="1" t="s">
        <v>184</v>
      </c>
      <c r="H2803" s="1" t="s">
        <v>185</v>
      </c>
      <c r="I2803" s="1" t="s">
        <v>16</v>
      </c>
      <c r="J2803" s="1" t="s">
        <v>23</v>
      </c>
      <c r="K2803" s="1" t="s">
        <v>16</v>
      </c>
      <c r="L2803" s="1" t="s">
        <v>16</v>
      </c>
      <c r="M2803" s="1" t="s">
        <v>16</v>
      </c>
      <c r="N2803" s="1" t="s">
        <v>16</v>
      </c>
      <c r="O2803" s="1">
        <v>71.2</v>
      </c>
      <c r="P2803" s="1">
        <v>1.0</v>
      </c>
    </row>
    <row r="2804">
      <c r="A2804" s="1" t="s">
        <v>29</v>
      </c>
      <c r="B2804" s="1" t="s">
        <v>4369</v>
      </c>
      <c r="C2804" s="2" t="s">
        <v>4347</v>
      </c>
      <c r="D2804" s="1" t="s">
        <v>19</v>
      </c>
      <c r="E280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804" s="1" t="s">
        <v>163</v>
      </c>
      <c r="G2804" s="1" t="s">
        <v>164</v>
      </c>
      <c r="H2804" s="1" t="s">
        <v>165</v>
      </c>
      <c r="I2804" s="1" t="s">
        <v>16</v>
      </c>
      <c r="J2804" s="1" t="s">
        <v>23</v>
      </c>
      <c r="K2804" s="1" t="s">
        <v>16</v>
      </c>
      <c r="L2804" s="1" t="s">
        <v>16</v>
      </c>
      <c r="M2804" s="1" t="s">
        <v>16</v>
      </c>
      <c r="N2804" s="1" t="s">
        <v>16</v>
      </c>
      <c r="O2804" s="1">
        <v>63.2</v>
      </c>
      <c r="P2804" s="1">
        <v>1.0</v>
      </c>
    </row>
    <row r="2805">
      <c r="A2805" s="1" t="s">
        <v>29</v>
      </c>
      <c r="B2805" s="1" t="s">
        <v>4370</v>
      </c>
      <c r="C2805" s="2" t="s">
        <v>4347</v>
      </c>
      <c r="D2805" s="1" t="s">
        <v>19</v>
      </c>
      <c r="E2805" s="3" t="str">
        <f>HYPERLINK("https://fyndiq.se/produkt/baba761d8b574b94/", "2-Pack Samsung A14 5G Skärmskydd &amp; 2-Pack linsskydd - Härdat Glas 9H - Super kvalitet 3D")</f>
        <v>2-Pack Samsung A14 5G Skärmskydd &amp; 2-Pack linsskydd - Härdat Glas 9H - Super kvalitet 3D</v>
      </c>
      <c r="F2805" s="1" t="s">
        <v>4371</v>
      </c>
      <c r="G2805" s="1" t="s">
        <v>4372</v>
      </c>
      <c r="H2805" s="1" t="s">
        <v>4373</v>
      </c>
      <c r="I2805" s="1" t="s">
        <v>16</v>
      </c>
      <c r="J2805" s="1" t="s">
        <v>23</v>
      </c>
      <c r="K2805" s="1" t="s">
        <v>16</v>
      </c>
      <c r="L2805" s="1" t="s">
        <v>16</v>
      </c>
      <c r="M2805" s="1" t="s">
        <v>16</v>
      </c>
      <c r="N2805" s="1" t="s">
        <v>16</v>
      </c>
      <c r="O2805" s="1">
        <v>79.2</v>
      </c>
      <c r="P2805" s="1">
        <v>1.0</v>
      </c>
    </row>
    <row r="2806">
      <c r="A2806" s="1" t="s">
        <v>29</v>
      </c>
      <c r="B2806" s="1" t="s">
        <v>4374</v>
      </c>
      <c r="C2806" s="2" t="s">
        <v>4347</v>
      </c>
      <c r="D2806" s="1" t="s">
        <v>19</v>
      </c>
      <c r="E280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806" s="1" t="s">
        <v>26</v>
      </c>
      <c r="G2806" s="1" t="s">
        <v>27</v>
      </c>
      <c r="H2806" s="1" t="s">
        <v>28</v>
      </c>
      <c r="I2806" s="1" t="s">
        <v>16</v>
      </c>
      <c r="J2806" s="1" t="s">
        <v>23</v>
      </c>
      <c r="K2806" s="1" t="s">
        <v>16</v>
      </c>
      <c r="L2806" s="1" t="s">
        <v>16</v>
      </c>
      <c r="M2806" s="1" t="s">
        <v>16</v>
      </c>
      <c r="N2806" s="1" t="s">
        <v>16</v>
      </c>
      <c r="O2806" s="1">
        <v>71.2</v>
      </c>
      <c r="P2806" s="1">
        <v>1.0</v>
      </c>
    </row>
    <row r="2807">
      <c r="A2807" s="1" t="s">
        <v>29</v>
      </c>
      <c r="B2807" s="1" t="s">
        <v>4375</v>
      </c>
      <c r="C2807" s="2" t="s">
        <v>4347</v>
      </c>
      <c r="D2807" s="1" t="s">
        <v>19</v>
      </c>
      <c r="E2807" s="3" t="str">
        <f>HYPERLINK("https://fyndiq.se/produkt/56c72c0ba5f749b5/", "2-Pack SAMSUNG S24 Skärmskydd - Härdat Glas 9H - Super kvalitet 3D")</f>
        <v>2-Pack SAMSUNG S24 Skärmskydd - Härdat Glas 9H - Super kvalitet 3D</v>
      </c>
      <c r="F2807" s="1" t="s">
        <v>263</v>
      </c>
      <c r="G2807" s="1" t="s">
        <v>264</v>
      </c>
      <c r="H2807" s="1" t="s">
        <v>265</v>
      </c>
      <c r="I2807" s="1" t="s">
        <v>16</v>
      </c>
      <c r="J2807" s="1" t="s">
        <v>23</v>
      </c>
      <c r="K2807" s="1" t="s">
        <v>16</v>
      </c>
      <c r="L2807" s="1" t="s">
        <v>16</v>
      </c>
      <c r="M2807" s="1" t="s">
        <v>16</v>
      </c>
      <c r="N2807" s="1" t="s">
        <v>16</v>
      </c>
      <c r="O2807" s="1">
        <v>71.2</v>
      </c>
      <c r="P2807" s="1">
        <v>1.0</v>
      </c>
    </row>
    <row r="2808">
      <c r="A2808" s="1" t="s">
        <v>29</v>
      </c>
      <c r="B2808" s="1" t="s">
        <v>4376</v>
      </c>
      <c r="C2808" s="2" t="s">
        <v>4347</v>
      </c>
      <c r="D2808" s="1" t="s">
        <v>19</v>
      </c>
      <c r="E2808" s="3" t="str">
        <f>HYPERLINK("https://fyndiq.se/produkt/9d8300a287504072/", "Motorola EDGE 40 Pro - Härdat Glas 9H - Super kvalitet 3D Skärmskydd")</f>
        <v>Motorola EDGE 40 Pro - Härdat Glas 9H - Super kvalitet 3D Skärmskydd</v>
      </c>
      <c r="F2808" s="1" t="s">
        <v>4377</v>
      </c>
      <c r="G2808" s="1" t="s">
        <v>4378</v>
      </c>
      <c r="H2808" s="1" t="s">
        <v>4379</v>
      </c>
      <c r="I2808" s="1" t="s">
        <v>16</v>
      </c>
      <c r="J2808" s="1" t="s">
        <v>23</v>
      </c>
      <c r="K2808" s="1" t="s">
        <v>16</v>
      </c>
      <c r="L2808" s="1" t="s">
        <v>16</v>
      </c>
      <c r="M2808" s="1" t="s">
        <v>16</v>
      </c>
      <c r="N2808" s="1" t="s">
        <v>16</v>
      </c>
      <c r="O2808" s="1">
        <v>63.2</v>
      </c>
      <c r="P2808" s="1">
        <v>1.0</v>
      </c>
    </row>
    <row r="2809">
      <c r="A2809" s="1" t="s">
        <v>29</v>
      </c>
      <c r="B2809" s="1" t="s">
        <v>4380</v>
      </c>
      <c r="C2809" s="2" t="s">
        <v>4347</v>
      </c>
      <c r="D2809" s="1" t="s">
        <v>19</v>
      </c>
      <c r="E2809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2809" s="1" t="s">
        <v>3103</v>
      </c>
      <c r="G2809" s="1" t="s">
        <v>3104</v>
      </c>
      <c r="H2809" s="1" t="s">
        <v>3105</v>
      </c>
      <c r="I2809" s="1" t="s">
        <v>16</v>
      </c>
      <c r="J2809" s="1" t="s">
        <v>23</v>
      </c>
      <c r="K2809" s="1" t="s">
        <v>16</v>
      </c>
      <c r="L2809" s="1" t="s">
        <v>16</v>
      </c>
      <c r="M2809" s="1" t="s">
        <v>16</v>
      </c>
      <c r="N2809" s="1" t="s">
        <v>16</v>
      </c>
      <c r="O2809" s="1">
        <v>79.2</v>
      </c>
      <c r="P2809" s="1">
        <v>1.0</v>
      </c>
    </row>
    <row r="2810">
      <c r="A2810" s="1" t="s">
        <v>29</v>
      </c>
      <c r="B2810" s="1" t="s">
        <v>4381</v>
      </c>
      <c r="C2810" s="2" t="s">
        <v>4347</v>
      </c>
      <c r="D2810" s="1" t="s">
        <v>19</v>
      </c>
      <c r="E2810" s="3" t="str">
        <f>HYPERLINK("https://fyndiq.se/produkt/5947f051e8b54742/", "2-Pack MOTOROLA EDGE 40 Skärmskydd - Härdat Glas 9H - Super kvalitet 3D")</f>
        <v>2-Pack MOTOROLA EDGE 40 Skärmskydd - Härdat Glas 9H - Super kvalitet 3D</v>
      </c>
      <c r="F2810" s="1" t="s">
        <v>1065</v>
      </c>
      <c r="G2810" s="1" t="s">
        <v>1066</v>
      </c>
      <c r="H2810" s="1" t="s">
        <v>1067</v>
      </c>
      <c r="I2810" s="1" t="s">
        <v>16</v>
      </c>
      <c r="J2810" s="1" t="s">
        <v>23</v>
      </c>
      <c r="K2810" s="1" t="s">
        <v>16</v>
      </c>
      <c r="L2810" s="1" t="s">
        <v>16</v>
      </c>
      <c r="M2810" s="1" t="s">
        <v>16</v>
      </c>
      <c r="N2810" s="1" t="s">
        <v>16</v>
      </c>
      <c r="O2810" s="1">
        <v>71.2</v>
      </c>
      <c r="P2810" s="1">
        <v>1.0</v>
      </c>
    </row>
    <row r="2811">
      <c r="A2811" s="1" t="s">
        <v>29</v>
      </c>
      <c r="B2811" s="1" t="s">
        <v>4382</v>
      </c>
      <c r="C2811" s="2" t="s">
        <v>4347</v>
      </c>
      <c r="D2811" s="1" t="s">
        <v>19</v>
      </c>
      <c r="E2811" s="3" t="str">
        <f>HYPERLINK("https://fyndiq.se/produkt/62cff579146b4e25/", "2 Pack Samsung Galaxy A32 5G - Härdat glas 9H - Super kvalitet")</f>
        <v>2 Pack Samsung Galaxy A32 5G - Härdat glas 9H - Super kvalitet</v>
      </c>
      <c r="F2811" s="1" t="s">
        <v>2081</v>
      </c>
      <c r="G2811" s="1" t="s">
        <v>2082</v>
      </c>
      <c r="H2811" s="1" t="s">
        <v>2083</v>
      </c>
      <c r="I2811" s="1" t="s">
        <v>16</v>
      </c>
      <c r="J2811" s="1" t="s">
        <v>23</v>
      </c>
      <c r="K2811" s="1" t="s">
        <v>16</v>
      </c>
      <c r="L2811" s="1" t="s">
        <v>16</v>
      </c>
      <c r="M2811" s="1" t="s">
        <v>16</v>
      </c>
      <c r="N2811" s="1" t="s">
        <v>16</v>
      </c>
      <c r="O2811" s="1">
        <v>63.2</v>
      </c>
      <c r="P2811" s="1">
        <v>1.0</v>
      </c>
    </row>
    <row r="2812">
      <c r="A2812" s="1" t="s">
        <v>29</v>
      </c>
      <c r="B2812" s="1" t="s">
        <v>4383</v>
      </c>
      <c r="C2812" s="2" t="s">
        <v>4347</v>
      </c>
      <c r="D2812" s="1" t="s">
        <v>19</v>
      </c>
      <c r="E2812" s="3" t="str">
        <f>HYPERLINK("https://fyndiq.se/produkt/406117b60bf241a0/", "2-Pack Samsung Galaxy S9 - Härdat glas 9H - Super kvalitet 3D")</f>
        <v>2-Pack Samsung Galaxy S9 - Härdat glas 9H - Super kvalitet 3D</v>
      </c>
      <c r="F2812" s="1" t="s">
        <v>228</v>
      </c>
      <c r="G2812" s="1" t="s">
        <v>229</v>
      </c>
      <c r="H2812" s="1" t="s">
        <v>230</v>
      </c>
      <c r="I2812" s="1" t="s">
        <v>16</v>
      </c>
      <c r="J2812" s="1" t="s">
        <v>23</v>
      </c>
      <c r="K2812" s="1" t="s">
        <v>16</v>
      </c>
      <c r="L2812" s="1" t="s">
        <v>16</v>
      </c>
      <c r="M2812" s="1" t="s">
        <v>16</v>
      </c>
      <c r="N2812" s="1" t="s">
        <v>16</v>
      </c>
      <c r="O2812" s="1">
        <v>63.2</v>
      </c>
      <c r="P2812" s="1">
        <v>1.0</v>
      </c>
    </row>
    <row r="2813">
      <c r="A2813" s="1" t="s">
        <v>29</v>
      </c>
      <c r="B2813" s="1" t="s">
        <v>4384</v>
      </c>
      <c r="C2813" s="2" t="s">
        <v>4347</v>
      </c>
      <c r="D2813" s="1" t="s">
        <v>19</v>
      </c>
      <c r="E2813" s="3" t="str">
        <f>HYPERLINK("https://fyndiq.se/produkt/f55f4166901e41a7/", "2-Pack Xiaomi Redmi Note 13 Pro - Härdat glas 9H - Super kvalitet 3D Skärmskydd")</f>
        <v>2-Pack Xiaomi Redmi Note 13 Pro - Härdat glas 9H - Super kvalitet 3D Skärmskydd</v>
      </c>
      <c r="F2813" s="1" t="s">
        <v>4385</v>
      </c>
      <c r="G2813" s="1" t="s">
        <v>4386</v>
      </c>
      <c r="H2813" s="1" t="s">
        <v>4387</v>
      </c>
      <c r="I2813" s="1" t="s">
        <v>16</v>
      </c>
      <c r="J2813" s="1" t="s">
        <v>23</v>
      </c>
      <c r="K2813" s="1" t="s">
        <v>16</v>
      </c>
      <c r="L2813" s="1" t="s">
        <v>16</v>
      </c>
      <c r="M2813" s="1" t="s">
        <v>16</v>
      </c>
      <c r="N2813" s="1" t="s">
        <v>16</v>
      </c>
      <c r="O2813" s="1">
        <v>63.2</v>
      </c>
      <c r="P2813" s="1">
        <v>1.0</v>
      </c>
    </row>
    <row r="2814">
      <c r="A2814" s="1" t="s">
        <v>29</v>
      </c>
      <c r="B2814" s="1" t="s">
        <v>4388</v>
      </c>
      <c r="C2814" s="2" t="s">
        <v>4347</v>
      </c>
      <c r="D2814" s="1" t="s">
        <v>19</v>
      </c>
      <c r="E281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2814" s="1" t="s">
        <v>47</v>
      </c>
      <c r="G2814" s="2" t="s">
        <v>48</v>
      </c>
      <c r="H2814" s="1" t="s">
        <v>49</v>
      </c>
      <c r="I2814" s="1" t="s">
        <v>16</v>
      </c>
      <c r="J2814" s="1" t="s">
        <v>23</v>
      </c>
      <c r="K2814" s="1" t="s">
        <v>16</v>
      </c>
      <c r="L2814" s="1" t="s">
        <v>16</v>
      </c>
      <c r="M2814" s="1" t="s">
        <v>16</v>
      </c>
      <c r="N2814" s="1" t="s">
        <v>16</v>
      </c>
      <c r="O2814" s="1">
        <v>183.2</v>
      </c>
      <c r="P2814" s="1">
        <v>1.0</v>
      </c>
    </row>
    <row r="2815">
      <c r="A2815" s="1" t="s">
        <v>29</v>
      </c>
      <c r="B2815" s="1" t="s">
        <v>4389</v>
      </c>
      <c r="C2815" s="2" t="s">
        <v>4347</v>
      </c>
      <c r="D2815" s="1" t="s">
        <v>19</v>
      </c>
      <c r="E281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815" s="1" t="s">
        <v>785</v>
      </c>
      <c r="G2815" s="1" t="s">
        <v>786</v>
      </c>
      <c r="H2815" s="1" t="s">
        <v>787</v>
      </c>
      <c r="I2815" s="1" t="s">
        <v>16</v>
      </c>
      <c r="J2815" s="1" t="s">
        <v>23</v>
      </c>
      <c r="K2815" s="1" t="s">
        <v>16</v>
      </c>
      <c r="L2815" s="1" t="s">
        <v>16</v>
      </c>
      <c r="M2815" s="1" t="s">
        <v>16</v>
      </c>
      <c r="N2815" s="1" t="s">
        <v>16</v>
      </c>
      <c r="O2815" s="1">
        <v>63.2</v>
      </c>
      <c r="P2815" s="1">
        <v>1.0</v>
      </c>
    </row>
    <row r="2816">
      <c r="A2816" s="1" t="s">
        <v>29</v>
      </c>
      <c r="B2816" s="1" t="s">
        <v>4390</v>
      </c>
      <c r="C2816" s="2" t="s">
        <v>4347</v>
      </c>
      <c r="D2816" s="1" t="s">
        <v>19</v>
      </c>
      <c r="E2816" s="3" t="str">
        <f>HYPERLINK("https://fyndiq.se/produkt/0b2f55cbfc0d4bc8/", "Skärmskydd Iphone 12 / 12 Pro , härdat glas, hög kvalitet.")</f>
        <v>Skärmskydd Iphone 12 / 12 Pro , härdat glas, hög kvalitet.</v>
      </c>
      <c r="F2816" s="1" t="s">
        <v>587</v>
      </c>
      <c r="G2816" s="1" t="s">
        <v>588</v>
      </c>
      <c r="H2816" s="1" t="s">
        <v>589</v>
      </c>
      <c r="I2816" s="1" t="s">
        <v>16</v>
      </c>
      <c r="J2816" s="1" t="s">
        <v>23</v>
      </c>
      <c r="K2816" s="1" t="s">
        <v>16</v>
      </c>
      <c r="L2816" s="1" t="s">
        <v>16</v>
      </c>
      <c r="M2816" s="1" t="s">
        <v>16</v>
      </c>
      <c r="N2816" s="1" t="s">
        <v>16</v>
      </c>
      <c r="O2816" s="1">
        <v>47.2</v>
      </c>
      <c r="P2816" s="1">
        <v>2.0</v>
      </c>
    </row>
    <row r="2817">
      <c r="A2817" s="1" t="s">
        <v>29</v>
      </c>
      <c r="B2817" s="1" t="s">
        <v>4391</v>
      </c>
      <c r="C2817" s="2" t="s">
        <v>4347</v>
      </c>
      <c r="D2817" s="1" t="s">
        <v>19</v>
      </c>
      <c r="E2817" s="3" t="str">
        <f>HYPERLINK("https://fyndiq.se/produkt/406117b60bf241a0/", "2-Pack Samsung Galaxy S9 - Härdat glas 9H - Super kvalitet 3D")</f>
        <v>2-Pack Samsung Galaxy S9 - Härdat glas 9H - Super kvalitet 3D</v>
      </c>
      <c r="F2817" s="1" t="s">
        <v>228</v>
      </c>
      <c r="G2817" s="1" t="s">
        <v>229</v>
      </c>
      <c r="H2817" s="1" t="s">
        <v>230</v>
      </c>
      <c r="I2817" s="1" t="s">
        <v>16</v>
      </c>
      <c r="J2817" s="1" t="s">
        <v>23</v>
      </c>
      <c r="K2817" s="1" t="s">
        <v>16</v>
      </c>
      <c r="L2817" s="1" t="s">
        <v>16</v>
      </c>
      <c r="M2817" s="1" t="s">
        <v>16</v>
      </c>
      <c r="N2817" s="1" t="s">
        <v>16</v>
      </c>
      <c r="O2817" s="1">
        <v>63.2</v>
      </c>
      <c r="P2817" s="1">
        <v>1.0</v>
      </c>
    </row>
    <row r="2818">
      <c r="A2818" s="1" t="s">
        <v>29</v>
      </c>
      <c r="B2818" s="1" t="s">
        <v>4392</v>
      </c>
      <c r="C2818" s="2" t="s">
        <v>4347</v>
      </c>
      <c r="D2818" s="1" t="s">
        <v>19</v>
      </c>
      <c r="E2818" s="3" t="str">
        <f>HYPERLINK("https://fyndiq.se/produkt/ca4efcce807e45f9/", "1-Pack XIAOMI REDMI 13C Skärmskydd &amp; 1-Pack linsskydd - Härdat Glas 9H - Super kvalitet 3D")</f>
        <v>1-Pack XIAOMI REDMI 13C Skärmskydd &amp; 1-Pack linsskydd - Härdat Glas 9H - Super kvalitet 3D</v>
      </c>
      <c r="F2818" s="1" t="s">
        <v>4393</v>
      </c>
      <c r="G2818" s="1" t="s">
        <v>4394</v>
      </c>
      <c r="H2818" s="1" t="s">
        <v>4395</v>
      </c>
      <c r="I2818" s="1" t="s">
        <v>16</v>
      </c>
      <c r="J2818" s="1" t="s">
        <v>23</v>
      </c>
      <c r="K2818" s="1" t="s">
        <v>16</v>
      </c>
      <c r="L2818" s="1" t="s">
        <v>16</v>
      </c>
      <c r="M2818" s="1" t="s">
        <v>16</v>
      </c>
      <c r="N2818" s="1" t="s">
        <v>16</v>
      </c>
      <c r="O2818" s="1">
        <v>63.2</v>
      </c>
      <c r="P2818" s="1">
        <v>1.0</v>
      </c>
    </row>
    <row r="2819">
      <c r="A2819" s="1" t="s">
        <v>29</v>
      </c>
      <c r="B2819" s="1" t="s">
        <v>4396</v>
      </c>
      <c r="C2819" s="2" t="s">
        <v>4347</v>
      </c>
      <c r="D2819" s="1" t="s">
        <v>19</v>
      </c>
      <c r="E281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819" s="1" t="s">
        <v>977</v>
      </c>
      <c r="G2819" s="1" t="s">
        <v>978</v>
      </c>
      <c r="H2819" s="1" t="s">
        <v>979</v>
      </c>
      <c r="I2819" s="1" t="s">
        <v>16</v>
      </c>
      <c r="J2819" s="1" t="s">
        <v>23</v>
      </c>
      <c r="K2819" s="1" t="s">
        <v>16</v>
      </c>
      <c r="L2819" s="1" t="s">
        <v>16</v>
      </c>
      <c r="M2819" s="1" t="s">
        <v>16</v>
      </c>
      <c r="N2819" s="1" t="s">
        <v>16</v>
      </c>
      <c r="O2819" s="1">
        <v>63.2</v>
      </c>
      <c r="P2819" s="1">
        <v>1.0</v>
      </c>
    </row>
    <row r="2820">
      <c r="A2820" s="1" t="s">
        <v>29</v>
      </c>
      <c r="B2820" s="1" t="s">
        <v>4397</v>
      </c>
      <c r="C2820" s="2" t="s">
        <v>4347</v>
      </c>
      <c r="D2820" s="1" t="s">
        <v>19</v>
      </c>
      <c r="E282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2820" s="1" t="s">
        <v>1209</v>
      </c>
      <c r="G2820" s="1" t="s">
        <v>1210</v>
      </c>
      <c r="H2820" s="1" t="s">
        <v>1211</v>
      </c>
      <c r="I2820" s="1" t="s">
        <v>16</v>
      </c>
      <c r="J2820" s="1" t="s">
        <v>23</v>
      </c>
      <c r="K2820" s="1" t="s">
        <v>16</v>
      </c>
      <c r="L2820" s="1" t="s">
        <v>16</v>
      </c>
      <c r="M2820" s="1" t="s">
        <v>16</v>
      </c>
      <c r="N2820" s="1" t="s">
        <v>16</v>
      </c>
      <c r="O2820" s="1">
        <v>79.2</v>
      </c>
      <c r="P2820" s="1">
        <v>1.0</v>
      </c>
    </row>
    <row r="2821">
      <c r="A2821" s="1" t="s">
        <v>29</v>
      </c>
      <c r="B2821" s="1" t="s">
        <v>4398</v>
      </c>
      <c r="C2821" s="2" t="s">
        <v>4347</v>
      </c>
      <c r="D2821" s="1" t="s">
        <v>19</v>
      </c>
      <c r="E2821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2821" s="1" t="s">
        <v>4399</v>
      </c>
      <c r="G2821" s="1" t="s">
        <v>4400</v>
      </c>
      <c r="H2821" s="1" t="s">
        <v>4401</v>
      </c>
      <c r="I2821" s="1" t="s">
        <v>16</v>
      </c>
      <c r="J2821" s="1" t="s">
        <v>23</v>
      </c>
      <c r="K2821" s="1" t="s">
        <v>16</v>
      </c>
      <c r="L2821" s="1" t="s">
        <v>16</v>
      </c>
      <c r="M2821" s="1" t="s">
        <v>16</v>
      </c>
      <c r="N2821" s="1" t="s">
        <v>16</v>
      </c>
      <c r="O2821" s="1">
        <v>87.2</v>
      </c>
      <c r="P2821" s="1">
        <v>1.0</v>
      </c>
    </row>
    <row r="2822">
      <c r="A2822" s="1" t="s">
        <v>29</v>
      </c>
      <c r="B2822" s="1" t="s">
        <v>4402</v>
      </c>
      <c r="C2822" s="2" t="s">
        <v>4347</v>
      </c>
      <c r="D2822" s="1" t="s">
        <v>19</v>
      </c>
      <c r="E2822" s="3" t="str">
        <f>HYPERLINK("https://fyndiq.se/produkt/dd0a78fa9ae94f83/", "Skärmskydd Iphone 13 Pro Max - 9H Härdat glas  - Top kvalitet")</f>
        <v>Skärmskydd Iphone 13 Pro Max - 9H Härdat glas  - Top kvalitet</v>
      </c>
      <c r="F2822" s="1" t="s">
        <v>4403</v>
      </c>
      <c r="G2822" s="1" t="s">
        <v>4404</v>
      </c>
      <c r="H2822" s="1" t="s">
        <v>4405</v>
      </c>
      <c r="I2822" s="1" t="s">
        <v>16</v>
      </c>
      <c r="J2822" s="1" t="s">
        <v>23</v>
      </c>
      <c r="K2822" s="1" t="s">
        <v>16</v>
      </c>
      <c r="L2822" s="1" t="s">
        <v>16</v>
      </c>
      <c r="M2822" s="1" t="s">
        <v>16</v>
      </c>
      <c r="N2822" s="1" t="s">
        <v>16</v>
      </c>
      <c r="O2822" s="1">
        <v>47.2</v>
      </c>
      <c r="P2822" s="1">
        <v>1.0</v>
      </c>
    </row>
    <row r="2823">
      <c r="A2823" s="1" t="s">
        <v>29</v>
      </c>
      <c r="B2823" s="1" t="s">
        <v>4406</v>
      </c>
      <c r="C2823" s="2" t="s">
        <v>4347</v>
      </c>
      <c r="D2823" s="1" t="s">
        <v>19</v>
      </c>
      <c r="E2823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2823" s="1" t="s">
        <v>1544</v>
      </c>
      <c r="G2823" s="1" t="s">
        <v>1545</v>
      </c>
      <c r="H2823" s="1" t="s">
        <v>1546</v>
      </c>
      <c r="I2823" s="1" t="s">
        <v>16</v>
      </c>
      <c r="J2823" s="1" t="s">
        <v>23</v>
      </c>
      <c r="K2823" s="1" t="s">
        <v>16</v>
      </c>
      <c r="L2823" s="1" t="s">
        <v>16</v>
      </c>
      <c r="M2823" s="1" t="s">
        <v>16</v>
      </c>
      <c r="N2823" s="1" t="s">
        <v>16</v>
      </c>
      <c r="O2823" s="1">
        <v>79.2</v>
      </c>
      <c r="P2823" s="1">
        <v>1.0</v>
      </c>
    </row>
    <row r="2824">
      <c r="A2824" s="1" t="s">
        <v>29</v>
      </c>
      <c r="B2824" s="1" t="s">
        <v>4407</v>
      </c>
      <c r="C2824" s="2" t="s">
        <v>4347</v>
      </c>
      <c r="D2824" s="1" t="s">
        <v>19</v>
      </c>
      <c r="E282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2824" s="1" t="s">
        <v>31</v>
      </c>
      <c r="G2824" s="1" t="s">
        <v>32</v>
      </c>
      <c r="H2824" s="1" t="s">
        <v>33</v>
      </c>
      <c r="I2824" s="1" t="s">
        <v>16</v>
      </c>
      <c r="J2824" s="1" t="s">
        <v>23</v>
      </c>
      <c r="K2824" s="1" t="s">
        <v>16</v>
      </c>
      <c r="L2824" s="1" t="s">
        <v>16</v>
      </c>
      <c r="M2824" s="1" t="s">
        <v>16</v>
      </c>
      <c r="N2824" s="1" t="s">
        <v>16</v>
      </c>
      <c r="O2824" s="1">
        <v>79.2</v>
      </c>
      <c r="P2824" s="1">
        <v>1.0</v>
      </c>
    </row>
    <row r="2825">
      <c r="A2825" s="1" t="s">
        <v>29</v>
      </c>
      <c r="B2825" s="1" t="s">
        <v>4408</v>
      </c>
      <c r="C2825" s="2" t="s">
        <v>4347</v>
      </c>
      <c r="D2825" s="1" t="s">
        <v>19</v>
      </c>
      <c r="E282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2825" s="1" t="s">
        <v>813</v>
      </c>
      <c r="G2825" s="1" t="s">
        <v>814</v>
      </c>
      <c r="H2825" s="1" t="s">
        <v>815</v>
      </c>
      <c r="I2825" s="1" t="s">
        <v>16</v>
      </c>
      <c r="J2825" s="1" t="s">
        <v>23</v>
      </c>
      <c r="K2825" s="1" t="s">
        <v>16</v>
      </c>
      <c r="L2825" s="1" t="s">
        <v>16</v>
      </c>
      <c r="M2825" s="1" t="s">
        <v>16</v>
      </c>
      <c r="N2825" s="1" t="s">
        <v>16</v>
      </c>
      <c r="O2825" s="1">
        <v>71.2</v>
      </c>
      <c r="P2825" s="1">
        <v>1.0</v>
      </c>
    </row>
    <row r="2826">
      <c r="A2826" s="1" t="s">
        <v>29</v>
      </c>
      <c r="B2826" s="1" t="s">
        <v>4409</v>
      </c>
      <c r="C2826" s="2" t="s">
        <v>4347</v>
      </c>
      <c r="D2826" s="1" t="s">
        <v>19</v>
      </c>
      <c r="E2826" s="3" t="str">
        <f>HYPERLINK("https://fyndiq.se/produkt/a3a0bf045cf0498d/", "2-Pack Huawei P30 Lite - Härdat glas 9H – 3D Super kvalitet")</f>
        <v>2-Pack Huawei P30 Lite - Härdat glas 9H – 3D Super kvalitet</v>
      </c>
      <c r="F2826" s="1" t="s">
        <v>1011</v>
      </c>
      <c r="G2826" s="1" t="s">
        <v>1012</v>
      </c>
      <c r="H2826" s="1" t="s">
        <v>1013</v>
      </c>
      <c r="I2826" s="1" t="s">
        <v>16</v>
      </c>
      <c r="J2826" s="1" t="s">
        <v>23</v>
      </c>
      <c r="K2826" s="1" t="s">
        <v>16</v>
      </c>
      <c r="L2826" s="1" t="s">
        <v>16</v>
      </c>
      <c r="M2826" s="1" t="s">
        <v>16</v>
      </c>
      <c r="N2826" s="1" t="s">
        <v>16</v>
      </c>
      <c r="O2826" s="1">
        <v>63.2</v>
      </c>
      <c r="P2826" s="1">
        <v>1.0</v>
      </c>
    </row>
    <row r="2827">
      <c r="A2827" s="1" t="s">
        <v>29</v>
      </c>
      <c r="B2827" s="1" t="s">
        <v>4410</v>
      </c>
      <c r="C2827" s="2" t="s">
        <v>4347</v>
      </c>
      <c r="D2827" s="1" t="s">
        <v>19</v>
      </c>
      <c r="E2827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2827" s="1" t="s">
        <v>1564</v>
      </c>
      <c r="G2827" s="1" t="s">
        <v>1565</v>
      </c>
      <c r="H2827" s="1" t="s">
        <v>1566</v>
      </c>
      <c r="I2827" s="1" t="s">
        <v>16</v>
      </c>
      <c r="J2827" s="1" t="s">
        <v>23</v>
      </c>
      <c r="K2827" s="1" t="s">
        <v>16</v>
      </c>
      <c r="L2827" s="1" t="s">
        <v>16</v>
      </c>
      <c r="M2827" s="1" t="s">
        <v>16</v>
      </c>
      <c r="N2827" s="1" t="s">
        <v>16</v>
      </c>
      <c r="O2827" s="1">
        <v>63.2</v>
      </c>
      <c r="P2827" s="1">
        <v>2.0</v>
      </c>
    </row>
    <row r="2828">
      <c r="A2828" s="1" t="s">
        <v>29</v>
      </c>
      <c r="B2828" s="1" t="s">
        <v>4411</v>
      </c>
      <c r="C2828" s="2" t="s">
        <v>4347</v>
      </c>
      <c r="D2828" s="1" t="s">
        <v>19</v>
      </c>
      <c r="E2828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2828" s="1" t="s">
        <v>4412</v>
      </c>
      <c r="G2828" s="1" t="s">
        <v>4413</v>
      </c>
      <c r="H2828" s="1" t="s">
        <v>4414</v>
      </c>
      <c r="I2828" s="1" t="s">
        <v>16</v>
      </c>
      <c r="J2828" s="1" t="s">
        <v>23</v>
      </c>
      <c r="K2828" s="1" t="s">
        <v>16</v>
      </c>
      <c r="L2828" s="1" t="s">
        <v>16</v>
      </c>
      <c r="M2828" s="1" t="s">
        <v>16</v>
      </c>
      <c r="N2828" s="1" t="s">
        <v>16</v>
      </c>
      <c r="O2828" s="1">
        <v>63.2</v>
      </c>
      <c r="P2828" s="1">
        <v>1.0</v>
      </c>
    </row>
    <row r="2829">
      <c r="A2829" s="1" t="s">
        <v>29</v>
      </c>
      <c r="B2829" s="1" t="s">
        <v>4415</v>
      </c>
      <c r="C2829" s="2" t="s">
        <v>4347</v>
      </c>
      <c r="D2829" s="1" t="s">
        <v>19</v>
      </c>
      <c r="E282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829" s="1" t="s">
        <v>26</v>
      </c>
      <c r="G2829" s="1" t="s">
        <v>27</v>
      </c>
      <c r="H2829" s="1" t="s">
        <v>28</v>
      </c>
      <c r="I2829" s="1" t="s">
        <v>16</v>
      </c>
      <c r="J2829" s="1" t="s">
        <v>23</v>
      </c>
      <c r="K2829" s="1" t="s">
        <v>16</v>
      </c>
      <c r="L2829" s="1" t="s">
        <v>16</v>
      </c>
      <c r="M2829" s="1" t="s">
        <v>16</v>
      </c>
      <c r="N2829" s="1" t="s">
        <v>16</v>
      </c>
      <c r="O2829" s="1">
        <v>71.2</v>
      </c>
      <c r="P2829" s="1">
        <v>1.0</v>
      </c>
    </row>
    <row r="2830">
      <c r="A2830" s="1" t="s">
        <v>29</v>
      </c>
      <c r="B2830" s="1" t="s">
        <v>4416</v>
      </c>
      <c r="C2830" s="2" t="s">
        <v>4347</v>
      </c>
      <c r="D2830" s="1" t="s">
        <v>19</v>
      </c>
      <c r="E2830" s="3" t="str">
        <f>HYPERLINK("https://fyndiq.se/produkt/ea83175de5a6496f/", "Samsung Galaxy S21 Ultra - Härdat Glas 9H - Super Kvalitet 3D")</f>
        <v>Samsung Galaxy S21 Ultra - Härdat Glas 9H - Super Kvalitet 3D</v>
      </c>
      <c r="F2830" s="1" t="s">
        <v>403</v>
      </c>
      <c r="G2830" s="1" t="s">
        <v>404</v>
      </c>
      <c r="H2830" s="1" t="s">
        <v>405</v>
      </c>
      <c r="I2830" s="1" t="s">
        <v>16</v>
      </c>
      <c r="J2830" s="1" t="s">
        <v>23</v>
      </c>
      <c r="K2830" s="1" t="s">
        <v>16</v>
      </c>
      <c r="L2830" s="1" t="s">
        <v>16</v>
      </c>
      <c r="M2830" s="1" t="s">
        <v>16</v>
      </c>
      <c r="N2830" s="1" t="s">
        <v>16</v>
      </c>
      <c r="O2830" s="1">
        <v>55.2</v>
      </c>
      <c r="P2830" s="1">
        <v>1.0</v>
      </c>
    </row>
    <row r="2831">
      <c r="A2831" s="1" t="s">
        <v>29</v>
      </c>
      <c r="B2831" s="1" t="s">
        <v>4417</v>
      </c>
      <c r="C2831" s="2" t="s">
        <v>4347</v>
      </c>
      <c r="D2831" s="1" t="s">
        <v>19</v>
      </c>
      <c r="E2831" s="3" t="str">
        <f>HYPERLINK("https://fyndiq.se/produkt/c89bb1232b5349ef/", "2-Pack Xiaomi Mi Note 10 - Härdat glas 9H - Super kvalitet 3D")</f>
        <v>2-Pack Xiaomi Mi Note 10 - Härdat glas 9H - Super kvalitet 3D</v>
      </c>
      <c r="F2831" s="1" t="s">
        <v>962</v>
      </c>
      <c r="G2831" s="1" t="s">
        <v>963</v>
      </c>
      <c r="H2831" s="1" t="s">
        <v>964</v>
      </c>
      <c r="I2831" s="1" t="s">
        <v>16</v>
      </c>
      <c r="J2831" s="1" t="s">
        <v>23</v>
      </c>
      <c r="K2831" s="1" t="s">
        <v>16</v>
      </c>
      <c r="L2831" s="1" t="s">
        <v>16</v>
      </c>
      <c r="M2831" s="1" t="s">
        <v>16</v>
      </c>
      <c r="N2831" s="1" t="s">
        <v>16</v>
      </c>
      <c r="O2831" s="1">
        <v>63.2</v>
      </c>
      <c r="P2831" s="1">
        <v>1.0</v>
      </c>
    </row>
    <row r="2832">
      <c r="A2832" s="1" t="s">
        <v>29</v>
      </c>
      <c r="B2832" s="1" t="s">
        <v>4418</v>
      </c>
      <c r="C2832" s="2" t="s">
        <v>4347</v>
      </c>
      <c r="D2832" s="1" t="s">
        <v>19</v>
      </c>
      <c r="E283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2832" s="1" t="s">
        <v>692</v>
      </c>
      <c r="G2832" s="1" t="s">
        <v>693</v>
      </c>
      <c r="H2832" s="1" t="s">
        <v>694</v>
      </c>
      <c r="I2832" s="1" t="s">
        <v>16</v>
      </c>
      <c r="J2832" s="1" t="s">
        <v>23</v>
      </c>
      <c r="K2832" s="1" t="s">
        <v>16</v>
      </c>
      <c r="L2832" s="1" t="s">
        <v>16</v>
      </c>
      <c r="M2832" s="1" t="s">
        <v>16</v>
      </c>
      <c r="N2832" s="1" t="s">
        <v>16</v>
      </c>
      <c r="O2832" s="1">
        <v>55.2</v>
      </c>
      <c r="P2832" s="1">
        <v>1.0</v>
      </c>
    </row>
    <row r="2833">
      <c r="A2833" s="1" t="s">
        <v>29</v>
      </c>
      <c r="B2833" s="1" t="s">
        <v>4419</v>
      </c>
      <c r="C2833" s="2" t="s">
        <v>4347</v>
      </c>
      <c r="D2833" s="1" t="s">
        <v>19</v>
      </c>
      <c r="E2833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2833" s="1" t="s">
        <v>776</v>
      </c>
      <c r="G2833" s="1" t="s">
        <v>777</v>
      </c>
      <c r="H2833" s="1" t="s">
        <v>778</v>
      </c>
      <c r="I2833" s="1" t="s">
        <v>16</v>
      </c>
      <c r="J2833" s="1" t="s">
        <v>23</v>
      </c>
      <c r="K2833" s="1" t="s">
        <v>16</v>
      </c>
      <c r="L2833" s="1" t="s">
        <v>16</v>
      </c>
      <c r="M2833" s="1" t="s">
        <v>16</v>
      </c>
      <c r="N2833" s="1" t="s">
        <v>16</v>
      </c>
      <c r="O2833" s="1">
        <v>63.2</v>
      </c>
      <c r="P2833" s="1">
        <v>2.0</v>
      </c>
    </row>
    <row r="2834">
      <c r="A2834" s="1" t="s">
        <v>29</v>
      </c>
      <c r="B2834" s="1" t="s">
        <v>4420</v>
      </c>
      <c r="C2834" s="2" t="s">
        <v>4347</v>
      </c>
      <c r="D2834" s="1" t="s">
        <v>19</v>
      </c>
      <c r="E2834" s="3" t="str">
        <f>HYPERLINK("https://fyndiq.se/produkt/311d90a74d234421/", "2 Pack Xiaomi 12 - Härdat glas 9H-Super kvalitet 3D Skärmskydd")</f>
        <v>2 Pack Xiaomi 12 - Härdat glas 9H-Super kvalitet 3D Skärmskydd</v>
      </c>
      <c r="F2834" s="1" t="s">
        <v>582</v>
      </c>
      <c r="G2834" s="1" t="s">
        <v>583</v>
      </c>
      <c r="H2834" s="1" t="s">
        <v>584</v>
      </c>
      <c r="I2834" s="1" t="s">
        <v>16</v>
      </c>
      <c r="J2834" s="1" t="s">
        <v>23</v>
      </c>
      <c r="K2834" s="1" t="s">
        <v>16</v>
      </c>
      <c r="L2834" s="1" t="s">
        <v>16</v>
      </c>
      <c r="M2834" s="1" t="s">
        <v>16</v>
      </c>
      <c r="N2834" s="1" t="s">
        <v>16</v>
      </c>
      <c r="O2834" s="1">
        <v>63.2</v>
      </c>
      <c r="P2834" s="1">
        <v>1.0</v>
      </c>
    </row>
    <row r="2835">
      <c r="A2835" s="1" t="s">
        <v>29</v>
      </c>
      <c r="B2835" s="1" t="s">
        <v>4421</v>
      </c>
      <c r="C2835" s="2" t="s">
        <v>4347</v>
      </c>
      <c r="D2835" s="1" t="s">
        <v>19</v>
      </c>
      <c r="E2835" s="3" t="str">
        <f>HYPERLINK("https://fyndiq.se/produkt/0f244212ec124dcd/", "2 Pack OnePlus 9 5G - Härdat glas 9H - Super kvalitet 3D Skärmskydd")</f>
        <v>2 Pack OnePlus 9 5G - Härdat glas 9H - Super kvalitet 3D Skärmskydd</v>
      </c>
      <c r="F2835" s="1" t="s">
        <v>803</v>
      </c>
      <c r="G2835" s="1" t="s">
        <v>804</v>
      </c>
      <c r="H2835" s="1" t="s">
        <v>805</v>
      </c>
      <c r="I2835" s="1" t="s">
        <v>16</v>
      </c>
      <c r="J2835" s="1" t="s">
        <v>23</v>
      </c>
      <c r="K2835" s="1" t="s">
        <v>16</v>
      </c>
      <c r="L2835" s="1" t="s">
        <v>16</v>
      </c>
      <c r="M2835" s="1" t="s">
        <v>16</v>
      </c>
      <c r="N2835" s="1" t="s">
        <v>16</v>
      </c>
      <c r="O2835" s="1">
        <v>63.2</v>
      </c>
      <c r="P2835" s="1">
        <v>1.0</v>
      </c>
    </row>
    <row r="2836">
      <c r="A2836" s="1" t="s">
        <v>29</v>
      </c>
      <c r="B2836" s="1" t="s">
        <v>4422</v>
      </c>
      <c r="C2836" s="2" t="s">
        <v>4347</v>
      </c>
      <c r="D2836" s="1" t="s">
        <v>19</v>
      </c>
      <c r="E2836" s="3" t="str">
        <f>HYPERLINK("https://fyndiq.se/produkt/56c72c0ba5f749b5/", "2-Pack SAMSUNG S24 Skärmskydd - Härdat Glas 9H - Super kvalitet 3D")</f>
        <v>2-Pack SAMSUNG S24 Skärmskydd - Härdat Glas 9H - Super kvalitet 3D</v>
      </c>
      <c r="F2836" s="1" t="s">
        <v>263</v>
      </c>
      <c r="G2836" s="1" t="s">
        <v>264</v>
      </c>
      <c r="H2836" s="1" t="s">
        <v>265</v>
      </c>
      <c r="I2836" s="1" t="s">
        <v>16</v>
      </c>
      <c r="J2836" s="1" t="s">
        <v>23</v>
      </c>
      <c r="K2836" s="1" t="s">
        <v>16</v>
      </c>
      <c r="L2836" s="1" t="s">
        <v>16</v>
      </c>
      <c r="M2836" s="1" t="s">
        <v>16</v>
      </c>
      <c r="N2836" s="1" t="s">
        <v>16</v>
      </c>
      <c r="O2836" s="1">
        <v>71.2</v>
      </c>
      <c r="P2836" s="1">
        <v>1.0</v>
      </c>
    </row>
    <row r="2837">
      <c r="A2837" s="1" t="s">
        <v>29</v>
      </c>
      <c r="B2837" s="1" t="s">
        <v>4423</v>
      </c>
      <c r="C2837" s="2" t="s">
        <v>4347</v>
      </c>
      <c r="D2837" s="1" t="s">
        <v>19</v>
      </c>
      <c r="E2837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2837" s="1" t="s">
        <v>35</v>
      </c>
      <c r="G2837" s="1" t="s">
        <v>36</v>
      </c>
      <c r="H2837" s="1" t="s">
        <v>37</v>
      </c>
      <c r="I2837" s="1" t="s">
        <v>16</v>
      </c>
      <c r="J2837" s="1" t="s">
        <v>23</v>
      </c>
      <c r="K2837" s="1" t="s">
        <v>16</v>
      </c>
      <c r="L2837" s="1" t="s">
        <v>16</v>
      </c>
      <c r="M2837" s="1" t="s">
        <v>16</v>
      </c>
      <c r="N2837" s="1" t="s">
        <v>16</v>
      </c>
      <c r="O2837" s="1">
        <v>63.2</v>
      </c>
      <c r="P2837" s="1">
        <v>1.0</v>
      </c>
    </row>
    <row r="2838">
      <c r="A2838" s="1" t="s">
        <v>29</v>
      </c>
      <c r="B2838" s="1" t="s">
        <v>4424</v>
      </c>
      <c r="C2838" s="2" t="s">
        <v>4347</v>
      </c>
      <c r="D2838" s="1" t="s">
        <v>19</v>
      </c>
      <c r="E283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838" s="1" t="s">
        <v>103</v>
      </c>
      <c r="G2838" s="1" t="s">
        <v>104</v>
      </c>
      <c r="H2838" s="1" t="s">
        <v>105</v>
      </c>
      <c r="I2838" s="1" t="s">
        <v>16</v>
      </c>
      <c r="J2838" s="1" t="s">
        <v>23</v>
      </c>
      <c r="K2838" s="1" t="s">
        <v>16</v>
      </c>
      <c r="L2838" s="1" t="s">
        <v>16</v>
      </c>
      <c r="M2838" s="1" t="s">
        <v>16</v>
      </c>
      <c r="N2838" s="1" t="s">
        <v>16</v>
      </c>
      <c r="O2838" s="1">
        <v>63.2</v>
      </c>
      <c r="P2838" s="1">
        <v>1.0</v>
      </c>
    </row>
    <row r="2839">
      <c r="A2839" s="1" t="s">
        <v>29</v>
      </c>
      <c r="B2839" s="1" t="s">
        <v>4425</v>
      </c>
      <c r="C2839" s="2" t="s">
        <v>4347</v>
      </c>
      <c r="D2839" s="1" t="s">
        <v>19</v>
      </c>
      <c r="E2839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2839" s="1" t="s">
        <v>1377</v>
      </c>
      <c r="G2839" s="1" t="s">
        <v>1378</v>
      </c>
      <c r="H2839" s="1" t="s">
        <v>1379</v>
      </c>
      <c r="I2839" s="1" t="s">
        <v>16</v>
      </c>
      <c r="J2839" s="1" t="s">
        <v>23</v>
      </c>
      <c r="K2839" s="1" t="s">
        <v>16</v>
      </c>
      <c r="L2839" s="1" t="s">
        <v>16</v>
      </c>
      <c r="M2839" s="1" t="s">
        <v>16</v>
      </c>
      <c r="N2839" s="1" t="s">
        <v>16</v>
      </c>
      <c r="O2839" s="1">
        <v>71.2</v>
      </c>
      <c r="P2839" s="1">
        <v>1.0</v>
      </c>
    </row>
    <row r="2840">
      <c r="A2840" s="1" t="s">
        <v>29</v>
      </c>
      <c r="B2840" s="1" t="s">
        <v>4426</v>
      </c>
      <c r="C2840" s="2" t="s">
        <v>4347</v>
      </c>
      <c r="D2840" s="1" t="s">
        <v>19</v>
      </c>
      <c r="E284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2840" s="1" t="s">
        <v>35</v>
      </c>
      <c r="G2840" s="1" t="s">
        <v>36</v>
      </c>
      <c r="H2840" s="1" t="s">
        <v>37</v>
      </c>
      <c r="I2840" s="1" t="s">
        <v>16</v>
      </c>
      <c r="J2840" s="1" t="s">
        <v>23</v>
      </c>
      <c r="K2840" s="1" t="s">
        <v>16</v>
      </c>
      <c r="L2840" s="1" t="s">
        <v>16</v>
      </c>
      <c r="M2840" s="1" t="s">
        <v>16</v>
      </c>
      <c r="N2840" s="1" t="s">
        <v>16</v>
      </c>
      <c r="O2840" s="1">
        <v>63.2</v>
      </c>
      <c r="P2840" s="1">
        <v>1.0</v>
      </c>
    </row>
    <row r="2841">
      <c r="A2841" s="1" t="s">
        <v>29</v>
      </c>
      <c r="B2841" s="1" t="s">
        <v>4427</v>
      </c>
      <c r="C2841" s="2" t="s">
        <v>4347</v>
      </c>
      <c r="D2841" s="1" t="s">
        <v>19</v>
      </c>
      <c r="E2841" s="3" t="str">
        <f>HYPERLINK("https://fyndiq.se/produkt/9e488e35f28b4b0b/", "2-Pack GOOGLE PIXEL 6A Skärmskydd - Härdat Glas 9H - Super kvalitet 3D")</f>
        <v>2-Pack GOOGLE PIXEL 6A Skärmskydd - Härdat Glas 9H - Super kvalitet 3D</v>
      </c>
      <c r="F2841" s="1" t="s">
        <v>196</v>
      </c>
      <c r="G2841" s="1" t="s">
        <v>197</v>
      </c>
      <c r="H2841" s="1" t="s">
        <v>198</v>
      </c>
      <c r="I2841" s="1" t="s">
        <v>16</v>
      </c>
      <c r="J2841" s="1" t="s">
        <v>23</v>
      </c>
      <c r="K2841" s="1" t="s">
        <v>16</v>
      </c>
      <c r="L2841" s="1" t="s">
        <v>16</v>
      </c>
      <c r="M2841" s="1" t="s">
        <v>16</v>
      </c>
      <c r="N2841" s="1" t="s">
        <v>16</v>
      </c>
      <c r="O2841" s="1">
        <v>63.2</v>
      </c>
      <c r="P2841" s="1">
        <v>1.0</v>
      </c>
    </row>
    <row r="2842">
      <c r="A2842" s="1" t="s">
        <v>29</v>
      </c>
      <c r="B2842" s="1" t="s">
        <v>4428</v>
      </c>
      <c r="C2842" s="2" t="s">
        <v>4347</v>
      </c>
      <c r="D2842" s="1" t="s">
        <v>19</v>
      </c>
      <c r="E2842" s="3" t="str">
        <f t="shared" ref="E2842:E2843" si="26">HYPERLINK("https://fyndiq.se/produkt/f2c164e932234570/", "2-Pack HUAWEI P30 PRO Skärmskydd - Härdat Glas 9H - Super kvalitet 3D")</f>
        <v>2-Pack HUAWEI P30 PRO Skärmskydd - Härdat Glas 9H - Super kvalitet 3D</v>
      </c>
      <c r="F2842" s="1" t="s">
        <v>267</v>
      </c>
      <c r="G2842" s="1" t="s">
        <v>268</v>
      </c>
      <c r="H2842" s="1" t="s">
        <v>269</v>
      </c>
      <c r="I2842" s="1" t="s">
        <v>16</v>
      </c>
      <c r="J2842" s="1" t="s">
        <v>23</v>
      </c>
      <c r="K2842" s="1" t="s">
        <v>16</v>
      </c>
      <c r="L2842" s="1" t="s">
        <v>16</v>
      </c>
      <c r="M2842" s="1" t="s">
        <v>16</v>
      </c>
      <c r="N2842" s="1" t="s">
        <v>16</v>
      </c>
      <c r="O2842" s="1">
        <v>63.2</v>
      </c>
      <c r="P2842" s="1">
        <v>1.0</v>
      </c>
    </row>
    <row r="2843">
      <c r="A2843" s="1" t="s">
        <v>29</v>
      </c>
      <c r="B2843" s="1" t="s">
        <v>4429</v>
      </c>
      <c r="C2843" s="2" t="s">
        <v>4347</v>
      </c>
      <c r="D2843" s="1" t="s">
        <v>19</v>
      </c>
      <c r="E2843" s="3" t="str">
        <f t="shared" si="26"/>
        <v>2-Pack HUAWEI P30 PRO Skärmskydd - Härdat Glas 9H - Super kvalitet 3D</v>
      </c>
      <c r="F2843" s="1" t="s">
        <v>267</v>
      </c>
      <c r="G2843" s="1" t="s">
        <v>268</v>
      </c>
      <c r="H2843" s="1" t="s">
        <v>269</v>
      </c>
      <c r="I2843" s="1" t="s">
        <v>16</v>
      </c>
      <c r="J2843" s="1" t="s">
        <v>23</v>
      </c>
      <c r="K2843" s="1" t="s">
        <v>16</v>
      </c>
      <c r="L2843" s="1" t="s">
        <v>16</v>
      </c>
      <c r="M2843" s="1" t="s">
        <v>16</v>
      </c>
      <c r="N2843" s="1" t="s">
        <v>16</v>
      </c>
      <c r="O2843" s="1">
        <v>63.2</v>
      </c>
      <c r="P2843" s="1">
        <v>1.0</v>
      </c>
    </row>
    <row r="2844">
      <c r="A2844" s="1" t="s">
        <v>29</v>
      </c>
      <c r="B2844" s="1" t="s">
        <v>4430</v>
      </c>
      <c r="C2844" s="2" t="s">
        <v>4347</v>
      </c>
      <c r="D2844" s="1" t="s">
        <v>19</v>
      </c>
      <c r="E2844" s="3" t="str">
        <f>HYPERLINK("https://fyndiq.se/produkt/4a37a66aa49247d0/", "Samsung S21 FE - 9H Härdat Glass - Super Kvalitet 3D")</f>
        <v>Samsung S21 FE - 9H Härdat Glass - Super Kvalitet 3D</v>
      </c>
      <c r="F2844" s="1" t="s">
        <v>4338</v>
      </c>
      <c r="G2844" s="1" t="s">
        <v>4339</v>
      </c>
      <c r="H2844" s="1" t="s">
        <v>4340</v>
      </c>
      <c r="I2844" s="1" t="s">
        <v>16</v>
      </c>
      <c r="J2844" s="1" t="s">
        <v>23</v>
      </c>
      <c r="K2844" s="1" t="s">
        <v>16</v>
      </c>
      <c r="L2844" s="1" t="s">
        <v>16</v>
      </c>
      <c r="M2844" s="1" t="s">
        <v>16</v>
      </c>
      <c r="N2844" s="1" t="s">
        <v>16</v>
      </c>
      <c r="O2844" s="1">
        <v>55.2</v>
      </c>
      <c r="P2844" s="1">
        <v>1.0</v>
      </c>
    </row>
    <row r="2845">
      <c r="A2845" s="1" t="s">
        <v>29</v>
      </c>
      <c r="B2845" s="1" t="s">
        <v>4431</v>
      </c>
      <c r="C2845" s="2" t="s">
        <v>4347</v>
      </c>
      <c r="D2845" s="1" t="s">
        <v>19</v>
      </c>
      <c r="E2845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2845" s="1" t="s">
        <v>3765</v>
      </c>
      <c r="G2845" s="1" t="s">
        <v>3766</v>
      </c>
      <c r="H2845" s="1" t="s">
        <v>3767</v>
      </c>
      <c r="I2845" s="1" t="s">
        <v>16</v>
      </c>
      <c r="J2845" s="1" t="s">
        <v>23</v>
      </c>
      <c r="K2845" s="1" t="s">
        <v>16</v>
      </c>
      <c r="L2845" s="1" t="s">
        <v>16</v>
      </c>
      <c r="M2845" s="1" t="s">
        <v>16</v>
      </c>
      <c r="N2845" s="1" t="s">
        <v>16</v>
      </c>
      <c r="O2845" s="1">
        <v>71.2</v>
      </c>
      <c r="P2845" s="1">
        <v>1.0</v>
      </c>
    </row>
    <row r="2846">
      <c r="A2846" s="1" t="s">
        <v>29</v>
      </c>
      <c r="B2846" s="1" t="s">
        <v>4432</v>
      </c>
      <c r="C2846" s="2" t="s">
        <v>4347</v>
      </c>
      <c r="D2846" s="1" t="s">
        <v>19</v>
      </c>
      <c r="E2846" s="3" t="str">
        <f>HYPERLINK("https://fyndiq.se/produkt/860c7ae305b54883/", "2 Pack Samsung S21 Ultra 5G - Härdat glas 9H - Super kvalitet 3D")</f>
        <v>2 Pack Samsung S21 Ultra 5G - Härdat glas 9H - Super kvalitet 3D</v>
      </c>
      <c r="F2846" s="1" t="s">
        <v>649</v>
      </c>
      <c r="G2846" s="1" t="s">
        <v>650</v>
      </c>
      <c r="H2846" s="1" t="s">
        <v>651</v>
      </c>
      <c r="I2846" s="1" t="s">
        <v>16</v>
      </c>
      <c r="J2846" s="1" t="s">
        <v>23</v>
      </c>
      <c r="K2846" s="1" t="s">
        <v>16</v>
      </c>
      <c r="L2846" s="1" t="s">
        <v>16</v>
      </c>
      <c r="M2846" s="1" t="s">
        <v>16</v>
      </c>
      <c r="N2846" s="1" t="s">
        <v>16</v>
      </c>
      <c r="O2846" s="1">
        <v>63.2</v>
      </c>
      <c r="P2846" s="1">
        <v>1.0</v>
      </c>
    </row>
    <row r="2847">
      <c r="A2847" s="1" t="s">
        <v>29</v>
      </c>
      <c r="B2847" s="1" t="s">
        <v>4433</v>
      </c>
      <c r="C2847" s="2" t="s">
        <v>4434</v>
      </c>
      <c r="D2847" s="1" t="s">
        <v>19</v>
      </c>
      <c r="E2847" s="3" t="str">
        <f>HYPERLINK("https://fyndiq.se/produkt/d2c30baa04ab483c/", "2-Pack Samsung A22 5G Skärmskydd - Härdat Glas 9H - Super kvalitet 3D")</f>
        <v>2-Pack Samsung A22 5G Skärmskydd - Härdat Glas 9H - Super kvalitet 3D</v>
      </c>
      <c r="F2847" s="1" t="s">
        <v>1273</v>
      </c>
      <c r="G2847" s="1" t="s">
        <v>1274</v>
      </c>
      <c r="H2847" s="1" t="s">
        <v>1275</v>
      </c>
      <c r="I2847" s="1" t="s">
        <v>16</v>
      </c>
      <c r="J2847" s="1" t="s">
        <v>23</v>
      </c>
      <c r="K2847" s="1" t="s">
        <v>16</v>
      </c>
      <c r="L2847" s="1" t="s">
        <v>16</v>
      </c>
      <c r="M2847" s="1" t="s">
        <v>16</v>
      </c>
      <c r="N2847" s="1" t="s">
        <v>16</v>
      </c>
      <c r="O2847" s="1">
        <v>63.2</v>
      </c>
      <c r="P2847" s="1">
        <v>1.0</v>
      </c>
    </row>
    <row r="2848">
      <c r="A2848" s="1" t="s">
        <v>29</v>
      </c>
      <c r="B2848" s="1" t="s">
        <v>4435</v>
      </c>
      <c r="C2848" s="2" t="s">
        <v>4434</v>
      </c>
      <c r="D2848" s="1" t="s">
        <v>19</v>
      </c>
      <c r="E2848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2848" s="1" t="s">
        <v>1564</v>
      </c>
      <c r="G2848" s="1" t="s">
        <v>1565</v>
      </c>
      <c r="H2848" s="1" t="s">
        <v>1566</v>
      </c>
      <c r="I2848" s="1" t="s">
        <v>16</v>
      </c>
      <c r="J2848" s="1" t="s">
        <v>23</v>
      </c>
      <c r="K2848" s="1" t="s">
        <v>16</v>
      </c>
      <c r="L2848" s="1" t="s">
        <v>16</v>
      </c>
      <c r="M2848" s="1" t="s">
        <v>16</v>
      </c>
      <c r="N2848" s="1" t="s">
        <v>16</v>
      </c>
      <c r="O2848" s="1">
        <v>63.2</v>
      </c>
      <c r="P2848" s="1">
        <v>1.0</v>
      </c>
    </row>
    <row r="2849">
      <c r="A2849" s="1" t="s">
        <v>29</v>
      </c>
      <c r="B2849" s="1" t="s">
        <v>4436</v>
      </c>
      <c r="C2849" s="2" t="s">
        <v>4434</v>
      </c>
      <c r="D2849" s="1" t="s">
        <v>19</v>
      </c>
      <c r="E2849" s="3" t="str">
        <f>HYPERLINK("https://fyndiq.se/produkt/2f8f288b73ab4b13/", "2-Pack Sony Xperia 5 IV - Härdat glas 9H - Super Kvalitet 3D")</f>
        <v>2-Pack Sony Xperia 5 IV - Härdat glas 9H - Super Kvalitet 3D</v>
      </c>
      <c r="F2849" s="1" t="s">
        <v>931</v>
      </c>
      <c r="G2849" s="1" t="s">
        <v>932</v>
      </c>
      <c r="H2849" s="1" t="s">
        <v>933</v>
      </c>
      <c r="I2849" s="1" t="s">
        <v>16</v>
      </c>
      <c r="J2849" s="1" t="s">
        <v>23</v>
      </c>
      <c r="K2849" s="1" t="s">
        <v>16</v>
      </c>
      <c r="L2849" s="1" t="s">
        <v>16</v>
      </c>
      <c r="M2849" s="1" t="s">
        <v>16</v>
      </c>
      <c r="N2849" s="1" t="s">
        <v>16</v>
      </c>
      <c r="O2849" s="1">
        <v>71.2</v>
      </c>
      <c r="P2849" s="1">
        <v>1.0</v>
      </c>
    </row>
    <row r="2850">
      <c r="A2850" s="1" t="s">
        <v>29</v>
      </c>
      <c r="B2850" s="1" t="s">
        <v>4437</v>
      </c>
      <c r="C2850" s="2" t="s">
        <v>4434</v>
      </c>
      <c r="D2850" s="1" t="s">
        <v>19</v>
      </c>
      <c r="E2850" s="3" t="str">
        <f>HYPERLINK("https://fyndiq.se/produkt/e28d31305ab547c0/", "Samsung Galaxy S20 Ultra - Härdat glas 9H - Super kvalitet 3D")</f>
        <v>Samsung Galaxy S20 Ultra - Härdat glas 9H - Super kvalitet 3D</v>
      </c>
      <c r="F2850" s="1" t="s">
        <v>3225</v>
      </c>
      <c r="G2850" s="1" t="s">
        <v>3226</v>
      </c>
      <c r="H2850" s="1" t="s">
        <v>3227</v>
      </c>
      <c r="I2850" s="1" t="s">
        <v>16</v>
      </c>
      <c r="J2850" s="1" t="s">
        <v>23</v>
      </c>
      <c r="K2850" s="1" t="s">
        <v>16</v>
      </c>
      <c r="L2850" s="1" t="s">
        <v>16</v>
      </c>
      <c r="M2850" s="1" t="s">
        <v>16</v>
      </c>
      <c r="N2850" s="1" t="s">
        <v>16</v>
      </c>
      <c r="O2850" s="1">
        <v>55.2</v>
      </c>
      <c r="P2850" s="1">
        <v>1.0</v>
      </c>
    </row>
    <row r="2851">
      <c r="A2851" s="1" t="s">
        <v>29</v>
      </c>
      <c r="B2851" s="1" t="s">
        <v>4438</v>
      </c>
      <c r="C2851" s="2" t="s">
        <v>4434</v>
      </c>
      <c r="D2851" s="1" t="s">
        <v>19</v>
      </c>
      <c r="E2851" s="3" t="str">
        <f>HYPERLINK("https://fyndiq.se/produkt/28799ed0373d40b4/", "2 Pack Galaxy S21 Ultra 5G- Härdat glas 9H - Super kvalitet 3D")</f>
        <v>2 Pack Galaxy S21 Ultra 5G- Härdat glas 9H - Super kvalitet 3D</v>
      </c>
      <c r="F2851" s="1" t="s">
        <v>272</v>
      </c>
      <c r="G2851" s="1" t="s">
        <v>273</v>
      </c>
      <c r="H2851" s="1" t="s">
        <v>274</v>
      </c>
      <c r="I2851" s="1" t="s">
        <v>16</v>
      </c>
      <c r="J2851" s="1" t="s">
        <v>23</v>
      </c>
      <c r="K2851" s="1" t="s">
        <v>16</v>
      </c>
      <c r="L2851" s="1" t="s">
        <v>16</v>
      </c>
      <c r="M2851" s="1" t="s">
        <v>16</v>
      </c>
      <c r="N2851" s="1" t="s">
        <v>16</v>
      </c>
      <c r="O2851" s="1">
        <v>63.2</v>
      </c>
      <c r="P2851" s="1">
        <v>1.0</v>
      </c>
    </row>
    <row r="2852">
      <c r="A2852" s="1" t="s">
        <v>29</v>
      </c>
      <c r="B2852" s="1" t="s">
        <v>4439</v>
      </c>
      <c r="C2852" s="2" t="s">
        <v>4434</v>
      </c>
      <c r="D2852" s="1" t="s">
        <v>19</v>
      </c>
      <c r="E2852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2852" s="1" t="s">
        <v>4440</v>
      </c>
      <c r="G2852" s="1" t="s">
        <v>4441</v>
      </c>
      <c r="H2852" s="1" t="s">
        <v>4442</v>
      </c>
      <c r="I2852" s="1" t="s">
        <v>16</v>
      </c>
      <c r="J2852" s="1" t="s">
        <v>23</v>
      </c>
      <c r="K2852" s="1" t="s">
        <v>16</v>
      </c>
      <c r="L2852" s="1" t="s">
        <v>16</v>
      </c>
      <c r="M2852" s="1" t="s">
        <v>16</v>
      </c>
      <c r="N2852" s="1" t="s">
        <v>16</v>
      </c>
      <c r="O2852" s="1">
        <v>71.2</v>
      </c>
      <c r="P2852" s="1">
        <v>1.0</v>
      </c>
    </row>
    <row r="2853">
      <c r="A2853" s="1" t="s">
        <v>29</v>
      </c>
      <c r="B2853" s="1" t="s">
        <v>4443</v>
      </c>
      <c r="C2853" s="2" t="s">
        <v>4434</v>
      </c>
      <c r="D2853" s="1" t="s">
        <v>19</v>
      </c>
      <c r="E285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853" s="1" t="s">
        <v>785</v>
      </c>
      <c r="G2853" s="1" t="s">
        <v>786</v>
      </c>
      <c r="H2853" s="1" t="s">
        <v>787</v>
      </c>
      <c r="I2853" s="1" t="s">
        <v>16</v>
      </c>
      <c r="J2853" s="1" t="s">
        <v>23</v>
      </c>
      <c r="K2853" s="1" t="s">
        <v>16</v>
      </c>
      <c r="L2853" s="1" t="s">
        <v>16</v>
      </c>
      <c r="M2853" s="1" t="s">
        <v>16</v>
      </c>
      <c r="N2853" s="1" t="s">
        <v>16</v>
      </c>
      <c r="O2853" s="1">
        <v>63.2</v>
      </c>
      <c r="P2853" s="1">
        <v>1.0</v>
      </c>
    </row>
    <row r="2854">
      <c r="A2854" s="1" t="s">
        <v>29</v>
      </c>
      <c r="B2854" s="1" t="s">
        <v>4444</v>
      </c>
      <c r="C2854" s="2" t="s">
        <v>4434</v>
      </c>
      <c r="D2854" s="1" t="s">
        <v>19</v>
      </c>
      <c r="E2854" s="3" t="str">
        <f>HYPERLINK("https://fyndiq.se/produkt/a047b5d99d58461d/", "2-Pack Google Pixel 6A - Härdat glas 9H - Super kvalitet 3D")</f>
        <v>2-Pack Google Pixel 6A - Härdat glas 9H - Super kvalitet 3D</v>
      </c>
      <c r="F2854" s="1" t="s">
        <v>1205</v>
      </c>
      <c r="G2854" s="1" t="s">
        <v>1206</v>
      </c>
      <c r="H2854" s="1" t="s">
        <v>1207</v>
      </c>
      <c r="I2854" s="1" t="s">
        <v>16</v>
      </c>
      <c r="J2854" s="1" t="s">
        <v>23</v>
      </c>
      <c r="K2854" s="1" t="s">
        <v>16</v>
      </c>
      <c r="L2854" s="1" t="s">
        <v>16</v>
      </c>
      <c r="M2854" s="1" t="s">
        <v>16</v>
      </c>
      <c r="N2854" s="1" t="s">
        <v>16</v>
      </c>
      <c r="O2854" s="1">
        <v>63.2</v>
      </c>
      <c r="P2854" s="1">
        <v>1.0</v>
      </c>
    </row>
    <row r="2855">
      <c r="A2855" s="1" t="s">
        <v>29</v>
      </c>
      <c r="B2855" s="1" t="s">
        <v>4445</v>
      </c>
      <c r="C2855" s="2" t="s">
        <v>4434</v>
      </c>
      <c r="D2855" s="1" t="s">
        <v>19</v>
      </c>
      <c r="E2855" s="3" t="str">
        <f>HYPERLINK("https://fyndiq.se/produkt/8a162916fdf246f7/", "2-Pack SAMSUNG S24 Skärmskydd - Härdat Glas 9H - Super kvalitet 3D")</f>
        <v>2-Pack SAMSUNG S24 Skärmskydd - Härdat Glas 9H - Super kvalitet 3D</v>
      </c>
      <c r="F2855" s="1" t="s">
        <v>714</v>
      </c>
      <c r="G2855" s="1" t="s">
        <v>715</v>
      </c>
      <c r="H2855" s="1" t="s">
        <v>716</v>
      </c>
      <c r="I2855" s="1" t="s">
        <v>16</v>
      </c>
      <c r="J2855" s="1" t="s">
        <v>23</v>
      </c>
      <c r="K2855" s="1" t="s">
        <v>16</v>
      </c>
      <c r="L2855" s="1" t="s">
        <v>16</v>
      </c>
      <c r="M2855" s="1" t="s">
        <v>16</v>
      </c>
      <c r="N2855" s="1" t="s">
        <v>16</v>
      </c>
      <c r="O2855" s="1">
        <v>71.2</v>
      </c>
      <c r="P2855" s="1">
        <v>1.0</v>
      </c>
    </row>
    <row r="2856">
      <c r="A2856" s="1" t="s">
        <v>29</v>
      </c>
      <c r="B2856" s="1" t="s">
        <v>4446</v>
      </c>
      <c r="C2856" s="2" t="s">
        <v>4434</v>
      </c>
      <c r="D2856" s="1" t="s">
        <v>19</v>
      </c>
      <c r="E2856" s="3" t="str">
        <f>HYPERLINK("https://fyndiq.se/produkt/925ae49423884615/", "2-Pack Samsung S22 Ultra Skärmskydd &amp; 1-Pack linsskydd -9H GLAS")</f>
        <v>2-Pack Samsung S22 Ultra Skärmskydd &amp; 1-Pack linsskydd -9H GLAS</v>
      </c>
      <c r="F2856" s="1" t="s">
        <v>335</v>
      </c>
      <c r="G2856" s="1" t="s">
        <v>336</v>
      </c>
      <c r="H2856" s="1" t="s">
        <v>337</v>
      </c>
      <c r="I2856" s="1" t="s">
        <v>16</v>
      </c>
      <c r="J2856" s="1" t="s">
        <v>23</v>
      </c>
      <c r="K2856" s="1" t="s">
        <v>16</v>
      </c>
      <c r="L2856" s="1" t="s">
        <v>16</v>
      </c>
      <c r="M2856" s="1" t="s">
        <v>16</v>
      </c>
      <c r="N2856" s="1" t="s">
        <v>16</v>
      </c>
      <c r="O2856" s="1">
        <v>71.2</v>
      </c>
      <c r="P2856" s="1">
        <v>1.0</v>
      </c>
    </row>
    <row r="2857">
      <c r="A2857" s="1" t="s">
        <v>29</v>
      </c>
      <c r="B2857" s="1" t="s">
        <v>4447</v>
      </c>
      <c r="C2857" s="2" t="s">
        <v>4434</v>
      </c>
      <c r="D2857" s="1" t="s">
        <v>19</v>
      </c>
      <c r="E2857" s="3" t="str">
        <f>HYPERLINK("https://fyndiq.se/produkt/90d8051526084990/", "Samsung S24 Plus Transparent Skyddsfodral – Skydd med Extra Kant")</f>
        <v>Samsung S24 Plus Transparent Skyddsfodral – Skydd med Extra Kant</v>
      </c>
      <c r="F2857" s="1" t="s">
        <v>2793</v>
      </c>
      <c r="G2857" s="1" t="s">
        <v>2794</v>
      </c>
      <c r="H2857" s="1" t="s">
        <v>2795</v>
      </c>
      <c r="I2857" s="1" t="s">
        <v>16</v>
      </c>
      <c r="J2857" s="1" t="s">
        <v>23</v>
      </c>
      <c r="K2857" s="1" t="s">
        <v>16</v>
      </c>
      <c r="L2857" s="1" t="s">
        <v>16</v>
      </c>
      <c r="M2857" s="1" t="s">
        <v>16</v>
      </c>
      <c r="N2857" s="1" t="s">
        <v>16</v>
      </c>
      <c r="O2857" s="1">
        <v>63.2</v>
      </c>
      <c r="P2857" s="1">
        <v>1.0</v>
      </c>
    </row>
    <row r="2858">
      <c r="A2858" s="1" t="s">
        <v>29</v>
      </c>
      <c r="B2858" s="1" t="s">
        <v>4448</v>
      </c>
      <c r="C2858" s="2" t="s">
        <v>4434</v>
      </c>
      <c r="D2858" s="1" t="s">
        <v>19</v>
      </c>
      <c r="E2858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858" s="1" t="s">
        <v>128</v>
      </c>
      <c r="G2858" s="1" t="s">
        <v>129</v>
      </c>
      <c r="H2858" s="1" t="s">
        <v>130</v>
      </c>
      <c r="I2858" s="1" t="s">
        <v>16</v>
      </c>
      <c r="J2858" s="1" t="s">
        <v>23</v>
      </c>
      <c r="K2858" s="1" t="s">
        <v>16</v>
      </c>
      <c r="L2858" s="1" t="s">
        <v>16</v>
      </c>
      <c r="M2858" s="1" t="s">
        <v>16</v>
      </c>
      <c r="N2858" s="1" t="s">
        <v>16</v>
      </c>
      <c r="O2858" s="1">
        <v>95.2</v>
      </c>
      <c r="P2858" s="1">
        <v>1.0</v>
      </c>
    </row>
    <row r="2859">
      <c r="A2859" s="1" t="s">
        <v>29</v>
      </c>
      <c r="B2859" s="1" t="s">
        <v>4449</v>
      </c>
      <c r="C2859" s="2" t="s">
        <v>4434</v>
      </c>
      <c r="D2859" s="1" t="s">
        <v>19</v>
      </c>
      <c r="E2859" s="3" t="str">
        <f>HYPERLINK("https://fyndiq.se/produkt/48b46200dc014b3e/", "2-Pack Iphone 8 Vit -Härdat Glas 9H-Super Kvalitet 3D Skärmskydd")</f>
        <v>2-Pack Iphone 8 Vit -Härdat Glas 9H-Super Kvalitet 3D Skärmskydd</v>
      </c>
      <c r="F2859" s="1" t="s">
        <v>2562</v>
      </c>
      <c r="G2859" s="1" t="s">
        <v>2563</v>
      </c>
      <c r="H2859" s="1" t="s">
        <v>2564</v>
      </c>
      <c r="I2859" s="1" t="s">
        <v>16</v>
      </c>
      <c r="J2859" s="1" t="s">
        <v>23</v>
      </c>
      <c r="K2859" s="1" t="s">
        <v>16</v>
      </c>
      <c r="L2859" s="1" t="s">
        <v>16</v>
      </c>
      <c r="M2859" s="1" t="s">
        <v>16</v>
      </c>
      <c r="N2859" s="1" t="s">
        <v>16</v>
      </c>
      <c r="O2859" s="1">
        <v>55.2</v>
      </c>
      <c r="P2859" s="1">
        <v>1.0</v>
      </c>
    </row>
    <row r="2860">
      <c r="A2860" s="1" t="s">
        <v>29</v>
      </c>
      <c r="B2860" s="1" t="s">
        <v>4450</v>
      </c>
      <c r="C2860" s="2" t="s">
        <v>4434</v>
      </c>
      <c r="D2860" s="1" t="s">
        <v>19</v>
      </c>
      <c r="E2860" s="3" t="str">
        <f>HYPERLINK("https://fyndiq.se/produkt/13e76851ca504320/", "2-Pack Samsung Galaxy S22 Ultra - Härdat glas 9H - Top kvalitet")</f>
        <v>2-Pack Samsung Galaxy S22 Ultra - Härdat glas 9H - Top kvalitet</v>
      </c>
      <c r="F2860" s="1" t="s">
        <v>140</v>
      </c>
      <c r="G2860" s="1" t="s">
        <v>141</v>
      </c>
      <c r="H2860" s="1" t="s">
        <v>142</v>
      </c>
      <c r="I2860" s="1" t="s">
        <v>16</v>
      </c>
      <c r="J2860" s="1" t="s">
        <v>23</v>
      </c>
      <c r="K2860" s="1" t="s">
        <v>16</v>
      </c>
      <c r="L2860" s="1" t="s">
        <v>16</v>
      </c>
      <c r="M2860" s="1" t="s">
        <v>16</v>
      </c>
      <c r="N2860" s="1" t="s">
        <v>16</v>
      </c>
      <c r="O2860" s="1">
        <v>63.2</v>
      </c>
      <c r="P2860" s="1">
        <v>1.0</v>
      </c>
    </row>
    <row r="2861">
      <c r="A2861" s="1" t="s">
        <v>29</v>
      </c>
      <c r="B2861" s="1" t="s">
        <v>4451</v>
      </c>
      <c r="C2861" s="2" t="s">
        <v>4434</v>
      </c>
      <c r="D2861" s="1" t="s">
        <v>19</v>
      </c>
      <c r="E2861" s="3" t="str">
        <f>HYPERLINK("https://fyndiq.se/produkt/28799ed0373d40b4/", "2 Pack Galaxy S21 Ultra 5G- Härdat glas 9H - Super kvalitet 3D")</f>
        <v>2 Pack Galaxy S21 Ultra 5G- Härdat glas 9H - Super kvalitet 3D</v>
      </c>
      <c r="F2861" s="1" t="s">
        <v>272</v>
      </c>
      <c r="G2861" s="1" t="s">
        <v>273</v>
      </c>
      <c r="H2861" s="1" t="s">
        <v>274</v>
      </c>
      <c r="I2861" s="1" t="s">
        <v>16</v>
      </c>
      <c r="J2861" s="1" t="s">
        <v>23</v>
      </c>
      <c r="K2861" s="1" t="s">
        <v>16</v>
      </c>
      <c r="L2861" s="1" t="s">
        <v>16</v>
      </c>
      <c r="M2861" s="1" t="s">
        <v>16</v>
      </c>
      <c r="N2861" s="1" t="s">
        <v>16</v>
      </c>
      <c r="O2861" s="1">
        <v>63.2</v>
      </c>
      <c r="P2861" s="1">
        <v>1.0</v>
      </c>
    </row>
    <row r="2862">
      <c r="A2862" s="1" t="s">
        <v>29</v>
      </c>
      <c r="B2862" s="1" t="s">
        <v>4452</v>
      </c>
      <c r="C2862" s="2" t="s">
        <v>4434</v>
      </c>
      <c r="D2862" s="1" t="s">
        <v>19</v>
      </c>
      <c r="E2862" s="3" t="str">
        <f>HYPERLINK("https://fyndiq.se/produkt/f1b3c06373a844cb/", "Samsung Galaxy S20 - Härdat glas 9H - Super kvalitet 3D")</f>
        <v>Samsung Galaxy S20 - Härdat glas 9H - Super kvalitet 3D</v>
      </c>
      <c r="F2862" s="1" t="s">
        <v>417</v>
      </c>
      <c r="G2862" s="1" t="s">
        <v>418</v>
      </c>
      <c r="H2862" s="1" t="s">
        <v>419</v>
      </c>
      <c r="I2862" s="1" t="s">
        <v>16</v>
      </c>
      <c r="J2862" s="1" t="s">
        <v>23</v>
      </c>
      <c r="K2862" s="1" t="s">
        <v>16</v>
      </c>
      <c r="L2862" s="1" t="s">
        <v>16</v>
      </c>
      <c r="M2862" s="1" t="s">
        <v>16</v>
      </c>
      <c r="N2862" s="1" t="s">
        <v>16</v>
      </c>
      <c r="O2862" s="1">
        <v>55.2</v>
      </c>
      <c r="P2862" s="1">
        <v>1.0</v>
      </c>
    </row>
    <row r="2863">
      <c r="A2863" s="1" t="s">
        <v>29</v>
      </c>
      <c r="B2863" s="1" t="s">
        <v>4453</v>
      </c>
      <c r="C2863" s="2" t="s">
        <v>4434</v>
      </c>
      <c r="D2863" s="1" t="s">
        <v>19</v>
      </c>
      <c r="E2863" s="3" t="str">
        <f>HYPERLINK("https://fyndiq.se/produkt/c8cebab9948b43c1/", "2-Pack Apple Watch 40mm – Härdat glas 9H – Super kvalitet 3D")</f>
        <v>2-Pack Apple Watch 40mm – Härdat glas 9H – Super kvalitet 3D</v>
      </c>
      <c r="F2863" s="1" t="s">
        <v>357</v>
      </c>
      <c r="G2863" s="1" t="s">
        <v>358</v>
      </c>
      <c r="H2863" s="1" t="s">
        <v>359</v>
      </c>
      <c r="I2863" s="1" t="s">
        <v>16</v>
      </c>
      <c r="J2863" s="1" t="s">
        <v>23</v>
      </c>
      <c r="K2863" s="1" t="s">
        <v>16</v>
      </c>
      <c r="L2863" s="1" t="s">
        <v>16</v>
      </c>
      <c r="M2863" s="1" t="s">
        <v>16</v>
      </c>
      <c r="N2863" s="1" t="s">
        <v>16</v>
      </c>
      <c r="O2863" s="1">
        <v>55.2</v>
      </c>
      <c r="P2863" s="1">
        <v>1.0</v>
      </c>
    </row>
    <row r="2864">
      <c r="A2864" s="1" t="s">
        <v>29</v>
      </c>
      <c r="B2864" s="1" t="s">
        <v>4454</v>
      </c>
      <c r="C2864" s="2" t="s">
        <v>4434</v>
      </c>
      <c r="D2864" s="1" t="s">
        <v>19</v>
      </c>
      <c r="E2864" s="3" t="str">
        <f>HYPERLINK("https://fyndiq.se/produkt/dfe28e565d2e4c8d/", "2 Pack Samsung S21 FE - 9H Härdat Glass - Super Kvalitet 3D")</f>
        <v>2 Pack Samsung S21 FE - 9H Härdat Glass - Super Kvalitet 3D</v>
      </c>
      <c r="F2864" s="1" t="s">
        <v>276</v>
      </c>
      <c r="G2864" s="1" t="s">
        <v>277</v>
      </c>
      <c r="H2864" s="1" t="s">
        <v>278</v>
      </c>
      <c r="I2864" s="1" t="s">
        <v>16</v>
      </c>
      <c r="J2864" s="1" t="s">
        <v>23</v>
      </c>
      <c r="K2864" s="1" t="s">
        <v>16</v>
      </c>
      <c r="L2864" s="1" t="s">
        <v>16</v>
      </c>
      <c r="M2864" s="1" t="s">
        <v>16</v>
      </c>
      <c r="N2864" s="1" t="s">
        <v>16</v>
      </c>
      <c r="O2864" s="1">
        <v>63.2</v>
      </c>
      <c r="P2864" s="1">
        <v>1.0</v>
      </c>
    </row>
    <row r="2865">
      <c r="A2865" s="1" t="s">
        <v>29</v>
      </c>
      <c r="B2865" s="1" t="s">
        <v>4455</v>
      </c>
      <c r="C2865" s="2" t="s">
        <v>4434</v>
      </c>
      <c r="D2865" s="1" t="s">
        <v>19</v>
      </c>
      <c r="E2865" s="3" t="str">
        <f>HYPERLINK("https://fyndiq.se/produkt/c6f3e47a88184e8d/", "2-Pack SAMSUNG A55 Skärmskydd - Härdat Glas 9H - Super kvalitet 3D")</f>
        <v>2-Pack SAMSUNG A55 Skärmskydd - Härdat Glas 9H - Super kvalitet 3D</v>
      </c>
      <c r="F2865" s="1" t="s">
        <v>83</v>
      </c>
      <c r="G2865" s="1" t="s">
        <v>84</v>
      </c>
      <c r="H2865" s="1" t="s">
        <v>85</v>
      </c>
      <c r="I2865" s="1" t="s">
        <v>16</v>
      </c>
      <c r="J2865" s="1" t="s">
        <v>23</v>
      </c>
      <c r="K2865" s="1" t="s">
        <v>16</v>
      </c>
      <c r="L2865" s="1" t="s">
        <v>16</v>
      </c>
      <c r="M2865" s="1" t="s">
        <v>16</v>
      </c>
      <c r="N2865" s="1" t="s">
        <v>16</v>
      </c>
      <c r="O2865" s="1">
        <v>63.2</v>
      </c>
      <c r="P2865" s="1">
        <v>1.0</v>
      </c>
    </row>
    <row r="2866">
      <c r="A2866" s="1" t="s">
        <v>29</v>
      </c>
      <c r="B2866" s="1" t="s">
        <v>4456</v>
      </c>
      <c r="C2866" s="2" t="s">
        <v>4434</v>
      </c>
      <c r="D2866" s="1" t="s">
        <v>19</v>
      </c>
      <c r="E286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2866" s="1" t="s">
        <v>729</v>
      </c>
      <c r="G2866" s="1" t="s">
        <v>730</v>
      </c>
      <c r="H2866" s="1" t="s">
        <v>731</v>
      </c>
      <c r="I2866" s="1" t="s">
        <v>16</v>
      </c>
      <c r="J2866" s="1" t="s">
        <v>23</v>
      </c>
      <c r="K2866" s="1" t="s">
        <v>16</v>
      </c>
      <c r="L2866" s="1" t="s">
        <v>16</v>
      </c>
      <c r="M2866" s="1" t="s">
        <v>16</v>
      </c>
      <c r="N2866" s="1" t="s">
        <v>16</v>
      </c>
      <c r="O2866" s="1">
        <v>63.2</v>
      </c>
      <c r="P2866" s="1">
        <v>1.0</v>
      </c>
    </row>
    <row r="2867">
      <c r="A2867" s="1" t="s">
        <v>29</v>
      </c>
      <c r="B2867" s="1" t="s">
        <v>4457</v>
      </c>
      <c r="C2867" s="2" t="s">
        <v>4434</v>
      </c>
      <c r="D2867" s="1" t="s">
        <v>19</v>
      </c>
      <c r="E2867" s="3" t="str">
        <f>HYPERLINK("https://fyndiq.se/produkt/4c221907d1254100/", "2-Pack Samsung A14 Skärmskydd - Härdat Glas 9H - Super kvalitet 3D")</f>
        <v>2-Pack Samsung A14 Skärmskydd - Härdat Glas 9H - Super kvalitet 3D</v>
      </c>
      <c r="F2867" s="1" t="s">
        <v>167</v>
      </c>
      <c r="G2867" s="1" t="s">
        <v>168</v>
      </c>
      <c r="H2867" s="1" t="s">
        <v>169</v>
      </c>
      <c r="I2867" s="1" t="s">
        <v>16</v>
      </c>
      <c r="J2867" s="1" t="s">
        <v>23</v>
      </c>
      <c r="K2867" s="1" t="s">
        <v>16</v>
      </c>
      <c r="L2867" s="1" t="s">
        <v>16</v>
      </c>
      <c r="M2867" s="1" t="s">
        <v>16</v>
      </c>
      <c r="N2867" s="1" t="s">
        <v>16</v>
      </c>
      <c r="O2867" s="1">
        <v>63.2</v>
      </c>
      <c r="P2867" s="1">
        <v>1.0</v>
      </c>
    </row>
    <row r="2868">
      <c r="A2868" s="1" t="s">
        <v>29</v>
      </c>
      <c r="B2868" s="1" t="s">
        <v>4458</v>
      </c>
      <c r="C2868" s="2" t="s">
        <v>4434</v>
      </c>
      <c r="D2868" s="1" t="s">
        <v>19</v>
      </c>
      <c r="E2868" s="3" t="str">
        <f>HYPERLINK("https://fyndiq.se/produkt/9e488e35f28b4b0b/", "2-Pack GOOGLE PIXEL 6A Skärmskydd - Härdat Glas 9H - Super kvalitet 3D")</f>
        <v>2-Pack GOOGLE PIXEL 6A Skärmskydd - Härdat Glas 9H - Super kvalitet 3D</v>
      </c>
      <c r="F2868" s="1" t="s">
        <v>196</v>
      </c>
      <c r="G2868" s="1" t="s">
        <v>197</v>
      </c>
      <c r="H2868" s="1" t="s">
        <v>198</v>
      </c>
      <c r="I2868" s="1" t="s">
        <v>16</v>
      </c>
      <c r="J2868" s="1" t="s">
        <v>23</v>
      </c>
      <c r="K2868" s="1" t="s">
        <v>16</v>
      </c>
      <c r="L2868" s="1" t="s">
        <v>16</v>
      </c>
      <c r="M2868" s="1" t="s">
        <v>16</v>
      </c>
      <c r="N2868" s="1" t="s">
        <v>16</v>
      </c>
      <c r="O2868" s="1">
        <v>63.2</v>
      </c>
      <c r="P2868" s="1">
        <v>1.0</v>
      </c>
    </row>
    <row r="2869">
      <c r="A2869" s="1" t="s">
        <v>29</v>
      </c>
      <c r="B2869" s="1" t="s">
        <v>4459</v>
      </c>
      <c r="C2869" s="2" t="s">
        <v>4434</v>
      </c>
      <c r="D2869" s="1" t="s">
        <v>19</v>
      </c>
      <c r="E2869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2869" s="1" t="s">
        <v>71</v>
      </c>
      <c r="G2869" s="1" t="s">
        <v>72</v>
      </c>
      <c r="H2869" s="1" t="s">
        <v>73</v>
      </c>
      <c r="I2869" s="1" t="s">
        <v>16</v>
      </c>
      <c r="J2869" s="1" t="s">
        <v>23</v>
      </c>
      <c r="K2869" s="1" t="s">
        <v>16</v>
      </c>
      <c r="L2869" s="1" t="s">
        <v>16</v>
      </c>
      <c r="M2869" s="1" t="s">
        <v>16</v>
      </c>
      <c r="N2869" s="1" t="s">
        <v>16</v>
      </c>
      <c r="O2869" s="1">
        <v>63.2</v>
      </c>
      <c r="P2869" s="1">
        <v>1.0</v>
      </c>
    </row>
    <row r="2870">
      <c r="A2870" s="1" t="s">
        <v>29</v>
      </c>
      <c r="B2870" s="1" t="s">
        <v>4460</v>
      </c>
      <c r="C2870" s="2" t="s">
        <v>4434</v>
      </c>
      <c r="D2870" s="1" t="s">
        <v>19</v>
      </c>
      <c r="E287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870" s="1" t="s">
        <v>103</v>
      </c>
      <c r="G2870" s="1" t="s">
        <v>104</v>
      </c>
      <c r="H2870" s="1" t="s">
        <v>105</v>
      </c>
      <c r="I2870" s="1" t="s">
        <v>16</v>
      </c>
      <c r="J2870" s="1" t="s">
        <v>23</v>
      </c>
      <c r="K2870" s="1" t="s">
        <v>16</v>
      </c>
      <c r="L2870" s="1" t="s">
        <v>16</v>
      </c>
      <c r="M2870" s="1" t="s">
        <v>16</v>
      </c>
      <c r="N2870" s="1" t="s">
        <v>16</v>
      </c>
      <c r="O2870" s="1">
        <v>63.2</v>
      </c>
      <c r="P2870" s="1">
        <v>1.0</v>
      </c>
    </row>
    <row r="2871">
      <c r="A2871" s="1" t="s">
        <v>29</v>
      </c>
      <c r="B2871" s="1" t="s">
        <v>4461</v>
      </c>
      <c r="C2871" s="2" t="s">
        <v>4434</v>
      </c>
      <c r="D2871" s="1" t="s">
        <v>19</v>
      </c>
      <c r="E2871" s="3" t="str">
        <f>HYPERLINK("https://fyndiq.se/produkt/e4b87757208946c3/", "2-Pack Samsung S10E Skärmskydd - Härdat Glas 9H - Super kvalitet 3D")</f>
        <v>2-Pack Samsung S10E Skärmskydd - Härdat Glas 9H - Super kvalitet 3D</v>
      </c>
      <c r="F2871" s="1" t="s">
        <v>95</v>
      </c>
      <c r="G2871" s="1" t="s">
        <v>96</v>
      </c>
      <c r="H2871" s="1" t="s">
        <v>97</v>
      </c>
      <c r="I2871" s="1" t="s">
        <v>16</v>
      </c>
      <c r="J2871" s="1" t="s">
        <v>23</v>
      </c>
      <c r="K2871" s="1" t="s">
        <v>16</v>
      </c>
      <c r="L2871" s="1" t="s">
        <v>16</v>
      </c>
      <c r="M2871" s="1" t="s">
        <v>16</v>
      </c>
      <c r="N2871" s="1" t="s">
        <v>16</v>
      </c>
      <c r="O2871" s="1">
        <v>63.2</v>
      </c>
      <c r="P2871" s="1">
        <v>1.0</v>
      </c>
    </row>
    <row r="2872">
      <c r="A2872" s="1" t="s">
        <v>29</v>
      </c>
      <c r="B2872" s="1" t="s">
        <v>4462</v>
      </c>
      <c r="C2872" s="2" t="s">
        <v>4434</v>
      </c>
      <c r="D2872" s="1" t="s">
        <v>19</v>
      </c>
      <c r="E2872" s="3" t="str">
        <f t="shared" ref="E2872:E2873" si="27">HYPERLINK("https://fyndiq.se/produkt/f15b82570d4144d0/", "2-Pack Apple Watch 41mm – Härdat glas 9H – Super kvalitet 3D")</f>
        <v>2-Pack Apple Watch 41mm – Härdat glas 9H – Super kvalitet 3D</v>
      </c>
      <c r="F2872" s="1" t="s">
        <v>144</v>
      </c>
      <c r="G2872" s="1" t="s">
        <v>145</v>
      </c>
      <c r="H2872" s="1" t="s">
        <v>146</v>
      </c>
      <c r="I2872" s="1" t="s">
        <v>16</v>
      </c>
      <c r="J2872" s="1" t="s">
        <v>23</v>
      </c>
      <c r="K2872" s="1" t="s">
        <v>16</v>
      </c>
      <c r="L2872" s="1" t="s">
        <v>16</v>
      </c>
      <c r="M2872" s="1" t="s">
        <v>16</v>
      </c>
      <c r="N2872" s="1" t="s">
        <v>16</v>
      </c>
      <c r="O2872" s="1">
        <v>55.2</v>
      </c>
      <c r="P2872" s="1">
        <v>1.0</v>
      </c>
    </row>
    <row r="2873">
      <c r="A2873" s="1" t="s">
        <v>29</v>
      </c>
      <c r="B2873" s="1" t="s">
        <v>4463</v>
      </c>
      <c r="C2873" s="2" t="s">
        <v>4434</v>
      </c>
      <c r="D2873" s="1" t="s">
        <v>19</v>
      </c>
      <c r="E2873" s="3" t="str">
        <f t="shared" si="27"/>
        <v>2-Pack Apple Watch 41mm – Härdat glas 9H – Super kvalitet 3D</v>
      </c>
      <c r="F2873" s="1" t="s">
        <v>144</v>
      </c>
      <c r="G2873" s="1" t="s">
        <v>145</v>
      </c>
      <c r="H2873" s="1" t="s">
        <v>146</v>
      </c>
      <c r="I2873" s="1" t="s">
        <v>16</v>
      </c>
      <c r="J2873" s="1" t="s">
        <v>23</v>
      </c>
      <c r="K2873" s="1" t="s">
        <v>16</v>
      </c>
      <c r="L2873" s="1" t="s">
        <v>16</v>
      </c>
      <c r="M2873" s="1" t="s">
        <v>16</v>
      </c>
      <c r="N2873" s="1" t="s">
        <v>16</v>
      </c>
      <c r="O2873" s="1">
        <v>55.2</v>
      </c>
      <c r="P2873" s="1">
        <v>1.0</v>
      </c>
    </row>
    <row r="2874">
      <c r="A2874" s="1" t="s">
        <v>29</v>
      </c>
      <c r="B2874" s="1" t="s">
        <v>4464</v>
      </c>
      <c r="C2874" s="2" t="s">
        <v>4434</v>
      </c>
      <c r="D2874" s="1" t="s">
        <v>19</v>
      </c>
      <c r="E2874" s="3" t="str">
        <f>HYPERLINK("https://fyndiq.se/produkt/c64bbbf107e34309/", "2-Pack Huawei P30 - Härdat glas 9H – 3D Super kvalitet")</f>
        <v>2-Pack Huawei P30 - Härdat glas 9H – 3D Super kvalitet</v>
      </c>
      <c r="F2874" s="1" t="s">
        <v>845</v>
      </c>
      <c r="G2874" s="1" t="s">
        <v>846</v>
      </c>
      <c r="H2874" s="1" t="s">
        <v>847</v>
      </c>
      <c r="I2874" s="1" t="s">
        <v>16</v>
      </c>
      <c r="J2874" s="1" t="s">
        <v>23</v>
      </c>
      <c r="K2874" s="1" t="s">
        <v>16</v>
      </c>
      <c r="L2874" s="1" t="s">
        <v>16</v>
      </c>
      <c r="M2874" s="1" t="s">
        <v>16</v>
      </c>
      <c r="N2874" s="1" t="s">
        <v>16</v>
      </c>
      <c r="O2874" s="1">
        <v>63.2</v>
      </c>
      <c r="P2874" s="1">
        <v>1.0</v>
      </c>
    </row>
    <row r="2875">
      <c r="A2875" s="1" t="s">
        <v>29</v>
      </c>
      <c r="B2875" s="1" t="s">
        <v>4465</v>
      </c>
      <c r="C2875" s="2" t="s">
        <v>4434</v>
      </c>
      <c r="D2875" s="1" t="s">
        <v>19</v>
      </c>
      <c r="E2875" s="3" t="str">
        <f>HYPERLINK("https://fyndiq.se/produkt/13fc0e13b0ee4aa8/", "2-Pack IPHONE 12 SCREEN &amp; 2 LENS Skärmskydd - Härdat Glas 9H - Super kvalitet 3D")</f>
        <v>2-Pack IPHONE 12 SCREEN &amp; 2 LENS Skärmskydd - Härdat Glas 9H - Super kvalitet 3D</v>
      </c>
      <c r="F2875" s="1" t="s">
        <v>4231</v>
      </c>
      <c r="G2875" s="1" t="s">
        <v>4232</v>
      </c>
      <c r="H2875" s="1" t="s">
        <v>4233</v>
      </c>
      <c r="I2875" s="1" t="s">
        <v>16</v>
      </c>
      <c r="J2875" s="1" t="s">
        <v>23</v>
      </c>
      <c r="K2875" s="1" t="s">
        <v>16</v>
      </c>
      <c r="L2875" s="1" t="s">
        <v>16</v>
      </c>
      <c r="M2875" s="1" t="s">
        <v>16</v>
      </c>
      <c r="N2875" s="1" t="s">
        <v>16</v>
      </c>
      <c r="O2875" s="1">
        <v>79.2</v>
      </c>
      <c r="P2875" s="1">
        <v>1.0</v>
      </c>
    </row>
    <row r="2876">
      <c r="A2876" s="1" t="s">
        <v>29</v>
      </c>
      <c r="B2876" s="1" t="s">
        <v>4466</v>
      </c>
      <c r="C2876" s="2" t="s">
        <v>4434</v>
      </c>
      <c r="D2876" s="1" t="s">
        <v>19</v>
      </c>
      <c r="E2876" s="3" t="str">
        <f>HYPERLINK("https://fyndiq.se/produkt/1e7e3eca19044e00/", "2-Pack Samsung S20 5G Skärmskydd - Härdat Glas 9H - Super kvalitet 3D")</f>
        <v>2-Pack Samsung S20 5G Skärmskydd - Härdat Glas 9H - Super kvalitet 3D</v>
      </c>
      <c r="F2876" s="1" t="s">
        <v>2593</v>
      </c>
      <c r="G2876" s="1" t="s">
        <v>2594</v>
      </c>
      <c r="H2876" s="1" t="s">
        <v>2595</v>
      </c>
      <c r="I2876" s="1" t="s">
        <v>16</v>
      </c>
      <c r="J2876" s="1" t="s">
        <v>23</v>
      </c>
      <c r="K2876" s="1" t="s">
        <v>16</v>
      </c>
      <c r="L2876" s="1" t="s">
        <v>16</v>
      </c>
      <c r="M2876" s="1" t="s">
        <v>16</v>
      </c>
      <c r="N2876" s="1" t="s">
        <v>16</v>
      </c>
      <c r="O2876" s="1">
        <v>63.2</v>
      </c>
      <c r="P2876" s="1">
        <v>1.0</v>
      </c>
    </row>
    <row r="2877">
      <c r="A2877" s="1" t="s">
        <v>29</v>
      </c>
      <c r="B2877" s="1" t="s">
        <v>4467</v>
      </c>
      <c r="C2877" s="2" t="s">
        <v>4434</v>
      </c>
      <c r="D2877" s="1" t="s">
        <v>19</v>
      </c>
      <c r="E2877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2877" s="1" t="s">
        <v>563</v>
      </c>
      <c r="G2877" s="1" t="s">
        <v>564</v>
      </c>
      <c r="H2877" s="1" t="s">
        <v>565</v>
      </c>
      <c r="I2877" s="1" t="s">
        <v>16</v>
      </c>
      <c r="J2877" s="1" t="s">
        <v>23</v>
      </c>
      <c r="K2877" s="1" t="s">
        <v>16</v>
      </c>
      <c r="L2877" s="1" t="s">
        <v>16</v>
      </c>
      <c r="M2877" s="1" t="s">
        <v>16</v>
      </c>
      <c r="N2877" s="1" t="s">
        <v>16</v>
      </c>
      <c r="O2877" s="1">
        <v>87.2</v>
      </c>
      <c r="P2877" s="1">
        <v>1.0</v>
      </c>
    </row>
    <row r="2878">
      <c r="A2878" s="1" t="s">
        <v>29</v>
      </c>
      <c r="B2878" s="1" t="s">
        <v>4468</v>
      </c>
      <c r="C2878" s="2" t="s">
        <v>4434</v>
      </c>
      <c r="D2878" s="1" t="s">
        <v>19</v>
      </c>
      <c r="E287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2878" s="1" t="s">
        <v>51</v>
      </c>
      <c r="G2878" s="1" t="s">
        <v>52</v>
      </c>
      <c r="H2878" s="1" t="s">
        <v>53</v>
      </c>
      <c r="I2878" s="1" t="s">
        <v>16</v>
      </c>
      <c r="J2878" s="1" t="s">
        <v>23</v>
      </c>
      <c r="K2878" s="1" t="s">
        <v>16</v>
      </c>
      <c r="L2878" s="1" t="s">
        <v>16</v>
      </c>
      <c r="M2878" s="1" t="s">
        <v>16</v>
      </c>
      <c r="N2878" s="1" t="s">
        <v>16</v>
      </c>
      <c r="O2878" s="1">
        <v>87.2</v>
      </c>
      <c r="P2878" s="1">
        <v>1.0</v>
      </c>
    </row>
    <row r="2879">
      <c r="A2879" s="1" t="s">
        <v>29</v>
      </c>
      <c r="B2879" s="1" t="s">
        <v>4469</v>
      </c>
      <c r="C2879" s="2" t="s">
        <v>4434</v>
      </c>
      <c r="D2879" s="1" t="s">
        <v>19</v>
      </c>
      <c r="E287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879" s="1" t="s">
        <v>665</v>
      </c>
      <c r="G2879" s="1" t="s">
        <v>666</v>
      </c>
      <c r="H2879" s="1" t="s">
        <v>667</v>
      </c>
      <c r="I2879" s="1" t="s">
        <v>16</v>
      </c>
      <c r="J2879" s="1" t="s">
        <v>23</v>
      </c>
      <c r="K2879" s="1" t="s">
        <v>16</v>
      </c>
      <c r="L2879" s="1" t="s">
        <v>16</v>
      </c>
      <c r="M2879" s="1" t="s">
        <v>16</v>
      </c>
      <c r="N2879" s="1" t="s">
        <v>16</v>
      </c>
      <c r="O2879" s="1">
        <v>63.2</v>
      </c>
      <c r="P2879" s="1">
        <v>1.0</v>
      </c>
    </row>
    <row r="2880">
      <c r="A2880" s="1" t="s">
        <v>29</v>
      </c>
      <c r="B2880" s="1" t="s">
        <v>4470</v>
      </c>
      <c r="C2880" s="2" t="s">
        <v>4434</v>
      </c>
      <c r="D2880" s="1" t="s">
        <v>19</v>
      </c>
      <c r="E2880" s="3" t="str">
        <f>HYPERLINK("https://fyndiq.se/produkt/ef10e4ba492c46df/", "2-Pack Samsung S23 FE 5G - 9H Härdat Glass - Super Kvalitet 3D")</f>
        <v>2-Pack Samsung S23 FE 5G - 9H Härdat Glass - Super Kvalitet 3D</v>
      </c>
      <c r="F2880" s="1" t="s">
        <v>2521</v>
      </c>
      <c r="G2880" s="1" t="s">
        <v>2522</v>
      </c>
      <c r="H2880" s="1" t="s">
        <v>2523</v>
      </c>
      <c r="I2880" s="1" t="s">
        <v>16</v>
      </c>
      <c r="J2880" s="1" t="s">
        <v>23</v>
      </c>
      <c r="K2880" s="1" t="s">
        <v>16</v>
      </c>
      <c r="L2880" s="1" t="s">
        <v>16</v>
      </c>
      <c r="M2880" s="1" t="s">
        <v>16</v>
      </c>
      <c r="N2880" s="1" t="s">
        <v>16</v>
      </c>
      <c r="O2880" s="1">
        <v>63.2</v>
      </c>
      <c r="P2880" s="1">
        <v>1.0</v>
      </c>
    </row>
    <row r="2881">
      <c r="A2881" s="1" t="s">
        <v>29</v>
      </c>
      <c r="B2881" s="1" t="s">
        <v>4471</v>
      </c>
      <c r="C2881" s="2" t="s">
        <v>4434</v>
      </c>
      <c r="D2881" s="1" t="s">
        <v>19</v>
      </c>
      <c r="E2881" s="3" t="str">
        <f>HYPERLINK("https://fyndiq.se/produkt/2030c5450cfb4338/", "2 Pack Huawei P30 Pro - Härdat glas 9H – 3D Super kvalitet")</f>
        <v>2 Pack Huawei P30 Pro - Härdat glas 9H – 3D Super kvalitet</v>
      </c>
      <c r="F2881" s="1" t="s">
        <v>1091</v>
      </c>
      <c r="G2881" s="1" t="s">
        <v>1092</v>
      </c>
      <c r="H2881" s="1" t="s">
        <v>1093</v>
      </c>
      <c r="I2881" s="1" t="s">
        <v>16</v>
      </c>
      <c r="J2881" s="1" t="s">
        <v>23</v>
      </c>
      <c r="K2881" s="1" t="s">
        <v>16</v>
      </c>
      <c r="L2881" s="1" t="s">
        <v>16</v>
      </c>
      <c r="M2881" s="1" t="s">
        <v>16</v>
      </c>
      <c r="N2881" s="1" t="s">
        <v>16</v>
      </c>
      <c r="O2881" s="1">
        <v>71.2</v>
      </c>
      <c r="P2881" s="1">
        <v>1.0</v>
      </c>
    </row>
    <row r="2882">
      <c r="A2882" s="1" t="s">
        <v>29</v>
      </c>
      <c r="B2882" s="1" t="s">
        <v>4472</v>
      </c>
      <c r="C2882" s="2" t="s">
        <v>4434</v>
      </c>
      <c r="D2882" s="1" t="s">
        <v>19</v>
      </c>
      <c r="E2882" s="3" t="str">
        <f>HYPERLINK("https://fyndiq.se/produkt/e6085c39be274bf8/", "2-Pack GOOGLE PIXEL 7 Skärmskydd - Härdat Glas 9H - Super kvalitet 3D")</f>
        <v>2-Pack GOOGLE PIXEL 7 Skärmskydd - Härdat Glas 9H - Super kvalitet 3D</v>
      </c>
      <c r="F2882" s="1" t="s">
        <v>675</v>
      </c>
      <c r="G2882" s="1" t="s">
        <v>676</v>
      </c>
      <c r="H2882" s="1" t="s">
        <v>677</v>
      </c>
      <c r="I2882" s="1" t="s">
        <v>16</v>
      </c>
      <c r="J2882" s="1" t="s">
        <v>23</v>
      </c>
      <c r="K2882" s="1" t="s">
        <v>16</v>
      </c>
      <c r="L2882" s="1" t="s">
        <v>16</v>
      </c>
      <c r="M2882" s="1" t="s">
        <v>16</v>
      </c>
      <c r="N2882" s="1" t="s">
        <v>16</v>
      </c>
      <c r="O2882" s="1">
        <v>63.2</v>
      </c>
      <c r="P2882" s="1">
        <v>1.0</v>
      </c>
    </row>
    <row r="2883">
      <c r="A2883" s="1" t="s">
        <v>29</v>
      </c>
      <c r="B2883" s="1" t="s">
        <v>4473</v>
      </c>
      <c r="C2883" s="2" t="s">
        <v>4434</v>
      </c>
      <c r="D2883" s="1" t="s">
        <v>19</v>
      </c>
      <c r="E2883" s="3" t="str">
        <f>HYPERLINK("https://fyndiq.se/produkt/533d0ddc5dd84c00/", "2-Pack iPhone 14 - skärmskydd &amp; linsskydd - härdat glas 9H")</f>
        <v>2-Pack iPhone 14 - skärmskydd &amp; linsskydd - härdat glas 9H</v>
      </c>
      <c r="F2883" s="1" t="s">
        <v>841</v>
      </c>
      <c r="G2883" s="1" t="s">
        <v>842</v>
      </c>
      <c r="H2883" s="1" t="s">
        <v>843</v>
      </c>
      <c r="I2883" s="1" t="s">
        <v>16</v>
      </c>
      <c r="J2883" s="1" t="s">
        <v>23</v>
      </c>
      <c r="K2883" s="1" t="s">
        <v>16</v>
      </c>
      <c r="L2883" s="1" t="s">
        <v>16</v>
      </c>
      <c r="M2883" s="1" t="s">
        <v>16</v>
      </c>
      <c r="N2883" s="1" t="s">
        <v>16</v>
      </c>
      <c r="O2883" s="1">
        <v>71.2</v>
      </c>
      <c r="P2883" s="1">
        <v>1.0</v>
      </c>
    </row>
    <row r="2884">
      <c r="A2884" s="1" t="s">
        <v>29</v>
      </c>
      <c r="B2884" s="1" t="s">
        <v>4474</v>
      </c>
      <c r="C2884" s="2" t="s">
        <v>4434</v>
      </c>
      <c r="D2884" s="1" t="s">
        <v>19</v>
      </c>
      <c r="E2884" s="3" t="str">
        <f>HYPERLINK("https://fyndiq.se/produkt/0b2f55cbfc0d4bc8/", "Skärmskydd Iphone 12 / 12 Pro , härdat glas, hög kvalitet.")</f>
        <v>Skärmskydd Iphone 12 / 12 Pro , härdat glas, hög kvalitet.</v>
      </c>
      <c r="F2884" s="1" t="s">
        <v>587</v>
      </c>
      <c r="G2884" s="1" t="s">
        <v>588</v>
      </c>
      <c r="H2884" s="1" t="s">
        <v>589</v>
      </c>
      <c r="I2884" s="1" t="s">
        <v>16</v>
      </c>
      <c r="J2884" s="1" t="s">
        <v>23</v>
      </c>
      <c r="K2884" s="1" t="s">
        <v>16</v>
      </c>
      <c r="L2884" s="1" t="s">
        <v>16</v>
      </c>
      <c r="M2884" s="1" t="s">
        <v>16</v>
      </c>
      <c r="N2884" s="1" t="s">
        <v>16</v>
      </c>
      <c r="O2884" s="1">
        <v>47.2</v>
      </c>
      <c r="P2884" s="1">
        <v>2.0</v>
      </c>
    </row>
    <row r="2885">
      <c r="A2885" s="1" t="s">
        <v>29</v>
      </c>
      <c r="B2885" s="1" t="s">
        <v>4475</v>
      </c>
      <c r="C2885" s="2" t="s">
        <v>4434</v>
      </c>
      <c r="D2885" s="1" t="s">
        <v>19</v>
      </c>
      <c r="E2885" s="3" t="str">
        <f>HYPERLINK("https://fyndiq.se/produkt/c47dc331e908415c/", "2 Pack - Samsung S22 ULTRA - 9H Härdat Glass - 3D Super Kvalitet")</f>
        <v>2 Pack - Samsung S22 ULTRA - 9H Härdat Glass - 3D Super Kvalitet</v>
      </c>
      <c r="F2885" s="1" t="s">
        <v>246</v>
      </c>
      <c r="G2885" s="1" t="s">
        <v>247</v>
      </c>
      <c r="H2885" s="1" t="s">
        <v>248</v>
      </c>
      <c r="I2885" s="1" t="s">
        <v>16</v>
      </c>
      <c r="J2885" s="1" t="s">
        <v>23</v>
      </c>
      <c r="K2885" s="1" t="s">
        <v>16</v>
      </c>
      <c r="L2885" s="1" t="s">
        <v>16</v>
      </c>
      <c r="M2885" s="1" t="s">
        <v>16</v>
      </c>
      <c r="N2885" s="1" t="s">
        <v>16</v>
      </c>
      <c r="O2885" s="1">
        <v>63.2</v>
      </c>
      <c r="P2885" s="1">
        <v>1.0</v>
      </c>
    </row>
    <row r="2886">
      <c r="A2886" s="1" t="s">
        <v>29</v>
      </c>
      <c r="B2886" s="1" t="s">
        <v>4476</v>
      </c>
      <c r="C2886" s="2" t="s">
        <v>4434</v>
      </c>
      <c r="D2886" s="1" t="s">
        <v>19</v>
      </c>
      <c r="E2886" s="3" t="str">
        <f>HYPERLINK("https://fyndiq.se/produkt/a529734edaa9418b/", "1-Pack Samsung S23 Ultra Skärmskydd &amp; 1-Pack linsskydd - Härdat Glas 9H - Super kvalitet 3D")</f>
        <v>1-Pack Samsung S23 Ultra Skärmskydd &amp; 1-Pack linsskydd - Härdat Glas 9H - Super kvalitet 3D</v>
      </c>
      <c r="F2886" s="1" t="s">
        <v>4477</v>
      </c>
      <c r="G2886" s="1" t="s">
        <v>4478</v>
      </c>
      <c r="H2886" s="1" t="s">
        <v>4479</v>
      </c>
      <c r="I2886" s="1" t="s">
        <v>1230</v>
      </c>
      <c r="J2886" s="1" t="s">
        <v>23</v>
      </c>
      <c r="K2886" s="1" t="s">
        <v>16</v>
      </c>
      <c r="L2886" s="1" t="s">
        <v>16</v>
      </c>
      <c r="M2886" s="1" t="s">
        <v>16</v>
      </c>
      <c r="N2886" s="1" t="s">
        <v>16</v>
      </c>
      <c r="O2886" s="1">
        <v>63.2</v>
      </c>
      <c r="P2886" s="1">
        <v>1.0</v>
      </c>
    </row>
    <row r="2887">
      <c r="A2887" s="1" t="s">
        <v>29</v>
      </c>
      <c r="B2887" s="1" t="s">
        <v>4480</v>
      </c>
      <c r="C2887" s="2" t="s">
        <v>4434</v>
      </c>
      <c r="D2887" s="1" t="s">
        <v>19</v>
      </c>
      <c r="E2887" s="3" t="str">
        <f>HYPERLINK("https://fyndiq.se/produkt/3fee81d316cc43da/", "2-pack - iPhone 12 / 12 Pro - 9H Härdat Glass - Top Kvalitet")</f>
        <v>2-pack - iPhone 12 / 12 Pro - 9H Härdat Glass - Top Kvalitet</v>
      </c>
      <c r="F2887" s="1" t="s">
        <v>2499</v>
      </c>
      <c r="G2887" s="1" t="s">
        <v>2500</v>
      </c>
      <c r="H2887" s="1" t="s">
        <v>2067</v>
      </c>
      <c r="I2887" s="1" t="s">
        <v>16</v>
      </c>
      <c r="J2887" s="1" t="s">
        <v>23</v>
      </c>
      <c r="K2887" s="1" t="s">
        <v>16</v>
      </c>
      <c r="L2887" s="1" t="s">
        <v>16</v>
      </c>
      <c r="M2887" s="1" t="s">
        <v>16</v>
      </c>
      <c r="N2887" s="1" t="s">
        <v>16</v>
      </c>
      <c r="O2887" s="1">
        <v>55.2</v>
      </c>
      <c r="P2887" s="1">
        <v>1.0</v>
      </c>
    </row>
    <row r="2888">
      <c r="A2888" s="1" t="s">
        <v>29</v>
      </c>
      <c r="B2888" s="1" t="s">
        <v>4481</v>
      </c>
      <c r="C2888" s="2" t="s">
        <v>4434</v>
      </c>
      <c r="D2888" s="1" t="s">
        <v>19</v>
      </c>
      <c r="E2888" s="3" t="str">
        <f>HYPERLINK("https://fyndiq.se/produkt/cce9d3d346624f8e/", "Full Cover Samsung Galaxy S21 5G - 9H Härdat Glas - HD")</f>
        <v>Full Cover Samsung Galaxy S21 5G - 9H Härdat Glas - HD</v>
      </c>
      <c r="F2888" s="1" t="s">
        <v>2509</v>
      </c>
      <c r="G2888" s="1" t="s">
        <v>2510</v>
      </c>
      <c r="H2888" s="1" t="s">
        <v>2511</v>
      </c>
      <c r="I2888" s="1" t="s">
        <v>16</v>
      </c>
      <c r="J2888" s="1" t="s">
        <v>23</v>
      </c>
      <c r="K2888" s="1" t="s">
        <v>16</v>
      </c>
      <c r="L2888" s="1" t="s">
        <v>16</v>
      </c>
      <c r="M2888" s="1" t="s">
        <v>16</v>
      </c>
      <c r="N2888" s="1" t="s">
        <v>16</v>
      </c>
      <c r="O2888" s="1">
        <v>55.2</v>
      </c>
      <c r="P2888" s="1">
        <v>1.0</v>
      </c>
    </row>
    <row r="2889">
      <c r="A2889" s="1" t="s">
        <v>29</v>
      </c>
      <c r="B2889" s="1" t="s">
        <v>4482</v>
      </c>
      <c r="C2889" s="2" t="s">
        <v>4434</v>
      </c>
      <c r="D2889" s="1" t="s">
        <v>19</v>
      </c>
      <c r="E2889" s="3" t="str">
        <f>HYPERLINK("https://fyndiq.se/produkt/7b4cb5f9439947b9/", "2-Pack iPhone SE 2020 Svart - Härdat Glas 9H - Super Kvalitet 3D")</f>
        <v>2-Pack iPhone SE 2020 Svart - Härdat Glas 9H - Super Kvalitet 3D</v>
      </c>
      <c r="F2889" s="1" t="s">
        <v>175</v>
      </c>
      <c r="G2889" s="1" t="s">
        <v>176</v>
      </c>
      <c r="H2889" s="1" t="s">
        <v>177</v>
      </c>
      <c r="I2889" s="1" t="s">
        <v>16</v>
      </c>
      <c r="J2889" s="1" t="s">
        <v>23</v>
      </c>
      <c r="K2889" s="1" t="s">
        <v>16</v>
      </c>
      <c r="L2889" s="1" t="s">
        <v>16</v>
      </c>
      <c r="M2889" s="1" t="s">
        <v>16</v>
      </c>
      <c r="N2889" s="1" t="s">
        <v>16</v>
      </c>
      <c r="O2889" s="1">
        <v>55.2</v>
      </c>
      <c r="P2889" s="1">
        <v>1.0</v>
      </c>
    </row>
    <row r="2890">
      <c r="A2890" s="1" t="s">
        <v>29</v>
      </c>
      <c r="B2890" s="1" t="s">
        <v>4483</v>
      </c>
      <c r="C2890" s="2" t="s">
        <v>4434</v>
      </c>
      <c r="D2890" s="1" t="s">
        <v>19</v>
      </c>
      <c r="E2890" s="3" t="str">
        <f>HYPERLINK("https://fyndiq.se/produkt/3d51d3faa7b24e28/", "2-Pack SONY XPERIA 5 V Skärmskydd - Härdat Glas 9H - Super kvalitet 3D")</f>
        <v>2-Pack SONY XPERIA 5 V Skärmskydd - Härdat Glas 9H - Super kvalitet 3D</v>
      </c>
      <c r="F2890" s="1" t="s">
        <v>136</v>
      </c>
      <c r="G2890" s="1" t="s">
        <v>137</v>
      </c>
      <c r="H2890" s="1" t="s">
        <v>138</v>
      </c>
      <c r="I2890" s="1" t="s">
        <v>16</v>
      </c>
      <c r="J2890" s="1" t="s">
        <v>23</v>
      </c>
      <c r="K2890" s="1" t="s">
        <v>16</v>
      </c>
      <c r="L2890" s="1" t="s">
        <v>16</v>
      </c>
      <c r="M2890" s="1" t="s">
        <v>16</v>
      </c>
      <c r="N2890" s="1" t="s">
        <v>16</v>
      </c>
      <c r="O2890" s="1">
        <v>63.2</v>
      </c>
      <c r="P2890" s="1">
        <v>1.0</v>
      </c>
    </row>
    <row r="2891">
      <c r="A2891" s="1" t="s">
        <v>29</v>
      </c>
      <c r="B2891" s="1" t="s">
        <v>4484</v>
      </c>
      <c r="C2891" s="2" t="s">
        <v>4434</v>
      </c>
      <c r="D2891" s="1" t="s">
        <v>19</v>
      </c>
      <c r="E289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2891" s="1" t="s">
        <v>3098</v>
      </c>
      <c r="G2891" s="1" t="s">
        <v>3099</v>
      </c>
      <c r="H2891" s="1" t="s">
        <v>3100</v>
      </c>
      <c r="I2891" s="1" t="s">
        <v>16</v>
      </c>
      <c r="J2891" s="1" t="s">
        <v>23</v>
      </c>
      <c r="K2891" s="1" t="s">
        <v>16</v>
      </c>
      <c r="L2891" s="1" t="s">
        <v>16</v>
      </c>
      <c r="M2891" s="1" t="s">
        <v>16</v>
      </c>
      <c r="N2891" s="1" t="s">
        <v>16</v>
      </c>
      <c r="O2891" s="1">
        <v>63.2</v>
      </c>
      <c r="P2891" s="1">
        <v>1.0</v>
      </c>
    </row>
    <row r="2892">
      <c r="A2892" s="1" t="s">
        <v>29</v>
      </c>
      <c r="B2892" s="1" t="s">
        <v>4485</v>
      </c>
      <c r="C2892" s="2" t="s">
        <v>4434</v>
      </c>
      <c r="D2892" s="1" t="s">
        <v>19</v>
      </c>
      <c r="E2892" s="3" t="str">
        <f>HYPERLINK("https://fyndiq.se/produkt/416415a768684efb/", "2-Pack Samsung Galaxy S21 5G - 9H Härdat Glas - HD")</f>
        <v>2-Pack Samsung Galaxy S21 5G - 9H Härdat Glas - HD</v>
      </c>
      <c r="F2892" s="1" t="s">
        <v>39</v>
      </c>
      <c r="G2892" s="1" t="s">
        <v>40</v>
      </c>
      <c r="H2892" s="1" t="s">
        <v>41</v>
      </c>
      <c r="I2892" s="1" t="s">
        <v>16</v>
      </c>
      <c r="J2892" s="1" t="s">
        <v>23</v>
      </c>
      <c r="K2892" s="1" t="s">
        <v>16</v>
      </c>
      <c r="L2892" s="1" t="s">
        <v>16</v>
      </c>
      <c r="M2892" s="1" t="s">
        <v>16</v>
      </c>
      <c r="N2892" s="1" t="s">
        <v>16</v>
      </c>
      <c r="O2892" s="1">
        <v>63.2</v>
      </c>
      <c r="P2892" s="1">
        <v>1.0</v>
      </c>
    </row>
    <row r="2893">
      <c r="A2893" s="1" t="s">
        <v>29</v>
      </c>
      <c r="B2893" s="1" t="s">
        <v>4486</v>
      </c>
      <c r="C2893" s="2" t="s">
        <v>4434</v>
      </c>
      <c r="D2893" s="1" t="s">
        <v>19</v>
      </c>
      <c r="E2893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893" s="1" t="s">
        <v>665</v>
      </c>
      <c r="G2893" s="1" t="s">
        <v>666</v>
      </c>
      <c r="H2893" s="1" t="s">
        <v>667</v>
      </c>
      <c r="I2893" s="1" t="s">
        <v>16</v>
      </c>
      <c r="J2893" s="1" t="s">
        <v>23</v>
      </c>
      <c r="K2893" s="1" t="s">
        <v>16</v>
      </c>
      <c r="L2893" s="1" t="s">
        <v>16</v>
      </c>
      <c r="M2893" s="1" t="s">
        <v>16</v>
      </c>
      <c r="N2893" s="1" t="s">
        <v>16</v>
      </c>
      <c r="O2893" s="1">
        <v>63.2</v>
      </c>
      <c r="P2893" s="1">
        <v>1.0</v>
      </c>
    </row>
    <row r="2894">
      <c r="A2894" s="1" t="s">
        <v>29</v>
      </c>
      <c r="B2894" s="1" t="s">
        <v>4487</v>
      </c>
      <c r="C2894" s="2" t="s">
        <v>4434</v>
      </c>
      <c r="D2894" s="1" t="s">
        <v>19</v>
      </c>
      <c r="E2894" s="3" t="str">
        <f>HYPERLINK("https://fyndiq.se/produkt/c6f3e47a88184e8d/", "2-Pack SAMSUNG A55 Skärmskydd - Härdat Glas 9H - Super kvalitet 3D")</f>
        <v>2-Pack SAMSUNG A55 Skärmskydd - Härdat Glas 9H - Super kvalitet 3D</v>
      </c>
      <c r="F2894" s="1" t="s">
        <v>83</v>
      </c>
      <c r="G2894" s="1" t="s">
        <v>84</v>
      </c>
      <c r="H2894" s="1" t="s">
        <v>85</v>
      </c>
      <c r="I2894" s="1" t="s">
        <v>16</v>
      </c>
      <c r="J2894" s="1" t="s">
        <v>23</v>
      </c>
      <c r="K2894" s="1" t="s">
        <v>16</v>
      </c>
      <c r="L2894" s="1" t="s">
        <v>16</v>
      </c>
      <c r="M2894" s="1" t="s">
        <v>16</v>
      </c>
      <c r="N2894" s="1" t="s">
        <v>16</v>
      </c>
      <c r="O2894" s="1">
        <v>63.2</v>
      </c>
      <c r="P2894" s="1">
        <v>1.0</v>
      </c>
    </row>
    <row r="2895">
      <c r="A2895" s="1" t="s">
        <v>29</v>
      </c>
      <c r="B2895" s="1" t="s">
        <v>4488</v>
      </c>
      <c r="C2895" s="2" t="s">
        <v>4434</v>
      </c>
      <c r="D2895" s="1" t="s">
        <v>19</v>
      </c>
      <c r="E2895" s="3" t="str">
        <f>HYPERLINK("https://fyndiq.se/produkt/1c00518ebe824bca/", "Motorola Edge 40 NEO - Härdat Glas 9H - Super kvalitet 3D Skärmskydd")</f>
        <v>Motorola Edge 40 NEO - Härdat Glas 9H - Super kvalitet 3D Skärmskydd</v>
      </c>
      <c r="F2895" s="1" t="s">
        <v>3946</v>
      </c>
      <c r="G2895" s="1" t="s">
        <v>3947</v>
      </c>
      <c r="H2895" s="1" t="s">
        <v>3948</v>
      </c>
      <c r="I2895" s="1" t="s">
        <v>16</v>
      </c>
      <c r="J2895" s="1" t="s">
        <v>23</v>
      </c>
      <c r="K2895" s="1" t="s">
        <v>16</v>
      </c>
      <c r="L2895" s="1" t="s">
        <v>16</v>
      </c>
      <c r="M2895" s="1" t="s">
        <v>16</v>
      </c>
      <c r="N2895" s="1" t="s">
        <v>16</v>
      </c>
      <c r="O2895" s="1">
        <v>63.2</v>
      </c>
      <c r="P2895" s="1">
        <v>1.0</v>
      </c>
    </row>
    <row r="2896">
      <c r="A2896" s="1" t="s">
        <v>29</v>
      </c>
      <c r="B2896" s="1" t="s">
        <v>4489</v>
      </c>
      <c r="C2896" s="2" t="s">
        <v>4434</v>
      </c>
      <c r="D2896" s="1" t="s">
        <v>19</v>
      </c>
      <c r="E2896" s="3" t="str">
        <f>HYPERLINK("https://fyndiq.se/produkt/b4b1148b5d274f33/", "2 Pack Xiaomi 11T 5G - Härdat glas 9H - Super kvalitet 3D")</f>
        <v>2 Pack Xiaomi 11T 5G - Härdat glas 9H - Super kvalitet 3D</v>
      </c>
      <c r="F2896" s="1" t="s">
        <v>345</v>
      </c>
      <c r="G2896" s="1" t="s">
        <v>346</v>
      </c>
      <c r="H2896" s="1" t="s">
        <v>347</v>
      </c>
      <c r="I2896" s="1" t="s">
        <v>16</v>
      </c>
      <c r="J2896" s="1" t="s">
        <v>23</v>
      </c>
      <c r="K2896" s="1" t="s">
        <v>16</v>
      </c>
      <c r="L2896" s="1" t="s">
        <v>16</v>
      </c>
      <c r="M2896" s="1" t="s">
        <v>16</v>
      </c>
      <c r="N2896" s="1" t="s">
        <v>16</v>
      </c>
      <c r="O2896" s="1">
        <v>63.2</v>
      </c>
      <c r="P2896" s="1">
        <v>1.0</v>
      </c>
    </row>
    <row r="2897">
      <c r="A2897" s="1" t="s">
        <v>29</v>
      </c>
      <c r="B2897" s="1" t="s">
        <v>4490</v>
      </c>
      <c r="C2897" s="2" t="s">
        <v>4434</v>
      </c>
      <c r="D2897" s="1" t="s">
        <v>19</v>
      </c>
      <c r="E2897" s="3" t="str">
        <f>HYPERLINK("https://fyndiq.se/produkt/ccf4e05c9719465a/", "2-Pack Samsung Z FOLD 5 Skärmskydd - Härdat Glas 9H - Super kvalitet 3D")</f>
        <v>2-Pack Samsung Z FOLD 5 Skärmskydd - Härdat Glas 9H - Super kvalitet 3D</v>
      </c>
      <c r="F2897" s="1" t="s">
        <v>1584</v>
      </c>
      <c r="G2897" s="1" t="s">
        <v>1585</v>
      </c>
      <c r="H2897" s="1" t="s">
        <v>1586</v>
      </c>
      <c r="I2897" s="1" t="s">
        <v>16</v>
      </c>
      <c r="J2897" s="1" t="s">
        <v>23</v>
      </c>
      <c r="K2897" s="1" t="s">
        <v>16</v>
      </c>
      <c r="L2897" s="1" t="s">
        <v>16</v>
      </c>
      <c r="M2897" s="1" t="s">
        <v>16</v>
      </c>
      <c r="N2897" s="1" t="s">
        <v>16</v>
      </c>
      <c r="O2897" s="1">
        <v>63.2</v>
      </c>
      <c r="P2897" s="1">
        <v>1.0</v>
      </c>
    </row>
    <row r="2898">
      <c r="A2898" s="1" t="s">
        <v>29</v>
      </c>
      <c r="B2898" s="1" t="s">
        <v>4491</v>
      </c>
      <c r="C2898" s="2" t="s">
        <v>4434</v>
      </c>
      <c r="D2898" s="1" t="s">
        <v>19</v>
      </c>
      <c r="E289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2898" s="1" t="s">
        <v>539</v>
      </c>
      <c r="G2898" s="1" t="s">
        <v>540</v>
      </c>
      <c r="H2898" s="1" t="s">
        <v>541</v>
      </c>
      <c r="I2898" s="1" t="s">
        <v>16</v>
      </c>
      <c r="J2898" s="1" t="s">
        <v>23</v>
      </c>
      <c r="K2898" s="1" t="s">
        <v>16</v>
      </c>
      <c r="L2898" s="1" t="s">
        <v>16</v>
      </c>
      <c r="M2898" s="1" t="s">
        <v>16</v>
      </c>
      <c r="N2898" s="1" t="s">
        <v>16</v>
      </c>
      <c r="O2898" s="1">
        <v>95.2</v>
      </c>
      <c r="P2898" s="1">
        <v>1.0</v>
      </c>
    </row>
    <row r="2899">
      <c r="A2899" s="1" t="s">
        <v>29</v>
      </c>
      <c r="B2899" s="1" t="s">
        <v>4492</v>
      </c>
      <c r="C2899" s="2" t="s">
        <v>4434</v>
      </c>
      <c r="D2899" s="1" t="s">
        <v>19</v>
      </c>
      <c r="E2899" s="3" t="str">
        <f>HYPERLINK("https://fyndiq.se/produkt/c26c9ffef37a436a/", "2-Pack Samsung A35 5G Skärmskydd i Härdat Glas")</f>
        <v>2-Pack Samsung A35 5G Skärmskydd i Härdat Glas</v>
      </c>
      <c r="F2899" s="1" t="s">
        <v>432</v>
      </c>
      <c r="G2899" s="1" t="s">
        <v>433</v>
      </c>
      <c r="H2899" s="1" t="s">
        <v>434</v>
      </c>
      <c r="I2899" s="1" t="s">
        <v>16</v>
      </c>
      <c r="J2899" s="1" t="s">
        <v>23</v>
      </c>
      <c r="K2899" s="1" t="s">
        <v>16</v>
      </c>
      <c r="L2899" s="1" t="s">
        <v>16</v>
      </c>
      <c r="M2899" s="1" t="s">
        <v>16</v>
      </c>
      <c r="N2899" s="1" t="s">
        <v>16</v>
      </c>
      <c r="O2899" s="1">
        <v>63.2</v>
      </c>
      <c r="P2899" s="1">
        <v>1.0</v>
      </c>
    </row>
    <row r="2900">
      <c r="A2900" s="1" t="s">
        <v>29</v>
      </c>
      <c r="B2900" s="1" t="s">
        <v>4493</v>
      </c>
      <c r="C2900" s="2" t="s">
        <v>4434</v>
      </c>
      <c r="D2900" s="1" t="s">
        <v>19</v>
      </c>
      <c r="E2900" s="3" t="str">
        <f>HYPERLINK("https://fyndiq.se/produkt/54fb3b61f3c44a31/", "2 Pack iPhone 8 Plus Svart - Härdat Glas 9H - Super Kvalitet 3D")</f>
        <v>2 Pack iPhone 8 Plus Svart - Härdat Glas 9H - Super Kvalitet 3D</v>
      </c>
      <c r="F2900" s="1" t="s">
        <v>535</v>
      </c>
      <c r="G2900" s="1" t="s">
        <v>536</v>
      </c>
      <c r="H2900" s="1" t="s">
        <v>537</v>
      </c>
      <c r="I2900" s="1" t="s">
        <v>16</v>
      </c>
      <c r="J2900" s="1" t="s">
        <v>23</v>
      </c>
      <c r="K2900" s="1" t="s">
        <v>16</v>
      </c>
      <c r="L2900" s="1" t="s">
        <v>16</v>
      </c>
      <c r="M2900" s="1" t="s">
        <v>16</v>
      </c>
      <c r="N2900" s="1" t="s">
        <v>16</v>
      </c>
      <c r="O2900" s="1">
        <v>55.2</v>
      </c>
      <c r="P2900" s="1">
        <v>1.0</v>
      </c>
    </row>
    <row r="2901">
      <c r="A2901" s="1" t="s">
        <v>29</v>
      </c>
      <c r="B2901" s="1" t="s">
        <v>4494</v>
      </c>
      <c r="C2901" s="2" t="s">
        <v>4434</v>
      </c>
      <c r="D2901" s="1" t="s">
        <v>19</v>
      </c>
      <c r="E2901" s="3" t="str">
        <f>HYPERLINK("https://fyndiq.se/produkt/60656ba8dce64ae4/", "2 Pack Samsung Galaxy A50 - Härdat glas 9H - Super kvalitet 3D")</f>
        <v>2 Pack Samsung Galaxy A50 - Härdat glas 9H - Super kvalitet 3D</v>
      </c>
      <c r="F2901" s="1" t="s">
        <v>645</v>
      </c>
      <c r="G2901" s="1" t="s">
        <v>646</v>
      </c>
      <c r="H2901" s="1" t="s">
        <v>647</v>
      </c>
      <c r="I2901" s="1" t="s">
        <v>16</v>
      </c>
      <c r="J2901" s="1" t="s">
        <v>23</v>
      </c>
      <c r="K2901" s="1" t="s">
        <v>16</v>
      </c>
      <c r="L2901" s="1" t="s">
        <v>16</v>
      </c>
      <c r="M2901" s="1" t="s">
        <v>16</v>
      </c>
      <c r="N2901" s="1" t="s">
        <v>16</v>
      </c>
      <c r="O2901" s="1">
        <v>63.2</v>
      </c>
      <c r="P2901" s="1">
        <v>1.0</v>
      </c>
    </row>
    <row r="2902">
      <c r="A2902" s="1" t="s">
        <v>29</v>
      </c>
      <c r="B2902" s="1" t="s">
        <v>4495</v>
      </c>
      <c r="C2902" s="2" t="s">
        <v>4434</v>
      </c>
      <c r="D2902" s="1" t="s">
        <v>19</v>
      </c>
      <c r="E2902" s="3" t="str">
        <f>HYPERLINK("https://fyndiq.se/produkt/13e76851ca504320/", "2-Pack Samsung Galaxy S22 Ultra - Härdat glas 9H - Top kvalitet")</f>
        <v>2-Pack Samsung Galaxy S22 Ultra - Härdat glas 9H - Top kvalitet</v>
      </c>
      <c r="F2902" s="1" t="s">
        <v>140</v>
      </c>
      <c r="G2902" s="1" t="s">
        <v>141</v>
      </c>
      <c r="H2902" s="1" t="s">
        <v>142</v>
      </c>
      <c r="I2902" s="1" t="s">
        <v>16</v>
      </c>
      <c r="J2902" s="1" t="s">
        <v>23</v>
      </c>
      <c r="K2902" s="1" t="s">
        <v>16</v>
      </c>
      <c r="L2902" s="1" t="s">
        <v>16</v>
      </c>
      <c r="M2902" s="1" t="s">
        <v>16</v>
      </c>
      <c r="N2902" s="1" t="s">
        <v>16</v>
      </c>
      <c r="O2902" s="1">
        <v>63.2</v>
      </c>
      <c r="P2902" s="1">
        <v>1.0</v>
      </c>
    </row>
    <row r="2903">
      <c r="A2903" s="1" t="s">
        <v>29</v>
      </c>
      <c r="B2903" s="1" t="s">
        <v>4496</v>
      </c>
      <c r="C2903" s="2" t="s">
        <v>4434</v>
      </c>
      <c r="D2903" s="1" t="s">
        <v>19</v>
      </c>
      <c r="E2903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903" s="1" t="s">
        <v>163</v>
      </c>
      <c r="G2903" s="1" t="s">
        <v>164</v>
      </c>
      <c r="H2903" s="1" t="s">
        <v>165</v>
      </c>
      <c r="I2903" s="1" t="s">
        <v>16</v>
      </c>
      <c r="J2903" s="1" t="s">
        <v>23</v>
      </c>
      <c r="K2903" s="1" t="s">
        <v>16</v>
      </c>
      <c r="L2903" s="1" t="s">
        <v>16</v>
      </c>
      <c r="M2903" s="1" t="s">
        <v>16</v>
      </c>
      <c r="N2903" s="1" t="s">
        <v>16</v>
      </c>
      <c r="O2903" s="1">
        <v>63.2</v>
      </c>
      <c r="P2903" s="1">
        <v>1.0</v>
      </c>
    </row>
    <row r="2904">
      <c r="A2904" s="1" t="s">
        <v>29</v>
      </c>
      <c r="B2904" s="1" t="s">
        <v>4497</v>
      </c>
      <c r="C2904" s="2" t="s">
        <v>4434</v>
      </c>
      <c r="D2904" s="1" t="s">
        <v>19</v>
      </c>
      <c r="E290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904" s="1" t="s">
        <v>2144</v>
      </c>
      <c r="G2904" s="1" t="s">
        <v>2145</v>
      </c>
      <c r="H2904" s="1" t="s">
        <v>2146</v>
      </c>
      <c r="I2904" s="1" t="s">
        <v>16</v>
      </c>
      <c r="J2904" s="1" t="s">
        <v>23</v>
      </c>
      <c r="K2904" s="1" t="s">
        <v>16</v>
      </c>
      <c r="L2904" s="1" t="s">
        <v>16</v>
      </c>
      <c r="M2904" s="1" t="s">
        <v>16</v>
      </c>
      <c r="N2904" s="1" t="s">
        <v>16</v>
      </c>
      <c r="O2904" s="1">
        <v>63.2</v>
      </c>
      <c r="P2904" s="1">
        <v>1.0</v>
      </c>
    </row>
    <row r="2905">
      <c r="A2905" s="1" t="s">
        <v>29</v>
      </c>
      <c r="B2905" s="1" t="s">
        <v>4498</v>
      </c>
      <c r="C2905" s="2" t="s">
        <v>4434</v>
      </c>
      <c r="D2905" s="1" t="s">
        <v>19</v>
      </c>
      <c r="E290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905" s="1" t="s">
        <v>665</v>
      </c>
      <c r="G2905" s="1" t="s">
        <v>666</v>
      </c>
      <c r="H2905" s="1" t="s">
        <v>667</v>
      </c>
      <c r="I2905" s="1" t="s">
        <v>16</v>
      </c>
      <c r="J2905" s="1" t="s">
        <v>23</v>
      </c>
      <c r="K2905" s="1" t="s">
        <v>16</v>
      </c>
      <c r="L2905" s="1" t="s">
        <v>16</v>
      </c>
      <c r="M2905" s="1" t="s">
        <v>16</v>
      </c>
      <c r="N2905" s="1" t="s">
        <v>16</v>
      </c>
      <c r="O2905" s="1">
        <v>63.2</v>
      </c>
      <c r="P2905" s="1">
        <v>1.0</v>
      </c>
    </row>
    <row r="2906">
      <c r="A2906" s="1" t="s">
        <v>29</v>
      </c>
      <c r="B2906" s="1" t="s">
        <v>4499</v>
      </c>
      <c r="C2906" s="2" t="s">
        <v>4434</v>
      </c>
      <c r="D2906" s="1" t="s">
        <v>19</v>
      </c>
      <c r="E2906" s="3" t="str">
        <f>HYPERLINK("https://fyndiq.se/produkt/c26c9ffef37a436a/", "2-Pack Samsung A35 5G Skärmskydd i Härdat Glas")</f>
        <v>2-Pack Samsung A35 5G Skärmskydd i Härdat Glas</v>
      </c>
      <c r="F2906" s="1" t="s">
        <v>432</v>
      </c>
      <c r="G2906" s="1" t="s">
        <v>433</v>
      </c>
      <c r="H2906" s="1" t="s">
        <v>434</v>
      </c>
      <c r="I2906" s="1" t="s">
        <v>16</v>
      </c>
      <c r="J2906" s="1" t="s">
        <v>23</v>
      </c>
      <c r="K2906" s="1" t="s">
        <v>16</v>
      </c>
      <c r="L2906" s="1" t="s">
        <v>16</v>
      </c>
      <c r="M2906" s="1" t="s">
        <v>16</v>
      </c>
      <c r="N2906" s="1" t="s">
        <v>16</v>
      </c>
      <c r="O2906" s="1">
        <v>63.2</v>
      </c>
      <c r="P2906" s="1">
        <v>1.0</v>
      </c>
    </row>
    <row r="2907">
      <c r="A2907" s="1" t="s">
        <v>29</v>
      </c>
      <c r="B2907" s="1" t="s">
        <v>4500</v>
      </c>
      <c r="C2907" s="2" t="s">
        <v>4434</v>
      </c>
      <c r="D2907" s="1" t="s">
        <v>19</v>
      </c>
      <c r="E2907" s="3" t="str">
        <f>HYPERLINK("https://fyndiq.se/produkt/8a162916fdf246f7/", "2-Pack SAMSUNG S24 Skärmskydd - Härdat Glas 9H - Super kvalitet 3D")</f>
        <v>2-Pack SAMSUNG S24 Skärmskydd - Härdat Glas 9H - Super kvalitet 3D</v>
      </c>
      <c r="F2907" s="1" t="s">
        <v>714</v>
      </c>
      <c r="G2907" s="1" t="s">
        <v>715</v>
      </c>
      <c r="H2907" s="1" t="s">
        <v>716</v>
      </c>
      <c r="I2907" s="1" t="s">
        <v>16</v>
      </c>
      <c r="J2907" s="1" t="s">
        <v>23</v>
      </c>
      <c r="K2907" s="1" t="s">
        <v>16</v>
      </c>
      <c r="L2907" s="1" t="s">
        <v>16</v>
      </c>
      <c r="M2907" s="1" t="s">
        <v>16</v>
      </c>
      <c r="N2907" s="1" t="s">
        <v>16</v>
      </c>
      <c r="O2907" s="1">
        <v>71.2</v>
      </c>
      <c r="P2907" s="1">
        <v>1.0</v>
      </c>
    </row>
    <row r="2908">
      <c r="A2908" s="1" t="s">
        <v>29</v>
      </c>
      <c r="B2908" s="1" t="s">
        <v>4501</v>
      </c>
      <c r="C2908" s="2" t="s">
        <v>4434</v>
      </c>
      <c r="D2908" s="1" t="s">
        <v>19</v>
      </c>
      <c r="E2908" s="3" t="str">
        <f>HYPERLINK("https://fyndiq.se/produkt/95efd29ff0ba45b9/", "2-Pack Samsung Galaxy A04s - Härdat Glas 9H-Super Kvalitet 3D")</f>
        <v>2-Pack Samsung Galaxy A04s - Härdat Glas 9H-Super Kvalitet 3D</v>
      </c>
      <c r="F2908" s="1" t="s">
        <v>2024</v>
      </c>
      <c r="G2908" s="1" t="s">
        <v>2025</v>
      </c>
      <c r="H2908" s="1" t="s">
        <v>2026</v>
      </c>
      <c r="I2908" s="1" t="s">
        <v>16</v>
      </c>
      <c r="J2908" s="1" t="s">
        <v>23</v>
      </c>
      <c r="K2908" s="1" t="s">
        <v>16</v>
      </c>
      <c r="L2908" s="1" t="s">
        <v>16</v>
      </c>
      <c r="M2908" s="1" t="s">
        <v>16</v>
      </c>
      <c r="N2908" s="1" t="s">
        <v>16</v>
      </c>
      <c r="O2908" s="1">
        <v>63.2</v>
      </c>
      <c r="P2908" s="1">
        <v>1.0</v>
      </c>
    </row>
    <row r="2909">
      <c r="A2909" s="1" t="s">
        <v>29</v>
      </c>
      <c r="B2909" s="1" t="s">
        <v>4502</v>
      </c>
      <c r="C2909" s="2" t="s">
        <v>4434</v>
      </c>
      <c r="D2909" s="1" t="s">
        <v>19</v>
      </c>
      <c r="E2909" s="3" t="str">
        <f>HYPERLINK("https://fyndiq.se/produkt/dfe28e565d2e4c8d/", "2 Pack Samsung S21 FE - 9H Härdat Glass - Super Kvalitet 3D")</f>
        <v>2 Pack Samsung S21 FE - 9H Härdat Glass - Super Kvalitet 3D</v>
      </c>
      <c r="F2909" s="1" t="s">
        <v>276</v>
      </c>
      <c r="G2909" s="1" t="s">
        <v>277</v>
      </c>
      <c r="H2909" s="1" t="s">
        <v>278</v>
      </c>
      <c r="I2909" s="1" t="s">
        <v>16</v>
      </c>
      <c r="J2909" s="1" t="s">
        <v>23</v>
      </c>
      <c r="K2909" s="1" t="s">
        <v>16</v>
      </c>
      <c r="L2909" s="1" t="s">
        <v>16</v>
      </c>
      <c r="M2909" s="1" t="s">
        <v>16</v>
      </c>
      <c r="N2909" s="1" t="s">
        <v>16</v>
      </c>
      <c r="O2909" s="1">
        <v>63.2</v>
      </c>
      <c r="P2909" s="1">
        <v>1.0</v>
      </c>
    </row>
    <row r="2910">
      <c r="A2910" s="1" t="s">
        <v>29</v>
      </c>
      <c r="B2910" s="1" t="s">
        <v>4503</v>
      </c>
      <c r="C2910" s="2" t="s">
        <v>4434</v>
      </c>
      <c r="D2910" s="1" t="s">
        <v>19</v>
      </c>
      <c r="E2910" s="3" t="str">
        <f>HYPERLINK("https://fyndiq.se/produkt/56c72c0ba5f749b5/", "2-Pack SAMSUNG S24 Skärmskydd - Härdat Glas 9H - Super kvalitet 3D")</f>
        <v>2-Pack SAMSUNG S24 Skärmskydd - Härdat Glas 9H - Super kvalitet 3D</v>
      </c>
      <c r="F2910" s="1" t="s">
        <v>263</v>
      </c>
      <c r="G2910" s="1" t="s">
        <v>264</v>
      </c>
      <c r="H2910" s="1" t="s">
        <v>265</v>
      </c>
      <c r="I2910" s="1" t="s">
        <v>16</v>
      </c>
      <c r="J2910" s="1" t="s">
        <v>23</v>
      </c>
      <c r="K2910" s="1" t="s">
        <v>16</v>
      </c>
      <c r="L2910" s="1" t="s">
        <v>16</v>
      </c>
      <c r="M2910" s="1" t="s">
        <v>16</v>
      </c>
      <c r="N2910" s="1" t="s">
        <v>16</v>
      </c>
      <c r="O2910" s="1">
        <v>71.2</v>
      </c>
      <c r="P2910" s="1">
        <v>1.0</v>
      </c>
    </row>
    <row r="2911">
      <c r="A2911" s="1" t="s">
        <v>29</v>
      </c>
      <c r="B2911" s="1" t="s">
        <v>4504</v>
      </c>
      <c r="C2911" s="2" t="s">
        <v>4434</v>
      </c>
      <c r="D2911" s="1" t="s">
        <v>19</v>
      </c>
      <c r="E2911" s="3" t="str">
        <f>HYPERLINK("https://fyndiq.se/produkt/f4e95b294a424d40/", "2-Pack Samsung S10 Skärmskydd - Härdat Glas 9H - Super kvalitet 3D")</f>
        <v>2-Pack Samsung S10 Skärmskydd - Härdat Glas 9H - Super kvalitet 3D</v>
      </c>
      <c r="F2911" s="1" t="s">
        <v>353</v>
      </c>
      <c r="G2911" s="1" t="s">
        <v>354</v>
      </c>
      <c r="H2911" s="1" t="s">
        <v>355</v>
      </c>
      <c r="I2911" s="1" t="s">
        <v>16</v>
      </c>
      <c r="J2911" s="1" t="s">
        <v>23</v>
      </c>
      <c r="K2911" s="1" t="s">
        <v>16</v>
      </c>
      <c r="L2911" s="1" t="s">
        <v>16</v>
      </c>
      <c r="M2911" s="1" t="s">
        <v>16</v>
      </c>
      <c r="N2911" s="1" t="s">
        <v>16</v>
      </c>
      <c r="O2911" s="1">
        <v>63.2</v>
      </c>
      <c r="P2911" s="1">
        <v>1.0</v>
      </c>
    </row>
    <row r="2912">
      <c r="A2912" s="1" t="s">
        <v>29</v>
      </c>
      <c r="B2912" s="1" t="s">
        <v>4505</v>
      </c>
      <c r="C2912" s="2" t="s">
        <v>4434</v>
      </c>
      <c r="D2912" s="1" t="s">
        <v>19</v>
      </c>
      <c r="E29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2912" s="1" t="s">
        <v>2144</v>
      </c>
      <c r="G2912" s="1" t="s">
        <v>2145</v>
      </c>
      <c r="H2912" s="1" t="s">
        <v>2146</v>
      </c>
      <c r="I2912" s="1" t="s">
        <v>16</v>
      </c>
      <c r="J2912" s="1" t="s">
        <v>23</v>
      </c>
      <c r="K2912" s="1" t="s">
        <v>16</v>
      </c>
      <c r="L2912" s="1" t="s">
        <v>16</v>
      </c>
      <c r="M2912" s="1" t="s">
        <v>16</v>
      </c>
      <c r="N2912" s="1" t="s">
        <v>16</v>
      </c>
      <c r="O2912" s="1">
        <v>63.2</v>
      </c>
      <c r="P2912" s="1">
        <v>1.0</v>
      </c>
    </row>
    <row r="2913">
      <c r="A2913" s="1" t="s">
        <v>29</v>
      </c>
      <c r="B2913" s="1" t="s">
        <v>4506</v>
      </c>
      <c r="C2913" s="2" t="s">
        <v>4434</v>
      </c>
      <c r="D2913" s="1" t="s">
        <v>19</v>
      </c>
      <c r="E2913" s="3" t="str">
        <f>HYPERLINK("https://fyndiq.se/produkt/c26c9ffef37a436a/", "2-Pack Samsung A35 5G Skärmskydd i Härdat Glas")</f>
        <v>2-Pack Samsung A35 5G Skärmskydd i Härdat Glas</v>
      </c>
      <c r="F2913" s="1" t="s">
        <v>432</v>
      </c>
      <c r="G2913" s="1" t="s">
        <v>433</v>
      </c>
      <c r="H2913" s="1" t="s">
        <v>434</v>
      </c>
      <c r="I2913" s="1" t="s">
        <v>16</v>
      </c>
      <c r="J2913" s="1" t="s">
        <v>23</v>
      </c>
      <c r="K2913" s="1" t="s">
        <v>16</v>
      </c>
      <c r="L2913" s="1" t="s">
        <v>16</v>
      </c>
      <c r="M2913" s="1" t="s">
        <v>16</v>
      </c>
      <c r="N2913" s="1" t="s">
        <v>16</v>
      </c>
      <c r="O2913" s="1">
        <v>63.2</v>
      </c>
      <c r="P2913" s="1">
        <v>1.0</v>
      </c>
    </row>
    <row r="2914">
      <c r="A2914" s="1" t="s">
        <v>29</v>
      </c>
      <c r="B2914" s="1" t="s">
        <v>4507</v>
      </c>
      <c r="C2914" s="2" t="s">
        <v>4434</v>
      </c>
      <c r="D2914" s="1" t="s">
        <v>19</v>
      </c>
      <c r="E2914" s="3" t="str">
        <f>HYPERLINK("https://fyndiq.se/produkt/4c221907d1254100/", "2-Pack Samsung A14 Skärmskydd - Härdat Glas 9H - Super kvalitet 3D")</f>
        <v>2-Pack Samsung A14 Skärmskydd - Härdat Glas 9H - Super kvalitet 3D</v>
      </c>
      <c r="F2914" s="1" t="s">
        <v>167</v>
      </c>
      <c r="G2914" s="1" t="s">
        <v>168</v>
      </c>
      <c r="H2914" s="1" t="s">
        <v>169</v>
      </c>
      <c r="I2914" s="1" t="s">
        <v>16</v>
      </c>
      <c r="J2914" s="1" t="s">
        <v>23</v>
      </c>
      <c r="K2914" s="1" t="s">
        <v>16</v>
      </c>
      <c r="L2914" s="1" t="s">
        <v>16</v>
      </c>
      <c r="M2914" s="1" t="s">
        <v>16</v>
      </c>
      <c r="N2914" s="1" t="s">
        <v>16</v>
      </c>
      <c r="O2914" s="1">
        <v>63.2</v>
      </c>
      <c r="P2914" s="1">
        <v>1.0</v>
      </c>
    </row>
    <row r="2915">
      <c r="A2915" s="1" t="s">
        <v>29</v>
      </c>
      <c r="B2915" s="1" t="s">
        <v>4508</v>
      </c>
      <c r="C2915" s="2" t="s">
        <v>4434</v>
      </c>
      <c r="D2915" s="1" t="s">
        <v>19</v>
      </c>
      <c r="E2915" s="3" t="str">
        <f>HYPERLINK("https://fyndiq.se/produkt/28799ed0373d40b4/", "2 Pack Galaxy S21 Ultra 5G- Härdat glas 9H - Super kvalitet 3D")</f>
        <v>2 Pack Galaxy S21 Ultra 5G- Härdat glas 9H - Super kvalitet 3D</v>
      </c>
      <c r="F2915" s="1" t="s">
        <v>272</v>
      </c>
      <c r="G2915" s="1" t="s">
        <v>273</v>
      </c>
      <c r="H2915" s="1" t="s">
        <v>274</v>
      </c>
      <c r="I2915" s="1" t="s">
        <v>16</v>
      </c>
      <c r="J2915" s="1" t="s">
        <v>23</v>
      </c>
      <c r="K2915" s="1" t="s">
        <v>16</v>
      </c>
      <c r="L2915" s="1" t="s">
        <v>16</v>
      </c>
      <c r="M2915" s="1" t="s">
        <v>16</v>
      </c>
      <c r="N2915" s="1" t="s">
        <v>16</v>
      </c>
      <c r="O2915" s="1">
        <v>63.2</v>
      </c>
      <c r="P2915" s="1">
        <v>2.0</v>
      </c>
    </row>
    <row r="2916">
      <c r="A2916" s="1" t="s">
        <v>29</v>
      </c>
      <c r="B2916" s="1" t="s">
        <v>4509</v>
      </c>
      <c r="C2916" s="2" t="s">
        <v>4434</v>
      </c>
      <c r="D2916" s="1" t="s">
        <v>19</v>
      </c>
      <c r="E291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916" s="1" t="s">
        <v>26</v>
      </c>
      <c r="G2916" s="1" t="s">
        <v>27</v>
      </c>
      <c r="H2916" s="1" t="s">
        <v>28</v>
      </c>
      <c r="I2916" s="1" t="s">
        <v>16</v>
      </c>
      <c r="J2916" s="1" t="s">
        <v>23</v>
      </c>
      <c r="K2916" s="1" t="s">
        <v>16</v>
      </c>
      <c r="L2916" s="1" t="s">
        <v>16</v>
      </c>
      <c r="M2916" s="1" t="s">
        <v>16</v>
      </c>
      <c r="N2916" s="1" t="s">
        <v>16</v>
      </c>
      <c r="O2916" s="1">
        <v>71.2</v>
      </c>
      <c r="P2916" s="1">
        <v>1.0</v>
      </c>
    </row>
    <row r="2917">
      <c r="A2917" s="1" t="s">
        <v>29</v>
      </c>
      <c r="B2917" s="1" t="s">
        <v>4510</v>
      </c>
      <c r="C2917" s="2" t="s">
        <v>4434</v>
      </c>
      <c r="D2917" s="1" t="s">
        <v>19</v>
      </c>
      <c r="E291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2917" s="1" t="s">
        <v>258</v>
      </c>
      <c r="G2917" s="1" t="s">
        <v>259</v>
      </c>
      <c r="H2917" s="1" t="s">
        <v>260</v>
      </c>
      <c r="I2917" s="1" t="s">
        <v>16</v>
      </c>
      <c r="J2917" s="1" t="s">
        <v>23</v>
      </c>
      <c r="K2917" s="1" t="s">
        <v>16</v>
      </c>
      <c r="L2917" s="1" t="s">
        <v>16</v>
      </c>
      <c r="M2917" s="1" t="s">
        <v>16</v>
      </c>
      <c r="N2917" s="1" t="s">
        <v>16</v>
      </c>
      <c r="O2917" s="1">
        <v>63.2</v>
      </c>
      <c r="P2917" s="1">
        <v>1.0</v>
      </c>
    </row>
    <row r="2918">
      <c r="A2918" s="1" t="s">
        <v>29</v>
      </c>
      <c r="B2918" s="1" t="s">
        <v>4511</v>
      </c>
      <c r="C2918" s="2" t="s">
        <v>4434</v>
      </c>
      <c r="D2918" s="1" t="s">
        <v>19</v>
      </c>
      <c r="E2918" s="3" t="str">
        <f>HYPERLINK("https://fyndiq.se/produkt/62cff579146b4e25/", "2 Pack Samsung Galaxy A32 5G - Härdat glas 9H - Super kvalitet")</f>
        <v>2 Pack Samsung Galaxy A32 5G - Härdat glas 9H - Super kvalitet</v>
      </c>
      <c r="F2918" s="1" t="s">
        <v>2081</v>
      </c>
      <c r="G2918" s="1" t="s">
        <v>2082</v>
      </c>
      <c r="H2918" s="1" t="s">
        <v>2083</v>
      </c>
      <c r="I2918" s="1" t="s">
        <v>16</v>
      </c>
      <c r="J2918" s="1" t="s">
        <v>23</v>
      </c>
      <c r="K2918" s="1" t="s">
        <v>16</v>
      </c>
      <c r="L2918" s="1" t="s">
        <v>16</v>
      </c>
      <c r="M2918" s="1" t="s">
        <v>16</v>
      </c>
      <c r="N2918" s="1" t="s">
        <v>16</v>
      </c>
      <c r="O2918" s="1">
        <v>63.2</v>
      </c>
      <c r="P2918" s="1">
        <v>1.0</v>
      </c>
    </row>
    <row r="2919">
      <c r="A2919" s="1" t="s">
        <v>29</v>
      </c>
      <c r="B2919" s="1" t="s">
        <v>4512</v>
      </c>
      <c r="C2919" s="2" t="s">
        <v>4434</v>
      </c>
      <c r="D2919" s="1" t="s">
        <v>19</v>
      </c>
      <c r="E2919" s="3" t="str">
        <f>HYPERLINK("https://fyndiq.se/produkt/dfe28e565d2e4c8d/", "2 Pack Samsung S21 FE - 9H Härdat Glass - Super Kvalitet 3D")</f>
        <v>2 Pack Samsung S21 FE - 9H Härdat Glass - Super Kvalitet 3D</v>
      </c>
      <c r="F2919" s="1" t="s">
        <v>276</v>
      </c>
      <c r="G2919" s="1" t="s">
        <v>277</v>
      </c>
      <c r="H2919" s="1" t="s">
        <v>278</v>
      </c>
      <c r="I2919" s="1" t="s">
        <v>16</v>
      </c>
      <c r="J2919" s="1" t="s">
        <v>23</v>
      </c>
      <c r="K2919" s="1" t="s">
        <v>16</v>
      </c>
      <c r="L2919" s="1" t="s">
        <v>16</v>
      </c>
      <c r="M2919" s="1" t="s">
        <v>16</v>
      </c>
      <c r="N2919" s="1" t="s">
        <v>16</v>
      </c>
      <c r="O2919" s="1">
        <v>63.2</v>
      </c>
      <c r="P2919" s="1">
        <v>1.0</v>
      </c>
    </row>
    <row r="2920">
      <c r="A2920" s="1" t="s">
        <v>29</v>
      </c>
      <c r="B2920" s="1" t="s">
        <v>4513</v>
      </c>
      <c r="C2920" s="2" t="s">
        <v>4434</v>
      </c>
      <c r="D2920" s="1" t="s">
        <v>19</v>
      </c>
      <c r="E292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920" s="1" t="s">
        <v>103</v>
      </c>
      <c r="G2920" s="1" t="s">
        <v>104</v>
      </c>
      <c r="H2920" s="1" t="s">
        <v>105</v>
      </c>
      <c r="I2920" s="1" t="s">
        <v>16</v>
      </c>
      <c r="J2920" s="1" t="s">
        <v>23</v>
      </c>
      <c r="K2920" s="1" t="s">
        <v>16</v>
      </c>
      <c r="L2920" s="1" t="s">
        <v>16</v>
      </c>
      <c r="M2920" s="1" t="s">
        <v>16</v>
      </c>
      <c r="N2920" s="1" t="s">
        <v>16</v>
      </c>
      <c r="O2920" s="1">
        <v>63.2</v>
      </c>
      <c r="P2920" s="1">
        <v>1.0</v>
      </c>
    </row>
    <row r="2921">
      <c r="A2921" s="1" t="s">
        <v>29</v>
      </c>
      <c r="B2921" s="1" t="s">
        <v>4514</v>
      </c>
      <c r="C2921" s="2" t="s">
        <v>4434</v>
      </c>
      <c r="D2921" s="1" t="s">
        <v>19</v>
      </c>
      <c r="E2921" s="3" t="str">
        <f>HYPERLINK("https://fyndiq.se/produkt/62cff579146b4e25/", "2 Pack Samsung Galaxy A32 5G - Härdat glas 9H - Super kvalitet")</f>
        <v>2 Pack Samsung Galaxy A32 5G - Härdat glas 9H - Super kvalitet</v>
      </c>
      <c r="F2921" s="1" t="s">
        <v>2081</v>
      </c>
      <c r="G2921" s="1" t="s">
        <v>2082</v>
      </c>
      <c r="H2921" s="1" t="s">
        <v>2083</v>
      </c>
      <c r="I2921" s="1" t="s">
        <v>16</v>
      </c>
      <c r="J2921" s="1" t="s">
        <v>23</v>
      </c>
      <c r="K2921" s="1" t="s">
        <v>16</v>
      </c>
      <c r="L2921" s="1" t="s">
        <v>16</v>
      </c>
      <c r="M2921" s="1" t="s">
        <v>16</v>
      </c>
      <c r="N2921" s="1" t="s">
        <v>16</v>
      </c>
      <c r="O2921" s="1">
        <v>63.2</v>
      </c>
      <c r="P2921" s="1">
        <v>1.0</v>
      </c>
    </row>
    <row r="2922">
      <c r="A2922" s="1" t="s">
        <v>29</v>
      </c>
      <c r="B2922" s="1" t="s">
        <v>4515</v>
      </c>
      <c r="C2922" s="2" t="s">
        <v>4434</v>
      </c>
      <c r="D2922" s="1" t="s">
        <v>19</v>
      </c>
      <c r="E2922" s="3" t="str">
        <f>HYPERLINK("https://fyndiq.se/produkt/13e76851ca504320/", "2-Pack Samsung Galaxy S22 Ultra - Härdat glas 9H - Top kvalitet")</f>
        <v>2-Pack Samsung Galaxy S22 Ultra - Härdat glas 9H - Top kvalitet</v>
      </c>
      <c r="F2922" s="1" t="s">
        <v>140</v>
      </c>
      <c r="G2922" s="1" t="s">
        <v>141</v>
      </c>
      <c r="H2922" s="1" t="s">
        <v>142</v>
      </c>
      <c r="I2922" s="1" t="s">
        <v>16</v>
      </c>
      <c r="J2922" s="1" t="s">
        <v>23</v>
      </c>
      <c r="K2922" s="1" t="s">
        <v>16</v>
      </c>
      <c r="L2922" s="1" t="s">
        <v>16</v>
      </c>
      <c r="M2922" s="1" t="s">
        <v>16</v>
      </c>
      <c r="N2922" s="1" t="s">
        <v>16</v>
      </c>
      <c r="O2922" s="1">
        <v>63.2</v>
      </c>
      <c r="P2922" s="1">
        <v>1.0</v>
      </c>
    </row>
    <row r="2923">
      <c r="A2923" s="1" t="s">
        <v>29</v>
      </c>
      <c r="B2923" s="1" t="s">
        <v>4516</v>
      </c>
      <c r="C2923" s="2" t="s">
        <v>4434</v>
      </c>
      <c r="D2923" s="1" t="s">
        <v>19</v>
      </c>
      <c r="E2923" s="3" t="str">
        <f>HYPERLINK("https://fyndiq.se/produkt/6ae5aff483564a84/", "2-Pack Apple Watch 40mm – Härdat glas 9H – Super kvalitet 3D")</f>
        <v>2-Pack Apple Watch 40mm – Härdat glas 9H – Super kvalitet 3D</v>
      </c>
      <c r="F2923" s="1" t="s">
        <v>1418</v>
      </c>
      <c r="G2923" s="1" t="s">
        <v>1419</v>
      </c>
      <c r="H2923" s="1" t="s">
        <v>1420</v>
      </c>
      <c r="I2923" s="1" t="s">
        <v>16</v>
      </c>
      <c r="J2923" s="1" t="s">
        <v>23</v>
      </c>
      <c r="K2923" s="1" t="s">
        <v>16</v>
      </c>
      <c r="L2923" s="1" t="s">
        <v>16</v>
      </c>
      <c r="M2923" s="1" t="s">
        <v>16</v>
      </c>
      <c r="N2923" s="1" t="s">
        <v>16</v>
      </c>
      <c r="O2923" s="1">
        <v>55.2</v>
      </c>
      <c r="P2923" s="1">
        <v>1.0</v>
      </c>
    </row>
    <row r="2924">
      <c r="A2924" s="1" t="s">
        <v>29</v>
      </c>
      <c r="B2924" s="1" t="s">
        <v>4517</v>
      </c>
      <c r="C2924" s="2" t="s">
        <v>4434</v>
      </c>
      <c r="D2924" s="1" t="s">
        <v>19</v>
      </c>
      <c r="E2924" s="3" t="str">
        <f>HYPERLINK("https://fyndiq.se/produkt/416415a768684efb/", "2-Pack Samsung Galaxy S21 5G - 9H Härdat Glas - HD")</f>
        <v>2-Pack Samsung Galaxy S21 5G - 9H Härdat Glas - HD</v>
      </c>
      <c r="F2924" s="1" t="s">
        <v>39</v>
      </c>
      <c r="G2924" s="1" t="s">
        <v>40</v>
      </c>
      <c r="H2924" s="1" t="s">
        <v>41</v>
      </c>
      <c r="I2924" s="1" t="s">
        <v>16</v>
      </c>
      <c r="J2924" s="1" t="s">
        <v>23</v>
      </c>
      <c r="K2924" s="1" t="s">
        <v>16</v>
      </c>
      <c r="L2924" s="1" t="s">
        <v>16</v>
      </c>
      <c r="M2924" s="1" t="s">
        <v>16</v>
      </c>
      <c r="N2924" s="1" t="s">
        <v>16</v>
      </c>
      <c r="O2924" s="1">
        <v>63.2</v>
      </c>
      <c r="P2924" s="1">
        <v>1.0</v>
      </c>
    </row>
    <row r="2925">
      <c r="A2925" s="1" t="s">
        <v>29</v>
      </c>
      <c r="B2925" s="1" t="s">
        <v>4518</v>
      </c>
      <c r="C2925" s="2" t="s">
        <v>4434</v>
      </c>
      <c r="D2925" s="1" t="s">
        <v>19</v>
      </c>
      <c r="E2925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2925" s="1" t="s">
        <v>43</v>
      </c>
      <c r="G2925" s="1" t="s">
        <v>44</v>
      </c>
      <c r="H2925" s="1" t="s">
        <v>45</v>
      </c>
      <c r="I2925" s="1" t="s">
        <v>16</v>
      </c>
      <c r="J2925" s="1" t="s">
        <v>23</v>
      </c>
      <c r="K2925" s="1" t="s">
        <v>16</v>
      </c>
      <c r="L2925" s="1" t="s">
        <v>16</v>
      </c>
      <c r="M2925" s="1" t="s">
        <v>16</v>
      </c>
      <c r="N2925" s="1" t="s">
        <v>16</v>
      </c>
      <c r="O2925" s="1">
        <v>71.2</v>
      </c>
      <c r="P2925" s="1">
        <v>1.0</v>
      </c>
    </row>
    <row r="2926">
      <c r="A2926" s="1" t="s">
        <v>29</v>
      </c>
      <c r="B2926" s="1" t="s">
        <v>4519</v>
      </c>
      <c r="C2926" s="2" t="s">
        <v>4434</v>
      </c>
      <c r="D2926" s="1" t="s">
        <v>19</v>
      </c>
      <c r="E2926" s="3" t="str">
        <f>HYPERLINK("https://fyndiq.se/produkt/4c221907d1254100/", "2-Pack Samsung A14 Skärmskydd - Härdat Glas 9H - Super kvalitet 3D")</f>
        <v>2-Pack Samsung A14 Skärmskydd - Härdat Glas 9H - Super kvalitet 3D</v>
      </c>
      <c r="F2926" s="1" t="s">
        <v>167</v>
      </c>
      <c r="G2926" s="1" t="s">
        <v>168</v>
      </c>
      <c r="H2926" s="1" t="s">
        <v>169</v>
      </c>
      <c r="I2926" s="1" t="s">
        <v>16</v>
      </c>
      <c r="J2926" s="1" t="s">
        <v>23</v>
      </c>
      <c r="K2926" s="1" t="s">
        <v>16</v>
      </c>
      <c r="L2926" s="1" t="s">
        <v>16</v>
      </c>
      <c r="M2926" s="1" t="s">
        <v>16</v>
      </c>
      <c r="N2926" s="1" t="s">
        <v>16</v>
      </c>
      <c r="O2926" s="1">
        <v>63.2</v>
      </c>
      <c r="P2926" s="1">
        <v>1.0</v>
      </c>
    </row>
    <row r="2927">
      <c r="A2927" s="1" t="s">
        <v>29</v>
      </c>
      <c r="B2927" s="1" t="s">
        <v>4520</v>
      </c>
      <c r="C2927" s="2" t="s">
        <v>4434</v>
      </c>
      <c r="D2927" s="1" t="s">
        <v>19</v>
      </c>
      <c r="E2927" s="3" t="str">
        <f>HYPERLINK("https://fyndiq.se/produkt/9adf3a37026e4816/", "2 Pack Samsung Galaxy Note 20 Ultra -Härdat glas–Super kvalitet")</f>
        <v>2 Pack Samsung Galaxy Note 20 Ultra -Härdat glas–Super kvalitet</v>
      </c>
      <c r="F2927" s="1" t="s">
        <v>1043</v>
      </c>
      <c r="G2927" s="1" t="s">
        <v>1044</v>
      </c>
      <c r="H2927" s="1" t="s">
        <v>1045</v>
      </c>
      <c r="I2927" s="1" t="s">
        <v>1529</v>
      </c>
      <c r="J2927" s="1" t="s">
        <v>23</v>
      </c>
      <c r="K2927" s="1" t="s">
        <v>16</v>
      </c>
      <c r="L2927" s="1" t="s">
        <v>16</v>
      </c>
      <c r="M2927" s="1" t="s">
        <v>16</v>
      </c>
      <c r="N2927" s="1" t="s">
        <v>16</v>
      </c>
      <c r="O2927" s="1">
        <v>63.2</v>
      </c>
      <c r="P2927" s="1">
        <v>1.0</v>
      </c>
    </row>
    <row r="2928">
      <c r="A2928" s="1" t="s">
        <v>29</v>
      </c>
      <c r="B2928" s="1" t="s">
        <v>4521</v>
      </c>
      <c r="C2928" s="2" t="s">
        <v>4434</v>
      </c>
      <c r="D2928" s="1" t="s">
        <v>19</v>
      </c>
      <c r="E2928" s="3" t="str">
        <f>HYPERLINK("https://fyndiq.se/produkt/2030c5450cfb4338/", "2 Pack Huawei P30 Pro - Härdat glas 9H – 3D Super kvalitet")</f>
        <v>2 Pack Huawei P30 Pro - Härdat glas 9H – 3D Super kvalitet</v>
      </c>
      <c r="F2928" s="1" t="s">
        <v>1091</v>
      </c>
      <c r="G2928" s="1" t="s">
        <v>1092</v>
      </c>
      <c r="H2928" s="1" t="s">
        <v>1093</v>
      </c>
      <c r="I2928" s="1" t="s">
        <v>16</v>
      </c>
      <c r="J2928" s="1" t="s">
        <v>23</v>
      </c>
      <c r="K2928" s="1" t="s">
        <v>16</v>
      </c>
      <c r="L2928" s="1" t="s">
        <v>16</v>
      </c>
      <c r="M2928" s="1" t="s">
        <v>16</v>
      </c>
      <c r="N2928" s="1" t="s">
        <v>16</v>
      </c>
      <c r="O2928" s="1">
        <v>71.2</v>
      </c>
      <c r="P2928" s="1">
        <v>1.0</v>
      </c>
    </row>
    <row r="2929">
      <c r="A2929" s="1" t="s">
        <v>29</v>
      </c>
      <c r="B2929" s="1" t="s">
        <v>4522</v>
      </c>
      <c r="C2929" s="2" t="s">
        <v>4434</v>
      </c>
      <c r="D2929" s="1" t="s">
        <v>19</v>
      </c>
      <c r="E2929" s="3" t="str">
        <f>HYPERLINK("https://fyndiq.se/produkt/13e76851ca504320/", "2-Pack Samsung Galaxy S22 Ultra - Härdat glas 9H - Top kvalitet")</f>
        <v>2-Pack Samsung Galaxy S22 Ultra - Härdat glas 9H - Top kvalitet</v>
      </c>
      <c r="F2929" s="1" t="s">
        <v>140</v>
      </c>
      <c r="G2929" s="1" t="s">
        <v>141</v>
      </c>
      <c r="H2929" s="1" t="s">
        <v>142</v>
      </c>
      <c r="I2929" s="1" t="s">
        <v>16</v>
      </c>
      <c r="J2929" s="1" t="s">
        <v>23</v>
      </c>
      <c r="K2929" s="1" t="s">
        <v>16</v>
      </c>
      <c r="L2929" s="1" t="s">
        <v>16</v>
      </c>
      <c r="M2929" s="1" t="s">
        <v>16</v>
      </c>
      <c r="N2929" s="1" t="s">
        <v>16</v>
      </c>
      <c r="O2929" s="1">
        <v>63.2</v>
      </c>
      <c r="P2929" s="1">
        <v>2.0</v>
      </c>
    </row>
    <row r="2930">
      <c r="A2930" s="1" t="s">
        <v>29</v>
      </c>
      <c r="B2930" s="1" t="s">
        <v>4523</v>
      </c>
      <c r="C2930" s="2" t="s">
        <v>4434</v>
      </c>
      <c r="D2930" s="1" t="s">
        <v>19</v>
      </c>
      <c r="E2930" s="3" t="str">
        <f>HYPERLINK("https://fyndiq.se/produkt/9e488e35f28b4b0b/", "2-Pack GOOGLE PIXEL 6A Skärmskydd - Härdat Glas 9H - Super kvalitet 3D")</f>
        <v>2-Pack GOOGLE PIXEL 6A Skärmskydd - Härdat Glas 9H - Super kvalitet 3D</v>
      </c>
      <c r="F2930" s="1" t="s">
        <v>196</v>
      </c>
      <c r="G2930" s="1" t="s">
        <v>197</v>
      </c>
      <c r="H2930" s="1" t="s">
        <v>198</v>
      </c>
      <c r="I2930" s="1" t="s">
        <v>16</v>
      </c>
      <c r="J2930" s="1" t="s">
        <v>23</v>
      </c>
      <c r="K2930" s="1" t="s">
        <v>16</v>
      </c>
      <c r="L2930" s="1" t="s">
        <v>16</v>
      </c>
      <c r="M2930" s="1" t="s">
        <v>16</v>
      </c>
      <c r="N2930" s="1" t="s">
        <v>16</v>
      </c>
      <c r="O2930" s="1">
        <v>63.2</v>
      </c>
      <c r="P2930" s="1">
        <v>1.0</v>
      </c>
    </row>
    <row r="2931">
      <c r="A2931" s="1" t="s">
        <v>29</v>
      </c>
      <c r="B2931" s="1" t="s">
        <v>4524</v>
      </c>
      <c r="C2931" s="2" t="s">
        <v>4434</v>
      </c>
      <c r="D2931" s="1" t="s">
        <v>19</v>
      </c>
      <c r="E2931" s="3" t="str">
        <f>HYPERLINK("https://fyndiq.se/produkt/c26c9ffef37a436a/", "2-Pack Samsung A35 5G Skärmskydd i Härdat Glas")</f>
        <v>2-Pack Samsung A35 5G Skärmskydd i Härdat Glas</v>
      </c>
      <c r="F2931" s="1" t="s">
        <v>432</v>
      </c>
      <c r="G2931" s="1" t="s">
        <v>433</v>
      </c>
      <c r="H2931" s="1" t="s">
        <v>434</v>
      </c>
      <c r="I2931" s="1" t="s">
        <v>16</v>
      </c>
      <c r="J2931" s="1" t="s">
        <v>23</v>
      </c>
      <c r="K2931" s="1" t="s">
        <v>16</v>
      </c>
      <c r="L2931" s="1" t="s">
        <v>16</v>
      </c>
      <c r="M2931" s="1" t="s">
        <v>16</v>
      </c>
      <c r="N2931" s="1" t="s">
        <v>16</v>
      </c>
      <c r="O2931" s="1">
        <v>63.2</v>
      </c>
      <c r="P2931" s="1">
        <v>1.0</v>
      </c>
    </row>
    <row r="2932">
      <c r="A2932" s="1" t="s">
        <v>29</v>
      </c>
      <c r="B2932" s="1" t="s">
        <v>4525</v>
      </c>
      <c r="C2932" s="2" t="s">
        <v>4434</v>
      </c>
      <c r="D2932" s="1" t="s">
        <v>19</v>
      </c>
      <c r="E293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2932" s="1" t="s">
        <v>128</v>
      </c>
      <c r="G2932" s="1" t="s">
        <v>129</v>
      </c>
      <c r="H2932" s="1" t="s">
        <v>130</v>
      </c>
      <c r="I2932" s="1" t="s">
        <v>16</v>
      </c>
      <c r="J2932" s="1" t="s">
        <v>23</v>
      </c>
      <c r="K2932" s="1" t="s">
        <v>16</v>
      </c>
      <c r="L2932" s="1" t="s">
        <v>16</v>
      </c>
      <c r="M2932" s="1" t="s">
        <v>16</v>
      </c>
      <c r="N2932" s="1" t="s">
        <v>16</v>
      </c>
      <c r="O2932" s="1">
        <v>95.2</v>
      </c>
      <c r="P2932" s="1">
        <v>1.0</v>
      </c>
    </row>
    <row r="2933">
      <c r="A2933" s="1" t="s">
        <v>29</v>
      </c>
      <c r="B2933" s="1" t="s">
        <v>4526</v>
      </c>
      <c r="C2933" s="2" t="s">
        <v>4434</v>
      </c>
      <c r="D2933" s="1" t="s">
        <v>19</v>
      </c>
      <c r="E2933" s="3" t="str">
        <f>HYPERLINK("https://fyndiq.se/produkt/13e76851ca504320/", "2-Pack Samsung Galaxy S22 Ultra - Härdat glas 9H - Top kvalitet")</f>
        <v>2-Pack Samsung Galaxy S22 Ultra - Härdat glas 9H - Top kvalitet</v>
      </c>
      <c r="F2933" s="1" t="s">
        <v>140</v>
      </c>
      <c r="G2933" s="1" t="s">
        <v>141</v>
      </c>
      <c r="H2933" s="1" t="s">
        <v>142</v>
      </c>
      <c r="I2933" s="1" t="s">
        <v>16</v>
      </c>
      <c r="J2933" s="1" t="s">
        <v>23</v>
      </c>
      <c r="K2933" s="1" t="s">
        <v>16</v>
      </c>
      <c r="L2933" s="1" t="s">
        <v>16</v>
      </c>
      <c r="M2933" s="1" t="s">
        <v>16</v>
      </c>
      <c r="N2933" s="1" t="s">
        <v>16</v>
      </c>
      <c r="O2933" s="1">
        <v>63.2</v>
      </c>
      <c r="P2933" s="1">
        <v>1.0</v>
      </c>
    </row>
    <row r="2934">
      <c r="A2934" s="1" t="s">
        <v>29</v>
      </c>
      <c r="B2934" s="1" t="s">
        <v>4527</v>
      </c>
      <c r="C2934" s="2" t="s">
        <v>4434</v>
      </c>
      <c r="D2934" s="1" t="s">
        <v>19</v>
      </c>
      <c r="E2934" s="3" t="str">
        <f>HYPERLINK("https://fyndiq.se/produkt/2477583187264ece/", "2-Pack Samsung S20 - 9H Härdat Glass - Top Kvalitet")</f>
        <v>2-Pack Samsung S20 - 9H Härdat Glass - Top Kvalitet</v>
      </c>
      <c r="F2934" s="1" t="s">
        <v>124</v>
      </c>
      <c r="G2934" s="1" t="s">
        <v>125</v>
      </c>
      <c r="H2934" s="1" t="s">
        <v>126</v>
      </c>
      <c r="I2934" s="1" t="s">
        <v>16</v>
      </c>
      <c r="J2934" s="1" t="s">
        <v>23</v>
      </c>
      <c r="K2934" s="1" t="s">
        <v>16</v>
      </c>
      <c r="L2934" s="1" t="s">
        <v>16</v>
      </c>
      <c r="M2934" s="1" t="s">
        <v>16</v>
      </c>
      <c r="N2934" s="1" t="s">
        <v>16</v>
      </c>
      <c r="O2934" s="1">
        <v>63.2</v>
      </c>
      <c r="P2934" s="1">
        <v>1.0</v>
      </c>
    </row>
    <row r="2935">
      <c r="A2935" s="1" t="s">
        <v>29</v>
      </c>
      <c r="B2935" s="1" t="s">
        <v>4528</v>
      </c>
      <c r="C2935" s="2" t="s">
        <v>4434</v>
      </c>
      <c r="D2935" s="1" t="s">
        <v>19</v>
      </c>
      <c r="E2935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2935" s="1" t="s">
        <v>388</v>
      </c>
      <c r="G2935" s="1" t="s">
        <v>389</v>
      </c>
      <c r="H2935" s="1" t="s">
        <v>390</v>
      </c>
      <c r="I2935" s="1" t="s">
        <v>16</v>
      </c>
      <c r="J2935" s="1" t="s">
        <v>23</v>
      </c>
      <c r="K2935" s="1" t="s">
        <v>16</v>
      </c>
      <c r="L2935" s="1" t="s">
        <v>16</v>
      </c>
      <c r="M2935" s="1" t="s">
        <v>16</v>
      </c>
      <c r="N2935" s="1" t="s">
        <v>16</v>
      </c>
      <c r="O2935" s="1">
        <v>63.2</v>
      </c>
      <c r="P2935" s="1">
        <v>1.0</v>
      </c>
    </row>
    <row r="2936">
      <c r="A2936" s="1" t="s">
        <v>29</v>
      </c>
      <c r="B2936" s="1" t="s">
        <v>4529</v>
      </c>
      <c r="C2936" s="2" t="s">
        <v>4434</v>
      </c>
      <c r="D2936" s="1" t="s">
        <v>19</v>
      </c>
      <c r="E2936" s="3" t="str">
        <f>HYPERLINK("https://fyndiq.se/produkt/2477583187264ece/", "2-Pack Samsung S20 - 9H Härdat Glass - Top Kvalitet")</f>
        <v>2-Pack Samsung S20 - 9H Härdat Glass - Top Kvalitet</v>
      </c>
      <c r="F2936" s="1" t="s">
        <v>124</v>
      </c>
      <c r="G2936" s="1" t="s">
        <v>125</v>
      </c>
      <c r="H2936" s="1" t="s">
        <v>126</v>
      </c>
      <c r="I2936" s="1" t="s">
        <v>1311</v>
      </c>
      <c r="J2936" s="1" t="s">
        <v>9</v>
      </c>
      <c r="K2936" s="2" t="s">
        <v>2637</v>
      </c>
      <c r="L2936" s="1" t="s">
        <v>2650</v>
      </c>
      <c r="M2936" s="1" t="s">
        <v>16</v>
      </c>
      <c r="N2936" s="1" t="s">
        <v>16</v>
      </c>
      <c r="O2936" s="1">
        <v>63.2</v>
      </c>
      <c r="P2936" s="1">
        <v>1.0</v>
      </c>
    </row>
    <row r="2937">
      <c r="A2937" s="1" t="s">
        <v>29</v>
      </c>
      <c r="B2937" s="1" t="s">
        <v>4530</v>
      </c>
      <c r="C2937" s="2" t="s">
        <v>4434</v>
      </c>
      <c r="D2937" s="1" t="s">
        <v>19</v>
      </c>
      <c r="E2937" s="3" t="str">
        <f>HYPERLINK("https://fyndiq.se/produkt/e944a8f6aa8043d9/", "Skärmskydd Iphone 7/8 plus svart , härdat glas hög kvalitet")</f>
        <v>Skärmskydd Iphone 7/8 plus svart , härdat glas hög kvalitet</v>
      </c>
      <c r="F2937" s="1" t="s">
        <v>4531</v>
      </c>
      <c r="G2937" s="1" t="s">
        <v>4532</v>
      </c>
      <c r="H2937" s="1" t="s">
        <v>4533</v>
      </c>
      <c r="I2937" s="1" t="s">
        <v>16</v>
      </c>
      <c r="J2937" s="1" t="s">
        <v>23</v>
      </c>
      <c r="K2937" s="1" t="s">
        <v>16</v>
      </c>
      <c r="L2937" s="1" t="s">
        <v>16</v>
      </c>
      <c r="M2937" s="1" t="s">
        <v>16</v>
      </c>
      <c r="N2937" s="1" t="s">
        <v>16</v>
      </c>
      <c r="O2937" s="1">
        <v>47.2</v>
      </c>
      <c r="P2937" s="1">
        <v>1.0</v>
      </c>
    </row>
    <row r="2938">
      <c r="A2938" s="1" t="s">
        <v>29</v>
      </c>
      <c r="B2938" s="1" t="s">
        <v>4534</v>
      </c>
      <c r="C2938" s="2" t="s">
        <v>4434</v>
      </c>
      <c r="D2938" s="1" t="s">
        <v>19</v>
      </c>
      <c r="E2938" s="3" t="str">
        <f>HYPERLINK("https://fyndiq.se/produkt/d797b2d066ca471c/", "2-Pack Apple Watch 44mm – Härdat glas 9H – Super kvalitet 3D")</f>
        <v>2-Pack Apple Watch 44mm – Härdat glas 9H – Super kvalitet 3D</v>
      </c>
      <c r="F2938" s="1" t="s">
        <v>1392</v>
      </c>
      <c r="G2938" s="1" t="s">
        <v>1393</v>
      </c>
      <c r="H2938" s="1" t="s">
        <v>1394</v>
      </c>
      <c r="I2938" s="1" t="s">
        <v>16</v>
      </c>
      <c r="J2938" s="1" t="s">
        <v>23</v>
      </c>
      <c r="K2938" s="1" t="s">
        <v>16</v>
      </c>
      <c r="L2938" s="1" t="s">
        <v>16</v>
      </c>
      <c r="M2938" s="1" t="s">
        <v>16</v>
      </c>
      <c r="N2938" s="1" t="s">
        <v>16</v>
      </c>
      <c r="O2938" s="1">
        <v>55.2</v>
      </c>
      <c r="P2938" s="1">
        <v>1.0</v>
      </c>
    </row>
    <row r="2939">
      <c r="A2939" s="1" t="s">
        <v>29</v>
      </c>
      <c r="B2939" s="1" t="s">
        <v>4535</v>
      </c>
      <c r="C2939" s="2" t="s">
        <v>4434</v>
      </c>
      <c r="D2939" s="1" t="s">
        <v>19</v>
      </c>
      <c r="E2939" s="3" t="str">
        <f>HYPERLINK("https://fyndiq.se/produkt/c26c9ffef37a436a/", "2-Pack Samsung A35 5G Skärmskydd i Härdat Glas")</f>
        <v>2-Pack Samsung A35 5G Skärmskydd i Härdat Glas</v>
      </c>
      <c r="F2939" s="1" t="s">
        <v>432</v>
      </c>
      <c r="G2939" s="1" t="s">
        <v>433</v>
      </c>
      <c r="H2939" s="1" t="s">
        <v>434</v>
      </c>
      <c r="I2939" s="1" t="s">
        <v>16</v>
      </c>
      <c r="J2939" s="1" t="s">
        <v>23</v>
      </c>
      <c r="K2939" s="1" t="s">
        <v>16</v>
      </c>
      <c r="L2939" s="1" t="s">
        <v>16</v>
      </c>
      <c r="M2939" s="1" t="s">
        <v>16</v>
      </c>
      <c r="N2939" s="1" t="s">
        <v>16</v>
      </c>
      <c r="O2939" s="1">
        <v>63.2</v>
      </c>
      <c r="P2939" s="1">
        <v>1.0</v>
      </c>
    </row>
    <row r="2940">
      <c r="A2940" s="1" t="s">
        <v>29</v>
      </c>
      <c r="B2940" s="1" t="s">
        <v>4536</v>
      </c>
      <c r="C2940" s="2" t="s">
        <v>4434</v>
      </c>
      <c r="D2940" s="1" t="s">
        <v>19</v>
      </c>
      <c r="E2940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2940" s="1" t="s">
        <v>71</v>
      </c>
      <c r="G2940" s="1" t="s">
        <v>72</v>
      </c>
      <c r="H2940" s="1" t="s">
        <v>73</v>
      </c>
      <c r="I2940" s="1" t="s">
        <v>16</v>
      </c>
      <c r="J2940" s="1" t="s">
        <v>23</v>
      </c>
      <c r="K2940" s="1" t="s">
        <v>16</v>
      </c>
      <c r="L2940" s="1" t="s">
        <v>16</v>
      </c>
      <c r="M2940" s="1" t="s">
        <v>16</v>
      </c>
      <c r="N2940" s="1" t="s">
        <v>16</v>
      </c>
      <c r="O2940" s="1">
        <v>63.2</v>
      </c>
      <c r="P2940" s="1">
        <v>1.0</v>
      </c>
    </row>
    <row r="2941">
      <c r="A2941" s="1" t="s">
        <v>29</v>
      </c>
      <c r="B2941" s="1" t="s">
        <v>4537</v>
      </c>
      <c r="C2941" s="2" t="s">
        <v>4434</v>
      </c>
      <c r="D2941" s="1" t="s">
        <v>19</v>
      </c>
      <c r="E294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941" s="1" t="s">
        <v>204</v>
      </c>
      <c r="G2941" s="1" t="s">
        <v>205</v>
      </c>
      <c r="H2941" s="1" t="s">
        <v>206</v>
      </c>
      <c r="I2941" s="1" t="s">
        <v>16</v>
      </c>
      <c r="J2941" s="1" t="s">
        <v>23</v>
      </c>
      <c r="K2941" s="1" t="s">
        <v>16</v>
      </c>
      <c r="L2941" s="1" t="s">
        <v>16</v>
      </c>
      <c r="M2941" s="1" t="s">
        <v>16</v>
      </c>
      <c r="N2941" s="1" t="s">
        <v>16</v>
      </c>
      <c r="O2941" s="1">
        <v>71.2</v>
      </c>
      <c r="P2941" s="1">
        <v>1.0</v>
      </c>
    </row>
    <row r="2942">
      <c r="A2942" s="1" t="s">
        <v>29</v>
      </c>
      <c r="B2942" s="1" t="s">
        <v>4538</v>
      </c>
      <c r="C2942" s="2" t="s">
        <v>4434</v>
      </c>
      <c r="D2942" s="1" t="s">
        <v>19</v>
      </c>
      <c r="E2942" s="3" t="str">
        <f>HYPERLINK("https://fyndiq.se/produkt/4c221907d1254100/", "2-Pack Samsung A14 Skärmskydd - Härdat Glas 9H - Super kvalitet 3D")</f>
        <v>2-Pack Samsung A14 Skärmskydd - Härdat Glas 9H - Super kvalitet 3D</v>
      </c>
      <c r="F2942" s="1" t="s">
        <v>167</v>
      </c>
      <c r="G2942" s="1" t="s">
        <v>168</v>
      </c>
      <c r="H2942" s="1" t="s">
        <v>169</v>
      </c>
      <c r="I2942" s="1" t="s">
        <v>16</v>
      </c>
      <c r="J2942" s="1" t="s">
        <v>23</v>
      </c>
      <c r="K2942" s="1" t="s">
        <v>16</v>
      </c>
      <c r="L2942" s="1" t="s">
        <v>16</v>
      </c>
      <c r="M2942" s="1" t="s">
        <v>16</v>
      </c>
      <c r="N2942" s="1" t="s">
        <v>16</v>
      </c>
      <c r="O2942" s="1">
        <v>63.2</v>
      </c>
      <c r="P2942" s="1">
        <v>1.0</v>
      </c>
    </row>
    <row r="2943">
      <c r="A2943" s="1" t="s">
        <v>29</v>
      </c>
      <c r="B2943" s="1" t="s">
        <v>4539</v>
      </c>
      <c r="C2943" s="2" t="s">
        <v>4434</v>
      </c>
      <c r="D2943" s="1" t="s">
        <v>19</v>
      </c>
      <c r="E2943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2943" s="1" t="s">
        <v>4540</v>
      </c>
      <c r="G2943" s="1" t="s">
        <v>4541</v>
      </c>
      <c r="H2943" s="1" t="s">
        <v>4542</v>
      </c>
      <c r="I2943" s="1" t="s">
        <v>16</v>
      </c>
      <c r="J2943" s="1" t="s">
        <v>23</v>
      </c>
      <c r="K2943" s="1" t="s">
        <v>16</v>
      </c>
      <c r="L2943" s="1" t="s">
        <v>16</v>
      </c>
      <c r="M2943" s="1" t="s">
        <v>16</v>
      </c>
      <c r="N2943" s="1" t="s">
        <v>16</v>
      </c>
      <c r="O2943" s="1">
        <v>63.2</v>
      </c>
      <c r="P2943" s="1">
        <v>1.0</v>
      </c>
    </row>
    <row r="2944">
      <c r="A2944" s="1" t="s">
        <v>29</v>
      </c>
      <c r="B2944" s="1" t="s">
        <v>4543</v>
      </c>
      <c r="C2944" s="2" t="s">
        <v>4434</v>
      </c>
      <c r="D2944" s="1" t="s">
        <v>19</v>
      </c>
      <c r="E294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944" s="1" t="s">
        <v>785</v>
      </c>
      <c r="G2944" s="1" t="s">
        <v>786</v>
      </c>
      <c r="H2944" s="1" t="s">
        <v>787</v>
      </c>
      <c r="I2944" s="1" t="s">
        <v>16</v>
      </c>
      <c r="J2944" s="1" t="s">
        <v>23</v>
      </c>
      <c r="K2944" s="1" t="s">
        <v>16</v>
      </c>
      <c r="L2944" s="1" t="s">
        <v>16</v>
      </c>
      <c r="M2944" s="1" t="s">
        <v>16</v>
      </c>
      <c r="N2944" s="1" t="s">
        <v>16</v>
      </c>
      <c r="O2944" s="1">
        <v>63.2</v>
      </c>
      <c r="P2944" s="1">
        <v>1.0</v>
      </c>
    </row>
    <row r="2945">
      <c r="A2945" s="1" t="s">
        <v>29</v>
      </c>
      <c r="B2945" s="1" t="s">
        <v>4544</v>
      </c>
      <c r="C2945" s="2" t="s">
        <v>4434</v>
      </c>
      <c r="D2945" s="1" t="s">
        <v>19</v>
      </c>
      <c r="E2945" s="3" t="str">
        <f>HYPERLINK("https://fyndiq.se/produkt/0b2f55cbfc0d4bc8/", "Skärmskydd Iphone 12 / 12 Pro , härdat glas, hög kvalitet.")</f>
        <v>Skärmskydd Iphone 12 / 12 Pro , härdat glas, hög kvalitet.</v>
      </c>
      <c r="F2945" s="1" t="s">
        <v>587</v>
      </c>
      <c r="G2945" s="1" t="s">
        <v>588</v>
      </c>
      <c r="H2945" s="1" t="s">
        <v>589</v>
      </c>
      <c r="I2945" s="1" t="s">
        <v>16</v>
      </c>
      <c r="J2945" s="1" t="s">
        <v>23</v>
      </c>
      <c r="K2945" s="1" t="s">
        <v>16</v>
      </c>
      <c r="L2945" s="1" t="s">
        <v>16</v>
      </c>
      <c r="M2945" s="1" t="s">
        <v>16</v>
      </c>
      <c r="N2945" s="1" t="s">
        <v>16</v>
      </c>
      <c r="O2945" s="1">
        <v>47.2</v>
      </c>
      <c r="P2945" s="1">
        <v>1.0</v>
      </c>
    </row>
    <row r="2946">
      <c r="A2946" s="1" t="s">
        <v>29</v>
      </c>
      <c r="B2946" s="1" t="s">
        <v>4545</v>
      </c>
      <c r="C2946" s="2" t="s">
        <v>4546</v>
      </c>
      <c r="D2946" s="1" t="s">
        <v>19</v>
      </c>
      <c r="E2946" s="3" t="str">
        <f>HYPERLINK("https://fyndiq.se/produkt/c4ff4138388141ca/", "2-Pack Samsung A22 Skärmskydd - Härdat Glas 9H - Super kvalitet 3D")</f>
        <v>2-Pack Samsung A22 Skärmskydd - Härdat Glas 9H - Super kvalitet 3D</v>
      </c>
      <c r="F2946" s="1" t="s">
        <v>2852</v>
      </c>
      <c r="G2946" s="1" t="s">
        <v>2853</v>
      </c>
      <c r="H2946" s="1" t="s">
        <v>2854</v>
      </c>
      <c r="I2946" s="1" t="s">
        <v>16</v>
      </c>
      <c r="J2946" s="1" t="s">
        <v>23</v>
      </c>
      <c r="K2946" s="1" t="s">
        <v>16</v>
      </c>
      <c r="L2946" s="1" t="s">
        <v>16</v>
      </c>
      <c r="M2946" s="1" t="s">
        <v>16</v>
      </c>
      <c r="N2946" s="1" t="s">
        <v>16</v>
      </c>
      <c r="O2946" s="1">
        <v>63.2</v>
      </c>
      <c r="P2946" s="1">
        <v>1.0</v>
      </c>
    </row>
    <row r="2947">
      <c r="A2947" s="1" t="s">
        <v>29</v>
      </c>
      <c r="B2947" s="1" t="s">
        <v>4547</v>
      </c>
      <c r="C2947" s="2" t="s">
        <v>4546</v>
      </c>
      <c r="D2947" s="1" t="s">
        <v>19</v>
      </c>
      <c r="E2947" s="3" t="str">
        <f>HYPERLINK("https://fyndiq.se/produkt/f676a7aac02c44c9/", "2-Pack OnePlus 9 Pro 5G - Härdat Glas 9H - Super kvalitet 3D Skärmskydd")</f>
        <v>2-Pack OnePlus 9 Pro 5G - Härdat Glas 9H - Super kvalitet 3D Skärmskydd</v>
      </c>
      <c r="F2947" s="1" t="s">
        <v>208</v>
      </c>
      <c r="G2947" s="1" t="s">
        <v>209</v>
      </c>
      <c r="H2947" s="1" t="s">
        <v>210</v>
      </c>
      <c r="I2947" s="1" t="s">
        <v>16</v>
      </c>
      <c r="J2947" s="1" t="s">
        <v>23</v>
      </c>
      <c r="K2947" s="1" t="s">
        <v>16</v>
      </c>
      <c r="L2947" s="1" t="s">
        <v>16</v>
      </c>
      <c r="M2947" s="1" t="s">
        <v>16</v>
      </c>
      <c r="N2947" s="1" t="s">
        <v>16</v>
      </c>
      <c r="O2947" s="1">
        <v>71.2</v>
      </c>
      <c r="P2947" s="1">
        <v>1.0</v>
      </c>
    </row>
    <row r="2948">
      <c r="A2948" s="1" t="s">
        <v>29</v>
      </c>
      <c r="B2948" s="1" t="s">
        <v>4548</v>
      </c>
      <c r="C2948" s="2" t="s">
        <v>4546</v>
      </c>
      <c r="D2948" s="1" t="s">
        <v>19</v>
      </c>
      <c r="E2948" s="3" t="str">
        <f>HYPERLINK("https://fyndiq.se/produkt/56c72c0ba5f749b5/", "2-Pack SAMSUNG S24 Skärmskydd - Härdat Glas 9H - Super kvalitet 3D")</f>
        <v>2-Pack SAMSUNG S24 Skärmskydd - Härdat Glas 9H - Super kvalitet 3D</v>
      </c>
      <c r="F2948" s="1" t="s">
        <v>263</v>
      </c>
      <c r="G2948" s="1" t="s">
        <v>264</v>
      </c>
      <c r="H2948" s="1" t="s">
        <v>265</v>
      </c>
      <c r="I2948" s="1" t="s">
        <v>16</v>
      </c>
      <c r="J2948" s="1" t="s">
        <v>23</v>
      </c>
      <c r="K2948" s="1" t="s">
        <v>16</v>
      </c>
      <c r="L2948" s="1" t="s">
        <v>16</v>
      </c>
      <c r="M2948" s="1" t="s">
        <v>16</v>
      </c>
      <c r="N2948" s="1" t="s">
        <v>16</v>
      </c>
      <c r="O2948" s="1">
        <v>71.2</v>
      </c>
      <c r="P2948" s="1">
        <v>1.0</v>
      </c>
    </row>
    <row r="2949">
      <c r="A2949" s="1" t="s">
        <v>29</v>
      </c>
      <c r="B2949" s="1" t="s">
        <v>4549</v>
      </c>
      <c r="C2949" s="2" t="s">
        <v>4546</v>
      </c>
      <c r="D2949" s="1" t="s">
        <v>19</v>
      </c>
      <c r="E2949" s="3" t="str">
        <f>HYPERLINK("https://fyndiq.se/produkt/860c7ae305b54883/", "2 Pack Samsung S21 Ultra 5G - Härdat glas 9H - Super kvalitet 3D")</f>
        <v>2 Pack Samsung S21 Ultra 5G - Härdat glas 9H - Super kvalitet 3D</v>
      </c>
      <c r="F2949" s="1" t="s">
        <v>649</v>
      </c>
      <c r="G2949" s="1" t="s">
        <v>650</v>
      </c>
      <c r="H2949" s="1" t="s">
        <v>651</v>
      </c>
      <c r="I2949" s="1" t="s">
        <v>16</v>
      </c>
      <c r="J2949" s="1" t="s">
        <v>23</v>
      </c>
      <c r="K2949" s="1" t="s">
        <v>16</v>
      </c>
      <c r="L2949" s="1" t="s">
        <v>16</v>
      </c>
      <c r="M2949" s="1" t="s">
        <v>16</v>
      </c>
      <c r="N2949" s="1" t="s">
        <v>16</v>
      </c>
      <c r="O2949" s="1">
        <v>63.2</v>
      </c>
      <c r="P2949" s="1">
        <v>1.0</v>
      </c>
    </row>
    <row r="2950">
      <c r="A2950" s="1" t="s">
        <v>29</v>
      </c>
      <c r="B2950" s="1" t="s">
        <v>4550</v>
      </c>
      <c r="C2950" s="2" t="s">
        <v>4546</v>
      </c>
      <c r="D2950" s="1" t="s">
        <v>19</v>
      </c>
      <c r="E295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950" s="1" t="s">
        <v>977</v>
      </c>
      <c r="G2950" s="1" t="s">
        <v>978</v>
      </c>
      <c r="H2950" s="1" t="s">
        <v>979</v>
      </c>
      <c r="I2950" s="1" t="s">
        <v>16</v>
      </c>
      <c r="J2950" s="1" t="s">
        <v>23</v>
      </c>
      <c r="K2950" s="1" t="s">
        <v>16</v>
      </c>
      <c r="L2950" s="1" t="s">
        <v>16</v>
      </c>
      <c r="M2950" s="1" t="s">
        <v>16</v>
      </c>
      <c r="N2950" s="1" t="s">
        <v>16</v>
      </c>
      <c r="O2950" s="1">
        <v>63.2</v>
      </c>
      <c r="P2950" s="1">
        <v>1.0</v>
      </c>
    </row>
    <row r="2951">
      <c r="A2951" s="1" t="s">
        <v>29</v>
      </c>
      <c r="B2951" s="1" t="s">
        <v>4551</v>
      </c>
      <c r="C2951" s="2" t="s">
        <v>4546</v>
      </c>
      <c r="D2951" s="1" t="s">
        <v>19</v>
      </c>
      <c r="E2951" s="3" t="str">
        <f>HYPERLINK("https://fyndiq.se/produkt/1680a3aea19a4558/", "2-Pack Samsung S20 Skärmskydd - Härdat Glas 9H - Super kvalitet 3D")</f>
        <v>2-Pack Samsung S20 Skärmskydd - Härdat Glas 9H - Super kvalitet 3D</v>
      </c>
      <c r="F2951" s="1" t="s">
        <v>755</v>
      </c>
      <c r="G2951" s="1" t="s">
        <v>756</v>
      </c>
      <c r="H2951" s="1" t="s">
        <v>757</v>
      </c>
      <c r="I2951" s="1" t="s">
        <v>16</v>
      </c>
      <c r="J2951" s="1" t="s">
        <v>23</v>
      </c>
      <c r="K2951" s="1" t="s">
        <v>16</v>
      </c>
      <c r="L2951" s="1" t="s">
        <v>16</v>
      </c>
      <c r="M2951" s="1" t="s">
        <v>16</v>
      </c>
      <c r="N2951" s="1" t="s">
        <v>16</v>
      </c>
      <c r="O2951" s="1">
        <v>63.2</v>
      </c>
      <c r="P2951" s="1">
        <v>1.0</v>
      </c>
    </row>
    <row r="2952">
      <c r="A2952" s="1" t="s">
        <v>29</v>
      </c>
      <c r="B2952" s="1" t="s">
        <v>4552</v>
      </c>
      <c r="C2952" s="2" t="s">
        <v>4546</v>
      </c>
      <c r="D2952" s="1" t="s">
        <v>19</v>
      </c>
      <c r="E2952" s="3" t="str">
        <f>HYPERLINK("https://fyndiq.se/produkt/b1caddae2e864477/", "2- Pack Samsung S10 Plus - Härdat Glas 9H - Super Kvalitet 3D")</f>
        <v>2- Pack Samsung S10 Plus - Härdat Glas 9H - Super Kvalitet 3D</v>
      </c>
      <c r="F2952" s="1" t="s">
        <v>477</v>
      </c>
      <c r="G2952" s="1" t="s">
        <v>478</v>
      </c>
      <c r="H2952" s="1" t="s">
        <v>479</v>
      </c>
      <c r="I2952" s="1" t="s">
        <v>16</v>
      </c>
      <c r="J2952" s="1" t="s">
        <v>23</v>
      </c>
      <c r="K2952" s="1" t="s">
        <v>16</v>
      </c>
      <c r="L2952" s="1" t="s">
        <v>16</v>
      </c>
      <c r="M2952" s="1" t="s">
        <v>16</v>
      </c>
      <c r="N2952" s="1" t="s">
        <v>16</v>
      </c>
      <c r="O2952" s="1">
        <v>63.2</v>
      </c>
      <c r="P2952" s="1">
        <v>1.0</v>
      </c>
    </row>
    <row r="2953">
      <c r="A2953" s="1" t="s">
        <v>29</v>
      </c>
      <c r="B2953" s="1" t="s">
        <v>4553</v>
      </c>
      <c r="C2953" s="2" t="s">
        <v>4546</v>
      </c>
      <c r="D2953" s="1" t="s">
        <v>19</v>
      </c>
      <c r="E2953" s="3" t="str">
        <f>HYPERLINK("https://fyndiq.se/produkt/5910cac12de9457e/", "2-Pack Samsung A33 (5G) Skärmskydd &amp; 1-Pack linsskydd - Härdat Glas 9H - Super kvalitet 3D")</f>
        <v>2-Pack Samsung A33 (5G) Skärmskydd &amp; 1-Pack linsskydd - Härdat Glas 9H - Super kvalitet 3D</v>
      </c>
      <c r="F2953" s="1" t="s">
        <v>2060</v>
      </c>
      <c r="G2953" s="1" t="s">
        <v>2061</v>
      </c>
      <c r="H2953" s="1" t="s">
        <v>2062</v>
      </c>
      <c r="I2953" s="1" t="s">
        <v>16</v>
      </c>
      <c r="J2953" s="1" t="s">
        <v>23</v>
      </c>
      <c r="K2953" s="1" t="s">
        <v>16</v>
      </c>
      <c r="L2953" s="1" t="s">
        <v>16</v>
      </c>
      <c r="M2953" s="1" t="s">
        <v>16</v>
      </c>
      <c r="N2953" s="1" t="s">
        <v>16</v>
      </c>
      <c r="O2953" s="1">
        <v>71.2</v>
      </c>
      <c r="P2953" s="1">
        <v>1.0</v>
      </c>
    </row>
    <row r="2954">
      <c r="A2954" s="1" t="s">
        <v>29</v>
      </c>
      <c r="B2954" s="1" t="s">
        <v>4554</v>
      </c>
      <c r="C2954" s="2" t="s">
        <v>4546</v>
      </c>
      <c r="D2954" s="1" t="s">
        <v>19</v>
      </c>
      <c r="E2954" s="3" t="str">
        <f>HYPERLINK("https://fyndiq.se/produkt/5d384cc8795744b0/", "2-Pack Samsung A55 Skärmskydd i Härdat Glas")</f>
        <v>2-Pack Samsung A55 Skärmskydd i Härdat Glas</v>
      </c>
      <c r="F2954" s="1" t="s">
        <v>191</v>
      </c>
      <c r="G2954" s="1" t="s">
        <v>192</v>
      </c>
      <c r="H2954" s="1" t="s">
        <v>193</v>
      </c>
      <c r="I2954" s="1" t="s">
        <v>16</v>
      </c>
      <c r="J2954" s="1" t="s">
        <v>23</v>
      </c>
      <c r="K2954" s="1" t="s">
        <v>16</v>
      </c>
      <c r="L2954" s="1" t="s">
        <v>16</v>
      </c>
      <c r="M2954" s="1" t="s">
        <v>16</v>
      </c>
      <c r="N2954" s="1" t="s">
        <v>16</v>
      </c>
      <c r="O2954" s="1">
        <v>63.2</v>
      </c>
      <c r="P2954" s="1">
        <v>1.0</v>
      </c>
    </row>
    <row r="2955">
      <c r="A2955" s="1" t="s">
        <v>29</v>
      </c>
      <c r="B2955" s="1" t="s">
        <v>4555</v>
      </c>
      <c r="C2955" s="2" t="s">
        <v>4546</v>
      </c>
      <c r="D2955" s="1" t="s">
        <v>19</v>
      </c>
      <c r="E2955" s="3" t="str">
        <f>HYPERLINK("https://fyndiq.se/produkt/67afb534781a4066/", "2-Pack Samsung Galaxy S9 Plus - Härdat glas- 9HSuper kvalitet 3D")</f>
        <v>2-Pack Samsung Galaxy S9 Plus - Härdat glas- 9HSuper kvalitet 3D</v>
      </c>
      <c r="F2955" s="1" t="s">
        <v>3929</v>
      </c>
      <c r="G2955" s="1" t="s">
        <v>3930</v>
      </c>
      <c r="H2955" s="1" t="s">
        <v>3931</v>
      </c>
      <c r="I2955" s="1" t="s">
        <v>16</v>
      </c>
      <c r="J2955" s="1" t="s">
        <v>23</v>
      </c>
      <c r="K2955" s="1" t="s">
        <v>16</v>
      </c>
      <c r="L2955" s="1" t="s">
        <v>16</v>
      </c>
      <c r="M2955" s="1" t="s">
        <v>16</v>
      </c>
      <c r="N2955" s="1" t="s">
        <v>16</v>
      </c>
      <c r="O2955" s="1">
        <v>63.2</v>
      </c>
      <c r="P2955" s="1">
        <v>1.0</v>
      </c>
    </row>
    <row r="2956">
      <c r="A2956" s="1" t="s">
        <v>29</v>
      </c>
      <c r="B2956" s="1" t="s">
        <v>4556</v>
      </c>
      <c r="C2956" s="2" t="s">
        <v>4546</v>
      </c>
      <c r="D2956" s="1" t="s">
        <v>19</v>
      </c>
      <c r="E2956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2956" s="1" t="s">
        <v>599</v>
      </c>
      <c r="G2956" s="1" t="s">
        <v>600</v>
      </c>
      <c r="H2956" s="1" t="s">
        <v>601</v>
      </c>
      <c r="I2956" s="1" t="s">
        <v>16</v>
      </c>
      <c r="J2956" s="1" t="s">
        <v>23</v>
      </c>
      <c r="K2956" s="1" t="s">
        <v>16</v>
      </c>
      <c r="L2956" s="1" t="s">
        <v>16</v>
      </c>
      <c r="M2956" s="1" t="s">
        <v>16</v>
      </c>
      <c r="N2956" s="1" t="s">
        <v>16</v>
      </c>
      <c r="O2956" s="1">
        <v>71.2</v>
      </c>
      <c r="P2956" s="1">
        <v>1.0</v>
      </c>
    </row>
    <row r="2957">
      <c r="A2957" s="1" t="s">
        <v>29</v>
      </c>
      <c r="B2957" s="1" t="s">
        <v>4557</v>
      </c>
      <c r="C2957" s="2" t="s">
        <v>4546</v>
      </c>
      <c r="D2957" s="1" t="s">
        <v>19</v>
      </c>
      <c r="E2957" s="3" t="str">
        <f>HYPERLINK("https://fyndiq.se/produkt/e4b87757208946c3/", "2-Pack Samsung S10E Skärmskydd - Härdat Glas 9H - Super kvalitet 3D")</f>
        <v>2-Pack Samsung S10E Skärmskydd - Härdat Glas 9H - Super kvalitet 3D</v>
      </c>
      <c r="F2957" s="1" t="s">
        <v>95</v>
      </c>
      <c r="G2957" s="1" t="s">
        <v>96</v>
      </c>
      <c r="H2957" s="1" t="s">
        <v>97</v>
      </c>
      <c r="I2957" s="1" t="s">
        <v>16</v>
      </c>
      <c r="J2957" s="1" t="s">
        <v>23</v>
      </c>
      <c r="K2957" s="1" t="s">
        <v>16</v>
      </c>
      <c r="L2957" s="1" t="s">
        <v>16</v>
      </c>
      <c r="M2957" s="1" t="s">
        <v>16</v>
      </c>
      <c r="N2957" s="1" t="s">
        <v>16</v>
      </c>
      <c r="O2957" s="1">
        <v>63.2</v>
      </c>
      <c r="P2957" s="1">
        <v>1.0</v>
      </c>
    </row>
    <row r="2958">
      <c r="A2958" s="1" t="s">
        <v>29</v>
      </c>
      <c r="B2958" s="1" t="s">
        <v>4558</v>
      </c>
      <c r="C2958" s="2" t="s">
        <v>4546</v>
      </c>
      <c r="D2958" s="1" t="s">
        <v>19</v>
      </c>
      <c r="E295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2958" s="1" t="s">
        <v>665</v>
      </c>
      <c r="G2958" s="1" t="s">
        <v>666</v>
      </c>
      <c r="H2958" s="1" t="s">
        <v>667</v>
      </c>
      <c r="I2958" s="1" t="s">
        <v>16</v>
      </c>
      <c r="J2958" s="1" t="s">
        <v>23</v>
      </c>
      <c r="K2958" s="1" t="s">
        <v>16</v>
      </c>
      <c r="L2958" s="1" t="s">
        <v>16</v>
      </c>
      <c r="M2958" s="1" t="s">
        <v>16</v>
      </c>
      <c r="N2958" s="1" t="s">
        <v>16</v>
      </c>
      <c r="O2958" s="1">
        <v>63.2</v>
      </c>
      <c r="P2958" s="1">
        <v>1.0</v>
      </c>
    </row>
    <row r="2959">
      <c r="A2959" s="1" t="s">
        <v>29</v>
      </c>
      <c r="B2959" s="1" t="s">
        <v>4559</v>
      </c>
      <c r="C2959" s="2" t="s">
        <v>4546</v>
      </c>
      <c r="D2959" s="1" t="s">
        <v>19</v>
      </c>
      <c r="E295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959" s="1" t="s">
        <v>26</v>
      </c>
      <c r="G2959" s="1" t="s">
        <v>27</v>
      </c>
      <c r="H2959" s="1" t="s">
        <v>28</v>
      </c>
      <c r="I2959" s="1" t="s">
        <v>16</v>
      </c>
      <c r="J2959" s="1" t="s">
        <v>23</v>
      </c>
      <c r="K2959" s="1" t="s">
        <v>16</v>
      </c>
      <c r="L2959" s="1" t="s">
        <v>16</v>
      </c>
      <c r="M2959" s="1" t="s">
        <v>16</v>
      </c>
      <c r="N2959" s="1" t="s">
        <v>16</v>
      </c>
      <c r="O2959" s="1">
        <v>71.2</v>
      </c>
      <c r="P2959" s="1">
        <v>1.0</v>
      </c>
    </row>
    <row r="2960">
      <c r="A2960" s="1" t="s">
        <v>29</v>
      </c>
      <c r="B2960" s="1" t="s">
        <v>4560</v>
      </c>
      <c r="C2960" s="2" t="s">
        <v>4546</v>
      </c>
      <c r="D2960" s="1" t="s">
        <v>19</v>
      </c>
      <c r="E2960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2960" s="1" t="s">
        <v>3699</v>
      </c>
      <c r="G2960" s="1" t="s">
        <v>3700</v>
      </c>
      <c r="H2960" s="1" t="s">
        <v>3701</v>
      </c>
      <c r="I2960" s="1" t="s">
        <v>16</v>
      </c>
      <c r="J2960" s="1" t="s">
        <v>23</v>
      </c>
      <c r="K2960" s="1" t="s">
        <v>16</v>
      </c>
      <c r="L2960" s="1" t="s">
        <v>16</v>
      </c>
      <c r="M2960" s="1" t="s">
        <v>16</v>
      </c>
      <c r="N2960" s="1" t="s">
        <v>16</v>
      </c>
      <c r="O2960" s="1">
        <v>63.2</v>
      </c>
      <c r="P2960" s="1">
        <v>1.0</v>
      </c>
    </row>
    <row r="2961">
      <c r="A2961" s="1" t="s">
        <v>29</v>
      </c>
      <c r="B2961" s="1" t="s">
        <v>4561</v>
      </c>
      <c r="C2961" s="2" t="s">
        <v>4546</v>
      </c>
      <c r="D2961" s="1" t="s">
        <v>19</v>
      </c>
      <c r="E2961" s="3" t="str">
        <f>HYPERLINK("https://fyndiq.se/produkt/0a890dd972c4463d/", "2-Pack Samsung Galaxy A52s 5G - Härdat glas 9H - Super kvalitet")</f>
        <v>2-Pack Samsung Galaxy A52s 5G - Härdat glas 9H - Super kvalitet</v>
      </c>
      <c r="F2961" s="1" t="s">
        <v>442</v>
      </c>
      <c r="G2961" s="1" t="s">
        <v>443</v>
      </c>
      <c r="H2961" s="1" t="s">
        <v>444</v>
      </c>
      <c r="I2961" s="1" t="s">
        <v>1311</v>
      </c>
      <c r="J2961" s="1" t="s">
        <v>9</v>
      </c>
      <c r="K2961" s="2" t="s">
        <v>3726</v>
      </c>
      <c r="L2961" s="1" t="s">
        <v>2914</v>
      </c>
      <c r="M2961" s="1" t="s">
        <v>16</v>
      </c>
      <c r="N2961" s="1" t="s">
        <v>16</v>
      </c>
      <c r="O2961" s="1">
        <v>63.2</v>
      </c>
      <c r="P2961" s="1">
        <v>1.0</v>
      </c>
    </row>
    <row r="2962">
      <c r="A2962" s="1" t="s">
        <v>29</v>
      </c>
      <c r="B2962" s="1" t="s">
        <v>4562</v>
      </c>
      <c r="C2962" s="2" t="s">
        <v>4546</v>
      </c>
      <c r="D2962" s="1" t="s">
        <v>19</v>
      </c>
      <c r="E296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2962" s="1" t="s">
        <v>977</v>
      </c>
      <c r="G2962" s="1" t="s">
        <v>978</v>
      </c>
      <c r="H2962" s="1" t="s">
        <v>979</v>
      </c>
      <c r="I2962" s="1" t="s">
        <v>16</v>
      </c>
      <c r="J2962" s="1" t="s">
        <v>23</v>
      </c>
      <c r="K2962" s="1" t="s">
        <v>16</v>
      </c>
      <c r="L2962" s="1" t="s">
        <v>16</v>
      </c>
      <c r="M2962" s="1" t="s">
        <v>16</v>
      </c>
      <c r="N2962" s="1" t="s">
        <v>16</v>
      </c>
      <c r="O2962" s="1">
        <v>63.2</v>
      </c>
      <c r="P2962" s="1">
        <v>1.0</v>
      </c>
    </row>
    <row r="2963">
      <c r="A2963" s="1" t="s">
        <v>29</v>
      </c>
      <c r="B2963" s="1" t="s">
        <v>4563</v>
      </c>
      <c r="C2963" s="2" t="s">
        <v>4546</v>
      </c>
      <c r="D2963" s="1" t="s">
        <v>19</v>
      </c>
      <c r="E2963" s="3" t="str">
        <f>HYPERLINK("https://fyndiq.se/produkt/1e7e3eca19044e00/", "2-Pack Samsung S20 5G Skärmskydd - Härdat Glas 9H - Super kvalitet 3D")</f>
        <v>2-Pack Samsung S20 5G Skärmskydd - Härdat Glas 9H - Super kvalitet 3D</v>
      </c>
      <c r="F2963" s="1" t="s">
        <v>2593</v>
      </c>
      <c r="G2963" s="1" t="s">
        <v>2594</v>
      </c>
      <c r="H2963" s="1" t="s">
        <v>2595</v>
      </c>
      <c r="I2963" s="1" t="s">
        <v>16</v>
      </c>
      <c r="J2963" s="1" t="s">
        <v>23</v>
      </c>
      <c r="K2963" s="1" t="s">
        <v>16</v>
      </c>
      <c r="L2963" s="1" t="s">
        <v>16</v>
      </c>
      <c r="M2963" s="1" t="s">
        <v>16</v>
      </c>
      <c r="N2963" s="1" t="s">
        <v>16</v>
      </c>
      <c r="O2963" s="1">
        <v>63.2</v>
      </c>
      <c r="P2963" s="1">
        <v>2.0</v>
      </c>
    </row>
    <row r="2964">
      <c r="A2964" s="1" t="s">
        <v>29</v>
      </c>
      <c r="B2964" s="1" t="s">
        <v>4564</v>
      </c>
      <c r="C2964" s="2" t="s">
        <v>4546</v>
      </c>
      <c r="D2964" s="1" t="s">
        <v>19</v>
      </c>
      <c r="E2964" s="3" t="str">
        <f>HYPERLINK("https://fyndiq.se/produkt/2477583187264ece/", "2-Pack Samsung S20 - 9H Härdat Glass - Top Kvalitet")</f>
        <v>2-Pack Samsung S20 - 9H Härdat Glass - Top Kvalitet</v>
      </c>
      <c r="F2964" s="1" t="s">
        <v>124</v>
      </c>
      <c r="G2964" s="1" t="s">
        <v>125</v>
      </c>
      <c r="H2964" s="1" t="s">
        <v>126</v>
      </c>
      <c r="I2964" s="1" t="s">
        <v>16</v>
      </c>
      <c r="J2964" s="1" t="s">
        <v>23</v>
      </c>
      <c r="K2964" s="1" t="s">
        <v>16</v>
      </c>
      <c r="L2964" s="1" t="s">
        <v>16</v>
      </c>
      <c r="M2964" s="1" t="s">
        <v>16</v>
      </c>
      <c r="N2964" s="1" t="s">
        <v>16</v>
      </c>
      <c r="O2964" s="1">
        <v>63.2</v>
      </c>
      <c r="P2964" s="1">
        <v>1.0</v>
      </c>
    </row>
    <row r="2965">
      <c r="A2965" s="1" t="s">
        <v>29</v>
      </c>
      <c r="B2965" s="1" t="s">
        <v>4565</v>
      </c>
      <c r="C2965" s="2" t="s">
        <v>4546</v>
      </c>
      <c r="D2965" s="1" t="s">
        <v>19</v>
      </c>
      <c r="E2965" s="3" t="str">
        <f>HYPERLINK("https://fyndiq.se/produkt/13e76851ca504320/", "2-Pack Samsung Galaxy S22 Ultra - Härdat glas 9H - Top kvalitet")</f>
        <v>2-Pack Samsung Galaxy S22 Ultra - Härdat glas 9H - Top kvalitet</v>
      </c>
      <c r="F2965" s="1" t="s">
        <v>140</v>
      </c>
      <c r="G2965" s="1" t="s">
        <v>141</v>
      </c>
      <c r="H2965" s="1" t="s">
        <v>142</v>
      </c>
      <c r="I2965" s="1" t="s">
        <v>16</v>
      </c>
      <c r="J2965" s="1" t="s">
        <v>23</v>
      </c>
      <c r="K2965" s="1" t="s">
        <v>16</v>
      </c>
      <c r="L2965" s="1" t="s">
        <v>16</v>
      </c>
      <c r="M2965" s="1" t="s">
        <v>16</v>
      </c>
      <c r="N2965" s="1" t="s">
        <v>16</v>
      </c>
      <c r="O2965" s="1">
        <v>63.2</v>
      </c>
      <c r="P2965" s="1">
        <v>1.0</v>
      </c>
    </row>
    <row r="2966">
      <c r="A2966" s="1" t="s">
        <v>29</v>
      </c>
      <c r="B2966" s="1" t="s">
        <v>4566</v>
      </c>
      <c r="C2966" s="2" t="s">
        <v>4546</v>
      </c>
      <c r="D2966" s="1" t="s">
        <v>19</v>
      </c>
      <c r="E2966" s="3" t="str">
        <f>HYPERLINK("https://fyndiq.se/produkt/abcb18d2b1094266/", "2 Pack Samsung S21 5G - Härdat Glas 9H - Super Kvalitet 3D")</f>
        <v>2 Pack Samsung S21 5G - Härdat Glas 9H - Super Kvalitet 3D</v>
      </c>
      <c r="F2966" s="1" t="s">
        <v>2719</v>
      </c>
      <c r="G2966" s="1" t="s">
        <v>2720</v>
      </c>
      <c r="H2966" s="1" t="s">
        <v>2721</v>
      </c>
      <c r="I2966" s="1" t="s">
        <v>16</v>
      </c>
      <c r="J2966" s="1" t="s">
        <v>23</v>
      </c>
      <c r="K2966" s="1" t="s">
        <v>16</v>
      </c>
      <c r="L2966" s="1" t="s">
        <v>16</v>
      </c>
      <c r="M2966" s="1" t="s">
        <v>16</v>
      </c>
      <c r="N2966" s="1" t="s">
        <v>16</v>
      </c>
      <c r="O2966" s="1">
        <v>63.2</v>
      </c>
      <c r="P2966" s="1">
        <v>1.0</v>
      </c>
    </row>
    <row r="2967">
      <c r="A2967" s="1" t="s">
        <v>29</v>
      </c>
      <c r="B2967" s="1" t="s">
        <v>4567</v>
      </c>
      <c r="C2967" s="2" t="s">
        <v>4546</v>
      </c>
      <c r="D2967" s="1" t="s">
        <v>19</v>
      </c>
      <c r="E2967" s="3" t="str">
        <f>HYPERLINK("https://fyndiq.se/produkt/309789ffde48437d/", "3 Pack 1,2M USB-C Type-C Laddkabel Quick Charge 18W Vit")</f>
        <v>3 Pack 1,2M USB-C Type-C Laddkabel Quick Charge 18W Vit</v>
      </c>
      <c r="F2967" s="1" t="s">
        <v>2248</v>
      </c>
      <c r="G2967" s="1" t="s">
        <v>2249</v>
      </c>
      <c r="H2967" s="1" t="s">
        <v>2250</v>
      </c>
      <c r="I2967" s="1" t="s">
        <v>16</v>
      </c>
      <c r="J2967" s="1" t="s">
        <v>23</v>
      </c>
      <c r="K2967" s="1" t="s">
        <v>16</v>
      </c>
      <c r="L2967" s="1" t="s">
        <v>16</v>
      </c>
      <c r="M2967" s="1" t="s">
        <v>16</v>
      </c>
      <c r="N2967" s="1" t="s">
        <v>16</v>
      </c>
      <c r="O2967" s="1">
        <v>79.2</v>
      </c>
      <c r="P2967" s="1">
        <v>1.0</v>
      </c>
    </row>
    <row r="2968">
      <c r="A2968" s="1" t="s">
        <v>29</v>
      </c>
      <c r="B2968" s="1" t="s">
        <v>4568</v>
      </c>
      <c r="C2968" s="2" t="s">
        <v>4546</v>
      </c>
      <c r="D2968" s="1" t="s">
        <v>19</v>
      </c>
      <c r="E2968" s="3" t="str">
        <f>HYPERLINK("https://fyndiq.se/produkt/56c72c0ba5f749b5/", "2-Pack SAMSUNG S24 Skärmskydd - Härdat Glas 9H - Super kvalitet 3D")</f>
        <v>2-Pack SAMSUNG S24 Skärmskydd - Härdat Glas 9H - Super kvalitet 3D</v>
      </c>
      <c r="F2968" s="1" t="s">
        <v>263</v>
      </c>
      <c r="G2968" s="1" t="s">
        <v>264</v>
      </c>
      <c r="H2968" s="1" t="s">
        <v>265</v>
      </c>
      <c r="I2968" s="1" t="s">
        <v>16</v>
      </c>
      <c r="J2968" s="1" t="s">
        <v>23</v>
      </c>
      <c r="K2968" s="1" t="s">
        <v>16</v>
      </c>
      <c r="L2968" s="1" t="s">
        <v>16</v>
      </c>
      <c r="M2968" s="1" t="s">
        <v>16</v>
      </c>
      <c r="N2968" s="1" t="s">
        <v>16</v>
      </c>
      <c r="O2968" s="1">
        <v>71.2</v>
      </c>
      <c r="P2968" s="1">
        <v>1.0</v>
      </c>
    </row>
    <row r="2969">
      <c r="A2969" s="1" t="s">
        <v>29</v>
      </c>
      <c r="B2969" s="1" t="s">
        <v>4569</v>
      </c>
      <c r="C2969" s="2" t="s">
        <v>4546</v>
      </c>
      <c r="D2969" s="1" t="s">
        <v>19</v>
      </c>
      <c r="E2969" s="3" t="str">
        <f>HYPERLINK("https://fyndiq.se/produkt/b2b21eba0148489f/", "Samsung S8 härdat glass 3D heltäckande skärmskydd")</f>
        <v>Samsung S8 härdat glass 3D heltäckande skärmskydd</v>
      </c>
      <c r="F2969" s="1" t="s">
        <v>438</v>
      </c>
      <c r="G2969" s="1" t="s">
        <v>439</v>
      </c>
      <c r="H2969" s="1" t="s">
        <v>440</v>
      </c>
      <c r="I2969" s="1" t="s">
        <v>1311</v>
      </c>
      <c r="J2969" s="1" t="s">
        <v>23</v>
      </c>
      <c r="K2969" s="1" t="s">
        <v>16</v>
      </c>
      <c r="L2969" s="1" t="s">
        <v>16</v>
      </c>
      <c r="M2969" s="1" t="s">
        <v>16</v>
      </c>
      <c r="N2969" s="1" t="s">
        <v>16</v>
      </c>
      <c r="O2969" s="1">
        <v>55.2</v>
      </c>
      <c r="P2969" s="1">
        <v>1.0</v>
      </c>
    </row>
    <row r="2970">
      <c r="A2970" s="1" t="s">
        <v>29</v>
      </c>
      <c r="B2970" s="1" t="s">
        <v>4570</v>
      </c>
      <c r="C2970" s="2" t="s">
        <v>4546</v>
      </c>
      <c r="D2970" s="1" t="s">
        <v>19</v>
      </c>
      <c r="E297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2970" s="1" t="s">
        <v>183</v>
      </c>
      <c r="G2970" s="1" t="s">
        <v>184</v>
      </c>
      <c r="H2970" s="1" t="s">
        <v>185</v>
      </c>
      <c r="I2970" s="1" t="s">
        <v>16</v>
      </c>
      <c r="J2970" s="1" t="s">
        <v>23</v>
      </c>
      <c r="K2970" s="1" t="s">
        <v>16</v>
      </c>
      <c r="L2970" s="1" t="s">
        <v>16</v>
      </c>
      <c r="M2970" s="1" t="s">
        <v>16</v>
      </c>
      <c r="N2970" s="1" t="s">
        <v>16</v>
      </c>
      <c r="O2970" s="1">
        <v>71.2</v>
      </c>
      <c r="P2970" s="1">
        <v>1.0</v>
      </c>
    </row>
    <row r="2971">
      <c r="A2971" s="1" t="s">
        <v>29</v>
      </c>
      <c r="B2971" s="1" t="s">
        <v>4571</v>
      </c>
      <c r="C2971" s="2" t="s">
        <v>4546</v>
      </c>
      <c r="D2971" s="1" t="s">
        <v>19</v>
      </c>
      <c r="E297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2971" s="1" t="s">
        <v>3098</v>
      </c>
      <c r="G2971" s="1" t="s">
        <v>3099</v>
      </c>
      <c r="H2971" s="1" t="s">
        <v>3100</v>
      </c>
      <c r="I2971" s="1" t="s">
        <v>16</v>
      </c>
      <c r="J2971" s="1" t="s">
        <v>23</v>
      </c>
      <c r="K2971" s="1" t="s">
        <v>16</v>
      </c>
      <c r="L2971" s="1" t="s">
        <v>16</v>
      </c>
      <c r="M2971" s="1" t="s">
        <v>16</v>
      </c>
      <c r="N2971" s="1" t="s">
        <v>16</v>
      </c>
      <c r="O2971" s="1">
        <v>63.2</v>
      </c>
      <c r="P2971" s="1">
        <v>1.0</v>
      </c>
    </row>
    <row r="2972">
      <c r="A2972" s="1" t="s">
        <v>29</v>
      </c>
      <c r="B2972" s="1" t="s">
        <v>4572</v>
      </c>
      <c r="C2972" s="2" t="s">
        <v>4546</v>
      </c>
      <c r="D2972" s="1" t="s">
        <v>19</v>
      </c>
      <c r="E2972" s="3" t="str">
        <f>HYPERLINK("https://fyndiq.se/produkt/2a9c1aa3cb0d49a0/", "2 Pack iPhone 7 Svart - Härdat Glas 9H - Super Kvalitet 3D")</f>
        <v>2 Pack iPhone 7 Svart - Härdat Glas 9H - Super Kvalitet 3D</v>
      </c>
      <c r="F2972" s="1" t="s">
        <v>3480</v>
      </c>
      <c r="G2972" s="1" t="s">
        <v>3481</v>
      </c>
      <c r="H2972" s="1" t="s">
        <v>3482</v>
      </c>
      <c r="I2972" s="1" t="s">
        <v>16</v>
      </c>
      <c r="J2972" s="1" t="s">
        <v>23</v>
      </c>
      <c r="K2972" s="1" t="s">
        <v>16</v>
      </c>
      <c r="L2972" s="1" t="s">
        <v>16</v>
      </c>
      <c r="M2972" s="1" t="s">
        <v>16</v>
      </c>
      <c r="N2972" s="1" t="s">
        <v>16</v>
      </c>
      <c r="O2972" s="1">
        <v>55.2</v>
      </c>
      <c r="P2972" s="1">
        <v>1.0</v>
      </c>
    </row>
    <row r="2973">
      <c r="A2973" s="1" t="s">
        <v>29</v>
      </c>
      <c r="B2973" s="1" t="s">
        <v>4573</v>
      </c>
      <c r="C2973" s="2" t="s">
        <v>4546</v>
      </c>
      <c r="D2973" s="1" t="s">
        <v>19</v>
      </c>
      <c r="E297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2973" s="1" t="s">
        <v>785</v>
      </c>
      <c r="G2973" s="1" t="s">
        <v>786</v>
      </c>
      <c r="H2973" s="1" t="s">
        <v>787</v>
      </c>
      <c r="I2973" s="1" t="s">
        <v>16</v>
      </c>
      <c r="J2973" s="1" t="s">
        <v>23</v>
      </c>
      <c r="K2973" s="1" t="s">
        <v>16</v>
      </c>
      <c r="L2973" s="1" t="s">
        <v>16</v>
      </c>
      <c r="M2973" s="1" t="s">
        <v>16</v>
      </c>
      <c r="N2973" s="1" t="s">
        <v>16</v>
      </c>
      <c r="O2973" s="1">
        <v>63.2</v>
      </c>
      <c r="P2973" s="1">
        <v>1.0</v>
      </c>
    </row>
    <row r="2974">
      <c r="A2974" s="1" t="s">
        <v>29</v>
      </c>
      <c r="B2974" s="1" t="s">
        <v>4574</v>
      </c>
      <c r="C2974" s="2" t="s">
        <v>4546</v>
      </c>
      <c r="D2974" s="1" t="s">
        <v>19</v>
      </c>
      <c r="E2974" s="3" t="str">
        <f>HYPERLINK("https://fyndiq.se/produkt/a00b62acc6644fd2/", "2-Pack Samsung Galaxy S10 - Härdat glas 9H – Super kvalitet 3D")</f>
        <v>2-Pack Samsung Galaxy S10 - Härdat glas 9H – Super kvalitet 3D</v>
      </c>
      <c r="F2974" s="1" t="s">
        <v>1291</v>
      </c>
      <c r="G2974" s="1" t="s">
        <v>1292</v>
      </c>
      <c r="H2974" s="1" t="s">
        <v>1293</v>
      </c>
      <c r="I2974" s="1" t="s">
        <v>1311</v>
      </c>
      <c r="J2974" s="1" t="s">
        <v>23</v>
      </c>
      <c r="K2974" s="1" t="s">
        <v>16</v>
      </c>
      <c r="L2974" s="1" t="s">
        <v>16</v>
      </c>
      <c r="M2974" s="1" t="s">
        <v>16</v>
      </c>
      <c r="N2974" s="1" t="s">
        <v>16</v>
      </c>
      <c r="O2974" s="1">
        <v>63.2</v>
      </c>
      <c r="P2974" s="1">
        <v>1.0</v>
      </c>
    </row>
    <row r="2975">
      <c r="A2975" s="1" t="s">
        <v>29</v>
      </c>
      <c r="B2975" s="1" t="s">
        <v>4575</v>
      </c>
      <c r="C2975" s="2" t="s">
        <v>4546</v>
      </c>
      <c r="D2975" s="1" t="s">
        <v>19</v>
      </c>
      <c r="E297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2975" s="1" t="s">
        <v>813</v>
      </c>
      <c r="G2975" s="1" t="s">
        <v>814</v>
      </c>
      <c r="H2975" s="1" t="s">
        <v>815</v>
      </c>
      <c r="I2975" s="1" t="s">
        <v>16</v>
      </c>
      <c r="J2975" s="1" t="s">
        <v>23</v>
      </c>
      <c r="K2975" s="1" t="s">
        <v>16</v>
      </c>
      <c r="L2975" s="1" t="s">
        <v>16</v>
      </c>
      <c r="M2975" s="1" t="s">
        <v>16</v>
      </c>
      <c r="N2975" s="1" t="s">
        <v>16</v>
      </c>
      <c r="O2975" s="1">
        <v>71.2</v>
      </c>
      <c r="P2975" s="1">
        <v>1.0</v>
      </c>
    </row>
    <row r="2976">
      <c r="A2976" s="1" t="s">
        <v>29</v>
      </c>
      <c r="B2976" s="1" t="s">
        <v>4576</v>
      </c>
      <c r="C2976" s="2" t="s">
        <v>4546</v>
      </c>
      <c r="D2976" s="1" t="s">
        <v>19</v>
      </c>
      <c r="E2976" s="3" t="str">
        <f>HYPERLINK("https://fyndiq.se/produkt/b64e58a94ebc4c52/", "2 Pack Sony Xperia 10 III - Härdat glas 9H - Super Kvalitet 3D")</f>
        <v>2 Pack Sony Xperia 10 III - Härdat glas 9H - Super Kvalitet 3D</v>
      </c>
      <c r="F2976" s="1" t="s">
        <v>366</v>
      </c>
      <c r="G2976" s="1" t="s">
        <v>367</v>
      </c>
      <c r="H2976" s="1" t="s">
        <v>368</v>
      </c>
      <c r="I2976" s="1" t="s">
        <v>16</v>
      </c>
      <c r="J2976" s="1" t="s">
        <v>23</v>
      </c>
      <c r="K2976" s="1" t="s">
        <v>16</v>
      </c>
      <c r="L2976" s="1" t="s">
        <v>16</v>
      </c>
      <c r="M2976" s="1" t="s">
        <v>16</v>
      </c>
      <c r="N2976" s="1" t="s">
        <v>16</v>
      </c>
      <c r="O2976" s="1">
        <v>63.2</v>
      </c>
      <c r="P2976" s="1">
        <v>1.0</v>
      </c>
    </row>
    <row r="2977">
      <c r="A2977" s="1" t="s">
        <v>29</v>
      </c>
      <c r="B2977" s="1" t="s">
        <v>4577</v>
      </c>
      <c r="C2977" s="2" t="s">
        <v>4546</v>
      </c>
      <c r="D2977" s="1" t="s">
        <v>19</v>
      </c>
      <c r="E2977" s="3" t="str">
        <f>HYPERLINK("https://fyndiq.se/produkt/c6f3e47a88184e8d/", "2-Pack SAMSUNG A55 Skärmskydd - Härdat Glas 9H - Super kvalitet 3D")</f>
        <v>2-Pack SAMSUNG A55 Skärmskydd - Härdat Glas 9H - Super kvalitet 3D</v>
      </c>
      <c r="F2977" s="1" t="s">
        <v>83</v>
      </c>
      <c r="G2977" s="1" t="s">
        <v>84</v>
      </c>
      <c r="H2977" s="1" t="s">
        <v>85</v>
      </c>
      <c r="I2977" s="1" t="s">
        <v>16</v>
      </c>
      <c r="J2977" s="1" t="s">
        <v>23</v>
      </c>
      <c r="K2977" s="1" t="s">
        <v>16</v>
      </c>
      <c r="L2977" s="1" t="s">
        <v>16</v>
      </c>
      <c r="M2977" s="1" t="s">
        <v>16</v>
      </c>
      <c r="N2977" s="1" t="s">
        <v>16</v>
      </c>
      <c r="O2977" s="1">
        <v>63.2</v>
      </c>
      <c r="P2977" s="1">
        <v>1.0</v>
      </c>
    </row>
    <row r="2978">
      <c r="A2978" s="1" t="s">
        <v>29</v>
      </c>
      <c r="B2978" s="1" t="s">
        <v>4578</v>
      </c>
      <c r="C2978" s="2" t="s">
        <v>4546</v>
      </c>
      <c r="D2978" s="1" t="s">
        <v>19</v>
      </c>
      <c r="E2978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2978" s="1" t="s">
        <v>2777</v>
      </c>
      <c r="G2978" s="1" t="s">
        <v>2778</v>
      </c>
      <c r="H2978" s="1" t="s">
        <v>2779</v>
      </c>
      <c r="I2978" s="1" t="s">
        <v>16</v>
      </c>
      <c r="J2978" s="1" t="s">
        <v>23</v>
      </c>
      <c r="K2978" s="1" t="s">
        <v>16</v>
      </c>
      <c r="L2978" s="1" t="s">
        <v>16</v>
      </c>
      <c r="M2978" s="1" t="s">
        <v>16</v>
      </c>
      <c r="N2978" s="1" t="s">
        <v>16</v>
      </c>
      <c r="O2978" s="1">
        <v>63.2</v>
      </c>
      <c r="P2978" s="1">
        <v>1.0</v>
      </c>
    </row>
    <row r="2979">
      <c r="A2979" s="1" t="s">
        <v>29</v>
      </c>
      <c r="B2979" s="1" t="s">
        <v>4579</v>
      </c>
      <c r="C2979" s="2" t="s">
        <v>4546</v>
      </c>
      <c r="D2979" s="1" t="s">
        <v>19</v>
      </c>
      <c r="E297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2979" s="1" t="s">
        <v>311</v>
      </c>
      <c r="G2979" s="1" t="s">
        <v>312</v>
      </c>
      <c r="H2979" s="1" t="s">
        <v>313</v>
      </c>
      <c r="I2979" s="1" t="s">
        <v>16</v>
      </c>
      <c r="J2979" s="1" t="s">
        <v>23</v>
      </c>
      <c r="K2979" s="1" t="s">
        <v>16</v>
      </c>
      <c r="L2979" s="1" t="s">
        <v>16</v>
      </c>
      <c r="M2979" s="1" t="s">
        <v>16</v>
      </c>
      <c r="N2979" s="1" t="s">
        <v>16</v>
      </c>
      <c r="O2979" s="1">
        <v>71.2</v>
      </c>
      <c r="P2979" s="1">
        <v>1.0</v>
      </c>
    </row>
    <row r="2980">
      <c r="A2980" s="1" t="s">
        <v>29</v>
      </c>
      <c r="B2980" s="1" t="s">
        <v>4580</v>
      </c>
      <c r="C2980" s="2" t="s">
        <v>4546</v>
      </c>
      <c r="D2980" s="1" t="s">
        <v>19</v>
      </c>
      <c r="E2980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2980" s="1" t="s">
        <v>3152</v>
      </c>
      <c r="G2980" s="1" t="s">
        <v>3153</v>
      </c>
      <c r="H2980" s="1" t="s">
        <v>3154</v>
      </c>
      <c r="I2980" s="1" t="s">
        <v>16</v>
      </c>
      <c r="J2980" s="1" t="s">
        <v>23</v>
      </c>
      <c r="K2980" s="1" t="s">
        <v>16</v>
      </c>
      <c r="L2980" s="1" t="s">
        <v>16</v>
      </c>
      <c r="M2980" s="1" t="s">
        <v>16</v>
      </c>
      <c r="N2980" s="1" t="s">
        <v>16</v>
      </c>
      <c r="O2980" s="1">
        <v>63.2</v>
      </c>
      <c r="P2980" s="1">
        <v>2.0</v>
      </c>
    </row>
    <row r="2981">
      <c r="A2981" s="1" t="s">
        <v>29</v>
      </c>
      <c r="B2981" s="1" t="s">
        <v>4581</v>
      </c>
      <c r="C2981" s="2" t="s">
        <v>4546</v>
      </c>
      <c r="D2981" s="1" t="s">
        <v>19</v>
      </c>
      <c r="E2981" s="3" t="str">
        <f>HYPERLINK("https://fyndiq.se/produkt/13e76851ca504320/", "2-Pack Samsung Galaxy S22 Ultra - Härdat glas 9H - Top kvalitet")</f>
        <v>2-Pack Samsung Galaxy S22 Ultra - Härdat glas 9H - Top kvalitet</v>
      </c>
      <c r="F2981" s="1" t="s">
        <v>140</v>
      </c>
      <c r="G2981" s="1" t="s">
        <v>141</v>
      </c>
      <c r="H2981" s="1" t="s">
        <v>142</v>
      </c>
      <c r="I2981" s="1" t="s">
        <v>16</v>
      </c>
      <c r="J2981" s="1" t="s">
        <v>23</v>
      </c>
      <c r="K2981" s="1" t="s">
        <v>16</v>
      </c>
      <c r="L2981" s="1" t="s">
        <v>16</v>
      </c>
      <c r="M2981" s="1" t="s">
        <v>16</v>
      </c>
      <c r="N2981" s="1" t="s">
        <v>16</v>
      </c>
      <c r="O2981" s="1">
        <v>63.2</v>
      </c>
      <c r="P2981" s="1">
        <v>1.0</v>
      </c>
    </row>
    <row r="2982">
      <c r="A2982" s="1" t="s">
        <v>29</v>
      </c>
      <c r="B2982" s="1" t="s">
        <v>4582</v>
      </c>
      <c r="C2982" s="2" t="s">
        <v>4546</v>
      </c>
      <c r="D2982" s="1" t="s">
        <v>19</v>
      </c>
      <c r="E2982" s="3" t="str">
        <f>HYPERLINK("https://fyndiq.se/produkt/5e71db120a0d4e52/", "2 Pack - Xiaomi 11 - 9H Härdat glas - Super kvalitet")</f>
        <v>2 Pack - Xiaomi 11 - 9H Härdat glas - Super kvalitet</v>
      </c>
      <c r="F2982" s="1" t="s">
        <v>1977</v>
      </c>
      <c r="G2982" s="1" t="s">
        <v>1978</v>
      </c>
      <c r="H2982" s="1" t="s">
        <v>1979</v>
      </c>
      <c r="I2982" s="1" t="s">
        <v>16</v>
      </c>
      <c r="J2982" s="1" t="s">
        <v>23</v>
      </c>
      <c r="K2982" s="1" t="s">
        <v>16</v>
      </c>
      <c r="L2982" s="1" t="s">
        <v>16</v>
      </c>
      <c r="M2982" s="1" t="s">
        <v>16</v>
      </c>
      <c r="N2982" s="1" t="s">
        <v>16</v>
      </c>
      <c r="O2982" s="1">
        <v>63.2</v>
      </c>
      <c r="P2982" s="1">
        <v>1.0</v>
      </c>
    </row>
    <row r="2983">
      <c r="A2983" s="1" t="s">
        <v>29</v>
      </c>
      <c r="B2983" s="1" t="s">
        <v>4583</v>
      </c>
      <c r="C2983" s="2" t="s">
        <v>4546</v>
      </c>
      <c r="D2983" s="1" t="s">
        <v>19</v>
      </c>
      <c r="E298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2983" s="1" t="s">
        <v>204</v>
      </c>
      <c r="G2983" s="1" t="s">
        <v>205</v>
      </c>
      <c r="H2983" s="1" t="s">
        <v>206</v>
      </c>
      <c r="I2983" s="1" t="s">
        <v>16</v>
      </c>
      <c r="J2983" s="1" t="s">
        <v>23</v>
      </c>
      <c r="K2983" s="1" t="s">
        <v>16</v>
      </c>
      <c r="L2983" s="1" t="s">
        <v>16</v>
      </c>
      <c r="M2983" s="1" t="s">
        <v>16</v>
      </c>
      <c r="N2983" s="1" t="s">
        <v>16</v>
      </c>
      <c r="O2983" s="1">
        <v>71.2</v>
      </c>
      <c r="P2983" s="1">
        <v>1.0</v>
      </c>
    </row>
    <row r="2984">
      <c r="A2984" s="1" t="s">
        <v>29</v>
      </c>
      <c r="B2984" s="1" t="s">
        <v>4584</v>
      </c>
      <c r="C2984" s="2" t="s">
        <v>4546</v>
      </c>
      <c r="D2984" s="1" t="s">
        <v>19</v>
      </c>
      <c r="E2984" s="3" t="str">
        <f>HYPERLINK("https://fyndiq.se/produkt/ef10e4ba492c46df/", "2-Pack Samsung S23 FE 5G - 9H Härdat Glass - Super Kvalitet 3D")</f>
        <v>2-Pack Samsung S23 FE 5G - 9H Härdat Glass - Super Kvalitet 3D</v>
      </c>
      <c r="F2984" s="1" t="s">
        <v>2521</v>
      </c>
      <c r="G2984" s="1" t="s">
        <v>2522</v>
      </c>
      <c r="H2984" s="1" t="s">
        <v>2523</v>
      </c>
      <c r="I2984" s="1" t="s">
        <v>16</v>
      </c>
      <c r="J2984" s="1" t="s">
        <v>23</v>
      </c>
      <c r="K2984" s="1" t="s">
        <v>16</v>
      </c>
      <c r="L2984" s="1" t="s">
        <v>16</v>
      </c>
      <c r="M2984" s="1" t="s">
        <v>16</v>
      </c>
      <c r="N2984" s="1" t="s">
        <v>16</v>
      </c>
      <c r="O2984" s="1">
        <v>63.2</v>
      </c>
      <c r="P2984" s="1">
        <v>1.0</v>
      </c>
    </row>
    <row r="2985">
      <c r="A2985" s="1" t="s">
        <v>29</v>
      </c>
      <c r="B2985" s="1" t="s">
        <v>4585</v>
      </c>
      <c r="C2985" s="2" t="s">
        <v>4546</v>
      </c>
      <c r="D2985" s="1" t="s">
        <v>19</v>
      </c>
      <c r="E2985" s="3" t="str">
        <f>HYPERLINK("https://fyndiq.se/produkt/2477583187264ece/", "2-Pack Samsung S20 - 9H Härdat Glass - Top Kvalitet")</f>
        <v>2-Pack Samsung S20 - 9H Härdat Glass - Top Kvalitet</v>
      </c>
      <c r="F2985" s="1" t="s">
        <v>124</v>
      </c>
      <c r="G2985" s="1" t="s">
        <v>125</v>
      </c>
      <c r="H2985" s="1" t="s">
        <v>126</v>
      </c>
      <c r="I2985" s="1" t="s">
        <v>16</v>
      </c>
      <c r="J2985" s="1" t="s">
        <v>23</v>
      </c>
      <c r="K2985" s="1" t="s">
        <v>16</v>
      </c>
      <c r="L2985" s="1" t="s">
        <v>16</v>
      </c>
      <c r="M2985" s="1" t="s">
        <v>16</v>
      </c>
      <c r="N2985" s="1" t="s">
        <v>16</v>
      </c>
      <c r="O2985" s="1">
        <v>63.2</v>
      </c>
      <c r="P2985" s="1">
        <v>1.0</v>
      </c>
    </row>
    <row r="2986">
      <c r="A2986" s="1" t="s">
        <v>29</v>
      </c>
      <c r="B2986" s="1" t="s">
        <v>4586</v>
      </c>
      <c r="C2986" s="2" t="s">
        <v>4546</v>
      </c>
      <c r="D2986" s="1" t="s">
        <v>19</v>
      </c>
      <c r="E2986" s="3" t="str">
        <f>HYPERLINK("https://fyndiq.se/produkt/f2c164e932234570/", "2-Pack HUAWEI P30 PRO Skärmskydd - Härdat Glas 9H - Super kvalitet 3D")</f>
        <v>2-Pack HUAWEI P30 PRO Skärmskydd - Härdat Glas 9H - Super kvalitet 3D</v>
      </c>
      <c r="F2986" s="1" t="s">
        <v>267</v>
      </c>
      <c r="G2986" s="1" t="s">
        <v>268</v>
      </c>
      <c r="H2986" s="1" t="s">
        <v>269</v>
      </c>
      <c r="I2986" s="1" t="s">
        <v>16</v>
      </c>
      <c r="J2986" s="1" t="s">
        <v>23</v>
      </c>
      <c r="K2986" s="1" t="s">
        <v>16</v>
      </c>
      <c r="L2986" s="1" t="s">
        <v>16</v>
      </c>
      <c r="M2986" s="1" t="s">
        <v>16</v>
      </c>
      <c r="N2986" s="1" t="s">
        <v>16</v>
      </c>
      <c r="O2986" s="1">
        <v>63.2</v>
      </c>
      <c r="P2986" s="1">
        <v>1.0</v>
      </c>
    </row>
    <row r="2987">
      <c r="A2987" s="1" t="s">
        <v>29</v>
      </c>
      <c r="B2987" s="1" t="s">
        <v>4587</v>
      </c>
      <c r="C2987" s="2" t="s">
        <v>4546</v>
      </c>
      <c r="D2987" s="1" t="s">
        <v>19</v>
      </c>
      <c r="E298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2987" s="1" t="s">
        <v>26</v>
      </c>
      <c r="G2987" s="1" t="s">
        <v>27</v>
      </c>
      <c r="H2987" s="1" t="s">
        <v>28</v>
      </c>
      <c r="I2987" s="1" t="s">
        <v>16</v>
      </c>
      <c r="J2987" s="1" t="s">
        <v>23</v>
      </c>
      <c r="K2987" s="1" t="s">
        <v>16</v>
      </c>
      <c r="L2987" s="1" t="s">
        <v>16</v>
      </c>
      <c r="M2987" s="1" t="s">
        <v>16</v>
      </c>
      <c r="N2987" s="1" t="s">
        <v>16</v>
      </c>
      <c r="O2987" s="1">
        <v>71.2</v>
      </c>
      <c r="P2987" s="1">
        <v>1.0</v>
      </c>
    </row>
    <row r="2988">
      <c r="A2988" s="1" t="s">
        <v>29</v>
      </c>
      <c r="B2988" s="1" t="s">
        <v>4588</v>
      </c>
      <c r="C2988" s="2" t="s">
        <v>4546</v>
      </c>
      <c r="D2988" s="1" t="s">
        <v>19</v>
      </c>
      <c r="E2988" s="3" t="str">
        <f>HYPERLINK("https://fyndiq.se/produkt/67afb534781a4066/", "2-Pack Samsung Galaxy S9 Plus - Härdat glas- 9HSuper kvalitet 3D")</f>
        <v>2-Pack Samsung Galaxy S9 Plus - Härdat glas- 9HSuper kvalitet 3D</v>
      </c>
      <c r="F2988" s="1" t="s">
        <v>3929</v>
      </c>
      <c r="G2988" s="1" t="s">
        <v>3930</v>
      </c>
      <c r="H2988" s="1" t="s">
        <v>3931</v>
      </c>
      <c r="I2988" s="1" t="s">
        <v>16</v>
      </c>
      <c r="J2988" s="1" t="s">
        <v>23</v>
      </c>
      <c r="K2988" s="1" t="s">
        <v>16</v>
      </c>
      <c r="L2988" s="1" t="s">
        <v>16</v>
      </c>
      <c r="M2988" s="1" t="s">
        <v>16</v>
      </c>
      <c r="N2988" s="1" t="s">
        <v>16</v>
      </c>
      <c r="O2988" s="1">
        <v>63.2</v>
      </c>
      <c r="P2988" s="1">
        <v>1.0</v>
      </c>
    </row>
    <row r="2989">
      <c r="A2989" s="1" t="s">
        <v>29</v>
      </c>
      <c r="B2989" s="1" t="s">
        <v>4589</v>
      </c>
      <c r="C2989" s="2" t="s">
        <v>4546</v>
      </c>
      <c r="D2989" s="1" t="s">
        <v>19</v>
      </c>
      <c r="E2989" s="3" t="str">
        <f>HYPERLINK("https://fyndiq.se/produkt/0a890dd972c4463d/", "2-Pack Samsung Galaxy A52s 5G - Härdat glas 9H - Super kvalitet")</f>
        <v>2-Pack Samsung Galaxy A52s 5G - Härdat glas 9H - Super kvalitet</v>
      </c>
      <c r="F2989" s="1" t="s">
        <v>442</v>
      </c>
      <c r="G2989" s="1" t="s">
        <v>443</v>
      </c>
      <c r="H2989" s="1" t="s">
        <v>444</v>
      </c>
      <c r="I2989" s="1" t="s">
        <v>16</v>
      </c>
      <c r="J2989" s="1" t="s">
        <v>23</v>
      </c>
      <c r="K2989" s="1" t="s">
        <v>16</v>
      </c>
      <c r="L2989" s="1" t="s">
        <v>16</v>
      </c>
      <c r="M2989" s="1" t="s">
        <v>16</v>
      </c>
      <c r="N2989" s="1" t="s">
        <v>16</v>
      </c>
      <c r="O2989" s="1">
        <v>63.2</v>
      </c>
      <c r="P2989" s="1">
        <v>1.0</v>
      </c>
    </row>
    <row r="2990">
      <c r="A2990" s="1" t="s">
        <v>29</v>
      </c>
      <c r="B2990" s="1" t="s">
        <v>4590</v>
      </c>
      <c r="C2990" s="2" t="s">
        <v>4546</v>
      </c>
      <c r="D2990" s="1" t="s">
        <v>19</v>
      </c>
      <c r="E299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2990" s="1" t="s">
        <v>103</v>
      </c>
      <c r="G2990" s="1" t="s">
        <v>104</v>
      </c>
      <c r="H2990" s="1" t="s">
        <v>105</v>
      </c>
      <c r="I2990" s="1" t="s">
        <v>16</v>
      </c>
      <c r="J2990" s="1" t="s">
        <v>23</v>
      </c>
      <c r="K2990" s="1" t="s">
        <v>16</v>
      </c>
      <c r="L2990" s="1" t="s">
        <v>16</v>
      </c>
      <c r="M2990" s="1" t="s">
        <v>16</v>
      </c>
      <c r="N2990" s="1" t="s">
        <v>16</v>
      </c>
      <c r="O2990" s="1">
        <v>63.2</v>
      </c>
      <c r="P2990" s="1">
        <v>1.0</v>
      </c>
    </row>
    <row r="2991">
      <c r="A2991" s="1" t="s">
        <v>29</v>
      </c>
      <c r="B2991" s="1" t="s">
        <v>4591</v>
      </c>
      <c r="C2991" s="2" t="s">
        <v>4546</v>
      </c>
      <c r="D2991" s="1" t="s">
        <v>19</v>
      </c>
      <c r="E2991" s="3" t="str">
        <f>HYPERLINK("https://fyndiq.se/produkt/acbd2f15758f4e1c/", "2-Pack Samsung A55 5G Skärmskydd i Härdat Glas")</f>
        <v>2-Pack Samsung A55 5G Skärmskydd i Härdat Glas</v>
      </c>
      <c r="F2991" s="1" t="s">
        <v>982</v>
      </c>
      <c r="G2991" s="1" t="s">
        <v>983</v>
      </c>
      <c r="H2991" s="1" t="s">
        <v>984</v>
      </c>
      <c r="I2991" s="1" t="s">
        <v>16</v>
      </c>
      <c r="J2991" s="1" t="s">
        <v>23</v>
      </c>
      <c r="K2991" s="1" t="s">
        <v>16</v>
      </c>
      <c r="L2991" s="1" t="s">
        <v>16</v>
      </c>
      <c r="M2991" s="1" t="s">
        <v>16</v>
      </c>
      <c r="N2991" s="1" t="s">
        <v>16</v>
      </c>
      <c r="O2991" s="1">
        <v>63.2</v>
      </c>
      <c r="P2991" s="1">
        <v>1.0</v>
      </c>
    </row>
    <row r="2992">
      <c r="A2992" s="1" t="s">
        <v>29</v>
      </c>
      <c r="B2992" s="1" t="s">
        <v>4592</v>
      </c>
      <c r="C2992" s="2" t="s">
        <v>4546</v>
      </c>
      <c r="D2992" s="1" t="s">
        <v>19</v>
      </c>
      <c r="E2992" s="3" t="str">
        <f>HYPERLINK("https://fyndiq.se/produkt/28799ed0373d40b4/", "2 Pack Galaxy S21 Ultra 5G- Härdat glas 9H - Super kvalitet 3D")</f>
        <v>2 Pack Galaxy S21 Ultra 5G- Härdat glas 9H - Super kvalitet 3D</v>
      </c>
      <c r="F2992" s="1" t="s">
        <v>272</v>
      </c>
      <c r="G2992" s="1" t="s">
        <v>273</v>
      </c>
      <c r="H2992" s="1" t="s">
        <v>274</v>
      </c>
      <c r="I2992" s="1" t="s">
        <v>16</v>
      </c>
      <c r="J2992" s="1" t="s">
        <v>23</v>
      </c>
      <c r="K2992" s="1" t="s">
        <v>16</v>
      </c>
      <c r="L2992" s="1" t="s">
        <v>16</v>
      </c>
      <c r="M2992" s="1" t="s">
        <v>16</v>
      </c>
      <c r="N2992" s="1" t="s">
        <v>16</v>
      </c>
      <c r="O2992" s="1">
        <v>63.2</v>
      </c>
      <c r="P2992" s="1">
        <v>1.0</v>
      </c>
    </row>
    <row r="2993">
      <c r="A2993" s="1" t="s">
        <v>29</v>
      </c>
      <c r="B2993" s="1" t="s">
        <v>4593</v>
      </c>
      <c r="C2993" s="2" t="s">
        <v>4546</v>
      </c>
      <c r="D2993" s="1" t="s">
        <v>19</v>
      </c>
      <c r="E2993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2993" s="1" t="s">
        <v>163</v>
      </c>
      <c r="G2993" s="1" t="s">
        <v>164</v>
      </c>
      <c r="H2993" s="1" t="s">
        <v>165</v>
      </c>
      <c r="I2993" s="1" t="s">
        <v>16</v>
      </c>
      <c r="J2993" s="1" t="s">
        <v>23</v>
      </c>
      <c r="K2993" s="1" t="s">
        <v>16</v>
      </c>
      <c r="L2993" s="1" t="s">
        <v>16</v>
      </c>
      <c r="M2993" s="1" t="s">
        <v>16</v>
      </c>
      <c r="N2993" s="1" t="s">
        <v>16</v>
      </c>
      <c r="O2993" s="1">
        <v>63.2</v>
      </c>
      <c r="P2993" s="1">
        <v>1.0</v>
      </c>
    </row>
    <row r="2994">
      <c r="A2994" s="1" t="s">
        <v>29</v>
      </c>
      <c r="B2994" s="1" t="s">
        <v>4594</v>
      </c>
      <c r="C2994" s="2" t="s">
        <v>4546</v>
      </c>
      <c r="D2994" s="1" t="s">
        <v>19</v>
      </c>
      <c r="E2994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2994" s="1" t="s">
        <v>894</v>
      </c>
      <c r="G2994" s="1" t="s">
        <v>895</v>
      </c>
      <c r="H2994" s="1" t="s">
        <v>896</v>
      </c>
      <c r="I2994" s="1" t="s">
        <v>16</v>
      </c>
      <c r="J2994" s="1" t="s">
        <v>23</v>
      </c>
      <c r="K2994" s="1" t="s">
        <v>16</v>
      </c>
      <c r="L2994" s="1" t="s">
        <v>16</v>
      </c>
      <c r="M2994" s="1" t="s">
        <v>16</v>
      </c>
      <c r="N2994" s="1" t="s">
        <v>16</v>
      </c>
      <c r="O2994" s="1">
        <v>79.2</v>
      </c>
      <c r="P2994" s="1">
        <v>1.0</v>
      </c>
    </row>
    <row r="2995">
      <c r="A2995" s="1" t="s">
        <v>29</v>
      </c>
      <c r="B2995" s="1" t="s">
        <v>4595</v>
      </c>
      <c r="C2995" s="2" t="s">
        <v>4546</v>
      </c>
      <c r="D2995" s="1" t="s">
        <v>19</v>
      </c>
      <c r="E2995" s="3" t="str">
        <f>HYPERLINK("https://fyndiq.se/produkt/9c48067cf97a4b26/", "2 Pack Apple Watch 45mm -Härdat glas 9H – Super kvalitet 3D")</f>
        <v>2 Pack Apple Watch 45mm -Härdat glas 9H – Super kvalitet 3D</v>
      </c>
      <c r="F2995" s="1" t="s">
        <v>3377</v>
      </c>
      <c r="G2995" s="1" t="s">
        <v>3378</v>
      </c>
      <c r="H2995" s="1" t="s">
        <v>3379</v>
      </c>
      <c r="I2995" s="1" t="s">
        <v>16</v>
      </c>
      <c r="J2995" s="1" t="s">
        <v>23</v>
      </c>
      <c r="K2995" s="1" t="s">
        <v>16</v>
      </c>
      <c r="L2995" s="1" t="s">
        <v>16</v>
      </c>
      <c r="M2995" s="1" t="s">
        <v>16</v>
      </c>
      <c r="N2995" s="1" t="s">
        <v>16</v>
      </c>
      <c r="O2995" s="1">
        <v>55.2</v>
      </c>
      <c r="P2995" s="1">
        <v>1.0</v>
      </c>
    </row>
    <row r="2996">
      <c r="A2996" s="1" t="s">
        <v>29</v>
      </c>
      <c r="B2996" s="1" t="s">
        <v>4596</v>
      </c>
      <c r="C2996" s="2" t="s">
        <v>4546</v>
      </c>
      <c r="D2996" s="1" t="s">
        <v>19</v>
      </c>
      <c r="E2996" s="3" t="str">
        <f>HYPERLINK("https://fyndiq.se/produkt/4c221907d1254100/", "2-Pack Samsung A14 Skärmskydd - Härdat Glas 9H - Super kvalitet 3D")</f>
        <v>2-Pack Samsung A14 Skärmskydd - Härdat Glas 9H - Super kvalitet 3D</v>
      </c>
      <c r="F2996" s="1" t="s">
        <v>167</v>
      </c>
      <c r="G2996" s="1" t="s">
        <v>168</v>
      </c>
      <c r="H2996" s="1" t="s">
        <v>169</v>
      </c>
      <c r="I2996" s="1" t="s">
        <v>16</v>
      </c>
      <c r="J2996" s="1" t="s">
        <v>23</v>
      </c>
      <c r="K2996" s="1" t="s">
        <v>16</v>
      </c>
      <c r="L2996" s="1" t="s">
        <v>16</v>
      </c>
      <c r="M2996" s="1" t="s">
        <v>16</v>
      </c>
      <c r="N2996" s="1" t="s">
        <v>16</v>
      </c>
      <c r="O2996" s="1">
        <v>63.2</v>
      </c>
      <c r="P2996" s="1">
        <v>1.0</v>
      </c>
    </row>
    <row r="2997">
      <c r="A2997" s="1" t="s">
        <v>29</v>
      </c>
      <c r="B2997" s="1" t="s">
        <v>4597</v>
      </c>
      <c r="C2997" s="2" t="s">
        <v>4546</v>
      </c>
      <c r="D2997" s="1" t="s">
        <v>19</v>
      </c>
      <c r="E2997" s="3" t="str">
        <f t="shared" ref="E2997:E2998" si="28">HYPERLINK("https://fyndiq.se/produkt/475c886688e549fb/", "2-Pack SAMSUNG S24 ULTRA Skärmskydd - Härdat Glas 9H - Super kvalitet 3D")</f>
        <v>2-Pack SAMSUNG S24 ULTRA Skärmskydd - Härdat Glas 9H - Super kvalitet 3D</v>
      </c>
      <c r="F2997" s="1" t="s">
        <v>26</v>
      </c>
      <c r="G2997" s="1" t="s">
        <v>27</v>
      </c>
      <c r="H2997" s="1" t="s">
        <v>28</v>
      </c>
      <c r="I2997" s="1" t="s">
        <v>1230</v>
      </c>
      <c r="J2997" s="1" t="s">
        <v>23</v>
      </c>
      <c r="K2997" s="1" t="s">
        <v>16</v>
      </c>
      <c r="L2997" s="1" t="s">
        <v>16</v>
      </c>
      <c r="M2997" s="1" t="s">
        <v>16</v>
      </c>
      <c r="N2997" s="1" t="s">
        <v>16</v>
      </c>
      <c r="O2997" s="1">
        <v>71.2</v>
      </c>
      <c r="P2997" s="1">
        <v>1.0</v>
      </c>
    </row>
    <row r="2998">
      <c r="A2998" s="1" t="s">
        <v>29</v>
      </c>
      <c r="B2998" s="1" t="s">
        <v>4598</v>
      </c>
      <c r="C2998" s="2" t="s">
        <v>4546</v>
      </c>
      <c r="D2998" s="1" t="s">
        <v>19</v>
      </c>
      <c r="E2998" s="3" t="str">
        <f t="shared" si="28"/>
        <v>2-Pack SAMSUNG S24 ULTRA Skärmskydd - Härdat Glas 9H - Super kvalitet 3D</v>
      </c>
      <c r="F2998" s="1" t="s">
        <v>26</v>
      </c>
      <c r="G2998" s="1" t="s">
        <v>27</v>
      </c>
      <c r="H2998" s="1" t="s">
        <v>28</v>
      </c>
      <c r="I2998" s="1" t="s">
        <v>16</v>
      </c>
      <c r="J2998" s="1" t="s">
        <v>23</v>
      </c>
      <c r="K2998" s="1" t="s">
        <v>16</v>
      </c>
      <c r="L2998" s="1" t="s">
        <v>16</v>
      </c>
      <c r="M2998" s="1" t="s">
        <v>16</v>
      </c>
      <c r="N2998" s="1" t="s">
        <v>16</v>
      </c>
      <c r="O2998" s="1">
        <v>71.2</v>
      </c>
      <c r="P2998" s="1">
        <v>1.0</v>
      </c>
    </row>
    <row r="2999">
      <c r="A2999" s="1" t="s">
        <v>29</v>
      </c>
      <c r="B2999" s="1" t="s">
        <v>4599</v>
      </c>
      <c r="C2999" s="2" t="s">
        <v>4546</v>
      </c>
      <c r="D2999" s="1" t="s">
        <v>19</v>
      </c>
      <c r="E2999" s="3" t="str">
        <f>HYPERLINK("https://fyndiq.se/produkt/c6f3e47a88184e8d/", "2-Pack SAMSUNG A55 Skärmskydd - Härdat Glas 9H - Super kvalitet 3D")</f>
        <v>2-Pack SAMSUNG A55 Skärmskydd - Härdat Glas 9H - Super kvalitet 3D</v>
      </c>
      <c r="F2999" s="1" t="s">
        <v>83</v>
      </c>
      <c r="G2999" s="1" t="s">
        <v>84</v>
      </c>
      <c r="H2999" s="1" t="s">
        <v>85</v>
      </c>
      <c r="I2999" s="1" t="s">
        <v>16</v>
      </c>
      <c r="J2999" s="1" t="s">
        <v>23</v>
      </c>
      <c r="K2999" s="1" t="s">
        <v>16</v>
      </c>
      <c r="L2999" s="1" t="s">
        <v>16</v>
      </c>
      <c r="M2999" s="1" t="s">
        <v>16</v>
      </c>
      <c r="N2999" s="1" t="s">
        <v>16</v>
      </c>
      <c r="O2999" s="1">
        <v>63.2</v>
      </c>
      <c r="P2999" s="1">
        <v>1.0</v>
      </c>
    </row>
    <row r="3000">
      <c r="A3000" s="1" t="s">
        <v>29</v>
      </c>
      <c r="B3000" s="1" t="s">
        <v>4600</v>
      </c>
      <c r="C3000" s="2" t="s">
        <v>4546</v>
      </c>
      <c r="D3000" s="1" t="s">
        <v>19</v>
      </c>
      <c r="E3000" s="3" t="str">
        <f>HYPERLINK("https://fyndiq.se/produkt/94a67bbe1c4a4666/", "2-Pack Samsung Xcover 7 Skärmskydd i Härdat Glas")</f>
        <v>2-Pack Samsung Xcover 7 Skärmskydd i Härdat Glas</v>
      </c>
      <c r="F3000" s="1" t="s">
        <v>1908</v>
      </c>
      <c r="G3000" s="1" t="s">
        <v>1909</v>
      </c>
      <c r="H3000" s="1" t="s">
        <v>1910</v>
      </c>
      <c r="I3000" s="1" t="s">
        <v>16</v>
      </c>
      <c r="J3000" s="1" t="s">
        <v>23</v>
      </c>
      <c r="K3000" s="1" t="s">
        <v>16</v>
      </c>
      <c r="L3000" s="1" t="s">
        <v>16</v>
      </c>
      <c r="M3000" s="1" t="s">
        <v>16</v>
      </c>
      <c r="N3000" s="1" t="s">
        <v>16</v>
      </c>
      <c r="O3000" s="1">
        <v>71.2</v>
      </c>
      <c r="P3000" s="1">
        <v>2.0</v>
      </c>
    </row>
    <row r="3001">
      <c r="A3001" s="1" t="s">
        <v>29</v>
      </c>
      <c r="B3001" s="1" t="s">
        <v>4601</v>
      </c>
      <c r="C3001" s="2" t="s">
        <v>4546</v>
      </c>
      <c r="D3001" s="1" t="s">
        <v>19</v>
      </c>
      <c r="E3001" s="3" t="str">
        <f>HYPERLINK("https://fyndiq.se/produkt/13e76851ca504320/", "2-Pack Samsung Galaxy S22 Ultra - Härdat glas 9H - Top kvalitet")</f>
        <v>2-Pack Samsung Galaxy S22 Ultra - Härdat glas 9H - Top kvalitet</v>
      </c>
      <c r="F3001" s="1" t="s">
        <v>140</v>
      </c>
      <c r="G3001" s="1" t="s">
        <v>141</v>
      </c>
      <c r="H3001" s="1" t="s">
        <v>142</v>
      </c>
      <c r="I3001" s="1" t="s">
        <v>16</v>
      </c>
      <c r="J3001" s="1" t="s">
        <v>23</v>
      </c>
      <c r="K3001" s="1" t="s">
        <v>16</v>
      </c>
      <c r="L3001" s="1" t="s">
        <v>16</v>
      </c>
      <c r="M3001" s="1" t="s">
        <v>16</v>
      </c>
      <c r="N3001" s="1" t="s">
        <v>16</v>
      </c>
      <c r="O3001" s="1">
        <v>63.2</v>
      </c>
      <c r="P3001" s="1">
        <v>1.0</v>
      </c>
    </row>
    <row r="3002">
      <c r="A3002" s="1" t="s">
        <v>29</v>
      </c>
      <c r="B3002" s="1" t="s">
        <v>4602</v>
      </c>
      <c r="C3002" s="2" t="s">
        <v>4546</v>
      </c>
      <c r="D3002" s="1" t="s">
        <v>19</v>
      </c>
      <c r="E3002" s="3" t="str">
        <f>HYPERLINK("https://fyndiq.se/produkt/c6f3e47a88184e8d/", "2-Pack SAMSUNG A55 Skärmskydd - Härdat Glas 9H - Super kvalitet 3D")</f>
        <v>2-Pack SAMSUNG A55 Skärmskydd - Härdat Glas 9H - Super kvalitet 3D</v>
      </c>
      <c r="F3002" s="1" t="s">
        <v>83</v>
      </c>
      <c r="G3002" s="1" t="s">
        <v>84</v>
      </c>
      <c r="H3002" s="1" t="s">
        <v>85</v>
      </c>
      <c r="I3002" s="1" t="s">
        <v>16</v>
      </c>
      <c r="J3002" s="1" t="s">
        <v>23</v>
      </c>
      <c r="K3002" s="1" t="s">
        <v>16</v>
      </c>
      <c r="L3002" s="1" t="s">
        <v>16</v>
      </c>
      <c r="M3002" s="1" t="s">
        <v>16</v>
      </c>
      <c r="N3002" s="1" t="s">
        <v>16</v>
      </c>
      <c r="O3002" s="1">
        <v>63.2</v>
      </c>
      <c r="P3002" s="1">
        <v>1.0</v>
      </c>
    </row>
    <row r="3003">
      <c r="A3003" s="1" t="s">
        <v>29</v>
      </c>
      <c r="B3003" s="1" t="s">
        <v>4603</v>
      </c>
      <c r="C3003" s="2" t="s">
        <v>4546</v>
      </c>
      <c r="D3003" s="1" t="s">
        <v>19</v>
      </c>
      <c r="E3003" s="3" t="str">
        <f>HYPERLINK("https://fyndiq.se/produkt/f24ab07311cb4672/", "OnePlus 9 Pro 5G - Härdat Glas 9H - Super kvalitet - 3D Skärmskydd")</f>
        <v>OnePlus 9 Pro 5G - Härdat Glas 9H - Super kvalitet - 3D Skärmskydd</v>
      </c>
      <c r="F3003" s="1" t="s">
        <v>4604</v>
      </c>
      <c r="G3003" s="1" t="s">
        <v>4605</v>
      </c>
      <c r="H3003" s="1" t="s">
        <v>4606</v>
      </c>
      <c r="I3003" s="1" t="s">
        <v>16</v>
      </c>
      <c r="J3003" s="1" t="s">
        <v>23</v>
      </c>
      <c r="K3003" s="1" t="s">
        <v>16</v>
      </c>
      <c r="L3003" s="1" t="s">
        <v>16</v>
      </c>
      <c r="M3003" s="1" t="s">
        <v>16</v>
      </c>
      <c r="N3003" s="1" t="s">
        <v>16</v>
      </c>
      <c r="O3003" s="1">
        <v>63.2</v>
      </c>
      <c r="P3003" s="1">
        <v>1.0</v>
      </c>
    </row>
    <row r="3004">
      <c r="A3004" s="1" t="s">
        <v>29</v>
      </c>
      <c r="B3004" s="1" t="s">
        <v>4607</v>
      </c>
      <c r="C3004" s="2" t="s">
        <v>4546</v>
      </c>
      <c r="D3004" s="1" t="s">
        <v>19</v>
      </c>
      <c r="E3004" s="3" t="str">
        <f>HYPERLINK("https://fyndiq.se/produkt/f2c164e932234570/", "2-Pack HUAWEI P30 PRO Skärmskydd - Härdat Glas 9H - Super kvalitet 3D")</f>
        <v>2-Pack HUAWEI P30 PRO Skärmskydd - Härdat Glas 9H - Super kvalitet 3D</v>
      </c>
      <c r="F3004" s="1" t="s">
        <v>267</v>
      </c>
      <c r="G3004" s="1" t="s">
        <v>268</v>
      </c>
      <c r="H3004" s="1" t="s">
        <v>269</v>
      </c>
      <c r="I3004" s="1" t="s">
        <v>16</v>
      </c>
      <c r="J3004" s="1" t="s">
        <v>23</v>
      </c>
      <c r="K3004" s="1" t="s">
        <v>16</v>
      </c>
      <c r="L3004" s="1" t="s">
        <v>16</v>
      </c>
      <c r="M3004" s="1" t="s">
        <v>16</v>
      </c>
      <c r="N3004" s="1" t="s">
        <v>16</v>
      </c>
      <c r="O3004" s="1">
        <v>63.2</v>
      </c>
      <c r="P3004" s="1">
        <v>1.0</v>
      </c>
    </row>
    <row r="3005">
      <c r="A3005" s="1" t="s">
        <v>29</v>
      </c>
      <c r="B3005" s="1" t="s">
        <v>4608</v>
      </c>
      <c r="C3005" s="2" t="s">
        <v>4546</v>
      </c>
      <c r="D3005" s="1" t="s">
        <v>19</v>
      </c>
      <c r="E300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005" s="1" t="s">
        <v>785</v>
      </c>
      <c r="G3005" s="1" t="s">
        <v>786</v>
      </c>
      <c r="H3005" s="1" t="s">
        <v>787</v>
      </c>
      <c r="I3005" s="1" t="s">
        <v>16</v>
      </c>
      <c r="J3005" s="1" t="s">
        <v>23</v>
      </c>
      <c r="K3005" s="1" t="s">
        <v>16</v>
      </c>
      <c r="L3005" s="1" t="s">
        <v>16</v>
      </c>
      <c r="M3005" s="1" t="s">
        <v>16</v>
      </c>
      <c r="N3005" s="1" t="s">
        <v>16</v>
      </c>
      <c r="O3005" s="1">
        <v>63.2</v>
      </c>
      <c r="P3005" s="1">
        <v>1.0</v>
      </c>
    </row>
    <row r="3006">
      <c r="A3006" s="1" t="s">
        <v>29</v>
      </c>
      <c r="B3006" s="1" t="s">
        <v>4609</v>
      </c>
      <c r="C3006" s="2" t="s">
        <v>4546</v>
      </c>
      <c r="D3006" s="1" t="s">
        <v>19</v>
      </c>
      <c r="E3006" s="3" t="str">
        <f>HYPERLINK("https://fyndiq.se/produkt/a00b62acc6644fd2/", "2-Pack Samsung Galaxy S10 - Härdat glas 9H – Super kvalitet 3D")</f>
        <v>2-Pack Samsung Galaxy S10 - Härdat glas 9H – Super kvalitet 3D</v>
      </c>
      <c r="F3006" s="1" t="s">
        <v>1291</v>
      </c>
      <c r="G3006" s="1" t="s">
        <v>1292</v>
      </c>
      <c r="H3006" s="1" t="s">
        <v>1293</v>
      </c>
      <c r="I3006" s="1" t="s">
        <v>16</v>
      </c>
      <c r="J3006" s="1" t="s">
        <v>23</v>
      </c>
      <c r="K3006" s="1" t="s">
        <v>16</v>
      </c>
      <c r="L3006" s="1" t="s">
        <v>16</v>
      </c>
      <c r="M3006" s="1" t="s">
        <v>16</v>
      </c>
      <c r="N3006" s="1" t="s">
        <v>16</v>
      </c>
      <c r="O3006" s="1">
        <v>63.2</v>
      </c>
      <c r="P3006" s="1">
        <v>1.0</v>
      </c>
    </row>
    <row r="3007">
      <c r="A3007" s="1" t="s">
        <v>29</v>
      </c>
      <c r="B3007" s="1" t="s">
        <v>4610</v>
      </c>
      <c r="C3007" s="2" t="s">
        <v>4546</v>
      </c>
      <c r="D3007" s="1" t="s">
        <v>19</v>
      </c>
      <c r="E3007" s="3" t="str">
        <f>HYPERLINK("https://fyndiq.se/produkt/c6f3e47a88184e8d/", "2-Pack SAMSUNG A55 Skärmskydd - Härdat Glas 9H - Super kvalitet 3D")</f>
        <v>2-Pack SAMSUNG A55 Skärmskydd - Härdat Glas 9H - Super kvalitet 3D</v>
      </c>
      <c r="F3007" s="1" t="s">
        <v>83</v>
      </c>
      <c r="G3007" s="1" t="s">
        <v>84</v>
      </c>
      <c r="H3007" s="1" t="s">
        <v>85</v>
      </c>
      <c r="I3007" s="1" t="s">
        <v>16</v>
      </c>
      <c r="J3007" s="1" t="s">
        <v>23</v>
      </c>
      <c r="K3007" s="1" t="s">
        <v>16</v>
      </c>
      <c r="L3007" s="1" t="s">
        <v>16</v>
      </c>
      <c r="M3007" s="1" t="s">
        <v>16</v>
      </c>
      <c r="N3007" s="1" t="s">
        <v>16</v>
      </c>
      <c r="O3007" s="1">
        <v>63.2</v>
      </c>
      <c r="P3007" s="1">
        <v>1.0</v>
      </c>
    </row>
    <row r="3008">
      <c r="A3008" s="1" t="s">
        <v>29</v>
      </c>
      <c r="B3008" s="1" t="s">
        <v>4611</v>
      </c>
      <c r="C3008" s="2" t="s">
        <v>4546</v>
      </c>
      <c r="D3008" s="1" t="s">
        <v>19</v>
      </c>
      <c r="E3008" s="3" t="str">
        <f>HYPERLINK("https://fyndiq.se/produkt/2477583187264ece/", "2-Pack Samsung S20 - 9H Härdat Glass - Top Kvalitet")</f>
        <v>2-Pack Samsung S20 - 9H Härdat Glass - Top Kvalitet</v>
      </c>
      <c r="F3008" s="1" t="s">
        <v>124</v>
      </c>
      <c r="G3008" s="1" t="s">
        <v>125</v>
      </c>
      <c r="H3008" s="1" t="s">
        <v>126</v>
      </c>
      <c r="I3008" s="1" t="s">
        <v>16</v>
      </c>
      <c r="J3008" s="1" t="s">
        <v>23</v>
      </c>
      <c r="K3008" s="1" t="s">
        <v>16</v>
      </c>
      <c r="L3008" s="1" t="s">
        <v>16</v>
      </c>
      <c r="M3008" s="1" t="s">
        <v>16</v>
      </c>
      <c r="N3008" s="1" t="s">
        <v>16</v>
      </c>
      <c r="O3008" s="1">
        <v>63.2</v>
      </c>
      <c r="P3008" s="1">
        <v>1.0</v>
      </c>
    </row>
    <row r="3009">
      <c r="A3009" s="1" t="s">
        <v>29</v>
      </c>
      <c r="B3009" s="1" t="s">
        <v>4612</v>
      </c>
      <c r="C3009" s="2" t="s">
        <v>4546</v>
      </c>
      <c r="D3009" s="1" t="s">
        <v>19</v>
      </c>
      <c r="E3009" s="3" t="str">
        <f>HYPERLINK("https://fyndiq.se/produkt/99ed051bc9eb4aca/", "2 Pack Apple Watch 40mm – Härdat glas 9H – Super kvalitet 3D")</f>
        <v>2 Pack Apple Watch 40mm – Härdat glas 9H – Super kvalitet 3D</v>
      </c>
      <c r="F3009" s="1" t="s">
        <v>2355</v>
      </c>
      <c r="G3009" s="1" t="s">
        <v>2356</v>
      </c>
      <c r="H3009" s="1" t="s">
        <v>2357</v>
      </c>
      <c r="I3009" s="1" t="s">
        <v>16</v>
      </c>
      <c r="J3009" s="1" t="s">
        <v>23</v>
      </c>
      <c r="K3009" s="1" t="s">
        <v>16</v>
      </c>
      <c r="L3009" s="1" t="s">
        <v>16</v>
      </c>
      <c r="M3009" s="1" t="s">
        <v>16</v>
      </c>
      <c r="N3009" s="1" t="s">
        <v>16</v>
      </c>
      <c r="O3009" s="1">
        <v>55.2</v>
      </c>
      <c r="P3009" s="1">
        <v>1.0</v>
      </c>
    </row>
    <row r="3010">
      <c r="A3010" s="1" t="s">
        <v>29</v>
      </c>
      <c r="B3010" s="1" t="s">
        <v>4613</v>
      </c>
      <c r="C3010" s="2" t="s">
        <v>4546</v>
      </c>
      <c r="D3010" s="1" t="s">
        <v>19</v>
      </c>
      <c r="E3010" s="3" t="str">
        <f>HYPERLINK("https://fyndiq.se/produkt/406117b60bf241a0/", "2-Pack Samsung Galaxy S9 - Härdat glas 9H - Super kvalitet 3D")</f>
        <v>2-Pack Samsung Galaxy S9 - Härdat glas 9H - Super kvalitet 3D</v>
      </c>
      <c r="F3010" s="1" t="s">
        <v>228</v>
      </c>
      <c r="G3010" s="1" t="s">
        <v>229</v>
      </c>
      <c r="H3010" s="1" t="s">
        <v>230</v>
      </c>
      <c r="I3010" s="1" t="s">
        <v>16</v>
      </c>
      <c r="J3010" s="1" t="s">
        <v>23</v>
      </c>
      <c r="K3010" s="1" t="s">
        <v>16</v>
      </c>
      <c r="L3010" s="1" t="s">
        <v>16</v>
      </c>
      <c r="M3010" s="1" t="s">
        <v>16</v>
      </c>
      <c r="N3010" s="1" t="s">
        <v>16</v>
      </c>
      <c r="O3010" s="1">
        <v>63.2</v>
      </c>
      <c r="P3010" s="1">
        <v>1.0</v>
      </c>
    </row>
    <row r="3011">
      <c r="A3011" s="1" t="s">
        <v>29</v>
      </c>
      <c r="B3011" s="1" t="s">
        <v>4614</v>
      </c>
      <c r="C3011" s="2" t="s">
        <v>4546</v>
      </c>
      <c r="D3011" s="1" t="s">
        <v>19</v>
      </c>
      <c r="E3011" s="3" t="str">
        <f>HYPERLINK("https://fyndiq.se/produkt/c398466bf0524e85/", "2-Pack Samsung S23 - 9H Härdat Glass - 3D Super Kvalitet Skärmskydd")</f>
        <v>2-Pack Samsung S23 - 9H Härdat Glass - 3D Super Kvalitet Skärmskydd</v>
      </c>
      <c r="F3011" s="1" t="s">
        <v>1365</v>
      </c>
      <c r="G3011" s="1" t="s">
        <v>1366</v>
      </c>
      <c r="H3011" s="1" t="s">
        <v>1367</v>
      </c>
      <c r="I3011" s="1" t="s">
        <v>16</v>
      </c>
      <c r="J3011" s="1" t="s">
        <v>23</v>
      </c>
      <c r="K3011" s="1" t="s">
        <v>16</v>
      </c>
      <c r="L3011" s="1" t="s">
        <v>16</v>
      </c>
      <c r="M3011" s="1" t="s">
        <v>16</v>
      </c>
      <c r="N3011" s="1" t="s">
        <v>16</v>
      </c>
      <c r="O3011" s="1">
        <v>63.2</v>
      </c>
      <c r="P3011" s="1">
        <v>1.0</v>
      </c>
    </row>
    <row r="3012">
      <c r="A3012" s="1" t="s">
        <v>29</v>
      </c>
      <c r="B3012" s="1" t="s">
        <v>4615</v>
      </c>
      <c r="C3012" s="2" t="s">
        <v>4546</v>
      </c>
      <c r="D3012" s="1" t="s">
        <v>19</v>
      </c>
      <c r="E301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3012" s="1" t="s">
        <v>665</v>
      </c>
      <c r="G3012" s="1" t="s">
        <v>666</v>
      </c>
      <c r="H3012" s="1" t="s">
        <v>667</v>
      </c>
      <c r="I3012" s="1" t="s">
        <v>16</v>
      </c>
      <c r="J3012" s="1" t="s">
        <v>23</v>
      </c>
      <c r="K3012" s="1" t="s">
        <v>16</v>
      </c>
      <c r="L3012" s="1" t="s">
        <v>16</v>
      </c>
      <c r="M3012" s="1" t="s">
        <v>16</v>
      </c>
      <c r="N3012" s="1" t="s">
        <v>16</v>
      </c>
      <c r="O3012" s="1">
        <v>63.2</v>
      </c>
      <c r="P3012" s="1">
        <v>1.0</v>
      </c>
    </row>
    <row r="3013">
      <c r="A3013" s="1" t="s">
        <v>29</v>
      </c>
      <c r="B3013" s="1" t="s">
        <v>4616</v>
      </c>
      <c r="C3013" s="2" t="s">
        <v>4546</v>
      </c>
      <c r="D3013" s="1" t="s">
        <v>19</v>
      </c>
      <c r="E3013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3013" s="1" t="s">
        <v>4617</v>
      </c>
      <c r="G3013" s="1" t="s">
        <v>4618</v>
      </c>
      <c r="H3013" s="1" t="s">
        <v>4619</v>
      </c>
      <c r="I3013" s="1" t="s">
        <v>1230</v>
      </c>
      <c r="J3013" s="1" t="s">
        <v>9</v>
      </c>
      <c r="K3013" s="2" t="s">
        <v>2399</v>
      </c>
      <c r="L3013" s="1" t="s">
        <v>2602</v>
      </c>
      <c r="M3013" s="1" t="s">
        <v>16</v>
      </c>
      <c r="N3013" s="1" t="s">
        <v>16</v>
      </c>
      <c r="O3013" s="1">
        <v>63.2</v>
      </c>
      <c r="P3013" s="1">
        <v>2.0</v>
      </c>
    </row>
    <row r="3014">
      <c r="A3014" s="1" t="s">
        <v>29</v>
      </c>
      <c r="B3014" s="1" t="s">
        <v>4620</v>
      </c>
      <c r="C3014" s="2" t="s">
        <v>4546</v>
      </c>
      <c r="D3014" s="1" t="s">
        <v>19</v>
      </c>
      <c r="E3014" s="3" t="str">
        <f>HYPERLINK("https://fyndiq.se/produkt/c6f3e47a88184e8d/", "2-Pack SAMSUNG A55 Skärmskydd - Härdat Glas 9H - Super kvalitet 3D")</f>
        <v>2-Pack SAMSUNG A55 Skärmskydd - Härdat Glas 9H - Super kvalitet 3D</v>
      </c>
      <c r="F3014" s="1" t="s">
        <v>83</v>
      </c>
      <c r="G3014" s="1" t="s">
        <v>84</v>
      </c>
      <c r="H3014" s="1" t="s">
        <v>85</v>
      </c>
      <c r="I3014" s="1" t="s">
        <v>16</v>
      </c>
      <c r="J3014" s="1" t="s">
        <v>23</v>
      </c>
      <c r="K3014" s="1" t="s">
        <v>16</v>
      </c>
      <c r="L3014" s="1" t="s">
        <v>16</v>
      </c>
      <c r="M3014" s="1" t="s">
        <v>16</v>
      </c>
      <c r="N3014" s="1" t="s">
        <v>16</v>
      </c>
      <c r="O3014" s="1">
        <v>63.2</v>
      </c>
      <c r="P3014" s="1">
        <v>1.0</v>
      </c>
    </row>
    <row r="3015">
      <c r="A3015" s="1" t="s">
        <v>29</v>
      </c>
      <c r="B3015" s="1" t="s">
        <v>4621</v>
      </c>
      <c r="C3015" s="2" t="s">
        <v>4546</v>
      </c>
      <c r="D3015" s="1" t="s">
        <v>19</v>
      </c>
      <c r="E301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015" s="1" t="s">
        <v>311</v>
      </c>
      <c r="G3015" s="1" t="s">
        <v>312</v>
      </c>
      <c r="H3015" s="1" t="s">
        <v>313</v>
      </c>
      <c r="I3015" s="1" t="s">
        <v>16</v>
      </c>
      <c r="J3015" s="1" t="s">
        <v>23</v>
      </c>
      <c r="K3015" s="1" t="s">
        <v>16</v>
      </c>
      <c r="L3015" s="1" t="s">
        <v>16</v>
      </c>
      <c r="M3015" s="1" t="s">
        <v>16</v>
      </c>
      <c r="N3015" s="1" t="s">
        <v>16</v>
      </c>
      <c r="O3015" s="1">
        <v>71.2</v>
      </c>
      <c r="P3015" s="1">
        <v>1.0</v>
      </c>
    </row>
    <row r="3016">
      <c r="A3016" s="1" t="s">
        <v>29</v>
      </c>
      <c r="B3016" s="1" t="s">
        <v>4622</v>
      </c>
      <c r="C3016" s="2" t="s">
        <v>4546</v>
      </c>
      <c r="D3016" s="1" t="s">
        <v>19</v>
      </c>
      <c r="E3016" s="3" t="str">
        <f>HYPERLINK("https://fyndiq.se/produkt/28799ed0373d40b4/", "2 Pack Galaxy S21 Ultra 5G- Härdat glas 9H - Super kvalitet 3D")</f>
        <v>2 Pack Galaxy S21 Ultra 5G- Härdat glas 9H - Super kvalitet 3D</v>
      </c>
      <c r="F3016" s="1" t="s">
        <v>272</v>
      </c>
      <c r="G3016" s="1" t="s">
        <v>273</v>
      </c>
      <c r="H3016" s="1" t="s">
        <v>274</v>
      </c>
      <c r="I3016" s="1" t="s">
        <v>16</v>
      </c>
      <c r="J3016" s="1" t="s">
        <v>23</v>
      </c>
      <c r="K3016" s="1" t="s">
        <v>16</v>
      </c>
      <c r="L3016" s="1" t="s">
        <v>16</v>
      </c>
      <c r="M3016" s="1" t="s">
        <v>16</v>
      </c>
      <c r="N3016" s="1" t="s">
        <v>16</v>
      </c>
      <c r="O3016" s="1">
        <v>63.2</v>
      </c>
      <c r="P3016" s="1">
        <v>1.0</v>
      </c>
    </row>
    <row r="3017">
      <c r="A3017" s="1" t="s">
        <v>29</v>
      </c>
      <c r="B3017" s="1" t="s">
        <v>4623</v>
      </c>
      <c r="C3017" s="2" t="s">
        <v>4546</v>
      </c>
      <c r="D3017" s="1" t="s">
        <v>19</v>
      </c>
      <c r="E3017" s="3" t="str">
        <f>HYPERLINK("https://fyndiq.se/produkt/9e488e35f28b4b0b/", "2-Pack GOOGLE PIXEL 6A Skärmskydd - Härdat Glas 9H - Super kvalitet 3D")</f>
        <v>2-Pack GOOGLE PIXEL 6A Skärmskydd - Härdat Glas 9H - Super kvalitet 3D</v>
      </c>
      <c r="F3017" s="1" t="s">
        <v>196</v>
      </c>
      <c r="G3017" s="1" t="s">
        <v>197</v>
      </c>
      <c r="H3017" s="1" t="s">
        <v>198</v>
      </c>
      <c r="I3017" s="1" t="s">
        <v>16</v>
      </c>
      <c r="J3017" s="1" t="s">
        <v>23</v>
      </c>
      <c r="K3017" s="1" t="s">
        <v>16</v>
      </c>
      <c r="L3017" s="1" t="s">
        <v>16</v>
      </c>
      <c r="M3017" s="1" t="s">
        <v>16</v>
      </c>
      <c r="N3017" s="1" t="s">
        <v>16</v>
      </c>
      <c r="O3017" s="1">
        <v>63.2</v>
      </c>
      <c r="P3017" s="1">
        <v>1.0</v>
      </c>
    </row>
    <row r="3018">
      <c r="A3018" s="1" t="s">
        <v>29</v>
      </c>
      <c r="B3018" s="1" t="s">
        <v>4624</v>
      </c>
      <c r="C3018" s="2" t="s">
        <v>4546</v>
      </c>
      <c r="D3018" s="1" t="s">
        <v>19</v>
      </c>
      <c r="E3018" s="3" t="str">
        <f>HYPERLINK("https://fyndiq.se/produkt/ac8181d33d904577/", "Samsung Galaxy S10 Plus - Härdat glas 9H - Super kvalitet 3D")</f>
        <v>Samsung Galaxy S10 Plus - Härdat glas 9H - Super kvalitet 3D</v>
      </c>
      <c r="F3018" s="1" t="s">
        <v>171</v>
      </c>
      <c r="G3018" s="1" t="s">
        <v>172</v>
      </c>
      <c r="H3018" s="1" t="s">
        <v>173</v>
      </c>
      <c r="I3018" s="1" t="s">
        <v>16</v>
      </c>
      <c r="J3018" s="1" t="s">
        <v>23</v>
      </c>
      <c r="K3018" s="1" t="s">
        <v>16</v>
      </c>
      <c r="L3018" s="1" t="s">
        <v>16</v>
      </c>
      <c r="M3018" s="1" t="s">
        <v>16</v>
      </c>
      <c r="N3018" s="1" t="s">
        <v>16</v>
      </c>
      <c r="O3018" s="1">
        <v>55.2</v>
      </c>
      <c r="P3018" s="1">
        <v>1.0</v>
      </c>
    </row>
    <row r="3019">
      <c r="A3019" s="1" t="s">
        <v>29</v>
      </c>
      <c r="B3019" s="1" t="s">
        <v>4625</v>
      </c>
      <c r="C3019" s="2" t="s">
        <v>4546</v>
      </c>
      <c r="D3019" s="1" t="s">
        <v>19</v>
      </c>
      <c r="E3019" s="3" t="str">
        <f>HYPERLINK("https://fyndiq.se/produkt/c26c9ffef37a436a/", "2-Pack Samsung A35 5G Skärmskydd i Härdat Glas")</f>
        <v>2-Pack Samsung A35 5G Skärmskydd i Härdat Glas</v>
      </c>
      <c r="F3019" s="1" t="s">
        <v>432</v>
      </c>
      <c r="G3019" s="1" t="s">
        <v>433</v>
      </c>
      <c r="H3019" s="1" t="s">
        <v>434</v>
      </c>
      <c r="I3019" s="1" t="s">
        <v>16</v>
      </c>
      <c r="J3019" s="1" t="s">
        <v>23</v>
      </c>
      <c r="K3019" s="1" t="s">
        <v>16</v>
      </c>
      <c r="L3019" s="1" t="s">
        <v>16</v>
      </c>
      <c r="M3019" s="1" t="s">
        <v>16</v>
      </c>
      <c r="N3019" s="1" t="s">
        <v>16</v>
      </c>
      <c r="O3019" s="1">
        <v>63.2</v>
      </c>
      <c r="P3019" s="1">
        <v>1.0</v>
      </c>
    </row>
    <row r="3020">
      <c r="A3020" s="1" t="s">
        <v>29</v>
      </c>
      <c r="B3020" s="1" t="s">
        <v>4626</v>
      </c>
      <c r="C3020" s="2" t="s">
        <v>4546</v>
      </c>
      <c r="D3020" s="1" t="s">
        <v>19</v>
      </c>
      <c r="E3020" s="3" t="str">
        <f>HYPERLINK("https://fyndiq.se/produkt/a773546a67bd415e/", "2-Pack Samsung Galaxy S20 FE 4G - Härdat glas 9H -Super kvalitet")</f>
        <v>2-Pack Samsung Galaxy S20 FE 4G - Härdat glas 9H -Super kvalitet</v>
      </c>
      <c r="F3020" s="1" t="s">
        <v>4627</v>
      </c>
      <c r="G3020" s="1" t="s">
        <v>4628</v>
      </c>
      <c r="H3020" s="1" t="s">
        <v>4629</v>
      </c>
      <c r="I3020" s="1" t="s">
        <v>16</v>
      </c>
      <c r="J3020" s="1" t="s">
        <v>23</v>
      </c>
      <c r="K3020" s="1" t="s">
        <v>16</v>
      </c>
      <c r="L3020" s="1" t="s">
        <v>16</v>
      </c>
      <c r="M3020" s="1" t="s">
        <v>16</v>
      </c>
      <c r="N3020" s="1" t="s">
        <v>16</v>
      </c>
      <c r="O3020" s="1">
        <v>63.2</v>
      </c>
      <c r="P3020" s="1">
        <v>1.0</v>
      </c>
    </row>
    <row r="3021">
      <c r="A3021" s="1" t="s">
        <v>29</v>
      </c>
      <c r="B3021" s="1" t="s">
        <v>4630</v>
      </c>
      <c r="C3021" s="2" t="s">
        <v>4546</v>
      </c>
      <c r="D3021" s="1" t="s">
        <v>19</v>
      </c>
      <c r="E3021" s="3" t="str">
        <f>HYPERLINK("https://fyndiq.se/produkt/860b7dade19d4d2f/", "2-Pack XIAOMI REDMI A3 Skärmskydd - Härdat Glas 9H - Super kvalitet 3D")</f>
        <v>2-Pack XIAOMI REDMI A3 Skärmskydd - Härdat Glas 9H - Super kvalitet 3D</v>
      </c>
      <c r="F3021" s="1" t="s">
        <v>200</v>
      </c>
      <c r="G3021" s="1" t="s">
        <v>201</v>
      </c>
      <c r="H3021" s="1" t="s">
        <v>202</v>
      </c>
      <c r="I3021" s="1" t="s">
        <v>16</v>
      </c>
      <c r="J3021" s="1" t="s">
        <v>23</v>
      </c>
      <c r="K3021" s="1" t="s">
        <v>16</v>
      </c>
      <c r="L3021" s="1" t="s">
        <v>16</v>
      </c>
      <c r="M3021" s="1" t="s">
        <v>16</v>
      </c>
      <c r="N3021" s="1" t="s">
        <v>16</v>
      </c>
      <c r="O3021" s="1">
        <v>63.2</v>
      </c>
      <c r="P3021" s="1">
        <v>1.0</v>
      </c>
    </row>
    <row r="3022">
      <c r="A3022" s="1" t="s">
        <v>29</v>
      </c>
      <c r="B3022" s="1" t="s">
        <v>4631</v>
      </c>
      <c r="C3022" s="2" t="s">
        <v>4546</v>
      </c>
      <c r="D3022" s="1" t="s">
        <v>19</v>
      </c>
      <c r="E3022" s="3" t="str">
        <f>HYPERLINK("https://fyndiq.se/produkt/66924f1ff238487e/", "2-Pack GOOGLE PIXEL 7A Skärmskydd - Härdat Glas 9H - Super kvalitet 3D")</f>
        <v>2-Pack GOOGLE PIXEL 7A Skärmskydd - Härdat Glas 9H - Super kvalitet 3D</v>
      </c>
      <c r="F3022" s="1" t="s">
        <v>315</v>
      </c>
      <c r="G3022" s="1" t="s">
        <v>316</v>
      </c>
      <c r="H3022" s="1" t="s">
        <v>317</v>
      </c>
      <c r="I3022" s="1" t="s">
        <v>16</v>
      </c>
      <c r="J3022" s="1" t="s">
        <v>23</v>
      </c>
      <c r="K3022" s="1" t="s">
        <v>16</v>
      </c>
      <c r="L3022" s="1" t="s">
        <v>16</v>
      </c>
      <c r="M3022" s="1" t="s">
        <v>16</v>
      </c>
      <c r="N3022" s="1" t="s">
        <v>16</v>
      </c>
      <c r="O3022" s="1">
        <v>63.2</v>
      </c>
      <c r="P3022" s="1">
        <v>1.0</v>
      </c>
    </row>
    <row r="3023">
      <c r="A3023" s="1" t="s">
        <v>29</v>
      </c>
      <c r="B3023" s="1" t="s">
        <v>4632</v>
      </c>
      <c r="C3023" s="2" t="s">
        <v>4546</v>
      </c>
      <c r="D3023" s="1" t="s">
        <v>19</v>
      </c>
      <c r="E30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023" s="1" t="s">
        <v>26</v>
      </c>
      <c r="G3023" s="1" t="s">
        <v>27</v>
      </c>
      <c r="H3023" s="1" t="s">
        <v>28</v>
      </c>
      <c r="I3023" s="1" t="s">
        <v>16</v>
      </c>
      <c r="J3023" s="1" t="s">
        <v>23</v>
      </c>
      <c r="K3023" s="1" t="s">
        <v>16</v>
      </c>
      <c r="L3023" s="1" t="s">
        <v>16</v>
      </c>
      <c r="M3023" s="1" t="s">
        <v>16</v>
      </c>
      <c r="N3023" s="1" t="s">
        <v>16</v>
      </c>
      <c r="O3023" s="1">
        <v>71.2</v>
      </c>
      <c r="P3023" s="1">
        <v>1.0</v>
      </c>
    </row>
    <row r="3024">
      <c r="A3024" s="1" t="s">
        <v>29</v>
      </c>
      <c r="B3024" s="1" t="s">
        <v>4633</v>
      </c>
      <c r="C3024" s="2" t="s">
        <v>4546</v>
      </c>
      <c r="D3024" s="1" t="s">
        <v>19</v>
      </c>
      <c r="E3024" s="3" t="str">
        <f>HYPERLINK("https://fyndiq.se/produkt/925ae49423884615/", "2-Pack Samsung S22 Ultra Skärmskydd &amp; 1-Pack linsskydd -9H GLAS")</f>
        <v>2-Pack Samsung S22 Ultra Skärmskydd &amp; 1-Pack linsskydd -9H GLAS</v>
      </c>
      <c r="F3024" s="1" t="s">
        <v>335</v>
      </c>
      <c r="G3024" s="1" t="s">
        <v>336</v>
      </c>
      <c r="H3024" s="1" t="s">
        <v>337</v>
      </c>
      <c r="I3024" s="1" t="s">
        <v>16</v>
      </c>
      <c r="J3024" s="1" t="s">
        <v>23</v>
      </c>
      <c r="K3024" s="1" t="s">
        <v>16</v>
      </c>
      <c r="L3024" s="1" t="s">
        <v>16</v>
      </c>
      <c r="M3024" s="1" t="s">
        <v>16</v>
      </c>
      <c r="N3024" s="1" t="s">
        <v>16</v>
      </c>
      <c r="O3024" s="1">
        <v>71.2</v>
      </c>
      <c r="P3024" s="1">
        <v>1.0</v>
      </c>
    </row>
    <row r="3025">
      <c r="A3025" s="1" t="s">
        <v>29</v>
      </c>
      <c r="B3025" s="1" t="s">
        <v>4634</v>
      </c>
      <c r="C3025" s="2" t="s">
        <v>4546</v>
      </c>
      <c r="D3025" s="1" t="s">
        <v>19</v>
      </c>
      <c r="E3025" s="3" t="str">
        <f>HYPERLINK("https://fyndiq.se/produkt/6053f63d87a741ca/", "1-Pack SAMSUNG S24 ULTRA 5G Skärmskydd &amp; 1-Pack linsskydd - Härdat Glas 9H - Super kvalitet 3D")</f>
        <v>1-Pack SAMSUNG S24 ULTRA 5G Skärmskydd &amp; 1-Pack linsskydd - Härdat Glas 9H - Super kvalitet 3D</v>
      </c>
      <c r="F3025" s="1" t="s">
        <v>4635</v>
      </c>
      <c r="G3025" s="1" t="s">
        <v>4636</v>
      </c>
      <c r="H3025" s="1" t="s">
        <v>4637</v>
      </c>
      <c r="I3025" s="1" t="s">
        <v>16</v>
      </c>
      <c r="J3025" s="1" t="s">
        <v>23</v>
      </c>
      <c r="K3025" s="1" t="s">
        <v>16</v>
      </c>
      <c r="L3025" s="1" t="s">
        <v>16</v>
      </c>
      <c r="M3025" s="1" t="s">
        <v>16</v>
      </c>
      <c r="N3025" s="1" t="s">
        <v>16</v>
      </c>
      <c r="O3025" s="1">
        <v>79.2</v>
      </c>
      <c r="P3025" s="1">
        <v>1.0</v>
      </c>
    </row>
    <row r="3026">
      <c r="A3026" s="1" t="s">
        <v>29</v>
      </c>
      <c r="B3026" s="1" t="s">
        <v>4638</v>
      </c>
      <c r="C3026" s="2" t="s">
        <v>4546</v>
      </c>
      <c r="D3026" s="1" t="s">
        <v>19</v>
      </c>
      <c r="E3026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3026" s="1" t="s">
        <v>51</v>
      </c>
      <c r="G3026" s="1" t="s">
        <v>52</v>
      </c>
      <c r="H3026" s="1" t="s">
        <v>53</v>
      </c>
      <c r="I3026" s="1" t="s">
        <v>16</v>
      </c>
      <c r="J3026" s="1" t="s">
        <v>23</v>
      </c>
      <c r="K3026" s="1" t="s">
        <v>16</v>
      </c>
      <c r="L3026" s="1" t="s">
        <v>16</v>
      </c>
      <c r="M3026" s="1" t="s">
        <v>16</v>
      </c>
      <c r="N3026" s="1" t="s">
        <v>16</v>
      </c>
      <c r="O3026" s="1">
        <v>87.2</v>
      </c>
      <c r="P3026" s="1">
        <v>1.0</v>
      </c>
    </row>
    <row r="3027">
      <c r="A3027" s="1" t="s">
        <v>29</v>
      </c>
      <c r="B3027" s="1" t="s">
        <v>4639</v>
      </c>
      <c r="C3027" s="2" t="s">
        <v>4546</v>
      </c>
      <c r="D3027" s="1" t="s">
        <v>19</v>
      </c>
      <c r="E3027" s="3" t="str">
        <f>HYPERLINK("https://fyndiq.se/produkt/5947f051e8b54742/", "2-Pack MOTOROLA EDGE 40 Skärmskydd - Härdat Glas 9H - Super kvalitet 3D")</f>
        <v>2-Pack MOTOROLA EDGE 40 Skärmskydd - Härdat Glas 9H - Super kvalitet 3D</v>
      </c>
      <c r="F3027" s="1" t="s">
        <v>1065</v>
      </c>
      <c r="G3027" s="1" t="s">
        <v>1066</v>
      </c>
      <c r="H3027" s="1" t="s">
        <v>1067</v>
      </c>
      <c r="I3027" s="1" t="s">
        <v>16</v>
      </c>
      <c r="J3027" s="1" t="s">
        <v>23</v>
      </c>
      <c r="K3027" s="1" t="s">
        <v>16</v>
      </c>
      <c r="L3027" s="1" t="s">
        <v>16</v>
      </c>
      <c r="M3027" s="1" t="s">
        <v>16</v>
      </c>
      <c r="N3027" s="1" t="s">
        <v>16</v>
      </c>
      <c r="O3027" s="1">
        <v>71.2</v>
      </c>
      <c r="P3027" s="1">
        <v>2.0</v>
      </c>
    </row>
    <row r="3028">
      <c r="A3028" s="1" t="s">
        <v>29</v>
      </c>
      <c r="B3028" s="1" t="s">
        <v>4640</v>
      </c>
      <c r="C3028" s="2" t="s">
        <v>4546</v>
      </c>
      <c r="D3028" s="1" t="s">
        <v>19</v>
      </c>
      <c r="E3028" s="3" t="str">
        <f>HYPERLINK("https://fyndiq.se/produkt/2477583187264ece/", "2-Pack Samsung S20 - 9H Härdat Glass - Top Kvalitet")</f>
        <v>2-Pack Samsung S20 - 9H Härdat Glass - Top Kvalitet</v>
      </c>
      <c r="F3028" s="1" t="s">
        <v>124</v>
      </c>
      <c r="G3028" s="1" t="s">
        <v>125</v>
      </c>
      <c r="H3028" s="1" t="s">
        <v>126</v>
      </c>
      <c r="I3028" s="1" t="s">
        <v>16</v>
      </c>
      <c r="J3028" s="1" t="s">
        <v>23</v>
      </c>
      <c r="K3028" s="1" t="s">
        <v>16</v>
      </c>
      <c r="L3028" s="1" t="s">
        <v>16</v>
      </c>
      <c r="M3028" s="1" t="s">
        <v>16</v>
      </c>
      <c r="N3028" s="1" t="s">
        <v>16</v>
      </c>
      <c r="O3028" s="1">
        <v>63.2</v>
      </c>
      <c r="P3028" s="1">
        <v>1.0</v>
      </c>
    </row>
    <row r="3029">
      <c r="A3029" s="1" t="s">
        <v>29</v>
      </c>
      <c r="B3029" s="1" t="s">
        <v>4641</v>
      </c>
      <c r="C3029" s="2" t="s">
        <v>4546</v>
      </c>
      <c r="D3029" s="1" t="s">
        <v>19</v>
      </c>
      <c r="E3029" s="3" t="str">
        <f>HYPERLINK("https://fyndiq.se/produkt/6f828c23ea134cb6/", "1-Pack SAMSUNG S24 ULTRA Skärmskydd - Härdat Glas 9H - Super kvalitet 3D")</f>
        <v>1-Pack SAMSUNG S24 ULTRA Skärmskydd - Härdat Glas 9H - Super kvalitet 3D</v>
      </c>
      <c r="F3029" s="1" t="s">
        <v>4642</v>
      </c>
      <c r="G3029" s="1" t="s">
        <v>4643</v>
      </c>
      <c r="H3029" s="1" t="s">
        <v>4644</v>
      </c>
      <c r="I3029" s="1" t="s">
        <v>16</v>
      </c>
      <c r="J3029" s="1" t="s">
        <v>23</v>
      </c>
      <c r="K3029" s="1" t="s">
        <v>16</v>
      </c>
      <c r="L3029" s="1" t="s">
        <v>16</v>
      </c>
      <c r="M3029" s="1" t="s">
        <v>16</v>
      </c>
      <c r="N3029" s="1" t="s">
        <v>16</v>
      </c>
      <c r="O3029" s="1">
        <v>63.2</v>
      </c>
      <c r="P3029" s="1">
        <v>1.0</v>
      </c>
    </row>
    <row r="3030">
      <c r="A3030" s="1" t="s">
        <v>29</v>
      </c>
      <c r="B3030" s="1" t="s">
        <v>4645</v>
      </c>
      <c r="C3030" s="2" t="s">
        <v>4546</v>
      </c>
      <c r="D3030" s="1" t="s">
        <v>19</v>
      </c>
      <c r="E3030" s="3" t="str">
        <f t="shared" ref="E3030:E3031" si="29">HYPERLINK("https://fyndiq.se/produkt/167314b4b8f44506/", "2-Pack Samsung Galaxy A15 - Härdat Glas 9H - Super Kvalitet 3D Skärmskydd")</f>
        <v>2-Pack Samsung Galaxy A15 - Härdat Glas 9H - Super Kvalitet 3D Skärmskydd</v>
      </c>
      <c r="F3030" s="1" t="s">
        <v>163</v>
      </c>
      <c r="G3030" s="1" t="s">
        <v>164</v>
      </c>
      <c r="H3030" s="1" t="s">
        <v>165</v>
      </c>
      <c r="I3030" s="1" t="s">
        <v>16</v>
      </c>
      <c r="J3030" s="1" t="s">
        <v>23</v>
      </c>
      <c r="K3030" s="1" t="s">
        <v>16</v>
      </c>
      <c r="L3030" s="1" t="s">
        <v>16</v>
      </c>
      <c r="M3030" s="1" t="s">
        <v>16</v>
      </c>
      <c r="N3030" s="1" t="s">
        <v>16</v>
      </c>
      <c r="O3030" s="1">
        <v>63.2</v>
      </c>
      <c r="P3030" s="1">
        <v>1.0</v>
      </c>
    </row>
    <row r="3031">
      <c r="A3031" s="1" t="s">
        <v>29</v>
      </c>
      <c r="B3031" s="1" t="s">
        <v>4646</v>
      </c>
      <c r="C3031" s="2" t="s">
        <v>4647</v>
      </c>
      <c r="D3031" s="1" t="s">
        <v>19</v>
      </c>
      <c r="E3031" s="3" t="str">
        <f t="shared" si="29"/>
        <v>2-Pack Samsung Galaxy A15 - Härdat Glas 9H - Super Kvalitet 3D Skärmskydd</v>
      </c>
      <c r="F3031" s="1" t="s">
        <v>163</v>
      </c>
      <c r="G3031" s="1" t="s">
        <v>164</v>
      </c>
      <c r="H3031" s="1" t="s">
        <v>165</v>
      </c>
      <c r="I3031" s="1" t="s">
        <v>16</v>
      </c>
      <c r="J3031" s="1" t="s">
        <v>23</v>
      </c>
      <c r="K3031" s="1" t="s">
        <v>16</v>
      </c>
      <c r="L3031" s="1" t="s">
        <v>16</v>
      </c>
      <c r="M3031" s="1" t="s">
        <v>16</v>
      </c>
      <c r="N3031" s="1" t="s">
        <v>16</v>
      </c>
      <c r="O3031" s="1">
        <v>63.2</v>
      </c>
      <c r="P3031" s="1">
        <v>1.0</v>
      </c>
    </row>
    <row r="3032">
      <c r="A3032" s="1" t="s">
        <v>29</v>
      </c>
      <c r="B3032" s="1" t="s">
        <v>4648</v>
      </c>
      <c r="C3032" s="2" t="s">
        <v>4647</v>
      </c>
      <c r="D3032" s="1" t="s">
        <v>19</v>
      </c>
      <c r="E3032" s="3" t="str">
        <f>HYPERLINK("https://fyndiq.se/produkt/6ae5aff483564a84/", "2-Pack Apple Watch 40mm – Härdat glas 9H – Super kvalitet 3D")</f>
        <v>2-Pack Apple Watch 40mm – Härdat glas 9H – Super kvalitet 3D</v>
      </c>
      <c r="F3032" s="1" t="s">
        <v>1418</v>
      </c>
      <c r="G3032" s="1" t="s">
        <v>1419</v>
      </c>
      <c r="H3032" s="1" t="s">
        <v>1420</v>
      </c>
      <c r="I3032" s="1" t="s">
        <v>16</v>
      </c>
      <c r="J3032" s="1" t="s">
        <v>23</v>
      </c>
      <c r="K3032" s="1" t="s">
        <v>16</v>
      </c>
      <c r="L3032" s="1" t="s">
        <v>16</v>
      </c>
      <c r="M3032" s="1" t="s">
        <v>16</v>
      </c>
      <c r="N3032" s="1" t="s">
        <v>16</v>
      </c>
      <c r="O3032" s="1">
        <v>55.2</v>
      </c>
      <c r="P3032" s="1">
        <v>1.0</v>
      </c>
    </row>
    <row r="3033">
      <c r="A3033" s="1" t="s">
        <v>29</v>
      </c>
      <c r="B3033" s="1" t="s">
        <v>4649</v>
      </c>
      <c r="C3033" s="2" t="s">
        <v>4647</v>
      </c>
      <c r="D3033" s="1" t="s">
        <v>19</v>
      </c>
      <c r="E3033" s="3" t="str">
        <f>HYPERLINK("https://fyndiq.se/produkt/2477583187264ece/", "2-Pack Samsung S20 - 9H Härdat Glass - Top Kvalitet")</f>
        <v>2-Pack Samsung S20 - 9H Härdat Glass - Top Kvalitet</v>
      </c>
      <c r="F3033" s="1" t="s">
        <v>124</v>
      </c>
      <c r="G3033" s="1" t="s">
        <v>125</v>
      </c>
      <c r="H3033" s="1" t="s">
        <v>126</v>
      </c>
      <c r="I3033" s="1" t="s">
        <v>16</v>
      </c>
      <c r="J3033" s="1" t="s">
        <v>23</v>
      </c>
      <c r="K3033" s="1" t="s">
        <v>16</v>
      </c>
      <c r="L3033" s="1" t="s">
        <v>16</v>
      </c>
      <c r="M3033" s="1" t="s">
        <v>16</v>
      </c>
      <c r="N3033" s="1" t="s">
        <v>16</v>
      </c>
      <c r="O3033" s="1">
        <v>63.2</v>
      </c>
      <c r="P3033" s="1">
        <v>1.0</v>
      </c>
    </row>
    <row r="3034">
      <c r="A3034" s="1" t="s">
        <v>29</v>
      </c>
      <c r="B3034" s="1" t="s">
        <v>4650</v>
      </c>
      <c r="C3034" s="2" t="s">
        <v>4647</v>
      </c>
      <c r="D3034" s="1" t="s">
        <v>19</v>
      </c>
      <c r="E3034" s="3" t="str">
        <f>HYPERLINK("https://fyndiq.se/produkt/9d1220d8eae94256/", "1-Pack SAMSUNG S24 Skärmskydd - Härdat Glas 9H - Super kvalitet 3D")</f>
        <v>1-Pack SAMSUNG S24 Skärmskydd - Härdat Glas 9H - Super kvalitet 3D</v>
      </c>
      <c r="F3034" s="1" t="s">
        <v>4651</v>
      </c>
      <c r="G3034" s="1" t="s">
        <v>4652</v>
      </c>
      <c r="H3034" s="1" t="s">
        <v>4653</v>
      </c>
      <c r="I3034" s="1" t="s">
        <v>16</v>
      </c>
      <c r="J3034" s="1" t="s">
        <v>23</v>
      </c>
      <c r="K3034" s="1" t="s">
        <v>16</v>
      </c>
      <c r="L3034" s="1" t="s">
        <v>16</v>
      </c>
      <c r="M3034" s="1" t="s">
        <v>16</v>
      </c>
      <c r="N3034" s="1" t="s">
        <v>16</v>
      </c>
      <c r="O3034" s="1">
        <v>63.2</v>
      </c>
      <c r="P3034" s="1">
        <v>1.0</v>
      </c>
    </row>
    <row r="3035">
      <c r="A3035" s="1" t="s">
        <v>29</v>
      </c>
      <c r="B3035" s="1" t="s">
        <v>4654</v>
      </c>
      <c r="C3035" s="2" t="s">
        <v>4647</v>
      </c>
      <c r="D3035" s="1" t="s">
        <v>19</v>
      </c>
      <c r="E3035" s="3" t="str">
        <f>HYPERLINK("https://fyndiq.se/produkt/d2c30baa04ab483c/", "2-Pack Samsung A22 5G Skärmskydd - Härdat Glas 9H - Super kvalitet 3D")</f>
        <v>2-Pack Samsung A22 5G Skärmskydd - Härdat Glas 9H - Super kvalitet 3D</v>
      </c>
      <c r="F3035" s="1" t="s">
        <v>1273</v>
      </c>
      <c r="G3035" s="1" t="s">
        <v>1274</v>
      </c>
      <c r="H3035" s="1" t="s">
        <v>1275</v>
      </c>
      <c r="I3035" s="1" t="s">
        <v>16</v>
      </c>
      <c r="J3035" s="1" t="s">
        <v>23</v>
      </c>
      <c r="K3035" s="1" t="s">
        <v>16</v>
      </c>
      <c r="L3035" s="1" t="s">
        <v>16</v>
      </c>
      <c r="M3035" s="1" t="s">
        <v>16</v>
      </c>
      <c r="N3035" s="1" t="s">
        <v>16</v>
      </c>
      <c r="O3035" s="1">
        <v>63.2</v>
      </c>
      <c r="P3035" s="1">
        <v>2.0</v>
      </c>
    </row>
    <row r="3036">
      <c r="A3036" s="1" t="s">
        <v>29</v>
      </c>
      <c r="B3036" s="1" t="s">
        <v>4655</v>
      </c>
      <c r="C3036" s="2" t="s">
        <v>4647</v>
      </c>
      <c r="D3036" s="1" t="s">
        <v>19</v>
      </c>
      <c r="E3036" s="3" t="str">
        <f>HYPERLINK("https://fyndiq.se/produkt/c6f3e47a88184e8d/", "2-Pack SAMSUNG A55 Skärmskydd - Härdat Glas 9H - Super kvalitet 3D")</f>
        <v>2-Pack SAMSUNG A55 Skärmskydd - Härdat Glas 9H - Super kvalitet 3D</v>
      </c>
      <c r="F3036" s="1" t="s">
        <v>83</v>
      </c>
      <c r="G3036" s="1" t="s">
        <v>84</v>
      </c>
      <c r="H3036" s="1" t="s">
        <v>85</v>
      </c>
      <c r="I3036" s="1" t="s">
        <v>16</v>
      </c>
      <c r="J3036" s="1" t="s">
        <v>23</v>
      </c>
      <c r="K3036" s="1" t="s">
        <v>16</v>
      </c>
      <c r="L3036" s="1" t="s">
        <v>16</v>
      </c>
      <c r="M3036" s="1" t="s">
        <v>16</v>
      </c>
      <c r="N3036" s="1" t="s">
        <v>16</v>
      </c>
      <c r="O3036" s="1">
        <v>63.2</v>
      </c>
      <c r="P3036" s="1">
        <v>1.0</v>
      </c>
    </row>
    <row r="3037">
      <c r="A3037" s="1" t="s">
        <v>29</v>
      </c>
      <c r="B3037" s="1" t="s">
        <v>4656</v>
      </c>
      <c r="C3037" s="2" t="s">
        <v>4647</v>
      </c>
      <c r="D3037" s="1" t="s">
        <v>19</v>
      </c>
      <c r="E3037" s="3" t="str">
        <f>HYPERLINK("https://fyndiq.se/produkt/432d784756a84eff/", "2-Pack Samsung Galaxy S20FE - Härdat Glas-9H -Super kvalitet 3D")</f>
        <v>2-Pack Samsung Galaxy S20FE - Härdat Glas-9H -Super kvalitet 3D</v>
      </c>
      <c r="F3037" s="1" t="s">
        <v>1078</v>
      </c>
      <c r="G3037" s="1" t="s">
        <v>1079</v>
      </c>
      <c r="H3037" s="1" t="s">
        <v>1080</v>
      </c>
      <c r="I3037" s="1" t="s">
        <v>16</v>
      </c>
      <c r="J3037" s="1" t="s">
        <v>23</v>
      </c>
      <c r="K3037" s="1" t="s">
        <v>16</v>
      </c>
      <c r="L3037" s="1" t="s">
        <v>16</v>
      </c>
      <c r="M3037" s="1" t="s">
        <v>16</v>
      </c>
      <c r="N3037" s="1" t="s">
        <v>16</v>
      </c>
      <c r="O3037" s="1">
        <v>63.2</v>
      </c>
      <c r="P3037" s="1">
        <v>1.0</v>
      </c>
    </row>
    <row r="3038">
      <c r="A3038" s="1" t="s">
        <v>29</v>
      </c>
      <c r="B3038" s="1" t="s">
        <v>4657</v>
      </c>
      <c r="C3038" s="2" t="s">
        <v>4647</v>
      </c>
      <c r="D3038" s="1" t="s">
        <v>19</v>
      </c>
      <c r="E3038" s="3" t="str">
        <f>HYPERLINK("https://fyndiq.se/produkt/406117b60bf241a0/", "2-Pack Samsung Galaxy S9 - Härdat glas 9H - Super kvalitet 3D")</f>
        <v>2-Pack Samsung Galaxy S9 - Härdat glas 9H - Super kvalitet 3D</v>
      </c>
      <c r="F3038" s="1" t="s">
        <v>228</v>
      </c>
      <c r="G3038" s="1" t="s">
        <v>229</v>
      </c>
      <c r="H3038" s="1" t="s">
        <v>230</v>
      </c>
      <c r="I3038" s="1" t="s">
        <v>16</v>
      </c>
      <c r="J3038" s="1" t="s">
        <v>23</v>
      </c>
      <c r="K3038" s="1" t="s">
        <v>16</v>
      </c>
      <c r="L3038" s="1" t="s">
        <v>16</v>
      </c>
      <c r="M3038" s="1" t="s">
        <v>16</v>
      </c>
      <c r="N3038" s="1" t="s">
        <v>16</v>
      </c>
      <c r="O3038" s="1">
        <v>63.2</v>
      </c>
      <c r="P3038" s="1">
        <v>1.0</v>
      </c>
    </row>
    <row r="3039">
      <c r="A3039" s="1" t="s">
        <v>29</v>
      </c>
      <c r="B3039" s="1" t="s">
        <v>4658</v>
      </c>
      <c r="C3039" s="2" t="s">
        <v>4647</v>
      </c>
      <c r="D3039" s="1" t="s">
        <v>19</v>
      </c>
      <c r="E3039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039" s="1" t="s">
        <v>2554</v>
      </c>
      <c r="G3039" s="1" t="s">
        <v>2555</v>
      </c>
      <c r="H3039" s="1" t="s">
        <v>2556</v>
      </c>
      <c r="I3039" s="1" t="s">
        <v>16</v>
      </c>
      <c r="J3039" s="1" t="s">
        <v>23</v>
      </c>
      <c r="K3039" s="1" t="s">
        <v>16</v>
      </c>
      <c r="L3039" s="1" t="s">
        <v>16</v>
      </c>
      <c r="M3039" s="1" t="s">
        <v>16</v>
      </c>
      <c r="N3039" s="1" t="s">
        <v>16</v>
      </c>
      <c r="O3039" s="1">
        <v>63.2</v>
      </c>
      <c r="P3039" s="1">
        <v>1.0</v>
      </c>
    </row>
    <row r="3040">
      <c r="A3040" s="1" t="s">
        <v>29</v>
      </c>
      <c r="B3040" s="1" t="s">
        <v>4659</v>
      </c>
      <c r="C3040" s="2" t="s">
        <v>4647</v>
      </c>
      <c r="D3040" s="1" t="s">
        <v>19</v>
      </c>
      <c r="E3040" s="3" t="str">
        <f>HYPERLINK("https://fyndiq.se/produkt/6abda9be14b9467e/", "3-Pack Samsung Galaxy Tab S7 FE (5G) - Härdat Glas 9H - Super Kvalitet Skärmskydd")</f>
        <v>3-Pack Samsung Galaxy Tab S7 FE (5G) - Härdat Glas 9H - Super Kvalitet Skärmskydd</v>
      </c>
      <c r="F3040" s="1" t="s">
        <v>4660</v>
      </c>
      <c r="G3040" s="1" t="s">
        <v>4661</v>
      </c>
      <c r="H3040" s="1" t="s">
        <v>4662</v>
      </c>
      <c r="I3040" s="1" t="s">
        <v>16</v>
      </c>
      <c r="J3040" s="1" t="s">
        <v>23</v>
      </c>
      <c r="K3040" s="1" t="s">
        <v>16</v>
      </c>
      <c r="L3040" s="1" t="s">
        <v>16</v>
      </c>
      <c r="M3040" s="1" t="s">
        <v>16</v>
      </c>
      <c r="N3040" s="1" t="s">
        <v>16</v>
      </c>
      <c r="O3040" s="1">
        <v>143.2</v>
      </c>
      <c r="P3040" s="1">
        <v>1.0</v>
      </c>
    </row>
    <row r="3041">
      <c r="A3041" s="1" t="s">
        <v>29</v>
      </c>
      <c r="B3041" s="1" t="s">
        <v>4663</v>
      </c>
      <c r="C3041" s="2" t="s">
        <v>4647</v>
      </c>
      <c r="D3041" s="1" t="s">
        <v>19</v>
      </c>
      <c r="E3041" s="3" t="str">
        <f>HYPERLINK("https://fyndiq.se/produkt/abcb18d2b1094266/", "2 Pack Samsung S21 5G - Härdat Glas 9H - Super Kvalitet 3D")</f>
        <v>2 Pack Samsung S21 5G - Härdat Glas 9H - Super Kvalitet 3D</v>
      </c>
      <c r="F3041" s="1" t="s">
        <v>2719</v>
      </c>
      <c r="G3041" s="1" t="s">
        <v>2720</v>
      </c>
      <c r="H3041" s="1" t="s">
        <v>2721</v>
      </c>
      <c r="I3041" s="1" t="s">
        <v>16</v>
      </c>
      <c r="J3041" s="1" t="s">
        <v>23</v>
      </c>
      <c r="K3041" s="1" t="s">
        <v>16</v>
      </c>
      <c r="L3041" s="1" t="s">
        <v>16</v>
      </c>
      <c r="M3041" s="1" t="s">
        <v>16</v>
      </c>
      <c r="N3041" s="1" t="s">
        <v>16</v>
      </c>
      <c r="O3041" s="1">
        <v>63.2</v>
      </c>
      <c r="P3041" s="1">
        <v>1.0</v>
      </c>
    </row>
    <row r="3042">
      <c r="A3042" s="1" t="s">
        <v>29</v>
      </c>
      <c r="B3042" s="1" t="s">
        <v>4664</v>
      </c>
      <c r="C3042" s="2" t="s">
        <v>4647</v>
      </c>
      <c r="D3042" s="1" t="s">
        <v>19</v>
      </c>
      <c r="E3042" s="3" t="str">
        <f>HYPERLINK("https://fyndiq.se/produkt/022d7ac2f2e44ae2/", "Samsung Galaxy A04s - Härdat Glas 9H - Super Kvalitet 3D Skärmskydd")</f>
        <v>Samsung Galaxy A04s - Härdat Glas 9H - Super Kvalitet 3D Skärmskydd</v>
      </c>
      <c r="F3042" s="1" t="s">
        <v>3609</v>
      </c>
      <c r="G3042" s="1" t="s">
        <v>3610</v>
      </c>
      <c r="H3042" s="1" t="s">
        <v>3611</v>
      </c>
      <c r="I3042" s="1" t="s">
        <v>16</v>
      </c>
      <c r="J3042" s="1" t="s">
        <v>23</v>
      </c>
      <c r="K3042" s="1" t="s">
        <v>16</v>
      </c>
      <c r="L3042" s="1" t="s">
        <v>16</v>
      </c>
      <c r="M3042" s="1" t="s">
        <v>16</v>
      </c>
      <c r="N3042" s="1" t="s">
        <v>16</v>
      </c>
      <c r="O3042" s="1">
        <v>55.2</v>
      </c>
      <c r="P3042" s="1">
        <v>1.0</v>
      </c>
    </row>
    <row r="3043">
      <c r="A3043" s="1" t="s">
        <v>29</v>
      </c>
      <c r="B3043" s="1" t="s">
        <v>4665</v>
      </c>
      <c r="C3043" s="2" t="s">
        <v>4647</v>
      </c>
      <c r="D3043" s="1" t="s">
        <v>19</v>
      </c>
      <c r="E3043" s="3" t="str">
        <f>HYPERLINK("https://fyndiq.se/produkt/bebcd96037d442d6/", "Xiaomi 11T Pro 5G - Härdat glas 9H-Super kvalitet 3D Skärmskydd")</f>
        <v>Xiaomi 11T Pro 5G - Härdat glas 9H-Super kvalitet 3D Skärmskydd</v>
      </c>
      <c r="F3043" s="1" t="s">
        <v>2772</v>
      </c>
      <c r="G3043" s="1" t="s">
        <v>2773</v>
      </c>
      <c r="H3043" s="1" t="s">
        <v>2774</v>
      </c>
      <c r="I3043" s="1" t="s">
        <v>16</v>
      </c>
      <c r="J3043" s="1" t="s">
        <v>23</v>
      </c>
      <c r="K3043" s="1" t="s">
        <v>16</v>
      </c>
      <c r="L3043" s="1" t="s">
        <v>16</v>
      </c>
      <c r="M3043" s="1" t="s">
        <v>16</v>
      </c>
      <c r="N3043" s="1" t="s">
        <v>16</v>
      </c>
      <c r="O3043" s="1">
        <v>55.2</v>
      </c>
      <c r="P3043" s="1">
        <v>2.0</v>
      </c>
    </row>
    <row r="3044">
      <c r="A3044" s="1" t="s">
        <v>29</v>
      </c>
      <c r="B3044" s="1" t="s">
        <v>4666</v>
      </c>
      <c r="C3044" s="2" t="s">
        <v>4647</v>
      </c>
      <c r="D3044" s="1" t="s">
        <v>19</v>
      </c>
      <c r="E3044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3044" s="1" t="s">
        <v>3112</v>
      </c>
      <c r="G3044" s="1" t="s">
        <v>3113</v>
      </c>
      <c r="H3044" s="1" t="s">
        <v>3114</v>
      </c>
      <c r="I3044" s="1" t="s">
        <v>16</v>
      </c>
      <c r="J3044" s="1" t="s">
        <v>23</v>
      </c>
      <c r="K3044" s="1" t="s">
        <v>16</v>
      </c>
      <c r="L3044" s="1" t="s">
        <v>16</v>
      </c>
      <c r="M3044" s="1" t="s">
        <v>16</v>
      </c>
      <c r="N3044" s="1" t="s">
        <v>16</v>
      </c>
      <c r="O3044" s="1">
        <v>63.2</v>
      </c>
      <c r="P3044" s="1">
        <v>2.0</v>
      </c>
    </row>
    <row r="3045">
      <c r="A3045" s="1" t="s">
        <v>29</v>
      </c>
      <c r="B3045" s="1" t="s">
        <v>4667</v>
      </c>
      <c r="C3045" s="2" t="s">
        <v>4647</v>
      </c>
      <c r="D3045" s="1" t="s">
        <v>19</v>
      </c>
      <c r="E3045" s="3" t="str">
        <f>HYPERLINK("https://fyndiq.se/produkt/c26c9ffef37a436a/", "2-Pack Samsung A35 5G Skärmskydd i Härdat Glas")</f>
        <v>2-Pack Samsung A35 5G Skärmskydd i Härdat Glas</v>
      </c>
      <c r="F3045" s="1" t="s">
        <v>432</v>
      </c>
      <c r="G3045" s="1" t="s">
        <v>433</v>
      </c>
      <c r="H3045" s="1" t="s">
        <v>434</v>
      </c>
      <c r="I3045" s="1" t="s">
        <v>16</v>
      </c>
      <c r="J3045" s="1" t="s">
        <v>23</v>
      </c>
      <c r="K3045" s="1" t="s">
        <v>16</v>
      </c>
      <c r="L3045" s="1" t="s">
        <v>16</v>
      </c>
      <c r="M3045" s="1" t="s">
        <v>16</v>
      </c>
      <c r="N3045" s="1" t="s">
        <v>16</v>
      </c>
      <c r="O3045" s="1">
        <v>63.2</v>
      </c>
      <c r="P3045" s="1">
        <v>1.0</v>
      </c>
    </row>
    <row r="3046">
      <c r="A3046" s="1" t="s">
        <v>29</v>
      </c>
      <c r="B3046" s="1" t="s">
        <v>4668</v>
      </c>
      <c r="C3046" s="2" t="s">
        <v>4647</v>
      </c>
      <c r="D3046" s="1" t="s">
        <v>19</v>
      </c>
      <c r="E3046" s="3" t="str">
        <f>HYPERLINK("https://fyndiq.se/produkt/b6564d07558d42f5/", "1-Pack XIAOMI REDMI 13C Skärmskydd - Härdat Glas 9H - Super kvalitet 3D")</f>
        <v>1-Pack XIAOMI REDMI 13C Skärmskydd - Härdat Glas 9H - Super kvalitet 3D</v>
      </c>
      <c r="F3046" s="1" t="s">
        <v>1654</v>
      </c>
      <c r="G3046" s="1" t="s">
        <v>1655</v>
      </c>
      <c r="H3046" s="1" t="s">
        <v>1656</v>
      </c>
      <c r="I3046" s="1" t="s">
        <v>16</v>
      </c>
      <c r="J3046" s="1" t="s">
        <v>23</v>
      </c>
      <c r="K3046" s="1" t="s">
        <v>16</v>
      </c>
      <c r="L3046" s="1" t="s">
        <v>16</v>
      </c>
      <c r="M3046" s="1" t="s">
        <v>16</v>
      </c>
      <c r="N3046" s="1" t="s">
        <v>16</v>
      </c>
      <c r="O3046" s="1">
        <v>55.2</v>
      </c>
      <c r="P3046" s="1">
        <v>1.0</v>
      </c>
    </row>
    <row r="3047">
      <c r="A3047" s="1" t="s">
        <v>29</v>
      </c>
      <c r="B3047" s="1" t="s">
        <v>4669</v>
      </c>
      <c r="C3047" s="2" t="s">
        <v>4647</v>
      </c>
      <c r="D3047" s="1" t="s">
        <v>19</v>
      </c>
      <c r="E3047" s="3" t="str">
        <f>HYPERLINK("https://fyndiq.se/produkt/c90b30d5114944e3/", "2 Pack - Samsung S21 PLUS - 9H Härdat Glass - 3D Super Kvalitet")</f>
        <v>2 Pack - Samsung S21 PLUS - 9H Härdat Glass - 3D Super Kvalitet</v>
      </c>
      <c r="F3047" s="1" t="s">
        <v>4670</v>
      </c>
      <c r="G3047" s="1" t="s">
        <v>4671</v>
      </c>
      <c r="H3047" s="1" t="s">
        <v>4672</v>
      </c>
      <c r="I3047" s="1" t="s">
        <v>16</v>
      </c>
      <c r="J3047" s="1" t="s">
        <v>23</v>
      </c>
      <c r="K3047" s="1" t="s">
        <v>16</v>
      </c>
      <c r="L3047" s="1" t="s">
        <v>16</v>
      </c>
      <c r="M3047" s="1" t="s">
        <v>16</v>
      </c>
      <c r="N3047" s="1" t="s">
        <v>16</v>
      </c>
      <c r="O3047" s="1">
        <v>63.2</v>
      </c>
      <c r="P3047" s="1">
        <v>1.0</v>
      </c>
    </row>
    <row r="3048">
      <c r="A3048" s="1" t="s">
        <v>29</v>
      </c>
      <c r="B3048" s="1" t="s">
        <v>4673</v>
      </c>
      <c r="C3048" s="2" t="s">
        <v>4647</v>
      </c>
      <c r="D3048" s="1" t="s">
        <v>19</v>
      </c>
      <c r="E3048" s="3" t="str">
        <f>HYPERLINK("https://fyndiq.se/produkt/5bbb6f7ec07d45f9/", "2-Pack Samsung XCOVER 5 Skärmskydd - Härdat Glas 9H - Super kvalitet 3D")</f>
        <v>2-Pack Samsung XCOVER 5 Skärmskydd - Härdat Glas 9H - Super kvalitet 3D</v>
      </c>
      <c r="F3048" s="1" t="s">
        <v>1039</v>
      </c>
      <c r="G3048" s="1" t="s">
        <v>1040</v>
      </c>
      <c r="H3048" s="1" t="s">
        <v>1041</v>
      </c>
      <c r="I3048" s="1" t="s">
        <v>16</v>
      </c>
      <c r="J3048" s="1" t="s">
        <v>23</v>
      </c>
      <c r="K3048" s="1" t="s">
        <v>16</v>
      </c>
      <c r="L3048" s="1" t="s">
        <v>16</v>
      </c>
      <c r="M3048" s="1" t="s">
        <v>16</v>
      </c>
      <c r="N3048" s="1" t="s">
        <v>16</v>
      </c>
      <c r="O3048" s="1">
        <v>63.2</v>
      </c>
      <c r="P3048" s="1">
        <v>1.0</v>
      </c>
    </row>
    <row r="3049">
      <c r="A3049" s="1" t="s">
        <v>29</v>
      </c>
      <c r="B3049" s="1" t="s">
        <v>4674</v>
      </c>
      <c r="C3049" s="2" t="s">
        <v>4647</v>
      </c>
      <c r="D3049" s="1" t="s">
        <v>19</v>
      </c>
      <c r="E3049" s="3" t="str">
        <f>HYPERLINK("https://fyndiq.se/produkt/a00b62acc6644fd2/", "2-Pack Samsung Galaxy S10 - Härdat glas 9H – Super kvalitet 3D")</f>
        <v>2-Pack Samsung Galaxy S10 - Härdat glas 9H – Super kvalitet 3D</v>
      </c>
      <c r="F3049" s="1" t="s">
        <v>1291</v>
      </c>
      <c r="G3049" s="1" t="s">
        <v>1292</v>
      </c>
      <c r="H3049" s="1" t="s">
        <v>1293</v>
      </c>
      <c r="I3049" s="1" t="s">
        <v>16</v>
      </c>
      <c r="J3049" s="1" t="s">
        <v>23</v>
      </c>
      <c r="K3049" s="1" t="s">
        <v>16</v>
      </c>
      <c r="L3049" s="1" t="s">
        <v>16</v>
      </c>
      <c r="M3049" s="1" t="s">
        <v>16</v>
      </c>
      <c r="N3049" s="1" t="s">
        <v>16</v>
      </c>
      <c r="O3049" s="1">
        <v>63.2</v>
      </c>
      <c r="P3049" s="1">
        <v>1.0</v>
      </c>
    </row>
    <row r="3050">
      <c r="A3050" s="1" t="s">
        <v>29</v>
      </c>
      <c r="B3050" s="1" t="s">
        <v>4675</v>
      </c>
      <c r="C3050" s="2" t="s">
        <v>4647</v>
      </c>
      <c r="D3050" s="1" t="s">
        <v>19</v>
      </c>
      <c r="E3050" s="3" t="str">
        <f>HYPERLINK("https://fyndiq.se/produkt/c26c9ffef37a436a/", "2-Pack Samsung A35 5G Skärmskydd i Härdat Glas")</f>
        <v>2-Pack Samsung A35 5G Skärmskydd i Härdat Glas</v>
      </c>
      <c r="F3050" s="1" t="s">
        <v>432</v>
      </c>
      <c r="G3050" s="1" t="s">
        <v>433</v>
      </c>
      <c r="H3050" s="1" t="s">
        <v>434</v>
      </c>
      <c r="I3050" s="1" t="s">
        <v>16</v>
      </c>
      <c r="J3050" s="1" t="s">
        <v>23</v>
      </c>
      <c r="K3050" s="1" t="s">
        <v>16</v>
      </c>
      <c r="L3050" s="1" t="s">
        <v>16</v>
      </c>
      <c r="M3050" s="1" t="s">
        <v>16</v>
      </c>
      <c r="N3050" s="1" t="s">
        <v>16</v>
      </c>
      <c r="O3050" s="1">
        <v>63.2</v>
      </c>
      <c r="P3050" s="1">
        <v>1.0</v>
      </c>
    </row>
    <row r="3051">
      <c r="A3051" s="1" t="s">
        <v>29</v>
      </c>
      <c r="B3051" s="1" t="s">
        <v>4676</v>
      </c>
      <c r="C3051" s="2" t="s">
        <v>4647</v>
      </c>
      <c r="D3051" s="1" t="s">
        <v>19</v>
      </c>
      <c r="E3051" s="3" t="str">
        <f>HYPERLINK("https://fyndiq.se/produkt/5d384cc8795744b0/", "2-Pack Samsung A55 Skärmskydd i Härdat Glas")</f>
        <v>2-Pack Samsung A55 Skärmskydd i Härdat Glas</v>
      </c>
      <c r="F3051" s="1" t="s">
        <v>191</v>
      </c>
      <c r="G3051" s="1" t="s">
        <v>192</v>
      </c>
      <c r="H3051" s="1" t="s">
        <v>193</v>
      </c>
      <c r="I3051" s="1" t="s">
        <v>16</v>
      </c>
      <c r="J3051" s="1" t="s">
        <v>23</v>
      </c>
      <c r="K3051" s="1" t="s">
        <v>16</v>
      </c>
      <c r="L3051" s="1" t="s">
        <v>16</v>
      </c>
      <c r="M3051" s="1" t="s">
        <v>16</v>
      </c>
      <c r="N3051" s="1" t="s">
        <v>16</v>
      </c>
      <c r="O3051" s="1">
        <v>63.2</v>
      </c>
      <c r="P3051" s="1">
        <v>1.0</v>
      </c>
    </row>
    <row r="3052">
      <c r="A3052" s="1" t="s">
        <v>29</v>
      </c>
      <c r="B3052" s="1" t="s">
        <v>4677</v>
      </c>
      <c r="C3052" s="2" t="s">
        <v>4647</v>
      </c>
      <c r="D3052" s="1" t="s">
        <v>19</v>
      </c>
      <c r="E3052" s="3" t="str">
        <f>HYPERLINK("https://fyndiq.se/produkt/b1caddae2e864477/", "2- Pack Samsung S10 Plus - Härdat Glas 9H - Super Kvalitet 3D")</f>
        <v>2- Pack Samsung S10 Plus - Härdat Glas 9H - Super Kvalitet 3D</v>
      </c>
      <c r="F3052" s="1" t="s">
        <v>477</v>
      </c>
      <c r="G3052" s="1" t="s">
        <v>478</v>
      </c>
      <c r="H3052" s="1" t="s">
        <v>479</v>
      </c>
      <c r="I3052" s="1" t="s">
        <v>16</v>
      </c>
      <c r="J3052" s="1" t="s">
        <v>23</v>
      </c>
      <c r="K3052" s="1" t="s">
        <v>16</v>
      </c>
      <c r="L3052" s="1" t="s">
        <v>16</v>
      </c>
      <c r="M3052" s="1" t="s">
        <v>16</v>
      </c>
      <c r="N3052" s="1" t="s">
        <v>16</v>
      </c>
      <c r="O3052" s="1">
        <v>63.2</v>
      </c>
      <c r="P3052" s="1">
        <v>1.0</v>
      </c>
    </row>
    <row r="3053">
      <c r="A3053" s="1" t="s">
        <v>29</v>
      </c>
      <c r="B3053" s="1" t="s">
        <v>4678</v>
      </c>
      <c r="C3053" s="2" t="s">
        <v>4647</v>
      </c>
      <c r="D3053" s="1" t="s">
        <v>19</v>
      </c>
      <c r="E3053" s="3" t="str">
        <f>HYPERLINK("https://fyndiq.se/produkt/25f0cdd79c584eb9/", "2-Pack Privacy Skärmskydd For Xiaomi Mi 10T Pro - Härdat Glas 9H - Super Kvalitet 3D")</f>
        <v>2-Pack Privacy Skärmskydd For Xiaomi Mi 10T Pro - Härdat Glas 9H - Super Kvalitet 3D</v>
      </c>
      <c r="F3053" s="1" t="s">
        <v>4329</v>
      </c>
      <c r="G3053" s="1" t="s">
        <v>4330</v>
      </c>
      <c r="H3053" s="1" t="s">
        <v>4331</v>
      </c>
      <c r="I3053" s="1" t="s">
        <v>16</v>
      </c>
      <c r="J3053" s="1" t="s">
        <v>23</v>
      </c>
      <c r="K3053" s="1" t="s">
        <v>16</v>
      </c>
      <c r="L3053" s="1" t="s">
        <v>16</v>
      </c>
      <c r="M3053" s="1" t="s">
        <v>16</v>
      </c>
      <c r="N3053" s="1" t="s">
        <v>16</v>
      </c>
      <c r="O3053" s="1">
        <v>71.2</v>
      </c>
      <c r="P3053" s="1">
        <v>1.0</v>
      </c>
    </row>
    <row r="3054">
      <c r="A3054" s="1" t="s">
        <v>29</v>
      </c>
      <c r="B3054" s="1" t="s">
        <v>4679</v>
      </c>
      <c r="C3054" s="2" t="s">
        <v>4647</v>
      </c>
      <c r="D3054" s="1" t="s">
        <v>19</v>
      </c>
      <c r="E3054" s="3" t="str">
        <f>HYPERLINK("https://fyndiq.se/produkt/6ae5aff483564a84/", "2-Pack Apple Watch 40mm – Härdat glas 9H – Super kvalitet 3D")</f>
        <v>2-Pack Apple Watch 40mm – Härdat glas 9H – Super kvalitet 3D</v>
      </c>
      <c r="F3054" s="1" t="s">
        <v>1418</v>
      </c>
      <c r="G3054" s="1" t="s">
        <v>1419</v>
      </c>
      <c r="H3054" s="1" t="s">
        <v>1420</v>
      </c>
      <c r="I3054" s="1" t="s">
        <v>16</v>
      </c>
      <c r="J3054" s="1" t="s">
        <v>23</v>
      </c>
      <c r="K3054" s="1" t="s">
        <v>16</v>
      </c>
      <c r="L3054" s="1" t="s">
        <v>16</v>
      </c>
      <c r="M3054" s="1" t="s">
        <v>16</v>
      </c>
      <c r="N3054" s="1" t="s">
        <v>16</v>
      </c>
      <c r="O3054" s="1">
        <v>55.2</v>
      </c>
      <c r="P3054" s="1">
        <v>1.0</v>
      </c>
    </row>
    <row r="3055">
      <c r="A3055" s="1" t="s">
        <v>29</v>
      </c>
      <c r="B3055" s="1" t="s">
        <v>4680</v>
      </c>
      <c r="C3055" s="2" t="s">
        <v>4647</v>
      </c>
      <c r="D3055" s="1" t="s">
        <v>19</v>
      </c>
      <c r="E3055" s="3" t="str">
        <f>HYPERLINK("https://fyndiq.se/produkt/56c72c0ba5f749b5/", "2-Pack SAMSUNG S24 Skärmskydd - Härdat Glas 9H - Super kvalitet 3D")</f>
        <v>2-Pack SAMSUNG S24 Skärmskydd - Härdat Glas 9H - Super kvalitet 3D</v>
      </c>
      <c r="F3055" s="1" t="s">
        <v>263</v>
      </c>
      <c r="G3055" s="1" t="s">
        <v>264</v>
      </c>
      <c r="H3055" s="1" t="s">
        <v>265</v>
      </c>
      <c r="I3055" s="1" t="s">
        <v>16</v>
      </c>
      <c r="J3055" s="1" t="s">
        <v>23</v>
      </c>
      <c r="K3055" s="1" t="s">
        <v>16</v>
      </c>
      <c r="L3055" s="1" t="s">
        <v>16</v>
      </c>
      <c r="M3055" s="1" t="s">
        <v>16</v>
      </c>
      <c r="N3055" s="1" t="s">
        <v>16</v>
      </c>
      <c r="O3055" s="1">
        <v>71.2</v>
      </c>
      <c r="P3055" s="1">
        <v>1.0</v>
      </c>
    </row>
    <row r="3056">
      <c r="A3056" s="1" t="s">
        <v>29</v>
      </c>
      <c r="B3056" s="1" t="s">
        <v>4681</v>
      </c>
      <c r="C3056" s="2" t="s">
        <v>4647</v>
      </c>
      <c r="D3056" s="1" t="s">
        <v>19</v>
      </c>
      <c r="E3056" s="3" t="str">
        <f>HYPERLINK("https://fyndiq.se/produkt/e6085c39be274bf8/", "2-Pack GOOGLE PIXEL 7 Skärmskydd - Härdat Glas 9H - Super kvalitet 3D")</f>
        <v>2-Pack GOOGLE PIXEL 7 Skärmskydd - Härdat Glas 9H - Super kvalitet 3D</v>
      </c>
      <c r="F3056" s="1" t="s">
        <v>675</v>
      </c>
      <c r="G3056" s="1" t="s">
        <v>676</v>
      </c>
      <c r="H3056" s="1" t="s">
        <v>677</v>
      </c>
      <c r="I3056" s="1" t="s">
        <v>16</v>
      </c>
      <c r="J3056" s="1" t="s">
        <v>23</v>
      </c>
      <c r="K3056" s="1" t="s">
        <v>16</v>
      </c>
      <c r="L3056" s="1" t="s">
        <v>16</v>
      </c>
      <c r="M3056" s="1" t="s">
        <v>16</v>
      </c>
      <c r="N3056" s="1" t="s">
        <v>16</v>
      </c>
      <c r="O3056" s="1">
        <v>63.2</v>
      </c>
      <c r="P3056" s="1">
        <v>1.0</v>
      </c>
    </row>
    <row r="3057">
      <c r="A3057" s="1" t="s">
        <v>29</v>
      </c>
      <c r="B3057" s="1" t="s">
        <v>4682</v>
      </c>
      <c r="C3057" s="2" t="s">
        <v>4647</v>
      </c>
      <c r="D3057" s="1" t="s">
        <v>19</v>
      </c>
      <c r="E3057" s="3" t="str">
        <f>HYPERLINK("https://fyndiq.se/produkt/2030c5450cfb4338/", "2 Pack Huawei P30 Pro - Härdat glas 9H – 3D Super kvalitet")</f>
        <v>2 Pack Huawei P30 Pro - Härdat glas 9H – 3D Super kvalitet</v>
      </c>
      <c r="F3057" s="1" t="s">
        <v>1091</v>
      </c>
      <c r="G3057" s="1" t="s">
        <v>1092</v>
      </c>
      <c r="H3057" s="1" t="s">
        <v>1093</v>
      </c>
      <c r="I3057" s="1" t="s">
        <v>16</v>
      </c>
      <c r="J3057" s="1" t="s">
        <v>23</v>
      </c>
      <c r="K3057" s="1" t="s">
        <v>16</v>
      </c>
      <c r="L3057" s="1" t="s">
        <v>16</v>
      </c>
      <c r="M3057" s="1" t="s">
        <v>16</v>
      </c>
      <c r="N3057" s="1" t="s">
        <v>16</v>
      </c>
      <c r="O3057" s="1">
        <v>71.2</v>
      </c>
      <c r="P3057" s="1">
        <v>1.0</v>
      </c>
    </row>
    <row r="3058">
      <c r="A3058" s="1" t="s">
        <v>29</v>
      </c>
      <c r="B3058" s="1" t="s">
        <v>4683</v>
      </c>
      <c r="C3058" s="2" t="s">
        <v>4647</v>
      </c>
      <c r="D3058" s="1" t="s">
        <v>19</v>
      </c>
      <c r="E3058" s="3" t="str">
        <f>HYPERLINK("https://fyndiq.se/produkt/b6564d07558d42f5/", "1-Pack XIAOMI REDMI 13C Skärmskydd - Härdat Glas 9H - Super kvalitet 3D")</f>
        <v>1-Pack XIAOMI REDMI 13C Skärmskydd - Härdat Glas 9H - Super kvalitet 3D</v>
      </c>
      <c r="F3058" s="1" t="s">
        <v>1654</v>
      </c>
      <c r="G3058" s="1" t="s">
        <v>1655</v>
      </c>
      <c r="H3058" s="1" t="s">
        <v>1656</v>
      </c>
      <c r="I3058" s="1" t="s">
        <v>16</v>
      </c>
      <c r="J3058" s="1" t="s">
        <v>23</v>
      </c>
      <c r="K3058" s="1" t="s">
        <v>16</v>
      </c>
      <c r="L3058" s="1" t="s">
        <v>16</v>
      </c>
      <c r="M3058" s="1" t="s">
        <v>16</v>
      </c>
      <c r="N3058" s="1" t="s">
        <v>16</v>
      </c>
      <c r="O3058" s="1">
        <v>55.2</v>
      </c>
      <c r="P3058" s="1">
        <v>1.0</v>
      </c>
    </row>
    <row r="3059">
      <c r="A3059" s="1" t="s">
        <v>29</v>
      </c>
      <c r="B3059" s="1" t="s">
        <v>4684</v>
      </c>
      <c r="C3059" s="2" t="s">
        <v>4647</v>
      </c>
      <c r="D3059" s="1" t="s">
        <v>19</v>
      </c>
      <c r="E3059" s="3" t="str">
        <f>HYPERLINK("https://fyndiq.se/produkt/8a162916fdf246f7/", "2-Pack SAMSUNG S24 Skärmskydd - Härdat Glas 9H - Super kvalitet 3D")</f>
        <v>2-Pack SAMSUNG S24 Skärmskydd - Härdat Glas 9H - Super kvalitet 3D</v>
      </c>
      <c r="F3059" s="1" t="s">
        <v>714</v>
      </c>
      <c r="G3059" s="1" t="s">
        <v>715</v>
      </c>
      <c r="H3059" s="1" t="s">
        <v>716</v>
      </c>
      <c r="I3059" s="1" t="s">
        <v>16</v>
      </c>
      <c r="J3059" s="1" t="s">
        <v>23</v>
      </c>
      <c r="K3059" s="1" t="s">
        <v>16</v>
      </c>
      <c r="L3059" s="1" t="s">
        <v>16</v>
      </c>
      <c r="M3059" s="1" t="s">
        <v>16</v>
      </c>
      <c r="N3059" s="1" t="s">
        <v>16</v>
      </c>
      <c r="O3059" s="1">
        <v>71.2</v>
      </c>
      <c r="P3059" s="1">
        <v>1.0</v>
      </c>
    </row>
    <row r="3060">
      <c r="A3060" s="1" t="s">
        <v>29</v>
      </c>
      <c r="B3060" s="1" t="s">
        <v>4685</v>
      </c>
      <c r="C3060" s="2" t="s">
        <v>4647</v>
      </c>
      <c r="D3060" s="1" t="s">
        <v>19</v>
      </c>
      <c r="E306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060" s="1" t="s">
        <v>539</v>
      </c>
      <c r="G3060" s="1" t="s">
        <v>540</v>
      </c>
      <c r="H3060" s="1" t="s">
        <v>541</v>
      </c>
      <c r="I3060" s="1" t="s">
        <v>16</v>
      </c>
      <c r="J3060" s="1" t="s">
        <v>23</v>
      </c>
      <c r="K3060" s="1" t="s">
        <v>16</v>
      </c>
      <c r="L3060" s="1" t="s">
        <v>16</v>
      </c>
      <c r="M3060" s="1" t="s">
        <v>16</v>
      </c>
      <c r="N3060" s="1" t="s">
        <v>16</v>
      </c>
      <c r="O3060" s="1">
        <v>95.2</v>
      </c>
      <c r="P3060" s="1">
        <v>1.0</v>
      </c>
    </row>
    <row r="3061">
      <c r="A3061" s="1" t="s">
        <v>29</v>
      </c>
      <c r="B3061" s="1" t="s">
        <v>4686</v>
      </c>
      <c r="C3061" s="2" t="s">
        <v>4647</v>
      </c>
      <c r="D3061" s="1" t="s">
        <v>19</v>
      </c>
      <c r="E3061" s="3" t="str">
        <f>HYPERLINK("https://fyndiq.se/produkt/38eeb835ef574a59/", "2-Pack OnePlus 11 - Härdat glas 9H - Super kvalitet 3D Skärmskydd")</f>
        <v>2-Pack OnePlus 11 - Härdat glas 9H - Super kvalitet 3D Skärmskydd</v>
      </c>
      <c r="F3061" s="1" t="s">
        <v>2031</v>
      </c>
      <c r="G3061" s="1" t="s">
        <v>2032</v>
      </c>
      <c r="H3061" s="1" t="s">
        <v>2033</v>
      </c>
      <c r="I3061" s="1" t="s">
        <v>16</v>
      </c>
      <c r="J3061" s="1" t="s">
        <v>23</v>
      </c>
      <c r="K3061" s="1" t="s">
        <v>16</v>
      </c>
      <c r="L3061" s="1" t="s">
        <v>16</v>
      </c>
      <c r="M3061" s="1" t="s">
        <v>16</v>
      </c>
      <c r="N3061" s="1" t="s">
        <v>16</v>
      </c>
      <c r="O3061" s="1">
        <v>79.2</v>
      </c>
      <c r="P3061" s="1">
        <v>1.0</v>
      </c>
    </row>
    <row r="3062">
      <c r="A3062" s="1" t="s">
        <v>29</v>
      </c>
      <c r="B3062" s="1" t="s">
        <v>4687</v>
      </c>
      <c r="C3062" s="2" t="s">
        <v>4647</v>
      </c>
      <c r="D3062" s="1" t="s">
        <v>19</v>
      </c>
      <c r="E306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3062" s="1" t="s">
        <v>128</v>
      </c>
      <c r="G3062" s="1" t="s">
        <v>129</v>
      </c>
      <c r="H3062" s="1" t="s">
        <v>130</v>
      </c>
      <c r="I3062" s="1" t="s">
        <v>16</v>
      </c>
      <c r="J3062" s="1" t="s">
        <v>23</v>
      </c>
      <c r="K3062" s="1" t="s">
        <v>16</v>
      </c>
      <c r="L3062" s="1" t="s">
        <v>16</v>
      </c>
      <c r="M3062" s="1" t="s">
        <v>16</v>
      </c>
      <c r="N3062" s="1" t="s">
        <v>16</v>
      </c>
      <c r="O3062" s="1">
        <v>95.2</v>
      </c>
      <c r="P3062" s="1">
        <v>1.0</v>
      </c>
    </row>
    <row r="3063">
      <c r="A3063" s="1" t="s">
        <v>29</v>
      </c>
      <c r="B3063" s="1" t="s">
        <v>4688</v>
      </c>
      <c r="C3063" s="2" t="s">
        <v>4647</v>
      </c>
      <c r="D3063" s="1" t="s">
        <v>19</v>
      </c>
      <c r="E3063" s="3" t="str">
        <f>HYPERLINK("https://fyndiq.se/produkt/0a890dd972c4463d/", "2-Pack Samsung Galaxy A52s 5G - Härdat glas 9H - Super kvalitet")</f>
        <v>2-Pack Samsung Galaxy A52s 5G - Härdat glas 9H - Super kvalitet</v>
      </c>
      <c r="F3063" s="1" t="s">
        <v>442</v>
      </c>
      <c r="G3063" s="1" t="s">
        <v>443</v>
      </c>
      <c r="H3063" s="1" t="s">
        <v>444</v>
      </c>
      <c r="I3063" s="1" t="s">
        <v>16</v>
      </c>
      <c r="J3063" s="1" t="s">
        <v>23</v>
      </c>
      <c r="K3063" s="1" t="s">
        <v>16</v>
      </c>
      <c r="L3063" s="1" t="s">
        <v>16</v>
      </c>
      <c r="M3063" s="1" t="s">
        <v>16</v>
      </c>
      <c r="N3063" s="1" t="s">
        <v>16</v>
      </c>
      <c r="O3063" s="1">
        <v>63.2</v>
      </c>
      <c r="P3063" s="1">
        <v>1.0</v>
      </c>
    </row>
    <row r="3064">
      <c r="A3064" s="1" t="s">
        <v>29</v>
      </c>
      <c r="B3064" s="1" t="s">
        <v>4689</v>
      </c>
      <c r="C3064" s="2" t="s">
        <v>4647</v>
      </c>
      <c r="D3064" s="1" t="s">
        <v>19</v>
      </c>
      <c r="E306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064" s="1" t="s">
        <v>26</v>
      </c>
      <c r="G3064" s="1" t="s">
        <v>27</v>
      </c>
      <c r="H3064" s="1" t="s">
        <v>28</v>
      </c>
      <c r="I3064" s="1" t="s">
        <v>16</v>
      </c>
      <c r="J3064" s="1" t="s">
        <v>23</v>
      </c>
      <c r="K3064" s="1" t="s">
        <v>16</v>
      </c>
      <c r="L3064" s="1" t="s">
        <v>16</v>
      </c>
      <c r="M3064" s="1" t="s">
        <v>16</v>
      </c>
      <c r="N3064" s="1" t="s">
        <v>16</v>
      </c>
      <c r="O3064" s="1">
        <v>71.2</v>
      </c>
      <c r="P3064" s="1">
        <v>1.0</v>
      </c>
    </row>
    <row r="3065">
      <c r="A3065" s="1" t="s">
        <v>29</v>
      </c>
      <c r="B3065" s="1" t="s">
        <v>4690</v>
      </c>
      <c r="C3065" s="2" t="s">
        <v>4647</v>
      </c>
      <c r="D3065" s="1" t="s">
        <v>19</v>
      </c>
      <c r="E3065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065" s="1" t="s">
        <v>2554</v>
      </c>
      <c r="G3065" s="1" t="s">
        <v>2555</v>
      </c>
      <c r="H3065" s="1" t="s">
        <v>2556</v>
      </c>
      <c r="I3065" s="1" t="s">
        <v>16</v>
      </c>
      <c r="J3065" s="1" t="s">
        <v>23</v>
      </c>
      <c r="K3065" s="1" t="s">
        <v>16</v>
      </c>
      <c r="L3065" s="1" t="s">
        <v>16</v>
      </c>
      <c r="M3065" s="1" t="s">
        <v>16</v>
      </c>
      <c r="N3065" s="1" t="s">
        <v>16</v>
      </c>
      <c r="O3065" s="1">
        <v>63.2</v>
      </c>
      <c r="P3065" s="1">
        <v>1.0</v>
      </c>
    </row>
    <row r="3066">
      <c r="A3066" s="1" t="s">
        <v>29</v>
      </c>
      <c r="B3066" s="1" t="s">
        <v>4691</v>
      </c>
      <c r="C3066" s="2" t="s">
        <v>4647</v>
      </c>
      <c r="D3066" s="1" t="s">
        <v>19</v>
      </c>
      <c r="E3066" s="3" t="str">
        <f>HYPERLINK("https://fyndiq.se/produkt/f103ccb1539d49bd/", "3-Pack SAMSUNG TAB A9 PLUS Skärmskydd - Härdat Glas 9H - Super kvalitet 3D")</f>
        <v>3-Pack SAMSUNG TAB A9 PLUS Skärmskydd - Härdat Glas 9H - Super kvalitet 3D</v>
      </c>
      <c r="F3066" s="1" t="s">
        <v>603</v>
      </c>
      <c r="G3066" s="1" t="s">
        <v>604</v>
      </c>
      <c r="H3066" s="1" t="s">
        <v>605</v>
      </c>
      <c r="I3066" s="1" t="s">
        <v>16</v>
      </c>
      <c r="J3066" s="1" t="s">
        <v>23</v>
      </c>
      <c r="K3066" s="1" t="s">
        <v>16</v>
      </c>
      <c r="L3066" s="1" t="s">
        <v>16</v>
      </c>
      <c r="M3066" s="1" t="s">
        <v>16</v>
      </c>
      <c r="N3066" s="1" t="s">
        <v>16</v>
      </c>
      <c r="O3066" s="1">
        <v>143.2</v>
      </c>
      <c r="P3066" s="1">
        <v>1.0</v>
      </c>
    </row>
    <row r="3067">
      <c r="A3067" s="1" t="s">
        <v>29</v>
      </c>
      <c r="B3067" s="1" t="s">
        <v>4692</v>
      </c>
      <c r="C3067" s="2" t="s">
        <v>4647</v>
      </c>
      <c r="D3067" s="1" t="s">
        <v>19</v>
      </c>
      <c r="E3067" s="3" t="str">
        <f>HYPERLINK("https://fyndiq.se/produkt/779649d6f32c4f2f/", "Samsung S9 härdat glass 3D heltäckande skärmskydd")</f>
        <v>Samsung S9 härdat glass 3D heltäckande skärmskydd</v>
      </c>
      <c r="F3067" s="1" t="s">
        <v>4693</v>
      </c>
      <c r="G3067" s="1" t="s">
        <v>4694</v>
      </c>
      <c r="H3067" s="1" t="s">
        <v>4695</v>
      </c>
      <c r="I3067" s="1" t="s">
        <v>16</v>
      </c>
      <c r="J3067" s="1" t="s">
        <v>23</v>
      </c>
      <c r="K3067" s="1" t="s">
        <v>16</v>
      </c>
      <c r="L3067" s="1" t="s">
        <v>16</v>
      </c>
      <c r="M3067" s="1" t="s">
        <v>16</v>
      </c>
      <c r="N3067" s="1" t="s">
        <v>16</v>
      </c>
      <c r="O3067" s="1">
        <v>55.2</v>
      </c>
      <c r="P3067" s="1">
        <v>1.0</v>
      </c>
    </row>
    <row r="3068">
      <c r="A3068" s="1" t="s">
        <v>29</v>
      </c>
      <c r="B3068" s="1" t="s">
        <v>4696</v>
      </c>
      <c r="C3068" s="2" t="s">
        <v>4647</v>
      </c>
      <c r="D3068" s="1" t="s">
        <v>19</v>
      </c>
      <c r="E3068" s="3" t="str">
        <f>HYPERLINK("https://fyndiq.se/produkt/860b7dade19d4d2f/", "2-Pack XIAOMI REDMI A3 Skärmskydd - Härdat Glas 9H - Super kvalitet 3D")</f>
        <v>2-Pack XIAOMI REDMI A3 Skärmskydd - Härdat Glas 9H - Super kvalitet 3D</v>
      </c>
      <c r="F3068" s="1" t="s">
        <v>200</v>
      </c>
      <c r="G3068" s="1" t="s">
        <v>201</v>
      </c>
      <c r="H3068" s="1" t="s">
        <v>202</v>
      </c>
      <c r="I3068" s="1" t="s">
        <v>16</v>
      </c>
      <c r="J3068" s="1" t="s">
        <v>23</v>
      </c>
      <c r="K3068" s="1" t="s">
        <v>16</v>
      </c>
      <c r="L3068" s="1" t="s">
        <v>16</v>
      </c>
      <c r="M3068" s="1" t="s">
        <v>16</v>
      </c>
      <c r="N3068" s="1" t="s">
        <v>16</v>
      </c>
      <c r="O3068" s="1">
        <v>63.2</v>
      </c>
      <c r="P3068" s="1">
        <v>1.0</v>
      </c>
    </row>
    <row r="3069">
      <c r="A3069" s="1" t="s">
        <v>29</v>
      </c>
      <c r="B3069" s="1" t="s">
        <v>4697</v>
      </c>
      <c r="C3069" s="2" t="s">
        <v>4647</v>
      </c>
      <c r="D3069" s="1" t="s">
        <v>19</v>
      </c>
      <c r="E3069" s="3" t="str">
        <f>HYPERLINK("https://fyndiq.se/produkt/c745c55ca3af45fb/", "Skärmskydd IPhone 11 / XR - 3D härdat glas - hög kvalitet")</f>
        <v>Skärmskydd IPhone 11 / XR - 3D härdat glas - hög kvalitet</v>
      </c>
      <c r="F3069" s="1" t="s">
        <v>2222</v>
      </c>
      <c r="G3069" s="1" t="s">
        <v>2223</v>
      </c>
      <c r="H3069" s="1" t="s">
        <v>2224</v>
      </c>
      <c r="I3069" s="1" t="s">
        <v>16</v>
      </c>
      <c r="J3069" s="1" t="s">
        <v>23</v>
      </c>
      <c r="K3069" s="1" t="s">
        <v>16</v>
      </c>
      <c r="L3069" s="1" t="s">
        <v>16</v>
      </c>
      <c r="M3069" s="1" t="s">
        <v>16</v>
      </c>
      <c r="N3069" s="1" t="s">
        <v>16</v>
      </c>
      <c r="O3069" s="1">
        <v>47.2</v>
      </c>
      <c r="P3069" s="1">
        <v>1.0</v>
      </c>
    </row>
    <row r="3070">
      <c r="A3070" s="1" t="s">
        <v>29</v>
      </c>
      <c r="B3070" s="1" t="s">
        <v>4698</v>
      </c>
      <c r="C3070" s="2" t="s">
        <v>4647</v>
      </c>
      <c r="D3070" s="1" t="s">
        <v>19</v>
      </c>
      <c r="E307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070" s="1" t="s">
        <v>183</v>
      </c>
      <c r="G3070" s="1" t="s">
        <v>184</v>
      </c>
      <c r="H3070" s="1" t="s">
        <v>185</v>
      </c>
      <c r="I3070" s="1" t="s">
        <v>16</v>
      </c>
      <c r="J3070" s="1" t="s">
        <v>23</v>
      </c>
      <c r="K3070" s="1" t="s">
        <v>16</v>
      </c>
      <c r="L3070" s="1" t="s">
        <v>16</v>
      </c>
      <c r="M3070" s="1" t="s">
        <v>16</v>
      </c>
      <c r="N3070" s="1" t="s">
        <v>16</v>
      </c>
      <c r="O3070" s="1">
        <v>71.2</v>
      </c>
      <c r="P3070" s="1">
        <v>1.0</v>
      </c>
    </row>
    <row r="3071">
      <c r="A3071" s="1" t="s">
        <v>29</v>
      </c>
      <c r="B3071" s="1" t="s">
        <v>4699</v>
      </c>
      <c r="C3071" s="2" t="s">
        <v>4647</v>
      </c>
      <c r="D3071" s="1" t="s">
        <v>19</v>
      </c>
      <c r="E3071" s="3" t="str">
        <f>HYPERLINK("https://fyndiq.se/produkt/d420ef08a36f4f9c/", "Motorola Moto G54 - Härdat Glas 9H - Super kvalitet 3D Skärmskydd")</f>
        <v>Motorola Moto G54 - Härdat Glas 9H - Super kvalitet 3D Skärmskydd</v>
      </c>
      <c r="F3071" s="1" t="s">
        <v>4700</v>
      </c>
      <c r="G3071" s="1" t="s">
        <v>4701</v>
      </c>
      <c r="H3071" s="1" t="s">
        <v>4702</v>
      </c>
      <c r="I3071" s="1" t="s">
        <v>16</v>
      </c>
      <c r="J3071" s="1" t="s">
        <v>23</v>
      </c>
      <c r="K3071" s="1" t="s">
        <v>16</v>
      </c>
      <c r="L3071" s="1" t="s">
        <v>16</v>
      </c>
      <c r="M3071" s="1" t="s">
        <v>16</v>
      </c>
      <c r="N3071" s="1" t="s">
        <v>16</v>
      </c>
      <c r="O3071" s="1">
        <v>55.2</v>
      </c>
      <c r="P3071" s="1">
        <v>1.0</v>
      </c>
    </row>
    <row r="3072">
      <c r="A3072" s="1" t="s">
        <v>29</v>
      </c>
      <c r="B3072" s="1" t="s">
        <v>4703</v>
      </c>
      <c r="C3072" s="2" t="s">
        <v>4647</v>
      </c>
      <c r="D3072" s="1" t="s">
        <v>19</v>
      </c>
      <c r="E3072" s="3" t="str">
        <f>HYPERLINK("https://fyndiq.se/produkt/5d384cc8795744b0/", "2-Pack Samsung A55 Skärmskydd i Härdat Glas")</f>
        <v>2-Pack Samsung A55 Skärmskydd i Härdat Glas</v>
      </c>
      <c r="F3072" s="1" t="s">
        <v>191</v>
      </c>
      <c r="G3072" s="1" t="s">
        <v>192</v>
      </c>
      <c r="H3072" s="1" t="s">
        <v>193</v>
      </c>
      <c r="I3072" s="1" t="s">
        <v>16</v>
      </c>
      <c r="J3072" s="1" t="s">
        <v>23</v>
      </c>
      <c r="K3072" s="1" t="s">
        <v>16</v>
      </c>
      <c r="L3072" s="1" t="s">
        <v>16</v>
      </c>
      <c r="M3072" s="1" t="s">
        <v>16</v>
      </c>
      <c r="N3072" s="1" t="s">
        <v>16</v>
      </c>
      <c r="O3072" s="1">
        <v>63.2</v>
      </c>
      <c r="P3072" s="1">
        <v>1.0</v>
      </c>
    </row>
    <row r="3073">
      <c r="A3073" s="1" t="s">
        <v>29</v>
      </c>
      <c r="B3073" s="1" t="s">
        <v>4704</v>
      </c>
      <c r="C3073" s="2" t="s">
        <v>4647</v>
      </c>
      <c r="D3073" s="1" t="s">
        <v>19</v>
      </c>
      <c r="E3073" s="3" t="str">
        <f>HYPERLINK("https://fyndiq.se/produkt/598bbe3c64564557/", "2-Pack APPLE WATCH 8 ULTRA Skärmskydd - Härdat Glas 9H - Super kvalitet 3D")</f>
        <v>2-Pack APPLE WATCH 8 ULTRA Skärmskydd - Härdat Glas 9H - Super kvalitet 3D</v>
      </c>
      <c r="F3073" s="1" t="s">
        <v>4705</v>
      </c>
      <c r="G3073" s="1" t="s">
        <v>4706</v>
      </c>
      <c r="H3073" s="1" t="s">
        <v>4707</v>
      </c>
      <c r="I3073" s="1" t="s">
        <v>16</v>
      </c>
      <c r="J3073" s="1" t="s">
        <v>23</v>
      </c>
      <c r="K3073" s="1" t="s">
        <v>16</v>
      </c>
      <c r="L3073" s="1" t="s">
        <v>16</v>
      </c>
      <c r="M3073" s="1" t="s">
        <v>16</v>
      </c>
      <c r="N3073" s="1" t="s">
        <v>16</v>
      </c>
      <c r="O3073" s="1">
        <v>63.2</v>
      </c>
      <c r="P3073" s="1">
        <v>1.0</v>
      </c>
    </row>
    <row r="3074">
      <c r="A3074" s="1" t="s">
        <v>29</v>
      </c>
      <c r="B3074" s="1" t="s">
        <v>4708</v>
      </c>
      <c r="C3074" s="2" t="s">
        <v>4647</v>
      </c>
      <c r="D3074" s="1" t="s">
        <v>19</v>
      </c>
      <c r="E307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074" s="1" t="s">
        <v>2144</v>
      </c>
      <c r="G3074" s="1" t="s">
        <v>2145</v>
      </c>
      <c r="H3074" s="1" t="s">
        <v>2146</v>
      </c>
      <c r="I3074" s="1" t="s">
        <v>16</v>
      </c>
      <c r="J3074" s="1" t="s">
        <v>23</v>
      </c>
      <c r="K3074" s="1" t="s">
        <v>16</v>
      </c>
      <c r="L3074" s="1" t="s">
        <v>16</v>
      </c>
      <c r="M3074" s="1" t="s">
        <v>16</v>
      </c>
      <c r="N3074" s="1" t="s">
        <v>16</v>
      </c>
      <c r="O3074" s="1">
        <v>63.2</v>
      </c>
      <c r="P3074" s="1">
        <v>1.0</v>
      </c>
    </row>
    <row r="3075">
      <c r="A3075" s="1" t="s">
        <v>29</v>
      </c>
      <c r="B3075" s="1" t="s">
        <v>4709</v>
      </c>
      <c r="C3075" s="2" t="s">
        <v>4647</v>
      </c>
      <c r="D3075" s="1" t="s">
        <v>19</v>
      </c>
      <c r="E3075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3075" s="1" t="s">
        <v>71</v>
      </c>
      <c r="G3075" s="1" t="s">
        <v>72</v>
      </c>
      <c r="H3075" s="1" t="s">
        <v>73</v>
      </c>
      <c r="I3075" s="1" t="s">
        <v>16</v>
      </c>
      <c r="J3075" s="1" t="s">
        <v>23</v>
      </c>
      <c r="K3075" s="1" t="s">
        <v>16</v>
      </c>
      <c r="L3075" s="1" t="s">
        <v>16</v>
      </c>
      <c r="M3075" s="1" t="s">
        <v>16</v>
      </c>
      <c r="N3075" s="1" t="s">
        <v>16</v>
      </c>
      <c r="O3075" s="1">
        <v>63.2</v>
      </c>
      <c r="P3075" s="1">
        <v>2.0</v>
      </c>
    </row>
    <row r="3076">
      <c r="A3076" s="1" t="s">
        <v>29</v>
      </c>
      <c r="B3076" s="1" t="s">
        <v>4710</v>
      </c>
      <c r="C3076" s="2" t="s">
        <v>4647</v>
      </c>
      <c r="D3076" s="1" t="s">
        <v>19</v>
      </c>
      <c r="E3076" s="3" t="str">
        <f>HYPERLINK("https://fyndiq.se/produkt/56c72c0ba5f749b5/", "2-Pack SAMSUNG S24 Skärmskydd - Härdat Glas 9H - Super kvalitet 3D")</f>
        <v>2-Pack SAMSUNG S24 Skärmskydd - Härdat Glas 9H - Super kvalitet 3D</v>
      </c>
      <c r="F3076" s="1" t="s">
        <v>263</v>
      </c>
      <c r="G3076" s="1" t="s">
        <v>264</v>
      </c>
      <c r="H3076" s="1" t="s">
        <v>265</v>
      </c>
      <c r="I3076" s="1" t="s">
        <v>16</v>
      </c>
      <c r="J3076" s="1" t="s">
        <v>23</v>
      </c>
      <c r="K3076" s="1" t="s">
        <v>16</v>
      </c>
      <c r="L3076" s="1" t="s">
        <v>16</v>
      </c>
      <c r="M3076" s="1" t="s">
        <v>16</v>
      </c>
      <c r="N3076" s="1" t="s">
        <v>16</v>
      </c>
      <c r="O3076" s="1">
        <v>71.2</v>
      </c>
      <c r="P3076" s="1">
        <v>1.0</v>
      </c>
    </row>
    <row r="3077">
      <c r="A3077" s="1" t="s">
        <v>29</v>
      </c>
      <c r="B3077" s="1" t="s">
        <v>4711</v>
      </c>
      <c r="C3077" s="2" t="s">
        <v>4647</v>
      </c>
      <c r="D3077" s="1" t="s">
        <v>19</v>
      </c>
      <c r="E3077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3077" s="1" t="s">
        <v>132</v>
      </c>
      <c r="G3077" s="1" t="s">
        <v>133</v>
      </c>
      <c r="H3077" s="1" t="s">
        <v>134</v>
      </c>
      <c r="I3077" s="1" t="s">
        <v>16</v>
      </c>
      <c r="J3077" s="1" t="s">
        <v>23</v>
      </c>
      <c r="K3077" s="1" t="s">
        <v>16</v>
      </c>
      <c r="L3077" s="1" t="s">
        <v>16</v>
      </c>
      <c r="M3077" s="1" t="s">
        <v>16</v>
      </c>
      <c r="N3077" s="1" t="s">
        <v>16</v>
      </c>
      <c r="O3077" s="1">
        <v>71.2</v>
      </c>
      <c r="P3077" s="1">
        <v>1.0</v>
      </c>
    </row>
    <row r="3078">
      <c r="A3078" s="1" t="s">
        <v>29</v>
      </c>
      <c r="B3078" s="1" t="s">
        <v>4712</v>
      </c>
      <c r="C3078" s="2" t="s">
        <v>4647</v>
      </c>
      <c r="D3078" s="1" t="s">
        <v>19</v>
      </c>
      <c r="E3078" s="3" t="str">
        <f>HYPERLINK("https://fyndiq.se/produkt/b1caddae2e864477/", "2- Pack Samsung S10 Plus - Härdat Glas 9H - Super Kvalitet 3D")</f>
        <v>2- Pack Samsung S10 Plus - Härdat Glas 9H - Super Kvalitet 3D</v>
      </c>
      <c r="F3078" s="1" t="s">
        <v>477</v>
      </c>
      <c r="G3078" s="1" t="s">
        <v>478</v>
      </c>
      <c r="H3078" s="1" t="s">
        <v>479</v>
      </c>
      <c r="I3078" s="1" t="s">
        <v>16</v>
      </c>
      <c r="J3078" s="1" t="s">
        <v>23</v>
      </c>
      <c r="K3078" s="1" t="s">
        <v>16</v>
      </c>
      <c r="L3078" s="1" t="s">
        <v>16</v>
      </c>
      <c r="M3078" s="1" t="s">
        <v>16</v>
      </c>
      <c r="N3078" s="1" t="s">
        <v>16</v>
      </c>
      <c r="O3078" s="1">
        <v>63.2</v>
      </c>
      <c r="P3078" s="1">
        <v>1.0</v>
      </c>
    </row>
    <row r="3079">
      <c r="A3079" s="1" t="s">
        <v>29</v>
      </c>
      <c r="B3079" s="1" t="s">
        <v>4713</v>
      </c>
      <c r="C3079" s="2" t="s">
        <v>4647</v>
      </c>
      <c r="D3079" s="1" t="s">
        <v>19</v>
      </c>
      <c r="E307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079" s="1" t="s">
        <v>311</v>
      </c>
      <c r="G3079" s="1" t="s">
        <v>312</v>
      </c>
      <c r="H3079" s="1" t="s">
        <v>313</v>
      </c>
      <c r="I3079" s="1" t="s">
        <v>16</v>
      </c>
      <c r="J3079" s="1" t="s">
        <v>23</v>
      </c>
      <c r="K3079" s="1" t="s">
        <v>16</v>
      </c>
      <c r="L3079" s="1" t="s">
        <v>16</v>
      </c>
      <c r="M3079" s="1" t="s">
        <v>16</v>
      </c>
      <c r="N3079" s="1" t="s">
        <v>16</v>
      </c>
      <c r="O3079" s="1">
        <v>71.2</v>
      </c>
      <c r="P3079" s="1">
        <v>1.0</v>
      </c>
    </row>
    <row r="3080">
      <c r="A3080" s="1" t="s">
        <v>29</v>
      </c>
      <c r="B3080" s="1" t="s">
        <v>4714</v>
      </c>
      <c r="C3080" s="2" t="s">
        <v>4647</v>
      </c>
      <c r="D3080" s="1" t="s">
        <v>19</v>
      </c>
      <c r="E3080" s="3" t="str">
        <f>HYPERLINK("https://fyndiq.se/produkt/6f828c23ea134cb6/", "1-Pack SAMSUNG S24 ULTRA Skärmskydd - Härdat Glas 9H - Super kvalitet 3D")</f>
        <v>1-Pack SAMSUNG S24 ULTRA Skärmskydd - Härdat Glas 9H - Super kvalitet 3D</v>
      </c>
      <c r="F3080" s="1" t="s">
        <v>4642</v>
      </c>
      <c r="G3080" s="1" t="s">
        <v>4643</v>
      </c>
      <c r="H3080" s="1" t="s">
        <v>4644</v>
      </c>
      <c r="I3080" s="1" t="s">
        <v>16</v>
      </c>
      <c r="J3080" s="1" t="s">
        <v>23</v>
      </c>
      <c r="K3080" s="1" t="s">
        <v>16</v>
      </c>
      <c r="L3080" s="1" t="s">
        <v>16</v>
      </c>
      <c r="M3080" s="1" t="s">
        <v>16</v>
      </c>
      <c r="N3080" s="1" t="s">
        <v>16</v>
      </c>
      <c r="O3080" s="1">
        <v>63.2</v>
      </c>
      <c r="P3080" s="1">
        <v>1.0</v>
      </c>
    </row>
    <row r="3081">
      <c r="A3081" s="1" t="s">
        <v>29</v>
      </c>
      <c r="B3081" s="1" t="s">
        <v>4715</v>
      </c>
      <c r="C3081" s="2" t="s">
        <v>4647</v>
      </c>
      <c r="D3081" s="1" t="s">
        <v>19</v>
      </c>
      <c r="E3081" s="3" t="str">
        <f>HYPERLINK("https://fyndiq.se/produkt/4c221907d1254100/", "2-Pack Samsung A14 Skärmskydd - Härdat Glas 9H - Super kvalitet 3D")</f>
        <v>2-Pack Samsung A14 Skärmskydd - Härdat Glas 9H - Super kvalitet 3D</v>
      </c>
      <c r="F3081" s="1" t="s">
        <v>167</v>
      </c>
      <c r="G3081" s="1" t="s">
        <v>168</v>
      </c>
      <c r="H3081" s="1" t="s">
        <v>169</v>
      </c>
      <c r="I3081" s="1" t="s">
        <v>16</v>
      </c>
      <c r="J3081" s="1" t="s">
        <v>23</v>
      </c>
      <c r="K3081" s="1" t="s">
        <v>16</v>
      </c>
      <c r="L3081" s="1" t="s">
        <v>16</v>
      </c>
      <c r="M3081" s="1" t="s">
        <v>16</v>
      </c>
      <c r="N3081" s="1" t="s">
        <v>16</v>
      </c>
      <c r="O3081" s="1">
        <v>63.2</v>
      </c>
      <c r="P3081" s="1">
        <v>1.0</v>
      </c>
    </row>
    <row r="3082">
      <c r="A3082" s="1" t="s">
        <v>29</v>
      </c>
      <c r="B3082" s="1" t="s">
        <v>4716</v>
      </c>
      <c r="C3082" s="2" t="s">
        <v>4647</v>
      </c>
      <c r="D3082" s="1" t="s">
        <v>19</v>
      </c>
      <c r="E3082" s="3" t="str">
        <f>HYPERLINK("https://fyndiq.se/produkt/270ab3c9b834466d/", "2-Pack SONY XPERIA 10 V Skärmskydd - Härdat Glas 9H - Super kvalitet 3D")</f>
        <v>2-Pack SONY XPERIA 10 V Skärmskydd - Härdat Glas 9H - Super kvalitet 3D</v>
      </c>
      <c r="F3082" s="1" t="s">
        <v>99</v>
      </c>
      <c r="G3082" s="1" t="s">
        <v>100</v>
      </c>
      <c r="H3082" s="1" t="s">
        <v>101</v>
      </c>
      <c r="I3082" s="1" t="s">
        <v>16</v>
      </c>
      <c r="J3082" s="1" t="s">
        <v>23</v>
      </c>
      <c r="K3082" s="1" t="s">
        <v>16</v>
      </c>
      <c r="L3082" s="1" t="s">
        <v>16</v>
      </c>
      <c r="M3082" s="1" t="s">
        <v>16</v>
      </c>
      <c r="N3082" s="1" t="s">
        <v>16</v>
      </c>
      <c r="O3082" s="1">
        <v>63.2</v>
      </c>
      <c r="P3082" s="1">
        <v>1.0</v>
      </c>
    </row>
    <row r="3083">
      <c r="A3083" s="1" t="s">
        <v>29</v>
      </c>
      <c r="B3083" s="1" t="s">
        <v>4717</v>
      </c>
      <c r="C3083" s="2" t="s">
        <v>4647</v>
      </c>
      <c r="D3083" s="1" t="s">
        <v>19</v>
      </c>
      <c r="E3083" s="3" t="str">
        <f>HYPERLINK("https://fyndiq.se/produkt/acbd2f15758f4e1c/", "2-Pack Samsung A55 5G Skärmskydd i Härdat Glas")</f>
        <v>2-Pack Samsung A55 5G Skärmskydd i Härdat Glas</v>
      </c>
      <c r="F3083" s="1" t="s">
        <v>982</v>
      </c>
      <c r="G3083" s="1" t="s">
        <v>983</v>
      </c>
      <c r="H3083" s="1" t="s">
        <v>984</v>
      </c>
      <c r="I3083" s="1" t="s">
        <v>16</v>
      </c>
      <c r="J3083" s="1" t="s">
        <v>23</v>
      </c>
      <c r="K3083" s="1" t="s">
        <v>16</v>
      </c>
      <c r="L3083" s="1" t="s">
        <v>16</v>
      </c>
      <c r="M3083" s="1" t="s">
        <v>16</v>
      </c>
      <c r="N3083" s="1" t="s">
        <v>16</v>
      </c>
      <c r="O3083" s="1">
        <v>63.2</v>
      </c>
      <c r="P3083" s="1">
        <v>1.0</v>
      </c>
    </row>
    <row r="3084">
      <c r="A3084" s="1" t="s">
        <v>29</v>
      </c>
      <c r="B3084" s="1" t="s">
        <v>4718</v>
      </c>
      <c r="C3084" s="2" t="s">
        <v>4647</v>
      </c>
      <c r="D3084" s="1" t="s">
        <v>19</v>
      </c>
      <c r="E3084" s="3" t="str">
        <f t="shared" ref="E3084:E3085" si="30">HYPERLINK("https://fyndiq.se/produkt/701c980a31d04f70/", "Samsung S23 FE 5G - 9H Härdat Glass - Super Kvalitet 3D")</f>
        <v>Samsung S23 FE 5G - 9H Härdat Glass - Super Kvalitet 3D</v>
      </c>
      <c r="F3084" s="1" t="s">
        <v>698</v>
      </c>
      <c r="G3084" s="1" t="s">
        <v>699</v>
      </c>
      <c r="H3084" s="1" t="s">
        <v>700</v>
      </c>
      <c r="I3084" s="1" t="s">
        <v>16</v>
      </c>
      <c r="J3084" s="1" t="s">
        <v>23</v>
      </c>
      <c r="K3084" s="1" t="s">
        <v>16</v>
      </c>
      <c r="L3084" s="1" t="s">
        <v>16</v>
      </c>
      <c r="M3084" s="1" t="s">
        <v>16</v>
      </c>
      <c r="N3084" s="1" t="s">
        <v>16</v>
      </c>
      <c r="O3084" s="1">
        <v>55.2</v>
      </c>
      <c r="P3084" s="1">
        <v>1.0</v>
      </c>
    </row>
    <row r="3085">
      <c r="A3085" s="1" t="s">
        <v>29</v>
      </c>
      <c r="B3085" s="1" t="s">
        <v>4719</v>
      </c>
      <c r="C3085" s="2" t="s">
        <v>4647</v>
      </c>
      <c r="D3085" s="1" t="s">
        <v>19</v>
      </c>
      <c r="E3085" s="3" t="str">
        <f t="shared" si="30"/>
        <v>Samsung S23 FE 5G - 9H Härdat Glass - Super Kvalitet 3D</v>
      </c>
      <c r="F3085" s="1" t="s">
        <v>698</v>
      </c>
      <c r="G3085" s="1" t="s">
        <v>699</v>
      </c>
      <c r="H3085" s="1" t="s">
        <v>700</v>
      </c>
      <c r="I3085" s="1" t="s">
        <v>16</v>
      </c>
      <c r="J3085" s="1" t="s">
        <v>23</v>
      </c>
      <c r="K3085" s="1" t="s">
        <v>16</v>
      </c>
      <c r="L3085" s="1" t="s">
        <v>16</v>
      </c>
      <c r="M3085" s="1" t="s">
        <v>16</v>
      </c>
      <c r="N3085" s="1" t="s">
        <v>16</v>
      </c>
      <c r="O3085" s="1">
        <v>55.2</v>
      </c>
      <c r="P3085" s="1">
        <v>1.0</v>
      </c>
    </row>
    <row r="3086">
      <c r="A3086" s="1" t="s">
        <v>29</v>
      </c>
      <c r="B3086" s="1" t="s">
        <v>4720</v>
      </c>
      <c r="C3086" s="2" t="s">
        <v>4647</v>
      </c>
      <c r="D3086" s="1" t="s">
        <v>19</v>
      </c>
      <c r="E3086" s="3" t="str">
        <f>HYPERLINK("https://fyndiq.se/produkt/dd442afde00c4525/", "2-Pack Sony Xperia 5 III - Härdat glas 9H - Super Kvalitet 3D")</f>
        <v>2-Pack Sony Xperia 5 III - Härdat glas 9H - Super Kvalitet 3D</v>
      </c>
      <c r="F3086" s="1" t="s">
        <v>3492</v>
      </c>
      <c r="G3086" s="1" t="s">
        <v>3493</v>
      </c>
      <c r="H3086" s="1" t="s">
        <v>3494</v>
      </c>
      <c r="I3086" s="1" t="s">
        <v>16</v>
      </c>
      <c r="J3086" s="1" t="s">
        <v>23</v>
      </c>
      <c r="K3086" s="1" t="s">
        <v>16</v>
      </c>
      <c r="L3086" s="1" t="s">
        <v>16</v>
      </c>
      <c r="M3086" s="1" t="s">
        <v>16</v>
      </c>
      <c r="N3086" s="1" t="s">
        <v>16</v>
      </c>
      <c r="O3086" s="1">
        <v>63.2</v>
      </c>
      <c r="P3086" s="1">
        <v>1.0</v>
      </c>
    </row>
    <row r="3087">
      <c r="A3087" s="1" t="s">
        <v>29</v>
      </c>
      <c r="B3087" s="1" t="s">
        <v>4721</v>
      </c>
      <c r="C3087" s="2" t="s">
        <v>4647</v>
      </c>
      <c r="D3087" s="1" t="s">
        <v>19</v>
      </c>
      <c r="E3087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3087" s="1" t="s">
        <v>3035</v>
      </c>
      <c r="G3087" s="1" t="s">
        <v>3036</v>
      </c>
      <c r="H3087" s="1" t="s">
        <v>3037</v>
      </c>
      <c r="I3087" s="1" t="s">
        <v>16</v>
      </c>
      <c r="J3087" s="1" t="s">
        <v>23</v>
      </c>
      <c r="K3087" s="1" t="s">
        <v>16</v>
      </c>
      <c r="L3087" s="1" t="s">
        <v>16</v>
      </c>
      <c r="M3087" s="1" t="s">
        <v>16</v>
      </c>
      <c r="N3087" s="1" t="s">
        <v>16</v>
      </c>
      <c r="O3087" s="1">
        <v>71.2</v>
      </c>
      <c r="P3087" s="1">
        <v>1.0</v>
      </c>
    </row>
    <row r="3088">
      <c r="A3088" s="1" t="s">
        <v>29</v>
      </c>
      <c r="B3088" s="1" t="s">
        <v>4722</v>
      </c>
      <c r="C3088" s="2" t="s">
        <v>4647</v>
      </c>
      <c r="D3088" s="1" t="s">
        <v>19</v>
      </c>
      <c r="E308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088" s="1" t="s">
        <v>26</v>
      </c>
      <c r="G3088" s="1" t="s">
        <v>27</v>
      </c>
      <c r="H3088" s="1" t="s">
        <v>28</v>
      </c>
      <c r="I3088" s="1" t="s">
        <v>16</v>
      </c>
      <c r="J3088" s="1" t="s">
        <v>23</v>
      </c>
      <c r="K3088" s="1" t="s">
        <v>16</v>
      </c>
      <c r="L3088" s="1" t="s">
        <v>16</v>
      </c>
      <c r="M3088" s="1" t="s">
        <v>16</v>
      </c>
      <c r="N3088" s="1" t="s">
        <v>16</v>
      </c>
      <c r="O3088" s="1">
        <v>71.2</v>
      </c>
      <c r="P3088" s="1">
        <v>1.0</v>
      </c>
    </row>
    <row r="3089">
      <c r="A3089" s="1" t="s">
        <v>29</v>
      </c>
      <c r="B3089" s="1" t="s">
        <v>4723</v>
      </c>
      <c r="C3089" s="2" t="s">
        <v>4647</v>
      </c>
      <c r="D3089" s="1" t="s">
        <v>19</v>
      </c>
      <c r="E3089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3089" s="1" t="s">
        <v>71</v>
      </c>
      <c r="G3089" s="1" t="s">
        <v>72</v>
      </c>
      <c r="H3089" s="1" t="s">
        <v>73</v>
      </c>
      <c r="I3089" s="1" t="s">
        <v>1311</v>
      </c>
      <c r="J3089" s="1" t="s">
        <v>9</v>
      </c>
      <c r="K3089" s="2" t="s">
        <v>4434</v>
      </c>
      <c r="L3089" s="1" t="s">
        <v>2914</v>
      </c>
      <c r="M3089" s="1" t="s">
        <v>16</v>
      </c>
      <c r="N3089" s="1" t="s">
        <v>16</v>
      </c>
      <c r="O3089" s="1">
        <v>63.2</v>
      </c>
      <c r="P3089" s="1">
        <v>1.0</v>
      </c>
    </row>
    <row r="3090">
      <c r="A3090" s="1" t="s">
        <v>29</v>
      </c>
      <c r="B3090" s="1" t="s">
        <v>4724</v>
      </c>
      <c r="C3090" s="2" t="s">
        <v>4647</v>
      </c>
      <c r="D3090" s="1" t="s">
        <v>19</v>
      </c>
      <c r="E3090" s="3" t="str">
        <f>HYPERLINK("https://fyndiq.se/produkt/1c45ce9e8f734218/", "1-Pack XIAOMI POCO X3 PRO Skärmskydd - Härdat Glas 9H - Super kvalitet 3D")</f>
        <v>1-Pack XIAOMI POCO X3 PRO Skärmskydd - Härdat Glas 9H - Super kvalitet 3D</v>
      </c>
      <c r="F3090" s="1" t="s">
        <v>2714</v>
      </c>
      <c r="G3090" s="1" t="s">
        <v>2715</v>
      </c>
      <c r="H3090" s="1" t="s">
        <v>2716</v>
      </c>
      <c r="I3090" s="1" t="s">
        <v>16</v>
      </c>
      <c r="J3090" s="1" t="s">
        <v>23</v>
      </c>
      <c r="K3090" s="1" t="s">
        <v>16</v>
      </c>
      <c r="L3090" s="1" t="s">
        <v>16</v>
      </c>
      <c r="M3090" s="1" t="s">
        <v>16</v>
      </c>
      <c r="N3090" s="1" t="s">
        <v>16</v>
      </c>
      <c r="O3090" s="1">
        <v>55.2</v>
      </c>
      <c r="P3090" s="1">
        <v>1.0</v>
      </c>
    </row>
    <row r="3091">
      <c r="A3091" s="1" t="s">
        <v>29</v>
      </c>
      <c r="B3091" s="1" t="s">
        <v>4725</v>
      </c>
      <c r="C3091" s="2" t="s">
        <v>4647</v>
      </c>
      <c r="D3091" s="1" t="s">
        <v>19</v>
      </c>
      <c r="E3091" s="3" t="str">
        <f>HYPERLINK("https://fyndiq.se/produkt/2030c5450cfb4338/", "2 Pack Huawei P30 Pro - Härdat glas 9H – 3D Super kvalitet")</f>
        <v>2 Pack Huawei P30 Pro - Härdat glas 9H – 3D Super kvalitet</v>
      </c>
      <c r="F3091" s="1" t="s">
        <v>1091</v>
      </c>
      <c r="G3091" s="1" t="s">
        <v>1092</v>
      </c>
      <c r="H3091" s="1" t="s">
        <v>1093</v>
      </c>
      <c r="I3091" s="1" t="s">
        <v>16</v>
      </c>
      <c r="J3091" s="1" t="s">
        <v>23</v>
      </c>
      <c r="K3091" s="1" t="s">
        <v>16</v>
      </c>
      <c r="L3091" s="1" t="s">
        <v>16</v>
      </c>
      <c r="M3091" s="1" t="s">
        <v>16</v>
      </c>
      <c r="N3091" s="1" t="s">
        <v>16</v>
      </c>
      <c r="O3091" s="1">
        <v>71.2</v>
      </c>
      <c r="P3091" s="1">
        <v>1.0</v>
      </c>
    </row>
    <row r="3092">
      <c r="A3092" s="1" t="s">
        <v>29</v>
      </c>
      <c r="B3092" s="1" t="s">
        <v>4726</v>
      </c>
      <c r="C3092" s="2" t="s">
        <v>4647</v>
      </c>
      <c r="D3092" s="1" t="s">
        <v>19</v>
      </c>
      <c r="E3092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3092" s="1" t="s">
        <v>1377</v>
      </c>
      <c r="G3092" s="1" t="s">
        <v>1378</v>
      </c>
      <c r="H3092" s="1" t="s">
        <v>1379</v>
      </c>
      <c r="I3092" s="1" t="s">
        <v>1311</v>
      </c>
      <c r="J3092" s="1" t="s">
        <v>9</v>
      </c>
      <c r="K3092" s="2" t="s">
        <v>2399</v>
      </c>
      <c r="L3092" s="1" t="s">
        <v>2650</v>
      </c>
      <c r="M3092" s="1" t="s">
        <v>16</v>
      </c>
      <c r="N3092" s="1" t="s">
        <v>16</v>
      </c>
      <c r="O3092" s="1">
        <v>71.2</v>
      </c>
      <c r="P3092" s="1">
        <v>1.0</v>
      </c>
    </row>
    <row r="3093">
      <c r="A3093" s="1" t="s">
        <v>29</v>
      </c>
      <c r="B3093" s="1" t="s">
        <v>4727</v>
      </c>
      <c r="C3093" s="2" t="s">
        <v>4647</v>
      </c>
      <c r="D3093" s="1" t="s">
        <v>19</v>
      </c>
      <c r="E3093" s="3" t="str">
        <f>HYPERLINK("https://fyndiq.se/produkt/5bbb6f7ec07d45f9/", "2-Pack Samsung XCOVER 5 Skärmskydd - Härdat Glas 9H - Super kvalitet 3D")</f>
        <v>2-Pack Samsung XCOVER 5 Skärmskydd - Härdat Glas 9H - Super kvalitet 3D</v>
      </c>
      <c r="F3093" s="1" t="s">
        <v>1039</v>
      </c>
      <c r="G3093" s="1" t="s">
        <v>1040</v>
      </c>
      <c r="H3093" s="1" t="s">
        <v>1041</v>
      </c>
      <c r="I3093" s="1" t="s">
        <v>16</v>
      </c>
      <c r="J3093" s="1" t="s">
        <v>23</v>
      </c>
      <c r="K3093" s="1" t="s">
        <v>16</v>
      </c>
      <c r="L3093" s="1" t="s">
        <v>16</v>
      </c>
      <c r="M3093" s="1" t="s">
        <v>16</v>
      </c>
      <c r="N3093" s="1" t="s">
        <v>16</v>
      </c>
      <c r="O3093" s="1">
        <v>63.2</v>
      </c>
      <c r="P3093" s="1">
        <v>1.0</v>
      </c>
    </row>
    <row r="3094">
      <c r="A3094" s="1" t="s">
        <v>29</v>
      </c>
      <c r="B3094" s="1" t="s">
        <v>4728</v>
      </c>
      <c r="C3094" s="2" t="s">
        <v>4647</v>
      </c>
      <c r="D3094" s="1" t="s">
        <v>19</v>
      </c>
      <c r="E3094" s="3" t="str">
        <f>HYPERLINK("https://fyndiq.se/produkt/9e488e35f28b4b0b/", "2-Pack GOOGLE PIXEL 6A Skärmskydd - Härdat Glas 9H - Super kvalitet 3D")</f>
        <v>2-Pack GOOGLE PIXEL 6A Skärmskydd - Härdat Glas 9H - Super kvalitet 3D</v>
      </c>
      <c r="F3094" s="1" t="s">
        <v>196</v>
      </c>
      <c r="G3094" s="1" t="s">
        <v>197</v>
      </c>
      <c r="H3094" s="1" t="s">
        <v>198</v>
      </c>
      <c r="I3094" s="1" t="s">
        <v>16</v>
      </c>
      <c r="J3094" s="1" t="s">
        <v>23</v>
      </c>
      <c r="K3094" s="1" t="s">
        <v>16</v>
      </c>
      <c r="L3094" s="1" t="s">
        <v>16</v>
      </c>
      <c r="M3094" s="1" t="s">
        <v>16</v>
      </c>
      <c r="N3094" s="1" t="s">
        <v>16</v>
      </c>
      <c r="O3094" s="1">
        <v>63.2</v>
      </c>
      <c r="P3094" s="1">
        <v>1.0</v>
      </c>
    </row>
    <row r="3095">
      <c r="A3095" s="1" t="s">
        <v>29</v>
      </c>
      <c r="B3095" s="1" t="s">
        <v>4729</v>
      </c>
      <c r="C3095" s="2" t="s">
        <v>4647</v>
      </c>
      <c r="D3095" s="1" t="s">
        <v>19</v>
      </c>
      <c r="E3095" s="3" t="str">
        <f>HYPERLINK("https://fyndiq.se/produkt/c6f3e47a88184e8d/", "2-Pack SAMSUNG A55 Skärmskydd - Härdat Glas 9H - Super kvalitet 3D")</f>
        <v>2-Pack SAMSUNG A55 Skärmskydd - Härdat Glas 9H - Super kvalitet 3D</v>
      </c>
      <c r="F3095" s="1" t="s">
        <v>83</v>
      </c>
      <c r="G3095" s="1" t="s">
        <v>84</v>
      </c>
      <c r="H3095" s="1" t="s">
        <v>85</v>
      </c>
      <c r="I3095" s="1" t="s">
        <v>16</v>
      </c>
      <c r="J3095" s="1" t="s">
        <v>23</v>
      </c>
      <c r="K3095" s="1" t="s">
        <v>16</v>
      </c>
      <c r="L3095" s="1" t="s">
        <v>16</v>
      </c>
      <c r="M3095" s="1" t="s">
        <v>16</v>
      </c>
      <c r="N3095" s="1" t="s">
        <v>16</v>
      </c>
      <c r="O3095" s="1">
        <v>63.2</v>
      </c>
      <c r="P3095" s="1">
        <v>1.0</v>
      </c>
    </row>
    <row r="3096">
      <c r="A3096" s="1" t="s">
        <v>29</v>
      </c>
      <c r="B3096" s="1" t="s">
        <v>4730</v>
      </c>
      <c r="C3096" s="2" t="s">
        <v>4647</v>
      </c>
      <c r="D3096" s="1" t="s">
        <v>19</v>
      </c>
      <c r="E3096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3096" s="1" t="s">
        <v>776</v>
      </c>
      <c r="G3096" s="1" t="s">
        <v>777</v>
      </c>
      <c r="H3096" s="1" t="s">
        <v>778</v>
      </c>
      <c r="I3096" s="1" t="s">
        <v>16</v>
      </c>
      <c r="J3096" s="1" t="s">
        <v>23</v>
      </c>
      <c r="K3096" s="1" t="s">
        <v>16</v>
      </c>
      <c r="L3096" s="1" t="s">
        <v>16</v>
      </c>
      <c r="M3096" s="1" t="s">
        <v>16</v>
      </c>
      <c r="N3096" s="1" t="s">
        <v>16</v>
      </c>
      <c r="O3096" s="1">
        <v>63.2</v>
      </c>
      <c r="P3096" s="1">
        <v>2.0</v>
      </c>
    </row>
    <row r="3097">
      <c r="A3097" s="1" t="s">
        <v>29</v>
      </c>
      <c r="B3097" s="1" t="s">
        <v>4731</v>
      </c>
      <c r="C3097" s="2" t="s">
        <v>4647</v>
      </c>
      <c r="D3097" s="1" t="s">
        <v>19</v>
      </c>
      <c r="E3097" s="3" t="str">
        <f>HYPERLINK("https://fyndiq.se/produkt/416415a768684efb/", "2-Pack Samsung Galaxy S21 5G - 9H Härdat Glas - HD")</f>
        <v>2-Pack Samsung Galaxy S21 5G - 9H Härdat Glas - HD</v>
      </c>
      <c r="F3097" s="1" t="s">
        <v>39</v>
      </c>
      <c r="G3097" s="1" t="s">
        <v>40</v>
      </c>
      <c r="H3097" s="1" t="s">
        <v>41</v>
      </c>
      <c r="I3097" s="1" t="s">
        <v>16</v>
      </c>
      <c r="J3097" s="1" t="s">
        <v>23</v>
      </c>
      <c r="K3097" s="1" t="s">
        <v>16</v>
      </c>
      <c r="L3097" s="1" t="s">
        <v>16</v>
      </c>
      <c r="M3097" s="1" t="s">
        <v>16</v>
      </c>
      <c r="N3097" s="1" t="s">
        <v>16</v>
      </c>
      <c r="O3097" s="1">
        <v>63.2</v>
      </c>
      <c r="P3097" s="1">
        <v>1.0</v>
      </c>
    </row>
    <row r="3098">
      <c r="A3098" s="1" t="s">
        <v>29</v>
      </c>
      <c r="B3098" s="1" t="s">
        <v>4732</v>
      </c>
      <c r="C3098" s="2" t="s">
        <v>4647</v>
      </c>
      <c r="D3098" s="1" t="s">
        <v>19</v>
      </c>
      <c r="E3098" s="3" t="str">
        <f>HYPERLINK("https://fyndiq.se/produkt/c26c9ffef37a436a/", "2-Pack Samsung A35 5G Skärmskydd i Härdat Glas")</f>
        <v>2-Pack Samsung A35 5G Skärmskydd i Härdat Glas</v>
      </c>
      <c r="F3098" s="1" t="s">
        <v>432</v>
      </c>
      <c r="G3098" s="1" t="s">
        <v>433</v>
      </c>
      <c r="H3098" s="1" t="s">
        <v>434</v>
      </c>
      <c r="I3098" s="1" t="s">
        <v>16</v>
      </c>
      <c r="J3098" s="1" t="s">
        <v>23</v>
      </c>
      <c r="K3098" s="1" t="s">
        <v>16</v>
      </c>
      <c r="L3098" s="1" t="s">
        <v>16</v>
      </c>
      <c r="M3098" s="1" t="s">
        <v>16</v>
      </c>
      <c r="N3098" s="1" t="s">
        <v>16</v>
      </c>
      <c r="O3098" s="1">
        <v>63.2</v>
      </c>
      <c r="P3098" s="1">
        <v>1.0</v>
      </c>
    </row>
    <row r="3099">
      <c r="A3099" s="1" t="s">
        <v>29</v>
      </c>
      <c r="B3099" s="1" t="s">
        <v>4733</v>
      </c>
      <c r="C3099" s="2" t="s">
        <v>4647</v>
      </c>
      <c r="D3099" s="1" t="s">
        <v>19</v>
      </c>
      <c r="E309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099" s="1" t="s">
        <v>26</v>
      </c>
      <c r="G3099" s="1" t="s">
        <v>27</v>
      </c>
      <c r="H3099" s="1" t="s">
        <v>28</v>
      </c>
      <c r="I3099" s="1" t="s">
        <v>16</v>
      </c>
      <c r="J3099" s="1" t="s">
        <v>23</v>
      </c>
      <c r="K3099" s="1" t="s">
        <v>16</v>
      </c>
      <c r="L3099" s="1" t="s">
        <v>16</v>
      </c>
      <c r="M3099" s="1" t="s">
        <v>16</v>
      </c>
      <c r="N3099" s="1" t="s">
        <v>16</v>
      </c>
      <c r="O3099" s="1">
        <v>71.2</v>
      </c>
      <c r="P3099" s="1">
        <v>1.0</v>
      </c>
    </row>
    <row r="3100">
      <c r="A3100" s="1" t="s">
        <v>29</v>
      </c>
      <c r="B3100" s="1" t="s">
        <v>4734</v>
      </c>
      <c r="C3100" s="2" t="s">
        <v>4647</v>
      </c>
      <c r="D3100" s="1" t="s">
        <v>19</v>
      </c>
      <c r="E3100" s="3" t="str">
        <f>HYPERLINK("https://fyndiq.se/produkt/925ae49423884615/", "2-Pack Samsung S22 Ultra Skärmskydd &amp; 1-Pack linsskydd -9H GLAS")</f>
        <v>2-Pack Samsung S22 Ultra Skärmskydd &amp; 1-Pack linsskydd -9H GLAS</v>
      </c>
      <c r="F3100" s="1" t="s">
        <v>335</v>
      </c>
      <c r="G3100" s="1" t="s">
        <v>336</v>
      </c>
      <c r="H3100" s="1" t="s">
        <v>337</v>
      </c>
      <c r="I3100" s="1" t="s">
        <v>16</v>
      </c>
      <c r="J3100" s="1" t="s">
        <v>23</v>
      </c>
      <c r="K3100" s="1" t="s">
        <v>16</v>
      </c>
      <c r="L3100" s="1" t="s">
        <v>16</v>
      </c>
      <c r="M3100" s="1" t="s">
        <v>16</v>
      </c>
      <c r="N3100" s="1" t="s">
        <v>16</v>
      </c>
      <c r="O3100" s="1">
        <v>71.2</v>
      </c>
      <c r="P3100" s="1">
        <v>1.0</v>
      </c>
    </row>
    <row r="3101">
      <c r="A3101" s="1" t="s">
        <v>29</v>
      </c>
      <c r="B3101" s="1" t="s">
        <v>4735</v>
      </c>
      <c r="C3101" s="2" t="s">
        <v>4647</v>
      </c>
      <c r="D3101" s="1" t="s">
        <v>19</v>
      </c>
      <c r="E3101" s="3" t="str">
        <f>HYPERLINK("https://fyndiq.se/produkt/b1caddae2e864477/", "2- Pack Samsung S10 Plus - Härdat Glas 9H - Super Kvalitet 3D")</f>
        <v>2- Pack Samsung S10 Plus - Härdat Glas 9H - Super Kvalitet 3D</v>
      </c>
      <c r="F3101" s="1" t="s">
        <v>477</v>
      </c>
      <c r="G3101" s="1" t="s">
        <v>478</v>
      </c>
      <c r="H3101" s="1" t="s">
        <v>479</v>
      </c>
      <c r="I3101" s="1" t="s">
        <v>16</v>
      </c>
      <c r="J3101" s="1" t="s">
        <v>23</v>
      </c>
      <c r="K3101" s="1" t="s">
        <v>16</v>
      </c>
      <c r="L3101" s="1" t="s">
        <v>16</v>
      </c>
      <c r="M3101" s="1" t="s">
        <v>16</v>
      </c>
      <c r="N3101" s="1" t="s">
        <v>16</v>
      </c>
      <c r="O3101" s="1">
        <v>63.2</v>
      </c>
      <c r="P3101" s="1">
        <v>1.0</v>
      </c>
    </row>
    <row r="3102">
      <c r="A3102" s="1" t="s">
        <v>29</v>
      </c>
      <c r="B3102" s="1" t="s">
        <v>4736</v>
      </c>
      <c r="C3102" s="2" t="s">
        <v>4647</v>
      </c>
      <c r="D3102" s="1" t="s">
        <v>19</v>
      </c>
      <c r="E3102" s="3" t="str">
        <f t="shared" ref="E3102:E3103" si="31">HYPERLINK("https://fyndiq.se/produkt/6bc9efdb9e0f44ed/", "2-Pack Google Pixel 7 Pro - Härdat Glas 9H - Super kvalitet 3D")</f>
        <v>2-Pack Google Pixel 7 Pro - Härdat Glas 9H - Super kvalitet 3D</v>
      </c>
      <c r="F3102" s="1" t="s">
        <v>424</v>
      </c>
      <c r="G3102" s="1" t="s">
        <v>425</v>
      </c>
      <c r="H3102" s="1" t="s">
        <v>426</v>
      </c>
      <c r="I3102" s="1" t="s">
        <v>16</v>
      </c>
      <c r="J3102" s="1" t="s">
        <v>23</v>
      </c>
      <c r="K3102" s="1" t="s">
        <v>16</v>
      </c>
      <c r="L3102" s="1" t="s">
        <v>16</v>
      </c>
      <c r="M3102" s="1" t="s">
        <v>16</v>
      </c>
      <c r="N3102" s="1" t="s">
        <v>16</v>
      </c>
      <c r="O3102" s="1">
        <v>71.2</v>
      </c>
      <c r="P3102" s="1">
        <v>1.0</v>
      </c>
    </row>
    <row r="3103">
      <c r="A3103" s="1" t="s">
        <v>29</v>
      </c>
      <c r="B3103" s="1" t="s">
        <v>4737</v>
      </c>
      <c r="C3103" s="2" t="s">
        <v>4647</v>
      </c>
      <c r="D3103" s="1" t="s">
        <v>19</v>
      </c>
      <c r="E3103" s="3" t="str">
        <f t="shared" si="31"/>
        <v>2-Pack Google Pixel 7 Pro - Härdat Glas 9H - Super kvalitet 3D</v>
      </c>
      <c r="F3103" s="1" t="s">
        <v>424</v>
      </c>
      <c r="G3103" s="1" t="s">
        <v>425</v>
      </c>
      <c r="H3103" s="1" t="s">
        <v>426</v>
      </c>
      <c r="I3103" s="1" t="s">
        <v>16</v>
      </c>
      <c r="J3103" s="1" t="s">
        <v>23</v>
      </c>
      <c r="K3103" s="1" t="s">
        <v>16</v>
      </c>
      <c r="L3103" s="1" t="s">
        <v>16</v>
      </c>
      <c r="M3103" s="1" t="s">
        <v>16</v>
      </c>
      <c r="N3103" s="1" t="s">
        <v>16</v>
      </c>
      <c r="O3103" s="1">
        <v>71.2</v>
      </c>
      <c r="P3103" s="1">
        <v>1.0</v>
      </c>
    </row>
    <row r="3104">
      <c r="A3104" s="1" t="s">
        <v>29</v>
      </c>
      <c r="B3104" s="1" t="s">
        <v>4738</v>
      </c>
      <c r="C3104" s="2" t="s">
        <v>4647</v>
      </c>
      <c r="D3104" s="1" t="s">
        <v>19</v>
      </c>
      <c r="E3104" s="3" t="str">
        <f>HYPERLINK("https://fyndiq.se/produkt/0b2f55cbfc0d4bc8/", "Skärmskydd Iphone 12 / 12 Pro , härdat glas, hög kvalitet.")</f>
        <v>Skärmskydd Iphone 12 / 12 Pro , härdat glas, hög kvalitet.</v>
      </c>
      <c r="F3104" s="1" t="s">
        <v>587</v>
      </c>
      <c r="G3104" s="1" t="s">
        <v>588</v>
      </c>
      <c r="H3104" s="1" t="s">
        <v>589</v>
      </c>
      <c r="I3104" s="1" t="s">
        <v>16</v>
      </c>
      <c r="J3104" s="1" t="s">
        <v>23</v>
      </c>
      <c r="K3104" s="1" t="s">
        <v>16</v>
      </c>
      <c r="L3104" s="1" t="s">
        <v>16</v>
      </c>
      <c r="M3104" s="1" t="s">
        <v>16</v>
      </c>
      <c r="N3104" s="1" t="s">
        <v>16</v>
      </c>
      <c r="O3104" s="1">
        <v>47.2</v>
      </c>
      <c r="P3104" s="1">
        <v>1.0</v>
      </c>
    </row>
    <row r="3105">
      <c r="A3105" s="1" t="s">
        <v>29</v>
      </c>
      <c r="B3105" s="1" t="s">
        <v>4739</v>
      </c>
      <c r="C3105" s="2" t="s">
        <v>4647</v>
      </c>
      <c r="D3105" s="1" t="s">
        <v>19</v>
      </c>
      <c r="E310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105" s="1" t="s">
        <v>26</v>
      </c>
      <c r="G3105" s="1" t="s">
        <v>27</v>
      </c>
      <c r="H3105" s="1" t="s">
        <v>28</v>
      </c>
      <c r="I3105" s="1" t="s">
        <v>16</v>
      </c>
      <c r="J3105" s="1" t="s">
        <v>23</v>
      </c>
      <c r="K3105" s="1" t="s">
        <v>16</v>
      </c>
      <c r="L3105" s="1" t="s">
        <v>16</v>
      </c>
      <c r="M3105" s="1" t="s">
        <v>16</v>
      </c>
      <c r="N3105" s="1" t="s">
        <v>16</v>
      </c>
      <c r="O3105" s="1">
        <v>71.2</v>
      </c>
      <c r="P3105" s="1">
        <v>1.0</v>
      </c>
    </row>
    <row r="3106">
      <c r="A3106" s="1" t="s">
        <v>29</v>
      </c>
      <c r="B3106" s="1" t="s">
        <v>4740</v>
      </c>
      <c r="C3106" s="2" t="s">
        <v>4647</v>
      </c>
      <c r="D3106" s="1" t="s">
        <v>19</v>
      </c>
      <c r="E310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3106" s="1" t="s">
        <v>132</v>
      </c>
      <c r="G3106" s="1" t="s">
        <v>133</v>
      </c>
      <c r="H3106" s="1" t="s">
        <v>134</v>
      </c>
      <c r="I3106" s="1" t="s">
        <v>16</v>
      </c>
      <c r="J3106" s="1" t="s">
        <v>23</v>
      </c>
      <c r="K3106" s="1" t="s">
        <v>16</v>
      </c>
      <c r="L3106" s="1" t="s">
        <v>16</v>
      </c>
      <c r="M3106" s="1" t="s">
        <v>16</v>
      </c>
      <c r="N3106" s="1" t="s">
        <v>16</v>
      </c>
      <c r="O3106" s="1">
        <v>71.2</v>
      </c>
      <c r="P3106" s="1">
        <v>1.0</v>
      </c>
    </row>
    <row r="3107">
      <c r="A3107" s="1" t="s">
        <v>29</v>
      </c>
      <c r="B3107" s="1" t="s">
        <v>4741</v>
      </c>
      <c r="C3107" s="2" t="s">
        <v>4647</v>
      </c>
      <c r="D3107" s="1" t="s">
        <v>19</v>
      </c>
      <c r="E3107" s="3" t="str">
        <f>HYPERLINK("https://fyndiq.se/produkt/f4e95b294a424d40/", "2-Pack Samsung S10 Skärmskydd - Härdat Glas 9H - Super kvalitet 3D")</f>
        <v>2-Pack Samsung S10 Skärmskydd - Härdat Glas 9H - Super kvalitet 3D</v>
      </c>
      <c r="F3107" s="1" t="s">
        <v>353</v>
      </c>
      <c r="G3107" s="1" t="s">
        <v>354</v>
      </c>
      <c r="H3107" s="1" t="s">
        <v>355</v>
      </c>
      <c r="I3107" s="1" t="s">
        <v>16</v>
      </c>
      <c r="J3107" s="1" t="s">
        <v>23</v>
      </c>
      <c r="K3107" s="1" t="s">
        <v>16</v>
      </c>
      <c r="L3107" s="1" t="s">
        <v>16</v>
      </c>
      <c r="M3107" s="1" t="s">
        <v>16</v>
      </c>
      <c r="N3107" s="1" t="s">
        <v>16</v>
      </c>
      <c r="O3107" s="1">
        <v>63.2</v>
      </c>
      <c r="P3107" s="1">
        <v>1.0</v>
      </c>
    </row>
    <row r="3108">
      <c r="A3108" s="1" t="s">
        <v>29</v>
      </c>
      <c r="B3108" s="1" t="s">
        <v>4742</v>
      </c>
      <c r="C3108" s="2" t="s">
        <v>4647</v>
      </c>
      <c r="D3108" s="1" t="s">
        <v>19</v>
      </c>
      <c r="E3108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3108" s="1" t="s">
        <v>4743</v>
      </c>
      <c r="G3108" s="1" t="s">
        <v>4744</v>
      </c>
      <c r="H3108" s="1" t="s">
        <v>4745</v>
      </c>
      <c r="I3108" s="1" t="s">
        <v>16</v>
      </c>
      <c r="J3108" s="1" t="s">
        <v>23</v>
      </c>
      <c r="K3108" s="1" t="s">
        <v>16</v>
      </c>
      <c r="L3108" s="1" t="s">
        <v>16</v>
      </c>
      <c r="M3108" s="1" t="s">
        <v>16</v>
      </c>
      <c r="N3108" s="1" t="s">
        <v>16</v>
      </c>
      <c r="O3108" s="1">
        <v>63.2</v>
      </c>
      <c r="P3108" s="1">
        <v>1.0</v>
      </c>
    </row>
    <row r="3109">
      <c r="A3109" s="1" t="s">
        <v>29</v>
      </c>
      <c r="B3109" s="1" t="s">
        <v>4746</v>
      </c>
      <c r="C3109" s="2" t="s">
        <v>4647</v>
      </c>
      <c r="D3109" s="1" t="s">
        <v>19</v>
      </c>
      <c r="E310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109" s="1" t="s">
        <v>26</v>
      </c>
      <c r="G3109" s="1" t="s">
        <v>27</v>
      </c>
      <c r="H3109" s="1" t="s">
        <v>28</v>
      </c>
      <c r="I3109" s="1" t="s">
        <v>16</v>
      </c>
      <c r="J3109" s="1" t="s">
        <v>23</v>
      </c>
      <c r="K3109" s="1" t="s">
        <v>16</v>
      </c>
      <c r="L3109" s="1" t="s">
        <v>16</v>
      </c>
      <c r="M3109" s="1" t="s">
        <v>16</v>
      </c>
      <c r="N3109" s="1" t="s">
        <v>16</v>
      </c>
      <c r="O3109" s="1">
        <v>71.2</v>
      </c>
      <c r="P3109" s="1">
        <v>1.0</v>
      </c>
    </row>
    <row r="3110">
      <c r="A3110" s="1" t="s">
        <v>29</v>
      </c>
      <c r="B3110" s="1" t="s">
        <v>4747</v>
      </c>
      <c r="C3110" s="2" t="s">
        <v>4647</v>
      </c>
      <c r="D3110" s="1" t="s">
        <v>19</v>
      </c>
      <c r="E3110" s="3" t="str">
        <f>HYPERLINK("https://fyndiq.se/produkt/0a890dd972c4463d/", "2-Pack Samsung Galaxy A52s 5G - Härdat glas 9H - Super kvalitet")</f>
        <v>2-Pack Samsung Galaxy A52s 5G - Härdat glas 9H - Super kvalitet</v>
      </c>
      <c r="F3110" s="1" t="s">
        <v>442</v>
      </c>
      <c r="G3110" s="1" t="s">
        <v>443</v>
      </c>
      <c r="H3110" s="1" t="s">
        <v>444</v>
      </c>
      <c r="I3110" s="1" t="s">
        <v>16</v>
      </c>
      <c r="J3110" s="1" t="s">
        <v>23</v>
      </c>
      <c r="K3110" s="1" t="s">
        <v>16</v>
      </c>
      <c r="L3110" s="1" t="s">
        <v>16</v>
      </c>
      <c r="M3110" s="1" t="s">
        <v>16</v>
      </c>
      <c r="N3110" s="1" t="s">
        <v>16</v>
      </c>
      <c r="O3110" s="1">
        <v>63.2</v>
      </c>
      <c r="P3110" s="1">
        <v>1.0</v>
      </c>
    </row>
    <row r="3111">
      <c r="A3111" s="1" t="s">
        <v>29</v>
      </c>
      <c r="B3111" s="1" t="s">
        <v>4748</v>
      </c>
      <c r="C3111" s="2" t="s">
        <v>4647</v>
      </c>
      <c r="D3111" s="1" t="s">
        <v>19</v>
      </c>
      <c r="E3111" s="3" t="str">
        <f>HYPERLINK("https://fyndiq.se/produkt/19c2551af5564452/", "2 Pack Samsung Galaxy A41 - Härdat Glas 9H - Super kvalitet 3D")</f>
        <v>2 Pack Samsung Galaxy A41 - Härdat Glas 9H - Super kvalitet 3D</v>
      </c>
      <c r="F3111" s="1" t="s">
        <v>362</v>
      </c>
      <c r="G3111" s="1" t="s">
        <v>363</v>
      </c>
      <c r="H3111" s="1" t="s">
        <v>364</v>
      </c>
      <c r="I3111" s="1" t="s">
        <v>16</v>
      </c>
      <c r="J3111" s="1" t="s">
        <v>23</v>
      </c>
      <c r="K3111" s="1" t="s">
        <v>16</v>
      </c>
      <c r="L3111" s="1" t="s">
        <v>16</v>
      </c>
      <c r="M3111" s="1" t="s">
        <v>16</v>
      </c>
      <c r="N3111" s="1" t="s">
        <v>16</v>
      </c>
      <c r="O3111" s="1">
        <v>63.2</v>
      </c>
      <c r="P3111" s="1">
        <v>1.0</v>
      </c>
    </row>
    <row r="3112">
      <c r="A3112" s="1" t="s">
        <v>29</v>
      </c>
      <c r="B3112" s="1" t="s">
        <v>4749</v>
      </c>
      <c r="C3112" s="2" t="s">
        <v>4647</v>
      </c>
      <c r="D3112" s="1" t="s">
        <v>19</v>
      </c>
      <c r="E3112" s="3" t="str">
        <f>HYPERLINK("https://fyndiq.se/produkt/56c72c0ba5f749b5/", "2-Pack SAMSUNG S24 Skärmskydd - Härdat Glas 9H - Super kvalitet 3D")</f>
        <v>2-Pack SAMSUNG S24 Skärmskydd - Härdat Glas 9H - Super kvalitet 3D</v>
      </c>
      <c r="F3112" s="1" t="s">
        <v>263</v>
      </c>
      <c r="G3112" s="1" t="s">
        <v>264</v>
      </c>
      <c r="H3112" s="1" t="s">
        <v>265</v>
      </c>
      <c r="I3112" s="1" t="s">
        <v>16</v>
      </c>
      <c r="J3112" s="1" t="s">
        <v>23</v>
      </c>
      <c r="K3112" s="1" t="s">
        <v>16</v>
      </c>
      <c r="L3112" s="1" t="s">
        <v>16</v>
      </c>
      <c r="M3112" s="1" t="s">
        <v>16</v>
      </c>
      <c r="N3112" s="1" t="s">
        <v>16</v>
      </c>
      <c r="O3112" s="1">
        <v>71.2</v>
      </c>
      <c r="P3112" s="1">
        <v>1.0</v>
      </c>
    </row>
    <row r="3113">
      <c r="A3113" s="1" t="s">
        <v>29</v>
      </c>
      <c r="B3113" s="1" t="s">
        <v>4750</v>
      </c>
      <c r="C3113" s="2" t="s">
        <v>4647</v>
      </c>
      <c r="D3113" s="1" t="s">
        <v>19</v>
      </c>
      <c r="E3113" s="3" t="str">
        <f>HYPERLINK("https://fyndiq.se/produkt/c26c9ffef37a436a/", "2-Pack Samsung A35 5G Skärmskydd i Härdat Glas")</f>
        <v>2-Pack Samsung A35 5G Skärmskydd i Härdat Glas</v>
      </c>
      <c r="F3113" s="1" t="s">
        <v>432</v>
      </c>
      <c r="G3113" s="1" t="s">
        <v>433</v>
      </c>
      <c r="H3113" s="1" t="s">
        <v>434</v>
      </c>
      <c r="I3113" s="1" t="s">
        <v>16</v>
      </c>
      <c r="J3113" s="1" t="s">
        <v>23</v>
      </c>
      <c r="K3113" s="1" t="s">
        <v>16</v>
      </c>
      <c r="L3113" s="1" t="s">
        <v>16</v>
      </c>
      <c r="M3113" s="1" t="s">
        <v>16</v>
      </c>
      <c r="N3113" s="1" t="s">
        <v>16</v>
      </c>
      <c r="O3113" s="1">
        <v>63.2</v>
      </c>
      <c r="P3113" s="1">
        <v>1.0</v>
      </c>
    </row>
    <row r="3114">
      <c r="A3114" s="1" t="s">
        <v>29</v>
      </c>
      <c r="B3114" s="1" t="s">
        <v>4751</v>
      </c>
      <c r="C3114" s="2" t="s">
        <v>4647</v>
      </c>
      <c r="D3114" s="1" t="s">
        <v>19</v>
      </c>
      <c r="E3114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3114" s="1" t="s">
        <v>4752</v>
      </c>
      <c r="G3114" s="1" t="s">
        <v>4753</v>
      </c>
      <c r="H3114" s="1" t="s">
        <v>4754</v>
      </c>
      <c r="I3114" s="1" t="s">
        <v>1311</v>
      </c>
      <c r="J3114" s="1" t="s">
        <v>9</v>
      </c>
      <c r="K3114" s="2" t="s">
        <v>3385</v>
      </c>
      <c r="L3114" s="1" t="s">
        <v>2650</v>
      </c>
      <c r="M3114" s="1" t="s">
        <v>16</v>
      </c>
      <c r="N3114" s="1" t="s">
        <v>16</v>
      </c>
      <c r="O3114" s="1">
        <v>63.2</v>
      </c>
      <c r="P3114" s="1">
        <v>1.0</v>
      </c>
    </row>
    <row r="3115">
      <c r="A3115" s="1" t="s">
        <v>29</v>
      </c>
      <c r="B3115" s="1" t="s">
        <v>4755</v>
      </c>
      <c r="C3115" s="2" t="s">
        <v>4647</v>
      </c>
      <c r="D3115" s="1" t="s">
        <v>19</v>
      </c>
      <c r="E3115" s="3" t="str">
        <f>HYPERLINK("https://fyndiq.se/produkt/f1b3c06373a844cb/", "Samsung Galaxy S20 - Härdat glas 9H - Super kvalitet 3D")</f>
        <v>Samsung Galaxy S20 - Härdat glas 9H - Super kvalitet 3D</v>
      </c>
      <c r="F3115" s="1" t="s">
        <v>417</v>
      </c>
      <c r="G3115" s="1" t="s">
        <v>418</v>
      </c>
      <c r="H3115" s="1" t="s">
        <v>419</v>
      </c>
      <c r="I3115" s="1" t="s">
        <v>1311</v>
      </c>
      <c r="J3115" s="1" t="s">
        <v>9</v>
      </c>
      <c r="K3115" s="2" t="s">
        <v>3385</v>
      </c>
      <c r="L3115" s="1" t="s">
        <v>2528</v>
      </c>
      <c r="M3115" s="1" t="s">
        <v>16</v>
      </c>
      <c r="N3115" s="1" t="s">
        <v>16</v>
      </c>
      <c r="O3115" s="1">
        <v>55.2</v>
      </c>
      <c r="P3115" s="1">
        <v>1.0</v>
      </c>
    </row>
    <row r="3116">
      <c r="A3116" s="1" t="s">
        <v>29</v>
      </c>
      <c r="B3116" s="1" t="s">
        <v>4756</v>
      </c>
      <c r="C3116" s="2" t="s">
        <v>4647</v>
      </c>
      <c r="D3116" s="1" t="s">
        <v>19</v>
      </c>
      <c r="E311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116" s="1" t="s">
        <v>26</v>
      </c>
      <c r="G3116" s="1" t="s">
        <v>27</v>
      </c>
      <c r="H3116" s="1" t="s">
        <v>28</v>
      </c>
      <c r="I3116" s="1" t="s">
        <v>16</v>
      </c>
      <c r="J3116" s="1" t="s">
        <v>23</v>
      </c>
      <c r="K3116" s="1" t="s">
        <v>16</v>
      </c>
      <c r="L3116" s="1" t="s">
        <v>16</v>
      </c>
      <c r="M3116" s="1" t="s">
        <v>16</v>
      </c>
      <c r="N3116" s="1" t="s">
        <v>16</v>
      </c>
      <c r="O3116" s="1">
        <v>71.2</v>
      </c>
      <c r="P3116" s="1">
        <v>1.0</v>
      </c>
    </row>
    <row r="3117">
      <c r="A3117" s="1" t="s">
        <v>29</v>
      </c>
      <c r="B3117" s="1" t="s">
        <v>4757</v>
      </c>
      <c r="C3117" s="2" t="s">
        <v>4647</v>
      </c>
      <c r="D3117" s="1" t="s">
        <v>19</v>
      </c>
      <c r="E3117" s="3" t="str">
        <f>HYPERLINK("https://fyndiq.se/produkt/406117b60bf241a0/", "2-Pack Samsung Galaxy S9 - Härdat glas 9H - Super kvalitet 3D")</f>
        <v>2-Pack Samsung Galaxy S9 - Härdat glas 9H - Super kvalitet 3D</v>
      </c>
      <c r="F3117" s="1" t="s">
        <v>228</v>
      </c>
      <c r="G3117" s="1" t="s">
        <v>229</v>
      </c>
      <c r="H3117" s="1" t="s">
        <v>230</v>
      </c>
      <c r="I3117" s="1" t="s">
        <v>16</v>
      </c>
      <c r="J3117" s="1" t="s">
        <v>23</v>
      </c>
      <c r="K3117" s="1" t="s">
        <v>16</v>
      </c>
      <c r="L3117" s="1" t="s">
        <v>16</v>
      </c>
      <c r="M3117" s="1" t="s">
        <v>16</v>
      </c>
      <c r="N3117" s="1" t="s">
        <v>16</v>
      </c>
      <c r="O3117" s="1">
        <v>63.2</v>
      </c>
      <c r="P3117" s="1">
        <v>1.0</v>
      </c>
    </row>
    <row r="3118">
      <c r="A3118" s="1" t="s">
        <v>29</v>
      </c>
      <c r="B3118" s="1" t="s">
        <v>4758</v>
      </c>
      <c r="C3118" s="2" t="s">
        <v>4647</v>
      </c>
      <c r="D3118" s="1" t="s">
        <v>19</v>
      </c>
      <c r="E3118" s="3" t="str">
        <f>HYPERLINK("https://fyndiq.se/produkt/56c72c0ba5f749b5/", "2-Pack SAMSUNG S24 Skärmskydd - Härdat Glas 9H - Super kvalitet 3D")</f>
        <v>2-Pack SAMSUNG S24 Skärmskydd - Härdat Glas 9H - Super kvalitet 3D</v>
      </c>
      <c r="F3118" s="1" t="s">
        <v>263</v>
      </c>
      <c r="G3118" s="1" t="s">
        <v>264</v>
      </c>
      <c r="H3118" s="1" t="s">
        <v>265</v>
      </c>
      <c r="I3118" s="1" t="s">
        <v>16</v>
      </c>
      <c r="J3118" s="1" t="s">
        <v>23</v>
      </c>
      <c r="K3118" s="1" t="s">
        <v>16</v>
      </c>
      <c r="L3118" s="1" t="s">
        <v>16</v>
      </c>
      <c r="M3118" s="1" t="s">
        <v>16</v>
      </c>
      <c r="N3118" s="1" t="s">
        <v>16</v>
      </c>
      <c r="O3118" s="1">
        <v>71.2</v>
      </c>
      <c r="P3118" s="1">
        <v>1.0</v>
      </c>
    </row>
    <row r="3119">
      <c r="A3119" s="1" t="s">
        <v>29</v>
      </c>
      <c r="B3119" s="1" t="s">
        <v>4759</v>
      </c>
      <c r="C3119" s="2" t="s">
        <v>4647</v>
      </c>
      <c r="D3119" s="1" t="s">
        <v>19</v>
      </c>
      <c r="E3119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3119" s="1" t="s">
        <v>31</v>
      </c>
      <c r="G3119" s="1" t="s">
        <v>32</v>
      </c>
      <c r="H3119" s="1" t="s">
        <v>33</v>
      </c>
      <c r="I3119" s="1" t="s">
        <v>16</v>
      </c>
      <c r="J3119" s="1" t="s">
        <v>23</v>
      </c>
      <c r="K3119" s="1" t="s">
        <v>16</v>
      </c>
      <c r="L3119" s="1" t="s">
        <v>16</v>
      </c>
      <c r="M3119" s="1" t="s">
        <v>16</v>
      </c>
      <c r="N3119" s="1" t="s">
        <v>16</v>
      </c>
      <c r="O3119" s="1">
        <v>79.2</v>
      </c>
      <c r="P3119" s="1">
        <v>1.0</v>
      </c>
    </row>
    <row r="3120">
      <c r="A3120" s="1" t="s">
        <v>29</v>
      </c>
      <c r="B3120" s="1" t="s">
        <v>4760</v>
      </c>
      <c r="C3120" s="2" t="s">
        <v>4647</v>
      </c>
      <c r="D3120" s="1" t="s">
        <v>19</v>
      </c>
      <c r="E3120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3120" s="1" t="s">
        <v>4752</v>
      </c>
      <c r="G3120" s="1" t="s">
        <v>4753</v>
      </c>
      <c r="H3120" s="1" t="s">
        <v>4754</v>
      </c>
      <c r="I3120" s="1" t="s">
        <v>16</v>
      </c>
      <c r="J3120" s="1" t="s">
        <v>23</v>
      </c>
      <c r="K3120" s="1" t="s">
        <v>16</v>
      </c>
      <c r="L3120" s="1" t="s">
        <v>16</v>
      </c>
      <c r="M3120" s="1" t="s">
        <v>16</v>
      </c>
      <c r="N3120" s="1" t="s">
        <v>16</v>
      </c>
      <c r="O3120" s="1">
        <v>63.2</v>
      </c>
      <c r="P3120" s="1">
        <v>1.0</v>
      </c>
    </row>
    <row r="3121">
      <c r="A3121" s="1" t="s">
        <v>29</v>
      </c>
      <c r="B3121" s="1" t="s">
        <v>4761</v>
      </c>
      <c r="C3121" s="2" t="s">
        <v>4647</v>
      </c>
      <c r="D3121" s="1" t="s">
        <v>19</v>
      </c>
      <c r="E3121" s="3" t="str">
        <f>HYPERLINK("https://fyndiq.se/produkt/17b492e5fa5a4417/", "1-Pack SAMSUNG S24 ULTRA 5G Skärmskydd - Härdat Glas 9H - Super kvalitet 3D")</f>
        <v>1-Pack SAMSUNG S24 ULTRA 5G Skärmskydd - Härdat Glas 9H - Super kvalitet 3D</v>
      </c>
      <c r="F3121" s="1" t="s">
        <v>4762</v>
      </c>
      <c r="G3121" s="1" t="s">
        <v>4763</v>
      </c>
      <c r="H3121" s="1" t="s">
        <v>4764</v>
      </c>
      <c r="I3121" s="1" t="s">
        <v>16</v>
      </c>
      <c r="J3121" s="1" t="s">
        <v>23</v>
      </c>
      <c r="K3121" s="1" t="s">
        <v>16</v>
      </c>
      <c r="L3121" s="1" t="s">
        <v>16</v>
      </c>
      <c r="M3121" s="1" t="s">
        <v>16</v>
      </c>
      <c r="N3121" s="1" t="s">
        <v>16</v>
      </c>
      <c r="O3121" s="1">
        <v>63.2</v>
      </c>
      <c r="P3121" s="1">
        <v>1.0</v>
      </c>
    </row>
    <row r="3122">
      <c r="A3122" s="1" t="s">
        <v>29</v>
      </c>
      <c r="B3122" s="1" t="s">
        <v>4765</v>
      </c>
      <c r="C3122" s="2" t="s">
        <v>4647</v>
      </c>
      <c r="D3122" s="1" t="s">
        <v>19</v>
      </c>
      <c r="E3122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3122" s="1" t="s">
        <v>3794</v>
      </c>
      <c r="G3122" s="1" t="s">
        <v>3795</v>
      </c>
      <c r="H3122" s="1" t="s">
        <v>3796</v>
      </c>
      <c r="I3122" s="1" t="s">
        <v>16</v>
      </c>
      <c r="J3122" s="1" t="s">
        <v>23</v>
      </c>
      <c r="K3122" s="1" t="s">
        <v>16</v>
      </c>
      <c r="L3122" s="1" t="s">
        <v>16</v>
      </c>
      <c r="M3122" s="1" t="s">
        <v>16</v>
      </c>
      <c r="N3122" s="1" t="s">
        <v>16</v>
      </c>
      <c r="O3122" s="1">
        <v>135.2</v>
      </c>
      <c r="P3122" s="1">
        <v>1.0</v>
      </c>
    </row>
    <row r="3123">
      <c r="A3123" s="1" t="s">
        <v>29</v>
      </c>
      <c r="B3123" s="1" t="s">
        <v>4766</v>
      </c>
      <c r="C3123" s="2" t="s">
        <v>4647</v>
      </c>
      <c r="D3123" s="1" t="s">
        <v>19</v>
      </c>
      <c r="E3123" s="3" t="str">
        <f>HYPERLINK("https://fyndiq.se/produkt/1680a3aea19a4558/", "2-Pack Samsung S20 Skärmskydd - Härdat Glas 9H - Super kvalitet 3D")</f>
        <v>2-Pack Samsung S20 Skärmskydd - Härdat Glas 9H - Super kvalitet 3D</v>
      </c>
      <c r="F3123" s="1" t="s">
        <v>755</v>
      </c>
      <c r="G3123" s="1" t="s">
        <v>756</v>
      </c>
      <c r="H3123" s="1" t="s">
        <v>757</v>
      </c>
      <c r="I3123" s="1" t="s">
        <v>16</v>
      </c>
      <c r="J3123" s="1" t="s">
        <v>23</v>
      </c>
      <c r="K3123" s="1" t="s">
        <v>16</v>
      </c>
      <c r="L3123" s="1" t="s">
        <v>16</v>
      </c>
      <c r="M3123" s="1" t="s">
        <v>16</v>
      </c>
      <c r="N3123" s="1" t="s">
        <v>16</v>
      </c>
      <c r="O3123" s="1">
        <v>63.2</v>
      </c>
      <c r="P3123" s="1">
        <v>1.0</v>
      </c>
    </row>
    <row r="3124">
      <c r="A3124" s="1" t="s">
        <v>29</v>
      </c>
      <c r="B3124" s="1" t="s">
        <v>4767</v>
      </c>
      <c r="C3124" s="2" t="s">
        <v>4647</v>
      </c>
      <c r="D3124" s="1" t="s">
        <v>19</v>
      </c>
      <c r="E3124" s="3" t="str">
        <f>HYPERLINK("https://fyndiq.se/produkt/925ae49423884615/", "2-Pack Samsung S22 Ultra Skärmskydd &amp; 1-Pack linsskydd -9H GLAS")</f>
        <v>2-Pack Samsung S22 Ultra Skärmskydd &amp; 1-Pack linsskydd -9H GLAS</v>
      </c>
      <c r="F3124" s="1" t="s">
        <v>335</v>
      </c>
      <c r="G3124" s="1" t="s">
        <v>336</v>
      </c>
      <c r="H3124" s="1" t="s">
        <v>337</v>
      </c>
      <c r="I3124" s="1" t="s">
        <v>16</v>
      </c>
      <c r="J3124" s="1" t="s">
        <v>23</v>
      </c>
      <c r="K3124" s="1" t="s">
        <v>16</v>
      </c>
      <c r="L3124" s="1" t="s">
        <v>16</v>
      </c>
      <c r="M3124" s="1" t="s">
        <v>16</v>
      </c>
      <c r="N3124" s="1" t="s">
        <v>16</v>
      </c>
      <c r="O3124" s="1">
        <v>71.2</v>
      </c>
      <c r="P3124" s="1">
        <v>1.0</v>
      </c>
    </row>
    <row r="3125">
      <c r="A3125" s="1" t="s">
        <v>29</v>
      </c>
      <c r="B3125" s="1" t="s">
        <v>4768</v>
      </c>
      <c r="C3125" s="2" t="s">
        <v>4647</v>
      </c>
      <c r="D3125" s="1" t="s">
        <v>19</v>
      </c>
      <c r="E3125" s="3" t="str">
        <f>HYPERLINK("https://fyndiq.se/produkt/675bb02ed6bb4e07/", "2-Pack Samsung Galaxy S21 Ultra - Härdat Glas 9H-Super Kvalitet")</f>
        <v>2-Pack Samsung Galaxy S21 Ultra - Härdat Glas 9H-Super Kvalitet</v>
      </c>
      <c r="F3125" s="1" t="s">
        <v>91</v>
      </c>
      <c r="G3125" s="1" t="s">
        <v>92</v>
      </c>
      <c r="H3125" s="1" t="s">
        <v>93</v>
      </c>
      <c r="I3125" s="1" t="s">
        <v>16</v>
      </c>
      <c r="J3125" s="1" t="s">
        <v>23</v>
      </c>
      <c r="K3125" s="1" t="s">
        <v>16</v>
      </c>
      <c r="L3125" s="1" t="s">
        <v>16</v>
      </c>
      <c r="M3125" s="1" t="s">
        <v>16</v>
      </c>
      <c r="N3125" s="1" t="s">
        <v>16</v>
      </c>
      <c r="O3125" s="1">
        <v>63.2</v>
      </c>
      <c r="P3125" s="1">
        <v>1.0</v>
      </c>
    </row>
    <row r="3126">
      <c r="A3126" s="1" t="s">
        <v>29</v>
      </c>
      <c r="B3126" s="1" t="s">
        <v>4769</v>
      </c>
      <c r="C3126" s="2" t="s">
        <v>4647</v>
      </c>
      <c r="D3126" s="1" t="s">
        <v>19</v>
      </c>
      <c r="E3126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3126" s="1" t="s">
        <v>3112</v>
      </c>
      <c r="G3126" s="1" t="s">
        <v>3113</v>
      </c>
      <c r="H3126" s="1" t="s">
        <v>3114</v>
      </c>
      <c r="I3126" s="1" t="s">
        <v>16</v>
      </c>
      <c r="J3126" s="1" t="s">
        <v>23</v>
      </c>
      <c r="K3126" s="1" t="s">
        <v>16</v>
      </c>
      <c r="L3126" s="1" t="s">
        <v>16</v>
      </c>
      <c r="M3126" s="1" t="s">
        <v>16</v>
      </c>
      <c r="N3126" s="1" t="s">
        <v>16</v>
      </c>
      <c r="O3126" s="1">
        <v>63.2</v>
      </c>
      <c r="P3126" s="1">
        <v>1.0</v>
      </c>
    </row>
    <row r="3127">
      <c r="A3127" s="1" t="s">
        <v>29</v>
      </c>
      <c r="B3127" s="1" t="s">
        <v>4770</v>
      </c>
      <c r="C3127" s="2" t="s">
        <v>4647</v>
      </c>
      <c r="D3127" s="1" t="s">
        <v>19</v>
      </c>
      <c r="E3127" s="3" t="str">
        <f>HYPERLINK("https://fyndiq.se/produkt/432d784756a84eff/", "2-Pack Samsung Galaxy S20FE - Härdat Glas-9H -Super kvalitet 3D")</f>
        <v>2-Pack Samsung Galaxy S20FE - Härdat Glas-9H -Super kvalitet 3D</v>
      </c>
      <c r="F3127" s="1" t="s">
        <v>1078</v>
      </c>
      <c r="G3127" s="1" t="s">
        <v>1079</v>
      </c>
      <c r="H3127" s="1" t="s">
        <v>1080</v>
      </c>
      <c r="I3127" s="1" t="s">
        <v>16</v>
      </c>
      <c r="J3127" s="1" t="s">
        <v>23</v>
      </c>
      <c r="K3127" s="1" t="s">
        <v>16</v>
      </c>
      <c r="L3127" s="1" t="s">
        <v>16</v>
      </c>
      <c r="M3127" s="1" t="s">
        <v>16</v>
      </c>
      <c r="N3127" s="1" t="s">
        <v>16</v>
      </c>
      <c r="O3127" s="1">
        <v>63.2</v>
      </c>
      <c r="P3127" s="1">
        <v>1.0</v>
      </c>
    </row>
    <row r="3128">
      <c r="A3128" s="1" t="s">
        <v>29</v>
      </c>
      <c r="B3128" s="1" t="s">
        <v>4771</v>
      </c>
      <c r="C3128" s="2" t="s">
        <v>4647</v>
      </c>
      <c r="D3128" s="1" t="s">
        <v>19</v>
      </c>
      <c r="E3128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3128" s="1" t="s">
        <v>894</v>
      </c>
      <c r="G3128" s="1" t="s">
        <v>895</v>
      </c>
      <c r="H3128" s="1" t="s">
        <v>896</v>
      </c>
      <c r="I3128" s="1" t="s">
        <v>16</v>
      </c>
      <c r="J3128" s="1" t="s">
        <v>23</v>
      </c>
      <c r="K3128" s="1" t="s">
        <v>16</v>
      </c>
      <c r="L3128" s="1" t="s">
        <v>16</v>
      </c>
      <c r="M3128" s="1" t="s">
        <v>16</v>
      </c>
      <c r="N3128" s="1" t="s">
        <v>16</v>
      </c>
      <c r="O3128" s="1">
        <v>79.2</v>
      </c>
      <c r="P3128" s="1">
        <v>1.0</v>
      </c>
    </row>
    <row r="3129">
      <c r="A3129" s="1" t="s">
        <v>29</v>
      </c>
      <c r="B3129" s="1" t="s">
        <v>4772</v>
      </c>
      <c r="C3129" s="2" t="s">
        <v>4647</v>
      </c>
      <c r="D3129" s="1" t="s">
        <v>19</v>
      </c>
      <c r="E312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129" s="1" t="s">
        <v>785</v>
      </c>
      <c r="G3129" s="1" t="s">
        <v>786</v>
      </c>
      <c r="H3129" s="1" t="s">
        <v>787</v>
      </c>
      <c r="I3129" s="1" t="s">
        <v>16</v>
      </c>
      <c r="J3129" s="1" t="s">
        <v>23</v>
      </c>
      <c r="K3129" s="1" t="s">
        <v>16</v>
      </c>
      <c r="L3129" s="1" t="s">
        <v>16</v>
      </c>
      <c r="M3129" s="1" t="s">
        <v>16</v>
      </c>
      <c r="N3129" s="1" t="s">
        <v>16</v>
      </c>
      <c r="O3129" s="1">
        <v>63.2</v>
      </c>
      <c r="P3129" s="1">
        <v>1.0</v>
      </c>
    </row>
    <row r="3130">
      <c r="A3130" s="1" t="s">
        <v>29</v>
      </c>
      <c r="B3130" s="1" t="s">
        <v>4773</v>
      </c>
      <c r="C3130" s="2" t="s">
        <v>4647</v>
      </c>
      <c r="D3130" s="1" t="s">
        <v>19</v>
      </c>
      <c r="E3130" s="3" t="str">
        <f>HYPERLINK("https://fyndiq.se/produkt/c26c9ffef37a436a/", "2-Pack Samsung A35 5G Skärmskydd i Härdat Glas")</f>
        <v>2-Pack Samsung A35 5G Skärmskydd i Härdat Glas</v>
      </c>
      <c r="F3130" s="1" t="s">
        <v>432</v>
      </c>
      <c r="G3130" s="1" t="s">
        <v>433</v>
      </c>
      <c r="H3130" s="1" t="s">
        <v>434</v>
      </c>
      <c r="I3130" s="1" t="s">
        <v>16</v>
      </c>
      <c r="J3130" s="1" t="s">
        <v>23</v>
      </c>
      <c r="K3130" s="1" t="s">
        <v>16</v>
      </c>
      <c r="L3130" s="1" t="s">
        <v>16</v>
      </c>
      <c r="M3130" s="1" t="s">
        <v>16</v>
      </c>
      <c r="N3130" s="1" t="s">
        <v>16</v>
      </c>
      <c r="O3130" s="1">
        <v>63.2</v>
      </c>
      <c r="P3130" s="1">
        <v>1.0</v>
      </c>
    </row>
    <row r="3131">
      <c r="A3131" s="1" t="s">
        <v>29</v>
      </c>
      <c r="B3131" s="1" t="s">
        <v>4774</v>
      </c>
      <c r="C3131" s="2" t="s">
        <v>4647</v>
      </c>
      <c r="D3131" s="1" t="s">
        <v>19</v>
      </c>
      <c r="E313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131" s="1" t="s">
        <v>311</v>
      </c>
      <c r="G3131" s="1" t="s">
        <v>312</v>
      </c>
      <c r="H3131" s="1" t="s">
        <v>313</v>
      </c>
      <c r="I3131" s="1" t="s">
        <v>16</v>
      </c>
      <c r="J3131" s="1" t="s">
        <v>23</v>
      </c>
      <c r="K3131" s="1" t="s">
        <v>16</v>
      </c>
      <c r="L3131" s="1" t="s">
        <v>16</v>
      </c>
      <c r="M3131" s="1" t="s">
        <v>16</v>
      </c>
      <c r="N3131" s="1" t="s">
        <v>16</v>
      </c>
      <c r="O3131" s="1">
        <v>71.2</v>
      </c>
      <c r="P3131" s="1">
        <v>1.0</v>
      </c>
    </row>
    <row r="3132">
      <c r="A3132" s="1" t="s">
        <v>29</v>
      </c>
      <c r="B3132" s="1" t="s">
        <v>4775</v>
      </c>
      <c r="C3132" s="2" t="s">
        <v>4776</v>
      </c>
      <c r="D3132" s="1" t="s">
        <v>19</v>
      </c>
      <c r="E3132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3132" s="1" t="s">
        <v>1333</v>
      </c>
      <c r="G3132" s="1" t="s">
        <v>1334</v>
      </c>
      <c r="H3132" s="1" t="s">
        <v>1335</v>
      </c>
      <c r="I3132" s="1" t="s">
        <v>16</v>
      </c>
      <c r="J3132" s="1" t="s">
        <v>23</v>
      </c>
      <c r="K3132" s="1" t="s">
        <v>16</v>
      </c>
      <c r="L3132" s="1" t="s">
        <v>16</v>
      </c>
      <c r="M3132" s="1" t="s">
        <v>16</v>
      </c>
      <c r="N3132" s="1" t="s">
        <v>16</v>
      </c>
      <c r="O3132" s="1">
        <v>87.2</v>
      </c>
      <c r="P3132" s="1">
        <v>1.0</v>
      </c>
    </row>
    <row r="3133">
      <c r="A3133" s="1" t="s">
        <v>29</v>
      </c>
      <c r="B3133" s="1" t="s">
        <v>4777</v>
      </c>
      <c r="C3133" s="2" t="s">
        <v>4776</v>
      </c>
      <c r="D3133" s="1" t="s">
        <v>19</v>
      </c>
      <c r="E313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133" s="1" t="s">
        <v>2144</v>
      </c>
      <c r="G3133" s="1" t="s">
        <v>2145</v>
      </c>
      <c r="H3133" s="1" t="s">
        <v>2146</v>
      </c>
      <c r="I3133" s="1" t="s">
        <v>1311</v>
      </c>
      <c r="J3133" s="1" t="s">
        <v>23</v>
      </c>
      <c r="K3133" s="1" t="s">
        <v>16</v>
      </c>
      <c r="L3133" s="1" t="s">
        <v>16</v>
      </c>
      <c r="M3133" s="1" t="s">
        <v>16</v>
      </c>
      <c r="N3133" s="1" t="s">
        <v>16</v>
      </c>
      <c r="O3133" s="1">
        <v>63.2</v>
      </c>
      <c r="P3133" s="1">
        <v>1.0</v>
      </c>
    </row>
    <row r="3134">
      <c r="A3134" s="1" t="s">
        <v>29</v>
      </c>
      <c r="B3134" s="1" t="s">
        <v>4778</v>
      </c>
      <c r="C3134" s="2" t="s">
        <v>4776</v>
      </c>
      <c r="D3134" s="1" t="s">
        <v>19</v>
      </c>
      <c r="E3134" s="3" t="str">
        <f>HYPERLINK("https://fyndiq.se/produkt/6758100e2782433a/", "2-Pack iPhone 12 Pro - Härdat Glas 9H - Super Kvalitet 3D")</f>
        <v>2-Pack iPhone 12 Pro - Härdat Glas 9H - Super Kvalitet 3D</v>
      </c>
      <c r="F3134" s="1" t="s">
        <v>3185</v>
      </c>
      <c r="G3134" s="1" t="s">
        <v>3186</v>
      </c>
      <c r="H3134" s="1" t="s">
        <v>3187</v>
      </c>
      <c r="I3134" s="1" t="s">
        <v>1230</v>
      </c>
      <c r="J3134" s="1" t="s">
        <v>9</v>
      </c>
      <c r="K3134" s="2" t="s">
        <v>3385</v>
      </c>
      <c r="L3134" s="1" t="s">
        <v>2602</v>
      </c>
      <c r="M3134" s="1" t="s">
        <v>16</v>
      </c>
      <c r="N3134" s="1" t="s">
        <v>16</v>
      </c>
      <c r="O3134" s="1">
        <v>55.2</v>
      </c>
      <c r="P3134" s="1">
        <v>1.0</v>
      </c>
    </row>
    <row r="3135">
      <c r="A3135" s="1" t="s">
        <v>29</v>
      </c>
      <c r="B3135" s="1" t="s">
        <v>4779</v>
      </c>
      <c r="C3135" s="2" t="s">
        <v>4776</v>
      </c>
      <c r="D3135" s="1" t="s">
        <v>19</v>
      </c>
      <c r="E3135" s="3" t="str">
        <f>HYPERLINK("https://fyndiq.se/produkt/df5b5938c34646d5/", "2-Pack APPLE WATCH 45MM Skärmskydd - Härdat Glas 9H - Super kvalitet 3D")</f>
        <v>2-Pack APPLE WATCH 45MM Skärmskydd - Härdat Glas 9H - Super kvalitet 3D</v>
      </c>
      <c r="F3135" s="1" t="s">
        <v>1636</v>
      </c>
      <c r="G3135" s="1" t="s">
        <v>1637</v>
      </c>
      <c r="H3135" s="1" t="s">
        <v>1638</v>
      </c>
      <c r="I3135" s="1" t="s">
        <v>16</v>
      </c>
      <c r="J3135" s="1" t="s">
        <v>23</v>
      </c>
      <c r="K3135" s="1" t="s">
        <v>16</v>
      </c>
      <c r="L3135" s="1" t="s">
        <v>16</v>
      </c>
      <c r="M3135" s="1" t="s">
        <v>16</v>
      </c>
      <c r="N3135" s="1" t="s">
        <v>16</v>
      </c>
      <c r="O3135" s="1">
        <v>63.2</v>
      </c>
      <c r="P3135" s="1">
        <v>1.0</v>
      </c>
    </row>
    <row r="3136">
      <c r="A3136" s="1" t="s">
        <v>29</v>
      </c>
      <c r="B3136" s="1" t="s">
        <v>4780</v>
      </c>
      <c r="C3136" s="2" t="s">
        <v>4776</v>
      </c>
      <c r="D3136" s="1" t="s">
        <v>19</v>
      </c>
      <c r="E3136" s="3" t="str">
        <f>HYPERLINK("https://fyndiq.se/produkt/44f3cfd52e0f4e86/", "Apple Watch 45mm – Härdat glas 9H – Super kvalitet 3D Skärmskydd")</f>
        <v>Apple Watch 45mm – Härdat glas 9H – Super kvalitet 3D Skärmskydd</v>
      </c>
      <c r="F3136" s="1" t="s">
        <v>568</v>
      </c>
      <c r="G3136" s="1" t="s">
        <v>569</v>
      </c>
      <c r="H3136" s="1" t="s">
        <v>570</v>
      </c>
      <c r="I3136" s="1" t="s">
        <v>16</v>
      </c>
      <c r="J3136" s="1" t="s">
        <v>23</v>
      </c>
      <c r="K3136" s="1" t="s">
        <v>16</v>
      </c>
      <c r="L3136" s="1" t="s">
        <v>16</v>
      </c>
      <c r="M3136" s="1" t="s">
        <v>16</v>
      </c>
      <c r="N3136" s="1" t="s">
        <v>16</v>
      </c>
      <c r="O3136" s="1">
        <v>47.2</v>
      </c>
      <c r="P3136" s="1">
        <v>1.0</v>
      </c>
    </row>
    <row r="3137">
      <c r="A3137" s="1" t="s">
        <v>29</v>
      </c>
      <c r="B3137" s="1" t="s">
        <v>4781</v>
      </c>
      <c r="C3137" s="2" t="s">
        <v>4776</v>
      </c>
      <c r="D3137" s="1" t="s">
        <v>19</v>
      </c>
      <c r="E3137" s="3" t="str">
        <f>HYPERLINK("https://fyndiq.se/produkt/3793e0f6281f49f6/", "2-Pack Iphone 11 / XR - 9H Härdat Glass - Top Kvalitet")</f>
        <v>2-Pack Iphone 11 / XR - 9H Härdat Glass - Top Kvalitet</v>
      </c>
      <c r="F3137" s="1" t="s">
        <v>371</v>
      </c>
      <c r="G3137" s="1" t="s">
        <v>372</v>
      </c>
      <c r="H3137" s="1" t="s">
        <v>373</v>
      </c>
      <c r="I3137" s="1" t="s">
        <v>16</v>
      </c>
      <c r="J3137" s="1" t="s">
        <v>23</v>
      </c>
      <c r="K3137" s="1" t="s">
        <v>16</v>
      </c>
      <c r="L3137" s="1" t="s">
        <v>16</v>
      </c>
      <c r="M3137" s="1" t="s">
        <v>16</v>
      </c>
      <c r="N3137" s="1" t="s">
        <v>16</v>
      </c>
      <c r="O3137" s="1">
        <v>55.2</v>
      </c>
      <c r="P3137" s="1">
        <v>1.0</v>
      </c>
    </row>
    <row r="3138">
      <c r="A3138" s="1" t="s">
        <v>29</v>
      </c>
      <c r="B3138" s="1" t="s">
        <v>4782</v>
      </c>
      <c r="C3138" s="2" t="s">
        <v>4776</v>
      </c>
      <c r="D3138" s="1" t="s">
        <v>19</v>
      </c>
      <c r="E3138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3138" s="1" t="s">
        <v>1408</v>
      </c>
      <c r="G3138" s="1" t="s">
        <v>1409</v>
      </c>
      <c r="H3138" s="1" t="s">
        <v>1410</v>
      </c>
      <c r="I3138" s="1" t="s">
        <v>16</v>
      </c>
      <c r="J3138" s="1" t="s">
        <v>23</v>
      </c>
      <c r="K3138" s="1" t="s">
        <v>16</v>
      </c>
      <c r="L3138" s="1" t="s">
        <v>16</v>
      </c>
      <c r="M3138" s="1" t="s">
        <v>16</v>
      </c>
      <c r="N3138" s="1" t="s">
        <v>16</v>
      </c>
      <c r="O3138" s="1">
        <v>63.2</v>
      </c>
      <c r="P3138" s="1">
        <v>1.0</v>
      </c>
    </row>
    <row r="3139">
      <c r="A3139" s="1" t="s">
        <v>29</v>
      </c>
      <c r="B3139" s="1" t="s">
        <v>4783</v>
      </c>
      <c r="C3139" s="2" t="s">
        <v>4776</v>
      </c>
      <c r="D3139" s="1" t="s">
        <v>19</v>
      </c>
      <c r="E3139" s="3" t="str">
        <f>HYPERLINK("https://fyndiq.se/produkt/432d784756a84eff/", "2-Pack Samsung Galaxy S20FE - Härdat Glas-9H -Super kvalitet 3D")</f>
        <v>2-Pack Samsung Galaxy S20FE - Härdat Glas-9H -Super kvalitet 3D</v>
      </c>
      <c r="F3139" s="1" t="s">
        <v>1078</v>
      </c>
      <c r="G3139" s="1" t="s">
        <v>1079</v>
      </c>
      <c r="H3139" s="1" t="s">
        <v>1080</v>
      </c>
      <c r="I3139" s="1" t="s">
        <v>16</v>
      </c>
      <c r="J3139" s="1" t="s">
        <v>23</v>
      </c>
      <c r="K3139" s="1" t="s">
        <v>16</v>
      </c>
      <c r="L3139" s="1" t="s">
        <v>16</v>
      </c>
      <c r="M3139" s="1" t="s">
        <v>16</v>
      </c>
      <c r="N3139" s="1" t="s">
        <v>16</v>
      </c>
      <c r="O3139" s="1">
        <v>63.2</v>
      </c>
      <c r="P3139" s="1">
        <v>1.0</v>
      </c>
    </row>
    <row r="3140">
      <c r="A3140" s="1" t="s">
        <v>29</v>
      </c>
      <c r="B3140" s="1" t="s">
        <v>4784</v>
      </c>
      <c r="C3140" s="2" t="s">
        <v>4776</v>
      </c>
      <c r="D3140" s="1" t="s">
        <v>19</v>
      </c>
      <c r="E3140" s="3" t="str">
        <f>HYPERLINK("https://fyndiq.se/produkt/1680a3aea19a4558/", "2-Pack Samsung S20 Skärmskydd - Härdat Glas 9H - Super kvalitet 3D")</f>
        <v>2-Pack Samsung S20 Skärmskydd - Härdat Glas 9H - Super kvalitet 3D</v>
      </c>
      <c r="F3140" s="1" t="s">
        <v>755</v>
      </c>
      <c r="G3140" s="1" t="s">
        <v>756</v>
      </c>
      <c r="H3140" s="1" t="s">
        <v>757</v>
      </c>
      <c r="I3140" s="1" t="s">
        <v>16</v>
      </c>
      <c r="J3140" s="1" t="s">
        <v>23</v>
      </c>
      <c r="K3140" s="1" t="s">
        <v>16</v>
      </c>
      <c r="L3140" s="1" t="s">
        <v>16</v>
      </c>
      <c r="M3140" s="1" t="s">
        <v>16</v>
      </c>
      <c r="N3140" s="1" t="s">
        <v>16</v>
      </c>
      <c r="O3140" s="1">
        <v>63.2</v>
      </c>
      <c r="P3140" s="1">
        <v>1.0</v>
      </c>
    </row>
    <row r="3141">
      <c r="A3141" s="1" t="s">
        <v>29</v>
      </c>
      <c r="B3141" s="1" t="s">
        <v>4785</v>
      </c>
      <c r="C3141" s="2" t="s">
        <v>4776</v>
      </c>
      <c r="D3141" s="1" t="s">
        <v>19</v>
      </c>
      <c r="E3141" s="3" t="str">
        <f>HYPERLINK("https://fyndiq.se/produkt/703673a03679430e/", "2-Pack Samsung A55 5G Skärmskydd i Härdat Glas")</f>
        <v>2-Pack Samsung A55 5G Skärmskydd i Härdat Glas</v>
      </c>
      <c r="F3141" s="1" t="s">
        <v>2173</v>
      </c>
      <c r="G3141" s="1" t="s">
        <v>2174</v>
      </c>
      <c r="H3141" s="1" t="s">
        <v>2175</v>
      </c>
      <c r="I3141" s="1" t="s">
        <v>16</v>
      </c>
      <c r="J3141" s="1" t="s">
        <v>23</v>
      </c>
      <c r="K3141" s="1" t="s">
        <v>16</v>
      </c>
      <c r="L3141" s="1" t="s">
        <v>16</v>
      </c>
      <c r="M3141" s="1" t="s">
        <v>16</v>
      </c>
      <c r="N3141" s="1" t="s">
        <v>16</v>
      </c>
      <c r="O3141" s="1">
        <v>63.2</v>
      </c>
      <c r="P3141" s="1">
        <v>1.0</v>
      </c>
    </row>
    <row r="3142">
      <c r="A3142" s="1" t="s">
        <v>29</v>
      </c>
      <c r="B3142" s="1" t="s">
        <v>4786</v>
      </c>
      <c r="C3142" s="2" t="s">
        <v>4776</v>
      </c>
      <c r="D3142" s="1" t="s">
        <v>19</v>
      </c>
      <c r="E3142" s="3" t="str">
        <f>HYPERLINK("https://fyndiq.se/produkt/aaaa7cf643f84273/", "2 Pack Samsung Xcover 5 - Härdat glas 9H-Super kvalitet 3D")</f>
        <v>2 Pack Samsung Xcover 5 - Härdat glas 9H-Super kvalitet 3D</v>
      </c>
      <c r="F3142" s="1" t="s">
        <v>2089</v>
      </c>
      <c r="G3142" s="1" t="s">
        <v>2090</v>
      </c>
      <c r="H3142" s="1" t="s">
        <v>2091</v>
      </c>
      <c r="I3142" s="1" t="s">
        <v>16</v>
      </c>
      <c r="J3142" s="1" t="s">
        <v>23</v>
      </c>
      <c r="K3142" s="1" t="s">
        <v>16</v>
      </c>
      <c r="L3142" s="1" t="s">
        <v>16</v>
      </c>
      <c r="M3142" s="1" t="s">
        <v>16</v>
      </c>
      <c r="N3142" s="1" t="s">
        <v>16</v>
      </c>
      <c r="O3142" s="1">
        <v>63.2</v>
      </c>
      <c r="P3142" s="1">
        <v>1.0</v>
      </c>
    </row>
    <row r="3143">
      <c r="A3143" s="1" t="s">
        <v>29</v>
      </c>
      <c r="B3143" s="1" t="s">
        <v>4787</v>
      </c>
      <c r="C3143" s="2" t="s">
        <v>4776</v>
      </c>
      <c r="D3143" s="1" t="s">
        <v>19</v>
      </c>
      <c r="E3143" s="3" t="str">
        <f>HYPERLINK("https://fyndiq.se/produkt/9c48067cf97a4b26/", "2 Pack Apple Watch 45mm -Härdat glas 9H – Super kvalitet 3D")</f>
        <v>2 Pack Apple Watch 45mm -Härdat glas 9H – Super kvalitet 3D</v>
      </c>
      <c r="F3143" s="1" t="s">
        <v>3377</v>
      </c>
      <c r="G3143" s="1" t="s">
        <v>3378</v>
      </c>
      <c r="H3143" s="1" t="s">
        <v>3379</v>
      </c>
      <c r="I3143" s="1" t="s">
        <v>16</v>
      </c>
      <c r="J3143" s="1" t="s">
        <v>23</v>
      </c>
      <c r="K3143" s="1" t="s">
        <v>16</v>
      </c>
      <c r="L3143" s="1" t="s">
        <v>16</v>
      </c>
      <c r="M3143" s="1" t="s">
        <v>16</v>
      </c>
      <c r="N3143" s="1" t="s">
        <v>16</v>
      </c>
      <c r="O3143" s="1">
        <v>55.2</v>
      </c>
      <c r="P3143" s="1">
        <v>1.0</v>
      </c>
    </row>
    <row r="3144">
      <c r="A3144" s="1" t="s">
        <v>29</v>
      </c>
      <c r="B3144" s="1" t="s">
        <v>4788</v>
      </c>
      <c r="C3144" s="2" t="s">
        <v>4776</v>
      </c>
      <c r="D3144" s="1" t="s">
        <v>19</v>
      </c>
      <c r="E314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144" s="1" t="s">
        <v>539</v>
      </c>
      <c r="G3144" s="1" t="s">
        <v>540</v>
      </c>
      <c r="H3144" s="1" t="s">
        <v>541</v>
      </c>
      <c r="I3144" s="1" t="s">
        <v>16</v>
      </c>
      <c r="J3144" s="1" t="s">
        <v>23</v>
      </c>
      <c r="K3144" s="1" t="s">
        <v>16</v>
      </c>
      <c r="L3144" s="1" t="s">
        <v>16</v>
      </c>
      <c r="M3144" s="1" t="s">
        <v>16</v>
      </c>
      <c r="N3144" s="1" t="s">
        <v>16</v>
      </c>
      <c r="O3144" s="1">
        <v>95.2</v>
      </c>
      <c r="P3144" s="1">
        <v>1.0</v>
      </c>
    </row>
    <row r="3145">
      <c r="A3145" s="1" t="s">
        <v>29</v>
      </c>
      <c r="B3145" s="1" t="s">
        <v>4789</v>
      </c>
      <c r="C3145" s="2" t="s">
        <v>4776</v>
      </c>
      <c r="D3145" s="1" t="s">
        <v>19</v>
      </c>
      <c r="E314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3145" s="1" t="s">
        <v>665</v>
      </c>
      <c r="G3145" s="1" t="s">
        <v>666</v>
      </c>
      <c r="H3145" s="1" t="s">
        <v>667</v>
      </c>
      <c r="I3145" s="1" t="s">
        <v>16</v>
      </c>
      <c r="J3145" s="1" t="s">
        <v>23</v>
      </c>
      <c r="K3145" s="1" t="s">
        <v>16</v>
      </c>
      <c r="L3145" s="1" t="s">
        <v>16</v>
      </c>
      <c r="M3145" s="1" t="s">
        <v>16</v>
      </c>
      <c r="N3145" s="1" t="s">
        <v>16</v>
      </c>
      <c r="O3145" s="1">
        <v>63.2</v>
      </c>
      <c r="P3145" s="1">
        <v>1.0</v>
      </c>
    </row>
    <row r="3146">
      <c r="A3146" s="1" t="s">
        <v>29</v>
      </c>
      <c r="B3146" s="1" t="s">
        <v>4790</v>
      </c>
      <c r="C3146" s="2" t="s">
        <v>4776</v>
      </c>
      <c r="D3146" s="1" t="s">
        <v>19</v>
      </c>
      <c r="E3146" s="3" t="str">
        <f>HYPERLINK("https://fyndiq.se/produkt/022d7ac2f2e44ae2/", "Samsung Galaxy A04s - Härdat Glas 9H - Super Kvalitet 3D Skärmskydd")</f>
        <v>Samsung Galaxy A04s - Härdat Glas 9H - Super Kvalitet 3D Skärmskydd</v>
      </c>
      <c r="F3146" s="1" t="s">
        <v>3609</v>
      </c>
      <c r="G3146" s="1" t="s">
        <v>3610</v>
      </c>
      <c r="H3146" s="1" t="s">
        <v>3611</v>
      </c>
      <c r="I3146" s="1" t="s">
        <v>16</v>
      </c>
      <c r="J3146" s="1" t="s">
        <v>23</v>
      </c>
      <c r="K3146" s="1" t="s">
        <v>16</v>
      </c>
      <c r="L3146" s="1" t="s">
        <v>16</v>
      </c>
      <c r="M3146" s="1" t="s">
        <v>16</v>
      </c>
      <c r="N3146" s="1" t="s">
        <v>16</v>
      </c>
      <c r="O3146" s="1">
        <v>55.2</v>
      </c>
      <c r="P3146" s="1">
        <v>1.0</v>
      </c>
    </row>
    <row r="3147">
      <c r="A3147" s="1" t="s">
        <v>29</v>
      </c>
      <c r="B3147" s="1" t="s">
        <v>4791</v>
      </c>
      <c r="C3147" s="2" t="s">
        <v>4776</v>
      </c>
      <c r="D3147" s="1" t="s">
        <v>19</v>
      </c>
      <c r="E3147" s="3" t="str">
        <f>HYPERLINK("https://fyndiq.se/produkt/c5eff753eef544a3/", "2-Pack Samsung A05S Skärmskydd - Härdat Glas 9H - Super kvalitet 3D")</f>
        <v>2-Pack Samsung A05S Skärmskydd - Härdat Glas 9H - Super kvalitet 3D</v>
      </c>
      <c r="F3147" s="1" t="s">
        <v>768</v>
      </c>
      <c r="G3147" s="1" t="s">
        <v>769</v>
      </c>
      <c r="H3147" s="1" t="s">
        <v>770</v>
      </c>
      <c r="I3147" s="1" t="s">
        <v>16</v>
      </c>
      <c r="J3147" s="1" t="s">
        <v>23</v>
      </c>
      <c r="K3147" s="1" t="s">
        <v>16</v>
      </c>
      <c r="L3147" s="1" t="s">
        <v>16</v>
      </c>
      <c r="M3147" s="1" t="s">
        <v>16</v>
      </c>
      <c r="N3147" s="1" t="s">
        <v>16</v>
      </c>
      <c r="O3147" s="1">
        <v>63.2</v>
      </c>
      <c r="P3147" s="1">
        <v>1.0</v>
      </c>
    </row>
    <row r="3148">
      <c r="A3148" s="1" t="s">
        <v>29</v>
      </c>
      <c r="B3148" s="1" t="s">
        <v>4792</v>
      </c>
      <c r="C3148" s="2" t="s">
        <v>4776</v>
      </c>
      <c r="D3148" s="1" t="s">
        <v>19</v>
      </c>
      <c r="E3148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3148" s="1" t="s">
        <v>1170</v>
      </c>
      <c r="G3148" s="1" t="s">
        <v>1171</v>
      </c>
      <c r="H3148" s="1" t="s">
        <v>1172</v>
      </c>
      <c r="I3148" s="1" t="s">
        <v>16</v>
      </c>
      <c r="J3148" s="1" t="s">
        <v>23</v>
      </c>
      <c r="K3148" s="1" t="s">
        <v>16</v>
      </c>
      <c r="L3148" s="1" t="s">
        <v>16</v>
      </c>
      <c r="M3148" s="1" t="s">
        <v>16</v>
      </c>
      <c r="N3148" s="1" t="s">
        <v>16</v>
      </c>
      <c r="O3148" s="1">
        <v>55.2</v>
      </c>
      <c r="P3148" s="1">
        <v>1.0</v>
      </c>
    </row>
    <row r="3149">
      <c r="A3149" s="1" t="s">
        <v>29</v>
      </c>
      <c r="B3149" s="1" t="s">
        <v>4793</v>
      </c>
      <c r="C3149" s="2" t="s">
        <v>4776</v>
      </c>
      <c r="D3149" s="1" t="s">
        <v>19</v>
      </c>
      <c r="E3149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3149" s="1" t="s">
        <v>772</v>
      </c>
      <c r="G3149" s="1" t="s">
        <v>773</v>
      </c>
      <c r="H3149" s="1" t="s">
        <v>774</v>
      </c>
      <c r="I3149" s="1" t="s">
        <v>16</v>
      </c>
      <c r="J3149" s="1" t="s">
        <v>23</v>
      </c>
      <c r="K3149" s="1" t="s">
        <v>16</v>
      </c>
      <c r="L3149" s="1" t="s">
        <v>16</v>
      </c>
      <c r="M3149" s="1" t="s">
        <v>16</v>
      </c>
      <c r="N3149" s="1" t="s">
        <v>16</v>
      </c>
      <c r="O3149" s="1">
        <v>71.2</v>
      </c>
      <c r="P3149" s="1">
        <v>1.0</v>
      </c>
    </row>
    <row r="3150">
      <c r="A3150" s="1" t="s">
        <v>29</v>
      </c>
      <c r="B3150" s="1" t="s">
        <v>4794</v>
      </c>
      <c r="C3150" s="2" t="s">
        <v>4776</v>
      </c>
      <c r="D3150" s="1" t="s">
        <v>19</v>
      </c>
      <c r="E3150" s="3" t="str">
        <f>HYPERLINK("https://fyndiq.se/produkt/8a162916fdf246f7/", "2-Pack SAMSUNG S24 Skärmskydd - Härdat Glas 9H - Super kvalitet 3D")</f>
        <v>2-Pack SAMSUNG S24 Skärmskydd - Härdat Glas 9H - Super kvalitet 3D</v>
      </c>
      <c r="F3150" s="1" t="s">
        <v>714</v>
      </c>
      <c r="G3150" s="1" t="s">
        <v>715</v>
      </c>
      <c r="H3150" s="1" t="s">
        <v>716</v>
      </c>
      <c r="I3150" s="1" t="s">
        <v>16</v>
      </c>
      <c r="J3150" s="1" t="s">
        <v>23</v>
      </c>
      <c r="K3150" s="1" t="s">
        <v>16</v>
      </c>
      <c r="L3150" s="1" t="s">
        <v>16</v>
      </c>
      <c r="M3150" s="1" t="s">
        <v>16</v>
      </c>
      <c r="N3150" s="1" t="s">
        <v>16</v>
      </c>
      <c r="O3150" s="1">
        <v>71.2</v>
      </c>
      <c r="P3150" s="1">
        <v>1.0</v>
      </c>
    </row>
    <row r="3151">
      <c r="A3151" s="1" t="s">
        <v>29</v>
      </c>
      <c r="B3151" s="1" t="s">
        <v>4795</v>
      </c>
      <c r="C3151" s="2" t="s">
        <v>4776</v>
      </c>
      <c r="D3151" s="1" t="s">
        <v>19</v>
      </c>
      <c r="E3151" s="3" t="str">
        <f>HYPERLINK("https://fyndiq.se/produkt/13e76851ca504320/", "2-Pack Samsung Galaxy S22 Ultra - Härdat glas 9H - Top kvalitet")</f>
        <v>2-Pack Samsung Galaxy S22 Ultra - Härdat glas 9H - Top kvalitet</v>
      </c>
      <c r="F3151" s="1" t="s">
        <v>140</v>
      </c>
      <c r="G3151" s="1" t="s">
        <v>141</v>
      </c>
      <c r="H3151" s="1" t="s">
        <v>142</v>
      </c>
      <c r="I3151" s="1" t="s">
        <v>16</v>
      </c>
      <c r="J3151" s="1" t="s">
        <v>23</v>
      </c>
      <c r="K3151" s="1" t="s">
        <v>16</v>
      </c>
      <c r="L3151" s="1" t="s">
        <v>16</v>
      </c>
      <c r="M3151" s="1" t="s">
        <v>16</v>
      </c>
      <c r="N3151" s="1" t="s">
        <v>16</v>
      </c>
      <c r="O3151" s="1">
        <v>63.2</v>
      </c>
      <c r="P3151" s="1">
        <v>1.0</v>
      </c>
    </row>
    <row r="3152">
      <c r="A3152" s="1" t="s">
        <v>29</v>
      </c>
      <c r="B3152" s="1" t="s">
        <v>4796</v>
      </c>
      <c r="C3152" s="2" t="s">
        <v>4776</v>
      </c>
      <c r="D3152" s="1" t="s">
        <v>19</v>
      </c>
      <c r="E3152" s="3" t="str">
        <f>HYPERLINK("https://fyndiq.se/produkt/e4b87757208946c3/", "2-Pack Samsung S10E Skärmskydd - Härdat Glas 9H - Super kvalitet 3D")</f>
        <v>2-Pack Samsung S10E Skärmskydd - Härdat Glas 9H - Super kvalitet 3D</v>
      </c>
      <c r="F3152" s="1" t="s">
        <v>95</v>
      </c>
      <c r="G3152" s="1" t="s">
        <v>96</v>
      </c>
      <c r="H3152" s="1" t="s">
        <v>97</v>
      </c>
      <c r="I3152" s="1" t="s">
        <v>16</v>
      </c>
      <c r="J3152" s="1" t="s">
        <v>23</v>
      </c>
      <c r="K3152" s="1" t="s">
        <v>16</v>
      </c>
      <c r="L3152" s="1" t="s">
        <v>16</v>
      </c>
      <c r="M3152" s="1" t="s">
        <v>16</v>
      </c>
      <c r="N3152" s="1" t="s">
        <v>16</v>
      </c>
      <c r="O3152" s="1">
        <v>63.2</v>
      </c>
      <c r="P3152" s="1">
        <v>1.0</v>
      </c>
    </row>
    <row r="3153">
      <c r="A3153" s="1" t="s">
        <v>29</v>
      </c>
      <c r="B3153" s="1" t="s">
        <v>4797</v>
      </c>
      <c r="C3153" s="2" t="s">
        <v>4776</v>
      </c>
      <c r="D3153" s="1" t="s">
        <v>19</v>
      </c>
      <c r="E3153" s="3" t="str">
        <f t="shared" ref="E3153:E3154" si="32">HYPERLINK("https://fyndiq.se/produkt/c6f3e47a88184e8d/", "2-Pack SAMSUNG A55 Skärmskydd - Härdat Glas 9H - Super kvalitet 3D")</f>
        <v>2-Pack SAMSUNG A55 Skärmskydd - Härdat Glas 9H - Super kvalitet 3D</v>
      </c>
      <c r="F3153" s="1" t="s">
        <v>83</v>
      </c>
      <c r="G3153" s="1" t="s">
        <v>84</v>
      </c>
      <c r="H3153" s="1" t="s">
        <v>85</v>
      </c>
      <c r="I3153" s="1" t="s">
        <v>16</v>
      </c>
      <c r="J3153" s="1" t="s">
        <v>23</v>
      </c>
      <c r="K3153" s="1" t="s">
        <v>16</v>
      </c>
      <c r="L3153" s="1" t="s">
        <v>16</v>
      </c>
      <c r="M3153" s="1" t="s">
        <v>16</v>
      </c>
      <c r="N3153" s="1" t="s">
        <v>16</v>
      </c>
      <c r="O3153" s="1">
        <v>63.2</v>
      </c>
      <c r="P3153" s="1">
        <v>1.0</v>
      </c>
    </row>
    <row r="3154">
      <c r="A3154" s="1" t="s">
        <v>29</v>
      </c>
      <c r="B3154" s="1" t="s">
        <v>4798</v>
      </c>
      <c r="C3154" s="2" t="s">
        <v>4776</v>
      </c>
      <c r="D3154" s="1" t="s">
        <v>19</v>
      </c>
      <c r="E3154" s="3" t="str">
        <f t="shared" si="32"/>
        <v>2-Pack SAMSUNG A55 Skärmskydd - Härdat Glas 9H - Super kvalitet 3D</v>
      </c>
      <c r="F3154" s="1" t="s">
        <v>83</v>
      </c>
      <c r="G3154" s="1" t="s">
        <v>84</v>
      </c>
      <c r="H3154" s="1" t="s">
        <v>85</v>
      </c>
      <c r="I3154" s="1" t="s">
        <v>16</v>
      </c>
      <c r="J3154" s="1" t="s">
        <v>23</v>
      </c>
      <c r="K3154" s="1" t="s">
        <v>16</v>
      </c>
      <c r="L3154" s="1" t="s">
        <v>16</v>
      </c>
      <c r="M3154" s="1" t="s">
        <v>16</v>
      </c>
      <c r="N3154" s="1" t="s">
        <v>16</v>
      </c>
      <c r="O3154" s="1">
        <v>63.2</v>
      </c>
      <c r="P3154" s="1">
        <v>1.0</v>
      </c>
    </row>
    <row r="3155">
      <c r="A3155" s="1" t="s">
        <v>29</v>
      </c>
      <c r="B3155" s="1" t="s">
        <v>4799</v>
      </c>
      <c r="C3155" s="2" t="s">
        <v>4776</v>
      </c>
      <c r="D3155" s="1" t="s">
        <v>19</v>
      </c>
      <c r="E3155" s="3" t="str">
        <f>HYPERLINK("https://fyndiq.se/produkt/c64bbbf107e34309/", "2-Pack Huawei P30 - Härdat glas 9H – 3D Super kvalitet")</f>
        <v>2-Pack Huawei P30 - Härdat glas 9H – 3D Super kvalitet</v>
      </c>
      <c r="F3155" s="1" t="s">
        <v>845</v>
      </c>
      <c r="G3155" s="1" t="s">
        <v>846</v>
      </c>
      <c r="H3155" s="1" t="s">
        <v>847</v>
      </c>
      <c r="I3155" s="1" t="s">
        <v>16</v>
      </c>
      <c r="J3155" s="1" t="s">
        <v>23</v>
      </c>
      <c r="K3155" s="1" t="s">
        <v>16</v>
      </c>
      <c r="L3155" s="1" t="s">
        <v>16</v>
      </c>
      <c r="M3155" s="1" t="s">
        <v>16</v>
      </c>
      <c r="N3155" s="1" t="s">
        <v>16</v>
      </c>
      <c r="O3155" s="1">
        <v>63.2</v>
      </c>
      <c r="P3155" s="1">
        <v>1.0</v>
      </c>
    </row>
    <row r="3156">
      <c r="A3156" s="1" t="s">
        <v>29</v>
      </c>
      <c r="B3156" s="1" t="s">
        <v>4800</v>
      </c>
      <c r="C3156" s="2" t="s">
        <v>4776</v>
      </c>
      <c r="D3156" s="1" t="s">
        <v>19</v>
      </c>
      <c r="E3156" s="3" t="str">
        <f>HYPERLINK("https://fyndiq.se/produkt/56c72c0ba5f749b5/", "2-Pack SAMSUNG S24 Skärmskydd - Härdat Glas 9H - Super kvalitet 3D")</f>
        <v>2-Pack SAMSUNG S24 Skärmskydd - Härdat Glas 9H - Super kvalitet 3D</v>
      </c>
      <c r="F3156" s="1" t="s">
        <v>263</v>
      </c>
      <c r="G3156" s="1" t="s">
        <v>264</v>
      </c>
      <c r="H3156" s="1" t="s">
        <v>265</v>
      </c>
      <c r="I3156" s="1" t="s">
        <v>16</v>
      </c>
      <c r="J3156" s="1" t="s">
        <v>23</v>
      </c>
      <c r="K3156" s="1" t="s">
        <v>16</v>
      </c>
      <c r="L3156" s="1" t="s">
        <v>16</v>
      </c>
      <c r="M3156" s="1" t="s">
        <v>16</v>
      </c>
      <c r="N3156" s="1" t="s">
        <v>16</v>
      </c>
      <c r="O3156" s="1">
        <v>71.2</v>
      </c>
      <c r="P3156" s="1">
        <v>1.0</v>
      </c>
    </row>
    <row r="3157">
      <c r="A3157" s="1" t="s">
        <v>29</v>
      </c>
      <c r="B3157" s="1" t="s">
        <v>4801</v>
      </c>
      <c r="C3157" s="2" t="s">
        <v>4776</v>
      </c>
      <c r="D3157" s="1" t="s">
        <v>19</v>
      </c>
      <c r="E3157" s="3" t="str">
        <f>HYPERLINK("https://fyndiq.se/produkt/aaaa7cf643f84273/", "2 Pack Samsung Xcover 5 - Härdat glas 9H-Super kvalitet 3D")</f>
        <v>2 Pack Samsung Xcover 5 - Härdat glas 9H-Super kvalitet 3D</v>
      </c>
      <c r="F3157" s="1" t="s">
        <v>2089</v>
      </c>
      <c r="G3157" s="1" t="s">
        <v>2090</v>
      </c>
      <c r="H3157" s="1" t="s">
        <v>2091</v>
      </c>
      <c r="I3157" s="1" t="s">
        <v>16</v>
      </c>
      <c r="J3157" s="1" t="s">
        <v>23</v>
      </c>
      <c r="K3157" s="1" t="s">
        <v>16</v>
      </c>
      <c r="L3157" s="1" t="s">
        <v>16</v>
      </c>
      <c r="M3157" s="1" t="s">
        <v>16</v>
      </c>
      <c r="N3157" s="1" t="s">
        <v>16</v>
      </c>
      <c r="O3157" s="1">
        <v>63.2</v>
      </c>
      <c r="P3157" s="1">
        <v>1.0</v>
      </c>
    </row>
    <row r="3158">
      <c r="A3158" s="1" t="s">
        <v>29</v>
      </c>
      <c r="B3158" s="1" t="s">
        <v>4802</v>
      </c>
      <c r="C3158" s="2" t="s">
        <v>4776</v>
      </c>
      <c r="D3158" s="1" t="s">
        <v>19</v>
      </c>
      <c r="E3158" s="3" t="str">
        <f>HYPERLINK("https://fyndiq.se/produkt/c26c9ffef37a436a/", "2-Pack Samsung A35 5G Skärmskydd i Härdat Glas")</f>
        <v>2-Pack Samsung A35 5G Skärmskydd i Härdat Glas</v>
      </c>
      <c r="F3158" s="1" t="s">
        <v>432</v>
      </c>
      <c r="G3158" s="1" t="s">
        <v>433</v>
      </c>
      <c r="H3158" s="1" t="s">
        <v>434</v>
      </c>
      <c r="I3158" s="1" t="s">
        <v>16</v>
      </c>
      <c r="J3158" s="1" t="s">
        <v>23</v>
      </c>
      <c r="K3158" s="1" t="s">
        <v>16</v>
      </c>
      <c r="L3158" s="1" t="s">
        <v>16</v>
      </c>
      <c r="M3158" s="1" t="s">
        <v>16</v>
      </c>
      <c r="N3158" s="1" t="s">
        <v>16</v>
      </c>
      <c r="O3158" s="1">
        <v>63.2</v>
      </c>
      <c r="P3158" s="1">
        <v>1.0</v>
      </c>
    </row>
    <row r="3159">
      <c r="A3159" s="1" t="s">
        <v>29</v>
      </c>
      <c r="B3159" s="1" t="s">
        <v>4803</v>
      </c>
      <c r="C3159" s="2" t="s">
        <v>4776</v>
      </c>
      <c r="D3159" s="1" t="s">
        <v>19</v>
      </c>
      <c r="E3159" s="3" t="str">
        <f>HYPERLINK("https://fyndiq.se/produkt/03a480989c2048fb/", "2 Pack Samsung Galaxy S8 Plus - Härdat glas 9H–Super kvalitet 3D")</f>
        <v>2 Pack Samsung Galaxy S8 Plus - Härdat glas 9H–Super kvalitet 3D</v>
      </c>
      <c r="F3159" s="1" t="s">
        <v>991</v>
      </c>
      <c r="G3159" s="1" t="s">
        <v>992</v>
      </c>
      <c r="H3159" s="1" t="s">
        <v>993</v>
      </c>
      <c r="I3159" s="1" t="s">
        <v>16</v>
      </c>
      <c r="J3159" s="1" t="s">
        <v>23</v>
      </c>
      <c r="K3159" s="1" t="s">
        <v>16</v>
      </c>
      <c r="L3159" s="1" t="s">
        <v>16</v>
      </c>
      <c r="M3159" s="1" t="s">
        <v>16</v>
      </c>
      <c r="N3159" s="1" t="s">
        <v>16</v>
      </c>
      <c r="O3159" s="1">
        <v>63.2</v>
      </c>
      <c r="P3159" s="1">
        <v>1.0</v>
      </c>
    </row>
    <row r="3160">
      <c r="A3160" s="1" t="s">
        <v>29</v>
      </c>
      <c r="B3160" s="1" t="s">
        <v>4804</v>
      </c>
      <c r="C3160" s="2" t="s">
        <v>4776</v>
      </c>
      <c r="D3160" s="1" t="s">
        <v>19</v>
      </c>
      <c r="E316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3160" s="1" t="s">
        <v>35</v>
      </c>
      <c r="G3160" s="1" t="s">
        <v>36</v>
      </c>
      <c r="H3160" s="1" t="s">
        <v>37</v>
      </c>
      <c r="I3160" s="1" t="s">
        <v>16</v>
      </c>
      <c r="J3160" s="1" t="s">
        <v>23</v>
      </c>
      <c r="K3160" s="1" t="s">
        <v>16</v>
      </c>
      <c r="L3160" s="1" t="s">
        <v>16</v>
      </c>
      <c r="M3160" s="1" t="s">
        <v>16</v>
      </c>
      <c r="N3160" s="1" t="s">
        <v>16</v>
      </c>
      <c r="O3160" s="1">
        <v>63.2</v>
      </c>
      <c r="P3160" s="1">
        <v>1.0</v>
      </c>
    </row>
    <row r="3161">
      <c r="A3161" s="1" t="s">
        <v>29</v>
      </c>
      <c r="B3161" s="1" t="s">
        <v>4805</v>
      </c>
      <c r="C3161" s="2" t="s">
        <v>4776</v>
      </c>
      <c r="D3161" s="1" t="s">
        <v>19</v>
      </c>
      <c r="E3161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3161" s="1" t="s">
        <v>340</v>
      </c>
      <c r="G3161" s="1" t="s">
        <v>341</v>
      </c>
      <c r="H3161" s="1" t="s">
        <v>342</v>
      </c>
      <c r="I3161" s="1" t="s">
        <v>16</v>
      </c>
      <c r="J3161" s="1" t="s">
        <v>23</v>
      </c>
      <c r="K3161" s="1" t="s">
        <v>16</v>
      </c>
      <c r="L3161" s="1" t="s">
        <v>16</v>
      </c>
      <c r="M3161" s="1" t="s">
        <v>16</v>
      </c>
      <c r="N3161" s="1" t="s">
        <v>16</v>
      </c>
      <c r="O3161" s="1">
        <v>63.2</v>
      </c>
      <c r="P3161" s="1">
        <v>1.0</v>
      </c>
    </row>
    <row r="3162">
      <c r="A3162" s="1" t="s">
        <v>29</v>
      </c>
      <c r="B3162" s="1" t="s">
        <v>4806</v>
      </c>
      <c r="C3162" s="2" t="s">
        <v>4776</v>
      </c>
      <c r="D3162" s="1" t="s">
        <v>19</v>
      </c>
      <c r="E3162" s="3" t="str">
        <f>HYPERLINK("https://fyndiq.se/produkt/c26c9ffef37a436a/", "2-Pack Samsung A35 5G Skärmskydd i Härdat Glas")</f>
        <v>2-Pack Samsung A35 5G Skärmskydd i Härdat Glas</v>
      </c>
      <c r="F3162" s="1" t="s">
        <v>432</v>
      </c>
      <c r="G3162" s="1" t="s">
        <v>433</v>
      </c>
      <c r="H3162" s="1" t="s">
        <v>434</v>
      </c>
      <c r="I3162" s="1" t="s">
        <v>16</v>
      </c>
      <c r="J3162" s="1" t="s">
        <v>23</v>
      </c>
      <c r="K3162" s="1" t="s">
        <v>16</v>
      </c>
      <c r="L3162" s="1" t="s">
        <v>16</v>
      </c>
      <c r="M3162" s="1" t="s">
        <v>16</v>
      </c>
      <c r="N3162" s="1" t="s">
        <v>16</v>
      </c>
      <c r="O3162" s="1">
        <v>63.2</v>
      </c>
      <c r="P3162" s="1">
        <v>1.0</v>
      </c>
    </row>
    <row r="3163">
      <c r="A3163" s="1" t="s">
        <v>29</v>
      </c>
      <c r="B3163" s="1" t="s">
        <v>4807</v>
      </c>
      <c r="C3163" s="2" t="s">
        <v>4776</v>
      </c>
      <c r="D3163" s="1" t="s">
        <v>19</v>
      </c>
      <c r="E3163" s="3" t="str">
        <f>HYPERLINK("https://fyndiq.se/produkt/860b7dade19d4d2f/", "2-Pack XIAOMI REDMI A3 Skärmskydd - Härdat Glas 9H - Super kvalitet 3D")</f>
        <v>2-Pack XIAOMI REDMI A3 Skärmskydd - Härdat Glas 9H - Super kvalitet 3D</v>
      </c>
      <c r="F3163" s="1" t="s">
        <v>200</v>
      </c>
      <c r="G3163" s="1" t="s">
        <v>201</v>
      </c>
      <c r="H3163" s="1" t="s">
        <v>202</v>
      </c>
      <c r="I3163" s="1" t="s">
        <v>16</v>
      </c>
      <c r="J3163" s="1" t="s">
        <v>23</v>
      </c>
      <c r="K3163" s="1" t="s">
        <v>16</v>
      </c>
      <c r="L3163" s="1" t="s">
        <v>16</v>
      </c>
      <c r="M3163" s="1" t="s">
        <v>16</v>
      </c>
      <c r="N3163" s="1" t="s">
        <v>16</v>
      </c>
      <c r="O3163" s="1">
        <v>63.2</v>
      </c>
      <c r="P3163" s="1">
        <v>10.0</v>
      </c>
    </row>
    <row r="3164">
      <c r="A3164" s="1" t="s">
        <v>29</v>
      </c>
      <c r="B3164" s="1" t="s">
        <v>4808</v>
      </c>
      <c r="C3164" s="2" t="s">
        <v>4776</v>
      </c>
      <c r="D3164" s="1" t="s">
        <v>19</v>
      </c>
      <c r="E3164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3164" s="1" t="s">
        <v>4809</v>
      </c>
      <c r="G3164" s="1" t="s">
        <v>4810</v>
      </c>
      <c r="H3164" s="1" t="s">
        <v>4811</v>
      </c>
      <c r="I3164" s="1" t="s">
        <v>16</v>
      </c>
      <c r="J3164" s="1" t="s">
        <v>23</v>
      </c>
      <c r="K3164" s="1" t="s">
        <v>16</v>
      </c>
      <c r="L3164" s="1" t="s">
        <v>16</v>
      </c>
      <c r="M3164" s="1" t="s">
        <v>16</v>
      </c>
      <c r="N3164" s="1" t="s">
        <v>16</v>
      </c>
      <c r="O3164" s="1">
        <v>63.2</v>
      </c>
      <c r="P3164" s="1">
        <v>1.0</v>
      </c>
    </row>
    <row r="3165">
      <c r="A3165" s="1" t="s">
        <v>29</v>
      </c>
      <c r="B3165" s="1" t="s">
        <v>4812</v>
      </c>
      <c r="C3165" s="2" t="s">
        <v>4776</v>
      </c>
      <c r="D3165" s="1" t="s">
        <v>19</v>
      </c>
      <c r="E316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165" s="1" t="s">
        <v>26</v>
      </c>
      <c r="G3165" s="1" t="s">
        <v>27</v>
      </c>
      <c r="H3165" s="1" t="s">
        <v>28</v>
      </c>
      <c r="I3165" s="1" t="s">
        <v>16</v>
      </c>
      <c r="J3165" s="1" t="s">
        <v>23</v>
      </c>
      <c r="K3165" s="1" t="s">
        <v>16</v>
      </c>
      <c r="L3165" s="1" t="s">
        <v>16</v>
      </c>
      <c r="M3165" s="1" t="s">
        <v>16</v>
      </c>
      <c r="N3165" s="1" t="s">
        <v>16</v>
      </c>
      <c r="O3165" s="1">
        <v>71.2</v>
      </c>
      <c r="P3165" s="1">
        <v>1.0</v>
      </c>
    </row>
    <row r="3166">
      <c r="A3166" s="1" t="s">
        <v>29</v>
      </c>
      <c r="B3166" s="1" t="s">
        <v>4813</v>
      </c>
      <c r="C3166" s="2" t="s">
        <v>4776</v>
      </c>
      <c r="D3166" s="1" t="s">
        <v>19</v>
      </c>
      <c r="E3166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3166" s="1" t="s">
        <v>516</v>
      </c>
      <c r="G3166" s="1" t="s">
        <v>517</v>
      </c>
      <c r="H3166" s="1" t="s">
        <v>518</v>
      </c>
      <c r="I3166" s="1" t="s">
        <v>16</v>
      </c>
      <c r="J3166" s="1" t="s">
        <v>23</v>
      </c>
      <c r="K3166" s="1" t="s">
        <v>16</v>
      </c>
      <c r="L3166" s="1" t="s">
        <v>16</v>
      </c>
      <c r="M3166" s="1" t="s">
        <v>16</v>
      </c>
      <c r="N3166" s="1" t="s">
        <v>16</v>
      </c>
      <c r="O3166" s="1">
        <v>71.2</v>
      </c>
      <c r="P3166" s="1">
        <v>1.0</v>
      </c>
    </row>
    <row r="3167">
      <c r="A3167" s="1" t="s">
        <v>29</v>
      </c>
      <c r="B3167" s="1" t="s">
        <v>4814</v>
      </c>
      <c r="C3167" s="2" t="s">
        <v>4776</v>
      </c>
      <c r="D3167" s="1" t="s">
        <v>19</v>
      </c>
      <c r="E3167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3167" s="1" t="s">
        <v>291</v>
      </c>
      <c r="G3167" s="1" t="s">
        <v>292</v>
      </c>
      <c r="H3167" s="1" t="s">
        <v>293</v>
      </c>
      <c r="I3167" s="1" t="s">
        <v>16</v>
      </c>
      <c r="J3167" s="1" t="s">
        <v>23</v>
      </c>
      <c r="K3167" s="1" t="s">
        <v>16</v>
      </c>
      <c r="L3167" s="1" t="s">
        <v>16</v>
      </c>
      <c r="M3167" s="1" t="s">
        <v>16</v>
      </c>
      <c r="N3167" s="1" t="s">
        <v>16</v>
      </c>
      <c r="O3167" s="1">
        <v>79.2</v>
      </c>
      <c r="P3167" s="1">
        <v>1.0</v>
      </c>
    </row>
    <row r="3168">
      <c r="A3168" s="1" t="s">
        <v>29</v>
      </c>
      <c r="B3168" s="1" t="s">
        <v>4815</v>
      </c>
      <c r="C3168" s="2" t="s">
        <v>4776</v>
      </c>
      <c r="D3168" s="1" t="s">
        <v>19</v>
      </c>
      <c r="E316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3168" s="1" t="s">
        <v>614</v>
      </c>
      <c r="G3168" s="1" t="s">
        <v>615</v>
      </c>
      <c r="H3168" s="1" t="s">
        <v>616</v>
      </c>
      <c r="I3168" s="1" t="s">
        <v>16</v>
      </c>
      <c r="J3168" s="1" t="s">
        <v>23</v>
      </c>
      <c r="K3168" s="1" t="s">
        <v>16</v>
      </c>
      <c r="L3168" s="1" t="s">
        <v>16</v>
      </c>
      <c r="M3168" s="1" t="s">
        <v>16</v>
      </c>
      <c r="N3168" s="1" t="s">
        <v>16</v>
      </c>
      <c r="O3168" s="1">
        <v>71.2</v>
      </c>
      <c r="P3168" s="1">
        <v>1.0</v>
      </c>
    </row>
    <row r="3169">
      <c r="A3169" s="1" t="s">
        <v>29</v>
      </c>
      <c r="B3169" s="1" t="s">
        <v>4816</v>
      </c>
      <c r="C3169" s="2" t="s">
        <v>4776</v>
      </c>
      <c r="D3169" s="1" t="s">
        <v>19</v>
      </c>
      <c r="E316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169" s="1" t="s">
        <v>26</v>
      </c>
      <c r="G3169" s="1" t="s">
        <v>27</v>
      </c>
      <c r="H3169" s="1" t="s">
        <v>28</v>
      </c>
      <c r="I3169" s="1" t="s">
        <v>16</v>
      </c>
      <c r="J3169" s="1" t="s">
        <v>23</v>
      </c>
      <c r="K3169" s="1" t="s">
        <v>16</v>
      </c>
      <c r="L3169" s="1" t="s">
        <v>16</v>
      </c>
      <c r="M3169" s="1" t="s">
        <v>16</v>
      </c>
      <c r="N3169" s="1" t="s">
        <v>16</v>
      </c>
      <c r="O3169" s="1">
        <v>71.2</v>
      </c>
      <c r="P3169" s="1">
        <v>1.0</v>
      </c>
    </row>
    <row r="3170">
      <c r="A3170" s="1" t="s">
        <v>29</v>
      </c>
      <c r="B3170" s="1" t="s">
        <v>4817</v>
      </c>
      <c r="C3170" s="2" t="s">
        <v>4776</v>
      </c>
      <c r="D3170" s="1" t="s">
        <v>19</v>
      </c>
      <c r="E317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3170" s="1" t="s">
        <v>204</v>
      </c>
      <c r="G3170" s="1" t="s">
        <v>205</v>
      </c>
      <c r="H3170" s="1" t="s">
        <v>206</v>
      </c>
      <c r="I3170" s="1" t="s">
        <v>16</v>
      </c>
      <c r="J3170" s="1" t="s">
        <v>23</v>
      </c>
      <c r="K3170" s="1" t="s">
        <v>16</v>
      </c>
      <c r="L3170" s="1" t="s">
        <v>16</v>
      </c>
      <c r="M3170" s="1" t="s">
        <v>16</v>
      </c>
      <c r="N3170" s="1" t="s">
        <v>16</v>
      </c>
      <c r="O3170" s="1">
        <v>71.2</v>
      </c>
      <c r="P3170" s="1">
        <v>1.0</v>
      </c>
    </row>
    <row r="3171">
      <c r="A3171" s="1" t="s">
        <v>29</v>
      </c>
      <c r="B3171" s="1" t="s">
        <v>4818</v>
      </c>
      <c r="C3171" s="2" t="s">
        <v>4776</v>
      </c>
      <c r="D3171" s="1" t="s">
        <v>19</v>
      </c>
      <c r="E317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3171" s="1" t="s">
        <v>128</v>
      </c>
      <c r="G3171" s="1" t="s">
        <v>129</v>
      </c>
      <c r="H3171" s="1" t="s">
        <v>130</v>
      </c>
      <c r="I3171" s="1" t="s">
        <v>16</v>
      </c>
      <c r="J3171" s="1" t="s">
        <v>23</v>
      </c>
      <c r="K3171" s="1" t="s">
        <v>16</v>
      </c>
      <c r="L3171" s="1" t="s">
        <v>16</v>
      </c>
      <c r="M3171" s="1" t="s">
        <v>16</v>
      </c>
      <c r="N3171" s="1" t="s">
        <v>16</v>
      </c>
      <c r="O3171" s="1">
        <v>95.2</v>
      </c>
      <c r="P3171" s="1">
        <v>1.0</v>
      </c>
    </row>
    <row r="3172">
      <c r="A3172" s="1" t="s">
        <v>29</v>
      </c>
      <c r="B3172" s="1" t="s">
        <v>4819</v>
      </c>
      <c r="C3172" s="2" t="s">
        <v>4776</v>
      </c>
      <c r="D3172" s="1" t="s">
        <v>19</v>
      </c>
      <c r="E3172" s="3" t="str">
        <f>HYPERLINK("https://fyndiq.se/produkt/bc024a13b1494eae/", "2-Pack Samsung A35 Skärmskydd i Härdat Glas")</f>
        <v>2-Pack Samsung A35 Skärmskydd i Härdat Glas</v>
      </c>
      <c r="F3172" s="1" t="s">
        <v>1267</v>
      </c>
      <c r="G3172" s="1" t="s">
        <v>1268</v>
      </c>
      <c r="H3172" s="1" t="s">
        <v>1269</v>
      </c>
      <c r="I3172" s="1" t="s">
        <v>16</v>
      </c>
      <c r="J3172" s="1" t="s">
        <v>23</v>
      </c>
      <c r="K3172" s="1" t="s">
        <v>16</v>
      </c>
      <c r="L3172" s="1" t="s">
        <v>16</v>
      </c>
      <c r="M3172" s="1" t="s">
        <v>16</v>
      </c>
      <c r="N3172" s="1" t="s">
        <v>16</v>
      </c>
      <c r="O3172" s="1">
        <v>63.2</v>
      </c>
      <c r="P3172" s="1">
        <v>1.0</v>
      </c>
    </row>
    <row r="3173">
      <c r="A3173" s="1" t="s">
        <v>29</v>
      </c>
      <c r="B3173" s="1" t="s">
        <v>4820</v>
      </c>
      <c r="C3173" s="2" t="s">
        <v>4776</v>
      </c>
      <c r="D3173" s="1" t="s">
        <v>19</v>
      </c>
      <c r="E3173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3173" s="1" t="s">
        <v>1209</v>
      </c>
      <c r="G3173" s="1" t="s">
        <v>1210</v>
      </c>
      <c r="H3173" s="1" t="s">
        <v>1211</v>
      </c>
      <c r="I3173" s="1" t="s">
        <v>16</v>
      </c>
      <c r="J3173" s="1" t="s">
        <v>23</v>
      </c>
      <c r="K3173" s="1" t="s">
        <v>16</v>
      </c>
      <c r="L3173" s="1" t="s">
        <v>16</v>
      </c>
      <c r="M3173" s="1" t="s">
        <v>16</v>
      </c>
      <c r="N3173" s="1" t="s">
        <v>16</v>
      </c>
      <c r="O3173" s="1">
        <v>79.2</v>
      </c>
      <c r="P3173" s="1">
        <v>1.0</v>
      </c>
    </row>
    <row r="3174">
      <c r="A3174" s="1" t="s">
        <v>29</v>
      </c>
      <c r="B3174" s="1" t="s">
        <v>4821</v>
      </c>
      <c r="C3174" s="2" t="s">
        <v>4776</v>
      </c>
      <c r="D3174" s="1" t="s">
        <v>19</v>
      </c>
      <c r="E3174" s="3" t="str">
        <f>HYPERLINK("https://fyndiq.se/produkt/dfe28e565d2e4c8d/", "2 Pack Samsung S21 FE - 9H Härdat Glass - Super Kvalitet 3D")</f>
        <v>2 Pack Samsung S21 FE - 9H Härdat Glass - Super Kvalitet 3D</v>
      </c>
      <c r="F3174" s="1" t="s">
        <v>276</v>
      </c>
      <c r="G3174" s="1" t="s">
        <v>277</v>
      </c>
      <c r="H3174" s="1" t="s">
        <v>278</v>
      </c>
      <c r="I3174" s="1" t="s">
        <v>16</v>
      </c>
      <c r="J3174" s="1" t="s">
        <v>23</v>
      </c>
      <c r="K3174" s="1" t="s">
        <v>16</v>
      </c>
      <c r="L3174" s="1" t="s">
        <v>16</v>
      </c>
      <c r="M3174" s="1" t="s">
        <v>16</v>
      </c>
      <c r="N3174" s="1" t="s">
        <v>16</v>
      </c>
      <c r="O3174" s="1">
        <v>63.2</v>
      </c>
      <c r="P3174" s="1">
        <v>1.0</v>
      </c>
    </row>
    <row r="3175">
      <c r="A3175" s="1" t="s">
        <v>29</v>
      </c>
      <c r="B3175" s="1" t="s">
        <v>4822</v>
      </c>
      <c r="C3175" s="2" t="s">
        <v>4776</v>
      </c>
      <c r="D3175" s="1" t="s">
        <v>19</v>
      </c>
      <c r="E3175" s="3" t="str">
        <f>HYPERLINK("https://fyndiq.se/produkt/416415a768684efb/", "2-Pack Samsung Galaxy S21 5G - 9H Härdat Glas - HD")</f>
        <v>2-Pack Samsung Galaxy S21 5G - 9H Härdat Glas - HD</v>
      </c>
      <c r="F3175" s="1" t="s">
        <v>39</v>
      </c>
      <c r="G3175" s="1" t="s">
        <v>40</v>
      </c>
      <c r="H3175" s="1" t="s">
        <v>41</v>
      </c>
      <c r="I3175" s="1" t="s">
        <v>16</v>
      </c>
      <c r="J3175" s="1" t="s">
        <v>23</v>
      </c>
      <c r="K3175" s="1" t="s">
        <v>16</v>
      </c>
      <c r="L3175" s="1" t="s">
        <v>16</v>
      </c>
      <c r="M3175" s="1" t="s">
        <v>16</v>
      </c>
      <c r="N3175" s="1" t="s">
        <v>16</v>
      </c>
      <c r="O3175" s="1">
        <v>63.2</v>
      </c>
      <c r="P3175" s="1">
        <v>1.0</v>
      </c>
    </row>
    <row r="3176">
      <c r="A3176" s="1" t="s">
        <v>29</v>
      </c>
      <c r="B3176" s="1" t="s">
        <v>4823</v>
      </c>
      <c r="C3176" s="2" t="s">
        <v>4776</v>
      </c>
      <c r="D3176" s="1" t="s">
        <v>19</v>
      </c>
      <c r="E3176" s="3" t="str">
        <f>HYPERLINK("https://fyndiq.se/produkt/3754801ae55044ad/", "2-Pack SAMSUNG S23 FE Skärmskydd &amp; 2-Pack linsskydd - Härdat Glas 9H - Super kvalitet 3D")</f>
        <v>2-Pack SAMSUNG S23 FE Skärmskydd &amp; 2-Pack linsskydd - Härdat Glas 9H - Super kvalitet 3D</v>
      </c>
      <c r="F3176" s="1" t="s">
        <v>291</v>
      </c>
      <c r="G3176" s="1" t="s">
        <v>292</v>
      </c>
      <c r="H3176" s="1" t="s">
        <v>293</v>
      </c>
      <c r="I3176" s="1" t="s">
        <v>16</v>
      </c>
      <c r="J3176" s="1" t="s">
        <v>23</v>
      </c>
      <c r="K3176" s="1" t="s">
        <v>16</v>
      </c>
      <c r="L3176" s="1" t="s">
        <v>16</v>
      </c>
      <c r="M3176" s="1" t="s">
        <v>16</v>
      </c>
      <c r="N3176" s="1" t="s">
        <v>16</v>
      </c>
      <c r="O3176" s="1">
        <v>79.2</v>
      </c>
      <c r="P3176" s="1">
        <v>1.0</v>
      </c>
    </row>
    <row r="3177">
      <c r="A3177" s="1" t="s">
        <v>29</v>
      </c>
      <c r="B3177" s="1" t="s">
        <v>4824</v>
      </c>
      <c r="C3177" s="2" t="s">
        <v>4776</v>
      </c>
      <c r="D3177" s="1" t="s">
        <v>19</v>
      </c>
      <c r="E3177" s="3" t="str">
        <f>HYPERLINK("https://fyndiq.se/produkt/a00b62acc6644fd2/", "2-Pack Samsung Galaxy S10 - Härdat glas 9H – Super kvalitet 3D")</f>
        <v>2-Pack Samsung Galaxy S10 - Härdat glas 9H – Super kvalitet 3D</v>
      </c>
      <c r="F3177" s="1" t="s">
        <v>1291</v>
      </c>
      <c r="G3177" s="1" t="s">
        <v>1292</v>
      </c>
      <c r="H3177" s="1" t="s">
        <v>1293</v>
      </c>
      <c r="I3177" s="1" t="s">
        <v>16</v>
      </c>
      <c r="J3177" s="1" t="s">
        <v>23</v>
      </c>
      <c r="K3177" s="1" t="s">
        <v>16</v>
      </c>
      <c r="L3177" s="1" t="s">
        <v>16</v>
      </c>
      <c r="M3177" s="1" t="s">
        <v>16</v>
      </c>
      <c r="N3177" s="1" t="s">
        <v>16</v>
      </c>
      <c r="O3177" s="1">
        <v>63.2</v>
      </c>
      <c r="P3177" s="1">
        <v>1.0</v>
      </c>
    </row>
    <row r="3178">
      <c r="A3178" s="1" t="s">
        <v>29</v>
      </c>
      <c r="B3178" s="1" t="s">
        <v>4825</v>
      </c>
      <c r="C3178" s="2" t="s">
        <v>4776</v>
      </c>
      <c r="D3178" s="1" t="s">
        <v>19</v>
      </c>
      <c r="E317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178" s="1" t="s">
        <v>977</v>
      </c>
      <c r="G3178" s="1" t="s">
        <v>978</v>
      </c>
      <c r="H3178" s="1" t="s">
        <v>979</v>
      </c>
      <c r="I3178" s="1" t="s">
        <v>16</v>
      </c>
      <c r="J3178" s="1" t="s">
        <v>23</v>
      </c>
      <c r="K3178" s="1" t="s">
        <v>16</v>
      </c>
      <c r="L3178" s="1" t="s">
        <v>16</v>
      </c>
      <c r="M3178" s="1" t="s">
        <v>16</v>
      </c>
      <c r="N3178" s="1" t="s">
        <v>16</v>
      </c>
      <c r="O3178" s="1">
        <v>63.2</v>
      </c>
      <c r="P3178" s="1">
        <v>1.0</v>
      </c>
    </row>
    <row r="3179">
      <c r="A3179" s="1" t="s">
        <v>29</v>
      </c>
      <c r="B3179" s="1" t="s">
        <v>4826</v>
      </c>
      <c r="C3179" s="2" t="s">
        <v>4776</v>
      </c>
      <c r="D3179" s="1" t="s">
        <v>19</v>
      </c>
      <c r="E3179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3179" s="1" t="s">
        <v>912</v>
      </c>
      <c r="G3179" s="1" t="s">
        <v>913</v>
      </c>
      <c r="H3179" s="1" t="s">
        <v>914</v>
      </c>
      <c r="I3179" s="1" t="s">
        <v>16</v>
      </c>
      <c r="J3179" s="1" t="s">
        <v>23</v>
      </c>
      <c r="K3179" s="1" t="s">
        <v>16</v>
      </c>
      <c r="L3179" s="1" t="s">
        <v>16</v>
      </c>
      <c r="M3179" s="1" t="s">
        <v>16</v>
      </c>
      <c r="N3179" s="1" t="s">
        <v>16</v>
      </c>
      <c r="O3179" s="1">
        <v>63.2</v>
      </c>
      <c r="P3179" s="1">
        <v>1.0</v>
      </c>
    </row>
    <row r="3180">
      <c r="A3180" s="1" t="s">
        <v>29</v>
      </c>
      <c r="B3180" s="1" t="s">
        <v>4827</v>
      </c>
      <c r="C3180" s="2" t="s">
        <v>4776</v>
      </c>
      <c r="D3180" s="1" t="s">
        <v>19</v>
      </c>
      <c r="E3180" s="3" t="str">
        <f>HYPERLINK("https://fyndiq.se/produkt/49282e2c730249ed/", "2 Pack Samsung S21 FE 5G - 9H Härdat Glass - Super Kvalitet 3D")</f>
        <v>2 Pack Samsung S21 FE 5G - 9H Härdat Glass - Super Kvalitet 3D</v>
      </c>
      <c r="F3180" s="1" t="s">
        <v>822</v>
      </c>
      <c r="G3180" s="1" t="s">
        <v>823</v>
      </c>
      <c r="H3180" s="1" t="s">
        <v>824</v>
      </c>
      <c r="I3180" s="1" t="s">
        <v>16</v>
      </c>
      <c r="J3180" s="1" t="s">
        <v>23</v>
      </c>
      <c r="K3180" s="1" t="s">
        <v>16</v>
      </c>
      <c r="L3180" s="1" t="s">
        <v>16</v>
      </c>
      <c r="M3180" s="1" t="s">
        <v>16</v>
      </c>
      <c r="N3180" s="1" t="s">
        <v>16</v>
      </c>
      <c r="O3180" s="1">
        <v>63.2</v>
      </c>
      <c r="P3180" s="1">
        <v>1.0</v>
      </c>
    </row>
    <row r="3181">
      <c r="A3181" s="1" t="s">
        <v>29</v>
      </c>
      <c r="B3181" s="1" t="s">
        <v>4828</v>
      </c>
      <c r="C3181" s="2" t="s">
        <v>4776</v>
      </c>
      <c r="D3181" s="1" t="s">
        <v>19</v>
      </c>
      <c r="E3181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3181" s="1" t="s">
        <v>4246</v>
      </c>
      <c r="G3181" s="1" t="s">
        <v>4247</v>
      </c>
      <c r="H3181" s="1" t="s">
        <v>4248</v>
      </c>
      <c r="I3181" s="1" t="s">
        <v>16</v>
      </c>
      <c r="J3181" s="1" t="s">
        <v>23</v>
      </c>
      <c r="K3181" s="1" t="s">
        <v>16</v>
      </c>
      <c r="L3181" s="1" t="s">
        <v>16</v>
      </c>
      <c r="M3181" s="1" t="s">
        <v>16</v>
      </c>
      <c r="N3181" s="1" t="s">
        <v>16</v>
      </c>
      <c r="O3181" s="1">
        <v>87.2</v>
      </c>
      <c r="P3181" s="1">
        <v>1.0</v>
      </c>
    </row>
    <row r="3182">
      <c r="A3182" s="1" t="s">
        <v>29</v>
      </c>
      <c r="B3182" s="1" t="s">
        <v>4829</v>
      </c>
      <c r="C3182" s="2" t="s">
        <v>4776</v>
      </c>
      <c r="D3182" s="1" t="s">
        <v>19</v>
      </c>
      <c r="E3182" s="3" t="str">
        <f>HYPERLINK("https://fyndiq.se/produkt/f47e8401d83f4d58/", "2-Pack Samsung S8 Skärmskydd - Härdat Glas 9H - Super kvalitet 3D")</f>
        <v>2-Pack Samsung S8 Skärmskydd - Härdat Glas 9H - Super kvalitet 3D</v>
      </c>
      <c r="F3182" s="1" t="s">
        <v>750</v>
      </c>
      <c r="G3182" s="1" t="s">
        <v>751</v>
      </c>
      <c r="H3182" s="1" t="s">
        <v>752</v>
      </c>
      <c r="I3182" s="1" t="s">
        <v>16</v>
      </c>
      <c r="J3182" s="1" t="s">
        <v>23</v>
      </c>
      <c r="K3182" s="1" t="s">
        <v>16</v>
      </c>
      <c r="L3182" s="1" t="s">
        <v>16</v>
      </c>
      <c r="M3182" s="1" t="s">
        <v>16</v>
      </c>
      <c r="N3182" s="1" t="s">
        <v>16</v>
      </c>
      <c r="O3182" s="1">
        <v>63.2</v>
      </c>
      <c r="P3182" s="1">
        <v>1.0</v>
      </c>
    </row>
    <row r="3183">
      <c r="A3183" s="1" t="s">
        <v>29</v>
      </c>
      <c r="B3183" s="1" t="s">
        <v>4830</v>
      </c>
      <c r="C3183" s="2" t="s">
        <v>4776</v>
      </c>
      <c r="D3183" s="1" t="s">
        <v>19</v>
      </c>
      <c r="E318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183" s="1" t="s">
        <v>785</v>
      </c>
      <c r="G3183" s="1" t="s">
        <v>786</v>
      </c>
      <c r="H3183" s="1" t="s">
        <v>787</v>
      </c>
      <c r="I3183" s="1" t="s">
        <v>16</v>
      </c>
      <c r="J3183" s="1" t="s">
        <v>23</v>
      </c>
      <c r="K3183" s="1" t="s">
        <v>16</v>
      </c>
      <c r="L3183" s="1" t="s">
        <v>16</v>
      </c>
      <c r="M3183" s="1" t="s">
        <v>16</v>
      </c>
      <c r="N3183" s="1" t="s">
        <v>16</v>
      </c>
      <c r="O3183" s="1">
        <v>63.2</v>
      </c>
      <c r="P3183" s="1">
        <v>1.0</v>
      </c>
    </row>
    <row r="3184">
      <c r="A3184" s="1" t="s">
        <v>29</v>
      </c>
      <c r="B3184" s="1" t="s">
        <v>4831</v>
      </c>
      <c r="C3184" s="2" t="s">
        <v>4776</v>
      </c>
      <c r="D3184" s="1" t="s">
        <v>19</v>
      </c>
      <c r="E3184" s="3" t="str">
        <f>HYPERLINK("https://fyndiq.se/produkt/925ae49423884615/", "2-Pack Samsung S22 Ultra Skärmskydd &amp; 1-Pack linsskydd -9H GLAS")</f>
        <v>2-Pack Samsung S22 Ultra Skärmskydd &amp; 1-Pack linsskydd -9H GLAS</v>
      </c>
      <c r="F3184" s="1" t="s">
        <v>335</v>
      </c>
      <c r="G3184" s="1" t="s">
        <v>336</v>
      </c>
      <c r="H3184" s="1" t="s">
        <v>337</v>
      </c>
      <c r="I3184" s="1" t="s">
        <v>16</v>
      </c>
      <c r="J3184" s="1" t="s">
        <v>23</v>
      </c>
      <c r="K3184" s="1" t="s">
        <v>16</v>
      </c>
      <c r="L3184" s="1" t="s">
        <v>16</v>
      </c>
      <c r="M3184" s="1" t="s">
        <v>16</v>
      </c>
      <c r="N3184" s="1" t="s">
        <v>16</v>
      </c>
      <c r="O3184" s="1">
        <v>71.2</v>
      </c>
      <c r="P3184" s="1">
        <v>1.0</v>
      </c>
    </row>
    <row r="3185">
      <c r="A3185" s="1" t="s">
        <v>29</v>
      </c>
      <c r="B3185" s="1" t="s">
        <v>4832</v>
      </c>
      <c r="C3185" s="2" t="s">
        <v>4776</v>
      </c>
      <c r="D3185" s="1" t="s">
        <v>19</v>
      </c>
      <c r="E3185" s="3" t="str">
        <f>HYPERLINK("https://fyndiq.se/produkt/56c72c0ba5f749b5/", "2-Pack SAMSUNG S24 Skärmskydd - Härdat Glas 9H - Super kvalitet 3D")</f>
        <v>2-Pack SAMSUNG S24 Skärmskydd - Härdat Glas 9H - Super kvalitet 3D</v>
      </c>
      <c r="F3185" s="1" t="s">
        <v>263</v>
      </c>
      <c r="G3185" s="1" t="s">
        <v>264</v>
      </c>
      <c r="H3185" s="1" t="s">
        <v>265</v>
      </c>
      <c r="I3185" s="1" t="s">
        <v>1230</v>
      </c>
      <c r="J3185" s="1" t="s">
        <v>23</v>
      </c>
      <c r="K3185" s="1" t="s">
        <v>16</v>
      </c>
      <c r="L3185" s="1" t="s">
        <v>16</v>
      </c>
      <c r="M3185" s="1" t="s">
        <v>16</v>
      </c>
      <c r="N3185" s="1" t="s">
        <v>16</v>
      </c>
      <c r="O3185" s="1">
        <v>71.2</v>
      </c>
      <c r="P3185" s="1">
        <v>1.0</v>
      </c>
    </row>
    <row r="3186">
      <c r="A3186" s="1" t="s">
        <v>29</v>
      </c>
      <c r="B3186" s="1" t="s">
        <v>4833</v>
      </c>
      <c r="C3186" s="2" t="s">
        <v>4776</v>
      </c>
      <c r="D3186" s="1" t="s">
        <v>19</v>
      </c>
      <c r="E3186" s="3" t="str">
        <f>HYPERLINK("https://fyndiq.se/produkt/a047b5d99d58461d/", "2-Pack Google Pixel 6A - Härdat glas 9H - Super kvalitet 3D")</f>
        <v>2-Pack Google Pixel 6A - Härdat glas 9H - Super kvalitet 3D</v>
      </c>
      <c r="F3186" s="1" t="s">
        <v>1205</v>
      </c>
      <c r="G3186" s="1" t="s">
        <v>1206</v>
      </c>
      <c r="H3186" s="1" t="s">
        <v>1207</v>
      </c>
      <c r="I3186" s="1" t="s">
        <v>16</v>
      </c>
      <c r="J3186" s="1" t="s">
        <v>23</v>
      </c>
      <c r="K3186" s="1" t="s">
        <v>16</v>
      </c>
      <c r="L3186" s="1" t="s">
        <v>16</v>
      </c>
      <c r="M3186" s="1" t="s">
        <v>16</v>
      </c>
      <c r="N3186" s="1" t="s">
        <v>16</v>
      </c>
      <c r="O3186" s="1">
        <v>63.2</v>
      </c>
      <c r="P3186" s="1">
        <v>1.0</v>
      </c>
    </row>
    <row r="3187">
      <c r="A3187" s="1" t="s">
        <v>29</v>
      </c>
      <c r="B3187" s="1" t="s">
        <v>4834</v>
      </c>
      <c r="C3187" s="2" t="s">
        <v>4776</v>
      </c>
      <c r="D3187" s="1" t="s">
        <v>19</v>
      </c>
      <c r="E3187" s="3" t="str">
        <f>HYPERLINK("https://fyndiq.se/produkt/5d384cc8795744b0/", "2-Pack Samsung A55 Skärmskydd i Härdat Glas")</f>
        <v>2-Pack Samsung A55 Skärmskydd i Härdat Glas</v>
      </c>
      <c r="F3187" s="1" t="s">
        <v>191</v>
      </c>
      <c r="G3187" s="1" t="s">
        <v>192</v>
      </c>
      <c r="H3187" s="1" t="s">
        <v>193</v>
      </c>
      <c r="I3187" s="1" t="s">
        <v>16</v>
      </c>
      <c r="J3187" s="1" t="s">
        <v>23</v>
      </c>
      <c r="K3187" s="1" t="s">
        <v>16</v>
      </c>
      <c r="L3187" s="1" t="s">
        <v>16</v>
      </c>
      <c r="M3187" s="1" t="s">
        <v>16</v>
      </c>
      <c r="N3187" s="1" t="s">
        <v>16</v>
      </c>
      <c r="O3187" s="1">
        <v>63.2</v>
      </c>
      <c r="P3187" s="1">
        <v>1.0</v>
      </c>
    </row>
    <row r="3188">
      <c r="A3188" s="1" t="s">
        <v>29</v>
      </c>
      <c r="B3188" s="1" t="s">
        <v>4835</v>
      </c>
      <c r="C3188" s="2" t="s">
        <v>4776</v>
      </c>
      <c r="D3188" s="1" t="s">
        <v>19</v>
      </c>
      <c r="E3188" s="3" t="str">
        <f>HYPERLINK("https://fyndiq.se/produkt/c6f3e47a88184e8d/", "2-Pack SAMSUNG A55 Skärmskydd - Härdat Glas 9H - Super kvalitet 3D")</f>
        <v>2-Pack SAMSUNG A55 Skärmskydd - Härdat Glas 9H - Super kvalitet 3D</v>
      </c>
      <c r="F3188" s="1" t="s">
        <v>83</v>
      </c>
      <c r="G3188" s="1" t="s">
        <v>84</v>
      </c>
      <c r="H3188" s="1" t="s">
        <v>85</v>
      </c>
      <c r="I3188" s="1" t="s">
        <v>16</v>
      </c>
      <c r="J3188" s="1" t="s">
        <v>23</v>
      </c>
      <c r="K3188" s="1" t="s">
        <v>16</v>
      </c>
      <c r="L3188" s="1" t="s">
        <v>16</v>
      </c>
      <c r="M3188" s="1" t="s">
        <v>16</v>
      </c>
      <c r="N3188" s="1" t="s">
        <v>16</v>
      </c>
      <c r="O3188" s="1">
        <v>63.2</v>
      </c>
      <c r="P3188" s="1">
        <v>1.0</v>
      </c>
    </row>
    <row r="3189">
      <c r="A3189" s="1" t="s">
        <v>29</v>
      </c>
      <c r="B3189" s="1" t="s">
        <v>4836</v>
      </c>
      <c r="C3189" s="2" t="s">
        <v>4776</v>
      </c>
      <c r="D3189" s="1" t="s">
        <v>19</v>
      </c>
      <c r="E3189" s="3" t="str">
        <f>HYPERLINK("https://fyndiq.se/produkt/6ae5aff483564a84/", "2-Pack Apple Watch 40mm – Härdat glas 9H – Super kvalitet 3D")</f>
        <v>2-Pack Apple Watch 40mm – Härdat glas 9H – Super kvalitet 3D</v>
      </c>
      <c r="F3189" s="1" t="s">
        <v>1418</v>
      </c>
      <c r="G3189" s="1" t="s">
        <v>1419</v>
      </c>
      <c r="H3189" s="1" t="s">
        <v>1420</v>
      </c>
      <c r="I3189" s="1" t="s">
        <v>16</v>
      </c>
      <c r="J3189" s="1" t="s">
        <v>23</v>
      </c>
      <c r="K3189" s="1" t="s">
        <v>16</v>
      </c>
      <c r="L3189" s="1" t="s">
        <v>16</v>
      </c>
      <c r="M3189" s="1" t="s">
        <v>16</v>
      </c>
      <c r="N3189" s="1" t="s">
        <v>16</v>
      </c>
      <c r="O3189" s="1">
        <v>55.2</v>
      </c>
      <c r="P3189" s="1">
        <v>1.0</v>
      </c>
    </row>
    <row r="3190">
      <c r="A3190" s="1" t="s">
        <v>29</v>
      </c>
      <c r="B3190" s="1" t="s">
        <v>4837</v>
      </c>
      <c r="C3190" s="2" t="s">
        <v>4776</v>
      </c>
      <c r="D3190" s="1" t="s">
        <v>19</v>
      </c>
      <c r="E3190" s="3" t="str">
        <f>HYPERLINK("https://fyndiq.se/produkt/f15b82570d4144d0/", "2-Pack Apple Watch 41mm – Härdat glas 9H – Super kvalitet 3D")</f>
        <v>2-Pack Apple Watch 41mm – Härdat glas 9H – Super kvalitet 3D</v>
      </c>
      <c r="F3190" s="1" t="s">
        <v>144</v>
      </c>
      <c r="G3190" s="1" t="s">
        <v>145</v>
      </c>
      <c r="H3190" s="1" t="s">
        <v>146</v>
      </c>
      <c r="I3190" s="1" t="s">
        <v>16</v>
      </c>
      <c r="J3190" s="1" t="s">
        <v>23</v>
      </c>
      <c r="K3190" s="1" t="s">
        <v>16</v>
      </c>
      <c r="L3190" s="1" t="s">
        <v>16</v>
      </c>
      <c r="M3190" s="1" t="s">
        <v>16</v>
      </c>
      <c r="N3190" s="1" t="s">
        <v>16</v>
      </c>
      <c r="O3190" s="1">
        <v>55.2</v>
      </c>
      <c r="P3190" s="1">
        <v>1.0</v>
      </c>
    </row>
    <row r="3191">
      <c r="A3191" s="1" t="s">
        <v>29</v>
      </c>
      <c r="B3191" s="1" t="s">
        <v>4838</v>
      </c>
      <c r="C3191" s="2" t="s">
        <v>4776</v>
      </c>
      <c r="D3191" s="1" t="s">
        <v>19</v>
      </c>
      <c r="E3191" s="3" t="str">
        <f>HYPERLINK("https://fyndiq.se/produkt/56c72c0ba5f749b5/", "2-Pack SAMSUNG S24 Skärmskydd - Härdat Glas 9H - Super kvalitet 3D")</f>
        <v>2-Pack SAMSUNG S24 Skärmskydd - Härdat Glas 9H - Super kvalitet 3D</v>
      </c>
      <c r="F3191" s="1" t="s">
        <v>263</v>
      </c>
      <c r="G3191" s="1" t="s">
        <v>264</v>
      </c>
      <c r="H3191" s="1" t="s">
        <v>265</v>
      </c>
      <c r="I3191" s="1" t="s">
        <v>16</v>
      </c>
      <c r="J3191" s="1" t="s">
        <v>23</v>
      </c>
      <c r="K3191" s="1" t="s">
        <v>16</v>
      </c>
      <c r="L3191" s="1" t="s">
        <v>16</v>
      </c>
      <c r="M3191" s="1" t="s">
        <v>16</v>
      </c>
      <c r="N3191" s="1" t="s">
        <v>16</v>
      </c>
      <c r="O3191" s="1">
        <v>71.2</v>
      </c>
      <c r="P3191" s="1">
        <v>1.0</v>
      </c>
    </row>
    <row r="3192">
      <c r="A3192" s="1" t="s">
        <v>29</v>
      </c>
      <c r="B3192" s="1" t="s">
        <v>4839</v>
      </c>
      <c r="C3192" s="2" t="s">
        <v>4776</v>
      </c>
      <c r="D3192" s="1" t="s">
        <v>19</v>
      </c>
      <c r="E3192" s="3" t="str">
        <f>HYPERLINK("https://fyndiq.se/produkt/c6f3e47a88184e8d/", "2-Pack SAMSUNG A55 Skärmskydd - Härdat Glas 9H - Super kvalitet 3D")</f>
        <v>2-Pack SAMSUNG A55 Skärmskydd - Härdat Glas 9H - Super kvalitet 3D</v>
      </c>
      <c r="F3192" s="1" t="s">
        <v>83</v>
      </c>
      <c r="G3192" s="1" t="s">
        <v>84</v>
      </c>
      <c r="H3192" s="1" t="s">
        <v>85</v>
      </c>
      <c r="I3192" s="1" t="s">
        <v>16</v>
      </c>
      <c r="J3192" s="1" t="s">
        <v>23</v>
      </c>
      <c r="K3192" s="1" t="s">
        <v>16</v>
      </c>
      <c r="L3192" s="1" t="s">
        <v>16</v>
      </c>
      <c r="M3192" s="1" t="s">
        <v>16</v>
      </c>
      <c r="N3192" s="1" t="s">
        <v>16</v>
      </c>
      <c r="O3192" s="1">
        <v>63.2</v>
      </c>
      <c r="P3192" s="1">
        <v>1.0</v>
      </c>
    </row>
    <row r="3193">
      <c r="A3193" s="1" t="s">
        <v>29</v>
      </c>
      <c r="B3193" s="1" t="s">
        <v>4840</v>
      </c>
      <c r="C3193" s="2" t="s">
        <v>4776</v>
      </c>
      <c r="D3193" s="1" t="s">
        <v>19</v>
      </c>
      <c r="E3193" s="3" t="str">
        <f>HYPERLINK("https://fyndiq.se/produkt/151df79f2922428d/", "2-Pack iPhone 11 Pro Max - Härdat Glas 9H - Super Kvalitet 3D")</f>
        <v>2-Pack iPhone 11 Pro Max - Härdat Glas 9H - Super Kvalitet 3D</v>
      </c>
      <c r="F3193" s="1" t="s">
        <v>2629</v>
      </c>
      <c r="G3193" s="1" t="s">
        <v>2630</v>
      </c>
      <c r="H3193" s="1" t="s">
        <v>2631</v>
      </c>
      <c r="I3193" s="1" t="s">
        <v>16</v>
      </c>
      <c r="J3193" s="1" t="s">
        <v>23</v>
      </c>
      <c r="K3193" s="1" t="s">
        <v>16</v>
      </c>
      <c r="L3193" s="1" t="s">
        <v>16</v>
      </c>
      <c r="M3193" s="1" t="s">
        <v>16</v>
      </c>
      <c r="N3193" s="1" t="s">
        <v>16</v>
      </c>
      <c r="O3193" s="1">
        <v>55.2</v>
      </c>
      <c r="P3193" s="1">
        <v>1.0</v>
      </c>
    </row>
    <row r="3194">
      <c r="A3194" s="1" t="s">
        <v>29</v>
      </c>
      <c r="B3194" s="1" t="s">
        <v>4841</v>
      </c>
      <c r="C3194" s="2" t="s">
        <v>4776</v>
      </c>
      <c r="D3194" s="1" t="s">
        <v>19</v>
      </c>
      <c r="E3194" s="3" t="str">
        <f>HYPERLINK("https://fyndiq.se/produkt/56c72c0ba5f749b5/", "2-Pack SAMSUNG S24 Skärmskydd - Härdat Glas 9H - Super kvalitet 3D")</f>
        <v>2-Pack SAMSUNG S24 Skärmskydd - Härdat Glas 9H - Super kvalitet 3D</v>
      </c>
      <c r="F3194" s="1" t="s">
        <v>263</v>
      </c>
      <c r="G3194" s="1" t="s">
        <v>264</v>
      </c>
      <c r="H3194" s="1" t="s">
        <v>265</v>
      </c>
      <c r="I3194" s="1" t="s">
        <v>16</v>
      </c>
      <c r="J3194" s="1" t="s">
        <v>23</v>
      </c>
      <c r="K3194" s="1" t="s">
        <v>16</v>
      </c>
      <c r="L3194" s="1" t="s">
        <v>16</v>
      </c>
      <c r="M3194" s="1" t="s">
        <v>16</v>
      </c>
      <c r="N3194" s="1" t="s">
        <v>16</v>
      </c>
      <c r="O3194" s="1">
        <v>71.2</v>
      </c>
      <c r="P3194" s="1">
        <v>1.0</v>
      </c>
    </row>
    <row r="3195">
      <c r="A3195" s="1" t="s">
        <v>29</v>
      </c>
      <c r="B3195" s="1" t="s">
        <v>4842</v>
      </c>
      <c r="C3195" s="2" t="s">
        <v>4776</v>
      </c>
      <c r="D3195" s="1" t="s">
        <v>19</v>
      </c>
      <c r="E31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195" s="1" t="s">
        <v>2144</v>
      </c>
      <c r="G3195" s="1" t="s">
        <v>2145</v>
      </c>
      <c r="H3195" s="1" t="s">
        <v>2146</v>
      </c>
      <c r="I3195" s="1" t="s">
        <v>16</v>
      </c>
      <c r="J3195" s="1" t="s">
        <v>23</v>
      </c>
      <c r="K3195" s="1" t="s">
        <v>16</v>
      </c>
      <c r="L3195" s="1" t="s">
        <v>16</v>
      </c>
      <c r="M3195" s="1" t="s">
        <v>16</v>
      </c>
      <c r="N3195" s="1" t="s">
        <v>16</v>
      </c>
      <c r="O3195" s="1">
        <v>63.2</v>
      </c>
      <c r="P3195" s="1">
        <v>1.0</v>
      </c>
    </row>
    <row r="3196">
      <c r="A3196" s="1" t="s">
        <v>29</v>
      </c>
      <c r="B3196" s="1" t="s">
        <v>4843</v>
      </c>
      <c r="C3196" s="2" t="s">
        <v>4776</v>
      </c>
      <c r="D3196" s="1" t="s">
        <v>19</v>
      </c>
      <c r="E3196" s="3" t="str">
        <f>HYPERLINK("https://fyndiq.se/produkt/a871a7da0b2249a8/", "2-Pack Iphone 11 Pro Max - 9H Härdat Glass - Top Kvalitet")</f>
        <v>2-Pack Iphone 11 Pro Max - 9H Härdat Glass - Top Kvalitet</v>
      </c>
      <c r="F3196" s="1" t="s">
        <v>559</v>
      </c>
      <c r="G3196" s="1" t="s">
        <v>560</v>
      </c>
      <c r="H3196" s="1" t="s">
        <v>561</v>
      </c>
      <c r="I3196" s="1" t="s">
        <v>16</v>
      </c>
      <c r="J3196" s="1" t="s">
        <v>23</v>
      </c>
      <c r="K3196" s="1" t="s">
        <v>16</v>
      </c>
      <c r="L3196" s="1" t="s">
        <v>16</v>
      </c>
      <c r="M3196" s="1" t="s">
        <v>16</v>
      </c>
      <c r="N3196" s="1" t="s">
        <v>16</v>
      </c>
      <c r="O3196" s="1">
        <v>55.2</v>
      </c>
      <c r="P3196" s="1">
        <v>1.0</v>
      </c>
    </row>
    <row r="3197">
      <c r="A3197" s="1" t="s">
        <v>29</v>
      </c>
      <c r="B3197" s="1" t="s">
        <v>4844</v>
      </c>
      <c r="C3197" s="2" t="s">
        <v>4776</v>
      </c>
      <c r="D3197" s="1" t="s">
        <v>19</v>
      </c>
      <c r="E319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197" s="1" t="s">
        <v>2144</v>
      </c>
      <c r="G3197" s="1" t="s">
        <v>2145</v>
      </c>
      <c r="H3197" s="1" t="s">
        <v>2146</v>
      </c>
      <c r="I3197" s="1" t="s">
        <v>16</v>
      </c>
      <c r="J3197" s="1" t="s">
        <v>23</v>
      </c>
      <c r="K3197" s="1" t="s">
        <v>16</v>
      </c>
      <c r="L3197" s="1" t="s">
        <v>16</v>
      </c>
      <c r="M3197" s="1" t="s">
        <v>16</v>
      </c>
      <c r="N3197" s="1" t="s">
        <v>16</v>
      </c>
      <c r="O3197" s="1">
        <v>63.2</v>
      </c>
      <c r="P3197" s="1">
        <v>1.0</v>
      </c>
    </row>
    <row r="3198">
      <c r="A3198" s="1" t="s">
        <v>29</v>
      </c>
      <c r="B3198" s="1" t="s">
        <v>4845</v>
      </c>
      <c r="C3198" s="2" t="s">
        <v>4776</v>
      </c>
      <c r="D3198" s="1" t="s">
        <v>19</v>
      </c>
      <c r="E3198" s="3" t="str">
        <f>HYPERLINK("https://fyndiq.se/produkt/e6085c39be274bf8/", "2-Pack GOOGLE PIXEL 7 Skärmskydd - Härdat Glas 9H - Super kvalitet 3D")</f>
        <v>2-Pack GOOGLE PIXEL 7 Skärmskydd - Härdat Glas 9H - Super kvalitet 3D</v>
      </c>
      <c r="F3198" s="1" t="s">
        <v>675</v>
      </c>
      <c r="G3198" s="1" t="s">
        <v>676</v>
      </c>
      <c r="H3198" s="1" t="s">
        <v>677</v>
      </c>
      <c r="I3198" s="1" t="s">
        <v>16</v>
      </c>
      <c r="J3198" s="1" t="s">
        <v>23</v>
      </c>
      <c r="K3198" s="1" t="s">
        <v>16</v>
      </c>
      <c r="L3198" s="1" t="s">
        <v>16</v>
      </c>
      <c r="M3198" s="1" t="s">
        <v>16</v>
      </c>
      <c r="N3198" s="1" t="s">
        <v>16</v>
      </c>
      <c r="O3198" s="1">
        <v>63.2</v>
      </c>
      <c r="P3198" s="1">
        <v>1.0</v>
      </c>
    </row>
    <row r="3199">
      <c r="A3199" s="1" t="s">
        <v>29</v>
      </c>
      <c r="B3199" s="1" t="s">
        <v>4846</v>
      </c>
      <c r="C3199" s="2" t="s">
        <v>4776</v>
      </c>
      <c r="D3199" s="1" t="s">
        <v>19</v>
      </c>
      <c r="E319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3199" s="1" t="s">
        <v>47</v>
      </c>
      <c r="G3199" s="2" t="s">
        <v>48</v>
      </c>
      <c r="H3199" s="1" t="s">
        <v>49</v>
      </c>
      <c r="I3199" s="1" t="s">
        <v>16</v>
      </c>
      <c r="J3199" s="1" t="s">
        <v>23</v>
      </c>
      <c r="K3199" s="1" t="s">
        <v>16</v>
      </c>
      <c r="L3199" s="1" t="s">
        <v>16</v>
      </c>
      <c r="M3199" s="1" t="s">
        <v>16</v>
      </c>
      <c r="N3199" s="1" t="s">
        <v>16</v>
      </c>
      <c r="O3199" s="1">
        <v>183.2</v>
      </c>
      <c r="P3199" s="1">
        <v>1.0</v>
      </c>
    </row>
    <row r="3200">
      <c r="A3200" s="1" t="s">
        <v>29</v>
      </c>
      <c r="B3200" s="1" t="s">
        <v>4847</v>
      </c>
      <c r="C3200" s="2" t="s">
        <v>4776</v>
      </c>
      <c r="D3200" s="1" t="s">
        <v>19</v>
      </c>
      <c r="E320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200" s="1" t="s">
        <v>977</v>
      </c>
      <c r="G3200" s="1" t="s">
        <v>978</v>
      </c>
      <c r="H3200" s="1" t="s">
        <v>979</v>
      </c>
      <c r="I3200" s="1" t="s">
        <v>16</v>
      </c>
      <c r="J3200" s="1" t="s">
        <v>23</v>
      </c>
      <c r="K3200" s="1" t="s">
        <v>16</v>
      </c>
      <c r="L3200" s="1" t="s">
        <v>16</v>
      </c>
      <c r="M3200" s="1" t="s">
        <v>16</v>
      </c>
      <c r="N3200" s="1" t="s">
        <v>16</v>
      </c>
      <c r="O3200" s="1">
        <v>63.2</v>
      </c>
      <c r="P3200" s="1">
        <v>1.0</v>
      </c>
    </row>
    <row r="3201">
      <c r="A3201" s="1" t="s">
        <v>29</v>
      </c>
      <c r="B3201" s="1" t="s">
        <v>4848</v>
      </c>
      <c r="C3201" s="2" t="s">
        <v>4776</v>
      </c>
      <c r="D3201" s="1" t="s">
        <v>19</v>
      </c>
      <c r="E3201" s="3" t="str">
        <f>HYPERLINK("https://fyndiq.se/produkt/406117b60bf241a0/", "2-Pack Samsung Galaxy S9 - Härdat glas 9H - Super kvalitet 3D")</f>
        <v>2-Pack Samsung Galaxy S9 - Härdat glas 9H - Super kvalitet 3D</v>
      </c>
      <c r="F3201" s="1" t="s">
        <v>228</v>
      </c>
      <c r="G3201" s="1" t="s">
        <v>229</v>
      </c>
      <c r="H3201" s="1" t="s">
        <v>230</v>
      </c>
      <c r="I3201" s="1" t="s">
        <v>16</v>
      </c>
      <c r="J3201" s="1" t="s">
        <v>23</v>
      </c>
      <c r="K3201" s="1" t="s">
        <v>16</v>
      </c>
      <c r="L3201" s="1" t="s">
        <v>16</v>
      </c>
      <c r="M3201" s="1" t="s">
        <v>16</v>
      </c>
      <c r="N3201" s="1" t="s">
        <v>16</v>
      </c>
      <c r="O3201" s="1">
        <v>63.2</v>
      </c>
      <c r="P3201" s="1">
        <v>1.0</v>
      </c>
    </row>
    <row r="3202">
      <c r="A3202" s="1" t="s">
        <v>29</v>
      </c>
      <c r="B3202" s="1" t="s">
        <v>4849</v>
      </c>
      <c r="C3202" s="2" t="s">
        <v>4776</v>
      </c>
      <c r="D3202" s="1" t="s">
        <v>19</v>
      </c>
      <c r="E320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3202" s="1" t="s">
        <v>665</v>
      </c>
      <c r="G3202" s="1" t="s">
        <v>666</v>
      </c>
      <c r="H3202" s="1" t="s">
        <v>667</v>
      </c>
      <c r="I3202" s="1" t="s">
        <v>16</v>
      </c>
      <c r="J3202" s="1" t="s">
        <v>23</v>
      </c>
      <c r="K3202" s="1" t="s">
        <v>16</v>
      </c>
      <c r="L3202" s="1" t="s">
        <v>16</v>
      </c>
      <c r="M3202" s="1" t="s">
        <v>16</v>
      </c>
      <c r="N3202" s="1" t="s">
        <v>16</v>
      </c>
      <c r="O3202" s="1">
        <v>63.2</v>
      </c>
      <c r="P3202" s="1">
        <v>1.0</v>
      </c>
    </row>
    <row r="3203">
      <c r="A3203" s="1" t="s">
        <v>29</v>
      </c>
      <c r="B3203" s="1" t="s">
        <v>4850</v>
      </c>
      <c r="C3203" s="2" t="s">
        <v>4776</v>
      </c>
      <c r="D3203" s="1" t="s">
        <v>19</v>
      </c>
      <c r="E3203" s="3" t="str">
        <f>HYPERLINK("https://fyndiq.se/produkt/860b7dade19d4d2f/", "2-Pack XIAOMI REDMI A3 Skärmskydd - Härdat Glas 9H - Super kvalitet 3D")</f>
        <v>2-Pack XIAOMI REDMI A3 Skärmskydd - Härdat Glas 9H - Super kvalitet 3D</v>
      </c>
      <c r="F3203" s="1" t="s">
        <v>200</v>
      </c>
      <c r="G3203" s="1" t="s">
        <v>201</v>
      </c>
      <c r="H3203" s="1" t="s">
        <v>202</v>
      </c>
      <c r="I3203" s="1" t="s">
        <v>16</v>
      </c>
      <c r="J3203" s="1" t="s">
        <v>23</v>
      </c>
      <c r="K3203" s="1" t="s">
        <v>16</v>
      </c>
      <c r="L3203" s="1" t="s">
        <v>16</v>
      </c>
      <c r="M3203" s="1" t="s">
        <v>16</v>
      </c>
      <c r="N3203" s="1" t="s">
        <v>16</v>
      </c>
      <c r="O3203" s="1">
        <v>63.2</v>
      </c>
      <c r="P3203" s="1">
        <v>1.0</v>
      </c>
    </row>
    <row r="3204">
      <c r="A3204" s="1" t="s">
        <v>29</v>
      </c>
      <c r="B3204" s="1" t="s">
        <v>4851</v>
      </c>
      <c r="C3204" s="2" t="s">
        <v>4776</v>
      </c>
      <c r="D3204" s="1" t="s">
        <v>19</v>
      </c>
      <c r="E3204" s="3" t="str">
        <f>HYPERLINK("https://fyndiq.se/produkt/2db8945ba0254690/", "2-Pack MOTOROLA EDGE 30 Skärmskydd - Härdat Glas 9H - Super kvalitet 3D")</f>
        <v>2-Pack MOTOROLA EDGE 30 Skärmskydd - Härdat Glas 9H - Super kvalitet 3D</v>
      </c>
      <c r="F3204" s="1" t="s">
        <v>2181</v>
      </c>
      <c r="G3204" s="1" t="s">
        <v>2182</v>
      </c>
      <c r="H3204" s="1" t="s">
        <v>2183</v>
      </c>
      <c r="I3204" s="1" t="s">
        <v>16</v>
      </c>
      <c r="J3204" s="1" t="s">
        <v>23</v>
      </c>
      <c r="K3204" s="1" t="s">
        <v>16</v>
      </c>
      <c r="L3204" s="1" t="s">
        <v>16</v>
      </c>
      <c r="M3204" s="1" t="s">
        <v>16</v>
      </c>
      <c r="N3204" s="1" t="s">
        <v>16</v>
      </c>
      <c r="O3204" s="1">
        <v>63.2</v>
      </c>
      <c r="P3204" s="1">
        <v>1.0</v>
      </c>
    </row>
    <row r="3205">
      <c r="A3205" s="1" t="s">
        <v>29</v>
      </c>
      <c r="B3205" s="1" t="s">
        <v>4852</v>
      </c>
      <c r="C3205" s="2" t="s">
        <v>4776</v>
      </c>
      <c r="D3205" s="1" t="s">
        <v>19</v>
      </c>
      <c r="E3205" s="3" t="str">
        <f>HYPERLINK("https://fyndiq.se/produkt/e0b5cbce33334680/", "2 Pack Sony Xperia 10 IV - Härdat glas 9H -Super Kvalitet 3D")</f>
        <v>2 Pack Sony Xperia 10 IV - Härdat glas 9H -Super Kvalitet 3D</v>
      </c>
      <c r="F3205" s="1" t="s">
        <v>250</v>
      </c>
      <c r="G3205" s="1" t="s">
        <v>251</v>
      </c>
      <c r="H3205" s="1" t="s">
        <v>252</v>
      </c>
      <c r="I3205" s="1" t="s">
        <v>16</v>
      </c>
      <c r="J3205" s="1" t="s">
        <v>23</v>
      </c>
      <c r="K3205" s="1" t="s">
        <v>16</v>
      </c>
      <c r="L3205" s="1" t="s">
        <v>16</v>
      </c>
      <c r="M3205" s="1" t="s">
        <v>16</v>
      </c>
      <c r="N3205" s="1" t="s">
        <v>16</v>
      </c>
      <c r="O3205" s="1">
        <v>71.2</v>
      </c>
      <c r="P3205" s="1">
        <v>1.0</v>
      </c>
    </row>
    <row r="3206">
      <c r="A3206" s="1" t="s">
        <v>29</v>
      </c>
      <c r="B3206" s="1" t="s">
        <v>4853</v>
      </c>
      <c r="C3206" s="2" t="s">
        <v>4776</v>
      </c>
      <c r="D3206" s="1" t="s">
        <v>19</v>
      </c>
      <c r="E320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3206" s="1" t="s">
        <v>35</v>
      </c>
      <c r="G3206" s="1" t="s">
        <v>36</v>
      </c>
      <c r="H3206" s="1" t="s">
        <v>37</v>
      </c>
      <c r="I3206" s="1" t="s">
        <v>16</v>
      </c>
      <c r="J3206" s="1" t="s">
        <v>23</v>
      </c>
      <c r="K3206" s="1" t="s">
        <v>16</v>
      </c>
      <c r="L3206" s="1" t="s">
        <v>16</v>
      </c>
      <c r="M3206" s="1" t="s">
        <v>16</v>
      </c>
      <c r="N3206" s="1" t="s">
        <v>16</v>
      </c>
      <c r="O3206" s="1">
        <v>63.2</v>
      </c>
      <c r="P3206" s="1">
        <v>1.0</v>
      </c>
    </row>
    <row r="3207">
      <c r="A3207" s="1" t="s">
        <v>29</v>
      </c>
      <c r="B3207" s="1" t="s">
        <v>4854</v>
      </c>
      <c r="C3207" s="2" t="s">
        <v>4776</v>
      </c>
      <c r="D3207" s="1" t="s">
        <v>19</v>
      </c>
      <c r="E3207" s="3" t="str">
        <f>HYPERLINK("https://fyndiq.se/produkt/62cff579146b4e25/", "2 Pack Samsung Galaxy A32 5G - Härdat glas 9H - Super kvalitet")</f>
        <v>2 Pack Samsung Galaxy A32 5G - Härdat glas 9H - Super kvalitet</v>
      </c>
      <c r="F3207" s="1" t="s">
        <v>2081</v>
      </c>
      <c r="G3207" s="1" t="s">
        <v>2082</v>
      </c>
      <c r="H3207" s="1" t="s">
        <v>2083</v>
      </c>
      <c r="I3207" s="1" t="s">
        <v>16</v>
      </c>
      <c r="J3207" s="1" t="s">
        <v>23</v>
      </c>
      <c r="K3207" s="1" t="s">
        <v>16</v>
      </c>
      <c r="L3207" s="1" t="s">
        <v>16</v>
      </c>
      <c r="M3207" s="1" t="s">
        <v>16</v>
      </c>
      <c r="N3207" s="1" t="s">
        <v>16</v>
      </c>
      <c r="O3207" s="1">
        <v>63.2</v>
      </c>
      <c r="P3207" s="1">
        <v>1.0</v>
      </c>
    </row>
    <row r="3208">
      <c r="A3208" s="1" t="s">
        <v>29</v>
      </c>
      <c r="B3208" s="1" t="s">
        <v>4855</v>
      </c>
      <c r="C3208" s="2" t="s">
        <v>4776</v>
      </c>
      <c r="D3208" s="1" t="s">
        <v>19</v>
      </c>
      <c r="E3208" s="3" t="str">
        <f>HYPERLINK("https://fyndiq.se/produkt/bd84362587364f02/", "2-Pack GOOGLE PIXEL 8 Skärmskydd - Härdat Glas 9H - Super kvalitet 3D")</f>
        <v>2-Pack GOOGLE PIXEL 8 Skärmskydd - Härdat Glas 9H - Super kvalitet 3D</v>
      </c>
      <c r="F3208" s="1" t="s">
        <v>254</v>
      </c>
      <c r="G3208" s="1" t="s">
        <v>255</v>
      </c>
      <c r="H3208" s="1" t="s">
        <v>256</v>
      </c>
      <c r="I3208" s="1" t="s">
        <v>16</v>
      </c>
      <c r="J3208" s="1" t="s">
        <v>23</v>
      </c>
      <c r="K3208" s="1" t="s">
        <v>16</v>
      </c>
      <c r="L3208" s="1" t="s">
        <v>16</v>
      </c>
      <c r="M3208" s="1" t="s">
        <v>16</v>
      </c>
      <c r="N3208" s="1" t="s">
        <v>16</v>
      </c>
      <c r="O3208" s="1">
        <v>71.2</v>
      </c>
      <c r="P3208" s="1">
        <v>1.0</v>
      </c>
    </row>
    <row r="3209">
      <c r="A3209" s="1" t="s">
        <v>29</v>
      </c>
      <c r="B3209" s="1" t="s">
        <v>4856</v>
      </c>
      <c r="C3209" s="2" t="s">
        <v>4776</v>
      </c>
      <c r="D3209" s="1" t="s">
        <v>19</v>
      </c>
      <c r="E3209" s="3" t="str">
        <f>HYPERLINK("https://fyndiq.se/produkt/416415a768684efb/", "2-Pack Samsung Galaxy S21 5G - 9H Härdat Glas - HD")</f>
        <v>2-Pack Samsung Galaxy S21 5G - 9H Härdat Glas - HD</v>
      </c>
      <c r="F3209" s="1" t="s">
        <v>39</v>
      </c>
      <c r="G3209" s="1" t="s">
        <v>40</v>
      </c>
      <c r="H3209" s="1" t="s">
        <v>41</v>
      </c>
      <c r="I3209" s="1" t="s">
        <v>16</v>
      </c>
      <c r="J3209" s="1" t="s">
        <v>23</v>
      </c>
      <c r="K3209" s="1" t="s">
        <v>16</v>
      </c>
      <c r="L3209" s="1" t="s">
        <v>16</v>
      </c>
      <c r="M3209" s="1" t="s">
        <v>16</v>
      </c>
      <c r="N3209" s="1" t="s">
        <v>16</v>
      </c>
      <c r="O3209" s="1">
        <v>63.2</v>
      </c>
      <c r="P3209" s="1">
        <v>1.0</v>
      </c>
    </row>
    <row r="3210">
      <c r="A3210" s="1" t="s">
        <v>29</v>
      </c>
      <c r="B3210" s="1" t="s">
        <v>4857</v>
      </c>
      <c r="C3210" s="2" t="s">
        <v>4776</v>
      </c>
      <c r="D3210" s="1" t="s">
        <v>19</v>
      </c>
      <c r="E3210" s="3" t="str">
        <f>HYPERLINK("https://fyndiq.se/produkt/94a67bbe1c4a4666/", "2-Pack Samsung Xcover 7 Skärmskydd i Härdat Glas")</f>
        <v>2-Pack Samsung Xcover 7 Skärmskydd i Härdat Glas</v>
      </c>
      <c r="F3210" s="1" t="s">
        <v>1908</v>
      </c>
      <c r="G3210" s="1" t="s">
        <v>1909</v>
      </c>
      <c r="H3210" s="1" t="s">
        <v>1910</v>
      </c>
      <c r="I3210" s="1" t="s">
        <v>16</v>
      </c>
      <c r="J3210" s="1" t="s">
        <v>23</v>
      </c>
      <c r="K3210" s="1" t="s">
        <v>16</v>
      </c>
      <c r="L3210" s="1" t="s">
        <v>16</v>
      </c>
      <c r="M3210" s="1" t="s">
        <v>16</v>
      </c>
      <c r="N3210" s="1" t="s">
        <v>16</v>
      </c>
      <c r="O3210" s="1">
        <v>71.2</v>
      </c>
      <c r="P3210" s="1">
        <v>1.0</v>
      </c>
    </row>
    <row r="3211">
      <c r="A3211" s="1" t="s">
        <v>29</v>
      </c>
      <c r="B3211" s="1" t="s">
        <v>4858</v>
      </c>
      <c r="C3211" s="2" t="s">
        <v>4776</v>
      </c>
      <c r="D3211" s="1" t="s">
        <v>19</v>
      </c>
      <c r="E3211" s="3" t="str">
        <f>HYPERLINK("https://fyndiq.se/produkt/a00b62acc6644fd2/", "2-Pack Samsung Galaxy S10 - Härdat glas 9H – Super kvalitet 3D")</f>
        <v>2-Pack Samsung Galaxy S10 - Härdat glas 9H – Super kvalitet 3D</v>
      </c>
      <c r="F3211" s="1" t="s">
        <v>1291</v>
      </c>
      <c r="G3211" s="1" t="s">
        <v>1292</v>
      </c>
      <c r="H3211" s="1" t="s">
        <v>1293</v>
      </c>
      <c r="I3211" s="1" t="s">
        <v>16</v>
      </c>
      <c r="J3211" s="1" t="s">
        <v>23</v>
      </c>
      <c r="K3211" s="1" t="s">
        <v>16</v>
      </c>
      <c r="L3211" s="1" t="s">
        <v>16</v>
      </c>
      <c r="M3211" s="1" t="s">
        <v>16</v>
      </c>
      <c r="N3211" s="1" t="s">
        <v>16</v>
      </c>
      <c r="O3211" s="1">
        <v>63.2</v>
      </c>
      <c r="P3211" s="1">
        <v>1.0</v>
      </c>
    </row>
    <row r="3212">
      <c r="A3212" s="1" t="s">
        <v>29</v>
      </c>
      <c r="B3212" s="1" t="s">
        <v>4859</v>
      </c>
      <c r="C3212" s="2" t="s">
        <v>4776</v>
      </c>
      <c r="D3212" s="1" t="s">
        <v>19</v>
      </c>
      <c r="E321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212" s="1" t="s">
        <v>26</v>
      </c>
      <c r="G3212" s="1" t="s">
        <v>27</v>
      </c>
      <c r="H3212" s="1" t="s">
        <v>28</v>
      </c>
      <c r="I3212" s="1" t="s">
        <v>16</v>
      </c>
      <c r="J3212" s="1" t="s">
        <v>23</v>
      </c>
      <c r="K3212" s="1" t="s">
        <v>16</v>
      </c>
      <c r="L3212" s="1" t="s">
        <v>16</v>
      </c>
      <c r="M3212" s="1" t="s">
        <v>16</v>
      </c>
      <c r="N3212" s="1" t="s">
        <v>16</v>
      </c>
      <c r="O3212" s="1">
        <v>71.2</v>
      </c>
      <c r="P3212" s="1">
        <v>3.0</v>
      </c>
    </row>
    <row r="3213">
      <c r="A3213" s="1" t="s">
        <v>29</v>
      </c>
      <c r="B3213" s="1" t="s">
        <v>4860</v>
      </c>
      <c r="C3213" s="2" t="s">
        <v>4776</v>
      </c>
      <c r="D3213" s="1" t="s">
        <v>19</v>
      </c>
      <c r="E321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213" s="1" t="s">
        <v>103</v>
      </c>
      <c r="G3213" s="1" t="s">
        <v>104</v>
      </c>
      <c r="H3213" s="1" t="s">
        <v>105</v>
      </c>
      <c r="I3213" s="1" t="s">
        <v>16</v>
      </c>
      <c r="J3213" s="1" t="s">
        <v>23</v>
      </c>
      <c r="K3213" s="1" t="s">
        <v>16</v>
      </c>
      <c r="L3213" s="1" t="s">
        <v>16</v>
      </c>
      <c r="M3213" s="1" t="s">
        <v>16</v>
      </c>
      <c r="N3213" s="1" t="s">
        <v>16</v>
      </c>
      <c r="O3213" s="1">
        <v>63.2</v>
      </c>
      <c r="P3213" s="1">
        <v>1.0</v>
      </c>
    </row>
    <row r="3214">
      <c r="A3214" s="1" t="s">
        <v>29</v>
      </c>
      <c r="B3214" s="1" t="s">
        <v>4861</v>
      </c>
      <c r="C3214" s="2" t="s">
        <v>4776</v>
      </c>
      <c r="D3214" s="1" t="s">
        <v>19</v>
      </c>
      <c r="E3214" s="3" t="str">
        <f>HYPERLINK("https://fyndiq.se/produkt/66924f1ff238487e/", "2-Pack GOOGLE PIXEL 7A Skärmskydd - Härdat Glas 9H - Super kvalitet 3D")</f>
        <v>2-Pack GOOGLE PIXEL 7A Skärmskydd - Härdat Glas 9H - Super kvalitet 3D</v>
      </c>
      <c r="F3214" s="1" t="s">
        <v>315</v>
      </c>
      <c r="G3214" s="1" t="s">
        <v>316</v>
      </c>
      <c r="H3214" s="1" t="s">
        <v>317</v>
      </c>
      <c r="I3214" s="1" t="s">
        <v>16</v>
      </c>
      <c r="J3214" s="1" t="s">
        <v>23</v>
      </c>
      <c r="K3214" s="1" t="s">
        <v>16</v>
      </c>
      <c r="L3214" s="1" t="s">
        <v>16</v>
      </c>
      <c r="M3214" s="1" t="s">
        <v>16</v>
      </c>
      <c r="N3214" s="1" t="s">
        <v>16</v>
      </c>
      <c r="O3214" s="1">
        <v>63.2</v>
      </c>
      <c r="P3214" s="1">
        <v>1.0</v>
      </c>
    </row>
    <row r="3215">
      <c r="A3215" s="1" t="s">
        <v>29</v>
      </c>
      <c r="B3215" s="1" t="s">
        <v>4862</v>
      </c>
      <c r="C3215" s="2" t="s">
        <v>4776</v>
      </c>
      <c r="D3215" s="1" t="s">
        <v>19</v>
      </c>
      <c r="E3215" s="3" t="str">
        <f>HYPERLINK("https://fyndiq.se/produkt/8a162916fdf246f7/", "2-Pack SAMSUNG S24 Skärmskydd - Härdat Glas 9H - Super kvalitet 3D")</f>
        <v>2-Pack SAMSUNG S24 Skärmskydd - Härdat Glas 9H - Super kvalitet 3D</v>
      </c>
      <c r="F3215" s="1" t="s">
        <v>714</v>
      </c>
      <c r="G3215" s="1" t="s">
        <v>715</v>
      </c>
      <c r="H3215" s="1" t="s">
        <v>716</v>
      </c>
      <c r="I3215" s="1" t="s">
        <v>16</v>
      </c>
      <c r="J3215" s="1" t="s">
        <v>23</v>
      </c>
      <c r="K3215" s="1" t="s">
        <v>16</v>
      </c>
      <c r="L3215" s="1" t="s">
        <v>16</v>
      </c>
      <c r="M3215" s="1" t="s">
        <v>16</v>
      </c>
      <c r="N3215" s="1" t="s">
        <v>16</v>
      </c>
      <c r="O3215" s="1">
        <v>71.2</v>
      </c>
      <c r="P3215" s="1">
        <v>1.0</v>
      </c>
    </row>
    <row r="3216">
      <c r="A3216" s="1" t="s">
        <v>29</v>
      </c>
      <c r="B3216" s="1" t="s">
        <v>4863</v>
      </c>
      <c r="C3216" s="2" t="s">
        <v>4776</v>
      </c>
      <c r="D3216" s="1" t="s">
        <v>19</v>
      </c>
      <c r="E3216" s="3" t="str">
        <f>HYPERLINK("https://fyndiq.se/produkt/613d3d071e424de7/", "2 Pack Samsung Xcover Pro- Härdat glas 9H - Super kvalitet 3D")</f>
        <v>2 Pack Samsung Xcover Pro- Härdat glas 9H - Super kvalitet 3D</v>
      </c>
      <c r="F3216" s="1" t="s">
        <v>548</v>
      </c>
      <c r="G3216" s="1" t="s">
        <v>549</v>
      </c>
      <c r="H3216" s="1" t="s">
        <v>550</v>
      </c>
      <c r="I3216" s="1" t="s">
        <v>16</v>
      </c>
      <c r="J3216" s="1" t="s">
        <v>23</v>
      </c>
      <c r="K3216" s="1" t="s">
        <v>16</v>
      </c>
      <c r="L3216" s="1" t="s">
        <v>16</v>
      </c>
      <c r="M3216" s="1" t="s">
        <v>16</v>
      </c>
      <c r="N3216" s="1" t="s">
        <v>16</v>
      </c>
      <c r="O3216" s="1">
        <v>71.2</v>
      </c>
      <c r="P3216" s="1">
        <v>1.0</v>
      </c>
    </row>
    <row r="3217">
      <c r="A3217" s="1" t="s">
        <v>29</v>
      </c>
      <c r="B3217" s="1" t="s">
        <v>4864</v>
      </c>
      <c r="C3217" s="2" t="s">
        <v>4776</v>
      </c>
      <c r="D3217" s="1" t="s">
        <v>19</v>
      </c>
      <c r="E3217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3217" s="1" t="s">
        <v>3035</v>
      </c>
      <c r="G3217" s="1" t="s">
        <v>3036</v>
      </c>
      <c r="H3217" s="1" t="s">
        <v>3037</v>
      </c>
      <c r="I3217" s="1" t="s">
        <v>16</v>
      </c>
      <c r="J3217" s="1" t="s">
        <v>23</v>
      </c>
      <c r="K3217" s="1" t="s">
        <v>16</v>
      </c>
      <c r="L3217" s="1" t="s">
        <v>16</v>
      </c>
      <c r="M3217" s="1" t="s">
        <v>16</v>
      </c>
      <c r="N3217" s="1" t="s">
        <v>16</v>
      </c>
      <c r="O3217" s="1">
        <v>71.2</v>
      </c>
      <c r="P3217" s="1">
        <v>1.0</v>
      </c>
    </row>
    <row r="3218">
      <c r="A3218" s="1" t="s">
        <v>29</v>
      </c>
      <c r="B3218" s="1" t="s">
        <v>4865</v>
      </c>
      <c r="C3218" s="2" t="s">
        <v>4776</v>
      </c>
      <c r="D3218" s="1" t="s">
        <v>19</v>
      </c>
      <c r="E3218" s="3" t="str">
        <f>HYPERLINK("https://fyndiq.se/produkt/8a162916fdf246f7/", "2-Pack SAMSUNG S24 Skärmskydd - Härdat Glas 9H - Super kvalitet 3D")</f>
        <v>2-Pack SAMSUNG S24 Skärmskydd - Härdat Glas 9H - Super kvalitet 3D</v>
      </c>
      <c r="F3218" s="1" t="s">
        <v>714</v>
      </c>
      <c r="G3218" s="1" t="s">
        <v>715</v>
      </c>
      <c r="H3218" s="1" t="s">
        <v>716</v>
      </c>
      <c r="I3218" s="1" t="s">
        <v>16</v>
      </c>
      <c r="J3218" s="1" t="s">
        <v>23</v>
      </c>
      <c r="K3218" s="1" t="s">
        <v>16</v>
      </c>
      <c r="L3218" s="1" t="s">
        <v>16</v>
      </c>
      <c r="M3218" s="1" t="s">
        <v>16</v>
      </c>
      <c r="N3218" s="1" t="s">
        <v>16</v>
      </c>
      <c r="O3218" s="1">
        <v>71.2</v>
      </c>
      <c r="P3218" s="1">
        <v>1.0</v>
      </c>
    </row>
    <row r="3219">
      <c r="A3219" s="1" t="s">
        <v>29</v>
      </c>
      <c r="B3219" s="1" t="s">
        <v>4866</v>
      </c>
      <c r="C3219" s="2" t="s">
        <v>4776</v>
      </c>
      <c r="D3219" s="1" t="s">
        <v>19</v>
      </c>
      <c r="E321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3219" s="1" t="s">
        <v>163</v>
      </c>
      <c r="G3219" s="1" t="s">
        <v>164</v>
      </c>
      <c r="H3219" s="1" t="s">
        <v>165</v>
      </c>
      <c r="I3219" s="1" t="s">
        <v>16</v>
      </c>
      <c r="J3219" s="1" t="s">
        <v>23</v>
      </c>
      <c r="K3219" s="1" t="s">
        <v>16</v>
      </c>
      <c r="L3219" s="1" t="s">
        <v>16</v>
      </c>
      <c r="M3219" s="1" t="s">
        <v>16</v>
      </c>
      <c r="N3219" s="1" t="s">
        <v>16</v>
      </c>
      <c r="O3219" s="1">
        <v>63.2</v>
      </c>
      <c r="P3219" s="1">
        <v>1.0</v>
      </c>
    </row>
    <row r="3220">
      <c r="A3220" s="1" t="s">
        <v>29</v>
      </c>
      <c r="B3220" s="1" t="s">
        <v>4867</v>
      </c>
      <c r="C3220" s="2" t="s">
        <v>4776</v>
      </c>
      <c r="D3220" s="1" t="s">
        <v>19</v>
      </c>
      <c r="E3220" s="3" t="str">
        <f>HYPERLINK("https://fyndiq.se/produkt/8a162916fdf246f7/", "2-Pack SAMSUNG S24 Skärmskydd - Härdat Glas 9H - Super kvalitet 3D")</f>
        <v>2-Pack SAMSUNG S24 Skärmskydd - Härdat Glas 9H - Super kvalitet 3D</v>
      </c>
      <c r="F3220" s="1" t="s">
        <v>714</v>
      </c>
      <c r="G3220" s="1" t="s">
        <v>715</v>
      </c>
      <c r="H3220" s="1" t="s">
        <v>716</v>
      </c>
      <c r="I3220" s="1" t="s">
        <v>16</v>
      </c>
      <c r="J3220" s="1" t="s">
        <v>23</v>
      </c>
      <c r="K3220" s="1" t="s">
        <v>16</v>
      </c>
      <c r="L3220" s="1" t="s">
        <v>16</v>
      </c>
      <c r="M3220" s="1" t="s">
        <v>16</v>
      </c>
      <c r="N3220" s="1" t="s">
        <v>16</v>
      </c>
      <c r="O3220" s="1">
        <v>71.2</v>
      </c>
      <c r="P3220" s="1">
        <v>1.0</v>
      </c>
    </row>
    <row r="3221">
      <c r="A3221" s="1" t="s">
        <v>29</v>
      </c>
      <c r="B3221" s="1" t="s">
        <v>4868</v>
      </c>
      <c r="C3221" s="2" t="s">
        <v>4776</v>
      </c>
      <c r="D3221" s="1" t="s">
        <v>19</v>
      </c>
      <c r="E3221" s="3" t="str">
        <f>HYPERLINK("https://fyndiq.se/produkt/270ab3c9b834466d/", "2-Pack SONY XPERIA 10 V Skärmskydd - Härdat Glas 9H - Super kvalitet 3D")</f>
        <v>2-Pack SONY XPERIA 10 V Skärmskydd - Härdat Glas 9H - Super kvalitet 3D</v>
      </c>
      <c r="F3221" s="1" t="s">
        <v>99</v>
      </c>
      <c r="G3221" s="1" t="s">
        <v>100</v>
      </c>
      <c r="H3221" s="1" t="s">
        <v>101</v>
      </c>
      <c r="I3221" s="1" t="s">
        <v>16</v>
      </c>
      <c r="J3221" s="1" t="s">
        <v>23</v>
      </c>
      <c r="K3221" s="1" t="s">
        <v>16</v>
      </c>
      <c r="L3221" s="1" t="s">
        <v>16</v>
      </c>
      <c r="M3221" s="1" t="s">
        <v>16</v>
      </c>
      <c r="N3221" s="1" t="s">
        <v>16</v>
      </c>
      <c r="O3221" s="1">
        <v>63.2</v>
      </c>
      <c r="P3221" s="1">
        <v>1.0</v>
      </c>
    </row>
    <row r="3222">
      <c r="A3222" s="1" t="s">
        <v>29</v>
      </c>
      <c r="B3222" s="1" t="s">
        <v>4869</v>
      </c>
      <c r="C3222" s="2" t="s">
        <v>4776</v>
      </c>
      <c r="D3222" s="1" t="s">
        <v>19</v>
      </c>
      <c r="E3222" s="3" t="str">
        <f>HYPERLINK("https://fyndiq.se/produkt/e0b5cbce33334680/", "2 Pack Sony Xperia 10 IV - Härdat glas 9H -Super Kvalitet 3D")</f>
        <v>2 Pack Sony Xperia 10 IV - Härdat glas 9H -Super Kvalitet 3D</v>
      </c>
      <c r="F3222" s="1" t="s">
        <v>250</v>
      </c>
      <c r="G3222" s="1" t="s">
        <v>251</v>
      </c>
      <c r="H3222" s="1" t="s">
        <v>252</v>
      </c>
      <c r="I3222" s="1" t="s">
        <v>16</v>
      </c>
      <c r="J3222" s="1" t="s">
        <v>23</v>
      </c>
      <c r="K3222" s="1" t="s">
        <v>16</v>
      </c>
      <c r="L3222" s="1" t="s">
        <v>16</v>
      </c>
      <c r="M3222" s="1" t="s">
        <v>16</v>
      </c>
      <c r="N3222" s="1" t="s">
        <v>16</v>
      </c>
      <c r="O3222" s="1">
        <v>71.2</v>
      </c>
      <c r="P3222" s="1">
        <v>1.0</v>
      </c>
    </row>
    <row r="3223">
      <c r="A3223" s="1" t="s">
        <v>29</v>
      </c>
      <c r="B3223" s="1" t="s">
        <v>4870</v>
      </c>
      <c r="C3223" s="2" t="s">
        <v>4776</v>
      </c>
      <c r="D3223" s="1" t="s">
        <v>19</v>
      </c>
      <c r="E322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223" s="1" t="s">
        <v>183</v>
      </c>
      <c r="G3223" s="1" t="s">
        <v>184</v>
      </c>
      <c r="H3223" s="1" t="s">
        <v>185</v>
      </c>
      <c r="I3223" s="1" t="s">
        <v>16</v>
      </c>
      <c r="J3223" s="1" t="s">
        <v>23</v>
      </c>
      <c r="K3223" s="1" t="s">
        <v>16</v>
      </c>
      <c r="L3223" s="1" t="s">
        <v>16</v>
      </c>
      <c r="M3223" s="1" t="s">
        <v>16</v>
      </c>
      <c r="N3223" s="1" t="s">
        <v>16</v>
      </c>
      <c r="O3223" s="1">
        <v>71.2</v>
      </c>
      <c r="P3223" s="1">
        <v>1.0</v>
      </c>
    </row>
    <row r="3224">
      <c r="A3224" s="1" t="s">
        <v>29</v>
      </c>
      <c r="B3224" s="1" t="s">
        <v>4871</v>
      </c>
      <c r="C3224" s="2" t="s">
        <v>4776</v>
      </c>
      <c r="D3224" s="1" t="s">
        <v>19</v>
      </c>
      <c r="E3224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3224" s="1" t="s">
        <v>912</v>
      </c>
      <c r="G3224" s="1" t="s">
        <v>913</v>
      </c>
      <c r="H3224" s="1" t="s">
        <v>914</v>
      </c>
      <c r="I3224" s="1" t="s">
        <v>16</v>
      </c>
      <c r="J3224" s="1" t="s">
        <v>23</v>
      </c>
      <c r="K3224" s="1" t="s">
        <v>16</v>
      </c>
      <c r="L3224" s="1" t="s">
        <v>16</v>
      </c>
      <c r="M3224" s="1" t="s">
        <v>16</v>
      </c>
      <c r="N3224" s="1" t="s">
        <v>16</v>
      </c>
      <c r="O3224" s="1">
        <v>63.2</v>
      </c>
      <c r="P3224" s="1">
        <v>1.0</v>
      </c>
    </row>
    <row r="3225">
      <c r="A3225" s="1" t="s">
        <v>29</v>
      </c>
      <c r="B3225" s="1" t="s">
        <v>4872</v>
      </c>
      <c r="C3225" s="2" t="s">
        <v>4776</v>
      </c>
      <c r="D3225" s="1" t="s">
        <v>19</v>
      </c>
      <c r="E3225" s="3" t="str">
        <f>HYPERLINK("https://fyndiq.se/produkt/5d384cc8795744b0/", "2-Pack Samsung A55 Skärmskydd i Härdat Glas")</f>
        <v>2-Pack Samsung A55 Skärmskydd i Härdat Glas</v>
      </c>
      <c r="F3225" s="1" t="s">
        <v>191</v>
      </c>
      <c r="G3225" s="1" t="s">
        <v>192</v>
      </c>
      <c r="H3225" s="1" t="s">
        <v>193</v>
      </c>
      <c r="I3225" s="1" t="s">
        <v>16</v>
      </c>
      <c r="J3225" s="1" t="s">
        <v>23</v>
      </c>
      <c r="K3225" s="1" t="s">
        <v>16</v>
      </c>
      <c r="L3225" s="1" t="s">
        <v>16</v>
      </c>
      <c r="M3225" s="1" t="s">
        <v>16</v>
      </c>
      <c r="N3225" s="1" t="s">
        <v>16</v>
      </c>
      <c r="O3225" s="1">
        <v>63.2</v>
      </c>
      <c r="P3225" s="1">
        <v>2.0</v>
      </c>
    </row>
    <row r="3226">
      <c r="A3226" s="1" t="s">
        <v>29</v>
      </c>
      <c r="B3226" s="1" t="s">
        <v>4873</v>
      </c>
      <c r="C3226" s="2" t="s">
        <v>4776</v>
      </c>
      <c r="D3226" s="1" t="s">
        <v>19</v>
      </c>
      <c r="E322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226" s="1" t="s">
        <v>311</v>
      </c>
      <c r="G3226" s="1" t="s">
        <v>312</v>
      </c>
      <c r="H3226" s="1" t="s">
        <v>313</v>
      </c>
      <c r="I3226" s="1" t="s">
        <v>16</v>
      </c>
      <c r="J3226" s="1" t="s">
        <v>23</v>
      </c>
      <c r="K3226" s="1" t="s">
        <v>16</v>
      </c>
      <c r="L3226" s="1" t="s">
        <v>16</v>
      </c>
      <c r="M3226" s="1" t="s">
        <v>16</v>
      </c>
      <c r="N3226" s="1" t="s">
        <v>16</v>
      </c>
      <c r="O3226" s="1">
        <v>71.2</v>
      </c>
      <c r="P3226" s="1">
        <v>1.0</v>
      </c>
    </row>
    <row r="3227">
      <c r="A3227" s="1" t="s">
        <v>29</v>
      </c>
      <c r="B3227" s="1" t="s">
        <v>4874</v>
      </c>
      <c r="C3227" s="2" t="s">
        <v>4776</v>
      </c>
      <c r="D3227" s="1" t="s">
        <v>19</v>
      </c>
      <c r="E3227" s="3" t="str">
        <f>HYPERLINK("https://fyndiq.se/produkt/73ef0338aa7148f2/", "2-PACK Samsung Galaxy A71 - Härdat glas 9H - Super kvalitet 3D")</f>
        <v>2-PACK Samsung Galaxy A71 - Härdat glas 9H - Super kvalitet 3D</v>
      </c>
      <c r="F3227" s="1" t="s">
        <v>1119</v>
      </c>
      <c r="G3227" s="1" t="s">
        <v>1120</v>
      </c>
      <c r="H3227" s="1" t="s">
        <v>1121</v>
      </c>
      <c r="I3227" s="1" t="s">
        <v>16</v>
      </c>
      <c r="J3227" s="1" t="s">
        <v>23</v>
      </c>
      <c r="K3227" s="1" t="s">
        <v>16</v>
      </c>
      <c r="L3227" s="1" t="s">
        <v>16</v>
      </c>
      <c r="M3227" s="1" t="s">
        <v>16</v>
      </c>
      <c r="N3227" s="1" t="s">
        <v>16</v>
      </c>
      <c r="O3227" s="1">
        <v>63.2</v>
      </c>
      <c r="P3227" s="1">
        <v>1.0</v>
      </c>
    </row>
    <row r="3228">
      <c r="A3228" s="1" t="s">
        <v>29</v>
      </c>
      <c r="B3228" s="1" t="s">
        <v>4875</v>
      </c>
      <c r="C3228" s="2" t="s">
        <v>4776</v>
      </c>
      <c r="D3228" s="1" t="s">
        <v>19</v>
      </c>
      <c r="E3228" s="3" t="str">
        <f>HYPERLINK("https://fyndiq.se/produkt/acbd2f15758f4e1c/", "2-Pack Samsung A55 5G Skärmskydd i Härdat Glas")</f>
        <v>2-Pack Samsung A55 5G Skärmskydd i Härdat Glas</v>
      </c>
      <c r="F3228" s="1" t="s">
        <v>982</v>
      </c>
      <c r="G3228" s="1" t="s">
        <v>983</v>
      </c>
      <c r="H3228" s="1" t="s">
        <v>984</v>
      </c>
      <c r="I3228" s="1" t="s">
        <v>16</v>
      </c>
      <c r="J3228" s="1" t="s">
        <v>23</v>
      </c>
      <c r="K3228" s="1" t="s">
        <v>16</v>
      </c>
      <c r="L3228" s="1" t="s">
        <v>16</v>
      </c>
      <c r="M3228" s="1" t="s">
        <v>16</v>
      </c>
      <c r="N3228" s="1" t="s">
        <v>16</v>
      </c>
      <c r="O3228" s="1">
        <v>63.2</v>
      </c>
      <c r="P3228" s="1">
        <v>1.0</v>
      </c>
    </row>
    <row r="3229">
      <c r="A3229" s="1" t="s">
        <v>29</v>
      </c>
      <c r="B3229" s="1" t="s">
        <v>4876</v>
      </c>
      <c r="C3229" s="2" t="s">
        <v>4776</v>
      </c>
      <c r="D3229" s="1" t="s">
        <v>19</v>
      </c>
      <c r="E3229" s="3" t="str">
        <f>HYPERLINK("https://fyndiq.se/produkt/acecbda921d14ae6/", "2 Pack Samsung Galaxy A70 - Härdat Glas 9H - Super Kvalitet 3D")</f>
        <v>2 Pack Samsung Galaxy A70 - Härdat Glas 9H - Super Kvalitet 3D</v>
      </c>
      <c r="F3229" s="1" t="s">
        <v>327</v>
      </c>
      <c r="G3229" s="1" t="s">
        <v>328</v>
      </c>
      <c r="H3229" s="1" t="s">
        <v>329</v>
      </c>
      <c r="I3229" s="1" t="s">
        <v>16</v>
      </c>
      <c r="J3229" s="1" t="s">
        <v>23</v>
      </c>
      <c r="K3229" s="1" t="s">
        <v>16</v>
      </c>
      <c r="L3229" s="1" t="s">
        <v>16</v>
      </c>
      <c r="M3229" s="1" t="s">
        <v>16</v>
      </c>
      <c r="N3229" s="1" t="s">
        <v>16</v>
      </c>
      <c r="O3229" s="1">
        <v>63.2</v>
      </c>
      <c r="P3229" s="1">
        <v>1.0</v>
      </c>
    </row>
    <row r="3230">
      <c r="A3230" s="1" t="s">
        <v>29</v>
      </c>
      <c r="B3230" s="1" t="s">
        <v>4877</v>
      </c>
      <c r="C3230" s="2" t="s">
        <v>4776</v>
      </c>
      <c r="D3230" s="1" t="s">
        <v>19</v>
      </c>
      <c r="E323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3230" s="1" t="s">
        <v>204</v>
      </c>
      <c r="G3230" s="1" t="s">
        <v>205</v>
      </c>
      <c r="H3230" s="1" t="s">
        <v>206</v>
      </c>
      <c r="I3230" s="1" t="s">
        <v>16</v>
      </c>
      <c r="J3230" s="1" t="s">
        <v>23</v>
      </c>
      <c r="K3230" s="1" t="s">
        <v>16</v>
      </c>
      <c r="L3230" s="1" t="s">
        <v>16</v>
      </c>
      <c r="M3230" s="1" t="s">
        <v>16</v>
      </c>
      <c r="N3230" s="1" t="s">
        <v>16</v>
      </c>
      <c r="O3230" s="1">
        <v>71.2</v>
      </c>
      <c r="P3230" s="1">
        <v>1.0</v>
      </c>
    </row>
    <row r="3231">
      <c r="A3231" s="1" t="s">
        <v>29</v>
      </c>
      <c r="B3231" s="1" t="s">
        <v>4878</v>
      </c>
      <c r="C3231" s="2" t="s">
        <v>4776</v>
      </c>
      <c r="D3231" s="1" t="s">
        <v>19</v>
      </c>
      <c r="E3231" s="3" t="str">
        <f>HYPERLINK("https://fyndiq.se/produkt/f2c164e932234570/", "2-Pack HUAWEI P30 PRO Skärmskydd - Härdat Glas 9H - Super kvalitet 3D")</f>
        <v>2-Pack HUAWEI P30 PRO Skärmskydd - Härdat Glas 9H - Super kvalitet 3D</v>
      </c>
      <c r="F3231" s="1" t="s">
        <v>267</v>
      </c>
      <c r="G3231" s="1" t="s">
        <v>268</v>
      </c>
      <c r="H3231" s="1" t="s">
        <v>269</v>
      </c>
      <c r="I3231" s="1" t="s">
        <v>16</v>
      </c>
      <c r="J3231" s="1" t="s">
        <v>23</v>
      </c>
      <c r="K3231" s="1" t="s">
        <v>16</v>
      </c>
      <c r="L3231" s="1" t="s">
        <v>16</v>
      </c>
      <c r="M3231" s="1" t="s">
        <v>16</v>
      </c>
      <c r="N3231" s="1" t="s">
        <v>16</v>
      </c>
      <c r="O3231" s="1">
        <v>63.2</v>
      </c>
      <c r="P3231" s="1">
        <v>1.0</v>
      </c>
    </row>
    <row r="3232">
      <c r="A3232" s="1" t="s">
        <v>29</v>
      </c>
      <c r="B3232" s="1" t="s">
        <v>4879</v>
      </c>
      <c r="C3232" s="2" t="s">
        <v>4776</v>
      </c>
      <c r="D3232" s="1" t="s">
        <v>19</v>
      </c>
      <c r="E3232" s="3" t="str">
        <f>HYPERLINK("https://fyndiq.se/produkt/a00b62acc6644fd2/", "2-Pack Samsung Galaxy S10 - Härdat glas 9H – Super kvalitet 3D")</f>
        <v>2-Pack Samsung Galaxy S10 - Härdat glas 9H – Super kvalitet 3D</v>
      </c>
      <c r="F3232" s="1" t="s">
        <v>1291</v>
      </c>
      <c r="G3232" s="1" t="s">
        <v>1292</v>
      </c>
      <c r="H3232" s="1" t="s">
        <v>1293</v>
      </c>
      <c r="I3232" s="1" t="s">
        <v>16</v>
      </c>
      <c r="J3232" s="1" t="s">
        <v>23</v>
      </c>
      <c r="K3232" s="1" t="s">
        <v>16</v>
      </c>
      <c r="L3232" s="1" t="s">
        <v>16</v>
      </c>
      <c r="M3232" s="1" t="s">
        <v>16</v>
      </c>
      <c r="N3232" s="1" t="s">
        <v>16</v>
      </c>
      <c r="O3232" s="1">
        <v>63.2</v>
      </c>
      <c r="P3232" s="1">
        <v>1.0</v>
      </c>
    </row>
    <row r="3233">
      <c r="A3233" s="1" t="s">
        <v>29</v>
      </c>
      <c r="B3233" s="1" t="s">
        <v>4880</v>
      </c>
      <c r="C3233" s="2" t="s">
        <v>4776</v>
      </c>
      <c r="D3233" s="1" t="s">
        <v>19</v>
      </c>
      <c r="E3233" s="3" t="str">
        <f>HYPERLINK("https://fyndiq.se/produkt/8a162916fdf246f7/", "2-Pack SAMSUNG S24 Skärmskydd - Härdat Glas 9H - Super kvalitet 3D")</f>
        <v>2-Pack SAMSUNG S24 Skärmskydd - Härdat Glas 9H - Super kvalitet 3D</v>
      </c>
      <c r="F3233" s="1" t="s">
        <v>714</v>
      </c>
      <c r="G3233" s="1" t="s">
        <v>715</v>
      </c>
      <c r="H3233" s="1" t="s">
        <v>716</v>
      </c>
      <c r="I3233" s="1" t="s">
        <v>16</v>
      </c>
      <c r="J3233" s="1" t="s">
        <v>23</v>
      </c>
      <c r="K3233" s="1" t="s">
        <v>16</v>
      </c>
      <c r="L3233" s="1" t="s">
        <v>16</v>
      </c>
      <c r="M3233" s="1" t="s">
        <v>16</v>
      </c>
      <c r="N3233" s="1" t="s">
        <v>16</v>
      </c>
      <c r="O3233" s="1">
        <v>71.2</v>
      </c>
      <c r="P3233" s="1">
        <v>1.0</v>
      </c>
    </row>
    <row r="3234">
      <c r="A3234" s="1" t="s">
        <v>29</v>
      </c>
      <c r="B3234" s="1" t="s">
        <v>4881</v>
      </c>
      <c r="C3234" s="2" t="s">
        <v>4776</v>
      </c>
      <c r="D3234" s="1" t="s">
        <v>19</v>
      </c>
      <c r="E3234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3234" s="1" t="s">
        <v>832</v>
      </c>
      <c r="G3234" s="1" t="s">
        <v>833</v>
      </c>
      <c r="H3234" s="1" t="s">
        <v>834</v>
      </c>
      <c r="I3234" s="1" t="s">
        <v>16</v>
      </c>
      <c r="J3234" s="1" t="s">
        <v>23</v>
      </c>
      <c r="K3234" s="1" t="s">
        <v>16</v>
      </c>
      <c r="L3234" s="1" t="s">
        <v>16</v>
      </c>
      <c r="M3234" s="1" t="s">
        <v>16</v>
      </c>
      <c r="N3234" s="1" t="s">
        <v>16</v>
      </c>
      <c r="O3234" s="1">
        <v>63.2</v>
      </c>
      <c r="P3234" s="1">
        <v>1.0</v>
      </c>
    </row>
    <row r="3235">
      <c r="A3235" s="1" t="s">
        <v>29</v>
      </c>
      <c r="B3235" s="1" t="s">
        <v>4882</v>
      </c>
      <c r="C3235" s="2" t="s">
        <v>4776</v>
      </c>
      <c r="D3235" s="1" t="s">
        <v>19</v>
      </c>
      <c r="E3235" s="3" t="str">
        <f>HYPERLINK("https://fyndiq.se/produkt/2030c5450cfb4338/", "2 Pack Huawei P30 Pro - Härdat glas 9H – 3D Super kvalitet")</f>
        <v>2 Pack Huawei P30 Pro - Härdat glas 9H – 3D Super kvalitet</v>
      </c>
      <c r="F3235" s="1" t="s">
        <v>1091</v>
      </c>
      <c r="G3235" s="1" t="s">
        <v>1092</v>
      </c>
      <c r="H3235" s="1" t="s">
        <v>1093</v>
      </c>
      <c r="I3235" s="1" t="s">
        <v>16</v>
      </c>
      <c r="J3235" s="1" t="s">
        <v>23</v>
      </c>
      <c r="K3235" s="1" t="s">
        <v>16</v>
      </c>
      <c r="L3235" s="1" t="s">
        <v>16</v>
      </c>
      <c r="M3235" s="1" t="s">
        <v>16</v>
      </c>
      <c r="N3235" s="1" t="s">
        <v>16</v>
      </c>
      <c r="O3235" s="1">
        <v>71.2</v>
      </c>
      <c r="P3235" s="1">
        <v>2.0</v>
      </c>
    </row>
    <row r="3236">
      <c r="A3236" s="1" t="s">
        <v>29</v>
      </c>
      <c r="B3236" s="1" t="s">
        <v>4883</v>
      </c>
      <c r="C3236" s="2" t="s">
        <v>4776</v>
      </c>
      <c r="D3236" s="1" t="s">
        <v>19</v>
      </c>
      <c r="E3236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3236" s="1" t="s">
        <v>968</v>
      </c>
      <c r="G3236" s="1" t="s">
        <v>969</v>
      </c>
      <c r="H3236" s="1" t="s">
        <v>970</v>
      </c>
      <c r="I3236" s="1" t="s">
        <v>16</v>
      </c>
      <c r="J3236" s="1" t="s">
        <v>23</v>
      </c>
      <c r="K3236" s="1" t="s">
        <v>16</v>
      </c>
      <c r="L3236" s="1" t="s">
        <v>16</v>
      </c>
      <c r="M3236" s="1" t="s">
        <v>16</v>
      </c>
      <c r="N3236" s="1" t="s">
        <v>16</v>
      </c>
      <c r="O3236" s="1">
        <v>71.2</v>
      </c>
      <c r="P3236" s="1">
        <v>1.0</v>
      </c>
    </row>
    <row r="3237">
      <c r="A3237" s="1" t="s">
        <v>29</v>
      </c>
      <c r="B3237" s="1" t="s">
        <v>4884</v>
      </c>
      <c r="C3237" s="2" t="s">
        <v>4776</v>
      </c>
      <c r="D3237" s="1" t="s">
        <v>19</v>
      </c>
      <c r="E323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237" s="1" t="s">
        <v>311</v>
      </c>
      <c r="G3237" s="1" t="s">
        <v>312</v>
      </c>
      <c r="H3237" s="1" t="s">
        <v>313</v>
      </c>
      <c r="I3237" s="1" t="s">
        <v>16</v>
      </c>
      <c r="J3237" s="1" t="s">
        <v>23</v>
      </c>
      <c r="K3237" s="1" t="s">
        <v>16</v>
      </c>
      <c r="L3237" s="1" t="s">
        <v>16</v>
      </c>
      <c r="M3237" s="1" t="s">
        <v>16</v>
      </c>
      <c r="N3237" s="1" t="s">
        <v>16</v>
      </c>
      <c r="O3237" s="1">
        <v>71.2</v>
      </c>
      <c r="P3237" s="1">
        <v>1.0</v>
      </c>
    </row>
    <row r="3238">
      <c r="A3238" s="1" t="s">
        <v>29</v>
      </c>
      <c r="B3238" s="1" t="s">
        <v>4885</v>
      </c>
      <c r="C3238" s="2" t="s">
        <v>4776</v>
      </c>
      <c r="D3238" s="1" t="s">
        <v>19</v>
      </c>
      <c r="E323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238" s="1" t="s">
        <v>539</v>
      </c>
      <c r="G3238" s="1" t="s">
        <v>540</v>
      </c>
      <c r="H3238" s="1" t="s">
        <v>541</v>
      </c>
      <c r="I3238" s="1" t="s">
        <v>16</v>
      </c>
      <c r="J3238" s="1" t="s">
        <v>23</v>
      </c>
      <c r="K3238" s="1" t="s">
        <v>16</v>
      </c>
      <c r="L3238" s="1" t="s">
        <v>16</v>
      </c>
      <c r="M3238" s="1" t="s">
        <v>16</v>
      </c>
      <c r="N3238" s="1" t="s">
        <v>16</v>
      </c>
      <c r="O3238" s="1">
        <v>95.2</v>
      </c>
      <c r="P3238" s="1">
        <v>1.0</v>
      </c>
    </row>
    <row r="3239">
      <c r="A3239" s="1" t="s">
        <v>29</v>
      </c>
      <c r="B3239" s="1" t="s">
        <v>4886</v>
      </c>
      <c r="C3239" s="2" t="s">
        <v>4776</v>
      </c>
      <c r="D3239" s="1" t="s">
        <v>19</v>
      </c>
      <c r="E3239" s="3" t="str">
        <f>HYPERLINK("https://fyndiq.se/produkt/6bc9efdb9e0f44ed/", "2-Pack Google Pixel 7 Pro - Härdat Glas 9H - Super kvalitet 3D")</f>
        <v>2-Pack Google Pixel 7 Pro - Härdat Glas 9H - Super kvalitet 3D</v>
      </c>
      <c r="F3239" s="1" t="s">
        <v>424</v>
      </c>
      <c r="G3239" s="1" t="s">
        <v>425</v>
      </c>
      <c r="H3239" s="1" t="s">
        <v>426</v>
      </c>
      <c r="I3239" s="1" t="s">
        <v>16</v>
      </c>
      <c r="J3239" s="1" t="s">
        <v>23</v>
      </c>
      <c r="K3239" s="1" t="s">
        <v>16</v>
      </c>
      <c r="L3239" s="1" t="s">
        <v>16</v>
      </c>
      <c r="M3239" s="1" t="s">
        <v>16</v>
      </c>
      <c r="N3239" s="1" t="s">
        <v>16</v>
      </c>
      <c r="O3239" s="1">
        <v>71.2</v>
      </c>
      <c r="P3239" s="1">
        <v>1.0</v>
      </c>
    </row>
    <row r="3240">
      <c r="A3240" s="1" t="s">
        <v>29</v>
      </c>
      <c r="B3240" s="1" t="s">
        <v>4887</v>
      </c>
      <c r="C3240" s="2" t="s">
        <v>4776</v>
      </c>
      <c r="D3240" s="1" t="s">
        <v>19</v>
      </c>
      <c r="E3240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3240" s="1" t="s">
        <v>4298</v>
      </c>
      <c r="G3240" s="1" t="s">
        <v>4299</v>
      </c>
      <c r="H3240" s="1" t="s">
        <v>4300</v>
      </c>
      <c r="I3240" s="1" t="s">
        <v>16</v>
      </c>
      <c r="J3240" s="1" t="s">
        <v>23</v>
      </c>
      <c r="K3240" s="1" t="s">
        <v>16</v>
      </c>
      <c r="L3240" s="1" t="s">
        <v>16</v>
      </c>
      <c r="M3240" s="1" t="s">
        <v>16</v>
      </c>
      <c r="N3240" s="1" t="s">
        <v>16</v>
      </c>
      <c r="O3240" s="1">
        <v>143.2</v>
      </c>
      <c r="P3240" s="1">
        <v>1.0</v>
      </c>
    </row>
    <row r="3241">
      <c r="A3241" s="1" t="s">
        <v>29</v>
      </c>
      <c r="B3241" s="1" t="s">
        <v>4888</v>
      </c>
      <c r="C3241" s="2" t="s">
        <v>4776</v>
      </c>
      <c r="D3241" s="1" t="s">
        <v>19</v>
      </c>
      <c r="E3241" s="3" t="str">
        <f>HYPERLINK("https://fyndiq.se/produkt/e9c1dd33f1fd4d17/", "2-Pack Samsung Galaxy S21 5G - Härdat Glas Skärmskydd 9H - HD")</f>
        <v>2-Pack Samsung Galaxy S21 5G - Härdat Glas Skärmskydd 9H - HD</v>
      </c>
      <c r="F3241" s="1" t="s">
        <v>454</v>
      </c>
      <c r="G3241" s="1" t="s">
        <v>455</v>
      </c>
      <c r="H3241" s="1" t="s">
        <v>456</v>
      </c>
      <c r="I3241" s="1" t="s">
        <v>16</v>
      </c>
      <c r="J3241" s="1" t="s">
        <v>23</v>
      </c>
      <c r="K3241" s="1" t="s">
        <v>16</v>
      </c>
      <c r="L3241" s="1" t="s">
        <v>16</v>
      </c>
      <c r="M3241" s="1" t="s">
        <v>16</v>
      </c>
      <c r="N3241" s="1" t="s">
        <v>16</v>
      </c>
      <c r="O3241" s="1">
        <v>63.2</v>
      </c>
      <c r="P3241" s="1">
        <v>1.0</v>
      </c>
    </row>
    <row r="3242">
      <c r="A3242" s="1" t="s">
        <v>29</v>
      </c>
      <c r="B3242" s="1" t="s">
        <v>4889</v>
      </c>
      <c r="C3242" s="2" t="s">
        <v>4776</v>
      </c>
      <c r="D3242" s="1" t="s">
        <v>19</v>
      </c>
      <c r="E3242" s="3" t="str">
        <f>HYPERLINK("https://fyndiq.se/produkt/56c72c0ba5f749b5/", "2-Pack SAMSUNG S24 Skärmskydd - Härdat Glas 9H - Super kvalitet 3D")</f>
        <v>2-Pack SAMSUNG S24 Skärmskydd - Härdat Glas 9H - Super kvalitet 3D</v>
      </c>
      <c r="F3242" s="1" t="s">
        <v>263</v>
      </c>
      <c r="G3242" s="1" t="s">
        <v>264</v>
      </c>
      <c r="H3242" s="1" t="s">
        <v>265</v>
      </c>
      <c r="I3242" s="1" t="s">
        <v>16</v>
      </c>
      <c r="J3242" s="1" t="s">
        <v>23</v>
      </c>
      <c r="K3242" s="1" t="s">
        <v>16</v>
      </c>
      <c r="L3242" s="1" t="s">
        <v>16</v>
      </c>
      <c r="M3242" s="1" t="s">
        <v>16</v>
      </c>
      <c r="N3242" s="1" t="s">
        <v>16</v>
      </c>
      <c r="O3242" s="1">
        <v>71.2</v>
      </c>
      <c r="P3242" s="1">
        <v>1.0</v>
      </c>
    </row>
    <row r="3243">
      <c r="A3243" s="1" t="s">
        <v>29</v>
      </c>
      <c r="B3243" s="1" t="s">
        <v>4890</v>
      </c>
      <c r="C3243" s="2" t="s">
        <v>4776</v>
      </c>
      <c r="D3243" s="1" t="s">
        <v>19</v>
      </c>
      <c r="E324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243" s="1" t="s">
        <v>183</v>
      </c>
      <c r="G3243" s="1" t="s">
        <v>184</v>
      </c>
      <c r="H3243" s="1" t="s">
        <v>185</v>
      </c>
      <c r="I3243" s="1" t="s">
        <v>16</v>
      </c>
      <c r="J3243" s="1" t="s">
        <v>23</v>
      </c>
      <c r="K3243" s="1" t="s">
        <v>16</v>
      </c>
      <c r="L3243" s="1" t="s">
        <v>16</v>
      </c>
      <c r="M3243" s="1" t="s">
        <v>16</v>
      </c>
      <c r="N3243" s="1" t="s">
        <v>16</v>
      </c>
      <c r="O3243" s="1">
        <v>71.2</v>
      </c>
      <c r="P3243" s="1">
        <v>1.0</v>
      </c>
    </row>
    <row r="3244">
      <c r="A3244" s="1" t="s">
        <v>29</v>
      </c>
      <c r="B3244" s="1" t="s">
        <v>4891</v>
      </c>
      <c r="C3244" s="2" t="s">
        <v>4776</v>
      </c>
      <c r="D3244" s="1" t="s">
        <v>19</v>
      </c>
      <c r="E3244" s="3" t="str">
        <f>HYPERLINK("https://fyndiq.se/produkt/c8cebab9948b43c1/", "2-Pack Apple Watch 40mm – Härdat glas 9H – Super kvalitet 3D")</f>
        <v>2-Pack Apple Watch 40mm – Härdat glas 9H – Super kvalitet 3D</v>
      </c>
      <c r="F3244" s="1" t="s">
        <v>357</v>
      </c>
      <c r="G3244" s="1" t="s">
        <v>358</v>
      </c>
      <c r="H3244" s="1" t="s">
        <v>359</v>
      </c>
      <c r="I3244" s="1" t="s">
        <v>16</v>
      </c>
      <c r="J3244" s="1" t="s">
        <v>23</v>
      </c>
      <c r="K3244" s="1" t="s">
        <v>16</v>
      </c>
      <c r="L3244" s="1" t="s">
        <v>16</v>
      </c>
      <c r="M3244" s="1" t="s">
        <v>16</v>
      </c>
      <c r="N3244" s="1" t="s">
        <v>16</v>
      </c>
      <c r="O3244" s="1">
        <v>55.2</v>
      </c>
      <c r="P3244" s="1">
        <v>1.0</v>
      </c>
    </row>
    <row r="3245">
      <c r="A3245" s="1" t="s">
        <v>29</v>
      </c>
      <c r="B3245" s="1" t="s">
        <v>4892</v>
      </c>
      <c r="C3245" s="2" t="s">
        <v>4776</v>
      </c>
      <c r="D3245" s="1" t="s">
        <v>19</v>
      </c>
      <c r="E3245" s="3" t="str">
        <f>HYPERLINK("https://fyndiq.se/produkt/4c221907d1254100/", "2-Pack Samsung A14 Skärmskydd - Härdat Glas 9H - Super kvalitet 3D")</f>
        <v>2-Pack Samsung A14 Skärmskydd - Härdat Glas 9H - Super kvalitet 3D</v>
      </c>
      <c r="F3245" s="1" t="s">
        <v>167</v>
      </c>
      <c r="G3245" s="1" t="s">
        <v>168</v>
      </c>
      <c r="H3245" s="1" t="s">
        <v>169</v>
      </c>
      <c r="I3245" s="1" t="s">
        <v>16</v>
      </c>
      <c r="J3245" s="1" t="s">
        <v>23</v>
      </c>
      <c r="K3245" s="1" t="s">
        <v>16</v>
      </c>
      <c r="L3245" s="1" t="s">
        <v>16</v>
      </c>
      <c r="M3245" s="1" t="s">
        <v>16</v>
      </c>
      <c r="N3245" s="1" t="s">
        <v>16</v>
      </c>
      <c r="O3245" s="1">
        <v>63.2</v>
      </c>
      <c r="P3245" s="1">
        <v>1.0</v>
      </c>
    </row>
    <row r="3246">
      <c r="A3246" s="1" t="s">
        <v>29</v>
      </c>
      <c r="B3246" s="1" t="s">
        <v>4893</v>
      </c>
      <c r="C3246" s="2" t="s">
        <v>4776</v>
      </c>
      <c r="D3246" s="1" t="s">
        <v>19</v>
      </c>
      <c r="E3246" s="3" t="str">
        <f>HYPERLINK("https://fyndiq.se/produkt/13e76851ca504320/", "2-Pack Samsung Galaxy S22 Ultra - Härdat glas 9H - Top kvalitet")</f>
        <v>2-Pack Samsung Galaxy S22 Ultra - Härdat glas 9H - Top kvalitet</v>
      </c>
      <c r="F3246" s="1" t="s">
        <v>140</v>
      </c>
      <c r="G3246" s="1" t="s">
        <v>141</v>
      </c>
      <c r="H3246" s="1" t="s">
        <v>142</v>
      </c>
      <c r="I3246" s="1" t="s">
        <v>16</v>
      </c>
      <c r="J3246" s="1" t="s">
        <v>23</v>
      </c>
      <c r="K3246" s="1" t="s">
        <v>16</v>
      </c>
      <c r="L3246" s="1" t="s">
        <v>16</v>
      </c>
      <c r="M3246" s="1" t="s">
        <v>16</v>
      </c>
      <c r="N3246" s="1" t="s">
        <v>16</v>
      </c>
      <c r="O3246" s="1">
        <v>63.2</v>
      </c>
      <c r="P3246" s="1">
        <v>1.0</v>
      </c>
    </row>
    <row r="3247">
      <c r="A3247" s="1" t="s">
        <v>29</v>
      </c>
      <c r="B3247" s="1" t="s">
        <v>4894</v>
      </c>
      <c r="C3247" s="2" t="s">
        <v>4776</v>
      </c>
      <c r="D3247" s="1" t="s">
        <v>19</v>
      </c>
      <c r="E3247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3247" s="1" t="s">
        <v>576</v>
      </c>
      <c r="G3247" s="1" t="s">
        <v>577</v>
      </c>
      <c r="H3247" s="1" t="s">
        <v>578</v>
      </c>
      <c r="I3247" s="1" t="s">
        <v>1311</v>
      </c>
      <c r="J3247" s="1" t="s">
        <v>23</v>
      </c>
      <c r="K3247" s="1" t="s">
        <v>16</v>
      </c>
      <c r="L3247" s="1" t="s">
        <v>16</v>
      </c>
      <c r="M3247" s="1" t="s">
        <v>16</v>
      </c>
      <c r="N3247" s="1" t="s">
        <v>16</v>
      </c>
      <c r="O3247" s="1">
        <v>79.2</v>
      </c>
      <c r="P3247" s="1">
        <v>1.0</v>
      </c>
    </row>
    <row r="3248">
      <c r="A3248" s="1" t="s">
        <v>29</v>
      </c>
      <c r="B3248" s="1" t="s">
        <v>4895</v>
      </c>
      <c r="C3248" s="2" t="s">
        <v>4896</v>
      </c>
      <c r="D3248" s="1" t="s">
        <v>19</v>
      </c>
      <c r="E3248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3248" s="1" t="s">
        <v>296</v>
      </c>
      <c r="G3248" s="1" t="s">
        <v>297</v>
      </c>
      <c r="H3248" s="1" t="s">
        <v>298</v>
      </c>
      <c r="I3248" s="1" t="s">
        <v>16</v>
      </c>
      <c r="J3248" s="1" t="s">
        <v>23</v>
      </c>
      <c r="K3248" s="1" t="s">
        <v>16</v>
      </c>
      <c r="L3248" s="1" t="s">
        <v>16</v>
      </c>
      <c r="M3248" s="1" t="s">
        <v>16</v>
      </c>
      <c r="N3248" s="1" t="s">
        <v>16</v>
      </c>
      <c r="O3248" s="1">
        <v>71.2</v>
      </c>
      <c r="P3248" s="1">
        <v>1.0</v>
      </c>
    </row>
    <row r="3249">
      <c r="A3249" s="1" t="s">
        <v>29</v>
      </c>
      <c r="B3249" s="1" t="s">
        <v>4897</v>
      </c>
      <c r="C3249" s="2" t="s">
        <v>4896</v>
      </c>
      <c r="D3249" s="1" t="s">
        <v>19</v>
      </c>
      <c r="E324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249" s="1" t="s">
        <v>599</v>
      </c>
      <c r="G3249" s="1" t="s">
        <v>600</v>
      </c>
      <c r="H3249" s="1" t="s">
        <v>601</v>
      </c>
      <c r="I3249" s="1" t="s">
        <v>16</v>
      </c>
      <c r="J3249" s="1" t="s">
        <v>23</v>
      </c>
      <c r="K3249" s="1" t="s">
        <v>16</v>
      </c>
      <c r="L3249" s="1" t="s">
        <v>16</v>
      </c>
      <c r="M3249" s="1" t="s">
        <v>16</v>
      </c>
      <c r="N3249" s="1" t="s">
        <v>16</v>
      </c>
      <c r="O3249" s="1">
        <v>71.2</v>
      </c>
      <c r="P3249" s="1">
        <v>1.0</v>
      </c>
    </row>
    <row r="3250">
      <c r="A3250" s="1" t="s">
        <v>29</v>
      </c>
      <c r="B3250" s="1" t="s">
        <v>4898</v>
      </c>
      <c r="C3250" s="2" t="s">
        <v>4896</v>
      </c>
      <c r="D3250" s="1" t="s">
        <v>19</v>
      </c>
      <c r="E3250" s="3" t="str">
        <f>HYPERLINK("https://fyndiq.se/produkt/bccdb732709a4403/", "Samsung A14 4G/5G Premium Transparent Skal: Stöttåligt med Förstärkta Hörn")</f>
        <v>Samsung A14 4G/5G Premium Transparent Skal: Stöttåligt med Förstärkta Hörn</v>
      </c>
      <c r="F3250" s="1" t="s">
        <v>4899</v>
      </c>
      <c r="G3250" s="1" t="s">
        <v>4900</v>
      </c>
      <c r="H3250" s="1" t="s">
        <v>4901</v>
      </c>
      <c r="I3250" s="1" t="s">
        <v>16</v>
      </c>
      <c r="J3250" s="1" t="s">
        <v>23</v>
      </c>
      <c r="K3250" s="1" t="s">
        <v>16</v>
      </c>
      <c r="L3250" s="1" t="s">
        <v>16</v>
      </c>
      <c r="M3250" s="1" t="s">
        <v>16</v>
      </c>
      <c r="N3250" s="1" t="s">
        <v>16</v>
      </c>
      <c r="O3250" s="1">
        <v>63.2</v>
      </c>
      <c r="P3250" s="1">
        <v>1.0</v>
      </c>
    </row>
    <row r="3251">
      <c r="A3251" s="1" t="s">
        <v>29</v>
      </c>
      <c r="B3251" s="1" t="s">
        <v>4902</v>
      </c>
      <c r="C3251" s="2" t="s">
        <v>4896</v>
      </c>
      <c r="D3251" s="1" t="s">
        <v>19</v>
      </c>
      <c r="E3251" s="3" t="str">
        <f>HYPERLINK("https://fyndiq.se/produkt/2195c4235d804eae/", "Kreativ LCD-skrivplatta för barn - 8.5-tums digital tavla med penna")</f>
        <v>Kreativ LCD-skrivplatta för barn - 8.5-tums digital tavla med penna</v>
      </c>
      <c r="F3251" s="1" t="s">
        <v>4903</v>
      </c>
      <c r="G3251" s="1" t="s">
        <v>4904</v>
      </c>
      <c r="H3251" s="1" t="s">
        <v>881</v>
      </c>
      <c r="I3251" s="1" t="s">
        <v>16</v>
      </c>
      <c r="J3251" s="1" t="s">
        <v>23</v>
      </c>
      <c r="K3251" s="1" t="s">
        <v>16</v>
      </c>
      <c r="L3251" s="1" t="s">
        <v>16</v>
      </c>
      <c r="M3251" s="1" t="s">
        <v>16</v>
      </c>
      <c r="N3251" s="1" t="s">
        <v>16</v>
      </c>
      <c r="O3251" s="1">
        <v>79.2</v>
      </c>
      <c r="P3251" s="1">
        <v>1.0</v>
      </c>
    </row>
    <row r="3252">
      <c r="A3252" s="1" t="s">
        <v>29</v>
      </c>
      <c r="B3252" s="1" t="s">
        <v>4905</v>
      </c>
      <c r="C3252" s="2" t="s">
        <v>4896</v>
      </c>
      <c r="D3252" s="1" t="s">
        <v>19</v>
      </c>
      <c r="E3252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3252" s="1" t="s">
        <v>4906</v>
      </c>
      <c r="G3252" s="1" t="s">
        <v>4907</v>
      </c>
      <c r="H3252" s="1" t="s">
        <v>4908</v>
      </c>
      <c r="I3252" s="1" t="s">
        <v>16</v>
      </c>
      <c r="J3252" s="1" t="s">
        <v>23</v>
      </c>
      <c r="K3252" s="1" t="s">
        <v>16</v>
      </c>
      <c r="L3252" s="1" t="s">
        <v>16</v>
      </c>
      <c r="M3252" s="1" t="s">
        <v>16</v>
      </c>
      <c r="N3252" s="1" t="s">
        <v>16</v>
      </c>
      <c r="O3252" s="1">
        <v>71.2</v>
      </c>
      <c r="P3252" s="1">
        <v>1.0</v>
      </c>
    </row>
    <row r="3253">
      <c r="A3253" s="1" t="s">
        <v>29</v>
      </c>
      <c r="B3253" s="1" t="s">
        <v>4909</v>
      </c>
      <c r="C3253" s="2" t="s">
        <v>4896</v>
      </c>
      <c r="D3253" s="1" t="s">
        <v>19</v>
      </c>
      <c r="E325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253" s="1" t="s">
        <v>785</v>
      </c>
      <c r="G3253" s="1" t="s">
        <v>786</v>
      </c>
      <c r="H3253" s="1" t="s">
        <v>787</v>
      </c>
      <c r="I3253" s="1" t="s">
        <v>16</v>
      </c>
      <c r="J3253" s="1" t="s">
        <v>23</v>
      </c>
      <c r="K3253" s="1" t="s">
        <v>16</v>
      </c>
      <c r="L3253" s="1" t="s">
        <v>16</v>
      </c>
      <c r="M3253" s="1" t="s">
        <v>16</v>
      </c>
      <c r="N3253" s="1" t="s">
        <v>16</v>
      </c>
      <c r="O3253" s="1">
        <v>63.2</v>
      </c>
      <c r="P3253" s="1">
        <v>1.0</v>
      </c>
    </row>
    <row r="3254">
      <c r="A3254" s="1" t="s">
        <v>29</v>
      </c>
      <c r="B3254" s="1" t="s">
        <v>4910</v>
      </c>
      <c r="C3254" s="2" t="s">
        <v>4896</v>
      </c>
      <c r="D3254" s="1" t="s">
        <v>19</v>
      </c>
      <c r="E325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254" s="1" t="s">
        <v>2144</v>
      </c>
      <c r="G3254" s="1" t="s">
        <v>2145</v>
      </c>
      <c r="H3254" s="1" t="s">
        <v>2146</v>
      </c>
      <c r="I3254" s="1" t="s">
        <v>16</v>
      </c>
      <c r="J3254" s="1" t="s">
        <v>23</v>
      </c>
      <c r="K3254" s="1" t="s">
        <v>16</v>
      </c>
      <c r="L3254" s="1" t="s">
        <v>16</v>
      </c>
      <c r="M3254" s="1" t="s">
        <v>16</v>
      </c>
      <c r="N3254" s="1" t="s">
        <v>16</v>
      </c>
      <c r="O3254" s="1">
        <v>63.2</v>
      </c>
      <c r="P3254" s="1">
        <v>1.0</v>
      </c>
    </row>
    <row r="3255">
      <c r="A3255" s="1" t="s">
        <v>29</v>
      </c>
      <c r="B3255" s="1" t="s">
        <v>4911</v>
      </c>
      <c r="C3255" s="2" t="s">
        <v>4896</v>
      </c>
      <c r="D3255" s="1" t="s">
        <v>19</v>
      </c>
      <c r="E3255" s="3" t="str">
        <f>HYPERLINK("https://fyndiq.se/produkt/406117b60bf241a0/", "2-Pack Samsung Galaxy S9 - Härdat glas 9H - Super kvalitet 3D")</f>
        <v>2-Pack Samsung Galaxy S9 - Härdat glas 9H - Super kvalitet 3D</v>
      </c>
      <c r="F3255" s="1" t="s">
        <v>228</v>
      </c>
      <c r="G3255" s="1" t="s">
        <v>229</v>
      </c>
      <c r="H3255" s="1" t="s">
        <v>230</v>
      </c>
      <c r="I3255" s="1" t="s">
        <v>16</v>
      </c>
      <c r="J3255" s="1" t="s">
        <v>23</v>
      </c>
      <c r="K3255" s="1" t="s">
        <v>16</v>
      </c>
      <c r="L3255" s="1" t="s">
        <v>16</v>
      </c>
      <c r="M3255" s="1" t="s">
        <v>16</v>
      </c>
      <c r="N3255" s="1" t="s">
        <v>16</v>
      </c>
      <c r="O3255" s="1">
        <v>63.2</v>
      </c>
      <c r="P3255" s="1">
        <v>1.0</v>
      </c>
    </row>
    <row r="3256">
      <c r="A3256" s="1" t="s">
        <v>29</v>
      </c>
      <c r="B3256" s="1" t="s">
        <v>4912</v>
      </c>
      <c r="C3256" s="2" t="s">
        <v>4896</v>
      </c>
      <c r="D3256" s="1" t="s">
        <v>19</v>
      </c>
      <c r="E325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3256" s="1" t="s">
        <v>692</v>
      </c>
      <c r="G3256" s="1" t="s">
        <v>693</v>
      </c>
      <c r="H3256" s="1" t="s">
        <v>694</v>
      </c>
      <c r="I3256" s="1" t="s">
        <v>16</v>
      </c>
      <c r="J3256" s="1" t="s">
        <v>23</v>
      </c>
      <c r="K3256" s="1" t="s">
        <v>16</v>
      </c>
      <c r="L3256" s="1" t="s">
        <v>16</v>
      </c>
      <c r="M3256" s="1" t="s">
        <v>16</v>
      </c>
      <c r="N3256" s="1" t="s">
        <v>16</v>
      </c>
      <c r="O3256" s="1">
        <v>55.2</v>
      </c>
      <c r="P3256" s="1">
        <v>1.0</v>
      </c>
    </row>
    <row r="3257">
      <c r="A3257" s="1" t="s">
        <v>29</v>
      </c>
      <c r="B3257" s="1" t="s">
        <v>4913</v>
      </c>
      <c r="C3257" s="2" t="s">
        <v>4896</v>
      </c>
      <c r="D3257" s="1" t="s">
        <v>19</v>
      </c>
      <c r="E3257" s="3" t="str">
        <f>HYPERLINK("https://fyndiq.se/produkt/a00b62acc6644fd2/", "2-Pack Samsung Galaxy S10 - Härdat glas 9H – Super kvalitet 3D")</f>
        <v>2-Pack Samsung Galaxy S10 - Härdat glas 9H – Super kvalitet 3D</v>
      </c>
      <c r="F3257" s="1" t="s">
        <v>1291</v>
      </c>
      <c r="G3257" s="1" t="s">
        <v>1292</v>
      </c>
      <c r="H3257" s="1" t="s">
        <v>1293</v>
      </c>
      <c r="I3257" s="1" t="s">
        <v>16</v>
      </c>
      <c r="J3257" s="1" t="s">
        <v>23</v>
      </c>
      <c r="K3257" s="1" t="s">
        <v>16</v>
      </c>
      <c r="L3257" s="1" t="s">
        <v>16</v>
      </c>
      <c r="M3257" s="1" t="s">
        <v>16</v>
      </c>
      <c r="N3257" s="1" t="s">
        <v>16</v>
      </c>
      <c r="O3257" s="1">
        <v>63.2</v>
      </c>
      <c r="P3257" s="1">
        <v>1.0</v>
      </c>
    </row>
    <row r="3258">
      <c r="A3258" s="1" t="s">
        <v>29</v>
      </c>
      <c r="B3258" s="1" t="s">
        <v>4914</v>
      </c>
      <c r="C3258" s="2" t="s">
        <v>4896</v>
      </c>
      <c r="D3258" s="1" t="s">
        <v>19</v>
      </c>
      <c r="E3258" s="3" t="str">
        <f>HYPERLINK("https://fyndiq.se/produkt/56c72c0ba5f749b5/", "2-Pack SAMSUNG S24 Skärmskydd - Härdat Glas 9H - Super kvalitet 3D")</f>
        <v>2-Pack SAMSUNG S24 Skärmskydd - Härdat Glas 9H - Super kvalitet 3D</v>
      </c>
      <c r="F3258" s="1" t="s">
        <v>263</v>
      </c>
      <c r="G3258" s="1" t="s">
        <v>264</v>
      </c>
      <c r="H3258" s="1" t="s">
        <v>265</v>
      </c>
      <c r="I3258" s="1" t="s">
        <v>16</v>
      </c>
      <c r="J3258" s="1" t="s">
        <v>23</v>
      </c>
      <c r="K3258" s="1" t="s">
        <v>16</v>
      </c>
      <c r="L3258" s="1" t="s">
        <v>16</v>
      </c>
      <c r="M3258" s="1" t="s">
        <v>16</v>
      </c>
      <c r="N3258" s="1" t="s">
        <v>16</v>
      </c>
      <c r="O3258" s="1">
        <v>71.2</v>
      </c>
      <c r="P3258" s="1">
        <v>1.0</v>
      </c>
    </row>
    <row r="3259">
      <c r="A3259" s="1" t="s">
        <v>29</v>
      </c>
      <c r="B3259" s="1" t="s">
        <v>4915</v>
      </c>
      <c r="C3259" s="2" t="s">
        <v>4896</v>
      </c>
      <c r="D3259" s="1" t="s">
        <v>19</v>
      </c>
      <c r="E325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3259" s="1" t="s">
        <v>760</v>
      </c>
      <c r="G3259" s="1" t="s">
        <v>761</v>
      </c>
      <c r="H3259" s="1" t="s">
        <v>762</v>
      </c>
      <c r="I3259" s="1" t="s">
        <v>16</v>
      </c>
      <c r="J3259" s="1" t="s">
        <v>23</v>
      </c>
      <c r="K3259" s="1" t="s">
        <v>16</v>
      </c>
      <c r="L3259" s="1" t="s">
        <v>16</v>
      </c>
      <c r="M3259" s="1" t="s">
        <v>16</v>
      </c>
      <c r="N3259" s="1" t="s">
        <v>16</v>
      </c>
      <c r="O3259" s="1">
        <v>63.2</v>
      </c>
      <c r="P3259" s="1">
        <v>1.0</v>
      </c>
    </row>
    <row r="3260">
      <c r="A3260" s="1" t="s">
        <v>29</v>
      </c>
      <c r="B3260" s="1" t="s">
        <v>4916</v>
      </c>
      <c r="C3260" s="2" t="s">
        <v>4896</v>
      </c>
      <c r="D3260" s="1" t="s">
        <v>19</v>
      </c>
      <c r="E3260" s="3" t="str">
        <f>HYPERLINK("https://fyndiq.se/produkt/6758100e2782433a/", "2-Pack iPhone 12 Pro - Härdat Glas 9H - Super Kvalitet 3D")</f>
        <v>2-Pack iPhone 12 Pro - Härdat Glas 9H - Super Kvalitet 3D</v>
      </c>
      <c r="F3260" s="1" t="s">
        <v>3185</v>
      </c>
      <c r="G3260" s="1" t="s">
        <v>3186</v>
      </c>
      <c r="H3260" s="1" t="s">
        <v>3187</v>
      </c>
      <c r="I3260" s="1" t="s">
        <v>16</v>
      </c>
      <c r="J3260" s="1" t="s">
        <v>23</v>
      </c>
      <c r="K3260" s="1" t="s">
        <v>16</v>
      </c>
      <c r="L3260" s="1" t="s">
        <v>16</v>
      </c>
      <c r="M3260" s="1" t="s">
        <v>16</v>
      </c>
      <c r="N3260" s="1" t="s">
        <v>16</v>
      </c>
      <c r="O3260" s="1">
        <v>55.2</v>
      </c>
      <c r="P3260" s="1">
        <v>1.0</v>
      </c>
    </row>
    <row r="3261">
      <c r="A3261" s="1" t="s">
        <v>29</v>
      </c>
      <c r="B3261" s="1" t="s">
        <v>4917</v>
      </c>
      <c r="C3261" s="2" t="s">
        <v>4896</v>
      </c>
      <c r="D3261" s="1" t="s">
        <v>19</v>
      </c>
      <c r="E3261" s="3" t="str">
        <f>HYPERLINK("https://fyndiq.se/produkt/56c72c0ba5f749b5/", "2-Pack SAMSUNG S24 Skärmskydd - Härdat Glas 9H - Super kvalitet 3D")</f>
        <v>2-Pack SAMSUNG S24 Skärmskydd - Härdat Glas 9H - Super kvalitet 3D</v>
      </c>
      <c r="F3261" s="1" t="s">
        <v>263</v>
      </c>
      <c r="G3261" s="1" t="s">
        <v>264</v>
      </c>
      <c r="H3261" s="1" t="s">
        <v>265</v>
      </c>
      <c r="I3261" s="1" t="s">
        <v>16</v>
      </c>
      <c r="J3261" s="1" t="s">
        <v>23</v>
      </c>
      <c r="K3261" s="1" t="s">
        <v>16</v>
      </c>
      <c r="L3261" s="1" t="s">
        <v>16</v>
      </c>
      <c r="M3261" s="1" t="s">
        <v>16</v>
      </c>
      <c r="N3261" s="1" t="s">
        <v>16</v>
      </c>
      <c r="O3261" s="1">
        <v>71.2</v>
      </c>
      <c r="P3261" s="1">
        <v>1.0</v>
      </c>
    </row>
    <row r="3262">
      <c r="A3262" s="1" t="s">
        <v>29</v>
      </c>
      <c r="B3262" s="1" t="s">
        <v>4918</v>
      </c>
      <c r="C3262" s="2" t="s">
        <v>4896</v>
      </c>
      <c r="D3262" s="1" t="s">
        <v>19</v>
      </c>
      <c r="E3262" s="3" t="str">
        <f>HYPERLINK("https://fyndiq.se/produkt/c47dc331e908415c/", "2 Pack - Samsung S22 ULTRA - 9H Härdat Glass - 3D Super Kvalitet")</f>
        <v>2 Pack - Samsung S22 ULTRA - 9H Härdat Glass - 3D Super Kvalitet</v>
      </c>
      <c r="F3262" s="1" t="s">
        <v>246</v>
      </c>
      <c r="G3262" s="1" t="s">
        <v>247</v>
      </c>
      <c r="H3262" s="1" t="s">
        <v>248</v>
      </c>
      <c r="I3262" s="1" t="s">
        <v>16</v>
      </c>
      <c r="J3262" s="1" t="s">
        <v>23</v>
      </c>
      <c r="K3262" s="1" t="s">
        <v>16</v>
      </c>
      <c r="L3262" s="1" t="s">
        <v>16</v>
      </c>
      <c r="M3262" s="1" t="s">
        <v>16</v>
      </c>
      <c r="N3262" s="1" t="s">
        <v>16</v>
      </c>
      <c r="O3262" s="1">
        <v>63.2</v>
      </c>
      <c r="P3262" s="1">
        <v>1.0</v>
      </c>
    </row>
    <row r="3263">
      <c r="A3263" s="1" t="s">
        <v>29</v>
      </c>
      <c r="B3263" s="1" t="s">
        <v>4919</v>
      </c>
      <c r="C3263" s="2" t="s">
        <v>4896</v>
      </c>
      <c r="D3263" s="1" t="s">
        <v>19</v>
      </c>
      <c r="E3263" s="3" t="str">
        <f>HYPERLINK("https://fyndiq.se/produkt/c5eff753eef544a3/", "2-Pack Samsung A05S Skärmskydd - Härdat Glas 9H - Super kvalitet 3D")</f>
        <v>2-Pack Samsung A05S Skärmskydd - Härdat Glas 9H - Super kvalitet 3D</v>
      </c>
      <c r="F3263" s="1" t="s">
        <v>768</v>
      </c>
      <c r="G3263" s="1" t="s">
        <v>769</v>
      </c>
      <c r="H3263" s="1" t="s">
        <v>770</v>
      </c>
      <c r="I3263" s="1" t="s">
        <v>16</v>
      </c>
      <c r="J3263" s="1" t="s">
        <v>23</v>
      </c>
      <c r="K3263" s="1" t="s">
        <v>16</v>
      </c>
      <c r="L3263" s="1" t="s">
        <v>16</v>
      </c>
      <c r="M3263" s="1" t="s">
        <v>16</v>
      </c>
      <c r="N3263" s="1" t="s">
        <v>16</v>
      </c>
      <c r="O3263" s="1">
        <v>63.2</v>
      </c>
      <c r="P3263" s="1">
        <v>1.0</v>
      </c>
    </row>
    <row r="3264">
      <c r="A3264" s="1" t="s">
        <v>29</v>
      </c>
      <c r="B3264" s="1" t="s">
        <v>4920</v>
      </c>
      <c r="C3264" s="2" t="s">
        <v>4896</v>
      </c>
      <c r="D3264" s="1" t="s">
        <v>19</v>
      </c>
      <c r="E3264" s="3" t="str">
        <f>HYPERLINK("https://fyndiq.se/produkt/f2c164e932234570/", "2-Pack HUAWEI P30 PRO Skärmskydd - Härdat Glas 9H - Super kvalitet 3D")</f>
        <v>2-Pack HUAWEI P30 PRO Skärmskydd - Härdat Glas 9H - Super kvalitet 3D</v>
      </c>
      <c r="F3264" s="1" t="s">
        <v>267</v>
      </c>
      <c r="G3264" s="1" t="s">
        <v>268</v>
      </c>
      <c r="H3264" s="1" t="s">
        <v>269</v>
      </c>
      <c r="I3264" s="1" t="s">
        <v>16</v>
      </c>
      <c r="J3264" s="1" t="s">
        <v>23</v>
      </c>
      <c r="K3264" s="1" t="s">
        <v>16</v>
      </c>
      <c r="L3264" s="1" t="s">
        <v>16</v>
      </c>
      <c r="M3264" s="1" t="s">
        <v>16</v>
      </c>
      <c r="N3264" s="1" t="s">
        <v>16</v>
      </c>
      <c r="O3264" s="1">
        <v>63.2</v>
      </c>
      <c r="P3264" s="1">
        <v>1.0</v>
      </c>
    </row>
    <row r="3265">
      <c r="A3265" s="1" t="s">
        <v>29</v>
      </c>
      <c r="B3265" s="1" t="s">
        <v>4921</v>
      </c>
      <c r="C3265" s="2" t="s">
        <v>4896</v>
      </c>
      <c r="D3265" s="1" t="s">
        <v>19</v>
      </c>
      <c r="E326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265" s="1" t="s">
        <v>599</v>
      </c>
      <c r="G3265" s="1" t="s">
        <v>600</v>
      </c>
      <c r="H3265" s="1" t="s">
        <v>601</v>
      </c>
      <c r="I3265" s="1" t="s">
        <v>16</v>
      </c>
      <c r="J3265" s="1" t="s">
        <v>23</v>
      </c>
      <c r="K3265" s="1" t="s">
        <v>16</v>
      </c>
      <c r="L3265" s="1" t="s">
        <v>16</v>
      </c>
      <c r="M3265" s="1" t="s">
        <v>16</v>
      </c>
      <c r="N3265" s="1" t="s">
        <v>16</v>
      </c>
      <c r="O3265" s="1">
        <v>71.2</v>
      </c>
      <c r="P3265" s="1">
        <v>1.0</v>
      </c>
    </row>
    <row r="3266">
      <c r="A3266" s="1" t="s">
        <v>29</v>
      </c>
      <c r="B3266" s="1" t="s">
        <v>4922</v>
      </c>
      <c r="C3266" s="2" t="s">
        <v>4896</v>
      </c>
      <c r="D3266" s="1" t="s">
        <v>19</v>
      </c>
      <c r="E3266" s="3" t="str">
        <f>HYPERLINK("https://fyndiq.se/produkt/acbd2f15758f4e1c/", "2-Pack Samsung A55 5G Skärmskydd i Härdat Glas")</f>
        <v>2-Pack Samsung A55 5G Skärmskydd i Härdat Glas</v>
      </c>
      <c r="F3266" s="1" t="s">
        <v>982</v>
      </c>
      <c r="G3266" s="1" t="s">
        <v>983</v>
      </c>
      <c r="H3266" s="1" t="s">
        <v>984</v>
      </c>
      <c r="I3266" s="1" t="s">
        <v>16</v>
      </c>
      <c r="J3266" s="1" t="s">
        <v>23</v>
      </c>
      <c r="K3266" s="1" t="s">
        <v>16</v>
      </c>
      <c r="L3266" s="1" t="s">
        <v>16</v>
      </c>
      <c r="M3266" s="1" t="s">
        <v>16</v>
      </c>
      <c r="N3266" s="1" t="s">
        <v>16</v>
      </c>
      <c r="O3266" s="1">
        <v>63.2</v>
      </c>
      <c r="P3266" s="1">
        <v>1.0</v>
      </c>
    </row>
    <row r="3267">
      <c r="A3267" s="1" t="s">
        <v>29</v>
      </c>
      <c r="B3267" s="1" t="s">
        <v>4923</v>
      </c>
      <c r="C3267" s="2" t="s">
        <v>4896</v>
      </c>
      <c r="D3267" s="1" t="s">
        <v>19</v>
      </c>
      <c r="E3267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3267" s="1" t="s">
        <v>340</v>
      </c>
      <c r="G3267" s="1" t="s">
        <v>341</v>
      </c>
      <c r="H3267" s="1" t="s">
        <v>342</v>
      </c>
      <c r="I3267" s="1" t="s">
        <v>16</v>
      </c>
      <c r="J3267" s="1" t="s">
        <v>23</v>
      </c>
      <c r="K3267" s="1" t="s">
        <v>16</v>
      </c>
      <c r="L3267" s="1" t="s">
        <v>16</v>
      </c>
      <c r="M3267" s="1" t="s">
        <v>16</v>
      </c>
      <c r="N3267" s="1" t="s">
        <v>16</v>
      </c>
      <c r="O3267" s="1">
        <v>63.2</v>
      </c>
      <c r="P3267" s="1">
        <v>1.0</v>
      </c>
    </row>
    <row r="3268">
      <c r="A3268" s="1" t="s">
        <v>29</v>
      </c>
      <c r="B3268" s="1" t="s">
        <v>4924</v>
      </c>
      <c r="C3268" s="2" t="s">
        <v>4896</v>
      </c>
      <c r="D3268" s="1" t="s">
        <v>19</v>
      </c>
      <c r="E3268" s="3" t="str">
        <f>HYPERLINK("https://fyndiq.se/produkt/dfe28e565d2e4c8d/", "2 Pack Samsung S21 FE - 9H Härdat Glass - Super Kvalitet 3D")</f>
        <v>2 Pack Samsung S21 FE - 9H Härdat Glass - Super Kvalitet 3D</v>
      </c>
      <c r="F3268" s="1" t="s">
        <v>276</v>
      </c>
      <c r="G3268" s="1" t="s">
        <v>277</v>
      </c>
      <c r="H3268" s="1" t="s">
        <v>278</v>
      </c>
      <c r="I3268" s="1" t="s">
        <v>16</v>
      </c>
      <c r="J3268" s="1" t="s">
        <v>23</v>
      </c>
      <c r="K3268" s="1" t="s">
        <v>16</v>
      </c>
      <c r="L3268" s="1" t="s">
        <v>16</v>
      </c>
      <c r="M3268" s="1" t="s">
        <v>16</v>
      </c>
      <c r="N3268" s="1" t="s">
        <v>16</v>
      </c>
      <c r="O3268" s="1">
        <v>63.2</v>
      </c>
      <c r="P3268" s="1">
        <v>1.0</v>
      </c>
    </row>
    <row r="3269">
      <c r="A3269" s="1" t="s">
        <v>29</v>
      </c>
      <c r="B3269" s="1" t="s">
        <v>4925</v>
      </c>
      <c r="C3269" s="2" t="s">
        <v>4896</v>
      </c>
      <c r="D3269" s="1" t="s">
        <v>19</v>
      </c>
      <c r="E3269" s="3" t="str">
        <f>HYPERLINK("https://fyndiq.se/produkt/4c221907d1254100/", "2-Pack Samsung A14 Skärmskydd - Härdat Glas 9H - Super kvalitet 3D")</f>
        <v>2-Pack Samsung A14 Skärmskydd - Härdat Glas 9H - Super kvalitet 3D</v>
      </c>
      <c r="F3269" s="1" t="s">
        <v>167</v>
      </c>
      <c r="G3269" s="1" t="s">
        <v>168</v>
      </c>
      <c r="H3269" s="1" t="s">
        <v>169</v>
      </c>
      <c r="I3269" s="1" t="s">
        <v>16</v>
      </c>
      <c r="J3269" s="1" t="s">
        <v>23</v>
      </c>
      <c r="K3269" s="1" t="s">
        <v>16</v>
      </c>
      <c r="L3269" s="1" t="s">
        <v>16</v>
      </c>
      <c r="M3269" s="1" t="s">
        <v>16</v>
      </c>
      <c r="N3269" s="1" t="s">
        <v>16</v>
      </c>
      <c r="O3269" s="1">
        <v>63.2</v>
      </c>
      <c r="P3269" s="1">
        <v>1.0</v>
      </c>
    </row>
    <row r="3270">
      <c r="A3270" s="1" t="s">
        <v>29</v>
      </c>
      <c r="B3270" s="1" t="s">
        <v>4926</v>
      </c>
      <c r="C3270" s="2" t="s">
        <v>4896</v>
      </c>
      <c r="D3270" s="1" t="s">
        <v>19</v>
      </c>
      <c r="E3270" s="3" t="str">
        <f>HYPERLINK("https://fyndiq.se/produkt/56c72c0ba5f749b5/", "2-Pack SAMSUNG S24 Skärmskydd - Härdat Glas 9H - Super kvalitet 3D")</f>
        <v>2-Pack SAMSUNG S24 Skärmskydd - Härdat Glas 9H - Super kvalitet 3D</v>
      </c>
      <c r="F3270" s="1" t="s">
        <v>263</v>
      </c>
      <c r="G3270" s="1" t="s">
        <v>264</v>
      </c>
      <c r="H3270" s="1" t="s">
        <v>265</v>
      </c>
      <c r="I3270" s="1" t="s">
        <v>16</v>
      </c>
      <c r="J3270" s="1" t="s">
        <v>23</v>
      </c>
      <c r="K3270" s="1" t="s">
        <v>16</v>
      </c>
      <c r="L3270" s="1" t="s">
        <v>16</v>
      </c>
      <c r="M3270" s="1" t="s">
        <v>16</v>
      </c>
      <c r="N3270" s="1" t="s">
        <v>16</v>
      </c>
      <c r="O3270" s="1">
        <v>71.2</v>
      </c>
      <c r="P3270" s="1">
        <v>1.0</v>
      </c>
    </row>
    <row r="3271">
      <c r="A3271" s="1" t="s">
        <v>29</v>
      </c>
      <c r="B3271" s="1" t="s">
        <v>4927</v>
      </c>
      <c r="C3271" s="2" t="s">
        <v>4896</v>
      </c>
      <c r="D3271" s="1" t="s">
        <v>19</v>
      </c>
      <c r="E3271" s="3" t="str">
        <f>HYPERLINK("https://fyndiq.se/produkt/c6f3e47a88184e8d/", "2-Pack SAMSUNG A55 Skärmskydd - Härdat Glas 9H - Super kvalitet 3D")</f>
        <v>2-Pack SAMSUNG A55 Skärmskydd - Härdat Glas 9H - Super kvalitet 3D</v>
      </c>
      <c r="F3271" s="1" t="s">
        <v>83</v>
      </c>
      <c r="G3271" s="1" t="s">
        <v>84</v>
      </c>
      <c r="H3271" s="1" t="s">
        <v>85</v>
      </c>
      <c r="I3271" s="1" t="s">
        <v>16</v>
      </c>
      <c r="J3271" s="1" t="s">
        <v>23</v>
      </c>
      <c r="K3271" s="1" t="s">
        <v>16</v>
      </c>
      <c r="L3271" s="1" t="s">
        <v>16</v>
      </c>
      <c r="M3271" s="1" t="s">
        <v>16</v>
      </c>
      <c r="N3271" s="1" t="s">
        <v>16</v>
      </c>
      <c r="O3271" s="1">
        <v>63.2</v>
      </c>
      <c r="P3271" s="1">
        <v>1.0</v>
      </c>
    </row>
    <row r="3272">
      <c r="A3272" s="1" t="s">
        <v>29</v>
      </c>
      <c r="B3272" s="1" t="s">
        <v>4928</v>
      </c>
      <c r="C3272" s="2" t="s">
        <v>4896</v>
      </c>
      <c r="D3272" s="1" t="s">
        <v>19</v>
      </c>
      <c r="E3272" s="3" t="str">
        <f>HYPERLINK("https://fyndiq.se/produkt/675bb02ed6bb4e07/", "2-Pack Samsung Galaxy S21 Ultra - Härdat Glas 9H-Super Kvalitet")</f>
        <v>2-Pack Samsung Galaxy S21 Ultra - Härdat Glas 9H-Super Kvalitet</v>
      </c>
      <c r="F3272" s="1" t="s">
        <v>91</v>
      </c>
      <c r="G3272" s="1" t="s">
        <v>92</v>
      </c>
      <c r="H3272" s="1" t="s">
        <v>93</v>
      </c>
      <c r="I3272" s="1" t="s">
        <v>16</v>
      </c>
      <c r="J3272" s="1" t="s">
        <v>23</v>
      </c>
      <c r="K3272" s="1" t="s">
        <v>16</v>
      </c>
      <c r="L3272" s="1" t="s">
        <v>16</v>
      </c>
      <c r="M3272" s="1" t="s">
        <v>16</v>
      </c>
      <c r="N3272" s="1" t="s">
        <v>16</v>
      </c>
      <c r="O3272" s="1">
        <v>63.2</v>
      </c>
      <c r="P3272" s="1">
        <v>1.0</v>
      </c>
    </row>
    <row r="3273">
      <c r="A3273" s="1" t="s">
        <v>29</v>
      </c>
      <c r="B3273" s="1" t="s">
        <v>4929</v>
      </c>
      <c r="C3273" s="2" t="s">
        <v>4896</v>
      </c>
      <c r="D3273" s="1" t="s">
        <v>19</v>
      </c>
      <c r="E3273" s="3" t="str">
        <f>HYPERLINK("https://fyndiq.se/produkt/a00b62acc6644fd2/", "2-Pack Samsung Galaxy S10 - Härdat glas 9H – Super kvalitet 3D")</f>
        <v>2-Pack Samsung Galaxy S10 - Härdat glas 9H – Super kvalitet 3D</v>
      </c>
      <c r="F3273" s="1" t="s">
        <v>1291</v>
      </c>
      <c r="G3273" s="1" t="s">
        <v>1292</v>
      </c>
      <c r="H3273" s="1" t="s">
        <v>1293</v>
      </c>
      <c r="I3273" s="1" t="s">
        <v>16</v>
      </c>
      <c r="J3273" s="1" t="s">
        <v>23</v>
      </c>
      <c r="K3273" s="1" t="s">
        <v>16</v>
      </c>
      <c r="L3273" s="1" t="s">
        <v>16</v>
      </c>
      <c r="M3273" s="1" t="s">
        <v>16</v>
      </c>
      <c r="N3273" s="1" t="s">
        <v>16</v>
      </c>
      <c r="O3273" s="1">
        <v>63.2</v>
      </c>
      <c r="P3273" s="1">
        <v>1.0</v>
      </c>
    </row>
    <row r="3274">
      <c r="A3274" s="1" t="s">
        <v>29</v>
      </c>
      <c r="B3274" s="1" t="s">
        <v>4930</v>
      </c>
      <c r="C3274" s="2" t="s">
        <v>4896</v>
      </c>
      <c r="D3274" s="1" t="s">
        <v>19</v>
      </c>
      <c r="E3274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274" s="1" t="s">
        <v>2554</v>
      </c>
      <c r="G3274" s="1" t="s">
        <v>2555</v>
      </c>
      <c r="H3274" s="1" t="s">
        <v>2556</v>
      </c>
      <c r="I3274" s="1" t="s">
        <v>16</v>
      </c>
      <c r="J3274" s="1" t="s">
        <v>23</v>
      </c>
      <c r="K3274" s="1" t="s">
        <v>16</v>
      </c>
      <c r="L3274" s="1" t="s">
        <v>16</v>
      </c>
      <c r="M3274" s="1" t="s">
        <v>16</v>
      </c>
      <c r="N3274" s="1" t="s">
        <v>16</v>
      </c>
      <c r="O3274" s="1">
        <v>63.2</v>
      </c>
      <c r="P3274" s="1">
        <v>1.0</v>
      </c>
    </row>
    <row r="3275">
      <c r="A3275" s="1" t="s">
        <v>29</v>
      </c>
      <c r="B3275" s="1" t="s">
        <v>4931</v>
      </c>
      <c r="C3275" s="2" t="s">
        <v>4896</v>
      </c>
      <c r="D3275" s="1" t="s">
        <v>19</v>
      </c>
      <c r="E3275" s="3" t="str">
        <f>HYPERLINK("https://fyndiq.se/produkt/b64e58a94ebc4c52/", "2 Pack Sony Xperia 10 III - Härdat glas 9H - Super Kvalitet 3D")</f>
        <v>2 Pack Sony Xperia 10 III - Härdat glas 9H - Super Kvalitet 3D</v>
      </c>
      <c r="F3275" s="1" t="s">
        <v>366</v>
      </c>
      <c r="G3275" s="1" t="s">
        <v>367</v>
      </c>
      <c r="H3275" s="1" t="s">
        <v>368</v>
      </c>
      <c r="I3275" s="1" t="s">
        <v>16</v>
      </c>
      <c r="J3275" s="1" t="s">
        <v>23</v>
      </c>
      <c r="K3275" s="1" t="s">
        <v>16</v>
      </c>
      <c r="L3275" s="1" t="s">
        <v>16</v>
      </c>
      <c r="M3275" s="1" t="s">
        <v>16</v>
      </c>
      <c r="N3275" s="1" t="s">
        <v>16</v>
      </c>
      <c r="O3275" s="1">
        <v>63.2</v>
      </c>
      <c r="P3275" s="1">
        <v>1.0</v>
      </c>
    </row>
    <row r="3276">
      <c r="A3276" s="1" t="s">
        <v>29</v>
      </c>
      <c r="B3276" s="1" t="s">
        <v>4932</v>
      </c>
      <c r="C3276" s="2" t="s">
        <v>4896</v>
      </c>
      <c r="D3276" s="1" t="s">
        <v>19</v>
      </c>
      <c r="E3276" s="3" t="str">
        <f>HYPERLINK("https://fyndiq.se/produkt/c64bbbf107e34309/", "2-Pack Huawei P30 - Härdat glas 9H – 3D Super kvalitet")</f>
        <v>2-Pack Huawei P30 - Härdat glas 9H – 3D Super kvalitet</v>
      </c>
      <c r="F3276" s="1" t="s">
        <v>845</v>
      </c>
      <c r="G3276" s="1" t="s">
        <v>846</v>
      </c>
      <c r="H3276" s="1" t="s">
        <v>847</v>
      </c>
      <c r="I3276" s="1" t="s">
        <v>16</v>
      </c>
      <c r="J3276" s="1" t="s">
        <v>23</v>
      </c>
      <c r="K3276" s="1" t="s">
        <v>16</v>
      </c>
      <c r="L3276" s="1" t="s">
        <v>16</v>
      </c>
      <c r="M3276" s="1" t="s">
        <v>16</v>
      </c>
      <c r="N3276" s="1" t="s">
        <v>16</v>
      </c>
      <c r="O3276" s="1">
        <v>63.2</v>
      </c>
      <c r="P3276" s="1">
        <v>1.0</v>
      </c>
    </row>
    <row r="3277">
      <c r="A3277" s="1" t="s">
        <v>29</v>
      </c>
      <c r="B3277" s="1" t="s">
        <v>4933</v>
      </c>
      <c r="C3277" s="2" t="s">
        <v>4896</v>
      </c>
      <c r="D3277" s="1" t="s">
        <v>19</v>
      </c>
      <c r="E3277" s="3" t="str">
        <f>HYPERLINK("https://fyndiq.se/produkt/b6564d07558d42f5/", "1-Pack XIAOMI REDMI 13C Skärmskydd - Härdat Glas 9H - Super kvalitet 3D")</f>
        <v>1-Pack XIAOMI REDMI 13C Skärmskydd - Härdat Glas 9H - Super kvalitet 3D</v>
      </c>
      <c r="F3277" s="1" t="s">
        <v>1654</v>
      </c>
      <c r="G3277" s="1" t="s">
        <v>1655</v>
      </c>
      <c r="H3277" s="1" t="s">
        <v>1656</v>
      </c>
      <c r="I3277" s="1" t="s">
        <v>16</v>
      </c>
      <c r="J3277" s="1" t="s">
        <v>23</v>
      </c>
      <c r="K3277" s="1" t="s">
        <v>16</v>
      </c>
      <c r="L3277" s="1" t="s">
        <v>16</v>
      </c>
      <c r="M3277" s="1" t="s">
        <v>16</v>
      </c>
      <c r="N3277" s="1" t="s">
        <v>16</v>
      </c>
      <c r="O3277" s="1">
        <v>55.2</v>
      </c>
      <c r="P3277" s="1">
        <v>1.0</v>
      </c>
    </row>
    <row r="3278">
      <c r="A3278" s="1" t="s">
        <v>29</v>
      </c>
      <c r="B3278" s="1" t="s">
        <v>4934</v>
      </c>
      <c r="C3278" s="2" t="s">
        <v>4896</v>
      </c>
      <c r="D3278" s="1" t="s">
        <v>19</v>
      </c>
      <c r="E3278" s="3" t="str">
        <f>HYPERLINK("https://fyndiq.se/produkt/48b46200dc014b3e/", "2-Pack Iphone 8 Vit -Härdat Glas 9H-Super Kvalitet 3D Skärmskydd")</f>
        <v>2-Pack Iphone 8 Vit -Härdat Glas 9H-Super Kvalitet 3D Skärmskydd</v>
      </c>
      <c r="F3278" s="1" t="s">
        <v>2562</v>
      </c>
      <c r="G3278" s="1" t="s">
        <v>2563</v>
      </c>
      <c r="H3278" s="1" t="s">
        <v>2564</v>
      </c>
      <c r="I3278" s="1" t="s">
        <v>16</v>
      </c>
      <c r="J3278" s="1" t="s">
        <v>23</v>
      </c>
      <c r="K3278" s="1" t="s">
        <v>16</v>
      </c>
      <c r="L3278" s="1" t="s">
        <v>16</v>
      </c>
      <c r="M3278" s="1" t="s">
        <v>16</v>
      </c>
      <c r="N3278" s="1" t="s">
        <v>16</v>
      </c>
      <c r="O3278" s="1">
        <v>55.2</v>
      </c>
      <c r="P3278" s="1">
        <v>1.0</v>
      </c>
    </row>
    <row r="3279">
      <c r="A3279" s="1" t="s">
        <v>29</v>
      </c>
      <c r="B3279" s="1" t="s">
        <v>4935</v>
      </c>
      <c r="C3279" s="2" t="s">
        <v>4896</v>
      </c>
      <c r="D3279" s="1" t="s">
        <v>19</v>
      </c>
      <c r="E327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279" s="1" t="s">
        <v>103</v>
      </c>
      <c r="G3279" s="1" t="s">
        <v>104</v>
      </c>
      <c r="H3279" s="1" t="s">
        <v>105</v>
      </c>
      <c r="I3279" s="1" t="s">
        <v>16</v>
      </c>
      <c r="J3279" s="1" t="s">
        <v>23</v>
      </c>
      <c r="K3279" s="1" t="s">
        <v>16</v>
      </c>
      <c r="L3279" s="1" t="s">
        <v>16</v>
      </c>
      <c r="M3279" s="1" t="s">
        <v>16</v>
      </c>
      <c r="N3279" s="1" t="s">
        <v>16</v>
      </c>
      <c r="O3279" s="1">
        <v>63.2</v>
      </c>
      <c r="P3279" s="1">
        <v>1.0</v>
      </c>
    </row>
    <row r="3280">
      <c r="A3280" s="1" t="s">
        <v>29</v>
      </c>
      <c r="B3280" s="1" t="s">
        <v>4936</v>
      </c>
      <c r="C3280" s="2" t="s">
        <v>4896</v>
      </c>
      <c r="D3280" s="1" t="s">
        <v>19</v>
      </c>
      <c r="E3280" s="3" t="str">
        <f>HYPERLINK("https://fyndiq.se/produkt/f15b82570d4144d0/", "2-Pack Apple Watch 41mm – Härdat glas 9H – Super kvalitet 3D")</f>
        <v>2-Pack Apple Watch 41mm – Härdat glas 9H – Super kvalitet 3D</v>
      </c>
      <c r="F3280" s="1" t="s">
        <v>144</v>
      </c>
      <c r="G3280" s="1" t="s">
        <v>145</v>
      </c>
      <c r="H3280" s="1" t="s">
        <v>146</v>
      </c>
      <c r="I3280" s="1" t="s">
        <v>16</v>
      </c>
      <c r="J3280" s="1" t="s">
        <v>23</v>
      </c>
      <c r="K3280" s="1" t="s">
        <v>16</v>
      </c>
      <c r="L3280" s="1" t="s">
        <v>16</v>
      </c>
      <c r="M3280" s="1" t="s">
        <v>16</v>
      </c>
      <c r="N3280" s="1" t="s">
        <v>16</v>
      </c>
      <c r="O3280" s="1">
        <v>55.2</v>
      </c>
      <c r="P3280" s="1">
        <v>1.0</v>
      </c>
    </row>
    <row r="3281">
      <c r="A3281" s="1" t="s">
        <v>29</v>
      </c>
      <c r="B3281" s="1" t="s">
        <v>4937</v>
      </c>
      <c r="C3281" s="2" t="s">
        <v>4896</v>
      </c>
      <c r="D3281" s="1" t="s">
        <v>19</v>
      </c>
      <c r="E328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281" s="1" t="s">
        <v>258</v>
      </c>
      <c r="G3281" s="1" t="s">
        <v>259</v>
      </c>
      <c r="H3281" s="1" t="s">
        <v>260</v>
      </c>
      <c r="I3281" s="1" t="s">
        <v>16</v>
      </c>
      <c r="J3281" s="1" t="s">
        <v>23</v>
      </c>
      <c r="K3281" s="1" t="s">
        <v>16</v>
      </c>
      <c r="L3281" s="1" t="s">
        <v>16</v>
      </c>
      <c r="M3281" s="1" t="s">
        <v>16</v>
      </c>
      <c r="N3281" s="1" t="s">
        <v>16</v>
      </c>
      <c r="O3281" s="1">
        <v>63.2</v>
      </c>
      <c r="P3281" s="1">
        <v>1.0</v>
      </c>
    </row>
    <row r="3282">
      <c r="A3282" s="1" t="s">
        <v>29</v>
      </c>
      <c r="B3282" s="1" t="s">
        <v>4938</v>
      </c>
      <c r="C3282" s="2" t="s">
        <v>4896</v>
      </c>
      <c r="D3282" s="1" t="s">
        <v>19</v>
      </c>
      <c r="E3282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3282" s="1" t="s">
        <v>912</v>
      </c>
      <c r="G3282" s="1" t="s">
        <v>913</v>
      </c>
      <c r="H3282" s="1" t="s">
        <v>914</v>
      </c>
      <c r="I3282" s="1" t="s">
        <v>16</v>
      </c>
      <c r="J3282" s="1" t="s">
        <v>23</v>
      </c>
      <c r="K3282" s="1" t="s">
        <v>16</v>
      </c>
      <c r="L3282" s="1" t="s">
        <v>16</v>
      </c>
      <c r="M3282" s="1" t="s">
        <v>16</v>
      </c>
      <c r="N3282" s="1" t="s">
        <v>16</v>
      </c>
      <c r="O3282" s="1">
        <v>63.2</v>
      </c>
      <c r="P3282" s="1">
        <v>1.0</v>
      </c>
    </row>
    <row r="3283">
      <c r="A3283" s="1" t="s">
        <v>29</v>
      </c>
      <c r="B3283" s="1" t="s">
        <v>4939</v>
      </c>
      <c r="C3283" s="2" t="s">
        <v>4896</v>
      </c>
      <c r="D3283" s="1" t="s">
        <v>19</v>
      </c>
      <c r="E3283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3283" s="1" t="s">
        <v>1058</v>
      </c>
      <c r="G3283" s="1" t="s">
        <v>1059</v>
      </c>
      <c r="H3283" s="1" t="s">
        <v>1060</v>
      </c>
      <c r="I3283" s="1" t="s">
        <v>16</v>
      </c>
      <c r="J3283" s="1" t="s">
        <v>23</v>
      </c>
      <c r="K3283" s="1" t="s">
        <v>16</v>
      </c>
      <c r="L3283" s="1" t="s">
        <v>16</v>
      </c>
      <c r="M3283" s="1" t="s">
        <v>16</v>
      </c>
      <c r="N3283" s="1" t="s">
        <v>16</v>
      </c>
      <c r="O3283" s="1">
        <v>95.2</v>
      </c>
      <c r="P3283" s="1">
        <v>1.0</v>
      </c>
    </row>
    <row r="3284">
      <c r="A3284" s="1" t="s">
        <v>29</v>
      </c>
      <c r="B3284" s="1" t="s">
        <v>4940</v>
      </c>
      <c r="C3284" s="2" t="s">
        <v>4896</v>
      </c>
      <c r="D3284" s="1" t="s">
        <v>19</v>
      </c>
      <c r="E3284" s="3" t="str">
        <f>HYPERLINK("https://fyndiq.se/produkt/94a67bbe1c4a4666/", "2-Pack Samsung Xcover 7 Skärmskydd i Härdat Glas")</f>
        <v>2-Pack Samsung Xcover 7 Skärmskydd i Härdat Glas</v>
      </c>
      <c r="F3284" s="1" t="s">
        <v>1908</v>
      </c>
      <c r="G3284" s="1" t="s">
        <v>1909</v>
      </c>
      <c r="H3284" s="1" t="s">
        <v>1910</v>
      </c>
      <c r="I3284" s="1" t="s">
        <v>16</v>
      </c>
      <c r="J3284" s="1" t="s">
        <v>23</v>
      </c>
      <c r="K3284" s="1" t="s">
        <v>16</v>
      </c>
      <c r="L3284" s="1" t="s">
        <v>16</v>
      </c>
      <c r="M3284" s="1" t="s">
        <v>16</v>
      </c>
      <c r="N3284" s="1" t="s">
        <v>16</v>
      </c>
      <c r="O3284" s="1">
        <v>71.2</v>
      </c>
      <c r="P3284" s="1">
        <v>1.0</v>
      </c>
    </row>
    <row r="3285">
      <c r="A3285" s="1" t="s">
        <v>29</v>
      </c>
      <c r="B3285" s="1" t="s">
        <v>4941</v>
      </c>
      <c r="C3285" s="2" t="s">
        <v>4896</v>
      </c>
      <c r="D3285" s="1" t="s">
        <v>19</v>
      </c>
      <c r="E3285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3285" s="1" t="s">
        <v>1481</v>
      </c>
      <c r="G3285" s="1" t="s">
        <v>1482</v>
      </c>
      <c r="H3285" s="1" t="s">
        <v>1483</v>
      </c>
      <c r="I3285" s="1" t="s">
        <v>16</v>
      </c>
      <c r="J3285" s="1" t="s">
        <v>23</v>
      </c>
      <c r="K3285" s="1" t="s">
        <v>16</v>
      </c>
      <c r="L3285" s="1" t="s">
        <v>16</v>
      </c>
      <c r="M3285" s="1" t="s">
        <v>16</v>
      </c>
      <c r="N3285" s="1" t="s">
        <v>16</v>
      </c>
      <c r="O3285" s="1">
        <v>78.4</v>
      </c>
      <c r="P3285" s="1">
        <v>1.0</v>
      </c>
    </row>
    <row r="3286">
      <c r="A3286" s="1" t="s">
        <v>29</v>
      </c>
      <c r="B3286" s="1" t="s">
        <v>4942</v>
      </c>
      <c r="C3286" s="2" t="s">
        <v>4896</v>
      </c>
      <c r="D3286" s="1" t="s">
        <v>19</v>
      </c>
      <c r="E328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3286" s="1" t="s">
        <v>1209</v>
      </c>
      <c r="G3286" s="1" t="s">
        <v>1210</v>
      </c>
      <c r="H3286" s="1" t="s">
        <v>1211</v>
      </c>
      <c r="I3286" s="1" t="s">
        <v>16</v>
      </c>
      <c r="J3286" s="1" t="s">
        <v>23</v>
      </c>
      <c r="K3286" s="1" t="s">
        <v>16</v>
      </c>
      <c r="L3286" s="1" t="s">
        <v>16</v>
      </c>
      <c r="M3286" s="1" t="s">
        <v>16</v>
      </c>
      <c r="N3286" s="1" t="s">
        <v>16</v>
      </c>
      <c r="O3286" s="1">
        <v>79.2</v>
      </c>
      <c r="P3286" s="1">
        <v>1.0</v>
      </c>
    </row>
    <row r="3287">
      <c r="A3287" s="1" t="s">
        <v>29</v>
      </c>
      <c r="B3287" s="1" t="s">
        <v>4943</v>
      </c>
      <c r="C3287" s="2" t="s">
        <v>4896</v>
      </c>
      <c r="D3287" s="1" t="s">
        <v>19</v>
      </c>
      <c r="E3287" s="3" t="str">
        <f>HYPERLINK("https://fyndiq.se/produkt/c6f3e47a88184e8d/", "2-Pack SAMSUNG A55 Skärmskydd - Härdat Glas 9H - Super kvalitet 3D")</f>
        <v>2-Pack SAMSUNG A55 Skärmskydd - Härdat Glas 9H - Super kvalitet 3D</v>
      </c>
      <c r="F3287" s="1" t="s">
        <v>83</v>
      </c>
      <c r="G3287" s="1" t="s">
        <v>84</v>
      </c>
      <c r="H3287" s="1" t="s">
        <v>85</v>
      </c>
      <c r="I3287" s="1" t="s">
        <v>1230</v>
      </c>
      <c r="J3287" s="1" t="s">
        <v>23</v>
      </c>
      <c r="K3287" s="1" t="s">
        <v>16</v>
      </c>
      <c r="L3287" s="1" t="s">
        <v>16</v>
      </c>
      <c r="M3287" s="1" t="s">
        <v>16</v>
      </c>
      <c r="N3287" s="1" t="s">
        <v>16</v>
      </c>
      <c r="O3287" s="1">
        <v>63.2</v>
      </c>
      <c r="P3287" s="1">
        <v>1.0</v>
      </c>
    </row>
    <row r="3288">
      <c r="A3288" s="1" t="s">
        <v>29</v>
      </c>
      <c r="B3288" s="1" t="s">
        <v>4944</v>
      </c>
      <c r="C3288" s="2" t="s">
        <v>4896</v>
      </c>
      <c r="D3288" s="1" t="s">
        <v>19</v>
      </c>
      <c r="E3288" s="3" t="str">
        <f>HYPERLINK("https://fyndiq.se/produkt/2b4b1f7438974a4c/", "2-Pack OnePlus 11 5G- Härdat glas 9H - Super kvalitet 3D Skärmskydd")</f>
        <v>2-Pack OnePlus 11 5G- Härdat glas 9H - Super kvalitet 3D Skärmskydd</v>
      </c>
      <c r="F3288" s="1" t="s">
        <v>3388</v>
      </c>
      <c r="G3288" s="1" t="s">
        <v>3389</v>
      </c>
      <c r="H3288" s="1" t="s">
        <v>3390</v>
      </c>
      <c r="I3288" s="1" t="s">
        <v>16</v>
      </c>
      <c r="J3288" s="1" t="s">
        <v>23</v>
      </c>
      <c r="K3288" s="1" t="s">
        <v>16</v>
      </c>
      <c r="L3288" s="1" t="s">
        <v>16</v>
      </c>
      <c r="M3288" s="1" t="s">
        <v>16</v>
      </c>
      <c r="N3288" s="1" t="s">
        <v>16</v>
      </c>
      <c r="O3288" s="1">
        <v>79.2</v>
      </c>
      <c r="P3288" s="1">
        <v>1.0</v>
      </c>
    </row>
    <row r="3289">
      <c r="A3289" s="1" t="s">
        <v>29</v>
      </c>
      <c r="B3289" s="1" t="s">
        <v>4945</v>
      </c>
      <c r="C3289" s="2" t="s">
        <v>4896</v>
      </c>
      <c r="D3289" s="1" t="s">
        <v>19</v>
      </c>
      <c r="E3289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3289" s="1" t="s">
        <v>1377</v>
      </c>
      <c r="G3289" s="1" t="s">
        <v>1378</v>
      </c>
      <c r="H3289" s="1" t="s">
        <v>1379</v>
      </c>
      <c r="I3289" s="1" t="s">
        <v>16</v>
      </c>
      <c r="J3289" s="1" t="s">
        <v>23</v>
      </c>
      <c r="K3289" s="1" t="s">
        <v>16</v>
      </c>
      <c r="L3289" s="1" t="s">
        <v>16</v>
      </c>
      <c r="M3289" s="1" t="s">
        <v>16</v>
      </c>
      <c r="N3289" s="1" t="s">
        <v>16</v>
      </c>
      <c r="O3289" s="1">
        <v>71.2</v>
      </c>
      <c r="P3289" s="1">
        <v>1.0</v>
      </c>
    </row>
    <row r="3290">
      <c r="A3290" s="1" t="s">
        <v>29</v>
      </c>
      <c r="B3290" s="1" t="s">
        <v>4946</v>
      </c>
      <c r="C3290" s="2" t="s">
        <v>4896</v>
      </c>
      <c r="D3290" s="1" t="s">
        <v>19</v>
      </c>
      <c r="E3290" s="3" t="str">
        <f>HYPERLINK("https://fyndiq.se/produkt/e9a482e0e7374403/", "2-Pack Samsung S21 Plus Skärmskydd &amp; 1-Pack linsskydd - Härdat Glas 9H - Super kvalitet 3D")</f>
        <v>2-Pack Samsung S21 Plus Skärmskydd &amp; 1-Pack linsskydd - Härdat Glas 9H - Super kvalitet 3D</v>
      </c>
      <c r="F3290" s="1" t="s">
        <v>746</v>
      </c>
      <c r="G3290" s="1" t="s">
        <v>747</v>
      </c>
      <c r="H3290" s="1" t="s">
        <v>748</v>
      </c>
      <c r="I3290" s="1" t="s">
        <v>16</v>
      </c>
      <c r="J3290" s="1" t="s">
        <v>23</v>
      </c>
      <c r="K3290" s="1" t="s">
        <v>16</v>
      </c>
      <c r="L3290" s="1" t="s">
        <v>16</v>
      </c>
      <c r="M3290" s="1" t="s">
        <v>16</v>
      </c>
      <c r="N3290" s="1" t="s">
        <v>16</v>
      </c>
      <c r="O3290" s="1">
        <v>71.2</v>
      </c>
      <c r="P3290" s="1">
        <v>1.0</v>
      </c>
    </row>
    <row r="3291">
      <c r="A3291" s="1" t="s">
        <v>29</v>
      </c>
      <c r="B3291" s="1" t="s">
        <v>4947</v>
      </c>
      <c r="C3291" s="2" t="s">
        <v>4896</v>
      </c>
      <c r="D3291" s="1" t="s">
        <v>19</v>
      </c>
      <c r="E3291" s="3" t="str">
        <f>HYPERLINK("https://fyndiq.se/produkt/67afb534781a4066/", "2-Pack Samsung Galaxy S9 Plus - Härdat glas- 9HSuper kvalitet 3D")</f>
        <v>2-Pack Samsung Galaxy S9 Plus - Härdat glas- 9HSuper kvalitet 3D</v>
      </c>
      <c r="F3291" s="1" t="s">
        <v>3929</v>
      </c>
      <c r="G3291" s="1" t="s">
        <v>3930</v>
      </c>
      <c r="H3291" s="1" t="s">
        <v>3931</v>
      </c>
      <c r="I3291" s="1" t="s">
        <v>16</v>
      </c>
      <c r="J3291" s="1" t="s">
        <v>23</v>
      </c>
      <c r="K3291" s="1" t="s">
        <v>16</v>
      </c>
      <c r="L3291" s="1" t="s">
        <v>16</v>
      </c>
      <c r="M3291" s="1" t="s">
        <v>16</v>
      </c>
      <c r="N3291" s="1" t="s">
        <v>16</v>
      </c>
      <c r="O3291" s="1">
        <v>63.2</v>
      </c>
      <c r="P3291" s="1">
        <v>1.0</v>
      </c>
    </row>
    <row r="3292">
      <c r="A3292" s="1" t="s">
        <v>29</v>
      </c>
      <c r="B3292" s="1" t="s">
        <v>4948</v>
      </c>
      <c r="C3292" s="2" t="s">
        <v>4896</v>
      </c>
      <c r="D3292" s="1" t="s">
        <v>19</v>
      </c>
      <c r="E3292" s="3" t="str">
        <f>HYPERLINK("https://fyndiq.se/produkt/13e76851ca504320/", "2-Pack Samsung Galaxy S22 Ultra - Härdat glas 9H - Top kvalitet")</f>
        <v>2-Pack Samsung Galaxy S22 Ultra - Härdat glas 9H - Top kvalitet</v>
      </c>
      <c r="F3292" s="1" t="s">
        <v>140</v>
      </c>
      <c r="G3292" s="1" t="s">
        <v>141</v>
      </c>
      <c r="H3292" s="1" t="s">
        <v>142</v>
      </c>
      <c r="I3292" s="1" t="s">
        <v>16</v>
      </c>
      <c r="J3292" s="1" t="s">
        <v>23</v>
      </c>
      <c r="K3292" s="1" t="s">
        <v>16</v>
      </c>
      <c r="L3292" s="1" t="s">
        <v>16</v>
      </c>
      <c r="M3292" s="1" t="s">
        <v>16</v>
      </c>
      <c r="N3292" s="1" t="s">
        <v>16</v>
      </c>
      <c r="O3292" s="1">
        <v>63.2</v>
      </c>
      <c r="P3292" s="1">
        <v>1.0</v>
      </c>
    </row>
    <row r="3293">
      <c r="A3293" s="1" t="s">
        <v>29</v>
      </c>
      <c r="B3293" s="1" t="s">
        <v>4949</v>
      </c>
      <c r="C3293" s="2" t="s">
        <v>4896</v>
      </c>
      <c r="D3293" s="1" t="s">
        <v>19</v>
      </c>
      <c r="E3293" s="3" t="str">
        <f>HYPERLINK("https://fyndiq.se/produkt/f29afcab96344857/", "2-Pack Privacy Skärmskydd For Samsung A52 (5G) - Härdat Glas 9H - Super Kvalitet 3D")</f>
        <v>2-Pack Privacy Skärmskydd For Samsung A52 (5G) - Härdat Glas 9H - Super Kvalitet 3D</v>
      </c>
      <c r="F3293" s="1" t="s">
        <v>4950</v>
      </c>
      <c r="G3293" s="1" t="s">
        <v>4951</v>
      </c>
      <c r="H3293" s="1" t="s">
        <v>4952</v>
      </c>
      <c r="I3293" s="1" t="s">
        <v>16</v>
      </c>
      <c r="J3293" s="1" t="s">
        <v>23</v>
      </c>
      <c r="K3293" s="1" t="s">
        <v>16</v>
      </c>
      <c r="L3293" s="1" t="s">
        <v>16</v>
      </c>
      <c r="M3293" s="1" t="s">
        <v>16</v>
      </c>
      <c r="N3293" s="1" t="s">
        <v>16</v>
      </c>
      <c r="O3293" s="1">
        <v>71.2</v>
      </c>
      <c r="P3293" s="1">
        <v>1.0</v>
      </c>
    </row>
    <row r="3294">
      <c r="A3294" s="1" t="s">
        <v>29</v>
      </c>
      <c r="B3294" s="1" t="s">
        <v>4953</v>
      </c>
      <c r="C3294" s="2" t="s">
        <v>4896</v>
      </c>
      <c r="D3294" s="1" t="s">
        <v>19</v>
      </c>
      <c r="E3294" s="3" t="str">
        <f>HYPERLINK("https://fyndiq.se/produkt/acbd2f15758f4e1c/", "2-Pack Samsung A55 5G Skärmskydd i Härdat Glas")</f>
        <v>2-Pack Samsung A55 5G Skärmskydd i Härdat Glas</v>
      </c>
      <c r="F3294" s="1" t="s">
        <v>982</v>
      </c>
      <c r="G3294" s="1" t="s">
        <v>983</v>
      </c>
      <c r="H3294" s="1" t="s">
        <v>984</v>
      </c>
      <c r="I3294" s="1" t="s">
        <v>16</v>
      </c>
      <c r="J3294" s="1" t="s">
        <v>23</v>
      </c>
      <c r="K3294" s="1" t="s">
        <v>16</v>
      </c>
      <c r="L3294" s="1" t="s">
        <v>16</v>
      </c>
      <c r="M3294" s="1" t="s">
        <v>16</v>
      </c>
      <c r="N3294" s="1" t="s">
        <v>16</v>
      </c>
      <c r="O3294" s="1">
        <v>63.2</v>
      </c>
      <c r="P3294" s="1">
        <v>1.0</v>
      </c>
    </row>
    <row r="3295">
      <c r="A3295" s="1" t="s">
        <v>29</v>
      </c>
      <c r="B3295" s="1" t="s">
        <v>4954</v>
      </c>
      <c r="C3295" s="2" t="s">
        <v>4896</v>
      </c>
      <c r="D3295" s="1" t="s">
        <v>19</v>
      </c>
      <c r="E3295" s="3" t="str">
        <f>HYPERLINK("https://fyndiq.se/produkt/4c221907d1254100/", "2-Pack Samsung A14 Skärmskydd - Härdat Glas 9H - Super kvalitet 3D")</f>
        <v>2-Pack Samsung A14 Skärmskydd - Härdat Glas 9H - Super kvalitet 3D</v>
      </c>
      <c r="F3295" s="1" t="s">
        <v>167</v>
      </c>
      <c r="G3295" s="1" t="s">
        <v>168</v>
      </c>
      <c r="H3295" s="1" t="s">
        <v>169</v>
      </c>
      <c r="I3295" s="1" t="s">
        <v>16</v>
      </c>
      <c r="J3295" s="1" t="s">
        <v>23</v>
      </c>
      <c r="K3295" s="1" t="s">
        <v>16</v>
      </c>
      <c r="L3295" s="1" t="s">
        <v>16</v>
      </c>
      <c r="M3295" s="1" t="s">
        <v>16</v>
      </c>
      <c r="N3295" s="1" t="s">
        <v>16</v>
      </c>
      <c r="O3295" s="1">
        <v>63.2</v>
      </c>
      <c r="P3295" s="1">
        <v>1.0</v>
      </c>
    </row>
    <row r="3296">
      <c r="A3296" s="1" t="s">
        <v>29</v>
      </c>
      <c r="B3296" s="1" t="s">
        <v>4955</v>
      </c>
      <c r="C3296" s="2" t="s">
        <v>4896</v>
      </c>
      <c r="D3296" s="1" t="s">
        <v>19</v>
      </c>
      <c r="E3296" s="3" t="str">
        <f>HYPERLINK("https://fyndiq.se/produkt/13e76851ca504320/", "2-Pack Samsung Galaxy S22 Ultra - Härdat glas 9H - Top kvalitet")</f>
        <v>2-Pack Samsung Galaxy S22 Ultra - Härdat glas 9H - Top kvalitet</v>
      </c>
      <c r="F3296" s="1" t="s">
        <v>140</v>
      </c>
      <c r="G3296" s="1" t="s">
        <v>141</v>
      </c>
      <c r="H3296" s="1" t="s">
        <v>142</v>
      </c>
      <c r="I3296" s="1" t="s">
        <v>16</v>
      </c>
      <c r="J3296" s="1" t="s">
        <v>23</v>
      </c>
      <c r="K3296" s="1" t="s">
        <v>16</v>
      </c>
      <c r="L3296" s="1" t="s">
        <v>16</v>
      </c>
      <c r="M3296" s="1" t="s">
        <v>16</v>
      </c>
      <c r="N3296" s="1" t="s">
        <v>16</v>
      </c>
      <c r="O3296" s="1">
        <v>63.2</v>
      </c>
      <c r="P3296" s="1">
        <v>1.0</v>
      </c>
    </row>
    <row r="3297">
      <c r="A3297" s="1" t="s">
        <v>29</v>
      </c>
      <c r="B3297" s="1" t="s">
        <v>4956</v>
      </c>
      <c r="C3297" s="2" t="s">
        <v>4896</v>
      </c>
      <c r="D3297" s="1" t="s">
        <v>19</v>
      </c>
      <c r="E3297" s="3" t="str">
        <f>HYPERLINK("https://fyndiq.se/produkt/082f3cf898c84831/", "2 Pack Galaxy S20 Ultra - Härdat glas 9H - Super kvalitet 3D")</f>
        <v>2 Pack Galaxy S20 Ultra - Härdat glas 9H - Super kvalitet 3D</v>
      </c>
      <c r="F3297" s="1" t="s">
        <v>460</v>
      </c>
      <c r="G3297" s="1" t="s">
        <v>461</v>
      </c>
      <c r="H3297" s="1" t="s">
        <v>462</v>
      </c>
      <c r="I3297" s="1" t="s">
        <v>16</v>
      </c>
      <c r="J3297" s="1" t="s">
        <v>23</v>
      </c>
      <c r="K3297" s="1" t="s">
        <v>16</v>
      </c>
      <c r="L3297" s="1" t="s">
        <v>16</v>
      </c>
      <c r="M3297" s="1" t="s">
        <v>16</v>
      </c>
      <c r="N3297" s="1" t="s">
        <v>16</v>
      </c>
      <c r="O3297" s="1">
        <v>63.2</v>
      </c>
      <c r="P3297" s="1">
        <v>1.0</v>
      </c>
    </row>
    <row r="3298">
      <c r="A3298" s="1" t="s">
        <v>29</v>
      </c>
      <c r="B3298" s="1" t="s">
        <v>4957</v>
      </c>
      <c r="C3298" s="2" t="s">
        <v>4896</v>
      </c>
      <c r="D3298" s="1" t="s">
        <v>19</v>
      </c>
      <c r="E3298" s="3" t="str">
        <f>HYPERLINK("https://fyndiq.se/produkt/56c72c0ba5f749b5/", "2-Pack SAMSUNG S24 Skärmskydd - Härdat Glas 9H - Super kvalitet 3D")</f>
        <v>2-Pack SAMSUNG S24 Skärmskydd - Härdat Glas 9H - Super kvalitet 3D</v>
      </c>
      <c r="F3298" s="1" t="s">
        <v>263</v>
      </c>
      <c r="G3298" s="1" t="s">
        <v>264</v>
      </c>
      <c r="H3298" s="1" t="s">
        <v>265</v>
      </c>
      <c r="I3298" s="1" t="s">
        <v>16</v>
      </c>
      <c r="J3298" s="1" t="s">
        <v>23</v>
      </c>
      <c r="K3298" s="1" t="s">
        <v>16</v>
      </c>
      <c r="L3298" s="1" t="s">
        <v>16</v>
      </c>
      <c r="M3298" s="1" t="s">
        <v>16</v>
      </c>
      <c r="N3298" s="1" t="s">
        <v>16</v>
      </c>
      <c r="O3298" s="1">
        <v>71.2</v>
      </c>
      <c r="P3298" s="1">
        <v>1.0</v>
      </c>
    </row>
    <row r="3299">
      <c r="A3299" s="1" t="s">
        <v>29</v>
      </c>
      <c r="B3299" s="1" t="s">
        <v>4958</v>
      </c>
      <c r="C3299" s="2" t="s">
        <v>4896</v>
      </c>
      <c r="D3299" s="1" t="s">
        <v>19</v>
      </c>
      <c r="E329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299" s="1" t="s">
        <v>539</v>
      </c>
      <c r="G3299" s="1" t="s">
        <v>540</v>
      </c>
      <c r="H3299" s="1" t="s">
        <v>541</v>
      </c>
      <c r="I3299" s="1" t="s">
        <v>16</v>
      </c>
      <c r="J3299" s="1" t="s">
        <v>23</v>
      </c>
      <c r="K3299" s="1" t="s">
        <v>16</v>
      </c>
      <c r="L3299" s="1" t="s">
        <v>16</v>
      </c>
      <c r="M3299" s="1" t="s">
        <v>16</v>
      </c>
      <c r="N3299" s="1" t="s">
        <v>16</v>
      </c>
      <c r="O3299" s="1">
        <v>95.2</v>
      </c>
      <c r="P3299" s="1">
        <v>1.0</v>
      </c>
    </row>
    <row r="3300">
      <c r="A3300" s="1" t="s">
        <v>29</v>
      </c>
      <c r="B3300" s="1" t="s">
        <v>4959</v>
      </c>
      <c r="C3300" s="2" t="s">
        <v>4896</v>
      </c>
      <c r="D3300" s="1" t="s">
        <v>19</v>
      </c>
      <c r="E330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300" s="1" t="s">
        <v>103</v>
      </c>
      <c r="G3300" s="1" t="s">
        <v>104</v>
      </c>
      <c r="H3300" s="1" t="s">
        <v>105</v>
      </c>
      <c r="I3300" s="1" t="s">
        <v>16</v>
      </c>
      <c r="J3300" s="1" t="s">
        <v>23</v>
      </c>
      <c r="K3300" s="1" t="s">
        <v>16</v>
      </c>
      <c r="L3300" s="1" t="s">
        <v>16</v>
      </c>
      <c r="M3300" s="1" t="s">
        <v>16</v>
      </c>
      <c r="N3300" s="1" t="s">
        <v>16</v>
      </c>
      <c r="O3300" s="1">
        <v>63.2</v>
      </c>
      <c r="P3300" s="1">
        <v>1.0</v>
      </c>
    </row>
    <row r="3301">
      <c r="A3301" s="1" t="s">
        <v>29</v>
      </c>
      <c r="B3301" s="1" t="s">
        <v>4960</v>
      </c>
      <c r="C3301" s="2" t="s">
        <v>4896</v>
      </c>
      <c r="D3301" s="1" t="s">
        <v>19</v>
      </c>
      <c r="E3301" s="3" t="str">
        <f>HYPERLINK("https://fyndiq.se/produkt/13e76851ca504320/", "2-Pack Samsung Galaxy S22 Ultra - Härdat glas 9H - Top kvalitet")</f>
        <v>2-Pack Samsung Galaxy S22 Ultra - Härdat glas 9H - Top kvalitet</v>
      </c>
      <c r="F3301" s="1" t="s">
        <v>140</v>
      </c>
      <c r="G3301" s="1" t="s">
        <v>141</v>
      </c>
      <c r="H3301" s="1" t="s">
        <v>142</v>
      </c>
      <c r="I3301" s="1" t="s">
        <v>16</v>
      </c>
      <c r="J3301" s="1" t="s">
        <v>23</v>
      </c>
      <c r="K3301" s="1" t="s">
        <v>16</v>
      </c>
      <c r="L3301" s="1" t="s">
        <v>16</v>
      </c>
      <c r="M3301" s="1" t="s">
        <v>16</v>
      </c>
      <c r="N3301" s="1" t="s">
        <v>16</v>
      </c>
      <c r="O3301" s="1">
        <v>63.2</v>
      </c>
      <c r="P3301" s="1">
        <v>1.0</v>
      </c>
    </row>
    <row r="3302">
      <c r="A3302" s="1" t="s">
        <v>29</v>
      </c>
      <c r="B3302" s="1" t="s">
        <v>4961</v>
      </c>
      <c r="C3302" s="2" t="s">
        <v>4896</v>
      </c>
      <c r="D3302" s="1" t="s">
        <v>19</v>
      </c>
      <c r="E3302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302" s="1" t="s">
        <v>539</v>
      </c>
      <c r="G3302" s="1" t="s">
        <v>540</v>
      </c>
      <c r="H3302" s="1" t="s">
        <v>541</v>
      </c>
      <c r="I3302" s="1" t="s">
        <v>16</v>
      </c>
      <c r="J3302" s="1" t="s">
        <v>23</v>
      </c>
      <c r="K3302" s="1" t="s">
        <v>16</v>
      </c>
      <c r="L3302" s="1" t="s">
        <v>16</v>
      </c>
      <c r="M3302" s="1" t="s">
        <v>16</v>
      </c>
      <c r="N3302" s="1" t="s">
        <v>16</v>
      </c>
      <c r="O3302" s="1">
        <v>95.2</v>
      </c>
      <c r="P3302" s="1">
        <v>1.0</v>
      </c>
    </row>
    <row r="3303">
      <c r="A3303" s="1" t="s">
        <v>29</v>
      </c>
      <c r="B3303" s="1" t="s">
        <v>4962</v>
      </c>
      <c r="C3303" s="2" t="s">
        <v>4896</v>
      </c>
      <c r="D3303" s="1" t="s">
        <v>19</v>
      </c>
      <c r="E3303" s="3" t="str">
        <f>HYPERLINK("https://fyndiq.se/produkt/13e76851ca504320/", "2-Pack Samsung Galaxy S22 Ultra - Härdat glas 9H - Top kvalitet")</f>
        <v>2-Pack Samsung Galaxy S22 Ultra - Härdat glas 9H - Top kvalitet</v>
      </c>
      <c r="F3303" s="1" t="s">
        <v>140</v>
      </c>
      <c r="G3303" s="1" t="s">
        <v>141</v>
      </c>
      <c r="H3303" s="1" t="s">
        <v>142</v>
      </c>
      <c r="I3303" s="1" t="s">
        <v>16</v>
      </c>
      <c r="J3303" s="1" t="s">
        <v>23</v>
      </c>
      <c r="K3303" s="1" t="s">
        <v>16</v>
      </c>
      <c r="L3303" s="1" t="s">
        <v>16</v>
      </c>
      <c r="M3303" s="1" t="s">
        <v>16</v>
      </c>
      <c r="N3303" s="1" t="s">
        <v>16</v>
      </c>
      <c r="O3303" s="1">
        <v>63.2</v>
      </c>
      <c r="P3303" s="1">
        <v>1.0</v>
      </c>
    </row>
    <row r="3304">
      <c r="A3304" s="1" t="s">
        <v>29</v>
      </c>
      <c r="B3304" s="1" t="s">
        <v>4963</v>
      </c>
      <c r="C3304" s="2" t="s">
        <v>4896</v>
      </c>
      <c r="D3304" s="1" t="s">
        <v>19</v>
      </c>
      <c r="E3304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3304" s="1" t="s">
        <v>4071</v>
      </c>
      <c r="G3304" s="1" t="s">
        <v>4072</v>
      </c>
      <c r="H3304" s="1" t="s">
        <v>4073</v>
      </c>
      <c r="I3304" s="1" t="s">
        <v>16</v>
      </c>
      <c r="J3304" s="1" t="s">
        <v>23</v>
      </c>
      <c r="K3304" s="1" t="s">
        <v>16</v>
      </c>
      <c r="L3304" s="1" t="s">
        <v>16</v>
      </c>
      <c r="M3304" s="1" t="s">
        <v>16</v>
      </c>
      <c r="N3304" s="1" t="s">
        <v>16</v>
      </c>
      <c r="O3304" s="1">
        <v>55.2</v>
      </c>
      <c r="P3304" s="1">
        <v>1.0</v>
      </c>
    </row>
    <row r="3305">
      <c r="A3305" s="1" t="s">
        <v>29</v>
      </c>
      <c r="B3305" s="1" t="s">
        <v>4964</v>
      </c>
      <c r="C3305" s="2" t="s">
        <v>4896</v>
      </c>
      <c r="D3305" s="1" t="s">
        <v>19</v>
      </c>
      <c r="E330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305" s="1" t="s">
        <v>103</v>
      </c>
      <c r="G3305" s="1" t="s">
        <v>104</v>
      </c>
      <c r="H3305" s="1" t="s">
        <v>105</v>
      </c>
      <c r="I3305" s="1" t="s">
        <v>16</v>
      </c>
      <c r="J3305" s="1" t="s">
        <v>23</v>
      </c>
      <c r="K3305" s="1" t="s">
        <v>16</v>
      </c>
      <c r="L3305" s="1" t="s">
        <v>16</v>
      </c>
      <c r="M3305" s="1" t="s">
        <v>16</v>
      </c>
      <c r="N3305" s="1" t="s">
        <v>16</v>
      </c>
      <c r="O3305" s="1">
        <v>63.2</v>
      </c>
      <c r="P3305" s="1">
        <v>1.0</v>
      </c>
    </row>
    <row r="3306">
      <c r="A3306" s="1" t="s">
        <v>29</v>
      </c>
      <c r="B3306" s="1" t="s">
        <v>4965</v>
      </c>
      <c r="C3306" s="2" t="s">
        <v>4896</v>
      </c>
      <c r="D3306" s="1" t="s">
        <v>19</v>
      </c>
      <c r="E3306" s="3" t="str">
        <f>HYPERLINK("https://fyndiq.se/produkt/13e76851ca504320/", "2-Pack Samsung Galaxy S22 Ultra - Härdat glas 9H - Top kvalitet")</f>
        <v>2-Pack Samsung Galaxy S22 Ultra - Härdat glas 9H - Top kvalitet</v>
      </c>
      <c r="F3306" s="1" t="s">
        <v>140</v>
      </c>
      <c r="G3306" s="1" t="s">
        <v>141</v>
      </c>
      <c r="H3306" s="1" t="s">
        <v>142</v>
      </c>
      <c r="I3306" s="1" t="s">
        <v>16</v>
      </c>
      <c r="J3306" s="1" t="s">
        <v>23</v>
      </c>
      <c r="K3306" s="1" t="s">
        <v>16</v>
      </c>
      <c r="L3306" s="1" t="s">
        <v>16</v>
      </c>
      <c r="M3306" s="1" t="s">
        <v>16</v>
      </c>
      <c r="N3306" s="1" t="s">
        <v>16</v>
      </c>
      <c r="O3306" s="1">
        <v>63.2</v>
      </c>
      <c r="P3306" s="1">
        <v>1.0</v>
      </c>
    </row>
    <row r="3307">
      <c r="A3307" s="1" t="s">
        <v>29</v>
      </c>
      <c r="B3307" s="1" t="s">
        <v>4966</v>
      </c>
      <c r="C3307" s="2" t="s">
        <v>4896</v>
      </c>
      <c r="D3307" s="1" t="s">
        <v>19</v>
      </c>
      <c r="E330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3307" s="1" t="s">
        <v>163</v>
      </c>
      <c r="G3307" s="1" t="s">
        <v>164</v>
      </c>
      <c r="H3307" s="1" t="s">
        <v>165</v>
      </c>
      <c r="I3307" s="1" t="s">
        <v>16</v>
      </c>
      <c r="J3307" s="1" t="s">
        <v>23</v>
      </c>
      <c r="K3307" s="1" t="s">
        <v>16</v>
      </c>
      <c r="L3307" s="1" t="s">
        <v>16</v>
      </c>
      <c r="M3307" s="1" t="s">
        <v>16</v>
      </c>
      <c r="N3307" s="1" t="s">
        <v>16</v>
      </c>
      <c r="O3307" s="1">
        <v>63.2</v>
      </c>
      <c r="P3307" s="1">
        <v>1.0</v>
      </c>
    </row>
    <row r="3308">
      <c r="A3308" s="1" t="s">
        <v>29</v>
      </c>
      <c r="B3308" s="1" t="s">
        <v>4967</v>
      </c>
      <c r="C3308" s="2" t="s">
        <v>4896</v>
      </c>
      <c r="D3308" s="1" t="s">
        <v>19</v>
      </c>
      <c r="E330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308" s="1" t="s">
        <v>26</v>
      </c>
      <c r="G3308" s="1" t="s">
        <v>27</v>
      </c>
      <c r="H3308" s="1" t="s">
        <v>28</v>
      </c>
      <c r="I3308" s="1" t="s">
        <v>16</v>
      </c>
      <c r="J3308" s="1" t="s">
        <v>23</v>
      </c>
      <c r="K3308" s="1" t="s">
        <v>16</v>
      </c>
      <c r="L3308" s="1" t="s">
        <v>16</v>
      </c>
      <c r="M3308" s="1" t="s">
        <v>16</v>
      </c>
      <c r="N3308" s="1" t="s">
        <v>16</v>
      </c>
      <c r="O3308" s="1">
        <v>71.2</v>
      </c>
      <c r="P3308" s="1">
        <v>2.0</v>
      </c>
    </row>
    <row r="3309">
      <c r="A3309" s="1" t="s">
        <v>29</v>
      </c>
      <c r="B3309" s="1" t="s">
        <v>4968</v>
      </c>
      <c r="C3309" s="2" t="s">
        <v>4896</v>
      </c>
      <c r="D3309" s="1" t="s">
        <v>19</v>
      </c>
      <c r="E3309" s="3" t="str">
        <f>HYPERLINK("https://fyndiq.se/produkt/416415a768684efb/", "2-Pack Samsung Galaxy S21 5G - 9H Härdat Glas - HD")</f>
        <v>2-Pack Samsung Galaxy S21 5G - 9H Härdat Glas - HD</v>
      </c>
      <c r="F3309" s="1" t="s">
        <v>39</v>
      </c>
      <c r="G3309" s="1" t="s">
        <v>40</v>
      </c>
      <c r="H3309" s="1" t="s">
        <v>41</v>
      </c>
      <c r="I3309" s="1" t="s">
        <v>16</v>
      </c>
      <c r="J3309" s="1" t="s">
        <v>23</v>
      </c>
      <c r="K3309" s="1" t="s">
        <v>16</v>
      </c>
      <c r="L3309" s="1" t="s">
        <v>16</v>
      </c>
      <c r="M3309" s="1" t="s">
        <v>16</v>
      </c>
      <c r="N3309" s="1" t="s">
        <v>16</v>
      </c>
      <c r="O3309" s="1">
        <v>63.2</v>
      </c>
      <c r="P3309" s="1">
        <v>1.0</v>
      </c>
    </row>
    <row r="3310">
      <c r="A3310" s="1" t="s">
        <v>29</v>
      </c>
      <c r="B3310" s="1" t="s">
        <v>4969</v>
      </c>
      <c r="C3310" s="2" t="s">
        <v>4896</v>
      </c>
      <c r="D3310" s="1" t="s">
        <v>19</v>
      </c>
      <c r="E3310" s="3" t="str">
        <f>HYPERLINK("https://fyndiq.se/produkt/2f8f288b73ab4b13/", "2-Pack Sony Xperia 5 IV - Härdat glas 9H - Super Kvalitet 3D")</f>
        <v>2-Pack Sony Xperia 5 IV - Härdat glas 9H - Super Kvalitet 3D</v>
      </c>
      <c r="F3310" s="1" t="s">
        <v>931</v>
      </c>
      <c r="G3310" s="1" t="s">
        <v>932</v>
      </c>
      <c r="H3310" s="1" t="s">
        <v>933</v>
      </c>
      <c r="I3310" s="1" t="s">
        <v>16</v>
      </c>
      <c r="J3310" s="1" t="s">
        <v>23</v>
      </c>
      <c r="K3310" s="1" t="s">
        <v>16</v>
      </c>
      <c r="L3310" s="1" t="s">
        <v>16</v>
      </c>
      <c r="M3310" s="1" t="s">
        <v>16</v>
      </c>
      <c r="N3310" s="1" t="s">
        <v>16</v>
      </c>
      <c r="O3310" s="1">
        <v>71.2</v>
      </c>
      <c r="P3310" s="1">
        <v>1.0</v>
      </c>
    </row>
    <row r="3311">
      <c r="A3311" s="1" t="s">
        <v>29</v>
      </c>
      <c r="B3311" s="1" t="s">
        <v>4970</v>
      </c>
      <c r="C3311" s="2" t="s">
        <v>4896</v>
      </c>
      <c r="D3311" s="1" t="s">
        <v>19</v>
      </c>
      <c r="E3311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311" s="1" t="s">
        <v>539</v>
      </c>
      <c r="G3311" s="1" t="s">
        <v>540</v>
      </c>
      <c r="H3311" s="1" t="s">
        <v>541</v>
      </c>
      <c r="I3311" s="1" t="s">
        <v>16</v>
      </c>
      <c r="J3311" s="1" t="s">
        <v>23</v>
      </c>
      <c r="K3311" s="1" t="s">
        <v>16</v>
      </c>
      <c r="L3311" s="1" t="s">
        <v>16</v>
      </c>
      <c r="M3311" s="1" t="s">
        <v>16</v>
      </c>
      <c r="N3311" s="1" t="s">
        <v>16</v>
      </c>
      <c r="O3311" s="1">
        <v>95.2</v>
      </c>
      <c r="P3311" s="1">
        <v>1.0</v>
      </c>
    </row>
    <row r="3312">
      <c r="A3312" s="1" t="s">
        <v>29</v>
      </c>
      <c r="B3312" s="1" t="s">
        <v>4971</v>
      </c>
      <c r="C3312" s="2" t="s">
        <v>4896</v>
      </c>
      <c r="D3312" s="1" t="s">
        <v>19</v>
      </c>
      <c r="E3312" s="3" t="str">
        <f>HYPERLINK("https://fyndiq.se/produkt/8a162916fdf246f7/", "2-Pack SAMSUNG S24 Skärmskydd - Härdat Glas 9H - Super kvalitet 3D")</f>
        <v>2-Pack SAMSUNG S24 Skärmskydd - Härdat Glas 9H - Super kvalitet 3D</v>
      </c>
      <c r="F3312" s="1" t="s">
        <v>714</v>
      </c>
      <c r="G3312" s="1" t="s">
        <v>715</v>
      </c>
      <c r="H3312" s="1" t="s">
        <v>716</v>
      </c>
      <c r="I3312" s="1" t="s">
        <v>16</v>
      </c>
      <c r="J3312" s="1" t="s">
        <v>23</v>
      </c>
      <c r="K3312" s="1" t="s">
        <v>16</v>
      </c>
      <c r="L3312" s="1" t="s">
        <v>16</v>
      </c>
      <c r="M3312" s="1" t="s">
        <v>16</v>
      </c>
      <c r="N3312" s="1" t="s">
        <v>16</v>
      </c>
      <c r="O3312" s="1">
        <v>71.2</v>
      </c>
      <c r="P3312" s="1">
        <v>1.0</v>
      </c>
    </row>
    <row r="3313">
      <c r="A3313" s="1" t="s">
        <v>29</v>
      </c>
      <c r="B3313" s="1" t="s">
        <v>4972</v>
      </c>
      <c r="C3313" s="2" t="s">
        <v>4896</v>
      </c>
      <c r="D3313" s="1" t="s">
        <v>19</v>
      </c>
      <c r="E3313" s="3" t="str">
        <f>HYPERLINK("https://fyndiq.se/produkt/56c72c0ba5f749b5/", "2-Pack SAMSUNG S24 Skärmskydd - Härdat Glas 9H - Super kvalitet 3D")</f>
        <v>2-Pack SAMSUNG S24 Skärmskydd - Härdat Glas 9H - Super kvalitet 3D</v>
      </c>
      <c r="F3313" s="1" t="s">
        <v>263</v>
      </c>
      <c r="G3313" s="1" t="s">
        <v>264</v>
      </c>
      <c r="H3313" s="1" t="s">
        <v>265</v>
      </c>
      <c r="I3313" s="1" t="s">
        <v>16</v>
      </c>
      <c r="J3313" s="1" t="s">
        <v>23</v>
      </c>
      <c r="K3313" s="1" t="s">
        <v>16</v>
      </c>
      <c r="L3313" s="1" t="s">
        <v>16</v>
      </c>
      <c r="M3313" s="1" t="s">
        <v>16</v>
      </c>
      <c r="N3313" s="1" t="s">
        <v>16</v>
      </c>
      <c r="O3313" s="1">
        <v>71.2</v>
      </c>
      <c r="P3313" s="1">
        <v>1.0</v>
      </c>
    </row>
    <row r="3314">
      <c r="A3314" s="1" t="s">
        <v>29</v>
      </c>
      <c r="B3314" s="1" t="s">
        <v>4973</v>
      </c>
      <c r="C3314" s="2" t="s">
        <v>4896</v>
      </c>
      <c r="D3314" s="1" t="s">
        <v>19</v>
      </c>
      <c r="E3314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3314" s="1" t="s">
        <v>1412</v>
      </c>
      <c r="G3314" s="1" t="s">
        <v>1413</v>
      </c>
      <c r="H3314" s="1" t="s">
        <v>1414</v>
      </c>
      <c r="I3314" s="1" t="s">
        <v>16</v>
      </c>
      <c r="J3314" s="1" t="s">
        <v>23</v>
      </c>
      <c r="K3314" s="1" t="s">
        <v>16</v>
      </c>
      <c r="L3314" s="1" t="s">
        <v>16</v>
      </c>
      <c r="M3314" s="1" t="s">
        <v>16</v>
      </c>
      <c r="N3314" s="1" t="s">
        <v>16</v>
      </c>
      <c r="O3314" s="1">
        <v>63.2</v>
      </c>
      <c r="P3314" s="1">
        <v>1.0</v>
      </c>
    </row>
    <row r="3315">
      <c r="A3315" s="1" t="s">
        <v>29</v>
      </c>
      <c r="B3315" s="1" t="s">
        <v>4974</v>
      </c>
      <c r="C3315" s="2" t="s">
        <v>4896</v>
      </c>
      <c r="D3315" s="1" t="s">
        <v>19</v>
      </c>
      <c r="E331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315" s="1" t="s">
        <v>977</v>
      </c>
      <c r="G3315" s="1" t="s">
        <v>978</v>
      </c>
      <c r="H3315" s="1" t="s">
        <v>979</v>
      </c>
      <c r="I3315" s="1" t="s">
        <v>16</v>
      </c>
      <c r="J3315" s="1" t="s">
        <v>23</v>
      </c>
      <c r="K3315" s="1" t="s">
        <v>16</v>
      </c>
      <c r="L3315" s="1" t="s">
        <v>16</v>
      </c>
      <c r="M3315" s="1" t="s">
        <v>16</v>
      </c>
      <c r="N3315" s="1" t="s">
        <v>16</v>
      </c>
      <c r="O3315" s="1">
        <v>63.2</v>
      </c>
      <c r="P3315" s="1">
        <v>1.0</v>
      </c>
    </row>
    <row r="3316">
      <c r="A3316" s="1" t="s">
        <v>29</v>
      </c>
      <c r="B3316" s="1" t="s">
        <v>4975</v>
      </c>
      <c r="C3316" s="2" t="s">
        <v>4896</v>
      </c>
      <c r="D3316" s="1" t="s">
        <v>19</v>
      </c>
      <c r="E3316" s="3" t="str">
        <f>HYPERLINK("https://fyndiq.se/produkt/925ae49423884615/", "2-Pack Samsung S22 Ultra Skärmskydd &amp; 1-Pack linsskydd -9H GLAS")</f>
        <v>2-Pack Samsung S22 Ultra Skärmskydd &amp; 1-Pack linsskydd -9H GLAS</v>
      </c>
      <c r="F3316" s="1" t="s">
        <v>335</v>
      </c>
      <c r="G3316" s="1" t="s">
        <v>336</v>
      </c>
      <c r="H3316" s="1" t="s">
        <v>337</v>
      </c>
      <c r="I3316" s="1" t="s">
        <v>16</v>
      </c>
      <c r="J3316" s="1" t="s">
        <v>23</v>
      </c>
      <c r="K3316" s="1" t="s">
        <v>16</v>
      </c>
      <c r="L3316" s="1" t="s">
        <v>16</v>
      </c>
      <c r="M3316" s="1" t="s">
        <v>16</v>
      </c>
      <c r="N3316" s="1" t="s">
        <v>16</v>
      </c>
      <c r="O3316" s="1">
        <v>71.2</v>
      </c>
      <c r="P3316" s="1">
        <v>1.0</v>
      </c>
    </row>
    <row r="3317">
      <c r="A3317" s="1" t="s">
        <v>29</v>
      </c>
      <c r="B3317" s="1" t="s">
        <v>4976</v>
      </c>
      <c r="C3317" s="2" t="s">
        <v>4896</v>
      </c>
      <c r="D3317" s="1" t="s">
        <v>19</v>
      </c>
      <c r="E331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317" s="1" t="s">
        <v>258</v>
      </c>
      <c r="G3317" s="1" t="s">
        <v>259</v>
      </c>
      <c r="H3317" s="1" t="s">
        <v>260</v>
      </c>
      <c r="I3317" s="1" t="s">
        <v>16</v>
      </c>
      <c r="J3317" s="1" t="s">
        <v>23</v>
      </c>
      <c r="K3317" s="1" t="s">
        <v>16</v>
      </c>
      <c r="L3317" s="1" t="s">
        <v>16</v>
      </c>
      <c r="M3317" s="1" t="s">
        <v>16</v>
      </c>
      <c r="N3317" s="1" t="s">
        <v>16</v>
      </c>
      <c r="O3317" s="1">
        <v>63.2</v>
      </c>
      <c r="P3317" s="1">
        <v>1.0</v>
      </c>
    </row>
    <row r="3318">
      <c r="A3318" s="1" t="s">
        <v>29</v>
      </c>
      <c r="B3318" s="1" t="s">
        <v>4977</v>
      </c>
      <c r="C3318" s="2" t="s">
        <v>4896</v>
      </c>
      <c r="D3318" s="1" t="s">
        <v>19</v>
      </c>
      <c r="E3318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3318" s="1" t="s">
        <v>576</v>
      </c>
      <c r="G3318" s="1" t="s">
        <v>577</v>
      </c>
      <c r="H3318" s="1" t="s">
        <v>578</v>
      </c>
      <c r="I3318" s="1" t="s">
        <v>16</v>
      </c>
      <c r="J3318" s="1" t="s">
        <v>23</v>
      </c>
      <c r="K3318" s="1" t="s">
        <v>16</v>
      </c>
      <c r="L3318" s="1" t="s">
        <v>16</v>
      </c>
      <c r="M3318" s="1" t="s">
        <v>16</v>
      </c>
      <c r="N3318" s="1" t="s">
        <v>16</v>
      </c>
      <c r="O3318" s="1">
        <v>79.2</v>
      </c>
      <c r="P3318" s="1">
        <v>1.0</v>
      </c>
    </row>
    <row r="3319">
      <c r="A3319" s="1" t="s">
        <v>29</v>
      </c>
      <c r="B3319" s="1" t="s">
        <v>4978</v>
      </c>
      <c r="C3319" s="2" t="s">
        <v>4896</v>
      </c>
      <c r="D3319" s="1" t="s">
        <v>19</v>
      </c>
      <c r="E331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3319" s="1" t="s">
        <v>163</v>
      </c>
      <c r="G3319" s="1" t="s">
        <v>164</v>
      </c>
      <c r="H3319" s="1" t="s">
        <v>165</v>
      </c>
      <c r="I3319" s="1" t="s">
        <v>16</v>
      </c>
      <c r="J3319" s="1" t="s">
        <v>23</v>
      </c>
      <c r="K3319" s="1" t="s">
        <v>16</v>
      </c>
      <c r="L3319" s="1" t="s">
        <v>16</v>
      </c>
      <c r="M3319" s="1" t="s">
        <v>16</v>
      </c>
      <c r="N3319" s="1" t="s">
        <v>16</v>
      </c>
      <c r="O3319" s="1">
        <v>63.2</v>
      </c>
      <c r="P3319" s="1">
        <v>1.0</v>
      </c>
    </row>
    <row r="3320">
      <c r="A3320" s="1" t="s">
        <v>29</v>
      </c>
      <c r="B3320" s="1" t="s">
        <v>4979</v>
      </c>
      <c r="C3320" s="2" t="s">
        <v>4896</v>
      </c>
      <c r="D3320" s="1" t="s">
        <v>19</v>
      </c>
      <c r="E3320" s="3" t="str">
        <f>HYPERLINK("https://fyndiq.se/produkt/dfe28e565d2e4c8d/", "2 Pack Samsung S21 FE - 9H Härdat Glass - Super Kvalitet 3D")</f>
        <v>2 Pack Samsung S21 FE - 9H Härdat Glass - Super Kvalitet 3D</v>
      </c>
      <c r="F3320" s="1" t="s">
        <v>276</v>
      </c>
      <c r="G3320" s="1" t="s">
        <v>277</v>
      </c>
      <c r="H3320" s="1" t="s">
        <v>278</v>
      </c>
      <c r="I3320" s="1" t="s">
        <v>16</v>
      </c>
      <c r="J3320" s="1" t="s">
        <v>23</v>
      </c>
      <c r="K3320" s="1" t="s">
        <v>16</v>
      </c>
      <c r="L3320" s="1" t="s">
        <v>16</v>
      </c>
      <c r="M3320" s="1" t="s">
        <v>16</v>
      </c>
      <c r="N3320" s="1" t="s">
        <v>16</v>
      </c>
      <c r="O3320" s="1">
        <v>63.2</v>
      </c>
      <c r="P3320" s="1">
        <v>1.0</v>
      </c>
    </row>
    <row r="3321">
      <c r="A3321" s="1" t="s">
        <v>29</v>
      </c>
      <c r="B3321" s="1" t="s">
        <v>4980</v>
      </c>
      <c r="C3321" s="2" t="s">
        <v>4896</v>
      </c>
      <c r="D3321" s="1" t="s">
        <v>19</v>
      </c>
      <c r="E3321" s="3" t="str">
        <f>HYPERLINK("https://fyndiq.se/produkt/62cff579146b4e25/", "2 Pack Samsung Galaxy A32 5G - Härdat glas 9H - Super kvalitet")</f>
        <v>2 Pack Samsung Galaxy A32 5G - Härdat glas 9H - Super kvalitet</v>
      </c>
      <c r="F3321" s="1" t="s">
        <v>2081</v>
      </c>
      <c r="G3321" s="1" t="s">
        <v>2082</v>
      </c>
      <c r="H3321" s="1" t="s">
        <v>2083</v>
      </c>
      <c r="I3321" s="1" t="s">
        <v>16</v>
      </c>
      <c r="J3321" s="1" t="s">
        <v>23</v>
      </c>
      <c r="K3321" s="1" t="s">
        <v>16</v>
      </c>
      <c r="L3321" s="1" t="s">
        <v>16</v>
      </c>
      <c r="M3321" s="1" t="s">
        <v>16</v>
      </c>
      <c r="N3321" s="1" t="s">
        <v>16</v>
      </c>
      <c r="O3321" s="1">
        <v>63.2</v>
      </c>
      <c r="P3321" s="1">
        <v>1.0</v>
      </c>
    </row>
    <row r="3322">
      <c r="A3322" s="1" t="s">
        <v>29</v>
      </c>
      <c r="B3322" s="1" t="s">
        <v>4981</v>
      </c>
      <c r="C3322" s="2" t="s">
        <v>4896</v>
      </c>
      <c r="D3322" s="1" t="s">
        <v>19</v>
      </c>
      <c r="E3322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3322" s="1" t="s">
        <v>340</v>
      </c>
      <c r="G3322" s="1" t="s">
        <v>341</v>
      </c>
      <c r="H3322" s="1" t="s">
        <v>342</v>
      </c>
      <c r="I3322" s="1" t="s">
        <v>16</v>
      </c>
      <c r="J3322" s="1" t="s">
        <v>23</v>
      </c>
      <c r="K3322" s="1" t="s">
        <v>16</v>
      </c>
      <c r="L3322" s="1" t="s">
        <v>16</v>
      </c>
      <c r="M3322" s="1" t="s">
        <v>16</v>
      </c>
      <c r="N3322" s="1" t="s">
        <v>16</v>
      </c>
      <c r="O3322" s="1">
        <v>63.2</v>
      </c>
      <c r="P3322" s="1">
        <v>2.0</v>
      </c>
    </row>
    <row r="3323">
      <c r="A3323" s="1" t="s">
        <v>29</v>
      </c>
      <c r="B3323" s="1" t="s">
        <v>4982</v>
      </c>
      <c r="C3323" s="2" t="s">
        <v>4896</v>
      </c>
      <c r="D3323" s="1" t="s">
        <v>19</v>
      </c>
      <c r="E3323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3323" s="1" t="s">
        <v>4983</v>
      </c>
      <c r="G3323" s="1" t="s">
        <v>4984</v>
      </c>
      <c r="H3323" s="1" t="s">
        <v>4985</v>
      </c>
      <c r="I3323" s="1" t="s">
        <v>16</v>
      </c>
      <c r="J3323" s="1" t="s">
        <v>23</v>
      </c>
      <c r="K3323" s="1" t="s">
        <v>16</v>
      </c>
      <c r="L3323" s="1" t="s">
        <v>16</v>
      </c>
      <c r="M3323" s="1" t="s">
        <v>16</v>
      </c>
      <c r="N3323" s="1" t="s">
        <v>16</v>
      </c>
      <c r="O3323" s="1">
        <v>87.2</v>
      </c>
      <c r="P3323" s="1">
        <v>1.0</v>
      </c>
    </row>
    <row r="3324">
      <c r="A3324" s="1" t="s">
        <v>29</v>
      </c>
      <c r="B3324" s="1" t="s">
        <v>4986</v>
      </c>
      <c r="C3324" s="2" t="s">
        <v>4896</v>
      </c>
      <c r="D3324" s="1" t="s">
        <v>19</v>
      </c>
      <c r="E3324" s="3" t="str">
        <f>HYPERLINK("https://fyndiq.se/produkt/703673a03679430e/", "2-Pack Samsung A55 5G Skärmskydd i Härdat Glas")</f>
        <v>2-Pack Samsung A55 5G Skärmskydd i Härdat Glas</v>
      </c>
      <c r="F3324" s="1" t="s">
        <v>2173</v>
      </c>
      <c r="G3324" s="1" t="s">
        <v>2174</v>
      </c>
      <c r="H3324" s="1" t="s">
        <v>2175</v>
      </c>
      <c r="I3324" s="1" t="s">
        <v>16</v>
      </c>
      <c r="J3324" s="1" t="s">
        <v>23</v>
      </c>
      <c r="K3324" s="1" t="s">
        <v>16</v>
      </c>
      <c r="L3324" s="1" t="s">
        <v>16</v>
      </c>
      <c r="M3324" s="1" t="s">
        <v>16</v>
      </c>
      <c r="N3324" s="1" t="s">
        <v>16</v>
      </c>
      <c r="O3324" s="1">
        <v>63.2</v>
      </c>
      <c r="P3324" s="1">
        <v>1.0</v>
      </c>
    </row>
    <row r="3325">
      <c r="A3325" s="1" t="s">
        <v>29</v>
      </c>
      <c r="B3325" s="1" t="s">
        <v>4987</v>
      </c>
      <c r="C3325" s="2" t="s">
        <v>4896</v>
      </c>
      <c r="D3325" s="1" t="s">
        <v>19</v>
      </c>
      <c r="E3325" s="3" t="str">
        <f>HYPERLINK("https://fyndiq.se/produkt/28799ed0373d40b4/", "2 Pack Galaxy S21 Ultra 5G- Härdat glas 9H - Super kvalitet 3D")</f>
        <v>2 Pack Galaxy S21 Ultra 5G- Härdat glas 9H - Super kvalitet 3D</v>
      </c>
      <c r="F3325" s="1" t="s">
        <v>272</v>
      </c>
      <c r="G3325" s="1" t="s">
        <v>273</v>
      </c>
      <c r="H3325" s="1" t="s">
        <v>274</v>
      </c>
      <c r="I3325" s="1" t="s">
        <v>16</v>
      </c>
      <c r="J3325" s="1" t="s">
        <v>23</v>
      </c>
      <c r="K3325" s="1" t="s">
        <v>16</v>
      </c>
      <c r="L3325" s="1" t="s">
        <v>16</v>
      </c>
      <c r="M3325" s="1" t="s">
        <v>16</v>
      </c>
      <c r="N3325" s="1" t="s">
        <v>16</v>
      </c>
      <c r="O3325" s="1">
        <v>63.2</v>
      </c>
      <c r="P3325" s="1">
        <v>1.0</v>
      </c>
    </row>
    <row r="3326">
      <c r="A3326" s="1" t="s">
        <v>29</v>
      </c>
      <c r="B3326" s="1" t="s">
        <v>4988</v>
      </c>
      <c r="C3326" s="2" t="s">
        <v>4896</v>
      </c>
      <c r="D3326" s="1" t="s">
        <v>19</v>
      </c>
      <c r="E3326" s="3" t="str">
        <f>HYPERLINK("https://fyndiq.se/produkt/0a890dd972c4463d/", "2-Pack Samsung Galaxy A52s 5G - Härdat glas 9H - Super kvalitet")</f>
        <v>2-Pack Samsung Galaxy A52s 5G - Härdat glas 9H - Super kvalitet</v>
      </c>
      <c r="F3326" s="1" t="s">
        <v>442</v>
      </c>
      <c r="G3326" s="1" t="s">
        <v>443</v>
      </c>
      <c r="H3326" s="1" t="s">
        <v>444</v>
      </c>
      <c r="I3326" s="1" t="s">
        <v>16</v>
      </c>
      <c r="J3326" s="1" t="s">
        <v>23</v>
      </c>
      <c r="K3326" s="1" t="s">
        <v>16</v>
      </c>
      <c r="L3326" s="1" t="s">
        <v>16</v>
      </c>
      <c r="M3326" s="1" t="s">
        <v>16</v>
      </c>
      <c r="N3326" s="1" t="s">
        <v>16</v>
      </c>
      <c r="O3326" s="1">
        <v>63.2</v>
      </c>
      <c r="P3326" s="1">
        <v>1.0</v>
      </c>
    </row>
    <row r="3327">
      <c r="A3327" s="1" t="s">
        <v>29</v>
      </c>
      <c r="B3327" s="1" t="s">
        <v>4989</v>
      </c>
      <c r="C3327" s="2" t="s">
        <v>4896</v>
      </c>
      <c r="D3327" s="1" t="s">
        <v>19</v>
      </c>
      <c r="E3327" s="3" t="str">
        <f>HYPERLINK("https://fyndiq.se/produkt/9c48067cf97a4b26/", "2 Pack Apple Watch 45mm -Härdat glas 9H – Super kvalitet 3D")</f>
        <v>2 Pack Apple Watch 45mm -Härdat glas 9H – Super kvalitet 3D</v>
      </c>
      <c r="F3327" s="1" t="s">
        <v>3377</v>
      </c>
      <c r="G3327" s="1" t="s">
        <v>3378</v>
      </c>
      <c r="H3327" s="1" t="s">
        <v>3379</v>
      </c>
      <c r="I3327" s="1" t="s">
        <v>16</v>
      </c>
      <c r="J3327" s="1" t="s">
        <v>23</v>
      </c>
      <c r="K3327" s="1" t="s">
        <v>16</v>
      </c>
      <c r="L3327" s="1" t="s">
        <v>16</v>
      </c>
      <c r="M3327" s="1" t="s">
        <v>16</v>
      </c>
      <c r="N3327" s="1" t="s">
        <v>16</v>
      </c>
      <c r="O3327" s="1">
        <v>55.2</v>
      </c>
      <c r="P3327" s="1">
        <v>1.0</v>
      </c>
    </row>
    <row r="3328">
      <c r="A3328" s="1" t="s">
        <v>29</v>
      </c>
      <c r="B3328" s="1" t="s">
        <v>4990</v>
      </c>
      <c r="C3328" s="2" t="s">
        <v>4896</v>
      </c>
      <c r="D3328" s="1" t="s">
        <v>19</v>
      </c>
      <c r="E3328" s="3" t="str">
        <f>HYPERLINK("https://fyndiq.se/produkt/6ae5aff483564a84/", "2-Pack Apple Watch 40mm – Härdat glas 9H – Super kvalitet 3D")</f>
        <v>2-Pack Apple Watch 40mm – Härdat glas 9H – Super kvalitet 3D</v>
      </c>
      <c r="F3328" s="1" t="s">
        <v>1418</v>
      </c>
      <c r="G3328" s="1" t="s">
        <v>1419</v>
      </c>
      <c r="H3328" s="1" t="s">
        <v>1420</v>
      </c>
      <c r="I3328" s="1" t="s">
        <v>16</v>
      </c>
      <c r="J3328" s="1" t="s">
        <v>23</v>
      </c>
      <c r="K3328" s="1" t="s">
        <v>16</v>
      </c>
      <c r="L3328" s="1" t="s">
        <v>16</v>
      </c>
      <c r="M3328" s="1" t="s">
        <v>16</v>
      </c>
      <c r="N3328" s="1" t="s">
        <v>16</v>
      </c>
      <c r="O3328" s="1">
        <v>55.2</v>
      </c>
      <c r="P3328" s="1">
        <v>2.0</v>
      </c>
    </row>
    <row r="3329">
      <c r="A3329" s="1" t="s">
        <v>29</v>
      </c>
      <c r="B3329" s="1" t="s">
        <v>4991</v>
      </c>
      <c r="C3329" s="2" t="s">
        <v>4896</v>
      </c>
      <c r="D3329" s="1" t="s">
        <v>19</v>
      </c>
      <c r="E3329" s="3" t="str">
        <f>HYPERLINK("https://fyndiq.se/produkt/c5eff753eef544a3/", "2-Pack Samsung A05S Skärmskydd - Härdat Glas 9H - Super kvalitet 3D")</f>
        <v>2-Pack Samsung A05S Skärmskydd - Härdat Glas 9H - Super kvalitet 3D</v>
      </c>
      <c r="F3329" s="1" t="s">
        <v>768</v>
      </c>
      <c r="G3329" s="1" t="s">
        <v>769</v>
      </c>
      <c r="H3329" s="1" t="s">
        <v>770</v>
      </c>
      <c r="I3329" s="1" t="s">
        <v>16</v>
      </c>
      <c r="J3329" s="1" t="s">
        <v>23</v>
      </c>
      <c r="K3329" s="1" t="s">
        <v>16</v>
      </c>
      <c r="L3329" s="1" t="s">
        <v>16</v>
      </c>
      <c r="M3329" s="1" t="s">
        <v>16</v>
      </c>
      <c r="N3329" s="1" t="s">
        <v>16</v>
      </c>
      <c r="O3329" s="1">
        <v>63.2</v>
      </c>
      <c r="P3329" s="1">
        <v>1.0</v>
      </c>
    </row>
    <row r="3330">
      <c r="A3330" s="1" t="s">
        <v>29</v>
      </c>
      <c r="B3330" s="1" t="s">
        <v>4992</v>
      </c>
      <c r="C3330" s="2" t="s">
        <v>4896</v>
      </c>
      <c r="D3330" s="1" t="s">
        <v>19</v>
      </c>
      <c r="E3330" s="3" t="str">
        <f>HYPERLINK("https://fyndiq.se/produkt/c01c015335304cfa/", "Kreativ LCD-skrivplatta för barn - 8.5-tums digital tavla med penna")</f>
        <v>Kreativ LCD-skrivplatta för barn - 8.5-tums digital tavla med penna</v>
      </c>
      <c r="F3330" s="1" t="s">
        <v>941</v>
      </c>
      <c r="G3330" s="1" t="s">
        <v>942</v>
      </c>
      <c r="H3330" s="1" t="s">
        <v>881</v>
      </c>
      <c r="I3330" s="1" t="s">
        <v>16</v>
      </c>
      <c r="J3330" s="1" t="s">
        <v>23</v>
      </c>
      <c r="K3330" s="1" t="s">
        <v>16</v>
      </c>
      <c r="L3330" s="1" t="s">
        <v>16</v>
      </c>
      <c r="M3330" s="1" t="s">
        <v>16</v>
      </c>
      <c r="N3330" s="1" t="s">
        <v>16</v>
      </c>
      <c r="O3330" s="1">
        <v>79.2</v>
      </c>
      <c r="P3330" s="1">
        <v>1.0</v>
      </c>
    </row>
    <row r="3331">
      <c r="A3331" s="1" t="s">
        <v>29</v>
      </c>
      <c r="B3331" s="1" t="s">
        <v>4993</v>
      </c>
      <c r="C3331" s="2" t="s">
        <v>4896</v>
      </c>
      <c r="D3331" s="1" t="s">
        <v>19</v>
      </c>
      <c r="E3331" s="3" t="str">
        <f>HYPERLINK("https://fyndiq.se/produkt/d797b2d066ca471c/", "2-Pack Apple Watch 44mm – Härdat glas 9H – Super kvalitet 3D")</f>
        <v>2-Pack Apple Watch 44mm – Härdat glas 9H – Super kvalitet 3D</v>
      </c>
      <c r="F3331" s="1" t="s">
        <v>1392</v>
      </c>
      <c r="G3331" s="1" t="s">
        <v>1393</v>
      </c>
      <c r="H3331" s="1" t="s">
        <v>1394</v>
      </c>
      <c r="I3331" s="1" t="s">
        <v>16</v>
      </c>
      <c r="J3331" s="1" t="s">
        <v>23</v>
      </c>
      <c r="K3331" s="1" t="s">
        <v>16</v>
      </c>
      <c r="L3331" s="1" t="s">
        <v>16</v>
      </c>
      <c r="M3331" s="1" t="s">
        <v>16</v>
      </c>
      <c r="N3331" s="1" t="s">
        <v>16</v>
      </c>
      <c r="O3331" s="1">
        <v>55.2</v>
      </c>
      <c r="P3331" s="1">
        <v>1.0</v>
      </c>
    </row>
    <row r="3332">
      <c r="A3332" s="1" t="s">
        <v>29</v>
      </c>
      <c r="B3332" s="1" t="s">
        <v>4994</v>
      </c>
      <c r="C3332" s="2" t="s">
        <v>4896</v>
      </c>
      <c r="D3332" s="1" t="s">
        <v>19</v>
      </c>
      <c r="E3332" s="3" t="str">
        <f>HYPERLINK("https://fyndiq.se/produkt/c5eff753eef544a3/", "2-Pack Samsung A05S Skärmskydd - Härdat Glas 9H - Super kvalitet 3D")</f>
        <v>2-Pack Samsung A05S Skärmskydd - Härdat Glas 9H - Super kvalitet 3D</v>
      </c>
      <c r="F3332" s="1" t="s">
        <v>768</v>
      </c>
      <c r="G3332" s="1" t="s">
        <v>769</v>
      </c>
      <c r="H3332" s="1" t="s">
        <v>770</v>
      </c>
      <c r="I3332" s="1" t="s">
        <v>16</v>
      </c>
      <c r="J3332" s="1" t="s">
        <v>23</v>
      </c>
      <c r="K3332" s="1" t="s">
        <v>16</v>
      </c>
      <c r="L3332" s="1" t="s">
        <v>16</v>
      </c>
      <c r="M3332" s="1" t="s">
        <v>16</v>
      </c>
      <c r="N3332" s="1" t="s">
        <v>16</v>
      </c>
      <c r="O3332" s="1">
        <v>63.2</v>
      </c>
      <c r="P3332" s="1">
        <v>1.0</v>
      </c>
    </row>
    <row r="3333">
      <c r="A3333" s="1" t="s">
        <v>29</v>
      </c>
      <c r="B3333" s="1" t="s">
        <v>4995</v>
      </c>
      <c r="C3333" s="2" t="s">
        <v>4896</v>
      </c>
      <c r="D3333" s="1" t="s">
        <v>19</v>
      </c>
      <c r="E333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333" s="1" t="s">
        <v>103</v>
      </c>
      <c r="G3333" s="1" t="s">
        <v>104</v>
      </c>
      <c r="H3333" s="1" t="s">
        <v>105</v>
      </c>
      <c r="I3333" s="1" t="s">
        <v>16</v>
      </c>
      <c r="J3333" s="1" t="s">
        <v>23</v>
      </c>
      <c r="K3333" s="1" t="s">
        <v>16</v>
      </c>
      <c r="L3333" s="1" t="s">
        <v>16</v>
      </c>
      <c r="M3333" s="1" t="s">
        <v>16</v>
      </c>
      <c r="N3333" s="1" t="s">
        <v>16</v>
      </c>
      <c r="O3333" s="1">
        <v>63.2</v>
      </c>
      <c r="P3333" s="1">
        <v>1.0</v>
      </c>
    </row>
    <row r="3334">
      <c r="A3334" s="1" t="s">
        <v>29</v>
      </c>
      <c r="B3334" s="1" t="s">
        <v>4996</v>
      </c>
      <c r="C3334" s="2" t="s">
        <v>4896</v>
      </c>
      <c r="D3334" s="1" t="s">
        <v>19</v>
      </c>
      <c r="E3334" s="3" t="str">
        <f>HYPERLINK("https://fyndiq.se/produkt/c6f3e47a88184e8d/", "2-Pack SAMSUNG A55 Skärmskydd - Härdat Glas 9H - Super kvalitet 3D")</f>
        <v>2-Pack SAMSUNG A55 Skärmskydd - Härdat Glas 9H - Super kvalitet 3D</v>
      </c>
      <c r="F3334" s="1" t="s">
        <v>83</v>
      </c>
      <c r="G3334" s="1" t="s">
        <v>84</v>
      </c>
      <c r="H3334" s="1" t="s">
        <v>85</v>
      </c>
      <c r="I3334" s="1" t="s">
        <v>16</v>
      </c>
      <c r="J3334" s="1" t="s">
        <v>23</v>
      </c>
      <c r="K3334" s="1" t="s">
        <v>16</v>
      </c>
      <c r="L3334" s="1" t="s">
        <v>16</v>
      </c>
      <c r="M3334" s="1" t="s">
        <v>16</v>
      </c>
      <c r="N3334" s="1" t="s">
        <v>16</v>
      </c>
      <c r="O3334" s="1">
        <v>63.2</v>
      </c>
      <c r="P3334" s="1">
        <v>1.0</v>
      </c>
    </row>
    <row r="3335">
      <c r="A3335" s="1" t="s">
        <v>29</v>
      </c>
      <c r="B3335" s="1" t="s">
        <v>4997</v>
      </c>
      <c r="C3335" s="2" t="s">
        <v>4896</v>
      </c>
      <c r="D3335" s="1" t="s">
        <v>19</v>
      </c>
      <c r="E3335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3335" s="1" t="s">
        <v>516</v>
      </c>
      <c r="G3335" s="1" t="s">
        <v>517</v>
      </c>
      <c r="H3335" s="1" t="s">
        <v>518</v>
      </c>
      <c r="I3335" s="1" t="s">
        <v>16</v>
      </c>
      <c r="J3335" s="1" t="s">
        <v>23</v>
      </c>
      <c r="K3335" s="1" t="s">
        <v>16</v>
      </c>
      <c r="L3335" s="1" t="s">
        <v>16</v>
      </c>
      <c r="M3335" s="1" t="s">
        <v>16</v>
      </c>
      <c r="N3335" s="1" t="s">
        <v>16</v>
      </c>
      <c r="O3335" s="1">
        <v>71.2</v>
      </c>
      <c r="P3335" s="1">
        <v>1.0</v>
      </c>
    </row>
    <row r="3336">
      <c r="A3336" s="1" t="s">
        <v>29</v>
      </c>
      <c r="B3336" s="1" t="s">
        <v>4998</v>
      </c>
      <c r="C3336" s="2" t="s">
        <v>4896</v>
      </c>
      <c r="D3336" s="1" t="s">
        <v>19</v>
      </c>
      <c r="E3336" s="3" t="str">
        <f>HYPERLINK("https://fyndiq.se/produkt/703673a03679430e/", "2-Pack Samsung A55 5G Skärmskydd i Härdat Glas")</f>
        <v>2-Pack Samsung A55 5G Skärmskydd i Härdat Glas</v>
      </c>
      <c r="F3336" s="1" t="s">
        <v>2173</v>
      </c>
      <c r="G3336" s="1" t="s">
        <v>2174</v>
      </c>
      <c r="H3336" s="1" t="s">
        <v>2175</v>
      </c>
      <c r="I3336" s="1" t="s">
        <v>16</v>
      </c>
      <c r="J3336" s="1" t="s">
        <v>23</v>
      </c>
      <c r="K3336" s="1" t="s">
        <v>16</v>
      </c>
      <c r="L3336" s="1" t="s">
        <v>16</v>
      </c>
      <c r="M3336" s="1" t="s">
        <v>16</v>
      </c>
      <c r="N3336" s="1" t="s">
        <v>16</v>
      </c>
      <c r="O3336" s="1">
        <v>63.2</v>
      </c>
      <c r="P3336" s="1">
        <v>1.0</v>
      </c>
    </row>
    <row r="3337">
      <c r="A3337" s="1" t="s">
        <v>29</v>
      </c>
      <c r="B3337" s="1" t="s">
        <v>4999</v>
      </c>
      <c r="C3337" s="2" t="s">
        <v>4896</v>
      </c>
      <c r="D3337" s="1" t="s">
        <v>19</v>
      </c>
      <c r="E3337" s="3" t="str">
        <f>HYPERLINK("https://fyndiq.se/produkt/6bc9efdb9e0f44ed/", "2-Pack Google Pixel 7 Pro - Härdat Glas 9H - Super kvalitet 3D")</f>
        <v>2-Pack Google Pixel 7 Pro - Härdat Glas 9H - Super kvalitet 3D</v>
      </c>
      <c r="F3337" s="1" t="s">
        <v>424</v>
      </c>
      <c r="G3337" s="1" t="s">
        <v>425</v>
      </c>
      <c r="H3337" s="1" t="s">
        <v>426</v>
      </c>
      <c r="I3337" s="1" t="s">
        <v>16</v>
      </c>
      <c r="J3337" s="1" t="s">
        <v>23</v>
      </c>
      <c r="K3337" s="1" t="s">
        <v>16</v>
      </c>
      <c r="L3337" s="1" t="s">
        <v>16</v>
      </c>
      <c r="M3337" s="1" t="s">
        <v>16</v>
      </c>
      <c r="N3337" s="1" t="s">
        <v>16</v>
      </c>
      <c r="O3337" s="1">
        <v>71.2</v>
      </c>
      <c r="P3337" s="1">
        <v>1.0</v>
      </c>
    </row>
    <row r="3338">
      <c r="A3338" s="1" t="s">
        <v>29</v>
      </c>
      <c r="B3338" s="1" t="s">
        <v>5000</v>
      </c>
      <c r="C3338" s="2" t="s">
        <v>4896</v>
      </c>
      <c r="D3338" s="1" t="s">
        <v>19</v>
      </c>
      <c r="E3338" s="3" t="str">
        <f>HYPERLINK("https://fyndiq.se/produkt/7b4cb5f9439947b9/", "2-Pack iPhone SE 2020 Svart - Härdat Glas 9H - Super Kvalitet 3D")</f>
        <v>2-Pack iPhone SE 2020 Svart - Härdat Glas 9H - Super Kvalitet 3D</v>
      </c>
      <c r="F3338" s="1" t="s">
        <v>175</v>
      </c>
      <c r="G3338" s="1" t="s">
        <v>176</v>
      </c>
      <c r="H3338" s="1" t="s">
        <v>177</v>
      </c>
      <c r="I3338" s="1" t="s">
        <v>16</v>
      </c>
      <c r="J3338" s="1" t="s">
        <v>23</v>
      </c>
      <c r="K3338" s="1" t="s">
        <v>16</v>
      </c>
      <c r="L3338" s="1" t="s">
        <v>16</v>
      </c>
      <c r="M3338" s="1" t="s">
        <v>16</v>
      </c>
      <c r="N3338" s="1" t="s">
        <v>16</v>
      </c>
      <c r="O3338" s="1">
        <v>55.2</v>
      </c>
      <c r="P3338" s="1">
        <v>1.0</v>
      </c>
    </row>
    <row r="3339">
      <c r="A3339" s="1" t="s">
        <v>29</v>
      </c>
      <c r="B3339" s="1" t="s">
        <v>5001</v>
      </c>
      <c r="C3339" s="2" t="s">
        <v>4896</v>
      </c>
      <c r="D3339" s="1" t="s">
        <v>19</v>
      </c>
      <c r="E3339" s="3" t="str">
        <f>HYPERLINK("https://fyndiq.se/produkt/4c221907d1254100/", "2-Pack Samsung A14 Skärmskydd - Härdat Glas 9H - Super kvalitet 3D")</f>
        <v>2-Pack Samsung A14 Skärmskydd - Härdat Glas 9H - Super kvalitet 3D</v>
      </c>
      <c r="F3339" s="1" t="s">
        <v>167</v>
      </c>
      <c r="G3339" s="1" t="s">
        <v>168</v>
      </c>
      <c r="H3339" s="1" t="s">
        <v>169</v>
      </c>
      <c r="I3339" s="1" t="s">
        <v>16</v>
      </c>
      <c r="J3339" s="1" t="s">
        <v>23</v>
      </c>
      <c r="K3339" s="1" t="s">
        <v>16</v>
      </c>
      <c r="L3339" s="1" t="s">
        <v>16</v>
      </c>
      <c r="M3339" s="1" t="s">
        <v>16</v>
      </c>
      <c r="N3339" s="1" t="s">
        <v>16</v>
      </c>
      <c r="O3339" s="1">
        <v>63.2</v>
      </c>
      <c r="P3339" s="1">
        <v>1.0</v>
      </c>
    </row>
    <row r="3340">
      <c r="A3340" s="1" t="s">
        <v>29</v>
      </c>
      <c r="B3340" s="1" t="s">
        <v>5002</v>
      </c>
      <c r="C3340" s="2" t="s">
        <v>4896</v>
      </c>
      <c r="D3340" s="1" t="s">
        <v>19</v>
      </c>
      <c r="E3340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3340" s="1" t="s">
        <v>1377</v>
      </c>
      <c r="G3340" s="1" t="s">
        <v>1378</v>
      </c>
      <c r="H3340" s="1" t="s">
        <v>1379</v>
      </c>
      <c r="I3340" s="1" t="s">
        <v>1230</v>
      </c>
      <c r="J3340" s="1" t="s">
        <v>9</v>
      </c>
      <c r="K3340" s="2" t="s">
        <v>4434</v>
      </c>
      <c r="L3340" s="1" t="s">
        <v>2602</v>
      </c>
      <c r="M3340" s="1" t="s">
        <v>16</v>
      </c>
      <c r="N3340" s="1" t="s">
        <v>16</v>
      </c>
      <c r="O3340" s="1">
        <v>71.2</v>
      </c>
      <c r="P3340" s="1">
        <v>1.0</v>
      </c>
    </row>
    <row r="3341">
      <c r="A3341" s="1" t="s">
        <v>29</v>
      </c>
      <c r="B3341" s="1" t="s">
        <v>5003</v>
      </c>
      <c r="C3341" s="2" t="s">
        <v>4896</v>
      </c>
      <c r="D3341" s="1" t="s">
        <v>19</v>
      </c>
      <c r="E3341" s="3" t="str">
        <f>HYPERLINK("https://fyndiq.se/produkt/c6f3e47a88184e8d/", "2-Pack SAMSUNG A55 Skärmskydd - Härdat Glas 9H - Super kvalitet 3D")</f>
        <v>2-Pack SAMSUNG A55 Skärmskydd - Härdat Glas 9H - Super kvalitet 3D</v>
      </c>
      <c r="F3341" s="1" t="s">
        <v>83</v>
      </c>
      <c r="G3341" s="1" t="s">
        <v>84</v>
      </c>
      <c r="H3341" s="1" t="s">
        <v>85</v>
      </c>
      <c r="I3341" s="1" t="s">
        <v>16</v>
      </c>
      <c r="J3341" s="1" t="s">
        <v>23</v>
      </c>
      <c r="K3341" s="1" t="s">
        <v>16</v>
      </c>
      <c r="L3341" s="1" t="s">
        <v>16</v>
      </c>
      <c r="M3341" s="1" t="s">
        <v>16</v>
      </c>
      <c r="N3341" s="1" t="s">
        <v>16</v>
      </c>
      <c r="O3341" s="1">
        <v>63.2</v>
      </c>
      <c r="P3341" s="1">
        <v>1.0</v>
      </c>
    </row>
    <row r="3342">
      <c r="A3342" s="1" t="s">
        <v>29</v>
      </c>
      <c r="B3342" s="1" t="s">
        <v>5004</v>
      </c>
      <c r="C3342" s="2" t="s">
        <v>4896</v>
      </c>
      <c r="D3342" s="1" t="s">
        <v>19</v>
      </c>
      <c r="E3342" s="3" t="str">
        <f>HYPERLINK("https://fyndiq.se/produkt/f2c164e932234570/", "2-Pack HUAWEI P30 PRO Skärmskydd - Härdat Glas 9H - Super kvalitet 3D")</f>
        <v>2-Pack HUAWEI P30 PRO Skärmskydd - Härdat Glas 9H - Super kvalitet 3D</v>
      </c>
      <c r="F3342" s="1" t="s">
        <v>267</v>
      </c>
      <c r="G3342" s="1" t="s">
        <v>268</v>
      </c>
      <c r="H3342" s="1" t="s">
        <v>269</v>
      </c>
      <c r="I3342" s="1" t="s">
        <v>16</v>
      </c>
      <c r="J3342" s="1" t="s">
        <v>23</v>
      </c>
      <c r="K3342" s="1" t="s">
        <v>16</v>
      </c>
      <c r="L3342" s="1" t="s">
        <v>16</v>
      </c>
      <c r="M3342" s="1" t="s">
        <v>16</v>
      </c>
      <c r="N3342" s="1" t="s">
        <v>16</v>
      </c>
      <c r="O3342" s="1">
        <v>63.2</v>
      </c>
      <c r="P3342" s="1">
        <v>1.0</v>
      </c>
    </row>
    <row r="3343">
      <c r="A3343" s="1" t="s">
        <v>29</v>
      </c>
      <c r="B3343" s="1" t="s">
        <v>5005</v>
      </c>
      <c r="C3343" s="2" t="s">
        <v>4896</v>
      </c>
      <c r="D3343" s="1" t="s">
        <v>19</v>
      </c>
      <c r="E334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343" s="1" t="s">
        <v>183</v>
      </c>
      <c r="G3343" s="1" t="s">
        <v>184</v>
      </c>
      <c r="H3343" s="1" t="s">
        <v>185</v>
      </c>
      <c r="I3343" s="1" t="s">
        <v>16</v>
      </c>
      <c r="J3343" s="1" t="s">
        <v>23</v>
      </c>
      <c r="K3343" s="1" t="s">
        <v>16</v>
      </c>
      <c r="L3343" s="1" t="s">
        <v>16</v>
      </c>
      <c r="M3343" s="1" t="s">
        <v>16</v>
      </c>
      <c r="N3343" s="1" t="s">
        <v>16</v>
      </c>
      <c r="O3343" s="1">
        <v>71.2</v>
      </c>
      <c r="P3343" s="1">
        <v>1.0</v>
      </c>
    </row>
    <row r="3344">
      <c r="A3344" s="1" t="s">
        <v>29</v>
      </c>
      <c r="B3344" s="1" t="s">
        <v>5006</v>
      </c>
      <c r="C3344" s="2" t="s">
        <v>4896</v>
      </c>
      <c r="D3344" s="1" t="s">
        <v>19</v>
      </c>
      <c r="E3344" s="3" t="str">
        <f>HYPERLINK("https://fyndiq.se/produkt/6bc9efdb9e0f44ed/", "2-Pack Google Pixel 7 Pro - Härdat Glas 9H - Super kvalitet 3D")</f>
        <v>2-Pack Google Pixel 7 Pro - Härdat Glas 9H - Super kvalitet 3D</v>
      </c>
      <c r="F3344" s="1" t="s">
        <v>424</v>
      </c>
      <c r="G3344" s="1" t="s">
        <v>425</v>
      </c>
      <c r="H3344" s="1" t="s">
        <v>426</v>
      </c>
      <c r="I3344" s="1" t="s">
        <v>16</v>
      </c>
      <c r="J3344" s="1" t="s">
        <v>23</v>
      </c>
      <c r="K3344" s="1" t="s">
        <v>16</v>
      </c>
      <c r="L3344" s="1" t="s">
        <v>16</v>
      </c>
      <c r="M3344" s="1" t="s">
        <v>16</v>
      </c>
      <c r="N3344" s="1" t="s">
        <v>16</v>
      </c>
      <c r="O3344" s="1">
        <v>71.2</v>
      </c>
      <c r="P3344" s="1">
        <v>1.0</v>
      </c>
    </row>
    <row r="3345">
      <c r="A3345" s="1" t="s">
        <v>29</v>
      </c>
      <c r="B3345" s="1" t="s">
        <v>5007</v>
      </c>
      <c r="C3345" s="2" t="s">
        <v>4896</v>
      </c>
      <c r="D3345" s="1" t="s">
        <v>19</v>
      </c>
      <c r="E3345" s="3" t="str">
        <f>HYPERLINK("https://fyndiq.se/produkt/311d90a74d234421/", "2 Pack Xiaomi 12 - Härdat glas 9H-Super kvalitet 3D Skärmskydd")</f>
        <v>2 Pack Xiaomi 12 - Härdat glas 9H-Super kvalitet 3D Skärmskydd</v>
      </c>
      <c r="F3345" s="1" t="s">
        <v>582</v>
      </c>
      <c r="G3345" s="1" t="s">
        <v>583</v>
      </c>
      <c r="H3345" s="1" t="s">
        <v>584</v>
      </c>
      <c r="I3345" s="1" t="s">
        <v>16</v>
      </c>
      <c r="J3345" s="1" t="s">
        <v>23</v>
      </c>
      <c r="K3345" s="1" t="s">
        <v>16</v>
      </c>
      <c r="L3345" s="1" t="s">
        <v>16</v>
      </c>
      <c r="M3345" s="1" t="s">
        <v>16</v>
      </c>
      <c r="N3345" s="1" t="s">
        <v>16</v>
      </c>
      <c r="O3345" s="1">
        <v>63.2</v>
      </c>
      <c r="P3345" s="1">
        <v>1.0</v>
      </c>
    </row>
    <row r="3346">
      <c r="A3346" s="1" t="s">
        <v>29</v>
      </c>
      <c r="B3346" s="1" t="s">
        <v>5008</v>
      </c>
      <c r="C3346" s="2" t="s">
        <v>4896</v>
      </c>
      <c r="D3346" s="1" t="s">
        <v>19</v>
      </c>
      <c r="E3346" s="3" t="str">
        <f>HYPERLINK("https://fyndiq.se/produkt/0b0a4498022e4979/", "2-Pack Samsung Galaxy A12 - Härdat Glas 9H - Super Kvalitet 3D")</f>
        <v>2-Pack Samsung Galaxy A12 - Härdat Glas 9H - Super Kvalitet 3D</v>
      </c>
      <c r="F3346" s="1" t="s">
        <v>683</v>
      </c>
      <c r="G3346" s="1" t="s">
        <v>684</v>
      </c>
      <c r="H3346" s="1" t="s">
        <v>685</v>
      </c>
      <c r="I3346" s="1" t="s">
        <v>16</v>
      </c>
      <c r="J3346" s="1" t="s">
        <v>23</v>
      </c>
      <c r="K3346" s="1" t="s">
        <v>16</v>
      </c>
      <c r="L3346" s="1" t="s">
        <v>16</v>
      </c>
      <c r="M3346" s="1" t="s">
        <v>16</v>
      </c>
      <c r="N3346" s="1" t="s">
        <v>16</v>
      </c>
      <c r="O3346" s="1">
        <v>63.2</v>
      </c>
      <c r="P3346" s="1">
        <v>1.0</v>
      </c>
    </row>
    <row r="3347">
      <c r="A3347" s="1" t="s">
        <v>29</v>
      </c>
      <c r="B3347" s="1" t="s">
        <v>5009</v>
      </c>
      <c r="C3347" s="2" t="s">
        <v>4896</v>
      </c>
      <c r="D3347" s="1" t="s">
        <v>19</v>
      </c>
      <c r="E3347" s="3" t="str">
        <f>HYPERLINK("https://fyndiq.se/produkt/3fee81d316cc43da/", "2-pack - iPhone 12 / 12 Pro - 9H Härdat Glass - Top Kvalitet")</f>
        <v>2-pack - iPhone 12 / 12 Pro - 9H Härdat Glass - Top Kvalitet</v>
      </c>
      <c r="F3347" s="1" t="s">
        <v>2499</v>
      </c>
      <c r="G3347" s="1" t="s">
        <v>2500</v>
      </c>
      <c r="H3347" s="1" t="s">
        <v>2067</v>
      </c>
      <c r="I3347" s="1" t="s">
        <v>16</v>
      </c>
      <c r="J3347" s="1" t="s">
        <v>23</v>
      </c>
      <c r="K3347" s="1" t="s">
        <v>16</v>
      </c>
      <c r="L3347" s="1" t="s">
        <v>16</v>
      </c>
      <c r="M3347" s="1" t="s">
        <v>16</v>
      </c>
      <c r="N3347" s="1" t="s">
        <v>16</v>
      </c>
      <c r="O3347" s="1">
        <v>55.2</v>
      </c>
      <c r="P3347" s="1">
        <v>1.0</v>
      </c>
    </row>
    <row r="3348">
      <c r="A3348" s="1" t="s">
        <v>29</v>
      </c>
      <c r="B3348" s="1" t="s">
        <v>5010</v>
      </c>
      <c r="C3348" s="2" t="s">
        <v>4896</v>
      </c>
      <c r="D3348" s="1" t="s">
        <v>19</v>
      </c>
      <c r="E3348" s="3" t="str">
        <f>HYPERLINK("https://fyndiq.se/produkt/6ae5aff483564a84/", "2-Pack Apple Watch 40mm – Härdat glas 9H – Super kvalitet 3D")</f>
        <v>2-Pack Apple Watch 40mm – Härdat glas 9H – Super kvalitet 3D</v>
      </c>
      <c r="F3348" s="1" t="s">
        <v>1418</v>
      </c>
      <c r="G3348" s="1" t="s">
        <v>1419</v>
      </c>
      <c r="H3348" s="1" t="s">
        <v>1420</v>
      </c>
      <c r="I3348" s="1" t="s">
        <v>16</v>
      </c>
      <c r="J3348" s="1" t="s">
        <v>23</v>
      </c>
      <c r="K3348" s="1" t="s">
        <v>16</v>
      </c>
      <c r="L3348" s="1" t="s">
        <v>16</v>
      </c>
      <c r="M3348" s="1" t="s">
        <v>16</v>
      </c>
      <c r="N3348" s="1" t="s">
        <v>16</v>
      </c>
      <c r="O3348" s="1">
        <v>55.2</v>
      </c>
      <c r="P3348" s="1">
        <v>1.0</v>
      </c>
    </row>
    <row r="3349">
      <c r="A3349" s="1" t="s">
        <v>29</v>
      </c>
      <c r="B3349" s="1" t="s">
        <v>5011</v>
      </c>
      <c r="C3349" s="2" t="s">
        <v>4896</v>
      </c>
      <c r="D3349" s="1" t="s">
        <v>19</v>
      </c>
      <c r="E3349" s="3" t="str">
        <f>HYPERLINK("https://fyndiq.se/produkt/f15b82570d4144d0/", "2-Pack Apple Watch 41mm – Härdat glas 9H – Super kvalitet 3D")</f>
        <v>2-Pack Apple Watch 41mm – Härdat glas 9H – Super kvalitet 3D</v>
      </c>
      <c r="F3349" s="1" t="s">
        <v>144</v>
      </c>
      <c r="G3349" s="1" t="s">
        <v>145</v>
      </c>
      <c r="H3349" s="1" t="s">
        <v>146</v>
      </c>
      <c r="I3349" s="1" t="s">
        <v>16</v>
      </c>
      <c r="J3349" s="1" t="s">
        <v>23</v>
      </c>
      <c r="K3349" s="1" t="s">
        <v>16</v>
      </c>
      <c r="L3349" s="1" t="s">
        <v>16</v>
      </c>
      <c r="M3349" s="1" t="s">
        <v>16</v>
      </c>
      <c r="N3349" s="1" t="s">
        <v>16</v>
      </c>
      <c r="O3349" s="1">
        <v>55.2</v>
      </c>
      <c r="P3349" s="1">
        <v>1.0</v>
      </c>
    </row>
    <row r="3350">
      <c r="A3350" s="1" t="s">
        <v>29</v>
      </c>
      <c r="B3350" s="1" t="s">
        <v>5012</v>
      </c>
      <c r="C3350" s="2" t="s">
        <v>4896</v>
      </c>
      <c r="D3350" s="1" t="s">
        <v>19</v>
      </c>
      <c r="E335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350" s="1" t="s">
        <v>183</v>
      </c>
      <c r="G3350" s="1" t="s">
        <v>184</v>
      </c>
      <c r="H3350" s="1" t="s">
        <v>185</v>
      </c>
      <c r="I3350" s="1" t="s">
        <v>16</v>
      </c>
      <c r="J3350" s="1" t="s">
        <v>23</v>
      </c>
      <c r="K3350" s="1" t="s">
        <v>16</v>
      </c>
      <c r="L3350" s="1" t="s">
        <v>16</v>
      </c>
      <c r="M3350" s="1" t="s">
        <v>16</v>
      </c>
      <c r="N3350" s="1" t="s">
        <v>16</v>
      </c>
      <c r="O3350" s="1">
        <v>71.2</v>
      </c>
      <c r="P3350" s="1">
        <v>1.0</v>
      </c>
    </row>
    <row r="3351">
      <c r="A3351" s="1" t="s">
        <v>29</v>
      </c>
      <c r="B3351" s="1" t="s">
        <v>5013</v>
      </c>
      <c r="C3351" s="2" t="s">
        <v>4896</v>
      </c>
      <c r="D3351" s="1" t="s">
        <v>19</v>
      </c>
      <c r="E3351" s="3" t="str">
        <f>HYPERLINK("https://fyndiq.se/produkt/abcb18d2b1094266/", "2 Pack Samsung S21 5G - Härdat Glas 9H - Super Kvalitet 3D")</f>
        <v>2 Pack Samsung S21 5G - Härdat Glas 9H - Super Kvalitet 3D</v>
      </c>
      <c r="F3351" s="1" t="s">
        <v>2719</v>
      </c>
      <c r="G3351" s="1" t="s">
        <v>2720</v>
      </c>
      <c r="H3351" s="1" t="s">
        <v>2721</v>
      </c>
      <c r="I3351" s="1" t="s">
        <v>16</v>
      </c>
      <c r="J3351" s="1" t="s">
        <v>23</v>
      </c>
      <c r="K3351" s="1" t="s">
        <v>16</v>
      </c>
      <c r="L3351" s="1" t="s">
        <v>16</v>
      </c>
      <c r="M3351" s="1" t="s">
        <v>16</v>
      </c>
      <c r="N3351" s="1" t="s">
        <v>16</v>
      </c>
      <c r="O3351" s="1">
        <v>63.2</v>
      </c>
      <c r="P3351" s="1">
        <v>1.0</v>
      </c>
    </row>
    <row r="3352">
      <c r="A3352" s="1" t="s">
        <v>29</v>
      </c>
      <c r="B3352" s="1" t="s">
        <v>5014</v>
      </c>
      <c r="C3352" s="2" t="s">
        <v>4896</v>
      </c>
      <c r="D3352" s="1" t="s">
        <v>19</v>
      </c>
      <c r="E3352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352" s="1" t="s">
        <v>183</v>
      </c>
      <c r="G3352" s="1" t="s">
        <v>184</v>
      </c>
      <c r="H3352" s="1" t="s">
        <v>185</v>
      </c>
      <c r="I3352" s="1" t="s">
        <v>16</v>
      </c>
      <c r="J3352" s="1" t="s">
        <v>23</v>
      </c>
      <c r="K3352" s="1" t="s">
        <v>16</v>
      </c>
      <c r="L3352" s="1" t="s">
        <v>16</v>
      </c>
      <c r="M3352" s="1" t="s">
        <v>16</v>
      </c>
      <c r="N3352" s="1" t="s">
        <v>16</v>
      </c>
      <c r="O3352" s="1">
        <v>71.2</v>
      </c>
      <c r="P3352" s="1">
        <v>1.0</v>
      </c>
    </row>
    <row r="3353">
      <c r="A3353" s="1" t="s">
        <v>29</v>
      </c>
      <c r="B3353" s="1" t="s">
        <v>5015</v>
      </c>
      <c r="C3353" s="2" t="s">
        <v>4896</v>
      </c>
      <c r="D3353" s="1" t="s">
        <v>19</v>
      </c>
      <c r="E3353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3353" s="1" t="s">
        <v>635</v>
      </c>
      <c r="G3353" s="1" t="s">
        <v>636</v>
      </c>
      <c r="H3353" s="1" t="s">
        <v>637</v>
      </c>
      <c r="I3353" s="1" t="s">
        <v>16</v>
      </c>
      <c r="J3353" s="1" t="s">
        <v>23</v>
      </c>
      <c r="K3353" s="1" t="s">
        <v>16</v>
      </c>
      <c r="L3353" s="1" t="s">
        <v>16</v>
      </c>
      <c r="M3353" s="1" t="s">
        <v>16</v>
      </c>
      <c r="N3353" s="1" t="s">
        <v>16</v>
      </c>
      <c r="O3353" s="1">
        <v>63.2</v>
      </c>
      <c r="P3353" s="1">
        <v>1.0</v>
      </c>
    </row>
    <row r="3354">
      <c r="A3354" s="1" t="s">
        <v>29</v>
      </c>
      <c r="B3354" s="1" t="s">
        <v>5016</v>
      </c>
      <c r="C3354" s="2" t="s">
        <v>4896</v>
      </c>
      <c r="D3354" s="1" t="s">
        <v>19</v>
      </c>
      <c r="E3354" s="3" t="str">
        <f>HYPERLINK("https://fyndiq.se/produkt/a511a8922e36455c/", "2 Pack Samsung S8 - Härdat glas 9H–Super kvalitet 3D Skärmskydd")</f>
        <v>2 Pack Samsung S8 - Härdat glas 9H–Super kvalitet 3D Skärmskydd</v>
      </c>
      <c r="F3354" s="1" t="s">
        <v>1083</v>
      </c>
      <c r="G3354" s="1" t="s">
        <v>1084</v>
      </c>
      <c r="H3354" s="1" t="s">
        <v>1085</v>
      </c>
      <c r="I3354" s="1" t="s">
        <v>16</v>
      </c>
      <c r="J3354" s="1" t="s">
        <v>23</v>
      </c>
      <c r="K3354" s="1" t="s">
        <v>16</v>
      </c>
      <c r="L3354" s="1" t="s">
        <v>16</v>
      </c>
      <c r="M3354" s="1" t="s">
        <v>16</v>
      </c>
      <c r="N3354" s="1" t="s">
        <v>16</v>
      </c>
      <c r="O3354" s="1">
        <v>63.2</v>
      </c>
      <c r="P3354" s="1">
        <v>1.0</v>
      </c>
    </row>
    <row r="3355">
      <c r="A3355" s="1" t="s">
        <v>29</v>
      </c>
      <c r="B3355" s="1" t="s">
        <v>5017</v>
      </c>
      <c r="C3355" s="2" t="s">
        <v>4896</v>
      </c>
      <c r="D3355" s="1" t="s">
        <v>19</v>
      </c>
      <c r="E3355" s="3" t="str">
        <f>HYPERLINK("https://fyndiq.se/produkt/b2b21eba0148489f/", "Samsung S8 härdat glass 3D heltäckande skärmskydd")</f>
        <v>Samsung S8 härdat glass 3D heltäckande skärmskydd</v>
      </c>
      <c r="F3355" s="1" t="s">
        <v>438</v>
      </c>
      <c r="G3355" s="1" t="s">
        <v>439</v>
      </c>
      <c r="H3355" s="1" t="s">
        <v>440</v>
      </c>
      <c r="I3355" s="1" t="s">
        <v>16</v>
      </c>
      <c r="J3355" s="1" t="s">
        <v>23</v>
      </c>
      <c r="K3355" s="1" t="s">
        <v>16</v>
      </c>
      <c r="L3355" s="1" t="s">
        <v>16</v>
      </c>
      <c r="M3355" s="1" t="s">
        <v>16</v>
      </c>
      <c r="N3355" s="1" t="s">
        <v>16</v>
      </c>
      <c r="O3355" s="1">
        <v>55.2</v>
      </c>
      <c r="P3355" s="1">
        <v>2.0</v>
      </c>
    </row>
    <row r="3356">
      <c r="A3356" s="1" t="s">
        <v>29</v>
      </c>
      <c r="B3356" s="1" t="s">
        <v>5018</v>
      </c>
      <c r="C3356" s="2" t="s">
        <v>4896</v>
      </c>
      <c r="D3356" s="1" t="s">
        <v>19</v>
      </c>
      <c r="E3356" s="3" t="str">
        <f>HYPERLINK("https://fyndiq.se/produkt/c8cebab9948b43c1/", "2-Pack Apple Watch 40mm – Härdat glas 9H – Super kvalitet 3D")</f>
        <v>2-Pack Apple Watch 40mm – Härdat glas 9H – Super kvalitet 3D</v>
      </c>
      <c r="F3356" s="1" t="s">
        <v>357</v>
      </c>
      <c r="G3356" s="1" t="s">
        <v>358</v>
      </c>
      <c r="H3356" s="1" t="s">
        <v>359</v>
      </c>
      <c r="I3356" s="1" t="s">
        <v>16</v>
      </c>
      <c r="J3356" s="1" t="s">
        <v>23</v>
      </c>
      <c r="K3356" s="1" t="s">
        <v>16</v>
      </c>
      <c r="L3356" s="1" t="s">
        <v>16</v>
      </c>
      <c r="M3356" s="1" t="s">
        <v>16</v>
      </c>
      <c r="N3356" s="1" t="s">
        <v>16</v>
      </c>
      <c r="O3356" s="1">
        <v>55.2</v>
      </c>
      <c r="P3356" s="1">
        <v>1.0</v>
      </c>
    </row>
    <row r="3357">
      <c r="A3357" s="1" t="s">
        <v>29</v>
      </c>
      <c r="B3357" s="1" t="s">
        <v>5019</v>
      </c>
      <c r="C3357" s="2" t="s">
        <v>4896</v>
      </c>
      <c r="D3357" s="1" t="s">
        <v>19</v>
      </c>
      <c r="E3357" s="3" t="str">
        <f>HYPERLINK("https://fyndiq.se/produkt/4c221907d1254100/", "2-Pack Samsung A14 Skärmskydd - Härdat Glas 9H - Super kvalitet 3D")</f>
        <v>2-Pack Samsung A14 Skärmskydd - Härdat Glas 9H - Super kvalitet 3D</v>
      </c>
      <c r="F3357" s="1" t="s">
        <v>167</v>
      </c>
      <c r="G3357" s="1" t="s">
        <v>168</v>
      </c>
      <c r="H3357" s="1" t="s">
        <v>169</v>
      </c>
      <c r="I3357" s="1" t="s">
        <v>16</v>
      </c>
      <c r="J3357" s="1" t="s">
        <v>23</v>
      </c>
      <c r="K3357" s="1" t="s">
        <v>16</v>
      </c>
      <c r="L3357" s="1" t="s">
        <v>16</v>
      </c>
      <c r="M3357" s="1" t="s">
        <v>16</v>
      </c>
      <c r="N3357" s="1" t="s">
        <v>16</v>
      </c>
      <c r="O3357" s="1">
        <v>63.2</v>
      </c>
      <c r="P3357" s="1">
        <v>1.0</v>
      </c>
    </row>
    <row r="3358">
      <c r="A3358" s="1" t="s">
        <v>29</v>
      </c>
      <c r="B3358" s="1" t="s">
        <v>5020</v>
      </c>
      <c r="C3358" s="2" t="s">
        <v>4896</v>
      </c>
      <c r="D3358" s="1" t="s">
        <v>19</v>
      </c>
      <c r="E3358" s="3" t="str">
        <f>HYPERLINK("https://fyndiq.se/produkt/a00b62acc6644fd2/", "2-Pack Samsung Galaxy S10 - Härdat glas 9H – Super kvalitet 3D")</f>
        <v>2-Pack Samsung Galaxy S10 - Härdat glas 9H – Super kvalitet 3D</v>
      </c>
      <c r="F3358" s="1" t="s">
        <v>1291</v>
      </c>
      <c r="G3358" s="1" t="s">
        <v>1292</v>
      </c>
      <c r="H3358" s="1" t="s">
        <v>1293</v>
      </c>
      <c r="I3358" s="1" t="s">
        <v>16</v>
      </c>
      <c r="J3358" s="1" t="s">
        <v>23</v>
      </c>
      <c r="K3358" s="1" t="s">
        <v>16</v>
      </c>
      <c r="L3358" s="1" t="s">
        <v>16</v>
      </c>
      <c r="M3358" s="1" t="s">
        <v>16</v>
      </c>
      <c r="N3358" s="1" t="s">
        <v>16</v>
      </c>
      <c r="O3358" s="1">
        <v>63.2</v>
      </c>
      <c r="P3358" s="1">
        <v>1.0</v>
      </c>
    </row>
    <row r="3359">
      <c r="A3359" s="1" t="s">
        <v>29</v>
      </c>
      <c r="B3359" s="1" t="s">
        <v>5021</v>
      </c>
      <c r="C3359" s="2" t="s">
        <v>4896</v>
      </c>
      <c r="D3359" s="1" t="s">
        <v>19</v>
      </c>
      <c r="E3359" s="3" t="str">
        <f>HYPERLINK("https://fyndiq.se/produkt/925ae49423884615/", "2-Pack Samsung S22 Ultra Skärmskydd &amp; 1-Pack linsskydd -9H GLAS")</f>
        <v>2-Pack Samsung S22 Ultra Skärmskydd &amp; 1-Pack linsskydd -9H GLAS</v>
      </c>
      <c r="F3359" s="1" t="s">
        <v>335</v>
      </c>
      <c r="G3359" s="1" t="s">
        <v>336</v>
      </c>
      <c r="H3359" s="1" t="s">
        <v>337</v>
      </c>
      <c r="I3359" s="1" t="s">
        <v>16</v>
      </c>
      <c r="J3359" s="1" t="s">
        <v>23</v>
      </c>
      <c r="K3359" s="1" t="s">
        <v>16</v>
      </c>
      <c r="L3359" s="1" t="s">
        <v>16</v>
      </c>
      <c r="M3359" s="1" t="s">
        <v>16</v>
      </c>
      <c r="N3359" s="1" t="s">
        <v>16</v>
      </c>
      <c r="O3359" s="1">
        <v>71.2</v>
      </c>
      <c r="P3359" s="1">
        <v>1.0</v>
      </c>
    </row>
    <row r="3360">
      <c r="A3360" s="1" t="s">
        <v>29</v>
      </c>
      <c r="B3360" s="1" t="s">
        <v>5022</v>
      </c>
      <c r="C3360" s="2" t="s">
        <v>4896</v>
      </c>
      <c r="D3360" s="1" t="s">
        <v>19</v>
      </c>
      <c r="E3360" s="3" t="str">
        <f>HYPERLINK("https://fyndiq.se/produkt/7893f3ec86df48ea/", "2-Pack Samsung XCOVER 6 PRO Skärmskydd - Härdat Glas 9H - Super kvalitet 3D")</f>
        <v>2-Pack Samsung XCOVER 6 PRO Skärmskydd - Härdat Glas 9H - Super kvalitet 3D</v>
      </c>
      <c r="F3360" s="1" t="s">
        <v>5023</v>
      </c>
      <c r="G3360" s="1" t="s">
        <v>5024</v>
      </c>
      <c r="H3360" s="1" t="s">
        <v>5025</v>
      </c>
      <c r="I3360" s="1" t="s">
        <v>16</v>
      </c>
      <c r="J3360" s="1" t="s">
        <v>23</v>
      </c>
      <c r="K3360" s="1" t="s">
        <v>16</v>
      </c>
      <c r="L3360" s="1" t="s">
        <v>16</v>
      </c>
      <c r="M3360" s="1" t="s">
        <v>16</v>
      </c>
      <c r="N3360" s="1" t="s">
        <v>16</v>
      </c>
      <c r="O3360" s="1">
        <v>63.2</v>
      </c>
      <c r="P3360" s="1">
        <v>1.0</v>
      </c>
    </row>
    <row r="3361">
      <c r="A3361" s="1" t="s">
        <v>29</v>
      </c>
      <c r="B3361" s="1" t="s">
        <v>5026</v>
      </c>
      <c r="C3361" s="2" t="s">
        <v>4896</v>
      </c>
      <c r="D3361" s="1" t="s">
        <v>19</v>
      </c>
      <c r="E3361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3361" s="1" t="s">
        <v>1564</v>
      </c>
      <c r="G3361" s="1" t="s">
        <v>1565</v>
      </c>
      <c r="H3361" s="1" t="s">
        <v>1566</v>
      </c>
      <c r="I3361" s="1" t="s">
        <v>16</v>
      </c>
      <c r="J3361" s="1" t="s">
        <v>23</v>
      </c>
      <c r="K3361" s="1" t="s">
        <v>16</v>
      </c>
      <c r="L3361" s="1" t="s">
        <v>16</v>
      </c>
      <c r="M3361" s="1" t="s">
        <v>16</v>
      </c>
      <c r="N3361" s="1" t="s">
        <v>16</v>
      </c>
      <c r="O3361" s="1">
        <v>63.2</v>
      </c>
      <c r="P3361" s="1">
        <v>1.0</v>
      </c>
    </row>
    <row r="3362">
      <c r="A3362" s="1" t="s">
        <v>29</v>
      </c>
      <c r="B3362" s="1" t="s">
        <v>5027</v>
      </c>
      <c r="C3362" s="2" t="s">
        <v>4896</v>
      </c>
      <c r="D3362" s="1" t="s">
        <v>19</v>
      </c>
      <c r="E336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3362" s="1" t="s">
        <v>204</v>
      </c>
      <c r="G3362" s="1" t="s">
        <v>205</v>
      </c>
      <c r="H3362" s="1" t="s">
        <v>206</v>
      </c>
      <c r="I3362" s="1" t="s">
        <v>16</v>
      </c>
      <c r="J3362" s="1" t="s">
        <v>23</v>
      </c>
      <c r="K3362" s="1" t="s">
        <v>16</v>
      </c>
      <c r="L3362" s="1" t="s">
        <v>16</v>
      </c>
      <c r="M3362" s="1" t="s">
        <v>16</v>
      </c>
      <c r="N3362" s="1" t="s">
        <v>16</v>
      </c>
      <c r="O3362" s="1">
        <v>71.2</v>
      </c>
      <c r="P3362" s="1">
        <v>1.0</v>
      </c>
    </row>
    <row r="3363">
      <c r="A3363" s="1" t="s">
        <v>29</v>
      </c>
      <c r="B3363" s="1" t="s">
        <v>5028</v>
      </c>
      <c r="C3363" s="2" t="s">
        <v>4896</v>
      </c>
      <c r="D3363" s="1" t="s">
        <v>19</v>
      </c>
      <c r="E3363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3363" s="1" t="s">
        <v>1018</v>
      </c>
      <c r="G3363" s="1" t="s">
        <v>1019</v>
      </c>
      <c r="H3363" s="1" t="s">
        <v>1020</v>
      </c>
      <c r="I3363" s="1" t="s">
        <v>16</v>
      </c>
      <c r="J3363" s="1" t="s">
        <v>23</v>
      </c>
      <c r="K3363" s="1" t="s">
        <v>16</v>
      </c>
      <c r="L3363" s="1" t="s">
        <v>16</v>
      </c>
      <c r="M3363" s="1" t="s">
        <v>16</v>
      </c>
      <c r="N3363" s="1" t="s">
        <v>16</v>
      </c>
      <c r="O3363" s="1">
        <v>63.2</v>
      </c>
      <c r="P3363" s="1">
        <v>1.0</v>
      </c>
    </row>
    <row r="3364">
      <c r="A3364" s="1" t="s">
        <v>29</v>
      </c>
      <c r="B3364" s="1" t="s">
        <v>5029</v>
      </c>
      <c r="C3364" s="2" t="s">
        <v>4896</v>
      </c>
      <c r="D3364" s="1" t="s">
        <v>19</v>
      </c>
      <c r="E336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3364" s="1" t="s">
        <v>47</v>
      </c>
      <c r="G3364" s="2" t="s">
        <v>48</v>
      </c>
      <c r="H3364" s="1" t="s">
        <v>49</v>
      </c>
      <c r="I3364" s="1" t="s">
        <v>16</v>
      </c>
      <c r="J3364" s="1" t="s">
        <v>23</v>
      </c>
      <c r="K3364" s="1" t="s">
        <v>16</v>
      </c>
      <c r="L3364" s="1" t="s">
        <v>16</v>
      </c>
      <c r="M3364" s="1" t="s">
        <v>16</v>
      </c>
      <c r="N3364" s="1" t="s">
        <v>16</v>
      </c>
      <c r="O3364" s="1">
        <v>183.2</v>
      </c>
      <c r="P3364" s="1">
        <v>1.0</v>
      </c>
    </row>
    <row r="3365">
      <c r="A3365" s="1" t="s">
        <v>29</v>
      </c>
      <c r="B3365" s="1" t="s">
        <v>5030</v>
      </c>
      <c r="C3365" s="2" t="s">
        <v>4896</v>
      </c>
      <c r="D3365" s="1" t="s">
        <v>19</v>
      </c>
      <c r="E3365" s="3" t="str">
        <f>HYPERLINK("https://fyndiq.se/produkt/7c990866bb87402c/", "2-Pack Xiaomi 11 Lite 5G NE - Härdat Glas 9H - Super kvalitet 3D")</f>
        <v>2-Pack Xiaomi 11 Lite 5G NE - Härdat Glas 9H - Super kvalitet 3D</v>
      </c>
      <c r="F3365" s="1" t="s">
        <v>544</v>
      </c>
      <c r="G3365" s="1" t="s">
        <v>545</v>
      </c>
      <c r="H3365" s="1" t="s">
        <v>546</v>
      </c>
      <c r="I3365" s="1" t="s">
        <v>16</v>
      </c>
      <c r="J3365" s="1" t="s">
        <v>23</v>
      </c>
      <c r="K3365" s="1" t="s">
        <v>16</v>
      </c>
      <c r="L3365" s="1" t="s">
        <v>16</v>
      </c>
      <c r="M3365" s="1" t="s">
        <v>16</v>
      </c>
      <c r="N3365" s="1" t="s">
        <v>16</v>
      </c>
      <c r="O3365" s="1">
        <v>63.2</v>
      </c>
      <c r="P3365" s="1">
        <v>1.0</v>
      </c>
    </row>
    <row r="3366">
      <c r="A3366" s="1" t="s">
        <v>29</v>
      </c>
      <c r="B3366" s="1" t="s">
        <v>5031</v>
      </c>
      <c r="C3366" s="2" t="s">
        <v>4896</v>
      </c>
      <c r="D3366" s="1" t="s">
        <v>19</v>
      </c>
      <c r="E3366" s="3" t="str">
        <f>HYPERLINK("https://fyndiq.se/produkt/abcb18d2b1094266/", "2 Pack Samsung S21 5G - Härdat Glas 9H - Super Kvalitet 3D")</f>
        <v>2 Pack Samsung S21 5G - Härdat Glas 9H - Super Kvalitet 3D</v>
      </c>
      <c r="F3366" s="1" t="s">
        <v>2719</v>
      </c>
      <c r="G3366" s="1" t="s">
        <v>2720</v>
      </c>
      <c r="H3366" s="1" t="s">
        <v>2721</v>
      </c>
      <c r="I3366" s="1" t="s">
        <v>16</v>
      </c>
      <c r="J3366" s="1" t="s">
        <v>23</v>
      </c>
      <c r="K3366" s="1" t="s">
        <v>16</v>
      </c>
      <c r="L3366" s="1" t="s">
        <v>16</v>
      </c>
      <c r="M3366" s="1" t="s">
        <v>16</v>
      </c>
      <c r="N3366" s="1" t="s">
        <v>16</v>
      </c>
      <c r="O3366" s="1">
        <v>63.2</v>
      </c>
      <c r="P3366" s="1">
        <v>1.0</v>
      </c>
    </row>
    <row r="3367">
      <c r="A3367" s="1" t="s">
        <v>29</v>
      </c>
      <c r="B3367" s="1" t="s">
        <v>5032</v>
      </c>
      <c r="C3367" s="2" t="s">
        <v>4896</v>
      </c>
      <c r="D3367" s="1" t="s">
        <v>19</v>
      </c>
      <c r="E3367" s="3" t="str">
        <f>HYPERLINK("https://fyndiq.se/produkt/6ae5aff483564a84/", "2-Pack Apple Watch 40mm – Härdat glas 9H – Super kvalitet 3D")</f>
        <v>2-Pack Apple Watch 40mm – Härdat glas 9H – Super kvalitet 3D</v>
      </c>
      <c r="F3367" s="1" t="s">
        <v>1418</v>
      </c>
      <c r="G3367" s="1" t="s">
        <v>1419</v>
      </c>
      <c r="H3367" s="1" t="s">
        <v>1420</v>
      </c>
      <c r="I3367" s="1" t="s">
        <v>16</v>
      </c>
      <c r="J3367" s="1" t="s">
        <v>23</v>
      </c>
      <c r="K3367" s="1" t="s">
        <v>16</v>
      </c>
      <c r="L3367" s="1" t="s">
        <v>16</v>
      </c>
      <c r="M3367" s="1" t="s">
        <v>16</v>
      </c>
      <c r="N3367" s="1" t="s">
        <v>16</v>
      </c>
      <c r="O3367" s="1">
        <v>55.2</v>
      </c>
      <c r="P3367" s="1">
        <v>1.0</v>
      </c>
    </row>
    <row r="3368">
      <c r="A3368" s="1" t="s">
        <v>29</v>
      </c>
      <c r="B3368" s="1" t="s">
        <v>5033</v>
      </c>
      <c r="C3368" s="2" t="s">
        <v>4896</v>
      </c>
      <c r="D3368" s="1" t="s">
        <v>19</v>
      </c>
      <c r="E3368" s="3" t="str">
        <f>HYPERLINK("https://fyndiq.se/produkt/6758100e2782433a/", "2-Pack iPhone 12 Pro - Härdat Glas 9H - Super Kvalitet 3D")</f>
        <v>2-Pack iPhone 12 Pro - Härdat Glas 9H - Super Kvalitet 3D</v>
      </c>
      <c r="F3368" s="1" t="s">
        <v>3185</v>
      </c>
      <c r="G3368" s="1" t="s">
        <v>3186</v>
      </c>
      <c r="H3368" s="1" t="s">
        <v>3187</v>
      </c>
      <c r="I3368" s="1" t="s">
        <v>16</v>
      </c>
      <c r="J3368" s="1" t="s">
        <v>23</v>
      </c>
      <c r="K3368" s="1" t="s">
        <v>16</v>
      </c>
      <c r="L3368" s="1" t="s">
        <v>16</v>
      </c>
      <c r="M3368" s="1" t="s">
        <v>16</v>
      </c>
      <c r="N3368" s="1" t="s">
        <v>16</v>
      </c>
      <c r="O3368" s="1">
        <v>55.2</v>
      </c>
      <c r="P3368" s="1">
        <v>1.0</v>
      </c>
    </row>
    <row r="3369">
      <c r="A3369" s="1" t="s">
        <v>29</v>
      </c>
      <c r="B3369" s="1" t="s">
        <v>5034</v>
      </c>
      <c r="C3369" s="2" t="s">
        <v>5035</v>
      </c>
      <c r="D3369" s="1" t="s">
        <v>19</v>
      </c>
      <c r="E3369" s="3" t="str">
        <f>HYPERLINK("https://fyndiq.se/produkt/acecbda921d14ae6/", "2 Pack Samsung Galaxy A70 - Härdat Glas 9H - Super Kvalitet 3D")</f>
        <v>2 Pack Samsung Galaxy A70 - Härdat Glas 9H - Super Kvalitet 3D</v>
      </c>
      <c r="F3369" s="1" t="s">
        <v>327</v>
      </c>
      <c r="G3369" s="1" t="s">
        <v>328</v>
      </c>
      <c r="H3369" s="1" t="s">
        <v>329</v>
      </c>
      <c r="I3369" s="1" t="s">
        <v>16</v>
      </c>
      <c r="J3369" s="1" t="s">
        <v>23</v>
      </c>
      <c r="K3369" s="1" t="s">
        <v>16</v>
      </c>
      <c r="L3369" s="1" t="s">
        <v>16</v>
      </c>
      <c r="M3369" s="1" t="s">
        <v>16</v>
      </c>
      <c r="N3369" s="1" t="s">
        <v>16</v>
      </c>
      <c r="O3369" s="1">
        <v>63.2</v>
      </c>
      <c r="P3369" s="1">
        <v>1.0</v>
      </c>
    </row>
    <row r="3370">
      <c r="A3370" s="1" t="s">
        <v>29</v>
      </c>
      <c r="B3370" s="1" t="s">
        <v>5036</v>
      </c>
      <c r="C3370" s="2" t="s">
        <v>5035</v>
      </c>
      <c r="D3370" s="1" t="s">
        <v>19</v>
      </c>
      <c r="E337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370" s="1" t="s">
        <v>977</v>
      </c>
      <c r="G3370" s="1" t="s">
        <v>978</v>
      </c>
      <c r="H3370" s="1" t="s">
        <v>979</v>
      </c>
      <c r="I3370" s="1" t="s">
        <v>16</v>
      </c>
      <c r="J3370" s="1" t="s">
        <v>23</v>
      </c>
      <c r="K3370" s="1" t="s">
        <v>16</v>
      </c>
      <c r="L3370" s="1" t="s">
        <v>16</v>
      </c>
      <c r="M3370" s="1" t="s">
        <v>16</v>
      </c>
      <c r="N3370" s="1" t="s">
        <v>16</v>
      </c>
      <c r="O3370" s="1">
        <v>63.2</v>
      </c>
      <c r="P3370" s="1">
        <v>2.0</v>
      </c>
    </row>
    <row r="3371">
      <c r="A3371" s="1" t="s">
        <v>29</v>
      </c>
      <c r="B3371" s="1" t="s">
        <v>5037</v>
      </c>
      <c r="C3371" s="2" t="s">
        <v>5035</v>
      </c>
      <c r="D3371" s="1" t="s">
        <v>19</v>
      </c>
      <c r="E3371" s="3" t="str">
        <f>HYPERLINK("https://fyndiq.se/produkt/6ae5aff483564a84/", "2-Pack Apple Watch 40mm – Härdat glas 9H – Super kvalitet 3D")</f>
        <v>2-Pack Apple Watch 40mm – Härdat glas 9H – Super kvalitet 3D</v>
      </c>
      <c r="F3371" s="1" t="s">
        <v>1418</v>
      </c>
      <c r="G3371" s="1" t="s">
        <v>1419</v>
      </c>
      <c r="H3371" s="1" t="s">
        <v>1420</v>
      </c>
      <c r="I3371" s="1" t="s">
        <v>16</v>
      </c>
      <c r="J3371" s="1" t="s">
        <v>23</v>
      </c>
      <c r="K3371" s="1" t="s">
        <v>16</v>
      </c>
      <c r="L3371" s="1" t="s">
        <v>16</v>
      </c>
      <c r="M3371" s="1" t="s">
        <v>16</v>
      </c>
      <c r="N3371" s="1" t="s">
        <v>16</v>
      </c>
      <c r="O3371" s="1">
        <v>55.2</v>
      </c>
      <c r="P3371" s="1">
        <v>1.0</v>
      </c>
    </row>
    <row r="3372">
      <c r="A3372" s="1" t="s">
        <v>29</v>
      </c>
      <c r="B3372" s="1" t="s">
        <v>5038</v>
      </c>
      <c r="C3372" s="2" t="s">
        <v>5035</v>
      </c>
      <c r="D3372" s="1" t="s">
        <v>19</v>
      </c>
      <c r="E3372" s="3" t="str">
        <f>HYPERLINK("https://fyndiq.se/produkt/f2c164e932234570/", "2-Pack HUAWEI P30 PRO Skärmskydd - Härdat Glas 9H - Super kvalitet 3D")</f>
        <v>2-Pack HUAWEI P30 PRO Skärmskydd - Härdat Glas 9H - Super kvalitet 3D</v>
      </c>
      <c r="F3372" s="1" t="s">
        <v>267</v>
      </c>
      <c r="G3372" s="1" t="s">
        <v>268</v>
      </c>
      <c r="H3372" s="1" t="s">
        <v>269</v>
      </c>
      <c r="I3372" s="1" t="s">
        <v>16</v>
      </c>
      <c r="J3372" s="1" t="s">
        <v>23</v>
      </c>
      <c r="K3372" s="1" t="s">
        <v>16</v>
      </c>
      <c r="L3372" s="1" t="s">
        <v>16</v>
      </c>
      <c r="M3372" s="1" t="s">
        <v>16</v>
      </c>
      <c r="N3372" s="1" t="s">
        <v>16</v>
      </c>
      <c r="O3372" s="1">
        <v>63.2</v>
      </c>
      <c r="P3372" s="1">
        <v>1.0</v>
      </c>
    </row>
    <row r="3373">
      <c r="A3373" s="1" t="s">
        <v>29</v>
      </c>
      <c r="B3373" s="1" t="s">
        <v>5039</v>
      </c>
      <c r="C3373" s="2" t="s">
        <v>5035</v>
      </c>
      <c r="D3373" s="1" t="s">
        <v>19</v>
      </c>
      <c r="E3373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3373" s="1" t="s">
        <v>5040</v>
      </c>
      <c r="G3373" s="1" t="s">
        <v>5041</v>
      </c>
      <c r="H3373" s="1" t="s">
        <v>5042</v>
      </c>
      <c r="I3373" s="1" t="s">
        <v>16</v>
      </c>
      <c r="J3373" s="1" t="s">
        <v>23</v>
      </c>
      <c r="K3373" s="1" t="s">
        <v>16</v>
      </c>
      <c r="L3373" s="1" t="s">
        <v>16</v>
      </c>
      <c r="M3373" s="1" t="s">
        <v>16</v>
      </c>
      <c r="N3373" s="1" t="s">
        <v>16</v>
      </c>
      <c r="O3373" s="1">
        <v>79.2</v>
      </c>
      <c r="P3373" s="1">
        <v>1.0</v>
      </c>
    </row>
    <row r="3374">
      <c r="A3374" s="1" t="s">
        <v>29</v>
      </c>
      <c r="B3374" s="1" t="s">
        <v>5043</v>
      </c>
      <c r="C3374" s="2" t="s">
        <v>5035</v>
      </c>
      <c r="D3374" s="1" t="s">
        <v>19</v>
      </c>
      <c r="E3374" s="3" t="str">
        <f>HYPERLINK("https://fyndiq.se/produkt/f4e95b294a424d40/", "2-Pack Samsung S10 Skärmskydd - Härdat Glas 9H - Super kvalitet 3D")</f>
        <v>2-Pack Samsung S10 Skärmskydd - Härdat Glas 9H - Super kvalitet 3D</v>
      </c>
      <c r="F3374" s="1" t="s">
        <v>353</v>
      </c>
      <c r="G3374" s="1" t="s">
        <v>354</v>
      </c>
      <c r="H3374" s="1" t="s">
        <v>355</v>
      </c>
      <c r="I3374" s="1" t="s">
        <v>16</v>
      </c>
      <c r="J3374" s="1" t="s">
        <v>23</v>
      </c>
      <c r="K3374" s="1" t="s">
        <v>16</v>
      </c>
      <c r="L3374" s="1" t="s">
        <v>16</v>
      </c>
      <c r="M3374" s="1" t="s">
        <v>16</v>
      </c>
      <c r="N3374" s="1" t="s">
        <v>16</v>
      </c>
      <c r="O3374" s="1">
        <v>63.2</v>
      </c>
      <c r="P3374" s="1">
        <v>1.0</v>
      </c>
    </row>
    <row r="3375">
      <c r="A3375" s="1" t="s">
        <v>29</v>
      </c>
      <c r="B3375" s="1" t="s">
        <v>5044</v>
      </c>
      <c r="C3375" s="2" t="s">
        <v>5035</v>
      </c>
      <c r="D3375" s="1" t="s">
        <v>19</v>
      </c>
      <c r="E3375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3375" s="1" t="s">
        <v>485</v>
      </c>
      <c r="G3375" s="1" t="s">
        <v>486</v>
      </c>
      <c r="H3375" s="1" t="s">
        <v>487</v>
      </c>
      <c r="I3375" s="1" t="s">
        <v>16</v>
      </c>
      <c r="J3375" s="1" t="s">
        <v>23</v>
      </c>
      <c r="K3375" s="1" t="s">
        <v>16</v>
      </c>
      <c r="L3375" s="1" t="s">
        <v>16</v>
      </c>
      <c r="M3375" s="1" t="s">
        <v>16</v>
      </c>
      <c r="N3375" s="1" t="s">
        <v>16</v>
      </c>
      <c r="O3375" s="1">
        <v>135.2</v>
      </c>
      <c r="P3375" s="1">
        <v>2.0</v>
      </c>
    </row>
    <row r="3376">
      <c r="A3376" s="1" t="s">
        <v>29</v>
      </c>
      <c r="B3376" s="1" t="s">
        <v>5045</v>
      </c>
      <c r="C3376" s="2" t="s">
        <v>5035</v>
      </c>
      <c r="D3376" s="1" t="s">
        <v>19</v>
      </c>
      <c r="E3376" s="3" t="str">
        <f>HYPERLINK("https://fyndiq.se/produkt/a511a8922e36455c/", "2 Pack Samsung S8 - Härdat glas 9H–Super kvalitet 3D Skärmskydd")</f>
        <v>2 Pack Samsung S8 - Härdat glas 9H–Super kvalitet 3D Skärmskydd</v>
      </c>
      <c r="F3376" s="1" t="s">
        <v>1083</v>
      </c>
      <c r="G3376" s="1" t="s">
        <v>1084</v>
      </c>
      <c r="H3376" s="1" t="s">
        <v>1085</v>
      </c>
      <c r="I3376" s="1" t="s">
        <v>16</v>
      </c>
      <c r="J3376" s="1" t="s">
        <v>23</v>
      </c>
      <c r="K3376" s="1" t="s">
        <v>16</v>
      </c>
      <c r="L3376" s="1" t="s">
        <v>16</v>
      </c>
      <c r="M3376" s="1" t="s">
        <v>16</v>
      </c>
      <c r="N3376" s="1" t="s">
        <v>16</v>
      </c>
      <c r="O3376" s="1">
        <v>63.2</v>
      </c>
      <c r="P3376" s="1">
        <v>1.0</v>
      </c>
    </row>
    <row r="3377">
      <c r="A3377" s="1" t="s">
        <v>29</v>
      </c>
      <c r="B3377" s="1" t="s">
        <v>5046</v>
      </c>
      <c r="C3377" s="2" t="s">
        <v>5035</v>
      </c>
      <c r="D3377" s="1" t="s">
        <v>19</v>
      </c>
      <c r="E337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3377" s="1" t="s">
        <v>813</v>
      </c>
      <c r="G3377" s="1" t="s">
        <v>814</v>
      </c>
      <c r="H3377" s="1" t="s">
        <v>815</v>
      </c>
      <c r="I3377" s="1" t="s">
        <v>16</v>
      </c>
      <c r="J3377" s="1" t="s">
        <v>23</v>
      </c>
      <c r="K3377" s="1" t="s">
        <v>16</v>
      </c>
      <c r="L3377" s="1" t="s">
        <v>16</v>
      </c>
      <c r="M3377" s="1" t="s">
        <v>16</v>
      </c>
      <c r="N3377" s="1" t="s">
        <v>16</v>
      </c>
      <c r="O3377" s="1">
        <v>71.2</v>
      </c>
      <c r="P3377" s="1">
        <v>1.0</v>
      </c>
    </row>
    <row r="3378">
      <c r="A3378" s="1" t="s">
        <v>29</v>
      </c>
      <c r="B3378" s="1" t="s">
        <v>5047</v>
      </c>
      <c r="C3378" s="2" t="s">
        <v>5035</v>
      </c>
      <c r="D3378" s="1" t="s">
        <v>19</v>
      </c>
      <c r="E3378" s="3" t="str">
        <f>HYPERLINK("https://fyndiq.se/produkt/a6f2491e02f642c8/", "2-Pack Iphone 7/8 Vit - 9H Härdat Glas - 3D Skärmskydd")</f>
        <v>2-Pack Iphone 7/8 Vit - 9H Härdat Glas - 3D Skärmskydd</v>
      </c>
      <c r="F3378" s="1" t="s">
        <v>5048</v>
      </c>
      <c r="G3378" s="1" t="s">
        <v>5049</v>
      </c>
      <c r="H3378" s="1" t="s">
        <v>5050</v>
      </c>
      <c r="I3378" s="1" t="s">
        <v>16</v>
      </c>
      <c r="J3378" s="1" t="s">
        <v>23</v>
      </c>
      <c r="K3378" s="1" t="s">
        <v>16</v>
      </c>
      <c r="L3378" s="1" t="s">
        <v>16</v>
      </c>
      <c r="M3378" s="1" t="s">
        <v>16</v>
      </c>
      <c r="N3378" s="1" t="s">
        <v>16</v>
      </c>
      <c r="O3378" s="1">
        <v>55.2</v>
      </c>
      <c r="P3378" s="1">
        <v>1.0</v>
      </c>
    </row>
    <row r="3379">
      <c r="A3379" s="1" t="s">
        <v>29</v>
      </c>
      <c r="B3379" s="1" t="s">
        <v>5051</v>
      </c>
      <c r="C3379" s="2" t="s">
        <v>5035</v>
      </c>
      <c r="D3379" s="1" t="s">
        <v>19</v>
      </c>
      <c r="E3379" s="3" t="str">
        <f>HYPERLINK("https://fyndiq.se/produkt/6c136b352c1f42d2/", "2-Pack Samsung S23 5G - 9H Härdat Glass - 3D Super Kvalitet Skärmskydd")</f>
        <v>2-Pack Samsung S23 5G - 9H Härdat Glass - 3D Super Kvalitet Skärmskydd</v>
      </c>
      <c r="F3379" s="1" t="s">
        <v>1588</v>
      </c>
      <c r="G3379" s="1" t="s">
        <v>1589</v>
      </c>
      <c r="H3379" s="1" t="s">
        <v>1590</v>
      </c>
      <c r="I3379" s="1" t="s">
        <v>16</v>
      </c>
      <c r="J3379" s="1" t="s">
        <v>23</v>
      </c>
      <c r="K3379" s="1" t="s">
        <v>16</v>
      </c>
      <c r="L3379" s="1" t="s">
        <v>16</v>
      </c>
      <c r="M3379" s="1" t="s">
        <v>16</v>
      </c>
      <c r="N3379" s="1" t="s">
        <v>16</v>
      </c>
      <c r="O3379" s="1">
        <v>63.2</v>
      </c>
      <c r="P3379" s="1">
        <v>1.0</v>
      </c>
    </row>
    <row r="3380">
      <c r="A3380" s="1" t="s">
        <v>29</v>
      </c>
      <c r="B3380" s="1" t="s">
        <v>5052</v>
      </c>
      <c r="C3380" s="2" t="s">
        <v>5035</v>
      </c>
      <c r="D3380" s="1" t="s">
        <v>19</v>
      </c>
      <c r="E3380" s="3" t="str">
        <f>HYPERLINK("https://fyndiq.se/produkt/3957d33e50f04423/", "2-Pack Samsung A14 Skärmskydd &amp; 1-Pack linsskydd - Härdat Glas 9H - Super kvalitet 3D")</f>
        <v>2-Pack Samsung A14 Skärmskydd &amp; 1-Pack linsskydd - Härdat Glas 9H - Super kvalitet 3D</v>
      </c>
      <c r="F3380" s="1" t="s">
        <v>1675</v>
      </c>
      <c r="G3380" s="1" t="s">
        <v>1676</v>
      </c>
      <c r="H3380" s="1" t="s">
        <v>1677</v>
      </c>
      <c r="I3380" s="1" t="s">
        <v>16</v>
      </c>
      <c r="J3380" s="1" t="s">
        <v>23</v>
      </c>
      <c r="K3380" s="1" t="s">
        <v>16</v>
      </c>
      <c r="L3380" s="1" t="s">
        <v>16</v>
      </c>
      <c r="M3380" s="1" t="s">
        <v>16</v>
      </c>
      <c r="N3380" s="1" t="s">
        <v>16</v>
      </c>
      <c r="O3380" s="1">
        <v>71.2</v>
      </c>
      <c r="P3380" s="1">
        <v>1.0</v>
      </c>
    </row>
    <row r="3381">
      <c r="A3381" s="1" t="s">
        <v>29</v>
      </c>
      <c r="B3381" s="1" t="s">
        <v>5053</v>
      </c>
      <c r="C3381" s="2" t="s">
        <v>5035</v>
      </c>
      <c r="D3381" s="1" t="s">
        <v>19</v>
      </c>
      <c r="E3381" s="3" t="str">
        <f>HYPERLINK("https://fyndiq.se/produkt/e19fcc2ab2124f8a/", "2-Pack Iphone 13 Pro - 9H Härdat Glass - Top Kvalitet  3D")</f>
        <v>2-Pack Iphone 13 Pro - 9H Härdat Glass - Top Kvalitet  3D</v>
      </c>
      <c r="F3381" s="1" t="s">
        <v>555</v>
      </c>
      <c r="G3381" s="1" t="s">
        <v>556</v>
      </c>
      <c r="H3381" s="1" t="s">
        <v>557</v>
      </c>
      <c r="I3381" s="1" t="s">
        <v>16</v>
      </c>
      <c r="J3381" s="1" t="s">
        <v>23</v>
      </c>
      <c r="K3381" s="1" t="s">
        <v>16</v>
      </c>
      <c r="L3381" s="1" t="s">
        <v>16</v>
      </c>
      <c r="M3381" s="1" t="s">
        <v>16</v>
      </c>
      <c r="N3381" s="1" t="s">
        <v>16</v>
      </c>
      <c r="O3381" s="1">
        <v>55.2</v>
      </c>
      <c r="P3381" s="1">
        <v>1.0</v>
      </c>
    </row>
    <row r="3382">
      <c r="A3382" s="1" t="s">
        <v>29</v>
      </c>
      <c r="B3382" s="1" t="s">
        <v>5054</v>
      </c>
      <c r="C3382" s="2" t="s">
        <v>5035</v>
      </c>
      <c r="D3382" s="1" t="s">
        <v>19</v>
      </c>
      <c r="E3382" s="3" t="str">
        <f>HYPERLINK("https://fyndiq.se/produkt/c26c9ffef37a436a/", "2-Pack Samsung A35 5G Skärmskydd i Härdat Glas")</f>
        <v>2-Pack Samsung A35 5G Skärmskydd i Härdat Glas</v>
      </c>
      <c r="F3382" s="1" t="s">
        <v>432</v>
      </c>
      <c r="G3382" s="1" t="s">
        <v>433</v>
      </c>
      <c r="H3382" s="1" t="s">
        <v>434</v>
      </c>
      <c r="I3382" s="1" t="s">
        <v>16</v>
      </c>
      <c r="J3382" s="1" t="s">
        <v>23</v>
      </c>
      <c r="K3382" s="1" t="s">
        <v>16</v>
      </c>
      <c r="L3382" s="1" t="s">
        <v>16</v>
      </c>
      <c r="M3382" s="1" t="s">
        <v>16</v>
      </c>
      <c r="N3382" s="1" t="s">
        <v>16</v>
      </c>
      <c r="O3382" s="1">
        <v>63.2</v>
      </c>
      <c r="P3382" s="1">
        <v>1.0</v>
      </c>
    </row>
    <row r="3383">
      <c r="A3383" s="1" t="s">
        <v>29</v>
      </c>
      <c r="B3383" s="1" t="s">
        <v>5055</v>
      </c>
      <c r="C3383" s="2" t="s">
        <v>5035</v>
      </c>
      <c r="D3383" s="1" t="s">
        <v>19</v>
      </c>
      <c r="E3383" s="3" t="str">
        <f>HYPERLINK("https://fyndiq.se/produkt/28799ed0373d40b4/", "2 Pack Galaxy S21 Ultra 5G- Härdat glas 9H - Super kvalitet 3D")</f>
        <v>2 Pack Galaxy S21 Ultra 5G- Härdat glas 9H - Super kvalitet 3D</v>
      </c>
      <c r="F3383" s="1" t="s">
        <v>272</v>
      </c>
      <c r="G3383" s="1" t="s">
        <v>273</v>
      </c>
      <c r="H3383" s="1" t="s">
        <v>274</v>
      </c>
      <c r="I3383" s="1" t="s">
        <v>16</v>
      </c>
      <c r="J3383" s="1" t="s">
        <v>23</v>
      </c>
      <c r="K3383" s="1" t="s">
        <v>16</v>
      </c>
      <c r="L3383" s="1" t="s">
        <v>16</v>
      </c>
      <c r="M3383" s="1" t="s">
        <v>16</v>
      </c>
      <c r="N3383" s="1" t="s">
        <v>16</v>
      </c>
      <c r="O3383" s="1">
        <v>63.2</v>
      </c>
      <c r="P3383" s="1">
        <v>1.0</v>
      </c>
    </row>
    <row r="3384">
      <c r="A3384" s="1" t="s">
        <v>29</v>
      </c>
      <c r="B3384" s="1" t="s">
        <v>5056</v>
      </c>
      <c r="C3384" s="2" t="s">
        <v>5035</v>
      </c>
      <c r="D3384" s="1" t="s">
        <v>19</v>
      </c>
      <c r="E3384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3384" s="1" t="s">
        <v>3794</v>
      </c>
      <c r="G3384" s="1" t="s">
        <v>3795</v>
      </c>
      <c r="H3384" s="1" t="s">
        <v>3796</v>
      </c>
      <c r="I3384" s="1" t="s">
        <v>1311</v>
      </c>
      <c r="J3384" s="1" t="s">
        <v>9</v>
      </c>
      <c r="K3384" s="2" t="s">
        <v>3256</v>
      </c>
      <c r="L3384" s="1" t="s">
        <v>2914</v>
      </c>
      <c r="M3384" s="1" t="s">
        <v>16</v>
      </c>
      <c r="N3384" s="1" t="s">
        <v>16</v>
      </c>
      <c r="O3384" s="1">
        <v>135.2</v>
      </c>
      <c r="P3384" s="1">
        <v>1.0</v>
      </c>
    </row>
    <row r="3385">
      <c r="A3385" s="1" t="s">
        <v>29</v>
      </c>
      <c r="B3385" s="1" t="s">
        <v>5057</v>
      </c>
      <c r="C3385" s="2" t="s">
        <v>5035</v>
      </c>
      <c r="D3385" s="1" t="s">
        <v>19</v>
      </c>
      <c r="E3385" s="3" t="str">
        <f>HYPERLINK("https://fyndiq.se/produkt/2477583187264ece/", "2-Pack Samsung S20 - 9H Härdat Glass - Top Kvalitet")</f>
        <v>2-Pack Samsung S20 - 9H Härdat Glass - Top Kvalitet</v>
      </c>
      <c r="F3385" s="1" t="s">
        <v>124</v>
      </c>
      <c r="G3385" s="1" t="s">
        <v>125</v>
      </c>
      <c r="H3385" s="1" t="s">
        <v>126</v>
      </c>
      <c r="I3385" s="1" t="s">
        <v>16</v>
      </c>
      <c r="J3385" s="1" t="s">
        <v>23</v>
      </c>
      <c r="K3385" s="1" t="s">
        <v>16</v>
      </c>
      <c r="L3385" s="1" t="s">
        <v>16</v>
      </c>
      <c r="M3385" s="1" t="s">
        <v>16</v>
      </c>
      <c r="N3385" s="1" t="s">
        <v>16</v>
      </c>
      <c r="O3385" s="1">
        <v>63.2</v>
      </c>
      <c r="P3385" s="1">
        <v>1.0</v>
      </c>
    </row>
    <row r="3386">
      <c r="A3386" s="1" t="s">
        <v>29</v>
      </c>
      <c r="B3386" s="1" t="s">
        <v>5058</v>
      </c>
      <c r="C3386" s="2" t="s">
        <v>5035</v>
      </c>
      <c r="D3386" s="1" t="s">
        <v>19</v>
      </c>
      <c r="E3386" s="3" t="str">
        <f>HYPERLINK("https://fyndiq.se/produkt/c5eff753eef544a3/", "2-Pack Samsung A05S Skärmskydd - Härdat Glas 9H - Super kvalitet 3D")</f>
        <v>2-Pack Samsung A05S Skärmskydd - Härdat Glas 9H - Super kvalitet 3D</v>
      </c>
      <c r="F3386" s="1" t="s">
        <v>768</v>
      </c>
      <c r="G3386" s="1" t="s">
        <v>769</v>
      </c>
      <c r="H3386" s="1" t="s">
        <v>770</v>
      </c>
      <c r="I3386" s="1" t="s">
        <v>16</v>
      </c>
      <c r="J3386" s="1" t="s">
        <v>23</v>
      </c>
      <c r="K3386" s="1" t="s">
        <v>16</v>
      </c>
      <c r="L3386" s="1" t="s">
        <v>16</v>
      </c>
      <c r="M3386" s="1" t="s">
        <v>16</v>
      </c>
      <c r="N3386" s="1" t="s">
        <v>16</v>
      </c>
      <c r="O3386" s="1">
        <v>63.2</v>
      </c>
      <c r="P3386" s="1">
        <v>1.0</v>
      </c>
    </row>
    <row r="3387">
      <c r="A3387" s="1" t="s">
        <v>29</v>
      </c>
      <c r="B3387" s="1" t="s">
        <v>5059</v>
      </c>
      <c r="C3387" s="2" t="s">
        <v>5035</v>
      </c>
      <c r="D3387" s="1" t="s">
        <v>19</v>
      </c>
      <c r="E3387" s="3" t="str">
        <f>HYPERLINK("https://fyndiq.se/produkt/df5b5938c34646d5/", "2-Pack APPLE WATCH 45MM Skärmskydd - Härdat Glas 9H - Super kvalitet 3D")</f>
        <v>2-Pack APPLE WATCH 45MM Skärmskydd - Härdat Glas 9H - Super kvalitet 3D</v>
      </c>
      <c r="F3387" s="1" t="s">
        <v>1636</v>
      </c>
      <c r="G3387" s="1" t="s">
        <v>1637</v>
      </c>
      <c r="H3387" s="1" t="s">
        <v>1638</v>
      </c>
      <c r="I3387" s="1" t="s">
        <v>1230</v>
      </c>
      <c r="J3387" s="1" t="s">
        <v>9</v>
      </c>
      <c r="K3387" s="2" t="s">
        <v>4434</v>
      </c>
      <c r="L3387" s="1" t="s">
        <v>2602</v>
      </c>
      <c r="M3387" s="1" t="s">
        <v>16</v>
      </c>
      <c r="N3387" s="1" t="s">
        <v>16</v>
      </c>
      <c r="O3387" s="1">
        <v>63.2</v>
      </c>
      <c r="P3387" s="1">
        <v>1.0</v>
      </c>
    </row>
    <row r="3388">
      <c r="A3388" s="1" t="s">
        <v>29</v>
      </c>
      <c r="B3388" s="1" t="s">
        <v>5060</v>
      </c>
      <c r="C3388" s="2" t="s">
        <v>5035</v>
      </c>
      <c r="D3388" s="1" t="s">
        <v>19</v>
      </c>
      <c r="E338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388" s="1" t="s">
        <v>599</v>
      </c>
      <c r="G3388" s="1" t="s">
        <v>600</v>
      </c>
      <c r="H3388" s="1" t="s">
        <v>601</v>
      </c>
      <c r="I3388" s="1" t="s">
        <v>16</v>
      </c>
      <c r="J3388" s="1" t="s">
        <v>23</v>
      </c>
      <c r="K3388" s="1" t="s">
        <v>16</v>
      </c>
      <c r="L3388" s="1" t="s">
        <v>16</v>
      </c>
      <c r="M3388" s="1" t="s">
        <v>16</v>
      </c>
      <c r="N3388" s="1" t="s">
        <v>16</v>
      </c>
      <c r="O3388" s="1">
        <v>71.2</v>
      </c>
      <c r="P3388" s="1">
        <v>1.0</v>
      </c>
    </row>
    <row r="3389">
      <c r="A3389" s="1" t="s">
        <v>29</v>
      </c>
      <c r="B3389" s="1" t="s">
        <v>5061</v>
      </c>
      <c r="C3389" s="2" t="s">
        <v>5035</v>
      </c>
      <c r="D3389" s="1" t="s">
        <v>19</v>
      </c>
      <c r="E3389" s="3" t="str">
        <f>HYPERLINK("https://fyndiq.se/produkt/df5b5938c34646d5/", "2-Pack APPLE WATCH 45MM Skärmskydd - Härdat Glas 9H - Super kvalitet 3D")</f>
        <v>2-Pack APPLE WATCH 45MM Skärmskydd - Härdat Glas 9H - Super kvalitet 3D</v>
      </c>
      <c r="F3389" s="1" t="s">
        <v>1636</v>
      </c>
      <c r="G3389" s="1" t="s">
        <v>1637</v>
      </c>
      <c r="H3389" s="1" t="s">
        <v>1638</v>
      </c>
      <c r="I3389" s="1" t="s">
        <v>16</v>
      </c>
      <c r="J3389" s="1" t="s">
        <v>23</v>
      </c>
      <c r="K3389" s="1" t="s">
        <v>16</v>
      </c>
      <c r="L3389" s="1" t="s">
        <v>16</v>
      </c>
      <c r="M3389" s="1" t="s">
        <v>16</v>
      </c>
      <c r="N3389" s="1" t="s">
        <v>16</v>
      </c>
      <c r="O3389" s="1">
        <v>63.2</v>
      </c>
      <c r="P3389" s="1">
        <v>1.0</v>
      </c>
    </row>
    <row r="3390">
      <c r="A3390" s="1" t="s">
        <v>29</v>
      </c>
      <c r="B3390" s="1" t="s">
        <v>5062</v>
      </c>
      <c r="C3390" s="2" t="s">
        <v>5035</v>
      </c>
      <c r="D3390" s="1" t="s">
        <v>19</v>
      </c>
      <c r="E3390" s="3" t="str">
        <f>HYPERLINK("https://fyndiq.se/produkt/a00b62acc6644fd2/", "2-Pack Samsung Galaxy S10 - Härdat glas 9H – Super kvalitet 3D")</f>
        <v>2-Pack Samsung Galaxy S10 - Härdat glas 9H – Super kvalitet 3D</v>
      </c>
      <c r="F3390" s="1" t="s">
        <v>1291</v>
      </c>
      <c r="G3390" s="1" t="s">
        <v>1292</v>
      </c>
      <c r="H3390" s="1" t="s">
        <v>1293</v>
      </c>
      <c r="I3390" s="1" t="s">
        <v>16</v>
      </c>
      <c r="J3390" s="1" t="s">
        <v>23</v>
      </c>
      <c r="K3390" s="1" t="s">
        <v>16</v>
      </c>
      <c r="L3390" s="1" t="s">
        <v>16</v>
      </c>
      <c r="M3390" s="1" t="s">
        <v>16</v>
      </c>
      <c r="N3390" s="1" t="s">
        <v>16</v>
      </c>
      <c r="O3390" s="1">
        <v>63.2</v>
      </c>
      <c r="P3390" s="1">
        <v>1.0</v>
      </c>
    </row>
    <row r="3391">
      <c r="A3391" s="1" t="s">
        <v>29</v>
      </c>
      <c r="B3391" s="1" t="s">
        <v>5063</v>
      </c>
      <c r="C3391" s="2" t="s">
        <v>5035</v>
      </c>
      <c r="D3391" s="1" t="s">
        <v>19</v>
      </c>
      <c r="E3391" s="3" t="str">
        <f>HYPERLINK("https://fyndiq.se/produkt/675bb02ed6bb4e07/", "2-Pack Samsung Galaxy S21 Ultra - Härdat Glas 9H-Super Kvalitet")</f>
        <v>2-Pack Samsung Galaxy S21 Ultra - Härdat Glas 9H-Super Kvalitet</v>
      </c>
      <c r="F3391" s="1" t="s">
        <v>91</v>
      </c>
      <c r="G3391" s="1" t="s">
        <v>92</v>
      </c>
      <c r="H3391" s="1" t="s">
        <v>93</v>
      </c>
      <c r="I3391" s="1" t="s">
        <v>16</v>
      </c>
      <c r="J3391" s="1" t="s">
        <v>23</v>
      </c>
      <c r="K3391" s="1" t="s">
        <v>16</v>
      </c>
      <c r="L3391" s="1" t="s">
        <v>16</v>
      </c>
      <c r="M3391" s="1" t="s">
        <v>16</v>
      </c>
      <c r="N3391" s="1" t="s">
        <v>16</v>
      </c>
      <c r="O3391" s="1">
        <v>63.2</v>
      </c>
      <c r="P3391" s="1">
        <v>1.0</v>
      </c>
    </row>
    <row r="3392">
      <c r="A3392" s="1" t="s">
        <v>29</v>
      </c>
      <c r="B3392" s="1" t="s">
        <v>5064</v>
      </c>
      <c r="C3392" s="2" t="s">
        <v>5035</v>
      </c>
      <c r="D3392" s="1" t="s">
        <v>19</v>
      </c>
      <c r="E3392" s="3" t="str">
        <f>HYPERLINK("https://fyndiq.se/produkt/8a162916fdf246f7/", "2-Pack SAMSUNG S24 Skärmskydd - Härdat Glas 9H - Super kvalitet 3D")</f>
        <v>2-Pack SAMSUNG S24 Skärmskydd - Härdat Glas 9H - Super kvalitet 3D</v>
      </c>
      <c r="F3392" s="1" t="s">
        <v>714</v>
      </c>
      <c r="G3392" s="1" t="s">
        <v>715</v>
      </c>
      <c r="H3392" s="1" t="s">
        <v>716</v>
      </c>
      <c r="I3392" s="1" t="s">
        <v>16</v>
      </c>
      <c r="J3392" s="1" t="s">
        <v>23</v>
      </c>
      <c r="K3392" s="1" t="s">
        <v>16</v>
      </c>
      <c r="L3392" s="1" t="s">
        <v>16</v>
      </c>
      <c r="M3392" s="1" t="s">
        <v>16</v>
      </c>
      <c r="N3392" s="1" t="s">
        <v>16</v>
      </c>
      <c r="O3392" s="1">
        <v>71.2</v>
      </c>
      <c r="P3392" s="1">
        <v>1.0</v>
      </c>
    </row>
    <row r="3393">
      <c r="A3393" s="1" t="s">
        <v>29</v>
      </c>
      <c r="B3393" s="1" t="s">
        <v>5065</v>
      </c>
      <c r="C3393" s="2" t="s">
        <v>5035</v>
      </c>
      <c r="D3393" s="1" t="s">
        <v>19</v>
      </c>
      <c r="E339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393" s="1" t="s">
        <v>785</v>
      </c>
      <c r="G3393" s="1" t="s">
        <v>786</v>
      </c>
      <c r="H3393" s="1" t="s">
        <v>787</v>
      </c>
      <c r="I3393" s="1" t="s">
        <v>16</v>
      </c>
      <c r="J3393" s="1" t="s">
        <v>23</v>
      </c>
      <c r="K3393" s="1" t="s">
        <v>16</v>
      </c>
      <c r="L3393" s="1" t="s">
        <v>16</v>
      </c>
      <c r="M3393" s="1" t="s">
        <v>16</v>
      </c>
      <c r="N3393" s="1" t="s">
        <v>16</v>
      </c>
      <c r="O3393" s="1">
        <v>63.2</v>
      </c>
      <c r="P3393" s="1">
        <v>1.0</v>
      </c>
    </row>
    <row r="3394">
      <c r="A3394" s="1" t="s">
        <v>29</v>
      </c>
      <c r="B3394" s="1" t="s">
        <v>5066</v>
      </c>
      <c r="C3394" s="2" t="s">
        <v>5035</v>
      </c>
      <c r="D3394" s="1" t="s">
        <v>19</v>
      </c>
      <c r="E3394" s="3" t="str">
        <f>HYPERLINK("https://fyndiq.se/produkt/ea23c3b28bc94993/", "2-Pack Samsung A13 Skärmskydd - Härdat Glas 9H - Super kvalitet 3D")</f>
        <v>2-Pack Samsung A13 Skärmskydd - Härdat Glas 9H - Super kvalitet 3D</v>
      </c>
      <c r="F3394" s="1" t="s">
        <v>2569</v>
      </c>
      <c r="G3394" s="1" t="s">
        <v>2570</v>
      </c>
      <c r="H3394" s="1" t="s">
        <v>2571</v>
      </c>
      <c r="I3394" s="1" t="s">
        <v>16</v>
      </c>
      <c r="J3394" s="1" t="s">
        <v>23</v>
      </c>
      <c r="K3394" s="1" t="s">
        <v>16</v>
      </c>
      <c r="L3394" s="1" t="s">
        <v>16</v>
      </c>
      <c r="M3394" s="1" t="s">
        <v>16</v>
      </c>
      <c r="N3394" s="1" t="s">
        <v>16</v>
      </c>
      <c r="O3394" s="1">
        <v>63.2</v>
      </c>
      <c r="P3394" s="1">
        <v>1.0</v>
      </c>
    </row>
    <row r="3395">
      <c r="A3395" s="1" t="s">
        <v>29</v>
      </c>
      <c r="B3395" s="1" t="s">
        <v>5067</v>
      </c>
      <c r="C3395" s="2" t="s">
        <v>5035</v>
      </c>
      <c r="D3395" s="1" t="s">
        <v>19</v>
      </c>
      <c r="E3395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3395" s="1" t="s">
        <v>1006</v>
      </c>
      <c r="G3395" s="1" t="s">
        <v>1007</v>
      </c>
      <c r="H3395" s="1" t="s">
        <v>1008</v>
      </c>
      <c r="I3395" s="1" t="s">
        <v>16</v>
      </c>
      <c r="J3395" s="1" t="s">
        <v>23</v>
      </c>
      <c r="K3395" s="1" t="s">
        <v>16</v>
      </c>
      <c r="L3395" s="1" t="s">
        <v>16</v>
      </c>
      <c r="M3395" s="1" t="s">
        <v>16</v>
      </c>
      <c r="N3395" s="1" t="s">
        <v>16</v>
      </c>
      <c r="O3395" s="1">
        <v>71.2</v>
      </c>
      <c r="P3395" s="1">
        <v>1.0</v>
      </c>
    </row>
    <row r="3396">
      <c r="A3396" s="1" t="s">
        <v>29</v>
      </c>
      <c r="B3396" s="1" t="s">
        <v>5068</v>
      </c>
      <c r="C3396" s="2" t="s">
        <v>5035</v>
      </c>
      <c r="D3396" s="1" t="s">
        <v>19</v>
      </c>
      <c r="E3396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3396" s="1" t="s">
        <v>5069</v>
      </c>
      <c r="G3396" s="1" t="s">
        <v>5070</v>
      </c>
      <c r="H3396" s="1" t="s">
        <v>5071</v>
      </c>
      <c r="I3396" s="1" t="s">
        <v>16</v>
      </c>
      <c r="J3396" s="1" t="s">
        <v>23</v>
      </c>
      <c r="K3396" s="1" t="s">
        <v>16</v>
      </c>
      <c r="L3396" s="1" t="s">
        <v>16</v>
      </c>
      <c r="M3396" s="1" t="s">
        <v>16</v>
      </c>
      <c r="N3396" s="1" t="s">
        <v>16</v>
      </c>
      <c r="O3396" s="1">
        <v>63.2</v>
      </c>
      <c r="P3396" s="1">
        <v>1.0</v>
      </c>
    </row>
    <row r="3397">
      <c r="A3397" s="1" t="s">
        <v>29</v>
      </c>
      <c r="B3397" s="1" t="s">
        <v>5072</v>
      </c>
      <c r="C3397" s="2" t="s">
        <v>5035</v>
      </c>
      <c r="D3397" s="1" t="s">
        <v>19</v>
      </c>
      <c r="E3397" s="3" t="str">
        <f>HYPERLINK("https://fyndiq.se/produkt/13e76851ca504320/", "2-Pack Samsung Galaxy S22 Ultra - Härdat glas 9H - Top kvalitet")</f>
        <v>2-Pack Samsung Galaxy S22 Ultra - Härdat glas 9H - Top kvalitet</v>
      </c>
      <c r="F3397" s="1" t="s">
        <v>140</v>
      </c>
      <c r="G3397" s="1" t="s">
        <v>141</v>
      </c>
      <c r="H3397" s="1" t="s">
        <v>142</v>
      </c>
      <c r="I3397" s="1" t="s">
        <v>16</v>
      </c>
      <c r="J3397" s="1" t="s">
        <v>23</v>
      </c>
      <c r="K3397" s="1" t="s">
        <v>16</v>
      </c>
      <c r="L3397" s="1" t="s">
        <v>16</v>
      </c>
      <c r="M3397" s="1" t="s">
        <v>16</v>
      </c>
      <c r="N3397" s="1" t="s">
        <v>16</v>
      </c>
      <c r="O3397" s="1">
        <v>63.2</v>
      </c>
      <c r="P3397" s="1">
        <v>1.0</v>
      </c>
    </row>
    <row r="3398">
      <c r="A3398" s="1" t="s">
        <v>29</v>
      </c>
      <c r="B3398" s="1" t="s">
        <v>5073</v>
      </c>
      <c r="C3398" s="2" t="s">
        <v>5035</v>
      </c>
      <c r="D3398" s="1" t="s">
        <v>19</v>
      </c>
      <c r="E3398" s="3" t="str">
        <f>HYPERLINK("https://fyndiq.se/produkt/a00b62acc6644fd2/", "2-Pack Samsung Galaxy S10 - Härdat glas 9H – Super kvalitet 3D")</f>
        <v>2-Pack Samsung Galaxy S10 - Härdat glas 9H – Super kvalitet 3D</v>
      </c>
      <c r="F3398" s="1" t="s">
        <v>1291</v>
      </c>
      <c r="G3398" s="1" t="s">
        <v>1292</v>
      </c>
      <c r="H3398" s="1" t="s">
        <v>1293</v>
      </c>
      <c r="I3398" s="1" t="s">
        <v>16</v>
      </c>
      <c r="J3398" s="1" t="s">
        <v>23</v>
      </c>
      <c r="K3398" s="1" t="s">
        <v>16</v>
      </c>
      <c r="L3398" s="1" t="s">
        <v>16</v>
      </c>
      <c r="M3398" s="1" t="s">
        <v>16</v>
      </c>
      <c r="N3398" s="1" t="s">
        <v>16</v>
      </c>
      <c r="O3398" s="1">
        <v>63.2</v>
      </c>
      <c r="P3398" s="1">
        <v>1.0</v>
      </c>
    </row>
    <row r="3399">
      <c r="A3399" s="1" t="s">
        <v>29</v>
      </c>
      <c r="B3399" s="1" t="s">
        <v>5074</v>
      </c>
      <c r="C3399" s="2" t="s">
        <v>5035</v>
      </c>
      <c r="D3399" s="1" t="s">
        <v>19</v>
      </c>
      <c r="E339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399" s="1" t="s">
        <v>539</v>
      </c>
      <c r="G3399" s="1" t="s">
        <v>540</v>
      </c>
      <c r="H3399" s="1" t="s">
        <v>541</v>
      </c>
      <c r="I3399" s="1" t="s">
        <v>16</v>
      </c>
      <c r="J3399" s="1" t="s">
        <v>23</v>
      </c>
      <c r="K3399" s="1" t="s">
        <v>16</v>
      </c>
      <c r="L3399" s="1" t="s">
        <v>16</v>
      </c>
      <c r="M3399" s="1" t="s">
        <v>16</v>
      </c>
      <c r="N3399" s="1" t="s">
        <v>16</v>
      </c>
      <c r="O3399" s="1">
        <v>95.2</v>
      </c>
      <c r="P3399" s="1">
        <v>1.0</v>
      </c>
    </row>
    <row r="3400">
      <c r="A3400" s="1" t="s">
        <v>29</v>
      </c>
      <c r="B3400" s="1" t="s">
        <v>5075</v>
      </c>
      <c r="C3400" s="2" t="s">
        <v>5035</v>
      </c>
      <c r="D3400" s="1" t="s">
        <v>19</v>
      </c>
      <c r="E3400" s="3" t="str">
        <f>HYPERLINK("https://fyndiq.se/produkt/d2c30baa04ab483c/", "2-Pack Samsung A22 5G Skärmskydd - Härdat Glas 9H - Super kvalitet 3D")</f>
        <v>2-Pack Samsung A22 5G Skärmskydd - Härdat Glas 9H - Super kvalitet 3D</v>
      </c>
      <c r="F3400" s="1" t="s">
        <v>1273</v>
      </c>
      <c r="G3400" s="1" t="s">
        <v>1274</v>
      </c>
      <c r="H3400" s="1" t="s">
        <v>1275</v>
      </c>
      <c r="I3400" s="1" t="s">
        <v>16</v>
      </c>
      <c r="J3400" s="1" t="s">
        <v>23</v>
      </c>
      <c r="K3400" s="1" t="s">
        <v>16</v>
      </c>
      <c r="L3400" s="1" t="s">
        <v>16</v>
      </c>
      <c r="M3400" s="1" t="s">
        <v>16</v>
      </c>
      <c r="N3400" s="1" t="s">
        <v>16</v>
      </c>
      <c r="O3400" s="1">
        <v>63.2</v>
      </c>
      <c r="P3400" s="1">
        <v>1.0</v>
      </c>
    </row>
    <row r="3401">
      <c r="A3401" s="1" t="s">
        <v>29</v>
      </c>
      <c r="B3401" s="1" t="s">
        <v>5076</v>
      </c>
      <c r="C3401" s="2" t="s">
        <v>5035</v>
      </c>
      <c r="D3401" s="1" t="s">
        <v>19</v>
      </c>
      <c r="E3401" s="3" t="str">
        <f>HYPERLINK("https://fyndiq.se/produkt/c26c9ffef37a436a/", "2-Pack Samsung A35 5G Skärmskydd i Härdat Glas")</f>
        <v>2-Pack Samsung A35 5G Skärmskydd i Härdat Glas</v>
      </c>
      <c r="F3401" s="1" t="s">
        <v>432</v>
      </c>
      <c r="G3401" s="1" t="s">
        <v>433</v>
      </c>
      <c r="H3401" s="1" t="s">
        <v>434</v>
      </c>
      <c r="I3401" s="1" t="s">
        <v>16</v>
      </c>
      <c r="J3401" s="1" t="s">
        <v>23</v>
      </c>
      <c r="K3401" s="1" t="s">
        <v>16</v>
      </c>
      <c r="L3401" s="1" t="s">
        <v>16</v>
      </c>
      <c r="M3401" s="1" t="s">
        <v>16</v>
      </c>
      <c r="N3401" s="1" t="s">
        <v>16</v>
      </c>
      <c r="O3401" s="1">
        <v>63.2</v>
      </c>
      <c r="P3401" s="1">
        <v>1.0</v>
      </c>
    </row>
    <row r="3402">
      <c r="A3402" s="1" t="s">
        <v>29</v>
      </c>
      <c r="B3402" s="1" t="s">
        <v>5077</v>
      </c>
      <c r="C3402" s="2" t="s">
        <v>5035</v>
      </c>
      <c r="D3402" s="1" t="s">
        <v>19</v>
      </c>
      <c r="E3402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3402" s="1" t="s">
        <v>1412</v>
      </c>
      <c r="G3402" s="1" t="s">
        <v>1413</v>
      </c>
      <c r="H3402" s="1" t="s">
        <v>1414</v>
      </c>
      <c r="I3402" s="1" t="s">
        <v>16</v>
      </c>
      <c r="J3402" s="1" t="s">
        <v>23</v>
      </c>
      <c r="K3402" s="1" t="s">
        <v>16</v>
      </c>
      <c r="L3402" s="1" t="s">
        <v>16</v>
      </c>
      <c r="M3402" s="1" t="s">
        <v>16</v>
      </c>
      <c r="N3402" s="1" t="s">
        <v>16</v>
      </c>
      <c r="O3402" s="1">
        <v>63.2</v>
      </c>
      <c r="P3402" s="1">
        <v>1.0</v>
      </c>
    </row>
    <row r="3403">
      <c r="A3403" s="1" t="s">
        <v>29</v>
      </c>
      <c r="B3403" s="1" t="s">
        <v>5078</v>
      </c>
      <c r="C3403" s="2" t="s">
        <v>5035</v>
      </c>
      <c r="D3403" s="1" t="s">
        <v>19</v>
      </c>
      <c r="E3403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3403" s="1" t="s">
        <v>1377</v>
      </c>
      <c r="G3403" s="1" t="s">
        <v>1378</v>
      </c>
      <c r="H3403" s="1" t="s">
        <v>1379</v>
      </c>
      <c r="I3403" s="1" t="s">
        <v>16</v>
      </c>
      <c r="J3403" s="1" t="s">
        <v>23</v>
      </c>
      <c r="K3403" s="1" t="s">
        <v>16</v>
      </c>
      <c r="L3403" s="1" t="s">
        <v>16</v>
      </c>
      <c r="M3403" s="1" t="s">
        <v>16</v>
      </c>
      <c r="N3403" s="1" t="s">
        <v>16</v>
      </c>
      <c r="O3403" s="1">
        <v>71.2</v>
      </c>
      <c r="P3403" s="1">
        <v>1.0</v>
      </c>
    </row>
    <row r="3404">
      <c r="A3404" s="1" t="s">
        <v>29</v>
      </c>
      <c r="B3404" s="1" t="s">
        <v>5079</v>
      </c>
      <c r="C3404" s="2" t="s">
        <v>5035</v>
      </c>
      <c r="D3404" s="1" t="s">
        <v>19</v>
      </c>
      <c r="E3404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3404" s="1" t="s">
        <v>3019</v>
      </c>
      <c r="G3404" s="1" t="s">
        <v>3020</v>
      </c>
      <c r="H3404" s="1" t="s">
        <v>3021</v>
      </c>
      <c r="I3404" s="1" t="s">
        <v>16</v>
      </c>
      <c r="J3404" s="1" t="s">
        <v>23</v>
      </c>
      <c r="K3404" s="1" t="s">
        <v>16</v>
      </c>
      <c r="L3404" s="1" t="s">
        <v>16</v>
      </c>
      <c r="M3404" s="1" t="s">
        <v>16</v>
      </c>
      <c r="N3404" s="1" t="s">
        <v>16</v>
      </c>
      <c r="O3404" s="1">
        <v>71.2</v>
      </c>
      <c r="P3404" s="1">
        <v>1.0</v>
      </c>
    </row>
    <row r="3405">
      <c r="A3405" s="1" t="s">
        <v>29</v>
      </c>
      <c r="B3405" s="1" t="s">
        <v>5080</v>
      </c>
      <c r="C3405" s="2" t="s">
        <v>5035</v>
      </c>
      <c r="D3405" s="1" t="s">
        <v>19</v>
      </c>
      <c r="E3405" s="3" t="str">
        <f>HYPERLINK("https://fyndiq.se/produkt/f1b3c06373a844cb/", "Samsung Galaxy S20 - Härdat glas 9H - Super kvalitet 3D")</f>
        <v>Samsung Galaxy S20 - Härdat glas 9H - Super kvalitet 3D</v>
      </c>
      <c r="F3405" s="1" t="s">
        <v>417</v>
      </c>
      <c r="G3405" s="1" t="s">
        <v>418</v>
      </c>
      <c r="H3405" s="1" t="s">
        <v>419</v>
      </c>
      <c r="I3405" s="1" t="s">
        <v>16</v>
      </c>
      <c r="J3405" s="1" t="s">
        <v>23</v>
      </c>
      <c r="K3405" s="1" t="s">
        <v>16</v>
      </c>
      <c r="L3405" s="1" t="s">
        <v>16</v>
      </c>
      <c r="M3405" s="1" t="s">
        <v>16</v>
      </c>
      <c r="N3405" s="1" t="s">
        <v>16</v>
      </c>
      <c r="O3405" s="1">
        <v>55.2</v>
      </c>
      <c r="P3405" s="1">
        <v>1.0</v>
      </c>
    </row>
    <row r="3406">
      <c r="A3406" s="1" t="s">
        <v>29</v>
      </c>
      <c r="B3406" s="1" t="s">
        <v>5081</v>
      </c>
      <c r="C3406" s="2" t="s">
        <v>5035</v>
      </c>
      <c r="D3406" s="1" t="s">
        <v>19</v>
      </c>
      <c r="E340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406" s="1" t="s">
        <v>103</v>
      </c>
      <c r="G3406" s="1" t="s">
        <v>104</v>
      </c>
      <c r="H3406" s="1" t="s">
        <v>105</v>
      </c>
      <c r="I3406" s="1" t="s">
        <v>16</v>
      </c>
      <c r="J3406" s="1" t="s">
        <v>23</v>
      </c>
      <c r="K3406" s="1" t="s">
        <v>16</v>
      </c>
      <c r="L3406" s="1" t="s">
        <v>16</v>
      </c>
      <c r="M3406" s="1" t="s">
        <v>16</v>
      </c>
      <c r="N3406" s="1" t="s">
        <v>16</v>
      </c>
      <c r="O3406" s="1">
        <v>63.2</v>
      </c>
      <c r="P3406" s="1">
        <v>1.0</v>
      </c>
    </row>
    <row r="3407">
      <c r="A3407" s="1" t="s">
        <v>29</v>
      </c>
      <c r="B3407" s="1" t="s">
        <v>5082</v>
      </c>
      <c r="C3407" s="2" t="s">
        <v>5035</v>
      </c>
      <c r="D3407" s="1" t="s">
        <v>19</v>
      </c>
      <c r="E3407" s="3" t="str">
        <f>HYPERLINK("https://fyndiq.se/produkt/ef10e4ba492c46df/", "2-Pack Samsung S23 FE 5G - 9H Härdat Glass - Super Kvalitet 3D")</f>
        <v>2-Pack Samsung S23 FE 5G - 9H Härdat Glass - Super Kvalitet 3D</v>
      </c>
      <c r="F3407" s="1" t="s">
        <v>2521</v>
      </c>
      <c r="G3407" s="1" t="s">
        <v>2522</v>
      </c>
      <c r="H3407" s="1" t="s">
        <v>2523</v>
      </c>
      <c r="I3407" s="1" t="s">
        <v>16</v>
      </c>
      <c r="J3407" s="1" t="s">
        <v>23</v>
      </c>
      <c r="K3407" s="1" t="s">
        <v>16</v>
      </c>
      <c r="L3407" s="1" t="s">
        <v>16</v>
      </c>
      <c r="M3407" s="1" t="s">
        <v>16</v>
      </c>
      <c r="N3407" s="1" t="s">
        <v>16</v>
      </c>
      <c r="O3407" s="1">
        <v>63.2</v>
      </c>
      <c r="P3407" s="1">
        <v>1.0</v>
      </c>
    </row>
    <row r="3408">
      <c r="A3408" s="1" t="s">
        <v>29</v>
      </c>
      <c r="B3408" s="1" t="s">
        <v>5083</v>
      </c>
      <c r="C3408" s="2" t="s">
        <v>5035</v>
      </c>
      <c r="D3408" s="1" t="s">
        <v>19</v>
      </c>
      <c r="E3408" s="3" t="str">
        <f>HYPERLINK("https://fyndiq.se/produkt/eb4c10f317a54361/", "2-Pack Xiaomi 13 Lite - Härdat Glas 9H - Super kvalitet 3D Skärmskydd")</f>
        <v>2-Pack Xiaomi 13 Lite - Härdat Glas 9H - Super kvalitet 3D Skärmskydd</v>
      </c>
      <c r="F3408" s="1" t="s">
        <v>2900</v>
      </c>
      <c r="G3408" s="1" t="s">
        <v>2901</v>
      </c>
      <c r="H3408" s="1" t="s">
        <v>2902</v>
      </c>
      <c r="I3408" s="1" t="s">
        <v>16</v>
      </c>
      <c r="J3408" s="1" t="s">
        <v>23</v>
      </c>
      <c r="K3408" s="1" t="s">
        <v>16</v>
      </c>
      <c r="L3408" s="1" t="s">
        <v>16</v>
      </c>
      <c r="M3408" s="1" t="s">
        <v>16</v>
      </c>
      <c r="N3408" s="1" t="s">
        <v>16</v>
      </c>
      <c r="O3408" s="1">
        <v>63.2</v>
      </c>
      <c r="P3408" s="1">
        <v>1.0</v>
      </c>
    </row>
    <row r="3409">
      <c r="A3409" s="1" t="s">
        <v>29</v>
      </c>
      <c r="B3409" s="1" t="s">
        <v>5084</v>
      </c>
      <c r="C3409" s="2" t="s">
        <v>5035</v>
      </c>
      <c r="D3409" s="1" t="s">
        <v>19</v>
      </c>
      <c r="E3409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3409" s="1" t="s">
        <v>516</v>
      </c>
      <c r="G3409" s="1" t="s">
        <v>517</v>
      </c>
      <c r="H3409" s="1" t="s">
        <v>518</v>
      </c>
      <c r="I3409" s="1" t="s">
        <v>16</v>
      </c>
      <c r="J3409" s="1" t="s">
        <v>23</v>
      </c>
      <c r="K3409" s="1" t="s">
        <v>16</v>
      </c>
      <c r="L3409" s="1" t="s">
        <v>16</v>
      </c>
      <c r="M3409" s="1" t="s">
        <v>16</v>
      </c>
      <c r="N3409" s="1" t="s">
        <v>16</v>
      </c>
      <c r="O3409" s="1">
        <v>71.2</v>
      </c>
      <c r="P3409" s="1">
        <v>1.0</v>
      </c>
    </row>
    <row r="3410">
      <c r="A3410" s="1" t="s">
        <v>29</v>
      </c>
      <c r="B3410" s="1" t="s">
        <v>5085</v>
      </c>
      <c r="C3410" s="2" t="s">
        <v>5035</v>
      </c>
      <c r="D3410" s="1" t="s">
        <v>19</v>
      </c>
      <c r="E3410" s="3" t="str">
        <f>HYPERLINK("https://fyndiq.se/produkt/2477583187264ece/", "2-Pack Samsung S20 - 9H Härdat Glass - Top Kvalitet")</f>
        <v>2-Pack Samsung S20 - 9H Härdat Glass - Top Kvalitet</v>
      </c>
      <c r="F3410" s="1" t="s">
        <v>124</v>
      </c>
      <c r="G3410" s="1" t="s">
        <v>125</v>
      </c>
      <c r="H3410" s="1" t="s">
        <v>126</v>
      </c>
      <c r="I3410" s="1" t="s">
        <v>16</v>
      </c>
      <c r="J3410" s="1" t="s">
        <v>23</v>
      </c>
      <c r="K3410" s="1" t="s">
        <v>16</v>
      </c>
      <c r="L3410" s="1" t="s">
        <v>16</v>
      </c>
      <c r="M3410" s="1" t="s">
        <v>16</v>
      </c>
      <c r="N3410" s="1" t="s">
        <v>16</v>
      </c>
      <c r="O3410" s="1">
        <v>63.2</v>
      </c>
      <c r="P3410" s="1">
        <v>1.0</v>
      </c>
    </row>
    <row r="3411">
      <c r="A3411" s="1" t="s">
        <v>29</v>
      </c>
      <c r="B3411" s="1" t="s">
        <v>5086</v>
      </c>
      <c r="C3411" s="2" t="s">
        <v>5035</v>
      </c>
      <c r="D3411" s="1" t="s">
        <v>19</v>
      </c>
      <c r="E3411" s="3" t="str">
        <f>HYPERLINK("https://fyndiq.se/produkt/9e488e35f28b4b0b/", "2-Pack GOOGLE PIXEL 6A Skärmskydd - Härdat Glas 9H - Super kvalitet 3D")</f>
        <v>2-Pack GOOGLE PIXEL 6A Skärmskydd - Härdat Glas 9H - Super kvalitet 3D</v>
      </c>
      <c r="F3411" s="1" t="s">
        <v>196</v>
      </c>
      <c r="G3411" s="1" t="s">
        <v>197</v>
      </c>
      <c r="H3411" s="1" t="s">
        <v>198</v>
      </c>
      <c r="I3411" s="1" t="s">
        <v>16</v>
      </c>
      <c r="J3411" s="1" t="s">
        <v>23</v>
      </c>
      <c r="K3411" s="1" t="s">
        <v>16</v>
      </c>
      <c r="L3411" s="1" t="s">
        <v>16</v>
      </c>
      <c r="M3411" s="1" t="s">
        <v>16</v>
      </c>
      <c r="N3411" s="1" t="s">
        <v>16</v>
      </c>
      <c r="O3411" s="1">
        <v>63.2</v>
      </c>
      <c r="P3411" s="1">
        <v>1.0</v>
      </c>
    </row>
    <row r="3412">
      <c r="A3412" s="1" t="s">
        <v>29</v>
      </c>
      <c r="B3412" s="1" t="s">
        <v>5087</v>
      </c>
      <c r="C3412" s="2" t="s">
        <v>5035</v>
      </c>
      <c r="D3412" s="1" t="s">
        <v>19</v>
      </c>
      <c r="E3412" s="3" t="str">
        <f>HYPERLINK("https://fyndiq.se/produkt/c26c9ffef37a436a/", "2-Pack Samsung A35 5G Skärmskydd i Härdat Glas")</f>
        <v>2-Pack Samsung A35 5G Skärmskydd i Härdat Glas</v>
      </c>
      <c r="F3412" s="1" t="s">
        <v>432</v>
      </c>
      <c r="G3412" s="1" t="s">
        <v>433</v>
      </c>
      <c r="H3412" s="1" t="s">
        <v>434</v>
      </c>
      <c r="I3412" s="1" t="s">
        <v>16</v>
      </c>
      <c r="J3412" s="1" t="s">
        <v>23</v>
      </c>
      <c r="K3412" s="1" t="s">
        <v>16</v>
      </c>
      <c r="L3412" s="1" t="s">
        <v>16</v>
      </c>
      <c r="M3412" s="1" t="s">
        <v>16</v>
      </c>
      <c r="N3412" s="1" t="s">
        <v>16</v>
      </c>
      <c r="O3412" s="1">
        <v>63.2</v>
      </c>
      <c r="P3412" s="1">
        <v>1.0</v>
      </c>
    </row>
    <row r="3413">
      <c r="A3413" s="1" t="s">
        <v>29</v>
      </c>
      <c r="B3413" s="1" t="s">
        <v>5088</v>
      </c>
      <c r="C3413" s="2" t="s">
        <v>5035</v>
      </c>
      <c r="D3413" s="1" t="s">
        <v>19</v>
      </c>
      <c r="E3413" s="3" t="str">
        <f>HYPERLINK("https://fyndiq.se/produkt/e0b5cbce33334680/", "2 Pack Sony Xperia 10 IV - Härdat glas 9H -Super Kvalitet 3D")</f>
        <v>2 Pack Sony Xperia 10 IV - Härdat glas 9H -Super Kvalitet 3D</v>
      </c>
      <c r="F3413" s="1" t="s">
        <v>250</v>
      </c>
      <c r="G3413" s="1" t="s">
        <v>251</v>
      </c>
      <c r="H3413" s="1" t="s">
        <v>252</v>
      </c>
      <c r="I3413" s="1" t="s">
        <v>16</v>
      </c>
      <c r="J3413" s="1" t="s">
        <v>23</v>
      </c>
      <c r="K3413" s="1" t="s">
        <v>16</v>
      </c>
      <c r="L3413" s="1" t="s">
        <v>16</v>
      </c>
      <c r="M3413" s="1" t="s">
        <v>16</v>
      </c>
      <c r="N3413" s="1" t="s">
        <v>16</v>
      </c>
      <c r="O3413" s="1">
        <v>71.2</v>
      </c>
      <c r="P3413" s="1">
        <v>1.0</v>
      </c>
    </row>
    <row r="3414">
      <c r="A3414" s="1" t="s">
        <v>29</v>
      </c>
      <c r="B3414" s="1" t="s">
        <v>5089</v>
      </c>
      <c r="C3414" s="2" t="s">
        <v>5035</v>
      </c>
      <c r="D3414" s="1" t="s">
        <v>19</v>
      </c>
      <c r="E341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414" s="1" t="s">
        <v>26</v>
      </c>
      <c r="G3414" s="1" t="s">
        <v>27</v>
      </c>
      <c r="H3414" s="1" t="s">
        <v>28</v>
      </c>
      <c r="I3414" s="1" t="s">
        <v>16</v>
      </c>
      <c r="J3414" s="1" t="s">
        <v>23</v>
      </c>
      <c r="K3414" s="1" t="s">
        <v>16</v>
      </c>
      <c r="L3414" s="1" t="s">
        <v>16</v>
      </c>
      <c r="M3414" s="1" t="s">
        <v>16</v>
      </c>
      <c r="N3414" s="1" t="s">
        <v>16</v>
      </c>
      <c r="O3414" s="1">
        <v>71.2</v>
      </c>
      <c r="P3414" s="1">
        <v>1.0</v>
      </c>
    </row>
    <row r="3415">
      <c r="A3415" s="1" t="s">
        <v>29</v>
      </c>
      <c r="B3415" s="1" t="s">
        <v>5090</v>
      </c>
      <c r="C3415" s="2" t="s">
        <v>5035</v>
      </c>
      <c r="D3415" s="1" t="s">
        <v>19</v>
      </c>
      <c r="E3415" s="3" t="str">
        <f>HYPERLINK("https://fyndiq.se/produkt/082f3cf898c84831/", "2 Pack Galaxy S20 Ultra - Härdat glas 9H - Super kvalitet 3D")</f>
        <v>2 Pack Galaxy S20 Ultra - Härdat glas 9H - Super kvalitet 3D</v>
      </c>
      <c r="F3415" s="1" t="s">
        <v>460</v>
      </c>
      <c r="G3415" s="1" t="s">
        <v>461</v>
      </c>
      <c r="H3415" s="1" t="s">
        <v>462</v>
      </c>
      <c r="I3415" s="1" t="s">
        <v>16</v>
      </c>
      <c r="J3415" s="1" t="s">
        <v>23</v>
      </c>
      <c r="K3415" s="1" t="s">
        <v>16</v>
      </c>
      <c r="L3415" s="1" t="s">
        <v>16</v>
      </c>
      <c r="M3415" s="1" t="s">
        <v>16</v>
      </c>
      <c r="N3415" s="1" t="s">
        <v>16</v>
      </c>
      <c r="O3415" s="1">
        <v>63.2</v>
      </c>
      <c r="P3415" s="1">
        <v>1.0</v>
      </c>
    </row>
    <row r="3416">
      <c r="A3416" s="1" t="s">
        <v>29</v>
      </c>
      <c r="B3416" s="1" t="s">
        <v>5091</v>
      </c>
      <c r="C3416" s="2" t="s">
        <v>5035</v>
      </c>
      <c r="D3416" s="1" t="s">
        <v>19</v>
      </c>
      <c r="E3416" s="3" t="str">
        <f>HYPERLINK("https://fyndiq.se/produkt/c26c9ffef37a436a/", "2-Pack Samsung A35 5G Skärmskydd i Härdat Glas")</f>
        <v>2-Pack Samsung A35 5G Skärmskydd i Härdat Glas</v>
      </c>
      <c r="F3416" s="1" t="s">
        <v>432</v>
      </c>
      <c r="G3416" s="1" t="s">
        <v>433</v>
      </c>
      <c r="H3416" s="1" t="s">
        <v>434</v>
      </c>
      <c r="I3416" s="1" t="s">
        <v>16</v>
      </c>
      <c r="J3416" s="1" t="s">
        <v>23</v>
      </c>
      <c r="K3416" s="1" t="s">
        <v>16</v>
      </c>
      <c r="L3416" s="1" t="s">
        <v>16</v>
      </c>
      <c r="M3416" s="1" t="s">
        <v>16</v>
      </c>
      <c r="N3416" s="1" t="s">
        <v>16</v>
      </c>
      <c r="O3416" s="1">
        <v>63.2</v>
      </c>
      <c r="P3416" s="1">
        <v>1.0</v>
      </c>
    </row>
    <row r="3417">
      <c r="A3417" s="1" t="s">
        <v>29</v>
      </c>
      <c r="B3417" s="1" t="s">
        <v>5092</v>
      </c>
      <c r="C3417" s="2" t="s">
        <v>5035</v>
      </c>
      <c r="D3417" s="1" t="s">
        <v>19</v>
      </c>
      <c r="E3417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3417" s="1" t="s">
        <v>388</v>
      </c>
      <c r="G3417" s="1" t="s">
        <v>389</v>
      </c>
      <c r="H3417" s="1" t="s">
        <v>390</v>
      </c>
      <c r="I3417" s="1" t="s">
        <v>16</v>
      </c>
      <c r="J3417" s="1" t="s">
        <v>23</v>
      </c>
      <c r="K3417" s="1" t="s">
        <v>16</v>
      </c>
      <c r="L3417" s="1" t="s">
        <v>16</v>
      </c>
      <c r="M3417" s="1" t="s">
        <v>16</v>
      </c>
      <c r="N3417" s="1" t="s">
        <v>16</v>
      </c>
      <c r="O3417" s="1">
        <v>63.2</v>
      </c>
      <c r="P3417" s="1">
        <v>1.0</v>
      </c>
    </row>
    <row r="3418">
      <c r="A3418" s="1" t="s">
        <v>29</v>
      </c>
      <c r="B3418" s="1" t="s">
        <v>5093</v>
      </c>
      <c r="C3418" s="2" t="s">
        <v>5035</v>
      </c>
      <c r="D3418" s="1" t="s">
        <v>19</v>
      </c>
      <c r="E3418" s="3" t="str">
        <f>HYPERLINK("https://fyndiq.se/produkt/8a162916fdf246f7/", "2-Pack SAMSUNG S24 Skärmskydd - Härdat Glas 9H - Super kvalitet 3D")</f>
        <v>2-Pack SAMSUNG S24 Skärmskydd - Härdat Glas 9H - Super kvalitet 3D</v>
      </c>
      <c r="F3418" s="1" t="s">
        <v>714</v>
      </c>
      <c r="G3418" s="1" t="s">
        <v>715</v>
      </c>
      <c r="H3418" s="1" t="s">
        <v>716</v>
      </c>
      <c r="I3418" s="1" t="s">
        <v>16</v>
      </c>
      <c r="J3418" s="1" t="s">
        <v>23</v>
      </c>
      <c r="K3418" s="1" t="s">
        <v>16</v>
      </c>
      <c r="L3418" s="1" t="s">
        <v>16</v>
      </c>
      <c r="M3418" s="1" t="s">
        <v>16</v>
      </c>
      <c r="N3418" s="1" t="s">
        <v>16</v>
      </c>
      <c r="O3418" s="1">
        <v>71.2</v>
      </c>
      <c r="P3418" s="1">
        <v>1.0</v>
      </c>
    </row>
    <row r="3419">
      <c r="A3419" s="1" t="s">
        <v>29</v>
      </c>
      <c r="B3419" s="1" t="s">
        <v>5094</v>
      </c>
      <c r="C3419" s="2" t="s">
        <v>5035</v>
      </c>
      <c r="D3419" s="1" t="s">
        <v>19</v>
      </c>
      <c r="E3419" s="3" t="str">
        <f>HYPERLINK("https://fyndiq.se/produkt/151df79f2922428d/", "2-Pack iPhone 11 Pro Max - Härdat Glas 9H - Super Kvalitet 3D")</f>
        <v>2-Pack iPhone 11 Pro Max - Härdat Glas 9H - Super Kvalitet 3D</v>
      </c>
      <c r="F3419" s="1" t="s">
        <v>2629</v>
      </c>
      <c r="G3419" s="1" t="s">
        <v>2630</v>
      </c>
      <c r="H3419" s="1" t="s">
        <v>2631</v>
      </c>
      <c r="I3419" s="1" t="s">
        <v>16</v>
      </c>
      <c r="J3419" s="1" t="s">
        <v>23</v>
      </c>
      <c r="K3419" s="1" t="s">
        <v>16</v>
      </c>
      <c r="L3419" s="1" t="s">
        <v>16</v>
      </c>
      <c r="M3419" s="1" t="s">
        <v>16</v>
      </c>
      <c r="N3419" s="1" t="s">
        <v>16</v>
      </c>
      <c r="O3419" s="1">
        <v>55.2</v>
      </c>
      <c r="P3419" s="1">
        <v>1.0</v>
      </c>
    </row>
    <row r="3420">
      <c r="A3420" s="1" t="s">
        <v>29</v>
      </c>
      <c r="B3420" s="1" t="s">
        <v>5095</v>
      </c>
      <c r="C3420" s="2" t="s">
        <v>5035</v>
      </c>
      <c r="D3420" s="1" t="s">
        <v>19</v>
      </c>
      <c r="E342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3420" s="1" t="s">
        <v>813</v>
      </c>
      <c r="G3420" s="1" t="s">
        <v>814</v>
      </c>
      <c r="H3420" s="1" t="s">
        <v>815</v>
      </c>
      <c r="I3420" s="1" t="s">
        <v>16</v>
      </c>
      <c r="J3420" s="1" t="s">
        <v>23</v>
      </c>
      <c r="K3420" s="1" t="s">
        <v>16</v>
      </c>
      <c r="L3420" s="1" t="s">
        <v>16</v>
      </c>
      <c r="M3420" s="1" t="s">
        <v>16</v>
      </c>
      <c r="N3420" s="1" t="s">
        <v>16</v>
      </c>
      <c r="O3420" s="1">
        <v>71.2</v>
      </c>
      <c r="P3420" s="1">
        <v>1.0</v>
      </c>
    </row>
    <row r="3421">
      <c r="A3421" s="1" t="s">
        <v>29</v>
      </c>
      <c r="B3421" s="1" t="s">
        <v>5096</v>
      </c>
      <c r="C3421" s="2" t="s">
        <v>5035</v>
      </c>
      <c r="D3421" s="1" t="s">
        <v>19</v>
      </c>
      <c r="E3421" s="3" t="str">
        <f>HYPERLINK("https://fyndiq.se/produkt/416415a768684efb/", "2-Pack Samsung Galaxy S21 5G - 9H Härdat Glas - HD")</f>
        <v>2-Pack Samsung Galaxy S21 5G - 9H Härdat Glas - HD</v>
      </c>
      <c r="F3421" s="1" t="s">
        <v>39</v>
      </c>
      <c r="G3421" s="1" t="s">
        <v>40</v>
      </c>
      <c r="H3421" s="1" t="s">
        <v>41</v>
      </c>
      <c r="I3421" s="1" t="s">
        <v>16</v>
      </c>
      <c r="J3421" s="1" t="s">
        <v>23</v>
      </c>
      <c r="K3421" s="1" t="s">
        <v>16</v>
      </c>
      <c r="L3421" s="1" t="s">
        <v>16</v>
      </c>
      <c r="M3421" s="1" t="s">
        <v>16</v>
      </c>
      <c r="N3421" s="1" t="s">
        <v>16</v>
      </c>
      <c r="O3421" s="1">
        <v>63.2</v>
      </c>
      <c r="P3421" s="1">
        <v>1.0</v>
      </c>
    </row>
    <row r="3422">
      <c r="A3422" s="1" t="s">
        <v>29</v>
      </c>
      <c r="B3422" s="1" t="s">
        <v>5097</v>
      </c>
      <c r="C3422" s="2" t="s">
        <v>5035</v>
      </c>
      <c r="D3422" s="1" t="s">
        <v>19</v>
      </c>
      <c r="E34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422" s="1" t="s">
        <v>103</v>
      </c>
      <c r="G3422" s="1" t="s">
        <v>104</v>
      </c>
      <c r="H3422" s="1" t="s">
        <v>105</v>
      </c>
      <c r="I3422" s="1" t="s">
        <v>16</v>
      </c>
      <c r="J3422" s="1" t="s">
        <v>23</v>
      </c>
      <c r="K3422" s="1" t="s">
        <v>16</v>
      </c>
      <c r="L3422" s="1" t="s">
        <v>16</v>
      </c>
      <c r="M3422" s="1" t="s">
        <v>16</v>
      </c>
      <c r="N3422" s="1" t="s">
        <v>16</v>
      </c>
      <c r="O3422" s="1">
        <v>63.2</v>
      </c>
      <c r="P3422" s="1">
        <v>1.0</v>
      </c>
    </row>
    <row r="3423">
      <c r="A3423" s="1" t="s">
        <v>29</v>
      </c>
      <c r="B3423" s="1" t="s">
        <v>5098</v>
      </c>
      <c r="C3423" s="2" t="s">
        <v>5035</v>
      </c>
      <c r="D3423" s="1" t="s">
        <v>19</v>
      </c>
      <c r="E3423" s="3" t="str">
        <f>HYPERLINK("https://fyndiq.se/produkt/c6f3e47a88184e8d/", "2-Pack SAMSUNG A55 Skärmskydd - Härdat Glas 9H - Super kvalitet 3D")</f>
        <v>2-Pack SAMSUNG A55 Skärmskydd - Härdat Glas 9H - Super kvalitet 3D</v>
      </c>
      <c r="F3423" s="1" t="s">
        <v>83</v>
      </c>
      <c r="G3423" s="1" t="s">
        <v>84</v>
      </c>
      <c r="H3423" s="1" t="s">
        <v>85</v>
      </c>
      <c r="I3423" s="1" t="s">
        <v>16</v>
      </c>
      <c r="J3423" s="1" t="s">
        <v>23</v>
      </c>
      <c r="K3423" s="1" t="s">
        <v>16</v>
      </c>
      <c r="L3423" s="1" t="s">
        <v>16</v>
      </c>
      <c r="M3423" s="1" t="s">
        <v>16</v>
      </c>
      <c r="N3423" s="1" t="s">
        <v>16</v>
      </c>
      <c r="O3423" s="1">
        <v>63.2</v>
      </c>
      <c r="P3423" s="1">
        <v>1.0</v>
      </c>
    </row>
    <row r="3424">
      <c r="A3424" s="1" t="s">
        <v>29</v>
      </c>
      <c r="B3424" s="1" t="s">
        <v>5099</v>
      </c>
      <c r="C3424" s="2" t="s">
        <v>5035</v>
      </c>
      <c r="D3424" s="1" t="s">
        <v>19</v>
      </c>
      <c r="E3424" s="3" t="str">
        <f>HYPERLINK("https://fyndiq.se/produkt/7f28a0b893114334/", "2-Pack Samsung A52S Skärmskydd - Härdat Glas 9H - Super kvalitet 3D")</f>
        <v>2-Pack Samsung A52S Skärmskydd - Härdat Glas 9H - Super kvalitet 3D</v>
      </c>
      <c r="F3424" s="1" t="s">
        <v>525</v>
      </c>
      <c r="G3424" s="1" t="s">
        <v>526</v>
      </c>
      <c r="H3424" s="1" t="s">
        <v>527</v>
      </c>
      <c r="I3424" s="1" t="s">
        <v>16</v>
      </c>
      <c r="J3424" s="1" t="s">
        <v>23</v>
      </c>
      <c r="K3424" s="1" t="s">
        <v>16</v>
      </c>
      <c r="L3424" s="1" t="s">
        <v>16</v>
      </c>
      <c r="M3424" s="1" t="s">
        <v>16</v>
      </c>
      <c r="N3424" s="1" t="s">
        <v>16</v>
      </c>
      <c r="O3424" s="1">
        <v>63.2</v>
      </c>
      <c r="P3424" s="1">
        <v>1.0</v>
      </c>
    </row>
    <row r="3425">
      <c r="A3425" s="1" t="s">
        <v>29</v>
      </c>
      <c r="B3425" s="1" t="s">
        <v>5100</v>
      </c>
      <c r="C3425" s="2" t="s">
        <v>5035</v>
      </c>
      <c r="D3425" s="1" t="s">
        <v>19</v>
      </c>
      <c r="E342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3425" s="1" t="s">
        <v>760</v>
      </c>
      <c r="G3425" s="1" t="s">
        <v>761</v>
      </c>
      <c r="H3425" s="1" t="s">
        <v>762</v>
      </c>
      <c r="I3425" s="1" t="s">
        <v>16</v>
      </c>
      <c r="J3425" s="1" t="s">
        <v>23</v>
      </c>
      <c r="K3425" s="1" t="s">
        <v>16</v>
      </c>
      <c r="L3425" s="1" t="s">
        <v>16</v>
      </c>
      <c r="M3425" s="1" t="s">
        <v>16</v>
      </c>
      <c r="N3425" s="1" t="s">
        <v>16</v>
      </c>
      <c r="O3425" s="1">
        <v>63.2</v>
      </c>
      <c r="P3425" s="1">
        <v>2.0</v>
      </c>
    </row>
    <row r="3426">
      <c r="A3426" s="1" t="s">
        <v>29</v>
      </c>
      <c r="B3426" s="1" t="s">
        <v>5101</v>
      </c>
      <c r="C3426" s="2" t="s">
        <v>5035</v>
      </c>
      <c r="D3426" s="1" t="s">
        <v>19</v>
      </c>
      <c r="E3426" s="3" t="str">
        <f>HYPERLINK("https://fyndiq.se/produkt/e9c1dd33f1fd4d17/", "2-Pack Samsung Galaxy S21 5G - Härdat Glas Skärmskydd 9H - HD")</f>
        <v>2-Pack Samsung Galaxy S21 5G - Härdat Glas Skärmskydd 9H - HD</v>
      </c>
      <c r="F3426" s="1" t="s">
        <v>454</v>
      </c>
      <c r="G3426" s="1" t="s">
        <v>455</v>
      </c>
      <c r="H3426" s="1" t="s">
        <v>456</v>
      </c>
      <c r="I3426" s="1" t="s">
        <v>16</v>
      </c>
      <c r="J3426" s="1" t="s">
        <v>23</v>
      </c>
      <c r="K3426" s="1" t="s">
        <v>16</v>
      </c>
      <c r="L3426" s="1" t="s">
        <v>16</v>
      </c>
      <c r="M3426" s="1" t="s">
        <v>16</v>
      </c>
      <c r="N3426" s="1" t="s">
        <v>16</v>
      </c>
      <c r="O3426" s="1">
        <v>63.2</v>
      </c>
      <c r="P3426" s="1">
        <v>2.0</v>
      </c>
    </row>
    <row r="3427">
      <c r="A3427" s="1" t="s">
        <v>29</v>
      </c>
      <c r="B3427" s="1" t="s">
        <v>5102</v>
      </c>
      <c r="C3427" s="2" t="s">
        <v>5035</v>
      </c>
      <c r="D3427" s="1" t="s">
        <v>19</v>
      </c>
      <c r="E342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427" s="1" t="s">
        <v>977</v>
      </c>
      <c r="G3427" s="1" t="s">
        <v>978</v>
      </c>
      <c r="H3427" s="1" t="s">
        <v>979</v>
      </c>
      <c r="I3427" s="1" t="s">
        <v>16</v>
      </c>
      <c r="J3427" s="1" t="s">
        <v>23</v>
      </c>
      <c r="K3427" s="1" t="s">
        <v>16</v>
      </c>
      <c r="L3427" s="1" t="s">
        <v>16</v>
      </c>
      <c r="M3427" s="1" t="s">
        <v>16</v>
      </c>
      <c r="N3427" s="1" t="s">
        <v>16</v>
      </c>
      <c r="O3427" s="1">
        <v>63.2</v>
      </c>
      <c r="P3427" s="1">
        <v>2.0</v>
      </c>
    </row>
    <row r="3428">
      <c r="A3428" s="1" t="s">
        <v>29</v>
      </c>
      <c r="B3428" s="1" t="s">
        <v>5103</v>
      </c>
      <c r="C3428" s="2" t="s">
        <v>5035</v>
      </c>
      <c r="D3428" s="1" t="s">
        <v>19</v>
      </c>
      <c r="E3428" s="3" t="str">
        <f>HYPERLINK("https://fyndiq.se/produkt/701c980a31d04f70/", "Samsung S23 FE 5G - 9H Härdat Glass - Super Kvalitet 3D")</f>
        <v>Samsung S23 FE 5G - 9H Härdat Glass - Super Kvalitet 3D</v>
      </c>
      <c r="F3428" s="1" t="s">
        <v>698</v>
      </c>
      <c r="G3428" s="1" t="s">
        <v>699</v>
      </c>
      <c r="H3428" s="1" t="s">
        <v>700</v>
      </c>
      <c r="I3428" s="1" t="s">
        <v>16</v>
      </c>
      <c r="J3428" s="1" t="s">
        <v>23</v>
      </c>
      <c r="K3428" s="1" t="s">
        <v>16</v>
      </c>
      <c r="L3428" s="1" t="s">
        <v>16</v>
      </c>
      <c r="M3428" s="1" t="s">
        <v>16</v>
      </c>
      <c r="N3428" s="1" t="s">
        <v>16</v>
      </c>
      <c r="O3428" s="1">
        <v>55.2</v>
      </c>
      <c r="P3428" s="1">
        <v>1.0</v>
      </c>
    </row>
    <row r="3429">
      <c r="A3429" s="1" t="s">
        <v>29</v>
      </c>
      <c r="B3429" s="1" t="s">
        <v>5104</v>
      </c>
      <c r="C3429" s="2" t="s">
        <v>5035</v>
      </c>
      <c r="D3429" s="1" t="s">
        <v>19</v>
      </c>
      <c r="E3429" s="3" t="str">
        <f>HYPERLINK("https://fyndiq.se/produkt/c26c9ffef37a436a/", "2-Pack Samsung A35 5G Skärmskydd i Härdat Glas")</f>
        <v>2-Pack Samsung A35 5G Skärmskydd i Härdat Glas</v>
      </c>
      <c r="F3429" s="1" t="s">
        <v>432</v>
      </c>
      <c r="G3429" s="1" t="s">
        <v>433</v>
      </c>
      <c r="H3429" s="1" t="s">
        <v>434</v>
      </c>
      <c r="I3429" s="1" t="s">
        <v>16</v>
      </c>
      <c r="J3429" s="1" t="s">
        <v>23</v>
      </c>
      <c r="K3429" s="1" t="s">
        <v>16</v>
      </c>
      <c r="L3429" s="1" t="s">
        <v>16</v>
      </c>
      <c r="M3429" s="1" t="s">
        <v>16</v>
      </c>
      <c r="N3429" s="1" t="s">
        <v>16</v>
      </c>
      <c r="O3429" s="1">
        <v>63.2</v>
      </c>
      <c r="P3429" s="1">
        <v>1.0</v>
      </c>
    </row>
    <row r="3430">
      <c r="A3430" s="1" t="s">
        <v>29</v>
      </c>
      <c r="B3430" s="1" t="s">
        <v>5105</v>
      </c>
      <c r="C3430" s="2" t="s">
        <v>5035</v>
      </c>
      <c r="D3430" s="1" t="s">
        <v>19</v>
      </c>
      <c r="E343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430" s="1" t="s">
        <v>785</v>
      </c>
      <c r="G3430" s="1" t="s">
        <v>786</v>
      </c>
      <c r="H3430" s="1" t="s">
        <v>787</v>
      </c>
      <c r="I3430" s="1" t="s">
        <v>16</v>
      </c>
      <c r="J3430" s="1" t="s">
        <v>23</v>
      </c>
      <c r="K3430" s="1" t="s">
        <v>16</v>
      </c>
      <c r="L3430" s="1" t="s">
        <v>16</v>
      </c>
      <c r="M3430" s="1" t="s">
        <v>16</v>
      </c>
      <c r="N3430" s="1" t="s">
        <v>16</v>
      </c>
      <c r="O3430" s="1">
        <v>63.2</v>
      </c>
      <c r="P3430" s="1">
        <v>1.0</v>
      </c>
    </row>
    <row r="3431">
      <c r="A3431" s="1" t="s">
        <v>29</v>
      </c>
      <c r="B3431" s="1" t="s">
        <v>5106</v>
      </c>
      <c r="C3431" s="2" t="s">
        <v>5035</v>
      </c>
      <c r="D3431" s="1" t="s">
        <v>19</v>
      </c>
      <c r="E3431" s="3" t="str">
        <f>HYPERLINK("https://fyndiq.se/produkt/4e6e79ea76a944ee/", "2-Pack Samsung A42 5G Skärmskydd - Härdat Glas 9H - Super kvalitet 3D")</f>
        <v>2-Pack Samsung A42 5G Skärmskydd - Härdat Glas 9H - Super kvalitet 3D</v>
      </c>
      <c r="F3431" s="1" t="s">
        <v>641</v>
      </c>
      <c r="G3431" s="1" t="s">
        <v>642</v>
      </c>
      <c r="H3431" s="1" t="s">
        <v>643</v>
      </c>
      <c r="I3431" s="1" t="s">
        <v>16</v>
      </c>
      <c r="J3431" s="1" t="s">
        <v>23</v>
      </c>
      <c r="K3431" s="1" t="s">
        <v>16</v>
      </c>
      <c r="L3431" s="1" t="s">
        <v>16</v>
      </c>
      <c r="M3431" s="1" t="s">
        <v>16</v>
      </c>
      <c r="N3431" s="1" t="s">
        <v>16</v>
      </c>
      <c r="O3431" s="1">
        <v>63.2</v>
      </c>
      <c r="P3431" s="1">
        <v>1.0</v>
      </c>
    </row>
    <row r="3432">
      <c r="A3432" s="1" t="s">
        <v>29</v>
      </c>
      <c r="B3432" s="1" t="s">
        <v>5107</v>
      </c>
      <c r="C3432" s="2" t="s">
        <v>5035</v>
      </c>
      <c r="D3432" s="1" t="s">
        <v>19</v>
      </c>
      <c r="E3432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432" s="1" t="s">
        <v>539</v>
      </c>
      <c r="G3432" s="1" t="s">
        <v>540</v>
      </c>
      <c r="H3432" s="1" t="s">
        <v>541</v>
      </c>
      <c r="I3432" s="1" t="s">
        <v>16</v>
      </c>
      <c r="J3432" s="1" t="s">
        <v>23</v>
      </c>
      <c r="K3432" s="1" t="s">
        <v>16</v>
      </c>
      <c r="L3432" s="1" t="s">
        <v>16</v>
      </c>
      <c r="M3432" s="1" t="s">
        <v>16</v>
      </c>
      <c r="N3432" s="1" t="s">
        <v>16</v>
      </c>
      <c r="O3432" s="1">
        <v>95.2</v>
      </c>
      <c r="P3432" s="1">
        <v>1.0</v>
      </c>
    </row>
    <row r="3433">
      <c r="A3433" s="1" t="s">
        <v>29</v>
      </c>
      <c r="B3433" s="1" t="s">
        <v>5108</v>
      </c>
      <c r="C3433" s="2" t="s">
        <v>5035</v>
      </c>
      <c r="D3433" s="1" t="s">
        <v>19</v>
      </c>
      <c r="E3433" s="3" t="str">
        <f>HYPERLINK("https://fyndiq.se/produkt/416415a768684efb/", "2-Pack Samsung Galaxy S21 5G - 9H Härdat Glas - HD")</f>
        <v>2-Pack Samsung Galaxy S21 5G - 9H Härdat Glas - HD</v>
      </c>
      <c r="F3433" s="1" t="s">
        <v>39</v>
      </c>
      <c r="G3433" s="1" t="s">
        <v>40</v>
      </c>
      <c r="H3433" s="1" t="s">
        <v>41</v>
      </c>
      <c r="I3433" s="1" t="s">
        <v>16</v>
      </c>
      <c r="J3433" s="1" t="s">
        <v>23</v>
      </c>
      <c r="K3433" s="1" t="s">
        <v>16</v>
      </c>
      <c r="L3433" s="1" t="s">
        <v>16</v>
      </c>
      <c r="M3433" s="1" t="s">
        <v>16</v>
      </c>
      <c r="N3433" s="1" t="s">
        <v>16</v>
      </c>
      <c r="O3433" s="1">
        <v>63.2</v>
      </c>
      <c r="P3433" s="1">
        <v>1.0</v>
      </c>
    </row>
    <row r="3434">
      <c r="A3434" s="1" t="s">
        <v>29</v>
      </c>
      <c r="B3434" s="1" t="s">
        <v>5109</v>
      </c>
      <c r="C3434" s="2" t="s">
        <v>5035</v>
      </c>
      <c r="D3434" s="1" t="s">
        <v>19</v>
      </c>
      <c r="E3434" s="3" t="str">
        <f>HYPERLINK("https://fyndiq.se/produkt/4c221907d1254100/", "2-Pack Samsung A14 Skärmskydd - Härdat Glas 9H - Super kvalitet 3D")</f>
        <v>2-Pack Samsung A14 Skärmskydd - Härdat Glas 9H - Super kvalitet 3D</v>
      </c>
      <c r="F3434" s="1" t="s">
        <v>167</v>
      </c>
      <c r="G3434" s="1" t="s">
        <v>168</v>
      </c>
      <c r="H3434" s="1" t="s">
        <v>169</v>
      </c>
      <c r="I3434" s="1" t="s">
        <v>16</v>
      </c>
      <c r="J3434" s="1" t="s">
        <v>23</v>
      </c>
      <c r="K3434" s="1" t="s">
        <v>16</v>
      </c>
      <c r="L3434" s="1" t="s">
        <v>16</v>
      </c>
      <c r="M3434" s="1" t="s">
        <v>16</v>
      </c>
      <c r="N3434" s="1" t="s">
        <v>16</v>
      </c>
      <c r="O3434" s="1">
        <v>63.2</v>
      </c>
      <c r="P3434" s="1">
        <v>1.0</v>
      </c>
    </row>
    <row r="3435">
      <c r="A3435" s="1" t="s">
        <v>29</v>
      </c>
      <c r="B3435" s="1" t="s">
        <v>5110</v>
      </c>
      <c r="C3435" s="2" t="s">
        <v>5035</v>
      </c>
      <c r="D3435" s="1" t="s">
        <v>19</v>
      </c>
      <c r="E3435" s="3" t="str">
        <f>HYPERLINK("https://fyndiq.se/produkt/13e76851ca504320/", "2-Pack Samsung Galaxy S22 Ultra - Härdat glas 9H - Top kvalitet")</f>
        <v>2-Pack Samsung Galaxy S22 Ultra - Härdat glas 9H - Top kvalitet</v>
      </c>
      <c r="F3435" s="1" t="s">
        <v>140</v>
      </c>
      <c r="G3435" s="1" t="s">
        <v>141</v>
      </c>
      <c r="H3435" s="1" t="s">
        <v>142</v>
      </c>
      <c r="I3435" s="1" t="s">
        <v>16</v>
      </c>
      <c r="J3435" s="1" t="s">
        <v>23</v>
      </c>
      <c r="K3435" s="1" t="s">
        <v>16</v>
      </c>
      <c r="L3435" s="1" t="s">
        <v>16</v>
      </c>
      <c r="M3435" s="1" t="s">
        <v>16</v>
      </c>
      <c r="N3435" s="1" t="s">
        <v>16</v>
      </c>
      <c r="O3435" s="1">
        <v>63.2</v>
      </c>
      <c r="P3435" s="1">
        <v>1.0</v>
      </c>
    </row>
    <row r="3436">
      <c r="A3436" s="1" t="s">
        <v>29</v>
      </c>
      <c r="B3436" s="1" t="s">
        <v>5111</v>
      </c>
      <c r="C3436" s="2" t="s">
        <v>5035</v>
      </c>
      <c r="D3436" s="1" t="s">
        <v>19</v>
      </c>
      <c r="E3436" s="3" t="str">
        <f>HYPERLINK("https://fyndiq.se/produkt/66924f1ff238487e/", "2-Pack GOOGLE PIXEL 7A Skärmskydd - Härdat Glas 9H - Super kvalitet 3D")</f>
        <v>2-Pack GOOGLE PIXEL 7A Skärmskydd - Härdat Glas 9H - Super kvalitet 3D</v>
      </c>
      <c r="F3436" s="1" t="s">
        <v>315</v>
      </c>
      <c r="G3436" s="1" t="s">
        <v>316</v>
      </c>
      <c r="H3436" s="1" t="s">
        <v>317</v>
      </c>
      <c r="I3436" s="1" t="s">
        <v>16</v>
      </c>
      <c r="J3436" s="1" t="s">
        <v>23</v>
      </c>
      <c r="K3436" s="1" t="s">
        <v>16</v>
      </c>
      <c r="L3436" s="1" t="s">
        <v>16</v>
      </c>
      <c r="M3436" s="1" t="s">
        <v>16</v>
      </c>
      <c r="N3436" s="1" t="s">
        <v>16</v>
      </c>
      <c r="O3436" s="1">
        <v>63.2</v>
      </c>
      <c r="P3436" s="1">
        <v>1.0</v>
      </c>
    </row>
    <row r="3437">
      <c r="A3437" s="1" t="s">
        <v>29</v>
      </c>
      <c r="B3437" s="1" t="s">
        <v>5112</v>
      </c>
      <c r="C3437" s="2" t="s">
        <v>5035</v>
      </c>
      <c r="D3437" s="1" t="s">
        <v>19</v>
      </c>
      <c r="E3437" s="3" t="str">
        <f>HYPERLINK("https://fyndiq.se/produkt/dcf98fa79a0341db/", "iPhone 14 Pro - 9H Härdat Glass - Super kvalitet 3D Skärmskydd")</f>
        <v>iPhone 14 Pro - 9H Härdat Glass - Super kvalitet 3D Skärmskydd</v>
      </c>
      <c r="F3437" s="1" t="s">
        <v>2467</v>
      </c>
      <c r="G3437" s="1" t="s">
        <v>2468</v>
      </c>
      <c r="H3437" s="1" t="s">
        <v>2469</v>
      </c>
      <c r="I3437" s="1" t="s">
        <v>16</v>
      </c>
      <c r="J3437" s="1" t="s">
        <v>23</v>
      </c>
      <c r="K3437" s="1" t="s">
        <v>16</v>
      </c>
      <c r="L3437" s="1" t="s">
        <v>16</v>
      </c>
      <c r="M3437" s="1" t="s">
        <v>16</v>
      </c>
      <c r="N3437" s="1" t="s">
        <v>16</v>
      </c>
      <c r="O3437" s="1">
        <v>47.2</v>
      </c>
      <c r="P3437" s="1">
        <v>1.0</v>
      </c>
    </row>
    <row r="3438">
      <c r="A3438" s="1" t="s">
        <v>29</v>
      </c>
      <c r="B3438" s="1" t="s">
        <v>5113</v>
      </c>
      <c r="C3438" s="2" t="s">
        <v>5035</v>
      </c>
      <c r="D3438" s="1" t="s">
        <v>19</v>
      </c>
      <c r="E3438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3438" s="1" t="s">
        <v>3599</v>
      </c>
      <c r="G3438" s="1" t="s">
        <v>3600</v>
      </c>
      <c r="H3438" s="1" t="s">
        <v>3601</v>
      </c>
      <c r="I3438" s="1" t="s">
        <v>16</v>
      </c>
      <c r="J3438" s="1" t="s">
        <v>23</v>
      </c>
      <c r="K3438" s="1" t="s">
        <v>16</v>
      </c>
      <c r="L3438" s="1" t="s">
        <v>16</v>
      </c>
      <c r="M3438" s="1" t="s">
        <v>16</v>
      </c>
      <c r="N3438" s="1" t="s">
        <v>16</v>
      </c>
      <c r="O3438" s="1">
        <v>71.2</v>
      </c>
      <c r="P3438" s="1">
        <v>1.0</v>
      </c>
    </row>
    <row r="3439">
      <c r="A3439" s="1" t="s">
        <v>29</v>
      </c>
      <c r="B3439" s="1" t="s">
        <v>5114</v>
      </c>
      <c r="C3439" s="2" t="s">
        <v>5035</v>
      </c>
      <c r="D3439" s="1" t="s">
        <v>19</v>
      </c>
      <c r="E3439" s="3" t="str">
        <f>HYPERLINK("https://fyndiq.se/produkt/b6564d07558d42f5/", "1-Pack XIAOMI REDMI 13C Skärmskydd - Härdat Glas 9H - Super kvalitet 3D")</f>
        <v>1-Pack XIAOMI REDMI 13C Skärmskydd - Härdat Glas 9H - Super kvalitet 3D</v>
      </c>
      <c r="F3439" s="1" t="s">
        <v>1654</v>
      </c>
      <c r="G3439" s="1" t="s">
        <v>1655</v>
      </c>
      <c r="H3439" s="1" t="s">
        <v>1656</v>
      </c>
      <c r="I3439" s="1" t="s">
        <v>16</v>
      </c>
      <c r="J3439" s="1" t="s">
        <v>23</v>
      </c>
      <c r="K3439" s="1" t="s">
        <v>16</v>
      </c>
      <c r="L3439" s="1" t="s">
        <v>16</v>
      </c>
      <c r="M3439" s="1" t="s">
        <v>16</v>
      </c>
      <c r="N3439" s="1" t="s">
        <v>16</v>
      </c>
      <c r="O3439" s="1">
        <v>55.2</v>
      </c>
      <c r="P3439" s="1">
        <v>1.0</v>
      </c>
    </row>
    <row r="3440">
      <c r="A3440" s="1" t="s">
        <v>29</v>
      </c>
      <c r="B3440" s="1" t="s">
        <v>5115</v>
      </c>
      <c r="C3440" s="2" t="s">
        <v>5035</v>
      </c>
      <c r="D3440" s="1" t="s">
        <v>19</v>
      </c>
      <c r="E3440" s="3" t="str">
        <f t="shared" ref="E3440:E3441" si="33">HYPERLINK("https://fyndiq.se/produkt/8a162916fdf246f7/", "2-Pack SAMSUNG S24 Skärmskydd - Härdat Glas 9H - Super kvalitet 3D")</f>
        <v>2-Pack SAMSUNG S24 Skärmskydd - Härdat Glas 9H - Super kvalitet 3D</v>
      </c>
      <c r="F3440" s="1" t="s">
        <v>714</v>
      </c>
      <c r="G3440" s="1" t="s">
        <v>715</v>
      </c>
      <c r="H3440" s="1" t="s">
        <v>716</v>
      </c>
      <c r="I3440" s="1" t="s">
        <v>16</v>
      </c>
      <c r="J3440" s="1" t="s">
        <v>23</v>
      </c>
      <c r="K3440" s="1" t="s">
        <v>16</v>
      </c>
      <c r="L3440" s="1" t="s">
        <v>16</v>
      </c>
      <c r="M3440" s="1" t="s">
        <v>16</v>
      </c>
      <c r="N3440" s="1" t="s">
        <v>16</v>
      </c>
      <c r="O3440" s="1">
        <v>71.2</v>
      </c>
      <c r="P3440" s="1">
        <v>1.0</v>
      </c>
    </row>
    <row r="3441">
      <c r="A3441" s="1" t="s">
        <v>29</v>
      </c>
      <c r="B3441" s="1" t="s">
        <v>5116</v>
      </c>
      <c r="C3441" s="2" t="s">
        <v>5035</v>
      </c>
      <c r="D3441" s="1" t="s">
        <v>19</v>
      </c>
      <c r="E3441" s="3" t="str">
        <f t="shared" si="33"/>
        <v>2-Pack SAMSUNG S24 Skärmskydd - Härdat Glas 9H - Super kvalitet 3D</v>
      </c>
      <c r="F3441" s="1" t="s">
        <v>714</v>
      </c>
      <c r="G3441" s="1" t="s">
        <v>715</v>
      </c>
      <c r="H3441" s="1" t="s">
        <v>716</v>
      </c>
      <c r="I3441" s="1" t="s">
        <v>16</v>
      </c>
      <c r="J3441" s="1" t="s">
        <v>23</v>
      </c>
      <c r="K3441" s="1" t="s">
        <v>16</v>
      </c>
      <c r="L3441" s="1" t="s">
        <v>16</v>
      </c>
      <c r="M3441" s="1" t="s">
        <v>16</v>
      </c>
      <c r="N3441" s="1" t="s">
        <v>16</v>
      </c>
      <c r="O3441" s="1">
        <v>71.2</v>
      </c>
      <c r="P3441" s="1">
        <v>1.0</v>
      </c>
    </row>
    <row r="3442">
      <c r="A3442" s="1" t="s">
        <v>29</v>
      </c>
      <c r="B3442" s="1" t="s">
        <v>5117</v>
      </c>
      <c r="C3442" s="2" t="s">
        <v>5035</v>
      </c>
      <c r="D3442" s="1" t="s">
        <v>19</v>
      </c>
      <c r="E3442" s="3" t="str">
        <f>HYPERLINK("https://fyndiq.se/produkt/94a67bbe1c4a4666/", "2-Pack Samsung Xcover 7 Skärmskydd i Härdat Glas")</f>
        <v>2-Pack Samsung Xcover 7 Skärmskydd i Härdat Glas</v>
      </c>
      <c r="F3442" s="1" t="s">
        <v>1908</v>
      </c>
      <c r="G3442" s="1" t="s">
        <v>1909</v>
      </c>
      <c r="H3442" s="1" t="s">
        <v>1910</v>
      </c>
      <c r="I3442" s="1" t="s">
        <v>16</v>
      </c>
      <c r="J3442" s="1" t="s">
        <v>23</v>
      </c>
      <c r="K3442" s="1" t="s">
        <v>16</v>
      </c>
      <c r="L3442" s="1" t="s">
        <v>16</v>
      </c>
      <c r="M3442" s="1" t="s">
        <v>16</v>
      </c>
      <c r="N3442" s="1" t="s">
        <v>16</v>
      </c>
      <c r="O3442" s="1">
        <v>71.2</v>
      </c>
      <c r="P3442" s="1">
        <v>1.0</v>
      </c>
    </row>
    <row r="3443">
      <c r="A3443" s="1" t="s">
        <v>29</v>
      </c>
      <c r="B3443" s="1" t="s">
        <v>5118</v>
      </c>
      <c r="C3443" s="2" t="s">
        <v>5035</v>
      </c>
      <c r="D3443" s="1" t="s">
        <v>19</v>
      </c>
      <c r="E3443" s="3" t="str">
        <f>HYPERLINK("https://fyndiq.se/produkt/df5b5938c34646d5/", "2-Pack APPLE WATCH 45MM Skärmskydd - Härdat Glas 9H - Super kvalitet 3D")</f>
        <v>2-Pack APPLE WATCH 45MM Skärmskydd - Härdat Glas 9H - Super kvalitet 3D</v>
      </c>
      <c r="F3443" s="1" t="s">
        <v>1636</v>
      </c>
      <c r="G3443" s="1" t="s">
        <v>1637</v>
      </c>
      <c r="H3443" s="1" t="s">
        <v>1638</v>
      </c>
      <c r="I3443" s="1" t="s">
        <v>16</v>
      </c>
      <c r="J3443" s="1" t="s">
        <v>23</v>
      </c>
      <c r="K3443" s="1" t="s">
        <v>16</v>
      </c>
      <c r="L3443" s="1" t="s">
        <v>16</v>
      </c>
      <c r="M3443" s="1" t="s">
        <v>16</v>
      </c>
      <c r="N3443" s="1" t="s">
        <v>16</v>
      </c>
      <c r="O3443" s="1">
        <v>63.2</v>
      </c>
      <c r="P3443" s="1">
        <v>1.0</v>
      </c>
    </row>
    <row r="3444">
      <c r="A3444" s="1" t="s">
        <v>29</v>
      </c>
      <c r="B3444" s="1" t="s">
        <v>5119</v>
      </c>
      <c r="C3444" s="2" t="s">
        <v>5035</v>
      </c>
      <c r="D3444" s="1" t="s">
        <v>19</v>
      </c>
      <c r="E3444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3444" s="1" t="s">
        <v>1608</v>
      </c>
      <c r="G3444" s="1" t="s">
        <v>1609</v>
      </c>
      <c r="H3444" s="1" t="s">
        <v>1610</v>
      </c>
      <c r="I3444" s="1" t="s">
        <v>16</v>
      </c>
      <c r="J3444" s="1" t="s">
        <v>23</v>
      </c>
      <c r="K3444" s="1" t="s">
        <v>16</v>
      </c>
      <c r="L3444" s="1" t="s">
        <v>16</v>
      </c>
      <c r="M3444" s="1" t="s">
        <v>16</v>
      </c>
      <c r="N3444" s="1" t="s">
        <v>16</v>
      </c>
      <c r="O3444" s="1">
        <v>63.2</v>
      </c>
      <c r="P3444" s="1">
        <v>1.0</v>
      </c>
    </row>
    <row r="3445">
      <c r="A3445" s="1" t="s">
        <v>29</v>
      </c>
      <c r="B3445" s="1" t="s">
        <v>5120</v>
      </c>
      <c r="C3445" s="2" t="s">
        <v>5035</v>
      </c>
      <c r="D3445" s="1" t="s">
        <v>19</v>
      </c>
      <c r="E3445" s="3" t="str">
        <f>HYPERLINK("https://fyndiq.se/produkt/a00b62acc6644fd2/", "2-Pack Samsung Galaxy S10 - Härdat glas 9H – Super kvalitet 3D")</f>
        <v>2-Pack Samsung Galaxy S10 - Härdat glas 9H – Super kvalitet 3D</v>
      </c>
      <c r="F3445" s="1" t="s">
        <v>1291</v>
      </c>
      <c r="G3445" s="1" t="s">
        <v>1292</v>
      </c>
      <c r="H3445" s="1" t="s">
        <v>1293</v>
      </c>
      <c r="I3445" s="1" t="s">
        <v>16</v>
      </c>
      <c r="J3445" s="1" t="s">
        <v>23</v>
      </c>
      <c r="K3445" s="1" t="s">
        <v>16</v>
      </c>
      <c r="L3445" s="1" t="s">
        <v>16</v>
      </c>
      <c r="M3445" s="1" t="s">
        <v>16</v>
      </c>
      <c r="N3445" s="1" t="s">
        <v>16</v>
      </c>
      <c r="O3445" s="1">
        <v>63.2</v>
      </c>
      <c r="P3445" s="1">
        <v>1.0</v>
      </c>
    </row>
    <row r="3446">
      <c r="A3446" s="1" t="s">
        <v>29</v>
      </c>
      <c r="B3446" s="1" t="s">
        <v>5121</v>
      </c>
      <c r="C3446" s="2" t="s">
        <v>5035</v>
      </c>
      <c r="D3446" s="1" t="s">
        <v>19</v>
      </c>
      <c r="E3446" s="3" t="str">
        <f>HYPERLINK("https://fyndiq.se/produkt/f15b82570d4144d0/", "2-Pack Apple Watch 41mm – Härdat glas 9H – Super kvalitet 3D")</f>
        <v>2-Pack Apple Watch 41mm – Härdat glas 9H – Super kvalitet 3D</v>
      </c>
      <c r="F3446" s="1" t="s">
        <v>144</v>
      </c>
      <c r="G3446" s="1" t="s">
        <v>145</v>
      </c>
      <c r="H3446" s="1" t="s">
        <v>146</v>
      </c>
      <c r="I3446" s="1" t="s">
        <v>16</v>
      </c>
      <c r="J3446" s="1" t="s">
        <v>23</v>
      </c>
      <c r="K3446" s="1" t="s">
        <v>16</v>
      </c>
      <c r="L3446" s="1" t="s">
        <v>16</v>
      </c>
      <c r="M3446" s="1" t="s">
        <v>16</v>
      </c>
      <c r="N3446" s="1" t="s">
        <v>16</v>
      </c>
      <c r="O3446" s="1">
        <v>55.2</v>
      </c>
      <c r="P3446" s="1">
        <v>1.0</v>
      </c>
    </row>
    <row r="3447">
      <c r="A3447" s="1" t="s">
        <v>29</v>
      </c>
      <c r="B3447" s="1" t="s">
        <v>5122</v>
      </c>
      <c r="C3447" s="2" t="s">
        <v>5035</v>
      </c>
      <c r="D3447" s="1" t="s">
        <v>19</v>
      </c>
      <c r="E3447" s="3" t="str">
        <f>HYPERLINK("https://fyndiq.se/produkt/416415a768684efb/", "2-Pack Samsung Galaxy S21 5G - 9H Härdat Glas - HD")</f>
        <v>2-Pack Samsung Galaxy S21 5G - 9H Härdat Glas - HD</v>
      </c>
      <c r="F3447" s="1" t="s">
        <v>39</v>
      </c>
      <c r="G3447" s="1" t="s">
        <v>40</v>
      </c>
      <c r="H3447" s="1" t="s">
        <v>41</v>
      </c>
      <c r="I3447" s="1" t="s">
        <v>16</v>
      </c>
      <c r="J3447" s="1" t="s">
        <v>23</v>
      </c>
      <c r="K3447" s="1" t="s">
        <v>16</v>
      </c>
      <c r="L3447" s="1" t="s">
        <v>16</v>
      </c>
      <c r="M3447" s="1" t="s">
        <v>16</v>
      </c>
      <c r="N3447" s="1" t="s">
        <v>16</v>
      </c>
      <c r="O3447" s="1">
        <v>63.2</v>
      </c>
      <c r="P3447" s="1">
        <v>1.0</v>
      </c>
    </row>
    <row r="3448">
      <c r="A3448" s="1" t="s">
        <v>29</v>
      </c>
      <c r="B3448" s="1" t="s">
        <v>5123</v>
      </c>
      <c r="C3448" s="2" t="s">
        <v>5035</v>
      </c>
      <c r="D3448" s="1" t="s">
        <v>19</v>
      </c>
      <c r="E344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448" s="1" t="s">
        <v>2144</v>
      </c>
      <c r="G3448" s="1" t="s">
        <v>2145</v>
      </c>
      <c r="H3448" s="1" t="s">
        <v>2146</v>
      </c>
      <c r="I3448" s="1" t="s">
        <v>16</v>
      </c>
      <c r="J3448" s="1" t="s">
        <v>23</v>
      </c>
      <c r="K3448" s="1" t="s">
        <v>16</v>
      </c>
      <c r="L3448" s="1" t="s">
        <v>16</v>
      </c>
      <c r="M3448" s="1" t="s">
        <v>16</v>
      </c>
      <c r="N3448" s="1" t="s">
        <v>16</v>
      </c>
      <c r="O3448" s="1">
        <v>63.2</v>
      </c>
      <c r="P3448" s="1">
        <v>1.0</v>
      </c>
    </row>
    <row r="3449">
      <c r="A3449" s="1" t="s">
        <v>29</v>
      </c>
      <c r="B3449" s="1" t="s">
        <v>5124</v>
      </c>
      <c r="C3449" s="2" t="s">
        <v>5035</v>
      </c>
      <c r="D3449" s="1" t="s">
        <v>19</v>
      </c>
      <c r="E3449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3449" s="1" t="s">
        <v>4617</v>
      </c>
      <c r="G3449" s="1" t="s">
        <v>4618</v>
      </c>
      <c r="H3449" s="1" t="s">
        <v>4619</v>
      </c>
      <c r="I3449" s="1" t="s">
        <v>16</v>
      </c>
      <c r="J3449" s="1" t="s">
        <v>23</v>
      </c>
      <c r="K3449" s="1" t="s">
        <v>16</v>
      </c>
      <c r="L3449" s="1" t="s">
        <v>16</v>
      </c>
      <c r="M3449" s="1" t="s">
        <v>16</v>
      </c>
      <c r="N3449" s="1" t="s">
        <v>16</v>
      </c>
      <c r="O3449" s="1">
        <v>63.2</v>
      </c>
      <c r="P3449" s="1">
        <v>1.0</v>
      </c>
    </row>
    <row r="3450">
      <c r="A3450" s="1" t="s">
        <v>29</v>
      </c>
      <c r="B3450" s="1" t="s">
        <v>5125</v>
      </c>
      <c r="C3450" s="2" t="s">
        <v>5035</v>
      </c>
      <c r="D3450" s="1" t="s">
        <v>19</v>
      </c>
      <c r="E3450" s="3" t="str">
        <f>HYPERLINK("https://fyndiq.se/produkt/082f3cf898c84831/", "2 Pack Galaxy S20 Ultra - Härdat glas 9H - Super kvalitet 3D")</f>
        <v>2 Pack Galaxy S20 Ultra - Härdat glas 9H - Super kvalitet 3D</v>
      </c>
      <c r="F3450" s="1" t="s">
        <v>460</v>
      </c>
      <c r="G3450" s="1" t="s">
        <v>461</v>
      </c>
      <c r="H3450" s="1" t="s">
        <v>462</v>
      </c>
      <c r="I3450" s="1" t="s">
        <v>16</v>
      </c>
      <c r="J3450" s="1" t="s">
        <v>23</v>
      </c>
      <c r="K3450" s="1" t="s">
        <v>16</v>
      </c>
      <c r="L3450" s="1" t="s">
        <v>16</v>
      </c>
      <c r="M3450" s="1" t="s">
        <v>16</v>
      </c>
      <c r="N3450" s="1" t="s">
        <v>16</v>
      </c>
      <c r="O3450" s="1">
        <v>63.2</v>
      </c>
      <c r="P3450" s="1">
        <v>1.0</v>
      </c>
    </row>
    <row r="3451">
      <c r="A3451" s="1" t="s">
        <v>29</v>
      </c>
      <c r="B3451" s="1" t="s">
        <v>5126</v>
      </c>
      <c r="C3451" s="2" t="s">
        <v>5035</v>
      </c>
      <c r="D3451" s="1" t="s">
        <v>19</v>
      </c>
      <c r="E3451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3451" s="1" t="s">
        <v>709</v>
      </c>
      <c r="G3451" s="1" t="s">
        <v>710</v>
      </c>
      <c r="H3451" s="1" t="s">
        <v>711</v>
      </c>
      <c r="I3451" s="1" t="s">
        <v>16</v>
      </c>
      <c r="J3451" s="1" t="s">
        <v>23</v>
      </c>
      <c r="K3451" s="1" t="s">
        <v>16</v>
      </c>
      <c r="L3451" s="1" t="s">
        <v>16</v>
      </c>
      <c r="M3451" s="1" t="s">
        <v>16</v>
      </c>
      <c r="N3451" s="1" t="s">
        <v>16</v>
      </c>
      <c r="O3451" s="1">
        <v>63.2</v>
      </c>
      <c r="P3451" s="1">
        <v>1.0</v>
      </c>
    </row>
    <row r="3452">
      <c r="A3452" s="1" t="s">
        <v>29</v>
      </c>
      <c r="B3452" s="1" t="s">
        <v>5127</v>
      </c>
      <c r="C3452" s="2" t="s">
        <v>5035</v>
      </c>
      <c r="D3452" s="1" t="s">
        <v>19</v>
      </c>
      <c r="E3452" s="3" t="str">
        <f>HYPERLINK("https://fyndiq.se/produkt/44f3cfd52e0f4e86/", "Apple Watch 45mm – Härdat glas 9H – Super kvalitet 3D Skärmskydd")</f>
        <v>Apple Watch 45mm – Härdat glas 9H – Super kvalitet 3D Skärmskydd</v>
      </c>
      <c r="F3452" s="1" t="s">
        <v>568</v>
      </c>
      <c r="G3452" s="1" t="s">
        <v>569</v>
      </c>
      <c r="H3452" s="1" t="s">
        <v>570</v>
      </c>
      <c r="I3452" s="1" t="s">
        <v>16</v>
      </c>
      <c r="J3452" s="1" t="s">
        <v>23</v>
      </c>
      <c r="K3452" s="1" t="s">
        <v>16</v>
      </c>
      <c r="L3452" s="1" t="s">
        <v>16</v>
      </c>
      <c r="M3452" s="1" t="s">
        <v>16</v>
      </c>
      <c r="N3452" s="1" t="s">
        <v>16</v>
      </c>
      <c r="O3452" s="1">
        <v>47.2</v>
      </c>
      <c r="P3452" s="1">
        <v>1.0</v>
      </c>
    </row>
    <row r="3453">
      <c r="A3453" s="1" t="s">
        <v>29</v>
      </c>
      <c r="B3453" s="1" t="s">
        <v>5128</v>
      </c>
      <c r="C3453" s="2" t="s">
        <v>5035</v>
      </c>
      <c r="D3453" s="1" t="s">
        <v>19</v>
      </c>
      <c r="E3453" s="3" t="str">
        <f>HYPERLINK("https://fyndiq.se/produkt/f15b82570d4144d0/", "2-Pack Apple Watch 41mm – Härdat glas 9H – Super kvalitet 3D")</f>
        <v>2-Pack Apple Watch 41mm – Härdat glas 9H – Super kvalitet 3D</v>
      </c>
      <c r="F3453" s="1" t="s">
        <v>144</v>
      </c>
      <c r="G3453" s="1" t="s">
        <v>145</v>
      </c>
      <c r="H3453" s="1" t="s">
        <v>146</v>
      </c>
      <c r="I3453" s="1" t="s">
        <v>16</v>
      </c>
      <c r="J3453" s="1" t="s">
        <v>23</v>
      </c>
      <c r="K3453" s="1" t="s">
        <v>16</v>
      </c>
      <c r="L3453" s="1" t="s">
        <v>16</v>
      </c>
      <c r="M3453" s="1" t="s">
        <v>16</v>
      </c>
      <c r="N3453" s="1" t="s">
        <v>16</v>
      </c>
      <c r="O3453" s="1">
        <v>55.2</v>
      </c>
      <c r="P3453" s="1">
        <v>1.0</v>
      </c>
    </row>
    <row r="3454">
      <c r="A3454" s="1" t="s">
        <v>29</v>
      </c>
      <c r="B3454" s="1" t="s">
        <v>5129</v>
      </c>
      <c r="C3454" s="2" t="s">
        <v>5035</v>
      </c>
      <c r="D3454" s="1" t="s">
        <v>19</v>
      </c>
      <c r="E3454" s="3" t="str">
        <f>HYPERLINK("https://fyndiq.se/produkt/c6f3e47a88184e8d/", "2-Pack SAMSUNG A55 Skärmskydd - Härdat Glas 9H - Super kvalitet 3D")</f>
        <v>2-Pack SAMSUNG A55 Skärmskydd - Härdat Glas 9H - Super kvalitet 3D</v>
      </c>
      <c r="F3454" s="1" t="s">
        <v>83</v>
      </c>
      <c r="G3454" s="1" t="s">
        <v>84</v>
      </c>
      <c r="H3454" s="1" t="s">
        <v>85</v>
      </c>
      <c r="I3454" s="1" t="s">
        <v>16</v>
      </c>
      <c r="J3454" s="1" t="s">
        <v>23</v>
      </c>
      <c r="K3454" s="1" t="s">
        <v>16</v>
      </c>
      <c r="L3454" s="1" t="s">
        <v>16</v>
      </c>
      <c r="M3454" s="1" t="s">
        <v>16</v>
      </c>
      <c r="N3454" s="1" t="s">
        <v>16</v>
      </c>
      <c r="O3454" s="1">
        <v>63.2</v>
      </c>
      <c r="P3454" s="1">
        <v>1.0</v>
      </c>
    </row>
    <row r="3455">
      <c r="A3455" s="1" t="s">
        <v>29</v>
      </c>
      <c r="B3455" s="1" t="s">
        <v>5130</v>
      </c>
      <c r="C3455" s="2" t="s">
        <v>5035</v>
      </c>
      <c r="D3455" s="1" t="s">
        <v>19</v>
      </c>
      <c r="E3455" s="3" t="str">
        <f>HYPERLINK("https://fyndiq.se/produkt/2b4b1f7438974a4c/", "2-Pack OnePlus 11 5G- Härdat glas 9H - Super kvalitet 3D Skärmskydd")</f>
        <v>2-Pack OnePlus 11 5G- Härdat glas 9H - Super kvalitet 3D Skärmskydd</v>
      </c>
      <c r="F3455" s="1" t="s">
        <v>3388</v>
      </c>
      <c r="G3455" s="1" t="s">
        <v>3389</v>
      </c>
      <c r="H3455" s="1" t="s">
        <v>3390</v>
      </c>
      <c r="I3455" s="1" t="s">
        <v>16</v>
      </c>
      <c r="J3455" s="1" t="s">
        <v>23</v>
      </c>
      <c r="K3455" s="1" t="s">
        <v>16</v>
      </c>
      <c r="L3455" s="1" t="s">
        <v>16</v>
      </c>
      <c r="M3455" s="1" t="s">
        <v>16</v>
      </c>
      <c r="N3455" s="1" t="s">
        <v>16</v>
      </c>
      <c r="O3455" s="1">
        <v>79.2</v>
      </c>
      <c r="P3455" s="1">
        <v>1.0</v>
      </c>
    </row>
    <row r="3456">
      <c r="A3456" s="1" t="s">
        <v>29</v>
      </c>
      <c r="B3456" s="1" t="s">
        <v>5131</v>
      </c>
      <c r="C3456" s="2" t="s">
        <v>5035</v>
      </c>
      <c r="D3456" s="1" t="s">
        <v>19</v>
      </c>
      <c r="E3456" s="3" t="str">
        <f>HYPERLINK("https://fyndiq.se/produkt/bc024a13b1494eae/", "2-Pack Samsung A35 Skärmskydd i Härdat Glas")</f>
        <v>2-Pack Samsung A35 Skärmskydd i Härdat Glas</v>
      </c>
      <c r="F3456" s="1" t="s">
        <v>1267</v>
      </c>
      <c r="G3456" s="1" t="s">
        <v>1268</v>
      </c>
      <c r="H3456" s="1" t="s">
        <v>1269</v>
      </c>
      <c r="I3456" s="1" t="s">
        <v>16</v>
      </c>
      <c r="J3456" s="1" t="s">
        <v>23</v>
      </c>
      <c r="K3456" s="1" t="s">
        <v>16</v>
      </c>
      <c r="L3456" s="1" t="s">
        <v>16</v>
      </c>
      <c r="M3456" s="1" t="s">
        <v>16</v>
      </c>
      <c r="N3456" s="1" t="s">
        <v>16</v>
      </c>
      <c r="O3456" s="1">
        <v>63.2</v>
      </c>
      <c r="P3456" s="1">
        <v>1.0</v>
      </c>
    </row>
    <row r="3457">
      <c r="A3457" s="1" t="s">
        <v>29</v>
      </c>
      <c r="B3457" s="1" t="s">
        <v>5132</v>
      </c>
      <c r="C3457" s="2" t="s">
        <v>5035</v>
      </c>
      <c r="D3457" s="1" t="s">
        <v>19</v>
      </c>
      <c r="E3457" s="3" t="str">
        <f>HYPERLINK("https://fyndiq.se/produkt/311d90a74d234421/", "2 Pack Xiaomi 12 - Härdat glas 9H-Super kvalitet 3D Skärmskydd")</f>
        <v>2 Pack Xiaomi 12 - Härdat glas 9H-Super kvalitet 3D Skärmskydd</v>
      </c>
      <c r="F3457" s="1" t="s">
        <v>582</v>
      </c>
      <c r="G3457" s="1" t="s">
        <v>583</v>
      </c>
      <c r="H3457" s="1" t="s">
        <v>584</v>
      </c>
      <c r="I3457" s="1" t="s">
        <v>16</v>
      </c>
      <c r="J3457" s="1" t="s">
        <v>23</v>
      </c>
      <c r="K3457" s="1" t="s">
        <v>16</v>
      </c>
      <c r="L3457" s="1" t="s">
        <v>16</v>
      </c>
      <c r="M3457" s="1" t="s">
        <v>16</v>
      </c>
      <c r="N3457" s="1" t="s">
        <v>16</v>
      </c>
      <c r="O3457" s="1">
        <v>63.2</v>
      </c>
      <c r="P3457" s="1">
        <v>1.0</v>
      </c>
    </row>
    <row r="3458">
      <c r="A3458" s="1" t="s">
        <v>29</v>
      </c>
      <c r="B3458" s="1" t="s">
        <v>5133</v>
      </c>
      <c r="C3458" s="2" t="s">
        <v>5035</v>
      </c>
      <c r="D3458" s="1" t="s">
        <v>19</v>
      </c>
      <c r="E3458" s="3" t="str">
        <f>HYPERLINK("https://fyndiq.se/produkt/d797b2d066ca471c/", "2-Pack Apple Watch 44mm – Härdat glas 9H – Super kvalitet 3D")</f>
        <v>2-Pack Apple Watch 44mm – Härdat glas 9H – Super kvalitet 3D</v>
      </c>
      <c r="F3458" s="1" t="s">
        <v>1392</v>
      </c>
      <c r="G3458" s="1" t="s">
        <v>1393</v>
      </c>
      <c r="H3458" s="1" t="s">
        <v>1394</v>
      </c>
      <c r="I3458" s="1" t="s">
        <v>16</v>
      </c>
      <c r="J3458" s="1" t="s">
        <v>23</v>
      </c>
      <c r="K3458" s="1" t="s">
        <v>16</v>
      </c>
      <c r="L3458" s="1" t="s">
        <v>16</v>
      </c>
      <c r="M3458" s="1" t="s">
        <v>16</v>
      </c>
      <c r="N3458" s="1" t="s">
        <v>16</v>
      </c>
      <c r="O3458" s="1">
        <v>55.2</v>
      </c>
      <c r="P3458" s="1">
        <v>1.0</v>
      </c>
    </row>
    <row r="3459">
      <c r="A3459" s="1" t="s">
        <v>29</v>
      </c>
      <c r="B3459" s="1" t="s">
        <v>5134</v>
      </c>
      <c r="C3459" s="2" t="s">
        <v>5035</v>
      </c>
      <c r="D3459" s="1" t="s">
        <v>19</v>
      </c>
      <c r="E3459" s="3" t="str">
        <f>HYPERLINK("https://fyndiq.se/produkt/9e488e35f28b4b0b/", "2-Pack GOOGLE PIXEL 6A Skärmskydd - Härdat Glas 9H - Super kvalitet 3D")</f>
        <v>2-Pack GOOGLE PIXEL 6A Skärmskydd - Härdat Glas 9H - Super kvalitet 3D</v>
      </c>
      <c r="F3459" s="1" t="s">
        <v>196</v>
      </c>
      <c r="G3459" s="1" t="s">
        <v>197</v>
      </c>
      <c r="H3459" s="1" t="s">
        <v>198</v>
      </c>
      <c r="I3459" s="1" t="s">
        <v>16</v>
      </c>
      <c r="J3459" s="1" t="s">
        <v>23</v>
      </c>
      <c r="K3459" s="1" t="s">
        <v>16</v>
      </c>
      <c r="L3459" s="1" t="s">
        <v>16</v>
      </c>
      <c r="M3459" s="1" t="s">
        <v>16</v>
      </c>
      <c r="N3459" s="1" t="s">
        <v>16</v>
      </c>
      <c r="O3459" s="1">
        <v>63.2</v>
      </c>
      <c r="P3459" s="1">
        <v>1.0</v>
      </c>
    </row>
    <row r="3460">
      <c r="A3460" s="1" t="s">
        <v>29</v>
      </c>
      <c r="B3460" s="1" t="s">
        <v>5135</v>
      </c>
      <c r="C3460" s="2" t="s">
        <v>5035</v>
      </c>
      <c r="D3460" s="1" t="s">
        <v>19</v>
      </c>
      <c r="E3460" s="3" t="str">
        <f>HYPERLINK("https://fyndiq.se/produkt/bc024a13b1494eae/", "2-Pack Samsung A35 Skärmskydd i Härdat Glas")</f>
        <v>2-Pack Samsung A35 Skärmskydd i Härdat Glas</v>
      </c>
      <c r="F3460" s="1" t="s">
        <v>1267</v>
      </c>
      <c r="G3460" s="1" t="s">
        <v>1268</v>
      </c>
      <c r="H3460" s="1" t="s">
        <v>1269</v>
      </c>
      <c r="I3460" s="1" t="s">
        <v>16</v>
      </c>
      <c r="J3460" s="1" t="s">
        <v>23</v>
      </c>
      <c r="K3460" s="1" t="s">
        <v>16</v>
      </c>
      <c r="L3460" s="1" t="s">
        <v>16</v>
      </c>
      <c r="M3460" s="1" t="s">
        <v>16</v>
      </c>
      <c r="N3460" s="1" t="s">
        <v>16</v>
      </c>
      <c r="O3460" s="1">
        <v>63.2</v>
      </c>
      <c r="P3460" s="1">
        <v>1.0</v>
      </c>
    </row>
    <row r="3461">
      <c r="A3461" s="1" t="s">
        <v>29</v>
      </c>
      <c r="B3461" s="1" t="s">
        <v>5136</v>
      </c>
      <c r="C3461" s="2" t="s">
        <v>5035</v>
      </c>
      <c r="D3461" s="1" t="s">
        <v>19</v>
      </c>
      <c r="E3461" s="3" t="str">
        <f>HYPERLINK("https://fyndiq.se/produkt/432d784756a84eff/", "2-Pack Samsung Galaxy S20FE - Härdat Glas-9H -Super kvalitet 3D")</f>
        <v>2-Pack Samsung Galaxy S20FE - Härdat Glas-9H -Super kvalitet 3D</v>
      </c>
      <c r="F3461" s="1" t="s">
        <v>1078</v>
      </c>
      <c r="G3461" s="1" t="s">
        <v>1079</v>
      </c>
      <c r="H3461" s="1" t="s">
        <v>1080</v>
      </c>
      <c r="I3461" s="1" t="s">
        <v>16</v>
      </c>
      <c r="J3461" s="1" t="s">
        <v>23</v>
      </c>
      <c r="K3461" s="1" t="s">
        <v>16</v>
      </c>
      <c r="L3461" s="1" t="s">
        <v>16</v>
      </c>
      <c r="M3461" s="1" t="s">
        <v>16</v>
      </c>
      <c r="N3461" s="1" t="s">
        <v>16</v>
      </c>
      <c r="O3461" s="1">
        <v>63.2</v>
      </c>
      <c r="P3461" s="1">
        <v>1.0</v>
      </c>
    </row>
    <row r="3462">
      <c r="A3462" s="1" t="s">
        <v>29</v>
      </c>
      <c r="B3462" s="1" t="s">
        <v>5137</v>
      </c>
      <c r="C3462" s="2" t="s">
        <v>5138</v>
      </c>
      <c r="D3462" s="1" t="s">
        <v>19</v>
      </c>
      <c r="E346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3462" s="1" t="s">
        <v>665</v>
      </c>
      <c r="G3462" s="1" t="s">
        <v>666</v>
      </c>
      <c r="H3462" s="1" t="s">
        <v>667</v>
      </c>
      <c r="I3462" s="1" t="s">
        <v>16</v>
      </c>
      <c r="J3462" s="1" t="s">
        <v>23</v>
      </c>
      <c r="K3462" s="1" t="s">
        <v>16</v>
      </c>
      <c r="L3462" s="1" t="s">
        <v>16</v>
      </c>
      <c r="M3462" s="1" t="s">
        <v>16</v>
      </c>
      <c r="N3462" s="1" t="s">
        <v>16</v>
      </c>
      <c r="O3462" s="1">
        <v>63.2</v>
      </c>
      <c r="P3462" s="1">
        <v>1.0</v>
      </c>
    </row>
    <row r="3463">
      <c r="A3463" s="1" t="s">
        <v>29</v>
      </c>
      <c r="B3463" s="1" t="s">
        <v>5139</v>
      </c>
      <c r="C3463" s="2" t="s">
        <v>5138</v>
      </c>
      <c r="D3463" s="1" t="s">
        <v>19</v>
      </c>
      <c r="E3463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3463" s="1" t="s">
        <v>3159</v>
      </c>
      <c r="G3463" s="1" t="s">
        <v>3160</v>
      </c>
      <c r="H3463" s="1" t="s">
        <v>3161</v>
      </c>
      <c r="I3463" s="1" t="s">
        <v>16</v>
      </c>
      <c r="J3463" s="1" t="s">
        <v>23</v>
      </c>
      <c r="K3463" s="1" t="s">
        <v>16</v>
      </c>
      <c r="L3463" s="1" t="s">
        <v>16</v>
      </c>
      <c r="M3463" s="1" t="s">
        <v>16</v>
      </c>
      <c r="N3463" s="1" t="s">
        <v>16</v>
      </c>
      <c r="O3463" s="1">
        <v>71.2</v>
      </c>
      <c r="P3463" s="1">
        <v>1.0</v>
      </c>
    </row>
    <row r="3464">
      <c r="A3464" s="1" t="s">
        <v>29</v>
      </c>
      <c r="B3464" s="1" t="s">
        <v>5140</v>
      </c>
      <c r="C3464" s="2" t="s">
        <v>5138</v>
      </c>
      <c r="D3464" s="1" t="s">
        <v>19</v>
      </c>
      <c r="E3464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3464" s="1" t="s">
        <v>912</v>
      </c>
      <c r="G3464" s="1" t="s">
        <v>913</v>
      </c>
      <c r="H3464" s="1" t="s">
        <v>914</v>
      </c>
      <c r="I3464" s="1" t="s">
        <v>16</v>
      </c>
      <c r="J3464" s="1" t="s">
        <v>23</v>
      </c>
      <c r="K3464" s="1" t="s">
        <v>16</v>
      </c>
      <c r="L3464" s="1" t="s">
        <v>16</v>
      </c>
      <c r="M3464" s="1" t="s">
        <v>16</v>
      </c>
      <c r="N3464" s="1" t="s">
        <v>16</v>
      </c>
      <c r="O3464" s="1">
        <v>63.2</v>
      </c>
      <c r="P3464" s="1">
        <v>1.0</v>
      </c>
    </row>
    <row r="3465">
      <c r="A3465" s="1" t="s">
        <v>29</v>
      </c>
      <c r="B3465" s="1" t="s">
        <v>5141</v>
      </c>
      <c r="C3465" s="2" t="s">
        <v>5138</v>
      </c>
      <c r="D3465" s="1" t="s">
        <v>19</v>
      </c>
      <c r="E3465" s="3" t="str">
        <f>HYPERLINK("https://fyndiq.se/produkt/13e76851ca504320/", "2-Pack Samsung Galaxy S22 Ultra - Härdat glas 9H - Top kvalitet")</f>
        <v>2-Pack Samsung Galaxy S22 Ultra - Härdat glas 9H - Top kvalitet</v>
      </c>
      <c r="F3465" s="1" t="s">
        <v>140</v>
      </c>
      <c r="G3465" s="1" t="s">
        <v>141</v>
      </c>
      <c r="H3465" s="1" t="s">
        <v>142</v>
      </c>
      <c r="I3465" s="1" t="s">
        <v>16</v>
      </c>
      <c r="J3465" s="1" t="s">
        <v>23</v>
      </c>
      <c r="K3465" s="1" t="s">
        <v>16</v>
      </c>
      <c r="L3465" s="1" t="s">
        <v>16</v>
      </c>
      <c r="M3465" s="1" t="s">
        <v>16</v>
      </c>
      <c r="N3465" s="1" t="s">
        <v>16</v>
      </c>
      <c r="O3465" s="1">
        <v>63.2</v>
      </c>
      <c r="P3465" s="1">
        <v>1.0</v>
      </c>
    </row>
    <row r="3466">
      <c r="A3466" s="1" t="s">
        <v>29</v>
      </c>
      <c r="B3466" s="1" t="s">
        <v>5142</v>
      </c>
      <c r="C3466" s="2" t="s">
        <v>5138</v>
      </c>
      <c r="D3466" s="1" t="s">
        <v>19</v>
      </c>
      <c r="E3466" s="3" t="str">
        <f>HYPERLINK("https://fyndiq.se/produkt/67afb534781a4066/", "2-Pack Samsung Galaxy S9 Plus - Härdat glas- 9HSuper kvalitet 3D")</f>
        <v>2-Pack Samsung Galaxy S9 Plus - Härdat glas- 9HSuper kvalitet 3D</v>
      </c>
      <c r="F3466" s="1" t="s">
        <v>3929</v>
      </c>
      <c r="G3466" s="1" t="s">
        <v>3930</v>
      </c>
      <c r="H3466" s="1" t="s">
        <v>3931</v>
      </c>
      <c r="I3466" s="1" t="s">
        <v>16</v>
      </c>
      <c r="J3466" s="1" t="s">
        <v>23</v>
      </c>
      <c r="K3466" s="1" t="s">
        <v>16</v>
      </c>
      <c r="L3466" s="1" t="s">
        <v>16</v>
      </c>
      <c r="M3466" s="1" t="s">
        <v>16</v>
      </c>
      <c r="N3466" s="1" t="s">
        <v>16</v>
      </c>
      <c r="O3466" s="1">
        <v>63.2</v>
      </c>
      <c r="P3466" s="1">
        <v>1.0</v>
      </c>
    </row>
    <row r="3467">
      <c r="A3467" s="1" t="s">
        <v>29</v>
      </c>
      <c r="B3467" s="1" t="s">
        <v>5143</v>
      </c>
      <c r="C3467" s="2" t="s">
        <v>5138</v>
      </c>
      <c r="D3467" s="1" t="s">
        <v>19</v>
      </c>
      <c r="E3467" s="3" t="str">
        <f>HYPERLINK("https://fyndiq.se/produkt/253055cb3a394b08/", "Google Pixel 7A - Härdat Glas 9H - Super kvalitet 3D Skärmskydd")</f>
        <v>Google Pixel 7A - Härdat Glas 9H - Super kvalitet 3D Skärmskydd</v>
      </c>
      <c r="F3467" s="1" t="s">
        <v>1817</v>
      </c>
      <c r="G3467" s="1" t="s">
        <v>1818</v>
      </c>
      <c r="H3467" s="1" t="s">
        <v>1819</v>
      </c>
      <c r="I3467" s="1" t="s">
        <v>16</v>
      </c>
      <c r="J3467" s="1" t="s">
        <v>23</v>
      </c>
      <c r="K3467" s="1" t="s">
        <v>16</v>
      </c>
      <c r="L3467" s="1" t="s">
        <v>16</v>
      </c>
      <c r="M3467" s="1" t="s">
        <v>16</v>
      </c>
      <c r="N3467" s="1" t="s">
        <v>16</v>
      </c>
      <c r="O3467" s="1">
        <v>55.2</v>
      </c>
      <c r="P3467" s="1">
        <v>1.0</v>
      </c>
    </row>
    <row r="3468">
      <c r="A3468" s="1" t="s">
        <v>29</v>
      </c>
      <c r="B3468" s="1" t="s">
        <v>5144</v>
      </c>
      <c r="C3468" s="2" t="s">
        <v>5138</v>
      </c>
      <c r="D3468" s="1" t="s">
        <v>19</v>
      </c>
      <c r="E3468" s="3" t="str">
        <f>HYPERLINK("https://fyndiq.se/produkt/56c72c0ba5f749b5/", "2-Pack SAMSUNG S24 Skärmskydd - Härdat Glas 9H - Super kvalitet 3D")</f>
        <v>2-Pack SAMSUNG S24 Skärmskydd - Härdat Glas 9H - Super kvalitet 3D</v>
      </c>
      <c r="F3468" s="1" t="s">
        <v>263</v>
      </c>
      <c r="G3468" s="1" t="s">
        <v>264</v>
      </c>
      <c r="H3468" s="1" t="s">
        <v>265</v>
      </c>
      <c r="I3468" s="1" t="s">
        <v>16</v>
      </c>
      <c r="J3468" s="1" t="s">
        <v>23</v>
      </c>
      <c r="K3468" s="1" t="s">
        <v>16</v>
      </c>
      <c r="L3468" s="1" t="s">
        <v>16</v>
      </c>
      <c r="M3468" s="1" t="s">
        <v>16</v>
      </c>
      <c r="N3468" s="1" t="s">
        <v>16</v>
      </c>
      <c r="O3468" s="1">
        <v>71.2</v>
      </c>
      <c r="P3468" s="1">
        <v>1.0</v>
      </c>
    </row>
    <row r="3469">
      <c r="A3469" s="1" t="s">
        <v>29</v>
      </c>
      <c r="B3469" s="1" t="s">
        <v>5145</v>
      </c>
      <c r="C3469" s="2" t="s">
        <v>5138</v>
      </c>
      <c r="D3469" s="1" t="s">
        <v>19</v>
      </c>
      <c r="E3469" s="3" t="str">
        <f>HYPERLINK("https://fyndiq.se/produkt/c6f3e47a88184e8d/", "2-Pack SAMSUNG A55 Skärmskydd - Härdat Glas 9H - Super kvalitet 3D")</f>
        <v>2-Pack SAMSUNG A55 Skärmskydd - Härdat Glas 9H - Super kvalitet 3D</v>
      </c>
      <c r="F3469" s="1" t="s">
        <v>83</v>
      </c>
      <c r="G3469" s="1" t="s">
        <v>84</v>
      </c>
      <c r="H3469" s="1" t="s">
        <v>85</v>
      </c>
      <c r="I3469" s="1" t="s">
        <v>16</v>
      </c>
      <c r="J3469" s="1" t="s">
        <v>23</v>
      </c>
      <c r="K3469" s="1" t="s">
        <v>16</v>
      </c>
      <c r="L3469" s="1" t="s">
        <v>16</v>
      </c>
      <c r="M3469" s="1" t="s">
        <v>16</v>
      </c>
      <c r="N3469" s="1" t="s">
        <v>16</v>
      </c>
      <c r="O3469" s="1">
        <v>63.2</v>
      </c>
      <c r="P3469" s="1">
        <v>1.0</v>
      </c>
    </row>
    <row r="3470">
      <c r="A3470" s="1" t="s">
        <v>29</v>
      </c>
      <c r="B3470" s="1" t="s">
        <v>5146</v>
      </c>
      <c r="C3470" s="2" t="s">
        <v>5138</v>
      </c>
      <c r="D3470" s="1" t="s">
        <v>19</v>
      </c>
      <c r="E347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470" s="1" t="s">
        <v>103</v>
      </c>
      <c r="G3470" s="1" t="s">
        <v>104</v>
      </c>
      <c r="H3470" s="1" t="s">
        <v>105</v>
      </c>
      <c r="I3470" s="1" t="s">
        <v>16</v>
      </c>
      <c r="J3470" s="1" t="s">
        <v>23</v>
      </c>
      <c r="K3470" s="1" t="s">
        <v>16</v>
      </c>
      <c r="L3470" s="1" t="s">
        <v>16</v>
      </c>
      <c r="M3470" s="1" t="s">
        <v>16</v>
      </c>
      <c r="N3470" s="1" t="s">
        <v>16</v>
      </c>
      <c r="O3470" s="1">
        <v>63.2</v>
      </c>
      <c r="P3470" s="1">
        <v>1.0</v>
      </c>
    </row>
    <row r="3471">
      <c r="A3471" s="1" t="s">
        <v>29</v>
      </c>
      <c r="B3471" s="1" t="s">
        <v>5147</v>
      </c>
      <c r="C3471" s="2" t="s">
        <v>5138</v>
      </c>
      <c r="D3471" s="1" t="s">
        <v>19</v>
      </c>
      <c r="E3471" s="3" t="str">
        <f>HYPERLINK("https://fyndiq.se/produkt/c90b30d5114944e3/", "2 Pack - Samsung S21 PLUS - 9H Härdat Glass - 3D Super Kvalitet")</f>
        <v>2 Pack - Samsung S21 PLUS - 9H Härdat Glass - 3D Super Kvalitet</v>
      </c>
      <c r="F3471" s="1" t="s">
        <v>4670</v>
      </c>
      <c r="G3471" s="1" t="s">
        <v>4671</v>
      </c>
      <c r="H3471" s="1" t="s">
        <v>4672</v>
      </c>
      <c r="I3471" s="1" t="s">
        <v>16</v>
      </c>
      <c r="J3471" s="1" t="s">
        <v>23</v>
      </c>
      <c r="K3471" s="1" t="s">
        <v>16</v>
      </c>
      <c r="L3471" s="1" t="s">
        <v>16</v>
      </c>
      <c r="M3471" s="1" t="s">
        <v>16</v>
      </c>
      <c r="N3471" s="1" t="s">
        <v>16</v>
      </c>
      <c r="O3471" s="1">
        <v>63.2</v>
      </c>
      <c r="P3471" s="1">
        <v>1.0</v>
      </c>
    </row>
    <row r="3472">
      <c r="A3472" s="1" t="s">
        <v>29</v>
      </c>
      <c r="B3472" s="1" t="s">
        <v>5148</v>
      </c>
      <c r="C3472" s="2" t="s">
        <v>5138</v>
      </c>
      <c r="D3472" s="1" t="s">
        <v>19</v>
      </c>
      <c r="E3472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3472" s="1" t="s">
        <v>1544</v>
      </c>
      <c r="G3472" s="1" t="s">
        <v>1545</v>
      </c>
      <c r="H3472" s="1" t="s">
        <v>1546</v>
      </c>
      <c r="I3472" s="1" t="s">
        <v>16</v>
      </c>
      <c r="J3472" s="1" t="s">
        <v>23</v>
      </c>
      <c r="K3472" s="1" t="s">
        <v>16</v>
      </c>
      <c r="L3472" s="1" t="s">
        <v>16</v>
      </c>
      <c r="M3472" s="1" t="s">
        <v>16</v>
      </c>
      <c r="N3472" s="1" t="s">
        <v>16</v>
      </c>
      <c r="O3472" s="1">
        <v>79.2</v>
      </c>
      <c r="P3472" s="1">
        <v>1.0</v>
      </c>
    </row>
    <row r="3473">
      <c r="A3473" s="1" t="s">
        <v>29</v>
      </c>
      <c r="B3473" s="1" t="s">
        <v>5149</v>
      </c>
      <c r="C3473" s="2" t="s">
        <v>5138</v>
      </c>
      <c r="D3473" s="1" t="s">
        <v>19</v>
      </c>
      <c r="E3473" s="3" t="str">
        <f>HYPERLINK("https://fyndiq.se/produkt/f1b3c06373a844cb/", "Samsung Galaxy S20 - Härdat glas 9H - Super kvalitet 3D")</f>
        <v>Samsung Galaxy S20 - Härdat glas 9H - Super kvalitet 3D</v>
      </c>
      <c r="F3473" s="1" t="s">
        <v>417</v>
      </c>
      <c r="G3473" s="1" t="s">
        <v>418</v>
      </c>
      <c r="H3473" s="1" t="s">
        <v>419</v>
      </c>
      <c r="I3473" s="1" t="s">
        <v>16</v>
      </c>
      <c r="J3473" s="1" t="s">
        <v>23</v>
      </c>
      <c r="K3473" s="1" t="s">
        <v>16</v>
      </c>
      <c r="L3473" s="1" t="s">
        <v>16</v>
      </c>
      <c r="M3473" s="1" t="s">
        <v>16</v>
      </c>
      <c r="N3473" s="1" t="s">
        <v>16</v>
      </c>
      <c r="O3473" s="1">
        <v>55.2</v>
      </c>
      <c r="P3473" s="1">
        <v>1.0</v>
      </c>
    </row>
    <row r="3474">
      <c r="A3474" s="1" t="s">
        <v>29</v>
      </c>
      <c r="B3474" s="1" t="s">
        <v>5150</v>
      </c>
      <c r="C3474" s="2" t="s">
        <v>5138</v>
      </c>
      <c r="D3474" s="1" t="s">
        <v>19</v>
      </c>
      <c r="E3474" s="3" t="str">
        <f>HYPERLINK("https://fyndiq.se/produkt/c745c55ca3af45fb/", "Skärmskydd IPhone 11 / XR - 3D härdat glas - hög kvalitet")</f>
        <v>Skärmskydd IPhone 11 / XR - 3D härdat glas - hög kvalitet</v>
      </c>
      <c r="F3474" s="1" t="s">
        <v>2222</v>
      </c>
      <c r="G3474" s="1" t="s">
        <v>2223</v>
      </c>
      <c r="H3474" s="1" t="s">
        <v>2224</v>
      </c>
      <c r="I3474" s="1" t="s">
        <v>16</v>
      </c>
      <c r="J3474" s="1" t="s">
        <v>23</v>
      </c>
      <c r="K3474" s="1" t="s">
        <v>16</v>
      </c>
      <c r="L3474" s="1" t="s">
        <v>16</v>
      </c>
      <c r="M3474" s="1" t="s">
        <v>16</v>
      </c>
      <c r="N3474" s="1" t="s">
        <v>16</v>
      </c>
      <c r="O3474" s="1">
        <v>47.2</v>
      </c>
      <c r="P3474" s="1">
        <v>1.0</v>
      </c>
    </row>
    <row r="3475">
      <c r="A3475" s="1" t="s">
        <v>29</v>
      </c>
      <c r="B3475" s="1" t="s">
        <v>5151</v>
      </c>
      <c r="C3475" s="2" t="s">
        <v>5138</v>
      </c>
      <c r="D3475" s="1" t="s">
        <v>19</v>
      </c>
      <c r="E3475" s="3" t="str">
        <f>HYPERLINK("https://fyndiq.se/produkt/7c990866bb87402c/", "2-Pack Xiaomi 11 Lite 5G NE - Härdat Glas 9H - Super kvalitet 3D")</f>
        <v>2-Pack Xiaomi 11 Lite 5G NE - Härdat Glas 9H - Super kvalitet 3D</v>
      </c>
      <c r="F3475" s="1" t="s">
        <v>544</v>
      </c>
      <c r="G3475" s="1" t="s">
        <v>545</v>
      </c>
      <c r="H3475" s="1" t="s">
        <v>546</v>
      </c>
      <c r="I3475" s="1" t="s">
        <v>16</v>
      </c>
      <c r="J3475" s="1" t="s">
        <v>23</v>
      </c>
      <c r="K3475" s="1" t="s">
        <v>16</v>
      </c>
      <c r="L3475" s="1" t="s">
        <v>16</v>
      </c>
      <c r="M3475" s="1" t="s">
        <v>16</v>
      </c>
      <c r="N3475" s="1" t="s">
        <v>16</v>
      </c>
      <c r="O3475" s="1">
        <v>63.2</v>
      </c>
      <c r="P3475" s="1">
        <v>1.0</v>
      </c>
    </row>
    <row r="3476">
      <c r="A3476" s="1" t="s">
        <v>29</v>
      </c>
      <c r="B3476" s="1" t="s">
        <v>5152</v>
      </c>
      <c r="C3476" s="2" t="s">
        <v>5138</v>
      </c>
      <c r="D3476" s="1" t="s">
        <v>19</v>
      </c>
      <c r="E3476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3476" s="1" t="s">
        <v>4298</v>
      </c>
      <c r="G3476" s="1" t="s">
        <v>4299</v>
      </c>
      <c r="H3476" s="1" t="s">
        <v>4300</v>
      </c>
      <c r="I3476" s="1" t="s">
        <v>16</v>
      </c>
      <c r="J3476" s="1" t="s">
        <v>23</v>
      </c>
      <c r="K3476" s="1" t="s">
        <v>16</v>
      </c>
      <c r="L3476" s="1" t="s">
        <v>16</v>
      </c>
      <c r="M3476" s="1" t="s">
        <v>16</v>
      </c>
      <c r="N3476" s="1" t="s">
        <v>16</v>
      </c>
      <c r="O3476" s="1">
        <v>143.2</v>
      </c>
      <c r="P3476" s="1">
        <v>1.0</v>
      </c>
    </row>
    <row r="3477">
      <c r="A3477" s="1" t="s">
        <v>29</v>
      </c>
      <c r="B3477" s="1" t="s">
        <v>5153</v>
      </c>
      <c r="C3477" s="2" t="s">
        <v>5138</v>
      </c>
      <c r="D3477" s="1" t="s">
        <v>19</v>
      </c>
      <c r="E3477" s="3" t="str">
        <f>HYPERLINK("https://fyndiq.se/produkt/2030c5450cfb4338/", "2 Pack Huawei P30 Pro - Härdat glas 9H – 3D Super kvalitet")</f>
        <v>2 Pack Huawei P30 Pro - Härdat glas 9H – 3D Super kvalitet</v>
      </c>
      <c r="F3477" s="1" t="s">
        <v>1091</v>
      </c>
      <c r="G3477" s="1" t="s">
        <v>1092</v>
      </c>
      <c r="H3477" s="1" t="s">
        <v>1093</v>
      </c>
      <c r="I3477" s="1" t="s">
        <v>16</v>
      </c>
      <c r="J3477" s="1" t="s">
        <v>23</v>
      </c>
      <c r="K3477" s="1" t="s">
        <v>16</v>
      </c>
      <c r="L3477" s="1" t="s">
        <v>16</v>
      </c>
      <c r="M3477" s="1" t="s">
        <v>16</v>
      </c>
      <c r="N3477" s="1" t="s">
        <v>16</v>
      </c>
      <c r="O3477" s="1">
        <v>71.2</v>
      </c>
      <c r="P3477" s="1">
        <v>1.0</v>
      </c>
    </row>
    <row r="3478">
      <c r="A3478" s="1" t="s">
        <v>29</v>
      </c>
      <c r="B3478" s="1" t="s">
        <v>5154</v>
      </c>
      <c r="C3478" s="2" t="s">
        <v>5138</v>
      </c>
      <c r="D3478" s="1" t="s">
        <v>19</v>
      </c>
      <c r="E347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478" s="1" t="s">
        <v>103</v>
      </c>
      <c r="G3478" s="1" t="s">
        <v>104</v>
      </c>
      <c r="H3478" s="1" t="s">
        <v>105</v>
      </c>
      <c r="I3478" s="1" t="s">
        <v>16</v>
      </c>
      <c r="J3478" s="1" t="s">
        <v>23</v>
      </c>
      <c r="K3478" s="1" t="s">
        <v>16</v>
      </c>
      <c r="L3478" s="1" t="s">
        <v>16</v>
      </c>
      <c r="M3478" s="1" t="s">
        <v>16</v>
      </c>
      <c r="N3478" s="1" t="s">
        <v>16</v>
      </c>
      <c r="O3478" s="1">
        <v>63.2</v>
      </c>
      <c r="P3478" s="1">
        <v>1.0</v>
      </c>
    </row>
    <row r="3479">
      <c r="A3479" s="1" t="s">
        <v>29</v>
      </c>
      <c r="B3479" s="1" t="s">
        <v>5155</v>
      </c>
      <c r="C3479" s="2" t="s">
        <v>5138</v>
      </c>
      <c r="D3479" s="1" t="s">
        <v>19</v>
      </c>
      <c r="E3479" s="3" t="str">
        <f>HYPERLINK("https://fyndiq.se/produkt/13e76851ca504320/", "2-Pack Samsung Galaxy S22 Ultra - Härdat glas 9H - Top kvalitet")</f>
        <v>2-Pack Samsung Galaxy S22 Ultra - Härdat glas 9H - Top kvalitet</v>
      </c>
      <c r="F3479" s="1" t="s">
        <v>140</v>
      </c>
      <c r="G3479" s="1" t="s">
        <v>141</v>
      </c>
      <c r="H3479" s="1" t="s">
        <v>142</v>
      </c>
      <c r="I3479" s="1" t="s">
        <v>16</v>
      </c>
      <c r="J3479" s="1" t="s">
        <v>23</v>
      </c>
      <c r="K3479" s="1" t="s">
        <v>16</v>
      </c>
      <c r="L3479" s="1" t="s">
        <v>16</v>
      </c>
      <c r="M3479" s="1" t="s">
        <v>16</v>
      </c>
      <c r="N3479" s="1" t="s">
        <v>16</v>
      </c>
      <c r="O3479" s="1">
        <v>63.2</v>
      </c>
      <c r="P3479" s="1">
        <v>1.0</v>
      </c>
    </row>
    <row r="3480">
      <c r="A3480" s="1" t="s">
        <v>29</v>
      </c>
      <c r="B3480" s="1" t="s">
        <v>5156</v>
      </c>
      <c r="C3480" s="2" t="s">
        <v>5138</v>
      </c>
      <c r="D3480" s="1" t="s">
        <v>19</v>
      </c>
      <c r="E3480" s="3" t="str">
        <f>HYPERLINK("https://fyndiq.se/produkt/2f8f288b73ab4b13/", "2-Pack Sony Xperia 5 IV - Härdat glas 9H - Super Kvalitet 3D")</f>
        <v>2-Pack Sony Xperia 5 IV - Härdat glas 9H - Super Kvalitet 3D</v>
      </c>
      <c r="F3480" s="1" t="s">
        <v>931</v>
      </c>
      <c r="G3480" s="1" t="s">
        <v>932</v>
      </c>
      <c r="H3480" s="1" t="s">
        <v>933</v>
      </c>
      <c r="I3480" s="1" t="s">
        <v>16</v>
      </c>
      <c r="J3480" s="1" t="s">
        <v>23</v>
      </c>
      <c r="K3480" s="1" t="s">
        <v>16</v>
      </c>
      <c r="L3480" s="1" t="s">
        <v>16</v>
      </c>
      <c r="M3480" s="1" t="s">
        <v>16</v>
      </c>
      <c r="N3480" s="1" t="s">
        <v>16</v>
      </c>
      <c r="O3480" s="1">
        <v>71.2</v>
      </c>
      <c r="P3480" s="1">
        <v>1.0</v>
      </c>
    </row>
    <row r="3481">
      <c r="A3481" s="1" t="s">
        <v>29</v>
      </c>
      <c r="B3481" s="1" t="s">
        <v>5157</v>
      </c>
      <c r="C3481" s="2" t="s">
        <v>5138</v>
      </c>
      <c r="D3481" s="1" t="s">
        <v>19</v>
      </c>
      <c r="E348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481" s="1" t="s">
        <v>599</v>
      </c>
      <c r="G3481" s="1" t="s">
        <v>600</v>
      </c>
      <c r="H3481" s="1" t="s">
        <v>601</v>
      </c>
      <c r="I3481" s="1" t="s">
        <v>16</v>
      </c>
      <c r="J3481" s="1" t="s">
        <v>23</v>
      </c>
      <c r="K3481" s="1" t="s">
        <v>16</v>
      </c>
      <c r="L3481" s="1" t="s">
        <v>16</v>
      </c>
      <c r="M3481" s="1" t="s">
        <v>16</v>
      </c>
      <c r="N3481" s="1" t="s">
        <v>16</v>
      </c>
      <c r="O3481" s="1">
        <v>71.2</v>
      </c>
      <c r="P3481" s="1">
        <v>1.0</v>
      </c>
    </row>
    <row r="3482">
      <c r="A3482" s="1" t="s">
        <v>29</v>
      </c>
      <c r="B3482" s="1" t="s">
        <v>5158</v>
      </c>
      <c r="C3482" s="2" t="s">
        <v>5138</v>
      </c>
      <c r="D3482" s="1" t="s">
        <v>19</v>
      </c>
      <c r="E3482" s="3" t="str">
        <f>HYPERLINK("https://fyndiq.se/produkt/7f28a0b893114334/", "2-Pack Samsung A52S Skärmskydd - Härdat Glas 9H - Super kvalitet 3D")</f>
        <v>2-Pack Samsung A52S Skärmskydd - Härdat Glas 9H - Super kvalitet 3D</v>
      </c>
      <c r="F3482" s="1" t="s">
        <v>525</v>
      </c>
      <c r="G3482" s="1" t="s">
        <v>526</v>
      </c>
      <c r="H3482" s="1" t="s">
        <v>527</v>
      </c>
      <c r="I3482" s="1" t="s">
        <v>16</v>
      </c>
      <c r="J3482" s="1" t="s">
        <v>23</v>
      </c>
      <c r="K3482" s="1" t="s">
        <v>16</v>
      </c>
      <c r="L3482" s="1" t="s">
        <v>16</v>
      </c>
      <c r="M3482" s="1" t="s">
        <v>16</v>
      </c>
      <c r="N3482" s="1" t="s">
        <v>16</v>
      </c>
      <c r="O3482" s="1">
        <v>63.2</v>
      </c>
      <c r="P3482" s="1">
        <v>1.0</v>
      </c>
    </row>
    <row r="3483">
      <c r="A3483" s="1" t="s">
        <v>29</v>
      </c>
      <c r="B3483" s="1" t="s">
        <v>5159</v>
      </c>
      <c r="C3483" s="2" t="s">
        <v>5138</v>
      </c>
      <c r="D3483" s="1" t="s">
        <v>19</v>
      </c>
      <c r="E3483" s="3" t="str">
        <f>HYPERLINK("https://fyndiq.se/produkt/432d784756a84eff/", "2-Pack Samsung Galaxy S20FE - Härdat Glas-9H -Super kvalitet 3D")</f>
        <v>2-Pack Samsung Galaxy S20FE - Härdat Glas-9H -Super kvalitet 3D</v>
      </c>
      <c r="F3483" s="1" t="s">
        <v>1078</v>
      </c>
      <c r="G3483" s="1" t="s">
        <v>1079</v>
      </c>
      <c r="H3483" s="1" t="s">
        <v>1080</v>
      </c>
      <c r="I3483" s="1" t="s">
        <v>16</v>
      </c>
      <c r="J3483" s="1" t="s">
        <v>23</v>
      </c>
      <c r="K3483" s="1" t="s">
        <v>16</v>
      </c>
      <c r="L3483" s="1" t="s">
        <v>16</v>
      </c>
      <c r="M3483" s="1" t="s">
        <v>16</v>
      </c>
      <c r="N3483" s="1" t="s">
        <v>16</v>
      </c>
      <c r="O3483" s="1">
        <v>63.2</v>
      </c>
      <c r="P3483" s="1">
        <v>1.0</v>
      </c>
    </row>
    <row r="3484">
      <c r="A3484" s="1" t="s">
        <v>29</v>
      </c>
      <c r="B3484" s="1" t="s">
        <v>5160</v>
      </c>
      <c r="C3484" s="2" t="s">
        <v>5138</v>
      </c>
      <c r="D3484" s="1" t="s">
        <v>19</v>
      </c>
      <c r="E3484" s="3" t="str">
        <f>HYPERLINK("https://fyndiq.se/produkt/4c221907d1254100/", "2-Pack Samsung A14 Skärmskydd - Härdat Glas 9H - Super kvalitet 3D")</f>
        <v>2-Pack Samsung A14 Skärmskydd - Härdat Glas 9H - Super kvalitet 3D</v>
      </c>
      <c r="F3484" s="1" t="s">
        <v>167</v>
      </c>
      <c r="G3484" s="1" t="s">
        <v>168</v>
      </c>
      <c r="H3484" s="1" t="s">
        <v>169</v>
      </c>
      <c r="I3484" s="1" t="s">
        <v>16</v>
      </c>
      <c r="J3484" s="1" t="s">
        <v>23</v>
      </c>
      <c r="K3484" s="1" t="s">
        <v>16</v>
      </c>
      <c r="L3484" s="1" t="s">
        <v>16</v>
      </c>
      <c r="M3484" s="1" t="s">
        <v>16</v>
      </c>
      <c r="N3484" s="1" t="s">
        <v>16</v>
      </c>
      <c r="O3484" s="1">
        <v>63.2</v>
      </c>
      <c r="P3484" s="1">
        <v>1.0</v>
      </c>
    </row>
    <row r="3485">
      <c r="A3485" s="1" t="s">
        <v>29</v>
      </c>
      <c r="B3485" s="1" t="s">
        <v>5161</v>
      </c>
      <c r="C3485" s="2" t="s">
        <v>5138</v>
      </c>
      <c r="D3485" s="1" t="s">
        <v>19</v>
      </c>
      <c r="E3485" s="3" t="str">
        <f>HYPERLINK("https://fyndiq.se/produkt/c6f3e47a88184e8d/", "2-Pack SAMSUNG A55 Skärmskydd - Härdat Glas 9H - Super kvalitet 3D")</f>
        <v>2-Pack SAMSUNG A55 Skärmskydd - Härdat Glas 9H - Super kvalitet 3D</v>
      </c>
      <c r="F3485" s="1" t="s">
        <v>83</v>
      </c>
      <c r="G3485" s="1" t="s">
        <v>84</v>
      </c>
      <c r="H3485" s="1" t="s">
        <v>85</v>
      </c>
      <c r="I3485" s="1" t="s">
        <v>16</v>
      </c>
      <c r="J3485" s="1" t="s">
        <v>23</v>
      </c>
      <c r="K3485" s="1" t="s">
        <v>16</v>
      </c>
      <c r="L3485" s="1" t="s">
        <v>16</v>
      </c>
      <c r="M3485" s="1" t="s">
        <v>16</v>
      </c>
      <c r="N3485" s="1" t="s">
        <v>16</v>
      </c>
      <c r="O3485" s="1">
        <v>63.2</v>
      </c>
      <c r="P3485" s="1">
        <v>1.0</v>
      </c>
    </row>
    <row r="3486">
      <c r="A3486" s="1" t="s">
        <v>29</v>
      </c>
      <c r="B3486" s="1" t="s">
        <v>5162</v>
      </c>
      <c r="C3486" s="2" t="s">
        <v>5138</v>
      </c>
      <c r="D3486" s="1" t="s">
        <v>19</v>
      </c>
      <c r="E348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3486" s="1" t="s">
        <v>760</v>
      </c>
      <c r="G3486" s="1" t="s">
        <v>761</v>
      </c>
      <c r="H3486" s="1" t="s">
        <v>762</v>
      </c>
      <c r="I3486" s="1" t="s">
        <v>16</v>
      </c>
      <c r="J3486" s="1" t="s">
        <v>23</v>
      </c>
      <c r="K3486" s="1" t="s">
        <v>16</v>
      </c>
      <c r="L3486" s="1" t="s">
        <v>16</v>
      </c>
      <c r="M3486" s="1" t="s">
        <v>16</v>
      </c>
      <c r="N3486" s="1" t="s">
        <v>16</v>
      </c>
      <c r="O3486" s="1">
        <v>63.2</v>
      </c>
      <c r="P3486" s="1">
        <v>1.0</v>
      </c>
    </row>
    <row r="3487">
      <c r="A3487" s="1" t="s">
        <v>29</v>
      </c>
      <c r="B3487" s="1" t="s">
        <v>5163</v>
      </c>
      <c r="C3487" s="2" t="s">
        <v>5138</v>
      </c>
      <c r="D3487" s="1" t="s">
        <v>19</v>
      </c>
      <c r="E348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487" s="1" t="s">
        <v>103</v>
      </c>
      <c r="G3487" s="1" t="s">
        <v>104</v>
      </c>
      <c r="H3487" s="1" t="s">
        <v>105</v>
      </c>
      <c r="I3487" s="1" t="s">
        <v>16</v>
      </c>
      <c r="J3487" s="1" t="s">
        <v>23</v>
      </c>
      <c r="K3487" s="1" t="s">
        <v>16</v>
      </c>
      <c r="L3487" s="1" t="s">
        <v>16</v>
      </c>
      <c r="M3487" s="1" t="s">
        <v>16</v>
      </c>
      <c r="N3487" s="1" t="s">
        <v>16</v>
      </c>
      <c r="O3487" s="1">
        <v>63.2</v>
      </c>
      <c r="P3487" s="1">
        <v>1.0</v>
      </c>
    </row>
    <row r="3488">
      <c r="A3488" s="1" t="s">
        <v>29</v>
      </c>
      <c r="B3488" s="1" t="s">
        <v>5164</v>
      </c>
      <c r="C3488" s="2" t="s">
        <v>5138</v>
      </c>
      <c r="D3488" s="1" t="s">
        <v>19</v>
      </c>
      <c r="E3488" s="3" t="str">
        <f>HYPERLINK("https://fyndiq.se/produkt/a00b62acc6644fd2/", "2-Pack Samsung Galaxy S10 - Härdat glas 9H – Super kvalitet 3D")</f>
        <v>2-Pack Samsung Galaxy S10 - Härdat glas 9H – Super kvalitet 3D</v>
      </c>
      <c r="F3488" s="1" t="s">
        <v>1291</v>
      </c>
      <c r="G3488" s="1" t="s">
        <v>1292</v>
      </c>
      <c r="H3488" s="1" t="s">
        <v>1293</v>
      </c>
      <c r="I3488" s="1" t="s">
        <v>16</v>
      </c>
      <c r="J3488" s="1" t="s">
        <v>23</v>
      </c>
      <c r="K3488" s="1" t="s">
        <v>16</v>
      </c>
      <c r="L3488" s="1" t="s">
        <v>16</v>
      </c>
      <c r="M3488" s="1" t="s">
        <v>16</v>
      </c>
      <c r="N3488" s="1" t="s">
        <v>16</v>
      </c>
      <c r="O3488" s="1">
        <v>63.2</v>
      </c>
      <c r="P3488" s="1">
        <v>1.0</v>
      </c>
    </row>
    <row r="3489">
      <c r="A3489" s="1" t="s">
        <v>29</v>
      </c>
      <c r="B3489" s="1" t="s">
        <v>5165</v>
      </c>
      <c r="C3489" s="2" t="s">
        <v>5138</v>
      </c>
      <c r="D3489" s="1" t="s">
        <v>19</v>
      </c>
      <c r="E348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489" s="1" t="s">
        <v>785</v>
      </c>
      <c r="G3489" s="1" t="s">
        <v>786</v>
      </c>
      <c r="H3489" s="1" t="s">
        <v>787</v>
      </c>
      <c r="I3489" s="1" t="s">
        <v>16</v>
      </c>
      <c r="J3489" s="1" t="s">
        <v>23</v>
      </c>
      <c r="K3489" s="1" t="s">
        <v>16</v>
      </c>
      <c r="L3489" s="1" t="s">
        <v>16</v>
      </c>
      <c r="M3489" s="1" t="s">
        <v>16</v>
      </c>
      <c r="N3489" s="1" t="s">
        <v>16</v>
      </c>
      <c r="O3489" s="1">
        <v>63.2</v>
      </c>
      <c r="P3489" s="1">
        <v>1.0</v>
      </c>
    </row>
    <row r="3490">
      <c r="A3490" s="1" t="s">
        <v>29</v>
      </c>
      <c r="B3490" s="1" t="s">
        <v>5166</v>
      </c>
      <c r="C3490" s="2" t="s">
        <v>5138</v>
      </c>
      <c r="D3490" s="1" t="s">
        <v>19</v>
      </c>
      <c r="E3490" s="3" t="str">
        <f>HYPERLINK("https://fyndiq.se/produkt/c745c55ca3af45fb/", "Skärmskydd IPhone 11 / XR - 3D härdat glas - hög kvalitet")</f>
        <v>Skärmskydd IPhone 11 / XR - 3D härdat glas - hög kvalitet</v>
      </c>
      <c r="F3490" s="1" t="s">
        <v>2222</v>
      </c>
      <c r="G3490" s="1" t="s">
        <v>2223</v>
      </c>
      <c r="H3490" s="1" t="s">
        <v>2224</v>
      </c>
      <c r="I3490" s="1" t="s">
        <v>16</v>
      </c>
      <c r="J3490" s="1" t="s">
        <v>23</v>
      </c>
      <c r="K3490" s="1" t="s">
        <v>16</v>
      </c>
      <c r="L3490" s="1" t="s">
        <v>16</v>
      </c>
      <c r="M3490" s="1" t="s">
        <v>16</v>
      </c>
      <c r="N3490" s="1" t="s">
        <v>16</v>
      </c>
      <c r="O3490" s="1">
        <v>47.2</v>
      </c>
      <c r="P3490" s="1">
        <v>1.0</v>
      </c>
    </row>
    <row r="3491">
      <c r="A3491" s="1" t="s">
        <v>29</v>
      </c>
      <c r="B3491" s="1" t="s">
        <v>5167</v>
      </c>
      <c r="C3491" s="2" t="s">
        <v>5138</v>
      </c>
      <c r="D3491" s="1" t="s">
        <v>19</v>
      </c>
      <c r="E3491" s="3" t="str">
        <f t="shared" ref="E3491:E3492" si="34">HYPERLINK("https://fyndiq.se/produkt/3211984ab6284e96/", "2-Pack Samsung Galaxy A05s - Härdat Glas 9H - Super Kvalitet 3D Skärmskydd")</f>
        <v>2-Pack Samsung Galaxy A05s - Härdat Glas 9H - Super Kvalitet 3D Skärmskydd</v>
      </c>
      <c r="F3491" s="1" t="s">
        <v>785</v>
      </c>
      <c r="G3491" s="1" t="s">
        <v>786</v>
      </c>
      <c r="H3491" s="1" t="s">
        <v>787</v>
      </c>
      <c r="I3491" s="1" t="s">
        <v>16</v>
      </c>
      <c r="J3491" s="1" t="s">
        <v>23</v>
      </c>
      <c r="K3491" s="1" t="s">
        <v>16</v>
      </c>
      <c r="L3491" s="1" t="s">
        <v>16</v>
      </c>
      <c r="M3491" s="1" t="s">
        <v>16</v>
      </c>
      <c r="N3491" s="1" t="s">
        <v>16</v>
      </c>
      <c r="O3491" s="1">
        <v>63.2</v>
      </c>
      <c r="P3491" s="1">
        <v>1.0</v>
      </c>
    </row>
    <row r="3492">
      <c r="A3492" s="1" t="s">
        <v>29</v>
      </c>
      <c r="B3492" s="1" t="s">
        <v>5168</v>
      </c>
      <c r="C3492" s="2" t="s">
        <v>5138</v>
      </c>
      <c r="D3492" s="1" t="s">
        <v>19</v>
      </c>
      <c r="E3492" s="3" t="str">
        <f t="shared" si="34"/>
        <v>2-Pack Samsung Galaxy A05s - Härdat Glas 9H - Super Kvalitet 3D Skärmskydd</v>
      </c>
      <c r="F3492" s="1" t="s">
        <v>785</v>
      </c>
      <c r="G3492" s="1" t="s">
        <v>786</v>
      </c>
      <c r="H3492" s="1" t="s">
        <v>787</v>
      </c>
      <c r="I3492" s="1" t="s">
        <v>16</v>
      </c>
      <c r="J3492" s="1" t="s">
        <v>23</v>
      </c>
      <c r="K3492" s="1" t="s">
        <v>16</v>
      </c>
      <c r="L3492" s="1" t="s">
        <v>16</v>
      </c>
      <c r="M3492" s="1" t="s">
        <v>16</v>
      </c>
      <c r="N3492" s="1" t="s">
        <v>16</v>
      </c>
      <c r="O3492" s="1">
        <v>63.2</v>
      </c>
      <c r="P3492" s="1">
        <v>1.0</v>
      </c>
    </row>
    <row r="3493">
      <c r="A3493" s="1" t="s">
        <v>29</v>
      </c>
      <c r="B3493" s="1" t="s">
        <v>5169</v>
      </c>
      <c r="C3493" s="2" t="s">
        <v>5138</v>
      </c>
      <c r="D3493" s="1" t="s">
        <v>19</v>
      </c>
      <c r="E3493" s="3" t="str">
        <f>HYPERLINK("https://fyndiq.se/produkt/9adf3a37026e4816/", "2 Pack Samsung Galaxy Note 20 Ultra -Härdat glas–Super kvalitet")</f>
        <v>2 Pack Samsung Galaxy Note 20 Ultra -Härdat glas–Super kvalitet</v>
      </c>
      <c r="F3493" s="1" t="s">
        <v>1043</v>
      </c>
      <c r="G3493" s="1" t="s">
        <v>1044</v>
      </c>
      <c r="H3493" s="1" t="s">
        <v>1045</v>
      </c>
      <c r="I3493" s="1" t="s">
        <v>16</v>
      </c>
      <c r="J3493" s="1" t="s">
        <v>23</v>
      </c>
      <c r="K3493" s="1" t="s">
        <v>16</v>
      </c>
      <c r="L3493" s="1" t="s">
        <v>16</v>
      </c>
      <c r="M3493" s="1" t="s">
        <v>16</v>
      </c>
      <c r="N3493" s="1" t="s">
        <v>16</v>
      </c>
      <c r="O3493" s="1">
        <v>63.2</v>
      </c>
      <c r="P3493" s="1">
        <v>1.0</v>
      </c>
    </row>
    <row r="3494">
      <c r="A3494" s="1" t="s">
        <v>29</v>
      </c>
      <c r="B3494" s="1" t="s">
        <v>5170</v>
      </c>
      <c r="C3494" s="2" t="s">
        <v>5138</v>
      </c>
      <c r="D3494" s="1" t="s">
        <v>19</v>
      </c>
      <c r="E3494" s="3" t="str">
        <f>HYPERLINK("https://fyndiq.se/produkt/b2b21eba0148489f/", "Samsung S8 härdat glass 3D heltäckande skärmskydd")</f>
        <v>Samsung S8 härdat glass 3D heltäckande skärmskydd</v>
      </c>
      <c r="F3494" s="1" t="s">
        <v>438</v>
      </c>
      <c r="G3494" s="1" t="s">
        <v>439</v>
      </c>
      <c r="H3494" s="1" t="s">
        <v>440</v>
      </c>
      <c r="I3494" s="1" t="s">
        <v>16</v>
      </c>
      <c r="J3494" s="1" t="s">
        <v>23</v>
      </c>
      <c r="K3494" s="1" t="s">
        <v>16</v>
      </c>
      <c r="L3494" s="1" t="s">
        <v>16</v>
      </c>
      <c r="M3494" s="1" t="s">
        <v>16</v>
      </c>
      <c r="N3494" s="1" t="s">
        <v>16</v>
      </c>
      <c r="O3494" s="1">
        <v>55.2</v>
      </c>
      <c r="P3494" s="1">
        <v>1.0</v>
      </c>
    </row>
    <row r="3495">
      <c r="A3495" s="1" t="s">
        <v>29</v>
      </c>
      <c r="B3495" s="1" t="s">
        <v>5171</v>
      </c>
      <c r="C3495" s="2" t="s">
        <v>5138</v>
      </c>
      <c r="D3495" s="1" t="s">
        <v>19</v>
      </c>
      <c r="E3495" s="3" t="str">
        <f>HYPERLINK("https://fyndiq.se/produkt/6260fb6b96c349fe/", "Samsung S9 plus 3D rundat härdat glasfodral")</f>
        <v>Samsung S9 plus 3D rundat härdat glasfodral</v>
      </c>
      <c r="F3495" s="1" t="s">
        <v>1105</v>
      </c>
      <c r="G3495" s="1" t="s">
        <v>1106</v>
      </c>
      <c r="H3495" s="1" t="s">
        <v>1107</v>
      </c>
      <c r="I3495" s="1" t="s">
        <v>16</v>
      </c>
      <c r="J3495" s="1" t="s">
        <v>23</v>
      </c>
      <c r="K3495" s="1" t="s">
        <v>16</v>
      </c>
      <c r="L3495" s="1" t="s">
        <v>16</v>
      </c>
      <c r="M3495" s="1" t="s">
        <v>16</v>
      </c>
      <c r="N3495" s="1" t="s">
        <v>16</v>
      </c>
      <c r="O3495" s="1">
        <v>55.2</v>
      </c>
      <c r="P3495" s="1">
        <v>1.0</v>
      </c>
    </row>
    <row r="3496">
      <c r="A3496" s="1" t="s">
        <v>29</v>
      </c>
      <c r="B3496" s="1" t="s">
        <v>5172</v>
      </c>
      <c r="C3496" s="2" t="s">
        <v>5138</v>
      </c>
      <c r="D3496" s="1" t="s">
        <v>19</v>
      </c>
      <c r="E349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496" s="1" t="s">
        <v>103</v>
      </c>
      <c r="G3496" s="1" t="s">
        <v>104</v>
      </c>
      <c r="H3496" s="1" t="s">
        <v>105</v>
      </c>
      <c r="I3496" s="1" t="s">
        <v>16</v>
      </c>
      <c r="J3496" s="1" t="s">
        <v>23</v>
      </c>
      <c r="K3496" s="1" t="s">
        <v>16</v>
      </c>
      <c r="L3496" s="1" t="s">
        <v>16</v>
      </c>
      <c r="M3496" s="1" t="s">
        <v>16</v>
      </c>
      <c r="N3496" s="1" t="s">
        <v>16</v>
      </c>
      <c r="O3496" s="1">
        <v>63.2</v>
      </c>
      <c r="P3496" s="1">
        <v>1.0</v>
      </c>
    </row>
    <row r="3497">
      <c r="A3497" s="1" t="s">
        <v>29</v>
      </c>
      <c r="B3497" s="1" t="s">
        <v>5173</v>
      </c>
      <c r="C3497" s="2" t="s">
        <v>5138</v>
      </c>
      <c r="D3497" s="1" t="s">
        <v>19</v>
      </c>
      <c r="E3497" s="3" t="str">
        <f>HYPERLINK("https://fyndiq.se/produkt/c26c9ffef37a436a/", "2-Pack Samsung A35 5G Skärmskydd i Härdat Glas")</f>
        <v>2-Pack Samsung A35 5G Skärmskydd i Härdat Glas</v>
      </c>
      <c r="F3497" s="1" t="s">
        <v>432</v>
      </c>
      <c r="G3497" s="1" t="s">
        <v>433</v>
      </c>
      <c r="H3497" s="1" t="s">
        <v>434</v>
      </c>
      <c r="I3497" s="1" t="s">
        <v>16</v>
      </c>
      <c r="J3497" s="1" t="s">
        <v>23</v>
      </c>
      <c r="K3497" s="1" t="s">
        <v>16</v>
      </c>
      <c r="L3497" s="1" t="s">
        <v>16</v>
      </c>
      <c r="M3497" s="1" t="s">
        <v>16</v>
      </c>
      <c r="N3497" s="1" t="s">
        <v>16</v>
      </c>
      <c r="O3497" s="1">
        <v>63.2</v>
      </c>
      <c r="P3497" s="1">
        <v>2.0</v>
      </c>
    </row>
    <row r="3498">
      <c r="A3498" s="1" t="s">
        <v>29</v>
      </c>
      <c r="B3498" s="1" t="s">
        <v>5174</v>
      </c>
      <c r="C3498" s="2" t="s">
        <v>5138</v>
      </c>
      <c r="D3498" s="1" t="s">
        <v>19</v>
      </c>
      <c r="E3498" s="3" t="str">
        <f>HYPERLINK("https://fyndiq.se/produkt/f15b82570d4144d0/", "2-Pack Apple Watch 41mm – Härdat glas 9H – Super kvalitet 3D")</f>
        <v>2-Pack Apple Watch 41mm – Härdat glas 9H – Super kvalitet 3D</v>
      </c>
      <c r="F3498" s="1" t="s">
        <v>144</v>
      </c>
      <c r="G3498" s="1" t="s">
        <v>145</v>
      </c>
      <c r="H3498" s="1" t="s">
        <v>146</v>
      </c>
      <c r="I3498" s="1" t="s">
        <v>16</v>
      </c>
      <c r="J3498" s="1" t="s">
        <v>23</v>
      </c>
      <c r="K3498" s="1" t="s">
        <v>16</v>
      </c>
      <c r="L3498" s="1" t="s">
        <v>16</v>
      </c>
      <c r="M3498" s="1" t="s">
        <v>16</v>
      </c>
      <c r="N3498" s="1" t="s">
        <v>16</v>
      </c>
      <c r="O3498" s="1">
        <v>55.2</v>
      </c>
      <c r="P3498" s="1">
        <v>1.0</v>
      </c>
    </row>
    <row r="3499">
      <c r="A3499" s="1" t="s">
        <v>29</v>
      </c>
      <c r="B3499" s="1" t="s">
        <v>5175</v>
      </c>
      <c r="C3499" s="2" t="s">
        <v>5138</v>
      </c>
      <c r="D3499" s="1" t="s">
        <v>19</v>
      </c>
      <c r="E349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3499" s="1" t="s">
        <v>504</v>
      </c>
      <c r="G3499" s="1" t="s">
        <v>505</v>
      </c>
      <c r="H3499" s="1" t="s">
        <v>506</v>
      </c>
      <c r="I3499" s="1" t="s">
        <v>16</v>
      </c>
      <c r="J3499" s="1" t="s">
        <v>23</v>
      </c>
      <c r="K3499" s="1" t="s">
        <v>16</v>
      </c>
      <c r="L3499" s="1" t="s">
        <v>16</v>
      </c>
      <c r="M3499" s="1" t="s">
        <v>16</v>
      </c>
      <c r="N3499" s="1" t="s">
        <v>16</v>
      </c>
      <c r="O3499" s="1">
        <v>63.2</v>
      </c>
      <c r="P3499" s="1">
        <v>1.0</v>
      </c>
    </row>
    <row r="3500">
      <c r="A3500" s="1" t="s">
        <v>29</v>
      </c>
      <c r="B3500" s="1" t="s">
        <v>5176</v>
      </c>
      <c r="C3500" s="2" t="s">
        <v>5138</v>
      </c>
      <c r="D3500" s="1" t="s">
        <v>19</v>
      </c>
      <c r="E3500" s="3" t="str">
        <f>HYPERLINK("https://fyndiq.se/produkt/dfe28e565d2e4c8d/", "2 Pack Samsung S21 FE - 9H Härdat Glass - Super Kvalitet 3D")</f>
        <v>2 Pack Samsung S21 FE - 9H Härdat Glass - Super Kvalitet 3D</v>
      </c>
      <c r="F3500" s="1" t="s">
        <v>276</v>
      </c>
      <c r="G3500" s="1" t="s">
        <v>277</v>
      </c>
      <c r="H3500" s="1" t="s">
        <v>278</v>
      </c>
      <c r="I3500" s="1" t="s">
        <v>16</v>
      </c>
      <c r="J3500" s="1" t="s">
        <v>23</v>
      </c>
      <c r="K3500" s="1" t="s">
        <v>16</v>
      </c>
      <c r="L3500" s="1" t="s">
        <v>16</v>
      </c>
      <c r="M3500" s="1" t="s">
        <v>16</v>
      </c>
      <c r="N3500" s="1" t="s">
        <v>16</v>
      </c>
      <c r="O3500" s="1">
        <v>63.2</v>
      </c>
      <c r="P3500" s="1">
        <v>1.0</v>
      </c>
    </row>
    <row r="3501">
      <c r="A3501" s="1" t="s">
        <v>29</v>
      </c>
      <c r="B3501" s="1" t="s">
        <v>5177</v>
      </c>
      <c r="C3501" s="2" t="s">
        <v>5138</v>
      </c>
      <c r="D3501" s="1" t="s">
        <v>19</v>
      </c>
      <c r="E3501" s="3" t="str">
        <f>HYPERLINK("https://fyndiq.se/produkt/e19fcc2ab2124f8a/", "2-Pack Iphone 13 Pro - 9H Härdat Glass - Top Kvalitet  3D")</f>
        <v>2-Pack Iphone 13 Pro - 9H Härdat Glass - Top Kvalitet  3D</v>
      </c>
      <c r="F3501" s="1" t="s">
        <v>555</v>
      </c>
      <c r="G3501" s="1" t="s">
        <v>556</v>
      </c>
      <c r="H3501" s="1" t="s">
        <v>557</v>
      </c>
      <c r="I3501" s="1" t="s">
        <v>16</v>
      </c>
      <c r="J3501" s="1" t="s">
        <v>23</v>
      </c>
      <c r="K3501" s="1" t="s">
        <v>16</v>
      </c>
      <c r="L3501" s="1" t="s">
        <v>16</v>
      </c>
      <c r="M3501" s="1" t="s">
        <v>16</v>
      </c>
      <c r="N3501" s="1" t="s">
        <v>16</v>
      </c>
      <c r="O3501" s="1">
        <v>55.2</v>
      </c>
      <c r="P3501" s="1">
        <v>1.0</v>
      </c>
    </row>
    <row r="3502">
      <c r="A3502" s="1" t="s">
        <v>29</v>
      </c>
      <c r="B3502" s="1" t="s">
        <v>5178</v>
      </c>
      <c r="C3502" s="2" t="s">
        <v>5138</v>
      </c>
      <c r="D3502" s="1" t="s">
        <v>19</v>
      </c>
      <c r="E3502" s="3" t="str">
        <f>HYPERLINK("https://fyndiq.se/produkt/28799ed0373d40b4/", "2 Pack Galaxy S21 Ultra 5G- Härdat glas 9H - Super kvalitet 3D")</f>
        <v>2 Pack Galaxy S21 Ultra 5G- Härdat glas 9H - Super kvalitet 3D</v>
      </c>
      <c r="F3502" s="1" t="s">
        <v>272</v>
      </c>
      <c r="G3502" s="1" t="s">
        <v>273</v>
      </c>
      <c r="H3502" s="1" t="s">
        <v>274</v>
      </c>
      <c r="I3502" s="1" t="s">
        <v>16</v>
      </c>
      <c r="J3502" s="1" t="s">
        <v>23</v>
      </c>
      <c r="K3502" s="1" t="s">
        <v>16</v>
      </c>
      <c r="L3502" s="1" t="s">
        <v>16</v>
      </c>
      <c r="M3502" s="1" t="s">
        <v>16</v>
      </c>
      <c r="N3502" s="1" t="s">
        <v>16</v>
      </c>
      <c r="O3502" s="1">
        <v>63.2</v>
      </c>
      <c r="P3502" s="1">
        <v>1.0</v>
      </c>
    </row>
    <row r="3503">
      <c r="A3503" s="1" t="s">
        <v>29</v>
      </c>
      <c r="B3503" s="1" t="s">
        <v>5179</v>
      </c>
      <c r="C3503" s="2" t="s">
        <v>5138</v>
      </c>
      <c r="D3503" s="1" t="s">
        <v>19</v>
      </c>
      <c r="E3503" s="3" t="str">
        <f>HYPERLINK("https://fyndiq.se/produkt/c6f3e47a88184e8d/", "2-Pack SAMSUNG A55 Skärmskydd - Härdat Glas 9H - Super kvalitet 3D")</f>
        <v>2-Pack SAMSUNG A55 Skärmskydd - Härdat Glas 9H - Super kvalitet 3D</v>
      </c>
      <c r="F3503" s="1" t="s">
        <v>83</v>
      </c>
      <c r="G3503" s="1" t="s">
        <v>84</v>
      </c>
      <c r="H3503" s="1" t="s">
        <v>85</v>
      </c>
      <c r="I3503" s="1" t="s">
        <v>16</v>
      </c>
      <c r="J3503" s="1" t="s">
        <v>23</v>
      </c>
      <c r="K3503" s="1" t="s">
        <v>16</v>
      </c>
      <c r="L3503" s="1" t="s">
        <v>16</v>
      </c>
      <c r="M3503" s="1" t="s">
        <v>16</v>
      </c>
      <c r="N3503" s="1" t="s">
        <v>16</v>
      </c>
      <c r="O3503" s="1">
        <v>63.2</v>
      </c>
      <c r="P3503" s="1">
        <v>1.0</v>
      </c>
    </row>
    <row r="3504">
      <c r="A3504" s="1" t="s">
        <v>29</v>
      </c>
      <c r="B3504" s="1" t="s">
        <v>5180</v>
      </c>
      <c r="C3504" s="2" t="s">
        <v>5138</v>
      </c>
      <c r="D3504" s="1" t="s">
        <v>19</v>
      </c>
      <c r="E3504" s="3" t="str">
        <f>HYPERLINK("https://fyndiq.se/produkt/416415a768684efb/", "2-Pack Samsung Galaxy S21 5G - 9H Härdat Glas - HD")</f>
        <v>2-Pack Samsung Galaxy S21 5G - 9H Härdat Glas - HD</v>
      </c>
      <c r="F3504" s="1" t="s">
        <v>39</v>
      </c>
      <c r="G3504" s="1" t="s">
        <v>40</v>
      </c>
      <c r="H3504" s="1" t="s">
        <v>41</v>
      </c>
      <c r="I3504" s="1" t="s">
        <v>16</v>
      </c>
      <c r="J3504" s="1" t="s">
        <v>23</v>
      </c>
      <c r="K3504" s="1" t="s">
        <v>16</v>
      </c>
      <c r="L3504" s="1" t="s">
        <v>16</v>
      </c>
      <c r="M3504" s="1" t="s">
        <v>16</v>
      </c>
      <c r="N3504" s="1" t="s">
        <v>16</v>
      </c>
      <c r="O3504" s="1">
        <v>63.2</v>
      </c>
      <c r="P3504" s="1">
        <v>1.0</v>
      </c>
    </row>
    <row r="3505">
      <c r="A3505" s="1" t="s">
        <v>29</v>
      </c>
      <c r="B3505" s="1" t="s">
        <v>5181</v>
      </c>
      <c r="C3505" s="2" t="s">
        <v>5138</v>
      </c>
      <c r="D3505" s="1" t="s">
        <v>19</v>
      </c>
      <c r="E350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505" s="1" t="s">
        <v>977</v>
      </c>
      <c r="G3505" s="1" t="s">
        <v>978</v>
      </c>
      <c r="H3505" s="1" t="s">
        <v>979</v>
      </c>
      <c r="I3505" s="1" t="s">
        <v>16</v>
      </c>
      <c r="J3505" s="1" t="s">
        <v>23</v>
      </c>
      <c r="K3505" s="1" t="s">
        <v>16</v>
      </c>
      <c r="L3505" s="1" t="s">
        <v>16</v>
      </c>
      <c r="M3505" s="1" t="s">
        <v>16</v>
      </c>
      <c r="N3505" s="1" t="s">
        <v>16</v>
      </c>
      <c r="O3505" s="1">
        <v>63.2</v>
      </c>
      <c r="P3505" s="1">
        <v>1.0</v>
      </c>
    </row>
    <row r="3506">
      <c r="A3506" s="1" t="s">
        <v>29</v>
      </c>
      <c r="B3506" s="1" t="s">
        <v>5182</v>
      </c>
      <c r="C3506" s="2" t="s">
        <v>5138</v>
      </c>
      <c r="D3506" s="1" t="s">
        <v>19</v>
      </c>
      <c r="E3506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3506" s="1" t="s">
        <v>1263</v>
      </c>
      <c r="G3506" s="1" t="s">
        <v>1264</v>
      </c>
      <c r="H3506" s="1" t="s">
        <v>1265</v>
      </c>
      <c r="I3506" s="1" t="s">
        <v>16</v>
      </c>
      <c r="J3506" s="1" t="s">
        <v>23</v>
      </c>
      <c r="K3506" s="1" t="s">
        <v>16</v>
      </c>
      <c r="L3506" s="1" t="s">
        <v>16</v>
      </c>
      <c r="M3506" s="1" t="s">
        <v>16</v>
      </c>
      <c r="N3506" s="1" t="s">
        <v>16</v>
      </c>
      <c r="O3506" s="1">
        <v>79.2</v>
      </c>
      <c r="P3506" s="1">
        <v>1.0</v>
      </c>
    </row>
    <row r="3507">
      <c r="A3507" s="1" t="s">
        <v>29</v>
      </c>
      <c r="B3507" s="1" t="s">
        <v>5183</v>
      </c>
      <c r="C3507" s="2" t="s">
        <v>5138</v>
      </c>
      <c r="D3507" s="1" t="s">
        <v>19</v>
      </c>
      <c r="E350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507" s="1" t="s">
        <v>183</v>
      </c>
      <c r="G3507" s="1" t="s">
        <v>184</v>
      </c>
      <c r="H3507" s="1" t="s">
        <v>185</v>
      </c>
      <c r="I3507" s="1" t="s">
        <v>16</v>
      </c>
      <c r="J3507" s="1" t="s">
        <v>23</v>
      </c>
      <c r="K3507" s="1" t="s">
        <v>16</v>
      </c>
      <c r="L3507" s="1" t="s">
        <v>16</v>
      </c>
      <c r="M3507" s="1" t="s">
        <v>16</v>
      </c>
      <c r="N3507" s="1" t="s">
        <v>16</v>
      </c>
      <c r="O3507" s="1">
        <v>71.2</v>
      </c>
      <c r="P3507" s="1">
        <v>1.0</v>
      </c>
    </row>
    <row r="3508">
      <c r="A3508" s="1" t="s">
        <v>29</v>
      </c>
      <c r="B3508" s="1" t="s">
        <v>5184</v>
      </c>
      <c r="C3508" s="2" t="s">
        <v>5138</v>
      </c>
      <c r="D3508" s="1" t="s">
        <v>19</v>
      </c>
      <c r="E350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508" s="1" t="s">
        <v>311</v>
      </c>
      <c r="G3508" s="1" t="s">
        <v>312</v>
      </c>
      <c r="H3508" s="1" t="s">
        <v>313</v>
      </c>
      <c r="I3508" s="1" t="s">
        <v>16</v>
      </c>
      <c r="J3508" s="1" t="s">
        <v>23</v>
      </c>
      <c r="K3508" s="1" t="s">
        <v>16</v>
      </c>
      <c r="L3508" s="1" t="s">
        <v>16</v>
      </c>
      <c r="M3508" s="1" t="s">
        <v>16</v>
      </c>
      <c r="N3508" s="1" t="s">
        <v>16</v>
      </c>
      <c r="O3508" s="1">
        <v>71.2</v>
      </c>
      <c r="P3508" s="1">
        <v>1.0</v>
      </c>
    </row>
    <row r="3509">
      <c r="A3509" s="1" t="s">
        <v>29</v>
      </c>
      <c r="B3509" s="1" t="s">
        <v>5185</v>
      </c>
      <c r="C3509" s="2" t="s">
        <v>5138</v>
      </c>
      <c r="D3509" s="1" t="s">
        <v>19</v>
      </c>
      <c r="E3509" s="3" t="str">
        <f>HYPERLINK("https://fyndiq.se/produkt/c26c9ffef37a436a/", "2-Pack Samsung A35 5G Skärmskydd i Härdat Glas")</f>
        <v>2-Pack Samsung A35 5G Skärmskydd i Härdat Glas</v>
      </c>
      <c r="F3509" s="1" t="s">
        <v>432</v>
      </c>
      <c r="G3509" s="1" t="s">
        <v>433</v>
      </c>
      <c r="H3509" s="1" t="s">
        <v>434</v>
      </c>
      <c r="I3509" s="1" t="s">
        <v>16</v>
      </c>
      <c r="J3509" s="1" t="s">
        <v>23</v>
      </c>
      <c r="K3509" s="1" t="s">
        <v>16</v>
      </c>
      <c r="L3509" s="1" t="s">
        <v>16</v>
      </c>
      <c r="M3509" s="1" t="s">
        <v>16</v>
      </c>
      <c r="N3509" s="1" t="s">
        <v>16</v>
      </c>
      <c r="O3509" s="1">
        <v>63.2</v>
      </c>
      <c r="P3509" s="1">
        <v>1.0</v>
      </c>
    </row>
    <row r="3510">
      <c r="A3510" s="1" t="s">
        <v>29</v>
      </c>
      <c r="B3510" s="1" t="s">
        <v>5186</v>
      </c>
      <c r="C3510" s="2" t="s">
        <v>5138</v>
      </c>
      <c r="D3510" s="1" t="s">
        <v>19</v>
      </c>
      <c r="E3510" s="3" t="str">
        <f>HYPERLINK("https://fyndiq.se/produkt/ea565ebf4ac54fc3/", "3-Pack Samsung Galaxy Tab A7 Lite 5G - Härdat glas 9H - Super Kvalitet Skärmskydd")</f>
        <v>3-Pack Samsung Galaxy Tab A7 Lite 5G - Härdat glas 9H - Super Kvalitet Skärmskydd</v>
      </c>
      <c r="F3510" s="1" t="s">
        <v>789</v>
      </c>
      <c r="G3510" s="1" t="s">
        <v>790</v>
      </c>
      <c r="H3510" s="1" t="s">
        <v>791</v>
      </c>
      <c r="I3510" s="1" t="s">
        <v>16</v>
      </c>
      <c r="J3510" s="1" t="s">
        <v>23</v>
      </c>
      <c r="K3510" s="1" t="s">
        <v>16</v>
      </c>
      <c r="L3510" s="1" t="s">
        <v>16</v>
      </c>
      <c r="M3510" s="1" t="s">
        <v>16</v>
      </c>
      <c r="N3510" s="1" t="s">
        <v>16</v>
      </c>
      <c r="O3510" s="1">
        <v>143.2</v>
      </c>
      <c r="P3510" s="1">
        <v>1.0</v>
      </c>
    </row>
    <row r="3511">
      <c r="A3511" s="1" t="s">
        <v>29</v>
      </c>
      <c r="B3511" s="1" t="s">
        <v>5187</v>
      </c>
      <c r="C3511" s="2" t="s">
        <v>5138</v>
      </c>
      <c r="D3511" s="1" t="s">
        <v>19</v>
      </c>
      <c r="E3511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3511" s="1" t="s">
        <v>485</v>
      </c>
      <c r="G3511" s="1" t="s">
        <v>486</v>
      </c>
      <c r="H3511" s="1" t="s">
        <v>487</v>
      </c>
      <c r="I3511" s="1" t="s">
        <v>16</v>
      </c>
      <c r="J3511" s="1" t="s">
        <v>23</v>
      </c>
      <c r="K3511" s="1" t="s">
        <v>16</v>
      </c>
      <c r="L3511" s="1" t="s">
        <v>16</v>
      </c>
      <c r="M3511" s="1" t="s">
        <v>16</v>
      </c>
      <c r="N3511" s="1" t="s">
        <v>16</v>
      </c>
      <c r="O3511" s="1">
        <v>135.2</v>
      </c>
      <c r="P3511" s="1">
        <v>1.0</v>
      </c>
    </row>
    <row r="3512">
      <c r="A3512" s="1" t="s">
        <v>29</v>
      </c>
      <c r="B3512" s="1" t="s">
        <v>5188</v>
      </c>
      <c r="C3512" s="2" t="s">
        <v>5138</v>
      </c>
      <c r="D3512" s="1" t="s">
        <v>19</v>
      </c>
      <c r="E3512" s="3" t="str">
        <f>HYPERLINK("https://fyndiq.se/produkt/28799ed0373d40b4/", "2 Pack Galaxy S21 Ultra 5G- Härdat glas 9H - Super kvalitet 3D")</f>
        <v>2 Pack Galaxy S21 Ultra 5G- Härdat glas 9H - Super kvalitet 3D</v>
      </c>
      <c r="F3512" s="1" t="s">
        <v>272</v>
      </c>
      <c r="G3512" s="1" t="s">
        <v>273</v>
      </c>
      <c r="H3512" s="1" t="s">
        <v>274</v>
      </c>
      <c r="I3512" s="1" t="s">
        <v>16</v>
      </c>
      <c r="J3512" s="1" t="s">
        <v>23</v>
      </c>
      <c r="K3512" s="1" t="s">
        <v>16</v>
      </c>
      <c r="L3512" s="1" t="s">
        <v>16</v>
      </c>
      <c r="M3512" s="1" t="s">
        <v>16</v>
      </c>
      <c r="N3512" s="1" t="s">
        <v>16</v>
      </c>
      <c r="O3512" s="1">
        <v>63.2</v>
      </c>
      <c r="P3512" s="1">
        <v>1.0</v>
      </c>
    </row>
    <row r="3513">
      <c r="A3513" s="1" t="s">
        <v>29</v>
      </c>
      <c r="B3513" s="1" t="s">
        <v>5189</v>
      </c>
      <c r="C3513" s="2" t="s">
        <v>5138</v>
      </c>
      <c r="D3513" s="1" t="s">
        <v>19</v>
      </c>
      <c r="E3513" s="3" t="str">
        <f>HYPERLINK("https://fyndiq.se/produkt/abcb18d2b1094266/", "2 Pack Samsung S21 5G - Härdat Glas 9H - Super Kvalitet 3D")</f>
        <v>2 Pack Samsung S21 5G - Härdat Glas 9H - Super Kvalitet 3D</v>
      </c>
      <c r="F3513" s="1" t="s">
        <v>2719</v>
      </c>
      <c r="G3513" s="1" t="s">
        <v>2720</v>
      </c>
      <c r="H3513" s="1" t="s">
        <v>2721</v>
      </c>
      <c r="I3513" s="1" t="s">
        <v>16</v>
      </c>
      <c r="J3513" s="1" t="s">
        <v>23</v>
      </c>
      <c r="K3513" s="1" t="s">
        <v>16</v>
      </c>
      <c r="L3513" s="1" t="s">
        <v>16</v>
      </c>
      <c r="M3513" s="1" t="s">
        <v>16</v>
      </c>
      <c r="N3513" s="1" t="s">
        <v>16</v>
      </c>
      <c r="O3513" s="1">
        <v>63.2</v>
      </c>
      <c r="P3513" s="1">
        <v>1.0</v>
      </c>
    </row>
    <row r="3514">
      <c r="A3514" s="1" t="s">
        <v>29</v>
      </c>
      <c r="B3514" s="1" t="s">
        <v>5190</v>
      </c>
      <c r="C3514" s="2" t="s">
        <v>5138</v>
      </c>
      <c r="D3514" s="1" t="s">
        <v>19</v>
      </c>
      <c r="E3514" s="3" t="str">
        <f>HYPERLINK("https://fyndiq.se/produkt/416415a768684efb/", "2-Pack Samsung Galaxy S21 5G - 9H Härdat Glas - HD")</f>
        <v>2-Pack Samsung Galaxy S21 5G - 9H Härdat Glas - HD</v>
      </c>
      <c r="F3514" s="1" t="s">
        <v>39</v>
      </c>
      <c r="G3514" s="1" t="s">
        <v>40</v>
      </c>
      <c r="H3514" s="1" t="s">
        <v>41</v>
      </c>
      <c r="I3514" s="1" t="s">
        <v>16</v>
      </c>
      <c r="J3514" s="1" t="s">
        <v>23</v>
      </c>
      <c r="K3514" s="1" t="s">
        <v>16</v>
      </c>
      <c r="L3514" s="1" t="s">
        <v>16</v>
      </c>
      <c r="M3514" s="1" t="s">
        <v>16</v>
      </c>
      <c r="N3514" s="1" t="s">
        <v>16</v>
      </c>
      <c r="O3514" s="1">
        <v>63.2</v>
      </c>
      <c r="P3514" s="1">
        <v>1.0</v>
      </c>
    </row>
    <row r="3515">
      <c r="A3515" s="1" t="s">
        <v>29</v>
      </c>
      <c r="B3515" s="1" t="s">
        <v>5191</v>
      </c>
      <c r="C3515" s="2" t="s">
        <v>5138</v>
      </c>
      <c r="D3515" s="1" t="s">
        <v>19</v>
      </c>
      <c r="E3515" s="3" t="str">
        <f>HYPERLINK("https://fyndiq.se/produkt/56c72c0ba5f749b5/", "2-Pack SAMSUNG S24 Skärmskydd - Härdat Glas 9H - Super kvalitet 3D")</f>
        <v>2-Pack SAMSUNG S24 Skärmskydd - Härdat Glas 9H - Super kvalitet 3D</v>
      </c>
      <c r="F3515" s="1" t="s">
        <v>263</v>
      </c>
      <c r="G3515" s="1" t="s">
        <v>264</v>
      </c>
      <c r="H3515" s="1" t="s">
        <v>265</v>
      </c>
      <c r="I3515" s="1" t="s">
        <v>16</v>
      </c>
      <c r="J3515" s="1" t="s">
        <v>23</v>
      </c>
      <c r="K3515" s="1" t="s">
        <v>16</v>
      </c>
      <c r="L3515" s="1" t="s">
        <v>16</v>
      </c>
      <c r="M3515" s="1" t="s">
        <v>16</v>
      </c>
      <c r="N3515" s="1" t="s">
        <v>16</v>
      </c>
      <c r="O3515" s="1">
        <v>71.2</v>
      </c>
      <c r="P3515" s="1">
        <v>1.0</v>
      </c>
    </row>
    <row r="3516">
      <c r="A3516" s="1" t="s">
        <v>29</v>
      </c>
      <c r="B3516" s="1" t="s">
        <v>5192</v>
      </c>
      <c r="C3516" s="2" t="s">
        <v>5138</v>
      </c>
      <c r="D3516" s="1" t="s">
        <v>19</v>
      </c>
      <c r="E3516" s="3" t="str">
        <f>HYPERLINK("https://fyndiq.se/produkt/2f8f288b73ab4b13/", "2-Pack Sony Xperia 5 IV - Härdat glas 9H - Super Kvalitet 3D")</f>
        <v>2-Pack Sony Xperia 5 IV - Härdat glas 9H - Super Kvalitet 3D</v>
      </c>
      <c r="F3516" s="1" t="s">
        <v>931</v>
      </c>
      <c r="G3516" s="1" t="s">
        <v>932</v>
      </c>
      <c r="H3516" s="1" t="s">
        <v>933</v>
      </c>
      <c r="I3516" s="1" t="s">
        <v>16</v>
      </c>
      <c r="J3516" s="1" t="s">
        <v>23</v>
      </c>
      <c r="K3516" s="1" t="s">
        <v>16</v>
      </c>
      <c r="L3516" s="1" t="s">
        <v>16</v>
      </c>
      <c r="M3516" s="1" t="s">
        <v>16</v>
      </c>
      <c r="N3516" s="1" t="s">
        <v>16</v>
      </c>
      <c r="O3516" s="1">
        <v>71.2</v>
      </c>
      <c r="P3516" s="1">
        <v>2.0</v>
      </c>
    </row>
    <row r="3517">
      <c r="A3517" s="1" t="s">
        <v>29</v>
      </c>
      <c r="B3517" s="1" t="s">
        <v>5193</v>
      </c>
      <c r="C3517" s="2" t="s">
        <v>5138</v>
      </c>
      <c r="D3517" s="1" t="s">
        <v>19</v>
      </c>
      <c r="E351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517" s="1" t="s">
        <v>785</v>
      </c>
      <c r="G3517" s="1" t="s">
        <v>786</v>
      </c>
      <c r="H3517" s="1" t="s">
        <v>787</v>
      </c>
      <c r="I3517" s="1" t="s">
        <v>16</v>
      </c>
      <c r="J3517" s="1" t="s">
        <v>23</v>
      </c>
      <c r="K3517" s="1" t="s">
        <v>16</v>
      </c>
      <c r="L3517" s="1" t="s">
        <v>16</v>
      </c>
      <c r="M3517" s="1" t="s">
        <v>16</v>
      </c>
      <c r="N3517" s="1" t="s">
        <v>16</v>
      </c>
      <c r="O3517" s="1">
        <v>63.2</v>
      </c>
      <c r="P3517" s="1">
        <v>1.0</v>
      </c>
    </row>
    <row r="3518">
      <c r="A3518" s="1" t="s">
        <v>29</v>
      </c>
      <c r="B3518" s="1" t="s">
        <v>5194</v>
      </c>
      <c r="C3518" s="2" t="s">
        <v>5138</v>
      </c>
      <c r="D3518" s="1" t="s">
        <v>19</v>
      </c>
      <c r="E3518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3518" s="1" t="s">
        <v>1170</v>
      </c>
      <c r="G3518" s="1" t="s">
        <v>1171</v>
      </c>
      <c r="H3518" s="1" t="s">
        <v>1172</v>
      </c>
      <c r="I3518" s="1" t="s">
        <v>16</v>
      </c>
      <c r="J3518" s="1" t="s">
        <v>23</v>
      </c>
      <c r="K3518" s="1" t="s">
        <v>16</v>
      </c>
      <c r="L3518" s="1" t="s">
        <v>16</v>
      </c>
      <c r="M3518" s="1" t="s">
        <v>16</v>
      </c>
      <c r="N3518" s="1" t="s">
        <v>16</v>
      </c>
      <c r="O3518" s="1">
        <v>55.2</v>
      </c>
      <c r="P3518" s="1">
        <v>1.0</v>
      </c>
    </row>
    <row r="3519">
      <c r="A3519" s="1" t="s">
        <v>29</v>
      </c>
      <c r="B3519" s="1" t="s">
        <v>5195</v>
      </c>
      <c r="C3519" s="2" t="s">
        <v>5138</v>
      </c>
      <c r="D3519" s="1" t="s">
        <v>19</v>
      </c>
      <c r="E3519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3519" s="1" t="s">
        <v>2836</v>
      </c>
      <c r="G3519" s="1" t="s">
        <v>2837</v>
      </c>
      <c r="H3519" s="1" t="s">
        <v>2838</v>
      </c>
      <c r="I3519" s="1" t="s">
        <v>16</v>
      </c>
      <c r="J3519" s="1" t="s">
        <v>23</v>
      </c>
      <c r="K3519" s="1" t="s">
        <v>16</v>
      </c>
      <c r="L3519" s="1" t="s">
        <v>16</v>
      </c>
      <c r="M3519" s="1" t="s">
        <v>16</v>
      </c>
      <c r="N3519" s="1" t="s">
        <v>16</v>
      </c>
      <c r="O3519" s="1">
        <v>63.2</v>
      </c>
      <c r="P3519" s="1">
        <v>1.0</v>
      </c>
    </row>
    <row r="3520">
      <c r="A3520" s="1" t="s">
        <v>29</v>
      </c>
      <c r="B3520" s="1" t="s">
        <v>5196</v>
      </c>
      <c r="C3520" s="2" t="s">
        <v>5138</v>
      </c>
      <c r="D3520" s="1" t="s">
        <v>19</v>
      </c>
      <c r="E352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520" s="1" t="s">
        <v>183</v>
      </c>
      <c r="G3520" s="1" t="s">
        <v>184</v>
      </c>
      <c r="H3520" s="1" t="s">
        <v>185</v>
      </c>
      <c r="I3520" s="1" t="s">
        <v>16</v>
      </c>
      <c r="J3520" s="1" t="s">
        <v>23</v>
      </c>
      <c r="K3520" s="1" t="s">
        <v>16</v>
      </c>
      <c r="L3520" s="1" t="s">
        <v>16</v>
      </c>
      <c r="M3520" s="1" t="s">
        <v>16</v>
      </c>
      <c r="N3520" s="1" t="s">
        <v>16</v>
      </c>
      <c r="O3520" s="1">
        <v>71.2</v>
      </c>
      <c r="P3520" s="1">
        <v>1.0</v>
      </c>
    </row>
    <row r="3521">
      <c r="A3521" s="1" t="s">
        <v>29</v>
      </c>
      <c r="B3521" s="1" t="s">
        <v>5197</v>
      </c>
      <c r="C3521" s="2" t="s">
        <v>5138</v>
      </c>
      <c r="D3521" s="1" t="s">
        <v>19</v>
      </c>
      <c r="E3521" s="3" t="str">
        <f>HYPERLINK("https://fyndiq.se/produkt/2477583187264ece/", "2-Pack Samsung S20 - 9H Härdat Glass - Top Kvalitet")</f>
        <v>2-Pack Samsung S20 - 9H Härdat Glass - Top Kvalitet</v>
      </c>
      <c r="F3521" s="1" t="s">
        <v>124</v>
      </c>
      <c r="G3521" s="1" t="s">
        <v>125</v>
      </c>
      <c r="H3521" s="1" t="s">
        <v>126</v>
      </c>
      <c r="I3521" s="1" t="s">
        <v>16</v>
      </c>
      <c r="J3521" s="1" t="s">
        <v>23</v>
      </c>
      <c r="K3521" s="1" t="s">
        <v>16</v>
      </c>
      <c r="L3521" s="1" t="s">
        <v>16</v>
      </c>
      <c r="M3521" s="1" t="s">
        <v>16</v>
      </c>
      <c r="N3521" s="1" t="s">
        <v>16</v>
      </c>
      <c r="O3521" s="1">
        <v>63.2</v>
      </c>
      <c r="P3521" s="1">
        <v>1.0</v>
      </c>
    </row>
    <row r="3522">
      <c r="A3522" s="1" t="s">
        <v>29</v>
      </c>
      <c r="B3522" s="1" t="s">
        <v>5198</v>
      </c>
      <c r="C3522" s="2" t="s">
        <v>5138</v>
      </c>
      <c r="D3522" s="1" t="s">
        <v>19</v>
      </c>
      <c r="E3522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522" s="1" t="s">
        <v>183</v>
      </c>
      <c r="G3522" s="1" t="s">
        <v>184</v>
      </c>
      <c r="H3522" s="1" t="s">
        <v>185</v>
      </c>
      <c r="I3522" s="1" t="s">
        <v>16</v>
      </c>
      <c r="J3522" s="1" t="s">
        <v>23</v>
      </c>
      <c r="K3522" s="1" t="s">
        <v>16</v>
      </c>
      <c r="L3522" s="1" t="s">
        <v>16</v>
      </c>
      <c r="M3522" s="1" t="s">
        <v>16</v>
      </c>
      <c r="N3522" s="1" t="s">
        <v>16</v>
      </c>
      <c r="O3522" s="1">
        <v>71.2</v>
      </c>
      <c r="P3522" s="1">
        <v>1.0</v>
      </c>
    </row>
    <row r="3523">
      <c r="A3523" s="1" t="s">
        <v>29</v>
      </c>
      <c r="B3523" s="1" t="s">
        <v>5199</v>
      </c>
      <c r="C3523" s="2" t="s">
        <v>5138</v>
      </c>
      <c r="D3523" s="1" t="s">
        <v>19</v>
      </c>
      <c r="E3523" s="3" t="str">
        <f>HYPERLINK("https://fyndiq.se/produkt/779649d6f32c4f2f/", "Samsung S9 härdat glass 3D heltäckande skärmskydd")</f>
        <v>Samsung S9 härdat glass 3D heltäckande skärmskydd</v>
      </c>
      <c r="F3523" s="1" t="s">
        <v>4693</v>
      </c>
      <c r="G3523" s="1" t="s">
        <v>4694</v>
      </c>
      <c r="H3523" s="1" t="s">
        <v>4695</v>
      </c>
      <c r="I3523" s="1" t="s">
        <v>16</v>
      </c>
      <c r="J3523" s="1" t="s">
        <v>23</v>
      </c>
      <c r="K3523" s="1" t="s">
        <v>16</v>
      </c>
      <c r="L3523" s="1" t="s">
        <v>16</v>
      </c>
      <c r="M3523" s="1" t="s">
        <v>16</v>
      </c>
      <c r="N3523" s="1" t="s">
        <v>16</v>
      </c>
      <c r="O3523" s="1">
        <v>55.2</v>
      </c>
      <c r="P3523" s="1">
        <v>1.0</v>
      </c>
    </row>
    <row r="3524">
      <c r="A3524" s="1" t="s">
        <v>29</v>
      </c>
      <c r="B3524" s="1" t="s">
        <v>5200</v>
      </c>
      <c r="C3524" s="2" t="s">
        <v>5138</v>
      </c>
      <c r="D3524" s="1" t="s">
        <v>19</v>
      </c>
      <c r="E3524" s="3" t="str">
        <f>HYPERLINK("https://fyndiq.se/produkt/c5eff753eef544a3/", "2-Pack Samsung A05S Skärmskydd - Härdat Glas 9H - Super kvalitet 3D")</f>
        <v>2-Pack Samsung A05S Skärmskydd - Härdat Glas 9H - Super kvalitet 3D</v>
      </c>
      <c r="F3524" s="1" t="s">
        <v>768</v>
      </c>
      <c r="G3524" s="1" t="s">
        <v>769</v>
      </c>
      <c r="H3524" s="1" t="s">
        <v>770</v>
      </c>
      <c r="I3524" s="1" t="s">
        <v>16</v>
      </c>
      <c r="J3524" s="1" t="s">
        <v>23</v>
      </c>
      <c r="K3524" s="1" t="s">
        <v>16</v>
      </c>
      <c r="L3524" s="1" t="s">
        <v>16</v>
      </c>
      <c r="M3524" s="1" t="s">
        <v>16</v>
      </c>
      <c r="N3524" s="1" t="s">
        <v>16</v>
      </c>
      <c r="O3524" s="1">
        <v>63.2</v>
      </c>
      <c r="P3524" s="1">
        <v>1.0</v>
      </c>
    </row>
    <row r="3525">
      <c r="A3525" s="1" t="s">
        <v>29</v>
      </c>
      <c r="B3525" s="1" t="s">
        <v>5201</v>
      </c>
      <c r="C3525" s="2" t="s">
        <v>5138</v>
      </c>
      <c r="D3525" s="1" t="s">
        <v>19</v>
      </c>
      <c r="E3525" s="3" t="str">
        <f>HYPERLINK("https://fyndiq.se/produkt/a00b62acc6644fd2/", "2-Pack Samsung Galaxy S10 - Härdat glas 9H – Super kvalitet 3D")</f>
        <v>2-Pack Samsung Galaxy S10 - Härdat glas 9H – Super kvalitet 3D</v>
      </c>
      <c r="F3525" s="1" t="s">
        <v>1291</v>
      </c>
      <c r="G3525" s="1" t="s">
        <v>1292</v>
      </c>
      <c r="H3525" s="1" t="s">
        <v>1293</v>
      </c>
      <c r="I3525" s="1" t="s">
        <v>16</v>
      </c>
      <c r="J3525" s="1" t="s">
        <v>23</v>
      </c>
      <c r="K3525" s="1" t="s">
        <v>16</v>
      </c>
      <c r="L3525" s="1" t="s">
        <v>16</v>
      </c>
      <c r="M3525" s="1" t="s">
        <v>16</v>
      </c>
      <c r="N3525" s="1" t="s">
        <v>16</v>
      </c>
      <c r="O3525" s="1">
        <v>63.2</v>
      </c>
      <c r="P3525" s="1">
        <v>1.0</v>
      </c>
    </row>
    <row r="3526">
      <c r="A3526" s="1" t="s">
        <v>29</v>
      </c>
      <c r="B3526" s="1" t="s">
        <v>5202</v>
      </c>
      <c r="C3526" s="2" t="s">
        <v>5138</v>
      </c>
      <c r="D3526" s="1" t="s">
        <v>19</v>
      </c>
      <c r="E3526" s="3" t="str">
        <f>HYPERLINK("https://fyndiq.se/produkt/5d384cc8795744b0/", "2-Pack Samsung A55 Skärmskydd i Härdat Glas")</f>
        <v>2-Pack Samsung A55 Skärmskydd i Härdat Glas</v>
      </c>
      <c r="F3526" s="1" t="s">
        <v>191</v>
      </c>
      <c r="G3526" s="1" t="s">
        <v>192</v>
      </c>
      <c r="H3526" s="1" t="s">
        <v>193</v>
      </c>
      <c r="I3526" s="1" t="s">
        <v>16</v>
      </c>
      <c r="J3526" s="1" t="s">
        <v>23</v>
      </c>
      <c r="K3526" s="1" t="s">
        <v>16</v>
      </c>
      <c r="L3526" s="1" t="s">
        <v>16</v>
      </c>
      <c r="M3526" s="1" t="s">
        <v>16</v>
      </c>
      <c r="N3526" s="1" t="s">
        <v>16</v>
      </c>
      <c r="O3526" s="1">
        <v>63.2</v>
      </c>
      <c r="P3526" s="1">
        <v>1.0</v>
      </c>
    </row>
    <row r="3527">
      <c r="A3527" s="1" t="s">
        <v>29</v>
      </c>
      <c r="B3527" s="1" t="s">
        <v>5203</v>
      </c>
      <c r="C3527" s="2" t="s">
        <v>5138</v>
      </c>
      <c r="D3527" s="1" t="s">
        <v>19</v>
      </c>
      <c r="E3527" s="3" t="str">
        <f>HYPERLINK("https://fyndiq.se/produkt/860c7ae305b54883/", "2 Pack Samsung S21 Ultra 5G - Härdat glas 9H - Super kvalitet 3D")</f>
        <v>2 Pack Samsung S21 Ultra 5G - Härdat glas 9H - Super kvalitet 3D</v>
      </c>
      <c r="F3527" s="1" t="s">
        <v>649</v>
      </c>
      <c r="G3527" s="1" t="s">
        <v>650</v>
      </c>
      <c r="H3527" s="1" t="s">
        <v>651</v>
      </c>
      <c r="I3527" s="1" t="s">
        <v>16</v>
      </c>
      <c r="J3527" s="1" t="s">
        <v>23</v>
      </c>
      <c r="K3527" s="1" t="s">
        <v>16</v>
      </c>
      <c r="L3527" s="1" t="s">
        <v>16</v>
      </c>
      <c r="M3527" s="1" t="s">
        <v>16</v>
      </c>
      <c r="N3527" s="1" t="s">
        <v>16</v>
      </c>
      <c r="O3527" s="1">
        <v>63.2</v>
      </c>
      <c r="P3527" s="1">
        <v>1.0</v>
      </c>
    </row>
    <row r="3528">
      <c r="A3528" s="1" t="s">
        <v>29</v>
      </c>
      <c r="B3528" s="1" t="s">
        <v>5204</v>
      </c>
      <c r="C3528" s="2" t="s">
        <v>5138</v>
      </c>
      <c r="D3528" s="1" t="s">
        <v>19</v>
      </c>
      <c r="E3528" s="3" t="str">
        <f>HYPERLINK("https://fyndiq.se/produkt/ab30e6eab2d04eda/", "2-Pack XIAOMI REDMI 13C Skärmskydd - Härdat Glas 9H - Super kvalitet 3D")</f>
        <v>2-Pack XIAOMI REDMI 13C Skärmskydd - Härdat Glas 9H - Super kvalitet 3D</v>
      </c>
      <c r="F3528" s="1" t="s">
        <v>1951</v>
      </c>
      <c r="G3528" s="1" t="s">
        <v>1952</v>
      </c>
      <c r="H3528" s="1" t="s">
        <v>1953</v>
      </c>
      <c r="I3528" s="1" t="s">
        <v>16</v>
      </c>
      <c r="J3528" s="1" t="s">
        <v>23</v>
      </c>
      <c r="K3528" s="1" t="s">
        <v>16</v>
      </c>
      <c r="L3528" s="1" t="s">
        <v>16</v>
      </c>
      <c r="M3528" s="1" t="s">
        <v>16</v>
      </c>
      <c r="N3528" s="1" t="s">
        <v>16</v>
      </c>
      <c r="O3528" s="1">
        <v>63.2</v>
      </c>
      <c r="P3528" s="1">
        <v>1.0</v>
      </c>
    </row>
    <row r="3529">
      <c r="A3529" s="1" t="s">
        <v>29</v>
      </c>
      <c r="B3529" s="1" t="s">
        <v>5205</v>
      </c>
      <c r="C3529" s="2" t="s">
        <v>5138</v>
      </c>
      <c r="D3529" s="1" t="s">
        <v>19</v>
      </c>
      <c r="E3529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3529" s="1" t="s">
        <v>2685</v>
      </c>
      <c r="G3529" s="1" t="s">
        <v>2686</v>
      </c>
      <c r="H3529" s="1" t="s">
        <v>2687</v>
      </c>
      <c r="I3529" s="1" t="s">
        <v>16</v>
      </c>
      <c r="J3529" s="1" t="s">
        <v>23</v>
      </c>
      <c r="K3529" s="1" t="s">
        <v>16</v>
      </c>
      <c r="L3529" s="1" t="s">
        <v>16</v>
      </c>
      <c r="M3529" s="1" t="s">
        <v>16</v>
      </c>
      <c r="N3529" s="1" t="s">
        <v>16</v>
      </c>
      <c r="O3529" s="1">
        <v>63.2</v>
      </c>
      <c r="P3529" s="1">
        <v>1.0</v>
      </c>
    </row>
    <row r="3530">
      <c r="A3530" s="1" t="s">
        <v>29</v>
      </c>
      <c r="B3530" s="1" t="s">
        <v>5206</v>
      </c>
      <c r="C3530" s="2" t="s">
        <v>5138</v>
      </c>
      <c r="D3530" s="1" t="s">
        <v>19</v>
      </c>
      <c r="E3530" s="3" t="str">
        <f>HYPERLINK("https://fyndiq.se/produkt/71c054dfb7cb4551/", "2 Pack iPhone 8 Plus Vit - Härdat Glas 9H - Super Kvalitet 3D")</f>
        <v>2 Pack iPhone 8 Plus Vit - Härdat Glas 9H - Super Kvalitet 3D</v>
      </c>
      <c r="F3530" s="1" t="s">
        <v>1369</v>
      </c>
      <c r="G3530" s="1" t="s">
        <v>1370</v>
      </c>
      <c r="H3530" s="1" t="s">
        <v>1371</v>
      </c>
      <c r="I3530" s="1" t="s">
        <v>16</v>
      </c>
      <c r="J3530" s="1" t="s">
        <v>23</v>
      </c>
      <c r="K3530" s="1" t="s">
        <v>16</v>
      </c>
      <c r="L3530" s="1" t="s">
        <v>16</v>
      </c>
      <c r="M3530" s="1" t="s">
        <v>16</v>
      </c>
      <c r="N3530" s="1" t="s">
        <v>16</v>
      </c>
      <c r="O3530" s="1">
        <v>55.2</v>
      </c>
      <c r="P3530" s="1">
        <v>1.0</v>
      </c>
    </row>
    <row r="3531">
      <c r="A3531" s="1" t="s">
        <v>29</v>
      </c>
      <c r="B3531" s="1" t="s">
        <v>5207</v>
      </c>
      <c r="C3531" s="2" t="s">
        <v>5138</v>
      </c>
      <c r="D3531" s="1" t="s">
        <v>19</v>
      </c>
      <c r="E3531" s="3" t="str">
        <f>HYPERLINK("https://fyndiq.se/produkt/c26c9ffef37a436a/", "2-Pack Samsung A35 5G Skärmskydd i Härdat Glas")</f>
        <v>2-Pack Samsung A35 5G Skärmskydd i Härdat Glas</v>
      </c>
      <c r="F3531" s="1" t="s">
        <v>432</v>
      </c>
      <c r="G3531" s="1" t="s">
        <v>433</v>
      </c>
      <c r="H3531" s="1" t="s">
        <v>434</v>
      </c>
      <c r="I3531" s="1" t="s">
        <v>16</v>
      </c>
      <c r="J3531" s="1" t="s">
        <v>23</v>
      </c>
      <c r="K3531" s="1" t="s">
        <v>16</v>
      </c>
      <c r="L3531" s="1" t="s">
        <v>16</v>
      </c>
      <c r="M3531" s="1" t="s">
        <v>16</v>
      </c>
      <c r="N3531" s="1" t="s">
        <v>16</v>
      </c>
      <c r="O3531" s="1">
        <v>63.2</v>
      </c>
      <c r="P3531" s="1">
        <v>1.0</v>
      </c>
    </row>
    <row r="3532">
      <c r="A3532" s="1" t="s">
        <v>29</v>
      </c>
      <c r="B3532" s="1" t="s">
        <v>5208</v>
      </c>
      <c r="C3532" s="2" t="s">
        <v>5138</v>
      </c>
      <c r="D3532" s="1" t="s">
        <v>19</v>
      </c>
      <c r="E3532" s="3" t="str">
        <f>HYPERLINK("https://fyndiq.se/produkt/860b7dade19d4d2f/", "2-Pack XIAOMI REDMI A3 Skärmskydd - Härdat Glas 9H - Super kvalitet 3D")</f>
        <v>2-Pack XIAOMI REDMI A3 Skärmskydd - Härdat Glas 9H - Super kvalitet 3D</v>
      </c>
      <c r="F3532" s="1" t="s">
        <v>200</v>
      </c>
      <c r="G3532" s="1" t="s">
        <v>201</v>
      </c>
      <c r="H3532" s="1" t="s">
        <v>202</v>
      </c>
      <c r="I3532" s="1" t="s">
        <v>16</v>
      </c>
      <c r="J3532" s="1" t="s">
        <v>23</v>
      </c>
      <c r="K3532" s="1" t="s">
        <v>16</v>
      </c>
      <c r="L3532" s="1" t="s">
        <v>16</v>
      </c>
      <c r="M3532" s="1" t="s">
        <v>16</v>
      </c>
      <c r="N3532" s="1" t="s">
        <v>16</v>
      </c>
      <c r="O3532" s="1">
        <v>63.2</v>
      </c>
      <c r="P3532" s="1">
        <v>1.0</v>
      </c>
    </row>
    <row r="3533">
      <c r="A3533" s="1" t="s">
        <v>29</v>
      </c>
      <c r="B3533" s="1" t="s">
        <v>5209</v>
      </c>
      <c r="C3533" s="2" t="s">
        <v>5138</v>
      </c>
      <c r="D3533" s="1" t="s">
        <v>19</v>
      </c>
      <c r="E3533" s="3" t="str">
        <f>HYPERLINK("https://fyndiq.se/produkt/13e76851ca504320/", "2-Pack Samsung Galaxy S22 Ultra - Härdat glas 9H - Top kvalitet")</f>
        <v>2-Pack Samsung Galaxy S22 Ultra - Härdat glas 9H - Top kvalitet</v>
      </c>
      <c r="F3533" s="1" t="s">
        <v>140</v>
      </c>
      <c r="G3533" s="1" t="s">
        <v>141</v>
      </c>
      <c r="H3533" s="1" t="s">
        <v>142</v>
      </c>
      <c r="I3533" s="1" t="s">
        <v>16</v>
      </c>
      <c r="J3533" s="1" t="s">
        <v>23</v>
      </c>
      <c r="K3533" s="1" t="s">
        <v>16</v>
      </c>
      <c r="L3533" s="1" t="s">
        <v>16</v>
      </c>
      <c r="M3533" s="1" t="s">
        <v>16</v>
      </c>
      <c r="N3533" s="1" t="s">
        <v>16</v>
      </c>
      <c r="O3533" s="1">
        <v>63.2</v>
      </c>
      <c r="P3533" s="1">
        <v>1.0</v>
      </c>
    </row>
    <row r="3534">
      <c r="A3534" s="1" t="s">
        <v>29</v>
      </c>
      <c r="B3534" s="1" t="s">
        <v>5210</v>
      </c>
      <c r="C3534" s="2" t="s">
        <v>5138</v>
      </c>
      <c r="D3534" s="1" t="s">
        <v>19</v>
      </c>
      <c r="E3534" s="3" t="str">
        <f>HYPERLINK("https://fyndiq.se/produkt/a871a7da0b2249a8/", "2-Pack Iphone 11 Pro Max - 9H Härdat Glass - Top Kvalitet")</f>
        <v>2-Pack Iphone 11 Pro Max - 9H Härdat Glass - Top Kvalitet</v>
      </c>
      <c r="F3534" s="1" t="s">
        <v>559</v>
      </c>
      <c r="G3534" s="1" t="s">
        <v>560</v>
      </c>
      <c r="H3534" s="1" t="s">
        <v>561</v>
      </c>
      <c r="I3534" s="1" t="s">
        <v>16</v>
      </c>
      <c r="J3534" s="1" t="s">
        <v>23</v>
      </c>
      <c r="K3534" s="1" t="s">
        <v>16</v>
      </c>
      <c r="L3534" s="1" t="s">
        <v>16</v>
      </c>
      <c r="M3534" s="1" t="s">
        <v>16</v>
      </c>
      <c r="N3534" s="1" t="s">
        <v>16</v>
      </c>
      <c r="O3534" s="1">
        <v>55.2</v>
      </c>
      <c r="P3534" s="1">
        <v>1.0</v>
      </c>
    </row>
    <row r="3535">
      <c r="A3535" s="1" t="s">
        <v>29</v>
      </c>
      <c r="B3535" s="1" t="s">
        <v>5211</v>
      </c>
      <c r="C3535" s="2" t="s">
        <v>5138</v>
      </c>
      <c r="D3535" s="1" t="s">
        <v>19</v>
      </c>
      <c r="E3535" s="3" t="str">
        <f>HYPERLINK("https://fyndiq.se/produkt/13429430b0324fde/", "2-Pack Samsung Galaxy A23 5G - Härdat Glas 9H - Super Kvalitet 3D")</f>
        <v>2-Pack Samsung Galaxy A23 5G - Härdat Glas 9H - Super Kvalitet 3D</v>
      </c>
      <c r="F3535" s="1" t="s">
        <v>1761</v>
      </c>
      <c r="G3535" s="1" t="s">
        <v>1762</v>
      </c>
      <c r="H3535" s="1" t="s">
        <v>1763</v>
      </c>
      <c r="I3535" s="1" t="s">
        <v>16</v>
      </c>
      <c r="J3535" s="1" t="s">
        <v>23</v>
      </c>
      <c r="K3535" s="1" t="s">
        <v>16</v>
      </c>
      <c r="L3535" s="1" t="s">
        <v>16</v>
      </c>
      <c r="M3535" s="1" t="s">
        <v>16</v>
      </c>
      <c r="N3535" s="1" t="s">
        <v>16</v>
      </c>
      <c r="O3535" s="1">
        <v>63.2</v>
      </c>
      <c r="P3535" s="1">
        <v>1.0</v>
      </c>
    </row>
    <row r="3536">
      <c r="A3536" s="1" t="s">
        <v>29</v>
      </c>
      <c r="B3536" s="1" t="s">
        <v>5212</v>
      </c>
      <c r="C3536" s="2" t="s">
        <v>5138</v>
      </c>
      <c r="D3536" s="1" t="s">
        <v>19</v>
      </c>
      <c r="E3536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3536" s="1" t="s">
        <v>4412</v>
      </c>
      <c r="G3536" s="1" t="s">
        <v>4413</v>
      </c>
      <c r="H3536" s="1" t="s">
        <v>4414</v>
      </c>
      <c r="I3536" s="1" t="s">
        <v>16</v>
      </c>
      <c r="J3536" s="1" t="s">
        <v>23</v>
      </c>
      <c r="K3536" s="1" t="s">
        <v>16</v>
      </c>
      <c r="L3536" s="1" t="s">
        <v>16</v>
      </c>
      <c r="M3536" s="1" t="s">
        <v>16</v>
      </c>
      <c r="N3536" s="1" t="s">
        <v>16</v>
      </c>
      <c r="O3536" s="1">
        <v>63.2</v>
      </c>
      <c r="P3536" s="1">
        <v>1.0</v>
      </c>
    </row>
    <row r="3537">
      <c r="A3537" s="1" t="s">
        <v>29</v>
      </c>
      <c r="B3537" s="1" t="s">
        <v>5213</v>
      </c>
      <c r="C3537" s="2" t="s">
        <v>5138</v>
      </c>
      <c r="D3537" s="1" t="s">
        <v>19</v>
      </c>
      <c r="E3537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3537" s="1" t="s">
        <v>1058</v>
      </c>
      <c r="G3537" s="1" t="s">
        <v>1059</v>
      </c>
      <c r="H3537" s="1" t="s">
        <v>1060</v>
      </c>
      <c r="I3537" s="1" t="s">
        <v>16</v>
      </c>
      <c r="J3537" s="1" t="s">
        <v>23</v>
      </c>
      <c r="K3537" s="1" t="s">
        <v>16</v>
      </c>
      <c r="L3537" s="1" t="s">
        <v>16</v>
      </c>
      <c r="M3537" s="1" t="s">
        <v>16</v>
      </c>
      <c r="N3537" s="1" t="s">
        <v>16</v>
      </c>
      <c r="O3537" s="1">
        <v>95.2</v>
      </c>
      <c r="P3537" s="1">
        <v>1.0</v>
      </c>
    </row>
    <row r="3538">
      <c r="A3538" s="1" t="s">
        <v>29</v>
      </c>
      <c r="B3538" s="1" t="s">
        <v>5214</v>
      </c>
      <c r="C3538" s="2" t="s">
        <v>5138</v>
      </c>
      <c r="D3538" s="1" t="s">
        <v>19</v>
      </c>
      <c r="E3538" s="3" t="str">
        <f>HYPERLINK("https://fyndiq.se/produkt/c6f3e47a88184e8d/", "2-Pack SAMSUNG A55 Skärmskydd - Härdat Glas 9H - Super kvalitet 3D")</f>
        <v>2-Pack SAMSUNG A55 Skärmskydd - Härdat Glas 9H - Super kvalitet 3D</v>
      </c>
      <c r="F3538" s="1" t="s">
        <v>83</v>
      </c>
      <c r="G3538" s="1" t="s">
        <v>84</v>
      </c>
      <c r="H3538" s="1" t="s">
        <v>85</v>
      </c>
      <c r="I3538" s="1" t="s">
        <v>16</v>
      </c>
      <c r="J3538" s="1" t="s">
        <v>23</v>
      </c>
      <c r="K3538" s="1" t="s">
        <v>16</v>
      </c>
      <c r="L3538" s="1" t="s">
        <v>16</v>
      </c>
      <c r="M3538" s="1" t="s">
        <v>16</v>
      </c>
      <c r="N3538" s="1" t="s">
        <v>16</v>
      </c>
      <c r="O3538" s="1">
        <v>63.2</v>
      </c>
      <c r="P3538" s="1">
        <v>1.0</v>
      </c>
    </row>
    <row r="3539">
      <c r="A3539" s="1" t="s">
        <v>29</v>
      </c>
      <c r="B3539" s="1" t="s">
        <v>5215</v>
      </c>
      <c r="C3539" s="2" t="s">
        <v>5138</v>
      </c>
      <c r="D3539" s="1" t="s">
        <v>19</v>
      </c>
      <c r="E3539" s="3" t="str">
        <f>HYPERLINK("https://fyndiq.se/produkt/3abf40afda9144b8/", "Apple Watch Series 6/5/SE 44mm–Härdat glas 9H–3D Super kvalitet")</f>
        <v>Apple Watch Series 6/5/SE 44mm–Härdat glas 9H–3D Super kvalitet</v>
      </c>
      <c r="F3539" s="1" t="s">
        <v>5216</v>
      </c>
      <c r="G3539" s="1" t="s">
        <v>5217</v>
      </c>
      <c r="H3539" s="1" t="s">
        <v>5218</v>
      </c>
      <c r="I3539" s="1" t="s">
        <v>16</v>
      </c>
      <c r="J3539" s="1" t="s">
        <v>23</v>
      </c>
      <c r="K3539" s="1" t="s">
        <v>16</v>
      </c>
      <c r="L3539" s="1" t="s">
        <v>16</v>
      </c>
      <c r="M3539" s="1" t="s">
        <v>16</v>
      </c>
      <c r="N3539" s="1" t="s">
        <v>16</v>
      </c>
      <c r="O3539" s="1">
        <v>47.2</v>
      </c>
      <c r="P3539" s="1">
        <v>1.0</v>
      </c>
    </row>
    <row r="3540">
      <c r="A3540" s="1" t="s">
        <v>29</v>
      </c>
      <c r="B3540" s="1" t="s">
        <v>5219</v>
      </c>
      <c r="C3540" s="2" t="s">
        <v>5220</v>
      </c>
      <c r="D3540" s="1" t="s">
        <v>19</v>
      </c>
      <c r="E3540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3540" s="1" t="s">
        <v>776</v>
      </c>
      <c r="G3540" s="1" t="s">
        <v>777</v>
      </c>
      <c r="H3540" s="1" t="s">
        <v>778</v>
      </c>
      <c r="I3540" s="1" t="s">
        <v>16</v>
      </c>
      <c r="J3540" s="1" t="s">
        <v>23</v>
      </c>
      <c r="K3540" s="1" t="s">
        <v>16</v>
      </c>
      <c r="L3540" s="1" t="s">
        <v>16</v>
      </c>
      <c r="M3540" s="1" t="s">
        <v>16</v>
      </c>
      <c r="N3540" s="1" t="s">
        <v>16</v>
      </c>
      <c r="O3540" s="1">
        <v>63.2</v>
      </c>
      <c r="P3540" s="1">
        <v>1.0</v>
      </c>
    </row>
    <row r="3541">
      <c r="A3541" s="1" t="s">
        <v>29</v>
      </c>
      <c r="B3541" s="1" t="s">
        <v>5221</v>
      </c>
      <c r="C3541" s="2" t="s">
        <v>5220</v>
      </c>
      <c r="D3541" s="1" t="s">
        <v>19</v>
      </c>
      <c r="E3541" s="3" t="str">
        <f>HYPERLINK("https://fyndiq.se/produkt/2477583187264ece/", "2-Pack Samsung S20 - 9H Härdat Glass - Top Kvalitet")</f>
        <v>2-Pack Samsung S20 - 9H Härdat Glass - Top Kvalitet</v>
      </c>
      <c r="F3541" s="1" t="s">
        <v>124</v>
      </c>
      <c r="G3541" s="1" t="s">
        <v>125</v>
      </c>
      <c r="H3541" s="1" t="s">
        <v>126</v>
      </c>
      <c r="I3541" s="1" t="s">
        <v>16</v>
      </c>
      <c r="J3541" s="1" t="s">
        <v>23</v>
      </c>
      <c r="K3541" s="1" t="s">
        <v>16</v>
      </c>
      <c r="L3541" s="1" t="s">
        <v>16</v>
      </c>
      <c r="M3541" s="1" t="s">
        <v>16</v>
      </c>
      <c r="N3541" s="1" t="s">
        <v>16</v>
      </c>
      <c r="O3541" s="1">
        <v>63.2</v>
      </c>
      <c r="P3541" s="1">
        <v>1.0</v>
      </c>
    </row>
    <row r="3542">
      <c r="A3542" s="1" t="s">
        <v>29</v>
      </c>
      <c r="B3542" s="1" t="s">
        <v>5222</v>
      </c>
      <c r="C3542" s="2" t="s">
        <v>5220</v>
      </c>
      <c r="D3542" s="1" t="s">
        <v>19</v>
      </c>
      <c r="E3542" s="3" t="str">
        <f>HYPERLINK("https://fyndiq.se/produkt/c6f3e47a88184e8d/", "2-Pack SAMSUNG A55 Skärmskydd - Härdat Glas 9H - Super kvalitet 3D")</f>
        <v>2-Pack SAMSUNG A55 Skärmskydd - Härdat Glas 9H - Super kvalitet 3D</v>
      </c>
      <c r="F3542" s="1" t="s">
        <v>83</v>
      </c>
      <c r="G3542" s="1" t="s">
        <v>84</v>
      </c>
      <c r="H3542" s="1" t="s">
        <v>85</v>
      </c>
      <c r="I3542" s="1" t="s">
        <v>16</v>
      </c>
      <c r="J3542" s="1" t="s">
        <v>23</v>
      </c>
      <c r="K3542" s="1" t="s">
        <v>16</v>
      </c>
      <c r="L3542" s="1" t="s">
        <v>16</v>
      </c>
      <c r="M3542" s="1" t="s">
        <v>16</v>
      </c>
      <c r="N3542" s="1" t="s">
        <v>16</v>
      </c>
      <c r="O3542" s="1">
        <v>63.2</v>
      </c>
      <c r="P3542" s="1">
        <v>1.0</v>
      </c>
    </row>
    <row r="3543">
      <c r="A3543" s="1" t="s">
        <v>29</v>
      </c>
      <c r="B3543" s="1" t="s">
        <v>5223</v>
      </c>
      <c r="C3543" s="2" t="s">
        <v>5220</v>
      </c>
      <c r="D3543" s="1" t="s">
        <v>19</v>
      </c>
      <c r="E3543" s="3" t="str">
        <f>HYPERLINK("https://fyndiq.se/produkt/c26c9ffef37a436a/", "2-Pack Samsung A35 5G Skärmskydd i Härdat Glas")</f>
        <v>2-Pack Samsung A35 5G Skärmskydd i Härdat Glas</v>
      </c>
      <c r="F3543" s="1" t="s">
        <v>432</v>
      </c>
      <c r="G3543" s="1" t="s">
        <v>433</v>
      </c>
      <c r="H3543" s="1" t="s">
        <v>434</v>
      </c>
      <c r="I3543" s="1" t="s">
        <v>16</v>
      </c>
      <c r="J3543" s="1" t="s">
        <v>23</v>
      </c>
      <c r="K3543" s="1" t="s">
        <v>16</v>
      </c>
      <c r="L3543" s="1" t="s">
        <v>16</v>
      </c>
      <c r="M3543" s="1" t="s">
        <v>16</v>
      </c>
      <c r="N3543" s="1" t="s">
        <v>16</v>
      </c>
      <c r="O3543" s="1">
        <v>63.2</v>
      </c>
      <c r="P3543" s="1">
        <v>1.0</v>
      </c>
    </row>
    <row r="3544">
      <c r="A3544" s="1" t="s">
        <v>29</v>
      </c>
      <c r="B3544" s="1" t="s">
        <v>5224</v>
      </c>
      <c r="C3544" s="2" t="s">
        <v>5220</v>
      </c>
      <c r="D3544" s="1" t="s">
        <v>19</v>
      </c>
      <c r="E3544" s="3" t="str">
        <f>HYPERLINK("https://fyndiq.se/produkt/f1b3c06373a844cb/", "Samsung Galaxy S20 - Härdat glas 9H - Super kvalitet 3D")</f>
        <v>Samsung Galaxy S20 - Härdat glas 9H - Super kvalitet 3D</v>
      </c>
      <c r="F3544" s="1" t="s">
        <v>417</v>
      </c>
      <c r="G3544" s="1" t="s">
        <v>418</v>
      </c>
      <c r="H3544" s="1" t="s">
        <v>419</v>
      </c>
      <c r="I3544" s="1" t="s">
        <v>16</v>
      </c>
      <c r="J3544" s="1" t="s">
        <v>23</v>
      </c>
      <c r="K3544" s="1" t="s">
        <v>16</v>
      </c>
      <c r="L3544" s="1" t="s">
        <v>16</v>
      </c>
      <c r="M3544" s="1" t="s">
        <v>16</v>
      </c>
      <c r="N3544" s="1" t="s">
        <v>16</v>
      </c>
      <c r="O3544" s="1">
        <v>55.2</v>
      </c>
      <c r="P3544" s="1">
        <v>1.0</v>
      </c>
    </row>
    <row r="3545">
      <c r="A3545" s="1" t="s">
        <v>29</v>
      </c>
      <c r="B3545" s="1" t="s">
        <v>5225</v>
      </c>
      <c r="C3545" s="2" t="s">
        <v>5220</v>
      </c>
      <c r="D3545" s="1" t="s">
        <v>19</v>
      </c>
      <c r="E354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3545" s="1" t="s">
        <v>99</v>
      </c>
      <c r="G3545" s="1" t="s">
        <v>100</v>
      </c>
      <c r="H3545" s="1" t="s">
        <v>101</v>
      </c>
      <c r="I3545" s="1" t="s">
        <v>16</v>
      </c>
      <c r="J3545" s="1" t="s">
        <v>23</v>
      </c>
      <c r="K3545" s="1" t="s">
        <v>16</v>
      </c>
      <c r="L3545" s="1" t="s">
        <v>16</v>
      </c>
      <c r="M3545" s="1" t="s">
        <v>16</v>
      </c>
      <c r="N3545" s="1" t="s">
        <v>16</v>
      </c>
      <c r="O3545" s="1">
        <v>63.2</v>
      </c>
      <c r="P3545" s="1">
        <v>1.0</v>
      </c>
    </row>
    <row r="3546">
      <c r="A3546" s="1" t="s">
        <v>29</v>
      </c>
      <c r="B3546" s="1" t="s">
        <v>5226</v>
      </c>
      <c r="C3546" s="2" t="s">
        <v>5220</v>
      </c>
      <c r="D3546" s="1" t="s">
        <v>19</v>
      </c>
      <c r="E3546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3546" s="1" t="s">
        <v>1625</v>
      </c>
      <c r="G3546" s="1" t="s">
        <v>1626</v>
      </c>
      <c r="H3546" s="1" t="s">
        <v>1627</v>
      </c>
      <c r="I3546" s="1" t="s">
        <v>16</v>
      </c>
      <c r="J3546" s="1" t="s">
        <v>23</v>
      </c>
      <c r="K3546" s="1" t="s">
        <v>16</v>
      </c>
      <c r="L3546" s="1" t="s">
        <v>16</v>
      </c>
      <c r="M3546" s="1" t="s">
        <v>16</v>
      </c>
      <c r="N3546" s="1" t="s">
        <v>16</v>
      </c>
      <c r="O3546" s="1">
        <v>63.2</v>
      </c>
      <c r="P3546" s="1">
        <v>3.0</v>
      </c>
    </row>
    <row r="3547">
      <c r="A3547" s="1" t="s">
        <v>29</v>
      </c>
      <c r="B3547" s="1" t="s">
        <v>5227</v>
      </c>
      <c r="C3547" s="2" t="s">
        <v>5220</v>
      </c>
      <c r="D3547" s="1" t="s">
        <v>19</v>
      </c>
      <c r="E3547" s="3" t="str">
        <f>HYPERLINK("https://fyndiq.se/produkt/c6f3e47a88184e8d/", "2-Pack SAMSUNG A55 Skärmskydd - Härdat Glas 9H - Super kvalitet 3D")</f>
        <v>2-Pack SAMSUNG A55 Skärmskydd - Härdat Glas 9H - Super kvalitet 3D</v>
      </c>
      <c r="F3547" s="1" t="s">
        <v>83</v>
      </c>
      <c r="G3547" s="1" t="s">
        <v>84</v>
      </c>
      <c r="H3547" s="1" t="s">
        <v>85</v>
      </c>
      <c r="I3547" s="1" t="s">
        <v>16</v>
      </c>
      <c r="J3547" s="1" t="s">
        <v>23</v>
      </c>
      <c r="K3547" s="1" t="s">
        <v>16</v>
      </c>
      <c r="L3547" s="1" t="s">
        <v>16</v>
      </c>
      <c r="M3547" s="1" t="s">
        <v>16</v>
      </c>
      <c r="N3547" s="1" t="s">
        <v>16</v>
      </c>
      <c r="O3547" s="1">
        <v>63.2</v>
      </c>
      <c r="P3547" s="1">
        <v>1.0</v>
      </c>
    </row>
    <row r="3548">
      <c r="A3548" s="1" t="s">
        <v>29</v>
      </c>
      <c r="B3548" s="1" t="s">
        <v>5228</v>
      </c>
      <c r="C3548" s="2" t="s">
        <v>5220</v>
      </c>
      <c r="D3548" s="1" t="s">
        <v>19</v>
      </c>
      <c r="E3548" s="3" t="str">
        <f>HYPERLINK("https://fyndiq.se/produkt/d419890be32e4a99/", "2-Pack Samsung S22 Plus 5G - Härdat Glas 9H - Super kvalitet 3D")</f>
        <v>2-Pack Samsung S22 Plus 5G - Härdat Glas 9H - Super kvalitet 3D</v>
      </c>
      <c r="F3548" s="1" t="s">
        <v>5229</v>
      </c>
      <c r="G3548" s="1" t="s">
        <v>5230</v>
      </c>
      <c r="H3548" s="1" t="s">
        <v>5231</v>
      </c>
      <c r="I3548" s="1" t="s">
        <v>16</v>
      </c>
      <c r="J3548" s="1" t="s">
        <v>23</v>
      </c>
      <c r="K3548" s="1" t="s">
        <v>16</v>
      </c>
      <c r="L3548" s="1" t="s">
        <v>16</v>
      </c>
      <c r="M3548" s="1" t="s">
        <v>16</v>
      </c>
      <c r="N3548" s="1" t="s">
        <v>16</v>
      </c>
      <c r="O3548" s="1">
        <v>63.2</v>
      </c>
      <c r="P3548" s="1">
        <v>1.0</v>
      </c>
    </row>
    <row r="3549">
      <c r="A3549" s="1" t="s">
        <v>29</v>
      </c>
      <c r="B3549" s="1" t="s">
        <v>5232</v>
      </c>
      <c r="C3549" s="2" t="s">
        <v>5220</v>
      </c>
      <c r="D3549" s="1" t="s">
        <v>19</v>
      </c>
      <c r="E3549" s="3" t="str">
        <f>HYPERLINK("https://fyndiq.se/produkt/28799ed0373d40b4/", "2 Pack Galaxy S21 Ultra 5G- Härdat glas 9H - Super kvalitet 3D")</f>
        <v>2 Pack Galaxy S21 Ultra 5G- Härdat glas 9H - Super kvalitet 3D</v>
      </c>
      <c r="F3549" s="1" t="s">
        <v>272</v>
      </c>
      <c r="G3549" s="1" t="s">
        <v>273</v>
      </c>
      <c r="H3549" s="1" t="s">
        <v>274</v>
      </c>
      <c r="I3549" s="1" t="s">
        <v>16</v>
      </c>
      <c r="J3549" s="1" t="s">
        <v>23</v>
      </c>
      <c r="K3549" s="1" t="s">
        <v>16</v>
      </c>
      <c r="L3549" s="1" t="s">
        <v>16</v>
      </c>
      <c r="M3549" s="1" t="s">
        <v>16</v>
      </c>
      <c r="N3549" s="1" t="s">
        <v>16</v>
      </c>
      <c r="O3549" s="1">
        <v>63.2</v>
      </c>
      <c r="P3549" s="1">
        <v>1.0</v>
      </c>
    </row>
    <row r="3550">
      <c r="A3550" s="1" t="s">
        <v>29</v>
      </c>
      <c r="B3550" s="1" t="s">
        <v>5233</v>
      </c>
      <c r="C3550" s="2" t="s">
        <v>5220</v>
      </c>
      <c r="D3550" s="1" t="s">
        <v>19</v>
      </c>
      <c r="E3550" s="3" t="str">
        <f>HYPERLINK("https://fyndiq.se/produkt/c26c9ffef37a436a/", "2-Pack Samsung A35 5G Skärmskydd i Härdat Glas")</f>
        <v>2-Pack Samsung A35 5G Skärmskydd i Härdat Glas</v>
      </c>
      <c r="F3550" s="1" t="s">
        <v>432</v>
      </c>
      <c r="G3550" s="1" t="s">
        <v>433</v>
      </c>
      <c r="H3550" s="1" t="s">
        <v>434</v>
      </c>
      <c r="I3550" s="1" t="s">
        <v>16</v>
      </c>
      <c r="J3550" s="1" t="s">
        <v>23</v>
      </c>
      <c r="K3550" s="1" t="s">
        <v>16</v>
      </c>
      <c r="L3550" s="1" t="s">
        <v>16</v>
      </c>
      <c r="M3550" s="1" t="s">
        <v>16</v>
      </c>
      <c r="N3550" s="1" t="s">
        <v>16</v>
      </c>
      <c r="O3550" s="1">
        <v>63.2</v>
      </c>
      <c r="P3550" s="1">
        <v>1.0</v>
      </c>
    </row>
    <row r="3551">
      <c r="A3551" s="1" t="s">
        <v>29</v>
      </c>
      <c r="B3551" s="1" t="s">
        <v>5234</v>
      </c>
      <c r="C3551" s="2" t="s">
        <v>5220</v>
      </c>
      <c r="D3551" s="1" t="s">
        <v>19</v>
      </c>
      <c r="E3551" s="3" t="str">
        <f>HYPERLINK("https://fyndiq.se/produkt/08e62f1a3a364c39/", "GOOGLE PIXEL 8 PRO Skärmskydd - Härdat Glas 9H - Super kvalitet 3D")</f>
        <v>GOOGLE PIXEL 8 PRO Skärmskydd - Härdat Glas 9H - Super kvalitet 3D</v>
      </c>
      <c r="F3551" s="1" t="s">
        <v>4057</v>
      </c>
      <c r="G3551" s="1" t="s">
        <v>4058</v>
      </c>
      <c r="H3551" s="1" t="s">
        <v>4059</v>
      </c>
      <c r="I3551" s="1" t="s">
        <v>16</v>
      </c>
      <c r="J3551" s="1" t="s">
        <v>23</v>
      </c>
      <c r="K3551" s="1" t="s">
        <v>16</v>
      </c>
      <c r="L3551" s="1" t="s">
        <v>16</v>
      </c>
      <c r="M3551" s="1" t="s">
        <v>16</v>
      </c>
      <c r="N3551" s="1" t="s">
        <v>16</v>
      </c>
      <c r="O3551" s="1">
        <v>63.2</v>
      </c>
      <c r="P3551" s="1">
        <v>1.0</v>
      </c>
    </row>
    <row r="3552">
      <c r="A3552" s="1" t="s">
        <v>29</v>
      </c>
      <c r="B3552" s="1" t="s">
        <v>5235</v>
      </c>
      <c r="C3552" s="2" t="s">
        <v>5220</v>
      </c>
      <c r="D3552" s="1" t="s">
        <v>19</v>
      </c>
      <c r="E3552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3552" s="1" t="s">
        <v>3112</v>
      </c>
      <c r="G3552" s="1" t="s">
        <v>3113</v>
      </c>
      <c r="H3552" s="1" t="s">
        <v>3114</v>
      </c>
      <c r="I3552" s="1" t="s">
        <v>16</v>
      </c>
      <c r="J3552" s="1" t="s">
        <v>23</v>
      </c>
      <c r="K3552" s="1" t="s">
        <v>16</v>
      </c>
      <c r="L3552" s="1" t="s">
        <v>16</v>
      </c>
      <c r="M3552" s="1" t="s">
        <v>16</v>
      </c>
      <c r="N3552" s="1" t="s">
        <v>16</v>
      </c>
      <c r="O3552" s="1">
        <v>63.2</v>
      </c>
      <c r="P3552" s="1">
        <v>2.0</v>
      </c>
    </row>
    <row r="3553">
      <c r="A3553" s="1" t="s">
        <v>29</v>
      </c>
      <c r="B3553" s="1" t="s">
        <v>5236</v>
      </c>
      <c r="C3553" s="2" t="s">
        <v>5220</v>
      </c>
      <c r="D3553" s="1" t="s">
        <v>19</v>
      </c>
      <c r="E3553" s="3" t="str">
        <f>HYPERLINK("https://fyndiq.se/produkt/dfe28e565d2e4c8d/", "2 Pack Samsung S21 FE - 9H Härdat Glass - Super Kvalitet 3D")</f>
        <v>2 Pack Samsung S21 FE - 9H Härdat Glass - Super Kvalitet 3D</v>
      </c>
      <c r="F3553" s="1" t="s">
        <v>276</v>
      </c>
      <c r="G3553" s="1" t="s">
        <v>277</v>
      </c>
      <c r="H3553" s="1" t="s">
        <v>278</v>
      </c>
      <c r="I3553" s="1" t="s">
        <v>16</v>
      </c>
      <c r="J3553" s="1" t="s">
        <v>23</v>
      </c>
      <c r="K3553" s="1" t="s">
        <v>16</v>
      </c>
      <c r="L3553" s="1" t="s">
        <v>16</v>
      </c>
      <c r="M3553" s="1" t="s">
        <v>16</v>
      </c>
      <c r="N3553" s="1" t="s">
        <v>16</v>
      </c>
      <c r="O3553" s="1">
        <v>63.2</v>
      </c>
      <c r="P3553" s="1">
        <v>1.0</v>
      </c>
    </row>
    <row r="3554">
      <c r="A3554" s="1" t="s">
        <v>29</v>
      </c>
      <c r="B3554" s="1" t="s">
        <v>5237</v>
      </c>
      <c r="C3554" s="2" t="s">
        <v>5220</v>
      </c>
      <c r="D3554" s="1" t="s">
        <v>19</v>
      </c>
      <c r="E3554" s="3" t="str">
        <f>HYPERLINK("https://fyndiq.se/produkt/c26c9ffef37a436a/", "2-Pack Samsung A35 5G Skärmskydd i Härdat Glas")</f>
        <v>2-Pack Samsung A35 5G Skärmskydd i Härdat Glas</v>
      </c>
      <c r="F3554" s="1" t="s">
        <v>432</v>
      </c>
      <c r="G3554" s="1" t="s">
        <v>433</v>
      </c>
      <c r="H3554" s="1" t="s">
        <v>434</v>
      </c>
      <c r="I3554" s="1" t="s">
        <v>1230</v>
      </c>
      <c r="J3554" s="1" t="s">
        <v>9</v>
      </c>
      <c r="K3554" s="2" t="s">
        <v>3385</v>
      </c>
      <c r="L3554" s="1" t="s">
        <v>2602</v>
      </c>
      <c r="M3554" s="1" t="s">
        <v>16</v>
      </c>
      <c r="N3554" s="1" t="s">
        <v>16</v>
      </c>
      <c r="O3554" s="1">
        <v>63.2</v>
      </c>
      <c r="P3554" s="1">
        <v>1.0</v>
      </c>
    </row>
    <row r="3555">
      <c r="A3555" s="1" t="s">
        <v>29</v>
      </c>
      <c r="B3555" s="1" t="s">
        <v>5238</v>
      </c>
      <c r="C3555" s="2" t="s">
        <v>5220</v>
      </c>
      <c r="D3555" s="1" t="s">
        <v>19</v>
      </c>
      <c r="E3555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3555" s="1" t="s">
        <v>776</v>
      </c>
      <c r="G3555" s="1" t="s">
        <v>777</v>
      </c>
      <c r="H3555" s="1" t="s">
        <v>778</v>
      </c>
      <c r="I3555" s="1" t="s">
        <v>16</v>
      </c>
      <c r="J3555" s="1" t="s">
        <v>23</v>
      </c>
      <c r="K3555" s="1" t="s">
        <v>16</v>
      </c>
      <c r="L3555" s="1" t="s">
        <v>16</v>
      </c>
      <c r="M3555" s="1" t="s">
        <v>16</v>
      </c>
      <c r="N3555" s="1" t="s">
        <v>16</v>
      </c>
      <c r="O3555" s="1">
        <v>63.2</v>
      </c>
      <c r="P3555" s="1">
        <v>1.0</v>
      </c>
    </row>
    <row r="3556">
      <c r="A3556" s="1" t="s">
        <v>29</v>
      </c>
      <c r="B3556" s="1" t="s">
        <v>5239</v>
      </c>
      <c r="C3556" s="2" t="s">
        <v>5220</v>
      </c>
      <c r="D3556" s="1" t="s">
        <v>19</v>
      </c>
      <c r="E355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556" s="1" t="s">
        <v>183</v>
      </c>
      <c r="G3556" s="1" t="s">
        <v>184</v>
      </c>
      <c r="H3556" s="1" t="s">
        <v>185</v>
      </c>
      <c r="I3556" s="1" t="s">
        <v>16</v>
      </c>
      <c r="J3556" s="1" t="s">
        <v>23</v>
      </c>
      <c r="K3556" s="1" t="s">
        <v>16</v>
      </c>
      <c r="L3556" s="1" t="s">
        <v>16</v>
      </c>
      <c r="M3556" s="1" t="s">
        <v>16</v>
      </c>
      <c r="N3556" s="1" t="s">
        <v>16</v>
      </c>
      <c r="O3556" s="1">
        <v>71.2</v>
      </c>
      <c r="P3556" s="1">
        <v>1.0</v>
      </c>
    </row>
    <row r="3557">
      <c r="A3557" s="1" t="s">
        <v>29</v>
      </c>
      <c r="B3557" s="1" t="s">
        <v>5240</v>
      </c>
      <c r="C3557" s="2" t="s">
        <v>5220</v>
      </c>
      <c r="D3557" s="1" t="s">
        <v>19</v>
      </c>
      <c r="E3557" s="3" t="str">
        <f>HYPERLINK("https://fyndiq.se/produkt/c6f3e47a88184e8d/", "2-Pack SAMSUNG A55 Skärmskydd - Härdat Glas 9H - Super kvalitet 3D")</f>
        <v>2-Pack SAMSUNG A55 Skärmskydd - Härdat Glas 9H - Super kvalitet 3D</v>
      </c>
      <c r="F3557" s="1" t="s">
        <v>83</v>
      </c>
      <c r="G3557" s="1" t="s">
        <v>84</v>
      </c>
      <c r="H3557" s="1" t="s">
        <v>85</v>
      </c>
      <c r="I3557" s="1" t="s">
        <v>16</v>
      </c>
      <c r="J3557" s="1" t="s">
        <v>23</v>
      </c>
      <c r="K3557" s="1" t="s">
        <v>16</v>
      </c>
      <c r="L3557" s="1" t="s">
        <v>16</v>
      </c>
      <c r="M3557" s="1" t="s">
        <v>16</v>
      </c>
      <c r="N3557" s="1" t="s">
        <v>16</v>
      </c>
      <c r="O3557" s="1">
        <v>63.2</v>
      </c>
      <c r="P3557" s="1">
        <v>1.0</v>
      </c>
    </row>
    <row r="3558">
      <c r="A3558" s="1" t="s">
        <v>29</v>
      </c>
      <c r="B3558" s="1" t="s">
        <v>5241</v>
      </c>
      <c r="C3558" s="2" t="s">
        <v>5220</v>
      </c>
      <c r="D3558" s="1" t="s">
        <v>19</v>
      </c>
      <c r="E3558" s="3" t="str">
        <f>HYPERLINK("https://fyndiq.se/produkt/e0b5cbce33334680/", "2 Pack Sony Xperia 10 IV - Härdat glas 9H -Super Kvalitet 3D")</f>
        <v>2 Pack Sony Xperia 10 IV - Härdat glas 9H -Super Kvalitet 3D</v>
      </c>
      <c r="F3558" s="1" t="s">
        <v>250</v>
      </c>
      <c r="G3558" s="1" t="s">
        <v>251</v>
      </c>
      <c r="H3558" s="1" t="s">
        <v>252</v>
      </c>
      <c r="I3558" s="1" t="s">
        <v>16</v>
      </c>
      <c r="J3558" s="1" t="s">
        <v>23</v>
      </c>
      <c r="K3558" s="1" t="s">
        <v>16</v>
      </c>
      <c r="L3558" s="1" t="s">
        <v>16</v>
      </c>
      <c r="M3558" s="1" t="s">
        <v>16</v>
      </c>
      <c r="N3558" s="1" t="s">
        <v>16</v>
      </c>
      <c r="O3558" s="1">
        <v>71.2</v>
      </c>
      <c r="P3558" s="1">
        <v>1.0</v>
      </c>
    </row>
    <row r="3559">
      <c r="A3559" s="1" t="s">
        <v>29</v>
      </c>
      <c r="B3559" s="1" t="s">
        <v>5242</v>
      </c>
      <c r="C3559" s="2" t="s">
        <v>5220</v>
      </c>
      <c r="D3559" s="1" t="s">
        <v>19</v>
      </c>
      <c r="E355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3559" s="1" t="s">
        <v>204</v>
      </c>
      <c r="G3559" s="1" t="s">
        <v>205</v>
      </c>
      <c r="H3559" s="1" t="s">
        <v>206</v>
      </c>
      <c r="I3559" s="1" t="s">
        <v>16</v>
      </c>
      <c r="J3559" s="1" t="s">
        <v>23</v>
      </c>
      <c r="K3559" s="1" t="s">
        <v>16</v>
      </c>
      <c r="L3559" s="1" t="s">
        <v>16</v>
      </c>
      <c r="M3559" s="1" t="s">
        <v>16</v>
      </c>
      <c r="N3559" s="1" t="s">
        <v>16</v>
      </c>
      <c r="O3559" s="1">
        <v>71.2</v>
      </c>
      <c r="P3559" s="1">
        <v>1.0</v>
      </c>
    </row>
    <row r="3560">
      <c r="A3560" s="1" t="s">
        <v>29</v>
      </c>
      <c r="B3560" s="1" t="s">
        <v>5243</v>
      </c>
      <c r="C3560" s="2" t="s">
        <v>5220</v>
      </c>
      <c r="D3560" s="1" t="s">
        <v>19</v>
      </c>
      <c r="E356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3560" s="1" t="s">
        <v>47</v>
      </c>
      <c r="G3560" s="2" t="s">
        <v>48</v>
      </c>
      <c r="H3560" s="1" t="s">
        <v>49</v>
      </c>
      <c r="I3560" s="1" t="s">
        <v>16</v>
      </c>
      <c r="J3560" s="1" t="s">
        <v>23</v>
      </c>
      <c r="K3560" s="1" t="s">
        <v>16</v>
      </c>
      <c r="L3560" s="1" t="s">
        <v>16</v>
      </c>
      <c r="M3560" s="1" t="s">
        <v>16</v>
      </c>
      <c r="N3560" s="1" t="s">
        <v>16</v>
      </c>
      <c r="O3560" s="1">
        <v>183.2</v>
      </c>
      <c r="P3560" s="1">
        <v>1.0</v>
      </c>
    </row>
    <row r="3561">
      <c r="A3561" s="1" t="s">
        <v>29</v>
      </c>
      <c r="B3561" s="1" t="s">
        <v>5244</v>
      </c>
      <c r="C3561" s="2" t="s">
        <v>5220</v>
      </c>
      <c r="D3561" s="1" t="s">
        <v>19</v>
      </c>
      <c r="E3561" s="3" t="str">
        <f>HYPERLINK("https://fyndiq.se/produkt/dfe28e565d2e4c8d/", "2 Pack Samsung S21 FE - 9H Härdat Glass - Super Kvalitet 3D")</f>
        <v>2 Pack Samsung S21 FE - 9H Härdat Glass - Super Kvalitet 3D</v>
      </c>
      <c r="F3561" s="1" t="s">
        <v>276</v>
      </c>
      <c r="G3561" s="1" t="s">
        <v>277</v>
      </c>
      <c r="H3561" s="1" t="s">
        <v>278</v>
      </c>
      <c r="I3561" s="1" t="s">
        <v>16</v>
      </c>
      <c r="J3561" s="1" t="s">
        <v>23</v>
      </c>
      <c r="K3561" s="1" t="s">
        <v>16</v>
      </c>
      <c r="L3561" s="1" t="s">
        <v>16</v>
      </c>
      <c r="M3561" s="1" t="s">
        <v>16</v>
      </c>
      <c r="N3561" s="1" t="s">
        <v>16</v>
      </c>
      <c r="O3561" s="1">
        <v>63.2</v>
      </c>
      <c r="P3561" s="1">
        <v>1.0</v>
      </c>
    </row>
    <row r="3562">
      <c r="A3562" s="1" t="s">
        <v>29</v>
      </c>
      <c r="B3562" s="1" t="s">
        <v>5245</v>
      </c>
      <c r="C3562" s="2" t="s">
        <v>5220</v>
      </c>
      <c r="D3562" s="1" t="s">
        <v>19</v>
      </c>
      <c r="E3562" s="3" t="str">
        <f>HYPERLINK("https://fyndiq.se/produkt/bd84362587364f02/", "2-Pack GOOGLE PIXEL 8 Skärmskydd - Härdat Glas 9H - Super kvalitet 3D")</f>
        <v>2-Pack GOOGLE PIXEL 8 Skärmskydd - Härdat Glas 9H - Super kvalitet 3D</v>
      </c>
      <c r="F3562" s="1" t="s">
        <v>254</v>
      </c>
      <c r="G3562" s="1" t="s">
        <v>255</v>
      </c>
      <c r="H3562" s="1" t="s">
        <v>256</v>
      </c>
      <c r="I3562" s="1" t="s">
        <v>16</v>
      </c>
      <c r="J3562" s="1" t="s">
        <v>23</v>
      </c>
      <c r="K3562" s="1" t="s">
        <v>16</v>
      </c>
      <c r="L3562" s="1" t="s">
        <v>16</v>
      </c>
      <c r="M3562" s="1" t="s">
        <v>16</v>
      </c>
      <c r="N3562" s="1" t="s">
        <v>16</v>
      </c>
      <c r="O3562" s="1">
        <v>71.2</v>
      </c>
      <c r="P3562" s="1">
        <v>1.0</v>
      </c>
    </row>
    <row r="3563">
      <c r="A3563" s="1" t="s">
        <v>29</v>
      </c>
      <c r="B3563" s="1" t="s">
        <v>5246</v>
      </c>
      <c r="C3563" s="2" t="s">
        <v>5220</v>
      </c>
      <c r="D3563" s="1" t="s">
        <v>19</v>
      </c>
      <c r="E356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563" s="1" t="s">
        <v>258</v>
      </c>
      <c r="G3563" s="1" t="s">
        <v>259</v>
      </c>
      <c r="H3563" s="1" t="s">
        <v>260</v>
      </c>
      <c r="I3563" s="1" t="s">
        <v>16</v>
      </c>
      <c r="J3563" s="1" t="s">
        <v>23</v>
      </c>
      <c r="K3563" s="1" t="s">
        <v>16</v>
      </c>
      <c r="L3563" s="1" t="s">
        <v>16</v>
      </c>
      <c r="M3563" s="1" t="s">
        <v>16</v>
      </c>
      <c r="N3563" s="1" t="s">
        <v>16</v>
      </c>
      <c r="O3563" s="1">
        <v>63.2</v>
      </c>
      <c r="P3563" s="1">
        <v>1.0</v>
      </c>
    </row>
    <row r="3564">
      <c r="A3564" s="1" t="s">
        <v>29</v>
      </c>
      <c r="B3564" s="1" t="s">
        <v>5247</v>
      </c>
      <c r="C3564" s="2" t="s">
        <v>5220</v>
      </c>
      <c r="D3564" s="1" t="s">
        <v>19</v>
      </c>
      <c r="E3564" s="3" t="str">
        <f>HYPERLINK("https://fyndiq.se/produkt/bc024a13b1494eae/", "2-Pack Samsung A35 Skärmskydd i Härdat Glas")</f>
        <v>2-Pack Samsung A35 Skärmskydd i Härdat Glas</v>
      </c>
      <c r="F3564" s="1" t="s">
        <v>1267</v>
      </c>
      <c r="G3564" s="1" t="s">
        <v>1268</v>
      </c>
      <c r="H3564" s="1" t="s">
        <v>1269</v>
      </c>
      <c r="I3564" s="1" t="s">
        <v>16</v>
      </c>
      <c r="J3564" s="1" t="s">
        <v>23</v>
      </c>
      <c r="K3564" s="1" t="s">
        <v>16</v>
      </c>
      <c r="L3564" s="1" t="s">
        <v>16</v>
      </c>
      <c r="M3564" s="1" t="s">
        <v>16</v>
      </c>
      <c r="N3564" s="1" t="s">
        <v>16</v>
      </c>
      <c r="O3564" s="1">
        <v>63.2</v>
      </c>
      <c r="P3564" s="1">
        <v>1.0</v>
      </c>
    </row>
    <row r="3565">
      <c r="A3565" s="1" t="s">
        <v>29</v>
      </c>
      <c r="B3565" s="1" t="s">
        <v>5248</v>
      </c>
      <c r="C3565" s="2" t="s">
        <v>5220</v>
      </c>
      <c r="D3565" s="1" t="s">
        <v>19</v>
      </c>
      <c r="E356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565" s="1" t="s">
        <v>183</v>
      </c>
      <c r="G3565" s="1" t="s">
        <v>184</v>
      </c>
      <c r="H3565" s="1" t="s">
        <v>185</v>
      </c>
      <c r="I3565" s="1" t="s">
        <v>16</v>
      </c>
      <c r="J3565" s="1" t="s">
        <v>23</v>
      </c>
      <c r="K3565" s="1" t="s">
        <v>16</v>
      </c>
      <c r="L3565" s="1" t="s">
        <v>16</v>
      </c>
      <c r="M3565" s="1" t="s">
        <v>16</v>
      </c>
      <c r="N3565" s="1" t="s">
        <v>16</v>
      </c>
      <c r="O3565" s="1">
        <v>71.2</v>
      </c>
      <c r="P3565" s="1">
        <v>1.0</v>
      </c>
    </row>
    <row r="3566">
      <c r="A3566" s="1" t="s">
        <v>29</v>
      </c>
      <c r="B3566" s="1" t="s">
        <v>5249</v>
      </c>
      <c r="C3566" s="2" t="s">
        <v>5220</v>
      </c>
      <c r="D3566" s="1" t="s">
        <v>19</v>
      </c>
      <c r="E3566" s="3" t="str">
        <f>HYPERLINK("https://fyndiq.se/produkt/56c72c0ba5f749b5/", "2-Pack SAMSUNG S24 Skärmskydd - Härdat Glas 9H - Super kvalitet 3D")</f>
        <v>2-Pack SAMSUNG S24 Skärmskydd - Härdat Glas 9H - Super kvalitet 3D</v>
      </c>
      <c r="F3566" s="1" t="s">
        <v>263</v>
      </c>
      <c r="G3566" s="1" t="s">
        <v>264</v>
      </c>
      <c r="H3566" s="1" t="s">
        <v>265</v>
      </c>
      <c r="I3566" s="1" t="s">
        <v>16</v>
      </c>
      <c r="J3566" s="1" t="s">
        <v>23</v>
      </c>
      <c r="K3566" s="1" t="s">
        <v>16</v>
      </c>
      <c r="L3566" s="1" t="s">
        <v>16</v>
      </c>
      <c r="M3566" s="1" t="s">
        <v>16</v>
      </c>
      <c r="N3566" s="1" t="s">
        <v>16</v>
      </c>
      <c r="O3566" s="1">
        <v>71.2</v>
      </c>
      <c r="P3566" s="1">
        <v>1.0</v>
      </c>
    </row>
    <row r="3567">
      <c r="A3567" s="1" t="s">
        <v>29</v>
      </c>
      <c r="B3567" s="1" t="s">
        <v>5250</v>
      </c>
      <c r="C3567" s="2" t="s">
        <v>5220</v>
      </c>
      <c r="D3567" s="1" t="s">
        <v>19</v>
      </c>
      <c r="E3567" s="3" t="str">
        <f>HYPERLINK("https://fyndiq.se/produkt/c6f3e47a88184e8d/", "2-Pack SAMSUNG A55 Skärmskydd - Härdat Glas 9H - Super kvalitet 3D")</f>
        <v>2-Pack SAMSUNG A55 Skärmskydd - Härdat Glas 9H - Super kvalitet 3D</v>
      </c>
      <c r="F3567" s="1" t="s">
        <v>83</v>
      </c>
      <c r="G3567" s="1" t="s">
        <v>84</v>
      </c>
      <c r="H3567" s="1" t="s">
        <v>85</v>
      </c>
      <c r="I3567" s="1" t="s">
        <v>16</v>
      </c>
      <c r="J3567" s="1" t="s">
        <v>23</v>
      </c>
      <c r="K3567" s="1" t="s">
        <v>16</v>
      </c>
      <c r="L3567" s="1" t="s">
        <v>16</v>
      </c>
      <c r="M3567" s="1" t="s">
        <v>16</v>
      </c>
      <c r="N3567" s="1" t="s">
        <v>16</v>
      </c>
      <c r="O3567" s="1">
        <v>63.2</v>
      </c>
      <c r="P3567" s="1">
        <v>1.0</v>
      </c>
    </row>
    <row r="3568">
      <c r="A3568" s="1" t="s">
        <v>29</v>
      </c>
      <c r="B3568" s="1" t="s">
        <v>5251</v>
      </c>
      <c r="C3568" s="2" t="s">
        <v>5220</v>
      </c>
      <c r="D3568" s="1" t="s">
        <v>19</v>
      </c>
      <c r="E356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3568" s="1" t="s">
        <v>968</v>
      </c>
      <c r="G3568" s="1" t="s">
        <v>969</v>
      </c>
      <c r="H3568" s="1" t="s">
        <v>970</v>
      </c>
      <c r="I3568" s="1" t="s">
        <v>1311</v>
      </c>
      <c r="J3568" s="1" t="s">
        <v>9</v>
      </c>
      <c r="K3568" s="2" t="s">
        <v>4434</v>
      </c>
      <c r="L3568" s="1" t="s">
        <v>2650</v>
      </c>
      <c r="M3568" s="1" t="s">
        <v>16</v>
      </c>
      <c r="N3568" s="1" t="s">
        <v>16</v>
      </c>
      <c r="O3568" s="1">
        <v>71.2</v>
      </c>
      <c r="P3568" s="1">
        <v>1.0</v>
      </c>
    </row>
    <row r="3569">
      <c r="A3569" s="1" t="s">
        <v>29</v>
      </c>
      <c r="B3569" s="1" t="s">
        <v>5252</v>
      </c>
      <c r="C3569" s="2" t="s">
        <v>5220</v>
      </c>
      <c r="D3569" s="1" t="s">
        <v>19</v>
      </c>
      <c r="E3569" s="3" t="str">
        <f>HYPERLINK("https://fyndiq.se/produkt/9adf3a37026e4816/", "2 Pack Samsung Galaxy Note 20 Ultra -Härdat glas–Super kvalitet")</f>
        <v>2 Pack Samsung Galaxy Note 20 Ultra -Härdat glas–Super kvalitet</v>
      </c>
      <c r="F3569" s="1" t="s">
        <v>1043</v>
      </c>
      <c r="G3569" s="1" t="s">
        <v>1044</v>
      </c>
      <c r="H3569" s="1" t="s">
        <v>1045</v>
      </c>
      <c r="I3569" s="1" t="s">
        <v>16</v>
      </c>
      <c r="J3569" s="1" t="s">
        <v>23</v>
      </c>
      <c r="K3569" s="1" t="s">
        <v>16</v>
      </c>
      <c r="L3569" s="1" t="s">
        <v>16</v>
      </c>
      <c r="M3569" s="1" t="s">
        <v>16</v>
      </c>
      <c r="N3569" s="1" t="s">
        <v>16</v>
      </c>
      <c r="O3569" s="1">
        <v>63.2</v>
      </c>
      <c r="P3569" s="1">
        <v>1.0</v>
      </c>
    </row>
    <row r="3570">
      <c r="A3570" s="1" t="s">
        <v>29</v>
      </c>
      <c r="B3570" s="1" t="s">
        <v>5253</v>
      </c>
      <c r="C3570" s="2" t="s">
        <v>5220</v>
      </c>
      <c r="D3570" s="1" t="s">
        <v>19</v>
      </c>
      <c r="E357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570" s="1" t="s">
        <v>599</v>
      </c>
      <c r="G3570" s="1" t="s">
        <v>600</v>
      </c>
      <c r="H3570" s="1" t="s">
        <v>601</v>
      </c>
      <c r="I3570" s="1" t="s">
        <v>16</v>
      </c>
      <c r="J3570" s="1" t="s">
        <v>23</v>
      </c>
      <c r="K3570" s="1" t="s">
        <v>16</v>
      </c>
      <c r="L3570" s="1" t="s">
        <v>16</v>
      </c>
      <c r="M3570" s="1" t="s">
        <v>16</v>
      </c>
      <c r="N3570" s="1" t="s">
        <v>16</v>
      </c>
      <c r="O3570" s="1">
        <v>71.2</v>
      </c>
      <c r="P3570" s="1">
        <v>1.0</v>
      </c>
    </row>
    <row r="3571">
      <c r="A3571" s="1" t="s">
        <v>29</v>
      </c>
      <c r="B3571" s="1" t="s">
        <v>5254</v>
      </c>
      <c r="C3571" s="2" t="s">
        <v>5220</v>
      </c>
      <c r="D3571" s="1" t="s">
        <v>19</v>
      </c>
      <c r="E3571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3571" s="1" t="s">
        <v>132</v>
      </c>
      <c r="G3571" s="1" t="s">
        <v>133</v>
      </c>
      <c r="H3571" s="1" t="s">
        <v>134</v>
      </c>
      <c r="I3571" s="1" t="s">
        <v>16</v>
      </c>
      <c r="J3571" s="1" t="s">
        <v>23</v>
      </c>
      <c r="K3571" s="1" t="s">
        <v>16</v>
      </c>
      <c r="L3571" s="1" t="s">
        <v>16</v>
      </c>
      <c r="M3571" s="1" t="s">
        <v>16</v>
      </c>
      <c r="N3571" s="1" t="s">
        <v>16</v>
      </c>
      <c r="O3571" s="1">
        <v>71.2</v>
      </c>
      <c r="P3571" s="1">
        <v>1.0</v>
      </c>
    </row>
    <row r="3572">
      <c r="A3572" s="1" t="s">
        <v>29</v>
      </c>
      <c r="B3572" s="1" t="s">
        <v>5255</v>
      </c>
      <c r="C3572" s="2" t="s">
        <v>5220</v>
      </c>
      <c r="D3572" s="1" t="s">
        <v>19</v>
      </c>
      <c r="E3572" s="3" t="str">
        <f>HYPERLINK("https://fyndiq.se/produkt/c6f3e47a88184e8d/", "2-Pack SAMSUNG A55 Skärmskydd - Härdat Glas 9H - Super kvalitet 3D")</f>
        <v>2-Pack SAMSUNG A55 Skärmskydd - Härdat Glas 9H - Super kvalitet 3D</v>
      </c>
      <c r="F3572" s="1" t="s">
        <v>83</v>
      </c>
      <c r="G3572" s="1" t="s">
        <v>84</v>
      </c>
      <c r="H3572" s="1" t="s">
        <v>85</v>
      </c>
      <c r="I3572" s="1" t="s">
        <v>16</v>
      </c>
      <c r="J3572" s="1" t="s">
        <v>23</v>
      </c>
      <c r="K3572" s="1" t="s">
        <v>16</v>
      </c>
      <c r="L3572" s="1" t="s">
        <v>16</v>
      </c>
      <c r="M3572" s="1" t="s">
        <v>16</v>
      </c>
      <c r="N3572" s="1" t="s">
        <v>16</v>
      </c>
      <c r="O3572" s="1">
        <v>63.2</v>
      </c>
      <c r="P3572" s="1">
        <v>1.0</v>
      </c>
    </row>
    <row r="3573">
      <c r="A3573" s="1" t="s">
        <v>29</v>
      </c>
      <c r="B3573" s="1" t="s">
        <v>5256</v>
      </c>
      <c r="C3573" s="2" t="s">
        <v>5220</v>
      </c>
      <c r="D3573" s="1" t="s">
        <v>19</v>
      </c>
      <c r="E3573" s="3" t="str">
        <f>HYPERLINK("https://fyndiq.se/produkt/28799ed0373d40b4/", "2 Pack Galaxy S21 Ultra 5G- Härdat glas 9H - Super kvalitet 3D")</f>
        <v>2 Pack Galaxy S21 Ultra 5G- Härdat glas 9H - Super kvalitet 3D</v>
      </c>
      <c r="F3573" s="1" t="s">
        <v>272</v>
      </c>
      <c r="G3573" s="1" t="s">
        <v>273</v>
      </c>
      <c r="H3573" s="1" t="s">
        <v>274</v>
      </c>
      <c r="I3573" s="1" t="s">
        <v>16</v>
      </c>
      <c r="J3573" s="1" t="s">
        <v>23</v>
      </c>
      <c r="K3573" s="1" t="s">
        <v>16</v>
      </c>
      <c r="L3573" s="1" t="s">
        <v>16</v>
      </c>
      <c r="M3573" s="1" t="s">
        <v>16</v>
      </c>
      <c r="N3573" s="1" t="s">
        <v>16</v>
      </c>
      <c r="O3573" s="1">
        <v>63.2</v>
      </c>
      <c r="P3573" s="1">
        <v>1.0</v>
      </c>
    </row>
    <row r="3574">
      <c r="A3574" s="1" t="s">
        <v>29</v>
      </c>
      <c r="B3574" s="1" t="s">
        <v>5257</v>
      </c>
      <c r="C3574" s="2" t="s">
        <v>5220</v>
      </c>
      <c r="D3574" s="1" t="s">
        <v>19</v>
      </c>
      <c r="E3574" s="3" t="str">
        <f>HYPERLINK("https://fyndiq.se/produkt/e19fcc2ab2124f8a/", "2-Pack Iphone 13 Pro - 9H Härdat Glass - Top Kvalitet  3D")</f>
        <v>2-Pack Iphone 13 Pro - 9H Härdat Glass - Top Kvalitet  3D</v>
      </c>
      <c r="F3574" s="1" t="s">
        <v>555</v>
      </c>
      <c r="G3574" s="1" t="s">
        <v>556</v>
      </c>
      <c r="H3574" s="1" t="s">
        <v>557</v>
      </c>
      <c r="I3574" s="1" t="s">
        <v>16</v>
      </c>
      <c r="J3574" s="1" t="s">
        <v>23</v>
      </c>
      <c r="K3574" s="1" t="s">
        <v>16</v>
      </c>
      <c r="L3574" s="1" t="s">
        <v>16</v>
      </c>
      <c r="M3574" s="1" t="s">
        <v>16</v>
      </c>
      <c r="N3574" s="1" t="s">
        <v>16</v>
      </c>
      <c r="O3574" s="1">
        <v>55.2</v>
      </c>
      <c r="P3574" s="1">
        <v>1.0</v>
      </c>
    </row>
    <row r="3575">
      <c r="A3575" s="1" t="s">
        <v>29</v>
      </c>
      <c r="B3575" s="1" t="s">
        <v>5258</v>
      </c>
      <c r="C3575" s="2" t="s">
        <v>5220</v>
      </c>
      <c r="D3575" s="1" t="s">
        <v>19</v>
      </c>
      <c r="E3575" s="3" t="str">
        <f>HYPERLINK("https://fyndiq.se/produkt/5bbb6f7ec07d45f9/", "2-Pack Samsung XCOVER 5 Skärmskydd - Härdat Glas 9H - Super kvalitet 3D")</f>
        <v>2-Pack Samsung XCOVER 5 Skärmskydd - Härdat Glas 9H - Super kvalitet 3D</v>
      </c>
      <c r="F3575" s="1" t="s">
        <v>1039</v>
      </c>
      <c r="G3575" s="1" t="s">
        <v>1040</v>
      </c>
      <c r="H3575" s="1" t="s">
        <v>1041</v>
      </c>
      <c r="I3575" s="1" t="s">
        <v>16</v>
      </c>
      <c r="J3575" s="1" t="s">
        <v>23</v>
      </c>
      <c r="K3575" s="1" t="s">
        <v>16</v>
      </c>
      <c r="L3575" s="1" t="s">
        <v>16</v>
      </c>
      <c r="M3575" s="1" t="s">
        <v>16</v>
      </c>
      <c r="N3575" s="1" t="s">
        <v>16</v>
      </c>
      <c r="O3575" s="1">
        <v>63.2</v>
      </c>
      <c r="P3575" s="1">
        <v>2.0</v>
      </c>
    </row>
    <row r="3576">
      <c r="A3576" s="1" t="s">
        <v>29</v>
      </c>
      <c r="B3576" s="1" t="s">
        <v>5259</v>
      </c>
      <c r="C3576" s="2" t="s">
        <v>5220</v>
      </c>
      <c r="D3576" s="1" t="s">
        <v>19</v>
      </c>
      <c r="E3576" s="3" t="str">
        <f>HYPERLINK("https://fyndiq.se/produkt/a047b5d99d58461d/", "2-Pack Google Pixel 6A - Härdat glas 9H - Super kvalitet 3D")</f>
        <v>2-Pack Google Pixel 6A - Härdat glas 9H - Super kvalitet 3D</v>
      </c>
      <c r="F3576" s="1" t="s">
        <v>1205</v>
      </c>
      <c r="G3576" s="1" t="s">
        <v>1206</v>
      </c>
      <c r="H3576" s="1" t="s">
        <v>1207</v>
      </c>
      <c r="I3576" s="1" t="s">
        <v>16</v>
      </c>
      <c r="J3576" s="1" t="s">
        <v>23</v>
      </c>
      <c r="K3576" s="1" t="s">
        <v>16</v>
      </c>
      <c r="L3576" s="1" t="s">
        <v>16</v>
      </c>
      <c r="M3576" s="1" t="s">
        <v>16</v>
      </c>
      <c r="N3576" s="1" t="s">
        <v>16</v>
      </c>
      <c r="O3576" s="1">
        <v>63.2</v>
      </c>
      <c r="P3576" s="1">
        <v>1.0</v>
      </c>
    </row>
    <row r="3577">
      <c r="A3577" s="1" t="s">
        <v>29</v>
      </c>
      <c r="B3577" s="1" t="s">
        <v>5260</v>
      </c>
      <c r="C3577" s="2" t="s">
        <v>5220</v>
      </c>
      <c r="D3577" s="1" t="s">
        <v>19</v>
      </c>
      <c r="E3577" s="3" t="str">
        <f>HYPERLINK("https://fyndiq.se/produkt/0a890dd972c4463d/", "2-Pack Samsung Galaxy A52s 5G - Härdat glas 9H - Super kvalitet")</f>
        <v>2-Pack Samsung Galaxy A52s 5G - Härdat glas 9H - Super kvalitet</v>
      </c>
      <c r="F3577" s="1" t="s">
        <v>442</v>
      </c>
      <c r="G3577" s="1" t="s">
        <v>443</v>
      </c>
      <c r="H3577" s="1" t="s">
        <v>444</v>
      </c>
      <c r="I3577" s="1" t="s">
        <v>16</v>
      </c>
      <c r="J3577" s="1" t="s">
        <v>23</v>
      </c>
      <c r="K3577" s="1" t="s">
        <v>16</v>
      </c>
      <c r="L3577" s="1" t="s">
        <v>16</v>
      </c>
      <c r="M3577" s="1" t="s">
        <v>16</v>
      </c>
      <c r="N3577" s="1" t="s">
        <v>16</v>
      </c>
      <c r="O3577" s="1">
        <v>63.2</v>
      </c>
      <c r="P3577" s="1">
        <v>2.0</v>
      </c>
    </row>
    <row r="3578">
      <c r="A3578" s="1" t="s">
        <v>29</v>
      </c>
      <c r="B3578" s="1" t="s">
        <v>5261</v>
      </c>
      <c r="C3578" s="2" t="s">
        <v>5220</v>
      </c>
      <c r="D3578" s="1" t="s">
        <v>19</v>
      </c>
      <c r="E3578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3578" s="1" t="s">
        <v>485</v>
      </c>
      <c r="G3578" s="1" t="s">
        <v>486</v>
      </c>
      <c r="H3578" s="1" t="s">
        <v>487</v>
      </c>
      <c r="I3578" s="1" t="s">
        <v>16</v>
      </c>
      <c r="J3578" s="1" t="s">
        <v>23</v>
      </c>
      <c r="K3578" s="1" t="s">
        <v>16</v>
      </c>
      <c r="L3578" s="1" t="s">
        <v>16</v>
      </c>
      <c r="M3578" s="1" t="s">
        <v>16</v>
      </c>
      <c r="N3578" s="1" t="s">
        <v>16</v>
      </c>
      <c r="O3578" s="1">
        <v>135.2</v>
      </c>
      <c r="P3578" s="1">
        <v>1.0</v>
      </c>
    </row>
    <row r="3579">
      <c r="A3579" s="1" t="s">
        <v>29</v>
      </c>
      <c r="B3579" s="1" t="s">
        <v>5262</v>
      </c>
      <c r="C3579" s="2" t="s">
        <v>5220</v>
      </c>
      <c r="D3579" s="1" t="s">
        <v>19</v>
      </c>
      <c r="E3579" s="3" t="str">
        <f>HYPERLINK("https://fyndiq.se/produkt/2477583187264ece/", "2-Pack Samsung S20 - 9H Härdat Glass - Top Kvalitet")</f>
        <v>2-Pack Samsung S20 - 9H Härdat Glass - Top Kvalitet</v>
      </c>
      <c r="F3579" s="1" t="s">
        <v>124</v>
      </c>
      <c r="G3579" s="1" t="s">
        <v>125</v>
      </c>
      <c r="H3579" s="1" t="s">
        <v>126</v>
      </c>
      <c r="I3579" s="1" t="s">
        <v>16</v>
      </c>
      <c r="J3579" s="1" t="s">
        <v>23</v>
      </c>
      <c r="K3579" s="1" t="s">
        <v>16</v>
      </c>
      <c r="L3579" s="1" t="s">
        <v>16</v>
      </c>
      <c r="M3579" s="1" t="s">
        <v>16</v>
      </c>
      <c r="N3579" s="1" t="s">
        <v>16</v>
      </c>
      <c r="O3579" s="1">
        <v>63.2</v>
      </c>
      <c r="P3579" s="1">
        <v>1.0</v>
      </c>
    </row>
    <row r="3580">
      <c r="A3580" s="1" t="s">
        <v>29</v>
      </c>
      <c r="B3580" s="1" t="s">
        <v>5263</v>
      </c>
      <c r="C3580" s="2" t="s">
        <v>5220</v>
      </c>
      <c r="D3580" s="1" t="s">
        <v>19</v>
      </c>
      <c r="E3580" s="3" t="str">
        <f>HYPERLINK("https://fyndiq.se/produkt/25f0cdd79c584eb9/", "2-Pack Privacy Skärmskydd For Xiaomi Mi 10T Pro - Härdat Glas 9H - Super Kvalitet 3D")</f>
        <v>2-Pack Privacy Skärmskydd For Xiaomi Mi 10T Pro - Härdat Glas 9H - Super Kvalitet 3D</v>
      </c>
      <c r="F3580" s="1" t="s">
        <v>4329</v>
      </c>
      <c r="G3580" s="1" t="s">
        <v>4330</v>
      </c>
      <c r="H3580" s="1" t="s">
        <v>4331</v>
      </c>
      <c r="I3580" s="1" t="s">
        <v>16</v>
      </c>
      <c r="J3580" s="1" t="s">
        <v>23</v>
      </c>
      <c r="K3580" s="1" t="s">
        <v>16</v>
      </c>
      <c r="L3580" s="1" t="s">
        <v>16</v>
      </c>
      <c r="M3580" s="1" t="s">
        <v>16</v>
      </c>
      <c r="N3580" s="1" t="s">
        <v>16</v>
      </c>
      <c r="O3580" s="1">
        <v>71.2</v>
      </c>
      <c r="P3580" s="1">
        <v>1.0</v>
      </c>
    </row>
    <row r="3581">
      <c r="A3581" s="1" t="s">
        <v>29</v>
      </c>
      <c r="B3581" s="1" t="s">
        <v>5264</v>
      </c>
      <c r="C3581" s="2" t="s">
        <v>5220</v>
      </c>
      <c r="D3581" s="1" t="s">
        <v>19</v>
      </c>
      <c r="E3581" s="3" t="str">
        <f>HYPERLINK("https://fyndiq.se/produkt/0b0a4498022e4979/", "2-Pack Samsung Galaxy A12 - Härdat Glas 9H - Super Kvalitet 3D")</f>
        <v>2-Pack Samsung Galaxy A12 - Härdat Glas 9H - Super Kvalitet 3D</v>
      </c>
      <c r="F3581" s="1" t="s">
        <v>683</v>
      </c>
      <c r="G3581" s="1" t="s">
        <v>684</v>
      </c>
      <c r="H3581" s="1" t="s">
        <v>685</v>
      </c>
      <c r="I3581" s="1" t="s">
        <v>16</v>
      </c>
      <c r="J3581" s="1" t="s">
        <v>23</v>
      </c>
      <c r="K3581" s="1" t="s">
        <v>16</v>
      </c>
      <c r="L3581" s="1" t="s">
        <v>16</v>
      </c>
      <c r="M3581" s="1" t="s">
        <v>16</v>
      </c>
      <c r="N3581" s="1" t="s">
        <v>16</v>
      </c>
      <c r="O3581" s="1">
        <v>63.2</v>
      </c>
      <c r="P3581" s="1">
        <v>1.0</v>
      </c>
    </row>
    <row r="3582">
      <c r="A3582" s="1" t="s">
        <v>29</v>
      </c>
      <c r="B3582" s="1" t="s">
        <v>5265</v>
      </c>
      <c r="C3582" s="2" t="s">
        <v>5220</v>
      </c>
      <c r="D3582" s="1" t="s">
        <v>19</v>
      </c>
      <c r="E3582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582" s="1" t="s">
        <v>2554</v>
      </c>
      <c r="G3582" s="1" t="s">
        <v>2555</v>
      </c>
      <c r="H3582" s="1" t="s">
        <v>2556</v>
      </c>
      <c r="I3582" s="1" t="s">
        <v>16</v>
      </c>
      <c r="J3582" s="1" t="s">
        <v>23</v>
      </c>
      <c r="K3582" s="1" t="s">
        <v>16</v>
      </c>
      <c r="L3582" s="1" t="s">
        <v>16</v>
      </c>
      <c r="M3582" s="1" t="s">
        <v>16</v>
      </c>
      <c r="N3582" s="1" t="s">
        <v>16</v>
      </c>
      <c r="O3582" s="1">
        <v>63.2</v>
      </c>
      <c r="P3582" s="1">
        <v>1.0</v>
      </c>
    </row>
    <row r="3583">
      <c r="A3583" s="1" t="s">
        <v>29</v>
      </c>
      <c r="B3583" s="1" t="s">
        <v>5266</v>
      </c>
      <c r="C3583" s="2" t="s">
        <v>5220</v>
      </c>
      <c r="D3583" s="1" t="s">
        <v>19</v>
      </c>
      <c r="E3583" s="3" t="str">
        <f>HYPERLINK("https://fyndiq.se/produkt/cee4923897494c37/", "2-Pack Xiaomi 10T Lite 5G - Härdat glas 9H - Super kvalitet 3D")</f>
        <v>2-Pack Xiaomi 10T Lite 5G - Härdat glas 9H - Super kvalitet 3D</v>
      </c>
      <c r="F3583" s="1" t="s">
        <v>2737</v>
      </c>
      <c r="G3583" s="1" t="s">
        <v>2738</v>
      </c>
      <c r="H3583" s="1" t="s">
        <v>2739</v>
      </c>
      <c r="I3583" s="1" t="s">
        <v>16</v>
      </c>
      <c r="J3583" s="1" t="s">
        <v>23</v>
      </c>
      <c r="K3583" s="1" t="s">
        <v>16</v>
      </c>
      <c r="L3583" s="1" t="s">
        <v>16</v>
      </c>
      <c r="M3583" s="1" t="s">
        <v>16</v>
      </c>
      <c r="N3583" s="1" t="s">
        <v>16</v>
      </c>
      <c r="O3583" s="1">
        <v>63.2</v>
      </c>
      <c r="P3583" s="1">
        <v>1.0</v>
      </c>
    </row>
    <row r="3584">
      <c r="A3584" s="1" t="s">
        <v>29</v>
      </c>
      <c r="B3584" s="1" t="s">
        <v>5267</v>
      </c>
      <c r="C3584" s="2" t="s">
        <v>5220</v>
      </c>
      <c r="D3584" s="1" t="s">
        <v>19</v>
      </c>
      <c r="E358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584" s="1" t="s">
        <v>977</v>
      </c>
      <c r="G3584" s="1" t="s">
        <v>978</v>
      </c>
      <c r="H3584" s="1" t="s">
        <v>979</v>
      </c>
      <c r="I3584" s="1" t="s">
        <v>16</v>
      </c>
      <c r="J3584" s="1" t="s">
        <v>23</v>
      </c>
      <c r="K3584" s="1" t="s">
        <v>16</v>
      </c>
      <c r="L3584" s="1" t="s">
        <v>16</v>
      </c>
      <c r="M3584" s="1" t="s">
        <v>16</v>
      </c>
      <c r="N3584" s="1" t="s">
        <v>16</v>
      </c>
      <c r="O3584" s="1">
        <v>63.2</v>
      </c>
      <c r="P3584" s="1">
        <v>1.0</v>
      </c>
    </row>
    <row r="3585">
      <c r="A3585" s="1" t="s">
        <v>29</v>
      </c>
      <c r="B3585" s="1" t="s">
        <v>5268</v>
      </c>
      <c r="C3585" s="2" t="s">
        <v>5220</v>
      </c>
      <c r="D3585" s="1" t="s">
        <v>19</v>
      </c>
      <c r="E3585" s="3" t="str">
        <f>HYPERLINK("https://fyndiq.se/produkt/41cea0d4a42e446e/", "2 Pack Linsskydd Samsung Galaxy S22 - Härdat Glas 9H - Super 3D")</f>
        <v>2 Pack Linsskydd Samsung Galaxy S22 - Härdat Glas 9H - Super 3D</v>
      </c>
      <c r="F3585" s="1" t="s">
        <v>1771</v>
      </c>
      <c r="G3585" s="1" t="s">
        <v>1772</v>
      </c>
      <c r="H3585" s="1" t="s">
        <v>1773</v>
      </c>
      <c r="I3585" s="1" t="s">
        <v>16</v>
      </c>
      <c r="J3585" s="1" t="s">
        <v>23</v>
      </c>
      <c r="K3585" s="1" t="s">
        <v>16</v>
      </c>
      <c r="L3585" s="1" t="s">
        <v>16</v>
      </c>
      <c r="M3585" s="1" t="s">
        <v>16</v>
      </c>
      <c r="N3585" s="1" t="s">
        <v>16</v>
      </c>
      <c r="O3585" s="1">
        <v>63.2</v>
      </c>
      <c r="P3585" s="1">
        <v>1.0</v>
      </c>
    </row>
    <row r="3586">
      <c r="A3586" s="1" t="s">
        <v>29</v>
      </c>
      <c r="B3586" s="1" t="s">
        <v>5269</v>
      </c>
      <c r="C3586" s="2" t="s">
        <v>5220</v>
      </c>
      <c r="D3586" s="1" t="s">
        <v>19</v>
      </c>
      <c r="E3586" s="3" t="str">
        <f>HYPERLINK("https://fyndiq.se/produkt/c26c9ffef37a436a/", "2-Pack Samsung A35 5G Skärmskydd i Härdat Glas")</f>
        <v>2-Pack Samsung A35 5G Skärmskydd i Härdat Glas</v>
      </c>
      <c r="F3586" s="1" t="s">
        <v>432</v>
      </c>
      <c r="G3586" s="1" t="s">
        <v>433</v>
      </c>
      <c r="H3586" s="1" t="s">
        <v>434</v>
      </c>
      <c r="I3586" s="1" t="s">
        <v>16</v>
      </c>
      <c r="J3586" s="1" t="s">
        <v>23</v>
      </c>
      <c r="K3586" s="1" t="s">
        <v>16</v>
      </c>
      <c r="L3586" s="1" t="s">
        <v>16</v>
      </c>
      <c r="M3586" s="1" t="s">
        <v>16</v>
      </c>
      <c r="N3586" s="1" t="s">
        <v>16</v>
      </c>
      <c r="O3586" s="1">
        <v>63.2</v>
      </c>
      <c r="P3586" s="1">
        <v>1.0</v>
      </c>
    </row>
    <row r="3587">
      <c r="A3587" s="1" t="s">
        <v>29</v>
      </c>
      <c r="B3587" s="1" t="s">
        <v>5270</v>
      </c>
      <c r="C3587" s="2" t="s">
        <v>5220</v>
      </c>
      <c r="D3587" s="1" t="s">
        <v>19</v>
      </c>
      <c r="E3587" s="3" t="str">
        <f>HYPERLINK("https://fyndiq.se/produkt/acbd2f15758f4e1c/", "2-Pack Samsung A55 5G Skärmskydd i Härdat Glas")</f>
        <v>2-Pack Samsung A55 5G Skärmskydd i Härdat Glas</v>
      </c>
      <c r="F3587" s="1" t="s">
        <v>982</v>
      </c>
      <c r="G3587" s="1" t="s">
        <v>983</v>
      </c>
      <c r="H3587" s="1" t="s">
        <v>984</v>
      </c>
      <c r="I3587" s="1" t="s">
        <v>16</v>
      </c>
      <c r="J3587" s="1" t="s">
        <v>23</v>
      </c>
      <c r="K3587" s="1" t="s">
        <v>16</v>
      </c>
      <c r="L3587" s="1" t="s">
        <v>16</v>
      </c>
      <c r="M3587" s="1" t="s">
        <v>16</v>
      </c>
      <c r="N3587" s="1" t="s">
        <v>16</v>
      </c>
      <c r="O3587" s="1">
        <v>63.2</v>
      </c>
      <c r="P3587" s="1">
        <v>1.0</v>
      </c>
    </row>
    <row r="3588">
      <c r="A3588" s="1" t="s">
        <v>29</v>
      </c>
      <c r="B3588" s="1" t="s">
        <v>5271</v>
      </c>
      <c r="C3588" s="2" t="s">
        <v>5220</v>
      </c>
      <c r="D3588" s="1" t="s">
        <v>19</v>
      </c>
      <c r="E358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588" s="1" t="s">
        <v>26</v>
      </c>
      <c r="G3588" s="1" t="s">
        <v>27</v>
      </c>
      <c r="H3588" s="1" t="s">
        <v>28</v>
      </c>
      <c r="I3588" s="1" t="s">
        <v>16</v>
      </c>
      <c r="J3588" s="1" t="s">
        <v>23</v>
      </c>
      <c r="K3588" s="1" t="s">
        <v>16</v>
      </c>
      <c r="L3588" s="1" t="s">
        <v>16</v>
      </c>
      <c r="M3588" s="1" t="s">
        <v>16</v>
      </c>
      <c r="N3588" s="1" t="s">
        <v>16</v>
      </c>
      <c r="O3588" s="1">
        <v>71.2</v>
      </c>
      <c r="P3588" s="1">
        <v>1.0</v>
      </c>
    </row>
    <row r="3589">
      <c r="A3589" s="1" t="s">
        <v>29</v>
      </c>
      <c r="B3589" s="1" t="s">
        <v>5272</v>
      </c>
      <c r="C3589" s="2" t="s">
        <v>5220</v>
      </c>
      <c r="D3589" s="1" t="s">
        <v>19</v>
      </c>
      <c r="E3589" s="3" t="str">
        <f>HYPERLINK("https://fyndiq.se/produkt/416415a768684efb/", "2-Pack Samsung Galaxy S21 5G - 9H Härdat Glas - HD")</f>
        <v>2-Pack Samsung Galaxy S21 5G - 9H Härdat Glas - HD</v>
      </c>
      <c r="F3589" s="1" t="s">
        <v>39</v>
      </c>
      <c r="G3589" s="1" t="s">
        <v>40</v>
      </c>
      <c r="H3589" s="1" t="s">
        <v>41</v>
      </c>
      <c r="I3589" s="1" t="s">
        <v>16</v>
      </c>
      <c r="J3589" s="1" t="s">
        <v>23</v>
      </c>
      <c r="K3589" s="1" t="s">
        <v>16</v>
      </c>
      <c r="L3589" s="1" t="s">
        <v>16</v>
      </c>
      <c r="M3589" s="1" t="s">
        <v>16</v>
      </c>
      <c r="N3589" s="1" t="s">
        <v>16</v>
      </c>
      <c r="O3589" s="1">
        <v>63.2</v>
      </c>
      <c r="P3589" s="1">
        <v>1.0</v>
      </c>
    </row>
    <row r="3590">
      <c r="A3590" s="1" t="s">
        <v>29</v>
      </c>
      <c r="B3590" s="1" t="s">
        <v>5273</v>
      </c>
      <c r="C3590" s="2" t="s">
        <v>5220</v>
      </c>
      <c r="D3590" s="1" t="s">
        <v>19</v>
      </c>
      <c r="E3590" s="3" t="str">
        <f>HYPERLINK("https://fyndiq.se/produkt/66924f1ff238487e/", "2-Pack GOOGLE PIXEL 7A Skärmskydd - Härdat Glas 9H - Super kvalitet 3D")</f>
        <v>2-Pack GOOGLE PIXEL 7A Skärmskydd - Härdat Glas 9H - Super kvalitet 3D</v>
      </c>
      <c r="F3590" s="1" t="s">
        <v>315</v>
      </c>
      <c r="G3590" s="1" t="s">
        <v>316</v>
      </c>
      <c r="H3590" s="1" t="s">
        <v>317</v>
      </c>
      <c r="I3590" s="1" t="s">
        <v>16</v>
      </c>
      <c r="J3590" s="1" t="s">
        <v>23</v>
      </c>
      <c r="K3590" s="1" t="s">
        <v>16</v>
      </c>
      <c r="L3590" s="1" t="s">
        <v>16</v>
      </c>
      <c r="M3590" s="1" t="s">
        <v>16</v>
      </c>
      <c r="N3590" s="1" t="s">
        <v>16</v>
      </c>
      <c r="O3590" s="1">
        <v>63.2</v>
      </c>
      <c r="P3590" s="1">
        <v>1.0</v>
      </c>
    </row>
    <row r="3591">
      <c r="A3591" s="1" t="s">
        <v>29</v>
      </c>
      <c r="B3591" s="1" t="s">
        <v>5274</v>
      </c>
      <c r="C3591" s="2" t="s">
        <v>5220</v>
      </c>
      <c r="D3591" s="1" t="s">
        <v>19</v>
      </c>
      <c r="E3591" s="3" t="str">
        <f>HYPERLINK("https://fyndiq.se/produkt/56c72c0ba5f749b5/", "2-Pack SAMSUNG S24 Skärmskydd - Härdat Glas 9H - Super kvalitet 3D")</f>
        <v>2-Pack SAMSUNG S24 Skärmskydd - Härdat Glas 9H - Super kvalitet 3D</v>
      </c>
      <c r="F3591" s="1" t="s">
        <v>263</v>
      </c>
      <c r="G3591" s="1" t="s">
        <v>264</v>
      </c>
      <c r="H3591" s="1" t="s">
        <v>265</v>
      </c>
      <c r="I3591" s="1" t="s">
        <v>16</v>
      </c>
      <c r="J3591" s="1" t="s">
        <v>23</v>
      </c>
      <c r="K3591" s="1" t="s">
        <v>16</v>
      </c>
      <c r="L3591" s="1" t="s">
        <v>16</v>
      </c>
      <c r="M3591" s="1" t="s">
        <v>16</v>
      </c>
      <c r="N3591" s="1" t="s">
        <v>16</v>
      </c>
      <c r="O3591" s="1">
        <v>71.2</v>
      </c>
      <c r="P3591" s="1">
        <v>1.0</v>
      </c>
    </row>
    <row r="3592">
      <c r="A3592" s="1" t="s">
        <v>29</v>
      </c>
      <c r="B3592" s="1" t="s">
        <v>5275</v>
      </c>
      <c r="C3592" s="2" t="s">
        <v>5220</v>
      </c>
      <c r="D3592" s="1" t="s">
        <v>19</v>
      </c>
      <c r="E3592" s="3" t="str">
        <f>HYPERLINK("https://fyndiq.se/produkt/7c990866bb87402c/", "2-Pack Xiaomi 11 Lite 5G NE - Härdat Glas 9H - Super kvalitet 3D")</f>
        <v>2-Pack Xiaomi 11 Lite 5G NE - Härdat Glas 9H - Super kvalitet 3D</v>
      </c>
      <c r="F3592" s="1" t="s">
        <v>544</v>
      </c>
      <c r="G3592" s="1" t="s">
        <v>545</v>
      </c>
      <c r="H3592" s="1" t="s">
        <v>546</v>
      </c>
      <c r="I3592" s="1" t="s">
        <v>16</v>
      </c>
      <c r="J3592" s="1" t="s">
        <v>23</v>
      </c>
      <c r="K3592" s="1" t="s">
        <v>16</v>
      </c>
      <c r="L3592" s="1" t="s">
        <v>16</v>
      </c>
      <c r="M3592" s="1" t="s">
        <v>16</v>
      </c>
      <c r="N3592" s="1" t="s">
        <v>16</v>
      </c>
      <c r="O3592" s="1">
        <v>63.2</v>
      </c>
      <c r="P3592" s="1">
        <v>1.0</v>
      </c>
    </row>
    <row r="3593">
      <c r="A3593" s="1" t="s">
        <v>29</v>
      </c>
      <c r="B3593" s="1" t="s">
        <v>5276</v>
      </c>
      <c r="C3593" s="2" t="s">
        <v>5220</v>
      </c>
      <c r="D3593" s="1" t="s">
        <v>19</v>
      </c>
      <c r="E359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593" s="1" t="s">
        <v>103</v>
      </c>
      <c r="G3593" s="1" t="s">
        <v>104</v>
      </c>
      <c r="H3593" s="1" t="s">
        <v>105</v>
      </c>
      <c r="I3593" s="1" t="s">
        <v>16</v>
      </c>
      <c r="J3593" s="1" t="s">
        <v>23</v>
      </c>
      <c r="K3593" s="1" t="s">
        <v>16</v>
      </c>
      <c r="L3593" s="1" t="s">
        <v>16</v>
      </c>
      <c r="M3593" s="1" t="s">
        <v>16</v>
      </c>
      <c r="N3593" s="1" t="s">
        <v>16</v>
      </c>
      <c r="O3593" s="1">
        <v>63.2</v>
      </c>
      <c r="P3593" s="1">
        <v>1.0</v>
      </c>
    </row>
    <row r="3594">
      <c r="A3594" s="1" t="s">
        <v>29</v>
      </c>
      <c r="B3594" s="1" t="s">
        <v>5277</v>
      </c>
      <c r="C3594" s="2" t="s">
        <v>5220</v>
      </c>
      <c r="D3594" s="1" t="s">
        <v>19</v>
      </c>
      <c r="E3594" s="3" t="str">
        <f>HYPERLINK("https://fyndiq.se/produkt/ccf4e05c9719465a/", "2-Pack Samsung Z FOLD 5 Skärmskydd - Härdat Glas 9H - Super kvalitet 3D")</f>
        <v>2-Pack Samsung Z FOLD 5 Skärmskydd - Härdat Glas 9H - Super kvalitet 3D</v>
      </c>
      <c r="F3594" s="1" t="s">
        <v>1584</v>
      </c>
      <c r="G3594" s="1" t="s">
        <v>1585</v>
      </c>
      <c r="H3594" s="1" t="s">
        <v>1586</v>
      </c>
      <c r="I3594" s="1" t="s">
        <v>16</v>
      </c>
      <c r="J3594" s="1" t="s">
        <v>23</v>
      </c>
      <c r="K3594" s="1" t="s">
        <v>16</v>
      </c>
      <c r="L3594" s="1" t="s">
        <v>16</v>
      </c>
      <c r="M3594" s="1" t="s">
        <v>16</v>
      </c>
      <c r="N3594" s="1" t="s">
        <v>16</v>
      </c>
      <c r="O3594" s="1">
        <v>63.2</v>
      </c>
      <c r="P3594" s="1">
        <v>2.0</v>
      </c>
    </row>
    <row r="3595">
      <c r="A3595" s="1" t="s">
        <v>29</v>
      </c>
      <c r="B3595" s="1" t="s">
        <v>5278</v>
      </c>
      <c r="C3595" s="2" t="s">
        <v>5220</v>
      </c>
      <c r="D3595" s="1" t="s">
        <v>19</v>
      </c>
      <c r="E3595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3595" s="1" t="s">
        <v>5279</v>
      </c>
      <c r="G3595" s="1" t="s">
        <v>5280</v>
      </c>
      <c r="H3595" s="1" t="s">
        <v>5281</v>
      </c>
      <c r="I3595" s="1" t="s">
        <v>16</v>
      </c>
      <c r="J3595" s="1" t="s">
        <v>23</v>
      </c>
      <c r="K3595" s="1" t="s">
        <v>16</v>
      </c>
      <c r="L3595" s="1" t="s">
        <v>16</v>
      </c>
      <c r="M3595" s="1" t="s">
        <v>16</v>
      </c>
      <c r="N3595" s="1" t="s">
        <v>16</v>
      </c>
      <c r="O3595" s="1">
        <v>71.2</v>
      </c>
      <c r="P3595" s="1">
        <v>1.0</v>
      </c>
    </row>
    <row r="3596">
      <c r="A3596" s="1" t="s">
        <v>29</v>
      </c>
      <c r="B3596" s="1" t="s">
        <v>5282</v>
      </c>
      <c r="C3596" s="2" t="s">
        <v>5220</v>
      </c>
      <c r="D3596" s="1" t="s">
        <v>19</v>
      </c>
      <c r="E3596" s="3" t="str">
        <f>HYPERLINK("https://fyndiq.se/produkt/8d7960028c1a40a4/", "2 Pack Xiaomi 11T Pro 5G - Härdat glas 9H - Super kvalitet 3D")</f>
        <v>2 Pack Xiaomi 11T Pro 5G - Härdat glas 9H - Super kvalitet 3D</v>
      </c>
      <c r="F3596" s="1" t="s">
        <v>112</v>
      </c>
      <c r="G3596" s="1" t="s">
        <v>113</v>
      </c>
      <c r="H3596" s="1" t="s">
        <v>114</v>
      </c>
      <c r="I3596" s="1" t="s">
        <v>16</v>
      </c>
      <c r="J3596" s="1" t="s">
        <v>23</v>
      </c>
      <c r="K3596" s="1" t="s">
        <v>16</v>
      </c>
      <c r="L3596" s="1" t="s">
        <v>16</v>
      </c>
      <c r="M3596" s="1" t="s">
        <v>16</v>
      </c>
      <c r="N3596" s="1" t="s">
        <v>16</v>
      </c>
      <c r="O3596" s="1">
        <v>63.2</v>
      </c>
      <c r="P3596" s="1">
        <v>1.0</v>
      </c>
    </row>
    <row r="3597">
      <c r="A3597" s="1" t="s">
        <v>29</v>
      </c>
      <c r="B3597" s="1" t="s">
        <v>5283</v>
      </c>
      <c r="C3597" s="2" t="s">
        <v>5220</v>
      </c>
      <c r="D3597" s="1" t="s">
        <v>19</v>
      </c>
      <c r="E3597" s="3" t="str">
        <f>HYPERLINK("https://fyndiq.se/produkt/c6f3e47a88184e8d/", "2-Pack SAMSUNG A55 Skärmskydd - Härdat Glas 9H - Super kvalitet 3D")</f>
        <v>2-Pack SAMSUNG A55 Skärmskydd - Härdat Glas 9H - Super kvalitet 3D</v>
      </c>
      <c r="F3597" s="1" t="s">
        <v>83</v>
      </c>
      <c r="G3597" s="1" t="s">
        <v>84</v>
      </c>
      <c r="H3597" s="1" t="s">
        <v>85</v>
      </c>
      <c r="I3597" s="1" t="s">
        <v>16</v>
      </c>
      <c r="J3597" s="1" t="s">
        <v>23</v>
      </c>
      <c r="K3597" s="1" t="s">
        <v>16</v>
      </c>
      <c r="L3597" s="1" t="s">
        <v>16</v>
      </c>
      <c r="M3597" s="1" t="s">
        <v>16</v>
      </c>
      <c r="N3597" s="1" t="s">
        <v>16</v>
      </c>
      <c r="O3597" s="1">
        <v>63.2</v>
      </c>
      <c r="P3597" s="1">
        <v>1.0</v>
      </c>
    </row>
    <row r="3598">
      <c r="A3598" s="1" t="s">
        <v>29</v>
      </c>
      <c r="B3598" s="1" t="s">
        <v>5284</v>
      </c>
      <c r="C3598" s="2" t="s">
        <v>5220</v>
      </c>
      <c r="D3598" s="1" t="s">
        <v>19</v>
      </c>
      <c r="E3598" s="3" t="str">
        <f>HYPERLINK("https://fyndiq.se/produkt/ab22cb2e69cb406b/", "2-Pack Xiaomi Mi 10 - Härdat Glas 9H - Super kvalitet 3D Skärmskydd")</f>
        <v>2-Pack Xiaomi Mi 10 - Härdat Glas 9H - Super kvalitet 3D Skärmskydd</v>
      </c>
      <c r="F3598" s="1" t="s">
        <v>5285</v>
      </c>
      <c r="G3598" s="1" t="s">
        <v>5286</v>
      </c>
      <c r="H3598" s="1" t="s">
        <v>5287</v>
      </c>
      <c r="I3598" s="1" t="s">
        <v>16</v>
      </c>
      <c r="J3598" s="1" t="s">
        <v>23</v>
      </c>
      <c r="K3598" s="1" t="s">
        <v>16</v>
      </c>
      <c r="L3598" s="1" t="s">
        <v>16</v>
      </c>
      <c r="M3598" s="1" t="s">
        <v>16</v>
      </c>
      <c r="N3598" s="1" t="s">
        <v>16</v>
      </c>
      <c r="O3598" s="1">
        <v>63.2</v>
      </c>
      <c r="P3598" s="1">
        <v>1.0</v>
      </c>
    </row>
    <row r="3599">
      <c r="A3599" s="1" t="s">
        <v>29</v>
      </c>
      <c r="B3599" s="1" t="s">
        <v>5288</v>
      </c>
      <c r="C3599" s="2" t="s">
        <v>5220</v>
      </c>
      <c r="D3599" s="1" t="s">
        <v>19</v>
      </c>
      <c r="E3599" s="3" t="str">
        <f>HYPERLINK("https://fyndiq.se/produkt/dcf98fa79a0341db/", "iPhone 14 Pro - 9H Härdat Glass - Super kvalitet 3D Skärmskydd")</f>
        <v>iPhone 14 Pro - 9H Härdat Glass - Super kvalitet 3D Skärmskydd</v>
      </c>
      <c r="F3599" s="1" t="s">
        <v>2467</v>
      </c>
      <c r="G3599" s="1" t="s">
        <v>2468</v>
      </c>
      <c r="H3599" s="1" t="s">
        <v>2469</v>
      </c>
      <c r="I3599" s="1" t="s">
        <v>16</v>
      </c>
      <c r="J3599" s="1" t="s">
        <v>23</v>
      </c>
      <c r="K3599" s="1" t="s">
        <v>16</v>
      </c>
      <c r="L3599" s="1" t="s">
        <v>16</v>
      </c>
      <c r="M3599" s="1" t="s">
        <v>16</v>
      </c>
      <c r="N3599" s="1" t="s">
        <v>16</v>
      </c>
      <c r="O3599" s="1">
        <v>47.2</v>
      </c>
      <c r="P3599" s="1">
        <v>2.0</v>
      </c>
    </row>
    <row r="3600">
      <c r="A3600" s="1" t="s">
        <v>29</v>
      </c>
      <c r="B3600" s="1" t="s">
        <v>5289</v>
      </c>
      <c r="C3600" s="2" t="s">
        <v>5220</v>
      </c>
      <c r="D3600" s="1" t="s">
        <v>19</v>
      </c>
      <c r="E3600" s="3" t="str">
        <f>HYPERLINK("https://fyndiq.se/produkt/1e8f6bb5ed7344de/", "2-Pack Samsung Galaxy s10 Plus - Härdat glas 9H - Super kvalitet")</f>
        <v>2-Pack Samsung Galaxy s10 Plus - Härdat glas 9H - Super kvalitet</v>
      </c>
      <c r="F3600" s="1" t="s">
        <v>1508</v>
      </c>
      <c r="G3600" s="1" t="s">
        <v>1509</v>
      </c>
      <c r="H3600" s="1" t="s">
        <v>1510</v>
      </c>
      <c r="I3600" s="1" t="s">
        <v>16</v>
      </c>
      <c r="J3600" s="1" t="s">
        <v>23</v>
      </c>
      <c r="K3600" s="1" t="s">
        <v>16</v>
      </c>
      <c r="L3600" s="1" t="s">
        <v>16</v>
      </c>
      <c r="M3600" s="1" t="s">
        <v>16</v>
      </c>
      <c r="N3600" s="1" t="s">
        <v>16</v>
      </c>
      <c r="O3600" s="1">
        <v>63.2</v>
      </c>
      <c r="P3600" s="1">
        <v>1.0</v>
      </c>
    </row>
    <row r="3601">
      <c r="A3601" s="1" t="s">
        <v>29</v>
      </c>
      <c r="B3601" s="1" t="s">
        <v>5290</v>
      </c>
      <c r="C3601" s="2" t="s">
        <v>5220</v>
      </c>
      <c r="D3601" s="1" t="s">
        <v>19</v>
      </c>
      <c r="E3601" s="3" t="str">
        <f>HYPERLINK("https://fyndiq.se/produkt/c26c9ffef37a436a/", "2-Pack Samsung A35 5G Skärmskydd i Härdat Glas")</f>
        <v>2-Pack Samsung A35 5G Skärmskydd i Härdat Glas</v>
      </c>
      <c r="F3601" s="1" t="s">
        <v>432</v>
      </c>
      <c r="G3601" s="1" t="s">
        <v>433</v>
      </c>
      <c r="H3601" s="1" t="s">
        <v>434</v>
      </c>
      <c r="I3601" s="1" t="s">
        <v>16</v>
      </c>
      <c r="J3601" s="1" t="s">
        <v>23</v>
      </c>
      <c r="K3601" s="1" t="s">
        <v>16</v>
      </c>
      <c r="L3601" s="1" t="s">
        <v>16</v>
      </c>
      <c r="M3601" s="1" t="s">
        <v>16</v>
      </c>
      <c r="N3601" s="1" t="s">
        <v>16</v>
      </c>
      <c r="O3601" s="1">
        <v>63.2</v>
      </c>
      <c r="P3601" s="1">
        <v>2.0</v>
      </c>
    </row>
    <row r="3602">
      <c r="A3602" s="1" t="s">
        <v>29</v>
      </c>
      <c r="B3602" s="1" t="s">
        <v>5291</v>
      </c>
      <c r="C3602" s="2" t="s">
        <v>5220</v>
      </c>
      <c r="D3602" s="1" t="s">
        <v>19</v>
      </c>
      <c r="E3602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3602" s="1" t="s">
        <v>2836</v>
      </c>
      <c r="G3602" s="1" t="s">
        <v>2837</v>
      </c>
      <c r="H3602" s="1" t="s">
        <v>2838</v>
      </c>
      <c r="I3602" s="1" t="s">
        <v>16</v>
      </c>
      <c r="J3602" s="1" t="s">
        <v>23</v>
      </c>
      <c r="K3602" s="1" t="s">
        <v>16</v>
      </c>
      <c r="L3602" s="1" t="s">
        <v>16</v>
      </c>
      <c r="M3602" s="1" t="s">
        <v>16</v>
      </c>
      <c r="N3602" s="1" t="s">
        <v>16</v>
      </c>
      <c r="O3602" s="1">
        <v>63.2</v>
      </c>
      <c r="P3602" s="1">
        <v>1.0</v>
      </c>
    </row>
    <row r="3603">
      <c r="A3603" s="1" t="s">
        <v>29</v>
      </c>
      <c r="B3603" s="1" t="s">
        <v>5292</v>
      </c>
      <c r="C3603" s="2" t="s">
        <v>5220</v>
      </c>
      <c r="D3603" s="1" t="s">
        <v>19</v>
      </c>
      <c r="E360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603" s="1" t="s">
        <v>103</v>
      </c>
      <c r="G3603" s="1" t="s">
        <v>104</v>
      </c>
      <c r="H3603" s="1" t="s">
        <v>105</v>
      </c>
      <c r="I3603" s="1" t="s">
        <v>16</v>
      </c>
      <c r="J3603" s="1" t="s">
        <v>23</v>
      </c>
      <c r="K3603" s="1" t="s">
        <v>16</v>
      </c>
      <c r="L3603" s="1" t="s">
        <v>16</v>
      </c>
      <c r="M3603" s="1" t="s">
        <v>16</v>
      </c>
      <c r="N3603" s="1" t="s">
        <v>16</v>
      </c>
      <c r="O3603" s="1">
        <v>63.2</v>
      </c>
      <c r="P3603" s="1">
        <v>1.0</v>
      </c>
    </row>
    <row r="3604">
      <c r="A3604" s="1" t="s">
        <v>29</v>
      </c>
      <c r="B3604" s="1" t="s">
        <v>5293</v>
      </c>
      <c r="C3604" s="2" t="s">
        <v>5220</v>
      </c>
      <c r="D3604" s="1" t="s">
        <v>19</v>
      </c>
      <c r="E360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3604" s="1" t="s">
        <v>2858</v>
      </c>
      <c r="G3604" s="1" t="s">
        <v>2859</v>
      </c>
      <c r="H3604" s="1" t="s">
        <v>2860</v>
      </c>
      <c r="I3604" s="1" t="s">
        <v>16</v>
      </c>
      <c r="J3604" s="1" t="s">
        <v>23</v>
      </c>
      <c r="K3604" s="1" t="s">
        <v>16</v>
      </c>
      <c r="L3604" s="1" t="s">
        <v>16</v>
      </c>
      <c r="M3604" s="1" t="s">
        <v>16</v>
      </c>
      <c r="N3604" s="1" t="s">
        <v>16</v>
      </c>
      <c r="O3604" s="1">
        <v>71.2</v>
      </c>
      <c r="P3604" s="1">
        <v>1.0</v>
      </c>
    </row>
    <row r="3605">
      <c r="A3605" s="1" t="s">
        <v>29</v>
      </c>
      <c r="B3605" s="1" t="s">
        <v>5294</v>
      </c>
      <c r="C3605" s="2" t="s">
        <v>5220</v>
      </c>
      <c r="D3605" s="1" t="s">
        <v>19</v>
      </c>
      <c r="E360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605" s="1" t="s">
        <v>785</v>
      </c>
      <c r="G3605" s="1" t="s">
        <v>786</v>
      </c>
      <c r="H3605" s="1" t="s">
        <v>787</v>
      </c>
      <c r="I3605" s="1" t="s">
        <v>16</v>
      </c>
      <c r="J3605" s="1" t="s">
        <v>23</v>
      </c>
      <c r="K3605" s="1" t="s">
        <v>16</v>
      </c>
      <c r="L3605" s="1" t="s">
        <v>16</v>
      </c>
      <c r="M3605" s="1" t="s">
        <v>16</v>
      </c>
      <c r="N3605" s="1" t="s">
        <v>16</v>
      </c>
      <c r="O3605" s="1">
        <v>63.2</v>
      </c>
      <c r="P3605" s="1">
        <v>1.0</v>
      </c>
    </row>
    <row r="3606">
      <c r="A3606" s="1" t="s">
        <v>29</v>
      </c>
      <c r="B3606" s="1" t="s">
        <v>5295</v>
      </c>
      <c r="C3606" s="2" t="s">
        <v>5220</v>
      </c>
      <c r="D3606" s="1" t="s">
        <v>19</v>
      </c>
      <c r="E3606" s="3" t="str">
        <f>HYPERLINK("https://fyndiq.se/produkt/a00b62acc6644fd2/", "2-Pack Samsung Galaxy S10 - Härdat glas 9H – Super kvalitet 3D")</f>
        <v>2-Pack Samsung Galaxy S10 - Härdat glas 9H – Super kvalitet 3D</v>
      </c>
      <c r="F3606" s="1" t="s">
        <v>1291</v>
      </c>
      <c r="G3606" s="1" t="s">
        <v>1292</v>
      </c>
      <c r="H3606" s="1" t="s">
        <v>1293</v>
      </c>
      <c r="I3606" s="1" t="s">
        <v>16</v>
      </c>
      <c r="J3606" s="1" t="s">
        <v>23</v>
      </c>
      <c r="K3606" s="1" t="s">
        <v>16</v>
      </c>
      <c r="L3606" s="1" t="s">
        <v>16</v>
      </c>
      <c r="M3606" s="1" t="s">
        <v>16</v>
      </c>
      <c r="N3606" s="1" t="s">
        <v>16</v>
      </c>
      <c r="O3606" s="1">
        <v>63.2</v>
      </c>
      <c r="P3606" s="1">
        <v>1.0</v>
      </c>
    </row>
    <row r="3607">
      <c r="A3607" s="1" t="s">
        <v>29</v>
      </c>
      <c r="B3607" s="1" t="s">
        <v>5296</v>
      </c>
      <c r="C3607" s="2" t="s">
        <v>5220</v>
      </c>
      <c r="D3607" s="1" t="s">
        <v>19</v>
      </c>
      <c r="E360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3607" s="1" t="s">
        <v>729</v>
      </c>
      <c r="G3607" s="1" t="s">
        <v>730</v>
      </c>
      <c r="H3607" s="1" t="s">
        <v>731</v>
      </c>
      <c r="I3607" s="1" t="s">
        <v>16</v>
      </c>
      <c r="J3607" s="1" t="s">
        <v>23</v>
      </c>
      <c r="K3607" s="1" t="s">
        <v>16</v>
      </c>
      <c r="L3607" s="1" t="s">
        <v>16</v>
      </c>
      <c r="M3607" s="1" t="s">
        <v>16</v>
      </c>
      <c r="N3607" s="1" t="s">
        <v>16</v>
      </c>
      <c r="O3607" s="1">
        <v>63.2</v>
      </c>
      <c r="P3607" s="1">
        <v>1.0</v>
      </c>
    </row>
    <row r="3608">
      <c r="A3608" s="1" t="s">
        <v>29</v>
      </c>
      <c r="B3608" s="1" t="s">
        <v>5297</v>
      </c>
      <c r="C3608" s="2" t="s">
        <v>5220</v>
      </c>
      <c r="D3608" s="1" t="s">
        <v>19</v>
      </c>
      <c r="E3608" s="3" t="str">
        <f>HYPERLINK("https://fyndiq.se/produkt/436c35ba66244532/", "2-Pack XIAOMI POCO F4 Skärmskydd - Härdat Glas 9H - Super kvalitet 3D")</f>
        <v>2-Pack XIAOMI POCO F4 Skärmskydd - Härdat Glas 9H - Super kvalitet 3D</v>
      </c>
      <c r="F3608" s="1" t="s">
        <v>5298</v>
      </c>
      <c r="G3608" s="1" t="s">
        <v>5299</v>
      </c>
      <c r="H3608" s="1" t="s">
        <v>5300</v>
      </c>
      <c r="I3608" s="1" t="s">
        <v>16</v>
      </c>
      <c r="J3608" s="1" t="s">
        <v>23</v>
      </c>
      <c r="K3608" s="1" t="s">
        <v>16</v>
      </c>
      <c r="L3608" s="1" t="s">
        <v>16</v>
      </c>
      <c r="M3608" s="1" t="s">
        <v>16</v>
      </c>
      <c r="N3608" s="1" t="s">
        <v>16</v>
      </c>
      <c r="O3608" s="1">
        <v>63.2</v>
      </c>
      <c r="P3608" s="1">
        <v>1.0</v>
      </c>
    </row>
    <row r="3609">
      <c r="A3609" s="1" t="s">
        <v>29</v>
      </c>
      <c r="B3609" s="1" t="s">
        <v>5301</v>
      </c>
      <c r="C3609" s="2" t="s">
        <v>5220</v>
      </c>
      <c r="D3609" s="1" t="s">
        <v>19</v>
      </c>
      <c r="E3609" s="3" t="str">
        <f>HYPERLINK("https://fyndiq.se/produkt/6ae5aff483564a84/", "2-Pack Apple Watch 40mm – Härdat glas 9H – Super kvalitet 3D")</f>
        <v>2-Pack Apple Watch 40mm – Härdat glas 9H – Super kvalitet 3D</v>
      </c>
      <c r="F3609" s="1" t="s">
        <v>1418</v>
      </c>
      <c r="G3609" s="1" t="s">
        <v>1419</v>
      </c>
      <c r="H3609" s="1" t="s">
        <v>1420</v>
      </c>
      <c r="I3609" s="1" t="s">
        <v>16</v>
      </c>
      <c r="J3609" s="1" t="s">
        <v>23</v>
      </c>
      <c r="K3609" s="1" t="s">
        <v>16</v>
      </c>
      <c r="L3609" s="1" t="s">
        <v>16</v>
      </c>
      <c r="M3609" s="1" t="s">
        <v>16</v>
      </c>
      <c r="N3609" s="1" t="s">
        <v>16</v>
      </c>
      <c r="O3609" s="1">
        <v>55.2</v>
      </c>
      <c r="P3609" s="1">
        <v>1.0</v>
      </c>
    </row>
    <row r="3610">
      <c r="A3610" s="1" t="s">
        <v>29</v>
      </c>
      <c r="B3610" s="1" t="s">
        <v>5302</v>
      </c>
      <c r="C3610" s="2" t="s">
        <v>5220</v>
      </c>
      <c r="D3610" s="1" t="s">
        <v>19</v>
      </c>
      <c r="E3610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3610" s="1" t="s">
        <v>3073</v>
      </c>
      <c r="G3610" s="1" t="s">
        <v>3074</v>
      </c>
      <c r="H3610" s="1" t="s">
        <v>3075</v>
      </c>
      <c r="I3610" s="1" t="s">
        <v>16</v>
      </c>
      <c r="J3610" s="1" t="s">
        <v>23</v>
      </c>
      <c r="K3610" s="1" t="s">
        <v>16</v>
      </c>
      <c r="L3610" s="1" t="s">
        <v>16</v>
      </c>
      <c r="M3610" s="1" t="s">
        <v>16</v>
      </c>
      <c r="N3610" s="1" t="s">
        <v>16</v>
      </c>
      <c r="O3610" s="1">
        <v>71.2</v>
      </c>
      <c r="P3610" s="1">
        <v>1.0</v>
      </c>
    </row>
    <row r="3611">
      <c r="A3611" s="1" t="s">
        <v>29</v>
      </c>
      <c r="B3611" s="1" t="s">
        <v>5303</v>
      </c>
      <c r="C3611" s="2" t="s">
        <v>5220</v>
      </c>
      <c r="D3611" s="1" t="s">
        <v>19</v>
      </c>
      <c r="E3611" s="3" t="str">
        <f>HYPERLINK("https://fyndiq.se/produkt/860b7dade19d4d2f/", "2-Pack XIAOMI REDMI A3 Skärmskydd - Härdat Glas 9H - Super kvalitet 3D")</f>
        <v>2-Pack XIAOMI REDMI A3 Skärmskydd - Härdat Glas 9H - Super kvalitet 3D</v>
      </c>
      <c r="F3611" s="1" t="s">
        <v>200</v>
      </c>
      <c r="G3611" s="1" t="s">
        <v>201</v>
      </c>
      <c r="H3611" s="1" t="s">
        <v>202</v>
      </c>
      <c r="I3611" s="1" t="s">
        <v>16</v>
      </c>
      <c r="J3611" s="1" t="s">
        <v>23</v>
      </c>
      <c r="K3611" s="1" t="s">
        <v>16</v>
      </c>
      <c r="L3611" s="1" t="s">
        <v>16</v>
      </c>
      <c r="M3611" s="1" t="s">
        <v>16</v>
      </c>
      <c r="N3611" s="1" t="s">
        <v>16</v>
      </c>
      <c r="O3611" s="1">
        <v>63.2</v>
      </c>
      <c r="P3611" s="1">
        <v>1.0</v>
      </c>
    </row>
    <row r="3612">
      <c r="A3612" s="1" t="s">
        <v>29</v>
      </c>
      <c r="B3612" s="1" t="s">
        <v>5304</v>
      </c>
      <c r="C3612" s="2" t="s">
        <v>5220</v>
      </c>
      <c r="D3612" s="1" t="s">
        <v>19</v>
      </c>
      <c r="E3612" s="3" t="str">
        <f>HYPERLINK("https://fyndiq.se/produkt/56c72c0ba5f749b5/", "2-Pack SAMSUNG S24 Skärmskydd - Härdat Glas 9H - Super kvalitet 3D")</f>
        <v>2-Pack SAMSUNG S24 Skärmskydd - Härdat Glas 9H - Super kvalitet 3D</v>
      </c>
      <c r="F3612" s="1" t="s">
        <v>263</v>
      </c>
      <c r="G3612" s="1" t="s">
        <v>264</v>
      </c>
      <c r="H3612" s="1" t="s">
        <v>265</v>
      </c>
      <c r="I3612" s="1" t="s">
        <v>16</v>
      </c>
      <c r="J3612" s="1" t="s">
        <v>23</v>
      </c>
      <c r="K3612" s="1" t="s">
        <v>16</v>
      </c>
      <c r="L3612" s="1" t="s">
        <v>16</v>
      </c>
      <c r="M3612" s="1" t="s">
        <v>16</v>
      </c>
      <c r="N3612" s="1" t="s">
        <v>16</v>
      </c>
      <c r="O3612" s="1">
        <v>71.2</v>
      </c>
      <c r="P3612" s="1">
        <v>1.0</v>
      </c>
    </row>
    <row r="3613">
      <c r="A3613" s="1" t="s">
        <v>29</v>
      </c>
      <c r="B3613" s="1" t="s">
        <v>5305</v>
      </c>
      <c r="C3613" s="2" t="s">
        <v>5220</v>
      </c>
      <c r="D3613" s="1" t="s">
        <v>19</v>
      </c>
      <c r="E3613" s="3" t="str">
        <f>HYPERLINK("https://fyndiq.se/produkt/c5eff753eef544a3/", "2-Pack Samsung A05S Skärmskydd - Härdat Glas 9H - Super kvalitet 3D")</f>
        <v>2-Pack Samsung A05S Skärmskydd - Härdat Glas 9H - Super kvalitet 3D</v>
      </c>
      <c r="F3613" s="1" t="s">
        <v>768</v>
      </c>
      <c r="G3613" s="1" t="s">
        <v>769</v>
      </c>
      <c r="H3613" s="1" t="s">
        <v>770</v>
      </c>
      <c r="I3613" s="1" t="s">
        <v>16</v>
      </c>
      <c r="J3613" s="1" t="s">
        <v>23</v>
      </c>
      <c r="K3613" s="1" t="s">
        <v>16</v>
      </c>
      <c r="L3613" s="1" t="s">
        <v>16</v>
      </c>
      <c r="M3613" s="1" t="s">
        <v>16</v>
      </c>
      <c r="N3613" s="1" t="s">
        <v>16</v>
      </c>
      <c r="O3613" s="1">
        <v>63.2</v>
      </c>
      <c r="P3613" s="1">
        <v>1.0</v>
      </c>
    </row>
    <row r="3614">
      <c r="A3614" s="1" t="s">
        <v>29</v>
      </c>
      <c r="B3614" s="1" t="s">
        <v>5306</v>
      </c>
      <c r="C3614" s="2" t="s">
        <v>5220</v>
      </c>
      <c r="D3614" s="1" t="s">
        <v>19</v>
      </c>
      <c r="E361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614" s="1" t="s">
        <v>539</v>
      </c>
      <c r="G3614" s="1" t="s">
        <v>540</v>
      </c>
      <c r="H3614" s="1" t="s">
        <v>541</v>
      </c>
      <c r="I3614" s="1" t="s">
        <v>16</v>
      </c>
      <c r="J3614" s="1" t="s">
        <v>23</v>
      </c>
      <c r="K3614" s="1" t="s">
        <v>16</v>
      </c>
      <c r="L3614" s="1" t="s">
        <v>16</v>
      </c>
      <c r="M3614" s="1" t="s">
        <v>16</v>
      </c>
      <c r="N3614" s="1" t="s">
        <v>16</v>
      </c>
      <c r="O3614" s="1">
        <v>95.2</v>
      </c>
      <c r="P3614" s="1">
        <v>1.0</v>
      </c>
    </row>
    <row r="3615">
      <c r="A3615" s="1" t="s">
        <v>29</v>
      </c>
      <c r="B3615" s="1" t="s">
        <v>5307</v>
      </c>
      <c r="C3615" s="2" t="s">
        <v>5220</v>
      </c>
      <c r="D3615" s="1" t="s">
        <v>19</v>
      </c>
      <c r="E3615" s="3" t="str">
        <f>HYPERLINK("https://fyndiq.se/produkt/13e76851ca504320/", "2-Pack Samsung Galaxy S22 Ultra - Härdat glas 9H - Top kvalitet")</f>
        <v>2-Pack Samsung Galaxy S22 Ultra - Härdat glas 9H - Top kvalitet</v>
      </c>
      <c r="F3615" s="1" t="s">
        <v>140</v>
      </c>
      <c r="G3615" s="1" t="s">
        <v>141</v>
      </c>
      <c r="H3615" s="1" t="s">
        <v>142</v>
      </c>
      <c r="I3615" s="1" t="s">
        <v>16</v>
      </c>
      <c r="J3615" s="1" t="s">
        <v>23</v>
      </c>
      <c r="K3615" s="1" t="s">
        <v>16</v>
      </c>
      <c r="L3615" s="1" t="s">
        <v>16</v>
      </c>
      <c r="M3615" s="1" t="s">
        <v>16</v>
      </c>
      <c r="N3615" s="1" t="s">
        <v>16</v>
      </c>
      <c r="O3615" s="1">
        <v>63.2</v>
      </c>
      <c r="P3615" s="1">
        <v>1.0</v>
      </c>
    </row>
    <row r="3616">
      <c r="A3616" s="1" t="s">
        <v>29</v>
      </c>
      <c r="B3616" s="1" t="s">
        <v>5308</v>
      </c>
      <c r="C3616" s="2" t="s">
        <v>5220</v>
      </c>
      <c r="D3616" s="1" t="s">
        <v>19</v>
      </c>
      <c r="E3616" s="3" t="str">
        <f>HYPERLINK("https://fyndiq.se/produkt/c26c9ffef37a436a/", "2-Pack Samsung A35 5G Skärmskydd i Härdat Glas")</f>
        <v>2-Pack Samsung A35 5G Skärmskydd i Härdat Glas</v>
      </c>
      <c r="F3616" s="1" t="s">
        <v>432</v>
      </c>
      <c r="G3616" s="1" t="s">
        <v>433</v>
      </c>
      <c r="H3616" s="1" t="s">
        <v>434</v>
      </c>
      <c r="I3616" s="1" t="s">
        <v>16</v>
      </c>
      <c r="J3616" s="1" t="s">
        <v>23</v>
      </c>
      <c r="K3616" s="1" t="s">
        <v>16</v>
      </c>
      <c r="L3616" s="1" t="s">
        <v>16</v>
      </c>
      <c r="M3616" s="1" t="s">
        <v>16</v>
      </c>
      <c r="N3616" s="1" t="s">
        <v>16</v>
      </c>
      <c r="O3616" s="1">
        <v>63.2</v>
      </c>
      <c r="P3616" s="1">
        <v>1.0</v>
      </c>
    </row>
    <row r="3617">
      <c r="A3617" s="1" t="s">
        <v>29</v>
      </c>
      <c r="B3617" s="1" t="s">
        <v>5309</v>
      </c>
      <c r="C3617" s="2" t="s">
        <v>5220</v>
      </c>
      <c r="D3617" s="1" t="s">
        <v>19</v>
      </c>
      <c r="E3617" s="3" t="str">
        <f>HYPERLINK("https://fyndiq.se/produkt/3fee81d316cc43da/", "2-pack - iPhone 12 / 12 Pro - 9H Härdat Glass - Top Kvalitet")</f>
        <v>2-pack - iPhone 12 / 12 Pro - 9H Härdat Glass - Top Kvalitet</v>
      </c>
      <c r="F3617" s="1" t="s">
        <v>2499</v>
      </c>
      <c r="G3617" s="1" t="s">
        <v>2500</v>
      </c>
      <c r="H3617" s="1" t="s">
        <v>2067</v>
      </c>
      <c r="I3617" s="1" t="s">
        <v>16</v>
      </c>
      <c r="J3617" s="1" t="s">
        <v>23</v>
      </c>
      <c r="K3617" s="1" t="s">
        <v>16</v>
      </c>
      <c r="L3617" s="1" t="s">
        <v>16</v>
      </c>
      <c r="M3617" s="1" t="s">
        <v>16</v>
      </c>
      <c r="N3617" s="1" t="s">
        <v>16</v>
      </c>
      <c r="O3617" s="1">
        <v>55.2</v>
      </c>
      <c r="P3617" s="1">
        <v>1.0</v>
      </c>
    </row>
    <row r="3618">
      <c r="A3618" s="1" t="s">
        <v>29</v>
      </c>
      <c r="B3618" s="1" t="s">
        <v>5310</v>
      </c>
      <c r="C3618" s="2" t="s">
        <v>5220</v>
      </c>
      <c r="D3618" s="1" t="s">
        <v>19</v>
      </c>
      <c r="E3618" s="3" t="str">
        <f>HYPERLINK("https://fyndiq.se/produkt/aa758da5b0c840bb/", "Samsung Galaxy S21 5G - Härdat Glas 9H - Super Kvalitet 3D")</f>
        <v>Samsung Galaxy S21 5G - Härdat Glas 9H - Super Kvalitet 3D</v>
      </c>
      <c r="F3618" s="1" t="s">
        <v>219</v>
      </c>
      <c r="G3618" s="1" t="s">
        <v>220</v>
      </c>
      <c r="H3618" s="1" t="s">
        <v>221</v>
      </c>
      <c r="I3618" s="1" t="s">
        <v>16</v>
      </c>
      <c r="J3618" s="1" t="s">
        <v>23</v>
      </c>
      <c r="K3618" s="1" t="s">
        <v>16</v>
      </c>
      <c r="L3618" s="1" t="s">
        <v>16</v>
      </c>
      <c r="M3618" s="1" t="s">
        <v>16</v>
      </c>
      <c r="N3618" s="1" t="s">
        <v>16</v>
      </c>
      <c r="O3618" s="1">
        <v>55.2</v>
      </c>
      <c r="P3618" s="1">
        <v>1.0</v>
      </c>
    </row>
    <row r="3619">
      <c r="A3619" s="1" t="s">
        <v>29</v>
      </c>
      <c r="B3619" s="1" t="s">
        <v>5311</v>
      </c>
      <c r="C3619" s="2" t="s">
        <v>5220</v>
      </c>
      <c r="D3619" s="1" t="s">
        <v>19</v>
      </c>
      <c r="E361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619" s="1" t="s">
        <v>599</v>
      </c>
      <c r="G3619" s="1" t="s">
        <v>600</v>
      </c>
      <c r="H3619" s="1" t="s">
        <v>601</v>
      </c>
      <c r="I3619" s="1" t="s">
        <v>16</v>
      </c>
      <c r="J3619" s="1" t="s">
        <v>23</v>
      </c>
      <c r="K3619" s="1" t="s">
        <v>16</v>
      </c>
      <c r="L3619" s="1" t="s">
        <v>16</v>
      </c>
      <c r="M3619" s="1" t="s">
        <v>16</v>
      </c>
      <c r="N3619" s="1" t="s">
        <v>16</v>
      </c>
      <c r="O3619" s="1">
        <v>71.2</v>
      </c>
      <c r="P3619" s="1">
        <v>1.0</v>
      </c>
    </row>
    <row r="3620">
      <c r="A3620" s="1" t="s">
        <v>29</v>
      </c>
      <c r="B3620" s="1" t="s">
        <v>5312</v>
      </c>
      <c r="C3620" s="2" t="s">
        <v>5220</v>
      </c>
      <c r="D3620" s="1" t="s">
        <v>19</v>
      </c>
      <c r="E362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3620" s="1" t="s">
        <v>204</v>
      </c>
      <c r="G3620" s="1" t="s">
        <v>205</v>
      </c>
      <c r="H3620" s="1" t="s">
        <v>206</v>
      </c>
      <c r="I3620" s="1" t="s">
        <v>16</v>
      </c>
      <c r="J3620" s="1" t="s">
        <v>23</v>
      </c>
      <c r="K3620" s="1" t="s">
        <v>16</v>
      </c>
      <c r="L3620" s="1" t="s">
        <v>16</v>
      </c>
      <c r="M3620" s="1" t="s">
        <v>16</v>
      </c>
      <c r="N3620" s="1" t="s">
        <v>16</v>
      </c>
      <c r="O3620" s="1">
        <v>71.2</v>
      </c>
      <c r="P3620" s="1">
        <v>1.0</v>
      </c>
    </row>
    <row r="3621">
      <c r="A3621" s="1" t="s">
        <v>29</v>
      </c>
      <c r="B3621" s="1" t="s">
        <v>5313</v>
      </c>
      <c r="C3621" s="2" t="s">
        <v>5220</v>
      </c>
      <c r="D3621" s="1" t="s">
        <v>19</v>
      </c>
      <c r="E3621" s="3" t="str">
        <f>HYPERLINK("https://fyndiq.se/produkt/ba16e87d140347ad/", "2 Pack Samsung Galaxy A51 - Härdat glas 9H - Super kvalitet 3D")</f>
        <v>2 Pack Samsung Galaxy A51 - Härdat glas 9H - Super kvalitet 3D</v>
      </c>
      <c r="F3621" s="1" t="s">
        <v>1826</v>
      </c>
      <c r="G3621" s="1" t="s">
        <v>1827</v>
      </c>
      <c r="H3621" s="1" t="s">
        <v>1828</v>
      </c>
      <c r="I3621" s="1" t="s">
        <v>16</v>
      </c>
      <c r="J3621" s="1" t="s">
        <v>23</v>
      </c>
      <c r="K3621" s="1" t="s">
        <v>16</v>
      </c>
      <c r="L3621" s="1" t="s">
        <v>16</v>
      </c>
      <c r="M3621" s="1" t="s">
        <v>16</v>
      </c>
      <c r="N3621" s="1" t="s">
        <v>16</v>
      </c>
      <c r="O3621" s="1">
        <v>63.2</v>
      </c>
      <c r="P3621" s="1">
        <v>1.0</v>
      </c>
    </row>
    <row r="3622">
      <c r="A3622" s="1" t="s">
        <v>29</v>
      </c>
      <c r="B3622" s="1" t="s">
        <v>5314</v>
      </c>
      <c r="C3622" s="2" t="s">
        <v>5220</v>
      </c>
      <c r="D3622" s="1" t="s">
        <v>19</v>
      </c>
      <c r="E3622" s="3" t="str">
        <f>HYPERLINK("https://fyndiq.se/produkt/3fee81d316cc43da/", "2-pack - iPhone 12 / 12 Pro - 9H Härdat Glass - Top Kvalitet")</f>
        <v>2-pack - iPhone 12 / 12 Pro - 9H Härdat Glass - Top Kvalitet</v>
      </c>
      <c r="F3622" s="1" t="s">
        <v>2499</v>
      </c>
      <c r="G3622" s="1" t="s">
        <v>2500</v>
      </c>
      <c r="H3622" s="1" t="s">
        <v>2067</v>
      </c>
      <c r="I3622" s="1" t="s">
        <v>16</v>
      </c>
      <c r="J3622" s="1" t="s">
        <v>23</v>
      </c>
      <c r="K3622" s="1" t="s">
        <v>16</v>
      </c>
      <c r="L3622" s="1" t="s">
        <v>16</v>
      </c>
      <c r="M3622" s="1" t="s">
        <v>16</v>
      </c>
      <c r="N3622" s="1" t="s">
        <v>16</v>
      </c>
      <c r="O3622" s="1">
        <v>55.2</v>
      </c>
      <c r="P3622" s="1">
        <v>1.0</v>
      </c>
    </row>
    <row r="3623">
      <c r="A3623" s="1" t="s">
        <v>29</v>
      </c>
      <c r="B3623" s="1" t="s">
        <v>5315</v>
      </c>
      <c r="C3623" s="2" t="s">
        <v>5220</v>
      </c>
      <c r="D3623" s="1" t="s">
        <v>19</v>
      </c>
      <c r="E3623" s="3" t="str">
        <f>HYPERLINK("https://fyndiq.se/produkt/e19fcc2ab2124f8a/", "2-Pack Iphone 13 Pro - 9H Härdat Glass - Top Kvalitet  3D")</f>
        <v>2-Pack Iphone 13 Pro - 9H Härdat Glass - Top Kvalitet  3D</v>
      </c>
      <c r="F3623" s="1" t="s">
        <v>555</v>
      </c>
      <c r="G3623" s="1" t="s">
        <v>556</v>
      </c>
      <c r="H3623" s="1" t="s">
        <v>557</v>
      </c>
      <c r="I3623" s="1" t="s">
        <v>16</v>
      </c>
      <c r="J3623" s="1" t="s">
        <v>23</v>
      </c>
      <c r="K3623" s="1" t="s">
        <v>16</v>
      </c>
      <c r="L3623" s="1" t="s">
        <v>16</v>
      </c>
      <c r="M3623" s="1" t="s">
        <v>16</v>
      </c>
      <c r="N3623" s="1" t="s">
        <v>16</v>
      </c>
      <c r="O3623" s="1">
        <v>55.2</v>
      </c>
      <c r="P3623" s="1">
        <v>1.0</v>
      </c>
    </row>
    <row r="3624">
      <c r="A3624" s="1" t="s">
        <v>29</v>
      </c>
      <c r="B3624" s="1" t="s">
        <v>5316</v>
      </c>
      <c r="C3624" s="2" t="s">
        <v>5220</v>
      </c>
      <c r="D3624" s="1" t="s">
        <v>19</v>
      </c>
      <c r="E3624" s="3" t="str">
        <f>HYPERLINK("https://fyndiq.se/produkt/243542d92f5b4c68/", "Samsung Galaxy S9 - Härdat glas-9H Super kvalitet 3D Skärmskydd")</f>
        <v>Samsung Galaxy S9 - Härdat glas-9H Super kvalitet 3D Skärmskydd</v>
      </c>
      <c r="F3624" s="1" t="s">
        <v>2495</v>
      </c>
      <c r="G3624" s="1" t="s">
        <v>2496</v>
      </c>
      <c r="H3624" s="1" t="s">
        <v>2497</v>
      </c>
      <c r="I3624" s="1" t="s">
        <v>16</v>
      </c>
      <c r="J3624" s="1" t="s">
        <v>23</v>
      </c>
      <c r="K3624" s="1" t="s">
        <v>16</v>
      </c>
      <c r="L3624" s="1" t="s">
        <v>16</v>
      </c>
      <c r="M3624" s="1" t="s">
        <v>16</v>
      </c>
      <c r="N3624" s="1" t="s">
        <v>16</v>
      </c>
      <c r="O3624" s="1">
        <v>55.2</v>
      </c>
      <c r="P3624" s="1">
        <v>2.0</v>
      </c>
    </row>
    <row r="3625">
      <c r="A3625" s="1" t="s">
        <v>29</v>
      </c>
      <c r="B3625" s="1" t="s">
        <v>5317</v>
      </c>
      <c r="C3625" s="2" t="s">
        <v>5220</v>
      </c>
      <c r="D3625" s="1" t="s">
        <v>19</v>
      </c>
      <c r="E3625" s="3" t="str">
        <f t="shared" ref="E3625:E3626" si="35">HYPERLINK("https://fyndiq.se/produkt/e23eebfe42ea4746/", "2-Pack Samsung S23 ULTRA 5G Skärmskydd - Härdat Glas 9H - Super kvalitet 3D")</f>
        <v>2-Pack Samsung S23 ULTRA 5G Skärmskydd - Härdat Glas 9H - Super kvalitet 3D</v>
      </c>
      <c r="F3625" s="1" t="s">
        <v>977</v>
      </c>
      <c r="G3625" s="1" t="s">
        <v>978</v>
      </c>
      <c r="H3625" s="1" t="s">
        <v>979</v>
      </c>
      <c r="I3625" s="1" t="s">
        <v>16</v>
      </c>
      <c r="J3625" s="1" t="s">
        <v>23</v>
      </c>
      <c r="K3625" s="1" t="s">
        <v>16</v>
      </c>
      <c r="L3625" s="1" t="s">
        <v>16</v>
      </c>
      <c r="M3625" s="1" t="s">
        <v>16</v>
      </c>
      <c r="N3625" s="1" t="s">
        <v>16</v>
      </c>
      <c r="O3625" s="1">
        <v>63.2</v>
      </c>
      <c r="P3625" s="1">
        <v>1.0</v>
      </c>
    </row>
    <row r="3626">
      <c r="A3626" s="1" t="s">
        <v>29</v>
      </c>
      <c r="B3626" s="1" t="s">
        <v>5318</v>
      </c>
      <c r="C3626" s="2" t="s">
        <v>5220</v>
      </c>
      <c r="D3626" s="1" t="s">
        <v>19</v>
      </c>
      <c r="E3626" s="3" t="str">
        <f t="shared" si="35"/>
        <v>2-Pack Samsung S23 ULTRA 5G Skärmskydd - Härdat Glas 9H - Super kvalitet 3D</v>
      </c>
      <c r="F3626" s="1" t="s">
        <v>977</v>
      </c>
      <c r="G3626" s="1" t="s">
        <v>978</v>
      </c>
      <c r="H3626" s="1" t="s">
        <v>979</v>
      </c>
      <c r="I3626" s="1" t="s">
        <v>16</v>
      </c>
      <c r="J3626" s="1" t="s">
        <v>23</v>
      </c>
      <c r="K3626" s="1" t="s">
        <v>16</v>
      </c>
      <c r="L3626" s="1" t="s">
        <v>16</v>
      </c>
      <c r="M3626" s="1" t="s">
        <v>16</v>
      </c>
      <c r="N3626" s="1" t="s">
        <v>16</v>
      </c>
      <c r="O3626" s="1">
        <v>63.2</v>
      </c>
      <c r="P3626" s="1">
        <v>1.0</v>
      </c>
    </row>
    <row r="3627">
      <c r="A3627" s="1" t="s">
        <v>29</v>
      </c>
      <c r="B3627" s="1" t="s">
        <v>5319</v>
      </c>
      <c r="C3627" s="2" t="s">
        <v>5220</v>
      </c>
      <c r="D3627" s="1" t="s">
        <v>19</v>
      </c>
      <c r="E3627" s="3" t="str">
        <f>HYPERLINK("https://fyndiq.se/produkt/07e3350320e54ed3/", "2-Pack MOTOROLA MOTO G51 5G Skärmskydd - Härdat Glas 9H - Super kvalitet 3D")</f>
        <v>2-Pack MOTOROLA MOTO G51 5G Skärmskydd - Härdat Glas 9H - Super kvalitet 3D</v>
      </c>
      <c r="F3627" s="1" t="s">
        <v>5320</v>
      </c>
      <c r="G3627" s="1" t="s">
        <v>5321</v>
      </c>
      <c r="H3627" s="1" t="s">
        <v>5322</v>
      </c>
      <c r="I3627" s="1" t="s">
        <v>16</v>
      </c>
      <c r="J3627" s="1" t="s">
        <v>23</v>
      </c>
      <c r="K3627" s="1" t="s">
        <v>16</v>
      </c>
      <c r="L3627" s="1" t="s">
        <v>16</v>
      </c>
      <c r="M3627" s="1" t="s">
        <v>16</v>
      </c>
      <c r="N3627" s="1" t="s">
        <v>16</v>
      </c>
      <c r="O3627" s="1">
        <v>63.2</v>
      </c>
      <c r="P3627" s="1">
        <v>1.0</v>
      </c>
    </row>
    <row r="3628">
      <c r="A3628" s="1" t="s">
        <v>29</v>
      </c>
      <c r="B3628" s="1" t="s">
        <v>5323</v>
      </c>
      <c r="C3628" s="2" t="s">
        <v>5220</v>
      </c>
      <c r="D3628" s="1" t="s">
        <v>19</v>
      </c>
      <c r="E3628" s="3" t="str">
        <f>HYPERLINK("https://fyndiq.se/produkt/87e8c2a54c4a469b/", "2-Pack Samsung Galaxy A53 5G - Härdat glas 9H - Super kvalitet")</f>
        <v>2-Pack Samsung Galaxy A53 5G - Härdat glas 9H - Super kvalitet</v>
      </c>
      <c r="F3628" s="1" t="s">
        <v>1320</v>
      </c>
      <c r="G3628" s="1" t="s">
        <v>1321</v>
      </c>
      <c r="H3628" s="1" t="s">
        <v>1322</v>
      </c>
      <c r="I3628" s="1" t="s">
        <v>16</v>
      </c>
      <c r="J3628" s="1" t="s">
        <v>23</v>
      </c>
      <c r="K3628" s="1" t="s">
        <v>16</v>
      </c>
      <c r="L3628" s="1" t="s">
        <v>16</v>
      </c>
      <c r="M3628" s="1" t="s">
        <v>16</v>
      </c>
      <c r="N3628" s="1" t="s">
        <v>16</v>
      </c>
      <c r="O3628" s="1">
        <v>63.2</v>
      </c>
      <c r="P3628" s="1">
        <v>1.0</v>
      </c>
    </row>
    <row r="3629">
      <c r="A3629" s="1" t="s">
        <v>29</v>
      </c>
      <c r="B3629" s="1" t="s">
        <v>5324</v>
      </c>
      <c r="C3629" s="2" t="s">
        <v>5220</v>
      </c>
      <c r="D3629" s="1" t="s">
        <v>19</v>
      </c>
      <c r="E3629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3629" s="1" t="s">
        <v>679</v>
      </c>
      <c r="G3629" s="1" t="s">
        <v>680</v>
      </c>
      <c r="H3629" s="1" t="s">
        <v>681</v>
      </c>
      <c r="I3629" s="1" t="s">
        <v>16</v>
      </c>
      <c r="J3629" s="1" t="s">
        <v>23</v>
      </c>
      <c r="K3629" s="1" t="s">
        <v>16</v>
      </c>
      <c r="L3629" s="1" t="s">
        <v>16</v>
      </c>
      <c r="M3629" s="1" t="s">
        <v>16</v>
      </c>
      <c r="N3629" s="1" t="s">
        <v>16</v>
      </c>
      <c r="O3629" s="1">
        <v>95.2</v>
      </c>
      <c r="P3629" s="1">
        <v>1.0</v>
      </c>
    </row>
    <row r="3630">
      <c r="A3630" s="1" t="s">
        <v>29</v>
      </c>
      <c r="B3630" s="1" t="s">
        <v>5325</v>
      </c>
      <c r="C3630" s="2" t="s">
        <v>5220</v>
      </c>
      <c r="D3630" s="1" t="s">
        <v>19</v>
      </c>
      <c r="E363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3630" s="1" t="s">
        <v>508</v>
      </c>
      <c r="G3630" s="1" t="s">
        <v>509</v>
      </c>
      <c r="H3630" s="1" t="s">
        <v>510</v>
      </c>
      <c r="I3630" s="1" t="s">
        <v>16</v>
      </c>
      <c r="J3630" s="1" t="s">
        <v>23</v>
      </c>
      <c r="K3630" s="1" t="s">
        <v>16</v>
      </c>
      <c r="L3630" s="1" t="s">
        <v>16</v>
      </c>
      <c r="M3630" s="1" t="s">
        <v>16</v>
      </c>
      <c r="N3630" s="1" t="s">
        <v>16</v>
      </c>
      <c r="O3630" s="1">
        <v>63.2</v>
      </c>
      <c r="P3630" s="1">
        <v>1.0</v>
      </c>
    </row>
    <row r="3631">
      <c r="A3631" s="1" t="s">
        <v>29</v>
      </c>
      <c r="B3631" s="1" t="s">
        <v>5326</v>
      </c>
      <c r="C3631" s="2" t="s">
        <v>5220</v>
      </c>
      <c r="D3631" s="1" t="s">
        <v>19</v>
      </c>
      <c r="E3631" s="3" t="str">
        <f>HYPERLINK("https://fyndiq.se/produkt/c26c9ffef37a436a/", "2-Pack Samsung A35 5G Skärmskydd i Härdat Glas")</f>
        <v>2-Pack Samsung A35 5G Skärmskydd i Härdat Glas</v>
      </c>
      <c r="F3631" s="1" t="s">
        <v>432</v>
      </c>
      <c r="G3631" s="1" t="s">
        <v>433</v>
      </c>
      <c r="H3631" s="1" t="s">
        <v>434</v>
      </c>
      <c r="I3631" s="1" t="s">
        <v>16</v>
      </c>
      <c r="J3631" s="1" t="s">
        <v>23</v>
      </c>
      <c r="K3631" s="1" t="s">
        <v>16</v>
      </c>
      <c r="L3631" s="1" t="s">
        <v>16</v>
      </c>
      <c r="M3631" s="1" t="s">
        <v>16</v>
      </c>
      <c r="N3631" s="1" t="s">
        <v>16</v>
      </c>
      <c r="O3631" s="1">
        <v>63.2</v>
      </c>
      <c r="P3631" s="1">
        <v>1.0</v>
      </c>
    </row>
    <row r="3632">
      <c r="A3632" s="1" t="s">
        <v>29</v>
      </c>
      <c r="B3632" s="1" t="s">
        <v>5327</v>
      </c>
      <c r="C3632" s="2" t="s">
        <v>5220</v>
      </c>
      <c r="D3632" s="1" t="s">
        <v>19</v>
      </c>
      <c r="E3632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3632" s="1" t="s">
        <v>3794</v>
      </c>
      <c r="G3632" s="1" t="s">
        <v>3795</v>
      </c>
      <c r="H3632" s="1" t="s">
        <v>3796</v>
      </c>
      <c r="I3632" s="1" t="s">
        <v>16</v>
      </c>
      <c r="J3632" s="1" t="s">
        <v>23</v>
      </c>
      <c r="K3632" s="1" t="s">
        <v>16</v>
      </c>
      <c r="L3632" s="1" t="s">
        <v>16</v>
      </c>
      <c r="M3632" s="1" t="s">
        <v>16</v>
      </c>
      <c r="N3632" s="1" t="s">
        <v>16</v>
      </c>
      <c r="O3632" s="1">
        <v>135.2</v>
      </c>
      <c r="P3632" s="1">
        <v>1.0</v>
      </c>
    </row>
    <row r="3633">
      <c r="A3633" s="1" t="s">
        <v>29</v>
      </c>
      <c r="B3633" s="1" t="s">
        <v>5328</v>
      </c>
      <c r="C3633" s="2" t="s">
        <v>5220</v>
      </c>
      <c r="D3633" s="1" t="s">
        <v>19</v>
      </c>
      <c r="E3633" s="3" t="str">
        <f>HYPERLINK("https://fyndiq.se/produkt/afadef9bda8c4dbe/", "2-Pack Samsung A13 Skärmskydd &amp; 1-Pack linsskydd - Härdat Glas 9H - Super kvalitet 3D")</f>
        <v>2-Pack Samsung A13 Skärmskydd &amp; 1-Pack linsskydd - Härdat Glas 9H - Super kvalitet 3D</v>
      </c>
      <c r="F3633" s="1" t="s">
        <v>5329</v>
      </c>
      <c r="G3633" s="1" t="s">
        <v>5330</v>
      </c>
      <c r="H3633" s="1" t="s">
        <v>5331</v>
      </c>
      <c r="I3633" s="1" t="s">
        <v>16</v>
      </c>
      <c r="J3633" s="1" t="s">
        <v>23</v>
      </c>
      <c r="K3633" s="1" t="s">
        <v>16</v>
      </c>
      <c r="L3633" s="1" t="s">
        <v>16</v>
      </c>
      <c r="M3633" s="1" t="s">
        <v>16</v>
      </c>
      <c r="N3633" s="1" t="s">
        <v>16</v>
      </c>
      <c r="O3633" s="1">
        <v>79.2</v>
      </c>
      <c r="P3633" s="1">
        <v>1.0</v>
      </c>
    </row>
    <row r="3634">
      <c r="A3634" s="1" t="s">
        <v>29</v>
      </c>
      <c r="B3634" s="1" t="s">
        <v>5332</v>
      </c>
      <c r="C3634" s="2" t="s">
        <v>5220</v>
      </c>
      <c r="D3634" s="1" t="s">
        <v>19</v>
      </c>
      <c r="E3634" s="3" t="str">
        <f>HYPERLINK("https://fyndiq.se/produkt/a047b5d99d58461d/", "2-Pack Google Pixel 6A - Härdat glas 9H - Super kvalitet 3D")</f>
        <v>2-Pack Google Pixel 6A - Härdat glas 9H - Super kvalitet 3D</v>
      </c>
      <c r="F3634" s="1" t="s">
        <v>1205</v>
      </c>
      <c r="G3634" s="1" t="s">
        <v>1206</v>
      </c>
      <c r="H3634" s="1" t="s">
        <v>1207</v>
      </c>
      <c r="I3634" s="1" t="s">
        <v>16</v>
      </c>
      <c r="J3634" s="1" t="s">
        <v>23</v>
      </c>
      <c r="K3634" s="1" t="s">
        <v>16</v>
      </c>
      <c r="L3634" s="1" t="s">
        <v>16</v>
      </c>
      <c r="M3634" s="1" t="s">
        <v>16</v>
      </c>
      <c r="N3634" s="1" t="s">
        <v>16</v>
      </c>
      <c r="O3634" s="1">
        <v>63.2</v>
      </c>
      <c r="P3634" s="1">
        <v>1.0</v>
      </c>
    </row>
    <row r="3635">
      <c r="A3635" s="1" t="s">
        <v>29</v>
      </c>
      <c r="B3635" s="1" t="s">
        <v>5333</v>
      </c>
      <c r="C3635" s="2" t="s">
        <v>5220</v>
      </c>
      <c r="D3635" s="1" t="s">
        <v>19</v>
      </c>
      <c r="E3635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3635" s="1" t="s">
        <v>485</v>
      </c>
      <c r="G3635" s="1" t="s">
        <v>486</v>
      </c>
      <c r="H3635" s="1" t="s">
        <v>487</v>
      </c>
      <c r="I3635" s="1" t="s">
        <v>16</v>
      </c>
      <c r="J3635" s="1" t="s">
        <v>23</v>
      </c>
      <c r="K3635" s="1" t="s">
        <v>16</v>
      </c>
      <c r="L3635" s="1" t="s">
        <v>16</v>
      </c>
      <c r="M3635" s="1" t="s">
        <v>16</v>
      </c>
      <c r="N3635" s="1" t="s">
        <v>16</v>
      </c>
      <c r="O3635" s="1">
        <v>135.2</v>
      </c>
      <c r="P3635" s="1">
        <v>1.0</v>
      </c>
    </row>
    <row r="3636">
      <c r="A3636" s="1" t="s">
        <v>29</v>
      </c>
      <c r="B3636" s="1" t="s">
        <v>5334</v>
      </c>
      <c r="C3636" s="2" t="s">
        <v>5220</v>
      </c>
      <c r="D3636" s="1" t="s">
        <v>19</v>
      </c>
      <c r="E3636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3636" s="1" t="s">
        <v>2858</v>
      </c>
      <c r="G3636" s="1" t="s">
        <v>2859</v>
      </c>
      <c r="H3636" s="1" t="s">
        <v>2860</v>
      </c>
      <c r="I3636" s="1" t="s">
        <v>16</v>
      </c>
      <c r="J3636" s="1" t="s">
        <v>23</v>
      </c>
      <c r="K3636" s="1" t="s">
        <v>16</v>
      </c>
      <c r="L3636" s="1" t="s">
        <v>16</v>
      </c>
      <c r="M3636" s="1" t="s">
        <v>16</v>
      </c>
      <c r="N3636" s="1" t="s">
        <v>16</v>
      </c>
      <c r="O3636" s="1">
        <v>71.2</v>
      </c>
      <c r="P3636" s="1">
        <v>1.0</v>
      </c>
    </row>
    <row r="3637">
      <c r="A3637" s="1" t="s">
        <v>29</v>
      </c>
      <c r="B3637" s="1" t="s">
        <v>5335</v>
      </c>
      <c r="C3637" s="2" t="s">
        <v>5220</v>
      </c>
      <c r="D3637" s="1" t="s">
        <v>19</v>
      </c>
      <c r="E3637" s="3" t="str">
        <f>HYPERLINK("https://fyndiq.se/produkt/87e8c2a54c4a469b/", "2-Pack Samsung Galaxy A53 5G - Härdat glas 9H - Super kvalitet")</f>
        <v>2-Pack Samsung Galaxy A53 5G - Härdat glas 9H - Super kvalitet</v>
      </c>
      <c r="F3637" s="1" t="s">
        <v>1320</v>
      </c>
      <c r="G3637" s="1" t="s">
        <v>1321</v>
      </c>
      <c r="H3637" s="1" t="s">
        <v>1322</v>
      </c>
      <c r="I3637" s="1" t="s">
        <v>16</v>
      </c>
      <c r="J3637" s="1" t="s">
        <v>23</v>
      </c>
      <c r="K3637" s="1" t="s">
        <v>16</v>
      </c>
      <c r="L3637" s="1" t="s">
        <v>16</v>
      </c>
      <c r="M3637" s="1" t="s">
        <v>16</v>
      </c>
      <c r="N3637" s="1" t="s">
        <v>16</v>
      </c>
      <c r="O3637" s="1">
        <v>63.2</v>
      </c>
      <c r="P3637" s="1">
        <v>1.0</v>
      </c>
    </row>
    <row r="3638">
      <c r="A3638" s="1" t="s">
        <v>29</v>
      </c>
      <c r="B3638" s="1" t="s">
        <v>5336</v>
      </c>
      <c r="C3638" s="2" t="s">
        <v>5220</v>
      </c>
      <c r="D3638" s="1" t="s">
        <v>19</v>
      </c>
      <c r="E363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3638" s="1" t="s">
        <v>722</v>
      </c>
      <c r="G3638" s="1" t="s">
        <v>723</v>
      </c>
      <c r="H3638" s="1" t="s">
        <v>724</v>
      </c>
      <c r="I3638" s="1" t="s">
        <v>16</v>
      </c>
      <c r="J3638" s="1" t="s">
        <v>23</v>
      </c>
      <c r="K3638" s="1" t="s">
        <v>16</v>
      </c>
      <c r="L3638" s="1" t="s">
        <v>16</v>
      </c>
      <c r="M3638" s="1" t="s">
        <v>16</v>
      </c>
      <c r="N3638" s="1" t="s">
        <v>16</v>
      </c>
      <c r="O3638" s="1">
        <v>79.2</v>
      </c>
      <c r="P3638" s="1">
        <v>1.0</v>
      </c>
    </row>
    <row r="3639">
      <c r="A3639" s="1" t="s">
        <v>29</v>
      </c>
      <c r="B3639" s="1" t="s">
        <v>5337</v>
      </c>
      <c r="C3639" s="2" t="s">
        <v>5220</v>
      </c>
      <c r="D3639" s="1" t="s">
        <v>19</v>
      </c>
      <c r="E3639" s="3" t="str">
        <f>HYPERLINK("https://fyndiq.se/produkt/a871a7da0b2249a8/", "2-Pack Iphone 11 Pro Max - 9H Härdat Glass - Top Kvalitet")</f>
        <v>2-Pack Iphone 11 Pro Max - 9H Härdat Glass - Top Kvalitet</v>
      </c>
      <c r="F3639" s="1" t="s">
        <v>559</v>
      </c>
      <c r="G3639" s="1" t="s">
        <v>560</v>
      </c>
      <c r="H3639" s="1" t="s">
        <v>561</v>
      </c>
      <c r="I3639" s="1" t="s">
        <v>16</v>
      </c>
      <c r="J3639" s="1" t="s">
        <v>23</v>
      </c>
      <c r="K3639" s="1" t="s">
        <v>16</v>
      </c>
      <c r="L3639" s="1" t="s">
        <v>16</v>
      </c>
      <c r="M3639" s="1" t="s">
        <v>16</v>
      </c>
      <c r="N3639" s="1" t="s">
        <v>16</v>
      </c>
      <c r="O3639" s="1">
        <v>55.2</v>
      </c>
      <c r="P3639" s="1">
        <v>1.0</v>
      </c>
    </row>
    <row r="3640">
      <c r="A3640" s="1" t="s">
        <v>29</v>
      </c>
      <c r="B3640" s="1" t="s">
        <v>5338</v>
      </c>
      <c r="C3640" s="2" t="s">
        <v>5220</v>
      </c>
      <c r="D3640" s="1" t="s">
        <v>19</v>
      </c>
      <c r="E3640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640" s="1" t="s">
        <v>2554</v>
      </c>
      <c r="G3640" s="1" t="s">
        <v>2555</v>
      </c>
      <c r="H3640" s="1" t="s">
        <v>2556</v>
      </c>
      <c r="I3640" s="1" t="s">
        <v>16</v>
      </c>
      <c r="J3640" s="1" t="s">
        <v>23</v>
      </c>
      <c r="K3640" s="1" t="s">
        <v>16</v>
      </c>
      <c r="L3640" s="1" t="s">
        <v>16</v>
      </c>
      <c r="M3640" s="1" t="s">
        <v>16</v>
      </c>
      <c r="N3640" s="1" t="s">
        <v>16</v>
      </c>
      <c r="O3640" s="1">
        <v>63.2</v>
      </c>
      <c r="P3640" s="1">
        <v>1.0</v>
      </c>
    </row>
    <row r="3641">
      <c r="A3641" s="1" t="s">
        <v>29</v>
      </c>
      <c r="B3641" s="1" t="s">
        <v>5339</v>
      </c>
      <c r="C3641" s="2" t="s">
        <v>5220</v>
      </c>
      <c r="D3641" s="1" t="s">
        <v>19</v>
      </c>
      <c r="E3641" s="3" t="str">
        <f>HYPERLINK("https://fyndiq.se/produkt/bc024a13b1494eae/", "2-Pack Samsung A35 Skärmskydd i Härdat Glas")</f>
        <v>2-Pack Samsung A35 Skärmskydd i Härdat Glas</v>
      </c>
      <c r="F3641" s="1" t="s">
        <v>1267</v>
      </c>
      <c r="G3641" s="1" t="s">
        <v>1268</v>
      </c>
      <c r="H3641" s="1" t="s">
        <v>1269</v>
      </c>
      <c r="I3641" s="1" t="s">
        <v>16</v>
      </c>
      <c r="J3641" s="1" t="s">
        <v>23</v>
      </c>
      <c r="K3641" s="1" t="s">
        <v>16</v>
      </c>
      <c r="L3641" s="1" t="s">
        <v>16</v>
      </c>
      <c r="M3641" s="1" t="s">
        <v>16</v>
      </c>
      <c r="N3641" s="1" t="s">
        <v>16</v>
      </c>
      <c r="O3641" s="1">
        <v>63.2</v>
      </c>
      <c r="P3641" s="1">
        <v>1.0</v>
      </c>
    </row>
    <row r="3642">
      <c r="A3642" s="1" t="s">
        <v>29</v>
      </c>
      <c r="B3642" s="1" t="s">
        <v>5340</v>
      </c>
      <c r="C3642" s="2" t="s">
        <v>5341</v>
      </c>
      <c r="D3642" s="1" t="s">
        <v>19</v>
      </c>
      <c r="E3642" s="3" t="str">
        <f>HYPERLINK("https://fyndiq.se/produkt/acecbda921d14ae6/", "2 Pack Samsung Galaxy A70 - Härdat Glas 9H - Super Kvalitet 3D")</f>
        <v>2 Pack Samsung Galaxy A70 - Härdat Glas 9H - Super Kvalitet 3D</v>
      </c>
      <c r="F3642" s="1" t="s">
        <v>327</v>
      </c>
      <c r="G3642" s="1" t="s">
        <v>328</v>
      </c>
      <c r="H3642" s="1" t="s">
        <v>329</v>
      </c>
      <c r="I3642" s="1" t="s">
        <v>16</v>
      </c>
      <c r="J3642" s="1" t="s">
        <v>23</v>
      </c>
      <c r="K3642" s="1" t="s">
        <v>16</v>
      </c>
      <c r="L3642" s="1" t="s">
        <v>16</v>
      </c>
      <c r="M3642" s="1" t="s">
        <v>16</v>
      </c>
      <c r="N3642" s="1" t="s">
        <v>16</v>
      </c>
      <c r="O3642" s="1">
        <v>63.2</v>
      </c>
      <c r="P3642" s="1">
        <v>1.0</v>
      </c>
    </row>
    <row r="3643">
      <c r="A3643" s="1" t="s">
        <v>29</v>
      </c>
      <c r="B3643" s="1" t="s">
        <v>5342</v>
      </c>
      <c r="C3643" s="2" t="s">
        <v>5341</v>
      </c>
      <c r="D3643" s="1" t="s">
        <v>19</v>
      </c>
      <c r="E3643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3643" s="1" t="s">
        <v>1765</v>
      </c>
      <c r="G3643" s="1" t="s">
        <v>1766</v>
      </c>
      <c r="H3643" s="1" t="s">
        <v>1767</v>
      </c>
      <c r="I3643" s="1" t="s">
        <v>16</v>
      </c>
      <c r="J3643" s="1" t="s">
        <v>23</v>
      </c>
      <c r="K3643" s="1" t="s">
        <v>16</v>
      </c>
      <c r="L3643" s="1" t="s">
        <v>16</v>
      </c>
      <c r="M3643" s="1" t="s">
        <v>16</v>
      </c>
      <c r="N3643" s="1" t="s">
        <v>16</v>
      </c>
      <c r="O3643" s="1">
        <v>63.2</v>
      </c>
      <c r="P3643" s="1">
        <v>1.0</v>
      </c>
    </row>
    <row r="3644">
      <c r="A3644" s="1" t="s">
        <v>29</v>
      </c>
      <c r="B3644" s="1" t="s">
        <v>5343</v>
      </c>
      <c r="C3644" s="2" t="s">
        <v>5341</v>
      </c>
      <c r="D3644" s="1" t="s">
        <v>19</v>
      </c>
      <c r="E3644" s="3" t="str">
        <f>HYPERLINK("https://fyndiq.se/produkt/13e76851ca504320/", "2-Pack Samsung Galaxy S22 Ultra - Härdat glas 9H - Top kvalitet")</f>
        <v>2-Pack Samsung Galaxy S22 Ultra - Härdat glas 9H - Top kvalitet</v>
      </c>
      <c r="F3644" s="1" t="s">
        <v>140</v>
      </c>
      <c r="G3644" s="1" t="s">
        <v>141</v>
      </c>
      <c r="H3644" s="1" t="s">
        <v>142</v>
      </c>
      <c r="I3644" s="1" t="s">
        <v>16</v>
      </c>
      <c r="J3644" s="1" t="s">
        <v>23</v>
      </c>
      <c r="K3644" s="1" t="s">
        <v>16</v>
      </c>
      <c r="L3644" s="1" t="s">
        <v>16</v>
      </c>
      <c r="M3644" s="1" t="s">
        <v>16</v>
      </c>
      <c r="N3644" s="1" t="s">
        <v>16</v>
      </c>
      <c r="O3644" s="1">
        <v>63.2</v>
      </c>
      <c r="P3644" s="1">
        <v>1.0</v>
      </c>
    </row>
    <row r="3645">
      <c r="A3645" s="1" t="s">
        <v>29</v>
      </c>
      <c r="B3645" s="1" t="s">
        <v>5344</v>
      </c>
      <c r="C3645" s="2" t="s">
        <v>5341</v>
      </c>
      <c r="D3645" s="1" t="s">
        <v>19</v>
      </c>
      <c r="E3645" s="3" t="str">
        <f>HYPERLINK("https://fyndiq.se/produkt/860c7ae305b54883/", "2 Pack Samsung S21 Ultra 5G - Härdat glas 9H - Super kvalitet 3D")</f>
        <v>2 Pack Samsung S21 Ultra 5G - Härdat glas 9H - Super kvalitet 3D</v>
      </c>
      <c r="F3645" s="1" t="s">
        <v>649</v>
      </c>
      <c r="G3645" s="1" t="s">
        <v>650</v>
      </c>
      <c r="H3645" s="1" t="s">
        <v>651</v>
      </c>
      <c r="I3645" s="1" t="s">
        <v>16</v>
      </c>
      <c r="J3645" s="1" t="s">
        <v>23</v>
      </c>
      <c r="K3645" s="1" t="s">
        <v>16</v>
      </c>
      <c r="L3645" s="1" t="s">
        <v>16</v>
      </c>
      <c r="M3645" s="1" t="s">
        <v>16</v>
      </c>
      <c r="N3645" s="1" t="s">
        <v>16</v>
      </c>
      <c r="O3645" s="1">
        <v>63.2</v>
      </c>
      <c r="P3645" s="1">
        <v>1.0</v>
      </c>
    </row>
    <row r="3646">
      <c r="A3646" s="1" t="s">
        <v>29</v>
      </c>
      <c r="B3646" s="1" t="s">
        <v>5345</v>
      </c>
      <c r="C3646" s="2" t="s">
        <v>5341</v>
      </c>
      <c r="D3646" s="1" t="s">
        <v>19</v>
      </c>
      <c r="E3646" s="3" t="str">
        <f>HYPERLINK("https://fyndiq.se/produkt/f9cb40a5fb2c42e4/", "2 Pack Xiaomi 12 PRO - Härdat glas 9H-Super kvalitet 3D")</f>
        <v>2 Pack Xiaomi 12 PRO - Härdat glas 9H-Super kvalitet 3D</v>
      </c>
      <c r="F3646" s="1" t="s">
        <v>1830</v>
      </c>
      <c r="G3646" s="1" t="s">
        <v>1831</v>
      </c>
      <c r="H3646" s="1" t="s">
        <v>1832</v>
      </c>
      <c r="I3646" s="1" t="s">
        <v>16</v>
      </c>
      <c r="J3646" s="1" t="s">
        <v>23</v>
      </c>
      <c r="K3646" s="1" t="s">
        <v>16</v>
      </c>
      <c r="L3646" s="1" t="s">
        <v>16</v>
      </c>
      <c r="M3646" s="1" t="s">
        <v>16</v>
      </c>
      <c r="N3646" s="1" t="s">
        <v>16</v>
      </c>
      <c r="O3646" s="1">
        <v>63.2</v>
      </c>
      <c r="P3646" s="1">
        <v>1.0</v>
      </c>
    </row>
    <row r="3647">
      <c r="A3647" s="1" t="s">
        <v>29</v>
      </c>
      <c r="B3647" s="1" t="s">
        <v>5346</v>
      </c>
      <c r="C3647" s="2" t="s">
        <v>5341</v>
      </c>
      <c r="D3647" s="1" t="s">
        <v>19</v>
      </c>
      <c r="E3647" s="3" t="str">
        <f>HYPERLINK("https://fyndiq.se/produkt/860c7ae305b54883/", "2 Pack Samsung S21 Ultra 5G - Härdat glas 9H - Super kvalitet 3D")</f>
        <v>2 Pack Samsung S21 Ultra 5G - Härdat glas 9H - Super kvalitet 3D</v>
      </c>
      <c r="F3647" s="1" t="s">
        <v>649</v>
      </c>
      <c r="G3647" s="1" t="s">
        <v>650</v>
      </c>
      <c r="H3647" s="1" t="s">
        <v>651</v>
      </c>
      <c r="I3647" s="1" t="s">
        <v>16</v>
      </c>
      <c r="J3647" s="1" t="s">
        <v>23</v>
      </c>
      <c r="K3647" s="1" t="s">
        <v>16</v>
      </c>
      <c r="L3647" s="1" t="s">
        <v>16</v>
      </c>
      <c r="M3647" s="1" t="s">
        <v>16</v>
      </c>
      <c r="N3647" s="1" t="s">
        <v>16</v>
      </c>
      <c r="O3647" s="1">
        <v>63.2</v>
      </c>
      <c r="P3647" s="1">
        <v>1.0</v>
      </c>
    </row>
    <row r="3648">
      <c r="A3648" s="1" t="s">
        <v>29</v>
      </c>
      <c r="B3648" s="1" t="s">
        <v>5347</v>
      </c>
      <c r="C3648" s="2" t="s">
        <v>5341</v>
      </c>
      <c r="D3648" s="1" t="s">
        <v>19</v>
      </c>
      <c r="E3648" s="3" t="str">
        <f>HYPERLINK("https://fyndiq.se/produkt/c6f3e47a88184e8d/", "2-Pack SAMSUNG A55 Skärmskydd - Härdat Glas 9H - Super kvalitet 3D")</f>
        <v>2-Pack SAMSUNG A55 Skärmskydd - Härdat Glas 9H - Super kvalitet 3D</v>
      </c>
      <c r="F3648" s="1" t="s">
        <v>83</v>
      </c>
      <c r="G3648" s="1" t="s">
        <v>84</v>
      </c>
      <c r="H3648" s="1" t="s">
        <v>85</v>
      </c>
      <c r="I3648" s="1" t="s">
        <v>16</v>
      </c>
      <c r="J3648" s="1" t="s">
        <v>23</v>
      </c>
      <c r="K3648" s="1" t="s">
        <v>16</v>
      </c>
      <c r="L3648" s="1" t="s">
        <v>16</v>
      </c>
      <c r="M3648" s="1" t="s">
        <v>16</v>
      </c>
      <c r="N3648" s="1" t="s">
        <v>16</v>
      </c>
      <c r="O3648" s="1">
        <v>63.2</v>
      </c>
      <c r="P3648" s="1">
        <v>1.0</v>
      </c>
    </row>
    <row r="3649">
      <c r="A3649" s="1" t="s">
        <v>29</v>
      </c>
      <c r="B3649" s="1" t="s">
        <v>5348</v>
      </c>
      <c r="C3649" s="2" t="s">
        <v>5341</v>
      </c>
      <c r="D3649" s="1" t="s">
        <v>19</v>
      </c>
      <c r="E3649" s="3" t="str">
        <f>HYPERLINK("https://fyndiq.se/produkt/b7d0cdbf434a45c1/", "2-Pack Samsung A15 5G Skärmskydd - Härdat Glas 9H - Super kvalitet 3D")</f>
        <v>2-Pack Samsung A15 5G Skärmskydd - Härdat Glas 9H - Super kvalitet 3D</v>
      </c>
      <c r="F3649" s="1" t="s">
        <v>512</v>
      </c>
      <c r="G3649" s="1" t="s">
        <v>513</v>
      </c>
      <c r="H3649" s="1" t="s">
        <v>514</v>
      </c>
      <c r="I3649" s="1" t="s">
        <v>16</v>
      </c>
      <c r="J3649" s="1" t="s">
        <v>23</v>
      </c>
      <c r="K3649" s="1" t="s">
        <v>16</v>
      </c>
      <c r="L3649" s="1" t="s">
        <v>16</v>
      </c>
      <c r="M3649" s="1" t="s">
        <v>16</v>
      </c>
      <c r="N3649" s="1" t="s">
        <v>16</v>
      </c>
      <c r="O3649" s="1">
        <v>63.2</v>
      </c>
      <c r="P3649" s="1">
        <v>1.0</v>
      </c>
    </row>
    <row r="3650">
      <c r="A3650" s="1" t="s">
        <v>29</v>
      </c>
      <c r="B3650" s="1" t="s">
        <v>5349</v>
      </c>
      <c r="C3650" s="2" t="s">
        <v>5341</v>
      </c>
      <c r="D3650" s="1" t="s">
        <v>19</v>
      </c>
      <c r="E365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650" s="1" t="s">
        <v>2144</v>
      </c>
      <c r="G3650" s="1" t="s">
        <v>2145</v>
      </c>
      <c r="H3650" s="1" t="s">
        <v>2146</v>
      </c>
      <c r="I3650" s="1" t="s">
        <v>16</v>
      </c>
      <c r="J3650" s="1" t="s">
        <v>23</v>
      </c>
      <c r="K3650" s="1" t="s">
        <v>16</v>
      </c>
      <c r="L3650" s="1" t="s">
        <v>16</v>
      </c>
      <c r="M3650" s="1" t="s">
        <v>16</v>
      </c>
      <c r="N3650" s="1" t="s">
        <v>16</v>
      </c>
      <c r="O3650" s="1">
        <v>63.2</v>
      </c>
      <c r="P3650" s="1">
        <v>1.0</v>
      </c>
    </row>
    <row r="3651">
      <c r="A3651" s="1" t="s">
        <v>29</v>
      </c>
      <c r="B3651" s="1" t="s">
        <v>5350</v>
      </c>
      <c r="C3651" s="2" t="s">
        <v>5341</v>
      </c>
      <c r="D3651" s="1" t="s">
        <v>19</v>
      </c>
      <c r="E3651" s="3" t="str">
        <f>HYPERLINK("https://fyndiq.se/produkt/a3a0bf045cf0498d/", "2-Pack Huawei P30 Lite - Härdat glas 9H – 3D Super kvalitet")</f>
        <v>2-Pack Huawei P30 Lite - Härdat glas 9H – 3D Super kvalitet</v>
      </c>
      <c r="F3651" s="1" t="s">
        <v>1011</v>
      </c>
      <c r="G3651" s="1" t="s">
        <v>1012</v>
      </c>
      <c r="H3651" s="1" t="s">
        <v>1013</v>
      </c>
      <c r="I3651" s="1" t="s">
        <v>16</v>
      </c>
      <c r="J3651" s="1" t="s">
        <v>23</v>
      </c>
      <c r="K3651" s="1" t="s">
        <v>16</v>
      </c>
      <c r="L3651" s="1" t="s">
        <v>16</v>
      </c>
      <c r="M3651" s="1" t="s">
        <v>16</v>
      </c>
      <c r="N3651" s="1" t="s">
        <v>16</v>
      </c>
      <c r="O3651" s="1">
        <v>63.2</v>
      </c>
      <c r="P3651" s="1">
        <v>2.0</v>
      </c>
    </row>
    <row r="3652">
      <c r="A3652" s="1" t="s">
        <v>29</v>
      </c>
      <c r="B3652" s="1" t="s">
        <v>5351</v>
      </c>
      <c r="C3652" s="2" t="s">
        <v>5341</v>
      </c>
      <c r="D3652" s="1" t="s">
        <v>19</v>
      </c>
      <c r="E3652" s="3" t="str">
        <f>HYPERLINK("https://fyndiq.se/produkt/925ae49423884615/", "2-Pack Samsung S22 Ultra Skärmskydd &amp; 1-Pack linsskydd -9H GLAS")</f>
        <v>2-Pack Samsung S22 Ultra Skärmskydd &amp; 1-Pack linsskydd -9H GLAS</v>
      </c>
      <c r="F3652" s="1" t="s">
        <v>335</v>
      </c>
      <c r="G3652" s="1" t="s">
        <v>336</v>
      </c>
      <c r="H3652" s="1" t="s">
        <v>337</v>
      </c>
      <c r="I3652" s="1" t="s">
        <v>16</v>
      </c>
      <c r="J3652" s="1" t="s">
        <v>23</v>
      </c>
      <c r="K3652" s="1" t="s">
        <v>16</v>
      </c>
      <c r="L3652" s="1" t="s">
        <v>16</v>
      </c>
      <c r="M3652" s="1" t="s">
        <v>16</v>
      </c>
      <c r="N3652" s="1" t="s">
        <v>16</v>
      </c>
      <c r="O3652" s="1">
        <v>71.2</v>
      </c>
      <c r="P3652" s="1">
        <v>1.0</v>
      </c>
    </row>
    <row r="3653">
      <c r="A3653" s="1" t="s">
        <v>29</v>
      </c>
      <c r="B3653" s="1" t="s">
        <v>5352</v>
      </c>
      <c r="C3653" s="2" t="s">
        <v>5341</v>
      </c>
      <c r="D3653" s="1" t="s">
        <v>19</v>
      </c>
      <c r="E3653" s="3" t="str">
        <f>HYPERLINK("https://fyndiq.se/produkt/ba16e87d140347ad/", "2 Pack Samsung Galaxy A51 - Härdat glas 9H - Super kvalitet 3D")</f>
        <v>2 Pack Samsung Galaxy A51 - Härdat glas 9H - Super kvalitet 3D</v>
      </c>
      <c r="F3653" s="1" t="s">
        <v>1826</v>
      </c>
      <c r="G3653" s="1" t="s">
        <v>1827</v>
      </c>
      <c r="H3653" s="1" t="s">
        <v>1828</v>
      </c>
      <c r="I3653" s="1" t="s">
        <v>16</v>
      </c>
      <c r="J3653" s="1" t="s">
        <v>23</v>
      </c>
      <c r="K3653" s="1" t="s">
        <v>16</v>
      </c>
      <c r="L3653" s="1" t="s">
        <v>16</v>
      </c>
      <c r="M3653" s="1" t="s">
        <v>16</v>
      </c>
      <c r="N3653" s="1" t="s">
        <v>16</v>
      </c>
      <c r="O3653" s="1">
        <v>63.2</v>
      </c>
      <c r="P3653" s="1">
        <v>1.0</v>
      </c>
    </row>
    <row r="3654">
      <c r="A3654" s="1" t="s">
        <v>29</v>
      </c>
      <c r="B3654" s="1" t="s">
        <v>5353</v>
      </c>
      <c r="C3654" s="2" t="s">
        <v>5341</v>
      </c>
      <c r="D3654" s="1" t="s">
        <v>19</v>
      </c>
      <c r="E3654" s="3" t="str">
        <f>HYPERLINK("https://fyndiq.se/produkt/406117b60bf241a0/", "2-Pack Samsung Galaxy S9 - Härdat glas 9H - Super kvalitet 3D")</f>
        <v>2-Pack Samsung Galaxy S9 - Härdat glas 9H - Super kvalitet 3D</v>
      </c>
      <c r="F3654" s="1" t="s">
        <v>228</v>
      </c>
      <c r="G3654" s="1" t="s">
        <v>229</v>
      </c>
      <c r="H3654" s="1" t="s">
        <v>230</v>
      </c>
      <c r="I3654" s="1" t="s">
        <v>16</v>
      </c>
      <c r="J3654" s="1" t="s">
        <v>23</v>
      </c>
      <c r="K3654" s="1" t="s">
        <v>16</v>
      </c>
      <c r="L3654" s="1" t="s">
        <v>16</v>
      </c>
      <c r="M3654" s="1" t="s">
        <v>16</v>
      </c>
      <c r="N3654" s="1" t="s">
        <v>16</v>
      </c>
      <c r="O3654" s="1">
        <v>63.2</v>
      </c>
      <c r="P3654" s="1">
        <v>1.0</v>
      </c>
    </row>
    <row r="3655">
      <c r="A3655" s="1" t="s">
        <v>29</v>
      </c>
      <c r="B3655" s="1" t="s">
        <v>5354</v>
      </c>
      <c r="C3655" s="2" t="s">
        <v>5341</v>
      </c>
      <c r="D3655" s="1" t="s">
        <v>19</v>
      </c>
      <c r="E3655" s="3" t="str">
        <f>HYPERLINK("https://fyndiq.se/produkt/860b7dade19d4d2f/", "2-Pack XIAOMI REDMI A3 Skärmskydd - Härdat Glas 9H - Super kvalitet 3D")</f>
        <v>2-Pack XIAOMI REDMI A3 Skärmskydd - Härdat Glas 9H - Super kvalitet 3D</v>
      </c>
      <c r="F3655" s="1" t="s">
        <v>200</v>
      </c>
      <c r="G3655" s="1" t="s">
        <v>201</v>
      </c>
      <c r="H3655" s="1" t="s">
        <v>202</v>
      </c>
      <c r="I3655" s="1" t="s">
        <v>16</v>
      </c>
      <c r="J3655" s="1" t="s">
        <v>23</v>
      </c>
      <c r="K3655" s="1" t="s">
        <v>16</v>
      </c>
      <c r="L3655" s="1" t="s">
        <v>16</v>
      </c>
      <c r="M3655" s="1" t="s">
        <v>16</v>
      </c>
      <c r="N3655" s="1" t="s">
        <v>16</v>
      </c>
      <c r="O3655" s="1">
        <v>63.2</v>
      </c>
      <c r="P3655" s="1">
        <v>1.0</v>
      </c>
    </row>
    <row r="3656">
      <c r="A3656" s="1" t="s">
        <v>29</v>
      </c>
      <c r="B3656" s="1" t="s">
        <v>5355</v>
      </c>
      <c r="C3656" s="2" t="s">
        <v>5341</v>
      </c>
      <c r="D3656" s="1" t="s">
        <v>19</v>
      </c>
      <c r="E3656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3656" s="1" t="s">
        <v>2836</v>
      </c>
      <c r="G3656" s="1" t="s">
        <v>2837</v>
      </c>
      <c r="H3656" s="1" t="s">
        <v>2838</v>
      </c>
      <c r="I3656" s="1" t="s">
        <v>16</v>
      </c>
      <c r="J3656" s="1" t="s">
        <v>23</v>
      </c>
      <c r="K3656" s="1" t="s">
        <v>16</v>
      </c>
      <c r="L3656" s="1" t="s">
        <v>16</v>
      </c>
      <c r="M3656" s="1" t="s">
        <v>16</v>
      </c>
      <c r="N3656" s="1" t="s">
        <v>16</v>
      </c>
      <c r="O3656" s="1">
        <v>63.2</v>
      </c>
      <c r="P3656" s="1">
        <v>1.0</v>
      </c>
    </row>
    <row r="3657">
      <c r="A3657" s="1" t="s">
        <v>29</v>
      </c>
      <c r="B3657" s="1" t="s">
        <v>5356</v>
      </c>
      <c r="C3657" s="2" t="s">
        <v>5341</v>
      </c>
      <c r="D3657" s="1" t="s">
        <v>19</v>
      </c>
      <c r="E3657" s="3" t="str">
        <f>HYPERLINK("https://fyndiq.se/produkt/c26c9ffef37a436a/", "2-Pack Samsung A35 5G Skärmskydd i Härdat Glas")</f>
        <v>2-Pack Samsung A35 5G Skärmskydd i Härdat Glas</v>
      </c>
      <c r="F3657" s="1" t="s">
        <v>432</v>
      </c>
      <c r="G3657" s="1" t="s">
        <v>433</v>
      </c>
      <c r="H3657" s="1" t="s">
        <v>434</v>
      </c>
      <c r="I3657" s="1" t="s">
        <v>16</v>
      </c>
      <c r="J3657" s="1" t="s">
        <v>23</v>
      </c>
      <c r="K3657" s="1" t="s">
        <v>16</v>
      </c>
      <c r="L3657" s="1" t="s">
        <v>16</v>
      </c>
      <c r="M3657" s="1" t="s">
        <v>16</v>
      </c>
      <c r="N3657" s="1" t="s">
        <v>16</v>
      </c>
      <c r="O3657" s="1">
        <v>63.2</v>
      </c>
      <c r="P3657" s="1">
        <v>1.0</v>
      </c>
    </row>
    <row r="3658">
      <c r="A3658" s="1" t="s">
        <v>29</v>
      </c>
      <c r="B3658" s="1" t="s">
        <v>5357</v>
      </c>
      <c r="C3658" s="2" t="s">
        <v>5341</v>
      </c>
      <c r="D3658" s="1" t="s">
        <v>19</v>
      </c>
      <c r="E3658" s="3" t="str">
        <f>HYPERLINK("https://fyndiq.se/produkt/070a202582a44b59/", "2 Pack Samsung Watch 40mm - Härdat glas 9H - Super kvalitet")</f>
        <v>2 Pack Samsung Watch 40mm - Härdat glas 9H - Super kvalitet</v>
      </c>
      <c r="F3658" s="1" t="s">
        <v>3704</v>
      </c>
      <c r="G3658" s="1" t="s">
        <v>3705</v>
      </c>
      <c r="H3658" s="1" t="s">
        <v>3706</v>
      </c>
      <c r="I3658" s="1" t="s">
        <v>16</v>
      </c>
      <c r="J3658" s="1" t="s">
        <v>23</v>
      </c>
      <c r="K3658" s="1" t="s">
        <v>16</v>
      </c>
      <c r="L3658" s="1" t="s">
        <v>16</v>
      </c>
      <c r="M3658" s="1" t="s">
        <v>16</v>
      </c>
      <c r="N3658" s="1" t="s">
        <v>16</v>
      </c>
      <c r="O3658" s="1">
        <v>63.2</v>
      </c>
      <c r="P3658" s="1">
        <v>2.0</v>
      </c>
    </row>
    <row r="3659">
      <c r="A3659" s="1" t="s">
        <v>29</v>
      </c>
      <c r="B3659" s="1" t="s">
        <v>5358</v>
      </c>
      <c r="C3659" s="2" t="s">
        <v>5341</v>
      </c>
      <c r="D3659" s="1" t="s">
        <v>19</v>
      </c>
      <c r="E3659" s="3" t="str">
        <f>HYPERLINK("https://fyndiq.se/produkt/56c72c0ba5f749b5/", "2-Pack SAMSUNG S24 Skärmskydd - Härdat Glas 9H - Super kvalitet 3D")</f>
        <v>2-Pack SAMSUNG S24 Skärmskydd - Härdat Glas 9H - Super kvalitet 3D</v>
      </c>
      <c r="F3659" s="1" t="s">
        <v>263</v>
      </c>
      <c r="G3659" s="1" t="s">
        <v>264</v>
      </c>
      <c r="H3659" s="1" t="s">
        <v>265</v>
      </c>
      <c r="I3659" s="1" t="s">
        <v>16</v>
      </c>
      <c r="J3659" s="1" t="s">
        <v>23</v>
      </c>
      <c r="K3659" s="1" t="s">
        <v>16</v>
      </c>
      <c r="L3659" s="1" t="s">
        <v>16</v>
      </c>
      <c r="M3659" s="1" t="s">
        <v>16</v>
      </c>
      <c r="N3659" s="1" t="s">
        <v>16</v>
      </c>
      <c r="O3659" s="1">
        <v>71.2</v>
      </c>
      <c r="P3659" s="1">
        <v>1.0</v>
      </c>
    </row>
    <row r="3660">
      <c r="A3660" s="1" t="s">
        <v>29</v>
      </c>
      <c r="B3660" s="1" t="s">
        <v>5359</v>
      </c>
      <c r="C3660" s="2" t="s">
        <v>5341</v>
      </c>
      <c r="D3660" s="1" t="s">
        <v>19</v>
      </c>
      <c r="E3660" s="3" t="str">
        <f>HYPERLINK("https://fyndiq.se/produkt/5947f051e8b54742/", "2-Pack MOTOROLA EDGE 40 Skärmskydd - Härdat Glas 9H - Super kvalitet 3D")</f>
        <v>2-Pack MOTOROLA EDGE 40 Skärmskydd - Härdat Glas 9H - Super kvalitet 3D</v>
      </c>
      <c r="F3660" s="1" t="s">
        <v>1065</v>
      </c>
      <c r="G3660" s="1" t="s">
        <v>1066</v>
      </c>
      <c r="H3660" s="1" t="s">
        <v>1067</v>
      </c>
      <c r="I3660" s="1" t="s">
        <v>16</v>
      </c>
      <c r="J3660" s="1" t="s">
        <v>23</v>
      </c>
      <c r="K3660" s="1" t="s">
        <v>16</v>
      </c>
      <c r="L3660" s="1" t="s">
        <v>16</v>
      </c>
      <c r="M3660" s="1" t="s">
        <v>16</v>
      </c>
      <c r="N3660" s="1" t="s">
        <v>16</v>
      </c>
      <c r="O3660" s="1">
        <v>71.2</v>
      </c>
      <c r="P3660" s="1">
        <v>1.0</v>
      </c>
    </row>
    <row r="3661">
      <c r="A3661" s="1" t="s">
        <v>29</v>
      </c>
      <c r="B3661" s="1" t="s">
        <v>5360</v>
      </c>
      <c r="C3661" s="2" t="s">
        <v>5341</v>
      </c>
      <c r="D3661" s="1" t="s">
        <v>19</v>
      </c>
      <c r="E3661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3661" s="1" t="s">
        <v>3794</v>
      </c>
      <c r="G3661" s="1" t="s">
        <v>3795</v>
      </c>
      <c r="H3661" s="1" t="s">
        <v>3796</v>
      </c>
      <c r="I3661" s="1" t="s">
        <v>16</v>
      </c>
      <c r="J3661" s="1" t="s">
        <v>23</v>
      </c>
      <c r="K3661" s="1" t="s">
        <v>16</v>
      </c>
      <c r="L3661" s="1" t="s">
        <v>16</v>
      </c>
      <c r="M3661" s="1" t="s">
        <v>16</v>
      </c>
      <c r="N3661" s="1" t="s">
        <v>16</v>
      </c>
      <c r="O3661" s="1">
        <v>135.2</v>
      </c>
      <c r="P3661" s="1">
        <v>1.0</v>
      </c>
    </row>
    <row r="3662">
      <c r="A3662" s="1" t="s">
        <v>29</v>
      </c>
      <c r="B3662" s="1" t="s">
        <v>5361</v>
      </c>
      <c r="C3662" s="2" t="s">
        <v>5341</v>
      </c>
      <c r="D3662" s="1" t="s">
        <v>19</v>
      </c>
      <c r="E3662" s="3" t="str">
        <f>HYPERLINK("https://fyndiq.se/produkt/c26c9ffef37a436a/", "2-Pack Samsung A35 5G Skärmskydd i Härdat Glas")</f>
        <v>2-Pack Samsung A35 5G Skärmskydd i Härdat Glas</v>
      </c>
      <c r="F3662" s="1" t="s">
        <v>432</v>
      </c>
      <c r="G3662" s="1" t="s">
        <v>433</v>
      </c>
      <c r="H3662" s="1" t="s">
        <v>434</v>
      </c>
      <c r="I3662" s="1" t="s">
        <v>16</v>
      </c>
      <c r="J3662" s="1" t="s">
        <v>23</v>
      </c>
      <c r="K3662" s="1" t="s">
        <v>16</v>
      </c>
      <c r="L3662" s="1" t="s">
        <v>16</v>
      </c>
      <c r="M3662" s="1" t="s">
        <v>16</v>
      </c>
      <c r="N3662" s="1" t="s">
        <v>16</v>
      </c>
      <c r="O3662" s="1">
        <v>63.2</v>
      </c>
      <c r="P3662" s="1">
        <v>1.0</v>
      </c>
    </row>
    <row r="3663">
      <c r="A3663" s="1" t="s">
        <v>29</v>
      </c>
      <c r="B3663" s="1" t="s">
        <v>5362</v>
      </c>
      <c r="C3663" s="2" t="s">
        <v>5341</v>
      </c>
      <c r="D3663" s="1" t="s">
        <v>19</v>
      </c>
      <c r="E366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3663" s="1" t="s">
        <v>47</v>
      </c>
      <c r="G3663" s="2" t="s">
        <v>48</v>
      </c>
      <c r="H3663" s="1" t="s">
        <v>49</v>
      </c>
      <c r="I3663" s="1" t="s">
        <v>16</v>
      </c>
      <c r="J3663" s="1" t="s">
        <v>23</v>
      </c>
      <c r="K3663" s="1" t="s">
        <v>16</v>
      </c>
      <c r="L3663" s="1" t="s">
        <v>16</v>
      </c>
      <c r="M3663" s="1" t="s">
        <v>16</v>
      </c>
      <c r="N3663" s="1" t="s">
        <v>16</v>
      </c>
      <c r="O3663" s="1">
        <v>183.2</v>
      </c>
      <c r="P3663" s="1">
        <v>1.0</v>
      </c>
    </row>
    <row r="3664">
      <c r="A3664" s="1" t="s">
        <v>29</v>
      </c>
      <c r="B3664" s="1" t="s">
        <v>5363</v>
      </c>
      <c r="C3664" s="2" t="s">
        <v>5341</v>
      </c>
      <c r="D3664" s="1" t="s">
        <v>19</v>
      </c>
      <c r="E3664" s="3" t="str">
        <f>HYPERLINK("https://fyndiq.se/produkt/b2b21eba0148489f/", "Samsung S8 härdat glass 3D heltäckande skärmskydd")</f>
        <v>Samsung S8 härdat glass 3D heltäckande skärmskydd</v>
      </c>
      <c r="F3664" s="1" t="s">
        <v>438</v>
      </c>
      <c r="G3664" s="1" t="s">
        <v>439</v>
      </c>
      <c r="H3664" s="1" t="s">
        <v>440</v>
      </c>
      <c r="I3664" s="1" t="s">
        <v>16</v>
      </c>
      <c r="J3664" s="1" t="s">
        <v>23</v>
      </c>
      <c r="K3664" s="1" t="s">
        <v>16</v>
      </c>
      <c r="L3664" s="1" t="s">
        <v>16</v>
      </c>
      <c r="M3664" s="1" t="s">
        <v>16</v>
      </c>
      <c r="N3664" s="1" t="s">
        <v>16</v>
      </c>
      <c r="O3664" s="1">
        <v>55.2</v>
      </c>
      <c r="P3664" s="1">
        <v>1.0</v>
      </c>
    </row>
    <row r="3665">
      <c r="A3665" s="1" t="s">
        <v>29</v>
      </c>
      <c r="B3665" s="1" t="s">
        <v>5364</v>
      </c>
      <c r="C3665" s="2" t="s">
        <v>5341</v>
      </c>
      <c r="D3665" s="1" t="s">
        <v>19</v>
      </c>
      <c r="E3665" s="3" t="str">
        <f>HYPERLINK("https://fyndiq.se/produkt/9c48067cf97a4b26/", "2 Pack Apple Watch 45mm -Härdat glas 9H – Super kvalitet 3D")</f>
        <v>2 Pack Apple Watch 45mm -Härdat glas 9H – Super kvalitet 3D</v>
      </c>
      <c r="F3665" s="1" t="s">
        <v>3377</v>
      </c>
      <c r="G3665" s="1" t="s">
        <v>3378</v>
      </c>
      <c r="H3665" s="1" t="s">
        <v>3379</v>
      </c>
      <c r="I3665" s="1" t="s">
        <v>16</v>
      </c>
      <c r="J3665" s="1" t="s">
        <v>23</v>
      </c>
      <c r="K3665" s="1" t="s">
        <v>16</v>
      </c>
      <c r="L3665" s="1" t="s">
        <v>16</v>
      </c>
      <c r="M3665" s="1" t="s">
        <v>16</v>
      </c>
      <c r="N3665" s="1" t="s">
        <v>16</v>
      </c>
      <c r="O3665" s="1">
        <v>55.2</v>
      </c>
      <c r="P3665" s="1">
        <v>1.0</v>
      </c>
    </row>
    <row r="3666">
      <c r="A3666" s="1" t="s">
        <v>29</v>
      </c>
      <c r="B3666" s="1" t="s">
        <v>5365</v>
      </c>
      <c r="C3666" s="2" t="s">
        <v>5341</v>
      </c>
      <c r="D3666" s="1" t="s">
        <v>19</v>
      </c>
      <c r="E3666" s="3" t="str">
        <f>HYPERLINK("https://fyndiq.se/produkt/c8cebab9948b43c1/", "2-Pack Apple Watch 40mm – Härdat glas 9H – Super kvalitet 3D")</f>
        <v>2-Pack Apple Watch 40mm – Härdat glas 9H – Super kvalitet 3D</v>
      </c>
      <c r="F3666" s="1" t="s">
        <v>357</v>
      </c>
      <c r="G3666" s="1" t="s">
        <v>358</v>
      </c>
      <c r="H3666" s="1" t="s">
        <v>359</v>
      </c>
      <c r="I3666" s="1" t="s">
        <v>16</v>
      </c>
      <c r="J3666" s="1" t="s">
        <v>23</v>
      </c>
      <c r="K3666" s="1" t="s">
        <v>16</v>
      </c>
      <c r="L3666" s="1" t="s">
        <v>16</v>
      </c>
      <c r="M3666" s="1" t="s">
        <v>16</v>
      </c>
      <c r="N3666" s="1" t="s">
        <v>16</v>
      </c>
      <c r="O3666" s="1">
        <v>55.2</v>
      </c>
      <c r="P3666" s="1">
        <v>1.0</v>
      </c>
    </row>
    <row r="3667">
      <c r="A3667" s="1" t="s">
        <v>29</v>
      </c>
      <c r="B3667" s="1" t="s">
        <v>5366</v>
      </c>
      <c r="C3667" s="2" t="s">
        <v>5341</v>
      </c>
      <c r="D3667" s="1" t="s">
        <v>19</v>
      </c>
      <c r="E3667" s="3" t="str">
        <f>HYPERLINK("https://fyndiq.se/produkt/99eac727be484ed2/", "Samsung Galaxy A51 - Härdat glas 9H-Super kvalitet 3D Skärmskydd")</f>
        <v>Samsung Galaxy A51 - Härdat glas 9H-Super kvalitet 3D Skärmskydd</v>
      </c>
      <c r="F3667" s="1" t="s">
        <v>5367</v>
      </c>
      <c r="G3667" s="1" t="s">
        <v>5368</v>
      </c>
      <c r="H3667" s="1" t="s">
        <v>5369</v>
      </c>
      <c r="I3667" s="1" t="s">
        <v>16</v>
      </c>
      <c r="J3667" s="1" t="s">
        <v>23</v>
      </c>
      <c r="K3667" s="1" t="s">
        <v>16</v>
      </c>
      <c r="L3667" s="1" t="s">
        <v>16</v>
      </c>
      <c r="M3667" s="1" t="s">
        <v>16</v>
      </c>
      <c r="N3667" s="1" t="s">
        <v>16</v>
      </c>
      <c r="O3667" s="1">
        <v>55.2</v>
      </c>
      <c r="P3667" s="1">
        <v>1.0</v>
      </c>
    </row>
    <row r="3668">
      <c r="A3668" s="1" t="s">
        <v>29</v>
      </c>
      <c r="B3668" s="1" t="s">
        <v>5370</v>
      </c>
      <c r="C3668" s="2" t="s">
        <v>5341</v>
      </c>
      <c r="D3668" s="1" t="s">
        <v>19</v>
      </c>
      <c r="E3668" s="3" t="str">
        <f>HYPERLINK("https://fyndiq.se/produkt/f15534edf50b4015/", "2-Pack XIAOMI REDMI NOTE 13 5G Skärmskydd - Härdat Glas 9H - Super kvalitet 3D")</f>
        <v>2-Pack XIAOMI REDMI NOTE 13 5G Skärmskydd - Härdat Glas 9H - Super kvalitet 3D</v>
      </c>
      <c r="F3668" s="1" t="s">
        <v>973</v>
      </c>
      <c r="G3668" s="1" t="s">
        <v>974</v>
      </c>
      <c r="H3668" s="1" t="s">
        <v>975</v>
      </c>
      <c r="I3668" s="1" t="s">
        <v>16</v>
      </c>
      <c r="J3668" s="1" t="s">
        <v>23</v>
      </c>
      <c r="K3668" s="1" t="s">
        <v>16</v>
      </c>
      <c r="L3668" s="1" t="s">
        <v>16</v>
      </c>
      <c r="M3668" s="1" t="s">
        <v>16</v>
      </c>
      <c r="N3668" s="1" t="s">
        <v>16</v>
      </c>
      <c r="O3668" s="1">
        <v>63.2</v>
      </c>
      <c r="P3668" s="1">
        <v>1.0</v>
      </c>
    </row>
    <row r="3669">
      <c r="A3669" s="1" t="s">
        <v>29</v>
      </c>
      <c r="B3669" s="1" t="s">
        <v>5371</v>
      </c>
      <c r="C3669" s="2" t="s">
        <v>5341</v>
      </c>
      <c r="D3669" s="1" t="s">
        <v>19</v>
      </c>
      <c r="E3669" s="3" t="str">
        <f>HYPERLINK("https://fyndiq.se/produkt/66924f1ff238487e/", "2-Pack GOOGLE PIXEL 7A Skärmskydd - Härdat Glas 9H - Super kvalitet 3D")</f>
        <v>2-Pack GOOGLE PIXEL 7A Skärmskydd - Härdat Glas 9H - Super kvalitet 3D</v>
      </c>
      <c r="F3669" s="1" t="s">
        <v>315</v>
      </c>
      <c r="G3669" s="1" t="s">
        <v>316</v>
      </c>
      <c r="H3669" s="1" t="s">
        <v>317</v>
      </c>
      <c r="I3669" s="1" t="s">
        <v>16</v>
      </c>
      <c r="J3669" s="1" t="s">
        <v>23</v>
      </c>
      <c r="K3669" s="1" t="s">
        <v>16</v>
      </c>
      <c r="L3669" s="1" t="s">
        <v>16</v>
      </c>
      <c r="M3669" s="1" t="s">
        <v>16</v>
      </c>
      <c r="N3669" s="1" t="s">
        <v>16</v>
      </c>
      <c r="O3669" s="1">
        <v>63.2</v>
      </c>
      <c r="P3669" s="1">
        <v>1.0</v>
      </c>
    </row>
    <row r="3670">
      <c r="A3670" s="1" t="s">
        <v>29</v>
      </c>
      <c r="B3670" s="1" t="s">
        <v>5372</v>
      </c>
      <c r="C3670" s="2" t="s">
        <v>5341</v>
      </c>
      <c r="D3670" s="1" t="s">
        <v>19</v>
      </c>
      <c r="E3670" s="3" t="str">
        <f>HYPERLINK("https://fyndiq.se/produkt/6ae5aff483564a84/", "2-Pack Apple Watch 40mm – Härdat glas 9H – Super kvalitet 3D")</f>
        <v>2-Pack Apple Watch 40mm – Härdat glas 9H – Super kvalitet 3D</v>
      </c>
      <c r="F3670" s="1" t="s">
        <v>1418</v>
      </c>
      <c r="G3670" s="1" t="s">
        <v>1419</v>
      </c>
      <c r="H3670" s="1" t="s">
        <v>1420</v>
      </c>
      <c r="I3670" s="1" t="s">
        <v>16</v>
      </c>
      <c r="J3670" s="1" t="s">
        <v>23</v>
      </c>
      <c r="K3670" s="1" t="s">
        <v>16</v>
      </c>
      <c r="L3670" s="1" t="s">
        <v>16</v>
      </c>
      <c r="M3670" s="1" t="s">
        <v>16</v>
      </c>
      <c r="N3670" s="1" t="s">
        <v>16</v>
      </c>
      <c r="O3670" s="1">
        <v>55.2</v>
      </c>
      <c r="P3670" s="1">
        <v>1.0</v>
      </c>
    </row>
    <row r="3671">
      <c r="A3671" s="1" t="s">
        <v>29</v>
      </c>
      <c r="B3671" s="1" t="s">
        <v>5373</v>
      </c>
      <c r="C3671" s="2" t="s">
        <v>5341</v>
      </c>
      <c r="D3671" s="1" t="s">
        <v>19</v>
      </c>
      <c r="E367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3671" s="1" t="s">
        <v>692</v>
      </c>
      <c r="G3671" s="1" t="s">
        <v>693</v>
      </c>
      <c r="H3671" s="1" t="s">
        <v>694</v>
      </c>
      <c r="I3671" s="1" t="s">
        <v>16</v>
      </c>
      <c r="J3671" s="1" t="s">
        <v>23</v>
      </c>
      <c r="K3671" s="1" t="s">
        <v>16</v>
      </c>
      <c r="L3671" s="1" t="s">
        <v>16</v>
      </c>
      <c r="M3671" s="1" t="s">
        <v>16</v>
      </c>
      <c r="N3671" s="1" t="s">
        <v>16</v>
      </c>
      <c r="O3671" s="1">
        <v>55.2</v>
      </c>
      <c r="P3671" s="1">
        <v>1.0</v>
      </c>
    </row>
    <row r="3672">
      <c r="A3672" s="1" t="s">
        <v>29</v>
      </c>
      <c r="B3672" s="1" t="s">
        <v>5374</v>
      </c>
      <c r="C3672" s="2" t="s">
        <v>5341</v>
      </c>
      <c r="D3672" s="1" t="s">
        <v>19</v>
      </c>
      <c r="E3672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3672" s="1" t="s">
        <v>5375</v>
      </c>
      <c r="G3672" s="1" t="s">
        <v>5376</v>
      </c>
      <c r="H3672" s="1" t="s">
        <v>5377</v>
      </c>
      <c r="I3672" s="1" t="s">
        <v>16</v>
      </c>
      <c r="J3672" s="1" t="s">
        <v>23</v>
      </c>
      <c r="K3672" s="1" t="s">
        <v>16</v>
      </c>
      <c r="L3672" s="1" t="s">
        <v>16</v>
      </c>
      <c r="M3672" s="1" t="s">
        <v>16</v>
      </c>
      <c r="N3672" s="1" t="s">
        <v>16</v>
      </c>
      <c r="O3672" s="1">
        <v>63.2</v>
      </c>
      <c r="P3672" s="1">
        <v>1.0</v>
      </c>
    </row>
    <row r="3673">
      <c r="A3673" s="1" t="s">
        <v>29</v>
      </c>
      <c r="B3673" s="1" t="s">
        <v>5378</v>
      </c>
      <c r="C3673" s="2" t="s">
        <v>5341</v>
      </c>
      <c r="D3673" s="1" t="s">
        <v>19</v>
      </c>
      <c r="E3673" s="3" t="str">
        <f>HYPERLINK("https://fyndiq.se/produkt/dfe28e565d2e4c8d/", "2 Pack Samsung S21 FE - 9H Härdat Glass - Super Kvalitet 3D")</f>
        <v>2 Pack Samsung S21 FE - 9H Härdat Glass - Super Kvalitet 3D</v>
      </c>
      <c r="F3673" s="1" t="s">
        <v>276</v>
      </c>
      <c r="G3673" s="1" t="s">
        <v>277</v>
      </c>
      <c r="H3673" s="1" t="s">
        <v>278</v>
      </c>
      <c r="I3673" s="1" t="s">
        <v>16</v>
      </c>
      <c r="J3673" s="1" t="s">
        <v>23</v>
      </c>
      <c r="K3673" s="1" t="s">
        <v>16</v>
      </c>
      <c r="L3673" s="1" t="s">
        <v>16</v>
      </c>
      <c r="M3673" s="1" t="s">
        <v>16</v>
      </c>
      <c r="N3673" s="1" t="s">
        <v>16</v>
      </c>
      <c r="O3673" s="1">
        <v>63.2</v>
      </c>
      <c r="P3673" s="1">
        <v>1.0</v>
      </c>
    </row>
    <row r="3674">
      <c r="A3674" s="1" t="s">
        <v>29</v>
      </c>
      <c r="B3674" s="1" t="s">
        <v>5379</v>
      </c>
      <c r="C3674" s="2" t="s">
        <v>5341</v>
      </c>
      <c r="D3674" s="1" t="s">
        <v>19</v>
      </c>
      <c r="E3674" s="3" t="str">
        <f>HYPERLINK("https://fyndiq.se/produkt/8a162916fdf246f7/", "2-Pack SAMSUNG S24 Skärmskydd - Härdat Glas 9H - Super kvalitet 3D")</f>
        <v>2-Pack SAMSUNG S24 Skärmskydd - Härdat Glas 9H - Super kvalitet 3D</v>
      </c>
      <c r="F3674" s="1" t="s">
        <v>714</v>
      </c>
      <c r="G3674" s="1" t="s">
        <v>715</v>
      </c>
      <c r="H3674" s="1" t="s">
        <v>716</v>
      </c>
      <c r="I3674" s="1" t="s">
        <v>16</v>
      </c>
      <c r="J3674" s="1" t="s">
        <v>23</v>
      </c>
      <c r="K3674" s="1" t="s">
        <v>16</v>
      </c>
      <c r="L3674" s="1" t="s">
        <v>16</v>
      </c>
      <c r="M3674" s="1" t="s">
        <v>16</v>
      </c>
      <c r="N3674" s="1" t="s">
        <v>16</v>
      </c>
      <c r="O3674" s="1">
        <v>71.2</v>
      </c>
      <c r="P3674" s="1">
        <v>1.0</v>
      </c>
    </row>
    <row r="3675">
      <c r="A3675" s="1" t="s">
        <v>29</v>
      </c>
      <c r="B3675" s="1" t="s">
        <v>5380</v>
      </c>
      <c r="C3675" s="2" t="s">
        <v>5341</v>
      </c>
      <c r="D3675" s="1" t="s">
        <v>19</v>
      </c>
      <c r="E3675" s="3" t="str">
        <f>HYPERLINK("https://fyndiq.se/produkt/6ff896a82a134dbd/", "2-Pack IPhone 12 Mini - Härdat Glas 9H - Super Kvalitet 3D")</f>
        <v>2-Pack IPhone 12 Mini - Härdat Glas 9H - Super Kvalitet 3D</v>
      </c>
      <c r="F3675" s="1" t="s">
        <v>55</v>
      </c>
      <c r="G3675" s="1" t="s">
        <v>56</v>
      </c>
      <c r="H3675" s="1" t="s">
        <v>57</v>
      </c>
      <c r="I3675" s="1" t="s">
        <v>16</v>
      </c>
      <c r="J3675" s="1" t="s">
        <v>23</v>
      </c>
      <c r="K3675" s="1" t="s">
        <v>16</v>
      </c>
      <c r="L3675" s="1" t="s">
        <v>16</v>
      </c>
      <c r="M3675" s="1" t="s">
        <v>16</v>
      </c>
      <c r="N3675" s="1" t="s">
        <v>16</v>
      </c>
      <c r="O3675" s="1">
        <v>55.2</v>
      </c>
      <c r="P3675" s="1">
        <v>1.0</v>
      </c>
    </row>
    <row r="3676">
      <c r="A3676" s="1" t="s">
        <v>29</v>
      </c>
      <c r="B3676" s="1" t="s">
        <v>5381</v>
      </c>
      <c r="C3676" s="2" t="s">
        <v>5341</v>
      </c>
      <c r="D3676" s="1" t="s">
        <v>19</v>
      </c>
      <c r="E3676" s="3" t="str">
        <f>HYPERLINK("https://fyndiq.se/produkt/4e95e5e2a94c44df/", "Samsung S8 Plus -  Härdat Glass - 3D Heltäckande Kkärmskydd")</f>
        <v>Samsung S8 Plus -  Härdat Glass - 3D Heltäckande Kkärmskydd</v>
      </c>
      <c r="F3676" s="1" t="s">
        <v>1053</v>
      </c>
      <c r="G3676" s="1" t="s">
        <v>1054</v>
      </c>
      <c r="H3676" s="1" t="s">
        <v>1055</v>
      </c>
      <c r="I3676" s="1" t="s">
        <v>16</v>
      </c>
      <c r="J3676" s="1" t="s">
        <v>23</v>
      </c>
      <c r="K3676" s="1" t="s">
        <v>16</v>
      </c>
      <c r="L3676" s="1" t="s">
        <v>16</v>
      </c>
      <c r="M3676" s="1" t="s">
        <v>16</v>
      </c>
      <c r="N3676" s="1" t="s">
        <v>16</v>
      </c>
      <c r="O3676" s="1">
        <v>55.2</v>
      </c>
      <c r="P3676" s="1">
        <v>1.0</v>
      </c>
    </row>
    <row r="3677">
      <c r="A3677" s="1" t="s">
        <v>29</v>
      </c>
      <c r="B3677" s="1" t="s">
        <v>5382</v>
      </c>
      <c r="C3677" s="2" t="s">
        <v>5341</v>
      </c>
      <c r="D3677" s="1" t="s">
        <v>19</v>
      </c>
      <c r="E3677" s="3" t="str">
        <f>HYPERLINK("https://fyndiq.se/produkt/1680a3aea19a4558/", "2-Pack Samsung S20 Skärmskydd - Härdat Glas 9H - Super kvalitet 3D")</f>
        <v>2-Pack Samsung S20 Skärmskydd - Härdat Glas 9H - Super kvalitet 3D</v>
      </c>
      <c r="F3677" s="1" t="s">
        <v>755</v>
      </c>
      <c r="G3677" s="1" t="s">
        <v>756</v>
      </c>
      <c r="H3677" s="1" t="s">
        <v>757</v>
      </c>
      <c r="I3677" s="1" t="s">
        <v>16</v>
      </c>
      <c r="J3677" s="1" t="s">
        <v>23</v>
      </c>
      <c r="K3677" s="1" t="s">
        <v>16</v>
      </c>
      <c r="L3677" s="1" t="s">
        <v>16</v>
      </c>
      <c r="M3677" s="1" t="s">
        <v>16</v>
      </c>
      <c r="N3677" s="1" t="s">
        <v>16</v>
      </c>
      <c r="O3677" s="1">
        <v>63.2</v>
      </c>
      <c r="P3677" s="1">
        <v>1.0</v>
      </c>
    </row>
    <row r="3678">
      <c r="A3678" s="1" t="s">
        <v>29</v>
      </c>
      <c r="B3678" s="1" t="s">
        <v>5383</v>
      </c>
      <c r="C3678" s="2" t="s">
        <v>5341</v>
      </c>
      <c r="D3678" s="1" t="s">
        <v>19</v>
      </c>
      <c r="E3678" s="3" t="str">
        <f>HYPERLINK("https://fyndiq.se/produkt/9e488e35f28b4b0b/", "2-Pack GOOGLE PIXEL 6A Skärmskydd - Härdat Glas 9H - Super kvalitet 3D")</f>
        <v>2-Pack GOOGLE PIXEL 6A Skärmskydd - Härdat Glas 9H - Super kvalitet 3D</v>
      </c>
      <c r="F3678" s="1" t="s">
        <v>196</v>
      </c>
      <c r="G3678" s="1" t="s">
        <v>197</v>
      </c>
      <c r="H3678" s="1" t="s">
        <v>198</v>
      </c>
      <c r="I3678" s="1" t="s">
        <v>16</v>
      </c>
      <c r="J3678" s="1" t="s">
        <v>23</v>
      </c>
      <c r="K3678" s="1" t="s">
        <v>16</v>
      </c>
      <c r="L3678" s="1" t="s">
        <v>16</v>
      </c>
      <c r="M3678" s="1" t="s">
        <v>16</v>
      </c>
      <c r="N3678" s="1" t="s">
        <v>16</v>
      </c>
      <c r="O3678" s="1">
        <v>63.2</v>
      </c>
      <c r="P3678" s="1">
        <v>1.0</v>
      </c>
    </row>
    <row r="3679">
      <c r="A3679" s="1" t="s">
        <v>29</v>
      </c>
      <c r="B3679" s="1" t="s">
        <v>5384</v>
      </c>
      <c r="C3679" s="2" t="s">
        <v>5341</v>
      </c>
      <c r="D3679" s="1" t="s">
        <v>19</v>
      </c>
      <c r="E3679" s="3" t="str">
        <f>HYPERLINK("https://fyndiq.se/produkt/f2c164e932234570/", "2-Pack HUAWEI P30 PRO Skärmskydd - Härdat Glas 9H - Super kvalitet 3D")</f>
        <v>2-Pack HUAWEI P30 PRO Skärmskydd - Härdat Glas 9H - Super kvalitet 3D</v>
      </c>
      <c r="F3679" s="1" t="s">
        <v>267</v>
      </c>
      <c r="G3679" s="1" t="s">
        <v>268</v>
      </c>
      <c r="H3679" s="1" t="s">
        <v>269</v>
      </c>
      <c r="I3679" s="1" t="s">
        <v>16</v>
      </c>
      <c r="J3679" s="1" t="s">
        <v>23</v>
      </c>
      <c r="K3679" s="1" t="s">
        <v>16</v>
      </c>
      <c r="L3679" s="1" t="s">
        <v>16</v>
      </c>
      <c r="M3679" s="1" t="s">
        <v>16</v>
      </c>
      <c r="N3679" s="1" t="s">
        <v>16</v>
      </c>
      <c r="O3679" s="1">
        <v>63.2</v>
      </c>
      <c r="P3679" s="1">
        <v>1.0</v>
      </c>
    </row>
    <row r="3680">
      <c r="A3680" s="1" t="s">
        <v>29</v>
      </c>
      <c r="B3680" s="1" t="s">
        <v>5385</v>
      </c>
      <c r="C3680" s="2" t="s">
        <v>5341</v>
      </c>
      <c r="D3680" s="1" t="s">
        <v>19</v>
      </c>
      <c r="E3680" s="3" t="str">
        <f t="shared" ref="E3680:E3681" si="36">HYPERLINK("https://fyndiq.se/produkt/c5eff753eef544a3/", "2-Pack Samsung A05S Skärmskydd - Härdat Glas 9H - Super kvalitet 3D")</f>
        <v>2-Pack Samsung A05S Skärmskydd - Härdat Glas 9H - Super kvalitet 3D</v>
      </c>
      <c r="F3680" s="1" t="s">
        <v>768</v>
      </c>
      <c r="G3680" s="1" t="s">
        <v>769</v>
      </c>
      <c r="H3680" s="1" t="s">
        <v>770</v>
      </c>
      <c r="I3680" s="1" t="s">
        <v>16</v>
      </c>
      <c r="J3680" s="1" t="s">
        <v>23</v>
      </c>
      <c r="K3680" s="1" t="s">
        <v>16</v>
      </c>
      <c r="L3680" s="1" t="s">
        <v>16</v>
      </c>
      <c r="M3680" s="1" t="s">
        <v>16</v>
      </c>
      <c r="N3680" s="1" t="s">
        <v>16</v>
      </c>
      <c r="O3680" s="1">
        <v>63.2</v>
      </c>
      <c r="P3680" s="1">
        <v>1.0</v>
      </c>
    </row>
    <row r="3681">
      <c r="A3681" s="1" t="s">
        <v>29</v>
      </c>
      <c r="B3681" s="1" t="s">
        <v>5386</v>
      </c>
      <c r="C3681" s="2" t="s">
        <v>5341</v>
      </c>
      <c r="D3681" s="1" t="s">
        <v>19</v>
      </c>
      <c r="E3681" s="3" t="str">
        <f t="shared" si="36"/>
        <v>2-Pack Samsung A05S Skärmskydd - Härdat Glas 9H - Super kvalitet 3D</v>
      </c>
      <c r="F3681" s="1" t="s">
        <v>768</v>
      </c>
      <c r="G3681" s="1" t="s">
        <v>769</v>
      </c>
      <c r="H3681" s="1" t="s">
        <v>770</v>
      </c>
      <c r="I3681" s="1" t="s">
        <v>16</v>
      </c>
      <c r="J3681" s="1" t="s">
        <v>23</v>
      </c>
      <c r="K3681" s="1" t="s">
        <v>16</v>
      </c>
      <c r="L3681" s="1" t="s">
        <v>16</v>
      </c>
      <c r="M3681" s="1" t="s">
        <v>16</v>
      </c>
      <c r="N3681" s="1" t="s">
        <v>16</v>
      </c>
      <c r="O3681" s="1">
        <v>63.2</v>
      </c>
      <c r="P3681" s="1">
        <v>1.0</v>
      </c>
    </row>
    <row r="3682">
      <c r="A3682" s="1" t="s">
        <v>29</v>
      </c>
      <c r="B3682" s="1" t="s">
        <v>5387</v>
      </c>
      <c r="C3682" s="2" t="s">
        <v>5341</v>
      </c>
      <c r="D3682" s="1" t="s">
        <v>19</v>
      </c>
      <c r="E3682" s="3" t="str">
        <f>HYPERLINK("https://fyndiq.se/produkt/568e11c65a164b3c/", "2 Pack Samsung Galaxy A33 - 9H Härdat Glass - 3D Super Kvalitet")</f>
        <v>2 Pack Samsung Galaxy A33 - 9H Härdat Glass - 3D Super Kvalitet</v>
      </c>
      <c r="F3682" s="1" t="s">
        <v>736</v>
      </c>
      <c r="G3682" s="1" t="s">
        <v>737</v>
      </c>
      <c r="H3682" s="1" t="s">
        <v>738</v>
      </c>
      <c r="I3682" s="1" t="s">
        <v>16</v>
      </c>
      <c r="J3682" s="1" t="s">
        <v>23</v>
      </c>
      <c r="K3682" s="1" t="s">
        <v>16</v>
      </c>
      <c r="L3682" s="1" t="s">
        <v>16</v>
      </c>
      <c r="M3682" s="1" t="s">
        <v>16</v>
      </c>
      <c r="N3682" s="1" t="s">
        <v>16</v>
      </c>
      <c r="O3682" s="1">
        <v>63.2</v>
      </c>
      <c r="P3682" s="1">
        <v>1.0</v>
      </c>
    </row>
    <row r="3683">
      <c r="A3683" s="1" t="s">
        <v>29</v>
      </c>
      <c r="B3683" s="1" t="s">
        <v>5388</v>
      </c>
      <c r="C3683" s="2" t="s">
        <v>5341</v>
      </c>
      <c r="D3683" s="1" t="s">
        <v>19</v>
      </c>
      <c r="E3683" s="3" t="str">
        <f>HYPERLINK("https://fyndiq.se/produkt/c26c9ffef37a436a/", "2-Pack Samsung A35 5G Skärmskydd i Härdat Glas")</f>
        <v>2-Pack Samsung A35 5G Skärmskydd i Härdat Glas</v>
      </c>
      <c r="F3683" s="1" t="s">
        <v>432</v>
      </c>
      <c r="G3683" s="1" t="s">
        <v>433</v>
      </c>
      <c r="H3683" s="1" t="s">
        <v>434</v>
      </c>
      <c r="I3683" s="1" t="s">
        <v>16</v>
      </c>
      <c r="J3683" s="1" t="s">
        <v>23</v>
      </c>
      <c r="K3683" s="1" t="s">
        <v>16</v>
      </c>
      <c r="L3683" s="1" t="s">
        <v>16</v>
      </c>
      <c r="M3683" s="1" t="s">
        <v>16</v>
      </c>
      <c r="N3683" s="1" t="s">
        <v>16</v>
      </c>
      <c r="O3683" s="1">
        <v>63.2</v>
      </c>
      <c r="P3683" s="1">
        <v>1.0</v>
      </c>
    </row>
    <row r="3684">
      <c r="A3684" s="1" t="s">
        <v>29</v>
      </c>
      <c r="B3684" s="1" t="s">
        <v>5389</v>
      </c>
      <c r="C3684" s="2" t="s">
        <v>5341</v>
      </c>
      <c r="D3684" s="1" t="s">
        <v>19</v>
      </c>
      <c r="E368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3684" s="1" t="s">
        <v>1383</v>
      </c>
      <c r="G3684" s="1" t="s">
        <v>1384</v>
      </c>
      <c r="H3684" s="1" t="s">
        <v>1385</v>
      </c>
      <c r="I3684" s="1" t="s">
        <v>16</v>
      </c>
      <c r="J3684" s="1" t="s">
        <v>23</v>
      </c>
      <c r="K3684" s="1" t="s">
        <v>16</v>
      </c>
      <c r="L3684" s="1" t="s">
        <v>16</v>
      </c>
      <c r="M3684" s="1" t="s">
        <v>16</v>
      </c>
      <c r="N3684" s="1" t="s">
        <v>16</v>
      </c>
      <c r="O3684" s="1">
        <v>71.2</v>
      </c>
      <c r="P3684" s="1">
        <v>1.0</v>
      </c>
    </row>
    <row r="3685">
      <c r="A3685" s="1" t="s">
        <v>29</v>
      </c>
      <c r="B3685" s="1" t="s">
        <v>5390</v>
      </c>
      <c r="C3685" s="2" t="s">
        <v>5341</v>
      </c>
      <c r="D3685" s="1" t="s">
        <v>19</v>
      </c>
      <c r="E368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685" s="1" t="s">
        <v>258</v>
      </c>
      <c r="G3685" s="1" t="s">
        <v>259</v>
      </c>
      <c r="H3685" s="1" t="s">
        <v>260</v>
      </c>
      <c r="I3685" s="1" t="s">
        <v>16</v>
      </c>
      <c r="J3685" s="1" t="s">
        <v>23</v>
      </c>
      <c r="K3685" s="1" t="s">
        <v>16</v>
      </c>
      <c r="L3685" s="1" t="s">
        <v>16</v>
      </c>
      <c r="M3685" s="1" t="s">
        <v>16</v>
      </c>
      <c r="N3685" s="1" t="s">
        <v>16</v>
      </c>
      <c r="O3685" s="1">
        <v>63.2</v>
      </c>
      <c r="P3685" s="1">
        <v>1.0</v>
      </c>
    </row>
    <row r="3686">
      <c r="A3686" s="1" t="s">
        <v>29</v>
      </c>
      <c r="B3686" s="1" t="s">
        <v>5391</v>
      </c>
      <c r="C3686" s="2" t="s">
        <v>5341</v>
      </c>
      <c r="D3686" s="1" t="s">
        <v>19</v>
      </c>
      <c r="E3686" s="3" t="str">
        <f>HYPERLINK("https://fyndiq.se/produkt/0f244212ec124dcd/", "2 Pack OnePlus 9 5G - Härdat glas 9H - Super kvalitet 3D Skärmskydd")</f>
        <v>2 Pack OnePlus 9 5G - Härdat glas 9H - Super kvalitet 3D Skärmskydd</v>
      </c>
      <c r="F3686" s="1" t="s">
        <v>803</v>
      </c>
      <c r="G3686" s="1" t="s">
        <v>804</v>
      </c>
      <c r="H3686" s="1" t="s">
        <v>805</v>
      </c>
      <c r="I3686" s="1" t="s">
        <v>16</v>
      </c>
      <c r="J3686" s="1" t="s">
        <v>23</v>
      </c>
      <c r="K3686" s="1" t="s">
        <v>16</v>
      </c>
      <c r="L3686" s="1" t="s">
        <v>16</v>
      </c>
      <c r="M3686" s="1" t="s">
        <v>16</v>
      </c>
      <c r="N3686" s="1" t="s">
        <v>16</v>
      </c>
      <c r="O3686" s="1">
        <v>63.2</v>
      </c>
      <c r="P3686" s="1">
        <v>1.0</v>
      </c>
    </row>
    <row r="3687">
      <c r="A3687" s="1" t="s">
        <v>29</v>
      </c>
      <c r="B3687" s="1" t="s">
        <v>5392</v>
      </c>
      <c r="C3687" s="2" t="s">
        <v>5341</v>
      </c>
      <c r="D3687" s="1" t="s">
        <v>19</v>
      </c>
      <c r="E368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687" s="1" t="s">
        <v>2144</v>
      </c>
      <c r="G3687" s="1" t="s">
        <v>2145</v>
      </c>
      <c r="H3687" s="1" t="s">
        <v>2146</v>
      </c>
      <c r="I3687" s="1" t="s">
        <v>16</v>
      </c>
      <c r="J3687" s="1" t="s">
        <v>23</v>
      </c>
      <c r="K3687" s="1" t="s">
        <v>16</v>
      </c>
      <c r="L3687" s="1" t="s">
        <v>16</v>
      </c>
      <c r="M3687" s="1" t="s">
        <v>16</v>
      </c>
      <c r="N3687" s="1" t="s">
        <v>16</v>
      </c>
      <c r="O3687" s="1">
        <v>63.2</v>
      </c>
      <c r="P3687" s="1">
        <v>1.0</v>
      </c>
    </row>
    <row r="3688">
      <c r="A3688" s="1" t="s">
        <v>29</v>
      </c>
      <c r="B3688" s="1" t="s">
        <v>5393</v>
      </c>
      <c r="C3688" s="2" t="s">
        <v>5341</v>
      </c>
      <c r="D3688" s="1" t="s">
        <v>19</v>
      </c>
      <c r="E3688" s="3" t="str">
        <f t="shared" ref="E3688:E3689" si="37">HYPERLINK("https://fyndiq.se/produkt/56c72c0ba5f749b5/", "2-Pack SAMSUNG S24 Skärmskydd - Härdat Glas 9H - Super kvalitet 3D")</f>
        <v>2-Pack SAMSUNG S24 Skärmskydd - Härdat Glas 9H - Super kvalitet 3D</v>
      </c>
      <c r="F3688" s="1" t="s">
        <v>263</v>
      </c>
      <c r="G3688" s="1" t="s">
        <v>264</v>
      </c>
      <c r="H3688" s="1" t="s">
        <v>265</v>
      </c>
      <c r="I3688" s="1" t="s">
        <v>16</v>
      </c>
      <c r="J3688" s="1" t="s">
        <v>23</v>
      </c>
      <c r="K3688" s="1" t="s">
        <v>16</v>
      </c>
      <c r="L3688" s="1" t="s">
        <v>16</v>
      </c>
      <c r="M3688" s="1" t="s">
        <v>16</v>
      </c>
      <c r="N3688" s="1" t="s">
        <v>16</v>
      </c>
      <c r="O3688" s="1">
        <v>71.2</v>
      </c>
      <c r="P3688" s="1">
        <v>1.0</v>
      </c>
    </row>
    <row r="3689">
      <c r="A3689" s="1" t="s">
        <v>29</v>
      </c>
      <c r="B3689" s="1" t="s">
        <v>5394</v>
      </c>
      <c r="C3689" s="2" t="s">
        <v>5341</v>
      </c>
      <c r="D3689" s="1" t="s">
        <v>19</v>
      </c>
      <c r="E3689" s="3" t="str">
        <f t="shared" si="37"/>
        <v>2-Pack SAMSUNG S24 Skärmskydd - Härdat Glas 9H - Super kvalitet 3D</v>
      </c>
      <c r="F3689" s="1" t="s">
        <v>263</v>
      </c>
      <c r="G3689" s="1" t="s">
        <v>264</v>
      </c>
      <c r="H3689" s="1" t="s">
        <v>265</v>
      </c>
      <c r="I3689" s="1" t="s">
        <v>16</v>
      </c>
      <c r="J3689" s="1" t="s">
        <v>23</v>
      </c>
      <c r="K3689" s="1" t="s">
        <v>16</v>
      </c>
      <c r="L3689" s="1" t="s">
        <v>16</v>
      </c>
      <c r="M3689" s="1" t="s">
        <v>16</v>
      </c>
      <c r="N3689" s="1" t="s">
        <v>16</v>
      </c>
      <c r="O3689" s="1">
        <v>71.2</v>
      </c>
      <c r="P3689" s="1">
        <v>1.0</v>
      </c>
    </row>
    <row r="3690">
      <c r="A3690" s="1" t="s">
        <v>29</v>
      </c>
      <c r="B3690" s="1" t="s">
        <v>5395</v>
      </c>
      <c r="C3690" s="2" t="s">
        <v>5341</v>
      </c>
      <c r="D3690" s="1" t="s">
        <v>19</v>
      </c>
      <c r="E3690" s="3" t="str">
        <f>HYPERLINK("https://fyndiq.se/produkt/f15b82570d4144d0/", "2-Pack Apple Watch 41mm – Härdat glas 9H – Super kvalitet 3D")</f>
        <v>2-Pack Apple Watch 41mm – Härdat glas 9H – Super kvalitet 3D</v>
      </c>
      <c r="F3690" s="1" t="s">
        <v>144</v>
      </c>
      <c r="G3690" s="1" t="s">
        <v>145</v>
      </c>
      <c r="H3690" s="1" t="s">
        <v>146</v>
      </c>
      <c r="I3690" s="1" t="s">
        <v>16</v>
      </c>
      <c r="J3690" s="1" t="s">
        <v>23</v>
      </c>
      <c r="K3690" s="1" t="s">
        <v>16</v>
      </c>
      <c r="L3690" s="1" t="s">
        <v>16</v>
      </c>
      <c r="M3690" s="1" t="s">
        <v>16</v>
      </c>
      <c r="N3690" s="1" t="s">
        <v>16</v>
      </c>
      <c r="O3690" s="1">
        <v>55.2</v>
      </c>
      <c r="P3690" s="1">
        <v>1.0</v>
      </c>
    </row>
    <row r="3691">
      <c r="A3691" s="1" t="s">
        <v>29</v>
      </c>
      <c r="B3691" s="1" t="s">
        <v>5396</v>
      </c>
      <c r="C3691" s="2" t="s">
        <v>5341</v>
      </c>
      <c r="D3691" s="1" t="s">
        <v>19</v>
      </c>
      <c r="E369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691" s="1" t="s">
        <v>2144</v>
      </c>
      <c r="G3691" s="1" t="s">
        <v>2145</v>
      </c>
      <c r="H3691" s="1" t="s">
        <v>2146</v>
      </c>
      <c r="I3691" s="1" t="s">
        <v>16</v>
      </c>
      <c r="J3691" s="1" t="s">
        <v>23</v>
      </c>
      <c r="K3691" s="1" t="s">
        <v>16</v>
      </c>
      <c r="L3691" s="1" t="s">
        <v>16</v>
      </c>
      <c r="M3691" s="1" t="s">
        <v>16</v>
      </c>
      <c r="N3691" s="1" t="s">
        <v>16</v>
      </c>
      <c r="O3691" s="1">
        <v>63.2</v>
      </c>
      <c r="P3691" s="1">
        <v>1.0</v>
      </c>
    </row>
    <row r="3692">
      <c r="A3692" s="1" t="s">
        <v>29</v>
      </c>
      <c r="B3692" s="1" t="s">
        <v>5397</v>
      </c>
      <c r="C3692" s="2" t="s">
        <v>5341</v>
      </c>
      <c r="D3692" s="1" t="s">
        <v>19</v>
      </c>
      <c r="E3692" s="3" t="str">
        <f>HYPERLINK("https://fyndiq.se/produkt/6bc9efdb9e0f44ed/", "2-Pack Google Pixel 7 Pro - Härdat Glas 9H - Super kvalitet 3D")</f>
        <v>2-Pack Google Pixel 7 Pro - Härdat Glas 9H - Super kvalitet 3D</v>
      </c>
      <c r="F3692" s="1" t="s">
        <v>424</v>
      </c>
      <c r="G3692" s="1" t="s">
        <v>425</v>
      </c>
      <c r="H3692" s="1" t="s">
        <v>426</v>
      </c>
      <c r="I3692" s="1" t="s">
        <v>16</v>
      </c>
      <c r="J3692" s="1" t="s">
        <v>23</v>
      </c>
      <c r="K3692" s="1" t="s">
        <v>16</v>
      </c>
      <c r="L3692" s="1" t="s">
        <v>16</v>
      </c>
      <c r="M3692" s="1" t="s">
        <v>16</v>
      </c>
      <c r="N3692" s="1" t="s">
        <v>16</v>
      </c>
      <c r="O3692" s="1">
        <v>71.2</v>
      </c>
      <c r="P3692" s="1">
        <v>1.0</v>
      </c>
    </row>
    <row r="3693">
      <c r="A3693" s="1" t="s">
        <v>29</v>
      </c>
      <c r="B3693" s="1" t="s">
        <v>5398</v>
      </c>
      <c r="C3693" s="2" t="s">
        <v>5341</v>
      </c>
      <c r="D3693" s="1" t="s">
        <v>19</v>
      </c>
      <c r="E369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693" s="1" t="s">
        <v>183</v>
      </c>
      <c r="G3693" s="1" t="s">
        <v>184</v>
      </c>
      <c r="H3693" s="1" t="s">
        <v>185</v>
      </c>
      <c r="I3693" s="1" t="s">
        <v>16</v>
      </c>
      <c r="J3693" s="1" t="s">
        <v>23</v>
      </c>
      <c r="K3693" s="1" t="s">
        <v>16</v>
      </c>
      <c r="L3693" s="1" t="s">
        <v>16</v>
      </c>
      <c r="M3693" s="1" t="s">
        <v>16</v>
      </c>
      <c r="N3693" s="1" t="s">
        <v>16</v>
      </c>
      <c r="O3693" s="1">
        <v>71.2</v>
      </c>
      <c r="P3693" s="1">
        <v>1.0</v>
      </c>
    </row>
    <row r="3694">
      <c r="A3694" s="1" t="s">
        <v>29</v>
      </c>
      <c r="B3694" s="1" t="s">
        <v>5399</v>
      </c>
      <c r="C3694" s="2" t="s">
        <v>5341</v>
      </c>
      <c r="D3694" s="1" t="s">
        <v>19</v>
      </c>
      <c r="E3694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694" s="1" t="s">
        <v>599</v>
      </c>
      <c r="G3694" s="1" t="s">
        <v>600</v>
      </c>
      <c r="H3694" s="1" t="s">
        <v>601</v>
      </c>
      <c r="I3694" s="1" t="s">
        <v>16</v>
      </c>
      <c r="J3694" s="1" t="s">
        <v>23</v>
      </c>
      <c r="K3694" s="1" t="s">
        <v>16</v>
      </c>
      <c r="L3694" s="1" t="s">
        <v>16</v>
      </c>
      <c r="M3694" s="1" t="s">
        <v>16</v>
      </c>
      <c r="N3694" s="1" t="s">
        <v>16</v>
      </c>
      <c r="O3694" s="1">
        <v>71.2</v>
      </c>
      <c r="P3694" s="1">
        <v>1.0</v>
      </c>
    </row>
    <row r="3695">
      <c r="A3695" s="1" t="s">
        <v>29</v>
      </c>
      <c r="B3695" s="1" t="s">
        <v>5400</v>
      </c>
      <c r="C3695" s="2" t="s">
        <v>5341</v>
      </c>
      <c r="D3695" s="1" t="s">
        <v>19</v>
      </c>
      <c r="E3695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3695" s="1" t="s">
        <v>4240</v>
      </c>
      <c r="G3695" s="1" t="s">
        <v>4241</v>
      </c>
      <c r="H3695" s="1" t="s">
        <v>4242</v>
      </c>
      <c r="I3695" s="1" t="s">
        <v>1311</v>
      </c>
      <c r="J3695" s="1" t="s">
        <v>9</v>
      </c>
      <c r="K3695" s="2" t="s">
        <v>4647</v>
      </c>
      <c r="L3695" s="1" t="s">
        <v>2528</v>
      </c>
      <c r="M3695" s="1" t="s">
        <v>16</v>
      </c>
      <c r="N3695" s="1" t="s">
        <v>16</v>
      </c>
      <c r="O3695" s="1">
        <v>63.2</v>
      </c>
      <c r="P3695" s="1">
        <v>1.0</v>
      </c>
    </row>
    <row r="3696">
      <c r="A3696" s="1" t="s">
        <v>29</v>
      </c>
      <c r="B3696" s="1" t="s">
        <v>5401</v>
      </c>
      <c r="C3696" s="2" t="s">
        <v>5341</v>
      </c>
      <c r="D3696" s="1" t="s">
        <v>19</v>
      </c>
      <c r="E3696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3696" s="1" t="s">
        <v>4743</v>
      </c>
      <c r="G3696" s="1" t="s">
        <v>4744</v>
      </c>
      <c r="H3696" s="1" t="s">
        <v>4745</v>
      </c>
      <c r="I3696" s="1" t="s">
        <v>16</v>
      </c>
      <c r="J3696" s="1" t="s">
        <v>23</v>
      </c>
      <c r="K3696" s="1" t="s">
        <v>16</v>
      </c>
      <c r="L3696" s="1" t="s">
        <v>16</v>
      </c>
      <c r="M3696" s="1" t="s">
        <v>16</v>
      </c>
      <c r="N3696" s="1" t="s">
        <v>16</v>
      </c>
      <c r="O3696" s="1">
        <v>63.2</v>
      </c>
      <c r="P3696" s="1">
        <v>1.0</v>
      </c>
    </row>
    <row r="3697">
      <c r="A3697" s="1" t="s">
        <v>29</v>
      </c>
      <c r="B3697" s="1" t="s">
        <v>5402</v>
      </c>
      <c r="C3697" s="2" t="s">
        <v>5341</v>
      </c>
      <c r="D3697" s="1" t="s">
        <v>19</v>
      </c>
      <c r="E3697" s="3" t="str">
        <f>HYPERLINK("https://fyndiq.se/produkt/c5eff753eef544a3/", "2-Pack Samsung A05S Skärmskydd - Härdat Glas 9H - Super kvalitet 3D")</f>
        <v>2-Pack Samsung A05S Skärmskydd - Härdat Glas 9H - Super kvalitet 3D</v>
      </c>
      <c r="F3697" s="1" t="s">
        <v>768</v>
      </c>
      <c r="G3697" s="1" t="s">
        <v>769</v>
      </c>
      <c r="H3697" s="1" t="s">
        <v>770</v>
      </c>
      <c r="I3697" s="1" t="s">
        <v>16</v>
      </c>
      <c r="J3697" s="1" t="s">
        <v>23</v>
      </c>
      <c r="K3697" s="1" t="s">
        <v>16</v>
      </c>
      <c r="L3697" s="1" t="s">
        <v>16</v>
      </c>
      <c r="M3697" s="1" t="s">
        <v>16</v>
      </c>
      <c r="N3697" s="1" t="s">
        <v>16</v>
      </c>
      <c r="O3697" s="1">
        <v>63.2</v>
      </c>
      <c r="P3697" s="1">
        <v>1.0</v>
      </c>
    </row>
    <row r="3698">
      <c r="A3698" s="1" t="s">
        <v>29</v>
      </c>
      <c r="B3698" s="1" t="s">
        <v>5403</v>
      </c>
      <c r="C3698" s="2" t="s">
        <v>5341</v>
      </c>
      <c r="D3698" s="1" t="s">
        <v>19</v>
      </c>
      <c r="E3698" s="3" t="str">
        <f>HYPERLINK("https://fyndiq.se/produkt/c26c9ffef37a436a/", "2-Pack Samsung A35 5G Skärmskydd i Härdat Glas")</f>
        <v>2-Pack Samsung A35 5G Skärmskydd i Härdat Glas</v>
      </c>
      <c r="F3698" s="1" t="s">
        <v>432</v>
      </c>
      <c r="G3698" s="1" t="s">
        <v>433</v>
      </c>
      <c r="H3698" s="1" t="s">
        <v>434</v>
      </c>
      <c r="I3698" s="1" t="s">
        <v>16</v>
      </c>
      <c r="J3698" s="1" t="s">
        <v>23</v>
      </c>
      <c r="K3698" s="1" t="s">
        <v>16</v>
      </c>
      <c r="L3698" s="1" t="s">
        <v>16</v>
      </c>
      <c r="M3698" s="1" t="s">
        <v>16</v>
      </c>
      <c r="N3698" s="1" t="s">
        <v>16</v>
      </c>
      <c r="O3698" s="1">
        <v>63.2</v>
      </c>
      <c r="P3698" s="1">
        <v>1.0</v>
      </c>
    </row>
    <row r="3699">
      <c r="A3699" s="1" t="s">
        <v>29</v>
      </c>
      <c r="B3699" s="1" t="s">
        <v>5404</v>
      </c>
      <c r="C3699" s="2" t="s">
        <v>5341</v>
      </c>
      <c r="D3699" s="1" t="s">
        <v>19</v>
      </c>
      <c r="E3699" s="3" t="str">
        <f>HYPERLINK("https://fyndiq.se/produkt/e47f15c6dd6d4854/", "2-Pack Samsung A54 Skärmskydd - Härdat Glas 9H - Super kvalitet 3D")</f>
        <v>2-Pack Samsung A54 Skärmskydd - Härdat Glas 9H - Super kvalitet 3D</v>
      </c>
      <c r="F3699" s="1" t="s">
        <v>2209</v>
      </c>
      <c r="G3699" s="1" t="s">
        <v>2210</v>
      </c>
      <c r="H3699" s="1" t="s">
        <v>2211</v>
      </c>
      <c r="I3699" s="1" t="s">
        <v>16</v>
      </c>
      <c r="J3699" s="1" t="s">
        <v>23</v>
      </c>
      <c r="K3699" s="1" t="s">
        <v>16</v>
      </c>
      <c r="L3699" s="1" t="s">
        <v>16</v>
      </c>
      <c r="M3699" s="1" t="s">
        <v>16</v>
      </c>
      <c r="N3699" s="1" t="s">
        <v>16</v>
      </c>
      <c r="O3699" s="1">
        <v>63.2</v>
      </c>
      <c r="P3699" s="1">
        <v>1.0</v>
      </c>
    </row>
    <row r="3700">
      <c r="A3700" s="1" t="s">
        <v>29</v>
      </c>
      <c r="B3700" s="1" t="s">
        <v>5405</v>
      </c>
      <c r="C3700" s="2" t="s">
        <v>5341</v>
      </c>
      <c r="D3700" s="1" t="s">
        <v>19</v>
      </c>
      <c r="E3700" s="3" t="str">
        <f>HYPERLINK("https://fyndiq.se/produkt/28799ed0373d40b4/", "2 Pack Galaxy S21 Ultra 5G- Härdat glas 9H - Super kvalitet 3D")</f>
        <v>2 Pack Galaxy S21 Ultra 5G- Härdat glas 9H - Super kvalitet 3D</v>
      </c>
      <c r="F3700" s="1" t="s">
        <v>272</v>
      </c>
      <c r="G3700" s="1" t="s">
        <v>273</v>
      </c>
      <c r="H3700" s="1" t="s">
        <v>274</v>
      </c>
      <c r="I3700" s="1" t="s">
        <v>16</v>
      </c>
      <c r="J3700" s="1" t="s">
        <v>23</v>
      </c>
      <c r="K3700" s="1" t="s">
        <v>16</v>
      </c>
      <c r="L3700" s="1" t="s">
        <v>16</v>
      </c>
      <c r="M3700" s="1" t="s">
        <v>16</v>
      </c>
      <c r="N3700" s="1" t="s">
        <v>16</v>
      </c>
      <c r="O3700" s="1">
        <v>63.2</v>
      </c>
      <c r="P3700" s="1">
        <v>1.0</v>
      </c>
    </row>
    <row r="3701">
      <c r="A3701" s="1" t="s">
        <v>29</v>
      </c>
      <c r="B3701" s="1" t="s">
        <v>5406</v>
      </c>
      <c r="C3701" s="2" t="s">
        <v>5341</v>
      </c>
      <c r="D3701" s="1" t="s">
        <v>19</v>
      </c>
      <c r="E3701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3701" s="1" t="s">
        <v>1408</v>
      </c>
      <c r="G3701" s="1" t="s">
        <v>1409</v>
      </c>
      <c r="H3701" s="1" t="s">
        <v>1410</v>
      </c>
      <c r="I3701" s="1" t="s">
        <v>16</v>
      </c>
      <c r="J3701" s="1" t="s">
        <v>23</v>
      </c>
      <c r="K3701" s="1" t="s">
        <v>16</v>
      </c>
      <c r="L3701" s="1" t="s">
        <v>16</v>
      </c>
      <c r="M3701" s="1" t="s">
        <v>16</v>
      </c>
      <c r="N3701" s="1" t="s">
        <v>16</v>
      </c>
      <c r="O3701" s="1">
        <v>63.2</v>
      </c>
      <c r="P3701" s="1">
        <v>1.0</v>
      </c>
    </row>
    <row r="3702">
      <c r="A3702" s="1" t="s">
        <v>29</v>
      </c>
      <c r="B3702" s="1" t="s">
        <v>5407</v>
      </c>
      <c r="C3702" s="2" t="s">
        <v>5341</v>
      </c>
      <c r="D3702" s="1" t="s">
        <v>19</v>
      </c>
      <c r="E3702" s="3" t="str">
        <f>HYPERLINK("https://fyndiq.se/produkt/925ae49423884615/", "2-Pack Samsung S22 Ultra Skärmskydd &amp; 1-Pack linsskydd -9H GLAS")</f>
        <v>2-Pack Samsung S22 Ultra Skärmskydd &amp; 1-Pack linsskydd -9H GLAS</v>
      </c>
      <c r="F3702" s="1" t="s">
        <v>335</v>
      </c>
      <c r="G3702" s="1" t="s">
        <v>336</v>
      </c>
      <c r="H3702" s="1" t="s">
        <v>337</v>
      </c>
      <c r="I3702" s="1" t="s">
        <v>16</v>
      </c>
      <c r="J3702" s="1" t="s">
        <v>23</v>
      </c>
      <c r="K3702" s="1" t="s">
        <v>16</v>
      </c>
      <c r="L3702" s="1" t="s">
        <v>16</v>
      </c>
      <c r="M3702" s="1" t="s">
        <v>16</v>
      </c>
      <c r="N3702" s="1" t="s">
        <v>16</v>
      </c>
      <c r="O3702" s="1">
        <v>71.2</v>
      </c>
      <c r="P3702" s="1">
        <v>1.0</v>
      </c>
    </row>
    <row r="3703">
      <c r="A3703" s="1" t="s">
        <v>29</v>
      </c>
      <c r="B3703" s="1" t="s">
        <v>5408</v>
      </c>
      <c r="C3703" s="2" t="s">
        <v>5341</v>
      </c>
      <c r="D3703" s="1" t="s">
        <v>19</v>
      </c>
      <c r="E3703" s="3" t="str">
        <f>HYPERLINK("https://fyndiq.se/produkt/c8f9d711822e4429/", "2-Pack Samsung S22 Plus Skärmskydd &amp; 1-Pack linsskydd - 9H Glas")</f>
        <v>2-Pack Samsung S22 Plus Skärmskydd &amp; 1-Pack linsskydd - 9H Glas</v>
      </c>
      <c r="F3703" s="1" t="s">
        <v>5409</v>
      </c>
      <c r="G3703" s="1" t="s">
        <v>5410</v>
      </c>
      <c r="H3703" s="1" t="s">
        <v>5411</v>
      </c>
      <c r="I3703" s="1" t="s">
        <v>16</v>
      </c>
      <c r="J3703" s="1" t="s">
        <v>23</v>
      </c>
      <c r="K3703" s="1" t="s">
        <v>16</v>
      </c>
      <c r="L3703" s="1" t="s">
        <v>16</v>
      </c>
      <c r="M3703" s="1" t="s">
        <v>16</v>
      </c>
      <c r="N3703" s="1" t="s">
        <v>16</v>
      </c>
      <c r="O3703" s="1">
        <v>71.2</v>
      </c>
      <c r="P3703" s="1">
        <v>1.0</v>
      </c>
    </row>
    <row r="3704">
      <c r="A3704" s="1" t="s">
        <v>29</v>
      </c>
      <c r="B3704" s="1" t="s">
        <v>5412</v>
      </c>
      <c r="C3704" s="2" t="s">
        <v>5341</v>
      </c>
      <c r="D3704" s="1" t="s">
        <v>19</v>
      </c>
      <c r="E3704" s="3" t="str">
        <f>HYPERLINK("https://fyndiq.se/produkt/8a162916fdf246f7/", "2-Pack SAMSUNG S24 Skärmskydd - Härdat Glas 9H - Super kvalitet 3D")</f>
        <v>2-Pack SAMSUNG S24 Skärmskydd - Härdat Glas 9H - Super kvalitet 3D</v>
      </c>
      <c r="F3704" s="1" t="s">
        <v>714</v>
      </c>
      <c r="G3704" s="1" t="s">
        <v>715</v>
      </c>
      <c r="H3704" s="1" t="s">
        <v>716</v>
      </c>
      <c r="I3704" s="1" t="s">
        <v>16</v>
      </c>
      <c r="J3704" s="1" t="s">
        <v>23</v>
      </c>
      <c r="K3704" s="1" t="s">
        <v>16</v>
      </c>
      <c r="L3704" s="1" t="s">
        <v>16</v>
      </c>
      <c r="M3704" s="1" t="s">
        <v>16</v>
      </c>
      <c r="N3704" s="1" t="s">
        <v>16</v>
      </c>
      <c r="O3704" s="1">
        <v>71.2</v>
      </c>
      <c r="P3704" s="1">
        <v>1.0</v>
      </c>
    </row>
    <row r="3705">
      <c r="A3705" s="1" t="s">
        <v>29</v>
      </c>
      <c r="B3705" s="1" t="s">
        <v>5413</v>
      </c>
      <c r="C3705" s="2" t="s">
        <v>5341</v>
      </c>
      <c r="D3705" s="1" t="s">
        <v>19</v>
      </c>
      <c r="E370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705" s="1" t="s">
        <v>2144</v>
      </c>
      <c r="G3705" s="1" t="s">
        <v>2145</v>
      </c>
      <c r="H3705" s="1" t="s">
        <v>2146</v>
      </c>
      <c r="I3705" s="1" t="s">
        <v>16</v>
      </c>
      <c r="J3705" s="1" t="s">
        <v>23</v>
      </c>
      <c r="K3705" s="1" t="s">
        <v>16</v>
      </c>
      <c r="L3705" s="1" t="s">
        <v>16</v>
      </c>
      <c r="M3705" s="1" t="s">
        <v>16</v>
      </c>
      <c r="N3705" s="1" t="s">
        <v>16</v>
      </c>
      <c r="O3705" s="1">
        <v>63.2</v>
      </c>
      <c r="P3705" s="1">
        <v>1.0</v>
      </c>
    </row>
    <row r="3706">
      <c r="A3706" s="1" t="s">
        <v>29</v>
      </c>
      <c r="B3706" s="1" t="s">
        <v>5414</v>
      </c>
      <c r="C3706" s="2" t="s">
        <v>5341</v>
      </c>
      <c r="D3706" s="1" t="s">
        <v>19</v>
      </c>
      <c r="E3706" s="3" t="str">
        <f>HYPERLINK("https://fyndiq.se/produkt/8d7960028c1a40a4/", "2 Pack Xiaomi 11T Pro 5G - Härdat glas 9H - Super kvalitet 3D")</f>
        <v>2 Pack Xiaomi 11T Pro 5G - Härdat glas 9H - Super kvalitet 3D</v>
      </c>
      <c r="F3706" s="1" t="s">
        <v>112</v>
      </c>
      <c r="G3706" s="1" t="s">
        <v>113</v>
      </c>
      <c r="H3706" s="1" t="s">
        <v>114</v>
      </c>
      <c r="I3706" s="1" t="s">
        <v>16</v>
      </c>
      <c r="J3706" s="1" t="s">
        <v>23</v>
      </c>
      <c r="K3706" s="1" t="s">
        <v>16</v>
      </c>
      <c r="L3706" s="1" t="s">
        <v>16</v>
      </c>
      <c r="M3706" s="1" t="s">
        <v>16</v>
      </c>
      <c r="N3706" s="1" t="s">
        <v>16</v>
      </c>
      <c r="O3706" s="1">
        <v>63.2</v>
      </c>
      <c r="P3706" s="1">
        <v>1.0</v>
      </c>
    </row>
    <row r="3707">
      <c r="A3707" s="1" t="s">
        <v>29</v>
      </c>
      <c r="B3707" s="1" t="s">
        <v>5415</v>
      </c>
      <c r="C3707" s="2" t="s">
        <v>5341</v>
      </c>
      <c r="D3707" s="1" t="s">
        <v>19</v>
      </c>
      <c r="E3707" s="3" t="str">
        <f>HYPERLINK("https://fyndiq.se/produkt/7f28a0b893114334/", "2-Pack Samsung A52S Skärmskydd - Härdat Glas 9H - Super kvalitet 3D")</f>
        <v>2-Pack Samsung A52S Skärmskydd - Härdat Glas 9H - Super kvalitet 3D</v>
      </c>
      <c r="F3707" s="1" t="s">
        <v>525</v>
      </c>
      <c r="G3707" s="1" t="s">
        <v>526</v>
      </c>
      <c r="H3707" s="1" t="s">
        <v>527</v>
      </c>
      <c r="I3707" s="1" t="s">
        <v>16</v>
      </c>
      <c r="J3707" s="1" t="s">
        <v>23</v>
      </c>
      <c r="K3707" s="1" t="s">
        <v>16</v>
      </c>
      <c r="L3707" s="1" t="s">
        <v>16</v>
      </c>
      <c r="M3707" s="1" t="s">
        <v>16</v>
      </c>
      <c r="N3707" s="1" t="s">
        <v>16</v>
      </c>
      <c r="O3707" s="1">
        <v>63.2</v>
      </c>
      <c r="P3707" s="1">
        <v>1.0</v>
      </c>
    </row>
    <row r="3708">
      <c r="A3708" s="1" t="s">
        <v>29</v>
      </c>
      <c r="B3708" s="1" t="s">
        <v>5416</v>
      </c>
      <c r="C3708" s="2" t="s">
        <v>5341</v>
      </c>
      <c r="D3708" s="1" t="s">
        <v>19</v>
      </c>
      <c r="E3708" s="3" t="str">
        <f>HYPERLINK("https://fyndiq.se/produkt/2477583187264ece/", "2-Pack Samsung S20 - 9H Härdat Glass - Top Kvalitet")</f>
        <v>2-Pack Samsung S20 - 9H Härdat Glass - Top Kvalitet</v>
      </c>
      <c r="F3708" s="1" t="s">
        <v>124</v>
      </c>
      <c r="G3708" s="1" t="s">
        <v>125</v>
      </c>
      <c r="H3708" s="1" t="s">
        <v>126</v>
      </c>
      <c r="I3708" s="1" t="s">
        <v>16</v>
      </c>
      <c r="J3708" s="1" t="s">
        <v>23</v>
      </c>
      <c r="K3708" s="1" t="s">
        <v>16</v>
      </c>
      <c r="L3708" s="1" t="s">
        <v>16</v>
      </c>
      <c r="M3708" s="1" t="s">
        <v>16</v>
      </c>
      <c r="N3708" s="1" t="s">
        <v>16</v>
      </c>
      <c r="O3708" s="1">
        <v>63.2</v>
      </c>
      <c r="P3708" s="1">
        <v>1.0</v>
      </c>
    </row>
    <row r="3709">
      <c r="A3709" s="1" t="s">
        <v>29</v>
      </c>
      <c r="B3709" s="1" t="s">
        <v>5417</v>
      </c>
      <c r="C3709" s="2" t="s">
        <v>5341</v>
      </c>
      <c r="D3709" s="1" t="s">
        <v>19</v>
      </c>
      <c r="E3709" s="3" t="str">
        <f>HYPERLINK("https://fyndiq.se/produkt/dfe28e565d2e4c8d/", "2 Pack Samsung S21 FE - 9H Härdat Glass - Super Kvalitet 3D")</f>
        <v>2 Pack Samsung S21 FE - 9H Härdat Glass - Super Kvalitet 3D</v>
      </c>
      <c r="F3709" s="1" t="s">
        <v>276</v>
      </c>
      <c r="G3709" s="1" t="s">
        <v>277</v>
      </c>
      <c r="H3709" s="1" t="s">
        <v>278</v>
      </c>
      <c r="I3709" s="1" t="s">
        <v>16</v>
      </c>
      <c r="J3709" s="1" t="s">
        <v>23</v>
      </c>
      <c r="K3709" s="1" t="s">
        <v>16</v>
      </c>
      <c r="L3709" s="1" t="s">
        <v>16</v>
      </c>
      <c r="M3709" s="1" t="s">
        <v>16</v>
      </c>
      <c r="N3709" s="1" t="s">
        <v>16</v>
      </c>
      <c r="O3709" s="1">
        <v>63.2</v>
      </c>
      <c r="P3709" s="1">
        <v>1.0</v>
      </c>
    </row>
    <row r="3710">
      <c r="A3710" s="1" t="s">
        <v>29</v>
      </c>
      <c r="B3710" s="1" t="s">
        <v>5418</v>
      </c>
      <c r="C3710" s="2" t="s">
        <v>5341</v>
      </c>
      <c r="D3710" s="1" t="s">
        <v>19</v>
      </c>
      <c r="E3710" s="3" t="str">
        <f>HYPERLINK("https://fyndiq.se/produkt/2db8945ba0254690/", "2-Pack MOTOROLA EDGE 30 Skärmskydd - Härdat Glas 9H - Super kvalitet 3D")</f>
        <v>2-Pack MOTOROLA EDGE 30 Skärmskydd - Härdat Glas 9H - Super kvalitet 3D</v>
      </c>
      <c r="F3710" s="1" t="s">
        <v>2181</v>
      </c>
      <c r="G3710" s="1" t="s">
        <v>2182</v>
      </c>
      <c r="H3710" s="1" t="s">
        <v>2183</v>
      </c>
      <c r="I3710" s="1" t="s">
        <v>16</v>
      </c>
      <c r="J3710" s="1" t="s">
        <v>23</v>
      </c>
      <c r="K3710" s="1" t="s">
        <v>16</v>
      </c>
      <c r="L3710" s="1" t="s">
        <v>16</v>
      </c>
      <c r="M3710" s="1" t="s">
        <v>16</v>
      </c>
      <c r="N3710" s="1" t="s">
        <v>16</v>
      </c>
      <c r="O3710" s="1">
        <v>63.2</v>
      </c>
      <c r="P3710" s="1">
        <v>2.0</v>
      </c>
    </row>
    <row r="3711">
      <c r="A3711" s="1" t="s">
        <v>29</v>
      </c>
      <c r="B3711" s="1" t="s">
        <v>5419</v>
      </c>
      <c r="C3711" s="2" t="s">
        <v>5341</v>
      </c>
      <c r="D3711" s="1" t="s">
        <v>19</v>
      </c>
      <c r="E371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3711" s="1" t="s">
        <v>4617</v>
      </c>
      <c r="G3711" s="1" t="s">
        <v>4618</v>
      </c>
      <c r="H3711" s="1" t="s">
        <v>4619</v>
      </c>
      <c r="I3711" s="1" t="s">
        <v>16</v>
      </c>
      <c r="J3711" s="1" t="s">
        <v>23</v>
      </c>
      <c r="K3711" s="1" t="s">
        <v>16</v>
      </c>
      <c r="L3711" s="1" t="s">
        <v>16</v>
      </c>
      <c r="M3711" s="1" t="s">
        <v>16</v>
      </c>
      <c r="N3711" s="1" t="s">
        <v>16</v>
      </c>
      <c r="O3711" s="1">
        <v>63.2</v>
      </c>
      <c r="P3711" s="1">
        <v>1.0</v>
      </c>
    </row>
    <row r="3712">
      <c r="A3712" s="1" t="s">
        <v>29</v>
      </c>
      <c r="B3712" s="1" t="s">
        <v>5420</v>
      </c>
      <c r="C3712" s="2" t="s">
        <v>5341</v>
      </c>
      <c r="D3712" s="1" t="s">
        <v>19</v>
      </c>
      <c r="E3712" s="3" t="str">
        <f>HYPERLINK("https://fyndiq.se/produkt/ac4c264f1c9a4420/", "Samsung Galaxy S20 5G - Härdat glas 9H-Super kvalitet 3D")</f>
        <v>Samsung Galaxy S20 5G - Härdat glas 9H-Super kvalitet 3D</v>
      </c>
      <c r="F3712" s="1" t="s">
        <v>937</v>
      </c>
      <c r="G3712" s="1" t="s">
        <v>938</v>
      </c>
      <c r="H3712" s="1" t="s">
        <v>939</v>
      </c>
      <c r="I3712" s="1" t="s">
        <v>16</v>
      </c>
      <c r="J3712" s="1" t="s">
        <v>23</v>
      </c>
      <c r="K3712" s="1" t="s">
        <v>16</v>
      </c>
      <c r="L3712" s="1" t="s">
        <v>16</v>
      </c>
      <c r="M3712" s="1" t="s">
        <v>16</v>
      </c>
      <c r="N3712" s="1" t="s">
        <v>16</v>
      </c>
      <c r="O3712" s="1">
        <v>55.2</v>
      </c>
      <c r="P3712" s="1">
        <v>1.0</v>
      </c>
    </row>
    <row r="3713">
      <c r="A3713" s="1" t="s">
        <v>29</v>
      </c>
      <c r="B3713" s="1" t="s">
        <v>5421</v>
      </c>
      <c r="C3713" s="2" t="s">
        <v>5341</v>
      </c>
      <c r="D3713" s="1" t="s">
        <v>19</v>
      </c>
      <c r="E3713" s="3" t="str">
        <f>HYPERLINK("https://fyndiq.se/produkt/b5d97e634657486f/", "2-Pack Samsung S23 FE Skärmskydd - Härdat Glas 9H - Super kvalitet 3D")</f>
        <v>2-Pack Samsung S23 FE Skärmskydd - Härdat Glas 9H - Super kvalitet 3D</v>
      </c>
      <c r="F3713" s="1" t="s">
        <v>1000</v>
      </c>
      <c r="G3713" s="1" t="s">
        <v>1001</v>
      </c>
      <c r="H3713" s="1" t="s">
        <v>1002</v>
      </c>
      <c r="I3713" s="1" t="s">
        <v>16</v>
      </c>
      <c r="J3713" s="1" t="s">
        <v>23</v>
      </c>
      <c r="K3713" s="1" t="s">
        <v>16</v>
      </c>
      <c r="L3713" s="1" t="s">
        <v>16</v>
      </c>
      <c r="M3713" s="1" t="s">
        <v>16</v>
      </c>
      <c r="N3713" s="1" t="s">
        <v>16</v>
      </c>
      <c r="O3713" s="1">
        <v>63.2</v>
      </c>
      <c r="P3713" s="1">
        <v>1.0</v>
      </c>
    </row>
    <row r="3714">
      <c r="A3714" s="1" t="s">
        <v>29</v>
      </c>
      <c r="B3714" s="1" t="s">
        <v>5422</v>
      </c>
      <c r="C3714" s="2" t="s">
        <v>5341</v>
      </c>
      <c r="D3714" s="1" t="s">
        <v>19</v>
      </c>
      <c r="E3714" s="3" t="str">
        <f>HYPERLINK("https://fyndiq.se/produkt/5d384cc8795744b0/", "2-Pack Samsung A55 Skärmskydd i Härdat Glas")</f>
        <v>2-Pack Samsung A55 Skärmskydd i Härdat Glas</v>
      </c>
      <c r="F3714" s="1" t="s">
        <v>191</v>
      </c>
      <c r="G3714" s="1" t="s">
        <v>192</v>
      </c>
      <c r="H3714" s="1" t="s">
        <v>193</v>
      </c>
      <c r="I3714" s="1" t="s">
        <v>16</v>
      </c>
      <c r="J3714" s="1" t="s">
        <v>23</v>
      </c>
      <c r="K3714" s="1" t="s">
        <v>16</v>
      </c>
      <c r="L3714" s="1" t="s">
        <v>16</v>
      </c>
      <c r="M3714" s="1" t="s">
        <v>16</v>
      </c>
      <c r="N3714" s="1" t="s">
        <v>16</v>
      </c>
      <c r="O3714" s="1">
        <v>63.2</v>
      </c>
      <c r="P3714" s="1">
        <v>1.0</v>
      </c>
    </row>
    <row r="3715">
      <c r="A3715" s="1" t="s">
        <v>29</v>
      </c>
      <c r="B3715" s="1" t="s">
        <v>5423</v>
      </c>
      <c r="C3715" s="2" t="s">
        <v>5341</v>
      </c>
      <c r="D3715" s="1" t="s">
        <v>19</v>
      </c>
      <c r="E371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715" s="1" t="s">
        <v>977</v>
      </c>
      <c r="G3715" s="1" t="s">
        <v>978</v>
      </c>
      <c r="H3715" s="1" t="s">
        <v>979</v>
      </c>
      <c r="I3715" s="1" t="s">
        <v>16</v>
      </c>
      <c r="J3715" s="1" t="s">
        <v>23</v>
      </c>
      <c r="K3715" s="1" t="s">
        <v>16</v>
      </c>
      <c r="L3715" s="1" t="s">
        <v>16</v>
      </c>
      <c r="M3715" s="1" t="s">
        <v>16</v>
      </c>
      <c r="N3715" s="1" t="s">
        <v>16</v>
      </c>
      <c r="O3715" s="1">
        <v>63.2</v>
      </c>
      <c r="P3715" s="1">
        <v>1.0</v>
      </c>
    </row>
    <row r="3716">
      <c r="A3716" s="1" t="s">
        <v>29</v>
      </c>
      <c r="B3716" s="1" t="s">
        <v>5424</v>
      </c>
      <c r="C3716" s="2" t="s">
        <v>5341</v>
      </c>
      <c r="D3716" s="1" t="s">
        <v>19</v>
      </c>
      <c r="E3716" s="3" t="str">
        <f>HYPERLINK("https://fyndiq.se/produkt/2477583187264ece/", "2-Pack Samsung S20 - 9H Härdat Glass - Top Kvalitet")</f>
        <v>2-Pack Samsung S20 - 9H Härdat Glass - Top Kvalitet</v>
      </c>
      <c r="F3716" s="1" t="s">
        <v>124</v>
      </c>
      <c r="G3716" s="1" t="s">
        <v>125</v>
      </c>
      <c r="H3716" s="1" t="s">
        <v>126</v>
      </c>
      <c r="I3716" s="1" t="s">
        <v>16</v>
      </c>
      <c r="J3716" s="1" t="s">
        <v>23</v>
      </c>
      <c r="K3716" s="1" t="s">
        <v>16</v>
      </c>
      <c r="L3716" s="1" t="s">
        <v>16</v>
      </c>
      <c r="M3716" s="1" t="s">
        <v>16</v>
      </c>
      <c r="N3716" s="1" t="s">
        <v>16</v>
      </c>
      <c r="O3716" s="1">
        <v>63.2</v>
      </c>
      <c r="P3716" s="1">
        <v>1.0</v>
      </c>
    </row>
    <row r="3717">
      <c r="A3717" s="1" t="s">
        <v>29</v>
      </c>
      <c r="B3717" s="1" t="s">
        <v>5425</v>
      </c>
      <c r="C3717" s="2" t="s">
        <v>5341</v>
      </c>
      <c r="D3717" s="1" t="s">
        <v>19</v>
      </c>
      <c r="E3717" s="3" t="str">
        <f>HYPERLINK("https://fyndiq.se/produkt/56c72c0ba5f749b5/", "2-Pack SAMSUNG S24 Skärmskydd - Härdat Glas 9H - Super kvalitet 3D")</f>
        <v>2-Pack SAMSUNG S24 Skärmskydd - Härdat Glas 9H - Super kvalitet 3D</v>
      </c>
      <c r="F3717" s="1" t="s">
        <v>263</v>
      </c>
      <c r="G3717" s="1" t="s">
        <v>264</v>
      </c>
      <c r="H3717" s="1" t="s">
        <v>265</v>
      </c>
      <c r="I3717" s="1" t="s">
        <v>16</v>
      </c>
      <c r="J3717" s="1" t="s">
        <v>23</v>
      </c>
      <c r="K3717" s="1" t="s">
        <v>16</v>
      </c>
      <c r="L3717" s="1" t="s">
        <v>16</v>
      </c>
      <c r="M3717" s="1" t="s">
        <v>16</v>
      </c>
      <c r="N3717" s="1" t="s">
        <v>16</v>
      </c>
      <c r="O3717" s="1">
        <v>71.2</v>
      </c>
      <c r="P3717" s="1">
        <v>1.0</v>
      </c>
    </row>
    <row r="3718">
      <c r="A3718" s="1" t="s">
        <v>29</v>
      </c>
      <c r="B3718" s="1" t="s">
        <v>5426</v>
      </c>
      <c r="C3718" s="2" t="s">
        <v>5341</v>
      </c>
      <c r="D3718" s="1" t="s">
        <v>19</v>
      </c>
      <c r="E3718" s="3" t="str">
        <f>HYPERLINK("https://fyndiq.se/produkt/5bbb6f7ec07d45f9/", "2-Pack Samsung XCOVER 5 Skärmskydd - Härdat Glas 9H - Super kvalitet 3D")</f>
        <v>2-Pack Samsung XCOVER 5 Skärmskydd - Härdat Glas 9H - Super kvalitet 3D</v>
      </c>
      <c r="F3718" s="1" t="s">
        <v>1039</v>
      </c>
      <c r="G3718" s="1" t="s">
        <v>1040</v>
      </c>
      <c r="H3718" s="1" t="s">
        <v>1041</v>
      </c>
      <c r="I3718" s="1" t="s">
        <v>16</v>
      </c>
      <c r="J3718" s="1" t="s">
        <v>23</v>
      </c>
      <c r="K3718" s="1" t="s">
        <v>16</v>
      </c>
      <c r="L3718" s="1" t="s">
        <v>16</v>
      </c>
      <c r="M3718" s="1" t="s">
        <v>16</v>
      </c>
      <c r="N3718" s="1" t="s">
        <v>16</v>
      </c>
      <c r="O3718" s="1">
        <v>63.2</v>
      </c>
      <c r="P3718" s="1">
        <v>1.0</v>
      </c>
    </row>
    <row r="3719">
      <c r="A3719" s="1" t="s">
        <v>29</v>
      </c>
      <c r="B3719" s="1" t="s">
        <v>5427</v>
      </c>
      <c r="C3719" s="2" t="s">
        <v>5341</v>
      </c>
      <c r="D3719" s="1" t="s">
        <v>19</v>
      </c>
      <c r="E3719" s="3" t="str">
        <f>HYPERLINK("https://fyndiq.se/produkt/6ae5aff483564a84/", "2-Pack Apple Watch 40mm – Härdat glas 9H – Super kvalitet 3D")</f>
        <v>2-Pack Apple Watch 40mm – Härdat glas 9H – Super kvalitet 3D</v>
      </c>
      <c r="F3719" s="1" t="s">
        <v>1418</v>
      </c>
      <c r="G3719" s="1" t="s">
        <v>1419</v>
      </c>
      <c r="H3719" s="1" t="s">
        <v>1420</v>
      </c>
      <c r="I3719" s="1" t="s">
        <v>16</v>
      </c>
      <c r="J3719" s="1" t="s">
        <v>23</v>
      </c>
      <c r="K3719" s="1" t="s">
        <v>16</v>
      </c>
      <c r="L3719" s="1" t="s">
        <v>16</v>
      </c>
      <c r="M3719" s="1" t="s">
        <v>16</v>
      </c>
      <c r="N3719" s="1" t="s">
        <v>16</v>
      </c>
      <c r="O3719" s="1">
        <v>55.2</v>
      </c>
      <c r="P3719" s="1">
        <v>1.0</v>
      </c>
    </row>
    <row r="3720">
      <c r="A3720" s="1" t="s">
        <v>29</v>
      </c>
      <c r="B3720" s="1" t="s">
        <v>5428</v>
      </c>
      <c r="C3720" s="2" t="s">
        <v>5341</v>
      </c>
      <c r="D3720" s="1" t="s">
        <v>19</v>
      </c>
      <c r="E3720" s="3" t="str">
        <f>HYPERLINK("https://fyndiq.se/produkt/7f14e739962c4877/", "Skärmskydd Huawei P30, 3D härdat glas, bubbelfri, hög kvalitet.")</f>
        <v>Skärmskydd Huawei P30, 3D härdat glas, bubbelfri, hög kvalitet.</v>
      </c>
      <c r="F3720" s="1" t="s">
        <v>3346</v>
      </c>
      <c r="G3720" s="1" t="s">
        <v>3347</v>
      </c>
      <c r="H3720" s="1" t="s">
        <v>3348</v>
      </c>
      <c r="I3720" s="1" t="s">
        <v>16</v>
      </c>
      <c r="J3720" s="1" t="s">
        <v>23</v>
      </c>
      <c r="K3720" s="1" t="s">
        <v>16</v>
      </c>
      <c r="L3720" s="1" t="s">
        <v>16</v>
      </c>
      <c r="M3720" s="1" t="s">
        <v>16</v>
      </c>
      <c r="N3720" s="1" t="s">
        <v>16</v>
      </c>
      <c r="O3720" s="1">
        <v>55.2</v>
      </c>
      <c r="P3720" s="1">
        <v>1.0</v>
      </c>
    </row>
    <row r="3721">
      <c r="A3721" s="1" t="s">
        <v>29</v>
      </c>
      <c r="B3721" s="1" t="s">
        <v>5429</v>
      </c>
      <c r="C3721" s="2" t="s">
        <v>5341</v>
      </c>
      <c r="D3721" s="1" t="s">
        <v>19</v>
      </c>
      <c r="E3721" s="3" t="str">
        <f>HYPERLINK("https://fyndiq.se/produkt/e4b87757208946c3/", "2-Pack Samsung S10E Skärmskydd - Härdat Glas 9H - Super kvalitet 3D")</f>
        <v>2-Pack Samsung S10E Skärmskydd - Härdat Glas 9H - Super kvalitet 3D</v>
      </c>
      <c r="F3721" s="1" t="s">
        <v>95</v>
      </c>
      <c r="G3721" s="1" t="s">
        <v>96</v>
      </c>
      <c r="H3721" s="1" t="s">
        <v>97</v>
      </c>
      <c r="I3721" s="1" t="s">
        <v>16</v>
      </c>
      <c r="J3721" s="1" t="s">
        <v>23</v>
      </c>
      <c r="K3721" s="1" t="s">
        <v>16</v>
      </c>
      <c r="L3721" s="1" t="s">
        <v>16</v>
      </c>
      <c r="M3721" s="1" t="s">
        <v>16</v>
      </c>
      <c r="N3721" s="1" t="s">
        <v>16</v>
      </c>
      <c r="O3721" s="1">
        <v>63.2</v>
      </c>
      <c r="P3721" s="1">
        <v>1.0</v>
      </c>
    </row>
    <row r="3722">
      <c r="A3722" s="1" t="s">
        <v>29</v>
      </c>
      <c r="B3722" s="1" t="s">
        <v>5430</v>
      </c>
      <c r="C3722" s="2" t="s">
        <v>5341</v>
      </c>
      <c r="D3722" s="1" t="s">
        <v>19</v>
      </c>
      <c r="E3722" s="3" t="str">
        <f>HYPERLINK("https://fyndiq.se/produkt/c6f3e47a88184e8d/", "2-Pack SAMSUNG A55 Skärmskydd - Härdat Glas 9H - Super kvalitet 3D")</f>
        <v>2-Pack SAMSUNG A55 Skärmskydd - Härdat Glas 9H - Super kvalitet 3D</v>
      </c>
      <c r="F3722" s="1" t="s">
        <v>83</v>
      </c>
      <c r="G3722" s="1" t="s">
        <v>84</v>
      </c>
      <c r="H3722" s="1" t="s">
        <v>85</v>
      </c>
      <c r="I3722" s="1" t="s">
        <v>16</v>
      </c>
      <c r="J3722" s="1" t="s">
        <v>23</v>
      </c>
      <c r="K3722" s="1" t="s">
        <v>16</v>
      </c>
      <c r="L3722" s="1" t="s">
        <v>16</v>
      </c>
      <c r="M3722" s="1" t="s">
        <v>16</v>
      </c>
      <c r="N3722" s="1" t="s">
        <v>16</v>
      </c>
      <c r="O3722" s="1">
        <v>63.2</v>
      </c>
      <c r="P3722" s="1">
        <v>1.0</v>
      </c>
    </row>
    <row r="3723">
      <c r="A3723" s="1" t="s">
        <v>29</v>
      </c>
      <c r="B3723" s="1" t="s">
        <v>5431</v>
      </c>
      <c r="C3723" s="2" t="s">
        <v>5341</v>
      </c>
      <c r="D3723" s="1" t="s">
        <v>19</v>
      </c>
      <c r="E3723" s="3" t="str">
        <f>HYPERLINK("https://fyndiq.se/produkt/0386ecdde44e4e9e/", "Google Pixel 6A - Härdat glas 9H - Super kvalitet 3D Skärmskydd")</f>
        <v>Google Pixel 6A - Härdat glas 9H - Super kvalitet 3D Skärmskydd</v>
      </c>
      <c r="F3723" s="1" t="s">
        <v>5432</v>
      </c>
      <c r="G3723" s="1" t="s">
        <v>5433</v>
      </c>
      <c r="H3723" s="1" t="s">
        <v>5434</v>
      </c>
      <c r="I3723" s="1" t="s">
        <v>16</v>
      </c>
      <c r="J3723" s="1" t="s">
        <v>23</v>
      </c>
      <c r="K3723" s="1" t="s">
        <v>16</v>
      </c>
      <c r="L3723" s="1" t="s">
        <v>16</v>
      </c>
      <c r="M3723" s="1" t="s">
        <v>16</v>
      </c>
      <c r="N3723" s="1" t="s">
        <v>16</v>
      </c>
      <c r="O3723" s="1">
        <v>55.2</v>
      </c>
      <c r="P3723" s="1">
        <v>1.0</v>
      </c>
    </row>
    <row r="3724">
      <c r="A3724" s="1" t="s">
        <v>29</v>
      </c>
      <c r="B3724" s="1" t="s">
        <v>5435</v>
      </c>
      <c r="C3724" s="2" t="s">
        <v>5341</v>
      </c>
      <c r="D3724" s="1" t="s">
        <v>19</v>
      </c>
      <c r="E3724" s="3" t="str">
        <f>HYPERLINK("https://fyndiq.se/produkt/54fb3b61f3c44a31/", "2 Pack iPhone 8 Plus Svart - Härdat Glas 9H - Super Kvalitet 3D")</f>
        <v>2 Pack iPhone 8 Plus Svart - Härdat Glas 9H - Super Kvalitet 3D</v>
      </c>
      <c r="F3724" s="1" t="s">
        <v>535</v>
      </c>
      <c r="G3724" s="1" t="s">
        <v>536</v>
      </c>
      <c r="H3724" s="1" t="s">
        <v>537</v>
      </c>
      <c r="I3724" s="1" t="s">
        <v>16</v>
      </c>
      <c r="J3724" s="1" t="s">
        <v>23</v>
      </c>
      <c r="K3724" s="1" t="s">
        <v>16</v>
      </c>
      <c r="L3724" s="1" t="s">
        <v>16</v>
      </c>
      <c r="M3724" s="1" t="s">
        <v>16</v>
      </c>
      <c r="N3724" s="1" t="s">
        <v>16</v>
      </c>
      <c r="O3724" s="1">
        <v>55.2</v>
      </c>
      <c r="P3724" s="1">
        <v>1.0</v>
      </c>
    </row>
    <row r="3725">
      <c r="A3725" s="1" t="s">
        <v>29</v>
      </c>
      <c r="B3725" s="1" t="s">
        <v>5436</v>
      </c>
      <c r="C3725" s="2" t="s">
        <v>5341</v>
      </c>
      <c r="D3725" s="1" t="s">
        <v>19</v>
      </c>
      <c r="E3725" s="3" t="str">
        <f>HYPERLINK("https://fyndiq.se/produkt/5e7d482e4c2349ac/", "Skärmskydd Iphone 13 Mini - 9H Härdat glas - Top kvalitet")</f>
        <v>Skärmskydd Iphone 13 Mini - 9H Härdat glas - Top kvalitet</v>
      </c>
      <c r="F3725" s="1" t="s">
        <v>1687</v>
      </c>
      <c r="G3725" s="1" t="s">
        <v>1688</v>
      </c>
      <c r="H3725" s="1" t="s">
        <v>1689</v>
      </c>
      <c r="I3725" s="1" t="s">
        <v>16</v>
      </c>
      <c r="J3725" s="1" t="s">
        <v>23</v>
      </c>
      <c r="K3725" s="1" t="s">
        <v>16</v>
      </c>
      <c r="L3725" s="1" t="s">
        <v>16</v>
      </c>
      <c r="M3725" s="1" t="s">
        <v>16</v>
      </c>
      <c r="N3725" s="1" t="s">
        <v>16</v>
      </c>
      <c r="O3725" s="1">
        <v>47.2</v>
      </c>
      <c r="P3725" s="1">
        <v>1.0</v>
      </c>
    </row>
    <row r="3726">
      <c r="A3726" s="1" t="s">
        <v>29</v>
      </c>
      <c r="B3726" s="1" t="s">
        <v>5437</v>
      </c>
      <c r="C3726" s="2" t="s">
        <v>5341</v>
      </c>
      <c r="D3726" s="1" t="s">
        <v>19</v>
      </c>
      <c r="E3726" s="3" t="str">
        <f>HYPERLINK("https://fyndiq.se/produkt/8d7960028c1a40a4/", "2 Pack Xiaomi 11T Pro 5G - Härdat glas 9H - Super kvalitet 3D")</f>
        <v>2 Pack Xiaomi 11T Pro 5G - Härdat glas 9H - Super kvalitet 3D</v>
      </c>
      <c r="F3726" s="1" t="s">
        <v>112</v>
      </c>
      <c r="G3726" s="1" t="s">
        <v>113</v>
      </c>
      <c r="H3726" s="1" t="s">
        <v>114</v>
      </c>
      <c r="I3726" s="1" t="s">
        <v>16</v>
      </c>
      <c r="J3726" s="1" t="s">
        <v>23</v>
      </c>
      <c r="K3726" s="1" t="s">
        <v>16</v>
      </c>
      <c r="L3726" s="1" t="s">
        <v>16</v>
      </c>
      <c r="M3726" s="1" t="s">
        <v>16</v>
      </c>
      <c r="N3726" s="1" t="s">
        <v>16</v>
      </c>
      <c r="O3726" s="1">
        <v>63.2</v>
      </c>
      <c r="P3726" s="1">
        <v>1.0</v>
      </c>
    </row>
    <row r="3727">
      <c r="A3727" s="1" t="s">
        <v>29</v>
      </c>
      <c r="B3727" s="1" t="s">
        <v>5438</v>
      </c>
      <c r="C3727" s="2" t="s">
        <v>5341</v>
      </c>
      <c r="D3727" s="1" t="s">
        <v>19</v>
      </c>
      <c r="E372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727" s="1" t="s">
        <v>539</v>
      </c>
      <c r="G3727" s="1" t="s">
        <v>540</v>
      </c>
      <c r="H3727" s="1" t="s">
        <v>541</v>
      </c>
      <c r="I3727" s="1" t="s">
        <v>16</v>
      </c>
      <c r="J3727" s="1" t="s">
        <v>23</v>
      </c>
      <c r="K3727" s="1" t="s">
        <v>16</v>
      </c>
      <c r="L3727" s="1" t="s">
        <v>16</v>
      </c>
      <c r="M3727" s="1" t="s">
        <v>16</v>
      </c>
      <c r="N3727" s="1" t="s">
        <v>16</v>
      </c>
      <c r="O3727" s="1">
        <v>95.2</v>
      </c>
      <c r="P3727" s="1">
        <v>1.0</v>
      </c>
    </row>
    <row r="3728">
      <c r="A3728" s="1" t="s">
        <v>29</v>
      </c>
      <c r="B3728" s="1" t="s">
        <v>5439</v>
      </c>
      <c r="C3728" s="2" t="s">
        <v>5341</v>
      </c>
      <c r="D3728" s="1" t="s">
        <v>19</v>
      </c>
      <c r="E3728" s="3" t="str">
        <f>HYPERLINK("https://fyndiq.se/produkt/56c72c0ba5f749b5/", "2-Pack SAMSUNG S24 Skärmskydd - Härdat Glas 9H - Super kvalitet 3D")</f>
        <v>2-Pack SAMSUNG S24 Skärmskydd - Härdat Glas 9H - Super kvalitet 3D</v>
      </c>
      <c r="F3728" s="1" t="s">
        <v>263</v>
      </c>
      <c r="G3728" s="1" t="s">
        <v>264</v>
      </c>
      <c r="H3728" s="1" t="s">
        <v>265</v>
      </c>
      <c r="I3728" s="1" t="s">
        <v>16</v>
      </c>
      <c r="J3728" s="1" t="s">
        <v>23</v>
      </c>
      <c r="K3728" s="1" t="s">
        <v>16</v>
      </c>
      <c r="L3728" s="1" t="s">
        <v>16</v>
      </c>
      <c r="M3728" s="1" t="s">
        <v>16</v>
      </c>
      <c r="N3728" s="1" t="s">
        <v>16</v>
      </c>
      <c r="O3728" s="1">
        <v>71.2</v>
      </c>
      <c r="P3728" s="1">
        <v>1.0</v>
      </c>
    </row>
    <row r="3729">
      <c r="A3729" s="1" t="s">
        <v>29</v>
      </c>
      <c r="B3729" s="1" t="s">
        <v>5440</v>
      </c>
      <c r="C3729" s="2" t="s">
        <v>5341</v>
      </c>
      <c r="D3729" s="1" t="s">
        <v>19</v>
      </c>
      <c r="E3729" s="3" t="str">
        <f>HYPERLINK("https://fyndiq.se/produkt/8a162916fdf246f7/", "2-Pack SAMSUNG S24 Skärmskydd - Härdat Glas 9H - Super kvalitet 3D")</f>
        <v>2-Pack SAMSUNG S24 Skärmskydd - Härdat Glas 9H - Super kvalitet 3D</v>
      </c>
      <c r="F3729" s="1" t="s">
        <v>714</v>
      </c>
      <c r="G3729" s="1" t="s">
        <v>715</v>
      </c>
      <c r="H3729" s="1" t="s">
        <v>716</v>
      </c>
      <c r="I3729" s="1" t="s">
        <v>16</v>
      </c>
      <c r="J3729" s="1" t="s">
        <v>23</v>
      </c>
      <c r="K3729" s="1" t="s">
        <v>16</v>
      </c>
      <c r="L3729" s="1" t="s">
        <v>16</v>
      </c>
      <c r="M3729" s="1" t="s">
        <v>16</v>
      </c>
      <c r="N3729" s="1" t="s">
        <v>16</v>
      </c>
      <c r="O3729" s="1">
        <v>71.2</v>
      </c>
      <c r="P3729" s="1">
        <v>1.0</v>
      </c>
    </row>
    <row r="3730">
      <c r="A3730" s="1" t="s">
        <v>29</v>
      </c>
      <c r="B3730" s="1" t="s">
        <v>5441</v>
      </c>
      <c r="C3730" s="2" t="s">
        <v>5341</v>
      </c>
      <c r="D3730" s="1" t="s">
        <v>19</v>
      </c>
      <c r="E3730" s="3" t="str">
        <f>HYPERLINK("https://fyndiq.se/produkt/5d384cc8795744b0/", "2-Pack Samsung A55 Skärmskydd i Härdat Glas")</f>
        <v>2-Pack Samsung A55 Skärmskydd i Härdat Glas</v>
      </c>
      <c r="F3730" s="1" t="s">
        <v>191</v>
      </c>
      <c r="G3730" s="1" t="s">
        <v>192</v>
      </c>
      <c r="H3730" s="1" t="s">
        <v>193</v>
      </c>
      <c r="I3730" s="1" t="s">
        <v>16</v>
      </c>
      <c r="J3730" s="1" t="s">
        <v>23</v>
      </c>
      <c r="K3730" s="1" t="s">
        <v>16</v>
      </c>
      <c r="L3730" s="1" t="s">
        <v>16</v>
      </c>
      <c r="M3730" s="1" t="s">
        <v>16</v>
      </c>
      <c r="N3730" s="1" t="s">
        <v>16</v>
      </c>
      <c r="O3730" s="1">
        <v>63.2</v>
      </c>
      <c r="P3730" s="1">
        <v>1.0</v>
      </c>
    </row>
    <row r="3731">
      <c r="A3731" s="1" t="s">
        <v>29</v>
      </c>
      <c r="B3731" s="1" t="s">
        <v>5442</v>
      </c>
      <c r="C3731" s="2" t="s">
        <v>5341</v>
      </c>
      <c r="D3731" s="1" t="s">
        <v>19</v>
      </c>
      <c r="E3731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3731" s="1" t="s">
        <v>232</v>
      </c>
      <c r="G3731" s="1" t="s">
        <v>233</v>
      </c>
      <c r="H3731" s="1" t="s">
        <v>234</v>
      </c>
      <c r="I3731" s="1" t="s">
        <v>16</v>
      </c>
      <c r="J3731" s="1" t="s">
        <v>23</v>
      </c>
      <c r="K3731" s="1" t="s">
        <v>16</v>
      </c>
      <c r="L3731" s="1" t="s">
        <v>16</v>
      </c>
      <c r="M3731" s="1" t="s">
        <v>16</v>
      </c>
      <c r="N3731" s="1" t="s">
        <v>16</v>
      </c>
      <c r="O3731" s="1">
        <v>71.2</v>
      </c>
      <c r="P3731" s="1">
        <v>1.0</v>
      </c>
    </row>
    <row r="3732">
      <c r="A3732" s="1" t="s">
        <v>29</v>
      </c>
      <c r="B3732" s="1" t="s">
        <v>5443</v>
      </c>
      <c r="C3732" s="2" t="s">
        <v>5341</v>
      </c>
      <c r="D3732" s="1" t="s">
        <v>19</v>
      </c>
      <c r="E373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732" s="1" t="s">
        <v>26</v>
      </c>
      <c r="G3732" s="1" t="s">
        <v>27</v>
      </c>
      <c r="H3732" s="1" t="s">
        <v>28</v>
      </c>
      <c r="I3732" s="1" t="s">
        <v>1311</v>
      </c>
      <c r="J3732" s="1" t="s">
        <v>9</v>
      </c>
      <c r="K3732" s="2" t="s">
        <v>2399</v>
      </c>
      <c r="L3732" s="1" t="s">
        <v>2650</v>
      </c>
      <c r="M3732" s="1" t="s">
        <v>16</v>
      </c>
      <c r="N3732" s="1" t="s">
        <v>16</v>
      </c>
      <c r="O3732" s="1">
        <v>71.2</v>
      </c>
      <c r="P3732" s="1">
        <v>1.0</v>
      </c>
    </row>
    <row r="3733">
      <c r="A3733" s="1" t="s">
        <v>29</v>
      </c>
      <c r="B3733" s="1" t="s">
        <v>5444</v>
      </c>
      <c r="C3733" s="2" t="s">
        <v>5341</v>
      </c>
      <c r="D3733" s="1" t="s">
        <v>19</v>
      </c>
      <c r="E3733" s="3" t="str">
        <f>HYPERLINK("https://fyndiq.se/produkt/54fb3b61f3c44a31/", "2 Pack iPhone 8 Plus Svart - Härdat Glas 9H - Super Kvalitet 3D")</f>
        <v>2 Pack iPhone 8 Plus Svart - Härdat Glas 9H - Super Kvalitet 3D</v>
      </c>
      <c r="F3733" s="1" t="s">
        <v>535</v>
      </c>
      <c r="G3733" s="1" t="s">
        <v>536</v>
      </c>
      <c r="H3733" s="1" t="s">
        <v>537</v>
      </c>
      <c r="I3733" s="1" t="s">
        <v>16</v>
      </c>
      <c r="J3733" s="1" t="s">
        <v>23</v>
      </c>
      <c r="K3733" s="1" t="s">
        <v>16</v>
      </c>
      <c r="L3733" s="1" t="s">
        <v>16</v>
      </c>
      <c r="M3733" s="1" t="s">
        <v>16</v>
      </c>
      <c r="N3733" s="1" t="s">
        <v>16</v>
      </c>
      <c r="O3733" s="1">
        <v>55.2</v>
      </c>
      <c r="P3733" s="1">
        <v>1.0</v>
      </c>
    </row>
    <row r="3734">
      <c r="A3734" s="1" t="s">
        <v>29</v>
      </c>
      <c r="B3734" s="1" t="s">
        <v>5445</v>
      </c>
      <c r="C3734" s="2" t="s">
        <v>5341</v>
      </c>
      <c r="D3734" s="1" t="s">
        <v>19</v>
      </c>
      <c r="E3734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3734" s="1" t="s">
        <v>1564</v>
      </c>
      <c r="G3734" s="1" t="s">
        <v>1565</v>
      </c>
      <c r="H3734" s="1" t="s">
        <v>1566</v>
      </c>
      <c r="I3734" s="1" t="s">
        <v>16</v>
      </c>
      <c r="J3734" s="1" t="s">
        <v>23</v>
      </c>
      <c r="K3734" s="1" t="s">
        <v>16</v>
      </c>
      <c r="L3734" s="1" t="s">
        <v>16</v>
      </c>
      <c r="M3734" s="1" t="s">
        <v>16</v>
      </c>
      <c r="N3734" s="1" t="s">
        <v>16</v>
      </c>
      <c r="O3734" s="1">
        <v>63.2</v>
      </c>
      <c r="P3734" s="1">
        <v>1.0</v>
      </c>
    </row>
    <row r="3735">
      <c r="A3735" s="1" t="s">
        <v>29</v>
      </c>
      <c r="B3735" s="1" t="s">
        <v>5446</v>
      </c>
      <c r="C3735" s="2" t="s">
        <v>5341</v>
      </c>
      <c r="D3735" s="1" t="s">
        <v>19</v>
      </c>
      <c r="E3735" s="3" t="str">
        <f>HYPERLINK("https://fyndiq.se/produkt/56c72c0ba5f749b5/", "2-Pack SAMSUNG S24 Skärmskydd - Härdat Glas 9H - Super kvalitet 3D")</f>
        <v>2-Pack SAMSUNG S24 Skärmskydd - Härdat Glas 9H - Super kvalitet 3D</v>
      </c>
      <c r="F3735" s="1" t="s">
        <v>263</v>
      </c>
      <c r="G3735" s="1" t="s">
        <v>264</v>
      </c>
      <c r="H3735" s="1" t="s">
        <v>265</v>
      </c>
      <c r="I3735" s="1" t="s">
        <v>16</v>
      </c>
      <c r="J3735" s="1" t="s">
        <v>23</v>
      </c>
      <c r="K3735" s="1" t="s">
        <v>16</v>
      </c>
      <c r="L3735" s="1" t="s">
        <v>16</v>
      </c>
      <c r="M3735" s="1" t="s">
        <v>16</v>
      </c>
      <c r="N3735" s="1" t="s">
        <v>16</v>
      </c>
      <c r="O3735" s="1">
        <v>71.2</v>
      </c>
      <c r="P3735" s="1">
        <v>1.0</v>
      </c>
    </row>
    <row r="3736">
      <c r="A3736" s="1" t="s">
        <v>29</v>
      </c>
      <c r="B3736" s="1" t="s">
        <v>5447</v>
      </c>
      <c r="C3736" s="2" t="s">
        <v>5341</v>
      </c>
      <c r="D3736" s="1" t="s">
        <v>19</v>
      </c>
      <c r="E3736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3736" s="1" t="s">
        <v>1564</v>
      </c>
      <c r="G3736" s="1" t="s">
        <v>1565</v>
      </c>
      <c r="H3736" s="1" t="s">
        <v>1566</v>
      </c>
      <c r="I3736" s="1" t="s">
        <v>16</v>
      </c>
      <c r="J3736" s="1" t="s">
        <v>23</v>
      </c>
      <c r="K3736" s="1" t="s">
        <v>16</v>
      </c>
      <c r="L3736" s="1" t="s">
        <v>16</v>
      </c>
      <c r="M3736" s="1" t="s">
        <v>16</v>
      </c>
      <c r="N3736" s="1" t="s">
        <v>16</v>
      </c>
      <c r="O3736" s="1">
        <v>63.2</v>
      </c>
      <c r="P3736" s="1">
        <v>1.0</v>
      </c>
    </row>
    <row r="3737">
      <c r="A3737" s="1" t="s">
        <v>29</v>
      </c>
      <c r="B3737" s="1" t="s">
        <v>5448</v>
      </c>
      <c r="C3737" s="2" t="s">
        <v>5341</v>
      </c>
      <c r="D3737" s="1" t="s">
        <v>19</v>
      </c>
      <c r="E373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3737" s="1" t="s">
        <v>722</v>
      </c>
      <c r="G3737" s="1" t="s">
        <v>723</v>
      </c>
      <c r="H3737" s="1" t="s">
        <v>724</v>
      </c>
      <c r="I3737" s="1" t="s">
        <v>16</v>
      </c>
      <c r="J3737" s="1" t="s">
        <v>23</v>
      </c>
      <c r="K3737" s="1" t="s">
        <v>16</v>
      </c>
      <c r="L3737" s="1" t="s">
        <v>16</v>
      </c>
      <c r="M3737" s="1" t="s">
        <v>16</v>
      </c>
      <c r="N3737" s="1" t="s">
        <v>16</v>
      </c>
      <c r="O3737" s="1">
        <v>79.2</v>
      </c>
      <c r="P3737" s="1">
        <v>1.0</v>
      </c>
    </row>
    <row r="3738">
      <c r="A3738" s="1" t="s">
        <v>29</v>
      </c>
      <c r="B3738" s="1" t="s">
        <v>5449</v>
      </c>
      <c r="C3738" s="2" t="s">
        <v>5341</v>
      </c>
      <c r="D3738" s="1" t="s">
        <v>19</v>
      </c>
      <c r="E3738" s="3" t="str">
        <f>HYPERLINK("https://fyndiq.se/produkt/56c72c0ba5f749b5/", "2-Pack SAMSUNG S24 Skärmskydd - Härdat Glas 9H - Super kvalitet 3D")</f>
        <v>2-Pack SAMSUNG S24 Skärmskydd - Härdat Glas 9H - Super kvalitet 3D</v>
      </c>
      <c r="F3738" s="1" t="s">
        <v>263</v>
      </c>
      <c r="G3738" s="1" t="s">
        <v>264</v>
      </c>
      <c r="H3738" s="1" t="s">
        <v>265</v>
      </c>
      <c r="I3738" s="1" t="s">
        <v>16</v>
      </c>
      <c r="J3738" s="1" t="s">
        <v>23</v>
      </c>
      <c r="K3738" s="1" t="s">
        <v>16</v>
      </c>
      <c r="L3738" s="1" t="s">
        <v>16</v>
      </c>
      <c r="M3738" s="1" t="s">
        <v>16</v>
      </c>
      <c r="N3738" s="1" t="s">
        <v>16</v>
      </c>
      <c r="O3738" s="1">
        <v>71.2</v>
      </c>
      <c r="P3738" s="1">
        <v>1.0</v>
      </c>
    </row>
    <row r="3739">
      <c r="A3739" s="1" t="s">
        <v>29</v>
      </c>
      <c r="B3739" s="1" t="s">
        <v>5450</v>
      </c>
      <c r="C3739" s="2" t="s">
        <v>5341</v>
      </c>
      <c r="D3739" s="1" t="s">
        <v>19</v>
      </c>
      <c r="E3739" s="3" t="str">
        <f>HYPERLINK("https://fyndiq.se/produkt/432d784756a84eff/", "2-Pack Samsung Galaxy S20FE - Härdat Glas-9H -Super kvalitet 3D")</f>
        <v>2-Pack Samsung Galaxy S20FE - Härdat Glas-9H -Super kvalitet 3D</v>
      </c>
      <c r="F3739" s="1" t="s">
        <v>1078</v>
      </c>
      <c r="G3739" s="1" t="s">
        <v>1079</v>
      </c>
      <c r="H3739" s="1" t="s">
        <v>1080</v>
      </c>
      <c r="I3739" s="1" t="s">
        <v>16</v>
      </c>
      <c r="J3739" s="1" t="s">
        <v>23</v>
      </c>
      <c r="K3739" s="1" t="s">
        <v>16</v>
      </c>
      <c r="L3739" s="1" t="s">
        <v>16</v>
      </c>
      <c r="M3739" s="1" t="s">
        <v>16</v>
      </c>
      <c r="N3739" s="1" t="s">
        <v>16</v>
      </c>
      <c r="O3739" s="1">
        <v>63.2</v>
      </c>
      <c r="P3739" s="1">
        <v>1.0</v>
      </c>
    </row>
    <row r="3740">
      <c r="A3740" s="1" t="s">
        <v>29</v>
      </c>
      <c r="B3740" s="1" t="s">
        <v>5451</v>
      </c>
      <c r="C3740" s="2" t="s">
        <v>5341</v>
      </c>
      <c r="D3740" s="1" t="s">
        <v>19</v>
      </c>
      <c r="E374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740" s="1" t="s">
        <v>311</v>
      </c>
      <c r="G3740" s="1" t="s">
        <v>312</v>
      </c>
      <c r="H3740" s="1" t="s">
        <v>313</v>
      </c>
      <c r="I3740" s="1" t="s">
        <v>16</v>
      </c>
      <c r="J3740" s="1" t="s">
        <v>23</v>
      </c>
      <c r="K3740" s="1" t="s">
        <v>16</v>
      </c>
      <c r="L3740" s="1" t="s">
        <v>16</v>
      </c>
      <c r="M3740" s="1" t="s">
        <v>16</v>
      </c>
      <c r="N3740" s="1" t="s">
        <v>16</v>
      </c>
      <c r="O3740" s="1">
        <v>71.2</v>
      </c>
      <c r="P3740" s="1">
        <v>1.0</v>
      </c>
    </row>
    <row r="3741">
      <c r="A3741" s="1" t="s">
        <v>29</v>
      </c>
      <c r="B3741" s="1" t="s">
        <v>5452</v>
      </c>
      <c r="C3741" s="2" t="s">
        <v>5341</v>
      </c>
      <c r="D3741" s="1" t="s">
        <v>19</v>
      </c>
      <c r="E3741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3741" s="1" t="s">
        <v>4809</v>
      </c>
      <c r="G3741" s="1" t="s">
        <v>4810</v>
      </c>
      <c r="H3741" s="1" t="s">
        <v>4811</v>
      </c>
      <c r="I3741" s="1" t="s">
        <v>16</v>
      </c>
      <c r="J3741" s="1" t="s">
        <v>23</v>
      </c>
      <c r="K3741" s="1" t="s">
        <v>16</v>
      </c>
      <c r="L3741" s="1" t="s">
        <v>16</v>
      </c>
      <c r="M3741" s="1" t="s">
        <v>16</v>
      </c>
      <c r="N3741" s="1" t="s">
        <v>16</v>
      </c>
      <c r="O3741" s="1">
        <v>63.2</v>
      </c>
      <c r="P3741" s="1">
        <v>1.0</v>
      </c>
    </row>
    <row r="3742">
      <c r="A3742" s="1" t="s">
        <v>29</v>
      </c>
      <c r="B3742" s="1" t="s">
        <v>5453</v>
      </c>
      <c r="C3742" s="2" t="s">
        <v>5341</v>
      </c>
      <c r="D3742" s="1" t="s">
        <v>19</v>
      </c>
      <c r="E3742" s="3" t="str">
        <f>HYPERLINK("https://fyndiq.se/produkt/2030c5450cfb4338/", "2 Pack Huawei P30 Pro - Härdat glas 9H – 3D Super kvalitet")</f>
        <v>2 Pack Huawei P30 Pro - Härdat glas 9H – 3D Super kvalitet</v>
      </c>
      <c r="F3742" s="1" t="s">
        <v>1091</v>
      </c>
      <c r="G3742" s="1" t="s">
        <v>1092</v>
      </c>
      <c r="H3742" s="1" t="s">
        <v>1093</v>
      </c>
      <c r="I3742" s="1" t="s">
        <v>16</v>
      </c>
      <c r="J3742" s="1" t="s">
        <v>23</v>
      </c>
      <c r="K3742" s="1" t="s">
        <v>16</v>
      </c>
      <c r="L3742" s="1" t="s">
        <v>16</v>
      </c>
      <c r="M3742" s="1" t="s">
        <v>16</v>
      </c>
      <c r="N3742" s="1" t="s">
        <v>16</v>
      </c>
      <c r="O3742" s="1">
        <v>71.2</v>
      </c>
      <c r="P3742" s="1">
        <v>1.0</v>
      </c>
    </row>
    <row r="3743">
      <c r="A3743" s="1" t="s">
        <v>29</v>
      </c>
      <c r="B3743" s="1" t="s">
        <v>5454</v>
      </c>
      <c r="C3743" s="2" t="s">
        <v>5341</v>
      </c>
      <c r="D3743" s="1" t="s">
        <v>19</v>
      </c>
      <c r="E374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743" s="1" t="s">
        <v>26</v>
      </c>
      <c r="G3743" s="1" t="s">
        <v>27</v>
      </c>
      <c r="H3743" s="1" t="s">
        <v>28</v>
      </c>
      <c r="I3743" s="1" t="s">
        <v>16</v>
      </c>
      <c r="J3743" s="1" t="s">
        <v>23</v>
      </c>
      <c r="K3743" s="1" t="s">
        <v>16</v>
      </c>
      <c r="L3743" s="1" t="s">
        <v>16</v>
      </c>
      <c r="M3743" s="1" t="s">
        <v>16</v>
      </c>
      <c r="N3743" s="1" t="s">
        <v>16</v>
      </c>
      <c r="O3743" s="1">
        <v>71.2</v>
      </c>
      <c r="P3743" s="1">
        <v>1.0</v>
      </c>
    </row>
    <row r="3744">
      <c r="A3744" s="1" t="s">
        <v>29</v>
      </c>
      <c r="B3744" s="1" t="s">
        <v>5455</v>
      </c>
      <c r="C3744" s="2" t="s">
        <v>5341</v>
      </c>
      <c r="D3744" s="1" t="s">
        <v>19</v>
      </c>
      <c r="E3744" s="3" t="str">
        <f>HYPERLINK("https://fyndiq.se/produkt/6ae5aff483564a84/", "2-Pack Apple Watch 40mm – Härdat glas 9H – Super kvalitet 3D")</f>
        <v>2-Pack Apple Watch 40mm – Härdat glas 9H – Super kvalitet 3D</v>
      </c>
      <c r="F3744" s="1" t="s">
        <v>1418</v>
      </c>
      <c r="G3744" s="1" t="s">
        <v>1419</v>
      </c>
      <c r="H3744" s="1" t="s">
        <v>1420</v>
      </c>
      <c r="I3744" s="1" t="s">
        <v>16</v>
      </c>
      <c r="J3744" s="1" t="s">
        <v>23</v>
      </c>
      <c r="K3744" s="1" t="s">
        <v>16</v>
      </c>
      <c r="L3744" s="1" t="s">
        <v>16</v>
      </c>
      <c r="M3744" s="1" t="s">
        <v>16</v>
      </c>
      <c r="N3744" s="1" t="s">
        <v>16</v>
      </c>
      <c r="O3744" s="1">
        <v>55.2</v>
      </c>
      <c r="P3744" s="1">
        <v>1.0</v>
      </c>
    </row>
    <row r="3745">
      <c r="A3745" s="1" t="s">
        <v>29</v>
      </c>
      <c r="B3745" s="1" t="s">
        <v>5456</v>
      </c>
      <c r="C3745" s="2" t="s">
        <v>5341</v>
      </c>
      <c r="D3745" s="1" t="s">
        <v>19</v>
      </c>
      <c r="E3745" s="3" t="str">
        <f>HYPERLINK("https://fyndiq.se/produkt/c6f3e47a88184e8d/", "2-Pack SAMSUNG A55 Skärmskydd - Härdat Glas 9H - Super kvalitet 3D")</f>
        <v>2-Pack SAMSUNG A55 Skärmskydd - Härdat Glas 9H - Super kvalitet 3D</v>
      </c>
      <c r="F3745" s="1" t="s">
        <v>83</v>
      </c>
      <c r="G3745" s="1" t="s">
        <v>84</v>
      </c>
      <c r="H3745" s="1" t="s">
        <v>85</v>
      </c>
      <c r="I3745" s="1" t="s">
        <v>16</v>
      </c>
      <c r="J3745" s="1" t="s">
        <v>23</v>
      </c>
      <c r="K3745" s="1" t="s">
        <v>16</v>
      </c>
      <c r="L3745" s="1" t="s">
        <v>16</v>
      </c>
      <c r="M3745" s="1" t="s">
        <v>16</v>
      </c>
      <c r="N3745" s="1" t="s">
        <v>16</v>
      </c>
      <c r="O3745" s="1">
        <v>63.2</v>
      </c>
      <c r="P3745" s="1">
        <v>1.0</v>
      </c>
    </row>
    <row r="3746">
      <c r="A3746" s="1" t="s">
        <v>29</v>
      </c>
      <c r="B3746" s="1" t="s">
        <v>5457</v>
      </c>
      <c r="C3746" s="2" t="s">
        <v>5341</v>
      </c>
      <c r="D3746" s="1" t="s">
        <v>19</v>
      </c>
      <c r="E3746" s="3" t="str">
        <f>HYPERLINK("https://fyndiq.se/produkt/860c7ae305b54883/", "2 Pack Samsung S21 Ultra 5G - Härdat glas 9H - Super kvalitet 3D")</f>
        <v>2 Pack Samsung S21 Ultra 5G - Härdat glas 9H - Super kvalitet 3D</v>
      </c>
      <c r="F3746" s="1" t="s">
        <v>649</v>
      </c>
      <c r="G3746" s="1" t="s">
        <v>650</v>
      </c>
      <c r="H3746" s="1" t="s">
        <v>651</v>
      </c>
      <c r="I3746" s="1" t="s">
        <v>16</v>
      </c>
      <c r="J3746" s="1" t="s">
        <v>23</v>
      </c>
      <c r="K3746" s="1" t="s">
        <v>16</v>
      </c>
      <c r="L3746" s="1" t="s">
        <v>16</v>
      </c>
      <c r="M3746" s="1" t="s">
        <v>16</v>
      </c>
      <c r="N3746" s="1" t="s">
        <v>16</v>
      </c>
      <c r="O3746" s="1">
        <v>63.2</v>
      </c>
      <c r="P3746" s="1">
        <v>1.0</v>
      </c>
    </row>
    <row r="3747">
      <c r="A3747" s="1" t="s">
        <v>29</v>
      </c>
      <c r="B3747" s="1" t="s">
        <v>5458</v>
      </c>
      <c r="C3747" s="2" t="s">
        <v>5341</v>
      </c>
      <c r="D3747" s="1" t="s">
        <v>19</v>
      </c>
      <c r="E3747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3747" s="1" t="s">
        <v>968</v>
      </c>
      <c r="G3747" s="1" t="s">
        <v>969</v>
      </c>
      <c r="H3747" s="1" t="s">
        <v>970</v>
      </c>
      <c r="I3747" s="1" t="s">
        <v>16</v>
      </c>
      <c r="J3747" s="1" t="s">
        <v>23</v>
      </c>
      <c r="K3747" s="1" t="s">
        <v>16</v>
      </c>
      <c r="L3747" s="1" t="s">
        <v>16</v>
      </c>
      <c r="M3747" s="1" t="s">
        <v>16</v>
      </c>
      <c r="N3747" s="1" t="s">
        <v>16</v>
      </c>
      <c r="O3747" s="1">
        <v>71.2</v>
      </c>
      <c r="P3747" s="1">
        <v>1.0</v>
      </c>
    </row>
    <row r="3748">
      <c r="A3748" s="1" t="s">
        <v>29</v>
      </c>
      <c r="B3748" s="1" t="s">
        <v>5459</v>
      </c>
      <c r="C3748" s="2" t="s">
        <v>5341</v>
      </c>
      <c r="D3748" s="1" t="s">
        <v>19</v>
      </c>
      <c r="E3748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3748" s="1" t="s">
        <v>504</v>
      </c>
      <c r="G3748" s="1" t="s">
        <v>505</v>
      </c>
      <c r="H3748" s="1" t="s">
        <v>506</v>
      </c>
      <c r="I3748" s="1" t="s">
        <v>16</v>
      </c>
      <c r="J3748" s="1" t="s">
        <v>23</v>
      </c>
      <c r="K3748" s="1" t="s">
        <v>16</v>
      </c>
      <c r="L3748" s="1" t="s">
        <v>16</v>
      </c>
      <c r="M3748" s="1" t="s">
        <v>16</v>
      </c>
      <c r="N3748" s="1" t="s">
        <v>16</v>
      </c>
      <c r="O3748" s="1">
        <v>63.2</v>
      </c>
      <c r="P3748" s="1">
        <v>1.0</v>
      </c>
    </row>
    <row r="3749">
      <c r="A3749" s="1" t="s">
        <v>29</v>
      </c>
      <c r="B3749" s="1" t="s">
        <v>5460</v>
      </c>
      <c r="C3749" s="2" t="s">
        <v>5341</v>
      </c>
      <c r="D3749" s="1" t="s">
        <v>19</v>
      </c>
      <c r="E3749" s="3" t="str">
        <f>HYPERLINK("https://fyndiq.se/produkt/5986d900a2fd408d/", "2 Pack Samsung Galaxy A72 - Härdat glas 9H-Super kvalitet 3D")</f>
        <v>2 Pack Samsung Galaxy A72 - Härdat glas 9H-Super kvalitet 3D</v>
      </c>
      <c r="F3749" s="1" t="s">
        <v>2099</v>
      </c>
      <c r="G3749" s="1" t="s">
        <v>2100</v>
      </c>
      <c r="H3749" s="1" t="s">
        <v>2101</v>
      </c>
      <c r="I3749" s="1" t="s">
        <v>16</v>
      </c>
      <c r="J3749" s="1" t="s">
        <v>23</v>
      </c>
      <c r="K3749" s="1" t="s">
        <v>16</v>
      </c>
      <c r="L3749" s="1" t="s">
        <v>16</v>
      </c>
      <c r="M3749" s="1" t="s">
        <v>16</v>
      </c>
      <c r="N3749" s="1" t="s">
        <v>16</v>
      </c>
      <c r="O3749" s="1">
        <v>63.2</v>
      </c>
      <c r="P3749" s="1">
        <v>1.0</v>
      </c>
    </row>
    <row r="3750">
      <c r="A3750" s="1" t="s">
        <v>29</v>
      </c>
      <c r="B3750" s="1" t="s">
        <v>5461</v>
      </c>
      <c r="C3750" s="2" t="s">
        <v>5341</v>
      </c>
      <c r="D3750" s="1" t="s">
        <v>19</v>
      </c>
      <c r="E375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750" s="1" t="s">
        <v>599</v>
      </c>
      <c r="G3750" s="1" t="s">
        <v>600</v>
      </c>
      <c r="H3750" s="1" t="s">
        <v>601</v>
      </c>
      <c r="I3750" s="1" t="s">
        <v>16</v>
      </c>
      <c r="J3750" s="1" t="s">
        <v>23</v>
      </c>
      <c r="K3750" s="1" t="s">
        <v>16</v>
      </c>
      <c r="L3750" s="1" t="s">
        <v>16</v>
      </c>
      <c r="M3750" s="1" t="s">
        <v>16</v>
      </c>
      <c r="N3750" s="1" t="s">
        <v>16</v>
      </c>
      <c r="O3750" s="1">
        <v>71.2</v>
      </c>
      <c r="P3750" s="1">
        <v>1.0</v>
      </c>
    </row>
    <row r="3751">
      <c r="A3751" s="1" t="s">
        <v>29</v>
      </c>
      <c r="B3751" s="1" t="s">
        <v>5462</v>
      </c>
      <c r="C3751" s="2" t="s">
        <v>5341</v>
      </c>
      <c r="D3751" s="1" t="s">
        <v>19</v>
      </c>
      <c r="E375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751" s="1" t="s">
        <v>977</v>
      </c>
      <c r="G3751" s="1" t="s">
        <v>978</v>
      </c>
      <c r="H3751" s="1" t="s">
        <v>979</v>
      </c>
      <c r="I3751" s="1" t="s">
        <v>1230</v>
      </c>
      <c r="J3751" s="1" t="s">
        <v>23</v>
      </c>
      <c r="K3751" s="1" t="s">
        <v>16</v>
      </c>
      <c r="L3751" s="1" t="s">
        <v>16</v>
      </c>
      <c r="M3751" s="1" t="s">
        <v>16</v>
      </c>
      <c r="N3751" s="1" t="s">
        <v>16</v>
      </c>
      <c r="O3751" s="1">
        <v>63.2</v>
      </c>
      <c r="P3751" s="1">
        <v>1.0</v>
      </c>
    </row>
    <row r="3752">
      <c r="A3752" s="1" t="s">
        <v>29</v>
      </c>
      <c r="B3752" s="1" t="s">
        <v>5463</v>
      </c>
      <c r="C3752" s="2" t="s">
        <v>5464</v>
      </c>
      <c r="D3752" s="1" t="s">
        <v>19</v>
      </c>
      <c r="E3752" s="3" t="str">
        <f>HYPERLINK("https://fyndiq.se/produkt/28799ed0373d40b4/", "2 Pack Galaxy S21 Ultra 5G- Härdat glas 9H - Super kvalitet 3D")</f>
        <v>2 Pack Galaxy S21 Ultra 5G- Härdat glas 9H - Super kvalitet 3D</v>
      </c>
      <c r="F3752" s="1" t="s">
        <v>272</v>
      </c>
      <c r="G3752" s="1" t="s">
        <v>273</v>
      </c>
      <c r="H3752" s="1" t="s">
        <v>274</v>
      </c>
      <c r="I3752" s="1" t="s">
        <v>16</v>
      </c>
      <c r="J3752" s="1" t="s">
        <v>23</v>
      </c>
      <c r="K3752" s="1" t="s">
        <v>16</v>
      </c>
      <c r="L3752" s="1" t="s">
        <v>16</v>
      </c>
      <c r="M3752" s="1" t="s">
        <v>16</v>
      </c>
      <c r="N3752" s="1" t="s">
        <v>16</v>
      </c>
      <c r="O3752" s="1">
        <v>63.2</v>
      </c>
      <c r="P3752" s="1">
        <v>1.0</v>
      </c>
    </row>
    <row r="3753">
      <c r="A3753" s="1" t="s">
        <v>29</v>
      </c>
      <c r="B3753" s="1" t="s">
        <v>5465</v>
      </c>
      <c r="C3753" s="2" t="s">
        <v>5464</v>
      </c>
      <c r="D3753" s="1" t="s">
        <v>19</v>
      </c>
      <c r="E3753" s="3" t="str">
        <f>HYPERLINK("https://fyndiq.se/produkt/a00b62acc6644fd2/", "2-Pack Samsung Galaxy S10 - Härdat glas 9H – Super kvalitet 3D")</f>
        <v>2-Pack Samsung Galaxy S10 - Härdat glas 9H – Super kvalitet 3D</v>
      </c>
      <c r="F3753" s="1" t="s">
        <v>1291</v>
      </c>
      <c r="G3753" s="1" t="s">
        <v>1292</v>
      </c>
      <c r="H3753" s="1" t="s">
        <v>1293</v>
      </c>
      <c r="I3753" s="1" t="s">
        <v>16</v>
      </c>
      <c r="J3753" s="1" t="s">
        <v>23</v>
      </c>
      <c r="K3753" s="1" t="s">
        <v>16</v>
      </c>
      <c r="L3753" s="1" t="s">
        <v>16</v>
      </c>
      <c r="M3753" s="1" t="s">
        <v>16</v>
      </c>
      <c r="N3753" s="1" t="s">
        <v>16</v>
      </c>
      <c r="O3753" s="1">
        <v>63.2</v>
      </c>
      <c r="P3753" s="1">
        <v>1.0</v>
      </c>
    </row>
    <row r="3754">
      <c r="A3754" s="1" t="s">
        <v>29</v>
      </c>
      <c r="B3754" s="1" t="s">
        <v>5466</v>
      </c>
      <c r="C3754" s="2" t="s">
        <v>5464</v>
      </c>
      <c r="D3754" s="1" t="s">
        <v>19</v>
      </c>
      <c r="E375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754" s="1" t="s">
        <v>103</v>
      </c>
      <c r="G3754" s="1" t="s">
        <v>104</v>
      </c>
      <c r="H3754" s="1" t="s">
        <v>105</v>
      </c>
      <c r="I3754" s="1" t="s">
        <v>16</v>
      </c>
      <c r="J3754" s="1" t="s">
        <v>23</v>
      </c>
      <c r="K3754" s="1" t="s">
        <v>16</v>
      </c>
      <c r="L3754" s="1" t="s">
        <v>16</v>
      </c>
      <c r="M3754" s="1" t="s">
        <v>16</v>
      </c>
      <c r="N3754" s="1" t="s">
        <v>16</v>
      </c>
      <c r="O3754" s="1">
        <v>63.2</v>
      </c>
      <c r="P3754" s="1">
        <v>1.0</v>
      </c>
    </row>
    <row r="3755">
      <c r="A3755" s="1" t="s">
        <v>29</v>
      </c>
      <c r="B3755" s="1" t="s">
        <v>5467</v>
      </c>
      <c r="C3755" s="2" t="s">
        <v>5464</v>
      </c>
      <c r="D3755" s="1" t="s">
        <v>19</v>
      </c>
      <c r="E375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755" s="1" t="s">
        <v>26</v>
      </c>
      <c r="G3755" s="1" t="s">
        <v>27</v>
      </c>
      <c r="H3755" s="1" t="s">
        <v>28</v>
      </c>
      <c r="I3755" s="1" t="s">
        <v>16</v>
      </c>
      <c r="J3755" s="1" t="s">
        <v>23</v>
      </c>
      <c r="K3755" s="1" t="s">
        <v>16</v>
      </c>
      <c r="L3755" s="1" t="s">
        <v>16</v>
      </c>
      <c r="M3755" s="1" t="s">
        <v>16</v>
      </c>
      <c r="N3755" s="1" t="s">
        <v>16</v>
      </c>
      <c r="O3755" s="1">
        <v>71.2</v>
      </c>
      <c r="P3755" s="1">
        <v>1.0</v>
      </c>
    </row>
    <row r="3756">
      <c r="A3756" s="1" t="s">
        <v>29</v>
      </c>
      <c r="B3756" s="1" t="s">
        <v>5468</v>
      </c>
      <c r="C3756" s="2" t="s">
        <v>5464</v>
      </c>
      <c r="D3756" s="1" t="s">
        <v>19</v>
      </c>
      <c r="E3756" s="3" t="str">
        <f>HYPERLINK("https://fyndiq.se/produkt/1680a3aea19a4558/", "2-Pack Samsung S20 Skärmskydd - Härdat Glas 9H - Super kvalitet 3D")</f>
        <v>2-Pack Samsung S20 Skärmskydd - Härdat Glas 9H - Super kvalitet 3D</v>
      </c>
      <c r="F3756" s="1" t="s">
        <v>755</v>
      </c>
      <c r="G3756" s="1" t="s">
        <v>756</v>
      </c>
      <c r="H3756" s="1" t="s">
        <v>757</v>
      </c>
      <c r="I3756" s="1" t="s">
        <v>16</v>
      </c>
      <c r="J3756" s="1" t="s">
        <v>23</v>
      </c>
      <c r="K3756" s="1" t="s">
        <v>16</v>
      </c>
      <c r="L3756" s="1" t="s">
        <v>16</v>
      </c>
      <c r="M3756" s="1" t="s">
        <v>16</v>
      </c>
      <c r="N3756" s="1" t="s">
        <v>16</v>
      </c>
      <c r="O3756" s="1">
        <v>63.2</v>
      </c>
      <c r="P3756" s="1">
        <v>2.0</v>
      </c>
    </row>
    <row r="3757">
      <c r="A3757" s="1" t="s">
        <v>29</v>
      </c>
      <c r="B3757" s="1" t="s">
        <v>5469</v>
      </c>
      <c r="C3757" s="2" t="s">
        <v>5464</v>
      </c>
      <c r="D3757" s="1" t="s">
        <v>19</v>
      </c>
      <c r="E3757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3757" s="1" t="s">
        <v>679</v>
      </c>
      <c r="G3757" s="1" t="s">
        <v>680</v>
      </c>
      <c r="H3757" s="1" t="s">
        <v>681</v>
      </c>
      <c r="I3757" s="1" t="s">
        <v>16</v>
      </c>
      <c r="J3757" s="1" t="s">
        <v>23</v>
      </c>
      <c r="K3757" s="1" t="s">
        <v>16</v>
      </c>
      <c r="L3757" s="1" t="s">
        <v>16</v>
      </c>
      <c r="M3757" s="1" t="s">
        <v>16</v>
      </c>
      <c r="N3757" s="1" t="s">
        <v>16</v>
      </c>
      <c r="O3757" s="1">
        <v>95.2</v>
      </c>
      <c r="P3757" s="1">
        <v>1.0</v>
      </c>
    </row>
    <row r="3758">
      <c r="A3758" s="1" t="s">
        <v>29</v>
      </c>
      <c r="B3758" s="1" t="s">
        <v>5470</v>
      </c>
      <c r="C3758" s="2" t="s">
        <v>5464</v>
      </c>
      <c r="D3758" s="1" t="s">
        <v>19</v>
      </c>
      <c r="E3758" s="3" t="str">
        <f>HYPERLINK("https://fyndiq.se/produkt/56c72c0ba5f749b5/", "2-Pack SAMSUNG S24 Skärmskydd - Härdat Glas 9H - Super kvalitet 3D")</f>
        <v>2-Pack SAMSUNG S24 Skärmskydd - Härdat Glas 9H - Super kvalitet 3D</v>
      </c>
      <c r="F3758" s="1" t="s">
        <v>263</v>
      </c>
      <c r="G3758" s="1" t="s">
        <v>264</v>
      </c>
      <c r="H3758" s="1" t="s">
        <v>265</v>
      </c>
      <c r="I3758" s="1" t="s">
        <v>16</v>
      </c>
      <c r="J3758" s="1" t="s">
        <v>23</v>
      </c>
      <c r="K3758" s="1" t="s">
        <v>16</v>
      </c>
      <c r="L3758" s="1" t="s">
        <v>16</v>
      </c>
      <c r="M3758" s="1" t="s">
        <v>16</v>
      </c>
      <c r="N3758" s="1" t="s">
        <v>16</v>
      </c>
      <c r="O3758" s="1">
        <v>71.2</v>
      </c>
      <c r="P3758" s="1">
        <v>1.0</v>
      </c>
    </row>
    <row r="3759">
      <c r="A3759" s="1" t="s">
        <v>29</v>
      </c>
      <c r="B3759" s="1" t="s">
        <v>5471</v>
      </c>
      <c r="C3759" s="2" t="s">
        <v>5464</v>
      </c>
      <c r="D3759" s="1" t="s">
        <v>19</v>
      </c>
      <c r="E3759" s="3" t="str">
        <f>HYPERLINK("https://fyndiq.se/produkt/e9cb8b77f5e5466c/", "2 Pack - Samsung S20 PLUS - 9H Härdat Glass - 3D Super Kvalitet")</f>
        <v>2 Pack - Samsung S20 PLUS - 9H Härdat Glass - 3D Super Kvalitet</v>
      </c>
      <c r="F3759" s="1" t="s">
        <v>236</v>
      </c>
      <c r="G3759" s="1" t="s">
        <v>237</v>
      </c>
      <c r="H3759" s="1" t="s">
        <v>238</v>
      </c>
      <c r="I3759" s="1" t="s">
        <v>16</v>
      </c>
      <c r="J3759" s="1" t="s">
        <v>23</v>
      </c>
      <c r="K3759" s="1" t="s">
        <v>16</v>
      </c>
      <c r="L3759" s="1" t="s">
        <v>16</v>
      </c>
      <c r="M3759" s="1" t="s">
        <v>16</v>
      </c>
      <c r="N3759" s="1" t="s">
        <v>16</v>
      </c>
      <c r="O3759" s="1">
        <v>63.2</v>
      </c>
      <c r="P3759" s="1">
        <v>1.0</v>
      </c>
    </row>
    <row r="3760">
      <c r="A3760" s="1" t="s">
        <v>29</v>
      </c>
      <c r="B3760" s="1" t="s">
        <v>5472</v>
      </c>
      <c r="C3760" s="2" t="s">
        <v>5464</v>
      </c>
      <c r="D3760" s="1" t="s">
        <v>19</v>
      </c>
      <c r="E376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760" s="1" t="s">
        <v>785</v>
      </c>
      <c r="G3760" s="1" t="s">
        <v>786</v>
      </c>
      <c r="H3760" s="1" t="s">
        <v>787</v>
      </c>
      <c r="I3760" s="1" t="s">
        <v>16</v>
      </c>
      <c r="J3760" s="1" t="s">
        <v>23</v>
      </c>
      <c r="K3760" s="1" t="s">
        <v>16</v>
      </c>
      <c r="L3760" s="1" t="s">
        <v>16</v>
      </c>
      <c r="M3760" s="1" t="s">
        <v>16</v>
      </c>
      <c r="N3760" s="1" t="s">
        <v>16</v>
      </c>
      <c r="O3760" s="1">
        <v>63.2</v>
      </c>
      <c r="P3760" s="1">
        <v>1.0</v>
      </c>
    </row>
    <row r="3761">
      <c r="A3761" s="1" t="s">
        <v>29</v>
      </c>
      <c r="B3761" s="1" t="s">
        <v>5473</v>
      </c>
      <c r="C3761" s="2" t="s">
        <v>5464</v>
      </c>
      <c r="D3761" s="1" t="s">
        <v>19</v>
      </c>
      <c r="E376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3761" s="1" t="s">
        <v>258</v>
      </c>
      <c r="G3761" s="1" t="s">
        <v>259</v>
      </c>
      <c r="H3761" s="1" t="s">
        <v>260</v>
      </c>
      <c r="I3761" s="1" t="s">
        <v>16</v>
      </c>
      <c r="J3761" s="1" t="s">
        <v>23</v>
      </c>
      <c r="K3761" s="1" t="s">
        <v>16</v>
      </c>
      <c r="L3761" s="1" t="s">
        <v>16</v>
      </c>
      <c r="M3761" s="1" t="s">
        <v>16</v>
      </c>
      <c r="N3761" s="1" t="s">
        <v>16</v>
      </c>
      <c r="O3761" s="1">
        <v>63.2</v>
      </c>
      <c r="P3761" s="1">
        <v>2.0</v>
      </c>
    </row>
    <row r="3762">
      <c r="A3762" s="1" t="s">
        <v>29</v>
      </c>
      <c r="B3762" s="1" t="s">
        <v>5474</v>
      </c>
      <c r="C3762" s="2" t="s">
        <v>5464</v>
      </c>
      <c r="D3762" s="1" t="s">
        <v>19</v>
      </c>
      <c r="E376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3762" s="1" t="s">
        <v>204</v>
      </c>
      <c r="G3762" s="1" t="s">
        <v>205</v>
      </c>
      <c r="H3762" s="1" t="s">
        <v>206</v>
      </c>
      <c r="I3762" s="1" t="s">
        <v>16</v>
      </c>
      <c r="J3762" s="1" t="s">
        <v>23</v>
      </c>
      <c r="K3762" s="1" t="s">
        <v>16</v>
      </c>
      <c r="L3762" s="1" t="s">
        <v>16</v>
      </c>
      <c r="M3762" s="1" t="s">
        <v>16</v>
      </c>
      <c r="N3762" s="1" t="s">
        <v>16</v>
      </c>
      <c r="O3762" s="1">
        <v>71.2</v>
      </c>
      <c r="P3762" s="1">
        <v>1.0</v>
      </c>
    </row>
    <row r="3763">
      <c r="A3763" s="1" t="s">
        <v>29</v>
      </c>
      <c r="B3763" s="1" t="s">
        <v>5475</v>
      </c>
      <c r="C3763" s="2" t="s">
        <v>5464</v>
      </c>
      <c r="D3763" s="1" t="s">
        <v>19</v>
      </c>
      <c r="E3763" s="3" t="str">
        <f>HYPERLINK("https://fyndiq.se/produkt/388e6e1d48174830/", "2-Pack SAMSUNG S24 PLUS Skärmskydd - Härdat Glas 9H - Super kvalitet 3D")</f>
        <v>2-Pack SAMSUNG S24 PLUS Skärmskydd - Härdat Glas 9H - Super kvalitet 3D</v>
      </c>
      <c r="F3763" s="1" t="s">
        <v>5476</v>
      </c>
      <c r="G3763" s="1" t="s">
        <v>5477</v>
      </c>
      <c r="H3763" s="1" t="s">
        <v>5478</v>
      </c>
      <c r="I3763" s="1" t="s">
        <v>16</v>
      </c>
      <c r="J3763" s="1" t="s">
        <v>23</v>
      </c>
      <c r="K3763" s="1" t="s">
        <v>16</v>
      </c>
      <c r="L3763" s="1" t="s">
        <v>16</v>
      </c>
      <c r="M3763" s="1" t="s">
        <v>16</v>
      </c>
      <c r="N3763" s="1" t="s">
        <v>16</v>
      </c>
      <c r="O3763" s="1">
        <v>71.2</v>
      </c>
      <c r="P3763" s="1">
        <v>1.0</v>
      </c>
    </row>
    <row r="3764">
      <c r="A3764" s="1" t="s">
        <v>29</v>
      </c>
      <c r="B3764" s="1" t="s">
        <v>5479</v>
      </c>
      <c r="C3764" s="2" t="s">
        <v>5464</v>
      </c>
      <c r="D3764" s="1" t="s">
        <v>19</v>
      </c>
      <c r="E3764" s="3" t="str">
        <f>HYPERLINK("https://fyndiq.se/produkt/e979d771c214497d/", "2-Pack Samsung Galaxy A32 5G - Härdat Glas 9H - Super Kvalitet")</f>
        <v>2-Pack Samsung Galaxy A32 5G - Härdat Glas 9H - Super Kvalitet</v>
      </c>
      <c r="F3764" s="1" t="s">
        <v>2232</v>
      </c>
      <c r="G3764" s="1" t="s">
        <v>2233</v>
      </c>
      <c r="H3764" s="1" t="s">
        <v>2234</v>
      </c>
      <c r="I3764" s="1" t="s">
        <v>16</v>
      </c>
      <c r="J3764" s="1" t="s">
        <v>23</v>
      </c>
      <c r="K3764" s="1" t="s">
        <v>16</v>
      </c>
      <c r="L3764" s="1" t="s">
        <v>16</v>
      </c>
      <c r="M3764" s="1" t="s">
        <v>16</v>
      </c>
      <c r="N3764" s="1" t="s">
        <v>16</v>
      </c>
      <c r="O3764" s="1">
        <v>63.2</v>
      </c>
      <c r="P3764" s="1">
        <v>1.0</v>
      </c>
    </row>
    <row r="3765">
      <c r="A3765" s="1" t="s">
        <v>29</v>
      </c>
      <c r="B3765" s="1" t="s">
        <v>5480</v>
      </c>
      <c r="C3765" s="2" t="s">
        <v>5464</v>
      </c>
      <c r="D3765" s="1" t="s">
        <v>19</v>
      </c>
      <c r="E3765" s="3" t="str">
        <f>HYPERLINK("https://fyndiq.se/produkt/c26c9ffef37a436a/", "2-Pack Samsung A35 5G Skärmskydd i Härdat Glas")</f>
        <v>2-Pack Samsung A35 5G Skärmskydd i Härdat Glas</v>
      </c>
      <c r="F3765" s="1" t="s">
        <v>432</v>
      </c>
      <c r="G3765" s="1" t="s">
        <v>433</v>
      </c>
      <c r="H3765" s="1" t="s">
        <v>434</v>
      </c>
      <c r="I3765" s="1" t="s">
        <v>16</v>
      </c>
      <c r="J3765" s="1" t="s">
        <v>23</v>
      </c>
      <c r="K3765" s="1" t="s">
        <v>16</v>
      </c>
      <c r="L3765" s="1" t="s">
        <v>16</v>
      </c>
      <c r="M3765" s="1" t="s">
        <v>16</v>
      </c>
      <c r="N3765" s="1" t="s">
        <v>16</v>
      </c>
      <c r="O3765" s="1">
        <v>63.2</v>
      </c>
      <c r="P3765" s="1">
        <v>1.0</v>
      </c>
    </row>
    <row r="3766">
      <c r="A3766" s="1" t="s">
        <v>29</v>
      </c>
      <c r="B3766" s="1" t="s">
        <v>5481</v>
      </c>
      <c r="C3766" s="2" t="s">
        <v>5464</v>
      </c>
      <c r="D3766" s="1" t="s">
        <v>19</v>
      </c>
      <c r="E3766" s="3" t="str">
        <f>HYPERLINK("https://fyndiq.se/produkt/acecbda921d14ae6/", "2 Pack Samsung Galaxy A70 - Härdat Glas 9H - Super Kvalitet 3D")</f>
        <v>2 Pack Samsung Galaxy A70 - Härdat Glas 9H - Super Kvalitet 3D</v>
      </c>
      <c r="F3766" s="1" t="s">
        <v>327</v>
      </c>
      <c r="G3766" s="1" t="s">
        <v>328</v>
      </c>
      <c r="H3766" s="1" t="s">
        <v>329</v>
      </c>
      <c r="I3766" s="1" t="s">
        <v>16</v>
      </c>
      <c r="J3766" s="1" t="s">
        <v>23</v>
      </c>
      <c r="K3766" s="1" t="s">
        <v>16</v>
      </c>
      <c r="L3766" s="1" t="s">
        <v>16</v>
      </c>
      <c r="M3766" s="1" t="s">
        <v>16</v>
      </c>
      <c r="N3766" s="1" t="s">
        <v>16</v>
      </c>
      <c r="O3766" s="1">
        <v>63.2</v>
      </c>
      <c r="P3766" s="1">
        <v>1.0</v>
      </c>
    </row>
    <row r="3767">
      <c r="A3767" s="1" t="s">
        <v>29</v>
      </c>
      <c r="B3767" s="1" t="s">
        <v>5482</v>
      </c>
      <c r="C3767" s="2" t="s">
        <v>5464</v>
      </c>
      <c r="D3767" s="1" t="s">
        <v>19</v>
      </c>
      <c r="E3767" s="3" t="str">
        <f>HYPERLINK("https://fyndiq.se/produkt/703673a03679430e/", "2-Pack Samsung A55 5G Skärmskydd i Härdat Glas")</f>
        <v>2-Pack Samsung A55 5G Skärmskydd i Härdat Glas</v>
      </c>
      <c r="F3767" s="1" t="s">
        <v>2173</v>
      </c>
      <c r="G3767" s="1" t="s">
        <v>2174</v>
      </c>
      <c r="H3767" s="1" t="s">
        <v>2175</v>
      </c>
      <c r="I3767" s="1" t="s">
        <v>16</v>
      </c>
      <c r="J3767" s="1" t="s">
        <v>23</v>
      </c>
      <c r="K3767" s="1" t="s">
        <v>16</v>
      </c>
      <c r="L3767" s="1" t="s">
        <v>16</v>
      </c>
      <c r="M3767" s="1" t="s">
        <v>16</v>
      </c>
      <c r="N3767" s="1" t="s">
        <v>16</v>
      </c>
      <c r="O3767" s="1">
        <v>63.2</v>
      </c>
      <c r="P3767" s="1">
        <v>1.0</v>
      </c>
    </row>
    <row r="3768">
      <c r="A3768" s="1" t="s">
        <v>29</v>
      </c>
      <c r="B3768" s="1" t="s">
        <v>5483</v>
      </c>
      <c r="C3768" s="2" t="s">
        <v>5464</v>
      </c>
      <c r="D3768" s="1" t="s">
        <v>19</v>
      </c>
      <c r="E3768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3768" s="1" t="s">
        <v>4617</v>
      </c>
      <c r="G3768" s="1" t="s">
        <v>4618</v>
      </c>
      <c r="H3768" s="1" t="s">
        <v>4619</v>
      </c>
      <c r="I3768" s="1" t="s">
        <v>16</v>
      </c>
      <c r="J3768" s="1" t="s">
        <v>23</v>
      </c>
      <c r="K3768" s="1" t="s">
        <v>16</v>
      </c>
      <c r="L3768" s="1" t="s">
        <v>16</v>
      </c>
      <c r="M3768" s="1" t="s">
        <v>16</v>
      </c>
      <c r="N3768" s="1" t="s">
        <v>16</v>
      </c>
      <c r="O3768" s="1">
        <v>63.2</v>
      </c>
      <c r="P3768" s="1">
        <v>1.0</v>
      </c>
    </row>
    <row r="3769">
      <c r="A3769" s="1" t="s">
        <v>29</v>
      </c>
      <c r="B3769" s="1" t="s">
        <v>5484</v>
      </c>
      <c r="C3769" s="2" t="s">
        <v>5464</v>
      </c>
      <c r="D3769" s="1" t="s">
        <v>19</v>
      </c>
      <c r="E3769" s="3" t="str">
        <f>HYPERLINK("https://fyndiq.se/produkt/f2c164e932234570/", "2-Pack HUAWEI P30 PRO Skärmskydd - Härdat Glas 9H - Super kvalitet 3D")</f>
        <v>2-Pack HUAWEI P30 PRO Skärmskydd - Härdat Glas 9H - Super kvalitet 3D</v>
      </c>
      <c r="F3769" s="1" t="s">
        <v>267</v>
      </c>
      <c r="G3769" s="1" t="s">
        <v>268</v>
      </c>
      <c r="H3769" s="1" t="s">
        <v>269</v>
      </c>
      <c r="I3769" s="1" t="s">
        <v>16</v>
      </c>
      <c r="J3769" s="1" t="s">
        <v>23</v>
      </c>
      <c r="K3769" s="1" t="s">
        <v>16</v>
      </c>
      <c r="L3769" s="1" t="s">
        <v>16</v>
      </c>
      <c r="M3769" s="1" t="s">
        <v>16</v>
      </c>
      <c r="N3769" s="1" t="s">
        <v>16</v>
      </c>
      <c r="O3769" s="1">
        <v>63.2</v>
      </c>
      <c r="P3769" s="1">
        <v>1.0</v>
      </c>
    </row>
    <row r="3770">
      <c r="A3770" s="1" t="s">
        <v>29</v>
      </c>
      <c r="B3770" s="1" t="s">
        <v>5485</v>
      </c>
      <c r="C3770" s="2" t="s">
        <v>5464</v>
      </c>
      <c r="D3770" s="1" t="s">
        <v>19</v>
      </c>
      <c r="E3770" s="3" t="str">
        <f>HYPERLINK("https://fyndiq.se/produkt/c26c9ffef37a436a/", "2-Pack Samsung A35 5G Skärmskydd i Härdat Glas")</f>
        <v>2-Pack Samsung A35 5G Skärmskydd i Härdat Glas</v>
      </c>
      <c r="F3770" s="1" t="s">
        <v>432</v>
      </c>
      <c r="G3770" s="1" t="s">
        <v>433</v>
      </c>
      <c r="H3770" s="1" t="s">
        <v>434</v>
      </c>
      <c r="I3770" s="1" t="s">
        <v>16</v>
      </c>
      <c r="J3770" s="1" t="s">
        <v>23</v>
      </c>
      <c r="K3770" s="1" t="s">
        <v>16</v>
      </c>
      <c r="L3770" s="1" t="s">
        <v>16</v>
      </c>
      <c r="M3770" s="1" t="s">
        <v>16</v>
      </c>
      <c r="N3770" s="1" t="s">
        <v>16</v>
      </c>
      <c r="O3770" s="1">
        <v>63.2</v>
      </c>
      <c r="P3770" s="1">
        <v>1.0</v>
      </c>
    </row>
    <row r="3771">
      <c r="A3771" s="1" t="s">
        <v>29</v>
      </c>
      <c r="B3771" s="1" t="s">
        <v>5486</v>
      </c>
      <c r="C3771" s="2" t="s">
        <v>5464</v>
      </c>
      <c r="D3771" s="1" t="s">
        <v>19</v>
      </c>
      <c r="E3771" s="3" t="str">
        <f>HYPERLINK("https://fyndiq.se/produkt/962ec681528f4227/", "3-Pack IPAD 9TH GEN 10.2 INCH 3 PACK Skärmskydd - Härdat Glas 9H - Super kvalitet 3D")</f>
        <v>3-Pack IPAD 9TH GEN 10.2 INCH 3 PACK Skärmskydd - Härdat Glas 9H - Super kvalitet 3D</v>
      </c>
      <c r="F3771" s="1" t="s">
        <v>5487</v>
      </c>
      <c r="G3771" s="1" t="s">
        <v>5488</v>
      </c>
      <c r="H3771" s="1" t="s">
        <v>5489</v>
      </c>
      <c r="I3771" s="1" t="s">
        <v>16</v>
      </c>
      <c r="J3771" s="1" t="s">
        <v>23</v>
      </c>
      <c r="K3771" s="1" t="s">
        <v>16</v>
      </c>
      <c r="L3771" s="1" t="s">
        <v>16</v>
      </c>
      <c r="M3771" s="1" t="s">
        <v>16</v>
      </c>
      <c r="N3771" s="1" t="s">
        <v>16</v>
      </c>
      <c r="O3771" s="1">
        <v>143.2</v>
      </c>
      <c r="P3771" s="1">
        <v>1.0</v>
      </c>
    </row>
    <row r="3772">
      <c r="A3772" s="1" t="s">
        <v>29</v>
      </c>
      <c r="B3772" s="1" t="s">
        <v>5490</v>
      </c>
      <c r="C3772" s="2" t="s">
        <v>5464</v>
      </c>
      <c r="D3772" s="1" t="s">
        <v>19</v>
      </c>
      <c r="E3772" s="3" t="str">
        <f>HYPERLINK("https://fyndiq.se/produkt/dd442afde00c4525/", "2-Pack Sony Xperia 5 III - Härdat glas 9H - Super Kvalitet 3D")</f>
        <v>2-Pack Sony Xperia 5 III - Härdat glas 9H - Super Kvalitet 3D</v>
      </c>
      <c r="F3772" s="1" t="s">
        <v>3492</v>
      </c>
      <c r="G3772" s="1" t="s">
        <v>3493</v>
      </c>
      <c r="H3772" s="1" t="s">
        <v>3494</v>
      </c>
      <c r="I3772" s="1" t="s">
        <v>16</v>
      </c>
      <c r="J3772" s="1" t="s">
        <v>23</v>
      </c>
      <c r="K3772" s="1" t="s">
        <v>16</v>
      </c>
      <c r="L3772" s="1" t="s">
        <v>16</v>
      </c>
      <c r="M3772" s="1" t="s">
        <v>16</v>
      </c>
      <c r="N3772" s="1" t="s">
        <v>16</v>
      </c>
      <c r="O3772" s="1">
        <v>63.2</v>
      </c>
      <c r="P3772" s="1">
        <v>1.0</v>
      </c>
    </row>
    <row r="3773">
      <c r="A3773" s="1" t="s">
        <v>29</v>
      </c>
      <c r="B3773" s="1" t="s">
        <v>5491</v>
      </c>
      <c r="C3773" s="2" t="s">
        <v>5464</v>
      </c>
      <c r="D3773" s="1" t="s">
        <v>19</v>
      </c>
      <c r="E377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3773" s="1" t="s">
        <v>760</v>
      </c>
      <c r="G3773" s="1" t="s">
        <v>761</v>
      </c>
      <c r="H3773" s="1" t="s">
        <v>762</v>
      </c>
      <c r="I3773" s="1" t="s">
        <v>16</v>
      </c>
      <c r="J3773" s="1" t="s">
        <v>23</v>
      </c>
      <c r="K3773" s="1" t="s">
        <v>16</v>
      </c>
      <c r="L3773" s="1" t="s">
        <v>16</v>
      </c>
      <c r="M3773" s="1" t="s">
        <v>16</v>
      </c>
      <c r="N3773" s="1" t="s">
        <v>16</v>
      </c>
      <c r="O3773" s="1">
        <v>63.2</v>
      </c>
      <c r="P3773" s="1">
        <v>1.0</v>
      </c>
    </row>
    <row r="3774">
      <c r="A3774" s="1" t="s">
        <v>29</v>
      </c>
      <c r="B3774" s="1" t="s">
        <v>5492</v>
      </c>
      <c r="C3774" s="2" t="s">
        <v>5464</v>
      </c>
      <c r="D3774" s="1" t="s">
        <v>19</v>
      </c>
      <c r="E3774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3774" s="1" t="s">
        <v>3577</v>
      </c>
      <c r="G3774" s="1" t="s">
        <v>3578</v>
      </c>
      <c r="H3774" s="1" t="s">
        <v>3579</v>
      </c>
      <c r="I3774" s="1" t="s">
        <v>1230</v>
      </c>
      <c r="J3774" s="1" t="s">
        <v>9</v>
      </c>
      <c r="K3774" s="2" t="s">
        <v>3385</v>
      </c>
      <c r="L3774" s="1" t="s">
        <v>2602</v>
      </c>
      <c r="M3774" s="1" t="s">
        <v>16</v>
      </c>
      <c r="N3774" s="1" t="s">
        <v>16</v>
      </c>
      <c r="O3774" s="1">
        <v>63.2</v>
      </c>
      <c r="P3774" s="1">
        <v>1.0</v>
      </c>
    </row>
    <row r="3775">
      <c r="A3775" s="1" t="s">
        <v>29</v>
      </c>
      <c r="B3775" s="1" t="s">
        <v>5493</v>
      </c>
      <c r="C3775" s="2" t="s">
        <v>5464</v>
      </c>
      <c r="D3775" s="1" t="s">
        <v>19</v>
      </c>
      <c r="E3775" s="3" t="str">
        <f>HYPERLINK("https://fyndiq.se/produkt/c26c9ffef37a436a/", "2-Pack Samsung A35 5G Skärmskydd i Härdat Glas")</f>
        <v>2-Pack Samsung A35 5G Skärmskydd i Härdat Glas</v>
      </c>
      <c r="F3775" s="1" t="s">
        <v>432</v>
      </c>
      <c r="G3775" s="1" t="s">
        <v>433</v>
      </c>
      <c r="H3775" s="1" t="s">
        <v>434</v>
      </c>
      <c r="I3775" s="1" t="s">
        <v>16</v>
      </c>
      <c r="J3775" s="1" t="s">
        <v>23</v>
      </c>
      <c r="K3775" s="1" t="s">
        <v>16</v>
      </c>
      <c r="L3775" s="1" t="s">
        <v>16</v>
      </c>
      <c r="M3775" s="1" t="s">
        <v>16</v>
      </c>
      <c r="N3775" s="1" t="s">
        <v>16</v>
      </c>
      <c r="O3775" s="1">
        <v>63.2</v>
      </c>
      <c r="P3775" s="1">
        <v>2.0</v>
      </c>
    </row>
    <row r="3776">
      <c r="A3776" s="1" t="s">
        <v>29</v>
      </c>
      <c r="B3776" s="1" t="s">
        <v>5494</v>
      </c>
      <c r="C3776" s="2" t="s">
        <v>5464</v>
      </c>
      <c r="D3776" s="1" t="s">
        <v>19</v>
      </c>
      <c r="E3776" s="3" t="str">
        <f>HYPERLINK("https://fyndiq.se/produkt/c6f3e47a88184e8d/", "2-Pack SAMSUNG A55 Skärmskydd - Härdat Glas 9H - Super kvalitet 3D")</f>
        <v>2-Pack SAMSUNG A55 Skärmskydd - Härdat Glas 9H - Super kvalitet 3D</v>
      </c>
      <c r="F3776" s="1" t="s">
        <v>83</v>
      </c>
      <c r="G3776" s="1" t="s">
        <v>84</v>
      </c>
      <c r="H3776" s="1" t="s">
        <v>85</v>
      </c>
      <c r="I3776" s="1" t="s">
        <v>16</v>
      </c>
      <c r="J3776" s="1" t="s">
        <v>23</v>
      </c>
      <c r="K3776" s="1" t="s">
        <v>16</v>
      </c>
      <c r="L3776" s="1" t="s">
        <v>16</v>
      </c>
      <c r="M3776" s="1" t="s">
        <v>16</v>
      </c>
      <c r="N3776" s="1" t="s">
        <v>16</v>
      </c>
      <c r="O3776" s="1">
        <v>63.2</v>
      </c>
      <c r="P3776" s="1">
        <v>1.0</v>
      </c>
    </row>
    <row r="3777">
      <c r="A3777" s="1" t="s">
        <v>29</v>
      </c>
      <c r="B3777" s="1" t="s">
        <v>5495</v>
      </c>
      <c r="C3777" s="2" t="s">
        <v>5464</v>
      </c>
      <c r="D3777" s="1" t="s">
        <v>19</v>
      </c>
      <c r="E377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777" s="1" t="s">
        <v>2144</v>
      </c>
      <c r="G3777" s="1" t="s">
        <v>2145</v>
      </c>
      <c r="H3777" s="1" t="s">
        <v>2146</v>
      </c>
      <c r="I3777" s="1" t="s">
        <v>16</v>
      </c>
      <c r="J3777" s="1" t="s">
        <v>23</v>
      </c>
      <c r="K3777" s="1" t="s">
        <v>16</v>
      </c>
      <c r="L3777" s="1" t="s">
        <v>16</v>
      </c>
      <c r="M3777" s="1" t="s">
        <v>16</v>
      </c>
      <c r="N3777" s="1" t="s">
        <v>16</v>
      </c>
      <c r="O3777" s="1">
        <v>63.2</v>
      </c>
      <c r="P3777" s="1">
        <v>1.0</v>
      </c>
    </row>
    <row r="3778">
      <c r="A3778" s="1" t="s">
        <v>29</v>
      </c>
      <c r="B3778" s="1" t="s">
        <v>5496</v>
      </c>
      <c r="C3778" s="2" t="s">
        <v>5464</v>
      </c>
      <c r="D3778" s="1" t="s">
        <v>19</v>
      </c>
      <c r="E3778" s="3" t="str">
        <f>HYPERLINK("https://fyndiq.se/produkt/bc024a13b1494eae/", "2-Pack Samsung A35 Skärmskydd i Härdat Glas")</f>
        <v>2-Pack Samsung A35 Skärmskydd i Härdat Glas</v>
      </c>
      <c r="F3778" s="1" t="s">
        <v>1267</v>
      </c>
      <c r="G3778" s="1" t="s">
        <v>1268</v>
      </c>
      <c r="H3778" s="1" t="s">
        <v>1269</v>
      </c>
      <c r="I3778" s="1" t="s">
        <v>16</v>
      </c>
      <c r="J3778" s="1" t="s">
        <v>23</v>
      </c>
      <c r="K3778" s="1" t="s">
        <v>16</v>
      </c>
      <c r="L3778" s="1" t="s">
        <v>16</v>
      </c>
      <c r="M3778" s="1" t="s">
        <v>16</v>
      </c>
      <c r="N3778" s="1" t="s">
        <v>16</v>
      </c>
      <c r="O3778" s="1">
        <v>63.2</v>
      </c>
      <c r="P3778" s="1">
        <v>1.0</v>
      </c>
    </row>
    <row r="3779">
      <c r="A3779" s="1" t="s">
        <v>29</v>
      </c>
      <c r="B3779" s="1" t="s">
        <v>5497</v>
      </c>
      <c r="C3779" s="2" t="s">
        <v>5464</v>
      </c>
      <c r="D3779" s="1" t="s">
        <v>19</v>
      </c>
      <c r="E3779" s="3" t="str">
        <f>HYPERLINK("https://fyndiq.se/produkt/db4311b8bfdf46de/", "2-Pack Samsung A33 Skärmskydd - Härdat Glas 9H - Super kvalitet 3D")</f>
        <v>2-Pack Samsung A33 Skärmskydd - Härdat Glas 9H - Super kvalitet 3D</v>
      </c>
      <c r="F3779" s="1" t="s">
        <v>3277</v>
      </c>
      <c r="G3779" s="1" t="s">
        <v>3278</v>
      </c>
      <c r="H3779" s="1" t="s">
        <v>3279</v>
      </c>
      <c r="I3779" s="1" t="s">
        <v>16</v>
      </c>
      <c r="J3779" s="1" t="s">
        <v>23</v>
      </c>
      <c r="K3779" s="1" t="s">
        <v>16</v>
      </c>
      <c r="L3779" s="1" t="s">
        <v>16</v>
      </c>
      <c r="M3779" s="1" t="s">
        <v>16</v>
      </c>
      <c r="N3779" s="1" t="s">
        <v>16</v>
      </c>
      <c r="O3779" s="1">
        <v>63.2</v>
      </c>
      <c r="P3779" s="1">
        <v>1.0</v>
      </c>
    </row>
    <row r="3780">
      <c r="A3780" s="1" t="s">
        <v>29</v>
      </c>
      <c r="B3780" s="1" t="s">
        <v>5498</v>
      </c>
      <c r="C3780" s="2" t="s">
        <v>5464</v>
      </c>
      <c r="D3780" s="1" t="s">
        <v>19</v>
      </c>
      <c r="E3780" s="3" t="str">
        <f>HYPERLINK("https://fyndiq.se/produkt/66924f1ff238487e/", "2-Pack GOOGLE PIXEL 7A Skärmskydd - Härdat Glas 9H - Super kvalitet 3D")</f>
        <v>2-Pack GOOGLE PIXEL 7A Skärmskydd - Härdat Glas 9H - Super kvalitet 3D</v>
      </c>
      <c r="F3780" s="1" t="s">
        <v>315</v>
      </c>
      <c r="G3780" s="1" t="s">
        <v>316</v>
      </c>
      <c r="H3780" s="1" t="s">
        <v>317</v>
      </c>
      <c r="I3780" s="1" t="s">
        <v>16</v>
      </c>
      <c r="J3780" s="1" t="s">
        <v>23</v>
      </c>
      <c r="K3780" s="1" t="s">
        <v>16</v>
      </c>
      <c r="L3780" s="1" t="s">
        <v>16</v>
      </c>
      <c r="M3780" s="1" t="s">
        <v>16</v>
      </c>
      <c r="N3780" s="1" t="s">
        <v>16</v>
      </c>
      <c r="O3780" s="1">
        <v>63.2</v>
      </c>
      <c r="P3780" s="1">
        <v>1.0</v>
      </c>
    </row>
    <row r="3781">
      <c r="A3781" s="1" t="s">
        <v>29</v>
      </c>
      <c r="B3781" s="1" t="s">
        <v>5499</v>
      </c>
      <c r="C3781" s="2" t="s">
        <v>5464</v>
      </c>
      <c r="D3781" s="1" t="s">
        <v>19</v>
      </c>
      <c r="E3781" s="3" t="str">
        <f t="shared" ref="E3781:E3782" si="38">HYPERLINK("https://fyndiq.se/produkt/1e8f6bb5ed7344de/", "2-Pack Samsung Galaxy s10 Plus - Härdat glas 9H - Super kvalitet")</f>
        <v>2-Pack Samsung Galaxy s10 Plus - Härdat glas 9H - Super kvalitet</v>
      </c>
      <c r="F3781" s="1" t="s">
        <v>1508</v>
      </c>
      <c r="G3781" s="1" t="s">
        <v>1509</v>
      </c>
      <c r="H3781" s="1" t="s">
        <v>1510</v>
      </c>
      <c r="I3781" s="1" t="s">
        <v>16</v>
      </c>
      <c r="J3781" s="1" t="s">
        <v>23</v>
      </c>
      <c r="K3781" s="1" t="s">
        <v>16</v>
      </c>
      <c r="L3781" s="1" t="s">
        <v>16</v>
      </c>
      <c r="M3781" s="1" t="s">
        <v>16</v>
      </c>
      <c r="N3781" s="1" t="s">
        <v>16</v>
      </c>
      <c r="O3781" s="1">
        <v>63.2</v>
      </c>
      <c r="P3781" s="1">
        <v>1.0</v>
      </c>
    </row>
    <row r="3782">
      <c r="A3782" s="1" t="s">
        <v>29</v>
      </c>
      <c r="B3782" s="1" t="s">
        <v>5500</v>
      </c>
      <c r="C3782" s="2" t="s">
        <v>5464</v>
      </c>
      <c r="D3782" s="1" t="s">
        <v>19</v>
      </c>
      <c r="E3782" s="3" t="str">
        <f t="shared" si="38"/>
        <v>2-Pack Samsung Galaxy s10 Plus - Härdat glas 9H - Super kvalitet</v>
      </c>
      <c r="F3782" s="1" t="s">
        <v>1508</v>
      </c>
      <c r="G3782" s="1" t="s">
        <v>1509</v>
      </c>
      <c r="H3782" s="1" t="s">
        <v>1510</v>
      </c>
      <c r="I3782" s="1" t="s">
        <v>16</v>
      </c>
      <c r="J3782" s="1" t="s">
        <v>23</v>
      </c>
      <c r="K3782" s="1" t="s">
        <v>16</v>
      </c>
      <c r="L3782" s="1" t="s">
        <v>16</v>
      </c>
      <c r="M3782" s="1" t="s">
        <v>16</v>
      </c>
      <c r="N3782" s="1" t="s">
        <v>16</v>
      </c>
      <c r="O3782" s="1">
        <v>63.2</v>
      </c>
      <c r="P3782" s="1">
        <v>1.0</v>
      </c>
    </row>
    <row r="3783">
      <c r="A3783" s="1" t="s">
        <v>29</v>
      </c>
      <c r="B3783" s="1" t="s">
        <v>5501</v>
      </c>
      <c r="C3783" s="2" t="s">
        <v>5464</v>
      </c>
      <c r="D3783" s="1" t="s">
        <v>19</v>
      </c>
      <c r="E3783" s="3" t="str">
        <f>HYPERLINK("https://fyndiq.se/produkt/28799ed0373d40b4/", "2 Pack Galaxy S21 Ultra 5G- Härdat glas 9H - Super kvalitet 3D")</f>
        <v>2 Pack Galaxy S21 Ultra 5G- Härdat glas 9H - Super kvalitet 3D</v>
      </c>
      <c r="F3783" s="1" t="s">
        <v>272</v>
      </c>
      <c r="G3783" s="1" t="s">
        <v>273</v>
      </c>
      <c r="H3783" s="1" t="s">
        <v>274</v>
      </c>
      <c r="I3783" s="1" t="s">
        <v>16</v>
      </c>
      <c r="J3783" s="1" t="s">
        <v>23</v>
      </c>
      <c r="K3783" s="1" t="s">
        <v>16</v>
      </c>
      <c r="L3783" s="1" t="s">
        <v>16</v>
      </c>
      <c r="M3783" s="1" t="s">
        <v>16</v>
      </c>
      <c r="N3783" s="1" t="s">
        <v>16</v>
      </c>
      <c r="O3783" s="1">
        <v>63.2</v>
      </c>
      <c r="P3783" s="1">
        <v>1.0</v>
      </c>
    </row>
    <row r="3784">
      <c r="A3784" s="1" t="s">
        <v>29</v>
      </c>
      <c r="B3784" s="1" t="s">
        <v>5502</v>
      </c>
      <c r="C3784" s="2" t="s">
        <v>5464</v>
      </c>
      <c r="D3784" s="1" t="s">
        <v>19</v>
      </c>
      <c r="E3784" s="3" t="str">
        <f>HYPERLINK("https://fyndiq.se/produkt/c5eff753eef544a3/", "2-Pack Samsung A05S Skärmskydd - Härdat Glas 9H - Super kvalitet 3D")</f>
        <v>2-Pack Samsung A05S Skärmskydd - Härdat Glas 9H - Super kvalitet 3D</v>
      </c>
      <c r="F3784" s="1" t="s">
        <v>768</v>
      </c>
      <c r="G3784" s="1" t="s">
        <v>769</v>
      </c>
      <c r="H3784" s="1" t="s">
        <v>770</v>
      </c>
      <c r="I3784" s="1" t="s">
        <v>16</v>
      </c>
      <c r="J3784" s="1" t="s">
        <v>23</v>
      </c>
      <c r="K3784" s="1" t="s">
        <v>16</v>
      </c>
      <c r="L3784" s="1" t="s">
        <v>16</v>
      </c>
      <c r="M3784" s="1" t="s">
        <v>16</v>
      </c>
      <c r="N3784" s="1" t="s">
        <v>16</v>
      </c>
      <c r="O3784" s="1">
        <v>63.2</v>
      </c>
      <c r="P3784" s="1">
        <v>1.0</v>
      </c>
    </row>
    <row r="3785">
      <c r="A3785" s="1" t="s">
        <v>29</v>
      </c>
      <c r="B3785" s="1" t="s">
        <v>5503</v>
      </c>
      <c r="C3785" s="2" t="s">
        <v>5464</v>
      </c>
      <c r="D3785" s="1" t="s">
        <v>19</v>
      </c>
      <c r="E3785" s="3" t="str">
        <f>HYPERLINK("https://fyndiq.se/produkt/66924f1ff238487e/", "2-Pack GOOGLE PIXEL 7A Skärmskydd - Härdat Glas 9H - Super kvalitet 3D")</f>
        <v>2-Pack GOOGLE PIXEL 7A Skärmskydd - Härdat Glas 9H - Super kvalitet 3D</v>
      </c>
      <c r="F3785" s="1" t="s">
        <v>315</v>
      </c>
      <c r="G3785" s="1" t="s">
        <v>316</v>
      </c>
      <c r="H3785" s="1" t="s">
        <v>317</v>
      </c>
      <c r="I3785" s="1" t="s">
        <v>16</v>
      </c>
      <c r="J3785" s="1" t="s">
        <v>23</v>
      </c>
      <c r="K3785" s="1" t="s">
        <v>16</v>
      </c>
      <c r="L3785" s="1" t="s">
        <v>16</v>
      </c>
      <c r="M3785" s="1" t="s">
        <v>16</v>
      </c>
      <c r="N3785" s="1" t="s">
        <v>16</v>
      </c>
      <c r="O3785" s="1">
        <v>63.2</v>
      </c>
      <c r="P3785" s="1">
        <v>1.0</v>
      </c>
    </row>
    <row r="3786">
      <c r="A3786" s="1" t="s">
        <v>29</v>
      </c>
      <c r="B3786" s="1" t="s">
        <v>5504</v>
      </c>
      <c r="C3786" s="2" t="s">
        <v>5464</v>
      </c>
      <c r="D3786" s="1" t="s">
        <v>19</v>
      </c>
      <c r="E3786" s="3" t="str">
        <f>HYPERLINK("https://fyndiq.se/produkt/56c72c0ba5f749b5/", "2-Pack SAMSUNG S24 Skärmskydd - Härdat Glas 9H - Super kvalitet 3D")</f>
        <v>2-Pack SAMSUNG S24 Skärmskydd - Härdat Glas 9H - Super kvalitet 3D</v>
      </c>
      <c r="F3786" s="1" t="s">
        <v>263</v>
      </c>
      <c r="G3786" s="1" t="s">
        <v>264</v>
      </c>
      <c r="H3786" s="1" t="s">
        <v>265</v>
      </c>
      <c r="I3786" s="1" t="s">
        <v>16</v>
      </c>
      <c r="J3786" s="1" t="s">
        <v>23</v>
      </c>
      <c r="K3786" s="1" t="s">
        <v>16</v>
      </c>
      <c r="L3786" s="1" t="s">
        <v>16</v>
      </c>
      <c r="M3786" s="1" t="s">
        <v>16</v>
      </c>
      <c r="N3786" s="1" t="s">
        <v>16</v>
      </c>
      <c r="O3786" s="1">
        <v>71.2</v>
      </c>
      <c r="P3786" s="1">
        <v>1.0</v>
      </c>
    </row>
    <row r="3787">
      <c r="A3787" s="1" t="s">
        <v>29</v>
      </c>
      <c r="B3787" s="1" t="s">
        <v>5505</v>
      </c>
      <c r="C3787" s="2" t="s">
        <v>5464</v>
      </c>
      <c r="D3787" s="1" t="s">
        <v>19</v>
      </c>
      <c r="E3787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3787" s="1" t="s">
        <v>1564</v>
      </c>
      <c r="G3787" s="1" t="s">
        <v>1565</v>
      </c>
      <c r="H3787" s="1" t="s">
        <v>1566</v>
      </c>
      <c r="I3787" s="1" t="s">
        <v>16</v>
      </c>
      <c r="J3787" s="1" t="s">
        <v>23</v>
      </c>
      <c r="K3787" s="1" t="s">
        <v>16</v>
      </c>
      <c r="L3787" s="1" t="s">
        <v>16</v>
      </c>
      <c r="M3787" s="1" t="s">
        <v>16</v>
      </c>
      <c r="N3787" s="1" t="s">
        <v>16</v>
      </c>
      <c r="O3787" s="1">
        <v>63.2</v>
      </c>
      <c r="P3787" s="1">
        <v>1.0</v>
      </c>
    </row>
    <row r="3788">
      <c r="A3788" s="1" t="s">
        <v>29</v>
      </c>
      <c r="B3788" s="1" t="s">
        <v>5506</v>
      </c>
      <c r="C3788" s="2" t="s">
        <v>5464</v>
      </c>
      <c r="D3788" s="1" t="s">
        <v>19</v>
      </c>
      <c r="E3788" s="3" t="str">
        <f>HYPERLINK("https://fyndiq.se/produkt/5f72eb85a29349b5/", "Samsung Galaxy Note 20 Ultra - Härdat glas 9H - Super kvalitet")</f>
        <v>Samsung Galaxy Note 20 Ultra - Härdat glas 9H - Super kvalitet</v>
      </c>
      <c r="F3788" s="1" t="s">
        <v>5507</v>
      </c>
      <c r="G3788" s="1" t="s">
        <v>5508</v>
      </c>
      <c r="H3788" s="1" t="s">
        <v>5509</v>
      </c>
      <c r="I3788" s="1" t="s">
        <v>16</v>
      </c>
      <c r="J3788" s="1" t="s">
        <v>23</v>
      </c>
      <c r="K3788" s="1" t="s">
        <v>16</v>
      </c>
      <c r="L3788" s="1" t="s">
        <v>16</v>
      </c>
      <c r="M3788" s="1" t="s">
        <v>16</v>
      </c>
      <c r="N3788" s="1" t="s">
        <v>16</v>
      </c>
      <c r="O3788" s="1">
        <v>55.2</v>
      </c>
      <c r="P3788" s="1">
        <v>1.0</v>
      </c>
    </row>
    <row r="3789">
      <c r="A3789" s="1" t="s">
        <v>29</v>
      </c>
      <c r="B3789" s="1" t="s">
        <v>5510</v>
      </c>
      <c r="C3789" s="2" t="s">
        <v>5464</v>
      </c>
      <c r="D3789" s="1" t="s">
        <v>19</v>
      </c>
      <c r="E3789" s="3" t="str">
        <f>HYPERLINK("https://fyndiq.se/produkt/432d784756a84eff/", "2-Pack Samsung Galaxy S20FE - Härdat Glas-9H -Super kvalitet 3D")</f>
        <v>2-Pack Samsung Galaxy S20FE - Härdat Glas-9H -Super kvalitet 3D</v>
      </c>
      <c r="F3789" s="1" t="s">
        <v>1078</v>
      </c>
      <c r="G3789" s="1" t="s">
        <v>1079</v>
      </c>
      <c r="H3789" s="1" t="s">
        <v>1080</v>
      </c>
      <c r="I3789" s="1" t="s">
        <v>16</v>
      </c>
      <c r="J3789" s="1" t="s">
        <v>23</v>
      </c>
      <c r="K3789" s="1" t="s">
        <v>16</v>
      </c>
      <c r="L3789" s="1" t="s">
        <v>16</v>
      </c>
      <c r="M3789" s="1" t="s">
        <v>16</v>
      </c>
      <c r="N3789" s="1" t="s">
        <v>16</v>
      </c>
      <c r="O3789" s="1">
        <v>63.2</v>
      </c>
      <c r="P3789" s="1">
        <v>1.0</v>
      </c>
    </row>
    <row r="3790">
      <c r="A3790" s="1" t="s">
        <v>29</v>
      </c>
      <c r="B3790" s="1" t="s">
        <v>5511</v>
      </c>
      <c r="C3790" s="2" t="s">
        <v>5464</v>
      </c>
      <c r="D3790" s="1" t="s">
        <v>19</v>
      </c>
      <c r="E3790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3790" s="1" t="s">
        <v>447</v>
      </c>
      <c r="G3790" s="1" t="s">
        <v>448</v>
      </c>
      <c r="H3790" s="1" t="s">
        <v>449</v>
      </c>
      <c r="I3790" s="1" t="s">
        <v>16</v>
      </c>
      <c r="J3790" s="1" t="s">
        <v>23</v>
      </c>
      <c r="K3790" s="1" t="s">
        <v>16</v>
      </c>
      <c r="L3790" s="1" t="s">
        <v>16</v>
      </c>
      <c r="M3790" s="1" t="s">
        <v>16</v>
      </c>
      <c r="N3790" s="1" t="s">
        <v>16</v>
      </c>
      <c r="O3790" s="1">
        <v>63.2</v>
      </c>
      <c r="P3790" s="1">
        <v>1.0</v>
      </c>
    </row>
    <row r="3791">
      <c r="A3791" s="1" t="s">
        <v>29</v>
      </c>
      <c r="B3791" s="1" t="s">
        <v>5512</v>
      </c>
      <c r="C3791" s="2" t="s">
        <v>5464</v>
      </c>
      <c r="D3791" s="1" t="s">
        <v>19</v>
      </c>
      <c r="E3791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3791" s="1" t="s">
        <v>407</v>
      </c>
      <c r="G3791" s="1" t="s">
        <v>408</v>
      </c>
      <c r="H3791" s="1" t="s">
        <v>409</v>
      </c>
      <c r="I3791" s="1" t="s">
        <v>16</v>
      </c>
      <c r="J3791" s="1" t="s">
        <v>23</v>
      </c>
      <c r="K3791" s="1" t="s">
        <v>16</v>
      </c>
      <c r="L3791" s="1" t="s">
        <v>16</v>
      </c>
      <c r="M3791" s="1" t="s">
        <v>16</v>
      </c>
      <c r="N3791" s="1" t="s">
        <v>16</v>
      </c>
      <c r="O3791" s="1">
        <v>87.2</v>
      </c>
      <c r="P3791" s="1">
        <v>1.0</v>
      </c>
    </row>
    <row r="3792">
      <c r="A3792" s="1" t="s">
        <v>29</v>
      </c>
      <c r="B3792" s="1" t="s">
        <v>5513</v>
      </c>
      <c r="C3792" s="2" t="s">
        <v>5464</v>
      </c>
      <c r="D3792" s="1" t="s">
        <v>19</v>
      </c>
      <c r="E3792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3792" s="1" t="s">
        <v>47</v>
      </c>
      <c r="G3792" s="2" t="s">
        <v>48</v>
      </c>
      <c r="H3792" s="1" t="s">
        <v>49</v>
      </c>
      <c r="I3792" s="1" t="s">
        <v>16</v>
      </c>
      <c r="J3792" s="1" t="s">
        <v>23</v>
      </c>
      <c r="K3792" s="1" t="s">
        <v>16</v>
      </c>
      <c r="L3792" s="1" t="s">
        <v>16</v>
      </c>
      <c r="M3792" s="1" t="s">
        <v>16</v>
      </c>
      <c r="N3792" s="1" t="s">
        <v>16</v>
      </c>
      <c r="O3792" s="1">
        <v>183.2</v>
      </c>
      <c r="P3792" s="1">
        <v>1.0</v>
      </c>
    </row>
    <row r="3793">
      <c r="A3793" s="1" t="s">
        <v>29</v>
      </c>
      <c r="B3793" s="1" t="s">
        <v>5514</v>
      </c>
      <c r="C3793" s="2" t="s">
        <v>5464</v>
      </c>
      <c r="D3793" s="1" t="s">
        <v>19</v>
      </c>
      <c r="E3793" s="3" t="str">
        <f>HYPERLINK("https://fyndiq.se/produkt/6ff896a82a134dbd/", "2-Pack IPhone 12 Mini - Härdat Glas 9H - Super Kvalitet 3D")</f>
        <v>2-Pack IPhone 12 Mini - Härdat Glas 9H - Super Kvalitet 3D</v>
      </c>
      <c r="F3793" s="1" t="s">
        <v>55</v>
      </c>
      <c r="G3793" s="1" t="s">
        <v>56</v>
      </c>
      <c r="H3793" s="1" t="s">
        <v>57</v>
      </c>
      <c r="I3793" s="1" t="s">
        <v>16</v>
      </c>
      <c r="J3793" s="1" t="s">
        <v>23</v>
      </c>
      <c r="K3793" s="1" t="s">
        <v>16</v>
      </c>
      <c r="L3793" s="1" t="s">
        <v>16</v>
      </c>
      <c r="M3793" s="1" t="s">
        <v>16</v>
      </c>
      <c r="N3793" s="1" t="s">
        <v>16</v>
      </c>
      <c r="O3793" s="1">
        <v>55.2</v>
      </c>
      <c r="P3793" s="1">
        <v>1.0</v>
      </c>
    </row>
    <row r="3794">
      <c r="A3794" s="1" t="s">
        <v>29</v>
      </c>
      <c r="B3794" s="1" t="s">
        <v>5515</v>
      </c>
      <c r="C3794" s="2" t="s">
        <v>5464</v>
      </c>
      <c r="D3794" s="1" t="s">
        <v>19</v>
      </c>
      <c r="E3794" s="3" t="str">
        <f>HYPERLINK("https://fyndiq.se/produkt/c6f3e47a88184e8d/", "2-Pack SAMSUNG A55 Skärmskydd - Härdat Glas 9H - Super kvalitet 3D")</f>
        <v>2-Pack SAMSUNG A55 Skärmskydd - Härdat Glas 9H - Super kvalitet 3D</v>
      </c>
      <c r="F3794" s="1" t="s">
        <v>83</v>
      </c>
      <c r="G3794" s="1" t="s">
        <v>84</v>
      </c>
      <c r="H3794" s="1" t="s">
        <v>85</v>
      </c>
      <c r="I3794" s="1" t="s">
        <v>16</v>
      </c>
      <c r="J3794" s="1" t="s">
        <v>23</v>
      </c>
      <c r="K3794" s="1" t="s">
        <v>16</v>
      </c>
      <c r="L3794" s="1" t="s">
        <v>16</v>
      </c>
      <c r="M3794" s="1" t="s">
        <v>16</v>
      </c>
      <c r="N3794" s="1" t="s">
        <v>16</v>
      </c>
      <c r="O3794" s="1">
        <v>63.2</v>
      </c>
      <c r="P3794" s="1">
        <v>1.0</v>
      </c>
    </row>
    <row r="3795">
      <c r="A3795" s="1" t="s">
        <v>29</v>
      </c>
      <c r="B3795" s="1" t="s">
        <v>5516</v>
      </c>
      <c r="C3795" s="2" t="s">
        <v>5464</v>
      </c>
      <c r="D3795" s="1" t="s">
        <v>19</v>
      </c>
      <c r="E3795" s="3" t="str">
        <f>HYPERLINK("https://fyndiq.se/produkt/28799ed0373d40b4/", "2 Pack Galaxy S21 Ultra 5G- Härdat glas 9H - Super kvalitet 3D")</f>
        <v>2 Pack Galaxy S21 Ultra 5G- Härdat glas 9H - Super kvalitet 3D</v>
      </c>
      <c r="F3795" s="1" t="s">
        <v>272</v>
      </c>
      <c r="G3795" s="1" t="s">
        <v>273</v>
      </c>
      <c r="H3795" s="1" t="s">
        <v>274</v>
      </c>
      <c r="I3795" s="1" t="s">
        <v>16</v>
      </c>
      <c r="J3795" s="1" t="s">
        <v>23</v>
      </c>
      <c r="K3795" s="1" t="s">
        <v>16</v>
      </c>
      <c r="L3795" s="1" t="s">
        <v>16</v>
      </c>
      <c r="M3795" s="1" t="s">
        <v>16</v>
      </c>
      <c r="N3795" s="1" t="s">
        <v>16</v>
      </c>
      <c r="O3795" s="1">
        <v>63.2</v>
      </c>
      <c r="P3795" s="1">
        <v>1.0</v>
      </c>
    </row>
    <row r="3796">
      <c r="A3796" s="1" t="s">
        <v>29</v>
      </c>
      <c r="B3796" s="1" t="s">
        <v>5517</v>
      </c>
      <c r="C3796" s="2" t="s">
        <v>5464</v>
      </c>
      <c r="D3796" s="1" t="s">
        <v>19</v>
      </c>
      <c r="E3796" s="3" t="str">
        <f>HYPERLINK("https://fyndiq.se/produkt/3793e0f6281f49f6/", "2-Pack Iphone 11 / XR - 9H Härdat Glass - Top Kvalitet")</f>
        <v>2-Pack Iphone 11 / XR - 9H Härdat Glass - Top Kvalitet</v>
      </c>
      <c r="F3796" s="1" t="s">
        <v>371</v>
      </c>
      <c r="G3796" s="1" t="s">
        <v>372</v>
      </c>
      <c r="H3796" s="1" t="s">
        <v>373</v>
      </c>
      <c r="I3796" s="1" t="s">
        <v>16</v>
      </c>
      <c r="J3796" s="1" t="s">
        <v>23</v>
      </c>
      <c r="K3796" s="1" t="s">
        <v>16</v>
      </c>
      <c r="L3796" s="1" t="s">
        <v>16</v>
      </c>
      <c r="M3796" s="1" t="s">
        <v>16</v>
      </c>
      <c r="N3796" s="1" t="s">
        <v>16</v>
      </c>
      <c r="O3796" s="1">
        <v>55.2</v>
      </c>
      <c r="P3796" s="1">
        <v>1.0</v>
      </c>
    </row>
    <row r="3797">
      <c r="A3797" s="1" t="s">
        <v>29</v>
      </c>
      <c r="B3797" s="1" t="s">
        <v>5518</v>
      </c>
      <c r="C3797" s="2" t="s">
        <v>5464</v>
      </c>
      <c r="D3797" s="1" t="s">
        <v>19</v>
      </c>
      <c r="E3797" s="3" t="str">
        <f>HYPERLINK("https://fyndiq.se/produkt/ef10e4ba492c46df/", "2-Pack Samsung S23 FE 5G - 9H Härdat Glass - Super Kvalitet 3D")</f>
        <v>2-Pack Samsung S23 FE 5G - 9H Härdat Glass - Super Kvalitet 3D</v>
      </c>
      <c r="F3797" s="1" t="s">
        <v>2521</v>
      </c>
      <c r="G3797" s="1" t="s">
        <v>2522</v>
      </c>
      <c r="H3797" s="1" t="s">
        <v>2523</v>
      </c>
      <c r="I3797" s="1" t="s">
        <v>16</v>
      </c>
      <c r="J3797" s="1" t="s">
        <v>23</v>
      </c>
      <c r="K3797" s="1" t="s">
        <v>16</v>
      </c>
      <c r="L3797" s="1" t="s">
        <v>16</v>
      </c>
      <c r="M3797" s="1" t="s">
        <v>16</v>
      </c>
      <c r="N3797" s="1" t="s">
        <v>16</v>
      </c>
      <c r="O3797" s="1">
        <v>63.2</v>
      </c>
      <c r="P3797" s="1">
        <v>1.0</v>
      </c>
    </row>
    <row r="3798">
      <c r="A3798" s="1" t="s">
        <v>29</v>
      </c>
      <c r="B3798" s="1" t="s">
        <v>5519</v>
      </c>
      <c r="C3798" s="2" t="s">
        <v>5464</v>
      </c>
      <c r="D3798" s="1" t="s">
        <v>19</v>
      </c>
      <c r="E3798" s="3" t="str">
        <f>HYPERLINK("https://fyndiq.se/produkt/a871a7da0b2249a8/", "2-Pack Iphone 11 Pro Max - 9H Härdat Glass - Top Kvalitet")</f>
        <v>2-Pack Iphone 11 Pro Max - 9H Härdat Glass - Top Kvalitet</v>
      </c>
      <c r="F3798" s="1" t="s">
        <v>559</v>
      </c>
      <c r="G3798" s="1" t="s">
        <v>560</v>
      </c>
      <c r="H3798" s="1" t="s">
        <v>561</v>
      </c>
      <c r="I3798" s="1" t="s">
        <v>16</v>
      </c>
      <c r="J3798" s="1" t="s">
        <v>23</v>
      </c>
      <c r="K3798" s="1" t="s">
        <v>16</v>
      </c>
      <c r="L3798" s="1" t="s">
        <v>16</v>
      </c>
      <c r="M3798" s="1" t="s">
        <v>16</v>
      </c>
      <c r="N3798" s="1" t="s">
        <v>16</v>
      </c>
      <c r="O3798" s="1">
        <v>55.2</v>
      </c>
      <c r="P3798" s="1">
        <v>1.0</v>
      </c>
    </row>
    <row r="3799">
      <c r="A3799" s="1" t="s">
        <v>29</v>
      </c>
      <c r="B3799" s="1" t="s">
        <v>5520</v>
      </c>
      <c r="C3799" s="2" t="s">
        <v>5464</v>
      </c>
      <c r="D3799" s="1" t="s">
        <v>19</v>
      </c>
      <c r="E3799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3799" s="1" t="s">
        <v>464</v>
      </c>
      <c r="G3799" s="1" t="s">
        <v>465</v>
      </c>
      <c r="H3799" s="1" t="s">
        <v>466</v>
      </c>
      <c r="I3799" s="1" t="s">
        <v>16</v>
      </c>
      <c r="J3799" s="1" t="s">
        <v>23</v>
      </c>
      <c r="K3799" s="1" t="s">
        <v>16</v>
      </c>
      <c r="L3799" s="1" t="s">
        <v>16</v>
      </c>
      <c r="M3799" s="1" t="s">
        <v>16</v>
      </c>
      <c r="N3799" s="1" t="s">
        <v>16</v>
      </c>
      <c r="O3799" s="1">
        <v>71.2</v>
      </c>
      <c r="P3799" s="1">
        <v>1.0</v>
      </c>
    </row>
    <row r="3800">
      <c r="A3800" s="1" t="s">
        <v>29</v>
      </c>
      <c r="B3800" s="1" t="s">
        <v>5521</v>
      </c>
      <c r="C3800" s="2" t="s">
        <v>5464</v>
      </c>
      <c r="D3800" s="1" t="s">
        <v>19</v>
      </c>
      <c r="E380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800" s="1" t="s">
        <v>599</v>
      </c>
      <c r="G3800" s="1" t="s">
        <v>600</v>
      </c>
      <c r="H3800" s="1" t="s">
        <v>601</v>
      </c>
      <c r="I3800" s="1" t="s">
        <v>16</v>
      </c>
      <c r="J3800" s="1" t="s">
        <v>23</v>
      </c>
      <c r="K3800" s="1" t="s">
        <v>16</v>
      </c>
      <c r="L3800" s="1" t="s">
        <v>16</v>
      </c>
      <c r="M3800" s="1" t="s">
        <v>16</v>
      </c>
      <c r="N3800" s="1" t="s">
        <v>16</v>
      </c>
      <c r="O3800" s="1">
        <v>71.2</v>
      </c>
      <c r="P3800" s="1">
        <v>1.0</v>
      </c>
    </row>
    <row r="3801">
      <c r="A3801" s="1" t="s">
        <v>29</v>
      </c>
      <c r="B3801" s="1" t="s">
        <v>5522</v>
      </c>
      <c r="C3801" s="2" t="s">
        <v>5464</v>
      </c>
      <c r="D3801" s="1" t="s">
        <v>19</v>
      </c>
      <c r="E3801" s="3" t="str">
        <f>HYPERLINK("https://fyndiq.se/produkt/fc9451f866ac4014/", "2-Pack Privacy Skärmskydd For Samsung A52S (5G) - Härdat Glas 9H - Super Kvalitet 3D")</f>
        <v>2-Pack Privacy Skärmskydd For Samsung A52S (5G) - Härdat Glas 9H - Super Kvalitet 3D</v>
      </c>
      <c r="F3801" s="1" t="s">
        <v>5523</v>
      </c>
      <c r="G3801" s="1" t="s">
        <v>5524</v>
      </c>
      <c r="H3801" s="1" t="s">
        <v>5525</v>
      </c>
      <c r="I3801" s="1" t="s">
        <v>16</v>
      </c>
      <c r="J3801" s="1" t="s">
        <v>23</v>
      </c>
      <c r="K3801" s="1" t="s">
        <v>16</v>
      </c>
      <c r="L3801" s="1" t="s">
        <v>16</v>
      </c>
      <c r="M3801" s="1" t="s">
        <v>16</v>
      </c>
      <c r="N3801" s="1" t="s">
        <v>16</v>
      </c>
      <c r="O3801" s="1">
        <v>71.2</v>
      </c>
      <c r="P3801" s="1">
        <v>1.0</v>
      </c>
    </row>
    <row r="3802">
      <c r="A3802" s="1" t="s">
        <v>29</v>
      </c>
      <c r="B3802" s="1" t="s">
        <v>5526</v>
      </c>
      <c r="C3802" s="2" t="s">
        <v>5464</v>
      </c>
      <c r="D3802" s="1" t="s">
        <v>19</v>
      </c>
      <c r="E3802" s="3" t="str">
        <f>HYPERLINK("https://fyndiq.se/produkt/613d3d071e424de7/", "2 Pack Samsung Xcover Pro- Härdat glas 9H - Super kvalitet 3D")</f>
        <v>2 Pack Samsung Xcover Pro- Härdat glas 9H - Super kvalitet 3D</v>
      </c>
      <c r="F3802" s="1" t="s">
        <v>548</v>
      </c>
      <c r="G3802" s="1" t="s">
        <v>549</v>
      </c>
      <c r="H3802" s="1" t="s">
        <v>550</v>
      </c>
      <c r="I3802" s="1" t="s">
        <v>16</v>
      </c>
      <c r="J3802" s="1" t="s">
        <v>23</v>
      </c>
      <c r="K3802" s="1" t="s">
        <v>16</v>
      </c>
      <c r="L3802" s="1" t="s">
        <v>16</v>
      </c>
      <c r="M3802" s="1" t="s">
        <v>16</v>
      </c>
      <c r="N3802" s="1" t="s">
        <v>16</v>
      </c>
      <c r="O3802" s="1">
        <v>71.2</v>
      </c>
      <c r="P3802" s="1">
        <v>1.0</v>
      </c>
    </row>
    <row r="3803">
      <c r="A3803" s="1" t="s">
        <v>29</v>
      </c>
      <c r="B3803" s="1" t="s">
        <v>5527</v>
      </c>
      <c r="C3803" s="2" t="s">
        <v>5464</v>
      </c>
      <c r="D3803" s="1" t="s">
        <v>19</v>
      </c>
      <c r="E380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803" s="1" t="s">
        <v>103</v>
      </c>
      <c r="G3803" s="1" t="s">
        <v>104</v>
      </c>
      <c r="H3803" s="1" t="s">
        <v>105</v>
      </c>
      <c r="I3803" s="1" t="s">
        <v>16</v>
      </c>
      <c r="J3803" s="1" t="s">
        <v>23</v>
      </c>
      <c r="K3803" s="1" t="s">
        <v>16</v>
      </c>
      <c r="L3803" s="1" t="s">
        <v>16</v>
      </c>
      <c r="M3803" s="1" t="s">
        <v>16</v>
      </c>
      <c r="N3803" s="1" t="s">
        <v>16</v>
      </c>
      <c r="O3803" s="1">
        <v>63.2</v>
      </c>
      <c r="P3803" s="1">
        <v>1.0</v>
      </c>
    </row>
    <row r="3804">
      <c r="A3804" s="1" t="s">
        <v>29</v>
      </c>
      <c r="B3804" s="1" t="s">
        <v>5528</v>
      </c>
      <c r="C3804" s="2" t="s">
        <v>5464</v>
      </c>
      <c r="D3804" s="1" t="s">
        <v>19</v>
      </c>
      <c r="E3804" s="3" t="str">
        <f>HYPERLINK("https://fyndiq.se/produkt/13e76851ca504320/", "2-Pack Samsung Galaxy S22 Ultra - Härdat glas 9H - Top kvalitet")</f>
        <v>2-Pack Samsung Galaxy S22 Ultra - Härdat glas 9H - Top kvalitet</v>
      </c>
      <c r="F3804" s="1" t="s">
        <v>140</v>
      </c>
      <c r="G3804" s="1" t="s">
        <v>141</v>
      </c>
      <c r="H3804" s="1" t="s">
        <v>142</v>
      </c>
      <c r="I3804" s="1" t="s">
        <v>16</v>
      </c>
      <c r="J3804" s="1" t="s">
        <v>23</v>
      </c>
      <c r="K3804" s="1" t="s">
        <v>16</v>
      </c>
      <c r="L3804" s="1" t="s">
        <v>16</v>
      </c>
      <c r="M3804" s="1" t="s">
        <v>16</v>
      </c>
      <c r="N3804" s="1" t="s">
        <v>16</v>
      </c>
      <c r="O3804" s="1">
        <v>63.2</v>
      </c>
      <c r="P3804" s="1">
        <v>1.0</v>
      </c>
    </row>
    <row r="3805">
      <c r="A3805" s="1" t="s">
        <v>29</v>
      </c>
      <c r="B3805" s="1" t="s">
        <v>5529</v>
      </c>
      <c r="C3805" s="2" t="s">
        <v>5464</v>
      </c>
      <c r="D3805" s="1" t="s">
        <v>19</v>
      </c>
      <c r="E3805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3805" s="1" t="s">
        <v>635</v>
      </c>
      <c r="G3805" s="1" t="s">
        <v>636</v>
      </c>
      <c r="H3805" s="1" t="s">
        <v>637</v>
      </c>
      <c r="I3805" s="1" t="s">
        <v>16</v>
      </c>
      <c r="J3805" s="1" t="s">
        <v>23</v>
      </c>
      <c r="K3805" s="1" t="s">
        <v>16</v>
      </c>
      <c r="L3805" s="1" t="s">
        <v>16</v>
      </c>
      <c r="M3805" s="1" t="s">
        <v>16</v>
      </c>
      <c r="N3805" s="1" t="s">
        <v>16</v>
      </c>
      <c r="O3805" s="1">
        <v>63.2</v>
      </c>
      <c r="P3805" s="1">
        <v>1.0</v>
      </c>
    </row>
    <row r="3806">
      <c r="A3806" s="1" t="s">
        <v>29</v>
      </c>
      <c r="B3806" s="1" t="s">
        <v>5530</v>
      </c>
      <c r="C3806" s="2" t="s">
        <v>5464</v>
      </c>
      <c r="D3806" s="1" t="s">
        <v>19</v>
      </c>
      <c r="E380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806" s="1" t="s">
        <v>539</v>
      </c>
      <c r="G3806" s="1" t="s">
        <v>540</v>
      </c>
      <c r="H3806" s="1" t="s">
        <v>541</v>
      </c>
      <c r="I3806" s="1" t="s">
        <v>16</v>
      </c>
      <c r="J3806" s="1" t="s">
        <v>23</v>
      </c>
      <c r="K3806" s="1" t="s">
        <v>16</v>
      </c>
      <c r="L3806" s="1" t="s">
        <v>16</v>
      </c>
      <c r="M3806" s="1" t="s">
        <v>16</v>
      </c>
      <c r="N3806" s="1" t="s">
        <v>16</v>
      </c>
      <c r="O3806" s="1">
        <v>95.2</v>
      </c>
      <c r="P3806" s="1">
        <v>1.0</v>
      </c>
    </row>
    <row r="3807">
      <c r="A3807" s="1" t="s">
        <v>29</v>
      </c>
      <c r="B3807" s="1" t="s">
        <v>5531</v>
      </c>
      <c r="C3807" s="2" t="s">
        <v>5464</v>
      </c>
      <c r="D3807" s="1" t="s">
        <v>19</v>
      </c>
      <c r="E3807" s="3" t="str">
        <f>HYPERLINK("https://fyndiq.se/produkt/13e76851ca504320/", "2-Pack Samsung Galaxy S22 Ultra - Härdat glas 9H - Top kvalitet")</f>
        <v>2-Pack Samsung Galaxy S22 Ultra - Härdat glas 9H - Top kvalitet</v>
      </c>
      <c r="F3807" s="1" t="s">
        <v>140</v>
      </c>
      <c r="G3807" s="1" t="s">
        <v>141</v>
      </c>
      <c r="H3807" s="1" t="s">
        <v>142</v>
      </c>
      <c r="I3807" s="1" t="s">
        <v>16</v>
      </c>
      <c r="J3807" s="1" t="s">
        <v>23</v>
      </c>
      <c r="K3807" s="1" t="s">
        <v>16</v>
      </c>
      <c r="L3807" s="1" t="s">
        <v>16</v>
      </c>
      <c r="M3807" s="1" t="s">
        <v>16</v>
      </c>
      <c r="N3807" s="1" t="s">
        <v>16</v>
      </c>
      <c r="O3807" s="1">
        <v>63.2</v>
      </c>
      <c r="P3807" s="1">
        <v>3.0</v>
      </c>
    </row>
    <row r="3808">
      <c r="A3808" s="1" t="s">
        <v>29</v>
      </c>
      <c r="B3808" s="1" t="s">
        <v>5532</v>
      </c>
      <c r="C3808" s="2" t="s">
        <v>5464</v>
      </c>
      <c r="D3808" s="1" t="s">
        <v>19</v>
      </c>
      <c r="E380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808" s="1" t="s">
        <v>103</v>
      </c>
      <c r="G3808" s="1" t="s">
        <v>104</v>
      </c>
      <c r="H3808" s="1" t="s">
        <v>105</v>
      </c>
      <c r="I3808" s="1" t="s">
        <v>16</v>
      </c>
      <c r="J3808" s="1" t="s">
        <v>23</v>
      </c>
      <c r="K3808" s="1" t="s">
        <v>16</v>
      </c>
      <c r="L3808" s="1" t="s">
        <v>16</v>
      </c>
      <c r="M3808" s="1" t="s">
        <v>16</v>
      </c>
      <c r="N3808" s="1" t="s">
        <v>16</v>
      </c>
      <c r="O3808" s="1">
        <v>63.2</v>
      </c>
      <c r="P3808" s="1">
        <v>1.0</v>
      </c>
    </row>
    <row r="3809">
      <c r="A3809" s="1" t="s">
        <v>29</v>
      </c>
      <c r="B3809" s="1" t="s">
        <v>5533</v>
      </c>
      <c r="C3809" s="2" t="s">
        <v>5464</v>
      </c>
      <c r="D3809" s="1" t="s">
        <v>19</v>
      </c>
      <c r="E3809" s="3" t="str">
        <f>HYPERLINK("https://fyndiq.se/produkt/f15f4561a5ef4294/", "2-Pack Motorola Edge 40 - Härdat Glas 9H -Super kvalitet 3D Skärmskydd")</f>
        <v>2-Pack Motorola Edge 40 - Härdat Glas 9H -Super kvalitet 3D Skärmskydd</v>
      </c>
      <c r="F3809" s="1" t="s">
        <v>1234</v>
      </c>
      <c r="G3809" s="1" t="s">
        <v>1235</v>
      </c>
      <c r="H3809" s="1" t="s">
        <v>1236</v>
      </c>
      <c r="I3809" s="1" t="s">
        <v>16</v>
      </c>
      <c r="J3809" s="1" t="s">
        <v>23</v>
      </c>
      <c r="K3809" s="1" t="s">
        <v>16</v>
      </c>
      <c r="L3809" s="1" t="s">
        <v>16</v>
      </c>
      <c r="M3809" s="1" t="s">
        <v>16</v>
      </c>
      <c r="N3809" s="1" t="s">
        <v>16</v>
      </c>
      <c r="O3809" s="1">
        <v>71.2</v>
      </c>
      <c r="P3809" s="1">
        <v>1.0</v>
      </c>
    </row>
    <row r="3810">
      <c r="A3810" s="1" t="s">
        <v>29</v>
      </c>
      <c r="B3810" s="1" t="s">
        <v>5534</v>
      </c>
      <c r="C3810" s="2" t="s">
        <v>5464</v>
      </c>
      <c r="D3810" s="1" t="s">
        <v>19</v>
      </c>
      <c r="E3810" s="3" t="str">
        <f>HYPERLINK("https://fyndiq.se/produkt/022d7ac2f2e44ae2/", "Samsung Galaxy A04s - Härdat Glas 9H - Super Kvalitet 3D Skärmskydd")</f>
        <v>Samsung Galaxy A04s - Härdat Glas 9H - Super Kvalitet 3D Skärmskydd</v>
      </c>
      <c r="F3810" s="1" t="s">
        <v>3609</v>
      </c>
      <c r="G3810" s="1" t="s">
        <v>3610</v>
      </c>
      <c r="H3810" s="1" t="s">
        <v>3611</v>
      </c>
      <c r="I3810" s="1" t="s">
        <v>16</v>
      </c>
      <c r="J3810" s="1" t="s">
        <v>23</v>
      </c>
      <c r="K3810" s="1" t="s">
        <v>16</v>
      </c>
      <c r="L3810" s="1" t="s">
        <v>16</v>
      </c>
      <c r="M3810" s="1" t="s">
        <v>16</v>
      </c>
      <c r="N3810" s="1" t="s">
        <v>16</v>
      </c>
      <c r="O3810" s="1">
        <v>55.2</v>
      </c>
      <c r="P3810" s="1">
        <v>1.0</v>
      </c>
    </row>
    <row r="3811">
      <c r="A3811" s="1" t="s">
        <v>29</v>
      </c>
      <c r="B3811" s="1" t="s">
        <v>5535</v>
      </c>
      <c r="C3811" s="2" t="s">
        <v>5464</v>
      </c>
      <c r="D3811" s="1" t="s">
        <v>19</v>
      </c>
      <c r="E381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811" s="1" t="s">
        <v>599</v>
      </c>
      <c r="G3811" s="1" t="s">
        <v>600</v>
      </c>
      <c r="H3811" s="1" t="s">
        <v>601</v>
      </c>
      <c r="I3811" s="1" t="s">
        <v>16</v>
      </c>
      <c r="J3811" s="1" t="s">
        <v>23</v>
      </c>
      <c r="K3811" s="1" t="s">
        <v>16</v>
      </c>
      <c r="L3811" s="1" t="s">
        <v>16</v>
      </c>
      <c r="M3811" s="1" t="s">
        <v>16</v>
      </c>
      <c r="N3811" s="1" t="s">
        <v>16</v>
      </c>
      <c r="O3811" s="1">
        <v>71.2</v>
      </c>
      <c r="P3811" s="1">
        <v>1.0</v>
      </c>
    </row>
    <row r="3812">
      <c r="A3812" s="1" t="s">
        <v>29</v>
      </c>
      <c r="B3812" s="1" t="s">
        <v>5536</v>
      </c>
      <c r="C3812" s="2" t="s">
        <v>5464</v>
      </c>
      <c r="D3812" s="1" t="s">
        <v>19</v>
      </c>
      <c r="E381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812" s="1" t="s">
        <v>26</v>
      </c>
      <c r="G3812" s="1" t="s">
        <v>27</v>
      </c>
      <c r="H3812" s="1" t="s">
        <v>28</v>
      </c>
      <c r="I3812" s="1" t="s">
        <v>16</v>
      </c>
      <c r="J3812" s="1" t="s">
        <v>23</v>
      </c>
      <c r="K3812" s="1" t="s">
        <v>16</v>
      </c>
      <c r="L3812" s="1" t="s">
        <v>16</v>
      </c>
      <c r="M3812" s="1" t="s">
        <v>16</v>
      </c>
      <c r="N3812" s="1" t="s">
        <v>16</v>
      </c>
      <c r="O3812" s="1">
        <v>71.2</v>
      </c>
      <c r="P3812" s="1">
        <v>1.0</v>
      </c>
    </row>
    <row r="3813">
      <c r="A3813" s="1" t="s">
        <v>29</v>
      </c>
      <c r="B3813" s="1" t="s">
        <v>5537</v>
      </c>
      <c r="C3813" s="2" t="s">
        <v>5464</v>
      </c>
      <c r="D3813" s="1" t="s">
        <v>19</v>
      </c>
      <c r="E381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3813" s="1" t="s">
        <v>2858</v>
      </c>
      <c r="G3813" s="1" t="s">
        <v>2859</v>
      </c>
      <c r="H3813" s="1" t="s">
        <v>2860</v>
      </c>
      <c r="I3813" s="1" t="s">
        <v>16</v>
      </c>
      <c r="J3813" s="1" t="s">
        <v>23</v>
      </c>
      <c r="K3813" s="1" t="s">
        <v>16</v>
      </c>
      <c r="L3813" s="1" t="s">
        <v>16</v>
      </c>
      <c r="M3813" s="1" t="s">
        <v>16</v>
      </c>
      <c r="N3813" s="1" t="s">
        <v>16</v>
      </c>
      <c r="O3813" s="1">
        <v>71.2</v>
      </c>
      <c r="P3813" s="1">
        <v>1.0</v>
      </c>
    </row>
    <row r="3814">
      <c r="A3814" s="1" t="s">
        <v>29</v>
      </c>
      <c r="B3814" s="1" t="s">
        <v>5538</v>
      </c>
      <c r="C3814" s="2" t="s">
        <v>5464</v>
      </c>
      <c r="D3814" s="1" t="s">
        <v>19</v>
      </c>
      <c r="E381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814" s="1" t="s">
        <v>103</v>
      </c>
      <c r="G3814" s="1" t="s">
        <v>104</v>
      </c>
      <c r="H3814" s="1" t="s">
        <v>105</v>
      </c>
      <c r="I3814" s="1" t="s">
        <v>16</v>
      </c>
      <c r="J3814" s="1" t="s">
        <v>23</v>
      </c>
      <c r="K3814" s="1" t="s">
        <v>16</v>
      </c>
      <c r="L3814" s="1" t="s">
        <v>16</v>
      </c>
      <c r="M3814" s="1" t="s">
        <v>16</v>
      </c>
      <c r="N3814" s="1" t="s">
        <v>16</v>
      </c>
      <c r="O3814" s="1">
        <v>63.2</v>
      </c>
      <c r="P3814" s="1">
        <v>1.0</v>
      </c>
    </row>
    <row r="3815">
      <c r="A3815" s="1" t="s">
        <v>29</v>
      </c>
      <c r="B3815" s="1" t="s">
        <v>5539</v>
      </c>
      <c r="C3815" s="2" t="s">
        <v>5464</v>
      </c>
      <c r="D3815" s="1" t="s">
        <v>19</v>
      </c>
      <c r="E3815" s="3" t="str">
        <f>HYPERLINK("https://fyndiq.se/produkt/56c72c0ba5f749b5/", "2-Pack SAMSUNG S24 Skärmskydd - Härdat Glas 9H - Super kvalitet 3D")</f>
        <v>2-Pack SAMSUNG S24 Skärmskydd - Härdat Glas 9H - Super kvalitet 3D</v>
      </c>
      <c r="F3815" s="1" t="s">
        <v>263</v>
      </c>
      <c r="G3815" s="1" t="s">
        <v>264</v>
      </c>
      <c r="H3815" s="1" t="s">
        <v>265</v>
      </c>
      <c r="I3815" s="1" t="s">
        <v>16</v>
      </c>
      <c r="J3815" s="1" t="s">
        <v>23</v>
      </c>
      <c r="K3815" s="1" t="s">
        <v>16</v>
      </c>
      <c r="L3815" s="1" t="s">
        <v>16</v>
      </c>
      <c r="M3815" s="1" t="s">
        <v>16</v>
      </c>
      <c r="N3815" s="1" t="s">
        <v>16</v>
      </c>
      <c r="O3815" s="1">
        <v>71.2</v>
      </c>
      <c r="P3815" s="1">
        <v>1.0</v>
      </c>
    </row>
    <row r="3816">
      <c r="A3816" s="1" t="s">
        <v>29</v>
      </c>
      <c r="B3816" s="1" t="s">
        <v>5540</v>
      </c>
      <c r="C3816" s="2" t="s">
        <v>5464</v>
      </c>
      <c r="D3816" s="1" t="s">
        <v>19</v>
      </c>
      <c r="E3816" s="3" t="str">
        <f>HYPERLINK("https://fyndiq.se/produkt/ac8181d33d904577/", "Samsung Galaxy S10 Plus - Härdat glas 9H - Super kvalitet 3D")</f>
        <v>Samsung Galaxy S10 Plus - Härdat glas 9H - Super kvalitet 3D</v>
      </c>
      <c r="F3816" s="1" t="s">
        <v>171</v>
      </c>
      <c r="G3816" s="1" t="s">
        <v>172</v>
      </c>
      <c r="H3816" s="1" t="s">
        <v>173</v>
      </c>
      <c r="I3816" s="1" t="s">
        <v>16</v>
      </c>
      <c r="J3816" s="1" t="s">
        <v>23</v>
      </c>
      <c r="K3816" s="1" t="s">
        <v>16</v>
      </c>
      <c r="L3816" s="1" t="s">
        <v>16</v>
      </c>
      <c r="M3816" s="1" t="s">
        <v>16</v>
      </c>
      <c r="N3816" s="1" t="s">
        <v>16</v>
      </c>
      <c r="O3816" s="1">
        <v>55.2</v>
      </c>
      <c r="P3816" s="1">
        <v>1.0</v>
      </c>
    </row>
    <row r="3817">
      <c r="A3817" s="1" t="s">
        <v>29</v>
      </c>
      <c r="B3817" s="1" t="s">
        <v>5541</v>
      </c>
      <c r="C3817" s="2" t="s">
        <v>5464</v>
      </c>
      <c r="D3817" s="1" t="s">
        <v>19</v>
      </c>
      <c r="E3817" s="3" t="str">
        <f>HYPERLINK("https://fyndiq.se/produkt/56c72c0ba5f749b5/", "2-Pack SAMSUNG S24 Skärmskydd - Härdat Glas 9H - Super kvalitet 3D")</f>
        <v>2-Pack SAMSUNG S24 Skärmskydd - Härdat Glas 9H - Super kvalitet 3D</v>
      </c>
      <c r="F3817" s="1" t="s">
        <v>263</v>
      </c>
      <c r="G3817" s="1" t="s">
        <v>264</v>
      </c>
      <c r="H3817" s="1" t="s">
        <v>265</v>
      </c>
      <c r="I3817" s="1" t="s">
        <v>16</v>
      </c>
      <c r="J3817" s="1" t="s">
        <v>23</v>
      </c>
      <c r="K3817" s="1" t="s">
        <v>16</v>
      </c>
      <c r="L3817" s="1" t="s">
        <v>16</v>
      </c>
      <c r="M3817" s="1" t="s">
        <v>16</v>
      </c>
      <c r="N3817" s="1" t="s">
        <v>16</v>
      </c>
      <c r="O3817" s="1">
        <v>71.2</v>
      </c>
      <c r="P3817" s="1">
        <v>1.0</v>
      </c>
    </row>
    <row r="3818">
      <c r="A3818" s="1" t="s">
        <v>29</v>
      </c>
      <c r="B3818" s="1" t="s">
        <v>5542</v>
      </c>
      <c r="C3818" s="2" t="s">
        <v>5464</v>
      </c>
      <c r="D3818" s="1" t="s">
        <v>19</v>
      </c>
      <c r="E3818" s="3" t="str">
        <f>HYPERLINK("https://fyndiq.se/produkt/8a162916fdf246f7/", "2-Pack SAMSUNG S24 Skärmskydd - Härdat Glas 9H - Super kvalitet 3D")</f>
        <v>2-Pack SAMSUNG S24 Skärmskydd - Härdat Glas 9H - Super kvalitet 3D</v>
      </c>
      <c r="F3818" s="1" t="s">
        <v>714</v>
      </c>
      <c r="G3818" s="1" t="s">
        <v>715</v>
      </c>
      <c r="H3818" s="1" t="s">
        <v>716</v>
      </c>
      <c r="I3818" s="1" t="s">
        <v>16</v>
      </c>
      <c r="J3818" s="1" t="s">
        <v>23</v>
      </c>
      <c r="K3818" s="1" t="s">
        <v>16</v>
      </c>
      <c r="L3818" s="1" t="s">
        <v>16</v>
      </c>
      <c r="M3818" s="1" t="s">
        <v>16</v>
      </c>
      <c r="N3818" s="1" t="s">
        <v>16</v>
      </c>
      <c r="O3818" s="1">
        <v>71.2</v>
      </c>
      <c r="P3818" s="1">
        <v>1.0</v>
      </c>
    </row>
    <row r="3819">
      <c r="A3819" s="1" t="s">
        <v>29</v>
      </c>
      <c r="B3819" s="1" t="s">
        <v>5543</v>
      </c>
      <c r="C3819" s="2" t="s">
        <v>5464</v>
      </c>
      <c r="D3819" s="1" t="s">
        <v>19</v>
      </c>
      <c r="E3819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819" s="1" t="s">
        <v>2554</v>
      </c>
      <c r="G3819" s="1" t="s">
        <v>2555</v>
      </c>
      <c r="H3819" s="1" t="s">
        <v>2556</v>
      </c>
      <c r="I3819" s="1" t="s">
        <v>16</v>
      </c>
      <c r="J3819" s="1" t="s">
        <v>23</v>
      </c>
      <c r="K3819" s="1" t="s">
        <v>16</v>
      </c>
      <c r="L3819" s="1" t="s">
        <v>16</v>
      </c>
      <c r="M3819" s="1" t="s">
        <v>16</v>
      </c>
      <c r="N3819" s="1" t="s">
        <v>16</v>
      </c>
      <c r="O3819" s="1">
        <v>63.2</v>
      </c>
      <c r="P3819" s="1">
        <v>1.0</v>
      </c>
    </row>
    <row r="3820">
      <c r="A3820" s="1" t="s">
        <v>29</v>
      </c>
      <c r="B3820" s="1" t="s">
        <v>5544</v>
      </c>
      <c r="C3820" s="2" t="s">
        <v>5464</v>
      </c>
      <c r="D3820" s="1" t="s">
        <v>19</v>
      </c>
      <c r="E382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820" s="1" t="s">
        <v>103</v>
      </c>
      <c r="G3820" s="1" t="s">
        <v>104</v>
      </c>
      <c r="H3820" s="1" t="s">
        <v>105</v>
      </c>
      <c r="I3820" s="1" t="s">
        <v>16</v>
      </c>
      <c r="J3820" s="1" t="s">
        <v>23</v>
      </c>
      <c r="K3820" s="1" t="s">
        <v>16</v>
      </c>
      <c r="L3820" s="1" t="s">
        <v>16</v>
      </c>
      <c r="M3820" s="1" t="s">
        <v>16</v>
      </c>
      <c r="N3820" s="1" t="s">
        <v>16</v>
      </c>
      <c r="O3820" s="1">
        <v>63.2</v>
      </c>
      <c r="P3820" s="1">
        <v>1.0</v>
      </c>
    </row>
    <row r="3821">
      <c r="A3821" s="1" t="s">
        <v>29</v>
      </c>
      <c r="B3821" s="1" t="s">
        <v>5545</v>
      </c>
      <c r="C3821" s="2" t="s">
        <v>5464</v>
      </c>
      <c r="D3821" s="1" t="s">
        <v>19</v>
      </c>
      <c r="E382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3821" s="1" t="s">
        <v>599</v>
      </c>
      <c r="G3821" s="1" t="s">
        <v>600</v>
      </c>
      <c r="H3821" s="1" t="s">
        <v>601</v>
      </c>
      <c r="I3821" s="1" t="s">
        <v>16</v>
      </c>
      <c r="J3821" s="1" t="s">
        <v>23</v>
      </c>
      <c r="K3821" s="1" t="s">
        <v>16</v>
      </c>
      <c r="L3821" s="1" t="s">
        <v>16</v>
      </c>
      <c r="M3821" s="1" t="s">
        <v>16</v>
      </c>
      <c r="N3821" s="1" t="s">
        <v>16</v>
      </c>
      <c r="O3821" s="1">
        <v>71.2</v>
      </c>
      <c r="P3821" s="1">
        <v>1.0</v>
      </c>
    </row>
    <row r="3822">
      <c r="A3822" s="1" t="s">
        <v>29</v>
      </c>
      <c r="B3822" s="1" t="s">
        <v>5546</v>
      </c>
      <c r="C3822" s="2" t="s">
        <v>5464</v>
      </c>
      <c r="D3822" s="1" t="s">
        <v>19</v>
      </c>
      <c r="E3822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3822" s="1" t="s">
        <v>2554</v>
      </c>
      <c r="G3822" s="1" t="s">
        <v>2555</v>
      </c>
      <c r="H3822" s="1" t="s">
        <v>2556</v>
      </c>
      <c r="I3822" s="1" t="s">
        <v>16</v>
      </c>
      <c r="J3822" s="1" t="s">
        <v>23</v>
      </c>
      <c r="K3822" s="1" t="s">
        <v>16</v>
      </c>
      <c r="L3822" s="1" t="s">
        <v>16</v>
      </c>
      <c r="M3822" s="1" t="s">
        <v>16</v>
      </c>
      <c r="N3822" s="1" t="s">
        <v>16</v>
      </c>
      <c r="O3822" s="1">
        <v>63.2</v>
      </c>
      <c r="P3822" s="1">
        <v>2.0</v>
      </c>
    </row>
    <row r="3823">
      <c r="A3823" s="1" t="s">
        <v>29</v>
      </c>
      <c r="B3823" s="1" t="s">
        <v>5547</v>
      </c>
      <c r="C3823" s="2" t="s">
        <v>5464</v>
      </c>
      <c r="D3823" s="1" t="s">
        <v>19</v>
      </c>
      <c r="E3823" s="3" t="str">
        <f>HYPERLINK("https://fyndiq.se/produkt/8a162916fdf246f7/", "2-Pack SAMSUNG S24 Skärmskydd - Härdat Glas 9H - Super kvalitet 3D")</f>
        <v>2-Pack SAMSUNG S24 Skärmskydd - Härdat Glas 9H - Super kvalitet 3D</v>
      </c>
      <c r="F3823" s="1" t="s">
        <v>714</v>
      </c>
      <c r="G3823" s="1" t="s">
        <v>715</v>
      </c>
      <c r="H3823" s="1" t="s">
        <v>716</v>
      </c>
      <c r="I3823" s="1" t="s">
        <v>16</v>
      </c>
      <c r="J3823" s="1" t="s">
        <v>23</v>
      </c>
      <c r="K3823" s="1" t="s">
        <v>16</v>
      </c>
      <c r="L3823" s="1" t="s">
        <v>16</v>
      </c>
      <c r="M3823" s="1" t="s">
        <v>16</v>
      </c>
      <c r="N3823" s="1" t="s">
        <v>16</v>
      </c>
      <c r="O3823" s="1">
        <v>71.2</v>
      </c>
      <c r="P3823" s="1">
        <v>1.0</v>
      </c>
    </row>
    <row r="3824">
      <c r="A3824" s="1" t="s">
        <v>29</v>
      </c>
      <c r="B3824" s="1" t="s">
        <v>5548</v>
      </c>
      <c r="C3824" s="2" t="s">
        <v>5464</v>
      </c>
      <c r="D3824" s="1" t="s">
        <v>19</v>
      </c>
      <c r="E3824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3824" s="1" t="s">
        <v>2607</v>
      </c>
      <c r="G3824" s="1" t="s">
        <v>2608</v>
      </c>
      <c r="H3824" s="1" t="s">
        <v>2609</v>
      </c>
      <c r="I3824" s="1" t="s">
        <v>16</v>
      </c>
      <c r="J3824" s="1" t="s">
        <v>23</v>
      </c>
      <c r="K3824" s="1" t="s">
        <v>16</v>
      </c>
      <c r="L3824" s="1" t="s">
        <v>16</v>
      </c>
      <c r="M3824" s="1" t="s">
        <v>16</v>
      </c>
      <c r="N3824" s="1" t="s">
        <v>16</v>
      </c>
      <c r="O3824" s="1">
        <v>63.2</v>
      </c>
      <c r="P3824" s="1">
        <v>1.0</v>
      </c>
    </row>
    <row r="3825">
      <c r="A3825" s="1" t="s">
        <v>29</v>
      </c>
      <c r="B3825" s="1" t="s">
        <v>5549</v>
      </c>
      <c r="C3825" s="2" t="s">
        <v>5464</v>
      </c>
      <c r="D3825" s="1" t="s">
        <v>19</v>
      </c>
      <c r="E3825" s="3" t="str">
        <f>HYPERLINK("https://fyndiq.se/produkt/67afb534781a4066/", "2-Pack Samsung Galaxy S9 Plus - Härdat glas- 9HSuper kvalitet 3D")</f>
        <v>2-Pack Samsung Galaxy S9 Plus - Härdat glas- 9HSuper kvalitet 3D</v>
      </c>
      <c r="F3825" s="1" t="s">
        <v>3929</v>
      </c>
      <c r="G3825" s="1" t="s">
        <v>3930</v>
      </c>
      <c r="H3825" s="1" t="s">
        <v>3931</v>
      </c>
      <c r="I3825" s="1" t="s">
        <v>16</v>
      </c>
      <c r="J3825" s="1" t="s">
        <v>23</v>
      </c>
      <c r="K3825" s="1" t="s">
        <v>16</v>
      </c>
      <c r="L3825" s="1" t="s">
        <v>16</v>
      </c>
      <c r="M3825" s="1" t="s">
        <v>16</v>
      </c>
      <c r="N3825" s="1" t="s">
        <v>16</v>
      </c>
      <c r="O3825" s="1">
        <v>63.2</v>
      </c>
      <c r="P3825" s="1">
        <v>1.0</v>
      </c>
    </row>
    <row r="3826">
      <c r="A3826" s="1" t="s">
        <v>29</v>
      </c>
      <c r="B3826" s="1" t="s">
        <v>5550</v>
      </c>
      <c r="C3826" s="2" t="s">
        <v>5464</v>
      </c>
      <c r="D3826" s="1" t="s">
        <v>19</v>
      </c>
      <c r="E382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826" s="1" t="s">
        <v>183</v>
      </c>
      <c r="G3826" s="1" t="s">
        <v>184</v>
      </c>
      <c r="H3826" s="1" t="s">
        <v>185</v>
      </c>
      <c r="I3826" s="1" t="s">
        <v>16</v>
      </c>
      <c r="J3826" s="1" t="s">
        <v>23</v>
      </c>
      <c r="K3826" s="1" t="s">
        <v>16</v>
      </c>
      <c r="L3826" s="1" t="s">
        <v>16</v>
      </c>
      <c r="M3826" s="1" t="s">
        <v>16</v>
      </c>
      <c r="N3826" s="1" t="s">
        <v>16</v>
      </c>
      <c r="O3826" s="1">
        <v>71.2</v>
      </c>
      <c r="P3826" s="1">
        <v>1.0</v>
      </c>
    </row>
    <row r="3827">
      <c r="A3827" s="1" t="s">
        <v>29</v>
      </c>
      <c r="B3827" s="1" t="s">
        <v>5551</v>
      </c>
      <c r="C3827" s="2" t="s">
        <v>5464</v>
      </c>
      <c r="D3827" s="1" t="s">
        <v>19</v>
      </c>
      <c r="E3827" s="3" t="str">
        <f>HYPERLINK("https://fyndiq.se/produkt/9e488e35f28b4b0b/", "2-Pack GOOGLE PIXEL 6A Skärmskydd - Härdat Glas 9H - Super kvalitet 3D")</f>
        <v>2-Pack GOOGLE PIXEL 6A Skärmskydd - Härdat Glas 9H - Super kvalitet 3D</v>
      </c>
      <c r="F3827" s="1" t="s">
        <v>196</v>
      </c>
      <c r="G3827" s="1" t="s">
        <v>197</v>
      </c>
      <c r="H3827" s="1" t="s">
        <v>198</v>
      </c>
      <c r="I3827" s="1" t="s">
        <v>16</v>
      </c>
      <c r="J3827" s="1" t="s">
        <v>23</v>
      </c>
      <c r="K3827" s="1" t="s">
        <v>16</v>
      </c>
      <c r="L3827" s="1" t="s">
        <v>16</v>
      </c>
      <c r="M3827" s="1" t="s">
        <v>16</v>
      </c>
      <c r="N3827" s="1" t="s">
        <v>16</v>
      </c>
      <c r="O3827" s="1">
        <v>63.2</v>
      </c>
      <c r="P3827" s="1">
        <v>1.0</v>
      </c>
    </row>
    <row r="3828">
      <c r="A3828" s="1" t="s">
        <v>29</v>
      </c>
      <c r="B3828" s="1" t="s">
        <v>5552</v>
      </c>
      <c r="C3828" s="2" t="s">
        <v>5464</v>
      </c>
      <c r="D3828" s="1" t="s">
        <v>19</v>
      </c>
      <c r="E3828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3828" s="1" t="s">
        <v>1377</v>
      </c>
      <c r="G3828" s="1" t="s">
        <v>1378</v>
      </c>
      <c r="H3828" s="1" t="s">
        <v>1379</v>
      </c>
      <c r="I3828" s="1" t="s">
        <v>16</v>
      </c>
      <c r="J3828" s="1" t="s">
        <v>23</v>
      </c>
      <c r="K3828" s="1" t="s">
        <v>16</v>
      </c>
      <c r="L3828" s="1" t="s">
        <v>16</v>
      </c>
      <c r="M3828" s="1" t="s">
        <v>16</v>
      </c>
      <c r="N3828" s="1" t="s">
        <v>16</v>
      </c>
      <c r="O3828" s="1">
        <v>71.2</v>
      </c>
      <c r="P3828" s="1">
        <v>1.0</v>
      </c>
    </row>
    <row r="3829">
      <c r="A3829" s="1" t="s">
        <v>29</v>
      </c>
      <c r="B3829" s="1" t="s">
        <v>5553</v>
      </c>
      <c r="C3829" s="2" t="s">
        <v>5464</v>
      </c>
      <c r="D3829" s="1" t="s">
        <v>19</v>
      </c>
      <c r="E3829" s="3" t="str">
        <f>HYPERLINK("https://fyndiq.se/produkt/56c72c0ba5f749b5/", "2-Pack SAMSUNG S24 Skärmskydd - Härdat Glas 9H - Super kvalitet 3D")</f>
        <v>2-Pack SAMSUNG S24 Skärmskydd - Härdat Glas 9H - Super kvalitet 3D</v>
      </c>
      <c r="F3829" s="1" t="s">
        <v>263</v>
      </c>
      <c r="G3829" s="1" t="s">
        <v>264</v>
      </c>
      <c r="H3829" s="1" t="s">
        <v>265</v>
      </c>
      <c r="I3829" s="1" t="s">
        <v>16</v>
      </c>
      <c r="J3829" s="1" t="s">
        <v>23</v>
      </c>
      <c r="K3829" s="1" t="s">
        <v>16</v>
      </c>
      <c r="L3829" s="1" t="s">
        <v>16</v>
      </c>
      <c r="M3829" s="1" t="s">
        <v>16</v>
      </c>
      <c r="N3829" s="1" t="s">
        <v>16</v>
      </c>
      <c r="O3829" s="1">
        <v>71.2</v>
      </c>
      <c r="P3829" s="1">
        <v>1.0</v>
      </c>
    </row>
    <row r="3830">
      <c r="A3830" s="1" t="s">
        <v>29</v>
      </c>
      <c r="B3830" s="1" t="s">
        <v>5554</v>
      </c>
      <c r="C3830" s="2" t="s">
        <v>5464</v>
      </c>
      <c r="D3830" s="1" t="s">
        <v>19</v>
      </c>
      <c r="E3830" s="3" t="str">
        <f>HYPERLINK("https://fyndiq.se/produkt/4c221907d1254100/", "2-Pack Samsung A14 Skärmskydd - Härdat Glas 9H - Super kvalitet 3D")</f>
        <v>2-Pack Samsung A14 Skärmskydd - Härdat Glas 9H - Super kvalitet 3D</v>
      </c>
      <c r="F3830" s="1" t="s">
        <v>167</v>
      </c>
      <c r="G3830" s="1" t="s">
        <v>168</v>
      </c>
      <c r="H3830" s="1" t="s">
        <v>169</v>
      </c>
      <c r="I3830" s="1" t="s">
        <v>16</v>
      </c>
      <c r="J3830" s="1" t="s">
        <v>23</v>
      </c>
      <c r="K3830" s="1" t="s">
        <v>16</v>
      </c>
      <c r="L3830" s="1" t="s">
        <v>16</v>
      </c>
      <c r="M3830" s="1" t="s">
        <v>16</v>
      </c>
      <c r="N3830" s="1" t="s">
        <v>16</v>
      </c>
      <c r="O3830" s="1">
        <v>63.2</v>
      </c>
      <c r="P3830" s="1">
        <v>1.0</v>
      </c>
    </row>
    <row r="3831">
      <c r="A3831" s="1" t="s">
        <v>29</v>
      </c>
      <c r="B3831" s="1" t="s">
        <v>5555</v>
      </c>
      <c r="C3831" s="2" t="s">
        <v>5464</v>
      </c>
      <c r="D3831" s="1" t="s">
        <v>19</v>
      </c>
      <c r="E3831" s="3" t="str">
        <f>HYPERLINK("https://fyndiq.se/produkt/c398466bf0524e85/", "2-Pack Samsung S23 - 9H Härdat Glass - 3D Super Kvalitet Skärmskydd")</f>
        <v>2-Pack Samsung S23 - 9H Härdat Glass - 3D Super Kvalitet Skärmskydd</v>
      </c>
      <c r="F3831" s="1" t="s">
        <v>1365</v>
      </c>
      <c r="G3831" s="1" t="s">
        <v>1366</v>
      </c>
      <c r="H3831" s="1" t="s">
        <v>1367</v>
      </c>
      <c r="I3831" s="1" t="s">
        <v>16</v>
      </c>
      <c r="J3831" s="1" t="s">
        <v>23</v>
      </c>
      <c r="K3831" s="1" t="s">
        <v>16</v>
      </c>
      <c r="L3831" s="1" t="s">
        <v>16</v>
      </c>
      <c r="M3831" s="1" t="s">
        <v>16</v>
      </c>
      <c r="N3831" s="1" t="s">
        <v>16</v>
      </c>
      <c r="O3831" s="1">
        <v>63.2</v>
      </c>
      <c r="P3831" s="1">
        <v>1.0</v>
      </c>
    </row>
    <row r="3832">
      <c r="A3832" s="1" t="s">
        <v>29</v>
      </c>
      <c r="B3832" s="1" t="s">
        <v>5556</v>
      </c>
      <c r="C3832" s="2" t="s">
        <v>5464</v>
      </c>
      <c r="D3832" s="1" t="s">
        <v>19</v>
      </c>
      <c r="E3832" s="3" t="str">
        <f>HYPERLINK("https://fyndiq.se/produkt/56c72c0ba5f749b5/", "2-Pack SAMSUNG S24 Skärmskydd - Härdat Glas 9H - Super kvalitet 3D")</f>
        <v>2-Pack SAMSUNG S24 Skärmskydd - Härdat Glas 9H - Super kvalitet 3D</v>
      </c>
      <c r="F3832" s="1" t="s">
        <v>263</v>
      </c>
      <c r="G3832" s="1" t="s">
        <v>264</v>
      </c>
      <c r="H3832" s="1" t="s">
        <v>265</v>
      </c>
      <c r="I3832" s="1" t="s">
        <v>16</v>
      </c>
      <c r="J3832" s="1" t="s">
        <v>23</v>
      </c>
      <c r="K3832" s="1" t="s">
        <v>16</v>
      </c>
      <c r="L3832" s="1" t="s">
        <v>16</v>
      </c>
      <c r="M3832" s="1" t="s">
        <v>16</v>
      </c>
      <c r="N3832" s="1" t="s">
        <v>16</v>
      </c>
      <c r="O3832" s="1">
        <v>71.2</v>
      </c>
      <c r="P3832" s="1">
        <v>1.0</v>
      </c>
    </row>
    <row r="3833">
      <c r="A3833" s="1" t="s">
        <v>29</v>
      </c>
      <c r="B3833" s="1" t="s">
        <v>5557</v>
      </c>
      <c r="C3833" s="2" t="s">
        <v>5464</v>
      </c>
      <c r="D3833" s="1" t="s">
        <v>19</v>
      </c>
      <c r="E3833" s="3" t="str">
        <f>HYPERLINK("https://fyndiq.se/produkt/2b98832c7e94496b/", "Xiaomi Redmi Note 11 Pro 5G - Härdat glas 9H-Super kvalitet 3D")</f>
        <v>Xiaomi Redmi Note 11 Pro 5G - Härdat glas 9H-Super kvalitet 3D</v>
      </c>
      <c r="F3833" s="1" t="s">
        <v>5558</v>
      </c>
      <c r="G3833" s="1" t="s">
        <v>5559</v>
      </c>
      <c r="H3833" s="1" t="s">
        <v>5560</v>
      </c>
      <c r="I3833" s="1" t="s">
        <v>16</v>
      </c>
      <c r="J3833" s="1" t="s">
        <v>23</v>
      </c>
      <c r="K3833" s="1" t="s">
        <v>16</v>
      </c>
      <c r="L3833" s="1" t="s">
        <v>16</v>
      </c>
      <c r="M3833" s="1" t="s">
        <v>16</v>
      </c>
      <c r="N3833" s="1" t="s">
        <v>16</v>
      </c>
      <c r="O3833" s="1">
        <v>55.2</v>
      </c>
      <c r="P3833" s="1">
        <v>1.0</v>
      </c>
    </row>
    <row r="3834">
      <c r="A3834" s="1" t="s">
        <v>29</v>
      </c>
      <c r="B3834" s="1" t="s">
        <v>5561</v>
      </c>
      <c r="C3834" s="2" t="s">
        <v>5464</v>
      </c>
      <c r="D3834" s="1" t="s">
        <v>19</v>
      </c>
      <c r="E3834" s="3" t="str">
        <f>HYPERLINK("https://fyndiq.se/produkt/4c221907d1254100/", "2-Pack Samsung A14 Skärmskydd - Härdat Glas 9H - Super kvalitet 3D")</f>
        <v>2-Pack Samsung A14 Skärmskydd - Härdat Glas 9H - Super kvalitet 3D</v>
      </c>
      <c r="F3834" s="1" t="s">
        <v>167</v>
      </c>
      <c r="G3834" s="1" t="s">
        <v>168</v>
      </c>
      <c r="H3834" s="1" t="s">
        <v>169</v>
      </c>
      <c r="I3834" s="1" t="s">
        <v>16</v>
      </c>
      <c r="J3834" s="1" t="s">
        <v>23</v>
      </c>
      <c r="K3834" s="1" t="s">
        <v>16</v>
      </c>
      <c r="L3834" s="1" t="s">
        <v>16</v>
      </c>
      <c r="M3834" s="1" t="s">
        <v>16</v>
      </c>
      <c r="N3834" s="1" t="s">
        <v>16</v>
      </c>
      <c r="O3834" s="1">
        <v>63.2</v>
      </c>
      <c r="P3834" s="1">
        <v>1.0</v>
      </c>
    </row>
    <row r="3835">
      <c r="A3835" s="1" t="s">
        <v>29</v>
      </c>
      <c r="B3835" s="1" t="s">
        <v>5562</v>
      </c>
      <c r="C3835" s="2" t="s">
        <v>5464</v>
      </c>
      <c r="D3835" s="1" t="s">
        <v>19</v>
      </c>
      <c r="E383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3835" s="1" t="s">
        <v>163</v>
      </c>
      <c r="G3835" s="1" t="s">
        <v>164</v>
      </c>
      <c r="H3835" s="1" t="s">
        <v>165</v>
      </c>
      <c r="I3835" s="1" t="s">
        <v>16</v>
      </c>
      <c r="J3835" s="1" t="s">
        <v>23</v>
      </c>
      <c r="K3835" s="1" t="s">
        <v>16</v>
      </c>
      <c r="L3835" s="1" t="s">
        <v>16</v>
      </c>
      <c r="M3835" s="1" t="s">
        <v>16</v>
      </c>
      <c r="N3835" s="1" t="s">
        <v>16</v>
      </c>
      <c r="O3835" s="1">
        <v>63.2</v>
      </c>
      <c r="P3835" s="1">
        <v>1.0</v>
      </c>
    </row>
    <row r="3836">
      <c r="A3836" s="1" t="s">
        <v>29</v>
      </c>
      <c r="B3836" s="1" t="s">
        <v>5563</v>
      </c>
      <c r="C3836" s="2" t="s">
        <v>5464</v>
      </c>
      <c r="D3836" s="1" t="s">
        <v>19</v>
      </c>
      <c r="E3836" s="3" t="str">
        <f>HYPERLINK("https://fyndiq.se/produkt/925ae49423884615/", "2-Pack Samsung S22 Ultra Skärmskydd &amp; 1-Pack linsskydd -9H GLAS")</f>
        <v>2-Pack Samsung S22 Ultra Skärmskydd &amp; 1-Pack linsskydd -9H GLAS</v>
      </c>
      <c r="F3836" s="1" t="s">
        <v>335</v>
      </c>
      <c r="G3836" s="1" t="s">
        <v>336</v>
      </c>
      <c r="H3836" s="1" t="s">
        <v>337</v>
      </c>
      <c r="I3836" s="1" t="s">
        <v>16</v>
      </c>
      <c r="J3836" s="1" t="s">
        <v>23</v>
      </c>
      <c r="K3836" s="1" t="s">
        <v>16</v>
      </c>
      <c r="L3836" s="1" t="s">
        <v>16</v>
      </c>
      <c r="M3836" s="1" t="s">
        <v>16</v>
      </c>
      <c r="N3836" s="1" t="s">
        <v>16</v>
      </c>
      <c r="O3836" s="1">
        <v>71.2</v>
      </c>
      <c r="P3836" s="1">
        <v>1.0</v>
      </c>
    </row>
    <row r="3837">
      <c r="A3837" s="1" t="s">
        <v>29</v>
      </c>
      <c r="B3837" s="1" t="s">
        <v>5564</v>
      </c>
      <c r="C3837" s="2" t="s">
        <v>5464</v>
      </c>
      <c r="D3837" s="1" t="s">
        <v>19</v>
      </c>
      <c r="E3837" s="3" t="str">
        <f>HYPERLINK("https://fyndiq.se/produkt/44f3cfd52e0f4e86/", "Apple Watch 45mm – Härdat glas 9H – Super kvalitet 3D Skärmskydd")</f>
        <v>Apple Watch 45mm – Härdat glas 9H – Super kvalitet 3D Skärmskydd</v>
      </c>
      <c r="F3837" s="1" t="s">
        <v>568</v>
      </c>
      <c r="G3837" s="1" t="s">
        <v>569</v>
      </c>
      <c r="H3837" s="1" t="s">
        <v>570</v>
      </c>
      <c r="I3837" s="1" t="s">
        <v>16</v>
      </c>
      <c r="J3837" s="1" t="s">
        <v>23</v>
      </c>
      <c r="K3837" s="1" t="s">
        <v>16</v>
      </c>
      <c r="L3837" s="1" t="s">
        <v>16</v>
      </c>
      <c r="M3837" s="1" t="s">
        <v>16</v>
      </c>
      <c r="N3837" s="1" t="s">
        <v>16</v>
      </c>
      <c r="O3837" s="1">
        <v>47.2</v>
      </c>
      <c r="P3837" s="1">
        <v>1.0</v>
      </c>
    </row>
    <row r="3838">
      <c r="A3838" s="1" t="s">
        <v>29</v>
      </c>
      <c r="B3838" s="1" t="s">
        <v>5565</v>
      </c>
      <c r="C3838" s="2" t="s">
        <v>5464</v>
      </c>
      <c r="D3838" s="1" t="s">
        <v>19</v>
      </c>
      <c r="E3838" s="3" t="str">
        <f>HYPERLINK("https://fyndiq.se/produkt/c6f3e47a88184e8d/", "2-Pack SAMSUNG A55 Skärmskydd - Härdat Glas 9H - Super kvalitet 3D")</f>
        <v>2-Pack SAMSUNG A55 Skärmskydd - Härdat Glas 9H - Super kvalitet 3D</v>
      </c>
      <c r="F3838" s="1" t="s">
        <v>83</v>
      </c>
      <c r="G3838" s="1" t="s">
        <v>84</v>
      </c>
      <c r="H3838" s="1" t="s">
        <v>85</v>
      </c>
      <c r="I3838" s="1" t="s">
        <v>16</v>
      </c>
      <c r="J3838" s="1" t="s">
        <v>23</v>
      </c>
      <c r="K3838" s="1" t="s">
        <v>16</v>
      </c>
      <c r="L3838" s="1" t="s">
        <v>16</v>
      </c>
      <c r="M3838" s="1" t="s">
        <v>16</v>
      </c>
      <c r="N3838" s="1" t="s">
        <v>16</v>
      </c>
      <c r="O3838" s="1">
        <v>63.2</v>
      </c>
      <c r="P3838" s="1">
        <v>1.0</v>
      </c>
    </row>
    <row r="3839">
      <c r="A3839" s="1" t="s">
        <v>29</v>
      </c>
      <c r="B3839" s="1" t="s">
        <v>5566</v>
      </c>
      <c r="C3839" s="2" t="s">
        <v>5464</v>
      </c>
      <c r="D3839" s="1" t="s">
        <v>19</v>
      </c>
      <c r="E3839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3839" s="1" t="s">
        <v>397</v>
      </c>
      <c r="G3839" s="1" t="s">
        <v>398</v>
      </c>
      <c r="H3839" s="1" t="s">
        <v>399</v>
      </c>
      <c r="I3839" s="1" t="s">
        <v>16</v>
      </c>
      <c r="J3839" s="1" t="s">
        <v>23</v>
      </c>
      <c r="K3839" s="1" t="s">
        <v>16</v>
      </c>
      <c r="L3839" s="1" t="s">
        <v>16</v>
      </c>
      <c r="M3839" s="1" t="s">
        <v>16</v>
      </c>
      <c r="N3839" s="1" t="s">
        <v>16</v>
      </c>
      <c r="O3839" s="1">
        <v>63.2</v>
      </c>
      <c r="P3839" s="1">
        <v>1.0</v>
      </c>
    </row>
    <row r="3840">
      <c r="A3840" s="1" t="s">
        <v>29</v>
      </c>
      <c r="B3840" s="1" t="s">
        <v>5567</v>
      </c>
      <c r="C3840" s="2" t="s">
        <v>5464</v>
      </c>
      <c r="D3840" s="1" t="s">
        <v>19</v>
      </c>
      <c r="E3840" s="3" t="str">
        <f>HYPERLINK("https://fyndiq.se/produkt/4c221907d1254100/", "2-Pack Samsung A14 Skärmskydd - Härdat Glas 9H - Super kvalitet 3D")</f>
        <v>2-Pack Samsung A14 Skärmskydd - Härdat Glas 9H - Super kvalitet 3D</v>
      </c>
      <c r="F3840" s="1" t="s">
        <v>167</v>
      </c>
      <c r="G3840" s="1" t="s">
        <v>168</v>
      </c>
      <c r="H3840" s="1" t="s">
        <v>169</v>
      </c>
      <c r="I3840" s="1" t="s">
        <v>16</v>
      </c>
      <c r="J3840" s="1" t="s">
        <v>23</v>
      </c>
      <c r="K3840" s="1" t="s">
        <v>16</v>
      </c>
      <c r="L3840" s="1" t="s">
        <v>16</v>
      </c>
      <c r="M3840" s="1" t="s">
        <v>16</v>
      </c>
      <c r="N3840" s="1" t="s">
        <v>16</v>
      </c>
      <c r="O3840" s="1">
        <v>63.2</v>
      </c>
      <c r="P3840" s="1">
        <v>1.0</v>
      </c>
    </row>
    <row r="3841">
      <c r="A3841" s="1" t="s">
        <v>29</v>
      </c>
      <c r="B3841" s="1" t="s">
        <v>5568</v>
      </c>
      <c r="C3841" s="2" t="s">
        <v>5464</v>
      </c>
      <c r="D3841" s="1" t="s">
        <v>19</v>
      </c>
      <c r="E3841" s="3" t="str">
        <f>HYPERLINK("https://fyndiq.se/produkt/c745c55ca3af45fb/", "Skärmskydd IPhone 11 / XR - 3D härdat glas - hög kvalitet")</f>
        <v>Skärmskydd IPhone 11 / XR - 3D härdat glas - hög kvalitet</v>
      </c>
      <c r="F3841" s="1" t="s">
        <v>2222</v>
      </c>
      <c r="G3841" s="1" t="s">
        <v>2223</v>
      </c>
      <c r="H3841" s="1" t="s">
        <v>2224</v>
      </c>
      <c r="I3841" s="1" t="s">
        <v>16</v>
      </c>
      <c r="J3841" s="1" t="s">
        <v>23</v>
      </c>
      <c r="K3841" s="1" t="s">
        <v>16</v>
      </c>
      <c r="L3841" s="1" t="s">
        <v>16</v>
      </c>
      <c r="M3841" s="1" t="s">
        <v>16</v>
      </c>
      <c r="N3841" s="1" t="s">
        <v>16</v>
      </c>
      <c r="O3841" s="1">
        <v>47.2</v>
      </c>
      <c r="P3841" s="1">
        <v>2.0</v>
      </c>
    </row>
    <row r="3842">
      <c r="A3842" s="1" t="s">
        <v>29</v>
      </c>
      <c r="B3842" s="1" t="s">
        <v>5569</v>
      </c>
      <c r="C3842" s="2" t="s">
        <v>5464</v>
      </c>
      <c r="D3842" s="1" t="s">
        <v>19</v>
      </c>
      <c r="E384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3842" s="1" t="s">
        <v>722</v>
      </c>
      <c r="G3842" s="1" t="s">
        <v>723</v>
      </c>
      <c r="H3842" s="1" t="s">
        <v>724</v>
      </c>
      <c r="I3842" s="1" t="s">
        <v>16</v>
      </c>
      <c r="J3842" s="1" t="s">
        <v>23</v>
      </c>
      <c r="K3842" s="1" t="s">
        <v>16</v>
      </c>
      <c r="L3842" s="1" t="s">
        <v>16</v>
      </c>
      <c r="M3842" s="1" t="s">
        <v>16</v>
      </c>
      <c r="N3842" s="1" t="s">
        <v>16</v>
      </c>
      <c r="O3842" s="1">
        <v>79.2</v>
      </c>
      <c r="P3842" s="1">
        <v>1.0</v>
      </c>
    </row>
    <row r="3843">
      <c r="A3843" s="1" t="s">
        <v>29</v>
      </c>
      <c r="B3843" s="1" t="s">
        <v>5570</v>
      </c>
      <c r="C3843" s="2" t="s">
        <v>5464</v>
      </c>
      <c r="D3843" s="1" t="s">
        <v>19</v>
      </c>
      <c r="E3843" s="3" t="str">
        <f>HYPERLINK("https://fyndiq.se/produkt/44f3cfd52e0f4e86/", "Apple Watch 45mm – Härdat glas 9H – Super kvalitet 3D Skärmskydd")</f>
        <v>Apple Watch 45mm – Härdat glas 9H – Super kvalitet 3D Skärmskydd</v>
      </c>
      <c r="F3843" s="1" t="s">
        <v>568</v>
      </c>
      <c r="G3843" s="1" t="s">
        <v>569</v>
      </c>
      <c r="H3843" s="1" t="s">
        <v>570</v>
      </c>
      <c r="I3843" s="1" t="s">
        <v>16</v>
      </c>
      <c r="J3843" s="1" t="s">
        <v>23</v>
      </c>
      <c r="K3843" s="1" t="s">
        <v>16</v>
      </c>
      <c r="L3843" s="1" t="s">
        <v>16</v>
      </c>
      <c r="M3843" s="1" t="s">
        <v>16</v>
      </c>
      <c r="N3843" s="1" t="s">
        <v>16</v>
      </c>
      <c r="O3843" s="1">
        <v>47.2</v>
      </c>
      <c r="P3843" s="1">
        <v>1.0</v>
      </c>
    </row>
    <row r="3844">
      <c r="A3844" s="1" t="s">
        <v>29</v>
      </c>
      <c r="B3844" s="1" t="s">
        <v>5571</v>
      </c>
      <c r="C3844" s="2" t="s">
        <v>5464</v>
      </c>
      <c r="D3844" s="1" t="s">
        <v>19</v>
      </c>
      <c r="E3844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3844" s="1" t="s">
        <v>508</v>
      </c>
      <c r="G3844" s="1" t="s">
        <v>509</v>
      </c>
      <c r="H3844" s="1" t="s">
        <v>510</v>
      </c>
      <c r="I3844" s="1" t="s">
        <v>16</v>
      </c>
      <c r="J3844" s="1" t="s">
        <v>23</v>
      </c>
      <c r="K3844" s="1" t="s">
        <v>16</v>
      </c>
      <c r="L3844" s="1" t="s">
        <v>16</v>
      </c>
      <c r="M3844" s="1" t="s">
        <v>16</v>
      </c>
      <c r="N3844" s="1" t="s">
        <v>16</v>
      </c>
      <c r="O3844" s="1">
        <v>63.2</v>
      </c>
      <c r="P3844" s="1">
        <v>1.0</v>
      </c>
    </row>
    <row r="3845">
      <c r="A3845" s="1" t="s">
        <v>29</v>
      </c>
      <c r="B3845" s="1" t="s">
        <v>5572</v>
      </c>
      <c r="C3845" s="2" t="s">
        <v>5464</v>
      </c>
      <c r="D3845" s="1" t="s">
        <v>19</v>
      </c>
      <c r="E384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845" s="1" t="s">
        <v>26</v>
      </c>
      <c r="G3845" s="1" t="s">
        <v>27</v>
      </c>
      <c r="H3845" s="1" t="s">
        <v>28</v>
      </c>
      <c r="I3845" s="1" t="s">
        <v>16</v>
      </c>
      <c r="J3845" s="1" t="s">
        <v>23</v>
      </c>
      <c r="K3845" s="1" t="s">
        <v>16</v>
      </c>
      <c r="L3845" s="1" t="s">
        <v>16</v>
      </c>
      <c r="M3845" s="1" t="s">
        <v>16</v>
      </c>
      <c r="N3845" s="1" t="s">
        <v>16</v>
      </c>
      <c r="O3845" s="1">
        <v>71.2</v>
      </c>
      <c r="P3845" s="1">
        <v>1.0</v>
      </c>
    </row>
    <row r="3846">
      <c r="A3846" s="1" t="s">
        <v>29</v>
      </c>
      <c r="B3846" s="1" t="s">
        <v>5573</v>
      </c>
      <c r="C3846" s="2" t="s">
        <v>5464</v>
      </c>
      <c r="D3846" s="1" t="s">
        <v>19</v>
      </c>
      <c r="E3846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3846" s="1" t="s">
        <v>31</v>
      </c>
      <c r="G3846" s="1" t="s">
        <v>32</v>
      </c>
      <c r="H3846" s="1" t="s">
        <v>33</v>
      </c>
      <c r="I3846" s="1" t="s">
        <v>16</v>
      </c>
      <c r="J3846" s="1" t="s">
        <v>23</v>
      </c>
      <c r="K3846" s="1" t="s">
        <v>16</v>
      </c>
      <c r="L3846" s="1" t="s">
        <v>16</v>
      </c>
      <c r="M3846" s="1" t="s">
        <v>16</v>
      </c>
      <c r="N3846" s="1" t="s">
        <v>16</v>
      </c>
      <c r="O3846" s="1">
        <v>79.2</v>
      </c>
      <c r="P3846" s="1">
        <v>1.0</v>
      </c>
    </row>
    <row r="3847">
      <c r="A3847" s="1" t="s">
        <v>29</v>
      </c>
      <c r="B3847" s="1" t="s">
        <v>5574</v>
      </c>
      <c r="C3847" s="2" t="s">
        <v>5464</v>
      </c>
      <c r="D3847" s="1" t="s">
        <v>19</v>
      </c>
      <c r="E3847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3847" s="1" t="s">
        <v>3720</v>
      </c>
      <c r="G3847" s="1" t="s">
        <v>3721</v>
      </c>
      <c r="H3847" s="1" t="s">
        <v>3722</v>
      </c>
      <c r="I3847" s="1" t="s">
        <v>16</v>
      </c>
      <c r="J3847" s="1" t="s">
        <v>23</v>
      </c>
      <c r="K3847" s="1" t="s">
        <v>16</v>
      </c>
      <c r="L3847" s="1" t="s">
        <v>16</v>
      </c>
      <c r="M3847" s="1" t="s">
        <v>16</v>
      </c>
      <c r="N3847" s="1" t="s">
        <v>16</v>
      </c>
      <c r="O3847" s="1">
        <v>87.2</v>
      </c>
      <c r="P3847" s="1">
        <v>1.0</v>
      </c>
    </row>
    <row r="3848">
      <c r="A3848" s="1" t="s">
        <v>29</v>
      </c>
      <c r="B3848" s="1" t="s">
        <v>5575</v>
      </c>
      <c r="C3848" s="2" t="s">
        <v>5464</v>
      </c>
      <c r="D3848" s="1" t="s">
        <v>19</v>
      </c>
      <c r="E3848" s="3" t="str">
        <f>HYPERLINK("https://fyndiq.se/produkt/cce9d3d346624f8e/", "Full Cover Samsung Galaxy S21 5G - 9H Härdat Glas - HD")</f>
        <v>Full Cover Samsung Galaxy S21 5G - 9H Härdat Glas - HD</v>
      </c>
      <c r="F3848" s="1" t="s">
        <v>2509</v>
      </c>
      <c r="G3848" s="1" t="s">
        <v>2510</v>
      </c>
      <c r="H3848" s="1" t="s">
        <v>2511</v>
      </c>
      <c r="I3848" s="1" t="s">
        <v>16</v>
      </c>
      <c r="J3848" s="1" t="s">
        <v>23</v>
      </c>
      <c r="K3848" s="1" t="s">
        <v>16</v>
      </c>
      <c r="L3848" s="1" t="s">
        <v>16</v>
      </c>
      <c r="M3848" s="1" t="s">
        <v>16</v>
      </c>
      <c r="N3848" s="1" t="s">
        <v>16</v>
      </c>
      <c r="O3848" s="1">
        <v>55.2</v>
      </c>
      <c r="P3848" s="1">
        <v>1.0</v>
      </c>
    </row>
    <row r="3849">
      <c r="A3849" s="1" t="s">
        <v>29</v>
      </c>
      <c r="B3849" s="1" t="s">
        <v>5576</v>
      </c>
      <c r="C3849" s="2" t="s">
        <v>5464</v>
      </c>
      <c r="D3849" s="1" t="s">
        <v>19</v>
      </c>
      <c r="E3849" s="3" t="str">
        <f>HYPERLINK("https://fyndiq.se/produkt/42532eff700245f9/", "2- pack Xiaomi Redmi Note 10 Pro 5G &amp; 1-Pack linsskydd - Härdat Glas 9H - Super kvalitet 3D")</f>
        <v>2- pack Xiaomi Redmi Note 10 Pro 5G &amp; 1-Pack linsskydd - Härdat Glas 9H - Super kvalitet 3D</v>
      </c>
      <c r="F3849" s="1" t="s">
        <v>5577</v>
      </c>
      <c r="G3849" s="1" t="s">
        <v>5578</v>
      </c>
      <c r="H3849" s="1" t="s">
        <v>5579</v>
      </c>
      <c r="I3849" s="1" t="s">
        <v>16</v>
      </c>
      <c r="J3849" s="1" t="s">
        <v>23</v>
      </c>
      <c r="K3849" s="1" t="s">
        <v>16</v>
      </c>
      <c r="L3849" s="1" t="s">
        <v>16</v>
      </c>
      <c r="M3849" s="1" t="s">
        <v>16</v>
      </c>
      <c r="N3849" s="1" t="s">
        <v>16</v>
      </c>
      <c r="O3849" s="1">
        <v>71.2</v>
      </c>
      <c r="P3849" s="1">
        <v>1.0</v>
      </c>
    </row>
    <row r="3850">
      <c r="A3850" s="1" t="s">
        <v>29</v>
      </c>
      <c r="B3850" s="1" t="s">
        <v>5580</v>
      </c>
      <c r="C3850" s="2" t="s">
        <v>5464</v>
      </c>
      <c r="D3850" s="1" t="s">
        <v>19</v>
      </c>
      <c r="E3850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3850" s="1" t="s">
        <v>302</v>
      </c>
      <c r="G3850" s="1" t="s">
        <v>303</v>
      </c>
      <c r="H3850" s="1" t="s">
        <v>304</v>
      </c>
      <c r="I3850" s="1" t="s">
        <v>16</v>
      </c>
      <c r="J3850" s="1" t="s">
        <v>23</v>
      </c>
      <c r="K3850" s="1" t="s">
        <v>16</v>
      </c>
      <c r="L3850" s="1" t="s">
        <v>16</v>
      </c>
      <c r="M3850" s="1" t="s">
        <v>16</v>
      </c>
      <c r="N3850" s="1" t="s">
        <v>16</v>
      </c>
      <c r="O3850" s="1">
        <v>63.2</v>
      </c>
      <c r="P3850" s="1">
        <v>1.0</v>
      </c>
    </row>
    <row r="3851">
      <c r="A3851" s="1" t="s">
        <v>29</v>
      </c>
      <c r="B3851" s="1" t="s">
        <v>5581</v>
      </c>
      <c r="C3851" s="2" t="s">
        <v>5464</v>
      </c>
      <c r="D3851" s="1" t="s">
        <v>19</v>
      </c>
      <c r="E385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851" s="1" t="s">
        <v>26</v>
      </c>
      <c r="G3851" s="1" t="s">
        <v>27</v>
      </c>
      <c r="H3851" s="1" t="s">
        <v>28</v>
      </c>
      <c r="I3851" s="1" t="s">
        <v>16</v>
      </c>
      <c r="J3851" s="1" t="s">
        <v>23</v>
      </c>
      <c r="K3851" s="1" t="s">
        <v>16</v>
      </c>
      <c r="L3851" s="1" t="s">
        <v>16</v>
      </c>
      <c r="M3851" s="1" t="s">
        <v>16</v>
      </c>
      <c r="N3851" s="1" t="s">
        <v>16</v>
      </c>
      <c r="O3851" s="1">
        <v>71.2</v>
      </c>
      <c r="P3851" s="1">
        <v>1.0</v>
      </c>
    </row>
    <row r="3852">
      <c r="A3852" s="1" t="s">
        <v>29</v>
      </c>
      <c r="B3852" s="1" t="s">
        <v>5582</v>
      </c>
      <c r="C3852" s="2" t="s">
        <v>5464</v>
      </c>
      <c r="D3852" s="1" t="s">
        <v>19</v>
      </c>
      <c r="E3852" s="3" t="str">
        <f>HYPERLINK("https://fyndiq.se/produkt/0a890dd972c4463d/", "2-Pack Samsung Galaxy A52s 5G - Härdat glas 9H - Super kvalitet")</f>
        <v>2-Pack Samsung Galaxy A52s 5G - Härdat glas 9H - Super kvalitet</v>
      </c>
      <c r="F3852" s="1" t="s">
        <v>442</v>
      </c>
      <c r="G3852" s="1" t="s">
        <v>443</v>
      </c>
      <c r="H3852" s="1" t="s">
        <v>444</v>
      </c>
      <c r="I3852" s="1" t="s">
        <v>16</v>
      </c>
      <c r="J3852" s="1" t="s">
        <v>23</v>
      </c>
      <c r="K3852" s="1" t="s">
        <v>16</v>
      </c>
      <c r="L3852" s="1" t="s">
        <v>16</v>
      </c>
      <c r="M3852" s="1" t="s">
        <v>16</v>
      </c>
      <c r="N3852" s="1" t="s">
        <v>16</v>
      </c>
      <c r="O3852" s="1">
        <v>63.2</v>
      </c>
      <c r="P3852" s="1">
        <v>1.0</v>
      </c>
    </row>
    <row r="3853">
      <c r="A3853" s="1" t="s">
        <v>29</v>
      </c>
      <c r="B3853" s="1" t="s">
        <v>5583</v>
      </c>
      <c r="C3853" s="2" t="s">
        <v>5464</v>
      </c>
      <c r="D3853" s="1" t="s">
        <v>19</v>
      </c>
      <c r="E3853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3853" s="1" t="s">
        <v>43</v>
      </c>
      <c r="G3853" s="1" t="s">
        <v>44</v>
      </c>
      <c r="H3853" s="1" t="s">
        <v>45</v>
      </c>
      <c r="I3853" s="1" t="s">
        <v>16</v>
      </c>
      <c r="J3853" s="1" t="s">
        <v>23</v>
      </c>
      <c r="K3853" s="1" t="s">
        <v>16</v>
      </c>
      <c r="L3853" s="1" t="s">
        <v>16</v>
      </c>
      <c r="M3853" s="1" t="s">
        <v>16</v>
      </c>
      <c r="N3853" s="1" t="s">
        <v>16</v>
      </c>
      <c r="O3853" s="1">
        <v>71.2</v>
      </c>
      <c r="P3853" s="1">
        <v>1.0</v>
      </c>
    </row>
    <row r="3854">
      <c r="A3854" s="1" t="s">
        <v>29</v>
      </c>
      <c r="B3854" s="1" t="s">
        <v>5584</v>
      </c>
      <c r="C3854" s="2" t="s">
        <v>5464</v>
      </c>
      <c r="D3854" s="1" t="s">
        <v>19</v>
      </c>
      <c r="E3854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3854" s="1" t="s">
        <v>3794</v>
      </c>
      <c r="G3854" s="1" t="s">
        <v>3795</v>
      </c>
      <c r="H3854" s="1" t="s">
        <v>3796</v>
      </c>
      <c r="I3854" s="1" t="s">
        <v>16</v>
      </c>
      <c r="J3854" s="1" t="s">
        <v>23</v>
      </c>
      <c r="K3854" s="1" t="s">
        <v>16</v>
      </c>
      <c r="L3854" s="1" t="s">
        <v>16</v>
      </c>
      <c r="M3854" s="1" t="s">
        <v>16</v>
      </c>
      <c r="N3854" s="1" t="s">
        <v>16</v>
      </c>
      <c r="O3854" s="1">
        <v>135.2</v>
      </c>
      <c r="P3854" s="1">
        <v>1.0</v>
      </c>
    </row>
    <row r="3855">
      <c r="A3855" s="1" t="s">
        <v>29</v>
      </c>
      <c r="B3855" s="1" t="s">
        <v>5585</v>
      </c>
      <c r="C3855" s="2" t="s">
        <v>5464</v>
      </c>
      <c r="D3855" s="1" t="s">
        <v>19</v>
      </c>
      <c r="E3855" s="3" t="str">
        <f t="shared" ref="E3855:E3856" si="39">HYPERLINK("https://fyndiq.se/produkt/8a162916fdf246f7/", "2-Pack SAMSUNG S24 Skärmskydd - Härdat Glas 9H - Super kvalitet 3D")</f>
        <v>2-Pack SAMSUNG S24 Skärmskydd - Härdat Glas 9H - Super kvalitet 3D</v>
      </c>
      <c r="F3855" s="1" t="s">
        <v>714</v>
      </c>
      <c r="G3855" s="1" t="s">
        <v>715</v>
      </c>
      <c r="H3855" s="1" t="s">
        <v>716</v>
      </c>
      <c r="I3855" s="1" t="s">
        <v>16</v>
      </c>
      <c r="J3855" s="1" t="s">
        <v>23</v>
      </c>
      <c r="K3855" s="1" t="s">
        <v>16</v>
      </c>
      <c r="L3855" s="1" t="s">
        <v>16</v>
      </c>
      <c r="M3855" s="1" t="s">
        <v>16</v>
      </c>
      <c r="N3855" s="1" t="s">
        <v>16</v>
      </c>
      <c r="O3855" s="1">
        <v>71.2</v>
      </c>
      <c r="P3855" s="1">
        <v>1.0</v>
      </c>
    </row>
    <row r="3856">
      <c r="A3856" s="1" t="s">
        <v>29</v>
      </c>
      <c r="B3856" s="1" t="s">
        <v>5586</v>
      </c>
      <c r="C3856" s="2" t="s">
        <v>5464</v>
      </c>
      <c r="D3856" s="1" t="s">
        <v>19</v>
      </c>
      <c r="E3856" s="3" t="str">
        <f t="shared" si="39"/>
        <v>2-Pack SAMSUNG S24 Skärmskydd - Härdat Glas 9H - Super kvalitet 3D</v>
      </c>
      <c r="F3856" s="1" t="s">
        <v>714</v>
      </c>
      <c r="G3856" s="1" t="s">
        <v>715</v>
      </c>
      <c r="H3856" s="1" t="s">
        <v>716</v>
      </c>
      <c r="I3856" s="1" t="s">
        <v>16</v>
      </c>
      <c r="J3856" s="1" t="s">
        <v>23</v>
      </c>
      <c r="K3856" s="1" t="s">
        <v>16</v>
      </c>
      <c r="L3856" s="1" t="s">
        <v>16</v>
      </c>
      <c r="M3856" s="1" t="s">
        <v>16</v>
      </c>
      <c r="N3856" s="1" t="s">
        <v>16</v>
      </c>
      <c r="O3856" s="1">
        <v>71.2</v>
      </c>
      <c r="P3856" s="1">
        <v>1.0</v>
      </c>
    </row>
    <row r="3857">
      <c r="A3857" s="1" t="s">
        <v>29</v>
      </c>
      <c r="B3857" s="1" t="s">
        <v>5587</v>
      </c>
      <c r="C3857" s="2" t="s">
        <v>5464</v>
      </c>
      <c r="D3857" s="1" t="s">
        <v>19</v>
      </c>
      <c r="E385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3857" s="1" t="s">
        <v>729</v>
      </c>
      <c r="G3857" s="1" t="s">
        <v>730</v>
      </c>
      <c r="H3857" s="1" t="s">
        <v>731</v>
      </c>
      <c r="I3857" s="1" t="s">
        <v>16</v>
      </c>
      <c r="J3857" s="1" t="s">
        <v>23</v>
      </c>
      <c r="K3857" s="1" t="s">
        <v>16</v>
      </c>
      <c r="L3857" s="1" t="s">
        <v>16</v>
      </c>
      <c r="M3857" s="1" t="s">
        <v>16</v>
      </c>
      <c r="N3857" s="1" t="s">
        <v>16</v>
      </c>
      <c r="O3857" s="1">
        <v>63.2</v>
      </c>
      <c r="P3857" s="1">
        <v>1.0</v>
      </c>
    </row>
    <row r="3858">
      <c r="A3858" s="1" t="s">
        <v>29</v>
      </c>
      <c r="B3858" s="1" t="s">
        <v>5588</v>
      </c>
      <c r="C3858" s="2" t="s">
        <v>5464</v>
      </c>
      <c r="D3858" s="1" t="s">
        <v>19</v>
      </c>
      <c r="E385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3858" s="1" t="s">
        <v>1209</v>
      </c>
      <c r="G3858" s="1" t="s">
        <v>1210</v>
      </c>
      <c r="H3858" s="1" t="s">
        <v>1211</v>
      </c>
      <c r="I3858" s="1" t="s">
        <v>16</v>
      </c>
      <c r="J3858" s="1" t="s">
        <v>23</v>
      </c>
      <c r="K3858" s="1" t="s">
        <v>16</v>
      </c>
      <c r="L3858" s="1" t="s">
        <v>16</v>
      </c>
      <c r="M3858" s="1" t="s">
        <v>16</v>
      </c>
      <c r="N3858" s="1" t="s">
        <v>16</v>
      </c>
      <c r="O3858" s="1">
        <v>79.2</v>
      </c>
      <c r="P3858" s="1">
        <v>1.0</v>
      </c>
    </row>
    <row r="3859">
      <c r="A3859" s="1" t="s">
        <v>29</v>
      </c>
      <c r="B3859" s="1" t="s">
        <v>5589</v>
      </c>
      <c r="C3859" s="2" t="s">
        <v>5464</v>
      </c>
      <c r="D3859" s="1" t="s">
        <v>19</v>
      </c>
      <c r="E3859" s="3" t="str">
        <f>HYPERLINK("https://fyndiq.se/produkt/4c221907d1254100/", "2-Pack Samsung A14 Skärmskydd - Härdat Glas 9H - Super kvalitet 3D")</f>
        <v>2-Pack Samsung A14 Skärmskydd - Härdat Glas 9H - Super kvalitet 3D</v>
      </c>
      <c r="F3859" s="1" t="s">
        <v>167</v>
      </c>
      <c r="G3859" s="1" t="s">
        <v>168</v>
      </c>
      <c r="H3859" s="1" t="s">
        <v>169</v>
      </c>
      <c r="I3859" s="1" t="s">
        <v>16</v>
      </c>
      <c r="J3859" s="1" t="s">
        <v>23</v>
      </c>
      <c r="K3859" s="1" t="s">
        <v>16</v>
      </c>
      <c r="L3859" s="1" t="s">
        <v>16</v>
      </c>
      <c r="M3859" s="1" t="s">
        <v>16</v>
      </c>
      <c r="N3859" s="1" t="s">
        <v>16</v>
      </c>
      <c r="O3859" s="1">
        <v>63.2</v>
      </c>
      <c r="P3859" s="1">
        <v>1.0</v>
      </c>
    </row>
    <row r="3860">
      <c r="A3860" s="1" t="s">
        <v>29</v>
      </c>
      <c r="B3860" s="1" t="s">
        <v>5590</v>
      </c>
      <c r="C3860" s="2" t="s">
        <v>5464</v>
      </c>
      <c r="D3860" s="1" t="s">
        <v>19</v>
      </c>
      <c r="E3860" s="3" t="str">
        <f>HYPERLINK("https://fyndiq.se/produkt/56c72c0ba5f749b5/", "2-Pack SAMSUNG S24 Skärmskydd - Härdat Glas 9H - Super kvalitet 3D")</f>
        <v>2-Pack SAMSUNG S24 Skärmskydd - Härdat Glas 9H - Super kvalitet 3D</v>
      </c>
      <c r="F3860" s="1" t="s">
        <v>263</v>
      </c>
      <c r="G3860" s="1" t="s">
        <v>264</v>
      </c>
      <c r="H3860" s="1" t="s">
        <v>265</v>
      </c>
      <c r="I3860" s="1" t="s">
        <v>16</v>
      </c>
      <c r="J3860" s="1" t="s">
        <v>23</v>
      </c>
      <c r="K3860" s="1" t="s">
        <v>16</v>
      </c>
      <c r="L3860" s="1" t="s">
        <v>16</v>
      </c>
      <c r="M3860" s="1" t="s">
        <v>16</v>
      </c>
      <c r="N3860" s="1" t="s">
        <v>16</v>
      </c>
      <c r="O3860" s="1">
        <v>71.2</v>
      </c>
      <c r="P3860" s="1">
        <v>1.0</v>
      </c>
    </row>
    <row r="3861">
      <c r="A3861" s="1" t="s">
        <v>29</v>
      </c>
      <c r="B3861" s="1" t="s">
        <v>5591</v>
      </c>
      <c r="C3861" s="2" t="s">
        <v>5464</v>
      </c>
      <c r="D3861" s="1" t="s">
        <v>19</v>
      </c>
      <c r="E3861" s="3" t="str">
        <f>HYPERLINK("https://fyndiq.se/produkt/28799ed0373d40b4/", "2 Pack Galaxy S21 Ultra 5G- Härdat glas 9H - Super kvalitet 3D")</f>
        <v>2 Pack Galaxy S21 Ultra 5G- Härdat glas 9H - Super kvalitet 3D</v>
      </c>
      <c r="F3861" s="1" t="s">
        <v>272</v>
      </c>
      <c r="G3861" s="1" t="s">
        <v>273</v>
      </c>
      <c r="H3861" s="1" t="s">
        <v>274</v>
      </c>
      <c r="I3861" s="1" t="s">
        <v>16</v>
      </c>
      <c r="J3861" s="1" t="s">
        <v>23</v>
      </c>
      <c r="K3861" s="1" t="s">
        <v>16</v>
      </c>
      <c r="L3861" s="1" t="s">
        <v>16</v>
      </c>
      <c r="M3861" s="1" t="s">
        <v>16</v>
      </c>
      <c r="N3861" s="1" t="s">
        <v>16</v>
      </c>
      <c r="O3861" s="1">
        <v>63.2</v>
      </c>
      <c r="P3861" s="1">
        <v>1.0</v>
      </c>
    </row>
    <row r="3862">
      <c r="A3862" s="1" t="s">
        <v>29</v>
      </c>
      <c r="B3862" s="1" t="s">
        <v>5592</v>
      </c>
      <c r="C3862" s="2" t="s">
        <v>5464</v>
      </c>
      <c r="D3862" s="1" t="s">
        <v>19</v>
      </c>
      <c r="E3862" s="3" t="str">
        <f>HYPERLINK("https://fyndiq.se/produkt/a00b62acc6644fd2/", "2-Pack Samsung Galaxy S10 - Härdat glas 9H – Super kvalitet 3D")</f>
        <v>2-Pack Samsung Galaxy S10 - Härdat glas 9H – Super kvalitet 3D</v>
      </c>
      <c r="F3862" s="1" t="s">
        <v>1291</v>
      </c>
      <c r="G3862" s="1" t="s">
        <v>1292</v>
      </c>
      <c r="H3862" s="1" t="s">
        <v>1293</v>
      </c>
      <c r="I3862" s="1" t="s">
        <v>16</v>
      </c>
      <c r="J3862" s="1" t="s">
        <v>23</v>
      </c>
      <c r="K3862" s="1" t="s">
        <v>16</v>
      </c>
      <c r="L3862" s="1" t="s">
        <v>16</v>
      </c>
      <c r="M3862" s="1" t="s">
        <v>16</v>
      </c>
      <c r="N3862" s="1" t="s">
        <v>16</v>
      </c>
      <c r="O3862" s="1">
        <v>63.2</v>
      </c>
      <c r="P3862" s="1">
        <v>1.0</v>
      </c>
    </row>
    <row r="3863">
      <c r="A3863" s="1" t="s">
        <v>29</v>
      </c>
      <c r="B3863" s="1" t="s">
        <v>5593</v>
      </c>
      <c r="C3863" s="2" t="s">
        <v>5464</v>
      </c>
      <c r="D3863" s="1" t="s">
        <v>19</v>
      </c>
      <c r="E3863" s="3" t="str">
        <f>HYPERLINK("https://fyndiq.se/produkt/06106438a7a14dfc/", "2-Pack Xiaomi 13T Pro - Härdat glas 9H - Super kvalitet 3D Skärmskydd")</f>
        <v>2-Pack Xiaomi 13T Pro - Härdat glas 9H - Super kvalitet 3D Skärmskydd</v>
      </c>
      <c r="F3863" s="1" t="s">
        <v>883</v>
      </c>
      <c r="G3863" s="1" t="s">
        <v>884</v>
      </c>
      <c r="H3863" s="1" t="s">
        <v>885</v>
      </c>
      <c r="I3863" s="1" t="s">
        <v>16</v>
      </c>
      <c r="J3863" s="1" t="s">
        <v>23</v>
      </c>
      <c r="K3863" s="1" t="s">
        <v>16</v>
      </c>
      <c r="L3863" s="1" t="s">
        <v>16</v>
      </c>
      <c r="M3863" s="1" t="s">
        <v>16</v>
      </c>
      <c r="N3863" s="1" t="s">
        <v>16</v>
      </c>
      <c r="O3863" s="1">
        <v>63.2</v>
      </c>
      <c r="P3863" s="1">
        <v>1.0</v>
      </c>
    </row>
    <row r="3864">
      <c r="A3864" s="1" t="s">
        <v>29</v>
      </c>
      <c r="B3864" s="1" t="s">
        <v>5594</v>
      </c>
      <c r="C3864" s="2" t="s">
        <v>5464</v>
      </c>
      <c r="D3864" s="1" t="s">
        <v>19</v>
      </c>
      <c r="E3864" s="3" t="str">
        <f>HYPERLINK("https://fyndiq.se/produkt/17eb3a8226844bc8/", "2-Pack Sony Xperia 1 III - Härdat glas 9H - Super Kvalitet 3D")</f>
        <v>2-Pack Sony Xperia 1 III - Härdat glas 9H - Super Kvalitet 3D</v>
      </c>
      <c r="F3864" s="1" t="s">
        <v>2344</v>
      </c>
      <c r="G3864" s="1" t="s">
        <v>2345</v>
      </c>
      <c r="H3864" s="1" t="s">
        <v>2346</v>
      </c>
      <c r="I3864" s="1" t="s">
        <v>16</v>
      </c>
      <c r="J3864" s="1" t="s">
        <v>23</v>
      </c>
      <c r="K3864" s="1" t="s">
        <v>16</v>
      </c>
      <c r="L3864" s="1" t="s">
        <v>16</v>
      </c>
      <c r="M3864" s="1" t="s">
        <v>16</v>
      </c>
      <c r="N3864" s="1" t="s">
        <v>16</v>
      </c>
      <c r="O3864" s="1">
        <v>63.2</v>
      </c>
      <c r="P3864" s="1">
        <v>2.0</v>
      </c>
    </row>
    <row r="3865">
      <c r="A3865" s="1" t="s">
        <v>29</v>
      </c>
      <c r="B3865" s="1" t="s">
        <v>5595</v>
      </c>
      <c r="C3865" s="2" t="s">
        <v>5464</v>
      </c>
      <c r="D3865" s="1" t="s">
        <v>19</v>
      </c>
      <c r="E3865" s="3" t="str">
        <f>HYPERLINK("https://fyndiq.se/produkt/f2c164e932234570/", "2-Pack HUAWEI P30 PRO Skärmskydd - Härdat Glas 9H - Super kvalitet 3D")</f>
        <v>2-Pack HUAWEI P30 PRO Skärmskydd - Härdat Glas 9H - Super kvalitet 3D</v>
      </c>
      <c r="F3865" s="1" t="s">
        <v>267</v>
      </c>
      <c r="G3865" s="1" t="s">
        <v>268</v>
      </c>
      <c r="H3865" s="1" t="s">
        <v>269</v>
      </c>
      <c r="I3865" s="1" t="s">
        <v>16</v>
      </c>
      <c r="J3865" s="1" t="s">
        <v>23</v>
      </c>
      <c r="K3865" s="1" t="s">
        <v>16</v>
      </c>
      <c r="L3865" s="1" t="s">
        <v>16</v>
      </c>
      <c r="M3865" s="1" t="s">
        <v>16</v>
      </c>
      <c r="N3865" s="1" t="s">
        <v>16</v>
      </c>
      <c r="O3865" s="1">
        <v>63.2</v>
      </c>
      <c r="P3865" s="1">
        <v>1.0</v>
      </c>
    </row>
    <row r="3866">
      <c r="A3866" s="1" t="s">
        <v>29</v>
      </c>
      <c r="B3866" s="1" t="s">
        <v>5596</v>
      </c>
      <c r="C3866" s="2" t="s">
        <v>5464</v>
      </c>
      <c r="D3866" s="1" t="s">
        <v>19</v>
      </c>
      <c r="E386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866" s="1" t="s">
        <v>785</v>
      </c>
      <c r="G3866" s="1" t="s">
        <v>786</v>
      </c>
      <c r="H3866" s="1" t="s">
        <v>787</v>
      </c>
      <c r="I3866" s="1" t="s">
        <v>16</v>
      </c>
      <c r="J3866" s="1" t="s">
        <v>23</v>
      </c>
      <c r="K3866" s="1" t="s">
        <v>16</v>
      </c>
      <c r="L3866" s="1" t="s">
        <v>16</v>
      </c>
      <c r="M3866" s="1" t="s">
        <v>16</v>
      </c>
      <c r="N3866" s="1" t="s">
        <v>16</v>
      </c>
      <c r="O3866" s="1">
        <v>63.2</v>
      </c>
      <c r="P3866" s="1">
        <v>1.0</v>
      </c>
    </row>
    <row r="3867">
      <c r="A3867" s="1" t="s">
        <v>29</v>
      </c>
      <c r="B3867" s="1" t="s">
        <v>5597</v>
      </c>
      <c r="C3867" s="2" t="s">
        <v>5464</v>
      </c>
      <c r="D3867" s="1" t="s">
        <v>19</v>
      </c>
      <c r="E3867" s="3" t="str">
        <f>HYPERLINK("https://fyndiq.se/produkt/28799ed0373d40b4/", "2 Pack Galaxy S21 Ultra 5G- Härdat glas 9H - Super kvalitet 3D")</f>
        <v>2 Pack Galaxy S21 Ultra 5G- Härdat glas 9H - Super kvalitet 3D</v>
      </c>
      <c r="F3867" s="1" t="s">
        <v>272</v>
      </c>
      <c r="G3867" s="1" t="s">
        <v>273</v>
      </c>
      <c r="H3867" s="1" t="s">
        <v>274</v>
      </c>
      <c r="I3867" s="1" t="s">
        <v>16</v>
      </c>
      <c r="J3867" s="1" t="s">
        <v>23</v>
      </c>
      <c r="K3867" s="1" t="s">
        <v>16</v>
      </c>
      <c r="L3867" s="1" t="s">
        <v>16</v>
      </c>
      <c r="M3867" s="1" t="s">
        <v>16</v>
      </c>
      <c r="N3867" s="1" t="s">
        <v>16</v>
      </c>
      <c r="O3867" s="1">
        <v>63.2</v>
      </c>
      <c r="P3867" s="1">
        <v>1.0</v>
      </c>
    </row>
    <row r="3868">
      <c r="A3868" s="1" t="s">
        <v>29</v>
      </c>
      <c r="B3868" s="1" t="s">
        <v>5598</v>
      </c>
      <c r="C3868" s="2" t="s">
        <v>5464</v>
      </c>
      <c r="D3868" s="1" t="s">
        <v>19</v>
      </c>
      <c r="E386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3868" s="1" t="s">
        <v>729</v>
      </c>
      <c r="G3868" s="1" t="s">
        <v>730</v>
      </c>
      <c r="H3868" s="1" t="s">
        <v>731</v>
      </c>
      <c r="I3868" s="1" t="s">
        <v>16</v>
      </c>
      <c r="J3868" s="1" t="s">
        <v>23</v>
      </c>
      <c r="K3868" s="1" t="s">
        <v>16</v>
      </c>
      <c r="L3868" s="1" t="s">
        <v>16</v>
      </c>
      <c r="M3868" s="1" t="s">
        <v>16</v>
      </c>
      <c r="N3868" s="1" t="s">
        <v>16</v>
      </c>
      <c r="O3868" s="1">
        <v>63.2</v>
      </c>
      <c r="P3868" s="1">
        <v>1.0</v>
      </c>
    </row>
    <row r="3869">
      <c r="A3869" s="1" t="s">
        <v>29</v>
      </c>
      <c r="B3869" s="1" t="s">
        <v>5599</v>
      </c>
      <c r="C3869" s="2" t="s">
        <v>5464</v>
      </c>
      <c r="D3869" s="1" t="s">
        <v>19</v>
      </c>
      <c r="E3869" s="3" t="str">
        <f>HYPERLINK("https://fyndiq.se/produkt/ea23c3b28bc94993/", "2-Pack Samsung A13 Skärmskydd - Härdat Glas 9H - Super kvalitet 3D")</f>
        <v>2-Pack Samsung A13 Skärmskydd - Härdat Glas 9H - Super kvalitet 3D</v>
      </c>
      <c r="F3869" s="1" t="s">
        <v>2569</v>
      </c>
      <c r="G3869" s="1" t="s">
        <v>2570</v>
      </c>
      <c r="H3869" s="1" t="s">
        <v>2571</v>
      </c>
      <c r="I3869" s="1" t="s">
        <v>16</v>
      </c>
      <c r="J3869" s="1" t="s">
        <v>23</v>
      </c>
      <c r="K3869" s="1" t="s">
        <v>16</v>
      </c>
      <c r="L3869" s="1" t="s">
        <v>16</v>
      </c>
      <c r="M3869" s="1" t="s">
        <v>16</v>
      </c>
      <c r="N3869" s="1" t="s">
        <v>16</v>
      </c>
      <c r="O3869" s="1">
        <v>63.2</v>
      </c>
      <c r="P3869" s="1">
        <v>1.0</v>
      </c>
    </row>
    <row r="3870">
      <c r="A3870" s="1" t="s">
        <v>29</v>
      </c>
      <c r="B3870" s="1" t="s">
        <v>5600</v>
      </c>
      <c r="C3870" s="2" t="s">
        <v>5464</v>
      </c>
      <c r="D3870" s="1" t="s">
        <v>19</v>
      </c>
      <c r="E3870" s="3" t="str">
        <f>HYPERLINK("https://fyndiq.se/produkt/ac8181d33d904577/", "Samsung Galaxy S10 Plus - Härdat glas 9H - Super kvalitet 3D")</f>
        <v>Samsung Galaxy S10 Plus - Härdat glas 9H - Super kvalitet 3D</v>
      </c>
      <c r="F3870" s="1" t="s">
        <v>171</v>
      </c>
      <c r="G3870" s="1" t="s">
        <v>172</v>
      </c>
      <c r="H3870" s="1" t="s">
        <v>173</v>
      </c>
      <c r="I3870" s="1" t="s">
        <v>16</v>
      </c>
      <c r="J3870" s="1" t="s">
        <v>23</v>
      </c>
      <c r="K3870" s="1" t="s">
        <v>16</v>
      </c>
      <c r="L3870" s="1" t="s">
        <v>16</v>
      </c>
      <c r="M3870" s="1" t="s">
        <v>16</v>
      </c>
      <c r="N3870" s="1" t="s">
        <v>16</v>
      </c>
      <c r="O3870" s="1">
        <v>55.2</v>
      </c>
      <c r="P3870" s="1">
        <v>1.0</v>
      </c>
    </row>
    <row r="3871">
      <c r="A3871" s="1" t="s">
        <v>29</v>
      </c>
      <c r="B3871" s="1" t="s">
        <v>5601</v>
      </c>
      <c r="C3871" s="2" t="s">
        <v>5464</v>
      </c>
      <c r="D3871" s="1" t="s">
        <v>19</v>
      </c>
      <c r="E3871" s="3" t="str">
        <f>HYPERLINK("https://fyndiq.se/produkt/568e11c65a164b3c/", "2 Pack Samsung Galaxy A33 - 9H Härdat Glass - 3D Super Kvalitet")</f>
        <v>2 Pack Samsung Galaxy A33 - 9H Härdat Glass - 3D Super Kvalitet</v>
      </c>
      <c r="F3871" s="1" t="s">
        <v>736</v>
      </c>
      <c r="G3871" s="1" t="s">
        <v>737</v>
      </c>
      <c r="H3871" s="1" t="s">
        <v>738</v>
      </c>
      <c r="I3871" s="1" t="s">
        <v>16</v>
      </c>
      <c r="J3871" s="1" t="s">
        <v>23</v>
      </c>
      <c r="K3871" s="1" t="s">
        <v>16</v>
      </c>
      <c r="L3871" s="1" t="s">
        <v>16</v>
      </c>
      <c r="M3871" s="1" t="s">
        <v>16</v>
      </c>
      <c r="N3871" s="1" t="s">
        <v>16</v>
      </c>
      <c r="O3871" s="1">
        <v>63.2</v>
      </c>
      <c r="P3871" s="1">
        <v>1.0</v>
      </c>
    </row>
    <row r="3872">
      <c r="A3872" s="1" t="s">
        <v>29</v>
      </c>
      <c r="B3872" s="1" t="s">
        <v>5602</v>
      </c>
      <c r="C3872" s="2" t="s">
        <v>5464</v>
      </c>
      <c r="D3872" s="1" t="s">
        <v>19</v>
      </c>
      <c r="E3872" s="3" t="str">
        <f>HYPERLINK("https://fyndiq.se/produkt/c26c9ffef37a436a/", "2-Pack Samsung A35 5G Skärmskydd i Härdat Glas")</f>
        <v>2-Pack Samsung A35 5G Skärmskydd i Härdat Glas</v>
      </c>
      <c r="F3872" s="1" t="s">
        <v>432</v>
      </c>
      <c r="G3872" s="1" t="s">
        <v>433</v>
      </c>
      <c r="H3872" s="1" t="s">
        <v>434</v>
      </c>
      <c r="I3872" s="1" t="s">
        <v>16</v>
      </c>
      <c r="J3872" s="1" t="s">
        <v>23</v>
      </c>
      <c r="K3872" s="1" t="s">
        <v>16</v>
      </c>
      <c r="L3872" s="1" t="s">
        <v>16</v>
      </c>
      <c r="M3872" s="1" t="s">
        <v>16</v>
      </c>
      <c r="N3872" s="1" t="s">
        <v>16</v>
      </c>
      <c r="O3872" s="1">
        <v>63.2</v>
      </c>
      <c r="P3872" s="1">
        <v>1.0</v>
      </c>
    </row>
    <row r="3873">
      <c r="A3873" s="1" t="s">
        <v>29</v>
      </c>
      <c r="B3873" s="1" t="s">
        <v>5603</v>
      </c>
      <c r="C3873" s="2" t="s">
        <v>5464</v>
      </c>
      <c r="D3873" s="1" t="s">
        <v>19</v>
      </c>
      <c r="E387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3873" s="1" t="s">
        <v>785</v>
      </c>
      <c r="G3873" s="1" t="s">
        <v>786</v>
      </c>
      <c r="H3873" s="1" t="s">
        <v>787</v>
      </c>
      <c r="I3873" s="1" t="s">
        <v>16</v>
      </c>
      <c r="J3873" s="1" t="s">
        <v>23</v>
      </c>
      <c r="K3873" s="1" t="s">
        <v>16</v>
      </c>
      <c r="L3873" s="1" t="s">
        <v>16</v>
      </c>
      <c r="M3873" s="1" t="s">
        <v>16</v>
      </c>
      <c r="N3873" s="1" t="s">
        <v>16</v>
      </c>
      <c r="O3873" s="1">
        <v>63.2</v>
      </c>
      <c r="P3873" s="1">
        <v>1.0</v>
      </c>
    </row>
    <row r="3874">
      <c r="A3874" s="1" t="s">
        <v>29</v>
      </c>
      <c r="B3874" s="1" t="s">
        <v>5604</v>
      </c>
      <c r="C3874" s="2" t="s">
        <v>5464</v>
      </c>
      <c r="D3874" s="1" t="s">
        <v>19</v>
      </c>
      <c r="E3874" s="3" t="str">
        <f>HYPERLINK("https://fyndiq.se/produkt/56c72c0ba5f749b5/", "2-Pack SAMSUNG S24 Skärmskydd - Härdat Glas 9H - Super kvalitet 3D")</f>
        <v>2-Pack SAMSUNG S24 Skärmskydd - Härdat Glas 9H - Super kvalitet 3D</v>
      </c>
      <c r="F3874" s="1" t="s">
        <v>263</v>
      </c>
      <c r="G3874" s="1" t="s">
        <v>264</v>
      </c>
      <c r="H3874" s="1" t="s">
        <v>265</v>
      </c>
      <c r="I3874" s="1" t="s">
        <v>16</v>
      </c>
      <c r="J3874" s="1" t="s">
        <v>23</v>
      </c>
      <c r="K3874" s="1" t="s">
        <v>16</v>
      </c>
      <c r="L3874" s="1" t="s">
        <v>16</v>
      </c>
      <c r="M3874" s="1" t="s">
        <v>16</v>
      </c>
      <c r="N3874" s="1" t="s">
        <v>16</v>
      </c>
      <c r="O3874" s="1">
        <v>71.2</v>
      </c>
      <c r="P3874" s="1">
        <v>1.0</v>
      </c>
    </row>
    <row r="3875">
      <c r="A3875" s="1" t="s">
        <v>29</v>
      </c>
      <c r="B3875" s="1" t="s">
        <v>5605</v>
      </c>
      <c r="C3875" s="2" t="s">
        <v>5464</v>
      </c>
      <c r="D3875" s="1" t="s">
        <v>19</v>
      </c>
      <c r="E3875" s="3" t="str">
        <f>HYPERLINK("https://fyndiq.se/produkt/c26c9ffef37a436a/", "2-Pack Samsung A35 5G Skärmskydd i Härdat Glas")</f>
        <v>2-Pack Samsung A35 5G Skärmskydd i Härdat Glas</v>
      </c>
      <c r="F3875" s="1" t="s">
        <v>432</v>
      </c>
      <c r="G3875" s="1" t="s">
        <v>433</v>
      </c>
      <c r="H3875" s="1" t="s">
        <v>434</v>
      </c>
      <c r="I3875" s="1" t="s">
        <v>16</v>
      </c>
      <c r="J3875" s="1" t="s">
        <v>23</v>
      </c>
      <c r="K3875" s="1" t="s">
        <v>16</v>
      </c>
      <c r="L3875" s="1" t="s">
        <v>16</v>
      </c>
      <c r="M3875" s="1" t="s">
        <v>16</v>
      </c>
      <c r="N3875" s="1" t="s">
        <v>16</v>
      </c>
      <c r="O3875" s="1">
        <v>63.2</v>
      </c>
      <c r="P3875" s="1">
        <v>1.0</v>
      </c>
    </row>
    <row r="3876">
      <c r="A3876" s="1" t="s">
        <v>29</v>
      </c>
      <c r="B3876" s="1" t="s">
        <v>5606</v>
      </c>
      <c r="C3876" s="2" t="s">
        <v>5464</v>
      </c>
      <c r="D3876" s="1" t="s">
        <v>19</v>
      </c>
      <c r="E3876" s="3" t="str">
        <f>HYPERLINK("https://fyndiq.se/produkt/7f14e739962c4877/", "Skärmskydd Huawei P30, 3D härdat glas, bubbelfri, hög kvalitet.")</f>
        <v>Skärmskydd Huawei P30, 3D härdat glas, bubbelfri, hög kvalitet.</v>
      </c>
      <c r="F3876" s="1" t="s">
        <v>3346</v>
      </c>
      <c r="G3876" s="1" t="s">
        <v>3347</v>
      </c>
      <c r="H3876" s="1" t="s">
        <v>3348</v>
      </c>
      <c r="I3876" s="1" t="s">
        <v>16</v>
      </c>
      <c r="J3876" s="1" t="s">
        <v>23</v>
      </c>
      <c r="K3876" s="1" t="s">
        <v>16</v>
      </c>
      <c r="L3876" s="1" t="s">
        <v>16</v>
      </c>
      <c r="M3876" s="1" t="s">
        <v>16</v>
      </c>
      <c r="N3876" s="1" t="s">
        <v>16</v>
      </c>
      <c r="O3876" s="1">
        <v>55.2</v>
      </c>
      <c r="P3876" s="1">
        <v>1.0</v>
      </c>
    </row>
    <row r="3877">
      <c r="A3877" s="1" t="s">
        <v>29</v>
      </c>
      <c r="B3877" s="1" t="s">
        <v>5607</v>
      </c>
      <c r="C3877" s="2" t="s">
        <v>5464</v>
      </c>
      <c r="D3877" s="1" t="s">
        <v>19</v>
      </c>
      <c r="E3877" s="3" t="str">
        <f>HYPERLINK("https://fyndiq.se/produkt/f2c164e932234570/", "2-Pack HUAWEI P30 PRO Skärmskydd - Härdat Glas 9H - Super kvalitet 3D")</f>
        <v>2-Pack HUAWEI P30 PRO Skärmskydd - Härdat Glas 9H - Super kvalitet 3D</v>
      </c>
      <c r="F3877" s="1" t="s">
        <v>267</v>
      </c>
      <c r="G3877" s="1" t="s">
        <v>268</v>
      </c>
      <c r="H3877" s="1" t="s">
        <v>269</v>
      </c>
      <c r="I3877" s="1" t="s">
        <v>16</v>
      </c>
      <c r="J3877" s="1" t="s">
        <v>23</v>
      </c>
      <c r="K3877" s="1" t="s">
        <v>16</v>
      </c>
      <c r="L3877" s="1" t="s">
        <v>16</v>
      </c>
      <c r="M3877" s="1" t="s">
        <v>16</v>
      </c>
      <c r="N3877" s="1" t="s">
        <v>16</v>
      </c>
      <c r="O3877" s="1">
        <v>63.2</v>
      </c>
      <c r="P3877" s="1">
        <v>1.0</v>
      </c>
    </row>
    <row r="3878">
      <c r="A3878" s="1" t="s">
        <v>29</v>
      </c>
      <c r="B3878" s="1" t="s">
        <v>5608</v>
      </c>
      <c r="C3878" s="2" t="s">
        <v>5464</v>
      </c>
      <c r="D3878" s="1" t="s">
        <v>19</v>
      </c>
      <c r="E3878" s="3" t="str">
        <f>HYPERLINK("https://fyndiq.se/produkt/c26c9ffef37a436a/", "2-Pack Samsung A35 5G Skärmskydd i Härdat Glas")</f>
        <v>2-Pack Samsung A35 5G Skärmskydd i Härdat Glas</v>
      </c>
      <c r="F3878" s="1" t="s">
        <v>432</v>
      </c>
      <c r="G3878" s="1" t="s">
        <v>433</v>
      </c>
      <c r="H3878" s="1" t="s">
        <v>434</v>
      </c>
      <c r="I3878" s="1" t="s">
        <v>16</v>
      </c>
      <c r="J3878" s="1" t="s">
        <v>23</v>
      </c>
      <c r="K3878" s="1" t="s">
        <v>16</v>
      </c>
      <c r="L3878" s="1" t="s">
        <v>16</v>
      </c>
      <c r="M3878" s="1" t="s">
        <v>16</v>
      </c>
      <c r="N3878" s="1" t="s">
        <v>16</v>
      </c>
      <c r="O3878" s="1">
        <v>63.2</v>
      </c>
      <c r="P3878" s="1">
        <v>1.0</v>
      </c>
    </row>
    <row r="3879">
      <c r="A3879" s="1" t="s">
        <v>29</v>
      </c>
      <c r="B3879" s="1" t="s">
        <v>5609</v>
      </c>
      <c r="C3879" s="2" t="s">
        <v>5464</v>
      </c>
      <c r="D3879" s="1" t="s">
        <v>19</v>
      </c>
      <c r="E3879" s="3" t="str">
        <f>HYPERLINK("https://fyndiq.se/produkt/a00b62acc6644fd2/", "2-Pack Samsung Galaxy S10 - Härdat glas 9H – Super kvalitet 3D")</f>
        <v>2-Pack Samsung Galaxy S10 - Härdat glas 9H – Super kvalitet 3D</v>
      </c>
      <c r="F3879" s="1" t="s">
        <v>1291</v>
      </c>
      <c r="G3879" s="1" t="s">
        <v>1292</v>
      </c>
      <c r="H3879" s="1" t="s">
        <v>1293</v>
      </c>
      <c r="I3879" s="1" t="s">
        <v>16</v>
      </c>
      <c r="J3879" s="1" t="s">
        <v>23</v>
      </c>
      <c r="K3879" s="1" t="s">
        <v>16</v>
      </c>
      <c r="L3879" s="1" t="s">
        <v>16</v>
      </c>
      <c r="M3879" s="1" t="s">
        <v>16</v>
      </c>
      <c r="N3879" s="1" t="s">
        <v>16</v>
      </c>
      <c r="O3879" s="1">
        <v>63.2</v>
      </c>
      <c r="P3879" s="1">
        <v>1.0</v>
      </c>
    </row>
    <row r="3880">
      <c r="A3880" s="1" t="s">
        <v>29</v>
      </c>
      <c r="B3880" s="1" t="s">
        <v>5610</v>
      </c>
      <c r="C3880" s="2" t="s">
        <v>5464</v>
      </c>
      <c r="D3880" s="1" t="s">
        <v>19</v>
      </c>
      <c r="E3880" s="3" t="str">
        <f>HYPERLINK("https://fyndiq.se/produkt/d6dbb16e83504add/", "2 Pack Apple Watch 41mm -Härdat glas 9H – Super kvalitet 3D")</f>
        <v>2 Pack Apple Watch 41mm -Härdat glas 9H – Super kvalitet 3D</v>
      </c>
      <c r="F3880" s="1" t="s">
        <v>3163</v>
      </c>
      <c r="G3880" s="1" t="s">
        <v>3164</v>
      </c>
      <c r="H3880" s="1" t="s">
        <v>3165</v>
      </c>
      <c r="I3880" s="1" t="s">
        <v>16</v>
      </c>
      <c r="J3880" s="1" t="s">
        <v>23</v>
      </c>
      <c r="K3880" s="1" t="s">
        <v>16</v>
      </c>
      <c r="L3880" s="1" t="s">
        <v>16</v>
      </c>
      <c r="M3880" s="1" t="s">
        <v>16</v>
      </c>
      <c r="N3880" s="1" t="s">
        <v>16</v>
      </c>
      <c r="O3880" s="1">
        <v>63.2</v>
      </c>
      <c r="P3880" s="1">
        <v>1.0</v>
      </c>
    </row>
    <row r="3881">
      <c r="A3881" s="1" t="s">
        <v>29</v>
      </c>
      <c r="B3881" s="1" t="s">
        <v>5611</v>
      </c>
      <c r="C3881" s="2" t="s">
        <v>5464</v>
      </c>
      <c r="D3881" s="1" t="s">
        <v>19</v>
      </c>
      <c r="E3881" s="3" t="str">
        <f>HYPERLINK("https://fyndiq.se/produkt/9e488e35f28b4b0b/", "2-Pack GOOGLE PIXEL 6A Skärmskydd - Härdat Glas 9H - Super kvalitet 3D")</f>
        <v>2-Pack GOOGLE PIXEL 6A Skärmskydd - Härdat Glas 9H - Super kvalitet 3D</v>
      </c>
      <c r="F3881" s="1" t="s">
        <v>196</v>
      </c>
      <c r="G3881" s="1" t="s">
        <v>197</v>
      </c>
      <c r="H3881" s="1" t="s">
        <v>198</v>
      </c>
      <c r="I3881" s="1" t="s">
        <v>16</v>
      </c>
      <c r="J3881" s="1" t="s">
        <v>23</v>
      </c>
      <c r="K3881" s="1" t="s">
        <v>16</v>
      </c>
      <c r="L3881" s="1" t="s">
        <v>16</v>
      </c>
      <c r="M3881" s="1" t="s">
        <v>16</v>
      </c>
      <c r="N3881" s="1" t="s">
        <v>16</v>
      </c>
      <c r="O3881" s="1">
        <v>63.2</v>
      </c>
      <c r="P3881" s="1">
        <v>1.0</v>
      </c>
    </row>
    <row r="3882">
      <c r="A3882" s="1" t="s">
        <v>29</v>
      </c>
      <c r="B3882" s="1" t="s">
        <v>5612</v>
      </c>
      <c r="C3882" s="2" t="s">
        <v>5464</v>
      </c>
      <c r="D3882" s="1" t="s">
        <v>19</v>
      </c>
      <c r="E3882" s="3" t="str">
        <f>HYPERLINK("https://fyndiq.se/produkt/28799ed0373d40b4/", "2 Pack Galaxy S21 Ultra 5G- Härdat glas 9H - Super kvalitet 3D")</f>
        <v>2 Pack Galaxy S21 Ultra 5G- Härdat glas 9H - Super kvalitet 3D</v>
      </c>
      <c r="F3882" s="1" t="s">
        <v>272</v>
      </c>
      <c r="G3882" s="1" t="s">
        <v>273</v>
      </c>
      <c r="H3882" s="1" t="s">
        <v>274</v>
      </c>
      <c r="I3882" s="1" t="s">
        <v>16</v>
      </c>
      <c r="J3882" s="1" t="s">
        <v>23</v>
      </c>
      <c r="K3882" s="1" t="s">
        <v>16</v>
      </c>
      <c r="L3882" s="1" t="s">
        <v>16</v>
      </c>
      <c r="M3882" s="1" t="s">
        <v>16</v>
      </c>
      <c r="N3882" s="1" t="s">
        <v>16</v>
      </c>
      <c r="O3882" s="1">
        <v>63.2</v>
      </c>
      <c r="P3882" s="1">
        <v>1.0</v>
      </c>
    </row>
    <row r="3883">
      <c r="A3883" s="1" t="s">
        <v>29</v>
      </c>
      <c r="B3883" s="1" t="s">
        <v>5613</v>
      </c>
      <c r="C3883" s="2" t="s">
        <v>5464</v>
      </c>
      <c r="D3883" s="1" t="s">
        <v>19</v>
      </c>
      <c r="E3883" s="3" t="str">
        <f>HYPERLINK("https://fyndiq.se/produkt/2030c5450cfb4338/", "2 Pack Huawei P30 Pro - Härdat glas 9H – 3D Super kvalitet")</f>
        <v>2 Pack Huawei P30 Pro - Härdat glas 9H – 3D Super kvalitet</v>
      </c>
      <c r="F3883" s="1" t="s">
        <v>1091</v>
      </c>
      <c r="G3883" s="1" t="s">
        <v>1092</v>
      </c>
      <c r="H3883" s="1" t="s">
        <v>1093</v>
      </c>
      <c r="I3883" s="1" t="s">
        <v>16</v>
      </c>
      <c r="J3883" s="1" t="s">
        <v>23</v>
      </c>
      <c r="K3883" s="1" t="s">
        <v>16</v>
      </c>
      <c r="L3883" s="1" t="s">
        <v>16</v>
      </c>
      <c r="M3883" s="1" t="s">
        <v>16</v>
      </c>
      <c r="N3883" s="1" t="s">
        <v>16</v>
      </c>
      <c r="O3883" s="1">
        <v>71.2</v>
      </c>
      <c r="P3883" s="1">
        <v>1.0</v>
      </c>
    </row>
    <row r="3884">
      <c r="A3884" s="1" t="s">
        <v>29</v>
      </c>
      <c r="B3884" s="1" t="s">
        <v>5614</v>
      </c>
      <c r="C3884" s="2" t="s">
        <v>5464</v>
      </c>
      <c r="D3884" s="1" t="s">
        <v>19</v>
      </c>
      <c r="E3884" s="3" t="str">
        <f>HYPERLINK("https://fyndiq.se/produkt/56c72c0ba5f749b5/", "2-Pack SAMSUNG S24 Skärmskydd - Härdat Glas 9H - Super kvalitet 3D")</f>
        <v>2-Pack SAMSUNG S24 Skärmskydd - Härdat Glas 9H - Super kvalitet 3D</v>
      </c>
      <c r="F3884" s="1" t="s">
        <v>263</v>
      </c>
      <c r="G3884" s="1" t="s">
        <v>264</v>
      </c>
      <c r="H3884" s="1" t="s">
        <v>265</v>
      </c>
      <c r="I3884" s="1" t="s">
        <v>16</v>
      </c>
      <c r="J3884" s="1" t="s">
        <v>23</v>
      </c>
      <c r="K3884" s="1" t="s">
        <v>16</v>
      </c>
      <c r="L3884" s="1" t="s">
        <v>16</v>
      </c>
      <c r="M3884" s="1" t="s">
        <v>16</v>
      </c>
      <c r="N3884" s="1" t="s">
        <v>16</v>
      </c>
      <c r="O3884" s="1">
        <v>71.2</v>
      </c>
      <c r="P3884" s="1">
        <v>1.0</v>
      </c>
    </row>
    <row r="3885">
      <c r="A3885" s="1" t="s">
        <v>29</v>
      </c>
      <c r="B3885" s="1" t="s">
        <v>5615</v>
      </c>
      <c r="C3885" s="2" t="s">
        <v>5464</v>
      </c>
      <c r="D3885" s="1" t="s">
        <v>19</v>
      </c>
      <c r="E3885" s="3" t="str">
        <f>HYPERLINK("https://fyndiq.se/produkt/614ecb98d35c4fc9/", "2 Pack Xiaomi Redmi Note 11 Pro 5G-Härdat glas 9H-Super kvalitet")</f>
        <v>2 Pack Xiaomi Redmi Note 11 Pro 5G-Härdat glas 9H-Super kvalitet</v>
      </c>
      <c r="F3885" s="1" t="s">
        <v>862</v>
      </c>
      <c r="G3885" s="1" t="s">
        <v>863</v>
      </c>
      <c r="H3885" s="1" t="s">
        <v>864</v>
      </c>
      <c r="I3885" s="1" t="s">
        <v>16</v>
      </c>
      <c r="J3885" s="1" t="s">
        <v>23</v>
      </c>
      <c r="K3885" s="1" t="s">
        <v>16</v>
      </c>
      <c r="L3885" s="1" t="s">
        <v>16</v>
      </c>
      <c r="M3885" s="1" t="s">
        <v>16</v>
      </c>
      <c r="N3885" s="1" t="s">
        <v>16</v>
      </c>
      <c r="O3885" s="1">
        <v>63.2</v>
      </c>
      <c r="P3885" s="1">
        <v>1.0</v>
      </c>
    </row>
    <row r="3886">
      <c r="A3886" s="1" t="s">
        <v>29</v>
      </c>
      <c r="B3886" s="1" t="s">
        <v>5616</v>
      </c>
      <c r="C3886" s="2" t="s">
        <v>5464</v>
      </c>
      <c r="D3886" s="1" t="s">
        <v>19</v>
      </c>
      <c r="E3886" s="3" t="str">
        <f>HYPERLINK("https://fyndiq.se/produkt/e4b87757208946c3/", "2-Pack Samsung S10E Skärmskydd - Härdat Glas 9H - Super kvalitet 3D")</f>
        <v>2-Pack Samsung S10E Skärmskydd - Härdat Glas 9H - Super kvalitet 3D</v>
      </c>
      <c r="F3886" s="1" t="s">
        <v>95</v>
      </c>
      <c r="G3886" s="1" t="s">
        <v>96</v>
      </c>
      <c r="H3886" s="1" t="s">
        <v>97</v>
      </c>
      <c r="I3886" s="1" t="s">
        <v>16</v>
      </c>
      <c r="J3886" s="1" t="s">
        <v>23</v>
      </c>
      <c r="K3886" s="1" t="s">
        <v>16</v>
      </c>
      <c r="L3886" s="1" t="s">
        <v>16</v>
      </c>
      <c r="M3886" s="1" t="s">
        <v>16</v>
      </c>
      <c r="N3886" s="1" t="s">
        <v>16</v>
      </c>
      <c r="O3886" s="1">
        <v>63.2</v>
      </c>
      <c r="P3886" s="1">
        <v>1.0</v>
      </c>
    </row>
    <row r="3887">
      <c r="A3887" s="1" t="s">
        <v>29</v>
      </c>
      <c r="B3887" s="1" t="s">
        <v>5617</v>
      </c>
      <c r="C3887" s="2" t="s">
        <v>5464</v>
      </c>
      <c r="D3887" s="1" t="s">
        <v>19</v>
      </c>
      <c r="E3887" s="3" t="str">
        <f>HYPERLINK("https://fyndiq.se/produkt/6ae5aff483564a84/", "2-Pack Apple Watch 40mm – Härdat glas 9H – Super kvalitet 3D")</f>
        <v>2-Pack Apple Watch 40mm – Härdat glas 9H – Super kvalitet 3D</v>
      </c>
      <c r="F3887" s="1" t="s">
        <v>1418</v>
      </c>
      <c r="G3887" s="1" t="s">
        <v>1419</v>
      </c>
      <c r="H3887" s="1" t="s">
        <v>1420</v>
      </c>
      <c r="I3887" s="1" t="s">
        <v>16</v>
      </c>
      <c r="J3887" s="1" t="s">
        <v>23</v>
      </c>
      <c r="K3887" s="1" t="s">
        <v>16</v>
      </c>
      <c r="L3887" s="1" t="s">
        <v>16</v>
      </c>
      <c r="M3887" s="1" t="s">
        <v>16</v>
      </c>
      <c r="N3887" s="1" t="s">
        <v>16</v>
      </c>
      <c r="O3887" s="1">
        <v>55.2</v>
      </c>
      <c r="P3887" s="1">
        <v>1.0</v>
      </c>
    </row>
    <row r="3888">
      <c r="A3888" s="1" t="s">
        <v>29</v>
      </c>
      <c r="B3888" s="1" t="s">
        <v>5618</v>
      </c>
      <c r="C3888" s="2" t="s">
        <v>5464</v>
      </c>
      <c r="D3888" s="1" t="s">
        <v>19</v>
      </c>
      <c r="E3888" s="3" t="str">
        <f>HYPERLINK("https://fyndiq.se/produkt/c6f3e47a88184e8d/", "2-Pack SAMSUNG A55 Skärmskydd - Härdat Glas 9H - Super kvalitet 3D")</f>
        <v>2-Pack SAMSUNG A55 Skärmskydd - Härdat Glas 9H - Super kvalitet 3D</v>
      </c>
      <c r="F3888" s="1" t="s">
        <v>83</v>
      </c>
      <c r="G3888" s="1" t="s">
        <v>84</v>
      </c>
      <c r="H3888" s="1" t="s">
        <v>85</v>
      </c>
      <c r="I3888" s="1" t="s">
        <v>16</v>
      </c>
      <c r="J3888" s="1" t="s">
        <v>23</v>
      </c>
      <c r="K3888" s="1" t="s">
        <v>16</v>
      </c>
      <c r="L3888" s="1" t="s">
        <v>16</v>
      </c>
      <c r="M3888" s="1" t="s">
        <v>16</v>
      </c>
      <c r="N3888" s="1" t="s">
        <v>16</v>
      </c>
      <c r="O3888" s="1">
        <v>63.2</v>
      </c>
      <c r="P3888" s="1">
        <v>1.0</v>
      </c>
    </row>
    <row r="3889">
      <c r="A3889" s="1" t="s">
        <v>29</v>
      </c>
      <c r="B3889" s="1" t="s">
        <v>5619</v>
      </c>
      <c r="C3889" s="2" t="s">
        <v>5464</v>
      </c>
      <c r="D3889" s="1" t="s">
        <v>19</v>
      </c>
      <c r="E3889" s="3" t="str">
        <f>HYPERLINK("https://fyndiq.se/produkt/44f3cfd52e0f4e86/", "Apple Watch 45mm – Härdat glas 9H – Super kvalitet 3D Skärmskydd")</f>
        <v>Apple Watch 45mm – Härdat glas 9H – Super kvalitet 3D Skärmskydd</v>
      </c>
      <c r="F3889" s="1" t="s">
        <v>568</v>
      </c>
      <c r="G3889" s="1" t="s">
        <v>569</v>
      </c>
      <c r="H3889" s="1" t="s">
        <v>570</v>
      </c>
      <c r="I3889" s="1" t="s">
        <v>16</v>
      </c>
      <c r="J3889" s="1" t="s">
        <v>23</v>
      </c>
      <c r="K3889" s="1" t="s">
        <v>16</v>
      </c>
      <c r="L3889" s="1" t="s">
        <v>16</v>
      </c>
      <c r="M3889" s="1" t="s">
        <v>16</v>
      </c>
      <c r="N3889" s="1" t="s">
        <v>16</v>
      </c>
      <c r="O3889" s="1">
        <v>47.2</v>
      </c>
      <c r="P3889" s="1">
        <v>1.0</v>
      </c>
    </row>
    <row r="3890">
      <c r="A3890" s="1" t="s">
        <v>29</v>
      </c>
      <c r="B3890" s="1" t="s">
        <v>5620</v>
      </c>
      <c r="C3890" s="2" t="s">
        <v>5464</v>
      </c>
      <c r="D3890" s="1" t="s">
        <v>19</v>
      </c>
      <c r="E3890" s="3" t="str">
        <f>HYPERLINK("https://fyndiq.se/produkt/1e8f6bb5ed7344de/", "2-Pack Samsung Galaxy s10 Plus - Härdat glas 9H - Super kvalitet")</f>
        <v>2-Pack Samsung Galaxy s10 Plus - Härdat glas 9H - Super kvalitet</v>
      </c>
      <c r="F3890" s="1" t="s">
        <v>1508</v>
      </c>
      <c r="G3890" s="1" t="s">
        <v>1509</v>
      </c>
      <c r="H3890" s="1" t="s">
        <v>1510</v>
      </c>
      <c r="I3890" s="1" t="s">
        <v>16</v>
      </c>
      <c r="J3890" s="1" t="s">
        <v>23</v>
      </c>
      <c r="K3890" s="1" t="s">
        <v>16</v>
      </c>
      <c r="L3890" s="1" t="s">
        <v>16</v>
      </c>
      <c r="M3890" s="1" t="s">
        <v>16</v>
      </c>
      <c r="N3890" s="1" t="s">
        <v>16</v>
      </c>
      <c r="O3890" s="1">
        <v>63.2</v>
      </c>
      <c r="P3890" s="1">
        <v>2.0</v>
      </c>
    </row>
    <row r="3891">
      <c r="A3891" s="1" t="s">
        <v>29</v>
      </c>
      <c r="B3891" s="1" t="s">
        <v>5621</v>
      </c>
      <c r="C3891" s="2" t="s">
        <v>5464</v>
      </c>
      <c r="D3891" s="1" t="s">
        <v>19</v>
      </c>
      <c r="E3891" s="3" t="str">
        <f>HYPERLINK("https://fyndiq.se/produkt/6758100e2782433a/", "2-Pack iPhone 12 Pro - Härdat Glas 9H - Super Kvalitet 3D")</f>
        <v>2-Pack iPhone 12 Pro - Härdat Glas 9H - Super Kvalitet 3D</v>
      </c>
      <c r="F3891" s="1" t="s">
        <v>3185</v>
      </c>
      <c r="G3891" s="1" t="s">
        <v>3186</v>
      </c>
      <c r="H3891" s="1" t="s">
        <v>3187</v>
      </c>
      <c r="I3891" s="1" t="s">
        <v>16</v>
      </c>
      <c r="J3891" s="1" t="s">
        <v>23</v>
      </c>
      <c r="K3891" s="1" t="s">
        <v>16</v>
      </c>
      <c r="L3891" s="1" t="s">
        <v>16</v>
      </c>
      <c r="M3891" s="1" t="s">
        <v>16</v>
      </c>
      <c r="N3891" s="1" t="s">
        <v>16</v>
      </c>
      <c r="O3891" s="1">
        <v>55.2</v>
      </c>
      <c r="P3891" s="1">
        <v>1.0</v>
      </c>
    </row>
    <row r="3892">
      <c r="A3892" s="1" t="s">
        <v>29</v>
      </c>
      <c r="B3892" s="1" t="s">
        <v>5622</v>
      </c>
      <c r="C3892" s="2" t="s">
        <v>5464</v>
      </c>
      <c r="D3892" s="1" t="s">
        <v>19</v>
      </c>
      <c r="E3892" s="3" t="str">
        <f>HYPERLINK("https://fyndiq.se/produkt/5d384cc8795744b0/", "2-Pack Samsung A55 Skärmskydd i Härdat Glas")</f>
        <v>2-Pack Samsung A55 Skärmskydd i Härdat Glas</v>
      </c>
      <c r="F3892" s="1" t="s">
        <v>191</v>
      </c>
      <c r="G3892" s="1" t="s">
        <v>192</v>
      </c>
      <c r="H3892" s="1" t="s">
        <v>193</v>
      </c>
      <c r="I3892" s="1" t="s">
        <v>16</v>
      </c>
      <c r="J3892" s="1" t="s">
        <v>23</v>
      </c>
      <c r="K3892" s="1" t="s">
        <v>16</v>
      </c>
      <c r="L3892" s="1" t="s">
        <v>16</v>
      </c>
      <c r="M3892" s="1" t="s">
        <v>16</v>
      </c>
      <c r="N3892" s="1" t="s">
        <v>16</v>
      </c>
      <c r="O3892" s="1">
        <v>63.2</v>
      </c>
      <c r="P3892" s="1">
        <v>1.0</v>
      </c>
    </row>
    <row r="3893">
      <c r="A3893" s="1" t="s">
        <v>29</v>
      </c>
      <c r="B3893" s="1" t="s">
        <v>5623</v>
      </c>
      <c r="C3893" s="2" t="s">
        <v>5464</v>
      </c>
      <c r="D3893" s="1" t="s">
        <v>19</v>
      </c>
      <c r="E3893" s="3" t="str">
        <f>HYPERLINK("https://fyndiq.se/produkt/9ebf57b0b80646da/", "Samsung S10 3D rundat härdat glasfodral - Svart")</f>
        <v>Samsung S10 3D rundat härdat glasfodral - Svart</v>
      </c>
      <c r="F3893" s="1" t="s">
        <v>1022</v>
      </c>
      <c r="G3893" s="1" t="s">
        <v>1023</v>
      </c>
      <c r="H3893" s="1" t="s">
        <v>1024</v>
      </c>
      <c r="I3893" s="1" t="s">
        <v>16</v>
      </c>
      <c r="J3893" s="1" t="s">
        <v>23</v>
      </c>
      <c r="K3893" s="1" t="s">
        <v>16</v>
      </c>
      <c r="L3893" s="1" t="s">
        <v>16</v>
      </c>
      <c r="M3893" s="1" t="s">
        <v>16</v>
      </c>
      <c r="N3893" s="1" t="s">
        <v>16</v>
      </c>
      <c r="O3893" s="1">
        <v>55.2</v>
      </c>
      <c r="P3893" s="1">
        <v>1.0</v>
      </c>
    </row>
    <row r="3894">
      <c r="A3894" s="1" t="s">
        <v>29</v>
      </c>
      <c r="B3894" s="1" t="s">
        <v>5624</v>
      </c>
      <c r="C3894" s="2" t="s">
        <v>5464</v>
      </c>
      <c r="D3894" s="1" t="s">
        <v>19</v>
      </c>
      <c r="E3894" s="3" t="str">
        <f>HYPERLINK("https://fyndiq.se/produkt/e19fcc2ab2124f8a/", "2-Pack Iphone 13 Pro - 9H Härdat Glass - Top Kvalitet  3D")</f>
        <v>2-Pack Iphone 13 Pro - 9H Härdat Glass - Top Kvalitet  3D</v>
      </c>
      <c r="F3894" s="1" t="s">
        <v>555</v>
      </c>
      <c r="G3894" s="1" t="s">
        <v>556</v>
      </c>
      <c r="H3894" s="1" t="s">
        <v>557</v>
      </c>
      <c r="I3894" s="1" t="s">
        <v>16</v>
      </c>
      <c r="J3894" s="1" t="s">
        <v>23</v>
      </c>
      <c r="K3894" s="1" t="s">
        <v>16</v>
      </c>
      <c r="L3894" s="1" t="s">
        <v>16</v>
      </c>
      <c r="M3894" s="1" t="s">
        <v>16</v>
      </c>
      <c r="N3894" s="1" t="s">
        <v>16</v>
      </c>
      <c r="O3894" s="1">
        <v>55.2</v>
      </c>
      <c r="P3894" s="1">
        <v>1.0</v>
      </c>
    </row>
    <row r="3895">
      <c r="A3895" s="1" t="s">
        <v>29</v>
      </c>
      <c r="B3895" s="1" t="s">
        <v>5625</v>
      </c>
      <c r="C3895" s="2" t="s">
        <v>5464</v>
      </c>
      <c r="D3895" s="1" t="s">
        <v>19</v>
      </c>
      <c r="E3895" s="3" t="str">
        <f>HYPERLINK("https://fyndiq.se/produkt/27a918e340d244cc/", "GOOGLE PIXEL 8 Skärmskydd - Härdat Glas 9H - Super kvalitet 3D")</f>
        <v>GOOGLE PIXEL 8 Skärmskydd - Härdat Glas 9H - Super kvalitet 3D</v>
      </c>
      <c r="F3895" s="1" t="s">
        <v>306</v>
      </c>
      <c r="G3895" s="1" t="s">
        <v>307</v>
      </c>
      <c r="H3895" s="1" t="s">
        <v>308</v>
      </c>
      <c r="I3895" s="1" t="s">
        <v>16</v>
      </c>
      <c r="J3895" s="1" t="s">
        <v>23</v>
      </c>
      <c r="K3895" s="1" t="s">
        <v>16</v>
      </c>
      <c r="L3895" s="1" t="s">
        <v>16</v>
      </c>
      <c r="M3895" s="1" t="s">
        <v>16</v>
      </c>
      <c r="N3895" s="1" t="s">
        <v>16</v>
      </c>
      <c r="O3895" s="1">
        <v>63.2</v>
      </c>
      <c r="P3895" s="1">
        <v>1.0</v>
      </c>
    </row>
    <row r="3896">
      <c r="A3896" s="1" t="s">
        <v>29</v>
      </c>
      <c r="B3896" s="1" t="s">
        <v>5626</v>
      </c>
      <c r="C3896" s="2" t="s">
        <v>5464</v>
      </c>
      <c r="D3896" s="1" t="s">
        <v>19</v>
      </c>
      <c r="E3896" s="3" t="str">
        <f>HYPERLINK("https://fyndiq.se/produkt/9ebf57b0b80646da/", "Samsung S10 3D rundat härdat glasfodral - Svart")</f>
        <v>Samsung S10 3D rundat härdat glasfodral - Svart</v>
      </c>
      <c r="F3896" s="1" t="s">
        <v>1022</v>
      </c>
      <c r="G3896" s="1" t="s">
        <v>1023</v>
      </c>
      <c r="H3896" s="1" t="s">
        <v>1024</v>
      </c>
      <c r="I3896" s="1" t="s">
        <v>16</v>
      </c>
      <c r="J3896" s="1" t="s">
        <v>23</v>
      </c>
      <c r="K3896" s="1" t="s">
        <v>16</v>
      </c>
      <c r="L3896" s="1" t="s">
        <v>16</v>
      </c>
      <c r="M3896" s="1" t="s">
        <v>16</v>
      </c>
      <c r="N3896" s="1" t="s">
        <v>16</v>
      </c>
      <c r="O3896" s="1">
        <v>55.2</v>
      </c>
      <c r="P3896" s="1">
        <v>1.0</v>
      </c>
    </row>
    <row r="3897">
      <c r="A3897" s="1" t="s">
        <v>29</v>
      </c>
      <c r="B3897" s="1" t="s">
        <v>5627</v>
      </c>
      <c r="C3897" s="2" t="s">
        <v>5464</v>
      </c>
      <c r="D3897" s="1" t="s">
        <v>19</v>
      </c>
      <c r="E3897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3897" s="1" t="s">
        <v>5628</v>
      </c>
      <c r="G3897" s="1" t="s">
        <v>5629</v>
      </c>
      <c r="H3897" s="1" t="s">
        <v>5630</v>
      </c>
      <c r="I3897" s="1" t="s">
        <v>1311</v>
      </c>
      <c r="J3897" s="1" t="s">
        <v>9</v>
      </c>
      <c r="K3897" s="2" t="s">
        <v>3256</v>
      </c>
      <c r="L3897" s="1" t="s">
        <v>2650</v>
      </c>
      <c r="M3897" s="1" t="s">
        <v>16</v>
      </c>
      <c r="N3897" s="1" t="s">
        <v>16</v>
      </c>
      <c r="O3897" s="1">
        <v>79.2</v>
      </c>
      <c r="P3897" s="1">
        <v>1.0</v>
      </c>
    </row>
    <row r="3898">
      <c r="A3898" s="1" t="s">
        <v>29</v>
      </c>
      <c r="B3898" s="1" t="s">
        <v>5631</v>
      </c>
      <c r="C3898" s="2" t="s">
        <v>5464</v>
      </c>
      <c r="D3898" s="1" t="s">
        <v>19</v>
      </c>
      <c r="E3898" s="3" t="str">
        <f>HYPERLINK("https://fyndiq.se/produkt/406117b60bf241a0/", "2-Pack Samsung Galaxy S9 - Härdat glas 9H - Super kvalitet 3D")</f>
        <v>2-Pack Samsung Galaxy S9 - Härdat glas 9H - Super kvalitet 3D</v>
      </c>
      <c r="F3898" s="1" t="s">
        <v>228</v>
      </c>
      <c r="G3898" s="1" t="s">
        <v>229</v>
      </c>
      <c r="H3898" s="1" t="s">
        <v>230</v>
      </c>
      <c r="I3898" s="1" t="s">
        <v>16</v>
      </c>
      <c r="J3898" s="1" t="s">
        <v>23</v>
      </c>
      <c r="K3898" s="1" t="s">
        <v>16</v>
      </c>
      <c r="L3898" s="1" t="s">
        <v>16</v>
      </c>
      <c r="M3898" s="1" t="s">
        <v>16</v>
      </c>
      <c r="N3898" s="1" t="s">
        <v>16</v>
      </c>
      <c r="O3898" s="1">
        <v>63.2</v>
      </c>
      <c r="P3898" s="1">
        <v>1.0</v>
      </c>
    </row>
    <row r="3899">
      <c r="A3899" s="1" t="s">
        <v>29</v>
      </c>
      <c r="B3899" s="1" t="s">
        <v>5632</v>
      </c>
      <c r="C3899" s="2" t="s">
        <v>5464</v>
      </c>
      <c r="D3899" s="1" t="s">
        <v>19</v>
      </c>
      <c r="E3899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3899" s="1" t="s">
        <v>856</v>
      </c>
      <c r="G3899" s="1" t="s">
        <v>857</v>
      </c>
      <c r="H3899" s="1" t="s">
        <v>858</v>
      </c>
      <c r="I3899" s="1" t="s">
        <v>16</v>
      </c>
      <c r="J3899" s="1" t="s">
        <v>23</v>
      </c>
      <c r="K3899" s="1" t="s">
        <v>16</v>
      </c>
      <c r="L3899" s="1" t="s">
        <v>16</v>
      </c>
      <c r="M3899" s="1" t="s">
        <v>16</v>
      </c>
      <c r="N3899" s="1" t="s">
        <v>16</v>
      </c>
      <c r="O3899" s="1">
        <v>63.2</v>
      </c>
      <c r="P3899" s="1">
        <v>1.0</v>
      </c>
    </row>
    <row r="3900">
      <c r="A3900" s="1" t="s">
        <v>29</v>
      </c>
      <c r="B3900" s="1" t="s">
        <v>5633</v>
      </c>
      <c r="C3900" s="2" t="s">
        <v>5464</v>
      </c>
      <c r="D3900" s="1" t="s">
        <v>19</v>
      </c>
      <c r="E390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3900" s="1" t="s">
        <v>2144</v>
      </c>
      <c r="G3900" s="1" t="s">
        <v>2145</v>
      </c>
      <c r="H3900" s="1" t="s">
        <v>2146</v>
      </c>
      <c r="I3900" s="1" t="s">
        <v>16</v>
      </c>
      <c r="J3900" s="1" t="s">
        <v>23</v>
      </c>
      <c r="K3900" s="1" t="s">
        <v>16</v>
      </c>
      <c r="L3900" s="1" t="s">
        <v>16</v>
      </c>
      <c r="M3900" s="1" t="s">
        <v>16</v>
      </c>
      <c r="N3900" s="1" t="s">
        <v>16</v>
      </c>
      <c r="O3900" s="1">
        <v>63.2</v>
      </c>
      <c r="P3900" s="1">
        <v>1.0</v>
      </c>
    </row>
    <row r="3901">
      <c r="A3901" s="1" t="s">
        <v>29</v>
      </c>
      <c r="B3901" s="1" t="s">
        <v>5634</v>
      </c>
      <c r="C3901" s="2" t="s">
        <v>5464</v>
      </c>
      <c r="D3901" s="1" t="s">
        <v>19</v>
      </c>
      <c r="E3901" s="3" t="str">
        <f>HYPERLINK("https://fyndiq.se/produkt/e28d31305ab547c0/", "Samsung Galaxy S20 Ultra - Härdat glas 9H - Super kvalitet 3D")</f>
        <v>Samsung Galaxy S20 Ultra - Härdat glas 9H - Super kvalitet 3D</v>
      </c>
      <c r="F3901" s="1" t="s">
        <v>3225</v>
      </c>
      <c r="G3901" s="1" t="s">
        <v>3226</v>
      </c>
      <c r="H3901" s="1" t="s">
        <v>3227</v>
      </c>
      <c r="I3901" s="1" t="s">
        <v>16</v>
      </c>
      <c r="J3901" s="1" t="s">
        <v>23</v>
      </c>
      <c r="K3901" s="1" t="s">
        <v>16</v>
      </c>
      <c r="L3901" s="1" t="s">
        <v>16</v>
      </c>
      <c r="M3901" s="1" t="s">
        <v>16</v>
      </c>
      <c r="N3901" s="1" t="s">
        <v>16</v>
      </c>
      <c r="O3901" s="1">
        <v>55.2</v>
      </c>
      <c r="P3901" s="1">
        <v>1.0</v>
      </c>
    </row>
    <row r="3902">
      <c r="A3902" s="1" t="s">
        <v>29</v>
      </c>
      <c r="B3902" s="1" t="s">
        <v>5635</v>
      </c>
      <c r="C3902" s="2" t="s">
        <v>5464</v>
      </c>
      <c r="D3902" s="1" t="s">
        <v>19</v>
      </c>
      <c r="E3902" s="3" t="str">
        <f>HYPERLINK("https://fyndiq.se/produkt/56c72c0ba5f749b5/", "2-Pack SAMSUNG S24 Skärmskydd - Härdat Glas 9H - Super kvalitet 3D")</f>
        <v>2-Pack SAMSUNG S24 Skärmskydd - Härdat Glas 9H - Super kvalitet 3D</v>
      </c>
      <c r="F3902" s="1" t="s">
        <v>263</v>
      </c>
      <c r="G3902" s="1" t="s">
        <v>264</v>
      </c>
      <c r="H3902" s="1" t="s">
        <v>265</v>
      </c>
      <c r="I3902" s="1" t="s">
        <v>16</v>
      </c>
      <c r="J3902" s="1" t="s">
        <v>23</v>
      </c>
      <c r="K3902" s="1" t="s">
        <v>16</v>
      </c>
      <c r="L3902" s="1" t="s">
        <v>16</v>
      </c>
      <c r="M3902" s="1" t="s">
        <v>16</v>
      </c>
      <c r="N3902" s="1" t="s">
        <v>16</v>
      </c>
      <c r="O3902" s="1">
        <v>71.2</v>
      </c>
      <c r="P3902" s="1">
        <v>1.0</v>
      </c>
    </row>
    <row r="3903">
      <c r="A3903" s="1" t="s">
        <v>29</v>
      </c>
      <c r="B3903" s="1" t="s">
        <v>5636</v>
      </c>
      <c r="C3903" s="2" t="s">
        <v>5464</v>
      </c>
      <c r="D3903" s="1" t="s">
        <v>19</v>
      </c>
      <c r="E390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903" s="1" t="s">
        <v>311</v>
      </c>
      <c r="G3903" s="1" t="s">
        <v>312</v>
      </c>
      <c r="H3903" s="1" t="s">
        <v>313</v>
      </c>
      <c r="I3903" s="1" t="s">
        <v>16</v>
      </c>
      <c r="J3903" s="1" t="s">
        <v>23</v>
      </c>
      <c r="K3903" s="1" t="s">
        <v>16</v>
      </c>
      <c r="L3903" s="1" t="s">
        <v>16</v>
      </c>
      <c r="M3903" s="1" t="s">
        <v>16</v>
      </c>
      <c r="N3903" s="1" t="s">
        <v>16</v>
      </c>
      <c r="O3903" s="1">
        <v>71.2</v>
      </c>
      <c r="P3903" s="1">
        <v>1.0</v>
      </c>
    </row>
    <row r="3904">
      <c r="A3904" s="1" t="s">
        <v>29</v>
      </c>
      <c r="B3904" s="1" t="s">
        <v>5637</v>
      </c>
      <c r="C3904" s="2" t="s">
        <v>5464</v>
      </c>
      <c r="D3904" s="1" t="s">
        <v>19</v>
      </c>
      <c r="E390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3904" s="1" t="s">
        <v>692</v>
      </c>
      <c r="G3904" s="1" t="s">
        <v>693</v>
      </c>
      <c r="H3904" s="1" t="s">
        <v>694</v>
      </c>
      <c r="I3904" s="1" t="s">
        <v>16</v>
      </c>
      <c r="J3904" s="1" t="s">
        <v>23</v>
      </c>
      <c r="K3904" s="1" t="s">
        <v>16</v>
      </c>
      <c r="L3904" s="1" t="s">
        <v>16</v>
      </c>
      <c r="M3904" s="1" t="s">
        <v>16</v>
      </c>
      <c r="N3904" s="1" t="s">
        <v>16</v>
      </c>
      <c r="O3904" s="1">
        <v>55.2</v>
      </c>
      <c r="P3904" s="1">
        <v>1.0</v>
      </c>
    </row>
    <row r="3905">
      <c r="A3905" s="1" t="s">
        <v>29</v>
      </c>
      <c r="B3905" s="1" t="s">
        <v>5638</v>
      </c>
      <c r="C3905" s="2" t="s">
        <v>5639</v>
      </c>
      <c r="D3905" s="1" t="s">
        <v>19</v>
      </c>
      <c r="E3905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3905" s="1" t="s">
        <v>1193</v>
      </c>
      <c r="G3905" s="1" t="s">
        <v>1194</v>
      </c>
      <c r="H3905" s="1" t="s">
        <v>1195</v>
      </c>
      <c r="I3905" s="1" t="s">
        <v>16</v>
      </c>
      <c r="J3905" s="1" t="s">
        <v>23</v>
      </c>
      <c r="K3905" s="1" t="s">
        <v>16</v>
      </c>
      <c r="L3905" s="1" t="s">
        <v>16</v>
      </c>
      <c r="M3905" s="1" t="s">
        <v>16</v>
      </c>
      <c r="N3905" s="1" t="s">
        <v>16</v>
      </c>
      <c r="O3905" s="1">
        <v>71.2</v>
      </c>
      <c r="P3905" s="1">
        <v>1.0</v>
      </c>
    </row>
    <row r="3906">
      <c r="A3906" s="1" t="s">
        <v>29</v>
      </c>
      <c r="B3906" s="1" t="s">
        <v>5640</v>
      </c>
      <c r="C3906" s="2" t="s">
        <v>5639</v>
      </c>
      <c r="D3906" s="1" t="s">
        <v>19</v>
      </c>
      <c r="E3906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3906" s="1" t="s">
        <v>31</v>
      </c>
      <c r="G3906" s="1" t="s">
        <v>32</v>
      </c>
      <c r="H3906" s="1" t="s">
        <v>33</v>
      </c>
      <c r="I3906" s="1" t="s">
        <v>16</v>
      </c>
      <c r="J3906" s="1" t="s">
        <v>23</v>
      </c>
      <c r="K3906" s="1" t="s">
        <v>16</v>
      </c>
      <c r="L3906" s="1" t="s">
        <v>16</v>
      </c>
      <c r="M3906" s="1" t="s">
        <v>16</v>
      </c>
      <c r="N3906" s="1" t="s">
        <v>16</v>
      </c>
      <c r="O3906" s="1">
        <v>79.2</v>
      </c>
      <c r="P3906" s="1">
        <v>1.0</v>
      </c>
    </row>
    <row r="3907">
      <c r="A3907" s="1" t="s">
        <v>29</v>
      </c>
      <c r="B3907" s="1" t="s">
        <v>5641</v>
      </c>
      <c r="C3907" s="2" t="s">
        <v>5639</v>
      </c>
      <c r="D3907" s="1" t="s">
        <v>19</v>
      </c>
      <c r="E3907" s="3" t="str">
        <f>HYPERLINK("https://fyndiq.se/produkt/8b67d8d5f34d4bfa/", "2-Pack Samsung S20 Plus - 9H Härdat Glass - Top Kvalitet 3D")</f>
        <v>2-Pack Samsung S20 Plus - 9H Härdat Glass - Top Kvalitet 3D</v>
      </c>
      <c r="F3907" s="1" t="s">
        <v>5642</v>
      </c>
      <c r="G3907" s="1" t="s">
        <v>5643</v>
      </c>
      <c r="H3907" s="1" t="s">
        <v>5644</v>
      </c>
      <c r="I3907" s="1" t="s">
        <v>16</v>
      </c>
      <c r="J3907" s="1" t="s">
        <v>23</v>
      </c>
      <c r="K3907" s="1" t="s">
        <v>16</v>
      </c>
      <c r="L3907" s="1" t="s">
        <v>16</v>
      </c>
      <c r="M3907" s="1" t="s">
        <v>16</v>
      </c>
      <c r="N3907" s="1" t="s">
        <v>16</v>
      </c>
      <c r="O3907" s="1">
        <v>63.2</v>
      </c>
      <c r="P3907" s="1">
        <v>1.0</v>
      </c>
    </row>
    <row r="3908">
      <c r="A3908" s="1" t="s">
        <v>29</v>
      </c>
      <c r="B3908" s="1" t="s">
        <v>5645</v>
      </c>
      <c r="C3908" s="2" t="s">
        <v>5639</v>
      </c>
      <c r="D3908" s="1" t="s">
        <v>19</v>
      </c>
      <c r="E3908" s="3" t="str">
        <f>HYPERLINK("https://fyndiq.se/produkt/28799ed0373d40b4/", "2 Pack Galaxy S21 Ultra 5G- Härdat glas 9H - Super kvalitet 3D")</f>
        <v>2 Pack Galaxy S21 Ultra 5G- Härdat glas 9H - Super kvalitet 3D</v>
      </c>
      <c r="F3908" s="1" t="s">
        <v>272</v>
      </c>
      <c r="G3908" s="1" t="s">
        <v>273</v>
      </c>
      <c r="H3908" s="1" t="s">
        <v>274</v>
      </c>
      <c r="I3908" s="1" t="s">
        <v>16</v>
      </c>
      <c r="J3908" s="1" t="s">
        <v>23</v>
      </c>
      <c r="K3908" s="1" t="s">
        <v>16</v>
      </c>
      <c r="L3908" s="1" t="s">
        <v>16</v>
      </c>
      <c r="M3908" s="1" t="s">
        <v>16</v>
      </c>
      <c r="N3908" s="1" t="s">
        <v>16</v>
      </c>
      <c r="O3908" s="1">
        <v>63.2</v>
      </c>
      <c r="P3908" s="1">
        <v>1.0</v>
      </c>
    </row>
    <row r="3909">
      <c r="A3909" s="1" t="s">
        <v>29</v>
      </c>
      <c r="B3909" s="1" t="s">
        <v>5646</v>
      </c>
      <c r="C3909" s="2" t="s">
        <v>5639</v>
      </c>
      <c r="D3909" s="1" t="s">
        <v>19</v>
      </c>
      <c r="E3909" s="3" t="str">
        <f>HYPERLINK("https://fyndiq.se/produkt/2477583187264ece/", "2-Pack Samsung S20 - 9H Härdat Glass - Top Kvalitet")</f>
        <v>2-Pack Samsung S20 - 9H Härdat Glass - Top Kvalitet</v>
      </c>
      <c r="F3909" s="1" t="s">
        <v>124</v>
      </c>
      <c r="G3909" s="1" t="s">
        <v>125</v>
      </c>
      <c r="H3909" s="1" t="s">
        <v>126</v>
      </c>
      <c r="I3909" s="1" t="s">
        <v>16</v>
      </c>
      <c r="J3909" s="1" t="s">
        <v>23</v>
      </c>
      <c r="K3909" s="1" t="s">
        <v>16</v>
      </c>
      <c r="L3909" s="1" t="s">
        <v>16</v>
      </c>
      <c r="M3909" s="1" t="s">
        <v>16</v>
      </c>
      <c r="N3909" s="1" t="s">
        <v>16</v>
      </c>
      <c r="O3909" s="1">
        <v>63.2</v>
      </c>
      <c r="P3909" s="1">
        <v>1.0</v>
      </c>
    </row>
    <row r="3910">
      <c r="A3910" s="1" t="s">
        <v>29</v>
      </c>
      <c r="B3910" s="1" t="s">
        <v>5647</v>
      </c>
      <c r="C3910" s="2" t="s">
        <v>5639</v>
      </c>
      <c r="D3910" s="1" t="s">
        <v>19</v>
      </c>
      <c r="E3910" s="3" t="str">
        <f>HYPERLINK("https://fyndiq.se/produkt/070a202582a44b59/", "2 Pack Samsung Watch 40mm - Härdat glas 9H - Super kvalitet")</f>
        <v>2 Pack Samsung Watch 40mm - Härdat glas 9H - Super kvalitet</v>
      </c>
      <c r="F3910" s="1" t="s">
        <v>3704</v>
      </c>
      <c r="G3910" s="1" t="s">
        <v>3705</v>
      </c>
      <c r="H3910" s="1" t="s">
        <v>3706</v>
      </c>
      <c r="I3910" s="1" t="s">
        <v>16</v>
      </c>
      <c r="J3910" s="1" t="s">
        <v>23</v>
      </c>
      <c r="K3910" s="1" t="s">
        <v>16</v>
      </c>
      <c r="L3910" s="1" t="s">
        <v>16</v>
      </c>
      <c r="M3910" s="1" t="s">
        <v>16</v>
      </c>
      <c r="N3910" s="1" t="s">
        <v>16</v>
      </c>
      <c r="O3910" s="1">
        <v>63.2</v>
      </c>
      <c r="P3910" s="1">
        <v>1.0</v>
      </c>
    </row>
    <row r="3911">
      <c r="A3911" s="1" t="s">
        <v>29</v>
      </c>
      <c r="B3911" s="1" t="s">
        <v>5648</v>
      </c>
      <c r="C3911" s="2" t="s">
        <v>5639</v>
      </c>
      <c r="D3911" s="1" t="s">
        <v>19</v>
      </c>
      <c r="E3911" s="3" t="str">
        <f>HYPERLINK("https://fyndiq.se/produkt/5d384cc8795744b0/", "2-Pack Samsung A55 Skärmskydd i Härdat Glas")</f>
        <v>2-Pack Samsung A55 Skärmskydd i Härdat Glas</v>
      </c>
      <c r="F3911" s="1" t="s">
        <v>191</v>
      </c>
      <c r="G3911" s="1" t="s">
        <v>192</v>
      </c>
      <c r="H3911" s="1" t="s">
        <v>193</v>
      </c>
      <c r="I3911" s="1" t="s">
        <v>16</v>
      </c>
      <c r="J3911" s="1" t="s">
        <v>23</v>
      </c>
      <c r="K3911" s="1" t="s">
        <v>16</v>
      </c>
      <c r="L3911" s="1" t="s">
        <v>16</v>
      </c>
      <c r="M3911" s="1" t="s">
        <v>16</v>
      </c>
      <c r="N3911" s="1" t="s">
        <v>16</v>
      </c>
      <c r="O3911" s="1">
        <v>63.2</v>
      </c>
      <c r="P3911" s="1">
        <v>1.0</v>
      </c>
    </row>
    <row r="3912">
      <c r="A3912" s="1" t="s">
        <v>29</v>
      </c>
      <c r="B3912" s="1" t="s">
        <v>5649</v>
      </c>
      <c r="C3912" s="2" t="s">
        <v>5639</v>
      </c>
      <c r="D3912" s="1" t="s">
        <v>19</v>
      </c>
      <c r="E3912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3912" s="1" t="s">
        <v>464</v>
      </c>
      <c r="G3912" s="1" t="s">
        <v>465</v>
      </c>
      <c r="H3912" s="1" t="s">
        <v>466</v>
      </c>
      <c r="I3912" s="1" t="s">
        <v>16</v>
      </c>
      <c r="J3912" s="1" t="s">
        <v>23</v>
      </c>
      <c r="K3912" s="1" t="s">
        <v>16</v>
      </c>
      <c r="L3912" s="1" t="s">
        <v>16</v>
      </c>
      <c r="M3912" s="1" t="s">
        <v>16</v>
      </c>
      <c r="N3912" s="1" t="s">
        <v>16</v>
      </c>
      <c r="O3912" s="1">
        <v>71.2</v>
      </c>
      <c r="P3912" s="1">
        <v>1.0</v>
      </c>
    </row>
    <row r="3913">
      <c r="A3913" s="1" t="s">
        <v>29</v>
      </c>
      <c r="B3913" s="1" t="s">
        <v>5650</v>
      </c>
      <c r="C3913" s="2" t="s">
        <v>5639</v>
      </c>
      <c r="D3913" s="1" t="s">
        <v>19</v>
      </c>
      <c r="E3913" s="3" t="str">
        <f>HYPERLINK("https://fyndiq.se/produkt/416415a768684efb/", "2-Pack Samsung Galaxy S21 5G - 9H Härdat Glas - HD")</f>
        <v>2-Pack Samsung Galaxy S21 5G - 9H Härdat Glas - HD</v>
      </c>
      <c r="F3913" s="1" t="s">
        <v>39</v>
      </c>
      <c r="G3913" s="1" t="s">
        <v>40</v>
      </c>
      <c r="H3913" s="1" t="s">
        <v>41</v>
      </c>
      <c r="I3913" s="1" t="s">
        <v>16</v>
      </c>
      <c r="J3913" s="1" t="s">
        <v>23</v>
      </c>
      <c r="K3913" s="1" t="s">
        <v>16</v>
      </c>
      <c r="L3913" s="1" t="s">
        <v>16</v>
      </c>
      <c r="M3913" s="1" t="s">
        <v>16</v>
      </c>
      <c r="N3913" s="1" t="s">
        <v>16</v>
      </c>
      <c r="O3913" s="1">
        <v>63.2</v>
      </c>
      <c r="P3913" s="1">
        <v>1.0</v>
      </c>
    </row>
    <row r="3914">
      <c r="A3914" s="1" t="s">
        <v>29</v>
      </c>
      <c r="B3914" s="1" t="s">
        <v>5651</v>
      </c>
      <c r="C3914" s="2" t="s">
        <v>5639</v>
      </c>
      <c r="D3914" s="1" t="s">
        <v>19</v>
      </c>
      <c r="E391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914" s="1" t="s">
        <v>26</v>
      </c>
      <c r="G3914" s="1" t="s">
        <v>27</v>
      </c>
      <c r="H3914" s="1" t="s">
        <v>28</v>
      </c>
      <c r="I3914" s="1" t="s">
        <v>16</v>
      </c>
      <c r="J3914" s="1" t="s">
        <v>23</v>
      </c>
      <c r="K3914" s="1" t="s">
        <v>16</v>
      </c>
      <c r="L3914" s="1" t="s">
        <v>16</v>
      </c>
      <c r="M3914" s="1" t="s">
        <v>16</v>
      </c>
      <c r="N3914" s="1" t="s">
        <v>16</v>
      </c>
      <c r="O3914" s="1">
        <v>71.2</v>
      </c>
      <c r="P3914" s="1">
        <v>1.0</v>
      </c>
    </row>
    <row r="3915">
      <c r="A3915" s="1" t="s">
        <v>29</v>
      </c>
      <c r="B3915" s="1" t="s">
        <v>5652</v>
      </c>
      <c r="C3915" s="2" t="s">
        <v>5639</v>
      </c>
      <c r="D3915" s="1" t="s">
        <v>19</v>
      </c>
      <c r="E3915" s="3" t="str">
        <f>HYPERLINK("https://fyndiq.se/produkt/2b4b1f7438974a4c/", "2-Pack OnePlus 11 5G- Härdat glas 9H - Super kvalitet 3D Skärmskydd")</f>
        <v>2-Pack OnePlus 11 5G- Härdat glas 9H - Super kvalitet 3D Skärmskydd</v>
      </c>
      <c r="F3915" s="1" t="s">
        <v>3388</v>
      </c>
      <c r="G3915" s="1" t="s">
        <v>3389</v>
      </c>
      <c r="H3915" s="1" t="s">
        <v>3390</v>
      </c>
      <c r="I3915" s="1" t="s">
        <v>16</v>
      </c>
      <c r="J3915" s="1" t="s">
        <v>23</v>
      </c>
      <c r="K3915" s="1" t="s">
        <v>16</v>
      </c>
      <c r="L3915" s="1" t="s">
        <v>16</v>
      </c>
      <c r="M3915" s="1" t="s">
        <v>16</v>
      </c>
      <c r="N3915" s="1" t="s">
        <v>16</v>
      </c>
      <c r="O3915" s="1">
        <v>79.2</v>
      </c>
      <c r="P3915" s="1">
        <v>1.0</v>
      </c>
    </row>
    <row r="3916">
      <c r="A3916" s="1" t="s">
        <v>29</v>
      </c>
      <c r="B3916" s="1" t="s">
        <v>5653</v>
      </c>
      <c r="C3916" s="2" t="s">
        <v>5639</v>
      </c>
      <c r="D3916" s="1" t="s">
        <v>19</v>
      </c>
      <c r="E391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3916" s="1" t="s">
        <v>760</v>
      </c>
      <c r="G3916" s="1" t="s">
        <v>761</v>
      </c>
      <c r="H3916" s="1" t="s">
        <v>762</v>
      </c>
      <c r="I3916" s="1" t="s">
        <v>16</v>
      </c>
      <c r="J3916" s="1" t="s">
        <v>23</v>
      </c>
      <c r="K3916" s="1" t="s">
        <v>16</v>
      </c>
      <c r="L3916" s="1" t="s">
        <v>16</v>
      </c>
      <c r="M3916" s="1" t="s">
        <v>16</v>
      </c>
      <c r="N3916" s="1" t="s">
        <v>16</v>
      </c>
      <c r="O3916" s="1">
        <v>63.2</v>
      </c>
      <c r="P3916" s="1">
        <v>1.0</v>
      </c>
    </row>
    <row r="3917">
      <c r="A3917" s="1" t="s">
        <v>29</v>
      </c>
      <c r="B3917" s="1" t="s">
        <v>5654</v>
      </c>
      <c r="C3917" s="2" t="s">
        <v>5639</v>
      </c>
      <c r="D3917" s="1" t="s">
        <v>19</v>
      </c>
      <c r="E3917" s="3" t="str">
        <f>HYPERLINK("https://fyndiq.se/produkt/799aff173b9549a0/", "OnePlus 10 Pro 5G Premium Transparent Skal: Stöttåligt med Förstärkta Hörn")</f>
        <v>OnePlus 10 Pro 5G Premium Transparent Skal: Stöttåligt med Förstärkta Hörn</v>
      </c>
      <c r="F3917" s="1" t="s">
        <v>5655</v>
      </c>
      <c r="G3917" s="1" t="s">
        <v>5656</v>
      </c>
      <c r="H3917" s="1" t="s">
        <v>5657</v>
      </c>
      <c r="I3917" s="1" t="s">
        <v>16</v>
      </c>
      <c r="J3917" s="1" t="s">
        <v>23</v>
      </c>
      <c r="K3917" s="1" t="s">
        <v>16</v>
      </c>
      <c r="L3917" s="1" t="s">
        <v>16</v>
      </c>
      <c r="M3917" s="1" t="s">
        <v>16</v>
      </c>
      <c r="N3917" s="1" t="s">
        <v>16</v>
      </c>
      <c r="O3917" s="1">
        <v>63.2</v>
      </c>
      <c r="P3917" s="1">
        <v>1.0</v>
      </c>
    </row>
    <row r="3918">
      <c r="A3918" s="1" t="s">
        <v>29</v>
      </c>
      <c r="B3918" s="1" t="s">
        <v>5658</v>
      </c>
      <c r="C3918" s="2" t="s">
        <v>5639</v>
      </c>
      <c r="D3918" s="1" t="s">
        <v>19</v>
      </c>
      <c r="E3918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3918" s="1" t="s">
        <v>31</v>
      </c>
      <c r="G3918" s="1" t="s">
        <v>32</v>
      </c>
      <c r="H3918" s="1" t="s">
        <v>33</v>
      </c>
      <c r="I3918" s="1" t="s">
        <v>16</v>
      </c>
      <c r="J3918" s="1" t="s">
        <v>23</v>
      </c>
      <c r="K3918" s="1" t="s">
        <v>16</v>
      </c>
      <c r="L3918" s="1" t="s">
        <v>16</v>
      </c>
      <c r="M3918" s="1" t="s">
        <v>16</v>
      </c>
      <c r="N3918" s="1" t="s">
        <v>16</v>
      </c>
      <c r="O3918" s="1">
        <v>79.2</v>
      </c>
      <c r="P3918" s="1">
        <v>1.0</v>
      </c>
    </row>
    <row r="3919">
      <c r="A3919" s="1" t="s">
        <v>29</v>
      </c>
      <c r="B3919" s="1" t="s">
        <v>5659</v>
      </c>
      <c r="C3919" s="2" t="s">
        <v>5639</v>
      </c>
      <c r="D3919" s="1" t="s">
        <v>19</v>
      </c>
      <c r="E3919" s="3" t="str">
        <f>HYPERLINK("https://fyndiq.se/produkt/1e8f6bb5ed7344de/", "2-Pack Samsung Galaxy s10 Plus - Härdat glas 9H - Super kvalitet")</f>
        <v>2-Pack Samsung Galaxy s10 Plus - Härdat glas 9H - Super kvalitet</v>
      </c>
      <c r="F3919" s="1" t="s">
        <v>1508</v>
      </c>
      <c r="G3919" s="1" t="s">
        <v>1509</v>
      </c>
      <c r="H3919" s="1" t="s">
        <v>1510</v>
      </c>
      <c r="I3919" s="1" t="s">
        <v>16</v>
      </c>
      <c r="J3919" s="1" t="s">
        <v>23</v>
      </c>
      <c r="K3919" s="1" t="s">
        <v>16</v>
      </c>
      <c r="L3919" s="1" t="s">
        <v>16</v>
      </c>
      <c r="M3919" s="1" t="s">
        <v>16</v>
      </c>
      <c r="N3919" s="1" t="s">
        <v>16</v>
      </c>
      <c r="O3919" s="1">
        <v>63.2</v>
      </c>
      <c r="P3919" s="1">
        <v>1.0</v>
      </c>
    </row>
    <row r="3920">
      <c r="A3920" s="1" t="s">
        <v>29</v>
      </c>
      <c r="B3920" s="1" t="s">
        <v>5660</v>
      </c>
      <c r="C3920" s="2" t="s">
        <v>5639</v>
      </c>
      <c r="D3920" s="1" t="s">
        <v>19</v>
      </c>
      <c r="E3920" s="3" t="str">
        <f>HYPERLINK("https://fyndiq.se/produkt/5d384cc8795744b0/", "2-Pack Samsung A55 Skärmskydd i Härdat Glas")</f>
        <v>2-Pack Samsung A55 Skärmskydd i Härdat Glas</v>
      </c>
      <c r="F3920" s="1" t="s">
        <v>191</v>
      </c>
      <c r="G3920" s="1" t="s">
        <v>192</v>
      </c>
      <c r="H3920" s="1" t="s">
        <v>193</v>
      </c>
      <c r="I3920" s="1" t="s">
        <v>16</v>
      </c>
      <c r="J3920" s="1" t="s">
        <v>23</v>
      </c>
      <c r="K3920" s="1" t="s">
        <v>16</v>
      </c>
      <c r="L3920" s="1" t="s">
        <v>16</v>
      </c>
      <c r="M3920" s="1" t="s">
        <v>16</v>
      </c>
      <c r="N3920" s="1" t="s">
        <v>16</v>
      </c>
      <c r="O3920" s="1">
        <v>63.2</v>
      </c>
      <c r="P3920" s="1">
        <v>1.0</v>
      </c>
    </row>
    <row r="3921">
      <c r="A3921" s="1" t="s">
        <v>29</v>
      </c>
      <c r="B3921" s="1" t="s">
        <v>5661</v>
      </c>
      <c r="C3921" s="2" t="s">
        <v>5639</v>
      </c>
      <c r="D3921" s="1" t="s">
        <v>19</v>
      </c>
      <c r="E3921" s="3" t="str">
        <f>HYPERLINK("https://fyndiq.se/produkt/2055bb39e06f42d5/", "2-Pack Samsung S22 Ultra Skärmskydd - 9H Härdat Glass - 3D Super Kvalitet")</f>
        <v>2-Pack Samsung S22 Ultra Skärmskydd - 9H Härdat Glass - 3D Super Kvalitet</v>
      </c>
      <c r="F3921" s="1" t="s">
        <v>5662</v>
      </c>
      <c r="G3921" s="1" t="s">
        <v>5663</v>
      </c>
      <c r="H3921" s="1" t="s">
        <v>5664</v>
      </c>
      <c r="I3921" s="1" t="s">
        <v>16</v>
      </c>
      <c r="J3921" s="1" t="s">
        <v>23</v>
      </c>
      <c r="K3921" s="1" t="s">
        <v>16</v>
      </c>
      <c r="L3921" s="1" t="s">
        <v>16</v>
      </c>
      <c r="M3921" s="1" t="s">
        <v>16</v>
      </c>
      <c r="N3921" s="1" t="s">
        <v>16</v>
      </c>
      <c r="O3921" s="1">
        <v>63.2</v>
      </c>
      <c r="P3921" s="1">
        <v>1.0</v>
      </c>
    </row>
    <row r="3922">
      <c r="A3922" s="1" t="s">
        <v>29</v>
      </c>
      <c r="B3922" s="1" t="s">
        <v>5665</v>
      </c>
      <c r="C3922" s="2" t="s">
        <v>5639</v>
      </c>
      <c r="D3922" s="1" t="s">
        <v>19</v>
      </c>
      <c r="E3922" s="3" t="str">
        <f>HYPERLINK("https://fyndiq.se/produkt/e19fcc2ab2124f8a/", "2-Pack Iphone 13 Pro - 9H Härdat Glass - Top Kvalitet  3D")</f>
        <v>2-Pack Iphone 13 Pro - 9H Härdat Glass - Top Kvalitet  3D</v>
      </c>
      <c r="F3922" s="1" t="s">
        <v>555</v>
      </c>
      <c r="G3922" s="1" t="s">
        <v>556</v>
      </c>
      <c r="H3922" s="1" t="s">
        <v>557</v>
      </c>
      <c r="I3922" s="1" t="s">
        <v>16</v>
      </c>
      <c r="J3922" s="1" t="s">
        <v>23</v>
      </c>
      <c r="K3922" s="1" t="s">
        <v>16</v>
      </c>
      <c r="L3922" s="1" t="s">
        <v>16</v>
      </c>
      <c r="M3922" s="1" t="s">
        <v>16</v>
      </c>
      <c r="N3922" s="1" t="s">
        <v>16</v>
      </c>
      <c r="O3922" s="1">
        <v>55.2</v>
      </c>
      <c r="P3922" s="1">
        <v>1.0</v>
      </c>
    </row>
    <row r="3923">
      <c r="A3923" s="1" t="s">
        <v>29</v>
      </c>
      <c r="B3923" s="1" t="s">
        <v>5666</v>
      </c>
      <c r="C3923" s="2" t="s">
        <v>5639</v>
      </c>
      <c r="D3923" s="1" t="s">
        <v>19</v>
      </c>
      <c r="E3923" s="3" t="str">
        <f>HYPERLINK("https://fyndiq.se/produkt/6054957ca4814959/", "2-Pack APPLE WATCH ULTRA 2 49MM Skärmskydd - Härdat Glas 9H - Super kvalitet 3D")</f>
        <v>2-Pack APPLE WATCH ULTRA 2 49MM Skärmskydd - Härdat Glas 9H - Super kvalitet 3D</v>
      </c>
      <c r="F3923" s="1" t="s">
        <v>153</v>
      </c>
      <c r="G3923" s="1" t="s">
        <v>154</v>
      </c>
      <c r="H3923" s="1" t="s">
        <v>155</v>
      </c>
      <c r="I3923" s="1" t="s">
        <v>16</v>
      </c>
      <c r="J3923" s="1" t="s">
        <v>23</v>
      </c>
      <c r="K3923" s="1" t="s">
        <v>16</v>
      </c>
      <c r="L3923" s="1" t="s">
        <v>16</v>
      </c>
      <c r="M3923" s="1" t="s">
        <v>16</v>
      </c>
      <c r="N3923" s="1" t="s">
        <v>16</v>
      </c>
      <c r="O3923" s="1">
        <v>63.2</v>
      </c>
      <c r="P3923" s="1">
        <v>1.0</v>
      </c>
    </row>
    <row r="3924">
      <c r="A3924" s="1" t="s">
        <v>29</v>
      </c>
      <c r="B3924" s="1" t="s">
        <v>5667</v>
      </c>
      <c r="C3924" s="2" t="s">
        <v>5639</v>
      </c>
      <c r="D3924" s="1" t="s">
        <v>19</v>
      </c>
      <c r="E3924" s="3" t="str">
        <f>HYPERLINK("https://fyndiq.se/produkt/f15b82570d4144d0/", "2-Pack Apple Watch 41mm – Härdat glas 9H – Super kvalitet 3D")</f>
        <v>2-Pack Apple Watch 41mm – Härdat glas 9H – Super kvalitet 3D</v>
      </c>
      <c r="F3924" s="1" t="s">
        <v>144</v>
      </c>
      <c r="G3924" s="1" t="s">
        <v>145</v>
      </c>
      <c r="H3924" s="1" t="s">
        <v>146</v>
      </c>
      <c r="I3924" s="1" t="s">
        <v>16</v>
      </c>
      <c r="J3924" s="1" t="s">
        <v>23</v>
      </c>
      <c r="K3924" s="1" t="s">
        <v>16</v>
      </c>
      <c r="L3924" s="1" t="s">
        <v>16</v>
      </c>
      <c r="M3924" s="1" t="s">
        <v>16</v>
      </c>
      <c r="N3924" s="1" t="s">
        <v>16</v>
      </c>
      <c r="O3924" s="1">
        <v>55.2</v>
      </c>
      <c r="P3924" s="1">
        <v>1.0</v>
      </c>
    </row>
    <row r="3925">
      <c r="A3925" s="1" t="s">
        <v>29</v>
      </c>
      <c r="B3925" s="1" t="s">
        <v>5668</v>
      </c>
      <c r="C3925" s="2" t="s">
        <v>5639</v>
      </c>
      <c r="D3925" s="1" t="s">
        <v>19</v>
      </c>
      <c r="E3925" s="3" t="str">
        <f>HYPERLINK("https://fyndiq.se/produkt/66924f1ff238487e/", "2-Pack GOOGLE PIXEL 7A Skärmskydd - Härdat Glas 9H - Super kvalitet 3D")</f>
        <v>2-Pack GOOGLE PIXEL 7A Skärmskydd - Härdat Glas 9H - Super kvalitet 3D</v>
      </c>
      <c r="F3925" s="1" t="s">
        <v>315</v>
      </c>
      <c r="G3925" s="1" t="s">
        <v>316</v>
      </c>
      <c r="H3925" s="1" t="s">
        <v>317</v>
      </c>
      <c r="I3925" s="1" t="s">
        <v>16</v>
      </c>
      <c r="J3925" s="1" t="s">
        <v>23</v>
      </c>
      <c r="K3925" s="1" t="s">
        <v>16</v>
      </c>
      <c r="L3925" s="1" t="s">
        <v>16</v>
      </c>
      <c r="M3925" s="1" t="s">
        <v>16</v>
      </c>
      <c r="N3925" s="1" t="s">
        <v>16</v>
      </c>
      <c r="O3925" s="1">
        <v>63.2</v>
      </c>
      <c r="P3925" s="1">
        <v>1.0</v>
      </c>
    </row>
    <row r="3926">
      <c r="A3926" s="1" t="s">
        <v>29</v>
      </c>
      <c r="B3926" s="1" t="s">
        <v>5669</v>
      </c>
      <c r="C3926" s="2" t="s">
        <v>5639</v>
      </c>
      <c r="D3926" s="1" t="s">
        <v>19</v>
      </c>
      <c r="E3926" s="3" t="str">
        <f>HYPERLINK("https://fyndiq.se/produkt/2477583187264ece/", "2-Pack Samsung S20 - 9H Härdat Glass - Top Kvalitet")</f>
        <v>2-Pack Samsung S20 - 9H Härdat Glass - Top Kvalitet</v>
      </c>
      <c r="F3926" s="1" t="s">
        <v>124</v>
      </c>
      <c r="G3926" s="1" t="s">
        <v>125</v>
      </c>
      <c r="H3926" s="1" t="s">
        <v>126</v>
      </c>
      <c r="I3926" s="1" t="s">
        <v>16</v>
      </c>
      <c r="J3926" s="1" t="s">
        <v>23</v>
      </c>
      <c r="K3926" s="1" t="s">
        <v>16</v>
      </c>
      <c r="L3926" s="1" t="s">
        <v>16</v>
      </c>
      <c r="M3926" s="1" t="s">
        <v>16</v>
      </c>
      <c r="N3926" s="1" t="s">
        <v>16</v>
      </c>
      <c r="O3926" s="1">
        <v>63.2</v>
      </c>
      <c r="P3926" s="1">
        <v>1.0</v>
      </c>
    </row>
    <row r="3927">
      <c r="A3927" s="1" t="s">
        <v>29</v>
      </c>
      <c r="B3927" s="1" t="s">
        <v>5670</v>
      </c>
      <c r="C3927" s="2" t="s">
        <v>5639</v>
      </c>
      <c r="D3927" s="1" t="s">
        <v>19</v>
      </c>
      <c r="E3927" s="3" t="str">
        <f t="shared" ref="E3927:E3928" si="40">HYPERLINK("https://fyndiq.se/produkt/b4b1148b5d274f33/", "2 Pack Xiaomi 11T 5G - Härdat glas 9H - Super kvalitet 3D")</f>
        <v>2 Pack Xiaomi 11T 5G - Härdat glas 9H - Super kvalitet 3D</v>
      </c>
      <c r="F3927" s="1" t="s">
        <v>345</v>
      </c>
      <c r="G3927" s="1" t="s">
        <v>346</v>
      </c>
      <c r="H3927" s="1" t="s">
        <v>347</v>
      </c>
      <c r="I3927" s="1" t="s">
        <v>16</v>
      </c>
      <c r="J3927" s="1" t="s">
        <v>23</v>
      </c>
      <c r="K3927" s="1" t="s">
        <v>16</v>
      </c>
      <c r="L3927" s="1" t="s">
        <v>16</v>
      </c>
      <c r="M3927" s="1" t="s">
        <v>16</v>
      </c>
      <c r="N3927" s="1" t="s">
        <v>16</v>
      </c>
      <c r="O3927" s="1">
        <v>63.2</v>
      </c>
      <c r="P3927" s="1">
        <v>1.0</v>
      </c>
    </row>
    <row r="3928">
      <c r="A3928" s="1" t="s">
        <v>29</v>
      </c>
      <c r="B3928" s="1" t="s">
        <v>5671</v>
      </c>
      <c r="C3928" s="2" t="s">
        <v>5639</v>
      </c>
      <c r="D3928" s="1" t="s">
        <v>19</v>
      </c>
      <c r="E3928" s="3" t="str">
        <f t="shared" si="40"/>
        <v>2 Pack Xiaomi 11T 5G - Härdat glas 9H - Super kvalitet 3D</v>
      </c>
      <c r="F3928" s="1" t="s">
        <v>345</v>
      </c>
      <c r="G3928" s="1" t="s">
        <v>346</v>
      </c>
      <c r="H3928" s="1" t="s">
        <v>347</v>
      </c>
      <c r="I3928" s="1" t="s">
        <v>16</v>
      </c>
      <c r="J3928" s="1" t="s">
        <v>23</v>
      </c>
      <c r="K3928" s="1" t="s">
        <v>16</v>
      </c>
      <c r="L3928" s="1" t="s">
        <v>16</v>
      </c>
      <c r="M3928" s="1" t="s">
        <v>16</v>
      </c>
      <c r="N3928" s="1" t="s">
        <v>16</v>
      </c>
      <c r="O3928" s="1">
        <v>63.2</v>
      </c>
      <c r="P3928" s="1">
        <v>1.0</v>
      </c>
    </row>
    <row r="3929">
      <c r="A3929" s="1" t="s">
        <v>29</v>
      </c>
      <c r="B3929" s="1" t="s">
        <v>5672</v>
      </c>
      <c r="C3929" s="2" t="s">
        <v>5639</v>
      </c>
      <c r="D3929" s="1" t="s">
        <v>19</v>
      </c>
      <c r="E3929" s="3" t="str">
        <f>HYPERLINK("https://fyndiq.se/produkt/c5eff753eef544a3/", "2-Pack Samsung A05S Skärmskydd - Härdat Glas 9H - Super kvalitet 3D")</f>
        <v>2-Pack Samsung A05S Skärmskydd - Härdat Glas 9H - Super kvalitet 3D</v>
      </c>
      <c r="F3929" s="1" t="s">
        <v>768</v>
      </c>
      <c r="G3929" s="1" t="s">
        <v>769</v>
      </c>
      <c r="H3929" s="1" t="s">
        <v>770</v>
      </c>
      <c r="I3929" s="1" t="s">
        <v>16</v>
      </c>
      <c r="J3929" s="1" t="s">
        <v>23</v>
      </c>
      <c r="K3929" s="1" t="s">
        <v>16</v>
      </c>
      <c r="L3929" s="1" t="s">
        <v>16</v>
      </c>
      <c r="M3929" s="1" t="s">
        <v>16</v>
      </c>
      <c r="N3929" s="1" t="s">
        <v>16</v>
      </c>
      <c r="O3929" s="1">
        <v>63.2</v>
      </c>
      <c r="P3929" s="1">
        <v>1.0</v>
      </c>
    </row>
    <row r="3930">
      <c r="A3930" s="1" t="s">
        <v>29</v>
      </c>
      <c r="B3930" s="1" t="s">
        <v>5673</v>
      </c>
      <c r="C3930" s="2" t="s">
        <v>5639</v>
      </c>
      <c r="D3930" s="1" t="s">
        <v>19</v>
      </c>
      <c r="E3930" s="3" t="str">
        <f>HYPERLINK("https://fyndiq.se/produkt/e5b429f92a9e421b/", "2-Pack Xiaomi 13T Pro 5G - Härdat glas 9H - Super kvalitet 3D Skärmskydd")</f>
        <v>2-Pack Xiaomi 13T Pro 5G - Härdat glas 9H - Super kvalitet 3D Skärmskydd</v>
      </c>
      <c r="F3930" s="1" t="s">
        <v>5674</v>
      </c>
      <c r="G3930" s="1" t="s">
        <v>5675</v>
      </c>
      <c r="H3930" s="1" t="s">
        <v>5676</v>
      </c>
      <c r="I3930" s="1" t="s">
        <v>16</v>
      </c>
      <c r="J3930" s="1" t="s">
        <v>23</v>
      </c>
      <c r="K3930" s="1" t="s">
        <v>16</v>
      </c>
      <c r="L3930" s="1" t="s">
        <v>16</v>
      </c>
      <c r="M3930" s="1" t="s">
        <v>16</v>
      </c>
      <c r="N3930" s="1" t="s">
        <v>16</v>
      </c>
      <c r="O3930" s="1">
        <v>63.2</v>
      </c>
      <c r="P3930" s="1">
        <v>1.0</v>
      </c>
    </row>
    <row r="3931">
      <c r="A3931" s="1" t="s">
        <v>29</v>
      </c>
      <c r="B3931" s="1" t="s">
        <v>5677</v>
      </c>
      <c r="C3931" s="2" t="s">
        <v>5639</v>
      </c>
      <c r="D3931" s="1" t="s">
        <v>19</v>
      </c>
      <c r="E393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3931" s="1" t="s">
        <v>4617</v>
      </c>
      <c r="G3931" s="1" t="s">
        <v>4618</v>
      </c>
      <c r="H3931" s="1" t="s">
        <v>4619</v>
      </c>
      <c r="I3931" s="1" t="s">
        <v>16</v>
      </c>
      <c r="J3931" s="1" t="s">
        <v>23</v>
      </c>
      <c r="K3931" s="1" t="s">
        <v>16</v>
      </c>
      <c r="L3931" s="1" t="s">
        <v>16</v>
      </c>
      <c r="M3931" s="1" t="s">
        <v>16</v>
      </c>
      <c r="N3931" s="1" t="s">
        <v>16</v>
      </c>
      <c r="O3931" s="1">
        <v>63.2</v>
      </c>
      <c r="P3931" s="1">
        <v>1.0</v>
      </c>
    </row>
    <row r="3932">
      <c r="A3932" s="1" t="s">
        <v>29</v>
      </c>
      <c r="B3932" s="1" t="s">
        <v>5678</v>
      </c>
      <c r="C3932" s="2" t="s">
        <v>5639</v>
      </c>
      <c r="D3932" s="1" t="s">
        <v>19</v>
      </c>
      <c r="E393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932" s="1" t="s">
        <v>977</v>
      </c>
      <c r="G3932" s="1" t="s">
        <v>978</v>
      </c>
      <c r="H3932" s="1" t="s">
        <v>979</v>
      </c>
      <c r="I3932" s="1" t="s">
        <v>16</v>
      </c>
      <c r="J3932" s="1" t="s">
        <v>23</v>
      </c>
      <c r="K3932" s="1" t="s">
        <v>16</v>
      </c>
      <c r="L3932" s="1" t="s">
        <v>16</v>
      </c>
      <c r="M3932" s="1" t="s">
        <v>16</v>
      </c>
      <c r="N3932" s="1" t="s">
        <v>16</v>
      </c>
      <c r="O3932" s="1">
        <v>63.2</v>
      </c>
      <c r="P3932" s="1">
        <v>1.0</v>
      </c>
    </row>
    <row r="3933">
      <c r="A3933" s="1" t="s">
        <v>29</v>
      </c>
      <c r="B3933" s="1" t="s">
        <v>5679</v>
      </c>
      <c r="C3933" s="2" t="s">
        <v>5639</v>
      </c>
      <c r="D3933" s="1" t="s">
        <v>19</v>
      </c>
      <c r="E393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3933" s="1" t="s">
        <v>504</v>
      </c>
      <c r="G3933" s="1" t="s">
        <v>505</v>
      </c>
      <c r="H3933" s="1" t="s">
        <v>506</v>
      </c>
      <c r="I3933" s="1" t="s">
        <v>16</v>
      </c>
      <c r="J3933" s="1" t="s">
        <v>23</v>
      </c>
      <c r="K3933" s="1" t="s">
        <v>16</v>
      </c>
      <c r="L3933" s="1" t="s">
        <v>16</v>
      </c>
      <c r="M3933" s="1" t="s">
        <v>16</v>
      </c>
      <c r="N3933" s="1" t="s">
        <v>16</v>
      </c>
      <c r="O3933" s="1">
        <v>63.2</v>
      </c>
      <c r="P3933" s="1">
        <v>1.0</v>
      </c>
    </row>
    <row r="3934">
      <c r="A3934" s="1" t="s">
        <v>29</v>
      </c>
      <c r="B3934" s="1" t="s">
        <v>5680</v>
      </c>
      <c r="C3934" s="2" t="s">
        <v>5639</v>
      </c>
      <c r="D3934" s="1" t="s">
        <v>19</v>
      </c>
      <c r="E3934" s="3" t="str">
        <f>HYPERLINK("https://fyndiq.se/produkt/dd6ba5a880ee4a3a/", "2-Pack APPLE WATCH 38MM Skärmskydd - Härdat Glas 9H - Super kvalitet 3D")</f>
        <v>2-Pack APPLE WATCH 38MM Skärmskydd - Härdat Glas 9H - Super kvalitet 3D</v>
      </c>
      <c r="F3934" s="1" t="s">
        <v>5681</v>
      </c>
      <c r="G3934" s="1" t="s">
        <v>5682</v>
      </c>
      <c r="H3934" s="1" t="s">
        <v>5683</v>
      </c>
      <c r="I3934" s="1" t="s">
        <v>16</v>
      </c>
      <c r="J3934" s="1" t="s">
        <v>23</v>
      </c>
      <c r="K3934" s="1" t="s">
        <v>16</v>
      </c>
      <c r="L3934" s="1" t="s">
        <v>16</v>
      </c>
      <c r="M3934" s="1" t="s">
        <v>16</v>
      </c>
      <c r="N3934" s="1" t="s">
        <v>16</v>
      </c>
      <c r="O3934" s="1">
        <v>63.2</v>
      </c>
      <c r="P3934" s="1">
        <v>1.0</v>
      </c>
    </row>
    <row r="3935">
      <c r="A3935" s="1" t="s">
        <v>29</v>
      </c>
      <c r="B3935" s="1" t="s">
        <v>5684</v>
      </c>
      <c r="C3935" s="2" t="s">
        <v>5639</v>
      </c>
      <c r="D3935" s="1" t="s">
        <v>19</v>
      </c>
      <c r="E393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3935" s="1" t="s">
        <v>665</v>
      </c>
      <c r="G3935" s="1" t="s">
        <v>666</v>
      </c>
      <c r="H3935" s="1" t="s">
        <v>667</v>
      </c>
      <c r="I3935" s="1" t="s">
        <v>16</v>
      </c>
      <c r="J3935" s="1" t="s">
        <v>23</v>
      </c>
      <c r="K3935" s="1" t="s">
        <v>16</v>
      </c>
      <c r="L3935" s="1" t="s">
        <v>16</v>
      </c>
      <c r="M3935" s="1" t="s">
        <v>16</v>
      </c>
      <c r="N3935" s="1" t="s">
        <v>16</v>
      </c>
      <c r="O3935" s="1">
        <v>63.2</v>
      </c>
      <c r="P3935" s="1">
        <v>1.0</v>
      </c>
    </row>
    <row r="3936">
      <c r="A3936" s="1" t="s">
        <v>29</v>
      </c>
      <c r="B3936" s="1" t="s">
        <v>5685</v>
      </c>
      <c r="C3936" s="2" t="s">
        <v>5639</v>
      </c>
      <c r="D3936" s="1" t="s">
        <v>19</v>
      </c>
      <c r="E3936" s="3" t="str">
        <f>HYPERLINK("https://fyndiq.se/produkt/87e8c2a54c4a469b/", "2-Pack Samsung Galaxy A53 5G - Härdat glas 9H - Super kvalitet")</f>
        <v>2-Pack Samsung Galaxy A53 5G - Härdat glas 9H - Super kvalitet</v>
      </c>
      <c r="F3936" s="1" t="s">
        <v>1320</v>
      </c>
      <c r="G3936" s="1" t="s">
        <v>1321</v>
      </c>
      <c r="H3936" s="1" t="s">
        <v>1322</v>
      </c>
      <c r="I3936" s="1" t="s">
        <v>16</v>
      </c>
      <c r="J3936" s="1" t="s">
        <v>23</v>
      </c>
      <c r="K3936" s="1" t="s">
        <v>16</v>
      </c>
      <c r="L3936" s="1" t="s">
        <v>16</v>
      </c>
      <c r="M3936" s="1" t="s">
        <v>16</v>
      </c>
      <c r="N3936" s="1" t="s">
        <v>16</v>
      </c>
      <c r="O3936" s="1">
        <v>63.2</v>
      </c>
      <c r="P3936" s="1">
        <v>1.0</v>
      </c>
    </row>
    <row r="3937">
      <c r="A3937" s="1" t="s">
        <v>29</v>
      </c>
      <c r="B3937" s="1" t="s">
        <v>5686</v>
      </c>
      <c r="C3937" s="2" t="s">
        <v>5639</v>
      </c>
      <c r="D3937" s="1" t="s">
        <v>19</v>
      </c>
      <c r="E3937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3937" s="1" t="s">
        <v>71</v>
      </c>
      <c r="G3937" s="1" t="s">
        <v>72</v>
      </c>
      <c r="H3937" s="1" t="s">
        <v>73</v>
      </c>
      <c r="I3937" s="1" t="s">
        <v>16</v>
      </c>
      <c r="J3937" s="1" t="s">
        <v>23</v>
      </c>
      <c r="K3937" s="1" t="s">
        <v>16</v>
      </c>
      <c r="L3937" s="1" t="s">
        <v>16</v>
      </c>
      <c r="M3937" s="1" t="s">
        <v>16</v>
      </c>
      <c r="N3937" s="1" t="s">
        <v>16</v>
      </c>
      <c r="O3937" s="1">
        <v>63.2</v>
      </c>
      <c r="P3937" s="1">
        <v>1.0</v>
      </c>
    </row>
    <row r="3938">
      <c r="A3938" s="1" t="s">
        <v>29</v>
      </c>
      <c r="B3938" s="1" t="s">
        <v>5687</v>
      </c>
      <c r="C3938" s="2" t="s">
        <v>5639</v>
      </c>
      <c r="D3938" s="1" t="s">
        <v>19</v>
      </c>
      <c r="E3938" s="3" t="str">
        <f>HYPERLINK("https://fyndiq.se/produkt/f2c164e932234570/", "2-Pack HUAWEI P30 PRO Skärmskydd - Härdat Glas 9H - Super kvalitet 3D")</f>
        <v>2-Pack HUAWEI P30 PRO Skärmskydd - Härdat Glas 9H - Super kvalitet 3D</v>
      </c>
      <c r="F3938" s="1" t="s">
        <v>267</v>
      </c>
      <c r="G3938" s="1" t="s">
        <v>268</v>
      </c>
      <c r="H3938" s="1" t="s">
        <v>269</v>
      </c>
      <c r="I3938" s="1" t="s">
        <v>16</v>
      </c>
      <c r="J3938" s="1" t="s">
        <v>23</v>
      </c>
      <c r="K3938" s="1" t="s">
        <v>16</v>
      </c>
      <c r="L3938" s="1" t="s">
        <v>16</v>
      </c>
      <c r="M3938" s="1" t="s">
        <v>16</v>
      </c>
      <c r="N3938" s="1" t="s">
        <v>16</v>
      </c>
      <c r="O3938" s="1">
        <v>63.2</v>
      </c>
      <c r="P3938" s="1">
        <v>1.0</v>
      </c>
    </row>
    <row r="3939">
      <c r="A3939" s="1" t="s">
        <v>29</v>
      </c>
      <c r="B3939" s="1" t="s">
        <v>5688</v>
      </c>
      <c r="C3939" s="2" t="s">
        <v>5639</v>
      </c>
      <c r="D3939" s="1" t="s">
        <v>19</v>
      </c>
      <c r="E3939" s="3" t="str">
        <f>HYPERLINK("https://fyndiq.se/produkt/ab30e6eab2d04eda/", "2-Pack XIAOMI REDMI 13C Skärmskydd - Härdat Glas 9H - Super kvalitet 3D")</f>
        <v>2-Pack XIAOMI REDMI 13C Skärmskydd - Härdat Glas 9H - Super kvalitet 3D</v>
      </c>
      <c r="F3939" s="1" t="s">
        <v>1951</v>
      </c>
      <c r="G3939" s="1" t="s">
        <v>1952</v>
      </c>
      <c r="H3939" s="1" t="s">
        <v>1953</v>
      </c>
      <c r="I3939" s="1" t="s">
        <v>16</v>
      </c>
      <c r="J3939" s="1" t="s">
        <v>23</v>
      </c>
      <c r="K3939" s="1" t="s">
        <v>16</v>
      </c>
      <c r="L3939" s="1" t="s">
        <v>16</v>
      </c>
      <c r="M3939" s="1" t="s">
        <v>16</v>
      </c>
      <c r="N3939" s="1" t="s">
        <v>16</v>
      </c>
      <c r="O3939" s="1">
        <v>63.2</v>
      </c>
      <c r="P3939" s="1">
        <v>1.0</v>
      </c>
    </row>
    <row r="3940">
      <c r="A3940" s="1" t="s">
        <v>29</v>
      </c>
      <c r="B3940" s="1" t="s">
        <v>5689</v>
      </c>
      <c r="C3940" s="2" t="s">
        <v>5639</v>
      </c>
      <c r="D3940" s="1" t="s">
        <v>19</v>
      </c>
      <c r="E3940" s="3" t="str">
        <f>HYPERLINK("https://fyndiq.se/produkt/c26c9ffef37a436a/", "2-Pack Samsung A35 5G Skärmskydd i Härdat Glas")</f>
        <v>2-Pack Samsung A35 5G Skärmskydd i Härdat Glas</v>
      </c>
      <c r="F3940" s="1" t="s">
        <v>432</v>
      </c>
      <c r="G3940" s="1" t="s">
        <v>433</v>
      </c>
      <c r="H3940" s="1" t="s">
        <v>434</v>
      </c>
      <c r="I3940" s="1" t="s">
        <v>16</v>
      </c>
      <c r="J3940" s="1" t="s">
        <v>23</v>
      </c>
      <c r="K3940" s="1" t="s">
        <v>16</v>
      </c>
      <c r="L3940" s="1" t="s">
        <v>16</v>
      </c>
      <c r="M3940" s="1" t="s">
        <v>16</v>
      </c>
      <c r="N3940" s="1" t="s">
        <v>16</v>
      </c>
      <c r="O3940" s="1">
        <v>63.2</v>
      </c>
      <c r="P3940" s="1">
        <v>1.0</v>
      </c>
    </row>
    <row r="3941">
      <c r="A3941" s="1" t="s">
        <v>29</v>
      </c>
      <c r="B3941" s="1" t="s">
        <v>5690</v>
      </c>
      <c r="C3941" s="2" t="s">
        <v>5639</v>
      </c>
      <c r="D3941" s="1" t="s">
        <v>19</v>
      </c>
      <c r="E3941" s="3" t="str">
        <f>HYPERLINK("https://fyndiq.se/produkt/c6f3e47a88184e8d/", "2-Pack SAMSUNG A55 Skärmskydd - Härdat Glas 9H - Super kvalitet 3D")</f>
        <v>2-Pack SAMSUNG A55 Skärmskydd - Härdat Glas 9H - Super kvalitet 3D</v>
      </c>
      <c r="F3941" s="1" t="s">
        <v>83</v>
      </c>
      <c r="G3941" s="1" t="s">
        <v>84</v>
      </c>
      <c r="H3941" s="1" t="s">
        <v>85</v>
      </c>
      <c r="I3941" s="1" t="s">
        <v>16</v>
      </c>
      <c r="J3941" s="1" t="s">
        <v>23</v>
      </c>
      <c r="K3941" s="1" t="s">
        <v>16</v>
      </c>
      <c r="L3941" s="1" t="s">
        <v>16</v>
      </c>
      <c r="M3941" s="1" t="s">
        <v>16</v>
      </c>
      <c r="N3941" s="1" t="s">
        <v>16</v>
      </c>
      <c r="O3941" s="1">
        <v>63.2</v>
      </c>
      <c r="P3941" s="1">
        <v>1.0</v>
      </c>
    </row>
    <row r="3942">
      <c r="A3942" s="1" t="s">
        <v>29</v>
      </c>
      <c r="B3942" s="1" t="s">
        <v>5691</v>
      </c>
      <c r="C3942" s="2" t="s">
        <v>5639</v>
      </c>
      <c r="D3942" s="1" t="s">
        <v>19</v>
      </c>
      <c r="E3942" s="3" t="str">
        <f>HYPERLINK("https://fyndiq.se/produkt/56c72c0ba5f749b5/", "2-Pack SAMSUNG S24 Skärmskydd - Härdat Glas 9H - Super kvalitet 3D")</f>
        <v>2-Pack SAMSUNG S24 Skärmskydd - Härdat Glas 9H - Super kvalitet 3D</v>
      </c>
      <c r="F3942" s="1" t="s">
        <v>263</v>
      </c>
      <c r="G3942" s="1" t="s">
        <v>264</v>
      </c>
      <c r="H3942" s="1" t="s">
        <v>265</v>
      </c>
      <c r="I3942" s="1" t="s">
        <v>16</v>
      </c>
      <c r="J3942" s="1" t="s">
        <v>23</v>
      </c>
      <c r="K3942" s="1" t="s">
        <v>16</v>
      </c>
      <c r="L3942" s="1" t="s">
        <v>16</v>
      </c>
      <c r="M3942" s="1" t="s">
        <v>16</v>
      </c>
      <c r="N3942" s="1" t="s">
        <v>16</v>
      </c>
      <c r="O3942" s="1">
        <v>71.2</v>
      </c>
      <c r="P3942" s="1">
        <v>1.0</v>
      </c>
    </row>
    <row r="3943">
      <c r="A3943" s="1" t="s">
        <v>29</v>
      </c>
      <c r="B3943" s="1" t="s">
        <v>5692</v>
      </c>
      <c r="C3943" s="2" t="s">
        <v>5639</v>
      </c>
      <c r="D3943" s="1" t="s">
        <v>19</v>
      </c>
      <c r="E3943" s="3" t="str">
        <f>HYPERLINK("https://fyndiq.se/produkt/b2b21eba0148489f/", "Samsung S8 härdat glass 3D heltäckande skärmskydd")</f>
        <v>Samsung S8 härdat glass 3D heltäckande skärmskydd</v>
      </c>
      <c r="F3943" s="1" t="s">
        <v>438</v>
      </c>
      <c r="G3943" s="1" t="s">
        <v>439</v>
      </c>
      <c r="H3943" s="1" t="s">
        <v>440</v>
      </c>
      <c r="I3943" s="1" t="s">
        <v>16</v>
      </c>
      <c r="J3943" s="1" t="s">
        <v>23</v>
      </c>
      <c r="K3943" s="1" t="s">
        <v>16</v>
      </c>
      <c r="L3943" s="1" t="s">
        <v>16</v>
      </c>
      <c r="M3943" s="1" t="s">
        <v>16</v>
      </c>
      <c r="N3943" s="1" t="s">
        <v>16</v>
      </c>
      <c r="O3943" s="1">
        <v>55.2</v>
      </c>
      <c r="P3943" s="1">
        <v>1.0</v>
      </c>
    </row>
    <row r="3944">
      <c r="A3944" s="1" t="s">
        <v>29</v>
      </c>
      <c r="B3944" s="1" t="s">
        <v>5693</v>
      </c>
      <c r="C3944" s="2" t="s">
        <v>5639</v>
      </c>
      <c r="D3944" s="1" t="s">
        <v>19</v>
      </c>
      <c r="E3944" s="3" t="str">
        <f>HYPERLINK("https://fyndiq.se/produkt/1e7e3eca19044e00/", "2-Pack Samsung S20 5G Skärmskydd - Härdat Glas 9H - Super kvalitet 3D")</f>
        <v>2-Pack Samsung S20 5G Skärmskydd - Härdat Glas 9H - Super kvalitet 3D</v>
      </c>
      <c r="F3944" s="1" t="s">
        <v>2593</v>
      </c>
      <c r="G3944" s="1" t="s">
        <v>2594</v>
      </c>
      <c r="H3944" s="1" t="s">
        <v>2595</v>
      </c>
      <c r="I3944" s="1" t="s">
        <v>16</v>
      </c>
      <c r="J3944" s="1" t="s">
        <v>23</v>
      </c>
      <c r="K3944" s="1" t="s">
        <v>16</v>
      </c>
      <c r="L3944" s="1" t="s">
        <v>16</v>
      </c>
      <c r="M3944" s="1" t="s">
        <v>16</v>
      </c>
      <c r="N3944" s="1" t="s">
        <v>16</v>
      </c>
      <c r="O3944" s="1">
        <v>63.2</v>
      </c>
      <c r="P3944" s="1">
        <v>1.0</v>
      </c>
    </row>
    <row r="3945">
      <c r="A3945" s="1" t="s">
        <v>29</v>
      </c>
      <c r="B3945" s="1" t="s">
        <v>5694</v>
      </c>
      <c r="C3945" s="2" t="s">
        <v>5639</v>
      </c>
      <c r="D3945" s="1" t="s">
        <v>19</v>
      </c>
      <c r="E3945" s="3" t="str">
        <f>HYPERLINK("https://fyndiq.se/produkt/c6f3e47a88184e8d/", "2-Pack SAMSUNG A55 Skärmskydd - Härdat Glas 9H - Super kvalitet 3D")</f>
        <v>2-Pack SAMSUNG A55 Skärmskydd - Härdat Glas 9H - Super kvalitet 3D</v>
      </c>
      <c r="F3945" s="1" t="s">
        <v>83</v>
      </c>
      <c r="G3945" s="1" t="s">
        <v>84</v>
      </c>
      <c r="H3945" s="1" t="s">
        <v>85</v>
      </c>
      <c r="I3945" s="1" t="s">
        <v>16</v>
      </c>
      <c r="J3945" s="1" t="s">
        <v>23</v>
      </c>
      <c r="K3945" s="1" t="s">
        <v>16</v>
      </c>
      <c r="L3945" s="1" t="s">
        <v>16</v>
      </c>
      <c r="M3945" s="1" t="s">
        <v>16</v>
      </c>
      <c r="N3945" s="1" t="s">
        <v>16</v>
      </c>
      <c r="O3945" s="1">
        <v>63.2</v>
      </c>
      <c r="P3945" s="1">
        <v>1.0</v>
      </c>
    </row>
    <row r="3946">
      <c r="A3946" s="1" t="s">
        <v>29</v>
      </c>
      <c r="B3946" s="1" t="s">
        <v>5695</v>
      </c>
      <c r="C3946" s="2" t="s">
        <v>5639</v>
      </c>
      <c r="D3946" s="1" t="s">
        <v>19</v>
      </c>
      <c r="E3946" s="3" t="str">
        <f>HYPERLINK("https://fyndiq.se/produkt/270ab3c9b834466d/", "2-Pack SONY XPERIA 10 V Skärmskydd - Härdat Glas 9H - Super kvalitet 3D")</f>
        <v>2-Pack SONY XPERIA 10 V Skärmskydd - Härdat Glas 9H - Super kvalitet 3D</v>
      </c>
      <c r="F3946" s="1" t="s">
        <v>99</v>
      </c>
      <c r="G3946" s="1" t="s">
        <v>100</v>
      </c>
      <c r="H3946" s="1" t="s">
        <v>101</v>
      </c>
      <c r="I3946" s="1" t="s">
        <v>16</v>
      </c>
      <c r="J3946" s="1" t="s">
        <v>23</v>
      </c>
      <c r="K3946" s="1" t="s">
        <v>16</v>
      </c>
      <c r="L3946" s="1" t="s">
        <v>16</v>
      </c>
      <c r="M3946" s="1" t="s">
        <v>16</v>
      </c>
      <c r="N3946" s="1" t="s">
        <v>16</v>
      </c>
      <c r="O3946" s="1">
        <v>63.2</v>
      </c>
      <c r="P3946" s="1">
        <v>1.0</v>
      </c>
    </row>
    <row r="3947">
      <c r="A3947" s="1" t="s">
        <v>29</v>
      </c>
      <c r="B3947" s="1" t="s">
        <v>5696</v>
      </c>
      <c r="C3947" s="2" t="s">
        <v>5639</v>
      </c>
      <c r="D3947" s="1" t="s">
        <v>19</v>
      </c>
      <c r="E394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947" s="1" t="s">
        <v>183</v>
      </c>
      <c r="G3947" s="1" t="s">
        <v>184</v>
      </c>
      <c r="H3947" s="1" t="s">
        <v>185</v>
      </c>
      <c r="I3947" s="1" t="s">
        <v>16</v>
      </c>
      <c r="J3947" s="1" t="s">
        <v>23</v>
      </c>
      <c r="K3947" s="1" t="s">
        <v>16</v>
      </c>
      <c r="L3947" s="1" t="s">
        <v>16</v>
      </c>
      <c r="M3947" s="1" t="s">
        <v>16</v>
      </c>
      <c r="N3947" s="1" t="s">
        <v>16</v>
      </c>
      <c r="O3947" s="1">
        <v>71.2</v>
      </c>
      <c r="P3947" s="1">
        <v>1.0</v>
      </c>
    </row>
    <row r="3948">
      <c r="A3948" s="1" t="s">
        <v>29</v>
      </c>
      <c r="B3948" s="1" t="s">
        <v>5697</v>
      </c>
      <c r="C3948" s="2" t="s">
        <v>5639</v>
      </c>
      <c r="D3948" s="1" t="s">
        <v>19</v>
      </c>
      <c r="E3948" s="3" t="str">
        <f>HYPERLINK("https://fyndiq.se/produkt/c32b21dec9cf4091/", "2-Pack SAMSUNG S24 5G Skärmskydd - Härdat Glas 9H - Super kvalitet 3D")</f>
        <v>2-Pack SAMSUNG S24 5G Skärmskydd - Härdat Glas 9H - Super kvalitet 3D</v>
      </c>
      <c r="F3948" s="1" t="s">
        <v>157</v>
      </c>
      <c r="G3948" s="1" t="s">
        <v>158</v>
      </c>
      <c r="H3948" s="1" t="s">
        <v>159</v>
      </c>
      <c r="I3948" s="1" t="s">
        <v>16</v>
      </c>
      <c r="J3948" s="1" t="s">
        <v>23</v>
      </c>
      <c r="K3948" s="1" t="s">
        <v>16</v>
      </c>
      <c r="L3948" s="1" t="s">
        <v>16</v>
      </c>
      <c r="M3948" s="1" t="s">
        <v>16</v>
      </c>
      <c r="N3948" s="1" t="s">
        <v>16</v>
      </c>
      <c r="O3948" s="1">
        <v>71.2</v>
      </c>
      <c r="P3948" s="1">
        <v>1.0</v>
      </c>
    </row>
    <row r="3949">
      <c r="A3949" s="1" t="s">
        <v>29</v>
      </c>
      <c r="B3949" s="1" t="s">
        <v>5698</v>
      </c>
      <c r="C3949" s="2" t="s">
        <v>5639</v>
      </c>
      <c r="D3949" s="1" t="s">
        <v>19</v>
      </c>
      <c r="E394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949" s="1" t="s">
        <v>103</v>
      </c>
      <c r="G3949" s="1" t="s">
        <v>104</v>
      </c>
      <c r="H3949" s="1" t="s">
        <v>105</v>
      </c>
      <c r="I3949" s="1" t="s">
        <v>16</v>
      </c>
      <c r="J3949" s="1" t="s">
        <v>23</v>
      </c>
      <c r="K3949" s="1" t="s">
        <v>16</v>
      </c>
      <c r="L3949" s="1" t="s">
        <v>16</v>
      </c>
      <c r="M3949" s="1" t="s">
        <v>16</v>
      </c>
      <c r="N3949" s="1" t="s">
        <v>16</v>
      </c>
      <c r="O3949" s="1">
        <v>63.2</v>
      </c>
      <c r="P3949" s="1">
        <v>1.0</v>
      </c>
    </row>
    <row r="3950">
      <c r="A3950" s="1" t="s">
        <v>29</v>
      </c>
      <c r="B3950" s="1" t="s">
        <v>5699</v>
      </c>
      <c r="C3950" s="2" t="s">
        <v>5639</v>
      </c>
      <c r="D3950" s="1" t="s">
        <v>19</v>
      </c>
      <c r="E3950" s="3" t="str">
        <f>HYPERLINK("https://fyndiq.se/produkt/c6f3e47a88184e8d/", "2-Pack SAMSUNG A55 Skärmskydd - Härdat Glas 9H - Super kvalitet 3D")</f>
        <v>2-Pack SAMSUNG A55 Skärmskydd - Härdat Glas 9H - Super kvalitet 3D</v>
      </c>
      <c r="F3950" s="1" t="s">
        <v>83</v>
      </c>
      <c r="G3950" s="1" t="s">
        <v>84</v>
      </c>
      <c r="H3950" s="1" t="s">
        <v>85</v>
      </c>
      <c r="I3950" s="1" t="s">
        <v>16</v>
      </c>
      <c r="J3950" s="1" t="s">
        <v>23</v>
      </c>
      <c r="K3950" s="1" t="s">
        <v>16</v>
      </c>
      <c r="L3950" s="1" t="s">
        <v>16</v>
      </c>
      <c r="M3950" s="1" t="s">
        <v>16</v>
      </c>
      <c r="N3950" s="1" t="s">
        <v>16</v>
      </c>
      <c r="O3950" s="1">
        <v>63.2</v>
      </c>
      <c r="P3950" s="1">
        <v>1.0</v>
      </c>
    </row>
    <row r="3951">
      <c r="A3951" s="1" t="s">
        <v>29</v>
      </c>
      <c r="B3951" s="1" t="s">
        <v>5700</v>
      </c>
      <c r="C3951" s="2" t="s">
        <v>5639</v>
      </c>
      <c r="D3951" s="1" t="s">
        <v>19</v>
      </c>
      <c r="E395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3951" s="1" t="s">
        <v>813</v>
      </c>
      <c r="G3951" s="1" t="s">
        <v>814</v>
      </c>
      <c r="H3951" s="1" t="s">
        <v>815</v>
      </c>
      <c r="I3951" s="1" t="s">
        <v>16</v>
      </c>
      <c r="J3951" s="1" t="s">
        <v>23</v>
      </c>
      <c r="K3951" s="1" t="s">
        <v>16</v>
      </c>
      <c r="L3951" s="1" t="s">
        <v>16</v>
      </c>
      <c r="M3951" s="1" t="s">
        <v>16</v>
      </c>
      <c r="N3951" s="1" t="s">
        <v>16</v>
      </c>
      <c r="O3951" s="1">
        <v>71.2</v>
      </c>
      <c r="P3951" s="1">
        <v>1.0</v>
      </c>
    </row>
    <row r="3952">
      <c r="A3952" s="1" t="s">
        <v>29</v>
      </c>
      <c r="B3952" s="1" t="s">
        <v>5701</v>
      </c>
      <c r="C3952" s="2" t="s">
        <v>5639</v>
      </c>
      <c r="D3952" s="1" t="s">
        <v>19</v>
      </c>
      <c r="E3952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3952" s="1" t="s">
        <v>296</v>
      </c>
      <c r="G3952" s="1" t="s">
        <v>297</v>
      </c>
      <c r="H3952" s="1" t="s">
        <v>298</v>
      </c>
      <c r="I3952" s="1" t="s">
        <v>16</v>
      </c>
      <c r="J3952" s="1" t="s">
        <v>23</v>
      </c>
      <c r="K3952" s="1" t="s">
        <v>16</v>
      </c>
      <c r="L3952" s="1" t="s">
        <v>16</v>
      </c>
      <c r="M3952" s="1" t="s">
        <v>16</v>
      </c>
      <c r="N3952" s="1" t="s">
        <v>16</v>
      </c>
      <c r="O3952" s="1">
        <v>71.2</v>
      </c>
      <c r="P3952" s="1">
        <v>2.0</v>
      </c>
    </row>
    <row r="3953">
      <c r="A3953" s="1" t="s">
        <v>29</v>
      </c>
      <c r="B3953" s="1" t="s">
        <v>5702</v>
      </c>
      <c r="C3953" s="2" t="s">
        <v>5639</v>
      </c>
      <c r="D3953" s="1" t="s">
        <v>19</v>
      </c>
      <c r="E3953" s="3" t="str">
        <f>HYPERLINK("https://fyndiq.se/produkt/f29c4bc6174d415b/", "2 Pack Samsung Galaxy S8 - Härdat glas 9H - Super kvalitet 3D")</f>
        <v>2 Pack Samsung Galaxy S8 - Härdat glas 9H - Super kvalitet 3D</v>
      </c>
      <c r="F3953" s="1" t="s">
        <v>1789</v>
      </c>
      <c r="G3953" s="1" t="s">
        <v>1790</v>
      </c>
      <c r="H3953" s="1" t="s">
        <v>1791</v>
      </c>
      <c r="I3953" s="1" t="s">
        <v>16</v>
      </c>
      <c r="J3953" s="1" t="s">
        <v>23</v>
      </c>
      <c r="K3953" s="1" t="s">
        <v>16</v>
      </c>
      <c r="L3953" s="1" t="s">
        <v>16</v>
      </c>
      <c r="M3953" s="1" t="s">
        <v>16</v>
      </c>
      <c r="N3953" s="1" t="s">
        <v>16</v>
      </c>
      <c r="O3953" s="1">
        <v>63.2</v>
      </c>
      <c r="P3953" s="1">
        <v>1.0</v>
      </c>
    </row>
    <row r="3954">
      <c r="A3954" s="1" t="s">
        <v>29</v>
      </c>
      <c r="B3954" s="1" t="s">
        <v>5703</v>
      </c>
      <c r="C3954" s="2" t="s">
        <v>5639</v>
      </c>
      <c r="D3954" s="1" t="s">
        <v>19</v>
      </c>
      <c r="E395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954" s="1" t="s">
        <v>539</v>
      </c>
      <c r="G3954" s="1" t="s">
        <v>540</v>
      </c>
      <c r="H3954" s="1" t="s">
        <v>541</v>
      </c>
      <c r="I3954" s="1" t="s">
        <v>16</v>
      </c>
      <c r="J3954" s="1" t="s">
        <v>23</v>
      </c>
      <c r="K3954" s="1" t="s">
        <v>16</v>
      </c>
      <c r="L3954" s="1" t="s">
        <v>16</v>
      </c>
      <c r="M3954" s="1" t="s">
        <v>16</v>
      </c>
      <c r="N3954" s="1" t="s">
        <v>16</v>
      </c>
      <c r="O3954" s="1">
        <v>95.2</v>
      </c>
      <c r="P3954" s="1">
        <v>1.0</v>
      </c>
    </row>
    <row r="3955">
      <c r="A3955" s="1" t="s">
        <v>29</v>
      </c>
      <c r="B3955" s="1" t="s">
        <v>5704</v>
      </c>
      <c r="C3955" s="2" t="s">
        <v>5639</v>
      </c>
      <c r="D3955" s="1" t="s">
        <v>19</v>
      </c>
      <c r="E3955" s="3" t="str">
        <f>HYPERLINK("https://fyndiq.se/produkt/21fa5ef4b8704a28/", "2-Pack Samsung Note 10 Plus - Härdat glas 9H - Super kvalitet 3D")</f>
        <v>2-Pack Samsung Note 10 Plus - Härdat glas 9H - Super kvalitet 3D</v>
      </c>
      <c r="F3955" s="1" t="s">
        <v>5705</v>
      </c>
      <c r="G3955" s="1" t="s">
        <v>5706</v>
      </c>
      <c r="H3955" s="1" t="s">
        <v>5707</v>
      </c>
      <c r="I3955" s="1" t="s">
        <v>16</v>
      </c>
      <c r="J3955" s="1" t="s">
        <v>23</v>
      </c>
      <c r="K3955" s="1" t="s">
        <v>16</v>
      </c>
      <c r="L3955" s="1" t="s">
        <v>16</v>
      </c>
      <c r="M3955" s="1" t="s">
        <v>16</v>
      </c>
      <c r="N3955" s="1" t="s">
        <v>16</v>
      </c>
      <c r="O3955" s="1">
        <v>63.2</v>
      </c>
      <c r="P3955" s="1">
        <v>1.0</v>
      </c>
    </row>
    <row r="3956">
      <c r="A3956" s="1" t="s">
        <v>29</v>
      </c>
      <c r="B3956" s="1" t="s">
        <v>5708</v>
      </c>
      <c r="C3956" s="2" t="s">
        <v>5639</v>
      </c>
      <c r="D3956" s="1" t="s">
        <v>19</v>
      </c>
      <c r="E395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3956" s="1" t="s">
        <v>26</v>
      </c>
      <c r="G3956" s="1" t="s">
        <v>27</v>
      </c>
      <c r="H3956" s="1" t="s">
        <v>28</v>
      </c>
      <c r="I3956" s="1" t="s">
        <v>16</v>
      </c>
      <c r="J3956" s="1" t="s">
        <v>23</v>
      </c>
      <c r="K3956" s="1" t="s">
        <v>16</v>
      </c>
      <c r="L3956" s="1" t="s">
        <v>16</v>
      </c>
      <c r="M3956" s="1" t="s">
        <v>16</v>
      </c>
      <c r="N3956" s="1" t="s">
        <v>16</v>
      </c>
      <c r="O3956" s="1">
        <v>71.2</v>
      </c>
      <c r="P3956" s="1">
        <v>1.0</v>
      </c>
    </row>
    <row r="3957">
      <c r="A3957" s="1" t="s">
        <v>29</v>
      </c>
      <c r="B3957" s="1" t="s">
        <v>5709</v>
      </c>
      <c r="C3957" s="2" t="s">
        <v>5639</v>
      </c>
      <c r="D3957" s="1" t="s">
        <v>19</v>
      </c>
      <c r="E3957" s="3" t="str">
        <f t="shared" ref="E3957:E3958" si="41">HYPERLINK("https://fyndiq.se/produkt/675bb02ed6bb4e07/", "2-Pack Samsung Galaxy S21 Ultra - Härdat Glas 9H-Super Kvalitet")</f>
        <v>2-Pack Samsung Galaxy S21 Ultra - Härdat Glas 9H-Super Kvalitet</v>
      </c>
      <c r="F3957" s="1" t="s">
        <v>91</v>
      </c>
      <c r="G3957" s="1" t="s">
        <v>92</v>
      </c>
      <c r="H3957" s="1" t="s">
        <v>93</v>
      </c>
      <c r="I3957" s="1" t="s">
        <v>16</v>
      </c>
      <c r="J3957" s="1" t="s">
        <v>23</v>
      </c>
      <c r="K3957" s="1" t="s">
        <v>16</v>
      </c>
      <c r="L3957" s="1" t="s">
        <v>16</v>
      </c>
      <c r="M3957" s="1" t="s">
        <v>16</v>
      </c>
      <c r="N3957" s="1" t="s">
        <v>16</v>
      </c>
      <c r="O3957" s="1">
        <v>63.2</v>
      </c>
      <c r="P3957" s="1">
        <v>1.0</v>
      </c>
    </row>
    <row r="3958">
      <c r="A3958" s="1" t="s">
        <v>29</v>
      </c>
      <c r="B3958" s="1" t="s">
        <v>5710</v>
      </c>
      <c r="C3958" s="2" t="s">
        <v>5639</v>
      </c>
      <c r="D3958" s="1" t="s">
        <v>19</v>
      </c>
      <c r="E3958" s="3" t="str">
        <f t="shared" si="41"/>
        <v>2-Pack Samsung Galaxy S21 Ultra - Härdat Glas 9H-Super Kvalitet</v>
      </c>
      <c r="F3958" s="1" t="s">
        <v>91</v>
      </c>
      <c r="G3958" s="1" t="s">
        <v>92</v>
      </c>
      <c r="H3958" s="1" t="s">
        <v>93</v>
      </c>
      <c r="I3958" s="1" t="s">
        <v>16</v>
      </c>
      <c r="J3958" s="1" t="s">
        <v>23</v>
      </c>
      <c r="K3958" s="1" t="s">
        <v>16</v>
      </c>
      <c r="L3958" s="1" t="s">
        <v>16</v>
      </c>
      <c r="M3958" s="1" t="s">
        <v>16</v>
      </c>
      <c r="N3958" s="1" t="s">
        <v>16</v>
      </c>
      <c r="O3958" s="1">
        <v>63.2</v>
      </c>
      <c r="P3958" s="1">
        <v>1.0</v>
      </c>
    </row>
    <row r="3959">
      <c r="A3959" s="1" t="s">
        <v>29</v>
      </c>
      <c r="B3959" s="1" t="s">
        <v>5711</v>
      </c>
      <c r="C3959" s="2" t="s">
        <v>5639</v>
      </c>
      <c r="D3959" s="1" t="s">
        <v>19</v>
      </c>
      <c r="E3959" s="3" t="str">
        <f>HYPERLINK("https://fyndiq.se/produkt/f6e9b31382f447a3/", "2-Pack Samsung A21s Skärmskydd &amp; 1-Pack linsskydd - Härdat Glas 9H - Super kvalitet 3D")</f>
        <v>2-Pack Samsung A21s Skärmskydd &amp; 1-Pack linsskydd - Härdat Glas 9H - Super kvalitet 3D</v>
      </c>
      <c r="F3959" s="1" t="s">
        <v>5712</v>
      </c>
      <c r="G3959" s="1" t="s">
        <v>5713</v>
      </c>
      <c r="H3959" s="1" t="s">
        <v>5714</v>
      </c>
      <c r="I3959" s="1" t="s">
        <v>16</v>
      </c>
      <c r="J3959" s="1" t="s">
        <v>23</v>
      </c>
      <c r="K3959" s="1" t="s">
        <v>16</v>
      </c>
      <c r="L3959" s="1" t="s">
        <v>16</v>
      </c>
      <c r="M3959" s="1" t="s">
        <v>16</v>
      </c>
      <c r="N3959" s="1" t="s">
        <v>16</v>
      </c>
      <c r="O3959" s="1">
        <v>71.2</v>
      </c>
      <c r="P3959" s="1">
        <v>1.0</v>
      </c>
    </row>
    <row r="3960">
      <c r="A3960" s="1" t="s">
        <v>29</v>
      </c>
      <c r="B3960" s="1" t="s">
        <v>5715</v>
      </c>
      <c r="C3960" s="2" t="s">
        <v>5639</v>
      </c>
      <c r="D3960" s="1" t="s">
        <v>19</v>
      </c>
      <c r="E3960" s="3" t="str">
        <f>HYPERLINK("https://fyndiq.se/produkt/0761aaa290b14d5d/", "2-Pack Motorola Moto G73 - Härdat Glas 9H -Super kvalitet 3D Skärmskydd")</f>
        <v>2-Pack Motorola Moto G73 - Härdat Glas 9H -Super kvalitet 3D Skärmskydd</v>
      </c>
      <c r="F3960" s="1" t="s">
        <v>1250</v>
      </c>
      <c r="G3960" s="1" t="s">
        <v>1251</v>
      </c>
      <c r="H3960" s="1" t="s">
        <v>1252</v>
      </c>
      <c r="I3960" s="1" t="s">
        <v>16</v>
      </c>
      <c r="J3960" s="1" t="s">
        <v>23</v>
      </c>
      <c r="K3960" s="1" t="s">
        <v>16</v>
      </c>
      <c r="L3960" s="1" t="s">
        <v>16</v>
      </c>
      <c r="M3960" s="1" t="s">
        <v>16</v>
      </c>
      <c r="N3960" s="1" t="s">
        <v>16</v>
      </c>
      <c r="O3960" s="1">
        <v>63.2</v>
      </c>
      <c r="P3960" s="1">
        <v>1.0</v>
      </c>
    </row>
    <row r="3961">
      <c r="A3961" s="1" t="s">
        <v>29</v>
      </c>
      <c r="B3961" s="1" t="s">
        <v>5716</v>
      </c>
      <c r="C3961" s="2" t="s">
        <v>5639</v>
      </c>
      <c r="D3961" s="1" t="s">
        <v>19</v>
      </c>
      <c r="E3961" s="3" t="str">
        <f>HYPERLINK("https://fyndiq.se/produkt/8a162916fdf246f7/", "2-Pack SAMSUNG S24 Skärmskydd - Härdat Glas 9H - Super kvalitet 3D")</f>
        <v>2-Pack SAMSUNG S24 Skärmskydd - Härdat Glas 9H - Super kvalitet 3D</v>
      </c>
      <c r="F3961" s="1" t="s">
        <v>714</v>
      </c>
      <c r="G3961" s="1" t="s">
        <v>715</v>
      </c>
      <c r="H3961" s="1" t="s">
        <v>716</v>
      </c>
      <c r="I3961" s="1" t="s">
        <v>16</v>
      </c>
      <c r="J3961" s="1" t="s">
        <v>23</v>
      </c>
      <c r="K3961" s="1" t="s">
        <v>16</v>
      </c>
      <c r="L3961" s="1" t="s">
        <v>16</v>
      </c>
      <c r="M3961" s="1" t="s">
        <v>16</v>
      </c>
      <c r="N3961" s="1" t="s">
        <v>16</v>
      </c>
      <c r="O3961" s="1">
        <v>71.2</v>
      </c>
      <c r="P3961" s="1">
        <v>1.0</v>
      </c>
    </row>
    <row r="3962">
      <c r="A3962" s="1" t="s">
        <v>29</v>
      </c>
      <c r="B3962" s="1" t="s">
        <v>5717</v>
      </c>
      <c r="C3962" s="2" t="s">
        <v>5639</v>
      </c>
      <c r="D3962" s="1" t="s">
        <v>19</v>
      </c>
      <c r="E3962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3962" s="1" t="s">
        <v>1377</v>
      </c>
      <c r="G3962" s="1" t="s">
        <v>1378</v>
      </c>
      <c r="H3962" s="1" t="s">
        <v>1379</v>
      </c>
      <c r="I3962" s="1" t="s">
        <v>16</v>
      </c>
      <c r="J3962" s="1" t="s">
        <v>23</v>
      </c>
      <c r="K3962" s="1" t="s">
        <v>16</v>
      </c>
      <c r="L3962" s="1" t="s">
        <v>16</v>
      </c>
      <c r="M3962" s="1" t="s">
        <v>16</v>
      </c>
      <c r="N3962" s="1" t="s">
        <v>16</v>
      </c>
      <c r="O3962" s="1">
        <v>71.2</v>
      </c>
      <c r="P3962" s="1">
        <v>1.0</v>
      </c>
    </row>
    <row r="3963">
      <c r="A3963" s="1" t="s">
        <v>29</v>
      </c>
      <c r="B3963" s="1" t="s">
        <v>5718</v>
      </c>
      <c r="C3963" s="2" t="s">
        <v>5639</v>
      </c>
      <c r="D3963" s="1" t="s">
        <v>19</v>
      </c>
      <c r="E3963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3963" s="1" t="s">
        <v>59</v>
      </c>
      <c r="G3963" s="1" t="s">
        <v>60</v>
      </c>
      <c r="H3963" s="1" t="s">
        <v>61</v>
      </c>
      <c r="I3963" s="1" t="s">
        <v>1311</v>
      </c>
      <c r="J3963" s="1" t="s">
        <v>23</v>
      </c>
      <c r="K3963" s="1" t="s">
        <v>16</v>
      </c>
      <c r="L3963" s="1" t="s">
        <v>16</v>
      </c>
      <c r="M3963" s="1" t="s">
        <v>16</v>
      </c>
      <c r="N3963" s="1" t="s">
        <v>16</v>
      </c>
      <c r="O3963" s="1">
        <v>63.2</v>
      </c>
      <c r="P3963" s="1">
        <v>1.0</v>
      </c>
    </row>
    <row r="3964">
      <c r="A3964" s="1" t="s">
        <v>29</v>
      </c>
      <c r="B3964" s="1" t="s">
        <v>5719</v>
      </c>
      <c r="C3964" s="2" t="s">
        <v>5639</v>
      </c>
      <c r="D3964" s="1" t="s">
        <v>19</v>
      </c>
      <c r="E3964" s="3" t="str">
        <f>HYPERLINK("https://fyndiq.se/produkt/c26c9ffef37a436a/", "2-Pack Samsung A35 5G Skärmskydd i Härdat Glas")</f>
        <v>2-Pack Samsung A35 5G Skärmskydd i Härdat Glas</v>
      </c>
      <c r="F3964" s="1" t="s">
        <v>432</v>
      </c>
      <c r="G3964" s="1" t="s">
        <v>433</v>
      </c>
      <c r="H3964" s="1" t="s">
        <v>434</v>
      </c>
      <c r="I3964" s="1" t="s">
        <v>16</v>
      </c>
      <c r="J3964" s="1" t="s">
        <v>23</v>
      </c>
      <c r="K3964" s="1" t="s">
        <v>16</v>
      </c>
      <c r="L3964" s="1" t="s">
        <v>16</v>
      </c>
      <c r="M3964" s="1" t="s">
        <v>16</v>
      </c>
      <c r="N3964" s="1" t="s">
        <v>16</v>
      </c>
      <c r="O3964" s="1">
        <v>63.2</v>
      </c>
      <c r="P3964" s="1">
        <v>1.0</v>
      </c>
    </row>
    <row r="3965">
      <c r="A3965" s="1" t="s">
        <v>29</v>
      </c>
      <c r="B3965" s="1" t="s">
        <v>5720</v>
      </c>
      <c r="C3965" s="2" t="s">
        <v>5639</v>
      </c>
      <c r="D3965" s="1" t="s">
        <v>19</v>
      </c>
      <c r="E396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3965" s="1" t="s">
        <v>183</v>
      </c>
      <c r="G3965" s="1" t="s">
        <v>184</v>
      </c>
      <c r="H3965" s="1" t="s">
        <v>185</v>
      </c>
      <c r="I3965" s="1" t="s">
        <v>16</v>
      </c>
      <c r="J3965" s="1" t="s">
        <v>23</v>
      </c>
      <c r="K3965" s="1" t="s">
        <v>16</v>
      </c>
      <c r="L3965" s="1" t="s">
        <v>16</v>
      </c>
      <c r="M3965" s="1" t="s">
        <v>16</v>
      </c>
      <c r="N3965" s="1" t="s">
        <v>16</v>
      </c>
      <c r="O3965" s="1">
        <v>71.2</v>
      </c>
      <c r="P3965" s="1">
        <v>1.0</v>
      </c>
    </row>
    <row r="3966">
      <c r="A3966" s="1" t="s">
        <v>29</v>
      </c>
      <c r="B3966" s="1" t="s">
        <v>5721</v>
      </c>
      <c r="C3966" s="2" t="s">
        <v>5639</v>
      </c>
      <c r="D3966" s="1" t="s">
        <v>19</v>
      </c>
      <c r="E3966" s="3" t="str">
        <f>HYPERLINK("https://fyndiq.se/produkt/cd464877615d4b4e/", "2-Pack XIAOMI REDMI 13C 5G Skärmskydd &amp; 1-Pack linsskydd - Härdat Glas 9H - Super kvalitet 3D")</f>
        <v>2-Pack XIAOMI REDMI 13C 5G Skärmskydd &amp; 1-Pack linsskydd - Härdat Glas 9H - Super kvalitet 3D</v>
      </c>
      <c r="F3966" s="1" t="s">
        <v>5722</v>
      </c>
      <c r="G3966" s="1" t="s">
        <v>5723</v>
      </c>
      <c r="H3966" s="1" t="s">
        <v>5724</v>
      </c>
      <c r="I3966" s="1" t="s">
        <v>16</v>
      </c>
      <c r="J3966" s="1" t="s">
        <v>9</v>
      </c>
      <c r="K3966" s="2" t="s">
        <v>3385</v>
      </c>
      <c r="L3966" s="1" t="s">
        <v>2528</v>
      </c>
      <c r="M3966" s="1" t="s">
        <v>16</v>
      </c>
      <c r="N3966" s="1" t="s">
        <v>16</v>
      </c>
      <c r="O3966" s="1">
        <v>71.2</v>
      </c>
      <c r="P3966" s="1">
        <v>1.0</v>
      </c>
    </row>
    <row r="3967">
      <c r="A3967" s="1" t="s">
        <v>29</v>
      </c>
      <c r="B3967" s="1" t="s">
        <v>5725</v>
      </c>
      <c r="C3967" s="2" t="s">
        <v>5639</v>
      </c>
      <c r="D3967" s="1" t="s">
        <v>19</v>
      </c>
      <c r="E3967" s="3" t="str">
        <f>HYPERLINK("https://fyndiq.se/produkt/4c221907d1254100/", "2-Pack Samsung A14 Skärmskydd - Härdat Glas 9H - Super kvalitet 3D")</f>
        <v>2-Pack Samsung A14 Skärmskydd - Härdat Glas 9H - Super kvalitet 3D</v>
      </c>
      <c r="F3967" s="1" t="s">
        <v>167</v>
      </c>
      <c r="G3967" s="1" t="s">
        <v>168</v>
      </c>
      <c r="H3967" s="1" t="s">
        <v>169</v>
      </c>
      <c r="I3967" s="1" t="s">
        <v>16</v>
      </c>
      <c r="J3967" s="1" t="s">
        <v>23</v>
      </c>
      <c r="K3967" s="1" t="s">
        <v>16</v>
      </c>
      <c r="L3967" s="1" t="s">
        <v>16</v>
      </c>
      <c r="M3967" s="1" t="s">
        <v>16</v>
      </c>
      <c r="N3967" s="1" t="s">
        <v>16</v>
      </c>
      <c r="O3967" s="1">
        <v>63.2</v>
      </c>
      <c r="P3967" s="1">
        <v>1.0</v>
      </c>
    </row>
    <row r="3968">
      <c r="A3968" s="1" t="s">
        <v>29</v>
      </c>
      <c r="B3968" s="1" t="s">
        <v>5726</v>
      </c>
      <c r="C3968" s="2" t="s">
        <v>5639</v>
      </c>
      <c r="D3968" s="1" t="s">
        <v>19</v>
      </c>
      <c r="E396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968" s="1" t="s">
        <v>311</v>
      </c>
      <c r="G3968" s="1" t="s">
        <v>312</v>
      </c>
      <c r="H3968" s="1" t="s">
        <v>313</v>
      </c>
      <c r="I3968" s="1" t="s">
        <v>16</v>
      </c>
      <c r="J3968" s="1" t="s">
        <v>23</v>
      </c>
      <c r="K3968" s="1" t="s">
        <v>16</v>
      </c>
      <c r="L3968" s="1" t="s">
        <v>16</v>
      </c>
      <c r="M3968" s="1" t="s">
        <v>16</v>
      </c>
      <c r="N3968" s="1" t="s">
        <v>16</v>
      </c>
      <c r="O3968" s="1">
        <v>71.2</v>
      </c>
      <c r="P3968" s="1">
        <v>1.0</v>
      </c>
    </row>
    <row r="3969">
      <c r="A3969" s="1" t="s">
        <v>29</v>
      </c>
      <c r="B3969" s="1" t="s">
        <v>5727</v>
      </c>
      <c r="C3969" s="2" t="s">
        <v>5639</v>
      </c>
      <c r="D3969" s="1" t="s">
        <v>19</v>
      </c>
      <c r="E3969" s="3" t="str">
        <f>HYPERLINK("https://fyndiq.se/produkt/56c72c0ba5f749b5/", "2-Pack SAMSUNG S24 Skärmskydd - Härdat Glas 9H - Super kvalitet 3D")</f>
        <v>2-Pack SAMSUNG S24 Skärmskydd - Härdat Glas 9H - Super kvalitet 3D</v>
      </c>
      <c r="F3969" s="1" t="s">
        <v>263</v>
      </c>
      <c r="G3969" s="1" t="s">
        <v>264</v>
      </c>
      <c r="H3969" s="1" t="s">
        <v>265</v>
      </c>
      <c r="I3969" s="1" t="s">
        <v>16</v>
      </c>
      <c r="J3969" s="1" t="s">
        <v>23</v>
      </c>
      <c r="K3969" s="1" t="s">
        <v>16</v>
      </c>
      <c r="L3969" s="1" t="s">
        <v>16</v>
      </c>
      <c r="M3969" s="1" t="s">
        <v>16</v>
      </c>
      <c r="N3969" s="1" t="s">
        <v>16</v>
      </c>
      <c r="O3969" s="1">
        <v>71.2</v>
      </c>
      <c r="P3969" s="1">
        <v>1.0</v>
      </c>
    </row>
    <row r="3970">
      <c r="A3970" s="1" t="s">
        <v>29</v>
      </c>
      <c r="B3970" s="1" t="s">
        <v>5728</v>
      </c>
      <c r="C3970" s="2" t="s">
        <v>5639</v>
      </c>
      <c r="D3970" s="1" t="s">
        <v>19</v>
      </c>
      <c r="E397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970" s="1" t="s">
        <v>103</v>
      </c>
      <c r="G3970" s="1" t="s">
        <v>104</v>
      </c>
      <c r="H3970" s="1" t="s">
        <v>105</v>
      </c>
      <c r="I3970" s="1" t="s">
        <v>16</v>
      </c>
      <c r="J3970" s="1" t="s">
        <v>23</v>
      </c>
      <c r="K3970" s="1" t="s">
        <v>16</v>
      </c>
      <c r="L3970" s="1" t="s">
        <v>16</v>
      </c>
      <c r="M3970" s="1" t="s">
        <v>16</v>
      </c>
      <c r="N3970" s="1" t="s">
        <v>16</v>
      </c>
      <c r="O3970" s="1">
        <v>63.2</v>
      </c>
      <c r="P3970" s="1">
        <v>1.0</v>
      </c>
    </row>
    <row r="3971">
      <c r="A3971" s="1" t="s">
        <v>29</v>
      </c>
      <c r="B3971" s="1" t="s">
        <v>5729</v>
      </c>
      <c r="C3971" s="2" t="s">
        <v>5639</v>
      </c>
      <c r="D3971" s="1" t="s">
        <v>19</v>
      </c>
      <c r="E3971" s="3" t="str">
        <f>HYPERLINK("https://fyndiq.se/produkt/28799ed0373d40b4/", "2 Pack Galaxy S21 Ultra 5G- Härdat glas 9H - Super kvalitet 3D")</f>
        <v>2 Pack Galaxy S21 Ultra 5G- Härdat glas 9H - Super kvalitet 3D</v>
      </c>
      <c r="F3971" s="1" t="s">
        <v>272</v>
      </c>
      <c r="G3971" s="1" t="s">
        <v>273</v>
      </c>
      <c r="H3971" s="1" t="s">
        <v>274</v>
      </c>
      <c r="I3971" s="1" t="s">
        <v>16</v>
      </c>
      <c r="J3971" s="1" t="s">
        <v>23</v>
      </c>
      <c r="K3971" s="1" t="s">
        <v>16</v>
      </c>
      <c r="L3971" s="1" t="s">
        <v>16</v>
      </c>
      <c r="M3971" s="1" t="s">
        <v>16</v>
      </c>
      <c r="N3971" s="1" t="s">
        <v>16</v>
      </c>
      <c r="O3971" s="1">
        <v>63.2</v>
      </c>
      <c r="P3971" s="1">
        <v>1.0</v>
      </c>
    </row>
    <row r="3972">
      <c r="A3972" s="1" t="s">
        <v>29</v>
      </c>
      <c r="B3972" s="1" t="s">
        <v>5730</v>
      </c>
      <c r="C3972" s="2" t="s">
        <v>5639</v>
      </c>
      <c r="D3972" s="1" t="s">
        <v>19</v>
      </c>
      <c r="E3972" s="3" t="str">
        <f>HYPERLINK("https://fyndiq.se/produkt/f1b3c06373a844cb/", "Samsung Galaxy S20 - Härdat glas 9H - Super kvalitet 3D")</f>
        <v>Samsung Galaxy S20 - Härdat glas 9H - Super kvalitet 3D</v>
      </c>
      <c r="F3972" s="1" t="s">
        <v>417</v>
      </c>
      <c r="G3972" s="1" t="s">
        <v>418</v>
      </c>
      <c r="H3972" s="1" t="s">
        <v>419</v>
      </c>
      <c r="I3972" s="1" t="s">
        <v>16</v>
      </c>
      <c r="J3972" s="1" t="s">
        <v>23</v>
      </c>
      <c r="K3972" s="1" t="s">
        <v>16</v>
      </c>
      <c r="L3972" s="1" t="s">
        <v>16</v>
      </c>
      <c r="M3972" s="1" t="s">
        <v>16</v>
      </c>
      <c r="N3972" s="1" t="s">
        <v>16</v>
      </c>
      <c r="O3972" s="1">
        <v>55.2</v>
      </c>
      <c r="P3972" s="1">
        <v>1.0</v>
      </c>
    </row>
    <row r="3973">
      <c r="A3973" s="1" t="s">
        <v>29</v>
      </c>
      <c r="B3973" s="1" t="s">
        <v>5731</v>
      </c>
      <c r="C3973" s="2" t="s">
        <v>5639</v>
      </c>
      <c r="D3973" s="1" t="s">
        <v>19</v>
      </c>
      <c r="E3973" s="3" t="str">
        <f>HYPERLINK("https://fyndiq.se/produkt/b1caddae2e864477/", "2- Pack Samsung S10 Plus - Härdat Glas 9H - Super Kvalitet 3D")</f>
        <v>2- Pack Samsung S10 Plus - Härdat Glas 9H - Super Kvalitet 3D</v>
      </c>
      <c r="F3973" s="1" t="s">
        <v>477</v>
      </c>
      <c r="G3973" s="1" t="s">
        <v>478</v>
      </c>
      <c r="H3973" s="1" t="s">
        <v>479</v>
      </c>
      <c r="I3973" s="1" t="s">
        <v>16</v>
      </c>
      <c r="J3973" s="1" t="s">
        <v>23</v>
      </c>
      <c r="K3973" s="1" t="s">
        <v>16</v>
      </c>
      <c r="L3973" s="1" t="s">
        <v>16</v>
      </c>
      <c r="M3973" s="1" t="s">
        <v>16</v>
      </c>
      <c r="N3973" s="1" t="s">
        <v>16</v>
      </c>
      <c r="O3973" s="1">
        <v>63.2</v>
      </c>
      <c r="P3973" s="1">
        <v>1.0</v>
      </c>
    </row>
    <row r="3974">
      <c r="A3974" s="1" t="s">
        <v>29</v>
      </c>
      <c r="B3974" s="1" t="s">
        <v>5732</v>
      </c>
      <c r="C3974" s="2" t="s">
        <v>5639</v>
      </c>
      <c r="D3974" s="1" t="s">
        <v>19</v>
      </c>
      <c r="E397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3974" s="1" t="s">
        <v>977</v>
      </c>
      <c r="G3974" s="1" t="s">
        <v>978</v>
      </c>
      <c r="H3974" s="1" t="s">
        <v>979</v>
      </c>
      <c r="I3974" s="1" t="s">
        <v>1230</v>
      </c>
      <c r="J3974" s="1" t="s">
        <v>23</v>
      </c>
      <c r="K3974" s="1" t="s">
        <v>16</v>
      </c>
      <c r="L3974" s="1" t="s">
        <v>16</v>
      </c>
      <c r="M3974" s="1" t="s">
        <v>16</v>
      </c>
      <c r="N3974" s="1" t="s">
        <v>16</v>
      </c>
      <c r="O3974" s="1">
        <v>63.2</v>
      </c>
      <c r="P3974" s="1">
        <v>1.0</v>
      </c>
    </row>
    <row r="3975">
      <c r="A3975" s="1" t="s">
        <v>29</v>
      </c>
      <c r="B3975" s="1" t="s">
        <v>5733</v>
      </c>
      <c r="C3975" s="2" t="s">
        <v>5639</v>
      </c>
      <c r="D3975" s="1" t="s">
        <v>19</v>
      </c>
      <c r="E3975" s="3" t="str">
        <f>HYPERLINK("https://fyndiq.se/produkt/dd442afde00c4525/", "2-Pack Sony Xperia 5 III - Härdat glas 9H - Super Kvalitet 3D")</f>
        <v>2-Pack Sony Xperia 5 III - Härdat glas 9H - Super Kvalitet 3D</v>
      </c>
      <c r="F3975" s="1" t="s">
        <v>3492</v>
      </c>
      <c r="G3975" s="1" t="s">
        <v>3493</v>
      </c>
      <c r="H3975" s="1" t="s">
        <v>3494</v>
      </c>
      <c r="I3975" s="1" t="s">
        <v>16</v>
      </c>
      <c r="J3975" s="1" t="s">
        <v>23</v>
      </c>
      <c r="K3975" s="1" t="s">
        <v>16</v>
      </c>
      <c r="L3975" s="1" t="s">
        <v>16</v>
      </c>
      <c r="M3975" s="1" t="s">
        <v>16</v>
      </c>
      <c r="N3975" s="1" t="s">
        <v>16</v>
      </c>
      <c r="O3975" s="1">
        <v>63.2</v>
      </c>
      <c r="P3975" s="1">
        <v>1.0</v>
      </c>
    </row>
    <row r="3976">
      <c r="A3976" s="1" t="s">
        <v>29</v>
      </c>
      <c r="B3976" s="1" t="s">
        <v>5734</v>
      </c>
      <c r="C3976" s="2" t="s">
        <v>5639</v>
      </c>
      <c r="D3976" s="1" t="s">
        <v>19</v>
      </c>
      <c r="E3976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3976" s="1" t="s">
        <v>3073</v>
      </c>
      <c r="G3976" s="1" t="s">
        <v>3074</v>
      </c>
      <c r="H3976" s="1" t="s">
        <v>3075</v>
      </c>
      <c r="I3976" s="1" t="s">
        <v>16</v>
      </c>
      <c r="J3976" s="1" t="s">
        <v>23</v>
      </c>
      <c r="K3976" s="1" t="s">
        <v>16</v>
      </c>
      <c r="L3976" s="1" t="s">
        <v>16</v>
      </c>
      <c r="M3976" s="1" t="s">
        <v>16</v>
      </c>
      <c r="N3976" s="1" t="s">
        <v>16</v>
      </c>
      <c r="O3976" s="1">
        <v>71.2</v>
      </c>
      <c r="P3976" s="1">
        <v>1.0</v>
      </c>
    </row>
    <row r="3977">
      <c r="A3977" s="1" t="s">
        <v>29</v>
      </c>
      <c r="B3977" s="1" t="s">
        <v>5735</v>
      </c>
      <c r="C3977" s="2" t="s">
        <v>5639</v>
      </c>
      <c r="D3977" s="1" t="s">
        <v>19</v>
      </c>
      <c r="E3977" s="3" t="str">
        <f>HYPERLINK("https://fyndiq.se/produkt/06106438a7a14dfc/", "2-Pack Xiaomi 13T Pro - Härdat glas 9H - Super kvalitet 3D Skärmskydd")</f>
        <v>2-Pack Xiaomi 13T Pro - Härdat glas 9H - Super kvalitet 3D Skärmskydd</v>
      </c>
      <c r="F3977" s="1" t="s">
        <v>883</v>
      </c>
      <c r="G3977" s="1" t="s">
        <v>884</v>
      </c>
      <c r="H3977" s="1" t="s">
        <v>885</v>
      </c>
      <c r="I3977" s="1" t="s">
        <v>16</v>
      </c>
      <c r="J3977" s="1" t="s">
        <v>23</v>
      </c>
      <c r="K3977" s="1" t="s">
        <v>16</v>
      </c>
      <c r="L3977" s="1" t="s">
        <v>16</v>
      </c>
      <c r="M3977" s="1" t="s">
        <v>16</v>
      </c>
      <c r="N3977" s="1" t="s">
        <v>16</v>
      </c>
      <c r="O3977" s="1">
        <v>63.2</v>
      </c>
      <c r="P3977" s="1">
        <v>1.0</v>
      </c>
    </row>
    <row r="3978">
      <c r="A3978" s="1" t="s">
        <v>29</v>
      </c>
      <c r="B3978" s="1" t="s">
        <v>5736</v>
      </c>
      <c r="C3978" s="2" t="s">
        <v>5639</v>
      </c>
      <c r="D3978" s="1" t="s">
        <v>19</v>
      </c>
      <c r="E3978" s="3" t="str">
        <f>HYPERLINK("https://fyndiq.se/produkt/c26c9ffef37a436a/", "2-Pack Samsung A35 5G Skärmskydd i Härdat Glas")</f>
        <v>2-Pack Samsung A35 5G Skärmskydd i Härdat Glas</v>
      </c>
      <c r="F3978" s="1" t="s">
        <v>432</v>
      </c>
      <c r="G3978" s="1" t="s">
        <v>433</v>
      </c>
      <c r="H3978" s="1" t="s">
        <v>434</v>
      </c>
      <c r="I3978" s="1" t="s">
        <v>16</v>
      </c>
      <c r="J3978" s="1" t="s">
        <v>23</v>
      </c>
      <c r="K3978" s="1" t="s">
        <v>16</v>
      </c>
      <c r="L3978" s="1" t="s">
        <v>16</v>
      </c>
      <c r="M3978" s="1" t="s">
        <v>16</v>
      </c>
      <c r="N3978" s="1" t="s">
        <v>16</v>
      </c>
      <c r="O3978" s="1">
        <v>63.2</v>
      </c>
      <c r="P3978" s="1">
        <v>1.0</v>
      </c>
    </row>
    <row r="3979">
      <c r="A3979" s="1" t="s">
        <v>29</v>
      </c>
      <c r="B3979" s="1" t="s">
        <v>5737</v>
      </c>
      <c r="C3979" s="2" t="s">
        <v>5639</v>
      </c>
      <c r="D3979" s="1" t="s">
        <v>19</v>
      </c>
      <c r="E3979" s="3" t="str">
        <f>HYPERLINK("https://fyndiq.se/produkt/b1caddae2e864477/", "2- Pack Samsung S10 Plus - Härdat Glas 9H - Super Kvalitet 3D")</f>
        <v>2- Pack Samsung S10 Plus - Härdat Glas 9H - Super Kvalitet 3D</v>
      </c>
      <c r="F3979" s="1" t="s">
        <v>477</v>
      </c>
      <c r="G3979" s="1" t="s">
        <v>478</v>
      </c>
      <c r="H3979" s="1" t="s">
        <v>479</v>
      </c>
      <c r="I3979" s="1" t="s">
        <v>1311</v>
      </c>
      <c r="J3979" s="1" t="s">
        <v>9</v>
      </c>
      <c r="K3979" s="2" t="s">
        <v>5220</v>
      </c>
      <c r="L3979" s="1" t="s">
        <v>2914</v>
      </c>
      <c r="M3979" s="1" t="s">
        <v>16</v>
      </c>
      <c r="N3979" s="1" t="s">
        <v>16</v>
      </c>
      <c r="O3979" s="1">
        <v>63.2</v>
      </c>
      <c r="P3979" s="1">
        <v>1.0</v>
      </c>
    </row>
    <row r="3980">
      <c r="A3980" s="1" t="s">
        <v>29</v>
      </c>
      <c r="B3980" s="1" t="s">
        <v>5738</v>
      </c>
      <c r="C3980" s="2" t="s">
        <v>5639</v>
      </c>
      <c r="D3980" s="1" t="s">
        <v>19</v>
      </c>
      <c r="E3980" s="3" t="str">
        <f>HYPERLINK("https://fyndiq.se/produkt/dfe28e565d2e4c8d/", "2 Pack Samsung S21 FE - 9H Härdat Glass - Super Kvalitet 3D")</f>
        <v>2 Pack Samsung S21 FE - 9H Härdat Glass - Super Kvalitet 3D</v>
      </c>
      <c r="F3980" s="1" t="s">
        <v>276</v>
      </c>
      <c r="G3980" s="1" t="s">
        <v>277</v>
      </c>
      <c r="H3980" s="1" t="s">
        <v>278</v>
      </c>
      <c r="I3980" s="1" t="s">
        <v>16</v>
      </c>
      <c r="J3980" s="1" t="s">
        <v>23</v>
      </c>
      <c r="K3980" s="1" t="s">
        <v>16</v>
      </c>
      <c r="L3980" s="1" t="s">
        <v>16</v>
      </c>
      <c r="M3980" s="1" t="s">
        <v>16</v>
      </c>
      <c r="N3980" s="1" t="s">
        <v>16</v>
      </c>
      <c r="O3980" s="1">
        <v>63.2</v>
      </c>
      <c r="P3980" s="1">
        <v>1.0</v>
      </c>
    </row>
    <row r="3981">
      <c r="A3981" s="1" t="s">
        <v>29</v>
      </c>
      <c r="B3981" s="1" t="s">
        <v>5739</v>
      </c>
      <c r="C3981" s="2" t="s">
        <v>5639</v>
      </c>
      <c r="D3981" s="1" t="s">
        <v>19</v>
      </c>
      <c r="E3981" s="3" t="str">
        <f>HYPERLINK("https://fyndiq.se/produkt/f1b3c06373a844cb/", "Samsung Galaxy S20 - Härdat glas 9H - Super kvalitet 3D")</f>
        <v>Samsung Galaxy S20 - Härdat glas 9H - Super kvalitet 3D</v>
      </c>
      <c r="F3981" s="1" t="s">
        <v>417</v>
      </c>
      <c r="G3981" s="1" t="s">
        <v>418</v>
      </c>
      <c r="H3981" s="1" t="s">
        <v>419</v>
      </c>
      <c r="I3981" s="1" t="s">
        <v>16</v>
      </c>
      <c r="J3981" s="1" t="s">
        <v>23</v>
      </c>
      <c r="K3981" s="1" t="s">
        <v>16</v>
      </c>
      <c r="L3981" s="1" t="s">
        <v>16</v>
      </c>
      <c r="M3981" s="1" t="s">
        <v>16</v>
      </c>
      <c r="N3981" s="1" t="s">
        <v>16</v>
      </c>
      <c r="O3981" s="1">
        <v>55.2</v>
      </c>
      <c r="P3981" s="1">
        <v>1.0</v>
      </c>
    </row>
    <row r="3982">
      <c r="A3982" s="1" t="s">
        <v>29</v>
      </c>
      <c r="B3982" s="1" t="s">
        <v>5740</v>
      </c>
      <c r="C3982" s="2" t="s">
        <v>5639</v>
      </c>
      <c r="D3982" s="1" t="s">
        <v>19</v>
      </c>
      <c r="E3982" s="3" t="str">
        <f>HYPERLINK("https://fyndiq.se/produkt/4c175ce77fca4f3f/", "Skärmskydd Iphone 13 Pro - Härdat glas 9H - Hög kvalitet")</f>
        <v>Skärmskydd Iphone 13 Pro - Härdat glas 9H - Hög kvalitet</v>
      </c>
      <c r="F3982" s="1" t="s">
        <v>5741</v>
      </c>
      <c r="G3982" s="1" t="s">
        <v>5742</v>
      </c>
      <c r="H3982" s="1" t="s">
        <v>5743</v>
      </c>
      <c r="I3982" s="1" t="s">
        <v>16</v>
      </c>
      <c r="J3982" s="1" t="s">
        <v>23</v>
      </c>
      <c r="K3982" s="1" t="s">
        <v>16</v>
      </c>
      <c r="L3982" s="1" t="s">
        <v>16</v>
      </c>
      <c r="M3982" s="1" t="s">
        <v>16</v>
      </c>
      <c r="N3982" s="1" t="s">
        <v>16</v>
      </c>
      <c r="O3982" s="1">
        <v>47.2</v>
      </c>
      <c r="P3982" s="1">
        <v>1.0</v>
      </c>
    </row>
    <row r="3983">
      <c r="A3983" s="1" t="s">
        <v>29</v>
      </c>
      <c r="B3983" s="1" t="s">
        <v>5744</v>
      </c>
      <c r="C3983" s="2" t="s">
        <v>5639</v>
      </c>
      <c r="D3983" s="1" t="s">
        <v>19</v>
      </c>
      <c r="E3983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3983" s="1" t="s">
        <v>71</v>
      </c>
      <c r="G3983" s="1" t="s">
        <v>72</v>
      </c>
      <c r="H3983" s="1" t="s">
        <v>73</v>
      </c>
      <c r="I3983" s="1" t="s">
        <v>16</v>
      </c>
      <c r="J3983" s="1" t="s">
        <v>23</v>
      </c>
      <c r="K3983" s="1" t="s">
        <v>16</v>
      </c>
      <c r="L3983" s="1" t="s">
        <v>16</v>
      </c>
      <c r="M3983" s="1" t="s">
        <v>16</v>
      </c>
      <c r="N3983" s="1" t="s">
        <v>16</v>
      </c>
      <c r="O3983" s="1">
        <v>63.2</v>
      </c>
      <c r="P3983" s="1">
        <v>1.0</v>
      </c>
    </row>
    <row r="3984">
      <c r="A3984" s="1" t="s">
        <v>29</v>
      </c>
      <c r="B3984" s="1" t="s">
        <v>5745</v>
      </c>
      <c r="C3984" s="2" t="s">
        <v>5639</v>
      </c>
      <c r="D3984" s="1" t="s">
        <v>19</v>
      </c>
      <c r="E398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3984" s="1" t="s">
        <v>103</v>
      </c>
      <c r="G3984" s="1" t="s">
        <v>104</v>
      </c>
      <c r="H3984" s="1" t="s">
        <v>105</v>
      </c>
      <c r="I3984" s="1" t="s">
        <v>16</v>
      </c>
      <c r="J3984" s="1" t="s">
        <v>23</v>
      </c>
      <c r="K3984" s="1" t="s">
        <v>16</v>
      </c>
      <c r="L3984" s="1" t="s">
        <v>16</v>
      </c>
      <c r="M3984" s="1" t="s">
        <v>16</v>
      </c>
      <c r="N3984" s="1" t="s">
        <v>16</v>
      </c>
      <c r="O3984" s="1">
        <v>63.2</v>
      </c>
      <c r="P3984" s="1">
        <v>1.0</v>
      </c>
    </row>
    <row r="3985">
      <c r="A3985" s="1" t="s">
        <v>29</v>
      </c>
      <c r="B3985" s="1" t="s">
        <v>5746</v>
      </c>
      <c r="C3985" s="2" t="s">
        <v>5639</v>
      </c>
      <c r="D3985" s="1" t="s">
        <v>19</v>
      </c>
      <c r="E3985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3985" s="1" t="s">
        <v>1018</v>
      </c>
      <c r="G3985" s="1" t="s">
        <v>1019</v>
      </c>
      <c r="H3985" s="1" t="s">
        <v>1020</v>
      </c>
      <c r="I3985" s="1" t="s">
        <v>16</v>
      </c>
      <c r="J3985" s="1" t="s">
        <v>23</v>
      </c>
      <c r="K3985" s="1" t="s">
        <v>16</v>
      </c>
      <c r="L3985" s="1" t="s">
        <v>16</v>
      </c>
      <c r="M3985" s="1" t="s">
        <v>16</v>
      </c>
      <c r="N3985" s="1" t="s">
        <v>16</v>
      </c>
      <c r="O3985" s="1">
        <v>63.2</v>
      </c>
      <c r="P3985" s="1">
        <v>1.0</v>
      </c>
    </row>
    <row r="3986">
      <c r="A3986" s="1" t="s">
        <v>29</v>
      </c>
      <c r="B3986" s="1" t="s">
        <v>5747</v>
      </c>
      <c r="C3986" s="2" t="s">
        <v>5639</v>
      </c>
      <c r="D3986" s="1" t="s">
        <v>19</v>
      </c>
      <c r="E398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3986" s="1" t="s">
        <v>311</v>
      </c>
      <c r="G3986" s="1" t="s">
        <v>312</v>
      </c>
      <c r="H3986" s="1" t="s">
        <v>313</v>
      </c>
      <c r="I3986" s="1" t="s">
        <v>16</v>
      </c>
      <c r="J3986" s="1" t="s">
        <v>23</v>
      </c>
      <c r="K3986" s="1" t="s">
        <v>16</v>
      </c>
      <c r="L3986" s="1" t="s">
        <v>16</v>
      </c>
      <c r="M3986" s="1" t="s">
        <v>16</v>
      </c>
      <c r="N3986" s="1" t="s">
        <v>16</v>
      </c>
      <c r="O3986" s="1">
        <v>71.2</v>
      </c>
      <c r="P3986" s="1">
        <v>1.0</v>
      </c>
    </row>
    <row r="3987">
      <c r="A3987" s="1" t="s">
        <v>29</v>
      </c>
      <c r="B3987" s="1" t="s">
        <v>5748</v>
      </c>
      <c r="C3987" s="2" t="s">
        <v>5639</v>
      </c>
      <c r="D3987" s="1" t="s">
        <v>19</v>
      </c>
      <c r="E3987" s="3" t="str">
        <f>HYPERLINK("https://fyndiq.se/produkt/5d384cc8795744b0/", "2-Pack Samsung A55 Skärmskydd i Härdat Glas")</f>
        <v>2-Pack Samsung A55 Skärmskydd i Härdat Glas</v>
      </c>
      <c r="F3987" s="1" t="s">
        <v>191</v>
      </c>
      <c r="G3987" s="1" t="s">
        <v>192</v>
      </c>
      <c r="H3987" s="1" t="s">
        <v>193</v>
      </c>
      <c r="I3987" s="1" t="s">
        <v>16</v>
      </c>
      <c r="J3987" s="1" t="s">
        <v>23</v>
      </c>
      <c r="K3987" s="1" t="s">
        <v>16</v>
      </c>
      <c r="L3987" s="1" t="s">
        <v>16</v>
      </c>
      <c r="M3987" s="1" t="s">
        <v>16</v>
      </c>
      <c r="N3987" s="1" t="s">
        <v>16</v>
      </c>
      <c r="O3987" s="1">
        <v>63.2</v>
      </c>
      <c r="P3987" s="1">
        <v>1.0</v>
      </c>
    </row>
    <row r="3988">
      <c r="A3988" s="1" t="s">
        <v>29</v>
      </c>
      <c r="B3988" s="1" t="s">
        <v>5749</v>
      </c>
      <c r="C3988" s="2" t="s">
        <v>5639</v>
      </c>
      <c r="D3988" s="1" t="s">
        <v>19</v>
      </c>
      <c r="E3988" s="3" t="str">
        <f>HYPERLINK("https://fyndiq.se/produkt/6758100e2782433a/", "2-Pack iPhone 12 Pro - Härdat Glas 9H - Super Kvalitet 3D")</f>
        <v>2-Pack iPhone 12 Pro - Härdat Glas 9H - Super Kvalitet 3D</v>
      </c>
      <c r="F3988" s="1" t="s">
        <v>3185</v>
      </c>
      <c r="G3988" s="1" t="s">
        <v>3186</v>
      </c>
      <c r="H3988" s="1" t="s">
        <v>3187</v>
      </c>
      <c r="I3988" s="1" t="s">
        <v>16</v>
      </c>
      <c r="J3988" s="1" t="s">
        <v>23</v>
      </c>
      <c r="K3988" s="1" t="s">
        <v>16</v>
      </c>
      <c r="L3988" s="1" t="s">
        <v>16</v>
      </c>
      <c r="M3988" s="1" t="s">
        <v>16</v>
      </c>
      <c r="N3988" s="1" t="s">
        <v>16</v>
      </c>
      <c r="O3988" s="1">
        <v>55.2</v>
      </c>
      <c r="P3988" s="1">
        <v>1.0</v>
      </c>
    </row>
    <row r="3989">
      <c r="A3989" s="1" t="s">
        <v>29</v>
      </c>
      <c r="B3989" s="1" t="s">
        <v>5750</v>
      </c>
      <c r="C3989" s="2" t="s">
        <v>5639</v>
      </c>
      <c r="D3989" s="1" t="s">
        <v>19</v>
      </c>
      <c r="E3989" s="3" t="str">
        <f>HYPERLINK("https://fyndiq.se/produkt/3793e0f6281f49f6/", "2-Pack Iphone 11 / XR - 9H Härdat Glass - Top Kvalitet")</f>
        <v>2-Pack Iphone 11 / XR - 9H Härdat Glass - Top Kvalitet</v>
      </c>
      <c r="F3989" s="1" t="s">
        <v>371</v>
      </c>
      <c r="G3989" s="1" t="s">
        <v>372</v>
      </c>
      <c r="H3989" s="1" t="s">
        <v>373</v>
      </c>
      <c r="I3989" s="1" t="s">
        <v>16</v>
      </c>
      <c r="J3989" s="1" t="s">
        <v>23</v>
      </c>
      <c r="K3989" s="1" t="s">
        <v>16</v>
      </c>
      <c r="L3989" s="1" t="s">
        <v>16</v>
      </c>
      <c r="M3989" s="1" t="s">
        <v>16</v>
      </c>
      <c r="N3989" s="1" t="s">
        <v>16</v>
      </c>
      <c r="O3989" s="1">
        <v>55.2</v>
      </c>
      <c r="P3989" s="1">
        <v>1.0</v>
      </c>
    </row>
    <row r="3990">
      <c r="A3990" s="1" t="s">
        <v>29</v>
      </c>
      <c r="B3990" s="1" t="s">
        <v>5751</v>
      </c>
      <c r="C3990" s="2" t="s">
        <v>5639</v>
      </c>
      <c r="D3990" s="1" t="s">
        <v>19</v>
      </c>
      <c r="E3990" s="3" t="str">
        <f>HYPERLINK("https://fyndiq.se/produkt/416415a768684efb/", "2-Pack Samsung Galaxy S21 5G - 9H Härdat Glas - HD")</f>
        <v>2-Pack Samsung Galaxy S21 5G - 9H Härdat Glas - HD</v>
      </c>
      <c r="F3990" s="1" t="s">
        <v>39</v>
      </c>
      <c r="G3990" s="1" t="s">
        <v>40</v>
      </c>
      <c r="H3990" s="1" t="s">
        <v>41</v>
      </c>
      <c r="I3990" s="1" t="s">
        <v>16</v>
      </c>
      <c r="J3990" s="1" t="s">
        <v>23</v>
      </c>
      <c r="K3990" s="1" t="s">
        <v>16</v>
      </c>
      <c r="L3990" s="1" t="s">
        <v>16</v>
      </c>
      <c r="M3990" s="1" t="s">
        <v>16</v>
      </c>
      <c r="N3990" s="1" t="s">
        <v>16</v>
      </c>
      <c r="O3990" s="1">
        <v>63.2</v>
      </c>
      <c r="P3990" s="1">
        <v>1.0</v>
      </c>
    </row>
    <row r="3991">
      <c r="A3991" s="1" t="s">
        <v>29</v>
      </c>
      <c r="B3991" s="1" t="s">
        <v>5752</v>
      </c>
      <c r="C3991" s="2" t="s">
        <v>5639</v>
      </c>
      <c r="D3991" s="1" t="s">
        <v>19</v>
      </c>
      <c r="E3991" s="3" t="str">
        <f>HYPERLINK("https://fyndiq.se/produkt/71c054dfb7cb4551/", "2 Pack iPhone 8 Plus Vit - Härdat Glas 9H - Super Kvalitet 3D")</f>
        <v>2 Pack iPhone 8 Plus Vit - Härdat Glas 9H - Super Kvalitet 3D</v>
      </c>
      <c r="F3991" s="1" t="s">
        <v>1369</v>
      </c>
      <c r="G3991" s="1" t="s">
        <v>1370</v>
      </c>
      <c r="H3991" s="1" t="s">
        <v>1371</v>
      </c>
      <c r="I3991" s="1" t="s">
        <v>16</v>
      </c>
      <c r="J3991" s="1" t="s">
        <v>23</v>
      </c>
      <c r="K3991" s="1" t="s">
        <v>16</v>
      </c>
      <c r="L3991" s="1" t="s">
        <v>16</v>
      </c>
      <c r="M3991" s="1" t="s">
        <v>16</v>
      </c>
      <c r="N3991" s="1" t="s">
        <v>16</v>
      </c>
      <c r="O3991" s="1">
        <v>55.2</v>
      </c>
      <c r="P3991" s="1">
        <v>1.0</v>
      </c>
    </row>
    <row r="3992">
      <c r="A3992" s="1" t="s">
        <v>29</v>
      </c>
      <c r="B3992" s="1" t="s">
        <v>5753</v>
      </c>
      <c r="C3992" s="2" t="s">
        <v>5639</v>
      </c>
      <c r="D3992" s="1" t="s">
        <v>19</v>
      </c>
      <c r="E3992" s="3" t="str">
        <f>HYPERLINK("https://fyndiq.se/produkt/2b4b1f7438974a4c/", "2-Pack OnePlus 11 5G- Härdat glas 9H - Super kvalitet 3D Skärmskydd")</f>
        <v>2-Pack OnePlus 11 5G- Härdat glas 9H - Super kvalitet 3D Skärmskydd</v>
      </c>
      <c r="F3992" s="1" t="s">
        <v>3388</v>
      </c>
      <c r="G3992" s="1" t="s">
        <v>3389</v>
      </c>
      <c r="H3992" s="1" t="s">
        <v>3390</v>
      </c>
      <c r="I3992" s="1" t="s">
        <v>16</v>
      </c>
      <c r="J3992" s="1" t="s">
        <v>23</v>
      </c>
      <c r="K3992" s="1" t="s">
        <v>16</v>
      </c>
      <c r="L3992" s="1" t="s">
        <v>16</v>
      </c>
      <c r="M3992" s="1" t="s">
        <v>16</v>
      </c>
      <c r="N3992" s="1" t="s">
        <v>16</v>
      </c>
      <c r="O3992" s="1">
        <v>79.2</v>
      </c>
      <c r="P3992" s="1">
        <v>1.0</v>
      </c>
    </row>
    <row r="3993">
      <c r="A3993" s="1" t="s">
        <v>29</v>
      </c>
      <c r="B3993" s="1" t="s">
        <v>5754</v>
      </c>
      <c r="C3993" s="2" t="s">
        <v>5639</v>
      </c>
      <c r="D3993" s="1" t="s">
        <v>19</v>
      </c>
      <c r="E399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3993" s="1" t="s">
        <v>539</v>
      </c>
      <c r="G3993" s="1" t="s">
        <v>540</v>
      </c>
      <c r="H3993" s="1" t="s">
        <v>541</v>
      </c>
      <c r="I3993" s="1" t="s">
        <v>16</v>
      </c>
      <c r="J3993" s="1" t="s">
        <v>23</v>
      </c>
      <c r="K3993" s="1" t="s">
        <v>16</v>
      </c>
      <c r="L3993" s="1" t="s">
        <v>16</v>
      </c>
      <c r="M3993" s="1" t="s">
        <v>16</v>
      </c>
      <c r="N3993" s="1" t="s">
        <v>16</v>
      </c>
      <c r="O3993" s="1">
        <v>95.2</v>
      </c>
      <c r="P3993" s="1">
        <v>1.0</v>
      </c>
    </row>
    <row r="3994">
      <c r="A3994" s="1" t="s">
        <v>29</v>
      </c>
      <c r="B3994" s="1" t="s">
        <v>5755</v>
      </c>
      <c r="C3994" s="2" t="s">
        <v>5639</v>
      </c>
      <c r="D3994" s="1" t="s">
        <v>19</v>
      </c>
      <c r="E3994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3994" s="1" t="s">
        <v>4298</v>
      </c>
      <c r="G3994" s="1" t="s">
        <v>4299</v>
      </c>
      <c r="H3994" s="1" t="s">
        <v>4300</v>
      </c>
      <c r="I3994" s="1" t="s">
        <v>16</v>
      </c>
      <c r="J3994" s="1" t="s">
        <v>23</v>
      </c>
      <c r="K3994" s="1" t="s">
        <v>16</v>
      </c>
      <c r="L3994" s="1" t="s">
        <v>16</v>
      </c>
      <c r="M3994" s="1" t="s">
        <v>16</v>
      </c>
      <c r="N3994" s="1" t="s">
        <v>16</v>
      </c>
      <c r="O3994" s="1">
        <v>143.2</v>
      </c>
      <c r="P3994" s="1">
        <v>1.0</v>
      </c>
    </row>
    <row r="3995">
      <c r="A3995" s="1" t="s">
        <v>29</v>
      </c>
      <c r="B3995" s="1" t="s">
        <v>5756</v>
      </c>
      <c r="C3995" s="2" t="s">
        <v>5639</v>
      </c>
      <c r="D3995" s="1" t="s">
        <v>19</v>
      </c>
      <c r="E3995" s="3" t="str">
        <f>HYPERLINK("https://fyndiq.se/produkt/082f3cf898c84831/", "2 Pack Galaxy S20 Ultra - Härdat glas 9H - Super kvalitet 3D")</f>
        <v>2 Pack Galaxy S20 Ultra - Härdat glas 9H - Super kvalitet 3D</v>
      </c>
      <c r="F3995" s="1" t="s">
        <v>460</v>
      </c>
      <c r="G3995" s="1" t="s">
        <v>461</v>
      </c>
      <c r="H3995" s="1" t="s">
        <v>462</v>
      </c>
      <c r="I3995" s="1" t="s">
        <v>16</v>
      </c>
      <c r="J3995" s="1" t="s">
        <v>23</v>
      </c>
      <c r="K3995" s="1" t="s">
        <v>16</v>
      </c>
      <c r="L3995" s="1" t="s">
        <v>16</v>
      </c>
      <c r="M3995" s="1" t="s">
        <v>16</v>
      </c>
      <c r="N3995" s="1" t="s">
        <v>16</v>
      </c>
      <c r="O3995" s="1">
        <v>63.2</v>
      </c>
      <c r="P3995" s="1">
        <v>1.0</v>
      </c>
    </row>
    <row r="3996">
      <c r="A3996" s="1" t="s">
        <v>29</v>
      </c>
      <c r="B3996" s="1" t="s">
        <v>5757</v>
      </c>
      <c r="C3996" s="2" t="s">
        <v>5639</v>
      </c>
      <c r="D3996" s="1" t="s">
        <v>19</v>
      </c>
      <c r="E3996" s="3" t="str">
        <f>HYPERLINK("https://fyndiq.se/produkt/56c72c0ba5f749b5/", "2-Pack SAMSUNG S24 Skärmskydd - Härdat Glas 9H - Super kvalitet 3D")</f>
        <v>2-Pack SAMSUNG S24 Skärmskydd - Härdat Glas 9H - Super kvalitet 3D</v>
      </c>
      <c r="F3996" s="1" t="s">
        <v>263</v>
      </c>
      <c r="G3996" s="1" t="s">
        <v>264</v>
      </c>
      <c r="H3996" s="1" t="s">
        <v>265</v>
      </c>
      <c r="I3996" s="1" t="s">
        <v>16</v>
      </c>
      <c r="J3996" s="1" t="s">
        <v>23</v>
      </c>
      <c r="K3996" s="1" t="s">
        <v>16</v>
      </c>
      <c r="L3996" s="1" t="s">
        <v>16</v>
      </c>
      <c r="M3996" s="1" t="s">
        <v>16</v>
      </c>
      <c r="N3996" s="1" t="s">
        <v>16</v>
      </c>
      <c r="O3996" s="1">
        <v>71.2</v>
      </c>
      <c r="P3996" s="1">
        <v>1.0</v>
      </c>
    </row>
    <row r="3997">
      <c r="A3997" s="1" t="s">
        <v>29</v>
      </c>
      <c r="B3997" s="1" t="s">
        <v>5758</v>
      </c>
      <c r="C3997" s="2" t="s">
        <v>5639</v>
      </c>
      <c r="D3997" s="1" t="s">
        <v>19</v>
      </c>
      <c r="E3997" s="3" t="str">
        <f>HYPERLINK("https://fyndiq.se/produkt/270ab3c9b834466d/", "2-Pack SONY XPERIA 10 V Skärmskydd - Härdat Glas 9H - Super kvalitet 3D")</f>
        <v>2-Pack SONY XPERIA 10 V Skärmskydd - Härdat Glas 9H - Super kvalitet 3D</v>
      </c>
      <c r="F3997" s="1" t="s">
        <v>99</v>
      </c>
      <c r="G3997" s="1" t="s">
        <v>100</v>
      </c>
      <c r="H3997" s="1" t="s">
        <v>101</v>
      </c>
      <c r="I3997" s="1" t="s">
        <v>16</v>
      </c>
      <c r="J3997" s="1" t="s">
        <v>9</v>
      </c>
      <c r="K3997" s="2" t="s">
        <v>5464</v>
      </c>
      <c r="L3997" s="1" t="s">
        <v>5759</v>
      </c>
      <c r="M3997" s="1" t="s">
        <v>16</v>
      </c>
      <c r="N3997" s="1" t="s">
        <v>16</v>
      </c>
      <c r="O3997" s="1">
        <v>63.2</v>
      </c>
      <c r="P3997" s="1">
        <v>1.0</v>
      </c>
    </row>
    <row r="3998">
      <c r="A3998" s="1" t="s">
        <v>29</v>
      </c>
      <c r="B3998" s="1" t="s">
        <v>5760</v>
      </c>
      <c r="C3998" s="2" t="s">
        <v>5639</v>
      </c>
      <c r="D3998" s="1" t="s">
        <v>19</v>
      </c>
      <c r="E3998" s="3" t="str">
        <f>HYPERLINK("https://fyndiq.se/produkt/2b4b1f7438974a4c/", "2-Pack OnePlus 11 5G- Härdat glas 9H - Super kvalitet 3D Skärmskydd")</f>
        <v>2-Pack OnePlus 11 5G- Härdat glas 9H - Super kvalitet 3D Skärmskydd</v>
      </c>
      <c r="F3998" s="1" t="s">
        <v>3388</v>
      </c>
      <c r="G3998" s="1" t="s">
        <v>3389</v>
      </c>
      <c r="H3998" s="1" t="s">
        <v>3390</v>
      </c>
      <c r="I3998" s="1" t="s">
        <v>16</v>
      </c>
      <c r="J3998" s="1" t="s">
        <v>23</v>
      </c>
      <c r="K3998" s="1" t="s">
        <v>16</v>
      </c>
      <c r="L3998" s="1" t="s">
        <v>16</v>
      </c>
      <c r="M3998" s="1" t="s">
        <v>16</v>
      </c>
      <c r="N3998" s="1" t="s">
        <v>16</v>
      </c>
      <c r="O3998" s="1">
        <v>79.2</v>
      </c>
      <c r="P3998" s="1">
        <v>1.0</v>
      </c>
    </row>
    <row r="3999">
      <c r="A3999" s="1" t="s">
        <v>29</v>
      </c>
      <c r="B3999" s="1" t="s">
        <v>5761</v>
      </c>
      <c r="C3999" s="2" t="s">
        <v>5639</v>
      </c>
      <c r="D3999" s="1" t="s">
        <v>19</v>
      </c>
      <c r="E3999" s="3" t="str">
        <f>HYPERLINK("https://fyndiq.se/produkt/44f3cfd52e0f4e86/", "Apple Watch 45mm – Härdat glas 9H – Super kvalitet 3D Skärmskydd")</f>
        <v>Apple Watch 45mm – Härdat glas 9H – Super kvalitet 3D Skärmskydd</v>
      </c>
      <c r="F3999" s="1" t="s">
        <v>568</v>
      </c>
      <c r="G3999" s="1" t="s">
        <v>569</v>
      </c>
      <c r="H3999" s="1" t="s">
        <v>570</v>
      </c>
      <c r="I3999" s="1" t="s">
        <v>16</v>
      </c>
      <c r="J3999" s="1" t="s">
        <v>23</v>
      </c>
      <c r="K3999" s="1" t="s">
        <v>16</v>
      </c>
      <c r="L3999" s="1" t="s">
        <v>16</v>
      </c>
      <c r="M3999" s="1" t="s">
        <v>16</v>
      </c>
      <c r="N3999" s="1" t="s">
        <v>16</v>
      </c>
      <c r="O3999" s="1">
        <v>47.2</v>
      </c>
      <c r="P3999" s="1">
        <v>1.0</v>
      </c>
    </row>
    <row r="4000">
      <c r="A4000" s="1" t="s">
        <v>29</v>
      </c>
      <c r="B4000" s="1" t="s">
        <v>5762</v>
      </c>
      <c r="C4000" s="2" t="s">
        <v>5639</v>
      </c>
      <c r="D4000" s="1" t="s">
        <v>19</v>
      </c>
      <c r="E400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000" s="1" t="s">
        <v>722</v>
      </c>
      <c r="G4000" s="1" t="s">
        <v>723</v>
      </c>
      <c r="H4000" s="1" t="s">
        <v>724</v>
      </c>
      <c r="I4000" s="1" t="s">
        <v>16</v>
      </c>
      <c r="J4000" s="1" t="s">
        <v>23</v>
      </c>
      <c r="K4000" s="1" t="s">
        <v>16</v>
      </c>
      <c r="L4000" s="1" t="s">
        <v>16</v>
      </c>
      <c r="M4000" s="1" t="s">
        <v>16</v>
      </c>
      <c r="N4000" s="1" t="s">
        <v>16</v>
      </c>
      <c r="O4000" s="1">
        <v>79.2</v>
      </c>
      <c r="P4000" s="1">
        <v>1.0</v>
      </c>
    </row>
    <row r="4001">
      <c r="A4001" s="1" t="s">
        <v>29</v>
      </c>
      <c r="B4001" s="1" t="s">
        <v>5763</v>
      </c>
      <c r="C4001" s="2" t="s">
        <v>5639</v>
      </c>
      <c r="D4001" s="1" t="s">
        <v>19</v>
      </c>
      <c r="E4001" s="3" t="str">
        <f>HYPERLINK("https://fyndiq.se/produkt/56c72c0ba5f749b5/", "2-Pack SAMSUNG S24 Skärmskydd - Härdat Glas 9H - Super kvalitet 3D")</f>
        <v>2-Pack SAMSUNG S24 Skärmskydd - Härdat Glas 9H - Super kvalitet 3D</v>
      </c>
      <c r="F4001" s="1" t="s">
        <v>263</v>
      </c>
      <c r="G4001" s="1" t="s">
        <v>264</v>
      </c>
      <c r="H4001" s="1" t="s">
        <v>265</v>
      </c>
      <c r="I4001" s="1" t="s">
        <v>16</v>
      </c>
      <c r="J4001" s="1" t="s">
        <v>23</v>
      </c>
      <c r="K4001" s="1" t="s">
        <v>16</v>
      </c>
      <c r="L4001" s="1" t="s">
        <v>16</v>
      </c>
      <c r="M4001" s="1" t="s">
        <v>16</v>
      </c>
      <c r="N4001" s="1" t="s">
        <v>16</v>
      </c>
      <c r="O4001" s="1">
        <v>71.2</v>
      </c>
      <c r="P4001" s="1">
        <v>1.0</v>
      </c>
    </row>
    <row r="4002">
      <c r="A4002" s="1" t="s">
        <v>29</v>
      </c>
      <c r="B4002" s="1" t="s">
        <v>5764</v>
      </c>
      <c r="C4002" s="2" t="s">
        <v>5639</v>
      </c>
      <c r="D4002" s="1" t="s">
        <v>19</v>
      </c>
      <c r="E400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4002" s="1" t="s">
        <v>504</v>
      </c>
      <c r="G4002" s="1" t="s">
        <v>505</v>
      </c>
      <c r="H4002" s="1" t="s">
        <v>506</v>
      </c>
      <c r="I4002" s="1" t="s">
        <v>16</v>
      </c>
      <c r="J4002" s="1" t="s">
        <v>23</v>
      </c>
      <c r="K4002" s="1" t="s">
        <v>16</v>
      </c>
      <c r="L4002" s="1" t="s">
        <v>16</v>
      </c>
      <c r="M4002" s="1" t="s">
        <v>16</v>
      </c>
      <c r="N4002" s="1" t="s">
        <v>16</v>
      </c>
      <c r="O4002" s="1">
        <v>63.2</v>
      </c>
      <c r="P4002" s="1">
        <v>1.0</v>
      </c>
    </row>
    <row r="4003">
      <c r="A4003" s="1" t="s">
        <v>29</v>
      </c>
      <c r="B4003" s="1" t="s">
        <v>5765</v>
      </c>
      <c r="C4003" s="2" t="s">
        <v>5639</v>
      </c>
      <c r="D4003" s="1" t="s">
        <v>19</v>
      </c>
      <c r="E4003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4003" s="1" t="s">
        <v>1018</v>
      </c>
      <c r="G4003" s="1" t="s">
        <v>1019</v>
      </c>
      <c r="H4003" s="1" t="s">
        <v>1020</v>
      </c>
      <c r="I4003" s="1" t="s">
        <v>16</v>
      </c>
      <c r="J4003" s="1" t="s">
        <v>23</v>
      </c>
      <c r="K4003" s="1" t="s">
        <v>16</v>
      </c>
      <c r="L4003" s="1" t="s">
        <v>16</v>
      </c>
      <c r="M4003" s="1" t="s">
        <v>16</v>
      </c>
      <c r="N4003" s="1" t="s">
        <v>16</v>
      </c>
      <c r="O4003" s="1">
        <v>63.2</v>
      </c>
      <c r="P4003" s="1">
        <v>1.0</v>
      </c>
    </row>
    <row r="4004">
      <c r="A4004" s="1" t="s">
        <v>29</v>
      </c>
      <c r="B4004" s="1" t="s">
        <v>5766</v>
      </c>
      <c r="C4004" s="2" t="s">
        <v>5639</v>
      </c>
      <c r="D4004" s="1" t="s">
        <v>19</v>
      </c>
      <c r="E4004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4004" s="1" t="s">
        <v>628</v>
      </c>
      <c r="G4004" s="1" t="s">
        <v>629</v>
      </c>
      <c r="H4004" s="1" t="s">
        <v>630</v>
      </c>
      <c r="I4004" s="1" t="s">
        <v>16</v>
      </c>
      <c r="J4004" s="1" t="s">
        <v>23</v>
      </c>
      <c r="K4004" s="1" t="s">
        <v>16</v>
      </c>
      <c r="L4004" s="1" t="s">
        <v>16</v>
      </c>
      <c r="M4004" s="1" t="s">
        <v>16</v>
      </c>
      <c r="N4004" s="1" t="s">
        <v>16</v>
      </c>
      <c r="O4004" s="1">
        <v>71.2</v>
      </c>
      <c r="P4004" s="1">
        <v>1.0</v>
      </c>
    </row>
    <row r="4005">
      <c r="A4005" s="1" t="s">
        <v>29</v>
      </c>
      <c r="B4005" s="1" t="s">
        <v>5767</v>
      </c>
      <c r="C4005" s="2" t="s">
        <v>5639</v>
      </c>
      <c r="D4005" s="1" t="s">
        <v>19</v>
      </c>
      <c r="E4005" s="3" t="str">
        <f>HYPERLINK("https://fyndiq.se/produkt/860b7dade19d4d2f/", "2-Pack XIAOMI REDMI A3 Skärmskydd - Härdat Glas 9H - Super kvalitet 3D")</f>
        <v>2-Pack XIAOMI REDMI A3 Skärmskydd - Härdat Glas 9H - Super kvalitet 3D</v>
      </c>
      <c r="F4005" s="1" t="s">
        <v>200</v>
      </c>
      <c r="G4005" s="1" t="s">
        <v>201</v>
      </c>
      <c r="H4005" s="1" t="s">
        <v>202</v>
      </c>
      <c r="I4005" s="1" t="s">
        <v>16</v>
      </c>
      <c r="J4005" s="1" t="s">
        <v>23</v>
      </c>
      <c r="K4005" s="1" t="s">
        <v>16</v>
      </c>
      <c r="L4005" s="1" t="s">
        <v>16</v>
      </c>
      <c r="M4005" s="1" t="s">
        <v>16</v>
      </c>
      <c r="N4005" s="1" t="s">
        <v>16</v>
      </c>
      <c r="O4005" s="1">
        <v>63.2</v>
      </c>
      <c r="P4005" s="1">
        <v>1.0</v>
      </c>
    </row>
    <row r="4006">
      <c r="A4006" s="1" t="s">
        <v>29</v>
      </c>
      <c r="B4006" s="1" t="s">
        <v>5768</v>
      </c>
      <c r="C4006" s="2" t="s">
        <v>5639</v>
      </c>
      <c r="D4006" s="1" t="s">
        <v>19</v>
      </c>
      <c r="E400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006" s="1" t="s">
        <v>2144</v>
      </c>
      <c r="G4006" s="1" t="s">
        <v>2145</v>
      </c>
      <c r="H4006" s="1" t="s">
        <v>2146</v>
      </c>
      <c r="I4006" s="1" t="s">
        <v>16</v>
      </c>
      <c r="J4006" s="1" t="s">
        <v>23</v>
      </c>
      <c r="K4006" s="1" t="s">
        <v>16</v>
      </c>
      <c r="L4006" s="1" t="s">
        <v>16</v>
      </c>
      <c r="M4006" s="1" t="s">
        <v>16</v>
      </c>
      <c r="N4006" s="1" t="s">
        <v>16</v>
      </c>
      <c r="O4006" s="1">
        <v>63.2</v>
      </c>
      <c r="P4006" s="1">
        <v>1.0</v>
      </c>
    </row>
    <row r="4007">
      <c r="A4007" s="1" t="s">
        <v>29</v>
      </c>
      <c r="B4007" s="1" t="s">
        <v>5769</v>
      </c>
      <c r="C4007" s="2" t="s">
        <v>5639</v>
      </c>
      <c r="D4007" s="1" t="s">
        <v>19</v>
      </c>
      <c r="E4007" s="3" t="str">
        <f>HYPERLINK("https://fyndiq.se/produkt/416415a768684efb/", "2-Pack Samsung Galaxy S21 5G - 9H Härdat Glas - HD")</f>
        <v>2-Pack Samsung Galaxy S21 5G - 9H Härdat Glas - HD</v>
      </c>
      <c r="F4007" s="1" t="s">
        <v>39</v>
      </c>
      <c r="G4007" s="1" t="s">
        <v>40</v>
      </c>
      <c r="H4007" s="1" t="s">
        <v>41</v>
      </c>
      <c r="I4007" s="1" t="s">
        <v>16</v>
      </c>
      <c r="J4007" s="1" t="s">
        <v>23</v>
      </c>
      <c r="K4007" s="1" t="s">
        <v>16</v>
      </c>
      <c r="L4007" s="1" t="s">
        <v>16</v>
      </c>
      <c r="M4007" s="1" t="s">
        <v>16</v>
      </c>
      <c r="N4007" s="1" t="s">
        <v>16</v>
      </c>
      <c r="O4007" s="1">
        <v>63.2</v>
      </c>
      <c r="P4007" s="1">
        <v>1.0</v>
      </c>
    </row>
    <row r="4008">
      <c r="A4008" s="1" t="s">
        <v>29</v>
      </c>
      <c r="B4008" s="1" t="s">
        <v>5770</v>
      </c>
      <c r="C4008" s="2" t="s">
        <v>5639</v>
      </c>
      <c r="D4008" s="1" t="s">
        <v>19</v>
      </c>
      <c r="E4008" s="3" t="str">
        <f>HYPERLINK("https://fyndiq.se/produkt/c398466bf0524e85/", "2-Pack Samsung S23 - 9H Härdat Glass - 3D Super Kvalitet Skärmskydd")</f>
        <v>2-Pack Samsung S23 - 9H Härdat Glass - 3D Super Kvalitet Skärmskydd</v>
      </c>
      <c r="F4008" s="1" t="s">
        <v>1365</v>
      </c>
      <c r="G4008" s="1" t="s">
        <v>1366</v>
      </c>
      <c r="H4008" s="1" t="s">
        <v>1367</v>
      </c>
      <c r="I4008" s="1" t="s">
        <v>16</v>
      </c>
      <c r="J4008" s="1" t="s">
        <v>23</v>
      </c>
      <c r="K4008" s="1" t="s">
        <v>16</v>
      </c>
      <c r="L4008" s="1" t="s">
        <v>16</v>
      </c>
      <c r="M4008" s="1" t="s">
        <v>16</v>
      </c>
      <c r="N4008" s="1" t="s">
        <v>16</v>
      </c>
      <c r="O4008" s="1">
        <v>63.2</v>
      </c>
      <c r="P4008" s="1">
        <v>1.0</v>
      </c>
    </row>
    <row r="4009">
      <c r="A4009" s="1" t="s">
        <v>29</v>
      </c>
      <c r="B4009" s="1" t="s">
        <v>5771</v>
      </c>
      <c r="C4009" s="2" t="s">
        <v>5639</v>
      </c>
      <c r="D4009" s="1" t="s">
        <v>19</v>
      </c>
      <c r="E4009" s="3" t="str">
        <f>HYPERLINK("https://fyndiq.se/produkt/c6f3e47a88184e8d/", "2-Pack SAMSUNG A55 Skärmskydd - Härdat Glas 9H - Super kvalitet 3D")</f>
        <v>2-Pack SAMSUNG A55 Skärmskydd - Härdat Glas 9H - Super kvalitet 3D</v>
      </c>
      <c r="F4009" s="1" t="s">
        <v>83</v>
      </c>
      <c r="G4009" s="1" t="s">
        <v>84</v>
      </c>
      <c r="H4009" s="1" t="s">
        <v>85</v>
      </c>
      <c r="I4009" s="1" t="s">
        <v>16</v>
      </c>
      <c r="J4009" s="1" t="s">
        <v>23</v>
      </c>
      <c r="K4009" s="1" t="s">
        <v>16</v>
      </c>
      <c r="L4009" s="1" t="s">
        <v>16</v>
      </c>
      <c r="M4009" s="1" t="s">
        <v>16</v>
      </c>
      <c r="N4009" s="1" t="s">
        <v>16</v>
      </c>
      <c r="O4009" s="1">
        <v>63.2</v>
      </c>
      <c r="P4009" s="1">
        <v>1.0</v>
      </c>
    </row>
    <row r="4010">
      <c r="A4010" s="1" t="s">
        <v>29</v>
      </c>
      <c r="B4010" s="1" t="s">
        <v>5772</v>
      </c>
      <c r="C4010" s="2" t="s">
        <v>5639</v>
      </c>
      <c r="D4010" s="1" t="s">
        <v>19</v>
      </c>
      <c r="E4010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4010" s="1" t="s">
        <v>302</v>
      </c>
      <c r="G4010" s="1" t="s">
        <v>303</v>
      </c>
      <c r="H4010" s="1" t="s">
        <v>304</v>
      </c>
      <c r="I4010" s="1" t="s">
        <v>16</v>
      </c>
      <c r="J4010" s="1" t="s">
        <v>23</v>
      </c>
      <c r="K4010" s="1" t="s">
        <v>16</v>
      </c>
      <c r="L4010" s="1" t="s">
        <v>16</v>
      </c>
      <c r="M4010" s="1" t="s">
        <v>16</v>
      </c>
      <c r="N4010" s="1" t="s">
        <v>16</v>
      </c>
      <c r="O4010" s="1">
        <v>63.2</v>
      </c>
      <c r="P4010" s="1">
        <v>1.0</v>
      </c>
    </row>
    <row r="4011">
      <c r="A4011" s="1" t="s">
        <v>29</v>
      </c>
      <c r="B4011" s="1" t="s">
        <v>5773</v>
      </c>
      <c r="C4011" s="2" t="s">
        <v>5639</v>
      </c>
      <c r="D4011" s="1" t="s">
        <v>19</v>
      </c>
      <c r="E4011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4011" s="1" t="s">
        <v>576</v>
      </c>
      <c r="G4011" s="1" t="s">
        <v>577</v>
      </c>
      <c r="H4011" s="1" t="s">
        <v>578</v>
      </c>
      <c r="I4011" s="1" t="s">
        <v>16</v>
      </c>
      <c r="J4011" s="1" t="s">
        <v>23</v>
      </c>
      <c r="K4011" s="1" t="s">
        <v>16</v>
      </c>
      <c r="L4011" s="1" t="s">
        <v>16</v>
      </c>
      <c r="M4011" s="1" t="s">
        <v>16</v>
      </c>
      <c r="N4011" s="1" t="s">
        <v>16</v>
      </c>
      <c r="O4011" s="1">
        <v>79.2</v>
      </c>
      <c r="P4011" s="1">
        <v>1.0</v>
      </c>
    </row>
    <row r="4012">
      <c r="A4012" s="1" t="s">
        <v>29</v>
      </c>
      <c r="B4012" s="1" t="s">
        <v>5774</v>
      </c>
      <c r="C4012" s="2" t="s">
        <v>5639</v>
      </c>
      <c r="D4012" s="1" t="s">
        <v>19</v>
      </c>
      <c r="E4012" s="3" t="str">
        <f>HYPERLINK("https://fyndiq.se/produkt/c26c9ffef37a436a/", "2-Pack Samsung A35 5G Skärmskydd i Härdat Glas")</f>
        <v>2-Pack Samsung A35 5G Skärmskydd i Härdat Glas</v>
      </c>
      <c r="F4012" s="1" t="s">
        <v>432</v>
      </c>
      <c r="G4012" s="1" t="s">
        <v>433</v>
      </c>
      <c r="H4012" s="1" t="s">
        <v>434</v>
      </c>
      <c r="I4012" s="1" t="s">
        <v>16</v>
      </c>
      <c r="J4012" s="1" t="s">
        <v>23</v>
      </c>
      <c r="K4012" s="1" t="s">
        <v>16</v>
      </c>
      <c r="L4012" s="1" t="s">
        <v>16</v>
      </c>
      <c r="M4012" s="1" t="s">
        <v>16</v>
      </c>
      <c r="N4012" s="1" t="s">
        <v>16</v>
      </c>
      <c r="O4012" s="1">
        <v>63.2</v>
      </c>
      <c r="P4012" s="1">
        <v>1.0</v>
      </c>
    </row>
    <row r="4013">
      <c r="A4013" s="1" t="s">
        <v>29</v>
      </c>
      <c r="B4013" s="1" t="s">
        <v>5775</v>
      </c>
      <c r="C4013" s="2" t="s">
        <v>5639</v>
      </c>
      <c r="D4013" s="1" t="s">
        <v>19</v>
      </c>
      <c r="E4013" s="3" t="str">
        <f>HYPERLINK("https://fyndiq.se/produkt/28799ed0373d40b4/", "2 Pack Galaxy S21 Ultra 5G- Härdat glas 9H - Super kvalitet 3D")</f>
        <v>2 Pack Galaxy S21 Ultra 5G- Härdat glas 9H - Super kvalitet 3D</v>
      </c>
      <c r="F4013" s="1" t="s">
        <v>272</v>
      </c>
      <c r="G4013" s="1" t="s">
        <v>273</v>
      </c>
      <c r="H4013" s="1" t="s">
        <v>274</v>
      </c>
      <c r="I4013" s="1" t="s">
        <v>16</v>
      </c>
      <c r="J4013" s="1" t="s">
        <v>23</v>
      </c>
      <c r="K4013" s="1" t="s">
        <v>16</v>
      </c>
      <c r="L4013" s="1" t="s">
        <v>16</v>
      </c>
      <c r="M4013" s="1" t="s">
        <v>16</v>
      </c>
      <c r="N4013" s="1" t="s">
        <v>16</v>
      </c>
      <c r="O4013" s="1">
        <v>63.2</v>
      </c>
      <c r="P4013" s="1">
        <v>1.0</v>
      </c>
    </row>
    <row r="4014">
      <c r="A4014" s="1" t="s">
        <v>29</v>
      </c>
      <c r="B4014" s="1" t="s">
        <v>5776</v>
      </c>
      <c r="C4014" s="2" t="s">
        <v>5639</v>
      </c>
      <c r="D4014" s="1" t="s">
        <v>19</v>
      </c>
      <c r="E4014" s="3" t="str">
        <f>HYPERLINK("https://fyndiq.se/produkt/4a37a66aa49247d0/", "Samsung S21 FE - 9H Härdat Glass - Super Kvalitet 3D")</f>
        <v>Samsung S21 FE - 9H Härdat Glass - Super Kvalitet 3D</v>
      </c>
      <c r="F4014" s="1" t="s">
        <v>4338</v>
      </c>
      <c r="G4014" s="1" t="s">
        <v>4339</v>
      </c>
      <c r="H4014" s="1" t="s">
        <v>4340</v>
      </c>
      <c r="I4014" s="1" t="s">
        <v>16</v>
      </c>
      <c r="J4014" s="1" t="s">
        <v>23</v>
      </c>
      <c r="K4014" s="1" t="s">
        <v>16</v>
      </c>
      <c r="L4014" s="1" t="s">
        <v>16</v>
      </c>
      <c r="M4014" s="1" t="s">
        <v>16</v>
      </c>
      <c r="N4014" s="1" t="s">
        <v>16</v>
      </c>
      <c r="O4014" s="1">
        <v>55.2</v>
      </c>
      <c r="P4014" s="1">
        <v>1.0</v>
      </c>
    </row>
    <row r="4015">
      <c r="A4015" s="1" t="s">
        <v>29</v>
      </c>
      <c r="B4015" s="1" t="s">
        <v>5777</v>
      </c>
      <c r="C4015" s="2" t="s">
        <v>5639</v>
      </c>
      <c r="D4015" s="1" t="s">
        <v>19</v>
      </c>
      <c r="E4015" s="3" t="str">
        <f>HYPERLINK("https://fyndiq.se/produkt/10553af27ba24a20/", "1-Pack Samsung A05S Skärmskydd - Härdat Glas 9H - Super kvalitet 3D")</f>
        <v>1-Pack Samsung A05S Skärmskydd - Härdat Glas 9H - Super kvalitet 3D</v>
      </c>
      <c r="F4015" s="1" t="s">
        <v>5778</v>
      </c>
      <c r="G4015" s="1" t="s">
        <v>5779</v>
      </c>
      <c r="H4015" s="1" t="s">
        <v>5780</v>
      </c>
      <c r="I4015" s="1" t="s">
        <v>16</v>
      </c>
      <c r="J4015" s="1" t="s">
        <v>23</v>
      </c>
      <c r="K4015" s="1" t="s">
        <v>16</v>
      </c>
      <c r="L4015" s="1" t="s">
        <v>16</v>
      </c>
      <c r="M4015" s="1" t="s">
        <v>16</v>
      </c>
      <c r="N4015" s="1" t="s">
        <v>16</v>
      </c>
      <c r="O4015" s="1">
        <v>55.2</v>
      </c>
      <c r="P4015" s="1">
        <v>1.0</v>
      </c>
    </row>
    <row r="4016">
      <c r="A4016" s="1" t="s">
        <v>29</v>
      </c>
      <c r="B4016" s="1" t="s">
        <v>5781</v>
      </c>
      <c r="C4016" s="2" t="s">
        <v>5639</v>
      </c>
      <c r="D4016" s="1" t="s">
        <v>19</v>
      </c>
      <c r="E4016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4016" s="1" t="s">
        <v>3794</v>
      </c>
      <c r="G4016" s="1" t="s">
        <v>3795</v>
      </c>
      <c r="H4016" s="1" t="s">
        <v>3796</v>
      </c>
      <c r="I4016" s="1" t="s">
        <v>16</v>
      </c>
      <c r="J4016" s="1" t="s">
        <v>23</v>
      </c>
      <c r="K4016" s="1" t="s">
        <v>16</v>
      </c>
      <c r="L4016" s="1" t="s">
        <v>16</v>
      </c>
      <c r="M4016" s="1" t="s">
        <v>16</v>
      </c>
      <c r="N4016" s="1" t="s">
        <v>16</v>
      </c>
      <c r="O4016" s="1">
        <v>135.2</v>
      </c>
      <c r="P4016" s="1">
        <v>1.0</v>
      </c>
    </row>
    <row r="4017">
      <c r="A4017" s="1" t="s">
        <v>29</v>
      </c>
      <c r="B4017" s="1" t="s">
        <v>5782</v>
      </c>
      <c r="C4017" s="2" t="s">
        <v>5639</v>
      </c>
      <c r="D4017" s="1" t="s">
        <v>19</v>
      </c>
      <c r="E401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017" s="1" t="s">
        <v>722</v>
      </c>
      <c r="G4017" s="1" t="s">
        <v>723</v>
      </c>
      <c r="H4017" s="1" t="s">
        <v>724</v>
      </c>
      <c r="I4017" s="1" t="s">
        <v>16</v>
      </c>
      <c r="J4017" s="1" t="s">
        <v>23</v>
      </c>
      <c r="K4017" s="1" t="s">
        <v>16</v>
      </c>
      <c r="L4017" s="1" t="s">
        <v>16</v>
      </c>
      <c r="M4017" s="1" t="s">
        <v>16</v>
      </c>
      <c r="N4017" s="1" t="s">
        <v>16</v>
      </c>
      <c r="O4017" s="1">
        <v>79.2</v>
      </c>
      <c r="P4017" s="1">
        <v>1.0</v>
      </c>
    </row>
    <row r="4018">
      <c r="A4018" s="1" t="s">
        <v>29</v>
      </c>
      <c r="B4018" s="1" t="s">
        <v>5783</v>
      </c>
      <c r="C4018" s="2" t="s">
        <v>5639</v>
      </c>
      <c r="D4018" s="1" t="s">
        <v>19</v>
      </c>
      <c r="E4018" s="3" t="str">
        <f>HYPERLINK("https://fyndiq.se/produkt/ba1f4d43e8c245d5/", "2-Pack Motorola Moto G50 - Härdat Glas 9H - Super kvalitet 3D")</f>
        <v>2-Pack Motorola Moto G50 - Härdat Glas 9H - Super kvalitet 3D</v>
      </c>
      <c r="F4018" s="1" t="s">
        <v>2257</v>
      </c>
      <c r="G4018" s="1" t="s">
        <v>2258</v>
      </c>
      <c r="H4018" s="1" t="s">
        <v>2259</v>
      </c>
      <c r="I4018" s="1" t="s">
        <v>16</v>
      </c>
      <c r="J4018" s="1" t="s">
        <v>23</v>
      </c>
      <c r="K4018" s="1" t="s">
        <v>16</v>
      </c>
      <c r="L4018" s="1" t="s">
        <v>16</v>
      </c>
      <c r="M4018" s="1" t="s">
        <v>16</v>
      </c>
      <c r="N4018" s="1" t="s">
        <v>16</v>
      </c>
      <c r="O4018" s="1">
        <v>63.2</v>
      </c>
      <c r="P4018" s="1">
        <v>1.0</v>
      </c>
    </row>
    <row r="4019">
      <c r="A4019" s="1" t="s">
        <v>29</v>
      </c>
      <c r="B4019" s="1" t="s">
        <v>5784</v>
      </c>
      <c r="C4019" s="2" t="s">
        <v>5639</v>
      </c>
      <c r="D4019" s="1" t="s">
        <v>19</v>
      </c>
      <c r="E4019" s="3" t="str">
        <f>HYPERLINK("https://fyndiq.se/produkt/34157794139f40c6/", "2-Pack Samsung S20 FE - 9H Härdat Glass - Top Kvalitet")</f>
        <v>2-Pack Samsung S20 FE - 9H Härdat Glass - Top Kvalitet</v>
      </c>
      <c r="F4019" s="1" t="s">
        <v>1640</v>
      </c>
      <c r="G4019" s="1" t="s">
        <v>1641</v>
      </c>
      <c r="H4019" s="1" t="s">
        <v>1642</v>
      </c>
      <c r="I4019" s="1" t="s">
        <v>16</v>
      </c>
      <c r="J4019" s="1" t="s">
        <v>23</v>
      </c>
      <c r="K4019" s="1" t="s">
        <v>16</v>
      </c>
      <c r="L4019" s="1" t="s">
        <v>16</v>
      </c>
      <c r="M4019" s="1" t="s">
        <v>16</v>
      </c>
      <c r="N4019" s="1" t="s">
        <v>16</v>
      </c>
      <c r="O4019" s="1">
        <v>63.2</v>
      </c>
      <c r="P4019" s="1">
        <v>1.0</v>
      </c>
    </row>
    <row r="4020">
      <c r="A4020" s="1" t="s">
        <v>29</v>
      </c>
      <c r="B4020" s="1" t="s">
        <v>5785</v>
      </c>
      <c r="C4020" s="2" t="s">
        <v>5639</v>
      </c>
      <c r="D4020" s="1" t="s">
        <v>19</v>
      </c>
      <c r="E4020" s="3" t="str">
        <f>HYPERLINK("https://fyndiq.se/produkt/3d51d3faa7b24e28/", "2-Pack SONY XPERIA 5 V Skärmskydd - Härdat Glas 9H - Super kvalitet 3D")</f>
        <v>2-Pack SONY XPERIA 5 V Skärmskydd - Härdat Glas 9H - Super kvalitet 3D</v>
      </c>
      <c r="F4020" s="1" t="s">
        <v>136</v>
      </c>
      <c r="G4020" s="1" t="s">
        <v>137</v>
      </c>
      <c r="H4020" s="1" t="s">
        <v>138</v>
      </c>
      <c r="I4020" s="1" t="s">
        <v>16</v>
      </c>
      <c r="J4020" s="1" t="s">
        <v>23</v>
      </c>
      <c r="K4020" s="1" t="s">
        <v>16</v>
      </c>
      <c r="L4020" s="1" t="s">
        <v>16</v>
      </c>
      <c r="M4020" s="1" t="s">
        <v>16</v>
      </c>
      <c r="N4020" s="1" t="s">
        <v>16</v>
      </c>
      <c r="O4020" s="1">
        <v>63.2</v>
      </c>
      <c r="P4020" s="1">
        <v>1.0</v>
      </c>
    </row>
    <row r="4021">
      <c r="A4021" s="1" t="s">
        <v>29</v>
      </c>
      <c r="B4021" s="1" t="s">
        <v>5786</v>
      </c>
      <c r="C4021" s="2" t="s">
        <v>5639</v>
      </c>
      <c r="D4021" s="1" t="s">
        <v>19</v>
      </c>
      <c r="E4021" s="3" t="str">
        <f>HYPERLINK("https://fyndiq.se/produkt/56c72c0ba5f749b5/", "2-Pack SAMSUNG S24 Skärmskydd - Härdat Glas 9H - Super kvalitet 3D")</f>
        <v>2-Pack SAMSUNG S24 Skärmskydd - Härdat Glas 9H - Super kvalitet 3D</v>
      </c>
      <c r="F4021" s="1" t="s">
        <v>263</v>
      </c>
      <c r="G4021" s="1" t="s">
        <v>264</v>
      </c>
      <c r="H4021" s="1" t="s">
        <v>265</v>
      </c>
      <c r="I4021" s="1" t="s">
        <v>16</v>
      </c>
      <c r="J4021" s="1" t="s">
        <v>23</v>
      </c>
      <c r="K4021" s="1" t="s">
        <v>16</v>
      </c>
      <c r="L4021" s="1" t="s">
        <v>16</v>
      </c>
      <c r="M4021" s="1" t="s">
        <v>16</v>
      </c>
      <c r="N4021" s="1" t="s">
        <v>16</v>
      </c>
      <c r="O4021" s="1">
        <v>71.2</v>
      </c>
      <c r="P4021" s="1">
        <v>1.0</v>
      </c>
    </row>
    <row r="4022">
      <c r="A4022" s="1" t="s">
        <v>29</v>
      </c>
      <c r="B4022" s="1" t="s">
        <v>5787</v>
      </c>
      <c r="C4022" s="2" t="s">
        <v>5639</v>
      </c>
      <c r="D4022" s="1" t="s">
        <v>19</v>
      </c>
      <c r="E402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022" s="1" t="s">
        <v>977</v>
      </c>
      <c r="G4022" s="1" t="s">
        <v>978</v>
      </c>
      <c r="H4022" s="1" t="s">
        <v>979</v>
      </c>
      <c r="I4022" s="1" t="s">
        <v>16</v>
      </c>
      <c r="J4022" s="1" t="s">
        <v>23</v>
      </c>
      <c r="K4022" s="1" t="s">
        <v>16</v>
      </c>
      <c r="L4022" s="1" t="s">
        <v>16</v>
      </c>
      <c r="M4022" s="1" t="s">
        <v>16</v>
      </c>
      <c r="N4022" s="1" t="s">
        <v>16</v>
      </c>
      <c r="O4022" s="1">
        <v>63.2</v>
      </c>
      <c r="P4022" s="1">
        <v>1.0</v>
      </c>
    </row>
    <row r="4023">
      <c r="A4023" s="1" t="s">
        <v>29</v>
      </c>
      <c r="B4023" s="1" t="s">
        <v>5788</v>
      </c>
      <c r="C4023" s="2" t="s">
        <v>5639</v>
      </c>
      <c r="D4023" s="1" t="s">
        <v>19</v>
      </c>
      <c r="E4023" s="3" t="str">
        <f>HYPERLINK("https://fyndiq.se/produkt/66924f1ff238487e/", "2-Pack GOOGLE PIXEL 7A Skärmskydd - Härdat Glas 9H - Super kvalitet 3D")</f>
        <v>2-Pack GOOGLE PIXEL 7A Skärmskydd - Härdat Glas 9H - Super kvalitet 3D</v>
      </c>
      <c r="F4023" s="1" t="s">
        <v>315</v>
      </c>
      <c r="G4023" s="1" t="s">
        <v>316</v>
      </c>
      <c r="H4023" s="1" t="s">
        <v>317</v>
      </c>
      <c r="I4023" s="1" t="s">
        <v>16</v>
      </c>
      <c r="J4023" s="1" t="s">
        <v>23</v>
      </c>
      <c r="K4023" s="1" t="s">
        <v>16</v>
      </c>
      <c r="L4023" s="1" t="s">
        <v>16</v>
      </c>
      <c r="M4023" s="1" t="s">
        <v>16</v>
      </c>
      <c r="N4023" s="1" t="s">
        <v>16</v>
      </c>
      <c r="O4023" s="1">
        <v>63.2</v>
      </c>
      <c r="P4023" s="1">
        <v>1.0</v>
      </c>
    </row>
    <row r="4024">
      <c r="A4024" s="1" t="s">
        <v>29</v>
      </c>
      <c r="B4024" s="1" t="s">
        <v>5789</v>
      </c>
      <c r="C4024" s="2" t="s">
        <v>5639</v>
      </c>
      <c r="D4024" s="1" t="s">
        <v>19</v>
      </c>
      <c r="E4024" s="3" t="str">
        <f>HYPERLINK("https://fyndiq.se/produkt/1e8f6bb5ed7344de/", "2-Pack Samsung Galaxy s10 Plus - Härdat glas 9H - Super kvalitet")</f>
        <v>2-Pack Samsung Galaxy s10 Plus - Härdat glas 9H - Super kvalitet</v>
      </c>
      <c r="F4024" s="1" t="s">
        <v>1508</v>
      </c>
      <c r="G4024" s="1" t="s">
        <v>1509</v>
      </c>
      <c r="H4024" s="1" t="s">
        <v>1510</v>
      </c>
      <c r="I4024" s="1" t="s">
        <v>16</v>
      </c>
      <c r="J4024" s="1" t="s">
        <v>23</v>
      </c>
      <c r="K4024" s="1" t="s">
        <v>16</v>
      </c>
      <c r="L4024" s="1" t="s">
        <v>16</v>
      </c>
      <c r="M4024" s="1" t="s">
        <v>16</v>
      </c>
      <c r="N4024" s="1" t="s">
        <v>16</v>
      </c>
      <c r="O4024" s="1">
        <v>63.2</v>
      </c>
      <c r="P4024" s="1">
        <v>1.0</v>
      </c>
    </row>
    <row r="4025">
      <c r="A4025" s="1" t="s">
        <v>29</v>
      </c>
      <c r="B4025" s="1" t="s">
        <v>5790</v>
      </c>
      <c r="C4025" s="2" t="s">
        <v>5639</v>
      </c>
      <c r="D4025" s="1" t="s">
        <v>19</v>
      </c>
      <c r="E402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4025" s="1" t="s">
        <v>163</v>
      </c>
      <c r="G4025" s="1" t="s">
        <v>164</v>
      </c>
      <c r="H4025" s="1" t="s">
        <v>165</v>
      </c>
      <c r="I4025" s="1" t="s">
        <v>16</v>
      </c>
      <c r="J4025" s="1" t="s">
        <v>23</v>
      </c>
      <c r="K4025" s="1" t="s">
        <v>16</v>
      </c>
      <c r="L4025" s="1" t="s">
        <v>16</v>
      </c>
      <c r="M4025" s="1" t="s">
        <v>16</v>
      </c>
      <c r="N4025" s="1" t="s">
        <v>16</v>
      </c>
      <c r="O4025" s="1">
        <v>63.2</v>
      </c>
      <c r="P4025" s="1">
        <v>1.0</v>
      </c>
    </row>
    <row r="4026">
      <c r="A4026" s="1" t="s">
        <v>29</v>
      </c>
      <c r="B4026" s="1" t="s">
        <v>5791</v>
      </c>
      <c r="C4026" s="2" t="s">
        <v>5639</v>
      </c>
      <c r="D4026" s="1" t="s">
        <v>19</v>
      </c>
      <c r="E4026" s="3" t="str">
        <f>HYPERLINK("https://fyndiq.se/produkt/b1caddae2e864477/", "2- Pack Samsung S10 Plus - Härdat Glas 9H - Super Kvalitet 3D")</f>
        <v>2- Pack Samsung S10 Plus - Härdat Glas 9H - Super Kvalitet 3D</v>
      </c>
      <c r="F4026" s="1" t="s">
        <v>477</v>
      </c>
      <c r="G4026" s="1" t="s">
        <v>478</v>
      </c>
      <c r="H4026" s="1" t="s">
        <v>479</v>
      </c>
      <c r="I4026" s="1" t="s">
        <v>16</v>
      </c>
      <c r="J4026" s="1" t="s">
        <v>23</v>
      </c>
      <c r="K4026" s="1" t="s">
        <v>16</v>
      </c>
      <c r="L4026" s="1" t="s">
        <v>16</v>
      </c>
      <c r="M4026" s="1" t="s">
        <v>16</v>
      </c>
      <c r="N4026" s="1" t="s">
        <v>16</v>
      </c>
      <c r="O4026" s="1">
        <v>63.2</v>
      </c>
      <c r="P4026" s="1">
        <v>1.0</v>
      </c>
    </row>
    <row r="4027">
      <c r="A4027" s="1" t="s">
        <v>29</v>
      </c>
      <c r="B4027" s="1" t="s">
        <v>5792</v>
      </c>
      <c r="C4027" s="2" t="s">
        <v>5639</v>
      </c>
      <c r="D4027" s="1" t="s">
        <v>19</v>
      </c>
      <c r="E4027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4027" s="1" t="s">
        <v>2411</v>
      </c>
      <c r="G4027" s="1" t="s">
        <v>2412</v>
      </c>
      <c r="H4027" s="1" t="s">
        <v>2413</v>
      </c>
      <c r="I4027" s="1" t="s">
        <v>1230</v>
      </c>
      <c r="J4027" s="1" t="s">
        <v>23</v>
      </c>
      <c r="K4027" s="1" t="s">
        <v>16</v>
      </c>
      <c r="L4027" s="1" t="s">
        <v>16</v>
      </c>
      <c r="M4027" s="1" t="s">
        <v>16</v>
      </c>
      <c r="N4027" s="1" t="s">
        <v>16</v>
      </c>
      <c r="O4027" s="1">
        <v>63.2</v>
      </c>
      <c r="P4027" s="1">
        <v>1.0</v>
      </c>
    </row>
    <row r="4028">
      <c r="A4028" s="1" t="s">
        <v>29</v>
      </c>
      <c r="B4028" s="1" t="s">
        <v>5793</v>
      </c>
      <c r="C4028" s="2" t="s">
        <v>5639</v>
      </c>
      <c r="D4028" s="1" t="s">
        <v>19</v>
      </c>
      <c r="E402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4028" s="1" t="s">
        <v>51</v>
      </c>
      <c r="G4028" s="1" t="s">
        <v>52</v>
      </c>
      <c r="H4028" s="1" t="s">
        <v>53</v>
      </c>
      <c r="I4028" s="1" t="s">
        <v>16</v>
      </c>
      <c r="J4028" s="1" t="s">
        <v>23</v>
      </c>
      <c r="K4028" s="1" t="s">
        <v>16</v>
      </c>
      <c r="L4028" s="1" t="s">
        <v>16</v>
      </c>
      <c r="M4028" s="1" t="s">
        <v>16</v>
      </c>
      <c r="N4028" s="1" t="s">
        <v>16</v>
      </c>
      <c r="O4028" s="1">
        <v>87.2</v>
      </c>
      <c r="P4028" s="1">
        <v>1.0</v>
      </c>
    </row>
    <row r="4029">
      <c r="A4029" s="1" t="s">
        <v>29</v>
      </c>
      <c r="B4029" s="1" t="s">
        <v>5794</v>
      </c>
      <c r="C4029" s="2" t="s">
        <v>5795</v>
      </c>
      <c r="D4029" s="1" t="s">
        <v>19</v>
      </c>
      <c r="E4029" s="3" t="str">
        <f>HYPERLINK("https://fyndiq.se/produkt/05c024cf57984f8d/", "2-Pack XIAOMI REDMI 9AT Skärmskydd - Härdat Glas 9H - Super kvalitet 3D")</f>
        <v>2-Pack XIAOMI REDMI 9AT Skärmskydd - Härdat Glas 9H - Super kvalitet 3D</v>
      </c>
      <c r="F4029" s="1" t="s">
        <v>917</v>
      </c>
      <c r="G4029" s="1" t="s">
        <v>918</v>
      </c>
      <c r="H4029" s="1" t="s">
        <v>919</v>
      </c>
      <c r="I4029" s="1" t="s">
        <v>16</v>
      </c>
      <c r="J4029" s="1" t="s">
        <v>23</v>
      </c>
      <c r="K4029" s="1" t="s">
        <v>16</v>
      </c>
      <c r="L4029" s="1" t="s">
        <v>16</v>
      </c>
      <c r="M4029" s="1" t="s">
        <v>16</v>
      </c>
      <c r="N4029" s="1" t="s">
        <v>16</v>
      </c>
      <c r="O4029" s="1">
        <v>63.2</v>
      </c>
      <c r="P4029" s="1">
        <v>1.0</v>
      </c>
    </row>
    <row r="4030">
      <c r="A4030" s="1" t="s">
        <v>29</v>
      </c>
      <c r="B4030" s="1" t="s">
        <v>5796</v>
      </c>
      <c r="C4030" s="2" t="s">
        <v>5795</v>
      </c>
      <c r="D4030" s="1" t="s">
        <v>19</v>
      </c>
      <c r="E4030" s="3" t="str">
        <f>HYPERLINK("https://fyndiq.se/produkt/f1905cd3bf3a4a2d/", "2-Pack Samsung A04s Skärmskydd &amp; 1-Pack linsskydd - Härdat Glas 9H - Super kvalitet 3D")</f>
        <v>2-Pack Samsung A04s Skärmskydd &amp; 1-Pack linsskydd - Härdat Glas 9H - Super kvalitet 3D</v>
      </c>
      <c r="F4030" s="1" t="s">
        <v>5797</v>
      </c>
      <c r="G4030" s="1" t="s">
        <v>5798</v>
      </c>
      <c r="H4030" s="1" t="s">
        <v>5799</v>
      </c>
      <c r="I4030" s="1" t="s">
        <v>16</v>
      </c>
      <c r="J4030" s="1" t="s">
        <v>23</v>
      </c>
      <c r="K4030" s="1" t="s">
        <v>16</v>
      </c>
      <c r="L4030" s="1" t="s">
        <v>16</v>
      </c>
      <c r="M4030" s="1" t="s">
        <v>16</v>
      </c>
      <c r="N4030" s="1" t="s">
        <v>16</v>
      </c>
      <c r="O4030" s="1">
        <v>71.2</v>
      </c>
      <c r="P4030" s="1">
        <v>1.0</v>
      </c>
    </row>
    <row r="4031">
      <c r="A4031" s="1" t="s">
        <v>29</v>
      </c>
      <c r="B4031" s="1" t="s">
        <v>5800</v>
      </c>
      <c r="C4031" s="2" t="s">
        <v>5795</v>
      </c>
      <c r="D4031" s="1" t="s">
        <v>19</v>
      </c>
      <c r="E4031" s="3" t="str">
        <f>HYPERLINK("https://fyndiq.se/produkt/c26c9ffef37a436a/", "2-Pack Samsung A35 5G Skärmskydd i Härdat Glas")</f>
        <v>2-Pack Samsung A35 5G Skärmskydd i Härdat Glas</v>
      </c>
      <c r="F4031" s="1" t="s">
        <v>432</v>
      </c>
      <c r="G4031" s="1" t="s">
        <v>433</v>
      </c>
      <c r="H4031" s="1" t="s">
        <v>434</v>
      </c>
      <c r="I4031" s="1" t="s">
        <v>16</v>
      </c>
      <c r="J4031" s="1" t="s">
        <v>23</v>
      </c>
      <c r="K4031" s="1" t="s">
        <v>16</v>
      </c>
      <c r="L4031" s="1" t="s">
        <v>16</v>
      </c>
      <c r="M4031" s="1" t="s">
        <v>16</v>
      </c>
      <c r="N4031" s="1" t="s">
        <v>16</v>
      </c>
      <c r="O4031" s="1">
        <v>63.2</v>
      </c>
      <c r="P4031" s="1">
        <v>1.0</v>
      </c>
    </row>
    <row r="4032">
      <c r="A4032" s="1" t="s">
        <v>29</v>
      </c>
      <c r="B4032" s="1" t="s">
        <v>5801</v>
      </c>
      <c r="C4032" s="2" t="s">
        <v>5795</v>
      </c>
      <c r="D4032" s="1" t="s">
        <v>19</v>
      </c>
      <c r="E4032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4032" s="1" t="s">
        <v>1383</v>
      </c>
      <c r="G4032" s="1" t="s">
        <v>1384</v>
      </c>
      <c r="H4032" s="1" t="s">
        <v>1385</v>
      </c>
      <c r="I4032" s="1" t="s">
        <v>16</v>
      </c>
      <c r="J4032" s="1" t="s">
        <v>23</v>
      </c>
      <c r="K4032" s="1" t="s">
        <v>16</v>
      </c>
      <c r="L4032" s="1" t="s">
        <v>16</v>
      </c>
      <c r="M4032" s="1" t="s">
        <v>16</v>
      </c>
      <c r="N4032" s="1" t="s">
        <v>16</v>
      </c>
      <c r="O4032" s="1">
        <v>71.2</v>
      </c>
      <c r="P4032" s="1">
        <v>1.0</v>
      </c>
    </row>
    <row r="4033">
      <c r="A4033" s="1" t="s">
        <v>29</v>
      </c>
      <c r="B4033" s="1" t="s">
        <v>5802</v>
      </c>
      <c r="C4033" s="2" t="s">
        <v>5795</v>
      </c>
      <c r="D4033" s="1" t="s">
        <v>19</v>
      </c>
      <c r="E4033" s="3" t="str">
        <f>HYPERLINK("https://fyndiq.se/produkt/13e76851ca504320/", "2-Pack Samsung Galaxy S22 Ultra - Härdat glas 9H - Top kvalitet")</f>
        <v>2-Pack Samsung Galaxy S22 Ultra - Härdat glas 9H - Top kvalitet</v>
      </c>
      <c r="F4033" s="1" t="s">
        <v>140</v>
      </c>
      <c r="G4033" s="1" t="s">
        <v>141</v>
      </c>
      <c r="H4033" s="1" t="s">
        <v>142</v>
      </c>
      <c r="I4033" s="1" t="s">
        <v>16</v>
      </c>
      <c r="J4033" s="1" t="s">
        <v>23</v>
      </c>
      <c r="K4033" s="1" t="s">
        <v>16</v>
      </c>
      <c r="L4033" s="1" t="s">
        <v>16</v>
      </c>
      <c r="M4033" s="1" t="s">
        <v>16</v>
      </c>
      <c r="N4033" s="1" t="s">
        <v>16</v>
      </c>
      <c r="O4033" s="1">
        <v>63.2</v>
      </c>
      <c r="P4033" s="1">
        <v>1.0</v>
      </c>
    </row>
    <row r="4034">
      <c r="A4034" s="1" t="s">
        <v>29</v>
      </c>
      <c r="B4034" s="1" t="s">
        <v>5803</v>
      </c>
      <c r="C4034" s="2" t="s">
        <v>5795</v>
      </c>
      <c r="D4034" s="1" t="s">
        <v>19</v>
      </c>
      <c r="E4034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4034" s="1" t="s">
        <v>407</v>
      </c>
      <c r="G4034" s="1" t="s">
        <v>408</v>
      </c>
      <c r="H4034" s="1" t="s">
        <v>409</v>
      </c>
      <c r="I4034" s="1" t="s">
        <v>16</v>
      </c>
      <c r="J4034" s="1" t="s">
        <v>23</v>
      </c>
      <c r="K4034" s="1" t="s">
        <v>16</v>
      </c>
      <c r="L4034" s="1" t="s">
        <v>16</v>
      </c>
      <c r="M4034" s="1" t="s">
        <v>16</v>
      </c>
      <c r="N4034" s="1" t="s">
        <v>16</v>
      </c>
      <c r="O4034" s="1">
        <v>71.2</v>
      </c>
      <c r="P4034" s="1">
        <v>1.0</v>
      </c>
    </row>
    <row r="4035">
      <c r="A4035" s="1" t="s">
        <v>29</v>
      </c>
      <c r="B4035" s="1" t="s">
        <v>5804</v>
      </c>
      <c r="C4035" s="2" t="s">
        <v>5795</v>
      </c>
      <c r="D4035" s="1" t="s">
        <v>19</v>
      </c>
      <c r="E4035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4035" s="1" t="s">
        <v>1058</v>
      </c>
      <c r="G4035" s="1" t="s">
        <v>1059</v>
      </c>
      <c r="H4035" s="1" t="s">
        <v>1060</v>
      </c>
      <c r="I4035" s="1" t="s">
        <v>16</v>
      </c>
      <c r="J4035" s="1" t="s">
        <v>23</v>
      </c>
      <c r="K4035" s="1" t="s">
        <v>16</v>
      </c>
      <c r="L4035" s="1" t="s">
        <v>16</v>
      </c>
      <c r="M4035" s="1" t="s">
        <v>16</v>
      </c>
      <c r="N4035" s="1" t="s">
        <v>16</v>
      </c>
      <c r="O4035" s="1">
        <v>95.2</v>
      </c>
      <c r="P4035" s="1">
        <v>1.0</v>
      </c>
    </row>
    <row r="4036">
      <c r="A4036" s="1" t="s">
        <v>29</v>
      </c>
      <c r="B4036" s="1" t="s">
        <v>5805</v>
      </c>
      <c r="C4036" s="2" t="s">
        <v>5795</v>
      </c>
      <c r="D4036" s="1" t="s">
        <v>19</v>
      </c>
      <c r="E403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036" s="1" t="s">
        <v>539</v>
      </c>
      <c r="G4036" s="1" t="s">
        <v>540</v>
      </c>
      <c r="H4036" s="1" t="s">
        <v>541</v>
      </c>
      <c r="I4036" s="1" t="s">
        <v>16</v>
      </c>
      <c r="J4036" s="1" t="s">
        <v>23</v>
      </c>
      <c r="K4036" s="1" t="s">
        <v>16</v>
      </c>
      <c r="L4036" s="1" t="s">
        <v>16</v>
      </c>
      <c r="M4036" s="1" t="s">
        <v>16</v>
      </c>
      <c r="N4036" s="1" t="s">
        <v>16</v>
      </c>
      <c r="O4036" s="1">
        <v>95.2</v>
      </c>
      <c r="P4036" s="1">
        <v>1.0</v>
      </c>
    </row>
    <row r="4037">
      <c r="A4037" s="1" t="s">
        <v>29</v>
      </c>
      <c r="B4037" s="1" t="s">
        <v>5806</v>
      </c>
      <c r="C4037" s="2" t="s">
        <v>5795</v>
      </c>
      <c r="D4037" s="1" t="s">
        <v>19</v>
      </c>
      <c r="E4037" s="3" t="str">
        <f>HYPERLINK("https://fyndiq.se/produkt/4c221907d1254100/", "2-Pack Samsung A14 Skärmskydd - Härdat Glas 9H - Super kvalitet 3D")</f>
        <v>2-Pack Samsung A14 Skärmskydd - Härdat Glas 9H - Super kvalitet 3D</v>
      </c>
      <c r="F4037" s="1" t="s">
        <v>167</v>
      </c>
      <c r="G4037" s="1" t="s">
        <v>168</v>
      </c>
      <c r="H4037" s="1" t="s">
        <v>169</v>
      </c>
      <c r="I4037" s="1" t="s">
        <v>16</v>
      </c>
      <c r="J4037" s="1" t="s">
        <v>23</v>
      </c>
      <c r="K4037" s="1" t="s">
        <v>16</v>
      </c>
      <c r="L4037" s="1" t="s">
        <v>16</v>
      </c>
      <c r="M4037" s="1" t="s">
        <v>16</v>
      </c>
      <c r="N4037" s="1" t="s">
        <v>16</v>
      </c>
      <c r="O4037" s="1">
        <v>63.2</v>
      </c>
      <c r="P4037" s="1">
        <v>1.0</v>
      </c>
    </row>
    <row r="4038">
      <c r="A4038" s="1" t="s">
        <v>29</v>
      </c>
      <c r="B4038" s="1" t="s">
        <v>5807</v>
      </c>
      <c r="C4038" s="2" t="s">
        <v>5795</v>
      </c>
      <c r="D4038" s="1" t="s">
        <v>19</v>
      </c>
      <c r="E4038" s="3" t="str">
        <f>HYPERLINK("https://fyndiq.se/produkt/dfe28e565d2e4c8d/", "2 Pack Samsung S21 FE - 9H Härdat Glass - Super Kvalitet 3D")</f>
        <v>2 Pack Samsung S21 FE - 9H Härdat Glass - Super Kvalitet 3D</v>
      </c>
      <c r="F4038" s="1" t="s">
        <v>276</v>
      </c>
      <c r="G4038" s="1" t="s">
        <v>277</v>
      </c>
      <c r="H4038" s="1" t="s">
        <v>278</v>
      </c>
      <c r="I4038" s="1" t="s">
        <v>16</v>
      </c>
      <c r="J4038" s="1" t="s">
        <v>23</v>
      </c>
      <c r="K4038" s="1" t="s">
        <v>16</v>
      </c>
      <c r="L4038" s="1" t="s">
        <v>16</v>
      </c>
      <c r="M4038" s="1" t="s">
        <v>16</v>
      </c>
      <c r="N4038" s="1" t="s">
        <v>16</v>
      </c>
      <c r="O4038" s="1">
        <v>63.2</v>
      </c>
      <c r="P4038" s="1">
        <v>1.0</v>
      </c>
    </row>
    <row r="4039">
      <c r="A4039" s="1" t="s">
        <v>29</v>
      </c>
      <c r="B4039" s="1" t="s">
        <v>5808</v>
      </c>
      <c r="C4039" s="2" t="s">
        <v>5795</v>
      </c>
      <c r="D4039" s="1" t="s">
        <v>19</v>
      </c>
      <c r="E4039" s="3" t="str">
        <f>HYPERLINK("https://fyndiq.se/produkt/925ae49423884615/", "2-Pack Samsung S22 Ultra Skärmskydd &amp; 1-Pack linsskydd -9H GLAS")</f>
        <v>2-Pack Samsung S22 Ultra Skärmskydd &amp; 1-Pack linsskydd -9H GLAS</v>
      </c>
      <c r="F4039" s="1" t="s">
        <v>335</v>
      </c>
      <c r="G4039" s="1" t="s">
        <v>336</v>
      </c>
      <c r="H4039" s="1" t="s">
        <v>337</v>
      </c>
      <c r="I4039" s="1" t="s">
        <v>16</v>
      </c>
      <c r="J4039" s="1" t="s">
        <v>23</v>
      </c>
      <c r="K4039" s="1" t="s">
        <v>16</v>
      </c>
      <c r="L4039" s="1" t="s">
        <v>16</v>
      </c>
      <c r="M4039" s="1" t="s">
        <v>16</v>
      </c>
      <c r="N4039" s="1" t="s">
        <v>16</v>
      </c>
      <c r="O4039" s="1">
        <v>71.2</v>
      </c>
      <c r="P4039" s="1">
        <v>1.0</v>
      </c>
    </row>
    <row r="4040">
      <c r="A4040" s="1" t="s">
        <v>29</v>
      </c>
      <c r="B4040" s="1" t="s">
        <v>5809</v>
      </c>
      <c r="C4040" s="2" t="s">
        <v>5795</v>
      </c>
      <c r="D4040" s="1" t="s">
        <v>19</v>
      </c>
      <c r="E4040" s="3" t="str">
        <f>HYPERLINK("https://fyndiq.se/produkt/a00b62acc6644fd2/", "2-Pack Samsung Galaxy S10 - Härdat glas 9H – Super kvalitet 3D")</f>
        <v>2-Pack Samsung Galaxy S10 - Härdat glas 9H – Super kvalitet 3D</v>
      </c>
      <c r="F4040" s="1" t="s">
        <v>1291</v>
      </c>
      <c r="G4040" s="1" t="s">
        <v>1292</v>
      </c>
      <c r="H4040" s="1" t="s">
        <v>1293</v>
      </c>
      <c r="I4040" s="1" t="s">
        <v>16</v>
      </c>
      <c r="J4040" s="1" t="s">
        <v>23</v>
      </c>
      <c r="K4040" s="1" t="s">
        <v>16</v>
      </c>
      <c r="L4040" s="1" t="s">
        <v>16</v>
      </c>
      <c r="M4040" s="1" t="s">
        <v>16</v>
      </c>
      <c r="N4040" s="1" t="s">
        <v>16</v>
      </c>
      <c r="O4040" s="1">
        <v>63.2</v>
      </c>
      <c r="P4040" s="1">
        <v>1.0</v>
      </c>
    </row>
    <row r="4041">
      <c r="A4041" s="1" t="s">
        <v>29</v>
      </c>
      <c r="B4041" s="1" t="s">
        <v>5810</v>
      </c>
      <c r="C4041" s="2" t="s">
        <v>5795</v>
      </c>
      <c r="D4041" s="1" t="s">
        <v>19</v>
      </c>
      <c r="E4041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4041" s="1" t="s">
        <v>1170</v>
      </c>
      <c r="G4041" s="1" t="s">
        <v>1171</v>
      </c>
      <c r="H4041" s="1" t="s">
        <v>1172</v>
      </c>
      <c r="I4041" s="1" t="s">
        <v>16</v>
      </c>
      <c r="J4041" s="1" t="s">
        <v>23</v>
      </c>
      <c r="K4041" s="1" t="s">
        <v>16</v>
      </c>
      <c r="L4041" s="1" t="s">
        <v>16</v>
      </c>
      <c r="M4041" s="1" t="s">
        <v>16</v>
      </c>
      <c r="N4041" s="1" t="s">
        <v>16</v>
      </c>
      <c r="O4041" s="1">
        <v>55.2</v>
      </c>
      <c r="P4041" s="1">
        <v>1.0</v>
      </c>
    </row>
    <row r="4042">
      <c r="A4042" s="1" t="s">
        <v>29</v>
      </c>
      <c r="B4042" s="1" t="s">
        <v>5811</v>
      </c>
      <c r="C4042" s="2" t="s">
        <v>5795</v>
      </c>
      <c r="D4042" s="1" t="s">
        <v>19</v>
      </c>
      <c r="E404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042" s="1" t="s">
        <v>26</v>
      </c>
      <c r="G4042" s="1" t="s">
        <v>27</v>
      </c>
      <c r="H4042" s="1" t="s">
        <v>28</v>
      </c>
      <c r="I4042" s="1" t="s">
        <v>16</v>
      </c>
      <c r="J4042" s="1" t="s">
        <v>23</v>
      </c>
      <c r="K4042" s="1" t="s">
        <v>16</v>
      </c>
      <c r="L4042" s="1" t="s">
        <v>16</v>
      </c>
      <c r="M4042" s="1" t="s">
        <v>16</v>
      </c>
      <c r="N4042" s="1" t="s">
        <v>16</v>
      </c>
      <c r="O4042" s="1">
        <v>71.2</v>
      </c>
      <c r="P4042" s="1">
        <v>1.0</v>
      </c>
    </row>
    <row r="4043">
      <c r="A4043" s="1" t="s">
        <v>29</v>
      </c>
      <c r="B4043" s="1" t="s">
        <v>5812</v>
      </c>
      <c r="C4043" s="2" t="s">
        <v>5795</v>
      </c>
      <c r="D4043" s="1" t="s">
        <v>19</v>
      </c>
      <c r="E4043" s="3" t="str">
        <f>HYPERLINK("https://fyndiq.se/produkt/432d784756a84eff/", "2-Pack Samsung Galaxy S20FE - Härdat Glas-9H -Super kvalitet 3D")</f>
        <v>2-Pack Samsung Galaxy S20FE - Härdat Glas-9H -Super kvalitet 3D</v>
      </c>
      <c r="F4043" s="1" t="s">
        <v>1078</v>
      </c>
      <c r="G4043" s="1" t="s">
        <v>1079</v>
      </c>
      <c r="H4043" s="1" t="s">
        <v>1080</v>
      </c>
      <c r="I4043" s="1" t="s">
        <v>16</v>
      </c>
      <c r="J4043" s="1" t="s">
        <v>23</v>
      </c>
      <c r="K4043" s="1" t="s">
        <v>16</v>
      </c>
      <c r="L4043" s="1" t="s">
        <v>16</v>
      </c>
      <c r="M4043" s="1" t="s">
        <v>16</v>
      </c>
      <c r="N4043" s="1" t="s">
        <v>16</v>
      </c>
      <c r="O4043" s="1">
        <v>63.2</v>
      </c>
      <c r="P4043" s="1">
        <v>1.0</v>
      </c>
    </row>
    <row r="4044">
      <c r="A4044" s="1" t="s">
        <v>29</v>
      </c>
      <c r="B4044" s="1" t="s">
        <v>5813</v>
      </c>
      <c r="C4044" s="2" t="s">
        <v>5795</v>
      </c>
      <c r="D4044" s="1" t="s">
        <v>19</v>
      </c>
      <c r="E4044" s="3" t="str">
        <f>HYPERLINK("https://fyndiq.se/produkt/f15b82570d4144d0/", "2-Pack Apple Watch 41mm – Härdat glas 9H – Super kvalitet 3D")</f>
        <v>2-Pack Apple Watch 41mm – Härdat glas 9H – Super kvalitet 3D</v>
      </c>
      <c r="F4044" s="1" t="s">
        <v>144</v>
      </c>
      <c r="G4044" s="1" t="s">
        <v>145</v>
      </c>
      <c r="H4044" s="1" t="s">
        <v>146</v>
      </c>
      <c r="I4044" s="1" t="s">
        <v>16</v>
      </c>
      <c r="J4044" s="1" t="s">
        <v>23</v>
      </c>
      <c r="K4044" s="1" t="s">
        <v>16</v>
      </c>
      <c r="L4044" s="1" t="s">
        <v>16</v>
      </c>
      <c r="M4044" s="1" t="s">
        <v>16</v>
      </c>
      <c r="N4044" s="1" t="s">
        <v>16</v>
      </c>
      <c r="O4044" s="1">
        <v>55.2</v>
      </c>
      <c r="P4044" s="1">
        <v>1.0</v>
      </c>
    </row>
    <row r="4045">
      <c r="A4045" s="1" t="s">
        <v>29</v>
      </c>
      <c r="B4045" s="1" t="s">
        <v>5814</v>
      </c>
      <c r="C4045" s="2" t="s">
        <v>5795</v>
      </c>
      <c r="D4045" s="1" t="s">
        <v>19</v>
      </c>
      <c r="E4045" s="3" t="str">
        <f>HYPERLINK("https://fyndiq.se/produkt/56c72c0ba5f749b5/", "2-Pack SAMSUNG S24 Skärmskydd - Härdat Glas 9H - Super kvalitet 3D")</f>
        <v>2-Pack SAMSUNG S24 Skärmskydd - Härdat Glas 9H - Super kvalitet 3D</v>
      </c>
      <c r="F4045" s="1" t="s">
        <v>263</v>
      </c>
      <c r="G4045" s="1" t="s">
        <v>264</v>
      </c>
      <c r="H4045" s="1" t="s">
        <v>265</v>
      </c>
      <c r="I4045" s="1" t="s">
        <v>16</v>
      </c>
      <c r="J4045" s="1" t="s">
        <v>23</v>
      </c>
      <c r="K4045" s="1" t="s">
        <v>16</v>
      </c>
      <c r="L4045" s="1" t="s">
        <v>16</v>
      </c>
      <c r="M4045" s="1" t="s">
        <v>16</v>
      </c>
      <c r="N4045" s="1" t="s">
        <v>16</v>
      </c>
      <c r="O4045" s="1">
        <v>71.2</v>
      </c>
      <c r="P4045" s="1">
        <v>1.0</v>
      </c>
    </row>
    <row r="4046">
      <c r="A4046" s="1" t="s">
        <v>29</v>
      </c>
      <c r="B4046" s="1" t="s">
        <v>5815</v>
      </c>
      <c r="C4046" s="2" t="s">
        <v>5795</v>
      </c>
      <c r="D4046" s="1" t="s">
        <v>19</v>
      </c>
      <c r="E4046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4046" s="1" t="s">
        <v>397</v>
      </c>
      <c r="G4046" s="1" t="s">
        <v>398</v>
      </c>
      <c r="H4046" s="1" t="s">
        <v>399</v>
      </c>
      <c r="I4046" s="1" t="s">
        <v>16</v>
      </c>
      <c r="J4046" s="1" t="s">
        <v>23</v>
      </c>
      <c r="K4046" s="1" t="s">
        <v>16</v>
      </c>
      <c r="L4046" s="1" t="s">
        <v>16</v>
      </c>
      <c r="M4046" s="1" t="s">
        <v>16</v>
      </c>
      <c r="N4046" s="1" t="s">
        <v>16</v>
      </c>
      <c r="O4046" s="1">
        <v>63.2</v>
      </c>
      <c r="P4046" s="1">
        <v>1.0</v>
      </c>
    </row>
    <row r="4047">
      <c r="A4047" s="1" t="s">
        <v>29</v>
      </c>
      <c r="B4047" s="1" t="s">
        <v>5816</v>
      </c>
      <c r="C4047" s="2" t="s">
        <v>5795</v>
      </c>
      <c r="D4047" s="1" t="s">
        <v>19</v>
      </c>
      <c r="E4047" s="3" t="str">
        <f>HYPERLINK("https://fyndiq.se/produkt/4c221907d1254100/", "2-Pack Samsung A14 Skärmskydd - Härdat Glas 9H - Super kvalitet 3D")</f>
        <v>2-Pack Samsung A14 Skärmskydd - Härdat Glas 9H - Super kvalitet 3D</v>
      </c>
      <c r="F4047" s="1" t="s">
        <v>167</v>
      </c>
      <c r="G4047" s="1" t="s">
        <v>168</v>
      </c>
      <c r="H4047" s="1" t="s">
        <v>169</v>
      </c>
      <c r="I4047" s="1" t="s">
        <v>16</v>
      </c>
      <c r="J4047" s="1" t="s">
        <v>23</v>
      </c>
      <c r="K4047" s="1" t="s">
        <v>16</v>
      </c>
      <c r="L4047" s="1" t="s">
        <v>16</v>
      </c>
      <c r="M4047" s="1" t="s">
        <v>16</v>
      </c>
      <c r="N4047" s="1" t="s">
        <v>16</v>
      </c>
      <c r="O4047" s="1">
        <v>63.2</v>
      </c>
      <c r="P4047" s="1">
        <v>1.0</v>
      </c>
    </row>
    <row r="4048">
      <c r="A4048" s="1" t="s">
        <v>29</v>
      </c>
      <c r="B4048" s="1" t="s">
        <v>5817</v>
      </c>
      <c r="C4048" s="2" t="s">
        <v>5795</v>
      </c>
      <c r="D4048" s="1" t="s">
        <v>19</v>
      </c>
      <c r="E4048" s="3" t="str">
        <f>HYPERLINK("https://fyndiq.se/produkt/8a162916fdf246f7/", "2-Pack SAMSUNG S24 Skärmskydd - Härdat Glas 9H - Super kvalitet 3D")</f>
        <v>2-Pack SAMSUNG S24 Skärmskydd - Härdat Glas 9H - Super kvalitet 3D</v>
      </c>
      <c r="F4048" s="1" t="s">
        <v>714</v>
      </c>
      <c r="G4048" s="1" t="s">
        <v>715</v>
      </c>
      <c r="H4048" s="1" t="s">
        <v>716</v>
      </c>
      <c r="I4048" s="1" t="s">
        <v>16</v>
      </c>
      <c r="J4048" s="1" t="s">
        <v>23</v>
      </c>
      <c r="K4048" s="1" t="s">
        <v>16</v>
      </c>
      <c r="L4048" s="1" t="s">
        <v>16</v>
      </c>
      <c r="M4048" s="1" t="s">
        <v>16</v>
      </c>
      <c r="N4048" s="1" t="s">
        <v>16</v>
      </c>
      <c r="O4048" s="1">
        <v>71.2</v>
      </c>
      <c r="P4048" s="1">
        <v>2.0</v>
      </c>
    </row>
    <row r="4049">
      <c r="A4049" s="1" t="s">
        <v>29</v>
      </c>
      <c r="B4049" s="1" t="s">
        <v>5818</v>
      </c>
      <c r="C4049" s="2" t="s">
        <v>5795</v>
      </c>
      <c r="D4049" s="1" t="s">
        <v>19</v>
      </c>
      <c r="E404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049" s="1" t="s">
        <v>26</v>
      </c>
      <c r="G4049" s="1" t="s">
        <v>27</v>
      </c>
      <c r="H4049" s="1" t="s">
        <v>28</v>
      </c>
      <c r="I4049" s="1" t="s">
        <v>16</v>
      </c>
      <c r="J4049" s="1" t="s">
        <v>23</v>
      </c>
      <c r="K4049" s="1" t="s">
        <v>16</v>
      </c>
      <c r="L4049" s="1" t="s">
        <v>16</v>
      </c>
      <c r="M4049" s="1" t="s">
        <v>16</v>
      </c>
      <c r="N4049" s="1" t="s">
        <v>16</v>
      </c>
      <c r="O4049" s="1">
        <v>71.2</v>
      </c>
      <c r="P4049" s="1">
        <v>1.0</v>
      </c>
    </row>
    <row r="4050">
      <c r="A4050" s="1" t="s">
        <v>29</v>
      </c>
      <c r="B4050" s="1" t="s">
        <v>5819</v>
      </c>
      <c r="C4050" s="2" t="s">
        <v>5795</v>
      </c>
      <c r="D4050" s="1" t="s">
        <v>19</v>
      </c>
      <c r="E405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4050" s="1" t="s">
        <v>204</v>
      </c>
      <c r="G4050" s="1" t="s">
        <v>205</v>
      </c>
      <c r="H4050" s="1" t="s">
        <v>206</v>
      </c>
      <c r="I4050" s="1" t="s">
        <v>16</v>
      </c>
      <c r="J4050" s="1" t="s">
        <v>23</v>
      </c>
      <c r="K4050" s="1" t="s">
        <v>16</v>
      </c>
      <c r="L4050" s="1" t="s">
        <v>16</v>
      </c>
      <c r="M4050" s="1" t="s">
        <v>16</v>
      </c>
      <c r="N4050" s="1" t="s">
        <v>16</v>
      </c>
      <c r="O4050" s="1">
        <v>71.2</v>
      </c>
      <c r="P4050" s="1">
        <v>1.0</v>
      </c>
    </row>
    <row r="4051">
      <c r="A4051" s="1" t="s">
        <v>29</v>
      </c>
      <c r="B4051" s="1" t="s">
        <v>5820</v>
      </c>
      <c r="C4051" s="2" t="s">
        <v>5795</v>
      </c>
      <c r="D4051" s="1" t="s">
        <v>19</v>
      </c>
      <c r="E4051" s="3" t="str">
        <f>HYPERLINK("https://fyndiq.se/produkt/7c990866bb87402c/", "2-Pack Xiaomi 11 Lite 5G NE - Härdat Glas 9H - Super kvalitet 3D")</f>
        <v>2-Pack Xiaomi 11 Lite 5G NE - Härdat Glas 9H - Super kvalitet 3D</v>
      </c>
      <c r="F4051" s="1" t="s">
        <v>544</v>
      </c>
      <c r="G4051" s="1" t="s">
        <v>545</v>
      </c>
      <c r="H4051" s="1" t="s">
        <v>546</v>
      </c>
      <c r="I4051" s="1" t="s">
        <v>16</v>
      </c>
      <c r="J4051" s="1" t="s">
        <v>23</v>
      </c>
      <c r="K4051" s="1" t="s">
        <v>16</v>
      </c>
      <c r="L4051" s="1" t="s">
        <v>16</v>
      </c>
      <c r="M4051" s="1" t="s">
        <v>16</v>
      </c>
      <c r="N4051" s="1" t="s">
        <v>16</v>
      </c>
      <c r="O4051" s="1">
        <v>63.2</v>
      </c>
      <c r="P4051" s="1">
        <v>1.0</v>
      </c>
    </row>
    <row r="4052">
      <c r="A4052" s="1" t="s">
        <v>29</v>
      </c>
      <c r="B4052" s="1" t="s">
        <v>5821</v>
      </c>
      <c r="C4052" s="2" t="s">
        <v>5795</v>
      </c>
      <c r="D4052" s="1" t="s">
        <v>19</v>
      </c>
      <c r="E4052" s="3" t="str">
        <f>HYPERLINK("https://fyndiq.se/produkt/8a162916fdf246f7/", "2-Pack SAMSUNG S24 Skärmskydd - Härdat Glas 9H - Super kvalitet 3D")</f>
        <v>2-Pack SAMSUNG S24 Skärmskydd - Härdat Glas 9H - Super kvalitet 3D</v>
      </c>
      <c r="F4052" s="1" t="s">
        <v>714</v>
      </c>
      <c r="G4052" s="1" t="s">
        <v>715</v>
      </c>
      <c r="H4052" s="1" t="s">
        <v>716</v>
      </c>
      <c r="I4052" s="1" t="s">
        <v>16</v>
      </c>
      <c r="J4052" s="1" t="s">
        <v>23</v>
      </c>
      <c r="K4052" s="1" t="s">
        <v>16</v>
      </c>
      <c r="L4052" s="1" t="s">
        <v>16</v>
      </c>
      <c r="M4052" s="1" t="s">
        <v>16</v>
      </c>
      <c r="N4052" s="1" t="s">
        <v>16</v>
      </c>
      <c r="O4052" s="1">
        <v>71.2</v>
      </c>
      <c r="P4052" s="1">
        <v>1.0</v>
      </c>
    </row>
    <row r="4053">
      <c r="A4053" s="1" t="s">
        <v>29</v>
      </c>
      <c r="B4053" s="1" t="s">
        <v>5822</v>
      </c>
      <c r="C4053" s="2" t="s">
        <v>5795</v>
      </c>
      <c r="D4053" s="1" t="s">
        <v>19</v>
      </c>
      <c r="E405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053" s="1" t="s">
        <v>311</v>
      </c>
      <c r="G4053" s="1" t="s">
        <v>312</v>
      </c>
      <c r="H4053" s="1" t="s">
        <v>313</v>
      </c>
      <c r="I4053" s="1" t="s">
        <v>16</v>
      </c>
      <c r="J4053" s="1" t="s">
        <v>23</v>
      </c>
      <c r="K4053" s="1" t="s">
        <v>16</v>
      </c>
      <c r="L4053" s="1" t="s">
        <v>16</v>
      </c>
      <c r="M4053" s="1" t="s">
        <v>16</v>
      </c>
      <c r="N4053" s="1" t="s">
        <v>16</v>
      </c>
      <c r="O4053" s="1">
        <v>71.2</v>
      </c>
      <c r="P4053" s="1">
        <v>1.0</v>
      </c>
    </row>
    <row r="4054">
      <c r="A4054" s="1" t="s">
        <v>29</v>
      </c>
      <c r="B4054" s="1" t="s">
        <v>5823</v>
      </c>
      <c r="C4054" s="2" t="s">
        <v>5795</v>
      </c>
      <c r="D4054" s="1" t="s">
        <v>19</v>
      </c>
      <c r="E4054" s="3" t="str">
        <f>HYPERLINK("https://fyndiq.se/produkt/4c221907d1254100/", "2-Pack Samsung A14 Skärmskydd - Härdat Glas 9H - Super kvalitet 3D")</f>
        <v>2-Pack Samsung A14 Skärmskydd - Härdat Glas 9H - Super kvalitet 3D</v>
      </c>
      <c r="F4054" s="1" t="s">
        <v>167</v>
      </c>
      <c r="G4054" s="1" t="s">
        <v>168</v>
      </c>
      <c r="H4054" s="1" t="s">
        <v>169</v>
      </c>
      <c r="I4054" s="1" t="s">
        <v>16</v>
      </c>
      <c r="J4054" s="1" t="s">
        <v>23</v>
      </c>
      <c r="K4054" s="1" t="s">
        <v>16</v>
      </c>
      <c r="L4054" s="1" t="s">
        <v>16</v>
      </c>
      <c r="M4054" s="1" t="s">
        <v>16</v>
      </c>
      <c r="N4054" s="1" t="s">
        <v>16</v>
      </c>
      <c r="O4054" s="1">
        <v>63.2</v>
      </c>
      <c r="P4054" s="1">
        <v>1.0</v>
      </c>
    </row>
    <row r="4055">
      <c r="A4055" s="1" t="s">
        <v>29</v>
      </c>
      <c r="B4055" s="1" t="s">
        <v>5824</v>
      </c>
      <c r="C4055" s="2" t="s">
        <v>5795</v>
      </c>
      <c r="D4055" s="1" t="s">
        <v>19</v>
      </c>
      <c r="E4055" s="3" t="str">
        <f>HYPERLINK("https://fyndiq.se/produkt/082f3cf898c84831/", "2 Pack Galaxy S20 Ultra - Härdat glas 9H - Super kvalitet 3D")</f>
        <v>2 Pack Galaxy S20 Ultra - Härdat glas 9H - Super kvalitet 3D</v>
      </c>
      <c r="F4055" s="1" t="s">
        <v>460</v>
      </c>
      <c r="G4055" s="1" t="s">
        <v>461</v>
      </c>
      <c r="H4055" s="1" t="s">
        <v>462</v>
      </c>
      <c r="I4055" s="1" t="s">
        <v>16</v>
      </c>
      <c r="J4055" s="1" t="s">
        <v>23</v>
      </c>
      <c r="K4055" s="1" t="s">
        <v>16</v>
      </c>
      <c r="L4055" s="1" t="s">
        <v>16</v>
      </c>
      <c r="M4055" s="1" t="s">
        <v>16</v>
      </c>
      <c r="N4055" s="1" t="s">
        <v>16</v>
      </c>
      <c r="O4055" s="1">
        <v>63.2</v>
      </c>
      <c r="P4055" s="1">
        <v>1.0</v>
      </c>
    </row>
    <row r="4056">
      <c r="A4056" s="1" t="s">
        <v>29</v>
      </c>
      <c r="B4056" s="1" t="s">
        <v>5825</v>
      </c>
      <c r="C4056" s="2" t="s">
        <v>5795</v>
      </c>
      <c r="D4056" s="1" t="s">
        <v>19</v>
      </c>
      <c r="E4056" s="3" t="str">
        <f>HYPERLINK("https://fyndiq.se/produkt/13e76851ca504320/", "2-Pack Samsung Galaxy S22 Ultra - Härdat glas 9H - Top kvalitet")</f>
        <v>2-Pack Samsung Galaxy S22 Ultra - Härdat glas 9H - Top kvalitet</v>
      </c>
      <c r="F4056" s="1" t="s">
        <v>140</v>
      </c>
      <c r="G4056" s="1" t="s">
        <v>141</v>
      </c>
      <c r="H4056" s="1" t="s">
        <v>142</v>
      </c>
      <c r="I4056" s="1" t="s">
        <v>16</v>
      </c>
      <c r="J4056" s="1" t="s">
        <v>23</v>
      </c>
      <c r="K4056" s="1" t="s">
        <v>16</v>
      </c>
      <c r="L4056" s="1" t="s">
        <v>16</v>
      </c>
      <c r="M4056" s="1" t="s">
        <v>16</v>
      </c>
      <c r="N4056" s="1" t="s">
        <v>16</v>
      </c>
      <c r="O4056" s="1">
        <v>63.2</v>
      </c>
      <c r="P4056" s="1">
        <v>1.0</v>
      </c>
    </row>
    <row r="4057">
      <c r="A4057" s="1" t="s">
        <v>29</v>
      </c>
      <c r="B4057" s="1" t="s">
        <v>5826</v>
      </c>
      <c r="C4057" s="2" t="s">
        <v>5795</v>
      </c>
      <c r="D4057" s="1" t="s">
        <v>19</v>
      </c>
      <c r="E4057" s="3" t="str">
        <f>HYPERLINK("https://fyndiq.se/produkt/87e8c2a54c4a469b/", "2-Pack Samsung Galaxy A53 5G - Härdat glas 9H - Super kvalitet")</f>
        <v>2-Pack Samsung Galaxy A53 5G - Härdat glas 9H - Super kvalitet</v>
      </c>
      <c r="F4057" s="1" t="s">
        <v>1320</v>
      </c>
      <c r="G4057" s="1" t="s">
        <v>1321</v>
      </c>
      <c r="H4057" s="1" t="s">
        <v>1322</v>
      </c>
      <c r="I4057" s="1" t="s">
        <v>16</v>
      </c>
      <c r="J4057" s="1" t="s">
        <v>23</v>
      </c>
      <c r="K4057" s="1" t="s">
        <v>16</v>
      </c>
      <c r="L4057" s="1" t="s">
        <v>16</v>
      </c>
      <c r="M4057" s="1" t="s">
        <v>16</v>
      </c>
      <c r="N4057" s="1" t="s">
        <v>16</v>
      </c>
      <c r="O4057" s="1">
        <v>63.2</v>
      </c>
      <c r="P4057" s="1">
        <v>1.0</v>
      </c>
    </row>
    <row r="4058">
      <c r="A4058" s="1" t="s">
        <v>29</v>
      </c>
      <c r="B4058" s="1" t="s">
        <v>5827</v>
      </c>
      <c r="C4058" s="2" t="s">
        <v>5795</v>
      </c>
      <c r="D4058" s="1" t="s">
        <v>19</v>
      </c>
      <c r="E4058" s="3" t="str">
        <f>HYPERLINK("https://fyndiq.se/produkt/56c72c0ba5f749b5/", "2-Pack SAMSUNG S24 Skärmskydd - Härdat Glas 9H - Super kvalitet 3D")</f>
        <v>2-Pack SAMSUNG S24 Skärmskydd - Härdat Glas 9H - Super kvalitet 3D</v>
      </c>
      <c r="F4058" s="1" t="s">
        <v>263</v>
      </c>
      <c r="G4058" s="1" t="s">
        <v>264</v>
      </c>
      <c r="H4058" s="1" t="s">
        <v>265</v>
      </c>
      <c r="I4058" s="1" t="s">
        <v>16</v>
      </c>
      <c r="J4058" s="1" t="s">
        <v>23</v>
      </c>
      <c r="K4058" s="1" t="s">
        <v>16</v>
      </c>
      <c r="L4058" s="1" t="s">
        <v>16</v>
      </c>
      <c r="M4058" s="1" t="s">
        <v>16</v>
      </c>
      <c r="N4058" s="1" t="s">
        <v>16</v>
      </c>
      <c r="O4058" s="1">
        <v>71.2</v>
      </c>
      <c r="P4058" s="1">
        <v>1.0</v>
      </c>
    </row>
    <row r="4059">
      <c r="A4059" s="1" t="s">
        <v>29</v>
      </c>
      <c r="B4059" s="1" t="s">
        <v>5828</v>
      </c>
      <c r="C4059" s="2" t="s">
        <v>5795</v>
      </c>
      <c r="D4059" s="1" t="s">
        <v>19</v>
      </c>
      <c r="E4059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4059" s="1" t="s">
        <v>912</v>
      </c>
      <c r="G4059" s="1" t="s">
        <v>913</v>
      </c>
      <c r="H4059" s="1" t="s">
        <v>914</v>
      </c>
      <c r="I4059" s="1" t="s">
        <v>16</v>
      </c>
      <c r="J4059" s="1" t="s">
        <v>23</v>
      </c>
      <c r="K4059" s="1" t="s">
        <v>16</v>
      </c>
      <c r="L4059" s="1" t="s">
        <v>16</v>
      </c>
      <c r="M4059" s="1" t="s">
        <v>16</v>
      </c>
      <c r="N4059" s="1" t="s">
        <v>16</v>
      </c>
      <c r="O4059" s="1">
        <v>63.2</v>
      </c>
      <c r="P4059" s="1">
        <v>1.0</v>
      </c>
    </row>
    <row r="4060">
      <c r="A4060" s="1" t="s">
        <v>29</v>
      </c>
      <c r="B4060" s="1" t="s">
        <v>5829</v>
      </c>
      <c r="C4060" s="2" t="s">
        <v>5795</v>
      </c>
      <c r="D4060" s="1" t="s">
        <v>19</v>
      </c>
      <c r="E4060" s="3" t="str">
        <f>HYPERLINK("https://fyndiq.se/produkt/56c72c0ba5f749b5/", "2-Pack SAMSUNG S24 Skärmskydd - Härdat Glas 9H - Super kvalitet 3D")</f>
        <v>2-Pack SAMSUNG S24 Skärmskydd - Härdat Glas 9H - Super kvalitet 3D</v>
      </c>
      <c r="F4060" s="1" t="s">
        <v>263</v>
      </c>
      <c r="G4060" s="1" t="s">
        <v>264</v>
      </c>
      <c r="H4060" s="1" t="s">
        <v>265</v>
      </c>
      <c r="I4060" s="1" t="s">
        <v>16</v>
      </c>
      <c r="J4060" s="1" t="s">
        <v>23</v>
      </c>
      <c r="K4060" s="1" t="s">
        <v>16</v>
      </c>
      <c r="L4060" s="1" t="s">
        <v>16</v>
      </c>
      <c r="M4060" s="1" t="s">
        <v>16</v>
      </c>
      <c r="N4060" s="1" t="s">
        <v>16</v>
      </c>
      <c r="O4060" s="1">
        <v>71.2</v>
      </c>
      <c r="P4060" s="1">
        <v>1.0</v>
      </c>
    </row>
    <row r="4061">
      <c r="A4061" s="1" t="s">
        <v>29</v>
      </c>
      <c r="B4061" s="1" t="s">
        <v>5830</v>
      </c>
      <c r="C4061" s="2" t="s">
        <v>5795</v>
      </c>
      <c r="D4061" s="1" t="s">
        <v>19</v>
      </c>
      <c r="E4061" s="3" t="str">
        <f>HYPERLINK("https://fyndiq.se/produkt/d9b75c2285da48cc/", "1-Pack SAMSUNG WATCH 44MM Skärmskydd - Härdat Glas 9H - Super kvalitet 3D")</f>
        <v>1-Pack SAMSUNG WATCH 44MM Skärmskydd - Härdat Glas 9H - Super kvalitet 3D</v>
      </c>
      <c r="F4061" s="1" t="s">
        <v>5831</v>
      </c>
      <c r="G4061" s="1" t="s">
        <v>5832</v>
      </c>
      <c r="H4061" s="1" t="s">
        <v>5833</v>
      </c>
      <c r="I4061" s="1" t="s">
        <v>16</v>
      </c>
      <c r="J4061" s="1" t="s">
        <v>23</v>
      </c>
      <c r="K4061" s="1" t="s">
        <v>16</v>
      </c>
      <c r="L4061" s="1" t="s">
        <v>16</v>
      </c>
      <c r="M4061" s="1" t="s">
        <v>16</v>
      </c>
      <c r="N4061" s="1" t="s">
        <v>16</v>
      </c>
      <c r="O4061" s="1">
        <v>55.2</v>
      </c>
      <c r="P4061" s="1">
        <v>1.0</v>
      </c>
    </row>
    <row r="4062">
      <c r="A4062" s="1" t="s">
        <v>29</v>
      </c>
      <c r="B4062" s="1" t="s">
        <v>5834</v>
      </c>
      <c r="C4062" s="2" t="s">
        <v>5795</v>
      </c>
      <c r="D4062" s="1" t="s">
        <v>19</v>
      </c>
      <c r="E406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062" s="1" t="s">
        <v>103</v>
      </c>
      <c r="G4062" s="1" t="s">
        <v>104</v>
      </c>
      <c r="H4062" s="1" t="s">
        <v>105</v>
      </c>
      <c r="I4062" s="1" t="s">
        <v>16</v>
      </c>
      <c r="J4062" s="1" t="s">
        <v>23</v>
      </c>
      <c r="K4062" s="1" t="s">
        <v>16</v>
      </c>
      <c r="L4062" s="1" t="s">
        <v>16</v>
      </c>
      <c r="M4062" s="1" t="s">
        <v>16</v>
      </c>
      <c r="N4062" s="1" t="s">
        <v>16</v>
      </c>
      <c r="O4062" s="1">
        <v>63.2</v>
      </c>
      <c r="P4062" s="1">
        <v>1.0</v>
      </c>
    </row>
    <row r="4063">
      <c r="A4063" s="1" t="s">
        <v>29</v>
      </c>
      <c r="B4063" s="1" t="s">
        <v>5835</v>
      </c>
      <c r="C4063" s="2" t="s">
        <v>5795</v>
      </c>
      <c r="D4063" s="1" t="s">
        <v>19</v>
      </c>
      <c r="E4063" s="3" t="str">
        <f>HYPERLINK("https://fyndiq.se/produkt/bd84362587364f02/", "2-Pack GOOGLE PIXEL 8 Skärmskydd - Härdat Glas 9H - Super kvalitet 3D")</f>
        <v>2-Pack GOOGLE PIXEL 8 Skärmskydd - Härdat Glas 9H - Super kvalitet 3D</v>
      </c>
      <c r="F4063" s="1" t="s">
        <v>254</v>
      </c>
      <c r="G4063" s="1" t="s">
        <v>255</v>
      </c>
      <c r="H4063" s="1" t="s">
        <v>256</v>
      </c>
      <c r="I4063" s="1" t="s">
        <v>16</v>
      </c>
      <c r="J4063" s="1" t="s">
        <v>23</v>
      </c>
      <c r="K4063" s="1" t="s">
        <v>16</v>
      </c>
      <c r="L4063" s="1" t="s">
        <v>16</v>
      </c>
      <c r="M4063" s="1" t="s">
        <v>16</v>
      </c>
      <c r="N4063" s="1" t="s">
        <v>16</v>
      </c>
      <c r="O4063" s="1">
        <v>71.2</v>
      </c>
      <c r="P4063" s="1">
        <v>1.0</v>
      </c>
    </row>
    <row r="4064">
      <c r="A4064" s="1" t="s">
        <v>29</v>
      </c>
      <c r="B4064" s="1" t="s">
        <v>5836</v>
      </c>
      <c r="C4064" s="2" t="s">
        <v>5795</v>
      </c>
      <c r="D4064" s="1" t="s">
        <v>19</v>
      </c>
      <c r="E406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064" s="1" t="s">
        <v>258</v>
      </c>
      <c r="G4064" s="1" t="s">
        <v>259</v>
      </c>
      <c r="H4064" s="1" t="s">
        <v>260</v>
      </c>
      <c r="I4064" s="1" t="s">
        <v>16</v>
      </c>
      <c r="J4064" s="1" t="s">
        <v>23</v>
      </c>
      <c r="K4064" s="1" t="s">
        <v>16</v>
      </c>
      <c r="L4064" s="1" t="s">
        <v>16</v>
      </c>
      <c r="M4064" s="1" t="s">
        <v>16</v>
      </c>
      <c r="N4064" s="1" t="s">
        <v>16</v>
      </c>
      <c r="O4064" s="1">
        <v>63.2</v>
      </c>
      <c r="P4064" s="1">
        <v>1.0</v>
      </c>
    </row>
    <row r="4065">
      <c r="A4065" s="1" t="s">
        <v>29</v>
      </c>
      <c r="B4065" s="1" t="s">
        <v>5837</v>
      </c>
      <c r="C4065" s="2" t="s">
        <v>5795</v>
      </c>
      <c r="D4065" s="1" t="s">
        <v>19</v>
      </c>
      <c r="E4065" s="3" t="str">
        <f>HYPERLINK("https://fyndiq.se/produkt/bd84362587364f02/", "2-Pack GOOGLE PIXEL 8 Skärmskydd - Härdat Glas 9H - Super kvalitet 3D")</f>
        <v>2-Pack GOOGLE PIXEL 8 Skärmskydd - Härdat Glas 9H - Super kvalitet 3D</v>
      </c>
      <c r="F4065" s="1" t="s">
        <v>254</v>
      </c>
      <c r="G4065" s="1" t="s">
        <v>255</v>
      </c>
      <c r="H4065" s="1" t="s">
        <v>256</v>
      </c>
      <c r="I4065" s="1" t="s">
        <v>16</v>
      </c>
      <c r="J4065" s="1" t="s">
        <v>23</v>
      </c>
      <c r="K4065" s="1" t="s">
        <v>16</v>
      </c>
      <c r="L4065" s="1" t="s">
        <v>16</v>
      </c>
      <c r="M4065" s="1" t="s">
        <v>16</v>
      </c>
      <c r="N4065" s="1" t="s">
        <v>16</v>
      </c>
      <c r="O4065" s="1">
        <v>71.2</v>
      </c>
      <c r="P4065" s="1">
        <v>1.0</v>
      </c>
    </row>
    <row r="4066">
      <c r="A4066" s="1" t="s">
        <v>29</v>
      </c>
      <c r="B4066" s="1" t="s">
        <v>5838</v>
      </c>
      <c r="C4066" s="2" t="s">
        <v>5795</v>
      </c>
      <c r="D4066" s="1" t="s">
        <v>19</v>
      </c>
      <c r="E4066" s="3" t="str">
        <f>HYPERLINK("https://fyndiq.se/produkt/b2b21eba0148489f/", "Samsung S8 härdat glass 3D heltäckande skärmskydd")</f>
        <v>Samsung S8 härdat glass 3D heltäckande skärmskydd</v>
      </c>
      <c r="F4066" s="1" t="s">
        <v>438</v>
      </c>
      <c r="G4066" s="1" t="s">
        <v>439</v>
      </c>
      <c r="H4066" s="1" t="s">
        <v>440</v>
      </c>
      <c r="I4066" s="1" t="s">
        <v>16</v>
      </c>
      <c r="J4066" s="1" t="s">
        <v>23</v>
      </c>
      <c r="K4066" s="1" t="s">
        <v>16</v>
      </c>
      <c r="L4066" s="1" t="s">
        <v>16</v>
      </c>
      <c r="M4066" s="1" t="s">
        <v>16</v>
      </c>
      <c r="N4066" s="1" t="s">
        <v>16</v>
      </c>
      <c r="O4066" s="1">
        <v>55.2</v>
      </c>
      <c r="P4066" s="1">
        <v>1.0</v>
      </c>
    </row>
    <row r="4067">
      <c r="A4067" s="1" t="s">
        <v>29</v>
      </c>
      <c r="B4067" s="1" t="s">
        <v>5839</v>
      </c>
      <c r="C4067" s="2" t="s">
        <v>5795</v>
      </c>
      <c r="D4067" s="1" t="s">
        <v>19</v>
      </c>
      <c r="E4067" s="3" t="str">
        <f>HYPERLINK("https://fyndiq.se/produkt/ea23c3b28bc94993/", "2-Pack Samsung A13 Skärmskydd - Härdat Glas 9H - Super kvalitet 3D")</f>
        <v>2-Pack Samsung A13 Skärmskydd - Härdat Glas 9H - Super kvalitet 3D</v>
      </c>
      <c r="F4067" s="1" t="s">
        <v>2569</v>
      </c>
      <c r="G4067" s="1" t="s">
        <v>2570</v>
      </c>
      <c r="H4067" s="1" t="s">
        <v>2571</v>
      </c>
      <c r="I4067" s="1" t="s">
        <v>16</v>
      </c>
      <c r="J4067" s="1" t="s">
        <v>23</v>
      </c>
      <c r="K4067" s="1" t="s">
        <v>16</v>
      </c>
      <c r="L4067" s="1" t="s">
        <v>16</v>
      </c>
      <c r="M4067" s="1" t="s">
        <v>16</v>
      </c>
      <c r="N4067" s="1" t="s">
        <v>16</v>
      </c>
      <c r="O4067" s="1">
        <v>63.2</v>
      </c>
      <c r="P4067" s="1">
        <v>1.0</v>
      </c>
    </row>
    <row r="4068">
      <c r="A4068" s="1" t="s">
        <v>29</v>
      </c>
      <c r="B4068" s="1" t="s">
        <v>5840</v>
      </c>
      <c r="C4068" s="2" t="s">
        <v>5795</v>
      </c>
      <c r="D4068" s="1" t="s">
        <v>19</v>
      </c>
      <c r="E4068" s="3" t="str">
        <f>HYPERLINK("https://fyndiq.se/produkt/d2196d1b38784317/", "Samsung Galaxy A15 5G- Härdat Glas 9H - Super Kvalitet 3D Skärmskydd")</f>
        <v>Samsung Galaxy A15 5G- Härdat Glas 9H - Super Kvalitet 3D Skärmskydd</v>
      </c>
      <c r="F4068" s="1" t="s">
        <v>2478</v>
      </c>
      <c r="G4068" s="1" t="s">
        <v>2479</v>
      </c>
      <c r="H4068" s="1" t="s">
        <v>2480</v>
      </c>
      <c r="I4068" s="1" t="s">
        <v>16</v>
      </c>
      <c r="J4068" s="1" t="s">
        <v>23</v>
      </c>
      <c r="K4068" s="1" t="s">
        <v>16</v>
      </c>
      <c r="L4068" s="1" t="s">
        <v>16</v>
      </c>
      <c r="M4068" s="1" t="s">
        <v>16</v>
      </c>
      <c r="N4068" s="1" t="s">
        <v>16</v>
      </c>
      <c r="O4068" s="1">
        <v>55.2</v>
      </c>
      <c r="P4068" s="1">
        <v>1.0</v>
      </c>
    </row>
    <row r="4069">
      <c r="A4069" s="1" t="s">
        <v>29</v>
      </c>
      <c r="B4069" s="1" t="s">
        <v>5841</v>
      </c>
      <c r="C4069" s="2" t="s">
        <v>5795</v>
      </c>
      <c r="D4069" s="1" t="s">
        <v>19</v>
      </c>
      <c r="E406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069" s="1" t="s">
        <v>665</v>
      </c>
      <c r="G4069" s="1" t="s">
        <v>666</v>
      </c>
      <c r="H4069" s="1" t="s">
        <v>667</v>
      </c>
      <c r="I4069" s="1" t="s">
        <v>16</v>
      </c>
      <c r="J4069" s="1" t="s">
        <v>23</v>
      </c>
      <c r="K4069" s="1" t="s">
        <v>16</v>
      </c>
      <c r="L4069" s="1" t="s">
        <v>16</v>
      </c>
      <c r="M4069" s="1" t="s">
        <v>16</v>
      </c>
      <c r="N4069" s="1" t="s">
        <v>16</v>
      </c>
      <c r="O4069" s="1">
        <v>63.2</v>
      </c>
      <c r="P4069" s="1">
        <v>1.0</v>
      </c>
    </row>
    <row r="4070">
      <c r="A4070" s="1" t="s">
        <v>29</v>
      </c>
      <c r="B4070" s="1" t="s">
        <v>5842</v>
      </c>
      <c r="C4070" s="2" t="s">
        <v>5795</v>
      </c>
      <c r="D4070" s="1" t="s">
        <v>19</v>
      </c>
      <c r="E4070" s="3" t="str">
        <f>HYPERLINK("https://fyndiq.se/produkt/1701efef4a084389/", "2-Pack Samsung Note 20 Ultra 5G Skärmskydd &amp; 2-Pack linsskydd - 9H GLAS")</f>
        <v>2-Pack Samsung Note 20 Ultra 5G Skärmskydd &amp; 2-Pack linsskydd - 9H GLAS</v>
      </c>
      <c r="F4070" s="1" t="s">
        <v>5843</v>
      </c>
      <c r="G4070" s="1" t="s">
        <v>5844</v>
      </c>
      <c r="H4070" s="1" t="s">
        <v>5845</v>
      </c>
      <c r="I4070" s="1" t="s">
        <v>16</v>
      </c>
      <c r="J4070" s="1" t="s">
        <v>23</v>
      </c>
      <c r="K4070" s="1" t="s">
        <v>16</v>
      </c>
      <c r="L4070" s="1" t="s">
        <v>16</v>
      </c>
      <c r="M4070" s="1" t="s">
        <v>16</v>
      </c>
      <c r="N4070" s="1" t="s">
        <v>16</v>
      </c>
      <c r="O4070" s="1">
        <v>79.2</v>
      </c>
      <c r="P4070" s="1">
        <v>1.0</v>
      </c>
    </row>
    <row r="4071">
      <c r="A4071" s="1" t="s">
        <v>29</v>
      </c>
      <c r="B4071" s="1" t="s">
        <v>5846</v>
      </c>
      <c r="C4071" s="2" t="s">
        <v>5795</v>
      </c>
      <c r="D4071" s="1" t="s">
        <v>19</v>
      </c>
      <c r="E4071" s="3" t="str">
        <f>HYPERLINK("https://fyndiq.se/produkt/c6f3e47a88184e8d/", "2-Pack SAMSUNG A55 Skärmskydd - Härdat Glas 9H - Super kvalitet 3D")</f>
        <v>2-Pack SAMSUNG A55 Skärmskydd - Härdat Glas 9H - Super kvalitet 3D</v>
      </c>
      <c r="F4071" s="1" t="s">
        <v>83</v>
      </c>
      <c r="G4071" s="1" t="s">
        <v>84</v>
      </c>
      <c r="H4071" s="1" t="s">
        <v>85</v>
      </c>
      <c r="I4071" s="1" t="s">
        <v>16</v>
      </c>
      <c r="J4071" s="1" t="s">
        <v>23</v>
      </c>
      <c r="K4071" s="1" t="s">
        <v>16</v>
      </c>
      <c r="L4071" s="1" t="s">
        <v>16</v>
      </c>
      <c r="M4071" s="1" t="s">
        <v>16</v>
      </c>
      <c r="N4071" s="1" t="s">
        <v>16</v>
      </c>
      <c r="O4071" s="1">
        <v>63.2</v>
      </c>
      <c r="P4071" s="1">
        <v>1.0</v>
      </c>
    </row>
    <row r="4072">
      <c r="A4072" s="1" t="s">
        <v>29</v>
      </c>
      <c r="B4072" s="1" t="s">
        <v>5847</v>
      </c>
      <c r="C4072" s="2" t="s">
        <v>5795</v>
      </c>
      <c r="D4072" s="1" t="s">
        <v>19</v>
      </c>
      <c r="E4072" s="3" t="str">
        <f>HYPERLINK("https://fyndiq.se/produkt/6ae5aff483564a84/", "2-Pack Apple Watch 40mm – Härdat glas 9H – Super kvalitet 3D")</f>
        <v>2-Pack Apple Watch 40mm – Härdat glas 9H – Super kvalitet 3D</v>
      </c>
      <c r="F4072" s="1" t="s">
        <v>1418</v>
      </c>
      <c r="G4072" s="1" t="s">
        <v>1419</v>
      </c>
      <c r="H4072" s="1" t="s">
        <v>1420</v>
      </c>
      <c r="I4072" s="1" t="s">
        <v>16</v>
      </c>
      <c r="J4072" s="1" t="s">
        <v>23</v>
      </c>
      <c r="K4072" s="1" t="s">
        <v>16</v>
      </c>
      <c r="L4072" s="1" t="s">
        <v>16</v>
      </c>
      <c r="M4072" s="1" t="s">
        <v>16</v>
      </c>
      <c r="N4072" s="1" t="s">
        <v>16</v>
      </c>
      <c r="O4072" s="1">
        <v>55.2</v>
      </c>
      <c r="P4072" s="1">
        <v>1.0</v>
      </c>
    </row>
    <row r="4073">
      <c r="A4073" s="1" t="s">
        <v>29</v>
      </c>
      <c r="B4073" s="1" t="s">
        <v>5848</v>
      </c>
      <c r="C4073" s="2" t="s">
        <v>5795</v>
      </c>
      <c r="D4073" s="1" t="s">
        <v>19</v>
      </c>
      <c r="E4073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4073" s="1" t="s">
        <v>709</v>
      </c>
      <c r="G4073" s="1" t="s">
        <v>710</v>
      </c>
      <c r="H4073" s="1" t="s">
        <v>711</v>
      </c>
      <c r="I4073" s="1" t="s">
        <v>16</v>
      </c>
      <c r="J4073" s="1" t="s">
        <v>23</v>
      </c>
      <c r="K4073" s="1" t="s">
        <v>16</v>
      </c>
      <c r="L4073" s="1" t="s">
        <v>16</v>
      </c>
      <c r="M4073" s="1" t="s">
        <v>16</v>
      </c>
      <c r="N4073" s="1" t="s">
        <v>16</v>
      </c>
      <c r="O4073" s="1">
        <v>63.2</v>
      </c>
      <c r="P4073" s="1">
        <v>1.0</v>
      </c>
    </row>
    <row r="4074">
      <c r="A4074" s="1" t="s">
        <v>29</v>
      </c>
      <c r="B4074" s="1" t="s">
        <v>5849</v>
      </c>
      <c r="C4074" s="2" t="s">
        <v>5795</v>
      </c>
      <c r="D4074" s="1" t="s">
        <v>19</v>
      </c>
      <c r="E4074" s="3" t="str">
        <f>HYPERLINK("https://fyndiq.se/produkt/4c221907d1254100/", "2-Pack Samsung A14 Skärmskydd - Härdat Glas 9H - Super kvalitet 3D")</f>
        <v>2-Pack Samsung A14 Skärmskydd - Härdat Glas 9H - Super kvalitet 3D</v>
      </c>
      <c r="F4074" s="1" t="s">
        <v>167</v>
      </c>
      <c r="G4074" s="1" t="s">
        <v>168</v>
      </c>
      <c r="H4074" s="1" t="s">
        <v>169</v>
      </c>
      <c r="I4074" s="1" t="s">
        <v>16</v>
      </c>
      <c r="J4074" s="1" t="s">
        <v>23</v>
      </c>
      <c r="K4074" s="1" t="s">
        <v>16</v>
      </c>
      <c r="L4074" s="1" t="s">
        <v>16</v>
      </c>
      <c r="M4074" s="1" t="s">
        <v>16</v>
      </c>
      <c r="N4074" s="1" t="s">
        <v>16</v>
      </c>
      <c r="O4074" s="1">
        <v>63.2</v>
      </c>
      <c r="P4074" s="1">
        <v>1.0</v>
      </c>
    </row>
    <row r="4075">
      <c r="A4075" s="1" t="s">
        <v>29</v>
      </c>
      <c r="B4075" s="1" t="s">
        <v>5850</v>
      </c>
      <c r="C4075" s="2" t="s">
        <v>5795</v>
      </c>
      <c r="D4075" s="1" t="s">
        <v>19</v>
      </c>
      <c r="E4075" s="3" t="str">
        <f>HYPERLINK("https://fyndiq.se/produkt/c5eff753eef544a3/", "2-Pack Samsung A05S Skärmskydd - Härdat Glas 9H - Super kvalitet 3D")</f>
        <v>2-Pack Samsung A05S Skärmskydd - Härdat Glas 9H - Super kvalitet 3D</v>
      </c>
      <c r="F4075" s="1" t="s">
        <v>768</v>
      </c>
      <c r="G4075" s="1" t="s">
        <v>769</v>
      </c>
      <c r="H4075" s="1" t="s">
        <v>770</v>
      </c>
      <c r="I4075" s="1" t="s">
        <v>16</v>
      </c>
      <c r="J4075" s="1" t="s">
        <v>23</v>
      </c>
      <c r="K4075" s="1" t="s">
        <v>16</v>
      </c>
      <c r="L4075" s="1" t="s">
        <v>16</v>
      </c>
      <c r="M4075" s="1" t="s">
        <v>16</v>
      </c>
      <c r="N4075" s="1" t="s">
        <v>16</v>
      </c>
      <c r="O4075" s="1">
        <v>63.2</v>
      </c>
      <c r="P4075" s="1">
        <v>1.0</v>
      </c>
    </row>
    <row r="4076">
      <c r="A4076" s="1" t="s">
        <v>29</v>
      </c>
      <c r="B4076" s="1" t="s">
        <v>5851</v>
      </c>
      <c r="C4076" s="2" t="s">
        <v>5795</v>
      </c>
      <c r="D4076" s="1" t="s">
        <v>19</v>
      </c>
      <c r="E4076" s="3" t="str">
        <f>HYPERLINK("https://fyndiq.se/produkt/4e95e5e2a94c44df/", "Samsung S8 Plus -  Härdat Glass - 3D Heltäckande Kkärmskydd")</f>
        <v>Samsung S8 Plus -  Härdat Glass - 3D Heltäckande Kkärmskydd</v>
      </c>
      <c r="F4076" s="1" t="s">
        <v>1053</v>
      </c>
      <c r="G4076" s="1" t="s">
        <v>1054</v>
      </c>
      <c r="H4076" s="1" t="s">
        <v>1055</v>
      </c>
      <c r="I4076" s="1" t="s">
        <v>16</v>
      </c>
      <c r="J4076" s="1" t="s">
        <v>23</v>
      </c>
      <c r="K4076" s="1" t="s">
        <v>16</v>
      </c>
      <c r="L4076" s="1" t="s">
        <v>16</v>
      </c>
      <c r="M4076" s="1" t="s">
        <v>16</v>
      </c>
      <c r="N4076" s="1" t="s">
        <v>16</v>
      </c>
      <c r="O4076" s="1">
        <v>55.2</v>
      </c>
      <c r="P4076" s="1">
        <v>1.0</v>
      </c>
    </row>
    <row r="4077">
      <c r="A4077" s="1" t="s">
        <v>29</v>
      </c>
      <c r="B4077" s="1" t="s">
        <v>5852</v>
      </c>
      <c r="C4077" s="2" t="s">
        <v>5795</v>
      </c>
      <c r="D4077" s="1" t="s">
        <v>19</v>
      </c>
      <c r="E4077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4077" s="1" t="s">
        <v>1397</v>
      </c>
      <c r="G4077" s="1" t="s">
        <v>1398</v>
      </c>
      <c r="H4077" s="1" t="s">
        <v>1399</v>
      </c>
      <c r="I4077" s="1" t="s">
        <v>16</v>
      </c>
      <c r="J4077" s="1" t="s">
        <v>23</v>
      </c>
      <c r="K4077" s="1" t="s">
        <v>16</v>
      </c>
      <c r="L4077" s="1" t="s">
        <v>16</v>
      </c>
      <c r="M4077" s="1" t="s">
        <v>16</v>
      </c>
      <c r="N4077" s="1" t="s">
        <v>16</v>
      </c>
      <c r="O4077" s="1">
        <v>79.2</v>
      </c>
      <c r="P4077" s="1">
        <v>1.0</v>
      </c>
    </row>
    <row r="4078">
      <c r="A4078" s="1" t="s">
        <v>29</v>
      </c>
      <c r="B4078" s="1" t="s">
        <v>5853</v>
      </c>
      <c r="C4078" s="2" t="s">
        <v>5795</v>
      </c>
      <c r="D4078" s="1" t="s">
        <v>19</v>
      </c>
      <c r="E4078" s="3" t="str">
        <f>HYPERLINK("https://fyndiq.se/produkt/66924f1ff238487e/", "2-Pack GOOGLE PIXEL 7A Skärmskydd - Härdat Glas 9H - Super kvalitet 3D")</f>
        <v>2-Pack GOOGLE PIXEL 7A Skärmskydd - Härdat Glas 9H - Super kvalitet 3D</v>
      </c>
      <c r="F4078" s="1" t="s">
        <v>315</v>
      </c>
      <c r="G4078" s="1" t="s">
        <v>316</v>
      </c>
      <c r="H4078" s="1" t="s">
        <v>317</v>
      </c>
      <c r="I4078" s="1" t="s">
        <v>16</v>
      </c>
      <c r="J4078" s="1" t="s">
        <v>23</v>
      </c>
      <c r="K4078" s="1" t="s">
        <v>16</v>
      </c>
      <c r="L4078" s="1" t="s">
        <v>16</v>
      </c>
      <c r="M4078" s="1" t="s">
        <v>16</v>
      </c>
      <c r="N4078" s="1" t="s">
        <v>16</v>
      </c>
      <c r="O4078" s="1">
        <v>63.2</v>
      </c>
      <c r="P4078" s="1">
        <v>1.0</v>
      </c>
    </row>
    <row r="4079">
      <c r="A4079" s="1" t="s">
        <v>29</v>
      </c>
      <c r="B4079" s="1" t="s">
        <v>5854</v>
      </c>
      <c r="C4079" s="2" t="s">
        <v>5795</v>
      </c>
      <c r="D4079" s="1" t="s">
        <v>19</v>
      </c>
      <c r="E4079" s="3" t="str">
        <f>HYPERLINK("https://fyndiq.se/produkt/e4b87757208946c3/", "2-Pack Samsung S10E Skärmskydd - Härdat Glas 9H - Super kvalitet 3D")</f>
        <v>2-Pack Samsung S10E Skärmskydd - Härdat Glas 9H - Super kvalitet 3D</v>
      </c>
      <c r="F4079" s="1" t="s">
        <v>95</v>
      </c>
      <c r="G4079" s="1" t="s">
        <v>96</v>
      </c>
      <c r="H4079" s="1" t="s">
        <v>97</v>
      </c>
      <c r="I4079" s="1" t="s">
        <v>16</v>
      </c>
      <c r="J4079" s="1" t="s">
        <v>23</v>
      </c>
      <c r="K4079" s="1" t="s">
        <v>16</v>
      </c>
      <c r="L4079" s="1" t="s">
        <v>16</v>
      </c>
      <c r="M4079" s="1" t="s">
        <v>16</v>
      </c>
      <c r="N4079" s="1" t="s">
        <v>16</v>
      </c>
      <c r="O4079" s="1">
        <v>63.2</v>
      </c>
      <c r="P4079" s="1">
        <v>2.0</v>
      </c>
    </row>
    <row r="4080">
      <c r="A4080" s="1" t="s">
        <v>29</v>
      </c>
      <c r="B4080" s="1" t="s">
        <v>5855</v>
      </c>
      <c r="C4080" s="2" t="s">
        <v>5795</v>
      </c>
      <c r="D4080" s="1" t="s">
        <v>19</v>
      </c>
      <c r="E4080" s="3" t="str">
        <f>HYPERLINK("https://fyndiq.se/produkt/f2c164e932234570/", "2-Pack HUAWEI P30 PRO Skärmskydd - Härdat Glas 9H - Super kvalitet 3D")</f>
        <v>2-Pack HUAWEI P30 PRO Skärmskydd - Härdat Glas 9H - Super kvalitet 3D</v>
      </c>
      <c r="F4080" s="1" t="s">
        <v>267</v>
      </c>
      <c r="G4080" s="1" t="s">
        <v>268</v>
      </c>
      <c r="H4080" s="1" t="s">
        <v>269</v>
      </c>
      <c r="I4080" s="1" t="s">
        <v>16</v>
      </c>
      <c r="J4080" s="1" t="s">
        <v>23</v>
      </c>
      <c r="K4080" s="1" t="s">
        <v>16</v>
      </c>
      <c r="L4080" s="1" t="s">
        <v>16</v>
      </c>
      <c r="M4080" s="1" t="s">
        <v>16</v>
      </c>
      <c r="N4080" s="1" t="s">
        <v>16</v>
      </c>
      <c r="O4080" s="1">
        <v>63.2</v>
      </c>
      <c r="P4080" s="1">
        <v>1.0</v>
      </c>
    </row>
    <row r="4081">
      <c r="A4081" s="1" t="s">
        <v>29</v>
      </c>
      <c r="B4081" s="1" t="s">
        <v>5856</v>
      </c>
      <c r="C4081" s="2" t="s">
        <v>5795</v>
      </c>
      <c r="D4081" s="1" t="s">
        <v>19</v>
      </c>
      <c r="E4081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081" s="1" t="s">
        <v>539</v>
      </c>
      <c r="G4081" s="1" t="s">
        <v>540</v>
      </c>
      <c r="H4081" s="1" t="s">
        <v>541</v>
      </c>
      <c r="I4081" s="1" t="s">
        <v>16</v>
      </c>
      <c r="J4081" s="1" t="s">
        <v>23</v>
      </c>
      <c r="K4081" s="1" t="s">
        <v>16</v>
      </c>
      <c r="L4081" s="1" t="s">
        <v>16</v>
      </c>
      <c r="M4081" s="1" t="s">
        <v>16</v>
      </c>
      <c r="N4081" s="1" t="s">
        <v>16</v>
      </c>
      <c r="O4081" s="1">
        <v>95.2</v>
      </c>
      <c r="P4081" s="1">
        <v>1.0</v>
      </c>
    </row>
    <row r="4082">
      <c r="A4082" s="1" t="s">
        <v>29</v>
      </c>
      <c r="B4082" s="1" t="s">
        <v>5857</v>
      </c>
      <c r="C4082" s="2" t="s">
        <v>5795</v>
      </c>
      <c r="D4082" s="1" t="s">
        <v>19</v>
      </c>
      <c r="E408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082" s="1" t="s">
        <v>977</v>
      </c>
      <c r="G4082" s="1" t="s">
        <v>978</v>
      </c>
      <c r="H4082" s="1" t="s">
        <v>979</v>
      </c>
      <c r="I4082" s="1" t="s">
        <v>16</v>
      </c>
      <c r="J4082" s="1" t="s">
        <v>23</v>
      </c>
      <c r="K4082" s="1" t="s">
        <v>16</v>
      </c>
      <c r="L4082" s="1" t="s">
        <v>16</v>
      </c>
      <c r="M4082" s="1" t="s">
        <v>16</v>
      </c>
      <c r="N4082" s="1" t="s">
        <v>16</v>
      </c>
      <c r="O4082" s="1">
        <v>63.2</v>
      </c>
      <c r="P4082" s="1">
        <v>1.0</v>
      </c>
    </row>
    <row r="4083">
      <c r="A4083" s="1" t="s">
        <v>29</v>
      </c>
      <c r="B4083" s="1" t="s">
        <v>5858</v>
      </c>
      <c r="C4083" s="2" t="s">
        <v>5795</v>
      </c>
      <c r="D4083" s="1" t="s">
        <v>19</v>
      </c>
      <c r="E4083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4083" s="1" t="s">
        <v>1377</v>
      </c>
      <c r="G4083" s="1" t="s">
        <v>1378</v>
      </c>
      <c r="H4083" s="1" t="s">
        <v>1379</v>
      </c>
      <c r="I4083" s="1" t="s">
        <v>16</v>
      </c>
      <c r="J4083" s="1" t="s">
        <v>23</v>
      </c>
      <c r="K4083" s="1" t="s">
        <v>16</v>
      </c>
      <c r="L4083" s="1" t="s">
        <v>16</v>
      </c>
      <c r="M4083" s="1" t="s">
        <v>16</v>
      </c>
      <c r="N4083" s="1" t="s">
        <v>16</v>
      </c>
      <c r="O4083" s="1">
        <v>71.2</v>
      </c>
      <c r="P4083" s="1">
        <v>1.0</v>
      </c>
    </row>
    <row r="4084">
      <c r="A4084" s="1" t="s">
        <v>29</v>
      </c>
      <c r="B4084" s="1" t="s">
        <v>5859</v>
      </c>
      <c r="C4084" s="2" t="s">
        <v>5795</v>
      </c>
      <c r="D4084" s="1" t="s">
        <v>19</v>
      </c>
      <c r="E4084" s="3" t="str">
        <f>HYPERLINK("https://fyndiq.se/produkt/2a9c08e4daf04aed/", "2-Pack Xiaomi 12T Pro - Härdat Glas 9H - Super kvalitet 3D Skärmskydd")</f>
        <v>2-Pack Xiaomi 12T Pro - Härdat Glas 9H - Super kvalitet 3D Skärmskydd</v>
      </c>
      <c r="F4084" s="1" t="s">
        <v>376</v>
      </c>
      <c r="G4084" s="1" t="s">
        <v>377</v>
      </c>
      <c r="H4084" s="1" t="s">
        <v>378</v>
      </c>
      <c r="I4084" s="1" t="s">
        <v>16</v>
      </c>
      <c r="J4084" s="1" t="s">
        <v>23</v>
      </c>
      <c r="K4084" s="1" t="s">
        <v>16</v>
      </c>
      <c r="L4084" s="1" t="s">
        <v>16</v>
      </c>
      <c r="M4084" s="1" t="s">
        <v>16</v>
      </c>
      <c r="N4084" s="1" t="s">
        <v>16</v>
      </c>
      <c r="O4084" s="1">
        <v>63.2</v>
      </c>
      <c r="P4084" s="1">
        <v>1.0</v>
      </c>
    </row>
    <row r="4085">
      <c r="A4085" s="1" t="s">
        <v>29</v>
      </c>
      <c r="B4085" s="1" t="s">
        <v>5860</v>
      </c>
      <c r="C4085" s="2" t="s">
        <v>5795</v>
      </c>
      <c r="D4085" s="1" t="s">
        <v>19</v>
      </c>
      <c r="E4085" s="3" t="str">
        <f>HYPERLINK("https://fyndiq.se/produkt/56c72c0ba5f749b5/", "2-Pack SAMSUNG S24 Skärmskydd - Härdat Glas 9H - Super kvalitet 3D")</f>
        <v>2-Pack SAMSUNG S24 Skärmskydd - Härdat Glas 9H - Super kvalitet 3D</v>
      </c>
      <c r="F4085" s="1" t="s">
        <v>263</v>
      </c>
      <c r="G4085" s="1" t="s">
        <v>264</v>
      </c>
      <c r="H4085" s="1" t="s">
        <v>265</v>
      </c>
      <c r="I4085" s="1" t="s">
        <v>16</v>
      </c>
      <c r="J4085" s="1" t="s">
        <v>23</v>
      </c>
      <c r="K4085" s="1" t="s">
        <v>16</v>
      </c>
      <c r="L4085" s="1" t="s">
        <v>16</v>
      </c>
      <c r="M4085" s="1" t="s">
        <v>16</v>
      </c>
      <c r="N4085" s="1" t="s">
        <v>16</v>
      </c>
      <c r="O4085" s="1">
        <v>71.2</v>
      </c>
      <c r="P4085" s="1">
        <v>1.0</v>
      </c>
    </row>
    <row r="4086">
      <c r="A4086" s="1" t="s">
        <v>29</v>
      </c>
      <c r="B4086" s="1" t="s">
        <v>5861</v>
      </c>
      <c r="C4086" s="2" t="s">
        <v>5795</v>
      </c>
      <c r="D4086" s="1" t="s">
        <v>19</v>
      </c>
      <c r="E4086" s="3" t="str">
        <f>HYPERLINK("https://fyndiq.se/produkt/703673a03679430e/", "2-Pack Samsung A55 5G Skärmskydd i Härdat Glas")</f>
        <v>2-Pack Samsung A55 5G Skärmskydd i Härdat Glas</v>
      </c>
      <c r="F4086" s="1" t="s">
        <v>2173</v>
      </c>
      <c r="G4086" s="1" t="s">
        <v>2174</v>
      </c>
      <c r="H4086" s="1" t="s">
        <v>2175</v>
      </c>
      <c r="I4086" s="1" t="s">
        <v>16</v>
      </c>
      <c r="J4086" s="1" t="s">
        <v>23</v>
      </c>
      <c r="K4086" s="1" t="s">
        <v>16</v>
      </c>
      <c r="L4086" s="1" t="s">
        <v>16</v>
      </c>
      <c r="M4086" s="1" t="s">
        <v>16</v>
      </c>
      <c r="N4086" s="1" t="s">
        <v>16</v>
      </c>
      <c r="O4086" s="1">
        <v>63.2</v>
      </c>
      <c r="P4086" s="1">
        <v>1.0</v>
      </c>
    </row>
    <row r="4087">
      <c r="A4087" s="1" t="s">
        <v>29</v>
      </c>
      <c r="B4087" s="1" t="s">
        <v>5862</v>
      </c>
      <c r="C4087" s="2" t="s">
        <v>5795</v>
      </c>
      <c r="D4087" s="1" t="s">
        <v>19</v>
      </c>
      <c r="E4087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4087" s="1" t="s">
        <v>1765</v>
      </c>
      <c r="G4087" s="1" t="s">
        <v>1766</v>
      </c>
      <c r="H4087" s="1" t="s">
        <v>1767</v>
      </c>
      <c r="I4087" s="1" t="s">
        <v>16</v>
      </c>
      <c r="J4087" s="1" t="s">
        <v>23</v>
      </c>
      <c r="K4087" s="1" t="s">
        <v>16</v>
      </c>
      <c r="L4087" s="1" t="s">
        <v>16</v>
      </c>
      <c r="M4087" s="1" t="s">
        <v>16</v>
      </c>
      <c r="N4087" s="1" t="s">
        <v>16</v>
      </c>
      <c r="O4087" s="1">
        <v>63.2</v>
      </c>
      <c r="P4087" s="1">
        <v>1.0</v>
      </c>
    </row>
    <row r="4088">
      <c r="A4088" s="1" t="s">
        <v>29</v>
      </c>
      <c r="B4088" s="1" t="s">
        <v>5863</v>
      </c>
      <c r="C4088" s="2" t="s">
        <v>5795</v>
      </c>
      <c r="D4088" s="1" t="s">
        <v>19</v>
      </c>
      <c r="E4088" s="3" t="str">
        <f>HYPERLINK("https://fyndiq.se/produkt/022d7ac2f2e44ae2/", "Samsung Galaxy A04s - Härdat Glas 9H - Super Kvalitet 3D Skärmskydd")</f>
        <v>Samsung Galaxy A04s - Härdat Glas 9H - Super Kvalitet 3D Skärmskydd</v>
      </c>
      <c r="F4088" s="1" t="s">
        <v>3609</v>
      </c>
      <c r="G4088" s="1" t="s">
        <v>3610</v>
      </c>
      <c r="H4088" s="1" t="s">
        <v>3611</v>
      </c>
      <c r="I4088" s="1" t="s">
        <v>16</v>
      </c>
      <c r="J4088" s="1" t="s">
        <v>23</v>
      </c>
      <c r="K4088" s="1" t="s">
        <v>16</v>
      </c>
      <c r="L4088" s="1" t="s">
        <v>16</v>
      </c>
      <c r="M4088" s="1" t="s">
        <v>16</v>
      </c>
      <c r="N4088" s="1" t="s">
        <v>16</v>
      </c>
      <c r="O4088" s="1">
        <v>55.2</v>
      </c>
      <c r="P4088" s="1">
        <v>1.0</v>
      </c>
    </row>
    <row r="4089">
      <c r="A4089" s="1" t="s">
        <v>29</v>
      </c>
      <c r="B4089" s="1" t="s">
        <v>5864</v>
      </c>
      <c r="C4089" s="2" t="s">
        <v>5795</v>
      </c>
      <c r="D4089" s="1" t="s">
        <v>19</v>
      </c>
      <c r="E4089" s="3" t="str">
        <f>HYPERLINK("https://fyndiq.se/produkt/432d784756a84eff/", "2-Pack Samsung Galaxy S20FE - Härdat Glas-9H -Super kvalitet 3D")</f>
        <v>2-Pack Samsung Galaxy S20FE - Härdat Glas-9H -Super kvalitet 3D</v>
      </c>
      <c r="F4089" s="1" t="s">
        <v>1078</v>
      </c>
      <c r="G4089" s="1" t="s">
        <v>1079</v>
      </c>
      <c r="H4089" s="1" t="s">
        <v>1080</v>
      </c>
      <c r="I4089" s="1" t="s">
        <v>16</v>
      </c>
      <c r="J4089" s="1" t="s">
        <v>23</v>
      </c>
      <c r="K4089" s="1" t="s">
        <v>16</v>
      </c>
      <c r="L4089" s="1" t="s">
        <v>16</v>
      </c>
      <c r="M4089" s="1" t="s">
        <v>16</v>
      </c>
      <c r="N4089" s="1" t="s">
        <v>16</v>
      </c>
      <c r="O4089" s="1">
        <v>63.2</v>
      </c>
      <c r="P4089" s="1">
        <v>1.0</v>
      </c>
    </row>
    <row r="4090">
      <c r="A4090" s="1" t="s">
        <v>29</v>
      </c>
      <c r="B4090" s="1" t="s">
        <v>5865</v>
      </c>
      <c r="C4090" s="2" t="s">
        <v>5795</v>
      </c>
      <c r="D4090" s="1" t="s">
        <v>19</v>
      </c>
      <c r="E4090" s="3" t="str">
        <f>HYPERLINK("https://fyndiq.se/produkt/9e488e35f28b4b0b/", "2-Pack GOOGLE PIXEL 6A Skärmskydd - Härdat Glas 9H - Super kvalitet 3D")</f>
        <v>2-Pack GOOGLE PIXEL 6A Skärmskydd - Härdat Glas 9H - Super kvalitet 3D</v>
      </c>
      <c r="F4090" s="1" t="s">
        <v>196</v>
      </c>
      <c r="G4090" s="1" t="s">
        <v>197</v>
      </c>
      <c r="H4090" s="1" t="s">
        <v>198</v>
      </c>
      <c r="I4090" s="1" t="s">
        <v>16</v>
      </c>
      <c r="J4090" s="1" t="s">
        <v>23</v>
      </c>
      <c r="K4090" s="1" t="s">
        <v>16</v>
      </c>
      <c r="L4090" s="1" t="s">
        <v>16</v>
      </c>
      <c r="M4090" s="1" t="s">
        <v>16</v>
      </c>
      <c r="N4090" s="1" t="s">
        <v>16</v>
      </c>
      <c r="O4090" s="1">
        <v>63.2</v>
      </c>
      <c r="P4090" s="1">
        <v>1.0</v>
      </c>
    </row>
    <row r="4091">
      <c r="A4091" s="1" t="s">
        <v>29</v>
      </c>
      <c r="B4091" s="1" t="s">
        <v>5866</v>
      </c>
      <c r="C4091" s="2" t="s">
        <v>5795</v>
      </c>
      <c r="D4091" s="1" t="s">
        <v>19</v>
      </c>
      <c r="E4091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091" s="1" t="s">
        <v>31</v>
      </c>
      <c r="G4091" s="1" t="s">
        <v>32</v>
      </c>
      <c r="H4091" s="1" t="s">
        <v>33</v>
      </c>
      <c r="I4091" s="1" t="s">
        <v>16</v>
      </c>
      <c r="J4091" s="1" t="s">
        <v>23</v>
      </c>
      <c r="K4091" s="1" t="s">
        <v>16</v>
      </c>
      <c r="L4091" s="1" t="s">
        <v>16</v>
      </c>
      <c r="M4091" s="1" t="s">
        <v>16</v>
      </c>
      <c r="N4091" s="1" t="s">
        <v>16</v>
      </c>
      <c r="O4091" s="1">
        <v>79.2</v>
      </c>
      <c r="P4091" s="1">
        <v>1.0</v>
      </c>
    </row>
    <row r="4092">
      <c r="A4092" s="1" t="s">
        <v>29</v>
      </c>
      <c r="B4092" s="1" t="s">
        <v>5867</v>
      </c>
      <c r="C4092" s="2" t="s">
        <v>5795</v>
      </c>
      <c r="D4092" s="1" t="s">
        <v>19</v>
      </c>
      <c r="E4092" s="3" t="str">
        <f>HYPERLINK("https://fyndiq.se/produkt/4c221907d1254100/", "2-Pack Samsung A14 Skärmskydd - Härdat Glas 9H - Super kvalitet 3D")</f>
        <v>2-Pack Samsung A14 Skärmskydd - Härdat Glas 9H - Super kvalitet 3D</v>
      </c>
      <c r="F4092" s="1" t="s">
        <v>167</v>
      </c>
      <c r="G4092" s="1" t="s">
        <v>168</v>
      </c>
      <c r="H4092" s="1" t="s">
        <v>169</v>
      </c>
      <c r="I4092" s="1" t="s">
        <v>16</v>
      </c>
      <c r="J4092" s="1" t="s">
        <v>23</v>
      </c>
      <c r="K4092" s="1" t="s">
        <v>16</v>
      </c>
      <c r="L4092" s="1" t="s">
        <v>16</v>
      </c>
      <c r="M4092" s="1" t="s">
        <v>16</v>
      </c>
      <c r="N4092" s="1" t="s">
        <v>16</v>
      </c>
      <c r="O4092" s="1">
        <v>63.2</v>
      </c>
      <c r="P4092" s="1">
        <v>1.0</v>
      </c>
    </row>
    <row r="4093">
      <c r="A4093" s="1" t="s">
        <v>29</v>
      </c>
      <c r="B4093" s="1" t="s">
        <v>5868</v>
      </c>
      <c r="C4093" s="2" t="s">
        <v>5795</v>
      </c>
      <c r="D4093" s="1" t="s">
        <v>19</v>
      </c>
      <c r="E4093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4093" s="1" t="s">
        <v>2554</v>
      </c>
      <c r="G4093" s="1" t="s">
        <v>2555</v>
      </c>
      <c r="H4093" s="1" t="s">
        <v>2556</v>
      </c>
      <c r="I4093" s="1" t="s">
        <v>16</v>
      </c>
      <c r="J4093" s="1" t="s">
        <v>23</v>
      </c>
      <c r="K4093" s="1" t="s">
        <v>16</v>
      </c>
      <c r="L4093" s="1" t="s">
        <v>16</v>
      </c>
      <c r="M4093" s="1" t="s">
        <v>16</v>
      </c>
      <c r="N4093" s="1" t="s">
        <v>16</v>
      </c>
      <c r="O4093" s="1">
        <v>63.2</v>
      </c>
      <c r="P4093" s="1">
        <v>1.0</v>
      </c>
    </row>
    <row r="4094">
      <c r="A4094" s="1" t="s">
        <v>29</v>
      </c>
      <c r="B4094" s="1" t="s">
        <v>5869</v>
      </c>
      <c r="C4094" s="2" t="s">
        <v>5795</v>
      </c>
      <c r="D4094" s="1" t="s">
        <v>19</v>
      </c>
      <c r="E4094" s="3" t="str">
        <f>HYPERLINK("https://fyndiq.se/produkt/2c70e8c876124223/", "2-Pack XIAOMI REDMI 12C Skärmskydd - Härdat Glas 9H - Super kvalitet 3D")</f>
        <v>2-Pack XIAOMI REDMI 12C Skärmskydd - Härdat Glas 9H - Super kvalitet 3D</v>
      </c>
      <c r="F4094" s="1" t="s">
        <v>795</v>
      </c>
      <c r="G4094" s="1" t="s">
        <v>796</v>
      </c>
      <c r="H4094" s="1" t="s">
        <v>797</v>
      </c>
      <c r="I4094" s="1" t="s">
        <v>16</v>
      </c>
      <c r="J4094" s="1" t="s">
        <v>23</v>
      </c>
      <c r="K4094" s="1" t="s">
        <v>16</v>
      </c>
      <c r="L4094" s="1" t="s">
        <v>16</v>
      </c>
      <c r="M4094" s="1" t="s">
        <v>16</v>
      </c>
      <c r="N4094" s="1" t="s">
        <v>16</v>
      </c>
      <c r="O4094" s="1">
        <v>63.2</v>
      </c>
      <c r="P4094" s="1">
        <v>1.0</v>
      </c>
    </row>
    <row r="4095">
      <c r="A4095" s="1" t="s">
        <v>29</v>
      </c>
      <c r="B4095" s="1" t="s">
        <v>5870</v>
      </c>
      <c r="C4095" s="2" t="s">
        <v>5795</v>
      </c>
      <c r="D4095" s="1" t="s">
        <v>19</v>
      </c>
      <c r="E409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095" s="1" t="s">
        <v>785</v>
      </c>
      <c r="G4095" s="1" t="s">
        <v>786</v>
      </c>
      <c r="H4095" s="1" t="s">
        <v>787</v>
      </c>
      <c r="I4095" s="1" t="s">
        <v>16</v>
      </c>
      <c r="J4095" s="1" t="s">
        <v>23</v>
      </c>
      <c r="K4095" s="1" t="s">
        <v>16</v>
      </c>
      <c r="L4095" s="1" t="s">
        <v>16</v>
      </c>
      <c r="M4095" s="1" t="s">
        <v>16</v>
      </c>
      <c r="N4095" s="1" t="s">
        <v>16</v>
      </c>
      <c r="O4095" s="1">
        <v>63.2</v>
      </c>
      <c r="P4095" s="1">
        <v>1.0</v>
      </c>
    </row>
    <row r="4096">
      <c r="A4096" s="1" t="s">
        <v>29</v>
      </c>
      <c r="B4096" s="1" t="s">
        <v>5871</v>
      </c>
      <c r="C4096" s="2" t="s">
        <v>5795</v>
      </c>
      <c r="D4096" s="1" t="s">
        <v>19</v>
      </c>
      <c r="E4096" s="3" t="str">
        <f>HYPERLINK("https://fyndiq.se/produkt/f2c164e932234570/", "2-Pack HUAWEI P30 PRO Skärmskydd - Härdat Glas 9H - Super kvalitet 3D")</f>
        <v>2-Pack HUAWEI P30 PRO Skärmskydd - Härdat Glas 9H - Super kvalitet 3D</v>
      </c>
      <c r="F4096" s="1" t="s">
        <v>267</v>
      </c>
      <c r="G4096" s="1" t="s">
        <v>268</v>
      </c>
      <c r="H4096" s="1" t="s">
        <v>269</v>
      </c>
      <c r="I4096" s="1" t="s">
        <v>16</v>
      </c>
      <c r="J4096" s="1" t="s">
        <v>23</v>
      </c>
      <c r="K4096" s="1" t="s">
        <v>16</v>
      </c>
      <c r="L4096" s="1" t="s">
        <v>16</v>
      </c>
      <c r="M4096" s="1" t="s">
        <v>16</v>
      </c>
      <c r="N4096" s="1" t="s">
        <v>16</v>
      </c>
      <c r="O4096" s="1">
        <v>63.2</v>
      </c>
      <c r="P4096" s="1">
        <v>1.0</v>
      </c>
    </row>
    <row r="4097">
      <c r="A4097" s="1" t="s">
        <v>29</v>
      </c>
      <c r="B4097" s="1" t="s">
        <v>5872</v>
      </c>
      <c r="C4097" s="2" t="s">
        <v>5795</v>
      </c>
      <c r="D4097" s="1" t="s">
        <v>19</v>
      </c>
      <c r="E4097" s="3" t="str">
        <f>HYPERLINK("https://fyndiq.se/produkt/abcb18d2b1094266/", "2 Pack Samsung S21 5G - Härdat Glas 9H - Super Kvalitet 3D")</f>
        <v>2 Pack Samsung S21 5G - Härdat Glas 9H - Super Kvalitet 3D</v>
      </c>
      <c r="F4097" s="1" t="s">
        <v>2719</v>
      </c>
      <c r="G4097" s="1" t="s">
        <v>2720</v>
      </c>
      <c r="H4097" s="1" t="s">
        <v>2721</v>
      </c>
      <c r="I4097" s="1" t="s">
        <v>16</v>
      </c>
      <c r="J4097" s="1" t="s">
        <v>23</v>
      </c>
      <c r="K4097" s="1" t="s">
        <v>16</v>
      </c>
      <c r="L4097" s="1" t="s">
        <v>16</v>
      </c>
      <c r="M4097" s="1" t="s">
        <v>16</v>
      </c>
      <c r="N4097" s="1" t="s">
        <v>16</v>
      </c>
      <c r="O4097" s="1">
        <v>63.2</v>
      </c>
      <c r="P4097" s="1">
        <v>1.0</v>
      </c>
    </row>
    <row r="4098">
      <c r="A4098" s="1" t="s">
        <v>29</v>
      </c>
      <c r="B4098" s="1" t="s">
        <v>5873</v>
      </c>
      <c r="C4098" s="2" t="s">
        <v>5795</v>
      </c>
      <c r="D4098" s="1" t="s">
        <v>19</v>
      </c>
      <c r="E4098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4098" s="1" t="s">
        <v>776</v>
      </c>
      <c r="G4098" s="1" t="s">
        <v>777</v>
      </c>
      <c r="H4098" s="1" t="s">
        <v>778</v>
      </c>
      <c r="I4098" s="1" t="s">
        <v>16</v>
      </c>
      <c r="J4098" s="1" t="s">
        <v>23</v>
      </c>
      <c r="K4098" s="1" t="s">
        <v>16</v>
      </c>
      <c r="L4098" s="1" t="s">
        <v>16</v>
      </c>
      <c r="M4098" s="1" t="s">
        <v>16</v>
      </c>
      <c r="N4098" s="1" t="s">
        <v>16</v>
      </c>
      <c r="O4098" s="1">
        <v>63.2</v>
      </c>
      <c r="P4098" s="1">
        <v>1.0</v>
      </c>
    </row>
    <row r="4099">
      <c r="A4099" s="1" t="s">
        <v>29</v>
      </c>
      <c r="B4099" s="1" t="s">
        <v>5874</v>
      </c>
      <c r="C4099" s="2" t="s">
        <v>5795</v>
      </c>
      <c r="D4099" s="1" t="s">
        <v>19</v>
      </c>
      <c r="E4099" s="3" t="str">
        <f>HYPERLINK("https://fyndiq.se/produkt/1680a3aea19a4558/", "2-Pack Samsung S20 Skärmskydd - Härdat Glas 9H - Super kvalitet 3D")</f>
        <v>2-Pack Samsung S20 Skärmskydd - Härdat Glas 9H - Super kvalitet 3D</v>
      </c>
      <c r="F4099" s="1" t="s">
        <v>755</v>
      </c>
      <c r="G4099" s="1" t="s">
        <v>756</v>
      </c>
      <c r="H4099" s="1" t="s">
        <v>757</v>
      </c>
      <c r="I4099" s="1" t="s">
        <v>16</v>
      </c>
      <c r="J4099" s="1" t="s">
        <v>23</v>
      </c>
      <c r="K4099" s="1" t="s">
        <v>16</v>
      </c>
      <c r="L4099" s="1" t="s">
        <v>16</v>
      </c>
      <c r="M4099" s="1" t="s">
        <v>16</v>
      </c>
      <c r="N4099" s="1" t="s">
        <v>16</v>
      </c>
      <c r="O4099" s="1">
        <v>63.2</v>
      </c>
      <c r="P4099" s="1">
        <v>1.0</v>
      </c>
    </row>
    <row r="4100">
      <c r="A4100" s="1" t="s">
        <v>29</v>
      </c>
      <c r="B4100" s="1" t="s">
        <v>5875</v>
      </c>
      <c r="C4100" s="2" t="s">
        <v>5795</v>
      </c>
      <c r="D4100" s="1" t="s">
        <v>19</v>
      </c>
      <c r="E4100" s="3" t="str">
        <f>HYPERLINK("https://fyndiq.se/produkt/bc341889f4d7491c/", "2 Pack Samsung Galaxy S20 5G - Härdat glas 9H-Super kvalitet 3D")</f>
        <v>2 Pack Samsung Galaxy S20 5G - Härdat glas 9H-Super kvalitet 3D</v>
      </c>
      <c r="F4100" s="1" t="s">
        <v>1984</v>
      </c>
      <c r="G4100" s="1" t="s">
        <v>1985</v>
      </c>
      <c r="H4100" s="1" t="s">
        <v>1986</v>
      </c>
      <c r="I4100" s="1" t="s">
        <v>16</v>
      </c>
      <c r="J4100" s="1" t="s">
        <v>23</v>
      </c>
      <c r="K4100" s="1" t="s">
        <v>16</v>
      </c>
      <c r="L4100" s="1" t="s">
        <v>16</v>
      </c>
      <c r="M4100" s="1" t="s">
        <v>16</v>
      </c>
      <c r="N4100" s="1" t="s">
        <v>16</v>
      </c>
      <c r="O4100" s="1">
        <v>63.2</v>
      </c>
      <c r="P4100" s="1">
        <v>1.0</v>
      </c>
    </row>
    <row r="4101">
      <c r="A4101" s="1" t="s">
        <v>29</v>
      </c>
      <c r="B4101" s="1" t="s">
        <v>5876</v>
      </c>
      <c r="C4101" s="2" t="s">
        <v>5795</v>
      </c>
      <c r="D4101" s="1" t="s">
        <v>19</v>
      </c>
      <c r="E4101" s="3" t="str">
        <f>HYPERLINK("https://fyndiq.se/produkt/135043c7a07440b9/", "2-Pack GOOGLE PIXEL 7A Skärmskydd &amp; 2-Pack linsskydd - Härdat Glas 9H - Super kvalitet 3D")</f>
        <v>2-Pack GOOGLE PIXEL 7A Skärmskydd &amp; 2-Pack linsskydd - Härdat Glas 9H - Super kvalitet 3D</v>
      </c>
      <c r="F4101" s="1" t="s">
        <v>4129</v>
      </c>
      <c r="G4101" s="1" t="s">
        <v>4130</v>
      </c>
      <c r="H4101" s="1" t="s">
        <v>4131</v>
      </c>
      <c r="I4101" s="1" t="s">
        <v>16</v>
      </c>
      <c r="J4101" s="1" t="s">
        <v>23</v>
      </c>
      <c r="K4101" s="1" t="s">
        <v>16</v>
      </c>
      <c r="L4101" s="1" t="s">
        <v>16</v>
      </c>
      <c r="M4101" s="1" t="s">
        <v>16</v>
      </c>
      <c r="N4101" s="1" t="s">
        <v>16</v>
      </c>
      <c r="O4101" s="1">
        <v>79.2</v>
      </c>
      <c r="P4101" s="1">
        <v>1.0</v>
      </c>
    </row>
    <row r="4102">
      <c r="A4102" s="1" t="s">
        <v>29</v>
      </c>
      <c r="B4102" s="1" t="s">
        <v>5877</v>
      </c>
      <c r="C4102" s="2" t="s">
        <v>5795</v>
      </c>
      <c r="D4102" s="1" t="s">
        <v>19</v>
      </c>
      <c r="E4102" s="3" t="str">
        <f>HYPERLINK("https://fyndiq.se/produkt/b5127882a0bc4dec/", "2-Pack Samsung S23 (5G) Skärmskydd &amp; 2-Pack linsskydd - Härdat Glas 9H - Super kvalitet 3D")</f>
        <v>2-Pack Samsung S23 (5G) Skärmskydd &amp; 2-Pack linsskydd - Härdat Glas 9H - Super kvalitet 3D</v>
      </c>
      <c r="F4102" s="1" t="s">
        <v>5878</v>
      </c>
      <c r="G4102" s="1" t="s">
        <v>5879</v>
      </c>
      <c r="H4102" s="1" t="s">
        <v>5880</v>
      </c>
      <c r="I4102" s="1" t="s">
        <v>16</v>
      </c>
      <c r="J4102" s="1" t="s">
        <v>23</v>
      </c>
      <c r="K4102" s="1" t="s">
        <v>16</v>
      </c>
      <c r="L4102" s="1" t="s">
        <v>16</v>
      </c>
      <c r="M4102" s="1" t="s">
        <v>16</v>
      </c>
      <c r="N4102" s="1" t="s">
        <v>16</v>
      </c>
      <c r="O4102" s="1">
        <v>79.2</v>
      </c>
      <c r="P4102" s="1">
        <v>1.0</v>
      </c>
    </row>
    <row r="4103">
      <c r="A4103" s="1" t="s">
        <v>29</v>
      </c>
      <c r="B4103" s="1" t="s">
        <v>5881</v>
      </c>
      <c r="C4103" s="2" t="s">
        <v>5795</v>
      </c>
      <c r="D4103" s="1" t="s">
        <v>19</v>
      </c>
      <c r="E410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4103" s="1" t="s">
        <v>692</v>
      </c>
      <c r="G4103" s="1" t="s">
        <v>693</v>
      </c>
      <c r="H4103" s="1" t="s">
        <v>694</v>
      </c>
      <c r="I4103" s="1" t="s">
        <v>16</v>
      </c>
      <c r="J4103" s="1" t="s">
        <v>23</v>
      </c>
      <c r="K4103" s="1" t="s">
        <v>16</v>
      </c>
      <c r="L4103" s="1" t="s">
        <v>16</v>
      </c>
      <c r="M4103" s="1" t="s">
        <v>16</v>
      </c>
      <c r="N4103" s="1" t="s">
        <v>16</v>
      </c>
      <c r="O4103" s="1">
        <v>55.2</v>
      </c>
      <c r="P4103" s="1">
        <v>1.0</v>
      </c>
    </row>
    <row r="4104">
      <c r="A4104" s="1" t="s">
        <v>29</v>
      </c>
      <c r="B4104" s="1" t="s">
        <v>5882</v>
      </c>
      <c r="C4104" s="2" t="s">
        <v>5795</v>
      </c>
      <c r="D4104" s="1" t="s">
        <v>19</v>
      </c>
      <c r="E4104" s="3" t="str">
        <f>HYPERLINK("https://fyndiq.se/produkt/432d784756a84eff/", "2-Pack Samsung Galaxy S20FE - Härdat Glas-9H -Super kvalitet 3D")</f>
        <v>2-Pack Samsung Galaxy S20FE - Härdat Glas-9H -Super kvalitet 3D</v>
      </c>
      <c r="F4104" s="1" t="s">
        <v>1078</v>
      </c>
      <c r="G4104" s="1" t="s">
        <v>1079</v>
      </c>
      <c r="H4104" s="1" t="s">
        <v>1080</v>
      </c>
      <c r="I4104" s="1" t="s">
        <v>16</v>
      </c>
      <c r="J4104" s="1" t="s">
        <v>23</v>
      </c>
      <c r="K4104" s="1" t="s">
        <v>16</v>
      </c>
      <c r="L4104" s="1" t="s">
        <v>16</v>
      </c>
      <c r="M4104" s="1" t="s">
        <v>16</v>
      </c>
      <c r="N4104" s="1" t="s">
        <v>16</v>
      </c>
      <c r="O4104" s="1">
        <v>63.2</v>
      </c>
      <c r="P4104" s="1">
        <v>1.0</v>
      </c>
    </row>
    <row r="4105">
      <c r="A4105" s="1" t="s">
        <v>29</v>
      </c>
      <c r="B4105" s="1" t="s">
        <v>5883</v>
      </c>
      <c r="C4105" s="2" t="s">
        <v>5795</v>
      </c>
      <c r="D4105" s="1" t="s">
        <v>19</v>
      </c>
      <c r="E4105" s="3" t="str">
        <f>HYPERLINK("https://fyndiq.se/produkt/613d3d071e424de7/", "2 Pack Samsung Xcover Pro- Härdat glas 9H - Super kvalitet 3D")</f>
        <v>2 Pack Samsung Xcover Pro- Härdat glas 9H - Super kvalitet 3D</v>
      </c>
      <c r="F4105" s="1" t="s">
        <v>548</v>
      </c>
      <c r="G4105" s="1" t="s">
        <v>549</v>
      </c>
      <c r="H4105" s="1" t="s">
        <v>550</v>
      </c>
      <c r="I4105" s="1" t="s">
        <v>16</v>
      </c>
      <c r="J4105" s="1" t="s">
        <v>23</v>
      </c>
      <c r="K4105" s="1" t="s">
        <v>16</v>
      </c>
      <c r="L4105" s="1" t="s">
        <v>16</v>
      </c>
      <c r="M4105" s="1" t="s">
        <v>16</v>
      </c>
      <c r="N4105" s="1" t="s">
        <v>16</v>
      </c>
      <c r="O4105" s="1">
        <v>71.2</v>
      </c>
      <c r="P4105" s="1">
        <v>2.0</v>
      </c>
    </row>
    <row r="4106">
      <c r="A4106" s="1" t="s">
        <v>29</v>
      </c>
      <c r="B4106" s="1" t="s">
        <v>5884</v>
      </c>
      <c r="C4106" s="2" t="s">
        <v>5795</v>
      </c>
      <c r="D4106" s="1" t="s">
        <v>19</v>
      </c>
      <c r="E4106" s="3" t="str">
        <f>HYPERLINK("https://fyndiq.se/produkt/44f290fb9e3040c6/", "2-Pack iPhone 13 - skärmskydd &amp; 1-Pack linsskydd -härdat glas 9H")</f>
        <v>2-Pack iPhone 13 - skärmskydd &amp; 1-Pack linsskydd -härdat glas 9H</v>
      </c>
      <c r="F4106" s="1" t="s">
        <v>5885</v>
      </c>
      <c r="G4106" s="1" t="s">
        <v>5886</v>
      </c>
      <c r="H4106" s="1" t="s">
        <v>5887</v>
      </c>
      <c r="I4106" s="1" t="s">
        <v>16</v>
      </c>
      <c r="J4106" s="1" t="s">
        <v>23</v>
      </c>
      <c r="K4106" s="1" t="s">
        <v>16</v>
      </c>
      <c r="L4106" s="1" t="s">
        <v>16</v>
      </c>
      <c r="M4106" s="1" t="s">
        <v>16</v>
      </c>
      <c r="N4106" s="1" t="s">
        <v>16</v>
      </c>
      <c r="O4106" s="1">
        <v>71.2</v>
      </c>
      <c r="P4106" s="1">
        <v>1.0</v>
      </c>
    </row>
    <row r="4107">
      <c r="A4107" s="1" t="s">
        <v>29</v>
      </c>
      <c r="B4107" s="1" t="s">
        <v>5888</v>
      </c>
      <c r="C4107" s="2" t="s">
        <v>5795</v>
      </c>
      <c r="D4107" s="1" t="s">
        <v>19</v>
      </c>
      <c r="E4107" s="3" t="str">
        <f>HYPERLINK("https://fyndiq.se/produkt/56c72c0ba5f749b5/", "2-Pack SAMSUNG S24 Skärmskydd - Härdat Glas 9H - Super kvalitet 3D")</f>
        <v>2-Pack SAMSUNG S24 Skärmskydd - Härdat Glas 9H - Super kvalitet 3D</v>
      </c>
      <c r="F4107" s="1" t="s">
        <v>263</v>
      </c>
      <c r="G4107" s="1" t="s">
        <v>264</v>
      </c>
      <c r="H4107" s="1" t="s">
        <v>265</v>
      </c>
      <c r="I4107" s="1" t="s">
        <v>16</v>
      </c>
      <c r="J4107" s="1" t="s">
        <v>23</v>
      </c>
      <c r="K4107" s="1" t="s">
        <v>16</v>
      </c>
      <c r="L4107" s="1" t="s">
        <v>16</v>
      </c>
      <c r="M4107" s="1" t="s">
        <v>16</v>
      </c>
      <c r="N4107" s="1" t="s">
        <v>16</v>
      </c>
      <c r="O4107" s="1">
        <v>71.2</v>
      </c>
      <c r="P4107" s="1">
        <v>1.0</v>
      </c>
    </row>
    <row r="4108">
      <c r="A4108" s="1" t="s">
        <v>29</v>
      </c>
      <c r="B4108" s="1" t="s">
        <v>5889</v>
      </c>
      <c r="C4108" s="2" t="s">
        <v>5795</v>
      </c>
      <c r="D4108" s="1" t="s">
        <v>19</v>
      </c>
      <c r="E4108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4108" s="1" t="s">
        <v>132</v>
      </c>
      <c r="G4108" s="1" t="s">
        <v>133</v>
      </c>
      <c r="H4108" s="1" t="s">
        <v>134</v>
      </c>
      <c r="I4108" s="1" t="s">
        <v>16</v>
      </c>
      <c r="J4108" s="1" t="s">
        <v>23</v>
      </c>
      <c r="K4108" s="1" t="s">
        <v>16</v>
      </c>
      <c r="L4108" s="1" t="s">
        <v>16</v>
      </c>
      <c r="M4108" s="1" t="s">
        <v>16</v>
      </c>
      <c r="N4108" s="1" t="s">
        <v>16</v>
      </c>
      <c r="O4108" s="1">
        <v>71.2</v>
      </c>
      <c r="P4108" s="1">
        <v>1.0</v>
      </c>
    </row>
    <row r="4109">
      <c r="A4109" s="1" t="s">
        <v>29</v>
      </c>
      <c r="B4109" s="1" t="s">
        <v>5890</v>
      </c>
      <c r="C4109" s="2" t="s">
        <v>5795</v>
      </c>
      <c r="D4109" s="1" t="s">
        <v>19</v>
      </c>
      <c r="E4109" s="3" t="str">
        <f>HYPERLINK("https://fyndiq.se/produkt/309789ffde48437d/", "3 Pack 1,2M USB-C Type-C Laddkabel Quick Charge 18W Vit")</f>
        <v>3 Pack 1,2M USB-C Type-C Laddkabel Quick Charge 18W Vit</v>
      </c>
      <c r="F4109" s="1" t="s">
        <v>2248</v>
      </c>
      <c r="G4109" s="1" t="s">
        <v>2249</v>
      </c>
      <c r="H4109" s="1" t="s">
        <v>2250</v>
      </c>
      <c r="I4109" s="1" t="s">
        <v>16</v>
      </c>
      <c r="J4109" s="1" t="s">
        <v>23</v>
      </c>
      <c r="K4109" s="1" t="s">
        <v>16</v>
      </c>
      <c r="L4109" s="1" t="s">
        <v>16</v>
      </c>
      <c r="M4109" s="1" t="s">
        <v>16</v>
      </c>
      <c r="N4109" s="1" t="s">
        <v>16</v>
      </c>
      <c r="O4109" s="1">
        <v>79.2</v>
      </c>
      <c r="P4109" s="1">
        <v>1.0</v>
      </c>
    </row>
    <row r="4110">
      <c r="A4110" s="1" t="s">
        <v>29</v>
      </c>
      <c r="B4110" s="1" t="s">
        <v>5891</v>
      </c>
      <c r="C4110" s="2" t="s">
        <v>5795</v>
      </c>
      <c r="D4110" s="1" t="s">
        <v>19</v>
      </c>
      <c r="E4110" s="3" t="str">
        <f>HYPERLINK("https://fyndiq.se/produkt/b6564d07558d42f5/", "1-Pack XIAOMI REDMI 13C Skärmskydd - Härdat Glas 9H - Super kvalitet 3D")</f>
        <v>1-Pack XIAOMI REDMI 13C Skärmskydd - Härdat Glas 9H - Super kvalitet 3D</v>
      </c>
      <c r="F4110" s="1" t="s">
        <v>1654</v>
      </c>
      <c r="G4110" s="1" t="s">
        <v>1655</v>
      </c>
      <c r="H4110" s="1" t="s">
        <v>1656</v>
      </c>
      <c r="I4110" s="1" t="s">
        <v>16</v>
      </c>
      <c r="J4110" s="1" t="s">
        <v>23</v>
      </c>
      <c r="K4110" s="1" t="s">
        <v>16</v>
      </c>
      <c r="L4110" s="1" t="s">
        <v>16</v>
      </c>
      <c r="M4110" s="1" t="s">
        <v>16</v>
      </c>
      <c r="N4110" s="1" t="s">
        <v>16</v>
      </c>
      <c r="O4110" s="1">
        <v>55.2</v>
      </c>
      <c r="P4110" s="1">
        <v>1.0</v>
      </c>
    </row>
    <row r="4111">
      <c r="A4111" s="1" t="s">
        <v>29</v>
      </c>
      <c r="B4111" s="1" t="s">
        <v>5892</v>
      </c>
      <c r="C4111" s="2" t="s">
        <v>5795</v>
      </c>
      <c r="D4111" s="1" t="s">
        <v>19</v>
      </c>
      <c r="E4111" s="3" t="str">
        <f>HYPERLINK("https://fyndiq.se/produkt/cb990af5776e46bd/", "1-Pack XIAOMI REDMI 13C 5G Skärmskydd - Härdat Glas 9H - Super kvalitet 3D")</f>
        <v>1-Pack XIAOMI REDMI 13C 5G Skärmskydd - Härdat Glas 9H - Super kvalitet 3D</v>
      </c>
      <c r="F4111" s="1" t="s">
        <v>5893</v>
      </c>
      <c r="G4111" s="1" t="s">
        <v>5894</v>
      </c>
      <c r="H4111" s="1" t="s">
        <v>5895</v>
      </c>
      <c r="I4111" s="1" t="s">
        <v>16</v>
      </c>
      <c r="J4111" s="1" t="s">
        <v>23</v>
      </c>
      <c r="K4111" s="1" t="s">
        <v>16</v>
      </c>
      <c r="L4111" s="1" t="s">
        <v>16</v>
      </c>
      <c r="M4111" s="1" t="s">
        <v>16</v>
      </c>
      <c r="N4111" s="1" t="s">
        <v>16</v>
      </c>
      <c r="O4111" s="1">
        <v>55.2</v>
      </c>
      <c r="P4111" s="1">
        <v>1.0</v>
      </c>
    </row>
    <row r="4112">
      <c r="A4112" s="1" t="s">
        <v>29</v>
      </c>
      <c r="B4112" s="1" t="s">
        <v>5896</v>
      </c>
      <c r="C4112" s="2" t="s">
        <v>5795</v>
      </c>
      <c r="D4112" s="1" t="s">
        <v>19</v>
      </c>
      <c r="E4112" s="3" t="str">
        <f>HYPERLINK("https://fyndiq.se/produkt/618b34752d7141b8/", "Samsung Galaxy S21 Ultra - Härdat glas 9H - Super kvalitet 3D")</f>
        <v>Samsung Galaxy S21 Ultra - Härdat glas 9H - Super kvalitet 3D</v>
      </c>
      <c r="F4112" s="1" t="s">
        <v>5897</v>
      </c>
      <c r="G4112" s="1" t="s">
        <v>5898</v>
      </c>
      <c r="H4112" s="1" t="s">
        <v>5899</v>
      </c>
      <c r="I4112" s="1" t="s">
        <v>16</v>
      </c>
      <c r="J4112" s="1" t="s">
        <v>23</v>
      </c>
      <c r="K4112" s="1" t="s">
        <v>16</v>
      </c>
      <c r="L4112" s="1" t="s">
        <v>16</v>
      </c>
      <c r="M4112" s="1" t="s">
        <v>16</v>
      </c>
      <c r="N4112" s="1" t="s">
        <v>16</v>
      </c>
      <c r="O4112" s="1">
        <v>55.2</v>
      </c>
      <c r="P4112" s="1">
        <v>1.0</v>
      </c>
    </row>
    <row r="4113">
      <c r="A4113" s="1" t="s">
        <v>29</v>
      </c>
      <c r="B4113" s="1" t="s">
        <v>5900</v>
      </c>
      <c r="C4113" s="2" t="s">
        <v>5795</v>
      </c>
      <c r="D4113" s="1" t="s">
        <v>19</v>
      </c>
      <c r="E4113" s="3" t="str">
        <f>HYPERLINK("https://fyndiq.se/produkt/5f15e79780fd4f0e/", "1-Pack XIAOMI 11T PRO Skärmskydd - Härdat Glas 9H - Super kvalitet 3D")</f>
        <v>1-Pack XIAOMI 11T PRO Skärmskydd - Härdat Glas 9H - Super kvalitet 3D</v>
      </c>
      <c r="F4113" s="1" t="s">
        <v>5901</v>
      </c>
      <c r="G4113" s="1" t="s">
        <v>5902</v>
      </c>
      <c r="H4113" s="1" t="s">
        <v>5903</v>
      </c>
      <c r="I4113" s="1" t="s">
        <v>16</v>
      </c>
      <c r="J4113" s="1" t="s">
        <v>23</v>
      </c>
      <c r="K4113" s="1" t="s">
        <v>16</v>
      </c>
      <c r="L4113" s="1" t="s">
        <v>16</v>
      </c>
      <c r="M4113" s="1" t="s">
        <v>16</v>
      </c>
      <c r="N4113" s="1" t="s">
        <v>16</v>
      </c>
      <c r="O4113" s="1">
        <v>55.2</v>
      </c>
      <c r="P4113" s="1">
        <v>1.0</v>
      </c>
    </row>
    <row r="4114">
      <c r="A4114" s="1" t="s">
        <v>29</v>
      </c>
      <c r="B4114" s="1" t="s">
        <v>5904</v>
      </c>
      <c r="C4114" s="2" t="s">
        <v>5795</v>
      </c>
      <c r="D4114" s="1" t="s">
        <v>19</v>
      </c>
      <c r="E411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4114" s="1" t="s">
        <v>692</v>
      </c>
      <c r="G4114" s="1" t="s">
        <v>693</v>
      </c>
      <c r="H4114" s="1" t="s">
        <v>694</v>
      </c>
      <c r="I4114" s="1" t="s">
        <v>16</v>
      </c>
      <c r="J4114" s="1" t="s">
        <v>23</v>
      </c>
      <c r="K4114" s="1" t="s">
        <v>16</v>
      </c>
      <c r="L4114" s="1" t="s">
        <v>16</v>
      </c>
      <c r="M4114" s="1" t="s">
        <v>16</v>
      </c>
      <c r="N4114" s="1" t="s">
        <v>16</v>
      </c>
      <c r="O4114" s="1">
        <v>55.2</v>
      </c>
      <c r="P4114" s="1">
        <v>1.0</v>
      </c>
    </row>
    <row r="4115">
      <c r="A4115" s="1" t="s">
        <v>29</v>
      </c>
      <c r="B4115" s="1" t="s">
        <v>5905</v>
      </c>
      <c r="C4115" s="2" t="s">
        <v>5795</v>
      </c>
      <c r="D4115" s="1" t="s">
        <v>19</v>
      </c>
      <c r="E4115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4115" s="1" t="s">
        <v>3794</v>
      </c>
      <c r="G4115" s="1" t="s">
        <v>3795</v>
      </c>
      <c r="H4115" s="1" t="s">
        <v>3796</v>
      </c>
      <c r="I4115" s="1" t="s">
        <v>16</v>
      </c>
      <c r="J4115" s="1" t="s">
        <v>23</v>
      </c>
      <c r="K4115" s="1" t="s">
        <v>16</v>
      </c>
      <c r="L4115" s="1" t="s">
        <v>16</v>
      </c>
      <c r="M4115" s="1" t="s">
        <v>16</v>
      </c>
      <c r="N4115" s="1" t="s">
        <v>16</v>
      </c>
      <c r="O4115" s="1">
        <v>135.2</v>
      </c>
      <c r="P4115" s="1">
        <v>1.0</v>
      </c>
    </row>
    <row r="4116">
      <c r="A4116" s="1" t="s">
        <v>29</v>
      </c>
      <c r="B4116" s="1" t="s">
        <v>5906</v>
      </c>
      <c r="C4116" s="2" t="s">
        <v>5795</v>
      </c>
      <c r="D4116" s="1" t="s">
        <v>19</v>
      </c>
      <c r="E4116" s="3" t="str">
        <f t="shared" ref="E4116:E4117" si="42">HYPERLINK("https://fyndiq.se/produkt/432d784756a84eff/", "2-Pack Samsung Galaxy S20FE - Härdat Glas-9H -Super kvalitet 3D")</f>
        <v>2-Pack Samsung Galaxy S20FE - Härdat Glas-9H -Super kvalitet 3D</v>
      </c>
      <c r="F4116" s="1" t="s">
        <v>1078</v>
      </c>
      <c r="G4116" s="1" t="s">
        <v>1079</v>
      </c>
      <c r="H4116" s="1" t="s">
        <v>1080</v>
      </c>
      <c r="I4116" s="1" t="s">
        <v>16</v>
      </c>
      <c r="J4116" s="1" t="s">
        <v>23</v>
      </c>
      <c r="K4116" s="1" t="s">
        <v>16</v>
      </c>
      <c r="L4116" s="1" t="s">
        <v>16</v>
      </c>
      <c r="M4116" s="1" t="s">
        <v>16</v>
      </c>
      <c r="N4116" s="1" t="s">
        <v>16</v>
      </c>
      <c r="O4116" s="1">
        <v>63.2</v>
      </c>
      <c r="P4116" s="1">
        <v>1.0</v>
      </c>
    </row>
    <row r="4117">
      <c r="A4117" s="1" t="s">
        <v>29</v>
      </c>
      <c r="B4117" s="1" t="s">
        <v>5907</v>
      </c>
      <c r="C4117" s="2" t="s">
        <v>5795</v>
      </c>
      <c r="D4117" s="1" t="s">
        <v>19</v>
      </c>
      <c r="E4117" s="3" t="str">
        <f t="shared" si="42"/>
        <v>2-Pack Samsung Galaxy S20FE - Härdat Glas-9H -Super kvalitet 3D</v>
      </c>
      <c r="F4117" s="1" t="s">
        <v>1078</v>
      </c>
      <c r="G4117" s="1" t="s">
        <v>1079</v>
      </c>
      <c r="H4117" s="1" t="s">
        <v>1080</v>
      </c>
      <c r="I4117" s="1" t="s">
        <v>16</v>
      </c>
      <c r="J4117" s="1" t="s">
        <v>23</v>
      </c>
      <c r="K4117" s="1" t="s">
        <v>16</v>
      </c>
      <c r="L4117" s="1" t="s">
        <v>16</v>
      </c>
      <c r="M4117" s="1" t="s">
        <v>16</v>
      </c>
      <c r="N4117" s="1" t="s">
        <v>16</v>
      </c>
      <c r="O4117" s="1">
        <v>63.2</v>
      </c>
      <c r="P4117" s="1">
        <v>1.0</v>
      </c>
    </row>
    <row r="4118">
      <c r="A4118" s="1" t="s">
        <v>29</v>
      </c>
      <c r="B4118" s="1" t="s">
        <v>5908</v>
      </c>
      <c r="C4118" s="2" t="s">
        <v>5795</v>
      </c>
      <c r="D4118" s="1" t="s">
        <v>19</v>
      </c>
      <c r="E411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118" s="1" t="s">
        <v>785</v>
      </c>
      <c r="G4118" s="1" t="s">
        <v>786</v>
      </c>
      <c r="H4118" s="1" t="s">
        <v>787</v>
      </c>
      <c r="I4118" s="1" t="s">
        <v>16</v>
      </c>
      <c r="J4118" s="1" t="s">
        <v>23</v>
      </c>
      <c r="K4118" s="1" t="s">
        <v>16</v>
      </c>
      <c r="L4118" s="1" t="s">
        <v>16</v>
      </c>
      <c r="M4118" s="1" t="s">
        <v>16</v>
      </c>
      <c r="N4118" s="1" t="s">
        <v>16</v>
      </c>
      <c r="O4118" s="1">
        <v>63.2</v>
      </c>
      <c r="P4118" s="1">
        <v>1.0</v>
      </c>
    </row>
    <row r="4119">
      <c r="A4119" s="1" t="s">
        <v>29</v>
      </c>
      <c r="B4119" s="1" t="s">
        <v>5909</v>
      </c>
      <c r="C4119" s="2" t="s">
        <v>5795</v>
      </c>
      <c r="D4119" s="1" t="s">
        <v>19</v>
      </c>
      <c r="E4119" s="3" t="str">
        <f>HYPERLINK("https://fyndiq.se/produkt/cea4285241fa4793/", "Samsung Galaxy S9 Plus - Härdat glas 9H -Super kvalitet 3D")</f>
        <v>Samsung Galaxy S9 Plus - Härdat glas 9H -Super kvalitet 3D</v>
      </c>
      <c r="F4119" s="1" t="s">
        <v>2046</v>
      </c>
      <c r="G4119" s="1" t="s">
        <v>2047</v>
      </c>
      <c r="H4119" s="1" t="s">
        <v>2048</v>
      </c>
      <c r="I4119" s="1" t="s">
        <v>16</v>
      </c>
      <c r="J4119" s="1" t="s">
        <v>23</v>
      </c>
      <c r="K4119" s="1" t="s">
        <v>16</v>
      </c>
      <c r="L4119" s="1" t="s">
        <v>16</v>
      </c>
      <c r="M4119" s="1" t="s">
        <v>16</v>
      </c>
      <c r="N4119" s="1" t="s">
        <v>16</v>
      </c>
      <c r="O4119" s="1">
        <v>55.2</v>
      </c>
      <c r="P4119" s="1">
        <v>1.0</v>
      </c>
    </row>
    <row r="4120">
      <c r="A4120" s="1" t="s">
        <v>29</v>
      </c>
      <c r="B4120" s="1" t="s">
        <v>5910</v>
      </c>
      <c r="C4120" s="2" t="s">
        <v>5795</v>
      </c>
      <c r="D4120" s="1" t="s">
        <v>19</v>
      </c>
      <c r="E412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120" s="1" t="s">
        <v>2144</v>
      </c>
      <c r="G4120" s="1" t="s">
        <v>2145</v>
      </c>
      <c r="H4120" s="1" t="s">
        <v>2146</v>
      </c>
      <c r="I4120" s="1" t="s">
        <v>16</v>
      </c>
      <c r="J4120" s="1" t="s">
        <v>23</v>
      </c>
      <c r="K4120" s="1" t="s">
        <v>16</v>
      </c>
      <c r="L4120" s="1" t="s">
        <v>16</v>
      </c>
      <c r="M4120" s="1" t="s">
        <v>16</v>
      </c>
      <c r="N4120" s="1" t="s">
        <v>16</v>
      </c>
      <c r="O4120" s="1">
        <v>63.2</v>
      </c>
      <c r="P4120" s="1">
        <v>1.0</v>
      </c>
    </row>
    <row r="4121">
      <c r="A4121" s="1" t="s">
        <v>29</v>
      </c>
      <c r="B4121" s="1" t="s">
        <v>5911</v>
      </c>
      <c r="C4121" s="2" t="s">
        <v>5795</v>
      </c>
      <c r="D4121" s="1" t="s">
        <v>19</v>
      </c>
      <c r="E4121" s="3" t="str">
        <f>HYPERLINK("https://fyndiq.se/produkt/6758100e2782433a/", "2-Pack iPhone 12 Pro - Härdat Glas 9H - Super Kvalitet 3D")</f>
        <v>2-Pack iPhone 12 Pro - Härdat Glas 9H - Super Kvalitet 3D</v>
      </c>
      <c r="F4121" s="1" t="s">
        <v>3185</v>
      </c>
      <c r="G4121" s="1" t="s">
        <v>3186</v>
      </c>
      <c r="H4121" s="1" t="s">
        <v>3187</v>
      </c>
      <c r="I4121" s="1" t="s">
        <v>16</v>
      </c>
      <c r="J4121" s="1" t="s">
        <v>23</v>
      </c>
      <c r="K4121" s="1" t="s">
        <v>16</v>
      </c>
      <c r="L4121" s="1" t="s">
        <v>16</v>
      </c>
      <c r="M4121" s="1" t="s">
        <v>16</v>
      </c>
      <c r="N4121" s="1" t="s">
        <v>16</v>
      </c>
      <c r="O4121" s="1">
        <v>55.2</v>
      </c>
      <c r="P4121" s="1">
        <v>1.0</v>
      </c>
    </row>
    <row r="4122">
      <c r="A4122" s="1" t="s">
        <v>29</v>
      </c>
      <c r="B4122" s="1" t="s">
        <v>5912</v>
      </c>
      <c r="C4122" s="2" t="s">
        <v>5795</v>
      </c>
      <c r="D4122" s="1" t="s">
        <v>19</v>
      </c>
      <c r="E412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4122" s="1" t="s">
        <v>729</v>
      </c>
      <c r="G4122" s="1" t="s">
        <v>730</v>
      </c>
      <c r="H4122" s="1" t="s">
        <v>731</v>
      </c>
      <c r="I4122" s="1" t="s">
        <v>16</v>
      </c>
      <c r="J4122" s="1" t="s">
        <v>23</v>
      </c>
      <c r="K4122" s="1" t="s">
        <v>16</v>
      </c>
      <c r="L4122" s="1" t="s">
        <v>16</v>
      </c>
      <c r="M4122" s="1" t="s">
        <v>16</v>
      </c>
      <c r="N4122" s="1" t="s">
        <v>16</v>
      </c>
      <c r="O4122" s="1">
        <v>63.2</v>
      </c>
      <c r="P4122" s="1">
        <v>1.0</v>
      </c>
    </row>
    <row r="4123">
      <c r="A4123" s="1" t="s">
        <v>29</v>
      </c>
      <c r="B4123" s="1" t="s">
        <v>5913</v>
      </c>
      <c r="C4123" s="2" t="s">
        <v>5795</v>
      </c>
      <c r="D4123" s="1" t="s">
        <v>19</v>
      </c>
      <c r="E4123" s="3" t="str">
        <f>HYPERLINK("https://fyndiq.se/produkt/598bbe3c64564557/", "2-Pack APPLE WATCH 8 ULTRA Skärmskydd - Härdat Glas 9H - Super kvalitet 3D")</f>
        <v>2-Pack APPLE WATCH 8 ULTRA Skärmskydd - Härdat Glas 9H - Super kvalitet 3D</v>
      </c>
      <c r="F4123" s="1" t="s">
        <v>4705</v>
      </c>
      <c r="G4123" s="1" t="s">
        <v>4706</v>
      </c>
      <c r="H4123" s="1" t="s">
        <v>4707</v>
      </c>
      <c r="I4123" s="1" t="s">
        <v>16</v>
      </c>
      <c r="J4123" s="1" t="s">
        <v>23</v>
      </c>
      <c r="K4123" s="1" t="s">
        <v>16</v>
      </c>
      <c r="L4123" s="1" t="s">
        <v>16</v>
      </c>
      <c r="M4123" s="1" t="s">
        <v>16</v>
      </c>
      <c r="N4123" s="1" t="s">
        <v>16</v>
      </c>
      <c r="O4123" s="1">
        <v>63.2</v>
      </c>
      <c r="P4123" s="1">
        <v>1.0</v>
      </c>
    </row>
    <row r="4124">
      <c r="A4124" s="1" t="s">
        <v>29</v>
      </c>
      <c r="B4124" s="1" t="s">
        <v>5914</v>
      </c>
      <c r="C4124" s="2" t="s">
        <v>5795</v>
      </c>
      <c r="D4124" s="1" t="s">
        <v>19</v>
      </c>
      <c r="E4124" s="3" t="str">
        <f>HYPERLINK("https://fyndiq.se/produkt/c26c9ffef37a436a/", "2-Pack Samsung A35 5G Skärmskydd i Härdat Glas")</f>
        <v>2-Pack Samsung A35 5G Skärmskydd i Härdat Glas</v>
      </c>
      <c r="F4124" s="1" t="s">
        <v>432</v>
      </c>
      <c r="G4124" s="1" t="s">
        <v>433</v>
      </c>
      <c r="H4124" s="1" t="s">
        <v>434</v>
      </c>
      <c r="I4124" s="1" t="s">
        <v>16</v>
      </c>
      <c r="J4124" s="1" t="s">
        <v>23</v>
      </c>
      <c r="K4124" s="1" t="s">
        <v>16</v>
      </c>
      <c r="L4124" s="1" t="s">
        <v>16</v>
      </c>
      <c r="M4124" s="1" t="s">
        <v>16</v>
      </c>
      <c r="N4124" s="1" t="s">
        <v>16</v>
      </c>
      <c r="O4124" s="1">
        <v>63.2</v>
      </c>
      <c r="P4124" s="1">
        <v>1.0</v>
      </c>
    </row>
    <row r="4125">
      <c r="A4125" s="1" t="s">
        <v>29</v>
      </c>
      <c r="B4125" s="1" t="s">
        <v>5915</v>
      </c>
      <c r="C4125" s="2" t="s">
        <v>5795</v>
      </c>
      <c r="D4125" s="1" t="s">
        <v>19</v>
      </c>
      <c r="E4125" s="3" t="str">
        <f>HYPERLINK("https://fyndiq.se/produkt/344a378f3c5c4639/", "2 Pack Google Pixel 6 - Härdat glas 9H - Super kvalitet 3D")</f>
        <v>2 Pack Google Pixel 6 - Härdat glas 9H - Super kvalitet 3D</v>
      </c>
      <c r="F4125" s="1" t="s">
        <v>1669</v>
      </c>
      <c r="G4125" s="1" t="s">
        <v>1670</v>
      </c>
      <c r="H4125" s="1" t="s">
        <v>1671</v>
      </c>
      <c r="I4125" s="1" t="s">
        <v>16</v>
      </c>
      <c r="J4125" s="1" t="s">
        <v>23</v>
      </c>
      <c r="K4125" s="1" t="s">
        <v>16</v>
      </c>
      <c r="L4125" s="1" t="s">
        <v>16</v>
      </c>
      <c r="M4125" s="1" t="s">
        <v>16</v>
      </c>
      <c r="N4125" s="1" t="s">
        <v>16</v>
      </c>
      <c r="O4125" s="1">
        <v>63.2</v>
      </c>
      <c r="P4125" s="1">
        <v>1.0</v>
      </c>
    </row>
    <row r="4126">
      <c r="A4126" s="1" t="s">
        <v>29</v>
      </c>
      <c r="B4126" s="1" t="s">
        <v>5916</v>
      </c>
      <c r="C4126" s="2" t="s">
        <v>5795</v>
      </c>
      <c r="D4126" s="1" t="s">
        <v>19</v>
      </c>
      <c r="E4126" s="3" t="str">
        <f>HYPERLINK("https://fyndiq.se/produkt/405d6f09daec4d0e/", "2-Pack Samsung Galaxy A80 - Härdat glas 9H - Super kvalitet")</f>
        <v>2-Pack Samsung Galaxy A80 - Härdat glas 9H - Super kvalitet</v>
      </c>
      <c r="F4126" s="1" t="s">
        <v>2441</v>
      </c>
      <c r="G4126" s="1" t="s">
        <v>2442</v>
      </c>
      <c r="H4126" s="1" t="s">
        <v>2443</v>
      </c>
      <c r="I4126" s="1" t="s">
        <v>16</v>
      </c>
      <c r="J4126" s="1" t="s">
        <v>23</v>
      </c>
      <c r="K4126" s="1" t="s">
        <v>16</v>
      </c>
      <c r="L4126" s="1" t="s">
        <v>16</v>
      </c>
      <c r="M4126" s="1" t="s">
        <v>16</v>
      </c>
      <c r="N4126" s="1" t="s">
        <v>16</v>
      </c>
      <c r="O4126" s="1">
        <v>63.2</v>
      </c>
      <c r="P4126" s="1">
        <v>1.0</v>
      </c>
    </row>
    <row r="4127">
      <c r="A4127" s="1" t="s">
        <v>29</v>
      </c>
      <c r="B4127" s="1" t="s">
        <v>5917</v>
      </c>
      <c r="C4127" s="2" t="s">
        <v>5795</v>
      </c>
      <c r="D4127" s="1" t="s">
        <v>19</v>
      </c>
      <c r="E412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4127" s="1" t="s">
        <v>729</v>
      </c>
      <c r="G4127" s="1" t="s">
        <v>730</v>
      </c>
      <c r="H4127" s="1" t="s">
        <v>731</v>
      </c>
      <c r="I4127" s="1" t="s">
        <v>16</v>
      </c>
      <c r="J4127" s="1" t="s">
        <v>23</v>
      </c>
      <c r="K4127" s="1" t="s">
        <v>16</v>
      </c>
      <c r="L4127" s="1" t="s">
        <v>16</v>
      </c>
      <c r="M4127" s="1" t="s">
        <v>16</v>
      </c>
      <c r="N4127" s="1" t="s">
        <v>16</v>
      </c>
      <c r="O4127" s="1">
        <v>63.2</v>
      </c>
      <c r="P4127" s="1">
        <v>1.0</v>
      </c>
    </row>
    <row r="4128">
      <c r="A4128" s="1" t="s">
        <v>29</v>
      </c>
      <c r="B4128" s="1" t="s">
        <v>5918</v>
      </c>
      <c r="C4128" s="2" t="s">
        <v>5795</v>
      </c>
      <c r="D4128" s="1" t="s">
        <v>19</v>
      </c>
      <c r="E4128" s="3" t="str">
        <f>HYPERLINK("https://fyndiq.se/produkt/c26c9ffef37a436a/", "2-Pack Samsung A35 5G Skärmskydd i Härdat Glas")</f>
        <v>2-Pack Samsung A35 5G Skärmskydd i Härdat Glas</v>
      </c>
      <c r="F4128" s="1" t="s">
        <v>432</v>
      </c>
      <c r="G4128" s="1" t="s">
        <v>433</v>
      </c>
      <c r="H4128" s="1" t="s">
        <v>434</v>
      </c>
      <c r="I4128" s="1" t="s">
        <v>16</v>
      </c>
      <c r="J4128" s="1" t="s">
        <v>23</v>
      </c>
      <c r="K4128" s="1" t="s">
        <v>16</v>
      </c>
      <c r="L4128" s="1" t="s">
        <v>16</v>
      </c>
      <c r="M4128" s="1" t="s">
        <v>16</v>
      </c>
      <c r="N4128" s="1" t="s">
        <v>16</v>
      </c>
      <c r="O4128" s="1">
        <v>63.2</v>
      </c>
      <c r="P4128" s="1">
        <v>1.0</v>
      </c>
    </row>
    <row r="4129">
      <c r="A4129" s="1" t="s">
        <v>29</v>
      </c>
      <c r="B4129" s="1" t="s">
        <v>5919</v>
      </c>
      <c r="C4129" s="2" t="s">
        <v>5795</v>
      </c>
      <c r="D4129" s="1" t="s">
        <v>19</v>
      </c>
      <c r="E4129" s="3" t="str">
        <f>HYPERLINK("https://fyndiq.se/produkt/84cea09838d342cf/", "Sony Xperia 10 V - Härdat Glas 9H - Super Kvalitet 3D Skärmskydd")</f>
        <v>Sony Xperia 10 V - Härdat Glas 9H - Super Kvalitet 3D Skärmskydd</v>
      </c>
      <c r="F4129" s="1" t="s">
        <v>1784</v>
      </c>
      <c r="G4129" s="1" t="s">
        <v>1785</v>
      </c>
      <c r="H4129" s="1" t="s">
        <v>1786</v>
      </c>
      <c r="I4129" s="1" t="s">
        <v>16</v>
      </c>
      <c r="J4129" s="1" t="s">
        <v>23</v>
      </c>
      <c r="K4129" s="1" t="s">
        <v>16</v>
      </c>
      <c r="L4129" s="1" t="s">
        <v>16</v>
      </c>
      <c r="M4129" s="1" t="s">
        <v>16</v>
      </c>
      <c r="N4129" s="1" t="s">
        <v>16</v>
      </c>
      <c r="O4129" s="1">
        <v>63.2</v>
      </c>
      <c r="P4129" s="1">
        <v>1.0</v>
      </c>
    </row>
    <row r="4130">
      <c r="A4130" s="1" t="s">
        <v>29</v>
      </c>
      <c r="B4130" s="1" t="s">
        <v>5920</v>
      </c>
      <c r="C4130" s="2" t="s">
        <v>5795</v>
      </c>
      <c r="D4130" s="1" t="s">
        <v>19</v>
      </c>
      <c r="E4130" s="3" t="str">
        <f>HYPERLINK("https://fyndiq.se/produkt/acbd2f15758f4e1c/", "2-Pack Samsung A55 5G Skärmskydd i Härdat Glas")</f>
        <v>2-Pack Samsung A55 5G Skärmskydd i Härdat Glas</v>
      </c>
      <c r="F4130" s="1" t="s">
        <v>982</v>
      </c>
      <c r="G4130" s="1" t="s">
        <v>983</v>
      </c>
      <c r="H4130" s="1" t="s">
        <v>984</v>
      </c>
      <c r="I4130" s="1" t="s">
        <v>16</v>
      </c>
      <c r="J4130" s="1" t="s">
        <v>23</v>
      </c>
      <c r="K4130" s="1" t="s">
        <v>16</v>
      </c>
      <c r="L4130" s="1" t="s">
        <v>16</v>
      </c>
      <c r="M4130" s="1" t="s">
        <v>16</v>
      </c>
      <c r="N4130" s="1" t="s">
        <v>16</v>
      </c>
      <c r="O4130" s="1">
        <v>63.2</v>
      </c>
      <c r="P4130" s="1">
        <v>1.0</v>
      </c>
    </row>
    <row r="4131">
      <c r="A4131" s="1" t="s">
        <v>29</v>
      </c>
      <c r="B4131" s="1" t="s">
        <v>5921</v>
      </c>
      <c r="C4131" s="2" t="s">
        <v>5795</v>
      </c>
      <c r="D4131" s="1" t="s">
        <v>19</v>
      </c>
      <c r="E4131" s="3" t="str">
        <f>HYPERLINK("https://fyndiq.se/produkt/c64bbbf107e34309/", "2-Pack Huawei P30 - Härdat glas 9H – 3D Super kvalitet")</f>
        <v>2-Pack Huawei P30 - Härdat glas 9H – 3D Super kvalitet</v>
      </c>
      <c r="F4131" s="1" t="s">
        <v>845</v>
      </c>
      <c r="G4131" s="1" t="s">
        <v>846</v>
      </c>
      <c r="H4131" s="1" t="s">
        <v>847</v>
      </c>
      <c r="I4131" s="1" t="s">
        <v>16</v>
      </c>
      <c r="J4131" s="1" t="s">
        <v>23</v>
      </c>
      <c r="K4131" s="1" t="s">
        <v>16</v>
      </c>
      <c r="L4131" s="1" t="s">
        <v>16</v>
      </c>
      <c r="M4131" s="1" t="s">
        <v>16</v>
      </c>
      <c r="N4131" s="1" t="s">
        <v>16</v>
      </c>
      <c r="O4131" s="1">
        <v>63.2</v>
      </c>
      <c r="P4131" s="1">
        <v>1.0</v>
      </c>
    </row>
    <row r="4132">
      <c r="A4132" s="1" t="s">
        <v>29</v>
      </c>
      <c r="B4132" s="1" t="s">
        <v>5922</v>
      </c>
      <c r="C4132" s="2" t="s">
        <v>5795</v>
      </c>
      <c r="D4132" s="1" t="s">
        <v>19</v>
      </c>
      <c r="E4132" s="3" t="str">
        <f>HYPERLINK("https://fyndiq.se/produkt/c26c9ffef37a436a/", "2-Pack Samsung A35 5G Skärmskydd i Härdat Glas")</f>
        <v>2-Pack Samsung A35 5G Skärmskydd i Härdat Glas</v>
      </c>
      <c r="F4132" s="1" t="s">
        <v>432</v>
      </c>
      <c r="G4132" s="1" t="s">
        <v>433</v>
      </c>
      <c r="H4132" s="1" t="s">
        <v>434</v>
      </c>
      <c r="I4132" s="1" t="s">
        <v>16</v>
      </c>
      <c r="J4132" s="1" t="s">
        <v>23</v>
      </c>
      <c r="K4132" s="1" t="s">
        <v>16</v>
      </c>
      <c r="L4132" s="1" t="s">
        <v>16</v>
      </c>
      <c r="M4132" s="1" t="s">
        <v>16</v>
      </c>
      <c r="N4132" s="1" t="s">
        <v>16</v>
      </c>
      <c r="O4132" s="1">
        <v>63.2</v>
      </c>
      <c r="P4132" s="1">
        <v>1.0</v>
      </c>
    </row>
    <row r="4133">
      <c r="A4133" s="1" t="s">
        <v>29</v>
      </c>
      <c r="B4133" s="1" t="s">
        <v>5923</v>
      </c>
      <c r="C4133" s="2" t="s">
        <v>5795</v>
      </c>
      <c r="D4133" s="1" t="s">
        <v>19</v>
      </c>
      <c r="E4133" s="3" t="str">
        <f>HYPERLINK("https://fyndiq.se/produkt/ffd808ba7c174af8/", "2-Pack Samsung S22 Skärmskydd &amp; 1-Pack linsskydd -Härdat Glas 9H")</f>
        <v>2-Pack Samsung S22 Skärmskydd &amp; 1-Pack linsskydd -Härdat Glas 9H</v>
      </c>
      <c r="F4133" s="1" t="s">
        <v>179</v>
      </c>
      <c r="G4133" s="1" t="s">
        <v>180</v>
      </c>
      <c r="H4133" s="1" t="s">
        <v>181</v>
      </c>
      <c r="I4133" s="1" t="s">
        <v>16</v>
      </c>
      <c r="J4133" s="1" t="s">
        <v>23</v>
      </c>
      <c r="K4133" s="1" t="s">
        <v>16</v>
      </c>
      <c r="L4133" s="1" t="s">
        <v>16</v>
      </c>
      <c r="M4133" s="1" t="s">
        <v>16</v>
      </c>
      <c r="N4133" s="1" t="s">
        <v>16</v>
      </c>
      <c r="O4133" s="1">
        <v>71.2</v>
      </c>
      <c r="P4133" s="1">
        <v>1.0</v>
      </c>
    </row>
    <row r="4134">
      <c r="A4134" s="1" t="s">
        <v>29</v>
      </c>
      <c r="B4134" s="1" t="s">
        <v>5924</v>
      </c>
      <c r="C4134" s="2" t="s">
        <v>5795</v>
      </c>
      <c r="D4134" s="1" t="s">
        <v>19</v>
      </c>
      <c r="E4134" s="3" t="str">
        <f>HYPERLINK("https://fyndiq.se/produkt/05c024cf57984f8d/", "2-Pack XIAOMI REDMI 9AT Skärmskydd - Härdat Glas 9H - Super kvalitet 3D")</f>
        <v>2-Pack XIAOMI REDMI 9AT Skärmskydd - Härdat Glas 9H - Super kvalitet 3D</v>
      </c>
      <c r="F4134" s="1" t="s">
        <v>917</v>
      </c>
      <c r="G4134" s="1" t="s">
        <v>918</v>
      </c>
      <c r="H4134" s="1" t="s">
        <v>919</v>
      </c>
      <c r="I4134" s="1" t="s">
        <v>16</v>
      </c>
      <c r="J4134" s="1" t="s">
        <v>23</v>
      </c>
      <c r="K4134" s="1" t="s">
        <v>16</v>
      </c>
      <c r="L4134" s="1" t="s">
        <v>16</v>
      </c>
      <c r="M4134" s="1" t="s">
        <v>16</v>
      </c>
      <c r="N4134" s="1" t="s">
        <v>16</v>
      </c>
      <c r="O4134" s="1">
        <v>63.2</v>
      </c>
      <c r="P4134" s="1">
        <v>1.0</v>
      </c>
    </row>
    <row r="4135">
      <c r="A4135" s="1" t="s">
        <v>29</v>
      </c>
      <c r="B4135" s="1" t="s">
        <v>5925</v>
      </c>
      <c r="C4135" s="2" t="s">
        <v>5795</v>
      </c>
      <c r="D4135" s="1" t="s">
        <v>19</v>
      </c>
      <c r="E413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135" s="1" t="s">
        <v>103</v>
      </c>
      <c r="G4135" s="1" t="s">
        <v>104</v>
      </c>
      <c r="H4135" s="1" t="s">
        <v>105</v>
      </c>
      <c r="I4135" s="1" t="s">
        <v>16</v>
      </c>
      <c r="J4135" s="1" t="s">
        <v>23</v>
      </c>
      <c r="K4135" s="1" t="s">
        <v>16</v>
      </c>
      <c r="L4135" s="1" t="s">
        <v>16</v>
      </c>
      <c r="M4135" s="1" t="s">
        <v>16</v>
      </c>
      <c r="N4135" s="1" t="s">
        <v>16</v>
      </c>
      <c r="O4135" s="1">
        <v>63.2</v>
      </c>
      <c r="P4135" s="1">
        <v>1.0</v>
      </c>
    </row>
    <row r="4136">
      <c r="A4136" s="1" t="s">
        <v>29</v>
      </c>
      <c r="B4136" s="1" t="s">
        <v>5926</v>
      </c>
      <c r="C4136" s="2" t="s">
        <v>5795</v>
      </c>
      <c r="D4136" s="1" t="s">
        <v>19</v>
      </c>
      <c r="E4136" s="3" t="str">
        <f>HYPERLINK("https://fyndiq.se/produkt/e4b87757208946c3/", "2-Pack Samsung S10E Skärmskydd - Härdat Glas 9H - Super kvalitet 3D")</f>
        <v>2-Pack Samsung S10E Skärmskydd - Härdat Glas 9H - Super kvalitet 3D</v>
      </c>
      <c r="F4136" s="1" t="s">
        <v>95</v>
      </c>
      <c r="G4136" s="1" t="s">
        <v>96</v>
      </c>
      <c r="H4136" s="1" t="s">
        <v>97</v>
      </c>
      <c r="I4136" s="1" t="s">
        <v>16</v>
      </c>
      <c r="J4136" s="1" t="s">
        <v>23</v>
      </c>
      <c r="K4136" s="1" t="s">
        <v>16</v>
      </c>
      <c r="L4136" s="1" t="s">
        <v>16</v>
      </c>
      <c r="M4136" s="1" t="s">
        <v>16</v>
      </c>
      <c r="N4136" s="1" t="s">
        <v>16</v>
      </c>
      <c r="O4136" s="1">
        <v>63.2</v>
      </c>
      <c r="P4136" s="1">
        <v>2.0</v>
      </c>
    </row>
    <row r="4137">
      <c r="A4137" s="1" t="s">
        <v>29</v>
      </c>
      <c r="B4137" s="1" t="s">
        <v>5927</v>
      </c>
      <c r="C4137" s="2" t="s">
        <v>5795</v>
      </c>
      <c r="D4137" s="1" t="s">
        <v>19</v>
      </c>
      <c r="E4137" s="3" t="str">
        <f>HYPERLINK("https://fyndiq.se/produkt/aaaa7cf643f84273/", "2 Pack Samsung Xcover 5 - Härdat glas 9H-Super kvalitet 3D")</f>
        <v>2 Pack Samsung Xcover 5 - Härdat glas 9H-Super kvalitet 3D</v>
      </c>
      <c r="F4137" s="1" t="s">
        <v>2089</v>
      </c>
      <c r="G4137" s="1" t="s">
        <v>2090</v>
      </c>
      <c r="H4137" s="1" t="s">
        <v>2091</v>
      </c>
      <c r="I4137" s="1" t="s">
        <v>16</v>
      </c>
      <c r="J4137" s="1" t="s">
        <v>23</v>
      </c>
      <c r="K4137" s="1" t="s">
        <v>16</v>
      </c>
      <c r="L4137" s="1" t="s">
        <v>16</v>
      </c>
      <c r="M4137" s="1" t="s">
        <v>16</v>
      </c>
      <c r="N4137" s="1" t="s">
        <v>16</v>
      </c>
      <c r="O4137" s="1">
        <v>63.2</v>
      </c>
      <c r="P4137" s="1">
        <v>1.0</v>
      </c>
    </row>
    <row r="4138">
      <c r="A4138" s="1" t="s">
        <v>29</v>
      </c>
      <c r="B4138" s="1" t="s">
        <v>5928</v>
      </c>
      <c r="C4138" s="2" t="s">
        <v>5795</v>
      </c>
      <c r="D4138" s="1" t="s">
        <v>19</v>
      </c>
      <c r="E4138" s="3" t="str">
        <f>HYPERLINK("https://fyndiq.se/produkt/416415a768684efb/", "2-Pack Samsung Galaxy S21 5G - 9H Härdat Glas - HD")</f>
        <v>2-Pack Samsung Galaxy S21 5G - 9H Härdat Glas - HD</v>
      </c>
      <c r="F4138" s="1" t="s">
        <v>39</v>
      </c>
      <c r="G4138" s="1" t="s">
        <v>40</v>
      </c>
      <c r="H4138" s="1" t="s">
        <v>41</v>
      </c>
      <c r="I4138" s="1" t="s">
        <v>16</v>
      </c>
      <c r="J4138" s="1" t="s">
        <v>23</v>
      </c>
      <c r="K4138" s="1" t="s">
        <v>16</v>
      </c>
      <c r="L4138" s="1" t="s">
        <v>16</v>
      </c>
      <c r="M4138" s="1" t="s">
        <v>16</v>
      </c>
      <c r="N4138" s="1" t="s">
        <v>16</v>
      </c>
      <c r="O4138" s="1">
        <v>63.2</v>
      </c>
      <c r="P4138" s="1">
        <v>1.0</v>
      </c>
    </row>
    <row r="4139">
      <c r="A4139" s="1" t="s">
        <v>29</v>
      </c>
      <c r="B4139" s="1" t="s">
        <v>5929</v>
      </c>
      <c r="C4139" s="2" t="s">
        <v>5795</v>
      </c>
      <c r="D4139" s="1" t="s">
        <v>19</v>
      </c>
      <c r="E4139" s="3" t="str">
        <f t="shared" ref="E4139:E4140" si="43">HYPERLINK("https://fyndiq.se/produkt/bc024a13b1494eae/", "2-Pack Samsung A35 Skärmskydd i Härdat Glas")</f>
        <v>2-Pack Samsung A35 Skärmskydd i Härdat Glas</v>
      </c>
      <c r="F4139" s="1" t="s">
        <v>1267</v>
      </c>
      <c r="G4139" s="1" t="s">
        <v>1268</v>
      </c>
      <c r="H4139" s="1" t="s">
        <v>1269</v>
      </c>
      <c r="I4139" s="1" t="s">
        <v>16</v>
      </c>
      <c r="J4139" s="1" t="s">
        <v>23</v>
      </c>
      <c r="K4139" s="1" t="s">
        <v>16</v>
      </c>
      <c r="L4139" s="1" t="s">
        <v>16</v>
      </c>
      <c r="M4139" s="1" t="s">
        <v>16</v>
      </c>
      <c r="N4139" s="1" t="s">
        <v>16</v>
      </c>
      <c r="O4139" s="1">
        <v>63.2</v>
      </c>
      <c r="P4139" s="1">
        <v>1.0</v>
      </c>
    </row>
    <row r="4140">
      <c r="A4140" s="1" t="s">
        <v>29</v>
      </c>
      <c r="B4140" s="1" t="s">
        <v>5930</v>
      </c>
      <c r="C4140" s="2" t="s">
        <v>5795</v>
      </c>
      <c r="D4140" s="1" t="s">
        <v>19</v>
      </c>
      <c r="E4140" s="3" t="str">
        <f t="shared" si="43"/>
        <v>2-Pack Samsung A35 Skärmskydd i Härdat Glas</v>
      </c>
      <c r="F4140" s="1" t="s">
        <v>1267</v>
      </c>
      <c r="G4140" s="1" t="s">
        <v>1268</v>
      </c>
      <c r="H4140" s="1" t="s">
        <v>1269</v>
      </c>
      <c r="I4140" s="1" t="s">
        <v>16</v>
      </c>
      <c r="J4140" s="1" t="s">
        <v>23</v>
      </c>
      <c r="K4140" s="1" t="s">
        <v>16</v>
      </c>
      <c r="L4140" s="1" t="s">
        <v>16</v>
      </c>
      <c r="M4140" s="1" t="s">
        <v>16</v>
      </c>
      <c r="N4140" s="1" t="s">
        <v>16</v>
      </c>
      <c r="O4140" s="1">
        <v>63.2</v>
      </c>
      <c r="P4140" s="1">
        <v>1.0</v>
      </c>
    </row>
    <row r="4141">
      <c r="A4141" s="1" t="s">
        <v>29</v>
      </c>
      <c r="B4141" s="1" t="s">
        <v>5931</v>
      </c>
      <c r="C4141" s="2" t="s">
        <v>5795</v>
      </c>
      <c r="D4141" s="1" t="s">
        <v>19</v>
      </c>
      <c r="E4141" s="3" t="str">
        <f>HYPERLINK("https://fyndiq.se/produkt/d2c30baa04ab483c/", "2-Pack Samsung A22 5G Skärmskydd - Härdat Glas 9H - Super kvalitet 3D")</f>
        <v>2-Pack Samsung A22 5G Skärmskydd - Härdat Glas 9H - Super kvalitet 3D</v>
      </c>
      <c r="F4141" s="1" t="s">
        <v>1273</v>
      </c>
      <c r="G4141" s="1" t="s">
        <v>1274</v>
      </c>
      <c r="H4141" s="1" t="s">
        <v>1275</v>
      </c>
      <c r="I4141" s="1" t="s">
        <v>16</v>
      </c>
      <c r="J4141" s="1" t="s">
        <v>23</v>
      </c>
      <c r="K4141" s="1" t="s">
        <v>16</v>
      </c>
      <c r="L4141" s="1" t="s">
        <v>16</v>
      </c>
      <c r="M4141" s="1" t="s">
        <v>16</v>
      </c>
      <c r="N4141" s="1" t="s">
        <v>16</v>
      </c>
      <c r="O4141" s="1">
        <v>63.2</v>
      </c>
      <c r="P4141" s="1">
        <v>1.0</v>
      </c>
    </row>
    <row r="4142">
      <c r="A4142" s="1" t="s">
        <v>29</v>
      </c>
      <c r="B4142" s="1" t="s">
        <v>5932</v>
      </c>
      <c r="C4142" s="2" t="s">
        <v>5795</v>
      </c>
      <c r="D4142" s="1" t="s">
        <v>19</v>
      </c>
      <c r="E414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4142" s="1" t="s">
        <v>2858</v>
      </c>
      <c r="G4142" s="1" t="s">
        <v>2859</v>
      </c>
      <c r="H4142" s="1" t="s">
        <v>2860</v>
      </c>
      <c r="I4142" s="1" t="s">
        <v>16</v>
      </c>
      <c r="J4142" s="1" t="s">
        <v>23</v>
      </c>
      <c r="K4142" s="1" t="s">
        <v>16</v>
      </c>
      <c r="L4142" s="1" t="s">
        <v>16</v>
      </c>
      <c r="M4142" s="1" t="s">
        <v>16</v>
      </c>
      <c r="N4142" s="1" t="s">
        <v>16</v>
      </c>
      <c r="O4142" s="1">
        <v>63.2</v>
      </c>
      <c r="P4142" s="1">
        <v>1.0</v>
      </c>
    </row>
    <row r="4143">
      <c r="A4143" s="1" t="s">
        <v>29</v>
      </c>
      <c r="B4143" s="1" t="s">
        <v>5933</v>
      </c>
      <c r="C4143" s="2" t="s">
        <v>5795</v>
      </c>
      <c r="D4143" s="1" t="s">
        <v>19</v>
      </c>
      <c r="E4143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4143" s="1" t="s">
        <v>340</v>
      </c>
      <c r="G4143" s="1" t="s">
        <v>341</v>
      </c>
      <c r="H4143" s="1" t="s">
        <v>342</v>
      </c>
      <c r="I4143" s="1" t="s">
        <v>16</v>
      </c>
      <c r="J4143" s="1" t="s">
        <v>23</v>
      </c>
      <c r="K4143" s="1" t="s">
        <v>16</v>
      </c>
      <c r="L4143" s="1" t="s">
        <v>16</v>
      </c>
      <c r="M4143" s="1" t="s">
        <v>16</v>
      </c>
      <c r="N4143" s="1" t="s">
        <v>16</v>
      </c>
      <c r="O4143" s="1">
        <v>63.2</v>
      </c>
      <c r="P4143" s="1">
        <v>1.0</v>
      </c>
    </row>
    <row r="4144">
      <c r="A4144" s="1" t="s">
        <v>29</v>
      </c>
      <c r="B4144" s="1" t="s">
        <v>5934</v>
      </c>
      <c r="C4144" s="2" t="s">
        <v>5795</v>
      </c>
      <c r="D4144" s="1" t="s">
        <v>19</v>
      </c>
      <c r="E4144" s="3" t="str">
        <f>HYPERLINK("https://fyndiq.se/produkt/c6f3e47a88184e8d/", "2-Pack SAMSUNG A55 Skärmskydd - Härdat Glas 9H - Super kvalitet 3D")</f>
        <v>2-Pack SAMSUNG A55 Skärmskydd - Härdat Glas 9H - Super kvalitet 3D</v>
      </c>
      <c r="F4144" s="1" t="s">
        <v>83</v>
      </c>
      <c r="G4144" s="1" t="s">
        <v>84</v>
      </c>
      <c r="H4144" s="1" t="s">
        <v>85</v>
      </c>
      <c r="I4144" s="1" t="s">
        <v>16</v>
      </c>
      <c r="J4144" s="1" t="s">
        <v>23</v>
      </c>
      <c r="K4144" s="1" t="s">
        <v>16</v>
      </c>
      <c r="L4144" s="1" t="s">
        <v>16</v>
      </c>
      <c r="M4144" s="1" t="s">
        <v>16</v>
      </c>
      <c r="N4144" s="1" t="s">
        <v>16</v>
      </c>
      <c r="O4144" s="1">
        <v>63.2</v>
      </c>
      <c r="P4144" s="1">
        <v>1.0</v>
      </c>
    </row>
    <row r="4145">
      <c r="A4145" s="1" t="s">
        <v>29</v>
      </c>
      <c r="B4145" s="1" t="s">
        <v>5935</v>
      </c>
      <c r="C4145" s="2" t="s">
        <v>5795</v>
      </c>
      <c r="D4145" s="1" t="s">
        <v>19</v>
      </c>
      <c r="E4145" s="3" t="str">
        <f>HYPERLINK("https://fyndiq.se/produkt/2db3f75926a849c1/", "1-Pack Samsung S23 Ultra (5G) Skärmskydd &amp; 1-Pack linsskydd - Härdat Glas 9H - Super kvalitet 3D")</f>
        <v>1-Pack Samsung S23 Ultra (5G) Skärmskydd &amp; 1-Pack linsskydd - Härdat Glas 9H - Super kvalitet 3D</v>
      </c>
      <c r="F4145" s="1" t="s">
        <v>5936</v>
      </c>
      <c r="G4145" s="1" t="s">
        <v>5937</v>
      </c>
      <c r="H4145" s="1" t="s">
        <v>5938</v>
      </c>
      <c r="I4145" s="1" t="s">
        <v>16</v>
      </c>
      <c r="J4145" s="1" t="s">
        <v>23</v>
      </c>
      <c r="K4145" s="1" t="s">
        <v>16</v>
      </c>
      <c r="L4145" s="1" t="s">
        <v>16</v>
      </c>
      <c r="M4145" s="1" t="s">
        <v>16</v>
      </c>
      <c r="N4145" s="1" t="s">
        <v>16</v>
      </c>
      <c r="O4145" s="1">
        <v>63.2</v>
      </c>
      <c r="P4145" s="1">
        <v>2.0</v>
      </c>
    </row>
    <row r="4146">
      <c r="A4146" s="1" t="s">
        <v>29</v>
      </c>
      <c r="B4146" s="1" t="s">
        <v>5939</v>
      </c>
      <c r="C4146" s="2" t="s">
        <v>5795</v>
      </c>
      <c r="D4146" s="1" t="s">
        <v>19</v>
      </c>
      <c r="E4146" s="3" t="str">
        <f>HYPERLINK("https://fyndiq.se/produkt/0b2f55cbfc0d4bc8/", "Skärmskydd Iphone 12 / 12 Pro , härdat glas, hög kvalitet.")</f>
        <v>Skärmskydd Iphone 12 / 12 Pro , härdat glas, hög kvalitet.</v>
      </c>
      <c r="F4146" s="1" t="s">
        <v>587</v>
      </c>
      <c r="G4146" s="1" t="s">
        <v>588</v>
      </c>
      <c r="H4146" s="1" t="s">
        <v>589</v>
      </c>
      <c r="I4146" s="1" t="s">
        <v>16</v>
      </c>
      <c r="J4146" s="1" t="s">
        <v>23</v>
      </c>
      <c r="K4146" s="1" t="s">
        <v>16</v>
      </c>
      <c r="L4146" s="1" t="s">
        <v>16</v>
      </c>
      <c r="M4146" s="1" t="s">
        <v>16</v>
      </c>
      <c r="N4146" s="1" t="s">
        <v>16</v>
      </c>
      <c r="O4146" s="1">
        <v>47.2</v>
      </c>
      <c r="P4146" s="1">
        <v>1.0</v>
      </c>
    </row>
    <row r="4147">
      <c r="A4147" s="1" t="s">
        <v>29</v>
      </c>
      <c r="B4147" s="1" t="s">
        <v>5940</v>
      </c>
      <c r="C4147" s="2" t="s">
        <v>5795</v>
      </c>
      <c r="D4147" s="1" t="s">
        <v>19</v>
      </c>
      <c r="E4147" s="3" t="str">
        <f>HYPERLINK("https://fyndiq.se/produkt/03a480989c2048fb/", "2 Pack Samsung Galaxy S8 Plus - Härdat glas 9H–Super kvalitet 3D")</f>
        <v>2 Pack Samsung Galaxy S8 Plus - Härdat glas 9H–Super kvalitet 3D</v>
      </c>
      <c r="F4147" s="1" t="s">
        <v>991</v>
      </c>
      <c r="G4147" s="1" t="s">
        <v>992</v>
      </c>
      <c r="H4147" s="1" t="s">
        <v>993</v>
      </c>
      <c r="I4147" s="1" t="s">
        <v>16</v>
      </c>
      <c r="J4147" s="1" t="s">
        <v>23</v>
      </c>
      <c r="K4147" s="1" t="s">
        <v>16</v>
      </c>
      <c r="L4147" s="1" t="s">
        <v>16</v>
      </c>
      <c r="M4147" s="1" t="s">
        <v>16</v>
      </c>
      <c r="N4147" s="1" t="s">
        <v>16</v>
      </c>
      <c r="O4147" s="1">
        <v>63.2</v>
      </c>
      <c r="P4147" s="1">
        <v>1.0</v>
      </c>
    </row>
    <row r="4148">
      <c r="A4148" s="1" t="s">
        <v>29</v>
      </c>
      <c r="B4148" s="1" t="s">
        <v>5941</v>
      </c>
      <c r="C4148" s="2" t="s">
        <v>5795</v>
      </c>
      <c r="D4148" s="1" t="s">
        <v>19</v>
      </c>
      <c r="E4148" s="3" t="str">
        <f>HYPERLINK("https://fyndiq.se/produkt/8d7960028c1a40a4/", "2 Pack Xiaomi 11T Pro 5G - Härdat glas 9H - Super kvalitet 3D")</f>
        <v>2 Pack Xiaomi 11T Pro 5G - Härdat glas 9H - Super kvalitet 3D</v>
      </c>
      <c r="F4148" s="1" t="s">
        <v>112</v>
      </c>
      <c r="G4148" s="1" t="s">
        <v>113</v>
      </c>
      <c r="H4148" s="1" t="s">
        <v>114</v>
      </c>
      <c r="I4148" s="1" t="s">
        <v>16</v>
      </c>
      <c r="J4148" s="1" t="s">
        <v>23</v>
      </c>
      <c r="K4148" s="1" t="s">
        <v>16</v>
      </c>
      <c r="L4148" s="1" t="s">
        <v>16</v>
      </c>
      <c r="M4148" s="1" t="s">
        <v>16</v>
      </c>
      <c r="N4148" s="1" t="s">
        <v>16</v>
      </c>
      <c r="O4148" s="1">
        <v>63.2</v>
      </c>
      <c r="P4148" s="1">
        <v>1.0</v>
      </c>
    </row>
    <row r="4149">
      <c r="A4149" s="1" t="s">
        <v>29</v>
      </c>
      <c r="B4149" s="1" t="s">
        <v>5942</v>
      </c>
      <c r="C4149" s="2" t="s">
        <v>5795</v>
      </c>
      <c r="D4149" s="1" t="s">
        <v>19</v>
      </c>
      <c r="E4149" s="3" t="str">
        <f>HYPERLINK("https://fyndiq.se/produkt/f8e6dfcf7e4a459a/", "2 Pack Samsung Galaxy S10 - Härdat glas 9H – Super kvalitet 3D")</f>
        <v>2 Pack Samsung Galaxy S10 - Härdat glas 9H – Super kvalitet 3D</v>
      </c>
      <c r="F4149" s="1" t="s">
        <v>5943</v>
      </c>
      <c r="G4149" s="1" t="s">
        <v>5944</v>
      </c>
      <c r="H4149" s="1" t="s">
        <v>5945</v>
      </c>
      <c r="I4149" s="1" t="s">
        <v>16</v>
      </c>
      <c r="J4149" s="1" t="s">
        <v>23</v>
      </c>
      <c r="K4149" s="1" t="s">
        <v>16</v>
      </c>
      <c r="L4149" s="1" t="s">
        <v>16</v>
      </c>
      <c r="M4149" s="1" t="s">
        <v>16</v>
      </c>
      <c r="N4149" s="1" t="s">
        <v>16</v>
      </c>
      <c r="O4149" s="1">
        <v>63.2</v>
      </c>
      <c r="P4149" s="1">
        <v>1.0</v>
      </c>
    </row>
    <row r="4150">
      <c r="A4150" s="1" t="s">
        <v>29</v>
      </c>
      <c r="B4150" s="1" t="s">
        <v>5946</v>
      </c>
      <c r="C4150" s="2" t="s">
        <v>5795</v>
      </c>
      <c r="D4150" s="1" t="s">
        <v>19</v>
      </c>
      <c r="E4150" s="3" t="str">
        <f>HYPERLINK("https://fyndiq.se/produkt/082f3cf898c84831/", "2 Pack Galaxy S20 Ultra - Härdat glas 9H - Super kvalitet 3D")</f>
        <v>2 Pack Galaxy S20 Ultra - Härdat glas 9H - Super kvalitet 3D</v>
      </c>
      <c r="F4150" s="1" t="s">
        <v>460</v>
      </c>
      <c r="G4150" s="1" t="s">
        <v>461</v>
      </c>
      <c r="H4150" s="1" t="s">
        <v>462</v>
      </c>
      <c r="I4150" s="1" t="s">
        <v>16</v>
      </c>
      <c r="J4150" s="1" t="s">
        <v>23</v>
      </c>
      <c r="K4150" s="1" t="s">
        <v>16</v>
      </c>
      <c r="L4150" s="1" t="s">
        <v>16</v>
      </c>
      <c r="M4150" s="1" t="s">
        <v>16</v>
      </c>
      <c r="N4150" s="1" t="s">
        <v>16</v>
      </c>
      <c r="O4150" s="1">
        <v>63.2</v>
      </c>
      <c r="P4150" s="1">
        <v>1.0</v>
      </c>
    </row>
    <row r="4151">
      <c r="A4151" s="1" t="s">
        <v>29</v>
      </c>
      <c r="B4151" s="1" t="s">
        <v>5947</v>
      </c>
      <c r="C4151" s="2" t="s">
        <v>5795</v>
      </c>
      <c r="D4151" s="1" t="s">
        <v>19</v>
      </c>
      <c r="E4151" s="3" t="str">
        <f>HYPERLINK("https://fyndiq.se/produkt/432d784756a84eff/", "2-Pack Samsung Galaxy S20FE - Härdat Glas-9H -Super kvalitet 3D")</f>
        <v>2-Pack Samsung Galaxy S20FE - Härdat Glas-9H -Super kvalitet 3D</v>
      </c>
      <c r="F4151" s="1" t="s">
        <v>1078</v>
      </c>
      <c r="G4151" s="1" t="s">
        <v>1079</v>
      </c>
      <c r="H4151" s="1" t="s">
        <v>1080</v>
      </c>
      <c r="I4151" s="1" t="s">
        <v>16</v>
      </c>
      <c r="J4151" s="1" t="s">
        <v>23</v>
      </c>
      <c r="K4151" s="1" t="s">
        <v>16</v>
      </c>
      <c r="L4151" s="1" t="s">
        <v>16</v>
      </c>
      <c r="M4151" s="1" t="s">
        <v>16</v>
      </c>
      <c r="N4151" s="1" t="s">
        <v>16</v>
      </c>
      <c r="O4151" s="1">
        <v>63.2</v>
      </c>
      <c r="P4151" s="1">
        <v>1.0</v>
      </c>
    </row>
    <row r="4152">
      <c r="A4152" s="1" t="s">
        <v>29</v>
      </c>
      <c r="B4152" s="1" t="s">
        <v>5948</v>
      </c>
      <c r="C4152" s="2" t="s">
        <v>5795</v>
      </c>
      <c r="D4152" s="1" t="s">
        <v>19</v>
      </c>
      <c r="E4152" s="3" t="str">
        <f>HYPERLINK("https://fyndiq.se/produkt/c6f3e47a88184e8d/", "2-Pack SAMSUNG A55 Skärmskydd - Härdat Glas 9H - Super kvalitet 3D")</f>
        <v>2-Pack SAMSUNG A55 Skärmskydd - Härdat Glas 9H - Super kvalitet 3D</v>
      </c>
      <c r="F4152" s="1" t="s">
        <v>83</v>
      </c>
      <c r="G4152" s="1" t="s">
        <v>84</v>
      </c>
      <c r="H4152" s="1" t="s">
        <v>85</v>
      </c>
      <c r="I4152" s="1" t="s">
        <v>16</v>
      </c>
      <c r="J4152" s="1" t="s">
        <v>23</v>
      </c>
      <c r="K4152" s="1" t="s">
        <v>16</v>
      </c>
      <c r="L4152" s="1" t="s">
        <v>16</v>
      </c>
      <c r="M4152" s="1" t="s">
        <v>16</v>
      </c>
      <c r="N4152" s="1" t="s">
        <v>16</v>
      </c>
      <c r="O4152" s="1">
        <v>63.2</v>
      </c>
      <c r="P4152" s="1">
        <v>1.0</v>
      </c>
    </row>
    <row r="4153">
      <c r="A4153" s="1" t="s">
        <v>29</v>
      </c>
      <c r="B4153" s="1" t="s">
        <v>5949</v>
      </c>
      <c r="C4153" s="2" t="s">
        <v>5795</v>
      </c>
      <c r="D4153" s="1" t="s">
        <v>19</v>
      </c>
      <c r="E4153" s="3" t="str">
        <f>HYPERLINK("https://fyndiq.se/produkt/5d384cc8795744b0/", "2-Pack Samsung A55 Skärmskydd i Härdat Glas")</f>
        <v>2-Pack Samsung A55 Skärmskydd i Härdat Glas</v>
      </c>
      <c r="F4153" s="1" t="s">
        <v>191</v>
      </c>
      <c r="G4153" s="1" t="s">
        <v>192</v>
      </c>
      <c r="H4153" s="1" t="s">
        <v>193</v>
      </c>
      <c r="I4153" s="1" t="s">
        <v>16</v>
      </c>
      <c r="J4153" s="1" t="s">
        <v>23</v>
      </c>
      <c r="K4153" s="1" t="s">
        <v>16</v>
      </c>
      <c r="L4153" s="1" t="s">
        <v>16</v>
      </c>
      <c r="M4153" s="1" t="s">
        <v>16</v>
      </c>
      <c r="N4153" s="1" t="s">
        <v>16</v>
      </c>
      <c r="O4153" s="1">
        <v>63.2</v>
      </c>
      <c r="P4153" s="1">
        <v>1.0</v>
      </c>
    </row>
    <row r="4154">
      <c r="A4154" s="1" t="s">
        <v>29</v>
      </c>
      <c r="B4154" s="1" t="s">
        <v>5950</v>
      </c>
      <c r="C4154" s="2" t="s">
        <v>5795</v>
      </c>
      <c r="D4154" s="1" t="s">
        <v>19</v>
      </c>
      <c r="E4154" s="3" t="str">
        <f>HYPERLINK("https://fyndiq.se/produkt/2a9c1aa3cb0d49a0/", "2 Pack iPhone 7 Svart - Härdat Glas 9H - Super Kvalitet 3D")</f>
        <v>2 Pack iPhone 7 Svart - Härdat Glas 9H - Super Kvalitet 3D</v>
      </c>
      <c r="F4154" s="1" t="s">
        <v>3480</v>
      </c>
      <c r="G4154" s="1" t="s">
        <v>3481</v>
      </c>
      <c r="H4154" s="1" t="s">
        <v>3482</v>
      </c>
      <c r="I4154" s="1" t="s">
        <v>16</v>
      </c>
      <c r="J4154" s="1" t="s">
        <v>23</v>
      </c>
      <c r="K4154" s="1" t="s">
        <v>16</v>
      </c>
      <c r="L4154" s="1" t="s">
        <v>16</v>
      </c>
      <c r="M4154" s="1" t="s">
        <v>16</v>
      </c>
      <c r="N4154" s="1" t="s">
        <v>16</v>
      </c>
      <c r="O4154" s="1">
        <v>55.2</v>
      </c>
      <c r="P4154" s="1">
        <v>1.0</v>
      </c>
    </row>
    <row r="4155">
      <c r="A4155" s="1" t="s">
        <v>29</v>
      </c>
      <c r="B4155" s="1" t="s">
        <v>5951</v>
      </c>
      <c r="C4155" s="2" t="s">
        <v>5795</v>
      </c>
      <c r="D4155" s="1" t="s">
        <v>19</v>
      </c>
      <c r="E4155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4155" s="1" t="s">
        <v>2554</v>
      </c>
      <c r="G4155" s="1" t="s">
        <v>2555</v>
      </c>
      <c r="H4155" s="1" t="s">
        <v>2556</v>
      </c>
      <c r="I4155" s="1" t="s">
        <v>16</v>
      </c>
      <c r="J4155" s="1" t="s">
        <v>23</v>
      </c>
      <c r="K4155" s="1" t="s">
        <v>16</v>
      </c>
      <c r="L4155" s="1" t="s">
        <v>16</v>
      </c>
      <c r="M4155" s="1" t="s">
        <v>16</v>
      </c>
      <c r="N4155" s="1" t="s">
        <v>16</v>
      </c>
      <c r="O4155" s="1">
        <v>63.2</v>
      </c>
      <c r="P4155" s="1">
        <v>1.0</v>
      </c>
    </row>
    <row r="4156">
      <c r="A4156" s="1" t="s">
        <v>29</v>
      </c>
      <c r="B4156" s="1" t="s">
        <v>5952</v>
      </c>
      <c r="C4156" s="2" t="s">
        <v>5795</v>
      </c>
      <c r="D4156" s="1" t="s">
        <v>19</v>
      </c>
      <c r="E4156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4156" s="1" t="s">
        <v>5953</v>
      </c>
      <c r="G4156" s="1" t="s">
        <v>5954</v>
      </c>
      <c r="H4156" s="1" t="s">
        <v>5955</v>
      </c>
      <c r="I4156" s="1" t="s">
        <v>16</v>
      </c>
      <c r="J4156" s="1" t="s">
        <v>23</v>
      </c>
      <c r="K4156" s="1" t="s">
        <v>16</v>
      </c>
      <c r="L4156" s="1" t="s">
        <v>16</v>
      </c>
      <c r="M4156" s="1" t="s">
        <v>16</v>
      </c>
      <c r="N4156" s="1" t="s">
        <v>16</v>
      </c>
      <c r="O4156" s="1">
        <v>63.2</v>
      </c>
      <c r="P4156" s="1">
        <v>1.0</v>
      </c>
    </row>
    <row r="4157">
      <c r="A4157" s="1" t="s">
        <v>29</v>
      </c>
      <c r="B4157" s="1" t="s">
        <v>5956</v>
      </c>
      <c r="C4157" s="2" t="s">
        <v>5795</v>
      </c>
      <c r="D4157" s="1" t="s">
        <v>19</v>
      </c>
      <c r="E4157" s="3" t="str">
        <f>HYPERLINK("https://fyndiq.se/produkt/c6f3e47a88184e8d/", "2-Pack SAMSUNG A55 Skärmskydd - Härdat Glas 9H - Super kvalitet 3D")</f>
        <v>2-Pack SAMSUNG A55 Skärmskydd - Härdat Glas 9H - Super kvalitet 3D</v>
      </c>
      <c r="F4157" s="1" t="s">
        <v>83</v>
      </c>
      <c r="G4157" s="1" t="s">
        <v>84</v>
      </c>
      <c r="H4157" s="1" t="s">
        <v>85</v>
      </c>
      <c r="I4157" s="1" t="s">
        <v>16</v>
      </c>
      <c r="J4157" s="1" t="s">
        <v>23</v>
      </c>
      <c r="K4157" s="1" t="s">
        <v>16</v>
      </c>
      <c r="L4157" s="1" t="s">
        <v>16</v>
      </c>
      <c r="M4157" s="1" t="s">
        <v>16</v>
      </c>
      <c r="N4157" s="1" t="s">
        <v>16</v>
      </c>
      <c r="O4157" s="1">
        <v>63.2</v>
      </c>
      <c r="P4157" s="1">
        <v>1.0</v>
      </c>
    </row>
    <row r="4158">
      <c r="A4158" s="1" t="s">
        <v>29</v>
      </c>
      <c r="B4158" s="1" t="s">
        <v>5957</v>
      </c>
      <c r="C4158" s="2" t="s">
        <v>5795</v>
      </c>
      <c r="D4158" s="1" t="s">
        <v>19</v>
      </c>
      <c r="E4158" s="3" t="str">
        <f>HYPERLINK("https://fyndiq.se/produkt/5d384cc8795744b0/", "2-Pack Samsung A55 Skärmskydd i Härdat Glas")</f>
        <v>2-Pack Samsung A55 Skärmskydd i Härdat Glas</v>
      </c>
      <c r="F4158" s="1" t="s">
        <v>191</v>
      </c>
      <c r="G4158" s="1" t="s">
        <v>192</v>
      </c>
      <c r="H4158" s="1" t="s">
        <v>193</v>
      </c>
      <c r="I4158" s="1" t="s">
        <v>16</v>
      </c>
      <c r="J4158" s="1" t="s">
        <v>23</v>
      </c>
      <c r="K4158" s="1" t="s">
        <v>16</v>
      </c>
      <c r="L4158" s="1" t="s">
        <v>16</v>
      </c>
      <c r="M4158" s="1" t="s">
        <v>16</v>
      </c>
      <c r="N4158" s="1" t="s">
        <v>16</v>
      </c>
      <c r="O4158" s="1">
        <v>63.2</v>
      </c>
      <c r="P4158" s="1">
        <v>1.0</v>
      </c>
    </row>
    <row r="4159">
      <c r="A4159" s="1" t="s">
        <v>29</v>
      </c>
      <c r="B4159" s="1" t="s">
        <v>5958</v>
      </c>
      <c r="C4159" s="2" t="s">
        <v>5795</v>
      </c>
      <c r="D4159" s="1" t="s">
        <v>19</v>
      </c>
      <c r="E4159" s="3" t="str">
        <f>HYPERLINK("https://fyndiq.se/produkt/9e488e35f28b4b0b/", "2-Pack GOOGLE PIXEL 6A Skärmskydd - Härdat Glas 9H - Super kvalitet 3D")</f>
        <v>2-Pack GOOGLE PIXEL 6A Skärmskydd - Härdat Glas 9H - Super kvalitet 3D</v>
      </c>
      <c r="F4159" s="1" t="s">
        <v>196</v>
      </c>
      <c r="G4159" s="1" t="s">
        <v>197</v>
      </c>
      <c r="H4159" s="1" t="s">
        <v>198</v>
      </c>
      <c r="I4159" s="1" t="s">
        <v>16</v>
      </c>
      <c r="J4159" s="1" t="s">
        <v>23</v>
      </c>
      <c r="K4159" s="1" t="s">
        <v>16</v>
      </c>
      <c r="L4159" s="1" t="s">
        <v>16</v>
      </c>
      <c r="M4159" s="1" t="s">
        <v>16</v>
      </c>
      <c r="N4159" s="1" t="s">
        <v>16</v>
      </c>
      <c r="O4159" s="1">
        <v>63.2</v>
      </c>
      <c r="P4159" s="1">
        <v>1.0</v>
      </c>
    </row>
    <row r="4160">
      <c r="A4160" s="1" t="s">
        <v>29</v>
      </c>
      <c r="B4160" s="1" t="s">
        <v>5959</v>
      </c>
      <c r="C4160" s="2" t="s">
        <v>5795</v>
      </c>
      <c r="D4160" s="1" t="s">
        <v>19</v>
      </c>
      <c r="E4160" s="3" t="str">
        <f>HYPERLINK("https://fyndiq.se/produkt/270ab3c9b834466d/", "2-Pack SONY XPERIA 10 V Skärmskydd - Härdat Glas 9H - Super kvalitet 3D")</f>
        <v>2-Pack SONY XPERIA 10 V Skärmskydd - Härdat Glas 9H - Super kvalitet 3D</v>
      </c>
      <c r="F4160" s="1" t="s">
        <v>99</v>
      </c>
      <c r="G4160" s="1" t="s">
        <v>100</v>
      </c>
      <c r="H4160" s="1" t="s">
        <v>101</v>
      </c>
      <c r="I4160" s="1" t="s">
        <v>16</v>
      </c>
      <c r="J4160" s="1" t="s">
        <v>23</v>
      </c>
      <c r="K4160" s="1" t="s">
        <v>16</v>
      </c>
      <c r="L4160" s="1" t="s">
        <v>16</v>
      </c>
      <c r="M4160" s="1" t="s">
        <v>16</v>
      </c>
      <c r="N4160" s="1" t="s">
        <v>16</v>
      </c>
      <c r="O4160" s="1">
        <v>63.2</v>
      </c>
      <c r="P4160" s="1">
        <v>1.0</v>
      </c>
    </row>
    <row r="4161">
      <c r="A4161" s="1" t="s">
        <v>29</v>
      </c>
      <c r="B4161" s="1" t="s">
        <v>5960</v>
      </c>
      <c r="C4161" s="2" t="s">
        <v>5795</v>
      </c>
      <c r="D4161" s="1" t="s">
        <v>19</v>
      </c>
      <c r="E4161" s="3" t="str">
        <f>HYPERLINK("https://fyndiq.se/produkt/925ae49423884615/", "2-Pack Samsung S22 Ultra Skärmskydd &amp; 1-Pack linsskydd -9H GLAS")</f>
        <v>2-Pack Samsung S22 Ultra Skärmskydd &amp; 1-Pack linsskydd -9H GLAS</v>
      </c>
      <c r="F4161" s="1" t="s">
        <v>335</v>
      </c>
      <c r="G4161" s="1" t="s">
        <v>336</v>
      </c>
      <c r="H4161" s="1" t="s">
        <v>337</v>
      </c>
      <c r="I4161" s="1" t="s">
        <v>16</v>
      </c>
      <c r="J4161" s="1" t="s">
        <v>23</v>
      </c>
      <c r="K4161" s="1" t="s">
        <v>16</v>
      </c>
      <c r="L4161" s="1" t="s">
        <v>16</v>
      </c>
      <c r="M4161" s="1" t="s">
        <v>16</v>
      </c>
      <c r="N4161" s="1" t="s">
        <v>16</v>
      </c>
      <c r="O4161" s="1">
        <v>71.2</v>
      </c>
      <c r="P4161" s="1">
        <v>1.0</v>
      </c>
    </row>
    <row r="4162">
      <c r="A4162" s="1" t="s">
        <v>29</v>
      </c>
      <c r="B4162" s="1" t="s">
        <v>5961</v>
      </c>
      <c r="C4162" s="2" t="s">
        <v>5795</v>
      </c>
      <c r="D4162" s="1" t="s">
        <v>19</v>
      </c>
      <c r="E416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4162" s="1" t="s">
        <v>2858</v>
      </c>
      <c r="G4162" s="1" t="s">
        <v>2859</v>
      </c>
      <c r="H4162" s="1" t="s">
        <v>2860</v>
      </c>
      <c r="I4162" s="1" t="s">
        <v>16</v>
      </c>
      <c r="J4162" s="1" t="s">
        <v>23</v>
      </c>
      <c r="K4162" s="1" t="s">
        <v>16</v>
      </c>
      <c r="L4162" s="1" t="s">
        <v>16</v>
      </c>
      <c r="M4162" s="1" t="s">
        <v>16</v>
      </c>
      <c r="N4162" s="1" t="s">
        <v>16</v>
      </c>
      <c r="O4162" s="1">
        <v>63.2</v>
      </c>
      <c r="P4162" s="1">
        <v>1.0</v>
      </c>
    </row>
    <row r="4163">
      <c r="A4163" s="1" t="s">
        <v>29</v>
      </c>
      <c r="B4163" s="1" t="s">
        <v>5962</v>
      </c>
      <c r="C4163" s="2" t="s">
        <v>5795</v>
      </c>
      <c r="D4163" s="1" t="s">
        <v>19</v>
      </c>
      <c r="E4163" s="3" t="str">
        <f>HYPERLINK("https://fyndiq.se/produkt/56c72c0ba5f749b5/", "2-Pack SAMSUNG S24 Skärmskydd - Härdat Glas 9H - Super kvalitet 3D")</f>
        <v>2-Pack SAMSUNG S24 Skärmskydd - Härdat Glas 9H - Super kvalitet 3D</v>
      </c>
      <c r="F4163" s="1" t="s">
        <v>263</v>
      </c>
      <c r="G4163" s="1" t="s">
        <v>264</v>
      </c>
      <c r="H4163" s="1" t="s">
        <v>265</v>
      </c>
      <c r="I4163" s="1" t="s">
        <v>1673</v>
      </c>
      <c r="J4163" s="1" t="s">
        <v>9</v>
      </c>
      <c r="K4163" s="2" t="s">
        <v>1254</v>
      </c>
      <c r="L4163" s="1" t="s">
        <v>2044</v>
      </c>
      <c r="M4163" s="1" t="s">
        <v>16</v>
      </c>
      <c r="N4163" s="1" t="s">
        <v>16</v>
      </c>
      <c r="O4163" s="1">
        <v>71.2</v>
      </c>
      <c r="P4163" s="1">
        <v>1.0</v>
      </c>
    </row>
    <row r="4164">
      <c r="A4164" s="1" t="s">
        <v>29</v>
      </c>
      <c r="B4164" s="1" t="s">
        <v>5963</v>
      </c>
      <c r="C4164" s="2" t="s">
        <v>5795</v>
      </c>
      <c r="D4164" s="1" t="s">
        <v>19</v>
      </c>
      <c r="E4164" s="3" t="str">
        <f>HYPERLINK("https://fyndiq.se/produkt/925ae49423884615/", "2-Pack Samsung S22 Ultra Skärmskydd &amp; 1-Pack linsskydd -9H GLAS")</f>
        <v>2-Pack Samsung S22 Ultra Skärmskydd &amp; 1-Pack linsskydd -9H GLAS</v>
      </c>
      <c r="F4164" s="1" t="s">
        <v>335</v>
      </c>
      <c r="G4164" s="1" t="s">
        <v>336</v>
      </c>
      <c r="H4164" s="1" t="s">
        <v>337</v>
      </c>
      <c r="I4164" s="1" t="s">
        <v>16</v>
      </c>
      <c r="J4164" s="1" t="s">
        <v>23</v>
      </c>
      <c r="K4164" s="1" t="s">
        <v>16</v>
      </c>
      <c r="L4164" s="1" t="s">
        <v>16</v>
      </c>
      <c r="M4164" s="1" t="s">
        <v>16</v>
      </c>
      <c r="N4164" s="1" t="s">
        <v>16</v>
      </c>
      <c r="O4164" s="1">
        <v>71.2</v>
      </c>
      <c r="P4164" s="1">
        <v>1.0</v>
      </c>
    </row>
    <row r="4165">
      <c r="A4165" s="1" t="s">
        <v>29</v>
      </c>
      <c r="B4165" s="1" t="s">
        <v>5964</v>
      </c>
      <c r="C4165" s="2" t="s">
        <v>5795</v>
      </c>
      <c r="D4165" s="1" t="s">
        <v>19</v>
      </c>
      <c r="E4165" s="3" t="str">
        <f>HYPERLINK("https://fyndiq.se/produkt/8d7960028c1a40a4/", "2 Pack Xiaomi 11T Pro 5G - Härdat glas 9H - Super kvalitet 3D")</f>
        <v>2 Pack Xiaomi 11T Pro 5G - Härdat glas 9H - Super kvalitet 3D</v>
      </c>
      <c r="F4165" s="1" t="s">
        <v>112</v>
      </c>
      <c r="G4165" s="1" t="s">
        <v>113</v>
      </c>
      <c r="H4165" s="1" t="s">
        <v>114</v>
      </c>
      <c r="I4165" s="1" t="s">
        <v>16</v>
      </c>
      <c r="J4165" s="1" t="s">
        <v>23</v>
      </c>
      <c r="K4165" s="1" t="s">
        <v>16</v>
      </c>
      <c r="L4165" s="1" t="s">
        <v>16</v>
      </c>
      <c r="M4165" s="1" t="s">
        <v>16</v>
      </c>
      <c r="N4165" s="1" t="s">
        <v>16</v>
      </c>
      <c r="O4165" s="1">
        <v>63.2</v>
      </c>
      <c r="P4165" s="1">
        <v>1.0</v>
      </c>
    </row>
    <row r="4166">
      <c r="A4166" s="1" t="s">
        <v>29</v>
      </c>
      <c r="B4166" s="1" t="s">
        <v>5965</v>
      </c>
      <c r="C4166" s="2" t="s">
        <v>5795</v>
      </c>
      <c r="D4166" s="1" t="s">
        <v>19</v>
      </c>
      <c r="E4166" s="3" t="str">
        <f>HYPERLINK("https://fyndiq.se/produkt/5e7d482e4c2349ac/", "Skärmskydd Iphone 13 Mini - 9H Härdat glas - Top kvalitet")</f>
        <v>Skärmskydd Iphone 13 Mini - 9H Härdat glas - Top kvalitet</v>
      </c>
      <c r="F4166" s="1" t="s">
        <v>1687</v>
      </c>
      <c r="G4166" s="1" t="s">
        <v>1688</v>
      </c>
      <c r="H4166" s="1" t="s">
        <v>1689</v>
      </c>
      <c r="I4166" s="1" t="s">
        <v>16</v>
      </c>
      <c r="J4166" s="1" t="s">
        <v>23</v>
      </c>
      <c r="K4166" s="1" t="s">
        <v>16</v>
      </c>
      <c r="L4166" s="1" t="s">
        <v>16</v>
      </c>
      <c r="M4166" s="1" t="s">
        <v>16</v>
      </c>
      <c r="N4166" s="1" t="s">
        <v>16</v>
      </c>
      <c r="O4166" s="1">
        <v>47.2</v>
      </c>
      <c r="P4166" s="1">
        <v>1.0</v>
      </c>
    </row>
    <row r="4167">
      <c r="A4167" s="1" t="s">
        <v>29</v>
      </c>
      <c r="B4167" s="1" t="s">
        <v>5966</v>
      </c>
      <c r="C4167" s="2" t="s">
        <v>5795</v>
      </c>
      <c r="D4167" s="1" t="s">
        <v>19</v>
      </c>
      <c r="E4167" s="3" t="str">
        <f>HYPERLINK("https://fyndiq.se/produkt/ef10e4ba492c46df/", "2-Pack Samsung S23 FE 5G - 9H Härdat Glass - Super Kvalitet 3D")</f>
        <v>2-Pack Samsung S23 FE 5G - 9H Härdat Glass - Super Kvalitet 3D</v>
      </c>
      <c r="F4167" s="1" t="s">
        <v>2521</v>
      </c>
      <c r="G4167" s="1" t="s">
        <v>2522</v>
      </c>
      <c r="H4167" s="1" t="s">
        <v>2523</v>
      </c>
      <c r="I4167" s="1" t="s">
        <v>16</v>
      </c>
      <c r="J4167" s="1" t="s">
        <v>23</v>
      </c>
      <c r="K4167" s="1" t="s">
        <v>16</v>
      </c>
      <c r="L4167" s="1" t="s">
        <v>16</v>
      </c>
      <c r="M4167" s="1" t="s">
        <v>16</v>
      </c>
      <c r="N4167" s="1" t="s">
        <v>16</v>
      </c>
      <c r="O4167" s="1">
        <v>63.2</v>
      </c>
      <c r="P4167" s="1">
        <v>2.0</v>
      </c>
    </row>
    <row r="4168">
      <c r="A4168" s="1" t="s">
        <v>29</v>
      </c>
      <c r="B4168" s="1" t="s">
        <v>5967</v>
      </c>
      <c r="C4168" s="2" t="s">
        <v>5795</v>
      </c>
      <c r="D4168" s="1" t="s">
        <v>19</v>
      </c>
      <c r="E416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168" s="1" t="s">
        <v>26</v>
      </c>
      <c r="G4168" s="1" t="s">
        <v>27</v>
      </c>
      <c r="H4168" s="1" t="s">
        <v>28</v>
      </c>
      <c r="I4168" s="1" t="s">
        <v>16</v>
      </c>
      <c r="J4168" s="1" t="s">
        <v>23</v>
      </c>
      <c r="K4168" s="1" t="s">
        <v>16</v>
      </c>
      <c r="L4168" s="1" t="s">
        <v>16</v>
      </c>
      <c r="M4168" s="1" t="s">
        <v>16</v>
      </c>
      <c r="N4168" s="1" t="s">
        <v>16</v>
      </c>
      <c r="O4168" s="1">
        <v>71.2</v>
      </c>
      <c r="P4168" s="1">
        <v>1.0</v>
      </c>
    </row>
    <row r="4169">
      <c r="A4169" s="1" t="s">
        <v>29</v>
      </c>
      <c r="B4169" s="1" t="s">
        <v>5968</v>
      </c>
      <c r="C4169" s="2" t="s">
        <v>5795</v>
      </c>
      <c r="D4169" s="1" t="s">
        <v>19</v>
      </c>
      <c r="E4169" s="3" t="str">
        <f>HYPERLINK("https://fyndiq.se/produkt/13e76851ca504320/", "2-Pack Samsung Galaxy S22 Ultra - Härdat glas 9H - Top kvalitet")</f>
        <v>2-Pack Samsung Galaxy S22 Ultra - Härdat glas 9H - Top kvalitet</v>
      </c>
      <c r="F4169" s="1" t="s">
        <v>140</v>
      </c>
      <c r="G4169" s="1" t="s">
        <v>141</v>
      </c>
      <c r="H4169" s="1" t="s">
        <v>142</v>
      </c>
      <c r="I4169" s="1" t="s">
        <v>16</v>
      </c>
      <c r="J4169" s="1" t="s">
        <v>23</v>
      </c>
      <c r="K4169" s="1" t="s">
        <v>16</v>
      </c>
      <c r="L4169" s="1" t="s">
        <v>16</v>
      </c>
      <c r="M4169" s="1" t="s">
        <v>16</v>
      </c>
      <c r="N4169" s="1" t="s">
        <v>16</v>
      </c>
      <c r="O4169" s="1">
        <v>63.2</v>
      </c>
      <c r="P4169" s="1">
        <v>1.0</v>
      </c>
    </row>
    <row r="4170">
      <c r="A4170" s="1" t="s">
        <v>29</v>
      </c>
      <c r="B4170" s="1" t="s">
        <v>5969</v>
      </c>
      <c r="C4170" s="2" t="s">
        <v>5795</v>
      </c>
      <c r="D4170" s="1" t="s">
        <v>19</v>
      </c>
      <c r="E4170" s="3" t="str">
        <f>HYPERLINK("https://fyndiq.se/produkt/6bc9efdb9e0f44ed/", "2-Pack Google Pixel 7 Pro - Härdat Glas 9H - Super kvalitet 3D")</f>
        <v>2-Pack Google Pixel 7 Pro - Härdat Glas 9H - Super kvalitet 3D</v>
      </c>
      <c r="F4170" s="1" t="s">
        <v>424</v>
      </c>
      <c r="G4170" s="1" t="s">
        <v>425</v>
      </c>
      <c r="H4170" s="1" t="s">
        <v>426</v>
      </c>
      <c r="I4170" s="1" t="s">
        <v>16</v>
      </c>
      <c r="J4170" s="1" t="s">
        <v>23</v>
      </c>
      <c r="K4170" s="1" t="s">
        <v>16</v>
      </c>
      <c r="L4170" s="1" t="s">
        <v>16</v>
      </c>
      <c r="M4170" s="1" t="s">
        <v>16</v>
      </c>
      <c r="N4170" s="1" t="s">
        <v>16</v>
      </c>
      <c r="O4170" s="1">
        <v>71.2</v>
      </c>
      <c r="P4170" s="1">
        <v>1.0</v>
      </c>
    </row>
    <row r="4171">
      <c r="A4171" s="1" t="s">
        <v>29</v>
      </c>
      <c r="B4171" s="1" t="s">
        <v>5970</v>
      </c>
      <c r="C4171" s="2" t="s">
        <v>5795</v>
      </c>
      <c r="D4171" s="1" t="s">
        <v>19</v>
      </c>
      <c r="E4171" s="3" t="str">
        <f>HYPERLINK("https://fyndiq.se/produkt/d96549f65c0a46ca/", "1-Pack SAMSUNG S24 ULTRA Skärmskydd &amp; 1-Pack linsskydd - Härdat Glas 9H - Super kvalitet 3D")</f>
        <v>1-Pack SAMSUNG S24 ULTRA Skärmskydd &amp; 1-Pack linsskydd - Härdat Glas 9H - Super kvalitet 3D</v>
      </c>
      <c r="F4171" s="1" t="s">
        <v>5971</v>
      </c>
      <c r="G4171" s="1" t="s">
        <v>5972</v>
      </c>
      <c r="H4171" s="1" t="s">
        <v>5973</v>
      </c>
      <c r="I4171" s="1" t="s">
        <v>16</v>
      </c>
      <c r="J4171" s="1" t="s">
        <v>23</v>
      </c>
      <c r="K4171" s="1" t="s">
        <v>16</v>
      </c>
      <c r="L4171" s="1" t="s">
        <v>16</v>
      </c>
      <c r="M4171" s="1" t="s">
        <v>16</v>
      </c>
      <c r="N4171" s="1" t="s">
        <v>16</v>
      </c>
      <c r="O4171" s="1">
        <v>79.2</v>
      </c>
      <c r="P4171" s="1">
        <v>1.0</v>
      </c>
    </row>
    <row r="4172">
      <c r="A4172" s="1" t="s">
        <v>29</v>
      </c>
      <c r="B4172" s="1" t="s">
        <v>5974</v>
      </c>
      <c r="C4172" s="2" t="s">
        <v>5795</v>
      </c>
      <c r="D4172" s="1" t="s">
        <v>19</v>
      </c>
      <c r="E4172" s="3" t="str">
        <f t="shared" ref="E4172:E4173" si="44">HYPERLINK("https://fyndiq.se/produkt/c26c9ffef37a436a/", "2-Pack Samsung A35 5G Skärmskydd i Härdat Glas")</f>
        <v>2-Pack Samsung A35 5G Skärmskydd i Härdat Glas</v>
      </c>
      <c r="F4172" s="1" t="s">
        <v>432</v>
      </c>
      <c r="G4172" s="1" t="s">
        <v>433</v>
      </c>
      <c r="H4172" s="1" t="s">
        <v>434</v>
      </c>
      <c r="I4172" s="1" t="s">
        <v>16</v>
      </c>
      <c r="J4172" s="1" t="s">
        <v>23</v>
      </c>
      <c r="K4172" s="1" t="s">
        <v>16</v>
      </c>
      <c r="L4172" s="1" t="s">
        <v>16</v>
      </c>
      <c r="M4172" s="1" t="s">
        <v>16</v>
      </c>
      <c r="N4172" s="1" t="s">
        <v>16</v>
      </c>
      <c r="O4172" s="1">
        <v>63.2</v>
      </c>
      <c r="P4172" s="1">
        <v>1.0</v>
      </c>
    </row>
    <row r="4173">
      <c r="A4173" s="1" t="s">
        <v>29</v>
      </c>
      <c r="B4173" s="1" t="s">
        <v>5975</v>
      </c>
      <c r="C4173" s="2" t="s">
        <v>5795</v>
      </c>
      <c r="D4173" s="1" t="s">
        <v>19</v>
      </c>
      <c r="E4173" s="3" t="str">
        <f t="shared" si="44"/>
        <v>2-Pack Samsung A35 5G Skärmskydd i Härdat Glas</v>
      </c>
      <c r="F4173" s="1" t="s">
        <v>432</v>
      </c>
      <c r="G4173" s="1" t="s">
        <v>433</v>
      </c>
      <c r="H4173" s="1" t="s">
        <v>434</v>
      </c>
      <c r="I4173" s="1" t="s">
        <v>16</v>
      </c>
      <c r="J4173" s="1" t="s">
        <v>23</v>
      </c>
      <c r="K4173" s="1" t="s">
        <v>16</v>
      </c>
      <c r="L4173" s="1" t="s">
        <v>16</v>
      </c>
      <c r="M4173" s="1" t="s">
        <v>16</v>
      </c>
      <c r="N4173" s="1" t="s">
        <v>16</v>
      </c>
      <c r="O4173" s="1">
        <v>63.2</v>
      </c>
      <c r="P4173" s="1">
        <v>1.0</v>
      </c>
    </row>
    <row r="4174">
      <c r="A4174" s="1" t="s">
        <v>29</v>
      </c>
      <c r="B4174" s="1" t="s">
        <v>5976</v>
      </c>
      <c r="C4174" s="2" t="s">
        <v>5795</v>
      </c>
      <c r="D4174" s="1" t="s">
        <v>19</v>
      </c>
      <c r="E417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174" s="1" t="s">
        <v>539</v>
      </c>
      <c r="G4174" s="1" t="s">
        <v>540</v>
      </c>
      <c r="H4174" s="1" t="s">
        <v>541</v>
      </c>
      <c r="I4174" s="1" t="s">
        <v>16</v>
      </c>
      <c r="J4174" s="1" t="s">
        <v>23</v>
      </c>
      <c r="K4174" s="1" t="s">
        <v>16</v>
      </c>
      <c r="L4174" s="1" t="s">
        <v>16</v>
      </c>
      <c r="M4174" s="1" t="s">
        <v>16</v>
      </c>
      <c r="N4174" s="1" t="s">
        <v>16</v>
      </c>
      <c r="O4174" s="1">
        <v>95.2</v>
      </c>
      <c r="P4174" s="1">
        <v>1.0</v>
      </c>
    </row>
    <row r="4175">
      <c r="A4175" s="1" t="s">
        <v>29</v>
      </c>
      <c r="B4175" s="1" t="s">
        <v>5977</v>
      </c>
      <c r="C4175" s="2" t="s">
        <v>5795</v>
      </c>
      <c r="D4175" s="1" t="s">
        <v>19</v>
      </c>
      <c r="E4175" s="3" t="str">
        <f>HYPERLINK("https://fyndiq.se/produkt/c89bb1232b5349ef/", "2-Pack Xiaomi Mi Note 10 - Härdat glas 9H - Super kvalitet 3D")</f>
        <v>2-Pack Xiaomi Mi Note 10 - Härdat glas 9H - Super kvalitet 3D</v>
      </c>
      <c r="F4175" s="1" t="s">
        <v>962</v>
      </c>
      <c r="G4175" s="1" t="s">
        <v>963</v>
      </c>
      <c r="H4175" s="1" t="s">
        <v>964</v>
      </c>
      <c r="I4175" s="1" t="s">
        <v>16</v>
      </c>
      <c r="J4175" s="1" t="s">
        <v>23</v>
      </c>
      <c r="K4175" s="1" t="s">
        <v>16</v>
      </c>
      <c r="L4175" s="1" t="s">
        <v>16</v>
      </c>
      <c r="M4175" s="1" t="s">
        <v>16</v>
      </c>
      <c r="N4175" s="1" t="s">
        <v>16</v>
      </c>
      <c r="O4175" s="1">
        <v>63.2</v>
      </c>
      <c r="P4175" s="1">
        <v>1.0</v>
      </c>
    </row>
    <row r="4176">
      <c r="A4176" s="1" t="s">
        <v>29</v>
      </c>
      <c r="B4176" s="1" t="s">
        <v>5978</v>
      </c>
      <c r="C4176" s="2" t="s">
        <v>5795</v>
      </c>
      <c r="D4176" s="1" t="s">
        <v>19</v>
      </c>
      <c r="E4176" s="3" t="str">
        <f>HYPERLINK("https://fyndiq.se/produkt/ef10e4ba492c46df/", "2-Pack Samsung S23 FE 5G - 9H Härdat Glass - Super Kvalitet 3D")</f>
        <v>2-Pack Samsung S23 FE 5G - 9H Härdat Glass - Super Kvalitet 3D</v>
      </c>
      <c r="F4176" s="1" t="s">
        <v>2521</v>
      </c>
      <c r="G4176" s="1" t="s">
        <v>2522</v>
      </c>
      <c r="H4176" s="1" t="s">
        <v>2523</v>
      </c>
      <c r="I4176" s="1" t="s">
        <v>16</v>
      </c>
      <c r="J4176" s="1" t="s">
        <v>23</v>
      </c>
      <c r="K4176" s="1" t="s">
        <v>16</v>
      </c>
      <c r="L4176" s="1" t="s">
        <v>16</v>
      </c>
      <c r="M4176" s="1" t="s">
        <v>16</v>
      </c>
      <c r="N4176" s="1" t="s">
        <v>16</v>
      </c>
      <c r="O4176" s="1">
        <v>63.2</v>
      </c>
      <c r="P4176" s="1">
        <v>1.0</v>
      </c>
    </row>
    <row r="4177">
      <c r="A4177" s="1" t="s">
        <v>29</v>
      </c>
      <c r="B4177" s="1" t="s">
        <v>5979</v>
      </c>
      <c r="C4177" s="2" t="s">
        <v>5795</v>
      </c>
      <c r="D4177" s="1" t="s">
        <v>19</v>
      </c>
      <c r="E4177" s="3" t="str">
        <f>HYPERLINK("https://fyndiq.se/produkt/56c72c0ba5f749b5/", "2-Pack SAMSUNG S24 Skärmskydd - Härdat Glas 9H - Super kvalitet 3D")</f>
        <v>2-Pack SAMSUNG S24 Skärmskydd - Härdat Glas 9H - Super kvalitet 3D</v>
      </c>
      <c r="F4177" s="1" t="s">
        <v>263</v>
      </c>
      <c r="G4177" s="1" t="s">
        <v>264</v>
      </c>
      <c r="H4177" s="1" t="s">
        <v>265</v>
      </c>
      <c r="I4177" s="1" t="s">
        <v>16</v>
      </c>
      <c r="J4177" s="1" t="s">
        <v>23</v>
      </c>
      <c r="K4177" s="1" t="s">
        <v>16</v>
      </c>
      <c r="L4177" s="1" t="s">
        <v>16</v>
      </c>
      <c r="M4177" s="1" t="s">
        <v>16</v>
      </c>
      <c r="N4177" s="1" t="s">
        <v>16</v>
      </c>
      <c r="O4177" s="1">
        <v>71.2</v>
      </c>
      <c r="P4177" s="1">
        <v>1.0</v>
      </c>
    </row>
    <row r="4178">
      <c r="A4178" s="1" t="s">
        <v>29</v>
      </c>
      <c r="B4178" s="1" t="s">
        <v>5980</v>
      </c>
      <c r="C4178" s="2" t="s">
        <v>5795</v>
      </c>
      <c r="D4178" s="1" t="s">
        <v>19</v>
      </c>
      <c r="E4178" s="3" t="str">
        <f>HYPERLINK("https://fyndiq.se/produkt/e9cb8b77f5e5466c/", "2 Pack - Samsung S20 PLUS - 9H Härdat Glass - 3D Super Kvalitet")</f>
        <v>2 Pack - Samsung S20 PLUS - 9H Härdat Glass - 3D Super Kvalitet</v>
      </c>
      <c r="F4178" s="1" t="s">
        <v>236</v>
      </c>
      <c r="G4178" s="1" t="s">
        <v>237</v>
      </c>
      <c r="H4178" s="1" t="s">
        <v>238</v>
      </c>
      <c r="I4178" s="1" t="s">
        <v>16</v>
      </c>
      <c r="J4178" s="1" t="s">
        <v>23</v>
      </c>
      <c r="K4178" s="1" t="s">
        <v>16</v>
      </c>
      <c r="L4178" s="1" t="s">
        <v>16</v>
      </c>
      <c r="M4178" s="1" t="s">
        <v>16</v>
      </c>
      <c r="N4178" s="1" t="s">
        <v>16</v>
      </c>
      <c r="O4178" s="1">
        <v>63.2</v>
      </c>
      <c r="P4178" s="1">
        <v>1.0</v>
      </c>
    </row>
    <row r="4179">
      <c r="A4179" s="1" t="s">
        <v>29</v>
      </c>
      <c r="B4179" s="1" t="s">
        <v>5981</v>
      </c>
      <c r="C4179" s="2" t="s">
        <v>5795</v>
      </c>
      <c r="D4179" s="1" t="s">
        <v>19</v>
      </c>
      <c r="E417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179" s="1" t="s">
        <v>103</v>
      </c>
      <c r="G4179" s="1" t="s">
        <v>104</v>
      </c>
      <c r="H4179" s="1" t="s">
        <v>105</v>
      </c>
      <c r="I4179" s="1" t="s">
        <v>16</v>
      </c>
      <c r="J4179" s="1" t="s">
        <v>23</v>
      </c>
      <c r="K4179" s="1" t="s">
        <v>16</v>
      </c>
      <c r="L4179" s="1" t="s">
        <v>16</v>
      </c>
      <c r="M4179" s="1" t="s">
        <v>16</v>
      </c>
      <c r="N4179" s="1" t="s">
        <v>16</v>
      </c>
      <c r="O4179" s="1">
        <v>63.2</v>
      </c>
      <c r="P4179" s="1">
        <v>1.0</v>
      </c>
    </row>
    <row r="4180">
      <c r="A4180" s="1" t="s">
        <v>29</v>
      </c>
      <c r="B4180" s="1" t="s">
        <v>5982</v>
      </c>
      <c r="C4180" s="2" t="s">
        <v>5795</v>
      </c>
      <c r="D4180" s="1" t="s">
        <v>19</v>
      </c>
      <c r="E418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180" s="1" t="s">
        <v>26</v>
      </c>
      <c r="G4180" s="1" t="s">
        <v>27</v>
      </c>
      <c r="H4180" s="1" t="s">
        <v>28</v>
      </c>
      <c r="I4180" s="1" t="s">
        <v>16</v>
      </c>
      <c r="J4180" s="1" t="s">
        <v>23</v>
      </c>
      <c r="K4180" s="1" t="s">
        <v>16</v>
      </c>
      <c r="L4180" s="1" t="s">
        <v>16</v>
      </c>
      <c r="M4180" s="1" t="s">
        <v>16</v>
      </c>
      <c r="N4180" s="1" t="s">
        <v>16</v>
      </c>
      <c r="O4180" s="1">
        <v>71.2</v>
      </c>
      <c r="P4180" s="1">
        <v>1.0</v>
      </c>
    </row>
    <row r="4181">
      <c r="A4181" s="1" t="s">
        <v>29</v>
      </c>
      <c r="B4181" s="1" t="s">
        <v>5983</v>
      </c>
      <c r="C4181" s="2" t="s">
        <v>5795</v>
      </c>
      <c r="D4181" s="1" t="s">
        <v>19</v>
      </c>
      <c r="E4181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4181" s="1" t="s">
        <v>407</v>
      </c>
      <c r="G4181" s="1" t="s">
        <v>408</v>
      </c>
      <c r="H4181" s="1" t="s">
        <v>409</v>
      </c>
      <c r="I4181" s="1" t="s">
        <v>16</v>
      </c>
      <c r="J4181" s="1" t="s">
        <v>23</v>
      </c>
      <c r="K4181" s="1" t="s">
        <v>16</v>
      </c>
      <c r="L4181" s="1" t="s">
        <v>16</v>
      </c>
      <c r="M4181" s="1" t="s">
        <v>16</v>
      </c>
      <c r="N4181" s="1" t="s">
        <v>16</v>
      </c>
      <c r="O4181" s="1">
        <v>71.2</v>
      </c>
      <c r="P4181" s="1">
        <v>1.0</v>
      </c>
    </row>
    <row r="4182">
      <c r="A4182" s="1" t="s">
        <v>29</v>
      </c>
      <c r="B4182" s="1" t="s">
        <v>5984</v>
      </c>
      <c r="C4182" s="2" t="s">
        <v>5795</v>
      </c>
      <c r="D4182" s="1" t="s">
        <v>19</v>
      </c>
      <c r="E4182" s="3" t="str">
        <f>HYPERLINK("https://fyndiq.se/produkt/13e76851ca504320/", "2-Pack Samsung Galaxy S22 Ultra - Härdat glas 9H - Top kvalitet")</f>
        <v>2-Pack Samsung Galaxy S22 Ultra - Härdat glas 9H - Top kvalitet</v>
      </c>
      <c r="F4182" s="1" t="s">
        <v>140</v>
      </c>
      <c r="G4182" s="1" t="s">
        <v>141</v>
      </c>
      <c r="H4182" s="1" t="s">
        <v>142</v>
      </c>
      <c r="I4182" s="1" t="s">
        <v>16</v>
      </c>
      <c r="J4182" s="1" t="s">
        <v>23</v>
      </c>
      <c r="K4182" s="1" t="s">
        <v>16</v>
      </c>
      <c r="L4182" s="1" t="s">
        <v>16</v>
      </c>
      <c r="M4182" s="1" t="s">
        <v>16</v>
      </c>
      <c r="N4182" s="1" t="s">
        <v>16</v>
      </c>
      <c r="O4182" s="1">
        <v>63.2</v>
      </c>
      <c r="P4182" s="1">
        <v>1.0</v>
      </c>
    </row>
    <row r="4183">
      <c r="A4183" s="1" t="s">
        <v>29</v>
      </c>
      <c r="B4183" s="1" t="s">
        <v>5985</v>
      </c>
      <c r="C4183" s="2" t="s">
        <v>5795</v>
      </c>
      <c r="D4183" s="1" t="s">
        <v>19</v>
      </c>
      <c r="E4183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4183" s="1" t="s">
        <v>302</v>
      </c>
      <c r="G4183" s="1" t="s">
        <v>303</v>
      </c>
      <c r="H4183" s="1" t="s">
        <v>304</v>
      </c>
      <c r="I4183" s="1" t="s">
        <v>16</v>
      </c>
      <c r="J4183" s="1" t="s">
        <v>23</v>
      </c>
      <c r="K4183" s="1" t="s">
        <v>16</v>
      </c>
      <c r="L4183" s="1" t="s">
        <v>16</v>
      </c>
      <c r="M4183" s="1" t="s">
        <v>16</v>
      </c>
      <c r="N4183" s="1" t="s">
        <v>16</v>
      </c>
      <c r="O4183" s="1">
        <v>63.2</v>
      </c>
      <c r="P4183" s="1">
        <v>1.0</v>
      </c>
    </row>
    <row r="4184">
      <c r="A4184" s="1" t="s">
        <v>29</v>
      </c>
      <c r="B4184" s="1" t="s">
        <v>5986</v>
      </c>
      <c r="C4184" s="2" t="s">
        <v>5987</v>
      </c>
      <c r="D4184" s="1" t="s">
        <v>19</v>
      </c>
      <c r="E418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184" s="1" t="s">
        <v>26</v>
      </c>
      <c r="G4184" s="1" t="s">
        <v>27</v>
      </c>
      <c r="H4184" s="1" t="s">
        <v>28</v>
      </c>
      <c r="I4184" s="1" t="s">
        <v>16</v>
      </c>
      <c r="J4184" s="1" t="s">
        <v>23</v>
      </c>
      <c r="K4184" s="1" t="s">
        <v>16</v>
      </c>
      <c r="L4184" s="1" t="s">
        <v>16</v>
      </c>
      <c r="M4184" s="1" t="s">
        <v>16</v>
      </c>
      <c r="N4184" s="1" t="s">
        <v>16</v>
      </c>
      <c r="O4184" s="1">
        <v>71.2</v>
      </c>
      <c r="P4184" s="1">
        <v>1.0</v>
      </c>
    </row>
    <row r="4185">
      <c r="A4185" s="1" t="s">
        <v>29</v>
      </c>
      <c r="B4185" s="1" t="s">
        <v>5988</v>
      </c>
      <c r="C4185" s="2" t="s">
        <v>5987</v>
      </c>
      <c r="D4185" s="1" t="s">
        <v>19</v>
      </c>
      <c r="E4185" s="3" t="str">
        <f>HYPERLINK("https://fyndiq.se/produkt/c994677cc76e4faf/", "1-Pack Samsung S20 FE (4G) Skärmskydd &amp; 1-Pack linsskydd - Härdat Glas 9H - Super kvalitet 3D")</f>
        <v>1-Pack Samsung S20 FE (4G) Skärmskydd &amp; 1-Pack linsskydd - Härdat Glas 9H - Super kvalitet 3D</v>
      </c>
      <c r="F4185" s="1" t="s">
        <v>4288</v>
      </c>
      <c r="G4185" s="1" t="s">
        <v>4289</v>
      </c>
      <c r="H4185" s="1" t="s">
        <v>4290</v>
      </c>
      <c r="I4185" s="1" t="s">
        <v>16</v>
      </c>
      <c r="J4185" s="1" t="s">
        <v>23</v>
      </c>
      <c r="K4185" s="1" t="s">
        <v>16</v>
      </c>
      <c r="L4185" s="1" t="s">
        <v>16</v>
      </c>
      <c r="M4185" s="1" t="s">
        <v>16</v>
      </c>
      <c r="N4185" s="1" t="s">
        <v>16</v>
      </c>
      <c r="O4185" s="1">
        <v>63.2</v>
      </c>
      <c r="P4185" s="1">
        <v>1.0</v>
      </c>
    </row>
    <row r="4186">
      <c r="A4186" s="1" t="s">
        <v>29</v>
      </c>
      <c r="B4186" s="1" t="s">
        <v>5989</v>
      </c>
      <c r="C4186" s="2" t="s">
        <v>5987</v>
      </c>
      <c r="D4186" s="1" t="s">
        <v>19</v>
      </c>
      <c r="E4186" s="3" t="str">
        <f>HYPERLINK("https://fyndiq.se/produkt/ab22cb2e69cb406b/", "2-Pack Xiaomi Mi 10 - Härdat Glas 9H - Super kvalitet 3D Skärmskydd")</f>
        <v>2-Pack Xiaomi Mi 10 - Härdat Glas 9H - Super kvalitet 3D Skärmskydd</v>
      </c>
      <c r="F4186" s="1" t="s">
        <v>5285</v>
      </c>
      <c r="G4186" s="1" t="s">
        <v>5286</v>
      </c>
      <c r="H4186" s="1" t="s">
        <v>5287</v>
      </c>
      <c r="I4186" s="1" t="s">
        <v>16</v>
      </c>
      <c r="J4186" s="1" t="s">
        <v>23</v>
      </c>
      <c r="K4186" s="1" t="s">
        <v>16</v>
      </c>
      <c r="L4186" s="1" t="s">
        <v>16</v>
      </c>
      <c r="M4186" s="1" t="s">
        <v>16</v>
      </c>
      <c r="N4186" s="1" t="s">
        <v>16</v>
      </c>
      <c r="O4186" s="1">
        <v>63.2</v>
      </c>
      <c r="P4186" s="1">
        <v>1.0</v>
      </c>
    </row>
    <row r="4187">
      <c r="A4187" s="1" t="s">
        <v>29</v>
      </c>
      <c r="B4187" s="1" t="s">
        <v>5990</v>
      </c>
      <c r="C4187" s="2" t="s">
        <v>5987</v>
      </c>
      <c r="D4187" s="1" t="s">
        <v>19</v>
      </c>
      <c r="E4187" s="3" t="str">
        <f>HYPERLINK("https://fyndiq.se/produkt/56c72c0ba5f749b5/", "2-Pack SAMSUNG S24 Skärmskydd - Härdat Glas 9H - Super kvalitet 3D")</f>
        <v>2-Pack SAMSUNG S24 Skärmskydd - Härdat Glas 9H - Super kvalitet 3D</v>
      </c>
      <c r="F4187" s="1" t="s">
        <v>263</v>
      </c>
      <c r="G4187" s="1" t="s">
        <v>264</v>
      </c>
      <c r="H4187" s="1" t="s">
        <v>265</v>
      </c>
      <c r="I4187" s="1" t="s">
        <v>16</v>
      </c>
      <c r="J4187" s="1" t="s">
        <v>23</v>
      </c>
      <c r="K4187" s="1" t="s">
        <v>16</v>
      </c>
      <c r="L4187" s="1" t="s">
        <v>16</v>
      </c>
      <c r="M4187" s="1" t="s">
        <v>16</v>
      </c>
      <c r="N4187" s="1" t="s">
        <v>16</v>
      </c>
      <c r="O4187" s="1">
        <v>71.2</v>
      </c>
      <c r="P4187" s="1">
        <v>1.0</v>
      </c>
    </row>
    <row r="4188">
      <c r="A4188" s="1" t="s">
        <v>29</v>
      </c>
      <c r="B4188" s="1" t="s">
        <v>5991</v>
      </c>
      <c r="C4188" s="2" t="s">
        <v>5987</v>
      </c>
      <c r="D4188" s="1" t="s">
        <v>19</v>
      </c>
      <c r="E418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188" s="1" t="s">
        <v>539</v>
      </c>
      <c r="G4188" s="1" t="s">
        <v>540</v>
      </c>
      <c r="H4188" s="1" t="s">
        <v>541</v>
      </c>
      <c r="I4188" s="1" t="s">
        <v>16</v>
      </c>
      <c r="J4188" s="1" t="s">
        <v>23</v>
      </c>
      <c r="K4188" s="1" t="s">
        <v>16</v>
      </c>
      <c r="L4188" s="1" t="s">
        <v>16</v>
      </c>
      <c r="M4188" s="1" t="s">
        <v>16</v>
      </c>
      <c r="N4188" s="1" t="s">
        <v>16</v>
      </c>
      <c r="O4188" s="1">
        <v>95.2</v>
      </c>
      <c r="P4188" s="1">
        <v>1.0</v>
      </c>
    </row>
    <row r="4189">
      <c r="A4189" s="1" t="s">
        <v>29</v>
      </c>
      <c r="B4189" s="1" t="s">
        <v>5992</v>
      </c>
      <c r="C4189" s="2" t="s">
        <v>5987</v>
      </c>
      <c r="D4189" s="1" t="s">
        <v>19</v>
      </c>
      <c r="E4189" s="3" t="str">
        <f>HYPERLINK("https://fyndiq.se/produkt/0a890dd972c4463d/", "2-Pack Samsung Galaxy A52s 5G - Härdat glas 9H - Super kvalitet")</f>
        <v>2-Pack Samsung Galaxy A52s 5G - Härdat glas 9H - Super kvalitet</v>
      </c>
      <c r="F4189" s="1" t="s">
        <v>442</v>
      </c>
      <c r="G4189" s="1" t="s">
        <v>443</v>
      </c>
      <c r="H4189" s="1" t="s">
        <v>444</v>
      </c>
      <c r="I4189" s="1" t="s">
        <v>16</v>
      </c>
      <c r="J4189" s="1" t="s">
        <v>23</v>
      </c>
      <c r="K4189" s="1" t="s">
        <v>16</v>
      </c>
      <c r="L4189" s="1" t="s">
        <v>16</v>
      </c>
      <c r="M4189" s="1" t="s">
        <v>16</v>
      </c>
      <c r="N4189" s="1" t="s">
        <v>16</v>
      </c>
      <c r="O4189" s="1">
        <v>63.2</v>
      </c>
      <c r="P4189" s="1">
        <v>1.0</v>
      </c>
    </row>
    <row r="4190">
      <c r="A4190" s="1" t="s">
        <v>29</v>
      </c>
      <c r="B4190" s="1" t="s">
        <v>5993</v>
      </c>
      <c r="C4190" s="2" t="s">
        <v>5987</v>
      </c>
      <c r="D4190" s="1" t="s">
        <v>19</v>
      </c>
      <c r="E419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4190" s="1" t="s">
        <v>709</v>
      </c>
      <c r="G4190" s="1" t="s">
        <v>710</v>
      </c>
      <c r="H4190" s="1" t="s">
        <v>711</v>
      </c>
      <c r="I4190" s="1" t="s">
        <v>16</v>
      </c>
      <c r="J4190" s="1" t="s">
        <v>23</v>
      </c>
      <c r="K4190" s="1" t="s">
        <v>16</v>
      </c>
      <c r="L4190" s="1" t="s">
        <v>16</v>
      </c>
      <c r="M4190" s="1" t="s">
        <v>16</v>
      </c>
      <c r="N4190" s="1" t="s">
        <v>16</v>
      </c>
      <c r="O4190" s="1">
        <v>63.2</v>
      </c>
      <c r="P4190" s="1">
        <v>1.0</v>
      </c>
    </row>
    <row r="4191">
      <c r="A4191" s="1" t="s">
        <v>29</v>
      </c>
      <c r="B4191" s="1" t="s">
        <v>5994</v>
      </c>
      <c r="C4191" s="2" t="s">
        <v>5987</v>
      </c>
      <c r="D4191" s="1" t="s">
        <v>19</v>
      </c>
      <c r="E4191" s="3" t="str">
        <f>HYPERLINK("https://fyndiq.se/produkt/56c72c0ba5f749b5/", "2-Pack SAMSUNG S24 Skärmskydd - Härdat Glas 9H - Super kvalitet 3D")</f>
        <v>2-Pack SAMSUNG S24 Skärmskydd - Härdat Glas 9H - Super kvalitet 3D</v>
      </c>
      <c r="F4191" s="1" t="s">
        <v>263</v>
      </c>
      <c r="G4191" s="1" t="s">
        <v>264</v>
      </c>
      <c r="H4191" s="1" t="s">
        <v>265</v>
      </c>
      <c r="I4191" s="1" t="s">
        <v>16</v>
      </c>
      <c r="J4191" s="1" t="s">
        <v>23</v>
      </c>
      <c r="K4191" s="1" t="s">
        <v>16</v>
      </c>
      <c r="L4191" s="1" t="s">
        <v>16</v>
      </c>
      <c r="M4191" s="1" t="s">
        <v>16</v>
      </c>
      <c r="N4191" s="1" t="s">
        <v>16</v>
      </c>
      <c r="O4191" s="1">
        <v>71.2</v>
      </c>
      <c r="P4191" s="1">
        <v>1.0</v>
      </c>
    </row>
    <row r="4192">
      <c r="A4192" s="1" t="s">
        <v>29</v>
      </c>
      <c r="B4192" s="1" t="s">
        <v>5995</v>
      </c>
      <c r="C4192" s="2" t="s">
        <v>5987</v>
      </c>
      <c r="D4192" s="1" t="s">
        <v>19</v>
      </c>
      <c r="E4192" s="3" t="str">
        <f>HYPERLINK("https://fyndiq.se/produkt/070a202582a44b59/", "2 Pack Samsung Watch 40mm - Härdat glas 9H - Super kvalitet")</f>
        <v>2 Pack Samsung Watch 40mm - Härdat glas 9H - Super kvalitet</v>
      </c>
      <c r="F4192" s="1" t="s">
        <v>3704</v>
      </c>
      <c r="G4192" s="1" t="s">
        <v>3705</v>
      </c>
      <c r="H4192" s="1" t="s">
        <v>3706</v>
      </c>
      <c r="I4192" s="1" t="s">
        <v>16</v>
      </c>
      <c r="J4192" s="1" t="s">
        <v>23</v>
      </c>
      <c r="K4192" s="1" t="s">
        <v>16</v>
      </c>
      <c r="L4192" s="1" t="s">
        <v>16</v>
      </c>
      <c r="M4192" s="1" t="s">
        <v>16</v>
      </c>
      <c r="N4192" s="1" t="s">
        <v>16</v>
      </c>
      <c r="O4192" s="1">
        <v>63.2</v>
      </c>
      <c r="P4192" s="1">
        <v>1.0</v>
      </c>
    </row>
    <row r="4193">
      <c r="A4193" s="1" t="s">
        <v>29</v>
      </c>
      <c r="B4193" s="1" t="s">
        <v>5996</v>
      </c>
      <c r="C4193" s="2" t="s">
        <v>5987</v>
      </c>
      <c r="D4193" s="1" t="s">
        <v>19</v>
      </c>
      <c r="E4193" s="3" t="str">
        <f>HYPERLINK("https://fyndiq.se/produkt/c26c9ffef37a436a/", "2-Pack Samsung A35 5G Skärmskydd i Härdat Glas")</f>
        <v>2-Pack Samsung A35 5G Skärmskydd i Härdat Glas</v>
      </c>
      <c r="F4193" s="1" t="s">
        <v>432</v>
      </c>
      <c r="G4193" s="1" t="s">
        <v>433</v>
      </c>
      <c r="H4193" s="1" t="s">
        <v>434</v>
      </c>
      <c r="I4193" s="1" t="s">
        <v>16</v>
      </c>
      <c r="J4193" s="1" t="s">
        <v>23</v>
      </c>
      <c r="K4193" s="1" t="s">
        <v>16</v>
      </c>
      <c r="L4193" s="1" t="s">
        <v>16</v>
      </c>
      <c r="M4193" s="1" t="s">
        <v>16</v>
      </c>
      <c r="N4193" s="1" t="s">
        <v>16</v>
      </c>
      <c r="O4193" s="1">
        <v>63.2</v>
      </c>
      <c r="P4193" s="1">
        <v>1.0</v>
      </c>
    </row>
    <row r="4194">
      <c r="A4194" s="1" t="s">
        <v>29</v>
      </c>
      <c r="B4194" s="1" t="s">
        <v>5997</v>
      </c>
      <c r="C4194" s="2" t="s">
        <v>5987</v>
      </c>
      <c r="D4194" s="1" t="s">
        <v>19</v>
      </c>
      <c r="E4194" s="3" t="str">
        <f>HYPERLINK("https://fyndiq.se/produkt/3055d464b8db4265/", "Apple Watch 44mm -Härdat glas 9H – Super kvalitet 3D Skärmskydd")</f>
        <v>Apple Watch 44mm -Härdat glas 9H – Super kvalitet 3D Skärmskydd</v>
      </c>
      <c r="F4194" s="1" t="s">
        <v>5998</v>
      </c>
      <c r="G4194" s="1" t="s">
        <v>5999</v>
      </c>
      <c r="H4194" s="1" t="s">
        <v>6000</v>
      </c>
      <c r="I4194" s="1" t="s">
        <v>16</v>
      </c>
      <c r="J4194" s="1" t="s">
        <v>23</v>
      </c>
      <c r="K4194" s="1" t="s">
        <v>16</v>
      </c>
      <c r="L4194" s="1" t="s">
        <v>16</v>
      </c>
      <c r="M4194" s="1" t="s">
        <v>16</v>
      </c>
      <c r="N4194" s="1" t="s">
        <v>16</v>
      </c>
      <c r="O4194" s="1">
        <v>47.2</v>
      </c>
      <c r="P4194" s="1">
        <v>1.0</v>
      </c>
    </row>
    <row r="4195">
      <c r="A4195" s="1" t="s">
        <v>29</v>
      </c>
      <c r="B4195" s="1" t="s">
        <v>6001</v>
      </c>
      <c r="C4195" s="2" t="s">
        <v>5987</v>
      </c>
      <c r="D4195" s="1" t="s">
        <v>19</v>
      </c>
      <c r="E4195" s="3" t="str">
        <f>HYPERLINK("https://fyndiq.se/produkt/4def86f3337948a6/", "Motorola Moto G51 - Härdat Glas 9H -Super kvalitet 3D Skärmskydd")</f>
        <v>Motorola Moto G51 - Härdat Glas 9H -Super kvalitet 3D Skärmskydd</v>
      </c>
      <c r="F4195" s="1" t="s">
        <v>6002</v>
      </c>
      <c r="G4195" s="1" t="s">
        <v>6003</v>
      </c>
      <c r="H4195" s="1" t="s">
        <v>6004</v>
      </c>
      <c r="I4195" s="1" t="s">
        <v>16</v>
      </c>
      <c r="J4195" s="1" t="s">
        <v>23</v>
      </c>
      <c r="K4195" s="1" t="s">
        <v>16</v>
      </c>
      <c r="L4195" s="1" t="s">
        <v>16</v>
      </c>
      <c r="M4195" s="1" t="s">
        <v>16</v>
      </c>
      <c r="N4195" s="1" t="s">
        <v>16</v>
      </c>
      <c r="O4195" s="1">
        <v>55.2</v>
      </c>
      <c r="P4195" s="1">
        <v>1.0</v>
      </c>
    </row>
    <row r="4196">
      <c r="A4196" s="1" t="s">
        <v>29</v>
      </c>
      <c r="B4196" s="1" t="s">
        <v>6005</v>
      </c>
      <c r="C4196" s="2" t="s">
        <v>5987</v>
      </c>
      <c r="D4196" s="1" t="s">
        <v>19</v>
      </c>
      <c r="E4196" s="3" t="str">
        <f>HYPERLINK("https://fyndiq.se/produkt/309789ffde48437d/", "3 Pack 1,2M USB-C Type-C Laddkabel Quick Charge 18W Vit")</f>
        <v>3 Pack 1,2M USB-C Type-C Laddkabel Quick Charge 18W Vit</v>
      </c>
      <c r="F4196" s="1" t="s">
        <v>2248</v>
      </c>
      <c r="G4196" s="1" t="s">
        <v>2249</v>
      </c>
      <c r="H4196" s="1" t="s">
        <v>2250</v>
      </c>
      <c r="I4196" s="1" t="s">
        <v>16</v>
      </c>
      <c r="J4196" s="1" t="s">
        <v>23</v>
      </c>
      <c r="K4196" s="1" t="s">
        <v>16</v>
      </c>
      <c r="L4196" s="1" t="s">
        <v>16</v>
      </c>
      <c r="M4196" s="1" t="s">
        <v>16</v>
      </c>
      <c r="N4196" s="1" t="s">
        <v>16</v>
      </c>
      <c r="O4196" s="1">
        <v>79.2</v>
      </c>
      <c r="P4196" s="1">
        <v>1.0</v>
      </c>
    </row>
    <row r="4197">
      <c r="A4197" s="1" t="s">
        <v>29</v>
      </c>
      <c r="B4197" s="1" t="s">
        <v>6006</v>
      </c>
      <c r="C4197" s="2" t="s">
        <v>5987</v>
      </c>
      <c r="D4197" s="1" t="s">
        <v>19</v>
      </c>
      <c r="E4197" s="3" t="str">
        <f>HYPERLINK("https://fyndiq.se/produkt/ef10e4ba492c46df/", "2-Pack Samsung S23 FE 5G - 9H Härdat Glass - Super Kvalitet 3D")</f>
        <v>2-Pack Samsung S23 FE 5G - 9H Härdat Glass - Super Kvalitet 3D</v>
      </c>
      <c r="F4197" s="1" t="s">
        <v>2521</v>
      </c>
      <c r="G4197" s="1" t="s">
        <v>2522</v>
      </c>
      <c r="H4197" s="1" t="s">
        <v>2523</v>
      </c>
      <c r="I4197" s="1" t="s">
        <v>16</v>
      </c>
      <c r="J4197" s="1" t="s">
        <v>23</v>
      </c>
      <c r="K4197" s="1" t="s">
        <v>16</v>
      </c>
      <c r="L4197" s="1" t="s">
        <v>16</v>
      </c>
      <c r="M4197" s="1" t="s">
        <v>16</v>
      </c>
      <c r="N4197" s="1" t="s">
        <v>16</v>
      </c>
      <c r="O4197" s="1">
        <v>63.2</v>
      </c>
      <c r="P4197" s="1">
        <v>1.0</v>
      </c>
    </row>
    <row r="4198">
      <c r="A4198" s="1" t="s">
        <v>29</v>
      </c>
      <c r="B4198" s="1" t="s">
        <v>6007</v>
      </c>
      <c r="C4198" s="2" t="s">
        <v>5987</v>
      </c>
      <c r="D4198" s="1" t="s">
        <v>19</v>
      </c>
      <c r="E4198" s="3" t="str">
        <f>HYPERLINK("https://fyndiq.se/produkt/c398466bf0524e85/", "2-Pack Samsung S23 - 9H Härdat Glass - 3D Super Kvalitet Skärmskydd")</f>
        <v>2-Pack Samsung S23 - 9H Härdat Glass - 3D Super Kvalitet Skärmskydd</v>
      </c>
      <c r="F4198" s="1" t="s">
        <v>1365</v>
      </c>
      <c r="G4198" s="1" t="s">
        <v>1366</v>
      </c>
      <c r="H4198" s="1" t="s">
        <v>1367</v>
      </c>
      <c r="I4198" s="1" t="s">
        <v>16</v>
      </c>
      <c r="J4198" s="1" t="s">
        <v>23</v>
      </c>
      <c r="K4198" s="1" t="s">
        <v>16</v>
      </c>
      <c r="L4198" s="1" t="s">
        <v>16</v>
      </c>
      <c r="M4198" s="1" t="s">
        <v>16</v>
      </c>
      <c r="N4198" s="1" t="s">
        <v>16</v>
      </c>
      <c r="O4198" s="1">
        <v>63.2</v>
      </c>
      <c r="P4198" s="1">
        <v>1.0</v>
      </c>
    </row>
    <row r="4199">
      <c r="A4199" s="1" t="s">
        <v>29</v>
      </c>
      <c r="B4199" s="1" t="s">
        <v>6008</v>
      </c>
      <c r="C4199" s="2" t="s">
        <v>5987</v>
      </c>
      <c r="D4199" s="1" t="s">
        <v>19</v>
      </c>
      <c r="E4199" s="3" t="str">
        <f>HYPERLINK("https://fyndiq.se/produkt/779649d6f32c4f2f/", "Samsung S9 härdat glass 3D heltäckande skärmskydd")</f>
        <v>Samsung S9 härdat glass 3D heltäckande skärmskydd</v>
      </c>
      <c r="F4199" s="1" t="s">
        <v>4693</v>
      </c>
      <c r="G4199" s="1" t="s">
        <v>4694</v>
      </c>
      <c r="H4199" s="1" t="s">
        <v>4695</v>
      </c>
      <c r="I4199" s="1" t="s">
        <v>1673</v>
      </c>
      <c r="J4199" s="1" t="s">
        <v>23</v>
      </c>
      <c r="K4199" s="1" t="s">
        <v>16</v>
      </c>
      <c r="L4199" s="1" t="s">
        <v>16</v>
      </c>
      <c r="M4199" s="1" t="s">
        <v>16</v>
      </c>
      <c r="N4199" s="1" t="s">
        <v>16</v>
      </c>
      <c r="O4199" s="1">
        <v>55.2</v>
      </c>
      <c r="P4199" s="1">
        <v>1.0</v>
      </c>
    </row>
    <row r="4200">
      <c r="A4200" s="1" t="s">
        <v>29</v>
      </c>
      <c r="B4200" s="1" t="s">
        <v>6009</v>
      </c>
      <c r="C4200" s="2" t="s">
        <v>5987</v>
      </c>
      <c r="D4200" s="1" t="s">
        <v>19</v>
      </c>
      <c r="E4200" s="3" t="str">
        <f>HYPERLINK("https://fyndiq.se/produkt/1e8f6bb5ed7344de/", "2-Pack Samsung Galaxy s10 Plus - Härdat glas 9H - Super kvalitet")</f>
        <v>2-Pack Samsung Galaxy s10 Plus - Härdat glas 9H - Super kvalitet</v>
      </c>
      <c r="F4200" s="1" t="s">
        <v>1508</v>
      </c>
      <c r="G4200" s="1" t="s">
        <v>1509</v>
      </c>
      <c r="H4200" s="1" t="s">
        <v>1510</v>
      </c>
      <c r="I4200" s="1" t="s">
        <v>16</v>
      </c>
      <c r="J4200" s="1" t="s">
        <v>23</v>
      </c>
      <c r="K4200" s="1" t="s">
        <v>16</v>
      </c>
      <c r="L4200" s="1" t="s">
        <v>16</v>
      </c>
      <c r="M4200" s="1" t="s">
        <v>16</v>
      </c>
      <c r="N4200" s="1" t="s">
        <v>16</v>
      </c>
      <c r="O4200" s="1">
        <v>63.2</v>
      </c>
      <c r="P4200" s="1">
        <v>1.0</v>
      </c>
    </row>
    <row r="4201">
      <c r="A4201" s="1" t="s">
        <v>29</v>
      </c>
      <c r="B4201" s="1" t="s">
        <v>6010</v>
      </c>
      <c r="C4201" s="2" t="s">
        <v>5987</v>
      </c>
      <c r="D4201" s="1" t="s">
        <v>19</v>
      </c>
      <c r="E4201" s="3" t="str">
        <f>HYPERLINK("https://fyndiq.se/produkt/533d0ddc5dd84c00/", "2-Pack iPhone 14 - skärmskydd &amp; linsskydd - härdat glas 9H")</f>
        <v>2-Pack iPhone 14 - skärmskydd &amp; linsskydd - härdat glas 9H</v>
      </c>
      <c r="F4201" s="1" t="s">
        <v>841</v>
      </c>
      <c r="G4201" s="1" t="s">
        <v>842</v>
      </c>
      <c r="H4201" s="1" t="s">
        <v>843</v>
      </c>
      <c r="I4201" s="1" t="s">
        <v>16</v>
      </c>
      <c r="J4201" s="1" t="s">
        <v>23</v>
      </c>
      <c r="K4201" s="1" t="s">
        <v>16</v>
      </c>
      <c r="L4201" s="1" t="s">
        <v>16</v>
      </c>
      <c r="M4201" s="1" t="s">
        <v>16</v>
      </c>
      <c r="N4201" s="1" t="s">
        <v>16</v>
      </c>
      <c r="O4201" s="1">
        <v>71.2</v>
      </c>
      <c r="P4201" s="1">
        <v>1.0</v>
      </c>
    </row>
    <row r="4202">
      <c r="A4202" s="1" t="s">
        <v>29</v>
      </c>
      <c r="B4202" s="1" t="s">
        <v>6011</v>
      </c>
      <c r="C4202" s="2" t="s">
        <v>5987</v>
      </c>
      <c r="D4202" s="1" t="s">
        <v>19</v>
      </c>
      <c r="E4202" s="3" t="str">
        <f>HYPERLINK("https://fyndiq.se/produkt/56c72c0ba5f749b5/", "2-Pack SAMSUNG S24 Skärmskydd - Härdat Glas 9H - Super kvalitet 3D")</f>
        <v>2-Pack SAMSUNG S24 Skärmskydd - Härdat Glas 9H - Super kvalitet 3D</v>
      </c>
      <c r="F4202" s="1" t="s">
        <v>263</v>
      </c>
      <c r="G4202" s="1" t="s">
        <v>264</v>
      </c>
      <c r="H4202" s="1" t="s">
        <v>265</v>
      </c>
      <c r="I4202" s="1" t="s">
        <v>16</v>
      </c>
      <c r="J4202" s="1" t="s">
        <v>23</v>
      </c>
      <c r="K4202" s="1" t="s">
        <v>16</v>
      </c>
      <c r="L4202" s="1" t="s">
        <v>16</v>
      </c>
      <c r="M4202" s="1" t="s">
        <v>16</v>
      </c>
      <c r="N4202" s="1" t="s">
        <v>16</v>
      </c>
      <c r="O4202" s="1">
        <v>71.2</v>
      </c>
      <c r="P4202" s="1">
        <v>1.0</v>
      </c>
    </row>
    <row r="4203">
      <c r="A4203" s="1" t="s">
        <v>29</v>
      </c>
      <c r="B4203" s="1" t="s">
        <v>6012</v>
      </c>
      <c r="C4203" s="2" t="s">
        <v>5987</v>
      </c>
      <c r="D4203" s="1" t="s">
        <v>19</v>
      </c>
      <c r="E4203" s="3" t="str">
        <f>HYPERLINK("https://fyndiq.se/produkt/cc43d01c37a84f4a/", "Samsung Galaxy S20 FE - Härdat glas 9H - Super kvalitet 3D")</f>
        <v>Samsung Galaxy S20 FE - Härdat glas 9H - Super kvalitet 3D</v>
      </c>
      <c r="F4203" s="1" t="s">
        <v>827</v>
      </c>
      <c r="G4203" s="1" t="s">
        <v>828</v>
      </c>
      <c r="H4203" s="1" t="s">
        <v>829</v>
      </c>
      <c r="I4203" s="1" t="s">
        <v>16</v>
      </c>
      <c r="J4203" s="1" t="s">
        <v>23</v>
      </c>
      <c r="K4203" s="1" t="s">
        <v>16</v>
      </c>
      <c r="L4203" s="1" t="s">
        <v>16</v>
      </c>
      <c r="M4203" s="1" t="s">
        <v>16</v>
      </c>
      <c r="N4203" s="1" t="s">
        <v>16</v>
      </c>
      <c r="O4203" s="1">
        <v>55.2</v>
      </c>
      <c r="P4203" s="1">
        <v>1.0</v>
      </c>
    </row>
    <row r="4204">
      <c r="A4204" s="1" t="s">
        <v>29</v>
      </c>
      <c r="B4204" s="1" t="s">
        <v>6013</v>
      </c>
      <c r="C4204" s="2" t="s">
        <v>5987</v>
      </c>
      <c r="D4204" s="1" t="s">
        <v>19</v>
      </c>
      <c r="E4204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4204" s="1" t="s">
        <v>912</v>
      </c>
      <c r="G4204" s="1" t="s">
        <v>913</v>
      </c>
      <c r="H4204" s="1" t="s">
        <v>914</v>
      </c>
      <c r="I4204" s="1" t="s">
        <v>16</v>
      </c>
      <c r="J4204" s="1" t="s">
        <v>23</v>
      </c>
      <c r="K4204" s="1" t="s">
        <v>16</v>
      </c>
      <c r="L4204" s="1" t="s">
        <v>16</v>
      </c>
      <c r="M4204" s="1" t="s">
        <v>16</v>
      </c>
      <c r="N4204" s="1" t="s">
        <v>16</v>
      </c>
      <c r="O4204" s="1">
        <v>63.2</v>
      </c>
      <c r="P4204" s="1">
        <v>1.0</v>
      </c>
    </row>
    <row r="4205">
      <c r="A4205" s="1" t="s">
        <v>29</v>
      </c>
      <c r="B4205" s="1" t="s">
        <v>6014</v>
      </c>
      <c r="C4205" s="2" t="s">
        <v>5987</v>
      </c>
      <c r="D4205" s="1" t="s">
        <v>19</v>
      </c>
      <c r="E4205" s="3" t="str">
        <f>HYPERLINK("https://fyndiq.se/produkt/925ae49423884615/", "2-Pack Samsung S22 Ultra Skärmskydd &amp; 1-Pack linsskydd -9H GLAS")</f>
        <v>2-Pack Samsung S22 Ultra Skärmskydd &amp; 1-Pack linsskydd -9H GLAS</v>
      </c>
      <c r="F4205" s="1" t="s">
        <v>335</v>
      </c>
      <c r="G4205" s="1" t="s">
        <v>336</v>
      </c>
      <c r="H4205" s="1" t="s">
        <v>337</v>
      </c>
      <c r="I4205" s="1" t="s">
        <v>16</v>
      </c>
      <c r="J4205" s="1" t="s">
        <v>23</v>
      </c>
      <c r="K4205" s="1" t="s">
        <v>16</v>
      </c>
      <c r="L4205" s="1" t="s">
        <v>16</v>
      </c>
      <c r="M4205" s="1" t="s">
        <v>16</v>
      </c>
      <c r="N4205" s="1" t="s">
        <v>16</v>
      </c>
      <c r="O4205" s="1">
        <v>71.2</v>
      </c>
      <c r="P4205" s="1">
        <v>1.0</v>
      </c>
    </row>
    <row r="4206">
      <c r="A4206" s="1" t="s">
        <v>29</v>
      </c>
      <c r="B4206" s="1" t="s">
        <v>6015</v>
      </c>
      <c r="C4206" s="2" t="s">
        <v>5987</v>
      </c>
      <c r="D4206" s="1" t="s">
        <v>19</v>
      </c>
      <c r="E4206" s="3" t="str">
        <f>HYPERLINK("https://fyndiq.se/produkt/7f28a0b893114334/", "2-Pack Samsung A52S Skärmskydd - Härdat Glas 9H - Super kvalitet 3D")</f>
        <v>2-Pack Samsung A52S Skärmskydd - Härdat Glas 9H - Super kvalitet 3D</v>
      </c>
      <c r="F4206" s="1" t="s">
        <v>525</v>
      </c>
      <c r="G4206" s="1" t="s">
        <v>526</v>
      </c>
      <c r="H4206" s="1" t="s">
        <v>527</v>
      </c>
      <c r="I4206" s="1" t="s">
        <v>16</v>
      </c>
      <c r="J4206" s="1" t="s">
        <v>23</v>
      </c>
      <c r="K4206" s="1" t="s">
        <v>16</v>
      </c>
      <c r="L4206" s="1" t="s">
        <v>16</v>
      </c>
      <c r="M4206" s="1" t="s">
        <v>16</v>
      </c>
      <c r="N4206" s="1" t="s">
        <v>16</v>
      </c>
      <c r="O4206" s="1">
        <v>63.2</v>
      </c>
      <c r="P4206" s="1">
        <v>1.0</v>
      </c>
    </row>
    <row r="4207">
      <c r="A4207" s="1" t="s">
        <v>29</v>
      </c>
      <c r="B4207" s="1" t="s">
        <v>6016</v>
      </c>
      <c r="C4207" s="2" t="s">
        <v>5987</v>
      </c>
      <c r="D4207" s="1" t="s">
        <v>19</v>
      </c>
      <c r="E4207" s="3" t="str">
        <f>HYPERLINK("https://fyndiq.se/produkt/2ef1b4abdbf445e2/", "2-Pack XIAOMI 14 Skärmskydd &amp; 2-Pack linsskydd - Härdat Glas 9H - Super kvalitet 3D")</f>
        <v>2-Pack XIAOMI 14 Skärmskydd &amp; 2-Pack linsskydd - Härdat Glas 9H - Super kvalitet 3D</v>
      </c>
      <c r="F4207" s="1" t="s">
        <v>2491</v>
      </c>
      <c r="G4207" s="1" t="s">
        <v>2492</v>
      </c>
      <c r="H4207" s="1" t="s">
        <v>2493</v>
      </c>
      <c r="I4207" s="1" t="s">
        <v>16</v>
      </c>
      <c r="J4207" s="1" t="s">
        <v>23</v>
      </c>
      <c r="K4207" s="1" t="s">
        <v>16</v>
      </c>
      <c r="L4207" s="1" t="s">
        <v>16</v>
      </c>
      <c r="M4207" s="1" t="s">
        <v>16</v>
      </c>
      <c r="N4207" s="1" t="s">
        <v>16</v>
      </c>
      <c r="O4207" s="1">
        <v>79.2</v>
      </c>
      <c r="P4207" s="1">
        <v>1.0</v>
      </c>
    </row>
    <row r="4208">
      <c r="A4208" s="1" t="s">
        <v>29</v>
      </c>
      <c r="B4208" s="1" t="s">
        <v>6017</v>
      </c>
      <c r="C4208" s="2" t="s">
        <v>5987</v>
      </c>
      <c r="D4208" s="1" t="s">
        <v>19</v>
      </c>
      <c r="E420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4208" s="1" t="s">
        <v>692</v>
      </c>
      <c r="G4208" s="1" t="s">
        <v>693</v>
      </c>
      <c r="H4208" s="1" t="s">
        <v>694</v>
      </c>
      <c r="I4208" s="1" t="s">
        <v>16</v>
      </c>
      <c r="J4208" s="1" t="s">
        <v>23</v>
      </c>
      <c r="K4208" s="1" t="s">
        <v>16</v>
      </c>
      <c r="L4208" s="1" t="s">
        <v>16</v>
      </c>
      <c r="M4208" s="1" t="s">
        <v>16</v>
      </c>
      <c r="N4208" s="1" t="s">
        <v>16</v>
      </c>
      <c r="O4208" s="1">
        <v>55.2</v>
      </c>
      <c r="P4208" s="1">
        <v>1.0</v>
      </c>
    </row>
    <row r="4209">
      <c r="A4209" s="1" t="s">
        <v>29</v>
      </c>
      <c r="B4209" s="1" t="s">
        <v>6018</v>
      </c>
      <c r="C4209" s="2" t="s">
        <v>5987</v>
      </c>
      <c r="D4209" s="1" t="s">
        <v>19</v>
      </c>
      <c r="E4209" s="3" t="str">
        <f>HYPERLINK("https://fyndiq.se/produkt/0b2f55cbfc0d4bc8/", "Skärmskydd Iphone 12 / 12 Pro , härdat glas, hög kvalitet.")</f>
        <v>Skärmskydd Iphone 12 / 12 Pro , härdat glas, hög kvalitet.</v>
      </c>
      <c r="F4209" s="1" t="s">
        <v>587</v>
      </c>
      <c r="G4209" s="1" t="s">
        <v>588</v>
      </c>
      <c r="H4209" s="1" t="s">
        <v>589</v>
      </c>
      <c r="I4209" s="1" t="s">
        <v>16</v>
      </c>
      <c r="J4209" s="1" t="s">
        <v>23</v>
      </c>
      <c r="K4209" s="1" t="s">
        <v>16</v>
      </c>
      <c r="L4209" s="1" t="s">
        <v>16</v>
      </c>
      <c r="M4209" s="1" t="s">
        <v>16</v>
      </c>
      <c r="N4209" s="1" t="s">
        <v>16</v>
      </c>
      <c r="O4209" s="1">
        <v>47.2</v>
      </c>
      <c r="P4209" s="1">
        <v>1.0</v>
      </c>
    </row>
    <row r="4210">
      <c r="A4210" s="1" t="s">
        <v>29</v>
      </c>
      <c r="B4210" s="1" t="s">
        <v>6019</v>
      </c>
      <c r="C4210" s="2" t="s">
        <v>5987</v>
      </c>
      <c r="D4210" s="1" t="s">
        <v>19</v>
      </c>
      <c r="E4210" s="3" t="str">
        <f>HYPERLINK("https://fyndiq.se/produkt/c26c9ffef37a436a/", "2-Pack Samsung A35 5G Skärmskydd i Härdat Glas")</f>
        <v>2-Pack Samsung A35 5G Skärmskydd i Härdat Glas</v>
      </c>
      <c r="F4210" s="1" t="s">
        <v>432</v>
      </c>
      <c r="G4210" s="1" t="s">
        <v>433</v>
      </c>
      <c r="H4210" s="1" t="s">
        <v>434</v>
      </c>
      <c r="I4210" s="1" t="s">
        <v>16</v>
      </c>
      <c r="J4210" s="1" t="s">
        <v>23</v>
      </c>
      <c r="K4210" s="1" t="s">
        <v>16</v>
      </c>
      <c r="L4210" s="1" t="s">
        <v>16</v>
      </c>
      <c r="M4210" s="1" t="s">
        <v>16</v>
      </c>
      <c r="N4210" s="1" t="s">
        <v>16</v>
      </c>
      <c r="O4210" s="1">
        <v>63.2</v>
      </c>
      <c r="P4210" s="1">
        <v>1.0</v>
      </c>
    </row>
    <row r="4211">
      <c r="A4211" s="1" t="s">
        <v>29</v>
      </c>
      <c r="B4211" s="1" t="s">
        <v>6020</v>
      </c>
      <c r="C4211" s="2" t="s">
        <v>5987</v>
      </c>
      <c r="D4211" s="1" t="s">
        <v>19</v>
      </c>
      <c r="E4211" s="3" t="str">
        <f>HYPERLINK("https://fyndiq.se/produkt/416415a768684efb/", "2-Pack Samsung Galaxy S21 5G - 9H Härdat Glas - HD")</f>
        <v>2-Pack Samsung Galaxy S21 5G - 9H Härdat Glas - HD</v>
      </c>
      <c r="F4211" s="1" t="s">
        <v>39</v>
      </c>
      <c r="G4211" s="1" t="s">
        <v>40</v>
      </c>
      <c r="H4211" s="1" t="s">
        <v>41</v>
      </c>
      <c r="I4211" s="1" t="s">
        <v>16</v>
      </c>
      <c r="J4211" s="1" t="s">
        <v>23</v>
      </c>
      <c r="K4211" s="1" t="s">
        <v>16</v>
      </c>
      <c r="L4211" s="1" t="s">
        <v>16</v>
      </c>
      <c r="M4211" s="1" t="s">
        <v>16</v>
      </c>
      <c r="N4211" s="1" t="s">
        <v>16</v>
      </c>
      <c r="O4211" s="1">
        <v>63.2</v>
      </c>
      <c r="P4211" s="1">
        <v>1.0</v>
      </c>
    </row>
    <row r="4212">
      <c r="A4212" s="1" t="s">
        <v>29</v>
      </c>
      <c r="B4212" s="1" t="s">
        <v>6021</v>
      </c>
      <c r="C4212" s="2" t="s">
        <v>5987</v>
      </c>
      <c r="D4212" s="1" t="s">
        <v>19</v>
      </c>
      <c r="E4212" s="3" t="str">
        <f>HYPERLINK("https://fyndiq.se/produkt/c6f3e47a88184e8d/", "2-Pack SAMSUNG A55 Skärmskydd - Härdat Glas 9H - Super kvalitet 3D")</f>
        <v>2-Pack SAMSUNG A55 Skärmskydd - Härdat Glas 9H - Super kvalitet 3D</v>
      </c>
      <c r="F4212" s="1" t="s">
        <v>83</v>
      </c>
      <c r="G4212" s="1" t="s">
        <v>84</v>
      </c>
      <c r="H4212" s="1" t="s">
        <v>85</v>
      </c>
      <c r="I4212" s="1" t="s">
        <v>16</v>
      </c>
      <c r="J4212" s="1" t="s">
        <v>23</v>
      </c>
      <c r="K4212" s="1" t="s">
        <v>16</v>
      </c>
      <c r="L4212" s="1" t="s">
        <v>16</v>
      </c>
      <c r="M4212" s="1" t="s">
        <v>16</v>
      </c>
      <c r="N4212" s="1" t="s">
        <v>16</v>
      </c>
      <c r="O4212" s="1">
        <v>63.2</v>
      </c>
      <c r="P4212" s="1">
        <v>2.0</v>
      </c>
    </row>
    <row r="4213">
      <c r="A4213" s="1" t="s">
        <v>29</v>
      </c>
      <c r="B4213" s="1" t="s">
        <v>6022</v>
      </c>
      <c r="C4213" s="2" t="s">
        <v>5987</v>
      </c>
      <c r="D4213" s="1" t="s">
        <v>19</v>
      </c>
      <c r="E421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213" s="1" t="s">
        <v>103</v>
      </c>
      <c r="G4213" s="1" t="s">
        <v>104</v>
      </c>
      <c r="H4213" s="1" t="s">
        <v>105</v>
      </c>
      <c r="I4213" s="1" t="s">
        <v>16</v>
      </c>
      <c r="J4213" s="1" t="s">
        <v>23</v>
      </c>
      <c r="K4213" s="1" t="s">
        <v>16</v>
      </c>
      <c r="L4213" s="1" t="s">
        <v>16</v>
      </c>
      <c r="M4213" s="1" t="s">
        <v>16</v>
      </c>
      <c r="N4213" s="1" t="s">
        <v>16</v>
      </c>
      <c r="O4213" s="1">
        <v>63.2</v>
      </c>
      <c r="P4213" s="1">
        <v>1.0</v>
      </c>
    </row>
    <row r="4214">
      <c r="A4214" s="1" t="s">
        <v>29</v>
      </c>
      <c r="B4214" s="1" t="s">
        <v>6023</v>
      </c>
      <c r="C4214" s="2" t="s">
        <v>5987</v>
      </c>
      <c r="D4214" s="1" t="s">
        <v>19</v>
      </c>
      <c r="E421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214" s="1" t="s">
        <v>665</v>
      </c>
      <c r="G4214" s="1" t="s">
        <v>666</v>
      </c>
      <c r="H4214" s="1" t="s">
        <v>667</v>
      </c>
      <c r="I4214" s="1" t="s">
        <v>16</v>
      </c>
      <c r="J4214" s="1" t="s">
        <v>23</v>
      </c>
      <c r="K4214" s="1" t="s">
        <v>16</v>
      </c>
      <c r="L4214" s="1" t="s">
        <v>16</v>
      </c>
      <c r="M4214" s="1" t="s">
        <v>16</v>
      </c>
      <c r="N4214" s="1" t="s">
        <v>16</v>
      </c>
      <c r="O4214" s="1">
        <v>63.2</v>
      </c>
      <c r="P4214" s="1">
        <v>1.0</v>
      </c>
    </row>
    <row r="4215">
      <c r="A4215" s="1" t="s">
        <v>29</v>
      </c>
      <c r="B4215" s="1" t="s">
        <v>6024</v>
      </c>
      <c r="C4215" s="2" t="s">
        <v>5987</v>
      </c>
      <c r="D4215" s="1" t="s">
        <v>19</v>
      </c>
      <c r="E4215" s="3" t="str">
        <f>HYPERLINK("https://fyndiq.se/produkt/b1caddae2e864477/", "2- Pack Samsung S10 Plus - Härdat Glas 9H - Super Kvalitet 3D")</f>
        <v>2- Pack Samsung S10 Plus - Härdat Glas 9H - Super Kvalitet 3D</v>
      </c>
      <c r="F4215" s="1" t="s">
        <v>477</v>
      </c>
      <c r="G4215" s="1" t="s">
        <v>478</v>
      </c>
      <c r="H4215" s="1" t="s">
        <v>479</v>
      </c>
      <c r="I4215" s="1" t="s">
        <v>16</v>
      </c>
      <c r="J4215" s="1" t="s">
        <v>23</v>
      </c>
      <c r="K4215" s="1" t="s">
        <v>16</v>
      </c>
      <c r="L4215" s="1" t="s">
        <v>16</v>
      </c>
      <c r="M4215" s="1" t="s">
        <v>16</v>
      </c>
      <c r="N4215" s="1" t="s">
        <v>16</v>
      </c>
      <c r="O4215" s="1">
        <v>63.2</v>
      </c>
      <c r="P4215" s="1">
        <v>1.0</v>
      </c>
    </row>
    <row r="4216">
      <c r="A4216" s="1" t="s">
        <v>29</v>
      </c>
      <c r="B4216" s="1" t="s">
        <v>6025</v>
      </c>
      <c r="C4216" s="2" t="s">
        <v>5987</v>
      </c>
      <c r="D4216" s="1" t="s">
        <v>19</v>
      </c>
      <c r="E4216" s="3" t="str">
        <f>HYPERLINK("https://fyndiq.se/produkt/abcb18d2b1094266/", "2 Pack Samsung S21 5G - Härdat Glas 9H - Super Kvalitet 3D")</f>
        <v>2 Pack Samsung S21 5G - Härdat Glas 9H - Super Kvalitet 3D</v>
      </c>
      <c r="F4216" s="1" t="s">
        <v>2719</v>
      </c>
      <c r="G4216" s="1" t="s">
        <v>2720</v>
      </c>
      <c r="H4216" s="1" t="s">
        <v>2721</v>
      </c>
      <c r="I4216" s="1" t="s">
        <v>16</v>
      </c>
      <c r="J4216" s="1" t="s">
        <v>23</v>
      </c>
      <c r="K4216" s="1" t="s">
        <v>16</v>
      </c>
      <c r="L4216" s="1" t="s">
        <v>16</v>
      </c>
      <c r="M4216" s="1" t="s">
        <v>16</v>
      </c>
      <c r="N4216" s="1" t="s">
        <v>16</v>
      </c>
      <c r="O4216" s="1">
        <v>63.2</v>
      </c>
      <c r="P4216" s="1">
        <v>1.0</v>
      </c>
    </row>
    <row r="4217">
      <c r="A4217" s="1" t="s">
        <v>29</v>
      </c>
      <c r="B4217" s="1" t="s">
        <v>6026</v>
      </c>
      <c r="C4217" s="2" t="s">
        <v>5987</v>
      </c>
      <c r="D4217" s="1" t="s">
        <v>19</v>
      </c>
      <c r="E4217" s="3" t="str">
        <f>HYPERLINK("https://fyndiq.se/produkt/ce213dd076dc4d66/", "2 Pack Xiaomi Redmi Note 10 Pro - Härdat glas 9H-Super kvalitet")</f>
        <v>2 Pack Xiaomi Redmi Note 10 Pro - Härdat glas 9H-Super kvalitet</v>
      </c>
      <c r="F4217" s="1" t="s">
        <v>6027</v>
      </c>
      <c r="G4217" s="1" t="s">
        <v>6028</v>
      </c>
      <c r="H4217" s="1" t="s">
        <v>6029</v>
      </c>
      <c r="I4217" s="1" t="s">
        <v>16</v>
      </c>
      <c r="J4217" s="1" t="s">
        <v>23</v>
      </c>
      <c r="K4217" s="1" t="s">
        <v>16</v>
      </c>
      <c r="L4217" s="1" t="s">
        <v>16</v>
      </c>
      <c r="M4217" s="1" t="s">
        <v>16</v>
      </c>
      <c r="N4217" s="1" t="s">
        <v>16</v>
      </c>
      <c r="O4217" s="1">
        <v>63.2</v>
      </c>
      <c r="P4217" s="1">
        <v>1.0</v>
      </c>
    </row>
    <row r="4218">
      <c r="A4218" s="1" t="s">
        <v>29</v>
      </c>
      <c r="B4218" s="1" t="s">
        <v>6030</v>
      </c>
      <c r="C4218" s="2" t="s">
        <v>5987</v>
      </c>
      <c r="D4218" s="1" t="s">
        <v>19</v>
      </c>
      <c r="E4218" s="3" t="str">
        <f>HYPERLINK("https://fyndiq.se/produkt/95efd29ff0ba45b9/", "2-Pack Samsung Galaxy A04s - Härdat Glas 9H-Super Kvalitet 3D")</f>
        <v>2-Pack Samsung Galaxy A04s - Härdat Glas 9H-Super Kvalitet 3D</v>
      </c>
      <c r="F4218" s="1" t="s">
        <v>2024</v>
      </c>
      <c r="G4218" s="1" t="s">
        <v>2025</v>
      </c>
      <c r="H4218" s="1" t="s">
        <v>2026</v>
      </c>
      <c r="I4218" s="1" t="s">
        <v>16</v>
      </c>
      <c r="J4218" s="1" t="s">
        <v>23</v>
      </c>
      <c r="K4218" s="1" t="s">
        <v>16</v>
      </c>
      <c r="L4218" s="1" t="s">
        <v>16</v>
      </c>
      <c r="M4218" s="1" t="s">
        <v>16</v>
      </c>
      <c r="N4218" s="1" t="s">
        <v>16</v>
      </c>
      <c r="O4218" s="1">
        <v>63.2</v>
      </c>
      <c r="P4218" s="1">
        <v>1.0</v>
      </c>
    </row>
    <row r="4219">
      <c r="A4219" s="1" t="s">
        <v>29</v>
      </c>
      <c r="B4219" s="1" t="s">
        <v>6031</v>
      </c>
      <c r="C4219" s="2" t="s">
        <v>5987</v>
      </c>
      <c r="D4219" s="1" t="s">
        <v>19</v>
      </c>
      <c r="E421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4219" s="1" t="s">
        <v>504</v>
      </c>
      <c r="G4219" s="1" t="s">
        <v>505</v>
      </c>
      <c r="H4219" s="1" t="s">
        <v>506</v>
      </c>
      <c r="I4219" s="1" t="s">
        <v>16</v>
      </c>
      <c r="J4219" s="1" t="s">
        <v>23</v>
      </c>
      <c r="K4219" s="1" t="s">
        <v>16</v>
      </c>
      <c r="L4219" s="1" t="s">
        <v>16</v>
      </c>
      <c r="M4219" s="1" t="s">
        <v>16</v>
      </c>
      <c r="N4219" s="1" t="s">
        <v>16</v>
      </c>
      <c r="O4219" s="1">
        <v>63.2</v>
      </c>
      <c r="P4219" s="1">
        <v>1.0</v>
      </c>
    </row>
    <row r="4220">
      <c r="A4220" s="1" t="s">
        <v>29</v>
      </c>
      <c r="B4220" s="1" t="s">
        <v>6032</v>
      </c>
      <c r="C4220" s="2" t="s">
        <v>5987</v>
      </c>
      <c r="D4220" s="1" t="s">
        <v>19</v>
      </c>
      <c r="E4220" s="3" t="str">
        <f>HYPERLINK("https://fyndiq.se/produkt/db4311b8bfdf46de/", "2-Pack Samsung A33 Skärmskydd - Härdat Glas 9H - Super kvalitet 3D")</f>
        <v>2-Pack Samsung A33 Skärmskydd - Härdat Glas 9H - Super kvalitet 3D</v>
      </c>
      <c r="F4220" s="1" t="s">
        <v>3277</v>
      </c>
      <c r="G4220" s="1" t="s">
        <v>3278</v>
      </c>
      <c r="H4220" s="1" t="s">
        <v>3279</v>
      </c>
      <c r="I4220" s="1" t="s">
        <v>16</v>
      </c>
      <c r="J4220" s="1" t="s">
        <v>23</v>
      </c>
      <c r="K4220" s="1" t="s">
        <v>16</v>
      </c>
      <c r="L4220" s="1" t="s">
        <v>16</v>
      </c>
      <c r="M4220" s="1" t="s">
        <v>16</v>
      </c>
      <c r="N4220" s="1" t="s">
        <v>16</v>
      </c>
      <c r="O4220" s="1">
        <v>63.2</v>
      </c>
      <c r="P4220" s="1">
        <v>1.0</v>
      </c>
    </row>
    <row r="4221">
      <c r="A4221" s="1" t="s">
        <v>29</v>
      </c>
      <c r="B4221" s="1" t="s">
        <v>6033</v>
      </c>
      <c r="C4221" s="2" t="s">
        <v>5987</v>
      </c>
      <c r="D4221" s="1" t="s">
        <v>19</v>
      </c>
      <c r="E4221" s="3" t="str">
        <f>HYPERLINK("https://fyndiq.se/produkt/416415a768684efb/", "2-Pack Samsung Galaxy S21 5G - 9H Härdat Glas - HD")</f>
        <v>2-Pack Samsung Galaxy S21 5G - 9H Härdat Glas - HD</v>
      </c>
      <c r="F4221" s="1" t="s">
        <v>39</v>
      </c>
      <c r="G4221" s="1" t="s">
        <v>40</v>
      </c>
      <c r="H4221" s="1" t="s">
        <v>41</v>
      </c>
      <c r="I4221" s="1" t="s">
        <v>16</v>
      </c>
      <c r="J4221" s="1" t="s">
        <v>23</v>
      </c>
      <c r="K4221" s="1" t="s">
        <v>16</v>
      </c>
      <c r="L4221" s="1" t="s">
        <v>16</v>
      </c>
      <c r="M4221" s="1" t="s">
        <v>16</v>
      </c>
      <c r="N4221" s="1" t="s">
        <v>16</v>
      </c>
      <c r="O4221" s="1">
        <v>63.2</v>
      </c>
      <c r="P4221" s="1">
        <v>1.0</v>
      </c>
    </row>
    <row r="4222">
      <c r="A4222" s="1" t="s">
        <v>29</v>
      </c>
      <c r="B4222" s="1" t="s">
        <v>6034</v>
      </c>
      <c r="C4222" s="2" t="s">
        <v>5987</v>
      </c>
      <c r="D4222" s="1" t="s">
        <v>19</v>
      </c>
      <c r="E4222" s="3" t="str">
        <f>HYPERLINK("https://fyndiq.se/produkt/e9cb8b77f5e5466c/", "2 Pack - Samsung S20 PLUS - 9H Härdat Glass - 3D Super Kvalitet")</f>
        <v>2 Pack - Samsung S20 PLUS - 9H Härdat Glass - 3D Super Kvalitet</v>
      </c>
      <c r="F4222" s="1" t="s">
        <v>236</v>
      </c>
      <c r="G4222" s="1" t="s">
        <v>237</v>
      </c>
      <c r="H4222" s="1" t="s">
        <v>238</v>
      </c>
      <c r="I4222" s="1" t="s">
        <v>16</v>
      </c>
      <c r="J4222" s="1" t="s">
        <v>23</v>
      </c>
      <c r="K4222" s="1" t="s">
        <v>16</v>
      </c>
      <c r="L4222" s="1" t="s">
        <v>16</v>
      </c>
      <c r="M4222" s="1" t="s">
        <v>16</v>
      </c>
      <c r="N4222" s="1" t="s">
        <v>16</v>
      </c>
      <c r="O4222" s="1">
        <v>63.2</v>
      </c>
      <c r="P4222" s="1">
        <v>1.0</v>
      </c>
    </row>
    <row r="4223">
      <c r="A4223" s="1" t="s">
        <v>29</v>
      </c>
      <c r="B4223" s="1" t="s">
        <v>6035</v>
      </c>
      <c r="C4223" s="2" t="s">
        <v>5987</v>
      </c>
      <c r="D4223" s="1" t="s">
        <v>19</v>
      </c>
      <c r="E4223" s="3" t="str">
        <f>HYPERLINK("https://fyndiq.se/produkt/9e488e35f28b4b0b/", "2-Pack GOOGLE PIXEL 6A Skärmskydd - Härdat Glas 9H - Super kvalitet 3D")</f>
        <v>2-Pack GOOGLE PIXEL 6A Skärmskydd - Härdat Glas 9H - Super kvalitet 3D</v>
      </c>
      <c r="F4223" s="1" t="s">
        <v>196</v>
      </c>
      <c r="G4223" s="1" t="s">
        <v>197</v>
      </c>
      <c r="H4223" s="1" t="s">
        <v>198</v>
      </c>
      <c r="I4223" s="1" t="s">
        <v>16</v>
      </c>
      <c r="J4223" s="1" t="s">
        <v>23</v>
      </c>
      <c r="K4223" s="1" t="s">
        <v>16</v>
      </c>
      <c r="L4223" s="1" t="s">
        <v>16</v>
      </c>
      <c r="M4223" s="1" t="s">
        <v>16</v>
      </c>
      <c r="N4223" s="1" t="s">
        <v>16</v>
      </c>
      <c r="O4223" s="1">
        <v>63.2</v>
      </c>
      <c r="P4223" s="1">
        <v>1.0</v>
      </c>
    </row>
    <row r="4224">
      <c r="A4224" s="1" t="s">
        <v>29</v>
      </c>
      <c r="B4224" s="1" t="s">
        <v>6036</v>
      </c>
      <c r="C4224" s="2" t="s">
        <v>5987</v>
      </c>
      <c r="D4224" s="1" t="s">
        <v>19</v>
      </c>
      <c r="E4224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4224" s="1" t="s">
        <v>5375</v>
      </c>
      <c r="G4224" s="1" t="s">
        <v>5376</v>
      </c>
      <c r="H4224" s="1" t="s">
        <v>5377</v>
      </c>
      <c r="I4224" s="1" t="s">
        <v>16</v>
      </c>
      <c r="J4224" s="1" t="s">
        <v>23</v>
      </c>
      <c r="K4224" s="1" t="s">
        <v>16</v>
      </c>
      <c r="L4224" s="1" t="s">
        <v>16</v>
      </c>
      <c r="M4224" s="1" t="s">
        <v>16</v>
      </c>
      <c r="N4224" s="1" t="s">
        <v>16</v>
      </c>
      <c r="O4224" s="1">
        <v>63.2</v>
      </c>
      <c r="P4224" s="1">
        <v>1.0</v>
      </c>
    </row>
    <row r="4225">
      <c r="A4225" s="1" t="s">
        <v>29</v>
      </c>
      <c r="B4225" s="1" t="s">
        <v>6037</v>
      </c>
      <c r="C4225" s="2" t="s">
        <v>5987</v>
      </c>
      <c r="D4225" s="1" t="s">
        <v>19</v>
      </c>
      <c r="E4225" s="3" t="str">
        <f t="shared" ref="E4225:E4226" si="45">HYPERLINK("https://fyndiq.se/produkt/a00b62acc6644fd2/", "2-Pack Samsung Galaxy S10 - Härdat glas 9H – Super kvalitet 3D")</f>
        <v>2-Pack Samsung Galaxy S10 - Härdat glas 9H – Super kvalitet 3D</v>
      </c>
      <c r="F4225" s="1" t="s">
        <v>1291</v>
      </c>
      <c r="G4225" s="1" t="s">
        <v>1292</v>
      </c>
      <c r="H4225" s="1" t="s">
        <v>1293</v>
      </c>
      <c r="I4225" s="1" t="s">
        <v>16</v>
      </c>
      <c r="J4225" s="1" t="s">
        <v>23</v>
      </c>
      <c r="K4225" s="1" t="s">
        <v>16</v>
      </c>
      <c r="L4225" s="1" t="s">
        <v>16</v>
      </c>
      <c r="M4225" s="1" t="s">
        <v>16</v>
      </c>
      <c r="N4225" s="1" t="s">
        <v>16</v>
      </c>
      <c r="O4225" s="1">
        <v>63.2</v>
      </c>
      <c r="P4225" s="1">
        <v>1.0</v>
      </c>
    </row>
    <row r="4226">
      <c r="A4226" s="1" t="s">
        <v>29</v>
      </c>
      <c r="B4226" s="1" t="s">
        <v>6038</v>
      </c>
      <c r="C4226" s="2" t="s">
        <v>5987</v>
      </c>
      <c r="D4226" s="1" t="s">
        <v>19</v>
      </c>
      <c r="E4226" s="3" t="str">
        <f t="shared" si="45"/>
        <v>2-Pack Samsung Galaxy S10 - Härdat glas 9H – Super kvalitet 3D</v>
      </c>
      <c r="F4226" s="1" t="s">
        <v>1291</v>
      </c>
      <c r="G4226" s="1" t="s">
        <v>1292</v>
      </c>
      <c r="H4226" s="1" t="s">
        <v>1293</v>
      </c>
      <c r="I4226" s="1" t="s">
        <v>16</v>
      </c>
      <c r="J4226" s="1" t="s">
        <v>23</v>
      </c>
      <c r="K4226" s="1" t="s">
        <v>16</v>
      </c>
      <c r="L4226" s="1" t="s">
        <v>16</v>
      </c>
      <c r="M4226" s="1" t="s">
        <v>16</v>
      </c>
      <c r="N4226" s="1" t="s">
        <v>16</v>
      </c>
      <c r="O4226" s="1">
        <v>63.2</v>
      </c>
      <c r="P4226" s="1">
        <v>1.0</v>
      </c>
    </row>
    <row r="4227">
      <c r="A4227" s="1" t="s">
        <v>29</v>
      </c>
      <c r="B4227" s="1" t="s">
        <v>6039</v>
      </c>
      <c r="C4227" s="2" t="s">
        <v>5987</v>
      </c>
      <c r="D4227" s="1" t="s">
        <v>19</v>
      </c>
      <c r="E4227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4227" s="1" t="s">
        <v>508</v>
      </c>
      <c r="G4227" s="1" t="s">
        <v>509</v>
      </c>
      <c r="H4227" s="1" t="s">
        <v>510</v>
      </c>
      <c r="I4227" s="1" t="s">
        <v>16</v>
      </c>
      <c r="J4227" s="1" t="s">
        <v>23</v>
      </c>
      <c r="K4227" s="1" t="s">
        <v>16</v>
      </c>
      <c r="L4227" s="1" t="s">
        <v>16</v>
      </c>
      <c r="M4227" s="1" t="s">
        <v>16</v>
      </c>
      <c r="N4227" s="1" t="s">
        <v>16</v>
      </c>
      <c r="O4227" s="1">
        <v>63.2</v>
      </c>
      <c r="P4227" s="1">
        <v>1.0</v>
      </c>
    </row>
    <row r="4228">
      <c r="A4228" s="1" t="s">
        <v>29</v>
      </c>
      <c r="B4228" s="1" t="s">
        <v>6040</v>
      </c>
      <c r="C4228" s="2" t="s">
        <v>5987</v>
      </c>
      <c r="D4228" s="1" t="s">
        <v>19</v>
      </c>
      <c r="E4228" s="3" t="str">
        <f>HYPERLINK("https://fyndiq.se/produkt/6758100e2782433a/", "2-Pack iPhone 12 Pro - Härdat Glas 9H - Super Kvalitet 3D")</f>
        <v>2-Pack iPhone 12 Pro - Härdat Glas 9H - Super Kvalitet 3D</v>
      </c>
      <c r="F4228" s="1" t="s">
        <v>3185</v>
      </c>
      <c r="G4228" s="1" t="s">
        <v>3186</v>
      </c>
      <c r="H4228" s="1" t="s">
        <v>3187</v>
      </c>
      <c r="I4228" s="1" t="s">
        <v>16</v>
      </c>
      <c r="J4228" s="1" t="s">
        <v>23</v>
      </c>
      <c r="K4228" s="1" t="s">
        <v>16</v>
      </c>
      <c r="L4228" s="1" t="s">
        <v>16</v>
      </c>
      <c r="M4228" s="1" t="s">
        <v>16</v>
      </c>
      <c r="N4228" s="1" t="s">
        <v>16</v>
      </c>
      <c r="O4228" s="1">
        <v>55.2</v>
      </c>
      <c r="P4228" s="1">
        <v>1.0</v>
      </c>
    </row>
    <row r="4229">
      <c r="A4229" s="1" t="s">
        <v>29</v>
      </c>
      <c r="B4229" s="1" t="s">
        <v>6041</v>
      </c>
      <c r="C4229" s="2" t="s">
        <v>5987</v>
      </c>
      <c r="D4229" s="1" t="s">
        <v>19</v>
      </c>
      <c r="E4229" s="3" t="str">
        <f>HYPERLINK("https://fyndiq.se/produkt/dfe28e565d2e4c8d/", "2 Pack Samsung S21 FE - 9H Härdat Glass - Super Kvalitet 3D")</f>
        <v>2 Pack Samsung S21 FE - 9H Härdat Glass - Super Kvalitet 3D</v>
      </c>
      <c r="F4229" s="1" t="s">
        <v>276</v>
      </c>
      <c r="G4229" s="1" t="s">
        <v>277</v>
      </c>
      <c r="H4229" s="1" t="s">
        <v>278</v>
      </c>
      <c r="I4229" s="1" t="s">
        <v>16</v>
      </c>
      <c r="J4229" s="1" t="s">
        <v>23</v>
      </c>
      <c r="K4229" s="1" t="s">
        <v>16</v>
      </c>
      <c r="L4229" s="1" t="s">
        <v>16</v>
      </c>
      <c r="M4229" s="1" t="s">
        <v>16</v>
      </c>
      <c r="N4229" s="1" t="s">
        <v>16</v>
      </c>
      <c r="O4229" s="1">
        <v>63.2</v>
      </c>
      <c r="P4229" s="1">
        <v>1.0</v>
      </c>
    </row>
    <row r="4230">
      <c r="A4230" s="1" t="s">
        <v>29</v>
      </c>
      <c r="B4230" s="1" t="s">
        <v>6042</v>
      </c>
      <c r="C4230" s="2" t="s">
        <v>5987</v>
      </c>
      <c r="D4230" s="1" t="s">
        <v>19</v>
      </c>
      <c r="E4230" s="3" t="str">
        <f>HYPERLINK("https://fyndiq.se/produkt/6ae5aff483564a84/", "2-Pack Apple Watch 40mm – Härdat glas 9H – Super kvalitet 3D")</f>
        <v>2-Pack Apple Watch 40mm – Härdat glas 9H – Super kvalitet 3D</v>
      </c>
      <c r="F4230" s="1" t="s">
        <v>1418</v>
      </c>
      <c r="G4230" s="1" t="s">
        <v>1419</v>
      </c>
      <c r="H4230" s="1" t="s">
        <v>1420</v>
      </c>
      <c r="I4230" s="1" t="s">
        <v>16</v>
      </c>
      <c r="J4230" s="1" t="s">
        <v>23</v>
      </c>
      <c r="K4230" s="1" t="s">
        <v>16</v>
      </c>
      <c r="L4230" s="1" t="s">
        <v>16</v>
      </c>
      <c r="M4230" s="1" t="s">
        <v>16</v>
      </c>
      <c r="N4230" s="1" t="s">
        <v>16</v>
      </c>
      <c r="O4230" s="1">
        <v>55.2</v>
      </c>
      <c r="P4230" s="1">
        <v>1.0</v>
      </c>
    </row>
    <row r="4231">
      <c r="A4231" s="1" t="s">
        <v>29</v>
      </c>
      <c r="B4231" s="1" t="s">
        <v>6043</v>
      </c>
      <c r="C4231" s="2" t="s">
        <v>5987</v>
      </c>
      <c r="D4231" s="1" t="s">
        <v>19</v>
      </c>
      <c r="E423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4231" s="1" t="s">
        <v>47</v>
      </c>
      <c r="G4231" s="2" t="s">
        <v>48</v>
      </c>
      <c r="H4231" s="1" t="s">
        <v>49</v>
      </c>
      <c r="I4231" s="1" t="s">
        <v>16</v>
      </c>
      <c r="J4231" s="1" t="s">
        <v>23</v>
      </c>
      <c r="K4231" s="1" t="s">
        <v>16</v>
      </c>
      <c r="L4231" s="1" t="s">
        <v>16</v>
      </c>
      <c r="M4231" s="1" t="s">
        <v>16</v>
      </c>
      <c r="N4231" s="1" t="s">
        <v>16</v>
      </c>
      <c r="O4231" s="1">
        <v>183.2</v>
      </c>
      <c r="P4231" s="1">
        <v>1.0</v>
      </c>
    </row>
    <row r="4232">
      <c r="A4232" s="1" t="s">
        <v>29</v>
      </c>
      <c r="B4232" s="1" t="s">
        <v>6044</v>
      </c>
      <c r="C4232" s="2" t="s">
        <v>5987</v>
      </c>
      <c r="D4232" s="1" t="s">
        <v>19</v>
      </c>
      <c r="E4232" s="3" t="str">
        <f>HYPERLINK("https://fyndiq.se/produkt/66924f1ff238487e/", "2-Pack GOOGLE PIXEL 7A Skärmskydd - Härdat Glas 9H - Super kvalitet 3D")</f>
        <v>2-Pack GOOGLE PIXEL 7A Skärmskydd - Härdat Glas 9H - Super kvalitet 3D</v>
      </c>
      <c r="F4232" s="1" t="s">
        <v>315</v>
      </c>
      <c r="G4232" s="1" t="s">
        <v>316</v>
      </c>
      <c r="H4232" s="1" t="s">
        <v>317</v>
      </c>
      <c r="I4232" s="1" t="s">
        <v>16</v>
      </c>
      <c r="J4232" s="1" t="s">
        <v>23</v>
      </c>
      <c r="K4232" s="1" t="s">
        <v>16</v>
      </c>
      <c r="L4232" s="1" t="s">
        <v>16</v>
      </c>
      <c r="M4232" s="1" t="s">
        <v>16</v>
      </c>
      <c r="N4232" s="1" t="s">
        <v>16</v>
      </c>
      <c r="O4232" s="1">
        <v>63.2</v>
      </c>
      <c r="P4232" s="1">
        <v>1.0</v>
      </c>
    </row>
    <row r="4233">
      <c r="A4233" s="1" t="s">
        <v>29</v>
      </c>
      <c r="B4233" s="1" t="s">
        <v>6045</v>
      </c>
      <c r="C4233" s="2" t="s">
        <v>5987</v>
      </c>
      <c r="D4233" s="1" t="s">
        <v>19</v>
      </c>
      <c r="E4233" s="3" t="str">
        <f>HYPERLINK("https://fyndiq.se/produkt/afde766cdafc45d4/", "2-Pack Samsung Galaxy Note 9 - Härdat Glas 9H - Super kvalitet")</f>
        <v>2-Pack Samsung Galaxy Note 9 - Härdat Glas 9H - Super kvalitet</v>
      </c>
      <c r="F4233" s="1" t="s">
        <v>3553</v>
      </c>
      <c r="G4233" s="1" t="s">
        <v>3554</v>
      </c>
      <c r="H4233" s="1" t="s">
        <v>3555</v>
      </c>
      <c r="I4233" s="1" t="s">
        <v>16</v>
      </c>
      <c r="J4233" s="1" t="s">
        <v>23</v>
      </c>
      <c r="K4233" s="1" t="s">
        <v>16</v>
      </c>
      <c r="L4233" s="1" t="s">
        <v>16</v>
      </c>
      <c r="M4233" s="1" t="s">
        <v>16</v>
      </c>
      <c r="N4233" s="1" t="s">
        <v>16</v>
      </c>
      <c r="O4233" s="1">
        <v>63.2</v>
      </c>
      <c r="P4233" s="1">
        <v>1.0</v>
      </c>
    </row>
    <row r="4234">
      <c r="A4234" s="1" t="s">
        <v>29</v>
      </c>
      <c r="B4234" s="1" t="s">
        <v>6046</v>
      </c>
      <c r="C4234" s="2" t="s">
        <v>5987</v>
      </c>
      <c r="D4234" s="1" t="s">
        <v>19</v>
      </c>
      <c r="E4234" s="3" t="str">
        <f>HYPERLINK("https://fyndiq.se/produkt/adb4de0f77004241/", "2-Pack Xiaomi 13T 5G - Härdat glas 9H - Super kvalitet 3D Skärmskydd")</f>
        <v>2-Pack Xiaomi 13T 5G - Härdat glas 9H - Super kvalitet 3D Skärmskydd</v>
      </c>
      <c r="F4234" s="1" t="s">
        <v>1139</v>
      </c>
      <c r="G4234" s="1" t="s">
        <v>1140</v>
      </c>
      <c r="H4234" s="1" t="s">
        <v>1141</v>
      </c>
      <c r="I4234" s="1" t="s">
        <v>1230</v>
      </c>
      <c r="J4234" s="1" t="s">
        <v>23</v>
      </c>
      <c r="K4234" s="1" t="s">
        <v>16</v>
      </c>
      <c r="L4234" s="1" t="s">
        <v>16</v>
      </c>
      <c r="M4234" s="1" t="s">
        <v>16</v>
      </c>
      <c r="N4234" s="1" t="s">
        <v>16</v>
      </c>
      <c r="O4234" s="1">
        <v>63.2</v>
      </c>
      <c r="P4234" s="1">
        <v>1.0</v>
      </c>
    </row>
    <row r="4235">
      <c r="A4235" s="1" t="s">
        <v>29</v>
      </c>
      <c r="B4235" s="1" t="s">
        <v>6047</v>
      </c>
      <c r="C4235" s="2" t="s">
        <v>5987</v>
      </c>
      <c r="D4235" s="1" t="s">
        <v>19</v>
      </c>
      <c r="E4235" s="3" t="str">
        <f>HYPERLINK("https://fyndiq.se/produkt/ac8181d33d904577/", "Samsung Galaxy S10 Plus - Härdat glas 9H - Super kvalitet 3D")</f>
        <v>Samsung Galaxy S10 Plus - Härdat glas 9H - Super kvalitet 3D</v>
      </c>
      <c r="F4235" s="1" t="s">
        <v>171</v>
      </c>
      <c r="G4235" s="1" t="s">
        <v>172</v>
      </c>
      <c r="H4235" s="1" t="s">
        <v>173</v>
      </c>
      <c r="I4235" s="1" t="s">
        <v>16</v>
      </c>
      <c r="J4235" s="1" t="s">
        <v>23</v>
      </c>
      <c r="K4235" s="1" t="s">
        <v>16</v>
      </c>
      <c r="L4235" s="1" t="s">
        <v>16</v>
      </c>
      <c r="M4235" s="1" t="s">
        <v>16</v>
      </c>
      <c r="N4235" s="1" t="s">
        <v>16</v>
      </c>
      <c r="O4235" s="1">
        <v>55.2</v>
      </c>
      <c r="P4235" s="1">
        <v>1.0</v>
      </c>
    </row>
    <row r="4236">
      <c r="A4236" s="1" t="s">
        <v>29</v>
      </c>
      <c r="B4236" s="1" t="s">
        <v>6048</v>
      </c>
      <c r="C4236" s="2" t="s">
        <v>5987</v>
      </c>
      <c r="D4236" s="1" t="s">
        <v>19</v>
      </c>
      <c r="E4236" s="3" t="str">
        <f>HYPERLINK("https://fyndiq.se/produkt/432d784756a84eff/", "2-Pack Samsung Galaxy S20FE - Härdat Glas-9H -Super kvalitet 3D")</f>
        <v>2-Pack Samsung Galaxy S20FE - Härdat Glas-9H -Super kvalitet 3D</v>
      </c>
      <c r="F4236" s="1" t="s">
        <v>1078</v>
      </c>
      <c r="G4236" s="1" t="s">
        <v>1079</v>
      </c>
      <c r="H4236" s="1" t="s">
        <v>1080</v>
      </c>
      <c r="I4236" s="1" t="s">
        <v>16</v>
      </c>
      <c r="J4236" s="1" t="s">
        <v>23</v>
      </c>
      <c r="K4236" s="1" t="s">
        <v>16</v>
      </c>
      <c r="L4236" s="1" t="s">
        <v>16</v>
      </c>
      <c r="M4236" s="1" t="s">
        <v>16</v>
      </c>
      <c r="N4236" s="1" t="s">
        <v>16</v>
      </c>
      <c r="O4236" s="1">
        <v>63.2</v>
      </c>
      <c r="P4236" s="1">
        <v>1.0</v>
      </c>
    </row>
    <row r="4237">
      <c r="A4237" s="1" t="s">
        <v>29</v>
      </c>
      <c r="B4237" s="1" t="s">
        <v>6049</v>
      </c>
      <c r="C4237" s="2" t="s">
        <v>5987</v>
      </c>
      <c r="D4237" s="1" t="s">
        <v>19</v>
      </c>
      <c r="E4237" s="3" t="str">
        <f>HYPERLINK("https://fyndiq.se/produkt/e28d31305ab547c0/", "Samsung Galaxy S20 Ultra - Härdat glas 9H - Super kvalitet 3D")</f>
        <v>Samsung Galaxy S20 Ultra - Härdat glas 9H - Super kvalitet 3D</v>
      </c>
      <c r="F4237" s="1" t="s">
        <v>3225</v>
      </c>
      <c r="G4237" s="1" t="s">
        <v>3226</v>
      </c>
      <c r="H4237" s="1" t="s">
        <v>3227</v>
      </c>
      <c r="I4237" s="1" t="s">
        <v>16</v>
      </c>
      <c r="J4237" s="1" t="s">
        <v>23</v>
      </c>
      <c r="K4237" s="1" t="s">
        <v>16</v>
      </c>
      <c r="L4237" s="1" t="s">
        <v>16</v>
      </c>
      <c r="M4237" s="1" t="s">
        <v>16</v>
      </c>
      <c r="N4237" s="1" t="s">
        <v>16</v>
      </c>
      <c r="O4237" s="1">
        <v>55.2</v>
      </c>
      <c r="P4237" s="1">
        <v>1.0</v>
      </c>
    </row>
    <row r="4238">
      <c r="A4238" s="1" t="s">
        <v>29</v>
      </c>
      <c r="B4238" s="1" t="s">
        <v>6050</v>
      </c>
      <c r="C4238" s="2" t="s">
        <v>5987</v>
      </c>
      <c r="D4238" s="1" t="s">
        <v>19</v>
      </c>
      <c r="E4238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4238" s="1" t="s">
        <v>2554</v>
      </c>
      <c r="G4238" s="1" t="s">
        <v>2555</v>
      </c>
      <c r="H4238" s="1" t="s">
        <v>2556</v>
      </c>
      <c r="I4238" s="1" t="s">
        <v>16</v>
      </c>
      <c r="J4238" s="1" t="s">
        <v>23</v>
      </c>
      <c r="K4238" s="1" t="s">
        <v>16</v>
      </c>
      <c r="L4238" s="1" t="s">
        <v>16</v>
      </c>
      <c r="M4238" s="1" t="s">
        <v>16</v>
      </c>
      <c r="N4238" s="1" t="s">
        <v>16</v>
      </c>
      <c r="O4238" s="1">
        <v>63.2</v>
      </c>
      <c r="P4238" s="1">
        <v>1.0</v>
      </c>
    </row>
    <row r="4239">
      <c r="A4239" s="1" t="s">
        <v>29</v>
      </c>
      <c r="B4239" s="1" t="s">
        <v>6051</v>
      </c>
      <c r="C4239" s="2" t="s">
        <v>5987</v>
      </c>
      <c r="D4239" s="1" t="s">
        <v>19</v>
      </c>
      <c r="E4239" s="3" t="str">
        <f>HYPERLINK("https://fyndiq.se/produkt/022d7ac2f2e44ae2/", "Samsung Galaxy A04s - Härdat Glas 9H - Super Kvalitet 3D Skärmskydd")</f>
        <v>Samsung Galaxy A04s - Härdat Glas 9H - Super Kvalitet 3D Skärmskydd</v>
      </c>
      <c r="F4239" s="1" t="s">
        <v>3609</v>
      </c>
      <c r="G4239" s="1" t="s">
        <v>3610</v>
      </c>
      <c r="H4239" s="1" t="s">
        <v>3611</v>
      </c>
      <c r="I4239" s="1" t="s">
        <v>16</v>
      </c>
      <c r="J4239" s="1" t="s">
        <v>23</v>
      </c>
      <c r="K4239" s="1" t="s">
        <v>16</v>
      </c>
      <c r="L4239" s="1" t="s">
        <v>16</v>
      </c>
      <c r="M4239" s="1" t="s">
        <v>16</v>
      </c>
      <c r="N4239" s="1" t="s">
        <v>16</v>
      </c>
      <c r="O4239" s="1">
        <v>55.2</v>
      </c>
      <c r="P4239" s="1">
        <v>1.0</v>
      </c>
    </row>
    <row r="4240">
      <c r="A4240" s="1" t="s">
        <v>29</v>
      </c>
      <c r="B4240" s="1" t="s">
        <v>6052</v>
      </c>
      <c r="C4240" s="2" t="s">
        <v>5987</v>
      </c>
      <c r="D4240" s="1" t="s">
        <v>19</v>
      </c>
      <c r="E424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240" s="1" t="s">
        <v>2144</v>
      </c>
      <c r="G4240" s="1" t="s">
        <v>2145</v>
      </c>
      <c r="H4240" s="1" t="s">
        <v>2146</v>
      </c>
      <c r="I4240" s="1" t="s">
        <v>16</v>
      </c>
      <c r="J4240" s="1" t="s">
        <v>23</v>
      </c>
      <c r="K4240" s="1" t="s">
        <v>16</v>
      </c>
      <c r="L4240" s="1" t="s">
        <v>16</v>
      </c>
      <c r="M4240" s="1" t="s">
        <v>16</v>
      </c>
      <c r="N4240" s="1" t="s">
        <v>16</v>
      </c>
      <c r="O4240" s="1">
        <v>63.2</v>
      </c>
      <c r="P4240" s="1">
        <v>1.0</v>
      </c>
    </row>
    <row r="4241">
      <c r="A4241" s="1" t="s">
        <v>29</v>
      </c>
      <c r="B4241" s="1" t="s">
        <v>6053</v>
      </c>
      <c r="C4241" s="2" t="s">
        <v>5987</v>
      </c>
      <c r="D4241" s="1" t="s">
        <v>19</v>
      </c>
      <c r="E424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241" s="1" t="s">
        <v>977</v>
      </c>
      <c r="G4241" s="1" t="s">
        <v>978</v>
      </c>
      <c r="H4241" s="1" t="s">
        <v>979</v>
      </c>
      <c r="I4241" s="1" t="s">
        <v>16</v>
      </c>
      <c r="J4241" s="1" t="s">
        <v>23</v>
      </c>
      <c r="K4241" s="1" t="s">
        <v>16</v>
      </c>
      <c r="L4241" s="1" t="s">
        <v>16</v>
      </c>
      <c r="M4241" s="1" t="s">
        <v>16</v>
      </c>
      <c r="N4241" s="1" t="s">
        <v>16</v>
      </c>
      <c r="O4241" s="1">
        <v>63.2</v>
      </c>
      <c r="P4241" s="1">
        <v>1.0</v>
      </c>
    </row>
    <row r="4242">
      <c r="A4242" s="1" t="s">
        <v>29</v>
      </c>
      <c r="B4242" s="1" t="s">
        <v>6054</v>
      </c>
      <c r="C4242" s="2" t="s">
        <v>5987</v>
      </c>
      <c r="D4242" s="1" t="s">
        <v>19</v>
      </c>
      <c r="E4242" s="3" t="str">
        <f>HYPERLINK("https://fyndiq.se/produkt/a7a260208d3948d4/", "1-Pack SAMSUNG A15 5G Skärmskydd &amp; 1-Pack linsskydd - Härdat Glas 9H - Super kvalitet 3D")</f>
        <v>1-Pack SAMSUNG A15 5G Skärmskydd &amp; 1-Pack linsskydd - Härdat Glas 9H - Super kvalitet 3D</v>
      </c>
      <c r="F4242" s="1" t="s">
        <v>6055</v>
      </c>
      <c r="G4242" s="1" t="s">
        <v>6056</v>
      </c>
      <c r="H4242" s="1" t="s">
        <v>6057</v>
      </c>
      <c r="I4242" s="1" t="s">
        <v>16</v>
      </c>
      <c r="J4242" s="1" t="s">
        <v>23</v>
      </c>
      <c r="K4242" s="1" t="s">
        <v>16</v>
      </c>
      <c r="L4242" s="1" t="s">
        <v>16</v>
      </c>
      <c r="M4242" s="1" t="s">
        <v>16</v>
      </c>
      <c r="N4242" s="1" t="s">
        <v>16</v>
      </c>
      <c r="O4242" s="1">
        <v>63.2</v>
      </c>
      <c r="P4242" s="1">
        <v>1.0</v>
      </c>
    </row>
    <row r="4243">
      <c r="A4243" s="1" t="s">
        <v>29</v>
      </c>
      <c r="B4243" s="1" t="s">
        <v>6058</v>
      </c>
      <c r="C4243" s="2" t="s">
        <v>5987</v>
      </c>
      <c r="D4243" s="1" t="s">
        <v>19</v>
      </c>
      <c r="E4243" s="3" t="str">
        <f>HYPERLINK("https://fyndiq.se/produkt/10ce62366f90444f/", "Sony Xperia 10 III - Härdat glas 9H-Super Kvalitet 3D Skärmskydd")</f>
        <v>Sony Xperia 10 III - Härdat glas 9H-Super Kvalitet 3D Skärmskydd</v>
      </c>
      <c r="F4243" s="1" t="s">
        <v>6059</v>
      </c>
      <c r="G4243" s="1" t="s">
        <v>6060</v>
      </c>
      <c r="H4243" s="1" t="s">
        <v>6061</v>
      </c>
      <c r="I4243" s="1" t="s">
        <v>16</v>
      </c>
      <c r="J4243" s="1" t="s">
        <v>23</v>
      </c>
      <c r="K4243" s="1" t="s">
        <v>16</v>
      </c>
      <c r="L4243" s="1" t="s">
        <v>16</v>
      </c>
      <c r="M4243" s="1" t="s">
        <v>16</v>
      </c>
      <c r="N4243" s="1" t="s">
        <v>16</v>
      </c>
      <c r="O4243" s="1">
        <v>55.2</v>
      </c>
      <c r="P4243" s="1">
        <v>2.0</v>
      </c>
    </row>
    <row r="4244">
      <c r="A4244" s="1" t="s">
        <v>29</v>
      </c>
      <c r="B4244" s="1" t="s">
        <v>6062</v>
      </c>
      <c r="C4244" s="2" t="s">
        <v>5987</v>
      </c>
      <c r="D4244" s="1" t="s">
        <v>19</v>
      </c>
      <c r="E424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4244" s="1" t="s">
        <v>729</v>
      </c>
      <c r="G4244" s="1" t="s">
        <v>730</v>
      </c>
      <c r="H4244" s="1" t="s">
        <v>731</v>
      </c>
      <c r="I4244" s="1" t="s">
        <v>16</v>
      </c>
      <c r="J4244" s="1" t="s">
        <v>23</v>
      </c>
      <c r="K4244" s="1" t="s">
        <v>16</v>
      </c>
      <c r="L4244" s="1" t="s">
        <v>16</v>
      </c>
      <c r="M4244" s="1" t="s">
        <v>16</v>
      </c>
      <c r="N4244" s="1" t="s">
        <v>16</v>
      </c>
      <c r="O4244" s="1">
        <v>63.2</v>
      </c>
      <c r="P4244" s="1">
        <v>1.0</v>
      </c>
    </row>
    <row r="4245">
      <c r="A4245" s="1" t="s">
        <v>29</v>
      </c>
      <c r="B4245" s="1" t="s">
        <v>6063</v>
      </c>
      <c r="C4245" s="2" t="s">
        <v>5987</v>
      </c>
      <c r="D4245" s="1" t="s">
        <v>19</v>
      </c>
      <c r="E4245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4245" s="1" t="s">
        <v>3112</v>
      </c>
      <c r="G4245" s="1" t="s">
        <v>3113</v>
      </c>
      <c r="H4245" s="1" t="s">
        <v>3114</v>
      </c>
      <c r="I4245" s="1" t="s">
        <v>16</v>
      </c>
      <c r="J4245" s="1" t="s">
        <v>23</v>
      </c>
      <c r="K4245" s="1" t="s">
        <v>16</v>
      </c>
      <c r="L4245" s="1" t="s">
        <v>16</v>
      </c>
      <c r="M4245" s="1" t="s">
        <v>16</v>
      </c>
      <c r="N4245" s="1" t="s">
        <v>16</v>
      </c>
      <c r="O4245" s="1">
        <v>63.2</v>
      </c>
      <c r="P4245" s="1">
        <v>1.0</v>
      </c>
    </row>
    <row r="4246">
      <c r="A4246" s="1" t="s">
        <v>29</v>
      </c>
      <c r="B4246" s="1" t="s">
        <v>6064</v>
      </c>
      <c r="C4246" s="2" t="s">
        <v>5987</v>
      </c>
      <c r="D4246" s="1" t="s">
        <v>19</v>
      </c>
      <c r="E4246" s="3" t="str">
        <f>HYPERLINK("https://fyndiq.se/produkt/66924f1ff238487e/", "2-Pack GOOGLE PIXEL 7A Skärmskydd - Härdat Glas 9H - Super kvalitet 3D")</f>
        <v>2-Pack GOOGLE PIXEL 7A Skärmskydd - Härdat Glas 9H - Super kvalitet 3D</v>
      </c>
      <c r="F4246" s="1" t="s">
        <v>315</v>
      </c>
      <c r="G4246" s="1" t="s">
        <v>316</v>
      </c>
      <c r="H4246" s="1" t="s">
        <v>317</v>
      </c>
      <c r="I4246" s="1" t="s">
        <v>16</v>
      </c>
      <c r="J4246" s="1" t="s">
        <v>23</v>
      </c>
      <c r="K4246" s="1" t="s">
        <v>16</v>
      </c>
      <c r="L4246" s="1" t="s">
        <v>16</v>
      </c>
      <c r="M4246" s="1" t="s">
        <v>16</v>
      </c>
      <c r="N4246" s="1" t="s">
        <v>16</v>
      </c>
      <c r="O4246" s="1">
        <v>63.2</v>
      </c>
      <c r="P4246" s="1">
        <v>1.0</v>
      </c>
    </row>
    <row r="4247">
      <c r="A4247" s="1" t="s">
        <v>29</v>
      </c>
      <c r="B4247" s="1" t="s">
        <v>6065</v>
      </c>
      <c r="C4247" s="2" t="s">
        <v>5987</v>
      </c>
      <c r="D4247" s="1" t="s">
        <v>19</v>
      </c>
      <c r="E4247" s="3" t="str">
        <f>HYPERLINK("https://fyndiq.se/produkt/7c990866bb87402c/", "2-Pack Xiaomi 11 Lite 5G NE - Härdat Glas 9H - Super kvalitet 3D")</f>
        <v>2-Pack Xiaomi 11 Lite 5G NE - Härdat Glas 9H - Super kvalitet 3D</v>
      </c>
      <c r="F4247" s="1" t="s">
        <v>544</v>
      </c>
      <c r="G4247" s="1" t="s">
        <v>545</v>
      </c>
      <c r="H4247" s="1" t="s">
        <v>546</v>
      </c>
      <c r="I4247" s="1" t="s">
        <v>16</v>
      </c>
      <c r="J4247" s="1" t="s">
        <v>23</v>
      </c>
      <c r="K4247" s="1" t="s">
        <v>16</v>
      </c>
      <c r="L4247" s="1" t="s">
        <v>16</v>
      </c>
      <c r="M4247" s="1" t="s">
        <v>16</v>
      </c>
      <c r="N4247" s="1" t="s">
        <v>16</v>
      </c>
      <c r="O4247" s="1">
        <v>63.2</v>
      </c>
      <c r="P4247" s="1">
        <v>2.0</v>
      </c>
    </row>
    <row r="4248">
      <c r="A4248" s="1" t="s">
        <v>29</v>
      </c>
      <c r="B4248" s="1" t="s">
        <v>6066</v>
      </c>
      <c r="C4248" s="2" t="s">
        <v>5987</v>
      </c>
      <c r="D4248" s="1" t="s">
        <v>19</v>
      </c>
      <c r="E4248" s="3" t="str">
        <f>HYPERLINK("https://fyndiq.se/produkt/4c221907d1254100/", "2-Pack Samsung A14 Skärmskydd - Härdat Glas 9H - Super kvalitet 3D")</f>
        <v>2-Pack Samsung A14 Skärmskydd - Härdat Glas 9H - Super kvalitet 3D</v>
      </c>
      <c r="F4248" s="1" t="s">
        <v>167</v>
      </c>
      <c r="G4248" s="1" t="s">
        <v>168</v>
      </c>
      <c r="H4248" s="1" t="s">
        <v>169</v>
      </c>
      <c r="I4248" s="1" t="s">
        <v>16</v>
      </c>
      <c r="J4248" s="1" t="s">
        <v>23</v>
      </c>
      <c r="K4248" s="1" t="s">
        <v>16</v>
      </c>
      <c r="L4248" s="1" t="s">
        <v>16</v>
      </c>
      <c r="M4248" s="1" t="s">
        <v>16</v>
      </c>
      <c r="N4248" s="1" t="s">
        <v>16</v>
      </c>
      <c r="O4248" s="1">
        <v>63.2</v>
      </c>
      <c r="P4248" s="1">
        <v>1.0</v>
      </c>
    </row>
    <row r="4249">
      <c r="A4249" s="1" t="s">
        <v>29</v>
      </c>
      <c r="B4249" s="1" t="s">
        <v>6067</v>
      </c>
      <c r="C4249" s="2" t="s">
        <v>5987</v>
      </c>
      <c r="D4249" s="1" t="s">
        <v>19</v>
      </c>
      <c r="E4249" s="3" t="str">
        <f>HYPERLINK("https://fyndiq.se/produkt/ab30e6eab2d04eda/", "2-Pack XIAOMI REDMI 13C Skärmskydd - Härdat Glas 9H - Super kvalitet 3D")</f>
        <v>2-Pack XIAOMI REDMI 13C Skärmskydd - Härdat Glas 9H - Super kvalitet 3D</v>
      </c>
      <c r="F4249" s="1" t="s">
        <v>1951</v>
      </c>
      <c r="G4249" s="1" t="s">
        <v>1952</v>
      </c>
      <c r="H4249" s="1" t="s">
        <v>1953</v>
      </c>
      <c r="I4249" s="1" t="s">
        <v>1673</v>
      </c>
      <c r="J4249" s="1" t="s">
        <v>9</v>
      </c>
      <c r="K4249" s="2" t="s">
        <v>499</v>
      </c>
      <c r="L4249" s="1" t="s">
        <v>5759</v>
      </c>
      <c r="M4249" s="1" t="s">
        <v>16</v>
      </c>
      <c r="N4249" s="1" t="s">
        <v>16</v>
      </c>
      <c r="O4249" s="1">
        <v>63.2</v>
      </c>
      <c r="P4249" s="1">
        <v>1.0</v>
      </c>
    </row>
    <row r="4250">
      <c r="A4250" s="1" t="s">
        <v>29</v>
      </c>
      <c r="B4250" s="1" t="s">
        <v>6068</v>
      </c>
      <c r="C4250" s="2" t="s">
        <v>5987</v>
      </c>
      <c r="D4250" s="1" t="s">
        <v>19</v>
      </c>
      <c r="E425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250" s="1" t="s">
        <v>722</v>
      </c>
      <c r="G4250" s="1" t="s">
        <v>723</v>
      </c>
      <c r="H4250" s="1" t="s">
        <v>724</v>
      </c>
      <c r="I4250" s="1" t="s">
        <v>16</v>
      </c>
      <c r="J4250" s="1" t="s">
        <v>23</v>
      </c>
      <c r="K4250" s="1" t="s">
        <v>16</v>
      </c>
      <c r="L4250" s="1" t="s">
        <v>16</v>
      </c>
      <c r="M4250" s="1" t="s">
        <v>16</v>
      </c>
      <c r="N4250" s="1" t="s">
        <v>16</v>
      </c>
      <c r="O4250" s="1">
        <v>79.2</v>
      </c>
      <c r="P4250" s="1">
        <v>1.0</v>
      </c>
    </row>
    <row r="4251">
      <c r="A4251" s="1" t="s">
        <v>29</v>
      </c>
      <c r="B4251" s="1" t="s">
        <v>6069</v>
      </c>
      <c r="C4251" s="2" t="s">
        <v>5987</v>
      </c>
      <c r="D4251" s="1" t="s">
        <v>19</v>
      </c>
      <c r="E4251" s="3" t="str">
        <f>HYPERLINK("https://fyndiq.se/produkt/9e488e35f28b4b0b/", "2-Pack GOOGLE PIXEL 6A Skärmskydd - Härdat Glas 9H - Super kvalitet 3D")</f>
        <v>2-Pack GOOGLE PIXEL 6A Skärmskydd - Härdat Glas 9H - Super kvalitet 3D</v>
      </c>
      <c r="F4251" s="1" t="s">
        <v>196</v>
      </c>
      <c r="G4251" s="1" t="s">
        <v>197</v>
      </c>
      <c r="H4251" s="1" t="s">
        <v>198</v>
      </c>
      <c r="I4251" s="1" t="s">
        <v>16</v>
      </c>
      <c r="J4251" s="1" t="s">
        <v>23</v>
      </c>
      <c r="K4251" s="1" t="s">
        <v>16</v>
      </c>
      <c r="L4251" s="1" t="s">
        <v>16</v>
      </c>
      <c r="M4251" s="1" t="s">
        <v>16</v>
      </c>
      <c r="N4251" s="1" t="s">
        <v>16</v>
      </c>
      <c r="O4251" s="1">
        <v>63.2</v>
      </c>
      <c r="P4251" s="1">
        <v>1.0</v>
      </c>
    </row>
    <row r="4252">
      <c r="A4252" s="1" t="s">
        <v>29</v>
      </c>
      <c r="B4252" s="1" t="s">
        <v>6070</v>
      </c>
      <c r="C4252" s="2" t="s">
        <v>5987</v>
      </c>
      <c r="D4252" s="1" t="s">
        <v>19</v>
      </c>
      <c r="E425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252" s="1" t="s">
        <v>665</v>
      </c>
      <c r="G4252" s="1" t="s">
        <v>666</v>
      </c>
      <c r="H4252" s="1" t="s">
        <v>667</v>
      </c>
      <c r="I4252" s="1" t="s">
        <v>16</v>
      </c>
      <c r="J4252" s="1" t="s">
        <v>23</v>
      </c>
      <c r="K4252" s="1" t="s">
        <v>16</v>
      </c>
      <c r="L4252" s="1" t="s">
        <v>16</v>
      </c>
      <c r="M4252" s="1" t="s">
        <v>16</v>
      </c>
      <c r="N4252" s="1" t="s">
        <v>16</v>
      </c>
      <c r="O4252" s="1">
        <v>63.2</v>
      </c>
      <c r="P4252" s="1">
        <v>1.0</v>
      </c>
    </row>
    <row r="4253">
      <c r="A4253" s="1" t="s">
        <v>29</v>
      </c>
      <c r="B4253" s="1" t="s">
        <v>6071</v>
      </c>
      <c r="C4253" s="2" t="s">
        <v>5987</v>
      </c>
      <c r="D4253" s="1" t="s">
        <v>19</v>
      </c>
      <c r="E4253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4253" s="1" t="s">
        <v>1018</v>
      </c>
      <c r="G4253" s="1" t="s">
        <v>1019</v>
      </c>
      <c r="H4253" s="1" t="s">
        <v>1020</v>
      </c>
      <c r="I4253" s="1" t="s">
        <v>16</v>
      </c>
      <c r="J4253" s="1" t="s">
        <v>23</v>
      </c>
      <c r="K4253" s="1" t="s">
        <v>16</v>
      </c>
      <c r="L4253" s="1" t="s">
        <v>16</v>
      </c>
      <c r="M4253" s="1" t="s">
        <v>16</v>
      </c>
      <c r="N4253" s="1" t="s">
        <v>16</v>
      </c>
      <c r="O4253" s="1">
        <v>63.2</v>
      </c>
      <c r="P4253" s="1">
        <v>1.0</v>
      </c>
    </row>
    <row r="4254">
      <c r="A4254" s="1" t="s">
        <v>29</v>
      </c>
      <c r="B4254" s="1" t="s">
        <v>6072</v>
      </c>
      <c r="C4254" s="2" t="s">
        <v>5987</v>
      </c>
      <c r="D4254" s="1" t="s">
        <v>19</v>
      </c>
      <c r="E4254" s="3" t="str">
        <f>HYPERLINK("https://fyndiq.se/produkt/ce213dd076dc4d66/", "2 Pack Xiaomi Redmi Note 10 Pro - Härdat glas 9H-Super kvalitet")</f>
        <v>2 Pack Xiaomi Redmi Note 10 Pro - Härdat glas 9H-Super kvalitet</v>
      </c>
      <c r="F4254" s="1" t="s">
        <v>6027</v>
      </c>
      <c r="G4254" s="1" t="s">
        <v>6028</v>
      </c>
      <c r="H4254" s="1" t="s">
        <v>6029</v>
      </c>
      <c r="I4254" s="1" t="s">
        <v>16</v>
      </c>
      <c r="J4254" s="1" t="s">
        <v>23</v>
      </c>
      <c r="K4254" s="1" t="s">
        <v>16</v>
      </c>
      <c r="L4254" s="1" t="s">
        <v>16</v>
      </c>
      <c r="M4254" s="1" t="s">
        <v>16</v>
      </c>
      <c r="N4254" s="1" t="s">
        <v>16</v>
      </c>
      <c r="O4254" s="1">
        <v>63.2</v>
      </c>
      <c r="P4254" s="1">
        <v>1.0</v>
      </c>
    </row>
    <row r="4255">
      <c r="A4255" s="1" t="s">
        <v>29</v>
      </c>
      <c r="B4255" s="1" t="s">
        <v>6073</v>
      </c>
      <c r="C4255" s="2" t="s">
        <v>5987</v>
      </c>
      <c r="D4255" s="1" t="s">
        <v>19</v>
      </c>
      <c r="E4255" s="3" t="str">
        <f>HYPERLINK("https://fyndiq.se/produkt/5e95d5a9fc6f49e2/", "Huawei P30 Pro - Härdat glas 9H – 3D Super kvalitet")</f>
        <v>Huawei P30 Pro - Härdat glas 9H – 3D Super kvalitet</v>
      </c>
      <c r="F4255" s="1" t="s">
        <v>469</v>
      </c>
      <c r="G4255" s="1" t="s">
        <v>470</v>
      </c>
      <c r="H4255" s="1" t="s">
        <v>471</v>
      </c>
      <c r="I4255" s="1" t="s">
        <v>1230</v>
      </c>
      <c r="J4255" s="1" t="s">
        <v>9</v>
      </c>
      <c r="K4255" s="2" t="s">
        <v>4647</v>
      </c>
      <c r="L4255" s="1" t="s">
        <v>2602</v>
      </c>
      <c r="M4255" s="1" t="s">
        <v>16</v>
      </c>
      <c r="N4255" s="1" t="s">
        <v>16</v>
      </c>
      <c r="O4255" s="1">
        <v>63.2</v>
      </c>
      <c r="P4255" s="1">
        <v>1.0</v>
      </c>
    </row>
    <row r="4256">
      <c r="A4256" s="1" t="s">
        <v>29</v>
      </c>
      <c r="B4256" s="1" t="s">
        <v>6074</v>
      </c>
      <c r="C4256" s="2" t="s">
        <v>5987</v>
      </c>
      <c r="D4256" s="1" t="s">
        <v>19</v>
      </c>
      <c r="E4256" s="3" t="str">
        <f>HYPERLINK("https://fyndiq.se/produkt/66924f1ff238487e/", "2-Pack GOOGLE PIXEL 7A Skärmskydd - Härdat Glas 9H - Super kvalitet 3D")</f>
        <v>2-Pack GOOGLE PIXEL 7A Skärmskydd - Härdat Glas 9H - Super kvalitet 3D</v>
      </c>
      <c r="F4256" s="1" t="s">
        <v>315</v>
      </c>
      <c r="G4256" s="1" t="s">
        <v>316</v>
      </c>
      <c r="H4256" s="1" t="s">
        <v>317</v>
      </c>
      <c r="I4256" s="1" t="s">
        <v>16</v>
      </c>
      <c r="J4256" s="1" t="s">
        <v>23</v>
      </c>
      <c r="K4256" s="1" t="s">
        <v>16</v>
      </c>
      <c r="L4256" s="1" t="s">
        <v>16</v>
      </c>
      <c r="M4256" s="1" t="s">
        <v>16</v>
      </c>
      <c r="N4256" s="1" t="s">
        <v>16</v>
      </c>
      <c r="O4256" s="1">
        <v>63.2</v>
      </c>
      <c r="P4256" s="1">
        <v>1.0</v>
      </c>
    </row>
    <row r="4257">
      <c r="A4257" s="1" t="s">
        <v>29</v>
      </c>
      <c r="B4257" s="1" t="s">
        <v>6075</v>
      </c>
      <c r="C4257" s="2" t="s">
        <v>5987</v>
      </c>
      <c r="D4257" s="1" t="s">
        <v>19</v>
      </c>
      <c r="E4257" s="3" t="str">
        <f>HYPERLINK("https://fyndiq.se/produkt/28799ed0373d40b4/", "2 Pack Galaxy S21 Ultra 5G- Härdat glas 9H - Super kvalitet 3D")</f>
        <v>2 Pack Galaxy S21 Ultra 5G- Härdat glas 9H - Super kvalitet 3D</v>
      </c>
      <c r="F4257" s="1" t="s">
        <v>272</v>
      </c>
      <c r="G4257" s="1" t="s">
        <v>273</v>
      </c>
      <c r="H4257" s="1" t="s">
        <v>274</v>
      </c>
      <c r="I4257" s="1" t="s">
        <v>16</v>
      </c>
      <c r="J4257" s="1" t="s">
        <v>23</v>
      </c>
      <c r="K4257" s="1" t="s">
        <v>16</v>
      </c>
      <c r="L4257" s="1" t="s">
        <v>16</v>
      </c>
      <c r="M4257" s="1" t="s">
        <v>16</v>
      </c>
      <c r="N4257" s="1" t="s">
        <v>16</v>
      </c>
      <c r="O4257" s="1">
        <v>63.2</v>
      </c>
      <c r="P4257" s="1">
        <v>1.0</v>
      </c>
    </row>
    <row r="4258">
      <c r="A4258" s="1" t="s">
        <v>29</v>
      </c>
      <c r="B4258" s="1" t="s">
        <v>6076</v>
      </c>
      <c r="C4258" s="2" t="s">
        <v>5987</v>
      </c>
      <c r="D4258" s="1" t="s">
        <v>19</v>
      </c>
      <c r="E4258" s="3" t="str">
        <f>HYPERLINK("https://fyndiq.se/produkt/56c72c0ba5f749b5/", "2-Pack SAMSUNG S24 Skärmskydd - Härdat Glas 9H - Super kvalitet 3D")</f>
        <v>2-Pack SAMSUNG S24 Skärmskydd - Härdat Glas 9H - Super kvalitet 3D</v>
      </c>
      <c r="F4258" s="1" t="s">
        <v>263</v>
      </c>
      <c r="G4258" s="1" t="s">
        <v>264</v>
      </c>
      <c r="H4258" s="1" t="s">
        <v>265</v>
      </c>
      <c r="I4258" s="1" t="s">
        <v>16</v>
      </c>
      <c r="J4258" s="1" t="s">
        <v>23</v>
      </c>
      <c r="K4258" s="1" t="s">
        <v>16</v>
      </c>
      <c r="L4258" s="1" t="s">
        <v>16</v>
      </c>
      <c r="M4258" s="1" t="s">
        <v>16</v>
      </c>
      <c r="N4258" s="1" t="s">
        <v>16</v>
      </c>
      <c r="O4258" s="1">
        <v>71.2</v>
      </c>
      <c r="P4258" s="1">
        <v>1.0</v>
      </c>
    </row>
    <row r="4259">
      <c r="A4259" s="1" t="s">
        <v>29</v>
      </c>
      <c r="B4259" s="1" t="s">
        <v>6077</v>
      </c>
      <c r="C4259" s="2" t="s">
        <v>5987</v>
      </c>
      <c r="D4259" s="1" t="s">
        <v>19</v>
      </c>
      <c r="E4259" s="3" t="str">
        <f>HYPERLINK("https://fyndiq.se/produkt/860b7dade19d4d2f/", "2-Pack XIAOMI REDMI A3 Skärmskydd - Härdat Glas 9H - Super kvalitet 3D")</f>
        <v>2-Pack XIAOMI REDMI A3 Skärmskydd - Härdat Glas 9H - Super kvalitet 3D</v>
      </c>
      <c r="F4259" s="1" t="s">
        <v>200</v>
      </c>
      <c r="G4259" s="1" t="s">
        <v>201</v>
      </c>
      <c r="H4259" s="1" t="s">
        <v>202</v>
      </c>
      <c r="I4259" s="1" t="s">
        <v>1230</v>
      </c>
      <c r="J4259" s="1" t="s">
        <v>23</v>
      </c>
      <c r="K4259" s="1" t="s">
        <v>16</v>
      </c>
      <c r="L4259" s="1" t="s">
        <v>16</v>
      </c>
      <c r="M4259" s="1" t="s">
        <v>16</v>
      </c>
      <c r="N4259" s="1" t="s">
        <v>16</v>
      </c>
      <c r="O4259" s="1">
        <v>63.2</v>
      </c>
      <c r="P4259" s="1">
        <v>1.0</v>
      </c>
    </row>
    <row r="4260">
      <c r="A4260" s="1" t="s">
        <v>29</v>
      </c>
      <c r="B4260" s="1" t="s">
        <v>6078</v>
      </c>
      <c r="C4260" s="2" t="s">
        <v>5987</v>
      </c>
      <c r="D4260" s="1" t="s">
        <v>19</v>
      </c>
      <c r="E4260" s="3" t="str">
        <f>HYPERLINK("https://fyndiq.se/produkt/b7d0cdbf434a45c1/", "2-Pack Samsung A15 5G Skärmskydd - Härdat Glas 9H - Super kvalitet 3D")</f>
        <v>2-Pack Samsung A15 5G Skärmskydd - Härdat Glas 9H - Super kvalitet 3D</v>
      </c>
      <c r="F4260" s="1" t="s">
        <v>512</v>
      </c>
      <c r="G4260" s="1" t="s">
        <v>513</v>
      </c>
      <c r="H4260" s="1" t="s">
        <v>514</v>
      </c>
      <c r="I4260" s="1" t="s">
        <v>16</v>
      </c>
      <c r="J4260" s="1" t="s">
        <v>23</v>
      </c>
      <c r="K4260" s="1" t="s">
        <v>16</v>
      </c>
      <c r="L4260" s="1" t="s">
        <v>16</v>
      </c>
      <c r="M4260" s="1" t="s">
        <v>16</v>
      </c>
      <c r="N4260" s="1" t="s">
        <v>16</v>
      </c>
      <c r="O4260" s="1">
        <v>63.2</v>
      </c>
      <c r="P4260" s="1">
        <v>1.0</v>
      </c>
    </row>
    <row r="4261">
      <c r="A4261" s="1" t="s">
        <v>29</v>
      </c>
      <c r="B4261" s="1" t="s">
        <v>6079</v>
      </c>
      <c r="C4261" s="2" t="s">
        <v>5987</v>
      </c>
      <c r="D4261" s="1" t="s">
        <v>19</v>
      </c>
      <c r="E4261" s="3" t="str">
        <f>HYPERLINK("https://fyndiq.se/produkt/acbd2f15758f4e1c/", "2-Pack Samsung A55 5G Skärmskydd i Härdat Glas")</f>
        <v>2-Pack Samsung A55 5G Skärmskydd i Härdat Glas</v>
      </c>
      <c r="F4261" s="1" t="s">
        <v>982</v>
      </c>
      <c r="G4261" s="1" t="s">
        <v>983</v>
      </c>
      <c r="H4261" s="1" t="s">
        <v>984</v>
      </c>
      <c r="I4261" s="1" t="s">
        <v>16</v>
      </c>
      <c r="J4261" s="1" t="s">
        <v>23</v>
      </c>
      <c r="K4261" s="1" t="s">
        <v>16</v>
      </c>
      <c r="L4261" s="1" t="s">
        <v>16</v>
      </c>
      <c r="M4261" s="1" t="s">
        <v>16</v>
      </c>
      <c r="N4261" s="1" t="s">
        <v>16</v>
      </c>
      <c r="O4261" s="1">
        <v>63.2</v>
      </c>
      <c r="P4261" s="1">
        <v>1.0</v>
      </c>
    </row>
    <row r="4262">
      <c r="A4262" s="1" t="s">
        <v>29</v>
      </c>
      <c r="B4262" s="1" t="s">
        <v>6080</v>
      </c>
      <c r="C4262" s="2" t="s">
        <v>5987</v>
      </c>
      <c r="D4262" s="1" t="s">
        <v>19</v>
      </c>
      <c r="E4262" s="3" t="str">
        <f>HYPERLINK("https://fyndiq.se/produkt/4c221907d1254100/", "2-Pack Samsung A14 Skärmskydd - Härdat Glas 9H - Super kvalitet 3D")</f>
        <v>2-Pack Samsung A14 Skärmskydd - Härdat Glas 9H - Super kvalitet 3D</v>
      </c>
      <c r="F4262" s="1" t="s">
        <v>167</v>
      </c>
      <c r="G4262" s="1" t="s">
        <v>168</v>
      </c>
      <c r="H4262" s="1" t="s">
        <v>169</v>
      </c>
      <c r="I4262" s="1" t="s">
        <v>16</v>
      </c>
      <c r="J4262" s="1" t="s">
        <v>23</v>
      </c>
      <c r="K4262" s="1" t="s">
        <v>16</v>
      </c>
      <c r="L4262" s="1" t="s">
        <v>16</v>
      </c>
      <c r="M4262" s="1" t="s">
        <v>16</v>
      </c>
      <c r="N4262" s="1" t="s">
        <v>16</v>
      </c>
      <c r="O4262" s="1">
        <v>63.2</v>
      </c>
      <c r="P4262" s="1">
        <v>1.0</v>
      </c>
    </row>
    <row r="4263">
      <c r="A4263" s="1" t="s">
        <v>29</v>
      </c>
      <c r="B4263" s="1" t="s">
        <v>6081</v>
      </c>
      <c r="C4263" s="2" t="s">
        <v>5987</v>
      </c>
      <c r="D4263" s="1" t="s">
        <v>19</v>
      </c>
      <c r="E4263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4263" s="1" t="s">
        <v>1333</v>
      </c>
      <c r="G4263" s="1" t="s">
        <v>1334</v>
      </c>
      <c r="H4263" s="1" t="s">
        <v>1335</v>
      </c>
      <c r="I4263" s="1" t="s">
        <v>16</v>
      </c>
      <c r="J4263" s="1" t="s">
        <v>23</v>
      </c>
      <c r="K4263" s="1" t="s">
        <v>16</v>
      </c>
      <c r="L4263" s="1" t="s">
        <v>16</v>
      </c>
      <c r="M4263" s="1" t="s">
        <v>16</v>
      </c>
      <c r="N4263" s="1" t="s">
        <v>16</v>
      </c>
      <c r="O4263" s="1">
        <v>79.2</v>
      </c>
      <c r="P4263" s="1">
        <v>1.0</v>
      </c>
    </row>
    <row r="4264">
      <c r="A4264" s="1" t="s">
        <v>29</v>
      </c>
      <c r="B4264" s="1" t="s">
        <v>6082</v>
      </c>
      <c r="C4264" s="2" t="s">
        <v>5987</v>
      </c>
      <c r="D4264" s="1" t="s">
        <v>19</v>
      </c>
      <c r="E4264" s="3" t="str">
        <f>HYPERLINK("https://fyndiq.se/produkt/c64bbbf107e34309/", "2-Pack Huawei P30 - Härdat glas 9H – 3D Super kvalitet")</f>
        <v>2-Pack Huawei P30 - Härdat glas 9H – 3D Super kvalitet</v>
      </c>
      <c r="F4264" s="1" t="s">
        <v>845</v>
      </c>
      <c r="G4264" s="1" t="s">
        <v>846</v>
      </c>
      <c r="H4264" s="1" t="s">
        <v>847</v>
      </c>
      <c r="I4264" s="1" t="s">
        <v>16</v>
      </c>
      <c r="J4264" s="1" t="s">
        <v>23</v>
      </c>
      <c r="K4264" s="1" t="s">
        <v>16</v>
      </c>
      <c r="L4264" s="1" t="s">
        <v>16</v>
      </c>
      <c r="M4264" s="1" t="s">
        <v>16</v>
      </c>
      <c r="N4264" s="1" t="s">
        <v>16</v>
      </c>
      <c r="O4264" s="1">
        <v>63.2</v>
      </c>
      <c r="P4264" s="1">
        <v>1.0</v>
      </c>
    </row>
    <row r="4265">
      <c r="A4265" s="1" t="s">
        <v>29</v>
      </c>
      <c r="B4265" s="1" t="s">
        <v>6083</v>
      </c>
      <c r="C4265" s="2" t="s">
        <v>5987</v>
      </c>
      <c r="D4265" s="1" t="s">
        <v>19</v>
      </c>
      <c r="E4265" s="3" t="str">
        <f>HYPERLINK("https://fyndiq.se/produkt/430d6189d7ef4bf2/", "2-Pack Privacy Skärmskydd For Samsung A32 (5G) - Härdat Glas 9H - Super Kvalitet 3D")</f>
        <v>2-Pack Privacy Skärmskydd For Samsung A32 (5G) - Härdat Glas 9H - Super Kvalitet 3D</v>
      </c>
      <c r="F4265" s="1" t="s">
        <v>6084</v>
      </c>
      <c r="G4265" s="1" t="s">
        <v>6085</v>
      </c>
      <c r="H4265" s="1" t="s">
        <v>6086</v>
      </c>
      <c r="I4265" s="1" t="s">
        <v>16</v>
      </c>
      <c r="J4265" s="1" t="s">
        <v>23</v>
      </c>
      <c r="K4265" s="1" t="s">
        <v>16</v>
      </c>
      <c r="L4265" s="1" t="s">
        <v>16</v>
      </c>
      <c r="M4265" s="1" t="s">
        <v>16</v>
      </c>
      <c r="N4265" s="1" t="s">
        <v>16</v>
      </c>
      <c r="O4265" s="1">
        <v>71.2</v>
      </c>
      <c r="P4265" s="1">
        <v>1.0</v>
      </c>
    </row>
    <row r="4266">
      <c r="A4266" s="1" t="s">
        <v>29</v>
      </c>
      <c r="B4266" s="1" t="s">
        <v>6087</v>
      </c>
      <c r="C4266" s="2" t="s">
        <v>5987</v>
      </c>
      <c r="D4266" s="1" t="s">
        <v>19</v>
      </c>
      <c r="E4266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4266" s="1" t="s">
        <v>516</v>
      </c>
      <c r="G4266" s="1" t="s">
        <v>517</v>
      </c>
      <c r="H4266" s="1" t="s">
        <v>518</v>
      </c>
      <c r="I4266" s="1" t="s">
        <v>16</v>
      </c>
      <c r="J4266" s="1" t="s">
        <v>23</v>
      </c>
      <c r="K4266" s="1" t="s">
        <v>16</v>
      </c>
      <c r="L4266" s="1" t="s">
        <v>16</v>
      </c>
      <c r="M4266" s="1" t="s">
        <v>16</v>
      </c>
      <c r="N4266" s="1" t="s">
        <v>16</v>
      </c>
      <c r="O4266" s="1">
        <v>71.2</v>
      </c>
      <c r="P4266" s="1">
        <v>1.0</v>
      </c>
    </row>
    <row r="4267">
      <c r="A4267" s="1" t="s">
        <v>29</v>
      </c>
      <c r="B4267" s="1" t="s">
        <v>6088</v>
      </c>
      <c r="C4267" s="2" t="s">
        <v>5987</v>
      </c>
      <c r="D4267" s="1" t="s">
        <v>19</v>
      </c>
      <c r="E4267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4267" s="1" t="s">
        <v>71</v>
      </c>
      <c r="G4267" s="1" t="s">
        <v>72</v>
      </c>
      <c r="H4267" s="1" t="s">
        <v>73</v>
      </c>
      <c r="I4267" s="1" t="s">
        <v>16</v>
      </c>
      <c r="J4267" s="1" t="s">
        <v>23</v>
      </c>
      <c r="K4267" s="1" t="s">
        <v>16</v>
      </c>
      <c r="L4267" s="1" t="s">
        <v>16</v>
      </c>
      <c r="M4267" s="1" t="s">
        <v>16</v>
      </c>
      <c r="N4267" s="1" t="s">
        <v>16</v>
      </c>
      <c r="O4267" s="1">
        <v>63.2</v>
      </c>
      <c r="P4267" s="1">
        <v>1.0</v>
      </c>
    </row>
    <row r="4268">
      <c r="A4268" s="1" t="s">
        <v>29</v>
      </c>
      <c r="B4268" s="1" t="s">
        <v>6089</v>
      </c>
      <c r="C4268" s="2" t="s">
        <v>5987</v>
      </c>
      <c r="D4268" s="1" t="s">
        <v>19</v>
      </c>
      <c r="E4268" s="3" t="str">
        <f>HYPERLINK("https://fyndiq.se/produkt/b1caddae2e864477/", "2- Pack Samsung S10 Plus - Härdat Glas 9H - Super Kvalitet 3D")</f>
        <v>2- Pack Samsung S10 Plus - Härdat Glas 9H - Super Kvalitet 3D</v>
      </c>
      <c r="F4268" s="1" t="s">
        <v>477</v>
      </c>
      <c r="G4268" s="1" t="s">
        <v>478</v>
      </c>
      <c r="H4268" s="1" t="s">
        <v>479</v>
      </c>
      <c r="I4268" s="1" t="s">
        <v>16</v>
      </c>
      <c r="J4268" s="1" t="s">
        <v>23</v>
      </c>
      <c r="K4268" s="1" t="s">
        <v>16</v>
      </c>
      <c r="L4268" s="1" t="s">
        <v>16</v>
      </c>
      <c r="M4268" s="1" t="s">
        <v>16</v>
      </c>
      <c r="N4268" s="1" t="s">
        <v>16</v>
      </c>
      <c r="O4268" s="1">
        <v>63.2</v>
      </c>
      <c r="P4268" s="1">
        <v>1.0</v>
      </c>
    </row>
    <row r="4269">
      <c r="A4269" s="1" t="s">
        <v>29</v>
      </c>
      <c r="B4269" s="1" t="s">
        <v>6090</v>
      </c>
      <c r="C4269" s="2" t="s">
        <v>5987</v>
      </c>
      <c r="D4269" s="1" t="s">
        <v>19</v>
      </c>
      <c r="E4269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4269" s="1" t="s">
        <v>4298</v>
      </c>
      <c r="G4269" s="1" t="s">
        <v>4299</v>
      </c>
      <c r="H4269" s="1" t="s">
        <v>4300</v>
      </c>
      <c r="I4269" s="1" t="s">
        <v>16</v>
      </c>
      <c r="J4269" s="1" t="s">
        <v>23</v>
      </c>
      <c r="K4269" s="1" t="s">
        <v>16</v>
      </c>
      <c r="L4269" s="1" t="s">
        <v>16</v>
      </c>
      <c r="M4269" s="1" t="s">
        <v>16</v>
      </c>
      <c r="N4269" s="1" t="s">
        <v>16</v>
      </c>
      <c r="O4269" s="1">
        <v>143.2</v>
      </c>
      <c r="P4269" s="1">
        <v>1.0</v>
      </c>
    </row>
    <row r="4270">
      <c r="A4270" s="1" t="s">
        <v>29</v>
      </c>
      <c r="B4270" s="1" t="s">
        <v>6091</v>
      </c>
      <c r="C4270" s="2" t="s">
        <v>5987</v>
      </c>
      <c r="D4270" s="1" t="s">
        <v>19</v>
      </c>
      <c r="E4270" s="3" t="str">
        <f>HYPERLINK("https://fyndiq.se/produkt/73ef0338aa7148f2/", "2-PACK Samsung Galaxy A71 - Härdat glas 9H - Super kvalitet 3D")</f>
        <v>2-PACK Samsung Galaxy A71 - Härdat glas 9H - Super kvalitet 3D</v>
      </c>
      <c r="F4270" s="1" t="s">
        <v>1119</v>
      </c>
      <c r="G4270" s="1" t="s">
        <v>1120</v>
      </c>
      <c r="H4270" s="1" t="s">
        <v>1121</v>
      </c>
      <c r="I4270" s="1" t="s">
        <v>16</v>
      </c>
      <c r="J4270" s="1" t="s">
        <v>23</v>
      </c>
      <c r="K4270" s="1" t="s">
        <v>16</v>
      </c>
      <c r="L4270" s="1" t="s">
        <v>16</v>
      </c>
      <c r="M4270" s="1" t="s">
        <v>16</v>
      </c>
      <c r="N4270" s="1" t="s">
        <v>16</v>
      </c>
      <c r="O4270" s="1">
        <v>63.2</v>
      </c>
      <c r="P4270" s="1">
        <v>1.0</v>
      </c>
    </row>
    <row r="4271">
      <c r="A4271" s="1" t="s">
        <v>29</v>
      </c>
      <c r="B4271" s="1" t="s">
        <v>6092</v>
      </c>
      <c r="C4271" s="2" t="s">
        <v>5987</v>
      </c>
      <c r="D4271" s="1" t="s">
        <v>19</v>
      </c>
      <c r="E4271" s="3" t="str">
        <f>HYPERLINK("https://fyndiq.se/produkt/13e76851ca504320/", "2-Pack Samsung Galaxy S22 Ultra - Härdat glas 9H - Top kvalitet")</f>
        <v>2-Pack Samsung Galaxy S22 Ultra - Härdat glas 9H - Top kvalitet</v>
      </c>
      <c r="F4271" s="1" t="s">
        <v>140</v>
      </c>
      <c r="G4271" s="1" t="s">
        <v>141</v>
      </c>
      <c r="H4271" s="1" t="s">
        <v>142</v>
      </c>
      <c r="I4271" s="1" t="s">
        <v>16</v>
      </c>
      <c r="J4271" s="1" t="s">
        <v>23</v>
      </c>
      <c r="K4271" s="1" t="s">
        <v>16</v>
      </c>
      <c r="L4271" s="1" t="s">
        <v>16</v>
      </c>
      <c r="M4271" s="1" t="s">
        <v>16</v>
      </c>
      <c r="N4271" s="1" t="s">
        <v>16</v>
      </c>
      <c r="O4271" s="1">
        <v>63.2</v>
      </c>
      <c r="P4271" s="1">
        <v>1.0</v>
      </c>
    </row>
    <row r="4272">
      <c r="A4272" s="1" t="s">
        <v>29</v>
      </c>
      <c r="B4272" s="1" t="s">
        <v>6093</v>
      </c>
      <c r="C4272" s="2" t="s">
        <v>5987</v>
      </c>
      <c r="D4272" s="1" t="s">
        <v>19</v>
      </c>
      <c r="E4272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4272" s="1" t="s">
        <v>388</v>
      </c>
      <c r="G4272" s="1" t="s">
        <v>389</v>
      </c>
      <c r="H4272" s="1" t="s">
        <v>390</v>
      </c>
      <c r="I4272" s="1" t="s">
        <v>16</v>
      </c>
      <c r="J4272" s="1" t="s">
        <v>23</v>
      </c>
      <c r="K4272" s="1" t="s">
        <v>16</v>
      </c>
      <c r="L4272" s="1" t="s">
        <v>16</v>
      </c>
      <c r="M4272" s="1" t="s">
        <v>16</v>
      </c>
      <c r="N4272" s="1" t="s">
        <v>16</v>
      </c>
      <c r="O4272" s="1">
        <v>63.2</v>
      </c>
      <c r="P4272" s="1">
        <v>1.0</v>
      </c>
    </row>
    <row r="4273">
      <c r="A4273" s="1" t="s">
        <v>29</v>
      </c>
      <c r="B4273" s="1" t="s">
        <v>6094</v>
      </c>
      <c r="C4273" s="2" t="s">
        <v>5987</v>
      </c>
      <c r="D4273" s="1" t="s">
        <v>19</v>
      </c>
      <c r="E4273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4273" s="1" t="s">
        <v>71</v>
      </c>
      <c r="G4273" s="1" t="s">
        <v>72</v>
      </c>
      <c r="H4273" s="1" t="s">
        <v>73</v>
      </c>
      <c r="I4273" s="1" t="s">
        <v>16</v>
      </c>
      <c r="J4273" s="1" t="s">
        <v>23</v>
      </c>
      <c r="K4273" s="1" t="s">
        <v>16</v>
      </c>
      <c r="L4273" s="1" t="s">
        <v>16</v>
      </c>
      <c r="M4273" s="1" t="s">
        <v>16</v>
      </c>
      <c r="N4273" s="1" t="s">
        <v>16</v>
      </c>
      <c r="O4273" s="1">
        <v>63.2</v>
      </c>
      <c r="P4273" s="1">
        <v>2.0</v>
      </c>
    </row>
    <row r="4274">
      <c r="A4274" s="1" t="s">
        <v>29</v>
      </c>
      <c r="B4274" s="1" t="s">
        <v>6095</v>
      </c>
      <c r="C4274" s="2" t="s">
        <v>5987</v>
      </c>
      <c r="D4274" s="1" t="s">
        <v>19</v>
      </c>
      <c r="E4274" s="3" t="str">
        <f>HYPERLINK("https://fyndiq.se/produkt/f1dd00f7a4f84494/", "2-Pack Samsung Galaxy A51 5G - Härdat Glas 9H -Super kvalitet 3D")</f>
        <v>2-Pack Samsung Galaxy A51 5G - Härdat Glas 9H -Super kvalitet 3D</v>
      </c>
      <c r="F4274" s="1" t="s">
        <v>6096</v>
      </c>
      <c r="G4274" s="1" t="s">
        <v>6097</v>
      </c>
      <c r="H4274" s="1" t="s">
        <v>6098</v>
      </c>
      <c r="I4274" s="1" t="s">
        <v>16</v>
      </c>
      <c r="J4274" s="1" t="s">
        <v>23</v>
      </c>
      <c r="K4274" s="1" t="s">
        <v>16</v>
      </c>
      <c r="L4274" s="1" t="s">
        <v>16</v>
      </c>
      <c r="M4274" s="1" t="s">
        <v>16</v>
      </c>
      <c r="N4274" s="1" t="s">
        <v>16</v>
      </c>
      <c r="O4274" s="1">
        <v>63.2</v>
      </c>
      <c r="P4274" s="1">
        <v>1.0</v>
      </c>
    </row>
    <row r="4275">
      <c r="A4275" s="1" t="s">
        <v>29</v>
      </c>
      <c r="B4275" s="1" t="s">
        <v>6099</v>
      </c>
      <c r="C4275" s="2" t="s">
        <v>5987</v>
      </c>
      <c r="D4275" s="1" t="s">
        <v>19</v>
      </c>
      <c r="E4275" s="3" t="str">
        <f>HYPERLINK("https://fyndiq.se/produkt/1e8f6bb5ed7344de/", "2-Pack Samsung Galaxy s10 Plus - Härdat glas 9H - Super kvalitet")</f>
        <v>2-Pack Samsung Galaxy s10 Plus - Härdat glas 9H - Super kvalitet</v>
      </c>
      <c r="F4275" s="1" t="s">
        <v>1508</v>
      </c>
      <c r="G4275" s="1" t="s">
        <v>1509</v>
      </c>
      <c r="H4275" s="1" t="s">
        <v>1510</v>
      </c>
      <c r="I4275" s="1" t="s">
        <v>16</v>
      </c>
      <c r="J4275" s="1" t="s">
        <v>23</v>
      </c>
      <c r="K4275" s="1" t="s">
        <v>16</v>
      </c>
      <c r="L4275" s="1" t="s">
        <v>16</v>
      </c>
      <c r="M4275" s="1" t="s">
        <v>16</v>
      </c>
      <c r="N4275" s="1" t="s">
        <v>16</v>
      </c>
      <c r="O4275" s="1">
        <v>63.2</v>
      </c>
      <c r="P4275" s="1">
        <v>1.0</v>
      </c>
    </row>
    <row r="4276">
      <c r="A4276" s="1" t="s">
        <v>29</v>
      </c>
      <c r="B4276" s="1" t="s">
        <v>6100</v>
      </c>
      <c r="C4276" s="2" t="s">
        <v>5987</v>
      </c>
      <c r="D4276" s="1" t="s">
        <v>19</v>
      </c>
      <c r="E4276" s="3" t="str">
        <f>HYPERLINK("https://fyndiq.se/produkt/082f3cf898c84831/", "2 Pack Galaxy S20 Ultra - Härdat glas 9H - Super kvalitet 3D")</f>
        <v>2 Pack Galaxy S20 Ultra - Härdat glas 9H - Super kvalitet 3D</v>
      </c>
      <c r="F4276" s="1" t="s">
        <v>460</v>
      </c>
      <c r="G4276" s="1" t="s">
        <v>461</v>
      </c>
      <c r="H4276" s="1" t="s">
        <v>462</v>
      </c>
      <c r="I4276" s="1" t="s">
        <v>16</v>
      </c>
      <c r="J4276" s="1" t="s">
        <v>23</v>
      </c>
      <c r="K4276" s="1" t="s">
        <v>16</v>
      </c>
      <c r="L4276" s="1" t="s">
        <v>16</v>
      </c>
      <c r="M4276" s="1" t="s">
        <v>16</v>
      </c>
      <c r="N4276" s="1" t="s">
        <v>16</v>
      </c>
      <c r="O4276" s="1">
        <v>63.2</v>
      </c>
      <c r="P4276" s="1">
        <v>1.0</v>
      </c>
    </row>
    <row r="4277">
      <c r="A4277" s="1" t="s">
        <v>29</v>
      </c>
      <c r="B4277" s="1" t="s">
        <v>6101</v>
      </c>
      <c r="C4277" s="2" t="s">
        <v>5987</v>
      </c>
      <c r="D4277" s="1" t="s">
        <v>19</v>
      </c>
      <c r="E4277" s="3" t="str">
        <f>HYPERLINK("https://fyndiq.se/produkt/a6aedd496b5549a1/", "2-Pack Xiaomi Redmi Note 11 Pro Skärmskydd &amp; 1-Pack linsskydd - Härdat Glas 9H - Super kvalitet 3D")</f>
        <v>2-Pack Xiaomi Redmi Note 11 Pro Skärmskydd &amp; 1-Pack linsskydd - Härdat Glas 9H - Super kvalitet 3D</v>
      </c>
      <c r="F4277" s="1" t="s">
        <v>6102</v>
      </c>
      <c r="G4277" s="1" t="s">
        <v>6103</v>
      </c>
      <c r="H4277" s="1" t="s">
        <v>6104</v>
      </c>
      <c r="I4277" s="1" t="s">
        <v>16</v>
      </c>
      <c r="J4277" s="1" t="s">
        <v>23</v>
      </c>
      <c r="K4277" s="1" t="s">
        <v>16</v>
      </c>
      <c r="L4277" s="1" t="s">
        <v>16</v>
      </c>
      <c r="M4277" s="1" t="s">
        <v>16</v>
      </c>
      <c r="N4277" s="1" t="s">
        <v>16</v>
      </c>
      <c r="O4277" s="1">
        <v>71.2</v>
      </c>
      <c r="P4277" s="1">
        <v>1.0</v>
      </c>
    </row>
    <row r="4278">
      <c r="A4278" s="1" t="s">
        <v>29</v>
      </c>
      <c r="B4278" s="1" t="s">
        <v>6105</v>
      </c>
      <c r="C4278" s="2" t="s">
        <v>5987</v>
      </c>
      <c r="D4278" s="1" t="s">
        <v>19</v>
      </c>
      <c r="E4278" s="3" t="str">
        <f>HYPERLINK("https://fyndiq.se/produkt/b6564d07558d42f5/", "1-Pack XIAOMI REDMI 13C Skärmskydd - Härdat Glas 9H - Super kvalitet 3D")</f>
        <v>1-Pack XIAOMI REDMI 13C Skärmskydd - Härdat Glas 9H - Super kvalitet 3D</v>
      </c>
      <c r="F4278" s="1" t="s">
        <v>1654</v>
      </c>
      <c r="G4278" s="1" t="s">
        <v>1655</v>
      </c>
      <c r="H4278" s="1" t="s">
        <v>1656</v>
      </c>
      <c r="I4278" s="1" t="s">
        <v>16</v>
      </c>
      <c r="J4278" s="1" t="s">
        <v>23</v>
      </c>
      <c r="K4278" s="1" t="s">
        <v>16</v>
      </c>
      <c r="L4278" s="1" t="s">
        <v>16</v>
      </c>
      <c r="M4278" s="1" t="s">
        <v>16</v>
      </c>
      <c r="N4278" s="1" t="s">
        <v>16</v>
      </c>
      <c r="O4278" s="1">
        <v>55.2</v>
      </c>
      <c r="P4278" s="1">
        <v>1.0</v>
      </c>
    </row>
    <row r="4279">
      <c r="A4279" s="1" t="s">
        <v>29</v>
      </c>
      <c r="B4279" s="1" t="s">
        <v>6106</v>
      </c>
      <c r="C4279" s="2" t="s">
        <v>5987</v>
      </c>
      <c r="D4279" s="1" t="s">
        <v>19</v>
      </c>
      <c r="E4279" s="3" t="str">
        <f>HYPERLINK("https://fyndiq.se/produkt/4603671cea994359/", "Samsung S20 Plus härdat glas 3D 9H Top Kvalitet skärmskydd")</f>
        <v>Samsung S20 Plus härdat glas 3D 9H Top Kvalitet skärmskydd</v>
      </c>
      <c r="F4279" s="1" t="s">
        <v>428</v>
      </c>
      <c r="G4279" s="1" t="s">
        <v>429</v>
      </c>
      <c r="H4279" s="1" t="s">
        <v>430</v>
      </c>
      <c r="I4279" s="1" t="s">
        <v>16</v>
      </c>
      <c r="J4279" s="1" t="s">
        <v>23</v>
      </c>
      <c r="K4279" s="1" t="s">
        <v>16</v>
      </c>
      <c r="L4279" s="1" t="s">
        <v>16</v>
      </c>
      <c r="M4279" s="1" t="s">
        <v>16</v>
      </c>
      <c r="N4279" s="1" t="s">
        <v>16</v>
      </c>
      <c r="O4279" s="1">
        <v>55.2</v>
      </c>
      <c r="P4279" s="1">
        <v>1.0</v>
      </c>
    </row>
    <row r="4280">
      <c r="A4280" s="1" t="s">
        <v>29</v>
      </c>
      <c r="B4280" s="1" t="s">
        <v>6107</v>
      </c>
      <c r="C4280" s="2" t="s">
        <v>5987</v>
      </c>
      <c r="D4280" s="1" t="s">
        <v>19</v>
      </c>
      <c r="E4280" s="3" t="str">
        <f>HYPERLINK("https://fyndiq.se/produkt/d797b2d066ca471c/", "2-Pack Apple Watch 44mm – Härdat glas 9H – Super kvalitet 3D")</f>
        <v>2-Pack Apple Watch 44mm – Härdat glas 9H – Super kvalitet 3D</v>
      </c>
      <c r="F4280" s="1" t="s">
        <v>1392</v>
      </c>
      <c r="G4280" s="1" t="s">
        <v>1393</v>
      </c>
      <c r="H4280" s="1" t="s">
        <v>1394</v>
      </c>
      <c r="I4280" s="1" t="s">
        <v>16</v>
      </c>
      <c r="J4280" s="1" t="s">
        <v>23</v>
      </c>
      <c r="K4280" s="1" t="s">
        <v>16</v>
      </c>
      <c r="L4280" s="1" t="s">
        <v>16</v>
      </c>
      <c r="M4280" s="1" t="s">
        <v>16</v>
      </c>
      <c r="N4280" s="1" t="s">
        <v>16</v>
      </c>
      <c r="O4280" s="1">
        <v>55.2</v>
      </c>
      <c r="P4280" s="1">
        <v>1.0</v>
      </c>
    </row>
    <row r="4281">
      <c r="A4281" s="1" t="s">
        <v>29</v>
      </c>
      <c r="B4281" s="1" t="s">
        <v>6108</v>
      </c>
      <c r="C4281" s="2" t="s">
        <v>5987</v>
      </c>
      <c r="D4281" s="1" t="s">
        <v>19</v>
      </c>
      <c r="E428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4281" s="1" t="s">
        <v>47</v>
      </c>
      <c r="G4281" s="2" t="s">
        <v>48</v>
      </c>
      <c r="H4281" s="1" t="s">
        <v>49</v>
      </c>
      <c r="I4281" s="1" t="s">
        <v>16</v>
      </c>
      <c r="J4281" s="1" t="s">
        <v>23</v>
      </c>
      <c r="K4281" s="1" t="s">
        <v>16</v>
      </c>
      <c r="L4281" s="1" t="s">
        <v>16</v>
      </c>
      <c r="M4281" s="1" t="s">
        <v>16</v>
      </c>
      <c r="N4281" s="1" t="s">
        <v>16</v>
      </c>
      <c r="O4281" s="1">
        <v>183.2</v>
      </c>
      <c r="P4281" s="1">
        <v>1.0</v>
      </c>
    </row>
    <row r="4282">
      <c r="A4282" s="1" t="s">
        <v>29</v>
      </c>
      <c r="B4282" s="1" t="s">
        <v>6109</v>
      </c>
      <c r="C4282" s="2" t="s">
        <v>5987</v>
      </c>
      <c r="D4282" s="1" t="s">
        <v>19</v>
      </c>
      <c r="E4282" s="3" t="str">
        <f>HYPERLINK("https://fyndiq.se/produkt/dfe28e565d2e4c8d/", "2 Pack Samsung S21 FE - 9H Härdat Glass - Super Kvalitet 3D")</f>
        <v>2 Pack Samsung S21 FE - 9H Härdat Glass - Super Kvalitet 3D</v>
      </c>
      <c r="F4282" s="1" t="s">
        <v>276</v>
      </c>
      <c r="G4282" s="1" t="s">
        <v>277</v>
      </c>
      <c r="H4282" s="1" t="s">
        <v>278</v>
      </c>
      <c r="I4282" s="1" t="s">
        <v>16</v>
      </c>
      <c r="J4282" s="1" t="s">
        <v>23</v>
      </c>
      <c r="K4282" s="1" t="s">
        <v>16</v>
      </c>
      <c r="L4282" s="1" t="s">
        <v>16</v>
      </c>
      <c r="M4282" s="1" t="s">
        <v>16</v>
      </c>
      <c r="N4282" s="1" t="s">
        <v>16</v>
      </c>
      <c r="O4282" s="1">
        <v>63.2</v>
      </c>
      <c r="P4282" s="1">
        <v>1.0</v>
      </c>
    </row>
    <row r="4283">
      <c r="A4283" s="1" t="s">
        <v>29</v>
      </c>
      <c r="B4283" s="1" t="s">
        <v>6110</v>
      </c>
      <c r="C4283" s="2" t="s">
        <v>5987</v>
      </c>
      <c r="D4283" s="1" t="s">
        <v>19</v>
      </c>
      <c r="E4283" s="3" t="str">
        <f>HYPERLINK("https://fyndiq.se/produkt/4c221907d1254100/", "2-Pack Samsung A14 Skärmskydd - Härdat Glas 9H - Super kvalitet 3D")</f>
        <v>2-Pack Samsung A14 Skärmskydd - Härdat Glas 9H - Super kvalitet 3D</v>
      </c>
      <c r="F4283" s="1" t="s">
        <v>167</v>
      </c>
      <c r="G4283" s="1" t="s">
        <v>168</v>
      </c>
      <c r="H4283" s="1" t="s">
        <v>169</v>
      </c>
      <c r="I4283" s="1" t="s">
        <v>16</v>
      </c>
      <c r="J4283" s="1" t="s">
        <v>23</v>
      </c>
      <c r="K4283" s="1" t="s">
        <v>16</v>
      </c>
      <c r="L4283" s="1" t="s">
        <v>16</v>
      </c>
      <c r="M4283" s="1" t="s">
        <v>16</v>
      </c>
      <c r="N4283" s="1" t="s">
        <v>16</v>
      </c>
      <c r="O4283" s="1">
        <v>63.2</v>
      </c>
      <c r="P4283" s="1">
        <v>1.0</v>
      </c>
    </row>
    <row r="4284">
      <c r="A4284" s="1" t="s">
        <v>29</v>
      </c>
      <c r="B4284" s="1" t="s">
        <v>6111</v>
      </c>
      <c r="C4284" s="2" t="s">
        <v>5987</v>
      </c>
      <c r="D4284" s="1" t="s">
        <v>19</v>
      </c>
      <c r="E4284" s="3" t="str">
        <f>HYPERLINK("https://fyndiq.se/produkt/a00b62acc6644fd2/", "2-Pack Samsung Galaxy S10 - Härdat glas 9H – Super kvalitet 3D")</f>
        <v>2-Pack Samsung Galaxy S10 - Härdat glas 9H – Super kvalitet 3D</v>
      </c>
      <c r="F4284" s="1" t="s">
        <v>1291</v>
      </c>
      <c r="G4284" s="1" t="s">
        <v>1292</v>
      </c>
      <c r="H4284" s="1" t="s">
        <v>1293</v>
      </c>
      <c r="I4284" s="1" t="s">
        <v>16</v>
      </c>
      <c r="J4284" s="1" t="s">
        <v>23</v>
      </c>
      <c r="K4284" s="1" t="s">
        <v>16</v>
      </c>
      <c r="L4284" s="1" t="s">
        <v>16</v>
      </c>
      <c r="M4284" s="1" t="s">
        <v>16</v>
      </c>
      <c r="N4284" s="1" t="s">
        <v>16</v>
      </c>
      <c r="O4284" s="1">
        <v>63.2</v>
      </c>
      <c r="P4284" s="1">
        <v>1.0</v>
      </c>
    </row>
    <row r="4285">
      <c r="A4285" s="1" t="s">
        <v>29</v>
      </c>
      <c r="B4285" s="1" t="s">
        <v>6112</v>
      </c>
      <c r="C4285" s="2" t="s">
        <v>5987</v>
      </c>
      <c r="D4285" s="1" t="s">
        <v>19</v>
      </c>
      <c r="E428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285" s="1" t="s">
        <v>539</v>
      </c>
      <c r="G4285" s="1" t="s">
        <v>540</v>
      </c>
      <c r="H4285" s="1" t="s">
        <v>541</v>
      </c>
      <c r="I4285" s="1" t="s">
        <v>16</v>
      </c>
      <c r="J4285" s="1" t="s">
        <v>23</v>
      </c>
      <c r="K4285" s="1" t="s">
        <v>16</v>
      </c>
      <c r="L4285" s="1" t="s">
        <v>16</v>
      </c>
      <c r="M4285" s="1" t="s">
        <v>16</v>
      </c>
      <c r="N4285" s="1" t="s">
        <v>16</v>
      </c>
      <c r="O4285" s="1">
        <v>95.2</v>
      </c>
      <c r="P4285" s="1">
        <v>1.0</v>
      </c>
    </row>
    <row r="4286">
      <c r="A4286" s="1" t="s">
        <v>29</v>
      </c>
      <c r="B4286" s="1" t="s">
        <v>6113</v>
      </c>
      <c r="C4286" s="2" t="s">
        <v>5987</v>
      </c>
      <c r="D4286" s="1" t="s">
        <v>19</v>
      </c>
      <c r="E428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286" s="1" t="s">
        <v>2144</v>
      </c>
      <c r="G4286" s="1" t="s">
        <v>2145</v>
      </c>
      <c r="H4286" s="1" t="s">
        <v>2146</v>
      </c>
      <c r="I4286" s="1" t="s">
        <v>16</v>
      </c>
      <c r="J4286" s="1" t="s">
        <v>23</v>
      </c>
      <c r="K4286" s="1" t="s">
        <v>16</v>
      </c>
      <c r="L4286" s="1" t="s">
        <v>16</v>
      </c>
      <c r="M4286" s="1" t="s">
        <v>16</v>
      </c>
      <c r="N4286" s="1" t="s">
        <v>16</v>
      </c>
      <c r="O4286" s="1">
        <v>63.2</v>
      </c>
      <c r="P4286" s="1">
        <v>1.0</v>
      </c>
    </row>
    <row r="4287">
      <c r="A4287" s="1" t="s">
        <v>29</v>
      </c>
      <c r="B4287" s="1" t="s">
        <v>6114</v>
      </c>
      <c r="C4287" s="2" t="s">
        <v>5987</v>
      </c>
      <c r="D4287" s="1" t="s">
        <v>19</v>
      </c>
      <c r="E428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287" s="1" t="s">
        <v>665</v>
      </c>
      <c r="G4287" s="1" t="s">
        <v>666</v>
      </c>
      <c r="H4287" s="1" t="s">
        <v>667</v>
      </c>
      <c r="I4287" s="1" t="s">
        <v>16</v>
      </c>
      <c r="J4287" s="1" t="s">
        <v>23</v>
      </c>
      <c r="K4287" s="1" t="s">
        <v>16</v>
      </c>
      <c r="L4287" s="1" t="s">
        <v>16</v>
      </c>
      <c r="M4287" s="1" t="s">
        <v>16</v>
      </c>
      <c r="N4287" s="1" t="s">
        <v>16</v>
      </c>
      <c r="O4287" s="1">
        <v>63.2</v>
      </c>
      <c r="P4287" s="1">
        <v>1.0</v>
      </c>
    </row>
    <row r="4288">
      <c r="A4288" s="1" t="s">
        <v>29</v>
      </c>
      <c r="B4288" s="1" t="s">
        <v>6115</v>
      </c>
      <c r="C4288" s="2" t="s">
        <v>5987</v>
      </c>
      <c r="D4288" s="1" t="s">
        <v>19</v>
      </c>
      <c r="E4288" s="3" t="str">
        <f>HYPERLINK("https://fyndiq.se/produkt/28799ed0373d40b4/", "2 Pack Galaxy S21 Ultra 5G- Härdat glas 9H - Super kvalitet 3D")</f>
        <v>2 Pack Galaxy S21 Ultra 5G- Härdat glas 9H - Super kvalitet 3D</v>
      </c>
      <c r="F4288" s="1" t="s">
        <v>272</v>
      </c>
      <c r="G4288" s="1" t="s">
        <v>273</v>
      </c>
      <c r="H4288" s="1" t="s">
        <v>274</v>
      </c>
      <c r="I4288" s="1" t="s">
        <v>16</v>
      </c>
      <c r="J4288" s="1" t="s">
        <v>23</v>
      </c>
      <c r="K4288" s="1" t="s">
        <v>16</v>
      </c>
      <c r="L4288" s="1" t="s">
        <v>16</v>
      </c>
      <c r="M4288" s="1" t="s">
        <v>16</v>
      </c>
      <c r="N4288" s="1" t="s">
        <v>16</v>
      </c>
      <c r="O4288" s="1">
        <v>63.2</v>
      </c>
      <c r="P4288" s="1">
        <v>1.0</v>
      </c>
    </row>
    <row r="4289">
      <c r="A4289" s="1" t="s">
        <v>29</v>
      </c>
      <c r="B4289" s="1" t="s">
        <v>6116</v>
      </c>
      <c r="C4289" s="2" t="s">
        <v>5987</v>
      </c>
      <c r="D4289" s="1" t="s">
        <v>19</v>
      </c>
      <c r="E428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4289" s="1" t="s">
        <v>163</v>
      </c>
      <c r="G4289" s="1" t="s">
        <v>164</v>
      </c>
      <c r="H4289" s="1" t="s">
        <v>165</v>
      </c>
      <c r="I4289" s="1" t="s">
        <v>16</v>
      </c>
      <c r="J4289" s="1" t="s">
        <v>23</v>
      </c>
      <c r="K4289" s="1" t="s">
        <v>16</v>
      </c>
      <c r="L4289" s="1" t="s">
        <v>16</v>
      </c>
      <c r="M4289" s="1" t="s">
        <v>16</v>
      </c>
      <c r="N4289" s="1" t="s">
        <v>16</v>
      </c>
      <c r="O4289" s="1">
        <v>63.2</v>
      </c>
      <c r="P4289" s="1">
        <v>1.0</v>
      </c>
    </row>
    <row r="4290">
      <c r="A4290" s="1" t="s">
        <v>29</v>
      </c>
      <c r="B4290" s="1" t="s">
        <v>6117</v>
      </c>
      <c r="C4290" s="2" t="s">
        <v>6118</v>
      </c>
      <c r="D4290" s="1" t="s">
        <v>19</v>
      </c>
      <c r="E429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4290" s="1" t="s">
        <v>599</v>
      </c>
      <c r="G4290" s="1" t="s">
        <v>600</v>
      </c>
      <c r="H4290" s="1" t="s">
        <v>601</v>
      </c>
      <c r="I4290" s="1" t="s">
        <v>16</v>
      </c>
      <c r="J4290" s="1" t="s">
        <v>23</v>
      </c>
      <c r="K4290" s="1" t="s">
        <v>16</v>
      </c>
      <c r="L4290" s="1" t="s">
        <v>16</v>
      </c>
      <c r="M4290" s="1" t="s">
        <v>16</v>
      </c>
      <c r="N4290" s="1" t="s">
        <v>16</v>
      </c>
      <c r="O4290" s="1">
        <v>71.2</v>
      </c>
      <c r="P4290" s="1">
        <v>1.0</v>
      </c>
    </row>
    <row r="4291">
      <c r="A4291" s="1" t="s">
        <v>29</v>
      </c>
      <c r="B4291" s="1" t="s">
        <v>6119</v>
      </c>
      <c r="C4291" s="2" t="s">
        <v>6118</v>
      </c>
      <c r="D4291" s="1" t="s">
        <v>19</v>
      </c>
      <c r="E4291" s="3" t="str">
        <f>HYPERLINK("https://fyndiq.se/produkt/c64bbbf107e34309/", "2-Pack Huawei P30 - Härdat glas 9H – 3D Super kvalitet")</f>
        <v>2-Pack Huawei P30 - Härdat glas 9H – 3D Super kvalitet</v>
      </c>
      <c r="F4291" s="1" t="s">
        <v>845</v>
      </c>
      <c r="G4291" s="1" t="s">
        <v>846</v>
      </c>
      <c r="H4291" s="1" t="s">
        <v>847</v>
      </c>
      <c r="I4291" s="1" t="s">
        <v>1230</v>
      </c>
      <c r="J4291" s="1" t="s">
        <v>9</v>
      </c>
      <c r="K4291" s="2" t="s">
        <v>3385</v>
      </c>
      <c r="L4291" s="1" t="s">
        <v>2602</v>
      </c>
      <c r="M4291" s="1" t="s">
        <v>16</v>
      </c>
      <c r="N4291" s="1" t="s">
        <v>16</v>
      </c>
      <c r="O4291" s="1">
        <v>63.2</v>
      </c>
      <c r="P4291" s="1">
        <v>1.0</v>
      </c>
    </row>
    <row r="4292">
      <c r="A4292" s="1" t="s">
        <v>29</v>
      </c>
      <c r="B4292" s="1" t="s">
        <v>6120</v>
      </c>
      <c r="C4292" s="2" t="s">
        <v>6118</v>
      </c>
      <c r="D4292" s="1" t="s">
        <v>19</v>
      </c>
      <c r="E4292" s="3" t="str">
        <f>HYPERLINK("https://fyndiq.se/produkt/66924f1ff238487e/", "2-Pack GOOGLE PIXEL 7A Skärmskydd - Härdat Glas 9H - Super kvalitet 3D")</f>
        <v>2-Pack GOOGLE PIXEL 7A Skärmskydd - Härdat Glas 9H - Super kvalitet 3D</v>
      </c>
      <c r="F4292" s="1" t="s">
        <v>315</v>
      </c>
      <c r="G4292" s="1" t="s">
        <v>316</v>
      </c>
      <c r="H4292" s="1" t="s">
        <v>317</v>
      </c>
      <c r="I4292" s="1" t="s">
        <v>16</v>
      </c>
      <c r="J4292" s="1" t="s">
        <v>23</v>
      </c>
      <c r="K4292" s="1" t="s">
        <v>16</v>
      </c>
      <c r="L4292" s="1" t="s">
        <v>16</v>
      </c>
      <c r="M4292" s="1" t="s">
        <v>16</v>
      </c>
      <c r="N4292" s="1" t="s">
        <v>16</v>
      </c>
      <c r="O4292" s="1">
        <v>63.2</v>
      </c>
      <c r="P4292" s="1">
        <v>1.0</v>
      </c>
    </row>
    <row r="4293">
      <c r="A4293" s="1" t="s">
        <v>29</v>
      </c>
      <c r="B4293" s="1" t="s">
        <v>6121</v>
      </c>
      <c r="C4293" s="2" t="s">
        <v>6118</v>
      </c>
      <c r="D4293" s="1" t="s">
        <v>19</v>
      </c>
      <c r="E4293" s="3" t="str">
        <f>HYPERLINK("https://fyndiq.se/produkt/f2c164e932234570/", "2-Pack HUAWEI P30 PRO Skärmskydd - Härdat Glas 9H - Super kvalitet 3D")</f>
        <v>2-Pack HUAWEI P30 PRO Skärmskydd - Härdat Glas 9H - Super kvalitet 3D</v>
      </c>
      <c r="F4293" s="1" t="s">
        <v>267</v>
      </c>
      <c r="G4293" s="1" t="s">
        <v>268</v>
      </c>
      <c r="H4293" s="1" t="s">
        <v>269</v>
      </c>
      <c r="I4293" s="1" t="s">
        <v>16</v>
      </c>
      <c r="J4293" s="1" t="s">
        <v>23</v>
      </c>
      <c r="K4293" s="1" t="s">
        <v>16</v>
      </c>
      <c r="L4293" s="1" t="s">
        <v>16</v>
      </c>
      <c r="M4293" s="1" t="s">
        <v>16</v>
      </c>
      <c r="N4293" s="1" t="s">
        <v>16</v>
      </c>
      <c r="O4293" s="1">
        <v>63.2</v>
      </c>
      <c r="P4293" s="1">
        <v>1.0</v>
      </c>
    </row>
    <row r="4294">
      <c r="A4294" s="1" t="s">
        <v>29</v>
      </c>
      <c r="B4294" s="1" t="s">
        <v>6122</v>
      </c>
      <c r="C4294" s="2" t="s">
        <v>6118</v>
      </c>
      <c r="D4294" s="1" t="s">
        <v>19</v>
      </c>
      <c r="E4294" s="3" t="str">
        <f>HYPERLINK("https://fyndiq.se/produkt/d5991795a2d5400b/", "1-Pack XIAOMI REDMI A3 Skärmskydd - Härdat Glas 9H - Super kvalitet 3D")</f>
        <v>1-Pack XIAOMI REDMI A3 Skärmskydd - Härdat Glas 9H - Super kvalitet 3D</v>
      </c>
      <c r="F4294" s="1" t="s">
        <v>1048</v>
      </c>
      <c r="G4294" s="1" t="s">
        <v>1049</v>
      </c>
      <c r="H4294" s="1" t="s">
        <v>1050</v>
      </c>
      <c r="I4294" s="1" t="s">
        <v>16</v>
      </c>
      <c r="J4294" s="1" t="s">
        <v>23</v>
      </c>
      <c r="K4294" s="1" t="s">
        <v>16</v>
      </c>
      <c r="L4294" s="1" t="s">
        <v>16</v>
      </c>
      <c r="M4294" s="1" t="s">
        <v>16</v>
      </c>
      <c r="N4294" s="1" t="s">
        <v>16</v>
      </c>
      <c r="O4294" s="1">
        <v>55.2</v>
      </c>
      <c r="P4294" s="1">
        <v>1.0</v>
      </c>
    </row>
    <row r="4295">
      <c r="A4295" s="1" t="s">
        <v>29</v>
      </c>
      <c r="B4295" s="1" t="s">
        <v>6123</v>
      </c>
      <c r="C4295" s="2" t="s">
        <v>6118</v>
      </c>
      <c r="D4295" s="1" t="s">
        <v>19</v>
      </c>
      <c r="E4295" s="3" t="str">
        <f>HYPERLINK("https://fyndiq.se/produkt/51fc2b1803b14be2/", "2-Pack GOOGLE PIXEL 8 PRO Skärmskydd &amp; 2-Pack linsskydd - Härdat Glas 9H - Super kvalitet 3D")</f>
        <v>2-Pack GOOGLE PIXEL 8 PRO Skärmskydd &amp; 2-Pack linsskydd - Härdat Glas 9H - Super kvalitet 3D</v>
      </c>
      <c r="F4295" s="1" t="s">
        <v>6124</v>
      </c>
      <c r="G4295" s="1" t="s">
        <v>6125</v>
      </c>
      <c r="H4295" s="1" t="s">
        <v>6126</v>
      </c>
      <c r="I4295" s="1" t="s">
        <v>16</v>
      </c>
      <c r="J4295" s="1" t="s">
        <v>23</v>
      </c>
      <c r="K4295" s="1" t="s">
        <v>16</v>
      </c>
      <c r="L4295" s="1" t="s">
        <v>16</v>
      </c>
      <c r="M4295" s="1" t="s">
        <v>16</v>
      </c>
      <c r="N4295" s="1" t="s">
        <v>16</v>
      </c>
      <c r="O4295" s="1">
        <v>79.2</v>
      </c>
      <c r="P4295" s="1">
        <v>1.0</v>
      </c>
    </row>
    <row r="4296">
      <c r="A4296" s="1" t="s">
        <v>29</v>
      </c>
      <c r="B4296" s="1" t="s">
        <v>6127</v>
      </c>
      <c r="C4296" s="2" t="s">
        <v>6118</v>
      </c>
      <c r="D4296" s="1" t="s">
        <v>19</v>
      </c>
      <c r="E4296" s="3" t="str">
        <f>HYPERLINK("https://fyndiq.se/produkt/56c72c0ba5f749b5/", "2-Pack SAMSUNG S24 Skärmskydd - Härdat Glas 9H - Super kvalitet 3D")</f>
        <v>2-Pack SAMSUNG S24 Skärmskydd - Härdat Glas 9H - Super kvalitet 3D</v>
      </c>
      <c r="F4296" s="1" t="s">
        <v>263</v>
      </c>
      <c r="G4296" s="1" t="s">
        <v>264</v>
      </c>
      <c r="H4296" s="1" t="s">
        <v>265</v>
      </c>
      <c r="I4296" s="1" t="s">
        <v>16</v>
      </c>
      <c r="J4296" s="1" t="s">
        <v>23</v>
      </c>
      <c r="K4296" s="1" t="s">
        <v>16</v>
      </c>
      <c r="L4296" s="1" t="s">
        <v>16</v>
      </c>
      <c r="M4296" s="1" t="s">
        <v>16</v>
      </c>
      <c r="N4296" s="1" t="s">
        <v>16</v>
      </c>
      <c r="O4296" s="1">
        <v>71.2</v>
      </c>
      <c r="P4296" s="1">
        <v>1.0</v>
      </c>
    </row>
    <row r="4297">
      <c r="A4297" s="1" t="s">
        <v>29</v>
      </c>
      <c r="B4297" s="1" t="s">
        <v>6128</v>
      </c>
      <c r="C4297" s="2" t="s">
        <v>6118</v>
      </c>
      <c r="D4297" s="1" t="s">
        <v>19</v>
      </c>
      <c r="E4297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4297" s="1" t="s">
        <v>4254</v>
      </c>
      <c r="G4297" s="1" t="s">
        <v>4255</v>
      </c>
      <c r="H4297" s="1" t="s">
        <v>4256</v>
      </c>
      <c r="I4297" s="1" t="s">
        <v>16</v>
      </c>
      <c r="J4297" s="1" t="s">
        <v>23</v>
      </c>
      <c r="K4297" s="1" t="s">
        <v>16</v>
      </c>
      <c r="L4297" s="1" t="s">
        <v>16</v>
      </c>
      <c r="M4297" s="1" t="s">
        <v>16</v>
      </c>
      <c r="N4297" s="1" t="s">
        <v>16</v>
      </c>
      <c r="O4297" s="1">
        <v>79.2</v>
      </c>
      <c r="P4297" s="1">
        <v>1.0</v>
      </c>
    </row>
    <row r="4298">
      <c r="A4298" s="1" t="s">
        <v>29</v>
      </c>
      <c r="B4298" s="1" t="s">
        <v>6129</v>
      </c>
      <c r="C4298" s="2" t="s">
        <v>6118</v>
      </c>
      <c r="D4298" s="1" t="s">
        <v>19</v>
      </c>
      <c r="E4298" s="3" t="str">
        <f>HYPERLINK("https://fyndiq.se/produkt/405d6f09daec4d0e/", "2-Pack Samsung Galaxy A80 - Härdat glas 9H - Super kvalitet")</f>
        <v>2-Pack Samsung Galaxy A80 - Härdat glas 9H - Super kvalitet</v>
      </c>
      <c r="F4298" s="1" t="s">
        <v>2441</v>
      </c>
      <c r="G4298" s="1" t="s">
        <v>2442</v>
      </c>
      <c r="H4298" s="1" t="s">
        <v>2443</v>
      </c>
      <c r="I4298" s="1" t="s">
        <v>16</v>
      </c>
      <c r="J4298" s="1" t="s">
        <v>23</v>
      </c>
      <c r="K4298" s="1" t="s">
        <v>16</v>
      </c>
      <c r="L4298" s="1" t="s">
        <v>16</v>
      </c>
      <c r="M4298" s="1" t="s">
        <v>16</v>
      </c>
      <c r="N4298" s="1" t="s">
        <v>16</v>
      </c>
      <c r="O4298" s="1">
        <v>63.2</v>
      </c>
      <c r="P4298" s="1">
        <v>1.0</v>
      </c>
    </row>
    <row r="4299">
      <c r="A4299" s="1" t="s">
        <v>29</v>
      </c>
      <c r="B4299" s="1" t="s">
        <v>6130</v>
      </c>
      <c r="C4299" s="2" t="s">
        <v>6118</v>
      </c>
      <c r="D4299" s="1" t="s">
        <v>19</v>
      </c>
      <c r="E4299" s="3" t="str">
        <f>HYPERLINK("https://fyndiq.se/produkt/56c72c0ba5f749b5/", "2-Pack SAMSUNG S24 Skärmskydd - Härdat Glas 9H - Super kvalitet 3D")</f>
        <v>2-Pack SAMSUNG S24 Skärmskydd - Härdat Glas 9H - Super kvalitet 3D</v>
      </c>
      <c r="F4299" s="1" t="s">
        <v>263</v>
      </c>
      <c r="G4299" s="1" t="s">
        <v>264</v>
      </c>
      <c r="H4299" s="1" t="s">
        <v>265</v>
      </c>
      <c r="I4299" s="1" t="s">
        <v>16</v>
      </c>
      <c r="J4299" s="1" t="s">
        <v>23</v>
      </c>
      <c r="K4299" s="1" t="s">
        <v>16</v>
      </c>
      <c r="L4299" s="1" t="s">
        <v>16</v>
      </c>
      <c r="M4299" s="1" t="s">
        <v>16</v>
      </c>
      <c r="N4299" s="1" t="s">
        <v>16</v>
      </c>
      <c r="O4299" s="1">
        <v>71.2</v>
      </c>
      <c r="P4299" s="1">
        <v>1.0</v>
      </c>
    </row>
    <row r="4300">
      <c r="A4300" s="1" t="s">
        <v>29</v>
      </c>
      <c r="B4300" s="1" t="s">
        <v>6131</v>
      </c>
      <c r="C4300" s="2" t="s">
        <v>6118</v>
      </c>
      <c r="D4300" s="1" t="s">
        <v>19</v>
      </c>
      <c r="E4300" s="3" t="str">
        <f>HYPERLINK("https://fyndiq.se/produkt/06106438a7a14dfc/", "2-Pack Xiaomi 13T Pro - Härdat glas 9H - Super kvalitet 3D Skärmskydd")</f>
        <v>2-Pack Xiaomi 13T Pro - Härdat glas 9H - Super kvalitet 3D Skärmskydd</v>
      </c>
      <c r="F4300" s="1" t="s">
        <v>883</v>
      </c>
      <c r="G4300" s="1" t="s">
        <v>884</v>
      </c>
      <c r="H4300" s="1" t="s">
        <v>885</v>
      </c>
      <c r="I4300" s="1" t="s">
        <v>1311</v>
      </c>
      <c r="J4300" s="1" t="s">
        <v>23</v>
      </c>
      <c r="K4300" s="1" t="s">
        <v>16</v>
      </c>
      <c r="L4300" s="1" t="s">
        <v>16</v>
      </c>
      <c r="M4300" s="1" t="s">
        <v>16</v>
      </c>
      <c r="N4300" s="1" t="s">
        <v>16</v>
      </c>
      <c r="O4300" s="1">
        <v>63.2</v>
      </c>
      <c r="P4300" s="1">
        <v>1.0</v>
      </c>
    </row>
    <row r="4301">
      <c r="A4301" s="1" t="s">
        <v>29</v>
      </c>
      <c r="B4301" s="1" t="s">
        <v>6132</v>
      </c>
      <c r="C4301" s="2" t="s">
        <v>6118</v>
      </c>
      <c r="D4301" s="1" t="s">
        <v>19</v>
      </c>
      <c r="E430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4301" s="1" t="s">
        <v>204</v>
      </c>
      <c r="G4301" s="1" t="s">
        <v>205</v>
      </c>
      <c r="H4301" s="1" t="s">
        <v>206</v>
      </c>
      <c r="I4301" s="1" t="s">
        <v>16</v>
      </c>
      <c r="J4301" s="1" t="s">
        <v>23</v>
      </c>
      <c r="K4301" s="1" t="s">
        <v>16</v>
      </c>
      <c r="L4301" s="1" t="s">
        <v>16</v>
      </c>
      <c r="M4301" s="1" t="s">
        <v>16</v>
      </c>
      <c r="N4301" s="1" t="s">
        <v>16</v>
      </c>
      <c r="O4301" s="1">
        <v>71.2</v>
      </c>
      <c r="P4301" s="1">
        <v>1.0</v>
      </c>
    </row>
    <row r="4302">
      <c r="A4302" s="1" t="s">
        <v>29</v>
      </c>
      <c r="B4302" s="1" t="s">
        <v>6133</v>
      </c>
      <c r="C4302" s="2" t="s">
        <v>6118</v>
      </c>
      <c r="D4302" s="1" t="s">
        <v>19</v>
      </c>
      <c r="E430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302" s="1" t="s">
        <v>103</v>
      </c>
      <c r="G4302" s="1" t="s">
        <v>104</v>
      </c>
      <c r="H4302" s="1" t="s">
        <v>105</v>
      </c>
      <c r="I4302" s="1" t="s">
        <v>16</v>
      </c>
      <c r="J4302" s="1" t="s">
        <v>23</v>
      </c>
      <c r="K4302" s="1" t="s">
        <v>16</v>
      </c>
      <c r="L4302" s="1" t="s">
        <v>16</v>
      </c>
      <c r="M4302" s="1" t="s">
        <v>16</v>
      </c>
      <c r="N4302" s="1" t="s">
        <v>16</v>
      </c>
      <c r="O4302" s="1">
        <v>63.2</v>
      </c>
      <c r="P4302" s="1">
        <v>1.0</v>
      </c>
    </row>
    <row r="4303">
      <c r="A4303" s="1" t="s">
        <v>29</v>
      </c>
      <c r="B4303" s="1" t="s">
        <v>6134</v>
      </c>
      <c r="C4303" s="2" t="s">
        <v>6118</v>
      </c>
      <c r="D4303" s="1" t="s">
        <v>19</v>
      </c>
      <c r="E4303" s="3" t="str">
        <f>HYPERLINK("https://fyndiq.se/produkt/b2b21eba0148489f/", "Samsung S8 härdat glass 3D heltäckande skärmskydd")</f>
        <v>Samsung S8 härdat glass 3D heltäckande skärmskydd</v>
      </c>
      <c r="F4303" s="1" t="s">
        <v>438</v>
      </c>
      <c r="G4303" s="1" t="s">
        <v>439</v>
      </c>
      <c r="H4303" s="1" t="s">
        <v>440</v>
      </c>
      <c r="I4303" s="1" t="s">
        <v>16</v>
      </c>
      <c r="J4303" s="1" t="s">
        <v>23</v>
      </c>
      <c r="K4303" s="1" t="s">
        <v>16</v>
      </c>
      <c r="L4303" s="1" t="s">
        <v>16</v>
      </c>
      <c r="M4303" s="1" t="s">
        <v>16</v>
      </c>
      <c r="N4303" s="1" t="s">
        <v>16</v>
      </c>
      <c r="O4303" s="1">
        <v>55.2</v>
      </c>
      <c r="P4303" s="1">
        <v>1.0</v>
      </c>
    </row>
    <row r="4304">
      <c r="A4304" s="1" t="s">
        <v>29</v>
      </c>
      <c r="B4304" s="1" t="s">
        <v>6135</v>
      </c>
      <c r="C4304" s="2" t="s">
        <v>6118</v>
      </c>
      <c r="D4304" s="1" t="s">
        <v>19</v>
      </c>
      <c r="E4304" s="3" t="str">
        <f>HYPERLINK("https://fyndiq.se/produkt/c6f3e47a88184e8d/", "2-Pack SAMSUNG A55 Skärmskydd - Härdat Glas 9H - Super kvalitet 3D")</f>
        <v>2-Pack SAMSUNG A55 Skärmskydd - Härdat Glas 9H - Super kvalitet 3D</v>
      </c>
      <c r="F4304" s="1" t="s">
        <v>83</v>
      </c>
      <c r="G4304" s="1" t="s">
        <v>84</v>
      </c>
      <c r="H4304" s="1" t="s">
        <v>85</v>
      </c>
      <c r="I4304" s="1" t="s">
        <v>16</v>
      </c>
      <c r="J4304" s="1" t="s">
        <v>23</v>
      </c>
      <c r="K4304" s="1" t="s">
        <v>16</v>
      </c>
      <c r="L4304" s="1" t="s">
        <v>16</v>
      </c>
      <c r="M4304" s="1" t="s">
        <v>16</v>
      </c>
      <c r="N4304" s="1" t="s">
        <v>16</v>
      </c>
      <c r="O4304" s="1">
        <v>63.2</v>
      </c>
      <c r="P4304" s="1">
        <v>1.0</v>
      </c>
    </row>
    <row r="4305">
      <c r="A4305" s="1" t="s">
        <v>29</v>
      </c>
      <c r="B4305" s="1" t="s">
        <v>6136</v>
      </c>
      <c r="C4305" s="2" t="s">
        <v>6118</v>
      </c>
      <c r="D4305" s="1" t="s">
        <v>19</v>
      </c>
      <c r="E4305" s="3" t="str">
        <f>HYPERLINK("https://fyndiq.se/produkt/56c72c0ba5f749b5/", "2-Pack SAMSUNG S24 Skärmskydd - Härdat Glas 9H - Super kvalitet 3D")</f>
        <v>2-Pack SAMSUNG S24 Skärmskydd - Härdat Glas 9H - Super kvalitet 3D</v>
      </c>
      <c r="F4305" s="1" t="s">
        <v>263</v>
      </c>
      <c r="G4305" s="1" t="s">
        <v>264</v>
      </c>
      <c r="H4305" s="1" t="s">
        <v>265</v>
      </c>
      <c r="I4305" s="1" t="s">
        <v>16</v>
      </c>
      <c r="J4305" s="1" t="s">
        <v>23</v>
      </c>
      <c r="K4305" s="1" t="s">
        <v>16</v>
      </c>
      <c r="L4305" s="1" t="s">
        <v>16</v>
      </c>
      <c r="M4305" s="1" t="s">
        <v>16</v>
      </c>
      <c r="N4305" s="1" t="s">
        <v>16</v>
      </c>
      <c r="O4305" s="1">
        <v>71.2</v>
      </c>
      <c r="P4305" s="1">
        <v>1.0</v>
      </c>
    </row>
    <row r="4306">
      <c r="A4306" s="1" t="s">
        <v>29</v>
      </c>
      <c r="B4306" s="1" t="s">
        <v>6137</v>
      </c>
      <c r="C4306" s="2" t="s">
        <v>6118</v>
      </c>
      <c r="D4306" s="1" t="s">
        <v>19</v>
      </c>
      <c r="E4306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4306" s="1" t="s">
        <v>1383</v>
      </c>
      <c r="G4306" s="1" t="s">
        <v>1384</v>
      </c>
      <c r="H4306" s="1" t="s">
        <v>1385</v>
      </c>
      <c r="I4306" s="1" t="s">
        <v>16</v>
      </c>
      <c r="J4306" s="1" t="s">
        <v>23</v>
      </c>
      <c r="K4306" s="1" t="s">
        <v>16</v>
      </c>
      <c r="L4306" s="1" t="s">
        <v>16</v>
      </c>
      <c r="M4306" s="1" t="s">
        <v>16</v>
      </c>
      <c r="N4306" s="1" t="s">
        <v>16</v>
      </c>
      <c r="O4306" s="1">
        <v>71.2</v>
      </c>
      <c r="P4306" s="1">
        <v>1.0</v>
      </c>
    </row>
    <row r="4307">
      <c r="A4307" s="1" t="s">
        <v>29</v>
      </c>
      <c r="B4307" s="1" t="s">
        <v>6138</v>
      </c>
      <c r="C4307" s="2" t="s">
        <v>6118</v>
      </c>
      <c r="D4307" s="1" t="s">
        <v>19</v>
      </c>
      <c r="E4307" s="3" t="str">
        <f>HYPERLINK("https://fyndiq.se/produkt/56c72c0ba5f749b5/", "2-Pack SAMSUNG S24 Skärmskydd - Härdat Glas 9H - Super kvalitet 3D")</f>
        <v>2-Pack SAMSUNG S24 Skärmskydd - Härdat Glas 9H - Super kvalitet 3D</v>
      </c>
      <c r="F4307" s="1" t="s">
        <v>263</v>
      </c>
      <c r="G4307" s="1" t="s">
        <v>264</v>
      </c>
      <c r="H4307" s="1" t="s">
        <v>265</v>
      </c>
      <c r="I4307" s="1" t="s">
        <v>16</v>
      </c>
      <c r="J4307" s="1" t="s">
        <v>23</v>
      </c>
      <c r="K4307" s="1" t="s">
        <v>16</v>
      </c>
      <c r="L4307" s="1" t="s">
        <v>16</v>
      </c>
      <c r="M4307" s="1" t="s">
        <v>16</v>
      </c>
      <c r="N4307" s="1" t="s">
        <v>16</v>
      </c>
      <c r="O4307" s="1">
        <v>71.2</v>
      </c>
      <c r="P4307" s="1">
        <v>1.0</v>
      </c>
    </row>
    <row r="4308">
      <c r="A4308" s="1" t="s">
        <v>29</v>
      </c>
      <c r="B4308" s="1" t="s">
        <v>6139</v>
      </c>
      <c r="C4308" s="2" t="s">
        <v>6118</v>
      </c>
      <c r="D4308" s="1" t="s">
        <v>19</v>
      </c>
      <c r="E4308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4308" s="1" t="s">
        <v>3035</v>
      </c>
      <c r="G4308" s="1" t="s">
        <v>3036</v>
      </c>
      <c r="H4308" s="1" t="s">
        <v>3037</v>
      </c>
      <c r="I4308" s="1" t="s">
        <v>16</v>
      </c>
      <c r="J4308" s="1" t="s">
        <v>23</v>
      </c>
      <c r="K4308" s="1" t="s">
        <v>16</v>
      </c>
      <c r="L4308" s="1" t="s">
        <v>16</v>
      </c>
      <c r="M4308" s="1" t="s">
        <v>16</v>
      </c>
      <c r="N4308" s="1" t="s">
        <v>16</v>
      </c>
      <c r="O4308" s="1">
        <v>71.2</v>
      </c>
      <c r="P4308" s="1">
        <v>1.0</v>
      </c>
    </row>
    <row r="4309">
      <c r="A4309" s="1" t="s">
        <v>29</v>
      </c>
      <c r="B4309" s="1" t="s">
        <v>6140</v>
      </c>
      <c r="C4309" s="2" t="s">
        <v>6118</v>
      </c>
      <c r="D4309" s="1" t="s">
        <v>19</v>
      </c>
      <c r="E4309" s="3" t="str">
        <f>HYPERLINK("https://fyndiq.se/produkt/edc88b30e58a4995/", "Motorola Edge 40 - Härdat Glas 9H -Super kvalitet 3D Skärmskydd")</f>
        <v>Motorola Edge 40 - Härdat Glas 9H -Super kvalitet 3D Skärmskydd</v>
      </c>
      <c r="F4309" s="1" t="s">
        <v>6141</v>
      </c>
      <c r="G4309" s="1" t="s">
        <v>6142</v>
      </c>
      <c r="H4309" s="1" t="s">
        <v>6143</v>
      </c>
      <c r="I4309" s="1" t="s">
        <v>16</v>
      </c>
      <c r="J4309" s="1" t="s">
        <v>23</v>
      </c>
      <c r="K4309" s="1" t="s">
        <v>16</v>
      </c>
      <c r="L4309" s="1" t="s">
        <v>16</v>
      </c>
      <c r="M4309" s="1" t="s">
        <v>16</v>
      </c>
      <c r="N4309" s="1" t="s">
        <v>16</v>
      </c>
      <c r="O4309" s="1">
        <v>63.2</v>
      </c>
      <c r="P4309" s="1">
        <v>2.0</v>
      </c>
    </row>
    <row r="4310">
      <c r="A4310" s="1" t="s">
        <v>29</v>
      </c>
      <c r="B4310" s="1" t="s">
        <v>6144</v>
      </c>
      <c r="C4310" s="2" t="s">
        <v>6118</v>
      </c>
      <c r="D4310" s="1" t="s">
        <v>19</v>
      </c>
      <c r="E4310" s="3" t="str">
        <f>HYPERLINK("https://fyndiq.se/produkt/0df6cad26c89414b/", "2 Pack Samsung S22 PLUS - 9H Härdat Glass - 3D Super Kvalitet")</f>
        <v>2 Pack Samsung S22 PLUS - 9H Härdat Glass - 3D Super Kvalitet</v>
      </c>
      <c r="F4310" s="1" t="s">
        <v>2472</v>
      </c>
      <c r="G4310" s="1" t="s">
        <v>2473</v>
      </c>
      <c r="H4310" s="1" t="s">
        <v>2474</v>
      </c>
      <c r="I4310" s="1" t="s">
        <v>16</v>
      </c>
      <c r="J4310" s="1" t="s">
        <v>23</v>
      </c>
      <c r="K4310" s="1" t="s">
        <v>16</v>
      </c>
      <c r="L4310" s="1" t="s">
        <v>16</v>
      </c>
      <c r="M4310" s="1" t="s">
        <v>16</v>
      </c>
      <c r="N4310" s="1" t="s">
        <v>16</v>
      </c>
      <c r="O4310" s="1">
        <v>63.2</v>
      </c>
      <c r="P4310" s="1">
        <v>1.0</v>
      </c>
    </row>
    <row r="4311">
      <c r="A4311" s="1" t="s">
        <v>29</v>
      </c>
      <c r="B4311" s="1" t="s">
        <v>6145</v>
      </c>
      <c r="C4311" s="2" t="s">
        <v>6118</v>
      </c>
      <c r="D4311" s="1" t="s">
        <v>19</v>
      </c>
      <c r="E4311" s="3" t="str">
        <f>HYPERLINK("https://fyndiq.se/produkt/56c72c0ba5f749b5/", "2-Pack SAMSUNG S24 Skärmskydd - Härdat Glas 9H - Super kvalitet 3D")</f>
        <v>2-Pack SAMSUNG S24 Skärmskydd - Härdat Glas 9H - Super kvalitet 3D</v>
      </c>
      <c r="F4311" s="1" t="s">
        <v>263</v>
      </c>
      <c r="G4311" s="1" t="s">
        <v>264</v>
      </c>
      <c r="H4311" s="1" t="s">
        <v>265</v>
      </c>
      <c r="I4311" s="1" t="s">
        <v>16</v>
      </c>
      <c r="J4311" s="1" t="s">
        <v>23</v>
      </c>
      <c r="K4311" s="1" t="s">
        <v>16</v>
      </c>
      <c r="L4311" s="1" t="s">
        <v>16</v>
      </c>
      <c r="M4311" s="1" t="s">
        <v>16</v>
      </c>
      <c r="N4311" s="1" t="s">
        <v>16</v>
      </c>
      <c r="O4311" s="1">
        <v>71.2</v>
      </c>
      <c r="P4311" s="1">
        <v>1.0</v>
      </c>
    </row>
    <row r="4312">
      <c r="A4312" s="1" t="s">
        <v>29</v>
      </c>
      <c r="B4312" s="1" t="s">
        <v>6146</v>
      </c>
      <c r="C4312" s="2" t="s">
        <v>6118</v>
      </c>
      <c r="D4312" s="1" t="s">
        <v>19</v>
      </c>
      <c r="E431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312" s="1" t="s">
        <v>258</v>
      </c>
      <c r="G4312" s="1" t="s">
        <v>259</v>
      </c>
      <c r="H4312" s="1" t="s">
        <v>260</v>
      </c>
      <c r="I4312" s="1" t="s">
        <v>16</v>
      </c>
      <c r="J4312" s="1" t="s">
        <v>23</v>
      </c>
      <c r="K4312" s="1" t="s">
        <v>16</v>
      </c>
      <c r="L4312" s="1" t="s">
        <v>16</v>
      </c>
      <c r="M4312" s="1" t="s">
        <v>16</v>
      </c>
      <c r="N4312" s="1" t="s">
        <v>16</v>
      </c>
      <c r="O4312" s="1">
        <v>63.2</v>
      </c>
      <c r="P4312" s="1">
        <v>1.0</v>
      </c>
    </row>
    <row r="4313">
      <c r="A4313" s="1" t="s">
        <v>29</v>
      </c>
      <c r="B4313" s="1" t="s">
        <v>6147</v>
      </c>
      <c r="C4313" s="2" t="s">
        <v>6118</v>
      </c>
      <c r="D4313" s="1" t="s">
        <v>19</v>
      </c>
      <c r="E431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313" s="1" t="s">
        <v>183</v>
      </c>
      <c r="G4313" s="1" t="s">
        <v>184</v>
      </c>
      <c r="H4313" s="1" t="s">
        <v>185</v>
      </c>
      <c r="I4313" s="1" t="s">
        <v>16</v>
      </c>
      <c r="J4313" s="1" t="s">
        <v>23</v>
      </c>
      <c r="K4313" s="1" t="s">
        <v>16</v>
      </c>
      <c r="L4313" s="1" t="s">
        <v>16</v>
      </c>
      <c r="M4313" s="1" t="s">
        <v>16</v>
      </c>
      <c r="N4313" s="1" t="s">
        <v>16</v>
      </c>
      <c r="O4313" s="1">
        <v>71.2</v>
      </c>
      <c r="P4313" s="1">
        <v>1.0</v>
      </c>
    </row>
    <row r="4314">
      <c r="A4314" s="1" t="s">
        <v>29</v>
      </c>
      <c r="B4314" s="1" t="s">
        <v>6148</v>
      </c>
      <c r="C4314" s="2" t="s">
        <v>6118</v>
      </c>
      <c r="D4314" s="1" t="s">
        <v>19</v>
      </c>
      <c r="E4314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4314" s="1" t="s">
        <v>132</v>
      </c>
      <c r="G4314" s="1" t="s">
        <v>133</v>
      </c>
      <c r="H4314" s="1" t="s">
        <v>134</v>
      </c>
      <c r="I4314" s="1" t="s">
        <v>16</v>
      </c>
      <c r="J4314" s="1" t="s">
        <v>23</v>
      </c>
      <c r="K4314" s="1" t="s">
        <v>16</v>
      </c>
      <c r="L4314" s="1" t="s">
        <v>16</v>
      </c>
      <c r="M4314" s="1" t="s">
        <v>16</v>
      </c>
      <c r="N4314" s="1" t="s">
        <v>16</v>
      </c>
      <c r="O4314" s="1">
        <v>71.2</v>
      </c>
      <c r="P4314" s="1">
        <v>1.0</v>
      </c>
    </row>
    <row r="4315">
      <c r="A4315" s="1" t="s">
        <v>29</v>
      </c>
      <c r="B4315" s="1" t="s">
        <v>6149</v>
      </c>
      <c r="C4315" s="2" t="s">
        <v>6118</v>
      </c>
      <c r="D4315" s="1" t="s">
        <v>19</v>
      </c>
      <c r="E431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315" s="1" t="s">
        <v>26</v>
      </c>
      <c r="G4315" s="1" t="s">
        <v>27</v>
      </c>
      <c r="H4315" s="1" t="s">
        <v>28</v>
      </c>
      <c r="I4315" s="1" t="s">
        <v>16</v>
      </c>
      <c r="J4315" s="1" t="s">
        <v>23</v>
      </c>
      <c r="K4315" s="1" t="s">
        <v>16</v>
      </c>
      <c r="L4315" s="1" t="s">
        <v>16</v>
      </c>
      <c r="M4315" s="1" t="s">
        <v>16</v>
      </c>
      <c r="N4315" s="1" t="s">
        <v>16</v>
      </c>
      <c r="O4315" s="1">
        <v>71.2</v>
      </c>
      <c r="P4315" s="1">
        <v>1.0</v>
      </c>
    </row>
    <row r="4316">
      <c r="A4316" s="1" t="s">
        <v>29</v>
      </c>
      <c r="B4316" s="1" t="s">
        <v>6150</v>
      </c>
      <c r="C4316" s="2" t="s">
        <v>6118</v>
      </c>
      <c r="D4316" s="1" t="s">
        <v>19</v>
      </c>
      <c r="E4316" s="3" t="str">
        <f t="shared" ref="E4316:E4317" si="46">HYPERLINK("https://fyndiq.se/produkt/56c72c0ba5f749b5/", "2-Pack SAMSUNG S24 Skärmskydd - Härdat Glas 9H - Super kvalitet 3D")</f>
        <v>2-Pack SAMSUNG S24 Skärmskydd - Härdat Glas 9H - Super kvalitet 3D</v>
      </c>
      <c r="F4316" s="1" t="s">
        <v>263</v>
      </c>
      <c r="G4316" s="1" t="s">
        <v>264</v>
      </c>
      <c r="H4316" s="1" t="s">
        <v>265</v>
      </c>
      <c r="I4316" s="1" t="s">
        <v>16</v>
      </c>
      <c r="J4316" s="1" t="s">
        <v>23</v>
      </c>
      <c r="K4316" s="1" t="s">
        <v>16</v>
      </c>
      <c r="L4316" s="1" t="s">
        <v>16</v>
      </c>
      <c r="M4316" s="1" t="s">
        <v>16</v>
      </c>
      <c r="N4316" s="1" t="s">
        <v>16</v>
      </c>
      <c r="O4316" s="1">
        <v>71.2</v>
      </c>
      <c r="P4316" s="1">
        <v>1.0</v>
      </c>
    </row>
    <row r="4317">
      <c r="A4317" s="1" t="s">
        <v>29</v>
      </c>
      <c r="B4317" s="1" t="s">
        <v>6151</v>
      </c>
      <c r="C4317" s="2" t="s">
        <v>6118</v>
      </c>
      <c r="D4317" s="1" t="s">
        <v>19</v>
      </c>
      <c r="E4317" s="3" t="str">
        <f t="shared" si="46"/>
        <v>2-Pack SAMSUNG S24 Skärmskydd - Härdat Glas 9H - Super kvalitet 3D</v>
      </c>
      <c r="F4317" s="1" t="s">
        <v>263</v>
      </c>
      <c r="G4317" s="1" t="s">
        <v>264</v>
      </c>
      <c r="H4317" s="1" t="s">
        <v>265</v>
      </c>
      <c r="I4317" s="1" t="s">
        <v>16</v>
      </c>
      <c r="J4317" s="1" t="s">
        <v>23</v>
      </c>
      <c r="K4317" s="1" t="s">
        <v>16</v>
      </c>
      <c r="L4317" s="1" t="s">
        <v>16</v>
      </c>
      <c r="M4317" s="1" t="s">
        <v>16</v>
      </c>
      <c r="N4317" s="1" t="s">
        <v>16</v>
      </c>
      <c r="O4317" s="1">
        <v>71.2</v>
      </c>
      <c r="P4317" s="1">
        <v>1.0</v>
      </c>
    </row>
    <row r="4318">
      <c r="A4318" s="1" t="s">
        <v>29</v>
      </c>
      <c r="B4318" s="1" t="s">
        <v>6152</v>
      </c>
      <c r="C4318" s="2" t="s">
        <v>6118</v>
      </c>
      <c r="D4318" s="1" t="s">
        <v>19</v>
      </c>
      <c r="E431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4318" s="1" t="s">
        <v>813</v>
      </c>
      <c r="G4318" s="1" t="s">
        <v>814</v>
      </c>
      <c r="H4318" s="1" t="s">
        <v>815</v>
      </c>
      <c r="I4318" s="1" t="s">
        <v>16</v>
      </c>
      <c r="J4318" s="1" t="s">
        <v>23</v>
      </c>
      <c r="K4318" s="1" t="s">
        <v>16</v>
      </c>
      <c r="L4318" s="1" t="s">
        <v>16</v>
      </c>
      <c r="M4318" s="1" t="s">
        <v>16</v>
      </c>
      <c r="N4318" s="1" t="s">
        <v>16</v>
      </c>
      <c r="O4318" s="1">
        <v>71.2</v>
      </c>
      <c r="P4318" s="1">
        <v>1.0</v>
      </c>
    </row>
    <row r="4319">
      <c r="A4319" s="1" t="s">
        <v>29</v>
      </c>
      <c r="B4319" s="1" t="s">
        <v>6153</v>
      </c>
      <c r="C4319" s="2" t="s">
        <v>6118</v>
      </c>
      <c r="D4319" s="1" t="s">
        <v>19</v>
      </c>
      <c r="E4319" s="3" t="str">
        <f>HYPERLINK("https://fyndiq.se/produkt/416415a768684efb/", "2-Pack Samsung Galaxy S21 5G - 9H Härdat Glas - HD")</f>
        <v>2-Pack Samsung Galaxy S21 5G - 9H Härdat Glas - HD</v>
      </c>
      <c r="F4319" s="1" t="s">
        <v>39</v>
      </c>
      <c r="G4319" s="1" t="s">
        <v>40</v>
      </c>
      <c r="H4319" s="1" t="s">
        <v>41</v>
      </c>
      <c r="I4319" s="1" t="s">
        <v>16</v>
      </c>
      <c r="J4319" s="1" t="s">
        <v>23</v>
      </c>
      <c r="K4319" s="1" t="s">
        <v>16</v>
      </c>
      <c r="L4319" s="1" t="s">
        <v>16</v>
      </c>
      <c r="M4319" s="1" t="s">
        <v>16</v>
      </c>
      <c r="N4319" s="1" t="s">
        <v>16</v>
      </c>
      <c r="O4319" s="1">
        <v>63.2</v>
      </c>
      <c r="P4319" s="1">
        <v>1.0</v>
      </c>
    </row>
    <row r="4320">
      <c r="A4320" s="1" t="s">
        <v>29</v>
      </c>
      <c r="B4320" s="1" t="s">
        <v>6154</v>
      </c>
      <c r="C4320" s="2" t="s">
        <v>6118</v>
      </c>
      <c r="D4320" s="1" t="s">
        <v>19</v>
      </c>
      <c r="E432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4320" s="1" t="s">
        <v>599</v>
      </c>
      <c r="G4320" s="1" t="s">
        <v>600</v>
      </c>
      <c r="H4320" s="1" t="s">
        <v>601</v>
      </c>
      <c r="I4320" s="1" t="s">
        <v>16</v>
      </c>
      <c r="J4320" s="1" t="s">
        <v>23</v>
      </c>
      <c r="K4320" s="1" t="s">
        <v>16</v>
      </c>
      <c r="L4320" s="1" t="s">
        <v>16</v>
      </c>
      <c r="M4320" s="1" t="s">
        <v>16</v>
      </c>
      <c r="N4320" s="1" t="s">
        <v>16</v>
      </c>
      <c r="O4320" s="1">
        <v>71.2</v>
      </c>
      <c r="P4320" s="1">
        <v>1.0</v>
      </c>
    </row>
    <row r="4321">
      <c r="A4321" s="1" t="s">
        <v>29</v>
      </c>
      <c r="B4321" s="1" t="s">
        <v>6155</v>
      </c>
      <c r="C4321" s="2" t="s">
        <v>6118</v>
      </c>
      <c r="D4321" s="1" t="s">
        <v>19</v>
      </c>
      <c r="E4321" s="3" t="str">
        <f>HYPERLINK("https://fyndiq.se/produkt/405d6f09daec4d0e/", "2-Pack Samsung Galaxy A80 - Härdat glas 9H - Super kvalitet")</f>
        <v>2-Pack Samsung Galaxy A80 - Härdat glas 9H - Super kvalitet</v>
      </c>
      <c r="F4321" s="1" t="s">
        <v>2441</v>
      </c>
      <c r="G4321" s="1" t="s">
        <v>2442</v>
      </c>
      <c r="H4321" s="1" t="s">
        <v>2443</v>
      </c>
      <c r="I4321" s="1" t="s">
        <v>16</v>
      </c>
      <c r="J4321" s="1" t="s">
        <v>23</v>
      </c>
      <c r="K4321" s="1" t="s">
        <v>16</v>
      </c>
      <c r="L4321" s="1" t="s">
        <v>16</v>
      </c>
      <c r="M4321" s="1" t="s">
        <v>16</v>
      </c>
      <c r="N4321" s="1" t="s">
        <v>16</v>
      </c>
      <c r="O4321" s="1">
        <v>63.2</v>
      </c>
      <c r="P4321" s="1">
        <v>1.0</v>
      </c>
    </row>
    <row r="4322">
      <c r="A4322" s="1" t="s">
        <v>29</v>
      </c>
      <c r="B4322" s="1" t="s">
        <v>6156</v>
      </c>
      <c r="C4322" s="2" t="s">
        <v>6118</v>
      </c>
      <c r="D4322" s="1" t="s">
        <v>19</v>
      </c>
      <c r="E4322" s="3" t="str">
        <f>HYPERLINK("https://fyndiq.se/produkt/7f28a0b893114334/", "2-Pack Samsung A52S Skärmskydd - Härdat Glas 9H - Super kvalitet 3D")</f>
        <v>2-Pack Samsung A52S Skärmskydd - Härdat Glas 9H - Super kvalitet 3D</v>
      </c>
      <c r="F4322" s="1" t="s">
        <v>525</v>
      </c>
      <c r="G4322" s="1" t="s">
        <v>526</v>
      </c>
      <c r="H4322" s="1" t="s">
        <v>527</v>
      </c>
      <c r="I4322" s="1" t="s">
        <v>16</v>
      </c>
      <c r="J4322" s="1" t="s">
        <v>23</v>
      </c>
      <c r="K4322" s="1" t="s">
        <v>16</v>
      </c>
      <c r="L4322" s="1" t="s">
        <v>16</v>
      </c>
      <c r="M4322" s="1" t="s">
        <v>16</v>
      </c>
      <c r="N4322" s="1" t="s">
        <v>16</v>
      </c>
      <c r="O4322" s="1">
        <v>63.2</v>
      </c>
      <c r="P4322" s="1">
        <v>1.0</v>
      </c>
    </row>
    <row r="4323">
      <c r="A4323" s="1" t="s">
        <v>29</v>
      </c>
      <c r="B4323" s="1" t="s">
        <v>6157</v>
      </c>
      <c r="C4323" s="2" t="s">
        <v>6118</v>
      </c>
      <c r="D4323" s="1" t="s">
        <v>19</v>
      </c>
      <c r="E4323" s="3" t="str">
        <f>HYPERLINK("https://fyndiq.se/produkt/d2c30baa04ab483c/", "2-Pack Samsung A22 5G Skärmskydd - Härdat Glas 9H - Super kvalitet 3D")</f>
        <v>2-Pack Samsung A22 5G Skärmskydd - Härdat Glas 9H - Super kvalitet 3D</v>
      </c>
      <c r="F4323" s="1" t="s">
        <v>1273</v>
      </c>
      <c r="G4323" s="1" t="s">
        <v>1274</v>
      </c>
      <c r="H4323" s="1" t="s">
        <v>1275</v>
      </c>
      <c r="I4323" s="1" t="s">
        <v>16</v>
      </c>
      <c r="J4323" s="1" t="s">
        <v>23</v>
      </c>
      <c r="K4323" s="1" t="s">
        <v>16</v>
      </c>
      <c r="L4323" s="1" t="s">
        <v>16</v>
      </c>
      <c r="M4323" s="1" t="s">
        <v>16</v>
      </c>
      <c r="N4323" s="1" t="s">
        <v>16</v>
      </c>
      <c r="O4323" s="1">
        <v>63.2</v>
      </c>
      <c r="P4323" s="1">
        <v>1.0</v>
      </c>
    </row>
    <row r="4324">
      <c r="A4324" s="1" t="s">
        <v>29</v>
      </c>
      <c r="B4324" s="1" t="s">
        <v>6158</v>
      </c>
      <c r="C4324" s="2" t="s">
        <v>6118</v>
      </c>
      <c r="D4324" s="1" t="s">
        <v>19</v>
      </c>
      <c r="E432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324" s="1" t="s">
        <v>665</v>
      </c>
      <c r="G4324" s="1" t="s">
        <v>666</v>
      </c>
      <c r="H4324" s="1" t="s">
        <v>667</v>
      </c>
      <c r="I4324" s="1" t="s">
        <v>16</v>
      </c>
      <c r="J4324" s="1" t="s">
        <v>23</v>
      </c>
      <c r="K4324" s="1" t="s">
        <v>16</v>
      </c>
      <c r="L4324" s="1" t="s">
        <v>16</v>
      </c>
      <c r="M4324" s="1" t="s">
        <v>16</v>
      </c>
      <c r="N4324" s="1" t="s">
        <v>16</v>
      </c>
      <c r="O4324" s="1">
        <v>63.2</v>
      </c>
      <c r="P4324" s="1">
        <v>2.0</v>
      </c>
    </row>
    <row r="4325">
      <c r="A4325" s="1" t="s">
        <v>29</v>
      </c>
      <c r="B4325" s="1" t="s">
        <v>6159</v>
      </c>
      <c r="C4325" s="2" t="s">
        <v>6118</v>
      </c>
      <c r="D4325" s="1" t="s">
        <v>19</v>
      </c>
      <c r="E4325" s="3" t="str">
        <f>HYPERLINK("https://fyndiq.se/produkt/a773546a67bd415e/", "2-Pack Samsung Galaxy S20 FE 4G - Härdat glas 9H -Super kvalitet")</f>
        <v>2-Pack Samsung Galaxy S20 FE 4G - Härdat glas 9H -Super kvalitet</v>
      </c>
      <c r="F4325" s="1" t="s">
        <v>4627</v>
      </c>
      <c r="G4325" s="1" t="s">
        <v>4628</v>
      </c>
      <c r="H4325" s="1" t="s">
        <v>4629</v>
      </c>
      <c r="I4325" s="1" t="s">
        <v>16</v>
      </c>
      <c r="J4325" s="1" t="s">
        <v>23</v>
      </c>
      <c r="K4325" s="1" t="s">
        <v>16</v>
      </c>
      <c r="L4325" s="1" t="s">
        <v>16</v>
      </c>
      <c r="M4325" s="1" t="s">
        <v>16</v>
      </c>
      <c r="N4325" s="1" t="s">
        <v>16</v>
      </c>
      <c r="O4325" s="1">
        <v>63.2</v>
      </c>
      <c r="P4325" s="1">
        <v>1.0</v>
      </c>
    </row>
    <row r="4326">
      <c r="A4326" s="1" t="s">
        <v>29</v>
      </c>
      <c r="B4326" s="1" t="s">
        <v>6160</v>
      </c>
      <c r="C4326" s="2" t="s">
        <v>6118</v>
      </c>
      <c r="D4326" s="1" t="s">
        <v>19</v>
      </c>
      <c r="E4326" s="3" t="str">
        <f>HYPERLINK("https://fyndiq.se/produkt/860c7ae305b54883/", "2 Pack Samsung S21 Ultra 5G - Härdat glas 9H - Super kvalitet 3D")</f>
        <v>2 Pack Samsung S21 Ultra 5G - Härdat glas 9H - Super kvalitet 3D</v>
      </c>
      <c r="F4326" s="1" t="s">
        <v>649</v>
      </c>
      <c r="G4326" s="1" t="s">
        <v>650</v>
      </c>
      <c r="H4326" s="1" t="s">
        <v>651</v>
      </c>
      <c r="I4326" s="1" t="s">
        <v>16</v>
      </c>
      <c r="J4326" s="1" t="s">
        <v>23</v>
      </c>
      <c r="K4326" s="1" t="s">
        <v>16</v>
      </c>
      <c r="L4326" s="1" t="s">
        <v>16</v>
      </c>
      <c r="M4326" s="1" t="s">
        <v>16</v>
      </c>
      <c r="N4326" s="1" t="s">
        <v>16</v>
      </c>
      <c r="O4326" s="1">
        <v>63.2</v>
      </c>
      <c r="P4326" s="1">
        <v>1.0</v>
      </c>
    </row>
    <row r="4327">
      <c r="A4327" s="1" t="s">
        <v>29</v>
      </c>
      <c r="B4327" s="1" t="s">
        <v>6161</v>
      </c>
      <c r="C4327" s="2" t="s">
        <v>6118</v>
      </c>
      <c r="D4327" s="1" t="s">
        <v>19</v>
      </c>
      <c r="E4327" s="3" t="str">
        <f>HYPERLINK("https://fyndiq.se/produkt/56c72c0ba5f749b5/", "2-Pack SAMSUNG S24 Skärmskydd - Härdat Glas 9H - Super kvalitet 3D")</f>
        <v>2-Pack SAMSUNG S24 Skärmskydd - Härdat Glas 9H - Super kvalitet 3D</v>
      </c>
      <c r="F4327" s="1" t="s">
        <v>263</v>
      </c>
      <c r="G4327" s="1" t="s">
        <v>264</v>
      </c>
      <c r="H4327" s="1" t="s">
        <v>265</v>
      </c>
      <c r="I4327" s="1" t="s">
        <v>16</v>
      </c>
      <c r="J4327" s="1" t="s">
        <v>23</v>
      </c>
      <c r="K4327" s="1" t="s">
        <v>16</v>
      </c>
      <c r="L4327" s="1" t="s">
        <v>16</v>
      </c>
      <c r="M4327" s="1" t="s">
        <v>16</v>
      </c>
      <c r="N4327" s="1" t="s">
        <v>16</v>
      </c>
      <c r="O4327" s="1">
        <v>71.2</v>
      </c>
      <c r="P4327" s="1">
        <v>1.0</v>
      </c>
    </row>
    <row r="4328">
      <c r="A4328" s="1" t="s">
        <v>29</v>
      </c>
      <c r="B4328" s="1" t="s">
        <v>6162</v>
      </c>
      <c r="C4328" s="2" t="s">
        <v>6118</v>
      </c>
      <c r="D4328" s="1" t="s">
        <v>19</v>
      </c>
      <c r="E4328" s="3" t="str">
        <f>HYPERLINK("https://fyndiq.se/produkt/e4b87757208946c3/", "2-Pack Samsung S10E Skärmskydd - Härdat Glas 9H - Super kvalitet 3D")</f>
        <v>2-Pack Samsung S10E Skärmskydd - Härdat Glas 9H - Super kvalitet 3D</v>
      </c>
      <c r="F4328" s="1" t="s">
        <v>95</v>
      </c>
      <c r="G4328" s="1" t="s">
        <v>96</v>
      </c>
      <c r="H4328" s="1" t="s">
        <v>97</v>
      </c>
      <c r="I4328" s="1" t="s">
        <v>16</v>
      </c>
      <c r="J4328" s="1" t="s">
        <v>23</v>
      </c>
      <c r="K4328" s="1" t="s">
        <v>16</v>
      </c>
      <c r="L4328" s="1" t="s">
        <v>16</v>
      </c>
      <c r="M4328" s="1" t="s">
        <v>16</v>
      </c>
      <c r="N4328" s="1" t="s">
        <v>16</v>
      </c>
      <c r="O4328" s="1">
        <v>63.2</v>
      </c>
      <c r="P4328" s="1">
        <v>1.0</v>
      </c>
    </row>
    <row r="4329">
      <c r="A4329" s="1" t="s">
        <v>29</v>
      </c>
      <c r="B4329" s="1" t="s">
        <v>6163</v>
      </c>
      <c r="C4329" s="2" t="s">
        <v>6118</v>
      </c>
      <c r="D4329" s="1" t="s">
        <v>19</v>
      </c>
      <c r="E4329" s="3" t="str">
        <f>HYPERLINK("https://fyndiq.se/produkt/c26c9ffef37a436a/", "2-Pack Samsung A35 5G Skärmskydd i Härdat Glas")</f>
        <v>2-Pack Samsung A35 5G Skärmskydd i Härdat Glas</v>
      </c>
      <c r="F4329" s="1" t="s">
        <v>432</v>
      </c>
      <c r="G4329" s="1" t="s">
        <v>433</v>
      </c>
      <c r="H4329" s="1" t="s">
        <v>434</v>
      </c>
      <c r="I4329" s="1" t="s">
        <v>16</v>
      </c>
      <c r="J4329" s="1" t="s">
        <v>23</v>
      </c>
      <c r="K4329" s="1" t="s">
        <v>16</v>
      </c>
      <c r="L4329" s="1" t="s">
        <v>16</v>
      </c>
      <c r="M4329" s="1" t="s">
        <v>16</v>
      </c>
      <c r="N4329" s="1" t="s">
        <v>16</v>
      </c>
      <c r="O4329" s="1">
        <v>63.2</v>
      </c>
      <c r="P4329" s="1">
        <v>1.0</v>
      </c>
    </row>
    <row r="4330">
      <c r="A4330" s="1" t="s">
        <v>29</v>
      </c>
      <c r="B4330" s="1" t="s">
        <v>6164</v>
      </c>
      <c r="C4330" s="2" t="s">
        <v>6118</v>
      </c>
      <c r="D4330" s="1" t="s">
        <v>19</v>
      </c>
      <c r="E4330" s="3" t="str">
        <f>HYPERLINK("https://fyndiq.se/produkt/0b0a4498022e4979/", "2-Pack Samsung Galaxy A12 - Härdat Glas 9H - Super Kvalitet 3D")</f>
        <v>2-Pack Samsung Galaxy A12 - Härdat Glas 9H - Super Kvalitet 3D</v>
      </c>
      <c r="F4330" s="1" t="s">
        <v>683</v>
      </c>
      <c r="G4330" s="1" t="s">
        <v>684</v>
      </c>
      <c r="H4330" s="1" t="s">
        <v>685</v>
      </c>
      <c r="I4330" s="1" t="s">
        <v>16</v>
      </c>
      <c r="J4330" s="1" t="s">
        <v>23</v>
      </c>
      <c r="K4330" s="1" t="s">
        <v>16</v>
      </c>
      <c r="L4330" s="1" t="s">
        <v>16</v>
      </c>
      <c r="M4330" s="1" t="s">
        <v>16</v>
      </c>
      <c r="N4330" s="1" t="s">
        <v>16</v>
      </c>
      <c r="O4330" s="1">
        <v>63.2</v>
      </c>
      <c r="P4330" s="1">
        <v>1.0</v>
      </c>
    </row>
    <row r="4331">
      <c r="A4331" s="1" t="s">
        <v>29</v>
      </c>
      <c r="B4331" s="1" t="s">
        <v>6165</v>
      </c>
      <c r="C4331" s="2" t="s">
        <v>6118</v>
      </c>
      <c r="D4331" s="1" t="s">
        <v>19</v>
      </c>
      <c r="E4331" s="3" t="str">
        <f>HYPERLINK("https://fyndiq.se/produkt/66924f1ff238487e/", "2-Pack GOOGLE PIXEL 7A Skärmskydd - Härdat Glas 9H - Super kvalitet 3D")</f>
        <v>2-Pack GOOGLE PIXEL 7A Skärmskydd - Härdat Glas 9H - Super kvalitet 3D</v>
      </c>
      <c r="F4331" s="1" t="s">
        <v>315</v>
      </c>
      <c r="G4331" s="1" t="s">
        <v>316</v>
      </c>
      <c r="H4331" s="1" t="s">
        <v>317</v>
      </c>
      <c r="I4331" s="1" t="s">
        <v>16</v>
      </c>
      <c r="J4331" s="1" t="s">
        <v>23</v>
      </c>
      <c r="K4331" s="1" t="s">
        <v>16</v>
      </c>
      <c r="L4331" s="1" t="s">
        <v>16</v>
      </c>
      <c r="M4331" s="1" t="s">
        <v>16</v>
      </c>
      <c r="N4331" s="1" t="s">
        <v>16</v>
      </c>
      <c r="O4331" s="1">
        <v>63.2</v>
      </c>
      <c r="P4331" s="1">
        <v>1.0</v>
      </c>
    </row>
    <row r="4332">
      <c r="A4332" s="1" t="s">
        <v>29</v>
      </c>
      <c r="B4332" s="1" t="s">
        <v>6166</v>
      </c>
      <c r="C4332" s="2" t="s">
        <v>6118</v>
      </c>
      <c r="D4332" s="1" t="s">
        <v>19</v>
      </c>
      <c r="E4332" s="3" t="str">
        <f>HYPERLINK("https://fyndiq.se/produkt/c6f3e47a88184e8d/", "2-Pack SAMSUNG A55 Skärmskydd - Härdat Glas 9H - Super kvalitet 3D")</f>
        <v>2-Pack SAMSUNG A55 Skärmskydd - Härdat Glas 9H - Super kvalitet 3D</v>
      </c>
      <c r="F4332" s="1" t="s">
        <v>83</v>
      </c>
      <c r="G4332" s="1" t="s">
        <v>84</v>
      </c>
      <c r="H4332" s="1" t="s">
        <v>85</v>
      </c>
      <c r="I4332" s="1" t="s">
        <v>16</v>
      </c>
      <c r="J4332" s="1" t="s">
        <v>23</v>
      </c>
      <c r="K4332" s="1" t="s">
        <v>16</v>
      </c>
      <c r="L4332" s="1" t="s">
        <v>16</v>
      </c>
      <c r="M4332" s="1" t="s">
        <v>16</v>
      </c>
      <c r="N4332" s="1" t="s">
        <v>16</v>
      </c>
      <c r="O4332" s="1">
        <v>63.2</v>
      </c>
      <c r="P4332" s="1">
        <v>1.0</v>
      </c>
    </row>
    <row r="4333">
      <c r="A4333" s="1" t="s">
        <v>29</v>
      </c>
      <c r="B4333" s="1" t="s">
        <v>6167</v>
      </c>
      <c r="C4333" s="2" t="s">
        <v>6118</v>
      </c>
      <c r="D4333" s="1" t="s">
        <v>19</v>
      </c>
      <c r="E4333" s="3" t="str">
        <f>HYPERLINK("https://fyndiq.se/produkt/e9fe6b45dad34f98/", "2-Pack Iphone X / XS / 11 PRO- 9H Härdat Glass - Top Kvalitet")</f>
        <v>2-Pack Iphone X / XS / 11 PRO- 9H Härdat Glass - Top Kvalitet</v>
      </c>
      <c r="F4333" s="1" t="s">
        <v>6168</v>
      </c>
      <c r="G4333" s="1" t="s">
        <v>6169</v>
      </c>
      <c r="H4333" s="1" t="s">
        <v>6170</v>
      </c>
      <c r="I4333" s="1" t="s">
        <v>16</v>
      </c>
      <c r="J4333" s="1" t="s">
        <v>23</v>
      </c>
      <c r="K4333" s="1" t="s">
        <v>16</v>
      </c>
      <c r="L4333" s="1" t="s">
        <v>16</v>
      </c>
      <c r="M4333" s="1" t="s">
        <v>16</v>
      </c>
      <c r="N4333" s="1" t="s">
        <v>16</v>
      </c>
      <c r="O4333" s="1">
        <v>55.2</v>
      </c>
      <c r="P4333" s="1">
        <v>1.0</v>
      </c>
    </row>
    <row r="4334">
      <c r="A4334" s="1" t="s">
        <v>29</v>
      </c>
      <c r="B4334" s="1" t="s">
        <v>6171</v>
      </c>
      <c r="C4334" s="2" t="s">
        <v>6118</v>
      </c>
      <c r="D4334" s="1" t="s">
        <v>19</v>
      </c>
      <c r="E433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334" s="1" t="s">
        <v>2144</v>
      </c>
      <c r="G4334" s="1" t="s">
        <v>2145</v>
      </c>
      <c r="H4334" s="1" t="s">
        <v>2146</v>
      </c>
      <c r="I4334" s="1" t="s">
        <v>16</v>
      </c>
      <c r="J4334" s="1" t="s">
        <v>23</v>
      </c>
      <c r="K4334" s="1" t="s">
        <v>16</v>
      </c>
      <c r="L4334" s="1" t="s">
        <v>16</v>
      </c>
      <c r="M4334" s="1" t="s">
        <v>16</v>
      </c>
      <c r="N4334" s="1" t="s">
        <v>16</v>
      </c>
      <c r="O4334" s="1">
        <v>63.2</v>
      </c>
      <c r="P4334" s="1">
        <v>1.0</v>
      </c>
    </row>
    <row r="4335">
      <c r="A4335" s="1" t="s">
        <v>29</v>
      </c>
      <c r="B4335" s="1" t="s">
        <v>6172</v>
      </c>
      <c r="C4335" s="2" t="s">
        <v>6118</v>
      </c>
      <c r="D4335" s="1" t="s">
        <v>19</v>
      </c>
      <c r="E4335" s="3" t="str">
        <f>HYPERLINK("https://fyndiq.se/produkt/8a162916fdf246f7/", "2-Pack SAMSUNG S24 Skärmskydd - Härdat Glas 9H - Super kvalitet 3D")</f>
        <v>2-Pack SAMSUNG S24 Skärmskydd - Härdat Glas 9H - Super kvalitet 3D</v>
      </c>
      <c r="F4335" s="1" t="s">
        <v>714</v>
      </c>
      <c r="G4335" s="1" t="s">
        <v>715</v>
      </c>
      <c r="H4335" s="1" t="s">
        <v>716</v>
      </c>
      <c r="I4335" s="1" t="s">
        <v>16</v>
      </c>
      <c r="J4335" s="1" t="s">
        <v>23</v>
      </c>
      <c r="K4335" s="1" t="s">
        <v>16</v>
      </c>
      <c r="L4335" s="1" t="s">
        <v>16</v>
      </c>
      <c r="M4335" s="1" t="s">
        <v>16</v>
      </c>
      <c r="N4335" s="1" t="s">
        <v>16</v>
      </c>
      <c r="O4335" s="1">
        <v>71.2</v>
      </c>
      <c r="P4335" s="1">
        <v>1.0</v>
      </c>
    </row>
    <row r="4336">
      <c r="A4336" s="1" t="s">
        <v>29</v>
      </c>
      <c r="B4336" s="1" t="s">
        <v>6173</v>
      </c>
      <c r="C4336" s="2" t="s">
        <v>6118</v>
      </c>
      <c r="D4336" s="1" t="s">
        <v>19</v>
      </c>
      <c r="E433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336" s="1" t="s">
        <v>2144</v>
      </c>
      <c r="G4336" s="1" t="s">
        <v>2145</v>
      </c>
      <c r="H4336" s="1" t="s">
        <v>2146</v>
      </c>
      <c r="I4336" s="1" t="s">
        <v>1673</v>
      </c>
      <c r="J4336" s="1" t="s">
        <v>9</v>
      </c>
      <c r="K4336" s="2" t="s">
        <v>2054</v>
      </c>
      <c r="L4336" s="1" t="s">
        <v>2811</v>
      </c>
      <c r="M4336" s="1" t="s">
        <v>16</v>
      </c>
      <c r="N4336" s="1" t="s">
        <v>16</v>
      </c>
      <c r="O4336" s="1">
        <v>63.2</v>
      </c>
      <c r="P4336" s="1">
        <v>1.0</v>
      </c>
    </row>
    <row r="4337">
      <c r="A4337" s="1" t="s">
        <v>29</v>
      </c>
      <c r="B4337" s="1" t="s">
        <v>6174</v>
      </c>
      <c r="C4337" s="2" t="s">
        <v>6118</v>
      </c>
      <c r="D4337" s="1" t="s">
        <v>19</v>
      </c>
      <c r="E4337" s="3" t="str">
        <f>HYPERLINK("https://fyndiq.se/produkt/8a162916fdf246f7/", "2-Pack SAMSUNG S24 Skärmskydd - Härdat Glas 9H - Super kvalitet 3D")</f>
        <v>2-Pack SAMSUNG S24 Skärmskydd - Härdat Glas 9H - Super kvalitet 3D</v>
      </c>
      <c r="F4337" s="1" t="s">
        <v>714</v>
      </c>
      <c r="G4337" s="1" t="s">
        <v>715</v>
      </c>
      <c r="H4337" s="1" t="s">
        <v>716</v>
      </c>
      <c r="I4337" s="1" t="s">
        <v>16</v>
      </c>
      <c r="J4337" s="1" t="s">
        <v>23</v>
      </c>
      <c r="K4337" s="1" t="s">
        <v>16</v>
      </c>
      <c r="L4337" s="1" t="s">
        <v>16</v>
      </c>
      <c r="M4337" s="1" t="s">
        <v>16</v>
      </c>
      <c r="N4337" s="1" t="s">
        <v>16</v>
      </c>
      <c r="O4337" s="1">
        <v>71.2</v>
      </c>
      <c r="P4337" s="1">
        <v>1.0</v>
      </c>
    </row>
    <row r="4338">
      <c r="A4338" s="1" t="s">
        <v>29</v>
      </c>
      <c r="B4338" s="1" t="s">
        <v>6175</v>
      </c>
      <c r="C4338" s="2" t="s">
        <v>6118</v>
      </c>
      <c r="D4338" s="1" t="s">
        <v>19</v>
      </c>
      <c r="E4338" s="3" t="str">
        <f>HYPERLINK("https://fyndiq.se/produkt/e9cb8b77f5e5466c/", "2 Pack - Samsung S20 PLUS - 9H Härdat Glass - 3D Super Kvalitet")</f>
        <v>2 Pack - Samsung S20 PLUS - 9H Härdat Glass - 3D Super Kvalitet</v>
      </c>
      <c r="F4338" s="1" t="s">
        <v>236</v>
      </c>
      <c r="G4338" s="1" t="s">
        <v>237</v>
      </c>
      <c r="H4338" s="1" t="s">
        <v>238</v>
      </c>
      <c r="I4338" s="1" t="s">
        <v>16</v>
      </c>
      <c r="J4338" s="1" t="s">
        <v>23</v>
      </c>
      <c r="K4338" s="1" t="s">
        <v>16</v>
      </c>
      <c r="L4338" s="1" t="s">
        <v>16</v>
      </c>
      <c r="M4338" s="1" t="s">
        <v>16</v>
      </c>
      <c r="N4338" s="1" t="s">
        <v>16</v>
      </c>
      <c r="O4338" s="1">
        <v>63.2</v>
      </c>
      <c r="P4338" s="1">
        <v>1.0</v>
      </c>
    </row>
    <row r="4339">
      <c r="A4339" s="1" t="s">
        <v>29</v>
      </c>
      <c r="B4339" s="1" t="s">
        <v>6176</v>
      </c>
      <c r="C4339" s="2" t="s">
        <v>6118</v>
      </c>
      <c r="D4339" s="1" t="s">
        <v>19</v>
      </c>
      <c r="E4339" s="3" t="str">
        <f>HYPERLINK("https://fyndiq.se/produkt/56c72c0ba5f749b5/", "2-Pack SAMSUNG S24 Skärmskydd - Härdat Glas 9H - Super kvalitet 3D")</f>
        <v>2-Pack SAMSUNG S24 Skärmskydd - Härdat Glas 9H - Super kvalitet 3D</v>
      </c>
      <c r="F4339" s="1" t="s">
        <v>263</v>
      </c>
      <c r="G4339" s="1" t="s">
        <v>264</v>
      </c>
      <c r="H4339" s="1" t="s">
        <v>265</v>
      </c>
      <c r="I4339" s="1" t="s">
        <v>16</v>
      </c>
      <c r="J4339" s="1" t="s">
        <v>23</v>
      </c>
      <c r="K4339" s="1" t="s">
        <v>16</v>
      </c>
      <c r="L4339" s="1" t="s">
        <v>16</v>
      </c>
      <c r="M4339" s="1" t="s">
        <v>16</v>
      </c>
      <c r="N4339" s="1" t="s">
        <v>16</v>
      </c>
      <c r="O4339" s="1">
        <v>71.2</v>
      </c>
      <c r="P4339" s="1">
        <v>1.0</v>
      </c>
    </row>
    <row r="4340">
      <c r="A4340" s="1" t="s">
        <v>29</v>
      </c>
      <c r="B4340" s="1" t="s">
        <v>6177</v>
      </c>
      <c r="C4340" s="2" t="s">
        <v>6118</v>
      </c>
      <c r="D4340" s="1" t="s">
        <v>19</v>
      </c>
      <c r="E4340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340" s="1" t="s">
        <v>665</v>
      </c>
      <c r="G4340" s="1" t="s">
        <v>666</v>
      </c>
      <c r="H4340" s="1" t="s">
        <v>667</v>
      </c>
      <c r="I4340" s="1" t="s">
        <v>16</v>
      </c>
      <c r="J4340" s="1" t="s">
        <v>23</v>
      </c>
      <c r="K4340" s="1" t="s">
        <v>16</v>
      </c>
      <c r="L4340" s="1" t="s">
        <v>16</v>
      </c>
      <c r="M4340" s="1" t="s">
        <v>16</v>
      </c>
      <c r="N4340" s="1" t="s">
        <v>16</v>
      </c>
      <c r="O4340" s="1">
        <v>63.2</v>
      </c>
      <c r="P4340" s="1">
        <v>1.0</v>
      </c>
    </row>
    <row r="4341">
      <c r="A4341" s="1" t="s">
        <v>29</v>
      </c>
      <c r="B4341" s="1" t="s">
        <v>6178</v>
      </c>
      <c r="C4341" s="2" t="s">
        <v>6118</v>
      </c>
      <c r="D4341" s="1" t="s">
        <v>19</v>
      </c>
      <c r="E4341" s="3" t="str">
        <f>HYPERLINK("https://fyndiq.se/produkt/6260fb6b96c349fe/", "Samsung S9 plus 3D rundat härdat glasfodral")</f>
        <v>Samsung S9 plus 3D rundat härdat glasfodral</v>
      </c>
      <c r="F4341" s="1" t="s">
        <v>1105</v>
      </c>
      <c r="G4341" s="1" t="s">
        <v>1106</v>
      </c>
      <c r="H4341" s="1" t="s">
        <v>1107</v>
      </c>
      <c r="I4341" s="1" t="s">
        <v>16</v>
      </c>
      <c r="J4341" s="1" t="s">
        <v>23</v>
      </c>
      <c r="K4341" s="1" t="s">
        <v>16</v>
      </c>
      <c r="L4341" s="1" t="s">
        <v>16</v>
      </c>
      <c r="M4341" s="1" t="s">
        <v>16</v>
      </c>
      <c r="N4341" s="1" t="s">
        <v>16</v>
      </c>
      <c r="O4341" s="1">
        <v>55.2</v>
      </c>
      <c r="P4341" s="1">
        <v>1.0</v>
      </c>
    </row>
    <row r="4342">
      <c r="A4342" s="1" t="s">
        <v>29</v>
      </c>
      <c r="B4342" s="1" t="s">
        <v>6179</v>
      </c>
      <c r="C4342" s="2" t="s">
        <v>6118</v>
      </c>
      <c r="D4342" s="1" t="s">
        <v>19</v>
      </c>
      <c r="E4342" s="3" t="str">
        <f>HYPERLINK("https://fyndiq.se/produkt/d068a77723474021/", "2-Pack Samsung Watch 47mm - Härdat glas 9H-Super kvalitet 3D Skärmskydd")</f>
        <v>2-Pack Samsung Watch 47mm - Härdat glas 9H-Super kvalitet 3D Skärmskydd</v>
      </c>
      <c r="F4342" s="1" t="s">
        <v>6180</v>
      </c>
      <c r="G4342" s="1" t="s">
        <v>6181</v>
      </c>
      <c r="H4342" s="1" t="s">
        <v>6182</v>
      </c>
      <c r="I4342" s="1" t="s">
        <v>1230</v>
      </c>
      <c r="J4342" s="1" t="s">
        <v>23</v>
      </c>
      <c r="K4342" s="1" t="s">
        <v>16</v>
      </c>
      <c r="L4342" s="1" t="s">
        <v>16</v>
      </c>
      <c r="M4342" s="1" t="s">
        <v>16</v>
      </c>
      <c r="N4342" s="1" t="s">
        <v>16</v>
      </c>
      <c r="O4342" s="1">
        <v>63.2</v>
      </c>
      <c r="P4342" s="1">
        <v>1.0</v>
      </c>
    </row>
    <row r="4343">
      <c r="A4343" s="1" t="s">
        <v>29</v>
      </c>
      <c r="B4343" s="1" t="s">
        <v>6183</v>
      </c>
      <c r="C4343" s="2" t="s">
        <v>6118</v>
      </c>
      <c r="D4343" s="1" t="s">
        <v>19</v>
      </c>
      <c r="E4343" s="3" t="str">
        <f>HYPERLINK("https://fyndiq.se/produkt/22734eadceba4185/", "2 Pack Xiaomi Redmi Note 11 - Härdat glas 9H-Super kvalitet 3D")</f>
        <v>2 Pack Xiaomi Redmi Note 11 - Härdat glas 9H-Super kvalitet 3D</v>
      </c>
      <c r="F4343" s="1" t="s">
        <v>6184</v>
      </c>
      <c r="G4343" s="1" t="s">
        <v>6185</v>
      </c>
      <c r="H4343" s="1" t="s">
        <v>6186</v>
      </c>
      <c r="I4343" s="1" t="s">
        <v>16</v>
      </c>
      <c r="J4343" s="1" t="s">
        <v>23</v>
      </c>
      <c r="K4343" s="1" t="s">
        <v>16</v>
      </c>
      <c r="L4343" s="1" t="s">
        <v>16</v>
      </c>
      <c r="M4343" s="1" t="s">
        <v>16</v>
      </c>
      <c r="N4343" s="1" t="s">
        <v>16</v>
      </c>
      <c r="O4343" s="1">
        <v>63.2</v>
      </c>
      <c r="P4343" s="1">
        <v>1.0</v>
      </c>
    </row>
    <row r="4344">
      <c r="A4344" s="1" t="s">
        <v>29</v>
      </c>
      <c r="B4344" s="1" t="s">
        <v>6187</v>
      </c>
      <c r="C4344" s="2" t="s">
        <v>6118</v>
      </c>
      <c r="D4344" s="1" t="s">
        <v>19</v>
      </c>
      <c r="E4344" s="3" t="str">
        <f>HYPERLINK("https://fyndiq.se/produkt/3fee81d316cc43da/", "2-pack - iPhone 12 / 12 Pro - 9H Härdat Glass - Top Kvalitet")</f>
        <v>2-pack - iPhone 12 / 12 Pro - 9H Härdat Glass - Top Kvalitet</v>
      </c>
      <c r="F4344" s="1" t="s">
        <v>2499</v>
      </c>
      <c r="G4344" s="1" t="s">
        <v>2500</v>
      </c>
      <c r="H4344" s="1" t="s">
        <v>2067</v>
      </c>
      <c r="I4344" s="1" t="s">
        <v>16</v>
      </c>
      <c r="J4344" s="1" t="s">
        <v>23</v>
      </c>
      <c r="K4344" s="1" t="s">
        <v>16</v>
      </c>
      <c r="L4344" s="1" t="s">
        <v>16</v>
      </c>
      <c r="M4344" s="1" t="s">
        <v>16</v>
      </c>
      <c r="N4344" s="1" t="s">
        <v>16</v>
      </c>
      <c r="O4344" s="1">
        <v>55.2</v>
      </c>
      <c r="P4344" s="1">
        <v>1.0</v>
      </c>
    </row>
    <row r="4345">
      <c r="A4345" s="1" t="s">
        <v>29</v>
      </c>
      <c r="B4345" s="1" t="s">
        <v>6188</v>
      </c>
      <c r="C4345" s="2" t="s">
        <v>6118</v>
      </c>
      <c r="D4345" s="1" t="s">
        <v>19</v>
      </c>
      <c r="E434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345" s="1" t="s">
        <v>785</v>
      </c>
      <c r="G4345" s="1" t="s">
        <v>786</v>
      </c>
      <c r="H4345" s="1" t="s">
        <v>787</v>
      </c>
      <c r="I4345" s="1" t="s">
        <v>16</v>
      </c>
      <c r="J4345" s="1" t="s">
        <v>23</v>
      </c>
      <c r="K4345" s="1" t="s">
        <v>16</v>
      </c>
      <c r="L4345" s="1" t="s">
        <v>16</v>
      </c>
      <c r="M4345" s="1" t="s">
        <v>16</v>
      </c>
      <c r="N4345" s="1" t="s">
        <v>16</v>
      </c>
      <c r="O4345" s="1">
        <v>63.2</v>
      </c>
      <c r="P4345" s="1">
        <v>1.0</v>
      </c>
    </row>
    <row r="4346">
      <c r="A4346" s="1" t="s">
        <v>29</v>
      </c>
      <c r="B4346" s="1" t="s">
        <v>6189</v>
      </c>
      <c r="C4346" s="2" t="s">
        <v>6118</v>
      </c>
      <c r="D4346" s="1" t="s">
        <v>19</v>
      </c>
      <c r="E4346" s="3" t="str">
        <f>HYPERLINK("https://fyndiq.se/produkt/199346fe65e1403c/", "2-Pack iPhone 15 Pro - 9H Härdat Glass - Super kvalitet 3D")</f>
        <v>2-Pack iPhone 15 Pro - 9H Härdat Glass - Super kvalitet 3D</v>
      </c>
      <c r="F4346" s="1" t="s">
        <v>2001</v>
      </c>
      <c r="G4346" s="1" t="s">
        <v>2002</v>
      </c>
      <c r="H4346" s="1" t="s">
        <v>2003</v>
      </c>
      <c r="I4346" s="1" t="s">
        <v>16</v>
      </c>
      <c r="J4346" s="1" t="s">
        <v>23</v>
      </c>
      <c r="K4346" s="1" t="s">
        <v>16</v>
      </c>
      <c r="L4346" s="1" t="s">
        <v>16</v>
      </c>
      <c r="M4346" s="1" t="s">
        <v>16</v>
      </c>
      <c r="N4346" s="1" t="s">
        <v>16</v>
      </c>
      <c r="O4346" s="1">
        <v>55.2</v>
      </c>
      <c r="P4346" s="1">
        <v>1.0</v>
      </c>
    </row>
    <row r="4347">
      <c r="A4347" s="1" t="s">
        <v>29</v>
      </c>
      <c r="B4347" s="1" t="s">
        <v>6190</v>
      </c>
      <c r="C4347" s="2" t="s">
        <v>6118</v>
      </c>
      <c r="D4347" s="1" t="s">
        <v>19</v>
      </c>
      <c r="E4347" s="3" t="str">
        <f>HYPERLINK("https://fyndiq.se/produkt/f2c164e932234570/", "2-Pack HUAWEI P30 PRO Skärmskydd - Härdat Glas 9H - Super kvalitet 3D")</f>
        <v>2-Pack HUAWEI P30 PRO Skärmskydd - Härdat Glas 9H - Super kvalitet 3D</v>
      </c>
      <c r="F4347" s="1" t="s">
        <v>267</v>
      </c>
      <c r="G4347" s="1" t="s">
        <v>268</v>
      </c>
      <c r="H4347" s="1" t="s">
        <v>269</v>
      </c>
      <c r="I4347" s="1" t="s">
        <v>16</v>
      </c>
      <c r="J4347" s="1" t="s">
        <v>23</v>
      </c>
      <c r="K4347" s="1" t="s">
        <v>16</v>
      </c>
      <c r="L4347" s="1" t="s">
        <v>16</v>
      </c>
      <c r="M4347" s="1" t="s">
        <v>16</v>
      </c>
      <c r="N4347" s="1" t="s">
        <v>16</v>
      </c>
      <c r="O4347" s="1">
        <v>63.2</v>
      </c>
      <c r="P4347" s="1">
        <v>1.0</v>
      </c>
    </row>
    <row r="4348">
      <c r="A4348" s="1" t="s">
        <v>29</v>
      </c>
      <c r="B4348" s="1" t="s">
        <v>6191</v>
      </c>
      <c r="C4348" s="2" t="s">
        <v>6118</v>
      </c>
      <c r="D4348" s="1" t="s">
        <v>19</v>
      </c>
      <c r="E4348" s="3" t="str">
        <f>HYPERLINK("https://fyndiq.se/produkt/5b4b31bc77624163/", "2 Pack Samsung Note 20 Ultra 5G - Härdat glas 9H-Super kvalitet")</f>
        <v>2 Pack Samsung Note 20 Ultra 5G - Härdat glas 9H-Super kvalitet</v>
      </c>
      <c r="F4348" s="1" t="s">
        <v>1874</v>
      </c>
      <c r="G4348" s="1" t="s">
        <v>1875</v>
      </c>
      <c r="H4348" s="1" t="s">
        <v>1876</v>
      </c>
      <c r="I4348" s="1" t="s">
        <v>16</v>
      </c>
      <c r="J4348" s="1" t="s">
        <v>23</v>
      </c>
      <c r="K4348" s="1" t="s">
        <v>16</v>
      </c>
      <c r="L4348" s="1" t="s">
        <v>16</v>
      </c>
      <c r="M4348" s="1" t="s">
        <v>16</v>
      </c>
      <c r="N4348" s="1" t="s">
        <v>16</v>
      </c>
      <c r="O4348" s="1">
        <v>63.2</v>
      </c>
      <c r="P4348" s="1">
        <v>1.0</v>
      </c>
    </row>
    <row r="4349">
      <c r="A4349" s="1" t="s">
        <v>29</v>
      </c>
      <c r="B4349" s="1" t="s">
        <v>6192</v>
      </c>
      <c r="C4349" s="2" t="s">
        <v>6118</v>
      </c>
      <c r="D4349" s="1" t="s">
        <v>19</v>
      </c>
      <c r="E4349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349" s="1" t="s">
        <v>31</v>
      </c>
      <c r="G4349" s="1" t="s">
        <v>32</v>
      </c>
      <c r="H4349" s="1" t="s">
        <v>33</v>
      </c>
      <c r="I4349" s="1" t="s">
        <v>16</v>
      </c>
      <c r="J4349" s="1" t="s">
        <v>23</v>
      </c>
      <c r="K4349" s="1" t="s">
        <v>16</v>
      </c>
      <c r="L4349" s="1" t="s">
        <v>16</v>
      </c>
      <c r="M4349" s="1" t="s">
        <v>16</v>
      </c>
      <c r="N4349" s="1" t="s">
        <v>16</v>
      </c>
      <c r="O4349" s="1">
        <v>79.2</v>
      </c>
      <c r="P4349" s="1">
        <v>1.0</v>
      </c>
    </row>
    <row r="4350">
      <c r="A4350" s="1" t="s">
        <v>29</v>
      </c>
      <c r="B4350" s="1" t="s">
        <v>6193</v>
      </c>
      <c r="C4350" s="2" t="s">
        <v>6118</v>
      </c>
      <c r="D4350" s="1" t="s">
        <v>19</v>
      </c>
      <c r="E4350" s="3" t="str">
        <f>HYPERLINK("https://fyndiq.se/produkt/4c221907d1254100/", "2-Pack Samsung A14 Skärmskydd - Härdat Glas 9H - Super kvalitet 3D")</f>
        <v>2-Pack Samsung A14 Skärmskydd - Härdat Glas 9H - Super kvalitet 3D</v>
      </c>
      <c r="F4350" s="1" t="s">
        <v>167</v>
      </c>
      <c r="G4350" s="1" t="s">
        <v>168</v>
      </c>
      <c r="H4350" s="1" t="s">
        <v>169</v>
      </c>
      <c r="I4350" s="1" t="s">
        <v>16</v>
      </c>
      <c r="J4350" s="1" t="s">
        <v>23</v>
      </c>
      <c r="K4350" s="1" t="s">
        <v>16</v>
      </c>
      <c r="L4350" s="1" t="s">
        <v>16</v>
      </c>
      <c r="M4350" s="1" t="s">
        <v>16</v>
      </c>
      <c r="N4350" s="1" t="s">
        <v>16</v>
      </c>
      <c r="O4350" s="1">
        <v>63.2</v>
      </c>
      <c r="P4350" s="1">
        <v>1.0</v>
      </c>
    </row>
    <row r="4351">
      <c r="A4351" s="1" t="s">
        <v>29</v>
      </c>
      <c r="B4351" s="1" t="s">
        <v>6194</v>
      </c>
      <c r="C4351" s="2" t="s">
        <v>6118</v>
      </c>
      <c r="D4351" s="1" t="s">
        <v>19</v>
      </c>
      <c r="E4351" s="3" t="str">
        <f>HYPERLINK("https://fyndiq.se/produkt/7efd0561b62f43e4/", "2-Pack MOTOROLA MOTO G84 Skärmskydd - Härdat Glas 9H - Super kvalitet 3D")</f>
        <v>2-Pack MOTOROLA MOTO G84 Skärmskydd - Härdat Glas 9H - Super kvalitet 3D</v>
      </c>
      <c r="F4351" s="1" t="s">
        <v>2554</v>
      </c>
      <c r="G4351" s="1" t="s">
        <v>2555</v>
      </c>
      <c r="H4351" s="1" t="s">
        <v>2556</v>
      </c>
      <c r="I4351" s="1" t="s">
        <v>16</v>
      </c>
      <c r="J4351" s="1" t="s">
        <v>23</v>
      </c>
      <c r="K4351" s="1" t="s">
        <v>16</v>
      </c>
      <c r="L4351" s="1" t="s">
        <v>16</v>
      </c>
      <c r="M4351" s="1" t="s">
        <v>16</v>
      </c>
      <c r="N4351" s="1" t="s">
        <v>16</v>
      </c>
      <c r="O4351" s="1">
        <v>63.2</v>
      </c>
      <c r="P4351" s="1">
        <v>1.0</v>
      </c>
    </row>
    <row r="4352">
      <c r="A4352" s="1" t="s">
        <v>29</v>
      </c>
      <c r="B4352" s="1" t="s">
        <v>6195</v>
      </c>
      <c r="C4352" s="2" t="s">
        <v>6118</v>
      </c>
      <c r="D4352" s="1" t="s">
        <v>19</v>
      </c>
      <c r="E4352" s="3" t="str">
        <f>HYPERLINK("https://fyndiq.se/produkt/022d7ac2f2e44ae2/", "Samsung Galaxy A04s - Härdat Glas 9H - Super Kvalitet 3D Skärmskydd")</f>
        <v>Samsung Galaxy A04s - Härdat Glas 9H - Super Kvalitet 3D Skärmskydd</v>
      </c>
      <c r="F4352" s="1" t="s">
        <v>3609</v>
      </c>
      <c r="G4352" s="1" t="s">
        <v>3610</v>
      </c>
      <c r="H4352" s="1" t="s">
        <v>3611</v>
      </c>
      <c r="I4352" s="1" t="s">
        <v>16</v>
      </c>
      <c r="J4352" s="1" t="s">
        <v>23</v>
      </c>
      <c r="K4352" s="1" t="s">
        <v>16</v>
      </c>
      <c r="L4352" s="1" t="s">
        <v>16</v>
      </c>
      <c r="M4352" s="1" t="s">
        <v>16</v>
      </c>
      <c r="N4352" s="1" t="s">
        <v>16</v>
      </c>
      <c r="O4352" s="1">
        <v>55.2</v>
      </c>
      <c r="P4352" s="1">
        <v>1.0</v>
      </c>
    </row>
    <row r="4353">
      <c r="A4353" s="1" t="s">
        <v>29</v>
      </c>
      <c r="B4353" s="1" t="s">
        <v>6196</v>
      </c>
      <c r="C4353" s="2" t="s">
        <v>6118</v>
      </c>
      <c r="D4353" s="1" t="s">
        <v>19</v>
      </c>
      <c r="E435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353" s="1" t="s">
        <v>722</v>
      </c>
      <c r="G4353" s="1" t="s">
        <v>723</v>
      </c>
      <c r="H4353" s="1" t="s">
        <v>724</v>
      </c>
      <c r="I4353" s="1" t="s">
        <v>16</v>
      </c>
      <c r="J4353" s="1" t="s">
        <v>23</v>
      </c>
      <c r="K4353" s="1" t="s">
        <v>16</v>
      </c>
      <c r="L4353" s="1" t="s">
        <v>16</v>
      </c>
      <c r="M4353" s="1" t="s">
        <v>16</v>
      </c>
      <c r="N4353" s="1" t="s">
        <v>16</v>
      </c>
      <c r="O4353" s="1">
        <v>79.2</v>
      </c>
      <c r="P4353" s="1">
        <v>1.0</v>
      </c>
    </row>
    <row r="4354">
      <c r="A4354" s="1" t="s">
        <v>29</v>
      </c>
      <c r="B4354" s="1" t="s">
        <v>6197</v>
      </c>
      <c r="C4354" s="2" t="s">
        <v>6118</v>
      </c>
      <c r="D4354" s="1" t="s">
        <v>19</v>
      </c>
      <c r="E435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354" s="1" t="s">
        <v>103</v>
      </c>
      <c r="G4354" s="1" t="s">
        <v>104</v>
      </c>
      <c r="H4354" s="1" t="s">
        <v>105</v>
      </c>
      <c r="I4354" s="1" t="s">
        <v>16</v>
      </c>
      <c r="J4354" s="1" t="s">
        <v>23</v>
      </c>
      <c r="K4354" s="1" t="s">
        <v>16</v>
      </c>
      <c r="L4354" s="1" t="s">
        <v>16</v>
      </c>
      <c r="M4354" s="1" t="s">
        <v>16</v>
      </c>
      <c r="N4354" s="1" t="s">
        <v>16</v>
      </c>
      <c r="O4354" s="1">
        <v>63.2</v>
      </c>
      <c r="P4354" s="1">
        <v>1.0</v>
      </c>
    </row>
    <row r="4355">
      <c r="A4355" s="1" t="s">
        <v>29</v>
      </c>
      <c r="B4355" s="1" t="s">
        <v>6198</v>
      </c>
      <c r="C4355" s="2" t="s">
        <v>6118</v>
      </c>
      <c r="D4355" s="1" t="s">
        <v>19</v>
      </c>
      <c r="E4355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4355" s="1" t="s">
        <v>6199</v>
      </c>
      <c r="G4355" s="1" t="s">
        <v>6200</v>
      </c>
      <c r="H4355" s="1" t="s">
        <v>6201</v>
      </c>
      <c r="I4355" s="1" t="s">
        <v>16</v>
      </c>
      <c r="J4355" s="1" t="s">
        <v>23</v>
      </c>
      <c r="K4355" s="1" t="s">
        <v>16</v>
      </c>
      <c r="L4355" s="1" t="s">
        <v>16</v>
      </c>
      <c r="M4355" s="1" t="s">
        <v>16</v>
      </c>
      <c r="N4355" s="1" t="s">
        <v>16</v>
      </c>
      <c r="O4355" s="1">
        <v>63.2</v>
      </c>
      <c r="P4355" s="1">
        <v>1.0</v>
      </c>
    </row>
    <row r="4356">
      <c r="A4356" s="1" t="s">
        <v>29</v>
      </c>
      <c r="B4356" s="1" t="s">
        <v>6202</v>
      </c>
      <c r="C4356" s="2" t="s">
        <v>6118</v>
      </c>
      <c r="D4356" s="1" t="s">
        <v>19</v>
      </c>
      <c r="E4356" s="3" t="str">
        <f>HYPERLINK("https://fyndiq.se/produkt/dcf98fa79a0341db/", "iPhone 14 Pro - 9H Härdat Glass - Super kvalitet 3D Skärmskydd")</f>
        <v>iPhone 14 Pro - 9H Härdat Glass - Super kvalitet 3D Skärmskydd</v>
      </c>
      <c r="F4356" s="1" t="s">
        <v>2467</v>
      </c>
      <c r="G4356" s="1" t="s">
        <v>2468</v>
      </c>
      <c r="H4356" s="1" t="s">
        <v>2469</v>
      </c>
      <c r="I4356" s="1" t="s">
        <v>1311</v>
      </c>
      <c r="J4356" s="1" t="s">
        <v>9</v>
      </c>
      <c r="K4356" s="2" t="s">
        <v>5220</v>
      </c>
      <c r="L4356" s="1" t="s">
        <v>2650</v>
      </c>
      <c r="M4356" s="1" t="s">
        <v>16</v>
      </c>
      <c r="N4356" s="1" t="s">
        <v>16</v>
      </c>
      <c r="O4356" s="1">
        <v>47.2</v>
      </c>
      <c r="P4356" s="1">
        <v>1.0</v>
      </c>
    </row>
    <row r="4357">
      <c r="A4357" s="1" t="s">
        <v>29</v>
      </c>
      <c r="B4357" s="1" t="s">
        <v>6203</v>
      </c>
      <c r="C4357" s="2" t="s">
        <v>6118</v>
      </c>
      <c r="D4357" s="1" t="s">
        <v>19</v>
      </c>
      <c r="E4357" s="3" t="str">
        <f>HYPERLINK("https://fyndiq.se/produkt/6939cc996c2248e3/", "2-Pack OnePlus 6T - Härdat Glas 9H - Super kvalitet 3D Skärmskydd")</f>
        <v>2-Pack OnePlus 6T - Härdat Glas 9H - Super kvalitet 3D Skärmskydd</v>
      </c>
      <c r="F4357" s="1" t="s">
        <v>6204</v>
      </c>
      <c r="G4357" s="1" t="s">
        <v>6205</v>
      </c>
      <c r="H4357" s="1" t="s">
        <v>6206</v>
      </c>
      <c r="I4357" s="1" t="s">
        <v>16</v>
      </c>
      <c r="J4357" s="1" t="s">
        <v>23</v>
      </c>
      <c r="K4357" s="1" t="s">
        <v>16</v>
      </c>
      <c r="L4357" s="1" t="s">
        <v>16</v>
      </c>
      <c r="M4357" s="1" t="s">
        <v>16</v>
      </c>
      <c r="N4357" s="1" t="s">
        <v>16</v>
      </c>
      <c r="O4357" s="1">
        <v>63.2</v>
      </c>
      <c r="P4357" s="1">
        <v>1.0</v>
      </c>
    </row>
    <row r="4358">
      <c r="A4358" s="1" t="s">
        <v>29</v>
      </c>
      <c r="B4358" s="1" t="s">
        <v>6207</v>
      </c>
      <c r="C4358" s="2" t="s">
        <v>6118</v>
      </c>
      <c r="D4358" s="1" t="s">
        <v>19</v>
      </c>
      <c r="E435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358" s="1" t="s">
        <v>26</v>
      </c>
      <c r="G4358" s="1" t="s">
        <v>27</v>
      </c>
      <c r="H4358" s="1" t="s">
        <v>28</v>
      </c>
      <c r="I4358" s="1" t="s">
        <v>16</v>
      </c>
      <c r="J4358" s="1" t="s">
        <v>23</v>
      </c>
      <c r="K4358" s="1" t="s">
        <v>16</v>
      </c>
      <c r="L4358" s="1" t="s">
        <v>16</v>
      </c>
      <c r="M4358" s="1" t="s">
        <v>16</v>
      </c>
      <c r="N4358" s="1" t="s">
        <v>16</v>
      </c>
      <c r="O4358" s="1">
        <v>71.2</v>
      </c>
      <c r="P4358" s="1">
        <v>1.0</v>
      </c>
    </row>
    <row r="4359">
      <c r="A4359" s="1" t="s">
        <v>29</v>
      </c>
      <c r="B4359" s="1" t="s">
        <v>6208</v>
      </c>
      <c r="C4359" s="2" t="s">
        <v>6118</v>
      </c>
      <c r="D4359" s="1" t="s">
        <v>19</v>
      </c>
      <c r="E4359" s="3" t="str">
        <f>HYPERLINK("https://fyndiq.se/produkt/8a162916fdf246f7/", "2-Pack SAMSUNG S24 Skärmskydd - Härdat Glas 9H - Super kvalitet 3D")</f>
        <v>2-Pack SAMSUNG S24 Skärmskydd - Härdat Glas 9H - Super kvalitet 3D</v>
      </c>
      <c r="F4359" s="1" t="s">
        <v>714</v>
      </c>
      <c r="G4359" s="1" t="s">
        <v>715</v>
      </c>
      <c r="H4359" s="1" t="s">
        <v>716</v>
      </c>
      <c r="I4359" s="1" t="s">
        <v>16</v>
      </c>
      <c r="J4359" s="1" t="s">
        <v>23</v>
      </c>
      <c r="K4359" s="1" t="s">
        <v>16</v>
      </c>
      <c r="L4359" s="1" t="s">
        <v>16</v>
      </c>
      <c r="M4359" s="1" t="s">
        <v>16</v>
      </c>
      <c r="N4359" s="1" t="s">
        <v>16</v>
      </c>
      <c r="O4359" s="1">
        <v>71.2</v>
      </c>
      <c r="P4359" s="1">
        <v>1.0</v>
      </c>
    </row>
    <row r="4360">
      <c r="A4360" s="1" t="s">
        <v>29</v>
      </c>
      <c r="B4360" s="1" t="s">
        <v>6209</v>
      </c>
      <c r="C4360" s="2" t="s">
        <v>6118</v>
      </c>
      <c r="D4360" s="1" t="s">
        <v>19</v>
      </c>
      <c r="E4360" s="3" t="str">
        <f>HYPERLINK("https://fyndiq.se/produkt/b1caddae2e864477/", "2- Pack Samsung S10 Plus - Härdat Glas 9H - Super Kvalitet 3D")</f>
        <v>2- Pack Samsung S10 Plus - Härdat Glas 9H - Super Kvalitet 3D</v>
      </c>
      <c r="F4360" s="1" t="s">
        <v>477</v>
      </c>
      <c r="G4360" s="1" t="s">
        <v>478</v>
      </c>
      <c r="H4360" s="1" t="s">
        <v>479</v>
      </c>
      <c r="I4360" s="1" t="s">
        <v>16</v>
      </c>
      <c r="J4360" s="1" t="s">
        <v>23</v>
      </c>
      <c r="K4360" s="1" t="s">
        <v>16</v>
      </c>
      <c r="L4360" s="1" t="s">
        <v>16</v>
      </c>
      <c r="M4360" s="1" t="s">
        <v>16</v>
      </c>
      <c r="N4360" s="1" t="s">
        <v>16</v>
      </c>
      <c r="O4360" s="1">
        <v>63.2</v>
      </c>
      <c r="P4360" s="1">
        <v>1.0</v>
      </c>
    </row>
    <row r="4361">
      <c r="A4361" s="1" t="s">
        <v>29</v>
      </c>
      <c r="B4361" s="1" t="s">
        <v>6210</v>
      </c>
      <c r="C4361" s="2" t="s">
        <v>6118</v>
      </c>
      <c r="D4361" s="1" t="s">
        <v>19</v>
      </c>
      <c r="E436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361" s="1" t="s">
        <v>103</v>
      </c>
      <c r="G4361" s="1" t="s">
        <v>104</v>
      </c>
      <c r="H4361" s="1" t="s">
        <v>105</v>
      </c>
      <c r="I4361" s="1" t="s">
        <v>16</v>
      </c>
      <c r="J4361" s="1" t="s">
        <v>23</v>
      </c>
      <c r="K4361" s="1" t="s">
        <v>16</v>
      </c>
      <c r="L4361" s="1" t="s">
        <v>16</v>
      </c>
      <c r="M4361" s="1" t="s">
        <v>16</v>
      </c>
      <c r="N4361" s="1" t="s">
        <v>16</v>
      </c>
      <c r="O4361" s="1">
        <v>63.2</v>
      </c>
      <c r="P4361" s="1">
        <v>1.0</v>
      </c>
    </row>
    <row r="4362">
      <c r="A4362" s="1" t="s">
        <v>29</v>
      </c>
      <c r="B4362" s="1" t="s">
        <v>6211</v>
      </c>
      <c r="C4362" s="2" t="s">
        <v>6118</v>
      </c>
      <c r="D4362" s="1" t="s">
        <v>19</v>
      </c>
      <c r="E4362" s="3" t="str">
        <f>HYPERLINK("https://fyndiq.se/produkt/416415a768684efb/", "2-Pack Samsung Galaxy S21 5G - 9H Härdat Glas - HD")</f>
        <v>2-Pack Samsung Galaxy S21 5G - 9H Härdat Glas - HD</v>
      </c>
      <c r="F4362" s="1" t="s">
        <v>39</v>
      </c>
      <c r="G4362" s="1" t="s">
        <v>40</v>
      </c>
      <c r="H4362" s="1" t="s">
        <v>41</v>
      </c>
      <c r="I4362" s="1" t="s">
        <v>16</v>
      </c>
      <c r="J4362" s="1" t="s">
        <v>23</v>
      </c>
      <c r="K4362" s="1" t="s">
        <v>16</v>
      </c>
      <c r="L4362" s="1" t="s">
        <v>16</v>
      </c>
      <c r="M4362" s="1" t="s">
        <v>16</v>
      </c>
      <c r="N4362" s="1" t="s">
        <v>16</v>
      </c>
      <c r="O4362" s="1">
        <v>63.2</v>
      </c>
      <c r="P4362" s="1">
        <v>1.0</v>
      </c>
    </row>
    <row r="4363">
      <c r="A4363" s="1" t="s">
        <v>29</v>
      </c>
      <c r="B4363" s="1" t="s">
        <v>6212</v>
      </c>
      <c r="C4363" s="2" t="s">
        <v>6118</v>
      </c>
      <c r="D4363" s="1" t="s">
        <v>19</v>
      </c>
      <c r="E4363" s="3" t="str">
        <f>HYPERLINK("https://fyndiq.se/produkt/282d163d364e41b5/", "2-Pack SAMSUNG WATCH6 47MM Skärmskydd - Härdat Glas 9H - Super kvalitet 3D")</f>
        <v>2-Pack SAMSUNG WATCH6 47MM Skärmskydd - Härdat Glas 9H - Super kvalitet 3D</v>
      </c>
      <c r="F4363" s="1" t="s">
        <v>1201</v>
      </c>
      <c r="G4363" s="1" t="s">
        <v>1202</v>
      </c>
      <c r="H4363" s="1" t="s">
        <v>1203</v>
      </c>
      <c r="I4363" s="1" t="s">
        <v>1230</v>
      </c>
      <c r="J4363" s="1" t="s">
        <v>23</v>
      </c>
      <c r="K4363" s="1" t="s">
        <v>16</v>
      </c>
      <c r="L4363" s="1" t="s">
        <v>16</v>
      </c>
      <c r="M4363" s="1" t="s">
        <v>16</v>
      </c>
      <c r="N4363" s="1" t="s">
        <v>16</v>
      </c>
      <c r="O4363" s="1">
        <v>63.2</v>
      </c>
      <c r="P4363" s="1">
        <v>1.0</v>
      </c>
    </row>
    <row r="4364">
      <c r="A4364" s="1" t="s">
        <v>29</v>
      </c>
      <c r="B4364" s="1" t="s">
        <v>6213</v>
      </c>
      <c r="C4364" s="2" t="s">
        <v>6118</v>
      </c>
      <c r="D4364" s="1" t="s">
        <v>19</v>
      </c>
      <c r="E4364" s="3" t="str">
        <f>HYPERLINK("https://fyndiq.se/produkt/03a480989c2048fb/", "2 Pack Samsung Galaxy S8 Plus - Härdat glas 9H–Super kvalitet 3D")</f>
        <v>2 Pack Samsung Galaxy S8 Plus - Härdat glas 9H–Super kvalitet 3D</v>
      </c>
      <c r="F4364" s="1" t="s">
        <v>991</v>
      </c>
      <c r="G4364" s="1" t="s">
        <v>992</v>
      </c>
      <c r="H4364" s="1" t="s">
        <v>993</v>
      </c>
      <c r="I4364" s="1" t="s">
        <v>16</v>
      </c>
      <c r="J4364" s="1" t="s">
        <v>23</v>
      </c>
      <c r="K4364" s="1" t="s">
        <v>16</v>
      </c>
      <c r="L4364" s="1" t="s">
        <v>16</v>
      </c>
      <c r="M4364" s="1" t="s">
        <v>16</v>
      </c>
      <c r="N4364" s="1" t="s">
        <v>16</v>
      </c>
      <c r="O4364" s="1">
        <v>63.2</v>
      </c>
      <c r="P4364" s="1">
        <v>1.0</v>
      </c>
    </row>
    <row r="4365">
      <c r="A4365" s="1" t="s">
        <v>29</v>
      </c>
      <c r="B4365" s="1" t="s">
        <v>6214</v>
      </c>
      <c r="C4365" s="2" t="s">
        <v>6118</v>
      </c>
      <c r="D4365" s="1" t="s">
        <v>19</v>
      </c>
      <c r="E4365" s="3" t="str">
        <f>HYPERLINK("https://fyndiq.se/produkt/dfe28e565d2e4c8d/", "2 Pack Samsung S21 FE - 9H Härdat Glass - Super Kvalitet 3D")</f>
        <v>2 Pack Samsung S21 FE - 9H Härdat Glass - Super Kvalitet 3D</v>
      </c>
      <c r="F4365" s="1" t="s">
        <v>276</v>
      </c>
      <c r="G4365" s="1" t="s">
        <v>277</v>
      </c>
      <c r="H4365" s="1" t="s">
        <v>278</v>
      </c>
      <c r="I4365" s="1" t="s">
        <v>16</v>
      </c>
      <c r="J4365" s="1" t="s">
        <v>23</v>
      </c>
      <c r="K4365" s="1" t="s">
        <v>16</v>
      </c>
      <c r="L4365" s="1" t="s">
        <v>16</v>
      </c>
      <c r="M4365" s="1" t="s">
        <v>16</v>
      </c>
      <c r="N4365" s="1" t="s">
        <v>16</v>
      </c>
      <c r="O4365" s="1">
        <v>63.2</v>
      </c>
      <c r="P4365" s="1">
        <v>1.0</v>
      </c>
    </row>
    <row r="4366">
      <c r="A4366" s="1" t="s">
        <v>29</v>
      </c>
      <c r="B4366" s="1" t="s">
        <v>6215</v>
      </c>
      <c r="C4366" s="2" t="s">
        <v>6118</v>
      </c>
      <c r="D4366" s="1" t="s">
        <v>19</v>
      </c>
      <c r="E4366" s="3" t="str">
        <f>HYPERLINK("https://fyndiq.se/produkt/13e76851ca504320/", "2-Pack Samsung Galaxy S22 Ultra - Härdat glas 9H - Top kvalitet")</f>
        <v>2-Pack Samsung Galaxy S22 Ultra - Härdat glas 9H - Top kvalitet</v>
      </c>
      <c r="F4366" s="1" t="s">
        <v>140</v>
      </c>
      <c r="G4366" s="1" t="s">
        <v>141</v>
      </c>
      <c r="H4366" s="1" t="s">
        <v>142</v>
      </c>
      <c r="I4366" s="1" t="s">
        <v>16</v>
      </c>
      <c r="J4366" s="1" t="s">
        <v>23</v>
      </c>
      <c r="K4366" s="1" t="s">
        <v>16</v>
      </c>
      <c r="L4366" s="1" t="s">
        <v>16</v>
      </c>
      <c r="M4366" s="1" t="s">
        <v>16</v>
      </c>
      <c r="N4366" s="1" t="s">
        <v>16</v>
      </c>
      <c r="O4366" s="1">
        <v>63.2</v>
      </c>
      <c r="P4366" s="1">
        <v>1.0</v>
      </c>
    </row>
    <row r="4367">
      <c r="A4367" s="1" t="s">
        <v>29</v>
      </c>
      <c r="B4367" s="1" t="s">
        <v>6216</v>
      </c>
      <c r="C4367" s="2" t="s">
        <v>6118</v>
      </c>
      <c r="D4367" s="1" t="s">
        <v>19</v>
      </c>
      <c r="E436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367" s="1" t="s">
        <v>26</v>
      </c>
      <c r="G4367" s="1" t="s">
        <v>27</v>
      </c>
      <c r="H4367" s="1" t="s">
        <v>28</v>
      </c>
      <c r="I4367" s="1" t="s">
        <v>16</v>
      </c>
      <c r="J4367" s="1" t="s">
        <v>23</v>
      </c>
      <c r="K4367" s="1" t="s">
        <v>16</v>
      </c>
      <c r="L4367" s="1" t="s">
        <v>16</v>
      </c>
      <c r="M4367" s="1" t="s">
        <v>16</v>
      </c>
      <c r="N4367" s="1" t="s">
        <v>16</v>
      </c>
      <c r="O4367" s="1">
        <v>71.2</v>
      </c>
      <c r="P4367" s="1">
        <v>1.0</v>
      </c>
    </row>
    <row r="4368">
      <c r="A4368" s="1" t="s">
        <v>29</v>
      </c>
      <c r="B4368" s="1" t="s">
        <v>6217</v>
      </c>
      <c r="C4368" s="2" t="s">
        <v>6118</v>
      </c>
      <c r="D4368" s="1" t="s">
        <v>19</v>
      </c>
      <c r="E4368" s="3" t="str">
        <f>HYPERLINK("https://fyndiq.se/produkt/925ae49423884615/", "2-Pack Samsung S22 Ultra Skärmskydd &amp; 1-Pack linsskydd -9H GLAS")</f>
        <v>2-Pack Samsung S22 Ultra Skärmskydd &amp; 1-Pack linsskydd -9H GLAS</v>
      </c>
      <c r="F4368" s="1" t="s">
        <v>335</v>
      </c>
      <c r="G4368" s="1" t="s">
        <v>336</v>
      </c>
      <c r="H4368" s="1" t="s">
        <v>337</v>
      </c>
      <c r="I4368" s="1" t="s">
        <v>16</v>
      </c>
      <c r="J4368" s="1" t="s">
        <v>23</v>
      </c>
      <c r="K4368" s="1" t="s">
        <v>16</v>
      </c>
      <c r="L4368" s="1" t="s">
        <v>16</v>
      </c>
      <c r="M4368" s="1" t="s">
        <v>16</v>
      </c>
      <c r="N4368" s="1" t="s">
        <v>16</v>
      </c>
      <c r="O4368" s="1">
        <v>71.2</v>
      </c>
      <c r="P4368" s="1">
        <v>1.0</v>
      </c>
    </row>
    <row r="4369">
      <c r="A4369" s="1" t="s">
        <v>29</v>
      </c>
      <c r="B4369" s="1" t="s">
        <v>6218</v>
      </c>
      <c r="C4369" s="2" t="s">
        <v>6118</v>
      </c>
      <c r="D4369" s="1" t="s">
        <v>19</v>
      </c>
      <c r="E4369" s="3" t="str">
        <f>HYPERLINK("https://fyndiq.se/produkt/c6f3e47a88184e8d/", "2-Pack SAMSUNG A55 Skärmskydd - Härdat Glas 9H - Super kvalitet 3D")</f>
        <v>2-Pack SAMSUNG A55 Skärmskydd - Härdat Glas 9H - Super kvalitet 3D</v>
      </c>
      <c r="F4369" s="1" t="s">
        <v>83</v>
      </c>
      <c r="G4369" s="1" t="s">
        <v>84</v>
      </c>
      <c r="H4369" s="1" t="s">
        <v>85</v>
      </c>
      <c r="I4369" s="1" t="s">
        <v>16</v>
      </c>
      <c r="J4369" s="1" t="s">
        <v>23</v>
      </c>
      <c r="K4369" s="1" t="s">
        <v>16</v>
      </c>
      <c r="L4369" s="1" t="s">
        <v>16</v>
      </c>
      <c r="M4369" s="1" t="s">
        <v>16</v>
      </c>
      <c r="N4369" s="1" t="s">
        <v>16</v>
      </c>
      <c r="O4369" s="1">
        <v>63.2</v>
      </c>
      <c r="P4369" s="1">
        <v>1.0</v>
      </c>
    </row>
    <row r="4370">
      <c r="A4370" s="1" t="s">
        <v>29</v>
      </c>
      <c r="B4370" s="1" t="s">
        <v>6219</v>
      </c>
      <c r="C4370" s="2" t="s">
        <v>6118</v>
      </c>
      <c r="D4370" s="1" t="s">
        <v>19</v>
      </c>
      <c r="E4370" s="3" t="str">
        <f>HYPERLINK("https://fyndiq.se/produkt/0331e96283c24c30/", "Motorola Moto Edge 40 Premium Transparent Skal: Stöttåligt med Förstärkta Hörn")</f>
        <v>Motorola Moto Edge 40 Premium Transparent Skal: Stöttåligt med Förstärkta Hörn</v>
      </c>
      <c r="F4370" s="1" t="s">
        <v>6220</v>
      </c>
      <c r="G4370" s="1" t="s">
        <v>6221</v>
      </c>
      <c r="H4370" s="1" t="s">
        <v>6222</v>
      </c>
      <c r="I4370" s="1" t="s">
        <v>16</v>
      </c>
      <c r="J4370" s="1" t="s">
        <v>23</v>
      </c>
      <c r="K4370" s="1" t="s">
        <v>16</v>
      </c>
      <c r="L4370" s="1" t="s">
        <v>16</v>
      </c>
      <c r="M4370" s="1" t="s">
        <v>16</v>
      </c>
      <c r="N4370" s="1" t="s">
        <v>16</v>
      </c>
      <c r="O4370" s="1">
        <v>63.2</v>
      </c>
      <c r="P4370" s="1">
        <v>1.0</v>
      </c>
    </row>
    <row r="4371">
      <c r="A4371" s="1" t="s">
        <v>29</v>
      </c>
      <c r="B4371" s="1" t="s">
        <v>6223</v>
      </c>
      <c r="C4371" s="2" t="s">
        <v>6118</v>
      </c>
      <c r="D4371" s="1" t="s">
        <v>19</v>
      </c>
      <c r="E4371" s="3" t="str">
        <f>HYPERLINK("https://fyndiq.se/produkt/dfe28e565d2e4c8d/", "2 Pack Samsung S21 FE - 9H Härdat Glass - Super Kvalitet 3D")</f>
        <v>2 Pack Samsung S21 FE - 9H Härdat Glass - Super Kvalitet 3D</v>
      </c>
      <c r="F4371" s="1" t="s">
        <v>276</v>
      </c>
      <c r="G4371" s="1" t="s">
        <v>277</v>
      </c>
      <c r="H4371" s="1" t="s">
        <v>278</v>
      </c>
      <c r="I4371" s="1" t="s">
        <v>16</v>
      </c>
      <c r="J4371" s="1" t="s">
        <v>23</v>
      </c>
      <c r="K4371" s="1" t="s">
        <v>16</v>
      </c>
      <c r="L4371" s="1" t="s">
        <v>16</v>
      </c>
      <c r="M4371" s="1" t="s">
        <v>16</v>
      </c>
      <c r="N4371" s="1" t="s">
        <v>16</v>
      </c>
      <c r="O4371" s="1">
        <v>63.2</v>
      </c>
      <c r="P4371" s="1">
        <v>1.0</v>
      </c>
    </row>
    <row r="4372">
      <c r="A4372" s="1" t="s">
        <v>29</v>
      </c>
      <c r="B4372" s="1" t="s">
        <v>6224</v>
      </c>
      <c r="C4372" s="2" t="s">
        <v>6118</v>
      </c>
      <c r="D4372" s="1" t="s">
        <v>19</v>
      </c>
      <c r="E4372" s="3" t="str">
        <f>HYPERLINK("https://fyndiq.se/produkt/56c72c0ba5f749b5/", "2-Pack SAMSUNG S24 Skärmskydd - Härdat Glas 9H - Super kvalitet 3D")</f>
        <v>2-Pack SAMSUNG S24 Skärmskydd - Härdat Glas 9H - Super kvalitet 3D</v>
      </c>
      <c r="F4372" s="1" t="s">
        <v>263</v>
      </c>
      <c r="G4372" s="1" t="s">
        <v>264</v>
      </c>
      <c r="H4372" s="1" t="s">
        <v>265</v>
      </c>
      <c r="I4372" s="1" t="s">
        <v>16</v>
      </c>
      <c r="J4372" s="1" t="s">
        <v>23</v>
      </c>
      <c r="K4372" s="1" t="s">
        <v>16</v>
      </c>
      <c r="L4372" s="1" t="s">
        <v>16</v>
      </c>
      <c r="M4372" s="1" t="s">
        <v>16</v>
      </c>
      <c r="N4372" s="1" t="s">
        <v>16</v>
      </c>
      <c r="O4372" s="1">
        <v>71.2</v>
      </c>
      <c r="P4372" s="1">
        <v>1.0</v>
      </c>
    </row>
    <row r="4373">
      <c r="A4373" s="1" t="s">
        <v>29</v>
      </c>
      <c r="B4373" s="1" t="s">
        <v>6225</v>
      </c>
      <c r="C4373" s="2" t="s">
        <v>6118</v>
      </c>
      <c r="D4373" s="1" t="s">
        <v>19</v>
      </c>
      <c r="E4373" s="3" t="str">
        <f>HYPERLINK("https://fyndiq.se/produkt/8a162916fdf246f7/", "2-Pack SAMSUNG S24 Skärmskydd - Härdat Glas 9H - Super kvalitet 3D")</f>
        <v>2-Pack SAMSUNG S24 Skärmskydd - Härdat Glas 9H - Super kvalitet 3D</v>
      </c>
      <c r="F4373" s="1" t="s">
        <v>714</v>
      </c>
      <c r="G4373" s="1" t="s">
        <v>715</v>
      </c>
      <c r="H4373" s="1" t="s">
        <v>716</v>
      </c>
      <c r="I4373" s="1" t="s">
        <v>16</v>
      </c>
      <c r="J4373" s="1" t="s">
        <v>23</v>
      </c>
      <c r="K4373" s="1" t="s">
        <v>16</v>
      </c>
      <c r="L4373" s="1" t="s">
        <v>16</v>
      </c>
      <c r="M4373" s="1" t="s">
        <v>16</v>
      </c>
      <c r="N4373" s="1" t="s">
        <v>16</v>
      </c>
      <c r="O4373" s="1">
        <v>71.2</v>
      </c>
      <c r="P4373" s="1">
        <v>1.0</v>
      </c>
    </row>
    <row r="4374">
      <c r="A4374" s="1" t="s">
        <v>29</v>
      </c>
      <c r="B4374" s="1" t="s">
        <v>6226</v>
      </c>
      <c r="C4374" s="2" t="s">
        <v>6118</v>
      </c>
      <c r="D4374" s="1" t="s">
        <v>19</v>
      </c>
      <c r="E4374" s="3" t="str">
        <f>HYPERLINK("https://fyndiq.se/produkt/975d5a6da5594b00/", "2-Pack Samsung A73 5G Skärmskydd - Härdat Glas 9H - Super kvalitet 3D")</f>
        <v>2-Pack Samsung A73 5G Skärmskydd - Härdat Glas 9H - Super kvalitet 3D</v>
      </c>
      <c r="F4374" s="1" t="s">
        <v>6227</v>
      </c>
      <c r="G4374" s="1" t="s">
        <v>6228</v>
      </c>
      <c r="H4374" s="1" t="s">
        <v>6229</v>
      </c>
      <c r="I4374" s="1" t="s">
        <v>16</v>
      </c>
      <c r="J4374" s="1" t="s">
        <v>23</v>
      </c>
      <c r="K4374" s="1" t="s">
        <v>16</v>
      </c>
      <c r="L4374" s="1" t="s">
        <v>16</v>
      </c>
      <c r="M4374" s="1" t="s">
        <v>16</v>
      </c>
      <c r="N4374" s="1" t="s">
        <v>16</v>
      </c>
      <c r="O4374" s="1">
        <v>63.2</v>
      </c>
      <c r="P4374" s="1">
        <v>1.0</v>
      </c>
    </row>
    <row r="4375">
      <c r="A4375" s="1" t="s">
        <v>29</v>
      </c>
      <c r="B4375" s="1" t="s">
        <v>6230</v>
      </c>
      <c r="C4375" s="2" t="s">
        <v>6118</v>
      </c>
      <c r="D4375" s="1" t="s">
        <v>19</v>
      </c>
      <c r="E4375" s="3" t="str">
        <f>HYPERLINK("https://fyndiq.se/produkt/416415a768684efb/", "2-Pack Samsung Galaxy S21 5G - 9H Härdat Glas - HD")</f>
        <v>2-Pack Samsung Galaxy S21 5G - 9H Härdat Glas - HD</v>
      </c>
      <c r="F4375" s="1" t="s">
        <v>39</v>
      </c>
      <c r="G4375" s="1" t="s">
        <v>40</v>
      </c>
      <c r="H4375" s="1" t="s">
        <v>41</v>
      </c>
      <c r="I4375" s="1" t="s">
        <v>16</v>
      </c>
      <c r="J4375" s="1" t="s">
        <v>23</v>
      </c>
      <c r="K4375" s="1" t="s">
        <v>16</v>
      </c>
      <c r="L4375" s="1" t="s">
        <v>16</v>
      </c>
      <c r="M4375" s="1" t="s">
        <v>16</v>
      </c>
      <c r="N4375" s="1" t="s">
        <v>16</v>
      </c>
      <c r="O4375" s="1">
        <v>63.2</v>
      </c>
      <c r="P4375" s="1">
        <v>1.0</v>
      </c>
    </row>
    <row r="4376">
      <c r="A4376" s="1" t="s">
        <v>29</v>
      </c>
      <c r="B4376" s="1" t="s">
        <v>6231</v>
      </c>
      <c r="C4376" s="2" t="s">
        <v>6118</v>
      </c>
      <c r="D4376" s="1" t="s">
        <v>19</v>
      </c>
      <c r="E437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376" s="1" t="s">
        <v>103</v>
      </c>
      <c r="G4376" s="1" t="s">
        <v>104</v>
      </c>
      <c r="H4376" s="1" t="s">
        <v>105</v>
      </c>
      <c r="I4376" s="1" t="s">
        <v>16</v>
      </c>
      <c r="J4376" s="1" t="s">
        <v>23</v>
      </c>
      <c r="K4376" s="1" t="s">
        <v>16</v>
      </c>
      <c r="L4376" s="1" t="s">
        <v>16</v>
      </c>
      <c r="M4376" s="1" t="s">
        <v>16</v>
      </c>
      <c r="N4376" s="1" t="s">
        <v>16</v>
      </c>
      <c r="O4376" s="1">
        <v>63.2</v>
      </c>
      <c r="P4376" s="1">
        <v>1.0</v>
      </c>
    </row>
    <row r="4377">
      <c r="A4377" s="1" t="s">
        <v>29</v>
      </c>
      <c r="B4377" s="1" t="s">
        <v>6232</v>
      </c>
      <c r="C4377" s="2" t="s">
        <v>6118</v>
      </c>
      <c r="D4377" s="1" t="s">
        <v>19</v>
      </c>
      <c r="E4377" s="3" t="str">
        <f>HYPERLINK("https://fyndiq.se/produkt/c32b21dec9cf4091/", "2-Pack SAMSUNG S24 5G Skärmskydd - Härdat Glas 9H - Super kvalitet 3D")</f>
        <v>2-Pack SAMSUNG S24 5G Skärmskydd - Härdat Glas 9H - Super kvalitet 3D</v>
      </c>
      <c r="F4377" s="1" t="s">
        <v>157</v>
      </c>
      <c r="G4377" s="1" t="s">
        <v>158</v>
      </c>
      <c r="H4377" s="1" t="s">
        <v>159</v>
      </c>
      <c r="I4377" s="1" t="s">
        <v>16</v>
      </c>
      <c r="J4377" s="1" t="s">
        <v>23</v>
      </c>
      <c r="K4377" s="1" t="s">
        <v>16</v>
      </c>
      <c r="L4377" s="1" t="s">
        <v>16</v>
      </c>
      <c r="M4377" s="1" t="s">
        <v>16</v>
      </c>
      <c r="N4377" s="1" t="s">
        <v>16</v>
      </c>
      <c r="O4377" s="1">
        <v>71.2</v>
      </c>
      <c r="P4377" s="1">
        <v>2.0</v>
      </c>
    </row>
    <row r="4378">
      <c r="A4378" s="1" t="s">
        <v>29</v>
      </c>
      <c r="B4378" s="1" t="s">
        <v>6233</v>
      </c>
      <c r="C4378" s="2" t="s">
        <v>6118</v>
      </c>
      <c r="D4378" s="1" t="s">
        <v>19</v>
      </c>
      <c r="E4378" s="3" t="str">
        <f>HYPERLINK("https://fyndiq.se/produkt/49dcfdc0ef9b4d32/", "2 Pack Iphone 7&amp;8 SE (2020-2022) Svart - Härdat Glas 9H - 3D")</f>
        <v>2 Pack Iphone 7&amp;8 SE (2020-2022) Svart - Härdat Glas 9H - 3D</v>
      </c>
      <c r="F4378" s="1" t="s">
        <v>3059</v>
      </c>
      <c r="G4378" s="1" t="s">
        <v>3060</v>
      </c>
      <c r="H4378" s="1" t="s">
        <v>3061</v>
      </c>
      <c r="I4378" s="1" t="s">
        <v>16</v>
      </c>
      <c r="J4378" s="1" t="s">
        <v>23</v>
      </c>
      <c r="K4378" s="1" t="s">
        <v>16</v>
      </c>
      <c r="L4378" s="1" t="s">
        <v>16</v>
      </c>
      <c r="M4378" s="1" t="s">
        <v>16</v>
      </c>
      <c r="N4378" s="1" t="s">
        <v>16</v>
      </c>
      <c r="O4378" s="1">
        <v>55.2</v>
      </c>
      <c r="P4378" s="1">
        <v>1.0</v>
      </c>
    </row>
    <row r="4379">
      <c r="A4379" s="1" t="s">
        <v>29</v>
      </c>
      <c r="B4379" s="1" t="s">
        <v>6234</v>
      </c>
      <c r="C4379" s="2" t="s">
        <v>6118</v>
      </c>
      <c r="D4379" s="1" t="s">
        <v>19</v>
      </c>
      <c r="E4379" s="3" t="str">
        <f>HYPERLINK("https://fyndiq.se/produkt/860b7dade19d4d2f/", "2-Pack XIAOMI REDMI A3 Skärmskydd - Härdat Glas 9H - Super kvalitet 3D")</f>
        <v>2-Pack XIAOMI REDMI A3 Skärmskydd - Härdat Glas 9H - Super kvalitet 3D</v>
      </c>
      <c r="F4379" s="1" t="s">
        <v>200</v>
      </c>
      <c r="G4379" s="1" t="s">
        <v>201</v>
      </c>
      <c r="H4379" s="1" t="s">
        <v>202</v>
      </c>
      <c r="I4379" s="1" t="s">
        <v>16</v>
      </c>
      <c r="J4379" s="1" t="s">
        <v>23</v>
      </c>
      <c r="K4379" s="1" t="s">
        <v>16</v>
      </c>
      <c r="L4379" s="1" t="s">
        <v>16</v>
      </c>
      <c r="M4379" s="1" t="s">
        <v>16</v>
      </c>
      <c r="N4379" s="1" t="s">
        <v>16</v>
      </c>
      <c r="O4379" s="1">
        <v>63.2</v>
      </c>
      <c r="P4379" s="1">
        <v>1.0</v>
      </c>
    </row>
    <row r="4380">
      <c r="A4380" s="1" t="s">
        <v>29</v>
      </c>
      <c r="B4380" s="1" t="s">
        <v>6235</v>
      </c>
      <c r="C4380" s="2" t="s">
        <v>6118</v>
      </c>
      <c r="D4380" s="1" t="s">
        <v>19</v>
      </c>
      <c r="E4380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4380" s="1" t="s">
        <v>1333</v>
      </c>
      <c r="G4380" s="1" t="s">
        <v>1334</v>
      </c>
      <c r="H4380" s="1" t="s">
        <v>1335</v>
      </c>
      <c r="I4380" s="1" t="s">
        <v>16</v>
      </c>
      <c r="J4380" s="1" t="s">
        <v>23</v>
      </c>
      <c r="K4380" s="1" t="s">
        <v>16</v>
      </c>
      <c r="L4380" s="1" t="s">
        <v>16</v>
      </c>
      <c r="M4380" s="1" t="s">
        <v>16</v>
      </c>
      <c r="N4380" s="1" t="s">
        <v>16</v>
      </c>
      <c r="O4380" s="1">
        <v>79.2</v>
      </c>
      <c r="P4380" s="1">
        <v>1.0</v>
      </c>
    </row>
    <row r="4381">
      <c r="A4381" s="1" t="s">
        <v>29</v>
      </c>
      <c r="B4381" s="1" t="s">
        <v>6236</v>
      </c>
      <c r="C4381" s="2" t="s">
        <v>6118</v>
      </c>
      <c r="D4381" s="1" t="s">
        <v>19</v>
      </c>
      <c r="E4381" s="3" t="str">
        <f>HYPERLINK("https://fyndiq.se/produkt/ffd808ba7c174af8/", "2-Pack Samsung S22 Skärmskydd &amp; 1-Pack linsskydd -Härdat Glas 9H")</f>
        <v>2-Pack Samsung S22 Skärmskydd &amp; 1-Pack linsskydd -Härdat Glas 9H</v>
      </c>
      <c r="F4381" s="1" t="s">
        <v>179</v>
      </c>
      <c r="G4381" s="1" t="s">
        <v>180</v>
      </c>
      <c r="H4381" s="1" t="s">
        <v>181</v>
      </c>
      <c r="I4381" s="1" t="s">
        <v>16</v>
      </c>
      <c r="J4381" s="1" t="s">
        <v>23</v>
      </c>
      <c r="K4381" s="1" t="s">
        <v>16</v>
      </c>
      <c r="L4381" s="1" t="s">
        <v>16</v>
      </c>
      <c r="M4381" s="1" t="s">
        <v>16</v>
      </c>
      <c r="N4381" s="1" t="s">
        <v>16</v>
      </c>
      <c r="O4381" s="1">
        <v>71.2</v>
      </c>
      <c r="P4381" s="1">
        <v>1.0</v>
      </c>
    </row>
    <row r="4382">
      <c r="A4382" s="1" t="s">
        <v>29</v>
      </c>
      <c r="B4382" s="1" t="s">
        <v>6237</v>
      </c>
      <c r="C4382" s="2" t="s">
        <v>6118</v>
      </c>
      <c r="D4382" s="1" t="s">
        <v>19</v>
      </c>
      <c r="E4382" s="3" t="str">
        <f>HYPERLINK("https://fyndiq.se/produkt/ba16e87d140347ad/", "2 Pack Samsung Galaxy A51 - Härdat glas 9H - Super kvalitet 3D")</f>
        <v>2 Pack Samsung Galaxy A51 - Härdat glas 9H - Super kvalitet 3D</v>
      </c>
      <c r="F4382" s="1" t="s">
        <v>1826</v>
      </c>
      <c r="G4382" s="1" t="s">
        <v>1827</v>
      </c>
      <c r="H4382" s="1" t="s">
        <v>1828</v>
      </c>
      <c r="I4382" s="1" t="s">
        <v>16</v>
      </c>
      <c r="J4382" s="1" t="s">
        <v>23</v>
      </c>
      <c r="K4382" s="1" t="s">
        <v>16</v>
      </c>
      <c r="L4382" s="1" t="s">
        <v>16</v>
      </c>
      <c r="M4382" s="1" t="s">
        <v>16</v>
      </c>
      <c r="N4382" s="1" t="s">
        <v>16</v>
      </c>
      <c r="O4382" s="1">
        <v>63.2</v>
      </c>
      <c r="P4382" s="1">
        <v>1.0</v>
      </c>
    </row>
    <row r="4383">
      <c r="A4383" s="1" t="s">
        <v>29</v>
      </c>
      <c r="B4383" s="1" t="s">
        <v>6238</v>
      </c>
      <c r="C4383" s="2" t="s">
        <v>6118</v>
      </c>
      <c r="D4383" s="1" t="s">
        <v>19</v>
      </c>
      <c r="E4383" s="3" t="str">
        <f>HYPERLINK("https://fyndiq.se/produkt/1680a3aea19a4558/", "2-Pack Samsung S20 Skärmskydd - Härdat Glas 9H - Super kvalitet 3D")</f>
        <v>2-Pack Samsung S20 Skärmskydd - Härdat Glas 9H - Super kvalitet 3D</v>
      </c>
      <c r="F4383" s="1" t="s">
        <v>755</v>
      </c>
      <c r="G4383" s="1" t="s">
        <v>756</v>
      </c>
      <c r="H4383" s="1" t="s">
        <v>757</v>
      </c>
      <c r="I4383" s="1" t="s">
        <v>16</v>
      </c>
      <c r="J4383" s="1" t="s">
        <v>23</v>
      </c>
      <c r="K4383" s="1" t="s">
        <v>16</v>
      </c>
      <c r="L4383" s="1" t="s">
        <v>16</v>
      </c>
      <c r="M4383" s="1" t="s">
        <v>16</v>
      </c>
      <c r="N4383" s="1" t="s">
        <v>16</v>
      </c>
      <c r="O4383" s="1">
        <v>63.2</v>
      </c>
      <c r="P4383" s="1">
        <v>1.0</v>
      </c>
    </row>
    <row r="4384">
      <c r="A4384" s="1" t="s">
        <v>29</v>
      </c>
      <c r="B4384" s="1" t="s">
        <v>6239</v>
      </c>
      <c r="C4384" s="2" t="s">
        <v>6118</v>
      </c>
      <c r="D4384" s="1" t="s">
        <v>19</v>
      </c>
      <c r="E4384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4384" s="1" t="s">
        <v>1564</v>
      </c>
      <c r="G4384" s="1" t="s">
        <v>1565</v>
      </c>
      <c r="H4384" s="1" t="s">
        <v>1566</v>
      </c>
      <c r="I4384" s="1" t="s">
        <v>16</v>
      </c>
      <c r="J4384" s="1" t="s">
        <v>23</v>
      </c>
      <c r="K4384" s="1" t="s">
        <v>16</v>
      </c>
      <c r="L4384" s="1" t="s">
        <v>16</v>
      </c>
      <c r="M4384" s="1" t="s">
        <v>16</v>
      </c>
      <c r="N4384" s="1" t="s">
        <v>16</v>
      </c>
      <c r="O4384" s="1">
        <v>63.2</v>
      </c>
      <c r="P4384" s="1">
        <v>1.0</v>
      </c>
    </row>
    <row r="4385">
      <c r="A4385" s="1" t="s">
        <v>29</v>
      </c>
      <c r="B4385" s="1" t="s">
        <v>6240</v>
      </c>
      <c r="C4385" s="2" t="s">
        <v>6118</v>
      </c>
      <c r="D4385" s="1" t="s">
        <v>19</v>
      </c>
      <c r="E4385" s="3" t="str">
        <f>HYPERLINK("https://fyndiq.se/produkt/a00b62acc6644fd2/", "2-Pack Samsung Galaxy S10 - Härdat glas 9H – Super kvalitet 3D")</f>
        <v>2-Pack Samsung Galaxy S10 - Härdat glas 9H – Super kvalitet 3D</v>
      </c>
      <c r="F4385" s="1" t="s">
        <v>1291</v>
      </c>
      <c r="G4385" s="1" t="s">
        <v>1292</v>
      </c>
      <c r="H4385" s="1" t="s">
        <v>1293</v>
      </c>
      <c r="I4385" s="1" t="s">
        <v>16</v>
      </c>
      <c r="J4385" s="1" t="s">
        <v>23</v>
      </c>
      <c r="K4385" s="1" t="s">
        <v>16</v>
      </c>
      <c r="L4385" s="1" t="s">
        <v>16</v>
      </c>
      <c r="M4385" s="1" t="s">
        <v>16</v>
      </c>
      <c r="N4385" s="1" t="s">
        <v>16</v>
      </c>
      <c r="O4385" s="1">
        <v>63.2</v>
      </c>
      <c r="P4385" s="1">
        <v>1.0</v>
      </c>
    </row>
    <row r="4386">
      <c r="A4386" s="1" t="s">
        <v>29</v>
      </c>
      <c r="B4386" s="1" t="s">
        <v>6241</v>
      </c>
      <c r="C4386" s="2" t="s">
        <v>6118</v>
      </c>
      <c r="D4386" s="1" t="s">
        <v>19</v>
      </c>
      <c r="E4386" s="3" t="str">
        <f>HYPERLINK("https://fyndiq.se/produkt/95efd29ff0ba45b9/", "2-Pack Samsung Galaxy A04s - Härdat Glas 9H-Super Kvalitet 3D")</f>
        <v>2-Pack Samsung Galaxy A04s - Härdat Glas 9H-Super Kvalitet 3D</v>
      </c>
      <c r="F4386" s="1" t="s">
        <v>2024</v>
      </c>
      <c r="G4386" s="1" t="s">
        <v>2025</v>
      </c>
      <c r="H4386" s="1" t="s">
        <v>2026</v>
      </c>
      <c r="I4386" s="1" t="s">
        <v>16</v>
      </c>
      <c r="J4386" s="1" t="s">
        <v>23</v>
      </c>
      <c r="K4386" s="1" t="s">
        <v>16</v>
      </c>
      <c r="L4386" s="1" t="s">
        <v>16</v>
      </c>
      <c r="M4386" s="1" t="s">
        <v>16</v>
      </c>
      <c r="N4386" s="1" t="s">
        <v>16</v>
      </c>
      <c r="O4386" s="1">
        <v>63.2</v>
      </c>
      <c r="P4386" s="1">
        <v>1.0</v>
      </c>
    </row>
    <row r="4387">
      <c r="A4387" s="1" t="s">
        <v>29</v>
      </c>
      <c r="B4387" s="1" t="s">
        <v>6242</v>
      </c>
      <c r="C4387" s="2" t="s">
        <v>6118</v>
      </c>
      <c r="D4387" s="1" t="s">
        <v>19</v>
      </c>
      <c r="E4387" s="3" t="str">
        <f>HYPERLINK("https://fyndiq.se/produkt/c745c55ca3af45fb/", "Skärmskydd IPhone 11 / XR - 3D härdat glas - hög kvalitet")</f>
        <v>Skärmskydd IPhone 11 / XR - 3D härdat glas - hög kvalitet</v>
      </c>
      <c r="F4387" s="1" t="s">
        <v>2222</v>
      </c>
      <c r="G4387" s="1" t="s">
        <v>2223</v>
      </c>
      <c r="H4387" s="1" t="s">
        <v>2224</v>
      </c>
      <c r="I4387" s="1" t="s">
        <v>16</v>
      </c>
      <c r="J4387" s="1" t="s">
        <v>23</v>
      </c>
      <c r="K4387" s="1" t="s">
        <v>16</v>
      </c>
      <c r="L4387" s="1" t="s">
        <v>16</v>
      </c>
      <c r="M4387" s="1" t="s">
        <v>16</v>
      </c>
      <c r="N4387" s="1" t="s">
        <v>16</v>
      </c>
      <c r="O4387" s="1">
        <v>47.2</v>
      </c>
      <c r="P4387" s="1">
        <v>1.0</v>
      </c>
    </row>
    <row r="4388">
      <c r="A4388" s="1" t="s">
        <v>29</v>
      </c>
      <c r="B4388" s="1" t="s">
        <v>6243</v>
      </c>
      <c r="C4388" s="2" t="s">
        <v>6118</v>
      </c>
      <c r="D4388" s="1" t="s">
        <v>19</v>
      </c>
      <c r="E438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388" s="1" t="s">
        <v>103</v>
      </c>
      <c r="G4388" s="1" t="s">
        <v>104</v>
      </c>
      <c r="H4388" s="1" t="s">
        <v>105</v>
      </c>
      <c r="I4388" s="1" t="s">
        <v>16</v>
      </c>
      <c r="J4388" s="1" t="s">
        <v>23</v>
      </c>
      <c r="K4388" s="1" t="s">
        <v>16</v>
      </c>
      <c r="L4388" s="1" t="s">
        <v>16</v>
      </c>
      <c r="M4388" s="1" t="s">
        <v>16</v>
      </c>
      <c r="N4388" s="1" t="s">
        <v>16</v>
      </c>
      <c r="O4388" s="1">
        <v>63.2</v>
      </c>
      <c r="P4388" s="1">
        <v>1.0</v>
      </c>
    </row>
    <row r="4389">
      <c r="A4389" s="1" t="s">
        <v>29</v>
      </c>
      <c r="B4389" s="1" t="s">
        <v>6244</v>
      </c>
      <c r="C4389" s="2" t="s">
        <v>6118</v>
      </c>
      <c r="D4389" s="1" t="s">
        <v>19</v>
      </c>
      <c r="E438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389" s="1" t="s">
        <v>722</v>
      </c>
      <c r="G4389" s="1" t="s">
        <v>723</v>
      </c>
      <c r="H4389" s="1" t="s">
        <v>724</v>
      </c>
      <c r="I4389" s="1" t="s">
        <v>16</v>
      </c>
      <c r="J4389" s="1" t="s">
        <v>23</v>
      </c>
      <c r="K4389" s="1" t="s">
        <v>16</v>
      </c>
      <c r="L4389" s="1" t="s">
        <v>16</v>
      </c>
      <c r="M4389" s="1" t="s">
        <v>16</v>
      </c>
      <c r="N4389" s="1" t="s">
        <v>16</v>
      </c>
      <c r="O4389" s="1">
        <v>79.2</v>
      </c>
      <c r="P4389" s="1">
        <v>1.0</v>
      </c>
    </row>
    <row r="4390">
      <c r="A4390" s="1" t="s">
        <v>29</v>
      </c>
      <c r="B4390" s="1" t="s">
        <v>6245</v>
      </c>
      <c r="C4390" s="2" t="s">
        <v>6118</v>
      </c>
      <c r="D4390" s="1" t="s">
        <v>19</v>
      </c>
      <c r="E439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4390" s="1" t="s">
        <v>128</v>
      </c>
      <c r="G4390" s="1" t="s">
        <v>129</v>
      </c>
      <c r="H4390" s="1" t="s">
        <v>130</v>
      </c>
      <c r="I4390" s="1" t="s">
        <v>16</v>
      </c>
      <c r="J4390" s="1" t="s">
        <v>23</v>
      </c>
      <c r="K4390" s="1" t="s">
        <v>16</v>
      </c>
      <c r="L4390" s="1" t="s">
        <v>16</v>
      </c>
      <c r="M4390" s="1" t="s">
        <v>16</v>
      </c>
      <c r="N4390" s="1" t="s">
        <v>16</v>
      </c>
      <c r="O4390" s="1">
        <v>95.2</v>
      </c>
      <c r="P4390" s="1">
        <v>1.0</v>
      </c>
    </row>
    <row r="4391">
      <c r="A4391" s="1" t="s">
        <v>29</v>
      </c>
      <c r="B4391" s="1" t="s">
        <v>6246</v>
      </c>
      <c r="C4391" s="2" t="s">
        <v>6118</v>
      </c>
      <c r="D4391" s="1" t="s">
        <v>19</v>
      </c>
      <c r="E4391" s="3" t="str">
        <f>HYPERLINK("https://fyndiq.se/produkt/c26c9ffef37a436a/", "2-Pack Samsung A35 5G Skärmskydd i Härdat Glas")</f>
        <v>2-Pack Samsung A35 5G Skärmskydd i Härdat Glas</v>
      </c>
      <c r="F4391" s="1" t="s">
        <v>432</v>
      </c>
      <c r="G4391" s="1" t="s">
        <v>433</v>
      </c>
      <c r="H4391" s="1" t="s">
        <v>434</v>
      </c>
      <c r="I4391" s="1" t="s">
        <v>16</v>
      </c>
      <c r="J4391" s="1" t="s">
        <v>23</v>
      </c>
      <c r="K4391" s="1" t="s">
        <v>16</v>
      </c>
      <c r="L4391" s="1" t="s">
        <v>16</v>
      </c>
      <c r="M4391" s="1" t="s">
        <v>16</v>
      </c>
      <c r="N4391" s="1" t="s">
        <v>16</v>
      </c>
      <c r="O4391" s="1">
        <v>63.2</v>
      </c>
      <c r="P4391" s="1">
        <v>1.0</v>
      </c>
    </row>
    <row r="4392">
      <c r="A4392" s="1" t="s">
        <v>29</v>
      </c>
      <c r="B4392" s="1" t="s">
        <v>6247</v>
      </c>
      <c r="C4392" s="2" t="s">
        <v>6118</v>
      </c>
      <c r="D4392" s="1" t="s">
        <v>19</v>
      </c>
      <c r="E4392" s="3" t="str">
        <f>HYPERLINK("https://fyndiq.se/produkt/2b4b1f7438974a4c/", "2-Pack OnePlus 11 5G- Härdat glas 9H - Super kvalitet 3D Skärmskydd")</f>
        <v>2-Pack OnePlus 11 5G- Härdat glas 9H - Super kvalitet 3D Skärmskydd</v>
      </c>
      <c r="F4392" s="1" t="s">
        <v>3388</v>
      </c>
      <c r="G4392" s="1" t="s">
        <v>3389</v>
      </c>
      <c r="H4392" s="1" t="s">
        <v>3390</v>
      </c>
      <c r="I4392" s="1" t="s">
        <v>1311</v>
      </c>
      <c r="J4392" s="1" t="s">
        <v>9</v>
      </c>
      <c r="K4392" s="2" t="s">
        <v>2221</v>
      </c>
      <c r="L4392" s="1" t="s">
        <v>6248</v>
      </c>
      <c r="M4392" s="1" t="s">
        <v>16</v>
      </c>
      <c r="N4392" s="1" t="s">
        <v>16</v>
      </c>
      <c r="O4392" s="1">
        <v>79.2</v>
      </c>
      <c r="P4392" s="1">
        <v>1.0</v>
      </c>
    </row>
    <row r="4393">
      <c r="A4393" s="1" t="s">
        <v>29</v>
      </c>
      <c r="B4393" s="1" t="s">
        <v>6249</v>
      </c>
      <c r="C4393" s="2" t="s">
        <v>6118</v>
      </c>
      <c r="D4393" s="1" t="s">
        <v>19</v>
      </c>
      <c r="E4393" s="3" t="str">
        <f>HYPERLINK("https://fyndiq.se/produkt/c32b21dec9cf4091/", "2-Pack SAMSUNG S24 5G Skärmskydd - Härdat Glas 9H - Super kvalitet 3D")</f>
        <v>2-Pack SAMSUNG S24 5G Skärmskydd - Härdat Glas 9H - Super kvalitet 3D</v>
      </c>
      <c r="F4393" s="1" t="s">
        <v>157</v>
      </c>
      <c r="G4393" s="1" t="s">
        <v>158</v>
      </c>
      <c r="H4393" s="1" t="s">
        <v>159</v>
      </c>
      <c r="I4393" s="1" t="s">
        <v>16</v>
      </c>
      <c r="J4393" s="1" t="s">
        <v>23</v>
      </c>
      <c r="K4393" s="1" t="s">
        <v>16</v>
      </c>
      <c r="L4393" s="1" t="s">
        <v>16</v>
      </c>
      <c r="M4393" s="1" t="s">
        <v>16</v>
      </c>
      <c r="N4393" s="1" t="s">
        <v>16</v>
      </c>
      <c r="O4393" s="1">
        <v>71.2</v>
      </c>
      <c r="P4393" s="1">
        <v>1.0</v>
      </c>
    </row>
    <row r="4394">
      <c r="A4394" s="1" t="s">
        <v>29</v>
      </c>
      <c r="B4394" s="1" t="s">
        <v>6250</v>
      </c>
      <c r="C4394" s="2" t="s">
        <v>6118</v>
      </c>
      <c r="D4394" s="1" t="s">
        <v>19</v>
      </c>
      <c r="E4394" s="3" t="str">
        <f>HYPERLINK("https://fyndiq.se/produkt/416415a768684efb/", "2-Pack Samsung Galaxy S21 5G - 9H Härdat Glas - HD")</f>
        <v>2-Pack Samsung Galaxy S21 5G - 9H Härdat Glas - HD</v>
      </c>
      <c r="F4394" s="1" t="s">
        <v>39</v>
      </c>
      <c r="G4394" s="1" t="s">
        <v>40</v>
      </c>
      <c r="H4394" s="1" t="s">
        <v>41</v>
      </c>
      <c r="I4394" s="1" t="s">
        <v>16</v>
      </c>
      <c r="J4394" s="1" t="s">
        <v>23</v>
      </c>
      <c r="K4394" s="1" t="s">
        <v>16</v>
      </c>
      <c r="L4394" s="1" t="s">
        <v>16</v>
      </c>
      <c r="M4394" s="1" t="s">
        <v>16</v>
      </c>
      <c r="N4394" s="1" t="s">
        <v>16</v>
      </c>
      <c r="O4394" s="1">
        <v>63.2</v>
      </c>
      <c r="P4394" s="1">
        <v>1.0</v>
      </c>
    </row>
    <row r="4395">
      <c r="A4395" s="1" t="s">
        <v>29</v>
      </c>
      <c r="B4395" s="1" t="s">
        <v>6251</v>
      </c>
      <c r="C4395" s="2" t="s">
        <v>6118</v>
      </c>
      <c r="D4395" s="1" t="s">
        <v>19</v>
      </c>
      <c r="E4395" s="3" t="str">
        <f>HYPERLINK("https://fyndiq.se/produkt/6ff896a82a134dbd/", "2-Pack IPhone 12 Mini - Härdat Glas 9H - Super Kvalitet 3D")</f>
        <v>2-Pack IPhone 12 Mini - Härdat Glas 9H - Super Kvalitet 3D</v>
      </c>
      <c r="F4395" s="1" t="s">
        <v>55</v>
      </c>
      <c r="G4395" s="1" t="s">
        <v>56</v>
      </c>
      <c r="H4395" s="1" t="s">
        <v>57</v>
      </c>
      <c r="I4395" s="1" t="s">
        <v>16</v>
      </c>
      <c r="J4395" s="1" t="s">
        <v>23</v>
      </c>
      <c r="K4395" s="1" t="s">
        <v>16</v>
      </c>
      <c r="L4395" s="1" t="s">
        <v>16</v>
      </c>
      <c r="M4395" s="1" t="s">
        <v>16</v>
      </c>
      <c r="N4395" s="1" t="s">
        <v>16</v>
      </c>
      <c r="O4395" s="1">
        <v>55.2</v>
      </c>
      <c r="P4395" s="1">
        <v>1.0</v>
      </c>
    </row>
    <row r="4396">
      <c r="A4396" s="1" t="s">
        <v>29</v>
      </c>
      <c r="B4396" s="1" t="s">
        <v>6252</v>
      </c>
      <c r="C4396" s="2" t="s">
        <v>6118</v>
      </c>
      <c r="D4396" s="1" t="s">
        <v>19</v>
      </c>
      <c r="E4396" s="3" t="str">
        <f>HYPERLINK("https://fyndiq.se/produkt/e40be6dcf8224a2c/", "Skärmskydd Samsung S21 FE - 9H Härdat Glass - Top Kvalitet")</f>
        <v>Skärmskydd Samsung S21 FE - 9H Härdat Glass - Top Kvalitet</v>
      </c>
      <c r="F4396" s="1" t="s">
        <v>2107</v>
      </c>
      <c r="G4396" s="1" t="s">
        <v>2108</v>
      </c>
      <c r="H4396" s="1" t="s">
        <v>2109</v>
      </c>
      <c r="I4396" s="1" t="s">
        <v>16</v>
      </c>
      <c r="J4396" s="1" t="s">
        <v>23</v>
      </c>
      <c r="K4396" s="1" t="s">
        <v>16</v>
      </c>
      <c r="L4396" s="1" t="s">
        <v>16</v>
      </c>
      <c r="M4396" s="1" t="s">
        <v>16</v>
      </c>
      <c r="N4396" s="1" t="s">
        <v>16</v>
      </c>
      <c r="O4396" s="1">
        <v>55.2</v>
      </c>
      <c r="P4396" s="1">
        <v>1.0</v>
      </c>
    </row>
    <row r="4397">
      <c r="A4397" s="1" t="s">
        <v>29</v>
      </c>
      <c r="B4397" s="1" t="s">
        <v>6253</v>
      </c>
      <c r="C4397" s="2" t="s">
        <v>6118</v>
      </c>
      <c r="D4397" s="1" t="s">
        <v>19</v>
      </c>
      <c r="E4397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4397" s="1" t="s">
        <v>832</v>
      </c>
      <c r="G4397" s="1" t="s">
        <v>833</v>
      </c>
      <c r="H4397" s="1" t="s">
        <v>834</v>
      </c>
      <c r="I4397" s="1" t="s">
        <v>16</v>
      </c>
      <c r="J4397" s="1" t="s">
        <v>23</v>
      </c>
      <c r="K4397" s="1" t="s">
        <v>16</v>
      </c>
      <c r="L4397" s="1" t="s">
        <v>16</v>
      </c>
      <c r="M4397" s="1" t="s">
        <v>16</v>
      </c>
      <c r="N4397" s="1" t="s">
        <v>16</v>
      </c>
      <c r="O4397" s="1">
        <v>63.2</v>
      </c>
      <c r="P4397" s="1">
        <v>1.0</v>
      </c>
    </row>
    <row r="4398">
      <c r="A4398" s="1" t="s">
        <v>29</v>
      </c>
      <c r="B4398" s="1" t="s">
        <v>6254</v>
      </c>
      <c r="C4398" s="2" t="s">
        <v>6118</v>
      </c>
      <c r="D4398" s="1" t="s">
        <v>19</v>
      </c>
      <c r="E4398" s="3" t="str">
        <f>HYPERLINK("https://fyndiq.se/produkt/c26c9ffef37a436a/", "2-Pack Samsung A35 5G Skärmskydd i Härdat Glas")</f>
        <v>2-Pack Samsung A35 5G Skärmskydd i Härdat Glas</v>
      </c>
      <c r="F4398" s="1" t="s">
        <v>432</v>
      </c>
      <c r="G4398" s="1" t="s">
        <v>433</v>
      </c>
      <c r="H4398" s="1" t="s">
        <v>434</v>
      </c>
      <c r="I4398" s="1" t="s">
        <v>16</v>
      </c>
      <c r="J4398" s="1" t="s">
        <v>23</v>
      </c>
      <c r="K4398" s="1" t="s">
        <v>16</v>
      </c>
      <c r="L4398" s="1" t="s">
        <v>16</v>
      </c>
      <c r="M4398" s="1" t="s">
        <v>16</v>
      </c>
      <c r="N4398" s="1" t="s">
        <v>16</v>
      </c>
      <c r="O4398" s="1">
        <v>63.2</v>
      </c>
      <c r="P4398" s="1">
        <v>1.0</v>
      </c>
    </row>
    <row r="4399">
      <c r="A4399" s="1" t="s">
        <v>29</v>
      </c>
      <c r="B4399" s="1" t="s">
        <v>6255</v>
      </c>
      <c r="C4399" s="2" t="s">
        <v>6118</v>
      </c>
      <c r="D4399" s="1" t="s">
        <v>19</v>
      </c>
      <c r="E4399" s="3" t="str">
        <f>HYPERLINK("https://fyndiq.se/produkt/d2196d1b38784317/", "Samsung Galaxy A15 5G- Härdat Glas 9H - Super Kvalitet 3D Skärmskydd")</f>
        <v>Samsung Galaxy A15 5G- Härdat Glas 9H - Super Kvalitet 3D Skärmskydd</v>
      </c>
      <c r="F4399" s="1" t="s">
        <v>2478</v>
      </c>
      <c r="G4399" s="1" t="s">
        <v>2479</v>
      </c>
      <c r="H4399" s="1" t="s">
        <v>2480</v>
      </c>
      <c r="I4399" s="1" t="s">
        <v>16</v>
      </c>
      <c r="J4399" s="1" t="s">
        <v>23</v>
      </c>
      <c r="K4399" s="1" t="s">
        <v>16</v>
      </c>
      <c r="L4399" s="1" t="s">
        <v>16</v>
      </c>
      <c r="M4399" s="1" t="s">
        <v>16</v>
      </c>
      <c r="N4399" s="1" t="s">
        <v>16</v>
      </c>
      <c r="O4399" s="1">
        <v>55.2</v>
      </c>
      <c r="P4399" s="1">
        <v>1.0</v>
      </c>
    </row>
    <row r="4400">
      <c r="A4400" s="1" t="s">
        <v>29</v>
      </c>
      <c r="B4400" s="1" t="s">
        <v>6256</v>
      </c>
      <c r="C4400" s="2" t="s">
        <v>6118</v>
      </c>
      <c r="D4400" s="1" t="s">
        <v>19</v>
      </c>
      <c r="E4400" s="3" t="str">
        <f>HYPERLINK("https://fyndiq.se/produkt/416415a768684efb/", "2-Pack Samsung Galaxy S21 5G - 9H Härdat Glas - HD")</f>
        <v>2-Pack Samsung Galaxy S21 5G - 9H Härdat Glas - HD</v>
      </c>
      <c r="F4400" s="1" t="s">
        <v>39</v>
      </c>
      <c r="G4400" s="1" t="s">
        <v>40</v>
      </c>
      <c r="H4400" s="1" t="s">
        <v>41</v>
      </c>
      <c r="I4400" s="1" t="s">
        <v>16</v>
      </c>
      <c r="J4400" s="1" t="s">
        <v>23</v>
      </c>
      <c r="K4400" s="1" t="s">
        <v>16</v>
      </c>
      <c r="L4400" s="1" t="s">
        <v>16</v>
      </c>
      <c r="M4400" s="1" t="s">
        <v>16</v>
      </c>
      <c r="N4400" s="1" t="s">
        <v>16</v>
      </c>
      <c r="O4400" s="1">
        <v>63.2</v>
      </c>
      <c r="P4400" s="1">
        <v>1.0</v>
      </c>
    </row>
    <row r="4401">
      <c r="A4401" s="1" t="s">
        <v>29</v>
      </c>
      <c r="B4401" s="1" t="s">
        <v>6257</v>
      </c>
      <c r="C4401" s="2" t="s">
        <v>6118</v>
      </c>
      <c r="D4401" s="1" t="s">
        <v>19</v>
      </c>
      <c r="E4401" s="3" t="str">
        <f>HYPERLINK("https://fyndiq.se/produkt/13e76851ca504320/", "2-Pack Samsung Galaxy S22 Ultra - Härdat glas 9H - Top kvalitet")</f>
        <v>2-Pack Samsung Galaxy S22 Ultra - Härdat glas 9H - Top kvalitet</v>
      </c>
      <c r="F4401" s="1" t="s">
        <v>140</v>
      </c>
      <c r="G4401" s="1" t="s">
        <v>141</v>
      </c>
      <c r="H4401" s="1" t="s">
        <v>142</v>
      </c>
      <c r="I4401" s="1" t="s">
        <v>16</v>
      </c>
      <c r="J4401" s="1" t="s">
        <v>23</v>
      </c>
      <c r="K4401" s="1" t="s">
        <v>16</v>
      </c>
      <c r="L4401" s="1" t="s">
        <v>16</v>
      </c>
      <c r="M4401" s="1" t="s">
        <v>16</v>
      </c>
      <c r="N4401" s="1" t="s">
        <v>16</v>
      </c>
      <c r="O4401" s="1">
        <v>63.2</v>
      </c>
      <c r="P4401" s="1">
        <v>1.0</v>
      </c>
    </row>
    <row r="4402">
      <c r="A4402" s="1" t="s">
        <v>29</v>
      </c>
      <c r="B4402" s="1" t="s">
        <v>6258</v>
      </c>
      <c r="C4402" s="2" t="s">
        <v>6118</v>
      </c>
      <c r="D4402" s="1" t="s">
        <v>19</v>
      </c>
      <c r="E440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4402" s="1" t="s">
        <v>729</v>
      </c>
      <c r="G4402" s="1" t="s">
        <v>730</v>
      </c>
      <c r="H4402" s="1" t="s">
        <v>731</v>
      </c>
      <c r="I4402" s="1" t="s">
        <v>1311</v>
      </c>
      <c r="J4402" s="1" t="s">
        <v>9</v>
      </c>
      <c r="K4402" s="2" t="s">
        <v>4647</v>
      </c>
      <c r="L4402" s="1" t="s">
        <v>2528</v>
      </c>
      <c r="M4402" s="1" t="s">
        <v>16</v>
      </c>
      <c r="N4402" s="1" t="s">
        <v>16</v>
      </c>
      <c r="O4402" s="1">
        <v>63.2</v>
      </c>
      <c r="P4402" s="1">
        <v>1.0</v>
      </c>
    </row>
    <row r="4403">
      <c r="A4403" s="1" t="s">
        <v>29</v>
      </c>
      <c r="B4403" s="1" t="s">
        <v>6259</v>
      </c>
      <c r="C4403" s="2" t="s">
        <v>6118</v>
      </c>
      <c r="D4403" s="1" t="s">
        <v>19</v>
      </c>
      <c r="E4403" s="3" t="str">
        <f>HYPERLINK("https://fyndiq.se/produkt/56c72c0ba5f749b5/", "2-Pack SAMSUNG S24 Skärmskydd - Härdat Glas 9H - Super kvalitet 3D")</f>
        <v>2-Pack SAMSUNG S24 Skärmskydd - Härdat Glas 9H - Super kvalitet 3D</v>
      </c>
      <c r="F4403" s="1" t="s">
        <v>263</v>
      </c>
      <c r="G4403" s="1" t="s">
        <v>264</v>
      </c>
      <c r="H4403" s="1" t="s">
        <v>265</v>
      </c>
      <c r="I4403" s="1" t="s">
        <v>16</v>
      </c>
      <c r="J4403" s="1" t="s">
        <v>23</v>
      </c>
      <c r="K4403" s="1" t="s">
        <v>16</v>
      </c>
      <c r="L4403" s="1" t="s">
        <v>16</v>
      </c>
      <c r="M4403" s="1" t="s">
        <v>16</v>
      </c>
      <c r="N4403" s="1" t="s">
        <v>16</v>
      </c>
      <c r="O4403" s="1">
        <v>71.2</v>
      </c>
      <c r="P4403" s="1">
        <v>1.0</v>
      </c>
    </row>
    <row r="4404">
      <c r="A4404" s="1" t="s">
        <v>29</v>
      </c>
      <c r="B4404" s="1" t="s">
        <v>6260</v>
      </c>
      <c r="C4404" s="2" t="s">
        <v>6261</v>
      </c>
      <c r="D4404" s="1" t="s">
        <v>19</v>
      </c>
      <c r="E4404" s="3" t="str">
        <f>HYPERLINK("https://fyndiq.se/produkt/e1085e68a94e40b1/", "Samsung Galaxy S21 Ultra - Härdat Glas 9H - Super Kvalitet 3D")</f>
        <v>Samsung Galaxy S21 Ultra - Härdat Glas 9H - Super Kvalitet 3D</v>
      </c>
      <c r="F4404" s="1" t="s">
        <v>6262</v>
      </c>
      <c r="G4404" s="1" t="s">
        <v>6263</v>
      </c>
      <c r="H4404" s="1" t="s">
        <v>6264</v>
      </c>
      <c r="I4404" s="1" t="s">
        <v>16</v>
      </c>
      <c r="J4404" s="1" t="s">
        <v>23</v>
      </c>
      <c r="K4404" s="1" t="s">
        <v>16</v>
      </c>
      <c r="L4404" s="1" t="s">
        <v>16</v>
      </c>
      <c r="M4404" s="1" t="s">
        <v>16</v>
      </c>
      <c r="N4404" s="1" t="s">
        <v>16</v>
      </c>
      <c r="O4404" s="1">
        <v>55.2</v>
      </c>
      <c r="P4404" s="1">
        <v>1.0</v>
      </c>
    </row>
    <row r="4405">
      <c r="A4405" s="1" t="s">
        <v>29</v>
      </c>
      <c r="B4405" s="1" t="s">
        <v>6265</v>
      </c>
      <c r="C4405" s="2" t="s">
        <v>6261</v>
      </c>
      <c r="D4405" s="1" t="s">
        <v>19</v>
      </c>
      <c r="E440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405" s="1" t="s">
        <v>977</v>
      </c>
      <c r="G4405" s="1" t="s">
        <v>978</v>
      </c>
      <c r="H4405" s="1" t="s">
        <v>979</v>
      </c>
      <c r="I4405" s="1" t="s">
        <v>16</v>
      </c>
      <c r="J4405" s="1" t="s">
        <v>23</v>
      </c>
      <c r="K4405" s="1" t="s">
        <v>16</v>
      </c>
      <c r="L4405" s="1" t="s">
        <v>16</v>
      </c>
      <c r="M4405" s="1" t="s">
        <v>16</v>
      </c>
      <c r="N4405" s="1" t="s">
        <v>16</v>
      </c>
      <c r="O4405" s="1">
        <v>63.2</v>
      </c>
      <c r="P4405" s="1">
        <v>1.0</v>
      </c>
    </row>
    <row r="4406">
      <c r="A4406" s="1" t="s">
        <v>29</v>
      </c>
      <c r="B4406" s="1" t="s">
        <v>6266</v>
      </c>
      <c r="C4406" s="2" t="s">
        <v>6261</v>
      </c>
      <c r="D4406" s="1" t="s">
        <v>19</v>
      </c>
      <c r="E440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406" s="1" t="s">
        <v>26</v>
      </c>
      <c r="G4406" s="1" t="s">
        <v>27</v>
      </c>
      <c r="H4406" s="1" t="s">
        <v>28</v>
      </c>
      <c r="I4406" s="1" t="s">
        <v>16</v>
      </c>
      <c r="J4406" s="1" t="s">
        <v>23</v>
      </c>
      <c r="K4406" s="1" t="s">
        <v>16</v>
      </c>
      <c r="L4406" s="1" t="s">
        <v>16</v>
      </c>
      <c r="M4406" s="1" t="s">
        <v>16</v>
      </c>
      <c r="N4406" s="1" t="s">
        <v>16</v>
      </c>
      <c r="O4406" s="1">
        <v>71.2</v>
      </c>
      <c r="P4406" s="1">
        <v>1.0</v>
      </c>
    </row>
    <row r="4407">
      <c r="A4407" s="1" t="s">
        <v>29</v>
      </c>
      <c r="B4407" s="1" t="s">
        <v>6267</v>
      </c>
      <c r="C4407" s="2" t="s">
        <v>6261</v>
      </c>
      <c r="D4407" s="1" t="s">
        <v>19</v>
      </c>
      <c r="E4407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4407" s="1" t="s">
        <v>296</v>
      </c>
      <c r="G4407" s="1" t="s">
        <v>297</v>
      </c>
      <c r="H4407" s="1" t="s">
        <v>298</v>
      </c>
      <c r="I4407" s="1" t="s">
        <v>16</v>
      </c>
      <c r="J4407" s="1" t="s">
        <v>23</v>
      </c>
      <c r="K4407" s="1" t="s">
        <v>16</v>
      </c>
      <c r="L4407" s="1" t="s">
        <v>16</v>
      </c>
      <c r="M4407" s="1" t="s">
        <v>16</v>
      </c>
      <c r="N4407" s="1" t="s">
        <v>16</v>
      </c>
      <c r="O4407" s="1">
        <v>71.2</v>
      </c>
      <c r="P4407" s="1">
        <v>1.0</v>
      </c>
    </row>
    <row r="4408">
      <c r="A4408" s="1" t="s">
        <v>29</v>
      </c>
      <c r="B4408" s="1" t="s">
        <v>6268</v>
      </c>
      <c r="C4408" s="2" t="s">
        <v>6261</v>
      </c>
      <c r="D4408" s="1" t="s">
        <v>19</v>
      </c>
      <c r="E4408" s="3" t="str">
        <f>HYPERLINK("https://fyndiq.se/produkt/56c72c0ba5f749b5/", "2-Pack SAMSUNG S24 Skärmskydd - Härdat Glas 9H - Super kvalitet 3D")</f>
        <v>2-Pack SAMSUNG S24 Skärmskydd - Härdat Glas 9H - Super kvalitet 3D</v>
      </c>
      <c r="F4408" s="1" t="s">
        <v>263</v>
      </c>
      <c r="G4408" s="1" t="s">
        <v>264</v>
      </c>
      <c r="H4408" s="1" t="s">
        <v>265</v>
      </c>
      <c r="I4408" s="1" t="s">
        <v>16</v>
      </c>
      <c r="J4408" s="1" t="s">
        <v>23</v>
      </c>
      <c r="K4408" s="1" t="s">
        <v>16</v>
      </c>
      <c r="L4408" s="1" t="s">
        <v>16</v>
      </c>
      <c r="M4408" s="1" t="s">
        <v>16</v>
      </c>
      <c r="N4408" s="1" t="s">
        <v>16</v>
      </c>
      <c r="O4408" s="1">
        <v>71.2</v>
      </c>
      <c r="P4408" s="1">
        <v>1.0</v>
      </c>
    </row>
    <row r="4409">
      <c r="A4409" s="1" t="s">
        <v>29</v>
      </c>
      <c r="B4409" s="1" t="s">
        <v>6269</v>
      </c>
      <c r="C4409" s="2" t="s">
        <v>6261</v>
      </c>
      <c r="D4409" s="1" t="s">
        <v>19</v>
      </c>
      <c r="E4409" s="3" t="str">
        <f>HYPERLINK("https://fyndiq.se/produkt/2eefd0ddb3034f0e/", "Google Pixel 7 Pro - Härdat Glas 9H - Super kvalitet 3D Skärmskydd")</f>
        <v>Google Pixel 7 Pro - Härdat Glas 9H - Super kvalitet 3D Skärmskydd</v>
      </c>
      <c r="F4409" s="1" t="s">
        <v>6270</v>
      </c>
      <c r="G4409" s="1" t="s">
        <v>6271</v>
      </c>
      <c r="H4409" s="1" t="s">
        <v>6272</v>
      </c>
      <c r="I4409" s="1" t="s">
        <v>16</v>
      </c>
      <c r="J4409" s="1" t="s">
        <v>23</v>
      </c>
      <c r="K4409" s="1" t="s">
        <v>16</v>
      </c>
      <c r="L4409" s="1" t="s">
        <v>16</v>
      </c>
      <c r="M4409" s="1" t="s">
        <v>16</v>
      </c>
      <c r="N4409" s="1" t="s">
        <v>16</v>
      </c>
      <c r="O4409" s="1">
        <v>63.2</v>
      </c>
      <c r="P4409" s="1">
        <v>1.0</v>
      </c>
    </row>
    <row r="4410">
      <c r="A4410" s="1" t="s">
        <v>29</v>
      </c>
      <c r="B4410" s="1" t="s">
        <v>6273</v>
      </c>
      <c r="C4410" s="2" t="s">
        <v>6261</v>
      </c>
      <c r="D4410" s="1" t="s">
        <v>19</v>
      </c>
      <c r="E4410" s="3" t="str">
        <f>HYPERLINK("https://fyndiq.se/produkt/5b4b31bc77624163/", "2 Pack Samsung Note 20 Ultra 5G - Härdat glas 9H-Super kvalitet")</f>
        <v>2 Pack Samsung Note 20 Ultra 5G - Härdat glas 9H-Super kvalitet</v>
      </c>
      <c r="F4410" s="1" t="s">
        <v>1874</v>
      </c>
      <c r="G4410" s="1" t="s">
        <v>1875</v>
      </c>
      <c r="H4410" s="1" t="s">
        <v>1876</v>
      </c>
      <c r="I4410" s="1" t="s">
        <v>16</v>
      </c>
      <c r="J4410" s="1" t="s">
        <v>23</v>
      </c>
      <c r="K4410" s="1" t="s">
        <v>16</v>
      </c>
      <c r="L4410" s="1" t="s">
        <v>16</v>
      </c>
      <c r="M4410" s="1" t="s">
        <v>16</v>
      </c>
      <c r="N4410" s="1" t="s">
        <v>16</v>
      </c>
      <c r="O4410" s="1">
        <v>63.2</v>
      </c>
      <c r="P4410" s="1">
        <v>1.0</v>
      </c>
    </row>
    <row r="4411">
      <c r="A4411" s="1" t="s">
        <v>29</v>
      </c>
      <c r="B4411" s="1" t="s">
        <v>6274</v>
      </c>
      <c r="C4411" s="2" t="s">
        <v>6261</v>
      </c>
      <c r="D4411" s="1" t="s">
        <v>19</v>
      </c>
      <c r="E4411" s="3" t="str">
        <f>HYPERLINK("https://fyndiq.se/produkt/c64bbbf107e34309/", "2-Pack Huawei P30 - Härdat glas 9H – 3D Super kvalitet")</f>
        <v>2-Pack Huawei P30 - Härdat glas 9H – 3D Super kvalitet</v>
      </c>
      <c r="F4411" s="1" t="s">
        <v>845</v>
      </c>
      <c r="G4411" s="1" t="s">
        <v>846</v>
      </c>
      <c r="H4411" s="1" t="s">
        <v>847</v>
      </c>
      <c r="I4411" s="1" t="s">
        <v>16</v>
      </c>
      <c r="J4411" s="1" t="s">
        <v>23</v>
      </c>
      <c r="K4411" s="1" t="s">
        <v>16</v>
      </c>
      <c r="L4411" s="1" t="s">
        <v>16</v>
      </c>
      <c r="M4411" s="1" t="s">
        <v>16</v>
      </c>
      <c r="N4411" s="1" t="s">
        <v>16</v>
      </c>
      <c r="O4411" s="1">
        <v>63.2</v>
      </c>
      <c r="P4411" s="1">
        <v>1.0</v>
      </c>
    </row>
    <row r="4412">
      <c r="A4412" s="1" t="s">
        <v>29</v>
      </c>
      <c r="B4412" s="1" t="s">
        <v>6275</v>
      </c>
      <c r="C4412" s="2" t="s">
        <v>6261</v>
      </c>
      <c r="D4412" s="1" t="s">
        <v>19</v>
      </c>
      <c r="E4412" s="3" t="str">
        <f>HYPERLINK("https://fyndiq.se/produkt/3fee81d316cc43da/", "2-pack - iPhone 12 / 12 Pro - 9H Härdat Glass - Top Kvalitet")</f>
        <v>2-pack - iPhone 12 / 12 Pro - 9H Härdat Glass - Top Kvalitet</v>
      </c>
      <c r="F4412" s="1" t="s">
        <v>2499</v>
      </c>
      <c r="G4412" s="1" t="s">
        <v>2500</v>
      </c>
      <c r="H4412" s="1" t="s">
        <v>2067</v>
      </c>
      <c r="I4412" s="1" t="s">
        <v>16</v>
      </c>
      <c r="J4412" s="1" t="s">
        <v>23</v>
      </c>
      <c r="K4412" s="1" t="s">
        <v>16</v>
      </c>
      <c r="L4412" s="1" t="s">
        <v>16</v>
      </c>
      <c r="M4412" s="1" t="s">
        <v>16</v>
      </c>
      <c r="N4412" s="1" t="s">
        <v>16</v>
      </c>
      <c r="O4412" s="1">
        <v>55.2</v>
      </c>
      <c r="P4412" s="1">
        <v>1.0</v>
      </c>
    </row>
    <row r="4413">
      <c r="A4413" s="1" t="s">
        <v>29</v>
      </c>
      <c r="B4413" s="1" t="s">
        <v>6276</v>
      </c>
      <c r="C4413" s="2" t="s">
        <v>6261</v>
      </c>
      <c r="D4413" s="1" t="s">
        <v>19</v>
      </c>
      <c r="E4413" s="3" t="str">
        <f>HYPERLINK("https://fyndiq.se/produkt/10ce62366f90444f/", "Sony Xperia 10 III - Härdat glas 9H-Super Kvalitet 3D Skärmskydd")</f>
        <v>Sony Xperia 10 III - Härdat glas 9H-Super Kvalitet 3D Skärmskydd</v>
      </c>
      <c r="F4413" s="1" t="s">
        <v>6059</v>
      </c>
      <c r="G4413" s="1" t="s">
        <v>6060</v>
      </c>
      <c r="H4413" s="1" t="s">
        <v>6061</v>
      </c>
      <c r="I4413" s="1" t="s">
        <v>16</v>
      </c>
      <c r="J4413" s="1" t="s">
        <v>23</v>
      </c>
      <c r="K4413" s="1" t="s">
        <v>16</v>
      </c>
      <c r="L4413" s="1" t="s">
        <v>16</v>
      </c>
      <c r="M4413" s="1" t="s">
        <v>16</v>
      </c>
      <c r="N4413" s="1" t="s">
        <v>16</v>
      </c>
      <c r="O4413" s="1">
        <v>55.2</v>
      </c>
      <c r="P4413" s="1">
        <v>1.0</v>
      </c>
    </row>
    <row r="4414">
      <c r="A4414" s="1" t="s">
        <v>29</v>
      </c>
      <c r="B4414" s="1" t="s">
        <v>6277</v>
      </c>
      <c r="C4414" s="2" t="s">
        <v>6261</v>
      </c>
      <c r="D4414" s="1" t="s">
        <v>19</v>
      </c>
      <c r="E4414" s="3" t="str">
        <f>HYPERLINK("https://fyndiq.se/produkt/56c72c0ba5f749b5/", "2-Pack SAMSUNG S24 Skärmskydd - Härdat Glas 9H - Super kvalitet 3D")</f>
        <v>2-Pack SAMSUNG S24 Skärmskydd - Härdat Glas 9H - Super kvalitet 3D</v>
      </c>
      <c r="F4414" s="1" t="s">
        <v>263</v>
      </c>
      <c r="G4414" s="1" t="s">
        <v>264</v>
      </c>
      <c r="H4414" s="1" t="s">
        <v>265</v>
      </c>
      <c r="I4414" s="1" t="s">
        <v>16</v>
      </c>
      <c r="J4414" s="1" t="s">
        <v>23</v>
      </c>
      <c r="K4414" s="1" t="s">
        <v>16</v>
      </c>
      <c r="L4414" s="1" t="s">
        <v>16</v>
      </c>
      <c r="M4414" s="1" t="s">
        <v>16</v>
      </c>
      <c r="N4414" s="1" t="s">
        <v>16</v>
      </c>
      <c r="O4414" s="1">
        <v>71.2</v>
      </c>
      <c r="P4414" s="1">
        <v>1.0</v>
      </c>
    </row>
    <row r="4415">
      <c r="A4415" s="1" t="s">
        <v>29</v>
      </c>
      <c r="B4415" s="1" t="s">
        <v>6278</v>
      </c>
      <c r="C4415" s="2" t="s">
        <v>6261</v>
      </c>
      <c r="D4415" s="1" t="s">
        <v>19</v>
      </c>
      <c r="E4415" s="3" t="str">
        <f>HYPERLINK("https://fyndiq.se/produkt/0b2f55cbfc0d4bc8/", "Skärmskydd Iphone 12 / 12 Pro , härdat glas, hög kvalitet.")</f>
        <v>Skärmskydd Iphone 12 / 12 Pro , härdat glas, hög kvalitet.</v>
      </c>
      <c r="F4415" s="1" t="s">
        <v>587</v>
      </c>
      <c r="G4415" s="1" t="s">
        <v>588</v>
      </c>
      <c r="H4415" s="1" t="s">
        <v>589</v>
      </c>
      <c r="I4415" s="1" t="s">
        <v>16</v>
      </c>
      <c r="J4415" s="1" t="s">
        <v>23</v>
      </c>
      <c r="K4415" s="1" t="s">
        <v>16</v>
      </c>
      <c r="L4415" s="1" t="s">
        <v>16</v>
      </c>
      <c r="M4415" s="1" t="s">
        <v>16</v>
      </c>
      <c r="N4415" s="1" t="s">
        <v>16</v>
      </c>
      <c r="O4415" s="1">
        <v>47.2</v>
      </c>
      <c r="P4415" s="1">
        <v>1.0</v>
      </c>
    </row>
    <row r="4416">
      <c r="A4416" s="1" t="s">
        <v>29</v>
      </c>
      <c r="B4416" s="1" t="s">
        <v>6279</v>
      </c>
      <c r="C4416" s="2" t="s">
        <v>6261</v>
      </c>
      <c r="D4416" s="1" t="s">
        <v>19</v>
      </c>
      <c r="E4416" s="3" t="str">
        <f>HYPERLINK("https://fyndiq.se/produkt/aa758da5b0c840bb/", "Samsung Galaxy S21 5G - Härdat Glas 9H - Super Kvalitet 3D")</f>
        <v>Samsung Galaxy S21 5G - Härdat Glas 9H - Super Kvalitet 3D</v>
      </c>
      <c r="F4416" s="1" t="s">
        <v>219</v>
      </c>
      <c r="G4416" s="1" t="s">
        <v>220</v>
      </c>
      <c r="H4416" s="1" t="s">
        <v>221</v>
      </c>
      <c r="I4416" s="1" t="s">
        <v>16</v>
      </c>
      <c r="J4416" s="1" t="s">
        <v>23</v>
      </c>
      <c r="K4416" s="1" t="s">
        <v>16</v>
      </c>
      <c r="L4416" s="1" t="s">
        <v>16</v>
      </c>
      <c r="M4416" s="1" t="s">
        <v>16</v>
      </c>
      <c r="N4416" s="1" t="s">
        <v>16</v>
      </c>
      <c r="O4416" s="1">
        <v>55.2</v>
      </c>
      <c r="P4416" s="1">
        <v>1.0</v>
      </c>
    </row>
    <row r="4417">
      <c r="A4417" s="1" t="s">
        <v>29</v>
      </c>
      <c r="B4417" s="1" t="s">
        <v>6280</v>
      </c>
      <c r="C4417" s="2" t="s">
        <v>6261</v>
      </c>
      <c r="D4417" s="1" t="s">
        <v>19</v>
      </c>
      <c r="E4417" s="3" t="str">
        <f>HYPERLINK("https://fyndiq.se/produkt/56c72c0ba5f749b5/", "2-Pack SAMSUNG S24 Skärmskydd - Härdat Glas 9H - Super kvalitet 3D")</f>
        <v>2-Pack SAMSUNG S24 Skärmskydd - Härdat Glas 9H - Super kvalitet 3D</v>
      </c>
      <c r="F4417" s="1" t="s">
        <v>263</v>
      </c>
      <c r="G4417" s="1" t="s">
        <v>264</v>
      </c>
      <c r="H4417" s="1" t="s">
        <v>265</v>
      </c>
      <c r="I4417" s="1" t="s">
        <v>16</v>
      </c>
      <c r="J4417" s="1" t="s">
        <v>23</v>
      </c>
      <c r="K4417" s="1" t="s">
        <v>16</v>
      </c>
      <c r="L4417" s="1" t="s">
        <v>16</v>
      </c>
      <c r="M4417" s="1" t="s">
        <v>16</v>
      </c>
      <c r="N4417" s="1" t="s">
        <v>16</v>
      </c>
      <c r="O4417" s="1">
        <v>71.2</v>
      </c>
      <c r="P4417" s="1">
        <v>1.0</v>
      </c>
    </row>
    <row r="4418">
      <c r="A4418" s="1" t="s">
        <v>29</v>
      </c>
      <c r="B4418" s="1" t="s">
        <v>6281</v>
      </c>
      <c r="C4418" s="2" t="s">
        <v>6261</v>
      </c>
      <c r="D4418" s="1" t="s">
        <v>19</v>
      </c>
      <c r="E4418" s="3" t="str">
        <f>HYPERLINK("https://fyndiq.se/produkt/13e76851ca504320/", "2-Pack Samsung Galaxy S22 Ultra - Härdat glas 9H - Top kvalitet")</f>
        <v>2-Pack Samsung Galaxy S22 Ultra - Härdat glas 9H - Top kvalitet</v>
      </c>
      <c r="F4418" s="1" t="s">
        <v>140</v>
      </c>
      <c r="G4418" s="1" t="s">
        <v>141</v>
      </c>
      <c r="H4418" s="1" t="s">
        <v>142</v>
      </c>
      <c r="I4418" s="1" t="s">
        <v>16</v>
      </c>
      <c r="J4418" s="1" t="s">
        <v>23</v>
      </c>
      <c r="K4418" s="1" t="s">
        <v>16</v>
      </c>
      <c r="L4418" s="1" t="s">
        <v>16</v>
      </c>
      <c r="M4418" s="1" t="s">
        <v>16</v>
      </c>
      <c r="N4418" s="1" t="s">
        <v>16</v>
      </c>
      <c r="O4418" s="1">
        <v>63.2</v>
      </c>
      <c r="P4418" s="1">
        <v>1.0</v>
      </c>
    </row>
    <row r="4419">
      <c r="A4419" s="1" t="s">
        <v>29</v>
      </c>
      <c r="B4419" s="1" t="s">
        <v>6282</v>
      </c>
      <c r="C4419" s="2" t="s">
        <v>6261</v>
      </c>
      <c r="D4419" s="1" t="s">
        <v>19</v>
      </c>
      <c r="E441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419" s="1" t="s">
        <v>539</v>
      </c>
      <c r="G4419" s="1" t="s">
        <v>540</v>
      </c>
      <c r="H4419" s="1" t="s">
        <v>541</v>
      </c>
      <c r="I4419" s="1" t="s">
        <v>16</v>
      </c>
      <c r="J4419" s="1" t="s">
        <v>23</v>
      </c>
      <c r="K4419" s="1" t="s">
        <v>16</v>
      </c>
      <c r="L4419" s="1" t="s">
        <v>16</v>
      </c>
      <c r="M4419" s="1" t="s">
        <v>16</v>
      </c>
      <c r="N4419" s="1" t="s">
        <v>16</v>
      </c>
      <c r="O4419" s="1">
        <v>95.2</v>
      </c>
      <c r="P4419" s="1">
        <v>1.0</v>
      </c>
    </row>
    <row r="4420">
      <c r="A4420" s="1" t="s">
        <v>29</v>
      </c>
      <c r="B4420" s="1" t="s">
        <v>6283</v>
      </c>
      <c r="C4420" s="2" t="s">
        <v>6261</v>
      </c>
      <c r="D4420" s="1" t="s">
        <v>19</v>
      </c>
      <c r="E442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4420" s="1" t="s">
        <v>204</v>
      </c>
      <c r="G4420" s="1" t="s">
        <v>205</v>
      </c>
      <c r="H4420" s="1" t="s">
        <v>206</v>
      </c>
      <c r="I4420" s="1" t="s">
        <v>16</v>
      </c>
      <c r="J4420" s="1" t="s">
        <v>23</v>
      </c>
      <c r="K4420" s="1" t="s">
        <v>16</v>
      </c>
      <c r="L4420" s="1" t="s">
        <v>16</v>
      </c>
      <c r="M4420" s="1" t="s">
        <v>16</v>
      </c>
      <c r="N4420" s="1" t="s">
        <v>16</v>
      </c>
      <c r="O4420" s="1">
        <v>71.2</v>
      </c>
      <c r="P4420" s="1">
        <v>1.0</v>
      </c>
    </row>
    <row r="4421">
      <c r="A4421" s="1" t="s">
        <v>29</v>
      </c>
      <c r="B4421" s="1" t="s">
        <v>6284</v>
      </c>
      <c r="C4421" s="2" t="s">
        <v>6261</v>
      </c>
      <c r="D4421" s="1" t="s">
        <v>19</v>
      </c>
      <c r="E4421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4421" s="1" t="s">
        <v>3577</v>
      </c>
      <c r="G4421" s="1" t="s">
        <v>3578</v>
      </c>
      <c r="H4421" s="1" t="s">
        <v>3579</v>
      </c>
      <c r="I4421" s="1" t="s">
        <v>16</v>
      </c>
      <c r="J4421" s="1" t="s">
        <v>23</v>
      </c>
      <c r="K4421" s="1" t="s">
        <v>16</v>
      </c>
      <c r="L4421" s="1" t="s">
        <v>16</v>
      </c>
      <c r="M4421" s="1" t="s">
        <v>16</v>
      </c>
      <c r="N4421" s="1" t="s">
        <v>16</v>
      </c>
      <c r="O4421" s="1">
        <v>63.2</v>
      </c>
      <c r="P4421" s="1">
        <v>1.0</v>
      </c>
    </row>
    <row r="4422">
      <c r="A4422" s="1" t="s">
        <v>29</v>
      </c>
      <c r="B4422" s="1" t="s">
        <v>6285</v>
      </c>
      <c r="C4422" s="2" t="s">
        <v>6261</v>
      </c>
      <c r="D4422" s="1" t="s">
        <v>19</v>
      </c>
      <c r="E4422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4422" s="1" t="s">
        <v>887</v>
      </c>
      <c r="G4422" s="1" t="s">
        <v>888</v>
      </c>
      <c r="H4422" s="1" t="s">
        <v>889</v>
      </c>
      <c r="I4422" s="1" t="s">
        <v>16</v>
      </c>
      <c r="J4422" s="1" t="s">
        <v>23</v>
      </c>
      <c r="K4422" s="1" t="s">
        <v>16</v>
      </c>
      <c r="L4422" s="1" t="s">
        <v>16</v>
      </c>
      <c r="M4422" s="1" t="s">
        <v>16</v>
      </c>
      <c r="N4422" s="1" t="s">
        <v>16</v>
      </c>
      <c r="O4422" s="1">
        <v>71.2</v>
      </c>
      <c r="P4422" s="1">
        <v>1.0</v>
      </c>
    </row>
    <row r="4423">
      <c r="A4423" s="1" t="s">
        <v>29</v>
      </c>
      <c r="B4423" s="1" t="s">
        <v>6286</v>
      </c>
      <c r="C4423" s="2" t="s">
        <v>6261</v>
      </c>
      <c r="D4423" s="1" t="s">
        <v>19</v>
      </c>
      <c r="E442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423" s="1" t="s">
        <v>311</v>
      </c>
      <c r="G4423" s="1" t="s">
        <v>312</v>
      </c>
      <c r="H4423" s="1" t="s">
        <v>313</v>
      </c>
      <c r="I4423" s="1" t="s">
        <v>16</v>
      </c>
      <c r="J4423" s="1" t="s">
        <v>23</v>
      </c>
      <c r="K4423" s="1" t="s">
        <v>16</v>
      </c>
      <c r="L4423" s="1" t="s">
        <v>16</v>
      </c>
      <c r="M4423" s="1" t="s">
        <v>16</v>
      </c>
      <c r="N4423" s="1" t="s">
        <v>16</v>
      </c>
      <c r="O4423" s="1">
        <v>71.2</v>
      </c>
      <c r="P4423" s="1">
        <v>1.0</v>
      </c>
    </row>
    <row r="4424">
      <c r="A4424" s="1" t="s">
        <v>29</v>
      </c>
      <c r="B4424" s="1" t="s">
        <v>6287</v>
      </c>
      <c r="C4424" s="2" t="s">
        <v>6261</v>
      </c>
      <c r="D4424" s="1" t="s">
        <v>19</v>
      </c>
      <c r="E4424" s="3" t="str">
        <f>HYPERLINK("https://fyndiq.se/produkt/8a162916fdf246f7/", "2-Pack SAMSUNG S24 Skärmskydd - Härdat Glas 9H - Super kvalitet 3D")</f>
        <v>2-Pack SAMSUNG S24 Skärmskydd - Härdat Glas 9H - Super kvalitet 3D</v>
      </c>
      <c r="F4424" s="1" t="s">
        <v>714</v>
      </c>
      <c r="G4424" s="1" t="s">
        <v>715</v>
      </c>
      <c r="H4424" s="1" t="s">
        <v>716</v>
      </c>
      <c r="I4424" s="1" t="s">
        <v>16</v>
      </c>
      <c r="J4424" s="1" t="s">
        <v>23</v>
      </c>
      <c r="K4424" s="1" t="s">
        <v>16</v>
      </c>
      <c r="L4424" s="1" t="s">
        <v>16</v>
      </c>
      <c r="M4424" s="1" t="s">
        <v>16</v>
      </c>
      <c r="N4424" s="1" t="s">
        <v>16</v>
      </c>
      <c r="O4424" s="1">
        <v>71.2</v>
      </c>
      <c r="P4424" s="1">
        <v>1.0</v>
      </c>
    </row>
    <row r="4425">
      <c r="A4425" s="1" t="s">
        <v>29</v>
      </c>
      <c r="B4425" s="1" t="s">
        <v>6288</v>
      </c>
      <c r="C4425" s="2" t="s">
        <v>6261</v>
      </c>
      <c r="D4425" s="1" t="s">
        <v>19</v>
      </c>
      <c r="E4425" s="3" t="str">
        <f>HYPERLINK("https://fyndiq.se/produkt/9adf3a37026e4816/", "2 Pack Samsung Galaxy Note 20 Ultra -Härdat glas–Super kvalitet")</f>
        <v>2 Pack Samsung Galaxy Note 20 Ultra -Härdat glas–Super kvalitet</v>
      </c>
      <c r="F4425" s="1" t="s">
        <v>1043</v>
      </c>
      <c r="G4425" s="1" t="s">
        <v>1044</v>
      </c>
      <c r="H4425" s="1" t="s">
        <v>1045</v>
      </c>
      <c r="I4425" s="1" t="s">
        <v>16</v>
      </c>
      <c r="J4425" s="1" t="s">
        <v>23</v>
      </c>
      <c r="K4425" s="1" t="s">
        <v>16</v>
      </c>
      <c r="L4425" s="1" t="s">
        <v>16</v>
      </c>
      <c r="M4425" s="1" t="s">
        <v>16</v>
      </c>
      <c r="N4425" s="1" t="s">
        <v>16</v>
      </c>
      <c r="O4425" s="1">
        <v>63.2</v>
      </c>
      <c r="P4425" s="1">
        <v>1.0</v>
      </c>
    </row>
    <row r="4426">
      <c r="A4426" s="1" t="s">
        <v>29</v>
      </c>
      <c r="B4426" s="1" t="s">
        <v>6289</v>
      </c>
      <c r="C4426" s="2" t="s">
        <v>6261</v>
      </c>
      <c r="D4426" s="1" t="s">
        <v>19</v>
      </c>
      <c r="E4426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4426" s="1" t="s">
        <v>1728</v>
      </c>
      <c r="G4426" s="1" t="s">
        <v>1729</v>
      </c>
      <c r="H4426" s="1" t="s">
        <v>1730</v>
      </c>
      <c r="I4426" s="1" t="s">
        <v>16</v>
      </c>
      <c r="J4426" s="1" t="s">
        <v>23</v>
      </c>
      <c r="K4426" s="1" t="s">
        <v>16</v>
      </c>
      <c r="L4426" s="1" t="s">
        <v>16</v>
      </c>
      <c r="M4426" s="1" t="s">
        <v>16</v>
      </c>
      <c r="N4426" s="1" t="s">
        <v>16</v>
      </c>
      <c r="O4426" s="1">
        <v>95.2</v>
      </c>
      <c r="P4426" s="1">
        <v>1.0</v>
      </c>
    </row>
    <row r="4427">
      <c r="A4427" s="1" t="s">
        <v>29</v>
      </c>
      <c r="B4427" s="1" t="s">
        <v>6290</v>
      </c>
      <c r="C4427" s="2" t="s">
        <v>6261</v>
      </c>
      <c r="D4427" s="1" t="s">
        <v>19</v>
      </c>
      <c r="E4427" s="3" t="str">
        <f>HYPERLINK("https://fyndiq.se/produkt/2a9c08e4daf04aed/", "2-Pack Xiaomi 12T Pro - Härdat Glas 9H - Super kvalitet 3D Skärmskydd")</f>
        <v>2-Pack Xiaomi 12T Pro - Härdat Glas 9H - Super kvalitet 3D Skärmskydd</v>
      </c>
      <c r="F4427" s="1" t="s">
        <v>376</v>
      </c>
      <c r="G4427" s="1" t="s">
        <v>377</v>
      </c>
      <c r="H4427" s="1" t="s">
        <v>378</v>
      </c>
      <c r="I4427" s="1" t="s">
        <v>16</v>
      </c>
      <c r="J4427" s="1" t="s">
        <v>23</v>
      </c>
      <c r="K4427" s="1" t="s">
        <v>16</v>
      </c>
      <c r="L4427" s="1" t="s">
        <v>16</v>
      </c>
      <c r="M4427" s="1" t="s">
        <v>16</v>
      </c>
      <c r="N4427" s="1" t="s">
        <v>16</v>
      </c>
      <c r="O4427" s="1">
        <v>63.2</v>
      </c>
      <c r="P4427" s="1">
        <v>1.0</v>
      </c>
    </row>
    <row r="4428">
      <c r="A4428" s="1" t="s">
        <v>29</v>
      </c>
      <c r="B4428" s="1" t="s">
        <v>6291</v>
      </c>
      <c r="C4428" s="2" t="s">
        <v>6261</v>
      </c>
      <c r="D4428" s="1" t="s">
        <v>19</v>
      </c>
      <c r="E4428" s="3" t="str">
        <f>HYPERLINK("https://fyndiq.se/produkt/270ab3c9b834466d/", "2-Pack SONY XPERIA 10 V Skärmskydd - Härdat Glas 9H - Super kvalitet 3D")</f>
        <v>2-Pack SONY XPERIA 10 V Skärmskydd - Härdat Glas 9H - Super kvalitet 3D</v>
      </c>
      <c r="F4428" s="1" t="s">
        <v>99</v>
      </c>
      <c r="G4428" s="1" t="s">
        <v>100</v>
      </c>
      <c r="H4428" s="1" t="s">
        <v>101</v>
      </c>
      <c r="I4428" s="1" t="s">
        <v>16</v>
      </c>
      <c r="J4428" s="1" t="s">
        <v>23</v>
      </c>
      <c r="K4428" s="1" t="s">
        <v>16</v>
      </c>
      <c r="L4428" s="1" t="s">
        <v>16</v>
      </c>
      <c r="M4428" s="1" t="s">
        <v>16</v>
      </c>
      <c r="N4428" s="1" t="s">
        <v>16</v>
      </c>
      <c r="O4428" s="1">
        <v>63.2</v>
      </c>
      <c r="P4428" s="1">
        <v>1.0</v>
      </c>
    </row>
    <row r="4429">
      <c r="A4429" s="1" t="s">
        <v>29</v>
      </c>
      <c r="B4429" s="1" t="s">
        <v>6292</v>
      </c>
      <c r="C4429" s="2" t="s">
        <v>6261</v>
      </c>
      <c r="D4429" s="1" t="s">
        <v>19</v>
      </c>
      <c r="E4429" s="3" t="str">
        <f>HYPERLINK("https://fyndiq.se/produkt/9e488e35f28b4b0b/", "2-Pack GOOGLE PIXEL 6A Skärmskydd - Härdat Glas 9H - Super kvalitet 3D")</f>
        <v>2-Pack GOOGLE PIXEL 6A Skärmskydd - Härdat Glas 9H - Super kvalitet 3D</v>
      </c>
      <c r="F4429" s="1" t="s">
        <v>196</v>
      </c>
      <c r="G4429" s="1" t="s">
        <v>197</v>
      </c>
      <c r="H4429" s="1" t="s">
        <v>198</v>
      </c>
      <c r="I4429" s="1" t="s">
        <v>16</v>
      </c>
      <c r="J4429" s="1" t="s">
        <v>23</v>
      </c>
      <c r="K4429" s="1" t="s">
        <v>16</v>
      </c>
      <c r="L4429" s="1" t="s">
        <v>16</v>
      </c>
      <c r="M4429" s="1" t="s">
        <v>16</v>
      </c>
      <c r="N4429" s="1" t="s">
        <v>16</v>
      </c>
      <c r="O4429" s="1">
        <v>63.2</v>
      </c>
      <c r="P4429" s="1">
        <v>1.0</v>
      </c>
    </row>
    <row r="4430">
      <c r="A4430" s="1" t="s">
        <v>29</v>
      </c>
      <c r="B4430" s="1" t="s">
        <v>6293</v>
      </c>
      <c r="C4430" s="2" t="s">
        <v>6261</v>
      </c>
      <c r="D4430" s="1" t="s">
        <v>19</v>
      </c>
      <c r="E4430" s="3" t="str">
        <f>HYPERLINK("https://fyndiq.se/produkt/416415a768684efb/", "2-Pack Samsung Galaxy S21 5G - 9H Härdat Glas - HD")</f>
        <v>2-Pack Samsung Galaxy S21 5G - 9H Härdat Glas - HD</v>
      </c>
      <c r="F4430" s="1" t="s">
        <v>39</v>
      </c>
      <c r="G4430" s="1" t="s">
        <v>40</v>
      </c>
      <c r="H4430" s="1" t="s">
        <v>41</v>
      </c>
      <c r="I4430" s="1" t="s">
        <v>16</v>
      </c>
      <c r="J4430" s="1" t="s">
        <v>23</v>
      </c>
      <c r="K4430" s="1" t="s">
        <v>16</v>
      </c>
      <c r="L4430" s="1" t="s">
        <v>16</v>
      </c>
      <c r="M4430" s="1" t="s">
        <v>16</v>
      </c>
      <c r="N4430" s="1" t="s">
        <v>16</v>
      </c>
      <c r="O4430" s="1">
        <v>63.2</v>
      </c>
      <c r="P4430" s="1">
        <v>1.0</v>
      </c>
    </row>
    <row r="4431">
      <c r="A4431" s="1" t="s">
        <v>29</v>
      </c>
      <c r="B4431" s="1" t="s">
        <v>6294</v>
      </c>
      <c r="C4431" s="2" t="s">
        <v>6261</v>
      </c>
      <c r="D4431" s="1" t="s">
        <v>19</v>
      </c>
      <c r="E443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431" s="1" t="s">
        <v>785</v>
      </c>
      <c r="G4431" s="1" t="s">
        <v>786</v>
      </c>
      <c r="H4431" s="1" t="s">
        <v>787</v>
      </c>
      <c r="I4431" s="1" t="s">
        <v>16</v>
      </c>
      <c r="J4431" s="1" t="s">
        <v>23</v>
      </c>
      <c r="K4431" s="1" t="s">
        <v>16</v>
      </c>
      <c r="L4431" s="1" t="s">
        <v>16</v>
      </c>
      <c r="M4431" s="1" t="s">
        <v>16</v>
      </c>
      <c r="N4431" s="1" t="s">
        <v>16</v>
      </c>
      <c r="O4431" s="1">
        <v>63.2</v>
      </c>
      <c r="P4431" s="1">
        <v>1.0</v>
      </c>
    </row>
    <row r="4432">
      <c r="A4432" s="1" t="s">
        <v>29</v>
      </c>
      <c r="B4432" s="1" t="s">
        <v>6295</v>
      </c>
      <c r="C4432" s="2" t="s">
        <v>6261</v>
      </c>
      <c r="D4432" s="1" t="s">
        <v>19</v>
      </c>
      <c r="E4432" s="3" t="str">
        <f>HYPERLINK("https://fyndiq.se/produkt/50e4ae784f654d73/", "2 PACK ONEPLUS Nord CE 5G - Härdat glas 9H- Super kvalitet")</f>
        <v>2 PACK ONEPLUS Nord CE 5G - Härdat glas 9H- Super kvalitet</v>
      </c>
      <c r="F4432" s="1" t="s">
        <v>6296</v>
      </c>
      <c r="G4432" s="1" t="s">
        <v>6297</v>
      </c>
      <c r="H4432" s="1" t="s">
        <v>6298</v>
      </c>
      <c r="I4432" s="1" t="s">
        <v>16</v>
      </c>
      <c r="J4432" s="1" t="s">
        <v>23</v>
      </c>
      <c r="K4432" s="1" t="s">
        <v>16</v>
      </c>
      <c r="L4432" s="1" t="s">
        <v>16</v>
      </c>
      <c r="M4432" s="1" t="s">
        <v>16</v>
      </c>
      <c r="N4432" s="1" t="s">
        <v>16</v>
      </c>
      <c r="O4432" s="1">
        <v>63.2</v>
      </c>
      <c r="P4432" s="1">
        <v>1.0</v>
      </c>
    </row>
    <row r="4433">
      <c r="A4433" s="1" t="s">
        <v>29</v>
      </c>
      <c r="B4433" s="1" t="s">
        <v>6299</v>
      </c>
      <c r="C4433" s="2" t="s">
        <v>6261</v>
      </c>
      <c r="D4433" s="1" t="s">
        <v>19</v>
      </c>
      <c r="E4433" s="3" t="str">
        <f>HYPERLINK("https://fyndiq.se/produkt/21fa5ef4b8704a28/", "2-Pack Samsung Note 10 Plus - Härdat glas 9H - Super kvalitet 3D")</f>
        <v>2-Pack Samsung Note 10 Plus - Härdat glas 9H - Super kvalitet 3D</v>
      </c>
      <c r="F4433" s="1" t="s">
        <v>5705</v>
      </c>
      <c r="G4433" s="1" t="s">
        <v>5706</v>
      </c>
      <c r="H4433" s="1" t="s">
        <v>5707</v>
      </c>
      <c r="I4433" s="1" t="s">
        <v>16</v>
      </c>
      <c r="J4433" s="1" t="s">
        <v>23</v>
      </c>
      <c r="K4433" s="1" t="s">
        <v>16</v>
      </c>
      <c r="L4433" s="1" t="s">
        <v>16</v>
      </c>
      <c r="M4433" s="1" t="s">
        <v>16</v>
      </c>
      <c r="N4433" s="1" t="s">
        <v>16</v>
      </c>
      <c r="O4433" s="1">
        <v>63.2</v>
      </c>
      <c r="P4433" s="1">
        <v>1.0</v>
      </c>
    </row>
    <row r="4434">
      <c r="A4434" s="1" t="s">
        <v>29</v>
      </c>
      <c r="B4434" s="1" t="s">
        <v>6300</v>
      </c>
      <c r="C4434" s="2" t="s">
        <v>6261</v>
      </c>
      <c r="D4434" s="1" t="s">
        <v>19</v>
      </c>
      <c r="E4434" s="3" t="str">
        <f>HYPERLINK("https://fyndiq.se/produkt/87e8c2a54c4a469b/", "2-Pack Samsung Galaxy A53 5G - Härdat glas 9H - Super kvalitet")</f>
        <v>2-Pack Samsung Galaxy A53 5G - Härdat glas 9H - Super kvalitet</v>
      </c>
      <c r="F4434" s="1" t="s">
        <v>1320</v>
      </c>
      <c r="G4434" s="1" t="s">
        <v>1321</v>
      </c>
      <c r="H4434" s="1" t="s">
        <v>1322</v>
      </c>
      <c r="I4434" s="1" t="s">
        <v>16</v>
      </c>
      <c r="J4434" s="1" t="s">
        <v>23</v>
      </c>
      <c r="K4434" s="1" t="s">
        <v>16</v>
      </c>
      <c r="L4434" s="1" t="s">
        <v>16</v>
      </c>
      <c r="M4434" s="1" t="s">
        <v>16</v>
      </c>
      <c r="N4434" s="1" t="s">
        <v>16</v>
      </c>
      <c r="O4434" s="1">
        <v>63.2</v>
      </c>
      <c r="P4434" s="1">
        <v>1.0</v>
      </c>
    </row>
    <row r="4435">
      <c r="A4435" s="1" t="s">
        <v>29</v>
      </c>
      <c r="B4435" s="1" t="s">
        <v>6301</v>
      </c>
      <c r="C4435" s="2" t="s">
        <v>6261</v>
      </c>
      <c r="D4435" s="1" t="s">
        <v>19</v>
      </c>
      <c r="E4435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4435" s="1" t="s">
        <v>407</v>
      </c>
      <c r="G4435" s="1" t="s">
        <v>408</v>
      </c>
      <c r="H4435" s="1" t="s">
        <v>409</v>
      </c>
      <c r="I4435" s="1" t="s">
        <v>16</v>
      </c>
      <c r="J4435" s="1" t="s">
        <v>23</v>
      </c>
      <c r="K4435" s="1" t="s">
        <v>16</v>
      </c>
      <c r="L4435" s="1" t="s">
        <v>16</v>
      </c>
      <c r="M4435" s="1" t="s">
        <v>16</v>
      </c>
      <c r="N4435" s="1" t="s">
        <v>16</v>
      </c>
      <c r="O4435" s="1">
        <v>71.2</v>
      </c>
      <c r="P4435" s="1">
        <v>1.0</v>
      </c>
    </row>
    <row r="4436">
      <c r="A4436" s="1" t="s">
        <v>29</v>
      </c>
      <c r="B4436" s="1" t="s">
        <v>6302</v>
      </c>
      <c r="C4436" s="2" t="s">
        <v>6261</v>
      </c>
      <c r="D4436" s="1" t="s">
        <v>19</v>
      </c>
      <c r="E4436" s="3" t="str">
        <f>HYPERLINK("https://fyndiq.se/produkt/1680a3aea19a4558/", "2-Pack Samsung S20 Skärmskydd - Härdat Glas 9H - Super kvalitet 3D")</f>
        <v>2-Pack Samsung S20 Skärmskydd - Härdat Glas 9H - Super kvalitet 3D</v>
      </c>
      <c r="F4436" s="1" t="s">
        <v>755</v>
      </c>
      <c r="G4436" s="1" t="s">
        <v>756</v>
      </c>
      <c r="H4436" s="1" t="s">
        <v>757</v>
      </c>
      <c r="I4436" s="1" t="s">
        <v>16</v>
      </c>
      <c r="J4436" s="1" t="s">
        <v>23</v>
      </c>
      <c r="K4436" s="1" t="s">
        <v>16</v>
      </c>
      <c r="L4436" s="1" t="s">
        <v>16</v>
      </c>
      <c r="M4436" s="1" t="s">
        <v>16</v>
      </c>
      <c r="N4436" s="1" t="s">
        <v>16</v>
      </c>
      <c r="O4436" s="1">
        <v>63.2</v>
      </c>
      <c r="P4436" s="1">
        <v>2.0</v>
      </c>
    </row>
    <row r="4437">
      <c r="A4437" s="1" t="s">
        <v>29</v>
      </c>
      <c r="B4437" s="1" t="s">
        <v>6303</v>
      </c>
      <c r="C4437" s="2" t="s">
        <v>6261</v>
      </c>
      <c r="D4437" s="1" t="s">
        <v>19</v>
      </c>
      <c r="E4437" s="3" t="str">
        <f>HYPERLINK("https://fyndiq.se/produkt/9e488e35f28b4b0b/", "2-Pack GOOGLE PIXEL 6A Skärmskydd - Härdat Glas 9H - Super kvalitet 3D")</f>
        <v>2-Pack GOOGLE PIXEL 6A Skärmskydd - Härdat Glas 9H - Super kvalitet 3D</v>
      </c>
      <c r="F4437" s="1" t="s">
        <v>196</v>
      </c>
      <c r="G4437" s="1" t="s">
        <v>197</v>
      </c>
      <c r="H4437" s="1" t="s">
        <v>198</v>
      </c>
      <c r="I4437" s="1" t="s">
        <v>16</v>
      </c>
      <c r="J4437" s="1" t="s">
        <v>23</v>
      </c>
      <c r="K4437" s="1" t="s">
        <v>16</v>
      </c>
      <c r="L4437" s="1" t="s">
        <v>16</v>
      </c>
      <c r="M4437" s="1" t="s">
        <v>16</v>
      </c>
      <c r="N4437" s="1" t="s">
        <v>16</v>
      </c>
      <c r="O4437" s="1">
        <v>63.2</v>
      </c>
      <c r="P4437" s="1">
        <v>1.0</v>
      </c>
    </row>
    <row r="4438">
      <c r="A4438" s="1" t="s">
        <v>29</v>
      </c>
      <c r="B4438" s="1" t="s">
        <v>6304</v>
      </c>
      <c r="C4438" s="2" t="s">
        <v>6261</v>
      </c>
      <c r="D4438" s="1" t="s">
        <v>19</v>
      </c>
      <c r="E4438" s="3" t="str">
        <f>HYPERLINK("https://fyndiq.se/produkt/28799ed0373d40b4/", "2 Pack Galaxy S21 Ultra 5G- Härdat glas 9H - Super kvalitet 3D")</f>
        <v>2 Pack Galaxy S21 Ultra 5G- Härdat glas 9H - Super kvalitet 3D</v>
      </c>
      <c r="F4438" s="1" t="s">
        <v>272</v>
      </c>
      <c r="G4438" s="1" t="s">
        <v>273</v>
      </c>
      <c r="H4438" s="1" t="s">
        <v>274</v>
      </c>
      <c r="I4438" s="1" t="s">
        <v>16</v>
      </c>
      <c r="J4438" s="1" t="s">
        <v>23</v>
      </c>
      <c r="K4438" s="1" t="s">
        <v>16</v>
      </c>
      <c r="L4438" s="1" t="s">
        <v>16</v>
      </c>
      <c r="M4438" s="1" t="s">
        <v>16</v>
      </c>
      <c r="N4438" s="1" t="s">
        <v>16</v>
      </c>
      <c r="O4438" s="1">
        <v>63.2</v>
      </c>
      <c r="P4438" s="1">
        <v>1.0</v>
      </c>
    </row>
    <row r="4439">
      <c r="A4439" s="1" t="s">
        <v>29</v>
      </c>
      <c r="B4439" s="1" t="s">
        <v>6305</v>
      </c>
      <c r="C4439" s="2" t="s">
        <v>6261</v>
      </c>
      <c r="D4439" s="1" t="s">
        <v>19</v>
      </c>
      <c r="E4439" s="3" t="str">
        <f>HYPERLINK("https://fyndiq.se/produkt/0f244212ec124dcd/", "2 Pack OnePlus 9 5G - Härdat glas 9H - Super kvalitet 3D Skärmskydd")</f>
        <v>2 Pack OnePlus 9 5G - Härdat glas 9H - Super kvalitet 3D Skärmskydd</v>
      </c>
      <c r="F4439" s="1" t="s">
        <v>803</v>
      </c>
      <c r="G4439" s="1" t="s">
        <v>804</v>
      </c>
      <c r="H4439" s="1" t="s">
        <v>805</v>
      </c>
      <c r="I4439" s="1" t="s">
        <v>16</v>
      </c>
      <c r="J4439" s="1" t="s">
        <v>23</v>
      </c>
      <c r="K4439" s="1" t="s">
        <v>16</v>
      </c>
      <c r="L4439" s="1" t="s">
        <v>16</v>
      </c>
      <c r="M4439" s="1" t="s">
        <v>16</v>
      </c>
      <c r="N4439" s="1" t="s">
        <v>16</v>
      </c>
      <c r="O4439" s="1">
        <v>63.2</v>
      </c>
      <c r="P4439" s="1">
        <v>1.0</v>
      </c>
    </row>
    <row r="4440">
      <c r="A4440" s="1" t="s">
        <v>29</v>
      </c>
      <c r="B4440" s="1" t="s">
        <v>6306</v>
      </c>
      <c r="C4440" s="2" t="s">
        <v>6261</v>
      </c>
      <c r="D4440" s="1" t="s">
        <v>19</v>
      </c>
      <c r="E4440" s="3" t="str">
        <f>HYPERLINK("https://fyndiq.se/produkt/2477583187264ece/", "2-Pack Samsung S20 - 9H Härdat Glass - Top Kvalitet")</f>
        <v>2-Pack Samsung S20 - 9H Härdat Glass - Top Kvalitet</v>
      </c>
      <c r="F4440" s="1" t="s">
        <v>124</v>
      </c>
      <c r="G4440" s="1" t="s">
        <v>125</v>
      </c>
      <c r="H4440" s="1" t="s">
        <v>126</v>
      </c>
      <c r="I4440" s="1" t="s">
        <v>16</v>
      </c>
      <c r="J4440" s="1" t="s">
        <v>23</v>
      </c>
      <c r="K4440" s="1" t="s">
        <v>16</v>
      </c>
      <c r="L4440" s="1" t="s">
        <v>16</v>
      </c>
      <c r="M4440" s="1" t="s">
        <v>16</v>
      </c>
      <c r="N4440" s="1" t="s">
        <v>16</v>
      </c>
      <c r="O4440" s="1">
        <v>63.2</v>
      </c>
      <c r="P4440" s="1">
        <v>1.0</v>
      </c>
    </row>
    <row r="4441">
      <c r="A4441" s="1" t="s">
        <v>29</v>
      </c>
      <c r="B4441" s="1" t="s">
        <v>6307</v>
      </c>
      <c r="C4441" s="2" t="s">
        <v>6261</v>
      </c>
      <c r="D4441" s="1" t="s">
        <v>19</v>
      </c>
      <c r="E4441" s="3" t="str">
        <f>HYPERLINK("https://fyndiq.se/produkt/5e95d5a9fc6f49e2/", "Huawei P30 Pro - Härdat glas 9H – 3D Super kvalitet")</f>
        <v>Huawei P30 Pro - Härdat glas 9H – 3D Super kvalitet</v>
      </c>
      <c r="F4441" s="1" t="s">
        <v>469</v>
      </c>
      <c r="G4441" s="1" t="s">
        <v>470</v>
      </c>
      <c r="H4441" s="1" t="s">
        <v>471</v>
      </c>
      <c r="I4441" s="1" t="s">
        <v>16</v>
      </c>
      <c r="J4441" s="1" t="s">
        <v>23</v>
      </c>
      <c r="K4441" s="1" t="s">
        <v>16</v>
      </c>
      <c r="L4441" s="1" t="s">
        <v>16</v>
      </c>
      <c r="M4441" s="1" t="s">
        <v>16</v>
      </c>
      <c r="N4441" s="1" t="s">
        <v>16</v>
      </c>
      <c r="O4441" s="1">
        <v>63.2</v>
      </c>
      <c r="P4441" s="1">
        <v>1.0</v>
      </c>
    </row>
    <row r="4442">
      <c r="A4442" s="1" t="s">
        <v>29</v>
      </c>
      <c r="B4442" s="1" t="s">
        <v>6308</v>
      </c>
      <c r="C4442" s="2" t="s">
        <v>6261</v>
      </c>
      <c r="D4442" s="1" t="s">
        <v>19</v>
      </c>
      <c r="E4442" s="3" t="str">
        <f>HYPERLINK("https://fyndiq.se/produkt/416415a768684efb/", "2-Pack Samsung Galaxy S21 5G - 9H Härdat Glas - HD")</f>
        <v>2-Pack Samsung Galaxy S21 5G - 9H Härdat Glas - HD</v>
      </c>
      <c r="F4442" s="1" t="s">
        <v>39</v>
      </c>
      <c r="G4442" s="1" t="s">
        <v>40</v>
      </c>
      <c r="H4442" s="1" t="s">
        <v>41</v>
      </c>
      <c r="I4442" s="1" t="s">
        <v>16</v>
      </c>
      <c r="J4442" s="1" t="s">
        <v>23</v>
      </c>
      <c r="K4442" s="1" t="s">
        <v>16</v>
      </c>
      <c r="L4442" s="1" t="s">
        <v>16</v>
      </c>
      <c r="M4442" s="1" t="s">
        <v>16</v>
      </c>
      <c r="N4442" s="1" t="s">
        <v>16</v>
      </c>
      <c r="O4442" s="1">
        <v>63.2</v>
      </c>
      <c r="P4442" s="1">
        <v>1.0</v>
      </c>
    </row>
    <row r="4443">
      <c r="A4443" s="1" t="s">
        <v>29</v>
      </c>
      <c r="B4443" s="1" t="s">
        <v>6309</v>
      </c>
      <c r="C4443" s="2" t="s">
        <v>6261</v>
      </c>
      <c r="D4443" s="1" t="s">
        <v>19</v>
      </c>
      <c r="E4443" s="3" t="str">
        <f>HYPERLINK("https://fyndiq.se/produkt/311d90a74d234421/", "2 Pack Xiaomi 12 - Härdat glas 9H-Super kvalitet 3D Skärmskydd")</f>
        <v>2 Pack Xiaomi 12 - Härdat glas 9H-Super kvalitet 3D Skärmskydd</v>
      </c>
      <c r="F4443" s="1" t="s">
        <v>582</v>
      </c>
      <c r="G4443" s="1" t="s">
        <v>583</v>
      </c>
      <c r="H4443" s="1" t="s">
        <v>584</v>
      </c>
      <c r="I4443" s="1" t="s">
        <v>16</v>
      </c>
      <c r="J4443" s="1" t="s">
        <v>23</v>
      </c>
      <c r="K4443" s="1" t="s">
        <v>16</v>
      </c>
      <c r="L4443" s="1" t="s">
        <v>16</v>
      </c>
      <c r="M4443" s="1" t="s">
        <v>16</v>
      </c>
      <c r="N4443" s="1" t="s">
        <v>16</v>
      </c>
      <c r="O4443" s="1">
        <v>63.2</v>
      </c>
      <c r="P4443" s="1">
        <v>1.0</v>
      </c>
    </row>
    <row r="4444">
      <c r="A4444" s="1" t="s">
        <v>29</v>
      </c>
      <c r="B4444" s="1" t="s">
        <v>6310</v>
      </c>
      <c r="C4444" s="2" t="s">
        <v>6261</v>
      </c>
      <c r="D4444" s="1" t="s">
        <v>19</v>
      </c>
      <c r="E4444" s="3" t="str">
        <f>HYPERLINK("https://fyndiq.se/produkt/66924f1ff238487e/", "2-Pack GOOGLE PIXEL 7A Skärmskydd - Härdat Glas 9H - Super kvalitet 3D")</f>
        <v>2-Pack GOOGLE PIXEL 7A Skärmskydd - Härdat Glas 9H - Super kvalitet 3D</v>
      </c>
      <c r="F4444" s="1" t="s">
        <v>315</v>
      </c>
      <c r="G4444" s="1" t="s">
        <v>316</v>
      </c>
      <c r="H4444" s="1" t="s">
        <v>317</v>
      </c>
      <c r="I4444" s="1" t="s">
        <v>16</v>
      </c>
      <c r="J4444" s="1" t="s">
        <v>23</v>
      </c>
      <c r="K4444" s="1" t="s">
        <v>16</v>
      </c>
      <c r="L4444" s="1" t="s">
        <v>16</v>
      </c>
      <c r="M4444" s="1" t="s">
        <v>16</v>
      </c>
      <c r="N4444" s="1" t="s">
        <v>16</v>
      </c>
      <c r="O4444" s="1">
        <v>63.2</v>
      </c>
      <c r="P4444" s="1">
        <v>1.0</v>
      </c>
    </row>
    <row r="4445">
      <c r="A4445" s="1" t="s">
        <v>29</v>
      </c>
      <c r="B4445" s="1" t="s">
        <v>6311</v>
      </c>
      <c r="C4445" s="2" t="s">
        <v>6261</v>
      </c>
      <c r="D4445" s="1" t="s">
        <v>19</v>
      </c>
      <c r="E4445" s="3" t="str">
        <f>HYPERLINK("https://fyndiq.se/produkt/34157794139f40c6/", "2-Pack Samsung S20 FE - 9H Härdat Glass - Top Kvalitet")</f>
        <v>2-Pack Samsung S20 FE - 9H Härdat Glass - Top Kvalitet</v>
      </c>
      <c r="F4445" s="1" t="s">
        <v>1640</v>
      </c>
      <c r="G4445" s="1" t="s">
        <v>1641</v>
      </c>
      <c r="H4445" s="1" t="s">
        <v>1642</v>
      </c>
      <c r="I4445" s="1" t="s">
        <v>16</v>
      </c>
      <c r="J4445" s="1" t="s">
        <v>23</v>
      </c>
      <c r="K4445" s="1" t="s">
        <v>16</v>
      </c>
      <c r="L4445" s="1" t="s">
        <v>16</v>
      </c>
      <c r="M4445" s="1" t="s">
        <v>16</v>
      </c>
      <c r="N4445" s="1" t="s">
        <v>16</v>
      </c>
      <c r="O4445" s="1">
        <v>63.2</v>
      </c>
      <c r="P4445" s="1">
        <v>1.0</v>
      </c>
    </row>
    <row r="4446">
      <c r="A4446" s="1" t="s">
        <v>29</v>
      </c>
      <c r="B4446" s="1" t="s">
        <v>6312</v>
      </c>
      <c r="C4446" s="2" t="s">
        <v>6261</v>
      </c>
      <c r="D4446" s="1" t="s">
        <v>19</v>
      </c>
      <c r="E4446" s="3" t="str">
        <f>HYPERLINK("https://fyndiq.se/produkt/8a162916fdf246f7/", "2-Pack SAMSUNG S24 Skärmskydd - Härdat Glas 9H - Super kvalitet 3D")</f>
        <v>2-Pack SAMSUNG S24 Skärmskydd - Härdat Glas 9H - Super kvalitet 3D</v>
      </c>
      <c r="F4446" s="1" t="s">
        <v>714</v>
      </c>
      <c r="G4446" s="1" t="s">
        <v>715</v>
      </c>
      <c r="H4446" s="1" t="s">
        <v>716</v>
      </c>
      <c r="I4446" s="1" t="s">
        <v>16</v>
      </c>
      <c r="J4446" s="1" t="s">
        <v>23</v>
      </c>
      <c r="K4446" s="1" t="s">
        <v>16</v>
      </c>
      <c r="L4446" s="1" t="s">
        <v>16</v>
      </c>
      <c r="M4446" s="1" t="s">
        <v>16</v>
      </c>
      <c r="N4446" s="1" t="s">
        <v>16</v>
      </c>
      <c r="O4446" s="1">
        <v>71.2</v>
      </c>
      <c r="P4446" s="1">
        <v>1.0</v>
      </c>
    </row>
    <row r="4447">
      <c r="A4447" s="1" t="s">
        <v>29</v>
      </c>
      <c r="B4447" s="1" t="s">
        <v>6313</v>
      </c>
      <c r="C4447" s="2" t="s">
        <v>6261</v>
      </c>
      <c r="D4447" s="1" t="s">
        <v>19</v>
      </c>
      <c r="E4447" s="3" t="str">
        <f>HYPERLINK("https://fyndiq.se/produkt/c26c9ffef37a436a/", "2-Pack Samsung A35 5G Skärmskydd i Härdat Glas")</f>
        <v>2-Pack Samsung A35 5G Skärmskydd i Härdat Glas</v>
      </c>
      <c r="F4447" s="1" t="s">
        <v>432</v>
      </c>
      <c r="G4447" s="1" t="s">
        <v>433</v>
      </c>
      <c r="H4447" s="1" t="s">
        <v>434</v>
      </c>
      <c r="I4447" s="1" t="s">
        <v>16</v>
      </c>
      <c r="J4447" s="1" t="s">
        <v>23</v>
      </c>
      <c r="K4447" s="1" t="s">
        <v>16</v>
      </c>
      <c r="L4447" s="1" t="s">
        <v>16</v>
      </c>
      <c r="M4447" s="1" t="s">
        <v>16</v>
      </c>
      <c r="N4447" s="1" t="s">
        <v>16</v>
      </c>
      <c r="O4447" s="1">
        <v>63.2</v>
      </c>
      <c r="P4447" s="1">
        <v>1.0</v>
      </c>
    </row>
    <row r="4448">
      <c r="A4448" s="1" t="s">
        <v>29</v>
      </c>
      <c r="B4448" s="1" t="s">
        <v>6314</v>
      </c>
      <c r="C4448" s="2" t="s">
        <v>6261</v>
      </c>
      <c r="D4448" s="1" t="s">
        <v>19</v>
      </c>
      <c r="E4448" s="3" t="str">
        <f>HYPERLINK("https://fyndiq.se/produkt/6ff896a82a134dbd/", "2-Pack IPhone 12 Mini - Härdat Glas 9H - Super Kvalitet 3D")</f>
        <v>2-Pack IPhone 12 Mini - Härdat Glas 9H - Super Kvalitet 3D</v>
      </c>
      <c r="F4448" s="1" t="s">
        <v>55</v>
      </c>
      <c r="G4448" s="1" t="s">
        <v>56</v>
      </c>
      <c r="H4448" s="1" t="s">
        <v>57</v>
      </c>
      <c r="I4448" s="1" t="s">
        <v>16</v>
      </c>
      <c r="J4448" s="1" t="s">
        <v>23</v>
      </c>
      <c r="K4448" s="1" t="s">
        <v>16</v>
      </c>
      <c r="L4448" s="1" t="s">
        <v>16</v>
      </c>
      <c r="M4448" s="1" t="s">
        <v>16</v>
      </c>
      <c r="N4448" s="1" t="s">
        <v>16</v>
      </c>
      <c r="O4448" s="1">
        <v>55.2</v>
      </c>
      <c r="P4448" s="1">
        <v>1.0</v>
      </c>
    </row>
    <row r="4449">
      <c r="A4449" s="1" t="s">
        <v>29</v>
      </c>
      <c r="B4449" s="1" t="s">
        <v>6315</v>
      </c>
      <c r="C4449" s="2" t="s">
        <v>6261</v>
      </c>
      <c r="D4449" s="1" t="s">
        <v>19</v>
      </c>
      <c r="E4449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4449" s="1" t="s">
        <v>3794</v>
      </c>
      <c r="G4449" s="1" t="s">
        <v>3795</v>
      </c>
      <c r="H4449" s="1" t="s">
        <v>3796</v>
      </c>
      <c r="I4449" s="1" t="s">
        <v>16</v>
      </c>
      <c r="J4449" s="1" t="s">
        <v>23</v>
      </c>
      <c r="K4449" s="1" t="s">
        <v>16</v>
      </c>
      <c r="L4449" s="1" t="s">
        <v>16</v>
      </c>
      <c r="M4449" s="1" t="s">
        <v>16</v>
      </c>
      <c r="N4449" s="1" t="s">
        <v>16</v>
      </c>
      <c r="O4449" s="1">
        <v>135.2</v>
      </c>
      <c r="P4449" s="1">
        <v>1.0</v>
      </c>
    </row>
    <row r="4450">
      <c r="A4450" s="1" t="s">
        <v>29</v>
      </c>
      <c r="B4450" s="1" t="s">
        <v>6316</v>
      </c>
      <c r="C4450" s="2" t="s">
        <v>6261</v>
      </c>
      <c r="D4450" s="1" t="s">
        <v>19</v>
      </c>
      <c r="E4450" s="3" t="str">
        <f>HYPERLINK("https://fyndiq.se/produkt/a00b62acc6644fd2/", "2-Pack Samsung Galaxy S10 - Härdat glas 9H – Super kvalitet 3D")</f>
        <v>2-Pack Samsung Galaxy S10 - Härdat glas 9H – Super kvalitet 3D</v>
      </c>
      <c r="F4450" s="1" t="s">
        <v>1291</v>
      </c>
      <c r="G4450" s="1" t="s">
        <v>1292</v>
      </c>
      <c r="H4450" s="1" t="s">
        <v>1293</v>
      </c>
      <c r="I4450" s="1" t="s">
        <v>16</v>
      </c>
      <c r="J4450" s="1" t="s">
        <v>23</v>
      </c>
      <c r="K4450" s="1" t="s">
        <v>16</v>
      </c>
      <c r="L4450" s="1" t="s">
        <v>16</v>
      </c>
      <c r="M4450" s="1" t="s">
        <v>16</v>
      </c>
      <c r="N4450" s="1" t="s">
        <v>16</v>
      </c>
      <c r="O4450" s="1">
        <v>63.2</v>
      </c>
      <c r="P4450" s="1">
        <v>1.0</v>
      </c>
    </row>
    <row r="4451">
      <c r="A4451" s="1" t="s">
        <v>29</v>
      </c>
      <c r="B4451" s="1" t="s">
        <v>6317</v>
      </c>
      <c r="C4451" s="2" t="s">
        <v>6261</v>
      </c>
      <c r="D4451" s="1" t="s">
        <v>19</v>
      </c>
      <c r="E4451" s="3" t="str">
        <f>HYPERLINK("https://fyndiq.se/produkt/406117b60bf241a0/", "2-Pack Samsung Galaxy S9 - Härdat glas 9H - Super kvalitet 3D")</f>
        <v>2-Pack Samsung Galaxy S9 - Härdat glas 9H - Super kvalitet 3D</v>
      </c>
      <c r="F4451" s="1" t="s">
        <v>228</v>
      </c>
      <c r="G4451" s="1" t="s">
        <v>229</v>
      </c>
      <c r="H4451" s="1" t="s">
        <v>230</v>
      </c>
      <c r="I4451" s="1" t="s">
        <v>16</v>
      </c>
      <c r="J4451" s="1" t="s">
        <v>23</v>
      </c>
      <c r="K4451" s="1" t="s">
        <v>16</v>
      </c>
      <c r="L4451" s="1" t="s">
        <v>16</v>
      </c>
      <c r="M4451" s="1" t="s">
        <v>16</v>
      </c>
      <c r="N4451" s="1" t="s">
        <v>16</v>
      </c>
      <c r="O4451" s="1">
        <v>63.2</v>
      </c>
      <c r="P4451" s="1">
        <v>1.0</v>
      </c>
    </row>
    <row r="4452">
      <c r="A4452" s="1" t="s">
        <v>29</v>
      </c>
      <c r="B4452" s="1" t="s">
        <v>6318</v>
      </c>
      <c r="C4452" s="2" t="s">
        <v>6261</v>
      </c>
      <c r="D4452" s="1" t="s">
        <v>19</v>
      </c>
      <c r="E4452" s="3" t="str">
        <f>HYPERLINK("https://fyndiq.se/produkt/6260fb6b96c349fe/", "Samsung S9 plus 3D rundat härdat glasfodral")</f>
        <v>Samsung S9 plus 3D rundat härdat glasfodral</v>
      </c>
      <c r="F4452" s="1" t="s">
        <v>1105</v>
      </c>
      <c r="G4452" s="1" t="s">
        <v>1106</v>
      </c>
      <c r="H4452" s="1" t="s">
        <v>1107</v>
      </c>
      <c r="I4452" s="1" t="s">
        <v>16</v>
      </c>
      <c r="J4452" s="1" t="s">
        <v>23</v>
      </c>
      <c r="K4452" s="1" t="s">
        <v>16</v>
      </c>
      <c r="L4452" s="1" t="s">
        <v>16</v>
      </c>
      <c r="M4452" s="1" t="s">
        <v>16</v>
      </c>
      <c r="N4452" s="1" t="s">
        <v>16</v>
      </c>
      <c r="O4452" s="1">
        <v>55.2</v>
      </c>
      <c r="P4452" s="1">
        <v>1.0</v>
      </c>
    </row>
    <row r="4453">
      <c r="A4453" s="1" t="s">
        <v>29</v>
      </c>
      <c r="B4453" s="1" t="s">
        <v>6319</v>
      </c>
      <c r="C4453" s="2" t="s">
        <v>6261</v>
      </c>
      <c r="D4453" s="1" t="s">
        <v>19</v>
      </c>
      <c r="E4453" s="3" t="str">
        <f>HYPERLINK("https://fyndiq.se/produkt/a425f502b37d4284/", "2-Pack Motorola EDGE 40 Pro - Härdat Glas 9H - Super kvalitet 3D Skärmskydd")</f>
        <v>2-Pack Motorola EDGE 40 Pro - Härdat Glas 9H - Super kvalitet 3D Skärmskydd</v>
      </c>
      <c r="F4453" s="1" t="s">
        <v>6320</v>
      </c>
      <c r="G4453" s="1" t="s">
        <v>6321</v>
      </c>
      <c r="H4453" s="1" t="s">
        <v>6322</v>
      </c>
      <c r="I4453" s="1" t="s">
        <v>16</v>
      </c>
      <c r="J4453" s="1" t="s">
        <v>23</v>
      </c>
      <c r="K4453" s="1" t="s">
        <v>16</v>
      </c>
      <c r="L4453" s="1" t="s">
        <v>16</v>
      </c>
      <c r="M4453" s="1" t="s">
        <v>16</v>
      </c>
      <c r="N4453" s="1" t="s">
        <v>16</v>
      </c>
      <c r="O4453" s="1">
        <v>71.2</v>
      </c>
      <c r="P4453" s="1">
        <v>1.0</v>
      </c>
    </row>
    <row r="4454">
      <c r="A4454" s="1" t="s">
        <v>29</v>
      </c>
      <c r="B4454" s="1" t="s">
        <v>6323</v>
      </c>
      <c r="C4454" s="2" t="s">
        <v>6261</v>
      </c>
      <c r="D4454" s="1" t="s">
        <v>19</v>
      </c>
      <c r="E4454" s="3" t="str">
        <f>HYPERLINK("https://fyndiq.se/produkt/311d90a74d234421/", "2 Pack Xiaomi 12 - Härdat glas 9H-Super kvalitet 3D Skärmskydd")</f>
        <v>2 Pack Xiaomi 12 - Härdat glas 9H-Super kvalitet 3D Skärmskydd</v>
      </c>
      <c r="F4454" s="1" t="s">
        <v>582</v>
      </c>
      <c r="G4454" s="1" t="s">
        <v>583</v>
      </c>
      <c r="H4454" s="1" t="s">
        <v>584</v>
      </c>
      <c r="I4454" s="1" t="s">
        <v>16</v>
      </c>
      <c r="J4454" s="1" t="s">
        <v>23</v>
      </c>
      <c r="K4454" s="1" t="s">
        <v>16</v>
      </c>
      <c r="L4454" s="1" t="s">
        <v>16</v>
      </c>
      <c r="M4454" s="1" t="s">
        <v>16</v>
      </c>
      <c r="N4454" s="1" t="s">
        <v>16</v>
      </c>
      <c r="O4454" s="1">
        <v>63.2</v>
      </c>
      <c r="P4454" s="1">
        <v>1.0</v>
      </c>
    </row>
    <row r="4455">
      <c r="A4455" s="1" t="s">
        <v>29</v>
      </c>
      <c r="B4455" s="1" t="s">
        <v>6324</v>
      </c>
      <c r="C4455" s="2" t="s">
        <v>6261</v>
      </c>
      <c r="D4455" s="1" t="s">
        <v>19</v>
      </c>
      <c r="E445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4455" s="1" t="s">
        <v>99</v>
      </c>
      <c r="G4455" s="1" t="s">
        <v>100</v>
      </c>
      <c r="H4455" s="1" t="s">
        <v>101</v>
      </c>
      <c r="I4455" s="1" t="s">
        <v>16</v>
      </c>
      <c r="J4455" s="1" t="s">
        <v>23</v>
      </c>
      <c r="K4455" s="1" t="s">
        <v>16</v>
      </c>
      <c r="L4455" s="1" t="s">
        <v>16</v>
      </c>
      <c r="M4455" s="1" t="s">
        <v>16</v>
      </c>
      <c r="N4455" s="1" t="s">
        <v>16</v>
      </c>
      <c r="O4455" s="1">
        <v>63.2</v>
      </c>
      <c r="P4455" s="1">
        <v>1.0</v>
      </c>
    </row>
    <row r="4456">
      <c r="A4456" s="1" t="s">
        <v>29</v>
      </c>
      <c r="B4456" s="1" t="s">
        <v>6325</v>
      </c>
      <c r="C4456" s="2" t="s">
        <v>6261</v>
      </c>
      <c r="D4456" s="1" t="s">
        <v>19</v>
      </c>
      <c r="E445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456" s="1" t="s">
        <v>103</v>
      </c>
      <c r="G4456" s="1" t="s">
        <v>104</v>
      </c>
      <c r="H4456" s="1" t="s">
        <v>105</v>
      </c>
      <c r="I4456" s="1" t="s">
        <v>16</v>
      </c>
      <c r="J4456" s="1" t="s">
        <v>23</v>
      </c>
      <c r="K4456" s="1" t="s">
        <v>16</v>
      </c>
      <c r="L4456" s="1" t="s">
        <v>16</v>
      </c>
      <c r="M4456" s="1" t="s">
        <v>16</v>
      </c>
      <c r="N4456" s="1" t="s">
        <v>16</v>
      </c>
      <c r="O4456" s="1">
        <v>63.2</v>
      </c>
      <c r="P4456" s="1">
        <v>1.0</v>
      </c>
    </row>
    <row r="4457">
      <c r="A4457" s="1" t="s">
        <v>29</v>
      </c>
      <c r="B4457" s="1" t="s">
        <v>6326</v>
      </c>
      <c r="C4457" s="2" t="s">
        <v>6261</v>
      </c>
      <c r="D4457" s="1" t="s">
        <v>19</v>
      </c>
      <c r="E4457" s="3" t="str">
        <f>HYPERLINK("https://fyndiq.se/produkt/c26c9ffef37a436a/", "2-Pack Samsung A35 5G Skärmskydd i Härdat Glas")</f>
        <v>2-Pack Samsung A35 5G Skärmskydd i Härdat Glas</v>
      </c>
      <c r="F4457" s="1" t="s">
        <v>432</v>
      </c>
      <c r="G4457" s="1" t="s">
        <v>433</v>
      </c>
      <c r="H4457" s="1" t="s">
        <v>434</v>
      </c>
      <c r="I4457" s="1" t="s">
        <v>16</v>
      </c>
      <c r="J4457" s="1" t="s">
        <v>23</v>
      </c>
      <c r="K4457" s="1" t="s">
        <v>16</v>
      </c>
      <c r="L4457" s="1" t="s">
        <v>16</v>
      </c>
      <c r="M4457" s="1" t="s">
        <v>16</v>
      </c>
      <c r="N4457" s="1" t="s">
        <v>16</v>
      </c>
      <c r="O4457" s="1">
        <v>63.2</v>
      </c>
      <c r="P4457" s="1">
        <v>1.0</v>
      </c>
    </row>
    <row r="4458">
      <c r="A4458" s="1" t="s">
        <v>29</v>
      </c>
      <c r="B4458" s="1" t="s">
        <v>6327</v>
      </c>
      <c r="C4458" s="2" t="s">
        <v>6261</v>
      </c>
      <c r="D4458" s="1" t="s">
        <v>19</v>
      </c>
      <c r="E4458" s="3" t="str">
        <f>HYPERLINK("https://fyndiq.se/produkt/860b7dade19d4d2f/", "2-Pack XIAOMI REDMI A3 Skärmskydd - Härdat Glas 9H - Super kvalitet 3D")</f>
        <v>2-Pack XIAOMI REDMI A3 Skärmskydd - Härdat Glas 9H - Super kvalitet 3D</v>
      </c>
      <c r="F4458" s="1" t="s">
        <v>200</v>
      </c>
      <c r="G4458" s="1" t="s">
        <v>201</v>
      </c>
      <c r="H4458" s="1" t="s">
        <v>202</v>
      </c>
      <c r="I4458" s="1" t="s">
        <v>16</v>
      </c>
      <c r="J4458" s="1" t="s">
        <v>23</v>
      </c>
      <c r="K4458" s="1" t="s">
        <v>16</v>
      </c>
      <c r="L4458" s="1" t="s">
        <v>16</v>
      </c>
      <c r="M4458" s="1" t="s">
        <v>16</v>
      </c>
      <c r="N4458" s="1" t="s">
        <v>16</v>
      </c>
      <c r="O4458" s="1">
        <v>63.2</v>
      </c>
      <c r="P4458" s="1">
        <v>1.0</v>
      </c>
    </row>
    <row r="4459">
      <c r="A4459" s="1" t="s">
        <v>29</v>
      </c>
      <c r="B4459" s="1" t="s">
        <v>6328</v>
      </c>
      <c r="C4459" s="2" t="s">
        <v>6261</v>
      </c>
      <c r="D4459" s="1" t="s">
        <v>19</v>
      </c>
      <c r="E4459" s="3" t="str">
        <f>HYPERLINK("https://fyndiq.se/produkt/432d784756a84eff/", "2-Pack Samsung Galaxy S20FE - Härdat Glas-9H -Super kvalitet 3D")</f>
        <v>2-Pack Samsung Galaxy S20FE - Härdat Glas-9H -Super kvalitet 3D</v>
      </c>
      <c r="F4459" s="1" t="s">
        <v>1078</v>
      </c>
      <c r="G4459" s="1" t="s">
        <v>1079</v>
      </c>
      <c r="H4459" s="1" t="s">
        <v>1080</v>
      </c>
      <c r="I4459" s="1" t="s">
        <v>16</v>
      </c>
      <c r="J4459" s="1" t="s">
        <v>23</v>
      </c>
      <c r="K4459" s="1" t="s">
        <v>16</v>
      </c>
      <c r="L4459" s="1" t="s">
        <v>16</v>
      </c>
      <c r="M4459" s="1" t="s">
        <v>16</v>
      </c>
      <c r="N4459" s="1" t="s">
        <v>16</v>
      </c>
      <c r="O4459" s="1">
        <v>63.2</v>
      </c>
      <c r="P4459" s="1">
        <v>1.0</v>
      </c>
    </row>
    <row r="4460">
      <c r="A4460" s="1" t="s">
        <v>29</v>
      </c>
      <c r="B4460" s="1" t="s">
        <v>6329</v>
      </c>
      <c r="C4460" s="2" t="s">
        <v>6261</v>
      </c>
      <c r="D4460" s="1" t="s">
        <v>19</v>
      </c>
      <c r="E4460" s="3" t="str">
        <f>HYPERLINK("https://fyndiq.se/produkt/db4311b8bfdf46de/", "2-Pack Samsung A33 Skärmskydd - Härdat Glas 9H - Super kvalitet 3D")</f>
        <v>2-Pack Samsung A33 Skärmskydd - Härdat Glas 9H - Super kvalitet 3D</v>
      </c>
      <c r="F4460" s="1" t="s">
        <v>3277</v>
      </c>
      <c r="G4460" s="1" t="s">
        <v>3278</v>
      </c>
      <c r="H4460" s="1" t="s">
        <v>3279</v>
      </c>
      <c r="I4460" s="1" t="s">
        <v>16</v>
      </c>
      <c r="J4460" s="1" t="s">
        <v>23</v>
      </c>
      <c r="K4460" s="1" t="s">
        <v>16</v>
      </c>
      <c r="L4460" s="1" t="s">
        <v>16</v>
      </c>
      <c r="M4460" s="1" t="s">
        <v>16</v>
      </c>
      <c r="N4460" s="1" t="s">
        <v>16</v>
      </c>
      <c r="O4460" s="1">
        <v>63.2</v>
      </c>
      <c r="P4460" s="1">
        <v>1.0</v>
      </c>
    </row>
    <row r="4461">
      <c r="A4461" s="1" t="s">
        <v>29</v>
      </c>
      <c r="B4461" s="1" t="s">
        <v>6330</v>
      </c>
      <c r="C4461" s="2" t="s">
        <v>6261</v>
      </c>
      <c r="D4461" s="1" t="s">
        <v>19</v>
      </c>
      <c r="E446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4461" s="1" t="s">
        <v>729</v>
      </c>
      <c r="G4461" s="1" t="s">
        <v>730</v>
      </c>
      <c r="H4461" s="1" t="s">
        <v>731</v>
      </c>
      <c r="I4461" s="1" t="s">
        <v>16</v>
      </c>
      <c r="J4461" s="1" t="s">
        <v>23</v>
      </c>
      <c r="K4461" s="1" t="s">
        <v>16</v>
      </c>
      <c r="L4461" s="1" t="s">
        <v>16</v>
      </c>
      <c r="M4461" s="1" t="s">
        <v>16</v>
      </c>
      <c r="N4461" s="1" t="s">
        <v>16</v>
      </c>
      <c r="O4461" s="1">
        <v>63.2</v>
      </c>
      <c r="P4461" s="1">
        <v>1.0</v>
      </c>
    </row>
    <row r="4462">
      <c r="A4462" s="1" t="s">
        <v>29</v>
      </c>
      <c r="B4462" s="1" t="s">
        <v>6331</v>
      </c>
      <c r="C4462" s="2" t="s">
        <v>6261</v>
      </c>
      <c r="D4462" s="1" t="s">
        <v>19</v>
      </c>
      <c r="E4462" s="3" t="str">
        <f>HYPERLINK("https://fyndiq.se/produkt/c26c9ffef37a436a/", "2-Pack Samsung A35 5G Skärmskydd i Härdat Glas")</f>
        <v>2-Pack Samsung A35 5G Skärmskydd i Härdat Glas</v>
      </c>
      <c r="F4462" s="1" t="s">
        <v>432</v>
      </c>
      <c r="G4462" s="1" t="s">
        <v>433</v>
      </c>
      <c r="H4462" s="1" t="s">
        <v>434</v>
      </c>
      <c r="I4462" s="1" t="s">
        <v>16</v>
      </c>
      <c r="J4462" s="1" t="s">
        <v>23</v>
      </c>
      <c r="K4462" s="1" t="s">
        <v>16</v>
      </c>
      <c r="L4462" s="1" t="s">
        <v>16</v>
      </c>
      <c r="M4462" s="1" t="s">
        <v>16</v>
      </c>
      <c r="N4462" s="1" t="s">
        <v>16</v>
      </c>
      <c r="O4462" s="1">
        <v>63.2</v>
      </c>
      <c r="P4462" s="1">
        <v>1.0</v>
      </c>
    </row>
    <row r="4463">
      <c r="A4463" s="1" t="s">
        <v>29</v>
      </c>
      <c r="B4463" s="1" t="s">
        <v>6332</v>
      </c>
      <c r="C4463" s="2" t="s">
        <v>6261</v>
      </c>
      <c r="D4463" s="1" t="s">
        <v>19</v>
      </c>
      <c r="E4463" s="3" t="str">
        <f>HYPERLINK("https://fyndiq.se/produkt/f29c4bc6174d415b/", "2 Pack Samsung Galaxy S8 - Härdat glas 9H - Super kvalitet 3D")</f>
        <v>2 Pack Samsung Galaxy S8 - Härdat glas 9H - Super kvalitet 3D</v>
      </c>
      <c r="F4463" s="1" t="s">
        <v>1789</v>
      </c>
      <c r="G4463" s="1" t="s">
        <v>1790</v>
      </c>
      <c r="H4463" s="1" t="s">
        <v>1791</v>
      </c>
      <c r="I4463" s="1" t="s">
        <v>16</v>
      </c>
      <c r="J4463" s="1" t="s">
        <v>23</v>
      </c>
      <c r="K4463" s="1" t="s">
        <v>16</v>
      </c>
      <c r="L4463" s="1" t="s">
        <v>16</v>
      </c>
      <c r="M4463" s="1" t="s">
        <v>16</v>
      </c>
      <c r="N4463" s="1" t="s">
        <v>16</v>
      </c>
      <c r="O4463" s="1">
        <v>63.2</v>
      </c>
      <c r="P4463" s="1">
        <v>1.0</v>
      </c>
    </row>
    <row r="4464">
      <c r="A4464" s="1" t="s">
        <v>29</v>
      </c>
      <c r="B4464" s="1" t="s">
        <v>6333</v>
      </c>
      <c r="C4464" s="2" t="s">
        <v>6261</v>
      </c>
      <c r="D4464" s="1" t="s">
        <v>19</v>
      </c>
      <c r="E446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464" s="1" t="s">
        <v>258</v>
      </c>
      <c r="G4464" s="1" t="s">
        <v>259</v>
      </c>
      <c r="H4464" s="1" t="s">
        <v>260</v>
      </c>
      <c r="I4464" s="1" t="s">
        <v>16</v>
      </c>
      <c r="J4464" s="1" t="s">
        <v>23</v>
      </c>
      <c r="K4464" s="1" t="s">
        <v>16</v>
      </c>
      <c r="L4464" s="1" t="s">
        <v>16</v>
      </c>
      <c r="M4464" s="1" t="s">
        <v>16</v>
      </c>
      <c r="N4464" s="1" t="s">
        <v>16</v>
      </c>
      <c r="O4464" s="1">
        <v>63.2</v>
      </c>
      <c r="P4464" s="1">
        <v>1.0</v>
      </c>
    </row>
    <row r="4465">
      <c r="A4465" s="1" t="s">
        <v>29</v>
      </c>
      <c r="B4465" s="1" t="s">
        <v>6334</v>
      </c>
      <c r="C4465" s="2" t="s">
        <v>6261</v>
      </c>
      <c r="D4465" s="1" t="s">
        <v>19</v>
      </c>
      <c r="E446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4465" s="1" t="s">
        <v>47</v>
      </c>
      <c r="G4465" s="2" t="s">
        <v>48</v>
      </c>
      <c r="H4465" s="1" t="s">
        <v>49</v>
      </c>
      <c r="I4465" s="1" t="s">
        <v>16</v>
      </c>
      <c r="J4465" s="1" t="s">
        <v>23</v>
      </c>
      <c r="K4465" s="1" t="s">
        <v>16</v>
      </c>
      <c r="L4465" s="1" t="s">
        <v>16</v>
      </c>
      <c r="M4465" s="1" t="s">
        <v>16</v>
      </c>
      <c r="N4465" s="1" t="s">
        <v>16</v>
      </c>
      <c r="O4465" s="1">
        <v>183.2</v>
      </c>
      <c r="P4465" s="1">
        <v>1.0</v>
      </c>
    </row>
    <row r="4466">
      <c r="A4466" s="1" t="s">
        <v>29</v>
      </c>
      <c r="B4466" s="1" t="s">
        <v>6335</v>
      </c>
      <c r="C4466" s="2" t="s">
        <v>6261</v>
      </c>
      <c r="D4466" s="1" t="s">
        <v>19</v>
      </c>
      <c r="E4466" s="3" t="str">
        <f>HYPERLINK("https://fyndiq.se/produkt/df733e838e0d403c/", "2-pack - iPhone 12 Mini - 9H Härdat Glass - Top Kvalitet")</f>
        <v>2-pack - iPhone 12 Mini - 9H Härdat Glass - Top Kvalitet</v>
      </c>
      <c r="F4466" s="1" t="s">
        <v>6336</v>
      </c>
      <c r="G4466" s="1" t="s">
        <v>6337</v>
      </c>
      <c r="H4466" s="1" t="s">
        <v>2067</v>
      </c>
      <c r="I4466" s="1" t="s">
        <v>16</v>
      </c>
      <c r="J4466" s="1" t="s">
        <v>23</v>
      </c>
      <c r="K4466" s="1" t="s">
        <v>16</v>
      </c>
      <c r="L4466" s="1" t="s">
        <v>16</v>
      </c>
      <c r="M4466" s="1" t="s">
        <v>16</v>
      </c>
      <c r="N4466" s="1" t="s">
        <v>16</v>
      </c>
      <c r="O4466" s="1">
        <v>55.2</v>
      </c>
      <c r="P4466" s="1">
        <v>1.0</v>
      </c>
    </row>
    <row r="4467">
      <c r="A4467" s="1" t="s">
        <v>29</v>
      </c>
      <c r="B4467" s="1" t="s">
        <v>6338</v>
      </c>
      <c r="C4467" s="2" t="s">
        <v>6261</v>
      </c>
      <c r="D4467" s="1" t="s">
        <v>19</v>
      </c>
      <c r="E4467" s="3" t="str">
        <f>HYPERLINK("https://fyndiq.se/produkt/56c72c0ba5f749b5/", "2-Pack SAMSUNG S24 Skärmskydd - Härdat Glas 9H - Super kvalitet 3D")</f>
        <v>2-Pack SAMSUNG S24 Skärmskydd - Härdat Glas 9H - Super kvalitet 3D</v>
      </c>
      <c r="F4467" s="1" t="s">
        <v>263</v>
      </c>
      <c r="G4467" s="1" t="s">
        <v>264</v>
      </c>
      <c r="H4467" s="1" t="s">
        <v>265</v>
      </c>
      <c r="I4467" s="1" t="s">
        <v>16</v>
      </c>
      <c r="J4467" s="1" t="s">
        <v>23</v>
      </c>
      <c r="K4467" s="1" t="s">
        <v>16</v>
      </c>
      <c r="L4467" s="1" t="s">
        <v>16</v>
      </c>
      <c r="M4467" s="1" t="s">
        <v>16</v>
      </c>
      <c r="N4467" s="1" t="s">
        <v>16</v>
      </c>
      <c r="O4467" s="1">
        <v>71.2</v>
      </c>
      <c r="P4467" s="1">
        <v>1.0</v>
      </c>
    </row>
    <row r="4468">
      <c r="A4468" s="1" t="s">
        <v>29</v>
      </c>
      <c r="B4468" s="1" t="s">
        <v>6339</v>
      </c>
      <c r="C4468" s="2" t="s">
        <v>6261</v>
      </c>
      <c r="D4468" s="1" t="s">
        <v>19</v>
      </c>
      <c r="E4468" s="3" t="str">
        <f>HYPERLINK("https://fyndiq.se/produkt/c398466bf0524e85/", "2-Pack Samsung S23 - 9H Härdat Glass - 3D Super Kvalitet Skärmskydd")</f>
        <v>2-Pack Samsung S23 - 9H Härdat Glass - 3D Super Kvalitet Skärmskydd</v>
      </c>
      <c r="F4468" s="1" t="s">
        <v>1365</v>
      </c>
      <c r="G4468" s="1" t="s">
        <v>1366</v>
      </c>
      <c r="H4468" s="1" t="s">
        <v>1367</v>
      </c>
      <c r="I4468" s="1" t="s">
        <v>16</v>
      </c>
      <c r="J4468" s="1" t="s">
        <v>23</v>
      </c>
      <c r="K4468" s="1" t="s">
        <v>16</v>
      </c>
      <c r="L4468" s="1" t="s">
        <v>16</v>
      </c>
      <c r="M4468" s="1" t="s">
        <v>16</v>
      </c>
      <c r="N4468" s="1" t="s">
        <v>16</v>
      </c>
      <c r="O4468" s="1">
        <v>63.2</v>
      </c>
      <c r="P4468" s="1">
        <v>1.0</v>
      </c>
    </row>
    <row r="4469">
      <c r="A4469" s="1" t="s">
        <v>29</v>
      </c>
      <c r="B4469" s="1" t="s">
        <v>6340</v>
      </c>
      <c r="C4469" s="2" t="s">
        <v>6261</v>
      </c>
      <c r="D4469" s="1" t="s">
        <v>19</v>
      </c>
      <c r="E446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4469" s="1" t="s">
        <v>2858</v>
      </c>
      <c r="G4469" s="1" t="s">
        <v>2859</v>
      </c>
      <c r="H4469" s="1" t="s">
        <v>2860</v>
      </c>
      <c r="I4469" s="1" t="s">
        <v>16</v>
      </c>
      <c r="J4469" s="1" t="s">
        <v>23</v>
      </c>
      <c r="K4469" s="1" t="s">
        <v>16</v>
      </c>
      <c r="L4469" s="1" t="s">
        <v>16</v>
      </c>
      <c r="M4469" s="1" t="s">
        <v>16</v>
      </c>
      <c r="N4469" s="1" t="s">
        <v>16</v>
      </c>
      <c r="O4469" s="1">
        <v>63.2</v>
      </c>
      <c r="P4469" s="1">
        <v>1.0</v>
      </c>
    </row>
    <row r="4470">
      <c r="A4470" s="1" t="s">
        <v>29</v>
      </c>
      <c r="B4470" s="1" t="s">
        <v>6341</v>
      </c>
      <c r="C4470" s="2" t="s">
        <v>6261</v>
      </c>
      <c r="D4470" s="1" t="s">
        <v>19</v>
      </c>
      <c r="E4470" s="3" t="str">
        <f>HYPERLINK("https://fyndiq.se/produkt/e9fe6b45dad34f98/", "2-Pack Iphone X / XS / 11 PRO- 9H Härdat Glass - Top Kvalitet")</f>
        <v>2-Pack Iphone X / XS / 11 PRO- 9H Härdat Glass - Top Kvalitet</v>
      </c>
      <c r="F4470" s="1" t="s">
        <v>6168</v>
      </c>
      <c r="G4470" s="1" t="s">
        <v>6169</v>
      </c>
      <c r="H4470" s="1" t="s">
        <v>6170</v>
      </c>
      <c r="I4470" s="1" t="s">
        <v>16</v>
      </c>
      <c r="J4470" s="1" t="s">
        <v>23</v>
      </c>
      <c r="K4470" s="1" t="s">
        <v>16</v>
      </c>
      <c r="L4470" s="1" t="s">
        <v>16</v>
      </c>
      <c r="M4470" s="1" t="s">
        <v>16</v>
      </c>
      <c r="N4470" s="1" t="s">
        <v>16</v>
      </c>
      <c r="O4470" s="1">
        <v>55.2</v>
      </c>
      <c r="P4470" s="1">
        <v>1.0</v>
      </c>
    </row>
    <row r="4471">
      <c r="A4471" s="1" t="s">
        <v>29</v>
      </c>
      <c r="B4471" s="1" t="s">
        <v>6342</v>
      </c>
      <c r="C4471" s="2" t="s">
        <v>6261</v>
      </c>
      <c r="D4471" s="1" t="s">
        <v>19</v>
      </c>
      <c r="E4471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4471" s="1" t="s">
        <v>709</v>
      </c>
      <c r="G4471" s="1" t="s">
        <v>710</v>
      </c>
      <c r="H4471" s="1" t="s">
        <v>711</v>
      </c>
      <c r="I4471" s="1" t="s">
        <v>16</v>
      </c>
      <c r="J4471" s="1" t="s">
        <v>23</v>
      </c>
      <c r="K4471" s="1" t="s">
        <v>16</v>
      </c>
      <c r="L4471" s="1" t="s">
        <v>16</v>
      </c>
      <c r="M4471" s="1" t="s">
        <v>16</v>
      </c>
      <c r="N4471" s="1" t="s">
        <v>16</v>
      </c>
      <c r="O4471" s="1">
        <v>63.2</v>
      </c>
      <c r="P4471" s="1">
        <v>1.0</v>
      </c>
    </row>
    <row r="4472">
      <c r="A4472" s="1" t="s">
        <v>29</v>
      </c>
      <c r="B4472" s="1" t="s">
        <v>6343</v>
      </c>
      <c r="C4472" s="2" t="s">
        <v>6261</v>
      </c>
      <c r="D4472" s="1" t="s">
        <v>19</v>
      </c>
      <c r="E4472" s="3" t="str">
        <f>HYPERLINK("https://fyndiq.se/produkt/95efd29ff0ba45b9/", "2-Pack Samsung Galaxy A04s - Härdat Glas 9H-Super Kvalitet 3D")</f>
        <v>2-Pack Samsung Galaxy A04s - Härdat Glas 9H-Super Kvalitet 3D</v>
      </c>
      <c r="F4472" s="1" t="s">
        <v>2024</v>
      </c>
      <c r="G4472" s="1" t="s">
        <v>2025</v>
      </c>
      <c r="H4472" s="1" t="s">
        <v>2026</v>
      </c>
      <c r="I4472" s="1" t="s">
        <v>16</v>
      </c>
      <c r="J4472" s="1" t="s">
        <v>23</v>
      </c>
      <c r="K4472" s="1" t="s">
        <v>16</v>
      </c>
      <c r="L4472" s="1" t="s">
        <v>16</v>
      </c>
      <c r="M4472" s="1" t="s">
        <v>16</v>
      </c>
      <c r="N4472" s="1" t="s">
        <v>16</v>
      </c>
      <c r="O4472" s="1">
        <v>63.2</v>
      </c>
      <c r="P4472" s="1">
        <v>2.0</v>
      </c>
    </row>
    <row r="4473">
      <c r="A4473" s="1" t="s">
        <v>29</v>
      </c>
      <c r="B4473" s="1" t="s">
        <v>6344</v>
      </c>
      <c r="C4473" s="2" t="s">
        <v>6261</v>
      </c>
      <c r="D4473" s="1" t="s">
        <v>19</v>
      </c>
      <c r="E447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473" s="1" t="s">
        <v>183</v>
      </c>
      <c r="G4473" s="1" t="s">
        <v>184</v>
      </c>
      <c r="H4473" s="1" t="s">
        <v>185</v>
      </c>
      <c r="I4473" s="1" t="s">
        <v>16</v>
      </c>
      <c r="J4473" s="1" t="s">
        <v>23</v>
      </c>
      <c r="K4473" s="1" t="s">
        <v>16</v>
      </c>
      <c r="L4473" s="1" t="s">
        <v>16</v>
      </c>
      <c r="M4473" s="1" t="s">
        <v>16</v>
      </c>
      <c r="N4473" s="1" t="s">
        <v>16</v>
      </c>
      <c r="O4473" s="1">
        <v>71.2</v>
      </c>
      <c r="P4473" s="1">
        <v>1.0</v>
      </c>
    </row>
    <row r="4474">
      <c r="A4474" s="1" t="s">
        <v>29</v>
      </c>
      <c r="B4474" s="1" t="s">
        <v>6345</v>
      </c>
      <c r="C4474" s="2" t="s">
        <v>6261</v>
      </c>
      <c r="D4474" s="1" t="s">
        <v>19</v>
      </c>
      <c r="E4474" s="3" t="str">
        <f>HYPERLINK("https://fyndiq.se/produkt/acbd2f15758f4e1c/", "2-Pack Samsung A55 5G Skärmskydd i Härdat Glas")</f>
        <v>2-Pack Samsung A55 5G Skärmskydd i Härdat Glas</v>
      </c>
      <c r="F4474" s="1" t="s">
        <v>982</v>
      </c>
      <c r="G4474" s="1" t="s">
        <v>983</v>
      </c>
      <c r="H4474" s="1" t="s">
        <v>984</v>
      </c>
      <c r="I4474" s="1" t="s">
        <v>16</v>
      </c>
      <c r="J4474" s="1" t="s">
        <v>23</v>
      </c>
      <c r="K4474" s="1" t="s">
        <v>16</v>
      </c>
      <c r="L4474" s="1" t="s">
        <v>16</v>
      </c>
      <c r="M4474" s="1" t="s">
        <v>16</v>
      </c>
      <c r="N4474" s="1" t="s">
        <v>16</v>
      </c>
      <c r="O4474" s="1">
        <v>63.2</v>
      </c>
      <c r="P4474" s="1">
        <v>1.0</v>
      </c>
    </row>
    <row r="4475">
      <c r="A4475" s="1" t="s">
        <v>29</v>
      </c>
      <c r="B4475" s="1" t="s">
        <v>6346</v>
      </c>
      <c r="C4475" s="2" t="s">
        <v>6261</v>
      </c>
      <c r="D4475" s="1" t="s">
        <v>19</v>
      </c>
      <c r="E4475" s="3" t="str">
        <f>HYPERLINK("https://fyndiq.se/produkt/c6f3e47a88184e8d/", "2-Pack SAMSUNG A55 Skärmskydd - Härdat Glas 9H - Super kvalitet 3D")</f>
        <v>2-Pack SAMSUNG A55 Skärmskydd - Härdat Glas 9H - Super kvalitet 3D</v>
      </c>
      <c r="F4475" s="1" t="s">
        <v>83</v>
      </c>
      <c r="G4475" s="1" t="s">
        <v>84</v>
      </c>
      <c r="H4475" s="1" t="s">
        <v>85</v>
      </c>
      <c r="I4475" s="1" t="s">
        <v>16</v>
      </c>
      <c r="J4475" s="1" t="s">
        <v>23</v>
      </c>
      <c r="K4475" s="1" t="s">
        <v>16</v>
      </c>
      <c r="L4475" s="1" t="s">
        <v>16</v>
      </c>
      <c r="M4475" s="1" t="s">
        <v>16</v>
      </c>
      <c r="N4475" s="1" t="s">
        <v>16</v>
      </c>
      <c r="O4475" s="1">
        <v>63.2</v>
      </c>
      <c r="P4475" s="1">
        <v>1.0</v>
      </c>
    </row>
    <row r="4476">
      <c r="A4476" s="1" t="s">
        <v>29</v>
      </c>
      <c r="B4476" s="1" t="s">
        <v>6347</v>
      </c>
      <c r="C4476" s="2" t="s">
        <v>6261</v>
      </c>
      <c r="D4476" s="1" t="s">
        <v>19</v>
      </c>
      <c r="E4476" s="3" t="str">
        <f>HYPERLINK("https://fyndiq.se/produkt/a161246fb40a4ffc/", "Samsung Galaxy S8 - Härdat glas 9H–Super kvalitet 3D Skärmskydd")</f>
        <v>Samsung Galaxy S8 - Härdat glas 9H–Super kvalitet 3D Skärmskydd</v>
      </c>
      <c r="F4476" s="1" t="s">
        <v>6348</v>
      </c>
      <c r="G4476" s="1" t="s">
        <v>6349</v>
      </c>
      <c r="H4476" s="1" t="s">
        <v>6350</v>
      </c>
      <c r="I4476" s="1" t="s">
        <v>16</v>
      </c>
      <c r="J4476" s="1" t="s">
        <v>23</v>
      </c>
      <c r="K4476" s="1" t="s">
        <v>16</v>
      </c>
      <c r="L4476" s="1" t="s">
        <v>16</v>
      </c>
      <c r="M4476" s="1" t="s">
        <v>16</v>
      </c>
      <c r="N4476" s="1" t="s">
        <v>16</v>
      </c>
      <c r="O4476" s="1">
        <v>55.2</v>
      </c>
      <c r="P4476" s="1">
        <v>1.0</v>
      </c>
    </row>
    <row r="4477">
      <c r="A4477" s="1" t="s">
        <v>29</v>
      </c>
      <c r="B4477" s="1" t="s">
        <v>6351</v>
      </c>
      <c r="C4477" s="2" t="s">
        <v>6261</v>
      </c>
      <c r="D4477" s="1" t="s">
        <v>19</v>
      </c>
      <c r="E4477" s="3" t="str">
        <f>HYPERLINK("https://fyndiq.se/produkt/dfe28e565d2e4c8d/", "2 Pack Samsung S21 FE - 9H Härdat Glass - Super Kvalitet 3D")</f>
        <v>2 Pack Samsung S21 FE - 9H Härdat Glass - Super Kvalitet 3D</v>
      </c>
      <c r="F4477" s="1" t="s">
        <v>276</v>
      </c>
      <c r="G4477" s="1" t="s">
        <v>277</v>
      </c>
      <c r="H4477" s="1" t="s">
        <v>278</v>
      </c>
      <c r="I4477" s="1" t="s">
        <v>1230</v>
      </c>
      <c r="J4477" s="1" t="s">
        <v>23</v>
      </c>
      <c r="K4477" s="1" t="s">
        <v>16</v>
      </c>
      <c r="L4477" s="1" t="s">
        <v>16</v>
      </c>
      <c r="M4477" s="1" t="s">
        <v>16</v>
      </c>
      <c r="N4477" s="1" t="s">
        <v>16</v>
      </c>
      <c r="O4477" s="1">
        <v>63.2</v>
      </c>
      <c r="P4477" s="1">
        <v>1.0</v>
      </c>
    </row>
    <row r="4478">
      <c r="A4478" s="1" t="s">
        <v>29</v>
      </c>
      <c r="B4478" s="1" t="s">
        <v>6352</v>
      </c>
      <c r="C4478" s="2" t="s">
        <v>6261</v>
      </c>
      <c r="D4478" s="1" t="s">
        <v>19</v>
      </c>
      <c r="E4478" s="3" t="str">
        <f>HYPERLINK("https://fyndiq.se/produkt/860b7dade19d4d2f/", "2-Pack XIAOMI REDMI A3 Skärmskydd - Härdat Glas 9H - Super kvalitet 3D")</f>
        <v>2-Pack XIAOMI REDMI A3 Skärmskydd - Härdat Glas 9H - Super kvalitet 3D</v>
      </c>
      <c r="F4478" s="1" t="s">
        <v>200</v>
      </c>
      <c r="G4478" s="1" t="s">
        <v>201</v>
      </c>
      <c r="H4478" s="1" t="s">
        <v>202</v>
      </c>
      <c r="I4478" s="1" t="s">
        <v>16</v>
      </c>
      <c r="J4478" s="1" t="s">
        <v>23</v>
      </c>
      <c r="K4478" s="1" t="s">
        <v>16</v>
      </c>
      <c r="L4478" s="1" t="s">
        <v>16</v>
      </c>
      <c r="M4478" s="1" t="s">
        <v>16</v>
      </c>
      <c r="N4478" s="1" t="s">
        <v>16</v>
      </c>
      <c r="O4478" s="1">
        <v>63.2</v>
      </c>
      <c r="P4478" s="1">
        <v>1.0</v>
      </c>
    </row>
    <row r="4479">
      <c r="A4479" s="1" t="s">
        <v>29</v>
      </c>
      <c r="B4479" s="1" t="s">
        <v>6353</v>
      </c>
      <c r="C4479" s="2" t="s">
        <v>6261</v>
      </c>
      <c r="D4479" s="1" t="s">
        <v>19</v>
      </c>
      <c r="E4479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4479" s="1" t="s">
        <v>2777</v>
      </c>
      <c r="G4479" s="1" t="s">
        <v>2778</v>
      </c>
      <c r="H4479" s="1" t="s">
        <v>2779</v>
      </c>
      <c r="I4479" s="1" t="s">
        <v>16</v>
      </c>
      <c r="J4479" s="1" t="s">
        <v>23</v>
      </c>
      <c r="K4479" s="1" t="s">
        <v>16</v>
      </c>
      <c r="L4479" s="1" t="s">
        <v>16</v>
      </c>
      <c r="M4479" s="1" t="s">
        <v>16</v>
      </c>
      <c r="N4479" s="1" t="s">
        <v>16</v>
      </c>
      <c r="O4479" s="1">
        <v>63.2</v>
      </c>
      <c r="P4479" s="1">
        <v>1.0</v>
      </c>
    </row>
    <row r="4480">
      <c r="A4480" s="1" t="s">
        <v>29</v>
      </c>
      <c r="B4480" s="1" t="s">
        <v>6354</v>
      </c>
      <c r="C4480" s="2" t="s">
        <v>6261</v>
      </c>
      <c r="D4480" s="1" t="s">
        <v>19</v>
      </c>
      <c r="E4480" s="3" t="str">
        <f>HYPERLINK("https://fyndiq.se/produkt/d2c30baa04ab483c/", "2-Pack Samsung A22 5G Skärmskydd - Härdat Glas 9H - Super kvalitet 3D")</f>
        <v>2-Pack Samsung A22 5G Skärmskydd - Härdat Glas 9H - Super kvalitet 3D</v>
      </c>
      <c r="F4480" s="1" t="s">
        <v>1273</v>
      </c>
      <c r="G4480" s="1" t="s">
        <v>1274</v>
      </c>
      <c r="H4480" s="1" t="s">
        <v>1275</v>
      </c>
      <c r="I4480" s="1" t="s">
        <v>16</v>
      </c>
      <c r="J4480" s="1" t="s">
        <v>23</v>
      </c>
      <c r="K4480" s="1" t="s">
        <v>16</v>
      </c>
      <c r="L4480" s="1" t="s">
        <v>16</v>
      </c>
      <c r="M4480" s="1" t="s">
        <v>16</v>
      </c>
      <c r="N4480" s="1" t="s">
        <v>16</v>
      </c>
      <c r="O4480" s="1">
        <v>63.2</v>
      </c>
      <c r="P4480" s="1">
        <v>1.0</v>
      </c>
    </row>
    <row r="4481">
      <c r="A4481" s="1" t="s">
        <v>29</v>
      </c>
      <c r="B4481" s="1" t="s">
        <v>6355</v>
      </c>
      <c r="C4481" s="2" t="s">
        <v>6261</v>
      </c>
      <c r="D4481" s="1" t="s">
        <v>19</v>
      </c>
      <c r="E4481" s="3" t="str">
        <f>HYPERLINK("https://fyndiq.se/produkt/d797b2d066ca471c/", "2-Pack Apple Watch 44mm – Härdat glas 9H – Super kvalitet 3D")</f>
        <v>2-Pack Apple Watch 44mm – Härdat glas 9H – Super kvalitet 3D</v>
      </c>
      <c r="F4481" s="1" t="s">
        <v>1392</v>
      </c>
      <c r="G4481" s="1" t="s">
        <v>1393</v>
      </c>
      <c r="H4481" s="1" t="s">
        <v>1394</v>
      </c>
      <c r="I4481" s="1" t="s">
        <v>16</v>
      </c>
      <c r="J4481" s="1" t="s">
        <v>23</v>
      </c>
      <c r="K4481" s="1" t="s">
        <v>16</v>
      </c>
      <c r="L4481" s="1" t="s">
        <v>16</v>
      </c>
      <c r="M4481" s="1" t="s">
        <v>16</v>
      </c>
      <c r="N4481" s="1" t="s">
        <v>16</v>
      </c>
      <c r="O4481" s="1">
        <v>55.2</v>
      </c>
      <c r="P4481" s="1">
        <v>1.0</v>
      </c>
    </row>
    <row r="4482">
      <c r="A4482" s="1" t="s">
        <v>29</v>
      </c>
      <c r="B4482" s="1" t="s">
        <v>6356</v>
      </c>
      <c r="C4482" s="2" t="s">
        <v>6261</v>
      </c>
      <c r="D4482" s="1" t="s">
        <v>19</v>
      </c>
      <c r="E4482" s="3" t="str">
        <f>HYPERLINK("https://fyndiq.se/produkt/c26c9ffef37a436a/", "2-Pack Samsung A35 5G Skärmskydd i Härdat Glas")</f>
        <v>2-Pack Samsung A35 5G Skärmskydd i Härdat Glas</v>
      </c>
      <c r="F4482" s="1" t="s">
        <v>432</v>
      </c>
      <c r="G4482" s="1" t="s">
        <v>433</v>
      </c>
      <c r="H4482" s="1" t="s">
        <v>434</v>
      </c>
      <c r="I4482" s="1" t="s">
        <v>16</v>
      </c>
      <c r="J4482" s="1" t="s">
        <v>23</v>
      </c>
      <c r="K4482" s="1" t="s">
        <v>16</v>
      </c>
      <c r="L4482" s="1" t="s">
        <v>16</v>
      </c>
      <c r="M4482" s="1" t="s">
        <v>16</v>
      </c>
      <c r="N4482" s="1" t="s">
        <v>16</v>
      </c>
      <c r="O4482" s="1">
        <v>63.2</v>
      </c>
      <c r="P4482" s="1">
        <v>1.0</v>
      </c>
    </row>
    <row r="4483">
      <c r="A4483" s="1" t="s">
        <v>29</v>
      </c>
      <c r="B4483" s="1" t="s">
        <v>6357</v>
      </c>
      <c r="C4483" s="2" t="s">
        <v>6261</v>
      </c>
      <c r="D4483" s="1" t="s">
        <v>19</v>
      </c>
      <c r="E4483" s="3" t="str">
        <f>HYPERLINK("https://fyndiq.se/produkt/03a480989c2048fb/", "2 Pack Samsung Galaxy S8 Plus - Härdat glas 9H–Super kvalitet 3D")</f>
        <v>2 Pack Samsung Galaxy S8 Plus - Härdat glas 9H–Super kvalitet 3D</v>
      </c>
      <c r="F4483" s="1" t="s">
        <v>991</v>
      </c>
      <c r="G4483" s="1" t="s">
        <v>992</v>
      </c>
      <c r="H4483" s="1" t="s">
        <v>993</v>
      </c>
      <c r="I4483" s="1" t="s">
        <v>16</v>
      </c>
      <c r="J4483" s="1" t="s">
        <v>23</v>
      </c>
      <c r="K4483" s="1" t="s">
        <v>16</v>
      </c>
      <c r="L4483" s="1" t="s">
        <v>16</v>
      </c>
      <c r="M4483" s="1" t="s">
        <v>16</v>
      </c>
      <c r="N4483" s="1" t="s">
        <v>16</v>
      </c>
      <c r="O4483" s="1">
        <v>63.2</v>
      </c>
      <c r="P4483" s="1">
        <v>1.0</v>
      </c>
    </row>
    <row r="4484">
      <c r="A4484" s="1" t="s">
        <v>29</v>
      </c>
      <c r="B4484" s="1" t="s">
        <v>6358</v>
      </c>
      <c r="C4484" s="2" t="s">
        <v>6261</v>
      </c>
      <c r="D4484" s="1" t="s">
        <v>19</v>
      </c>
      <c r="E4484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4484" s="1" t="s">
        <v>1859</v>
      </c>
      <c r="G4484" s="1" t="s">
        <v>1860</v>
      </c>
      <c r="H4484" s="1" t="s">
        <v>1861</v>
      </c>
      <c r="I4484" s="1" t="s">
        <v>16</v>
      </c>
      <c r="J4484" s="1" t="s">
        <v>23</v>
      </c>
      <c r="K4484" s="1" t="s">
        <v>16</v>
      </c>
      <c r="L4484" s="1" t="s">
        <v>16</v>
      </c>
      <c r="M4484" s="1" t="s">
        <v>16</v>
      </c>
      <c r="N4484" s="1" t="s">
        <v>16</v>
      </c>
      <c r="O4484" s="1">
        <v>63.2</v>
      </c>
      <c r="P4484" s="1">
        <v>1.0</v>
      </c>
    </row>
    <row r="4485">
      <c r="A4485" s="1" t="s">
        <v>29</v>
      </c>
      <c r="B4485" s="1" t="s">
        <v>6359</v>
      </c>
      <c r="C4485" s="2" t="s">
        <v>6261</v>
      </c>
      <c r="D4485" s="1" t="s">
        <v>19</v>
      </c>
      <c r="E448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485" s="1" t="s">
        <v>785</v>
      </c>
      <c r="G4485" s="1" t="s">
        <v>786</v>
      </c>
      <c r="H4485" s="1" t="s">
        <v>787</v>
      </c>
      <c r="I4485" s="1" t="s">
        <v>16</v>
      </c>
      <c r="J4485" s="1" t="s">
        <v>23</v>
      </c>
      <c r="K4485" s="1" t="s">
        <v>16</v>
      </c>
      <c r="L4485" s="1" t="s">
        <v>16</v>
      </c>
      <c r="M4485" s="1" t="s">
        <v>16</v>
      </c>
      <c r="N4485" s="1" t="s">
        <v>16</v>
      </c>
      <c r="O4485" s="1">
        <v>63.2</v>
      </c>
      <c r="P4485" s="1">
        <v>1.0</v>
      </c>
    </row>
    <row r="4486">
      <c r="A4486" s="1" t="s">
        <v>29</v>
      </c>
      <c r="B4486" s="1" t="s">
        <v>6360</v>
      </c>
      <c r="C4486" s="2" t="s">
        <v>6261</v>
      </c>
      <c r="D4486" s="1" t="s">
        <v>19</v>
      </c>
      <c r="E448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486" s="1" t="s">
        <v>311</v>
      </c>
      <c r="G4486" s="1" t="s">
        <v>312</v>
      </c>
      <c r="H4486" s="1" t="s">
        <v>313</v>
      </c>
      <c r="I4486" s="1" t="s">
        <v>16</v>
      </c>
      <c r="J4486" s="1" t="s">
        <v>23</v>
      </c>
      <c r="K4486" s="1" t="s">
        <v>16</v>
      </c>
      <c r="L4486" s="1" t="s">
        <v>16</v>
      </c>
      <c r="M4486" s="1" t="s">
        <v>16</v>
      </c>
      <c r="N4486" s="1" t="s">
        <v>16</v>
      </c>
      <c r="O4486" s="1">
        <v>71.2</v>
      </c>
      <c r="P4486" s="1">
        <v>1.0</v>
      </c>
    </row>
    <row r="4487">
      <c r="A4487" s="1" t="s">
        <v>29</v>
      </c>
      <c r="B4487" s="1" t="s">
        <v>6361</v>
      </c>
      <c r="C4487" s="2" t="s">
        <v>6261</v>
      </c>
      <c r="D4487" s="1" t="s">
        <v>19</v>
      </c>
      <c r="E4487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4487" s="1" t="s">
        <v>1728</v>
      </c>
      <c r="G4487" s="1" t="s">
        <v>1729</v>
      </c>
      <c r="H4487" s="1" t="s">
        <v>1730</v>
      </c>
      <c r="I4487" s="1" t="s">
        <v>1673</v>
      </c>
      <c r="J4487" s="1" t="s">
        <v>9</v>
      </c>
      <c r="K4487" s="2" t="s">
        <v>499</v>
      </c>
      <c r="L4487" s="1" t="s">
        <v>2811</v>
      </c>
      <c r="M4487" s="1" t="s">
        <v>16</v>
      </c>
      <c r="N4487" s="1" t="s">
        <v>16</v>
      </c>
      <c r="O4487" s="1">
        <v>95.2</v>
      </c>
      <c r="P4487" s="1">
        <v>1.0</v>
      </c>
    </row>
    <row r="4488">
      <c r="A4488" s="1" t="s">
        <v>29</v>
      </c>
      <c r="B4488" s="1" t="s">
        <v>6362</v>
      </c>
      <c r="C4488" s="2" t="s">
        <v>6261</v>
      </c>
      <c r="D4488" s="1" t="s">
        <v>19</v>
      </c>
      <c r="E4488" s="3" t="str">
        <f>HYPERLINK("https://fyndiq.se/produkt/c6f3e47a88184e8d/", "2-Pack SAMSUNG A55 Skärmskydd - Härdat Glas 9H - Super kvalitet 3D")</f>
        <v>2-Pack SAMSUNG A55 Skärmskydd - Härdat Glas 9H - Super kvalitet 3D</v>
      </c>
      <c r="F4488" s="1" t="s">
        <v>83</v>
      </c>
      <c r="G4488" s="1" t="s">
        <v>84</v>
      </c>
      <c r="H4488" s="1" t="s">
        <v>85</v>
      </c>
      <c r="I4488" s="1" t="s">
        <v>16</v>
      </c>
      <c r="J4488" s="1" t="s">
        <v>23</v>
      </c>
      <c r="K4488" s="1" t="s">
        <v>16</v>
      </c>
      <c r="L4488" s="1" t="s">
        <v>16</v>
      </c>
      <c r="M4488" s="1" t="s">
        <v>16</v>
      </c>
      <c r="N4488" s="1" t="s">
        <v>16</v>
      </c>
      <c r="O4488" s="1">
        <v>63.2</v>
      </c>
      <c r="P4488" s="1">
        <v>1.0</v>
      </c>
    </row>
    <row r="4489">
      <c r="A4489" s="1" t="s">
        <v>29</v>
      </c>
      <c r="B4489" s="1" t="s">
        <v>6363</v>
      </c>
      <c r="C4489" s="2" t="s">
        <v>6261</v>
      </c>
      <c r="D4489" s="1" t="s">
        <v>19</v>
      </c>
      <c r="E4489" s="3" t="str">
        <f>HYPERLINK("https://fyndiq.se/produkt/ac8181d33d904577/", "Samsung Galaxy S10 Plus - Härdat glas 9H - Super kvalitet 3D")</f>
        <v>Samsung Galaxy S10 Plus - Härdat glas 9H - Super kvalitet 3D</v>
      </c>
      <c r="F4489" s="1" t="s">
        <v>171</v>
      </c>
      <c r="G4489" s="1" t="s">
        <v>172</v>
      </c>
      <c r="H4489" s="1" t="s">
        <v>173</v>
      </c>
      <c r="I4489" s="1" t="s">
        <v>16</v>
      </c>
      <c r="J4489" s="1" t="s">
        <v>23</v>
      </c>
      <c r="K4489" s="1" t="s">
        <v>16</v>
      </c>
      <c r="L4489" s="1" t="s">
        <v>16</v>
      </c>
      <c r="M4489" s="1" t="s">
        <v>16</v>
      </c>
      <c r="N4489" s="1" t="s">
        <v>16</v>
      </c>
      <c r="O4489" s="1">
        <v>55.2</v>
      </c>
      <c r="P4489" s="1">
        <v>1.0</v>
      </c>
    </row>
    <row r="4490">
      <c r="A4490" s="1" t="s">
        <v>29</v>
      </c>
      <c r="B4490" s="1" t="s">
        <v>6364</v>
      </c>
      <c r="C4490" s="2" t="s">
        <v>6261</v>
      </c>
      <c r="D4490" s="1" t="s">
        <v>19</v>
      </c>
      <c r="E4490" s="3" t="str">
        <f>HYPERLINK("https://fyndiq.se/produkt/dfe28e565d2e4c8d/", "2 Pack Samsung S21 FE - 9H Härdat Glass - Super Kvalitet 3D")</f>
        <v>2 Pack Samsung S21 FE - 9H Härdat Glass - Super Kvalitet 3D</v>
      </c>
      <c r="F4490" s="1" t="s">
        <v>276</v>
      </c>
      <c r="G4490" s="1" t="s">
        <v>277</v>
      </c>
      <c r="H4490" s="1" t="s">
        <v>278</v>
      </c>
      <c r="I4490" s="1" t="s">
        <v>16</v>
      </c>
      <c r="J4490" s="1" t="s">
        <v>23</v>
      </c>
      <c r="K4490" s="1" t="s">
        <v>16</v>
      </c>
      <c r="L4490" s="1" t="s">
        <v>16</v>
      </c>
      <c r="M4490" s="1" t="s">
        <v>16</v>
      </c>
      <c r="N4490" s="1" t="s">
        <v>16</v>
      </c>
      <c r="O4490" s="1">
        <v>63.2</v>
      </c>
      <c r="P4490" s="1">
        <v>1.0</v>
      </c>
    </row>
    <row r="4491">
      <c r="A4491" s="1" t="s">
        <v>29</v>
      </c>
      <c r="B4491" s="1" t="s">
        <v>6365</v>
      </c>
      <c r="C4491" s="2" t="s">
        <v>6261</v>
      </c>
      <c r="D4491" s="1" t="s">
        <v>19</v>
      </c>
      <c r="E4491" s="3" t="str">
        <f>HYPERLINK("https://fyndiq.se/produkt/6c136b352c1f42d2/", "2-Pack Samsung S23 5G - 9H Härdat Glass - 3D Super Kvalitet Skärmskydd")</f>
        <v>2-Pack Samsung S23 5G - 9H Härdat Glass - 3D Super Kvalitet Skärmskydd</v>
      </c>
      <c r="F4491" s="1" t="s">
        <v>1588</v>
      </c>
      <c r="G4491" s="1" t="s">
        <v>1589</v>
      </c>
      <c r="H4491" s="1" t="s">
        <v>1590</v>
      </c>
      <c r="I4491" s="1" t="s">
        <v>16</v>
      </c>
      <c r="J4491" s="1" t="s">
        <v>23</v>
      </c>
      <c r="K4491" s="1" t="s">
        <v>16</v>
      </c>
      <c r="L4491" s="1" t="s">
        <v>16</v>
      </c>
      <c r="M4491" s="1" t="s">
        <v>16</v>
      </c>
      <c r="N4491" s="1" t="s">
        <v>16</v>
      </c>
      <c r="O4491" s="1">
        <v>63.2</v>
      </c>
      <c r="P4491" s="1">
        <v>1.0</v>
      </c>
    </row>
    <row r="4492">
      <c r="A4492" s="1" t="s">
        <v>29</v>
      </c>
      <c r="B4492" s="1" t="s">
        <v>6366</v>
      </c>
      <c r="C4492" s="2" t="s">
        <v>6261</v>
      </c>
      <c r="D4492" s="1" t="s">
        <v>19</v>
      </c>
      <c r="E449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492" s="1" t="s">
        <v>977</v>
      </c>
      <c r="G4492" s="1" t="s">
        <v>978</v>
      </c>
      <c r="H4492" s="1" t="s">
        <v>979</v>
      </c>
      <c r="I4492" s="1" t="s">
        <v>16</v>
      </c>
      <c r="J4492" s="1" t="s">
        <v>23</v>
      </c>
      <c r="K4492" s="1" t="s">
        <v>16</v>
      </c>
      <c r="L4492" s="1" t="s">
        <v>16</v>
      </c>
      <c r="M4492" s="1" t="s">
        <v>16</v>
      </c>
      <c r="N4492" s="1" t="s">
        <v>16</v>
      </c>
      <c r="O4492" s="1">
        <v>63.2</v>
      </c>
      <c r="P4492" s="1">
        <v>1.0</v>
      </c>
    </row>
    <row r="4493">
      <c r="A4493" s="1" t="s">
        <v>29</v>
      </c>
      <c r="B4493" s="1" t="s">
        <v>6367</v>
      </c>
      <c r="C4493" s="2" t="s">
        <v>6261</v>
      </c>
      <c r="D4493" s="1" t="s">
        <v>19</v>
      </c>
      <c r="E4493" s="3" t="str">
        <f>HYPERLINK("https://fyndiq.se/produkt/5c3a0f5cf7d640b3/", "1-Pack Självlysande Skärmskydd For iPhone 12 - Härdat Glas 9H - Super Kvalitet 3D")</f>
        <v>1-Pack Självlysande Skärmskydd For iPhone 12 - Härdat Glas 9H - Super Kvalitet 3D</v>
      </c>
      <c r="F4493" s="1" t="s">
        <v>3229</v>
      </c>
      <c r="G4493" s="1" t="s">
        <v>3230</v>
      </c>
      <c r="H4493" s="1" t="s">
        <v>3231</v>
      </c>
      <c r="I4493" s="1" t="s">
        <v>16</v>
      </c>
      <c r="J4493" s="1" t="s">
        <v>23</v>
      </c>
      <c r="K4493" s="1" t="s">
        <v>16</v>
      </c>
      <c r="L4493" s="1" t="s">
        <v>16</v>
      </c>
      <c r="M4493" s="1" t="s">
        <v>16</v>
      </c>
      <c r="N4493" s="1" t="s">
        <v>16</v>
      </c>
      <c r="O4493" s="1">
        <v>47.2</v>
      </c>
      <c r="P4493" s="1">
        <v>1.0</v>
      </c>
    </row>
    <row r="4494">
      <c r="A4494" s="1" t="s">
        <v>29</v>
      </c>
      <c r="B4494" s="1" t="s">
        <v>6368</v>
      </c>
      <c r="C4494" s="2" t="s">
        <v>6261</v>
      </c>
      <c r="D4494" s="1" t="s">
        <v>19</v>
      </c>
      <c r="E4494" s="3" t="str">
        <f>HYPERLINK("https://fyndiq.se/produkt/2c70e8c876124223/", "2-Pack XIAOMI REDMI 12C Skärmskydd - Härdat Glas 9H - Super kvalitet 3D")</f>
        <v>2-Pack XIAOMI REDMI 12C Skärmskydd - Härdat Glas 9H - Super kvalitet 3D</v>
      </c>
      <c r="F4494" s="1" t="s">
        <v>795</v>
      </c>
      <c r="G4494" s="1" t="s">
        <v>796</v>
      </c>
      <c r="H4494" s="1" t="s">
        <v>797</v>
      </c>
      <c r="I4494" s="1" t="s">
        <v>16</v>
      </c>
      <c r="J4494" s="1" t="s">
        <v>23</v>
      </c>
      <c r="K4494" s="1" t="s">
        <v>16</v>
      </c>
      <c r="L4494" s="1" t="s">
        <v>16</v>
      </c>
      <c r="M4494" s="1" t="s">
        <v>16</v>
      </c>
      <c r="N4494" s="1" t="s">
        <v>16</v>
      </c>
      <c r="O4494" s="1">
        <v>63.2</v>
      </c>
      <c r="P4494" s="1">
        <v>1.0</v>
      </c>
    </row>
    <row r="4495">
      <c r="A4495" s="1" t="s">
        <v>29</v>
      </c>
      <c r="B4495" s="1" t="s">
        <v>6369</v>
      </c>
      <c r="C4495" s="2" t="s">
        <v>6261</v>
      </c>
      <c r="D4495" s="1" t="s">
        <v>19</v>
      </c>
      <c r="E4495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4495" s="1" t="s">
        <v>776</v>
      </c>
      <c r="G4495" s="1" t="s">
        <v>777</v>
      </c>
      <c r="H4495" s="1" t="s">
        <v>778</v>
      </c>
      <c r="I4495" s="1" t="s">
        <v>16</v>
      </c>
      <c r="J4495" s="1" t="s">
        <v>23</v>
      </c>
      <c r="K4495" s="1" t="s">
        <v>16</v>
      </c>
      <c r="L4495" s="1" t="s">
        <v>16</v>
      </c>
      <c r="M4495" s="1" t="s">
        <v>16</v>
      </c>
      <c r="N4495" s="1" t="s">
        <v>16</v>
      </c>
      <c r="O4495" s="1">
        <v>63.2</v>
      </c>
      <c r="P4495" s="1">
        <v>1.0</v>
      </c>
    </row>
    <row r="4496">
      <c r="A4496" s="1" t="s">
        <v>29</v>
      </c>
      <c r="B4496" s="1" t="s">
        <v>6370</v>
      </c>
      <c r="C4496" s="2" t="s">
        <v>6261</v>
      </c>
      <c r="D4496" s="1" t="s">
        <v>19</v>
      </c>
      <c r="E4496" s="3" t="str">
        <f>HYPERLINK("https://fyndiq.se/produkt/c6f3e47a88184e8d/", "2-Pack SAMSUNG A55 Skärmskydd - Härdat Glas 9H - Super kvalitet 3D")</f>
        <v>2-Pack SAMSUNG A55 Skärmskydd - Härdat Glas 9H - Super kvalitet 3D</v>
      </c>
      <c r="F4496" s="1" t="s">
        <v>83</v>
      </c>
      <c r="G4496" s="1" t="s">
        <v>84</v>
      </c>
      <c r="H4496" s="1" t="s">
        <v>85</v>
      </c>
      <c r="I4496" s="1" t="s">
        <v>16</v>
      </c>
      <c r="J4496" s="1" t="s">
        <v>23</v>
      </c>
      <c r="K4496" s="1" t="s">
        <v>16</v>
      </c>
      <c r="L4496" s="1" t="s">
        <v>16</v>
      </c>
      <c r="M4496" s="1" t="s">
        <v>16</v>
      </c>
      <c r="N4496" s="1" t="s">
        <v>16</v>
      </c>
      <c r="O4496" s="1">
        <v>63.2</v>
      </c>
      <c r="P4496" s="1">
        <v>1.0</v>
      </c>
    </row>
    <row r="4497">
      <c r="A4497" s="1" t="s">
        <v>29</v>
      </c>
      <c r="B4497" s="1" t="s">
        <v>6371</v>
      </c>
      <c r="C4497" s="2" t="s">
        <v>6261</v>
      </c>
      <c r="D4497" s="1" t="s">
        <v>19</v>
      </c>
      <c r="E4497" s="3" t="str">
        <f>HYPERLINK("https://fyndiq.se/produkt/56c72c0ba5f749b5/", "2-Pack SAMSUNG S24 Skärmskydd - Härdat Glas 9H - Super kvalitet 3D")</f>
        <v>2-Pack SAMSUNG S24 Skärmskydd - Härdat Glas 9H - Super kvalitet 3D</v>
      </c>
      <c r="F4497" s="1" t="s">
        <v>263</v>
      </c>
      <c r="G4497" s="1" t="s">
        <v>264</v>
      </c>
      <c r="H4497" s="1" t="s">
        <v>265</v>
      </c>
      <c r="I4497" s="1" t="s">
        <v>16</v>
      </c>
      <c r="J4497" s="1" t="s">
        <v>23</v>
      </c>
      <c r="K4497" s="1" t="s">
        <v>16</v>
      </c>
      <c r="L4497" s="1" t="s">
        <v>16</v>
      </c>
      <c r="M4497" s="1" t="s">
        <v>16</v>
      </c>
      <c r="N4497" s="1" t="s">
        <v>16</v>
      </c>
      <c r="O4497" s="1">
        <v>71.2</v>
      </c>
      <c r="P4497" s="1">
        <v>1.0</v>
      </c>
    </row>
    <row r="4498">
      <c r="A4498" s="1" t="s">
        <v>29</v>
      </c>
      <c r="B4498" s="1" t="s">
        <v>6372</v>
      </c>
      <c r="C4498" s="2" t="s">
        <v>6261</v>
      </c>
      <c r="D4498" s="1" t="s">
        <v>19</v>
      </c>
      <c r="E4498" s="3" t="str">
        <f>HYPERLINK("https://fyndiq.se/produkt/2a9c1aa3cb0d49a0/", "2 Pack iPhone 7 Svart - Härdat Glas 9H - Super Kvalitet 3D")</f>
        <v>2 Pack iPhone 7 Svart - Härdat Glas 9H - Super Kvalitet 3D</v>
      </c>
      <c r="F4498" s="1" t="s">
        <v>3480</v>
      </c>
      <c r="G4498" s="1" t="s">
        <v>3481</v>
      </c>
      <c r="H4498" s="1" t="s">
        <v>3482</v>
      </c>
      <c r="I4498" s="1" t="s">
        <v>1230</v>
      </c>
      <c r="J4498" s="1" t="s">
        <v>23</v>
      </c>
      <c r="K4498" s="1" t="s">
        <v>16</v>
      </c>
      <c r="L4498" s="1" t="s">
        <v>16</v>
      </c>
      <c r="M4498" s="1" t="s">
        <v>16</v>
      </c>
      <c r="N4498" s="1" t="s">
        <v>16</v>
      </c>
      <c r="O4498" s="1">
        <v>55.2</v>
      </c>
      <c r="P4498" s="1">
        <v>1.0</v>
      </c>
    </row>
    <row r="4499">
      <c r="A4499" s="1" t="s">
        <v>29</v>
      </c>
      <c r="B4499" s="1" t="s">
        <v>6373</v>
      </c>
      <c r="C4499" s="2" t="s">
        <v>6261</v>
      </c>
      <c r="D4499" s="1" t="s">
        <v>19</v>
      </c>
      <c r="E4499" s="3" t="str">
        <f t="shared" ref="E4499:E4500" si="47">HYPERLINK("https://fyndiq.se/produkt/56c72c0ba5f749b5/", "2-Pack SAMSUNG S24 Skärmskydd - Härdat Glas 9H - Super kvalitet 3D")</f>
        <v>2-Pack SAMSUNG S24 Skärmskydd - Härdat Glas 9H - Super kvalitet 3D</v>
      </c>
      <c r="F4499" s="1" t="s">
        <v>263</v>
      </c>
      <c r="G4499" s="1" t="s">
        <v>264</v>
      </c>
      <c r="H4499" s="1" t="s">
        <v>265</v>
      </c>
      <c r="I4499" s="1" t="s">
        <v>1230</v>
      </c>
      <c r="J4499" s="1" t="s">
        <v>23</v>
      </c>
      <c r="K4499" s="1" t="s">
        <v>16</v>
      </c>
      <c r="L4499" s="1" t="s">
        <v>16</v>
      </c>
      <c r="M4499" s="1" t="s">
        <v>16</v>
      </c>
      <c r="N4499" s="1" t="s">
        <v>16</v>
      </c>
      <c r="O4499" s="1">
        <v>71.2</v>
      </c>
      <c r="P4499" s="1">
        <v>1.0</v>
      </c>
    </row>
    <row r="4500">
      <c r="A4500" s="1" t="s">
        <v>29</v>
      </c>
      <c r="B4500" s="1" t="s">
        <v>6374</v>
      </c>
      <c r="C4500" s="2" t="s">
        <v>6261</v>
      </c>
      <c r="D4500" s="1" t="s">
        <v>19</v>
      </c>
      <c r="E4500" s="3" t="str">
        <f t="shared" si="47"/>
        <v>2-Pack SAMSUNG S24 Skärmskydd - Härdat Glas 9H - Super kvalitet 3D</v>
      </c>
      <c r="F4500" s="1" t="s">
        <v>263</v>
      </c>
      <c r="G4500" s="1" t="s">
        <v>264</v>
      </c>
      <c r="H4500" s="1" t="s">
        <v>265</v>
      </c>
      <c r="I4500" s="1" t="s">
        <v>16</v>
      </c>
      <c r="J4500" s="1" t="s">
        <v>23</v>
      </c>
      <c r="K4500" s="1" t="s">
        <v>16</v>
      </c>
      <c r="L4500" s="1" t="s">
        <v>16</v>
      </c>
      <c r="M4500" s="1" t="s">
        <v>16</v>
      </c>
      <c r="N4500" s="1" t="s">
        <v>16</v>
      </c>
      <c r="O4500" s="1">
        <v>71.2</v>
      </c>
      <c r="P4500" s="1">
        <v>1.0</v>
      </c>
    </row>
    <row r="4501">
      <c r="A4501" s="1" t="s">
        <v>29</v>
      </c>
      <c r="B4501" s="1" t="s">
        <v>6375</v>
      </c>
      <c r="C4501" s="2" t="s">
        <v>6261</v>
      </c>
      <c r="D4501" s="1" t="s">
        <v>19</v>
      </c>
      <c r="E450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501" s="1" t="s">
        <v>26</v>
      </c>
      <c r="G4501" s="1" t="s">
        <v>27</v>
      </c>
      <c r="H4501" s="1" t="s">
        <v>28</v>
      </c>
      <c r="I4501" s="1" t="s">
        <v>16</v>
      </c>
      <c r="J4501" s="1" t="s">
        <v>23</v>
      </c>
      <c r="K4501" s="1" t="s">
        <v>16</v>
      </c>
      <c r="L4501" s="1" t="s">
        <v>16</v>
      </c>
      <c r="M4501" s="1" t="s">
        <v>16</v>
      </c>
      <c r="N4501" s="1" t="s">
        <v>16</v>
      </c>
      <c r="O4501" s="1">
        <v>71.2</v>
      </c>
      <c r="P4501" s="1">
        <v>1.0</v>
      </c>
    </row>
    <row r="4502">
      <c r="A4502" s="1" t="s">
        <v>29</v>
      </c>
      <c r="B4502" s="1" t="s">
        <v>6376</v>
      </c>
      <c r="C4502" s="2" t="s">
        <v>6261</v>
      </c>
      <c r="D4502" s="1" t="s">
        <v>19</v>
      </c>
      <c r="E4502" s="3" t="str">
        <f>HYPERLINK("https://fyndiq.se/produkt/19c2551af5564452/", "2 Pack Samsung Galaxy A41 - Härdat Glas 9H - Super kvalitet 3D")</f>
        <v>2 Pack Samsung Galaxy A41 - Härdat Glas 9H - Super kvalitet 3D</v>
      </c>
      <c r="F4502" s="1" t="s">
        <v>362</v>
      </c>
      <c r="G4502" s="1" t="s">
        <v>363</v>
      </c>
      <c r="H4502" s="1" t="s">
        <v>364</v>
      </c>
      <c r="I4502" s="1" t="s">
        <v>16</v>
      </c>
      <c r="J4502" s="1" t="s">
        <v>23</v>
      </c>
      <c r="K4502" s="1" t="s">
        <v>16</v>
      </c>
      <c r="L4502" s="1" t="s">
        <v>16</v>
      </c>
      <c r="M4502" s="1" t="s">
        <v>16</v>
      </c>
      <c r="N4502" s="1" t="s">
        <v>16</v>
      </c>
      <c r="O4502" s="1">
        <v>63.2</v>
      </c>
      <c r="P4502" s="1">
        <v>1.0</v>
      </c>
    </row>
    <row r="4503">
      <c r="A4503" s="1" t="s">
        <v>29</v>
      </c>
      <c r="B4503" s="1" t="s">
        <v>6377</v>
      </c>
      <c r="C4503" s="2" t="s">
        <v>6261</v>
      </c>
      <c r="D4503" s="1" t="s">
        <v>19</v>
      </c>
      <c r="E4503" s="3" t="str">
        <f>HYPERLINK("https://fyndiq.se/produkt/7b4cb5f9439947b9/", "2-Pack iPhone SE 2020 Svart - Härdat Glas 9H - Super Kvalitet 3D")</f>
        <v>2-Pack iPhone SE 2020 Svart - Härdat Glas 9H - Super Kvalitet 3D</v>
      </c>
      <c r="F4503" s="1" t="s">
        <v>175</v>
      </c>
      <c r="G4503" s="1" t="s">
        <v>176</v>
      </c>
      <c r="H4503" s="1" t="s">
        <v>177</v>
      </c>
      <c r="I4503" s="1" t="s">
        <v>16</v>
      </c>
      <c r="J4503" s="1" t="s">
        <v>23</v>
      </c>
      <c r="K4503" s="1" t="s">
        <v>16</v>
      </c>
      <c r="L4503" s="1" t="s">
        <v>16</v>
      </c>
      <c r="M4503" s="1" t="s">
        <v>16</v>
      </c>
      <c r="N4503" s="1" t="s">
        <v>16</v>
      </c>
      <c r="O4503" s="1">
        <v>55.2</v>
      </c>
      <c r="P4503" s="1">
        <v>1.0</v>
      </c>
    </row>
    <row r="4504">
      <c r="A4504" s="1" t="s">
        <v>29</v>
      </c>
      <c r="B4504" s="1" t="s">
        <v>6378</v>
      </c>
      <c r="C4504" s="2" t="s">
        <v>6261</v>
      </c>
      <c r="D4504" s="1" t="s">
        <v>19</v>
      </c>
      <c r="E4504" s="3" t="str">
        <f>HYPERLINK("https://fyndiq.se/produkt/e6085c39be274bf8/", "2-Pack GOOGLE PIXEL 7 Skärmskydd - Härdat Glas 9H - Super kvalitet 3D")</f>
        <v>2-Pack GOOGLE PIXEL 7 Skärmskydd - Härdat Glas 9H - Super kvalitet 3D</v>
      </c>
      <c r="F4504" s="1" t="s">
        <v>675</v>
      </c>
      <c r="G4504" s="1" t="s">
        <v>676</v>
      </c>
      <c r="H4504" s="1" t="s">
        <v>677</v>
      </c>
      <c r="I4504" s="1" t="s">
        <v>16</v>
      </c>
      <c r="J4504" s="1" t="s">
        <v>23</v>
      </c>
      <c r="K4504" s="1" t="s">
        <v>16</v>
      </c>
      <c r="L4504" s="1" t="s">
        <v>16</v>
      </c>
      <c r="M4504" s="1" t="s">
        <v>16</v>
      </c>
      <c r="N4504" s="1" t="s">
        <v>16</v>
      </c>
      <c r="O4504" s="1">
        <v>63.2</v>
      </c>
      <c r="P4504" s="1">
        <v>1.0</v>
      </c>
    </row>
    <row r="4505">
      <c r="A4505" s="1" t="s">
        <v>29</v>
      </c>
      <c r="B4505" s="1" t="s">
        <v>6379</v>
      </c>
      <c r="C4505" s="2" t="s">
        <v>6261</v>
      </c>
      <c r="D4505" s="1" t="s">
        <v>19</v>
      </c>
      <c r="E4505" s="3" t="str">
        <f>HYPERLINK("https://fyndiq.se/produkt/4c76cc4280a04cf4/", "2-Pack Samsung A52 Skärmskydd - Härdat Glas 9H - Super kvalitet 3D")</f>
        <v>2-Pack Samsung A52 Skärmskydd - Härdat Glas 9H - Super kvalitet 3D</v>
      </c>
      <c r="F4505" s="1" t="s">
        <v>3204</v>
      </c>
      <c r="G4505" s="1" t="s">
        <v>3205</v>
      </c>
      <c r="H4505" s="1" t="s">
        <v>3206</v>
      </c>
      <c r="I4505" s="1" t="s">
        <v>16</v>
      </c>
      <c r="J4505" s="1" t="s">
        <v>23</v>
      </c>
      <c r="K4505" s="1" t="s">
        <v>16</v>
      </c>
      <c r="L4505" s="1" t="s">
        <v>16</v>
      </c>
      <c r="M4505" s="1" t="s">
        <v>16</v>
      </c>
      <c r="N4505" s="1" t="s">
        <v>16</v>
      </c>
      <c r="O4505" s="1">
        <v>63.2</v>
      </c>
      <c r="P4505" s="1">
        <v>1.0</v>
      </c>
    </row>
    <row r="4506">
      <c r="A4506" s="1" t="s">
        <v>29</v>
      </c>
      <c r="B4506" s="1" t="s">
        <v>6380</v>
      </c>
      <c r="C4506" s="2" t="s">
        <v>6261</v>
      </c>
      <c r="D4506" s="1" t="s">
        <v>19</v>
      </c>
      <c r="E4506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4506" s="1" t="s">
        <v>968</v>
      </c>
      <c r="G4506" s="1" t="s">
        <v>969</v>
      </c>
      <c r="H4506" s="1" t="s">
        <v>970</v>
      </c>
      <c r="I4506" s="1" t="s">
        <v>16</v>
      </c>
      <c r="J4506" s="1" t="s">
        <v>23</v>
      </c>
      <c r="K4506" s="1" t="s">
        <v>16</v>
      </c>
      <c r="L4506" s="1" t="s">
        <v>16</v>
      </c>
      <c r="M4506" s="1" t="s">
        <v>16</v>
      </c>
      <c r="N4506" s="1" t="s">
        <v>16</v>
      </c>
      <c r="O4506" s="1">
        <v>71.2</v>
      </c>
      <c r="P4506" s="1">
        <v>1.0</v>
      </c>
    </row>
    <row r="4507">
      <c r="A4507" s="1" t="s">
        <v>29</v>
      </c>
      <c r="B4507" s="1" t="s">
        <v>6381</v>
      </c>
      <c r="C4507" s="2" t="s">
        <v>6261</v>
      </c>
      <c r="D4507" s="1" t="s">
        <v>19</v>
      </c>
      <c r="E450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507" s="1" t="s">
        <v>785</v>
      </c>
      <c r="G4507" s="1" t="s">
        <v>786</v>
      </c>
      <c r="H4507" s="1" t="s">
        <v>787</v>
      </c>
      <c r="I4507" s="1" t="s">
        <v>16</v>
      </c>
      <c r="J4507" s="1" t="s">
        <v>23</v>
      </c>
      <c r="K4507" s="1" t="s">
        <v>16</v>
      </c>
      <c r="L4507" s="1" t="s">
        <v>16</v>
      </c>
      <c r="M4507" s="1" t="s">
        <v>16</v>
      </c>
      <c r="N4507" s="1" t="s">
        <v>16</v>
      </c>
      <c r="O4507" s="1">
        <v>63.2</v>
      </c>
      <c r="P4507" s="1">
        <v>1.0</v>
      </c>
    </row>
    <row r="4508">
      <c r="A4508" s="1" t="s">
        <v>29</v>
      </c>
      <c r="B4508" s="1" t="s">
        <v>6382</v>
      </c>
      <c r="C4508" s="2" t="s">
        <v>6261</v>
      </c>
      <c r="D4508" s="1" t="s">
        <v>19</v>
      </c>
      <c r="E450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4508" s="1" t="s">
        <v>204</v>
      </c>
      <c r="G4508" s="1" t="s">
        <v>205</v>
      </c>
      <c r="H4508" s="1" t="s">
        <v>206</v>
      </c>
      <c r="I4508" s="1" t="s">
        <v>16</v>
      </c>
      <c r="J4508" s="1" t="s">
        <v>23</v>
      </c>
      <c r="K4508" s="1" t="s">
        <v>16</v>
      </c>
      <c r="L4508" s="1" t="s">
        <v>16</v>
      </c>
      <c r="M4508" s="1" t="s">
        <v>16</v>
      </c>
      <c r="N4508" s="1" t="s">
        <v>16</v>
      </c>
      <c r="O4508" s="1">
        <v>71.2</v>
      </c>
      <c r="P4508" s="1">
        <v>1.0</v>
      </c>
    </row>
    <row r="4509">
      <c r="A4509" s="1" t="s">
        <v>29</v>
      </c>
      <c r="B4509" s="1" t="s">
        <v>6383</v>
      </c>
      <c r="C4509" s="2" t="s">
        <v>6261</v>
      </c>
      <c r="D4509" s="1" t="s">
        <v>19</v>
      </c>
      <c r="E4509" s="3" t="str">
        <f>HYPERLINK("https://fyndiq.se/produkt/07a91891acde493b/", "2-Pack APPLE WATCH ULTRA 49MM Skärmskydd - Härdat Glas 9H - Super kvalitet 3D")</f>
        <v>2-Pack APPLE WATCH ULTRA 49MM Skärmskydd - Härdat Glas 9H - Super kvalitet 3D</v>
      </c>
      <c r="F4509" s="1" t="s">
        <v>2050</v>
      </c>
      <c r="G4509" s="1" t="s">
        <v>2051</v>
      </c>
      <c r="H4509" s="1" t="s">
        <v>2052</v>
      </c>
      <c r="I4509" s="1" t="s">
        <v>16</v>
      </c>
      <c r="J4509" s="1" t="s">
        <v>23</v>
      </c>
      <c r="K4509" s="1" t="s">
        <v>16</v>
      </c>
      <c r="L4509" s="1" t="s">
        <v>16</v>
      </c>
      <c r="M4509" s="1" t="s">
        <v>16</v>
      </c>
      <c r="N4509" s="1" t="s">
        <v>16</v>
      </c>
      <c r="O4509" s="1">
        <v>63.2</v>
      </c>
      <c r="P4509" s="1">
        <v>2.0</v>
      </c>
    </row>
    <row r="4510">
      <c r="A4510" s="1" t="s">
        <v>29</v>
      </c>
      <c r="B4510" s="1" t="s">
        <v>6384</v>
      </c>
      <c r="C4510" s="2" t="s">
        <v>6261</v>
      </c>
      <c r="D4510" s="1" t="s">
        <v>19</v>
      </c>
      <c r="E4510" s="3" t="str">
        <f>HYPERLINK("https://fyndiq.se/produkt/13e76851ca504320/", "2-Pack Samsung Galaxy S22 Ultra - Härdat glas 9H - Top kvalitet")</f>
        <v>2-Pack Samsung Galaxy S22 Ultra - Härdat glas 9H - Top kvalitet</v>
      </c>
      <c r="F4510" s="1" t="s">
        <v>140</v>
      </c>
      <c r="G4510" s="1" t="s">
        <v>141</v>
      </c>
      <c r="H4510" s="1" t="s">
        <v>142</v>
      </c>
      <c r="I4510" s="1" t="s">
        <v>16</v>
      </c>
      <c r="J4510" s="1" t="s">
        <v>23</v>
      </c>
      <c r="K4510" s="1" t="s">
        <v>16</v>
      </c>
      <c r="L4510" s="1" t="s">
        <v>16</v>
      </c>
      <c r="M4510" s="1" t="s">
        <v>16</v>
      </c>
      <c r="N4510" s="1" t="s">
        <v>16</v>
      </c>
      <c r="O4510" s="1">
        <v>63.2</v>
      </c>
      <c r="P4510" s="1">
        <v>1.0</v>
      </c>
    </row>
    <row r="4511">
      <c r="A4511" s="1" t="s">
        <v>29</v>
      </c>
      <c r="B4511" s="1" t="s">
        <v>6385</v>
      </c>
      <c r="C4511" s="2" t="s">
        <v>6261</v>
      </c>
      <c r="D4511" s="1" t="s">
        <v>19</v>
      </c>
      <c r="E4511" s="3" t="str">
        <f t="shared" ref="E4511:E4512" si="48">HYPERLINK("https://fyndiq.se/produkt/4bbb3fa8e0b44286/", "2-Pack XIAOMI REDMI 13C Skärmskydd - Härdat Glas 9H - Super kvalitet 3D")</f>
        <v>2-Pack XIAOMI REDMI 13C Skärmskydd - Härdat Glas 9H - Super kvalitet 3D</v>
      </c>
      <c r="F4511" s="1" t="s">
        <v>103</v>
      </c>
      <c r="G4511" s="1" t="s">
        <v>104</v>
      </c>
      <c r="H4511" s="1" t="s">
        <v>105</v>
      </c>
      <c r="I4511" s="1" t="s">
        <v>16</v>
      </c>
      <c r="J4511" s="1" t="s">
        <v>23</v>
      </c>
      <c r="K4511" s="1" t="s">
        <v>16</v>
      </c>
      <c r="L4511" s="1" t="s">
        <v>16</v>
      </c>
      <c r="M4511" s="1" t="s">
        <v>16</v>
      </c>
      <c r="N4511" s="1" t="s">
        <v>16</v>
      </c>
      <c r="O4511" s="1">
        <v>63.2</v>
      </c>
      <c r="P4511" s="1">
        <v>1.0</v>
      </c>
    </row>
    <row r="4512">
      <c r="A4512" s="1" t="s">
        <v>29</v>
      </c>
      <c r="B4512" s="1" t="s">
        <v>6386</v>
      </c>
      <c r="C4512" s="2" t="s">
        <v>6261</v>
      </c>
      <c r="D4512" s="1" t="s">
        <v>19</v>
      </c>
      <c r="E4512" s="3" t="str">
        <f t="shared" si="48"/>
        <v>2-Pack XIAOMI REDMI 13C Skärmskydd - Härdat Glas 9H - Super kvalitet 3D</v>
      </c>
      <c r="F4512" s="1" t="s">
        <v>103</v>
      </c>
      <c r="G4512" s="1" t="s">
        <v>104</v>
      </c>
      <c r="H4512" s="1" t="s">
        <v>105</v>
      </c>
      <c r="I4512" s="1" t="s">
        <v>16</v>
      </c>
      <c r="J4512" s="1" t="s">
        <v>23</v>
      </c>
      <c r="K4512" s="1" t="s">
        <v>16</v>
      </c>
      <c r="L4512" s="1" t="s">
        <v>16</v>
      </c>
      <c r="M4512" s="1" t="s">
        <v>16</v>
      </c>
      <c r="N4512" s="1" t="s">
        <v>16</v>
      </c>
      <c r="O4512" s="1">
        <v>63.2</v>
      </c>
      <c r="P4512" s="1">
        <v>1.0</v>
      </c>
    </row>
    <row r="4513">
      <c r="A4513" s="1" t="s">
        <v>29</v>
      </c>
      <c r="B4513" s="1" t="s">
        <v>6387</v>
      </c>
      <c r="C4513" s="2" t="s">
        <v>6261</v>
      </c>
      <c r="D4513" s="1" t="s">
        <v>19</v>
      </c>
      <c r="E4513" s="3" t="str">
        <f>HYPERLINK("https://fyndiq.se/produkt/0a890dd972c4463d/", "2-Pack Samsung Galaxy A52s 5G - Härdat glas 9H - Super kvalitet")</f>
        <v>2-Pack Samsung Galaxy A52s 5G - Härdat glas 9H - Super kvalitet</v>
      </c>
      <c r="F4513" s="1" t="s">
        <v>442</v>
      </c>
      <c r="G4513" s="1" t="s">
        <v>443</v>
      </c>
      <c r="H4513" s="1" t="s">
        <v>444</v>
      </c>
      <c r="I4513" s="1" t="s">
        <v>16</v>
      </c>
      <c r="J4513" s="1" t="s">
        <v>23</v>
      </c>
      <c r="K4513" s="1" t="s">
        <v>16</v>
      </c>
      <c r="L4513" s="1" t="s">
        <v>16</v>
      </c>
      <c r="M4513" s="1" t="s">
        <v>16</v>
      </c>
      <c r="N4513" s="1" t="s">
        <v>16</v>
      </c>
      <c r="O4513" s="1">
        <v>63.2</v>
      </c>
      <c r="P4513" s="1">
        <v>1.0</v>
      </c>
    </row>
    <row r="4514">
      <c r="A4514" s="1" t="s">
        <v>29</v>
      </c>
      <c r="B4514" s="1" t="s">
        <v>6388</v>
      </c>
      <c r="C4514" s="2" t="s">
        <v>6261</v>
      </c>
      <c r="D4514" s="1" t="s">
        <v>19</v>
      </c>
      <c r="E4514" s="3" t="str">
        <f>HYPERLINK("https://fyndiq.se/produkt/f15f4561a5ef4294/", "2-Pack Motorola Edge 40 - Härdat Glas 9H -Super kvalitet 3D Skärmskydd")</f>
        <v>2-Pack Motorola Edge 40 - Härdat Glas 9H -Super kvalitet 3D Skärmskydd</v>
      </c>
      <c r="F4514" s="1" t="s">
        <v>1234</v>
      </c>
      <c r="G4514" s="1" t="s">
        <v>1235</v>
      </c>
      <c r="H4514" s="1" t="s">
        <v>1236</v>
      </c>
      <c r="I4514" s="1" t="s">
        <v>16</v>
      </c>
      <c r="J4514" s="1" t="s">
        <v>23</v>
      </c>
      <c r="K4514" s="1" t="s">
        <v>16</v>
      </c>
      <c r="L4514" s="1" t="s">
        <v>16</v>
      </c>
      <c r="M4514" s="1" t="s">
        <v>16</v>
      </c>
      <c r="N4514" s="1" t="s">
        <v>16</v>
      </c>
      <c r="O4514" s="1">
        <v>71.2</v>
      </c>
      <c r="P4514" s="1">
        <v>1.0</v>
      </c>
    </row>
    <row r="4515">
      <c r="A4515" s="1" t="s">
        <v>29</v>
      </c>
      <c r="B4515" s="1" t="s">
        <v>6389</v>
      </c>
      <c r="C4515" s="2" t="s">
        <v>6261</v>
      </c>
      <c r="D4515" s="1" t="s">
        <v>19</v>
      </c>
      <c r="E4515" s="3" t="str">
        <f>HYPERLINK("https://fyndiq.se/produkt/4c221907d1254100/", "2-Pack Samsung A14 Skärmskydd - Härdat Glas 9H - Super kvalitet 3D")</f>
        <v>2-Pack Samsung A14 Skärmskydd - Härdat Glas 9H - Super kvalitet 3D</v>
      </c>
      <c r="F4515" s="1" t="s">
        <v>167</v>
      </c>
      <c r="G4515" s="1" t="s">
        <v>168</v>
      </c>
      <c r="H4515" s="1" t="s">
        <v>169</v>
      </c>
      <c r="I4515" s="1" t="s">
        <v>16</v>
      </c>
      <c r="J4515" s="1" t="s">
        <v>23</v>
      </c>
      <c r="K4515" s="1" t="s">
        <v>16</v>
      </c>
      <c r="L4515" s="1" t="s">
        <v>16</v>
      </c>
      <c r="M4515" s="1" t="s">
        <v>16</v>
      </c>
      <c r="N4515" s="1" t="s">
        <v>16</v>
      </c>
      <c r="O4515" s="1">
        <v>63.2</v>
      </c>
      <c r="P4515" s="1">
        <v>1.0</v>
      </c>
    </row>
    <row r="4516">
      <c r="A4516" s="1" t="s">
        <v>29</v>
      </c>
      <c r="B4516" s="1" t="s">
        <v>6390</v>
      </c>
      <c r="C4516" s="2" t="s">
        <v>6261</v>
      </c>
      <c r="D4516" s="1" t="s">
        <v>19</v>
      </c>
      <c r="E4516" s="3" t="str">
        <f>HYPERLINK("https://fyndiq.se/produkt/703673a03679430e/", "2-Pack Samsung A55 5G Skärmskydd i Härdat Glas")</f>
        <v>2-Pack Samsung A55 5G Skärmskydd i Härdat Glas</v>
      </c>
      <c r="F4516" s="1" t="s">
        <v>2173</v>
      </c>
      <c r="G4516" s="1" t="s">
        <v>2174</v>
      </c>
      <c r="H4516" s="1" t="s">
        <v>2175</v>
      </c>
      <c r="I4516" s="1" t="s">
        <v>16</v>
      </c>
      <c r="J4516" s="1" t="s">
        <v>23</v>
      </c>
      <c r="K4516" s="1" t="s">
        <v>16</v>
      </c>
      <c r="L4516" s="1" t="s">
        <v>16</v>
      </c>
      <c r="M4516" s="1" t="s">
        <v>16</v>
      </c>
      <c r="N4516" s="1" t="s">
        <v>16</v>
      </c>
      <c r="O4516" s="1">
        <v>63.2</v>
      </c>
      <c r="P4516" s="1">
        <v>1.0</v>
      </c>
    </row>
    <row r="4517">
      <c r="A4517" s="1" t="s">
        <v>29</v>
      </c>
      <c r="B4517" s="1" t="s">
        <v>6391</v>
      </c>
      <c r="C4517" s="2" t="s">
        <v>6261</v>
      </c>
      <c r="D4517" s="1" t="s">
        <v>19</v>
      </c>
      <c r="E4517" s="3" t="str">
        <f>HYPERLINK("https://fyndiq.se/produkt/925ae49423884615/", "2-Pack Samsung S22 Ultra Skärmskydd &amp; 1-Pack linsskydd -9H GLAS")</f>
        <v>2-Pack Samsung S22 Ultra Skärmskydd &amp; 1-Pack linsskydd -9H GLAS</v>
      </c>
      <c r="F4517" s="1" t="s">
        <v>335</v>
      </c>
      <c r="G4517" s="1" t="s">
        <v>336</v>
      </c>
      <c r="H4517" s="1" t="s">
        <v>337</v>
      </c>
      <c r="I4517" s="1" t="s">
        <v>16</v>
      </c>
      <c r="J4517" s="1" t="s">
        <v>23</v>
      </c>
      <c r="K4517" s="1" t="s">
        <v>16</v>
      </c>
      <c r="L4517" s="1" t="s">
        <v>16</v>
      </c>
      <c r="M4517" s="1" t="s">
        <v>16</v>
      </c>
      <c r="N4517" s="1" t="s">
        <v>16</v>
      </c>
      <c r="O4517" s="1">
        <v>71.2</v>
      </c>
      <c r="P4517" s="1">
        <v>1.0</v>
      </c>
    </row>
    <row r="4518">
      <c r="A4518" s="1" t="s">
        <v>29</v>
      </c>
      <c r="B4518" s="1" t="s">
        <v>6392</v>
      </c>
      <c r="C4518" s="2" t="s">
        <v>6261</v>
      </c>
      <c r="D4518" s="1" t="s">
        <v>19</v>
      </c>
      <c r="E4518" s="3" t="str">
        <f>HYPERLINK("https://fyndiq.se/produkt/a00b62acc6644fd2/", "2-Pack Samsung Galaxy S10 - Härdat glas 9H – Super kvalitet 3D")</f>
        <v>2-Pack Samsung Galaxy S10 - Härdat glas 9H – Super kvalitet 3D</v>
      </c>
      <c r="F4518" s="1" t="s">
        <v>1291</v>
      </c>
      <c r="G4518" s="1" t="s">
        <v>1292</v>
      </c>
      <c r="H4518" s="1" t="s">
        <v>1293</v>
      </c>
      <c r="I4518" s="1" t="s">
        <v>1673</v>
      </c>
      <c r="J4518" s="1" t="s">
        <v>9</v>
      </c>
      <c r="K4518" s="2" t="s">
        <v>499</v>
      </c>
      <c r="L4518" s="1" t="s">
        <v>2811</v>
      </c>
      <c r="M4518" s="1" t="s">
        <v>16</v>
      </c>
      <c r="N4518" s="1" t="s">
        <v>16</v>
      </c>
      <c r="O4518" s="1">
        <v>63.2</v>
      </c>
      <c r="P4518" s="1">
        <v>1.0</v>
      </c>
    </row>
    <row r="4519">
      <c r="A4519" s="1" t="s">
        <v>29</v>
      </c>
      <c r="B4519" s="1" t="s">
        <v>6393</v>
      </c>
      <c r="C4519" s="2" t="s">
        <v>6261</v>
      </c>
      <c r="D4519" s="1" t="s">
        <v>19</v>
      </c>
      <c r="E4519" s="3" t="str">
        <f>HYPERLINK("https://fyndiq.se/produkt/56c72c0ba5f749b5/", "2-Pack SAMSUNG S24 Skärmskydd - Härdat Glas 9H - Super kvalitet 3D")</f>
        <v>2-Pack SAMSUNG S24 Skärmskydd - Härdat Glas 9H - Super kvalitet 3D</v>
      </c>
      <c r="F4519" s="1" t="s">
        <v>263</v>
      </c>
      <c r="G4519" s="1" t="s">
        <v>264</v>
      </c>
      <c r="H4519" s="1" t="s">
        <v>265</v>
      </c>
      <c r="I4519" s="1" t="s">
        <v>16</v>
      </c>
      <c r="J4519" s="1" t="s">
        <v>23</v>
      </c>
      <c r="K4519" s="1" t="s">
        <v>16</v>
      </c>
      <c r="L4519" s="1" t="s">
        <v>16</v>
      </c>
      <c r="M4519" s="1" t="s">
        <v>16</v>
      </c>
      <c r="N4519" s="1" t="s">
        <v>16</v>
      </c>
      <c r="O4519" s="1">
        <v>71.2</v>
      </c>
      <c r="P4519" s="1">
        <v>1.0</v>
      </c>
    </row>
    <row r="4520">
      <c r="A4520" s="1" t="s">
        <v>29</v>
      </c>
      <c r="B4520" s="1" t="s">
        <v>6394</v>
      </c>
      <c r="C4520" s="2" t="s">
        <v>6261</v>
      </c>
      <c r="D4520" s="1" t="s">
        <v>19</v>
      </c>
      <c r="E452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4520" s="1" t="s">
        <v>47</v>
      </c>
      <c r="G4520" s="2" t="s">
        <v>48</v>
      </c>
      <c r="H4520" s="1" t="s">
        <v>49</v>
      </c>
      <c r="I4520" s="1" t="s">
        <v>16</v>
      </c>
      <c r="J4520" s="1" t="s">
        <v>23</v>
      </c>
      <c r="K4520" s="1" t="s">
        <v>16</v>
      </c>
      <c r="L4520" s="1" t="s">
        <v>16</v>
      </c>
      <c r="M4520" s="1" t="s">
        <v>16</v>
      </c>
      <c r="N4520" s="1" t="s">
        <v>16</v>
      </c>
      <c r="O4520" s="1">
        <v>183.2</v>
      </c>
      <c r="P4520" s="1">
        <v>2.0</v>
      </c>
    </row>
    <row r="4521">
      <c r="A4521" s="1" t="s">
        <v>29</v>
      </c>
      <c r="B4521" s="1" t="s">
        <v>6395</v>
      </c>
      <c r="C4521" s="2" t="s">
        <v>6261</v>
      </c>
      <c r="D4521" s="1" t="s">
        <v>19</v>
      </c>
      <c r="E4521" s="3" t="str">
        <f>HYPERLINK("https://fyndiq.se/produkt/97cbae7fc1944898/", "2-Pack SAMSUNG S24 Skärmskydd - Härdat Glas 9H - Super kvalitet 3D")</f>
        <v>2-Pack SAMSUNG S24 Skärmskydd - Härdat Glas 9H - Super kvalitet 3D</v>
      </c>
      <c r="F4521" s="1" t="s">
        <v>2695</v>
      </c>
      <c r="G4521" s="1" t="s">
        <v>2696</v>
      </c>
      <c r="H4521" s="1" t="s">
        <v>2697</v>
      </c>
      <c r="I4521" s="1" t="s">
        <v>16</v>
      </c>
      <c r="J4521" s="1" t="s">
        <v>23</v>
      </c>
      <c r="K4521" s="1" t="s">
        <v>16</v>
      </c>
      <c r="L4521" s="1" t="s">
        <v>16</v>
      </c>
      <c r="M4521" s="1" t="s">
        <v>16</v>
      </c>
      <c r="N4521" s="1" t="s">
        <v>16</v>
      </c>
      <c r="O4521" s="1">
        <v>71.2</v>
      </c>
      <c r="P4521" s="1">
        <v>1.0</v>
      </c>
    </row>
    <row r="4522">
      <c r="A4522" s="1" t="s">
        <v>29</v>
      </c>
      <c r="B4522" s="1" t="s">
        <v>6396</v>
      </c>
      <c r="C4522" s="2" t="s">
        <v>6261</v>
      </c>
      <c r="D4522" s="1" t="s">
        <v>19</v>
      </c>
      <c r="E4522" s="3" t="str">
        <f>HYPERLINK("https://fyndiq.se/produkt/c47dc331e908415c/", "2 Pack - Samsung S22 ULTRA - 9H Härdat Glass - 3D Super Kvalitet")</f>
        <v>2 Pack - Samsung S22 ULTRA - 9H Härdat Glass - 3D Super Kvalitet</v>
      </c>
      <c r="F4522" s="1" t="s">
        <v>246</v>
      </c>
      <c r="G4522" s="1" t="s">
        <v>247</v>
      </c>
      <c r="H4522" s="1" t="s">
        <v>248</v>
      </c>
      <c r="I4522" s="1" t="s">
        <v>16</v>
      </c>
      <c r="J4522" s="1" t="s">
        <v>23</v>
      </c>
      <c r="K4522" s="1" t="s">
        <v>16</v>
      </c>
      <c r="L4522" s="1" t="s">
        <v>16</v>
      </c>
      <c r="M4522" s="1" t="s">
        <v>16</v>
      </c>
      <c r="N4522" s="1" t="s">
        <v>16</v>
      </c>
      <c r="O4522" s="1">
        <v>63.2</v>
      </c>
      <c r="P4522" s="1">
        <v>1.0</v>
      </c>
    </row>
    <row r="4523">
      <c r="A4523" s="1" t="s">
        <v>29</v>
      </c>
      <c r="B4523" s="1" t="s">
        <v>6397</v>
      </c>
      <c r="C4523" s="2" t="s">
        <v>6261</v>
      </c>
      <c r="D4523" s="1" t="s">
        <v>19</v>
      </c>
      <c r="E452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4523" s="1" t="s">
        <v>128</v>
      </c>
      <c r="G4523" s="1" t="s">
        <v>129</v>
      </c>
      <c r="H4523" s="1" t="s">
        <v>130</v>
      </c>
      <c r="I4523" s="1" t="s">
        <v>16</v>
      </c>
      <c r="J4523" s="1" t="s">
        <v>23</v>
      </c>
      <c r="K4523" s="1" t="s">
        <v>16</v>
      </c>
      <c r="L4523" s="1" t="s">
        <v>16</v>
      </c>
      <c r="M4523" s="1" t="s">
        <v>16</v>
      </c>
      <c r="N4523" s="1" t="s">
        <v>16</v>
      </c>
      <c r="O4523" s="1">
        <v>95.2</v>
      </c>
      <c r="P4523" s="1">
        <v>1.0</v>
      </c>
    </row>
    <row r="4524">
      <c r="A4524" s="1" t="s">
        <v>29</v>
      </c>
      <c r="B4524" s="1" t="s">
        <v>6398</v>
      </c>
      <c r="C4524" s="2" t="s">
        <v>6261</v>
      </c>
      <c r="D4524" s="1" t="s">
        <v>19</v>
      </c>
      <c r="E4524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4524" s="1" t="s">
        <v>1608</v>
      </c>
      <c r="G4524" s="1" t="s">
        <v>1609</v>
      </c>
      <c r="H4524" s="1" t="s">
        <v>1610</v>
      </c>
      <c r="I4524" s="1" t="s">
        <v>16</v>
      </c>
      <c r="J4524" s="1" t="s">
        <v>23</v>
      </c>
      <c r="K4524" s="1" t="s">
        <v>16</v>
      </c>
      <c r="L4524" s="1" t="s">
        <v>16</v>
      </c>
      <c r="M4524" s="1" t="s">
        <v>16</v>
      </c>
      <c r="N4524" s="1" t="s">
        <v>16</v>
      </c>
      <c r="O4524" s="1">
        <v>63.2</v>
      </c>
      <c r="P4524" s="1">
        <v>1.0</v>
      </c>
    </row>
    <row r="4525">
      <c r="A4525" s="1" t="s">
        <v>29</v>
      </c>
      <c r="B4525" s="1" t="s">
        <v>6399</v>
      </c>
      <c r="C4525" s="2" t="s">
        <v>6261</v>
      </c>
      <c r="D4525" s="1" t="s">
        <v>19</v>
      </c>
      <c r="E4525" s="3" t="str">
        <f>HYPERLINK("https://fyndiq.se/produkt/f9cb40a5fb2c42e4/", "2 Pack Xiaomi 12 PRO - Härdat glas 9H-Super kvalitet 3D")</f>
        <v>2 Pack Xiaomi 12 PRO - Härdat glas 9H-Super kvalitet 3D</v>
      </c>
      <c r="F4525" s="1" t="s">
        <v>1830</v>
      </c>
      <c r="G4525" s="1" t="s">
        <v>1831</v>
      </c>
      <c r="H4525" s="1" t="s">
        <v>1832</v>
      </c>
      <c r="I4525" s="1" t="s">
        <v>16</v>
      </c>
      <c r="J4525" s="1" t="s">
        <v>23</v>
      </c>
      <c r="K4525" s="1" t="s">
        <v>16</v>
      </c>
      <c r="L4525" s="1" t="s">
        <v>16</v>
      </c>
      <c r="M4525" s="1" t="s">
        <v>16</v>
      </c>
      <c r="N4525" s="1" t="s">
        <v>16</v>
      </c>
      <c r="O4525" s="1">
        <v>63.2</v>
      </c>
      <c r="P4525" s="1">
        <v>1.0</v>
      </c>
    </row>
    <row r="4526">
      <c r="A4526" s="1" t="s">
        <v>29</v>
      </c>
      <c r="B4526" s="1" t="s">
        <v>6400</v>
      </c>
      <c r="C4526" s="2" t="s">
        <v>6261</v>
      </c>
      <c r="D4526" s="1" t="s">
        <v>19</v>
      </c>
      <c r="E4526" s="3" t="str">
        <f>HYPERLINK("https://fyndiq.se/produkt/30bbab57d5b5479e/", "2-Pack iPhone 12 Pro Max - Härdat Glass 9H - Super Kvalitet")</f>
        <v>2-Pack iPhone 12 Pro Max - Härdat Glass 9H - Super Kvalitet</v>
      </c>
      <c r="F4526" s="1" t="s">
        <v>2065</v>
      </c>
      <c r="G4526" s="1" t="s">
        <v>2066</v>
      </c>
      <c r="H4526" s="1" t="s">
        <v>2067</v>
      </c>
      <c r="I4526" s="1" t="s">
        <v>16</v>
      </c>
      <c r="J4526" s="1" t="s">
        <v>23</v>
      </c>
      <c r="K4526" s="1" t="s">
        <v>16</v>
      </c>
      <c r="L4526" s="1" t="s">
        <v>16</v>
      </c>
      <c r="M4526" s="1" t="s">
        <v>16</v>
      </c>
      <c r="N4526" s="1" t="s">
        <v>16</v>
      </c>
      <c r="O4526" s="1">
        <v>55.2</v>
      </c>
      <c r="P4526" s="1">
        <v>1.0</v>
      </c>
    </row>
    <row r="4527">
      <c r="A4527" s="1" t="s">
        <v>29</v>
      </c>
      <c r="B4527" s="1" t="s">
        <v>6401</v>
      </c>
      <c r="C4527" s="2" t="s">
        <v>6261</v>
      </c>
      <c r="D4527" s="1" t="s">
        <v>19</v>
      </c>
      <c r="E4527" s="3" t="str">
        <f>HYPERLINK("https://fyndiq.se/produkt/28799ed0373d40b4/", "2 Pack Galaxy S21 Ultra 5G- Härdat glas 9H - Super kvalitet 3D")</f>
        <v>2 Pack Galaxy S21 Ultra 5G- Härdat glas 9H - Super kvalitet 3D</v>
      </c>
      <c r="F4527" s="1" t="s">
        <v>272</v>
      </c>
      <c r="G4527" s="1" t="s">
        <v>273</v>
      </c>
      <c r="H4527" s="1" t="s">
        <v>274</v>
      </c>
      <c r="I4527" s="1" t="s">
        <v>16</v>
      </c>
      <c r="J4527" s="1" t="s">
        <v>23</v>
      </c>
      <c r="K4527" s="1" t="s">
        <v>16</v>
      </c>
      <c r="L4527" s="1" t="s">
        <v>16</v>
      </c>
      <c r="M4527" s="1" t="s">
        <v>16</v>
      </c>
      <c r="N4527" s="1" t="s">
        <v>16</v>
      </c>
      <c r="O4527" s="1">
        <v>63.2</v>
      </c>
      <c r="P4527" s="1">
        <v>1.0</v>
      </c>
    </row>
    <row r="4528">
      <c r="A4528" s="1" t="s">
        <v>29</v>
      </c>
      <c r="B4528" s="1" t="s">
        <v>6402</v>
      </c>
      <c r="C4528" s="2" t="s">
        <v>6261</v>
      </c>
      <c r="D4528" s="1" t="s">
        <v>19</v>
      </c>
      <c r="E4528" s="3" t="str">
        <f>HYPERLINK("https://fyndiq.se/produkt/44f3cfd52e0f4e86/", "Apple Watch 45mm – Härdat glas 9H – Super kvalitet 3D Skärmskydd")</f>
        <v>Apple Watch 45mm – Härdat glas 9H – Super kvalitet 3D Skärmskydd</v>
      </c>
      <c r="F4528" s="1" t="s">
        <v>568</v>
      </c>
      <c r="G4528" s="1" t="s">
        <v>569</v>
      </c>
      <c r="H4528" s="1" t="s">
        <v>570</v>
      </c>
      <c r="I4528" s="1" t="s">
        <v>16</v>
      </c>
      <c r="J4528" s="1" t="s">
        <v>23</v>
      </c>
      <c r="K4528" s="1" t="s">
        <v>16</v>
      </c>
      <c r="L4528" s="1" t="s">
        <v>16</v>
      </c>
      <c r="M4528" s="1" t="s">
        <v>16</v>
      </c>
      <c r="N4528" s="1" t="s">
        <v>16</v>
      </c>
      <c r="O4528" s="1">
        <v>47.2</v>
      </c>
      <c r="P4528" s="1">
        <v>1.0</v>
      </c>
    </row>
    <row r="4529">
      <c r="A4529" s="1" t="s">
        <v>29</v>
      </c>
      <c r="B4529" s="1" t="s">
        <v>6403</v>
      </c>
      <c r="C4529" s="2" t="s">
        <v>6261</v>
      </c>
      <c r="D4529" s="1" t="s">
        <v>19</v>
      </c>
      <c r="E4529" s="3" t="str">
        <f>HYPERLINK("https://fyndiq.se/produkt/6ae5aff483564a84/", "2-Pack Apple Watch 40mm – Härdat glas 9H – Super kvalitet 3D")</f>
        <v>2-Pack Apple Watch 40mm – Härdat glas 9H – Super kvalitet 3D</v>
      </c>
      <c r="F4529" s="1" t="s">
        <v>1418</v>
      </c>
      <c r="G4529" s="1" t="s">
        <v>1419</v>
      </c>
      <c r="H4529" s="1" t="s">
        <v>1420</v>
      </c>
      <c r="I4529" s="1" t="s">
        <v>16</v>
      </c>
      <c r="J4529" s="1" t="s">
        <v>23</v>
      </c>
      <c r="K4529" s="1" t="s">
        <v>16</v>
      </c>
      <c r="L4529" s="1" t="s">
        <v>16</v>
      </c>
      <c r="M4529" s="1" t="s">
        <v>16</v>
      </c>
      <c r="N4529" s="1" t="s">
        <v>16</v>
      </c>
      <c r="O4529" s="1">
        <v>55.2</v>
      </c>
      <c r="P4529" s="1">
        <v>1.0</v>
      </c>
    </row>
    <row r="4530">
      <c r="A4530" s="1" t="s">
        <v>29</v>
      </c>
      <c r="B4530" s="1" t="s">
        <v>6404</v>
      </c>
      <c r="C4530" s="2" t="s">
        <v>6261</v>
      </c>
      <c r="D4530" s="1" t="s">
        <v>19</v>
      </c>
      <c r="E4530" s="3" t="str">
        <f>HYPERLINK("https://fyndiq.se/produkt/dd0a78fa9ae94f83/", "Skärmskydd Iphone 13 Pro Max - 9H Härdat glas  - Top kvalitet")</f>
        <v>Skärmskydd Iphone 13 Pro Max - 9H Härdat glas  - Top kvalitet</v>
      </c>
      <c r="F4530" s="1" t="s">
        <v>4403</v>
      </c>
      <c r="G4530" s="1" t="s">
        <v>4404</v>
      </c>
      <c r="H4530" s="1" t="s">
        <v>4405</v>
      </c>
      <c r="I4530" s="1" t="s">
        <v>16</v>
      </c>
      <c r="J4530" s="1" t="s">
        <v>23</v>
      </c>
      <c r="K4530" s="1" t="s">
        <v>16</v>
      </c>
      <c r="L4530" s="1" t="s">
        <v>16</v>
      </c>
      <c r="M4530" s="1" t="s">
        <v>16</v>
      </c>
      <c r="N4530" s="1" t="s">
        <v>16</v>
      </c>
      <c r="O4530" s="1">
        <v>47.2</v>
      </c>
      <c r="P4530" s="1">
        <v>1.0</v>
      </c>
    </row>
    <row r="4531">
      <c r="A4531" s="1" t="s">
        <v>29</v>
      </c>
      <c r="B4531" s="1" t="s">
        <v>6405</v>
      </c>
      <c r="C4531" s="2" t="s">
        <v>6261</v>
      </c>
      <c r="D4531" s="1" t="s">
        <v>19</v>
      </c>
      <c r="E4531" s="3" t="str">
        <f>HYPERLINK("https://fyndiq.se/produkt/2479e205e24e458e/", "2-Pack Samsung A54 Skärmskydd &amp; 1-Pack linsskydd - Härdat Glas 9H - Super kvalitet 3D")</f>
        <v>2-Pack Samsung A54 Skärmskydd &amp; 1-Pack linsskydd - Härdat Glas 9H - Super kvalitet 3D</v>
      </c>
      <c r="F4531" s="1" t="s">
        <v>6406</v>
      </c>
      <c r="G4531" s="1" t="s">
        <v>6407</v>
      </c>
      <c r="H4531" s="1" t="s">
        <v>6408</v>
      </c>
      <c r="I4531" s="1" t="s">
        <v>16</v>
      </c>
      <c r="J4531" s="1" t="s">
        <v>23</v>
      </c>
      <c r="K4531" s="1" t="s">
        <v>16</v>
      </c>
      <c r="L4531" s="1" t="s">
        <v>16</v>
      </c>
      <c r="M4531" s="1" t="s">
        <v>16</v>
      </c>
      <c r="N4531" s="1" t="s">
        <v>16</v>
      </c>
      <c r="O4531" s="1">
        <v>71.2</v>
      </c>
      <c r="P4531" s="1">
        <v>1.0</v>
      </c>
    </row>
    <row r="4532">
      <c r="A4532" s="1" t="s">
        <v>29</v>
      </c>
      <c r="B4532" s="1" t="s">
        <v>6409</v>
      </c>
      <c r="C4532" s="2" t="s">
        <v>6261</v>
      </c>
      <c r="D4532" s="1" t="s">
        <v>19</v>
      </c>
      <c r="E4532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4532" s="1" t="s">
        <v>5628</v>
      </c>
      <c r="G4532" s="1" t="s">
        <v>5629</v>
      </c>
      <c r="H4532" s="1" t="s">
        <v>5630</v>
      </c>
      <c r="I4532" s="1" t="s">
        <v>16</v>
      </c>
      <c r="J4532" s="1" t="s">
        <v>23</v>
      </c>
      <c r="K4532" s="1" t="s">
        <v>16</v>
      </c>
      <c r="L4532" s="1" t="s">
        <v>16</v>
      </c>
      <c r="M4532" s="1" t="s">
        <v>16</v>
      </c>
      <c r="N4532" s="1" t="s">
        <v>16</v>
      </c>
      <c r="O4532" s="1">
        <v>79.2</v>
      </c>
      <c r="P4532" s="1">
        <v>1.0</v>
      </c>
    </row>
    <row r="4533">
      <c r="A4533" s="1" t="s">
        <v>29</v>
      </c>
      <c r="B4533" s="1" t="s">
        <v>6410</v>
      </c>
      <c r="C4533" s="2" t="s">
        <v>6261</v>
      </c>
      <c r="D4533" s="1" t="s">
        <v>19</v>
      </c>
      <c r="E4533" s="3" t="str">
        <f>HYPERLINK("https://fyndiq.se/produkt/3fee81d316cc43da/", "2-pack - iPhone 12 / 12 Pro - 9H Härdat Glass - Top Kvalitet")</f>
        <v>2-pack - iPhone 12 / 12 Pro - 9H Härdat Glass - Top Kvalitet</v>
      </c>
      <c r="F4533" s="1" t="s">
        <v>2499</v>
      </c>
      <c r="G4533" s="1" t="s">
        <v>2500</v>
      </c>
      <c r="H4533" s="1" t="s">
        <v>2067</v>
      </c>
      <c r="I4533" s="1" t="s">
        <v>16</v>
      </c>
      <c r="J4533" s="1" t="s">
        <v>23</v>
      </c>
      <c r="K4533" s="1" t="s">
        <v>16</v>
      </c>
      <c r="L4533" s="1" t="s">
        <v>16</v>
      </c>
      <c r="M4533" s="1" t="s">
        <v>16</v>
      </c>
      <c r="N4533" s="1" t="s">
        <v>16</v>
      </c>
      <c r="O4533" s="1">
        <v>55.2</v>
      </c>
      <c r="P4533" s="1">
        <v>1.0</v>
      </c>
    </row>
    <row r="4534">
      <c r="A4534" s="1" t="s">
        <v>29</v>
      </c>
      <c r="B4534" s="1" t="s">
        <v>6411</v>
      </c>
      <c r="C4534" s="2" t="s">
        <v>6261</v>
      </c>
      <c r="D4534" s="1" t="s">
        <v>19</v>
      </c>
      <c r="E453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534" s="1" t="s">
        <v>258</v>
      </c>
      <c r="G4534" s="1" t="s">
        <v>259</v>
      </c>
      <c r="H4534" s="1" t="s">
        <v>260</v>
      </c>
      <c r="I4534" s="1" t="s">
        <v>1230</v>
      </c>
      <c r="J4534" s="1" t="s">
        <v>23</v>
      </c>
      <c r="K4534" s="1" t="s">
        <v>16</v>
      </c>
      <c r="L4534" s="1" t="s">
        <v>16</v>
      </c>
      <c r="M4534" s="1" t="s">
        <v>16</v>
      </c>
      <c r="N4534" s="1" t="s">
        <v>16</v>
      </c>
      <c r="O4534" s="1">
        <v>63.2</v>
      </c>
      <c r="P4534" s="1">
        <v>1.0</v>
      </c>
    </row>
    <row r="4535">
      <c r="A4535" s="1" t="s">
        <v>29</v>
      </c>
      <c r="B4535" s="1" t="s">
        <v>6412</v>
      </c>
      <c r="C4535" s="2" t="s">
        <v>6261</v>
      </c>
      <c r="D4535" s="1" t="s">
        <v>19</v>
      </c>
      <c r="E4535" s="3" t="str">
        <f>HYPERLINK("https://fyndiq.se/produkt/28799ed0373d40b4/", "2 Pack Galaxy S21 Ultra 5G- Härdat glas 9H - Super kvalitet 3D")</f>
        <v>2 Pack Galaxy S21 Ultra 5G- Härdat glas 9H - Super kvalitet 3D</v>
      </c>
      <c r="F4535" s="1" t="s">
        <v>272</v>
      </c>
      <c r="G4535" s="1" t="s">
        <v>273</v>
      </c>
      <c r="H4535" s="1" t="s">
        <v>274</v>
      </c>
      <c r="I4535" s="1" t="s">
        <v>16</v>
      </c>
      <c r="J4535" s="1" t="s">
        <v>23</v>
      </c>
      <c r="K4535" s="1" t="s">
        <v>16</v>
      </c>
      <c r="L4535" s="1" t="s">
        <v>16</v>
      </c>
      <c r="M4535" s="1" t="s">
        <v>16</v>
      </c>
      <c r="N4535" s="1" t="s">
        <v>16</v>
      </c>
      <c r="O4535" s="1">
        <v>63.2</v>
      </c>
      <c r="P4535" s="1">
        <v>1.0</v>
      </c>
    </row>
    <row r="4536">
      <c r="A4536" s="1" t="s">
        <v>29</v>
      </c>
      <c r="B4536" s="1" t="s">
        <v>6413</v>
      </c>
      <c r="C4536" s="2" t="s">
        <v>6261</v>
      </c>
      <c r="D4536" s="1" t="s">
        <v>19</v>
      </c>
      <c r="E4536" s="3" t="str">
        <f>HYPERLINK("https://fyndiq.se/produkt/87e8c2a54c4a469b/", "2-Pack Samsung Galaxy A53 5G - Härdat glas 9H - Super kvalitet")</f>
        <v>2-Pack Samsung Galaxy A53 5G - Härdat glas 9H - Super kvalitet</v>
      </c>
      <c r="F4536" s="1" t="s">
        <v>1320</v>
      </c>
      <c r="G4536" s="1" t="s">
        <v>1321</v>
      </c>
      <c r="H4536" s="1" t="s">
        <v>1322</v>
      </c>
      <c r="I4536" s="1" t="s">
        <v>16</v>
      </c>
      <c r="J4536" s="1" t="s">
        <v>23</v>
      </c>
      <c r="K4536" s="1" t="s">
        <v>16</v>
      </c>
      <c r="L4536" s="1" t="s">
        <v>16</v>
      </c>
      <c r="M4536" s="1" t="s">
        <v>16</v>
      </c>
      <c r="N4536" s="1" t="s">
        <v>16</v>
      </c>
      <c r="O4536" s="1">
        <v>63.2</v>
      </c>
      <c r="P4536" s="1">
        <v>1.0</v>
      </c>
    </row>
    <row r="4537">
      <c r="A4537" s="1" t="s">
        <v>29</v>
      </c>
      <c r="B4537" s="1" t="s">
        <v>6414</v>
      </c>
      <c r="C4537" s="2" t="s">
        <v>6261</v>
      </c>
      <c r="D4537" s="1" t="s">
        <v>19</v>
      </c>
      <c r="E4537" s="3" t="str">
        <f>HYPERLINK("https://fyndiq.se/produkt/406117b60bf241a0/", "2-Pack Samsung Galaxy S9 - Härdat glas 9H - Super kvalitet 3D")</f>
        <v>2-Pack Samsung Galaxy S9 - Härdat glas 9H - Super kvalitet 3D</v>
      </c>
      <c r="F4537" s="1" t="s">
        <v>228</v>
      </c>
      <c r="G4537" s="1" t="s">
        <v>229</v>
      </c>
      <c r="H4537" s="1" t="s">
        <v>230</v>
      </c>
      <c r="I4537" s="1" t="s">
        <v>16</v>
      </c>
      <c r="J4537" s="1" t="s">
        <v>23</v>
      </c>
      <c r="K4537" s="1" t="s">
        <v>16</v>
      </c>
      <c r="L4537" s="1" t="s">
        <v>16</v>
      </c>
      <c r="M4537" s="1" t="s">
        <v>16</v>
      </c>
      <c r="N4537" s="1" t="s">
        <v>16</v>
      </c>
      <c r="O4537" s="1">
        <v>63.2</v>
      </c>
      <c r="P4537" s="1">
        <v>1.0</v>
      </c>
    </row>
    <row r="4538">
      <c r="A4538" s="1" t="s">
        <v>29</v>
      </c>
      <c r="B4538" s="1" t="s">
        <v>6415</v>
      </c>
      <c r="C4538" s="2" t="s">
        <v>6261</v>
      </c>
      <c r="D4538" s="1" t="s">
        <v>19</v>
      </c>
      <c r="E4538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4538" s="1" t="s">
        <v>856</v>
      </c>
      <c r="G4538" s="1" t="s">
        <v>857</v>
      </c>
      <c r="H4538" s="1" t="s">
        <v>858</v>
      </c>
      <c r="I4538" s="1" t="s">
        <v>16</v>
      </c>
      <c r="J4538" s="1" t="s">
        <v>23</v>
      </c>
      <c r="K4538" s="1" t="s">
        <v>16</v>
      </c>
      <c r="L4538" s="1" t="s">
        <v>16</v>
      </c>
      <c r="M4538" s="1" t="s">
        <v>16</v>
      </c>
      <c r="N4538" s="1" t="s">
        <v>16</v>
      </c>
      <c r="O4538" s="1">
        <v>63.2</v>
      </c>
      <c r="P4538" s="1">
        <v>1.0</v>
      </c>
    </row>
    <row r="4539">
      <c r="A4539" s="1" t="s">
        <v>29</v>
      </c>
      <c r="B4539" s="1" t="s">
        <v>6416</v>
      </c>
      <c r="C4539" s="2" t="s">
        <v>6261</v>
      </c>
      <c r="D4539" s="1" t="s">
        <v>19</v>
      </c>
      <c r="E453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539" s="1" t="s">
        <v>103</v>
      </c>
      <c r="G4539" s="1" t="s">
        <v>104</v>
      </c>
      <c r="H4539" s="1" t="s">
        <v>105</v>
      </c>
      <c r="I4539" s="1" t="s">
        <v>16</v>
      </c>
      <c r="J4539" s="1" t="s">
        <v>23</v>
      </c>
      <c r="K4539" s="1" t="s">
        <v>16</v>
      </c>
      <c r="L4539" s="1" t="s">
        <v>16</v>
      </c>
      <c r="M4539" s="1" t="s">
        <v>16</v>
      </c>
      <c r="N4539" s="1" t="s">
        <v>16</v>
      </c>
      <c r="O4539" s="1">
        <v>63.2</v>
      </c>
      <c r="P4539" s="1">
        <v>1.0</v>
      </c>
    </row>
    <row r="4540">
      <c r="A4540" s="1" t="s">
        <v>29</v>
      </c>
      <c r="B4540" s="1" t="s">
        <v>6417</v>
      </c>
      <c r="C4540" s="2" t="s">
        <v>6261</v>
      </c>
      <c r="D4540" s="1" t="s">
        <v>19</v>
      </c>
      <c r="E4540" s="3" t="str">
        <f t="shared" ref="E4540:E4541" si="49">HYPERLINK("https://fyndiq.se/produkt/c26c9ffef37a436a/", "2-Pack Samsung A35 5G Skärmskydd i Härdat Glas")</f>
        <v>2-Pack Samsung A35 5G Skärmskydd i Härdat Glas</v>
      </c>
      <c r="F4540" s="1" t="s">
        <v>432</v>
      </c>
      <c r="G4540" s="1" t="s">
        <v>433</v>
      </c>
      <c r="H4540" s="1" t="s">
        <v>434</v>
      </c>
      <c r="I4540" s="1" t="s">
        <v>16</v>
      </c>
      <c r="J4540" s="1" t="s">
        <v>23</v>
      </c>
      <c r="K4540" s="1" t="s">
        <v>16</v>
      </c>
      <c r="L4540" s="1" t="s">
        <v>16</v>
      </c>
      <c r="M4540" s="1" t="s">
        <v>16</v>
      </c>
      <c r="N4540" s="1" t="s">
        <v>16</v>
      </c>
      <c r="O4540" s="1">
        <v>63.2</v>
      </c>
      <c r="P4540" s="1">
        <v>1.0</v>
      </c>
    </row>
    <row r="4541">
      <c r="A4541" s="1" t="s">
        <v>29</v>
      </c>
      <c r="B4541" s="1" t="s">
        <v>6418</v>
      </c>
      <c r="C4541" s="2" t="s">
        <v>6419</v>
      </c>
      <c r="D4541" s="1" t="s">
        <v>19</v>
      </c>
      <c r="E4541" s="3" t="str">
        <f t="shared" si="49"/>
        <v>2-Pack Samsung A35 5G Skärmskydd i Härdat Glas</v>
      </c>
      <c r="F4541" s="1" t="s">
        <v>432</v>
      </c>
      <c r="G4541" s="1" t="s">
        <v>433</v>
      </c>
      <c r="H4541" s="1" t="s">
        <v>434</v>
      </c>
      <c r="I4541" s="1" t="s">
        <v>16</v>
      </c>
      <c r="J4541" s="1" t="s">
        <v>23</v>
      </c>
      <c r="K4541" s="1" t="s">
        <v>16</v>
      </c>
      <c r="L4541" s="1" t="s">
        <v>16</v>
      </c>
      <c r="M4541" s="1" t="s">
        <v>16</v>
      </c>
      <c r="N4541" s="1" t="s">
        <v>16</v>
      </c>
      <c r="O4541" s="1">
        <v>63.2</v>
      </c>
      <c r="P4541" s="1">
        <v>1.0</v>
      </c>
    </row>
    <row r="4542">
      <c r="A4542" s="1" t="s">
        <v>29</v>
      </c>
      <c r="B4542" s="1" t="s">
        <v>6420</v>
      </c>
      <c r="C4542" s="2" t="s">
        <v>6419</v>
      </c>
      <c r="D4542" s="1" t="s">
        <v>19</v>
      </c>
      <c r="E4542" s="3" t="str">
        <f>HYPERLINK("https://fyndiq.se/produkt/675bb02ed6bb4e07/", "2-Pack Samsung Galaxy S21 Ultra - Härdat Glas 9H-Super Kvalitet")</f>
        <v>2-Pack Samsung Galaxy S21 Ultra - Härdat Glas 9H-Super Kvalitet</v>
      </c>
      <c r="F4542" s="1" t="s">
        <v>91</v>
      </c>
      <c r="G4542" s="1" t="s">
        <v>92</v>
      </c>
      <c r="H4542" s="1" t="s">
        <v>93</v>
      </c>
      <c r="I4542" s="1" t="s">
        <v>16</v>
      </c>
      <c r="J4542" s="1" t="s">
        <v>23</v>
      </c>
      <c r="K4542" s="1" t="s">
        <v>16</v>
      </c>
      <c r="L4542" s="1" t="s">
        <v>16</v>
      </c>
      <c r="M4542" s="1" t="s">
        <v>16</v>
      </c>
      <c r="N4542" s="1" t="s">
        <v>16</v>
      </c>
      <c r="O4542" s="1">
        <v>63.2</v>
      </c>
      <c r="P4542" s="1">
        <v>1.0</v>
      </c>
    </row>
    <row r="4543">
      <c r="A4543" s="1" t="s">
        <v>29</v>
      </c>
      <c r="B4543" s="1" t="s">
        <v>6421</v>
      </c>
      <c r="C4543" s="2" t="s">
        <v>6419</v>
      </c>
      <c r="D4543" s="1" t="s">
        <v>19</v>
      </c>
      <c r="E4543" s="3" t="str">
        <f>HYPERLINK("https://fyndiq.se/produkt/56c72c0ba5f749b5/", "2-Pack SAMSUNG S24 Skärmskydd - Härdat Glas 9H - Super kvalitet 3D")</f>
        <v>2-Pack SAMSUNG S24 Skärmskydd - Härdat Glas 9H - Super kvalitet 3D</v>
      </c>
      <c r="F4543" s="1" t="s">
        <v>263</v>
      </c>
      <c r="G4543" s="1" t="s">
        <v>264</v>
      </c>
      <c r="H4543" s="1" t="s">
        <v>265</v>
      </c>
      <c r="I4543" s="1" t="s">
        <v>16</v>
      </c>
      <c r="J4543" s="1" t="s">
        <v>23</v>
      </c>
      <c r="K4543" s="1" t="s">
        <v>16</v>
      </c>
      <c r="L4543" s="1" t="s">
        <v>16</v>
      </c>
      <c r="M4543" s="1" t="s">
        <v>16</v>
      </c>
      <c r="N4543" s="1" t="s">
        <v>16</v>
      </c>
      <c r="O4543" s="1">
        <v>71.2</v>
      </c>
      <c r="P4543" s="1">
        <v>1.0</v>
      </c>
    </row>
    <row r="4544">
      <c r="A4544" s="1" t="s">
        <v>29</v>
      </c>
      <c r="B4544" s="1" t="s">
        <v>6422</v>
      </c>
      <c r="C4544" s="2" t="s">
        <v>6419</v>
      </c>
      <c r="D4544" s="1" t="s">
        <v>19</v>
      </c>
      <c r="E4544" s="3" t="str">
        <f>HYPERLINK("https://fyndiq.se/produkt/22734eadceba4185/", "2 Pack Xiaomi Redmi Note 11 - Härdat glas 9H-Super kvalitet 3D")</f>
        <v>2 Pack Xiaomi Redmi Note 11 - Härdat glas 9H-Super kvalitet 3D</v>
      </c>
      <c r="F4544" s="1" t="s">
        <v>6184</v>
      </c>
      <c r="G4544" s="1" t="s">
        <v>6185</v>
      </c>
      <c r="H4544" s="1" t="s">
        <v>6186</v>
      </c>
      <c r="I4544" s="1" t="s">
        <v>16</v>
      </c>
      <c r="J4544" s="1" t="s">
        <v>23</v>
      </c>
      <c r="K4544" s="1" t="s">
        <v>16</v>
      </c>
      <c r="L4544" s="1" t="s">
        <v>16</v>
      </c>
      <c r="M4544" s="1" t="s">
        <v>16</v>
      </c>
      <c r="N4544" s="1" t="s">
        <v>16</v>
      </c>
      <c r="O4544" s="1">
        <v>63.2</v>
      </c>
      <c r="P4544" s="1">
        <v>1.0</v>
      </c>
    </row>
    <row r="4545">
      <c r="A4545" s="1" t="s">
        <v>29</v>
      </c>
      <c r="B4545" s="1" t="s">
        <v>6423</v>
      </c>
      <c r="C4545" s="2" t="s">
        <v>6419</v>
      </c>
      <c r="D4545" s="1" t="s">
        <v>19</v>
      </c>
      <c r="E454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545" s="1" t="s">
        <v>103</v>
      </c>
      <c r="G4545" s="1" t="s">
        <v>104</v>
      </c>
      <c r="H4545" s="1" t="s">
        <v>105</v>
      </c>
      <c r="I4545" s="1" t="s">
        <v>16</v>
      </c>
      <c r="J4545" s="1" t="s">
        <v>23</v>
      </c>
      <c r="K4545" s="1" t="s">
        <v>16</v>
      </c>
      <c r="L4545" s="1" t="s">
        <v>16</v>
      </c>
      <c r="M4545" s="1" t="s">
        <v>16</v>
      </c>
      <c r="N4545" s="1" t="s">
        <v>16</v>
      </c>
      <c r="O4545" s="1">
        <v>63.2</v>
      </c>
      <c r="P4545" s="1">
        <v>1.0</v>
      </c>
    </row>
    <row r="4546">
      <c r="A4546" s="1" t="s">
        <v>29</v>
      </c>
      <c r="B4546" s="1" t="s">
        <v>6424</v>
      </c>
      <c r="C4546" s="2" t="s">
        <v>6419</v>
      </c>
      <c r="D4546" s="1" t="s">
        <v>19</v>
      </c>
      <c r="E454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4546" s="1" t="s">
        <v>132</v>
      </c>
      <c r="G4546" s="1" t="s">
        <v>133</v>
      </c>
      <c r="H4546" s="1" t="s">
        <v>134</v>
      </c>
      <c r="I4546" s="1" t="s">
        <v>16</v>
      </c>
      <c r="J4546" s="1" t="s">
        <v>23</v>
      </c>
      <c r="K4546" s="1" t="s">
        <v>16</v>
      </c>
      <c r="L4546" s="1" t="s">
        <v>16</v>
      </c>
      <c r="M4546" s="1" t="s">
        <v>16</v>
      </c>
      <c r="N4546" s="1" t="s">
        <v>16</v>
      </c>
      <c r="O4546" s="1">
        <v>71.2</v>
      </c>
      <c r="P4546" s="1">
        <v>1.0</v>
      </c>
    </row>
    <row r="4547">
      <c r="A4547" s="1" t="s">
        <v>29</v>
      </c>
      <c r="B4547" s="1" t="s">
        <v>6425</v>
      </c>
      <c r="C4547" s="2" t="s">
        <v>6419</v>
      </c>
      <c r="D4547" s="1" t="s">
        <v>19</v>
      </c>
      <c r="E4547" s="3" t="str">
        <f>HYPERLINK("https://fyndiq.se/produkt/8a162916fdf246f7/", "2-Pack SAMSUNG S24 Skärmskydd - Härdat Glas 9H - Super kvalitet 3D")</f>
        <v>2-Pack SAMSUNG S24 Skärmskydd - Härdat Glas 9H - Super kvalitet 3D</v>
      </c>
      <c r="F4547" s="1" t="s">
        <v>714</v>
      </c>
      <c r="G4547" s="1" t="s">
        <v>715</v>
      </c>
      <c r="H4547" s="1" t="s">
        <v>716</v>
      </c>
      <c r="I4547" s="1" t="s">
        <v>16</v>
      </c>
      <c r="J4547" s="1" t="s">
        <v>23</v>
      </c>
      <c r="K4547" s="1" t="s">
        <v>16</v>
      </c>
      <c r="L4547" s="1" t="s">
        <v>16</v>
      </c>
      <c r="M4547" s="1" t="s">
        <v>16</v>
      </c>
      <c r="N4547" s="1" t="s">
        <v>16</v>
      </c>
      <c r="O4547" s="1">
        <v>71.2</v>
      </c>
      <c r="P4547" s="1">
        <v>1.0</v>
      </c>
    </row>
    <row r="4548">
      <c r="A4548" s="1" t="s">
        <v>29</v>
      </c>
      <c r="B4548" s="1" t="s">
        <v>6426</v>
      </c>
      <c r="C4548" s="2" t="s">
        <v>6419</v>
      </c>
      <c r="D4548" s="1" t="s">
        <v>19</v>
      </c>
      <c r="E4548" s="3" t="str">
        <f>HYPERLINK("https://fyndiq.se/produkt/4c175ce77fca4f3f/", "Skärmskydd Iphone 13 Pro - Härdat glas 9H - Hög kvalitet")</f>
        <v>Skärmskydd Iphone 13 Pro - Härdat glas 9H - Hög kvalitet</v>
      </c>
      <c r="F4548" s="1" t="s">
        <v>5741</v>
      </c>
      <c r="G4548" s="1" t="s">
        <v>5742</v>
      </c>
      <c r="H4548" s="1" t="s">
        <v>5743</v>
      </c>
      <c r="I4548" s="1" t="s">
        <v>16</v>
      </c>
      <c r="J4548" s="1" t="s">
        <v>23</v>
      </c>
      <c r="K4548" s="1" t="s">
        <v>16</v>
      </c>
      <c r="L4548" s="1" t="s">
        <v>16</v>
      </c>
      <c r="M4548" s="1" t="s">
        <v>16</v>
      </c>
      <c r="N4548" s="1" t="s">
        <v>16</v>
      </c>
      <c r="O4548" s="1">
        <v>47.2</v>
      </c>
      <c r="P4548" s="1">
        <v>1.0</v>
      </c>
    </row>
    <row r="4549">
      <c r="A4549" s="1" t="s">
        <v>29</v>
      </c>
      <c r="B4549" s="1" t="s">
        <v>6427</v>
      </c>
      <c r="C4549" s="2" t="s">
        <v>6419</v>
      </c>
      <c r="D4549" s="1" t="s">
        <v>19</v>
      </c>
      <c r="E454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4549" s="1" t="s">
        <v>204</v>
      </c>
      <c r="G4549" s="1" t="s">
        <v>205</v>
      </c>
      <c r="H4549" s="1" t="s">
        <v>206</v>
      </c>
      <c r="I4549" s="1" t="s">
        <v>16</v>
      </c>
      <c r="J4549" s="1" t="s">
        <v>23</v>
      </c>
      <c r="K4549" s="1" t="s">
        <v>16</v>
      </c>
      <c r="L4549" s="1" t="s">
        <v>16</v>
      </c>
      <c r="M4549" s="1" t="s">
        <v>16</v>
      </c>
      <c r="N4549" s="1" t="s">
        <v>16</v>
      </c>
      <c r="O4549" s="1">
        <v>71.2</v>
      </c>
      <c r="P4549" s="1">
        <v>1.0</v>
      </c>
    </row>
    <row r="4550">
      <c r="A4550" s="1" t="s">
        <v>29</v>
      </c>
      <c r="B4550" s="1" t="s">
        <v>6428</v>
      </c>
      <c r="C4550" s="2" t="s">
        <v>6419</v>
      </c>
      <c r="D4550" s="1" t="s">
        <v>19</v>
      </c>
      <c r="E4550" s="3" t="str">
        <f>HYPERLINK("https://fyndiq.se/produkt/8a94b47e940d4cfe/", "2 Pack Xiaomi 12 PRO - Härdat glas 9H-Super kvalitet 3D")</f>
        <v>2 Pack Xiaomi 12 PRO - Härdat glas 9H-Super kvalitet 3D</v>
      </c>
      <c r="F4550" s="1" t="s">
        <v>214</v>
      </c>
      <c r="G4550" s="1" t="s">
        <v>215</v>
      </c>
      <c r="H4550" s="1" t="s">
        <v>216</v>
      </c>
      <c r="I4550" s="1" t="s">
        <v>16</v>
      </c>
      <c r="J4550" s="1" t="s">
        <v>23</v>
      </c>
      <c r="K4550" s="1" t="s">
        <v>16</v>
      </c>
      <c r="L4550" s="1" t="s">
        <v>16</v>
      </c>
      <c r="M4550" s="1" t="s">
        <v>16</v>
      </c>
      <c r="N4550" s="1" t="s">
        <v>16</v>
      </c>
      <c r="O4550" s="1">
        <v>63.2</v>
      </c>
      <c r="P4550" s="1">
        <v>1.0</v>
      </c>
    </row>
    <row r="4551">
      <c r="A4551" s="1" t="s">
        <v>29</v>
      </c>
      <c r="B4551" s="1" t="s">
        <v>6429</v>
      </c>
      <c r="C4551" s="2" t="s">
        <v>6419</v>
      </c>
      <c r="D4551" s="1" t="s">
        <v>19</v>
      </c>
      <c r="E455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551" s="1" t="s">
        <v>977</v>
      </c>
      <c r="G4551" s="1" t="s">
        <v>978</v>
      </c>
      <c r="H4551" s="1" t="s">
        <v>979</v>
      </c>
      <c r="I4551" s="1" t="s">
        <v>16</v>
      </c>
      <c r="J4551" s="1" t="s">
        <v>23</v>
      </c>
      <c r="K4551" s="1" t="s">
        <v>16</v>
      </c>
      <c r="L4551" s="1" t="s">
        <v>16</v>
      </c>
      <c r="M4551" s="1" t="s">
        <v>16</v>
      </c>
      <c r="N4551" s="1" t="s">
        <v>16</v>
      </c>
      <c r="O4551" s="1">
        <v>63.2</v>
      </c>
      <c r="P4551" s="1">
        <v>1.0</v>
      </c>
    </row>
    <row r="4552">
      <c r="A4552" s="1" t="s">
        <v>29</v>
      </c>
      <c r="B4552" s="1" t="s">
        <v>6430</v>
      </c>
      <c r="C4552" s="2" t="s">
        <v>6419</v>
      </c>
      <c r="D4552" s="1" t="s">
        <v>19</v>
      </c>
      <c r="E455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552" s="1" t="s">
        <v>26</v>
      </c>
      <c r="G4552" s="1" t="s">
        <v>27</v>
      </c>
      <c r="H4552" s="1" t="s">
        <v>28</v>
      </c>
      <c r="I4552" s="1" t="s">
        <v>16</v>
      </c>
      <c r="J4552" s="1" t="s">
        <v>23</v>
      </c>
      <c r="K4552" s="1" t="s">
        <v>16</v>
      </c>
      <c r="L4552" s="1" t="s">
        <v>16</v>
      </c>
      <c r="M4552" s="1" t="s">
        <v>16</v>
      </c>
      <c r="N4552" s="1" t="s">
        <v>16</v>
      </c>
      <c r="O4552" s="1">
        <v>71.2</v>
      </c>
      <c r="P4552" s="1">
        <v>1.0</v>
      </c>
    </row>
    <row r="4553">
      <c r="A4553" s="1" t="s">
        <v>29</v>
      </c>
      <c r="B4553" s="1" t="s">
        <v>6431</v>
      </c>
      <c r="C4553" s="2" t="s">
        <v>6419</v>
      </c>
      <c r="D4553" s="1" t="s">
        <v>19</v>
      </c>
      <c r="E4553" s="3" t="str">
        <f>HYPERLINK("https://fyndiq.se/produkt/c6f3e47a88184e8d/", "2-Pack SAMSUNG A55 Skärmskydd - Härdat Glas 9H - Super kvalitet 3D")</f>
        <v>2-Pack SAMSUNG A55 Skärmskydd - Härdat Glas 9H - Super kvalitet 3D</v>
      </c>
      <c r="F4553" s="1" t="s">
        <v>83</v>
      </c>
      <c r="G4553" s="1" t="s">
        <v>84</v>
      </c>
      <c r="H4553" s="1" t="s">
        <v>85</v>
      </c>
      <c r="I4553" s="1" t="s">
        <v>16</v>
      </c>
      <c r="J4553" s="1" t="s">
        <v>23</v>
      </c>
      <c r="K4553" s="1" t="s">
        <v>16</v>
      </c>
      <c r="L4553" s="1" t="s">
        <v>16</v>
      </c>
      <c r="M4553" s="1" t="s">
        <v>16</v>
      </c>
      <c r="N4553" s="1" t="s">
        <v>16</v>
      </c>
      <c r="O4553" s="1">
        <v>63.2</v>
      </c>
      <c r="P4553" s="1">
        <v>1.0</v>
      </c>
    </row>
    <row r="4554">
      <c r="A4554" s="1" t="s">
        <v>29</v>
      </c>
      <c r="B4554" s="1" t="s">
        <v>6432</v>
      </c>
      <c r="C4554" s="2" t="s">
        <v>6419</v>
      </c>
      <c r="D4554" s="1" t="s">
        <v>19</v>
      </c>
      <c r="E455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554" s="1" t="s">
        <v>977</v>
      </c>
      <c r="G4554" s="1" t="s">
        <v>978</v>
      </c>
      <c r="H4554" s="1" t="s">
        <v>979</v>
      </c>
      <c r="I4554" s="1" t="s">
        <v>16</v>
      </c>
      <c r="J4554" s="1" t="s">
        <v>23</v>
      </c>
      <c r="K4554" s="1" t="s">
        <v>16</v>
      </c>
      <c r="L4554" s="1" t="s">
        <v>16</v>
      </c>
      <c r="M4554" s="1" t="s">
        <v>16</v>
      </c>
      <c r="N4554" s="1" t="s">
        <v>16</v>
      </c>
      <c r="O4554" s="1">
        <v>63.2</v>
      </c>
      <c r="P4554" s="1">
        <v>1.0</v>
      </c>
    </row>
    <row r="4555">
      <c r="A4555" s="1" t="s">
        <v>29</v>
      </c>
      <c r="B4555" s="1" t="s">
        <v>6433</v>
      </c>
      <c r="C4555" s="2" t="s">
        <v>6419</v>
      </c>
      <c r="D4555" s="1" t="s">
        <v>19</v>
      </c>
      <c r="E4555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555" s="1" t="s">
        <v>31</v>
      </c>
      <c r="G4555" s="1" t="s">
        <v>32</v>
      </c>
      <c r="H4555" s="1" t="s">
        <v>33</v>
      </c>
      <c r="I4555" s="1" t="s">
        <v>16</v>
      </c>
      <c r="J4555" s="1" t="s">
        <v>23</v>
      </c>
      <c r="K4555" s="1" t="s">
        <v>16</v>
      </c>
      <c r="L4555" s="1" t="s">
        <v>16</v>
      </c>
      <c r="M4555" s="1" t="s">
        <v>16</v>
      </c>
      <c r="N4555" s="1" t="s">
        <v>16</v>
      </c>
      <c r="O4555" s="1">
        <v>79.2</v>
      </c>
      <c r="P4555" s="1">
        <v>1.0</v>
      </c>
    </row>
    <row r="4556">
      <c r="A4556" s="1" t="s">
        <v>29</v>
      </c>
      <c r="B4556" s="1" t="s">
        <v>6434</v>
      </c>
      <c r="C4556" s="2" t="s">
        <v>6419</v>
      </c>
      <c r="D4556" s="1" t="s">
        <v>19</v>
      </c>
      <c r="E455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4556" s="1" t="s">
        <v>204</v>
      </c>
      <c r="G4556" s="1" t="s">
        <v>205</v>
      </c>
      <c r="H4556" s="1" t="s">
        <v>206</v>
      </c>
      <c r="I4556" s="1" t="s">
        <v>1673</v>
      </c>
      <c r="J4556" s="1" t="s">
        <v>23</v>
      </c>
      <c r="K4556" s="1" t="s">
        <v>16</v>
      </c>
      <c r="L4556" s="1" t="s">
        <v>16</v>
      </c>
      <c r="M4556" s="1" t="s">
        <v>16</v>
      </c>
      <c r="N4556" s="1" t="s">
        <v>16</v>
      </c>
      <c r="O4556" s="1">
        <v>71.2</v>
      </c>
      <c r="P4556" s="1">
        <v>1.0</v>
      </c>
    </row>
    <row r="4557">
      <c r="A4557" s="1" t="s">
        <v>29</v>
      </c>
      <c r="B4557" s="1" t="s">
        <v>6435</v>
      </c>
      <c r="C4557" s="2" t="s">
        <v>6419</v>
      </c>
      <c r="D4557" s="1" t="s">
        <v>19</v>
      </c>
      <c r="E4557" s="3" t="str">
        <f>HYPERLINK("https://fyndiq.se/produkt/388e6e1d48174830/", "2-Pack SAMSUNG S24 PLUS Skärmskydd - Härdat Glas 9H - Super kvalitet 3D")</f>
        <v>2-Pack SAMSUNG S24 PLUS Skärmskydd - Härdat Glas 9H - Super kvalitet 3D</v>
      </c>
      <c r="F4557" s="1" t="s">
        <v>5476</v>
      </c>
      <c r="G4557" s="1" t="s">
        <v>5477</v>
      </c>
      <c r="H4557" s="1" t="s">
        <v>5478</v>
      </c>
      <c r="I4557" s="1" t="s">
        <v>16</v>
      </c>
      <c r="J4557" s="1" t="s">
        <v>23</v>
      </c>
      <c r="K4557" s="1" t="s">
        <v>16</v>
      </c>
      <c r="L4557" s="1" t="s">
        <v>16</v>
      </c>
      <c r="M4557" s="1" t="s">
        <v>16</v>
      </c>
      <c r="N4557" s="1" t="s">
        <v>16</v>
      </c>
      <c r="O4557" s="1">
        <v>71.2</v>
      </c>
      <c r="P4557" s="1">
        <v>1.0</v>
      </c>
    </row>
    <row r="4558">
      <c r="A4558" s="1" t="s">
        <v>29</v>
      </c>
      <c r="B4558" s="1" t="s">
        <v>6436</v>
      </c>
      <c r="C4558" s="2" t="s">
        <v>6419</v>
      </c>
      <c r="D4558" s="1" t="s">
        <v>19</v>
      </c>
      <c r="E455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4558" s="1" t="s">
        <v>760</v>
      </c>
      <c r="G4558" s="1" t="s">
        <v>761</v>
      </c>
      <c r="H4558" s="1" t="s">
        <v>762</v>
      </c>
      <c r="I4558" s="1" t="s">
        <v>16</v>
      </c>
      <c r="J4558" s="1" t="s">
        <v>23</v>
      </c>
      <c r="K4558" s="1" t="s">
        <v>16</v>
      </c>
      <c r="L4558" s="1" t="s">
        <v>16</v>
      </c>
      <c r="M4558" s="1" t="s">
        <v>16</v>
      </c>
      <c r="N4558" s="1" t="s">
        <v>16</v>
      </c>
      <c r="O4558" s="1">
        <v>63.2</v>
      </c>
      <c r="P4558" s="1">
        <v>1.0</v>
      </c>
    </row>
    <row r="4559">
      <c r="A4559" s="1" t="s">
        <v>29</v>
      </c>
      <c r="B4559" s="1" t="s">
        <v>6437</v>
      </c>
      <c r="C4559" s="2" t="s">
        <v>6419</v>
      </c>
      <c r="D4559" s="1" t="s">
        <v>19</v>
      </c>
      <c r="E4559" s="3" t="str">
        <f>HYPERLINK("https://fyndiq.se/produkt/19c2551af5564452/", "2 Pack Samsung Galaxy A41 - Härdat Glas 9H - Super kvalitet 3D")</f>
        <v>2 Pack Samsung Galaxy A41 - Härdat Glas 9H - Super kvalitet 3D</v>
      </c>
      <c r="F4559" s="1" t="s">
        <v>362</v>
      </c>
      <c r="G4559" s="1" t="s">
        <v>363</v>
      </c>
      <c r="H4559" s="1" t="s">
        <v>364</v>
      </c>
      <c r="I4559" s="1" t="s">
        <v>16</v>
      </c>
      <c r="J4559" s="1" t="s">
        <v>23</v>
      </c>
      <c r="K4559" s="1" t="s">
        <v>16</v>
      </c>
      <c r="L4559" s="1" t="s">
        <v>16</v>
      </c>
      <c r="M4559" s="1" t="s">
        <v>16</v>
      </c>
      <c r="N4559" s="1" t="s">
        <v>16</v>
      </c>
      <c r="O4559" s="1">
        <v>63.2</v>
      </c>
      <c r="P4559" s="1">
        <v>1.0</v>
      </c>
    </row>
    <row r="4560">
      <c r="A4560" s="1" t="s">
        <v>29</v>
      </c>
      <c r="B4560" s="1" t="s">
        <v>6438</v>
      </c>
      <c r="C4560" s="2" t="s">
        <v>6419</v>
      </c>
      <c r="D4560" s="1" t="s">
        <v>19</v>
      </c>
      <c r="E4560" s="3" t="str">
        <f>HYPERLINK("https://fyndiq.se/produkt/03a480989c2048fb/", "2 Pack Samsung Galaxy S8 Plus - Härdat glas 9H–Super kvalitet 3D")</f>
        <v>2 Pack Samsung Galaxy S8 Plus - Härdat glas 9H–Super kvalitet 3D</v>
      </c>
      <c r="F4560" s="1" t="s">
        <v>991</v>
      </c>
      <c r="G4560" s="1" t="s">
        <v>992</v>
      </c>
      <c r="H4560" s="1" t="s">
        <v>993</v>
      </c>
      <c r="I4560" s="1" t="s">
        <v>16</v>
      </c>
      <c r="J4560" s="1" t="s">
        <v>23</v>
      </c>
      <c r="K4560" s="1" t="s">
        <v>16</v>
      </c>
      <c r="L4560" s="1" t="s">
        <v>16</v>
      </c>
      <c r="M4560" s="1" t="s">
        <v>16</v>
      </c>
      <c r="N4560" s="1" t="s">
        <v>16</v>
      </c>
      <c r="O4560" s="1">
        <v>63.2</v>
      </c>
      <c r="P4560" s="1">
        <v>1.0</v>
      </c>
    </row>
    <row r="4561">
      <c r="A4561" s="1" t="s">
        <v>29</v>
      </c>
      <c r="B4561" s="1" t="s">
        <v>6439</v>
      </c>
      <c r="C4561" s="2" t="s">
        <v>6419</v>
      </c>
      <c r="D4561" s="1" t="s">
        <v>19</v>
      </c>
      <c r="E4561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4561" s="1" t="s">
        <v>296</v>
      </c>
      <c r="G4561" s="1" t="s">
        <v>297</v>
      </c>
      <c r="H4561" s="1" t="s">
        <v>298</v>
      </c>
      <c r="I4561" s="1" t="s">
        <v>16</v>
      </c>
      <c r="J4561" s="1" t="s">
        <v>23</v>
      </c>
      <c r="K4561" s="1" t="s">
        <v>16</v>
      </c>
      <c r="L4561" s="1" t="s">
        <v>16</v>
      </c>
      <c r="M4561" s="1" t="s">
        <v>16</v>
      </c>
      <c r="N4561" s="1" t="s">
        <v>16</v>
      </c>
      <c r="O4561" s="1">
        <v>71.2</v>
      </c>
      <c r="P4561" s="1">
        <v>1.0</v>
      </c>
    </row>
    <row r="4562">
      <c r="A4562" s="1" t="s">
        <v>29</v>
      </c>
      <c r="B4562" s="1" t="s">
        <v>6440</v>
      </c>
      <c r="C4562" s="2" t="s">
        <v>6419</v>
      </c>
      <c r="D4562" s="1" t="s">
        <v>19</v>
      </c>
      <c r="E4562" s="3" t="str">
        <f>HYPERLINK("https://fyndiq.se/produkt/4c221907d1254100/", "2-Pack Samsung A14 Skärmskydd - Härdat Glas 9H - Super kvalitet 3D")</f>
        <v>2-Pack Samsung A14 Skärmskydd - Härdat Glas 9H - Super kvalitet 3D</v>
      </c>
      <c r="F4562" s="1" t="s">
        <v>167</v>
      </c>
      <c r="G4562" s="1" t="s">
        <v>168</v>
      </c>
      <c r="H4562" s="1" t="s">
        <v>169</v>
      </c>
      <c r="I4562" s="1" t="s">
        <v>16</v>
      </c>
      <c r="J4562" s="1" t="s">
        <v>23</v>
      </c>
      <c r="K4562" s="1" t="s">
        <v>16</v>
      </c>
      <c r="L4562" s="1" t="s">
        <v>16</v>
      </c>
      <c r="M4562" s="1" t="s">
        <v>16</v>
      </c>
      <c r="N4562" s="1" t="s">
        <v>16</v>
      </c>
      <c r="O4562" s="1">
        <v>63.2</v>
      </c>
      <c r="P4562" s="1">
        <v>1.0</v>
      </c>
    </row>
    <row r="4563">
      <c r="A4563" s="1" t="s">
        <v>29</v>
      </c>
      <c r="B4563" s="1" t="s">
        <v>6441</v>
      </c>
      <c r="C4563" s="2" t="s">
        <v>6419</v>
      </c>
      <c r="D4563" s="1" t="s">
        <v>19</v>
      </c>
      <c r="E456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563" s="1" t="s">
        <v>977</v>
      </c>
      <c r="G4563" s="1" t="s">
        <v>978</v>
      </c>
      <c r="H4563" s="1" t="s">
        <v>979</v>
      </c>
      <c r="I4563" s="1" t="s">
        <v>16</v>
      </c>
      <c r="J4563" s="1" t="s">
        <v>23</v>
      </c>
      <c r="K4563" s="1" t="s">
        <v>16</v>
      </c>
      <c r="L4563" s="1" t="s">
        <v>16</v>
      </c>
      <c r="M4563" s="1" t="s">
        <v>16</v>
      </c>
      <c r="N4563" s="1" t="s">
        <v>16</v>
      </c>
      <c r="O4563" s="1">
        <v>63.2</v>
      </c>
      <c r="P4563" s="1">
        <v>1.0</v>
      </c>
    </row>
    <row r="4564">
      <c r="A4564" s="1" t="s">
        <v>29</v>
      </c>
      <c r="B4564" s="1" t="s">
        <v>6442</v>
      </c>
      <c r="C4564" s="2" t="s">
        <v>6419</v>
      </c>
      <c r="D4564" s="1" t="s">
        <v>19</v>
      </c>
      <c r="E4564" s="3" t="str">
        <f>HYPERLINK("https://fyndiq.se/produkt/e4b87757208946c3/", "2-Pack Samsung S10E Skärmskydd - Härdat Glas 9H - Super kvalitet 3D")</f>
        <v>2-Pack Samsung S10E Skärmskydd - Härdat Glas 9H - Super kvalitet 3D</v>
      </c>
      <c r="F4564" s="1" t="s">
        <v>95</v>
      </c>
      <c r="G4564" s="1" t="s">
        <v>96</v>
      </c>
      <c r="H4564" s="1" t="s">
        <v>97</v>
      </c>
      <c r="I4564" s="1" t="s">
        <v>16</v>
      </c>
      <c r="J4564" s="1" t="s">
        <v>23</v>
      </c>
      <c r="K4564" s="1" t="s">
        <v>16</v>
      </c>
      <c r="L4564" s="1" t="s">
        <v>16</v>
      </c>
      <c r="M4564" s="1" t="s">
        <v>16</v>
      </c>
      <c r="N4564" s="1" t="s">
        <v>16</v>
      </c>
      <c r="O4564" s="1">
        <v>63.2</v>
      </c>
      <c r="P4564" s="1">
        <v>1.0</v>
      </c>
    </row>
    <row r="4565">
      <c r="A4565" s="1" t="s">
        <v>29</v>
      </c>
      <c r="B4565" s="1" t="s">
        <v>6443</v>
      </c>
      <c r="C4565" s="2" t="s">
        <v>6419</v>
      </c>
      <c r="D4565" s="1" t="s">
        <v>19</v>
      </c>
      <c r="E4565" s="3" t="str">
        <f>HYPERLINK("https://fyndiq.se/produkt/19c2551af5564452/", "2 Pack Samsung Galaxy A41 - Härdat Glas 9H - Super kvalitet 3D")</f>
        <v>2 Pack Samsung Galaxy A41 - Härdat Glas 9H - Super kvalitet 3D</v>
      </c>
      <c r="F4565" s="1" t="s">
        <v>362</v>
      </c>
      <c r="G4565" s="1" t="s">
        <v>363</v>
      </c>
      <c r="H4565" s="1" t="s">
        <v>364</v>
      </c>
      <c r="I4565" s="1" t="s">
        <v>16</v>
      </c>
      <c r="J4565" s="1" t="s">
        <v>23</v>
      </c>
      <c r="K4565" s="1" t="s">
        <v>16</v>
      </c>
      <c r="L4565" s="1" t="s">
        <v>16</v>
      </c>
      <c r="M4565" s="1" t="s">
        <v>16</v>
      </c>
      <c r="N4565" s="1" t="s">
        <v>16</v>
      </c>
      <c r="O4565" s="1">
        <v>63.2</v>
      </c>
      <c r="P4565" s="1">
        <v>1.0</v>
      </c>
    </row>
    <row r="4566">
      <c r="A4566" s="1" t="s">
        <v>29</v>
      </c>
      <c r="B4566" s="1" t="s">
        <v>6444</v>
      </c>
      <c r="C4566" s="2" t="s">
        <v>6419</v>
      </c>
      <c r="D4566" s="1" t="s">
        <v>19</v>
      </c>
      <c r="E4566" s="3" t="str">
        <f>HYPERLINK("https://fyndiq.se/produkt/c6f3e47a88184e8d/", "2-Pack SAMSUNG A55 Skärmskydd - Härdat Glas 9H - Super kvalitet 3D")</f>
        <v>2-Pack SAMSUNG A55 Skärmskydd - Härdat Glas 9H - Super kvalitet 3D</v>
      </c>
      <c r="F4566" s="1" t="s">
        <v>83</v>
      </c>
      <c r="G4566" s="1" t="s">
        <v>84</v>
      </c>
      <c r="H4566" s="1" t="s">
        <v>85</v>
      </c>
      <c r="I4566" s="1" t="s">
        <v>16</v>
      </c>
      <c r="J4566" s="1" t="s">
        <v>23</v>
      </c>
      <c r="K4566" s="1" t="s">
        <v>16</v>
      </c>
      <c r="L4566" s="1" t="s">
        <v>16</v>
      </c>
      <c r="M4566" s="1" t="s">
        <v>16</v>
      </c>
      <c r="N4566" s="1" t="s">
        <v>16</v>
      </c>
      <c r="O4566" s="1">
        <v>63.2</v>
      </c>
      <c r="P4566" s="1">
        <v>1.0</v>
      </c>
    </row>
    <row r="4567">
      <c r="A4567" s="1" t="s">
        <v>29</v>
      </c>
      <c r="B4567" s="1" t="s">
        <v>6445</v>
      </c>
      <c r="C4567" s="2" t="s">
        <v>6419</v>
      </c>
      <c r="D4567" s="1" t="s">
        <v>19</v>
      </c>
      <c r="E4567" s="3" t="str">
        <f>HYPERLINK("https://fyndiq.se/produkt/7f28a0b893114334/", "2-Pack Samsung A52S Skärmskydd - Härdat Glas 9H - Super kvalitet 3D")</f>
        <v>2-Pack Samsung A52S Skärmskydd - Härdat Glas 9H - Super kvalitet 3D</v>
      </c>
      <c r="F4567" s="1" t="s">
        <v>525</v>
      </c>
      <c r="G4567" s="1" t="s">
        <v>526</v>
      </c>
      <c r="H4567" s="1" t="s">
        <v>527</v>
      </c>
      <c r="I4567" s="1" t="s">
        <v>16</v>
      </c>
      <c r="J4567" s="1" t="s">
        <v>23</v>
      </c>
      <c r="K4567" s="1" t="s">
        <v>16</v>
      </c>
      <c r="L4567" s="1" t="s">
        <v>16</v>
      </c>
      <c r="M4567" s="1" t="s">
        <v>16</v>
      </c>
      <c r="N4567" s="1" t="s">
        <v>16</v>
      </c>
      <c r="O4567" s="1">
        <v>63.2</v>
      </c>
      <c r="P4567" s="1">
        <v>1.0</v>
      </c>
    </row>
    <row r="4568">
      <c r="A4568" s="1" t="s">
        <v>29</v>
      </c>
      <c r="B4568" s="1" t="s">
        <v>6446</v>
      </c>
      <c r="C4568" s="2" t="s">
        <v>6419</v>
      </c>
      <c r="D4568" s="1" t="s">
        <v>19</v>
      </c>
      <c r="E4568" s="3" t="str">
        <f>HYPERLINK("https://fyndiq.se/produkt/97cbae7fc1944898/", "2-Pack SAMSUNG S24 Skärmskydd - Härdat Glas 9H - Super kvalitet 3D")</f>
        <v>2-Pack SAMSUNG S24 Skärmskydd - Härdat Glas 9H - Super kvalitet 3D</v>
      </c>
      <c r="F4568" s="1" t="s">
        <v>2695</v>
      </c>
      <c r="G4568" s="1" t="s">
        <v>2696</v>
      </c>
      <c r="H4568" s="1" t="s">
        <v>2697</v>
      </c>
      <c r="I4568" s="1" t="s">
        <v>16</v>
      </c>
      <c r="J4568" s="1" t="s">
        <v>23</v>
      </c>
      <c r="K4568" s="1" t="s">
        <v>16</v>
      </c>
      <c r="L4568" s="1" t="s">
        <v>16</v>
      </c>
      <c r="M4568" s="1" t="s">
        <v>16</v>
      </c>
      <c r="N4568" s="1" t="s">
        <v>16</v>
      </c>
      <c r="O4568" s="1">
        <v>71.2</v>
      </c>
      <c r="P4568" s="1">
        <v>1.0</v>
      </c>
    </row>
    <row r="4569">
      <c r="A4569" s="1" t="s">
        <v>29</v>
      </c>
      <c r="B4569" s="1" t="s">
        <v>6447</v>
      </c>
      <c r="C4569" s="2" t="s">
        <v>6419</v>
      </c>
      <c r="D4569" s="1" t="s">
        <v>19</v>
      </c>
      <c r="E4569" s="3" t="str">
        <f>HYPERLINK("https://fyndiq.se/produkt/fc10ffae13984bd5/", "2 Pack Samsung Galaxy A20e - Härdat Glas 9H - Super Kvalitet 3D")</f>
        <v>2 Pack Samsung Galaxy A20e - Härdat Glas 9H - Super Kvalitet 3D</v>
      </c>
      <c r="F4569" s="1" t="s">
        <v>904</v>
      </c>
      <c r="G4569" s="1" t="s">
        <v>905</v>
      </c>
      <c r="H4569" s="1" t="s">
        <v>906</v>
      </c>
      <c r="I4569" s="1" t="s">
        <v>16</v>
      </c>
      <c r="J4569" s="1" t="s">
        <v>23</v>
      </c>
      <c r="K4569" s="1" t="s">
        <v>16</v>
      </c>
      <c r="L4569" s="1" t="s">
        <v>16</v>
      </c>
      <c r="M4569" s="1" t="s">
        <v>16</v>
      </c>
      <c r="N4569" s="1" t="s">
        <v>16</v>
      </c>
      <c r="O4569" s="1">
        <v>63.2</v>
      </c>
      <c r="P4569" s="1">
        <v>1.0</v>
      </c>
    </row>
    <row r="4570">
      <c r="A4570" s="1" t="s">
        <v>29</v>
      </c>
      <c r="B4570" s="1" t="s">
        <v>6448</v>
      </c>
      <c r="C4570" s="2" t="s">
        <v>6419</v>
      </c>
      <c r="D4570" s="1" t="s">
        <v>19</v>
      </c>
      <c r="E4570" s="3" t="str">
        <f>HYPERLINK("https://fyndiq.se/produkt/dfe28e565d2e4c8d/", "2 Pack Samsung S21 FE - 9H Härdat Glass - Super Kvalitet 3D")</f>
        <v>2 Pack Samsung S21 FE - 9H Härdat Glass - Super Kvalitet 3D</v>
      </c>
      <c r="F4570" s="1" t="s">
        <v>276</v>
      </c>
      <c r="G4570" s="1" t="s">
        <v>277</v>
      </c>
      <c r="H4570" s="1" t="s">
        <v>278</v>
      </c>
      <c r="I4570" s="1" t="s">
        <v>16</v>
      </c>
      <c r="J4570" s="1" t="s">
        <v>23</v>
      </c>
      <c r="K4570" s="1" t="s">
        <v>16</v>
      </c>
      <c r="L4570" s="1" t="s">
        <v>16</v>
      </c>
      <c r="M4570" s="1" t="s">
        <v>16</v>
      </c>
      <c r="N4570" s="1" t="s">
        <v>16</v>
      </c>
      <c r="O4570" s="1">
        <v>63.2</v>
      </c>
      <c r="P4570" s="1">
        <v>1.0</v>
      </c>
    </row>
    <row r="4571">
      <c r="A4571" s="1" t="s">
        <v>29</v>
      </c>
      <c r="B4571" s="1" t="s">
        <v>6449</v>
      </c>
      <c r="C4571" s="2" t="s">
        <v>6419</v>
      </c>
      <c r="D4571" s="1" t="s">
        <v>19</v>
      </c>
      <c r="E4571" s="3" t="str">
        <f>HYPERLINK("https://fyndiq.se/produkt/432d784756a84eff/", "2-Pack Samsung Galaxy S20FE - Härdat Glas-9H -Super kvalitet 3D")</f>
        <v>2-Pack Samsung Galaxy S20FE - Härdat Glas-9H -Super kvalitet 3D</v>
      </c>
      <c r="F4571" s="1" t="s">
        <v>1078</v>
      </c>
      <c r="G4571" s="1" t="s">
        <v>1079</v>
      </c>
      <c r="H4571" s="1" t="s">
        <v>1080</v>
      </c>
      <c r="I4571" s="1" t="s">
        <v>16</v>
      </c>
      <c r="J4571" s="1" t="s">
        <v>23</v>
      </c>
      <c r="K4571" s="1" t="s">
        <v>16</v>
      </c>
      <c r="L4571" s="1" t="s">
        <v>16</v>
      </c>
      <c r="M4571" s="1" t="s">
        <v>16</v>
      </c>
      <c r="N4571" s="1" t="s">
        <v>16</v>
      </c>
      <c r="O4571" s="1">
        <v>63.2</v>
      </c>
      <c r="P4571" s="1">
        <v>1.0</v>
      </c>
    </row>
    <row r="4572">
      <c r="A4572" s="1" t="s">
        <v>29</v>
      </c>
      <c r="B4572" s="1" t="s">
        <v>6450</v>
      </c>
      <c r="C4572" s="2" t="s">
        <v>6419</v>
      </c>
      <c r="D4572" s="1" t="s">
        <v>19</v>
      </c>
      <c r="E457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572" s="1" t="s">
        <v>311</v>
      </c>
      <c r="G4572" s="1" t="s">
        <v>312</v>
      </c>
      <c r="H4572" s="1" t="s">
        <v>313</v>
      </c>
      <c r="I4572" s="1" t="s">
        <v>16</v>
      </c>
      <c r="J4572" s="1" t="s">
        <v>23</v>
      </c>
      <c r="K4572" s="1" t="s">
        <v>16</v>
      </c>
      <c r="L4572" s="1" t="s">
        <v>16</v>
      </c>
      <c r="M4572" s="1" t="s">
        <v>16</v>
      </c>
      <c r="N4572" s="1" t="s">
        <v>16</v>
      </c>
      <c r="O4572" s="1">
        <v>71.2</v>
      </c>
      <c r="P4572" s="1">
        <v>1.0</v>
      </c>
    </row>
    <row r="4573">
      <c r="A4573" s="1" t="s">
        <v>29</v>
      </c>
      <c r="B4573" s="1" t="s">
        <v>6451</v>
      </c>
      <c r="C4573" s="2" t="s">
        <v>6419</v>
      </c>
      <c r="D4573" s="1" t="s">
        <v>19</v>
      </c>
      <c r="E4573" s="3" t="str">
        <f>HYPERLINK("https://fyndiq.se/produkt/3fee81d316cc43da/", "2-pack - iPhone 12 / 12 Pro - 9H Härdat Glass - Top Kvalitet")</f>
        <v>2-pack - iPhone 12 / 12 Pro - 9H Härdat Glass - Top Kvalitet</v>
      </c>
      <c r="F4573" s="1" t="s">
        <v>2499</v>
      </c>
      <c r="G4573" s="1" t="s">
        <v>2500</v>
      </c>
      <c r="H4573" s="1" t="s">
        <v>2067</v>
      </c>
      <c r="I4573" s="1" t="s">
        <v>16</v>
      </c>
      <c r="J4573" s="1" t="s">
        <v>23</v>
      </c>
      <c r="K4573" s="1" t="s">
        <v>16</v>
      </c>
      <c r="L4573" s="1" t="s">
        <v>16</v>
      </c>
      <c r="M4573" s="1" t="s">
        <v>16</v>
      </c>
      <c r="N4573" s="1" t="s">
        <v>16</v>
      </c>
      <c r="O4573" s="1">
        <v>55.2</v>
      </c>
      <c r="P4573" s="1">
        <v>1.0</v>
      </c>
    </row>
    <row r="4574">
      <c r="A4574" s="1" t="s">
        <v>29</v>
      </c>
      <c r="B4574" s="1" t="s">
        <v>6452</v>
      </c>
      <c r="C4574" s="2" t="s">
        <v>6419</v>
      </c>
      <c r="D4574" s="1" t="s">
        <v>19</v>
      </c>
      <c r="E4574" s="3" t="str">
        <f>HYPERLINK("https://fyndiq.se/produkt/6ae5aff483564a84/", "2-Pack Apple Watch 40mm – Härdat glas 9H – Super kvalitet 3D")</f>
        <v>2-Pack Apple Watch 40mm – Härdat glas 9H – Super kvalitet 3D</v>
      </c>
      <c r="F4574" s="1" t="s">
        <v>1418</v>
      </c>
      <c r="G4574" s="1" t="s">
        <v>1419</v>
      </c>
      <c r="H4574" s="1" t="s">
        <v>1420</v>
      </c>
      <c r="I4574" s="1" t="s">
        <v>16</v>
      </c>
      <c r="J4574" s="1" t="s">
        <v>23</v>
      </c>
      <c r="K4574" s="1" t="s">
        <v>16</v>
      </c>
      <c r="L4574" s="1" t="s">
        <v>16</v>
      </c>
      <c r="M4574" s="1" t="s">
        <v>16</v>
      </c>
      <c r="N4574" s="1" t="s">
        <v>16</v>
      </c>
      <c r="O4574" s="1">
        <v>55.2</v>
      </c>
      <c r="P4574" s="1">
        <v>1.0</v>
      </c>
    </row>
    <row r="4575">
      <c r="A4575" s="1" t="s">
        <v>29</v>
      </c>
      <c r="B4575" s="1" t="s">
        <v>6453</v>
      </c>
      <c r="C4575" s="2" t="s">
        <v>6419</v>
      </c>
      <c r="D4575" s="1" t="s">
        <v>19</v>
      </c>
      <c r="E4575" s="3" t="str">
        <f>HYPERLINK("https://fyndiq.se/produkt/f47e8401d83f4d58/", "2-Pack Samsung S8 Skärmskydd - Härdat Glas 9H - Super kvalitet 3D")</f>
        <v>2-Pack Samsung S8 Skärmskydd - Härdat Glas 9H - Super kvalitet 3D</v>
      </c>
      <c r="F4575" s="1" t="s">
        <v>750</v>
      </c>
      <c r="G4575" s="1" t="s">
        <v>751</v>
      </c>
      <c r="H4575" s="1" t="s">
        <v>752</v>
      </c>
      <c r="I4575" s="1" t="s">
        <v>16</v>
      </c>
      <c r="J4575" s="1" t="s">
        <v>23</v>
      </c>
      <c r="K4575" s="1" t="s">
        <v>16</v>
      </c>
      <c r="L4575" s="1" t="s">
        <v>16</v>
      </c>
      <c r="M4575" s="1" t="s">
        <v>16</v>
      </c>
      <c r="N4575" s="1" t="s">
        <v>16</v>
      </c>
      <c r="O4575" s="1">
        <v>63.2</v>
      </c>
      <c r="P4575" s="1">
        <v>1.0</v>
      </c>
    </row>
    <row r="4576">
      <c r="A4576" s="1" t="s">
        <v>29</v>
      </c>
      <c r="B4576" s="1" t="s">
        <v>6454</v>
      </c>
      <c r="C4576" s="2" t="s">
        <v>6419</v>
      </c>
      <c r="D4576" s="1" t="s">
        <v>19</v>
      </c>
      <c r="E4576" s="3" t="str">
        <f>HYPERLINK("https://fyndiq.se/produkt/032929f0a4084251/", "2 Pack Galaxy S21 Ultra - Härdat glas 9H - Super kvalitet 3D")</f>
        <v>2 Pack Galaxy S21 Ultra - Härdat glas 9H - Super kvalitet 3D</v>
      </c>
      <c r="F4576" s="1" t="s">
        <v>6455</v>
      </c>
      <c r="G4576" s="1" t="s">
        <v>6456</v>
      </c>
      <c r="H4576" s="1" t="s">
        <v>6457</v>
      </c>
      <c r="I4576" s="1" t="s">
        <v>16</v>
      </c>
      <c r="J4576" s="1" t="s">
        <v>23</v>
      </c>
      <c r="K4576" s="1" t="s">
        <v>16</v>
      </c>
      <c r="L4576" s="1" t="s">
        <v>16</v>
      </c>
      <c r="M4576" s="1" t="s">
        <v>16</v>
      </c>
      <c r="N4576" s="1" t="s">
        <v>16</v>
      </c>
      <c r="O4576" s="1">
        <v>63.2</v>
      </c>
      <c r="P4576" s="1">
        <v>1.0</v>
      </c>
    </row>
    <row r="4577">
      <c r="A4577" s="1" t="s">
        <v>29</v>
      </c>
      <c r="B4577" s="1" t="s">
        <v>6458</v>
      </c>
      <c r="C4577" s="2" t="s">
        <v>6419</v>
      </c>
      <c r="D4577" s="1" t="s">
        <v>19</v>
      </c>
      <c r="E4577" s="3" t="str">
        <f>HYPERLINK("https://fyndiq.se/produkt/b6564d07558d42f5/", "1-Pack XIAOMI REDMI 13C Skärmskydd - Härdat Glas 9H - Super kvalitet 3D")</f>
        <v>1-Pack XIAOMI REDMI 13C Skärmskydd - Härdat Glas 9H - Super kvalitet 3D</v>
      </c>
      <c r="F4577" s="1" t="s">
        <v>1654</v>
      </c>
      <c r="G4577" s="1" t="s">
        <v>1655</v>
      </c>
      <c r="H4577" s="1" t="s">
        <v>1656</v>
      </c>
      <c r="I4577" s="1" t="s">
        <v>16</v>
      </c>
      <c r="J4577" s="1" t="s">
        <v>23</v>
      </c>
      <c r="K4577" s="1" t="s">
        <v>16</v>
      </c>
      <c r="L4577" s="1" t="s">
        <v>16</v>
      </c>
      <c r="M4577" s="1" t="s">
        <v>16</v>
      </c>
      <c r="N4577" s="1" t="s">
        <v>16</v>
      </c>
      <c r="O4577" s="1">
        <v>55.2</v>
      </c>
      <c r="P4577" s="1">
        <v>1.0</v>
      </c>
    </row>
    <row r="4578">
      <c r="A4578" s="1" t="s">
        <v>29</v>
      </c>
      <c r="B4578" s="1" t="s">
        <v>6459</v>
      </c>
      <c r="C4578" s="2" t="s">
        <v>6419</v>
      </c>
      <c r="D4578" s="1" t="s">
        <v>19</v>
      </c>
      <c r="E4578" s="3" t="str">
        <f>HYPERLINK("https://fyndiq.se/produkt/c64bbbf107e34309/", "2-Pack Huawei P30 - Härdat glas 9H – 3D Super kvalitet")</f>
        <v>2-Pack Huawei P30 - Härdat glas 9H – 3D Super kvalitet</v>
      </c>
      <c r="F4578" s="1" t="s">
        <v>845</v>
      </c>
      <c r="G4578" s="1" t="s">
        <v>846</v>
      </c>
      <c r="H4578" s="1" t="s">
        <v>847</v>
      </c>
      <c r="I4578" s="1" t="s">
        <v>16</v>
      </c>
      <c r="J4578" s="1" t="s">
        <v>23</v>
      </c>
      <c r="K4578" s="1" t="s">
        <v>16</v>
      </c>
      <c r="L4578" s="1" t="s">
        <v>16</v>
      </c>
      <c r="M4578" s="1" t="s">
        <v>16</v>
      </c>
      <c r="N4578" s="1" t="s">
        <v>16</v>
      </c>
      <c r="O4578" s="1">
        <v>63.2</v>
      </c>
      <c r="P4578" s="1">
        <v>1.0</v>
      </c>
    </row>
    <row r="4579">
      <c r="A4579" s="1" t="s">
        <v>29</v>
      </c>
      <c r="B4579" s="1" t="s">
        <v>6460</v>
      </c>
      <c r="C4579" s="2" t="s">
        <v>6419</v>
      </c>
      <c r="D4579" s="1" t="s">
        <v>19</v>
      </c>
      <c r="E4579" s="3" t="str">
        <f>HYPERLINK("https://fyndiq.se/produkt/13e76851ca504320/", "2-Pack Samsung Galaxy S22 Ultra - Härdat glas 9H - Top kvalitet")</f>
        <v>2-Pack Samsung Galaxy S22 Ultra - Härdat glas 9H - Top kvalitet</v>
      </c>
      <c r="F4579" s="1" t="s">
        <v>140</v>
      </c>
      <c r="G4579" s="1" t="s">
        <v>141</v>
      </c>
      <c r="H4579" s="1" t="s">
        <v>142</v>
      </c>
      <c r="I4579" s="1" t="s">
        <v>16</v>
      </c>
      <c r="J4579" s="1" t="s">
        <v>23</v>
      </c>
      <c r="K4579" s="1" t="s">
        <v>16</v>
      </c>
      <c r="L4579" s="1" t="s">
        <v>16</v>
      </c>
      <c r="M4579" s="1" t="s">
        <v>16</v>
      </c>
      <c r="N4579" s="1" t="s">
        <v>16</v>
      </c>
      <c r="O4579" s="1">
        <v>63.2</v>
      </c>
      <c r="P4579" s="1">
        <v>1.0</v>
      </c>
    </row>
    <row r="4580">
      <c r="A4580" s="1" t="s">
        <v>29</v>
      </c>
      <c r="B4580" s="1" t="s">
        <v>6461</v>
      </c>
      <c r="C4580" s="2" t="s">
        <v>6419</v>
      </c>
      <c r="D4580" s="1" t="s">
        <v>19</v>
      </c>
      <c r="E4580" s="3" t="str">
        <f>HYPERLINK("https://fyndiq.se/produkt/c5eff753eef544a3/", "2-Pack Samsung A05S Skärmskydd - Härdat Glas 9H - Super kvalitet 3D")</f>
        <v>2-Pack Samsung A05S Skärmskydd - Härdat Glas 9H - Super kvalitet 3D</v>
      </c>
      <c r="F4580" s="1" t="s">
        <v>768</v>
      </c>
      <c r="G4580" s="1" t="s">
        <v>769</v>
      </c>
      <c r="H4580" s="1" t="s">
        <v>770</v>
      </c>
      <c r="I4580" s="1" t="s">
        <v>16</v>
      </c>
      <c r="J4580" s="1" t="s">
        <v>23</v>
      </c>
      <c r="K4580" s="1" t="s">
        <v>16</v>
      </c>
      <c r="L4580" s="1" t="s">
        <v>16</v>
      </c>
      <c r="M4580" s="1" t="s">
        <v>16</v>
      </c>
      <c r="N4580" s="1" t="s">
        <v>16</v>
      </c>
      <c r="O4580" s="1">
        <v>63.2</v>
      </c>
      <c r="P4580" s="1">
        <v>1.0</v>
      </c>
    </row>
    <row r="4581">
      <c r="A4581" s="1" t="s">
        <v>29</v>
      </c>
      <c r="B4581" s="1" t="s">
        <v>6462</v>
      </c>
      <c r="C4581" s="2" t="s">
        <v>6419</v>
      </c>
      <c r="D4581" s="1" t="s">
        <v>19</v>
      </c>
      <c r="E4581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4581" s="1" t="s">
        <v>2242</v>
      </c>
      <c r="G4581" s="1" t="s">
        <v>2243</v>
      </c>
      <c r="H4581" s="1" t="s">
        <v>2244</v>
      </c>
      <c r="I4581" s="1" t="s">
        <v>16</v>
      </c>
      <c r="J4581" s="1" t="s">
        <v>23</v>
      </c>
      <c r="K4581" s="1" t="s">
        <v>16</v>
      </c>
      <c r="L4581" s="1" t="s">
        <v>16</v>
      </c>
      <c r="M4581" s="1" t="s">
        <v>16</v>
      </c>
      <c r="N4581" s="1" t="s">
        <v>16</v>
      </c>
      <c r="O4581" s="1">
        <v>63.2</v>
      </c>
      <c r="P4581" s="1">
        <v>1.0</v>
      </c>
    </row>
    <row r="4582">
      <c r="A4582" s="1" t="s">
        <v>29</v>
      </c>
      <c r="B4582" s="1" t="s">
        <v>6463</v>
      </c>
      <c r="C4582" s="2" t="s">
        <v>6419</v>
      </c>
      <c r="D4582" s="1" t="s">
        <v>19</v>
      </c>
      <c r="E4582" s="3" t="str">
        <f>HYPERLINK("https://fyndiq.se/produkt/13e76851ca504320/", "2-Pack Samsung Galaxy S22 Ultra - Härdat glas 9H - Top kvalitet")</f>
        <v>2-Pack Samsung Galaxy S22 Ultra - Härdat glas 9H - Top kvalitet</v>
      </c>
      <c r="F4582" s="1" t="s">
        <v>140</v>
      </c>
      <c r="G4582" s="1" t="s">
        <v>141</v>
      </c>
      <c r="H4582" s="1" t="s">
        <v>142</v>
      </c>
      <c r="I4582" s="1" t="s">
        <v>16</v>
      </c>
      <c r="J4582" s="1" t="s">
        <v>23</v>
      </c>
      <c r="K4582" s="1" t="s">
        <v>16</v>
      </c>
      <c r="L4582" s="1" t="s">
        <v>16</v>
      </c>
      <c r="M4582" s="1" t="s">
        <v>16</v>
      </c>
      <c r="N4582" s="1" t="s">
        <v>16</v>
      </c>
      <c r="O4582" s="1">
        <v>63.2</v>
      </c>
      <c r="P4582" s="1">
        <v>1.0</v>
      </c>
    </row>
    <row r="4583">
      <c r="A4583" s="1" t="s">
        <v>29</v>
      </c>
      <c r="B4583" s="1" t="s">
        <v>6464</v>
      </c>
      <c r="C4583" s="2" t="s">
        <v>6419</v>
      </c>
      <c r="D4583" s="1" t="s">
        <v>19</v>
      </c>
      <c r="E4583" s="3" t="str">
        <f>HYPERLINK("https://fyndiq.se/produkt/e28d31305ab547c0/", "Samsung Galaxy S20 Ultra - Härdat glas 9H - Super kvalitet 3D")</f>
        <v>Samsung Galaxy S20 Ultra - Härdat glas 9H - Super kvalitet 3D</v>
      </c>
      <c r="F4583" s="1" t="s">
        <v>3225</v>
      </c>
      <c r="G4583" s="1" t="s">
        <v>3226</v>
      </c>
      <c r="H4583" s="1" t="s">
        <v>3227</v>
      </c>
      <c r="I4583" s="1" t="s">
        <v>16</v>
      </c>
      <c r="J4583" s="1" t="s">
        <v>23</v>
      </c>
      <c r="K4583" s="1" t="s">
        <v>16</v>
      </c>
      <c r="L4583" s="1" t="s">
        <v>16</v>
      </c>
      <c r="M4583" s="1" t="s">
        <v>16</v>
      </c>
      <c r="N4583" s="1" t="s">
        <v>16</v>
      </c>
      <c r="O4583" s="1">
        <v>55.2</v>
      </c>
      <c r="P4583" s="1">
        <v>1.0</v>
      </c>
    </row>
    <row r="4584">
      <c r="A4584" s="1" t="s">
        <v>29</v>
      </c>
      <c r="B4584" s="1" t="s">
        <v>6465</v>
      </c>
      <c r="C4584" s="2" t="s">
        <v>6419</v>
      </c>
      <c r="D4584" s="1" t="s">
        <v>19</v>
      </c>
      <c r="E458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584" s="1" t="s">
        <v>785</v>
      </c>
      <c r="G4584" s="1" t="s">
        <v>786</v>
      </c>
      <c r="H4584" s="1" t="s">
        <v>787</v>
      </c>
      <c r="I4584" s="1" t="s">
        <v>16</v>
      </c>
      <c r="J4584" s="1" t="s">
        <v>23</v>
      </c>
      <c r="K4584" s="1" t="s">
        <v>16</v>
      </c>
      <c r="L4584" s="1" t="s">
        <v>16</v>
      </c>
      <c r="M4584" s="1" t="s">
        <v>16</v>
      </c>
      <c r="N4584" s="1" t="s">
        <v>16</v>
      </c>
      <c r="O4584" s="1">
        <v>63.2</v>
      </c>
      <c r="P4584" s="1">
        <v>1.0</v>
      </c>
    </row>
    <row r="4585">
      <c r="A4585" s="1" t="s">
        <v>29</v>
      </c>
      <c r="B4585" s="1" t="s">
        <v>6466</v>
      </c>
      <c r="C4585" s="2" t="s">
        <v>6419</v>
      </c>
      <c r="D4585" s="1" t="s">
        <v>19</v>
      </c>
      <c r="E4585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4585" s="1" t="s">
        <v>3035</v>
      </c>
      <c r="G4585" s="1" t="s">
        <v>3036</v>
      </c>
      <c r="H4585" s="1" t="s">
        <v>3037</v>
      </c>
      <c r="I4585" s="1" t="s">
        <v>16</v>
      </c>
      <c r="J4585" s="1" t="s">
        <v>23</v>
      </c>
      <c r="K4585" s="1" t="s">
        <v>16</v>
      </c>
      <c r="L4585" s="1" t="s">
        <v>16</v>
      </c>
      <c r="M4585" s="1" t="s">
        <v>16</v>
      </c>
      <c r="N4585" s="1" t="s">
        <v>16</v>
      </c>
      <c r="O4585" s="1">
        <v>71.2</v>
      </c>
      <c r="P4585" s="1">
        <v>1.0</v>
      </c>
    </row>
    <row r="4586">
      <c r="A4586" s="1" t="s">
        <v>29</v>
      </c>
      <c r="B4586" s="1" t="s">
        <v>6467</v>
      </c>
      <c r="C4586" s="2" t="s">
        <v>6419</v>
      </c>
      <c r="D4586" s="1" t="s">
        <v>19</v>
      </c>
      <c r="E458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586" s="1" t="s">
        <v>665</v>
      </c>
      <c r="G4586" s="1" t="s">
        <v>666</v>
      </c>
      <c r="H4586" s="1" t="s">
        <v>667</v>
      </c>
      <c r="I4586" s="1" t="s">
        <v>16</v>
      </c>
      <c r="J4586" s="1" t="s">
        <v>23</v>
      </c>
      <c r="K4586" s="1" t="s">
        <v>16</v>
      </c>
      <c r="L4586" s="1" t="s">
        <v>16</v>
      </c>
      <c r="M4586" s="1" t="s">
        <v>16</v>
      </c>
      <c r="N4586" s="1" t="s">
        <v>16</v>
      </c>
      <c r="O4586" s="1">
        <v>63.2</v>
      </c>
      <c r="P4586" s="1">
        <v>1.0</v>
      </c>
    </row>
    <row r="4587">
      <c r="A4587" s="1" t="s">
        <v>29</v>
      </c>
      <c r="B4587" s="1" t="s">
        <v>6468</v>
      </c>
      <c r="C4587" s="2" t="s">
        <v>6419</v>
      </c>
      <c r="D4587" s="1" t="s">
        <v>19</v>
      </c>
      <c r="E4587" s="3" t="str">
        <f>HYPERLINK("https://fyndiq.se/produkt/74d95ebc42364be1/", "2-Pack Samsung S21 ULTRA 5G Skärmskydd - Härdat Glas 9H - Super kvalitet 3D")</f>
        <v>2-Pack Samsung S21 ULTRA 5G Skärmskydd - Härdat Glas 9H - Super kvalitet 3D</v>
      </c>
      <c r="F4587" s="1" t="s">
        <v>1804</v>
      </c>
      <c r="G4587" s="1" t="s">
        <v>1805</v>
      </c>
      <c r="H4587" s="1" t="s">
        <v>1806</v>
      </c>
      <c r="I4587" s="1" t="s">
        <v>16</v>
      </c>
      <c r="J4587" s="1" t="s">
        <v>23</v>
      </c>
      <c r="K4587" s="1" t="s">
        <v>16</v>
      </c>
      <c r="L4587" s="1" t="s">
        <v>16</v>
      </c>
      <c r="M4587" s="1" t="s">
        <v>16</v>
      </c>
      <c r="N4587" s="1" t="s">
        <v>16</v>
      </c>
      <c r="O4587" s="1">
        <v>63.2</v>
      </c>
      <c r="P4587" s="1">
        <v>1.0</v>
      </c>
    </row>
    <row r="4588">
      <c r="A4588" s="1" t="s">
        <v>29</v>
      </c>
      <c r="B4588" s="1" t="s">
        <v>6469</v>
      </c>
      <c r="C4588" s="2" t="s">
        <v>6419</v>
      </c>
      <c r="D4588" s="1" t="s">
        <v>19</v>
      </c>
      <c r="E4588" s="3" t="str">
        <f>HYPERLINK("https://fyndiq.se/produkt/19c2551af5564452/", "2 Pack Samsung Galaxy A41 - Härdat Glas 9H - Super kvalitet 3D")</f>
        <v>2 Pack Samsung Galaxy A41 - Härdat Glas 9H - Super kvalitet 3D</v>
      </c>
      <c r="F4588" s="1" t="s">
        <v>362</v>
      </c>
      <c r="G4588" s="1" t="s">
        <v>363</v>
      </c>
      <c r="H4588" s="1" t="s">
        <v>364</v>
      </c>
      <c r="I4588" s="1" t="s">
        <v>16</v>
      </c>
      <c r="J4588" s="1" t="s">
        <v>23</v>
      </c>
      <c r="K4588" s="1" t="s">
        <v>16</v>
      </c>
      <c r="L4588" s="1" t="s">
        <v>16</v>
      </c>
      <c r="M4588" s="1" t="s">
        <v>16</v>
      </c>
      <c r="N4588" s="1" t="s">
        <v>16</v>
      </c>
      <c r="O4588" s="1">
        <v>63.2</v>
      </c>
      <c r="P4588" s="1">
        <v>1.0</v>
      </c>
    </row>
    <row r="4589">
      <c r="A4589" s="1" t="s">
        <v>29</v>
      </c>
      <c r="B4589" s="1" t="s">
        <v>6470</v>
      </c>
      <c r="C4589" s="2" t="s">
        <v>6419</v>
      </c>
      <c r="D4589" s="1" t="s">
        <v>19</v>
      </c>
      <c r="E4589" s="3" t="str">
        <f>HYPERLINK("https://fyndiq.se/produkt/c26c9ffef37a436a/", "2-Pack Samsung A35 5G Skärmskydd i Härdat Glas")</f>
        <v>2-Pack Samsung A35 5G Skärmskydd i Härdat Glas</v>
      </c>
      <c r="F4589" s="1" t="s">
        <v>432</v>
      </c>
      <c r="G4589" s="1" t="s">
        <v>433</v>
      </c>
      <c r="H4589" s="1" t="s">
        <v>434</v>
      </c>
      <c r="I4589" s="1" t="s">
        <v>16</v>
      </c>
      <c r="J4589" s="1" t="s">
        <v>23</v>
      </c>
      <c r="K4589" s="1" t="s">
        <v>16</v>
      </c>
      <c r="L4589" s="1" t="s">
        <v>16</v>
      </c>
      <c r="M4589" s="1" t="s">
        <v>16</v>
      </c>
      <c r="N4589" s="1" t="s">
        <v>16</v>
      </c>
      <c r="O4589" s="1">
        <v>63.2</v>
      </c>
      <c r="P4589" s="1">
        <v>1.0</v>
      </c>
    </row>
    <row r="4590">
      <c r="A4590" s="1" t="s">
        <v>29</v>
      </c>
      <c r="B4590" s="1" t="s">
        <v>6471</v>
      </c>
      <c r="C4590" s="2" t="s">
        <v>6419</v>
      </c>
      <c r="D4590" s="1" t="s">
        <v>19</v>
      </c>
      <c r="E4590" s="3" t="str">
        <f>HYPERLINK("https://fyndiq.se/produkt/9e488e35f28b4b0b/", "2-Pack GOOGLE PIXEL 6A Skärmskydd - Härdat Glas 9H - Super kvalitet 3D")</f>
        <v>2-Pack GOOGLE PIXEL 6A Skärmskydd - Härdat Glas 9H - Super kvalitet 3D</v>
      </c>
      <c r="F4590" s="1" t="s">
        <v>196</v>
      </c>
      <c r="G4590" s="1" t="s">
        <v>197</v>
      </c>
      <c r="H4590" s="1" t="s">
        <v>198</v>
      </c>
      <c r="I4590" s="1" t="s">
        <v>16</v>
      </c>
      <c r="J4590" s="1" t="s">
        <v>23</v>
      </c>
      <c r="K4590" s="1" t="s">
        <v>16</v>
      </c>
      <c r="L4590" s="1" t="s">
        <v>16</v>
      </c>
      <c r="M4590" s="1" t="s">
        <v>16</v>
      </c>
      <c r="N4590" s="1" t="s">
        <v>16</v>
      </c>
      <c r="O4590" s="1">
        <v>63.2</v>
      </c>
      <c r="P4590" s="1">
        <v>1.0</v>
      </c>
    </row>
    <row r="4591">
      <c r="A4591" s="1" t="s">
        <v>29</v>
      </c>
      <c r="B4591" s="1" t="s">
        <v>6472</v>
      </c>
      <c r="C4591" s="2" t="s">
        <v>6419</v>
      </c>
      <c r="D4591" s="1" t="s">
        <v>19</v>
      </c>
      <c r="E4591" s="3" t="str">
        <f>HYPERLINK("https://fyndiq.se/produkt/703673a03679430e/", "2-Pack Samsung A55 5G Skärmskydd i Härdat Glas")</f>
        <v>2-Pack Samsung A55 5G Skärmskydd i Härdat Glas</v>
      </c>
      <c r="F4591" s="1" t="s">
        <v>2173</v>
      </c>
      <c r="G4591" s="1" t="s">
        <v>2174</v>
      </c>
      <c r="H4591" s="1" t="s">
        <v>2175</v>
      </c>
      <c r="I4591" s="1" t="s">
        <v>16</v>
      </c>
      <c r="J4591" s="1" t="s">
        <v>23</v>
      </c>
      <c r="K4591" s="1" t="s">
        <v>16</v>
      </c>
      <c r="L4591" s="1" t="s">
        <v>16</v>
      </c>
      <c r="M4591" s="1" t="s">
        <v>16</v>
      </c>
      <c r="N4591" s="1" t="s">
        <v>16</v>
      </c>
      <c r="O4591" s="1">
        <v>63.2</v>
      </c>
      <c r="P4591" s="1">
        <v>1.0</v>
      </c>
    </row>
    <row r="4592">
      <c r="A4592" s="1" t="s">
        <v>29</v>
      </c>
      <c r="B4592" s="1" t="s">
        <v>6473</v>
      </c>
      <c r="C4592" s="2" t="s">
        <v>6419</v>
      </c>
      <c r="D4592" s="1" t="s">
        <v>19</v>
      </c>
      <c r="E459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592" s="1" t="s">
        <v>722</v>
      </c>
      <c r="G4592" s="1" t="s">
        <v>723</v>
      </c>
      <c r="H4592" s="1" t="s">
        <v>724</v>
      </c>
      <c r="I4592" s="1" t="s">
        <v>16</v>
      </c>
      <c r="J4592" s="1" t="s">
        <v>23</v>
      </c>
      <c r="K4592" s="1" t="s">
        <v>16</v>
      </c>
      <c r="L4592" s="1" t="s">
        <v>16</v>
      </c>
      <c r="M4592" s="1" t="s">
        <v>16</v>
      </c>
      <c r="N4592" s="1" t="s">
        <v>16</v>
      </c>
      <c r="O4592" s="1">
        <v>79.2</v>
      </c>
      <c r="P4592" s="1">
        <v>1.0</v>
      </c>
    </row>
    <row r="4593">
      <c r="A4593" s="1" t="s">
        <v>29</v>
      </c>
      <c r="B4593" s="1" t="s">
        <v>6474</v>
      </c>
      <c r="C4593" s="2" t="s">
        <v>6419</v>
      </c>
      <c r="D4593" s="1" t="s">
        <v>19</v>
      </c>
      <c r="E4593" s="3" t="str">
        <f>HYPERLINK("https://fyndiq.se/produkt/dfe28e565d2e4c8d/", "2 Pack Samsung S21 FE - 9H Härdat Glass - Super Kvalitet 3D")</f>
        <v>2 Pack Samsung S21 FE - 9H Härdat Glass - Super Kvalitet 3D</v>
      </c>
      <c r="F4593" s="1" t="s">
        <v>276</v>
      </c>
      <c r="G4593" s="1" t="s">
        <v>277</v>
      </c>
      <c r="H4593" s="1" t="s">
        <v>278</v>
      </c>
      <c r="I4593" s="1" t="s">
        <v>16</v>
      </c>
      <c r="J4593" s="1" t="s">
        <v>23</v>
      </c>
      <c r="K4593" s="1" t="s">
        <v>16</v>
      </c>
      <c r="L4593" s="1" t="s">
        <v>16</v>
      </c>
      <c r="M4593" s="1" t="s">
        <v>16</v>
      </c>
      <c r="N4593" s="1" t="s">
        <v>16</v>
      </c>
      <c r="O4593" s="1">
        <v>63.2</v>
      </c>
      <c r="P4593" s="1">
        <v>1.0</v>
      </c>
    </row>
    <row r="4594">
      <c r="A4594" s="1" t="s">
        <v>29</v>
      </c>
      <c r="B4594" s="1" t="s">
        <v>6475</v>
      </c>
      <c r="C4594" s="2" t="s">
        <v>6419</v>
      </c>
      <c r="D4594" s="1" t="s">
        <v>19</v>
      </c>
      <c r="E4594" s="3" t="str">
        <f>HYPERLINK("https://fyndiq.se/produkt/6ae5aff483564a84/", "2-Pack Apple Watch 40mm – Härdat glas 9H – Super kvalitet 3D")</f>
        <v>2-Pack Apple Watch 40mm – Härdat glas 9H – Super kvalitet 3D</v>
      </c>
      <c r="F4594" s="1" t="s">
        <v>1418</v>
      </c>
      <c r="G4594" s="1" t="s">
        <v>1419</v>
      </c>
      <c r="H4594" s="1" t="s">
        <v>1420</v>
      </c>
      <c r="I4594" s="1" t="s">
        <v>16</v>
      </c>
      <c r="J4594" s="1" t="s">
        <v>23</v>
      </c>
      <c r="K4594" s="1" t="s">
        <v>16</v>
      </c>
      <c r="L4594" s="1" t="s">
        <v>16</v>
      </c>
      <c r="M4594" s="1" t="s">
        <v>16</v>
      </c>
      <c r="N4594" s="1" t="s">
        <v>16</v>
      </c>
      <c r="O4594" s="1">
        <v>55.2</v>
      </c>
      <c r="P4594" s="1">
        <v>1.0</v>
      </c>
    </row>
    <row r="4595">
      <c r="A4595" s="1" t="s">
        <v>29</v>
      </c>
      <c r="B4595" s="1" t="s">
        <v>6476</v>
      </c>
      <c r="C4595" s="2" t="s">
        <v>6419</v>
      </c>
      <c r="D4595" s="1" t="s">
        <v>19</v>
      </c>
      <c r="E4595" s="3" t="str">
        <f>HYPERLINK("https://fyndiq.se/produkt/2030c5450cfb4338/", "2 Pack Huawei P30 Pro - Härdat glas 9H – 3D Super kvalitet")</f>
        <v>2 Pack Huawei P30 Pro - Härdat glas 9H – 3D Super kvalitet</v>
      </c>
      <c r="F4595" s="1" t="s">
        <v>1091</v>
      </c>
      <c r="G4595" s="1" t="s">
        <v>1092</v>
      </c>
      <c r="H4595" s="1" t="s">
        <v>1093</v>
      </c>
      <c r="I4595" s="1" t="s">
        <v>16</v>
      </c>
      <c r="J4595" s="1" t="s">
        <v>23</v>
      </c>
      <c r="K4595" s="1" t="s">
        <v>16</v>
      </c>
      <c r="L4595" s="1" t="s">
        <v>16</v>
      </c>
      <c r="M4595" s="1" t="s">
        <v>16</v>
      </c>
      <c r="N4595" s="1" t="s">
        <v>16</v>
      </c>
      <c r="O4595" s="1">
        <v>71.2</v>
      </c>
      <c r="P4595" s="1">
        <v>1.0</v>
      </c>
    </row>
    <row r="4596">
      <c r="A4596" s="1" t="s">
        <v>29</v>
      </c>
      <c r="B4596" s="1" t="s">
        <v>6477</v>
      </c>
      <c r="C4596" s="2" t="s">
        <v>6419</v>
      </c>
      <c r="D4596" s="1" t="s">
        <v>19</v>
      </c>
      <c r="E459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596" s="1" t="s">
        <v>26</v>
      </c>
      <c r="G4596" s="1" t="s">
        <v>27</v>
      </c>
      <c r="H4596" s="1" t="s">
        <v>28</v>
      </c>
      <c r="I4596" s="1" t="s">
        <v>16</v>
      </c>
      <c r="J4596" s="1" t="s">
        <v>23</v>
      </c>
      <c r="K4596" s="1" t="s">
        <v>16</v>
      </c>
      <c r="L4596" s="1" t="s">
        <v>16</v>
      </c>
      <c r="M4596" s="1" t="s">
        <v>16</v>
      </c>
      <c r="N4596" s="1" t="s">
        <v>16</v>
      </c>
      <c r="O4596" s="1">
        <v>71.2</v>
      </c>
      <c r="P4596" s="1">
        <v>1.0</v>
      </c>
    </row>
    <row r="4597">
      <c r="A4597" s="1" t="s">
        <v>29</v>
      </c>
      <c r="B4597" s="1" t="s">
        <v>6478</v>
      </c>
      <c r="C4597" s="2" t="s">
        <v>6419</v>
      </c>
      <c r="D4597" s="1" t="s">
        <v>19</v>
      </c>
      <c r="E4597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4597" s="1" t="s">
        <v>1096</v>
      </c>
      <c r="G4597" s="1" t="s">
        <v>1097</v>
      </c>
      <c r="H4597" s="1" t="s">
        <v>1098</v>
      </c>
      <c r="I4597" s="1" t="s">
        <v>16</v>
      </c>
      <c r="J4597" s="1" t="s">
        <v>23</v>
      </c>
      <c r="K4597" s="1" t="s">
        <v>16</v>
      </c>
      <c r="L4597" s="1" t="s">
        <v>16</v>
      </c>
      <c r="M4597" s="1" t="s">
        <v>16</v>
      </c>
      <c r="N4597" s="1" t="s">
        <v>16</v>
      </c>
      <c r="O4597" s="1">
        <v>135.2</v>
      </c>
      <c r="P4597" s="1">
        <v>1.0</v>
      </c>
    </row>
    <row r="4598">
      <c r="A4598" s="1" t="s">
        <v>29</v>
      </c>
      <c r="B4598" s="1" t="s">
        <v>6479</v>
      </c>
      <c r="C4598" s="2" t="s">
        <v>6419</v>
      </c>
      <c r="D4598" s="1" t="s">
        <v>19</v>
      </c>
      <c r="E4598" s="3" t="str">
        <f>HYPERLINK("https://fyndiq.se/produkt/b4b1148b5d274f33/", "2 Pack Xiaomi 11T 5G - Härdat glas 9H - Super kvalitet 3D")</f>
        <v>2 Pack Xiaomi 11T 5G - Härdat glas 9H - Super kvalitet 3D</v>
      </c>
      <c r="F4598" s="1" t="s">
        <v>345</v>
      </c>
      <c r="G4598" s="1" t="s">
        <v>346</v>
      </c>
      <c r="H4598" s="1" t="s">
        <v>347</v>
      </c>
      <c r="I4598" s="1" t="s">
        <v>16</v>
      </c>
      <c r="J4598" s="1" t="s">
        <v>23</v>
      </c>
      <c r="K4598" s="1" t="s">
        <v>16</v>
      </c>
      <c r="L4598" s="1" t="s">
        <v>16</v>
      </c>
      <c r="M4598" s="1" t="s">
        <v>16</v>
      </c>
      <c r="N4598" s="1" t="s">
        <v>16</v>
      </c>
      <c r="O4598" s="1">
        <v>63.2</v>
      </c>
      <c r="P4598" s="1">
        <v>1.0</v>
      </c>
    </row>
    <row r="4599">
      <c r="A4599" s="1" t="s">
        <v>29</v>
      </c>
      <c r="B4599" s="1" t="s">
        <v>6480</v>
      </c>
      <c r="C4599" s="2" t="s">
        <v>6419</v>
      </c>
      <c r="D4599" s="1" t="s">
        <v>19</v>
      </c>
      <c r="E4599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4599" s="1" t="s">
        <v>4075</v>
      </c>
      <c r="G4599" s="1" t="s">
        <v>4076</v>
      </c>
      <c r="H4599" s="1" t="s">
        <v>4077</v>
      </c>
      <c r="I4599" s="1" t="s">
        <v>1311</v>
      </c>
      <c r="J4599" s="1" t="s">
        <v>23</v>
      </c>
      <c r="K4599" s="1" t="s">
        <v>16</v>
      </c>
      <c r="L4599" s="1" t="s">
        <v>16</v>
      </c>
      <c r="M4599" s="1" t="s">
        <v>16</v>
      </c>
      <c r="N4599" s="1" t="s">
        <v>16</v>
      </c>
      <c r="O4599" s="1">
        <v>135.2</v>
      </c>
      <c r="P4599" s="1">
        <v>1.0</v>
      </c>
    </row>
    <row r="4600">
      <c r="A4600" s="1" t="s">
        <v>29</v>
      </c>
      <c r="B4600" s="1" t="s">
        <v>6481</v>
      </c>
      <c r="C4600" s="2" t="s">
        <v>6419</v>
      </c>
      <c r="D4600" s="1" t="s">
        <v>19</v>
      </c>
      <c r="E4600" s="3" t="str">
        <f>HYPERLINK("https://fyndiq.se/produkt/6ae5aff483564a84/", "2-Pack Apple Watch 40mm – Härdat glas 9H – Super kvalitet 3D")</f>
        <v>2-Pack Apple Watch 40mm – Härdat glas 9H – Super kvalitet 3D</v>
      </c>
      <c r="F4600" s="1" t="s">
        <v>1418</v>
      </c>
      <c r="G4600" s="1" t="s">
        <v>1419</v>
      </c>
      <c r="H4600" s="1" t="s">
        <v>1420</v>
      </c>
      <c r="I4600" s="1" t="s">
        <v>16</v>
      </c>
      <c r="J4600" s="1" t="s">
        <v>23</v>
      </c>
      <c r="K4600" s="1" t="s">
        <v>16</v>
      </c>
      <c r="L4600" s="1" t="s">
        <v>16</v>
      </c>
      <c r="M4600" s="1" t="s">
        <v>16</v>
      </c>
      <c r="N4600" s="1" t="s">
        <v>16</v>
      </c>
      <c r="O4600" s="1">
        <v>55.2</v>
      </c>
      <c r="P4600" s="1">
        <v>1.0</v>
      </c>
    </row>
    <row r="4601">
      <c r="A4601" s="1" t="s">
        <v>29</v>
      </c>
      <c r="B4601" s="1" t="s">
        <v>6482</v>
      </c>
      <c r="C4601" s="2" t="s">
        <v>6419</v>
      </c>
      <c r="D4601" s="1" t="s">
        <v>19</v>
      </c>
      <c r="E460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4601" s="1" t="s">
        <v>722</v>
      </c>
      <c r="G4601" s="1" t="s">
        <v>723</v>
      </c>
      <c r="H4601" s="1" t="s">
        <v>724</v>
      </c>
      <c r="I4601" s="1" t="s">
        <v>16</v>
      </c>
      <c r="J4601" s="1" t="s">
        <v>23</v>
      </c>
      <c r="K4601" s="1" t="s">
        <v>16</v>
      </c>
      <c r="L4601" s="1" t="s">
        <v>16</v>
      </c>
      <c r="M4601" s="1" t="s">
        <v>16</v>
      </c>
      <c r="N4601" s="1" t="s">
        <v>16</v>
      </c>
      <c r="O4601" s="1">
        <v>79.2</v>
      </c>
      <c r="P4601" s="1">
        <v>1.0</v>
      </c>
    </row>
    <row r="4602">
      <c r="A4602" s="1" t="s">
        <v>29</v>
      </c>
      <c r="B4602" s="1" t="s">
        <v>6483</v>
      </c>
      <c r="C4602" s="2" t="s">
        <v>6419</v>
      </c>
      <c r="D4602" s="1" t="s">
        <v>19</v>
      </c>
      <c r="E4602" s="3" t="str">
        <f>HYPERLINK("https://fyndiq.se/produkt/f2c164e932234570/", "2-Pack HUAWEI P30 PRO Skärmskydd - Härdat Glas 9H - Super kvalitet 3D")</f>
        <v>2-Pack HUAWEI P30 PRO Skärmskydd - Härdat Glas 9H - Super kvalitet 3D</v>
      </c>
      <c r="F4602" s="1" t="s">
        <v>267</v>
      </c>
      <c r="G4602" s="1" t="s">
        <v>268</v>
      </c>
      <c r="H4602" s="1" t="s">
        <v>269</v>
      </c>
      <c r="I4602" s="1" t="s">
        <v>16</v>
      </c>
      <c r="J4602" s="1" t="s">
        <v>23</v>
      </c>
      <c r="K4602" s="1" t="s">
        <v>16</v>
      </c>
      <c r="L4602" s="1" t="s">
        <v>16</v>
      </c>
      <c r="M4602" s="1" t="s">
        <v>16</v>
      </c>
      <c r="N4602" s="1" t="s">
        <v>16</v>
      </c>
      <c r="O4602" s="1">
        <v>63.2</v>
      </c>
      <c r="P4602" s="1">
        <v>1.0</v>
      </c>
    </row>
    <row r="4603">
      <c r="A4603" s="1" t="s">
        <v>29</v>
      </c>
      <c r="B4603" s="1" t="s">
        <v>6484</v>
      </c>
      <c r="C4603" s="2" t="s">
        <v>6419</v>
      </c>
      <c r="D4603" s="1" t="s">
        <v>19</v>
      </c>
      <c r="E4603" s="3" t="str">
        <f>HYPERLINK("https://fyndiq.se/produkt/c8cebab9948b43c1/", "2-Pack Apple Watch 40mm – Härdat glas 9H – Super kvalitet 3D")</f>
        <v>2-Pack Apple Watch 40mm – Härdat glas 9H – Super kvalitet 3D</v>
      </c>
      <c r="F4603" s="1" t="s">
        <v>357</v>
      </c>
      <c r="G4603" s="1" t="s">
        <v>358</v>
      </c>
      <c r="H4603" s="1" t="s">
        <v>359</v>
      </c>
      <c r="I4603" s="1" t="s">
        <v>16</v>
      </c>
      <c r="J4603" s="1" t="s">
        <v>23</v>
      </c>
      <c r="K4603" s="1" t="s">
        <v>16</v>
      </c>
      <c r="L4603" s="1" t="s">
        <v>16</v>
      </c>
      <c r="M4603" s="1" t="s">
        <v>16</v>
      </c>
      <c r="N4603" s="1" t="s">
        <v>16</v>
      </c>
      <c r="O4603" s="1">
        <v>55.2</v>
      </c>
      <c r="P4603" s="1">
        <v>1.0</v>
      </c>
    </row>
    <row r="4604">
      <c r="A4604" s="1" t="s">
        <v>29</v>
      </c>
      <c r="B4604" s="1" t="s">
        <v>6485</v>
      </c>
      <c r="C4604" s="2" t="s">
        <v>6419</v>
      </c>
      <c r="D4604" s="1" t="s">
        <v>19</v>
      </c>
      <c r="E4604" s="3" t="str">
        <f>HYPERLINK("https://fyndiq.se/produkt/4c221907d1254100/", "2-Pack Samsung A14 Skärmskydd - Härdat Glas 9H - Super kvalitet 3D")</f>
        <v>2-Pack Samsung A14 Skärmskydd - Härdat Glas 9H - Super kvalitet 3D</v>
      </c>
      <c r="F4604" s="1" t="s">
        <v>167</v>
      </c>
      <c r="G4604" s="1" t="s">
        <v>168</v>
      </c>
      <c r="H4604" s="1" t="s">
        <v>169</v>
      </c>
      <c r="I4604" s="1" t="s">
        <v>16</v>
      </c>
      <c r="J4604" s="1" t="s">
        <v>23</v>
      </c>
      <c r="K4604" s="1" t="s">
        <v>16</v>
      </c>
      <c r="L4604" s="1" t="s">
        <v>16</v>
      </c>
      <c r="M4604" s="1" t="s">
        <v>16</v>
      </c>
      <c r="N4604" s="1" t="s">
        <v>16</v>
      </c>
      <c r="O4604" s="1">
        <v>63.2</v>
      </c>
      <c r="P4604" s="1">
        <v>1.0</v>
      </c>
    </row>
    <row r="4605">
      <c r="A4605" s="1" t="s">
        <v>29</v>
      </c>
      <c r="B4605" s="1" t="s">
        <v>6486</v>
      </c>
      <c r="C4605" s="2" t="s">
        <v>6419</v>
      </c>
      <c r="D4605" s="1" t="s">
        <v>19</v>
      </c>
      <c r="E4605" s="3" t="str">
        <f>HYPERLINK("https://fyndiq.se/produkt/13e76851ca504320/", "2-Pack Samsung Galaxy S22 Ultra - Härdat glas 9H - Top kvalitet")</f>
        <v>2-Pack Samsung Galaxy S22 Ultra - Härdat glas 9H - Top kvalitet</v>
      </c>
      <c r="F4605" s="1" t="s">
        <v>140</v>
      </c>
      <c r="G4605" s="1" t="s">
        <v>141</v>
      </c>
      <c r="H4605" s="1" t="s">
        <v>142</v>
      </c>
      <c r="I4605" s="1" t="s">
        <v>16</v>
      </c>
      <c r="J4605" s="1" t="s">
        <v>23</v>
      </c>
      <c r="K4605" s="1" t="s">
        <v>16</v>
      </c>
      <c r="L4605" s="1" t="s">
        <v>16</v>
      </c>
      <c r="M4605" s="1" t="s">
        <v>16</v>
      </c>
      <c r="N4605" s="1" t="s">
        <v>16</v>
      </c>
      <c r="O4605" s="1">
        <v>63.2</v>
      </c>
      <c r="P4605" s="1">
        <v>1.0</v>
      </c>
    </row>
    <row r="4606">
      <c r="A4606" s="1" t="s">
        <v>29</v>
      </c>
      <c r="B4606" s="1" t="s">
        <v>6487</v>
      </c>
      <c r="C4606" s="2" t="s">
        <v>6419</v>
      </c>
      <c r="D4606" s="1" t="s">
        <v>19</v>
      </c>
      <c r="E460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606" s="1" t="s">
        <v>2144</v>
      </c>
      <c r="G4606" s="1" t="s">
        <v>2145</v>
      </c>
      <c r="H4606" s="1" t="s">
        <v>2146</v>
      </c>
      <c r="I4606" s="1" t="s">
        <v>16</v>
      </c>
      <c r="J4606" s="1" t="s">
        <v>23</v>
      </c>
      <c r="K4606" s="1" t="s">
        <v>16</v>
      </c>
      <c r="L4606" s="1" t="s">
        <v>16</v>
      </c>
      <c r="M4606" s="1" t="s">
        <v>16</v>
      </c>
      <c r="N4606" s="1" t="s">
        <v>16</v>
      </c>
      <c r="O4606" s="1">
        <v>63.2</v>
      </c>
      <c r="P4606" s="1">
        <v>1.0</v>
      </c>
    </row>
    <row r="4607">
      <c r="A4607" s="1" t="s">
        <v>29</v>
      </c>
      <c r="B4607" s="1" t="s">
        <v>6488</v>
      </c>
      <c r="C4607" s="2" t="s">
        <v>6419</v>
      </c>
      <c r="D4607" s="1" t="s">
        <v>19</v>
      </c>
      <c r="E4607" s="3" t="str">
        <f>HYPERLINK("https://fyndiq.se/produkt/406117b60bf241a0/", "2-Pack Samsung Galaxy S9 - Härdat glas 9H - Super kvalitet 3D")</f>
        <v>2-Pack Samsung Galaxy S9 - Härdat glas 9H - Super kvalitet 3D</v>
      </c>
      <c r="F4607" s="1" t="s">
        <v>228</v>
      </c>
      <c r="G4607" s="1" t="s">
        <v>229</v>
      </c>
      <c r="H4607" s="1" t="s">
        <v>230</v>
      </c>
      <c r="I4607" s="1" t="s">
        <v>1673</v>
      </c>
      <c r="J4607" s="1" t="s">
        <v>9</v>
      </c>
      <c r="K4607" s="2" t="s">
        <v>2637</v>
      </c>
      <c r="L4607" s="1" t="s">
        <v>2811</v>
      </c>
      <c r="M4607" s="1" t="s">
        <v>16</v>
      </c>
      <c r="N4607" s="1" t="s">
        <v>16</v>
      </c>
      <c r="O4607" s="1">
        <v>63.2</v>
      </c>
      <c r="P4607" s="1">
        <v>1.0</v>
      </c>
    </row>
    <row r="4608">
      <c r="A4608" s="1" t="s">
        <v>29</v>
      </c>
      <c r="B4608" s="1" t="s">
        <v>6489</v>
      </c>
      <c r="C4608" s="2" t="s">
        <v>6419</v>
      </c>
      <c r="D4608" s="1" t="s">
        <v>19</v>
      </c>
      <c r="E460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608" s="1" t="s">
        <v>977</v>
      </c>
      <c r="G4608" s="1" t="s">
        <v>978</v>
      </c>
      <c r="H4608" s="1" t="s">
        <v>979</v>
      </c>
      <c r="I4608" s="1" t="s">
        <v>16</v>
      </c>
      <c r="J4608" s="1" t="s">
        <v>23</v>
      </c>
      <c r="K4608" s="1" t="s">
        <v>16</v>
      </c>
      <c r="L4608" s="1" t="s">
        <v>16</v>
      </c>
      <c r="M4608" s="1" t="s">
        <v>16</v>
      </c>
      <c r="N4608" s="1" t="s">
        <v>16</v>
      </c>
      <c r="O4608" s="1">
        <v>63.2</v>
      </c>
      <c r="P4608" s="1">
        <v>1.0</v>
      </c>
    </row>
    <row r="4609">
      <c r="A4609" s="1" t="s">
        <v>29</v>
      </c>
      <c r="B4609" s="1" t="s">
        <v>6490</v>
      </c>
      <c r="C4609" s="2" t="s">
        <v>6419</v>
      </c>
      <c r="D4609" s="1" t="s">
        <v>19</v>
      </c>
      <c r="E4609" s="3" t="str">
        <f>HYPERLINK("https://fyndiq.se/produkt/a34f701dc60542a7/", "2 Pack Samsung Galaxy A32 - Härdat glas 9H - Super kvalitet 3D")</f>
        <v>2 Pack Samsung Galaxy A32 - Härdat glas 9H - Super kvalitet 3D</v>
      </c>
      <c r="F4609" s="1" t="s">
        <v>6491</v>
      </c>
      <c r="G4609" s="1" t="s">
        <v>6492</v>
      </c>
      <c r="H4609" s="1" t="s">
        <v>6493</v>
      </c>
      <c r="I4609" s="1" t="s">
        <v>16</v>
      </c>
      <c r="J4609" s="1" t="s">
        <v>23</v>
      </c>
      <c r="K4609" s="1" t="s">
        <v>16</v>
      </c>
      <c r="L4609" s="1" t="s">
        <v>16</v>
      </c>
      <c r="M4609" s="1" t="s">
        <v>16</v>
      </c>
      <c r="N4609" s="1" t="s">
        <v>16</v>
      </c>
      <c r="O4609" s="1">
        <v>63.2</v>
      </c>
      <c r="P4609" s="1">
        <v>1.0</v>
      </c>
    </row>
    <row r="4610">
      <c r="A4610" s="1" t="s">
        <v>29</v>
      </c>
      <c r="B4610" s="1" t="s">
        <v>6494</v>
      </c>
      <c r="C4610" s="2" t="s">
        <v>6419</v>
      </c>
      <c r="D4610" s="1" t="s">
        <v>19</v>
      </c>
      <c r="E4610" s="3" t="str">
        <f>HYPERLINK("https://fyndiq.se/produkt/5986d900a2fd408d/", "2 Pack Samsung Galaxy A72 - Härdat glas 9H-Super kvalitet 3D")</f>
        <v>2 Pack Samsung Galaxy A72 - Härdat glas 9H-Super kvalitet 3D</v>
      </c>
      <c r="F4610" s="1" t="s">
        <v>2099</v>
      </c>
      <c r="G4610" s="1" t="s">
        <v>2100</v>
      </c>
      <c r="H4610" s="1" t="s">
        <v>2101</v>
      </c>
      <c r="I4610" s="1" t="s">
        <v>16</v>
      </c>
      <c r="J4610" s="1" t="s">
        <v>23</v>
      </c>
      <c r="K4610" s="1" t="s">
        <v>16</v>
      </c>
      <c r="L4610" s="1" t="s">
        <v>16</v>
      </c>
      <c r="M4610" s="1" t="s">
        <v>16</v>
      </c>
      <c r="N4610" s="1" t="s">
        <v>16</v>
      </c>
      <c r="O4610" s="1">
        <v>63.2</v>
      </c>
      <c r="P4610" s="1">
        <v>1.0</v>
      </c>
    </row>
    <row r="4611">
      <c r="A4611" s="1" t="s">
        <v>29</v>
      </c>
      <c r="B4611" s="1" t="s">
        <v>6495</v>
      </c>
      <c r="C4611" s="2" t="s">
        <v>6419</v>
      </c>
      <c r="D4611" s="1" t="s">
        <v>19</v>
      </c>
      <c r="E4611" s="3" t="str">
        <f>HYPERLINK("https://fyndiq.se/produkt/c26c9ffef37a436a/", "2-Pack Samsung A35 5G Skärmskydd i Härdat Glas")</f>
        <v>2-Pack Samsung A35 5G Skärmskydd i Härdat Glas</v>
      </c>
      <c r="F4611" s="1" t="s">
        <v>432</v>
      </c>
      <c r="G4611" s="1" t="s">
        <v>433</v>
      </c>
      <c r="H4611" s="1" t="s">
        <v>434</v>
      </c>
      <c r="I4611" s="1" t="s">
        <v>16</v>
      </c>
      <c r="J4611" s="1" t="s">
        <v>23</v>
      </c>
      <c r="K4611" s="1" t="s">
        <v>16</v>
      </c>
      <c r="L4611" s="1" t="s">
        <v>16</v>
      </c>
      <c r="M4611" s="1" t="s">
        <v>16</v>
      </c>
      <c r="N4611" s="1" t="s">
        <v>16</v>
      </c>
      <c r="O4611" s="1">
        <v>63.2</v>
      </c>
      <c r="P4611" s="1">
        <v>1.0</v>
      </c>
    </row>
    <row r="4612">
      <c r="A4612" s="1" t="s">
        <v>29</v>
      </c>
      <c r="B4612" s="1" t="s">
        <v>6496</v>
      </c>
      <c r="C4612" s="2" t="s">
        <v>6419</v>
      </c>
      <c r="D4612" s="1" t="s">
        <v>19</v>
      </c>
      <c r="E4612" s="3" t="str">
        <f>HYPERLINK("https://fyndiq.se/produkt/4c221907d1254100/", "2-Pack Samsung A14 Skärmskydd - Härdat Glas 9H - Super kvalitet 3D")</f>
        <v>2-Pack Samsung A14 Skärmskydd - Härdat Glas 9H - Super kvalitet 3D</v>
      </c>
      <c r="F4612" s="1" t="s">
        <v>167</v>
      </c>
      <c r="G4612" s="1" t="s">
        <v>168</v>
      </c>
      <c r="H4612" s="1" t="s">
        <v>169</v>
      </c>
      <c r="I4612" s="1" t="s">
        <v>16</v>
      </c>
      <c r="J4612" s="1" t="s">
        <v>23</v>
      </c>
      <c r="K4612" s="1" t="s">
        <v>16</v>
      </c>
      <c r="L4612" s="1" t="s">
        <v>16</v>
      </c>
      <c r="M4612" s="1" t="s">
        <v>16</v>
      </c>
      <c r="N4612" s="1" t="s">
        <v>16</v>
      </c>
      <c r="O4612" s="1">
        <v>63.2</v>
      </c>
      <c r="P4612" s="1">
        <v>1.0</v>
      </c>
    </row>
    <row r="4613">
      <c r="A4613" s="1" t="s">
        <v>29</v>
      </c>
      <c r="B4613" s="1" t="s">
        <v>6497</v>
      </c>
      <c r="C4613" s="2" t="s">
        <v>6419</v>
      </c>
      <c r="D4613" s="1" t="s">
        <v>19</v>
      </c>
      <c r="E4613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4613" s="1" t="s">
        <v>71</v>
      </c>
      <c r="G4613" s="1" t="s">
        <v>72</v>
      </c>
      <c r="H4613" s="1" t="s">
        <v>73</v>
      </c>
      <c r="I4613" s="1" t="s">
        <v>16</v>
      </c>
      <c r="J4613" s="1" t="s">
        <v>23</v>
      </c>
      <c r="K4613" s="1" t="s">
        <v>16</v>
      </c>
      <c r="L4613" s="1" t="s">
        <v>16</v>
      </c>
      <c r="M4613" s="1" t="s">
        <v>16</v>
      </c>
      <c r="N4613" s="1" t="s">
        <v>16</v>
      </c>
      <c r="O4613" s="1">
        <v>63.2</v>
      </c>
      <c r="P4613" s="1">
        <v>1.0</v>
      </c>
    </row>
    <row r="4614">
      <c r="A4614" s="1" t="s">
        <v>29</v>
      </c>
      <c r="B4614" s="1" t="s">
        <v>6498</v>
      </c>
      <c r="C4614" s="2" t="s">
        <v>6419</v>
      </c>
      <c r="D4614" s="1" t="s">
        <v>19</v>
      </c>
      <c r="E461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614" s="1" t="s">
        <v>539</v>
      </c>
      <c r="G4614" s="1" t="s">
        <v>540</v>
      </c>
      <c r="H4614" s="1" t="s">
        <v>541</v>
      </c>
      <c r="I4614" s="1" t="s">
        <v>16</v>
      </c>
      <c r="J4614" s="1" t="s">
        <v>23</v>
      </c>
      <c r="K4614" s="1" t="s">
        <v>16</v>
      </c>
      <c r="L4614" s="1" t="s">
        <v>16</v>
      </c>
      <c r="M4614" s="1" t="s">
        <v>16</v>
      </c>
      <c r="N4614" s="1" t="s">
        <v>16</v>
      </c>
      <c r="O4614" s="1">
        <v>95.2</v>
      </c>
      <c r="P4614" s="1">
        <v>1.0</v>
      </c>
    </row>
    <row r="4615">
      <c r="A4615" s="1" t="s">
        <v>29</v>
      </c>
      <c r="B4615" s="1" t="s">
        <v>6499</v>
      </c>
      <c r="C4615" s="2" t="s">
        <v>6419</v>
      </c>
      <c r="D4615" s="1" t="s">
        <v>19</v>
      </c>
      <c r="E461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15" s="1" t="s">
        <v>26</v>
      </c>
      <c r="G4615" s="1" t="s">
        <v>27</v>
      </c>
      <c r="H4615" s="1" t="s">
        <v>28</v>
      </c>
      <c r="I4615" s="1" t="s">
        <v>16</v>
      </c>
      <c r="J4615" s="1" t="s">
        <v>23</v>
      </c>
      <c r="K4615" s="1" t="s">
        <v>16</v>
      </c>
      <c r="L4615" s="1" t="s">
        <v>16</v>
      </c>
      <c r="M4615" s="1" t="s">
        <v>16</v>
      </c>
      <c r="N4615" s="1" t="s">
        <v>16</v>
      </c>
      <c r="O4615" s="1">
        <v>71.2</v>
      </c>
      <c r="P4615" s="1">
        <v>1.0</v>
      </c>
    </row>
    <row r="4616">
      <c r="A4616" s="1" t="s">
        <v>29</v>
      </c>
      <c r="B4616" s="1" t="s">
        <v>6500</v>
      </c>
      <c r="C4616" s="2" t="s">
        <v>6419</v>
      </c>
      <c r="D4616" s="1" t="s">
        <v>19</v>
      </c>
      <c r="E4616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4616" s="1" t="s">
        <v>3035</v>
      </c>
      <c r="G4616" s="1" t="s">
        <v>3036</v>
      </c>
      <c r="H4616" s="1" t="s">
        <v>3037</v>
      </c>
      <c r="I4616" s="1" t="s">
        <v>16</v>
      </c>
      <c r="J4616" s="1" t="s">
        <v>23</v>
      </c>
      <c r="K4616" s="1" t="s">
        <v>16</v>
      </c>
      <c r="L4616" s="1" t="s">
        <v>16</v>
      </c>
      <c r="M4616" s="1" t="s">
        <v>16</v>
      </c>
      <c r="N4616" s="1" t="s">
        <v>16</v>
      </c>
      <c r="O4616" s="1">
        <v>71.2</v>
      </c>
      <c r="P4616" s="1">
        <v>1.0</v>
      </c>
    </row>
    <row r="4617">
      <c r="A4617" s="1" t="s">
        <v>29</v>
      </c>
      <c r="B4617" s="1" t="s">
        <v>6501</v>
      </c>
      <c r="C4617" s="2" t="s">
        <v>6419</v>
      </c>
      <c r="D4617" s="1" t="s">
        <v>19</v>
      </c>
      <c r="E461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617" s="1" t="s">
        <v>977</v>
      </c>
      <c r="G4617" s="1" t="s">
        <v>978</v>
      </c>
      <c r="H4617" s="1" t="s">
        <v>979</v>
      </c>
      <c r="I4617" s="1" t="s">
        <v>16</v>
      </c>
      <c r="J4617" s="1" t="s">
        <v>23</v>
      </c>
      <c r="K4617" s="1" t="s">
        <v>16</v>
      </c>
      <c r="L4617" s="1" t="s">
        <v>16</v>
      </c>
      <c r="M4617" s="1" t="s">
        <v>16</v>
      </c>
      <c r="N4617" s="1" t="s">
        <v>16</v>
      </c>
      <c r="O4617" s="1">
        <v>63.2</v>
      </c>
      <c r="P4617" s="1">
        <v>1.0</v>
      </c>
    </row>
    <row r="4618">
      <c r="A4618" s="1" t="s">
        <v>29</v>
      </c>
      <c r="B4618" s="1" t="s">
        <v>6502</v>
      </c>
      <c r="C4618" s="2" t="s">
        <v>6419</v>
      </c>
      <c r="D4618" s="1" t="s">
        <v>19</v>
      </c>
      <c r="E461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18" s="1" t="s">
        <v>26</v>
      </c>
      <c r="G4618" s="1" t="s">
        <v>27</v>
      </c>
      <c r="H4618" s="1" t="s">
        <v>28</v>
      </c>
      <c r="I4618" s="1" t="s">
        <v>16</v>
      </c>
      <c r="J4618" s="1" t="s">
        <v>23</v>
      </c>
      <c r="K4618" s="1" t="s">
        <v>16</v>
      </c>
      <c r="L4618" s="1" t="s">
        <v>16</v>
      </c>
      <c r="M4618" s="1" t="s">
        <v>16</v>
      </c>
      <c r="N4618" s="1" t="s">
        <v>16</v>
      </c>
      <c r="O4618" s="1">
        <v>71.2</v>
      </c>
      <c r="P4618" s="1">
        <v>1.0</v>
      </c>
    </row>
    <row r="4619">
      <c r="A4619" s="1" t="s">
        <v>29</v>
      </c>
      <c r="B4619" s="1" t="s">
        <v>6503</v>
      </c>
      <c r="C4619" s="2" t="s">
        <v>6419</v>
      </c>
      <c r="D4619" s="1" t="s">
        <v>19</v>
      </c>
      <c r="E4619" s="3" t="str">
        <f>HYPERLINK("https://fyndiq.se/produkt/94a67bbe1c4a4666/", "2-Pack Samsung Xcover 7 Skärmskydd i Härdat Glas")</f>
        <v>2-Pack Samsung Xcover 7 Skärmskydd i Härdat Glas</v>
      </c>
      <c r="F4619" s="1" t="s">
        <v>1908</v>
      </c>
      <c r="G4619" s="1" t="s">
        <v>1909</v>
      </c>
      <c r="H4619" s="1" t="s">
        <v>1910</v>
      </c>
      <c r="I4619" s="1" t="s">
        <v>16</v>
      </c>
      <c r="J4619" s="1" t="s">
        <v>23</v>
      </c>
      <c r="K4619" s="1" t="s">
        <v>16</v>
      </c>
      <c r="L4619" s="1" t="s">
        <v>16</v>
      </c>
      <c r="M4619" s="1" t="s">
        <v>16</v>
      </c>
      <c r="N4619" s="1" t="s">
        <v>16</v>
      </c>
      <c r="O4619" s="1">
        <v>71.2</v>
      </c>
      <c r="P4619" s="1">
        <v>1.0</v>
      </c>
    </row>
    <row r="4620">
      <c r="A4620" s="1" t="s">
        <v>29</v>
      </c>
      <c r="B4620" s="1" t="s">
        <v>6504</v>
      </c>
      <c r="C4620" s="2" t="s">
        <v>6419</v>
      </c>
      <c r="D4620" s="1" t="s">
        <v>19</v>
      </c>
      <c r="E4620" s="3" t="str">
        <f>HYPERLINK("https://fyndiq.se/produkt/dd0a78fa9ae94f83/", "Skärmskydd Iphone 13 Pro Max - 9H Härdat glas  - Top kvalitet")</f>
        <v>Skärmskydd Iphone 13 Pro Max - 9H Härdat glas  - Top kvalitet</v>
      </c>
      <c r="F4620" s="1" t="s">
        <v>4403</v>
      </c>
      <c r="G4620" s="1" t="s">
        <v>4404</v>
      </c>
      <c r="H4620" s="1" t="s">
        <v>4405</v>
      </c>
      <c r="I4620" s="1" t="s">
        <v>16</v>
      </c>
      <c r="J4620" s="1" t="s">
        <v>23</v>
      </c>
      <c r="K4620" s="1" t="s">
        <v>16</v>
      </c>
      <c r="L4620" s="1" t="s">
        <v>16</v>
      </c>
      <c r="M4620" s="1" t="s">
        <v>16</v>
      </c>
      <c r="N4620" s="1" t="s">
        <v>16</v>
      </c>
      <c r="O4620" s="1">
        <v>47.2</v>
      </c>
      <c r="P4620" s="1">
        <v>2.0</v>
      </c>
    </row>
    <row r="4621">
      <c r="A4621" s="1" t="s">
        <v>29</v>
      </c>
      <c r="B4621" s="1" t="s">
        <v>6505</v>
      </c>
      <c r="C4621" s="2" t="s">
        <v>6419</v>
      </c>
      <c r="D4621" s="1" t="s">
        <v>19</v>
      </c>
      <c r="E4621" s="3" t="str">
        <f>HYPERLINK("https://fyndiq.se/produkt/311d90a74d234421/", "2 Pack Xiaomi 12 - Härdat glas 9H-Super kvalitet 3D Skärmskydd")</f>
        <v>2 Pack Xiaomi 12 - Härdat glas 9H-Super kvalitet 3D Skärmskydd</v>
      </c>
      <c r="F4621" s="1" t="s">
        <v>582</v>
      </c>
      <c r="G4621" s="1" t="s">
        <v>583</v>
      </c>
      <c r="H4621" s="1" t="s">
        <v>584</v>
      </c>
      <c r="I4621" s="1" t="s">
        <v>16</v>
      </c>
      <c r="J4621" s="1" t="s">
        <v>23</v>
      </c>
      <c r="K4621" s="1" t="s">
        <v>16</v>
      </c>
      <c r="L4621" s="1" t="s">
        <v>16</v>
      </c>
      <c r="M4621" s="1" t="s">
        <v>16</v>
      </c>
      <c r="N4621" s="1" t="s">
        <v>16</v>
      </c>
      <c r="O4621" s="1">
        <v>63.2</v>
      </c>
      <c r="P4621" s="1">
        <v>1.0</v>
      </c>
    </row>
    <row r="4622">
      <c r="A4622" s="1" t="s">
        <v>29</v>
      </c>
      <c r="B4622" s="1" t="s">
        <v>6506</v>
      </c>
      <c r="C4622" s="2" t="s">
        <v>6419</v>
      </c>
      <c r="D4622" s="1" t="s">
        <v>19</v>
      </c>
      <c r="E4622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4622" s="1" t="s">
        <v>302</v>
      </c>
      <c r="G4622" s="1" t="s">
        <v>303</v>
      </c>
      <c r="H4622" s="1" t="s">
        <v>304</v>
      </c>
      <c r="I4622" s="1" t="s">
        <v>16</v>
      </c>
      <c r="J4622" s="1" t="s">
        <v>23</v>
      </c>
      <c r="K4622" s="1" t="s">
        <v>16</v>
      </c>
      <c r="L4622" s="1" t="s">
        <v>16</v>
      </c>
      <c r="M4622" s="1" t="s">
        <v>16</v>
      </c>
      <c r="N4622" s="1" t="s">
        <v>16</v>
      </c>
      <c r="O4622" s="1">
        <v>63.2</v>
      </c>
      <c r="P4622" s="1">
        <v>1.0</v>
      </c>
    </row>
    <row r="4623">
      <c r="A4623" s="1" t="s">
        <v>29</v>
      </c>
      <c r="B4623" s="1" t="s">
        <v>6507</v>
      </c>
      <c r="C4623" s="2" t="s">
        <v>6419</v>
      </c>
      <c r="D4623" s="1" t="s">
        <v>19</v>
      </c>
      <c r="E4623" s="3" t="str">
        <f>HYPERLINK("https://fyndiq.se/produkt/6bc9efdb9e0f44ed/", "2-Pack Google Pixel 7 Pro - Härdat Glas 9H - Super kvalitet 3D")</f>
        <v>2-Pack Google Pixel 7 Pro - Härdat Glas 9H - Super kvalitet 3D</v>
      </c>
      <c r="F4623" s="1" t="s">
        <v>424</v>
      </c>
      <c r="G4623" s="1" t="s">
        <v>425</v>
      </c>
      <c r="H4623" s="1" t="s">
        <v>426</v>
      </c>
      <c r="I4623" s="1" t="s">
        <v>16</v>
      </c>
      <c r="J4623" s="1" t="s">
        <v>23</v>
      </c>
      <c r="K4623" s="1" t="s">
        <v>16</v>
      </c>
      <c r="L4623" s="1" t="s">
        <v>16</v>
      </c>
      <c r="M4623" s="1" t="s">
        <v>16</v>
      </c>
      <c r="N4623" s="1" t="s">
        <v>16</v>
      </c>
      <c r="O4623" s="1">
        <v>71.2</v>
      </c>
      <c r="P4623" s="1">
        <v>1.0</v>
      </c>
    </row>
    <row r="4624">
      <c r="A4624" s="1" t="s">
        <v>29</v>
      </c>
      <c r="B4624" s="1" t="s">
        <v>6508</v>
      </c>
      <c r="C4624" s="2" t="s">
        <v>6419</v>
      </c>
      <c r="D4624" s="1" t="s">
        <v>19</v>
      </c>
      <c r="E462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624" s="1" t="s">
        <v>785</v>
      </c>
      <c r="G4624" s="1" t="s">
        <v>786</v>
      </c>
      <c r="H4624" s="1" t="s">
        <v>787</v>
      </c>
      <c r="I4624" s="1" t="s">
        <v>16</v>
      </c>
      <c r="J4624" s="1" t="s">
        <v>23</v>
      </c>
      <c r="K4624" s="1" t="s">
        <v>16</v>
      </c>
      <c r="L4624" s="1" t="s">
        <v>16</v>
      </c>
      <c r="M4624" s="1" t="s">
        <v>16</v>
      </c>
      <c r="N4624" s="1" t="s">
        <v>16</v>
      </c>
      <c r="O4624" s="1">
        <v>63.2</v>
      </c>
      <c r="P4624" s="1">
        <v>1.0</v>
      </c>
    </row>
    <row r="4625">
      <c r="A4625" s="1" t="s">
        <v>29</v>
      </c>
      <c r="B4625" s="1" t="s">
        <v>6509</v>
      </c>
      <c r="C4625" s="2" t="s">
        <v>6419</v>
      </c>
      <c r="D4625" s="1" t="s">
        <v>19</v>
      </c>
      <c r="E4625" s="3" t="str">
        <f>HYPERLINK("https://fyndiq.se/produkt/c6f3e47a88184e8d/", "2-Pack SAMSUNG A55 Skärmskydd - Härdat Glas 9H - Super kvalitet 3D")</f>
        <v>2-Pack SAMSUNG A55 Skärmskydd - Härdat Glas 9H - Super kvalitet 3D</v>
      </c>
      <c r="F4625" s="1" t="s">
        <v>83</v>
      </c>
      <c r="G4625" s="1" t="s">
        <v>84</v>
      </c>
      <c r="H4625" s="1" t="s">
        <v>85</v>
      </c>
      <c r="I4625" s="1" t="s">
        <v>16</v>
      </c>
      <c r="J4625" s="1" t="s">
        <v>23</v>
      </c>
      <c r="K4625" s="1" t="s">
        <v>16</v>
      </c>
      <c r="L4625" s="1" t="s">
        <v>16</v>
      </c>
      <c r="M4625" s="1" t="s">
        <v>16</v>
      </c>
      <c r="N4625" s="1" t="s">
        <v>16</v>
      </c>
      <c r="O4625" s="1">
        <v>63.2</v>
      </c>
      <c r="P4625" s="1">
        <v>1.0</v>
      </c>
    </row>
    <row r="4626">
      <c r="A4626" s="1" t="s">
        <v>29</v>
      </c>
      <c r="B4626" s="1" t="s">
        <v>6510</v>
      </c>
      <c r="C4626" s="2" t="s">
        <v>6419</v>
      </c>
      <c r="D4626" s="1" t="s">
        <v>19</v>
      </c>
      <c r="E4626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4626" s="1" t="s">
        <v>894</v>
      </c>
      <c r="G4626" s="1" t="s">
        <v>895</v>
      </c>
      <c r="H4626" s="1" t="s">
        <v>896</v>
      </c>
      <c r="I4626" s="1" t="s">
        <v>16</v>
      </c>
      <c r="J4626" s="1" t="s">
        <v>23</v>
      </c>
      <c r="K4626" s="1" t="s">
        <v>16</v>
      </c>
      <c r="L4626" s="1" t="s">
        <v>16</v>
      </c>
      <c r="M4626" s="1" t="s">
        <v>16</v>
      </c>
      <c r="N4626" s="1" t="s">
        <v>16</v>
      </c>
      <c r="O4626" s="1">
        <v>79.2</v>
      </c>
      <c r="P4626" s="1">
        <v>1.0</v>
      </c>
    </row>
    <row r="4627">
      <c r="A4627" s="1" t="s">
        <v>29</v>
      </c>
      <c r="B4627" s="1" t="s">
        <v>6511</v>
      </c>
      <c r="C4627" s="2" t="s">
        <v>6419</v>
      </c>
      <c r="D4627" s="1" t="s">
        <v>19</v>
      </c>
      <c r="E4627" s="3" t="str">
        <f>HYPERLINK("https://fyndiq.se/produkt/4c221907d1254100/", "2-Pack Samsung A14 Skärmskydd - Härdat Glas 9H - Super kvalitet 3D")</f>
        <v>2-Pack Samsung A14 Skärmskydd - Härdat Glas 9H - Super kvalitet 3D</v>
      </c>
      <c r="F4627" s="1" t="s">
        <v>167</v>
      </c>
      <c r="G4627" s="1" t="s">
        <v>168</v>
      </c>
      <c r="H4627" s="1" t="s">
        <v>169</v>
      </c>
      <c r="I4627" s="1" t="s">
        <v>16</v>
      </c>
      <c r="J4627" s="1" t="s">
        <v>23</v>
      </c>
      <c r="K4627" s="1" t="s">
        <v>16</v>
      </c>
      <c r="L4627" s="1" t="s">
        <v>16</v>
      </c>
      <c r="M4627" s="1" t="s">
        <v>16</v>
      </c>
      <c r="N4627" s="1" t="s">
        <v>16</v>
      </c>
      <c r="O4627" s="1">
        <v>63.2</v>
      </c>
      <c r="P4627" s="1">
        <v>1.0</v>
      </c>
    </row>
    <row r="4628">
      <c r="A4628" s="1" t="s">
        <v>29</v>
      </c>
      <c r="B4628" s="1" t="s">
        <v>6512</v>
      </c>
      <c r="C4628" s="2" t="s">
        <v>6419</v>
      </c>
      <c r="D4628" s="1" t="s">
        <v>19</v>
      </c>
      <c r="E4628" s="3" t="str">
        <f>HYPERLINK("https://fyndiq.se/produkt/6ae5aff483564a84/", "2-Pack Apple Watch 40mm – Härdat glas 9H – Super kvalitet 3D")</f>
        <v>2-Pack Apple Watch 40mm – Härdat glas 9H – Super kvalitet 3D</v>
      </c>
      <c r="F4628" s="1" t="s">
        <v>1418</v>
      </c>
      <c r="G4628" s="1" t="s">
        <v>1419</v>
      </c>
      <c r="H4628" s="1" t="s">
        <v>1420</v>
      </c>
      <c r="I4628" s="1" t="s">
        <v>16</v>
      </c>
      <c r="J4628" s="1" t="s">
        <v>23</v>
      </c>
      <c r="K4628" s="1" t="s">
        <v>16</v>
      </c>
      <c r="L4628" s="1" t="s">
        <v>16</v>
      </c>
      <c r="M4628" s="1" t="s">
        <v>16</v>
      </c>
      <c r="N4628" s="1" t="s">
        <v>16</v>
      </c>
      <c r="O4628" s="1">
        <v>55.2</v>
      </c>
      <c r="P4628" s="1">
        <v>1.0</v>
      </c>
    </row>
    <row r="4629">
      <c r="A4629" s="1" t="s">
        <v>29</v>
      </c>
      <c r="B4629" s="1" t="s">
        <v>6513</v>
      </c>
      <c r="C4629" s="2" t="s">
        <v>6419</v>
      </c>
      <c r="D4629" s="1" t="s">
        <v>19</v>
      </c>
      <c r="E462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29" s="1" t="s">
        <v>26</v>
      </c>
      <c r="G4629" s="1" t="s">
        <v>27</v>
      </c>
      <c r="H4629" s="1" t="s">
        <v>28</v>
      </c>
      <c r="I4629" s="1" t="s">
        <v>16</v>
      </c>
      <c r="J4629" s="1" t="s">
        <v>23</v>
      </c>
      <c r="K4629" s="1" t="s">
        <v>16</v>
      </c>
      <c r="L4629" s="1" t="s">
        <v>16</v>
      </c>
      <c r="M4629" s="1" t="s">
        <v>16</v>
      </c>
      <c r="N4629" s="1" t="s">
        <v>16</v>
      </c>
      <c r="O4629" s="1">
        <v>71.2</v>
      </c>
      <c r="P4629" s="1">
        <v>2.0</v>
      </c>
    </row>
    <row r="4630">
      <c r="A4630" s="1" t="s">
        <v>29</v>
      </c>
      <c r="B4630" s="1" t="s">
        <v>6514</v>
      </c>
      <c r="C4630" s="2" t="s">
        <v>6419</v>
      </c>
      <c r="D4630" s="1" t="s">
        <v>19</v>
      </c>
      <c r="E4630" s="3" t="str">
        <f>HYPERLINK("https://fyndiq.se/produkt/5e7d482e4c2349ac/", "Skärmskydd Iphone 13 Mini - 9H Härdat glas - Top kvalitet")</f>
        <v>Skärmskydd Iphone 13 Mini - 9H Härdat glas - Top kvalitet</v>
      </c>
      <c r="F4630" s="1" t="s">
        <v>1687</v>
      </c>
      <c r="G4630" s="1" t="s">
        <v>1688</v>
      </c>
      <c r="H4630" s="1" t="s">
        <v>1689</v>
      </c>
      <c r="I4630" s="1" t="s">
        <v>16</v>
      </c>
      <c r="J4630" s="1" t="s">
        <v>23</v>
      </c>
      <c r="K4630" s="1" t="s">
        <v>16</v>
      </c>
      <c r="L4630" s="1" t="s">
        <v>16</v>
      </c>
      <c r="M4630" s="1" t="s">
        <v>16</v>
      </c>
      <c r="N4630" s="1" t="s">
        <v>16</v>
      </c>
      <c r="O4630" s="1">
        <v>47.2</v>
      </c>
      <c r="P4630" s="1">
        <v>1.0</v>
      </c>
    </row>
    <row r="4631">
      <c r="A4631" s="1" t="s">
        <v>29</v>
      </c>
      <c r="B4631" s="1" t="s">
        <v>6515</v>
      </c>
      <c r="C4631" s="2" t="s">
        <v>6419</v>
      </c>
      <c r="D4631" s="1" t="s">
        <v>19</v>
      </c>
      <c r="E4631" s="3" t="str">
        <f>HYPERLINK("https://fyndiq.se/produkt/6ae5aff483564a84/", "2-Pack Apple Watch 40mm – Härdat glas 9H – Super kvalitet 3D")</f>
        <v>2-Pack Apple Watch 40mm – Härdat glas 9H – Super kvalitet 3D</v>
      </c>
      <c r="F4631" s="1" t="s">
        <v>1418</v>
      </c>
      <c r="G4631" s="1" t="s">
        <v>1419</v>
      </c>
      <c r="H4631" s="1" t="s">
        <v>1420</v>
      </c>
      <c r="I4631" s="1" t="s">
        <v>16</v>
      </c>
      <c r="J4631" s="1" t="s">
        <v>23</v>
      </c>
      <c r="K4631" s="1" t="s">
        <v>16</v>
      </c>
      <c r="L4631" s="1" t="s">
        <v>16</v>
      </c>
      <c r="M4631" s="1" t="s">
        <v>16</v>
      </c>
      <c r="N4631" s="1" t="s">
        <v>16</v>
      </c>
      <c r="O4631" s="1">
        <v>55.2</v>
      </c>
      <c r="P4631" s="1">
        <v>1.0</v>
      </c>
    </row>
    <row r="4632">
      <c r="A4632" s="1" t="s">
        <v>29</v>
      </c>
      <c r="B4632" s="1" t="s">
        <v>6516</v>
      </c>
      <c r="C4632" s="2" t="s">
        <v>6419</v>
      </c>
      <c r="D4632" s="1" t="s">
        <v>19</v>
      </c>
      <c r="E4632" s="3" t="str">
        <f>HYPERLINK("https://fyndiq.se/produkt/e6085c39be274bf8/", "2-Pack GOOGLE PIXEL 7 Skärmskydd - Härdat Glas 9H - Super kvalitet 3D")</f>
        <v>2-Pack GOOGLE PIXEL 7 Skärmskydd - Härdat Glas 9H - Super kvalitet 3D</v>
      </c>
      <c r="F4632" s="1" t="s">
        <v>675</v>
      </c>
      <c r="G4632" s="1" t="s">
        <v>676</v>
      </c>
      <c r="H4632" s="1" t="s">
        <v>677</v>
      </c>
      <c r="I4632" s="1" t="s">
        <v>16</v>
      </c>
      <c r="J4632" s="1" t="s">
        <v>23</v>
      </c>
      <c r="K4632" s="1" t="s">
        <v>16</v>
      </c>
      <c r="L4632" s="1" t="s">
        <v>16</v>
      </c>
      <c r="M4632" s="1" t="s">
        <v>16</v>
      </c>
      <c r="N4632" s="1" t="s">
        <v>16</v>
      </c>
      <c r="O4632" s="1">
        <v>63.2</v>
      </c>
      <c r="P4632" s="1">
        <v>1.0</v>
      </c>
    </row>
    <row r="4633">
      <c r="A4633" s="1" t="s">
        <v>29</v>
      </c>
      <c r="B4633" s="1" t="s">
        <v>6517</v>
      </c>
      <c r="C4633" s="2" t="s">
        <v>6419</v>
      </c>
      <c r="D4633" s="1" t="s">
        <v>19</v>
      </c>
      <c r="E4633" s="3" t="str">
        <f>HYPERLINK("https://fyndiq.se/produkt/f47e8401d83f4d58/", "2-Pack Samsung S8 Skärmskydd - Härdat Glas 9H - Super kvalitet 3D")</f>
        <v>2-Pack Samsung S8 Skärmskydd - Härdat Glas 9H - Super kvalitet 3D</v>
      </c>
      <c r="F4633" s="1" t="s">
        <v>750</v>
      </c>
      <c r="G4633" s="1" t="s">
        <v>751</v>
      </c>
      <c r="H4633" s="1" t="s">
        <v>752</v>
      </c>
      <c r="I4633" s="1" t="s">
        <v>16</v>
      </c>
      <c r="J4633" s="1" t="s">
        <v>23</v>
      </c>
      <c r="K4633" s="1" t="s">
        <v>16</v>
      </c>
      <c r="L4633" s="1" t="s">
        <v>16</v>
      </c>
      <c r="M4633" s="1" t="s">
        <v>16</v>
      </c>
      <c r="N4633" s="1" t="s">
        <v>16</v>
      </c>
      <c r="O4633" s="1">
        <v>63.2</v>
      </c>
      <c r="P4633" s="1">
        <v>1.0</v>
      </c>
    </row>
    <row r="4634">
      <c r="A4634" s="1" t="s">
        <v>29</v>
      </c>
      <c r="B4634" s="1" t="s">
        <v>6518</v>
      </c>
      <c r="C4634" s="2" t="s">
        <v>6419</v>
      </c>
      <c r="D4634" s="1" t="s">
        <v>19</v>
      </c>
      <c r="E4634" s="3" t="str">
        <f>HYPERLINK("https://fyndiq.se/produkt/c38ab901b4714df2/", "2-Pack Samsung Galaxy S21 Ultra - Härdat Glas 9H-Super Kvalitet")</f>
        <v>2-Pack Samsung Galaxy S21 Ultra - Härdat Glas 9H-Super Kvalitet</v>
      </c>
      <c r="F4634" s="1" t="s">
        <v>1114</v>
      </c>
      <c r="G4634" s="1" t="s">
        <v>1115</v>
      </c>
      <c r="H4634" s="1" t="s">
        <v>1116</v>
      </c>
      <c r="I4634" s="1" t="s">
        <v>16</v>
      </c>
      <c r="J4634" s="1" t="s">
        <v>23</v>
      </c>
      <c r="K4634" s="1" t="s">
        <v>16</v>
      </c>
      <c r="L4634" s="1" t="s">
        <v>16</v>
      </c>
      <c r="M4634" s="1" t="s">
        <v>16</v>
      </c>
      <c r="N4634" s="1" t="s">
        <v>16</v>
      </c>
      <c r="O4634" s="1">
        <v>63.2</v>
      </c>
      <c r="P4634" s="1">
        <v>1.0</v>
      </c>
    </row>
    <row r="4635">
      <c r="A4635" s="1" t="s">
        <v>29</v>
      </c>
      <c r="B4635" s="1" t="s">
        <v>6519</v>
      </c>
      <c r="C4635" s="2" t="s">
        <v>6419</v>
      </c>
      <c r="D4635" s="1" t="s">
        <v>19</v>
      </c>
      <c r="E4635" s="3" t="str">
        <f>HYPERLINK("https://fyndiq.se/produkt/a871a7da0b2249a8/", "2-Pack Iphone 11 Pro Max - 9H Härdat Glass - Top Kvalitet")</f>
        <v>2-Pack Iphone 11 Pro Max - 9H Härdat Glass - Top Kvalitet</v>
      </c>
      <c r="F4635" s="1" t="s">
        <v>559</v>
      </c>
      <c r="G4635" s="1" t="s">
        <v>560</v>
      </c>
      <c r="H4635" s="1" t="s">
        <v>561</v>
      </c>
      <c r="I4635" s="1" t="s">
        <v>16</v>
      </c>
      <c r="J4635" s="1" t="s">
        <v>23</v>
      </c>
      <c r="K4635" s="1" t="s">
        <v>16</v>
      </c>
      <c r="L4635" s="1" t="s">
        <v>16</v>
      </c>
      <c r="M4635" s="1" t="s">
        <v>16</v>
      </c>
      <c r="N4635" s="1" t="s">
        <v>16</v>
      </c>
      <c r="O4635" s="1">
        <v>55.2</v>
      </c>
      <c r="P4635" s="1">
        <v>1.0</v>
      </c>
    </row>
    <row r="4636">
      <c r="A4636" s="1" t="s">
        <v>29</v>
      </c>
      <c r="B4636" s="1" t="s">
        <v>6520</v>
      </c>
      <c r="C4636" s="2" t="s">
        <v>6419</v>
      </c>
      <c r="D4636" s="1" t="s">
        <v>19</v>
      </c>
      <c r="E4636" s="3" t="str">
        <f>HYPERLINK("https://fyndiq.se/produkt/13e76851ca504320/", "2-Pack Samsung Galaxy S22 Ultra - Härdat glas 9H - Top kvalitet")</f>
        <v>2-Pack Samsung Galaxy S22 Ultra - Härdat glas 9H - Top kvalitet</v>
      </c>
      <c r="F4636" s="1" t="s">
        <v>140</v>
      </c>
      <c r="G4636" s="1" t="s">
        <v>141</v>
      </c>
      <c r="H4636" s="1" t="s">
        <v>142</v>
      </c>
      <c r="I4636" s="1" t="s">
        <v>16</v>
      </c>
      <c r="J4636" s="1" t="s">
        <v>23</v>
      </c>
      <c r="K4636" s="1" t="s">
        <v>16</v>
      </c>
      <c r="L4636" s="1" t="s">
        <v>16</v>
      </c>
      <c r="M4636" s="1" t="s">
        <v>16</v>
      </c>
      <c r="N4636" s="1" t="s">
        <v>16</v>
      </c>
      <c r="O4636" s="1">
        <v>63.2</v>
      </c>
      <c r="P4636" s="1">
        <v>1.0</v>
      </c>
    </row>
    <row r="4637">
      <c r="A4637" s="1" t="s">
        <v>29</v>
      </c>
      <c r="B4637" s="1" t="s">
        <v>6521</v>
      </c>
      <c r="C4637" s="2" t="s">
        <v>6419</v>
      </c>
      <c r="D4637" s="1" t="s">
        <v>19</v>
      </c>
      <c r="E4637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4637" s="1" t="s">
        <v>1383</v>
      </c>
      <c r="G4637" s="1" t="s">
        <v>1384</v>
      </c>
      <c r="H4637" s="1" t="s">
        <v>1385</v>
      </c>
      <c r="I4637" s="1" t="s">
        <v>16</v>
      </c>
      <c r="J4637" s="1" t="s">
        <v>23</v>
      </c>
      <c r="K4637" s="1" t="s">
        <v>16</v>
      </c>
      <c r="L4637" s="1" t="s">
        <v>16</v>
      </c>
      <c r="M4637" s="1" t="s">
        <v>16</v>
      </c>
      <c r="N4637" s="1" t="s">
        <v>16</v>
      </c>
      <c r="O4637" s="1">
        <v>71.2</v>
      </c>
      <c r="P4637" s="1">
        <v>1.0</v>
      </c>
    </row>
    <row r="4638">
      <c r="A4638" s="1" t="s">
        <v>29</v>
      </c>
      <c r="B4638" s="1" t="s">
        <v>6522</v>
      </c>
      <c r="C4638" s="2" t="s">
        <v>6419</v>
      </c>
      <c r="D4638" s="1" t="s">
        <v>19</v>
      </c>
      <c r="E4638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4638" s="1" t="s">
        <v>3152</v>
      </c>
      <c r="G4638" s="1" t="s">
        <v>3153</v>
      </c>
      <c r="H4638" s="1" t="s">
        <v>3154</v>
      </c>
      <c r="I4638" s="1" t="s">
        <v>16</v>
      </c>
      <c r="J4638" s="1" t="s">
        <v>23</v>
      </c>
      <c r="K4638" s="1" t="s">
        <v>16</v>
      </c>
      <c r="L4638" s="1" t="s">
        <v>16</v>
      </c>
      <c r="M4638" s="1" t="s">
        <v>16</v>
      </c>
      <c r="N4638" s="1" t="s">
        <v>16</v>
      </c>
      <c r="O4638" s="1">
        <v>63.2</v>
      </c>
      <c r="P4638" s="1">
        <v>1.0</v>
      </c>
    </row>
    <row r="4639">
      <c r="A4639" s="1" t="s">
        <v>29</v>
      </c>
      <c r="B4639" s="1" t="s">
        <v>6523</v>
      </c>
      <c r="C4639" s="2" t="s">
        <v>6419</v>
      </c>
      <c r="D4639" s="1" t="s">
        <v>19</v>
      </c>
      <c r="E463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39" s="1" t="s">
        <v>26</v>
      </c>
      <c r="G4639" s="1" t="s">
        <v>27</v>
      </c>
      <c r="H4639" s="1" t="s">
        <v>28</v>
      </c>
      <c r="I4639" s="1" t="s">
        <v>1673</v>
      </c>
      <c r="J4639" s="1" t="s">
        <v>9</v>
      </c>
      <c r="K4639" s="2" t="s">
        <v>2054</v>
      </c>
      <c r="L4639" s="1" t="s">
        <v>2811</v>
      </c>
      <c r="M4639" s="1" t="s">
        <v>16</v>
      </c>
      <c r="N4639" s="1" t="s">
        <v>16</v>
      </c>
      <c r="O4639" s="1">
        <v>71.2</v>
      </c>
      <c r="P4639" s="1">
        <v>1.0</v>
      </c>
    </row>
    <row r="4640">
      <c r="A4640" s="1" t="s">
        <v>29</v>
      </c>
      <c r="B4640" s="1" t="s">
        <v>6524</v>
      </c>
      <c r="C4640" s="2" t="s">
        <v>6419</v>
      </c>
      <c r="D4640" s="1" t="s">
        <v>19</v>
      </c>
      <c r="E464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640" s="1" t="s">
        <v>183</v>
      </c>
      <c r="G4640" s="1" t="s">
        <v>184</v>
      </c>
      <c r="H4640" s="1" t="s">
        <v>185</v>
      </c>
      <c r="I4640" s="1" t="s">
        <v>16</v>
      </c>
      <c r="J4640" s="1" t="s">
        <v>23</v>
      </c>
      <c r="K4640" s="1" t="s">
        <v>16</v>
      </c>
      <c r="L4640" s="1" t="s">
        <v>16</v>
      </c>
      <c r="M4640" s="1" t="s">
        <v>16</v>
      </c>
      <c r="N4640" s="1" t="s">
        <v>16</v>
      </c>
      <c r="O4640" s="1">
        <v>71.2</v>
      </c>
      <c r="P4640" s="1">
        <v>1.0</v>
      </c>
    </row>
    <row r="4641">
      <c r="A4641" s="1" t="s">
        <v>29</v>
      </c>
      <c r="B4641" s="1" t="s">
        <v>6525</v>
      </c>
      <c r="C4641" s="2" t="s">
        <v>6526</v>
      </c>
      <c r="D4641" s="1" t="s">
        <v>19</v>
      </c>
      <c r="E4641" s="3" t="str">
        <f>HYPERLINK("https://fyndiq.se/produkt/4def86f3337948a6/", "Motorola Moto G51 - Härdat Glas 9H -Super kvalitet 3D Skärmskydd")</f>
        <v>Motorola Moto G51 - Härdat Glas 9H -Super kvalitet 3D Skärmskydd</v>
      </c>
      <c r="F4641" s="1" t="s">
        <v>6002</v>
      </c>
      <c r="G4641" s="1" t="s">
        <v>6003</v>
      </c>
      <c r="H4641" s="1" t="s">
        <v>6004</v>
      </c>
      <c r="I4641" s="1" t="s">
        <v>16</v>
      </c>
      <c r="J4641" s="1" t="s">
        <v>23</v>
      </c>
      <c r="K4641" s="1" t="s">
        <v>16</v>
      </c>
      <c r="L4641" s="1" t="s">
        <v>16</v>
      </c>
      <c r="M4641" s="1" t="s">
        <v>16</v>
      </c>
      <c r="N4641" s="1" t="s">
        <v>16</v>
      </c>
      <c r="O4641" s="1">
        <v>55.2</v>
      </c>
      <c r="P4641" s="1">
        <v>1.0</v>
      </c>
    </row>
    <row r="4642">
      <c r="A4642" s="1" t="s">
        <v>29</v>
      </c>
      <c r="B4642" s="1" t="s">
        <v>6527</v>
      </c>
      <c r="C4642" s="2" t="s">
        <v>6526</v>
      </c>
      <c r="D4642" s="1" t="s">
        <v>19</v>
      </c>
      <c r="E4642" s="3" t="str">
        <f>HYPERLINK("https://fyndiq.se/produkt/e6085c39be274bf8/", "2-Pack GOOGLE PIXEL 7 Skärmskydd - Härdat Glas 9H - Super kvalitet 3D")</f>
        <v>2-Pack GOOGLE PIXEL 7 Skärmskydd - Härdat Glas 9H - Super kvalitet 3D</v>
      </c>
      <c r="F4642" s="1" t="s">
        <v>675</v>
      </c>
      <c r="G4642" s="1" t="s">
        <v>676</v>
      </c>
      <c r="H4642" s="1" t="s">
        <v>677</v>
      </c>
      <c r="I4642" s="1" t="s">
        <v>16</v>
      </c>
      <c r="J4642" s="1" t="s">
        <v>23</v>
      </c>
      <c r="K4642" s="1" t="s">
        <v>16</v>
      </c>
      <c r="L4642" s="1" t="s">
        <v>16</v>
      </c>
      <c r="M4642" s="1" t="s">
        <v>16</v>
      </c>
      <c r="N4642" s="1" t="s">
        <v>16</v>
      </c>
      <c r="O4642" s="1">
        <v>63.2</v>
      </c>
      <c r="P4642" s="1">
        <v>1.0</v>
      </c>
    </row>
    <row r="4643">
      <c r="A4643" s="1" t="s">
        <v>29</v>
      </c>
      <c r="B4643" s="1" t="s">
        <v>6528</v>
      </c>
      <c r="C4643" s="2" t="s">
        <v>6526</v>
      </c>
      <c r="D4643" s="1" t="s">
        <v>19</v>
      </c>
      <c r="E4643" s="3" t="str">
        <f>HYPERLINK("https://fyndiq.se/produkt/3e01a7f63bbb43b2/", "Samsung S22 ULTRA 5G - 9H Härdat Glass - 3D Super Kvalitet")</f>
        <v>Samsung S22 ULTRA 5G - 9H Härdat Glass - 3D Super Kvalitet</v>
      </c>
      <c r="F4643" s="1" t="s">
        <v>6529</v>
      </c>
      <c r="G4643" s="1" t="s">
        <v>6530</v>
      </c>
      <c r="H4643" s="1" t="s">
        <v>6531</v>
      </c>
      <c r="I4643" s="1" t="s">
        <v>16</v>
      </c>
      <c r="J4643" s="1" t="s">
        <v>23</v>
      </c>
      <c r="K4643" s="1" t="s">
        <v>16</v>
      </c>
      <c r="L4643" s="1" t="s">
        <v>16</v>
      </c>
      <c r="M4643" s="1" t="s">
        <v>16</v>
      </c>
      <c r="N4643" s="1" t="s">
        <v>16</v>
      </c>
      <c r="O4643" s="1">
        <v>55.2</v>
      </c>
      <c r="P4643" s="1">
        <v>1.0</v>
      </c>
    </row>
    <row r="4644">
      <c r="A4644" s="1" t="s">
        <v>29</v>
      </c>
      <c r="B4644" s="1" t="s">
        <v>6532</v>
      </c>
      <c r="C4644" s="2" t="s">
        <v>6526</v>
      </c>
      <c r="D4644" s="1" t="s">
        <v>19</v>
      </c>
      <c r="E4644" s="3" t="str">
        <f>HYPERLINK("https://fyndiq.se/produkt/f15b82570d4144d0/", "2-Pack Apple Watch 41mm – Härdat glas 9H – Super kvalitet 3D")</f>
        <v>2-Pack Apple Watch 41mm – Härdat glas 9H – Super kvalitet 3D</v>
      </c>
      <c r="F4644" s="1" t="s">
        <v>144</v>
      </c>
      <c r="G4644" s="1" t="s">
        <v>145</v>
      </c>
      <c r="H4644" s="1" t="s">
        <v>146</v>
      </c>
      <c r="I4644" s="1" t="s">
        <v>1311</v>
      </c>
      <c r="J4644" s="1" t="s">
        <v>9</v>
      </c>
      <c r="K4644" s="2" t="s">
        <v>4776</v>
      </c>
      <c r="L4644" s="1" t="s">
        <v>2650</v>
      </c>
      <c r="M4644" s="1" t="s">
        <v>16</v>
      </c>
      <c r="N4644" s="1" t="s">
        <v>16</v>
      </c>
      <c r="O4644" s="1">
        <v>55.2</v>
      </c>
      <c r="P4644" s="1">
        <v>1.0</v>
      </c>
    </row>
    <row r="4645">
      <c r="A4645" s="1" t="s">
        <v>29</v>
      </c>
      <c r="B4645" s="1" t="s">
        <v>6533</v>
      </c>
      <c r="C4645" s="2" t="s">
        <v>6526</v>
      </c>
      <c r="D4645" s="1" t="s">
        <v>19</v>
      </c>
      <c r="E4645" s="3" t="str">
        <f>HYPERLINK("https://fyndiq.se/produkt/48b46200dc014b3e/", "2-Pack Iphone 8 Vit -Härdat Glas 9H-Super Kvalitet 3D Skärmskydd")</f>
        <v>2-Pack Iphone 8 Vit -Härdat Glas 9H-Super Kvalitet 3D Skärmskydd</v>
      </c>
      <c r="F4645" s="1" t="s">
        <v>2562</v>
      </c>
      <c r="G4645" s="1" t="s">
        <v>2563</v>
      </c>
      <c r="H4645" s="1" t="s">
        <v>2564</v>
      </c>
      <c r="I4645" s="1" t="s">
        <v>16</v>
      </c>
      <c r="J4645" s="1" t="s">
        <v>23</v>
      </c>
      <c r="K4645" s="1" t="s">
        <v>16</v>
      </c>
      <c r="L4645" s="1" t="s">
        <v>16</v>
      </c>
      <c r="M4645" s="1" t="s">
        <v>16</v>
      </c>
      <c r="N4645" s="1" t="s">
        <v>16</v>
      </c>
      <c r="O4645" s="1">
        <v>55.2</v>
      </c>
      <c r="P4645" s="1">
        <v>1.0</v>
      </c>
    </row>
    <row r="4646">
      <c r="A4646" s="1" t="s">
        <v>29</v>
      </c>
      <c r="B4646" s="1" t="s">
        <v>6534</v>
      </c>
      <c r="C4646" s="2" t="s">
        <v>6526</v>
      </c>
      <c r="D4646" s="1" t="s">
        <v>19</v>
      </c>
      <c r="E4646" s="3" t="str">
        <f>HYPERLINK("https://fyndiq.se/produkt/2c70e8c876124223/", "2-Pack XIAOMI REDMI 12C Skärmskydd - Härdat Glas 9H - Super kvalitet 3D")</f>
        <v>2-Pack XIAOMI REDMI 12C Skärmskydd - Härdat Glas 9H - Super kvalitet 3D</v>
      </c>
      <c r="F4646" s="1" t="s">
        <v>795</v>
      </c>
      <c r="G4646" s="1" t="s">
        <v>796</v>
      </c>
      <c r="H4646" s="1" t="s">
        <v>797</v>
      </c>
      <c r="I4646" s="1" t="s">
        <v>16</v>
      </c>
      <c r="J4646" s="1" t="s">
        <v>23</v>
      </c>
      <c r="K4646" s="1" t="s">
        <v>16</v>
      </c>
      <c r="L4646" s="1" t="s">
        <v>16</v>
      </c>
      <c r="M4646" s="1" t="s">
        <v>16</v>
      </c>
      <c r="N4646" s="1" t="s">
        <v>16</v>
      </c>
      <c r="O4646" s="1">
        <v>63.2</v>
      </c>
      <c r="P4646" s="1">
        <v>1.0</v>
      </c>
    </row>
    <row r="4647">
      <c r="A4647" s="1" t="s">
        <v>29</v>
      </c>
      <c r="B4647" s="1" t="s">
        <v>6535</v>
      </c>
      <c r="C4647" s="2" t="s">
        <v>6526</v>
      </c>
      <c r="D4647" s="1" t="s">
        <v>19</v>
      </c>
      <c r="E4647" s="3" t="str">
        <f>HYPERLINK("https://fyndiq.se/produkt/abcb18d2b1094266/", "2 Pack Samsung S21 5G - Härdat Glas 9H - Super Kvalitet 3D")</f>
        <v>2 Pack Samsung S21 5G - Härdat Glas 9H - Super Kvalitet 3D</v>
      </c>
      <c r="F4647" s="1" t="s">
        <v>2719</v>
      </c>
      <c r="G4647" s="1" t="s">
        <v>2720</v>
      </c>
      <c r="H4647" s="1" t="s">
        <v>2721</v>
      </c>
      <c r="I4647" s="1" t="s">
        <v>16</v>
      </c>
      <c r="J4647" s="1" t="s">
        <v>23</v>
      </c>
      <c r="K4647" s="1" t="s">
        <v>16</v>
      </c>
      <c r="L4647" s="1" t="s">
        <v>16</v>
      </c>
      <c r="M4647" s="1" t="s">
        <v>16</v>
      </c>
      <c r="N4647" s="1" t="s">
        <v>16</v>
      </c>
      <c r="O4647" s="1">
        <v>63.2</v>
      </c>
      <c r="P4647" s="1">
        <v>1.0</v>
      </c>
    </row>
    <row r="4648">
      <c r="A4648" s="1" t="s">
        <v>29</v>
      </c>
      <c r="B4648" s="1" t="s">
        <v>6536</v>
      </c>
      <c r="C4648" s="2" t="s">
        <v>6526</v>
      </c>
      <c r="D4648" s="1" t="s">
        <v>19</v>
      </c>
      <c r="E4648" s="3" t="str">
        <f>HYPERLINK("https://fyndiq.se/produkt/f1b3c06373a844cb/", "Samsung Galaxy S20 - Härdat glas 9H - Super kvalitet 3D")</f>
        <v>Samsung Galaxy S20 - Härdat glas 9H - Super kvalitet 3D</v>
      </c>
      <c r="F4648" s="1" t="s">
        <v>417</v>
      </c>
      <c r="G4648" s="1" t="s">
        <v>418</v>
      </c>
      <c r="H4648" s="1" t="s">
        <v>419</v>
      </c>
      <c r="I4648" s="1" t="s">
        <v>16</v>
      </c>
      <c r="J4648" s="1" t="s">
        <v>23</v>
      </c>
      <c r="K4648" s="1" t="s">
        <v>16</v>
      </c>
      <c r="L4648" s="1" t="s">
        <v>16</v>
      </c>
      <c r="M4648" s="1" t="s">
        <v>16</v>
      </c>
      <c r="N4648" s="1" t="s">
        <v>16</v>
      </c>
      <c r="O4648" s="1">
        <v>55.2</v>
      </c>
      <c r="P4648" s="1">
        <v>1.0</v>
      </c>
    </row>
    <row r="4649">
      <c r="A4649" s="1" t="s">
        <v>29</v>
      </c>
      <c r="B4649" s="1" t="s">
        <v>6537</v>
      </c>
      <c r="C4649" s="2" t="s">
        <v>6526</v>
      </c>
      <c r="D4649" s="1" t="s">
        <v>19</v>
      </c>
      <c r="E4649" s="3" t="str">
        <f>HYPERLINK("https://fyndiq.se/produkt/28799ed0373d40b4/", "2 Pack Galaxy S21 Ultra 5G- Härdat glas 9H - Super kvalitet 3D")</f>
        <v>2 Pack Galaxy S21 Ultra 5G- Härdat glas 9H - Super kvalitet 3D</v>
      </c>
      <c r="F4649" s="1" t="s">
        <v>272</v>
      </c>
      <c r="G4649" s="1" t="s">
        <v>273</v>
      </c>
      <c r="H4649" s="1" t="s">
        <v>274</v>
      </c>
      <c r="I4649" s="1" t="s">
        <v>1311</v>
      </c>
      <c r="J4649" s="1" t="s">
        <v>9</v>
      </c>
      <c r="K4649" s="2" t="s">
        <v>3886</v>
      </c>
      <c r="L4649" s="1" t="s">
        <v>2650</v>
      </c>
      <c r="M4649" s="1" t="s">
        <v>16</v>
      </c>
      <c r="N4649" s="1" t="s">
        <v>16</v>
      </c>
      <c r="O4649" s="1">
        <v>63.2</v>
      </c>
      <c r="P4649" s="1">
        <v>1.0</v>
      </c>
    </row>
    <row r="4650">
      <c r="A4650" s="1" t="s">
        <v>29</v>
      </c>
      <c r="B4650" s="1" t="s">
        <v>6538</v>
      </c>
      <c r="C4650" s="2" t="s">
        <v>6526</v>
      </c>
      <c r="D4650" s="1" t="s">
        <v>19</v>
      </c>
      <c r="E4650" s="3" t="str">
        <f>HYPERLINK("https://fyndiq.se/produkt/c6f3e47a88184e8d/", "2-Pack SAMSUNG A55 Skärmskydd - Härdat Glas 9H - Super kvalitet 3D")</f>
        <v>2-Pack SAMSUNG A55 Skärmskydd - Härdat Glas 9H - Super kvalitet 3D</v>
      </c>
      <c r="F4650" s="1" t="s">
        <v>83</v>
      </c>
      <c r="G4650" s="1" t="s">
        <v>84</v>
      </c>
      <c r="H4650" s="1" t="s">
        <v>85</v>
      </c>
      <c r="I4650" s="1" t="s">
        <v>16</v>
      </c>
      <c r="J4650" s="1" t="s">
        <v>23</v>
      </c>
      <c r="K4650" s="1" t="s">
        <v>16</v>
      </c>
      <c r="L4650" s="1" t="s">
        <v>16</v>
      </c>
      <c r="M4650" s="1" t="s">
        <v>16</v>
      </c>
      <c r="N4650" s="1" t="s">
        <v>16</v>
      </c>
      <c r="O4650" s="1">
        <v>63.2</v>
      </c>
      <c r="P4650" s="1">
        <v>1.0</v>
      </c>
    </row>
    <row r="4651">
      <c r="A4651" s="1" t="s">
        <v>29</v>
      </c>
      <c r="B4651" s="1" t="s">
        <v>6539</v>
      </c>
      <c r="C4651" s="2" t="s">
        <v>6526</v>
      </c>
      <c r="D4651" s="1" t="s">
        <v>19</v>
      </c>
      <c r="E4651" s="3" t="str">
        <f>HYPERLINK("https://fyndiq.se/produkt/56c72c0ba5f749b5/", "2-Pack SAMSUNG S24 Skärmskydd - Härdat Glas 9H - Super kvalitet 3D")</f>
        <v>2-Pack SAMSUNG S24 Skärmskydd - Härdat Glas 9H - Super kvalitet 3D</v>
      </c>
      <c r="F4651" s="1" t="s">
        <v>263</v>
      </c>
      <c r="G4651" s="1" t="s">
        <v>264</v>
      </c>
      <c r="H4651" s="1" t="s">
        <v>265</v>
      </c>
      <c r="I4651" s="1" t="s">
        <v>16</v>
      </c>
      <c r="J4651" s="1" t="s">
        <v>23</v>
      </c>
      <c r="K4651" s="1" t="s">
        <v>16</v>
      </c>
      <c r="L4651" s="1" t="s">
        <v>16</v>
      </c>
      <c r="M4651" s="1" t="s">
        <v>16</v>
      </c>
      <c r="N4651" s="1" t="s">
        <v>16</v>
      </c>
      <c r="O4651" s="1">
        <v>71.2</v>
      </c>
      <c r="P4651" s="1">
        <v>1.0</v>
      </c>
    </row>
    <row r="4652">
      <c r="A4652" s="1" t="s">
        <v>29</v>
      </c>
      <c r="B4652" s="1" t="s">
        <v>6540</v>
      </c>
      <c r="C4652" s="2" t="s">
        <v>6526</v>
      </c>
      <c r="D4652" s="1" t="s">
        <v>19</v>
      </c>
      <c r="E4652" s="3" t="str">
        <f>HYPERLINK("https://fyndiq.se/produkt/87e8c2a54c4a469b/", "2-Pack Samsung Galaxy A53 5G - Härdat glas 9H - Super kvalitet")</f>
        <v>2-Pack Samsung Galaxy A53 5G - Härdat glas 9H - Super kvalitet</v>
      </c>
      <c r="F4652" s="1" t="s">
        <v>1320</v>
      </c>
      <c r="G4652" s="1" t="s">
        <v>1321</v>
      </c>
      <c r="H4652" s="1" t="s">
        <v>1322</v>
      </c>
      <c r="I4652" s="1" t="s">
        <v>16</v>
      </c>
      <c r="J4652" s="1" t="s">
        <v>23</v>
      </c>
      <c r="K4652" s="1" t="s">
        <v>16</v>
      </c>
      <c r="L4652" s="1" t="s">
        <v>16</v>
      </c>
      <c r="M4652" s="1" t="s">
        <v>16</v>
      </c>
      <c r="N4652" s="1" t="s">
        <v>16</v>
      </c>
      <c r="O4652" s="1">
        <v>63.2</v>
      </c>
      <c r="P4652" s="1">
        <v>1.0</v>
      </c>
    </row>
    <row r="4653">
      <c r="A4653" s="1" t="s">
        <v>29</v>
      </c>
      <c r="B4653" s="1" t="s">
        <v>6541</v>
      </c>
      <c r="C4653" s="2" t="s">
        <v>6526</v>
      </c>
      <c r="D4653" s="1" t="s">
        <v>19</v>
      </c>
      <c r="E465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53" s="1" t="s">
        <v>26</v>
      </c>
      <c r="G4653" s="1" t="s">
        <v>27</v>
      </c>
      <c r="H4653" s="1" t="s">
        <v>28</v>
      </c>
      <c r="I4653" s="1" t="s">
        <v>16</v>
      </c>
      <c r="J4653" s="1" t="s">
        <v>23</v>
      </c>
      <c r="K4653" s="1" t="s">
        <v>16</v>
      </c>
      <c r="L4653" s="1" t="s">
        <v>16</v>
      </c>
      <c r="M4653" s="1" t="s">
        <v>16</v>
      </c>
      <c r="N4653" s="1" t="s">
        <v>16</v>
      </c>
      <c r="O4653" s="1">
        <v>71.2</v>
      </c>
      <c r="P4653" s="1">
        <v>1.0</v>
      </c>
    </row>
    <row r="4654">
      <c r="A4654" s="1" t="s">
        <v>29</v>
      </c>
      <c r="B4654" s="1" t="s">
        <v>6542</v>
      </c>
      <c r="C4654" s="2" t="s">
        <v>6526</v>
      </c>
      <c r="D4654" s="1" t="s">
        <v>19</v>
      </c>
      <c r="E4654" s="3" t="str">
        <f>HYPERLINK("https://fyndiq.se/produkt/e9fe6b45dad34f98/", "2-Pack Iphone X / XS / 11 PRO- 9H Härdat Glass - Top Kvalitet")</f>
        <v>2-Pack Iphone X / XS / 11 PRO- 9H Härdat Glass - Top Kvalitet</v>
      </c>
      <c r="F4654" s="1" t="s">
        <v>6168</v>
      </c>
      <c r="G4654" s="1" t="s">
        <v>6169</v>
      </c>
      <c r="H4654" s="1" t="s">
        <v>6170</v>
      </c>
      <c r="I4654" s="1" t="s">
        <v>16</v>
      </c>
      <c r="J4654" s="1" t="s">
        <v>23</v>
      </c>
      <c r="K4654" s="1" t="s">
        <v>16</v>
      </c>
      <c r="L4654" s="1" t="s">
        <v>16</v>
      </c>
      <c r="M4654" s="1" t="s">
        <v>16</v>
      </c>
      <c r="N4654" s="1" t="s">
        <v>16</v>
      </c>
      <c r="O4654" s="1">
        <v>55.2</v>
      </c>
      <c r="P4654" s="1">
        <v>1.0</v>
      </c>
    </row>
    <row r="4655">
      <c r="A4655" s="1" t="s">
        <v>29</v>
      </c>
      <c r="B4655" s="1" t="s">
        <v>6543</v>
      </c>
      <c r="C4655" s="2" t="s">
        <v>6526</v>
      </c>
      <c r="D4655" s="1" t="s">
        <v>19</v>
      </c>
      <c r="E4655" s="3" t="str">
        <f>HYPERLINK("https://fyndiq.se/produkt/27a918e340d244cc/", "GOOGLE PIXEL 8 Skärmskydd - Härdat Glas 9H - Super kvalitet 3D")</f>
        <v>GOOGLE PIXEL 8 Skärmskydd - Härdat Glas 9H - Super kvalitet 3D</v>
      </c>
      <c r="F4655" s="1" t="s">
        <v>306</v>
      </c>
      <c r="G4655" s="1" t="s">
        <v>307</v>
      </c>
      <c r="H4655" s="1" t="s">
        <v>308</v>
      </c>
      <c r="I4655" s="1" t="s">
        <v>16</v>
      </c>
      <c r="J4655" s="1" t="s">
        <v>23</v>
      </c>
      <c r="K4655" s="1" t="s">
        <v>16</v>
      </c>
      <c r="L4655" s="1" t="s">
        <v>16</v>
      </c>
      <c r="M4655" s="1" t="s">
        <v>16</v>
      </c>
      <c r="N4655" s="1" t="s">
        <v>16</v>
      </c>
      <c r="O4655" s="1">
        <v>63.2</v>
      </c>
      <c r="P4655" s="1">
        <v>1.0</v>
      </c>
    </row>
    <row r="4656">
      <c r="A4656" s="1" t="s">
        <v>29</v>
      </c>
      <c r="B4656" s="1" t="s">
        <v>6544</v>
      </c>
      <c r="C4656" s="2" t="s">
        <v>6526</v>
      </c>
      <c r="D4656" s="1" t="s">
        <v>19</v>
      </c>
      <c r="E4656" s="3" t="str">
        <f>HYPERLINK("https://fyndiq.se/produkt/416415a768684efb/", "2-Pack Samsung Galaxy S21 5G - 9H Härdat Glas - HD")</f>
        <v>2-Pack Samsung Galaxy S21 5G - 9H Härdat Glas - HD</v>
      </c>
      <c r="F4656" s="1" t="s">
        <v>39</v>
      </c>
      <c r="G4656" s="1" t="s">
        <v>40</v>
      </c>
      <c r="H4656" s="1" t="s">
        <v>41</v>
      </c>
      <c r="I4656" s="1" t="s">
        <v>16</v>
      </c>
      <c r="J4656" s="1" t="s">
        <v>23</v>
      </c>
      <c r="K4656" s="1" t="s">
        <v>16</v>
      </c>
      <c r="L4656" s="1" t="s">
        <v>16</v>
      </c>
      <c r="M4656" s="1" t="s">
        <v>16</v>
      </c>
      <c r="N4656" s="1" t="s">
        <v>16</v>
      </c>
      <c r="O4656" s="1">
        <v>63.2</v>
      </c>
      <c r="P4656" s="1">
        <v>1.0</v>
      </c>
    </row>
    <row r="4657">
      <c r="A4657" s="1" t="s">
        <v>29</v>
      </c>
      <c r="B4657" s="1" t="s">
        <v>6545</v>
      </c>
      <c r="C4657" s="2" t="s">
        <v>6526</v>
      </c>
      <c r="D4657" s="1" t="s">
        <v>19</v>
      </c>
      <c r="E4657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4657" s="1" t="s">
        <v>43</v>
      </c>
      <c r="G4657" s="1" t="s">
        <v>44</v>
      </c>
      <c r="H4657" s="1" t="s">
        <v>45</v>
      </c>
      <c r="I4657" s="1" t="s">
        <v>16</v>
      </c>
      <c r="J4657" s="1" t="s">
        <v>23</v>
      </c>
      <c r="K4657" s="1" t="s">
        <v>16</v>
      </c>
      <c r="L4657" s="1" t="s">
        <v>16</v>
      </c>
      <c r="M4657" s="1" t="s">
        <v>16</v>
      </c>
      <c r="N4657" s="1" t="s">
        <v>16</v>
      </c>
      <c r="O4657" s="1">
        <v>79.2</v>
      </c>
      <c r="P4657" s="1">
        <v>1.0</v>
      </c>
    </row>
    <row r="4658">
      <c r="A4658" s="1" t="s">
        <v>29</v>
      </c>
      <c r="B4658" s="1" t="s">
        <v>6546</v>
      </c>
      <c r="C4658" s="2" t="s">
        <v>6526</v>
      </c>
      <c r="D4658" s="1" t="s">
        <v>19</v>
      </c>
      <c r="E4658" s="3" t="str">
        <f>HYPERLINK("https://fyndiq.se/produkt/d797b2d066ca471c/", "2-Pack Apple Watch 44mm – Härdat glas 9H – Super kvalitet 3D")</f>
        <v>2-Pack Apple Watch 44mm – Härdat glas 9H – Super kvalitet 3D</v>
      </c>
      <c r="F4658" s="1" t="s">
        <v>1392</v>
      </c>
      <c r="G4658" s="1" t="s">
        <v>1393</v>
      </c>
      <c r="H4658" s="1" t="s">
        <v>1394</v>
      </c>
      <c r="I4658" s="1" t="s">
        <v>16</v>
      </c>
      <c r="J4658" s="1" t="s">
        <v>23</v>
      </c>
      <c r="K4658" s="1" t="s">
        <v>16</v>
      </c>
      <c r="L4658" s="1" t="s">
        <v>16</v>
      </c>
      <c r="M4658" s="1" t="s">
        <v>16</v>
      </c>
      <c r="N4658" s="1" t="s">
        <v>16</v>
      </c>
      <c r="O4658" s="1">
        <v>55.2</v>
      </c>
      <c r="P4658" s="1">
        <v>1.0</v>
      </c>
    </row>
    <row r="4659">
      <c r="A4659" s="1" t="s">
        <v>29</v>
      </c>
      <c r="B4659" s="1" t="s">
        <v>6547</v>
      </c>
      <c r="C4659" s="2" t="s">
        <v>6526</v>
      </c>
      <c r="D4659" s="1" t="s">
        <v>19</v>
      </c>
      <c r="E4659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4659" s="1" t="s">
        <v>1481</v>
      </c>
      <c r="G4659" s="1" t="s">
        <v>1482</v>
      </c>
      <c r="H4659" s="1" t="s">
        <v>1483</v>
      </c>
      <c r="I4659" s="1" t="s">
        <v>16</v>
      </c>
      <c r="J4659" s="1" t="s">
        <v>23</v>
      </c>
      <c r="K4659" s="1" t="s">
        <v>16</v>
      </c>
      <c r="L4659" s="1" t="s">
        <v>16</v>
      </c>
      <c r="M4659" s="1" t="s">
        <v>16</v>
      </c>
      <c r="N4659" s="1" t="s">
        <v>16</v>
      </c>
      <c r="O4659" s="1">
        <v>78.4</v>
      </c>
      <c r="P4659" s="1">
        <v>1.0</v>
      </c>
    </row>
    <row r="4660">
      <c r="A4660" s="1" t="s">
        <v>29</v>
      </c>
      <c r="B4660" s="1" t="s">
        <v>6548</v>
      </c>
      <c r="C4660" s="2" t="s">
        <v>6526</v>
      </c>
      <c r="D4660" s="1" t="s">
        <v>19</v>
      </c>
      <c r="E4660" s="3" t="str">
        <f>HYPERLINK("https://fyndiq.se/produkt/56c72c0ba5f749b5/", "2-Pack SAMSUNG S24 Skärmskydd - Härdat Glas 9H - Super kvalitet 3D")</f>
        <v>2-Pack SAMSUNG S24 Skärmskydd - Härdat Glas 9H - Super kvalitet 3D</v>
      </c>
      <c r="F4660" s="1" t="s">
        <v>263</v>
      </c>
      <c r="G4660" s="1" t="s">
        <v>264</v>
      </c>
      <c r="H4660" s="1" t="s">
        <v>265</v>
      </c>
      <c r="I4660" s="1" t="s">
        <v>16</v>
      </c>
      <c r="J4660" s="1" t="s">
        <v>23</v>
      </c>
      <c r="K4660" s="1" t="s">
        <v>16</v>
      </c>
      <c r="L4660" s="1" t="s">
        <v>16</v>
      </c>
      <c r="M4660" s="1" t="s">
        <v>16</v>
      </c>
      <c r="N4660" s="1" t="s">
        <v>16</v>
      </c>
      <c r="O4660" s="1">
        <v>71.2</v>
      </c>
      <c r="P4660" s="1">
        <v>1.0</v>
      </c>
    </row>
    <row r="4661">
      <c r="A4661" s="1" t="s">
        <v>29</v>
      </c>
      <c r="B4661" s="1" t="s">
        <v>6549</v>
      </c>
      <c r="C4661" s="2" t="s">
        <v>6526</v>
      </c>
      <c r="D4661" s="1" t="s">
        <v>19</v>
      </c>
      <c r="E4661" s="3" t="str">
        <f>HYPERLINK("https://fyndiq.se/produkt/a7a260208d3948d4/", "1-Pack SAMSUNG A15 5G Skärmskydd &amp; 1-Pack linsskydd - Härdat Glas 9H - Super kvalitet 3D")</f>
        <v>1-Pack SAMSUNG A15 5G Skärmskydd &amp; 1-Pack linsskydd - Härdat Glas 9H - Super kvalitet 3D</v>
      </c>
      <c r="F4661" s="1" t="s">
        <v>6055</v>
      </c>
      <c r="G4661" s="1" t="s">
        <v>6056</v>
      </c>
      <c r="H4661" s="1" t="s">
        <v>6057</v>
      </c>
      <c r="I4661" s="1" t="s">
        <v>16</v>
      </c>
      <c r="J4661" s="1" t="s">
        <v>23</v>
      </c>
      <c r="K4661" s="1" t="s">
        <v>16</v>
      </c>
      <c r="L4661" s="1" t="s">
        <v>16</v>
      </c>
      <c r="M4661" s="1" t="s">
        <v>16</v>
      </c>
      <c r="N4661" s="1" t="s">
        <v>16</v>
      </c>
      <c r="O4661" s="1">
        <v>63.2</v>
      </c>
      <c r="P4661" s="1">
        <v>2.0</v>
      </c>
    </row>
    <row r="4662">
      <c r="A4662" s="1" t="s">
        <v>29</v>
      </c>
      <c r="B4662" s="1" t="s">
        <v>6550</v>
      </c>
      <c r="C4662" s="2" t="s">
        <v>6526</v>
      </c>
      <c r="D4662" s="1" t="s">
        <v>19</v>
      </c>
      <c r="E466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662" s="1" t="s">
        <v>103</v>
      </c>
      <c r="G4662" s="1" t="s">
        <v>104</v>
      </c>
      <c r="H4662" s="1" t="s">
        <v>105</v>
      </c>
      <c r="I4662" s="1" t="s">
        <v>16</v>
      </c>
      <c r="J4662" s="1" t="s">
        <v>23</v>
      </c>
      <c r="K4662" s="1" t="s">
        <v>16</v>
      </c>
      <c r="L4662" s="1" t="s">
        <v>16</v>
      </c>
      <c r="M4662" s="1" t="s">
        <v>16</v>
      </c>
      <c r="N4662" s="1" t="s">
        <v>16</v>
      </c>
      <c r="O4662" s="1">
        <v>63.2</v>
      </c>
      <c r="P4662" s="1">
        <v>1.0</v>
      </c>
    </row>
    <row r="4663">
      <c r="A4663" s="1" t="s">
        <v>29</v>
      </c>
      <c r="B4663" s="1" t="s">
        <v>6551</v>
      </c>
      <c r="C4663" s="2" t="s">
        <v>6526</v>
      </c>
      <c r="D4663" s="1" t="s">
        <v>19</v>
      </c>
      <c r="E4663" s="3" t="str">
        <f>HYPERLINK("https://fyndiq.se/produkt/2030c5450cfb4338/", "2 Pack Huawei P30 Pro - Härdat glas 9H – 3D Super kvalitet")</f>
        <v>2 Pack Huawei P30 Pro - Härdat glas 9H – 3D Super kvalitet</v>
      </c>
      <c r="F4663" s="1" t="s">
        <v>1091</v>
      </c>
      <c r="G4663" s="1" t="s">
        <v>1092</v>
      </c>
      <c r="H4663" s="1" t="s">
        <v>1093</v>
      </c>
      <c r="I4663" s="1" t="s">
        <v>16</v>
      </c>
      <c r="J4663" s="1" t="s">
        <v>23</v>
      </c>
      <c r="K4663" s="1" t="s">
        <v>16</v>
      </c>
      <c r="L4663" s="1" t="s">
        <v>16</v>
      </c>
      <c r="M4663" s="1" t="s">
        <v>16</v>
      </c>
      <c r="N4663" s="1" t="s">
        <v>16</v>
      </c>
      <c r="O4663" s="1">
        <v>71.2</v>
      </c>
      <c r="P4663" s="1">
        <v>1.0</v>
      </c>
    </row>
    <row r="4664">
      <c r="A4664" s="1" t="s">
        <v>29</v>
      </c>
      <c r="B4664" s="1" t="s">
        <v>6552</v>
      </c>
      <c r="C4664" s="2" t="s">
        <v>6526</v>
      </c>
      <c r="D4664" s="1" t="s">
        <v>19</v>
      </c>
      <c r="E466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4664" s="1" t="s">
        <v>539</v>
      </c>
      <c r="G4664" s="1" t="s">
        <v>540</v>
      </c>
      <c r="H4664" s="1" t="s">
        <v>541</v>
      </c>
      <c r="I4664" s="1" t="s">
        <v>16</v>
      </c>
      <c r="J4664" s="1" t="s">
        <v>23</v>
      </c>
      <c r="K4664" s="1" t="s">
        <v>16</v>
      </c>
      <c r="L4664" s="1" t="s">
        <v>16</v>
      </c>
      <c r="M4664" s="1" t="s">
        <v>16</v>
      </c>
      <c r="N4664" s="1" t="s">
        <v>16</v>
      </c>
      <c r="O4664" s="1">
        <v>95.2</v>
      </c>
      <c r="P4664" s="1">
        <v>1.0</v>
      </c>
    </row>
    <row r="4665">
      <c r="A4665" s="1" t="s">
        <v>29</v>
      </c>
      <c r="B4665" s="1" t="s">
        <v>6553</v>
      </c>
      <c r="C4665" s="2" t="s">
        <v>6526</v>
      </c>
      <c r="D4665" s="1" t="s">
        <v>19</v>
      </c>
      <c r="E4665" s="3" t="str">
        <f>HYPERLINK("https://fyndiq.se/produkt/860b7dade19d4d2f/", "2-Pack XIAOMI REDMI A3 Skärmskydd - Härdat Glas 9H - Super kvalitet 3D")</f>
        <v>2-Pack XIAOMI REDMI A3 Skärmskydd - Härdat Glas 9H - Super kvalitet 3D</v>
      </c>
      <c r="F4665" s="1" t="s">
        <v>200</v>
      </c>
      <c r="G4665" s="1" t="s">
        <v>201</v>
      </c>
      <c r="H4665" s="1" t="s">
        <v>202</v>
      </c>
      <c r="I4665" s="1" t="s">
        <v>16</v>
      </c>
      <c r="J4665" s="1" t="s">
        <v>23</v>
      </c>
      <c r="K4665" s="1" t="s">
        <v>16</v>
      </c>
      <c r="L4665" s="1" t="s">
        <v>16</v>
      </c>
      <c r="M4665" s="1" t="s">
        <v>16</v>
      </c>
      <c r="N4665" s="1" t="s">
        <v>16</v>
      </c>
      <c r="O4665" s="1">
        <v>63.2</v>
      </c>
      <c r="P4665" s="1">
        <v>1.0</v>
      </c>
    </row>
    <row r="4666">
      <c r="A4666" s="1" t="s">
        <v>29</v>
      </c>
      <c r="B4666" s="1" t="s">
        <v>6554</v>
      </c>
      <c r="C4666" s="2" t="s">
        <v>6526</v>
      </c>
      <c r="D4666" s="1" t="s">
        <v>19</v>
      </c>
      <c r="E4666" s="3" t="str">
        <f>HYPERLINK("https://fyndiq.se/produkt/56c72c0ba5f749b5/", "2-Pack SAMSUNG S24 Skärmskydd - Härdat Glas 9H - Super kvalitet 3D")</f>
        <v>2-Pack SAMSUNG S24 Skärmskydd - Härdat Glas 9H - Super kvalitet 3D</v>
      </c>
      <c r="F4666" s="1" t="s">
        <v>263</v>
      </c>
      <c r="G4666" s="1" t="s">
        <v>264</v>
      </c>
      <c r="H4666" s="1" t="s">
        <v>265</v>
      </c>
      <c r="I4666" s="1" t="s">
        <v>16</v>
      </c>
      <c r="J4666" s="1" t="s">
        <v>23</v>
      </c>
      <c r="K4666" s="1" t="s">
        <v>16</v>
      </c>
      <c r="L4666" s="1" t="s">
        <v>16</v>
      </c>
      <c r="M4666" s="1" t="s">
        <v>16</v>
      </c>
      <c r="N4666" s="1" t="s">
        <v>16</v>
      </c>
      <c r="O4666" s="1">
        <v>71.2</v>
      </c>
      <c r="P4666" s="1">
        <v>1.0</v>
      </c>
    </row>
    <row r="4667">
      <c r="A4667" s="1" t="s">
        <v>29</v>
      </c>
      <c r="B4667" s="1" t="s">
        <v>6555</v>
      </c>
      <c r="C4667" s="2" t="s">
        <v>6526</v>
      </c>
      <c r="D4667" s="1" t="s">
        <v>19</v>
      </c>
      <c r="E4667" s="3" t="str">
        <f>HYPERLINK("https://fyndiq.se/produkt/c7514d43b0944bb0/", "Samsung NOTE 20 härdat glas 3D Top Kvalitet skärmskydd- Svart")</f>
        <v>Samsung NOTE 20 härdat glas 3D Top Kvalitet skärmskydd- Svart</v>
      </c>
      <c r="F4667" s="1" t="s">
        <v>6556</v>
      </c>
      <c r="G4667" s="1" t="s">
        <v>6557</v>
      </c>
      <c r="H4667" s="1" t="s">
        <v>6558</v>
      </c>
      <c r="I4667" s="1" t="s">
        <v>16</v>
      </c>
      <c r="J4667" s="1" t="s">
        <v>23</v>
      </c>
      <c r="K4667" s="1" t="s">
        <v>16</v>
      </c>
      <c r="L4667" s="1" t="s">
        <v>16</v>
      </c>
      <c r="M4667" s="1" t="s">
        <v>16</v>
      </c>
      <c r="N4667" s="1" t="s">
        <v>16</v>
      </c>
      <c r="O4667" s="1">
        <v>55.2</v>
      </c>
      <c r="P4667" s="1">
        <v>1.0</v>
      </c>
    </row>
    <row r="4668">
      <c r="A4668" s="1" t="s">
        <v>29</v>
      </c>
      <c r="B4668" s="1" t="s">
        <v>6559</v>
      </c>
      <c r="C4668" s="2" t="s">
        <v>6526</v>
      </c>
      <c r="D4668" s="1" t="s">
        <v>19</v>
      </c>
      <c r="E4668" s="3" t="str">
        <f>HYPERLINK("https://fyndiq.se/produkt/e9cb8b77f5e5466c/", "2 Pack - Samsung S20 PLUS - 9H Härdat Glass - 3D Super Kvalitet")</f>
        <v>2 Pack - Samsung S20 PLUS - 9H Härdat Glass - 3D Super Kvalitet</v>
      </c>
      <c r="F4668" s="1" t="s">
        <v>236</v>
      </c>
      <c r="G4668" s="1" t="s">
        <v>237</v>
      </c>
      <c r="H4668" s="1" t="s">
        <v>238</v>
      </c>
      <c r="I4668" s="1" t="s">
        <v>16</v>
      </c>
      <c r="J4668" s="1" t="s">
        <v>23</v>
      </c>
      <c r="K4668" s="1" t="s">
        <v>16</v>
      </c>
      <c r="L4668" s="1" t="s">
        <v>16</v>
      </c>
      <c r="M4668" s="1" t="s">
        <v>16</v>
      </c>
      <c r="N4668" s="1" t="s">
        <v>16</v>
      </c>
      <c r="O4668" s="1">
        <v>63.2</v>
      </c>
      <c r="P4668" s="1">
        <v>1.0</v>
      </c>
    </row>
    <row r="4669">
      <c r="A4669" s="1" t="s">
        <v>29</v>
      </c>
      <c r="B4669" s="1" t="s">
        <v>6560</v>
      </c>
      <c r="C4669" s="2" t="s">
        <v>6526</v>
      </c>
      <c r="D4669" s="1" t="s">
        <v>19</v>
      </c>
      <c r="E466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69" s="1" t="s">
        <v>26</v>
      </c>
      <c r="G4669" s="1" t="s">
        <v>27</v>
      </c>
      <c r="H4669" s="1" t="s">
        <v>28</v>
      </c>
      <c r="I4669" s="1" t="s">
        <v>16</v>
      </c>
      <c r="J4669" s="1" t="s">
        <v>23</v>
      </c>
      <c r="K4669" s="1" t="s">
        <v>16</v>
      </c>
      <c r="L4669" s="1" t="s">
        <v>16</v>
      </c>
      <c r="M4669" s="1" t="s">
        <v>16</v>
      </c>
      <c r="N4669" s="1" t="s">
        <v>16</v>
      </c>
      <c r="O4669" s="1">
        <v>71.2</v>
      </c>
      <c r="P4669" s="1">
        <v>1.0</v>
      </c>
    </row>
    <row r="4670">
      <c r="A4670" s="1" t="s">
        <v>29</v>
      </c>
      <c r="B4670" s="1" t="s">
        <v>6561</v>
      </c>
      <c r="C4670" s="2" t="s">
        <v>6526</v>
      </c>
      <c r="D4670" s="1" t="s">
        <v>19</v>
      </c>
      <c r="E4670" s="3" t="str">
        <f>HYPERLINK("https://fyndiq.se/produkt/c6f3e47a88184e8d/", "2-Pack SAMSUNG A55 Skärmskydd - Härdat Glas 9H - Super kvalitet 3D")</f>
        <v>2-Pack SAMSUNG A55 Skärmskydd - Härdat Glas 9H - Super kvalitet 3D</v>
      </c>
      <c r="F4670" s="1" t="s">
        <v>83</v>
      </c>
      <c r="G4670" s="1" t="s">
        <v>84</v>
      </c>
      <c r="H4670" s="1" t="s">
        <v>85</v>
      </c>
      <c r="I4670" s="1" t="s">
        <v>16</v>
      </c>
      <c r="J4670" s="1" t="s">
        <v>23</v>
      </c>
      <c r="K4670" s="1" t="s">
        <v>16</v>
      </c>
      <c r="L4670" s="1" t="s">
        <v>16</v>
      </c>
      <c r="M4670" s="1" t="s">
        <v>16</v>
      </c>
      <c r="N4670" s="1" t="s">
        <v>16</v>
      </c>
      <c r="O4670" s="1">
        <v>63.2</v>
      </c>
      <c r="P4670" s="1">
        <v>1.0</v>
      </c>
    </row>
    <row r="4671">
      <c r="A4671" s="1" t="s">
        <v>29</v>
      </c>
      <c r="B4671" s="1" t="s">
        <v>6562</v>
      </c>
      <c r="C4671" s="2" t="s">
        <v>6526</v>
      </c>
      <c r="D4671" s="1" t="s">
        <v>19</v>
      </c>
      <c r="E4671" s="3" t="str">
        <f>HYPERLINK("https://fyndiq.se/produkt/60656ba8dce64ae4/", "2 Pack Samsung Galaxy A50 - Härdat glas 9H - Super kvalitet 3D")</f>
        <v>2 Pack Samsung Galaxy A50 - Härdat glas 9H - Super kvalitet 3D</v>
      </c>
      <c r="F4671" s="1" t="s">
        <v>645</v>
      </c>
      <c r="G4671" s="1" t="s">
        <v>646</v>
      </c>
      <c r="H4671" s="1" t="s">
        <v>647</v>
      </c>
      <c r="I4671" s="1" t="s">
        <v>16</v>
      </c>
      <c r="J4671" s="1" t="s">
        <v>23</v>
      </c>
      <c r="K4671" s="1" t="s">
        <v>16</v>
      </c>
      <c r="L4671" s="1" t="s">
        <v>16</v>
      </c>
      <c r="M4671" s="1" t="s">
        <v>16</v>
      </c>
      <c r="N4671" s="1" t="s">
        <v>16</v>
      </c>
      <c r="O4671" s="1">
        <v>63.2</v>
      </c>
      <c r="P4671" s="1">
        <v>1.0</v>
      </c>
    </row>
    <row r="4672">
      <c r="A4672" s="1" t="s">
        <v>29</v>
      </c>
      <c r="B4672" s="1" t="s">
        <v>6563</v>
      </c>
      <c r="C4672" s="2" t="s">
        <v>6526</v>
      </c>
      <c r="D4672" s="1" t="s">
        <v>19</v>
      </c>
      <c r="E4672" s="3" t="str">
        <f>HYPERLINK("https://fyndiq.se/produkt/ac8181d33d904577/", "Samsung Galaxy S10 Plus - Härdat glas 9H - Super kvalitet 3D")</f>
        <v>Samsung Galaxy S10 Plus - Härdat glas 9H - Super kvalitet 3D</v>
      </c>
      <c r="F4672" s="1" t="s">
        <v>171</v>
      </c>
      <c r="G4672" s="1" t="s">
        <v>172</v>
      </c>
      <c r="H4672" s="1" t="s">
        <v>173</v>
      </c>
      <c r="I4672" s="1" t="s">
        <v>1311</v>
      </c>
      <c r="J4672" s="1" t="s">
        <v>9</v>
      </c>
      <c r="K4672" s="2" t="s">
        <v>5220</v>
      </c>
      <c r="L4672" s="1" t="s">
        <v>2914</v>
      </c>
      <c r="M4672" s="1" t="s">
        <v>16</v>
      </c>
      <c r="N4672" s="1" t="s">
        <v>16</v>
      </c>
      <c r="O4672" s="1">
        <v>55.2</v>
      </c>
      <c r="P4672" s="1">
        <v>1.0</v>
      </c>
    </row>
    <row r="4673">
      <c r="A4673" s="1" t="s">
        <v>29</v>
      </c>
      <c r="B4673" s="1" t="s">
        <v>6564</v>
      </c>
      <c r="C4673" s="2" t="s">
        <v>6526</v>
      </c>
      <c r="D4673" s="1" t="s">
        <v>19</v>
      </c>
      <c r="E4673" s="3" t="str">
        <f>HYPERLINK("https://fyndiq.se/produkt/94a67bbe1c4a4666/", "2-Pack Samsung Xcover 7 Skärmskydd i Härdat Glas")</f>
        <v>2-Pack Samsung Xcover 7 Skärmskydd i Härdat Glas</v>
      </c>
      <c r="F4673" s="1" t="s">
        <v>1908</v>
      </c>
      <c r="G4673" s="1" t="s">
        <v>1909</v>
      </c>
      <c r="H4673" s="1" t="s">
        <v>1910</v>
      </c>
      <c r="I4673" s="1" t="s">
        <v>16</v>
      </c>
      <c r="J4673" s="1" t="s">
        <v>23</v>
      </c>
      <c r="K4673" s="1" t="s">
        <v>16</v>
      </c>
      <c r="L4673" s="1" t="s">
        <v>16</v>
      </c>
      <c r="M4673" s="1" t="s">
        <v>16</v>
      </c>
      <c r="N4673" s="1" t="s">
        <v>16</v>
      </c>
      <c r="O4673" s="1">
        <v>71.2</v>
      </c>
      <c r="P4673" s="1">
        <v>1.0</v>
      </c>
    </row>
    <row r="4674">
      <c r="A4674" s="1" t="s">
        <v>29</v>
      </c>
      <c r="B4674" s="1" t="s">
        <v>6565</v>
      </c>
      <c r="C4674" s="2" t="s">
        <v>6526</v>
      </c>
      <c r="D4674" s="1" t="s">
        <v>19</v>
      </c>
      <c r="E467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74" s="1" t="s">
        <v>26</v>
      </c>
      <c r="G4674" s="1" t="s">
        <v>27</v>
      </c>
      <c r="H4674" s="1" t="s">
        <v>28</v>
      </c>
      <c r="I4674" s="1" t="s">
        <v>16</v>
      </c>
      <c r="J4674" s="1" t="s">
        <v>23</v>
      </c>
      <c r="K4674" s="1" t="s">
        <v>16</v>
      </c>
      <c r="L4674" s="1" t="s">
        <v>16</v>
      </c>
      <c r="M4674" s="1" t="s">
        <v>16</v>
      </c>
      <c r="N4674" s="1" t="s">
        <v>16</v>
      </c>
      <c r="O4674" s="1">
        <v>71.2</v>
      </c>
      <c r="P4674" s="1">
        <v>1.0</v>
      </c>
    </row>
    <row r="4675">
      <c r="A4675" s="1" t="s">
        <v>29</v>
      </c>
      <c r="B4675" s="1" t="s">
        <v>6566</v>
      </c>
      <c r="C4675" s="2" t="s">
        <v>6526</v>
      </c>
      <c r="D4675" s="1" t="s">
        <v>19</v>
      </c>
      <c r="E467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675" s="1" t="s">
        <v>183</v>
      </c>
      <c r="G4675" s="1" t="s">
        <v>184</v>
      </c>
      <c r="H4675" s="1" t="s">
        <v>185</v>
      </c>
      <c r="I4675" s="1" t="s">
        <v>16</v>
      </c>
      <c r="J4675" s="1" t="s">
        <v>23</v>
      </c>
      <c r="K4675" s="1" t="s">
        <v>16</v>
      </c>
      <c r="L4675" s="1" t="s">
        <v>16</v>
      </c>
      <c r="M4675" s="1" t="s">
        <v>16</v>
      </c>
      <c r="N4675" s="1" t="s">
        <v>16</v>
      </c>
      <c r="O4675" s="1">
        <v>71.2</v>
      </c>
      <c r="P4675" s="1">
        <v>1.0</v>
      </c>
    </row>
    <row r="4676">
      <c r="A4676" s="1" t="s">
        <v>29</v>
      </c>
      <c r="B4676" s="1" t="s">
        <v>6567</v>
      </c>
      <c r="C4676" s="2" t="s">
        <v>6526</v>
      </c>
      <c r="D4676" s="1" t="s">
        <v>19</v>
      </c>
      <c r="E4676" s="3" t="str">
        <f t="shared" ref="E4676:E4677" si="50">HYPERLINK("https://fyndiq.se/produkt/28799ed0373d40b4/", "2 Pack Galaxy S21 Ultra 5G- Härdat glas 9H - Super kvalitet 3D")</f>
        <v>2 Pack Galaxy S21 Ultra 5G- Härdat glas 9H - Super kvalitet 3D</v>
      </c>
      <c r="F4676" s="1" t="s">
        <v>272</v>
      </c>
      <c r="G4676" s="1" t="s">
        <v>273</v>
      </c>
      <c r="H4676" s="1" t="s">
        <v>274</v>
      </c>
      <c r="I4676" s="1" t="s">
        <v>16</v>
      </c>
      <c r="J4676" s="1" t="s">
        <v>23</v>
      </c>
      <c r="K4676" s="1" t="s">
        <v>16</v>
      </c>
      <c r="L4676" s="1" t="s">
        <v>16</v>
      </c>
      <c r="M4676" s="1" t="s">
        <v>16</v>
      </c>
      <c r="N4676" s="1" t="s">
        <v>16</v>
      </c>
      <c r="O4676" s="1">
        <v>63.2</v>
      </c>
      <c r="P4676" s="1">
        <v>1.0</v>
      </c>
    </row>
    <row r="4677">
      <c r="A4677" s="1" t="s">
        <v>29</v>
      </c>
      <c r="B4677" s="1" t="s">
        <v>6568</v>
      </c>
      <c r="C4677" s="2" t="s">
        <v>6526</v>
      </c>
      <c r="D4677" s="1" t="s">
        <v>19</v>
      </c>
      <c r="E4677" s="3" t="str">
        <f t="shared" si="50"/>
        <v>2 Pack Galaxy S21 Ultra 5G- Härdat glas 9H - Super kvalitet 3D</v>
      </c>
      <c r="F4677" s="1" t="s">
        <v>272</v>
      </c>
      <c r="G4677" s="1" t="s">
        <v>273</v>
      </c>
      <c r="H4677" s="1" t="s">
        <v>274</v>
      </c>
      <c r="I4677" s="1" t="s">
        <v>16</v>
      </c>
      <c r="J4677" s="1" t="s">
        <v>23</v>
      </c>
      <c r="K4677" s="1" t="s">
        <v>16</v>
      </c>
      <c r="L4677" s="1" t="s">
        <v>16</v>
      </c>
      <c r="M4677" s="1" t="s">
        <v>16</v>
      </c>
      <c r="N4677" s="1" t="s">
        <v>16</v>
      </c>
      <c r="O4677" s="1">
        <v>63.2</v>
      </c>
      <c r="P4677" s="1">
        <v>1.0</v>
      </c>
    </row>
    <row r="4678">
      <c r="A4678" s="1" t="s">
        <v>29</v>
      </c>
      <c r="B4678" s="1" t="s">
        <v>6569</v>
      </c>
      <c r="C4678" s="2" t="s">
        <v>6526</v>
      </c>
      <c r="D4678" s="1" t="s">
        <v>19</v>
      </c>
      <c r="E4678" s="3" t="str">
        <f>HYPERLINK("https://fyndiq.se/produkt/7b4cb5f9439947b9/", "2-Pack iPhone SE 2020 Svart - Härdat Glas 9H - Super Kvalitet 3D")</f>
        <v>2-Pack iPhone SE 2020 Svart - Härdat Glas 9H - Super Kvalitet 3D</v>
      </c>
      <c r="F4678" s="1" t="s">
        <v>175</v>
      </c>
      <c r="G4678" s="1" t="s">
        <v>176</v>
      </c>
      <c r="H4678" s="1" t="s">
        <v>177</v>
      </c>
      <c r="I4678" s="1" t="s">
        <v>16</v>
      </c>
      <c r="J4678" s="1" t="s">
        <v>23</v>
      </c>
      <c r="K4678" s="1" t="s">
        <v>16</v>
      </c>
      <c r="L4678" s="1" t="s">
        <v>16</v>
      </c>
      <c r="M4678" s="1" t="s">
        <v>16</v>
      </c>
      <c r="N4678" s="1" t="s">
        <v>16</v>
      </c>
      <c r="O4678" s="1">
        <v>55.2</v>
      </c>
      <c r="P4678" s="1">
        <v>1.0</v>
      </c>
    </row>
    <row r="4679">
      <c r="A4679" s="1" t="s">
        <v>29</v>
      </c>
      <c r="B4679" s="1" t="s">
        <v>6570</v>
      </c>
      <c r="C4679" s="2" t="s">
        <v>6526</v>
      </c>
      <c r="D4679" s="1" t="s">
        <v>19</v>
      </c>
      <c r="E4679" s="3" t="str">
        <f>HYPERLINK("https://fyndiq.se/produkt/56c72c0ba5f749b5/", "2-Pack SAMSUNG S24 Skärmskydd - Härdat Glas 9H - Super kvalitet 3D")</f>
        <v>2-Pack SAMSUNG S24 Skärmskydd - Härdat Glas 9H - Super kvalitet 3D</v>
      </c>
      <c r="F4679" s="1" t="s">
        <v>263</v>
      </c>
      <c r="G4679" s="1" t="s">
        <v>264</v>
      </c>
      <c r="H4679" s="1" t="s">
        <v>265</v>
      </c>
      <c r="I4679" s="1" t="s">
        <v>16</v>
      </c>
      <c r="J4679" s="1" t="s">
        <v>23</v>
      </c>
      <c r="K4679" s="1" t="s">
        <v>16</v>
      </c>
      <c r="L4679" s="1" t="s">
        <v>16</v>
      </c>
      <c r="M4679" s="1" t="s">
        <v>16</v>
      </c>
      <c r="N4679" s="1" t="s">
        <v>16</v>
      </c>
      <c r="O4679" s="1">
        <v>71.2</v>
      </c>
      <c r="P4679" s="1">
        <v>1.0</v>
      </c>
    </row>
    <row r="4680">
      <c r="A4680" s="1" t="s">
        <v>29</v>
      </c>
      <c r="B4680" s="1" t="s">
        <v>6571</v>
      </c>
      <c r="C4680" s="2" t="s">
        <v>6526</v>
      </c>
      <c r="D4680" s="1" t="s">
        <v>19</v>
      </c>
      <c r="E4680" s="3" t="str">
        <f>HYPERLINK("https://fyndiq.se/produkt/13e76851ca504320/", "2-Pack Samsung Galaxy S22 Ultra - Härdat glas 9H - Top kvalitet")</f>
        <v>2-Pack Samsung Galaxy S22 Ultra - Härdat glas 9H - Top kvalitet</v>
      </c>
      <c r="F4680" s="1" t="s">
        <v>140</v>
      </c>
      <c r="G4680" s="1" t="s">
        <v>141</v>
      </c>
      <c r="H4680" s="1" t="s">
        <v>142</v>
      </c>
      <c r="I4680" s="1" t="s">
        <v>16</v>
      </c>
      <c r="J4680" s="1" t="s">
        <v>23</v>
      </c>
      <c r="K4680" s="1" t="s">
        <v>16</v>
      </c>
      <c r="L4680" s="1" t="s">
        <v>16</v>
      </c>
      <c r="M4680" s="1" t="s">
        <v>16</v>
      </c>
      <c r="N4680" s="1" t="s">
        <v>16</v>
      </c>
      <c r="O4680" s="1">
        <v>63.2</v>
      </c>
      <c r="P4680" s="1">
        <v>1.0</v>
      </c>
    </row>
    <row r="4681">
      <c r="A4681" s="1" t="s">
        <v>29</v>
      </c>
      <c r="B4681" s="1" t="s">
        <v>6572</v>
      </c>
      <c r="C4681" s="2" t="s">
        <v>6526</v>
      </c>
      <c r="D4681" s="1" t="s">
        <v>19</v>
      </c>
      <c r="E4681" s="3" t="str">
        <f>HYPERLINK("https://fyndiq.se/produkt/432d784756a84eff/", "2-Pack Samsung Galaxy S20FE - Härdat Glas-9H -Super kvalitet 3D")</f>
        <v>2-Pack Samsung Galaxy S20FE - Härdat Glas-9H -Super kvalitet 3D</v>
      </c>
      <c r="F4681" s="1" t="s">
        <v>1078</v>
      </c>
      <c r="G4681" s="1" t="s">
        <v>1079</v>
      </c>
      <c r="H4681" s="1" t="s">
        <v>1080</v>
      </c>
      <c r="I4681" s="1" t="s">
        <v>16</v>
      </c>
      <c r="J4681" s="1" t="s">
        <v>23</v>
      </c>
      <c r="K4681" s="1" t="s">
        <v>16</v>
      </c>
      <c r="L4681" s="1" t="s">
        <v>16</v>
      </c>
      <c r="M4681" s="1" t="s">
        <v>16</v>
      </c>
      <c r="N4681" s="1" t="s">
        <v>16</v>
      </c>
      <c r="O4681" s="1">
        <v>63.2</v>
      </c>
      <c r="P4681" s="1">
        <v>1.0</v>
      </c>
    </row>
    <row r="4682">
      <c r="A4682" s="1" t="s">
        <v>29</v>
      </c>
      <c r="B4682" s="1" t="s">
        <v>6573</v>
      </c>
      <c r="C4682" s="2" t="s">
        <v>6526</v>
      </c>
      <c r="D4682" s="1" t="s">
        <v>19</v>
      </c>
      <c r="E4682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4682" s="1" t="s">
        <v>3191</v>
      </c>
      <c r="G4682" s="1" t="s">
        <v>3192</v>
      </c>
      <c r="H4682" s="1" t="s">
        <v>3193</v>
      </c>
      <c r="I4682" s="1" t="s">
        <v>16</v>
      </c>
      <c r="J4682" s="1" t="s">
        <v>23</v>
      </c>
      <c r="K4682" s="1" t="s">
        <v>16</v>
      </c>
      <c r="L4682" s="1" t="s">
        <v>16</v>
      </c>
      <c r="M4682" s="1" t="s">
        <v>16</v>
      </c>
      <c r="N4682" s="1" t="s">
        <v>16</v>
      </c>
      <c r="O4682" s="1">
        <v>63.2</v>
      </c>
      <c r="P4682" s="1">
        <v>1.0</v>
      </c>
    </row>
    <row r="4683">
      <c r="A4683" s="1" t="s">
        <v>29</v>
      </c>
      <c r="B4683" s="1" t="s">
        <v>6574</v>
      </c>
      <c r="C4683" s="2" t="s">
        <v>6526</v>
      </c>
      <c r="D4683" s="1" t="s">
        <v>19</v>
      </c>
      <c r="E4683" s="3" t="str">
        <f>HYPERLINK("https://fyndiq.se/produkt/4487e30957ae4516/", "2-Pack Samsung Galaxy Tab A8 WiFi - Härdat Glas 9H - Super Kvalitet")</f>
        <v>2-Pack Samsung Galaxy Tab A8 WiFi - Härdat Glas 9H - Super Kvalitet</v>
      </c>
      <c r="F4683" s="1" t="s">
        <v>4067</v>
      </c>
      <c r="G4683" s="1" t="s">
        <v>4068</v>
      </c>
      <c r="H4683" s="1" t="s">
        <v>4069</v>
      </c>
      <c r="I4683" s="1" t="s">
        <v>16</v>
      </c>
      <c r="J4683" s="1" t="s">
        <v>23</v>
      </c>
      <c r="K4683" s="1" t="s">
        <v>16</v>
      </c>
      <c r="L4683" s="1" t="s">
        <v>16</v>
      </c>
      <c r="M4683" s="1" t="s">
        <v>16</v>
      </c>
      <c r="N4683" s="1" t="s">
        <v>16</v>
      </c>
      <c r="O4683" s="1">
        <v>135.2</v>
      </c>
      <c r="P4683" s="1">
        <v>1.0</v>
      </c>
    </row>
    <row r="4684">
      <c r="A4684" s="1" t="s">
        <v>29</v>
      </c>
      <c r="B4684" s="1" t="s">
        <v>6575</v>
      </c>
      <c r="C4684" s="2" t="s">
        <v>6526</v>
      </c>
      <c r="D4684" s="1" t="s">
        <v>19</v>
      </c>
      <c r="E4684" s="3" t="str">
        <f>HYPERLINK("https://fyndiq.se/produkt/95efd29ff0ba45b9/", "2-Pack Samsung Galaxy A04s - Härdat Glas 9H-Super Kvalitet 3D")</f>
        <v>2-Pack Samsung Galaxy A04s - Härdat Glas 9H-Super Kvalitet 3D</v>
      </c>
      <c r="F4684" s="1" t="s">
        <v>2024</v>
      </c>
      <c r="G4684" s="1" t="s">
        <v>2025</v>
      </c>
      <c r="H4684" s="1" t="s">
        <v>2026</v>
      </c>
      <c r="I4684" s="1" t="s">
        <v>16</v>
      </c>
      <c r="J4684" s="1" t="s">
        <v>23</v>
      </c>
      <c r="K4684" s="1" t="s">
        <v>16</v>
      </c>
      <c r="L4684" s="1" t="s">
        <v>16</v>
      </c>
      <c r="M4684" s="1" t="s">
        <v>16</v>
      </c>
      <c r="N4684" s="1" t="s">
        <v>16</v>
      </c>
      <c r="O4684" s="1">
        <v>63.2</v>
      </c>
      <c r="P4684" s="1">
        <v>4.0</v>
      </c>
    </row>
    <row r="4685">
      <c r="A4685" s="1" t="s">
        <v>29</v>
      </c>
      <c r="B4685" s="1" t="s">
        <v>6576</v>
      </c>
      <c r="C4685" s="2" t="s">
        <v>6526</v>
      </c>
      <c r="D4685" s="1" t="s">
        <v>19</v>
      </c>
      <c r="E4685" s="3" t="str">
        <f>HYPERLINK("https://fyndiq.se/produkt/432d784756a84eff/", "2-Pack Samsung Galaxy S20FE - Härdat Glas-9H -Super kvalitet 3D")</f>
        <v>2-Pack Samsung Galaxy S20FE - Härdat Glas-9H -Super kvalitet 3D</v>
      </c>
      <c r="F4685" s="1" t="s">
        <v>1078</v>
      </c>
      <c r="G4685" s="1" t="s">
        <v>1079</v>
      </c>
      <c r="H4685" s="1" t="s">
        <v>1080</v>
      </c>
      <c r="I4685" s="1" t="s">
        <v>16</v>
      </c>
      <c r="J4685" s="1" t="s">
        <v>23</v>
      </c>
      <c r="K4685" s="1" t="s">
        <v>16</v>
      </c>
      <c r="L4685" s="1" t="s">
        <v>16</v>
      </c>
      <c r="M4685" s="1" t="s">
        <v>16</v>
      </c>
      <c r="N4685" s="1" t="s">
        <v>16</v>
      </c>
      <c r="O4685" s="1">
        <v>63.2</v>
      </c>
      <c r="P4685" s="1">
        <v>1.0</v>
      </c>
    </row>
    <row r="4686">
      <c r="A4686" s="1" t="s">
        <v>29</v>
      </c>
      <c r="B4686" s="1" t="s">
        <v>6577</v>
      </c>
      <c r="C4686" s="2" t="s">
        <v>6526</v>
      </c>
      <c r="D4686" s="1" t="s">
        <v>19</v>
      </c>
      <c r="E4686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4686" s="1" t="s">
        <v>887</v>
      </c>
      <c r="G4686" s="1" t="s">
        <v>888</v>
      </c>
      <c r="H4686" s="1" t="s">
        <v>889</v>
      </c>
      <c r="I4686" s="1" t="s">
        <v>16</v>
      </c>
      <c r="J4686" s="1" t="s">
        <v>23</v>
      </c>
      <c r="K4686" s="1" t="s">
        <v>16</v>
      </c>
      <c r="L4686" s="1" t="s">
        <v>16</v>
      </c>
      <c r="M4686" s="1" t="s">
        <v>16</v>
      </c>
      <c r="N4686" s="1" t="s">
        <v>16</v>
      </c>
      <c r="O4686" s="1">
        <v>71.2</v>
      </c>
      <c r="P4686" s="1">
        <v>1.0</v>
      </c>
    </row>
    <row r="4687">
      <c r="A4687" s="1" t="s">
        <v>29</v>
      </c>
      <c r="B4687" s="1" t="s">
        <v>6578</v>
      </c>
      <c r="C4687" s="2" t="s">
        <v>6526</v>
      </c>
      <c r="D4687" s="1" t="s">
        <v>19</v>
      </c>
      <c r="E468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87" s="1" t="s">
        <v>26</v>
      </c>
      <c r="G4687" s="1" t="s">
        <v>27</v>
      </c>
      <c r="H4687" s="1" t="s">
        <v>28</v>
      </c>
      <c r="I4687" s="1" t="s">
        <v>16</v>
      </c>
      <c r="J4687" s="1" t="s">
        <v>23</v>
      </c>
      <c r="K4687" s="1" t="s">
        <v>16</v>
      </c>
      <c r="L4687" s="1" t="s">
        <v>16</v>
      </c>
      <c r="M4687" s="1" t="s">
        <v>16</v>
      </c>
      <c r="N4687" s="1" t="s">
        <v>16</v>
      </c>
      <c r="O4687" s="1">
        <v>71.2</v>
      </c>
      <c r="P4687" s="1">
        <v>1.0</v>
      </c>
    </row>
    <row r="4688">
      <c r="A4688" s="1" t="s">
        <v>29</v>
      </c>
      <c r="B4688" s="1" t="s">
        <v>6579</v>
      </c>
      <c r="C4688" s="2" t="s">
        <v>6526</v>
      </c>
      <c r="D4688" s="1" t="s">
        <v>19</v>
      </c>
      <c r="E468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4688" s="1" t="s">
        <v>4298</v>
      </c>
      <c r="G4688" s="1" t="s">
        <v>4299</v>
      </c>
      <c r="H4688" s="1" t="s">
        <v>4300</v>
      </c>
      <c r="I4688" s="1" t="s">
        <v>16</v>
      </c>
      <c r="J4688" s="1" t="s">
        <v>23</v>
      </c>
      <c r="K4688" s="1" t="s">
        <v>16</v>
      </c>
      <c r="L4688" s="1" t="s">
        <v>16</v>
      </c>
      <c r="M4688" s="1" t="s">
        <v>16</v>
      </c>
      <c r="N4688" s="1" t="s">
        <v>16</v>
      </c>
      <c r="O4688" s="1">
        <v>143.2</v>
      </c>
      <c r="P4688" s="1">
        <v>1.0</v>
      </c>
    </row>
    <row r="4689">
      <c r="A4689" s="1" t="s">
        <v>29</v>
      </c>
      <c r="B4689" s="1" t="s">
        <v>6580</v>
      </c>
      <c r="C4689" s="2" t="s">
        <v>6526</v>
      </c>
      <c r="D4689" s="1" t="s">
        <v>19</v>
      </c>
      <c r="E4689" s="3" t="str">
        <f>HYPERLINK("https://fyndiq.se/produkt/c26c9ffef37a436a/", "2-Pack Samsung A35 5G Skärmskydd i Härdat Glas")</f>
        <v>2-Pack Samsung A35 5G Skärmskydd i Härdat Glas</v>
      </c>
      <c r="F4689" s="1" t="s">
        <v>432</v>
      </c>
      <c r="G4689" s="1" t="s">
        <v>433</v>
      </c>
      <c r="H4689" s="1" t="s">
        <v>434</v>
      </c>
      <c r="I4689" s="1" t="s">
        <v>16</v>
      </c>
      <c r="J4689" s="1" t="s">
        <v>23</v>
      </c>
      <c r="K4689" s="1" t="s">
        <v>16</v>
      </c>
      <c r="L4689" s="1" t="s">
        <v>16</v>
      </c>
      <c r="M4689" s="1" t="s">
        <v>16</v>
      </c>
      <c r="N4689" s="1" t="s">
        <v>16</v>
      </c>
      <c r="O4689" s="1">
        <v>63.2</v>
      </c>
      <c r="P4689" s="1">
        <v>1.0</v>
      </c>
    </row>
    <row r="4690">
      <c r="A4690" s="1" t="s">
        <v>29</v>
      </c>
      <c r="B4690" s="1" t="s">
        <v>6581</v>
      </c>
      <c r="C4690" s="2" t="s">
        <v>6526</v>
      </c>
      <c r="D4690" s="1" t="s">
        <v>19</v>
      </c>
      <c r="E4690" s="3" t="str">
        <f>HYPERLINK("https://fyndiq.se/produkt/bd84362587364f02/", "2-Pack GOOGLE PIXEL 8 Skärmskydd - Härdat Glas 9H - Super kvalitet 3D")</f>
        <v>2-Pack GOOGLE PIXEL 8 Skärmskydd - Härdat Glas 9H - Super kvalitet 3D</v>
      </c>
      <c r="F4690" s="1" t="s">
        <v>254</v>
      </c>
      <c r="G4690" s="1" t="s">
        <v>255</v>
      </c>
      <c r="H4690" s="1" t="s">
        <v>256</v>
      </c>
      <c r="I4690" s="1" t="s">
        <v>16</v>
      </c>
      <c r="J4690" s="1" t="s">
        <v>23</v>
      </c>
      <c r="K4690" s="1" t="s">
        <v>16</v>
      </c>
      <c r="L4690" s="1" t="s">
        <v>16</v>
      </c>
      <c r="M4690" s="1" t="s">
        <v>16</v>
      </c>
      <c r="N4690" s="1" t="s">
        <v>16</v>
      </c>
      <c r="O4690" s="1">
        <v>71.2</v>
      </c>
      <c r="P4690" s="1">
        <v>1.0</v>
      </c>
    </row>
    <row r="4691">
      <c r="A4691" s="1" t="s">
        <v>29</v>
      </c>
      <c r="B4691" s="1" t="s">
        <v>6582</v>
      </c>
      <c r="C4691" s="2" t="s">
        <v>6526</v>
      </c>
      <c r="D4691" s="1" t="s">
        <v>19</v>
      </c>
      <c r="E4691" s="3" t="str">
        <f>HYPERLINK("https://fyndiq.se/produkt/c6f3e47a88184e8d/", "2-Pack SAMSUNG A55 Skärmskydd - Härdat Glas 9H - Super kvalitet 3D")</f>
        <v>2-Pack SAMSUNG A55 Skärmskydd - Härdat Glas 9H - Super kvalitet 3D</v>
      </c>
      <c r="F4691" s="1" t="s">
        <v>83</v>
      </c>
      <c r="G4691" s="1" t="s">
        <v>84</v>
      </c>
      <c r="H4691" s="1" t="s">
        <v>85</v>
      </c>
      <c r="I4691" s="1" t="s">
        <v>16</v>
      </c>
      <c r="J4691" s="1" t="s">
        <v>23</v>
      </c>
      <c r="K4691" s="1" t="s">
        <v>16</v>
      </c>
      <c r="L4691" s="1" t="s">
        <v>16</v>
      </c>
      <c r="M4691" s="1" t="s">
        <v>16</v>
      </c>
      <c r="N4691" s="1" t="s">
        <v>16</v>
      </c>
      <c r="O4691" s="1">
        <v>63.2</v>
      </c>
      <c r="P4691" s="1">
        <v>1.0</v>
      </c>
    </row>
    <row r="4692">
      <c r="A4692" s="1" t="s">
        <v>29</v>
      </c>
      <c r="B4692" s="1" t="s">
        <v>6583</v>
      </c>
      <c r="C4692" s="2" t="s">
        <v>6526</v>
      </c>
      <c r="D4692" s="1" t="s">
        <v>19</v>
      </c>
      <c r="E4692" s="3" t="str">
        <f t="shared" ref="E4692:E4693" si="51">HYPERLINK("https://fyndiq.se/produkt/56c72c0ba5f749b5/", "2-Pack SAMSUNG S24 Skärmskydd - Härdat Glas 9H - Super kvalitet 3D")</f>
        <v>2-Pack SAMSUNG S24 Skärmskydd - Härdat Glas 9H - Super kvalitet 3D</v>
      </c>
      <c r="F4692" s="1" t="s">
        <v>263</v>
      </c>
      <c r="G4692" s="1" t="s">
        <v>264</v>
      </c>
      <c r="H4692" s="1" t="s">
        <v>265</v>
      </c>
      <c r="I4692" s="1" t="s">
        <v>16</v>
      </c>
      <c r="J4692" s="1" t="s">
        <v>23</v>
      </c>
      <c r="K4692" s="1" t="s">
        <v>16</v>
      </c>
      <c r="L4692" s="1" t="s">
        <v>16</v>
      </c>
      <c r="M4692" s="1" t="s">
        <v>16</v>
      </c>
      <c r="N4692" s="1" t="s">
        <v>16</v>
      </c>
      <c r="O4692" s="1">
        <v>71.2</v>
      </c>
      <c r="P4692" s="1">
        <v>1.0</v>
      </c>
    </row>
    <row r="4693">
      <c r="A4693" s="1" t="s">
        <v>29</v>
      </c>
      <c r="B4693" s="1" t="s">
        <v>6584</v>
      </c>
      <c r="C4693" s="2" t="s">
        <v>6526</v>
      </c>
      <c r="D4693" s="1" t="s">
        <v>19</v>
      </c>
      <c r="E4693" s="3" t="str">
        <f t="shared" si="51"/>
        <v>2-Pack SAMSUNG S24 Skärmskydd - Härdat Glas 9H - Super kvalitet 3D</v>
      </c>
      <c r="F4693" s="1" t="s">
        <v>263</v>
      </c>
      <c r="G4693" s="1" t="s">
        <v>264</v>
      </c>
      <c r="H4693" s="1" t="s">
        <v>265</v>
      </c>
      <c r="I4693" s="1" t="s">
        <v>16</v>
      </c>
      <c r="J4693" s="1" t="s">
        <v>23</v>
      </c>
      <c r="K4693" s="1" t="s">
        <v>16</v>
      </c>
      <c r="L4693" s="1" t="s">
        <v>16</v>
      </c>
      <c r="M4693" s="1" t="s">
        <v>16</v>
      </c>
      <c r="N4693" s="1" t="s">
        <v>16</v>
      </c>
      <c r="O4693" s="1">
        <v>71.2</v>
      </c>
      <c r="P4693" s="1">
        <v>1.0</v>
      </c>
    </row>
    <row r="4694">
      <c r="A4694" s="1" t="s">
        <v>29</v>
      </c>
      <c r="B4694" s="1" t="s">
        <v>6585</v>
      </c>
      <c r="C4694" s="2" t="s">
        <v>6526</v>
      </c>
      <c r="D4694" s="1" t="s">
        <v>19</v>
      </c>
      <c r="E4694" s="3" t="str">
        <f>HYPERLINK("https://fyndiq.se/produkt/c6f3e47a88184e8d/", "2-Pack SAMSUNG A55 Skärmskydd - Härdat Glas 9H - Super kvalitet 3D")</f>
        <v>2-Pack SAMSUNG A55 Skärmskydd - Härdat Glas 9H - Super kvalitet 3D</v>
      </c>
      <c r="F4694" s="1" t="s">
        <v>83</v>
      </c>
      <c r="G4694" s="1" t="s">
        <v>84</v>
      </c>
      <c r="H4694" s="1" t="s">
        <v>85</v>
      </c>
      <c r="I4694" s="1" t="s">
        <v>16</v>
      </c>
      <c r="J4694" s="1" t="s">
        <v>23</v>
      </c>
      <c r="K4694" s="1" t="s">
        <v>16</v>
      </c>
      <c r="L4694" s="1" t="s">
        <v>16</v>
      </c>
      <c r="M4694" s="1" t="s">
        <v>16</v>
      </c>
      <c r="N4694" s="1" t="s">
        <v>16</v>
      </c>
      <c r="O4694" s="1">
        <v>63.2</v>
      </c>
      <c r="P4694" s="1">
        <v>1.0</v>
      </c>
    </row>
    <row r="4695">
      <c r="A4695" s="1" t="s">
        <v>29</v>
      </c>
      <c r="B4695" s="1" t="s">
        <v>6586</v>
      </c>
      <c r="C4695" s="2" t="s">
        <v>6526</v>
      </c>
      <c r="D4695" s="1" t="s">
        <v>19</v>
      </c>
      <c r="E4695" s="3" t="str">
        <f>HYPERLINK("https://fyndiq.se/produkt/9f0d3f0d075b4390/", "Iphone 12 Pro Max - härdat glas 9H - Top Kvalitet Skärmskydd")</f>
        <v>Iphone 12 Pro Max - härdat glas 9H - Top Kvalitet Skärmskydd</v>
      </c>
      <c r="F4695" s="1" t="s">
        <v>1741</v>
      </c>
      <c r="G4695" s="1" t="s">
        <v>1742</v>
      </c>
      <c r="H4695" s="1" t="s">
        <v>1743</v>
      </c>
      <c r="I4695" s="1" t="s">
        <v>16</v>
      </c>
      <c r="J4695" s="1" t="s">
        <v>23</v>
      </c>
      <c r="K4695" s="1" t="s">
        <v>16</v>
      </c>
      <c r="L4695" s="1" t="s">
        <v>16</v>
      </c>
      <c r="M4695" s="1" t="s">
        <v>16</v>
      </c>
      <c r="N4695" s="1" t="s">
        <v>16</v>
      </c>
      <c r="O4695" s="1">
        <v>47.2</v>
      </c>
      <c r="P4695" s="1">
        <v>2.0</v>
      </c>
    </row>
    <row r="4696">
      <c r="A4696" s="1" t="s">
        <v>29</v>
      </c>
      <c r="B4696" s="1" t="s">
        <v>6587</v>
      </c>
      <c r="C4696" s="2" t="s">
        <v>6526</v>
      </c>
      <c r="D4696" s="1" t="s">
        <v>19</v>
      </c>
      <c r="E4696" s="3" t="str">
        <f>HYPERLINK("https://fyndiq.se/produkt/c8cebab9948b43c1/", "2-Pack Apple Watch 40mm – Härdat glas 9H – Super kvalitet 3D")</f>
        <v>2-Pack Apple Watch 40mm – Härdat glas 9H – Super kvalitet 3D</v>
      </c>
      <c r="F4696" s="1" t="s">
        <v>357</v>
      </c>
      <c r="G4696" s="1" t="s">
        <v>358</v>
      </c>
      <c r="H4696" s="1" t="s">
        <v>359</v>
      </c>
      <c r="I4696" s="1" t="s">
        <v>16</v>
      </c>
      <c r="J4696" s="1" t="s">
        <v>23</v>
      </c>
      <c r="K4696" s="1" t="s">
        <v>16</v>
      </c>
      <c r="L4696" s="1" t="s">
        <v>16</v>
      </c>
      <c r="M4696" s="1" t="s">
        <v>16</v>
      </c>
      <c r="N4696" s="1" t="s">
        <v>16</v>
      </c>
      <c r="O4696" s="1">
        <v>55.2</v>
      </c>
      <c r="P4696" s="1">
        <v>1.0</v>
      </c>
    </row>
    <row r="4697">
      <c r="A4697" s="1" t="s">
        <v>29</v>
      </c>
      <c r="B4697" s="1" t="s">
        <v>6588</v>
      </c>
      <c r="C4697" s="2" t="s">
        <v>6526</v>
      </c>
      <c r="D4697" s="1" t="s">
        <v>19</v>
      </c>
      <c r="E46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697" s="1" t="s">
        <v>26</v>
      </c>
      <c r="G4697" s="1" t="s">
        <v>27</v>
      </c>
      <c r="H4697" s="1" t="s">
        <v>28</v>
      </c>
      <c r="I4697" s="1" t="s">
        <v>16</v>
      </c>
      <c r="J4697" s="1" t="s">
        <v>23</v>
      </c>
      <c r="K4697" s="1" t="s">
        <v>16</v>
      </c>
      <c r="L4697" s="1" t="s">
        <v>16</v>
      </c>
      <c r="M4697" s="1" t="s">
        <v>16</v>
      </c>
      <c r="N4697" s="1" t="s">
        <v>16</v>
      </c>
      <c r="O4697" s="1">
        <v>71.2</v>
      </c>
      <c r="P4697" s="1">
        <v>1.0</v>
      </c>
    </row>
    <row r="4698">
      <c r="A4698" s="1" t="s">
        <v>29</v>
      </c>
      <c r="B4698" s="1" t="s">
        <v>6589</v>
      </c>
      <c r="C4698" s="2" t="s">
        <v>6526</v>
      </c>
      <c r="D4698" s="1" t="s">
        <v>19</v>
      </c>
      <c r="E469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698" s="1" t="s">
        <v>183</v>
      </c>
      <c r="G4698" s="1" t="s">
        <v>184</v>
      </c>
      <c r="H4698" s="1" t="s">
        <v>185</v>
      </c>
      <c r="I4698" s="1" t="s">
        <v>16</v>
      </c>
      <c r="J4698" s="1" t="s">
        <v>23</v>
      </c>
      <c r="K4698" s="1" t="s">
        <v>16</v>
      </c>
      <c r="L4698" s="1" t="s">
        <v>16</v>
      </c>
      <c r="M4698" s="1" t="s">
        <v>16</v>
      </c>
      <c r="N4698" s="1" t="s">
        <v>16</v>
      </c>
      <c r="O4698" s="1">
        <v>71.2</v>
      </c>
      <c r="P4698" s="1">
        <v>1.0</v>
      </c>
    </row>
    <row r="4699">
      <c r="A4699" s="1" t="s">
        <v>29</v>
      </c>
      <c r="B4699" s="1" t="s">
        <v>6590</v>
      </c>
      <c r="C4699" s="2" t="s">
        <v>6526</v>
      </c>
      <c r="D4699" s="1" t="s">
        <v>19</v>
      </c>
      <c r="E469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699" s="1" t="s">
        <v>311</v>
      </c>
      <c r="G4699" s="1" t="s">
        <v>312</v>
      </c>
      <c r="H4699" s="1" t="s">
        <v>313</v>
      </c>
      <c r="I4699" s="1" t="s">
        <v>16</v>
      </c>
      <c r="J4699" s="1" t="s">
        <v>23</v>
      </c>
      <c r="K4699" s="1" t="s">
        <v>16</v>
      </c>
      <c r="L4699" s="1" t="s">
        <v>16</v>
      </c>
      <c r="M4699" s="1" t="s">
        <v>16</v>
      </c>
      <c r="N4699" s="1" t="s">
        <v>16</v>
      </c>
      <c r="O4699" s="1">
        <v>71.2</v>
      </c>
      <c r="P4699" s="1">
        <v>1.0</v>
      </c>
    </row>
    <row r="4700">
      <c r="A4700" s="1" t="s">
        <v>29</v>
      </c>
      <c r="B4700" s="1" t="s">
        <v>6591</v>
      </c>
      <c r="C4700" s="2" t="s">
        <v>6526</v>
      </c>
      <c r="D4700" s="1" t="s">
        <v>19</v>
      </c>
      <c r="E470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700" s="1" t="s">
        <v>26</v>
      </c>
      <c r="G4700" s="1" t="s">
        <v>27</v>
      </c>
      <c r="H4700" s="1" t="s">
        <v>28</v>
      </c>
      <c r="I4700" s="1" t="s">
        <v>16</v>
      </c>
      <c r="J4700" s="1" t="s">
        <v>23</v>
      </c>
      <c r="K4700" s="1" t="s">
        <v>16</v>
      </c>
      <c r="L4700" s="1" t="s">
        <v>16</v>
      </c>
      <c r="M4700" s="1" t="s">
        <v>16</v>
      </c>
      <c r="N4700" s="1" t="s">
        <v>16</v>
      </c>
      <c r="O4700" s="1">
        <v>71.2</v>
      </c>
      <c r="P4700" s="1">
        <v>1.0</v>
      </c>
    </row>
    <row r="4701">
      <c r="A4701" s="1" t="s">
        <v>29</v>
      </c>
      <c r="B4701" s="1" t="s">
        <v>6592</v>
      </c>
      <c r="C4701" s="2" t="s">
        <v>6526</v>
      </c>
      <c r="D4701" s="1" t="s">
        <v>19</v>
      </c>
      <c r="E4701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4701" s="1" t="s">
        <v>43</v>
      </c>
      <c r="G4701" s="1" t="s">
        <v>44</v>
      </c>
      <c r="H4701" s="1" t="s">
        <v>45</v>
      </c>
      <c r="I4701" s="1" t="s">
        <v>16</v>
      </c>
      <c r="J4701" s="1" t="s">
        <v>23</v>
      </c>
      <c r="K4701" s="1" t="s">
        <v>16</v>
      </c>
      <c r="L4701" s="1" t="s">
        <v>16</v>
      </c>
      <c r="M4701" s="1" t="s">
        <v>16</v>
      </c>
      <c r="N4701" s="1" t="s">
        <v>16</v>
      </c>
      <c r="O4701" s="1">
        <v>71.2</v>
      </c>
      <c r="P4701" s="1">
        <v>1.0</v>
      </c>
    </row>
    <row r="4702">
      <c r="A4702" s="1" t="s">
        <v>29</v>
      </c>
      <c r="B4702" s="1" t="s">
        <v>6593</v>
      </c>
      <c r="C4702" s="2" t="s">
        <v>6526</v>
      </c>
      <c r="D4702" s="1" t="s">
        <v>19</v>
      </c>
      <c r="E4702" s="3" t="str">
        <f>HYPERLINK("https://fyndiq.se/produkt/56c72c0ba5f749b5/", "2-Pack SAMSUNG S24 Skärmskydd - Härdat Glas 9H - Super kvalitet 3D")</f>
        <v>2-Pack SAMSUNG S24 Skärmskydd - Härdat Glas 9H - Super kvalitet 3D</v>
      </c>
      <c r="F4702" s="1" t="s">
        <v>263</v>
      </c>
      <c r="G4702" s="1" t="s">
        <v>264</v>
      </c>
      <c r="H4702" s="1" t="s">
        <v>265</v>
      </c>
      <c r="I4702" s="1" t="s">
        <v>16</v>
      </c>
      <c r="J4702" s="1" t="s">
        <v>23</v>
      </c>
      <c r="K4702" s="1" t="s">
        <v>16</v>
      </c>
      <c r="L4702" s="1" t="s">
        <v>16</v>
      </c>
      <c r="M4702" s="1" t="s">
        <v>16</v>
      </c>
      <c r="N4702" s="1" t="s">
        <v>16</v>
      </c>
      <c r="O4702" s="1">
        <v>71.2</v>
      </c>
      <c r="P4702" s="1">
        <v>1.0</v>
      </c>
    </row>
    <row r="4703">
      <c r="A4703" s="1" t="s">
        <v>29</v>
      </c>
      <c r="B4703" s="1" t="s">
        <v>6594</v>
      </c>
      <c r="C4703" s="2" t="s">
        <v>6526</v>
      </c>
      <c r="D4703" s="1" t="s">
        <v>19</v>
      </c>
      <c r="E470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703" s="1" t="s">
        <v>26</v>
      </c>
      <c r="G4703" s="1" t="s">
        <v>27</v>
      </c>
      <c r="H4703" s="1" t="s">
        <v>28</v>
      </c>
      <c r="I4703" s="1" t="s">
        <v>16</v>
      </c>
      <c r="J4703" s="1" t="s">
        <v>23</v>
      </c>
      <c r="K4703" s="1" t="s">
        <v>16</v>
      </c>
      <c r="L4703" s="1" t="s">
        <v>16</v>
      </c>
      <c r="M4703" s="1" t="s">
        <v>16</v>
      </c>
      <c r="N4703" s="1" t="s">
        <v>16</v>
      </c>
      <c r="O4703" s="1">
        <v>71.2</v>
      </c>
      <c r="P4703" s="1">
        <v>1.0</v>
      </c>
    </row>
    <row r="4704">
      <c r="A4704" s="1" t="s">
        <v>29</v>
      </c>
      <c r="B4704" s="1" t="s">
        <v>6595</v>
      </c>
      <c r="C4704" s="2" t="s">
        <v>6526</v>
      </c>
      <c r="D4704" s="1" t="s">
        <v>19</v>
      </c>
      <c r="E4704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4704" s="1" t="s">
        <v>635</v>
      </c>
      <c r="G4704" s="1" t="s">
        <v>636</v>
      </c>
      <c r="H4704" s="1" t="s">
        <v>637</v>
      </c>
      <c r="I4704" s="1" t="s">
        <v>1230</v>
      </c>
      <c r="J4704" s="1" t="s">
        <v>9</v>
      </c>
      <c r="K4704" s="2" t="s">
        <v>5220</v>
      </c>
      <c r="L4704" s="1" t="s">
        <v>2602</v>
      </c>
      <c r="M4704" s="1" t="s">
        <v>16</v>
      </c>
      <c r="N4704" s="1" t="s">
        <v>16</v>
      </c>
      <c r="O4704" s="1">
        <v>63.2</v>
      </c>
      <c r="P4704" s="1">
        <v>1.0</v>
      </c>
    </row>
    <row r="4705">
      <c r="A4705" s="1" t="s">
        <v>29</v>
      </c>
      <c r="B4705" s="1" t="s">
        <v>6596</v>
      </c>
      <c r="C4705" s="2" t="s">
        <v>6526</v>
      </c>
      <c r="D4705" s="1" t="s">
        <v>19</v>
      </c>
      <c r="E4705" s="3" t="str">
        <f>HYPERLINK("https://fyndiq.se/produkt/c8f9d711822e4429/", "2-Pack Samsung S22 Plus Skärmskydd &amp; 1-Pack linsskydd - 9H Glas")</f>
        <v>2-Pack Samsung S22 Plus Skärmskydd &amp; 1-Pack linsskydd - 9H Glas</v>
      </c>
      <c r="F4705" s="1" t="s">
        <v>5409</v>
      </c>
      <c r="G4705" s="1" t="s">
        <v>5410</v>
      </c>
      <c r="H4705" s="1" t="s">
        <v>5411</v>
      </c>
      <c r="I4705" s="1" t="s">
        <v>16</v>
      </c>
      <c r="J4705" s="1" t="s">
        <v>23</v>
      </c>
      <c r="K4705" s="1" t="s">
        <v>16</v>
      </c>
      <c r="L4705" s="1" t="s">
        <v>16</v>
      </c>
      <c r="M4705" s="1" t="s">
        <v>16</v>
      </c>
      <c r="N4705" s="1" t="s">
        <v>16</v>
      </c>
      <c r="O4705" s="1">
        <v>71.2</v>
      </c>
      <c r="P4705" s="1">
        <v>1.0</v>
      </c>
    </row>
    <row r="4706">
      <c r="A4706" s="1" t="s">
        <v>29</v>
      </c>
      <c r="B4706" s="1" t="s">
        <v>6597</v>
      </c>
      <c r="C4706" s="2" t="s">
        <v>6526</v>
      </c>
      <c r="D4706" s="1" t="s">
        <v>19</v>
      </c>
      <c r="E4706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4706" s="1" t="s">
        <v>485</v>
      </c>
      <c r="G4706" s="1" t="s">
        <v>486</v>
      </c>
      <c r="H4706" s="1" t="s">
        <v>487</v>
      </c>
      <c r="I4706" s="1" t="s">
        <v>16</v>
      </c>
      <c r="J4706" s="1" t="s">
        <v>23</v>
      </c>
      <c r="K4706" s="1" t="s">
        <v>16</v>
      </c>
      <c r="L4706" s="1" t="s">
        <v>16</v>
      </c>
      <c r="M4706" s="1" t="s">
        <v>16</v>
      </c>
      <c r="N4706" s="1" t="s">
        <v>16</v>
      </c>
      <c r="O4706" s="1">
        <v>143.2</v>
      </c>
      <c r="P4706" s="1">
        <v>1.0</v>
      </c>
    </row>
    <row r="4707">
      <c r="A4707" s="1" t="s">
        <v>29</v>
      </c>
      <c r="B4707" s="1" t="s">
        <v>6598</v>
      </c>
      <c r="C4707" s="2" t="s">
        <v>6526</v>
      </c>
      <c r="D4707" s="1" t="s">
        <v>19</v>
      </c>
      <c r="E4707" s="3" t="str">
        <f>HYPERLINK("https://fyndiq.se/produkt/9c48067cf97a4b26/", "2 Pack Apple Watch 45mm -Härdat glas 9H – Super kvalitet 3D")</f>
        <v>2 Pack Apple Watch 45mm -Härdat glas 9H – Super kvalitet 3D</v>
      </c>
      <c r="F4707" s="1" t="s">
        <v>3377</v>
      </c>
      <c r="G4707" s="1" t="s">
        <v>3378</v>
      </c>
      <c r="H4707" s="1" t="s">
        <v>3379</v>
      </c>
      <c r="I4707" s="1" t="s">
        <v>16</v>
      </c>
      <c r="J4707" s="1" t="s">
        <v>23</v>
      </c>
      <c r="K4707" s="1" t="s">
        <v>16</v>
      </c>
      <c r="L4707" s="1" t="s">
        <v>16</v>
      </c>
      <c r="M4707" s="1" t="s">
        <v>16</v>
      </c>
      <c r="N4707" s="1" t="s">
        <v>16</v>
      </c>
      <c r="O4707" s="1">
        <v>55.2</v>
      </c>
      <c r="P4707" s="1">
        <v>1.0</v>
      </c>
    </row>
    <row r="4708">
      <c r="A4708" s="1" t="s">
        <v>29</v>
      </c>
      <c r="B4708" s="1" t="s">
        <v>6599</v>
      </c>
      <c r="C4708" s="2" t="s">
        <v>6526</v>
      </c>
      <c r="D4708" s="1" t="s">
        <v>19</v>
      </c>
      <c r="E4708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4708" s="1" t="s">
        <v>1006</v>
      </c>
      <c r="G4708" s="1" t="s">
        <v>1007</v>
      </c>
      <c r="H4708" s="1" t="s">
        <v>1008</v>
      </c>
      <c r="I4708" s="1" t="s">
        <v>16</v>
      </c>
      <c r="J4708" s="1" t="s">
        <v>23</v>
      </c>
      <c r="K4708" s="1" t="s">
        <v>16</v>
      </c>
      <c r="L4708" s="1" t="s">
        <v>16</v>
      </c>
      <c r="M4708" s="1" t="s">
        <v>16</v>
      </c>
      <c r="N4708" s="1" t="s">
        <v>16</v>
      </c>
      <c r="O4708" s="1">
        <v>71.2</v>
      </c>
      <c r="P4708" s="1">
        <v>1.0</v>
      </c>
    </row>
    <row r="4709">
      <c r="A4709" s="1" t="s">
        <v>29</v>
      </c>
      <c r="B4709" s="1" t="s">
        <v>6600</v>
      </c>
      <c r="C4709" s="2" t="s">
        <v>6526</v>
      </c>
      <c r="D4709" s="1" t="s">
        <v>19</v>
      </c>
      <c r="E4709" s="3" t="str">
        <f>HYPERLINK("https://fyndiq.se/produkt/2030c5450cfb4338/", "2 Pack Huawei P30 Pro - Härdat glas 9H – 3D Super kvalitet")</f>
        <v>2 Pack Huawei P30 Pro - Härdat glas 9H – 3D Super kvalitet</v>
      </c>
      <c r="F4709" s="1" t="s">
        <v>1091</v>
      </c>
      <c r="G4709" s="1" t="s">
        <v>1092</v>
      </c>
      <c r="H4709" s="1" t="s">
        <v>1093</v>
      </c>
      <c r="I4709" s="1" t="s">
        <v>16</v>
      </c>
      <c r="J4709" s="1" t="s">
        <v>23</v>
      </c>
      <c r="K4709" s="1" t="s">
        <v>16</v>
      </c>
      <c r="L4709" s="1" t="s">
        <v>16</v>
      </c>
      <c r="M4709" s="1" t="s">
        <v>16</v>
      </c>
      <c r="N4709" s="1" t="s">
        <v>16</v>
      </c>
      <c r="O4709" s="1">
        <v>71.2</v>
      </c>
      <c r="P4709" s="1">
        <v>1.0</v>
      </c>
    </row>
    <row r="4710">
      <c r="A4710" s="1" t="s">
        <v>29</v>
      </c>
      <c r="B4710" s="1" t="s">
        <v>6601</v>
      </c>
      <c r="C4710" s="2" t="s">
        <v>6526</v>
      </c>
      <c r="D4710" s="1" t="s">
        <v>19</v>
      </c>
      <c r="E471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4710" s="1" t="s">
        <v>614</v>
      </c>
      <c r="G4710" s="1" t="s">
        <v>615</v>
      </c>
      <c r="H4710" s="1" t="s">
        <v>616</v>
      </c>
      <c r="I4710" s="1" t="s">
        <v>16</v>
      </c>
      <c r="J4710" s="1" t="s">
        <v>23</v>
      </c>
      <c r="K4710" s="1" t="s">
        <v>16</v>
      </c>
      <c r="L4710" s="1" t="s">
        <v>16</v>
      </c>
      <c r="M4710" s="1" t="s">
        <v>16</v>
      </c>
      <c r="N4710" s="1" t="s">
        <v>16</v>
      </c>
      <c r="O4710" s="1">
        <v>71.2</v>
      </c>
      <c r="P4710" s="1">
        <v>1.0</v>
      </c>
    </row>
    <row r="4711">
      <c r="A4711" s="1" t="s">
        <v>29</v>
      </c>
      <c r="B4711" s="1" t="s">
        <v>6602</v>
      </c>
      <c r="C4711" s="2" t="s">
        <v>6526</v>
      </c>
      <c r="D4711" s="1" t="s">
        <v>19</v>
      </c>
      <c r="E471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711" s="1" t="s">
        <v>977</v>
      </c>
      <c r="G4711" s="1" t="s">
        <v>978</v>
      </c>
      <c r="H4711" s="1" t="s">
        <v>979</v>
      </c>
      <c r="I4711" s="1" t="s">
        <v>16</v>
      </c>
      <c r="J4711" s="1" t="s">
        <v>23</v>
      </c>
      <c r="K4711" s="1" t="s">
        <v>16</v>
      </c>
      <c r="L4711" s="1" t="s">
        <v>16</v>
      </c>
      <c r="M4711" s="1" t="s">
        <v>16</v>
      </c>
      <c r="N4711" s="1" t="s">
        <v>16</v>
      </c>
      <c r="O4711" s="1">
        <v>63.2</v>
      </c>
      <c r="P4711" s="1">
        <v>1.0</v>
      </c>
    </row>
    <row r="4712">
      <c r="A4712" s="1" t="s">
        <v>29</v>
      </c>
      <c r="B4712" s="1" t="s">
        <v>6603</v>
      </c>
      <c r="C4712" s="2" t="s">
        <v>6526</v>
      </c>
      <c r="D4712" s="1" t="s">
        <v>19</v>
      </c>
      <c r="E4712" s="3" t="str">
        <f>HYPERLINK("https://fyndiq.se/produkt/c6f3e47a88184e8d/", "2-Pack SAMSUNG A55 Skärmskydd - Härdat Glas 9H - Super kvalitet 3D")</f>
        <v>2-Pack SAMSUNG A55 Skärmskydd - Härdat Glas 9H - Super kvalitet 3D</v>
      </c>
      <c r="F4712" s="1" t="s">
        <v>83</v>
      </c>
      <c r="G4712" s="1" t="s">
        <v>84</v>
      </c>
      <c r="H4712" s="1" t="s">
        <v>85</v>
      </c>
      <c r="I4712" s="1" t="s">
        <v>16</v>
      </c>
      <c r="J4712" s="1" t="s">
        <v>23</v>
      </c>
      <c r="K4712" s="1" t="s">
        <v>16</v>
      </c>
      <c r="L4712" s="1" t="s">
        <v>16</v>
      </c>
      <c r="M4712" s="1" t="s">
        <v>16</v>
      </c>
      <c r="N4712" s="1" t="s">
        <v>16</v>
      </c>
      <c r="O4712" s="1">
        <v>63.2</v>
      </c>
      <c r="P4712" s="1">
        <v>1.0</v>
      </c>
    </row>
    <row r="4713">
      <c r="A4713" s="1" t="s">
        <v>29</v>
      </c>
      <c r="B4713" s="1" t="s">
        <v>6604</v>
      </c>
      <c r="C4713" s="2" t="s">
        <v>6526</v>
      </c>
      <c r="D4713" s="1" t="s">
        <v>19</v>
      </c>
      <c r="E4713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4713" s="1" t="s">
        <v>296</v>
      </c>
      <c r="G4713" s="1" t="s">
        <v>297</v>
      </c>
      <c r="H4713" s="1" t="s">
        <v>298</v>
      </c>
      <c r="I4713" s="1" t="s">
        <v>16</v>
      </c>
      <c r="J4713" s="1" t="s">
        <v>23</v>
      </c>
      <c r="K4713" s="1" t="s">
        <v>16</v>
      </c>
      <c r="L4713" s="1" t="s">
        <v>16</v>
      </c>
      <c r="M4713" s="1" t="s">
        <v>16</v>
      </c>
      <c r="N4713" s="1" t="s">
        <v>16</v>
      </c>
      <c r="O4713" s="1">
        <v>71.2</v>
      </c>
      <c r="P4713" s="1">
        <v>1.0</v>
      </c>
    </row>
    <row r="4714">
      <c r="A4714" s="1" t="s">
        <v>29</v>
      </c>
      <c r="B4714" s="1" t="s">
        <v>6605</v>
      </c>
      <c r="C4714" s="2" t="s">
        <v>6526</v>
      </c>
      <c r="D4714" s="1" t="s">
        <v>19</v>
      </c>
      <c r="E4714" s="3" t="str">
        <f>HYPERLINK("https://fyndiq.se/produkt/406117b60bf241a0/", "2-Pack Samsung Galaxy S9 - Härdat glas 9H - Super kvalitet 3D")</f>
        <v>2-Pack Samsung Galaxy S9 - Härdat glas 9H - Super kvalitet 3D</v>
      </c>
      <c r="F4714" s="1" t="s">
        <v>228</v>
      </c>
      <c r="G4714" s="1" t="s">
        <v>229</v>
      </c>
      <c r="H4714" s="1" t="s">
        <v>230</v>
      </c>
      <c r="I4714" s="1" t="s">
        <v>16</v>
      </c>
      <c r="J4714" s="1" t="s">
        <v>23</v>
      </c>
      <c r="K4714" s="1" t="s">
        <v>16</v>
      </c>
      <c r="L4714" s="1" t="s">
        <v>16</v>
      </c>
      <c r="M4714" s="1" t="s">
        <v>16</v>
      </c>
      <c r="N4714" s="1" t="s">
        <v>16</v>
      </c>
      <c r="O4714" s="1">
        <v>63.2</v>
      </c>
      <c r="P4714" s="1">
        <v>1.0</v>
      </c>
    </row>
    <row r="4715">
      <c r="A4715" s="1" t="s">
        <v>29</v>
      </c>
      <c r="B4715" s="1" t="s">
        <v>6606</v>
      </c>
      <c r="C4715" s="2" t="s">
        <v>6526</v>
      </c>
      <c r="D4715" s="1" t="s">
        <v>19</v>
      </c>
      <c r="E471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715" s="1" t="s">
        <v>311</v>
      </c>
      <c r="G4715" s="1" t="s">
        <v>312</v>
      </c>
      <c r="H4715" s="1" t="s">
        <v>313</v>
      </c>
      <c r="I4715" s="1" t="s">
        <v>16</v>
      </c>
      <c r="J4715" s="1" t="s">
        <v>23</v>
      </c>
      <c r="K4715" s="1" t="s">
        <v>16</v>
      </c>
      <c r="L4715" s="1" t="s">
        <v>16</v>
      </c>
      <c r="M4715" s="1" t="s">
        <v>16</v>
      </c>
      <c r="N4715" s="1" t="s">
        <v>16</v>
      </c>
      <c r="O4715" s="1">
        <v>71.2</v>
      </c>
      <c r="P4715" s="1">
        <v>1.0</v>
      </c>
    </row>
    <row r="4716">
      <c r="A4716" s="1" t="s">
        <v>29</v>
      </c>
      <c r="B4716" s="1" t="s">
        <v>6607</v>
      </c>
      <c r="C4716" s="2" t="s">
        <v>6526</v>
      </c>
      <c r="D4716" s="1" t="s">
        <v>19</v>
      </c>
      <c r="E4716" s="3" t="str">
        <f>HYPERLINK("https://fyndiq.se/produkt/c6f3e47a88184e8d/", "2-Pack SAMSUNG A55 Skärmskydd - Härdat Glas 9H - Super kvalitet 3D")</f>
        <v>2-Pack SAMSUNG A55 Skärmskydd - Härdat Glas 9H - Super kvalitet 3D</v>
      </c>
      <c r="F4716" s="1" t="s">
        <v>83</v>
      </c>
      <c r="G4716" s="1" t="s">
        <v>84</v>
      </c>
      <c r="H4716" s="1" t="s">
        <v>85</v>
      </c>
      <c r="I4716" s="1" t="s">
        <v>16</v>
      </c>
      <c r="J4716" s="1" t="s">
        <v>23</v>
      </c>
      <c r="K4716" s="1" t="s">
        <v>16</v>
      </c>
      <c r="L4716" s="1" t="s">
        <v>16</v>
      </c>
      <c r="M4716" s="1" t="s">
        <v>16</v>
      </c>
      <c r="N4716" s="1" t="s">
        <v>16</v>
      </c>
      <c r="O4716" s="1">
        <v>63.2</v>
      </c>
      <c r="P4716" s="1">
        <v>1.0</v>
      </c>
    </row>
    <row r="4717">
      <c r="A4717" s="1" t="s">
        <v>29</v>
      </c>
      <c r="B4717" s="1" t="s">
        <v>6608</v>
      </c>
      <c r="C4717" s="2" t="s">
        <v>6526</v>
      </c>
      <c r="D4717" s="1" t="s">
        <v>19</v>
      </c>
      <c r="E4717" s="3" t="str">
        <f>HYPERLINK("https://fyndiq.se/produkt/e4b87757208946c3/", "2-Pack Samsung S10E Skärmskydd - Härdat Glas 9H - Super kvalitet 3D")</f>
        <v>2-Pack Samsung S10E Skärmskydd - Härdat Glas 9H - Super kvalitet 3D</v>
      </c>
      <c r="F4717" s="1" t="s">
        <v>95</v>
      </c>
      <c r="G4717" s="1" t="s">
        <v>96</v>
      </c>
      <c r="H4717" s="1" t="s">
        <v>97</v>
      </c>
      <c r="I4717" s="1" t="s">
        <v>16</v>
      </c>
      <c r="J4717" s="1" t="s">
        <v>23</v>
      </c>
      <c r="K4717" s="1" t="s">
        <v>16</v>
      </c>
      <c r="L4717" s="1" t="s">
        <v>16</v>
      </c>
      <c r="M4717" s="1" t="s">
        <v>16</v>
      </c>
      <c r="N4717" s="1" t="s">
        <v>16</v>
      </c>
      <c r="O4717" s="1">
        <v>63.2</v>
      </c>
      <c r="P4717" s="1">
        <v>1.0</v>
      </c>
    </row>
    <row r="4718">
      <c r="A4718" s="1" t="s">
        <v>29</v>
      </c>
      <c r="B4718" s="1" t="s">
        <v>6609</v>
      </c>
      <c r="C4718" s="2" t="s">
        <v>6526</v>
      </c>
      <c r="D4718" s="1" t="s">
        <v>19</v>
      </c>
      <c r="E4718" s="3" t="str">
        <f>HYPERLINK("https://fyndiq.se/produkt/c6f3e47a88184e8d/", "2-Pack SAMSUNG A55 Skärmskydd - Härdat Glas 9H - Super kvalitet 3D")</f>
        <v>2-Pack SAMSUNG A55 Skärmskydd - Härdat Glas 9H - Super kvalitet 3D</v>
      </c>
      <c r="F4718" s="1" t="s">
        <v>83</v>
      </c>
      <c r="G4718" s="1" t="s">
        <v>84</v>
      </c>
      <c r="H4718" s="1" t="s">
        <v>85</v>
      </c>
      <c r="I4718" s="1" t="s">
        <v>16</v>
      </c>
      <c r="J4718" s="1" t="s">
        <v>23</v>
      </c>
      <c r="K4718" s="1" t="s">
        <v>16</v>
      </c>
      <c r="L4718" s="1" t="s">
        <v>16</v>
      </c>
      <c r="M4718" s="1" t="s">
        <v>16</v>
      </c>
      <c r="N4718" s="1" t="s">
        <v>16</v>
      </c>
      <c r="O4718" s="1">
        <v>63.2</v>
      </c>
      <c r="P4718" s="1">
        <v>2.0</v>
      </c>
    </row>
    <row r="4719">
      <c r="A4719" s="1" t="s">
        <v>29</v>
      </c>
      <c r="B4719" s="1" t="s">
        <v>6610</v>
      </c>
      <c r="C4719" s="2" t="s">
        <v>6526</v>
      </c>
      <c r="D4719" s="1" t="s">
        <v>19</v>
      </c>
      <c r="E4719" s="3" t="str">
        <f>HYPERLINK("https://fyndiq.se/produkt/f1dd00f7a4f84494/", "2-Pack Samsung Galaxy A51 5G - Härdat Glas 9H -Super kvalitet 3D")</f>
        <v>2-Pack Samsung Galaxy A51 5G - Härdat Glas 9H -Super kvalitet 3D</v>
      </c>
      <c r="F4719" s="1" t="s">
        <v>6096</v>
      </c>
      <c r="G4719" s="1" t="s">
        <v>6097</v>
      </c>
      <c r="H4719" s="1" t="s">
        <v>6098</v>
      </c>
      <c r="I4719" s="1" t="s">
        <v>16</v>
      </c>
      <c r="J4719" s="1" t="s">
        <v>23</v>
      </c>
      <c r="K4719" s="1" t="s">
        <v>16</v>
      </c>
      <c r="L4719" s="1" t="s">
        <v>16</v>
      </c>
      <c r="M4719" s="1" t="s">
        <v>16</v>
      </c>
      <c r="N4719" s="1" t="s">
        <v>16</v>
      </c>
      <c r="O4719" s="1">
        <v>63.2</v>
      </c>
      <c r="P4719" s="1">
        <v>1.0</v>
      </c>
    </row>
    <row r="4720">
      <c r="A4720" s="1" t="s">
        <v>29</v>
      </c>
      <c r="B4720" s="1" t="s">
        <v>6611</v>
      </c>
      <c r="C4720" s="2" t="s">
        <v>6526</v>
      </c>
      <c r="D4720" s="1" t="s">
        <v>19</v>
      </c>
      <c r="E4720" s="3" t="str">
        <f>HYPERLINK("https://fyndiq.se/produkt/0331e96283c24c30/", "Motorola Moto Edge 40 Premium Transparent Skal: Stöttåligt med Förstärkta Hörn")</f>
        <v>Motorola Moto Edge 40 Premium Transparent Skal: Stöttåligt med Förstärkta Hörn</v>
      </c>
      <c r="F4720" s="1" t="s">
        <v>6220</v>
      </c>
      <c r="G4720" s="1" t="s">
        <v>6221</v>
      </c>
      <c r="H4720" s="1" t="s">
        <v>6222</v>
      </c>
      <c r="I4720" s="1" t="s">
        <v>16</v>
      </c>
      <c r="J4720" s="1" t="s">
        <v>23</v>
      </c>
      <c r="K4720" s="1" t="s">
        <v>16</v>
      </c>
      <c r="L4720" s="1" t="s">
        <v>16</v>
      </c>
      <c r="M4720" s="1" t="s">
        <v>16</v>
      </c>
      <c r="N4720" s="1" t="s">
        <v>16</v>
      </c>
      <c r="O4720" s="1">
        <v>63.2</v>
      </c>
      <c r="P4720" s="1">
        <v>1.0</v>
      </c>
    </row>
    <row r="4721">
      <c r="A4721" s="1" t="s">
        <v>29</v>
      </c>
      <c r="B4721" s="1" t="s">
        <v>6612</v>
      </c>
      <c r="C4721" s="2" t="s">
        <v>6526</v>
      </c>
      <c r="D4721" s="1" t="s">
        <v>19</v>
      </c>
      <c r="E4721" s="3" t="str">
        <f>HYPERLINK("https://fyndiq.se/produkt/66924f1ff238487e/", "2-Pack GOOGLE PIXEL 7A Skärmskydd - Härdat Glas 9H - Super kvalitet 3D")</f>
        <v>2-Pack GOOGLE PIXEL 7A Skärmskydd - Härdat Glas 9H - Super kvalitet 3D</v>
      </c>
      <c r="F4721" s="1" t="s">
        <v>315</v>
      </c>
      <c r="G4721" s="1" t="s">
        <v>316</v>
      </c>
      <c r="H4721" s="1" t="s">
        <v>317</v>
      </c>
      <c r="I4721" s="1" t="s">
        <v>16</v>
      </c>
      <c r="J4721" s="1" t="s">
        <v>23</v>
      </c>
      <c r="K4721" s="1" t="s">
        <v>16</v>
      </c>
      <c r="L4721" s="1" t="s">
        <v>16</v>
      </c>
      <c r="M4721" s="1" t="s">
        <v>16</v>
      </c>
      <c r="N4721" s="1" t="s">
        <v>16</v>
      </c>
      <c r="O4721" s="1">
        <v>63.2</v>
      </c>
      <c r="P4721" s="1">
        <v>1.0</v>
      </c>
    </row>
    <row r="4722">
      <c r="A4722" s="1" t="s">
        <v>29</v>
      </c>
      <c r="B4722" s="1" t="s">
        <v>6613</v>
      </c>
      <c r="C4722" s="2" t="s">
        <v>6526</v>
      </c>
      <c r="D4722" s="1" t="s">
        <v>19</v>
      </c>
      <c r="E4722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4722" s="1" t="s">
        <v>776</v>
      </c>
      <c r="G4722" s="1" t="s">
        <v>777</v>
      </c>
      <c r="H4722" s="1" t="s">
        <v>778</v>
      </c>
      <c r="I4722" s="1" t="s">
        <v>16</v>
      </c>
      <c r="J4722" s="1" t="s">
        <v>23</v>
      </c>
      <c r="K4722" s="1" t="s">
        <v>16</v>
      </c>
      <c r="L4722" s="1" t="s">
        <v>16</v>
      </c>
      <c r="M4722" s="1" t="s">
        <v>16</v>
      </c>
      <c r="N4722" s="1" t="s">
        <v>16</v>
      </c>
      <c r="O4722" s="1">
        <v>63.2</v>
      </c>
      <c r="P4722" s="1">
        <v>1.0</v>
      </c>
    </row>
    <row r="4723">
      <c r="A4723" s="1" t="s">
        <v>29</v>
      </c>
      <c r="B4723" s="1" t="s">
        <v>6614</v>
      </c>
      <c r="C4723" s="2" t="s">
        <v>6526</v>
      </c>
      <c r="D4723" s="1" t="s">
        <v>19</v>
      </c>
      <c r="E4723" s="3" t="str">
        <f>HYPERLINK("https://fyndiq.se/produkt/c26c9ffef37a436a/", "2-Pack Samsung A35 5G Skärmskydd i Härdat Glas")</f>
        <v>2-Pack Samsung A35 5G Skärmskydd i Härdat Glas</v>
      </c>
      <c r="F4723" s="1" t="s">
        <v>432</v>
      </c>
      <c r="G4723" s="1" t="s">
        <v>433</v>
      </c>
      <c r="H4723" s="1" t="s">
        <v>434</v>
      </c>
      <c r="I4723" s="1" t="s">
        <v>16</v>
      </c>
      <c r="J4723" s="1" t="s">
        <v>23</v>
      </c>
      <c r="K4723" s="1" t="s">
        <v>16</v>
      </c>
      <c r="L4723" s="1" t="s">
        <v>16</v>
      </c>
      <c r="M4723" s="1" t="s">
        <v>16</v>
      </c>
      <c r="N4723" s="1" t="s">
        <v>16</v>
      </c>
      <c r="O4723" s="1">
        <v>63.2</v>
      </c>
      <c r="P4723" s="1">
        <v>1.0</v>
      </c>
    </row>
    <row r="4724">
      <c r="A4724" s="1" t="s">
        <v>29</v>
      </c>
      <c r="B4724" s="1" t="s">
        <v>6615</v>
      </c>
      <c r="C4724" s="2" t="s">
        <v>6526</v>
      </c>
      <c r="D4724" s="1" t="s">
        <v>19</v>
      </c>
      <c r="E472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724" s="1" t="s">
        <v>103</v>
      </c>
      <c r="G4724" s="1" t="s">
        <v>104</v>
      </c>
      <c r="H4724" s="1" t="s">
        <v>105</v>
      </c>
      <c r="I4724" s="1" t="s">
        <v>16</v>
      </c>
      <c r="J4724" s="1" t="s">
        <v>23</v>
      </c>
      <c r="K4724" s="1" t="s">
        <v>16</v>
      </c>
      <c r="L4724" s="1" t="s">
        <v>16</v>
      </c>
      <c r="M4724" s="1" t="s">
        <v>16</v>
      </c>
      <c r="N4724" s="1" t="s">
        <v>16</v>
      </c>
      <c r="O4724" s="1">
        <v>63.2</v>
      </c>
      <c r="P4724" s="1">
        <v>1.0</v>
      </c>
    </row>
    <row r="4725">
      <c r="A4725" s="1" t="s">
        <v>29</v>
      </c>
      <c r="B4725" s="1" t="s">
        <v>6616</v>
      </c>
      <c r="C4725" s="2" t="s">
        <v>6526</v>
      </c>
      <c r="D4725" s="1" t="s">
        <v>19</v>
      </c>
      <c r="E4725" s="3" t="str">
        <f>HYPERLINK("https://fyndiq.se/produkt/fc0688ffd0534ad2/", "2 Pack Samsung Galaxy Note 20 5G -Härdat glas 9H -Super kvalitet")</f>
        <v>2 Pack Samsung Galaxy Note 20 5G -Härdat glas 9H -Super kvalitet</v>
      </c>
      <c r="F4725" s="1" t="s">
        <v>948</v>
      </c>
      <c r="G4725" s="1" t="s">
        <v>949</v>
      </c>
      <c r="H4725" s="1" t="s">
        <v>950</v>
      </c>
      <c r="I4725" s="1" t="s">
        <v>16</v>
      </c>
      <c r="J4725" s="1" t="s">
        <v>23</v>
      </c>
      <c r="K4725" s="1" t="s">
        <v>16</v>
      </c>
      <c r="L4725" s="1" t="s">
        <v>16</v>
      </c>
      <c r="M4725" s="1" t="s">
        <v>16</v>
      </c>
      <c r="N4725" s="1" t="s">
        <v>16</v>
      </c>
      <c r="O4725" s="1">
        <v>63.2</v>
      </c>
      <c r="P4725" s="1">
        <v>1.0</v>
      </c>
    </row>
    <row r="4726">
      <c r="A4726" s="1" t="s">
        <v>29</v>
      </c>
      <c r="B4726" s="1" t="s">
        <v>6617</v>
      </c>
      <c r="C4726" s="2" t="s">
        <v>6526</v>
      </c>
      <c r="D4726" s="1" t="s">
        <v>19</v>
      </c>
      <c r="E4726" s="3" t="str">
        <f>HYPERLINK("https://fyndiq.se/produkt/c26c9ffef37a436a/", "2-Pack Samsung A35 5G Skärmskydd i Härdat Glas")</f>
        <v>2-Pack Samsung A35 5G Skärmskydd i Härdat Glas</v>
      </c>
      <c r="F4726" s="1" t="s">
        <v>432</v>
      </c>
      <c r="G4726" s="1" t="s">
        <v>433</v>
      </c>
      <c r="H4726" s="1" t="s">
        <v>434</v>
      </c>
      <c r="I4726" s="1" t="s">
        <v>16</v>
      </c>
      <c r="J4726" s="1" t="s">
        <v>23</v>
      </c>
      <c r="K4726" s="1" t="s">
        <v>16</v>
      </c>
      <c r="L4726" s="1" t="s">
        <v>16</v>
      </c>
      <c r="M4726" s="1" t="s">
        <v>16</v>
      </c>
      <c r="N4726" s="1" t="s">
        <v>16</v>
      </c>
      <c r="O4726" s="1">
        <v>63.2</v>
      </c>
      <c r="P4726" s="1">
        <v>1.0</v>
      </c>
    </row>
    <row r="4727">
      <c r="A4727" s="1" t="s">
        <v>29</v>
      </c>
      <c r="B4727" s="1" t="s">
        <v>6618</v>
      </c>
      <c r="C4727" s="2" t="s">
        <v>6526</v>
      </c>
      <c r="D4727" s="1" t="s">
        <v>19</v>
      </c>
      <c r="E4727" s="3" t="str">
        <f>HYPERLINK("https://fyndiq.se/produkt/311d90a74d234421/", "2 Pack Xiaomi 12 - Härdat glas 9H-Super kvalitet 3D Skärmskydd")</f>
        <v>2 Pack Xiaomi 12 - Härdat glas 9H-Super kvalitet 3D Skärmskydd</v>
      </c>
      <c r="F4727" s="1" t="s">
        <v>582</v>
      </c>
      <c r="G4727" s="1" t="s">
        <v>583</v>
      </c>
      <c r="H4727" s="1" t="s">
        <v>584</v>
      </c>
      <c r="I4727" s="1" t="s">
        <v>16</v>
      </c>
      <c r="J4727" s="1" t="s">
        <v>23</v>
      </c>
      <c r="K4727" s="1" t="s">
        <v>16</v>
      </c>
      <c r="L4727" s="1" t="s">
        <v>16</v>
      </c>
      <c r="M4727" s="1" t="s">
        <v>16</v>
      </c>
      <c r="N4727" s="1" t="s">
        <v>16</v>
      </c>
      <c r="O4727" s="1">
        <v>63.2</v>
      </c>
      <c r="P4727" s="1">
        <v>1.0</v>
      </c>
    </row>
    <row r="4728">
      <c r="A4728" s="1" t="s">
        <v>29</v>
      </c>
      <c r="B4728" s="1" t="s">
        <v>6619</v>
      </c>
      <c r="C4728" s="2" t="s">
        <v>6526</v>
      </c>
      <c r="D4728" s="1" t="s">
        <v>19</v>
      </c>
      <c r="E4728" s="3" t="str">
        <f>HYPERLINK("https://fyndiq.se/produkt/e6e495443b5e405d/", "2 Pack Samsung Galaxy S9 Plus - Härdat glas-9H Super kvalitet 3D")</f>
        <v>2 Pack Samsung Galaxy S9 Plus - Härdat glas-9H Super kvalitet 3D</v>
      </c>
      <c r="F4728" s="1" t="s">
        <v>868</v>
      </c>
      <c r="G4728" s="1" t="s">
        <v>869</v>
      </c>
      <c r="H4728" s="1" t="s">
        <v>870</v>
      </c>
      <c r="I4728" s="1" t="s">
        <v>16</v>
      </c>
      <c r="J4728" s="1" t="s">
        <v>23</v>
      </c>
      <c r="K4728" s="1" t="s">
        <v>16</v>
      </c>
      <c r="L4728" s="1" t="s">
        <v>16</v>
      </c>
      <c r="M4728" s="1" t="s">
        <v>16</v>
      </c>
      <c r="N4728" s="1" t="s">
        <v>16</v>
      </c>
      <c r="O4728" s="1">
        <v>63.2</v>
      </c>
      <c r="P4728" s="1">
        <v>1.0</v>
      </c>
    </row>
    <row r="4729">
      <c r="A4729" s="1" t="s">
        <v>29</v>
      </c>
      <c r="B4729" s="1" t="s">
        <v>6620</v>
      </c>
      <c r="C4729" s="2" t="s">
        <v>6526</v>
      </c>
      <c r="D4729" s="1" t="s">
        <v>19</v>
      </c>
      <c r="E4729" s="3" t="str">
        <f>HYPERLINK("https://fyndiq.se/produkt/675bb02ed6bb4e07/", "2-Pack Samsung Galaxy S21 Ultra - Härdat Glas 9H-Super Kvalitet")</f>
        <v>2-Pack Samsung Galaxy S21 Ultra - Härdat Glas 9H-Super Kvalitet</v>
      </c>
      <c r="F4729" s="1" t="s">
        <v>91</v>
      </c>
      <c r="G4729" s="1" t="s">
        <v>92</v>
      </c>
      <c r="H4729" s="1" t="s">
        <v>93</v>
      </c>
      <c r="I4729" s="1" t="s">
        <v>16</v>
      </c>
      <c r="J4729" s="1" t="s">
        <v>23</v>
      </c>
      <c r="K4729" s="1" t="s">
        <v>16</v>
      </c>
      <c r="L4729" s="1" t="s">
        <v>16</v>
      </c>
      <c r="M4729" s="1" t="s">
        <v>16</v>
      </c>
      <c r="N4729" s="1" t="s">
        <v>16</v>
      </c>
      <c r="O4729" s="1">
        <v>63.2</v>
      </c>
      <c r="P4729" s="1">
        <v>2.0</v>
      </c>
    </row>
    <row r="4730">
      <c r="A4730" s="1" t="s">
        <v>29</v>
      </c>
      <c r="B4730" s="1" t="s">
        <v>6621</v>
      </c>
      <c r="C4730" s="2" t="s">
        <v>6526</v>
      </c>
      <c r="D4730" s="1" t="s">
        <v>19</v>
      </c>
      <c r="E4730" s="3" t="str">
        <f>HYPERLINK("https://fyndiq.se/produkt/e6085c39be274bf8/", "2-Pack GOOGLE PIXEL 7 Skärmskydd - Härdat Glas 9H - Super kvalitet 3D")</f>
        <v>2-Pack GOOGLE PIXEL 7 Skärmskydd - Härdat Glas 9H - Super kvalitet 3D</v>
      </c>
      <c r="F4730" s="1" t="s">
        <v>675</v>
      </c>
      <c r="G4730" s="1" t="s">
        <v>676</v>
      </c>
      <c r="H4730" s="1" t="s">
        <v>677</v>
      </c>
      <c r="I4730" s="1" t="s">
        <v>16</v>
      </c>
      <c r="J4730" s="1" t="s">
        <v>23</v>
      </c>
      <c r="K4730" s="1" t="s">
        <v>16</v>
      </c>
      <c r="L4730" s="1" t="s">
        <v>16</v>
      </c>
      <c r="M4730" s="1" t="s">
        <v>16</v>
      </c>
      <c r="N4730" s="1" t="s">
        <v>16</v>
      </c>
      <c r="O4730" s="1">
        <v>63.2</v>
      </c>
      <c r="P4730" s="1">
        <v>1.0</v>
      </c>
    </row>
    <row r="4731">
      <c r="A4731" s="1" t="s">
        <v>29</v>
      </c>
      <c r="B4731" s="1" t="s">
        <v>6622</v>
      </c>
      <c r="C4731" s="2" t="s">
        <v>6526</v>
      </c>
      <c r="D4731" s="1" t="s">
        <v>19</v>
      </c>
      <c r="E473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731" s="1" t="s">
        <v>103</v>
      </c>
      <c r="G4731" s="1" t="s">
        <v>104</v>
      </c>
      <c r="H4731" s="1" t="s">
        <v>105</v>
      </c>
      <c r="I4731" s="1" t="s">
        <v>1230</v>
      </c>
      <c r="J4731" s="1" t="s">
        <v>23</v>
      </c>
      <c r="K4731" s="1" t="s">
        <v>16</v>
      </c>
      <c r="L4731" s="1" t="s">
        <v>16</v>
      </c>
      <c r="M4731" s="1" t="s">
        <v>16</v>
      </c>
      <c r="N4731" s="1" t="s">
        <v>16</v>
      </c>
      <c r="O4731" s="1">
        <v>63.2</v>
      </c>
      <c r="P4731" s="1">
        <v>1.0</v>
      </c>
    </row>
    <row r="4732">
      <c r="A4732" s="1" t="s">
        <v>29</v>
      </c>
      <c r="B4732" s="1" t="s">
        <v>6623</v>
      </c>
      <c r="C4732" s="2" t="s">
        <v>6526</v>
      </c>
      <c r="D4732" s="1" t="s">
        <v>19</v>
      </c>
      <c r="E4732" s="3" t="str">
        <f>HYPERLINK("https://fyndiq.se/produkt/1680a3aea19a4558/", "2-Pack Samsung S20 Skärmskydd - Härdat Glas 9H - Super kvalitet 3D")</f>
        <v>2-Pack Samsung S20 Skärmskydd - Härdat Glas 9H - Super kvalitet 3D</v>
      </c>
      <c r="F4732" s="1" t="s">
        <v>755</v>
      </c>
      <c r="G4732" s="1" t="s">
        <v>756</v>
      </c>
      <c r="H4732" s="1" t="s">
        <v>757</v>
      </c>
      <c r="I4732" s="1" t="s">
        <v>16</v>
      </c>
      <c r="J4732" s="1" t="s">
        <v>23</v>
      </c>
      <c r="K4732" s="1" t="s">
        <v>16</v>
      </c>
      <c r="L4732" s="1" t="s">
        <v>16</v>
      </c>
      <c r="M4732" s="1" t="s">
        <v>16</v>
      </c>
      <c r="N4732" s="1" t="s">
        <v>16</v>
      </c>
      <c r="O4732" s="1">
        <v>63.2</v>
      </c>
      <c r="P4732" s="1">
        <v>1.0</v>
      </c>
    </row>
    <row r="4733">
      <c r="A4733" s="1" t="s">
        <v>29</v>
      </c>
      <c r="B4733" s="1" t="s">
        <v>6624</v>
      </c>
      <c r="C4733" s="2" t="s">
        <v>6526</v>
      </c>
      <c r="D4733" s="1" t="s">
        <v>19</v>
      </c>
      <c r="E4733" s="3" t="str">
        <f>HYPERLINK("https://fyndiq.se/produkt/56c72c0ba5f749b5/", "2-Pack SAMSUNG S24 Skärmskydd - Härdat Glas 9H - Super kvalitet 3D")</f>
        <v>2-Pack SAMSUNG S24 Skärmskydd - Härdat Glas 9H - Super kvalitet 3D</v>
      </c>
      <c r="F4733" s="1" t="s">
        <v>263</v>
      </c>
      <c r="G4733" s="1" t="s">
        <v>264</v>
      </c>
      <c r="H4733" s="1" t="s">
        <v>265</v>
      </c>
      <c r="I4733" s="1" t="s">
        <v>16</v>
      </c>
      <c r="J4733" s="1" t="s">
        <v>23</v>
      </c>
      <c r="K4733" s="1" t="s">
        <v>16</v>
      </c>
      <c r="L4733" s="1" t="s">
        <v>16</v>
      </c>
      <c r="M4733" s="1" t="s">
        <v>16</v>
      </c>
      <c r="N4733" s="1" t="s">
        <v>16</v>
      </c>
      <c r="O4733" s="1">
        <v>71.2</v>
      </c>
      <c r="P4733" s="1">
        <v>1.0</v>
      </c>
    </row>
    <row r="4734">
      <c r="A4734" s="1" t="s">
        <v>29</v>
      </c>
      <c r="B4734" s="1" t="s">
        <v>6625</v>
      </c>
      <c r="C4734" s="2" t="s">
        <v>6526</v>
      </c>
      <c r="D4734" s="1" t="s">
        <v>19</v>
      </c>
      <c r="E4734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4734" s="1" t="s">
        <v>776</v>
      </c>
      <c r="G4734" s="1" t="s">
        <v>777</v>
      </c>
      <c r="H4734" s="1" t="s">
        <v>778</v>
      </c>
      <c r="I4734" s="1" t="s">
        <v>16</v>
      </c>
      <c r="J4734" s="1" t="s">
        <v>23</v>
      </c>
      <c r="K4734" s="1" t="s">
        <v>16</v>
      </c>
      <c r="L4734" s="1" t="s">
        <v>16</v>
      </c>
      <c r="M4734" s="1" t="s">
        <v>16</v>
      </c>
      <c r="N4734" s="1" t="s">
        <v>16</v>
      </c>
      <c r="O4734" s="1">
        <v>63.2</v>
      </c>
      <c r="P4734" s="1">
        <v>1.0</v>
      </c>
    </row>
    <row r="4735">
      <c r="A4735" s="1" t="s">
        <v>29</v>
      </c>
      <c r="B4735" s="1" t="s">
        <v>6626</v>
      </c>
      <c r="C4735" s="2" t="s">
        <v>6526</v>
      </c>
      <c r="D4735" s="1" t="s">
        <v>19</v>
      </c>
      <c r="E4735" s="3" t="str">
        <f t="shared" ref="E4735:E4736" si="52">HYPERLINK("https://fyndiq.se/produkt/28799ed0373d40b4/", "2 Pack Galaxy S21 Ultra 5G- Härdat glas 9H - Super kvalitet 3D")</f>
        <v>2 Pack Galaxy S21 Ultra 5G- Härdat glas 9H - Super kvalitet 3D</v>
      </c>
      <c r="F4735" s="1" t="s">
        <v>272</v>
      </c>
      <c r="G4735" s="1" t="s">
        <v>273</v>
      </c>
      <c r="H4735" s="1" t="s">
        <v>274</v>
      </c>
      <c r="I4735" s="1" t="s">
        <v>16</v>
      </c>
      <c r="J4735" s="1" t="s">
        <v>23</v>
      </c>
      <c r="K4735" s="1" t="s">
        <v>16</v>
      </c>
      <c r="L4735" s="1" t="s">
        <v>16</v>
      </c>
      <c r="M4735" s="1" t="s">
        <v>16</v>
      </c>
      <c r="N4735" s="1" t="s">
        <v>16</v>
      </c>
      <c r="O4735" s="1">
        <v>63.2</v>
      </c>
      <c r="P4735" s="1">
        <v>1.0</v>
      </c>
    </row>
    <row r="4736">
      <c r="A4736" s="1" t="s">
        <v>29</v>
      </c>
      <c r="B4736" s="1" t="s">
        <v>6627</v>
      </c>
      <c r="C4736" s="2" t="s">
        <v>6526</v>
      </c>
      <c r="D4736" s="1" t="s">
        <v>19</v>
      </c>
      <c r="E4736" s="3" t="str">
        <f t="shared" si="52"/>
        <v>2 Pack Galaxy S21 Ultra 5G- Härdat glas 9H - Super kvalitet 3D</v>
      </c>
      <c r="F4736" s="1" t="s">
        <v>272</v>
      </c>
      <c r="G4736" s="1" t="s">
        <v>273</v>
      </c>
      <c r="H4736" s="1" t="s">
        <v>274</v>
      </c>
      <c r="I4736" s="1" t="s">
        <v>16</v>
      </c>
      <c r="J4736" s="1" t="s">
        <v>23</v>
      </c>
      <c r="K4736" s="1" t="s">
        <v>16</v>
      </c>
      <c r="L4736" s="1" t="s">
        <v>16</v>
      </c>
      <c r="M4736" s="1" t="s">
        <v>16</v>
      </c>
      <c r="N4736" s="1" t="s">
        <v>16</v>
      </c>
      <c r="O4736" s="1">
        <v>63.2</v>
      </c>
      <c r="P4736" s="1">
        <v>1.0</v>
      </c>
    </row>
    <row r="4737">
      <c r="A4737" s="1" t="s">
        <v>29</v>
      </c>
      <c r="B4737" s="1" t="s">
        <v>6628</v>
      </c>
      <c r="C4737" s="2" t="s">
        <v>6526</v>
      </c>
      <c r="D4737" s="1" t="s">
        <v>19</v>
      </c>
      <c r="E473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737" s="1" t="s">
        <v>977</v>
      </c>
      <c r="G4737" s="1" t="s">
        <v>978</v>
      </c>
      <c r="H4737" s="1" t="s">
        <v>979</v>
      </c>
      <c r="I4737" s="1" t="s">
        <v>16</v>
      </c>
      <c r="J4737" s="1" t="s">
        <v>23</v>
      </c>
      <c r="K4737" s="1" t="s">
        <v>16</v>
      </c>
      <c r="L4737" s="1" t="s">
        <v>16</v>
      </c>
      <c r="M4737" s="1" t="s">
        <v>16</v>
      </c>
      <c r="N4737" s="1" t="s">
        <v>16</v>
      </c>
      <c r="O4737" s="1">
        <v>63.2</v>
      </c>
      <c r="P4737" s="1">
        <v>1.0</v>
      </c>
    </row>
    <row r="4738">
      <c r="A4738" s="1" t="s">
        <v>29</v>
      </c>
      <c r="B4738" s="1" t="s">
        <v>6629</v>
      </c>
      <c r="C4738" s="2" t="s">
        <v>6526</v>
      </c>
      <c r="D4738" s="1" t="s">
        <v>19</v>
      </c>
      <c r="E473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738" s="1" t="s">
        <v>2144</v>
      </c>
      <c r="G4738" s="1" t="s">
        <v>2145</v>
      </c>
      <c r="H4738" s="1" t="s">
        <v>2146</v>
      </c>
      <c r="I4738" s="1" t="s">
        <v>16</v>
      </c>
      <c r="J4738" s="1" t="s">
        <v>23</v>
      </c>
      <c r="K4738" s="1" t="s">
        <v>16</v>
      </c>
      <c r="L4738" s="1" t="s">
        <v>16</v>
      </c>
      <c r="M4738" s="1" t="s">
        <v>16</v>
      </c>
      <c r="N4738" s="1" t="s">
        <v>16</v>
      </c>
      <c r="O4738" s="1">
        <v>63.2</v>
      </c>
      <c r="P4738" s="1">
        <v>1.0</v>
      </c>
    </row>
    <row r="4739">
      <c r="A4739" s="1" t="s">
        <v>29</v>
      </c>
      <c r="B4739" s="1" t="s">
        <v>6630</v>
      </c>
      <c r="C4739" s="2" t="s">
        <v>6526</v>
      </c>
      <c r="D4739" s="1" t="s">
        <v>19</v>
      </c>
      <c r="E4739" s="3" t="str">
        <f>HYPERLINK("https://fyndiq.se/produkt/6ff896a82a134dbd/", "2-Pack IPhone 12 Mini - Härdat Glas 9H - Super Kvalitet 3D")</f>
        <v>2-Pack IPhone 12 Mini - Härdat Glas 9H - Super Kvalitet 3D</v>
      </c>
      <c r="F4739" s="1" t="s">
        <v>55</v>
      </c>
      <c r="G4739" s="1" t="s">
        <v>56</v>
      </c>
      <c r="H4739" s="1" t="s">
        <v>57</v>
      </c>
      <c r="I4739" s="1" t="s">
        <v>16</v>
      </c>
      <c r="J4739" s="1" t="s">
        <v>23</v>
      </c>
      <c r="K4739" s="1" t="s">
        <v>16</v>
      </c>
      <c r="L4739" s="1" t="s">
        <v>16</v>
      </c>
      <c r="M4739" s="1" t="s">
        <v>16</v>
      </c>
      <c r="N4739" s="1" t="s">
        <v>16</v>
      </c>
      <c r="O4739" s="1">
        <v>55.2</v>
      </c>
      <c r="P4739" s="1">
        <v>1.0</v>
      </c>
    </row>
    <row r="4740">
      <c r="A4740" s="1" t="s">
        <v>29</v>
      </c>
      <c r="B4740" s="1" t="s">
        <v>6631</v>
      </c>
      <c r="C4740" s="2" t="s">
        <v>6526</v>
      </c>
      <c r="D4740" s="1" t="s">
        <v>19</v>
      </c>
      <c r="E4740" s="3" t="str">
        <f>HYPERLINK("https://fyndiq.se/produkt/28799ed0373d40b4/", "2 Pack Galaxy S21 Ultra 5G- Härdat glas 9H - Super kvalitet 3D")</f>
        <v>2 Pack Galaxy S21 Ultra 5G- Härdat glas 9H - Super kvalitet 3D</v>
      </c>
      <c r="F4740" s="1" t="s">
        <v>272</v>
      </c>
      <c r="G4740" s="1" t="s">
        <v>273</v>
      </c>
      <c r="H4740" s="1" t="s">
        <v>274</v>
      </c>
      <c r="I4740" s="1" t="s">
        <v>16</v>
      </c>
      <c r="J4740" s="1" t="s">
        <v>23</v>
      </c>
      <c r="K4740" s="1" t="s">
        <v>16</v>
      </c>
      <c r="L4740" s="1" t="s">
        <v>16</v>
      </c>
      <c r="M4740" s="1" t="s">
        <v>16</v>
      </c>
      <c r="N4740" s="1" t="s">
        <v>16</v>
      </c>
      <c r="O4740" s="1">
        <v>63.2</v>
      </c>
      <c r="P4740" s="1">
        <v>1.0</v>
      </c>
    </row>
    <row r="4741">
      <c r="A4741" s="1" t="s">
        <v>29</v>
      </c>
      <c r="B4741" s="1" t="s">
        <v>6632</v>
      </c>
      <c r="C4741" s="2" t="s">
        <v>6526</v>
      </c>
      <c r="D4741" s="1" t="s">
        <v>19</v>
      </c>
      <c r="E4741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4741" s="1" t="s">
        <v>894</v>
      </c>
      <c r="G4741" s="1" t="s">
        <v>895</v>
      </c>
      <c r="H4741" s="1" t="s">
        <v>896</v>
      </c>
      <c r="I4741" s="1" t="s">
        <v>16</v>
      </c>
      <c r="J4741" s="1" t="s">
        <v>23</v>
      </c>
      <c r="K4741" s="1" t="s">
        <v>16</v>
      </c>
      <c r="L4741" s="1" t="s">
        <v>16</v>
      </c>
      <c r="M4741" s="1" t="s">
        <v>16</v>
      </c>
      <c r="N4741" s="1" t="s">
        <v>16</v>
      </c>
      <c r="O4741" s="1">
        <v>79.2</v>
      </c>
      <c r="P4741" s="1">
        <v>1.0</v>
      </c>
    </row>
    <row r="4742">
      <c r="A4742" s="1" t="s">
        <v>29</v>
      </c>
      <c r="B4742" s="1" t="s">
        <v>6633</v>
      </c>
      <c r="C4742" s="2" t="s">
        <v>6526</v>
      </c>
      <c r="D4742" s="1" t="s">
        <v>19</v>
      </c>
      <c r="E4742" s="3" t="str">
        <f>HYPERLINK("https://fyndiq.se/produkt/1680a3aea19a4558/", "2-Pack Samsung S20 Skärmskydd - Härdat Glas 9H - Super kvalitet 3D")</f>
        <v>2-Pack Samsung S20 Skärmskydd - Härdat Glas 9H - Super kvalitet 3D</v>
      </c>
      <c r="F4742" s="1" t="s">
        <v>755</v>
      </c>
      <c r="G4742" s="1" t="s">
        <v>756</v>
      </c>
      <c r="H4742" s="1" t="s">
        <v>757</v>
      </c>
      <c r="I4742" s="1" t="s">
        <v>16</v>
      </c>
      <c r="J4742" s="1" t="s">
        <v>23</v>
      </c>
      <c r="K4742" s="1" t="s">
        <v>16</v>
      </c>
      <c r="L4742" s="1" t="s">
        <v>16</v>
      </c>
      <c r="M4742" s="1" t="s">
        <v>16</v>
      </c>
      <c r="N4742" s="1" t="s">
        <v>16</v>
      </c>
      <c r="O4742" s="1">
        <v>63.2</v>
      </c>
      <c r="P4742" s="1">
        <v>1.0</v>
      </c>
    </row>
    <row r="4743">
      <c r="A4743" s="1" t="s">
        <v>29</v>
      </c>
      <c r="B4743" s="1" t="s">
        <v>6634</v>
      </c>
      <c r="C4743" s="2" t="s">
        <v>6526</v>
      </c>
      <c r="D4743" s="1" t="s">
        <v>19</v>
      </c>
      <c r="E4743" s="3" t="str">
        <f>HYPERLINK("https://fyndiq.se/produkt/c6f3e47a88184e8d/", "2-Pack SAMSUNG A55 Skärmskydd - Härdat Glas 9H - Super kvalitet 3D")</f>
        <v>2-Pack SAMSUNG A55 Skärmskydd - Härdat Glas 9H - Super kvalitet 3D</v>
      </c>
      <c r="F4743" s="1" t="s">
        <v>83</v>
      </c>
      <c r="G4743" s="1" t="s">
        <v>84</v>
      </c>
      <c r="H4743" s="1" t="s">
        <v>85</v>
      </c>
      <c r="I4743" s="1" t="s">
        <v>16</v>
      </c>
      <c r="J4743" s="1" t="s">
        <v>23</v>
      </c>
      <c r="K4743" s="1" t="s">
        <v>16</v>
      </c>
      <c r="L4743" s="1" t="s">
        <v>16</v>
      </c>
      <c r="M4743" s="1" t="s">
        <v>16</v>
      </c>
      <c r="N4743" s="1" t="s">
        <v>16</v>
      </c>
      <c r="O4743" s="1">
        <v>63.2</v>
      </c>
      <c r="P4743" s="1">
        <v>1.0</v>
      </c>
    </row>
    <row r="4744">
      <c r="A4744" s="1" t="s">
        <v>29</v>
      </c>
      <c r="B4744" s="1" t="s">
        <v>6635</v>
      </c>
      <c r="C4744" s="2" t="s">
        <v>6526</v>
      </c>
      <c r="D4744" s="1" t="s">
        <v>19</v>
      </c>
      <c r="E4744" s="3" t="str">
        <f>HYPERLINK("https://fyndiq.se/produkt/ef10e4ba492c46df/", "2-Pack Samsung S23 FE 5G - 9H Härdat Glass - Super Kvalitet 3D")</f>
        <v>2-Pack Samsung S23 FE 5G - 9H Härdat Glass - Super Kvalitet 3D</v>
      </c>
      <c r="F4744" s="1" t="s">
        <v>2521</v>
      </c>
      <c r="G4744" s="1" t="s">
        <v>2522</v>
      </c>
      <c r="H4744" s="1" t="s">
        <v>2523</v>
      </c>
      <c r="I4744" s="1" t="s">
        <v>16</v>
      </c>
      <c r="J4744" s="1" t="s">
        <v>23</v>
      </c>
      <c r="K4744" s="1" t="s">
        <v>16</v>
      </c>
      <c r="L4744" s="1" t="s">
        <v>16</v>
      </c>
      <c r="M4744" s="1" t="s">
        <v>16</v>
      </c>
      <c r="N4744" s="1" t="s">
        <v>16</v>
      </c>
      <c r="O4744" s="1">
        <v>63.2</v>
      </c>
      <c r="P4744" s="1">
        <v>1.0</v>
      </c>
    </row>
    <row r="4745">
      <c r="A4745" s="1" t="s">
        <v>29</v>
      </c>
      <c r="B4745" s="1" t="s">
        <v>6636</v>
      </c>
      <c r="C4745" s="2" t="s">
        <v>6526</v>
      </c>
      <c r="D4745" s="1" t="s">
        <v>19</v>
      </c>
      <c r="E4745" s="3" t="str">
        <f>HYPERLINK("https://fyndiq.se/produkt/56c72c0ba5f749b5/", "2-Pack SAMSUNG S24 Skärmskydd - Härdat Glas 9H - Super kvalitet 3D")</f>
        <v>2-Pack SAMSUNG S24 Skärmskydd - Härdat Glas 9H - Super kvalitet 3D</v>
      </c>
      <c r="F4745" s="1" t="s">
        <v>263</v>
      </c>
      <c r="G4745" s="1" t="s">
        <v>264</v>
      </c>
      <c r="H4745" s="1" t="s">
        <v>265</v>
      </c>
      <c r="I4745" s="1" t="s">
        <v>16</v>
      </c>
      <c r="J4745" s="1" t="s">
        <v>23</v>
      </c>
      <c r="K4745" s="1" t="s">
        <v>16</v>
      </c>
      <c r="L4745" s="1" t="s">
        <v>16</v>
      </c>
      <c r="M4745" s="1" t="s">
        <v>16</v>
      </c>
      <c r="N4745" s="1" t="s">
        <v>16</v>
      </c>
      <c r="O4745" s="1">
        <v>71.2</v>
      </c>
      <c r="P4745" s="1">
        <v>1.0</v>
      </c>
    </row>
    <row r="4746">
      <c r="A4746" s="1" t="s">
        <v>29</v>
      </c>
      <c r="B4746" s="1" t="s">
        <v>6637</v>
      </c>
      <c r="C4746" s="2" t="s">
        <v>6526</v>
      </c>
      <c r="D4746" s="1" t="s">
        <v>19</v>
      </c>
      <c r="E4746" s="3" t="str">
        <f>HYPERLINK("https://fyndiq.se/produkt/1680a3aea19a4558/", "2-Pack Samsung S20 Skärmskydd - Härdat Glas 9H - Super kvalitet 3D")</f>
        <v>2-Pack Samsung S20 Skärmskydd - Härdat Glas 9H - Super kvalitet 3D</v>
      </c>
      <c r="F4746" s="1" t="s">
        <v>755</v>
      </c>
      <c r="G4746" s="1" t="s">
        <v>756</v>
      </c>
      <c r="H4746" s="1" t="s">
        <v>757</v>
      </c>
      <c r="I4746" s="1" t="s">
        <v>16</v>
      </c>
      <c r="J4746" s="1" t="s">
        <v>23</v>
      </c>
      <c r="K4746" s="1" t="s">
        <v>16</v>
      </c>
      <c r="L4746" s="1" t="s">
        <v>16</v>
      </c>
      <c r="M4746" s="1" t="s">
        <v>16</v>
      </c>
      <c r="N4746" s="1" t="s">
        <v>16</v>
      </c>
      <c r="O4746" s="1">
        <v>63.2</v>
      </c>
      <c r="P4746" s="1">
        <v>1.0</v>
      </c>
    </row>
    <row r="4747">
      <c r="A4747" s="1" t="s">
        <v>29</v>
      </c>
      <c r="B4747" s="1" t="s">
        <v>6638</v>
      </c>
      <c r="C4747" s="2" t="s">
        <v>6526</v>
      </c>
      <c r="D4747" s="1" t="s">
        <v>19</v>
      </c>
      <c r="E4747" s="3" t="str">
        <f>HYPERLINK("https://fyndiq.se/produkt/c47dc331e908415c/", "2 Pack - Samsung S22 ULTRA - 9H Härdat Glass - 3D Super Kvalitet")</f>
        <v>2 Pack - Samsung S22 ULTRA - 9H Härdat Glass - 3D Super Kvalitet</v>
      </c>
      <c r="F4747" s="1" t="s">
        <v>246</v>
      </c>
      <c r="G4747" s="1" t="s">
        <v>247</v>
      </c>
      <c r="H4747" s="1" t="s">
        <v>248</v>
      </c>
      <c r="I4747" s="1" t="s">
        <v>16</v>
      </c>
      <c r="J4747" s="1" t="s">
        <v>23</v>
      </c>
      <c r="K4747" s="1" t="s">
        <v>16</v>
      </c>
      <c r="L4747" s="1" t="s">
        <v>16</v>
      </c>
      <c r="M4747" s="1" t="s">
        <v>16</v>
      </c>
      <c r="N4747" s="1" t="s">
        <v>16</v>
      </c>
      <c r="O4747" s="1">
        <v>63.2</v>
      </c>
      <c r="P4747" s="1">
        <v>1.0</v>
      </c>
    </row>
    <row r="4748">
      <c r="A4748" s="1" t="s">
        <v>29</v>
      </c>
      <c r="B4748" s="1" t="s">
        <v>6639</v>
      </c>
      <c r="C4748" s="2" t="s">
        <v>6526</v>
      </c>
      <c r="D4748" s="1" t="s">
        <v>19</v>
      </c>
      <c r="E474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748" s="1" t="s">
        <v>103</v>
      </c>
      <c r="G4748" s="1" t="s">
        <v>104</v>
      </c>
      <c r="H4748" s="1" t="s">
        <v>105</v>
      </c>
      <c r="I4748" s="1" t="s">
        <v>16</v>
      </c>
      <c r="J4748" s="1" t="s">
        <v>23</v>
      </c>
      <c r="K4748" s="1" t="s">
        <v>16</v>
      </c>
      <c r="L4748" s="1" t="s">
        <v>16</v>
      </c>
      <c r="M4748" s="1" t="s">
        <v>16</v>
      </c>
      <c r="N4748" s="1" t="s">
        <v>16</v>
      </c>
      <c r="O4748" s="1">
        <v>63.2</v>
      </c>
      <c r="P4748" s="1">
        <v>1.0</v>
      </c>
    </row>
    <row r="4749">
      <c r="A4749" s="1" t="s">
        <v>29</v>
      </c>
      <c r="B4749" s="1" t="s">
        <v>6640</v>
      </c>
      <c r="C4749" s="2" t="s">
        <v>6526</v>
      </c>
      <c r="D4749" s="1" t="s">
        <v>19</v>
      </c>
      <c r="E4749" s="3" t="str">
        <f>HYPERLINK("https://fyndiq.se/produkt/2477583187264ece/", "2-Pack Samsung S20 - 9H Härdat Glass - Top Kvalitet")</f>
        <v>2-Pack Samsung S20 - 9H Härdat Glass - Top Kvalitet</v>
      </c>
      <c r="F4749" s="1" t="s">
        <v>124</v>
      </c>
      <c r="G4749" s="1" t="s">
        <v>125</v>
      </c>
      <c r="H4749" s="1" t="s">
        <v>126</v>
      </c>
      <c r="I4749" s="1" t="s">
        <v>16</v>
      </c>
      <c r="J4749" s="1" t="s">
        <v>23</v>
      </c>
      <c r="K4749" s="1" t="s">
        <v>16</v>
      </c>
      <c r="L4749" s="1" t="s">
        <v>16</v>
      </c>
      <c r="M4749" s="1" t="s">
        <v>16</v>
      </c>
      <c r="N4749" s="1" t="s">
        <v>16</v>
      </c>
      <c r="O4749" s="1">
        <v>63.2</v>
      </c>
      <c r="P4749" s="1">
        <v>1.0</v>
      </c>
    </row>
    <row r="4750">
      <c r="A4750" s="1" t="s">
        <v>29</v>
      </c>
      <c r="B4750" s="1" t="s">
        <v>6641</v>
      </c>
      <c r="C4750" s="2" t="s">
        <v>6526</v>
      </c>
      <c r="D4750" s="1" t="s">
        <v>19</v>
      </c>
      <c r="E4750" s="3" t="str">
        <f>HYPERLINK("https://fyndiq.se/produkt/c26c9ffef37a436a/", "2-Pack Samsung A35 5G Skärmskydd i Härdat Glas")</f>
        <v>2-Pack Samsung A35 5G Skärmskydd i Härdat Glas</v>
      </c>
      <c r="F4750" s="1" t="s">
        <v>432</v>
      </c>
      <c r="G4750" s="1" t="s">
        <v>433</v>
      </c>
      <c r="H4750" s="1" t="s">
        <v>434</v>
      </c>
      <c r="I4750" s="1" t="s">
        <v>16</v>
      </c>
      <c r="J4750" s="1" t="s">
        <v>23</v>
      </c>
      <c r="K4750" s="1" t="s">
        <v>16</v>
      </c>
      <c r="L4750" s="1" t="s">
        <v>16</v>
      </c>
      <c r="M4750" s="1" t="s">
        <v>16</v>
      </c>
      <c r="N4750" s="1" t="s">
        <v>16</v>
      </c>
      <c r="O4750" s="1">
        <v>63.2</v>
      </c>
      <c r="P4750" s="1">
        <v>1.0</v>
      </c>
    </row>
    <row r="4751">
      <c r="A4751" s="1" t="s">
        <v>29</v>
      </c>
      <c r="B4751" s="1" t="s">
        <v>6642</v>
      </c>
      <c r="C4751" s="2" t="s">
        <v>6526</v>
      </c>
      <c r="D4751" s="1" t="s">
        <v>19</v>
      </c>
      <c r="E4751" s="3" t="str">
        <f>HYPERLINK("https://fyndiq.se/produkt/9a2db71d2ac84e70/", "2-Pack XIAOMI POCO X6 PRO Skärmskydd - Härdat Glas 9H - Super kvalitet 3D")</f>
        <v>2-Pack XIAOMI POCO X6 PRO Skärmskydd - Härdat Glas 9H - Super kvalitet 3D</v>
      </c>
      <c r="F4751" s="1" t="s">
        <v>3594</v>
      </c>
      <c r="G4751" s="1" t="s">
        <v>3595</v>
      </c>
      <c r="H4751" s="1" t="s">
        <v>3596</v>
      </c>
      <c r="I4751" s="1" t="s">
        <v>16</v>
      </c>
      <c r="J4751" s="1" t="s">
        <v>23</v>
      </c>
      <c r="K4751" s="1" t="s">
        <v>16</v>
      </c>
      <c r="L4751" s="1" t="s">
        <v>16</v>
      </c>
      <c r="M4751" s="1" t="s">
        <v>16</v>
      </c>
      <c r="N4751" s="1" t="s">
        <v>16</v>
      </c>
      <c r="O4751" s="1">
        <v>63.2</v>
      </c>
      <c r="P4751" s="1">
        <v>1.0</v>
      </c>
    </row>
    <row r="4752">
      <c r="A4752" s="1" t="s">
        <v>29</v>
      </c>
      <c r="B4752" s="1" t="s">
        <v>6643</v>
      </c>
      <c r="C4752" s="2" t="s">
        <v>6526</v>
      </c>
      <c r="D4752" s="1" t="s">
        <v>19</v>
      </c>
      <c r="E4752" s="3" t="str">
        <f>HYPERLINK("https://fyndiq.se/produkt/87e8c2a54c4a469b/", "2-Pack Samsung Galaxy A53 5G - Härdat glas 9H - Super kvalitet")</f>
        <v>2-Pack Samsung Galaxy A53 5G - Härdat glas 9H - Super kvalitet</v>
      </c>
      <c r="F4752" s="1" t="s">
        <v>1320</v>
      </c>
      <c r="G4752" s="1" t="s">
        <v>1321</v>
      </c>
      <c r="H4752" s="1" t="s">
        <v>1322</v>
      </c>
      <c r="I4752" s="1" t="s">
        <v>16</v>
      </c>
      <c r="J4752" s="1" t="s">
        <v>23</v>
      </c>
      <c r="K4752" s="1" t="s">
        <v>16</v>
      </c>
      <c r="L4752" s="1" t="s">
        <v>16</v>
      </c>
      <c r="M4752" s="1" t="s">
        <v>16</v>
      </c>
      <c r="N4752" s="1" t="s">
        <v>16</v>
      </c>
      <c r="O4752" s="1">
        <v>63.2</v>
      </c>
      <c r="P4752" s="1">
        <v>1.0</v>
      </c>
    </row>
    <row r="4753">
      <c r="A4753" s="1" t="s">
        <v>29</v>
      </c>
      <c r="B4753" s="1" t="s">
        <v>6644</v>
      </c>
      <c r="C4753" s="2" t="s">
        <v>6526</v>
      </c>
      <c r="D4753" s="1" t="s">
        <v>19</v>
      </c>
      <c r="E475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753" s="1" t="s">
        <v>785</v>
      </c>
      <c r="G4753" s="1" t="s">
        <v>786</v>
      </c>
      <c r="H4753" s="1" t="s">
        <v>787</v>
      </c>
      <c r="I4753" s="1" t="s">
        <v>16</v>
      </c>
      <c r="J4753" s="1" t="s">
        <v>23</v>
      </c>
      <c r="K4753" s="1" t="s">
        <v>16</v>
      </c>
      <c r="L4753" s="1" t="s">
        <v>16</v>
      </c>
      <c r="M4753" s="1" t="s">
        <v>16</v>
      </c>
      <c r="N4753" s="1" t="s">
        <v>16</v>
      </c>
      <c r="O4753" s="1">
        <v>63.2</v>
      </c>
      <c r="P4753" s="1">
        <v>1.0</v>
      </c>
    </row>
    <row r="4754">
      <c r="A4754" s="1" t="s">
        <v>29</v>
      </c>
      <c r="B4754" s="1" t="s">
        <v>6645</v>
      </c>
      <c r="C4754" s="2" t="s">
        <v>6526</v>
      </c>
      <c r="D4754" s="1" t="s">
        <v>19</v>
      </c>
      <c r="E475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754" s="1" t="s">
        <v>26</v>
      </c>
      <c r="G4754" s="1" t="s">
        <v>27</v>
      </c>
      <c r="H4754" s="1" t="s">
        <v>28</v>
      </c>
      <c r="I4754" s="1" t="s">
        <v>16</v>
      </c>
      <c r="J4754" s="1" t="s">
        <v>23</v>
      </c>
      <c r="K4754" s="1" t="s">
        <v>16</v>
      </c>
      <c r="L4754" s="1" t="s">
        <v>16</v>
      </c>
      <c r="M4754" s="1" t="s">
        <v>16</v>
      </c>
      <c r="N4754" s="1" t="s">
        <v>16</v>
      </c>
      <c r="O4754" s="1">
        <v>71.2</v>
      </c>
      <c r="P4754" s="1">
        <v>1.0</v>
      </c>
    </row>
    <row r="4755">
      <c r="A4755" s="1" t="s">
        <v>29</v>
      </c>
      <c r="B4755" s="1" t="s">
        <v>6646</v>
      </c>
      <c r="C4755" s="2" t="s">
        <v>6526</v>
      </c>
      <c r="D4755" s="1" t="s">
        <v>19</v>
      </c>
      <c r="E4755" s="3" t="str">
        <f>HYPERLINK("https://fyndiq.se/produkt/c4ff4138388141ca/", "2-Pack Samsung A22 Skärmskydd - Härdat Glas 9H - Super kvalitet 3D")</f>
        <v>2-Pack Samsung A22 Skärmskydd - Härdat Glas 9H - Super kvalitet 3D</v>
      </c>
      <c r="F4755" s="1" t="s">
        <v>2852</v>
      </c>
      <c r="G4755" s="1" t="s">
        <v>2853</v>
      </c>
      <c r="H4755" s="1" t="s">
        <v>2854</v>
      </c>
      <c r="I4755" s="1" t="s">
        <v>1311</v>
      </c>
      <c r="J4755" s="1" t="s">
        <v>23</v>
      </c>
      <c r="K4755" s="1" t="s">
        <v>16</v>
      </c>
      <c r="L4755" s="1" t="s">
        <v>16</v>
      </c>
      <c r="M4755" s="1" t="s">
        <v>16</v>
      </c>
      <c r="N4755" s="1" t="s">
        <v>16</v>
      </c>
      <c r="O4755" s="1">
        <v>63.2</v>
      </c>
      <c r="P4755" s="1">
        <v>1.0</v>
      </c>
    </row>
    <row r="4756">
      <c r="A4756" s="1" t="s">
        <v>29</v>
      </c>
      <c r="B4756" s="1" t="s">
        <v>6647</v>
      </c>
      <c r="C4756" s="2" t="s">
        <v>6526</v>
      </c>
      <c r="D4756" s="1" t="s">
        <v>19</v>
      </c>
      <c r="E4756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4756" s="1" t="s">
        <v>3699</v>
      </c>
      <c r="G4756" s="1" t="s">
        <v>3700</v>
      </c>
      <c r="H4756" s="1" t="s">
        <v>3701</v>
      </c>
      <c r="I4756" s="1" t="s">
        <v>16</v>
      </c>
      <c r="J4756" s="1" t="s">
        <v>23</v>
      </c>
      <c r="K4756" s="1" t="s">
        <v>16</v>
      </c>
      <c r="L4756" s="1" t="s">
        <v>16</v>
      </c>
      <c r="M4756" s="1" t="s">
        <v>16</v>
      </c>
      <c r="N4756" s="1" t="s">
        <v>16</v>
      </c>
      <c r="O4756" s="1">
        <v>63.2</v>
      </c>
      <c r="P4756" s="1">
        <v>1.0</v>
      </c>
    </row>
    <row r="4757">
      <c r="A4757" s="1" t="s">
        <v>29</v>
      </c>
      <c r="B4757" s="1" t="s">
        <v>6648</v>
      </c>
      <c r="C4757" s="2" t="s">
        <v>6526</v>
      </c>
      <c r="D4757" s="1" t="s">
        <v>19</v>
      </c>
      <c r="E4757" s="3" t="str">
        <f>HYPERLINK("https://fyndiq.se/produkt/8a162916fdf246f7/", "2-Pack SAMSUNG S24 Skärmskydd - Härdat Glas 9H - Super kvalitet 3D")</f>
        <v>2-Pack SAMSUNG S24 Skärmskydd - Härdat Glas 9H - Super kvalitet 3D</v>
      </c>
      <c r="F4757" s="1" t="s">
        <v>714</v>
      </c>
      <c r="G4757" s="1" t="s">
        <v>715</v>
      </c>
      <c r="H4757" s="1" t="s">
        <v>716</v>
      </c>
      <c r="I4757" s="1" t="s">
        <v>16</v>
      </c>
      <c r="J4757" s="1" t="s">
        <v>23</v>
      </c>
      <c r="K4757" s="1" t="s">
        <v>16</v>
      </c>
      <c r="L4757" s="1" t="s">
        <v>16</v>
      </c>
      <c r="M4757" s="1" t="s">
        <v>16</v>
      </c>
      <c r="N4757" s="1" t="s">
        <v>16</v>
      </c>
      <c r="O4757" s="1">
        <v>71.2</v>
      </c>
      <c r="P4757" s="1">
        <v>1.0</v>
      </c>
    </row>
    <row r="4758">
      <c r="A4758" s="1" t="s">
        <v>29</v>
      </c>
      <c r="B4758" s="1" t="s">
        <v>6649</v>
      </c>
      <c r="C4758" s="2" t="s">
        <v>6526</v>
      </c>
      <c r="D4758" s="1" t="s">
        <v>19</v>
      </c>
      <c r="E4758" s="3" t="str">
        <f>HYPERLINK("https://fyndiq.se/produkt/66924f1ff238487e/", "2-Pack GOOGLE PIXEL 7A Skärmskydd - Härdat Glas 9H - Super kvalitet 3D")</f>
        <v>2-Pack GOOGLE PIXEL 7A Skärmskydd - Härdat Glas 9H - Super kvalitet 3D</v>
      </c>
      <c r="F4758" s="1" t="s">
        <v>315</v>
      </c>
      <c r="G4758" s="1" t="s">
        <v>316</v>
      </c>
      <c r="H4758" s="1" t="s">
        <v>317</v>
      </c>
      <c r="I4758" s="1" t="s">
        <v>16</v>
      </c>
      <c r="J4758" s="1" t="s">
        <v>23</v>
      </c>
      <c r="K4758" s="1" t="s">
        <v>16</v>
      </c>
      <c r="L4758" s="1" t="s">
        <v>16</v>
      </c>
      <c r="M4758" s="1" t="s">
        <v>16</v>
      </c>
      <c r="N4758" s="1" t="s">
        <v>16</v>
      </c>
      <c r="O4758" s="1">
        <v>63.2</v>
      </c>
      <c r="P4758" s="1">
        <v>1.0</v>
      </c>
    </row>
    <row r="4759">
      <c r="A4759" s="1" t="s">
        <v>29</v>
      </c>
      <c r="B4759" s="1" t="s">
        <v>6650</v>
      </c>
      <c r="C4759" s="2" t="s">
        <v>6526</v>
      </c>
      <c r="D4759" s="1" t="s">
        <v>19</v>
      </c>
      <c r="E475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759" s="1" t="s">
        <v>103</v>
      </c>
      <c r="G4759" s="1" t="s">
        <v>104</v>
      </c>
      <c r="H4759" s="1" t="s">
        <v>105</v>
      </c>
      <c r="I4759" s="1" t="s">
        <v>16</v>
      </c>
      <c r="J4759" s="1" t="s">
        <v>23</v>
      </c>
      <c r="K4759" s="1" t="s">
        <v>16</v>
      </c>
      <c r="L4759" s="1" t="s">
        <v>16</v>
      </c>
      <c r="M4759" s="1" t="s">
        <v>16</v>
      </c>
      <c r="N4759" s="1" t="s">
        <v>16</v>
      </c>
      <c r="O4759" s="1">
        <v>63.2</v>
      </c>
      <c r="P4759" s="1">
        <v>1.0</v>
      </c>
    </row>
    <row r="4760">
      <c r="A4760" s="1" t="s">
        <v>29</v>
      </c>
      <c r="B4760" s="1" t="s">
        <v>6651</v>
      </c>
      <c r="C4760" s="2" t="s">
        <v>6526</v>
      </c>
      <c r="D4760" s="1" t="s">
        <v>19</v>
      </c>
      <c r="E476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760" s="1" t="s">
        <v>311</v>
      </c>
      <c r="G4760" s="1" t="s">
        <v>312</v>
      </c>
      <c r="H4760" s="1" t="s">
        <v>313</v>
      </c>
      <c r="I4760" s="1" t="s">
        <v>16</v>
      </c>
      <c r="J4760" s="1" t="s">
        <v>23</v>
      </c>
      <c r="K4760" s="1" t="s">
        <v>16</v>
      </c>
      <c r="L4760" s="1" t="s">
        <v>16</v>
      </c>
      <c r="M4760" s="1" t="s">
        <v>16</v>
      </c>
      <c r="N4760" s="1" t="s">
        <v>16</v>
      </c>
      <c r="O4760" s="1">
        <v>71.2</v>
      </c>
      <c r="P4760" s="1">
        <v>1.0</v>
      </c>
    </row>
    <row r="4761">
      <c r="A4761" s="1" t="s">
        <v>29</v>
      </c>
      <c r="B4761" s="1" t="s">
        <v>6652</v>
      </c>
      <c r="C4761" s="2" t="s">
        <v>6526</v>
      </c>
      <c r="D4761" s="1" t="s">
        <v>19</v>
      </c>
      <c r="E4761" s="3" t="str">
        <f>HYPERLINK("https://fyndiq.se/produkt/6ae5aff483564a84/", "2-Pack Apple Watch 40mm – Härdat glas 9H – Super kvalitet 3D")</f>
        <v>2-Pack Apple Watch 40mm – Härdat glas 9H – Super kvalitet 3D</v>
      </c>
      <c r="F4761" s="1" t="s">
        <v>1418</v>
      </c>
      <c r="G4761" s="1" t="s">
        <v>1419</v>
      </c>
      <c r="H4761" s="1" t="s">
        <v>1420</v>
      </c>
      <c r="I4761" s="1" t="s">
        <v>16</v>
      </c>
      <c r="J4761" s="1" t="s">
        <v>23</v>
      </c>
      <c r="K4761" s="1" t="s">
        <v>16</v>
      </c>
      <c r="L4761" s="1" t="s">
        <v>16</v>
      </c>
      <c r="M4761" s="1" t="s">
        <v>16</v>
      </c>
      <c r="N4761" s="1" t="s">
        <v>16</v>
      </c>
      <c r="O4761" s="1">
        <v>55.2</v>
      </c>
      <c r="P4761" s="1">
        <v>1.0</v>
      </c>
    </row>
    <row r="4762">
      <c r="A4762" s="1" t="s">
        <v>29</v>
      </c>
      <c r="B4762" s="1" t="s">
        <v>6653</v>
      </c>
      <c r="C4762" s="2" t="s">
        <v>6526</v>
      </c>
      <c r="D4762" s="1" t="s">
        <v>19</v>
      </c>
      <c r="E4762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4762" s="1" t="s">
        <v>71</v>
      </c>
      <c r="G4762" s="1" t="s">
        <v>72</v>
      </c>
      <c r="H4762" s="1" t="s">
        <v>73</v>
      </c>
      <c r="I4762" s="1" t="s">
        <v>16</v>
      </c>
      <c r="J4762" s="1" t="s">
        <v>23</v>
      </c>
      <c r="K4762" s="1" t="s">
        <v>16</v>
      </c>
      <c r="L4762" s="1" t="s">
        <v>16</v>
      </c>
      <c r="M4762" s="1" t="s">
        <v>16</v>
      </c>
      <c r="N4762" s="1" t="s">
        <v>16</v>
      </c>
      <c r="O4762" s="1">
        <v>63.2</v>
      </c>
      <c r="P4762" s="1">
        <v>1.0</v>
      </c>
    </row>
    <row r="4763">
      <c r="A4763" s="1" t="s">
        <v>29</v>
      </c>
      <c r="B4763" s="1" t="s">
        <v>6654</v>
      </c>
      <c r="C4763" s="2" t="s">
        <v>6655</v>
      </c>
      <c r="D4763" s="1" t="s">
        <v>19</v>
      </c>
      <c r="E4763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4763" s="1" t="s">
        <v>1018</v>
      </c>
      <c r="G4763" s="1" t="s">
        <v>1019</v>
      </c>
      <c r="H4763" s="1" t="s">
        <v>1020</v>
      </c>
      <c r="I4763" s="1" t="s">
        <v>16</v>
      </c>
      <c r="J4763" s="1" t="s">
        <v>23</v>
      </c>
      <c r="K4763" s="1" t="s">
        <v>16</v>
      </c>
      <c r="L4763" s="1" t="s">
        <v>16</v>
      </c>
      <c r="M4763" s="1" t="s">
        <v>16</v>
      </c>
      <c r="N4763" s="1" t="s">
        <v>16</v>
      </c>
      <c r="O4763" s="1">
        <v>63.2</v>
      </c>
      <c r="P4763" s="1">
        <v>1.0</v>
      </c>
    </row>
    <row r="4764">
      <c r="A4764" s="1" t="s">
        <v>29</v>
      </c>
      <c r="B4764" s="1" t="s">
        <v>6656</v>
      </c>
      <c r="C4764" s="2" t="s">
        <v>6655</v>
      </c>
      <c r="D4764" s="1" t="s">
        <v>19</v>
      </c>
      <c r="E476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764" s="1" t="s">
        <v>103</v>
      </c>
      <c r="G4764" s="1" t="s">
        <v>104</v>
      </c>
      <c r="H4764" s="1" t="s">
        <v>105</v>
      </c>
      <c r="I4764" s="1" t="s">
        <v>16</v>
      </c>
      <c r="J4764" s="1" t="s">
        <v>23</v>
      </c>
      <c r="K4764" s="1" t="s">
        <v>16</v>
      </c>
      <c r="L4764" s="1" t="s">
        <v>16</v>
      </c>
      <c r="M4764" s="1" t="s">
        <v>16</v>
      </c>
      <c r="N4764" s="1" t="s">
        <v>16</v>
      </c>
      <c r="O4764" s="1">
        <v>63.2</v>
      </c>
      <c r="P4764" s="1">
        <v>1.0</v>
      </c>
    </row>
    <row r="4765">
      <c r="A4765" s="1" t="s">
        <v>29</v>
      </c>
      <c r="B4765" s="1" t="s">
        <v>6657</v>
      </c>
      <c r="C4765" s="2" t="s">
        <v>6655</v>
      </c>
      <c r="D4765" s="1" t="s">
        <v>19</v>
      </c>
      <c r="E4765" s="3" t="str">
        <f>HYPERLINK("https://fyndiq.se/produkt/e9fe6b45dad34f98/", "2-Pack Iphone X / XS / 11 PRO- 9H Härdat Glass - Top Kvalitet")</f>
        <v>2-Pack Iphone X / XS / 11 PRO- 9H Härdat Glass - Top Kvalitet</v>
      </c>
      <c r="F4765" s="1" t="s">
        <v>6168</v>
      </c>
      <c r="G4765" s="1" t="s">
        <v>6169</v>
      </c>
      <c r="H4765" s="1" t="s">
        <v>6170</v>
      </c>
      <c r="I4765" s="1" t="s">
        <v>16</v>
      </c>
      <c r="J4765" s="1" t="s">
        <v>23</v>
      </c>
      <c r="K4765" s="1" t="s">
        <v>16</v>
      </c>
      <c r="L4765" s="1" t="s">
        <v>16</v>
      </c>
      <c r="M4765" s="1" t="s">
        <v>16</v>
      </c>
      <c r="N4765" s="1" t="s">
        <v>16</v>
      </c>
      <c r="O4765" s="1">
        <v>55.2</v>
      </c>
      <c r="P4765" s="1">
        <v>1.0</v>
      </c>
    </row>
    <row r="4766">
      <c r="A4766" s="1" t="s">
        <v>29</v>
      </c>
      <c r="B4766" s="1" t="s">
        <v>6658</v>
      </c>
      <c r="C4766" s="2" t="s">
        <v>6655</v>
      </c>
      <c r="D4766" s="1" t="s">
        <v>19</v>
      </c>
      <c r="E4766" s="3" t="str">
        <f>HYPERLINK("https://fyndiq.se/produkt/c6f3e47a88184e8d/", "2-Pack SAMSUNG A55 Skärmskydd - Härdat Glas 9H - Super kvalitet 3D")</f>
        <v>2-Pack SAMSUNG A55 Skärmskydd - Härdat Glas 9H - Super kvalitet 3D</v>
      </c>
      <c r="F4766" s="1" t="s">
        <v>83</v>
      </c>
      <c r="G4766" s="1" t="s">
        <v>84</v>
      </c>
      <c r="H4766" s="1" t="s">
        <v>85</v>
      </c>
      <c r="I4766" s="1" t="s">
        <v>16</v>
      </c>
      <c r="J4766" s="1" t="s">
        <v>23</v>
      </c>
      <c r="K4766" s="1" t="s">
        <v>16</v>
      </c>
      <c r="L4766" s="1" t="s">
        <v>16</v>
      </c>
      <c r="M4766" s="1" t="s">
        <v>16</v>
      </c>
      <c r="N4766" s="1" t="s">
        <v>16</v>
      </c>
      <c r="O4766" s="1">
        <v>63.2</v>
      </c>
      <c r="P4766" s="1">
        <v>1.0</v>
      </c>
    </row>
    <row r="4767">
      <c r="A4767" s="1" t="s">
        <v>29</v>
      </c>
      <c r="B4767" s="1" t="s">
        <v>6659</v>
      </c>
      <c r="C4767" s="2" t="s">
        <v>6655</v>
      </c>
      <c r="D4767" s="1" t="s">
        <v>19</v>
      </c>
      <c r="E4767" s="3" t="str">
        <f>HYPERLINK("https://fyndiq.se/produkt/56c72c0ba5f749b5/", "2-Pack SAMSUNG S24 Skärmskydd - Härdat Glas 9H - Super kvalitet 3D")</f>
        <v>2-Pack SAMSUNG S24 Skärmskydd - Härdat Glas 9H - Super kvalitet 3D</v>
      </c>
      <c r="F4767" s="1" t="s">
        <v>263</v>
      </c>
      <c r="G4767" s="1" t="s">
        <v>264</v>
      </c>
      <c r="H4767" s="1" t="s">
        <v>265</v>
      </c>
      <c r="I4767" s="1" t="s">
        <v>16</v>
      </c>
      <c r="J4767" s="1" t="s">
        <v>23</v>
      </c>
      <c r="K4767" s="1" t="s">
        <v>16</v>
      </c>
      <c r="L4767" s="1" t="s">
        <v>16</v>
      </c>
      <c r="M4767" s="1" t="s">
        <v>16</v>
      </c>
      <c r="N4767" s="1" t="s">
        <v>16</v>
      </c>
      <c r="O4767" s="1">
        <v>71.2</v>
      </c>
      <c r="P4767" s="1">
        <v>1.0</v>
      </c>
    </row>
    <row r="4768">
      <c r="A4768" s="1" t="s">
        <v>29</v>
      </c>
      <c r="B4768" s="1" t="s">
        <v>6660</v>
      </c>
      <c r="C4768" s="2" t="s">
        <v>6655</v>
      </c>
      <c r="D4768" s="1" t="s">
        <v>19</v>
      </c>
      <c r="E4768" s="3" t="str">
        <f>HYPERLINK("https://fyndiq.se/produkt/cc43d01c37a84f4a/", "Samsung Galaxy S20 FE - Härdat glas 9H - Super kvalitet 3D")</f>
        <v>Samsung Galaxy S20 FE - Härdat glas 9H - Super kvalitet 3D</v>
      </c>
      <c r="F4768" s="1" t="s">
        <v>827</v>
      </c>
      <c r="G4768" s="1" t="s">
        <v>828</v>
      </c>
      <c r="H4768" s="1" t="s">
        <v>829</v>
      </c>
      <c r="I4768" s="1" t="s">
        <v>16</v>
      </c>
      <c r="J4768" s="1" t="s">
        <v>23</v>
      </c>
      <c r="K4768" s="1" t="s">
        <v>16</v>
      </c>
      <c r="L4768" s="1" t="s">
        <v>16</v>
      </c>
      <c r="M4768" s="1" t="s">
        <v>16</v>
      </c>
      <c r="N4768" s="1" t="s">
        <v>16</v>
      </c>
      <c r="O4768" s="1">
        <v>55.2</v>
      </c>
      <c r="P4768" s="1">
        <v>1.0</v>
      </c>
    </row>
    <row r="4769">
      <c r="A4769" s="1" t="s">
        <v>29</v>
      </c>
      <c r="B4769" s="1" t="s">
        <v>6661</v>
      </c>
      <c r="C4769" s="2" t="s">
        <v>6655</v>
      </c>
      <c r="D4769" s="1" t="s">
        <v>19</v>
      </c>
      <c r="E4769" s="3" t="str">
        <f>HYPERLINK("https://fyndiq.se/produkt/4603671cea994359/", "Samsung S20 Plus härdat glas 3D 9H Top Kvalitet skärmskydd")</f>
        <v>Samsung S20 Plus härdat glas 3D 9H Top Kvalitet skärmskydd</v>
      </c>
      <c r="F4769" s="1" t="s">
        <v>428</v>
      </c>
      <c r="G4769" s="1" t="s">
        <v>429</v>
      </c>
      <c r="H4769" s="1" t="s">
        <v>430</v>
      </c>
      <c r="I4769" s="1" t="s">
        <v>16</v>
      </c>
      <c r="J4769" s="1" t="s">
        <v>23</v>
      </c>
      <c r="K4769" s="1" t="s">
        <v>16</v>
      </c>
      <c r="L4769" s="1" t="s">
        <v>16</v>
      </c>
      <c r="M4769" s="1" t="s">
        <v>16</v>
      </c>
      <c r="N4769" s="1" t="s">
        <v>16</v>
      </c>
      <c r="O4769" s="1">
        <v>55.2</v>
      </c>
      <c r="P4769" s="1">
        <v>1.0</v>
      </c>
    </row>
    <row r="4770">
      <c r="A4770" s="1" t="s">
        <v>29</v>
      </c>
      <c r="B4770" s="1" t="s">
        <v>6662</v>
      </c>
      <c r="C4770" s="2" t="s">
        <v>6655</v>
      </c>
      <c r="D4770" s="1" t="s">
        <v>19</v>
      </c>
      <c r="E4770" s="3" t="str">
        <f>HYPERLINK("https://fyndiq.se/produkt/8d7960028c1a40a4/", "2 Pack Xiaomi 11T Pro 5G - Härdat glas 9H - Super kvalitet 3D")</f>
        <v>2 Pack Xiaomi 11T Pro 5G - Härdat glas 9H - Super kvalitet 3D</v>
      </c>
      <c r="F4770" s="1" t="s">
        <v>112</v>
      </c>
      <c r="G4770" s="1" t="s">
        <v>113</v>
      </c>
      <c r="H4770" s="1" t="s">
        <v>114</v>
      </c>
      <c r="I4770" s="1" t="s">
        <v>16</v>
      </c>
      <c r="J4770" s="1" t="s">
        <v>23</v>
      </c>
      <c r="K4770" s="1" t="s">
        <v>16</v>
      </c>
      <c r="L4770" s="1" t="s">
        <v>16</v>
      </c>
      <c r="M4770" s="1" t="s">
        <v>16</v>
      </c>
      <c r="N4770" s="1" t="s">
        <v>16</v>
      </c>
      <c r="O4770" s="1">
        <v>63.2</v>
      </c>
      <c r="P4770" s="1">
        <v>1.0</v>
      </c>
    </row>
    <row r="4771">
      <c r="A4771" s="1" t="s">
        <v>29</v>
      </c>
      <c r="B4771" s="1" t="s">
        <v>6663</v>
      </c>
      <c r="C4771" s="2" t="s">
        <v>6655</v>
      </c>
      <c r="D4771" s="1" t="s">
        <v>19</v>
      </c>
      <c r="E477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4771" s="1" t="s">
        <v>614</v>
      </c>
      <c r="G4771" s="1" t="s">
        <v>615</v>
      </c>
      <c r="H4771" s="1" t="s">
        <v>616</v>
      </c>
      <c r="I4771" s="1" t="s">
        <v>16</v>
      </c>
      <c r="J4771" s="1" t="s">
        <v>23</v>
      </c>
      <c r="K4771" s="1" t="s">
        <v>16</v>
      </c>
      <c r="L4771" s="1" t="s">
        <v>16</v>
      </c>
      <c r="M4771" s="1" t="s">
        <v>16</v>
      </c>
      <c r="N4771" s="1" t="s">
        <v>16</v>
      </c>
      <c r="O4771" s="1">
        <v>71.2</v>
      </c>
      <c r="P4771" s="1">
        <v>1.0</v>
      </c>
    </row>
    <row r="4772">
      <c r="A4772" s="1" t="s">
        <v>29</v>
      </c>
      <c r="B4772" s="1" t="s">
        <v>6664</v>
      </c>
      <c r="C4772" s="2" t="s">
        <v>6655</v>
      </c>
      <c r="D4772" s="1" t="s">
        <v>19</v>
      </c>
      <c r="E4772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4772" s="1" t="s">
        <v>2242</v>
      </c>
      <c r="G4772" s="1" t="s">
        <v>2243</v>
      </c>
      <c r="H4772" s="1" t="s">
        <v>2244</v>
      </c>
      <c r="I4772" s="1" t="s">
        <v>1311</v>
      </c>
      <c r="J4772" s="1" t="s">
        <v>9</v>
      </c>
      <c r="K4772" s="2" t="s">
        <v>6118</v>
      </c>
      <c r="L4772" s="1" t="s">
        <v>2528</v>
      </c>
      <c r="M4772" s="1" t="s">
        <v>16</v>
      </c>
      <c r="N4772" s="1" t="s">
        <v>16</v>
      </c>
      <c r="O4772" s="1">
        <v>63.2</v>
      </c>
      <c r="P4772" s="1">
        <v>1.0</v>
      </c>
    </row>
    <row r="4773">
      <c r="A4773" s="1" t="s">
        <v>29</v>
      </c>
      <c r="B4773" s="1" t="s">
        <v>6665</v>
      </c>
      <c r="C4773" s="2" t="s">
        <v>6655</v>
      </c>
      <c r="D4773" s="1" t="s">
        <v>19</v>
      </c>
      <c r="E4773" s="3" t="str">
        <f>HYPERLINK("https://fyndiq.se/produkt/c5eff753eef544a3/", "2-Pack Samsung A05S Skärmskydd - Härdat Glas 9H - Super kvalitet 3D")</f>
        <v>2-Pack Samsung A05S Skärmskydd - Härdat Glas 9H - Super kvalitet 3D</v>
      </c>
      <c r="F4773" s="1" t="s">
        <v>768</v>
      </c>
      <c r="G4773" s="1" t="s">
        <v>769</v>
      </c>
      <c r="H4773" s="1" t="s">
        <v>770</v>
      </c>
      <c r="I4773" s="1" t="s">
        <v>16</v>
      </c>
      <c r="J4773" s="1" t="s">
        <v>23</v>
      </c>
      <c r="K4773" s="1" t="s">
        <v>16</v>
      </c>
      <c r="L4773" s="1" t="s">
        <v>16</v>
      </c>
      <c r="M4773" s="1" t="s">
        <v>16</v>
      </c>
      <c r="N4773" s="1" t="s">
        <v>16</v>
      </c>
      <c r="O4773" s="1">
        <v>63.2</v>
      </c>
      <c r="P4773" s="1">
        <v>1.0</v>
      </c>
    </row>
    <row r="4774">
      <c r="A4774" s="1" t="s">
        <v>29</v>
      </c>
      <c r="B4774" s="1" t="s">
        <v>6666</v>
      </c>
      <c r="C4774" s="2" t="s">
        <v>6655</v>
      </c>
      <c r="D4774" s="1" t="s">
        <v>19</v>
      </c>
      <c r="E4774" s="3" t="str">
        <f>HYPERLINK("https://fyndiq.se/produkt/c8cebab9948b43c1/", "2-Pack Apple Watch 40mm – Härdat glas 9H – Super kvalitet 3D")</f>
        <v>2-Pack Apple Watch 40mm – Härdat glas 9H – Super kvalitet 3D</v>
      </c>
      <c r="F4774" s="1" t="s">
        <v>357</v>
      </c>
      <c r="G4774" s="1" t="s">
        <v>358</v>
      </c>
      <c r="H4774" s="1" t="s">
        <v>359</v>
      </c>
      <c r="I4774" s="1" t="s">
        <v>16</v>
      </c>
      <c r="J4774" s="1" t="s">
        <v>23</v>
      </c>
      <c r="K4774" s="1" t="s">
        <v>16</v>
      </c>
      <c r="L4774" s="1" t="s">
        <v>16</v>
      </c>
      <c r="M4774" s="1" t="s">
        <v>16</v>
      </c>
      <c r="N4774" s="1" t="s">
        <v>16</v>
      </c>
      <c r="O4774" s="1">
        <v>55.2</v>
      </c>
      <c r="P4774" s="1">
        <v>1.0</v>
      </c>
    </row>
    <row r="4775">
      <c r="A4775" s="1" t="s">
        <v>29</v>
      </c>
      <c r="B4775" s="1" t="s">
        <v>6667</v>
      </c>
      <c r="C4775" s="2" t="s">
        <v>6655</v>
      </c>
      <c r="D4775" s="1" t="s">
        <v>19</v>
      </c>
      <c r="E4775" s="3" t="str">
        <f>HYPERLINK("https://fyndiq.se/produkt/e9cb8b77f5e5466c/", "2 Pack - Samsung S20 PLUS - 9H Härdat Glass - 3D Super Kvalitet")</f>
        <v>2 Pack - Samsung S20 PLUS - 9H Härdat Glass - 3D Super Kvalitet</v>
      </c>
      <c r="F4775" s="1" t="s">
        <v>236</v>
      </c>
      <c r="G4775" s="1" t="s">
        <v>237</v>
      </c>
      <c r="H4775" s="1" t="s">
        <v>238</v>
      </c>
      <c r="I4775" s="1" t="s">
        <v>16</v>
      </c>
      <c r="J4775" s="1" t="s">
        <v>23</v>
      </c>
      <c r="K4775" s="1" t="s">
        <v>16</v>
      </c>
      <c r="L4775" s="1" t="s">
        <v>16</v>
      </c>
      <c r="M4775" s="1" t="s">
        <v>16</v>
      </c>
      <c r="N4775" s="1" t="s">
        <v>16</v>
      </c>
      <c r="O4775" s="1">
        <v>63.2</v>
      </c>
      <c r="P4775" s="1">
        <v>1.0</v>
      </c>
    </row>
    <row r="4776">
      <c r="A4776" s="1" t="s">
        <v>29</v>
      </c>
      <c r="B4776" s="1" t="s">
        <v>6668</v>
      </c>
      <c r="C4776" s="2" t="s">
        <v>6655</v>
      </c>
      <c r="D4776" s="1" t="s">
        <v>19</v>
      </c>
      <c r="E4776" s="3" t="str">
        <f>HYPERLINK("https://fyndiq.se/produkt/8a162916fdf246f7/", "2-Pack SAMSUNG S24 Skärmskydd - Härdat Glas 9H - Super kvalitet 3D")</f>
        <v>2-Pack SAMSUNG S24 Skärmskydd - Härdat Glas 9H - Super kvalitet 3D</v>
      </c>
      <c r="F4776" s="1" t="s">
        <v>714</v>
      </c>
      <c r="G4776" s="1" t="s">
        <v>715</v>
      </c>
      <c r="H4776" s="1" t="s">
        <v>716</v>
      </c>
      <c r="I4776" s="1" t="s">
        <v>16</v>
      </c>
      <c r="J4776" s="1" t="s">
        <v>23</v>
      </c>
      <c r="K4776" s="1" t="s">
        <v>16</v>
      </c>
      <c r="L4776" s="1" t="s">
        <v>16</v>
      </c>
      <c r="M4776" s="1" t="s">
        <v>16</v>
      </c>
      <c r="N4776" s="1" t="s">
        <v>16</v>
      </c>
      <c r="O4776" s="1">
        <v>71.2</v>
      </c>
      <c r="P4776" s="1">
        <v>1.0</v>
      </c>
    </row>
    <row r="4777">
      <c r="A4777" s="1" t="s">
        <v>29</v>
      </c>
      <c r="B4777" s="1" t="s">
        <v>6669</v>
      </c>
      <c r="C4777" s="2" t="s">
        <v>6655</v>
      </c>
      <c r="D4777" s="1" t="s">
        <v>19</v>
      </c>
      <c r="E4777" s="3" t="str">
        <f>HYPERLINK("https://fyndiq.se/produkt/56c72c0ba5f749b5/", "2-Pack SAMSUNG S24 Skärmskydd - Härdat Glas 9H - Super kvalitet 3D")</f>
        <v>2-Pack SAMSUNG S24 Skärmskydd - Härdat Glas 9H - Super kvalitet 3D</v>
      </c>
      <c r="F4777" s="1" t="s">
        <v>263</v>
      </c>
      <c r="G4777" s="1" t="s">
        <v>264</v>
      </c>
      <c r="H4777" s="1" t="s">
        <v>265</v>
      </c>
      <c r="I4777" s="1" t="s">
        <v>16</v>
      </c>
      <c r="J4777" s="1" t="s">
        <v>23</v>
      </c>
      <c r="K4777" s="1" t="s">
        <v>16</v>
      </c>
      <c r="L4777" s="1" t="s">
        <v>16</v>
      </c>
      <c r="M4777" s="1" t="s">
        <v>16</v>
      </c>
      <c r="N4777" s="1" t="s">
        <v>16</v>
      </c>
      <c r="O4777" s="1">
        <v>71.2</v>
      </c>
      <c r="P4777" s="1">
        <v>1.0</v>
      </c>
    </row>
    <row r="4778">
      <c r="A4778" s="1" t="s">
        <v>29</v>
      </c>
      <c r="B4778" s="1" t="s">
        <v>6670</v>
      </c>
      <c r="C4778" s="2" t="s">
        <v>6655</v>
      </c>
      <c r="D4778" s="1" t="s">
        <v>19</v>
      </c>
      <c r="E4778" s="3" t="str">
        <f>HYPERLINK("https://fyndiq.se/produkt/5c3a0f5cf7d640b3/", "1-Pack Självlysande Skärmskydd For iPhone 12 - Härdat Glas 9H - Super Kvalitet 3D")</f>
        <v>1-Pack Självlysande Skärmskydd For iPhone 12 - Härdat Glas 9H - Super Kvalitet 3D</v>
      </c>
      <c r="F4778" s="1" t="s">
        <v>3229</v>
      </c>
      <c r="G4778" s="1" t="s">
        <v>3230</v>
      </c>
      <c r="H4778" s="1" t="s">
        <v>3231</v>
      </c>
      <c r="I4778" s="1" t="s">
        <v>16</v>
      </c>
      <c r="J4778" s="1" t="s">
        <v>23</v>
      </c>
      <c r="K4778" s="1" t="s">
        <v>16</v>
      </c>
      <c r="L4778" s="1" t="s">
        <v>16</v>
      </c>
      <c r="M4778" s="1" t="s">
        <v>16</v>
      </c>
      <c r="N4778" s="1" t="s">
        <v>16</v>
      </c>
      <c r="O4778" s="1">
        <v>47.2</v>
      </c>
      <c r="P4778" s="1">
        <v>1.0</v>
      </c>
    </row>
    <row r="4779">
      <c r="A4779" s="1" t="s">
        <v>29</v>
      </c>
      <c r="B4779" s="1" t="s">
        <v>6671</v>
      </c>
      <c r="C4779" s="2" t="s">
        <v>6655</v>
      </c>
      <c r="D4779" s="1" t="s">
        <v>19</v>
      </c>
      <c r="E4779" s="3" t="str">
        <f>HYPERLINK("https://fyndiq.se/produkt/97cbae7fc1944898/", "2-Pack SAMSUNG S24 Skärmskydd - Härdat Glas 9H - Super kvalitet 3D")</f>
        <v>2-Pack SAMSUNG S24 Skärmskydd - Härdat Glas 9H - Super kvalitet 3D</v>
      </c>
      <c r="F4779" s="1" t="s">
        <v>2695</v>
      </c>
      <c r="G4779" s="1" t="s">
        <v>2696</v>
      </c>
      <c r="H4779" s="1" t="s">
        <v>2697</v>
      </c>
      <c r="I4779" s="1" t="s">
        <v>16</v>
      </c>
      <c r="J4779" s="1" t="s">
        <v>23</v>
      </c>
      <c r="K4779" s="1" t="s">
        <v>16</v>
      </c>
      <c r="L4779" s="1" t="s">
        <v>16</v>
      </c>
      <c r="M4779" s="1" t="s">
        <v>16</v>
      </c>
      <c r="N4779" s="1" t="s">
        <v>16</v>
      </c>
      <c r="O4779" s="1">
        <v>71.2</v>
      </c>
      <c r="P4779" s="1">
        <v>1.0</v>
      </c>
    </row>
    <row r="4780">
      <c r="A4780" s="1" t="s">
        <v>29</v>
      </c>
      <c r="B4780" s="1" t="s">
        <v>6672</v>
      </c>
      <c r="C4780" s="2" t="s">
        <v>6655</v>
      </c>
      <c r="D4780" s="1" t="s">
        <v>19</v>
      </c>
      <c r="E4780" s="3" t="str">
        <f>HYPERLINK("https://fyndiq.se/produkt/c6ad89f6519841d9/", "2 Pack Samsung Galaxy S20 - Härdat glas 9H - Super kvalitet 3D")</f>
        <v>2 Pack Samsung Galaxy S20 - Härdat glas 9H - Super kvalitet 3D</v>
      </c>
      <c r="F4780" s="1" t="s">
        <v>1342</v>
      </c>
      <c r="G4780" s="1" t="s">
        <v>1343</v>
      </c>
      <c r="H4780" s="1" t="s">
        <v>1344</v>
      </c>
      <c r="I4780" s="1" t="s">
        <v>16</v>
      </c>
      <c r="J4780" s="1" t="s">
        <v>23</v>
      </c>
      <c r="K4780" s="1" t="s">
        <v>16</v>
      </c>
      <c r="L4780" s="1" t="s">
        <v>16</v>
      </c>
      <c r="M4780" s="1" t="s">
        <v>16</v>
      </c>
      <c r="N4780" s="1" t="s">
        <v>16</v>
      </c>
      <c r="O4780" s="1">
        <v>71.2</v>
      </c>
      <c r="P4780" s="1">
        <v>1.0</v>
      </c>
    </row>
    <row r="4781">
      <c r="A4781" s="1" t="s">
        <v>29</v>
      </c>
      <c r="B4781" s="1" t="s">
        <v>6673</v>
      </c>
      <c r="C4781" s="2" t="s">
        <v>6655</v>
      </c>
      <c r="D4781" s="1" t="s">
        <v>19</v>
      </c>
      <c r="E478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4781" s="1" t="s">
        <v>128</v>
      </c>
      <c r="G4781" s="1" t="s">
        <v>129</v>
      </c>
      <c r="H4781" s="1" t="s">
        <v>130</v>
      </c>
      <c r="I4781" s="1" t="s">
        <v>16</v>
      </c>
      <c r="J4781" s="1" t="s">
        <v>23</v>
      </c>
      <c r="K4781" s="1" t="s">
        <v>16</v>
      </c>
      <c r="L4781" s="1" t="s">
        <v>16</v>
      </c>
      <c r="M4781" s="1" t="s">
        <v>16</v>
      </c>
      <c r="N4781" s="1" t="s">
        <v>16</v>
      </c>
      <c r="O4781" s="1">
        <v>95.2</v>
      </c>
      <c r="P4781" s="1">
        <v>1.0</v>
      </c>
    </row>
    <row r="4782">
      <c r="A4782" s="1" t="s">
        <v>29</v>
      </c>
      <c r="B4782" s="1" t="s">
        <v>6674</v>
      </c>
      <c r="C4782" s="2" t="s">
        <v>6655</v>
      </c>
      <c r="D4782" s="1" t="s">
        <v>19</v>
      </c>
      <c r="E4782" s="3" t="str">
        <f>HYPERLINK("https://fyndiq.se/produkt/e20f90eb01e04363/", "2-Pack Google Pixel 7 Skärmskydd &amp; 2-Pack linsskydd - Härdat Glas 9H - Super kvalitet 3D")</f>
        <v>2-Pack Google Pixel 7 Skärmskydd &amp; 2-Pack linsskydd - Härdat Glas 9H - Super kvalitet 3D</v>
      </c>
      <c r="F4782" s="1" t="s">
        <v>6675</v>
      </c>
      <c r="G4782" s="1" t="s">
        <v>6676</v>
      </c>
      <c r="H4782" s="1" t="s">
        <v>6677</v>
      </c>
      <c r="I4782" s="1" t="s">
        <v>16</v>
      </c>
      <c r="J4782" s="1" t="s">
        <v>23</v>
      </c>
      <c r="K4782" s="1" t="s">
        <v>16</v>
      </c>
      <c r="L4782" s="1" t="s">
        <v>16</v>
      </c>
      <c r="M4782" s="1" t="s">
        <v>16</v>
      </c>
      <c r="N4782" s="1" t="s">
        <v>16</v>
      </c>
      <c r="O4782" s="1">
        <v>79.2</v>
      </c>
      <c r="P4782" s="1">
        <v>1.0</v>
      </c>
    </row>
    <row r="4783">
      <c r="A4783" s="1" t="s">
        <v>29</v>
      </c>
      <c r="B4783" s="1" t="s">
        <v>6678</v>
      </c>
      <c r="C4783" s="2" t="s">
        <v>6655</v>
      </c>
      <c r="D4783" s="1" t="s">
        <v>19</v>
      </c>
      <c r="E4783" s="3" t="str">
        <f>HYPERLINK("https://fyndiq.se/produkt/c398466bf0524e85/", "2-Pack Samsung S23 - 9H Härdat Glass - 3D Super Kvalitet Skärmskydd")</f>
        <v>2-Pack Samsung S23 - 9H Härdat Glass - 3D Super Kvalitet Skärmskydd</v>
      </c>
      <c r="F4783" s="1" t="s">
        <v>1365</v>
      </c>
      <c r="G4783" s="1" t="s">
        <v>1366</v>
      </c>
      <c r="H4783" s="1" t="s">
        <v>1367</v>
      </c>
      <c r="I4783" s="1" t="s">
        <v>16</v>
      </c>
      <c r="J4783" s="1" t="s">
        <v>23</v>
      </c>
      <c r="K4783" s="1" t="s">
        <v>16</v>
      </c>
      <c r="L4783" s="1" t="s">
        <v>16</v>
      </c>
      <c r="M4783" s="1" t="s">
        <v>16</v>
      </c>
      <c r="N4783" s="1" t="s">
        <v>16</v>
      </c>
      <c r="O4783" s="1">
        <v>63.2</v>
      </c>
      <c r="P4783" s="1">
        <v>1.0</v>
      </c>
    </row>
    <row r="4784">
      <c r="A4784" s="1" t="s">
        <v>29</v>
      </c>
      <c r="B4784" s="1" t="s">
        <v>6679</v>
      </c>
      <c r="C4784" s="2" t="s">
        <v>6655</v>
      </c>
      <c r="D4784" s="1" t="s">
        <v>19</v>
      </c>
      <c r="E4784" s="3" t="str">
        <f>HYPERLINK("https://fyndiq.se/produkt/13e76851ca504320/", "2-Pack Samsung Galaxy S22 Ultra - Härdat glas 9H - Top kvalitet")</f>
        <v>2-Pack Samsung Galaxy S22 Ultra - Härdat glas 9H - Top kvalitet</v>
      </c>
      <c r="F4784" s="1" t="s">
        <v>140</v>
      </c>
      <c r="G4784" s="1" t="s">
        <v>141</v>
      </c>
      <c r="H4784" s="1" t="s">
        <v>142</v>
      </c>
      <c r="I4784" s="1" t="s">
        <v>16</v>
      </c>
      <c r="J4784" s="1" t="s">
        <v>23</v>
      </c>
      <c r="K4784" s="1" t="s">
        <v>16</v>
      </c>
      <c r="L4784" s="1" t="s">
        <v>16</v>
      </c>
      <c r="M4784" s="1" t="s">
        <v>16</v>
      </c>
      <c r="N4784" s="1" t="s">
        <v>16</v>
      </c>
      <c r="O4784" s="1">
        <v>63.2</v>
      </c>
      <c r="P4784" s="1">
        <v>1.0</v>
      </c>
    </row>
    <row r="4785">
      <c r="A4785" s="1" t="s">
        <v>29</v>
      </c>
      <c r="B4785" s="1" t="s">
        <v>6680</v>
      </c>
      <c r="C4785" s="2" t="s">
        <v>6655</v>
      </c>
      <c r="D4785" s="1" t="s">
        <v>19</v>
      </c>
      <c r="E4785" s="3" t="str">
        <f>HYPERLINK("https://fyndiq.se/produkt/abcb18d2b1094266/", "2 Pack Samsung S21 5G - Härdat Glas 9H - Super Kvalitet 3D")</f>
        <v>2 Pack Samsung S21 5G - Härdat Glas 9H - Super Kvalitet 3D</v>
      </c>
      <c r="F4785" s="1" t="s">
        <v>2719</v>
      </c>
      <c r="G4785" s="1" t="s">
        <v>2720</v>
      </c>
      <c r="H4785" s="1" t="s">
        <v>2721</v>
      </c>
      <c r="I4785" s="1" t="s">
        <v>16</v>
      </c>
      <c r="J4785" s="1" t="s">
        <v>23</v>
      </c>
      <c r="K4785" s="1" t="s">
        <v>16</v>
      </c>
      <c r="L4785" s="1" t="s">
        <v>16</v>
      </c>
      <c r="M4785" s="1" t="s">
        <v>16</v>
      </c>
      <c r="N4785" s="1" t="s">
        <v>16</v>
      </c>
      <c r="O4785" s="1">
        <v>63.2</v>
      </c>
      <c r="P4785" s="1">
        <v>1.0</v>
      </c>
    </row>
    <row r="4786">
      <c r="A4786" s="1" t="s">
        <v>29</v>
      </c>
      <c r="B4786" s="1" t="s">
        <v>6681</v>
      </c>
      <c r="C4786" s="2" t="s">
        <v>6655</v>
      </c>
      <c r="D4786" s="1" t="s">
        <v>19</v>
      </c>
      <c r="E4786" s="3" t="str">
        <f>HYPERLINK("https://fyndiq.se/produkt/b51b138903ff42ea/", "Xiaomi Mi Note 10 - Härdat glas 9H-Super kvalitet 3D Skärmskydd")</f>
        <v>Xiaomi Mi Note 10 - Härdat glas 9H-Super kvalitet 3D Skärmskydd</v>
      </c>
      <c r="F4786" s="1" t="s">
        <v>6682</v>
      </c>
      <c r="G4786" s="1" t="s">
        <v>6683</v>
      </c>
      <c r="H4786" s="1" t="s">
        <v>6684</v>
      </c>
      <c r="I4786" s="1" t="s">
        <v>16</v>
      </c>
      <c r="J4786" s="1" t="s">
        <v>23</v>
      </c>
      <c r="K4786" s="1" t="s">
        <v>16</v>
      </c>
      <c r="L4786" s="1" t="s">
        <v>16</v>
      </c>
      <c r="M4786" s="1" t="s">
        <v>16</v>
      </c>
      <c r="N4786" s="1" t="s">
        <v>16</v>
      </c>
      <c r="O4786" s="1">
        <v>55.2</v>
      </c>
      <c r="P4786" s="1">
        <v>1.0</v>
      </c>
    </row>
    <row r="4787">
      <c r="A4787" s="1" t="s">
        <v>29</v>
      </c>
      <c r="B4787" s="1" t="s">
        <v>6685</v>
      </c>
      <c r="C4787" s="2" t="s">
        <v>6655</v>
      </c>
      <c r="D4787" s="1" t="s">
        <v>19</v>
      </c>
      <c r="E4787" s="3" t="str">
        <f>HYPERLINK("https://fyndiq.se/produkt/416415a768684efb/", "2-Pack Samsung Galaxy S21 5G - 9H Härdat Glas - HD")</f>
        <v>2-Pack Samsung Galaxy S21 5G - 9H Härdat Glas - HD</v>
      </c>
      <c r="F4787" s="1" t="s">
        <v>39</v>
      </c>
      <c r="G4787" s="1" t="s">
        <v>40</v>
      </c>
      <c r="H4787" s="1" t="s">
        <v>41</v>
      </c>
      <c r="I4787" s="1" t="s">
        <v>16</v>
      </c>
      <c r="J4787" s="1" t="s">
        <v>23</v>
      </c>
      <c r="K4787" s="1" t="s">
        <v>16</v>
      </c>
      <c r="L4787" s="1" t="s">
        <v>16</v>
      </c>
      <c r="M4787" s="1" t="s">
        <v>16</v>
      </c>
      <c r="N4787" s="1" t="s">
        <v>16</v>
      </c>
      <c r="O4787" s="1">
        <v>63.2</v>
      </c>
      <c r="P4787" s="1">
        <v>1.0</v>
      </c>
    </row>
    <row r="4788">
      <c r="A4788" s="1" t="s">
        <v>29</v>
      </c>
      <c r="B4788" s="1" t="s">
        <v>6686</v>
      </c>
      <c r="C4788" s="2" t="s">
        <v>6655</v>
      </c>
      <c r="D4788" s="1" t="s">
        <v>19</v>
      </c>
      <c r="E4788" s="3" t="str">
        <f>HYPERLINK("https://fyndiq.se/produkt/acbd2f15758f4e1c/", "2-Pack Samsung A55 5G Skärmskydd i Härdat Glas")</f>
        <v>2-Pack Samsung A55 5G Skärmskydd i Härdat Glas</v>
      </c>
      <c r="F4788" s="1" t="s">
        <v>982</v>
      </c>
      <c r="G4788" s="1" t="s">
        <v>983</v>
      </c>
      <c r="H4788" s="1" t="s">
        <v>984</v>
      </c>
      <c r="I4788" s="1" t="s">
        <v>16</v>
      </c>
      <c r="J4788" s="1" t="s">
        <v>23</v>
      </c>
      <c r="K4788" s="1" t="s">
        <v>16</v>
      </c>
      <c r="L4788" s="1" t="s">
        <v>16</v>
      </c>
      <c r="M4788" s="1" t="s">
        <v>16</v>
      </c>
      <c r="N4788" s="1" t="s">
        <v>16</v>
      </c>
      <c r="O4788" s="1">
        <v>63.2</v>
      </c>
      <c r="P4788" s="1">
        <v>1.0</v>
      </c>
    </row>
    <row r="4789">
      <c r="A4789" s="1" t="s">
        <v>29</v>
      </c>
      <c r="B4789" s="1" t="s">
        <v>6687</v>
      </c>
      <c r="C4789" s="2" t="s">
        <v>6655</v>
      </c>
      <c r="D4789" s="1" t="s">
        <v>19</v>
      </c>
      <c r="E4789" s="3" t="str">
        <f>HYPERLINK("https://fyndiq.se/produkt/48b46200dc014b3e/", "2-Pack Iphone 8 Vit -Härdat Glas 9H-Super Kvalitet 3D Skärmskydd")</f>
        <v>2-Pack Iphone 8 Vit -Härdat Glas 9H-Super Kvalitet 3D Skärmskydd</v>
      </c>
      <c r="F4789" s="1" t="s">
        <v>2562</v>
      </c>
      <c r="G4789" s="1" t="s">
        <v>2563</v>
      </c>
      <c r="H4789" s="1" t="s">
        <v>2564</v>
      </c>
      <c r="I4789" s="1" t="s">
        <v>16</v>
      </c>
      <c r="J4789" s="1" t="s">
        <v>23</v>
      </c>
      <c r="K4789" s="1" t="s">
        <v>16</v>
      </c>
      <c r="L4789" s="1" t="s">
        <v>16</v>
      </c>
      <c r="M4789" s="1" t="s">
        <v>16</v>
      </c>
      <c r="N4789" s="1" t="s">
        <v>16</v>
      </c>
      <c r="O4789" s="1">
        <v>55.2</v>
      </c>
      <c r="P4789" s="1">
        <v>1.0</v>
      </c>
    </row>
    <row r="4790">
      <c r="A4790" s="1" t="s">
        <v>29</v>
      </c>
      <c r="B4790" s="1" t="s">
        <v>6688</v>
      </c>
      <c r="C4790" s="2" t="s">
        <v>6655</v>
      </c>
      <c r="D4790" s="1" t="s">
        <v>19</v>
      </c>
      <c r="E479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790" s="1" t="s">
        <v>31</v>
      </c>
      <c r="G4790" s="1" t="s">
        <v>32</v>
      </c>
      <c r="H4790" s="1" t="s">
        <v>33</v>
      </c>
      <c r="I4790" s="1" t="s">
        <v>16</v>
      </c>
      <c r="J4790" s="1" t="s">
        <v>23</v>
      </c>
      <c r="K4790" s="1" t="s">
        <v>16</v>
      </c>
      <c r="L4790" s="1" t="s">
        <v>16</v>
      </c>
      <c r="M4790" s="1" t="s">
        <v>16</v>
      </c>
      <c r="N4790" s="1" t="s">
        <v>16</v>
      </c>
      <c r="O4790" s="1">
        <v>79.2</v>
      </c>
      <c r="P4790" s="1">
        <v>1.0</v>
      </c>
    </row>
    <row r="4791">
      <c r="A4791" s="1" t="s">
        <v>29</v>
      </c>
      <c r="B4791" s="1" t="s">
        <v>6689</v>
      </c>
      <c r="C4791" s="2" t="s">
        <v>6655</v>
      </c>
      <c r="D4791" s="1" t="s">
        <v>19</v>
      </c>
      <c r="E4791" s="3" t="str">
        <f>HYPERLINK("https://fyndiq.se/produkt/ac8181d33d904577/", "Samsung Galaxy S10 Plus - Härdat glas 9H - Super kvalitet 3D")</f>
        <v>Samsung Galaxy S10 Plus - Härdat glas 9H - Super kvalitet 3D</v>
      </c>
      <c r="F4791" s="1" t="s">
        <v>171</v>
      </c>
      <c r="G4791" s="1" t="s">
        <v>172</v>
      </c>
      <c r="H4791" s="1" t="s">
        <v>173</v>
      </c>
      <c r="I4791" s="1" t="s">
        <v>16</v>
      </c>
      <c r="J4791" s="1" t="s">
        <v>23</v>
      </c>
      <c r="K4791" s="1" t="s">
        <v>16</v>
      </c>
      <c r="L4791" s="1" t="s">
        <v>16</v>
      </c>
      <c r="M4791" s="1" t="s">
        <v>16</v>
      </c>
      <c r="N4791" s="1" t="s">
        <v>16</v>
      </c>
      <c r="O4791" s="1">
        <v>55.2</v>
      </c>
      <c r="P4791" s="1">
        <v>1.0</v>
      </c>
    </row>
    <row r="4792">
      <c r="A4792" s="1" t="s">
        <v>29</v>
      </c>
      <c r="B4792" s="1" t="s">
        <v>6690</v>
      </c>
      <c r="C4792" s="2" t="s">
        <v>6655</v>
      </c>
      <c r="D4792" s="1" t="s">
        <v>19</v>
      </c>
      <c r="E4792" s="3" t="str">
        <f>HYPERLINK("https://fyndiq.se/produkt/54fb3b61f3c44a31/", "2 Pack iPhone 8 Plus Svart - Härdat Glas 9H - Super Kvalitet 3D")</f>
        <v>2 Pack iPhone 8 Plus Svart - Härdat Glas 9H - Super Kvalitet 3D</v>
      </c>
      <c r="F4792" s="1" t="s">
        <v>535</v>
      </c>
      <c r="G4792" s="1" t="s">
        <v>536</v>
      </c>
      <c r="H4792" s="1" t="s">
        <v>537</v>
      </c>
      <c r="I4792" s="1" t="s">
        <v>16</v>
      </c>
      <c r="J4792" s="1" t="s">
        <v>23</v>
      </c>
      <c r="K4792" s="1" t="s">
        <v>16</v>
      </c>
      <c r="L4792" s="1" t="s">
        <v>16</v>
      </c>
      <c r="M4792" s="1" t="s">
        <v>16</v>
      </c>
      <c r="N4792" s="1" t="s">
        <v>16</v>
      </c>
      <c r="O4792" s="1">
        <v>55.2</v>
      </c>
      <c r="P4792" s="1">
        <v>1.0</v>
      </c>
    </row>
    <row r="4793">
      <c r="A4793" s="1" t="s">
        <v>29</v>
      </c>
      <c r="B4793" s="1" t="s">
        <v>6691</v>
      </c>
      <c r="C4793" s="2" t="s">
        <v>6655</v>
      </c>
      <c r="D4793" s="1" t="s">
        <v>19</v>
      </c>
      <c r="E4793" s="3" t="str">
        <f>HYPERLINK("https://fyndiq.se/produkt/ac8181d33d904577/", "Samsung Galaxy S10 Plus - Härdat glas 9H - Super kvalitet 3D")</f>
        <v>Samsung Galaxy S10 Plus - Härdat glas 9H - Super kvalitet 3D</v>
      </c>
      <c r="F4793" s="1" t="s">
        <v>171</v>
      </c>
      <c r="G4793" s="1" t="s">
        <v>172</v>
      </c>
      <c r="H4793" s="1" t="s">
        <v>173</v>
      </c>
      <c r="I4793" s="1" t="s">
        <v>16</v>
      </c>
      <c r="J4793" s="1" t="s">
        <v>23</v>
      </c>
      <c r="K4793" s="1" t="s">
        <v>16</v>
      </c>
      <c r="L4793" s="1" t="s">
        <v>16</v>
      </c>
      <c r="M4793" s="1" t="s">
        <v>16</v>
      </c>
      <c r="N4793" s="1" t="s">
        <v>16</v>
      </c>
      <c r="O4793" s="1">
        <v>55.2</v>
      </c>
      <c r="P4793" s="1">
        <v>1.0</v>
      </c>
    </row>
    <row r="4794">
      <c r="A4794" s="1" t="s">
        <v>29</v>
      </c>
      <c r="B4794" s="1" t="s">
        <v>6692</v>
      </c>
      <c r="C4794" s="2" t="s">
        <v>6655</v>
      </c>
      <c r="D4794" s="1" t="s">
        <v>19</v>
      </c>
      <c r="E479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4794" s="1" t="s">
        <v>504</v>
      </c>
      <c r="G4794" s="1" t="s">
        <v>505</v>
      </c>
      <c r="H4794" s="1" t="s">
        <v>506</v>
      </c>
      <c r="I4794" s="1" t="s">
        <v>16</v>
      </c>
      <c r="J4794" s="1" t="s">
        <v>23</v>
      </c>
      <c r="K4794" s="1" t="s">
        <v>16</v>
      </c>
      <c r="L4794" s="1" t="s">
        <v>16</v>
      </c>
      <c r="M4794" s="1" t="s">
        <v>16</v>
      </c>
      <c r="N4794" s="1" t="s">
        <v>16</v>
      </c>
      <c r="O4794" s="1">
        <v>63.2</v>
      </c>
      <c r="P4794" s="1">
        <v>1.0</v>
      </c>
    </row>
    <row r="4795">
      <c r="A4795" s="1" t="s">
        <v>29</v>
      </c>
      <c r="B4795" s="1" t="s">
        <v>6693</v>
      </c>
      <c r="C4795" s="2" t="s">
        <v>6655</v>
      </c>
      <c r="D4795" s="1" t="s">
        <v>19</v>
      </c>
      <c r="E4795" s="3" t="str">
        <f>HYPERLINK("https://fyndiq.se/produkt/e9cb8b77f5e5466c/", "2 Pack - Samsung S20 PLUS - 9H Härdat Glass - 3D Super Kvalitet")</f>
        <v>2 Pack - Samsung S20 PLUS - 9H Härdat Glass - 3D Super Kvalitet</v>
      </c>
      <c r="F4795" s="1" t="s">
        <v>236</v>
      </c>
      <c r="G4795" s="1" t="s">
        <v>237</v>
      </c>
      <c r="H4795" s="1" t="s">
        <v>238</v>
      </c>
      <c r="I4795" s="1" t="s">
        <v>16</v>
      </c>
      <c r="J4795" s="1" t="s">
        <v>23</v>
      </c>
      <c r="K4795" s="1" t="s">
        <v>16</v>
      </c>
      <c r="L4795" s="1" t="s">
        <v>16</v>
      </c>
      <c r="M4795" s="1" t="s">
        <v>16</v>
      </c>
      <c r="N4795" s="1" t="s">
        <v>16</v>
      </c>
      <c r="O4795" s="1">
        <v>63.2</v>
      </c>
      <c r="P4795" s="1">
        <v>1.0</v>
      </c>
    </row>
    <row r="4796">
      <c r="A4796" s="1" t="s">
        <v>29</v>
      </c>
      <c r="B4796" s="1" t="s">
        <v>6694</v>
      </c>
      <c r="C4796" s="2" t="s">
        <v>6655</v>
      </c>
      <c r="D4796" s="1" t="s">
        <v>19</v>
      </c>
      <c r="E4796" s="3" t="str">
        <f>HYPERLINK("https://fyndiq.se/produkt/701c980a31d04f70/", "Samsung S23 FE 5G - 9H Härdat Glass - Super Kvalitet 3D")</f>
        <v>Samsung S23 FE 5G - 9H Härdat Glass - Super Kvalitet 3D</v>
      </c>
      <c r="F4796" s="1" t="s">
        <v>698</v>
      </c>
      <c r="G4796" s="1" t="s">
        <v>699</v>
      </c>
      <c r="H4796" s="1" t="s">
        <v>700</v>
      </c>
      <c r="I4796" s="1" t="s">
        <v>16</v>
      </c>
      <c r="J4796" s="1" t="s">
        <v>23</v>
      </c>
      <c r="K4796" s="1" t="s">
        <v>16</v>
      </c>
      <c r="L4796" s="1" t="s">
        <v>16</v>
      </c>
      <c r="M4796" s="1" t="s">
        <v>16</v>
      </c>
      <c r="N4796" s="1" t="s">
        <v>16</v>
      </c>
      <c r="O4796" s="1">
        <v>55.2</v>
      </c>
      <c r="P4796" s="1">
        <v>1.0</v>
      </c>
    </row>
    <row r="4797">
      <c r="A4797" s="1" t="s">
        <v>29</v>
      </c>
      <c r="B4797" s="1" t="s">
        <v>6695</v>
      </c>
      <c r="C4797" s="2" t="s">
        <v>6655</v>
      </c>
      <c r="D4797" s="1" t="s">
        <v>19</v>
      </c>
      <c r="E4797" s="3" t="str">
        <f>HYPERLINK("https://fyndiq.se/produkt/2055bb39e06f42d5/", "2-Pack Samsung S22 Ultra Skärmskydd - 9H Härdat Glass - 3D Super Kvalitet")</f>
        <v>2-Pack Samsung S22 Ultra Skärmskydd - 9H Härdat Glass - 3D Super Kvalitet</v>
      </c>
      <c r="F4797" s="1" t="s">
        <v>5662</v>
      </c>
      <c r="G4797" s="1" t="s">
        <v>5663</v>
      </c>
      <c r="H4797" s="1" t="s">
        <v>5664</v>
      </c>
      <c r="I4797" s="1" t="s">
        <v>16</v>
      </c>
      <c r="J4797" s="1" t="s">
        <v>23</v>
      </c>
      <c r="K4797" s="1" t="s">
        <v>16</v>
      </c>
      <c r="L4797" s="1" t="s">
        <v>16</v>
      </c>
      <c r="M4797" s="1" t="s">
        <v>16</v>
      </c>
      <c r="N4797" s="1" t="s">
        <v>16</v>
      </c>
      <c r="O4797" s="1">
        <v>63.2</v>
      </c>
      <c r="P4797" s="1">
        <v>1.0</v>
      </c>
    </row>
    <row r="4798">
      <c r="A4798" s="1" t="s">
        <v>29</v>
      </c>
      <c r="B4798" s="1" t="s">
        <v>6696</v>
      </c>
      <c r="C4798" s="2" t="s">
        <v>6655</v>
      </c>
      <c r="D4798" s="1" t="s">
        <v>19</v>
      </c>
      <c r="E4798" s="3" t="str">
        <f>HYPERLINK("https://fyndiq.se/produkt/432d784756a84eff/", "2-Pack Samsung Galaxy S20FE - Härdat Glas-9H -Super kvalitet 3D")</f>
        <v>2-Pack Samsung Galaxy S20FE - Härdat Glas-9H -Super kvalitet 3D</v>
      </c>
      <c r="F4798" s="1" t="s">
        <v>1078</v>
      </c>
      <c r="G4798" s="1" t="s">
        <v>1079</v>
      </c>
      <c r="H4798" s="1" t="s">
        <v>1080</v>
      </c>
      <c r="I4798" s="1" t="s">
        <v>16</v>
      </c>
      <c r="J4798" s="1" t="s">
        <v>23</v>
      </c>
      <c r="K4798" s="1" t="s">
        <v>16</v>
      </c>
      <c r="L4798" s="1" t="s">
        <v>16</v>
      </c>
      <c r="M4798" s="1" t="s">
        <v>16</v>
      </c>
      <c r="N4798" s="1" t="s">
        <v>16</v>
      </c>
      <c r="O4798" s="1">
        <v>63.2</v>
      </c>
      <c r="P4798" s="1">
        <v>1.0</v>
      </c>
    </row>
    <row r="4799">
      <c r="A4799" s="1" t="s">
        <v>29</v>
      </c>
      <c r="B4799" s="1" t="s">
        <v>6697</v>
      </c>
      <c r="C4799" s="2" t="s">
        <v>6655</v>
      </c>
      <c r="D4799" s="1" t="s">
        <v>19</v>
      </c>
      <c r="E4799" s="3" t="str">
        <f>HYPERLINK("https://fyndiq.se/produkt/b4b1148b5d274f33/", "2 Pack Xiaomi 11T 5G - Härdat glas 9H - Super kvalitet 3D")</f>
        <v>2 Pack Xiaomi 11T 5G - Härdat glas 9H - Super kvalitet 3D</v>
      </c>
      <c r="F4799" s="1" t="s">
        <v>345</v>
      </c>
      <c r="G4799" s="1" t="s">
        <v>346</v>
      </c>
      <c r="H4799" s="1" t="s">
        <v>347</v>
      </c>
      <c r="I4799" s="1" t="s">
        <v>16</v>
      </c>
      <c r="J4799" s="1" t="s">
        <v>23</v>
      </c>
      <c r="K4799" s="1" t="s">
        <v>16</v>
      </c>
      <c r="L4799" s="1" t="s">
        <v>16</v>
      </c>
      <c r="M4799" s="1" t="s">
        <v>16</v>
      </c>
      <c r="N4799" s="1" t="s">
        <v>16</v>
      </c>
      <c r="O4799" s="1">
        <v>63.2</v>
      </c>
      <c r="P4799" s="1">
        <v>1.0</v>
      </c>
    </row>
    <row r="4800">
      <c r="A4800" s="1" t="s">
        <v>29</v>
      </c>
      <c r="B4800" s="1" t="s">
        <v>6698</v>
      </c>
      <c r="C4800" s="2" t="s">
        <v>6655</v>
      </c>
      <c r="D4800" s="1" t="s">
        <v>19</v>
      </c>
      <c r="E4800" s="3" t="str">
        <f>HYPERLINK("https://fyndiq.se/produkt/703673a03679430e/", "2-Pack Samsung A55 5G Skärmskydd i Härdat Glas")</f>
        <v>2-Pack Samsung A55 5G Skärmskydd i Härdat Glas</v>
      </c>
      <c r="F4800" s="1" t="s">
        <v>2173</v>
      </c>
      <c r="G4800" s="1" t="s">
        <v>2174</v>
      </c>
      <c r="H4800" s="1" t="s">
        <v>2175</v>
      </c>
      <c r="I4800" s="1" t="s">
        <v>16</v>
      </c>
      <c r="J4800" s="1" t="s">
        <v>23</v>
      </c>
      <c r="K4800" s="1" t="s">
        <v>16</v>
      </c>
      <c r="L4800" s="1" t="s">
        <v>16</v>
      </c>
      <c r="M4800" s="1" t="s">
        <v>16</v>
      </c>
      <c r="N4800" s="1" t="s">
        <v>16</v>
      </c>
      <c r="O4800" s="1">
        <v>63.2</v>
      </c>
      <c r="P4800" s="1">
        <v>1.0</v>
      </c>
    </row>
    <row r="4801">
      <c r="A4801" s="1" t="s">
        <v>29</v>
      </c>
      <c r="B4801" s="1" t="s">
        <v>6699</v>
      </c>
      <c r="C4801" s="2" t="s">
        <v>6655</v>
      </c>
      <c r="D4801" s="1" t="s">
        <v>19</v>
      </c>
      <c r="E4801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4801" s="1" t="s">
        <v>4809</v>
      </c>
      <c r="G4801" s="1" t="s">
        <v>4810</v>
      </c>
      <c r="H4801" s="1" t="s">
        <v>4811</v>
      </c>
      <c r="I4801" s="1" t="s">
        <v>16</v>
      </c>
      <c r="J4801" s="1" t="s">
        <v>23</v>
      </c>
      <c r="K4801" s="1" t="s">
        <v>16</v>
      </c>
      <c r="L4801" s="1" t="s">
        <v>16</v>
      </c>
      <c r="M4801" s="1" t="s">
        <v>16</v>
      </c>
      <c r="N4801" s="1" t="s">
        <v>16</v>
      </c>
      <c r="O4801" s="1">
        <v>63.2</v>
      </c>
      <c r="P4801" s="1">
        <v>1.0</v>
      </c>
    </row>
    <row r="4802">
      <c r="A4802" s="1" t="s">
        <v>29</v>
      </c>
      <c r="B4802" s="1" t="s">
        <v>6700</v>
      </c>
      <c r="C4802" s="2" t="s">
        <v>6655</v>
      </c>
      <c r="D4802" s="1" t="s">
        <v>19</v>
      </c>
      <c r="E4802" s="3" t="str">
        <f>HYPERLINK("https://fyndiq.se/produkt/dfe28e565d2e4c8d/", "2 Pack Samsung S21 FE - 9H Härdat Glass - Super Kvalitet 3D")</f>
        <v>2 Pack Samsung S21 FE - 9H Härdat Glass - Super Kvalitet 3D</v>
      </c>
      <c r="F4802" s="1" t="s">
        <v>276</v>
      </c>
      <c r="G4802" s="1" t="s">
        <v>277</v>
      </c>
      <c r="H4802" s="1" t="s">
        <v>278</v>
      </c>
      <c r="I4802" s="1" t="s">
        <v>16</v>
      </c>
      <c r="J4802" s="1" t="s">
        <v>23</v>
      </c>
      <c r="K4802" s="1" t="s">
        <v>16</v>
      </c>
      <c r="L4802" s="1" t="s">
        <v>16</v>
      </c>
      <c r="M4802" s="1" t="s">
        <v>16</v>
      </c>
      <c r="N4802" s="1" t="s">
        <v>16</v>
      </c>
      <c r="O4802" s="1">
        <v>63.2</v>
      </c>
      <c r="P4802" s="1">
        <v>1.0</v>
      </c>
    </row>
    <row r="4803">
      <c r="A4803" s="1" t="s">
        <v>29</v>
      </c>
      <c r="B4803" s="1" t="s">
        <v>6701</v>
      </c>
      <c r="C4803" s="2" t="s">
        <v>6655</v>
      </c>
      <c r="D4803" s="1" t="s">
        <v>19</v>
      </c>
      <c r="E480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803" s="1" t="s">
        <v>258</v>
      </c>
      <c r="G4803" s="1" t="s">
        <v>259</v>
      </c>
      <c r="H4803" s="1" t="s">
        <v>260</v>
      </c>
      <c r="I4803" s="1" t="s">
        <v>16</v>
      </c>
      <c r="J4803" s="1" t="s">
        <v>23</v>
      </c>
      <c r="K4803" s="1" t="s">
        <v>16</v>
      </c>
      <c r="L4803" s="1" t="s">
        <v>16</v>
      </c>
      <c r="M4803" s="1" t="s">
        <v>16</v>
      </c>
      <c r="N4803" s="1" t="s">
        <v>16</v>
      </c>
      <c r="O4803" s="1">
        <v>63.2</v>
      </c>
      <c r="P4803" s="1">
        <v>1.0</v>
      </c>
    </row>
    <row r="4804">
      <c r="A4804" s="1" t="s">
        <v>29</v>
      </c>
      <c r="B4804" s="1" t="s">
        <v>6702</v>
      </c>
      <c r="C4804" s="2" t="s">
        <v>6655</v>
      </c>
      <c r="D4804" s="1" t="s">
        <v>19</v>
      </c>
      <c r="E4804" s="3" t="str">
        <f>HYPERLINK("https://fyndiq.se/produkt/416415a768684efb/", "2-Pack Samsung Galaxy S21 5G - 9H Härdat Glas - HD")</f>
        <v>2-Pack Samsung Galaxy S21 5G - 9H Härdat Glas - HD</v>
      </c>
      <c r="F4804" s="1" t="s">
        <v>39</v>
      </c>
      <c r="G4804" s="1" t="s">
        <v>40</v>
      </c>
      <c r="H4804" s="1" t="s">
        <v>41</v>
      </c>
      <c r="I4804" s="1" t="s">
        <v>16</v>
      </c>
      <c r="J4804" s="1" t="s">
        <v>23</v>
      </c>
      <c r="K4804" s="1" t="s">
        <v>16</v>
      </c>
      <c r="L4804" s="1" t="s">
        <v>16</v>
      </c>
      <c r="M4804" s="1" t="s">
        <v>16</v>
      </c>
      <c r="N4804" s="1" t="s">
        <v>16</v>
      </c>
      <c r="O4804" s="1">
        <v>63.2</v>
      </c>
      <c r="P4804" s="1">
        <v>1.0</v>
      </c>
    </row>
    <row r="4805">
      <c r="A4805" s="1" t="s">
        <v>29</v>
      </c>
      <c r="B4805" s="1" t="s">
        <v>6703</v>
      </c>
      <c r="C4805" s="2" t="s">
        <v>6655</v>
      </c>
      <c r="D4805" s="1" t="s">
        <v>19</v>
      </c>
      <c r="E4805" s="3" t="str">
        <f>HYPERLINK("https://fyndiq.se/produkt/6a703e1a07a048a1/", "2-Pack Google Pixel 7 - Härdat Glas 9H - Super kvalitet 3D Skärmskydd")</f>
        <v>2-Pack Google Pixel 7 - Härdat Glas 9H - Super kvalitet 3D Skärmskydd</v>
      </c>
      <c r="F4805" s="1" t="s">
        <v>6704</v>
      </c>
      <c r="G4805" s="1" t="s">
        <v>6705</v>
      </c>
      <c r="H4805" s="1" t="s">
        <v>6706</v>
      </c>
      <c r="I4805" s="1" t="s">
        <v>1673</v>
      </c>
      <c r="J4805" s="1" t="s">
        <v>9</v>
      </c>
      <c r="K4805" s="2" t="s">
        <v>5341</v>
      </c>
      <c r="L4805" s="1" t="s">
        <v>2811</v>
      </c>
      <c r="M4805" s="1" t="s">
        <v>16</v>
      </c>
      <c r="N4805" s="1" t="s">
        <v>16</v>
      </c>
      <c r="O4805" s="1">
        <v>63.2</v>
      </c>
      <c r="P4805" s="1">
        <v>1.0</v>
      </c>
    </row>
    <row r="4806">
      <c r="A4806" s="1" t="s">
        <v>29</v>
      </c>
      <c r="B4806" s="1" t="s">
        <v>6707</v>
      </c>
      <c r="C4806" s="2" t="s">
        <v>6655</v>
      </c>
      <c r="D4806" s="1" t="s">
        <v>19</v>
      </c>
      <c r="E4806" s="3" t="str">
        <f>HYPERLINK("https://fyndiq.se/produkt/9e488e35f28b4b0b/", "2-Pack GOOGLE PIXEL 6A Skärmskydd - Härdat Glas 9H - Super kvalitet 3D")</f>
        <v>2-Pack GOOGLE PIXEL 6A Skärmskydd - Härdat Glas 9H - Super kvalitet 3D</v>
      </c>
      <c r="F4806" s="1" t="s">
        <v>196</v>
      </c>
      <c r="G4806" s="1" t="s">
        <v>197</v>
      </c>
      <c r="H4806" s="1" t="s">
        <v>198</v>
      </c>
      <c r="I4806" s="1" t="s">
        <v>16</v>
      </c>
      <c r="J4806" s="1" t="s">
        <v>23</v>
      </c>
      <c r="K4806" s="1" t="s">
        <v>16</v>
      </c>
      <c r="L4806" s="1" t="s">
        <v>16</v>
      </c>
      <c r="M4806" s="1" t="s">
        <v>16</v>
      </c>
      <c r="N4806" s="1" t="s">
        <v>16</v>
      </c>
      <c r="O4806" s="1">
        <v>63.2</v>
      </c>
      <c r="P4806" s="1">
        <v>1.0</v>
      </c>
    </row>
    <row r="4807">
      <c r="A4807" s="1" t="s">
        <v>29</v>
      </c>
      <c r="B4807" s="1" t="s">
        <v>6708</v>
      </c>
      <c r="C4807" s="2" t="s">
        <v>6655</v>
      </c>
      <c r="D4807" s="1" t="s">
        <v>19</v>
      </c>
      <c r="E4807" s="3" t="str">
        <f>HYPERLINK("https://fyndiq.se/produkt/f676a7aac02c44c9/", "2-Pack OnePlus 9 Pro 5G - Härdat Glas 9H - Super kvalitet 3D Skärmskydd")</f>
        <v>2-Pack OnePlus 9 Pro 5G - Härdat Glas 9H - Super kvalitet 3D Skärmskydd</v>
      </c>
      <c r="F4807" s="1" t="s">
        <v>208</v>
      </c>
      <c r="G4807" s="1" t="s">
        <v>209</v>
      </c>
      <c r="H4807" s="1" t="s">
        <v>210</v>
      </c>
      <c r="I4807" s="1" t="s">
        <v>16</v>
      </c>
      <c r="J4807" s="1" t="s">
        <v>23</v>
      </c>
      <c r="K4807" s="1" t="s">
        <v>16</v>
      </c>
      <c r="L4807" s="1" t="s">
        <v>16</v>
      </c>
      <c r="M4807" s="1" t="s">
        <v>16</v>
      </c>
      <c r="N4807" s="1" t="s">
        <v>16</v>
      </c>
      <c r="O4807" s="1">
        <v>71.2</v>
      </c>
      <c r="P4807" s="1">
        <v>1.0</v>
      </c>
    </row>
    <row r="4808">
      <c r="A4808" s="1" t="s">
        <v>29</v>
      </c>
      <c r="B4808" s="1" t="s">
        <v>6709</v>
      </c>
      <c r="C4808" s="2" t="s">
        <v>6655</v>
      </c>
      <c r="D4808" s="1" t="s">
        <v>19</v>
      </c>
      <c r="E4808" s="3" t="str">
        <f>HYPERLINK("https://fyndiq.se/produkt/2477583187264ece/", "2-Pack Samsung S20 - 9H Härdat Glass - Top Kvalitet")</f>
        <v>2-Pack Samsung S20 - 9H Härdat Glass - Top Kvalitet</v>
      </c>
      <c r="F4808" s="1" t="s">
        <v>124</v>
      </c>
      <c r="G4808" s="1" t="s">
        <v>125</v>
      </c>
      <c r="H4808" s="1" t="s">
        <v>126</v>
      </c>
      <c r="I4808" s="1" t="s">
        <v>16</v>
      </c>
      <c r="J4808" s="1" t="s">
        <v>23</v>
      </c>
      <c r="K4808" s="1" t="s">
        <v>16</v>
      </c>
      <c r="L4808" s="1" t="s">
        <v>16</v>
      </c>
      <c r="M4808" s="1" t="s">
        <v>16</v>
      </c>
      <c r="N4808" s="1" t="s">
        <v>16</v>
      </c>
      <c r="O4808" s="1">
        <v>71.2</v>
      </c>
      <c r="P4808" s="1">
        <v>1.0</v>
      </c>
    </row>
    <row r="4809">
      <c r="A4809" s="1" t="s">
        <v>29</v>
      </c>
      <c r="B4809" s="1" t="s">
        <v>6710</v>
      </c>
      <c r="C4809" s="2" t="s">
        <v>6655</v>
      </c>
      <c r="D4809" s="1" t="s">
        <v>19</v>
      </c>
      <c r="E4809" s="3" t="str">
        <f>HYPERLINK("https://fyndiq.se/produkt/56c72c0ba5f749b5/", "2-Pack SAMSUNG S24 Skärmskydd - Härdat Glas 9H - Super kvalitet 3D")</f>
        <v>2-Pack SAMSUNG S24 Skärmskydd - Härdat Glas 9H - Super kvalitet 3D</v>
      </c>
      <c r="F4809" s="1" t="s">
        <v>263</v>
      </c>
      <c r="G4809" s="1" t="s">
        <v>264</v>
      </c>
      <c r="H4809" s="1" t="s">
        <v>265</v>
      </c>
      <c r="I4809" s="1" t="s">
        <v>16</v>
      </c>
      <c r="J4809" s="1" t="s">
        <v>23</v>
      </c>
      <c r="K4809" s="1" t="s">
        <v>16</v>
      </c>
      <c r="L4809" s="1" t="s">
        <v>16</v>
      </c>
      <c r="M4809" s="1" t="s">
        <v>16</v>
      </c>
      <c r="N4809" s="1" t="s">
        <v>16</v>
      </c>
      <c r="O4809" s="1">
        <v>71.2</v>
      </c>
      <c r="P4809" s="1">
        <v>1.0</v>
      </c>
    </row>
    <row r="4810">
      <c r="A4810" s="1" t="s">
        <v>29</v>
      </c>
      <c r="B4810" s="1" t="s">
        <v>6711</v>
      </c>
      <c r="C4810" s="2" t="s">
        <v>6655</v>
      </c>
      <c r="D4810" s="1" t="s">
        <v>19</v>
      </c>
      <c r="E4810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4810" s="1" t="s">
        <v>1110</v>
      </c>
      <c r="G4810" s="1" t="s">
        <v>1111</v>
      </c>
      <c r="H4810" s="1" t="s">
        <v>1112</v>
      </c>
      <c r="I4810" s="1" t="s">
        <v>16</v>
      </c>
      <c r="J4810" s="1" t="s">
        <v>23</v>
      </c>
      <c r="K4810" s="1" t="s">
        <v>16</v>
      </c>
      <c r="L4810" s="1" t="s">
        <v>16</v>
      </c>
      <c r="M4810" s="1" t="s">
        <v>16</v>
      </c>
      <c r="N4810" s="1" t="s">
        <v>16</v>
      </c>
      <c r="O4810" s="1">
        <v>71.2</v>
      </c>
      <c r="P4810" s="1">
        <v>1.0</v>
      </c>
    </row>
    <row r="4811">
      <c r="A4811" s="1" t="s">
        <v>29</v>
      </c>
      <c r="B4811" s="1" t="s">
        <v>6712</v>
      </c>
      <c r="C4811" s="2" t="s">
        <v>6655</v>
      </c>
      <c r="D4811" s="1" t="s">
        <v>19</v>
      </c>
      <c r="E4811" s="3" t="str">
        <f>HYPERLINK("https://fyndiq.se/produkt/5947f051e8b54742/", "2-Pack MOTOROLA EDGE 40 Skärmskydd - Härdat Glas 9H - Super kvalitet 3D")</f>
        <v>2-Pack MOTOROLA EDGE 40 Skärmskydd - Härdat Glas 9H - Super kvalitet 3D</v>
      </c>
      <c r="F4811" s="1" t="s">
        <v>1065</v>
      </c>
      <c r="G4811" s="1" t="s">
        <v>1066</v>
      </c>
      <c r="H4811" s="1" t="s">
        <v>1067</v>
      </c>
      <c r="I4811" s="1" t="s">
        <v>16</v>
      </c>
      <c r="J4811" s="1" t="s">
        <v>23</v>
      </c>
      <c r="K4811" s="1" t="s">
        <v>16</v>
      </c>
      <c r="L4811" s="1" t="s">
        <v>16</v>
      </c>
      <c r="M4811" s="1" t="s">
        <v>16</v>
      </c>
      <c r="N4811" s="1" t="s">
        <v>16</v>
      </c>
      <c r="O4811" s="1">
        <v>71.2</v>
      </c>
      <c r="P4811" s="1">
        <v>1.0</v>
      </c>
    </row>
    <row r="4812">
      <c r="A4812" s="1" t="s">
        <v>29</v>
      </c>
      <c r="B4812" s="1" t="s">
        <v>6713</v>
      </c>
      <c r="C4812" s="2" t="s">
        <v>6655</v>
      </c>
      <c r="D4812" s="1" t="s">
        <v>19</v>
      </c>
      <c r="E4812" s="3" t="str">
        <f>HYPERLINK("https://fyndiq.se/produkt/a047b5d99d58461d/", "2-Pack Google Pixel 6A - Härdat glas 9H - Super kvalitet 3D")</f>
        <v>2-Pack Google Pixel 6A - Härdat glas 9H - Super kvalitet 3D</v>
      </c>
      <c r="F4812" s="1" t="s">
        <v>1205</v>
      </c>
      <c r="G4812" s="1" t="s">
        <v>1206</v>
      </c>
      <c r="H4812" s="1" t="s">
        <v>1207</v>
      </c>
      <c r="I4812" s="1" t="s">
        <v>16</v>
      </c>
      <c r="J4812" s="1" t="s">
        <v>23</v>
      </c>
      <c r="K4812" s="1" t="s">
        <v>16</v>
      </c>
      <c r="L4812" s="1" t="s">
        <v>16</v>
      </c>
      <c r="M4812" s="1" t="s">
        <v>16</v>
      </c>
      <c r="N4812" s="1" t="s">
        <v>16</v>
      </c>
      <c r="O4812" s="1">
        <v>63.2</v>
      </c>
      <c r="P4812" s="1">
        <v>1.0</v>
      </c>
    </row>
    <row r="4813">
      <c r="A4813" s="1" t="s">
        <v>29</v>
      </c>
      <c r="B4813" s="1" t="s">
        <v>6714</v>
      </c>
      <c r="C4813" s="2" t="s">
        <v>6655</v>
      </c>
      <c r="D4813" s="1" t="s">
        <v>19</v>
      </c>
      <c r="E4813" s="3" t="str">
        <f>HYPERLINK("https://fyndiq.se/produkt/e0b5cbce33334680/", "2 Pack Sony Xperia 10 IV - Härdat glas 9H -Super Kvalitet 3D")</f>
        <v>2 Pack Sony Xperia 10 IV - Härdat glas 9H -Super Kvalitet 3D</v>
      </c>
      <c r="F4813" s="1" t="s">
        <v>250</v>
      </c>
      <c r="G4813" s="1" t="s">
        <v>251</v>
      </c>
      <c r="H4813" s="1" t="s">
        <v>252</v>
      </c>
      <c r="I4813" s="1" t="s">
        <v>16</v>
      </c>
      <c r="J4813" s="1" t="s">
        <v>23</v>
      </c>
      <c r="K4813" s="1" t="s">
        <v>16</v>
      </c>
      <c r="L4813" s="1" t="s">
        <v>16</v>
      </c>
      <c r="M4813" s="1" t="s">
        <v>16</v>
      </c>
      <c r="N4813" s="1" t="s">
        <v>16</v>
      </c>
      <c r="O4813" s="1">
        <v>71.2</v>
      </c>
      <c r="P4813" s="1">
        <v>1.0</v>
      </c>
    </row>
    <row r="4814">
      <c r="A4814" s="1" t="s">
        <v>29</v>
      </c>
      <c r="B4814" s="1" t="s">
        <v>6715</v>
      </c>
      <c r="C4814" s="2" t="s">
        <v>6655</v>
      </c>
      <c r="D4814" s="1" t="s">
        <v>19</v>
      </c>
      <c r="E481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4814" s="1" t="s">
        <v>1383</v>
      </c>
      <c r="G4814" s="1" t="s">
        <v>1384</v>
      </c>
      <c r="H4814" s="1" t="s">
        <v>1385</v>
      </c>
      <c r="I4814" s="1" t="s">
        <v>16</v>
      </c>
      <c r="J4814" s="1" t="s">
        <v>23</v>
      </c>
      <c r="K4814" s="1" t="s">
        <v>16</v>
      </c>
      <c r="L4814" s="1" t="s">
        <v>16</v>
      </c>
      <c r="M4814" s="1" t="s">
        <v>16</v>
      </c>
      <c r="N4814" s="1" t="s">
        <v>16</v>
      </c>
      <c r="O4814" s="1">
        <v>79.2</v>
      </c>
      <c r="P4814" s="1">
        <v>1.0</v>
      </c>
    </row>
    <row r="4815">
      <c r="A4815" s="1" t="s">
        <v>29</v>
      </c>
      <c r="B4815" s="1" t="s">
        <v>6716</v>
      </c>
      <c r="C4815" s="2" t="s">
        <v>6655</v>
      </c>
      <c r="D4815" s="1" t="s">
        <v>19</v>
      </c>
      <c r="E4815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4815" s="1" t="s">
        <v>3035</v>
      </c>
      <c r="G4815" s="1" t="s">
        <v>3036</v>
      </c>
      <c r="H4815" s="1" t="s">
        <v>3037</v>
      </c>
      <c r="I4815" s="1" t="s">
        <v>16</v>
      </c>
      <c r="J4815" s="1" t="s">
        <v>23</v>
      </c>
      <c r="K4815" s="1" t="s">
        <v>16</v>
      </c>
      <c r="L4815" s="1" t="s">
        <v>16</v>
      </c>
      <c r="M4815" s="1" t="s">
        <v>16</v>
      </c>
      <c r="N4815" s="1" t="s">
        <v>16</v>
      </c>
      <c r="O4815" s="1">
        <v>71.2</v>
      </c>
      <c r="P4815" s="1">
        <v>1.0</v>
      </c>
    </row>
    <row r="4816">
      <c r="A4816" s="1" t="s">
        <v>29</v>
      </c>
      <c r="B4816" s="1" t="s">
        <v>6717</v>
      </c>
      <c r="C4816" s="2" t="s">
        <v>6655</v>
      </c>
      <c r="D4816" s="1" t="s">
        <v>19</v>
      </c>
      <c r="E4816" s="3" t="str">
        <f t="shared" ref="E4816:E4817" si="53">HYPERLINK("https://fyndiq.se/produkt/56c72c0ba5f749b5/", "2-Pack SAMSUNG S24 Skärmskydd - Härdat Glas 9H - Super kvalitet 3D")</f>
        <v>2-Pack SAMSUNG S24 Skärmskydd - Härdat Glas 9H - Super kvalitet 3D</v>
      </c>
      <c r="F4816" s="1" t="s">
        <v>263</v>
      </c>
      <c r="G4816" s="1" t="s">
        <v>264</v>
      </c>
      <c r="H4816" s="1" t="s">
        <v>265</v>
      </c>
      <c r="I4816" s="1" t="s">
        <v>16</v>
      </c>
      <c r="J4816" s="1" t="s">
        <v>23</v>
      </c>
      <c r="K4816" s="1" t="s">
        <v>16</v>
      </c>
      <c r="L4816" s="1" t="s">
        <v>16</v>
      </c>
      <c r="M4816" s="1" t="s">
        <v>16</v>
      </c>
      <c r="N4816" s="1" t="s">
        <v>16</v>
      </c>
      <c r="O4816" s="1">
        <v>71.2</v>
      </c>
      <c r="P4816" s="1">
        <v>1.0</v>
      </c>
    </row>
    <row r="4817">
      <c r="A4817" s="1" t="s">
        <v>29</v>
      </c>
      <c r="B4817" s="1" t="s">
        <v>6718</v>
      </c>
      <c r="C4817" s="2" t="s">
        <v>6655</v>
      </c>
      <c r="D4817" s="1" t="s">
        <v>19</v>
      </c>
      <c r="E4817" s="3" t="str">
        <f t="shared" si="53"/>
        <v>2-Pack SAMSUNG S24 Skärmskydd - Härdat Glas 9H - Super kvalitet 3D</v>
      </c>
      <c r="F4817" s="1" t="s">
        <v>263</v>
      </c>
      <c r="G4817" s="1" t="s">
        <v>264</v>
      </c>
      <c r="H4817" s="1" t="s">
        <v>265</v>
      </c>
      <c r="I4817" s="1" t="s">
        <v>16</v>
      </c>
      <c r="J4817" s="1" t="s">
        <v>23</v>
      </c>
      <c r="K4817" s="1" t="s">
        <v>16</v>
      </c>
      <c r="L4817" s="1" t="s">
        <v>16</v>
      </c>
      <c r="M4817" s="1" t="s">
        <v>16</v>
      </c>
      <c r="N4817" s="1" t="s">
        <v>16</v>
      </c>
      <c r="O4817" s="1">
        <v>71.2</v>
      </c>
      <c r="P4817" s="1">
        <v>1.0</v>
      </c>
    </row>
    <row r="4818">
      <c r="A4818" s="1" t="s">
        <v>29</v>
      </c>
      <c r="B4818" s="1" t="s">
        <v>6719</v>
      </c>
      <c r="C4818" s="2" t="s">
        <v>6655</v>
      </c>
      <c r="D4818" s="1" t="s">
        <v>19</v>
      </c>
      <c r="E4818" s="3" t="str">
        <f>HYPERLINK("https://fyndiq.se/produkt/c6f3e47a88184e8d/", "2-Pack SAMSUNG A55 Skärmskydd - Härdat Glas 9H - Super kvalitet 3D")</f>
        <v>2-Pack SAMSUNG A55 Skärmskydd - Härdat Glas 9H - Super kvalitet 3D</v>
      </c>
      <c r="F4818" s="1" t="s">
        <v>83</v>
      </c>
      <c r="G4818" s="1" t="s">
        <v>84</v>
      </c>
      <c r="H4818" s="1" t="s">
        <v>85</v>
      </c>
      <c r="I4818" s="1" t="s">
        <v>16</v>
      </c>
      <c r="J4818" s="1" t="s">
        <v>23</v>
      </c>
      <c r="K4818" s="1" t="s">
        <v>16</v>
      </c>
      <c r="L4818" s="1" t="s">
        <v>16</v>
      </c>
      <c r="M4818" s="1" t="s">
        <v>16</v>
      </c>
      <c r="N4818" s="1" t="s">
        <v>16</v>
      </c>
      <c r="O4818" s="1">
        <v>63.2</v>
      </c>
      <c r="P4818" s="1">
        <v>1.0</v>
      </c>
    </row>
    <row r="4819">
      <c r="A4819" s="1" t="s">
        <v>29</v>
      </c>
      <c r="B4819" s="1" t="s">
        <v>6720</v>
      </c>
      <c r="C4819" s="2" t="s">
        <v>6655</v>
      </c>
      <c r="D4819" s="1" t="s">
        <v>19</v>
      </c>
      <c r="E4819" s="3" t="str">
        <f>HYPERLINK("https://fyndiq.se/produkt/925ae49423884615/", "2-Pack Samsung S22 Ultra Skärmskydd &amp; 1-Pack linsskydd -9H GLAS")</f>
        <v>2-Pack Samsung S22 Ultra Skärmskydd &amp; 1-Pack linsskydd -9H GLAS</v>
      </c>
      <c r="F4819" s="1" t="s">
        <v>335</v>
      </c>
      <c r="G4819" s="1" t="s">
        <v>336</v>
      </c>
      <c r="H4819" s="1" t="s">
        <v>337</v>
      </c>
      <c r="I4819" s="1" t="s">
        <v>16</v>
      </c>
      <c r="J4819" s="1" t="s">
        <v>23</v>
      </c>
      <c r="K4819" s="1" t="s">
        <v>16</v>
      </c>
      <c r="L4819" s="1" t="s">
        <v>16</v>
      </c>
      <c r="M4819" s="1" t="s">
        <v>16</v>
      </c>
      <c r="N4819" s="1" t="s">
        <v>16</v>
      </c>
      <c r="O4819" s="1">
        <v>71.2</v>
      </c>
      <c r="P4819" s="1">
        <v>1.0</v>
      </c>
    </row>
    <row r="4820">
      <c r="A4820" s="1" t="s">
        <v>29</v>
      </c>
      <c r="B4820" s="1" t="s">
        <v>6721</v>
      </c>
      <c r="C4820" s="2" t="s">
        <v>6655</v>
      </c>
      <c r="D4820" s="1" t="s">
        <v>19</v>
      </c>
      <c r="E4820" s="3" t="str">
        <f>HYPERLINK("https://fyndiq.se/produkt/dfe28e565d2e4c8d/", "2 Pack Samsung S21 FE - 9H Härdat Glass - Super Kvalitet 3D")</f>
        <v>2 Pack Samsung S21 FE - 9H Härdat Glass - Super Kvalitet 3D</v>
      </c>
      <c r="F4820" s="1" t="s">
        <v>276</v>
      </c>
      <c r="G4820" s="1" t="s">
        <v>277</v>
      </c>
      <c r="H4820" s="1" t="s">
        <v>278</v>
      </c>
      <c r="I4820" s="1" t="s">
        <v>16</v>
      </c>
      <c r="J4820" s="1" t="s">
        <v>23</v>
      </c>
      <c r="K4820" s="1" t="s">
        <v>16</v>
      </c>
      <c r="L4820" s="1" t="s">
        <v>16</v>
      </c>
      <c r="M4820" s="1" t="s">
        <v>16</v>
      </c>
      <c r="N4820" s="1" t="s">
        <v>16</v>
      </c>
      <c r="O4820" s="1">
        <v>63.2</v>
      </c>
      <c r="P4820" s="1">
        <v>1.0</v>
      </c>
    </row>
    <row r="4821">
      <c r="A4821" s="1" t="s">
        <v>29</v>
      </c>
      <c r="B4821" s="1" t="s">
        <v>6722</v>
      </c>
      <c r="C4821" s="2" t="s">
        <v>6655</v>
      </c>
      <c r="D4821" s="1" t="s">
        <v>19</v>
      </c>
      <c r="E4821" s="3" t="str">
        <f>HYPERLINK("https://fyndiq.se/produkt/56c72c0ba5f749b5/", "2-Pack SAMSUNG S24 Skärmskydd - Härdat Glas 9H - Super kvalitet 3D")</f>
        <v>2-Pack SAMSUNG S24 Skärmskydd - Härdat Glas 9H - Super kvalitet 3D</v>
      </c>
      <c r="F4821" s="1" t="s">
        <v>263</v>
      </c>
      <c r="G4821" s="1" t="s">
        <v>264</v>
      </c>
      <c r="H4821" s="1" t="s">
        <v>265</v>
      </c>
      <c r="I4821" s="1" t="s">
        <v>1311</v>
      </c>
      <c r="J4821" s="1" t="s">
        <v>23</v>
      </c>
      <c r="K4821" s="1" t="s">
        <v>16</v>
      </c>
      <c r="L4821" s="1" t="s">
        <v>16</v>
      </c>
      <c r="M4821" s="1" t="s">
        <v>16</v>
      </c>
      <c r="N4821" s="1" t="s">
        <v>16</v>
      </c>
      <c r="O4821" s="1">
        <v>71.2</v>
      </c>
      <c r="P4821" s="1">
        <v>1.0</v>
      </c>
    </row>
    <row r="4822">
      <c r="A4822" s="1" t="s">
        <v>29</v>
      </c>
      <c r="B4822" s="1" t="s">
        <v>6723</v>
      </c>
      <c r="C4822" s="2" t="s">
        <v>6655</v>
      </c>
      <c r="D4822" s="1" t="s">
        <v>19</v>
      </c>
      <c r="E4822" s="3" t="str">
        <f>HYPERLINK("https://fyndiq.se/produkt/a3a0bf045cf0498d/", "2-Pack Huawei P30 Lite - Härdat glas 9H – 3D Super kvalitet")</f>
        <v>2-Pack Huawei P30 Lite - Härdat glas 9H – 3D Super kvalitet</v>
      </c>
      <c r="F4822" s="1" t="s">
        <v>1011</v>
      </c>
      <c r="G4822" s="1" t="s">
        <v>1012</v>
      </c>
      <c r="H4822" s="1" t="s">
        <v>1013</v>
      </c>
      <c r="I4822" s="1" t="s">
        <v>16</v>
      </c>
      <c r="J4822" s="1" t="s">
        <v>23</v>
      </c>
      <c r="K4822" s="1" t="s">
        <v>16</v>
      </c>
      <c r="L4822" s="1" t="s">
        <v>16</v>
      </c>
      <c r="M4822" s="1" t="s">
        <v>16</v>
      </c>
      <c r="N4822" s="1" t="s">
        <v>16</v>
      </c>
      <c r="O4822" s="1">
        <v>63.2</v>
      </c>
      <c r="P4822" s="1">
        <v>1.0</v>
      </c>
    </row>
    <row r="4823">
      <c r="A4823" s="1" t="s">
        <v>29</v>
      </c>
      <c r="B4823" s="1" t="s">
        <v>6724</v>
      </c>
      <c r="C4823" s="2" t="s">
        <v>6655</v>
      </c>
      <c r="D4823" s="1" t="s">
        <v>19</v>
      </c>
      <c r="E4823" s="3" t="str">
        <f>HYPERLINK("https://fyndiq.se/produkt/78aba43fb16f4811/", "2-Pack Xiaomi Mi 10 Pro - Härdat glas 9H - Super kvalitet 3D")</f>
        <v>2-Pack Xiaomi Mi 10 Pro - Härdat glas 9H - Super kvalitet 3D</v>
      </c>
      <c r="F4823" s="1" t="s">
        <v>3290</v>
      </c>
      <c r="G4823" s="1" t="s">
        <v>3291</v>
      </c>
      <c r="H4823" s="1" t="s">
        <v>3292</v>
      </c>
      <c r="I4823" s="1" t="s">
        <v>16</v>
      </c>
      <c r="J4823" s="1" t="s">
        <v>23</v>
      </c>
      <c r="K4823" s="1" t="s">
        <v>16</v>
      </c>
      <c r="L4823" s="1" t="s">
        <v>16</v>
      </c>
      <c r="M4823" s="1" t="s">
        <v>16</v>
      </c>
      <c r="N4823" s="1" t="s">
        <v>16</v>
      </c>
      <c r="O4823" s="1">
        <v>63.2</v>
      </c>
      <c r="P4823" s="1">
        <v>1.0</v>
      </c>
    </row>
    <row r="4824">
      <c r="A4824" s="1" t="s">
        <v>29</v>
      </c>
      <c r="B4824" s="1" t="s">
        <v>6725</v>
      </c>
      <c r="C4824" s="2" t="s">
        <v>6655</v>
      </c>
      <c r="D4824" s="1" t="s">
        <v>19</v>
      </c>
      <c r="E4824" s="3" t="str">
        <f>HYPERLINK("https://fyndiq.se/produkt/8d7960028c1a40a4/", "2 Pack Xiaomi 11T Pro 5G - Härdat glas 9H - Super kvalitet 3D")</f>
        <v>2 Pack Xiaomi 11T Pro 5G - Härdat glas 9H - Super kvalitet 3D</v>
      </c>
      <c r="F4824" s="1" t="s">
        <v>112</v>
      </c>
      <c r="G4824" s="1" t="s">
        <v>113</v>
      </c>
      <c r="H4824" s="1" t="s">
        <v>114</v>
      </c>
      <c r="I4824" s="1" t="s">
        <v>16</v>
      </c>
      <c r="J4824" s="1" t="s">
        <v>23</v>
      </c>
      <c r="K4824" s="1" t="s">
        <v>16</v>
      </c>
      <c r="L4824" s="1" t="s">
        <v>16</v>
      </c>
      <c r="M4824" s="1" t="s">
        <v>16</v>
      </c>
      <c r="N4824" s="1" t="s">
        <v>16</v>
      </c>
      <c r="O4824" s="1">
        <v>63.2</v>
      </c>
      <c r="P4824" s="1">
        <v>1.0</v>
      </c>
    </row>
    <row r="4825">
      <c r="A4825" s="1" t="s">
        <v>29</v>
      </c>
      <c r="B4825" s="1" t="s">
        <v>6726</v>
      </c>
      <c r="C4825" s="2" t="s">
        <v>6655</v>
      </c>
      <c r="D4825" s="1" t="s">
        <v>19</v>
      </c>
      <c r="E4825" s="3" t="str">
        <f>HYPERLINK("https://fyndiq.se/produkt/c6f3e47a88184e8d/", "2-Pack SAMSUNG A55 Skärmskydd - Härdat Glas 9H - Super kvalitet 3D")</f>
        <v>2-Pack SAMSUNG A55 Skärmskydd - Härdat Glas 9H - Super kvalitet 3D</v>
      </c>
      <c r="F4825" s="1" t="s">
        <v>83</v>
      </c>
      <c r="G4825" s="1" t="s">
        <v>84</v>
      </c>
      <c r="H4825" s="1" t="s">
        <v>85</v>
      </c>
      <c r="I4825" s="1" t="s">
        <v>16</v>
      </c>
      <c r="J4825" s="1" t="s">
        <v>23</v>
      </c>
      <c r="K4825" s="1" t="s">
        <v>16</v>
      </c>
      <c r="L4825" s="1" t="s">
        <v>16</v>
      </c>
      <c r="M4825" s="1" t="s">
        <v>16</v>
      </c>
      <c r="N4825" s="1" t="s">
        <v>16</v>
      </c>
      <c r="O4825" s="1">
        <v>63.2</v>
      </c>
      <c r="P4825" s="1">
        <v>1.0</v>
      </c>
    </row>
    <row r="4826">
      <c r="A4826" s="1" t="s">
        <v>29</v>
      </c>
      <c r="B4826" s="1" t="s">
        <v>6727</v>
      </c>
      <c r="C4826" s="2" t="s">
        <v>6655</v>
      </c>
      <c r="D4826" s="1" t="s">
        <v>19</v>
      </c>
      <c r="E4826" s="3" t="str">
        <f t="shared" ref="E4826:E4827" si="54">HYPERLINK("https://fyndiq.se/produkt/13e76851ca504320/", "2-Pack Samsung Galaxy S22 Ultra - Härdat glas 9H - Top kvalitet")</f>
        <v>2-Pack Samsung Galaxy S22 Ultra - Härdat glas 9H - Top kvalitet</v>
      </c>
      <c r="F4826" s="1" t="s">
        <v>140</v>
      </c>
      <c r="G4826" s="1" t="s">
        <v>141</v>
      </c>
      <c r="H4826" s="1" t="s">
        <v>142</v>
      </c>
      <c r="I4826" s="1" t="s">
        <v>16</v>
      </c>
      <c r="J4826" s="1" t="s">
        <v>23</v>
      </c>
      <c r="K4826" s="1" t="s">
        <v>16</v>
      </c>
      <c r="L4826" s="1" t="s">
        <v>16</v>
      </c>
      <c r="M4826" s="1" t="s">
        <v>16</v>
      </c>
      <c r="N4826" s="1" t="s">
        <v>16</v>
      </c>
      <c r="O4826" s="1">
        <v>63.2</v>
      </c>
      <c r="P4826" s="1">
        <v>1.0</v>
      </c>
    </row>
    <row r="4827">
      <c r="A4827" s="1" t="s">
        <v>29</v>
      </c>
      <c r="B4827" s="1" t="s">
        <v>6728</v>
      </c>
      <c r="C4827" s="2" t="s">
        <v>6655</v>
      </c>
      <c r="D4827" s="1" t="s">
        <v>19</v>
      </c>
      <c r="E4827" s="3" t="str">
        <f t="shared" si="54"/>
        <v>2-Pack Samsung Galaxy S22 Ultra - Härdat glas 9H - Top kvalitet</v>
      </c>
      <c r="F4827" s="1" t="s">
        <v>140</v>
      </c>
      <c r="G4827" s="1" t="s">
        <v>141</v>
      </c>
      <c r="H4827" s="1" t="s">
        <v>142</v>
      </c>
      <c r="I4827" s="1" t="s">
        <v>16</v>
      </c>
      <c r="J4827" s="1" t="s">
        <v>23</v>
      </c>
      <c r="K4827" s="1" t="s">
        <v>16</v>
      </c>
      <c r="L4827" s="1" t="s">
        <v>16</v>
      </c>
      <c r="M4827" s="1" t="s">
        <v>16</v>
      </c>
      <c r="N4827" s="1" t="s">
        <v>16</v>
      </c>
      <c r="O4827" s="1">
        <v>63.2</v>
      </c>
      <c r="P4827" s="1">
        <v>1.0</v>
      </c>
    </row>
    <row r="4828">
      <c r="A4828" s="1" t="s">
        <v>29</v>
      </c>
      <c r="B4828" s="1" t="s">
        <v>6729</v>
      </c>
      <c r="C4828" s="2" t="s">
        <v>6655</v>
      </c>
      <c r="D4828" s="1" t="s">
        <v>19</v>
      </c>
      <c r="E482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4828" s="1" t="s">
        <v>665</v>
      </c>
      <c r="G4828" s="1" t="s">
        <v>666</v>
      </c>
      <c r="H4828" s="1" t="s">
        <v>667</v>
      </c>
      <c r="I4828" s="1" t="s">
        <v>16</v>
      </c>
      <c r="J4828" s="1" t="s">
        <v>23</v>
      </c>
      <c r="K4828" s="1" t="s">
        <v>16</v>
      </c>
      <c r="L4828" s="1" t="s">
        <v>16</v>
      </c>
      <c r="M4828" s="1" t="s">
        <v>16</v>
      </c>
      <c r="N4828" s="1" t="s">
        <v>16</v>
      </c>
      <c r="O4828" s="1">
        <v>63.2</v>
      </c>
      <c r="P4828" s="1">
        <v>1.0</v>
      </c>
    </row>
    <row r="4829">
      <c r="A4829" s="1" t="s">
        <v>29</v>
      </c>
      <c r="B4829" s="1" t="s">
        <v>6730</v>
      </c>
      <c r="C4829" s="2" t="s">
        <v>6655</v>
      </c>
      <c r="D4829" s="1" t="s">
        <v>19</v>
      </c>
      <c r="E4829" s="3" t="str">
        <f>HYPERLINK("https://fyndiq.se/produkt/87e8c2a54c4a469b/", "2-Pack Samsung Galaxy A53 5G - Härdat glas 9H - Super kvalitet")</f>
        <v>2-Pack Samsung Galaxy A53 5G - Härdat glas 9H - Super kvalitet</v>
      </c>
      <c r="F4829" s="1" t="s">
        <v>1320</v>
      </c>
      <c r="G4829" s="1" t="s">
        <v>1321</v>
      </c>
      <c r="H4829" s="1" t="s">
        <v>1322</v>
      </c>
      <c r="I4829" s="1" t="s">
        <v>16</v>
      </c>
      <c r="J4829" s="1" t="s">
        <v>23</v>
      </c>
      <c r="K4829" s="1" t="s">
        <v>16</v>
      </c>
      <c r="L4829" s="1" t="s">
        <v>16</v>
      </c>
      <c r="M4829" s="1" t="s">
        <v>16</v>
      </c>
      <c r="N4829" s="1" t="s">
        <v>16</v>
      </c>
      <c r="O4829" s="1">
        <v>63.2</v>
      </c>
      <c r="P4829" s="1">
        <v>1.0</v>
      </c>
    </row>
    <row r="4830">
      <c r="A4830" s="1" t="s">
        <v>29</v>
      </c>
      <c r="B4830" s="1" t="s">
        <v>6731</v>
      </c>
      <c r="C4830" s="2" t="s">
        <v>6655</v>
      </c>
      <c r="D4830" s="1" t="s">
        <v>19</v>
      </c>
      <c r="E4830" s="3" t="str">
        <f>HYPERLINK("https://fyndiq.se/produkt/e28d31305ab547c0/", "Samsung Galaxy S20 Ultra - Härdat glas 9H - Super kvalitet 3D")</f>
        <v>Samsung Galaxy S20 Ultra - Härdat glas 9H - Super kvalitet 3D</v>
      </c>
      <c r="F4830" s="1" t="s">
        <v>3225</v>
      </c>
      <c r="G4830" s="1" t="s">
        <v>3226</v>
      </c>
      <c r="H4830" s="1" t="s">
        <v>3227</v>
      </c>
      <c r="I4830" s="1" t="s">
        <v>16</v>
      </c>
      <c r="J4830" s="1" t="s">
        <v>23</v>
      </c>
      <c r="K4830" s="1" t="s">
        <v>16</v>
      </c>
      <c r="L4830" s="1" t="s">
        <v>16</v>
      </c>
      <c r="M4830" s="1" t="s">
        <v>16</v>
      </c>
      <c r="N4830" s="1" t="s">
        <v>16</v>
      </c>
      <c r="O4830" s="1">
        <v>55.2</v>
      </c>
      <c r="P4830" s="1">
        <v>1.0</v>
      </c>
    </row>
    <row r="4831">
      <c r="A4831" s="1" t="s">
        <v>29</v>
      </c>
      <c r="B4831" s="1" t="s">
        <v>6732</v>
      </c>
      <c r="C4831" s="2" t="s">
        <v>6655</v>
      </c>
      <c r="D4831" s="1" t="s">
        <v>19</v>
      </c>
      <c r="E4831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4831" s="1" t="s">
        <v>856</v>
      </c>
      <c r="G4831" s="1" t="s">
        <v>857</v>
      </c>
      <c r="H4831" s="1" t="s">
        <v>858</v>
      </c>
      <c r="I4831" s="1" t="s">
        <v>16</v>
      </c>
      <c r="J4831" s="1" t="s">
        <v>23</v>
      </c>
      <c r="K4831" s="1" t="s">
        <v>16</v>
      </c>
      <c r="L4831" s="1" t="s">
        <v>16</v>
      </c>
      <c r="M4831" s="1" t="s">
        <v>16</v>
      </c>
      <c r="N4831" s="1" t="s">
        <v>16</v>
      </c>
      <c r="O4831" s="1">
        <v>63.2</v>
      </c>
      <c r="P4831" s="1">
        <v>1.0</v>
      </c>
    </row>
    <row r="4832">
      <c r="A4832" s="1" t="s">
        <v>29</v>
      </c>
      <c r="B4832" s="1" t="s">
        <v>6733</v>
      </c>
      <c r="C4832" s="2" t="s">
        <v>6655</v>
      </c>
      <c r="D4832" s="1" t="s">
        <v>19</v>
      </c>
      <c r="E4832" s="3" t="str">
        <f>HYPERLINK("https://fyndiq.se/produkt/56c72c0ba5f749b5/", "2-Pack SAMSUNG S24 Skärmskydd - Härdat Glas 9H - Super kvalitet 3D")</f>
        <v>2-Pack SAMSUNG S24 Skärmskydd - Härdat Glas 9H - Super kvalitet 3D</v>
      </c>
      <c r="F4832" s="1" t="s">
        <v>263</v>
      </c>
      <c r="G4832" s="1" t="s">
        <v>264</v>
      </c>
      <c r="H4832" s="1" t="s">
        <v>265</v>
      </c>
      <c r="I4832" s="1" t="s">
        <v>16</v>
      </c>
      <c r="J4832" s="1" t="s">
        <v>23</v>
      </c>
      <c r="K4832" s="1" t="s">
        <v>16</v>
      </c>
      <c r="L4832" s="1" t="s">
        <v>16</v>
      </c>
      <c r="M4832" s="1" t="s">
        <v>16</v>
      </c>
      <c r="N4832" s="1" t="s">
        <v>16</v>
      </c>
      <c r="O4832" s="1">
        <v>71.2</v>
      </c>
      <c r="P4832" s="1">
        <v>1.0</v>
      </c>
    </row>
    <row r="4833">
      <c r="A4833" s="1" t="s">
        <v>29</v>
      </c>
      <c r="B4833" s="1" t="s">
        <v>6734</v>
      </c>
      <c r="C4833" s="2" t="s">
        <v>6655</v>
      </c>
      <c r="D4833" s="1" t="s">
        <v>19</v>
      </c>
      <c r="E4833" s="3" t="str">
        <f>HYPERLINK("https://fyndiq.se/produkt/c26c9ffef37a436a/", "2-Pack Samsung A35 5G Skärmskydd i Härdat Glas")</f>
        <v>2-Pack Samsung A35 5G Skärmskydd i Härdat Glas</v>
      </c>
      <c r="F4833" s="1" t="s">
        <v>432</v>
      </c>
      <c r="G4833" s="1" t="s">
        <v>433</v>
      </c>
      <c r="H4833" s="1" t="s">
        <v>434</v>
      </c>
      <c r="I4833" s="1" t="s">
        <v>16</v>
      </c>
      <c r="J4833" s="1" t="s">
        <v>23</v>
      </c>
      <c r="K4833" s="1" t="s">
        <v>16</v>
      </c>
      <c r="L4833" s="1" t="s">
        <v>16</v>
      </c>
      <c r="M4833" s="1" t="s">
        <v>16</v>
      </c>
      <c r="N4833" s="1" t="s">
        <v>16</v>
      </c>
      <c r="O4833" s="1">
        <v>63.2</v>
      </c>
      <c r="P4833" s="1">
        <v>1.0</v>
      </c>
    </row>
    <row r="4834">
      <c r="A4834" s="1" t="s">
        <v>29</v>
      </c>
      <c r="B4834" s="1" t="s">
        <v>6735</v>
      </c>
      <c r="C4834" s="2" t="s">
        <v>6655</v>
      </c>
      <c r="D4834" s="1" t="s">
        <v>19</v>
      </c>
      <c r="E4834" s="3" t="str">
        <f>HYPERLINK("https://fyndiq.se/produkt/dfe28e565d2e4c8d/", "2 Pack Samsung S21 FE - 9H Härdat Glass - Super Kvalitet 3D")</f>
        <v>2 Pack Samsung S21 FE - 9H Härdat Glass - Super Kvalitet 3D</v>
      </c>
      <c r="F4834" s="1" t="s">
        <v>276</v>
      </c>
      <c r="G4834" s="1" t="s">
        <v>277</v>
      </c>
      <c r="H4834" s="1" t="s">
        <v>278</v>
      </c>
      <c r="I4834" s="1" t="s">
        <v>16</v>
      </c>
      <c r="J4834" s="1" t="s">
        <v>23</v>
      </c>
      <c r="K4834" s="1" t="s">
        <v>16</v>
      </c>
      <c r="L4834" s="1" t="s">
        <v>16</v>
      </c>
      <c r="M4834" s="1" t="s">
        <v>16</v>
      </c>
      <c r="N4834" s="1" t="s">
        <v>16</v>
      </c>
      <c r="O4834" s="1">
        <v>63.2</v>
      </c>
      <c r="P4834" s="1">
        <v>1.0</v>
      </c>
    </row>
    <row r="4835">
      <c r="A4835" s="1" t="s">
        <v>29</v>
      </c>
      <c r="B4835" s="1" t="s">
        <v>6736</v>
      </c>
      <c r="C4835" s="2" t="s">
        <v>6655</v>
      </c>
      <c r="D4835" s="1" t="s">
        <v>19</v>
      </c>
      <c r="E4835" s="3" t="str">
        <f>HYPERLINK("https://fyndiq.se/produkt/56c72c0ba5f749b5/", "2-Pack SAMSUNG S24 Skärmskydd - Härdat Glas 9H - Super kvalitet 3D")</f>
        <v>2-Pack SAMSUNG S24 Skärmskydd - Härdat Glas 9H - Super kvalitet 3D</v>
      </c>
      <c r="F4835" s="1" t="s">
        <v>263</v>
      </c>
      <c r="G4835" s="1" t="s">
        <v>264</v>
      </c>
      <c r="H4835" s="1" t="s">
        <v>265</v>
      </c>
      <c r="I4835" s="1" t="s">
        <v>16</v>
      </c>
      <c r="J4835" s="1" t="s">
        <v>23</v>
      </c>
      <c r="K4835" s="1" t="s">
        <v>16</v>
      </c>
      <c r="L4835" s="1" t="s">
        <v>16</v>
      </c>
      <c r="M4835" s="1" t="s">
        <v>16</v>
      </c>
      <c r="N4835" s="1" t="s">
        <v>16</v>
      </c>
      <c r="O4835" s="1">
        <v>71.2</v>
      </c>
      <c r="P4835" s="1">
        <v>1.0</v>
      </c>
    </row>
    <row r="4836">
      <c r="A4836" s="1" t="s">
        <v>29</v>
      </c>
      <c r="B4836" s="1" t="s">
        <v>6737</v>
      </c>
      <c r="C4836" s="2" t="s">
        <v>6655</v>
      </c>
      <c r="D4836" s="1" t="s">
        <v>19</v>
      </c>
      <c r="E483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836" s="1" t="s">
        <v>183</v>
      </c>
      <c r="G4836" s="1" t="s">
        <v>184</v>
      </c>
      <c r="H4836" s="1" t="s">
        <v>185</v>
      </c>
      <c r="I4836" s="1" t="s">
        <v>16</v>
      </c>
      <c r="J4836" s="1" t="s">
        <v>23</v>
      </c>
      <c r="K4836" s="1" t="s">
        <v>16</v>
      </c>
      <c r="L4836" s="1" t="s">
        <v>16</v>
      </c>
      <c r="M4836" s="1" t="s">
        <v>16</v>
      </c>
      <c r="N4836" s="1" t="s">
        <v>16</v>
      </c>
      <c r="O4836" s="1">
        <v>79.2</v>
      </c>
      <c r="P4836" s="1">
        <v>1.0</v>
      </c>
    </row>
    <row r="4837">
      <c r="A4837" s="1" t="s">
        <v>29</v>
      </c>
      <c r="B4837" s="1" t="s">
        <v>6738</v>
      </c>
      <c r="C4837" s="2" t="s">
        <v>6655</v>
      </c>
      <c r="D4837" s="1" t="s">
        <v>19</v>
      </c>
      <c r="E483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4837" s="1" t="s">
        <v>311</v>
      </c>
      <c r="G4837" s="1" t="s">
        <v>312</v>
      </c>
      <c r="H4837" s="1" t="s">
        <v>313</v>
      </c>
      <c r="I4837" s="1" t="s">
        <v>16</v>
      </c>
      <c r="J4837" s="1" t="s">
        <v>23</v>
      </c>
      <c r="K4837" s="1" t="s">
        <v>16</v>
      </c>
      <c r="L4837" s="1" t="s">
        <v>16</v>
      </c>
      <c r="M4837" s="1" t="s">
        <v>16</v>
      </c>
      <c r="N4837" s="1" t="s">
        <v>16</v>
      </c>
      <c r="O4837" s="1">
        <v>71.2</v>
      </c>
      <c r="P4837" s="1">
        <v>1.0</v>
      </c>
    </row>
    <row r="4838">
      <c r="A4838" s="1" t="s">
        <v>29</v>
      </c>
      <c r="B4838" s="1" t="s">
        <v>6739</v>
      </c>
      <c r="C4838" s="2" t="s">
        <v>6655</v>
      </c>
      <c r="D4838" s="1" t="s">
        <v>19</v>
      </c>
      <c r="E4838" s="3" t="str">
        <f>HYPERLINK("https://fyndiq.se/produkt/5c3a0f5cf7d640b3/", "1-Pack Självlysande Skärmskydd For iPhone 12 - Härdat Glas 9H - Super Kvalitet 3D")</f>
        <v>1-Pack Självlysande Skärmskydd For iPhone 12 - Härdat Glas 9H - Super Kvalitet 3D</v>
      </c>
      <c r="F4838" s="1" t="s">
        <v>3229</v>
      </c>
      <c r="G4838" s="1" t="s">
        <v>3230</v>
      </c>
      <c r="H4838" s="1" t="s">
        <v>3231</v>
      </c>
      <c r="I4838" s="1" t="s">
        <v>16</v>
      </c>
      <c r="J4838" s="1" t="s">
        <v>23</v>
      </c>
      <c r="K4838" s="1" t="s">
        <v>16</v>
      </c>
      <c r="L4838" s="1" t="s">
        <v>16</v>
      </c>
      <c r="M4838" s="1" t="s">
        <v>16</v>
      </c>
      <c r="N4838" s="1" t="s">
        <v>16</v>
      </c>
      <c r="O4838" s="1">
        <v>47.2</v>
      </c>
      <c r="P4838" s="1">
        <v>1.0</v>
      </c>
    </row>
    <row r="4839">
      <c r="A4839" s="1" t="s">
        <v>29</v>
      </c>
      <c r="B4839" s="1" t="s">
        <v>6740</v>
      </c>
      <c r="C4839" s="2" t="s">
        <v>6655</v>
      </c>
      <c r="D4839" s="1" t="s">
        <v>19</v>
      </c>
      <c r="E4839" s="3" t="str">
        <f>HYPERLINK("https://fyndiq.se/produkt/e9cb8b77f5e5466c/", "2 Pack - Samsung S20 PLUS - 9H Härdat Glass - 3D Super Kvalitet")</f>
        <v>2 Pack - Samsung S20 PLUS - 9H Härdat Glass - 3D Super Kvalitet</v>
      </c>
      <c r="F4839" s="1" t="s">
        <v>236</v>
      </c>
      <c r="G4839" s="1" t="s">
        <v>237</v>
      </c>
      <c r="H4839" s="1" t="s">
        <v>238</v>
      </c>
      <c r="I4839" s="1" t="s">
        <v>16</v>
      </c>
      <c r="J4839" s="1" t="s">
        <v>23</v>
      </c>
      <c r="K4839" s="1" t="s">
        <v>16</v>
      </c>
      <c r="L4839" s="1" t="s">
        <v>16</v>
      </c>
      <c r="M4839" s="1" t="s">
        <v>16</v>
      </c>
      <c r="N4839" s="1" t="s">
        <v>16</v>
      </c>
      <c r="O4839" s="1">
        <v>63.2</v>
      </c>
      <c r="P4839" s="1">
        <v>1.0</v>
      </c>
    </row>
    <row r="4840">
      <c r="A4840" s="1" t="s">
        <v>29</v>
      </c>
      <c r="B4840" s="1" t="s">
        <v>6741</v>
      </c>
      <c r="C4840" s="2" t="s">
        <v>6655</v>
      </c>
      <c r="D4840" s="1" t="s">
        <v>19</v>
      </c>
      <c r="E4840" s="3" t="str">
        <f>HYPERLINK("https://fyndiq.se/produkt/56c72c0ba5f749b5/", "2-Pack SAMSUNG S24 Skärmskydd - Härdat Glas 9H - Super kvalitet 3D")</f>
        <v>2-Pack SAMSUNG S24 Skärmskydd - Härdat Glas 9H - Super kvalitet 3D</v>
      </c>
      <c r="F4840" s="1" t="s">
        <v>263</v>
      </c>
      <c r="G4840" s="1" t="s">
        <v>264</v>
      </c>
      <c r="H4840" s="1" t="s">
        <v>265</v>
      </c>
      <c r="I4840" s="1" t="s">
        <v>16</v>
      </c>
      <c r="J4840" s="1" t="s">
        <v>23</v>
      </c>
      <c r="K4840" s="1" t="s">
        <v>16</v>
      </c>
      <c r="L4840" s="1" t="s">
        <v>16</v>
      </c>
      <c r="M4840" s="1" t="s">
        <v>16</v>
      </c>
      <c r="N4840" s="1" t="s">
        <v>16</v>
      </c>
      <c r="O4840" s="1">
        <v>71.2</v>
      </c>
      <c r="P4840" s="1">
        <v>1.0</v>
      </c>
    </row>
    <row r="4841">
      <c r="A4841" s="1" t="s">
        <v>29</v>
      </c>
      <c r="B4841" s="1" t="s">
        <v>6742</v>
      </c>
      <c r="C4841" s="2" t="s">
        <v>6655</v>
      </c>
      <c r="D4841" s="1" t="s">
        <v>19</v>
      </c>
      <c r="E4841" s="3" t="str">
        <f>HYPERLINK("https://fyndiq.se/produkt/2a9c08e4daf04aed/", "2-Pack Xiaomi 12T Pro - Härdat Glas 9H - Super kvalitet 3D Skärmskydd")</f>
        <v>2-Pack Xiaomi 12T Pro - Härdat Glas 9H - Super kvalitet 3D Skärmskydd</v>
      </c>
      <c r="F4841" s="1" t="s">
        <v>376</v>
      </c>
      <c r="G4841" s="1" t="s">
        <v>377</v>
      </c>
      <c r="H4841" s="1" t="s">
        <v>378</v>
      </c>
      <c r="I4841" s="1" t="s">
        <v>16</v>
      </c>
      <c r="J4841" s="1" t="s">
        <v>23</v>
      </c>
      <c r="K4841" s="1" t="s">
        <v>16</v>
      </c>
      <c r="L4841" s="1" t="s">
        <v>16</v>
      </c>
      <c r="M4841" s="1" t="s">
        <v>16</v>
      </c>
      <c r="N4841" s="1" t="s">
        <v>16</v>
      </c>
      <c r="O4841" s="1">
        <v>63.2</v>
      </c>
      <c r="P4841" s="1">
        <v>1.0</v>
      </c>
    </row>
    <row r="4842">
      <c r="A4842" s="1" t="s">
        <v>29</v>
      </c>
      <c r="B4842" s="1" t="s">
        <v>6743</v>
      </c>
      <c r="C4842" s="2" t="s">
        <v>6655</v>
      </c>
      <c r="D4842" s="1" t="s">
        <v>19</v>
      </c>
      <c r="E4842" s="3" t="str">
        <f>HYPERLINK("https://fyndiq.se/produkt/3793e0f6281f49f6/", "2-Pack Iphone 11 / XR - 9H Härdat Glass - Top Kvalitet")</f>
        <v>2-Pack Iphone 11 / XR - 9H Härdat Glass - Top Kvalitet</v>
      </c>
      <c r="F4842" s="1" t="s">
        <v>371</v>
      </c>
      <c r="G4842" s="1" t="s">
        <v>372</v>
      </c>
      <c r="H4842" s="1" t="s">
        <v>373</v>
      </c>
      <c r="I4842" s="1" t="s">
        <v>16</v>
      </c>
      <c r="J4842" s="1" t="s">
        <v>23</v>
      </c>
      <c r="K4842" s="1" t="s">
        <v>16</v>
      </c>
      <c r="L4842" s="1" t="s">
        <v>16</v>
      </c>
      <c r="M4842" s="1" t="s">
        <v>16</v>
      </c>
      <c r="N4842" s="1" t="s">
        <v>16</v>
      </c>
      <c r="O4842" s="1">
        <v>55.2</v>
      </c>
      <c r="P4842" s="1">
        <v>1.0</v>
      </c>
    </row>
    <row r="4843">
      <c r="A4843" s="1" t="s">
        <v>29</v>
      </c>
      <c r="B4843" s="1" t="s">
        <v>6744</v>
      </c>
      <c r="C4843" s="2" t="s">
        <v>6655</v>
      </c>
      <c r="D4843" s="1" t="s">
        <v>19</v>
      </c>
      <c r="E4843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4843" s="1" t="s">
        <v>2836</v>
      </c>
      <c r="G4843" s="1" t="s">
        <v>2837</v>
      </c>
      <c r="H4843" s="1" t="s">
        <v>2838</v>
      </c>
      <c r="I4843" s="1" t="s">
        <v>16</v>
      </c>
      <c r="J4843" s="1" t="s">
        <v>23</v>
      </c>
      <c r="K4843" s="1" t="s">
        <v>16</v>
      </c>
      <c r="L4843" s="1" t="s">
        <v>16</v>
      </c>
      <c r="M4843" s="1" t="s">
        <v>16</v>
      </c>
      <c r="N4843" s="1" t="s">
        <v>16</v>
      </c>
      <c r="O4843" s="1">
        <v>63.2</v>
      </c>
      <c r="P4843" s="1">
        <v>1.0</v>
      </c>
    </row>
    <row r="4844">
      <c r="A4844" s="1" t="s">
        <v>29</v>
      </c>
      <c r="B4844" s="1" t="s">
        <v>6745</v>
      </c>
      <c r="C4844" s="2" t="s">
        <v>6655</v>
      </c>
      <c r="D4844" s="1" t="s">
        <v>19</v>
      </c>
      <c r="E4844" s="3" t="str">
        <f>HYPERLINK("https://fyndiq.se/produkt/675bb02ed6bb4e07/", "2-Pack Samsung Galaxy S21 Ultra - Härdat Glas 9H-Super Kvalitet")</f>
        <v>2-Pack Samsung Galaxy S21 Ultra - Härdat Glas 9H-Super Kvalitet</v>
      </c>
      <c r="F4844" s="1" t="s">
        <v>91</v>
      </c>
      <c r="G4844" s="1" t="s">
        <v>92</v>
      </c>
      <c r="H4844" s="1" t="s">
        <v>93</v>
      </c>
      <c r="I4844" s="1" t="s">
        <v>16</v>
      </c>
      <c r="J4844" s="1" t="s">
        <v>23</v>
      </c>
      <c r="K4844" s="1" t="s">
        <v>16</v>
      </c>
      <c r="L4844" s="1" t="s">
        <v>16</v>
      </c>
      <c r="M4844" s="1" t="s">
        <v>16</v>
      </c>
      <c r="N4844" s="1" t="s">
        <v>16</v>
      </c>
      <c r="O4844" s="1">
        <v>63.2</v>
      </c>
      <c r="P4844" s="1">
        <v>1.0</v>
      </c>
    </row>
    <row r="4845">
      <c r="A4845" s="1" t="s">
        <v>29</v>
      </c>
      <c r="B4845" s="1" t="s">
        <v>6746</v>
      </c>
      <c r="C4845" s="2" t="s">
        <v>6655</v>
      </c>
      <c r="D4845" s="1" t="s">
        <v>19</v>
      </c>
      <c r="E4845" s="3" t="str">
        <f>HYPERLINK("https://fyndiq.se/produkt/c26c9ffef37a436a/", "2-Pack Samsung A35 5G Skärmskydd i Härdat Glas")</f>
        <v>2-Pack Samsung A35 5G Skärmskydd i Härdat Glas</v>
      </c>
      <c r="F4845" s="1" t="s">
        <v>432</v>
      </c>
      <c r="G4845" s="1" t="s">
        <v>433</v>
      </c>
      <c r="H4845" s="1" t="s">
        <v>434</v>
      </c>
      <c r="I4845" s="1" t="s">
        <v>16</v>
      </c>
      <c r="J4845" s="1" t="s">
        <v>23</v>
      </c>
      <c r="K4845" s="1" t="s">
        <v>16</v>
      </c>
      <c r="L4845" s="1" t="s">
        <v>16</v>
      </c>
      <c r="M4845" s="1" t="s">
        <v>16</v>
      </c>
      <c r="N4845" s="1" t="s">
        <v>16</v>
      </c>
      <c r="O4845" s="1">
        <v>63.2</v>
      </c>
      <c r="P4845" s="1">
        <v>1.0</v>
      </c>
    </row>
    <row r="4846">
      <c r="A4846" s="1" t="s">
        <v>29</v>
      </c>
      <c r="B4846" s="1" t="s">
        <v>6747</v>
      </c>
      <c r="C4846" s="2" t="s">
        <v>6655</v>
      </c>
      <c r="D4846" s="1" t="s">
        <v>19</v>
      </c>
      <c r="E4846" s="3" t="str">
        <f>HYPERLINK("https://fyndiq.se/produkt/66924f1ff238487e/", "2-Pack GOOGLE PIXEL 7A Skärmskydd - Härdat Glas 9H - Super kvalitet 3D")</f>
        <v>2-Pack GOOGLE PIXEL 7A Skärmskydd - Härdat Glas 9H - Super kvalitet 3D</v>
      </c>
      <c r="F4846" s="1" t="s">
        <v>315</v>
      </c>
      <c r="G4846" s="1" t="s">
        <v>316</v>
      </c>
      <c r="H4846" s="1" t="s">
        <v>317</v>
      </c>
      <c r="I4846" s="1" t="s">
        <v>16</v>
      </c>
      <c r="J4846" s="1" t="s">
        <v>23</v>
      </c>
      <c r="K4846" s="1" t="s">
        <v>16</v>
      </c>
      <c r="L4846" s="1" t="s">
        <v>16</v>
      </c>
      <c r="M4846" s="1" t="s">
        <v>16</v>
      </c>
      <c r="N4846" s="1" t="s">
        <v>16</v>
      </c>
      <c r="O4846" s="1">
        <v>63.2</v>
      </c>
      <c r="P4846" s="1">
        <v>1.0</v>
      </c>
    </row>
    <row r="4847">
      <c r="A4847" s="1" t="s">
        <v>29</v>
      </c>
      <c r="B4847" s="1" t="s">
        <v>6748</v>
      </c>
      <c r="C4847" s="2" t="s">
        <v>6655</v>
      </c>
      <c r="D4847" s="1" t="s">
        <v>19</v>
      </c>
      <c r="E484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847" s="1" t="s">
        <v>103</v>
      </c>
      <c r="G4847" s="1" t="s">
        <v>104</v>
      </c>
      <c r="H4847" s="1" t="s">
        <v>105</v>
      </c>
      <c r="I4847" s="1" t="s">
        <v>16</v>
      </c>
      <c r="J4847" s="1" t="s">
        <v>23</v>
      </c>
      <c r="K4847" s="1" t="s">
        <v>16</v>
      </c>
      <c r="L4847" s="1" t="s">
        <v>16</v>
      </c>
      <c r="M4847" s="1" t="s">
        <v>16</v>
      </c>
      <c r="N4847" s="1" t="s">
        <v>16</v>
      </c>
      <c r="O4847" s="1">
        <v>63.2</v>
      </c>
      <c r="P4847" s="1">
        <v>1.0</v>
      </c>
    </row>
    <row r="4848">
      <c r="A4848" s="1" t="s">
        <v>29</v>
      </c>
      <c r="B4848" s="1" t="s">
        <v>6749</v>
      </c>
      <c r="C4848" s="2" t="s">
        <v>6655</v>
      </c>
      <c r="D4848" s="1" t="s">
        <v>19</v>
      </c>
      <c r="E484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848" s="1" t="s">
        <v>785</v>
      </c>
      <c r="G4848" s="1" t="s">
        <v>786</v>
      </c>
      <c r="H4848" s="1" t="s">
        <v>787</v>
      </c>
      <c r="I4848" s="1" t="s">
        <v>16</v>
      </c>
      <c r="J4848" s="1" t="s">
        <v>23</v>
      </c>
      <c r="K4848" s="1" t="s">
        <v>16</v>
      </c>
      <c r="L4848" s="1" t="s">
        <v>16</v>
      </c>
      <c r="M4848" s="1" t="s">
        <v>16</v>
      </c>
      <c r="N4848" s="1" t="s">
        <v>16</v>
      </c>
      <c r="O4848" s="1">
        <v>63.2</v>
      </c>
      <c r="P4848" s="1">
        <v>1.0</v>
      </c>
    </row>
    <row r="4849">
      <c r="A4849" s="1" t="s">
        <v>29</v>
      </c>
      <c r="B4849" s="1" t="s">
        <v>6750</v>
      </c>
      <c r="C4849" s="2" t="s">
        <v>6655</v>
      </c>
      <c r="D4849" s="1" t="s">
        <v>19</v>
      </c>
      <c r="E484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849" s="1" t="s">
        <v>2144</v>
      </c>
      <c r="G4849" s="1" t="s">
        <v>2145</v>
      </c>
      <c r="H4849" s="1" t="s">
        <v>2146</v>
      </c>
      <c r="I4849" s="1" t="s">
        <v>16</v>
      </c>
      <c r="J4849" s="1" t="s">
        <v>23</v>
      </c>
      <c r="K4849" s="1" t="s">
        <v>16</v>
      </c>
      <c r="L4849" s="1" t="s">
        <v>16</v>
      </c>
      <c r="M4849" s="1" t="s">
        <v>16</v>
      </c>
      <c r="N4849" s="1" t="s">
        <v>16</v>
      </c>
      <c r="O4849" s="1">
        <v>63.2</v>
      </c>
      <c r="P4849" s="1">
        <v>1.0</v>
      </c>
    </row>
    <row r="4850">
      <c r="A4850" s="1" t="s">
        <v>29</v>
      </c>
      <c r="B4850" s="1" t="s">
        <v>6751</v>
      </c>
      <c r="C4850" s="2" t="s">
        <v>6655</v>
      </c>
      <c r="D4850" s="1" t="s">
        <v>19</v>
      </c>
      <c r="E4850" s="3" t="str">
        <f>HYPERLINK("https://fyndiq.se/produkt/a511a8922e36455c/", "2 Pack Samsung S8 - Härdat glas 9H–Super kvalitet 3D Skärmskydd")</f>
        <v>2 Pack Samsung S8 - Härdat glas 9H–Super kvalitet 3D Skärmskydd</v>
      </c>
      <c r="F4850" s="1" t="s">
        <v>1083</v>
      </c>
      <c r="G4850" s="1" t="s">
        <v>1084</v>
      </c>
      <c r="H4850" s="1" t="s">
        <v>1085</v>
      </c>
      <c r="I4850" s="1" t="s">
        <v>16</v>
      </c>
      <c r="J4850" s="1" t="s">
        <v>23</v>
      </c>
      <c r="K4850" s="1" t="s">
        <v>16</v>
      </c>
      <c r="L4850" s="1" t="s">
        <v>16</v>
      </c>
      <c r="M4850" s="1" t="s">
        <v>16</v>
      </c>
      <c r="N4850" s="1" t="s">
        <v>16</v>
      </c>
      <c r="O4850" s="1">
        <v>63.2</v>
      </c>
      <c r="P4850" s="1">
        <v>2.0</v>
      </c>
    </row>
    <row r="4851">
      <c r="A4851" s="1" t="s">
        <v>29</v>
      </c>
      <c r="B4851" s="1" t="s">
        <v>6752</v>
      </c>
      <c r="C4851" s="2" t="s">
        <v>6655</v>
      </c>
      <c r="D4851" s="1" t="s">
        <v>19</v>
      </c>
      <c r="E4851" s="3" t="str">
        <f>HYPERLINK("https://fyndiq.se/produkt/9e488e35f28b4b0b/", "2-Pack GOOGLE PIXEL 6A Skärmskydd - Härdat Glas 9H - Super kvalitet 3D")</f>
        <v>2-Pack GOOGLE PIXEL 6A Skärmskydd - Härdat Glas 9H - Super kvalitet 3D</v>
      </c>
      <c r="F4851" s="1" t="s">
        <v>196</v>
      </c>
      <c r="G4851" s="1" t="s">
        <v>197</v>
      </c>
      <c r="H4851" s="1" t="s">
        <v>198</v>
      </c>
      <c r="I4851" s="1" t="s">
        <v>16</v>
      </c>
      <c r="J4851" s="1" t="s">
        <v>23</v>
      </c>
      <c r="K4851" s="1" t="s">
        <v>16</v>
      </c>
      <c r="L4851" s="1" t="s">
        <v>16</v>
      </c>
      <c r="M4851" s="1" t="s">
        <v>16</v>
      </c>
      <c r="N4851" s="1" t="s">
        <v>16</v>
      </c>
      <c r="O4851" s="1">
        <v>63.2</v>
      </c>
      <c r="P4851" s="1">
        <v>1.0</v>
      </c>
    </row>
    <row r="4852">
      <c r="A4852" s="1" t="s">
        <v>29</v>
      </c>
      <c r="B4852" s="1" t="s">
        <v>6753</v>
      </c>
      <c r="C4852" s="2" t="s">
        <v>6655</v>
      </c>
      <c r="D4852" s="1" t="s">
        <v>19</v>
      </c>
      <c r="E485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852" s="1" t="s">
        <v>258</v>
      </c>
      <c r="G4852" s="1" t="s">
        <v>259</v>
      </c>
      <c r="H4852" s="1" t="s">
        <v>260</v>
      </c>
      <c r="I4852" s="1" t="s">
        <v>16</v>
      </c>
      <c r="J4852" s="1" t="s">
        <v>23</v>
      </c>
      <c r="K4852" s="1" t="s">
        <v>16</v>
      </c>
      <c r="L4852" s="1" t="s">
        <v>16</v>
      </c>
      <c r="M4852" s="1" t="s">
        <v>16</v>
      </c>
      <c r="N4852" s="1" t="s">
        <v>16</v>
      </c>
      <c r="O4852" s="1">
        <v>63.2</v>
      </c>
      <c r="P4852" s="1">
        <v>1.0</v>
      </c>
    </row>
    <row r="4853">
      <c r="A4853" s="1" t="s">
        <v>29</v>
      </c>
      <c r="B4853" s="1" t="s">
        <v>6754</v>
      </c>
      <c r="C4853" s="2" t="s">
        <v>6655</v>
      </c>
      <c r="D4853" s="1" t="s">
        <v>19</v>
      </c>
      <c r="E4853" s="3" t="str">
        <f>HYPERLINK("https://fyndiq.se/produkt/56c72c0ba5f749b5/", "2-Pack SAMSUNG S24 Skärmskydd - Härdat Glas 9H - Super kvalitet 3D")</f>
        <v>2-Pack SAMSUNG S24 Skärmskydd - Härdat Glas 9H - Super kvalitet 3D</v>
      </c>
      <c r="F4853" s="1" t="s">
        <v>263</v>
      </c>
      <c r="G4853" s="1" t="s">
        <v>264</v>
      </c>
      <c r="H4853" s="1" t="s">
        <v>265</v>
      </c>
      <c r="I4853" s="1" t="s">
        <v>16</v>
      </c>
      <c r="J4853" s="1" t="s">
        <v>23</v>
      </c>
      <c r="K4853" s="1" t="s">
        <v>16</v>
      </c>
      <c r="L4853" s="1" t="s">
        <v>16</v>
      </c>
      <c r="M4853" s="1" t="s">
        <v>16</v>
      </c>
      <c r="N4853" s="1" t="s">
        <v>16</v>
      </c>
      <c r="O4853" s="1">
        <v>71.2</v>
      </c>
      <c r="P4853" s="1">
        <v>1.0</v>
      </c>
    </row>
    <row r="4854">
      <c r="A4854" s="1" t="s">
        <v>29</v>
      </c>
      <c r="B4854" s="1" t="s">
        <v>6755</v>
      </c>
      <c r="C4854" s="2" t="s">
        <v>6655</v>
      </c>
      <c r="D4854" s="1" t="s">
        <v>19</v>
      </c>
      <c r="E4854" s="3" t="str">
        <f>HYPERLINK("https://fyndiq.se/produkt/a047b5d99d58461d/", "2-Pack Google Pixel 6A - Härdat glas 9H - Super kvalitet 3D")</f>
        <v>2-Pack Google Pixel 6A - Härdat glas 9H - Super kvalitet 3D</v>
      </c>
      <c r="F4854" s="1" t="s">
        <v>1205</v>
      </c>
      <c r="G4854" s="1" t="s">
        <v>1206</v>
      </c>
      <c r="H4854" s="1" t="s">
        <v>1207</v>
      </c>
      <c r="I4854" s="1" t="s">
        <v>16</v>
      </c>
      <c r="J4854" s="1" t="s">
        <v>23</v>
      </c>
      <c r="K4854" s="1" t="s">
        <v>16</v>
      </c>
      <c r="L4854" s="1" t="s">
        <v>16</v>
      </c>
      <c r="M4854" s="1" t="s">
        <v>16</v>
      </c>
      <c r="N4854" s="1" t="s">
        <v>16</v>
      </c>
      <c r="O4854" s="1">
        <v>63.2</v>
      </c>
      <c r="P4854" s="1">
        <v>1.0</v>
      </c>
    </row>
    <row r="4855">
      <c r="A4855" s="1" t="s">
        <v>29</v>
      </c>
      <c r="B4855" s="1" t="s">
        <v>6756</v>
      </c>
      <c r="C4855" s="2" t="s">
        <v>6655</v>
      </c>
      <c r="D4855" s="1" t="s">
        <v>19</v>
      </c>
      <c r="E4855" s="3" t="str">
        <f>HYPERLINK("https://fyndiq.se/produkt/2b4b1f7438974a4c/", "2-Pack OnePlus 11 5G- Härdat glas 9H - Super kvalitet 3D Skärmskydd")</f>
        <v>2-Pack OnePlus 11 5G- Härdat glas 9H - Super kvalitet 3D Skärmskydd</v>
      </c>
      <c r="F4855" s="1" t="s">
        <v>3388</v>
      </c>
      <c r="G4855" s="1" t="s">
        <v>3389</v>
      </c>
      <c r="H4855" s="1" t="s">
        <v>3390</v>
      </c>
      <c r="I4855" s="1" t="s">
        <v>16</v>
      </c>
      <c r="J4855" s="1" t="s">
        <v>23</v>
      </c>
      <c r="K4855" s="1" t="s">
        <v>16</v>
      </c>
      <c r="L4855" s="1" t="s">
        <v>16</v>
      </c>
      <c r="M4855" s="1" t="s">
        <v>16</v>
      </c>
      <c r="N4855" s="1" t="s">
        <v>16</v>
      </c>
      <c r="O4855" s="1">
        <v>79.2</v>
      </c>
      <c r="P4855" s="1">
        <v>1.0</v>
      </c>
    </row>
    <row r="4856">
      <c r="A4856" s="1" t="s">
        <v>29</v>
      </c>
      <c r="B4856" s="1" t="s">
        <v>6757</v>
      </c>
      <c r="C4856" s="2" t="s">
        <v>6655</v>
      </c>
      <c r="D4856" s="1" t="s">
        <v>19</v>
      </c>
      <c r="E485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856" s="1" t="s">
        <v>977</v>
      </c>
      <c r="G4856" s="1" t="s">
        <v>978</v>
      </c>
      <c r="H4856" s="1" t="s">
        <v>979</v>
      </c>
      <c r="I4856" s="1" t="s">
        <v>16</v>
      </c>
      <c r="J4856" s="1" t="s">
        <v>23</v>
      </c>
      <c r="K4856" s="1" t="s">
        <v>16</v>
      </c>
      <c r="L4856" s="1" t="s">
        <v>16</v>
      </c>
      <c r="M4856" s="1" t="s">
        <v>16</v>
      </c>
      <c r="N4856" s="1" t="s">
        <v>16</v>
      </c>
      <c r="O4856" s="1">
        <v>63.2</v>
      </c>
      <c r="P4856" s="1">
        <v>1.0</v>
      </c>
    </row>
    <row r="4857">
      <c r="A4857" s="1" t="s">
        <v>29</v>
      </c>
      <c r="B4857" s="1" t="s">
        <v>6758</v>
      </c>
      <c r="C4857" s="2" t="s">
        <v>6655</v>
      </c>
      <c r="D4857" s="1" t="s">
        <v>19</v>
      </c>
      <c r="E4857" s="3" t="str">
        <f>HYPERLINK("https://fyndiq.se/produkt/432d784756a84eff/", "2-Pack Samsung Galaxy S20FE - Härdat Glas-9H -Super kvalitet 3D")</f>
        <v>2-Pack Samsung Galaxy S20FE - Härdat Glas-9H -Super kvalitet 3D</v>
      </c>
      <c r="F4857" s="1" t="s">
        <v>1078</v>
      </c>
      <c r="G4857" s="1" t="s">
        <v>1079</v>
      </c>
      <c r="H4857" s="1" t="s">
        <v>1080</v>
      </c>
      <c r="I4857" s="1" t="s">
        <v>16</v>
      </c>
      <c r="J4857" s="1" t="s">
        <v>23</v>
      </c>
      <c r="K4857" s="1" t="s">
        <v>16</v>
      </c>
      <c r="L4857" s="1" t="s">
        <v>16</v>
      </c>
      <c r="M4857" s="1" t="s">
        <v>16</v>
      </c>
      <c r="N4857" s="1" t="s">
        <v>16</v>
      </c>
      <c r="O4857" s="1">
        <v>63.2</v>
      </c>
      <c r="P4857" s="1">
        <v>1.0</v>
      </c>
    </row>
    <row r="4858">
      <c r="A4858" s="1" t="s">
        <v>29</v>
      </c>
      <c r="B4858" s="1" t="s">
        <v>6759</v>
      </c>
      <c r="C4858" s="2" t="s">
        <v>6655</v>
      </c>
      <c r="D4858" s="1" t="s">
        <v>19</v>
      </c>
      <c r="E4858" s="3" t="str">
        <f>HYPERLINK("https://fyndiq.se/produkt/c6f3e47a88184e8d/", "2-Pack SAMSUNG A55 Skärmskydd - Härdat Glas 9H - Super kvalitet 3D")</f>
        <v>2-Pack SAMSUNG A55 Skärmskydd - Härdat Glas 9H - Super kvalitet 3D</v>
      </c>
      <c r="F4858" s="1" t="s">
        <v>83</v>
      </c>
      <c r="G4858" s="1" t="s">
        <v>84</v>
      </c>
      <c r="H4858" s="1" t="s">
        <v>85</v>
      </c>
      <c r="I4858" s="1" t="s">
        <v>16</v>
      </c>
      <c r="J4858" s="1" t="s">
        <v>23</v>
      </c>
      <c r="K4858" s="1" t="s">
        <v>16</v>
      </c>
      <c r="L4858" s="1" t="s">
        <v>16</v>
      </c>
      <c r="M4858" s="1" t="s">
        <v>16</v>
      </c>
      <c r="N4858" s="1" t="s">
        <v>16</v>
      </c>
      <c r="O4858" s="1">
        <v>63.2</v>
      </c>
      <c r="P4858" s="1">
        <v>1.0</v>
      </c>
    </row>
    <row r="4859">
      <c r="A4859" s="1" t="s">
        <v>29</v>
      </c>
      <c r="B4859" s="1" t="s">
        <v>6760</v>
      </c>
      <c r="C4859" s="2" t="s">
        <v>6655</v>
      </c>
      <c r="D4859" s="1" t="s">
        <v>19</v>
      </c>
      <c r="E4859" s="3" t="str">
        <f>HYPERLINK("https://fyndiq.se/produkt/ef10e4ba492c46df/", "2-Pack Samsung S23 FE 5G - 9H Härdat Glass - Super Kvalitet 3D")</f>
        <v>2-Pack Samsung S23 FE 5G - 9H Härdat Glass - Super Kvalitet 3D</v>
      </c>
      <c r="F4859" s="1" t="s">
        <v>2521</v>
      </c>
      <c r="G4859" s="1" t="s">
        <v>2522</v>
      </c>
      <c r="H4859" s="1" t="s">
        <v>2523</v>
      </c>
      <c r="I4859" s="1" t="s">
        <v>16</v>
      </c>
      <c r="J4859" s="1" t="s">
        <v>23</v>
      </c>
      <c r="K4859" s="1" t="s">
        <v>16</v>
      </c>
      <c r="L4859" s="1" t="s">
        <v>16</v>
      </c>
      <c r="M4859" s="1" t="s">
        <v>16</v>
      </c>
      <c r="N4859" s="1" t="s">
        <v>16</v>
      </c>
      <c r="O4859" s="1">
        <v>63.2</v>
      </c>
      <c r="P4859" s="1">
        <v>1.0</v>
      </c>
    </row>
    <row r="4860">
      <c r="A4860" s="1" t="s">
        <v>29</v>
      </c>
      <c r="B4860" s="1" t="s">
        <v>6761</v>
      </c>
      <c r="C4860" s="2" t="s">
        <v>6655</v>
      </c>
      <c r="D4860" s="1" t="s">
        <v>19</v>
      </c>
      <c r="E4860" s="3" t="str">
        <f>HYPERLINK("https://fyndiq.se/produkt/a00b62acc6644fd2/", "2-Pack Samsung Galaxy S10 - Härdat glas 9H – Super kvalitet 3D")</f>
        <v>2-Pack Samsung Galaxy S10 - Härdat glas 9H – Super kvalitet 3D</v>
      </c>
      <c r="F4860" s="1" t="s">
        <v>1291</v>
      </c>
      <c r="G4860" s="1" t="s">
        <v>1292</v>
      </c>
      <c r="H4860" s="1" t="s">
        <v>1293</v>
      </c>
      <c r="I4860" s="1" t="s">
        <v>16</v>
      </c>
      <c r="J4860" s="1" t="s">
        <v>23</v>
      </c>
      <c r="K4860" s="1" t="s">
        <v>16</v>
      </c>
      <c r="L4860" s="1" t="s">
        <v>16</v>
      </c>
      <c r="M4860" s="1" t="s">
        <v>16</v>
      </c>
      <c r="N4860" s="1" t="s">
        <v>16</v>
      </c>
      <c r="O4860" s="1">
        <v>63.2</v>
      </c>
      <c r="P4860" s="1">
        <v>1.0</v>
      </c>
    </row>
    <row r="4861">
      <c r="A4861" s="1" t="s">
        <v>29</v>
      </c>
      <c r="B4861" s="1" t="s">
        <v>6762</v>
      </c>
      <c r="C4861" s="2" t="s">
        <v>6655</v>
      </c>
      <c r="D4861" s="1" t="s">
        <v>19</v>
      </c>
      <c r="E486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861" s="1" t="s">
        <v>26</v>
      </c>
      <c r="G4861" s="1" t="s">
        <v>27</v>
      </c>
      <c r="H4861" s="1" t="s">
        <v>28</v>
      </c>
      <c r="I4861" s="1" t="s">
        <v>16</v>
      </c>
      <c r="J4861" s="1" t="s">
        <v>23</v>
      </c>
      <c r="K4861" s="1" t="s">
        <v>16</v>
      </c>
      <c r="L4861" s="1" t="s">
        <v>16</v>
      </c>
      <c r="M4861" s="1" t="s">
        <v>16</v>
      </c>
      <c r="N4861" s="1" t="s">
        <v>16</v>
      </c>
      <c r="O4861" s="1">
        <v>71.2</v>
      </c>
      <c r="P4861" s="1">
        <v>1.0</v>
      </c>
    </row>
    <row r="4862">
      <c r="A4862" s="1" t="s">
        <v>29</v>
      </c>
      <c r="B4862" s="1" t="s">
        <v>6763</v>
      </c>
      <c r="C4862" s="2" t="s">
        <v>6655</v>
      </c>
      <c r="D4862" s="1" t="s">
        <v>19</v>
      </c>
      <c r="E4862" s="3" t="str">
        <f>HYPERLINK("https://fyndiq.se/produkt/a00b62acc6644fd2/", "2-Pack Samsung Galaxy S10 - Härdat glas 9H – Super kvalitet 3D")</f>
        <v>2-Pack Samsung Galaxy S10 - Härdat glas 9H – Super kvalitet 3D</v>
      </c>
      <c r="F4862" s="1" t="s">
        <v>1291</v>
      </c>
      <c r="G4862" s="1" t="s">
        <v>1292</v>
      </c>
      <c r="H4862" s="1" t="s">
        <v>1293</v>
      </c>
      <c r="I4862" s="1" t="s">
        <v>16</v>
      </c>
      <c r="J4862" s="1" t="s">
        <v>23</v>
      </c>
      <c r="K4862" s="1" t="s">
        <v>16</v>
      </c>
      <c r="L4862" s="1" t="s">
        <v>16</v>
      </c>
      <c r="M4862" s="1" t="s">
        <v>16</v>
      </c>
      <c r="N4862" s="1" t="s">
        <v>16</v>
      </c>
      <c r="O4862" s="1">
        <v>63.2</v>
      </c>
      <c r="P4862" s="1">
        <v>1.0</v>
      </c>
    </row>
    <row r="4863">
      <c r="A4863" s="1" t="s">
        <v>29</v>
      </c>
      <c r="B4863" s="1" t="s">
        <v>6764</v>
      </c>
      <c r="C4863" s="2" t="s">
        <v>6655</v>
      </c>
      <c r="D4863" s="1" t="s">
        <v>19</v>
      </c>
      <c r="E4863" s="3" t="str">
        <f>HYPERLINK("https://fyndiq.se/produkt/4c221907d1254100/", "2-Pack Samsung A14 Skärmskydd - Härdat Glas 9H - Super kvalitet 3D")</f>
        <v>2-Pack Samsung A14 Skärmskydd - Härdat Glas 9H - Super kvalitet 3D</v>
      </c>
      <c r="F4863" s="1" t="s">
        <v>167</v>
      </c>
      <c r="G4863" s="1" t="s">
        <v>168</v>
      </c>
      <c r="H4863" s="1" t="s">
        <v>169</v>
      </c>
      <c r="I4863" s="1" t="s">
        <v>16</v>
      </c>
      <c r="J4863" s="1" t="s">
        <v>23</v>
      </c>
      <c r="K4863" s="1" t="s">
        <v>16</v>
      </c>
      <c r="L4863" s="1" t="s">
        <v>16</v>
      </c>
      <c r="M4863" s="1" t="s">
        <v>16</v>
      </c>
      <c r="N4863" s="1" t="s">
        <v>16</v>
      </c>
      <c r="O4863" s="1">
        <v>63.2</v>
      </c>
      <c r="P4863" s="1">
        <v>1.0</v>
      </c>
    </row>
    <row r="4864">
      <c r="A4864" s="1" t="s">
        <v>29</v>
      </c>
      <c r="B4864" s="1" t="s">
        <v>6765</v>
      </c>
      <c r="C4864" s="2" t="s">
        <v>6655</v>
      </c>
      <c r="D4864" s="1" t="s">
        <v>19</v>
      </c>
      <c r="E486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864" s="1" t="s">
        <v>183</v>
      </c>
      <c r="G4864" s="1" t="s">
        <v>184</v>
      </c>
      <c r="H4864" s="1" t="s">
        <v>185</v>
      </c>
      <c r="I4864" s="1" t="s">
        <v>16</v>
      </c>
      <c r="J4864" s="1" t="s">
        <v>23</v>
      </c>
      <c r="K4864" s="1" t="s">
        <v>16</v>
      </c>
      <c r="L4864" s="1" t="s">
        <v>16</v>
      </c>
      <c r="M4864" s="1" t="s">
        <v>16</v>
      </c>
      <c r="N4864" s="1" t="s">
        <v>16</v>
      </c>
      <c r="O4864" s="1">
        <v>79.2</v>
      </c>
      <c r="P4864" s="1">
        <v>1.0</v>
      </c>
    </row>
    <row r="4865">
      <c r="A4865" s="1" t="s">
        <v>29</v>
      </c>
      <c r="B4865" s="1" t="s">
        <v>6766</v>
      </c>
      <c r="C4865" s="2" t="s">
        <v>6655</v>
      </c>
      <c r="D4865" s="1" t="s">
        <v>19</v>
      </c>
      <c r="E4865" s="3" t="str">
        <f>HYPERLINK("https://fyndiq.se/produkt/34157794139f40c6/", "2-Pack Samsung S20 FE - 9H Härdat Glass - Top Kvalitet")</f>
        <v>2-Pack Samsung S20 FE - 9H Härdat Glass - Top Kvalitet</v>
      </c>
      <c r="F4865" s="1" t="s">
        <v>1640</v>
      </c>
      <c r="G4865" s="1" t="s">
        <v>1641</v>
      </c>
      <c r="H4865" s="1" t="s">
        <v>1642</v>
      </c>
      <c r="I4865" s="1" t="s">
        <v>16</v>
      </c>
      <c r="J4865" s="1" t="s">
        <v>23</v>
      </c>
      <c r="K4865" s="1" t="s">
        <v>16</v>
      </c>
      <c r="L4865" s="1" t="s">
        <v>16</v>
      </c>
      <c r="M4865" s="1" t="s">
        <v>16</v>
      </c>
      <c r="N4865" s="1" t="s">
        <v>16</v>
      </c>
      <c r="O4865" s="1">
        <v>63.2</v>
      </c>
      <c r="P4865" s="1">
        <v>1.0</v>
      </c>
    </row>
    <row r="4866">
      <c r="A4866" s="1" t="s">
        <v>29</v>
      </c>
      <c r="B4866" s="1" t="s">
        <v>6767</v>
      </c>
      <c r="C4866" s="2" t="s">
        <v>6655</v>
      </c>
      <c r="D4866" s="1" t="s">
        <v>19</v>
      </c>
      <c r="E4866" s="3" t="str">
        <f>HYPERLINK("https://fyndiq.se/produkt/2030c5450cfb4338/", "2 Pack Huawei P30 Pro - Härdat glas 9H – 3D Super kvalitet")</f>
        <v>2 Pack Huawei P30 Pro - Härdat glas 9H – 3D Super kvalitet</v>
      </c>
      <c r="F4866" s="1" t="s">
        <v>1091</v>
      </c>
      <c r="G4866" s="1" t="s">
        <v>1092</v>
      </c>
      <c r="H4866" s="1" t="s">
        <v>1093</v>
      </c>
      <c r="I4866" s="1" t="s">
        <v>16</v>
      </c>
      <c r="J4866" s="1" t="s">
        <v>23</v>
      </c>
      <c r="K4866" s="1" t="s">
        <v>16</v>
      </c>
      <c r="L4866" s="1" t="s">
        <v>16</v>
      </c>
      <c r="M4866" s="1" t="s">
        <v>16</v>
      </c>
      <c r="N4866" s="1" t="s">
        <v>16</v>
      </c>
      <c r="O4866" s="1">
        <v>71.2</v>
      </c>
      <c r="P4866" s="1">
        <v>1.0</v>
      </c>
    </row>
    <row r="4867">
      <c r="A4867" s="1" t="s">
        <v>29</v>
      </c>
      <c r="B4867" s="1" t="s">
        <v>6768</v>
      </c>
      <c r="C4867" s="2" t="s">
        <v>6655</v>
      </c>
      <c r="D4867" s="1" t="s">
        <v>19</v>
      </c>
      <c r="E4867" s="3" t="str">
        <f>HYPERLINK("https://fyndiq.se/produkt/0cccb55159e2496f/", "Samsung Galaxy Note 20 Ultra 5G - Härdat glas 9H-Super kvalitet")</f>
        <v>Samsung Galaxy Note 20 Ultra 5G - Härdat glas 9H-Super kvalitet</v>
      </c>
      <c r="F4867" s="1" t="s">
        <v>6769</v>
      </c>
      <c r="G4867" s="1" t="s">
        <v>6770</v>
      </c>
      <c r="H4867" s="1" t="s">
        <v>6771</v>
      </c>
      <c r="I4867" s="1" t="s">
        <v>16</v>
      </c>
      <c r="J4867" s="1" t="s">
        <v>23</v>
      </c>
      <c r="K4867" s="1" t="s">
        <v>16</v>
      </c>
      <c r="L4867" s="1" t="s">
        <v>16</v>
      </c>
      <c r="M4867" s="1" t="s">
        <v>16</v>
      </c>
      <c r="N4867" s="1" t="s">
        <v>16</v>
      </c>
      <c r="O4867" s="1">
        <v>55.2</v>
      </c>
      <c r="P4867" s="1">
        <v>1.0</v>
      </c>
    </row>
    <row r="4868">
      <c r="A4868" s="1" t="s">
        <v>29</v>
      </c>
      <c r="B4868" s="1" t="s">
        <v>6772</v>
      </c>
      <c r="C4868" s="2" t="s">
        <v>6655</v>
      </c>
      <c r="D4868" s="1" t="s">
        <v>19</v>
      </c>
      <c r="E4868" s="3" t="str">
        <f>HYPERLINK("https://fyndiq.se/produkt/c64bbbf107e34309/", "2-Pack Huawei P30 - Härdat glas 9H – 3D Super kvalitet")</f>
        <v>2-Pack Huawei P30 - Härdat glas 9H – 3D Super kvalitet</v>
      </c>
      <c r="F4868" s="1" t="s">
        <v>845</v>
      </c>
      <c r="G4868" s="1" t="s">
        <v>846</v>
      </c>
      <c r="H4868" s="1" t="s">
        <v>847</v>
      </c>
      <c r="I4868" s="1" t="s">
        <v>16</v>
      </c>
      <c r="J4868" s="1" t="s">
        <v>23</v>
      </c>
      <c r="K4868" s="1" t="s">
        <v>16</v>
      </c>
      <c r="L4868" s="1" t="s">
        <v>16</v>
      </c>
      <c r="M4868" s="1" t="s">
        <v>16</v>
      </c>
      <c r="N4868" s="1" t="s">
        <v>16</v>
      </c>
      <c r="O4868" s="1">
        <v>63.2</v>
      </c>
      <c r="P4868" s="1">
        <v>1.0</v>
      </c>
    </row>
    <row r="4869">
      <c r="A4869" s="1" t="s">
        <v>29</v>
      </c>
      <c r="B4869" s="1" t="s">
        <v>6773</v>
      </c>
      <c r="C4869" s="2" t="s">
        <v>6655</v>
      </c>
      <c r="D4869" s="1" t="s">
        <v>19</v>
      </c>
      <c r="E4869" s="3" t="str">
        <f>HYPERLINK("https://fyndiq.se/produkt/6bc9efdb9e0f44ed/", "2-Pack Google Pixel 7 Pro - Härdat Glas 9H - Super kvalitet 3D")</f>
        <v>2-Pack Google Pixel 7 Pro - Härdat Glas 9H - Super kvalitet 3D</v>
      </c>
      <c r="F4869" s="1" t="s">
        <v>424</v>
      </c>
      <c r="G4869" s="1" t="s">
        <v>425</v>
      </c>
      <c r="H4869" s="1" t="s">
        <v>426</v>
      </c>
      <c r="I4869" s="1" t="s">
        <v>16</v>
      </c>
      <c r="J4869" s="1" t="s">
        <v>23</v>
      </c>
      <c r="K4869" s="1" t="s">
        <v>16</v>
      </c>
      <c r="L4869" s="1" t="s">
        <v>16</v>
      </c>
      <c r="M4869" s="1" t="s">
        <v>16</v>
      </c>
      <c r="N4869" s="1" t="s">
        <v>16</v>
      </c>
      <c r="O4869" s="1">
        <v>71.2</v>
      </c>
      <c r="P4869" s="1">
        <v>1.0</v>
      </c>
    </row>
    <row r="4870">
      <c r="A4870" s="1" t="s">
        <v>29</v>
      </c>
      <c r="B4870" s="1" t="s">
        <v>6774</v>
      </c>
      <c r="C4870" s="2" t="s">
        <v>6655</v>
      </c>
      <c r="D4870" s="1" t="s">
        <v>19</v>
      </c>
      <c r="E487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870" s="1" t="s">
        <v>785</v>
      </c>
      <c r="G4870" s="1" t="s">
        <v>786</v>
      </c>
      <c r="H4870" s="1" t="s">
        <v>787</v>
      </c>
      <c r="I4870" s="1" t="s">
        <v>16</v>
      </c>
      <c r="J4870" s="1" t="s">
        <v>23</v>
      </c>
      <c r="K4870" s="1" t="s">
        <v>16</v>
      </c>
      <c r="L4870" s="1" t="s">
        <v>16</v>
      </c>
      <c r="M4870" s="1" t="s">
        <v>16</v>
      </c>
      <c r="N4870" s="1" t="s">
        <v>16</v>
      </c>
      <c r="O4870" s="1">
        <v>63.2</v>
      </c>
      <c r="P4870" s="1">
        <v>1.0</v>
      </c>
    </row>
    <row r="4871">
      <c r="A4871" s="1" t="s">
        <v>29</v>
      </c>
      <c r="B4871" s="1" t="s">
        <v>6775</v>
      </c>
      <c r="C4871" s="2" t="s">
        <v>6655</v>
      </c>
      <c r="D4871" s="1" t="s">
        <v>19</v>
      </c>
      <c r="E4871" s="3" t="str">
        <f>HYPERLINK("https://fyndiq.se/produkt/07e3350320e54ed3/", "2-Pack MOTOROLA MOTO G51 5G Skärmskydd - Härdat Glas 9H - Super kvalitet 3D")</f>
        <v>2-Pack MOTOROLA MOTO G51 5G Skärmskydd - Härdat Glas 9H - Super kvalitet 3D</v>
      </c>
      <c r="F4871" s="1" t="s">
        <v>5320</v>
      </c>
      <c r="G4871" s="1" t="s">
        <v>5321</v>
      </c>
      <c r="H4871" s="1" t="s">
        <v>5322</v>
      </c>
      <c r="I4871" s="1" t="s">
        <v>16</v>
      </c>
      <c r="J4871" s="1" t="s">
        <v>23</v>
      </c>
      <c r="K4871" s="1" t="s">
        <v>16</v>
      </c>
      <c r="L4871" s="1" t="s">
        <v>16</v>
      </c>
      <c r="M4871" s="1" t="s">
        <v>16</v>
      </c>
      <c r="N4871" s="1" t="s">
        <v>16</v>
      </c>
      <c r="O4871" s="1">
        <v>63.2</v>
      </c>
      <c r="P4871" s="1">
        <v>1.0</v>
      </c>
    </row>
    <row r="4872">
      <c r="A4872" s="1" t="s">
        <v>29</v>
      </c>
      <c r="B4872" s="1" t="s">
        <v>6776</v>
      </c>
      <c r="C4872" s="2" t="s">
        <v>6655</v>
      </c>
      <c r="D4872" s="1" t="s">
        <v>19</v>
      </c>
      <c r="E4872" s="3" t="str">
        <f>HYPERLINK("https://fyndiq.se/produkt/aaaa7cf643f84273/", "2 Pack Samsung Xcover 5 - Härdat glas 9H-Super kvalitet 3D")</f>
        <v>2 Pack Samsung Xcover 5 - Härdat glas 9H-Super kvalitet 3D</v>
      </c>
      <c r="F4872" s="1" t="s">
        <v>2089</v>
      </c>
      <c r="G4872" s="1" t="s">
        <v>2090</v>
      </c>
      <c r="H4872" s="1" t="s">
        <v>2091</v>
      </c>
      <c r="I4872" s="1" t="s">
        <v>16</v>
      </c>
      <c r="J4872" s="1" t="s">
        <v>23</v>
      </c>
      <c r="K4872" s="1" t="s">
        <v>16</v>
      </c>
      <c r="L4872" s="1" t="s">
        <v>16</v>
      </c>
      <c r="M4872" s="1" t="s">
        <v>16</v>
      </c>
      <c r="N4872" s="1" t="s">
        <v>16</v>
      </c>
      <c r="O4872" s="1">
        <v>63.2</v>
      </c>
      <c r="P4872" s="1">
        <v>1.0</v>
      </c>
    </row>
    <row r="4873">
      <c r="A4873" s="1" t="s">
        <v>29</v>
      </c>
      <c r="B4873" s="1" t="s">
        <v>6777</v>
      </c>
      <c r="C4873" s="2" t="s">
        <v>6655</v>
      </c>
      <c r="D4873" s="1" t="s">
        <v>19</v>
      </c>
      <c r="E4873" s="3" t="str">
        <f>HYPERLINK("https://fyndiq.se/produkt/309789ffde48437d/", "3 Pack 1,2M USB-C Type-C Laddkabel Quick Charge 18W Vit")</f>
        <v>3 Pack 1,2M USB-C Type-C Laddkabel Quick Charge 18W Vit</v>
      </c>
      <c r="F4873" s="1" t="s">
        <v>2248</v>
      </c>
      <c r="G4873" s="1" t="s">
        <v>2249</v>
      </c>
      <c r="H4873" s="1" t="s">
        <v>2250</v>
      </c>
      <c r="I4873" s="1" t="s">
        <v>16</v>
      </c>
      <c r="J4873" s="1" t="s">
        <v>23</v>
      </c>
      <c r="K4873" s="1" t="s">
        <v>16</v>
      </c>
      <c r="L4873" s="1" t="s">
        <v>16</v>
      </c>
      <c r="M4873" s="1" t="s">
        <v>16</v>
      </c>
      <c r="N4873" s="1" t="s">
        <v>16</v>
      </c>
      <c r="O4873" s="1">
        <v>79.2</v>
      </c>
      <c r="P4873" s="1">
        <v>1.0</v>
      </c>
    </row>
    <row r="4874">
      <c r="A4874" s="1" t="s">
        <v>29</v>
      </c>
      <c r="B4874" s="1" t="s">
        <v>6778</v>
      </c>
      <c r="C4874" s="2" t="s">
        <v>6655</v>
      </c>
      <c r="D4874" s="1" t="s">
        <v>19</v>
      </c>
      <c r="E4874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4874" s="1" t="s">
        <v>3831</v>
      </c>
      <c r="G4874" s="1" t="s">
        <v>3832</v>
      </c>
      <c r="H4874" s="1" t="s">
        <v>3833</v>
      </c>
      <c r="I4874" s="1" t="s">
        <v>16</v>
      </c>
      <c r="J4874" s="1" t="s">
        <v>23</v>
      </c>
      <c r="K4874" s="1" t="s">
        <v>16</v>
      </c>
      <c r="L4874" s="1" t="s">
        <v>16</v>
      </c>
      <c r="M4874" s="1" t="s">
        <v>16</v>
      </c>
      <c r="N4874" s="1" t="s">
        <v>16</v>
      </c>
      <c r="O4874" s="1">
        <v>63.2</v>
      </c>
      <c r="P4874" s="1">
        <v>1.0</v>
      </c>
    </row>
    <row r="4875">
      <c r="A4875" s="1" t="s">
        <v>29</v>
      </c>
      <c r="B4875" s="1" t="s">
        <v>6779</v>
      </c>
      <c r="C4875" s="2" t="s">
        <v>6655</v>
      </c>
      <c r="D4875" s="1" t="s">
        <v>19</v>
      </c>
      <c r="E4875" s="3" t="str">
        <f>HYPERLINK("https://fyndiq.se/produkt/dfe28e565d2e4c8d/", "2 Pack Samsung S21 FE - 9H Härdat Glass - Super Kvalitet 3D")</f>
        <v>2 Pack Samsung S21 FE - 9H Härdat Glass - Super Kvalitet 3D</v>
      </c>
      <c r="F4875" s="1" t="s">
        <v>276</v>
      </c>
      <c r="G4875" s="1" t="s">
        <v>277</v>
      </c>
      <c r="H4875" s="1" t="s">
        <v>278</v>
      </c>
      <c r="I4875" s="1" t="s">
        <v>16</v>
      </c>
      <c r="J4875" s="1" t="s">
        <v>23</v>
      </c>
      <c r="K4875" s="1" t="s">
        <v>16</v>
      </c>
      <c r="L4875" s="1" t="s">
        <v>16</v>
      </c>
      <c r="M4875" s="1" t="s">
        <v>16</v>
      </c>
      <c r="N4875" s="1" t="s">
        <v>16</v>
      </c>
      <c r="O4875" s="1">
        <v>63.2</v>
      </c>
      <c r="P4875" s="1">
        <v>1.0</v>
      </c>
    </row>
    <row r="4876">
      <c r="A4876" s="1" t="s">
        <v>29</v>
      </c>
      <c r="B4876" s="1" t="s">
        <v>6780</v>
      </c>
      <c r="C4876" s="2" t="s">
        <v>6655</v>
      </c>
      <c r="D4876" s="1" t="s">
        <v>19</v>
      </c>
      <c r="E4876" s="3" t="str">
        <f>HYPERLINK("https://fyndiq.se/produkt/aaaa7cf643f84273/", "2 Pack Samsung Xcover 5 - Härdat glas 9H-Super kvalitet 3D")</f>
        <v>2 Pack Samsung Xcover 5 - Härdat glas 9H-Super kvalitet 3D</v>
      </c>
      <c r="F4876" s="1" t="s">
        <v>2089</v>
      </c>
      <c r="G4876" s="1" t="s">
        <v>2090</v>
      </c>
      <c r="H4876" s="1" t="s">
        <v>2091</v>
      </c>
      <c r="I4876" s="1" t="s">
        <v>16</v>
      </c>
      <c r="J4876" s="1" t="s">
        <v>23</v>
      </c>
      <c r="K4876" s="1" t="s">
        <v>16</v>
      </c>
      <c r="L4876" s="1" t="s">
        <v>16</v>
      </c>
      <c r="M4876" s="1" t="s">
        <v>16</v>
      </c>
      <c r="N4876" s="1" t="s">
        <v>16</v>
      </c>
      <c r="O4876" s="1">
        <v>63.2</v>
      </c>
      <c r="P4876" s="1">
        <v>1.0</v>
      </c>
    </row>
    <row r="4877">
      <c r="A4877" s="1" t="s">
        <v>29</v>
      </c>
      <c r="B4877" s="1" t="s">
        <v>6781</v>
      </c>
      <c r="C4877" s="2" t="s">
        <v>6655</v>
      </c>
      <c r="D4877" s="1" t="s">
        <v>19</v>
      </c>
      <c r="E4877" s="3" t="str">
        <f>HYPERLINK("https://fyndiq.se/produkt/c26c9ffef37a436a/", "2-Pack Samsung A35 5G Skärmskydd i Härdat Glas")</f>
        <v>2-Pack Samsung A35 5G Skärmskydd i Härdat Glas</v>
      </c>
      <c r="F4877" s="1" t="s">
        <v>432</v>
      </c>
      <c r="G4877" s="1" t="s">
        <v>433</v>
      </c>
      <c r="H4877" s="1" t="s">
        <v>434</v>
      </c>
      <c r="I4877" s="1" t="s">
        <v>16</v>
      </c>
      <c r="J4877" s="1" t="s">
        <v>23</v>
      </c>
      <c r="K4877" s="1" t="s">
        <v>16</v>
      </c>
      <c r="L4877" s="1" t="s">
        <v>16</v>
      </c>
      <c r="M4877" s="1" t="s">
        <v>16</v>
      </c>
      <c r="N4877" s="1" t="s">
        <v>16</v>
      </c>
      <c r="O4877" s="1">
        <v>63.2</v>
      </c>
      <c r="P4877" s="1">
        <v>1.0</v>
      </c>
    </row>
    <row r="4878">
      <c r="A4878" s="1" t="s">
        <v>29</v>
      </c>
      <c r="B4878" s="1" t="s">
        <v>6782</v>
      </c>
      <c r="C4878" s="2" t="s">
        <v>6655</v>
      </c>
      <c r="D4878" s="1" t="s">
        <v>19</v>
      </c>
      <c r="E487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878" s="1" t="s">
        <v>26</v>
      </c>
      <c r="G4878" s="1" t="s">
        <v>27</v>
      </c>
      <c r="H4878" s="1" t="s">
        <v>28</v>
      </c>
      <c r="I4878" s="1" t="s">
        <v>16</v>
      </c>
      <c r="J4878" s="1" t="s">
        <v>23</v>
      </c>
      <c r="K4878" s="1" t="s">
        <v>16</v>
      </c>
      <c r="L4878" s="1" t="s">
        <v>16</v>
      </c>
      <c r="M4878" s="1" t="s">
        <v>16</v>
      </c>
      <c r="N4878" s="1" t="s">
        <v>16</v>
      </c>
      <c r="O4878" s="1">
        <v>71.2</v>
      </c>
      <c r="P4878" s="1">
        <v>1.0</v>
      </c>
    </row>
    <row r="4879">
      <c r="A4879" s="1" t="s">
        <v>29</v>
      </c>
      <c r="B4879" s="1" t="s">
        <v>6783</v>
      </c>
      <c r="C4879" s="2" t="s">
        <v>6655</v>
      </c>
      <c r="D4879" s="1" t="s">
        <v>19</v>
      </c>
      <c r="E4879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4879" s="1" t="s">
        <v>132</v>
      </c>
      <c r="G4879" s="1" t="s">
        <v>133</v>
      </c>
      <c r="H4879" s="1" t="s">
        <v>134</v>
      </c>
      <c r="I4879" s="1" t="s">
        <v>16</v>
      </c>
      <c r="J4879" s="1" t="s">
        <v>23</v>
      </c>
      <c r="K4879" s="1" t="s">
        <v>16</v>
      </c>
      <c r="L4879" s="1" t="s">
        <v>16</v>
      </c>
      <c r="M4879" s="1" t="s">
        <v>16</v>
      </c>
      <c r="N4879" s="1" t="s">
        <v>16</v>
      </c>
      <c r="O4879" s="1">
        <v>71.2</v>
      </c>
      <c r="P4879" s="1">
        <v>1.0</v>
      </c>
    </row>
    <row r="4880">
      <c r="A4880" s="1" t="s">
        <v>29</v>
      </c>
      <c r="B4880" s="1" t="s">
        <v>6784</v>
      </c>
      <c r="C4880" s="2" t="s">
        <v>6655</v>
      </c>
      <c r="D4880" s="1" t="s">
        <v>19</v>
      </c>
      <c r="E4880" s="3" t="str">
        <f>HYPERLINK("https://fyndiq.se/produkt/4c221907d1254100/", "2-Pack Samsung A14 Skärmskydd - Härdat Glas 9H - Super kvalitet 3D")</f>
        <v>2-Pack Samsung A14 Skärmskydd - Härdat Glas 9H - Super kvalitet 3D</v>
      </c>
      <c r="F4880" s="1" t="s">
        <v>167</v>
      </c>
      <c r="G4880" s="1" t="s">
        <v>168</v>
      </c>
      <c r="H4880" s="1" t="s">
        <v>169</v>
      </c>
      <c r="I4880" s="1" t="s">
        <v>16</v>
      </c>
      <c r="J4880" s="1" t="s">
        <v>23</v>
      </c>
      <c r="K4880" s="1" t="s">
        <v>16</v>
      </c>
      <c r="L4880" s="1" t="s">
        <v>16</v>
      </c>
      <c r="M4880" s="1" t="s">
        <v>16</v>
      </c>
      <c r="N4880" s="1" t="s">
        <v>16</v>
      </c>
      <c r="O4880" s="1">
        <v>63.2</v>
      </c>
      <c r="P4880" s="1">
        <v>1.0</v>
      </c>
    </row>
    <row r="4881">
      <c r="A4881" s="1" t="s">
        <v>29</v>
      </c>
      <c r="B4881" s="1" t="s">
        <v>6785</v>
      </c>
      <c r="C4881" s="2" t="s">
        <v>6655</v>
      </c>
      <c r="D4881" s="1" t="s">
        <v>19</v>
      </c>
      <c r="E488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4881" s="1" t="s">
        <v>760</v>
      </c>
      <c r="G4881" s="1" t="s">
        <v>761</v>
      </c>
      <c r="H4881" s="1" t="s">
        <v>762</v>
      </c>
      <c r="I4881" s="1" t="s">
        <v>16</v>
      </c>
      <c r="J4881" s="1" t="s">
        <v>23</v>
      </c>
      <c r="K4881" s="1" t="s">
        <v>16</v>
      </c>
      <c r="L4881" s="1" t="s">
        <v>16</v>
      </c>
      <c r="M4881" s="1" t="s">
        <v>16</v>
      </c>
      <c r="N4881" s="1" t="s">
        <v>16</v>
      </c>
      <c r="O4881" s="1">
        <v>63.2</v>
      </c>
      <c r="P4881" s="1">
        <v>1.0</v>
      </c>
    </row>
    <row r="4882">
      <c r="A4882" s="1" t="s">
        <v>29</v>
      </c>
      <c r="B4882" s="1" t="s">
        <v>6786</v>
      </c>
      <c r="C4882" s="2" t="s">
        <v>6655</v>
      </c>
      <c r="D4882" s="1" t="s">
        <v>19</v>
      </c>
      <c r="E488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882" s="1" t="s">
        <v>977</v>
      </c>
      <c r="G4882" s="1" t="s">
        <v>978</v>
      </c>
      <c r="H4882" s="1" t="s">
        <v>979</v>
      </c>
      <c r="I4882" s="1" t="s">
        <v>16</v>
      </c>
      <c r="J4882" s="1" t="s">
        <v>23</v>
      </c>
      <c r="K4882" s="1" t="s">
        <v>16</v>
      </c>
      <c r="L4882" s="1" t="s">
        <v>16</v>
      </c>
      <c r="M4882" s="1" t="s">
        <v>16</v>
      </c>
      <c r="N4882" s="1" t="s">
        <v>16</v>
      </c>
      <c r="O4882" s="1">
        <v>63.2</v>
      </c>
      <c r="P4882" s="1">
        <v>1.0</v>
      </c>
    </row>
    <row r="4883">
      <c r="A4883" s="1" t="s">
        <v>29</v>
      </c>
      <c r="B4883" s="1" t="s">
        <v>6787</v>
      </c>
      <c r="C4883" s="2" t="s">
        <v>6655</v>
      </c>
      <c r="D4883" s="1" t="s">
        <v>19</v>
      </c>
      <c r="E4883" s="3" t="str">
        <f>HYPERLINK("https://fyndiq.se/produkt/6758100e2782433a/", "2-Pack iPhone 12 Pro - Härdat Glas 9H - Super Kvalitet 3D")</f>
        <v>2-Pack iPhone 12 Pro - Härdat Glas 9H - Super Kvalitet 3D</v>
      </c>
      <c r="F4883" s="1" t="s">
        <v>3185</v>
      </c>
      <c r="G4883" s="1" t="s">
        <v>3186</v>
      </c>
      <c r="H4883" s="1" t="s">
        <v>3187</v>
      </c>
      <c r="I4883" s="1" t="s">
        <v>16</v>
      </c>
      <c r="J4883" s="1" t="s">
        <v>23</v>
      </c>
      <c r="K4883" s="1" t="s">
        <v>16</v>
      </c>
      <c r="L4883" s="1" t="s">
        <v>16</v>
      </c>
      <c r="M4883" s="1" t="s">
        <v>16</v>
      </c>
      <c r="N4883" s="1" t="s">
        <v>16</v>
      </c>
      <c r="O4883" s="1">
        <v>55.2</v>
      </c>
      <c r="P4883" s="1">
        <v>1.0</v>
      </c>
    </row>
    <row r="4884">
      <c r="A4884" s="1" t="s">
        <v>29</v>
      </c>
      <c r="B4884" s="1" t="s">
        <v>6788</v>
      </c>
      <c r="C4884" s="2" t="s">
        <v>6655</v>
      </c>
      <c r="D4884" s="1" t="s">
        <v>19</v>
      </c>
      <c r="E488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884" s="1" t="s">
        <v>977</v>
      </c>
      <c r="G4884" s="1" t="s">
        <v>978</v>
      </c>
      <c r="H4884" s="1" t="s">
        <v>979</v>
      </c>
      <c r="I4884" s="1" t="s">
        <v>16</v>
      </c>
      <c r="J4884" s="1" t="s">
        <v>23</v>
      </c>
      <c r="K4884" s="1" t="s">
        <v>16</v>
      </c>
      <c r="L4884" s="1" t="s">
        <v>16</v>
      </c>
      <c r="M4884" s="1" t="s">
        <v>16</v>
      </c>
      <c r="N4884" s="1" t="s">
        <v>16</v>
      </c>
      <c r="O4884" s="1">
        <v>63.2</v>
      </c>
      <c r="P4884" s="1">
        <v>1.0</v>
      </c>
    </row>
    <row r="4885">
      <c r="A4885" s="1" t="s">
        <v>29</v>
      </c>
      <c r="B4885" s="1" t="s">
        <v>6789</v>
      </c>
      <c r="C4885" s="2" t="s">
        <v>6655</v>
      </c>
      <c r="D4885" s="1" t="s">
        <v>19</v>
      </c>
      <c r="E4885" s="3" t="str">
        <f>HYPERLINK("https://fyndiq.se/produkt/6758100e2782433a/", "2-Pack iPhone 12 Pro - Härdat Glas 9H - Super Kvalitet 3D")</f>
        <v>2-Pack iPhone 12 Pro - Härdat Glas 9H - Super Kvalitet 3D</v>
      </c>
      <c r="F4885" s="1" t="s">
        <v>3185</v>
      </c>
      <c r="G4885" s="1" t="s">
        <v>3186</v>
      </c>
      <c r="H4885" s="1" t="s">
        <v>3187</v>
      </c>
      <c r="I4885" s="1" t="s">
        <v>16</v>
      </c>
      <c r="J4885" s="1" t="s">
        <v>23</v>
      </c>
      <c r="K4885" s="1" t="s">
        <v>16</v>
      </c>
      <c r="L4885" s="1" t="s">
        <v>16</v>
      </c>
      <c r="M4885" s="1" t="s">
        <v>16</v>
      </c>
      <c r="N4885" s="1" t="s">
        <v>16</v>
      </c>
      <c r="O4885" s="1">
        <v>55.2</v>
      </c>
      <c r="P4885" s="1">
        <v>1.0</v>
      </c>
    </row>
    <row r="4886">
      <c r="A4886" s="1" t="s">
        <v>29</v>
      </c>
      <c r="B4886" s="1" t="s">
        <v>6790</v>
      </c>
      <c r="C4886" s="2" t="s">
        <v>6655</v>
      </c>
      <c r="D4886" s="1" t="s">
        <v>19</v>
      </c>
      <c r="E4886" s="3" t="str">
        <f>HYPERLINK("https://fyndiq.se/produkt/42d6995a7328489e/", "2-Pack Sony Xperia 10 V - Härdat Glas 9H - Super Kvalitet 3D Skärmskydd")</f>
        <v>2-Pack Sony Xperia 10 V - Härdat Glas 9H - Super Kvalitet 3D Skärmskydd</v>
      </c>
      <c r="F4886" s="1" t="s">
        <v>3643</v>
      </c>
      <c r="G4886" s="1" t="s">
        <v>3644</v>
      </c>
      <c r="H4886" s="1" t="s">
        <v>3645</v>
      </c>
      <c r="I4886" s="1" t="s">
        <v>16</v>
      </c>
      <c r="J4886" s="1" t="s">
        <v>23</v>
      </c>
      <c r="K4886" s="1" t="s">
        <v>16</v>
      </c>
      <c r="L4886" s="1" t="s">
        <v>16</v>
      </c>
      <c r="M4886" s="1" t="s">
        <v>16</v>
      </c>
      <c r="N4886" s="1" t="s">
        <v>16</v>
      </c>
      <c r="O4886" s="1">
        <v>71.2</v>
      </c>
      <c r="P4886" s="1">
        <v>1.0</v>
      </c>
    </row>
    <row r="4887">
      <c r="A4887" s="1" t="s">
        <v>29</v>
      </c>
      <c r="B4887" s="1" t="s">
        <v>6791</v>
      </c>
      <c r="C4887" s="2" t="s">
        <v>6655</v>
      </c>
      <c r="D4887" s="1" t="s">
        <v>19</v>
      </c>
      <c r="E4887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4887" s="1" t="s">
        <v>887</v>
      </c>
      <c r="G4887" s="1" t="s">
        <v>888</v>
      </c>
      <c r="H4887" s="1" t="s">
        <v>889</v>
      </c>
      <c r="I4887" s="1" t="s">
        <v>16</v>
      </c>
      <c r="J4887" s="1" t="s">
        <v>23</v>
      </c>
      <c r="K4887" s="1" t="s">
        <v>16</v>
      </c>
      <c r="L4887" s="1" t="s">
        <v>16</v>
      </c>
      <c r="M4887" s="1" t="s">
        <v>16</v>
      </c>
      <c r="N4887" s="1" t="s">
        <v>16</v>
      </c>
      <c r="O4887" s="1">
        <v>71.2</v>
      </c>
      <c r="P4887" s="1">
        <v>1.0</v>
      </c>
    </row>
    <row r="4888">
      <c r="A4888" s="1" t="s">
        <v>29</v>
      </c>
      <c r="B4888" s="1" t="s">
        <v>6792</v>
      </c>
      <c r="C4888" s="2" t="s">
        <v>6793</v>
      </c>
      <c r="D4888" s="1" t="s">
        <v>19</v>
      </c>
      <c r="E4888" s="3" t="str">
        <f>HYPERLINK("https://fyndiq.se/produkt/13e76851ca504320/", "2-Pack Samsung Galaxy S22 Ultra - Härdat glas 9H - Top kvalitet")</f>
        <v>2-Pack Samsung Galaxy S22 Ultra - Härdat glas 9H - Top kvalitet</v>
      </c>
      <c r="F4888" s="1" t="s">
        <v>140</v>
      </c>
      <c r="G4888" s="1" t="s">
        <v>141</v>
      </c>
      <c r="H4888" s="1" t="s">
        <v>142</v>
      </c>
      <c r="I4888" s="1" t="s">
        <v>16</v>
      </c>
      <c r="J4888" s="1" t="s">
        <v>23</v>
      </c>
      <c r="K4888" s="1" t="s">
        <v>16</v>
      </c>
      <c r="L4888" s="1" t="s">
        <v>16</v>
      </c>
      <c r="M4888" s="1" t="s">
        <v>16</v>
      </c>
      <c r="N4888" s="1" t="s">
        <v>16</v>
      </c>
      <c r="O4888" s="1">
        <v>63.2</v>
      </c>
      <c r="P4888" s="1">
        <v>1.0</v>
      </c>
    </row>
    <row r="4889">
      <c r="A4889" s="1" t="s">
        <v>29</v>
      </c>
      <c r="B4889" s="1" t="s">
        <v>6794</v>
      </c>
      <c r="C4889" s="2" t="s">
        <v>6793</v>
      </c>
      <c r="D4889" s="1" t="s">
        <v>19</v>
      </c>
      <c r="E488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4889" s="1" t="s">
        <v>760</v>
      </c>
      <c r="G4889" s="1" t="s">
        <v>761</v>
      </c>
      <c r="H4889" s="1" t="s">
        <v>762</v>
      </c>
      <c r="I4889" s="1" t="s">
        <v>16</v>
      </c>
      <c r="J4889" s="1" t="s">
        <v>23</v>
      </c>
      <c r="K4889" s="1" t="s">
        <v>16</v>
      </c>
      <c r="L4889" s="1" t="s">
        <v>16</v>
      </c>
      <c r="M4889" s="1" t="s">
        <v>16</v>
      </c>
      <c r="N4889" s="1" t="s">
        <v>16</v>
      </c>
      <c r="O4889" s="1">
        <v>63.2</v>
      </c>
      <c r="P4889" s="1">
        <v>1.0</v>
      </c>
    </row>
    <row r="4890">
      <c r="A4890" s="1" t="s">
        <v>29</v>
      </c>
      <c r="B4890" s="1" t="s">
        <v>6795</v>
      </c>
      <c r="C4890" s="2" t="s">
        <v>6793</v>
      </c>
      <c r="D4890" s="1" t="s">
        <v>19</v>
      </c>
      <c r="E4890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4890" s="1" t="s">
        <v>296</v>
      </c>
      <c r="G4890" s="1" t="s">
        <v>297</v>
      </c>
      <c r="H4890" s="1" t="s">
        <v>298</v>
      </c>
      <c r="I4890" s="1" t="s">
        <v>16</v>
      </c>
      <c r="J4890" s="1" t="s">
        <v>23</v>
      </c>
      <c r="K4890" s="1" t="s">
        <v>16</v>
      </c>
      <c r="L4890" s="1" t="s">
        <v>16</v>
      </c>
      <c r="M4890" s="1" t="s">
        <v>16</v>
      </c>
      <c r="N4890" s="1" t="s">
        <v>16</v>
      </c>
      <c r="O4890" s="1">
        <v>71.2</v>
      </c>
      <c r="P4890" s="1">
        <v>1.0</v>
      </c>
    </row>
    <row r="4891">
      <c r="A4891" s="1" t="s">
        <v>29</v>
      </c>
      <c r="B4891" s="1" t="s">
        <v>6796</v>
      </c>
      <c r="C4891" s="2" t="s">
        <v>6793</v>
      </c>
      <c r="D4891" s="1" t="s">
        <v>19</v>
      </c>
      <c r="E4891" s="3" t="str">
        <f>HYPERLINK("https://fyndiq.se/produkt/73ef0338aa7148f2/", "2-PACK Samsung Galaxy A71 - Härdat glas 9H - Super kvalitet 3D")</f>
        <v>2-PACK Samsung Galaxy A71 - Härdat glas 9H - Super kvalitet 3D</v>
      </c>
      <c r="F4891" s="1" t="s">
        <v>1119</v>
      </c>
      <c r="G4891" s="1" t="s">
        <v>1120</v>
      </c>
      <c r="H4891" s="1" t="s">
        <v>1121</v>
      </c>
      <c r="I4891" s="1" t="s">
        <v>16</v>
      </c>
      <c r="J4891" s="1" t="s">
        <v>23</v>
      </c>
      <c r="K4891" s="1" t="s">
        <v>16</v>
      </c>
      <c r="L4891" s="1" t="s">
        <v>16</v>
      </c>
      <c r="M4891" s="1" t="s">
        <v>16</v>
      </c>
      <c r="N4891" s="1" t="s">
        <v>16</v>
      </c>
      <c r="O4891" s="1">
        <v>63.2</v>
      </c>
      <c r="P4891" s="1">
        <v>1.0</v>
      </c>
    </row>
    <row r="4892">
      <c r="A4892" s="1" t="s">
        <v>29</v>
      </c>
      <c r="B4892" s="1" t="s">
        <v>6797</v>
      </c>
      <c r="C4892" s="2" t="s">
        <v>6793</v>
      </c>
      <c r="D4892" s="1" t="s">
        <v>19</v>
      </c>
      <c r="E4892" s="3" t="str">
        <f>HYPERLINK("https://fyndiq.se/produkt/5e3f63e960734e87/", "2-Pack iPhone 15 - skärmskydd &amp; 1-Pack linsskydd -härdat glas 9H")</f>
        <v>2-Pack iPhone 15 - skärmskydd &amp; 1-Pack linsskydd -härdat glas 9H</v>
      </c>
      <c r="F4892" s="1" t="s">
        <v>6798</v>
      </c>
      <c r="G4892" s="1" t="s">
        <v>6799</v>
      </c>
      <c r="H4892" s="1" t="s">
        <v>6800</v>
      </c>
      <c r="I4892" s="1" t="s">
        <v>16</v>
      </c>
      <c r="J4892" s="1" t="s">
        <v>23</v>
      </c>
      <c r="K4892" s="1" t="s">
        <v>16</v>
      </c>
      <c r="L4892" s="1" t="s">
        <v>16</v>
      </c>
      <c r="M4892" s="1" t="s">
        <v>16</v>
      </c>
      <c r="N4892" s="1" t="s">
        <v>16</v>
      </c>
      <c r="O4892" s="1">
        <v>71.2</v>
      </c>
      <c r="P4892" s="1">
        <v>1.0</v>
      </c>
    </row>
    <row r="4893">
      <c r="A4893" s="1" t="s">
        <v>29</v>
      </c>
      <c r="B4893" s="1" t="s">
        <v>6801</v>
      </c>
      <c r="C4893" s="2" t="s">
        <v>6793</v>
      </c>
      <c r="D4893" s="1" t="s">
        <v>19</v>
      </c>
      <c r="E4893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4893" s="1" t="s">
        <v>1006</v>
      </c>
      <c r="G4893" s="1" t="s">
        <v>1007</v>
      </c>
      <c r="H4893" s="1" t="s">
        <v>1008</v>
      </c>
      <c r="I4893" s="1" t="s">
        <v>16</v>
      </c>
      <c r="J4893" s="1" t="s">
        <v>23</v>
      </c>
      <c r="K4893" s="1" t="s">
        <v>16</v>
      </c>
      <c r="L4893" s="1" t="s">
        <v>16</v>
      </c>
      <c r="M4893" s="1" t="s">
        <v>16</v>
      </c>
      <c r="N4893" s="1" t="s">
        <v>16</v>
      </c>
      <c r="O4893" s="1">
        <v>71.2</v>
      </c>
      <c r="P4893" s="1">
        <v>1.0</v>
      </c>
    </row>
    <row r="4894">
      <c r="A4894" s="1" t="s">
        <v>29</v>
      </c>
      <c r="B4894" s="1" t="s">
        <v>6802</v>
      </c>
      <c r="C4894" s="2" t="s">
        <v>6793</v>
      </c>
      <c r="D4894" s="1" t="s">
        <v>19</v>
      </c>
      <c r="E4894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4894" s="1" t="s">
        <v>2411</v>
      </c>
      <c r="G4894" s="1" t="s">
        <v>2412</v>
      </c>
      <c r="H4894" s="1" t="s">
        <v>2413</v>
      </c>
      <c r="I4894" s="1" t="s">
        <v>16</v>
      </c>
      <c r="J4894" s="1" t="s">
        <v>23</v>
      </c>
      <c r="K4894" s="1" t="s">
        <v>16</v>
      </c>
      <c r="L4894" s="1" t="s">
        <v>16</v>
      </c>
      <c r="M4894" s="1" t="s">
        <v>16</v>
      </c>
      <c r="N4894" s="1" t="s">
        <v>16</v>
      </c>
      <c r="O4894" s="1">
        <v>63.2</v>
      </c>
      <c r="P4894" s="1">
        <v>1.0</v>
      </c>
    </row>
    <row r="4895">
      <c r="A4895" s="1" t="s">
        <v>29</v>
      </c>
      <c r="B4895" s="1" t="s">
        <v>6803</v>
      </c>
      <c r="C4895" s="2" t="s">
        <v>6793</v>
      </c>
      <c r="D4895" s="1" t="s">
        <v>19</v>
      </c>
      <c r="E48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4895" s="1" t="s">
        <v>2144</v>
      </c>
      <c r="G4895" s="1" t="s">
        <v>2145</v>
      </c>
      <c r="H4895" s="1" t="s">
        <v>2146</v>
      </c>
      <c r="I4895" s="1" t="s">
        <v>16</v>
      </c>
      <c r="J4895" s="1" t="s">
        <v>23</v>
      </c>
      <c r="K4895" s="1" t="s">
        <v>16</v>
      </c>
      <c r="L4895" s="1" t="s">
        <v>16</v>
      </c>
      <c r="M4895" s="1" t="s">
        <v>16</v>
      </c>
      <c r="N4895" s="1" t="s">
        <v>16</v>
      </c>
      <c r="O4895" s="1">
        <v>63.2</v>
      </c>
      <c r="P4895" s="1">
        <v>1.0</v>
      </c>
    </row>
    <row r="4896">
      <c r="A4896" s="1" t="s">
        <v>29</v>
      </c>
      <c r="B4896" s="1" t="s">
        <v>6804</v>
      </c>
      <c r="C4896" s="2" t="s">
        <v>6793</v>
      </c>
      <c r="D4896" s="1" t="s">
        <v>19</v>
      </c>
      <c r="E4896" s="3" t="str">
        <f t="shared" ref="E4896:E4897" si="55"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4896" s="1" t="s">
        <v>183</v>
      </c>
      <c r="G4896" s="1" t="s">
        <v>184</v>
      </c>
      <c r="H4896" s="1" t="s">
        <v>185</v>
      </c>
      <c r="I4896" s="1" t="s">
        <v>16</v>
      </c>
      <c r="J4896" s="1" t="s">
        <v>23</v>
      </c>
      <c r="K4896" s="1" t="s">
        <v>16</v>
      </c>
      <c r="L4896" s="1" t="s">
        <v>16</v>
      </c>
      <c r="M4896" s="1" t="s">
        <v>16</v>
      </c>
      <c r="N4896" s="1" t="s">
        <v>16</v>
      </c>
      <c r="O4896" s="1">
        <v>79.2</v>
      </c>
      <c r="P4896" s="1">
        <v>1.0</v>
      </c>
    </row>
    <row r="4897">
      <c r="A4897" s="1" t="s">
        <v>29</v>
      </c>
      <c r="B4897" s="1" t="s">
        <v>6805</v>
      </c>
      <c r="C4897" s="2" t="s">
        <v>6793</v>
      </c>
      <c r="D4897" s="1" t="s">
        <v>19</v>
      </c>
      <c r="E4897" s="3" t="str">
        <f t="shared" si="55"/>
        <v>2-Pack Privacy Skärmskydd For Samsung S20 FE (5G) - Härdat Glas 9H - Super Kvalitet 3D</v>
      </c>
      <c r="F4897" s="1" t="s">
        <v>183</v>
      </c>
      <c r="G4897" s="1" t="s">
        <v>184</v>
      </c>
      <c r="H4897" s="1" t="s">
        <v>185</v>
      </c>
      <c r="I4897" s="1" t="s">
        <v>16</v>
      </c>
      <c r="J4897" s="1" t="s">
        <v>23</v>
      </c>
      <c r="K4897" s="1" t="s">
        <v>16</v>
      </c>
      <c r="L4897" s="1" t="s">
        <v>16</v>
      </c>
      <c r="M4897" s="1" t="s">
        <v>16</v>
      </c>
      <c r="N4897" s="1" t="s">
        <v>16</v>
      </c>
      <c r="O4897" s="1">
        <v>79.2</v>
      </c>
      <c r="P4897" s="1">
        <v>1.0</v>
      </c>
    </row>
    <row r="4898">
      <c r="A4898" s="1" t="s">
        <v>29</v>
      </c>
      <c r="B4898" s="1" t="s">
        <v>6806</v>
      </c>
      <c r="C4898" s="2" t="s">
        <v>6793</v>
      </c>
      <c r="D4898" s="1" t="s">
        <v>19</v>
      </c>
      <c r="E489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4898" s="1" t="s">
        <v>2035</v>
      </c>
      <c r="G4898" s="1" t="s">
        <v>2036</v>
      </c>
      <c r="H4898" s="1" t="s">
        <v>2037</v>
      </c>
      <c r="I4898" s="1" t="s">
        <v>16</v>
      </c>
      <c r="J4898" s="1" t="s">
        <v>23</v>
      </c>
      <c r="K4898" s="1" t="s">
        <v>16</v>
      </c>
      <c r="L4898" s="1" t="s">
        <v>16</v>
      </c>
      <c r="M4898" s="1" t="s">
        <v>16</v>
      </c>
      <c r="N4898" s="1" t="s">
        <v>16</v>
      </c>
      <c r="O4898" s="1">
        <v>55.2</v>
      </c>
      <c r="P4898" s="1">
        <v>1.0</v>
      </c>
    </row>
    <row r="4899">
      <c r="A4899" s="1" t="s">
        <v>29</v>
      </c>
      <c r="B4899" s="1" t="s">
        <v>6807</v>
      </c>
      <c r="C4899" s="2" t="s">
        <v>6793</v>
      </c>
      <c r="D4899" s="1" t="s">
        <v>19</v>
      </c>
      <c r="E4899" s="3" t="str">
        <f>HYPERLINK("https://fyndiq.se/produkt/e19fcc2ab2124f8a/", "2-Pack Iphone 13 Pro - 9H Härdat Glass - Top Kvalitet  3D")</f>
        <v>2-Pack Iphone 13 Pro - 9H Härdat Glass - Top Kvalitet  3D</v>
      </c>
      <c r="F4899" s="1" t="s">
        <v>555</v>
      </c>
      <c r="G4899" s="1" t="s">
        <v>556</v>
      </c>
      <c r="H4899" s="1" t="s">
        <v>557</v>
      </c>
      <c r="I4899" s="1" t="s">
        <v>16</v>
      </c>
      <c r="J4899" s="1" t="s">
        <v>23</v>
      </c>
      <c r="K4899" s="1" t="s">
        <v>16</v>
      </c>
      <c r="L4899" s="1" t="s">
        <v>16</v>
      </c>
      <c r="M4899" s="1" t="s">
        <v>16</v>
      </c>
      <c r="N4899" s="1" t="s">
        <v>16</v>
      </c>
      <c r="O4899" s="1">
        <v>55.2</v>
      </c>
      <c r="P4899" s="1">
        <v>1.0</v>
      </c>
    </row>
    <row r="4900">
      <c r="A4900" s="1" t="s">
        <v>29</v>
      </c>
      <c r="B4900" s="1" t="s">
        <v>6808</v>
      </c>
      <c r="C4900" s="2" t="s">
        <v>6793</v>
      </c>
      <c r="D4900" s="1" t="s">
        <v>19</v>
      </c>
      <c r="E4900" s="3" t="str">
        <f>HYPERLINK("https://fyndiq.se/produkt/60656ba8dce64ae4/", "2 Pack Samsung Galaxy A50 - Härdat glas 9H - Super kvalitet 3D")</f>
        <v>2 Pack Samsung Galaxy A50 - Härdat glas 9H - Super kvalitet 3D</v>
      </c>
      <c r="F4900" s="1" t="s">
        <v>645</v>
      </c>
      <c r="G4900" s="1" t="s">
        <v>646</v>
      </c>
      <c r="H4900" s="1" t="s">
        <v>647</v>
      </c>
      <c r="I4900" s="1" t="s">
        <v>16</v>
      </c>
      <c r="J4900" s="1" t="s">
        <v>23</v>
      </c>
      <c r="K4900" s="1" t="s">
        <v>16</v>
      </c>
      <c r="L4900" s="1" t="s">
        <v>16</v>
      </c>
      <c r="M4900" s="1" t="s">
        <v>16</v>
      </c>
      <c r="N4900" s="1" t="s">
        <v>16</v>
      </c>
      <c r="O4900" s="1">
        <v>63.2</v>
      </c>
      <c r="P4900" s="1">
        <v>1.0</v>
      </c>
    </row>
    <row r="4901">
      <c r="A4901" s="1" t="s">
        <v>29</v>
      </c>
      <c r="B4901" s="1" t="s">
        <v>6809</v>
      </c>
      <c r="C4901" s="2" t="s">
        <v>6793</v>
      </c>
      <c r="D4901" s="1" t="s">
        <v>19</v>
      </c>
      <c r="E4901" s="3" t="str">
        <f>HYPERLINK("https://fyndiq.se/produkt/f2c164e932234570/", "2-Pack HUAWEI P30 PRO Skärmskydd - Härdat Glas 9H - Super kvalitet 3D")</f>
        <v>2-Pack HUAWEI P30 PRO Skärmskydd - Härdat Glas 9H - Super kvalitet 3D</v>
      </c>
      <c r="F4901" s="1" t="s">
        <v>267</v>
      </c>
      <c r="G4901" s="1" t="s">
        <v>268</v>
      </c>
      <c r="H4901" s="1" t="s">
        <v>269</v>
      </c>
      <c r="I4901" s="1" t="s">
        <v>16</v>
      </c>
      <c r="J4901" s="1" t="s">
        <v>23</v>
      </c>
      <c r="K4901" s="1" t="s">
        <v>16</v>
      </c>
      <c r="L4901" s="1" t="s">
        <v>16</v>
      </c>
      <c r="M4901" s="1" t="s">
        <v>16</v>
      </c>
      <c r="N4901" s="1" t="s">
        <v>16</v>
      </c>
      <c r="O4901" s="1">
        <v>63.2</v>
      </c>
      <c r="P4901" s="1">
        <v>1.0</v>
      </c>
    </row>
    <row r="4902">
      <c r="A4902" s="1" t="s">
        <v>29</v>
      </c>
      <c r="B4902" s="1" t="s">
        <v>6810</v>
      </c>
      <c r="C4902" s="2" t="s">
        <v>6793</v>
      </c>
      <c r="D4902" s="1" t="s">
        <v>19</v>
      </c>
      <c r="E4902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4902" s="1" t="s">
        <v>4809</v>
      </c>
      <c r="G4902" s="1" t="s">
        <v>4810</v>
      </c>
      <c r="H4902" s="1" t="s">
        <v>4811</v>
      </c>
      <c r="I4902" s="1" t="s">
        <v>16</v>
      </c>
      <c r="J4902" s="1" t="s">
        <v>23</v>
      </c>
      <c r="K4902" s="1" t="s">
        <v>16</v>
      </c>
      <c r="L4902" s="1" t="s">
        <v>16</v>
      </c>
      <c r="M4902" s="1" t="s">
        <v>16</v>
      </c>
      <c r="N4902" s="1" t="s">
        <v>16</v>
      </c>
      <c r="O4902" s="1">
        <v>63.2</v>
      </c>
      <c r="P4902" s="1">
        <v>1.0</v>
      </c>
    </row>
    <row r="4903">
      <c r="A4903" s="1" t="s">
        <v>29</v>
      </c>
      <c r="B4903" s="1" t="s">
        <v>6811</v>
      </c>
      <c r="C4903" s="2" t="s">
        <v>6793</v>
      </c>
      <c r="D4903" s="1" t="s">
        <v>19</v>
      </c>
      <c r="E4903" s="3" t="str">
        <f>HYPERLINK("https://fyndiq.se/produkt/c26c9ffef37a436a/", "2-Pack Samsung A35 5G Skärmskydd i Härdat Glas")</f>
        <v>2-Pack Samsung A35 5G Skärmskydd i Härdat Glas</v>
      </c>
      <c r="F4903" s="1" t="s">
        <v>432</v>
      </c>
      <c r="G4903" s="1" t="s">
        <v>433</v>
      </c>
      <c r="H4903" s="1" t="s">
        <v>434</v>
      </c>
      <c r="I4903" s="1" t="s">
        <v>16</v>
      </c>
      <c r="J4903" s="1" t="s">
        <v>23</v>
      </c>
      <c r="K4903" s="1" t="s">
        <v>16</v>
      </c>
      <c r="L4903" s="1" t="s">
        <v>16</v>
      </c>
      <c r="M4903" s="1" t="s">
        <v>16</v>
      </c>
      <c r="N4903" s="1" t="s">
        <v>16</v>
      </c>
      <c r="O4903" s="1">
        <v>63.2</v>
      </c>
      <c r="P4903" s="1">
        <v>1.0</v>
      </c>
    </row>
    <row r="4904">
      <c r="A4904" s="1" t="s">
        <v>29</v>
      </c>
      <c r="B4904" s="1" t="s">
        <v>6812</v>
      </c>
      <c r="C4904" s="2" t="s">
        <v>6793</v>
      </c>
      <c r="D4904" s="1" t="s">
        <v>19</v>
      </c>
      <c r="E490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4904" s="1" t="s">
        <v>760</v>
      </c>
      <c r="G4904" s="1" t="s">
        <v>761</v>
      </c>
      <c r="H4904" s="1" t="s">
        <v>762</v>
      </c>
      <c r="I4904" s="1" t="s">
        <v>16</v>
      </c>
      <c r="J4904" s="1" t="s">
        <v>23</v>
      </c>
      <c r="K4904" s="1" t="s">
        <v>16</v>
      </c>
      <c r="L4904" s="1" t="s">
        <v>16</v>
      </c>
      <c r="M4904" s="1" t="s">
        <v>16</v>
      </c>
      <c r="N4904" s="1" t="s">
        <v>16</v>
      </c>
      <c r="O4904" s="1">
        <v>63.2</v>
      </c>
      <c r="P4904" s="1">
        <v>1.0</v>
      </c>
    </row>
    <row r="4905">
      <c r="A4905" s="1" t="s">
        <v>29</v>
      </c>
      <c r="B4905" s="1" t="s">
        <v>6813</v>
      </c>
      <c r="C4905" s="2" t="s">
        <v>6793</v>
      </c>
      <c r="D4905" s="1" t="s">
        <v>19</v>
      </c>
      <c r="E490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905" s="1" t="s">
        <v>258</v>
      </c>
      <c r="G4905" s="1" t="s">
        <v>259</v>
      </c>
      <c r="H4905" s="1" t="s">
        <v>260</v>
      </c>
      <c r="I4905" s="1" t="s">
        <v>16</v>
      </c>
      <c r="J4905" s="1" t="s">
        <v>23</v>
      </c>
      <c r="K4905" s="1" t="s">
        <v>16</v>
      </c>
      <c r="L4905" s="1" t="s">
        <v>16</v>
      </c>
      <c r="M4905" s="1" t="s">
        <v>16</v>
      </c>
      <c r="N4905" s="1" t="s">
        <v>16</v>
      </c>
      <c r="O4905" s="1">
        <v>63.2</v>
      </c>
      <c r="P4905" s="1">
        <v>1.0</v>
      </c>
    </row>
    <row r="4906">
      <c r="A4906" s="1" t="s">
        <v>29</v>
      </c>
      <c r="B4906" s="1" t="s">
        <v>6814</v>
      </c>
      <c r="C4906" s="2" t="s">
        <v>6793</v>
      </c>
      <c r="D4906" s="1" t="s">
        <v>19</v>
      </c>
      <c r="E4906" s="3" t="str">
        <f t="shared" ref="E4906:E4907" si="56">HYPERLINK("https://fyndiq.se/produkt/a00b62acc6644fd2/", "2-Pack Samsung Galaxy S10 - Härdat glas 9H – Super kvalitet 3D")</f>
        <v>2-Pack Samsung Galaxy S10 - Härdat glas 9H – Super kvalitet 3D</v>
      </c>
      <c r="F4906" s="1" t="s">
        <v>1291</v>
      </c>
      <c r="G4906" s="1" t="s">
        <v>1292</v>
      </c>
      <c r="H4906" s="1" t="s">
        <v>1293</v>
      </c>
      <c r="I4906" s="1" t="s">
        <v>16</v>
      </c>
      <c r="J4906" s="1" t="s">
        <v>23</v>
      </c>
      <c r="K4906" s="1" t="s">
        <v>16</v>
      </c>
      <c r="L4906" s="1" t="s">
        <v>16</v>
      </c>
      <c r="M4906" s="1" t="s">
        <v>16</v>
      </c>
      <c r="N4906" s="1" t="s">
        <v>16</v>
      </c>
      <c r="O4906" s="1">
        <v>63.2</v>
      </c>
      <c r="P4906" s="1">
        <v>1.0</v>
      </c>
    </row>
    <row r="4907">
      <c r="A4907" s="1" t="s">
        <v>29</v>
      </c>
      <c r="B4907" s="1" t="s">
        <v>6815</v>
      </c>
      <c r="C4907" s="2" t="s">
        <v>6793</v>
      </c>
      <c r="D4907" s="1" t="s">
        <v>19</v>
      </c>
      <c r="E4907" s="3" t="str">
        <f t="shared" si="56"/>
        <v>2-Pack Samsung Galaxy S10 - Härdat glas 9H – Super kvalitet 3D</v>
      </c>
      <c r="F4907" s="1" t="s">
        <v>1291</v>
      </c>
      <c r="G4907" s="1" t="s">
        <v>1292</v>
      </c>
      <c r="H4907" s="1" t="s">
        <v>1293</v>
      </c>
      <c r="I4907" s="1" t="s">
        <v>16</v>
      </c>
      <c r="J4907" s="1" t="s">
        <v>23</v>
      </c>
      <c r="K4907" s="1" t="s">
        <v>16</v>
      </c>
      <c r="L4907" s="1" t="s">
        <v>16</v>
      </c>
      <c r="M4907" s="1" t="s">
        <v>16</v>
      </c>
      <c r="N4907" s="1" t="s">
        <v>16</v>
      </c>
      <c r="O4907" s="1">
        <v>63.2</v>
      </c>
      <c r="P4907" s="1">
        <v>2.0</v>
      </c>
    </row>
    <row r="4908">
      <c r="A4908" s="1" t="s">
        <v>29</v>
      </c>
      <c r="B4908" s="1" t="s">
        <v>6816</v>
      </c>
      <c r="C4908" s="2" t="s">
        <v>6793</v>
      </c>
      <c r="D4908" s="1" t="s">
        <v>19</v>
      </c>
      <c r="E4908" s="3" t="str">
        <f>HYPERLINK("https://fyndiq.se/produkt/c26c9ffef37a436a/", "2-Pack Samsung A35 5G Skärmskydd i Härdat Glas")</f>
        <v>2-Pack Samsung A35 5G Skärmskydd i Härdat Glas</v>
      </c>
      <c r="F4908" s="1" t="s">
        <v>432</v>
      </c>
      <c r="G4908" s="1" t="s">
        <v>433</v>
      </c>
      <c r="H4908" s="1" t="s">
        <v>434</v>
      </c>
      <c r="I4908" s="1" t="s">
        <v>16</v>
      </c>
      <c r="J4908" s="1" t="s">
        <v>23</v>
      </c>
      <c r="K4908" s="1" t="s">
        <v>16</v>
      </c>
      <c r="L4908" s="1" t="s">
        <v>16</v>
      </c>
      <c r="M4908" s="1" t="s">
        <v>16</v>
      </c>
      <c r="N4908" s="1" t="s">
        <v>16</v>
      </c>
      <c r="O4908" s="1">
        <v>63.2</v>
      </c>
      <c r="P4908" s="1">
        <v>1.0</v>
      </c>
    </row>
    <row r="4909">
      <c r="A4909" s="1" t="s">
        <v>29</v>
      </c>
      <c r="B4909" s="1" t="s">
        <v>6817</v>
      </c>
      <c r="C4909" s="2" t="s">
        <v>6793</v>
      </c>
      <c r="D4909" s="1" t="s">
        <v>19</v>
      </c>
      <c r="E4909" s="3" t="str">
        <f>HYPERLINK("https://fyndiq.se/produkt/e979d771c214497d/", "2-Pack Samsung Galaxy A32 5G - Härdat Glas 9H - Super Kvalitet")</f>
        <v>2-Pack Samsung Galaxy A32 5G - Härdat Glas 9H - Super Kvalitet</v>
      </c>
      <c r="F4909" s="1" t="s">
        <v>2232</v>
      </c>
      <c r="G4909" s="1" t="s">
        <v>2233</v>
      </c>
      <c r="H4909" s="1" t="s">
        <v>2234</v>
      </c>
      <c r="I4909" s="1" t="s">
        <v>16</v>
      </c>
      <c r="J4909" s="1" t="s">
        <v>23</v>
      </c>
      <c r="K4909" s="1" t="s">
        <v>16</v>
      </c>
      <c r="L4909" s="1" t="s">
        <v>16</v>
      </c>
      <c r="M4909" s="1" t="s">
        <v>16</v>
      </c>
      <c r="N4909" s="1" t="s">
        <v>16</v>
      </c>
      <c r="O4909" s="1">
        <v>63.2</v>
      </c>
      <c r="P4909" s="1">
        <v>1.0</v>
      </c>
    </row>
    <row r="4910">
      <c r="A4910" s="1" t="s">
        <v>29</v>
      </c>
      <c r="B4910" s="1" t="s">
        <v>6818</v>
      </c>
      <c r="C4910" s="2" t="s">
        <v>6793</v>
      </c>
      <c r="D4910" s="1" t="s">
        <v>19</v>
      </c>
      <c r="E4910" s="3" t="str">
        <f>HYPERLINK("https://fyndiq.se/produkt/6939cc996c2248e3/", "2-Pack OnePlus 6T - Härdat Glas 9H - Super kvalitet 3D Skärmskydd")</f>
        <v>2-Pack OnePlus 6T - Härdat Glas 9H - Super kvalitet 3D Skärmskydd</v>
      </c>
      <c r="F4910" s="1" t="s">
        <v>6204</v>
      </c>
      <c r="G4910" s="1" t="s">
        <v>6205</v>
      </c>
      <c r="H4910" s="1" t="s">
        <v>6206</v>
      </c>
      <c r="I4910" s="1" t="s">
        <v>16</v>
      </c>
      <c r="J4910" s="1" t="s">
        <v>23</v>
      </c>
      <c r="K4910" s="1" t="s">
        <v>16</v>
      </c>
      <c r="L4910" s="1" t="s">
        <v>16</v>
      </c>
      <c r="M4910" s="1" t="s">
        <v>16</v>
      </c>
      <c r="N4910" s="1" t="s">
        <v>16</v>
      </c>
      <c r="O4910" s="1">
        <v>63.2</v>
      </c>
      <c r="P4910" s="1">
        <v>1.0</v>
      </c>
    </row>
    <row r="4911">
      <c r="A4911" s="1" t="s">
        <v>29</v>
      </c>
      <c r="B4911" s="1" t="s">
        <v>6819</v>
      </c>
      <c r="C4911" s="2" t="s">
        <v>6793</v>
      </c>
      <c r="D4911" s="1" t="s">
        <v>19</v>
      </c>
      <c r="E491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911" s="1" t="s">
        <v>26</v>
      </c>
      <c r="G4911" s="1" t="s">
        <v>27</v>
      </c>
      <c r="H4911" s="1" t="s">
        <v>28</v>
      </c>
      <c r="I4911" s="1" t="s">
        <v>16</v>
      </c>
      <c r="J4911" s="1" t="s">
        <v>23</v>
      </c>
      <c r="K4911" s="1" t="s">
        <v>16</v>
      </c>
      <c r="L4911" s="1" t="s">
        <v>16</v>
      </c>
      <c r="M4911" s="1" t="s">
        <v>16</v>
      </c>
      <c r="N4911" s="1" t="s">
        <v>16</v>
      </c>
      <c r="O4911" s="1">
        <v>71.2</v>
      </c>
      <c r="P4911" s="1">
        <v>1.0</v>
      </c>
    </row>
    <row r="4912">
      <c r="A4912" s="1" t="s">
        <v>29</v>
      </c>
      <c r="B4912" s="1" t="s">
        <v>6820</v>
      </c>
      <c r="C4912" s="2" t="s">
        <v>6793</v>
      </c>
      <c r="D4912" s="1" t="s">
        <v>19</v>
      </c>
      <c r="E4912" s="3" t="str">
        <f>HYPERLINK("https://fyndiq.se/produkt/032929f0a4084251/", "2 Pack Galaxy S21 Ultra - Härdat glas 9H - Super kvalitet 3D")</f>
        <v>2 Pack Galaxy S21 Ultra - Härdat glas 9H - Super kvalitet 3D</v>
      </c>
      <c r="F4912" s="1" t="s">
        <v>6455</v>
      </c>
      <c r="G4912" s="1" t="s">
        <v>6456</v>
      </c>
      <c r="H4912" s="1" t="s">
        <v>6457</v>
      </c>
      <c r="I4912" s="1" t="s">
        <v>16</v>
      </c>
      <c r="J4912" s="1" t="s">
        <v>23</v>
      </c>
      <c r="K4912" s="1" t="s">
        <v>16</v>
      </c>
      <c r="L4912" s="1" t="s">
        <v>16</v>
      </c>
      <c r="M4912" s="1" t="s">
        <v>16</v>
      </c>
      <c r="N4912" s="1" t="s">
        <v>16</v>
      </c>
      <c r="O4912" s="1">
        <v>63.2</v>
      </c>
      <c r="P4912" s="1">
        <v>1.0</v>
      </c>
    </row>
    <row r="4913">
      <c r="A4913" s="1" t="s">
        <v>29</v>
      </c>
      <c r="B4913" s="1" t="s">
        <v>6821</v>
      </c>
      <c r="C4913" s="2" t="s">
        <v>6793</v>
      </c>
      <c r="D4913" s="1" t="s">
        <v>19</v>
      </c>
      <c r="E4913" s="3" t="str">
        <f>HYPERLINK("https://fyndiq.se/produkt/860b7dade19d4d2f/", "2-Pack XIAOMI REDMI A3 Skärmskydd - Härdat Glas 9H - Super kvalitet 3D")</f>
        <v>2-Pack XIAOMI REDMI A3 Skärmskydd - Härdat Glas 9H - Super kvalitet 3D</v>
      </c>
      <c r="F4913" s="1" t="s">
        <v>200</v>
      </c>
      <c r="G4913" s="1" t="s">
        <v>201</v>
      </c>
      <c r="H4913" s="1" t="s">
        <v>202</v>
      </c>
      <c r="I4913" s="1" t="s">
        <v>1230</v>
      </c>
      <c r="J4913" s="1" t="s">
        <v>23</v>
      </c>
      <c r="K4913" s="1" t="s">
        <v>16</v>
      </c>
      <c r="L4913" s="1" t="s">
        <v>16</v>
      </c>
      <c r="M4913" s="1" t="s">
        <v>16</v>
      </c>
      <c r="N4913" s="1" t="s">
        <v>16</v>
      </c>
      <c r="O4913" s="1">
        <v>63.2</v>
      </c>
      <c r="P4913" s="1">
        <v>1.0</v>
      </c>
    </row>
    <row r="4914">
      <c r="A4914" s="1" t="s">
        <v>29</v>
      </c>
      <c r="B4914" s="1" t="s">
        <v>6822</v>
      </c>
      <c r="C4914" s="2" t="s">
        <v>6793</v>
      </c>
      <c r="D4914" s="1" t="s">
        <v>19</v>
      </c>
      <c r="E4914" s="3" t="str">
        <f>HYPERLINK("https://fyndiq.se/produkt/abcb18d2b1094266/", "2 Pack Samsung S21 5G - Härdat Glas 9H - Super Kvalitet 3D")</f>
        <v>2 Pack Samsung S21 5G - Härdat Glas 9H - Super Kvalitet 3D</v>
      </c>
      <c r="F4914" s="1" t="s">
        <v>2719</v>
      </c>
      <c r="G4914" s="1" t="s">
        <v>2720</v>
      </c>
      <c r="H4914" s="1" t="s">
        <v>2721</v>
      </c>
      <c r="I4914" s="1" t="s">
        <v>16</v>
      </c>
      <c r="J4914" s="1" t="s">
        <v>23</v>
      </c>
      <c r="K4914" s="1" t="s">
        <v>16</v>
      </c>
      <c r="L4914" s="1" t="s">
        <v>16</v>
      </c>
      <c r="M4914" s="1" t="s">
        <v>16</v>
      </c>
      <c r="N4914" s="1" t="s">
        <v>16</v>
      </c>
      <c r="O4914" s="1">
        <v>63.2</v>
      </c>
      <c r="P4914" s="1">
        <v>1.0</v>
      </c>
    </row>
    <row r="4915">
      <c r="A4915" s="1" t="s">
        <v>29</v>
      </c>
      <c r="B4915" s="1" t="s">
        <v>6823</v>
      </c>
      <c r="C4915" s="2" t="s">
        <v>6793</v>
      </c>
      <c r="D4915" s="1" t="s">
        <v>19</v>
      </c>
      <c r="E4915" s="3" t="str">
        <f>HYPERLINK("https://fyndiq.se/produkt/13e76851ca504320/", "2-Pack Samsung Galaxy S22 Ultra - Härdat glas 9H - Top kvalitet")</f>
        <v>2-Pack Samsung Galaxy S22 Ultra - Härdat glas 9H - Top kvalitet</v>
      </c>
      <c r="F4915" s="1" t="s">
        <v>140</v>
      </c>
      <c r="G4915" s="1" t="s">
        <v>141</v>
      </c>
      <c r="H4915" s="1" t="s">
        <v>142</v>
      </c>
      <c r="I4915" s="1" t="s">
        <v>16</v>
      </c>
      <c r="J4915" s="1" t="s">
        <v>23</v>
      </c>
      <c r="K4915" s="1" t="s">
        <v>16</v>
      </c>
      <c r="L4915" s="1" t="s">
        <v>16</v>
      </c>
      <c r="M4915" s="1" t="s">
        <v>16</v>
      </c>
      <c r="N4915" s="1" t="s">
        <v>16</v>
      </c>
      <c r="O4915" s="1">
        <v>63.2</v>
      </c>
      <c r="P4915" s="1">
        <v>1.0</v>
      </c>
    </row>
    <row r="4916">
      <c r="A4916" s="1" t="s">
        <v>29</v>
      </c>
      <c r="B4916" s="1" t="s">
        <v>6824</v>
      </c>
      <c r="C4916" s="2" t="s">
        <v>6793</v>
      </c>
      <c r="D4916" s="1" t="s">
        <v>19</v>
      </c>
      <c r="E4916" s="3" t="str">
        <f>HYPERLINK("https://fyndiq.se/produkt/f2c164e932234570/", "2-Pack HUAWEI P30 PRO Skärmskydd - Härdat Glas 9H - Super kvalitet 3D")</f>
        <v>2-Pack HUAWEI P30 PRO Skärmskydd - Härdat Glas 9H - Super kvalitet 3D</v>
      </c>
      <c r="F4916" s="1" t="s">
        <v>267</v>
      </c>
      <c r="G4916" s="1" t="s">
        <v>268</v>
      </c>
      <c r="H4916" s="1" t="s">
        <v>269</v>
      </c>
      <c r="I4916" s="1" t="s">
        <v>16</v>
      </c>
      <c r="J4916" s="1" t="s">
        <v>23</v>
      </c>
      <c r="K4916" s="1" t="s">
        <v>16</v>
      </c>
      <c r="L4916" s="1" t="s">
        <v>16</v>
      </c>
      <c r="M4916" s="1" t="s">
        <v>16</v>
      </c>
      <c r="N4916" s="1" t="s">
        <v>16</v>
      </c>
      <c r="O4916" s="1">
        <v>63.2</v>
      </c>
      <c r="P4916" s="1">
        <v>1.0</v>
      </c>
    </row>
    <row r="4917">
      <c r="A4917" s="1" t="s">
        <v>29</v>
      </c>
      <c r="B4917" s="1" t="s">
        <v>6825</v>
      </c>
      <c r="C4917" s="2" t="s">
        <v>6793</v>
      </c>
      <c r="D4917" s="1" t="s">
        <v>19</v>
      </c>
      <c r="E4917" s="3" t="str">
        <f>HYPERLINK("https://fyndiq.se/produkt/c64bbbf107e34309/", "2-Pack Huawei P30 - Härdat glas 9H – 3D Super kvalitet")</f>
        <v>2-Pack Huawei P30 - Härdat glas 9H – 3D Super kvalitet</v>
      </c>
      <c r="F4917" s="1" t="s">
        <v>845</v>
      </c>
      <c r="G4917" s="1" t="s">
        <v>846</v>
      </c>
      <c r="H4917" s="1" t="s">
        <v>847</v>
      </c>
      <c r="I4917" s="1" t="s">
        <v>16</v>
      </c>
      <c r="J4917" s="1" t="s">
        <v>23</v>
      </c>
      <c r="K4917" s="1" t="s">
        <v>16</v>
      </c>
      <c r="L4917" s="1" t="s">
        <v>16</v>
      </c>
      <c r="M4917" s="1" t="s">
        <v>16</v>
      </c>
      <c r="N4917" s="1" t="s">
        <v>16</v>
      </c>
      <c r="O4917" s="1">
        <v>63.2</v>
      </c>
      <c r="P4917" s="1">
        <v>1.0</v>
      </c>
    </row>
    <row r="4918">
      <c r="A4918" s="1" t="s">
        <v>29</v>
      </c>
      <c r="B4918" s="1" t="s">
        <v>6826</v>
      </c>
      <c r="C4918" s="2" t="s">
        <v>6793</v>
      </c>
      <c r="D4918" s="1" t="s">
        <v>19</v>
      </c>
      <c r="E4918" s="3" t="str">
        <f>HYPERLINK("https://fyndiq.se/produkt/ac8181d33d904577/", "Samsung Galaxy S10 Plus - Härdat glas 9H - Super kvalitet 3D")</f>
        <v>Samsung Galaxy S10 Plus - Härdat glas 9H - Super kvalitet 3D</v>
      </c>
      <c r="F4918" s="1" t="s">
        <v>171</v>
      </c>
      <c r="G4918" s="1" t="s">
        <v>172</v>
      </c>
      <c r="H4918" s="1" t="s">
        <v>173</v>
      </c>
      <c r="I4918" s="1" t="s">
        <v>16</v>
      </c>
      <c r="J4918" s="1" t="s">
        <v>23</v>
      </c>
      <c r="K4918" s="1" t="s">
        <v>16</v>
      </c>
      <c r="L4918" s="1" t="s">
        <v>16</v>
      </c>
      <c r="M4918" s="1" t="s">
        <v>16</v>
      </c>
      <c r="N4918" s="1" t="s">
        <v>16</v>
      </c>
      <c r="O4918" s="1">
        <v>55.2</v>
      </c>
      <c r="P4918" s="1">
        <v>1.0</v>
      </c>
    </row>
    <row r="4919">
      <c r="A4919" s="1" t="s">
        <v>29</v>
      </c>
      <c r="B4919" s="1" t="s">
        <v>6827</v>
      </c>
      <c r="C4919" s="2" t="s">
        <v>6793</v>
      </c>
      <c r="D4919" s="1" t="s">
        <v>19</v>
      </c>
      <c r="E4919" s="3" t="str">
        <f t="shared" ref="E4919:E4920" si="57">HYPERLINK("https://fyndiq.se/produkt/c26c9ffef37a436a/", "2-Pack Samsung A35 5G Skärmskydd i Härdat Glas")</f>
        <v>2-Pack Samsung A35 5G Skärmskydd i Härdat Glas</v>
      </c>
      <c r="F4919" s="1" t="s">
        <v>432</v>
      </c>
      <c r="G4919" s="1" t="s">
        <v>433</v>
      </c>
      <c r="H4919" s="1" t="s">
        <v>434</v>
      </c>
      <c r="I4919" s="1" t="s">
        <v>16</v>
      </c>
      <c r="J4919" s="1" t="s">
        <v>23</v>
      </c>
      <c r="K4919" s="1" t="s">
        <v>16</v>
      </c>
      <c r="L4919" s="1" t="s">
        <v>16</v>
      </c>
      <c r="M4919" s="1" t="s">
        <v>16</v>
      </c>
      <c r="N4919" s="1" t="s">
        <v>16</v>
      </c>
      <c r="O4919" s="1">
        <v>63.2</v>
      </c>
      <c r="P4919" s="1">
        <v>1.0</v>
      </c>
    </row>
    <row r="4920">
      <c r="A4920" s="1" t="s">
        <v>29</v>
      </c>
      <c r="B4920" s="1" t="s">
        <v>6828</v>
      </c>
      <c r="C4920" s="2" t="s">
        <v>6793</v>
      </c>
      <c r="D4920" s="1" t="s">
        <v>19</v>
      </c>
      <c r="E4920" s="3" t="str">
        <f t="shared" si="57"/>
        <v>2-Pack Samsung A35 5G Skärmskydd i Härdat Glas</v>
      </c>
      <c r="F4920" s="1" t="s">
        <v>432</v>
      </c>
      <c r="G4920" s="1" t="s">
        <v>433</v>
      </c>
      <c r="H4920" s="1" t="s">
        <v>434</v>
      </c>
      <c r="I4920" s="1" t="s">
        <v>16</v>
      </c>
      <c r="J4920" s="1" t="s">
        <v>23</v>
      </c>
      <c r="K4920" s="1" t="s">
        <v>16</v>
      </c>
      <c r="L4920" s="1" t="s">
        <v>16</v>
      </c>
      <c r="M4920" s="1" t="s">
        <v>16</v>
      </c>
      <c r="N4920" s="1" t="s">
        <v>16</v>
      </c>
      <c r="O4920" s="1">
        <v>63.2</v>
      </c>
      <c r="P4920" s="1">
        <v>1.0</v>
      </c>
    </row>
    <row r="4921">
      <c r="A4921" s="1" t="s">
        <v>29</v>
      </c>
      <c r="B4921" s="1" t="s">
        <v>6829</v>
      </c>
      <c r="C4921" s="2" t="s">
        <v>6793</v>
      </c>
      <c r="D4921" s="1" t="s">
        <v>19</v>
      </c>
      <c r="E4921" s="3" t="str">
        <f>HYPERLINK("https://fyndiq.se/produkt/4c221907d1254100/", "2-Pack Samsung A14 Skärmskydd - Härdat Glas 9H - Super kvalitet 3D")</f>
        <v>2-Pack Samsung A14 Skärmskydd - Härdat Glas 9H - Super kvalitet 3D</v>
      </c>
      <c r="F4921" s="1" t="s">
        <v>167</v>
      </c>
      <c r="G4921" s="1" t="s">
        <v>168</v>
      </c>
      <c r="H4921" s="1" t="s">
        <v>169</v>
      </c>
      <c r="I4921" s="1" t="s">
        <v>16</v>
      </c>
      <c r="J4921" s="1" t="s">
        <v>23</v>
      </c>
      <c r="K4921" s="1" t="s">
        <v>16</v>
      </c>
      <c r="L4921" s="1" t="s">
        <v>16</v>
      </c>
      <c r="M4921" s="1" t="s">
        <v>16</v>
      </c>
      <c r="N4921" s="1" t="s">
        <v>16</v>
      </c>
      <c r="O4921" s="1">
        <v>63.2</v>
      </c>
      <c r="P4921" s="1">
        <v>1.0</v>
      </c>
    </row>
    <row r="4922">
      <c r="A4922" s="1" t="s">
        <v>29</v>
      </c>
      <c r="B4922" s="1" t="s">
        <v>6830</v>
      </c>
      <c r="C4922" s="2" t="s">
        <v>6793</v>
      </c>
      <c r="D4922" s="1" t="s">
        <v>19</v>
      </c>
      <c r="E4922" s="3" t="str">
        <f>HYPERLINK("https://fyndiq.se/produkt/614ecb98d35c4fc9/", "2 Pack Xiaomi Redmi Note 11 Pro 5G-Härdat glas 9H-Super kvalitet")</f>
        <v>2 Pack Xiaomi Redmi Note 11 Pro 5G-Härdat glas 9H-Super kvalitet</v>
      </c>
      <c r="F4922" s="1" t="s">
        <v>862</v>
      </c>
      <c r="G4922" s="1" t="s">
        <v>863</v>
      </c>
      <c r="H4922" s="1" t="s">
        <v>864</v>
      </c>
      <c r="I4922" s="1" t="s">
        <v>16</v>
      </c>
      <c r="J4922" s="1" t="s">
        <v>23</v>
      </c>
      <c r="K4922" s="1" t="s">
        <v>16</v>
      </c>
      <c r="L4922" s="1" t="s">
        <v>16</v>
      </c>
      <c r="M4922" s="1" t="s">
        <v>16</v>
      </c>
      <c r="N4922" s="1" t="s">
        <v>16</v>
      </c>
      <c r="O4922" s="1">
        <v>63.2</v>
      </c>
      <c r="P4922" s="1">
        <v>1.0</v>
      </c>
    </row>
    <row r="4923">
      <c r="A4923" s="1" t="s">
        <v>29</v>
      </c>
      <c r="B4923" s="1" t="s">
        <v>6831</v>
      </c>
      <c r="C4923" s="2" t="s">
        <v>6793</v>
      </c>
      <c r="D4923" s="1" t="s">
        <v>19</v>
      </c>
      <c r="E4923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4923" s="1" t="s">
        <v>71</v>
      </c>
      <c r="G4923" s="1" t="s">
        <v>72</v>
      </c>
      <c r="H4923" s="1" t="s">
        <v>73</v>
      </c>
      <c r="I4923" s="1" t="s">
        <v>16</v>
      </c>
      <c r="J4923" s="1" t="s">
        <v>23</v>
      </c>
      <c r="K4923" s="1" t="s">
        <v>16</v>
      </c>
      <c r="L4923" s="1" t="s">
        <v>16</v>
      </c>
      <c r="M4923" s="1" t="s">
        <v>16</v>
      </c>
      <c r="N4923" s="1" t="s">
        <v>16</v>
      </c>
      <c r="O4923" s="1">
        <v>63.2</v>
      </c>
      <c r="P4923" s="1">
        <v>1.0</v>
      </c>
    </row>
    <row r="4924">
      <c r="A4924" s="1" t="s">
        <v>29</v>
      </c>
      <c r="B4924" s="1" t="s">
        <v>6832</v>
      </c>
      <c r="C4924" s="2" t="s">
        <v>6793</v>
      </c>
      <c r="D4924" s="1" t="s">
        <v>19</v>
      </c>
      <c r="E4924" s="3" t="str">
        <f>HYPERLINK("https://fyndiq.se/produkt/c0a4f843416f4ef7/", "1-Pack Samsung S21 FE (5G) Skärmskydd &amp; 1-Pack linsskydd - Härdat Glas 9H - Super kvalitet 3D")</f>
        <v>1-Pack Samsung S21 FE (5G) Skärmskydd &amp; 1-Pack linsskydd - Härdat Glas 9H - Super kvalitet 3D</v>
      </c>
      <c r="F4924" s="1" t="s">
        <v>6833</v>
      </c>
      <c r="G4924" s="1" t="s">
        <v>6834</v>
      </c>
      <c r="H4924" s="1" t="s">
        <v>6835</v>
      </c>
      <c r="I4924" s="1" t="s">
        <v>16</v>
      </c>
      <c r="J4924" s="1" t="s">
        <v>23</v>
      </c>
      <c r="K4924" s="1" t="s">
        <v>16</v>
      </c>
      <c r="L4924" s="1" t="s">
        <v>16</v>
      </c>
      <c r="M4924" s="1" t="s">
        <v>16</v>
      </c>
      <c r="N4924" s="1" t="s">
        <v>16</v>
      </c>
      <c r="O4924" s="1">
        <v>63.2</v>
      </c>
      <c r="P4924" s="1">
        <v>1.0</v>
      </c>
    </row>
    <row r="4925">
      <c r="A4925" s="1" t="s">
        <v>29</v>
      </c>
      <c r="B4925" s="1" t="s">
        <v>6836</v>
      </c>
      <c r="C4925" s="2" t="s">
        <v>6793</v>
      </c>
      <c r="D4925" s="1" t="s">
        <v>19</v>
      </c>
      <c r="E4925" s="3" t="str">
        <f>HYPERLINK("https://fyndiq.se/produkt/2477583187264ece/", "2-Pack Samsung S20 - 9H Härdat Glass - Top Kvalitet")</f>
        <v>2-Pack Samsung S20 - 9H Härdat Glass - Top Kvalitet</v>
      </c>
      <c r="F4925" s="1" t="s">
        <v>124</v>
      </c>
      <c r="G4925" s="1" t="s">
        <v>125</v>
      </c>
      <c r="H4925" s="1" t="s">
        <v>126</v>
      </c>
      <c r="I4925" s="1" t="s">
        <v>16</v>
      </c>
      <c r="J4925" s="1" t="s">
        <v>23</v>
      </c>
      <c r="K4925" s="1" t="s">
        <v>16</v>
      </c>
      <c r="L4925" s="1" t="s">
        <v>16</v>
      </c>
      <c r="M4925" s="1" t="s">
        <v>16</v>
      </c>
      <c r="N4925" s="1" t="s">
        <v>16</v>
      </c>
      <c r="O4925" s="1">
        <v>71.2</v>
      </c>
      <c r="P4925" s="1">
        <v>1.0</v>
      </c>
    </row>
    <row r="4926">
      <c r="A4926" s="1" t="s">
        <v>29</v>
      </c>
      <c r="B4926" s="1" t="s">
        <v>6837</v>
      </c>
      <c r="C4926" s="2" t="s">
        <v>6793</v>
      </c>
      <c r="D4926" s="1" t="s">
        <v>19</v>
      </c>
      <c r="E492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926" s="1" t="s">
        <v>103</v>
      </c>
      <c r="G4926" s="1" t="s">
        <v>104</v>
      </c>
      <c r="H4926" s="1" t="s">
        <v>105</v>
      </c>
      <c r="I4926" s="1" t="s">
        <v>16</v>
      </c>
      <c r="J4926" s="1" t="s">
        <v>23</v>
      </c>
      <c r="K4926" s="1" t="s">
        <v>16</v>
      </c>
      <c r="L4926" s="1" t="s">
        <v>16</v>
      </c>
      <c r="M4926" s="1" t="s">
        <v>16</v>
      </c>
      <c r="N4926" s="1" t="s">
        <v>16</v>
      </c>
      <c r="O4926" s="1">
        <v>63.2</v>
      </c>
      <c r="P4926" s="1">
        <v>1.0</v>
      </c>
    </row>
    <row r="4927">
      <c r="A4927" s="1" t="s">
        <v>29</v>
      </c>
      <c r="B4927" s="1" t="s">
        <v>6838</v>
      </c>
      <c r="C4927" s="2" t="s">
        <v>6793</v>
      </c>
      <c r="D4927" s="1" t="s">
        <v>19</v>
      </c>
      <c r="E4927" s="3" t="str">
        <f>HYPERLINK("https://fyndiq.se/produkt/416415a768684efb/", "2-Pack Samsung Galaxy S21 5G - 9H Härdat Glas - HD")</f>
        <v>2-Pack Samsung Galaxy S21 5G - 9H Härdat Glas - HD</v>
      </c>
      <c r="F4927" s="1" t="s">
        <v>39</v>
      </c>
      <c r="G4927" s="1" t="s">
        <v>40</v>
      </c>
      <c r="H4927" s="1" t="s">
        <v>41</v>
      </c>
      <c r="I4927" s="1" t="s">
        <v>16</v>
      </c>
      <c r="J4927" s="1" t="s">
        <v>23</v>
      </c>
      <c r="K4927" s="1" t="s">
        <v>16</v>
      </c>
      <c r="L4927" s="1" t="s">
        <v>16</v>
      </c>
      <c r="M4927" s="1" t="s">
        <v>16</v>
      </c>
      <c r="N4927" s="1" t="s">
        <v>16</v>
      </c>
      <c r="O4927" s="1">
        <v>63.2</v>
      </c>
      <c r="P4927" s="1">
        <v>1.0</v>
      </c>
    </row>
    <row r="4928">
      <c r="A4928" s="1" t="s">
        <v>29</v>
      </c>
      <c r="B4928" s="1" t="s">
        <v>6839</v>
      </c>
      <c r="C4928" s="2" t="s">
        <v>6793</v>
      </c>
      <c r="D4928" s="1" t="s">
        <v>19</v>
      </c>
      <c r="E4928" s="3" t="str">
        <f>HYPERLINK("https://fyndiq.se/produkt/4c221907d1254100/", "2-Pack Samsung A14 Skärmskydd - Härdat Glas 9H - Super kvalitet 3D")</f>
        <v>2-Pack Samsung A14 Skärmskydd - Härdat Glas 9H - Super kvalitet 3D</v>
      </c>
      <c r="F4928" s="1" t="s">
        <v>167</v>
      </c>
      <c r="G4928" s="1" t="s">
        <v>168</v>
      </c>
      <c r="H4928" s="1" t="s">
        <v>169</v>
      </c>
      <c r="I4928" s="1" t="s">
        <v>16</v>
      </c>
      <c r="J4928" s="1" t="s">
        <v>23</v>
      </c>
      <c r="K4928" s="1" t="s">
        <v>16</v>
      </c>
      <c r="L4928" s="1" t="s">
        <v>16</v>
      </c>
      <c r="M4928" s="1" t="s">
        <v>16</v>
      </c>
      <c r="N4928" s="1" t="s">
        <v>16</v>
      </c>
      <c r="O4928" s="1">
        <v>63.2</v>
      </c>
      <c r="P4928" s="1">
        <v>1.0</v>
      </c>
    </row>
    <row r="4929">
      <c r="A4929" s="1" t="s">
        <v>29</v>
      </c>
      <c r="B4929" s="1" t="s">
        <v>6840</v>
      </c>
      <c r="C4929" s="2" t="s">
        <v>6793</v>
      </c>
      <c r="D4929" s="1" t="s">
        <v>19</v>
      </c>
      <c r="E4929" s="3" t="str">
        <f t="shared" ref="E4929:E4930" si="58">HYPERLINK("https://fyndiq.se/produkt/0a890dd972c4463d/", "2-Pack Samsung Galaxy A52s 5G - Härdat glas 9H - Super kvalitet")</f>
        <v>2-Pack Samsung Galaxy A52s 5G - Härdat glas 9H - Super kvalitet</v>
      </c>
      <c r="F4929" s="1" t="s">
        <v>442</v>
      </c>
      <c r="G4929" s="1" t="s">
        <v>443</v>
      </c>
      <c r="H4929" s="1" t="s">
        <v>444</v>
      </c>
      <c r="I4929" s="1" t="s">
        <v>16</v>
      </c>
      <c r="J4929" s="1" t="s">
        <v>23</v>
      </c>
      <c r="K4929" s="1" t="s">
        <v>16</v>
      </c>
      <c r="L4929" s="1" t="s">
        <v>16</v>
      </c>
      <c r="M4929" s="1" t="s">
        <v>16</v>
      </c>
      <c r="N4929" s="1" t="s">
        <v>16</v>
      </c>
      <c r="O4929" s="1">
        <v>63.2</v>
      </c>
      <c r="P4929" s="1">
        <v>1.0</v>
      </c>
    </row>
    <row r="4930">
      <c r="A4930" s="1" t="s">
        <v>29</v>
      </c>
      <c r="B4930" s="1" t="s">
        <v>6841</v>
      </c>
      <c r="C4930" s="2" t="s">
        <v>6793</v>
      </c>
      <c r="D4930" s="1" t="s">
        <v>19</v>
      </c>
      <c r="E4930" s="3" t="str">
        <f t="shared" si="58"/>
        <v>2-Pack Samsung Galaxy A52s 5G - Härdat glas 9H - Super kvalitet</v>
      </c>
      <c r="F4930" s="1" t="s">
        <v>442</v>
      </c>
      <c r="G4930" s="1" t="s">
        <v>443</v>
      </c>
      <c r="H4930" s="1" t="s">
        <v>444</v>
      </c>
      <c r="I4930" s="1" t="s">
        <v>16</v>
      </c>
      <c r="J4930" s="1" t="s">
        <v>23</v>
      </c>
      <c r="K4930" s="1" t="s">
        <v>16</v>
      </c>
      <c r="L4930" s="1" t="s">
        <v>16</v>
      </c>
      <c r="M4930" s="1" t="s">
        <v>16</v>
      </c>
      <c r="N4930" s="1" t="s">
        <v>16</v>
      </c>
      <c r="O4930" s="1">
        <v>63.2</v>
      </c>
      <c r="P4930" s="1">
        <v>1.0</v>
      </c>
    </row>
    <row r="4931">
      <c r="A4931" s="1" t="s">
        <v>29</v>
      </c>
      <c r="B4931" s="1" t="s">
        <v>6842</v>
      </c>
      <c r="C4931" s="2" t="s">
        <v>6793</v>
      </c>
      <c r="D4931" s="1" t="s">
        <v>19</v>
      </c>
      <c r="E4931" s="3" t="str">
        <f>HYPERLINK("https://fyndiq.se/produkt/ccf4e05c9719465a/", "2-Pack Samsung Z FOLD 5 Skärmskydd - Härdat Glas 9H - Super kvalitet 3D")</f>
        <v>2-Pack Samsung Z FOLD 5 Skärmskydd - Härdat Glas 9H - Super kvalitet 3D</v>
      </c>
      <c r="F4931" s="1" t="s">
        <v>1584</v>
      </c>
      <c r="G4931" s="1" t="s">
        <v>1585</v>
      </c>
      <c r="H4931" s="1" t="s">
        <v>1586</v>
      </c>
      <c r="I4931" s="1" t="s">
        <v>16</v>
      </c>
      <c r="J4931" s="1" t="s">
        <v>23</v>
      </c>
      <c r="K4931" s="1" t="s">
        <v>16</v>
      </c>
      <c r="L4931" s="1" t="s">
        <v>16</v>
      </c>
      <c r="M4931" s="1" t="s">
        <v>16</v>
      </c>
      <c r="N4931" s="1" t="s">
        <v>16</v>
      </c>
      <c r="O4931" s="1">
        <v>63.2</v>
      </c>
      <c r="P4931" s="1">
        <v>1.0</v>
      </c>
    </row>
    <row r="4932">
      <c r="A4932" s="1" t="s">
        <v>29</v>
      </c>
      <c r="B4932" s="1" t="s">
        <v>6843</v>
      </c>
      <c r="C4932" s="2" t="s">
        <v>6793</v>
      </c>
      <c r="D4932" s="1" t="s">
        <v>19</v>
      </c>
      <c r="E4932" s="3" t="str">
        <f>HYPERLINK("https://fyndiq.se/produkt/0a890dd972c4463d/", "2-Pack Samsung Galaxy A52s 5G - Härdat glas 9H - Super kvalitet")</f>
        <v>2-Pack Samsung Galaxy A52s 5G - Härdat glas 9H - Super kvalitet</v>
      </c>
      <c r="F4932" s="1" t="s">
        <v>442</v>
      </c>
      <c r="G4932" s="1" t="s">
        <v>443</v>
      </c>
      <c r="H4932" s="1" t="s">
        <v>444</v>
      </c>
      <c r="I4932" s="1" t="s">
        <v>16</v>
      </c>
      <c r="J4932" s="1" t="s">
        <v>23</v>
      </c>
      <c r="K4932" s="1" t="s">
        <v>16</v>
      </c>
      <c r="L4932" s="1" t="s">
        <v>16</v>
      </c>
      <c r="M4932" s="1" t="s">
        <v>16</v>
      </c>
      <c r="N4932" s="1" t="s">
        <v>16</v>
      </c>
      <c r="O4932" s="1">
        <v>63.2</v>
      </c>
      <c r="P4932" s="1">
        <v>1.0</v>
      </c>
    </row>
    <row r="4933">
      <c r="A4933" s="1" t="s">
        <v>29</v>
      </c>
      <c r="B4933" s="1" t="s">
        <v>6844</v>
      </c>
      <c r="C4933" s="2" t="s">
        <v>6793</v>
      </c>
      <c r="D4933" s="1" t="s">
        <v>19</v>
      </c>
      <c r="E4933" s="3" t="str">
        <f>HYPERLINK("https://fyndiq.se/produkt/9394ab62b0134b76/", "2-Pack Samsung Galaxy A52 - Härdat glas 9H - Super kvalitet 3D")</f>
        <v>2-Pack Samsung Galaxy A52 - Härdat glas 9H - Super kvalitet 3D</v>
      </c>
      <c r="F4933" s="1" t="s">
        <v>1553</v>
      </c>
      <c r="G4933" s="1" t="s">
        <v>1554</v>
      </c>
      <c r="H4933" s="1" t="s">
        <v>1555</v>
      </c>
      <c r="I4933" s="1" t="s">
        <v>16</v>
      </c>
      <c r="J4933" s="1" t="s">
        <v>23</v>
      </c>
      <c r="K4933" s="1" t="s">
        <v>16</v>
      </c>
      <c r="L4933" s="1" t="s">
        <v>16</v>
      </c>
      <c r="M4933" s="1" t="s">
        <v>16</v>
      </c>
      <c r="N4933" s="1" t="s">
        <v>16</v>
      </c>
      <c r="O4933" s="1">
        <v>63.2</v>
      </c>
      <c r="P4933" s="1">
        <v>1.0</v>
      </c>
    </row>
    <row r="4934">
      <c r="A4934" s="1" t="s">
        <v>29</v>
      </c>
      <c r="B4934" s="1" t="s">
        <v>6845</v>
      </c>
      <c r="C4934" s="2" t="s">
        <v>6793</v>
      </c>
      <c r="D4934" s="1" t="s">
        <v>19</v>
      </c>
      <c r="E4934" s="3" t="str">
        <f>HYPERLINK("https://fyndiq.se/produkt/c6f3e47a88184e8d/", "2-Pack SAMSUNG A55 Skärmskydd - Härdat Glas 9H - Super kvalitet 3D")</f>
        <v>2-Pack SAMSUNG A55 Skärmskydd - Härdat Glas 9H - Super kvalitet 3D</v>
      </c>
      <c r="F4934" s="1" t="s">
        <v>83</v>
      </c>
      <c r="G4934" s="1" t="s">
        <v>84</v>
      </c>
      <c r="H4934" s="1" t="s">
        <v>85</v>
      </c>
      <c r="I4934" s="1" t="s">
        <v>16</v>
      </c>
      <c r="J4934" s="1" t="s">
        <v>23</v>
      </c>
      <c r="K4934" s="1" t="s">
        <v>16</v>
      </c>
      <c r="L4934" s="1" t="s">
        <v>16</v>
      </c>
      <c r="M4934" s="1" t="s">
        <v>16</v>
      </c>
      <c r="N4934" s="1" t="s">
        <v>16</v>
      </c>
      <c r="O4934" s="1">
        <v>63.2</v>
      </c>
      <c r="P4934" s="1">
        <v>1.0</v>
      </c>
    </row>
    <row r="4935">
      <c r="A4935" s="1" t="s">
        <v>29</v>
      </c>
      <c r="B4935" s="1" t="s">
        <v>6846</v>
      </c>
      <c r="C4935" s="2" t="s">
        <v>6793</v>
      </c>
      <c r="D4935" s="1" t="s">
        <v>19</v>
      </c>
      <c r="E4935" s="3" t="str">
        <f>HYPERLINK("https://fyndiq.se/produkt/f1b3c06373a844cb/", "Samsung Galaxy S20 - Härdat glas 9H - Super kvalitet 3D")</f>
        <v>Samsung Galaxy S20 - Härdat glas 9H - Super kvalitet 3D</v>
      </c>
      <c r="F4935" s="1" t="s">
        <v>417</v>
      </c>
      <c r="G4935" s="1" t="s">
        <v>418</v>
      </c>
      <c r="H4935" s="1" t="s">
        <v>419</v>
      </c>
      <c r="I4935" s="1" t="s">
        <v>16</v>
      </c>
      <c r="J4935" s="1" t="s">
        <v>23</v>
      </c>
      <c r="K4935" s="1" t="s">
        <v>16</v>
      </c>
      <c r="L4935" s="1" t="s">
        <v>16</v>
      </c>
      <c r="M4935" s="1" t="s">
        <v>16</v>
      </c>
      <c r="N4935" s="1" t="s">
        <v>16</v>
      </c>
      <c r="O4935" s="1">
        <v>63.2</v>
      </c>
      <c r="P4935" s="1">
        <v>1.0</v>
      </c>
    </row>
    <row r="4936">
      <c r="A4936" s="1" t="s">
        <v>29</v>
      </c>
      <c r="B4936" s="1" t="s">
        <v>6847</v>
      </c>
      <c r="C4936" s="2" t="s">
        <v>6793</v>
      </c>
      <c r="D4936" s="1" t="s">
        <v>19</v>
      </c>
      <c r="E4936" s="3" t="str">
        <f>HYPERLINK("https://fyndiq.se/produkt/c89bb1232b5349ef/", "2-Pack Xiaomi Mi Note 10 - Härdat glas 9H - Super kvalitet 3D")</f>
        <v>2-Pack Xiaomi Mi Note 10 - Härdat glas 9H - Super kvalitet 3D</v>
      </c>
      <c r="F4936" s="1" t="s">
        <v>962</v>
      </c>
      <c r="G4936" s="1" t="s">
        <v>963</v>
      </c>
      <c r="H4936" s="1" t="s">
        <v>964</v>
      </c>
      <c r="I4936" s="1" t="s">
        <v>16</v>
      </c>
      <c r="J4936" s="1" t="s">
        <v>23</v>
      </c>
      <c r="K4936" s="1" t="s">
        <v>16</v>
      </c>
      <c r="L4936" s="1" t="s">
        <v>16</v>
      </c>
      <c r="M4936" s="1" t="s">
        <v>16</v>
      </c>
      <c r="N4936" s="1" t="s">
        <v>16</v>
      </c>
      <c r="O4936" s="1">
        <v>63.2</v>
      </c>
      <c r="P4936" s="1">
        <v>1.0</v>
      </c>
    </row>
    <row r="4937">
      <c r="A4937" s="1" t="s">
        <v>29</v>
      </c>
      <c r="B4937" s="1" t="s">
        <v>6848</v>
      </c>
      <c r="C4937" s="2" t="s">
        <v>6793</v>
      </c>
      <c r="D4937" s="1" t="s">
        <v>19</v>
      </c>
      <c r="E4937" s="3" t="str">
        <f>HYPERLINK("https://fyndiq.se/produkt/2543bd35ca9e40fe/", "2-Pack Samsung A53 Skärmskydd &amp; 2-Pack linsskydd - Härdat Glas 9H - Super kvalitet 3D")</f>
        <v>2-Pack Samsung A53 Skärmskydd &amp; 2-Pack linsskydd - Härdat Glas 9H - Super kvalitet 3D</v>
      </c>
      <c r="F4937" s="1" t="s">
        <v>63</v>
      </c>
      <c r="G4937" s="1" t="s">
        <v>64</v>
      </c>
      <c r="H4937" s="1" t="s">
        <v>65</v>
      </c>
      <c r="I4937" s="1" t="s">
        <v>16</v>
      </c>
      <c r="J4937" s="1" t="s">
        <v>23</v>
      </c>
      <c r="K4937" s="1" t="s">
        <v>16</v>
      </c>
      <c r="L4937" s="1" t="s">
        <v>16</v>
      </c>
      <c r="M4937" s="1" t="s">
        <v>16</v>
      </c>
      <c r="N4937" s="1" t="s">
        <v>16</v>
      </c>
      <c r="O4937" s="1">
        <v>79.2</v>
      </c>
      <c r="P4937" s="1">
        <v>1.0</v>
      </c>
    </row>
    <row r="4938">
      <c r="A4938" s="1" t="s">
        <v>29</v>
      </c>
      <c r="B4938" s="1" t="s">
        <v>6849</v>
      </c>
      <c r="C4938" s="2" t="s">
        <v>6793</v>
      </c>
      <c r="D4938" s="1" t="s">
        <v>19</v>
      </c>
      <c r="E4938" s="3" t="str">
        <f>HYPERLINK("https://fyndiq.se/produkt/5e95d5a9fc6f49e2/", "Huawei P30 Pro - Härdat glas 9H – 3D Super kvalitet")</f>
        <v>Huawei P30 Pro - Härdat glas 9H – 3D Super kvalitet</v>
      </c>
      <c r="F4938" s="1" t="s">
        <v>469</v>
      </c>
      <c r="G4938" s="1" t="s">
        <v>470</v>
      </c>
      <c r="H4938" s="1" t="s">
        <v>471</v>
      </c>
      <c r="I4938" s="1" t="s">
        <v>16</v>
      </c>
      <c r="J4938" s="1" t="s">
        <v>23</v>
      </c>
      <c r="K4938" s="1" t="s">
        <v>16</v>
      </c>
      <c r="L4938" s="1" t="s">
        <v>16</v>
      </c>
      <c r="M4938" s="1" t="s">
        <v>16</v>
      </c>
      <c r="N4938" s="1" t="s">
        <v>16</v>
      </c>
      <c r="O4938" s="1">
        <v>63.2</v>
      </c>
      <c r="P4938" s="1">
        <v>1.0</v>
      </c>
    </row>
    <row r="4939">
      <c r="A4939" s="1" t="s">
        <v>29</v>
      </c>
      <c r="B4939" s="1" t="s">
        <v>6850</v>
      </c>
      <c r="C4939" s="2" t="s">
        <v>6793</v>
      </c>
      <c r="D4939" s="1" t="s">
        <v>19</v>
      </c>
      <c r="E4939" s="3" t="str">
        <f>HYPERLINK("https://fyndiq.se/produkt/c398466bf0524e85/", "2-Pack Samsung S23 - 9H Härdat Glass - 3D Super Kvalitet Skärmskydd")</f>
        <v>2-Pack Samsung S23 - 9H Härdat Glass - 3D Super Kvalitet Skärmskydd</v>
      </c>
      <c r="F4939" s="1" t="s">
        <v>1365</v>
      </c>
      <c r="G4939" s="1" t="s">
        <v>1366</v>
      </c>
      <c r="H4939" s="1" t="s">
        <v>1367</v>
      </c>
      <c r="I4939" s="1" t="s">
        <v>16</v>
      </c>
      <c r="J4939" s="1" t="s">
        <v>23</v>
      </c>
      <c r="K4939" s="1" t="s">
        <v>16</v>
      </c>
      <c r="L4939" s="1" t="s">
        <v>16</v>
      </c>
      <c r="M4939" s="1" t="s">
        <v>16</v>
      </c>
      <c r="N4939" s="1" t="s">
        <v>16</v>
      </c>
      <c r="O4939" s="1">
        <v>63.2</v>
      </c>
      <c r="P4939" s="1">
        <v>1.0</v>
      </c>
    </row>
    <row r="4940">
      <c r="A4940" s="1" t="s">
        <v>29</v>
      </c>
      <c r="B4940" s="1" t="s">
        <v>6851</v>
      </c>
      <c r="C4940" s="2" t="s">
        <v>6793</v>
      </c>
      <c r="D4940" s="1" t="s">
        <v>19</v>
      </c>
      <c r="E494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940" s="1" t="s">
        <v>103</v>
      </c>
      <c r="G4940" s="1" t="s">
        <v>104</v>
      </c>
      <c r="H4940" s="1" t="s">
        <v>105</v>
      </c>
      <c r="I4940" s="1" t="s">
        <v>16</v>
      </c>
      <c r="J4940" s="1" t="s">
        <v>23</v>
      </c>
      <c r="K4940" s="1" t="s">
        <v>16</v>
      </c>
      <c r="L4940" s="1" t="s">
        <v>16</v>
      </c>
      <c r="M4940" s="1" t="s">
        <v>16</v>
      </c>
      <c r="N4940" s="1" t="s">
        <v>16</v>
      </c>
      <c r="O4940" s="1">
        <v>63.2</v>
      </c>
      <c r="P4940" s="1">
        <v>1.0</v>
      </c>
    </row>
    <row r="4941">
      <c r="A4941" s="1" t="s">
        <v>29</v>
      </c>
      <c r="B4941" s="1" t="s">
        <v>6852</v>
      </c>
      <c r="C4941" s="2" t="s">
        <v>6793</v>
      </c>
      <c r="D4941" s="1" t="s">
        <v>19</v>
      </c>
      <c r="E4941" s="3" t="str">
        <f>HYPERLINK("https://fyndiq.se/produkt/13e76851ca504320/", "2-Pack Samsung Galaxy S22 Ultra - Härdat glas 9H - Top kvalitet")</f>
        <v>2-Pack Samsung Galaxy S22 Ultra - Härdat glas 9H - Top kvalitet</v>
      </c>
      <c r="F4941" s="1" t="s">
        <v>140</v>
      </c>
      <c r="G4941" s="1" t="s">
        <v>141</v>
      </c>
      <c r="H4941" s="1" t="s">
        <v>142</v>
      </c>
      <c r="I4941" s="1" t="s">
        <v>16</v>
      </c>
      <c r="J4941" s="1" t="s">
        <v>23</v>
      </c>
      <c r="K4941" s="1" t="s">
        <v>16</v>
      </c>
      <c r="L4941" s="1" t="s">
        <v>16</v>
      </c>
      <c r="M4941" s="1" t="s">
        <v>16</v>
      </c>
      <c r="N4941" s="1" t="s">
        <v>16</v>
      </c>
      <c r="O4941" s="1">
        <v>63.2</v>
      </c>
      <c r="P4941" s="1">
        <v>1.0</v>
      </c>
    </row>
    <row r="4942">
      <c r="A4942" s="1" t="s">
        <v>29</v>
      </c>
      <c r="B4942" s="1" t="s">
        <v>6853</v>
      </c>
      <c r="C4942" s="2" t="s">
        <v>6793</v>
      </c>
      <c r="D4942" s="1" t="s">
        <v>19</v>
      </c>
      <c r="E4942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942" s="1" t="s">
        <v>31</v>
      </c>
      <c r="G4942" s="1" t="s">
        <v>32</v>
      </c>
      <c r="H4942" s="1" t="s">
        <v>33</v>
      </c>
      <c r="I4942" s="1" t="s">
        <v>16</v>
      </c>
      <c r="J4942" s="1" t="s">
        <v>23</v>
      </c>
      <c r="K4942" s="1" t="s">
        <v>16</v>
      </c>
      <c r="L4942" s="1" t="s">
        <v>16</v>
      </c>
      <c r="M4942" s="1" t="s">
        <v>16</v>
      </c>
      <c r="N4942" s="1" t="s">
        <v>16</v>
      </c>
      <c r="O4942" s="1">
        <v>79.2</v>
      </c>
      <c r="P4942" s="1">
        <v>1.0</v>
      </c>
    </row>
    <row r="4943">
      <c r="A4943" s="1" t="s">
        <v>29</v>
      </c>
      <c r="B4943" s="1" t="s">
        <v>6854</v>
      </c>
      <c r="C4943" s="2" t="s">
        <v>6793</v>
      </c>
      <c r="D4943" s="1" t="s">
        <v>19</v>
      </c>
      <c r="E4943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4943" s="1" t="s">
        <v>1402</v>
      </c>
      <c r="G4943" s="1" t="s">
        <v>1403</v>
      </c>
      <c r="H4943" s="1" t="s">
        <v>1404</v>
      </c>
      <c r="I4943" s="1" t="s">
        <v>16</v>
      </c>
      <c r="J4943" s="1" t="s">
        <v>23</v>
      </c>
      <c r="K4943" s="1" t="s">
        <v>16</v>
      </c>
      <c r="L4943" s="1" t="s">
        <v>16</v>
      </c>
      <c r="M4943" s="1" t="s">
        <v>16</v>
      </c>
      <c r="N4943" s="1" t="s">
        <v>16</v>
      </c>
      <c r="O4943" s="1">
        <v>71.2</v>
      </c>
      <c r="P4943" s="1">
        <v>1.0</v>
      </c>
    </row>
    <row r="4944">
      <c r="A4944" s="1" t="s">
        <v>29</v>
      </c>
      <c r="B4944" s="1" t="s">
        <v>6855</v>
      </c>
      <c r="C4944" s="2" t="s">
        <v>6793</v>
      </c>
      <c r="D4944" s="1" t="s">
        <v>19</v>
      </c>
      <c r="E4944" s="3" t="str">
        <f>HYPERLINK("https://fyndiq.se/produkt/2477583187264ece/", "2-Pack Samsung S20 - 9H Härdat Glass - Top Kvalitet")</f>
        <v>2-Pack Samsung S20 - 9H Härdat Glass - Top Kvalitet</v>
      </c>
      <c r="F4944" s="1" t="s">
        <v>124</v>
      </c>
      <c r="G4944" s="1" t="s">
        <v>125</v>
      </c>
      <c r="H4944" s="1" t="s">
        <v>126</v>
      </c>
      <c r="I4944" s="1" t="s">
        <v>16</v>
      </c>
      <c r="J4944" s="1" t="s">
        <v>23</v>
      </c>
      <c r="K4944" s="1" t="s">
        <v>16</v>
      </c>
      <c r="L4944" s="1" t="s">
        <v>16</v>
      </c>
      <c r="M4944" s="1" t="s">
        <v>16</v>
      </c>
      <c r="N4944" s="1" t="s">
        <v>16</v>
      </c>
      <c r="O4944" s="1">
        <v>71.2</v>
      </c>
      <c r="P4944" s="1">
        <v>1.0</v>
      </c>
    </row>
    <row r="4945">
      <c r="A4945" s="1" t="s">
        <v>29</v>
      </c>
      <c r="B4945" s="1" t="s">
        <v>6856</v>
      </c>
      <c r="C4945" s="2" t="s">
        <v>6793</v>
      </c>
      <c r="D4945" s="1" t="s">
        <v>19</v>
      </c>
      <c r="E4945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4945" s="1" t="s">
        <v>776</v>
      </c>
      <c r="G4945" s="1" t="s">
        <v>777</v>
      </c>
      <c r="H4945" s="1" t="s">
        <v>778</v>
      </c>
      <c r="I4945" s="1" t="s">
        <v>16</v>
      </c>
      <c r="J4945" s="1" t="s">
        <v>23</v>
      </c>
      <c r="K4945" s="1" t="s">
        <v>16</v>
      </c>
      <c r="L4945" s="1" t="s">
        <v>16</v>
      </c>
      <c r="M4945" s="1" t="s">
        <v>16</v>
      </c>
      <c r="N4945" s="1" t="s">
        <v>16</v>
      </c>
      <c r="O4945" s="1">
        <v>63.2</v>
      </c>
      <c r="P4945" s="1">
        <v>1.0</v>
      </c>
    </row>
    <row r="4946">
      <c r="A4946" s="1" t="s">
        <v>29</v>
      </c>
      <c r="B4946" s="1" t="s">
        <v>6857</v>
      </c>
      <c r="C4946" s="2" t="s">
        <v>6793</v>
      </c>
      <c r="D4946" s="1" t="s">
        <v>19</v>
      </c>
      <c r="E4946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4946" s="1" t="s">
        <v>71</v>
      </c>
      <c r="G4946" s="1" t="s">
        <v>72</v>
      </c>
      <c r="H4946" s="1" t="s">
        <v>73</v>
      </c>
      <c r="I4946" s="1" t="s">
        <v>16</v>
      </c>
      <c r="J4946" s="1" t="s">
        <v>23</v>
      </c>
      <c r="K4946" s="1" t="s">
        <v>16</v>
      </c>
      <c r="L4946" s="1" t="s">
        <v>16</v>
      </c>
      <c r="M4946" s="1" t="s">
        <v>16</v>
      </c>
      <c r="N4946" s="1" t="s">
        <v>16</v>
      </c>
      <c r="O4946" s="1">
        <v>63.2</v>
      </c>
      <c r="P4946" s="1">
        <v>1.0</v>
      </c>
    </row>
    <row r="4947">
      <c r="A4947" s="1" t="s">
        <v>29</v>
      </c>
      <c r="B4947" s="1" t="s">
        <v>6858</v>
      </c>
      <c r="C4947" s="2" t="s">
        <v>6793</v>
      </c>
      <c r="D4947" s="1" t="s">
        <v>19</v>
      </c>
      <c r="E4947" s="3" t="str">
        <f>HYPERLINK("https://fyndiq.se/produkt/13e76851ca504320/", "2-Pack Samsung Galaxy S22 Ultra - Härdat glas 9H - Top kvalitet")</f>
        <v>2-Pack Samsung Galaxy S22 Ultra - Härdat glas 9H - Top kvalitet</v>
      </c>
      <c r="F4947" s="1" t="s">
        <v>140</v>
      </c>
      <c r="G4947" s="1" t="s">
        <v>141</v>
      </c>
      <c r="H4947" s="1" t="s">
        <v>142</v>
      </c>
      <c r="I4947" s="1" t="s">
        <v>16</v>
      </c>
      <c r="J4947" s="1" t="s">
        <v>23</v>
      </c>
      <c r="K4947" s="1" t="s">
        <v>16</v>
      </c>
      <c r="L4947" s="1" t="s">
        <v>16</v>
      </c>
      <c r="M4947" s="1" t="s">
        <v>16</v>
      </c>
      <c r="N4947" s="1" t="s">
        <v>16</v>
      </c>
      <c r="O4947" s="1">
        <v>63.2</v>
      </c>
      <c r="P4947" s="1">
        <v>1.0</v>
      </c>
    </row>
    <row r="4948">
      <c r="A4948" s="1" t="s">
        <v>29</v>
      </c>
      <c r="B4948" s="1" t="s">
        <v>6859</v>
      </c>
      <c r="C4948" s="2" t="s">
        <v>6793</v>
      </c>
      <c r="D4948" s="1" t="s">
        <v>19</v>
      </c>
      <c r="E494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948" s="1" t="s">
        <v>26</v>
      </c>
      <c r="G4948" s="1" t="s">
        <v>27</v>
      </c>
      <c r="H4948" s="1" t="s">
        <v>28</v>
      </c>
      <c r="I4948" s="1" t="s">
        <v>16</v>
      </c>
      <c r="J4948" s="1" t="s">
        <v>23</v>
      </c>
      <c r="K4948" s="1" t="s">
        <v>16</v>
      </c>
      <c r="L4948" s="1" t="s">
        <v>16</v>
      </c>
      <c r="M4948" s="1" t="s">
        <v>16</v>
      </c>
      <c r="N4948" s="1" t="s">
        <v>16</v>
      </c>
      <c r="O4948" s="1">
        <v>71.2</v>
      </c>
      <c r="P4948" s="1">
        <v>1.0</v>
      </c>
    </row>
    <row r="4949">
      <c r="A4949" s="1" t="s">
        <v>29</v>
      </c>
      <c r="B4949" s="1" t="s">
        <v>6860</v>
      </c>
      <c r="C4949" s="2" t="s">
        <v>6793</v>
      </c>
      <c r="D4949" s="1" t="s">
        <v>19</v>
      </c>
      <c r="E494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949" s="1" t="s">
        <v>103</v>
      </c>
      <c r="G4949" s="1" t="s">
        <v>104</v>
      </c>
      <c r="H4949" s="1" t="s">
        <v>105</v>
      </c>
      <c r="I4949" s="1" t="s">
        <v>16</v>
      </c>
      <c r="J4949" s="1" t="s">
        <v>23</v>
      </c>
      <c r="K4949" s="1" t="s">
        <v>16</v>
      </c>
      <c r="L4949" s="1" t="s">
        <v>16</v>
      </c>
      <c r="M4949" s="1" t="s">
        <v>16</v>
      </c>
      <c r="N4949" s="1" t="s">
        <v>16</v>
      </c>
      <c r="O4949" s="1">
        <v>63.2</v>
      </c>
      <c r="P4949" s="1">
        <v>1.0</v>
      </c>
    </row>
    <row r="4950">
      <c r="A4950" s="1" t="s">
        <v>29</v>
      </c>
      <c r="B4950" s="1" t="s">
        <v>6861</v>
      </c>
      <c r="C4950" s="2" t="s">
        <v>6793</v>
      </c>
      <c r="D4950" s="1" t="s">
        <v>19</v>
      </c>
      <c r="E495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950" s="1" t="s">
        <v>26</v>
      </c>
      <c r="G4950" s="1" t="s">
        <v>27</v>
      </c>
      <c r="H4950" s="1" t="s">
        <v>28</v>
      </c>
      <c r="I4950" s="1" t="s">
        <v>16</v>
      </c>
      <c r="J4950" s="1" t="s">
        <v>23</v>
      </c>
      <c r="K4950" s="1" t="s">
        <v>16</v>
      </c>
      <c r="L4950" s="1" t="s">
        <v>16</v>
      </c>
      <c r="M4950" s="1" t="s">
        <v>16</v>
      </c>
      <c r="N4950" s="1" t="s">
        <v>16</v>
      </c>
      <c r="O4950" s="1">
        <v>71.2</v>
      </c>
      <c r="P4950" s="1">
        <v>1.0</v>
      </c>
    </row>
    <row r="4951">
      <c r="A4951" s="1" t="s">
        <v>29</v>
      </c>
      <c r="B4951" s="1" t="s">
        <v>6862</v>
      </c>
      <c r="C4951" s="2" t="s">
        <v>6793</v>
      </c>
      <c r="D4951" s="1" t="s">
        <v>19</v>
      </c>
      <c r="E495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951" s="1" t="s">
        <v>103</v>
      </c>
      <c r="G4951" s="1" t="s">
        <v>104</v>
      </c>
      <c r="H4951" s="1" t="s">
        <v>105</v>
      </c>
      <c r="I4951" s="1" t="s">
        <v>16</v>
      </c>
      <c r="J4951" s="1" t="s">
        <v>23</v>
      </c>
      <c r="K4951" s="1" t="s">
        <v>16</v>
      </c>
      <c r="L4951" s="1" t="s">
        <v>16</v>
      </c>
      <c r="M4951" s="1" t="s">
        <v>16</v>
      </c>
      <c r="N4951" s="1" t="s">
        <v>16</v>
      </c>
      <c r="O4951" s="1">
        <v>63.2</v>
      </c>
      <c r="P4951" s="1">
        <v>1.0</v>
      </c>
    </row>
    <row r="4952">
      <c r="A4952" s="1" t="s">
        <v>29</v>
      </c>
      <c r="B4952" s="1" t="s">
        <v>6863</v>
      </c>
      <c r="C4952" s="2" t="s">
        <v>6793</v>
      </c>
      <c r="D4952" s="1" t="s">
        <v>19</v>
      </c>
      <c r="E4952" s="3" t="str">
        <f>HYPERLINK("https://fyndiq.se/produkt/6743099300ae4229/", "2-Pack SAMSUNG S24 Skärmskydd - Härdat Glas 9H - Super kvalitet 3D")</f>
        <v>2-Pack SAMSUNG S24 Skärmskydd - Härdat Glas 9H - Super kvalitet 3D</v>
      </c>
      <c r="F4952" s="1" t="s">
        <v>3563</v>
      </c>
      <c r="G4952" s="1" t="s">
        <v>3564</v>
      </c>
      <c r="H4952" s="1" t="s">
        <v>3565</v>
      </c>
      <c r="I4952" s="1" t="s">
        <v>16</v>
      </c>
      <c r="J4952" s="1" t="s">
        <v>23</v>
      </c>
      <c r="K4952" s="1" t="s">
        <v>16</v>
      </c>
      <c r="L4952" s="1" t="s">
        <v>16</v>
      </c>
      <c r="M4952" s="1" t="s">
        <v>16</v>
      </c>
      <c r="N4952" s="1" t="s">
        <v>16</v>
      </c>
      <c r="O4952" s="1">
        <v>71.2</v>
      </c>
      <c r="P4952" s="1">
        <v>1.0</v>
      </c>
    </row>
    <row r="4953">
      <c r="A4953" s="1" t="s">
        <v>29</v>
      </c>
      <c r="B4953" s="1" t="s">
        <v>6864</v>
      </c>
      <c r="C4953" s="2" t="s">
        <v>6793</v>
      </c>
      <c r="D4953" s="1" t="s">
        <v>19</v>
      </c>
      <c r="E4953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4953" s="1" t="s">
        <v>3909</v>
      </c>
      <c r="G4953" s="1" t="s">
        <v>3910</v>
      </c>
      <c r="H4953" s="1" t="s">
        <v>3911</v>
      </c>
      <c r="I4953" s="1" t="s">
        <v>16</v>
      </c>
      <c r="J4953" s="1" t="s">
        <v>23</v>
      </c>
      <c r="K4953" s="1" t="s">
        <v>16</v>
      </c>
      <c r="L4953" s="1" t="s">
        <v>16</v>
      </c>
      <c r="M4953" s="1" t="s">
        <v>16</v>
      </c>
      <c r="N4953" s="1" t="s">
        <v>16</v>
      </c>
      <c r="O4953" s="1">
        <v>71.2</v>
      </c>
      <c r="P4953" s="1">
        <v>1.0</v>
      </c>
    </row>
    <row r="4954">
      <c r="A4954" s="1" t="s">
        <v>29</v>
      </c>
      <c r="B4954" s="1" t="s">
        <v>6865</v>
      </c>
      <c r="C4954" s="2" t="s">
        <v>6793</v>
      </c>
      <c r="D4954" s="1" t="s">
        <v>19</v>
      </c>
      <c r="E4954" s="3" t="str">
        <f>HYPERLINK("https://fyndiq.se/produkt/c6f3e47a88184e8d/", "2-Pack SAMSUNG A55 Skärmskydd - Härdat Glas 9H - Super kvalitet 3D")</f>
        <v>2-Pack SAMSUNG A55 Skärmskydd - Härdat Glas 9H - Super kvalitet 3D</v>
      </c>
      <c r="F4954" s="1" t="s">
        <v>83</v>
      </c>
      <c r="G4954" s="1" t="s">
        <v>84</v>
      </c>
      <c r="H4954" s="1" t="s">
        <v>85</v>
      </c>
      <c r="I4954" s="1" t="s">
        <v>16</v>
      </c>
      <c r="J4954" s="1" t="s">
        <v>23</v>
      </c>
      <c r="K4954" s="1" t="s">
        <v>16</v>
      </c>
      <c r="L4954" s="1" t="s">
        <v>16</v>
      </c>
      <c r="M4954" s="1" t="s">
        <v>16</v>
      </c>
      <c r="N4954" s="1" t="s">
        <v>16</v>
      </c>
      <c r="O4954" s="1">
        <v>63.2</v>
      </c>
      <c r="P4954" s="1">
        <v>1.0</v>
      </c>
    </row>
    <row r="4955">
      <c r="A4955" s="1" t="s">
        <v>29</v>
      </c>
      <c r="B4955" s="1" t="s">
        <v>6866</v>
      </c>
      <c r="C4955" s="2" t="s">
        <v>6793</v>
      </c>
      <c r="D4955" s="1" t="s">
        <v>19</v>
      </c>
      <c r="E4955" s="3" t="str">
        <f>HYPERLINK("https://fyndiq.se/produkt/860c7ae305b54883/", "2 Pack Samsung S21 Ultra 5G - Härdat glas 9H - Super kvalitet 3D")</f>
        <v>2 Pack Samsung S21 Ultra 5G - Härdat glas 9H - Super kvalitet 3D</v>
      </c>
      <c r="F4955" s="1" t="s">
        <v>649</v>
      </c>
      <c r="G4955" s="1" t="s">
        <v>650</v>
      </c>
      <c r="H4955" s="1" t="s">
        <v>651</v>
      </c>
      <c r="I4955" s="1" t="s">
        <v>16</v>
      </c>
      <c r="J4955" s="1" t="s">
        <v>23</v>
      </c>
      <c r="K4955" s="1" t="s">
        <v>16</v>
      </c>
      <c r="L4955" s="1" t="s">
        <v>16</v>
      </c>
      <c r="M4955" s="1" t="s">
        <v>16</v>
      </c>
      <c r="N4955" s="1" t="s">
        <v>16</v>
      </c>
      <c r="O4955" s="1">
        <v>63.2</v>
      </c>
      <c r="P4955" s="1">
        <v>1.0</v>
      </c>
    </row>
    <row r="4956">
      <c r="A4956" s="1" t="s">
        <v>29</v>
      </c>
      <c r="B4956" s="1" t="s">
        <v>6867</v>
      </c>
      <c r="C4956" s="2" t="s">
        <v>6793</v>
      </c>
      <c r="D4956" s="1" t="s">
        <v>19</v>
      </c>
      <c r="E4956" s="3" t="str">
        <f>HYPERLINK("https://fyndiq.se/produkt/9e488e35f28b4b0b/", "2-Pack GOOGLE PIXEL 6A Skärmskydd - Härdat Glas 9H - Super kvalitet 3D")</f>
        <v>2-Pack GOOGLE PIXEL 6A Skärmskydd - Härdat Glas 9H - Super kvalitet 3D</v>
      </c>
      <c r="F4956" s="1" t="s">
        <v>196</v>
      </c>
      <c r="G4956" s="1" t="s">
        <v>197</v>
      </c>
      <c r="H4956" s="1" t="s">
        <v>198</v>
      </c>
      <c r="I4956" s="1" t="s">
        <v>16</v>
      </c>
      <c r="J4956" s="1" t="s">
        <v>23</v>
      </c>
      <c r="K4956" s="1" t="s">
        <v>16</v>
      </c>
      <c r="L4956" s="1" t="s">
        <v>16</v>
      </c>
      <c r="M4956" s="1" t="s">
        <v>16</v>
      </c>
      <c r="N4956" s="1" t="s">
        <v>16</v>
      </c>
      <c r="O4956" s="1">
        <v>63.2</v>
      </c>
      <c r="P4956" s="1">
        <v>2.0</v>
      </c>
    </row>
    <row r="4957">
      <c r="A4957" s="1" t="s">
        <v>29</v>
      </c>
      <c r="B4957" s="1" t="s">
        <v>6868</v>
      </c>
      <c r="C4957" s="2" t="s">
        <v>6793</v>
      </c>
      <c r="D4957" s="1" t="s">
        <v>19</v>
      </c>
      <c r="E4957" s="3" t="str">
        <f>HYPERLINK("https://fyndiq.se/produkt/56c72c0ba5f749b5/", "2-Pack SAMSUNG S24 Skärmskydd - Härdat Glas 9H - Super kvalitet 3D")</f>
        <v>2-Pack SAMSUNG S24 Skärmskydd - Härdat Glas 9H - Super kvalitet 3D</v>
      </c>
      <c r="F4957" s="1" t="s">
        <v>263</v>
      </c>
      <c r="G4957" s="1" t="s">
        <v>264</v>
      </c>
      <c r="H4957" s="1" t="s">
        <v>265</v>
      </c>
      <c r="I4957" s="1" t="s">
        <v>1230</v>
      </c>
      <c r="J4957" s="1" t="s">
        <v>9</v>
      </c>
      <c r="K4957" s="2" t="s">
        <v>5639</v>
      </c>
      <c r="L4957" s="1" t="s">
        <v>2602</v>
      </c>
      <c r="M4957" s="1" t="s">
        <v>16</v>
      </c>
      <c r="N4957" s="1" t="s">
        <v>16</v>
      </c>
      <c r="O4957" s="1">
        <v>71.2</v>
      </c>
      <c r="P4957" s="1">
        <v>1.0</v>
      </c>
    </row>
    <row r="4958">
      <c r="A4958" s="1" t="s">
        <v>29</v>
      </c>
      <c r="B4958" s="1" t="s">
        <v>6869</v>
      </c>
      <c r="C4958" s="2" t="s">
        <v>6793</v>
      </c>
      <c r="D4958" s="1" t="s">
        <v>19</v>
      </c>
      <c r="E495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4958" s="1" t="s">
        <v>103</v>
      </c>
      <c r="G4958" s="1" t="s">
        <v>104</v>
      </c>
      <c r="H4958" s="1" t="s">
        <v>105</v>
      </c>
      <c r="I4958" s="1" t="s">
        <v>16</v>
      </c>
      <c r="J4958" s="1" t="s">
        <v>23</v>
      </c>
      <c r="K4958" s="1" t="s">
        <v>16</v>
      </c>
      <c r="L4958" s="1" t="s">
        <v>16</v>
      </c>
      <c r="M4958" s="1" t="s">
        <v>16</v>
      </c>
      <c r="N4958" s="1" t="s">
        <v>16</v>
      </c>
      <c r="O4958" s="1">
        <v>63.2</v>
      </c>
      <c r="P4958" s="1">
        <v>1.0</v>
      </c>
    </row>
    <row r="4959">
      <c r="A4959" s="1" t="s">
        <v>29</v>
      </c>
      <c r="B4959" s="1" t="s">
        <v>6870</v>
      </c>
      <c r="C4959" s="2" t="s">
        <v>6793</v>
      </c>
      <c r="D4959" s="1" t="s">
        <v>19</v>
      </c>
      <c r="E4959" s="3" t="str">
        <f>HYPERLINK("https://fyndiq.se/produkt/06106438a7a14dfc/", "2-Pack Xiaomi 13T Pro - Härdat glas 9H - Super kvalitet 3D Skärmskydd")</f>
        <v>2-Pack Xiaomi 13T Pro - Härdat glas 9H - Super kvalitet 3D Skärmskydd</v>
      </c>
      <c r="F4959" s="1" t="s">
        <v>883</v>
      </c>
      <c r="G4959" s="1" t="s">
        <v>884</v>
      </c>
      <c r="H4959" s="1" t="s">
        <v>885</v>
      </c>
      <c r="I4959" s="1" t="s">
        <v>16</v>
      </c>
      <c r="J4959" s="1" t="s">
        <v>23</v>
      </c>
      <c r="K4959" s="1" t="s">
        <v>16</v>
      </c>
      <c r="L4959" s="1" t="s">
        <v>16</v>
      </c>
      <c r="M4959" s="1" t="s">
        <v>16</v>
      </c>
      <c r="N4959" s="1" t="s">
        <v>16</v>
      </c>
      <c r="O4959" s="1">
        <v>63.2</v>
      </c>
      <c r="P4959" s="1">
        <v>1.0</v>
      </c>
    </row>
    <row r="4960">
      <c r="A4960" s="1" t="s">
        <v>29</v>
      </c>
      <c r="B4960" s="1" t="s">
        <v>6871</v>
      </c>
      <c r="C4960" s="2" t="s">
        <v>6793</v>
      </c>
      <c r="D4960" s="1" t="s">
        <v>19</v>
      </c>
      <c r="E4960" s="3" t="str">
        <f>HYPERLINK("https://fyndiq.se/produkt/8d7960028c1a40a4/", "2 Pack Xiaomi 11T Pro 5G - Härdat glas 9H - Super kvalitet 3D")</f>
        <v>2 Pack Xiaomi 11T Pro 5G - Härdat glas 9H - Super kvalitet 3D</v>
      </c>
      <c r="F4960" s="1" t="s">
        <v>112</v>
      </c>
      <c r="G4960" s="1" t="s">
        <v>113</v>
      </c>
      <c r="H4960" s="1" t="s">
        <v>114</v>
      </c>
      <c r="I4960" s="1" t="s">
        <v>16</v>
      </c>
      <c r="J4960" s="1" t="s">
        <v>23</v>
      </c>
      <c r="K4960" s="1" t="s">
        <v>16</v>
      </c>
      <c r="L4960" s="1" t="s">
        <v>16</v>
      </c>
      <c r="M4960" s="1" t="s">
        <v>16</v>
      </c>
      <c r="N4960" s="1" t="s">
        <v>16</v>
      </c>
      <c r="O4960" s="1">
        <v>63.2</v>
      </c>
      <c r="P4960" s="1">
        <v>1.0</v>
      </c>
    </row>
    <row r="4961">
      <c r="A4961" s="1" t="s">
        <v>29</v>
      </c>
      <c r="B4961" s="1" t="s">
        <v>6872</v>
      </c>
      <c r="C4961" s="2" t="s">
        <v>6793</v>
      </c>
      <c r="D4961" s="1" t="s">
        <v>19</v>
      </c>
      <c r="E4961" s="3" t="str">
        <f t="shared" ref="E4961:E4963" si="59">HYPERLINK("https://fyndiq.se/produkt/56c72c0ba5f749b5/", "2-Pack SAMSUNG S24 Skärmskydd - Härdat Glas 9H - Super kvalitet 3D")</f>
        <v>2-Pack SAMSUNG S24 Skärmskydd - Härdat Glas 9H - Super kvalitet 3D</v>
      </c>
      <c r="F4961" s="1" t="s">
        <v>263</v>
      </c>
      <c r="G4961" s="1" t="s">
        <v>264</v>
      </c>
      <c r="H4961" s="1" t="s">
        <v>265</v>
      </c>
      <c r="I4961" s="1" t="s">
        <v>16</v>
      </c>
      <c r="J4961" s="1" t="s">
        <v>23</v>
      </c>
      <c r="K4961" s="1" t="s">
        <v>16</v>
      </c>
      <c r="L4961" s="1" t="s">
        <v>16</v>
      </c>
      <c r="M4961" s="1" t="s">
        <v>16</v>
      </c>
      <c r="N4961" s="1" t="s">
        <v>16</v>
      </c>
      <c r="O4961" s="1">
        <v>71.2</v>
      </c>
      <c r="P4961" s="1">
        <v>1.0</v>
      </c>
    </row>
    <row r="4962">
      <c r="A4962" s="1" t="s">
        <v>29</v>
      </c>
      <c r="B4962" s="1" t="s">
        <v>6873</v>
      </c>
      <c r="C4962" s="2" t="s">
        <v>6793</v>
      </c>
      <c r="D4962" s="1" t="s">
        <v>19</v>
      </c>
      <c r="E4962" s="3" t="str">
        <f t="shared" si="59"/>
        <v>2-Pack SAMSUNG S24 Skärmskydd - Härdat Glas 9H - Super kvalitet 3D</v>
      </c>
      <c r="F4962" s="1" t="s">
        <v>263</v>
      </c>
      <c r="G4962" s="1" t="s">
        <v>264</v>
      </c>
      <c r="H4962" s="1" t="s">
        <v>265</v>
      </c>
      <c r="I4962" s="1" t="s">
        <v>16</v>
      </c>
      <c r="J4962" s="1" t="s">
        <v>23</v>
      </c>
      <c r="K4962" s="1" t="s">
        <v>16</v>
      </c>
      <c r="L4962" s="1" t="s">
        <v>16</v>
      </c>
      <c r="M4962" s="1" t="s">
        <v>16</v>
      </c>
      <c r="N4962" s="1" t="s">
        <v>16</v>
      </c>
      <c r="O4962" s="1">
        <v>71.2</v>
      </c>
      <c r="P4962" s="1">
        <v>1.0</v>
      </c>
    </row>
    <row r="4963">
      <c r="A4963" s="1" t="s">
        <v>29</v>
      </c>
      <c r="B4963" s="1" t="s">
        <v>6874</v>
      </c>
      <c r="C4963" s="2" t="s">
        <v>6793</v>
      </c>
      <c r="D4963" s="1" t="s">
        <v>19</v>
      </c>
      <c r="E4963" s="3" t="str">
        <f t="shared" si="59"/>
        <v>2-Pack SAMSUNG S24 Skärmskydd - Härdat Glas 9H - Super kvalitet 3D</v>
      </c>
      <c r="F4963" s="1" t="s">
        <v>263</v>
      </c>
      <c r="G4963" s="1" t="s">
        <v>264</v>
      </c>
      <c r="H4963" s="1" t="s">
        <v>265</v>
      </c>
      <c r="I4963" s="1" t="s">
        <v>1311</v>
      </c>
      <c r="J4963" s="1" t="s">
        <v>9</v>
      </c>
      <c r="K4963" s="2" t="s">
        <v>5341</v>
      </c>
      <c r="L4963" s="1" t="s">
        <v>2528</v>
      </c>
      <c r="M4963" s="1" t="s">
        <v>16</v>
      </c>
      <c r="N4963" s="1" t="s">
        <v>16</v>
      </c>
      <c r="O4963" s="1">
        <v>71.2</v>
      </c>
      <c r="P4963" s="1">
        <v>1.0</v>
      </c>
    </row>
    <row r="4964">
      <c r="A4964" s="1" t="s">
        <v>29</v>
      </c>
      <c r="B4964" s="1" t="s">
        <v>6875</v>
      </c>
      <c r="C4964" s="2" t="s">
        <v>6793</v>
      </c>
      <c r="D4964" s="1" t="s">
        <v>19</v>
      </c>
      <c r="E496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4964" s="1" t="s">
        <v>163</v>
      </c>
      <c r="G4964" s="1" t="s">
        <v>164</v>
      </c>
      <c r="H4964" s="1" t="s">
        <v>165</v>
      </c>
      <c r="I4964" s="1" t="s">
        <v>16</v>
      </c>
      <c r="J4964" s="1" t="s">
        <v>23</v>
      </c>
      <c r="K4964" s="1" t="s">
        <v>16</v>
      </c>
      <c r="L4964" s="1" t="s">
        <v>16</v>
      </c>
      <c r="M4964" s="1" t="s">
        <v>16</v>
      </c>
      <c r="N4964" s="1" t="s">
        <v>16</v>
      </c>
      <c r="O4964" s="1">
        <v>63.2</v>
      </c>
      <c r="P4964" s="1">
        <v>1.0</v>
      </c>
    </row>
    <row r="4965">
      <c r="A4965" s="1" t="s">
        <v>29</v>
      </c>
      <c r="B4965" s="1" t="s">
        <v>6876</v>
      </c>
      <c r="C4965" s="2" t="s">
        <v>6793</v>
      </c>
      <c r="D4965" s="1" t="s">
        <v>19</v>
      </c>
      <c r="E4965" s="3" t="str">
        <f>HYPERLINK("https://fyndiq.se/produkt/56c72c0ba5f749b5/", "2-Pack SAMSUNG S24 Skärmskydd - Härdat Glas 9H - Super kvalitet 3D")</f>
        <v>2-Pack SAMSUNG S24 Skärmskydd - Härdat Glas 9H - Super kvalitet 3D</v>
      </c>
      <c r="F4965" s="1" t="s">
        <v>263</v>
      </c>
      <c r="G4965" s="1" t="s">
        <v>264</v>
      </c>
      <c r="H4965" s="1" t="s">
        <v>265</v>
      </c>
      <c r="I4965" s="1" t="s">
        <v>16</v>
      </c>
      <c r="J4965" s="1" t="s">
        <v>23</v>
      </c>
      <c r="K4965" s="1" t="s">
        <v>16</v>
      </c>
      <c r="L4965" s="1" t="s">
        <v>16</v>
      </c>
      <c r="M4965" s="1" t="s">
        <v>16</v>
      </c>
      <c r="N4965" s="1" t="s">
        <v>16</v>
      </c>
      <c r="O4965" s="1">
        <v>71.2</v>
      </c>
      <c r="P4965" s="1">
        <v>1.0</v>
      </c>
    </row>
    <row r="4966">
      <c r="A4966" s="1" t="s">
        <v>29</v>
      </c>
      <c r="B4966" s="1" t="s">
        <v>6877</v>
      </c>
      <c r="C4966" s="2" t="s">
        <v>6793</v>
      </c>
      <c r="D4966" s="1" t="s">
        <v>19</v>
      </c>
      <c r="E4966" s="3" t="str">
        <f>HYPERLINK("https://fyndiq.se/produkt/2dcc2b66fe5f4124/", "1-Pack Självlysande Skärmskydd For iPhone 12 Pro - Härdat Glas 9H - Super Kvalitet 3D")</f>
        <v>1-Pack Självlysande Skärmskydd For iPhone 12 Pro - Härdat Glas 9H - Super Kvalitet 3D</v>
      </c>
      <c r="F4966" s="1" t="s">
        <v>6878</v>
      </c>
      <c r="G4966" s="1" t="s">
        <v>6879</v>
      </c>
      <c r="H4966" s="1" t="s">
        <v>6880</v>
      </c>
      <c r="I4966" s="1" t="s">
        <v>16</v>
      </c>
      <c r="J4966" s="1" t="s">
        <v>23</v>
      </c>
      <c r="K4966" s="1" t="s">
        <v>16</v>
      </c>
      <c r="L4966" s="1" t="s">
        <v>16</v>
      </c>
      <c r="M4966" s="1" t="s">
        <v>16</v>
      </c>
      <c r="N4966" s="1" t="s">
        <v>16</v>
      </c>
      <c r="O4966" s="1">
        <v>47.2</v>
      </c>
      <c r="P4966" s="1">
        <v>1.0</v>
      </c>
    </row>
    <row r="4967">
      <c r="A4967" s="1" t="s">
        <v>29</v>
      </c>
      <c r="B4967" s="1" t="s">
        <v>6881</v>
      </c>
      <c r="C4967" s="2" t="s">
        <v>6793</v>
      </c>
      <c r="D4967" s="1" t="s">
        <v>19</v>
      </c>
      <c r="E4967" s="3" t="str">
        <f>HYPERLINK("https://fyndiq.se/produkt/56c72c0ba5f749b5/", "2-Pack SAMSUNG S24 Skärmskydd - Härdat Glas 9H - Super kvalitet 3D")</f>
        <v>2-Pack SAMSUNG S24 Skärmskydd - Härdat Glas 9H - Super kvalitet 3D</v>
      </c>
      <c r="F4967" s="1" t="s">
        <v>263</v>
      </c>
      <c r="G4967" s="1" t="s">
        <v>264</v>
      </c>
      <c r="H4967" s="1" t="s">
        <v>265</v>
      </c>
      <c r="I4967" s="1" t="s">
        <v>16</v>
      </c>
      <c r="J4967" s="1" t="s">
        <v>23</v>
      </c>
      <c r="K4967" s="1" t="s">
        <v>16</v>
      </c>
      <c r="L4967" s="1" t="s">
        <v>16</v>
      </c>
      <c r="M4967" s="1" t="s">
        <v>16</v>
      </c>
      <c r="N4967" s="1" t="s">
        <v>16</v>
      </c>
      <c r="O4967" s="1">
        <v>71.2</v>
      </c>
      <c r="P4967" s="1">
        <v>1.0</v>
      </c>
    </row>
    <row r="4968">
      <c r="A4968" s="1" t="s">
        <v>29</v>
      </c>
      <c r="B4968" s="1" t="s">
        <v>6882</v>
      </c>
      <c r="C4968" s="2" t="s">
        <v>6793</v>
      </c>
      <c r="D4968" s="1" t="s">
        <v>19</v>
      </c>
      <c r="E4968" s="3" t="str">
        <f>HYPERLINK("https://fyndiq.se/produkt/87e8c2a54c4a469b/", "2-Pack Samsung Galaxy A53 5G - Härdat glas 9H - Super kvalitet")</f>
        <v>2-Pack Samsung Galaxy A53 5G - Härdat glas 9H - Super kvalitet</v>
      </c>
      <c r="F4968" s="1" t="s">
        <v>1320</v>
      </c>
      <c r="G4968" s="1" t="s">
        <v>1321</v>
      </c>
      <c r="H4968" s="1" t="s">
        <v>1322</v>
      </c>
      <c r="I4968" s="1" t="s">
        <v>16</v>
      </c>
      <c r="J4968" s="1" t="s">
        <v>23</v>
      </c>
      <c r="K4968" s="1" t="s">
        <v>16</v>
      </c>
      <c r="L4968" s="1" t="s">
        <v>16</v>
      </c>
      <c r="M4968" s="1" t="s">
        <v>16</v>
      </c>
      <c r="N4968" s="1" t="s">
        <v>16</v>
      </c>
      <c r="O4968" s="1">
        <v>63.2</v>
      </c>
      <c r="P4968" s="1">
        <v>1.0</v>
      </c>
    </row>
    <row r="4969">
      <c r="A4969" s="1" t="s">
        <v>29</v>
      </c>
      <c r="B4969" s="1" t="s">
        <v>6883</v>
      </c>
      <c r="C4969" s="2" t="s">
        <v>6793</v>
      </c>
      <c r="D4969" s="1" t="s">
        <v>19</v>
      </c>
      <c r="E4969" s="3" t="str">
        <f>HYPERLINK("https://fyndiq.se/produkt/c745c55ca3af45fb/", "Skärmskydd IPhone 11 / XR - 3D härdat glas - hög kvalitet")</f>
        <v>Skärmskydd IPhone 11 / XR - 3D härdat glas - hög kvalitet</v>
      </c>
      <c r="F4969" s="1" t="s">
        <v>2222</v>
      </c>
      <c r="G4969" s="1" t="s">
        <v>2223</v>
      </c>
      <c r="H4969" s="1" t="s">
        <v>2224</v>
      </c>
      <c r="I4969" s="1" t="s">
        <v>16</v>
      </c>
      <c r="J4969" s="1" t="s">
        <v>23</v>
      </c>
      <c r="K4969" s="1" t="s">
        <v>16</v>
      </c>
      <c r="L4969" s="1" t="s">
        <v>16</v>
      </c>
      <c r="M4969" s="1" t="s">
        <v>16</v>
      </c>
      <c r="N4969" s="1" t="s">
        <v>16</v>
      </c>
      <c r="O4969" s="1">
        <v>47.2</v>
      </c>
      <c r="P4969" s="1">
        <v>1.0</v>
      </c>
    </row>
    <row r="4970">
      <c r="A4970" s="1" t="s">
        <v>29</v>
      </c>
      <c r="B4970" s="1" t="s">
        <v>6884</v>
      </c>
      <c r="C4970" s="2" t="s">
        <v>6793</v>
      </c>
      <c r="D4970" s="1" t="s">
        <v>19</v>
      </c>
      <c r="E497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4970" s="1" t="s">
        <v>31</v>
      </c>
      <c r="G4970" s="1" t="s">
        <v>32</v>
      </c>
      <c r="H4970" s="1" t="s">
        <v>33</v>
      </c>
      <c r="I4970" s="1" t="s">
        <v>16</v>
      </c>
      <c r="J4970" s="1" t="s">
        <v>23</v>
      </c>
      <c r="K4970" s="1" t="s">
        <v>16</v>
      </c>
      <c r="L4970" s="1" t="s">
        <v>16</v>
      </c>
      <c r="M4970" s="1" t="s">
        <v>16</v>
      </c>
      <c r="N4970" s="1" t="s">
        <v>16</v>
      </c>
      <c r="O4970" s="1">
        <v>79.2</v>
      </c>
      <c r="P4970" s="1">
        <v>1.0</v>
      </c>
    </row>
    <row r="4971">
      <c r="A4971" s="1" t="s">
        <v>29</v>
      </c>
      <c r="B4971" s="1" t="s">
        <v>6885</v>
      </c>
      <c r="C4971" s="2" t="s">
        <v>6793</v>
      </c>
      <c r="D4971" s="1" t="s">
        <v>19</v>
      </c>
      <c r="E4971" s="3" t="str">
        <f>HYPERLINK("https://fyndiq.se/produkt/692ce255839d44df/", "2-Pack Samsung A14 4G Skärmskydd &amp; 2-Pack linsskydd - Härdat Glas 9H - Super kvalitet 3D")</f>
        <v>2-Pack Samsung A14 4G Skärmskydd &amp; 2-Pack linsskydd - Härdat Glas 9H - Super kvalitet 3D</v>
      </c>
      <c r="F4971" s="1" t="s">
        <v>6886</v>
      </c>
      <c r="G4971" s="1" t="s">
        <v>6887</v>
      </c>
      <c r="H4971" s="1" t="s">
        <v>6888</v>
      </c>
      <c r="I4971" s="1" t="s">
        <v>16</v>
      </c>
      <c r="J4971" s="1" t="s">
        <v>23</v>
      </c>
      <c r="K4971" s="1" t="s">
        <v>16</v>
      </c>
      <c r="L4971" s="1" t="s">
        <v>16</v>
      </c>
      <c r="M4971" s="1" t="s">
        <v>16</v>
      </c>
      <c r="N4971" s="1" t="s">
        <v>16</v>
      </c>
      <c r="O4971" s="1">
        <v>79.2</v>
      </c>
      <c r="P4971" s="1">
        <v>1.0</v>
      </c>
    </row>
    <row r="4972">
      <c r="A4972" s="1" t="s">
        <v>29</v>
      </c>
      <c r="B4972" s="1" t="s">
        <v>6889</v>
      </c>
      <c r="C4972" s="2" t="s">
        <v>6793</v>
      </c>
      <c r="D4972" s="1" t="s">
        <v>19</v>
      </c>
      <c r="E4972" s="3" t="str">
        <f>HYPERLINK("https://fyndiq.se/produkt/f7e81375a03d457f/", "2-Pack Privacy SAMSUNG S20 FE 5G Skärmskydd &amp; 2-Pack linsskydd - Härdat Glas 9H - Super kvalitet 3D")</f>
        <v>2-Pack Privacy SAMSUNG S20 FE 5G Skärmskydd &amp; 2-Pack linsskydd - Härdat Glas 9H - Super kvalitet 3D</v>
      </c>
      <c r="F4972" s="1" t="s">
        <v>6890</v>
      </c>
      <c r="G4972" s="1" t="s">
        <v>6891</v>
      </c>
      <c r="H4972" s="1" t="s">
        <v>6892</v>
      </c>
      <c r="I4972" s="1" t="s">
        <v>16</v>
      </c>
      <c r="J4972" s="1" t="s">
        <v>23</v>
      </c>
      <c r="K4972" s="1" t="s">
        <v>16</v>
      </c>
      <c r="L4972" s="1" t="s">
        <v>16</v>
      </c>
      <c r="M4972" s="1" t="s">
        <v>16</v>
      </c>
      <c r="N4972" s="1" t="s">
        <v>16</v>
      </c>
      <c r="O4972" s="1">
        <v>95.2</v>
      </c>
      <c r="P4972" s="1">
        <v>1.0</v>
      </c>
    </row>
    <row r="4973">
      <c r="A4973" s="1" t="s">
        <v>29</v>
      </c>
      <c r="B4973" s="1" t="s">
        <v>6893</v>
      </c>
      <c r="C4973" s="2" t="s">
        <v>6793</v>
      </c>
      <c r="D4973" s="1" t="s">
        <v>19</v>
      </c>
      <c r="E497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4973" s="1" t="s">
        <v>47</v>
      </c>
      <c r="G4973" s="2" t="s">
        <v>48</v>
      </c>
      <c r="H4973" s="1" t="s">
        <v>49</v>
      </c>
      <c r="I4973" s="1" t="s">
        <v>16</v>
      </c>
      <c r="J4973" s="1" t="s">
        <v>23</v>
      </c>
      <c r="K4973" s="1" t="s">
        <v>16</v>
      </c>
      <c r="L4973" s="1" t="s">
        <v>16</v>
      </c>
      <c r="M4973" s="1" t="s">
        <v>16</v>
      </c>
      <c r="N4973" s="1" t="s">
        <v>16</v>
      </c>
      <c r="O4973" s="1">
        <v>183.2</v>
      </c>
      <c r="P4973" s="1">
        <v>2.0</v>
      </c>
    </row>
    <row r="4974">
      <c r="A4974" s="1" t="s">
        <v>29</v>
      </c>
      <c r="B4974" s="1" t="s">
        <v>6894</v>
      </c>
      <c r="C4974" s="2" t="s">
        <v>6793</v>
      </c>
      <c r="D4974" s="1" t="s">
        <v>19</v>
      </c>
      <c r="E4974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4974" s="1" t="s">
        <v>5040</v>
      </c>
      <c r="G4974" s="1" t="s">
        <v>5041</v>
      </c>
      <c r="H4974" s="1" t="s">
        <v>5042</v>
      </c>
      <c r="I4974" s="1" t="s">
        <v>16</v>
      </c>
      <c r="J4974" s="1" t="s">
        <v>23</v>
      </c>
      <c r="K4974" s="1" t="s">
        <v>16</v>
      </c>
      <c r="L4974" s="1" t="s">
        <v>16</v>
      </c>
      <c r="M4974" s="1" t="s">
        <v>16</v>
      </c>
      <c r="N4974" s="1" t="s">
        <v>16</v>
      </c>
      <c r="O4974" s="1">
        <v>79.2</v>
      </c>
      <c r="P4974" s="1">
        <v>1.0</v>
      </c>
    </row>
    <row r="4975">
      <c r="A4975" s="1" t="s">
        <v>29</v>
      </c>
      <c r="B4975" s="1" t="s">
        <v>6895</v>
      </c>
      <c r="C4975" s="2" t="s">
        <v>6793</v>
      </c>
      <c r="D4975" s="1" t="s">
        <v>19</v>
      </c>
      <c r="E4975" s="3" t="str">
        <f>HYPERLINK("https://fyndiq.se/produkt/e28d31305ab547c0/", "Samsung Galaxy S20 Ultra - Härdat glas 9H - Super kvalitet 3D")</f>
        <v>Samsung Galaxy S20 Ultra - Härdat glas 9H - Super kvalitet 3D</v>
      </c>
      <c r="F4975" s="1" t="s">
        <v>3225</v>
      </c>
      <c r="G4975" s="1" t="s">
        <v>3226</v>
      </c>
      <c r="H4975" s="1" t="s">
        <v>3227</v>
      </c>
      <c r="I4975" s="1" t="s">
        <v>16</v>
      </c>
      <c r="J4975" s="1" t="s">
        <v>23</v>
      </c>
      <c r="K4975" s="1" t="s">
        <v>16</v>
      </c>
      <c r="L4975" s="1" t="s">
        <v>16</v>
      </c>
      <c r="M4975" s="1" t="s">
        <v>16</v>
      </c>
      <c r="N4975" s="1" t="s">
        <v>16</v>
      </c>
      <c r="O4975" s="1">
        <v>55.2</v>
      </c>
      <c r="P4975" s="1">
        <v>1.0</v>
      </c>
    </row>
    <row r="4976">
      <c r="A4976" s="1" t="s">
        <v>29</v>
      </c>
      <c r="B4976" s="1" t="s">
        <v>6896</v>
      </c>
      <c r="C4976" s="2" t="s">
        <v>6793</v>
      </c>
      <c r="D4976" s="1" t="s">
        <v>19</v>
      </c>
      <c r="E4976" s="3" t="str">
        <f>HYPERLINK("https://fyndiq.se/produkt/e944a8f6aa8043d9/", "Skärmskydd Iphone 7/8 plus svart , härdat glas hög kvalitet")</f>
        <v>Skärmskydd Iphone 7/8 plus svart , härdat glas hög kvalitet</v>
      </c>
      <c r="F4976" s="1" t="s">
        <v>4531</v>
      </c>
      <c r="G4976" s="1" t="s">
        <v>4532</v>
      </c>
      <c r="H4976" s="1" t="s">
        <v>4533</v>
      </c>
      <c r="I4976" s="1" t="s">
        <v>16</v>
      </c>
      <c r="J4976" s="1" t="s">
        <v>23</v>
      </c>
      <c r="K4976" s="1" t="s">
        <v>16</v>
      </c>
      <c r="L4976" s="1" t="s">
        <v>16</v>
      </c>
      <c r="M4976" s="1" t="s">
        <v>16</v>
      </c>
      <c r="N4976" s="1" t="s">
        <v>16</v>
      </c>
      <c r="O4976" s="1">
        <v>47.2</v>
      </c>
      <c r="P4976" s="1">
        <v>1.0</v>
      </c>
    </row>
    <row r="4977">
      <c r="A4977" s="1" t="s">
        <v>29</v>
      </c>
      <c r="B4977" s="1" t="s">
        <v>6897</v>
      </c>
      <c r="C4977" s="2" t="s">
        <v>6793</v>
      </c>
      <c r="D4977" s="1" t="s">
        <v>19</v>
      </c>
      <c r="E4977" s="3" t="str">
        <f>HYPERLINK("https://fyndiq.se/produkt/ebd0c75a3b324593/", "2-Pack Samsung S22 Ultra 5G Skärmskydd &amp;1-Pack linsskydd-9H GLAS")</f>
        <v>2-Pack Samsung S22 Ultra 5G Skärmskydd &amp;1-Pack linsskydd-9H GLAS</v>
      </c>
      <c r="F4977" s="1" t="s">
        <v>6898</v>
      </c>
      <c r="G4977" s="1" t="s">
        <v>6899</v>
      </c>
      <c r="H4977" s="1" t="s">
        <v>6900</v>
      </c>
      <c r="I4977" s="1" t="s">
        <v>16</v>
      </c>
      <c r="J4977" s="1" t="s">
        <v>23</v>
      </c>
      <c r="K4977" s="1" t="s">
        <v>16</v>
      </c>
      <c r="L4977" s="1" t="s">
        <v>16</v>
      </c>
      <c r="M4977" s="1" t="s">
        <v>16</v>
      </c>
      <c r="N4977" s="1" t="s">
        <v>16</v>
      </c>
      <c r="O4977" s="1">
        <v>71.2</v>
      </c>
      <c r="P4977" s="1">
        <v>2.0</v>
      </c>
    </row>
    <row r="4978">
      <c r="A4978" s="1" t="s">
        <v>29</v>
      </c>
      <c r="B4978" s="1" t="s">
        <v>6901</v>
      </c>
      <c r="C4978" s="2" t="s">
        <v>6793</v>
      </c>
      <c r="D4978" s="1" t="s">
        <v>19</v>
      </c>
      <c r="E4978" s="3" t="str">
        <f>HYPERLINK("https://fyndiq.se/produkt/66924f1ff238487e/", "2-Pack GOOGLE PIXEL 7A Skärmskydd - Härdat Glas 9H - Super kvalitet 3D")</f>
        <v>2-Pack GOOGLE PIXEL 7A Skärmskydd - Härdat Glas 9H - Super kvalitet 3D</v>
      </c>
      <c r="F4978" s="1" t="s">
        <v>315</v>
      </c>
      <c r="G4978" s="1" t="s">
        <v>316</v>
      </c>
      <c r="H4978" s="1" t="s">
        <v>317</v>
      </c>
      <c r="I4978" s="1" t="s">
        <v>16</v>
      </c>
      <c r="J4978" s="1" t="s">
        <v>23</v>
      </c>
      <c r="K4978" s="1" t="s">
        <v>16</v>
      </c>
      <c r="L4978" s="1" t="s">
        <v>16</v>
      </c>
      <c r="M4978" s="1" t="s">
        <v>16</v>
      </c>
      <c r="N4978" s="1" t="s">
        <v>16</v>
      </c>
      <c r="O4978" s="1">
        <v>63.2</v>
      </c>
      <c r="P4978" s="1">
        <v>1.0</v>
      </c>
    </row>
    <row r="4979">
      <c r="A4979" s="1" t="s">
        <v>29</v>
      </c>
      <c r="B4979" s="1" t="s">
        <v>6902</v>
      </c>
      <c r="C4979" s="2" t="s">
        <v>6793</v>
      </c>
      <c r="D4979" s="1" t="s">
        <v>19</v>
      </c>
      <c r="E4979" s="3" t="str">
        <f>HYPERLINK("https://fyndiq.se/produkt/10553af27ba24a20/", "1-Pack Samsung A05S Skärmskydd - Härdat Glas 9H - Super kvalitet 3D")</f>
        <v>1-Pack Samsung A05S Skärmskydd - Härdat Glas 9H - Super kvalitet 3D</v>
      </c>
      <c r="F4979" s="1" t="s">
        <v>5778</v>
      </c>
      <c r="G4979" s="1" t="s">
        <v>5779</v>
      </c>
      <c r="H4979" s="1" t="s">
        <v>5780</v>
      </c>
      <c r="I4979" s="1" t="s">
        <v>16</v>
      </c>
      <c r="J4979" s="1" t="s">
        <v>23</v>
      </c>
      <c r="K4979" s="1" t="s">
        <v>16</v>
      </c>
      <c r="L4979" s="1" t="s">
        <v>16</v>
      </c>
      <c r="M4979" s="1" t="s">
        <v>16</v>
      </c>
      <c r="N4979" s="1" t="s">
        <v>16</v>
      </c>
      <c r="O4979" s="1">
        <v>55.2</v>
      </c>
      <c r="P4979" s="1">
        <v>1.0</v>
      </c>
    </row>
    <row r="4980">
      <c r="A4980" s="1" t="s">
        <v>29</v>
      </c>
      <c r="B4980" s="1" t="s">
        <v>6903</v>
      </c>
      <c r="C4980" s="2" t="s">
        <v>6793</v>
      </c>
      <c r="D4980" s="1" t="s">
        <v>19</v>
      </c>
      <c r="E4980" s="3" t="str">
        <f>HYPERLINK("https://fyndiq.se/produkt/f15b82570d4144d0/", "2-Pack Apple Watch 41mm – Härdat glas 9H – Super kvalitet 3D")</f>
        <v>2-Pack Apple Watch 41mm – Härdat glas 9H – Super kvalitet 3D</v>
      </c>
      <c r="F4980" s="1" t="s">
        <v>144</v>
      </c>
      <c r="G4980" s="1" t="s">
        <v>145</v>
      </c>
      <c r="H4980" s="1" t="s">
        <v>146</v>
      </c>
      <c r="I4980" s="1" t="s">
        <v>16</v>
      </c>
      <c r="J4980" s="1" t="s">
        <v>23</v>
      </c>
      <c r="K4980" s="1" t="s">
        <v>16</v>
      </c>
      <c r="L4980" s="1" t="s">
        <v>16</v>
      </c>
      <c r="M4980" s="1" t="s">
        <v>16</v>
      </c>
      <c r="N4980" s="1" t="s">
        <v>16</v>
      </c>
      <c r="O4980" s="1">
        <v>55.2</v>
      </c>
      <c r="P4980" s="1">
        <v>1.0</v>
      </c>
    </row>
    <row r="4981">
      <c r="A4981" s="1" t="s">
        <v>29</v>
      </c>
      <c r="B4981" s="1" t="s">
        <v>6904</v>
      </c>
      <c r="C4981" s="2" t="s">
        <v>6793</v>
      </c>
      <c r="D4981" s="1" t="s">
        <v>19</v>
      </c>
      <c r="E498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981" s="1" t="s">
        <v>977</v>
      </c>
      <c r="G4981" s="1" t="s">
        <v>978</v>
      </c>
      <c r="H4981" s="1" t="s">
        <v>979</v>
      </c>
      <c r="I4981" s="1" t="s">
        <v>16</v>
      </c>
      <c r="J4981" s="1" t="s">
        <v>23</v>
      </c>
      <c r="K4981" s="1" t="s">
        <v>16</v>
      </c>
      <c r="L4981" s="1" t="s">
        <v>16</v>
      </c>
      <c r="M4981" s="1" t="s">
        <v>16</v>
      </c>
      <c r="N4981" s="1" t="s">
        <v>16</v>
      </c>
      <c r="O4981" s="1">
        <v>63.2</v>
      </c>
      <c r="P4981" s="1">
        <v>1.0</v>
      </c>
    </row>
    <row r="4982">
      <c r="A4982" s="1" t="s">
        <v>29</v>
      </c>
      <c r="B4982" s="1" t="s">
        <v>6905</v>
      </c>
      <c r="C4982" s="2" t="s">
        <v>6793</v>
      </c>
      <c r="D4982" s="1" t="s">
        <v>19</v>
      </c>
      <c r="E4982" s="3" t="str">
        <f>HYPERLINK("https://fyndiq.se/produkt/8a162916fdf246f7/", "2-Pack SAMSUNG S24 Skärmskydd - Härdat Glas 9H - Super kvalitet 3D")</f>
        <v>2-Pack SAMSUNG S24 Skärmskydd - Härdat Glas 9H - Super kvalitet 3D</v>
      </c>
      <c r="F4982" s="1" t="s">
        <v>714</v>
      </c>
      <c r="G4982" s="1" t="s">
        <v>715</v>
      </c>
      <c r="H4982" s="1" t="s">
        <v>716</v>
      </c>
      <c r="I4982" s="1" t="s">
        <v>16</v>
      </c>
      <c r="J4982" s="1" t="s">
        <v>23</v>
      </c>
      <c r="K4982" s="1" t="s">
        <v>16</v>
      </c>
      <c r="L4982" s="1" t="s">
        <v>16</v>
      </c>
      <c r="M4982" s="1" t="s">
        <v>16</v>
      </c>
      <c r="N4982" s="1" t="s">
        <v>16</v>
      </c>
      <c r="O4982" s="1">
        <v>71.2</v>
      </c>
      <c r="P4982" s="1">
        <v>1.0</v>
      </c>
    </row>
    <row r="4983">
      <c r="A4983" s="1" t="s">
        <v>29</v>
      </c>
      <c r="B4983" s="1" t="s">
        <v>6906</v>
      </c>
      <c r="C4983" s="2" t="s">
        <v>6793</v>
      </c>
      <c r="D4983" s="1" t="s">
        <v>19</v>
      </c>
      <c r="E498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4983" s="1" t="s">
        <v>785</v>
      </c>
      <c r="G4983" s="1" t="s">
        <v>786</v>
      </c>
      <c r="H4983" s="1" t="s">
        <v>787</v>
      </c>
      <c r="I4983" s="1" t="s">
        <v>16</v>
      </c>
      <c r="J4983" s="1" t="s">
        <v>23</v>
      </c>
      <c r="K4983" s="1" t="s">
        <v>16</v>
      </c>
      <c r="L4983" s="1" t="s">
        <v>16</v>
      </c>
      <c r="M4983" s="1" t="s">
        <v>16</v>
      </c>
      <c r="N4983" s="1" t="s">
        <v>16</v>
      </c>
      <c r="O4983" s="1">
        <v>63.2</v>
      </c>
      <c r="P4983" s="1">
        <v>1.0</v>
      </c>
    </row>
    <row r="4984">
      <c r="A4984" s="1" t="s">
        <v>29</v>
      </c>
      <c r="B4984" s="1" t="s">
        <v>6907</v>
      </c>
      <c r="C4984" s="2" t="s">
        <v>6793</v>
      </c>
      <c r="D4984" s="1" t="s">
        <v>19</v>
      </c>
      <c r="E498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4984" s="1" t="s">
        <v>26</v>
      </c>
      <c r="G4984" s="1" t="s">
        <v>27</v>
      </c>
      <c r="H4984" s="1" t="s">
        <v>28</v>
      </c>
      <c r="I4984" s="1" t="s">
        <v>16</v>
      </c>
      <c r="J4984" s="1" t="s">
        <v>23</v>
      </c>
      <c r="K4984" s="1" t="s">
        <v>16</v>
      </c>
      <c r="L4984" s="1" t="s">
        <v>16</v>
      </c>
      <c r="M4984" s="1" t="s">
        <v>16</v>
      </c>
      <c r="N4984" s="1" t="s">
        <v>16</v>
      </c>
      <c r="O4984" s="1">
        <v>71.2</v>
      </c>
      <c r="P4984" s="1">
        <v>1.0</v>
      </c>
    </row>
    <row r="4985">
      <c r="A4985" s="1" t="s">
        <v>29</v>
      </c>
      <c r="B4985" s="1" t="s">
        <v>6908</v>
      </c>
      <c r="C4985" s="2" t="s">
        <v>6793</v>
      </c>
      <c r="D4985" s="1" t="s">
        <v>19</v>
      </c>
      <c r="E4985" s="3" t="str">
        <f>HYPERLINK("https://fyndiq.se/produkt/6ae5aff483564a84/", "2-Pack Apple Watch 40mm – Härdat glas 9H – Super kvalitet 3D")</f>
        <v>2-Pack Apple Watch 40mm – Härdat glas 9H – Super kvalitet 3D</v>
      </c>
      <c r="F4985" s="1" t="s">
        <v>1418</v>
      </c>
      <c r="G4985" s="1" t="s">
        <v>1419</v>
      </c>
      <c r="H4985" s="1" t="s">
        <v>1420</v>
      </c>
      <c r="I4985" s="1" t="s">
        <v>16</v>
      </c>
      <c r="J4985" s="1" t="s">
        <v>23</v>
      </c>
      <c r="K4985" s="1" t="s">
        <v>16</v>
      </c>
      <c r="L4985" s="1" t="s">
        <v>16</v>
      </c>
      <c r="M4985" s="1" t="s">
        <v>16</v>
      </c>
      <c r="N4985" s="1" t="s">
        <v>16</v>
      </c>
      <c r="O4985" s="1">
        <v>55.2</v>
      </c>
      <c r="P4985" s="1">
        <v>1.0</v>
      </c>
    </row>
    <row r="4986">
      <c r="A4986" s="1" t="s">
        <v>29</v>
      </c>
      <c r="B4986" s="1" t="s">
        <v>6909</v>
      </c>
      <c r="C4986" s="2" t="s">
        <v>6793</v>
      </c>
      <c r="D4986" s="1" t="s">
        <v>19</v>
      </c>
      <c r="E4986" s="3" t="str">
        <f>HYPERLINK("https://fyndiq.se/produkt/406117b60bf241a0/", "2-Pack Samsung Galaxy S9 - Härdat glas 9H - Super kvalitet 3D")</f>
        <v>2-Pack Samsung Galaxy S9 - Härdat glas 9H - Super kvalitet 3D</v>
      </c>
      <c r="F4986" s="1" t="s">
        <v>228</v>
      </c>
      <c r="G4986" s="1" t="s">
        <v>229</v>
      </c>
      <c r="H4986" s="1" t="s">
        <v>230</v>
      </c>
      <c r="I4986" s="1" t="s">
        <v>16</v>
      </c>
      <c r="J4986" s="1" t="s">
        <v>23</v>
      </c>
      <c r="K4986" s="1" t="s">
        <v>16</v>
      </c>
      <c r="L4986" s="1" t="s">
        <v>16</v>
      </c>
      <c r="M4986" s="1" t="s">
        <v>16</v>
      </c>
      <c r="N4986" s="1" t="s">
        <v>16</v>
      </c>
      <c r="O4986" s="1">
        <v>63.2</v>
      </c>
      <c r="P4986" s="1">
        <v>1.0</v>
      </c>
    </row>
    <row r="4987">
      <c r="A4987" s="1" t="s">
        <v>29</v>
      </c>
      <c r="B4987" s="1" t="s">
        <v>6910</v>
      </c>
      <c r="C4987" s="2" t="s">
        <v>6793</v>
      </c>
      <c r="D4987" s="1" t="s">
        <v>19</v>
      </c>
      <c r="E498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987" s="1" t="s">
        <v>258</v>
      </c>
      <c r="G4987" s="1" t="s">
        <v>259</v>
      </c>
      <c r="H4987" s="1" t="s">
        <v>260</v>
      </c>
      <c r="I4987" s="1" t="s">
        <v>16</v>
      </c>
      <c r="J4987" s="1" t="s">
        <v>23</v>
      </c>
      <c r="K4987" s="1" t="s">
        <v>16</v>
      </c>
      <c r="L4987" s="1" t="s">
        <v>16</v>
      </c>
      <c r="M4987" s="1" t="s">
        <v>16</v>
      </c>
      <c r="N4987" s="1" t="s">
        <v>16</v>
      </c>
      <c r="O4987" s="1">
        <v>63.2</v>
      </c>
      <c r="P4987" s="1">
        <v>1.0</v>
      </c>
    </row>
    <row r="4988">
      <c r="A4988" s="1" t="s">
        <v>29</v>
      </c>
      <c r="B4988" s="1" t="s">
        <v>6911</v>
      </c>
      <c r="C4988" s="2" t="s">
        <v>6793</v>
      </c>
      <c r="D4988" s="1" t="s">
        <v>19</v>
      </c>
      <c r="E4988" s="3" t="str">
        <f>HYPERLINK("https://fyndiq.se/produkt/b6564d07558d42f5/", "1-Pack XIAOMI REDMI 13C Skärmskydd - Härdat Glas 9H - Super kvalitet 3D")</f>
        <v>1-Pack XIAOMI REDMI 13C Skärmskydd - Härdat Glas 9H - Super kvalitet 3D</v>
      </c>
      <c r="F4988" s="1" t="s">
        <v>1654</v>
      </c>
      <c r="G4988" s="1" t="s">
        <v>1655</v>
      </c>
      <c r="H4988" s="1" t="s">
        <v>1656</v>
      </c>
      <c r="I4988" s="1" t="s">
        <v>16</v>
      </c>
      <c r="J4988" s="1" t="s">
        <v>23</v>
      </c>
      <c r="K4988" s="1" t="s">
        <v>16</v>
      </c>
      <c r="L4988" s="1" t="s">
        <v>16</v>
      </c>
      <c r="M4988" s="1" t="s">
        <v>16</v>
      </c>
      <c r="N4988" s="1" t="s">
        <v>16</v>
      </c>
      <c r="O4988" s="1">
        <v>55.2</v>
      </c>
      <c r="P4988" s="1">
        <v>1.0</v>
      </c>
    </row>
    <row r="4989">
      <c r="A4989" s="1" t="s">
        <v>29</v>
      </c>
      <c r="B4989" s="1" t="s">
        <v>6912</v>
      </c>
      <c r="C4989" s="2" t="s">
        <v>6793</v>
      </c>
      <c r="D4989" s="1" t="s">
        <v>19</v>
      </c>
      <c r="E4989" s="3" t="str">
        <f>HYPERLINK("https://fyndiq.se/produkt/d797b2d066ca471c/", "2-Pack Apple Watch 44mm – Härdat glas 9H – Super kvalitet 3D")</f>
        <v>2-Pack Apple Watch 44mm – Härdat glas 9H – Super kvalitet 3D</v>
      </c>
      <c r="F4989" s="1" t="s">
        <v>1392</v>
      </c>
      <c r="G4989" s="1" t="s">
        <v>1393</v>
      </c>
      <c r="H4989" s="1" t="s">
        <v>1394</v>
      </c>
      <c r="I4989" s="1" t="s">
        <v>16</v>
      </c>
      <c r="J4989" s="1" t="s">
        <v>23</v>
      </c>
      <c r="K4989" s="1" t="s">
        <v>16</v>
      </c>
      <c r="L4989" s="1" t="s">
        <v>16</v>
      </c>
      <c r="M4989" s="1" t="s">
        <v>16</v>
      </c>
      <c r="N4989" s="1" t="s">
        <v>16</v>
      </c>
      <c r="O4989" s="1">
        <v>55.2</v>
      </c>
      <c r="P4989" s="1">
        <v>1.0</v>
      </c>
    </row>
    <row r="4990">
      <c r="A4990" s="1" t="s">
        <v>29</v>
      </c>
      <c r="B4990" s="1" t="s">
        <v>6913</v>
      </c>
      <c r="C4990" s="2" t="s">
        <v>6793</v>
      </c>
      <c r="D4990" s="1" t="s">
        <v>19</v>
      </c>
      <c r="E499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4990" s="1" t="s">
        <v>709</v>
      </c>
      <c r="G4990" s="1" t="s">
        <v>710</v>
      </c>
      <c r="H4990" s="1" t="s">
        <v>711</v>
      </c>
      <c r="I4990" s="1" t="s">
        <v>16</v>
      </c>
      <c r="J4990" s="1" t="s">
        <v>23</v>
      </c>
      <c r="K4990" s="1" t="s">
        <v>16</v>
      </c>
      <c r="L4990" s="1" t="s">
        <v>16</v>
      </c>
      <c r="M4990" s="1" t="s">
        <v>16</v>
      </c>
      <c r="N4990" s="1" t="s">
        <v>16</v>
      </c>
      <c r="O4990" s="1">
        <v>63.2</v>
      </c>
      <c r="P4990" s="1">
        <v>1.0</v>
      </c>
    </row>
    <row r="4991">
      <c r="A4991" s="1" t="s">
        <v>29</v>
      </c>
      <c r="B4991" s="1" t="s">
        <v>6914</v>
      </c>
      <c r="C4991" s="2" t="s">
        <v>6793</v>
      </c>
      <c r="D4991" s="1" t="s">
        <v>19</v>
      </c>
      <c r="E4991" s="3" t="str">
        <f>HYPERLINK("https://fyndiq.se/produkt/66924f1ff238487e/", "2-Pack GOOGLE PIXEL 7A Skärmskydd - Härdat Glas 9H - Super kvalitet 3D")</f>
        <v>2-Pack GOOGLE PIXEL 7A Skärmskydd - Härdat Glas 9H - Super kvalitet 3D</v>
      </c>
      <c r="F4991" s="1" t="s">
        <v>315</v>
      </c>
      <c r="G4991" s="1" t="s">
        <v>316</v>
      </c>
      <c r="H4991" s="1" t="s">
        <v>317</v>
      </c>
      <c r="I4991" s="1" t="s">
        <v>16</v>
      </c>
      <c r="J4991" s="1" t="s">
        <v>23</v>
      </c>
      <c r="K4991" s="1" t="s">
        <v>16</v>
      </c>
      <c r="L4991" s="1" t="s">
        <v>16</v>
      </c>
      <c r="M4991" s="1" t="s">
        <v>16</v>
      </c>
      <c r="N4991" s="1" t="s">
        <v>16</v>
      </c>
      <c r="O4991" s="1">
        <v>63.2</v>
      </c>
      <c r="P4991" s="1">
        <v>1.0</v>
      </c>
    </row>
    <row r="4992">
      <c r="A4992" s="1" t="s">
        <v>29</v>
      </c>
      <c r="B4992" s="1" t="s">
        <v>6915</v>
      </c>
      <c r="C4992" s="2" t="s">
        <v>6793</v>
      </c>
      <c r="D4992" s="1" t="s">
        <v>19</v>
      </c>
      <c r="E499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992" s="1" t="s">
        <v>977</v>
      </c>
      <c r="G4992" s="1" t="s">
        <v>978</v>
      </c>
      <c r="H4992" s="1" t="s">
        <v>979</v>
      </c>
      <c r="I4992" s="1" t="s">
        <v>16</v>
      </c>
      <c r="J4992" s="1" t="s">
        <v>23</v>
      </c>
      <c r="K4992" s="1" t="s">
        <v>16</v>
      </c>
      <c r="L4992" s="1" t="s">
        <v>16</v>
      </c>
      <c r="M4992" s="1" t="s">
        <v>16</v>
      </c>
      <c r="N4992" s="1" t="s">
        <v>16</v>
      </c>
      <c r="O4992" s="1">
        <v>63.2</v>
      </c>
      <c r="P4992" s="1">
        <v>1.0</v>
      </c>
    </row>
    <row r="4993">
      <c r="A4993" s="1" t="s">
        <v>29</v>
      </c>
      <c r="B4993" s="1" t="s">
        <v>6916</v>
      </c>
      <c r="C4993" s="2" t="s">
        <v>6793</v>
      </c>
      <c r="D4993" s="1" t="s">
        <v>19</v>
      </c>
      <c r="E499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4993" s="1" t="s">
        <v>760</v>
      </c>
      <c r="G4993" s="1" t="s">
        <v>761</v>
      </c>
      <c r="H4993" s="1" t="s">
        <v>762</v>
      </c>
      <c r="I4993" s="1" t="s">
        <v>16</v>
      </c>
      <c r="J4993" s="1" t="s">
        <v>23</v>
      </c>
      <c r="K4993" s="1" t="s">
        <v>16</v>
      </c>
      <c r="L4993" s="1" t="s">
        <v>16</v>
      </c>
      <c r="M4993" s="1" t="s">
        <v>16</v>
      </c>
      <c r="N4993" s="1" t="s">
        <v>16</v>
      </c>
      <c r="O4993" s="1">
        <v>63.2</v>
      </c>
      <c r="P4993" s="1">
        <v>1.0</v>
      </c>
    </row>
    <row r="4994">
      <c r="A4994" s="1" t="s">
        <v>29</v>
      </c>
      <c r="B4994" s="1" t="s">
        <v>6917</v>
      </c>
      <c r="C4994" s="2" t="s">
        <v>6793</v>
      </c>
      <c r="D4994" s="1" t="s">
        <v>19</v>
      </c>
      <c r="E499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4994" s="1" t="s">
        <v>977</v>
      </c>
      <c r="G4994" s="1" t="s">
        <v>978</v>
      </c>
      <c r="H4994" s="1" t="s">
        <v>979</v>
      </c>
      <c r="I4994" s="1" t="s">
        <v>16</v>
      </c>
      <c r="J4994" s="1" t="s">
        <v>23</v>
      </c>
      <c r="K4994" s="1" t="s">
        <v>16</v>
      </c>
      <c r="L4994" s="1" t="s">
        <v>16</v>
      </c>
      <c r="M4994" s="1" t="s">
        <v>16</v>
      </c>
      <c r="N4994" s="1" t="s">
        <v>16</v>
      </c>
      <c r="O4994" s="1">
        <v>63.2</v>
      </c>
      <c r="P4994" s="1">
        <v>1.0</v>
      </c>
    </row>
    <row r="4995">
      <c r="A4995" s="1" t="s">
        <v>29</v>
      </c>
      <c r="B4995" s="1" t="s">
        <v>6918</v>
      </c>
      <c r="C4995" s="2" t="s">
        <v>6793</v>
      </c>
      <c r="D4995" s="1" t="s">
        <v>19</v>
      </c>
      <c r="E499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4995" s="1" t="s">
        <v>258</v>
      </c>
      <c r="G4995" s="1" t="s">
        <v>259</v>
      </c>
      <c r="H4995" s="1" t="s">
        <v>260</v>
      </c>
      <c r="I4995" s="1" t="s">
        <v>16</v>
      </c>
      <c r="J4995" s="1" t="s">
        <v>23</v>
      </c>
      <c r="K4995" s="1" t="s">
        <v>16</v>
      </c>
      <c r="L4995" s="1" t="s">
        <v>16</v>
      </c>
      <c r="M4995" s="1" t="s">
        <v>16</v>
      </c>
      <c r="N4995" s="1" t="s">
        <v>16</v>
      </c>
      <c r="O4995" s="1">
        <v>63.2</v>
      </c>
      <c r="P4995" s="1">
        <v>2.0</v>
      </c>
    </row>
    <row r="4996">
      <c r="A4996" s="1" t="s">
        <v>29</v>
      </c>
      <c r="B4996" s="1" t="s">
        <v>6919</v>
      </c>
      <c r="C4996" s="2" t="s">
        <v>6793</v>
      </c>
      <c r="D4996" s="1" t="s">
        <v>19</v>
      </c>
      <c r="E4996" s="3" t="str">
        <f>HYPERLINK("https://fyndiq.se/produkt/f4e95b294a424d40/", "2-Pack Samsung S10 Skärmskydd - Härdat Glas 9H - Super kvalitet 3D")</f>
        <v>2-Pack Samsung S10 Skärmskydd - Härdat Glas 9H - Super kvalitet 3D</v>
      </c>
      <c r="F4996" s="1" t="s">
        <v>353</v>
      </c>
      <c r="G4996" s="1" t="s">
        <v>354</v>
      </c>
      <c r="H4996" s="1" t="s">
        <v>355</v>
      </c>
      <c r="I4996" s="1" t="s">
        <v>16</v>
      </c>
      <c r="J4996" s="1" t="s">
        <v>23</v>
      </c>
      <c r="K4996" s="1" t="s">
        <v>16</v>
      </c>
      <c r="L4996" s="1" t="s">
        <v>16</v>
      </c>
      <c r="M4996" s="1" t="s">
        <v>16</v>
      </c>
      <c r="N4996" s="1" t="s">
        <v>16</v>
      </c>
      <c r="O4996" s="1">
        <v>63.2</v>
      </c>
      <c r="P4996" s="1">
        <v>1.0</v>
      </c>
    </row>
    <row r="4997">
      <c r="A4997" s="1" t="s">
        <v>29</v>
      </c>
      <c r="B4997" s="1" t="s">
        <v>6920</v>
      </c>
      <c r="C4997" s="2" t="s">
        <v>6793</v>
      </c>
      <c r="D4997" s="1" t="s">
        <v>19</v>
      </c>
      <c r="E4997" s="3" t="str">
        <f>HYPERLINK("https://fyndiq.se/produkt/00466e7e52724671/", "Google Pixel 7A Premium Transparent Skal: Stöttåligt med Förstärkta Hörn")</f>
        <v>Google Pixel 7A Premium Transparent Skal: Stöttåligt med Förstärkta Hörn</v>
      </c>
      <c r="F4997" s="1" t="s">
        <v>6921</v>
      </c>
      <c r="G4997" s="1" t="s">
        <v>6922</v>
      </c>
      <c r="H4997" s="1" t="s">
        <v>6923</v>
      </c>
      <c r="I4997" s="1" t="s">
        <v>16</v>
      </c>
      <c r="J4997" s="1" t="s">
        <v>23</v>
      </c>
      <c r="K4997" s="1" t="s">
        <v>16</v>
      </c>
      <c r="L4997" s="1" t="s">
        <v>16</v>
      </c>
      <c r="M4997" s="1" t="s">
        <v>16</v>
      </c>
      <c r="N4997" s="1" t="s">
        <v>16</v>
      </c>
      <c r="O4997" s="1">
        <v>55.2</v>
      </c>
      <c r="P4997" s="1">
        <v>1.0</v>
      </c>
    </row>
    <row r="4998">
      <c r="A4998" s="1" t="s">
        <v>29</v>
      </c>
      <c r="B4998" s="1" t="s">
        <v>6924</v>
      </c>
      <c r="C4998" s="2" t="s">
        <v>6793</v>
      </c>
      <c r="D4998" s="1" t="s">
        <v>19</v>
      </c>
      <c r="E4998" s="3" t="str">
        <f>HYPERLINK("https://fyndiq.se/produkt/b4b1148b5d274f33/", "2 Pack Xiaomi 11T 5G - Härdat glas 9H - Super kvalitet 3D")</f>
        <v>2 Pack Xiaomi 11T 5G - Härdat glas 9H - Super kvalitet 3D</v>
      </c>
      <c r="F4998" s="1" t="s">
        <v>345</v>
      </c>
      <c r="G4998" s="1" t="s">
        <v>346</v>
      </c>
      <c r="H4998" s="1" t="s">
        <v>347</v>
      </c>
      <c r="I4998" s="1" t="s">
        <v>16</v>
      </c>
      <c r="J4998" s="1" t="s">
        <v>23</v>
      </c>
      <c r="K4998" s="1" t="s">
        <v>16</v>
      </c>
      <c r="L4998" s="1" t="s">
        <v>16</v>
      </c>
      <c r="M4998" s="1" t="s">
        <v>16</v>
      </c>
      <c r="N4998" s="1" t="s">
        <v>16</v>
      </c>
      <c r="O4998" s="1">
        <v>63.2</v>
      </c>
      <c r="P4998" s="1">
        <v>1.0</v>
      </c>
    </row>
    <row r="4999">
      <c r="A4999" s="1" t="s">
        <v>29</v>
      </c>
      <c r="B4999" s="1" t="s">
        <v>6925</v>
      </c>
      <c r="C4999" s="2" t="s">
        <v>6793</v>
      </c>
      <c r="D4999" s="1" t="s">
        <v>19</v>
      </c>
      <c r="E4999" s="3" t="str">
        <f>HYPERLINK("https://fyndiq.se/produkt/701c980a31d04f70/", "Samsung S23 FE 5G - 9H Härdat Glass - Super Kvalitet 3D")</f>
        <v>Samsung S23 FE 5G - 9H Härdat Glass - Super Kvalitet 3D</v>
      </c>
      <c r="F4999" s="1" t="s">
        <v>698</v>
      </c>
      <c r="G4999" s="1" t="s">
        <v>699</v>
      </c>
      <c r="H4999" s="1" t="s">
        <v>700</v>
      </c>
      <c r="I4999" s="1" t="s">
        <v>16</v>
      </c>
      <c r="J4999" s="1" t="s">
        <v>23</v>
      </c>
      <c r="K4999" s="1" t="s">
        <v>16</v>
      </c>
      <c r="L4999" s="1" t="s">
        <v>16</v>
      </c>
      <c r="M4999" s="1" t="s">
        <v>16</v>
      </c>
      <c r="N4999" s="1" t="s">
        <v>16</v>
      </c>
      <c r="O4999" s="1">
        <v>55.2</v>
      </c>
      <c r="P4999" s="1">
        <v>1.0</v>
      </c>
    </row>
    <row r="5000">
      <c r="A5000" s="1" t="s">
        <v>29</v>
      </c>
      <c r="B5000" s="1" t="s">
        <v>6926</v>
      </c>
      <c r="C5000" s="2" t="s">
        <v>6793</v>
      </c>
      <c r="D5000" s="1" t="s">
        <v>19</v>
      </c>
      <c r="E5000" s="3" t="str">
        <f>HYPERLINK("https://fyndiq.se/produkt/6ae5aff483564a84/", "2-Pack Apple Watch 40mm – Härdat glas 9H – Super kvalitet 3D")</f>
        <v>2-Pack Apple Watch 40mm – Härdat glas 9H – Super kvalitet 3D</v>
      </c>
      <c r="F5000" s="1" t="s">
        <v>1418</v>
      </c>
      <c r="G5000" s="1" t="s">
        <v>1419</v>
      </c>
      <c r="H5000" s="1" t="s">
        <v>1420</v>
      </c>
      <c r="I5000" s="1" t="s">
        <v>16</v>
      </c>
      <c r="J5000" s="1" t="s">
        <v>23</v>
      </c>
      <c r="K5000" s="1" t="s">
        <v>16</v>
      </c>
      <c r="L5000" s="1" t="s">
        <v>16</v>
      </c>
      <c r="M5000" s="1" t="s">
        <v>16</v>
      </c>
      <c r="N5000" s="1" t="s">
        <v>16</v>
      </c>
      <c r="O5000" s="1">
        <v>55.2</v>
      </c>
      <c r="P5000" s="1">
        <v>1.0</v>
      </c>
    </row>
    <row r="5001">
      <c r="A5001" s="1" t="s">
        <v>29</v>
      </c>
      <c r="B5001" s="1" t="s">
        <v>6927</v>
      </c>
      <c r="C5001" s="2" t="s">
        <v>6793</v>
      </c>
      <c r="D5001" s="1" t="s">
        <v>19</v>
      </c>
      <c r="E5001" s="3" t="str">
        <f>HYPERLINK("https://fyndiq.se/produkt/6758100e2782433a/", "2-Pack iPhone 12 Pro - Härdat Glas 9H - Super Kvalitet 3D")</f>
        <v>2-Pack iPhone 12 Pro - Härdat Glas 9H - Super Kvalitet 3D</v>
      </c>
      <c r="F5001" s="1" t="s">
        <v>3185</v>
      </c>
      <c r="G5001" s="1" t="s">
        <v>3186</v>
      </c>
      <c r="H5001" s="1" t="s">
        <v>3187</v>
      </c>
      <c r="I5001" s="1" t="s">
        <v>16</v>
      </c>
      <c r="J5001" s="1" t="s">
        <v>23</v>
      </c>
      <c r="K5001" s="1" t="s">
        <v>16</v>
      </c>
      <c r="L5001" s="1" t="s">
        <v>16</v>
      </c>
      <c r="M5001" s="1" t="s">
        <v>16</v>
      </c>
      <c r="N5001" s="1" t="s">
        <v>16</v>
      </c>
      <c r="O5001" s="1">
        <v>55.2</v>
      </c>
      <c r="P5001" s="1">
        <v>1.0</v>
      </c>
    </row>
    <row r="5002">
      <c r="A5002" s="1" t="s">
        <v>29</v>
      </c>
      <c r="B5002" s="1" t="s">
        <v>6928</v>
      </c>
      <c r="C5002" s="2" t="s">
        <v>6793</v>
      </c>
      <c r="D5002" s="1" t="s">
        <v>19</v>
      </c>
      <c r="E5002" s="3" t="str">
        <f>HYPERLINK("https://fyndiq.se/produkt/7b4cb5f9439947b9/", "2-Pack iPhone SE 2020 Svart - Härdat Glas 9H - Super Kvalitet 3D")</f>
        <v>2-Pack iPhone SE 2020 Svart - Härdat Glas 9H - Super Kvalitet 3D</v>
      </c>
      <c r="F5002" s="1" t="s">
        <v>175</v>
      </c>
      <c r="G5002" s="1" t="s">
        <v>176</v>
      </c>
      <c r="H5002" s="1" t="s">
        <v>177</v>
      </c>
      <c r="I5002" s="1" t="s">
        <v>16</v>
      </c>
      <c r="J5002" s="1" t="s">
        <v>23</v>
      </c>
      <c r="K5002" s="1" t="s">
        <v>16</v>
      </c>
      <c r="L5002" s="1" t="s">
        <v>16</v>
      </c>
      <c r="M5002" s="1" t="s">
        <v>16</v>
      </c>
      <c r="N5002" s="1" t="s">
        <v>16</v>
      </c>
      <c r="O5002" s="1">
        <v>55.2</v>
      </c>
      <c r="P5002" s="1">
        <v>1.0</v>
      </c>
    </row>
    <row r="5003">
      <c r="A5003" s="1" t="s">
        <v>29</v>
      </c>
      <c r="B5003" s="1" t="s">
        <v>6929</v>
      </c>
      <c r="C5003" s="2" t="s">
        <v>6793</v>
      </c>
      <c r="D5003" s="1" t="s">
        <v>19</v>
      </c>
      <c r="E5003" s="3" t="str">
        <f>HYPERLINK("https://fyndiq.se/produkt/9c48067cf97a4b26/", "2 Pack Apple Watch 45mm -Härdat glas 9H – Super kvalitet 3D")</f>
        <v>2 Pack Apple Watch 45mm -Härdat glas 9H – Super kvalitet 3D</v>
      </c>
      <c r="F5003" s="1" t="s">
        <v>3377</v>
      </c>
      <c r="G5003" s="1" t="s">
        <v>3378</v>
      </c>
      <c r="H5003" s="1" t="s">
        <v>3379</v>
      </c>
      <c r="I5003" s="1" t="s">
        <v>16</v>
      </c>
      <c r="J5003" s="1" t="s">
        <v>23</v>
      </c>
      <c r="K5003" s="1" t="s">
        <v>16</v>
      </c>
      <c r="L5003" s="1" t="s">
        <v>16</v>
      </c>
      <c r="M5003" s="1" t="s">
        <v>16</v>
      </c>
      <c r="N5003" s="1" t="s">
        <v>16</v>
      </c>
      <c r="O5003" s="1">
        <v>55.2</v>
      </c>
      <c r="P5003" s="1">
        <v>1.0</v>
      </c>
    </row>
    <row r="5004">
      <c r="A5004" s="1" t="s">
        <v>29</v>
      </c>
      <c r="B5004" s="1" t="s">
        <v>6930</v>
      </c>
      <c r="C5004" s="2" t="s">
        <v>6793</v>
      </c>
      <c r="D5004" s="1" t="s">
        <v>19</v>
      </c>
      <c r="E5004" s="3" t="str">
        <f>HYPERLINK("https://fyndiq.se/produkt/dfe28e565d2e4c8d/", "2 Pack Samsung S21 FE - 9H Härdat Glass - Super Kvalitet 3D")</f>
        <v>2 Pack Samsung S21 FE - 9H Härdat Glass - Super Kvalitet 3D</v>
      </c>
      <c r="F5004" s="1" t="s">
        <v>276</v>
      </c>
      <c r="G5004" s="1" t="s">
        <v>277</v>
      </c>
      <c r="H5004" s="1" t="s">
        <v>278</v>
      </c>
      <c r="I5004" s="1" t="s">
        <v>16</v>
      </c>
      <c r="J5004" s="1" t="s">
        <v>23</v>
      </c>
      <c r="K5004" s="1" t="s">
        <v>16</v>
      </c>
      <c r="L5004" s="1" t="s">
        <v>16</v>
      </c>
      <c r="M5004" s="1" t="s">
        <v>16</v>
      </c>
      <c r="N5004" s="1" t="s">
        <v>16</v>
      </c>
      <c r="O5004" s="1">
        <v>63.2</v>
      </c>
      <c r="P5004" s="1">
        <v>1.0</v>
      </c>
    </row>
    <row r="5005">
      <c r="A5005" s="1" t="s">
        <v>29</v>
      </c>
      <c r="B5005" s="1" t="s">
        <v>6931</v>
      </c>
      <c r="C5005" s="2" t="s">
        <v>6793</v>
      </c>
      <c r="D5005" s="1" t="s">
        <v>19</v>
      </c>
      <c r="E5005" s="3" t="str">
        <f>HYPERLINK("https://fyndiq.se/produkt/4a37a66aa49247d0/", "Samsung S21 FE - 9H Härdat Glass - Super Kvalitet 3D")</f>
        <v>Samsung S21 FE - 9H Härdat Glass - Super Kvalitet 3D</v>
      </c>
      <c r="F5005" s="1" t="s">
        <v>4338</v>
      </c>
      <c r="G5005" s="1" t="s">
        <v>4339</v>
      </c>
      <c r="H5005" s="1" t="s">
        <v>4340</v>
      </c>
      <c r="I5005" s="1" t="s">
        <v>16</v>
      </c>
      <c r="J5005" s="1" t="s">
        <v>23</v>
      </c>
      <c r="K5005" s="1" t="s">
        <v>16</v>
      </c>
      <c r="L5005" s="1" t="s">
        <v>16</v>
      </c>
      <c r="M5005" s="1" t="s">
        <v>16</v>
      </c>
      <c r="N5005" s="1" t="s">
        <v>16</v>
      </c>
      <c r="O5005" s="1">
        <v>55.2</v>
      </c>
      <c r="P5005" s="1">
        <v>1.0</v>
      </c>
    </row>
    <row r="5006">
      <c r="A5006" s="1" t="s">
        <v>29</v>
      </c>
      <c r="B5006" s="1" t="s">
        <v>6932</v>
      </c>
      <c r="C5006" s="2" t="s">
        <v>6793</v>
      </c>
      <c r="D5006" s="1" t="s">
        <v>19</v>
      </c>
      <c r="E5006" s="3" t="str">
        <f>HYPERLINK("https://fyndiq.se/produkt/e9fe6b45dad34f98/", "2-Pack Iphone X / XS / 11 PRO- 9H Härdat Glass - Top Kvalitet")</f>
        <v>2-Pack Iphone X / XS / 11 PRO- 9H Härdat Glass - Top Kvalitet</v>
      </c>
      <c r="F5006" s="1" t="s">
        <v>6168</v>
      </c>
      <c r="G5006" s="1" t="s">
        <v>6169</v>
      </c>
      <c r="H5006" s="1" t="s">
        <v>6170</v>
      </c>
      <c r="I5006" s="1" t="s">
        <v>16</v>
      </c>
      <c r="J5006" s="1" t="s">
        <v>23</v>
      </c>
      <c r="K5006" s="1" t="s">
        <v>16</v>
      </c>
      <c r="L5006" s="1" t="s">
        <v>16</v>
      </c>
      <c r="M5006" s="1" t="s">
        <v>16</v>
      </c>
      <c r="N5006" s="1" t="s">
        <v>16</v>
      </c>
      <c r="O5006" s="1">
        <v>55.2</v>
      </c>
      <c r="P5006" s="1">
        <v>1.0</v>
      </c>
    </row>
    <row r="5007">
      <c r="A5007" s="1" t="s">
        <v>29</v>
      </c>
      <c r="B5007" s="1" t="s">
        <v>6933</v>
      </c>
      <c r="C5007" s="2" t="s">
        <v>6793</v>
      </c>
      <c r="D5007" s="1" t="s">
        <v>19</v>
      </c>
      <c r="E5007" s="3" t="str">
        <f>HYPERLINK("https://fyndiq.se/produkt/3793e0f6281f49f6/", "2-Pack Iphone 11 / XR - 9H Härdat Glass - Top Kvalitet")</f>
        <v>2-Pack Iphone 11 / XR - 9H Härdat Glass - Top Kvalitet</v>
      </c>
      <c r="F5007" s="1" t="s">
        <v>371</v>
      </c>
      <c r="G5007" s="1" t="s">
        <v>372</v>
      </c>
      <c r="H5007" s="1" t="s">
        <v>373</v>
      </c>
      <c r="I5007" s="1" t="s">
        <v>16</v>
      </c>
      <c r="J5007" s="1" t="s">
        <v>23</v>
      </c>
      <c r="K5007" s="1" t="s">
        <v>16</v>
      </c>
      <c r="L5007" s="1" t="s">
        <v>16</v>
      </c>
      <c r="M5007" s="1" t="s">
        <v>16</v>
      </c>
      <c r="N5007" s="1" t="s">
        <v>16</v>
      </c>
      <c r="O5007" s="1">
        <v>55.2</v>
      </c>
      <c r="P5007" s="1">
        <v>1.0</v>
      </c>
    </row>
    <row r="5008">
      <c r="A5008" s="1" t="s">
        <v>29</v>
      </c>
      <c r="B5008" s="1" t="s">
        <v>6934</v>
      </c>
      <c r="C5008" s="2" t="s">
        <v>6793</v>
      </c>
      <c r="D5008" s="1" t="s">
        <v>19</v>
      </c>
      <c r="E5008" s="3" t="str">
        <f>HYPERLINK("https://fyndiq.se/produkt/022d7ac2f2e44ae2/", "Samsung Galaxy A04s - Härdat Glas 9H - Super Kvalitet 3D Skärmskydd")</f>
        <v>Samsung Galaxy A04s - Härdat Glas 9H - Super Kvalitet 3D Skärmskydd</v>
      </c>
      <c r="F5008" s="1" t="s">
        <v>3609</v>
      </c>
      <c r="G5008" s="1" t="s">
        <v>3610</v>
      </c>
      <c r="H5008" s="1" t="s">
        <v>3611</v>
      </c>
      <c r="I5008" s="1" t="s">
        <v>16</v>
      </c>
      <c r="J5008" s="1" t="s">
        <v>23</v>
      </c>
      <c r="K5008" s="1" t="s">
        <v>16</v>
      </c>
      <c r="L5008" s="1" t="s">
        <v>16</v>
      </c>
      <c r="M5008" s="1" t="s">
        <v>16</v>
      </c>
      <c r="N5008" s="1" t="s">
        <v>16</v>
      </c>
      <c r="O5008" s="1">
        <v>55.2</v>
      </c>
      <c r="P5008" s="1">
        <v>1.0</v>
      </c>
    </row>
    <row r="5009">
      <c r="A5009" s="1" t="s">
        <v>29</v>
      </c>
      <c r="B5009" s="1" t="s">
        <v>6935</v>
      </c>
      <c r="C5009" s="2" t="s">
        <v>6793</v>
      </c>
      <c r="D5009" s="1" t="s">
        <v>19</v>
      </c>
      <c r="E500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009" s="1" t="s">
        <v>2144</v>
      </c>
      <c r="G5009" s="1" t="s">
        <v>2145</v>
      </c>
      <c r="H5009" s="1" t="s">
        <v>2146</v>
      </c>
      <c r="I5009" s="1" t="s">
        <v>16</v>
      </c>
      <c r="J5009" s="1" t="s">
        <v>23</v>
      </c>
      <c r="K5009" s="1" t="s">
        <v>16</v>
      </c>
      <c r="L5009" s="1" t="s">
        <v>16</v>
      </c>
      <c r="M5009" s="1" t="s">
        <v>16</v>
      </c>
      <c r="N5009" s="1" t="s">
        <v>16</v>
      </c>
      <c r="O5009" s="1">
        <v>63.2</v>
      </c>
      <c r="P5009" s="1">
        <v>1.0</v>
      </c>
    </row>
    <row r="5010">
      <c r="A5010" s="1" t="s">
        <v>29</v>
      </c>
      <c r="B5010" s="1" t="s">
        <v>6936</v>
      </c>
      <c r="C5010" s="2" t="s">
        <v>6793</v>
      </c>
      <c r="D5010" s="1" t="s">
        <v>19</v>
      </c>
      <c r="E5010" s="3" t="str">
        <f>HYPERLINK("https://fyndiq.se/produkt/6ae5aff483564a84/", "2-Pack Apple Watch 40mm – Härdat glas 9H – Super kvalitet 3D")</f>
        <v>2-Pack Apple Watch 40mm – Härdat glas 9H – Super kvalitet 3D</v>
      </c>
      <c r="F5010" s="1" t="s">
        <v>1418</v>
      </c>
      <c r="G5010" s="1" t="s">
        <v>1419</v>
      </c>
      <c r="H5010" s="1" t="s">
        <v>1420</v>
      </c>
      <c r="I5010" s="1" t="s">
        <v>16</v>
      </c>
      <c r="J5010" s="1" t="s">
        <v>23</v>
      </c>
      <c r="K5010" s="1" t="s">
        <v>16</v>
      </c>
      <c r="L5010" s="1" t="s">
        <v>16</v>
      </c>
      <c r="M5010" s="1" t="s">
        <v>16</v>
      </c>
      <c r="N5010" s="1" t="s">
        <v>16</v>
      </c>
      <c r="O5010" s="1">
        <v>55.2</v>
      </c>
      <c r="P5010" s="1">
        <v>1.0</v>
      </c>
    </row>
    <row r="5011">
      <c r="A5011" s="1" t="s">
        <v>29</v>
      </c>
      <c r="B5011" s="1" t="s">
        <v>6937</v>
      </c>
      <c r="C5011" s="2" t="s">
        <v>6793</v>
      </c>
      <c r="D5011" s="1" t="s">
        <v>19</v>
      </c>
      <c r="E5011" s="3" t="str">
        <f>HYPERLINK("https://fyndiq.se/produkt/925ae49423884615/", "2-Pack Samsung S22 Ultra Skärmskydd &amp; 1-Pack linsskydd -9H GLAS")</f>
        <v>2-Pack Samsung S22 Ultra Skärmskydd &amp; 1-Pack linsskydd -9H GLAS</v>
      </c>
      <c r="F5011" s="1" t="s">
        <v>335</v>
      </c>
      <c r="G5011" s="1" t="s">
        <v>336</v>
      </c>
      <c r="H5011" s="1" t="s">
        <v>337</v>
      </c>
      <c r="I5011" s="1" t="s">
        <v>1673</v>
      </c>
      <c r="J5011" s="1" t="s">
        <v>9</v>
      </c>
      <c r="K5011" s="2" t="s">
        <v>3385</v>
      </c>
      <c r="L5011" s="1" t="s">
        <v>2811</v>
      </c>
      <c r="M5011" s="1" t="s">
        <v>16</v>
      </c>
      <c r="N5011" s="1" t="s">
        <v>16</v>
      </c>
      <c r="O5011" s="1">
        <v>71.2</v>
      </c>
      <c r="P5011" s="1">
        <v>1.0</v>
      </c>
    </row>
    <row r="5012">
      <c r="A5012" s="1" t="s">
        <v>29</v>
      </c>
      <c r="B5012" s="1" t="s">
        <v>6938</v>
      </c>
      <c r="C5012" s="2" t="s">
        <v>6793</v>
      </c>
      <c r="D5012" s="1" t="s">
        <v>19</v>
      </c>
      <c r="E50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012" s="1" t="s">
        <v>2144</v>
      </c>
      <c r="G5012" s="1" t="s">
        <v>2145</v>
      </c>
      <c r="H5012" s="1" t="s">
        <v>2146</v>
      </c>
      <c r="I5012" s="1" t="s">
        <v>16</v>
      </c>
      <c r="J5012" s="1" t="s">
        <v>23</v>
      </c>
      <c r="K5012" s="1" t="s">
        <v>16</v>
      </c>
      <c r="L5012" s="1" t="s">
        <v>16</v>
      </c>
      <c r="M5012" s="1" t="s">
        <v>16</v>
      </c>
      <c r="N5012" s="1" t="s">
        <v>16</v>
      </c>
      <c r="O5012" s="1">
        <v>63.2</v>
      </c>
      <c r="P5012" s="1">
        <v>1.0</v>
      </c>
    </row>
    <row r="5013">
      <c r="A5013" s="1" t="s">
        <v>29</v>
      </c>
      <c r="B5013" s="1" t="s">
        <v>6939</v>
      </c>
      <c r="C5013" s="2" t="s">
        <v>6793</v>
      </c>
      <c r="D5013" s="1" t="s">
        <v>19</v>
      </c>
      <c r="E5013" s="3" t="str">
        <f>HYPERLINK("https://fyndiq.se/produkt/28799ed0373d40b4/", "2 Pack Galaxy S21 Ultra 5G- Härdat glas 9H - Super kvalitet 3D")</f>
        <v>2 Pack Galaxy S21 Ultra 5G- Härdat glas 9H - Super kvalitet 3D</v>
      </c>
      <c r="F5013" s="1" t="s">
        <v>272</v>
      </c>
      <c r="G5013" s="1" t="s">
        <v>273</v>
      </c>
      <c r="H5013" s="1" t="s">
        <v>274</v>
      </c>
      <c r="I5013" s="1" t="s">
        <v>16</v>
      </c>
      <c r="J5013" s="1" t="s">
        <v>23</v>
      </c>
      <c r="K5013" s="1" t="s">
        <v>16</v>
      </c>
      <c r="L5013" s="1" t="s">
        <v>16</v>
      </c>
      <c r="M5013" s="1" t="s">
        <v>16</v>
      </c>
      <c r="N5013" s="1" t="s">
        <v>16</v>
      </c>
      <c r="O5013" s="1">
        <v>63.2</v>
      </c>
      <c r="P5013" s="1">
        <v>1.0</v>
      </c>
    </row>
    <row r="5014">
      <c r="A5014" s="1" t="s">
        <v>29</v>
      </c>
      <c r="B5014" s="1" t="s">
        <v>6940</v>
      </c>
      <c r="C5014" s="2" t="s">
        <v>6793</v>
      </c>
      <c r="D5014" s="1" t="s">
        <v>19</v>
      </c>
      <c r="E5014" s="3" t="str">
        <f>HYPERLINK("https://fyndiq.se/produkt/d797b2d066ca471c/", "2-Pack Apple Watch 44mm – Härdat glas 9H – Super kvalitet 3D")</f>
        <v>2-Pack Apple Watch 44mm – Härdat glas 9H – Super kvalitet 3D</v>
      </c>
      <c r="F5014" s="1" t="s">
        <v>1392</v>
      </c>
      <c r="G5014" s="1" t="s">
        <v>1393</v>
      </c>
      <c r="H5014" s="1" t="s">
        <v>1394</v>
      </c>
      <c r="I5014" s="1" t="s">
        <v>16</v>
      </c>
      <c r="J5014" s="1" t="s">
        <v>23</v>
      </c>
      <c r="K5014" s="1" t="s">
        <v>16</v>
      </c>
      <c r="L5014" s="1" t="s">
        <v>16</v>
      </c>
      <c r="M5014" s="1" t="s">
        <v>16</v>
      </c>
      <c r="N5014" s="1" t="s">
        <v>16</v>
      </c>
      <c r="O5014" s="1">
        <v>55.2</v>
      </c>
      <c r="P5014" s="1">
        <v>1.0</v>
      </c>
    </row>
    <row r="5015">
      <c r="A5015" s="1" t="s">
        <v>29</v>
      </c>
      <c r="B5015" s="1" t="s">
        <v>6941</v>
      </c>
      <c r="C5015" s="2" t="s">
        <v>6793</v>
      </c>
      <c r="D5015" s="1" t="s">
        <v>19</v>
      </c>
      <c r="E5015" s="3" t="str">
        <f>HYPERLINK("https://fyndiq.se/produkt/e28d31305ab547c0/", "Samsung Galaxy S20 Ultra - Härdat glas 9H - Super kvalitet 3D")</f>
        <v>Samsung Galaxy S20 Ultra - Härdat glas 9H - Super kvalitet 3D</v>
      </c>
      <c r="F5015" s="1" t="s">
        <v>3225</v>
      </c>
      <c r="G5015" s="1" t="s">
        <v>3226</v>
      </c>
      <c r="H5015" s="1" t="s">
        <v>3227</v>
      </c>
      <c r="I5015" s="1" t="s">
        <v>16</v>
      </c>
      <c r="J5015" s="1" t="s">
        <v>23</v>
      </c>
      <c r="K5015" s="1" t="s">
        <v>16</v>
      </c>
      <c r="L5015" s="1" t="s">
        <v>16</v>
      </c>
      <c r="M5015" s="1" t="s">
        <v>16</v>
      </c>
      <c r="N5015" s="1" t="s">
        <v>16</v>
      </c>
      <c r="O5015" s="1">
        <v>55.2</v>
      </c>
      <c r="P5015" s="1">
        <v>1.0</v>
      </c>
    </row>
    <row r="5016">
      <c r="A5016" s="1" t="s">
        <v>29</v>
      </c>
      <c r="B5016" s="1" t="s">
        <v>6942</v>
      </c>
      <c r="C5016" s="2" t="s">
        <v>6793</v>
      </c>
      <c r="D5016" s="1" t="s">
        <v>19</v>
      </c>
      <c r="E5016" s="3" t="str">
        <f>HYPERLINK("https://fyndiq.se/produkt/4603671cea994359/", "Samsung S20 Plus härdat glas 3D 9H Top Kvalitet skärmskydd")</f>
        <v>Samsung S20 Plus härdat glas 3D 9H Top Kvalitet skärmskydd</v>
      </c>
      <c r="F5016" s="1" t="s">
        <v>428</v>
      </c>
      <c r="G5016" s="1" t="s">
        <v>429</v>
      </c>
      <c r="H5016" s="1" t="s">
        <v>430</v>
      </c>
      <c r="I5016" s="1" t="s">
        <v>16</v>
      </c>
      <c r="J5016" s="1" t="s">
        <v>23</v>
      </c>
      <c r="K5016" s="1" t="s">
        <v>16</v>
      </c>
      <c r="L5016" s="1" t="s">
        <v>16</v>
      </c>
      <c r="M5016" s="1" t="s">
        <v>16</v>
      </c>
      <c r="N5016" s="1" t="s">
        <v>16</v>
      </c>
      <c r="O5016" s="1">
        <v>55.2</v>
      </c>
      <c r="P5016" s="1">
        <v>1.0</v>
      </c>
    </row>
    <row r="5017">
      <c r="A5017" s="1" t="s">
        <v>29</v>
      </c>
      <c r="B5017" s="1" t="s">
        <v>6943</v>
      </c>
      <c r="C5017" s="2" t="s">
        <v>6793</v>
      </c>
      <c r="D5017" s="1" t="s">
        <v>19</v>
      </c>
      <c r="E5017" s="3" t="str">
        <f>HYPERLINK("https://fyndiq.se/produkt/2a9c1aa3cb0d49a0/", "2 Pack iPhone 7 Svart - Härdat Glas 9H - Super Kvalitet 3D")</f>
        <v>2 Pack iPhone 7 Svart - Härdat Glas 9H - Super Kvalitet 3D</v>
      </c>
      <c r="F5017" s="1" t="s">
        <v>3480</v>
      </c>
      <c r="G5017" s="1" t="s">
        <v>3481</v>
      </c>
      <c r="H5017" s="1" t="s">
        <v>3482</v>
      </c>
      <c r="I5017" s="1" t="s">
        <v>16</v>
      </c>
      <c r="J5017" s="1" t="s">
        <v>23</v>
      </c>
      <c r="K5017" s="1" t="s">
        <v>16</v>
      </c>
      <c r="L5017" s="1" t="s">
        <v>16</v>
      </c>
      <c r="M5017" s="1" t="s">
        <v>16</v>
      </c>
      <c r="N5017" s="1" t="s">
        <v>16</v>
      </c>
      <c r="O5017" s="1">
        <v>55.2</v>
      </c>
      <c r="P5017" s="1">
        <v>1.0</v>
      </c>
    </row>
    <row r="5018">
      <c r="A5018" s="1" t="s">
        <v>29</v>
      </c>
      <c r="B5018" s="1" t="s">
        <v>6944</v>
      </c>
      <c r="C5018" s="2" t="s">
        <v>6793</v>
      </c>
      <c r="D5018" s="1" t="s">
        <v>19</v>
      </c>
      <c r="E5018" s="3" t="str">
        <f>HYPERLINK("https://fyndiq.se/produkt/abcb18d2b1094266/", "2 Pack Samsung S21 5G - Härdat Glas 9H - Super Kvalitet 3D")</f>
        <v>2 Pack Samsung S21 5G - Härdat Glas 9H - Super Kvalitet 3D</v>
      </c>
      <c r="F5018" s="1" t="s">
        <v>2719</v>
      </c>
      <c r="G5018" s="1" t="s">
        <v>2720</v>
      </c>
      <c r="H5018" s="1" t="s">
        <v>2721</v>
      </c>
      <c r="I5018" s="1" t="s">
        <v>16</v>
      </c>
      <c r="J5018" s="1" t="s">
        <v>23</v>
      </c>
      <c r="K5018" s="1" t="s">
        <v>16</v>
      </c>
      <c r="L5018" s="1" t="s">
        <v>16</v>
      </c>
      <c r="M5018" s="1" t="s">
        <v>16</v>
      </c>
      <c r="N5018" s="1" t="s">
        <v>16</v>
      </c>
      <c r="O5018" s="1">
        <v>63.2</v>
      </c>
      <c r="P5018" s="1">
        <v>1.0</v>
      </c>
    </row>
    <row r="5019">
      <c r="A5019" s="1" t="s">
        <v>29</v>
      </c>
      <c r="B5019" s="1" t="s">
        <v>6945</v>
      </c>
      <c r="C5019" s="2" t="s">
        <v>6793</v>
      </c>
      <c r="D5019" s="1" t="s">
        <v>19</v>
      </c>
      <c r="E5019" s="3" t="str">
        <f>HYPERLINK("https://fyndiq.se/produkt/c745c55ca3af45fb/", "Skärmskydd IPhone 11 / XR - 3D härdat glas - hög kvalitet")</f>
        <v>Skärmskydd IPhone 11 / XR - 3D härdat glas - hög kvalitet</v>
      </c>
      <c r="F5019" s="1" t="s">
        <v>2222</v>
      </c>
      <c r="G5019" s="1" t="s">
        <v>2223</v>
      </c>
      <c r="H5019" s="1" t="s">
        <v>2224</v>
      </c>
      <c r="I5019" s="1" t="s">
        <v>16</v>
      </c>
      <c r="J5019" s="1" t="s">
        <v>23</v>
      </c>
      <c r="K5019" s="1" t="s">
        <v>16</v>
      </c>
      <c r="L5019" s="1" t="s">
        <v>16</v>
      </c>
      <c r="M5019" s="1" t="s">
        <v>16</v>
      </c>
      <c r="N5019" s="1" t="s">
        <v>16</v>
      </c>
      <c r="O5019" s="1">
        <v>47.2</v>
      </c>
      <c r="P5019" s="1">
        <v>1.0</v>
      </c>
    </row>
    <row r="5020">
      <c r="A5020" s="1" t="s">
        <v>29</v>
      </c>
      <c r="B5020" s="1" t="s">
        <v>6946</v>
      </c>
      <c r="C5020" s="2" t="s">
        <v>6793</v>
      </c>
      <c r="D5020" s="1" t="s">
        <v>19</v>
      </c>
      <c r="E5020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5020" s="1" t="s">
        <v>1481</v>
      </c>
      <c r="G5020" s="1" t="s">
        <v>1482</v>
      </c>
      <c r="H5020" s="1" t="s">
        <v>1483</v>
      </c>
      <c r="I5020" s="1" t="s">
        <v>16</v>
      </c>
      <c r="J5020" s="1" t="s">
        <v>23</v>
      </c>
      <c r="K5020" s="1" t="s">
        <v>16</v>
      </c>
      <c r="L5020" s="1" t="s">
        <v>16</v>
      </c>
      <c r="M5020" s="1" t="s">
        <v>16</v>
      </c>
      <c r="N5020" s="1" t="s">
        <v>16</v>
      </c>
      <c r="O5020" s="1">
        <v>78.4</v>
      </c>
      <c r="P5020" s="1">
        <v>1.0</v>
      </c>
    </row>
    <row r="5021">
      <c r="A5021" s="1" t="s">
        <v>29</v>
      </c>
      <c r="B5021" s="1" t="s">
        <v>6947</v>
      </c>
      <c r="C5021" s="2" t="s">
        <v>6793</v>
      </c>
      <c r="D5021" s="1" t="s">
        <v>19</v>
      </c>
      <c r="E5021" s="3" t="str">
        <f>HYPERLINK("https://fyndiq.se/produkt/4c175ce77fca4f3f/", "Skärmskydd Iphone 13 Pro - Härdat glas 9H - Hög kvalitet")</f>
        <v>Skärmskydd Iphone 13 Pro - Härdat glas 9H - Hög kvalitet</v>
      </c>
      <c r="F5021" s="1" t="s">
        <v>5741</v>
      </c>
      <c r="G5021" s="1" t="s">
        <v>5742</v>
      </c>
      <c r="H5021" s="1" t="s">
        <v>5743</v>
      </c>
      <c r="I5021" s="1" t="s">
        <v>16</v>
      </c>
      <c r="J5021" s="1" t="s">
        <v>23</v>
      </c>
      <c r="K5021" s="1" t="s">
        <v>16</v>
      </c>
      <c r="L5021" s="1" t="s">
        <v>16</v>
      </c>
      <c r="M5021" s="1" t="s">
        <v>16</v>
      </c>
      <c r="N5021" s="1" t="s">
        <v>16</v>
      </c>
      <c r="O5021" s="1">
        <v>47.2</v>
      </c>
      <c r="P5021" s="1">
        <v>1.0</v>
      </c>
    </row>
    <row r="5022">
      <c r="A5022" s="1" t="s">
        <v>29</v>
      </c>
      <c r="B5022" s="1" t="s">
        <v>6948</v>
      </c>
      <c r="C5022" s="2" t="s">
        <v>6949</v>
      </c>
      <c r="D5022" s="1" t="s">
        <v>19</v>
      </c>
      <c r="E5022" s="3" t="str">
        <f>HYPERLINK("https://fyndiq.se/produkt/082f3cf898c84831/", "2 Pack Galaxy S20 Ultra - Härdat glas 9H - Super kvalitet 3D")</f>
        <v>2 Pack Galaxy S20 Ultra - Härdat glas 9H - Super kvalitet 3D</v>
      </c>
      <c r="F5022" s="1" t="s">
        <v>460</v>
      </c>
      <c r="G5022" s="1" t="s">
        <v>461</v>
      </c>
      <c r="H5022" s="1" t="s">
        <v>462</v>
      </c>
      <c r="I5022" s="1" t="s">
        <v>16</v>
      </c>
      <c r="J5022" s="1" t="s">
        <v>23</v>
      </c>
      <c r="K5022" s="1" t="s">
        <v>16</v>
      </c>
      <c r="L5022" s="1" t="s">
        <v>16</v>
      </c>
      <c r="M5022" s="1" t="s">
        <v>16</v>
      </c>
      <c r="N5022" s="1" t="s">
        <v>16</v>
      </c>
      <c r="O5022" s="1">
        <v>63.2</v>
      </c>
      <c r="P5022" s="1">
        <v>1.0</v>
      </c>
    </row>
    <row r="5023">
      <c r="A5023" s="1" t="s">
        <v>29</v>
      </c>
      <c r="B5023" s="1" t="s">
        <v>6950</v>
      </c>
      <c r="C5023" s="2" t="s">
        <v>6949</v>
      </c>
      <c r="D5023" s="1" t="s">
        <v>19</v>
      </c>
      <c r="E502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023" s="1" t="s">
        <v>2144</v>
      </c>
      <c r="G5023" s="1" t="s">
        <v>2145</v>
      </c>
      <c r="H5023" s="1" t="s">
        <v>2146</v>
      </c>
      <c r="I5023" s="1" t="s">
        <v>16</v>
      </c>
      <c r="J5023" s="1" t="s">
        <v>23</v>
      </c>
      <c r="K5023" s="1" t="s">
        <v>16</v>
      </c>
      <c r="L5023" s="1" t="s">
        <v>16</v>
      </c>
      <c r="M5023" s="1" t="s">
        <v>16</v>
      </c>
      <c r="N5023" s="1" t="s">
        <v>16</v>
      </c>
      <c r="O5023" s="1">
        <v>63.2</v>
      </c>
      <c r="P5023" s="1">
        <v>1.0</v>
      </c>
    </row>
    <row r="5024">
      <c r="A5024" s="1" t="s">
        <v>29</v>
      </c>
      <c r="B5024" s="1" t="s">
        <v>6951</v>
      </c>
      <c r="C5024" s="2" t="s">
        <v>6949</v>
      </c>
      <c r="D5024" s="1" t="s">
        <v>19</v>
      </c>
      <c r="E5024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5024" s="1" t="s">
        <v>2411</v>
      </c>
      <c r="G5024" s="1" t="s">
        <v>2412</v>
      </c>
      <c r="H5024" s="1" t="s">
        <v>2413</v>
      </c>
      <c r="I5024" s="1" t="s">
        <v>16</v>
      </c>
      <c r="J5024" s="1" t="s">
        <v>23</v>
      </c>
      <c r="K5024" s="1" t="s">
        <v>16</v>
      </c>
      <c r="L5024" s="1" t="s">
        <v>16</v>
      </c>
      <c r="M5024" s="1" t="s">
        <v>16</v>
      </c>
      <c r="N5024" s="1" t="s">
        <v>16</v>
      </c>
      <c r="O5024" s="1">
        <v>63.2</v>
      </c>
      <c r="P5024" s="1">
        <v>3.0</v>
      </c>
    </row>
    <row r="5025">
      <c r="A5025" s="1" t="s">
        <v>29</v>
      </c>
      <c r="B5025" s="1" t="s">
        <v>6952</v>
      </c>
      <c r="C5025" s="2" t="s">
        <v>6949</v>
      </c>
      <c r="D5025" s="1" t="s">
        <v>19</v>
      </c>
      <c r="E502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025" s="1" t="s">
        <v>183</v>
      </c>
      <c r="G5025" s="1" t="s">
        <v>184</v>
      </c>
      <c r="H5025" s="1" t="s">
        <v>185</v>
      </c>
      <c r="I5025" s="1" t="s">
        <v>16</v>
      </c>
      <c r="J5025" s="1" t="s">
        <v>23</v>
      </c>
      <c r="K5025" s="1" t="s">
        <v>16</v>
      </c>
      <c r="L5025" s="1" t="s">
        <v>16</v>
      </c>
      <c r="M5025" s="1" t="s">
        <v>16</v>
      </c>
      <c r="N5025" s="1" t="s">
        <v>16</v>
      </c>
      <c r="O5025" s="1">
        <v>79.2</v>
      </c>
      <c r="P5025" s="1">
        <v>1.0</v>
      </c>
    </row>
    <row r="5026">
      <c r="A5026" s="1" t="s">
        <v>29</v>
      </c>
      <c r="B5026" s="1" t="s">
        <v>6953</v>
      </c>
      <c r="C5026" s="2" t="s">
        <v>6949</v>
      </c>
      <c r="D5026" s="1" t="s">
        <v>19</v>
      </c>
      <c r="E5026" s="3" t="str">
        <f t="shared" ref="E5026:E5027" si="60">HYPERLINK("https://fyndiq.se/produkt/28799ed0373d40b4/", "2 Pack Galaxy S21 Ultra 5G- Härdat glas 9H - Super kvalitet 3D")</f>
        <v>2 Pack Galaxy S21 Ultra 5G- Härdat glas 9H - Super kvalitet 3D</v>
      </c>
      <c r="F5026" s="1" t="s">
        <v>272</v>
      </c>
      <c r="G5026" s="1" t="s">
        <v>273</v>
      </c>
      <c r="H5026" s="1" t="s">
        <v>274</v>
      </c>
      <c r="I5026" s="1" t="s">
        <v>16</v>
      </c>
      <c r="J5026" s="1" t="s">
        <v>23</v>
      </c>
      <c r="K5026" s="1" t="s">
        <v>16</v>
      </c>
      <c r="L5026" s="1" t="s">
        <v>16</v>
      </c>
      <c r="M5026" s="1" t="s">
        <v>16</v>
      </c>
      <c r="N5026" s="1" t="s">
        <v>16</v>
      </c>
      <c r="O5026" s="1">
        <v>63.2</v>
      </c>
      <c r="P5026" s="1">
        <v>1.0</v>
      </c>
    </row>
    <row r="5027">
      <c r="A5027" s="1" t="s">
        <v>29</v>
      </c>
      <c r="B5027" s="1" t="s">
        <v>6954</v>
      </c>
      <c r="C5027" s="2" t="s">
        <v>6949</v>
      </c>
      <c r="D5027" s="1" t="s">
        <v>19</v>
      </c>
      <c r="E5027" s="3" t="str">
        <f t="shared" si="60"/>
        <v>2 Pack Galaxy S21 Ultra 5G- Härdat glas 9H - Super kvalitet 3D</v>
      </c>
      <c r="F5027" s="1" t="s">
        <v>272</v>
      </c>
      <c r="G5027" s="1" t="s">
        <v>273</v>
      </c>
      <c r="H5027" s="1" t="s">
        <v>274</v>
      </c>
      <c r="I5027" s="1" t="s">
        <v>16</v>
      </c>
      <c r="J5027" s="1" t="s">
        <v>23</v>
      </c>
      <c r="K5027" s="1" t="s">
        <v>16</v>
      </c>
      <c r="L5027" s="1" t="s">
        <v>16</v>
      </c>
      <c r="M5027" s="1" t="s">
        <v>16</v>
      </c>
      <c r="N5027" s="1" t="s">
        <v>16</v>
      </c>
      <c r="O5027" s="1">
        <v>63.2</v>
      </c>
      <c r="P5027" s="1">
        <v>1.0</v>
      </c>
    </row>
    <row r="5028">
      <c r="A5028" s="1" t="s">
        <v>29</v>
      </c>
      <c r="B5028" s="1" t="s">
        <v>6955</v>
      </c>
      <c r="C5028" s="2" t="s">
        <v>6949</v>
      </c>
      <c r="D5028" s="1" t="s">
        <v>19</v>
      </c>
      <c r="E5028" s="3" t="str">
        <f>HYPERLINK("https://fyndiq.se/produkt/2b4b1f7438974a4c/", "2-Pack OnePlus 11 5G- Härdat glas 9H - Super kvalitet 3D Skärmskydd")</f>
        <v>2-Pack OnePlus 11 5G- Härdat glas 9H - Super kvalitet 3D Skärmskydd</v>
      </c>
      <c r="F5028" s="1" t="s">
        <v>3388</v>
      </c>
      <c r="G5028" s="1" t="s">
        <v>3389</v>
      </c>
      <c r="H5028" s="1" t="s">
        <v>3390</v>
      </c>
      <c r="I5028" s="1" t="s">
        <v>16</v>
      </c>
      <c r="J5028" s="1" t="s">
        <v>23</v>
      </c>
      <c r="K5028" s="1" t="s">
        <v>16</v>
      </c>
      <c r="L5028" s="1" t="s">
        <v>16</v>
      </c>
      <c r="M5028" s="1" t="s">
        <v>16</v>
      </c>
      <c r="N5028" s="1" t="s">
        <v>16</v>
      </c>
      <c r="O5028" s="1">
        <v>79.2</v>
      </c>
      <c r="P5028" s="1">
        <v>1.0</v>
      </c>
    </row>
    <row r="5029">
      <c r="A5029" s="1" t="s">
        <v>29</v>
      </c>
      <c r="B5029" s="1" t="s">
        <v>6956</v>
      </c>
      <c r="C5029" s="2" t="s">
        <v>6949</v>
      </c>
      <c r="D5029" s="1" t="s">
        <v>19</v>
      </c>
      <c r="E5029" s="3" t="str">
        <f>HYPERLINK("https://fyndiq.se/produkt/416e8cdff6204084/", "1-Pack Samsung A15 5G Skärmskydd - Härdat Glas 9H - Super kvalitet 3D")</f>
        <v>1-Pack Samsung A15 5G Skärmskydd - Härdat Glas 9H - Super kvalitet 3D</v>
      </c>
      <c r="F5029" s="1" t="s">
        <v>6957</v>
      </c>
      <c r="G5029" s="1" t="s">
        <v>6958</v>
      </c>
      <c r="H5029" s="1" t="s">
        <v>6959</v>
      </c>
      <c r="I5029" s="1" t="s">
        <v>1230</v>
      </c>
      <c r="J5029" s="1" t="s">
        <v>23</v>
      </c>
      <c r="K5029" s="1" t="s">
        <v>16</v>
      </c>
      <c r="L5029" s="1" t="s">
        <v>16</v>
      </c>
      <c r="M5029" s="1" t="s">
        <v>16</v>
      </c>
      <c r="N5029" s="1" t="s">
        <v>16</v>
      </c>
      <c r="O5029" s="1">
        <v>55.2</v>
      </c>
      <c r="P5029" s="1">
        <v>1.0</v>
      </c>
    </row>
    <row r="5030">
      <c r="A5030" s="1" t="s">
        <v>29</v>
      </c>
      <c r="B5030" s="1" t="s">
        <v>6960</v>
      </c>
      <c r="C5030" s="2" t="s">
        <v>6949</v>
      </c>
      <c r="D5030" s="1" t="s">
        <v>19</v>
      </c>
      <c r="E5030" s="3" t="str">
        <f>HYPERLINK("https://fyndiq.se/produkt/dfe28e565d2e4c8d/", "2 Pack Samsung S21 FE - 9H Härdat Glass - Super Kvalitet 3D")</f>
        <v>2 Pack Samsung S21 FE - 9H Härdat Glass - Super Kvalitet 3D</v>
      </c>
      <c r="F5030" s="1" t="s">
        <v>276</v>
      </c>
      <c r="G5030" s="1" t="s">
        <v>277</v>
      </c>
      <c r="H5030" s="1" t="s">
        <v>278</v>
      </c>
      <c r="I5030" s="1" t="s">
        <v>16</v>
      </c>
      <c r="J5030" s="1" t="s">
        <v>23</v>
      </c>
      <c r="K5030" s="1" t="s">
        <v>16</v>
      </c>
      <c r="L5030" s="1" t="s">
        <v>16</v>
      </c>
      <c r="M5030" s="1" t="s">
        <v>16</v>
      </c>
      <c r="N5030" s="1" t="s">
        <v>16</v>
      </c>
      <c r="O5030" s="1">
        <v>63.2</v>
      </c>
      <c r="P5030" s="1">
        <v>1.0</v>
      </c>
    </row>
    <row r="5031">
      <c r="A5031" s="1" t="s">
        <v>29</v>
      </c>
      <c r="B5031" s="1" t="s">
        <v>6961</v>
      </c>
      <c r="C5031" s="2" t="s">
        <v>6949</v>
      </c>
      <c r="D5031" s="1" t="s">
        <v>19</v>
      </c>
      <c r="E50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031" s="1" t="s">
        <v>26</v>
      </c>
      <c r="G5031" s="1" t="s">
        <v>27</v>
      </c>
      <c r="H5031" s="1" t="s">
        <v>28</v>
      </c>
      <c r="I5031" s="1" t="s">
        <v>16</v>
      </c>
      <c r="J5031" s="1" t="s">
        <v>23</v>
      </c>
      <c r="K5031" s="1" t="s">
        <v>16</v>
      </c>
      <c r="L5031" s="1" t="s">
        <v>16</v>
      </c>
      <c r="M5031" s="1" t="s">
        <v>16</v>
      </c>
      <c r="N5031" s="1" t="s">
        <v>16</v>
      </c>
      <c r="O5031" s="1">
        <v>71.2</v>
      </c>
      <c r="P5031" s="1">
        <v>1.0</v>
      </c>
    </row>
    <row r="5032">
      <c r="A5032" s="1" t="s">
        <v>29</v>
      </c>
      <c r="B5032" s="1" t="s">
        <v>6962</v>
      </c>
      <c r="C5032" s="2" t="s">
        <v>6949</v>
      </c>
      <c r="D5032" s="1" t="s">
        <v>19</v>
      </c>
      <c r="E5032" s="3" t="str">
        <f t="shared" ref="E5032:E5033" si="61">HYPERLINK("https://fyndiq.se/produkt/c8d2506a79ce40d9/", "2 Pack Samsung Galaxy S8 Plus - Härdat glas 9H–Super kvalitet 3D")</f>
        <v>2 Pack Samsung Galaxy S8 Plus - Härdat glas 9H–Super kvalitet 3D</v>
      </c>
      <c r="F5032" s="1" t="s">
        <v>2787</v>
      </c>
      <c r="G5032" s="1" t="s">
        <v>2788</v>
      </c>
      <c r="H5032" s="1" t="s">
        <v>2789</v>
      </c>
      <c r="I5032" s="1" t="s">
        <v>16</v>
      </c>
      <c r="J5032" s="1" t="s">
        <v>23</v>
      </c>
      <c r="K5032" s="1" t="s">
        <v>16</v>
      </c>
      <c r="L5032" s="1" t="s">
        <v>16</v>
      </c>
      <c r="M5032" s="1" t="s">
        <v>16</v>
      </c>
      <c r="N5032" s="1" t="s">
        <v>16</v>
      </c>
      <c r="O5032" s="1">
        <v>63.2</v>
      </c>
      <c r="P5032" s="1">
        <v>1.0</v>
      </c>
    </row>
    <row r="5033">
      <c r="A5033" s="1" t="s">
        <v>29</v>
      </c>
      <c r="B5033" s="1" t="s">
        <v>6963</v>
      </c>
      <c r="C5033" s="2" t="s">
        <v>6949</v>
      </c>
      <c r="D5033" s="1" t="s">
        <v>19</v>
      </c>
      <c r="E5033" s="3" t="str">
        <f t="shared" si="61"/>
        <v>2 Pack Samsung Galaxy S8 Plus - Härdat glas 9H–Super kvalitet 3D</v>
      </c>
      <c r="F5033" s="1" t="s">
        <v>2787</v>
      </c>
      <c r="G5033" s="1" t="s">
        <v>2788</v>
      </c>
      <c r="H5033" s="1" t="s">
        <v>2789</v>
      </c>
      <c r="I5033" s="1" t="s">
        <v>16</v>
      </c>
      <c r="J5033" s="1" t="s">
        <v>23</v>
      </c>
      <c r="K5033" s="1" t="s">
        <v>16</v>
      </c>
      <c r="L5033" s="1" t="s">
        <v>16</v>
      </c>
      <c r="M5033" s="1" t="s">
        <v>16</v>
      </c>
      <c r="N5033" s="1" t="s">
        <v>16</v>
      </c>
      <c r="O5033" s="1">
        <v>63.2</v>
      </c>
      <c r="P5033" s="1">
        <v>1.0</v>
      </c>
    </row>
    <row r="5034">
      <c r="A5034" s="1" t="s">
        <v>29</v>
      </c>
      <c r="B5034" s="1" t="s">
        <v>6964</v>
      </c>
      <c r="C5034" s="2" t="s">
        <v>6949</v>
      </c>
      <c r="D5034" s="1" t="s">
        <v>19</v>
      </c>
      <c r="E5034" s="3" t="str">
        <f>HYPERLINK("https://fyndiq.se/produkt/f47e8401d83f4d58/", "2-Pack Samsung S8 Skärmskydd - Härdat Glas 9H - Super kvalitet 3D")</f>
        <v>2-Pack Samsung S8 Skärmskydd - Härdat Glas 9H - Super kvalitet 3D</v>
      </c>
      <c r="F5034" s="1" t="s">
        <v>750</v>
      </c>
      <c r="G5034" s="1" t="s">
        <v>751</v>
      </c>
      <c r="H5034" s="1" t="s">
        <v>752</v>
      </c>
      <c r="I5034" s="1" t="s">
        <v>16</v>
      </c>
      <c r="J5034" s="1" t="s">
        <v>23</v>
      </c>
      <c r="K5034" s="1" t="s">
        <v>16</v>
      </c>
      <c r="L5034" s="1" t="s">
        <v>16</v>
      </c>
      <c r="M5034" s="1" t="s">
        <v>16</v>
      </c>
      <c r="N5034" s="1" t="s">
        <v>16</v>
      </c>
      <c r="O5034" s="1">
        <v>63.2</v>
      </c>
      <c r="P5034" s="1">
        <v>1.0</v>
      </c>
    </row>
    <row r="5035">
      <c r="A5035" s="1" t="s">
        <v>29</v>
      </c>
      <c r="B5035" s="1" t="s">
        <v>6965</v>
      </c>
      <c r="C5035" s="2" t="s">
        <v>6949</v>
      </c>
      <c r="D5035" s="1" t="s">
        <v>19</v>
      </c>
      <c r="E503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035" s="1" t="s">
        <v>729</v>
      </c>
      <c r="G5035" s="1" t="s">
        <v>730</v>
      </c>
      <c r="H5035" s="1" t="s">
        <v>731</v>
      </c>
      <c r="I5035" s="1" t="s">
        <v>16</v>
      </c>
      <c r="J5035" s="1" t="s">
        <v>23</v>
      </c>
      <c r="K5035" s="1" t="s">
        <v>16</v>
      </c>
      <c r="L5035" s="1" t="s">
        <v>16</v>
      </c>
      <c r="M5035" s="1" t="s">
        <v>16</v>
      </c>
      <c r="N5035" s="1" t="s">
        <v>16</v>
      </c>
      <c r="O5035" s="1">
        <v>63.2</v>
      </c>
      <c r="P5035" s="1">
        <v>1.0</v>
      </c>
    </row>
    <row r="5036">
      <c r="A5036" s="1" t="s">
        <v>29</v>
      </c>
      <c r="B5036" s="1" t="s">
        <v>6966</v>
      </c>
      <c r="C5036" s="2" t="s">
        <v>6949</v>
      </c>
      <c r="D5036" s="1" t="s">
        <v>19</v>
      </c>
      <c r="E5036" s="3" t="str">
        <f>HYPERLINK("https://fyndiq.se/produkt/eb4c10f317a54361/", "2-Pack Xiaomi 13 Lite - Härdat Glas 9H - Super kvalitet 3D Skärmskydd")</f>
        <v>2-Pack Xiaomi 13 Lite - Härdat Glas 9H - Super kvalitet 3D Skärmskydd</v>
      </c>
      <c r="F5036" s="1" t="s">
        <v>2900</v>
      </c>
      <c r="G5036" s="1" t="s">
        <v>2901</v>
      </c>
      <c r="H5036" s="1" t="s">
        <v>2902</v>
      </c>
      <c r="I5036" s="1" t="s">
        <v>16</v>
      </c>
      <c r="J5036" s="1" t="s">
        <v>23</v>
      </c>
      <c r="K5036" s="1" t="s">
        <v>16</v>
      </c>
      <c r="L5036" s="1" t="s">
        <v>16</v>
      </c>
      <c r="M5036" s="1" t="s">
        <v>16</v>
      </c>
      <c r="N5036" s="1" t="s">
        <v>16</v>
      </c>
      <c r="O5036" s="1">
        <v>63.2</v>
      </c>
      <c r="P5036" s="1">
        <v>1.0</v>
      </c>
    </row>
    <row r="5037">
      <c r="A5037" s="1" t="s">
        <v>29</v>
      </c>
      <c r="B5037" s="1" t="s">
        <v>6967</v>
      </c>
      <c r="C5037" s="2" t="s">
        <v>6949</v>
      </c>
      <c r="D5037" s="1" t="s">
        <v>19</v>
      </c>
      <c r="E5037" s="3" t="str">
        <f>HYPERLINK("https://fyndiq.se/produkt/416415a768684efb/", "2-Pack Samsung Galaxy S21 5G - 9H Härdat Glas - HD")</f>
        <v>2-Pack Samsung Galaxy S21 5G - 9H Härdat Glas - HD</v>
      </c>
      <c r="F5037" s="1" t="s">
        <v>39</v>
      </c>
      <c r="G5037" s="1" t="s">
        <v>40</v>
      </c>
      <c r="H5037" s="1" t="s">
        <v>41</v>
      </c>
      <c r="I5037" s="1" t="s">
        <v>16</v>
      </c>
      <c r="J5037" s="1" t="s">
        <v>23</v>
      </c>
      <c r="K5037" s="1" t="s">
        <v>16</v>
      </c>
      <c r="L5037" s="1" t="s">
        <v>16</v>
      </c>
      <c r="M5037" s="1" t="s">
        <v>16</v>
      </c>
      <c r="N5037" s="1" t="s">
        <v>16</v>
      </c>
      <c r="O5037" s="1">
        <v>63.2</v>
      </c>
      <c r="P5037" s="1">
        <v>1.0</v>
      </c>
    </row>
    <row r="5038">
      <c r="A5038" s="1" t="s">
        <v>29</v>
      </c>
      <c r="B5038" s="1" t="s">
        <v>6968</v>
      </c>
      <c r="C5038" s="2" t="s">
        <v>6949</v>
      </c>
      <c r="D5038" s="1" t="s">
        <v>19</v>
      </c>
      <c r="E5038" s="3" t="str">
        <f>HYPERLINK("https://fyndiq.se/produkt/f2c164e932234570/", "2-Pack HUAWEI P30 PRO Skärmskydd - Härdat Glas 9H - Super kvalitet 3D")</f>
        <v>2-Pack HUAWEI P30 PRO Skärmskydd - Härdat Glas 9H - Super kvalitet 3D</v>
      </c>
      <c r="F5038" s="1" t="s">
        <v>267</v>
      </c>
      <c r="G5038" s="1" t="s">
        <v>268</v>
      </c>
      <c r="H5038" s="1" t="s">
        <v>269</v>
      </c>
      <c r="I5038" s="1" t="s">
        <v>16</v>
      </c>
      <c r="J5038" s="1" t="s">
        <v>23</v>
      </c>
      <c r="K5038" s="1" t="s">
        <v>16</v>
      </c>
      <c r="L5038" s="1" t="s">
        <v>16</v>
      </c>
      <c r="M5038" s="1" t="s">
        <v>16</v>
      </c>
      <c r="N5038" s="1" t="s">
        <v>16</v>
      </c>
      <c r="O5038" s="1">
        <v>63.2</v>
      </c>
      <c r="P5038" s="1">
        <v>1.0</v>
      </c>
    </row>
    <row r="5039">
      <c r="A5039" s="1" t="s">
        <v>29</v>
      </c>
      <c r="B5039" s="1" t="s">
        <v>6969</v>
      </c>
      <c r="C5039" s="2" t="s">
        <v>6949</v>
      </c>
      <c r="D5039" s="1" t="s">
        <v>19</v>
      </c>
      <c r="E503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5039" s="1" t="s">
        <v>760</v>
      </c>
      <c r="G5039" s="1" t="s">
        <v>761</v>
      </c>
      <c r="H5039" s="1" t="s">
        <v>762</v>
      </c>
      <c r="I5039" s="1" t="s">
        <v>16</v>
      </c>
      <c r="J5039" s="1" t="s">
        <v>23</v>
      </c>
      <c r="K5039" s="1" t="s">
        <v>16</v>
      </c>
      <c r="L5039" s="1" t="s">
        <v>16</v>
      </c>
      <c r="M5039" s="1" t="s">
        <v>16</v>
      </c>
      <c r="N5039" s="1" t="s">
        <v>16</v>
      </c>
      <c r="O5039" s="1">
        <v>63.2</v>
      </c>
      <c r="P5039" s="1">
        <v>1.0</v>
      </c>
    </row>
    <row r="5040">
      <c r="A5040" s="1" t="s">
        <v>29</v>
      </c>
      <c r="B5040" s="1" t="s">
        <v>6970</v>
      </c>
      <c r="C5040" s="2" t="s">
        <v>6949</v>
      </c>
      <c r="D5040" s="1" t="s">
        <v>19</v>
      </c>
      <c r="E504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040" s="1" t="s">
        <v>785</v>
      </c>
      <c r="G5040" s="1" t="s">
        <v>786</v>
      </c>
      <c r="H5040" s="1" t="s">
        <v>787</v>
      </c>
      <c r="I5040" s="1" t="s">
        <v>16</v>
      </c>
      <c r="J5040" s="1" t="s">
        <v>23</v>
      </c>
      <c r="K5040" s="1" t="s">
        <v>16</v>
      </c>
      <c r="L5040" s="1" t="s">
        <v>16</v>
      </c>
      <c r="M5040" s="1" t="s">
        <v>16</v>
      </c>
      <c r="N5040" s="1" t="s">
        <v>16</v>
      </c>
      <c r="O5040" s="1">
        <v>63.2</v>
      </c>
      <c r="P5040" s="1">
        <v>1.0</v>
      </c>
    </row>
    <row r="5041">
      <c r="A5041" s="1" t="s">
        <v>29</v>
      </c>
      <c r="B5041" s="1" t="s">
        <v>6971</v>
      </c>
      <c r="C5041" s="2" t="s">
        <v>6949</v>
      </c>
      <c r="D5041" s="1" t="s">
        <v>19</v>
      </c>
      <c r="E5041" s="3" t="str">
        <f>HYPERLINK("https://fyndiq.se/produkt/925ae49423884615/", "2-Pack Samsung S22 Ultra Skärmskydd &amp; 1-Pack linsskydd -9H GLAS")</f>
        <v>2-Pack Samsung S22 Ultra Skärmskydd &amp; 1-Pack linsskydd -9H GLAS</v>
      </c>
      <c r="F5041" s="1" t="s">
        <v>335</v>
      </c>
      <c r="G5041" s="1" t="s">
        <v>336</v>
      </c>
      <c r="H5041" s="1" t="s">
        <v>337</v>
      </c>
      <c r="I5041" s="1" t="s">
        <v>16</v>
      </c>
      <c r="J5041" s="1" t="s">
        <v>23</v>
      </c>
      <c r="K5041" s="1" t="s">
        <v>16</v>
      </c>
      <c r="L5041" s="1" t="s">
        <v>16</v>
      </c>
      <c r="M5041" s="1" t="s">
        <v>16</v>
      </c>
      <c r="N5041" s="1" t="s">
        <v>16</v>
      </c>
      <c r="O5041" s="1">
        <v>71.2</v>
      </c>
      <c r="P5041" s="1">
        <v>1.0</v>
      </c>
    </row>
    <row r="5042">
      <c r="A5042" s="1" t="s">
        <v>29</v>
      </c>
      <c r="B5042" s="1" t="s">
        <v>6972</v>
      </c>
      <c r="C5042" s="2" t="s">
        <v>6949</v>
      </c>
      <c r="D5042" s="1" t="s">
        <v>19</v>
      </c>
      <c r="E5042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5042" s="1" t="s">
        <v>887</v>
      </c>
      <c r="G5042" s="1" t="s">
        <v>888</v>
      </c>
      <c r="H5042" s="1" t="s">
        <v>889</v>
      </c>
      <c r="I5042" s="1" t="s">
        <v>16</v>
      </c>
      <c r="J5042" s="1" t="s">
        <v>23</v>
      </c>
      <c r="K5042" s="1" t="s">
        <v>16</v>
      </c>
      <c r="L5042" s="1" t="s">
        <v>16</v>
      </c>
      <c r="M5042" s="1" t="s">
        <v>16</v>
      </c>
      <c r="N5042" s="1" t="s">
        <v>16</v>
      </c>
      <c r="O5042" s="1">
        <v>71.2</v>
      </c>
      <c r="P5042" s="1">
        <v>1.0</v>
      </c>
    </row>
    <row r="5043">
      <c r="A5043" s="1" t="s">
        <v>29</v>
      </c>
      <c r="B5043" s="1" t="s">
        <v>6973</v>
      </c>
      <c r="C5043" s="2" t="s">
        <v>6949</v>
      </c>
      <c r="D5043" s="1" t="s">
        <v>19</v>
      </c>
      <c r="E5043" s="3" t="str">
        <f>HYPERLINK("https://fyndiq.se/produkt/56c72c0ba5f749b5/", "2-Pack SAMSUNG S24 Skärmskydd - Härdat Glas 9H - Super kvalitet 3D")</f>
        <v>2-Pack SAMSUNG S24 Skärmskydd - Härdat Glas 9H - Super kvalitet 3D</v>
      </c>
      <c r="F5043" s="1" t="s">
        <v>263</v>
      </c>
      <c r="G5043" s="1" t="s">
        <v>264</v>
      </c>
      <c r="H5043" s="1" t="s">
        <v>265</v>
      </c>
      <c r="I5043" s="1" t="s">
        <v>16</v>
      </c>
      <c r="J5043" s="1" t="s">
        <v>23</v>
      </c>
      <c r="K5043" s="1" t="s">
        <v>16</v>
      </c>
      <c r="L5043" s="1" t="s">
        <v>16</v>
      </c>
      <c r="M5043" s="1" t="s">
        <v>16</v>
      </c>
      <c r="N5043" s="1" t="s">
        <v>16</v>
      </c>
      <c r="O5043" s="1">
        <v>71.2</v>
      </c>
      <c r="P5043" s="1">
        <v>1.0</v>
      </c>
    </row>
    <row r="5044">
      <c r="A5044" s="1" t="s">
        <v>29</v>
      </c>
      <c r="B5044" s="1" t="s">
        <v>6974</v>
      </c>
      <c r="C5044" s="2" t="s">
        <v>6949</v>
      </c>
      <c r="D5044" s="1" t="s">
        <v>19</v>
      </c>
      <c r="E504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044" s="1" t="s">
        <v>26</v>
      </c>
      <c r="G5044" s="1" t="s">
        <v>27</v>
      </c>
      <c r="H5044" s="1" t="s">
        <v>28</v>
      </c>
      <c r="I5044" s="1" t="s">
        <v>16</v>
      </c>
      <c r="J5044" s="1" t="s">
        <v>23</v>
      </c>
      <c r="K5044" s="1" t="s">
        <v>16</v>
      </c>
      <c r="L5044" s="1" t="s">
        <v>16</v>
      </c>
      <c r="M5044" s="1" t="s">
        <v>16</v>
      </c>
      <c r="N5044" s="1" t="s">
        <v>16</v>
      </c>
      <c r="O5044" s="1">
        <v>71.2</v>
      </c>
      <c r="P5044" s="1">
        <v>1.0</v>
      </c>
    </row>
    <row r="5045">
      <c r="A5045" s="1" t="s">
        <v>29</v>
      </c>
      <c r="B5045" s="1" t="s">
        <v>6975</v>
      </c>
      <c r="C5045" s="2" t="s">
        <v>6949</v>
      </c>
      <c r="D5045" s="1" t="s">
        <v>19</v>
      </c>
      <c r="E5045" s="3" t="str">
        <f>HYPERLINK("https://fyndiq.se/produkt/56c72c0ba5f749b5/", "2-Pack SAMSUNG S24 Skärmskydd - Härdat Glas 9H - Super kvalitet 3D")</f>
        <v>2-Pack SAMSUNG S24 Skärmskydd - Härdat Glas 9H - Super kvalitet 3D</v>
      </c>
      <c r="F5045" s="1" t="s">
        <v>263</v>
      </c>
      <c r="G5045" s="1" t="s">
        <v>264</v>
      </c>
      <c r="H5045" s="1" t="s">
        <v>265</v>
      </c>
      <c r="I5045" s="1" t="s">
        <v>16</v>
      </c>
      <c r="J5045" s="1" t="s">
        <v>23</v>
      </c>
      <c r="K5045" s="1" t="s">
        <v>16</v>
      </c>
      <c r="L5045" s="1" t="s">
        <v>16</v>
      </c>
      <c r="M5045" s="1" t="s">
        <v>16</v>
      </c>
      <c r="N5045" s="1" t="s">
        <v>16</v>
      </c>
      <c r="O5045" s="1">
        <v>71.2</v>
      </c>
      <c r="P5045" s="1">
        <v>1.0</v>
      </c>
    </row>
    <row r="5046">
      <c r="A5046" s="1" t="s">
        <v>29</v>
      </c>
      <c r="B5046" s="1" t="s">
        <v>6976</v>
      </c>
      <c r="C5046" s="2" t="s">
        <v>6949</v>
      </c>
      <c r="D5046" s="1" t="s">
        <v>19</v>
      </c>
      <c r="E5046" s="3" t="str">
        <f>HYPERLINK("https://fyndiq.se/produkt/6ae5aff483564a84/", "2-Pack Apple Watch 40mm – Härdat glas 9H – Super kvalitet 3D")</f>
        <v>2-Pack Apple Watch 40mm – Härdat glas 9H – Super kvalitet 3D</v>
      </c>
      <c r="F5046" s="1" t="s">
        <v>1418</v>
      </c>
      <c r="G5046" s="1" t="s">
        <v>1419</v>
      </c>
      <c r="H5046" s="1" t="s">
        <v>1420</v>
      </c>
      <c r="I5046" s="1" t="s">
        <v>16</v>
      </c>
      <c r="J5046" s="1" t="s">
        <v>23</v>
      </c>
      <c r="K5046" s="1" t="s">
        <v>16</v>
      </c>
      <c r="L5046" s="1" t="s">
        <v>16</v>
      </c>
      <c r="M5046" s="1" t="s">
        <v>16</v>
      </c>
      <c r="N5046" s="1" t="s">
        <v>16</v>
      </c>
      <c r="O5046" s="1">
        <v>55.2</v>
      </c>
      <c r="P5046" s="1">
        <v>1.0</v>
      </c>
    </row>
    <row r="5047">
      <c r="A5047" s="1" t="s">
        <v>29</v>
      </c>
      <c r="B5047" s="1" t="s">
        <v>6977</v>
      </c>
      <c r="C5047" s="2" t="s">
        <v>6949</v>
      </c>
      <c r="D5047" s="1" t="s">
        <v>19</v>
      </c>
      <c r="E504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047" s="1" t="s">
        <v>26</v>
      </c>
      <c r="G5047" s="1" t="s">
        <v>27</v>
      </c>
      <c r="H5047" s="1" t="s">
        <v>28</v>
      </c>
      <c r="I5047" s="1" t="s">
        <v>16</v>
      </c>
      <c r="J5047" s="1" t="s">
        <v>23</v>
      </c>
      <c r="K5047" s="1" t="s">
        <v>16</v>
      </c>
      <c r="L5047" s="1" t="s">
        <v>16</v>
      </c>
      <c r="M5047" s="1" t="s">
        <v>16</v>
      </c>
      <c r="N5047" s="1" t="s">
        <v>16</v>
      </c>
      <c r="O5047" s="1">
        <v>71.2</v>
      </c>
      <c r="P5047" s="1">
        <v>1.0</v>
      </c>
    </row>
    <row r="5048">
      <c r="A5048" s="1" t="s">
        <v>29</v>
      </c>
      <c r="B5048" s="1" t="s">
        <v>6978</v>
      </c>
      <c r="C5048" s="2" t="s">
        <v>6949</v>
      </c>
      <c r="D5048" s="1" t="s">
        <v>19</v>
      </c>
      <c r="E504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5048" s="1" t="s">
        <v>599</v>
      </c>
      <c r="G5048" s="1" t="s">
        <v>600</v>
      </c>
      <c r="H5048" s="1" t="s">
        <v>601</v>
      </c>
      <c r="I5048" s="1" t="s">
        <v>16</v>
      </c>
      <c r="J5048" s="1" t="s">
        <v>23</v>
      </c>
      <c r="K5048" s="1" t="s">
        <v>16</v>
      </c>
      <c r="L5048" s="1" t="s">
        <v>16</v>
      </c>
      <c r="M5048" s="1" t="s">
        <v>16</v>
      </c>
      <c r="N5048" s="1" t="s">
        <v>16</v>
      </c>
      <c r="O5048" s="1">
        <v>71.2</v>
      </c>
      <c r="P5048" s="1">
        <v>1.0</v>
      </c>
    </row>
    <row r="5049">
      <c r="A5049" s="1" t="s">
        <v>29</v>
      </c>
      <c r="B5049" s="1" t="s">
        <v>6979</v>
      </c>
      <c r="C5049" s="2" t="s">
        <v>6949</v>
      </c>
      <c r="D5049" s="1" t="s">
        <v>19</v>
      </c>
      <c r="E5049" s="3" t="str">
        <f>HYPERLINK("https://fyndiq.se/produkt/56c72c0ba5f749b5/", "2-Pack SAMSUNG S24 Skärmskydd - Härdat Glas 9H - Super kvalitet 3D")</f>
        <v>2-Pack SAMSUNG S24 Skärmskydd - Härdat Glas 9H - Super kvalitet 3D</v>
      </c>
      <c r="F5049" s="1" t="s">
        <v>263</v>
      </c>
      <c r="G5049" s="1" t="s">
        <v>264</v>
      </c>
      <c r="H5049" s="1" t="s">
        <v>265</v>
      </c>
      <c r="I5049" s="1" t="s">
        <v>16</v>
      </c>
      <c r="J5049" s="1" t="s">
        <v>23</v>
      </c>
      <c r="K5049" s="1" t="s">
        <v>16</v>
      </c>
      <c r="L5049" s="1" t="s">
        <v>16</v>
      </c>
      <c r="M5049" s="1" t="s">
        <v>16</v>
      </c>
      <c r="N5049" s="1" t="s">
        <v>16</v>
      </c>
      <c r="O5049" s="1">
        <v>71.2</v>
      </c>
      <c r="P5049" s="1">
        <v>1.0</v>
      </c>
    </row>
    <row r="5050">
      <c r="A5050" s="1" t="s">
        <v>29</v>
      </c>
      <c r="B5050" s="1" t="s">
        <v>6980</v>
      </c>
      <c r="C5050" s="2" t="s">
        <v>6949</v>
      </c>
      <c r="D5050" s="1" t="s">
        <v>19</v>
      </c>
      <c r="E5050" s="3" t="str">
        <f>HYPERLINK("https://fyndiq.se/produkt/406117b60bf241a0/", "2-Pack Samsung Galaxy S9 - Härdat glas 9H - Super kvalitet 3D")</f>
        <v>2-Pack Samsung Galaxy S9 - Härdat glas 9H - Super kvalitet 3D</v>
      </c>
      <c r="F5050" s="1" t="s">
        <v>228</v>
      </c>
      <c r="G5050" s="1" t="s">
        <v>229</v>
      </c>
      <c r="H5050" s="1" t="s">
        <v>230</v>
      </c>
      <c r="I5050" s="1" t="s">
        <v>16</v>
      </c>
      <c r="J5050" s="1" t="s">
        <v>23</v>
      </c>
      <c r="K5050" s="1" t="s">
        <v>16</v>
      </c>
      <c r="L5050" s="1" t="s">
        <v>16</v>
      </c>
      <c r="M5050" s="1" t="s">
        <v>16</v>
      </c>
      <c r="N5050" s="1" t="s">
        <v>16</v>
      </c>
      <c r="O5050" s="1">
        <v>63.2</v>
      </c>
      <c r="P5050" s="1">
        <v>1.0</v>
      </c>
    </row>
    <row r="5051">
      <c r="A5051" s="1" t="s">
        <v>29</v>
      </c>
      <c r="B5051" s="1" t="s">
        <v>6981</v>
      </c>
      <c r="C5051" s="2" t="s">
        <v>6949</v>
      </c>
      <c r="D5051" s="1" t="s">
        <v>19</v>
      </c>
      <c r="E5051" s="3" t="str">
        <f>HYPERLINK("https://fyndiq.se/produkt/56c72c0ba5f749b5/", "2-Pack SAMSUNG S24 Skärmskydd - Härdat Glas 9H - Super kvalitet 3D")</f>
        <v>2-Pack SAMSUNG S24 Skärmskydd - Härdat Glas 9H - Super kvalitet 3D</v>
      </c>
      <c r="F5051" s="1" t="s">
        <v>263</v>
      </c>
      <c r="G5051" s="1" t="s">
        <v>264</v>
      </c>
      <c r="H5051" s="1" t="s">
        <v>265</v>
      </c>
      <c r="I5051" s="1" t="s">
        <v>16</v>
      </c>
      <c r="J5051" s="1" t="s">
        <v>23</v>
      </c>
      <c r="K5051" s="1" t="s">
        <v>16</v>
      </c>
      <c r="L5051" s="1" t="s">
        <v>16</v>
      </c>
      <c r="M5051" s="1" t="s">
        <v>16</v>
      </c>
      <c r="N5051" s="1" t="s">
        <v>16</v>
      </c>
      <c r="O5051" s="1">
        <v>71.2</v>
      </c>
      <c r="P5051" s="1">
        <v>1.0</v>
      </c>
    </row>
    <row r="5052">
      <c r="A5052" s="1" t="s">
        <v>29</v>
      </c>
      <c r="B5052" s="1" t="s">
        <v>6982</v>
      </c>
      <c r="C5052" s="2" t="s">
        <v>6949</v>
      </c>
      <c r="D5052" s="1" t="s">
        <v>19</v>
      </c>
      <c r="E505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052" s="1" t="s">
        <v>26</v>
      </c>
      <c r="G5052" s="1" t="s">
        <v>27</v>
      </c>
      <c r="H5052" s="1" t="s">
        <v>28</v>
      </c>
      <c r="I5052" s="1" t="s">
        <v>16</v>
      </c>
      <c r="J5052" s="1" t="s">
        <v>23</v>
      </c>
      <c r="K5052" s="1" t="s">
        <v>16</v>
      </c>
      <c r="L5052" s="1" t="s">
        <v>16</v>
      </c>
      <c r="M5052" s="1" t="s">
        <v>16</v>
      </c>
      <c r="N5052" s="1" t="s">
        <v>16</v>
      </c>
      <c r="O5052" s="1">
        <v>71.2</v>
      </c>
      <c r="P5052" s="1">
        <v>1.0</v>
      </c>
    </row>
    <row r="5053">
      <c r="A5053" s="1" t="s">
        <v>29</v>
      </c>
      <c r="B5053" s="1" t="s">
        <v>6983</v>
      </c>
      <c r="C5053" s="2" t="s">
        <v>6949</v>
      </c>
      <c r="D5053" s="1" t="s">
        <v>19</v>
      </c>
      <c r="E505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053" s="1" t="s">
        <v>785</v>
      </c>
      <c r="G5053" s="1" t="s">
        <v>786</v>
      </c>
      <c r="H5053" s="1" t="s">
        <v>787</v>
      </c>
      <c r="I5053" s="1" t="s">
        <v>16</v>
      </c>
      <c r="J5053" s="1" t="s">
        <v>23</v>
      </c>
      <c r="K5053" s="1" t="s">
        <v>16</v>
      </c>
      <c r="L5053" s="1" t="s">
        <v>16</v>
      </c>
      <c r="M5053" s="1" t="s">
        <v>16</v>
      </c>
      <c r="N5053" s="1" t="s">
        <v>16</v>
      </c>
      <c r="O5053" s="1">
        <v>63.2</v>
      </c>
      <c r="P5053" s="1">
        <v>1.0</v>
      </c>
    </row>
    <row r="5054">
      <c r="A5054" s="1" t="s">
        <v>29</v>
      </c>
      <c r="B5054" s="1" t="s">
        <v>6984</v>
      </c>
      <c r="C5054" s="2" t="s">
        <v>6949</v>
      </c>
      <c r="D5054" s="1" t="s">
        <v>19</v>
      </c>
      <c r="E5054" s="3" t="str">
        <f>HYPERLINK("https://fyndiq.se/produkt/ef10e4ba492c46df/", "2-Pack Samsung S23 FE 5G - 9H Härdat Glass - Super Kvalitet 3D")</f>
        <v>2-Pack Samsung S23 FE 5G - 9H Härdat Glass - Super Kvalitet 3D</v>
      </c>
      <c r="F5054" s="1" t="s">
        <v>2521</v>
      </c>
      <c r="G5054" s="1" t="s">
        <v>2522</v>
      </c>
      <c r="H5054" s="1" t="s">
        <v>2523</v>
      </c>
      <c r="I5054" s="1" t="s">
        <v>16</v>
      </c>
      <c r="J5054" s="1" t="s">
        <v>23</v>
      </c>
      <c r="K5054" s="1" t="s">
        <v>16</v>
      </c>
      <c r="L5054" s="1" t="s">
        <v>16</v>
      </c>
      <c r="M5054" s="1" t="s">
        <v>16</v>
      </c>
      <c r="N5054" s="1" t="s">
        <v>16</v>
      </c>
      <c r="O5054" s="1">
        <v>63.2</v>
      </c>
      <c r="P5054" s="1">
        <v>1.0</v>
      </c>
    </row>
    <row r="5055">
      <c r="A5055" s="1" t="s">
        <v>29</v>
      </c>
      <c r="B5055" s="1" t="s">
        <v>6985</v>
      </c>
      <c r="C5055" s="2" t="s">
        <v>6949</v>
      </c>
      <c r="D5055" s="1" t="s">
        <v>19</v>
      </c>
      <c r="E5055" s="3" t="str">
        <f t="shared" ref="E5055:E5056" si="62">HYPERLINK("https://fyndiq.se/produkt/e23eebfe42ea4746/", "2-Pack Samsung S23 ULTRA 5G Skärmskydd - Härdat Glas 9H - Super kvalitet 3D")</f>
        <v>2-Pack Samsung S23 ULTRA 5G Skärmskydd - Härdat Glas 9H - Super kvalitet 3D</v>
      </c>
      <c r="F5055" s="1" t="s">
        <v>977</v>
      </c>
      <c r="G5055" s="1" t="s">
        <v>978</v>
      </c>
      <c r="H5055" s="1" t="s">
        <v>979</v>
      </c>
      <c r="I5055" s="1" t="s">
        <v>16</v>
      </c>
      <c r="J5055" s="1" t="s">
        <v>23</v>
      </c>
      <c r="K5055" s="1" t="s">
        <v>16</v>
      </c>
      <c r="L5055" s="1" t="s">
        <v>16</v>
      </c>
      <c r="M5055" s="1" t="s">
        <v>16</v>
      </c>
      <c r="N5055" s="1" t="s">
        <v>16</v>
      </c>
      <c r="O5055" s="1">
        <v>63.2</v>
      </c>
      <c r="P5055" s="1">
        <v>1.0</v>
      </c>
    </row>
    <row r="5056">
      <c r="A5056" s="1" t="s">
        <v>29</v>
      </c>
      <c r="B5056" s="1" t="s">
        <v>6986</v>
      </c>
      <c r="C5056" s="2" t="s">
        <v>6949</v>
      </c>
      <c r="D5056" s="1" t="s">
        <v>19</v>
      </c>
      <c r="E5056" s="3" t="str">
        <f t="shared" si="62"/>
        <v>2-Pack Samsung S23 ULTRA 5G Skärmskydd - Härdat Glas 9H - Super kvalitet 3D</v>
      </c>
      <c r="F5056" s="1" t="s">
        <v>977</v>
      </c>
      <c r="G5056" s="1" t="s">
        <v>978</v>
      </c>
      <c r="H5056" s="1" t="s">
        <v>979</v>
      </c>
      <c r="I5056" s="1" t="s">
        <v>16</v>
      </c>
      <c r="J5056" s="1" t="s">
        <v>23</v>
      </c>
      <c r="K5056" s="1" t="s">
        <v>16</v>
      </c>
      <c r="L5056" s="1" t="s">
        <v>16</v>
      </c>
      <c r="M5056" s="1" t="s">
        <v>16</v>
      </c>
      <c r="N5056" s="1" t="s">
        <v>16</v>
      </c>
      <c r="O5056" s="1">
        <v>63.2</v>
      </c>
      <c r="P5056" s="1">
        <v>1.0</v>
      </c>
    </row>
    <row r="5057">
      <c r="A5057" s="1" t="s">
        <v>29</v>
      </c>
      <c r="B5057" s="1" t="s">
        <v>6987</v>
      </c>
      <c r="C5057" s="2" t="s">
        <v>6949</v>
      </c>
      <c r="D5057" s="1" t="s">
        <v>19</v>
      </c>
      <c r="E5057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057" s="1" t="s">
        <v>31</v>
      </c>
      <c r="G5057" s="1" t="s">
        <v>32</v>
      </c>
      <c r="H5057" s="1" t="s">
        <v>33</v>
      </c>
      <c r="I5057" s="1" t="s">
        <v>16</v>
      </c>
      <c r="J5057" s="1" t="s">
        <v>23</v>
      </c>
      <c r="K5057" s="1" t="s">
        <v>16</v>
      </c>
      <c r="L5057" s="1" t="s">
        <v>16</v>
      </c>
      <c r="M5057" s="1" t="s">
        <v>16</v>
      </c>
      <c r="N5057" s="1" t="s">
        <v>16</v>
      </c>
      <c r="O5057" s="1">
        <v>79.2</v>
      </c>
      <c r="P5057" s="1">
        <v>1.0</v>
      </c>
    </row>
    <row r="5058">
      <c r="A5058" s="1" t="s">
        <v>29</v>
      </c>
      <c r="B5058" s="1" t="s">
        <v>6988</v>
      </c>
      <c r="C5058" s="2" t="s">
        <v>6949</v>
      </c>
      <c r="D5058" s="1" t="s">
        <v>19</v>
      </c>
      <c r="E5058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5058" s="1" t="s">
        <v>1572</v>
      </c>
      <c r="G5058" s="1" t="s">
        <v>1573</v>
      </c>
      <c r="H5058" s="1" t="s">
        <v>1574</v>
      </c>
      <c r="I5058" s="1" t="s">
        <v>16</v>
      </c>
      <c r="J5058" s="1" t="s">
        <v>23</v>
      </c>
      <c r="K5058" s="1" t="s">
        <v>16</v>
      </c>
      <c r="L5058" s="1" t="s">
        <v>16</v>
      </c>
      <c r="M5058" s="1" t="s">
        <v>16</v>
      </c>
      <c r="N5058" s="1" t="s">
        <v>16</v>
      </c>
      <c r="O5058" s="1">
        <v>71.2</v>
      </c>
      <c r="P5058" s="1">
        <v>1.0</v>
      </c>
    </row>
    <row r="5059">
      <c r="A5059" s="1" t="s">
        <v>29</v>
      </c>
      <c r="B5059" s="1" t="s">
        <v>6989</v>
      </c>
      <c r="C5059" s="2" t="s">
        <v>6949</v>
      </c>
      <c r="D5059" s="1" t="s">
        <v>19</v>
      </c>
      <c r="E5059" s="3" t="str">
        <f>HYPERLINK("https://fyndiq.se/produkt/66924f1ff238487e/", "2-Pack GOOGLE PIXEL 7A Skärmskydd - Härdat Glas 9H - Super kvalitet 3D")</f>
        <v>2-Pack GOOGLE PIXEL 7A Skärmskydd - Härdat Glas 9H - Super kvalitet 3D</v>
      </c>
      <c r="F5059" s="1" t="s">
        <v>315</v>
      </c>
      <c r="G5059" s="1" t="s">
        <v>316</v>
      </c>
      <c r="H5059" s="1" t="s">
        <v>317</v>
      </c>
      <c r="I5059" s="1" t="s">
        <v>16</v>
      </c>
      <c r="J5059" s="1" t="s">
        <v>23</v>
      </c>
      <c r="K5059" s="1" t="s">
        <v>16</v>
      </c>
      <c r="L5059" s="1" t="s">
        <v>16</v>
      </c>
      <c r="M5059" s="1" t="s">
        <v>16</v>
      </c>
      <c r="N5059" s="1" t="s">
        <v>16</v>
      </c>
      <c r="O5059" s="1">
        <v>63.2</v>
      </c>
      <c r="P5059" s="1">
        <v>1.0</v>
      </c>
    </row>
    <row r="5060">
      <c r="A5060" s="1" t="s">
        <v>29</v>
      </c>
      <c r="B5060" s="1" t="s">
        <v>6990</v>
      </c>
      <c r="C5060" s="2" t="s">
        <v>6949</v>
      </c>
      <c r="D5060" s="1" t="s">
        <v>19</v>
      </c>
      <c r="E5060" s="3" t="str">
        <f>HYPERLINK("https://fyndiq.se/produkt/675bb02ed6bb4e07/", "2-Pack Samsung Galaxy S21 Ultra - Härdat Glas 9H-Super Kvalitet")</f>
        <v>2-Pack Samsung Galaxy S21 Ultra - Härdat Glas 9H-Super Kvalitet</v>
      </c>
      <c r="F5060" s="1" t="s">
        <v>91</v>
      </c>
      <c r="G5060" s="1" t="s">
        <v>92</v>
      </c>
      <c r="H5060" s="1" t="s">
        <v>93</v>
      </c>
      <c r="I5060" s="1" t="s">
        <v>16</v>
      </c>
      <c r="J5060" s="1" t="s">
        <v>23</v>
      </c>
      <c r="K5060" s="1" t="s">
        <v>16</v>
      </c>
      <c r="L5060" s="1" t="s">
        <v>16</v>
      </c>
      <c r="M5060" s="1" t="s">
        <v>16</v>
      </c>
      <c r="N5060" s="1" t="s">
        <v>16</v>
      </c>
      <c r="O5060" s="1">
        <v>63.2</v>
      </c>
      <c r="P5060" s="1">
        <v>1.0</v>
      </c>
    </row>
    <row r="5061">
      <c r="A5061" s="1" t="s">
        <v>29</v>
      </c>
      <c r="B5061" s="1" t="s">
        <v>6991</v>
      </c>
      <c r="C5061" s="2" t="s">
        <v>6949</v>
      </c>
      <c r="D5061" s="1" t="s">
        <v>19</v>
      </c>
      <c r="E5061" s="3" t="str">
        <f>HYPERLINK("https://fyndiq.se/produkt/1e8f6bb5ed7344de/", "2-Pack Samsung Galaxy s10 Plus - Härdat glas 9H - Super kvalitet")</f>
        <v>2-Pack Samsung Galaxy s10 Plus - Härdat glas 9H - Super kvalitet</v>
      </c>
      <c r="F5061" s="1" t="s">
        <v>1508</v>
      </c>
      <c r="G5061" s="1" t="s">
        <v>1509</v>
      </c>
      <c r="H5061" s="1" t="s">
        <v>1510</v>
      </c>
      <c r="I5061" s="1" t="s">
        <v>16</v>
      </c>
      <c r="J5061" s="1" t="s">
        <v>23</v>
      </c>
      <c r="K5061" s="1" t="s">
        <v>16</v>
      </c>
      <c r="L5061" s="1" t="s">
        <v>16</v>
      </c>
      <c r="M5061" s="1" t="s">
        <v>16</v>
      </c>
      <c r="N5061" s="1" t="s">
        <v>16</v>
      </c>
      <c r="O5061" s="1">
        <v>63.2</v>
      </c>
      <c r="P5061" s="1">
        <v>1.0</v>
      </c>
    </row>
    <row r="5062">
      <c r="A5062" s="1" t="s">
        <v>29</v>
      </c>
      <c r="B5062" s="1" t="s">
        <v>6992</v>
      </c>
      <c r="C5062" s="2" t="s">
        <v>6949</v>
      </c>
      <c r="D5062" s="1" t="s">
        <v>19</v>
      </c>
      <c r="E5062" s="3" t="str">
        <f>HYPERLINK("https://fyndiq.se/produkt/c26c9ffef37a436a/", "2-Pack Samsung A35 5G Skärmskydd i Härdat Glas")</f>
        <v>2-Pack Samsung A35 5G Skärmskydd i Härdat Glas</v>
      </c>
      <c r="F5062" s="1" t="s">
        <v>432</v>
      </c>
      <c r="G5062" s="1" t="s">
        <v>433</v>
      </c>
      <c r="H5062" s="1" t="s">
        <v>434</v>
      </c>
      <c r="I5062" s="1" t="s">
        <v>16</v>
      </c>
      <c r="J5062" s="1" t="s">
        <v>23</v>
      </c>
      <c r="K5062" s="1" t="s">
        <v>16</v>
      </c>
      <c r="L5062" s="1" t="s">
        <v>16</v>
      </c>
      <c r="M5062" s="1" t="s">
        <v>16</v>
      </c>
      <c r="N5062" s="1" t="s">
        <v>16</v>
      </c>
      <c r="O5062" s="1">
        <v>63.2</v>
      </c>
      <c r="P5062" s="1">
        <v>1.0</v>
      </c>
    </row>
    <row r="5063">
      <c r="A5063" s="1" t="s">
        <v>29</v>
      </c>
      <c r="B5063" s="1" t="s">
        <v>6993</v>
      </c>
      <c r="C5063" s="2" t="s">
        <v>6949</v>
      </c>
      <c r="D5063" s="1" t="s">
        <v>19</v>
      </c>
      <c r="E5063" s="3" t="str">
        <f>HYPERLINK("https://fyndiq.se/produkt/c6f3e47a88184e8d/", "2-Pack SAMSUNG A55 Skärmskydd - Härdat Glas 9H - Super kvalitet 3D")</f>
        <v>2-Pack SAMSUNG A55 Skärmskydd - Härdat Glas 9H - Super kvalitet 3D</v>
      </c>
      <c r="F5063" s="1" t="s">
        <v>83</v>
      </c>
      <c r="G5063" s="1" t="s">
        <v>84</v>
      </c>
      <c r="H5063" s="1" t="s">
        <v>85</v>
      </c>
      <c r="I5063" s="1" t="s">
        <v>16</v>
      </c>
      <c r="J5063" s="1" t="s">
        <v>23</v>
      </c>
      <c r="K5063" s="1" t="s">
        <v>16</v>
      </c>
      <c r="L5063" s="1" t="s">
        <v>16</v>
      </c>
      <c r="M5063" s="1" t="s">
        <v>16</v>
      </c>
      <c r="N5063" s="1" t="s">
        <v>16</v>
      </c>
      <c r="O5063" s="1">
        <v>63.2</v>
      </c>
      <c r="P5063" s="1">
        <v>1.0</v>
      </c>
    </row>
    <row r="5064">
      <c r="A5064" s="1" t="s">
        <v>29</v>
      </c>
      <c r="B5064" s="1" t="s">
        <v>6994</v>
      </c>
      <c r="C5064" s="2" t="s">
        <v>6949</v>
      </c>
      <c r="D5064" s="1" t="s">
        <v>19</v>
      </c>
      <c r="E5064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5064" s="1" t="s">
        <v>3112</v>
      </c>
      <c r="G5064" s="1" t="s">
        <v>3113</v>
      </c>
      <c r="H5064" s="1" t="s">
        <v>3114</v>
      </c>
      <c r="I5064" s="1" t="s">
        <v>16</v>
      </c>
      <c r="J5064" s="1" t="s">
        <v>23</v>
      </c>
      <c r="K5064" s="1" t="s">
        <v>16</v>
      </c>
      <c r="L5064" s="1" t="s">
        <v>16</v>
      </c>
      <c r="M5064" s="1" t="s">
        <v>16</v>
      </c>
      <c r="N5064" s="1" t="s">
        <v>16</v>
      </c>
      <c r="O5064" s="1">
        <v>63.2</v>
      </c>
      <c r="P5064" s="1">
        <v>1.0</v>
      </c>
    </row>
    <row r="5065">
      <c r="A5065" s="1" t="s">
        <v>29</v>
      </c>
      <c r="B5065" s="1" t="s">
        <v>6995</v>
      </c>
      <c r="C5065" s="2" t="s">
        <v>6949</v>
      </c>
      <c r="D5065" s="1" t="s">
        <v>19</v>
      </c>
      <c r="E5065" s="3" t="str">
        <f>HYPERLINK("https://fyndiq.se/produkt/13e76851ca504320/", "2-Pack Samsung Galaxy S22 Ultra - Härdat glas 9H - Top kvalitet")</f>
        <v>2-Pack Samsung Galaxy S22 Ultra - Härdat glas 9H - Top kvalitet</v>
      </c>
      <c r="F5065" s="1" t="s">
        <v>140</v>
      </c>
      <c r="G5065" s="1" t="s">
        <v>141</v>
      </c>
      <c r="H5065" s="1" t="s">
        <v>142</v>
      </c>
      <c r="I5065" s="1" t="s">
        <v>16</v>
      </c>
      <c r="J5065" s="1" t="s">
        <v>23</v>
      </c>
      <c r="K5065" s="1" t="s">
        <v>16</v>
      </c>
      <c r="L5065" s="1" t="s">
        <v>16</v>
      </c>
      <c r="M5065" s="1" t="s">
        <v>16</v>
      </c>
      <c r="N5065" s="1" t="s">
        <v>16</v>
      </c>
      <c r="O5065" s="1">
        <v>63.2</v>
      </c>
      <c r="P5065" s="1">
        <v>1.0</v>
      </c>
    </row>
    <row r="5066">
      <c r="A5066" s="1" t="s">
        <v>29</v>
      </c>
      <c r="B5066" s="1" t="s">
        <v>6996</v>
      </c>
      <c r="C5066" s="2" t="s">
        <v>6949</v>
      </c>
      <c r="D5066" s="1" t="s">
        <v>19</v>
      </c>
      <c r="E5066" s="3" t="str">
        <f t="shared" ref="E5066:E5067" si="63">HYPERLINK("https://fyndiq.se/produkt/860b7dade19d4d2f/", "2-Pack XIAOMI REDMI A3 Skärmskydd - Härdat Glas 9H - Super kvalitet 3D")</f>
        <v>2-Pack XIAOMI REDMI A3 Skärmskydd - Härdat Glas 9H - Super kvalitet 3D</v>
      </c>
      <c r="F5066" s="1" t="s">
        <v>200</v>
      </c>
      <c r="G5066" s="1" t="s">
        <v>201</v>
      </c>
      <c r="H5066" s="1" t="s">
        <v>202</v>
      </c>
      <c r="I5066" s="1" t="s">
        <v>16</v>
      </c>
      <c r="J5066" s="1" t="s">
        <v>23</v>
      </c>
      <c r="K5066" s="1" t="s">
        <v>16</v>
      </c>
      <c r="L5066" s="1" t="s">
        <v>16</v>
      </c>
      <c r="M5066" s="1" t="s">
        <v>16</v>
      </c>
      <c r="N5066" s="1" t="s">
        <v>16</v>
      </c>
      <c r="O5066" s="1">
        <v>63.2</v>
      </c>
      <c r="P5066" s="1">
        <v>1.0</v>
      </c>
    </row>
    <row r="5067">
      <c r="A5067" s="1" t="s">
        <v>29</v>
      </c>
      <c r="B5067" s="1" t="s">
        <v>6997</v>
      </c>
      <c r="C5067" s="2" t="s">
        <v>6949</v>
      </c>
      <c r="D5067" s="1" t="s">
        <v>19</v>
      </c>
      <c r="E5067" s="3" t="str">
        <f t="shared" si="63"/>
        <v>2-Pack XIAOMI REDMI A3 Skärmskydd - Härdat Glas 9H - Super kvalitet 3D</v>
      </c>
      <c r="F5067" s="1" t="s">
        <v>200</v>
      </c>
      <c r="G5067" s="1" t="s">
        <v>201</v>
      </c>
      <c r="H5067" s="1" t="s">
        <v>202</v>
      </c>
      <c r="I5067" s="1" t="s">
        <v>16</v>
      </c>
      <c r="J5067" s="1" t="s">
        <v>23</v>
      </c>
      <c r="K5067" s="1" t="s">
        <v>16</v>
      </c>
      <c r="L5067" s="1" t="s">
        <v>16</v>
      </c>
      <c r="M5067" s="1" t="s">
        <v>16</v>
      </c>
      <c r="N5067" s="1" t="s">
        <v>16</v>
      </c>
      <c r="O5067" s="1">
        <v>63.2</v>
      </c>
      <c r="P5067" s="1">
        <v>1.0</v>
      </c>
    </row>
    <row r="5068">
      <c r="A5068" s="1" t="s">
        <v>29</v>
      </c>
      <c r="B5068" s="1" t="s">
        <v>6998</v>
      </c>
      <c r="C5068" s="2" t="s">
        <v>6949</v>
      </c>
      <c r="D5068" s="1" t="s">
        <v>19</v>
      </c>
      <c r="E506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068" s="1" t="s">
        <v>785</v>
      </c>
      <c r="G5068" s="1" t="s">
        <v>786</v>
      </c>
      <c r="H5068" s="1" t="s">
        <v>787</v>
      </c>
      <c r="I5068" s="1" t="s">
        <v>16</v>
      </c>
      <c r="J5068" s="1" t="s">
        <v>23</v>
      </c>
      <c r="K5068" s="1" t="s">
        <v>16</v>
      </c>
      <c r="L5068" s="1" t="s">
        <v>16</v>
      </c>
      <c r="M5068" s="1" t="s">
        <v>16</v>
      </c>
      <c r="N5068" s="1" t="s">
        <v>16</v>
      </c>
      <c r="O5068" s="1">
        <v>63.2</v>
      </c>
      <c r="P5068" s="1">
        <v>1.0</v>
      </c>
    </row>
    <row r="5069">
      <c r="A5069" s="1" t="s">
        <v>29</v>
      </c>
      <c r="B5069" s="1" t="s">
        <v>6999</v>
      </c>
      <c r="C5069" s="2" t="s">
        <v>6949</v>
      </c>
      <c r="D5069" s="1" t="s">
        <v>19</v>
      </c>
      <c r="E5069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5069" s="1" t="s">
        <v>3909</v>
      </c>
      <c r="G5069" s="1" t="s">
        <v>3910</v>
      </c>
      <c r="H5069" s="1" t="s">
        <v>3911</v>
      </c>
      <c r="I5069" s="1" t="s">
        <v>16</v>
      </c>
      <c r="J5069" s="1" t="s">
        <v>23</v>
      </c>
      <c r="K5069" s="1" t="s">
        <v>16</v>
      </c>
      <c r="L5069" s="1" t="s">
        <v>16</v>
      </c>
      <c r="M5069" s="1" t="s">
        <v>16</v>
      </c>
      <c r="N5069" s="1" t="s">
        <v>16</v>
      </c>
      <c r="O5069" s="1">
        <v>71.2</v>
      </c>
      <c r="P5069" s="1">
        <v>1.0</v>
      </c>
    </row>
    <row r="5070">
      <c r="A5070" s="1" t="s">
        <v>29</v>
      </c>
      <c r="B5070" s="1" t="s">
        <v>7000</v>
      </c>
      <c r="C5070" s="2" t="s">
        <v>6949</v>
      </c>
      <c r="D5070" s="1" t="s">
        <v>19</v>
      </c>
      <c r="E507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070" s="1" t="s">
        <v>204</v>
      </c>
      <c r="G5070" s="1" t="s">
        <v>205</v>
      </c>
      <c r="H5070" s="1" t="s">
        <v>206</v>
      </c>
      <c r="I5070" s="1" t="s">
        <v>16</v>
      </c>
      <c r="J5070" s="1" t="s">
        <v>23</v>
      </c>
      <c r="K5070" s="1" t="s">
        <v>16</v>
      </c>
      <c r="L5070" s="1" t="s">
        <v>16</v>
      </c>
      <c r="M5070" s="1" t="s">
        <v>16</v>
      </c>
      <c r="N5070" s="1" t="s">
        <v>16</v>
      </c>
      <c r="O5070" s="1">
        <v>71.2</v>
      </c>
      <c r="P5070" s="1">
        <v>1.0</v>
      </c>
    </row>
    <row r="5071">
      <c r="A5071" s="1" t="s">
        <v>29</v>
      </c>
      <c r="B5071" s="1" t="s">
        <v>7001</v>
      </c>
      <c r="C5071" s="2" t="s">
        <v>6949</v>
      </c>
      <c r="D5071" s="1" t="s">
        <v>19</v>
      </c>
      <c r="E5071" s="3" t="str">
        <f>HYPERLINK("https://fyndiq.se/produkt/432d784756a84eff/", "2-Pack Samsung Galaxy S20FE - Härdat Glas-9H -Super kvalitet 3D")</f>
        <v>2-Pack Samsung Galaxy S20FE - Härdat Glas-9H -Super kvalitet 3D</v>
      </c>
      <c r="F5071" s="1" t="s">
        <v>1078</v>
      </c>
      <c r="G5071" s="1" t="s">
        <v>1079</v>
      </c>
      <c r="H5071" s="1" t="s">
        <v>1080</v>
      </c>
      <c r="I5071" s="1" t="s">
        <v>16</v>
      </c>
      <c r="J5071" s="1" t="s">
        <v>23</v>
      </c>
      <c r="K5071" s="1" t="s">
        <v>16</v>
      </c>
      <c r="L5071" s="1" t="s">
        <v>16</v>
      </c>
      <c r="M5071" s="1" t="s">
        <v>16</v>
      </c>
      <c r="N5071" s="1" t="s">
        <v>16</v>
      </c>
      <c r="O5071" s="1">
        <v>63.2</v>
      </c>
      <c r="P5071" s="1">
        <v>1.0</v>
      </c>
    </row>
    <row r="5072">
      <c r="A5072" s="1" t="s">
        <v>29</v>
      </c>
      <c r="B5072" s="1" t="s">
        <v>7002</v>
      </c>
      <c r="C5072" s="2" t="s">
        <v>6949</v>
      </c>
      <c r="D5072" s="1" t="s">
        <v>19</v>
      </c>
      <c r="E5072" s="3" t="str">
        <f>HYPERLINK("https://fyndiq.se/produkt/e4b87757208946c3/", "2-Pack Samsung S10E Skärmskydd - Härdat Glas 9H - Super kvalitet 3D")</f>
        <v>2-Pack Samsung S10E Skärmskydd - Härdat Glas 9H - Super kvalitet 3D</v>
      </c>
      <c r="F5072" s="1" t="s">
        <v>95</v>
      </c>
      <c r="G5072" s="1" t="s">
        <v>96</v>
      </c>
      <c r="H5072" s="1" t="s">
        <v>97</v>
      </c>
      <c r="I5072" s="1" t="s">
        <v>16</v>
      </c>
      <c r="J5072" s="1" t="s">
        <v>23</v>
      </c>
      <c r="K5072" s="1" t="s">
        <v>16</v>
      </c>
      <c r="L5072" s="1" t="s">
        <v>16</v>
      </c>
      <c r="M5072" s="1" t="s">
        <v>16</v>
      </c>
      <c r="N5072" s="1" t="s">
        <v>16</v>
      </c>
      <c r="O5072" s="1">
        <v>63.2</v>
      </c>
      <c r="P5072" s="1">
        <v>1.0</v>
      </c>
    </row>
    <row r="5073">
      <c r="A5073" s="1" t="s">
        <v>29</v>
      </c>
      <c r="B5073" s="1" t="s">
        <v>7003</v>
      </c>
      <c r="C5073" s="2" t="s">
        <v>6949</v>
      </c>
      <c r="D5073" s="1" t="s">
        <v>19</v>
      </c>
      <c r="E5073" s="3" t="str">
        <f>HYPERLINK("https://fyndiq.se/produkt/1680a3aea19a4558/", "2-Pack Samsung S20 Skärmskydd - Härdat Glas 9H - Super kvalitet 3D")</f>
        <v>2-Pack Samsung S20 Skärmskydd - Härdat Glas 9H - Super kvalitet 3D</v>
      </c>
      <c r="F5073" s="1" t="s">
        <v>755</v>
      </c>
      <c r="G5073" s="1" t="s">
        <v>756</v>
      </c>
      <c r="H5073" s="1" t="s">
        <v>757</v>
      </c>
      <c r="I5073" s="1" t="s">
        <v>16</v>
      </c>
      <c r="J5073" s="1" t="s">
        <v>23</v>
      </c>
      <c r="K5073" s="1" t="s">
        <v>16</v>
      </c>
      <c r="L5073" s="1" t="s">
        <v>16</v>
      </c>
      <c r="M5073" s="1" t="s">
        <v>16</v>
      </c>
      <c r="N5073" s="1" t="s">
        <v>16</v>
      </c>
      <c r="O5073" s="1">
        <v>63.2</v>
      </c>
      <c r="P5073" s="1">
        <v>1.0</v>
      </c>
    </row>
    <row r="5074">
      <c r="A5074" s="1" t="s">
        <v>29</v>
      </c>
      <c r="B5074" s="1" t="s">
        <v>7004</v>
      </c>
      <c r="C5074" s="2" t="s">
        <v>6949</v>
      </c>
      <c r="D5074" s="1" t="s">
        <v>19</v>
      </c>
      <c r="E5074" s="3" t="str">
        <f>HYPERLINK("https://fyndiq.se/produkt/56c72c0ba5f749b5/", "2-Pack SAMSUNG S24 Skärmskydd - Härdat Glas 9H - Super kvalitet 3D")</f>
        <v>2-Pack SAMSUNG S24 Skärmskydd - Härdat Glas 9H - Super kvalitet 3D</v>
      </c>
      <c r="F5074" s="1" t="s">
        <v>263</v>
      </c>
      <c r="G5074" s="1" t="s">
        <v>264</v>
      </c>
      <c r="H5074" s="1" t="s">
        <v>265</v>
      </c>
      <c r="I5074" s="1" t="s">
        <v>16</v>
      </c>
      <c r="J5074" s="1" t="s">
        <v>23</v>
      </c>
      <c r="K5074" s="1" t="s">
        <v>16</v>
      </c>
      <c r="L5074" s="1" t="s">
        <v>16</v>
      </c>
      <c r="M5074" s="1" t="s">
        <v>16</v>
      </c>
      <c r="N5074" s="1" t="s">
        <v>16</v>
      </c>
      <c r="O5074" s="1">
        <v>71.2</v>
      </c>
      <c r="P5074" s="1">
        <v>1.0</v>
      </c>
    </row>
    <row r="5075">
      <c r="A5075" s="1" t="s">
        <v>29</v>
      </c>
      <c r="B5075" s="1" t="s">
        <v>7005</v>
      </c>
      <c r="C5075" s="2" t="s">
        <v>6949</v>
      </c>
      <c r="D5075" s="1" t="s">
        <v>19</v>
      </c>
      <c r="E5075" s="3" t="str">
        <f>HYPERLINK("https://fyndiq.se/produkt/4c221907d1254100/", "2-Pack Samsung A14 Skärmskydd - Härdat Glas 9H - Super kvalitet 3D")</f>
        <v>2-Pack Samsung A14 Skärmskydd - Härdat Glas 9H - Super kvalitet 3D</v>
      </c>
      <c r="F5075" s="1" t="s">
        <v>167</v>
      </c>
      <c r="G5075" s="1" t="s">
        <v>168</v>
      </c>
      <c r="H5075" s="1" t="s">
        <v>169</v>
      </c>
      <c r="I5075" s="1" t="s">
        <v>16</v>
      </c>
      <c r="J5075" s="1" t="s">
        <v>23</v>
      </c>
      <c r="K5075" s="1" t="s">
        <v>16</v>
      </c>
      <c r="L5075" s="1" t="s">
        <v>16</v>
      </c>
      <c r="M5075" s="1" t="s">
        <v>16</v>
      </c>
      <c r="N5075" s="1" t="s">
        <v>16</v>
      </c>
      <c r="O5075" s="1">
        <v>63.2</v>
      </c>
      <c r="P5075" s="1">
        <v>1.0</v>
      </c>
    </row>
    <row r="5076">
      <c r="A5076" s="1" t="s">
        <v>29</v>
      </c>
      <c r="B5076" s="1" t="s">
        <v>7006</v>
      </c>
      <c r="C5076" s="2" t="s">
        <v>6949</v>
      </c>
      <c r="D5076" s="1" t="s">
        <v>19</v>
      </c>
      <c r="E5076" s="3" t="str">
        <f>HYPERLINK("https://fyndiq.se/produkt/e4b87757208946c3/", "2-Pack Samsung S10E Skärmskydd - Härdat Glas 9H - Super kvalitet 3D")</f>
        <v>2-Pack Samsung S10E Skärmskydd - Härdat Glas 9H - Super kvalitet 3D</v>
      </c>
      <c r="F5076" s="1" t="s">
        <v>95</v>
      </c>
      <c r="G5076" s="1" t="s">
        <v>96</v>
      </c>
      <c r="H5076" s="1" t="s">
        <v>97</v>
      </c>
      <c r="I5076" s="1" t="s">
        <v>16</v>
      </c>
      <c r="J5076" s="1" t="s">
        <v>23</v>
      </c>
      <c r="K5076" s="1" t="s">
        <v>16</v>
      </c>
      <c r="L5076" s="1" t="s">
        <v>16</v>
      </c>
      <c r="M5076" s="1" t="s">
        <v>16</v>
      </c>
      <c r="N5076" s="1" t="s">
        <v>16</v>
      </c>
      <c r="O5076" s="1">
        <v>63.2</v>
      </c>
      <c r="P5076" s="1">
        <v>1.0</v>
      </c>
    </row>
    <row r="5077">
      <c r="A5077" s="1" t="s">
        <v>29</v>
      </c>
      <c r="B5077" s="1" t="s">
        <v>7007</v>
      </c>
      <c r="C5077" s="2" t="s">
        <v>6949</v>
      </c>
      <c r="D5077" s="1" t="s">
        <v>19</v>
      </c>
      <c r="E507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077" s="1" t="s">
        <v>26</v>
      </c>
      <c r="G5077" s="1" t="s">
        <v>27</v>
      </c>
      <c r="H5077" s="1" t="s">
        <v>28</v>
      </c>
      <c r="I5077" s="1" t="s">
        <v>16</v>
      </c>
      <c r="J5077" s="1" t="s">
        <v>23</v>
      </c>
      <c r="K5077" s="1" t="s">
        <v>16</v>
      </c>
      <c r="L5077" s="1" t="s">
        <v>16</v>
      </c>
      <c r="M5077" s="1" t="s">
        <v>16</v>
      </c>
      <c r="N5077" s="1" t="s">
        <v>16</v>
      </c>
      <c r="O5077" s="1">
        <v>71.2</v>
      </c>
      <c r="P5077" s="1">
        <v>1.0</v>
      </c>
    </row>
    <row r="5078">
      <c r="A5078" s="1" t="s">
        <v>29</v>
      </c>
      <c r="B5078" s="1" t="s">
        <v>7008</v>
      </c>
      <c r="C5078" s="2" t="s">
        <v>6949</v>
      </c>
      <c r="D5078" s="1" t="s">
        <v>19</v>
      </c>
      <c r="E5078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5078" s="1" t="s">
        <v>776</v>
      </c>
      <c r="G5078" s="1" t="s">
        <v>777</v>
      </c>
      <c r="H5078" s="1" t="s">
        <v>778</v>
      </c>
      <c r="I5078" s="1" t="s">
        <v>16</v>
      </c>
      <c r="J5078" s="1" t="s">
        <v>23</v>
      </c>
      <c r="K5078" s="1" t="s">
        <v>16</v>
      </c>
      <c r="L5078" s="1" t="s">
        <v>16</v>
      </c>
      <c r="M5078" s="1" t="s">
        <v>16</v>
      </c>
      <c r="N5078" s="1" t="s">
        <v>16</v>
      </c>
      <c r="O5078" s="1">
        <v>63.2</v>
      </c>
      <c r="P5078" s="1">
        <v>1.0</v>
      </c>
    </row>
    <row r="5079">
      <c r="A5079" s="1" t="s">
        <v>29</v>
      </c>
      <c r="B5079" s="1" t="s">
        <v>7009</v>
      </c>
      <c r="C5079" s="2" t="s">
        <v>6949</v>
      </c>
      <c r="D5079" s="1" t="s">
        <v>19</v>
      </c>
      <c r="E507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079" s="1" t="s">
        <v>977</v>
      </c>
      <c r="G5079" s="1" t="s">
        <v>978</v>
      </c>
      <c r="H5079" s="1" t="s">
        <v>979</v>
      </c>
      <c r="I5079" s="1" t="s">
        <v>16</v>
      </c>
      <c r="J5079" s="1" t="s">
        <v>23</v>
      </c>
      <c r="K5079" s="1" t="s">
        <v>16</v>
      </c>
      <c r="L5079" s="1" t="s">
        <v>16</v>
      </c>
      <c r="M5079" s="1" t="s">
        <v>16</v>
      </c>
      <c r="N5079" s="1" t="s">
        <v>16</v>
      </c>
      <c r="O5079" s="1">
        <v>63.2</v>
      </c>
      <c r="P5079" s="1">
        <v>1.0</v>
      </c>
    </row>
    <row r="5080">
      <c r="A5080" s="1" t="s">
        <v>29</v>
      </c>
      <c r="B5080" s="1" t="s">
        <v>7010</v>
      </c>
      <c r="C5080" s="2" t="s">
        <v>6949</v>
      </c>
      <c r="D5080" s="1" t="s">
        <v>19</v>
      </c>
      <c r="E508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080" s="1" t="s">
        <v>103</v>
      </c>
      <c r="G5080" s="1" t="s">
        <v>104</v>
      </c>
      <c r="H5080" s="1" t="s">
        <v>105</v>
      </c>
      <c r="I5080" s="1" t="s">
        <v>16</v>
      </c>
      <c r="J5080" s="1" t="s">
        <v>23</v>
      </c>
      <c r="K5080" s="1" t="s">
        <v>16</v>
      </c>
      <c r="L5080" s="1" t="s">
        <v>16</v>
      </c>
      <c r="M5080" s="1" t="s">
        <v>16</v>
      </c>
      <c r="N5080" s="1" t="s">
        <v>16</v>
      </c>
      <c r="O5080" s="1">
        <v>63.2</v>
      </c>
      <c r="P5080" s="1">
        <v>1.0</v>
      </c>
    </row>
    <row r="5081">
      <c r="A5081" s="1" t="s">
        <v>29</v>
      </c>
      <c r="B5081" s="1" t="s">
        <v>7011</v>
      </c>
      <c r="C5081" s="2" t="s">
        <v>6949</v>
      </c>
      <c r="D5081" s="1" t="s">
        <v>19</v>
      </c>
      <c r="E5081" s="3" t="str">
        <f>HYPERLINK("https://fyndiq.se/produkt/f15b82570d4144d0/", "2-Pack Apple Watch 41mm – Härdat glas 9H – Super kvalitet 3D")</f>
        <v>2-Pack Apple Watch 41mm – Härdat glas 9H – Super kvalitet 3D</v>
      </c>
      <c r="F5081" s="1" t="s">
        <v>144</v>
      </c>
      <c r="G5081" s="1" t="s">
        <v>145</v>
      </c>
      <c r="H5081" s="1" t="s">
        <v>146</v>
      </c>
      <c r="I5081" s="1" t="s">
        <v>16</v>
      </c>
      <c r="J5081" s="1" t="s">
        <v>23</v>
      </c>
      <c r="K5081" s="1" t="s">
        <v>16</v>
      </c>
      <c r="L5081" s="1" t="s">
        <v>16</v>
      </c>
      <c r="M5081" s="1" t="s">
        <v>16</v>
      </c>
      <c r="N5081" s="1" t="s">
        <v>16</v>
      </c>
      <c r="O5081" s="1">
        <v>55.2</v>
      </c>
      <c r="P5081" s="1">
        <v>1.0</v>
      </c>
    </row>
    <row r="5082">
      <c r="A5082" s="1" t="s">
        <v>29</v>
      </c>
      <c r="B5082" s="1" t="s">
        <v>7012</v>
      </c>
      <c r="C5082" s="2" t="s">
        <v>6949</v>
      </c>
      <c r="D5082" s="1" t="s">
        <v>19</v>
      </c>
      <c r="E5082" s="3" t="str">
        <f>HYPERLINK("https://fyndiq.se/produkt/d6fe6b40041d4172/", "Samsung Xcover 5 - Härdat glas 9H-Super kvalitet 3D Skärmskydd")</f>
        <v>Samsung Xcover 5 - Härdat glas 9H-Super kvalitet 3D Skärmskydd</v>
      </c>
      <c r="F5082" s="1" t="s">
        <v>1921</v>
      </c>
      <c r="G5082" s="1" t="s">
        <v>1922</v>
      </c>
      <c r="H5082" s="1" t="s">
        <v>1923</v>
      </c>
      <c r="I5082" s="1" t="s">
        <v>16</v>
      </c>
      <c r="J5082" s="1" t="s">
        <v>23</v>
      </c>
      <c r="K5082" s="1" t="s">
        <v>16</v>
      </c>
      <c r="L5082" s="1" t="s">
        <v>16</v>
      </c>
      <c r="M5082" s="1" t="s">
        <v>16</v>
      </c>
      <c r="N5082" s="1" t="s">
        <v>16</v>
      </c>
      <c r="O5082" s="1">
        <v>55.2</v>
      </c>
      <c r="P5082" s="1">
        <v>1.0</v>
      </c>
    </row>
    <row r="5083">
      <c r="A5083" s="1" t="s">
        <v>29</v>
      </c>
      <c r="B5083" s="1" t="s">
        <v>7013</v>
      </c>
      <c r="C5083" s="2" t="s">
        <v>6949</v>
      </c>
      <c r="D5083" s="1" t="s">
        <v>19</v>
      </c>
      <c r="E5083" s="3" t="str">
        <f>HYPERLINK("https://fyndiq.se/produkt/a871a7da0b2249a8/", "2-Pack Iphone 11 Pro Max - 9H Härdat Glass - Top Kvalitet")</f>
        <v>2-Pack Iphone 11 Pro Max - 9H Härdat Glass - Top Kvalitet</v>
      </c>
      <c r="F5083" s="1" t="s">
        <v>559</v>
      </c>
      <c r="G5083" s="1" t="s">
        <v>560</v>
      </c>
      <c r="H5083" s="1" t="s">
        <v>561</v>
      </c>
      <c r="I5083" s="1" t="s">
        <v>16</v>
      </c>
      <c r="J5083" s="1" t="s">
        <v>23</v>
      </c>
      <c r="K5083" s="1" t="s">
        <v>16</v>
      </c>
      <c r="L5083" s="1" t="s">
        <v>16</v>
      </c>
      <c r="M5083" s="1" t="s">
        <v>16</v>
      </c>
      <c r="N5083" s="1" t="s">
        <v>16</v>
      </c>
      <c r="O5083" s="1">
        <v>55.2</v>
      </c>
      <c r="P5083" s="1">
        <v>1.0</v>
      </c>
    </row>
    <row r="5084">
      <c r="A5084" s="1" t="s">
        <v>29</v>
      </c>
      <c r="B5084" s="1" t="s">
        <v>7014</v>
      </c>
      <c r="C5084" s="2" t="s">
        <v>6949</v>
      </c>
      <c r="D5084" s="1" t="s">
        <v>19</v>
      </c>
      <c r="E5084" s="3" t="str">
        <f>HYPERLINK("https://fyndiq.se/produkt/f15b82570d4144d0/", "2-Pack Apple Watch 41mm – Härdat glas 9H – Super kvalitet 3D")</f>
        <v>2-Pack Apple Watch 41mm – Härdat glas 9H – Super kvalitet 3D</v>
      </c>
      <c r="F5084" s="1" t="s">
        <v>144</v>
      </c>
      <c r="G5084" s="1" t="s">
        <v>145</v>
      </c>
      <c r="H5084" s="1" t="s">
        <v>146</v>
      </c>
      <c r="I5084" s="1" t="s">
        <v>16</v>
      </c>
      <c r="J5084" s="1" t="s">
        <v>23</v>
      </c>
      <c r="K5084" s="1" t="s">
        <v>16</v>
      </c>
      <c r="L5084" s="1" t="s">
        <v>16</v>
      </c>
      <c r="M5084" s="1" t="s">
        <v>16</v>
      </c>
      <c r="N5084" s="1" t="s">
        <v>16</v>
      </c>
      <c r="O5084" s="1">
        <v>55.2</v>
      </c>
      <c r="P5084" s="1">
        <v>1.0</v>
      </c>
    </row>
    <row r="5085">
      <c r="A5085" s="1" t="s">
        <v>29</v>
      </c>
      <c r="B5085" s="1" t="s">
        <v>7015</v>
      </c>
      <c r="C5085" s="2" t="s">
        <v>6949</v>
      </c>
      <c r="D5085" s="1" t="s">
        <v>19</v>
      </c>
      <c r="E5085" s="3" t="str">
        <f>HYPERLINK("https://fyndiq.se/produkt/4603671cea994359/", "Samsung S20 Plus härdat glas 3D 9H Top Kvalitet skärmskydd")</f>
        <v>Samsung S20 Plus härdat glas 3D 9H Top Kvalitet skärmskydd</v>
      </c>
      <c r="F5085" s="1" t="s">
        <v>428</v>
      </c>
      <c r="G5085" s="1" t="s">
        <v>429</v>
      </c>
      <c r="H5085" s="1" t="s">
        <v>430</v>
      </c>
      <c r="I5085" s="1" t="s">
        <v>16</v>
      </c>
      <c r="J5085" s="1" t="s">
        <v>23</v>
      </c>
      <c r="K5085" s="1" t="s">
        <v>16</v>
      </c>
      <c r="L5085" s="1" t="s">
        <v>16</v>
      </c>
      <c r="M5085" s="1" t="s">
        <v>16</v>
      </c>
      <c r="N5085" s="1" t="s">
        <v>16</v>
      </c>
      <c r="O5085" s="1">
        <v>55.2</v>
      </c>
      <c r="P5085" s="1">
        <v>1.0</v>
      </c>
    </row>
    <row r="5086">
      <c r="A5086" s="1" t="s">
        <v>29</v>
      </c>
      <c r="B5086" s="1" t="s">
        <v>7016</v>
      </c>
      <c r="C5086" s="2" t="s">
        <v>6949</v>
      </c>
      <c r="D5086" s="1" t="s">
        <v>19</v>
      </c>
      <c r="E5086" s="3" t="str">
        <f>HYPERLINK("https://fyndiq.se/produkt/2a9c08e4daf04aed/", "2-Pack Xiaomi 12T Pro - Härdat Glas 9H - Super kvalitet 3D Skärmskydd")</f>
        <v>2-Pack Xiaomi 12T Pro - Härdat Glas 9H - Super kvalitet 3D Skärmskydd</v>
      </c>
      <c r="F5086" s="1" t="s">
        <v>376</v>
      </c>
      <c r="G5086" s="1" t="s">
        <v>377</v>
      </c>
      <c r="H5086" s="1" t="s">
        <v>378</v>
      </c>
      <c r="I5086" s="1" t="s">
        <v>16</v>
      </c>
      <c r="J5086" s="1" t="s">
        <v>23</v>
      </c>
      <c r="K5086" s="1" t="s">
        <v>16</v>
      </c>
      <c r="L5086" s="1" t="s">
        <v>16</v>
      </c>
      <c r="M5086" s="1" t="s">
        <v>16</v>
      </c>
      <c r="N5086" s="1" t="s">
        <v>16</v>
      </c>
      <c r="O5086" s="1">
        <v>63.2</v>
      </c>
      <c r="P5086" s="1">
        <v>1.0</v>
      </c>
    </row>
    <row r="5087">
      <c r="A5087" s="1" t="s">
        <v>29</v>
      </c>
      <c r="B5087" s="1" t="s">
        <v>7017</v>
      </c>
      <c r="C5087" s="2" t="s">
        <v>6949</v>
      </c>
      <c r="D5087" s="1" t="s">
        <v>19</v>
      </c>
      <c r="E5087" s="3" t="str">
        <f>HYPERLINK("https://fyndiq.se/produkt/7979289216454840/", "Xiaomi Redmi Note 13 Pro 5G- Härdat glas 9H - Super kvalitet 3D Skärmskydd")</f>
        <v>Xiaomi Redmi Note 13 Pro 5G- Härdat glas 9H - Super kvalitet 3D Skärmskydd</v>
      </c>
      <c r="F5087" s="1" t="s">
        <v>7018</v>
      </c>
      <c r="G5087" s="1" t="s">
        <v>7019</v>
      </c>
      <c r="H5087" s="1" t="s">
        <v>7020</v>
      </c>
      <c r="I5087" s="1" t="s">
        <v>16</v>
      </c>
      <c r="J5087" s="1" t="s">
        <v>23</v>
      </c>
      <c r="K5087" s="1" t="s">
        <v>16</v>
      </c>
      <c r="L5087" s="1" t="s">
        <v>16</v>
      </c>
      <c r="M5087" s="1" t="s">
        <v>16</v>
      </c>
      <c r="N5087" s="1" t="s">
        <v>16</v>
      </c>
      <c r="O5087" s="1">
        <v>55.2</v>
      </c>
      <c r="P5087" s="1">
        <v>1.0</v>
      </c>
    </row>
    <row r="5088">
      <c r="A5088" s="1" t="s">
        <v>29</v>
      </c>
      <c r="B5088" s="1" t="s">
        <v>7021</v>
      </c>
      <c r="C5088" s="2" t="s">
        <v>6949</v>
      </c>
      <c r="D5088" s="1" t="s">
        <v>19</v>
      </c>
      <c r="E5088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5088" s="1" t="s">
        <v>1765</v>
      </c>
      <c r="G5088" s="1" t="s">
        <v>1766</v>
      </c>
      <c r="H5088" s="1" t="s">
        <v>1767</v>
      </c>
      <c r="I5088" s="1" t="s">
        <v>16</v>
      </c>
      <c r="J5088" s="1" t="s">
        <v>23</v>
      </c>
      <c r="K5088" s="1" t="s">
        <v>16</v>
      </c>
      <c r="L5088" s="1" t="s">
        <v>16</v>
      </c>
      <c r="M5088" s="1" t="s">
        <v>16</v>
      </c>
      <c r="N5088" s="1" t="s">
        <v>16</v>
      </c>
      <c r="O5088" s="1">
        <v>63.2</v>
      </c>
      <c r="P5088" s="1">
        <v>1.0</v>
      </c>
    </row>
    <row r="5089">
      <c r="A5089" s="1" t="s">
        <v>29</v>
      </c>
      <c r="B5089" s="1" t="s">
        <v>7022</v>
      </c>
      <c r="C5089" s="2" t="s">
        <v>6949</v>
      </c>
      <c r="D5089" s="1" t="s">
        <v>19</v>
      </c>
      <c r="E5089" s="3" t="str">
        <f>HYPERLINK("https://fyndiq.se/produkt/791059307465486b/", "2-Pack Linsskydd Samsung Galaxy Note 20 Ultra (5G) - Härdat Glas 9H - Super 3D Linsskydd")</f>
        <v>2-Pack Linsskydd Samsung Galaxy Note 20 Ultra (5G) - Härdat Glas 9H - Super 3D Linsskydd</v>
      </c>
      <c r="F5089" s="1" t="s">
        <v>7023</v>
      </c>
      <c r="G5089" s="1" t="s">
        <v>7024</v>
      </c>
      <c r="H5089" s="1" t="s">
        <v>7025</v>
      </c>
      <c r="I5089" s="1" t="s">
        <v>16</v>
      </c>
      <c r="J5089" s="1" t="s">
        <v>23</v>
      </c>
      <c r="K5089" s="1" t="s">
        <v>16</v>
      </c>
      <c r="L5089" s="1" t="s">
        <v>16</v>
      </c>
      <c r="M5089" s="1" t="s">
        <v>16</v>
      </c>
      <c r="N5089" s="1" t="s">
        <v>16</v>
      </c>
      <c r="O5089" s="1">
        <v>55.2</v>
      </c>
      <c r="P5089" s="1">
        <v>1.0</v>
      </c>
    </row>
    <row r="5090">
      <c r="A5090" s="1" t="s">
        <v>29</v>
      </c>
      <c r="B5090" s="1" t="s">
        <v>7026</v>
      </c>
      <c r="C5090" s="2" t="s">
        <v>6949</v>
      </c>
      <c r="D5090" s="1" t="s">
        <v>19</v>
      </c>
      <c r="E5090" s="3" t="str">
        <f>HYPERLINK("https://fyndiq.se/produkt/13e76851ca504320/", "2-Pack Samsung Galaxy S22 Ultra - Härdat glas 9H - Top kvalitet")</f>
        <v>2-Pack Samsung Galaxy S22 Ultra - Härdat glas 9H - Top kvalitet</v>
      </c>
      <c r="F5090" s="1" t="s">
        <v>140</v>
      </c>
      <c r="G5090" s="1" t="s">
        <v>141</v>
      </c>
      <c r="H5090" s="1" t="s">
        <v>142</v>
      </c>
      <c r="I5090" s="1" t="s">
        <v>16</v>
      </c>
      <c r="J5090" s="1" t="s">
        <v>23</v>
      </c>
      <c r="K5090" s="1" t="s">
        <v>16</v>
      </c>
      <c r="L5090" s="1" t="s">
        <v>16</v>
      </c>
      <c r="M5090" s="1" t="s">
        <v>16</v>
      </c>
      <c r="N5090" s="1" t="s">
        <v>16</v>
      </c>
      <c r="O5090" s="1">
        <v>63.2</v>
      </c>
      <c r="P5090" s="1">
        <v>2.0</v>
      </c>
    </row>
    <row r="5091">
      <c r="A5091" s="1" t="s">
        <v>29</v>
      </c>
      <c r="B5091" s="1" t="s">
        <v>7027</v>
      </c>
      <c r="C5091" s="2" t="s">
        <v>6949</v>
      </c>
      <c r="D5091" s="1" t="s">
        <v>19</v>
      </c>
      <c r="E5091" s="3" t="str">
        <f>HYPERLINK("https://fyndiq.se/produkt/416415a768684efb/", "2-Pack Samsung Galaxy S21 5G - 9H Härdat Glas - HD")</f>
        <v>2-Pack Samsung Galaxy S21 5G - 9H Härdat Glas - HD</v>
      </c>
      <c r="F5091" s="1" t="s">
        <v>39</v>
      </c>
      <c r="G5091" s="1" t="s">
        <v>40</v>
      </c>
      <c r="H5091" s="1" t="s">
        <v>41</v>
      </c>
      <c r="I5091" s="1" t="s">
        <v>16</v>
      </c>
      <c r="J5091" s="1" t="s">
        <v>23</v>
      </c>
      <c r="K5091" s="1" t="s">
        <v>16</v>
      </c>
      <c r="L5091" s="1" t="s">
        <v>16</v>
      </c>
      <c r="M5091" s="1" t="s">
        <v>16</v>
      </c>
      <c r="N5091" s="1" t="s">
        <v>16</v>
      </c>
      <c r="O5091" s="1">
        <v>63.2</v>
      </c>
      <c r="P5091" s="1">
        <v>1.0</v>
      </c>
    </row>
    <row r="5092">
      <c r="A5092" s="1" t="s">
        <v>29</v>
      </c>
      <c r="B5092" s="1" t="s">
        <v>7028</v>
      </c>
      <c r="C5092" s="2" t="s">
        <v>6949</v>
      </c>
      <c r="D5092" s="1" t="s">
        <v>19</v>
      </c>
      <c r="E5092" s="3" t="str">
        <f>HYPERLINK("https://fyndiq.se/produkt/f1b3c06373a844cb/", "Samsung Galaxy S20 - Härdat glas 9H - Super kvalitet 3D")</f>
        <v>Samsung Galaxy S20 - Härdat glas 9H - Super kvalitet 3D</v>
      </c>
      <c r="F5092" s="1" t="s">
        <v>417</v>
      </c>
      <c r="G5092" s="1" t="s">
        <v>418</v>
      </c>
      <c r="H5092" s="1" t="s">
        <v>419</v>
      </c>
      <c r="I5092" s="1" t="s">
        <v>16</v>
      </c>
      <c r="J5092" s="1" t="s">
        <v>23</v>
      </c>
      <c r="K5092" s="1" t="s">
        <v>16</v>
      </c>
      <c r="L5092" s="1" t="s">
        <v>16</v>
      </c>
      <c r="M5092" s="1" t="s">
        <v>16</v>
      </c>
      <c r="N5092" s="1" t="s">
        <v>16</v>
      </c>
      <c r="O5092" s="1">
        <v>63.2</v>
      </c>
      <c r="P5092" s="1">
        <v>1.0</v>
      </c>
    </row>
    <row r="5093">
      <c r="A5093" s="1" t="s">
        <v>29</v>
      </c>
      <c r="B5093" s="1" t="s">
        <v>7029</v>
      </c>
      <c r="C5093" s="2" t="s">
        <v>6949</v>
      </c>
      <c r="D5093" s="1" t="s">
        <v>19</v>
      </c>
      <c r="E5093" s="3" t="str">
        <f>HYPERLINK("https://fyndiq.se/produkt/9ebf57b0b80646da/", "Samsung S10 3D rundat härdat glasfodral - Svart")</f>
        <v>Samsung S10 3D rundat härdat glasfodral - Svart</v>
      </c>
      <c r="F5093" s="1" t="s">
        <v>1022</v>
      </c>
      <c r="G5093" s="1" t="s">
        <v>1023</v>
      </c>
      <c r="H5093" s="1" t="s">
        <v>1024</v>
      </c>
      <c r="I5093" s="1" t="s">
        <v>16</v>
      </c>
      <c r="J5093" s="1" t="s">
        <v>23</v>
      </c>
      <c r="K5093" s="1" t="s">
        <v>16</v>
      </c>
      <c r="L5093" s="1" t="s">
        <v>16</v>
      </c>
      <c r="M5093" s="1" t="s">
        <v>16</v>
      </c>
      <c r="N5093" s="1" t="s">
        <v>16</v>
      </c>
      <c r="O5093" s="1">
        <v>55.2</v>
      </c>
      <c r="P5093" s="1">
        <v>1.0</v>
      </c>
    </row>
    <row r="5094">
      <c r="A5094" s="1" t="s">
        <v>29</v>
      </c>
      <c r="B5094" s="1" t="s">
        <v>7030</v>
      </c>
      <c r="C5094" s="2" t="s">
        <v>6949</v>
      </c>
      <c r="D5094" s="1" t="s">
        <v>19</v>
      </c>
      <c r="E5094" s="3" t="str">
        <f>HYPERLINK("https://fyndiq.se/produkt/06106438a7a14dfc/", "2-Pack Xiaomi 13T Pro - Härdat glas 9H - Super kvalitet 3D Skärmskydd")</f>
        <v>2-Pack Xiaomi 13T Pro - Härdat glas 9H - Super kvalitet 3D Skärmskydd</v>
      </c>
      <c r="F5094" s="1" t="s">
        <v>883</v>
      </c>
      <c r="G5094" s="1" t="s">
        <v>884</v>
      </c>
      <c r="H5094" s="1" t="s">
        <v>885</v>
      </c>
      <c r="I5094" s="1" t="s">
        <v>16</v>
      </c>
      <c r="J5094" s="1" t="s">
        <v>23</v>
      </c>
      <c r="K5094" s="1" t="s">
        <v>16</v>
      </c>
      <c r="L5094" s="1" t="s">
        <v>16</v>
      </c>
      <c r="M5094" s="1" t="s">
        <v>16</v>
      </c>
      <c r="N5094" s="1" t="s">
        <v>16</v>
      </c>
      <c r="O5094" s="1">
        <v>63.2</v>
      </c>
      <c r="P5094" s="1">
        <v>1.0</v>
      </c>
    </row>
    <row r="5095">
      <c r="A5095" s="1" t="s">
        <v>29</v>
      </c>
      <c r="B5095" s="1" t="s">
        <v>7031</v>
      </c>
      <c r="C5095" s="2" t="s">
        <v>6949</v>
      </c>
      <c r="D5095" s="1" t="s">
        <v>19</v>
      </c>
      <c r="E5095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5095" s="1" t="s">
        <v>2607</v>
      </c>
      <c r="G5095" s="1" t="s">
        <v>2608</v>
      </c>
      <c r="H5095" s="1" t="s">
        <v>2609</v>
      </c>
      <c r="I5095" s="1" t="s">
        <v>16</v>
      </c>
      <c r="J5095" s="1" t="s">
        <v>23</v>
      </c>
      <c r="K5095" s="1" t="s">
        <v>16</v>
      </c>
      <c r="L5095" s="1" t="s">
        <v>16</v>
      </c>
      <c r="M5095" s="1" t="s">
        <v>16</v>
      </c>
      <c r="N5095" s="1" t="s">
        <v>16</v>
      </c>
      <c r="O5095" s="1">
        <v>55.2</v>
      </c>
      <c r="P5095" s="1">
        <v>1.0</v>
      </c>
    </row>
    <row r="5096">
      <c r="A5096" s="1" t="s">
        <v>29</v>
      </c>
      <c r="B5096" s="1" t="s">
        <v>7032</v>
      </c>
      <c r="C5096" s="2" t="s">
        <v>6949</v>
      </c>
      <c r="D5096" s="1" t="s">
        <v>19</v>
      </c>
      <c r="E5096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5096" s="1" t="s">
        <v>3247</v>
      </c>
      <c r="G5096" s="1" t="s">
        <v>3248</v>
      </c>
      <c r="H5096" s="1" t="s">
        <v>3249</v>
      </c>
      <c r="I5096" s="1" t="s">
        <v>16</v>
      </c>
      <c r="J5096" s="1" t="s">
        <v>23</v>
      </c>
      <c r="K5096" s="1" t="s">
        <v>16</v>
      </c>
      <c r="L5096" s="1" t="s">
        <v>16</v>
      </c>
      <c r="M5096" s="1" t="s">
        <v>16</v>
      </c>
      <c r="N5096" s="1" t="s">
        <v>16</v>
      </c>
      <c r="O5096" s="1">
        <v>79.2</v>
      </c>
      <c r="P5096" s="1">
        <v>1.0</v>
      </c>
    </row>
    <row r="5097">
      <c r="A5097" s="1" t="s">
        <v>29</v>
      </c>
      <c r="B5097" s="1" t="s">
        <v>7033</v>
      </c>
      <c r="C5097" s="2" t="s">
        <v>6949</v>
      </c>
      <c r="D5097" s="1" t="s">
        <v>19</v>
      </c>
      <c r="E5097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5097" s="1" t="s">
        <v>2836</v>
      </c>
      <c r="G5097" s="1" t="s">
        <v>2837</v>
      </c>
      <c r="H5097" s="1" t="s">
        <v>2838</v>
      </c>
      <c r="I5097" s="1" t="s">
        <v>16</v>
      </c>
      <c r="J5097" s="1" t="s">
        <v>23</v>
      </c>
      <c r="K5097" s="1" t="s">
        <v>16</v>
      </c>
      <c r="L5097" s="1" t="s">
        <v>16</v>
      </c>
      <c r="M5097" s="1" t="s">
        <v>16</v>
      </c>
      <c r="N5097" s="1" t="s">
        <v>16</v>
      </c>
      <c r="O5097" s="1">
        <v>63.2</v>
      </c>
      <c r="P5097" s="1">
        <v>1.0</v>
      </c>
    </row>
    <row r="5098">
      <c r="A5098" s="1" t="s">
        <v>29</v>
      </c>
      <c r="B5098" s="1" t="s">
        <v>7034</v>
      </c>
      <c r="C5098" s="2" t="s">
        <v>6949</v>
      </c>
      <c r="D5098" s="1" t="s">
        <v>19</v>
      </c>
      <c r="E5098" s="3" t="str">
        <f>HYPERLINK("https://fyndiq.se/produkt/e6e495443b5e405d/", "2 Pack Samsung Galaxy S9 Plus - Härdat glas-9H Super kvalitet 3D")</f>
        <v>2 Pack Samsung Galaxy S9 Plus - Härdat glas-9H Super kvalitet 3D</v>
      </c>
      <c r="F5098" s="1" t="s">
        <v>868</v>
      </c>
      <c r="G5098" s="1" t="s">
        <v>869</v>
      </c>
      <c r="H5098" s="1" t="s">
        <v>870</v>
      </c>
      <c r="I5098" s="1" t="s">
        <v>16</v>
      </c>
      <c r="J5098" s="1" t="s">
        <v>23</v>
      </c>
      <c r="K5098" s="1" t="s">
        <v>16</v>
      </c>
      <c r="L5098" s="1" t="s">
        <v>16</v>
      </c>
      <c r="M5098" s="1" t="s">
        <v>16</v>
      </c>
      <c r="N5098" s="1" t="s">
        <v>16</v>
      </c>
      <c r="O5098" s="1">
        <v>63.2</v>
      </c>
      <c r="P5098" s="1">
        <v>1.0</v>
      </c>
    </row>
    <row r="5099">
      <c r="A5099" s="1" t="s">
        <v>29</v>
      </c>
      <c r="B5099" s="1" t="s">
        <v>7035</v>
      </c>
      <c r="C5099" s="2" t="s">
        <v>6949</v>
      </c>
      <c r="D5099" s="1" t="s">
        <v>19</v>
      </c>
      <c r="E5099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5099" s="1" t="s">
        <v>1625</v>
      </c>
      <c r="G5099" s="1" t="s">
        <v>1626</v>
      </c>
      <c r="H5099" s="1" t="s">
        <v>1627</v>
      </c>
      <c r="I5099" s="1" t="s">
        <v>16</v>
      </c>
      <c r="J5099" s="1" t="s">
        <v>23</v>
      </c>
      <c r="K5099" s="1" t="s">
        <v>16</v>
      </c>
      <c r="L5099" s="1" t="s">
        <v>16</v>
      </c>
      <c r="M5099" s="1" t="s">
        <v>16</v>
      </c>
      <c r="N5099" s="1" t="s">
        <v>16</v>
      </c>
      <c r="O5099" s="1">
        <v>63.2</v>
      </c>
      <c r="P5099" s="1">
        <v>1.0</v>
      </c>
    </row>
    <row r="5100">
      <c r="A5100" s="1" t="s">
        <v>29</v>
      </c>
      <c r="B5100" s="1" t="s">
        <v>7036</v>
      </c>
      <c r="C5100" s="2" t="s">
        <v>6949</v>
      </c>
      <c r="D5100" s="1" t="s">
        <v>19</v>
      </c>
      <c r="E5100" s="3" t="str">
        <f>HYPERLINK("https://fyndiq.se/produkt/ba16e87d140347ad/", "2 Pack Samsung Galaxy A51 - Härdat glas 9H - Super kvalitet 3D")</f>
        <v>2 Pack Samsung Galaxy A51 - Härdat glas 9H - Super kvalitet 3D</v>
      </c>
      <c r="F5100" s="1" t="s">
        <v>1826</v>
      </c>
      <c r="G5100" s="1" t="s">
        <v>1827</v>
      </c>
      <c r="H5100" s="1" t="s">
        <v>1828</v>
      </c>
      <c r="I5100" s="1" t="s">
        <v>16</v>
      </c>
      <c r="J5100" s="1" t="s">
        <v>23</v>
      </c>
      <c r="K5100" s="1" t="s">
        <v>16</v>
      </c>
      <c r="L5100" s="1" t="s">
        <v>16</v>
      </c>
      <c r="M5100" s="1" t="s">
        <v>16</v>
      </c>
      <c r="N5100" s="1" t="s">
        <v>16</v>
      </c>
      <c r="O5100" s="1">
        <v>63.2</v>
      </c>
      <c r="P5100" s="1">
        <v>1.0</v>
      </c>
    </row>
    <row r="5101">
      <c r="A5101" s="1" t="s">
        <v>29</v>
      </c>
      <c r="B5101" s="1" t="s">
        <v>7037</v>
      </c>
      <c r="C5101" s="2" t="s">
        <v>6949</v>
      </c>
      <c r="D5101" s="1" t="s">
        <v>19</v>
      </c>
      <c r="E5101" s="3" t="str">
        <f>HYPERLINK("https://fyndiq.se/produkt/c26c9ffef37a436a/", "2-Pack Samsung A35 5G Skärmskydd i Härdat Glas")</f>
        <v>2-Pack Samsung A35 5G Skärmskydd i Härdat Glas</v>
      </c>
      <c r="F5101" s="1" t="s">
        <v>432</v>
      </c>
      <c r="G5101" s="1" t="s">
        <v>433</v>
      </c>
      <c r="H5101" s="1" t="s">
        <v>434</v>
      </c>
      <c r="I5101" s="1" t="s">
        <v>16</v>
      </c>
      <c r="J5101" s="1" t="s">
        <v>23</v>
      </c>
      <c r="K5101" s="1" t="s">
        <v>16</v>
      </c>
      <c r="L5101" s="1" t="s">
        <v>16</v>
      </c>
      <c r="M5101" s="1" t="s">
        <v>16</v>
      </c>
      <c r="N5101" s="1" t="s">
        <v>16</v>
      </c>
      <c r="O5101" s="1">
        <v>63.2</v>
      </c>
      <c r="P5101" s="1">
        <v>1.0</v>
      </c>
    </row>
    <row r="5102">
      <c r="A5102" s="1" t="s">
        <v>29</v>
      </c>
      <c r="B5102" s="1" t="s">
        <v>7038</v>
      </c>
      <c r="C5102" s="2" t="s">
        <v>6949</v>
      </c>
      <c r="D5102" s="1" t="s">
        <v>19</v>
      </c>
      <c r="E5102" s="3" t="str">
        <f>HYPERLINK("https://fyndiq.se/produkt/c47dc331e908415c/", "2 Pack - Samsung S22 ULTRA - 9H Härdat Glass - 3D Super Kvalitet")</f>
        <v>2 Pack - Samsung S22 ULTRA - 9H Härdat Glass - 3D Super Kvalitet</v>
      </c>
      <c r="F5102" s="1" t="s">
        <v>246</v>
      </c>
      <c r="G5102" s="1" t="s">
        <v>247</v>
      </c>
      <c r="H5102" s="1" t="s">
        <v>248</v>
      </c>
      <c r="I5102" s="1" t="s">
        <v>16</v>
      </c>
      <c r="J5102" s="1" t="s">
        <v>23</v>
      </c>
      <c r="K5102" s="1" t="s">
        <v>16</v>
      </c>
      <c r="L5102" s="1" t="s">
        <v>16</v>
      </c>
      <c r="M5102" s="1" t="s">
        <v>16</v>
      </c>
      <c r="N5102" s="1" t="s">
        <v>16</v>
      </c>
      <c r="O5102" s="1">
        <v>63.2</v>
      </c>
      <c r="P5102" s="1">
        <v>1.0</v>
      </c>
    </row>
    <row r="5103">
      <c r="A5103" s="1" t="s">
        <v>29</v>
      </c>
      <c r="B5103" s="1" t="s">
        <v>7039</v>
      </c>
      <c r="C5103" s="2" t="s">
        <v>6949</v>
      </c>
      <c r="D5103" s="1" t="s">
        <v>19</v>
      </c>
      <c r="E5103" s="3" t="str">
        <f>HYPERLINK("https://fyndiq.se/produkt/f2c164e932234570/", "2-Pack HUAWEI P30 PRO Skärmskydd - Härdat Glas 9H - Super kvalitet 3D")</f>
        <v>2-Pack HUAWEI P30 PRO Skärmskydd - Härdat Glas 9H - Super kvalitet 3D</v>
      </c>
      <c r="F5103" s="1" t="s">
        <v>267</v>
      </c>
      <c r="G5103" s="1" t="s">
        <v>268</v>
      </c>
      <c r="H5103" s="1" t="s">
        <v>269</v>
      </c>
      <c r="I5103" s="1" t="s">
        <v>16</v>
      </c>
      <c r="J5103" s="1" t="s">
        <v>23</v>
      </c>
      <c r="K5103" s="1" t="s">
        <v>16</v>
      </c>
      <c r="L5103" s="1" t="s">
        <v>16</v>
      </c>
      <c r="M5103" s="1" t="s">
        <v>16</v>
      </c>
      <c r="N5103" s="1" t="s">
        <v>16</v>
      </c>
      <c r="O5103" s="1">
        <v>63.2</v>
      </c>
      <c r="P5103" s="1">
        <v>1.0</v>
      </c>
    </row>
    <row r="5104">
      <c r="A5104" s="1" t="s">
        <v>29</v>
      </c>
      <c r="B5104" s="1" t="s">
        <v>7040</v>
      </c>
      <c r="C5104" s="2" t="s">
        <v>6949</v>
      </c>
      <c r="D5104" s="1" t="s">
        <v>19</v>
      </c>
      <c r="E510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104" s="1" t="s">
        <v>31</v>
      </c>
      <c r="G5104" s="1" t="s">
        <v>32</v>
      </c>
      <c r="H5104" s="1" t="s">
        <v>33</v>
      </c>
      <c r="I5104" s="1" t="s">
        <v>16</v>
      </c>
      <c r="J5104" s="1" t="s">
        <v>23</v>
      </c>
      <c r="K5104" s="1" t="s">
        <v>16</v>
      </c>
      <c r="L5104" s="1" t="s">
        <v>16</v>
      </c>
      <c r="M5104" s="1" t="s">
        <v>16</v>
      </c>
      <c r="N5104" s="1" t="s">
        <v>16</v>
      </c>
      <c r="O5104" s="1">
        <v>79.2</v>
      </c>
      <c r="P5104" s="1">
        <v>1.0</v>
      </c>
    </row>
    <row r="5105">
      <c r="A5105" s="1" t="s">
        <v>29</v>
      </c>
      <c r="B5105" s="1" t="s">
        <v>7041</v>
      </c>
      <c r="C5105" s="2" t="s">
        <v>6949</v>
      </c>
      <c r="D5105" s="1" t="s">
        <v>19</v>
      </c>
      <c r="E5105" s="3" t="str">
        <f>HYPERLINK("https://fyndiq.se/produkt/c6f3e47a88184e8d/", "2-Pack SAMSUNG A55 Skärmskydd - Härdat Glas 9H - Super kvalitet 3D")</f>
        <v>2-Pack SAMSUNG A55 Skärmskydd - Härdat Glas 9H - Super kvalitet 3D</v>
      </c>
      <c r="F5105" s="1" t="s">
        <v>83</v>
      </c>
      <c r="G5105" s="1" t="s">
        <v>84</v>
      </c>
      <c r="H5105" s="1" t="s">
        <v>85</v>
      </c>
      <c r="I5105" s="1" t="s">
        <v>16</v>
      </c>
      <c r="J5105" s="1" t="s">
        <v>23</v>
      </c>
      <c r="K5105" s="1" t="s">
        <v>16</v>
      </c>
      <c r="L5105" s="1" t="s">
        <v>16</v>
      </c>
      <c r="M5105" s="1" t="s">
        <v>16</v>
      </c>
      <c r="N5105" s="1" t="s">
        <v>16</v>
      </c>
      <c r="O5105" s="1">
        <v>63.2</v>
      </c>
      <c r="P5105" s="1">
        <v>1.0</v>
      </c>
    </row>
    <row r="5106">
      <c r="A5106" s="1" t="s">
        <v>29</v>
      </c>
      <c r="B5106" s="1" t="s">
        <v>7042</v>
      </c>
      <c r="C5106" s="2" t="s">
        <v>6949</v>
      </c>
      <c r="D5106" s="1" t="s">
        <v>19</v>
      </c>
      <c r="E5106" s="3" t="str">
        <f>HYPERLINK("https://fyndiq.se/produkt/f7b16236096d401a/", "2-Pack Google Pixel 7A - Härdat glas 9H - Super kvalitet 3D Skärmskydd")</f>
        <v>2-Pack Google Pixel 7A - Härdat glas 9H - Super kvalitet 3D Skärmskydd</v>
      </c>
      <c r="F5106" s="1" t="s">
        <v>852</v>
      </c>
      <c r="G5106" s="1" t="s">
        <v>853</v>
      </c>
      <c r="H5106" s="1" t="s">
        <v>854</v>
      </c>
      <c r="I5106" s="1" t="s">
        <v>16</v>
      </c>
      <c r="J5106" s="1" t="s">
        <v>23</v>
      </c>
      <c r="K5106" s="1" t="s">
        <v>16</v>
      </c>
      <c r="L5106" s="1" t="s">
        <v>16</v>
      </c>
      <c r="M5106" s="1" t="s">
        <v>16</v>
      </c>
      <c r="N5106" s="1" t="s">
        <v>16</v>
      </c>
      <c r="O5106" s="1">
        <v>63.2</v>
      </c>
      <c r="P5106" s="1">
        <v>2.0</v>
      </c>
    </row>
    <row r="5107">
      <c r="A5107" s="1" t="s">
        <v>29</v>
      </c>
      <c r="B5107" s="1" t="s">
        <v>7043</v>
      </c>
      <c r="C5107" s="2" t="s">
        <v>6949</v>
      </c>
      <c r="D5107" s="1" t="s">
        <v>19</v>
      </c>
      <c r="E5107" s="3" t="str">
        <f>HYPERLINK("https://fyndiq.se/produkt/0a890dd972c4463d/", "2-Pack Samsung Galaxy A52s 5G - Härdat glas 9H - Super kvalitet")</f>
        <v>2-Pack Samsung Galaxy A52s 5G - Härdat glas 9H - Super kvalitet</v>
      </c>
      <c r="F5107" s="1" t="s">
        <v>442</v>
      </c>
      <c r="G5107" s="1" t="s">
        <v>443</v>
      </c>
      <c r="H5107" s="1" t="s">
        <v>444</v>
      </c>
      <c r="I5107" s="1" t="s">
        <v>16</v>
      </c>
      <c r="J5107" s="1" t="s">
        <v>23</v>
      </c>
      <c r="K5107" s="1" t="s">
        <v>16</v>
      </c>
      <c r="L5107" s="1" t="s">
        <v>16</v>
      </c>
      <c r="M5107" s="1" t="s">
        <v>16</v>
      </c>
      <c r="N5107" s="1" t="s">
        <v>16</v>
      </c>
      <c r="O5107" s="1">
        <v>63.2</v>
      </c>
      <c r="P5107" s="1">
        <v>1.0</v>
      </c>
    </row>
    <row r="5108">
      <c r="A5108" s="1" t="s">
        <v>29</v>
      </c>
      <c r="B5108" s="1" t="s">
        <v>7044</v>
      </c>
      <c r="C5108" s="2" t="s">
        <v>6949</v>
      </c>
      <c r="D5108" s="1" t="s">
        <v>19</v>
      </c>
      <c r="E5108" s="3" t="str">
        <f>HYPERLINK("https://fyndiq.se/produkt/fc0688ffd0534ad2/", "2 Pack Samsung Galaxy Note 20 5G -Härdat glas 9H -Super kvalitet")</f>
        <v>2 Pack Samsung Galaxy Note 20 5G -Härdat glas 9H -Super kvalitet</v>
      </c>
      <c r="F5108" s="1" t="s">
        <v>948</v>
      </c>
      <c r="G5108" s="1" t="s">
        <v>949</v>
      </c>
      <c r="H5108" s="1" t="s">
        <v>950</v>
      </c>
      <c r="I5108" s="1" t="s">
        <v>16</v>
      </c>
      <c r="J5108" s="1" t="s">
        <v>23</v>
      </c>
      <c r="K5108" s="1" t="s">
        <v>16</v>
      </c>
      <c r="L5108" s="1" t="s">
        <v>16</v>
      </c>
      <c r="M5108" s="1" t="s">
        <v>16</v>
      </c>
      <c r="N5108" s="1" t="s">
        <v>16</v>
      </c>
      <c r="O5108" s="1">
        <v>63.2</v>
      </c>
      <c r="P5108" s="1">
        <v>1.0</v>
      </c>
    </row>
    <row r="5109">
      <c r="A5109" s="1" t="s">
        <v>29</v>
      </c>
      <c r="B5109" s="1" t="s">
        <v>7045</v>
      </c>
      <c r="C5109" s="2" t="s">
        <v>6949</v>
      </c>
      <c r="D5109" s="1" t="s">
        <v>19</v>
      </c>
      <c r="E5109" s="3" t="str">
        <f>HYPERLINK("https://fyndiq.se/produkt/5d384cc8795744b0/", "2-Pack Samsung A55 Skärmskydd i Härdat Glas")</f>
        <v>2-Pack Samsung A55 Skärmskydd i Härdat Glas</v>
      </c>
      <c r="F5109" s="1" t="s">
        <v>191</v>
      </c>
      <c r="G5109" s="1" t="s">
        <v>192</v>
      </c>
      <c r="H5109" s="1" t="s">
        <v>193</v>
      </c>
      <c r="I5109" s="1" t="s">
        <v>16</v>
      </c>
      <c r="J5109" s="1" t="s">
        <v>23</v>
      </c>
      <c r="K5109" s="1" t="s">
        <v>16</v>
      </c>
      <c r="L5109" s="1" t="s">
        <v>16</v>
      </c>
      <c r="M5109" s="1" t="s">
        <v>16</v>
      </c>
      <c r="N5109" s="1" t="s">
        <v>16</v>
      </c>
      <c r="O5109" s="1">
        <v>63.2</v>
      </c>
      <c r="P5109" s="1">
        <v>1.0</v>
      </c>
    </row>
    <row r="5110">
      <c r="A5110" s="1" t="s">
        <v>29</v>
      </c>
      <c r="B5110" s="1" t="s">
        <v>7046</v>
      </c>
      <c r="C5110" s="2" t="s">
        <v>6949</v>
      </c>
      <c r="D5110" s="1" t="s">
        <v>19</v>
      </c>
      <c r="E5110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5110" s="1" t="s">
        <v>776</v>
      </c>
      <c r="G5110" s="1" t="s">
        <v>777</v>
      </c>
      <c r="H5110" s="1" t="s">
        <v>778</v>
      </c>
      <c r="I5110" s="1" t="s">
        <v>16</v>
      </c>
      <c r="J5110" s="1" t="s">
        <v>23</v>
      </c>
      <c r="K5110" s="1" t="s">
        <v>16</v>
      </c>
      <c r="L5110" s="1" t="s">
        <v>16</v>
      </c>
      <c r="M5110" s="1" t="s">
        <v>16</v>
      </c>
      <c r="N5110" s="1" t="s">
        <v>16</v>
      </c>
      <c r="O5110" s="1">
        <v>63.2</v>
      </c>
      <c r="P5110" s="1">
        <v>1.0</v>
      </c>
    </row>
    <row r="5111">
      <c r="A5111" s="1" t="s">
        <v>29</v>
      </c>
      <c r="B5111" s="1" t="s">
        <v>7047</v>
      </c>
      <c r="C5111" s="2" t="s">
        <v>6949</v>
      </c>
      <c r="D5111" s="1" t="s">
        <v>19</v>
      </c>
      <c r="E5111" s="3" t="str">
        <f>HYPERLINK("https://fyndiq.se/produkt/2055bb39e06f42d5/", "2-Pack Samsung S22 Ultra Skärmskydd - 9H Härdat Glass - 3D Super Kvalitet")</f>
        <v>2-Pack Samsung S22 Ultra Skärmskydd - 9H Härdat Glass - 3D Super Kvalitet</v>
      </c>
      <c r="F5111" s="1" t="s">
        <v>5662</v>
      </c>
      <c r="G5111" s="1" t="s">
        <v>5663</v>
      </c>
      <c r="H5111" s="1" t="s">
        <v>5664</v>
      </c>
      <c r="I5111" s="1" t="s">
        <v>16</v>
      </c>
      <c r="J5111" s="1" t="s">
        <v>23</v>
      </c>
      <c r="K5111" s="1" t="s">
        <v>16</v>
      </c>
      <c r="L5111" s="1" t="s">
        <v>16</v>
      </c>
      <c r="M5111" s="1" t="s">
        <v>16</v>
      </c>
      <c r="N5111" s="1" t="s">
        <v>16</v>
      </c>
      <c r="O5111" s="1">
        <v>63.2</v>
      </c>
      <c r="P5111" s="1">
        <v>1.0</v>
      </c>
    </row>
    <row r="5112">
      <c r="A5112" s="1" t="s">
        <v>29</v>
      </c>
      <c r="B5112" s="1" t="s">
        <v>7048</v>
      </c>
      <c r="C5112" s="2" t="s">
        <v>6949</v>
      </c>
      <c r="D5112" s="1" t="s">
        <v>19</v>
      </c>
      <c r="E5112" s="3" t="str">
        <f>HYPERLINK("https://fyndiq.se/produkt/9adf3a37026e4816/", "2 Pack Samsung Galaxy Note 20 Ultra -Härdat glas–Super kvalitet")</f>
        <v>2 Pack Samsung Galaxy Note 20 Ultra -Härdat glas–Super kvalitet</v>
      </c>
      <c r="F5112" s="1" t="s">
        <v>1043</v>
      </c>
      <c r="G5112" s="1" t="s">
        <v>1044</v>
      </c>
      <c r="H5112" s="1" t="s">
        <v>1045</v>
      </c>
      <c r="I5112" s="1" t="s">
        <v>16</v>
      </c>
      <c r="J5112" s="1" t="s">
        <v>23</v>
      </c>
      <c r="K5112" s="1" t="s">
        <v>16</v>
      </c>
      <c r="L5112" s="1" t="s">
        <v>16</v>
      </c>
      <c r="M5112" s="1" t="s">
        <v>16</v>
      </c>
      <c r="N5112" s="1" t="s">
        <v>16</v>
      </c>
      <c r="O5112" s="1">
        <v>63.2</v>
      </c>
      <c r="P5112" s="1">
        <v>1.0</v>
      </c>
    </row>
    <row r="5113">
      <c r="A5113" s="1" t="s">
        <v>29</v>
      </c>
      <c r="B5113" s="1" t="s">
        <v>7049</v>
      </c>
      <c r="C5113" s="2" t="s">
        <v>6949</v>
      </c>
      <c r="D5113" s="1" t="s">
        <v>19</v>
      </c>
      <c r="E5113" s="3" t="str">
        <f>HYPERLINK("https://fyndiq.se/produkt/dfe28e565d2e4c8d/", "2 Pack Samsung S21 FE - 9H Härdat Glass - Super Kvalitet 3D")</f>
        <v>2 Pack Samsung S21 FE - 9H Härdat Glass - Super Kvalitet 3D</v>
      </c>
      <c r="F5113" s="1" t="s">
        <v>276</v>
      </c>
      <c r="G5113" s="1" t="s">
        <v>277</v>
      </c>
      <c r="H5113" s="1" t="s">
        <v>278</v>
      </c>
      <c r="I5113" s="1" t="s">
        <v>16</v>
      </c>
      <c r="J5113" s="1" t="s">
        <v>23</v>
      </c>
      <c r="K5113" s="1" t="s">
        <v>16</v>
      </c>
      <c r="L5113" s="1" t="s">
        <v>16</v>
      </c>
      <c r="M5113" s="1" t="s">
        <v>16</v>
      </c>
      <c r="N5113" s="1" t="s">
        <v>16</v>
      </c>
      <c r="O5113" s="1">
        <v>63.2</v>
      </c>
      <c r="P5113" s="1">
        <v>1.0</v>
      </c>
    </row>
    <row r="5114">
      <c r="A5114" s="1" t="s">
        <v>29</v>
      </c>
      <c r="B5114" s="1" t="s">
        <v>7050</v>
      </c>
      <c r="C5114" s="2" t="s">
        <v>6949</v>
      </c>
      <c r="D5114" s="1" t="s">
        <v>19</v>
      </c>
      <c r="E5114" s="3" t="str">
        <f>HYPERLINK("https://fyndiq.se/produkt/5d384cc8795744b0/", "2-Pack Samsung A55 Skärmskydd i Härdat Glas")</f>
        <v>2-Pack Samsung A55 Skärmskydd i Härdat Glas</v>
      </c>
      <c r="F5114" s="1" t="s">
        <v>191</v>
      </c>
      <c r="G5114" s="1" t="s">
        <v>192</v>
      </c>
      <c r="H5114" s="1" t="s">
        <v>193</v>
      </c>
      <c r="I5114" s="1" t="s">
        <v>16</v>
      </c>
      <c r="J5114" s="1" t="s">
        <v>23</v>
      </c>
      <c r="K5114" s="1" t="s">
        <v>16</v>
      </c>
      <c r="L5114" s="1" t="s">
        <v>16</v>
      </c>
      <c r="M5114" s="1" t="s">
        <v>16</v>
      </c>
      <c r="N5114" s="1" t="s">
        <v>16</v>
      </c>
      <c r="O5114" s="1">
        <v>63.2</v>
      </c>
      <c r="P5114" s="1">
        <v>1.0</v>
      </c>
    </row>
    <row r="5115">
      <c r="A5115" s="1" t="s">
        <v>29</v>
      </c>
      <c r="B5115" s="1" t="s">
        <v>7051</v>
      </c>
      <c r="C5115" s="2" t="s">
        <v>6949</v>
      </c>
      <c r="D5115" s="1" t="s">
        <v>19</v>
      </c>
      <c r="E511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5115" s="1" t="s">
        <v>539</v>
      </c>
      <c r="G5115" s="1" t="s">
        <v>540</v>
      </c>
      <c r="H5115" s="1" t="s">
        <v>541</v>
      </c>
      <c r="I5115" s="1" t="s">
        <v>16</v>
      </c>
      <c r="J5115" s="1" t="s">
        <v>23</v>
      </c>
      <c r="K5115" s="1" t="s">
        <v>16</v>
      </c>
      <c r="L5115" s="1" t="s">
        <v>16</v>
      </c>
      <c r="M5115" s="1" t="s">
        <v>16</v>
      </c>
      <c r="N5115" s="1" t="s">
        <v>16</v>
      </c>
      <c r="O5115" s="1">
        <v>95.2</v>
      </c>
      <c r="P5115" s="1">
        <v>1.0</v>
      </c>
    </row>
    <row r="5116">
      <c r="A5116" s="1" t="s">
        <v>29</v>
      </c>
      <c r="B5116" s="1" t="s">
        <v>7052</v>
      </c>
      <c r="C5116" s="2" t="s">
        <v>6949</v>
      </c>
      <c r="D5116" s="1" t="s">
        <v>19</v>
      </c>
      <c r="E5116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5116" s="1" t="s">
        <v>7053</v>
      </c>
      <c r="G5116" s="1" t="s">
        <v>7054</v>
      </c>
      <c r="H5116" s="1" t="s">
        <v>7055</v>
      </c>
      <c r="I5116" s="1" t="s">
        <v>16</v>
      </c>
      <c r="J5116" s="1" t="s">
        <v>23</v>
      </c>
      <c r="K5116" s="1" t="s">
        <v>16</v>
      </c>
      <c r="L5116" s="1" t="s">
        <v>16</v>
      </c>
      <c r="M5116" s="1" t="s">
        <v>16</v>
      </c>
      <c r="N5116" s="1" t="s">
        <v>16</v>
      </c>
      <c r="O5116" s="1">
        <v>79.2</v>
      </c>
      <c r="P5116" s="1">
        <v>1.0</v>
      </c>
    </row>
    <row r="5117">
      <c r="A5117" s="1" t="s">
        <v>29</v>
      </c>
      <c r="B5117" s="1" t="s">
        <v>7056</v>
      </c>
      <c r="C5117" s="2" t="s">
        <v>6949</v>
      </c>
      <c r="D5117" s="1" t="s">
        <v>19</v>
      </c>
      <c r="E5117" s="3" t="str">
        <f>HYPERLINK("https://fyndiq.se/produkt/60656ba8dce64ae4/", "2 Pack Samsung Galaxy A50 - Härdat glas 9H - Super kvalitet 3D")</f>
        <v>2 Pack Samsung Galaxy A50 - Härdat glas 9H - Super kvalitet 3D</v>
      </c>
      <c r="F5117" s="1" t="s">
        <v>645</v>
      </c>
      <c r="G5117" s="1" t="s">
        <v>646</v>
      </c>
      <c r="H5117" s="1" t="s">
        <v>647</v>
      </c>
      <c r="I5117" s="1" t="s">
        <v>16</v>
      </c>
      <c r="J5117" s="1" t="s">
        <v>23</v>
      </c>
      <c r="K5117" s="1" t="s">
        <v>16</v>
      </c>
      <c r="L5117" s="1" t="s">
        <v>16</v>
      </c>
      <c r="M5117" s="1" t="s">
        <v>16</v>
      </c>
      <c r="N5117" s="1" t="s">
        <v>16</v>
      </c>
      <c r="O5117" s="1">
        <v>63.2</v>
      </c>
      <c r="P5117" s="1">
        <v>1.0</v>
      </c>
    </row>
    <row r="5118">
      <c r="A5118" s="1" t="s">
        <v>29</v>
      </c>
      <c r="B5118" s="1" t="s">
        <v>7057</v>
      </c>
      <c r="C5118" s="2" t="s">
        <v>6949</v>
      </c>
      <c r="D5118" s="1" t="s">
        <v>19</v>
      </c>
      <c r="E5118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5118" s="1" t="s">
        <v>1544</v>
      </c>
      <c r="G5118" s="1" t="s">
        <v>1545</v>
      </c>
      <c r="H5118" s="1" t="s">
        <v>1546</v>
      </c>
      <c r="I5118" s="1" t="s">
        <v>16</v>
      </c>
      <c r="J5118" s="1" t="s">
        <v>23</v>
      </c>
      <c r="K5118" s="1" t="s">
        <v>16</v>
      </c>
      <c r="L5118" s="1" t="s">
        <v>16</v>
      </c>
      <c r="M5118" s="1" t="s">
        <v>16</v>
      </c>
      <c r="N5118" s="1" t="s">
        <v>16</v>
      </c>
      <c r="O5118" s="1">
        <v>79.2</v>
      </c>
      <c r="P5118" s="1">
        <v>1.0</v>
      </c>
    </row>
    <row r="5119">
      <c r="A5119" s="1" t="s">
        <v>29</v>
      </c>
      <c r="B5119" s="1" t="s">
        <v>7058</v>
      </c>
      <c r="C5119" s="2" t="s">
        <v>7059</v>
      </c>
      <c r="D5119" s="1" t="s">
        <v>19</v>
      </c>
      <c r="E5119" s="3" t="str">
        <f>HYPERLINK("https://fyndiq.se/produkt/8a162916fdf246f7/", "2-Pack SAMSUNG S24 Skärmskydd - Härdat Glas 9H - Super kvalitet 3D")</f>
        <v>2-Pack SAMSUNG S24 Skärmskydd - Härdat Glas 9H - Super kvalitet 3D</v>
      </c>
      <c r="F5119" s="1" t="s">
        <v>714</v>
      </c>
      <c r="G5119" s="1" t="s">
        <v>715</v>
      </c>
      <c r="H5119" s="1" t="s">
        <v>716</v>
      </c>
      <c r="I5119" s="1" t="s">
        <v>16</v>
      </c>
      <c r="J5119" s="1" t="s">
        <v>23</v>
      </c>
      <c r="K5119" s="1" t="s">
        <v>16</v>
      </c>
      <c r="L5119" s="1" t="s">
        <v>16</v>
      </c>
      <c r="M5119" s="1" t="s">
        <v>16</v>
      </c>
      <c r="N5119" s="1" t="s">
        <v>16</v>
      </c>
      <c r="O5119" s="1">
        <v>71.2</v>
      </c>
      <c r="P5119" s="1">
        <v>1.0</v>
      </c>
    </row>
    <row r="5120">
      <c r="A5120" s="1" t="s">
        <v>29</v>
      </c>
      <c r="B5120" s="1" t="s">
        <v>7060</v>
      </c>
      <c r="C5120" s="2" t="s">
        <v>7059</v>
      </c>
      <c r="D5120" s="1" t="s">
        <v>19</v>
      </c>
      <c r="E5120" s="3" t="str">
        <f>HYPERLINK("https://fyndiq.se/produkt/860b7dade19d4d2f/", "2-Pack XIAOMI REDMI A3 Skärmskydd - Härdat Glas 9H - Super kvalitet 3D")</f>
        <v>2-Pack XIAOMI REDMI A3 Skärmskydd - Härdat Glas 9H - Super kvalitet 3D</v>
      </c>
      <c r="F5120" s="1" t="s">
        <v>200</v>
      </c>
      <c r="G5120" s="1" t="s">
        <v>201</v>
      </c>
      <c r="H5120" s="1" t="s">
        <v>202</v>
      </c>
      <c r="I5120" s="1" t="s">
        <v>16</v>
      </c>
      <c r="J5120" s="1" t="s">
        <v>23</v>
      </c>
      <c r="K5120" s="1" t="s">
        <v>16</v>
      </c>
      <c r="L5120" s="1" t="s">
        <v>16</v>
      </c>
      <c r="M5120" s="1" t="s">
        <v>16</v>
      </c>
      <c r="N5120" s="1" t="s">
        <v>16</v>
      </c>
      <c r="O5120" s="1">
        <v>63.2</v>
      </c>
      <c r="P5120" s="1">
        <v>1.0</v>
      </c>
    </row>
    <row r="5121">
      <c r="A5121" s="1" t="s">
        <v>29</v>
      </c>
      <c r="B5121" s="1" t="s">
        <v>7061</v>
      </c>
      <c r="C5121" s="2" t="s">
        <v>7059</v>
      </c>
      <c r="D5121" s="1" t="s">
        <v>19</v>
      </c>
      <c r="E5121" s="3" t="str">
        <f>HYPERLINK("https://fyndiq.se/produkt/dbc801b92b6f44e8/", "2-Pack Samsung S21 Ultra  Skärmskydd &amp; 2-Pack linsskydd - Härdat Glas 9H - Super kvalitet 3D")</f>
        <v>2-Pack Samsung S21 Ultra  Skärmskydd &amp; 2-Pack linsskydd - Härdat Glas 9H - Super kvalitet 3D</v>
      </c>
      <c r="F5121" s="1" t="s">
        <v>7062</v>
      </c>
      <c r="G5121" s="1" t="s">
        <v>7063</v>
      </c>
      <c r="H5121" s="1" t="s">
        <v>7064</v>
      </c>
      <c r="I5121" s="1" t="s">
        <v>16</v>
      </c>
      <c r="J5121" s="1" t="s">
        <v>23</v>
      </c>
      <c r="K5121" s="1" t="s">
        <v>16</v>
      </c>
      <c r="L5121" s="1" t="s">
        <v>16</v>
      </c>
      <c r="M5121" s="1" t="s">
        <v>16</v>
      </c>
      <c r="N5121" s="1" t="s">
        <v>16</v>
      </c>
      <c r="O5121" s="1">
        <v>79.2</v>
      </c>
      <c r="P5121" s="1">
        <v>1.0</v>
      </c>
    </row>
    <row r="5122">
      <c r="A5122" s="1" t="s">
        <v>29</v>
      </c>
      <c r="B5122" s="1" t="s">
        <v>7065</v>
      </c>
      <c r="C5122" s="2" t="s">
        <v>7059</v>
      </c>
      <c r="D5122" s="1" t="s">
        <v>19</v>
      </c>
      <c r="E5122" s="3" t="str">
        <f>HYPERLINK("https://fyndiq.se/produkt/406117b60bf241a0/", "2-Pack Samsung Galaxy S9 - Härdat glas 9H - Super kvalitet 3D")</f>
        <v>2-Pack Samsung Galaxy S9 - Härdat glas 9H - Super kvalitet 3D</v>
      </c>
      <c r="F5122" s="1" t="s">
        <v>228</v>
      </c>
      <c r="G5122" s="1" t="s">
        <v>229</v>
      </c>
      <c r="H5122" s="1" t="s">
        <v>230</v>
      </c>
      <c r="I5122" s="1" t="s">
        <v>16</v>
      </c>
      <c r="J5122" s="1" t="s">
        <v>23</v>
      </c>
      <c r="K5122" s="1" t="s">
        <v>16</v>
      </c>
      <c r="L5122" s="1" t="s">
        <v>16</v>
      </c>
      <c r="M5122" s="1" t="s">
        <v>16</v>
      </c>
      <c r="N5122" s="1" t="s">
        <v>16</v>
      </c>
      <c r="O5122" s="1">
        <v>63.2</v>
      </c>
      <c r="P5122" s="1">
        <v>1.0</v>
      </c>
    </row>
    <row r="5123">
      <c r="A5123" s="1" t="s">
        <v>29</v>
      </c>
      <c r="B5123" s="1" t="s">
        <v>7066</v>
      </c>
      <c r="C5123" s="2" t="s">
        <v>7059</v>
      </c>
      <c r="D5123" s="1" t="s">
        <v>19</v>
      </c>
      <c r="E512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123" s="1" t="s">
        <v>103</v>
      </c>
      <c r="G5123" s="1" t="s">
        <v>104</v>
      </c>
      <c r="H5123" s="1" t="s">
        <v>105</v>
      </c>
      <c r="I5123" s="1" t="s">
        <v>16</v>
      </c>
      <c r="J5123" s="1" t="s">
        <v>23</v>
      </c>
      <c r="K5123" s="1" t="s">
        <v>16</v>
      </c>
      <c r="L5123" s="1" t="s">
        <v>16</v>
      </c>
      <c r="M5123" s="1" t="s">
        <v>16</v>
      </c>
      <c r="N5123" s="1" t="s">
        <v>16</v>
      </c>
      <c r="O5123" s="1">
        <v>63.2</v>
      </c>
      <c r="P5123" s="1">
        <v>2.0</v>
      </c>
    </row>
    <row r="5124">
      <c r="A5124" s="1" t="s">
        <v>29</v>
      </c>
      <c r="B5124" s="1" t="s">
        <v>7067</v>
      </c>
      <c r="C5124" s="2" t="s">
        <v>7059</v>
      </c>
      <c r="D5124" s="1" t="s">
        <v>19</v>
      </c>
      <c r="E5124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5124" s="1" t="s">
        <v>2115</v>
      </c>
      <c r="G5124" s="1" t="s">
        <v>2116</v>
      </c>
      <c r="H5124" s="1" t="s">
        <v>2117</v>
      </c>
      <c r="I5124" s="1" t="s">
        <v>16</v>
      </c>
      <c r="J5124" s="1" t="s">
        <v>23</v>
      </c>
      <c r="K5124" s="1" t="s">
        <v>16</v>
      </c>
      <c r="L5124" s="1" t="s">
        <v>16</v>
      </c>
      <c r="M5124" s="1" t="s">
        <v>16</v>
      </c>
      <c r="N5124" s="1" t="s">
        <v>16</v>
      </c>
      <c r="O5124" s="1">
        <v>87.2</v>
      </c>
      <c r="P5124" s="1">
        <v>1.0</v>
      </c>
    </row>
    <row r="5125">
      <c r="A5125" s="1" t="s">
        <v>29</v>
      </c>
      <c r="B5125" s="1" t="s">
        <v>7068</v>
      </c>
      <c r="C5125" s="2" t="s">
        <v>7059</v>
      </c>
      <c r="D5125" s="1" t="s">
        <v>19</v>
      </c>
      <c r="E512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125" s="1" t="s">
        <v>311</v>
      </c>
      <c r="G5125" s="1" t="s">
        <v>312</v>
      </c>
      <c r="H5125" s="1" t="s">
        <v>313</v>
      </c>
      <c r="I5125" s="1" t="s">
        <v>16</v>
      </c>
      <c r="J5125" s="1" t="s">
        <v>23</v>
      </c>
      <c r="K5125" s="1" t="s">
        <v>16</v>
      </c>
      <c r="L5125" s="1" t="s">
        <v>16</v>
      </c>
      <c r="M5125" s="1" t="s">
        <v>16</v>
      </c>
      <c r="N5125" s="1" t="s">
        <v>16</v>
      </c>
      <c r="O5125" s="1">
        <v>71.2</v>
      </c>
      <c r="P5125" s="1">
        <v>1.0</v>
      </c>
    </row>
    <row r="5126">
      <c r="A5126" s="1" t="s">
        <v>29</v>
      </c>
      <c r="B5126" s="1" t="s">
        <v>7069</v>
      </c>
      <c r="C5126" s="2" t="s">
        <v>7059</v>
      </c>
      <c r="D5126" s="1" t="s">
        <v>19</v>
      </c>
      <c r="E5126" s="3" t="str">
        <f>HYPERLINK("https://fyndiq.se/produkt/b96aad9902754ebc/", "2-Pack Samsung S23 FE - 9H Härdat Glass - Super Kvalitet 3D")</f>
        <v>2-Pack Samsung S23 FE - 9H Härdat Glass - Super Kvalitet 3D</v>
      </c>
      <c r="F5126" s="1" t="s">
        <v>67</v>
      </c>
      <c r="G5126" s="1" t="s">
        <v>68</v>
      </c>
      <c r="H5126" s="1" t="s">
        <v>69</v>
      </c>
      <c r="I5126" s="1" t="s">
        <v>16</v>
      </c>
      <c r="J5126" s="1" t="s">
        <v>23</v>
      </c>
      <c r="K5126" s="1" t="s">
        <v>16</v>
      </c>
      <c r="L5126" s="1" t="s">
        <v>16</v>
      </c>
      <c r="M5126" s="1" t="s">
        <v>16</v>
      </c>
      <c r="N5126" s="1" t="s">
        <v>16</v>
      </c>
      <c r="O5126" s="1">
        <v>63.2</v>
      </c>
      <c r="P5126" s="1">
        <v>1.0</v>
      </c>
    </row>
    <row r="5127">
      <c r="A5127" s="1" t="s">
        <v>29</v>
      </c>
      <c r="B5127" s="1" t="s">
        <v>7070</v>
      </c>
      <c r="C5127" s="2" t="s">
        <v>7059</v>
      </c>
      <c r="D5127" s="1" t="s">
        <v>19</v>
      </c>
      <c r="E5127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5127" s="1" t="s">
        <v>2445</v>
      </c>
      <c r="G5127" s="1" t="s">
        <v>2446</v>
      </c>
      <c r="H5127" s="1" t="s">
        <v>2447</v>
      </c>
      <c r="I5127" s="1" t="s">
        <v>16</v>
      </c>
      <c r="J5127" s="1" t="s">
        <v>23</v>
      </c>
      <c r="K5127" s="1" t="s">
        <v>16</v>
      </c>
      <c r="L5127" s="1" t="s">
        <v>16</v>
      </c>
      <c r="M5127" s="1" t="s">
        <v>16</v>
      </c>
      <c r="N5127" s="1" t="s">
        <v>16</v>
      </c>
      <c r="O5127" s="1">
        <v>79.2</v>
      </c>
      <c r="P5127" s="1">
        <v>1.0</v>
      </c>
    </row>
    <row r="5128">
      <c r="A5128" s="1" t="s">
        <v>29</v>
      </c>
      <c r="B5128" s="1" t="s">
        <v>7071</v>
      </c>
      <c r="C5128" s="2" t="s">
        <v>7059</v>
      </c>
      <c r="D5128" s="1" t="s">
        <v>19</v>
      </c>
      <c r="E5128" s="3" t="str">
        <f>HYPERLINK("https://fyndiq.se/produkt/56c72c0ba5f749b5/", "2-Pack SAMSUNG S24 Skärmskydd - Härdat Glas 9H - Super kvalitet 3D")</f>
        <v>2-Pack SAMSUNG S24 Skärmskydd - Härdat Glas 9H - Super kvalitet 3D</v>
      </c>
      <c r="F5128" s="1" t="s">
        <v>263</v>
      </c>
      <c r="G5128" s="1" t="s">
        <v>264</v>
      </c>
      <c r="H5128" s="1" t="s">
        <v>265</v>
      </c>
      <c r="I5128" s="1" t="s">
        <v>16</v>
      </c>
      <c r="J5128" s="1" t="s">
        <v>23</v>
      </c>
      <c r="K5128" s="1" t="s">
        <v>16</v>
      </c>
      <c r="L5128" s="1" t="s">
        <v>16</v>
      </c>
      <c r="M5128" s="1" t="s">
        <v>16</v>
      </c>
      <c r="N5128" s="1" t="s">
        <v>16</v>
      </c>
      <c r="O5128" s="1">
        <v>71.2</v>
      </c>
      <c r="P5128" s="1">
        <v>1.0</v>
      </c>
    </row>
    <row r="5129">
      <c r="A5129" s="1" t="s">
        <v>29</v>
      </c>
      <c r="B5129" s="1" t="s">
        <v>7072</v>
      </c>
      <c r="C5129" s="2" t="s">
        <v>7059</v>
      </c>
      <c r="D5129" s="1" t="s">
        <v>19</v>
      </c>
      <c r="E5129" s="3" t="str">
        <f>HYPERLINK("https://fyndiq.se/produkt/8a162916fdf246f7/", "2-Pack SAMSUNG S24 Skärmskydd - Härdat Glas 9H - Super kvalitet 3D")</f>
        <v>2-Pack SAMSUNG S24 Skärmskydd - Härdat Glas 9H - Super kvalitet 3D</v>
      </c>
      <c r="F5129" s="1" t="s">
        <v>714</v>
      </c>
      <c r="G5129" s="1" t="s">
        <v>715</v>
      </c>
      <c r="H5129" s="1" t="s">
        <v>716</v>
      </c>
      <c r="I5129" s="1" t="s">
        <v>16</v>
      </c>
      <c r="J5129" s="1" t="s">
        <v>23</v>
      </c>
      <c r="K5129" s="1" t="s">
        <v>16</v>
      </c>
      <c r="L5129" s="1" t="s">
        <v>16</v>
      </c>
      <c r="M5129" s="1" t="s">
        <v>16</v>
      </c>
      <c r="N5129" s="1" t="s">
        <v>16</v>
      </c>
      <c r="O5129" s="1">
        <v>71.2</v>
      </c>
      <c r="P5129" s="1">
        <v>1.0</v>
      </c>
    </row>
    <row r="5130">
      <c r="A5130" s="1" t="s">
        <v>29</v>
      </c>
      <c r="B5130" s="1" t="s">
        <v>7073</v>
      </c>
      <c r="C5130" s="2" t="s">
        <v>7059</v>
      </c>
      <c r="D5130" s="1" t="s">
        <v>19</v>
      </c>
      <c r="E513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130" s="1" t="s">
        <v>311</v>
      </c>
      <c r="G5130" s="1" t="s">
        <v>312</v>
      </c>
      <c r="H5130" s="1" t="s">
        <v>313</v>
      </c>
      <c r="I5130" s="1" t="s">
        <v>16</v>
      </c>
      <c r="J5130" s="1" t="s">
        <v>23</v>
      </c>
      <c r="K5130" s="1" t="s">
        <v>16</v>
      </c>
      <c r="L5130" s="1" t="s">
        <v>16</v>
      </c>
      <c r="M5130" s="1" t="s">
        <v>16</v>
      </c>
      <c r="N5130" s="1" t="s">
        <v>16</v>
      </c>
      <c r="O5130" s="1">
        <v>71.2</v>
      </c>
      <c r="P5130" s="1">
        <v>1.0</v>
      </c>
    </row>
    <row r="5131">
      <c r="A5131" s="1" t="s">
        <v>29</v>
      </c>
      <c r="B5131" s="1" t="s">
        <v>7074</v>
      </c>
      <c r="C5131" s="2" t="s">
        <v>7059</v>
      </c>
      <c r="D5131" s="1" t="s">
        <v>19</v>
      </c>
      <c r="E51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131" s="1" t="s">
        <v>26</v>
      </c>
      <c r="G5131" s="1" t="s">
        <v>27</v>
      </c>
      <c r="H5131" s="1" t="s">
        <v>28</v>
      </c>
      <c r="I5131" s="1" t="s">
        <v>16</v>
      </c>
      <c r="J5131" s="1" t="s">
        <v>23</v>
      </c>
      <c r="K5131" s="1" t="s">
        <v>16</v>
      </c>
      <c r="L5131" s="1" t="s">
        <v>16</v>
      </c>
      <c r="M5131" s="1" t="s">
        <v>16</v>
      </c>
      <c r="N5131" s="1" t="s">
        <v>16</v>
      </c>
      <c r="O5131" s="1">
        <v>71.2</v>
      </c>
      <c r="P5131" s="1">
        <v>1.0</v>
      </c>
    </row>
    <row r="5132">
      <c r="A5132" s="1" t="s">
        <v>29</v>
      </c>
      <c r="B5132" s="1" t="s">
        <v>7075</v>
      </c>
      <c r="C5132" s="2" t="s">
        <v>7059</v>
      </c>
      <c r="D5132" s="1" t="s">
        <v>19</v>
      </c>
      <c r="E5132" s="3" t="str">
        <f>HYPERLINK("https://fyndiq.se/produkt/ab5f930040a843b2/", "1-Pack Google Pixel 6A Skärmskydd &amp; 1-Pack linsskydd - Härdat Glas 9H - Super kvalitet 3D")</f>
        <v>1-Pack Google Pixel 6A Skärmskydd &amp; 1-Pack linsskydd - Härdat Glas 9H - Super kvalitet 3D</v>
      </c>
      <c r="F5132" s="1" t="s">
        <v>7076</v>
      </c>
      <c r="G5132" s="1" t="s">
        <v>7077</v>
      </c>
      <c r="H5132" s="1" t="s">
        <v>7078</v>
      </c>
      <c r="I5132" s="1" t="s">
        <v>16</v>
      </c>
      <c r="J5132" s="1" t="s">
        <v>23</v>
      </c>
      <c r="K5132" s="1" t="s">
        <v>16</v>
      </c>
      <c r="L5132" s="1" t="s">
        <v>16</v>
      </c>
      <c r="M5132" s="1" t="s">
        <v>16</v>
      </c>
      <c r="N5132" s="1" t="s">
        <v>16</v>
      </c>
      <c r="O5132" s="1">
        <v>71.2</v>
      </c>
      <c r="P5132" s="1">
        <v>1.0</v>
      </c>
    </row>
    <row r="5133">
      <c r="A5133" s="1" t="s">
        <v>29</v>
      </c>
      <c r="B5133" s="1" t="s">
        <v>7079</v>
      </c>
      <c r="C5133" s="2" t="s">
        <v>7059</v>
      </c>
      <c r="D5133" s="1" t="s">
        <v>19</v>
      </c>
      <c r="E5133" s="3" t="str">
        <f>HYPERLINK("https://fyndiq.se/produkt/94a67bbe1c4a4666/", "2-Pack Samsung Xcover 7 Skärmskydd i Härdat Glas")</f>
        <v>2-Pack Samsung Xcover 7 Skärmskydd i Härdat Glas</v>
      </c>
      <c r="F5133" s="1" t="s">
        <v>1908</v>
      </c>
      <c r="G5133" s="1" t="s">
        <v>1909</v>
      </c>
      <c r="H5133" s="1" t="s">
        <v>1910</v>
      </c>
      <c r="I5133" s="1" t="s">
        <v>16</v>
      </c>
      <c r="J5133" s="1" t="s">
        <v>23</v>
      </c>
      <c r="K5133" s="1" t="s">
        <v>16</v>
      </c>
      <c r="L5133" s="1" t="s">
        <v>16</v>
      </c>
      <c r="M5133" s="1" t="s">
        <v>16</v>
      </c>
      <c r="N5133" s="1" t="s">
        <v>16</v>
      </c>
      <c r="O5133" s="1">
        <v>71.2</v>
      </c>
      <c r="P5133" s="1">
        <v>1.0</v>
      </c>
    </row>
    <row r="5134">
      <c r="A5134" s="1" t="s">
        <v>29</v>
      </c>
      <c r="B5134" s="1" t="s">
        <v>7080</v>
      </c>
      <c r="C5134" s="2" t="s">
        <v>7059</v>
      </c>
      <c r="D5134" s="1" t="s">
        <v>19</v>
      </c>
      <c r="E513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134" s="1" t="s">
        <v>785</v>
      </c>
      <c r="G5134" s="1" t="s">
        <v>786</v>
      </c>
      <c r="H5134" s="1" t="s">
        <v>787</v>
      </c>
      <c r="I5134" s="1" t="s">
        <v>16</v>
      </c>
      <c r="J5134" s="1" t="s">
        <v>23</v>
      </c>
      <c r="K5134" s="1" t="s">
        <v>16</v>
      </c>
      <c r="L5134" s="1" t="s">
        <v>16</v>
      </c>
      <c r="M5134" s="1" t="s">
        <v>16</v>
      </c>
      <c r="N5134" s="1" t="s">
        <v>16</v>
      </c>
      <c r="O5134" s="1">
        <v>63.2</v>
      </c>
      <c r="P5134" s="1">
        <v>1.0</v>
      </c>
    </row>
    <row r="5135">
      <c r="A5135" s="1" t="s">
        <v>29</v>
      </c>
      <c r="B5135" s="1" t="s">
        <v>7081</v>
      </c>
      <c r="C5135" s="2" t="s">
        <v>7059</v>
      </c>
      <c r="D5135" s="1" t="s">
        <v>19</v>
      </c>
      <c r="E513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5135" s="1" t="s">
        <v>614</v>
      </c>
      <c r="G5135" s="1" t="s">
        <v>615</v>
      </c>
      <c r="H5135" s="1" t="s">
        <v>616</v>
      </c>
      <c r="I5135" s="1" t="s">
        <v>16</v>
      </c>
      <c r="J5135" s="1" t="s">
        <v>23</v>
      </c>
      <c r="K5135" s="1" t="s">
        <v>16</v>
      </c>
      <c r="L5135" s="1" t="s">
        <v>16</v>
      </c>
      <c r="M5135" s="1" t="s">
        <v>16</v>
      </c>
      <c r="N5135" s="1" t="s">
        <v>16</v>
      </c>
      <c r="O5135" s="1">
        <v>71.2</v>
      </c>
      <c r="P5135" s="1">
        <v>1.0</v>
      </c>
    </row>
    <row r="5136">
      <c r="A5136" s="1" t="s">
        <v>29</v>
      </c>
      <c r="B5136" s="1" t="s">
        <v>7082</v>
      </c>
      <c r="C5136" s="2" t="s">
        <v>7059</v>
      </c>
      <c r="D5136" s="1" t="s">
        <v>19</v>
      </c>
      <c r="E5136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5136" s="1" t="s">
        <v>3909</v>
      </c>
      <c r="G5136" s="1" t="s">
        <v>3910</v>
      </c>
      <c r="H5136" s="1" t="s">
        <v>3911</v>
      </c>
      <c r="I5136" s="1" t="s">
        <v>16</v>
      </c>
      <c r="J5136" s="1" t="s">
        <v>23</v>
      </c>
      <c r="K5136" s="1" t="s">
        <v>16</v>
      </c>
      <c r="L5136" s="1" t="s">
        <v>16</v>
      </c>
      <c r="M5136" s="1" t="s">
        <v>16</v>
      </c>
      <c r="N5136" s="1" t="s">
        <v>16</v>
      </c>
      <c r="O5136" s="1">
        <v>71.2</v>
      </c>
      <c r="P5136" s="1">
        <v>1.0</v>
      </c>
    </row>
    <row r="5137">
      <c r="A5137" s="1" t="s">
        <v>29</v>
      </c>
      <c r="B5137" s="1" t="s">
        <v>7083</v>
      </c>
      <c r="C5137" s="2" t="s">
        <v>7059</v>
      </c>
      <c r="D5137" s="1" t="s">
        <v>19</v>
      </c>
      <c r="E5137" s="3" t="str">
        <f>HYPERLINK("https://fyndiq.se/produkt/56c72c0ba5f749b5/", "2-Pack SAMSUNG S24 Skärmskydd - Härdat Glas 9H - Super kvalitet 3D")</f>
        <v>2-Pack SAMSUNG S24 Skärmskydd - Härdat Glas 9H - Super kvalitet 3D</v>
      </c>
      <c r="F5137" s="1" t="s">
        <v>263</v>
      </c>
      <c r="G5137" s="1" t="s">
        <v>264</v>
      </c>
      <c r="H5137" s="1" t="s">
        <v>265</v>
      </c>
      <c r="I5137" s="1" t="s">
        <v>16</v>
      </c>
      <c r="J5137" s="1" t="s">
        <v>23</v>
      </c>
      <c r="K5137" s="1" t="s">
        <v>16</v>
      </c>
      <c r="L5137" s="1" t="s">
        <v>16</v>
      </c>
      <c r="M5137" s="1" t="s">
        <v>16</v>
      </c>
      <c r="N5137" s="1" t="s">
        <v>16</v>
      </c>
      <c r="O5137" s="1">
        <v>71.2</v>
      </c>
      <c r="P5137" s="1">
        <v>1.0</v>
      </c>
    </row>
    <row r="5138">
      <c r="A5138" s="1" t="s">
        <v>29</v>
      </c>
      <c r="B5138" s="1" t="s">
        <v>7084</v>
      </c>
      <c r="C5138" s="2" t="s">
        <v>7059</v>
      </c>
      <c r="D5138" s="1" t="s">
        <v>19</v>
      </c>
      <c r="E513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138" s="1" t="s">
        <v>2144</v>
      </c>
      <c r="G5138" s="1" t="s">
        <v>2145</v>
      </c>
      <c r="H5138" s="1" t="s">
        <v>2146</v>
      </c>
      <c r="I5138" s="1" t="s">
        <v>16</v>
      </c>
      <c r="J5138" s="1" t="s">
        <v>23</v>
      </c>
      <c r="K5138" s="1" t="s">
        <v>16</v>
      </c>
      <c r="L5138" s="1" t="s">
        <v>16</v>
      </c>
      <c r="M5138" s="1" t="s">
        <v>16</v>
      </c>
      <c r="N5138" s="1" t="s">
        <v>16</v>
      </c>
      <c r="O5138" s="1">
        <v>63.2</v>
      </c>
      <c r="P5138" s="1">
        <v>1.0</v>
      </c>
    </row>
    <row r="5139">
      <c r="A5139" s="1" t="s">
        <v>29</v>
      </c>
      <c r="B5139" s="1" t="s">
        <v>7085</v>
      </c>
      <c r="C5139" s="2" t="s">
        <v>7059</v>
      </c>
      <c r="D5139" s="1" t="s">
        <v>19</v>
      </c>
      <c r="E5139" s="3" t="str">
        <f>HYPERLINK("https://fyndiq.se/produkt/56c72c0ba5f749b5/", "2-Pack SAMSUNG S24 Skärmskydd - Härdat Glas 9H - Super kvalitet 3D")</f>
        <v>2-Pack SAMSUNG S24 Skärmskydd - Härdat Glas 9H - Super kvalitet 3D</v>
      </c>
      <c r="F5139" s="1" t="s">
        <v>263</v>
      </c>
      <c r="G5139" s="1" t="s">
        <v>264</v>
      </c>
      <c r="H5139" s="1" t="s">
        <v>265</v>
      </c>
      <c r="I5139" s="1" t="s">
        <v>16</v>
      </c>
      <c r="J5139" s="1" t="s">
        <v>23</v>
      </c>
      <c r="K5139" s="1" t="s">
        <v>16</v>
      </c>
      <c r="L5139" s="1" t="s">
        <v>16</v>
      </c>
      <c r="M5139" s="1" t="s">
        <v>16</v>
      </c>
      <c r="N5139" s="1" t="s">
        <v>16</v>
      </c>
      <c r="O5139" s="1">
        <v>71.2</v>
      </c>
      <c r="P5139" s="1">
        <v>1.0</v>
      </c>
    </row>
    <row r="5140">
      <c r="A5140" s="1" t="s">
        <v>29</v>
      </c>
      <c r="B5140" s="1" t="s">
        <v>7086</v>
      </c>
      <c r="C5140" s="2" t="s">
        <v>7059</v>
      </c>
      <c r="D5140" s="1" t="s">
        <v>19</v>
      </c>
      <c r="E5140" s="3" t="str">
        <f>HYPERLINK("https://fyndiq.se/produkt/b4b1148b5d274f33/", "2 Pack Xiaomi 11T 5G - Härdat glas 9H - Super kvalitet 3D")</f>
        <v>2 Pack Xiaomi 11T 5G - Härdat glas 9H - Super kvalitet 3D</v>
      </c>
      <c r="F5140" s="1" t="s">
        <v>345</v>
      </c>
      <c r="G5140" s="1" t="s">
        <v>346</v>
      </c>
      <c r="H5140" s="1" t="s">
        <v>347</v>
      </c>
      <c r="I5140" s="1" t="s">
        <v>16</v>
      </c>
      <c r="J5140" s="1" t="s">
        <v>23</v>
      </c>
      <c r="K5140" s="1" t="s">
        <v>16</v>
      </c>
      <c r="L5140" s="1" t="s">
        <v>16</v>
      </c>
      <c r="M5140" s="1" t="s">
        <v>16</v>
      </c>
      <c r="N5140" s="1" t="s">
        <v>16</v>
      </c>
      <c r="O5140" s="1">
        <v>63.2</v>
      </c>
      <c r="P5140" s="1">
        <v>1.0</v>
      </c>
    </row>
    <row r="5141">
      <c r="A5141" s="1" t="s">
        <v>29</v>
      </c>
      <c r="B5141" s="1" t="s">
        <v>7087</v>
      </c>
      <c r="C5141" s="2" t="s">
        <v>7059</v>
      </c>
      <c r="D5141" s="1" t="s">
        <v>19</v>
      </c>
      <c r="E514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141" s="1" t="s">
        <v>785</v>
      </c>
      <c r="G5141" s="1" t="s">
        <v>786</v>
      </c>
      <c r="H5141" s="1" t="s">
        <v>787</v>
      </c>
      <c r="I5141" s="1" t="s">
        <v>16</v>
      </c>
      <c r="J5141" s="1" t="s">
        <v>23</v>
      </c>
      <c r="K5141" s="1" t="s">
        <v>16</v>
      </c>
      <c r="L5141" s="1" t="s">
        <v>16</v>
      </c>
      <c r="M5141" s="1" t="s">
        <v>16</v>
      </c>
      <c r="N5141" s="1" t="s">
        <v>16</v>
      </c>
      <c r="O5141" s="1">
        <v>63.2</v>
      </c>
      <c r="P5141" s="1">
        <v>1.0</v>
      </c>
    </row>
    <row r="5142">
      <c r="A5142" s="1" t="s">
        <v>29</v>
      </c>
      <c r="B5142" s="1" t="s">
        <v>7088</v>
      </c>
      <c r="C5142" s="2" t="s">
        <v>7059</v>
      </c>
      <c r="D5142" s="1" t="s">
        <v>19</v>
      </c>
      <c r="E5142" s="3" t="str">
        <f>HYPERLINK("https://fyndiq.se/produkt/28799ed0373d40b4/", "2 Pack Galaxy S21 Ultra 5G- Härdat glas 9H - Super kvalitet 3D")</f>
        <v>2 Pack Galaxy S21 Ultra 5G- Härdat glas 9H - Super kvalitet 3D</v>
      </c>
      <c r="F5142" s="1" t="s">
        <v>272</v>
      </c>
      <c r="G5142" s="1" t="s">
        <v>273</v>
      </c>
      <c r="H5142" s="1" t="s">
        <v>274</v>
      </c>
      <c r="I5142" s="1" t="s">
        <v>16</v>
      </c>
      <c r="J5142" s="1" t="s">
        <v>23</v>
      </c>
      <c r="K5142" s="1" t="s">
        <v>16</v>
      </c>
      <c r="L5142" s="1" t="s">
        <v>16</v>
      </c>
      <c r="M5142" s="1" t="s">
        <v>16</v>
      </c>
      <c r="N5142" s="1" t="s">
        <v>16</v>
      </c>
      <c r="O5142" s="1">
        <v>63.2</v>
      </c>
      <c r="P5142" s="1">
        <v>1.0</v>
      </c>
    </row>
    <row r="5143">
      <c r="A5143" s="1" t="s">
        <v>29</v>
      </c>
      <c r="B5143" s="1" t="s">
        <v>7089</v>
      </c>
      <c r="C5143" s="2" t="s">
        <v>7059</v>
      </c>
      <c r="D5143" s="1" t="s">
        <v>19</v>
      </c>
      <c r="E5143" s="3" t="str">
        <f>HYPERLINK("https://fyndiq.se/produkt/6758100e2782433a/", "2-Pack iPhone 12 Pro - Härdat Glas 9H - Super Kvalitet 3D")</f>
        <v>2-Pack iPhone 12 Pro - Härdat Glas 9H - Super Kvalitet 3D</v>
      </c>
      <c r="F5143" s="1" t="s">
        <v>3185</v>
      </c>
      <c r="G5143" s="1" t="s">
        <v>3186</v>
      </c>
      <c r="H5143" s="1" t="s">
        <v>3187</v>
      </c>
      <c r="I5143" s="1" t="s">
        <v>16</v>
      </c>
      <c r="J5143" s="1" t="s">
        <v>23</v>
      </c>
      <c r="K5143" s="1" t="s">
        <v>16</v>
      </c>
      <c r="L5143" s="1" t="s">
        <v>16</v>
      </c>
      <c r="M5143" s="1" t="s">
        <v>16</v>
      </c>
      <c r="N5143" s="1" t="s">
        <v>16</v>
      </c>
      <c r="O5143" s="1">
        <v>55.2</v>
      </c>
      <c r="P5143" s="1">
        <v>1.0</v>
      </c>
    </row>
    <row r="5144">
      <c r="A5144" s="1" t="s">
        <v>29</v>
      </c>
      <c r="B5144" s="1" t="s">
        <v>7090</v>
      </c>
      <c r="C5144" s="2" t="s">
        <v>7059</v>
      </c>
      <c r="D5144" s="1" t="s">
        <v>19</v>
      </c>
      <c r="E5144" s="3" t="str">
        <f>HYPERLINK("https://fyndiq.se/produkt/2a9c08e4daf04aed/", "2-Pack Xiaomi 12T Pro - Härdat Glas 9H - Super kvalitet 3D Skärmskydd")</f>
        <v>2-Pack Xiaomi 12T Pro - Härdat Glas 9H - Super kvalitet 3D Skärmskydd</v>
      </c>
      <c r="F5144" s="1" t="s">
        <v>376</v>
      </c>
      <c r="G5144" s="1" t="s">
        <v>377</v>
      </c>
      <c r="H5144" s="1" t="s">
        <v>378</v>
      </c>
      <c r="I5144" s="1" t="s">
        <v>16</v>
      </c>
      <c r="J5144" s="1" t="s">
        <v>23</v>
      </c>
      <c r="K5144" s="1" t="s">
        <v>16</v>
      </c>
      <c r="L5144" s="1" t="s">
        <v>16</v>
      </c>
      <c r="M5144" s="1" t="s">
        <v>16</v>
      </c>
      <c r="N5144" s="1" t="s">
        <v>16</v>
      </c>
      <c r="O5144" s="1">
        <v>63.2</v>
      </c>
      <c r="P5144" s="1">
        <v>1.0</v>
      </c>
    </row>
    <row r="5145">
      <c r="A5145" s="1" t="s">
        <v>29</v>
      </c>
      <c r="B5145" s="1" t="s">
        <v>7091</v>
      </c>
      <c r="C5145" s="2" t="s">
        <v>7059</v>
      </c>
      <c r="D5145" s="1" t="s">
        <v>19</v>
      </c>
      <c r="E5145" s="3" t="str">
        <f>HYPERLINK("https://fyndiq.se/produkt/a047b5d99d58461d/", "2-Pack Google Pixel 6A - Härdat glas 9H - Super kvalitet 3D")</f>
        <v>2-Pack Google Pixel 6A - Härdat glas 9H - Super kvalitet 3D</v>
      </c>
      <c r="F5145" s="1" t="s">
        <v>1205</v>
      </c>
      <c r="G5145" s="1" t="s">
        <v>1206</v>
      </c>
      <c r="H5145" s="1" t="s">
        <v>1207</v>
      </c>
      <c r="I5145" s="1" t="s">
        <v>16</v>
      </c>
      <c r="J5145" s="1" t="s">
        <v>23</v>
      </c>
      <c r="K5145" s="1" t="s">
        <v>16</v>
      </c>
      <c r="L5145" s="1" t="s">
        <v>16</v>
      </c>
      <c r="M5145" s="1" t="s">
        <v>16</v>
      </c>
      <c r="N5145" s="1" t="s">
        <v>16</v>
      </c>
      <c r="O5145" s="1">
        <v>63.2</v>
      </c>
      <c r="P5145" s="1">
        <v>1.0</v>
      </c>
    </row>
    <row r="5146">
      <c r="A5146" s="1" t="s">
        <v>29</v>
      </c>
      <c r="B5146" s="1" t="s">
        <v>7092</v>
      </c>
      <c r="C5146" s="2" t="s">
        <v>7059</v>
      </c>
      <c r="D5146" s="1" t="s">
        <v>19</v>
      </c>
      <c r="E5146" s="3" t="str">
        <f>HYPERLINK("https://fyndiq.se/produkt/e19fcc2ab2124f8a/", "2-Pack Iphone 13 Pro - 9H Härdat Glass - Top Kvalitet  3D")</f>
        <v>2-Pack Iphone 13 Pro - 9H Härdat Glass - Top Kvalitet  3D</v>
      </c>
      <c r="F5146" s="1" t="s">
        <v>555</v>
      </c>
      <c r="G5146" s="1" t="s">
        <v>556</v>
      </c>
      <c r="H5146" s="1" t="s">
        <v>557</v>
      </c>
      <c r="I5146" s="1" t="s">
        <v>16</v>
      </c>
      <c r="J5146" s="1" t="s">
        <v>23</v>
      </c>
      <c r="K5146" s="1" t="s">
        <v>16</v>
      </c>
      <c r="L5146" s="1" t="s">
        <v>16</v>
      </c>
      <c r="M5146" s="1" t="s">
        <v>16</v>
      </c>
      <c r="N5146" s="1" t="s">
        <v>16</v>
      </c>
      <c r="O5146" s="1">
        <v>55.2</v>
      </c>
      <c r="P5146" s="1">
        <v>1.0</v>
      </c>
    </row>
    <row r="5147">
      <c r="A5147" s="1" t="s">
        <v>29</v>
      </c>
      <c r="B5147" s="1" t="s">
        <v>7093</v>
      </c>
      <c r="C5147" s="2" t="s">
        <v>7059</v>
      </c>
      <c r="D5147" s="1" t="s">
        <v>19</v>
      </c>
      <c r="E5147" s="3" t="str">
        <f>HYPERLINK("https://fyndiq.se/produkt/f47e8401d83f4d58/", "2-Pack Samsung S8 Skärmskydd - Härdat Glas 9H - Super kvalitet 3D")</f>
        <v>2-Pack Samsung S8 Skärmskydd - Härdat Glas 9H - Super kvalitet 3D</v>
      </c>
      <c r="F5147" s="1" t="s">
        <v>750</v>
      </c>
      <c r="G5147" s="1" t="s">
        <v>751</v>
      </c>
      <c r="H5147" s="1" t="s">
        <v>752</v>
      </c>
      <c r="I5147" s="1" t="s">
        <v>16</v>
      </c>
      <c r="J5147" s="1" t="s">
        <v>23</v>
      </c>
      <c r="K5147" s="1" t="s">
        <v>16</v>
      </c>
      <c r="L5147" s="1" t="s">
        <v>16</v>
      </c>
      <c r="M5147" s="1" t="s">
        <v>16</v>
      </c>
      <c r="N5147" s="1" t="s">
        <v>16</v>
      </c>
      <c r="O5147" s="1">
        <v>63.2</v>
      </c>
      <c r="P5147" s="1">
        <v>1.0</v>
      </c>
    </row>
    <row r="5148">
      <c r="A5148" s="1" t="s">
        <v>29</v>
      </c>
      <c r="B5148" s="1" t="s">
        <v>7094</v>
      </c>
      <c r="C5148" s="2" t="s">
        <v>7059</v>
      </c>
      <c r="D5148" s="1" t="s">
        <v>19</v>
      </c>
      <c r="E514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148" s="1" t="s">
        <v>977</v>
      </c>
      <c r="G5148" s="1" t="s">
        <v>978</v>
      </c>
      <c r="H5148" s="1" t="s">
        <v>979</v>
      </c>
      <c r="I5148" s="1" t="s">
        <v>16</v>
      </c>
      <c r="J5148" s="1" t="s">
        <v>23</v>
      </c>
      <c r="K5148" s="1" t="s">
        <v>16</v>
      </c>
      <c r="L5148" s="1" t="s">
        <v>16</v>
      </c>
      <c r="M5148" s="1" t="s">
        <v>16</v>
      </c>
      <c r="N5148" s="1" t="s">
        <v>16</v>
      </c>
      <c r="O5148" s="1">
        <v>63.2</v>
      </c>
      <c r="P5148" s="1">
        <v>1.0</v>
      </c>
    </row>
    <row r="5149">
      <c r="A5149" s="1" t="s">
        <v>29</v>
      </c>
      <c r="B5149" s="1" t="s">
        <v>7095</v>
      </c>
      <c r="C5149" s="2" t="s">
        <v>7059</v>
      </c>
      <c r="D5149" s="1" t="s">
        <v>19</v>
      </c>
      <c r="E5149" s="3" t="str">
        <f>HYPERLINK("https://fyndiq.se/produkt/2db8945ba0254690/", "2-Pack MOTOROLA EDGE 30 Skärmskydd - Härdat Glas 9H - Super kvalitet 3D")</f>
        <v>2-Pack MOTOROLA EDGE 30 Skärmskydd - Härdat Glas 9H - Super kvalitet 3D</v>
      </c>
      <c r="F5149" s="1" t="s">
        <v>2181</v>
      </c>
      <c r="G5149" s="1" t="s">
        <v>2182</v>
      </c>
      <c r="H5149" s="1" t="s">
        <v>2183</v>
      </c>
      <c r="I5149" s="1" t="s">
        <v>16</v>
      </c>
      <c r="J5149" s="1" t="s">
        <v>23</v>
      </c>
      <c r="K5149" s="1" t="s">
        <v>16</v>
      </c>
      <c r="L5149" s="1" t="s">
        <v>16</v>
      </c>
      <c r="M5149" s="1" t="s">
        <v>16</v>
      </c>
      <c r="N5149" s="1" t="s">
        <v>16</v>
      </c>
      <c r="O5149" s="1">
        <v>63.2</v>
      </c>
      <c r="P5149" s="1">
        <v>1.0</v>
      </c>
    </row>
    <row r="5150">
      <c r="A5150" s="1" t="s">
        <v>29</v>
      </c>
      <c r="B5150" s="1" t="s">
        <v>7096</v>
      </c>
      <c r="C5150" s="2" t="s">
        <v>7059</v>
      </c>
      <c r="D5150" s="1" t="s">
        <v>19</v>
      </c>
      <c r="E5150" s="3" t="str">
        <f>HYPERLINK("https://fyndiq.se/produkt/c26c9ffef37a436a/", "2-Pack Samsung A35 5G Skärmskydd i Härdat Glas")</f>
        <v>2-Pack Samsung A35 5G Skärmskydd i Härdat Glas</v>
      </c>
      <c r="F5150" s="1" t="s">
        <v>432</v>
      </c>
      <c r="G5150" s="1" t="s">
        <v>433</v>
      </c>
      <c r="H5150" s="1" t="s">
        <v>434</v>
      </c>
      <c r="I5150" s="1" t="s">
        <v>16</v>
      </c>
      <c r="J5150" s="1" t="s">
        <v>23</v>
      </c>
      <c r="K5150" s="1" t="s">
        <v>16</v>
      </c>
      <c r="L5150" s="1" t="s">
        <v>16</v>
      </c>
      <c r="M5150" s="1" t="s">
        <v>16</v>
      </c>
      <c r="N5150" s="1" t="s">
        <v>16</v>
      </c>
      <c r="O5150" s="1">
        <v>63.2</v>
      </c>
      <c r="P5150" s="1">
        <v>1.0</v>
      </c>
    </row>
    <row r="5151">
      <c r="A5151" s="1" t="s">
        <v>29</v>
      </c>
      <c r="B5151" s="1" t="s">
        <v>7097</v>
      </c>
      <c r="C5151" s="2" t="s">
        <v>7059</v>
      </c>
      <c r="D5151" s="1" t="s">
        <v>19</v>
      </c>
      <c r="E5151" s="3" t="str">
        <f>HYPERLINK("https://fyndiq.se/produkt/cd12c16ee4d949e3/", "OnePlus 10 Pro 5G - Härdat Glas 9H - Super kvalitet 3D Skärmskydd")</f>
        <v>OnePlus 10 Pro 5G - Härdat Glas 9H - Super kvalitet 3D Skärmskydd</v>
      </c>
      <c r="F5151" s="1" t="s">
        <v>1221</v>
      </c>
      <c r="G5151" s="1" t="s">
        <v>1222</v>
      </c>
      <c r="H5151" s="1" t="s">
        <v>1223</v>
      </c>
      <c r="I5151" s="1" t="s">
        <v>16</v>
      </c>
      <c r="J5151" s="1" t="s">
        <v>23</v>
      </c>
      <c r="K5151" s="1" t="s">
        <v>16</v>
      </c>
      <c r="L5151" s="1" t="s">
        <v>16</v>
      </c>
      <c r="M5151" s="1" t="s">
        <v>16</v>
      </c>
      <c r="N5151" s="1" t="s">
        <v>16</v>
      </c>
      <c r="O5151" s="1">
        <v>63.2</v>
      </c>
      <c r="P5151" s="1">
        <v>1.0</v>
      </c>
    </row>
    <row r="5152">
      <c r="A5152" s="1" t="s">
        <v>29</v>
      </c>
      <c r="B5152" s="1" t="s">
        <v>7098</v>
      </c>
      <c r="C5152" s="2" t="s">
        <v>7059</v>
      </c>
      <c r="D5152" s="1" t="s">
        <v>19</v>
      </c>
      <c r="E5152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5152" s="1" t="s">
        <v>132</v>
      </c>
      <c r="G5152" s="1" t="s">
        <v>133</v>
      </c>
      <c r="H5152" s="1" t="s">
        <v>134</v>
      </c>
      <c r="I5152" s="1" t="s">
        <v>16</v>
      </c>
      <c r="J5152" s="1" t="s">
        <v>23</v>
      </c>
      <c r="K5152" s="1" t="s">
        <v>16</v>
      </c>
      <c r="L5152" s="1" t="s">
        <v>16</v>
      </c>
      <c r="M5152" s="1" t="s">
        <v>16</v>
      </c>
      <c r="N5152" s="1" t="s">
        <v>16</v>
      </c>
      <c r="O5152" s="1">
        <v>71.2</v>
      </c>
      <c r="P5152" s="1">
        <v>1.0</v>
      </c>
    </row>
    <row r="5153">
      <c r="A5153" s="1" t="s">
        <v>29</v>
      </c>
      <c r="B5153" s="1" t="s">
        <v>7099</v>
      </c>
      <c r="C5153" s="2" t="s">
        <v>7059</v>
      </c>
      <c r="D5153" s="1" t="s">
        <v>19</v>
      </c>
      <c r="E5153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5153" s="1" t="s">
        <v>599</v>
      </c>
      <c r="G5153" s="1" t="s">
        <v>600</v>
      </c>
      <c r="H5153" s="1" t="s">
        <v>601</v>
      </c>
      <c r="I5153" s="1" t="s">
        <v>16</v>
      </c>
      <c r="J5153" s="1" t="s">
        <v>23</v>
      </c>
      <c r="K5153" s="1" t="s">
        <v>16</v>
      </c>
      <c r="L5153" s="1" t="s">
        <v>16</v>
      </c>
      <c r="M5153" s="1" t="s">
        <v>16</v>
      </c>
      <c r="N5153" s="1" t="s">
        <v>16</v>
      </c>
      <c r="O5153" s="1">
        <v>71.2</v>
      </c>
      <c r="P5153" s="1">
        <v>1.0</v>
      </c>
    </row>
    <row r="5154">
      <c r="A5154" s="1" t="s">
        <v>29</v>
      </c>
      <c r="B5154" s="1" t="s">
        <v>7100</v>
      </c>
      <c r="C5154" s="2" t="s">
        <v>7059</v>
      </c>
      <c r="D5154" s="1" t="s">
        <v>19</v>
      </c>
      <c r="E515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154" s="1" t="s">
        <v>26</v>
      </c>
      <c r="G5154" s="1" t="s">
        <v>27</v>
      </c>
      <c r="H5154" s="1" t="s">
        <v>28</v>
      </c>
      <c r="I5154" s="1" t="s">
        <v>16</v>
      </c>
      <c r="J5154" s="1" t="s">
        <v>23</v>
      </c>
      <c r="K5154" s="1" t="s">
        <v>16</v>
      </c>
      <c r="L5154" s="1" t="s">
        <v>16</v>
      </c>
      <c r="M5154" s="1" t="s">
        <v>16</v>
      </c>
      <c r="N5154" s="1" t="s">
        <v>16</v>
      </c>
      <c r="O5154" s="1">
        <v>71.2</v>
      </c>
      <c r="P5154" s="1">
        <v>1.0</v>
      </c>
    </row>
    <row r="5155">
      <c r="A5155" s="1" t="s">
        <v>29</v>
      </c>
      <c r="B5155" s="1" t="s">
        <v>7101</v>
      </c>
      <c r="C5155" s="2" t="s">
        <v>7059</v>
      </c>
      <c r="D5155" s="1" t="s">
        <v>19</v>
      </c>
      <c r="E5155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5155" s="1" t="s">
        <v>1408</v>
      </c>
      <c r="G5155" s="1" t="s">
        <v>1409</v>
      </c>
      <c r="H5155" s="1" t="s">
        <v>1410</v>
      </c>
      <c r="I5155" s="1" t="s">
        <v>16</v>
      </c>
      <c r="J5155" s="1" t="s">
        <v>23</v>
      </c>
      <c r="K5155" s="1" t="s">
        <v>16</v>
      </c>
      <c r="L5155" s="1" t="s">
        <v>16</v>
      </c>
      <c r="M5155" s="1" t="s">
        <v>16</v>
      </c>
      <c r="N5155" s="1" t="s">
        <v>16</v>
      </c>
      <c r="O5155" s="1">
        <v>63.2</v>
      </c>
      <c r="P5155" s="1">
        <v>1.0</v>
      </c>
    </row>
    <row r="5156">
      <c r="A5156" s="1" t="s">
        <v>29</v>
      </c>
      <c r="B5156" s="1" t="s">
        <v>7102</v>
      </c>
      <c r="C5156" s="2" t="s">
        <v>7059</v>
      </c>
      <c r="D5156" s="1" t="s">
        <v>19</v>
      </c>
      <c r="E5156" s="3" t="str">
        <f>HYPERLINK("https://fyndiq.se/produkt/0a890dd972c4463d/", "2-Pack Samsung Galaxy A52s 5G - Härdat glas 9H - Super kvalitet")</f>
        <v>2-Pack Samsung Galaxy A52s 5G - Härdat glas 9H - Super kvalitet</v>
      </c>
      <c r="F5156" s="1" t="s">
        <v>442</v>
      </c>
      <c r="G5156" s="1" t="s">
        <v>443</v>
      </c>
      <c r="H5156" s="1" t="s">
        <v>444</v>
      </c>
      <c r="I5156" s="1" t="s">
        <v>16</v>
      </c>
      <c r="J5156" s="1" t="s">
        <v>23</v>
      </c>
      <c r="K5156" s="1" t="s">
        <v>16</v>
      </c>
      <c r="L5156" s="1" t="s">
        <v>16</v>
      </c>
      <c r="M5156" s="1" t="s">
        <v>16</v>
      </c>
      <c r="N5156" s="1" t="s">
        <v>16</v>
      </c>
      <c r="O5156" s="1">
        <v>63.2</v>
      </c>
      <c r="P5156" s="1">
        <v>1.0</v>
      </c>
    </row>
    <row r="5157">
      <c r="A5157" s="1" t="s">
        <v>29</v>
      </c>
      <c r="B5157" s="1" t="s">
        <v>7103</v>
      </c>
      <c r="C5157" s="2" t="s">
        <v>7059</v>
      </c>
      <c r="D5157" s="1" t="s">
        <v>19</v>
      </c>
      <c r="E5157" s="3" t="str">
        <f>HYPERLINK("https://fyndiq.se/produkt/56c72c0ba5f749b5/", "2-Pack SAMSUNG S24 Skärmskydd - Härdat Glas 9H - Super kvalitet 3D")</f>
        <v>2-Pack SAMSUNG S24 Skärmskydd - Härdat Glas 9H - Super kvalitet 3D</v>
      </c>
      <c r="F5157" s="1" t="s">
        <v>263</v>
      </c>
      <c r="G5157" s="1" t="s">
        <v>264</v>
      </c>
      <c r="H5157" s="1" t="s">
        <v>265</v>
      </c>
      <c r="I5157" s="1" t="s">
        <v>16</v>
      </c>
      <c r="J5157" s="1" t="s">
        <v>23</v>
      </c>
      <c r="K5157" s="1" t="s">
        <v>16</v>
      </c>
      <c r="L5157" s="1" t="s">
        <v>16</v>
      </c>
      <c r="M5157" s="1" t="s">
        <v>16</v>
      </c>
      <c r="N5157" s="1" t="s">
        <v>16</v>
      </c>
      <c r="O5157" s="1">
        <v>71.2</v>
      </c>
      <c r="P5157" s="1">
        <v>1.0</v>
      </c>
    </row>
    <row r="5158">
      <c r="A5158" s="1" t="s">
        <v>29</v>
      </c>
      <c r="B5158" s="1" t="s">
        <v>7104</v>
      </c>
      <c r="C5158" s="2" t="s">
        <v>7059</v>
      </c>
      <c r="D5158" s="1" t="s">
        <v>19</v>
      </c>
      <c r="E5158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5158" s="1" t="s">
        <v>3191</v>
      </c>
      <c r="G5158" s="1" t="s">
        <v>3192</v>
      </c>
      <c r="H5158" s="1" t="s">
        <v>3193</v>
      </c>
      <c r="I5158" s="1" t="s">
        <v>16</v>
      </c>
      <c r="J5158" s="1" t="s">
        <v>23</v>
      </c>
      <c r="K5158" s="1" t="s">
        <v>16</v>
      </c>
      <c r="L5158" s="1" t="s">
        <v>16</v>
      </c>
      <c r="M5158" s="1" t="s">
        <v>16</v>
      </c>
      <c r="N5158" s="1" t="s">
        <v>16</v>
      </c>
      <c r="O5158" s="1">
        <v>63.2</v>
      </c>
      <c r="P5158" s="1">
        <v>1.0</v>
      </c>
    </row>
    <row r="5159">
      <c r="A5159" s="1" t="s">
        <v>29</v>
      </c>
      <c r="B5159" s="1" t="s">
        <v>7105</v>
      </c>
      <c r="C5159" s="2" t="s">
        <v>7059</v>
      </c>
      <c r="D5159" s="1" t="s">
        <v>19</v>
      </c>
      <c r="E5159" s="3" t="str">
        <f t="shared" ref="E5159:E5160" si="64"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159" s="1" t="s">
        <v>296</v>
      </c>
      <c r="G5159" s="1" t="s">
        <v>297</v>
      </c>
      <c r="H5159" s="1" t="s">
        <v>298</v>
      </c>
      <c r="I5159" s="1" t="s">
        <v>16</v>
      </c>
      <c r="J5159" s="1" t="s">
        <v>23</v>
      </c>
      <c r="K5159" s="1" t="s">
        <v>16</v>
      </c>
      <c r="L5159" s="1" t="s">
        <v>16</v>
      </c>
      <c r="M5159" s="1" t="s">
        <v>16</v>
      </c>
      <c r="N5159" s="1" t="s">
        <v>16</v>
      </c>
      <c r="O5159" s="1">
        <v>71.2</v>
      </c>
      <c r="P5159" s="1">
        <v>1.0</v>
      </c>
    </row>
    <row r="5160">
      <c r="A5160" s="1" t="s">
        <v>29</v>
      </c>
      <c r="B5160" s="1" t="s">
        <v>7106</v>
      </c>
      <c r="C5160" s="2" t="s">
        <v>7059</v>
      </c>
      <c r="D5160" s="1" t="s">
        <v>19</v>
      </c>
      <c r="E5160" s="3" t="str">
        <f t="shared" si="64"/>
        <v>2-Pack XIAOMI REDMI 13C Skärmskydd &amp; 1-Pack linsskydd - Härdat Glas 9H - Super kvalitet 3D</v>
      </c>
      <c r="F5160" s="1" t="s">
        <v>296</v>
      </c>
      <c r="G5160" s="1" t="s">
        <v>297</v>
      </c>
      <c r="H5160" s="1" t="s">
        <v>298</v>
      </c>
      <c r="I5160" s="1" t="s">
        <v>16</v>
      </c>
      <c r="J5160" s="1" t="s">
        <v>23</v>
      </c>
      <c r="K5160" s="1" t="s">
        <v>16</v>
      </c>
      <c r="L5160" s="1" t="s">
        <v>16</v>
      </c>
      <c r="M5160" s="1" t="s">
        <v>16</v>
      </c>
      <c r="N5160" s="1" t="s">
        <v>16</v>
      </c>
      <c r="O5160" s="1">
        <v>71.2</v>
      </c>
      <c r="P5160" s="1">
        <v>1.0</v>
      </c>
    </row>
    <row r="5161">
      <c r="A5161" s="1" t="s">
        <v>29</v>
      </c>
      <c r="B5161" s="1" t="s">
        <v>7107</v>
      </c>
      <c r="C5161" s="2" t="s">
        <v>7059</v>
      </c>
      <c r="D5161" s="1" t="s">
        <v>19</v>
      </c>
      <c r="E5161" s="3" t="str">
        <f>HYPERLINK("https://fyndiq.se/produkt/082f3cf898c84831/", "2 Pack Galaxy S20 Ultra - Härdat glas 9H - Super kvalitet 3D")</f>
        <v>2 Pack Galaxy S20 Ultra - Härdat glas 9H - Super kvalitet 3D</v>
      </c>
      <c r="F5161" s="1" t="s">
        <v>460</v>
      </c>
      <c r="G5161" s="1" t="s">
        <v>461</v>
      </c>
      <c r="H5161" s="1" t="s">
        <v>462</v>
      </c>
      <c r="I5161" s="1" t="s">
        <v>16</v>
      </c>
      <c r="J5161" s="1" t="s">
        <v>23</v>
      </c>
      <c r="K5161" s="1" t="s">
        <v>16</v>
      </c>
      <c r="L5161" s="1" t="s">
        <v>16</v>
      </c>
      <c r="M5161" s="1" t="s">
        <v>16</v>
      </c>
      <c r="N5161" s="1" t="s">
        <v>16</v>
      </c>
      <c r="O5161" s="1">
        <v>63.2</v>
      </c>
      <c r="P5161" s="1">
        <v>1.0</v>
      </c>
    </row>
    <row r="5162">
      <c r="A5162" s="1" t="s">
        <v>29</v>
      </c>
      <c r="B5162" s="1" t="s">
        <v>7108</v>
      </c>
      <c r="C5162" s="2" t="s">
        <v>7059</v>
      </c>
      <c r="D5162" s="1" t="s">
        <v>19</v>
      </c>
      <c r="E5162" s="3" t="str">
        <f>HYPERLINK("https://fyndiq.se/produkt/56c72c0ba5f749b5/", "2-Pack SAMSUNG S24 Skärmskydd - Härdat Glas 9H - Super kvalitet 3D")</f>
        <v>2-Pack SAMSUNG S24 Skärmskydd - Härdat Glas 9H - Super kvalitet 3D</v>
      </c>
      <c r="F5162" s="1" t="s">
        <v>263</v>
      </c>
      <c r="G5162" s="1" t="s">
        <v>264</v>
      </c>
      <c r="H5162" s="1" t="s">
        <v>265</v>
      </c>
      <c r="I5162" s="1" t="s">
        <v>16</v>
      </c>
      <c r="J5162" s="1" t="s">
        <v>23</v>
      </c>
      <c r="K5162" s="1" t="s">
        <v>16</v>
      </c>
      <c r="L5162" s="1" t="s">
        <v>16</v>
      </c>
      <c r="M5162" s="1" t="s">
        <v>16</v>
      </c>
      <c r="N5162" s="1" t="s">
        <v>16</v>
      </c>
      <c r="O5162" s="1">
        <v>71.2</v>
      </c>
      <c r="P5162" s="1">
        <v>1.0</v>
      </c>
    </row>
    <row r="5163">
      <c r="A5163" s="1" t="s">
        <v>29</v>
      </c>
      <c r="B5163" s="1" t="s">
        <v>7109</v>
      </c>
      <c r="C5163" s="2" t="s">
        <v>7059</v>
      </c>
      <c r="D5163" s="1" t="s">
        <v>19</v>
      </c>
      <c r="E5163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5163" s="1" t="s">
        <v>1608</v>
      </c>
      <c r="G5163" s="1" t="s">
        <v>1609</v>
      </c>
      <c r="H5163" s="1" t="s">
        <v>1610</v>
      </c>
      <c r="I5163" s="1" t="s">
        <v>16</v>
      </c>
      <c r="J5163" s="1" t="s">
        <v>23</v>
      </c>
      <c r="K5163" s="1" t="s">
        <v>16</v>
      </c>
      <c r="L5163" s="1" t="s">
        <v>16</v>
      </c>
      <c r="M5163" s="1" t="s">
        <v>16</v>
      </c>
      <c r="N5163" s="1" t="s">
        <v>16</v>
      </c>
      <c r="O5163" s="1">
        <v>55.2</v>
      </c>
      <c r="P5163" s="1">
        <v>1.0</v>
      </c>
    </row>
    <row r="5164">
      <c r="A5164" s="1" t="s">
        <v>29</v>
      </c>
      <c r="B5164" s="1" t="s">
        <v>7110</v>
      </c>
      <c r="C5164" s="2" t="s">
        <v>7059</v>
      </c>
      <c r="D5164" s="1" t="s">
        <v>19</v>
      </c>
      <c r="E516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5164" s="1" t="s">
        <v>614</v>
      </c>
      <c r="G5164" s="1" t="s">
        <v>615</v>
      </c>
      <c r="H5164" s="1" t="s">
        <v>616</v>
      </c>
      <c r="I5164" s="1" t="s">
        <v>16</v>
      </c>
      <c r="J5164" s="1" t="s">
        <v>23</v>
      </c>
      <c r="K5164" s="1" t="s">
        <v>16</v>
      </c>
      <c r="L5164" s="1" t="s">
        <v>16</v>
      </c>
      <c r="M5164" s="1" t="s">
        <v>16</v>
      </c>
      <c r="N5164" s="1" t="s">
        <v>16</v>
      </c>
      <c r="O5164" s="1">
        <v>71.2</v>
      </c>
      <c r="P5164" s="1">
        <v>1.0</v>
      </c>
    </row>
    <row r="5165">
      <c r="A5165" s="1" t="s">
        <v>29</v>
      </c>
      <c r="B5165" s="1" t="s">
        <v>7111</v>
      </c>
      <c r="C5165" s="2" t="s">
        <v>7059</v>
      </c>
      <c r="D5165" s="1" t="s">
        <v>19</v>
      </c>
      <c r="E516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5165" s="1" t="s">
        <v>722</v>
      </c>
      <c r="G5165" s="1" t="s">
        <v>723</v>
      </c>
      <c r="H5165" s="1" t="s">
        <v>724</v>
      </c>
      <c r="I5165" s="1" t="s">
        <v>16</v>
      </c>
      <c r="J5165" s="1" t="s">
        <v>23</v>
      </c>
      <c r="K5165" s="1" t="s">
        <v>16</v>
      </c>
      <c r="L5165" s="1" t="s">
        <v>16</v>
      </c>
      <c r="M5165" s="1" t="s">
        <v>16</v>
      </c>
      <c r="N5165" s="1" t="s">
        <v>16</v>
      </c>
      <c r="O5165" s="1">
        <v>79.2</v>
      </c>
      <c r="P5165" s="1">
        <v>1.0</v>
      </c>
    </row>
    <row r="5166">
      <c r="A5166" s="1" t="s">
        <v>29</v>
      </c>
      <c r="B5166" s="1" t="s">
        <v>7112</v>
      </c>
      <c r="C5166" s="2" t="s">
        <v>7059</v>
      </c>
      <c r="D5166" s="1" t="s">
        <v>19</v>
      </c>
      <c r="E516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166" s="1" t="s">
        <v>785</v>
      </c>
      <c r="G5166" s="1" t="s">
        <v>786</v>
      </c>
      <c r="H5166" s="1" t="s">
        <v>787</v>
      </c>
      <c r="I5166" s="1" t="s">
        <v>16</v>
      </c>
      <c r="J5166" s="1" t="s">
        <v>23</v>
      </c>
      <c r="K5166" s="1" t="s">
        <v>16</v>
      </c>
      <c r="L5166" s="1" t="s">
        <v>16</v>
      </c>
      <c r="M5166" s="1" t="s">
        <v>16</v>
      </c>
      <c r="N5166" s="1" t="s">
        <v>16</v>
      </c>
      <c r="O5166" s="1">
        <v>63.2</v>
      </c>
      <c r="P5166" s="1">
        <v>1.0</v>
      </c>
    </row>
    <row r="5167">
      <c r="A5167" s="1" t="s">
        <v>29</v>
      </c>
      <c r="B5167" s="1" t="s">
        <v>7113</v>
      </c>
      <c r="C5167" s="2" t="s">
        <v>7059</v>
      </c>
      <c r="D5167" s="1" t="s">
        <v>19</v>
      </c>
      <c r="E5167" s="3" t="str">
        <f>HYPERLINK("https://fyndiq.se/produkt/406117b60bf241a0/", "2-Pack Samsung Galaxy S9 - Härdat glas 9H - Super kvalitet 3D")</f>
        <v>2-Pack Samsung Galaxy S9 - Härdat glas 9H - Super kvalitet 3D</v>
      </c>
      <c r="F5167" s="1" t="s">
        <v>228</v>
      </c>
      <c r="G5167" s="1" t="s">
        <v>229</v>
      </c>
      <c r="H5167" s="1" t="s">
        <v>230</v>
      </c>
      <c r="I5167" s="1" t="s">
        <v>16</v>
      </c>
      <c r="J5167" s="1" t="s">
        <v>23</v>
      </c>
      <c r="K5167" s="1" t="s">
        <v>16</v>
      </c>
      <c r="L5167" s="1" t="s">
        <v>16</v>
      </c>
      <c r="M5167" s="1" t="s">
        <v>16</v>
      </c>
      <c r="N5167" s="1" t="s">
        <v>16</v>
      </c>
      <c r="O5167" s="1">
        <v>63.2</v>
      </c>
      <c r="P5167" s="1">
        <v>1.0</v>
      </c>
    </row>
    <row r="5168">
      <c r="A5168" s="1" t="s">
        <v>29</v>
      </c>
      <c r="B5168" s="1" t="s">
        <v>7114</v>
      </c>
      <c r="C5168" s="2" t="s">
        <v>7059</v>
      </c>
      <c r="D5168" s="1" t="s">
        <v>19</v>
      </c>
      <c r="E516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168" s="1" t="s">
        <v>103</v>
      </c>
      <c r="G5168" s="1" t="s">
        <v>104</v>
      </c>
      <c r="H5168" s="1" t="s">
        <v>105</v>
      </c>
      <c r="I5168" s="1" t="s">
        <v>16</v>
      </c>
      <c r="J5168" s="1" t="s">
        <v>23</v>
      </c>
      <c r="K5168" s="1" t="s">
        <v>16</v>
      </c>
      <c r="L5168" s="1" t="s">
        <v>16</v>
      </c>
      <c r="M5168" s="1" t="s">
        <v>16</v>
      </c>
      <c r="N5168" s="1" t="s">
        <v>16</v>
      </c>
      <c r="O5168" s="1">
        <v>63.2</v>
      </c>
      <c r="P5168" s="1">
        <v>1.0</v>
      </c>
    </row>
    <row r="5169">
      <c r="A5169" s="1" t="s">
        <v>29</v>
      </c>
      <c r="B5169" s="1" t="s">
        <v>7115</v>
      </c>
      <c r="C5169" s="2" t="s">
        <v>7059</v>
      </c>
      <c r="D5169" s="1" t="s">
        <v>19</v>
      </c>
      <c r="E5169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5169" s="1" t="s">
        <v>7116</v>
      </c>
      <c r="G5169" s="1" t="s">
        <v>7117</v>
      </c>
      <c r="H5169" s="1" t="s">
        <v>7118</v>
      </c>
      <c r="I5169" s="1" t="s">
        <v>16</v>
      </c>
      <c r="J5169" s="1" t="s">
        <v>23</v>
      </c>
      <c r="K5169" s="1" t="s">
        <v>16</v>
      </c>
      <c r="L5169" s="1" t="s">
        <v>16</v>
      </c>
      <c r="M5169" s="1" t="s">
        <v>16</v>
      </c>
      <c r="N5169" s="1" t="s">
        <v>16</v>
      </c>
      <c r="O5169" s="1">
        <v>63.2</v>
      </c>
      <c r="P5169" s="1">
        <v>1.0</v>
      </c>
    </row>
    <row r="5170">
      <c r="A5170" s="1" t="s">
        <v>29</v>
      </c>
      <c r="B5170" s="1" t="s">
        <v>7119</v>
      </c>
      <c r="C5170" s="2" t="s">
        <v>7059</v>
      </c>
      <c r="D5170" s="1" t="s">
        <v>19</v>
      </c>
      <c r="E5170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5170" s="1" t="s">
        <v>887</v>
      </c>
      <c r="G5170" s="1" t="s">
        <v>888</v>
      </c>
      <c r="H5170" s="1" t="s">
        <v>889</v>
      </c>
      <c r="I5170" s="1" t="s">
        <v>16</v>
      </c>
      <c r="J5170" s="1" t="s">
        <v>23</v>
      </c>
      <c r="K5170" s="1" t="s">
        <v>16</v>
      </c>
      <c r="L5170" s="1" t="s">
        <v>16</v>
      </c>
      <c r="M5170" s="1" t="s">
        <v>16</v>
      </c>
      <c r="N5170" s="1" t="s">
        <v>16</v>
      </c>
      <c r="O5170" s="1">
        <v>71.2</v>
      </c>
      <c r="P5170" s="1">
        <v>1.0</v>
      </c>
    </row>
    <row r="5171">
      <c r="A5171" s="1" t="s">
        <v>29</v>
      </c>
      <c r="B5171" s="1" t="s">
        <v>7120</v>
      </c>
      <c r="C5171" s="2" t="s">
        <v>7059</v>
      </c>
      <c r="D5171" s="1" t="s">
        <v>19</v>
      </c>
      <c r="E5171" s="3" t="str">
        <f>HYPERLINK("https://fyndiq.se/produkt/dfe28e565d2e4c8d/", "2 Pack Samsung S21 FE - 9H Härdat Glass - Super Kvalitet 3D")</f>
        <v>2 Pack Samsung S21 FE - 9H Härdat Glass - Super Kvalitet 3D</v>
      </c>
      <c r="F5171" s="1" t="s">
        <v>276</v>
      </c>
      <c r="G5171" s="1" t="s">
        <v>277</v>
      </c>
      <c r="H5171" s="1" t="s">
        <v>278</v>
      </c>
      <c r="I5171" s="1" t="s">
        <v>16</v>
      </c>
      <c r="J5171" s="1" t="s">
        <v>23</v>
      </c>
      <c r="K5171" s="1" t="s">
        <v>16</v>
      </c>
      <c r="L5171" s="1" t="s">
        <v>16</v>
      </c>
      <c r="M5171" s="1" t="s">
        <v>16</v>
      </c>
      <c r="N5171" s="1" t="s">
        <v>16</v>
      </c>
      <c r="O5171" s="1">
        <v>63.2</v>
      </c>
      <c r="P5171" s="1">
        <v>2.0</v>
      </c>
    </row>
    <row r="5172">
      <c r="A5172" s="1" t="s">
        <v>29</v>
      </c>
      <c r="B5172" s="1" t="s">
        <v>7121</v>
      </c>
      <c r="C5172" s="2" t="s">
        <v>7059</v>
      </c>
      <c r="D5172" s="1" t="s">
        <v>19</v>
      </c>
      <c r="E517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5172" s="1" t="s">
        <v>692</v>
      </c>
      <c r="G5172" s="1" t="s">
        <v>693</v>
      </c>
      <c r="H5172" s="1" t="s">
        <v>694</v>
      </c>
      <c r="I5172" s="1" t="s">
        <v>16</v>
      </c>
      <c r="J5172" s="1" t="s">
        <v>23</v>
      </c>
      <c r="K5172" s="1" t="s">
        <v>16</v>
      </c>
      <c r="L5172" s="1" t="s">
        <v>16</v>
      </c>
      <c r="M5172" s="1" t="s">
        <v>16</v>
      </c>
      <c r="N5172" s="1" t="s">
        <v>16</v>
      </c>
      <c r="O5172" s="1">
        <v>55.2</v>
      </c>
      <c r="P5172" s="1">
        <v>1.0</v>
      </c>
    </row>
    <row r="5173">
      <c r="A5173" s="1" t="s">
        <v>29</v>
      </c>
      <c r="B5173" s="1" t="s">
        <v>7122</v>
      </c>
      <c r="C5173" s="2" t="s">
        <v>7059</v>
      </c>
      <c r="D5173" s="1" t="s">
        <v>19</v>
      </c>
      <c r="E517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173" s="1" t="s">
        <v>26</v>
      </c>
      <c r="G5173" s="1" t="s">
        <v>27</v>
      </c>
      <c r="H5173" s="1" t="s">
        <v>28</v>
      </c>
      <c r="I5173" s="1" t="s">
        <v>16</v>
      </c>
      <c r="J5173" s="1" t="s">
        <v>23</v>
      </c>
      <c r="K5173" s="1" t="s">
        <v>16</v>
      </c>
      <c r="L5173" s="1" t="s">
        <v>16</v>
      </c>
      <c r="M5173" s="1" t="s">
        <v>16</v>
      </c>
      <c r="N5173" s="1" t="s">
        <v>16</v>
      </c>
      <c r="O5173" s="1">
        <v>71.2</v>
      </c>
      <c r="P5173" s="1">
        <v>1.0</v>
      </c>
    </row>
    <row r="5174">
      <c r="A5174" s="1" t="s">
        <v>29</v>
      </c>
      <c r="B5174" s="1" t="s">
        <v>7123</v>
      </c>
      <c r="C5174" s="2" t="s">
        <v>7059</v>
      </c>
      <c r="D5174" s="1" t="s">
        <v>19</v>
      </c>
      <c r="E5174" s="3" t="str">
        <f>HYPERLINK("https://fyndiq.se/produkt/56c72c0ba5f749b5/", "2-Pack SAMSUNG S24 Skärmskydd - Härdat Glas 9H - Super kvalitet 3D")</f>
        <v>2-Pack SAMSUNG S24 Skärmskydd - Härdat Glas 9H - Super kvalitet 3D</v>
      </c>
      <c r="F5174" s="1" t="s">
        <v>263</v>
      </c>
      <c r="G5174" s="1" t="s">
        <v>264</v>
      </c>
      <c r="H5174" s="1" t="s">
        <v>265</v>
      </c>
      <c r="I5174" s="1" t="s">
        <v>16</v>
      </c>
      <c r="J5174" s="1" t="s">
        <v>23</v>
      </c>
      <c r="K5174" s="1" t="s">
        <v>16</v>
      </c>
      <c r="L5174" s="1" t="s">
        <v>16</v>
      </c>
      <c r="M5174" s="1" t="s">
        <v>16</v>
      </c>
      <c r="N5174" s="1" t="s">
        <v>16</v>
      </c>
      <c r="O5174" s="1">
        <v>71.2</v>
      </c>
      <c r="P5174" s="1">
        <v>1.0</v>
      </c>
    </row>
    <row r="5175">
      <c r="A5175" s="1" t="s">
        <v>29</v>
      </c>
      <c r="B5175" s="1" t="s">
        <v>7124</v>
      </c>
      <c r="C5175" s="2" t="s">
        <v>7059</v>
      </c>
      <c r="D5175" s="1" t="s">
        <v>19</v>
      </c>
      <c r="E5175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5175" s="1" t="s">
        <v>3152</v>
      </c>
      <c r="G5175" s="1" t="s">
        <v>3153</v>
      </c>
      <c r="H5175" s="1" t="s">
        <v>3154</v>
      </c>
      <c r="I5175" s="1" t="s">
        <v>16</v>
      </c>
      <c r="J5175" s="1" t="s">
        <v>23</v>
      </c>
      <c r="K5175" s="1" t="s">
        <v>16</v>
      </c>
      <c r="L5175" s="1" t="s">
        <v>16</v>
      </c>
      <c r="M5175" s="1" t="s">
        <v>16</v>
      </c>
      <c r="N5175" s="1" t="s">
        <v>16</v>
      </c>
      <c r="O5175" s="1">
        <v>63.2</v>
      </c>
      <c r="P5175" s="1">
        <v>2.0</v>
      </c>
    </row>
    <row r="5176">
      <c r="A5176" s="1" t="s">
        <v>29</v>
      </c>
      <c r="B5176" s="1" t="s">
        <v>7125</v>
      </c>
      <c r="C5176" s="2" t="s">
        <v>7059</v>
      </c>
      <c r="D5176" s="1" t="s">
        <v>19</v>
      </c>
      <c r="E517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176" s="1" t="s">
        <v>103</v>
      </c>
      <c r="G5176" s="1" t="s">
        <v>104</v>
      </c>
      <c r="H5176" s="1" t="s">
        <v>105</v>
      </c>
      <c r="I5176" s="1" t="s">
        <v>16</v>
      </c>
      <c r="J5176" s="1" t="s">
        <v>23</v>
      </c>
      <c r="K5176" s="1" t="s">
        <v>16</v>
      </c>
      <c r="L5176" s="1" t="s">
        <v>16</v>
      </c>
      <c r="M5176" s="1" t="s">
        <v>16</v>
      </c>
      <c r="N5176" s="1" t="s">
        <v>16</v>
      </c>
      <c r="O5176" s="1">
        <v>63.2</v>
      </c>
      <c r="P5176" s="1">
        <v>1.0</v>
      </c>
    </row>
    <row r="5177">
      <c r="A5177" s="1" t="s">
        <v>29</v>
      </c>
      <c r="B5177" s="1" t="s">
        <v>7126</v>
      </c>
      <c r="C5177" s="2" t="s">
        <v>7059</v>
      </c>
      <c r="D5177" s="1" t="s">
        <v>19</v>
      </c>
      <c r="E5177" s="3" t="str">
        <f>HYPERLINK("https://fyndiq.se/produkt/dfe28e565d2e4c8d/", "2 Pack Samsung S21 FE - 9H Härdat Glass - Super Kvalitet 3D")</f>
        <v>2 Pack Samsung S21 FE - 9H Härdat Glass - Super Kvalitet 3D</v>
      </c>
      <c r="F5177" s="1" t="s">
        <v>276</v>
      </c>
      <c r="G5177" s="1" t="s">
        <v>277</v>
      </c>
      <c r="H5177" s="1" t="s">
        <v>278</v>
      </c>
      <c r="I5177" s="1" t="s">
        <v>16</v>
      </c>
      <c r="J5177" s="1" t="s">
        <v>23</v>
      </c>
      <c r="K5177" s="1" t="s">
        <v>16</v>
      </c>
      <c r="L5177" s="1" t="s">
        <v>16</v>
      </c>
      <c r="M5177" s="1" t="s">
        <v>16</v>
      </c>
      <c r="N5177" s="1" t="s">
        <v>16</v>
      </c>
      <c r="O5177" s="1">
        <v>63.2</v>
      </c>
      <c r="P5177" s="1">
        <v>1.0</v>
      </c>
    </row>
    <row r="5178">
      <c r="A5178" s="1" t="s">
        <v>29</v>
      </c>
      <c r="B5178" s="1" t="s">
        <v>7127</v>
      </c>
      <c r="C5178" s="2" t="s">
        <v>7059</v>
      </c>
      <c r="D5178" s="1" t="s">
        <v>19</v>
      </c>
      <c r="E5178" s="3" t="str">
        <f>HYPERLINK("https://fyndiq.se/produkt/13e76851ca504320/", "2-Pack Samsung Galaxy S22 Ultra - Härdat glas 9H - Top kvalitet")</f>
        <v>2-Pack Samsung Galaxy S22 Ultra - Härdat glas 9H - Top kvalitet</v>
      </c>
      <c r="F5178" s="1" t="s">
        <v>140</v>
      </c>
      <c r="G5178" s="1" t="s">
        <v>141</v>
      </c>
      <c r="H5178" s="1" t="s">
        <v>142</v>
      </c>
      <c r="I5178" s="1" t="s">
        <v>16</v>
      </c>
      <c r="J5178" s="1" t="s">
        <v>23</v>
      </c>
      <c r="K5178" s="1" t="s">
        <v>16</v>
      </c>
      <c r="L5178" s="1" t="s">
        <v>16</v>
      </c>
      <c r="M5178" s="1" t="s">
        <v>16</v>
      </c>
      <c r="N5178" s="1" t="s">
        <v>16</v>
      </c>
      <c r="O5178" s="1">
        <v>63.2</v>
      </c>
      <c r="P5178" s="1">
        <v>1.0</v>
      </c>
    </row>
    <row r="5179">
      <c r="A5179" s="1" t="s">
        <v>29</v>
      </c>
      <c r="B5179" s="1" t="s">
        <v>7128</v>
      </c>
      <c r="C5179" s="2" t="s">
        <v>7059</v>
      </c>
      <c r="D5179" s="1" t="s">
        <v>19</v>
      </c>
      <c r="E5179" s="3" t="str">
        <f>HYPERLINK("https://fyndiq.se/produkt/c994677cc76e4faf/", "1-Pack Samsung S20 FE (4G) Skärmskydd &amp; 1-Pack linsskydd - Härdat Glas 9H - Super kvalitet 3D")</f>
        <v>1-Pack Samsung S20 FE (4G) Skärmskydd &amp; 1-Pack linsskydd - Härdat Glas 9H - Super kvalitet 3D</v>
      </c>
      <c r="F5179" s="1" t="s">
        <v>4288</v>
      </c>
      <c r="G5179" s="1" t="s">
        <v>4289</v>
      </c>
      <c r="H5179" s="1" t="s">
        <v>4290</v>
      </c>
      <c r="I5179" s="1" t="s">
        <v>16</v>
      </c>
      <c r="J5179" s="1" t="s">
        <v>23</v>
      </c>
      <c r="K5179" s="1" t="s">
        <v>16</v>
      </c>
      <c r="L5179" s="1" t="s">
        <v>16</v>
      </c>
      <c r="M5179" s="1" t="s">
        <v>16</v>
      </c>
      <c r="N5179" s="1" t="s">
        <v>16</v>
      </c>
      <c r="O5179" s="1">
        <v>63.2</v>
      </c>
      <c r="P5179" s="1">
        <v>1.0</v>
      </c>
    </row>
    <row r="5180">
      <c r="A5180" s="1" t="s">
        <v>29</v>
      </c>
      <c r="B5180" s="1" t="s">
        <v>7129</v>
      </c>
      <c r="C5180" s="2" t="s">
        <v>7059</v>
      </c>
      <c r="D5180" s="1" t="s">
        <v>19</v>
      </c>
      <c r="E5180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5180" s="1" t="s">
        <v>5069</v>
      </c>
      <c r="G5180" s="1" t="s">
        <v>5070</v>
      </c>
      <c r="H5180" s="1" t="s">
        <v>5071</v>
      </c>
      <c r="I5180" s="1" t="s">
        <v>16</v>
      </c>
      <c r="J5180" s="1" t="s">
        <v>23</v>
      </c>
      <c r="K5180" s="1" t="s">
        <v>16</v>
      </c>
      <c r="L5180" s="1" t="s">
        <v>16</v>
      </c>
      <c r="M5180" s="1" t="s">
        <v>16</v>
      </c>
      <c r="N5180" s="1" t="s">
        <v>16</v>
      </c>
      <c r="O5180" s="1">
        <v>63.2</v>
      </c>
      <c r="P5180" s="1">
        <v>1.0</v>
      </c>
    </row>
    <row r="5181">
      <c r="A5181" s="1" t="s">
        <v>29</v>
      </c>
      <c r="B5181" s="1" t="s">
        <v>7130</v>
      </c>
      <c r="C5181" s="2" t="s">
        <v>7059</v>
      </c>
      <c r="D5181" s="1" t="s">
        <v>19</v>
      </c>
      <c r="E5181" s="3" t="str">
        <f>HYPERLINK("https://fyndiq.se/produkt/c64bbbf107e34309/", "2-Pack Huawei P30 - Härdat glas 9H – 3D Super kvalitet")</f>
        <v>2-Pack Huawei P30 - Härdat glas 9H – 3D Super kvalitet</v>
      </c>
      <c r="F5181" s="1" t="s">
        <v>845</v>
      </c>
      <c r="G5181" s="1" t="s">
        <v>846</v>
      </c>
      <c r="H5181" s="1" t="s">
        <v>847</v>
      </c>
      <c r="I5181" s="1" t="s">
        <v>16</v>
      </c>
      <c r="J5181" s="1" t="s">
        <v>23</v>
      </c>
      <c r="K5181" s="1" t="s">
        <v>16</v>
      </c>
      <c r="L5181" s="1" t="s">
        <v>16</v>
      </c>
      <c r="M5181" s="1" t="s">
        <v>16</v>
      </c>
      <c r="N5181" s="1" t="s">
        <v>16</v>
      </c>
      <c r="O5181" s="1">
        <v>63.2</v>
      </c>
      <c r="P5181" s="1">
        <v>1.0</v>
      </c>
    </row>
    <row r="5182">
      <c r="A5182" s="1" t="s">
        <v>29</v>
      </c>
      <c r="B5182" s="1" t="s">
        <v>7131</v>
      </c>
      <c r="C5182" s="2" t="s">
        <v>7059</v>
      </c>
      <c r="D5182" s="1" t="s">
        <v>19</v>
      </c>
      <c r="E5182" s="3" t="str">
        <f>HYPERLINK("https://fyndiq.se/produkt/860b7dade19d4d2f/", "2-Pack XIAOMI REDMI A3 Skärmskydd - Härdat Glas 9H - Super kvalitet 3D")</f>
        <v>2-Pack XIAOMI REDMI A3 Skärmskydd - Härdat Glas 9H - Super kvalitet 3D</v>
      </c>
      <c r="F5182" s="1" t="s">
        <v>200</v>
      </c>
      <c r="G5182" s="1" t="s">
        <v>201</v>
      </c>
      <c r="H5182" s="1" t="s">
        <v>202</v>
      </c>
      <c r="I5182" s="1" t="s">
        <v>16</v>
      </c>
      <c r="J5182" s="1" t="s">
        <v>23</v>
      </c>
      <c r="K5182" s="1" t="s">
        <v>16</v>
      </c>
      <c r="L5182" s="1" t="s">
        <v>16</v>
      </c>
      <c r="M5182" s="1" t="s">
        <v>16</v>
      </c>
      <c r="N5182" s="1" t="s">
        <v>16</v>
      </c>
      <c r="O5182" s="1">
        <v>63.2</v>
      </c>
      <c r="P5182" s="1">
        <v>1.0</v>
      </c>
    </row>
    <row r="5183">
      <c r="A5183" s="1" t="s">
        <v>29</v>
      </c>
      <c r="B5183" s="1" t="s">
        <v>7132</v>
      </c>
      <c r="C5183" s="2" t="s">
        <v>7059</v>
      </c>
      <c r="D5183" s="1" t="s">
        <v>19</v>
      </c>
      <c r="E5183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5183" s="1" t="s">
        <v>3577</v>
      </c>
      <c r="G5183" s="1" t="s">
        <v>3578</v>
      </c>
      <c r="H5183" s="1" t="s">
        <v>3579</v>
      </c>
      <c r="I5183" s="1" t="s">
        <v>16</v>
      </c>
      <c r="J5183" s="1" t="s">
        <v>23</v>
      </c>
      <c r="K5183" s="1" t="s">
        <v>16</v>
      </c>
      <c r="L5183" s="1" t="s">
        <v>16</v>
      </c>
      <c r="M5183" s="1" t="s">
        <v>16</v>
      </c>
      <c r="N5183" s="1" t="s">
        <v>16</v>
      </c>
      <c r="O5183" s="1">
        <v>63.2</v>
      </c>
      <c r="P5183" s="1">
        <v>1.0</v>
      </c>
    </row>
    <row r="5184">
      <c r="A5184" s="1" t="s">
        <v>29</v>
      </c>
      <c r="B5184" s="1" t="s">
        <v>7133</v>
      </c>
      <c r="C5184" s="2" t="s">
        <v>7059</v>
      </c>
      <c r="D5184" s="1" t="s">
        <v>19</v>
      </c>
      <c r="E5184" s="3" t="str">
        <f>HYPERLINK("https://fyndiq.se/produkt/e729fb0fd6f74f29/", "2 Pack Samsung Galaxy S10 5G -Härdat glas 9H –Super kvalitet 3D")</f>
        <v>2 Pack Samsung Galaxy S10 5G -Härdat glas 9H –Super kvalitet 3D</v>
      </c>
      <c r="F5184" s="1" t="s">
        <v>7134</v>
      </c>
      <c r="G5184" s="1" t="s">
        <v>7135</v>
      </c>
      <c r="H5184" s="1" t="s">
        <v>7136</v>
      </c>
      <c r="I5184" s="1" t="s">
        <v>16</v>
      </c>
      <c r="J5184" s="1" t="s">
        <v>23</v>
      </c>
      <c r="K5184" s="1" t="s">
        <v>16</v>
      </c>
      <c r="L5184" s="1" t="s">
        <v>16</v>
      </c>
      <c r="M5184" s="1" t="s">
        <v>16</v>
      </c>
      <c r="N5184" s="1" t="s">
        <v>16</v>
      </c>
      <c r="O5184" s="1">
        <v>63.2</v>
      </c>
      <c r="P5184" s="1">
        <v>1.0</v>
      </c>
    </row>
    <row r="5185">
      <c r="A5185" s="1" t="s">
        <v>29</v>
      </c>
      <c r="B5185" s="1" t="s">
        <v>7137</v>
      </c>
      <c r="C5185" s="2" t="s">
        <v>7059</v>
      </c>
      <c r="D5185" s="1" t="s">
        <v>19</v>
      </c>
      <c r="E5185" s="3" t="str">
        <f>HYPERLINK("https://fyndiq.se/produkt/cd12c16ee4d949e3/", "OnePlus 10 Pro 5G - Härdat Glas 9H - Super kvalitet 3D Skärmskydd")</f>
        <v>OnePlus 10 Pro 5G - Härdat Glas 9H - Super kvalitet 3D Skärmskydd</v>
      </c>
      <c r="F5185" s="1" t="s">
        <v>1221</v>
      </c>
      <c r="G5185" s="1" t="s">
        <v>1222</v>
      </c>
      <c r="H5185" s="1" t="s">
        <v>1223</v>
      </c>
      <c r="I5185" s="1" t="s">
        <v>16</v>
      </c>
      <c r="J5185" s="1" t="s">
        <v>23</v>
      </c>
      <c r="K5185" s="1" t="s">
        <v>16</v>
      </c>
      <c r="L5185" s="1" t="s">
        <v>16</v>
      </c>
      <c r="M5185" s="1" t="s">
        <v>16</v>
      </c>
      <c r="N5185" s="1" t="s">
        <v>16</v>
      </c>
      <c r="O5185" s="1">
        <v>63.2</v>
      </c>
      <c r="P5185" s="1">
        <v>1.0</v>
      </c>
    </row>
    <row r="5186">
      <c r="A5186" s="1" t="s">
        <v>29</v>
      </c>
      <c r="B5186" s="1" t="s">
        <v>7138</v>
      </c>
      <c r="C5186" s="2" t="s">
        <v>7059</v>
      </c>
      <c r="D5186" s="1" t="s">
        <v>19</v>
      </c>
      <c r="E5186" s="3" t="str">
        <f>HYPERLINK("https://fyndiq.se/produkt/416415a768684efb/", "2-Pack Samsung Galaxy S21 5G - 9H Härdat Glas - HD")</f>
        <v>2-Pack Samsung Galaxy S21 5G - 9H Härdat Glas - HD</v>
      </c>
      <c r="F5186" s="1" t="s">
        <v>39</v>
      </c>
      <c r="G5186" s="1" t="s">
        <v>40</v>
      </c>
      <c r="H5186" s="1" t="s">
        <v>41</v>
      </c>
      <c r="I5186" s="1" t="s">
        <v>16</v>
      </c>
      <c r="J5186" s="1" t="s">
        <v>23</v>
      </c>
      <c r="K5186" s="1" t="s">
        <v>16</v>
      </c>
      <c r="L5186" s="1" t="s">
        <v>16</v>
      </c>
      <c r="M5186" s="1" t="s">
        <v>16</v>
      </c>
      <c r="N5186" s="1" t="s">
        <v>16</v>
      </c>
      <c r="O5186" s="1">
        <v>63.2</v>
      </c>
      <c r="P5186" s="1">
        <v>1.0</v>
      </c>
    </row>
    <row r="5187">
      <c r="A5187" s="1" t="s">
        <v>29</v>
      </c>
      <c r="B5187" s="1" t="s">
        <v>7139</v>
      </c>
      <c r="C5187" s="2" t="s">
        <v>7059</v>
      </c>
      <c r="D5187" s="1" t="s">
        <v>19</v>
      </c>
      <c r="E5187" s="3" t="str">
        <f>HYPERLINK("https://fyndiq.se/produkt/e19fcc2ab2124f8a/", "2-Pack Iphone 13 Pro - 9H Härdat Glass - Top Kvalitet  3D")</f>
        <v>2-Pack Iphone 13 Pro - 9H Härdat Glass - Top Kvalitet  3D</v>
      </c>
      <c r="F5187" s="1" t="s">
        <v>555</v>
      </c>
      <c r="G5187" s="1" t="s">
        <v>556</v>
      </c>
      <c r="H5187" s="1" t="s">
        <v>557</v>
      </c>
      <c r="I5187" s="1" t="s">
        <v>16</v>
      </c>
      <c r="J5187" s="1" t="s">
        <v>23</v>
      </c>
      <c r="K5187" s="1" t="s">
        <v>16</v>
      </c>
      <c r="L5187" s="1" t="s">
        <v>16</v>
      </c>
      <c r="M5187" s="1" t="s">
        <v>16</v>
      </c>
      <c r="N5187" s="1" t="s">
        <v>16</v>
      </c>
      <c r="O5187" s="1">
        <v>55.2</v>
      </c>
      <c r="P5187" s="1">
        <v>1.0</v>
      </c>
    </row>
    <row r="5188">
      <c r="A5188" s="1" t="s">
        <v>29</v>
      </c>
      <c r="B5188" s="1" t="s">
        <v>7140</v>
      </c>
      <c r="C5188" s="2" t="s">
        <v>7059</v>
      </c>
      <c r="D5188" s="1" t="s">
        <v>19</v>
      </c>
      <c r="E5188" s="3" t="str">
        <f>HYPERLINK("https://fyndiq.se/produkt/b2b21eba0148489f/", "Samsung S8 härdat glass 3D heltäckande skärmskydd")</f>
        <v>Samsung S8 härdat glass 3D heltäckande skärmskydd</v>
      </c>
      <c r="F5188" s="1" t="s">
        <v>438</v>
      </c>
      <c r="G5188" s="1" t="s">
        <v>439</v>
      </c>
      <c r="H5188" s="1" t="s">
        <v>440</v>
      </c>
      <c r="I5188" s="1" t="s">
        <v>16</v>
      </c>
      <c r="J5188" s="1" t="s">
        <v>23</v>
      </c>
      <c r="K5188" s="1" t="s">
        <v>16</v>
      </c>
      <c r="L5188" s="1" t="s">
        <v>16</v>
      </c>
      <c r="M5188" s="1" t="s">
        <v>16</v>
      </c>
      <c r="N5188" s="1" t="s">
        <v>16</v>
      </c>
      <c r="O5188" s="1">
        <v>55.2</v>
      </c>
      <c r="P5188" s="1">
        <v>1.0</v>
      </c>
    </row>
    <row r="5189">
      <c r="A5189" s="1" t="s">
        <v>29</v>
      </c>
      <c r="B5189" s="1" t="s">
        <v>7141</v>
      </c>
      <c r="C5189" s="2" t="s">
        <v>7059</v>
      </c>
      <c r="D5189" s="1" t="s">
        <v>19</v>
      </c>
      <c r="E5189" s="3" t="str">
        <f>HYPERLINK("https://fyndiq.se/produkt/c398466bf0524e85/", "2-Pack Samsung S23 - 9H Härdat Glass - 3D Super Kvalitet Skärmskydd")</f>
        <v>2-Pack Samsung S23 - 9H Härdat Glass - 3D Super Kvalitet Skärmskydd</v>
      </c>
      <c r="F5189" s="1" t="s">
        <v>1365</v>
      </c>
      <c r="G5189" s="1" t="s">
        <v>1366</v>
      </c>
      <c r="H5189" s="1" t="s">
        <v>1367</v>
      </c>
      <c r="I5189" s="1" t="s">
        <v>16</v>
      </c>
      <c r="J5189" s="1" t="s">
        <v>23</v>
      </c>
      <c r="K5189" s="1" t="s">
        <v>16</v>
      </c>
      <c r="L5189" s="1" t="s">
        <v>16</v>
      </c>
      <c r="M5189" s="1" t="s">
        <v>16</v>
      </c>
      <c r="N5189" s="1" t="s">
        <v>16</v>
      </c>
      <c r="O5189" s="1">
        <v>63.2</v>
      </c>
      <c r="P5189" s="1">
        <v>1.0</v>
      </c>
    </row>
    <row r="5190">
      <c r="A5190" s="1" t="s">
        <v>29</v>
      </c>
      <c r="B5190" s="1" t="s">
        <v>7142</v>
      </c>
      <c r="C5190" s="2" t="s">
        <v>7059</v>
      </c>
      <c r="D5190" s="1" t="s">
        <v>19</v>
      </c>
      <c r="E5190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5190" s="1" t="s">
        <v>1377</v>
      </c>
      <c r="G5190" s="1" t="s">
        <v>1378</v>
      </c>
      <c r="H5190" s="1" t="s">
        <v>1379</v>
      </c>
      <c r="I5190" s="1" t="s">
        <v>16</v>
      </c>
      <c r="J5190" s="1" t="s">
        <v>23</v>
      </c>
      <c r="K5190" s="1" t="s">
        <v>16</v>
      </c>
      <c r="L5190" s="1" t="s">
        <v>16</v>
      </c>
      <c r="M5190" s="1" t="s">
        <v>16</v>
      </c>
      <c r="N5190" s="1" t="s">
        <v>16</v>
      </c>
      <c r="O5190" s="1">
        <v>79.2</v>
      </c>
      <c r="P5190" s="1">
        <v>1.0</v>
      </c>
    </row>
    <row r="5191">
      <c r="A5191" s="1" t="s">
        <v>29</v>
      </c>
      <c r="B5191" s="1" t="s">
        <v>7143</v>
      </c>
      <c r="C5191" s="2" t="s">
        <v>7059</v>
      </c>
      <c r="D5191" s="1" t="s">
        <v>19</v>
      </c>
      <c r="E5191" s="3" t="str">
        <f>HYPERLINK("https://fyndiq.se/produkt/44f3cfd52e0f4e86/", "Apple Watch 45mm – Härdat glas 9H – Super kvalitet 3D Skärmskydd")</f>
        <v>Apple Watch 45mm – Härdat glas 9H – Super kvalitet 3D Skärmskydd</v>
      </c>
      <c r="F5191" s="1" t="s">
        <v>568</v>
      </c>
      <c r="G5191" s="1" t="s">
        <v>569</v>
      </c>
      <c r="H5191" s="1" t="s">
        <v>570</v>
      </c>
      <c r="I5191" s="1" t="s">
        <v>16</v>
      </c>
      <c r="J5191" s="1" t="s">
        <v>23</v>
      </c>
      <c r="K5191" s="1" t="s">
        <v>16</v>
      </c>
      <c r="L5191" s="1" t="s">
        <v>16</v>
      </c>
      <c r="M5191" s="1" t="s">
        <v>16</v>
      </c>
      <c r="N5191" s="1" t="s">
        <v>16</v>
      </c>
      <c r="O5191" s="1">
        <v>47.2</v>
      </c>
      <c r="P5191" s="1">
        <v>1.0</v>
      </c>
    </row>
    <row r="5192">
      <c r="A5192" s="1" t="s">
        <v>29</v>
      </c>
      <c r="B5192" s="1" t="s">
        <v>7144</v>
      </c>
      <c r="C5192" s="2" t="s">
        <v>7059</v>
      </c>
      <c r="D5192" s="1" t="s">
        <v>19</v>
      </c>
      <c r="E5192" s="3" t="str">
        <f>HYPERLINK("https://fyndiq.se/produkt/8d7960028c1a40a4/", "2 Pack Xiaomi 11T Pro 5G - Härdat glas 9H - Super kvalitet 3D")</f>
        <v>2 Pack Xiaomi 11T Pro 5G - Härdat glas 9H - Super kvalitet 3D</v>
      </c>
      <c r="F5192" s="1" t="s">
        <v>112</v>
      </c>
      <c r="G5192" s="1" t="s">
        <v>113</v>
      </c>
      <c r="H5192" s="1" t="s">
        <v>114</v>
      </c>
      <c r="I5192" s="1" t="s">
        <v>16</v>
      </c>
      <c r="J5192" s="1" t="s">
        <v>23</v>
      </c>
      <c r="K5192" s="1" t="s">
        <v>16</v>
      </c>
      <c r="L5192" s="1" t="s">
        <v>16</v>
      </c>
      <c r="M5192" s="1" t="s">
        <v>16</v>
      </c>
      <c r="N5192" s="1" t="s">
        <v>16</v>
      </c>
      <c r="O5192" s="1">
        <v>63.2</v>
      </c>
      <c r="P5192" s="1">
        <v>1.0</v>
      </c>
    </row>
    <row r="5193">
      <c r="A5193" s="1" t="s">
        <v>29</v>
      </c>
      <c r="B5193" s="1" t="s">
        <v>7145</v>
      </c>
      <c r="C5193" s="2" t="s">
        <v>7059</v>
      </c>
      <c r="D5193" s="1" t="s">
        <v>19</v>
      </c>
      <c r="E519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5193" s="1" t="s">
        <v>3098</v>
      </c>
      <c r="G5193" s="1" t="s">
        <v>3099</v>
      </c>
      <c r="H5193" s="1" t="s">
        <v>3100</v>
      </c>
      <c r="I5193" s="1" t="s">
        <v>16</v>
      </c>
      <c r="J5193" s="1" t="s">
        <v>23</v>
      </c>
      <c r="K5193" s="1" t="s">
        <v>16</v>
      </c>
      <c r="L5193" s="1" t="s">
        <v>16</v>
      </c>
      <c r="M5193" s="1" t="s">
        <v>16</v>
      </c>
      <c r="N5193" s="1" t="s">
        <v>16</v>
      </c>
      <c r="O5193" s="1">
        <v>63.2</v>
      </c>
      <c r="P5193" s="1">
        <v>1.0</v>
      </c>
    </row>
    <row r="5194">
      <c r="A5194" s="1" t="s">
        <v>29</v>
      </c>
      <c r="B5194" s="1" t="s">
        <v>7146</v>
      </c>
      <c r="C5194" s="2" t="s">
        <v>7059</v>
      </c>
      <c r="D5194" s="1" t="s">
        <v>19</v>
      </c>
      <c r="E5194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5194" s="1" t="s">
        <v>772</v>
      </c>
      <c r="G5194" s="1" t="s">
        <v>773</v>
      </c>
      <c r="H5194" s="1" t="s">
        <v>774</v>
      </c>
      <c r="I5194" s="1" t="s">
        <v>16</v>
      </c>
      <c r="J5194" s="1" t="s">
        <v>23</v>
      </c>
      <c r="K5194" s="1" t="s">
        <v>16</v>
      </c>
      <c r="L5194" s="1" t="s">
        <v>16</v>
      </c>
      <c r="M5194" s="1" t="s">
        <v>16</v>
      </c>
      <c r="N5194" s="1" t="s">
        <v>16</v>
      </c>
      <c r="O5194" s="1">
        <v>79.2</v>
      </c>
      <c r="P5194" s="1">
        <v>1.0</v>
      </c>
    </row>
    <row r="5195">
      <c r="A5195" s="1" t="s">
        <v>29</v>
      </c>
      <c r="B5195" s="1" t="s">
        <v>7147</v>
      </c>
      <c r="C5195" s="2" t="s">
        <v>7059</v>
      </c>
      <c r="D5195" s="1" t="s">
        <v>19</v>
      </c>
      <c r="E5195" s="3" t="str">
        <f>HYPERLINK("https://fyndiq.se/produkt/1e7e3eca19044e00/", "2-Pack Samsung S20 5G Skärmskydd - Härdat Glas 9H - Super kvalitet 3D")</f>
        <v>2-Pack Samsung S20 5G Skärmskydd - Härdat Glas 9H - Super kvalitet 3D</v>
      </c>
      <c r="F5195" s="1" t="s">
        <v>2593</v>
      </c>
      <c r="G5195" s="1" t="s">
        <v>2594</v>
      </c>
      <c r="H5195" s="1" t="s">
        <v>2595</v>
      </c>
      <c r="I5195" s="1" t="s">
        <v>16</v>
      </c>
      <c r="J5195" s="1" t="s">
        <v>23</v>
      </c>
      <c r="K5195" s="1" t="s">
        <v>16</v>
      </c>
      <c r="L5195" s="1" t="s">
        <v>16</v>
      </c>
      <c r="M5195" s="1" t="s">
        <v>16</v>
      </c>
      <c r="N5195" s="1" t="s">
        <v>16</v>
      </c>
      <c r="O5195" s="1">
        <v>63.2</v>
      </c>
      <c r="P5195" s="1">
        <v>1.0</v>
      </c>
    </row>
    <row r="5196">
      <c r="A5196" s="1" t="s">
        <v>29</v>
      </c>
      <c r="B5196" s="1" t="s">
        <v>7148</v>
      </c>
      <c r="C5196" s="2" t="s">
        <v>7059</v>
      </c>
      <c r="D5196" s="1" t="s">
        <v>19</v>
      </c>
      <c r="E5196" s="3" t="str">
        <f>HYPERLINK("https://fyndiq.se/produkt/4c221907d1254100/", "2-Pack Samsung A14 Skärmskydd - Härdat Glas 9H - Super kvalitet 3D")</f>
        <v>2-Pack Samsung A14 Skärmskydd - Härdat Glas 9H - Super kvalitet 3D</v>
      </c>
      <c r="F5196" s="1" t="s">
        <v>167</v>
      </c>
      <c r="G5196" s="1" t="s">
        <v>168</v>
      </c>
      <c r="H5196" s="1" t="s">
        <v>169</v>
      </c>
      <c r="I5196" s="1" t="s">
        <v>16</v>
      </c>
      <c r="J5196" s="1" t="s">
        <v>23</v>
      </c>
      <c r="K5196" s="1" t="s">
        <v>16</v>
      </c>
      <c r="L5196" s="1" t="s">
        <v>16</v>
      </c>
      <c r="M5196" s="1" t="s">
        <v>16</v>
      </c>
      <c r="N5196" s="1" t="s">
        <v>16</v>
      </c>
      <c r="O5196" s="1">
        <v>63.2</v>
      </c>
      <c r="P5196" s="1">
        <v>1.0</v>
      </c>
    </row>
    <row r="5197">
      <c r="A5197" s="1" t="s">
        <v>29</v>
      </c>
      <c r="B5197" s="1" t="s">
        <v>7149</v>
      </c>
      <c r="C5197" s="2" t="s">
        <v>7059</v>
      </c>
      <c r="D5197" s="1" t="s">
        <v>19</v>
      </c>
      <c r="E5197" s="3" t="str">
        <f>HYPERLINK("https://fyndiq.se/produkt/f15b82570d4144d0/", "2-Pack Apple Watch 41mm – Härdat glas 9H – Super kvalitet 3D")</f>
        <v>2-Pack Apple Watch 41mm – Härdat glas 9H – Super kvalitet 3D</v>
      </c>
      <c r="F5197" s="1" t="s">
        <v>144</v>
      </c>
      <c r="G5197" s="1" t="s">
        <v>145</v>
      </c>
      <c r="H5197" s="1" t="s">
        <v>146</v>
      </c>
      <c r="I5197" s="1" t="s">
        <v>16</v>
      </c>
      <c r="J5197" s="1" t="s">
        <v>23</v>
      </c>
      <c r="K5197" s="1" t="s">
        <v>16</v>
      </c>
      <c r="L5197" s="1" t="s">
        <v>16</v>
      </c>
      <c r="M5197" s="1" t="s">
        <v>16</v>
      </c>
      <c r="N5197" s="1" t="s">
        <v>16</v>
      </c>
      <c r="O5197" s="1">
        <v>55.2</v>
      </c>
      <c r="P5197" s="1">
        <v>2.0</v>
      </c>
    </row>
    <row r="5198">
      <c r="A5198" s="1" t="s">
        <v>29</v>
      </c>
      <c r="B5198" s="1" t="s">
        <v>7150</v>
      </c>
      <c r="C5198" s="2" t="s">
        <v>7059</v>
      </c>
      <c r="D5198" s="1" t="s">
        <v>19</v>
      </c>
      <c r="E5198" s="3" t="str">
        <f>HYPERLINK("https://fyndiq.se/produkt/3d51d3faa7b24e28/", "2-Pack SONY XPERIA 5 V Skärmskydd - Härdat Glas 9H - Super kvalitet 3D")</f>
        <v>2-Pack SONY XPERIA 5 V Skärmskydd - Härdat Glas 9H - Super kvalitet 3D</v>
      </c>
      <c r="F5198" s="1" t="s">
        <v>136</v>
      </c>
      <c r="G5198" s="1" t="s">
        <v>137</v>
      </c>
      <c r="H5198" s="1" t="s">
        <v>138</v>
      </c>
      <c r="I5198" s="1" t="s">
        <v>16</v>
      </c>
      <c r="J5198" s="1" t="s">
        <v>23</v>
      </c>
      <c r="K5198" s="1" t="s">
        <v>16</v>
      </c>
      <c r="L5198" s="1" t="s">
        <v>16</v>
      </c>
      <c r="M5198" s="1" t="s">
        <v>16</v>
      </c>
      <c r="N5198" s="1" t="s">
        <v>16</v>
      </c>
      <c r="O5198" s="1">
        <v>63.2</v>
      </c>
      <c r="P5198" s="1">
        <v>1.0</v>
      </c>
    </row>
    <row r="5199">
      <c r="A5199" s="1" t="s">
        <v>29</v>
      </c>
      <c r="B5199" s="1" t="s">
        <v>7151</v>
      </c>
      <c r="C5199" s="2" t="s">
        <v>7059</v>
      </c>
      <c r="D5199" s="1" t="s">
        <v>19</v>
      </c>
      <c r="E5199" s="3" t="str">
        <f>HYPERLINK("https://fyndiq.se/produkt/e9cb8b77f5e5466c/", "2 Pack - Samsung S20 PLUS - 9H Härdat Glass - 3D Super Kvalitet")</f>
        <v>2 Pack - Samsung S20 PLUS - 9H Härdat Glass - 3D Super Kvalitet</v>
      </c>
      <c r="F5199" s="1" t="s">
        <v>236</v>
      </c>
      <c r="G5199" s="1" t="s">
        <v>237</v>
      </c>
      <c r="H5199" s="1" t="s">
        <v>238</v>
      </c>
      <c r="I5199" s="1" t="s">
        <v>16</v>
      </c>
      <c r="J5199" s="1" t="s">
        <v>23</v>
      </c>
      <c r="K5199" s="1" t="s">
        <v>16</v>
      </c>
      <c r="L5199" s="1" t="s">
        <v>16</v>
      </c>
      <c r="M5199" s="1" t="s">
        <v>16</v>
      </c>
      <c r="N5199" s="1" t="s">
        <v>16</v>
      </c>
      <c r="O5199" s="1">
        <v>63.2</v>
      </c>
      <c r="P5199" s="1">
        <v>1.0</v>
      </c>
    </row>
    <row r="5200">
      <c r="A5200" s="1" t="s">
        <v>29</v>
      </c>
      <c r="B5200" s="1" t="s">
        <v>7152</v>
      </c>
      <c r="C5200" s="2" t="s">
        <v>7059</v>
      </c>
      <c r="D5200" s="1" t="s">
        <v>19</v>
      </c>
      <c r="E5200" s="3" t="str">
        <f t="shared" ref="E5200:E5202" si="65">HYPERLINK("https://fyndiq.se/produkt/c26c9ffef37a436a/", "2-Pack Samsung A35 5G Skärmskydd i Härdat Glas")</f>
        <v>2-Pack Samsung A35 5G Skärmskydd i Härdat Glas</v>
      </c>
      <c r="F5200" s="1" t="s">
        <v>432</v>
      </c>
      <c r="G5200" s="1" t="s">
        <v>433</v>
      </c>
      <c r="H5200" s="1" t="s">
        <v>434</v>
      </c>
      <c r="I5200" s="1" t="s">
        <v>16</v>
      </c>
      <c r="J5200" s="1" t="s">
        <v>23</v>
      </c>
      <c r="K5200" s="1" t="s">
        <v>16</v>
      </c>
      <c r="L5200" s="1" t="s">
        <v>16</v>
      </c>
      <c r="M5200" s="1" t="s">
        <v>16</v>
      </c>
      <c r="N5200" s="1" t="s">
        <v>16</v>
      </c>
      <c r="O5200" s="1">
        <v>63.2</v>
      </c>
      <c r="P5200" s="1">
        <v>1.0</v>
      </c>
    </row>
    <row r="5201">
      <c r="A5201" s="1" t="s">
        <v>29</v>
      </c>
      <c r="B5201" s="1" t="s">
        <v>7153</v>
      </c>
      <c r="C5201" s="2" t="s">
        <v>7059</v>
      </c>
      <c r="D5201" s="1" t="s">
        <v>19</v>
      </c>
      <c r="E5201" s="3" t="str">
        <f t="shared" si="65"/>
        <v>2-Pack Samsung A35 5G Skärmskydd i Härdat Glas</v>
      </c>
      <c r="F5201" s="1" t="s">
        <v>432</v>
      </c>
      <c r="G5201" s="1" t="s">
        <v>433</v>
      </c>
      <c r="H5201" s="1" t="s">
        <v>434</v>
      </c>
      <c r="I5201" s="1" t="s">
        <v>16</v>
      </c>
      <c r="J5201" s="1" t="s">
        <v>23</v>
      </c>
      <c r="K5201" s="1" t="s">
        <v>16</v>
      </c>
      <c r="L5201" s="1" t="s">
        <v>16</v>
      </c>
      <c r="M5201" s="1" t="s">
        <v>16</v>
      </c>
      <c r="N5201" s="1" t="s">
        <v>16</v>
      </c>
      <c r="O5201" s="1">
        <v>63.2</v>
      </c>
      <c r="P5201" s="1">
        <v>1.0</v>
      </c>
    </row>
    <row r="5202">
      <c r="A5202" s="1" t="s">
        <v>29</v>
      </c>
      <c r="B5202" s="1" t="s">
        <v>7154</v>
      </c>
      <c r="C5202" s="2" t="s">
        <v>7059</v>
      </c>
      <c r="D5202" s="1" t="s">
        <v>19</v>
      </c>
      <c r="E5202" s="3" t="str">
        <f t="shared" si="65"/>
        <v>2-Pack Samsung A35 5G Skärmskydd i Härdat Glas</v>
      </c>
      <c r="F5202" s="1" t="s">
        <v>432</v>
      </c>
      <c r="G5202" s="1" t="s">
        <v>433</v>
      </c>
      <c r="H5202" s="1" t="s">
        <v>434</v>
      </c>
      <c r="I5202" s="1" t="s">
        <v>16</v>
      </c>
      <c r="J5202" s="1" t="s">
        <v>23</v>
      </c>
      <c r="K5202" s="1" t="s">
        <v>16</v>
      </c>
      <c r="L5202" s="1" t="s">
        <v>16</v>
      </c>
      <c r="M5202" s="1" t="s">
        <v>16</v>
      </c>
      <c r="N5202" s="1" t="s">
        <v>16</v>
      </c>
      <c r="O5202" s="1">
        <v>63.2</v>
      </c>
      <c r="P5202" s="1">
        <v>1.0</v>
      </c>
    </row>
    <row r="5203">
      <c r="A5203" s="1" t="s">
        <v>29</v>
      </c>
      <c r="B5203" s="1" t="s">
        <v>7155</v>
      </c>
      <c r="C5203" s="2" t="s">
        <v>7059</v>
      </c>
      <c r="D5203" s="1" t="s">
        <v>19</v>
      </c>
      <c r="E5203" s="3" t="str">
        <f>HYPERLINK("https://fyndiq.se/produkt/860b7dade19d4d2f/", "2-Pack XIAOMI REDMI A3 Skärmskydd - Härdat Glas 9H - Super kvalitet 3D")</f>
        <v>2-Pack XIAOMI REDMI A3 Skärmskydd - Härdat Glas 9H - Super kvalitet 3D</v>
      </c>
      <c r="F5203" s="1" t="s">
        <v>200</v>
      </c>
      <c r="G5203" s="1" t="s">
        <v>201</v>
      </c>
      <c r="H5203" s="1" t="s">
        <v>202</v>
      </c>
      <c r="I5203" s="1" t="s">
        <v>16</v>
      </c>
      <c r="J5203" s="1" t="s">
        <v>23</v>
      </c>
      <c r="K5203" s="1" t="s">
        <v>16</v>
      </c>
      <c r="L5203" s="1" t="s">
        <v>16</v>
      </c>
      <c r="M5203" s="1" t="s">
        <v>16</v>
      </c>
      <c r="N5203" s="1" t="s">
        <v>16</v>
      </c>
      <c r="O5203" s="1">
        <v>63.2</v>
      </c>
      <c r="P5203" s="1">
        <v>1.0</v>
      </c>
    </row>
    <row r="5204">
      <c r="A5204" s="1" t="s">
        <v>29</v>
      </c>
      <c r="B5204" s="1" t="s">
        <v>7156</v>
      </c>
      <c r="C5204" s="2" t="s">
        <v>7059</v>
      </c>
      <c r="D5204" s="1" t="s">
        <v>19</v>
      </c>
      <c r="E5204" s="3" t="str">
        <f>HYPERLINK("https://fyndiq.se/produkt/f7b16236096d401a/", "2-Pack Google Pixel 7A - Härdat glas 9H - Super kvalitet 3D Skärmskydd")</f>
        <v>2-Pack Google Pixel 7A - Härdat glas 9H - Super kvalitet 3D Skärmskydd</v>
      </c>
      <c r="F5204" s="1" t="s">
        <v>852</v>
      </c>
      <c r="G5204" s="1" t="s">
        <v>853</v>
      </c>
      <c r="H5204" s="1" t="s">
        <v>854</v>
      </c>
      <c r="I5204" s="1" t="s">
        <v>16</v>
      </c>
      <c r="J5204" s="1" t="s">
        <v>23</v>
      </c>
      <c r="K5204" s="1" t="s">
        <v>16</v>
      </c>
      <c r="L5204" s="1" t="s">
        <v>16</v>
      </c>
      <c r="M5204" s="1" t="s">
        <v>16</v>
      </c>
      <c r="N5204" s="1" t="s">
        <v>16</v>
      </c>
      <c r="O5204" s="1">
        <v>63.2</v>
      </c>
      <c r="P5204" s="1">
        <v>1.0</v>
      </c>
    </row>
    <row r="5205">
      <c r="A5205" s="1" t="s">
        <v>29</v>
      </c>
      <c r="B5205" s="1" t="s">
        <v>7157</v>
      </c>
      <c r="C5205" s="2" t="s">
        <v>7158</v>
      </c>
      <c r="D5205" s="1" t="s">
        <v>19</v>
      </c>
      <c r="E5205" s="3" t="str">
        <f>HYPERLINK("https://fyndiq.se/produkt/dbc0e8e6714e4a19/", "2-Pack Xiaomi Mi 11 Skärmskydd &amp; 1-Pack linsskydd - Härdat Glas 9H - Super kvalitet 3D")</f>
        <v>2-Pack Xiaomi Mi 11 Skärmskydd &amp; 1-Pack linsskydd - Härdat Glas 9H - Super kvalitet 3D</v>
      </c>
      <c r="F5205" s="1" t="s">
        <v>7159</v>
      </c>
      <c r="G5205" s="1" t="s">
        <v>7160</v>
      </c>
      <c r="H5205" s="1" t="s">
        <v>7161</v>
      </c>
      <c r="I5205" s="1" t="s">
        <v>16</v>
      </c>
      <c r="J5205" s="1" t="s">
        <v>23</v>
      </c>
      <c r="K5205" s="1" t="s">
        <v>16</v>
      </c>
      <c r="L5205" s="1" t="s">
        <v>16</v>
      </c>
      <c r="M5205" s="1" t="s">
        <v>16</v>
      </c>
      <c r="N5205" s="1" t="s">
        <v>16</v>
      </c>
      <c r="O5205" s="1">
        <v>71.2</v>
      </c>
      <c r="P5205" s="1">
        <v>1.0</v>
      </c>
    </row>
    <row r="5206">
      <c r="A5206" s="1" t="s">
        <v>29</v>
      </c>
      <c r="B5206" s="1" t="s">
        <v>7162</v>
      </c>
      <c r="C5206" s="2" t="s">
        <v>7158</v>
      </c>
      <c r="D5206" s="1" t="s">
        <v>19</v>
      </c>
      <c r="E5206" s="3" t="str">
        <f>HYPERLINK("https://fyndiq.se/produkt/c745c55ca3af45fb/", "Skärmskydd IPhone 11 / XR - 3D härdat glas - hög kvalitet")</f>
        <v>Skärmskydd IPhone 11 / XR - 3D härdat glas - hög kvalitet</v>
      </c>
      <c r="F5206" s="1" t="s">
        <v>2222</v>
      </c>
      <c r="G5206" s="1" t="s">
        <v>2223</v>
      </c>
      <c r="H5206" s="1" t="s">
        <v>2224</v>
      </c>
      <c r="I5206" s="1" t="s">
        <v>16</v>
      </c>
      <c r="J5206" s="1" t="s">
        <v>23</v>
      </c>
      <c r="K5206" s="1" t="s">
        <v>16</v>
      </c>
      <c r="L5206" s="1" t="s">
        <v>16</v>
      </c>
      <c r="M5206" s="1" t="s">
        <v>16</v>
      </c>
      <c r="N5206" s="1" t="s">
        <v>16</v>
      </c>
      <c r="O5206" s="1">
        <v>47.2</v>
      </c>
      <c r="P5206" s="1">
        <v>1.0</v>
      </c>
    </row>
    <row r="5207">
      <c r="A5207" s="1" t="s">
        <v>29</v>
      </c>
      <c r="B5207" s="1" t="s">
        <v>7163</v>
      </c>
      <c r="C5207" s="2" t="s">
        <v>7158</v>
      </c>
      <c r="D5207" s="1" t="s">
        <v>19</v>
      </c>
      <c r="E5207" s="3" t="str">
        <f>HYPERLINK("https://fyndiq.se/produkt/8d7960028c1a40a4/", "2 Pack Xiaomi 11T Pro 5G - Härdat glas 9H - Super kvalitet 3D")</f>
        <v>2 Pack Xiaomi 11T Pro 5G - Härdat glas 9H - Super kvalitet 3D</v>
      </c>
      <c r="F5207" s="1" t="s">
        <v>112</v>
      </c>
      <c r="G5207" s="1" t="s">
        <v>113</v>
      </c>
      <c r="H5207" s="1" t="s">
        <v>114</v>
      </c>
      <c r="I5207" s="1" t="s">
        <v>16</v>
      </c>
      <c r="J5207" s="1" t="s">
        <v>23</v>
      </c>
      <c r="K5207" s="1" t="s">
        <v>16</v>
      </c>
      <c r="L5207" s="1" t="s">
        <v>16</v>
      </c>
      <c r="M5207" s="1" t="s">
        <v>16</v>
      </c>
      <c r="N5207" s="1" t="s">
        <v>16</v>
      </c>
      <c r="O5207" s="1">
        <v>63.2</v>
      </c>
      <c r="P5207" s="1">
        <v>1.0</v>
      </c>
    </row>
    <row r="5208">
      <c r="A5208" s="1" t="s">
        <v>29</v>
      </c>
      <c r="B5208" s="1" t="s">
        <v>7164</v>
      </c>
      <c r="C5208" s="2" t="s">
        <v>7158</v>
      </c>
      <c r="D5208" s="1" t="s">
        <v>19</v>
      </c>
      <c r="E520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5208" s="1" t="s">
        <v>1209</v>
      </c>
      <c r="G5208" s="1" t="s">
        <v>1210</v>
      </c>
      <c r="H5208" s="1" t="s">
        <v>1211</v>
      </c>
      <c r="I5208" s="1" t="s">
        <v>16</v>
      </c>
      <c r="J5208" s="1" t="s">
        <v>23</v>
      </c>
      <c r="K5208" s="1" t="s">
        <v>16</v>
      </c>
      <c r="L5208" s="1" t="s">
        <v>16</v>
      </c>
      <c r="M5208" s="1" t="s">
        <v>16</v>
      </c>
      <c r="N5208" s="1" t="s">
        <v>16</v>
      </c>
      <c r="O5208" s="1">
        <v>79.2</v>
      </c>
      <c r="P5208" s="1">
        <v>1.0</v>
      </c>
    </row>
    <row r="5209">
      <c r="A5209" s="1" t="s">
        <v>29</v>
      </c>
      <c r="B5209" s="1" t="s">
        <v>7165</v>
      </c>
      <c r="C5209" s="2" t="s">
        <v>7158</v>
      </c>
      <c r="D5209" s="1" t="s">
        <v>19</v>
      </c>
      <c r="E5209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5209" s="1" t="s">
        <v>692</v>
      </c>
      <c r="G5209" s="1" t="s">
        <v>693</v>
      </c>
      <c r="H5209" s="1" t="s">
        <v>694</v>
      </c>
      <c r="I5209" s="1" t="s">
        <v>16</v>
      </c>
      <c r="J5209" s="1" t="s">
        <v>23</v>
      </c>
      <c r="K5209" s="1" t="s">
        <v>16</v>
      </c>
      <c r="L5209" s="1" t="s">
        <v>16</v>
      </c>
      <c r="M5209" s="1" t="s">
        <v>16</v>
      </c>
      <c r="N5209" s="1" t="s">
        <v>16</v>
      </c>
      <c r="O5209" s="1">
        <v>55.2</v>
      </c>
      <c r="P5209" s="1">
        <v>1.0</v>
      </c>
    </row>
    <row r="5210">
      <c r="A5210" s="1" t="s">
        <v>29</v>
      </c>
      <c r="B5210" s="1" t="s">
        <v>7166</v>
      </c>
      <c r="C5210" s="2" t="s">
        <v>7158</v>
      </c>
      <c r="D5210" s="1" t="s">
        <v>19</v>
      </c>
      <c r="E5210" s="3" t="str">
        <f>HYPERLINK("https://fyndiq.se/produkt/33c7ee60e8fc436d/", "Samsung Galaxy A32 - Härdat glas 9H - Super kvalitet 3D")</f>
        <v>Samsung Galaxy A32 - Härdat glas 9H - Super kvalitet 3D</v>
      </c>
      <c r="F5210" s="1" t="s">
        <v>1520</v>
      </c>
      <c r="G5210" s="1" t="s">
        <v>1521</v>
      </c>
      <c r="H5210" s="1" t="s">
        <v>1522</v>
      </c>
      <c r="I5210" s="1" t="s">
        <v>16</v>
      </c>
      <c r="J5210" s="1" t="s">
        <v>23</v>
      </c>
      <c r="K5210" s="1" t="s">
        <v>16</v>
      </c>
      <c r="L5210" s="1" t="s">
        <v>16</v>
      </c>
      <c r="M5210" s="1" t="s">
        <v>16</v>
      </c>
      <c r="N5210" s="1" t="s">
        <v>16</v>
      </c>
      <c r="O5210" s="1">
        <v>54.4</v>
      </c>
      <c r="P5210" s="1">
        <v>1.0</v>
      </c>
    </row>
    <row r="5211">
      <c r="A5211" s="1" t="s">
        <v>29</v>
      </c>
      <c r="B5211" s="1" t="s">
        <v>7167</v>
      </c>
      <c r="C5211" s="2" t="s">
        <v>7158</v>
      </c>
      <c r="D5211" s="1" t="s">
        <v>19</v>
      </c>
      <c r="E5211" s="3" t="str">
        <f>HYPERLINK("https://fyndiq.se/produkt/9c48067cf97a4b26/", "2 Pack Apple Watch 45mm -Härdat glas 9H – Super kvalitet 3D")</f>
        <v>2 Pack Apple Watch 45mm -Härdat glas 9H – Super kvalitet 3D</v>
      </c>
      <c r="F5211" s="1" t="s">
        <v>3377</v>
      </c>
      <c r="G5211" s="1" t="s">
        <v>3378</v>
      </c>
      <c r="H5211" s="1" t="s">
        <v>3379</v>
      </c>
      <c r="I5211" s="1" t="s">
        <v>16</v>
      </c>
      <c r="J5211" s="1" t="s">
        <v>23</v>
      </c>
      <c r="K5211" s="1" t="s">
        <v>16</v>
      </c>
      <c r="L5211" s="1" t="s">
        <v>16</v>
      </c>
      <c r="M5211" s="1" t="s">
        <v>16</v>
      </c>
      <c r="N5211" s="1" t="s">
        <v>16</v>
      </c>
      <c r="O5211" s="1">
        <v>55.2</v>
      </c>
      <c r="P5211" s="1">
        <v>1.0</v>
      </c>
    </row>
    <row r="5212">
      <c r="A5212" s="1" t="s">
        <v>29</v>
      </c>
      <c r="B5212" s="1" t="s">
        <v>7168</v>
      </c>
      <c r="C5212" s="2" t="s">
        <v>7158</v>
      </c>
      <c r="D5212" s="1" t="s">
        <v>19</v>
      </c>
      <c r="E5212" s="3" t="str">
        <f>HYPERLINK("https://fyndiq.se/produkt/13e76851ca504320/", "2-Pack Samsung Galaxy S22 Ultra - Härdat glas 9H - Top kvalitet")</f>
        <v>2-Pack Samsung Galaxy S22 Ultra - Härdat glas 9H - Top kvalitet</v>
      </c>
      <c r="F5212" s="1" t="s">
        <v>140</v>
      </c>
      <c r="G5212" s="1" t="s">
        <v>141</v>
      </c>
      <c r="H5212" s="1" t="s">
        <v>142</v>
      </c>
      <c r="I5212" s="1" t="s">
        <v>16</v>
      </c>
      <c r="J5212" s="1" t="s">
        <v>23</v>
      </c>
      <c r="K5212" s="1" t="s">
        <v>16</v>
      </c>
      <c r="L5212" s="1" t="s">
        <v>16</v>
      </c>
      <c r="M5212" s="1" t="s">
        <v>16</v>
      </c>
      <c r="N5212" s="1" t="s">
        <v>16</v>
      </c>
      <c r="O5212" s="1">
        <v>63.2</v>
      </c>
      <c r="P5212" s="1">
        <v>1.0</v>
      </c>
    </row>
    <row r="5213">
      <c r="A5213" s="1" t="s">
        <v>29</v>
      </c>
      <c r="B5213" s="1" t="s">
        <v>7169</v>
      </c>
      <c r="C5213" s="2" t="s">
        <v>7158</v>
      </c>
      <c r="D5213" s="1" t="s">
        <v>19</v>
      </c>
      <c r="E5213" s="3" t="str">
        <f>HYPERLINK("https://fyndiq.se/produkt/933685e1bc494e64/", "Samsung S23 (5G) - 9H Härdat Glass - 3D Super Kvalitet Skärmskydd")</f>
        <v>Samsung S23 (5G) - 9H Härdat Glass - 3D Super Kvalitet Skärmskydd</v>
      </c>
      <c r="F5213" s="1" t="s">
        <v>7170</v>
      </c>
      <c r="G5213" s="1" t="s">
        <v>7171</v>
      </c>
      <c r="H5213" s="1" t="s">
        <v>7172</v>
      </c>
      <c r="I5213" s="1" t="s">
        <v>16</v>
      </c>
      <c r="J5213" s="1" t="s">
        <v>23</v>
      </c>
      <c r="K5213" s="1" t="s">
        <v>16</v>
      </c>
      <c r="L5213" s="1" t="s">
        <v>16</v>
      </c>
      <c r="M5213" s="1" t="s">
        <v>16</v>
      </c>
      <c r="N5213" s="1" t="s">
        <v>16</v>
      </c>
      <c r="O5213" s="1">
        <v>55.2</v>
      </c>
      <c r="P5213" s="1">
        <v>1.0</v>
      </c>
    </row>
    <row r="5214">
      <c r="A5214" s="1" t="s">
        <v>29</v>
      </c>
      <c r="B5214" s="1" t="s">
        <v>7173</v>
      </c>
      <c r="C5214" s="2" t="s">
        <v>7158</v>
      </c>
      <c r="D5214" s="1" t="s">
        <v>19</v>
      </c>
      <c r="E5214" s="3" t="str">
        <f>HYPERLINK("https://fyndiq.se/produkt/3793e0f6281f49f6/", "2-Pack Iphone 11 / XR - 9H Härdat Glass - Top Kvalitet")</f>
        <v>2-Pack Iphone 11 / XR - 9H Härdat Glass - Top Kvalitet</v>
      </c>
      <c r="F5214" s="1" t="s">
        <v>371</v>
      </c>
      <c r="G5214" s="1" t="s">
        <v>372</v>
      </c>
      <c r="H5214" s="1" t="s">
        <v>373</v>
      </c>
      <c r="I5214" s="1" t="s">
        <v>16</v>
      </c>
      <c r="J5214" s="1" t="s">
        <v>23</v>
      </c>
      <c r="K5214" s="1" t="s">
        <v>16</v>
      </c>
      <c r="L5214" s="1" t="s">
        <v>16</v>
      </c>
      <c r="M5214" s="1" t="s">
        <v>16</v>
      </c>
      <c r="N5214" s="1" t="s">
        <v>16</v>
      </c>
      <c r="O5214" s="1">
        <v>55.2</v>
      </c>
      <c r="P5214" s="1">
        <v>1.0</v>
      </c>
    </row>
    <row r="5215">
      <c r="A5215" s="1" t="s">
        <v>29</v>
      </c>
      <c r="B5215" s="1" t="s">
        <v>7174</v>
      </c>
      <c r="C5215" s="2" t="s">
        <v>7158</v>
      </c>
      <c r="D5215" s="1" t="s">
        <v>19</v>
      </c>
      <c r="E5215" s="3" t="str">
        <f>HYPERLINK("https://fyndiq.se/produkt/e9cb8b77f5e5466c/", "2 Pack - Samsung S20 PLUS - 9H Härdat Glass - 3D Super Kvalitet")</f>
        <v>2 Pack - Samsung S20 PLUS - 9H Härdat Glass - 3D Super Kvalitet</v>
      </c>
      <c r="F5215" s="1" t="s">
        <v>236</v>
      </c>
      <c r="G5215" s="1" t="s">
        <v>237</v>
      </c>
      <c r="H5215" s="1" t="s">
        <v>238</v>
      </c>
      <c r="I5215" s="1" t="s">
        <v>16</v>
      </c>
      <c r="J5215" s="1" t="s">
        <v>23</v>
      </c>
      <c r="K5215" s="1" t="s">
        <v>16</v>
      </c>
      <c r="L5215" s="1" t="s">
        <v>16</v>
      </c>
      <c r="M5215" s="1" t="s">
        <v>16</v>
      </c>
      <c r="N5215" s="1" t="s">
        <v>16</v>
      </c>
      <c r="O5215" s="1">
        <v>63.2</v>
      </c>
      <c r="P5215" s="1">
        <v>1.0</v>
      </c>
    </row>
    <row r="5216">
      <c r="A5216" s="1" t="s">
        <v>29</v>
      </c>
      <c r="B5216" s="1" t="s">
        <v>7175</v>
      </c>
      <c r="C5216" s="2" t="s">
        <v>7158</v>
      </c>
      <c r="D5216" s="1" t="s">
        <v>19</v>
      </c>
      <c r="E5216" s="3" t="str">
        <f>HYPERLINK("https://fyndiq.se/produkt/b6564d07558d42f5/", "1-Pack XIAOMI REDMI 13C Skärmskydd - Härdat Glas 9H - Super kvalitet 3D")</f>
        <v>1-Pack XIAOMI REDMI 13C Skärmskydd - Härdat Glas 9H - Super kvalitet 3D</v>
      </c>
      <c r="F5216" s="1" t="s">
        <v>1654</v>
      </c>
      <c r="G5216" s="1" t="s">
        <v>1655</v>
      </c>
      <c r="H5216" s="1" t="s">
        <v>1656</v>
      </c>
      <c r="I5216" s="1" t="s">
        <v>16</v>
      </c>
      <c r="J5216" s="1" t="s">
        <v>23</v>
      </c>
      <c r="K5216" s="1" t="s">
        <v>16</v>
      </c>
      <c r="L5216" s="1" t="s">
        <v>16</v>
      </c>
      <c r="M5216" s="1" t="s">
        <v>16</v>
      </c>
      <c r="N5216" s="1" t="s">
        <v>16</v>
      </c>
      <c r="O5216" s="1">
        <v>55.2</v>
      </c>
      <c r="P5216" s="1">
        <v>1.0</v>
      </c>
    </row>
    <row r="5217">
      <c r="A5217" s="1" t="s">
        <v>29</v>
      </c>
      <c r="B5217" s="1" t="s">
        <v>7176</v>
      </c>
      <c r="C5217" s="2" t="s">
        <v>7158</v>
      </c>
      <c r="D5217" s="1" t="s">
        <v>19</v>
      </c>
      <c r="E5217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5217" s="1" t="s">
        <v>232</v>
      </c>
      <c r="G5217" s="1" t="s">
        <v>233</v>
      </c>
      <c r="H5217" s="1" t="s">
        <v>234</v>
      </c>
      <c r="I5217" s="1" t="s">
        <v>16</v>
      </c>
      <c r="J5217" s="1" t="s">
        <v>23</v>
      </c>
      <c r="K5217" s="1" t="s">
        <v>16</v>
      </c>
      <c r="L5217" s="1" t="s">
        <v>16</v>
      </c>
      <c r="M5217" s="1" t="s">
        <v>16</v>
      </c>
      <c r="N5217" s="1" t="s">
        <v>16</v>
      </c>
      <c r="O5217" s="1">
        <v>63.2</v>
      </c>
      <c r="P5217" s="1">
        <v>1.0</v>
      </c>
    </row>
    <row r="5218">
      <c r="A5218" s="1" t="s">
        <v>29</v>
      </c>
      <c r="B5218" s="1" t="s">
        <v>7177</v>
      </c>
      <c r="C5218" s="2" t="s">
        <v>7158</v>
      </c>
      <c r="D5218" s="1" t="s">
        <v>19</v>
      </c>
      <c r="E5218" s="3" t="str">
        <f>HYPERLINK("https://fyndiq.se/produkt/3fee81d316cc43da/", "2-pack - iPhone 12 / 12 Pro - 9H Härdat Glass - Top Kvalitet")</f>
        <v>2-pack - iPhone 12 / 12 Pro - 9H Härdat Glass - Top Kvalitet</v>
      </c>
      <c r="F5218" s="1" t="s">
        <v>2499</v>
      </c>
      <c r="G5218" s="1" t="s">
        <v>2500</v>
      </c>
      <c r="H5218" s="1" t="s">
        <v>2067</v>
      </c>
      <c r="I5218" s="1" t="s">
        <v>16</v>
      </c>
      <c r="J5218" s="1" t="s">
        <v>23</v>
      </c>
      <c r="K5218" s="1" t="s">
        <v>16</v>
      </c>
      <c r="L5218" s="1" t="s">
        <v>16</v>
      </c>
      <c r="M5218" s="1" t="s">
        <v>16</v>
      </c>
      <c r="N5218" s="1" t="s">
        <v>16</v>
      </c>
      <c r="O5218" s="1">
        <v>55.2</v>
      </c>
      <c r="P5218" s="1">
        <v>1.0</v>
      </c>
    </row>
    <row r="5219">
      <c r="A5219" s="1" t="s">
        <v>29</v>
      </c>
      <c r="B5219" s="1" t="s">
        <v>7178</v>
      </c>
      <c r="C5219" s="2" t="s">
        <v>7158</v>
      </c>
      <c r="D5219" s="1" t="s">
        <v>19</v>
      </c>
      <c r="E5219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5219" s="1" t="s">
        <v>1278</v>
      </c>
      <c r="G5219" s="1" t="s">
        <v>1279</v>
      </c>
      <c r="H5219" s="1" t="s">
        <v>1280</v>
      </c>
      <c r="I5219" s="1" t="s">
        <v>16</v>
      </c>
      <c r="J5219" s="1" t="s">
        <v>23</v>
      </c>
      <c r="K5219" s="1" t="s">
        <v>16</v>
      </c>
      <c r="L5219" s="1" t="s">
        <v>16</v>
      </c>
      <c r="M5219" s="1" t="s">
        <v>16</v>
      </c>
      <c r="N5219" s="1" t="s">
        <v>16</v>
      </c>
      <c r="O5219" s="1">
        <v>55.2</v>
      </c>
      <c r="P5219" s="1">
        <v>1.0</v>
      </c>
    </row>
    <row r="5220">
      <c r="A5220" s="1" t="s">
        <v>29</v>
      </c>
      <c r="B5220" s="1" t="s">
        <v>7179</v>
      </c>
      <c r="C5220" s="2" t="s">
        <v>7158</v>
      </c>
      <c r="D5220" s="1" t="s">
        <v>19</v>
      </c>
      <c r="E5220" s="3" t="str">
        <f>HYPERLINK("https://fyndiq.se/produkt/701c980a31d04f70/", "Samsung S23 FE 5G - 9H Härdat Glass - Super Kvalitet 3D")</f>
        <v>Samsung S23 FE 5G - 9H Härdat Glass - Super Kvalitet 3D</v>
      </c>
      <c r="F5220" s="1" t="s">
        <v>698</v>
      </c>
      <c r="G5220" s="1" t="s">
        <v>699</v>
      </c>
      <c r="H5220" s="1" t="s">
        <v>700</v>
      </c>
      <c r="I5220" s="1" t="s">
        <v>16</v>
      </c>
      <c r="J5220" s="1" t="s">
        <v>23</v>
      </c>
      <c r="K5220" s="1" t="s">
        <v>16</v>
      </c>
      <c r="L5220" s="1" t="s">
        <v>16</v>
      </c>
      <c r="M5220" s="1" t="s">
        <v>16</v>
      </c>
      <c r="N5220" s="1" t="s">
        <v>16</v>
      </c>
      <c r="O5220" s="1">
        <v>55.2</v>
      </c>
      <c r="P5220" s="1">
        <v>1.0</v>
      </c>
    </row>
    <row r="5221">
      <c r="A5221" s="1" t="s">
        <v>29</v>
      </c>
      <c r="B5221" s="1" t="s">
        <v>7180</v>
      </c>
      <c r="C5221" s="2" t="s">
        <v>7158</v>
      </c>
      <c r="D5221" s="1" t="s">
        <v>19</v>
      </c>
      <c r="E5221" s="3" t="str">
        <f>HYPERLINK("https://fyndiq.se/produkt/a871a7da0b2249a8/", "2-Pack Iphone 11 Pro Max - 9H Härdat Glass - Top Kvalitet")</f>
        <v>2-Pack Iphone 11 Pro Max - 9H Härdat Glass - Top Kvalitet</v>
      </c>
      <c r="F5221" s="1" t="s">
        <v>559</v>
      </c>
      <c r="G5221" s="1" t="s">
        <v>560</v>
      </c>
      <c r="H5221" s="1" t="s">
        <v>561</v>
      </c>
      <c r="I5221" s="1" t="s">
        <v>16</v>
      </c>
      <c r="J5221" s="1" t="s">
        <v>23</v>
      </c>
      <c r="K5221" s="1" t="s">
        <v>16</v>
      </c>
      <c r="L5221" s="1" t="s">
        <v>16</v>
      </c>
      <c r="M5221" s="1" t="s">
        <v>16</v>
      </c>
      <c r="N5221" s="1" t="s">
        <v>16</v>
      </c>
      <c r="O5221" s="1">
        <v>55.2</v>
      </c>
      <c r="P5221" s="1">
        <v>1.0</v>
      </c>
    </row>
    <row r="5222">
      <c r="A5222" s="1" t="s">
        <v>29</v>
      </c>
      <c r="B5222" s="1" t="s">
        <v>7181</v>
      </c>
      <c r="C5222" s="2" t="s">
        <v>7158</v>
      </c>
      <c r="D5222" s="1" t="s">
        <v>19</v>
      </c>
      <c r="E5222" s="3" t="str">
        <f>HYPERLINK("https://fyndiq.se/produkt/a773546a67bd415e/", "2-Pack Samsung Galaxy S20 FE 4G - Härdat glas 9H -Super kvalitet")</f>
        <v>2-Pack Samsung Galaxy S20 FE 4G - Härdat glas 9H -Super kvalitet</v>
      </c>
      <c r="F5222" s="1" t="s">
        <v>4627</v>
      </c>
      <c r="G5222" s="1" t="s">
        <v>4628</v>
      </c>
      <c r="H5222" s="1" t="s">
        <v>4629</v>
      </c>
      <c r="I5222" s="1" t="s">
        <v>16</v>
      </c>
      <c r="J5222" s="1" t="s">
        <v>23</v>
      </c>
      <c r="K5222" s="1" t="s">
        <v>16</v>
      </c>
      <c r="L5222" s="1" t="s">
        <v>16</v>
      </c>
      <c r="M5222" s="1" t="s">
        <v>16</v>
      </c>
      <c r="N5222" s="1" t="s">
        <v>16</v>
      </c>
      <c r="O5222" s="1">
        <v>63.2</v>
      </c>
      <c r="P5222" s="1">
        <v>1.0</v>
      </c>
    </row>
    <row r="5223">
      <c r="A5223" s="1" t="s">
        <v>29</v>
      </c>
      <c r="B5223" s="1" t="s">
        <v>7182</v>
      </c>
      <c r="C5223" s="2" t="s">
        <v>7158</v>
      </c>
      <c r="D5223" s="1" t="s">
        <v>19</v>
      </c>
      <c r="E5223" s="3" t="str">
        <f>HYPERLINK("https://fyndiq.se/produkt/3fee81d316cc43da/", "2-pack - iPhone 12 / 12 Pro - 9H Härdat Glass - Top Kvalitet")</f>
        <v>2-pack - iPhone 12 / 12 Pro - 9H Härdat Glass - Top Kvalitet</v>
      </c>
      <c r="F5223" s="1" t="s">
        <v>2499</v>
      </c>
      <c r="G5223" s="1" t="s">
        <v>2500</v>
      </c>
      <c r="H5223" s="1" t="s">
        <v>2067</v>
      </c>
      <c r="I5223" s="1" t="s">
        <v>16</v>
      </c>
      <c r="J5223" s="1" t="s">
        <v>23</v>
      </c>
      <c r="K5223" s="1" t="s">
        <v>16</v>
      </c>
      <c r="L5223" s="1" t="s">
        <v>16</v>
      </c>
      <c r="M5223" s="1" t="s">
        <v>16</v>
      </c>
      <c r="N5223" s="1" t="s">
        <v>16</v>
      </c>
      <c r="O5223" s="1">
        <v>55.2</v>
      </c>
      <c r="P5223" s="1">
        <v>1.0</v>
      </c>
    </row>
    <row r="5224">
      <c r="A5224" s="1" t="s">
        <v>29</v>
      </c>
      <c r="B5224" s="1" t="s">
        <v>7183</v>
      </c>
      <c r="C5224" s="2" t="s">
        <v>7158</v>
      </c>
      <c r="D5224" s="1" t="s">
        <v>19</v>
      </c>
      <c r="E5224" s="3" t="str">
        <f>HYPERLINK("https://fyndiq.se/produkt/701c980a31d04f70/", "Samsung S23 FE 5G - 9H Härdat Glass - Super Kvalitet 3D")</f>
        <v>Samsung S23 FE 5G - 9H Härdat Glass - Super Kvalitet 3D</v>
      </c>
      <c r="F5224" s="1" t="s">
        <v>698</v>
      </c>
      <c r="G5224" s="1" t="s">
        <v>699</v>
      </c>
      <c r="H5224" s="1" t="s">
        <v>700</v>
      </c>
      <c r="I5224" s="1" t="s">
        <v>16</v>
      </c>
      <c r="J5224" s="1" t="s">
        <v>23</v>
      </c>
      <c r="K5224" s="1" t="s">
        <v>16</v>
      </c>
      <c r="L5224" s="1" t="s">
        <v>16</v>
      </c>
      <c r="M5224" s="1" t="s">
        <v>16</v>
      </c>
      <c r="N5224" s="1" t="s">
        <v>16</v>
      </c>
      <c r="O5224" s="1">
        <v>55.2</v>
      </c>
      <c r="P5224" s="1">
        <v>1.0</v>
      </c>
    </row>
    <row r="5225">
      <c r="A5225" s="1" t="s">
        <v>29</v>
      </c>
      <c r="B5225" s="1" t="s">
        <v>7184</v>
      </c>
      <c r="C5225" s="2" t="s">
        <v>7158</v>
      </c>
      <c r="D5225" s="1" t="s">
        <v>19</v>
      </c>
      <c r="E5225" s="3" t="str">
        <f>HYPERLINK("https://fyndiq.se/produkt/18685489746f4590/", "Samsung Galaxy Note 10 Plus - Härdat glas 9H-Super kvalitet 3D")</f>
        <v>Samsung Galaxy Note 10 Plus - Härdat glas 9H-Super kvalitet 3D</v>
      </c>
      <c r="F5225" s="1" t="s">
        <v>996</v>
      </c>
      <c r="G5225" s="1" t="s">
        <v>997</v>
      </c>
      <c r="H5225" s="1" t="s">
        <v>998</v>
      </c>
      <c r="I5225" s="1" t="s">
        <v>16</v>
      </c>
      <c r="J5225" s="1" t="s">
        <v>23</v>
      </c>
      <c r="K5225" s="1" t="s">
        <v>16</v>
      </c>
      <c r="L5225" s="1" t="s">
        <v>16</v>
      </c>
      <c r="M5225" s="1" t="s">
        <v>16</v>
      </c>
      <c r="N5225" s="1" t="s">
        <v>16</v>
      </c>
      <c r="O5225" s="1">
        <v>55.2</v>
      </c>
      <c r="P5225" s="1">
        <v>1.0</v>
      </c>
    </row>
    <row r="5226">
      <c r="A5226" s="1" t="s">
        <v>29</v>
      </c>
      <c r="B5226" s="1" t="s">
        <v>7185</v>
      </c>
      <c r="C5226" s="2" t="s">
        <v>7158</v>
      </c>
      <c r="D5226" s="1" t="s">
        <v>19</v>
      </c>
      <c r="E5226" s="3" t="str">
        <f>HYPERLINK("https://fyndiq.se/produkt/d2196d1b38784317/", "Samsung Galaxy A15 5G- Härdat Glas 9H - Super Kvalitet 3D Skärmskydd")</f>
        <v>Samsung Galaxy A15 5G- Härdat Glas 9H - Super Kvalitet 3D Skärmskydd</v>
      </c>
      <c r="F5226" s="1" t="s">
        <v>2478</v>
      </c>
      <c r="G5226" s="1" t="s">
        <v>2479</v>
      </c>
      <c r="H5226" s="1" t="s">
        <v>2480</v>
      </c>
      <c r="I5226" s="1" t="s">
        <v>16</v>
      </c>
      <c r="J5226" s="1" t="s">
        <v>23</v>
      </c>
      <c r="K5226" s="1" t="s">
        <v>16</v>
      </c>
      <c r="L5226" s="1" t="s">
        <v>16</v>
      </c>
      <c r="M5226" s="1" t="s">
        <v>16</v>
      </c>
      <c r="N5226" s="1" t="s">
        <v>16</v>
      </c>
      <c r="O5226" s="1">
        <v>55.2</v>
      </c>
      <c r="P5226" s="1">
        <v>1.0</v>
      </c>
    </row>
    <row r="5227">
      <c r="A5227" s="1" t="s">
        <v>29</v>
      </c>
      <c r="B5227" s="1" t="s">
        <v>7186</v>
      </c>
      <c r="C5227" s="2" t="s">
        <v>7158</v>
      </c>
      <c r="D5227" s="1" t="s">
        <v>19</v>
      </c>
      <c r="E522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5227" s="1" t="s">
        <v>51</v>
      </c>
      <c r="G5227" s="1" t="s">
        <v>52</v>
      </c>
      <c r="H5227" s="1" t="s">
        <v>53</v>
      </c>
      <c r="I5227" s="1" t="s">
        <v>16</v>
      </c>
      <c r="J5227" s="1" t="s">
        <v>23</v>
      </c>
      <c r="K5227" s="1" t="s">
        <v>16</v>
      </c>
      <c r="L5227" s="1" t="s">
        <v>16</v>
      </c>
      <c r="M5227" s="1" t="s">
        <v>16</v>
      </c>
      <c r="N5227" s="1" t="s">
        <v>16</v>
      </c>
      <c r="O5227" s="1">
        <v>87.2</v>
      </c>
      <c r="P5227" s="1">
        <v>1.0</v>
      </c>
    </row>
    <row r="5228">
      <c r="A5228" s="1" t="s">
        <v>29</v>
      </c>
      <c r="B5228" s="1" t="s">
        <v>7187</v>
      </c>
      <c r="C5228" s="2" t="s">
        <v>7158</v>
      </c>
      <c r="D5228" s="1" t="s">
        <v>19</v>
      </c>
      <c r="E5228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5228" s="1" t="s">
        <v>7188</v>
      </c>
      <c r="G5228" s="1" t="s">
        <v>7189</v>
      </c>
      <c r="H5228" s="1" t="s">
        <v>7190</v>
      </c>
      <c r="I5228" s="1" t="s">
        <v>16</v>
      </c>
      <c r="J5228" s="1" t="s">
        <v>23</v>
      </c>
      <c r="K5228" s="1" t="s">
        <v>16</v>
      </c>
      <c r="L5228" s="1" t="s">
        <v>16</v>
      </c>
      <c r="M5228" s="1" t="s">
        <v>16</v>
      </c>
      <c r="N5228" s="1" t="s">
        <v>16</v>
      </c>
      <c r="O5228" s="1">
        <v>55.2</v>
      </c>
      <c r="P5228" s="1">
        <v>1.0</v>
      </c>
    </row>
    <row r="5229">
      <c r="A5229" s="1" t="s">
        <v>29</v>
      </c>
      <c r="B5229" s="1" t="s">
        <v>7191</v>
      </c>
      <c r="C5229" s="2" t="s">
        <v>7158</v>
      </c>
      <c r="D5229" s="1" t="s">
        <v>19</v>
      </c>
      <c r="E5229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5229" s="1" t="s">
        <v>3909</v>
      </c>
      <c r="G5229" s="1" t="s">
        <v>3910</v>
      </c>
      <c r="H5229" s="1" t="s">
        <v>3911</v>
      </c>
      <c r="I5229" s="1" t="s">
        <v>16</v>
      </c>
      <c r="J5229" s="1" t="s">
        <v>23</v>
      </c>
      <c r="K5229" s="1" t="s">
        <v>16</v>
      </c>
      <c r="L5229" s="1" t="s">
        <v>16</v>
      </c>
      <c r="M5229" s="1" t="s">
        <v>16</v>
      </c>
      <c r="N5229" s="1" t="s">
        <v>16</v>
      </c>
      <c r="O5229" s="1">
        <v>71.2</v>
      </c>
      <c r="P5229" s="1">
        <v>1.0</v>
      </c>
    </row>
    <row r="5230">
      <c r="A5230" s="1" t="s">
        <v>29</v>
      </c>
      <c r="B5230" s="1" t="s">
        <v>7192</v>
      </c>
      <c r="C5230" s="2" t="s">
        <v>7158</v>
      </c>
      <c r="D5230" s="1" t="s">
        <v>19</v>
      </c>
      <c r="E5230" s="3" t="str">
        <f>HYPERLINK("https://fyndiq.se/produkt/406117b60bf241a0/", "2-Pack Samsung Galaxy S9 - Härdat glas 9H - Super kvalitet 3D")</f>
        <v>2-Pack Samsung Galaxy S9 - Härdat glas 9H - Super kvalitet 3D</v>
      </c>
      <c r="F5230" s="1" t="s">
        <v>228</v>
      </c>
      <c r="G5230" s="1" t="s">
        <v>229</v>
      </c>
      <c r="H5230" s="1" t="s">
        <v>230</v>
      </c>
      <c r="I5230" s="1" t="s">
        <v>16</v>
      </c>
      <c r="J5230" s="1" t="s">
        <v>23</v>
      </c>
      <c r="K5230" s="1" t="s">
        <v>16</v>
      </c>
      <c r="L5230" s="1" t="s">
        <v>16</v>
      </c>
      <c r="M5230" s="1" t="s">
        <v>16</v>
      </c>
      <c r="N5230" s="1" t="s">
        <v>16</v>
      </c>
      <c r="O5230" s="1">
        <v>63.2</v>
      </c>
      <c r="P5230" s="1">
        <v>1.0</v>
      </c>
    </row>
    <row r="5231">
      <c r="A5231" s="1" t="s">
        <v>29</v>
      </c>
      <c r="B5231" s="1" t="s">
        <v>7193</v>
      </c>
      <c r="C5231" s="2" t="s">
        <v>7158</v>
      </c>
      <c r="D5231" s="1" t="s">
        <v>19</v>
      </c>
      <c r="E52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231" s="1" t="s">
        <v>26</v>
      </c>
      <c r="G5231" s="1" t="s">
        <v>27</v>
      </c>
      <c r="H5231" s="1" t="s">
        <v>28</v>
      </c>
      <c r="I5231" s="1" t="s">
        <v>16</v>
      </c>
      <c r="J5231" s="1" t="s">
        <v>23</v>
      </c>
      <c r="K5231" s="1" t="s">
        <v>16</v>
      </c>
      <c r="L5231" s="1" t="s">
        <v>16</v>
      </c>
      <c r="M5231" s="1" t="s">
        <v>16</v>
      </c>
      <c r="N5231" s="1" t="s">
        <v>16</v>
      </c>
      <c r="O5231" s="1">
        <v>71.2</v>
      </c>
      <c r="P5231" s="1">
        <v>1.0</v>
      </c>
    </row>
    <row r="5232">
      <c r="A5232" s="1" t="s">
        <v>29</v>
      </c>
      <c r="B5232" s="1" t="s">
        <v>7194</v>
      </c>
      <c r="C5232" s="2" t="s">
        <v>7158</v>
      </c>
      <c r="D5232" s="1" t="s">
        <v>19</v>
      </c>
      <c r="E5232" s="3" t="str">
        <f>HYPERLINK("https://fyndiq.se/produkt/56c72c0ba5f749b5/", "2-Pack SAMSUNG S24 Skärmskydd - Härdat Glas 9H - Super kvalitet 3D")</f>
        <v>2-Pack SAMSUNG S24 Skärmskydd - Härdat Glas 9H - Super kvalitet 3D</v>
      </c>
      <c r="F5232" s="1" t="s">
        <v>263</v>
      </c>
      <c r="G5232" s="1" t="s">
        <v>264</v>
      </c>
      <c r="H5232" s="1" t="s">
        <v>265</v>
      </c>
      <c r="I5232" s="1" t="s">
        <v>16</v>
      </c>
      <c r="J5232" s="1" t="s">
        <v>23</v>
      </c>
      <c r="K5232" s="1" t="s">
        <v>16</v>
      </c>
      <c r="L5232" s="1" t="s">
        <v>16</v>
      </c>
      <c r="M5232" s="1" t="s">
        <v>16</v>
      </c>
      <c r="N5232" s="1" t="s">
        <v>16</v>
      </c>
      <c r="O5232" s="1">
        <v>71.2</v>
      </c>
      <c r="P5232" s="1">
        <v>1.0</v>
      </c>
    </row>
    <row r="5233">
      <c r="A5233" s="1" t="s">
        <v>29</v>
      </c>
      <c r="B5233" s="1" t="s">
        <v>7195</v>
      </c>
      <c r="C5233" s="2" t="s">
        <v>7158</v>
      </c>
      <c r="D5233" s="1" t="s">
        <v>19</v>
      </c>
      <c r="E523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233" s="1" t="s">
        <v>785</v>
      </c>
      <c r="G5233" s="1" t="s">
        <v>786</v>
      </c>
      <c r="H5233" s="1" t="s">
        <v>787</v>
      </c>
      <c r="I5233" s="1" t="s">
        <v>16</v>
      </c>
      <c r="J5233" s="1" t="s">
        <v>23</v>
      </c>
      <c r="K5233" s="1" t="s">
        <v>16</v>
      </c>
      <c r="L5233" s="1" t="s">
        <v>16</v>
      </c>
      <c r="M5233" s="1" t="s">
        <v>16</v>
      </c>
      <c r="N5233" s="1" t="s">
        <v>16</v>
      </c>
      <c r="O5233" s="1">
        <v>63.2</v>
      </c>
      <c r="P5233" s="1">
        <v>1.0</v>
      </c>
    </row>
    <row r="5234">
      <c r="A5234" s="1" t="s">
        <v>29</v>
      </c>
      <c r="B5234" s="1" t="s">
        <v>7196</v>
      </c>
      <c r="C5234" s="2" t="s">
        <v>7158</v>
      </c>
      <c r="D5234" s="1" t="s">
        <v>19</v>
      </c>
      <c r="E523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234" s="1" t="s">
        <v>31</v>
      </c>
      <c r="G5234" s="1" t="s">
        <v>32</v>
      </c>
      <c r="H5234" s="1" t="s">
        <v>33</v>
      </c>
      <c r="I5234" s="1" t="s">
        <v>16</v>
      </c>
      <c r="J5234" s="1" t="s">
        <v>23</v>
      </c>
      <c r="K5234" s="1" t="s">
        <v>16</v>
      </c>
      <c r="L5234" s="1" t="s">
        <v>16</v>
      </c>
      <c r="M5234" s="1" t="s">
        <v>16</v>
      </c>
      <c r="N5234" s="1" t="s">
        <v>16</v>
      </c>
      <c r="O5234" s="1">
        <v>79.2</v>
      </c>
      <c r="P5234" s="1">
        <v>1.0</v>
      </c>
    </row>
    <row r="5235">
      <c r="A5235" s="1" t="s">
        <v>29</v>
      </c>
      <c r="B5235" s="1" t="s">
        <v>7197</v>
      </c>
      <c r="C5235" s="2" t="s">
        <v>7158</v>
      </c>
      <c r="D5235" s="1" t="s">
        <v>19</v>
      </c>
      <c r="E523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235" s="1" t="s">
        <v>2144</v>
      </c>
      <c r="G5235" s="1" t="s">
        <v>2145</v>
      </c>
      <c r="H5235" s="1" t="s">
        <v>2146</v>
      </c>
      <c r="I5235" s="1" t="s">
        <v>16</v>
      </c>
      <c r="J5235" s="1" t="s">
        <v>23</v>
      </c>
      <c r="K5235" s="1" t="s">
        <v>16</v>
      </c>
      <c r="L5235" s="1" t="s">
        <v>16</v>
      </c>
      <c r="M5235" s="1" t="s">
        <v>16</v>
      </c>
      <c r="N5235" s="1" t="s">
        <v>16</v>
      </c>
      <c r="O5235" s="1">
        <v>63.2</v>
      </c>
      <c r="P5235" s="1">
        <v>1.0</v>
      </c>
    </row>
    <row r="5236">
      <c r="A5236" s="1" t="s">
        <v>29</v>
      </c>
      <c r="B5236" s="1" t="s">
        <v>7198</v>
      </c>
      <c r="C5236" s="2" t="s">
        <v>7158</v>
      </c>
      <c r="D5236" s="1" t="s">
        <v>19</v>
      </c>
      <c r="E5236" s="3" t="str">
        <f>HYPERLINK("https://fyndiq.se/produkt/c5eff753eef544a3/", "2-Pack Samsung A05S Skärmskydd - Härdat Glas 9H - Super kvalitet 3D")</f>
        <v>2-Pack Samsung A05S Skärmskydd - Härdat Glas 9H - Super kvalitet 3D</v>
      </c>
      <c r="F5236" s="1" t="s">
        <v>768</v>
      </c>
      <c r="G5236" s="1" t="s">
        <v>769</v>
      </c>
      <c r="H5236" s="1" t="s">
        <v>770</v>
      </c>
      <c r="I5236" s="1" t="s">
        <v>16</v>
      </c>
      <c r="J5236" s="1" t="s">
        <v>23</v>
      </c>
      <c r="K5236" s="1" t="s">
        <v>16</v>
      </c>
      <c r="L5236" s="1" t="s">
        <v>16</v>
      </c>
      <c r="M5236" s="1" t="s">
        <v>16</v>
      </c>
      <c r="N5236" s="1" t="s">
        <v>16</v>
      </c>
      <c r="O5236" s="1">
        <v>63.2</v>
      </c>
      <c r="P5236" s="1">
        <v>1.0</v>
      </c>
    </row>
    <row r="5237">
      <c r="A5237" s="1" t="s">
        <v>29</v>
      </c>
      <c r="B5237" s="1" t="s">
        <v>7199</v>
      </c>
      <c r="C5237" s="2" t="s">
        <v>7158</v>
      </c>
      <c r="D5237" s="1" t="s">
        <v>19</v>
      </c>
      <c r="E523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5237" s="1" t="s">
        <v>722</v>
      </c>
      <c r="G5237" s="1" t="s">
        <v>723</v>
      </c>
      <c r="H5237" s="1" t="s">
        <v>724</v>
      </c>
      <c r="I5237" s="1" t="s">
        <v>16</v>
      </c>
      <c r="J5237" s="1" t="s">
        <v>23</v>
      </c>
      <c r="K5237" s="1" t="s">
        <v>16</v>
      </c>
      <c r="L5237" s="1" t="s">
        <v>16</v>
      </c>
      <c r="M5237" s="1" t="s">
        <v>16</v>
      </c>
      <c r="N5237" s="1" t="s">
        <v>16</v>
      </c>
      <c r="O5237" s="1">
        <v>79.2</v>
      </c>
      <c r="P5237" s="1">
        <v>1.0</v>
      </c>
    </row>
    <row r="5238">
      <c r="A5238" s="1" t="s">
        <v>29</v>
      </c>
      <c r="B5238" s="1" t="s">
        <v>7200</v>
      </c>
      <c r="C5238" s="2" t="s">
        <v>7158</v>
      </c>
      <c r="D5238" s="1" t="s">
        <v>19</v>
      </c>
      <c r="E523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238" s="1" t="s">
        <v>2144</v>
      </c>
      <c r="G5238" s="1" t="s">
        <v>2145</v>
      </c>
      <c r="H5238" s="1" t="s">
        <v>2146</v>
      </c>
      <c r="I5238" s="1" t="s">
        <v>16</v>
      </c>
      <c r="J5238" s="1" t="s">
        <v>23</v>
      </c>
      <c r="K5238" s="1" t="s">
        <v>16</v>
      </c>
      <c r="L5238" s="1" t="s">
        <v>16</v>
      </c>
      <c r="M5238" s="1" t="s">
        <v>16</v>
      </c>
      <c r="N5238" s="1" t="s">
        <v>16</v>
      </c>
      <c r="O5238" s="1">
        <v>63.2</v>
      </c>
      <c r="P5238" s="1">
        <v>1.0</v>
      </c>
    </row>
    <row r="5239">
      <c r="A5239" s="1" t="s">
        <v>29</v>
      </c>
      <c r="B5239" s="1" t="s">
        <v>7201</v>
      </c>
      <c r="C5239" s="2" t="s">
        <v>7158</v>
      </c>
      <c r="D5239" s="1" t="s">
        <v>19</v>
      </c>
      <c r="E5239" s="3" t="str">
        <f>HYPERLINK("https://fyndiq.se/produkt/56c72c0ba5f749b5/", "2-Pack SAMSUNG S24 Skärmskydd - Härdat Glas 9H - Super kvalitet 3D")</f>
        <v>2-Pack SAMSUNG S24 Skärmskydd - Härdat Glas 9H - Super kvalitet 3D</v>
      </c>
      <c r="F5239" s="1" t="s">
        <v>263</v>
      </c>
      <c r="G5239" s="1" t="s">
        <v>264</v>
      </c>
      <c r="H5239" s="1" t="s">
        <v>265</v>
      </c>
      <c r="I5239" s="1" t="s">
        <v>16</v>
      </c>
      <c r="J5239" s="1" t="s">
        <v>23</v>
      </c>
      <c r="K5239" s="1" t="s">
        <v>16</v>
      </c>
      <c r="L5239" s="1" t="s">
        <v>16</v>
      </c>
      <c r="M5239" s="1" t="s">
        <v>16</v>
      </c>
      <c r="N5239" s="1" t="s">
        <v>16</v>
      </c>
      <c r="O5239" s="1">
        <v>71.2</v>
      </c>
      <c r="P5239" s="1">
        <v>1.0</v>
      </c>
    </row>
    <row r="5240">
      <c r="A5240" s="1" t="s">
        <v>29</v>
      </c>
      <c r="B5240" s="1" t="s">
        <v>7202</v>
      </c>
      <c r="C5240" s="2" t="s">
        <v>7158</v>
      </c>
      <c r="D5240" s="1" t="s">
        <v>19</v>
      </c>
      <c r="E5240" s="3" t="str">
        <f>HYPERLINK("https://fyndiq.se/produkt/925ae49423884615/", "2-Pack Samsung S22 Ultra Skärmskydd &amp; 1-Pack linsskydd -9H GLAS")</f>
        <v>2-Pack Samsung S22 Ultra Skärmskydd &amp; 1-Pack linsskydd -9H GLAS</v>
      </c>
      <c r="F5240" s="1" t="s">
        <v>335</v>
      </c>
      <c r="G5240" s="1" t="s">
        <v>336</v>
      </c>
      <c r="H5240" s="1" t="s">
        <v>337</v>
      </c>
      <c r="I5240" s="1" t="s">
        <v>16</v>
      </c>
      <c r="J5240" s="1" t="s">
        <v>23</v>
      </c>
      <c r="K5240" s="1" t="s">
        <v>16</v>
      </c>
      <c r="L5240" s="1" t="s">
        <v>16</v>
      </c>
      <c r="M5240" s="1" t="s">
        <v>16</v>
      </c>
      <c r="N5240" s="1" t="s">
        <v>16</v>
      </c>
      <c r="O5240" s="1">
        <v>71.2</v>
      </c>
      <c r="P5240" s="1">
        <v>1.0</v>
      </c>
    </row>
    <row r="5241">
      <c r="A5241" s="1" t="s">
        <v>29</v>
      </c>
      <c r="B5241" s="1" t="s">
        <v>7203</v>
      </c>
      <c r="C5241" s="2" t="s">
        <v>7158</v>
      </c>
      <c r="D5241" s="1" t="s">
        <v>19</v>
      </c>
      <c r="E524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241" s="1" t="s">
        <v>785</v>
      </c>
      <c r="G5241" s="1" t="s">
        <v>786</v>
      </c>
      <c r="H5241" s="1" t="s">
        <v>787</v>
      </c>
      <c r="I5241" s="1" t="s">
        <v>16</v>
      </c>
      <c r="J5241" s="1" t="s">
        <v>23</v>
      </c>
      <c r="K5241" s="1" t="s">
        <v>16</v>
      </c>
      <c r="L5241" s="1" t="s">
        <v>16</v>
      </c>
      <c r="M5241" s="1" t="s">
        <v>16</v>
      </c>
      <c r="N5241" s="1" t="s">
        <v>16</v>
      </c>
      <c r="O5241" s="1">
        <v>63.2</v>
      </c>
      <c r="P5241" s="1">
        <v>1.0</v>
      </c>
    </row>
    <row r="5242">
      <c r="A5242" s="1" t="s">
        <v>29</v>
      </c>
      <c r="B5242" s="1" t="s">
        <v>7204</v>
      </c>
      <c r="C5242" s="2" t="s">
        <v>7158</v>
      </c>
      <c r="D5242" s="1" t="s">
        <v>19</v>
      </c>
      <c r="E5242" s="3" t="str">
        <f>HYPERLINK("https://fyndiq.se/produkt/a00b62acc6644fd2/", "2-Pack Samsung Galaxy S10 - Härdat glas 9H – Super kvalitet 3D")</f>
        <v>2-Pack Samsung Galaxy S10 - Härdat glas 9H – Super kvalitet 3D</v>
      </c>
      <c r="F5242" s="1" t="s">
        <v>1291</v>
      </c>
      <c r="G5242" s="1" t="s">
        <v>1292</v>
      </c>
      <c r="H5242" s="1" t="s">
        <v>1293</v>
      </c>
      <c r="I5242" s="1" t="s">
        <v>16</v>
      </c>
      <c r="J5242" s="1" t="s">
        <v>23</v>
      </c>
      <c r="K5242" s="1" t="s">
        <v>16</v>
      </c>
      <c r="L5242" s="1" t="s">
        <v>16</v>
      </c>
      <c r="M5242" s="1" t="s">
        <v>16</v>
      </c>
      <c r="N5242" s="1" t="s">
        <v>16</v>
      </c>
      <c r="O5242" s="1">
        <v>63.2</v>
      </c>
      <c r="P5242" s="1">
        <v>1.0</v>
      </c>
    </row>
    <row r="5243">
      <c r="A5243" s="1" t="s">
        <v>29</v>
      </c>
      <c r="B5243" s="1" t="s">
        <v>7205</v>
      </c>
      <c r="C5243" s="2" t="s">
        <v>7158</v>
      </c>
      <c r="D5243" s="1" t="s">
        <v>19</v>
      </c>
      <c r="E5243" s="3" t="str">
        <f>HYPERLINK("https://fyndiq.se/produkt/6ef3b0dc00b9440f/", "2-Pack SAMSUNG S24 ULTRA 5G Skärmskydd - Härdat Glas 9H - Super kvalitet 3D")</f>
        <v>2-Pack SAMSUNG S24 ULTRA 5G Skärmskydd - Härdat Glas 9H - Super kvalitet 3D</v>
      </c>
      <c r="F5243" s="1" t="s">
        <v>1434</v>
      </c>
      <c r="G5243" s="1" t="s">
        <v>1435</v>
      </c>
      <c r="H5243" s="1" t="s">
        <v>1436</v>
      </c>
      <c r="I5243" s="1" t="s">
        <v>16</v>
      </c>
      <c r="J5243" s="1" t="s">
        <v>23</v>
      </c>
      <c r="K5243" s="1" t="s">
        <v>16</v>
      </c>
      <c r="L5243" s="1" t="s">
        <v>16</v>
      </c>
      <c r="M5243" s="1" t="s">
        <v>16</v>
      </c>
      <c r="N5243" s="1" t="s">
        <v>16</v>
      </c>
      <c r="O5243" s="1">
        <v>71.2</v>
      </c>
      <c r="P5243" s="1">
        <v>1.0</v>
      </c>
    </row>
    <row r="5244">
      <c r="A5244" s="1" t="s">
        <v>29</v>
      </c>
      <c r="B5244" s="1" t="s">
        <v>7206</v>
      </c>
      <c r="C5244" s="2" t="s">
        <v>7158</v>
      </c>
      <c r="D5244" s="1" t="s">
        <v>19</v>
      </c>
      <c r="E5244" s="3" t="str">
        <f>HYPERLINK("https://fyndiq.se/produkt/c745c55ca3af45fb/", "Skärmskydd IPhone 11 / XR - 3D härdat glas - hög kvalitet")</f>
        <v>Skärmskydd IPhone 11 / XR - 3D härdat glas - hög kvalitet</v>
      </c>
      <c r="F5244" s="1" t="s">
        <v>2222</v>
      </c>
      <c r="G5244" s="1" t="s">
        <v>2223</v>
      </c>
      <c r="H5244" s="1" t="s">
        <v>2224</v>
      </c>
      <c r="I5244" s="1" t="s">
        <v>16</v>
      </c>
      <c r="J5244" s="1" t="s">
        <v>23</v>
      </c>
      <c r="K5244" s="1" t="s">
        <v>16</v>
      </c>
      <c r="L5244" s="1" t="s">
        <v>16</v>
      </c>
      <c r="M5244" s="1" t="s">
        <v>16</v>
      </c>
      <c r="N5244" s="1" t="s">
        <v>16</v>
      </c>
      <c r="O5244" s="1">
        <v>47.2</v>
      </c>
      <c r="P5244" s="1">
        <v>1.0</v>
      </c>
    </row>
    <row r="5245">
      <c r="A5245" s="1" t="s">
        <v>29</v>
      </c>
      <c r="B5245" s="1" t="s">
        <v>7207</v>
      </c>
      <c r="C5245" s="2" t="s">
        <v>7158</v>
      </c>
      <c r="D5245" s="1" t="s">
        <v>19</v>
      </c>
      <c r="E5245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5245" s="1" t="s">
        <v>1383</v>
      </c>
      <c r="G5245" s="1" t="s">
        <v>1384</v>
      </c>
      <c r="H5245" s="1" t="s">
        <v>1385</v>
      </c>
      <c r="I5245" s="1" t="s">
        <v>16</v>
      </c>
      <c r="J5245" s="1" t="s">
        <v>23</v>
      </c>
      <c r="K5245" s="1" t="s">
        <v>16</v>
      </c>
      <c r="L5245" s="1" t="s">
        <v>16</v>
      </c>
      <c r="M5245" s="1" t="s">
        <v>16</v>
      </c>
      <c r="N5245" s="1" t="s">
        <v>16</v>
      </c>
      <c r="O5245" s="1">
        <v>79.2</v>
      </c>
      <c r="P5245" s="1">
        <v>1.0</v>
      </c>
    </row>
    <row r="5246">
      <c r="A5246" s="1" t="s">
        <v>29</v>
      </c>
      <c r="B5246" s="1" t="s">
        <v>7208</v>
      </c>
      <c r="C5246" s="2" t="s">
        <v>7158</v>
      </c>
      <c r="D5246" s="1" t="s">
        <v>19</v>
      </c>
      <c r="E524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246" s="1" t="s">
        <v>785</v>
      </c>
      <c r="G5246" s="1" t="s">
        <v>786</v>
      </c>
      <c r="H5246" s="1" t="s">
        <v>787</v>
      </c>
      <c r="I5246" s="1" t="s">
        <v>16</v>
      </c>
      <c r="J5246" s="1" t="s">
        <v>23</v>
      </c>
      <c r="K5246" s="1" t="s">
        <v>16</v>
      </c>
      <c r="L5246" s="1" t="s">
        <v>16</v>
      </c>
      <c r="M5246" s="1" t="s">
        <v>16</v>
      </c>
      <c r="N5246" s="1" t="s">
        <v>16</v>
      </c>
      <c r="O5246" s="1">
        <v>63.2</v>
      </c>
      <c r="P5246" s="1">
        <v>2.0</v>
      </c>
    </row>
    <row r="5247">
      <c r="A5247" s="1" t="s">
        <v>29</v>
      </c>
      <c r="B5247" s="1" t="s">
        <v>7209</v>
      </c>
      <c r="C5247" s="2" t="s">
        <v>7158</v>
      </c>
      <c r="D5247" s="1" t="s">
        <v>19</v>
      </c>
      <c r="E5247" s="3" t="str">
        <f>HYPERLINK("https://fyndiq.se/produkt/c5eff753eef544a3/", "2-Pack Samsung A05S Skärmskydd - Härdat Glas 9H - Super kvalitet 3D")</f>
        <v>2-Pack Samsung A05S Skärmskydd - Härdat Glas 9H - Super kvalitet 3D</v>
      </c>
      <c r="F5247" s="1" t="s">
        <v>768</v>
      </c>
      <c r="G5247" s="1" t="s">
        <v>769</v>
      </c>
      <c r="H5247" s="1" t="s">
        <v>770</v>
      </c>
      <c r="I5247" s="1" t="s">
        <v>16</v>
      </c>
      <c r="J5247" s="1" t="s">
        <v>23</v>
      </c>
      <c r="K5247" s="1" t="s">
        <v>16</v>
      </c>
      <c r="L5247" s="1" t="s">
        <v>16</v>
      </c>
      <c r="M5247" s="1" t="s">
        <v>16</v>
      </c>
      <c r="N5247" s="1" t="s">
        <v>16</v>
      </c>
      <c r="O5247" s="1">
        <v>63.2</v>
      </c>
      <c r="P5247" s="1">
        <v>1.0</v>
      </c>
    </row>
    <row r="5248">
      <c r="A5248" s="1" t="s">
        <v>29</v>
      </c>
      <c r="B5248" s="1" t="s">
        <v>7210</v>
      </c>
      <c r="C5248" s="2" t="s">
        <v>7158</v>
      </c>
      <c r="D5248" s="1" t="s">
        <v>19</v>
      </c>
      <c r="E5248" s="3" t="str">
        <f>HYPERLINK("https://fyndiq.se/produkt/56c72c0ba5f749b5/", "2-Pack SAMSUNG S24 Skärmskydd - Härdat Glas 9H - Super kvalitet 3D")</f>
        <v>2-Pack SAMSUNG S24 Skärmskydd - Härdat Glas 9H - Super kvalitet 3D</v>
      </c>
      <c r="F5248" s="1" t="s">
        <v>263</v>
      </c>
      <c r="G5248" s="1" t="s">
        <v>264</v>
      </c>
      <c r="H5248" s="1" t="s">
        <v>265</v>
      </c>
      <c r="I5248" s="1" t="s">
        <v>16</v>
      </c>
      <c r="J5248" s="1" t="s">
        <v>23</v>
      </c>
      <c r="K5248" s="1" t="s">
        <v>16</v>
      </c>
      <c r="L5248" s="1" t="s">
        <v>16</v>
      </c>
      <c r="M5248" s="1" t="s">
        <v>16</v>
      </c>
      <c r="N5248" s="1" t="s">
        <v>16</v>
      </c>
      <c r="O5248" s="1">
        <v>71.2</v>
      </c>
      <c r="P5248" s="1">
        <v>1.0</v>
      </c>
    </row>
    <row r="5249">
      <c r="A5249" s="1" t="s">
        <v>29</v>
      </c>
      <c r="B5249" s="1" t="s">
        <v>7211</v>
      </c>
      <c r="C5249" s="2" t="s">
        <v>7158</v>
      </c>
      <c r="D5249" s="1" t="s">
        <v>19</v>
      </c>
      <c r="E5249" s="3" t="str">
        <f>HYPERLINK("https://fyndiq.se/produkt/f47e8401d83f4d58/", "2-Pack Samsung S8 Skärmskydd - Härdat Glas 9H - Super kvalitet 3D")</f>
        <v>2-Pack Samsung S8 Skärmskydd - Härdat Glas 9H - Super kvalitet 3D</v>
      </c>
      <c r="F5249" s="1" t="s">
        <v>750</v>
      </c>
      <c r="G5249" s="1" t="s">
        <v>751</v>
      </c>
      <c r="H5249" s="1" t="s">
        <v>752</v>
      </c>
      <c r="I5249" s="1" t="s">
        <v>16</v>
      </c>
      <c r="J5249" s="1" t="s">
        <v>23</v>
      </c>
      <c r="K5249" s="1" t="s">
        <v>16</v>
      </c>
      <c r="L5249" s="1" t="s">
        <v>16</v>
      </c>
      <c r="M5249" s="1" t="s">
        <v>16</v>
      </c>
      <c r="N5249" s="1" t="s">
        <v>16</v>
      </c>
      <c r="O5249" s="1">
        <v>63.2</v>
      </c>
      <c r="P5249" s="1">
        <v>1.0</v>
      </c>
    </row>
    <row r="5250">
      <c r="A5250" s="1" t="s">
        <v>29</v>
      </c>
      <c r="B5250" s="1" t="s">
        <v>7212</v>
      </c>
      <c r="C5250" s="2" t="s">
        <v>7158</v>
      </c>
      <c r="D5250" s="1" t="s">
        <v>19</v>
      </c>
      <c r="E5250" s="3" t="str">
        <f>HYPERLINK("https://fyndiq.se/produkt/6bc9efdb9e0f44ed/", "2-Pack Google Pixel 7 Pro - Härdat Glas 9H - Super kvalitet 3D")</f>
        <v>2-Pack Google Pixel 7 Pro - Härdat Glas 9H - Super kvalitet 3D</v>
      </c>
      <c r="F5250" s="1" t="s">
        <v>424</v>
      </c>
      <c r="G5250" s="1" t="s">
        <v>425</v>
      </c>
      <c r="H5250" s="1" t="s">
        <v>426</v>
      </c>
      <c r="I5250" s="1" t="s">
        <v>16</v>
      </c>
      <c r="J5250" s="1" t="s">
        <v>23</v>
      </c>
      <c r="K5250" s="1" t="s">
        <v>16</v>
      </c>
      <c r="L5250" s="1" t="s">
        <v>16</v>
      </c>
      <c r="M5250" s="1" t="s">
        <v>16</v>
      </c>
      <c r="N5250" s="1" t="s">
        <v>16</v>
      </c>
      <c r="O5250" s="1">
        <v>71.2</v>
      </c>
      <c r="P5250" s="1">
        <v>1.0</v>
      </c>
    </row>
    <row r="5251">
      <c r="A5251" s="1" t="s">
        <v>29</v>
      </c>
      <c r="B5251" s="1" t="s">
        <v>7213</v>
      </c>
      <c r="C5251" s="2" t="s">
        <v>7158</v>
      </c>
      <c r="D5251" s="1" t="s">
        <v>19</v>
      </c>
      <c r="E5251" s="3" t="str">
        <f>HYPERLINK("https://fyndiq.se/produkt/5d384cc8795744b0/", "2-Pack Samsung A55 Skärmskydd i Härdat Glas")</f>
        <v>2-Pack Samsung A55 Skärmskydd i Härdat Glas</v>
      </c>
      <c r="F5251" s="1" t="s">
        <v>191</v>
      </c>
      <c r="G5251" s="1" t="s">
        <v>192</v>
      </c>
      <c r="H5251" s="1" t="s">
        <v>193</v>
      </c>
      <c r="I5251" s="1" t="s">
        <v>16</v>
      </c>
      <c r="J5251" s="1" t="s">
        <v>23</v>
      </c>
      <c r="K5251" s="1" t="s">
        <v>16</v>
      </c>
      <c r="L5251" s="1" t="s">
        <v>16</v>
      </c>
      <c r="M5251" s="1" t="s">
        <v>16</v>
      </c>
      <c r="N5251" s="1" t="s">
        <v>16</v>
      </c>
      <c r="O5251" s="1">
        <v>63.2</v>
      </c>
      <c r="P5251" s="1">
        <v>2.0</v>
      </c>
    </row>
    <row r="5252">
      <c r="A5252" s="1" t="s">
        <v>29</v>
      </c>
      <c r="B5252" s="1" t="s">
        <v>7214</v>
      </c>
      <c r="C5252" s="2" t="s">
        <v>7158</v>
      </c>
      <c r="D5252" s="1" t="s">
        <v>19</v>
      </c>
      <c r="E525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252" s="1" t="s">
        <v>977</v>
      </c>
      <c r="G5252" s="1" t="s">
        <v>978</v>
      </c>
      <c r="H5252" s="1" t="s">
        <v>979</v>
      </c>
      <c r="I5252" s="1" t="s">
        <v>16</v>
      </c>
      <c r="J5252" s="1" t="s">
        <v>23</v>
      </c>
      <c r="K5252" s="1" t="s">
        <v>16</v>
      </c>
      <c r="L5252" s="1" t="s">
        <v>16</v>
      </c>
      <c r="M5252" s="1" t="s">
        <v>16</v>
      </c>
      <c r="N5252" s="1" t="s">
        <v>16</v>
      </c>
      <c r="O5252" s="1">
        <v>63.2</v>
      </c>
      <c r="P5252" s="1">
        <v>1.0</v>
      </c>
    </row>
    <row r="5253">
      <c r="A5253" s="1" t="s">
        <v>29</v>
      </c>
      <c r="B5253" s="1" t="s">
        <v>7215</v>
      </c>
      <c r="C5253" s="2" t="s">
        <v>7158</v>
      </c>
      <c r="D5253" s="1" t="s">
        <v>19</v>
      </c>
      <c r="E5253" s="3" t="str">
        <f>HYPERLINK("https://fyndiq.se/produkt/acbd2f15758f4e1c/", "2-Pack Samsung A55 5G Skärmskydd i Härdat Glas")</f>
        <v>2-Pack Samsung A55 5G Skärmskydd i Härdat Glas</v>
      </c>
      <c r="F5253" s="1" t="s">
        <v>982</v>
      </c>
      <c r="G5253" s="1" t="s">
        <v>983</v>
      </c>
      <c r="H5253" s="1" t="s">
        <v>984</v>
      </c>
      <c r="I5253" s="1" t="s">
        <v>16</v>
      </c>
      <c r="J5253" s="1" t="s">
        <v>23</v>
      </c>
      <c r="K5253" s="1" t="s">
        <v>16</v>
      </c>
      <c r="L5253" s="1" t="s">
        <v>16</v>
      </c>
      <c r="M5253" s="1" t="s">
        <v>16</v>
      </c>
      <c r="N5253" s="1" t="s">
        <v>16</v>
      </c>
      <c r="O5253" s="1">
        <v>63.2</v>
      </c>
      <c r="P5253" s="1">
        <v>1.0</v>
      </c>
    </row>
    <row r="5254">
      <c r="A5254" s="1" t="s">
        <v>29</v>
      </c>
      <c r="B5254" s="1" t="s">
        <v>7216</v>
      </c>
      <c r="C5254" s="2" t="s">
        <v>7158</v>
      </c>
      <c r="D5254" s="1" t="s">
        <v>19</v>
      </c>
      <c r="E5254" s="3" t="str">
        <f>HYPERLINK("https://fyndiq.se/produkt/c47dc331e908415c/", "2 Pack - Samsung S22 ULTRA - 9H Härdat Glass - 3D Super Kvalitet")</f>
        <v>2 Pack - Samsung S22 ULTRA - 9H Härdat Glass - 3D Super Kvalitet</v>
      </c>
      <c r="F5254" s="1" t="s">
        <v>246</v>
      </c>
      <c r="G5254" s="1" t="s">
        <v>247</v>
      </c>
      <c r="H5254" s="1" t="s">
        <v>248</v>
      </c>
      <c r="I5254" s="1" t="s">
        <v>16</v>
      </c>
      <c r="J5254" s="1" t="s">
        <v>23</v>
      </c>
      <c r="K5254" s="1" t="s">
        <v>16</v>
      </c>
      <c r="L5254" s="1" t="s">
        <v>16</v>
      </c>
      <c r="M5254" s="1" t="s">
        <v>16</v>
      </c>
      <c r="N5254" s="1" t="s">
        <v>16</v>
      </c>
      <c r="O5254" s="1">
        <v>63.2</v>
      </c>
      <c r="P5254" s="1">
        <v>1.0</v>
      </c>
    </row>
    <row r="5255">
      <c r="A5255" s="1" t="s">
        <v>29</v>
      </c>
      <c r="B5255" s="1" t="s">
        <v>7217</v>
      </c>
      <c r="C5255" s="2" t="s">
        <v>7158</v>
      </c>
      <c r="D5255" s="1" t="s">
        <v>19</v>
      </c>
      <c r="E5255" s="3" t="str">
        <f>HYPERLINK("https://fyndiq.se/produkt/5d384cc8795744b0/", "2-Pack Samsung A55 Skärmskydd i Härdat Glas")</f>
        <v>2-Pack Samsung A55 Skärmskydd i Härdat Glas</v>
      </c>
      <c r="F5255" s="1" t="s">
        <v>191</v>
      </c>
      <c r="G5255" s="1" t="s">
        <v>192</v>
      </c>
      <c r="H5255" s="1" t="s">
        <v>193</v>
      </c>
      <c r="I5255" s="1" t="s">
        <v>16</v>
      </c>
      <c r="J5255" s="1" t="s">
        <v>23</v>
      </c>
      <c r="K5255" s="1" t="s">
        <v>16</v>
      </c>
      <c r="L5255" s="1" t="s">
        <v>16</v>
      </c>
      <c r="M5255" s="1" t="s">
        <v>16</v>
      </c>
      <c r="N5255" s="1" t="s">
        <v>16</v>
      </c>
      <c r="O5255" s="1">
        <v>63.2</v>
      </c>
      <c r="P5255" s="1">
        <v>1.0</v>
      </c>
    </row>
    <row r="5256">
      <c r="A5256" s="1" t="s">
        <v>29</v>
      </c>
      <c r="B5256" s="1" t="s">
        <v>7218</v>
      </c>
      <c r="C5256" s="2" t="s">
        <v>7158</v>
      </c>
      <c r="D5256" s="1" t="s">
        <v>19</v>
      </c>
      <c r="E5256" s="3" t="str">
        <f>HYPERLINK("https://fyndiq.se/produkt/070a202582a44b59/", "2 Pack Samsung Watch 40mm - Härdat glas 9H - Super kvalitet")</f>
        <v>2 Pack Samsung Watch 40mm - Härdat glas 9H - Super kvalitet</v>
      </c>
      <c r="F5256" s="1" t="s">
        <v>3704</v>
      </c>
      <c r="G5256" s="1" t="s">
        <v>3705</v>
      </c>
      <c r="H5256" s="1" t="s">
        <v>3706</v>
      </c>
      <c r="I5256" s="1" t="s">
        <v>16</v>
      </c>
      <c r="J5256" s="1" t="s">
        <v>23</v>
      </c>
      <c r="K5256" s="1" t="s">
        <v>16</v>
      </c>
      <c r="L5256" s="1" t="s">
        <v>16</v>
      </c>
      <c r="M5256" s="1" t="s">
        <v>16</v>
      </c>
      <c r="N5256" s="1" t="s">
        <v>16</v>
      </c>
      <c r="O5256" s="1">
        <v>63.2</v>
      </c>
      <c r="P5256" s="1">
        <v>1.0</v>
      </c>
    </row>
    <row r="5257">
      <c r="A5257" s="1" t="s">
        <v>29</v>
      </c>
      <c r="B5257" s="1" t="s">
        <v>7219</v>
      </c>
      <c r="C5257" s="2" t="s">
        <v>7158</v>
      </c>
      <c r="D5257" s="1" t="s">
        <v>19</v>
      </c>
      <c r="E5257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5257" s="1" t="s">
        <v>2858</v>
      </c>
      <c r="G5257" s="1" t="s">
        <v>2859</v>
      </c>
      <c r="H5257" s="1" t="s">
        <v>2860</v>
      </c>
      <c r="I5257" s="1" t="s">
        <v>16</v>
      </c>
      <c r="J5257" s="1" t="s">
        <v>23</v>
      </c>
      <c r="K5257" s="1" t="s">
        <v>16</v>
      </c>
      <c r="L5257" s="1" t="s">
        <v>16</v>
      </c>
      <c r="M5257" s="1" t="s">
        <v>16</v>
      </c>
      <c r="N5257" s="1" t="s">
        <v>16</v>
      </c>
      <c r="O5257" s="1">
        <v>63.2</v>
      </c>
      <c r="P5257" s="1">
        <v>1.0</v>
      </c>
    </row>
    <row r="5258">
      <c r="A5258" s="1" t="s">
        <v>29</v>
      </c>
      <c r="B5258" s="1" t="s">
        <v>7220</v>
      </c>
      <c r="C5258" s="2" t="s">
        <v>7158</v>
      </c>
      <c r="D5258" s="1" t="s">
        <v>19</v>
      </c>
      <c r="E5258" s="3" t="str">
        <f>HYPERLINK("https://fyndiq.se/produkt/416415a768684efb/", "2-Pack Samsung Galaxy S21 5G - 9H Härdat Glas - HD")</f>
        <v>2-Pack Samsung Galaxy S21 5G - 9H Härdat Glas - HD</v>
      </c>
      <c r="F5258" s="1" t="s">
        <v>39</v>
      </c>
      <c r="G5258" s="1" t="s">
        <v>40</v>
      </c>
      <c r="H5258" s="1" t="s">
        <v>41</v>
      </c>
      <c r="I5258" s="1" t="s">
        <v>16</v>
      </c>
      <c r="J5258" s="1" t="s">
        <v>23</v>
      </c>
      <c r="K5258" s="1" t="s">
        <v>16</v>
      </c>
      <c r="L5258" s="1" t="s">
        <v>16</v>
      </c>
      <c r="M5258" s="1" t="s">
        <v>16</v>
      </c>
      <c r="N5258" s="1" t="s">
        <v>16</v>
      </c>
      <c r="O5258" s="1">
        <v>63.2</v>
      </c>
      <c r="P5258" s="1">
        <v>1.0</v>
      </c>
    </row>
    <row r="5259">
      <c r="A5259" s="1" t="s">
        <v>29</v>
      </c>
      <c r="B5259" s="1" t="s">
        <v>7221</v>
      </c>
      <c r="C5259" s="2" t="s">
        <v>7158</v>
      </c>
      <c r="D5259" s="1" t="s">
        <v>19</v>
      </c>
      <c r="E525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259" s="1" t="s">
        <v>103</v>
      </c>
      <c r="G5259" s="1" t="s">
        <v>104</v>
      </c>
      <c r="H5259" s="1" t="s">
        <v>105</v>
      </c>
      <c r="I5259" s="1" t="s">
        <v>16</v>
      </c>
      <c r="J5259" s="1" t="s">
        <v>23</v>
      </c>
      <c r="K5259" s="1" t="s">
        <v>16</v>
      </c>
      <c r="L5259" s="1" t="s">
        <v>16</v>
      </c>
      <c r="M5259" s="1" t="s">
        <v>16</v>
      </c>
      <c r="N5259" s="1" t="s">
        <v>16</v>
      </c>
      <c r="O5259" s="1">
        <v>63.2</v>
      </c>
      <c r="P5259" s="1">
        <v>1.0</v>
      </c>
    </row>
    <row r="5260">
      <c r="A5260" s="1" t="s">
        <v>29</v>
      </c>
      <c r="B5260" s="1" t="s">
        <v>7222</v>
      </c>
      <c r="C5260" s="2" t="s">
        <v>7158</v>
      </c>
      <c r="D5260" s="1" t="s">
        <v>19</v>
      </c>
      <c r="E526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260" s="1" t="s">
        <v>31</v>
      </c>
      <c r="G5260" s="1" t="s">
        <v>32</v>
      </c>
      <c r="H5260" s="1" t="s">
        <v>33</v>
      </c>
      <c r="I5260" s="1" t="s">
        <v>16</v>
      </c>
      <c r="J5260" s="1" t="s">
        <v>23</v>
      </c>
      <c r="K5260" s="1" t="s">
        <v>16</v>
      </c>
      <c r="L5260" s="1" t="s">
        <v>16</v>
      </c>
      <c r="M5260" s="1" t="s">
        <v>16</v>
      </c>
      <c r="N5260" s="1" t="s">
        <v>16</v>
      </c>
      <c r="O5260" s="1">
        <v>79.2</v>
      </c>
      <c r="P5260" s="1">
        <v>1.0</v>
      </c>
    </row>
    <row r="5261">
      <c r="A5261" s="1" t="s">
        <v>29</v>
      </c>
      <c r="B5261" s="1" t="s">
        <v>7223</v>
      </c>
      <c r="C5261" s="2" t="s">
        <v>7158</v>
      </c>
      <c r="D5261" s="1" t="s">
        <v>19</v>
      </c>
      <c r="E5261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5261" s="1" t="s">
        <v>1728</v>
      </c>
      <c r="G5261" s="1" t="s">
        <v>1729</v>
      </c>
      <c r="H5261" s="1" t="s">
        <v>1730</v>
      </c>
      <c r="I5261" s="1" t="s">
        <v>16</v>
      </c>
      <c r="J5261" s="1" t="s">
        <v>23</v>
      </c>
      <c r="K5261" s="1" t="s">
        <v>16</v>
      </c>
      <c r="L5261" s="1" t="s">
        <v>16</v>
      </c>
      <c r="M5261" s="1" t="s">
        <v>16</v>
      </c>
      <c r="N5261" s="1" t="s">
        <v>16</v>
      </c>
      <c r="O5261" s="1">
        <v>95.2</v>
      </c>
      <c r="P5261" s="1">
        <v>1.0</v>
      </c>
    </row>
    <row r="5262">
      <c r="A5262" s="1" t="s">
        <v>29</v>
      </c>
      <c r="B5262" s="1" t="s">
        <v>7224</v>
      </c>
      <c r="C5262" s="2" t="s">
        <v>7158</v>
      </c>
      <c r="D5262" s="1" t="s">
        <v>19</v>
      </c>
      <c r="E5262" s="3" t="str">
        <f>HYPERLINK("https://fyndiq.se/produkt/74d95ebc42364be1/", "2-Pack Samsung S21 ULTRA 5G Skärmskydd - Härdat Glas 9H - Super kvalitet 3D")</f>
        <v>2-Pack Samsung S21 ULTRA 5G Skärmskydd - Härdat Glas 9H - Super kvalitet 3D</v>
      </c>
      <c r="F5262" s="1" t="s">
        <v>1804</v>
      </c>
      <c r="G5262" s="1" t="s">
        <v>1805</v>
      </c>
      <c r="H5262" s="1" t="s">
        <v>1806</v>
      </c>
      <c r="I5262" s="1" t="s">
        <v>16</v>
      </c>
      <c r="J5262" s="1" t="s">
        <v>23</v>
      </c>
      <c r="K5262" s="1" t="s">
        <v>16</v>
      </c>
      <c r="L5262" s="1" t="s">
        <v>16</v>
      </c>
      <c r="M5262" s="1" t="s">
        <v>16</v>
      </c>
      <c r="N5262" s="1" t="s">
        <v>16</v>
      </c>
      <c r="O5262" s="1">
        <v>63.2</v>
      </c>
      <c r="P5262" s="1">
        <v>1.0</v>
      </c>
    </row>
    <row r="5263">
      <c r="A5263" s="1" t="s">
        <v>29</v>
      </c>
      <c r="B5263" s="1" t="s">
        <v>7225</v>
      </c>
      <c r="C5263" s="2" t="s">
        <v>7158</v>
      </c>
      <c r="D5263" s="1" t="s">
        <v>19</v>
      </c>
      <c r="E5263" s="3" t="str">
        <f>HYPERLINK("https://fyndiq.se/produkt/2477583187264ece/", "2-Pack Samsung S20 - 9H Härdat Glass - Top Kvalitet")</f>
        <v>2-Pack Samsung S20 - 9H Härdat Glass - Top Kvalitet</v>
      </c>
      <c r="F5263" s="1" t="s">
        <v>124</v>
      </c>
      <c r="G5263" s="1" t="s">
        <v>125</v>
      </c>
      <c r="H5263" s="1" t="s">
        <v>126</v>
      </c>
      <c r="I5263" s="1" t="s">
        <v>16</v>
      </c>
      <c r="J5263" s="1" t="s">
        <v>23</v>
      </c>
      <c r="K5263" s="1" t="s">
        <v>16</v>
      </c>
      <c r="L5263" s="1" t="s">
        <v>16</v>
      </c>
      <c r="M5263" s="1" t="s">
        <v>16</v>
      </c>
      <c r="N5263" s="1" t="s">
        <v>16</v>
      </c>
      <c r="O5263" s="1">
        <v>71.2</v>
      </c>
      <c r="P5263" s="1">
        <v>1.0</v>
      </c>
    </row>
    <row r="5264">
      <c r="A5264" s="1" t="s">
        <v>29</v>
      </c>
      <c r="B5264" s="1" t="s">
        <v>7226</v>
      </c>
      <c r="C5264" s="2" t="s">
        <v>7158</v>
      </c>
      <c r="D5264" s="1" t="s">
        <v>19</v>
      </c>
      <c r="E5264" s="3" t="str">
        <f>HYPERLINK("https://fyndiq.se/produkt/914693d84cc04c99/", "2-Pack Xiaomi Redmi 12C - Härdat Glas 9H - Super kvalitet 3D Skärmskydd")</f>
        <v>2-Pack Xiaomi Redmi 12C - Härdat Glas 9H - Super kvalitet 3D Skärmskydd</v>
      </c>
      <c r="F5264" s="1" t="s">
        <v>3098</v>
      </c>
      <c r="G5264" s="1" t="s">
        <v>3099</v>
      </c>
      <c r="H5264" s="1" t="s">
        <v>3100</v>
      </c>
      <c r="I5264" s="1" t="s">
        <v>16</v>
      </c>
      <c r="J5264" s="1" t="s">
        <v>23</v>
      </c>
      <c r="K5264" s="1" t="s">
        <v>16</v>
      </c>
      <c r="L5264" s="1" t="s">
        <v>16</v>
      </c>
      <c r="M5264" s="1" t="s">
        <v>16</v>
      </c>
      <c r="N5264" s="1" t="s">
        <v>16</v>
      </c>
      <c r="O5264" s="1">
        <v>63.2</v>
      </c>
      <c r="P5264" s="1">
        <v>1.0</v>
      </c>
    </row>
    <row r="5265">
      <c r="A5265" s="1" t="s">
        <v>29</v>
      </c>
      <c r="B5265" s="1" t="s">
        <v>7227</v>
      </c>
      <c r="C5265" s="2" t="s">
        <v>7158</v>
      </c>
      <c r="D5265" s="1" t="s">
        <v>19</v>
      </c>
      <c r="E526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265" s="1" t="s">
        <v>204</v>
      </c>
      <c r="G5265" s="1" t="s">
        <v>205</v>
      </c>
      <c r="H5265" s="1" t="s">
        <v>206</v>
      </c>
      <c r="I5265" s="1" t="s">
        <v>16</v>
      </c>
      <c r="J5265" s="1" t="s">
        <v>23</v>
      </c>
      <c r="K5265" s="1" t="s">
        <v>16</v>
      </c>
      <c r="L5265" s="1" t="s">
        <v>16</v>
      </c>
      <c r="M5265" s="1" t="s">
        <v>16</v>
      </c>
      <c r="N5265" s="1" t="s">
        <v>16</v>
      </c>
      <c r="O5265" s="1">
        <v>71.2</v>
      </c>
      <c r="P5265" s="1">
        <v>1.0</v>
      </c>
    </row>
    <row r="5266">
      <c r="A5266" s="1" t="s">
        <v>29</v>
      </c>
      <c r="B5266" s="1" t="s">
        <v>7228</v>
      </c>
      <c r="C5266" s="2" t="s">
        <v>7158</v>
      </c>
      <c r="D5266" s="1" t="s">
        <v>19</v>
      </c>
      <c r="E5266" s="3" t="str">
        <f>HYPERLINK("https://fyndiq.se/produkt/7f28a0b893114334/", "2-Pack Samsung A52S Skärmskydd - Härdat Glas 9H - Super kvalitet 3D")</f>
        <v>2-Pack Samsung A52S Skärmskydd - Härdat Glas 9H - Super kvalitet 3D</v>
      </c>
      <c r="F5266" s="1" t="s">
        <v>525</v>
      </c>
      <c r="G5266" s="1" t="s">
        <v>526</v>
      </c>
      <c r="H5266" s="1" t="s">
        <v>527</v>
      </c>
      <c r="I5266" s="1" t="s">
        <v>16</v>
      </c>
      <c r="J5266" s="1" t="s">
        <v>23</v>
      </c>
      <c r="K5266" s="1" t="s">
        <v>16</v>
      </c>
      <c r="L5266" s="1" t="s">
        <v>16</v>
      </c>
      <c r="M5266" s="1" t="s">
        <v>16</v>
      </c>
      <c r="N5266" s="1" t="s">
        <v>16</v>
      </c>
      <c r="O5266" s="1">
        <v>63.2</v>
      </c>
      <c r="P5266" s="1">
        <v>1.0</v>
      </c>
    </row>
    <row r="5267">
      <c r="A5267" s="1" t="s">
        <v>29</v>
      </c>
      <c r="B5267" s="1" t="s">
        <v>7229</v>
      </c>
      <c r="C5267" s="2" t="s">
        <v>7158</v>
      </c>
      <c r="D5267" s="1" t="s">
        <v>19</v>
      </c>
      <c r="E526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267" s="1" t="s">
        <v>26</v>
      </c>
      <c r="G5267" s="1" t="s">
        <v>27</v>
      </c>
      <c r="H5267" s="1" t="s">
        <v>28</v>
      </c>
      <c r="I5267" s="1" t="s">
        <v>16</v>
      </c>
      <c r="J5267" s="1" t="s">
        <v>23</v>
      </c>
      <c r="K5267" s="1" t="s">
        <v>16</v>
      </c>
      <c r="L5267" s="1" t="s">
        <v>16</v>
      </c>
      <c r="M5267" s="1" t="s">
        <v>16</v>
      </c>
      <c r="N5267" s="1" t="s">
        <v>16</v>
      </c>
      <c r="O5267" s="1">
        <v>71.2</v>
      </c>
      <c r="P5267" s="1">
        <v>1.0</v>
      </c>
    </row>
    <row r="5268">
      <c r="A5268" s="1" t="s">
        <v>29</v>
      </c>
      <c r="B5268" s="1" t="s">
        <v>7230</v>
      </c>
      <c r="C5268" s="2" t="s">
        <v>7158</v>
      </c>
      <c r="D5268" s="1" t="s">
        <v>19</v>
      </c>
      <c r="E5268" s="3" t="str">
        <f>HYPERLINK("https://fyndiq.se/produkt/b7d0cdbf434a45c1/", "2-Pack Samsung A15 5G Skärmskydd - Härdat Glas 9H - Super kvalitet 3D")</f>
        <v>2-Pack Samsung A15 5G Skärmskydd - Härdat Glas 9H - Super kvalitet 3D</v>
      </c>
      <c r="F5268" s="1" t="s">
        <v>512</v>
      </c>
      <c r="G5268" s="1" t="s">
        <v>513</v>
      </c>
      <c r="H5268" s="1" t="s">
        <v>514</v>
      </c>
      <c r="I5268" s="1" t="s">
        <v>16</v>
      </c>
      <c r="J5268" s="1" t="s">
        <v>23</v>
      </c>
      <c r="K5268" s="1" t="s">
        <v>16</v>
      </c>
      <c r="L5268" s="1" t="s">
        <v>16</v>
      </c>
      <c r="M5268" s="1" t="s">
        <v>16</v>
      </c>
      <c r="N5268" s="1" t="s">
        <v>16</v>
      </c>
      <c r="O5268" s="1">
        <v>63.2</v>
      </c>
      <c r="P5268" s="1">
        <v>1.0</v>
      </c>
    </row>
    <row r="5269">
      <c r="A5269" s="1" t="s">
        <v>29</v>
      </c>
      <c r="B5269" s="1" t="s">
        <v>7231</v>
      </c>
      <c r="C5269" s="2" t="s">
        <v>7158</v>
      </c>
      <c r="D5269" s="1" t="s">
        <v>19</v>
      </c>
      <c r="E5269" s="3" t="str">
        <f>HYPERLINK("https://fyndiq.se/produkt/9c48067cf97a4b26/", "2 Pack Apple Watch 45mm -Härdat glas 9H – Super kvalitet 3D")</f>
        <v>2 Pack Apple Watch 45mm -Härdat glas 9H – Super kvalitet 3D</v>
      </c>
      <c r="F5269" s="1" t="s">
        <v>3377</v>
      </c>
      <c r="G5269" s="1" t="s">
        <v>3378</v>
      </c>
      <c r="H5269" s="1" t="s">
        <v>3379</v>
      </c>
      <c r="I5269" s="1" t="s">
        <v>16</v>
      </c>
      <c r="J5269" s="1" t="s">
        <v>23</v>
      </c>
      <c r="K5269" s="1" t="s">
        <v>16</v>
      </c>
      <c r="L5269" s="1" t="s">
        <v>16</v>
      </c>
      <c r="M5269" s="1" t="s">
        <v>16</v>
      </c>
      <c r="N5269" s="1" t="s">
        <v>16</v>
      </c>
      <c r="O5269" s="1">
        <v>55.2</v>
      </c>
      <c r="P5269" s="1">
        <v>1.0</v>
      </c>
    </row>
    <row r="5270">
      <c r="A5270" s="1" t="s">
        <v>29</v>
      </c>
      <c r="B5270" s="1" t="s">
        <v>7232</v>
      </c>
      <c r="C5270" s="2" t="s">
        <v>7158</v>
      </c>
      <c r="D5270" s="1" t="s">
        <v>19</v>
      </c>
      <c r="E527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270" s="1" t="s">
        <v>103</v>
      </c>
      <c r="G5270" s="1" t="s">
        <v>104</v>
      </c>
      <c r="H5270" s="1" t="s">
        <v>105</v>
      </c>
      <c r="I5270" s="1" t="s">
        <v>1311</v>
      </c>
      <c r="J5270" s="1" t="s">
        <v>23</v>
      </c>
      <c r="K5270" s="1" t="s">
        <v>16</v>
      </c>
      <c r="L5270" s="1" t="s">
        <v>16</v>
      </c>
      <c r="M5270" s="1" t="s">
        <v>16</v>
      </c>
      <c r="N5270" s="1" t="s">
        <v>16</v>
      </c>
      <c r="O5270" s="1">
        <v>63.2</v>
      </c>
      <c r="P5270" s="1">
        <v>1.0</v>
      </c>
    </row>
    <row r="5271">
      <c r="A5271" s="1" t="s">
        <v>29</v>
      </c>
      <c r="B5271" s="1" t="s">
        <v>7233</v>
      </c>
      <c r="C5271" s="2" t="s">
        <v>7158</v>
      </c>
      <c r="D5271" s="1" t="s">
        <v>19</v>
      </c>
      <c r="E5271" s="3" t="str">
        <f>HYPERLINK("https://fyndiq.se/produkt/c8f9d711822e4429/", "2-Pack Samsung S22 Plus Skärmskydd &amp; 1-Pack linsskydd - 9H Glas")</f>
        <v>2-Pack Samsung S22 Plus Skärmskydd &amp; 1-Pack linsskydd - 9H Glas</v>
      </c>
      <c r="F5271" s="1" t="s">
        <v>5409</v>
      </c>
      <c r="G5271" s="1" t="s">
        <v>5410</v>
      </c>
      <c r="H5271" s="1" t="s">
        <v>5411</v>
      </c>
      <c r="I5271" s="1" t="s">
        <v>16</v>
      </c>
      <c r="J5271" s="1" t="s">
        <v>23</v>
      </c>
      <c r="K5271" s="1" t="s">
        <v>16</v>
      </c>
      <c r="L5271" s="1" t="s">
        <v>16</v>
      </c>
      <c r="M5271" s="1" t="s">
        <v>16</v>
      </c>
      <c r="N5271" s="1" t="s">
        <v>16</v>
      </c>
      <c r="O5271" s="1">
        <v>71.2</v>
      </c>
      <c r="P5271" s="1">
        <v>1.0</v>
      </c>
    </row>
    <row r="5272">
      <c r="A5272" s="1" t="s">
        <v>29</v>
      </c>
      <c r="B5272" s="1" t="s">
        <v>7234</v>
      </c>
      <c r="C5272" s="2" t="s">
        <v>7158</v>
      </c>
      <c r="D5272" s="1" t="s">
        <v>19</v>
      </c>
      <c r="E5272" s="3" t="str">
        <f>HYPERLINK("https://fyndiq.se/produkt/b2919ed807e949b0/", "2-Pack SAMSUNG S24 PLUS Skärmskydd - Härdat Glas 9H - Super kvalitet 3D")</f>
        <v>2-Pack SAMSUNG S24 PLUS Skärmskydd - Härdat Glas 9H - Super kvalitet 3D</v>
      </c>
      <c r="F5272" s="1" t="s">
        <v>1127</v>
      </c>
      <c r="G5272" s="1" t="s">
        <v>1128</v>
      </c>
      <c r="H5272" s="1" t="s">
        <v>1129</v>
      </c>
      <c r="I5272" s="1" t="s">
        <v>16</v>
      </c>
      <c r="J5272" s="1" t="s">
        <v>23</v>
      </c>
      <c r="K5272" s="1" t="s">
        <v>16</v>
      </c>
      <c r="L5272" s="1" t="s">
        <v>16</v>
      </c>
      <c r="M5272" s="1" t="s">
        <v>16</v>
      </c>
      <c r="N5272" s="1" t="s">
        <v>16</v>
      </c>
      <c r="O5272" s="1">
        <v>71.2</v>
      </c>
      <c r="P5272" s="1">
        <v>1.0</v>
      </c>
    </row>
    <row r="5273">
      <c r="A5273" s="1" t="s">
        <v>29</v>
      </c>
      <c r="B5273" s="1" t="s">
        <v>7235</v>
      </c>
      <c r="C5273" s="2" t="s">
        <v>7158</v>
      </c>
      <c r="D5273" s="1" t="s">
        <v>19</v>
      </c>
      <c r="E527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5273" s="1" t="s">
        <v>692</v>
      </c>
      <c r="G5273" s="1" t="s">
        <v>693</v>
      </c>
      <c r="H5273" s="1" t="s">
        <v>694</v>
      </c>
      <c r="I5273" s="1" t="s">
        <v>16</v>
      </c>
      <c r="J5273" s="1" t="s">
        <v>23</v>
      </c>
      <c r="K5273" s="1" t="s">
        <v>16</v>
      </c>
      <c r="L5273" s="1" t="s">
        <v>16</v>
      </c>
      <c r="M5273" s="1" t="s">
        <v>16</v>
      </c>
      <c r="N5273" s="1" t="s">
        <v>16</v>
      </c>
      <c r="O5273" s="1">
        <v>55.2</v>
      </c>
      <c r="P5273" s="1">
        <v>1.0</v>
      </c>
    </row>
    <row r="5274">
      <c r="A5274" s="1" t="s">
        <v>29</v>
      </c>
      <c r="B5274" s="1" t="s">
        <v>7236</v>
      </c>
      <c r="C5274" s="2" t="s">
        <v>7158</v>
      </c>
      <c r="D5274" s="1" t="s">
        <v>19</v>
      </c>
      <c r="E527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274" s="1" t="s">
        <v>103</v>
      </c>
      <c r="G5274" s="1" t="s">
        <v>104</v>
      </c>
      <c r="H5274" s="1" t="s">
        <v>105</v>
      </c>
      <c r="I5274" s="1" t="s">
        <v>16</v>
      </c>
      <c r="J5274" s="1" t="s">
        <v>23</v>
      </c>
      <c r="K5274" s="1" t="s">
        <v>16</v>
      </c>
      <c r="L5274" s="1" t="s">
        <v>16</v>
      </c>
      <c r="M5274" s="1" t="s">
        <v>16</v>
      </c>
      <c r="N5274" s="1" t="s">
        <v>16</v>
      </c>
      <c r="O5274" s="1">
        <v>63.2</v>
      </c>
      <c r="P5274" s="1">
        <v>1.0</v>
      </c>
    </row>
    <row r="5275">
      <c r="A5275" s="1" t="s">
        <v>29</v>
      </c>
      <c r="B5275" s="1" t="s">
        <v>7237</v>
      </c>
      <c r="C5275" s="2" t="s">
        <v>7158</v>
      </c>
      <c r="D5275" s="1" t="s">
        <v>19</v>
      </c>
      <c r="E5275" s="3" t="str">
        <f>HYPERLINK("https://fyndiq.se/produkt/0d1df1868a5e42a9/", "2Pack Linsskydd iPhone 13 Pro Max Kamera-Härdat Glas 9H-Super 3D")</f>
        <v>2Pack Linsskydd iPhone 13 Pro Max Kamera-Härdat Glas 9H-Super 3D</v>
      </c>
      <c r="F5275" s="1" t="s">
        <v>7238</v>
      </c>
      <c r="G5275" s="1" t="s">
        <v>7239</v>
      </c>
      <c r="H5275" s="1" t="s">
        <v>7240</v>
      </c>
      <c r="I5275" s="1" t="s">
        <v>16</v>
      </c>
      <c r="J5275" s="1" t="s">
        <v>23</v>
      </c>
      <c r="K5275" s="1" t="s">
        <v>16</v>
      </c>
      <c r="L5275" s="1" t="s">
        <v>16</v>
      </c>
      <c r="M5275" s="1" t="s">
        <v>16</v>
      </c>
      <c r="N5275" s="1" t="s">
        <v>16</v>
      </c>
      <c r="O5275" s="1">
        <v>55.2</v>
      </c>
      <c r="P5275" s="1">
        <v>1.0</v>
      </c>
    </row>
    <row r="5276">
      <c r="A5276" s="1" t="s">
        <v>29</v>
      </c>
      <c r="B5276" s="1" t="s">
        <v>7241</v>
      </c>
      <c r="C5276" s="2" t="s">
        <v>7158</v>
      </c>
      <c r="D5276" s="1" t="s">
        <v>19</v>
      </c>
      <c r="E5276" s="3" t="str">
        <f>HYPERLINK("https://fyndiq.se/produkt/8a162916fdf246f7/", "2-Pack SAMSUNG S24 Skärmskydd - Härdat Glas 9H - Super kvalitet 3D")</f>
        <v>2-Pack SAMSUNG S24 Skärmskydd - Härdat Glas 9H - Super kvalitet 3D</v>
      </c>
      <c r="F5276" s="1" t="s">
        <v>714</v>
      </c>
      <c r="G5276" s="1" t="s">
        <v>715</v>
      </c>
      <c r="H5276" s="1" t="s">
        <v>716</v>
      </c>
      <c r="I5276" s="1" t="s">
        <v>16</v>
      </c>
      <c r="J5276" s="1" t="s">
        <v>23</v>
      </c>
      <c r="K5276" s="1" t="s">
        <v>16</v>
      </c>
      <c r="L5276" s="1" t="s">
        <v>16</v>
      </c>
      <c r="M5276" s="1" t="s">
        <v>16</v>
      </c>
      <c r="N5276" s="1" t="s">
        <v>16</v>
      </c>
      <c r="O5276" s="1">
        <v>71.2</v>
      </c>
      <c r="P5276" s="1">
        <v>1.0</v>
      </c>
    </row>
    <row r="5277">
      <c r="A5277" s="1" t="s">
        <v>29</v>
      </c>
      <c r="B5277" s="1" t="s">
        <v>7242</v>
      </c>
      <c r="C5277" s="2" t="s">
        <v>7158</v>
      </c>
      <c r="D5277" s="1" t="s">
        <v>19</v>
      </c>
      <c r="E5277" s="3" t="str">
        <f>HYPERLINK("https://fyndiq.se/produkt/acecbda921d14ae6/", "2 Pack Samsung Galaxy A70 - Härdat Glas 9H - Super Kvalitet 3D")</f>
        <v>2 Pack Samsung Galaxy A70 - Härdat Glas 9H - Super Kvalitet 3D</v>
      </c>
      <c r="F5277" s="1" t="s">
        <v>327</v>
      </c>
      <c r="G5277" s="1" t="s">
        <v>328</v>
      </c>
      <c r="H5277" s="1" t="s">
        <v>329</v>
      </c>
      <c r="I5277" s="1" t="s">
        <v>16</v>
      </c>
      <c r="J5277" s="1" t="s">
        <v>23</v>
      </c>
      <c r="K5277" s="1" t="s">
        <v>16</v>
      </c>
      <c r="L5277" s="1" t="s">
        <v>16</v>
      </c>
      <c r="M5277" s="1" t="s">
        <v>16</v>
      </c>
      <c r="N5277" s="1" t="s">
        <v>16</v>
      </c>
      <c r="O5277" s="1">
        <v>63.2</v>
      </c>
      <c r="P5277" s="1">
        <v>1.0</v>
      </c>
    </row>
    <row r="5278">
      <c r="A5278" s="1" t="s">
        <v>29</v>
      </c>
      <c r="B5278" s="1" t="s">
        <v>7243</v>
      </c>
      <c r="C5278" s="2" t="s">
        <v>7158</v>
      </c>
      <c r="D5278" s="1" t="s">
        <v>19</v>
      </c>
      <c r="E5278" s="3" t="str">
        <f>HYPERLINK("https://fyndiq.se/produkt/c8f9d711822e4429/", "2-Pack Samsung S22 Plus Skärmskydd &amp; 1-Pack linsskydd - 9H Glas")</f>
        <v>2-Pack Samsung S22 Plus Skärmskydd &amp; 1-Pack linsskydd - 9H Glas</v>
      </c>
      <c r="F5278" s="1" t="s">
        <v>5409</v>
      </c>
      <c r="G5278" s="1" t="s">
        <v>5410</v>
      </c>
      <c r="H5278" s="1" t="s">
        <v>5411</v>
      </c>
      <c r="I5278" s="1" t="s">
        <v>16</v>
      </c>
      <c r="J5278" s="1" t="s">
        <v>23</v>
      </c>
      <c r="K5278" s="1" t="s">
        <v>16</v>
      </c>
      <c r="L5278" s="1" t="s">
        <v>16</v>
      </c>
      <c r="M5278" s="1" t="s">
        <v>16</v>
      </c>
      <c r="N5278" s="1" t="s">
        <v>16</v>
      </c>
      <c r="O5278" s="1">
        <v>71.2</v>
      </c>
      <c r="P5278" s="1">
        <v>1.0</v>
      </c>
    </row>
    <row r="5279">
      <c r="A5279" s="1" t="s">
        <v>29</v>
      </c>
      <c r="B5279" s="1" t="s">
        <v>7244</v>
      </c>
      <c r="C5279" s="2" t="s">
        <v>7158</v>
      </c>
      <c r="D5279" s="1" t="s">
        <v>19</v>
      </c>
      <c r="E5279" s="3" t="str">
        <f>HYPERLINK("https://fyndiq.se/produkt/56c72c0ba5f749b5/", "2-Pack SAMSUNG S24 Skärmskydd - Härdat Glas 9H - Super kvalitet 3D")</f>
        <v>2-Pack SAMSUNG S24 Skärmskydd - Härdat Glas 9H - Super kvalitet 3D</v>
      </c>
      <c r="F5279" s="1" t="s">
        <v>263</v>
      </c>
      <c r="G5279" s="1" t="s">
        <v>264</v>
      </c>
      <c r="H5279" s="1" t="s">
        <v>265</v>
      </c>
      <c r="I5279" s="1" t="s">
        <v>16</v>
      </c>
      <c r="J5279" s="1" t="s">
        <v>23</v>
      </c>
      <c r="K5279" s="1" t="s">
        <v>16</v>
      </c>
      <c r="L5279" s="1" t="s">
        <v>16</v>
      </c>
      <c r="M5279" s="1" t="s">
        <v>16</v>
      </c>
      <c r="N5279" s="1" t="s">
        <v>16</v>
      </c>
      <c r="O5279" s="1">
        <v>71.2</v>
      </c>
      <c r="P5279" s="1">
        <v>1.0</v>
      </c>
    </row>
    <row r="5280">
      <c r="A5280" s="1" t="s">
        <v>29</v>
      </c>
      <c r="B5280" s="1" t="s">
        <v>7245</v>
      </c>
      <c r="C5280" s="2" t="s">
        <v>7158</v>
      </c>
      <c r="D5280" s="1" t="s">
        <v>19</v>
      </c>
      <c r="E5280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5280" s="1" t="s">
        <v>4809</v>
      </c>
      <c r="G5280" s="1" t="s">
        <v>4810</v>
      </c>
      <c r="H5280" s="1" t="s">
        <v>4811</v>
      </c>
      <c r="I5280" s="1" t="s">
        <v>16</v>
      </c>
      <c r="J5280" s="1" t="s">
        <v>23</v>
      </c>
      <c r="K5280" s="1" t="s">
        <v>16</v>
      </c>
      <c r="L5280" s="1" t="s">
        <v>16</v>
      </c>
      <c r="M5280" s="1" t="s">
        <v>16</v>
      </c>
      <c r="N5280" s="1" t="s">
        <v>16</v>
      </c>
      <c r="O5280" s="1">
        <v>63.2</v>
      </c>
      <c r="P5280" s="1">
        <v>1.0</v>
      </c>
    </row>
    <row r="5281">
      <c r="A5281" s="1" t="s">
        <v>29</v>
      </c>
      <c r="B5281" s="1" t="s">
        <v>7246</v>
      </c>
      <c r="C5281" s="2" t="s">
        <v>7158</v>
      </c>
      <c r="D5281" s="1" t="s">
        <v>19</v>
      </c>
      <c r="E5281" s="3" t="str">
        <f>HYPERLINK("https://fyndiq.se/produkt/0b2f55cbfc0d4bc8/", "Skärmskydd Iphone 12 / 12 Pro , härdat glas, hög kvalitet.")</f>
        <v>Skärmskydd Iphone 12 / 12 Pro , härdat glas, hög kvalitet.</v>
      </c>
      <c r="F5281" s="1" t="s">
        <v>587</v>
      </c>
      <c r="G5281" s="1" t="s">
        <v>588</v>
      </c>
      <c r="H5281" s="1" t="s">
        <v>589</v>
      </c>
      <c r="I5281" s="1" t="s">
        <v>16</v>
      </c>
      <c r="J5281" s="1" t="s">
        <v>23</v>
      </c>
      <c r="K5281" s="1" t="s">
        <v>16</v>
      </c>
      <c r="L5281" s="1" t="s">
        <v>16</v>
      </c>
      <c r="M5281" s="1" t="s">
        <v>16</v>
      </c>
      <c r="N5281" s="1" t="s">
        <v>16</v>
      </c>
      <c r="O5281" s="1">
        <v>47.2</v>
      </c>
      <c r="P5281" s="1">
        <v>1.0</v>
      </c>
    </row>
    <row r="5282">
      <c r="A5282" s="1" t="s">
        <v>29</v>
      </c>
      <c r="B5282" s="1" t="s">
        <v>7247</v>
      </c>
      <c r="C5282" s="2" t="s">
        <v>7158</v>
      </c>
      <c r="D5282" s="1" t="s">
        <v>19</v>
      </c>
      <c r="E5282" s="3" t="str">
        <f>HYPERLINK("https://fyndiq.se/produkt/860b7dade19d4d2f/", "2-Pack XIAOMI REDMI A3 Skärmskydd - Härdat Glas 9H - Super kvalitet 3D")</f>
        <v>2-Pack XIAOMI REDMI A3 Skärmskydd - Härdat Glas 9H - Super kvalitet 3D</v>
      </c>
      <c r="F5282" s="1" t="s">
        <v>200</v>
      </c>
      <c r="G5282" s="1" t="s">
        <v>201</v>
      </c>
      <c r="H5282" s="1" t="s">
        <v>202</v>
      </c>
      <c r="I5282" s="1" t="s">
        <v>16</v>
      </c>
      <c r="J5282" s="1" t="s">
        <v>23</v>
      </c>
      <c r="K5282" s="1" t="s">
        <v>16</v>
      </c>
      <c r="L5282" s="1" t="s">
        <v>16</v>
      </c>
      <c r="M5282" s="1" t="s">
        <v>16</v>
      </c>
      <c r="N5282" s="1" t="s">
        <v>16</v>
      </c>
      <c r="O5282" s="1">
        <v>63.2</v>
      </c>
      <c r="P5282" s="1">
        <v>1.0</v>
      </c>
    </row>
    <row r="5283">
      <c r="A5283" s="1" t="s">
        <v>29</v>
      </c>
      <c r="B5283" s="1" t="s">
        <v>7248</v>
      </c>
      <c r="C5283" s="2" t="s">
        <v>7158</v>
      </c>
      <c r="D5283" s="1" t="s">
        <v>19</v>
      </c>
      <c r="E5283" s="3" t="str">
        <f>HYPERLINK("https://fyndiq.se/produkt/08a39fd2ea944add/", "2-Pack Apple Watch 45mm – Härdat glas 9H – Super kvalitet 3D")</f>
        <v>2-Pack Apple Watch 45mm – Härdat glas 9H – Super kvalitet 3D</v>
      </c>
      <c r="F5283" s="1" t="s">
        <v>921</v>
      </c>
      <c r="G5283" s="1" t="s">
        <v>922</v>
      </c>
      <c r="H5283" s="1" t="s">
        <v>923</v>
      </c>
      <c r="I5283" s="1" t="s">
        <v>16</v>
      </c>
      <c r="J5283" s="1" t="s">
        <v>23</v>
      </c>
      <c r="K5283" s="1" t="s">
        <v>16</v>
      </c>
      <c r="L5283" s="1" t="s">
        <v>16</v>
      </c>
      <c r="M5283" s="1" t="s">
        <v>16</v>
      </c>
      <c r="N5283" s="1" t="s">
        <v>16</v>
      </c>
      <c r="O5283" s="1">
        <v>55.2</v>
      </c>
      <c r="P5283" s="1">
        <v>1.0</v>
      </c>
    </row>
    <row r="5284">
      <c r="A5284" s="1" t="s">
        <v>29</v>
      </c>
      <c r="B5284" s="1" t="s">
        <v>7249</v>
      </c>
      <c r="C5284" s="2" t="s">
        <v>7158</v>
      </c>
      <c r="D5284" s="1" t="s">
        <v>19</v>
      </c>
      <c r="E5284" s="3" t="str">
        <f>HYPERLINK("https://fyndiq.se/produkt/6ae5aff483564a84/", "2-Pack Apple Watch 40mm – Härdat glas 9H – Super kvalitet 3D")</f>
        <v>2-Pack Apple Watch 40mm – Härdat glas 9H – Super kvalitet 3D</v>
      </c>
      <c r="F5284" s="1" t="s">
        <v>1418</v>
      </c>
      <c r="G5284" s="1" t="s">
        <v>1419</v>
      </c>
      <c r="H5284" s="1" t="s">
        <v>1420</v>
      </c>
      <c r="I5284" s="1" t="s">
        <v>16</v>
      </c>
      <c r="J5284" s="1" t="s">
        <v>23</v>
      </c>
      <c r="K5284" s="1" t="s">
        <v>16</v>
      </c>
      <c r="L5284" s="1" t="s">
        <v>16</v>
      </c>
      <c r="M5284" s="1" t="s">
        <v>16</v>
      </c>
      <c r="N5284" s="1" t="s">
        <v>16</v>
      </c>
      <c r="O5284" s="1">
        <v>55.2</v>
      </c>
      <c r="P5284" s="1">
        <v>1.0</v>
      </c>
    </row>
    <row r="5285">
      <c r="A5285" s="1" t="s">
        <v>29</v>
      </c>
      <c r="B5285" s="1" t="s">
        <v>7250</v>
      </c>
      <c r="C5285" s="2" t="s">
        <v>7158</v>
      </c>
      <c r="D5285" s="1" t="s">
        <v>19</v>
      </c>
      <c r="E5285" s="3" t="str">
        <f>HYPERLINK("https://fyndiq.se/produkt/f2c164e932234570/", "2-Pack HUAWEI P30 PRO Skärmskydd - Härdat Glas 9H - Super kvalitet 3D")</f>
        <v>2-Pack HUAWEI P30 PRO Skärmskydd - Härdat Glas 9H - Super kvalitet 3D</v>
      </c>
      <c r="F5285" s="1" t="s">
        <v>267</v>
      </c>
      <c r="G5285" s="1" t="s">
        <v>268</v>
      </c>
      <c r="H5285" s="1" t="s">
        <v>269</v>
      </c>
      <c r="I5285" s="1" t="s">
        <v>16</v>
      </c>
      <c r="J5285" s="1" t="s">
        <v>23</v>
      </c>
      <c r="K5285" s="1" t="s">
        <v>16</v>
      </c>
      <c r="L5285" s="1" t="s">
        <v>16</v>
      </c>
      <c r="M5285" s="1" t="s">
        <v>16</v>
      </c>
      <c r="N5285" s="1" t="s">
        <v>16</v>
      </c>
      <c r="O5285" s="1">
        <v>63.2</v>
      </c>
      <c r="P5285" s="1">
        <v>1.0</v>
      </c>
    </row>
    <row r="5286">
      <c r="A5286" s="1" t="s">
        <v>29</v>
      </c>
      <c r="B5286" s="1" t="s">
        <v>7251</v>
      </c>
      <c r="C5286" s="2" t="s">
        <v>7158</v>
      </c>
      <c r="D5286" s="1" t="s">
        <v>19</v>
      </c>
      <c r="E5286" s="3" t="str">
        <f>HYPERLINK("https://fyndiq.se/produkt/c6f3e47a88184e8d/", "2-Pack SAMSUNG A55 Skärmskydd - Härdat Glas 9H - Super kvalitet 3D")</f>
        <v>2-Pack SAMSUNG A55 Skärmskydd - Härdat Glas 9H - Super kvalitet 3D</v>
      </c>
      <c r="F5286" s="1" t="s">
        <v>83</v>
      </c>
      <c r="G5286" s="1" t="s">
        <v>84</v>
      </c>
      <c r="H5286" s="1" t="s">
        <v>85</v>
      </c>
      <c r="I5286" s="1" t="s">
        <v>16</v>
      </c>
      <c r="J5286" s="1" t="s">
        <v>23</v>
      </c>
      <c r="K5286" s="1" t="s">
        <v>16</v>
      </c>
      <c r="L5286" s="1" t="s">
        <v>16</v>
      </c>
      <c r="M5286" s="1" t="s">
        <v>16</v>
      </c>
      <c r="N5286" s="1" t="s">
        <v>16</v>
      </c>
      <c r="O5286" s="1">
        <v>63.2</v>
      </c>
      <c r="P5286" s="1">
        <v>1.0</v>
      </c>
    </row>
    <row r="5287">
      <c r="A5287" s="1" t="s">
        <v>29</v>
      </c>
      <c r="B5287" s="1" t="s">
        <v>7252</v>
      </c>
      <c r="C5287" s="2" t="s">
        <v>7158</v>
      </c>
      <c r="D5287" s="1" t="s">
        <v>19</v>
      </c>
      <c r="E5287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287" s="1" t="s">
        <v>296</v>
      </c>
      <c r="G5287" s="1" t="s">
        <v>297</v>
      </c>
      <c r="H5287" s="1" t="s">
        <v>298</v>
      </c>
      <c r="I5287" s="1" t="s">
        <v>16</v>
      </c>
      <c r="J5287" s="1" t="s">
        <v>23</v>
      </c>
      <c r="K5287" s="1" t="s">
        <v>16</v>
      </c>
      <c r="L5287" s="1" t="s">
        <v>16</v>
      </c>
      <c r="M5287" s="1" t="s">
        <v>16</v>
      </c>
      <c r="N5287" s="1" t="s">
        <v>16</v>
      </c>
      <c r="O5287" s="1">
        <v>71.2</v>
      </c>
      <c r="P5287" s="1">
        <v>1.0</v>
      </c>
    </row>
    <row r="5288">
      <c r="A5288" s="1" t="s">
        <v>29</v>
      </c>
      <c r="B5288" s="1" t="s">
        <v>7253</v>
      </c>
      <c r="C5288" s="2" t="s">
        <v>7158</v>
      </c>
      <c r="D5288" s="1" t="s">
        <v>19</v>
      </c>
      <c r="E5288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5288" s="1" t="s">
        <v>3599</v>
      </c>
      <c r="G5288" s="1" t="s">
        <v>3600</v>
      </c>
      <c r="H5288" s="1" t="s">
        <v>3601</v>
      </c>
      <c r="I5288" s="1" t="s">
        <v>16</v>
      </c>
      <c r="J5288" s="1" t="s">
        <v>23</v>
      </c>
      <c r="K5288" s="1" t="s">
        <v>16</v>
      </c>
      <c r="L5288" s="1" t="s">
        <v>16</v>
      </c>
      <c r="M5288" s="1" t="s">
        <v>16</v>
      </c>
      <c r="N5288" s="1" t="s">
        <v>16</v>
      </c>
      <c r="O5288" s="1">
        <v>71.2</v>
      </c>
      <c r="P5288" s="1">
        <v>1.0</v>
      </c>
    </row>
    <row r="5289">
      <c r="A5289" s="1" t="s">
        <v>29</v>
      </c>
      <c r="B5289" s="1" t="s">
        <v>7254</v>
      </c>
      <c r="C5289" s="2" t="s">
        <v>7158</v>
      </c>
      <c r="D5289" s="1" t="s">
        <v>19</v>
      </c>
      <c r="E528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289" s="1" t="s">
        <v>26</v>
      </c>
      <c r="G5289" s="1" t="s">
        <v>27</v>
      </c>
      <c r="H5289" s="1" t="s">
        <v>28</v>
      </c>
      <c r="I5289" s="1" t="s">
        <v>16</v>
      </c>
      <c r="J5289" s="1" t="s">
        <v>23</v>
      </c>
      <c r="K5289" s="1" t="s">
        <v>16</v>
      </c>
      <c r="L5289" s="1" t="s">
        <v>16</v>
      </c>
      <c r="M5289" s="1" t="s">
        <v>16</v>
      </c>
      <c r="N5289" s="1" t="s">
        <v>16</v>
      </c>
      <c r="O5289" s="1">
        <v>71.2</v>
      </c>
      <c r="P5289" s="1">
        <v>1.0</v>
      </c>
    </row>
    <row r="5290">
      <c r="A5290" s="1" t="s">
        <v>29</v>
      </c>
      <c r="B5290" s="1" t="s">
        <v>7255</v>
      </c>
      <c r="C5290" s="2" t="s">
        <v>7158</v>
      </c>
      <c r="D5290" s="1" t="s">
        <v>19</v>
      </c>
      <c r="E5290" s="3" t="str">
        <f>HYPERLINK("https://fyndiq.se/produkt/6ef3b0dc00b9440f/", "2-Pack SAMSUNG S24 ULTRA 5G Skärmskydd - Härdat Glas 9H - Super kvalitet 3D")</f>
        <v>2-Pack SAMSUNG S24 ULTRA 5G Skärmskydd - Härdat Glas 9H - Super kvalitet 3D</v>
      </c>
      <c r="F5290" s="1" t="s">
        <v>1434</v>
      </c>
      <c r="G5290" s="1" t="s">
        <v>1435</v>
      </c>
      <c r="H5290" s="1" t="s">
        <v>1436</v>
      </c>
      <c r="I5290" s="1" t="s">
        <v>16</v>
      </c>
      <c r="J5290" s="1" t="s">
        <v>23</v>
      </c>
      <c r="K5290" s="1" t="s">
        <v>16</v>
      </c>
      <c r="L5290" s="1" t="s">
        <v>16</v>
      </c>
      <c r="M5290" s="1" t="s">
        <v>16</v>
      </c>
      <c r="N5290" s="1" t="s">
        <v>16</v>
      </c>
      <c r="O5290" s="1">
        <v>71.2</v>
      </c>
      <c r="P5290" s="1">
        <v>1.0</v>
      </c>
    </row>
    <row r="5291">
      <c r="A5291" s="1" t="s">
        <v>29</v>
      </c>
      <c r="B5291" s="1" t="s">
        <v>7256</v>
      </c>
      <c r="C5291" s="2" t="s">
        <v>7158</v>
      </c>
      <c r="D5291" s="1" t="s">
        <v>19</v>
      </c>
      <c r="E5291" s="3" t="str">
        <f>HYPERLINK("https://fyndiq.se/produkt/56c72c0ba5f749b5/", "2-Pack SAMSUNG S24 Skärmskydd - Härdat Glas 9H - Super kvalitet 3D")</f>
        <v>2-Pack SAMSUNG S24 Skärmskydd - Härdat Glas 9H - Super kvalitet 3D</v>
      </c>
      <c r="F5291" s="1" t="s">
        <v>263</v>
      </c>
      <c r="G5291" s="1" t="s">
        <v>264</v>
      </c>
      <c r="H5291" s="1" t="s">
        <v>265</v>
      </c>
      <c r="I5291" s="1" t="s">
        <v>16</v>
      </c>
      <c r="J5291" s="1" t="s">
        <v>23</v>
      </c>
      <c r="K5291" s="1" t="s">
        <v>16</v>
      </c>
      <c r="L5291" s="1" t="s">
        <v>16</v>
      </c>
      <c r="M5291" s="1" t="s">
        <v>16</v>
      </c>
      <c r="N5291" s="1" t="s">
        <v>16</v>
      </c>
      <c r="O5291" s="1">
        <v>71.2</v>
      </c>
      <c r="P5291" s="1">
        <v>1.0</v>
      </c>
    </row>
    <row r="5292">
      <c r="A5292" s="1" t="s">
        <v>29</v>
      </c>
      <c r="B5292" s="1" t="s">
        <v>7257</v>
      </c>
      <c r="C5292" s="2" t="s">
        <v>7158</v>
      </c>
      <c r="D5292" s="1" t="s">
        <v>19</v>
      </c>
      <c r="E5292" s="3" t="str">
        <f>HYPERLINK("https://fyndiq.se/produkt/dfe28e565d2e4c8d/", "2 Pack Samsung S21 FE - 9H Härdat Glass - Super Kvalitet 3D")</f>
        <v>2 Pack Samsung S21 FE - 9H Härdat Glass - Super Kvalitet 3D</v>
      </c>
      <c r="F5292" s="1" t="s">
        <v>276</v>
      </c>
      <c r="G5292" s="1" t="s">
        <v>277</v>
      </c>
      <c r="H5292" s="1" t="s">
        <v>278</v>
      </c>
      <c r="I5292" s="1" t="s">
        <v>16</v>
      </c>
      <c r="J5292" s="1" t="s">
        <v>23</v>
      </c>
      <c r="K5292" s="1" t="s">
        <v>16</v>
      </c>
      <c r="L5292" s="1" t="s">
        <v>16</v>
      </c>
      <c r="M5292" s="1" t="s">
        <v>16</v>
      </c>
      <c r="N5292" s="1" t="s">
        <v>16</v>
      </c>
      <c r="O5292" s="1">
        <v>63.2</v>
      </c>
      <c r="P5292" s="1">
        <v>1.0</v>
      </c>
    </row>
    <row r="5293">
      <c r="A5293" s="1" t="s">
        <v>29</v>
      </c>
      <c r="B5293" s="1" t="s">
        <v>7258</v>
      </c>
      <c r="C5293" s="2" t="s">
        <v>7158</v>
      </c>
      <c r="D5293" s="1" t="s">
        <v>19</v>
      </c>
      <c r="E5293" s="3" t="str">
        <f t="shared" ref="E5293:E5294" si="66">HYPERLINK("https://fyndiq.se/produkt/475c886688e549fb/", "2-Pack SAMSUNG S24 ULTRA Skärmskydd - Härdat Glas 9H - Super kvalitet 3D")</f>
        <v>2-Pack SAMSUNG S24 ULTRA Skärmskydd - Härdat Glas 9H - Super kvalitet 3D</v>
      </c>
      <c r="F5293" s="1" t="s">
        <v>26</v>
      </c>
      <c r="G5293" s="1" t="s">
        <v>27</v>
      </c>
      <c r="H5293" s="1" t="s">
        <v>28</v>
      </c>
      <c r="I5293" s="1" t="s">
        <v>16</v>
      </c>
      <c r="J5293" s="1" t="s">
        <v>23</v>
      </c>
      <c r="K5293" s="1" t="s">
        <v>16</v>
      </c>
      <c r="L5293" s="1" t="s">
        <v>16</v>
      </c>
      <c r="M5293" s="1" t="s">
        <v>16</v>
      </c>
      <c r="N5293" s="1" t="s">
        <v>16</v>
      </c>
      <c r="O5293" s="1">
        <v>71.2</v>
      </c>
      <c r="P5293" s="1">
        <v>1.0</v>
      </c>
    </row>
    <row r="5294">
      <c r="A5294" s="1" t="s">
        <v>29</v>
      </c>
      <c r="B5294" s="1" t="s">
        <v>7259</v>
      </c>
      <c r="C5294" s="2" t="s">
        <v>7158</v>
      </c>
      <c r="D5294" s="1" t="s">
        <v>19</v>
      </c>
      <c r="E5294" s="3" t="str">
        <f t="shared" si="66"/>
        <v>2-Pack SAMSUNG S24 ULTRA Skärmskydd - Härdat Glas 9H - Super kvalitet 3D</v>
      </c>
      <c r="F5294" s="1" t="s">
        <v>26</v>
      </c>
      <c r="G5294" s="1" t="s">
        <v>27</v>
      </c>
      <c r="H5294" s="1" t="s">
        <v>28</v>
      </c>
      <c r="I5294" s="1" t="s">
        <v>16</v>
      </c>
      <c r="J5294" s="1" t="s">
        <v>9</v>
      </c>
      <c r="K5294" s="2" t="s">
        <v>3726</v>
      </c>
      <c r="L5294" s="1" t="s">
        <v>2044</v>
      </c>
      <c r="M5294" s="1" t="s">
        <v>16</v>
      </c>
      <c r="N5294" s="1" t="s">
        <v>16</v>
      </c>
      <c r="O5294" s="1">
        <v>71.2</v>
      </c>
      <c r="P5294" s="1">
        <v>1.0</v>
      </c>
    </row>
    <row r="5295">
      <c r="A5295" s="1" t="s">
        <v>29</v>
      </c>
      <c r="B5295" s="1" t="s">
        <v>7260</v>
      </c>
      <c r="C5295" s="2" t="s">
        <v>7158</v>
      </c>
      <c r="D5295" s="1" t="s">
        <v>19</v>
      </c>
      <c r="E5295" s="3" t="str">
        <f>HYPERLINK("https://fyndiq.se/produkt/c26c9ffef37a436a/", "2-Pack Samsung A35 5G Skärmskydd i Härdat Glas")</f>
        <v>2-Pack Samsung A35 5G Skärmskydd i Härdat Glas</v>
      </c>
      <c r="F5295" s="1" t="s">
        <v>432</v>
      </c>
      <c r="G5295" s="1" t="s">
        <v>433</v>
      </c>
      <c r="H5295" s="1" t="s">
        <v>434</v>
      </c>
      <c r="I5295" s="1" t="s">
        <v>16</v>
      </c>
      <c r="J5295" s="1" t="s">
        <v>23</v>
      </c>
      <c r="K5295" s="1" t="s">
        <v>16</v>
      </c>
      <c r="L5295" s="1" t="s">
        <v>16</v>
      </c>
      <c r="M5295" s="1" t="s">
        <v>16</v>
      </c>
      <c r="N5295" s="1" t="s">
        <v>16</v>
      </c>
      <c r="O5295" s="1">
        <v>63.2</v>
      </c>
      <c r="P5295" s="1">
        <v>1.0</v>
      </c>
    </row>
    <row r="5296">
      <c r="A5296" s="1" t="s">
        <v>29</v>
      </c>
      <c r="B5296" s="1" t="s">
        <v>7261</v>
      </c>
      <c r="C5296" s="2" t="s">
        <v>7158</v>
      </c>
      <c r="D5296" s="1" t="s">
        <v>19</v>
      </c>
      <c r="E5296" s="3" t="str">
        <f>HYPERLINK("https://fyndiq.se/produkt/f2c164e932234570/", "2-Pack HUAWEI P30 PRO Skärmskydd - Härdat Glas 9H - Super kvalitet 3D")</f>
        <v>2-Pack HUAWEI P30 PRO Skärmskydd - Härdat Glas 9H - Super kvalitet 3D</v>
      </c>
      <c r="F5296" s="1" t="s">
        <v>267</v>
      </c>
      <c r="G5296" s="1" t="s">
        <v>268</v>
      </c>
      <c r="H5296" s="1" t="s">
        <v>269</v>
      </c>
      <c r="I5296" s="1" t="s">
        <v>16</v>
      </c>
      <c r="J5296" s="1" t="s">
        <v>23</v>
      </c>
      <c r="K5296" s="1" t="s">
        <v>16</v>
      </c>
      <c r="L5296" s="1" t="s">
        <v>16</v>
      </c>
      <c r="M5296" s="1" t="s">
        <v>16</v>
      </c>
      <c r="N5296" s="1" t="s">
        <v>16</v>
      </c>
      <c r="O5296" s="1">
        <v>63.2</v>
      </c>
      <c r="P5296" s="1">
        <v>1.0</v>
      </c>
    </row>
    <row r="5297">
      <c r="A5297" s="1" t="s">
        <v>29</v>
      </c>
      <c r="B5297" s="1" t="s">
        <v>7262</v>
      </c>
      <c r="C5297" s="2" t="s">
        <v>7158</v>
      </c>
      <c r="D5297" s="1" t="s">
        <v>19</v>
      </c>
      <c r="E529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5297" s="1" t="s">
        <v>665</v>
      </c>
      <c r="G5297" s="1" t="s">
        <v>666</v>
      </c>
      <c r="H5297" s="1" t="s">
        <v>667</v>
      </c>
      <c r="I5297" s="1" t="s">
        <v>16</v>
      </c>
      <c r="J5297" s="1" t="s">
        <v>23</v>
      </c>
      <c r="K5297" s="1" t="s">
        <v>16</v>
      </c>
      <c r="L5297" s="1" t="s">
        <v>16</v>
      </c>
      <c r="M5297" s="1" t="s">
        <v>16</v>
      </c>
      <c r="N5297" s="1" t="s">
        <v>16</v>
      </c>
      <c r="O5297" s="1">
        <v>63.2</v>
      </c>
      <c r="P5297" s="1">
        <v>2.0</v>
      </c>
    </row>
    <row r="5298">
      <c r="A5298" s="1" t="s">
        <v>29</v>
      </c>
      <c r="B5298" s="1" t="s">
        <v>7263</v>
      </c>
      <c r="C5298" s="2" t="s">
        <v>7158</v>
      </c>
      <c r="D5298" s="1" t="s">
        <v>19</v>
      </c>
      <c r="E529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298" s="1" t="s">
        <v>26</v>
      </c>
      <c r="G5298" s="1" t="s">
        <v>27</v>
      </c>
      <c r="H5298" s="1" t="s">
        <v>28</v>
      </c>
      <c r="I5298" s="1" t="s">
        <v>16</v>
      </c>
      <c r="J5298" s="1" t="s">
        <v>23</v>
      </c>
      <c r="K5298" s="1" t="s">
        <v>16</v>
      </c>
      <c r="L5298" s="1" t="s">
        <v>16</v>
      </c>
      <c r="M5298" s="1" t="s">
        <v>16</v>
      </c>
      <c r="N5298" s="1" t="s">
        <v>16</v>
      </c>
      <c r="O5298" s="1">
        <v>71.2</v>
      </c>
      <c r="P5298" s="1">
        <v>1.0</v>
      </c>
    </row>
    <row r="5299">
      <c r="A5299" s="1" t="s">
        <v>29</v>
      </c>
      <c r="B5299" s="1" t="s">
        <v>7264</v>
      </c>
      <c r="C5299" s="2" t="s">
        <v>7158</v>
      </c>
      <c r="D5299" s="1" t="s">
        <v>19</v>
      </c>
      <c r="E5299" s="3" t="str">
        <f>HYPERLINK("https://fyndiq.se/produkt/9394ab62b0134b76/", "2-Pack Samsung Galaxy A52 - Härdat glas 9H - Super kvalitet 3D")</f>
        <v>2-Pack Samsung Galaxy A52 - Härdat glas 9H - Super kvalitet 3D</v>
      </c>
      <c r="F5299" s="1" t="s">
        <v>1553</v>
      </c>
      <c r="G5299" s="1" t="s">
        <v>1554</v>
      </c>
      <c r="H5299" s="1" t="s">
        <v>1555</v>
      </c>
      <c r="I5299" s="1" t="s">
        <v>16</v>
      </c>
      <c r="J5299" s="1" t="s">
        <v>23</v>
      </c>
      <c r="K5299" s="1" t="s">
        <v>16</v>
      </c>
      <c r="L5299" s="1" t="s">
        <v>16</v>
      </c>
      <c r="M5299" s="1" t="s">
        <v>16</v>
      </c>
      <c r="N5299" s="1" t="s">
        <v>16</v>
      </c>
      <c r="O5299" s="1">
        <v>63.2</v>
      </c>
      <c r="P5299" s="1">
        <v>1.0</v>
      </c>
    </row>
    <row r="5300">
      <c r="A5300" s="1" t="s">
        <v>29</v>
      </c>
      <c r="B5300" s="1" t="s">
        <v>7265</v>
      </c>
      <c r="C5300" s="2" t="s">
        <v>7158</v>
      </c>
      <c r="D5300" s="1" t="s">
        <v>19</v>
      </c>
      <c r="E530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300" s="1" t="s">
        <v>26</v>
      </c>
      <c r="G5300" s="1" t="s">
        <v>27</v>
      </c>
      <c r="H5300" s="1" t="s">
        <v>28</v>
      </c>
      <c r="I5300" s="1" t="s">
        <v>16</v>
      </c>
      <c r="J5300" s="1" t="s">
        <v>23</v>
      </c>
      <c r="K5300" s="1" t="s">
        <v>16</v>
      </c>
      <c r="L5300" s="1" t="s">
        <v>16</v>
      </c>
      <c r="M5300" s="1" t="s">
        <v>16</v>
      </c>
      <c r="N5300" s="1" t="s">
        <v>16</v>
      </c>
      <c r="O5300" s="1">
        <v>71.2</v>
      </c>
      <c r="P5300" s="1">
        <v>1.0</v>
      </c>
    </row>
    <row r="5301">
      <c r="A5301" s="1" t="s">
        <v>29</v>
      </c>
      <c r="B5301" s="1" t="s">
        <v>7266</v>
      </c>
      <c r="C5301" s="2" t="s">
        <v>7158</v>
      </c>
      <c r="D5301" s="1" t="s">
        <v>19</v>
      </c>
      <c r="E530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5301" s="1" t="s">
        <v>599</v>
      </c>
      <c r="G5301" s="1" t="s">
        <v>600</v>
      </c>
      <c r="H5301" s="1" t="s">
        <v>601</v>
      </c>
      <c r="I5301" s="1" t="s">
        <v>16</v>
      </c>
      <c r="J5301" s="1" t="s">
        <v>23</v>
      </c>
      <c r="K5301" s="1" t="s">
        <v>16</v>
      </c>
      <c r="L5301" s="1" t="s">
        <v>16</v>
      </c>
      <c r="M5301" s="1" t="s">
        <v>16</v>
      </c>
      <c r="N5301" s="1" t="s">
        <v>16</v>
      </c>
      <c r="O5301" s="1">
        <v>71.2</v>
      </c>
      <c r="P5301" s="1">
        <v>1.0</v>
      </c>
    </row>
    <row r="5302">
      <c r="A5302" s="1" t="s">
        <v>29</v>
      </c>
      <c r="B5302" s="1" t="s">
        <v>7267</v>
      </c>
      <c r="C5302" s="2" t="s">
        <v>7158</v>
      </c>
      <c r="D5302" s="1" t="s">
        <v>19</v>
      </c>
      <c r="E5302" s="3" t="str">
        <f>HYPERLINK("https://fyndiq.se/produkt/a047b5d99d58461d/", "2-Pack Google Pixel 6A - Härdat glas 9H - Super kvalitet 3D")</f>
        <v>2-Pack Google Pixel 6A - Härdat glas 9H - Super kvalitet 3D</v>
      </c>
      <c r="F5302" s="1" t="s">
        <v>1205</v>
      </c>
      <c r="G5302" s="1" t="s">
        <v>1206</v>
      </c>
      <c r="H5302" s="1" t="s">
        <v>1207</v>
      </c>
      <c r="I5302" s="1" t="s">
        <v>1230</v>
      </c>
      <c r="J5302" s="1" t="s">
        <v>9</v>
      </c>
      <c r="K5302" s="2" t="s">
        <v>6419</v>
      </c>
      <c r="L5302" s="1" t="s">
        <v>2602</v>
      </c>
      <c r="M5302" s="1" t="s">
        <v>16</v>
      </c>
      <c r="N5302" s="1" t="s">
        <v>16</v>
      </c>
      <c r="O5302" s="1">
        <v>63.2</v>
      </c>
      <c r="P5302" s="1">
        <v>1.0</v>
      </c>
    </row>
    <row r="5303">
      <c r="A5303" s="1" t="s">
        <v>29</v>
      </c>
      <c r="B5303" s="1" t="s">
        <v>7268</v>
      </c>
      <c r="C5303" s="2" t="s">
        <v>7158</v>
      </c>
      <c r="D5303" s="1" t="s">
        <v>19</v>
      </c>
      <c r="E530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303" s="1" t="s">
        <v>729</v>
      </c>
      <c r="G5303" s="1" t="s">
        <v>730</v>
      </c>
      <c r="H5303" s="1" t="s">
        <v>731</v>
      </c>
      <c r="I5303" s="1" t="s">
        <v>16</v>
      </c>
      <c r="J5303" s="1" t="s">
        <v>23</v>
      </c>
      <c r="K5303" s="1" t="s">
        <v>16</v>
      </c>
      <c r="L5303" s="1" t="s">
        <v>16</v>
      </c>
      <c r="M5303" s="1" t="s">
        <v>16</v>
      </c>
      <c r="N5303" s="1" t="s">
        <v>16</v>
      </c>
      <c r="O5303" s="1">
        <v>63.2</v>
      </c>
      <c r="P5303" s="1">
        <v>1.0</v>
      </c>
    </row>
    <row r="5304">
      <c r="A5304" s="1" t="s">
        <v>29</v>
      </c>
      <c r="B5304" s="1" t="s">
        <v>7269</v>
      </c>
      <c r="C5304" s="2" t="s">
        <v>7158</v>
      </c>
      <c r="D5304" s="1" t="s">
        <v>19</v>
      </c>
      <c r="E5304" s="3" t="str">
        <f t="shared" ref="E5304:E5305" si="67">HYPERLINK("https://fyndiq.se/produkt/475c886688e549fb/", "2-Pack SAMSUNG S24 ULTRA Skärmskydd - Härdat Glas 9H - Super kvalitet 3D")</f>
        <v>2-Pack SAMSUNG S24 ULTRA Skärmskydd - Härdat Glas 9H - Super kvalitet 3D</v>
      </c>
      <c r="F5304" s="1" t="s">
        <v>26</v>
      </c>
      <c r="G5304" s="1" t="s">
        <v>27</v>
      </c>
      <c r="H5304" s="1" t="s">
        <v>28</v>
      </c>
      <c r="I5304" s="1" t="s">
        <v>16</v>
      </c>
      <c r="J5304" s="1" t="s">
        <v>23</v>
      </c>
      <c r="K5304" s="1" t="s">
        <v>16</v>
      </c>
      <c r="L5304" s="1" t="s">
        <v>16</v>
      </c>
      <c r="M5304" s="1" t="s">
        <v>16</v>
      </c>
      <c r="N5304" s="1" t="s">
        <v>16</v>
      </c>
      <c r="O5304" s="1">
        <v>71.2</v>
      </c>
      <c r="P5304" s="1">
        <v>1.0</v>
      </c>
    </row>
    <row r="5305">
      <c r="A5305" s="1" t="s">
        <v>29</v>
      </c>
      <c r="B5305" s="1" t="s">
        <v>7270</v>
      </c>
      <c r="C5305" s="2" t="s">
        <v>7158</v>
      </c>
      <c r="D5305" s="1" t="s">
        <v>19</v>
      </c>
      <c r="E5305" s="3" t="str">
        <f t="shared" si="67"/>
        <v>2-Pack SAMSUNG S24 ULTRA Skärmskydd - Härdat Glas 9H - Super kvalitet 3D</v>
      </c>
      <c r="F5305" s="1" t="s">
        <v>26</v>
      </c>
      <c r="G5305" s="1" t="s">
        <v>27</v>
      </c>
      <c r="H5305" s="1" t="s">
        <v>28</v>
      </c>
      <c r="I5305" s="1" t="s">
        <v>16</v>
      </c>
      <c r="J5305" s="1" t="s">
        <v>23</v>
      </c>
      <c r="K5305" s="1" t="s">
        <v>16</v>
      </c>
      <c r="L5305" s="1" t="s">
        <v>16</v>
      </c>
      <c r="M5305" s="1" t="s">
        <v>16</v>
      </c>
      <c r="N5305" s="1" t="s">
        <v>16</v>
      </c>
      <c r="O5305" s="1">
        <v>71.2</v>
      </c>
      <c r="P5305" s="1">
        <v>1.0</v>
      </c>
    </row>
    <row r="5306">
      <c r="A5306" s="1" t="s">
        <v>29</v>
      </c>
      <c r="B5306" s="1" t="s">
        <v>7271</v>
      </c>
      <c r="C5306" s="2" t="s">
        <v>7158</v>
      </c>
      <c r="D5306" s="1" t="s">
        <v>19</v>
      </c>
      <c r="E5306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5306" s="1" t="s">
        <v>837</v>
      </c>
      <c r="G5306" s="1" t="s">
        <v>838</v>
      </c>
      <c r="H5306" s="1" t="s">
        <v>839</v>
      </c>
      <c r="I5306" s="1" t="s">
        <v>16</v>
      </c>
      <c r="J5306" s="1" t="s">
        <v>23</v>
      </c>
      <c r="K5306" s="1" t="s">
        <v>16</v>
      </c>
      <c r="L5306" s="1" t="s">
        <v>16</v>
      </c>
      <c r="M5306" s="1" t="s">
        <v>16</v>
      </c>
      <c r="N5306" s="1" t="s">
        <v>16</v>
      </c>
      <c r="O5306" s="1">
        <v>63.2</v>
      </c>
      <c r="P5306" s="1">
        <v>1.0</v>
      </c>
    </row>
    <row r="5307">
      <c r="A5307" s="1" t="s">
        <v>29</v>
      </c>
      <c r="B5307" s="1" t="s">
        <v>7272</v>
      </c>
      <c r="C5307" s="2" t="s">
        <v>7158</v>
      </c>
      <c r="D5307" s="1" t="s">
        <v>19</v>
      </c>
      <c r="E5307" s="3" t="str">
        <f>HYPERLINK("https://fyndiq.se/produkt/8a94b47e940d4cfe/", "2 Pack Xiaomi 12 PRO - Härdat glas 9H-Super kvalitet 3D")</f>
        <v>2 Pack Xiaomi 12 PRO - Härdat glas 9H-Super kvalitet 3D</v>
      </c>
      <c r="F5307" s="1" t="s">
        <v>214</v>
      </c>
      <c r="G5307" s="1" t="s">
        <v>215</v>
      </c>
      <c r="H5307" s="1" t="s">
        <v>216</v>
      </c>
      <c r="I5307" s="1" t="s">
        <v>1311</v>
      </c>
      <c r="J5307" s="1" t="s">
        <v>23</v>
      </c>
      <c r="K5307" s="1" t="s">
        <v>16</v>
      </c>
      <c r="L5307" s="1" t="s">
        <v>16</v>
      </c>
      <c r="M5307" s="1" t="s">
        <v>16</v>
      </c>
      <c r="N5307" s="1" t="s">
        <v>16</v>
      </c>
      <c r="O5307" s="1">
        <v>63.2</v>
      </c>
      <c r="P5307" s="1">
        <v>1.0</v>
      </c>
    </row>
    <row r="5308">
      <c r="A5308" s="1" t="s">
        <v>29</v>
      </c>
      <c r="B5308" s="1" t="s">
        <v>7273</v>
      </c>
      <c r="C5308" s="2" t="s">
        <v>7158</v>
      </c>
      <c r="D5308" s="1" t="s">
        <v>19</v>
      </c>
      <c r="E530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308" s="1" t="s">
        <v>729</v>
      </c>
      <c r="G5308" s="1" t="s">
        <v>730</v>
      </c>
      <c r="H5308" s="1" t="s">
        <v>731</v>
      </c>
      <c r="I5308" s="1" t="s">
        <v>16</v>
      </c>
      <c r="J5308" s="1" t="s">
        <v>23</v>
      </c>
      <c r="K5308" s="1" t="s">
        <v>16</v>
      </c>
      <c r="L5308" s="1" t="s">
        <v>16</v>
      </c>
      <c r="M5308" s="1" t="s">
        <v>16</v>
      </c>
      <c r="N5308" s="1" t="s">
        <v>16</v>
      </c>
      <c r="O5308" s="1">
        <v>63.2</v>
      </c>
      <c r="P5308" s="1">
        <v>1.0</v>
      </c>
    </row>
    <row r="5309">
      <c r="A5309" s="1" t="s">
        <v>29</v>
      </c>
      <c r="B5309" s="1" t="s">
        <v>7274</v>
      </c>
      <c r="C5309" s="2" t="s">
        <v>7158</v>
      </c>
      <c r="D5309" s="1" t="s">
        <v>19</v>
      </c>
      <c r="E530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5309" s="1" t="s">
        <v>599</v>
      </c>
      <c r="G5309" s="1" t="s">
        <v>600</v>
      </c>
      <c r="H5309" s="1" t="s">
        <v>601</v>
      </c>
      <c r="I5309" s="1" t="s">
        <v>16</v>
      </c>
      <c r="J5309" s="1" t="s">
        <v>23</v>
      </c>
      <c r="K5309" s="1" t="s">
        <v>16</v>
      </c>
      <c r="L5309" s="1" t="s">
        <v>16</v>
      </c>
      <c r="M5309" s="1" t="s">
        <v>16</v>
      </c>
      <c r="N5309" s="1" t="s">
        <v>16</v>
      </c>
      <c r="O5309" s="1">
        <v>71.2</v>
      </c>
      <c r="P5309" s="1">
        <v>1.0</v>
      </c>
    </row>
    <row r="5310">
      <c r="A5310" s="1" t="s">
        <v>29</v>
      </c>
      <c r="B5310" s="1" t="s">
        <v>7275</v>
      </c>
      <c r="C5310" s="2" t="s">
        <v>7158</v>
      </c>
      <c r="D5310" s="1" t="s">
        <v>19</v>
      </c>
      <c r="E5310" s="3" t="str">
        <f>HYPERLINK("https://fyndiq.se/produkt/533d0ddc5dd84c00/", "2-Pack iPhone 14 - skärmskydd &amp; linsskydd - härdat glas 9H")</f>
        <v>2-Pack iPhone 14 - skärmskydd &amp; linsskydd - härdat glas 9H</v>
      </c>
      <c r="F5310" s="1" t="s">
        <v>841</v>
      </c>
      <c r="G5310" s="1" t="s">
        <v>842</v>
      </c>
      <c r="H5310" s="1" t="s">
        <v>843</v>
      </c>
      <c r="I5310" s="1" t="s">
        <v>16</v>
      </c>
      <c r="J5310" s="1" t="s">
        <v>23</v>
      </c>
      <c r="K5310" s="1" t="s">
        <v>16</v>
      </c>
      <c r="L5310" s="1" t="s">
        <v>16</v>
      </c>
      <c r="M5310" s="1" t="s">
        <v>16</v>
      </c>
      <c r="N5310" s="1" t="s">
        <v>16</v>
      </c>
      <c r="O5310" s="1">
        <v>71.2</v>
      </c>
      <c r="P5310" s="1">
        <v>1.0</v>
      </c>
    </row>
    <row r="5311">
      <c r="A5311" s="1" t="s">
        <v>29</v>
      </c>
      <c r="B5311" s="1" t="s">
        <v>7276</v>
      </c>
      <c r="C5311" s="2" t="s">
        <v>7158</v>
      </c>
      <c r="D5311" s="1" t="s">
        <v>19</v>
      </c>
      <c r="E5311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5311" s="1" t="s">
        <v>3035</v>
      </c>
      <c r="G5311" s="1" t="s">
        <v>3036</v>
      </c>
      <c r="H5311" s="1" t="s">
        <v>3037</v>
      </c>
      <c r="I5311" s="1" t="s">
        <v>16</v>
      </c>
      <c r="J5311" s="1" t="s">
        <v>23</v>
      </c>
      <c r="K5311" s="1" t="s">
        <v>16</v>
      </c>
      <c r="L5311" s="1" t="s">
        <v>16</v>
      </c>
      <c r="M5311" s="1" t="s">
        <v>16</v>
      </c>
      <c r="N5311" s="1" t="s">
        <v>16</v>
      </c>
      <c r="O5311" s="1">
        <v>71.2</v>
      </c>
      <c r="P5311" s="1">
        <v>1.0</v>
      </c>
    </row>
    <row r="5312">
      <c r="A5312" s="1" t="s">
        <v>29</v>
      </c>
      <c r="B5312" s="1" t="s">
        <v>7277</v>
      </c>
      <c r="C5312" s="2" t="s">
        <v>7158</v>
      </c>
      <c r="D5312" s="1" t="s">
        <v>19</v>
      </c>
      <c r="E5312" s="3" t="str">
        <f>HYPERLINK("https://fyndiq.se/produkt/533d0ddc5dd84c00/", "2-Pack iPhone 14 - skärmskydd &amp; linsskydd - härdat glas 9H")</f>
        <v>2-Pack iPhone 14 - skärmskydd &amp; linsskydd - härdat glas 9H</v>
      </c>
      <c r="F5312" s="1" t="s">
        <v>841</v>
      </c>
      <c r="G5312" s="1" t="s">
        <v>842</v>
      </c>
      <c r="H5312" s="1" t="s">
        <v>843</v>
      </c>
      <c r="I5312" s="1" t="s">
        <v>16</v>
      </c>
      <c r="J5312" s="1" t="s">
        <v>23</v>
      </c>
      <c r="K5312" s="1" t="s">
        <v>16</v>
      </c>
      <c r="L5312" s="1" t="s">
        <v>16</v>
      </c>
      <c r="M5312" s="1" t="s">
        <v>16</v>
      </c>
      <c r="N5312" s="1" t="s">
        <v>16</v>
      </c>
      <c r="O5312" s="1">
        <v>71.2</v>
      </c>
      <c r="P5312" s="1">
        <v>1.0</v>
      </c>
    </row>
    <row r="5313">
      <c r="A5313" s="1" t="s">
        <v>29</v>
      </c>
      <c r="B5313" s="1" t="s">
        <v>7278</v>
      </c>
      <c r="C5313" s="2" t="s">
        <v>7158</v>
      </c>
      <c r="D5313" s="1" t="s">
        <v>19</v>
      </c>
      <c r="E5313" s="3" t="str">
        <f>HYPERLINK("https://fyndiq.se/produkt/56c72c0ba5f749b5/", "2-Pack SAMSUNG S24 Skärmskydd - Härdat Glas 9H - Super kvalitet 3D")</f>
        <v>2-Pack SAMSUNG S24 Skärmskydd - Härdat Glas 9H - Super kvalitet 3D</v>
      </c>
      <c r="F5313" s="1" t="s">
        <v>263</v>
      </c>
      <c r="G5313" s="1" t="s">
        <v>264</v>
      </c>
      <c r="H5313" s="1" t="s">
        <v>265</v>
      </c>
      <c r="I5313" s="1" t="s">
        <v>16</v>
      </c>
      <c r="J5313" s="1" t="s">
        <v>23</v>
      </c>
      <c r="K5313" s="1" t="s">
        <v>16</v>
      </c>
      <c r="L5313" s="1" t="s">
        <v>16</v>
      </c>
      <c r="M5313" s="1" t="s">
        <v>16</v>
      </c>
      <c r="N5313" s="1" t="s">
        <v>16</v>
      </c>
      <c r="O5313" s="1">
        <v>71.2</v>
      </c>
      <c r="P5313" s="1">
        <v>1.0</v>
      </c>
    </row>
    <row r="5314">
      <c r="A5314" s="1" t="s">
        <v>29</v>
      </c>
      <c r="B5314" s="1" t="s">
        <v>7279</v>
      </c>
      <c r="C5314" s="2" t="s">
        <v>7158</v>
      </c>
      <c r="D5314" s="1" t="s">
        <v>19</v>
      </c>
      <c r="E5314" s="3" t="str">
        <f>HYPERLINK("https://fyndiq.se/produkt/8a162916fdf246f7/", "2-Pack SAMSUNG S24 Skärmskydd - Härdat Glas 9H - Super kvalitet 3D")</f>
        <v>2-Pack SAMSUNG S24 Skärmskydd - Härdat Glas 9H - Super kvalitet 3D</v>
      </c>
      <c r="F5314" s="1" t="s">
        <v>714</v>
      </c>
      <c r="G5314" s="1" t="s">
        <v>715</v>
      </c>
      <c r="H5314" s="1" t="s">
        <v>716</v>
      </c>
      <c r="I5314" s="1" t="s">
        <v>16</v>
      </c>
      <c r="J5314" s="1" t="s">
        <v>23</v>
      </c>
      <c r="K5314" s="1" t="s">
        <v>16</v>
      </c>
      <c r="L5314" s="1" t="s">
        <v>16</v>
      </c>
      <c r="M5314" s="1" t="s">
        <v>16</v>
      </c>
      <c r="N5314" s="1" t="s">
        <v>16</v>
      </c>
      <c r="O5314" s="1">
        <v>71.2</v>
      </c>
      <c r="P5314" s="1">
        <v>1.0</v>
      </c>
    </row>
    <row r="5315">
      <c r="A5315" s="1" t="s">
        <v>29</v>
      </c>
      <c r="B5315" s="1" t="s">
        <v>7280</v>
      </c>
      <c r="C5315" s="2" t="s">
        <v>7158</v>
      </c>
      <c r="D5315" s="1" t="s">
        <v>19</v>
      </c>
      <c r="E5315" s="3" t="str">
        <f t="shared" ref="E5315:E5316" si="68">HYPERLINK("https://fyndiq.se/produkt/56c72c0ba5f749b5/", "2-Pack SAMSUNG S24 Skärmskydd - Härdat Glas 9H - Super kvalitet 3D")</f>
        <v>2-Pack SAMSUNG S24 Skärmskydd - Härdat Glas 9H - Super kvalitet 3D</v>
      </c>
      <c r="F5315" s="1" t="s">
        <v>263</v>
      </c>
      <c r="G5315" s="1" t="s">
        <v>264</v>
      </c>
      <c r="H5315" s="1" t="s">
        <v>265</v>
      </c>
      <c r="I5315" s="1" t="s">
        <v>16</v>
      </c>
      <c r="J5315" s="1" t="s">
        <v>23</v>
      </c>
      <c r="K5315" s="1" t="s">
        <v>16</v>
      </c>
      <c r="L5315" s="1" t="s">
        <v>16</v>
      </c>
      <c r="M5315" s="1" t="s">
        <v>16</v>
      </c>
      <c r="N5315" s="1" t="s">
        <v>16</v>
      </c>
      <c r="O5315" s="1">
        <v>71.2</v>
      </c>
      <c r="P5315" s="1">
        <v>1.0</v>
      </c>
    </row>
    <row r="5316">
      <c r="A5316" s="1" t="s">
        <v>29</v>
      </c>
      <c r="B5316" s="1" t="s">
        <v>7281</v>
      </c>
      <c r="C5316" s="2" t="s">
        <v>7158</v>
      </c>
      <c r="D5316" s="1" t="s">
        <v>19</v>
      </c>
      <c r="E5316" s="3" t="str">
        <f t="shared" si="68"/>
        <v>2-Pack SAMSUNG S24 Skärmskydd - Härdat Glas 9H - Super kvalitet 3D</v>
      </c>
      <c r="F5316" s="1" t="s">
        <v>263</v>
      </c>
      <c r="G5316" s="1" t="s">
        <v>264</v>
      </c>
      <c r="H5316" s="1" t="s">
        <v>265</v>
      </c>
      <c r="I5316" s="1" t="s">
        <v>16</v>
      </c>
      <c r="J5316" s="1" t="s">
        <v>23</v>
      </c>
      <c r="K5316" s="1" t="s">
        <v>16</v>
      </c>
      <c r="L5316" s="1" t="s">
        <v>16</v>
      </c>
      <c r="M5316" s="1" t="s">
        <v>16</v>
      </c>
      <c r="N5316" s="1" t="s">
        <v>16</v>
      </c>
      <c r="O5316" s="1">
        <v>71.2</v>
      </c>
      <c r="P5316" s="1">
        <v>1.0</v>
      </c>
    </row>
    <row r="5317">
      <c r="A5317" s="1" t="s">
        <v>29</v>
      </c>
      <c r="B5317" s="1" t="s">
        <v>7282</v>
      </c>
      <c r="C5317" s="2" t="s">
        <v>7158</v>
      </c>
      <c r="D5317" s="1" t="s">
        <v>19</v>
      </c>
      <c r="E5317" s="3" t="str">
        <f>HYPERLINK("https://fyndiq.se/produkt/c5a227fb7518403e/", "1-Pack Privacy Samsung A04S Skärmskydd &amp; 1-Pack linsskydd - Härdat Glas 9H - Super kvalitet 3D")</f>
        <v>1-Pack Privacy Samsung A04S Skärmskydd &amp; 1-Pack linsskydd - Härdat Glas 9H - Super kvalitet 3D</v>
      </c>
      <c r="F5317" s="1" t="s">
        <v>7283</v>
      </c>
      <c r="G5317" s="1" t="s">
        <v>7284</v>
      </c>
      <c r="H5317" s="1" t="s">
        <v>7285</v>
      </c>
      <c r="I5317" s="1" t="s">
        <v>16</v>
      </c>
      <c r="J5317" s="1" t="s">
        <v>23</v>
      </c>
      <c r="K5317" s="1" t="s">
        <v>16</v>
      </c>
      <c r="L5317" s="1" t="s">
        <v>16</v>
      </c>
      <c r="M5317" s="1" t="s">
        <v>16</v>
      </c>
      <c r="N5317" s="1" t="s">
        <v>16</v>
      </c>
      <c r="O5317" s="1">
        <v>79.2</v>
      </c>
      <c r="P5317" s="1">
        <v>1.0</v>
      </c>
    </row>
    <row r="5318">
      <c r="A5318" s="1" t="s">
        <v>29</v>
      </c>
      <c r="B5318" s="1" t="s">
        <v>7286</v>
      </c>
      <c r="C5318" s="2" t="s">
        <v>7158</v>
      </c>
      <c r="D5318" s="1" t="s">
        <v>19</v>
      </c>
      <c r="E5318" s="3" t="str">
        <f>HYPERLINK("https://fyndiq.se/produkt/c745c55ca3af45fb/", "Skärmskydd IPhone 11 / XR - 3D härdat glas - hög kvalitet")</f>
        <v>Skärmskydd IPhone 11 / XR - 3D härdat glas - hög kvalitet</v>
      </c>
      <c r="F5318" s="1" t="s">
        <v>2222</v>
      </c>
      <c r="G5318" s="1" t="s">
        <v>2223</v>
      </c>
      <c r="H5318" s="1" t="s">
        <v>2224</v>
      </c>
      <c r="I5318" s="1" t="s">
        <v>16</v>
      </c>
      <c r="J5318" s="1" t="s">
        <v>23</v>
      </c>
      <c r="K5318" s="1" t="s">
        <v>16</v>
      </c>
      <c r="L5318" s="1" t="s">
        <v>16</v>
      </c>
      <c r="M5318" s="1" t="s">
        <v>16</v>
      </c>
      <c r="N5318" s="1" t="s">
        <v>16</v>
      </c>
      <c r="O5318" s="1">
        <v>47.2</v>
      </c>
      <c r="P5318" s="1">
        <v>1.0</v>
      </c>
    </row>
    <row r="5319">
      <c r="A5319" s="1" t="s">
        <v>29</v>
      </c>
      <c r="B5319" s="1" t="s">
        <v>7287</v>
      </c>
      <c r="C5319" s="2" t="s">
        <v>7158</v>
      </c>
      <c r="D5319" s="1" t="s">
        <v>19</v>
      </c>
      <c r="E5319" s="3" t="str">
        <f>HYPERLINK("https://fyndiq.se/produkt/dcf98fa79a0341db/", "iPhone 14 Pro - 9H Härdat Glass - Super kvalitet 3D Skärmskydd")</f>
        <v>iPhone 14 Pro - 9H Härdat Glass - Super kvalitet 3D Skärmskydd</v>
      </c>
      <c r="F5319" s="1" t="s">
        <v>2467</v>
      </c>
      <c r="G5319" s="1" t="s">
        <v>2468</v>
      </c>
      <c r="H5319" s="1" t="s">
        <v>2469</v>
      </c>
      <c r="I5319" s="1" t="s">
        <v>16</v>
      </c>
      <c r="J5319" s="1" t="s">
        <v>23</v>
      </c>
      <c r="K5319" s="1" t="s">
        <v>16</v>
      </c>
      <c r="L5319" s="1" t="s">
        <v>16</v>
      </c>
      <c r="M5319" s="1" t="s">
        <v>16</v>
      </c>
      <c r="N5319" s="1" t="s">
        <v>16</v>
      </c>
      <c r="O5319" s="1">
        <v>47.2</v>
      </c>
      <c r="P5319" s="1">
        <v>1.0</v>
      </c>
    </row>
    <row r="5320">
      <c r="A5320" s="1" t="s">
        <v>29</v>
      </c>
      <c r="B5320" s="1" t="s">
        <v>7288</v>
      </c>
      <c r="C5320" s="2" t="s">
        <v>7158</v>
      </c>
      <c r="D5320" s="1" t="s">
        <v>19</v>
      </c>
      <c r="E532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320" s="1" t="s">
        <v>785</v>
      </c>
      <c r="G5320" s="1" t="s">
        <v>786</v>
      </c>
      <c r="H5320" s="1" t="s">
        <v>787</v>
      </c>
      <c r="I5320" s="1" t="s">
        <v>16</v>
      </c>
      <c r="J5320" s="1" t="s">
        <v>23</v>
      </c>
      <c r="K5320" s="1" t="s">
        <v>16</v>
      </c>
      <c r="L5320" s="1" t="s">
        <v>16</v>
      </c>
      <c r="M5320" s="1" t="s">
        <v>16</v>
      </c>
      <c r="N5320" s="1" t="s">
        <v>16</v>
      </c>
      <c r="O5320" s="1">
        <v>63.2</v>
      </c>
      <c r="P5320" s="1">
        <v>1.0</v>
      </c>
    </row>
    <row r="5321">
      <c r="A5321" s="1" t="s">
        <v>29</v>
      </c>
      <c r="B5321" s="1" t="s">
        <v>7289</v>
      </c>
      <c r="C5321" s="2" t="s">
        <v>7158</v>
      </c>
      <c r="D5321" s="1" t="s">
        <v>19</v>
      </c>
      <c r="E5321" s="3" t="str">
        <f>HYPERLINK("https://fyndiq.se/produkt/56c72c0ba5f749b5/", "2-Pack SAMSUNG S24 Skärmskydd - Härdat Glas 9H - Super kvalitet 3D")</f>
        <v>2-Pack SAMSUNG S24 Skärmskydd - Härdat Glas 9H - Super kvalitet 3D</v>
      </c>
      <c r="F5321" s="1" t="s">
        <v>263</v>
      </c>
      <c r="G5321" s="1" t="s">
        <v>264</v>
      </c>
      <c r="H5321" s="1" t="s">
        <v>265</v>
      </c>
      <c r="I5321" s="1" t="s">
        <v>16</v>
      </c>
      <c r="J5321" s="1" t="s">
        <v>23</v>
      </c>
      <c r="K5321" s="1" t="s">
        <v>16</v>
      </c>
      <c r="L5321" s="1" t="s">
        <v>16</v>
      </c>
      <c r="M5321" s="1" t="s">
        <v>16</v>
      </c>
      <c r="N5321" s="1" t="s">
        <v>16</v>
      </c>
      <c r="O5321" s="1">
        <v>71.2</v>
      </c>
      <c r="P5321" s="1">
        <v>1.0</v>
      </c>
    </row>
    <row r="5322">
      <c r="A5322" s="1" t="s">
        <v>29</v>
      </c>
      <c r="B5322" s="1" t="s">
        <v>7290</v>
      </c>
      <c r="C5322" s="2" t="s">
        <v>7291</v>
      </c>
      <c r="D5322" s="1" t="s">
        <v>19</v>
      </c>
      <c r="E5322" s="3" t="str">
        <f>HYPERLINK("https://fyndiq.se/produkt/2a9c08e4daf04aed/", "2-Pack Xiaomi 12T Pro - Härdat Glas 9H - Super kvalitet 3D Skärmskydd")</f>
        <v>2-Pack Xiaomi 12T Pro - Härdat Glas 9H - Super kvalitet 3D Skärmskydd</v>
      </c>
      <c r="F5322" s="1" t="s">
        <v>376</v>
      </c>
      <c r="G5322" s="1" t="s">
        <v>377</v>
      </c>
      <c r="H5322" s="1" t="s">
        <v>378</v>
      </c>
      <c r="I5322" s="1" t="s">
        <v>16</v>
      </c>
      <c r="J5322" s="1" t="s">
        <v>23</v>
      </c>
      <c r="K5322" s="1" t="s">
        <v>16</v>
      </c>
      <c r="L5322" s="1" t="s">
        <v>16</v>
      </c>
      <c r="M5322" s="1" t="s">
        <v>16</v>
      </c>
      <c r="N5322" s="1" t="s">
        <v>16</v>
      </c>
      <c r="O5322" s="1">
        <v>63.2</v>
      </c>
      <c r="P5322" s="1">
        <v>1.0</v>
      </c>
    </row>
    <row r="5323">
      <c r="A5323" s="1" t="s">
        <v>29</v>
      </c>
      <c r="B5323" s="1" t="s">
        <v>7292</v>
      </c>
      <c r="C5323" s="2" t="s">
        <v>7291</v>
      </c>
      <c r="D5323" s="1" t="s">
        <v>19</v>
      </c>
      <c r="E5323" s="3" t="str">
        <f>HYPERLINK("https://fyndiq.se/produkt/6ef3b0dc00b9440f/", "2-Pack SAMSUNG S24 ULTRA 5G Skärmskydd - Härdat Glas 9H - Super kvalitet 3D")</f>
        <v>2-Pack SAMSUNG S24 ULTRA 5G Skärmskydd - Härdat Glas 9H - Super kvalitet 3D</v>
      </c>
      <c r="F5323" s="1" t="s">
        <v>1434</v>
      </c>
      <c r="G5323" s="1" t="s">
        <v>1435</v>
      </c>
      <c r="H5323" s="1" t="s">
        <v>1436</v>
      </c>
      <c r="I5323" s="1" t="s">
        <v>16</v>
      </c>
      <c r="J5323" s="1" t="s">
        <v>23</v>
      </c>
      <c r="K5323" s="1" t="s">
        <v>16</v>
      </c>
      <c r="L5323" s="1" t="s">
        <v>16</v>
      </c>
      <c r="M5323" s="1" t="s">
        <v>16</v>
      </c>
      <c r="N5323" s="1" t="s">
        <v>16</v>
      </c>
      <c r="O5323" s="1">
        <v>71.2</v>
      </c>
      <c r="P5323" s="1">
        <v>1.0</v>
      </c>
    </row>
    <row r="5324">
      <c r="A5324" s="1" t="s">
        <v>29</v>
      </c>
      <c r="B5324" s="1" t="s">
        <v>7293</v>
      </c>
      <c r="C5324" s="2" t="s">
        <v>7291</v>
      </c>
      <c r="D5324" s="1" t="s">
        <v>19</v>
      </c>
      <c r="E5324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5324" s="1" t="s">
        <v>71</v>
      </c>
      <c r="G5324" s="1" t="s">
        <v>72</v>
      </c>
      <c r="H5324" s="1" t="s">
        <v>73</v>
      </c>
      <c r="I5324" s="1" t="s">
        <v>16</v>
      </c>
      <c r="J5324" s="1" t="s">
        <v>23</v>
      </c>
      <c r="K5324" s="1" t="s">
        <v>16</v>
      </c>
      <c r="L5324" s="1" t="s">
        <v>16</v>
      </c>
      <c r="M5324" s="1" t="s">
        <v>16</v>
      </c>
      <c r="N5324" s="1" t="s">
        <v>16</v>
      </c>
      <c r="O5324" s="1">
        <v>63.2</v>
      </c>
      <c r="P5324" s="1">
        <v>1.0</v>
      </c>
    </row>
    <row r="5325">
      <c r="A5325" s="1" t="s">
        <v>29</v>
      </c>
      <c r="B5325" s="1" t="s">
        <v>7294</v>
      </c>
      <c r="C5325" s="2" t="s">
        <v>7291</v>
      </c>
      <c r="D5325" s="1" t="s">
        <v>19</v>
      </c>
      <c r="E5325" s="3" t="str">
        <f>HYPERLINK("https://fyndiq.se/produkt/13e76851ca504320/", "2-Pack Samsung Galaxy S22 Ultra - Härdat glas 9H - Top kvalitet")</f>
        <v>2-Pack Samsung Galaxy S22 Ultra - Härdat glas 9H - Top kvalitet</v>
      </c>
      <c r="F5325" s="1" t="s">
        <v>140</v>
      </c>
      <c r="G5325" s="1" t="s">
        <v>141</v>
      </c>
      <c r="H5325" s="1" t="s">
        <v>142</v>
      </c>
      <c r="I5325" s="1" t="s">
        <v>16</v>
      </c>
      <c r="J5325" s="1" t="s">
        <v>23</v>
      </c>
      <c r="K5325" s="1" t="s">
        <v>16</v>
      </c>
      <c r="L5325" s="1" t="s">
        <v>16</v>
      </c>
      <c r="M5325" s="1" t="s">
        <v>16</v>
      </c>
      <c r="N5325" s="1" t="s">
        <v>16</v>
      </c>
      <c r="O5325" s="1">
        <v>63.2</v>
      </c>
      <c r="P5325" s="1">
        <v>1.0</v>
      </c>
    </row>
    <row r="5326">
      <c r="A5326" s="1" t="s">
        <v>29</v>
      </c>
      <c r="B5326" s="1" t="s">
        <v>7295</v>
      </c>
      <c r="C5326" s="2" t="s">
        <v>7291</v>
      </c>
      <c r="D5326" s="1" t="s">
        <v>19</v>
      </c>
      <c r="E5326" s="3" t="str">
        <f>HYPERLINK("https://fyndiq.se/produkt/4c221907d1254100/", "2-Pack Samsung A14 Skärmskydd - Härdat Glas 9H - Super kvalitet 3D")</f>
        <v>2-Pack Samsung A14 Skärmskydd - Härdat Glas 9H - Super kvalitet 3D</v>
      </c>
      <c r="F5326" s="1" t="s">
        <v>167</v>
      </c>
      <c r="G5326" s="1" t="s">
        <v>168</v>
      </c>
      <c r="H5326" s="1" t="s">
        <v>169</v>
      </c>
      <c r="I5326" s="1" t="s">
        <v>16</v>
      </c>
      <c r="J5326" s="1" t="s">
        <v>23</v>
      </c>
      <c r="K5326" s="1" t="s">
        <v>16</v>
      </c>
      <c r="L5326" s="1" t="s">
        <v>16</v>
      </c>
      <c r="M5326" s="1" t="s">
        <v>16</v>
      </c>
      <c r="N5326" s="1" t="s">
        <v>16</v>
      </c>
      <c r="O5326" s="1">
        <v>63.2</v>
      </c>
      <c r="P5326" s="1">
        <v>1.0</v>
      </c>
    </row>
    <row r="5327">
      <c r="A5327" s="1" t="s">
        <v>29</v>
      </c>
      <c r="B5327" s="1" t="s">
        <v>7296</v>
      </c>
      <c r="C5327" s="2" t="s">
        <v>7291</v>
      </c>
      <c r="D5327" s="1" t="s">
        <v>19</v>
      </c>
      <c r="E5327" s="3" t="str">
        <f>HYPERLINK("https://fyndiq.se/produkt/3fee81d316cc43da/", "2-pack - iPhone 12 / 12 Pro - 9H Härdat Glass - Top Kvalitet")</f>
        <v>2-pack - iPhone 12 / 12 Pro - 9H Härdat Glass - Top Kvalitet</v>
      </c>
      <c r="F5327" s="1" t="s">
        <v>2499</v>
      </c>
      <c r="G5327" s="1" t="s">
        <v>2500</v>
      </c>
      <c r="H5327" s="1" t="s">
        <v>2067</v>
      </c>
      <c r="I5327" s="1" t="s">
        <v>16</v>
      </c>
      <c r="J5327" s="1" t="s">
        <v>23</v>
      </c>
      <c r="K5327" s="1" t="s">
        <v>16</v>
      </c>
      <c r="L5327" s="1" t="s">
        <v>16</v>
      </c>
      <c r="M5327" s="1" t="s">
        <v>16</v>
      </c>
      <c r="N5327" s="1" t="s">
        <v>16</v>
      </c>
      <c r="O5327" s="1">
        <v>55.2</v>
      </c>
      <c r="P5327" s="1">
        <v>1.0</v>
      </c>
    </row>
    <row r="5328">
      <c r="A5328" s="1" t="s">
        <v>29</v>
      </c>
      <c r="B5328" s="1" t="s">
        <v>7297</v>
      </c>
      <c r="C5328" s="2" t="s">
        <v>7291</v>
      </c>
      <c r="D5328" s="1" t="s">
        <v>19</v>
      </c>
      <c r="E5328" s="3" t="str">
        <f>HYPERLINK("https://fyndiq.se/produkt/a871a7da0b2249a8/", "2-Pack Iphone 11 Pro Max - 9H Härdat Glass - Top Kvalitet")</f>
        <v>2-Pack Iphone 11 Pro Max - 9H Härdat Glass - Top Kvalitet</v>
      </c>
      <c r="F5328" s="1" t="s">
        <v>559</v>
      </c>
      <c r="G5328" s="1" t="s">
        <v>560</v>
      </c>
      <c r="H5328" s="1" t="s">
        <v>561</v>
      </c>
      <c r="I5328" s="1" t="s">
        <v>16</v>
      </c>
      <c r="J5328" s="1" t="s">
        <v>23</v>
      </c>
      <c r="K5328" s="1" t="s">
        <v>16</v>
      </c>
      <c r="L5328" s="1" t="s">
        <v>16</v>
      </c>
      <c r="M5328" s="1" t="s">
        <v>16</v>
      </c>
      <c r="N5328" s="1" t="s">
        <v>16</v>
      </c>
      <c r="O5328" s="1">
        <v>55.2</v>
      </c>
      <c r="P5328" s="1">
        <v>1.0</v>
      </c>
    </row>
    <row r="5329">
      <c r="A5329" s="1" t="s">
        <v>29</v>
      </c>
      <c r="B5329" s="1" t="s">
        <v>7298</v>
      </c>
      <c r="C5329" s="2" t="s">
        <v>7291</v>
      </c>
      <c r="D5329" s="1" t="s">
        <v>19</v>
      </c>
      <c r="E5329" s="3" t="str">
        <f>HYPERLINK("https://fyndiq.se/produkt/d797b2d066ca471c/", "2-Pack Apple Watch 44mm – Härdat glas 9H – Super kvalitet 3D")</f>
        <v>2-Pack Apple Watch 44mm – Härdat glas 9H – Super kvalitet 3D</v>
      </c>
      <c r="F5329" s="1" t="s">
        <v>1392</v>
      </c>
      <c r="G5329" s="1" t="s">
        <v>1393</v>
      </c>
      <c r="H5329" s="1" t="s">
        <v>1394</v>
      </c>
      <c r="I5329" s="1" t="s">
        <v>16</v>
      </c>
      <c r="J5329" s="1" t="s">
        <v>23</v>
      </c>
      <c r="K5329" s="1" t="s">
        <v>16</v>
      </c>
      <c r="L5329" s="1" t="s">
        <v>16</v>
      </c>
      <c r="M5329" s="1" t="s">
        <v>16</v>
      </c>
      <c r="N5329" s="1" t="s">
        <v>16</v>
      </c>
      <c r="O5329" s="1">
        <v>55.2</v>
      </c>
      <c r="P5329" s="1">
        <v>1.0</v>
      </c>
    </row>
    <row r="5330">
      <c r="A5330" s="1" t="s">
        <v>29</v>
      </c>
      <c r="B5330" s="1" t="s">
        <v>7299</v>
      </c>
      <c r="C5330" s="2" t="s">
        <v>7291</v>
      </c>
      <c r="D5330" s="1" t="s">
        <v>19</v>
      </c>
      <c r="E5330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5330" s="1" t="s">
        <v>563</v>
      </c>
      <c r="G5330" s="1" t="s">
        <v>564</v>
      </c>
      <c r="H5330" s="1" t="s">
        <v>565</v>
      </c>
      <c r="I5330" s="1" t="s">
        <v>16</v>
      </c>
      <c r="J5330" s="1" t="s">
        <v>23</v>
      </c>
      <c r="K5330" s="1" t="s">
        <v>16</v>
      </c>
      <c r="L5330" s="1" t="s">
        <v>16</v>
      </c>
      <c r="M5330" s="1" t="s">
        <v>16</v>
      </c>
      <c r="N5330" s="1" t="s">
        <v>16</v>
      </c>
      <c r="O5330" s="1">
        <v>87.2</v>
      </c>
      <c r="P5330" s="1">
        <v>1.0</v>
      </c>
    </row>
    <row r="5331">
      <c r="A5331" s="1" t="s">
        <v>29</v>
      </c>
      <c r="B5331" s="1" t="s">
        <v>7300</v>
      </c>
      <c r="C5331" s="2" t="s">
        <v>7291</v>
      </c>
      <c r="D5331" s="1" t="s">
        <v>19</v>
      </c>
      <c r="E5331" s="3" t="str">
        <f t="shared" ref="E5331:E5332" si="69">HYPERLINK("https://fyndiq.se/produkt/28799ed0373d40b4/", "2 Pack Galaxy S21 Ultra 5G- Härdat glas 9H - Super kvalitet 3D")</f>
        <v>2 Pack Galaxy S21 Ultra 5G- Härdat glas 9H - Super kvalitet 3D</v>
      </c>
      <c r="F5331" s="1" t="s">
        <v>272</v>
      </c>
      <c r="G5331" s="1" t="s">
        <v>273</v>
      </c>
      <c r="H5331" s="1" t="s">
        <v>274</v>
      </c>
      <c r="I5331" s="1" t="s">
        <v>16</v>
      </c>
      <c r="J5331" s="1" t="s">
        <v>23</v>
      </c>
      <c r="K5331" s="1" t="s">
        <v>16</v>
      </c>
      <c r="L5331" s="1" t="s">
        <v>16</v>
      </c>
      <c r="M5331" s="1" t="s">
        <v>16</v>
      </c>
      <c r="N5331" s="1" t="s">
        <v>16</v>
      </c>
      <c r="O5331" s="1">
        <v>63.2</v>
      </c>
      <c r="P5331" s="1">
        <v>1.0</v>
      </c>
    </row>
    <row r="5332">
      <c r="A5332" s="1" t="s">
        <v>29</v>
      </c>
      <c r="B5332" s="1" t="s">
        <v>7301</v>
      </c>
      <c r="C5332" s="2" t="s">
        <v>7291</v>
      </c>
      <c r="D5332" s="1" t="s">
        <v>19</v>
      </c>
      <c r="E5332" s="3" t="str">
        <f t="shared" si="69"/>
        <v>2 Pack Galaxy S21 Ultra 5G- Härdat glas 9H - Super kvalitet 3D</v>
      </c>
      <c r="F5332" s="1" t="s">
        <v>272</v>
      </c>
      <c r="G5332" s="1" t="s">
        <v>273</v>
      </c>
      <c r="H5332" s="1" t="s">
        <v>274</v>
      </c>
      <c r="I5332" s="1" t="s">
        <v>16</v>
      </c>
      <c r="J5332" s="1" t="s">
        <v>23</v>
      </c>
      <c r="K5332" s="1" t="s">
        <v>16</v>
      </c>
      <c r="L5332" s="1" t="s">
        <v>16</v>
      </c>
      <c r="M5332" s="1" t="s">
        <v>16</v>
      </c>
      <c r="N5332" s="1" t="s">
        <v>16</v>
      </c>
      <c r="O5332" s="1">
        <v>63.2</v>
      </c>
      <c r="P5332" s="1">
        <v>1.0</v>
      </c>
    </row>
    <row r="5333">
      <c r="A5333" s="1" t="s">
        <v>29</v>
      </c>
      <c r="B5333" s="1" t="s">
        <v>7302</v>
      </c>
      <c r="C5333" s="2" t="s">
        <v>7291</v>
      </c>
      <c r="D5333" s="1" t="s">
        <v>19</v>
      </c>
      <c r="E5333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5333" s="1" t="s">
        <v>709</v>
      </c>
      <c r="G5333" s="1" t="s">
        <v>710</v>
      </c>
      <c r="H5333" s="1" t="s">
        <v>711</v>
      </c>
      <c r="I5333" s="1" t="s">
        <v>16</v>
      </c>
      <c r="J5333" s="1" t="s">
        <v>23</v>
      </c>
      <c r="K5333" s="1" t="s">
        <v>16</v>
      </c>
      <c r="L5333" s="1" t="s">
        <v>16</v>
      </c>
      <c r="M5333" s="1" t="s">
        <v>16</v>
      </c>
      <c r="N5333" s="1" t="s">
        <v>16</v>
      </c>
      <c r="O5333" s="1">
        <v>63.2</v>
      </c>
      <c r="P5333" s="1">
        <v>1.0</v>
      </c>
    </row>
    <row r="5334">
      <c r="A5334" s="1" t="s">
        <v>29</v>
      </c>
      <c r="B5334" s="1" t="s">
        <v>7303</v>
      </c>
      <c r="C5334" s="2" t="s">
        <v>7291</v>
      </c>
      <c r="D5334" s="1" t="s">
        <v>19</v>
      </c>
      <c r="E5334" s="3" t="str">
        <f>HYPERLINK("https://fyndiq.se/produkt/c745c55ca3af45fb/", "Skärmskydd IPhone 11 / XR - 3D härdat glas - hög kvalitet")</f>
        <v>Skärmskydd IPhone 11 / XR - 3D härdat glas - hög kvalitet</v>
      </c>
      <c r="F5334" s="1" t="s">
        <v>2222</v>
      </c>
      <c r="G5334" s="1" t="s">
        <v>2223</v>
      </c>
      <c r="H5334" s="1" t="s">
        <v>2224</v>
      </c>
      <c r="I5334" s="1" t="s">
        <v>16</v>
      </c>
      <c r="J5334" s="1" t="s">
        <v>23</v>
      </c>
      <c r="K5334" s="1" t="s">
        <v>16</v>
      </c>
      <c r="L5334" s="1" t="s">
        <v>16</v>
      </c>
      <c r="M5334" s="1" t="s">
        <v>16</v>
      </c>
      <c r="N5334" s="1" t="s">
        <v>16</v>
      </c>
      <c r="O5334" s="1">
        <v>47.2</v>
      </c>
      <c r="P5334" s="1">
        <v>1.0</v>
      </c>
    </row>
    <row r="5335">
      <c r="A5335" s="1" t="s">
        <v>29</v>
      </c>
      <c r="B5335" s="1" t="s">
        <v>7304</v>
      </c>
      <c r="C5335" s="2" t="s">
        <v>7291</v>
      </c>
      <c r="D5335" s="1" t="s">
        <v>19</v>
      </c>
      <c r="E5335" s="3" t="str">
        <f>HYPERLINK("https://fyndiq.se/produkt/0b0a4498022e4979/", "2-Pack Samsung Galaxy A12 - Härdat Glas 9H - Super Kvalitet 3D")</f>
        <v>2-Pack Samsung Galaxy A12 - Härdat Glas 9H - Super Kvalitet 3D</v>
      </c>
      <c r="F5335" s="1" t="s">
        <v>683</v>
      </c>
      <c r="G5335" s="1" t="s">
        <v>684</v>
      </c>
      <c r="H5335" s="1" t="s">
        <v>685</v>
      </c>
      <c r="I5335" s="1" t="s">
        <v>16</v>
      </c>
      <c r="J5335" s="1" t="s">
        <v>23</v>
      </c>
      <c r="K5335" s="1" t="s">
        <v>16</v>
      </c>
      <c r="L5335" s="1" t="s">
        <v>16</v>
      </c>
      <c r="M5335" s="1" t="s">
        <v>16</v>
      </c>
      <c r="N5335" s="1" t="s">
        <v>16</v>
      </c>
      <c r="O5335" s="1">
        <v>63.2</v>
      </c>
      <c r="P5335" s="1">
        <v>1.0</v>
      </c>
    </row>
    <row r="5336">
      <c r="A5336" s="1" t="s">
        <v>29</v>
      </c>
      <c r="B5336" s="1" t="s">
        <v>7305</v>
      </c>
      <c r="C5336" s="2" t="s">
        <v>7291</v>
      </c>
      <c r="D5336" s="1" t="s">
        <v>19</v>
      </c>
      <c r="E533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336" s="1" t="s">
        <v>977</v>
      </c>
      <c r="G5336" s="1" t="s">
        <v>978</v>
      </c>
      <c r="H5336" s="1" t="s">
        <v>979</v>
      </c>
      <c r="I5336" s="1" t="s">
        <v>1230</v>
      </c>
      <c r="J5336" s="1" t="s">
        <v>9</v>
      </c>
      <c r="K5336" s="2" t="s">
        <v>5220</v>
      </c>
      <c r="L5336" s="1" t="s">
        <v>2602</v>
      </c>
      <c r="M5336" s="1" t="s">
        <v>16</v>
      </c>
      <c r="N5336" s="1" t="s">
        <v>16</v>
      </c>
      <c r="O5336" s="1">
        <v>63.2</v>
      </c>
      <c r="P5336" s="1">
        <v>1.0</v>
      </c>
    </row>
    <row r="5337">
      <c r="A5337" s="1" t="s">
        <v>29</v>
      </c>
      <c r="B5337" s="1" t="s">
        <v>7306</v>
      </c>
      <c r="C5337" s="2" t="s">
        <v>7291</v>
      </c>
      <c r="D5337" s="1" t="s">
        <v>19</v>
      </c>
      <c r="E5337" s="3" t="str">
        <f>HYPERLINK("https://fyndiq.se/produkt/66924f1ff238487e/", "2-Pack GOOGLE PIXEL 7A Skärmskydd - Härdat Glas 9H - Super kvalitet 3D")</f>
        <v>2-Pack GOOGLE PIXEL 7A Skärmskydd - Härdat Glas 9H - Super kvalitet 3D</v>
      </c>
      <c r="F5337" s="1" t="s">
        <v>315</v>
      </c>
      <c r="G5337" s="1" t="s">
        <v>316</v>
      </c>
      <c r="H5337" s="1" t="s">
        <v>317</v>
      </c>
      <c r="I5337" s="1" t="s">
        <v>16</v>
      </c>
      <c r="J5337" s="1" t="s">
        <v>23</v>
      </c>
      <c r="K5337" s="1" t="s">
        <v>16</v>
      </c>
      <c r="L5337" s="1" t="s">
        <v>16</v>
      </c>
      <c r="M5337" s="1" t="s">
        <v>16</v>
      </c>
      <c r="N5337" s="1" t="s">
        <v>16</v>
      </c>
      <c r="O5337" s="1">
        <v>63.2</v>
      </c>
      <c r="P5337" s="1">
        <v>1.0</v>
      </c>
    </row>
    <row r="5338">
      <c r="A5338" s="1" t="s">
        <v>29</v>
      </c>
      <c r="B5338" s="1" t="s">
        <v>7307</v>
      </c>
      <c r="C5338" s="2" t="s">
        <v>7291</v>
      </c>
      <c r="D5338" s="1" t="s">
        <v>19</v>
      </c>
      <c r="E5338" s="3" t="str">
        <f t="shared" ref="E5338:E5339" si="70">HYPERLINK("https://fyndiq.se/produkt/f4e95b294a424d40/", "2-Pack Samsung S10 Skärmskydd - Härdat Glas 9H - Super kvalitet 3D")</f>
        <v>2-Pack Samsung S10 Skärmskydd - Härdat Glas 9H - Super kvalitet 3D</v>
      </c>
      <c r="F5338" s="1" t="s">
        <v>353</v>
      </c>
      <c r="G5338" s="1" t="s">
        <v>354</v>
      </c>
      <c r="H5338" s="1" t="s">
        <v>355</v>
      </c>
      <c r="I5338" s="1" t="s">
        <v>16</v>
      </c>
      <c r="J5338" s="1" t="s">
        <v>23</v>
      </c>
      <c r="K5338" s="1" t="s">
        <v>16</v>
      </c>
      <c r="L5338" s="1" t="s">
        <v>16</v>
      </c>
      <c r="M5338" s="1" t="s">
        <v>16</v>
      </c>
      <c r="N5338" s="1" t="s">
        <v>16</v>
      </c>
      <c r="O5338" s="1">
        <v>63.2</v>
      </c>
      <c r="P5338" s="1">
        <v>1.0</v>
      </c>
    </row>
    <row r="5339">
      <c r="A5339" s="1" t="s">
        <v>29</v>
      </c>
      <c r="B5339" s="1" t="s">
        <v>7308</v>
      </c>
      <c r="C5339" s="2" t="s">
        <v>7291</v>
      </c>
      <c r="D5339" s="1" t="s">
        <v>19</v>
      </c>
      <c r="E5339" s="3" t="str">
        <f t="shared" si="70"/>
        <v>2-Pack Samsung S10 Skärmskydd - Härdat Glas 9H - Super kvalitet 3D</v>
      </c>
      <c r="F5339" s="1" t="s">
        <v>353</v>
      </c>
      <c r="G5339" s="1" t="s">
        <v>354</v>
      </c>
      <c r="H5339" s="1" t="s">
        <v>355</v>
      </c>
      <c r="I5339" s="1" t="s">
        <v>16</v>
      </c>
      <c r="J5339" s="1" t="s">
        <v>23</v>
      </c>
      <c r="K5339" s="1" t="s">
        <v>16</v>
      </c>
      <c r="L5339" s="1" t="s">
        <v>16</v>
      </c>
      <c r="M5339" s="1" t="s">
        <v>16</v>
      </c>
      <c r="N5339" s="1" t="s">
        <v>16</v>
      </c>
      <c r="O5339" s="1">
        <v>63.2</v>
      </c>
      <c r="P5339" s="1">
        <v>1.0</v>
      </c>
    </row>
    <row r="5340">
      <c r="A5340" s="1" t="s">
        <v>29</v>
      </c>
      <c r="B5340" s="1" t="s">
        <v>7309</v>
      </c>
      <c r="C5340" s="2" t="s">
        <v>7291</v>
      </c>
      <c r="D5340" s="1" t="s">
        <v>19</v>
      </c>
      <c r="E5340" s="3" t="str">
        <f>HYPERLINK("https://fyndiq.se/produkt/568e11c65a164b3c/", "2 Pack Samsung Galaxy A33 - 9H Härdat Glass - 3D Super Kvalitet")</f>
        <v>2 Pack Samsung Galaxy A33 - 9H Härdat Glass - 3D Super Kvalitet</v>
      </c>
      <c r="F5340" s="1" t="s">
        <v>736</v>
      </c>
      <c r="G5340" s="1" t="s">
        <v>737</v>
      </c>
      <c r="H5340" s="1" t="s">
        <v>738</v>
      </c>
      <c r="I5340" s="1" t="s">
        <v>16</v>
      </c>
      <c r="J5340" s="1" t="s">
        <v>23</v>
      </c>
      <c r="K5340" s="1" t="s">
        <v>16</v>
      </c>
      <c r="L5340" s="1" t="s">
        <v>16</v>
      </c>
      <c r="M5340" s="1" t="s">
        <v>16</v>
      </c>
      <c r="N5340" s="1" t="s">
        <v>16</v>
      </c>
      <c r="O5340" s="1">
        <v>63.2</v>
      </c>
      <c r="P5340" s="1">
        <v>1.0</v>
      </c>
    </row>
    <row r="5341">
      <c r="A5341" s="1" t="s">
        <v>29</v>
      </c>
      <c r="B5341" s="1" t="s">
        <v>7310</v>
      </c>
      <c r="C5341" s="2" t="s">
        <v>7291</v>
      </c>
      <c r="D5341" s="1" t="s">
        <v>19</v>
      </c>
      <c r="E5341" s="3" t="str">
        <f>HYPERLINK("https://fyndiq.se/produkt/a00b62acc6644fd2/", "2-Pack Samsung Galaxy S10 - Härdat glas 9H – Super kvalitet 3D")</f>
        <v>2-Pack Samsung Galaxy S10 - Härdat glas 9H – Super kvalitet 3D</v>
      </c>
      <c r="F5341" s="1" t="s">
        <v>1291</v>
      </c>
      <c r="G5341" s="1" t="s">
        <v>1292</v>
      </c>
      <c r="H5341" s="1" t="s">
        <v>1293</v>
      </c>
      <c r="I5341" s="1" t="s">
        <v>16</v>
      </c>
      <c r="J5341" s="1" t="s">
        <v>23</v>
      </c>
      <c r="K5341" s="1" t="s">
        <v>16</v>
      </c>
      <c r="L5341" s="1" t="s">
        <v>16</v>
      </c>
      <c r="M5341" s="1" t="s">
        <v>16</v>
      </c>
      <c r="N5341" s="1" t="s">
        <v>16</v>
      </c>
      <c r="O5341" s="1">
        <v>63.2</v>
      </c>
      <c r="P5341" s="1">
        <v>1.0</v>
      </c>
    </row>
    <row r="5342">
      <c r="A5342" s="1" t="s">
        <v>29</v>
      </c>
      <c r="B5342" s="1" t="s">
        <v>7311</v>
      </c>
      <c r="C5342" s="2" t="s">
        <v>7291</v>
      </c>
      <c r="D5342" s="1" t="s">
        <v>19</v>
      </c>
      <c r="E5342" s="3" t="str">
        <f>HYPERLINK("https://fyndiq.se/produkt/60656ba8dce64ae4/", "2 Pack Samsung Galaxy A50 - Härdat glas 9H - Super kvalitet 3D")</f>
        <v>2 Pack Samsung Galaxy A50 - Härdat glas 9H - Super kvalitet 3D</v>
      </c>
      <c r="F5342" s="1" t="s">
        <v>645</v>
      </c>
      <c r="G5342" s="1" t="s">
        <v>646</v>
      </c>
      <c r="H5342" s="1" t="s">
        <v>647</v>
      </c>
      <c r="I5342" s="1" t="s">
        <v>16</v>
      </c>
      <c r="J5342" s="1" t="s">
        <v>23</v>
      </c>
      <c r="K5342" s="1" t="s">
        <v>16</v>
      </c>
      <c r="L5342" s="1" t="s">
        <v>16</v>
      </c>
      <c r="M5342" s="1" t="s">
        <v>16</v>
      </c>
      <c r="N5342" s="1" t="s">
        <v>16</v>
      </c>
      <c r="O5342" s="1">
        <v>63.2</v>
      </c>
      <c r="P5342" s="1">
        <v>1.0</v>
      </c>
    </row>
    <row r="5343">
      <c r="A5343" s="1" t="s">
        <v>29</v>
      </c>
      <c r="B5343" s="1" t="s">
        <v>7312</v>
      </c>
      <c r="C5343" s="2" t="s">
        <v>7291</v>
      </c>
      <c r="D5343" s="1" t="s">
        <v>19</v>
      </c>
      <c r="E5343" s="3" t="str">
        <f>HYPERLINK("https://fyndiq.se/produkt/a00b62acc6644fd2/", "2-Pack Samsung Galaxy S10 - Härdat glas 9H – Super kvalitet 3D")</f>
        <v>2-Pack Samsung Galaxy S10 - Härdat glas 9H – Super kvalitet 3D</v>
      </c>
      <c r="F5343" s="1" t="s">
        <v>1291</v>
      </c>
      <c r="G5343" s="1" t="s">
        <v>1292</v>
      </c>
      <c r="H5343" s="1" t="s">
        <v>1293</v>
      </c>
      <c r="I5343" s="1" t="s">
        <v>16</v>
      </c>
      <c r="J5343" s="1" t="s">
        <v>23</v>
      </c>
      <c r="K5343" s="1" t="s">
        <v>16</v>
      </c>
      <c r="L5343" s="1" t="s">
        <v>16</v>
      </c>
      <c r="M5343" s="1" t="s">
        <v>16</v>
      </c>
      <c r="N5343" s="1" t="s">
        <v>16</v>
      </c>
      <c r="O5343" s="1">
        <v>63.2</v>
      </c>
      <c r="P5343" s="1">
        <v>1.0</v>
      </c>
    </row>
    <row r="5344">
      <c r="A5344" s="1" t="s">
        <v>29</v>
      </c>
      <c r="B5344" s="1" t="s">
        <v>7313</v>
      </c>
      <c r="C5344" s="2" t="s">
        <v>7291</v>
      </c>
      <c r="D5344" s="1" t="s">
        <v>19</v>
      </c>
      <c r="E5344" s="3" t="str">
        <f>HYPERLINK("https://fyndiq.se/produkt/94a67bbe1c4a4666/", "2-Pack Samsung Xcover 7 Skärmskydd i Härdat Glas")</f>
        <v>2-Pack Samsung Xcover 7 Skärmskydd i Härdat Glas</v>
      </c>
      <c r="F5344" s="1" t="s">
        <v>1908</v>
      </c>
      <c r="G5344" s="1" t="s">
        <v>1909</v>
      </c>
      <c r="H5344" s="1" t="s">
        <v>1910</v>
      </c>
      <c r="I5344" s="1" t="s">
        <v>16</v>
      </c>
      <c r="J5344" s="1" t="s">
        <v>23</v>
      </c>
      <c r="K5344" s="1" t="s">
        <v>16</v>
      </c>
      <c r="L5344" s="1" t="s">
        <v>16</v>
      </c>
      <c r="M5344" s="1" t="s">
        <v>16</v>
      </c>
      <c r="N5344" s="1" t="s">
        <v>16</v>
      </c>
      <c r="O5344" s="1">
        <v>71.2</v>
      </c>
      <c r="P5344" s="1">
        <v>4.0</v>
      </c>
    </row>
    <row r="5345">
      <c r="A5345" s="1" t="s">
        <v>29</v>
      </c>
      <c r="B5345" s="1" t="s">
        <v>7314</v>
      </c>
      <c r="C5345" s="2" t="s">
        <v>7291</v>
      </c>
      <c r="D5345" s="1" t="s">
        <v>19</v>
      </c>
      <c r="E5345" s="3" t="str">
        <f t="shared" ref="E5345:E5346" si="71">HYPERLINK("https://fyndiq.se/produkt/dfe28e565d2e4c8d/", "2 Pack Samsung S21 FE - 9H Härdat Glass - Super Kvalitet 3D")</f>
        <v>2 Pack Samsung S21 FE - 9H Härdat Glass - Super Kvalitet 3D</v>
      </c>
      <c r="F5345" s="1" t="s">
        <v>276</v>
      </c>
      <c r="G5345" s="1" t="s">
        <v>277</v>
      </c>
      <c r="H5345" s="1" t="s">
        <v>278</v>
      </c>
      <c r="I5345" s="1" t="s">
        <v>16</v>
      </c>
      <c r="J5345" s="1" t="s">
        <v>23</v>
      </c>
      <c r="K5345" s="1" t="s">
        <v>16</v>
      </c>
      <c r="L5345" s="1" t="s">
        <v>16</v>
      </c>
      <c r="M5345" s="1" t="s">
        <v>16</v>
      </c>
      <c r="N5345" s="1" t="s">
        <v>16</v>
      </c>
      <c r="O5345" s="1">
        <v>63.2</v>
      </c>
      <c r="P5345" s="1">
        <v>1.0</v>
      </c>
    </row>
    <row r="5346">
      <c r="A5346" s="1" t="s">
        <v>29</v>
      </c>
      <c r="B5346" s="1" t="s">
        <v>7315</v>
      </c>
      <c r="C5346" s="2" t="s">
        <v>7291</v>
      </c>
      <c r="D5346" s="1" t="s">
        <v>19</v>
      </c>
      <c r="E5346" s="3" t="str">
        <f t="shared" si="71"/>
        <v>2 Pack Samsung S21 FE - 9H Härdat Glass - Super Kvalitet 3D</v>
      </c>
      <c r="F5346" s="1" t="s">
        <v>276</v>
      </c>
      <c r="G5346" s="1" t="s">
        <v>277</v>
      </c>
      <c r="H5346" s="1" t="s">
        <v>278</v>
      </c>
      <c r="I5346" s="1" t="s">
        <v>16</v>
      </c>
      <c r="J5346" s="1" t="s">
        <v>23</v>
      </c>
      <c r="K5346" s="1" t="s">
        <v>16</v>
      </c>
      <c r="L5346" s="1" t="s">
        <v>16</v>
      </c>
      <c r="M5346" s="1" t="s">
        <v>16</v>
      </c>
      <c r="N5346" s="1" t="s">
        <v>16</v>
      </c>
      <c r="O5346" s="1">
        <v>63.2</v>
      </c>
      <c r="P5346" s="1">
        <v>1.0</v>
      </c>
    </row>
    <row r="5347">
      <c r="A5347" s="1" t="s">
        <v>29</v>
      </c>
      <c r="B5347" s="1" t="s">
        <v>7316</v>
      </c>
      <c r="C5347" s="2" t="s">
        <v>7291</v>
      </c>
      <c r="D5347" s="1" t="s">
        <v>19</v>
      </c>
      <c r="E5347" s="3" t="str">
        <f>HYPERLINK("https://fyndiq.se/produkt/5bbb6f7ec07d45f9/", "2-Pack Samsung XCOVER 5 Skärmskydd - Härdat Glas 9H - Super kvalitet 3D")</f>
        <v>2-Pack Samsung XCOVER 5 Skärmskydd - Härdat Glas 9H - Super kvalitet 3D</v>
      </c>
      <c r="F5347" s="1" t="s">
        <v>1039</v>
      </c>
      <c r="G5347" s="1" t="s">
        <v>1040</v>
      </c>
      <c r="H5347" s="1" t="s">
        <v>1041</v>
      </c>
      <c r="I5347" s="1" t="s">
        <v>16</v>
      </c>
      <c r="J5347" s="1" t="s">
        <v>23</v>
      </c>
      <c r="K5347" s="1" t="s">
        <v>16</v>
      </c>
      <c r="L5347" s="1" t="s">
        <v>16</v>
      </c>
      <c r="M5347" s="1" t="s">
        <v>16</v>
      </c>
      <c r="N5347" s="1" t="s">
        <v>16</v>
      </c>
      <c r="O5347" s="1">
        <v>63.2</v>
      </c>
      <c r="P5347" s="1">
        <v>4.0</v>
      </c>
    </row>
    <row r="5348">
      <c r="A5348" s="1" t="s">
        <v>29</v>
      </c>
      <c r="B5348" s="1" t="s">
        <v>7317</v>
      </c>
      <c r="C5348" s="2" t="s">
        <v>7291</v>
      </c>
      <c r="D5348" s="1" t="s">
        <v>19</v>
      </c>
      <c r="E5348" s="3" t="str">
        <f>HYPERLINK("https://fyndiq.se/produkt/1e8f6bb5ed7344de/", "2-Pack Samsung Galaxy s10 Plus - Härdat glas 9H - Super kvalitet")</f>
        <v>2-Pack Samsung Galaxy s10 Plus - Härdat glas 9H - Super kvalitet</v>
      </c>
      <c r="F5348" s="1" t="s">
        <v>1508</v>
      </c>
      <c r="G5348" s="1" t="s">
        <v>1509</v>
      </c>
      <c r="H5348" s="1" t="s">
        <v>1510</v>
      </c>
      <c r="I5348" s="1" t="s">
        <v>16</v>
      </c>
      <c r="J5348" s="1" t="s">
        <v>23</v>
      </c>
      <c r="K5348" s="1" t="s">
        <v>16</v>
      </c>
      <c r="L5348" s="1" t="s">
        <v>16</v>
      </c>
      <c r="M5348" s="1" t="s">
        <v>16</v>
      </c>
      <c r="N5348" s="1" t="s">
        <v>16</v>
      </c>
      <c r="O5348" s="1">
        <v>63.2</v>
      </c>
      <c r="P5348" s="1">
        <v>1.0</v>
      </c>
    </row>
    <row r="5349">
      <c r="A5349" s="1" t="s">
        <v>29</v>
      </c>
      <c r="B5349" s="1" t="s">
        <v>7318</v>
      </c>
      <c r="C5349" s="2" t="s">
        <v>7291</v>
      </c>
      <c r="D5349" s="1" t="s">
        <v>19</v>
      </c>
      <c r="E5349" s="3" t="str">
        <f>HYPERLINK("https://fyndiq.se/produkt/860b7dade19d4d2f/", "2-Pack XIAOMI REDMI A3 Skärmskydd - Härdat Glas 9H - Super kvalitet 3D")</f>
        <v>2-Pack XIAOMI REDMI A3 Skärmskydd - Härdat Glas 9H - Super kvalitet 3D</v>
      </c>
      <c r="F5349" s="1" t="s">
        <v>200</v>
      </c>
      <c r="G5349" s="1" t="s">
        <v>201</v>
      </c>
      <c r="H5349" s="1" t="s">
        <v>202</v>
      </c>
      <c r="I5349" s="1" t="s">
        <v>16</v>
      </c>
      <c r="J5349" s="1" t="s">
        <v>23</v>
      </c>
      <c r="K5349" s="1" t="s">
        <v>16</v>
      </c>
      <c r="L5349" s="1" t="s">
        <v>16</v>
      </c>
      <c r="M5349" s="1" t="s">
        <v>16</v>
      </c>
      <c r="N5349" s="1" t="s">
        <v>16</v>
      </c>
      <c r="O5349" s="1">
        <v>63.2</v>
      </c>
      <c r="P5349" s="1">
        <v>1.0</v>
      </c>
    </row>
    <row r="5350">
      <c r="A5350" s="1" t="s">
        <v>29</v>
      </c>
      <c r="B5350" s="1" t="s">
        <v>7319</v>
      </c>
      <c r="C5350" s="2" t="s">
        <v>7291</v>
      </c>
      <c r="D5350" s="1" t="s">
        <v>19</v>
      </c>
      <c r="E5350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5350" s="1" t="s">
        <v>563</v>
      </c>
      <c r="G5350" s="1" t="s">
        <v>564</v>
      </c>
      <c r="H5350" s="1" t="s">
        <v>565</v>
      </c>
      <c r="I5350" s="1" t="s">
        <v>16</v>
      </c>
      <c r="J5350" s="1" t="s">
        <v>23</v>
      </c>
      <c r="K5350" s="1" t="s">
        <v>16</v>
      </c>
      <c r="L5350" s="1" t="s">
        <v>16</v>
      </c>
      <c r="M5350" s="1" t="s">
        <v>16</v>
      </c>
      <c r="N5350" s="1" t="s">
        <v>16</v>
      </c>
      <c r="O5350" s="1">
        <v>87.2</v>
      </c>
      <c r="P5350" s="1">
        <v>1.0</v>
      </c>
    </row>
    <row r="5351">
      <c r="A5351" s="1" t="s">
        <v>29</v>
      </c>
      <c r="B5351" s="1" t="s">
        <v>7320</v>
      </c>
      <c r="C5351" s="2" t="s">
        <v>7291</v>
      </c>
      <c r="D5351" s="1" t="s">
        <v>19</v>
      </c>
      <c r="E5351" s="3" t="str">
        <f>HYPERLINK("https://fyndiq.se/produkt/e25e081a72dc4cb1/", "2-Pack Xiaomi 10T Pro 5G - Härdat glas 9H-Super kvalitet 3D")</f>
        <v>2-Pack Xiaomi 10T Pro 5G - Härdat glas 9H-Super kvalitet 3D</v>
      </c>
      <c r="F5351" s="1" t="s">
        <v>1257</v>
      </c>
      <c r="G5351" s="1" t="s">
        <v>1258</v>
      </c>
      <c r="H5351" s="1" t="s">
        <v>1259</v>
      </c>
      <c r="I5351" s="1" t="s">
        <v>16</v>
      </c>
      <c r="J5351" s="1" t="s">
        <v>23</v>
      </c>
      <c r="K5351" s="1" t="s">
        <v>16</v>
      </c>
      <c r="L5351" s="1" t="s">
        <v>16</v>
      </c>
      <c r="M5351" s="1" t="s">
        <v>16</v>
      </c>
      <c r="N5351" s="1" t="s">
        <v>16</v>
      </c>
      <c r="O5351" s="1">
        <v>63.2</v>
      </c>
      <c r="P5351" s="1">
        <v>1.0</v>
      </c>
    </row>
    <row r="5352">
      <c r="A5352" s="1" t="s">
        <v>29</v>
      </c>
      <c r="B5352" s="1" t="s">
        <v>7321</v>
      </c>
      <c r="C5352" s="2" t="s">
        <v>7291</v>
      </c>
      <c r="D5352" s="1" t="s">
        <v>19</v>
      </c>
      <c r="E5352" s="3" t="str">
        <f t="shared" ref="E5352:E5353" si="72">HYPERLINK("https://fyndiq.se/produkt/860b7dade19d4d2f/", "2-Pack XIAOMI REDMI A3 Skärmskydd - Härdat Glas 9H - Super kvalitet 3D")</f>
        <v>2-Pack XIAOMI REDMI A3 Skärmskydd - Härdat Glas 9H - Super kvalitet 3D</v>
      </c>
      <c r="F5352" s="1" t="s">
        <v>200</v>
      </c>
      <c r="G5352" s="1" t="s">
        <v>201</v>
      </c>
      <c r="H5352" s="1" t="s">
        <v>202</v>
      </c>
      <c r="I5352" s="1" t="s">
        <v>16</v>
      </c>
      <c r="J5352" s="1" t="s">
        <v>23</v>
      </c>
      <c r="K5352" s="1" t="s">
        <v>16</v>
      </c>
      <c r="L5352" s="1" t="s">
        <v>16</v>
      </c>
      <c r="M5352" s="1" t="s">
        <v>16</v>
      </c>
      <c r="N5352" s="1" t="s">
        <v>16</v>
      </c>
      <c r="O5352" s="1">
        <v>63.2</v>
      </c>
      <c r="P5352" s="1">
        <v>1.0</v>
      </c>
    </row>
    <row r="5353">
      <c r="A5353" s="1" t="s">
        <v>29</v>
      </c>
      <c r="B5353" s="1" t="s">
        <v>7322</v>
      </c>
      <c r="C5353" s="2" t="s">
        <v>7291</v>
      </c>
      <c r="D5353" s="1" t="s">
        <v>19</v>
      </c>
      <c r="E5353" s="3" t="str">
        <f t="shared" si="72"/>
        <v>2-Pack XIAOMI REDMI A3 Skärmskydd - Härdat Glas 9H - Super kvalitet 3D</v>
      </c>
      <c r="F5353" s="1" t="s">
        <v>200</v>
      </c>
      <c r="G5353" s="1" t="s">
        <v>201</v>
      </c>
      <c r="H5353" s="1" t="s">
        <v>202</v>
      </c>
      <c r="I5353" s="1" t="s">
        <v>16</v>
      </c>
      <c r="J5353" s="1" t="s">
        <v>23</v>
      </c>
      <c r="K5353" s="1" t="s">
        <v>16</v>
      </c>
      <c r="L5353" s="1" t="s">
        <v>16</v>
      </c>
      <c r="M5353" s="1" t="s">
        <v>16</v>
      </c>
      <c r="N5353" s="1" t="s">
        <v>16</v>
      </c>
      <c r="O5353" s="1">
        <v>63.2</v>
      </c>
      <c r="P5353" s="1">
        <v>1.0</v>
      </c>
    </row>
    <row r="5354">
      <c r="A5354" s="1" t="s">
        <v>29</v>
      </c>
      <c r="B5354" s="1" t="s">
        <v>7323</v>
      </c>
      <c r="C5354" s="2" t="s">
        <v>7291</v>
      </c>
      <c r="D5354" s="1" t="s">
        <v>19</v>
      </c>
      <c r="E5354" s="3" t="str">
        <f>HYPERLINK("https://fyndiq.se/produkt/c64bbbf107e34309/", "2-Pack Huawei P30 - Härdat glas 9H – 3D Super kvalitet")</f>
        <v>2-Pack Huawei P30 - Härdat glas 9H – 3D Super kvalitet</v>
      </c>
      <c r="F5354" s="1" t="s">
        <v>845</v>
      </c>
      <c r="G5354" s="1" t="s">
        <v>846</v>
      </c>
      <c r="H5354" s="1" t="s">
        <v>847</v>
      </c>
      <c r="I5354" s="1" t="s">
        <v>16</v>
      </c>
      <c r="J5354" s="1" t="s">
        <v>23</v>
      </c>
      <c r="K5354" s="1" t="s">
        <v>16</v>
      </c>
      <c r="L5354" s="1" t="s">
        <v>16</v>
      </c>
      <c r="M5354" s="1" t="s">
        <v>16</v>
      </c>
      <c r="N5354" s="1" t="s">
        <v>16</v>
      </c>
      <c r="O5354" s="1">
        <v>63.2</v>
      </c>
      <c r="P5354" s="1">
        <v>1.0</v>
      </c>
    </row>
    <row r="5355">
      <c r="A5355" s="1" t="s">
        <v>29</v>
      </c>
      <c r="B5355" s="1" t="s">
        <v>7324</v>
      </c>
      <c r="C5355" s="2" t="s">
        <v>7291</v>
      </c>
      <c r="D5355" s="1" t="s">
        <v>19</v>
      </c>
      <c r="E5355" s="3" t="str">
        <f>HYPERLINK("https://fyndiq.se/produkt/8d7960028c1a40a4/", "2 Pack Xiaomi 11T Pro 5G - Härdat glas 9H - Super kvalitet 3D")</f>
        <v>2 Pack Xiaomi 11T Pro 5G - Härdat glas 9H - Super kvalitet 3D</v>
      </c>
      <c r="F5355" s="1" t="s">
        <v>112</v>
      </c>
      <c r="G5355" s="1" t="s">
        <v>113</v>
      </c>
      <c r="H5355" s="1" t="s">
        <v>114</v>
      </c>
      <c r="I5355" s="1" t="s">
        <v>16</v>
      </c>
      <c r="J5355" s="1" t="s">
        <v>23</v>
      </c>
      <c r="K5355" s="1" t="s">
        <v>16</v>
      </c>
      <c r="L5355" s="1" t="s">
        <v>16</v>
      </c>
      <c r="M5355" s="1" t="s">
        <v>16</v>
      </c>
      <c r="N5355" s="1" t="s">
        <v>16</v>
      </c>
      <c r="O5355" s="1">
        <v>63.2</v>
      </c>
      <c r="P5355" s="1">
        <v>1.0</v>
      </c>
    </row>
    <row r="5356">
      <c r="A5356" s="1" t="s">
        <v>29</v>
      </c>
      <c r="B5356" s="1" t="s">
        <v>7325</v>
      </c>
      <c r="C5356" s="2" t="s">
        <v>7291</v>
      </c>
      <c r="D5356" s="1" t="s">
        <v>19</v>
      </c>
      <c r="E5356" s="3" t="str">
        <f>HYPERLINK("https://fyndiq.se/produkt/f2c164e932234570/", "2-Pack HUAWEI P30 PRO Skärmskydd - Härdat Glas 9H - Super kvalitet 3D")</f>
        <v>2-Pack HUAWEI P30 PRO Skärmskydd - Härdat Glas 9H - Super kvalitet 3D</v>
      </c>
      <c r="F5356" s="1" t="s">
        <v>267</v>
      </c>
      <c r="G5356" s="1" t="s">
        <v>268</v>
      </c>
      <c r="H5356" s="1" t="s">
        <v>269</v>
      </c>
      <c r="I5356" s="1" t="s">
        <v>16</v>
      </c>
      <c r="J5356" s="1" t="s">
        <v>23</v>
      </c>
      <c r="K5356" s="1" t="s">
        <v>16</v>
      </c>
      <c r="L5356" s="1" t="s">
        <v>16</v>
      </c>
      <c r="M5356" s="1" t="s">
        <v>16</v>
      </c>
      <c r="N5356" s="1" t="s">
        <v>16</v>
      </c>
      <c r="O5356" s="1">
        <v>63.2</v>
      </c>
      <c r="P5356" s="1">
        <v>1.0</v>
      </c>
    </row>
    <row r="5357">
      <c r="A5357" s="1" t="s">
        <v>29</v>
      </c>
      <c r="B5357" s="1" t="s">
        <v>7326</v>
      </c>
      <c r="C5357" s="2" t="s">
        <v>7291</v>
      </c>
      <c r="D5357" s="1" t="s">
        <v>19</v>
      </c>
      <c r="E5357" s="3" t="str">
        <f>HYPERLINK("https://fyndiq.se/produkt/c26c9ffef37a436a/", "2-Pack Samsung A35 5G Skärmskydd i Härdat Glas")</f>
        <v>2-Pack Samsung A35 5G Skärmskydd i Härdat Glas</v>
      </c>
      <c r="F5357" s="1" t="s">
        <v>432</v>
      </c>
      <c r="G5357" s="1" t="s">
        <v>433</v>
      </c>
      <c r="H5357" s="1" t="s">
        <v>434</v>
      </c>
      <c r="I5357" s="1" t="s">
        <v>16</v>
      </c>
      <c r="J5357" s="1" t="s">
        <v>23</v>
      </c>
      <c r="K5357" s="1" t="s">
        <v>16</v>
      </c>
      <c r="L5357" s="1" t="s">
        <v>16</v>
      </c>
      <c r="M5357" s="1" t="s">
        <v>16</v>
      </c>
      <c r="N5357" s="1" t="s">
        <v>16</v>
      </c>
      <c r="O5357" s="1">
        <v>63.2</v>
      </c>
      <c r="P5357" s="1">
        <v>1.0</v>
      </c>
    </row>
    <row r="5358">
      <c r="A5358" s="1" t="s">
        <v>29</v>
      </c>
      <c r="B5358" s="1" t="s">
        <v>7327</v>
      </c>
      <c r="C5358" s="2" t="s">
        <v>7291</v>
      </c>
      <c r="D5358" s="1" t="s">
        <v>19</v>
      </c>
      <c r="E5358" s="3" t="str">
        <f>HYPERLINK("https://fyndiq.se/produkt/df5b5938c34646d5/", "2-Pack APPLE WATCH 45MM Skärmskydd - Härdat Glas 9H - Super kvalitet 3D")</f>
        <v>2-Pack APPLE WATCH 45MM Skärmskydd - Härdat Glas 9H - Super kvalitet 3D</v>
      </c>
      <c r="F5358" s="1" t="s">
        <v>1636</v>
      </c>
      <c r="G5358" s="1" t="s">
        <v>1637</v>
      </c>
      <c r="H5358" s="1" t="s">
        <v>1638</v>
      </c>
      <c r="I5358" s="1" t="s">
        <v>16</v>
      </c>
      <c r="J5358" s="1" t="s">
        <v>23</v>
      </c>
      <c r="K5358" s="1" t="s">
        <v>16</v>
      </c>
      <c r="L5358" s="1" t="s">
        <v>16</v>
      </c>
      <c r="M5358" s="1" t="s">
        <v>16</v>
      </c>
      <c r="N5358" s="1" t="s">
        <v>16</v>
      </c>
      <c r="O5358" s="1">
        <v>63.2</v>
      </c>
      <c r="P5358" s="1">
        <v>1.0</v>
      </c>
    </row>
    <row r="5359">
      <c r="A5359" s="1" t="s">
        <v>29</v>
      </c>
      <c r="B5359" s="1" t="s">
        <v>7328</v>
      </c>
      <c r="C5359" s="2" t="s">
        <v>7291</v>
      </c>
      <c r="D5359" s="1" t="s">
        <v>19</v>
      </c>
      <c r="E5359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5359" s="1" t="s">
        <v>397</v>
      </c>
      <c r="G5359" s="1" t="s">
        <v>398</v>
      </c>
      <c r="H5359" s="1" t="s">
        <v>399</v>
      </c>
      <c r="I5359" s="1" t="s">
        <v>16</v>
      </c>
      <c r="J5359" s="1" t="s">
        <v>23</v>
      </c>
      <c r="K5359" s="1" t="s">
        <v>16</v>
      </c>
      <c r="L5359" s="1" t="s">
        <v>16</v>
      </c>
      <c r="M5359" s="1" t="s">
        <v>16</v>
      </c>
      <c r="N5359" s="1" t="s">
        <v>16</v>
      </c>
      <c r="O5359" s="1">
        <v>63.2</v>
      </c>
      <c r="P5359" s="1">
        <v>1.0</v>
      </c>
    </row>
    <row r="5360">
      <c r="A5360" s="1" t="s">
        <v>29</v>
      </c>
      <c r="B5360" s="1" t="s">
        <v>7329</v>
      </c>
      <c r="C5360" s="2" t="s">
        <v>7291</v>
      </c>
      <c r="D5360" s="1" t="s">
        <v>19</v>
      </c>
      <c r="E5360" s="3" t="str">
        <f t="shared" ref="E5360:E5361" si="73">HYPERLINK("https://fyndiq.se/produkt/fe150131fecd4a0e/", "2-Pack XIAOMI REDMI NOTE 13 PRO 5G Skärmskydd - Härdat Glas 9H - Super kvalitet 3D")</f>
        <v>2-Pack XIAOMI REDMI NOTE 13 PRO 5G Skärmskydd - Härdat Glas 9H - Super kvalitet 3D</v>
      </c>
      <c r="F5360" s="1" t="s">
        <v>71</v>
      </c>
      <c r="G5360" s="1" t="s">
        <v>72</v>
      </c>
      <c r="H5360" s="1" t="s">
        <v>73</v>
      </c>
      <c r="I5360" s="1" t="s">
        <v>16</v>
      </c>
      <c r="J5360" s="1" t="s">
        <v>23</v>
      </c>
      <c r="K5360" s="1" t="s">
        <v>16</v>
      </c>
      <c r="L5360" s="1" t="s">
        <v>16</v>
      </c>
      <c r="M5360" s="1" t="s">
        <v>16</v>
      </c>
      <c r="N5360" s="1" t="s">
        <v>16</v>
      </c>
      <c r="O5360" s="1">
        <v>63.2</v>
      </c>
      <c r="P5360" s="1">
        <v>1.0</v>
      </c>
    </row>
    <row r="5361">
      <c r="A5361" s="1" t="s">
        <v>29</v>
      </c>
      <c r="B5361" s="1" t="s">
        <v>7330</v>
      </c>
      <c r="C5361" s="2" t="s">
        <v>7291</v>
      </c>
      <c r="D5361" s="1" t="s">
        <v>19</v>
      </c>
      <c r="E5361" s="3" t="str">
        <f t="shared" si="73"/>
        <v>2-Pack XIAOMI REDMI NOTE 13 PRO 5G Skärmskydd - Härdat Glas 9H - Super kvalitet 3D</v>
      </c>
      <c r="F5361" s="1" t="s">
        <v>71</v>
      </c>
      <c r="G5361" s="1" t="s">
        <v>72</v>
      </c>
      <c r="H5361" s="1" t="s">
        <v>73</v>
      </c>
      <c r="I5361" s="1" t="s">
        <v>1311</v>
      </c>
      <c r="J5361" s="1" t="s">
        <v>23</v>
      </c>
      <c r="K5361" s="1" t="s">
        <v>16</v>
      </c>
      <c r="L5361" s="1" t="s">
        <v>16</v>
      </c>
      <c r="M5361" s="1" t="s">
        <v>16</v>
      </c>
      <c r="N5361" s="1" t="s">
        <v>16</v>
      </c>
      <c r="O5361" s="1">
        <v>63.2</v>
      </c>
      <c r="P5361" s="1">
        <v>1.0</v>
      </c>
    </row>
    <row r="5362">
      <c r="A5362" s="1" t="s">
        <v>29</v>
      </c>
      <c r="B5362" s="1" t="s">
        <v>7331</v>
      </c>
      <c r="C5362" s="2" t="s">
        <v>7291</v>
      </c>
      <c r="D5362" s="1" t="s">
        <v>19</v>
      </c>
      <c r="E5362" s="3" t="str">
        <f>HYPERLINK("https://fyndiq.se/produkt/0b2f55cbfc0d4bc8/", "Skärmskydd Iphone 12 / 12 Pro , härdat glas, hög kvalitet.")</f>
        <v>Skärmskydd Iphone 12 / 12 Pro , härdat glas, hög kvalitet.</v>
      </c>
      <c r="F5362" s="1" t="s">
        <v>587</v>
      </c>
      <c r="G5362" s="1" t="s">
        <v>588</v>
      </c>
      <c r="H5362" s="1" t="s">
        <v>589</v>
      </c>
      <c r="I5362" s="1" t="s">
        <v>16</v>
      </c>
      <c r="J5362" s="1" t="s">
        <v>23</v>
      </c>
      <c r="K5362" s="1" t="s">
        <v>16</v>
      </c>
      <c r="L5362" s="1" t="s">
        <v>16</v>
      </c>
      <c r="M5362" s="1" t="s">
        <v>16</v>
      </c>
      <c r="N5362" s="1" t="s">
        <v>16</v>
      </c>
      <c r="O5362" s="1">
        <v>47.2</v>
      </c>
      <c r="P5362" s="1">
        <v>1.0</v>
      </c>
    </row>
    <row r="5363">
      <c r="A5363" s="1" t="s">
        <v>29</v>
      </c>
      <c r="B5363" s="1" t="s">
        <v>7332</v>
      </c>
      <c r="C5363" s="2" t="s">
        <v>7291</v>
      </c>
      <c r="D5363" s="1" t="s">
        <v>19</v>
      </c>
      <c r="E5363" s="3" t="str">
        <f>HYPERLINK("https://fyndiq.se/produkt/c90b30d5114944e3/", "2 Pack - Samsung S21 PLUS - 9H Härdat Glass - 3D Super Kvalitet")</f>
        <v>2 Pack - Samsung S21 PLUS - 9H Härdat Glass - 3D Super Kvalitet</v>
      </c>
      <c r="F5363" s="1" t="s">
        <v>4670</v>
      </c>
      <c r="G5363" s="1" t="s">
        <v>4671</v>
      </c>
      <c r="H5363" s="1" t="s">
        <v>4672</v>
      </c>
      <c r="I5363" s="1" t="s">
        <v>1311</v>
      </c>
      <c r="J5363" s="1" t="s">
        <v>23</v>
      </c>
      <c r="K5363" s="1" t="s">
        <v>16</v>
      </c>
      <c r="L5363" s="1" t="s">
        <v>16</v>
      </c>
      <c r="M5363" s="1" t="s">
        <v>16</v>
      </c>
      <c r="N5363" s="1" t="s">
        <v>16</v>
      </c>
      <c r="O5363" s="1">
        <v>63.2</v>
      </c>
      <c r="P5363" s="1">
        <v>1.0</v>
      </c>
    </row>
    <row r="5364">
      <c r="A5364" s="1" t="s">
        <v>29</v>
      </c>
      <c r="B5364" s="1" t="s">
        <v>7333</v>
      </c>
      <c r="C5364" s="2" t="s">
        <v>7291</v>
      </c>
      <c r="D5364" s="1" t="s">
        <v>19</v>
      </c>
      <c r="E5364" s="3" t="str">
        <f>HYPERLINK("https://fyndiq.se/produkt/4c221907d1254100/", "2-Pack Samsung A14 Skärmskydd - Härdat Glas 9H - Super kvalitet 3D")</f>
        <v>2-Pack Samsung A14 Skärmskydd - Härdat Glas 9H - Super kvalitet 3D</v>
      </c>
      <c r="F5364" s="1" t="s">
        <v>167</v>
      </c>
      <c r="G5364" s="1" t="s">
        <v>168</v>
      </c>
      <c r="H5364" s="1" t="s">
        <v>169</v>
      </c>
      <c r="I5364" s="1" t="s">
        <v>16</v>
      </c>
      <c r="J5364" s="1" t="s">
        <v>23</v>
      </c>
      <c r="K5364" s="1" t="s">
        <v>16</v>
      </c>
      <c r="L5364" s="1" t="s">
        <v>16</v>
      </c>
      <c r="M5364" s="1" t="s">
        <v>16</v>
      </c>
      <c r="N5364" s="1" t="s">
        <v>16</v>
      </c>
      <c r="O5364" s="1">
        <v>63.2</v>
      </c>
      <c r="P5364" s="1">
        <v>1.0</v>
      </c>
    </row>
    <row r="5365">
      <c r="A5365" s="1" t="s">
        <v>29</v>
      </c>
      <c r="B5365" s="1" t="s">
        <v>7334</v>
      </c>
      <c r="C5365" s="2" t="s">
        <v>7291</v>
      </c>
      <c r="D5365" s="1" t="s">
        <v>19</v>
      </c>
      <c r="E5365" s="3" t="str">
        <f>HYPERLINK("https://fyndiq.se/produkt/e4b87757208946c3/", "2-Pack Samsung S10E Skärmskydd - Härdat Glas 9H - Super kvalitet 3D")</f>
        <v>2-Pack Samsung S10E Skärmskydd - Härdat Glas 9H - Super kvalitet 3D</v>
      </c>
      <c r="F5365" s="1" t="s">
        <v>95</v>
      </c>
      <c r="G5365" s="1" t="s">
        <v>96</v>
      </c>
      <c r="H5365" s="1" t="s">
        <v>97</v>
      </c>
      <c r="I5365" s="1" t="s">
        <v>16</v>
      </c>
      <c r="J5365" s="1" t="s">
        <v>23</v>
      </c>
      <c r="K5365" s="1" t="s">
        <v>16</v>
      </c>
      <c r="L5365" s="1" t="s">
        <v>16</v>
      </c>
      <c r="M5365" s="1" t="s">
        <v>16</v>
      </c>
      <c r="N5365" s="1" t="s">
        <v>16</v>
      </c>
      <c r="O5365" s="1">
        <v>63.2</v>
      </c>
      <c r="P5365" s="1">
        <v>1.0</v>
      </c>
    </row>
    <row r="5366">
      <c r="A5366" s="1" t="s">
        <v>29</v>
      </c>
      <c r="B5366" s="1" t="s">
        <v>7335</v>
      </c>
      <c r="C5366" s="2" t="s">
        <v>7291</v>
      </c>
      <c r="D5366" s="1" t="s">
        <v>19</v>
      </c>
      <c r="E5366" s="3" t="str">
        <f>HYPERLINK("https://fyndiq.se/produkt/a00b62acc6644fd2/", "2-Pack Samsung Galaxy S10 - Härdat glas 9H – Super kvalitet 3D")</f>
        <v>2-Pack Samsung Galaxy S10 - Härdat glas 9H – Super kvalitet 3D</v>
      </c>
      <c r="F5366" s="1" t="s">
        <v>1291</v>
      </c>
      <c r="G5366" s="1" t="s">
        <v>1292</v>
      </c>
      <c r="H5366" s="1" t="s">
        <v>1293</v>
      </c>
      <c r="I5366" s="1" t="s">
        <v>16</v>
      </c>
      <c r="J5366" s="1" t="s">
        <v>23</v>
      </c>
      <c r="K5366" s="1" t="s">
        <v>16</v>
      </c>
      <c r="L5366" s="1" t="s">
        <v>16</v>
      </c>
      <c r="M5366" s="1" t="s">
        <v>16</v>
      </c>
      <c r="N5366" s="1" t="s">
        <v>16</v>
      </c>
      <c r="O5366" s="1">
        <v>63.2</v>
      </c>
      <c r="P5366" s="1">
        <v>1.0</v>
      </c>
    </row>
    <row r="5367">
      <c r="A5367" s="1" t="s">
        <v>29</v>
      </c>
      <c r="B5367" s="1" t="s">
        <v>7336</v>
      </c>
      <c r="C5367" s="2" t="s">
        <v>7291</v>
      </c>
      <c r="D5367" s="1" t="s">
        <v>19</v>
      </c>
      <c r="E536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367" s="1" t="s">
        <v>103</v>
      </c>
      <c r="G5367" s="1" t="s">
        <v>104</v>
      </c>
      <c r="H5367" s="1" t="s">
        <v>105</v>
      </c>
      <c r="I5367" s="1" t="s">
        <v>16</v>
      </c>
      <c r="J5367" s="1" t="s">
        <v>23</v>
      </c>
      <c r="K5367" s="1" t="s">
        <v>16</v>
      </c>
      <c r="L5367" s="1" t="s">
        <v>16</v>
      </c>
      <c r="M5367" s="1" t="s">
        <v>16</v>
      </c>
      <c r="N5367" s="1" t="s">
        <v>16</v>
      </c>
      <c r="O5367" s="1">
        <v>63.2</v>
      </c>
      <c r="P5367" s="1">
        <v>1.0</v>
      </c>
    </row>
    <row r="5368">
      <c r="A5368" s="1" t="s">
        <v>29</v>
      </c>
      <c r="B5368" s="1" t="s">
        <v>7337</v>
      </c>
      <c r="C5368" s="2" t="s">
        <v>7291</v>
      </c>
      <c r="D5368" s="1" t="s">
        <v>19</v>
      </c>
      <c r="E5368" s="3" t="str">
        <f>HYPERLINK("https://fyndiq.se/produkt/03a480989c2048fb/", "2 Pack Samsung Galaxy S8 Plus - Härdat glas 9H–Super kvalitet 3D")</f>
        <v>2 Pack Samsung Galaxy S8 Plus - Härdat glas 9H–Super kvalitet 3D</v>
      </c>
      <c r="F5368" s="1" t="s">
        <v>991</v>
      </c>
      <c r="G5368" s="1" t="s">
        <v>992</v>
      </c>
      <c r="H5368" s="1" t="s">
        <v>993</v>
      </c>
      <c r="I5368" s="1" t="s">
        <v>16</v>
      </c>
      <c r="J5368" s="1" t="s">
        <v>23</v>
      </c>
      <c r="K5368" s="1" t="s">
        <v>16</v>
      </c>
      <c r="L5368" s="1" t="s">
        <v>16</v>
      </c>
      <c r="M5368" s="1" t="s">
        <v>16</v>
      </c>
      <c r="N5368" s="1" t="s">
        <v>16</v>
      </c>
      <c r="O5368" s="1">
        <v>63.2</v>
      </c>
      <c r="P5368" s="1">
        <v>1.0</v>
      </c>
    </row>
    <row r="5369">
      <c r="A5369" s="1" t="s">
        <v>29</v>
      </c>
      <c r="B5369" s="1" t="s">
        <v>7338</v>
      </c>
      <c r="C5369" s="2" t="s">
        <v>7291</v>
      </c>
      <c r="D5369" s="1" t="s">
        <v>19</v>
      </c>
      <c r="E5369" s="3" t="str">
        <f>HYPERLINK("https://fyndiq.se/produkt/522bc650c0dc4c96/", "2 Pack - Samsung S20 Ultra - Härdat glas 9H - Top kvalitet 3D")</f>
        <v>2 Pack - Samsung S20 Ultra - Härdat glas 9H - Top kvalitet 3D</v>
      </c>
      <c r="F5369" s="1" t="s">
        <v>287</v>
      </c>
      <c r="G5369" s="1" t="s">
        <v>288</v>
      </c>
      <c r="H5369" s="1" t="s">
        <v>289</v>
      </c>
      <c r="I5369" s="1" t="s">
        <v>16</v>
      </c>
      <c r="J5369" s="1" t="s">
        <v>23</v>
      </c>
      <c r="K5369" s="1" t="s">
        <v>16</v>
      </c>
      <c r="L5369" s="1" t="s">
        <v>16</v>
      </c>
      <c r="M5369" s="1" t="s">
        <v>16</v>
      </c>
      <c r="N5369" s="1" t="s">
        <v>16</v>
      </c>
      <c r="O5369" s="1">
        <v>63.2</v>
      </c>
      <c r="P5369" s="1">
        <v>1.0</v>
      </c>
    </row>
    <row r="5370">
      <c r="A5370" s="1" t="s">
        <v>29</v>
      </c>
      <c r="B5370" s="1" t="s">
        <v>7339</v>
      </c>
      <c r="C5370" s="2" t="s">
        <v>7291</v>
      </c>
      <c r="D5370" s="1" t="s">
        <v>19</v>
      </c>
      <c r="E5370" s="3" t="str">
        <f>HYPERLINK("https://fyndiq.se/produkt/c398466bf0524e85/", "2-Pack Samsung S23 - 9H Härdat Glass - 3D Super Kvalitet Skärmskydd")</f>
        <v>2-Pack Samsung S23 - 9H Härdat Glass - 3D Super Kvalitet Skärmskydd</v>
      </c>
      <c r="F5370" s="1" t="s">
        <v>1365</v>
      </c>
      <c r="G5370" s="1" t="s">
        <v>1366</v>
      </c>
      <c r="H5370" s="1" t="s">
        <v>1367</v>
      </c>
      <c r="I5370" s="1" t="s">
        <v>16</v>
      </c>
      <c r="J5370" s="1" t="s">
        <v>23</v>
      </c>
      <c r="K5370" s="1" t="s">
        <v>16</v>
      </c>
      <c r="L5370" s="1" t="s">
        <v>16</v>
      </c>
      <c r="M5370" s="1" t="s">
        <v>16</v>
      </c>
      <c r="N5370" s="1" t="s">
        <v>16</v>
      </c>
      <c r="O5370" s="1">
        <v>63.2</v>
      </c>
      <c r="P5370" s="1">
        <v>1.0</v>
      </c>
    </row>
    <row r="5371">
      <c r="A5371" s="1" t="s">
        <v>29</v>
      </c>
      <c r="B5371" s="1" t="s">
        <v>7340</v>
      </c>
      <c r="C5371" s="2" t="s">
        <v>7291</v>
      </c>
      <c r="D5371" s="1" t="s">
        <v>19</v>
      </c>
      <c r="E5371" s="3" t="str">
        <f>HYPERLINK("https://fyndiq.se/produkt/c6f3e47a88184e8d/", "2-Pack SAMSUNG A55 Skärmskydd - Härdat Glas 9H - Super kvalitet 3D")</f>
        <v>2-Pack SAMSUNG A55 Skärmskydd - Härdat Glas 9H - Super kvalitet 3D</v>
      </c>
      <c r="F5371" s="1" t="s">
        <v>83</v>
      </c>
      <c r="G5371" s="1" t="s">
        <v>84</v>
      </c>
      <c r="H5371" s="1" t="s">
        <v>85</v>
      </c>
      <c r="I5371" s="1" t="s">
        <v>16</v>
      </c>
      <c r="J5371" s="1" t="s">
        <v>23</v>
      </c>
      <c r="K5371" s="1" t="s">
        <v>16</v>
      </c>
      <c r="L5371" s="1" t="s">
        <v>16</v>
      </c>
      <c r="M5371" s="1" t="s">
        <v>16</v>
      </c>
      <c r="N5371" s="1" t="s">
        <v>16</v>
      </c>
      <c r="O5371" s="1">
        <v>63.2</v>
      </c>
      <c r="P5371" s="1">
        <v>1.0</v>
      </c>
    </row>
    <row r="5372">
      <c r="A5372" s="1" t="s">
        <v>29</v>
      </c>
      <c r="B5372" s="1" t="s">
        <v>7341</v>
      </c>
      <c r="C5372" s="2" t="s">
        <v>7291</v>
      </c>
      <c r="D5372" s="1" t="s">
        <v>19</v>
      </c>
      <c r="E5372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5372" s="1" t="s">
        <v>163</v>
      </c>
      <c r="G5372" s="1" t="s">
        <v>164</v>
      </c>
      <c r="H5372" s="1" t="s">
        <v>165</v>
      </c>
      <c r="I5372" s="1" t="s">
        <v>16</v>
      </c>
      <c r="J5372" s="1" t="s">
        <v>23</v>
      </c>
      <c r="K5372" s="1" t="s">
        <v>16</v>
      </c>
      <c r="L5372" s="1" t="s">
        <v>16</v>
      </c>
      <c r="M5372" s="1" t="s">
        <v>16</v>
      </c>
      <c r="N5372" s="1" t="s">
        <v>16</v>
      </c>
      <c r="O5372" s="1">
        <v>63.2</v>
      </c>
      <c r="P5372" s="1">
        <v>1.0</v>
      </c>
    </row>
    <row r="5373">
      <c r="A5373" s="1" t="s">
        <v>29</v>
      </c>
      <c r="B5373" s="1" t="s">
        <v>7342</v>
      </c>
      <c r="C5373" s="2" t="s">
        <v>7291</v>
      </c>
      <c r="D5373" s="1" t="s">
        <v>19</v>
      </c>
      <c r="E5373" s="3" t="str">
        <f>HYPERLINK("https://fyndiq.se/produkt/c38ab901b4714df2/", "2-Pack Samsung Galaxy S21 Ultra - Härdat Glas 9H-Super Kvalitet")</f>
        <v>2-Pack Samsung Galaxy S21 Ultra - Härdat Glas 9H-Super Kvalitet</v>
      </c>
      <c r="F5373" s="1" t="s">
        <v>1114</v>
      </c>
      <c r="G5373" s="1" t="s">
        <v>1115</v>
      </c>
      <c r="H5373" s="1" t="s">
        <v>1116</v>
      </c>
      <c r="I5373" s="1" t="s">
        <v>16</v>
      </c>
      <c r="J5373" s="1" t="s">
        <v>23</v>
      </c>
      <c r="K5373" s="1" t="s">
        <v>16</v>
      </c>
      <c r="L5373" s="1" t="s">
        <v>16</v>
      </c>
      <c r="M5373" s="1" t="s">
        <v>16</v>
      </c>
      <c r="N5373" s="1" t="s">
        <v>16</v>
      </c>
      <c r="O5373" s="1">
        <v>63.2</v>
      </c>
      <c r="P5373" s="1">
        <v>1.0</v>
      </c>
    </row>
    <row r="5374">
      <c r="A5374" s="1" t="s">
        <v>29</v>
      </c>
      <c r="B5374" s="1" t="s">
        <v>7343</v>
      </c>
      <c r="C5374" s="2" t="s">
        <v>7291</v>
      </c>
      <c r="D5374" s="1" t="s">
        <v>19</v>
      </c>
      <c r="E5374" s="3" t="str">
        <f>HYPERLINK("https://fyndiq.se/produkt/13e76851ca504320/", "2-Pack Samsung Galaxy S22 Ultra - Härdat glas 9H - Top kvalitet")</f>
        <v>2-Pack Samsung Galaxy S22 Ultra - Härdat glas 9H - Top kvalitet</v>
      </c>
      <c r="F5374" s="1" t="s">
        <v>140</v>
      </c>
      <c r="G5374" s="1" t="s">
        <v>141</v>
      </c>
      <c r="H5374" s="1" t="s">
        <v>142</v>
      </c>
      <c r="I5374" s="1" t="s">
        <v>16</v>
      </c>
      <c r="J5374" s="1" t="s">
        <v>23</v>
      </c>
      <c r="K5374" s="1" t="s">
        <v>16</v>
      </c>
      <c r="L5374" s="1" t="s">
        <v>16</v>
      </c>
      <c r="M5374" s="1" t="s">
        <v>16</v>
      </c>
      <c r="N5374" s="1" t="s">
        <v>16</v>
      </c>
      <c r="O5374" s="1">
        <v>63.2</v>
      </c>
      <c r="P5374" s="1">
        <v>1.0</v>
      </c>
    </row>
    <row r="5375">
      <c r="A5375" s="1" t="s">
        <v>29</v>
      </c>
      <c r="B5375" s="1" t="s">
        <v>7344</v>
      </c>
      <c r="C5375" s="2" t="s">
        <v>7291</v>
      </c>
      <c r="D5375" s="1" t="s">
        <v>19</v>
      </c>
      <c r="E5375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5375" s="1" t="s">
        <v>485</v>
      </c>
      <c r="G5375" s="1" t="s">
        <v>486</v>
      </c>
      <c r="H5375" s="1" t="s">
        <v>487</v>
      </c>
      <c r="I5375" s="1" t="s">
        <v>1673</v>
      </c>
      <c r="J5375" s="1" t="s">
        <v>9</v>
      </c>
      <c r="K5375" s="2" t="s">
        <v>5220</v>
      </c>
      <c r="L5375" s="1" t="s">
        <v>2811</v>
      </c>
      <c r="M5375" s="1" t="s">
        <v>16</v>
      </c>
      <c r="N5375" s="1" t="s">
        <v>16</v>
      </c>
      <c r="O5375" s="1">
        <v>143.2</v>
      </c>
      <c r="P5375" s="1">
        <v>1.0</v>
      </c>
    </row>
    <row r="5376">
      <c r="A5376" s="1" t="s">
        <v>29</v>
      </c>
      <c r="B5376" s="1" t="s">
        <v>7345</v>
      </c>
      <c r="C5376" s="2" t="s">
        <v>7291</v>
      </c>
      <c r="D5376" s="1" t="s">
        <v>19</v>
      </c>
      <c r="E5376" s="3" t="str">
        <f>HYPERLINK("https://fyndiq.se/produkt/06106438a7a14dfc/", "2-Pack Xiaomi 13T Pro - Härdat glas 9H - Super kvalitet 3D Skärmskydd")</f>
        <v>2-Pack Xiaomi 13T Pro - Härdat glas 9H - Super kvalitet 3D Skärmskydd</v>
      </c>
      <c r="F5376" s="1" t="s">
        <v>883</v>
      </c>
      <c r="G5376" s="1" t="s">
        <v>884</v>
      </c>
      <c r="H5376" s="1" t="s">
        <v>885</v>
      </c>
      <c r="I5376" s="1" t="s">
        <v>16</v>
      </c>
      <c r="J5376" s="1" t="s">
        <v>23</v>
      </c>
      <c r="K5376" s="1" t="s">
        <v>16</v>
      </c>
      <c r="L5376" s="1" t="s">
        <v>16</v>
      </c>
      <c r="M5376" s="1" t="s">
        <v>16</v>
      </c>
      <c r="N5376" s="1" t="s">
        <v>16</v>
      </c>
      <c r="O5376" s="1">
        <v>63.2</v>
      </c>
      <c r="P5376" s="1">
        <v>1.0</v>
      </c>
    </row>
    <row r="5377">
      <c r="A5377" s="1" t="s">
        <v>29</v>
      </c>
      <c r="B5377" s="1" t="s">
        <v>7346</v>
      </c>
      <c r="C5377" s="2" t="s">
        <v>7291</v>
      </c>
      <c r="D5377" s="1" t="s">
        <v>19</v>
      </c>
      <c r="E537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5377" s="1" t="s">
        <v>539</v>
      </c>
      <c r="G5377" s="1" t="s">
        <v>540</v>
      </c>
      <c r="H5377" s="1" t="s">
        <v>541</v>
      </c>
      <c r="I5377" s="1" t="s">
        <v>16</v>
      </c>
      <c r="J5377" s="1" t="s">
        <v>23</v>
      </c>
      <c r="K5377" s="1" t="s">
        <v>16</v>
      </c>
      <c r="L5377" s="1" t="s">
        <v>16</v>
      </c>
      <c r="M5377" s="1" t="s">
        <v>16</v>
      </c>
      <c r="N5377" s="1" t="s">
        <v>16</v>
      </c>
      <c r="O5377" s="1">
        <v>95.2</v>
      </c>
      <c r="P5377" s="1">
        <v>1.0</v>
      </c>
    </row>
    <row r="5378">
      <c r="A5378" s="1" t="s">
        <v>29</v>
      </c>
      <c r="B5378" s="1" t="s">
        <v>7347</v>
      </c>
      <c r="C5378" s="2" t="s">
        <v>7291</v>
      </c>
      <c r="D5378" s="1" t="s">
        <v>19</v>
      </c>
      <c r="E5378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5378" s="1" t="s">
        <v>516</v>
      </c>
      <c r="G5378" s="1" t="s">
        <v>517</v>
      </c>
      <c r="H5378" s="1" t="s">
        <v>518</v>
      </c>
      <c r="I5378" s="1" t="s">
        <v>16</v>
      </c>
      <c r="J5378" s="1" t="s">
        <v>23</v>
      </c>
      <c r="K5378" s="1" t="s">
        <v>16</v>
      </c>
      <c r="L5378" s="1" t="s">
        <v>16</v>
      </c>
      <c r="M5378" s="1" t="s">
        <v>16</v>
      </c>
      <c r="N5378" s="1" t="s">
        <v>16</v>
      </c>
      <c r="O5378" s="1">
        <v>71.2</v>
      </c>
      <c r="P5378" s="1">
        <v>1.0</v>
      </c>
    </row>
    <row r="5379">
      <c r="A5379" s="1" t="s">
        <v>29</v>
      </c>
      <c r="B5379" s="1" t="s">
        <v>7348</v>
      </c>
      <c r="C5379" s="2" t="s">
        <v>7291</v>
      </c>
      <c r="D5379" s="1" t="s">
        <v>19</v>
      </c>
      <c r="E5379" s="3" t="str">
        <f>HYPERLINK("https://fyndiq.se/produkt/9e488e35f28b4b0b/", "2-Pack GOOGLE PIXEL 6A Skärmskydd - Härdat Glas 9H - Super kvalitet 3D")</f>
        <v>2-Pack GOOGLE PIXEL 6A Skärmskydd - Härdat Glas 9H - Super kvalitet 3D</v>
      </c>
      <c r="F5379" s="1" t="s">
        <v>196</v>
      </c>
      <c r="G5379" s="1" t="s">
        <v>197</v>
      </c>
      <c r="H5379" s="1" t="s">
        <v>198</v>
      </c>
      <c r="I5379" s="1" t="s">
        <v>16</v>
      </c>
      <c r="J5379" s="1" t="s">
        <v>23</v>
      </c>
      <c r="K5379" s="1" t="s">
        <v>16</v>
      </c>
      <c r="L5379" s="1" t="s">
        <v>16</v>
      </c>
      <c r="M5379" s="1" t="s">
        <v>16</v>
      </c>
      <c r="N5379" s="1" t="s">
        <v>16</v>
      </c>
      <c r="O5379" s="1">
        <v>63.2</v>
      </c>
      <c r="P5379" s="1">
        <v>1.0</v>
      </c>
    </row>
    <row r="5380">
      <c r="A5380" s="1" t="s">
        <v>29</v>
      </c>
      <c r="B5380" s="1" t="s">
        <v>7349</v>
      </c>
      <c r="C5380" s="2" t="s">
        <v>7291</v>
      </c>
      <c r="D5380" s="1" t="s">
        <v>19</v>
      </c>
      <c r="E538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380" s="1" t="s">
        <v>103</v>
      </c>
      <c r="G5380" s="1" t="s">
        <v>104</v>
      </c>
      <c r="H5380" s="1" t="s">
        <v>105</v>
      </c>
      <c r="I5380" s="1" t="s">
        <v>16</v>
      </c>
      <c r="J5380" s="1" t="s">
        <v>23</v>
      </c>
      <c r="K5380" s="1" t="s">
        <v>16</v>
      </c>
      <c r="L5380" s="1" t="s">
        <v>16</v>
      </c>
      <c r="M5380" s="1" t="s">
        <v>16</v>
      </c>
      <c r="N5380" s="1" t="s">
        <v>16</v>
      </c>
      <c r="O5380" s="1">
        <v>63.2</v>
      </c>
      <c r="P5380" s="1">
        <v>1.0</v>
      </c>
    </row>
    <row r="5381">
      <c r="A5381" s="1" t="s">
        <v>29</v>
      </c>
      <c r="B5381" s="1" t="s">
        <v>7350</v>
      </c>
      <c r="C5381" s="2" t="s">
        <v>7291</v>
      </c>
      <c r="D5381" s="1" t="s">
        <v>19</v>
      </c>
      <c r="E5381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5381" s="1" t="s">
        <v>679</v>
      </c>
      <c r="G5381" s="1" t="s">
        <v>680</v>
      </c>
      <c r="H5381" s="1" t="s">
        <v>681</v>
      </c>
      <c r="I5381" s="1" t="s">
        <v>16</v>
      </c>
      <c r="J5381" s="1" t="s">
        <v>23</v>
      </c>
      <c r="K5381" s="1" t="s">
        <v>16</v>
      </c>
      <c r="L5381" s="1" t="s">
        <v>16</v>
      </c>
      <c r="M5381" s="1" t="s">
        <v>16</v>
      </c>
      <c r="N5381" s="1" t="s">
        <v>16</v>
      </c>
      <c r="O5381" s="1">
        <v>95.2</v>
      </c>
      <c r="P5381" s="1">
        <v>1.0</v>
      </c>
    </row>
    <row r="5382">
      <c r="A5382" s="1" t="s">
        <v>29</v>
      </c>
      <c r="B5382" s="1" t="s">
        <v>7351</v>
      </c>
      <c r="C5382" s="2" t="s">
        <v>7291</v>
      </c>
      <c r="D5382" s="1" t="s">
        <v>19</v>
      </c>
      <c r="E5382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5382" s="1" t="s">
        <v>1058</v>
      </c>
      <c r="G5382" s="1" t="s">
        <v>1059</v>
      </c>
      <c r="H5382" s="1" t="s">
        <v>1060</v>
      </c>
      <c r="I5382" s="1" t="s">
        <v>16</v>
      </c>
      <c r="J5382" s="1" t="s">
        <v>23</v>
      </c>
      <c r="K5382" s="1" t="s">
        <v>16</v>
      </c>
      <c r="L5382" s="1" t="s">
        <v>16</v>
      </c>
      <c r="M5382" s="1" t="s">
        <v>16</v>
      </c>
      <c r="N5382" s="1" t="s">
        <v>16</v>
      </c>
      <c r="O5382" s="1">
        <v>95.2</v>
      </c>
      <c r="P5382" s="1">
        <v>1.0</v>
      </c>
    </row>
    <row r="5383">
      <c r="A5383" s="1" t="s">
        <v>29</v>
      </c>
      <c r="B5383" s="1" t="s">
        <v>7352</v>
      </c>
      <c r="C5383" s="2" t="s">
        <v>7291</v>
      </c>
      <c r="D5383" s="1" t="s">
        <v>19</v>
      </c>
      <c r="E5383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383" s="1" t="s">
        <v>296</v>
      </c>
      <c r="G5383" s="1" t="s">
        <v>297</v>
      </c>
      <c r="H5383" s="1" t="s">
        <v>298</v>
      </c>
      <c r="I5383" s="1" t="s">
        <v>16</v>
      </c>
      <c r="J5383" s="1" t="s">
        <v>23</v>
      </c>
      <c r="K5383" s="1" t="s">
        <v>16</v>
      </c>
      <c r="L5383" s="1" t="s">
        <v>16</v>
      </c>
      <c r="M5383" s="1" t="s">
        <v>16</v>
      </c>
      <c r="N5383" s="1" t="s">
        <v>16</v>
      </c>
      <c r="O5383" s="1">
        <v>71.2</v>
      </c>
      <c r="P5383" s="1">
        <v>1.0</v>
      </c>
    </row>
    <row r="5384">
      <c r="A5384" s="1" t="s">
        <v>29</v>
      </c>
      <c r="B5384" s="1" t="s">
        <v>7353</v>
      </c>
      <c r="C5384" s="2" t="s">
        <v>7291</v>
      </c>
      <c r="D5384" s="1" t="s">
        <v>19</v>
      </c>
      <c r="E5384" s="3" t="str">
        <f>HYPERLINK("https://fyndiq.se/produkt/fc204f9a5ddb4e6f/", "Samsung S22 ULTRA 5G - 9H Härdat Glass - 3D Super Kvalitet")</f>
        <v>Samsung S22 ULTRA 5G - 9H Härdat Glass - 3D Super Kvalitet</v>
      </c>
      <c r="F5384" s="1" t="s">
        <v>7354</v>
      </c>
      <c r="G5384" s="1" t="s">
        <v>7355</v>
      </c>
      <c r="H5384" s="1" t="s">
        <v>7356</v>
      </c>
      <c r="I5384" s="1" t="s">
        <v>16</v>
      </c>
      <c r="J5384" s="1" t="s">
        <v>23</v>
      </c>
      <c r="K5384" s="1" t="s">
        <v>16</v>
      </c>
      <c r="L5384" s="1" t="s">
        <v>16</v>
      </c>
      <c r="M5384" s="1" t="s">
        <v>16</v>
      </c>
      <c r="N5384" s="1" t="s">
        <v>16</v>
      </c>
      <c r="O5384" s="1">
        <v>55.2</v>
      </c>
      <c r="P5384" s="1">
        <v>1.0</v>
      </c>
    </row>
    <row r="5385">
      <c r="A5385" s="1" t="s">
        <v>29</v>
      </c>
      <c r="B5385" s="1" t="s">
        <v>7357</v>
      </c>
      <c r="C5385" s="2" t="s">
        <v>7291</v>
      </c>
      <c r="D5385" s="1" t="s">
        <v>19</v>
      </c>
      <c r="E5385" s="3" t="str">
        <f>HYPERLINK("https://fyndiq.se/produkt/13429430b0324fde/", "2-Pack Samsung Galaxy A23 5G - Härdat Glas 9H - Super Kvalitet 3D")</f>
        <v>2-Pack Samsung Galaxy A23 5G - Härdat Glas 9H - Super Kvalitet 3D</v>
      </c>
      <c r="F5385" s="1" t="s">
        <v>1761</v>
      </c>
      <c r="G5385" s="1" t="s">
        <v>1762</v>
      </c>
      <c r="H5385" s="1" t="s">
        <v>1763</v>
      </c>
      <c r="I5385" s="1" t="s">
        <v>16</v>
      </c>
      <c r="J5385" s="1" t="s">
        <v>23</v>
      </c>
      <c r="K5385" s="1" t="s">
        <v>16</v>
      </c>
      <c r="L5385" s="1" t="s">
        <v>16</v>
      </c>
      <c r="M5385" s="1" t="s">
        <v>16</v>
      </c>
      <c r="N5385" s="1" t="s">
        <v>16</v>
      </c>
      <c r="O5385" s="1">
        <v>63.2</v>
      </c>
      <c r="P5385" s="1">
        <v>1.0</v>
      </c>
    </row>
    <row r="5386">
      <c r="A5386" s="1" t="s">
        <v>29</v>
      </c>
      <c r="B5386" s="1" t="s">
        <v>7358</v>
      </c>
      <c r="C5386" s="2" t="s">
        <v>7291</v>
      </c>
      <c r="D5386" s="1" t="s">
        <v>19</v>
      </c>
      <c r="E5386" s="3" t="str">
        <f>HYPERLINK("https://fyndiq.se/produkt/6758100e2782433a/", "2-Pack iPhone 12 Pro - Härdat Glas 9H - Super Kvalitet 3D")</f>
        <v>2-Pack iPhone 12 Pro - Härdat Glas 9H - Super Kvalitet 3D</v>
      </c>
      <c r="F5386" s="1" t="s">
        <v>3185</v>
      </c>
      <c r="G5386" s="1" t="s">
        <v>3186</v>
      </c>
      <c r="H5386" s="1" t="s">
        <v>3187</v>
      </c>
      <c r="I5386" s="1" t="s">
        <v>16</v>
      </c>
      <c r="J5386" s="1" t="s">
        <v>23</v>
      </c>
      <c r="K5386" s="1" t="s">
        <v>16</v>
      </c>
      <c r="L5386" s="1" t="s">
        <v>16</v>
      </c>
      <c r="M5386" s="1" t="s">
        <v>16</v>
      </c>
      <c r="N5386" s="1" t="s">
        <v>16</v>
      </c>
      <c r="O5386" s="1">
        <v>55.2</v>
      </c>
      <c r="P5386" s="1">
        <v>1.0</v>
      </c>
    </row>
    <row r="5387">
      <c r="A5387" s="1" t="s">
        <v>29</v>
      </c>
      <c r="B5387" s="1" t="s">
        <v>7359</v>
      </c>
      <c r="C5387" s="2" t="s">
        <v>7291</v>
      </c>
      <c r="D5387" s="1" t="s">
        <v>19</v>
      </c>
      <c r="E5387" s="3" t="str">
        <f>HYPERLINK("https://fyndiq.se/produkt/b6564d07558d42f5/", "1-Pack XIAOMI REDMI 13C Skärmskydd - Härdat Glas 9H - Super kvalitet 3D")</f>
        <v>1-Pack XIAOMI REDMI 13C Skärmskydd - Härdat Glas 9H - Super kvalitet 3D</v>
      </c>
      <c r="F5387" s="1" t="s">
        <v>1654</v>
      </c>
      <c r="G5387" s="1" t="s">
        <v>1655</v>
      </c>
      <c r="H5387" s="1" t="s">
        <v>1656</v>
      </c>
      <c r="I5387" s="1" t="s">
        <v>16</v>
      </c>
      <c r="J5387" s="1" t="s">
        <v>23</v>
      </c>
      <c r="K5387" s="1" t="s">
        <v>16</v>
      </c>
      <c r="L5387" s="1" t="s">
        <v>16</v>
      </c>
      <c r="M5387" s="1" t="s">
        <v>16</v>
      </c>
      <c r="N5387" s="1" t="s">
        <v>16</v>
      </c>
      <c r="O5387" s="1">
        <v>55.2</v>
      </c>
      <c r="P5387" s="1">
        <v>1.0</v>
      </c>
    </row>
    <row r="5388">
      <c r="A5388" s="1" t="s">
        <v>29</v>
      </c>
      <c r="B5388" s="1" t="s">
        <v>7360</v>
      </c>
      <c r="C5388" s="2" t="s">
        <v>7291</v>
      </c>
      <c r="D5388" s="1" t="s">
        <v>19</v>
      </c>
      <c r="E5388" s="3" t="str">
        <f>HYPERLINK("https://fyndiq.se/produkt/860b7dade19d4d2f/", "2-Pack XIAOMI REDMI A3 Skärmskydd - Härdat Glas 9H - Super kvalitet 3D")</f>
        <v>2-Pack XIAOMI REDMI A3 Skärmskydd - Härdat Glas 9H - Super kvalitet 3D</v>
      </c>
      <c r="F5388" s="1" t="s">
        <v>200</v>
      </c>
      <c r="G5388" s="1" t="s">
        <v>201</v>
      </c>
      <c r="H5388" s="1" t="s">
        <v>202</v>
      </c>
      <c r="I5388" s="1" t="s">
        <v>16</v>
      </c>
      <c r="J5388" s="1" t="s">
        <v>23</v>
      </c>
      <c r="K5388" s="1" t="s">
        <v>16</v>
      </c>
      <c r="L5388" s="1" t="s">
        <v>16</v>
      </c>
      <c r="M5388" s="1" t="s">
        <v>16</v>
      </c>
      <c r="N5388" s="1" t="s">
        <v>16</v>
      </c>
      <c r="O5388" s="1">
        <v>63.2</v>
      </c>
      <c r="P5388" s="1">
        <v>1.0</v>
      </c>
    </row>
    <row r="5389">
      <c r="A5389" s="1" t="s">
        <v>29</v>
      </c>
      <c r="B5389" s="1" t="s">
        <v>7361</v>
      </c>
      <c r="C5389" s="2" t="s">
        <v>7291</v>
      </c>
      <c r="D5389" s="1" t="s">
        <v>19</v>
      </c>
      <c r="E5389" s="3" t="str">
        <f>HYPERLINK("https://fyndiq.se/produkt/8a162916fdf246f7/", "2-Pack SAMSUNG S24 Skärmskydd - Härdat Glas 9H - Super kvalitet 3D")</f>
        <v>2-Pack SAMSUNG S24 Skärmskydd - Härdat Glas 9H - Super kvalitet 3D</v>
      </c>
      <c r="F5389" s="1" t="s">
        <v>714</v>
      </c>
      <c r="G5389" s="1" t="s">
        <v>715</v>
      </c>
      <c r="H5389" s="1" t="s">
        <v>716</v>
      </c>
      <c r="I5389" s="1" t="s">
        <v>16</v>
      </c>
      <c r="J5389" s="1" t="s">
        <v>23</v>
      </c>
      <c r="K5389" s="1" t="s">
        <v>16</v>
      </c>
      <c r="L5389" s="1" t="s">
        <v>16</v>
      </c>
      <c r="M5389" s="1" t="s">
        <v>16</v>
      </c>
      <c r="N5389" s="1" t="s">
        <v>16</v>
      </c>
      <c r="O5389" s="1">
        <v>71.2</v>
      </c>
      <c r="P5389" s="1">
        <v>1.0</v>
      </c>
    </row>
    <row r="5390">
      <c r="A5390" s="1" t="s">
        <v>29</v>
      </c>
      <c r="B5390" s="1" t="s">
        <v>7362</v>
      </c>
      <c r="C5390" s="2" t="s">
        <v>7291</v>
      </c>
      <c r="D5390" s="1" t="s">
        <v>19</v>
      </c>
      <c r="E5390" s="3" t="str">
        <f>HYPERLINK("https://fyndiq.se/produkt/28799ed0373d40b4/", "2 Pack Galaxy S21 Ultra 5G- Härdat glas 9H - Super kvalitet 3D")</f>
        <v>2 Pack Galaxy S21 Ultra 5G- Härdat glas 9H - Super kvalitet 3D</v>
      </c>
      <c r="F5390" s="1" t="s">
        <v>272</v>
      </c>
      <c r="G5390" s="1" t="s">
        <v>273</v>
      </c>
      <c r="H5390" s="1" t="s">
        <v>274</v>
      </c>
      <c r="I5390" s="1" t="s">
        <v>16</v>
      </c>
      <c r="J5390" s="1" t="s">
        <v>23</v>
      </c>
      <c r="K5390" s="1" t="s">
        <v>16</v>
      </c>
      <c r="L5390" s="1" t="s">
        <v>16</v>
      </c>
      <c r="M5390" s="1" t="s">
        <v>16</v>
      </c>
      <c r="N5390" s="1" t="s">
        <v>16</v>
      </c>
      <c r="O5390" s="1">
        <v>63.2</v>
      </c>
      <c r="P5390" s="1">
        <v>1.0</v>
      </c>
    </row>
    <row r="5391">
      <c r="A5391" s="1" t="s">
        <v>29</v>
      </c>
      <c r="B5391" s="1" t="s">
        <v>7363</v>
      </c>
      <c r="C5391" s="2" t="s">
        <v>7291</v>
      </c>
      <c r="D5391" s="1" t="s">
        <v>19</v>
      </c>
      <c r="E5391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5391" s="1" t="s">
        <v>1728</v>
      </c>
      <c r="G5391" s="1" t="s">
        <v>1729</v>
      </c>
      <c r="H5391" s="1" t="s">
        <v>1730</v>
      </c>
      <c r="I5391" s="1" t="s">
        <v>16</v>
      </c>
      <c r="J5391" s="1" t="s">
        <v>23</v>
      </c>
      <c r="K5391" s="1" t="s">
        <v>16</v>
      </c>
      <c r="L5391" s="1" t="s">
        <v>16</v>
      </c>
      <c r="M5391" s="1" t="s">
        <v>16</v>
      </c>
      <c r="N5391" s="1" t="s">
        <v>16</v>
      </c>
      <c r="O5391" s="1">
        <v>95.2</v>
      </c>
      <c r="P5391" s="1">
        <v>1.0</v>
      </c>
    </row>
    <row r="5392">
      <c r="A5392" s="1" t="s">
        <v>29</v>
      </c>
      <c r="B5392" s="1" t="s">
        <v>7364</v>
      </c>
      <c r="C5392" s="2" t="s">
        <v>7291</v>
      </c>
      <c r="D5392" s="1" t="s">
        <v>19</v>
      </c>
      <c r="E5392" s="3" t="str">
        <f>HYPERLINK("https://fyndiq.se/produkt/56c72c0ba5f749b5/", "2-Pack SAMSUNG S24 Skärmskydd - Härdat Glas 9H - Super kvalitet 3D")</f>
        <v>2-Pack SAMSUNG S24 Skärmskydd - Härdat Glas 9H - Super kvalitet 3D</v>
      </c>
      <c r="F5392" s="1" t="s">
        <v>263</v>
      </c>
      <c r="G5392" s="1" t="s">
        <v>264</v>
      </c>
      <c r="H5392" s="1" t="s">
        <v>265</v>
      </c>
      <c r="I5392" s="1" t="s">
        <v>16</v>
      </c>
      <c r="J5392" s="1" t="s">
        <v>23</v>
      </c>
      <c r="K5392" s="1" t="s">
        <v>16</v>
      </c>
      <c r="L5392" s="1" t="s">
        <v>16</v>
      </c>
      <c r="M5392" s="1" t="s">
        <v>16</v>
      </c>
      <c r="N5392" s="1" t="s">
        <v>16</v>
      </c>
      <c r="O5392" s="1">
        <v>71.2</v>
      </c>
      <c r="P5392" s="1">
        <v>1.0</v>
      </c>
    </row>
    <row r="5393">
      <c r="A5393" s="1" t="s">
        <v>29</v>
      </c>
      <c r="B5393" s="1" t="s">
        <v>7365</v>
      </c>
      <c r="C5393" s="2" t="s">
        <v>7291</v>
      </c>
      <c r="D5393" s="1" t="s">
        <v>19</v>
      </c>
      <c r="E5393" s="3" t="str">
        <f t="shared" ref="E5393:E5394" si="74">HYPERLINK("https://fyndiq.se/produkt/bda2ad33e92f4cc9/", "2-Pack MOTOROLA MOTO G54 Skärmskydd - Härdat Glas 9H - Super kvalitet 3D")</f>
        <v>2-Pack MOTOROLA MOTO G54 Skärmskydd - Härdat Glas 9H - Super kvalitet 3D</v>
      </c>
      <c r="F5393" s="1" t="s">
        <v>258</v>
      </c>
      <c r="G5393" s="1" t="s">
        <v>259</v>
      </c>
      <c r="H5393" s="1" t="s">
        <v>260</v>
      </c>
      <c r="I5393" s="1" t="s">
        <v>16</v>
      </c>
      <c r="J5393" s="1" t="s">
        <v>23</v>
      </c>
      <c r="K5393" s="1" t="s">
        <v>16</v>
      </c>
      <c r="L5393" s="1" t="s">
        <v>16</v>
      </c>
      <c r="M5393" s="1" t="s">
        <v>16</v>
      </c>
      <c r="N5393" s="1" t="s">
        <v>16</v>
      </c>
      <c r="O5393" s="1">
        <v>63.2</v>
      </c>
      <c r="P5393" s="1">
        <v>1.0</v>
      </c>
    </row>
    <row r="5394">
      <c r="A5394" s="1" t="s">
        <v>29</v>
      </c>
      <c r="B5394" s="1" t="s">
        <v>7366</v>
      </c>
      <c r="C5394" s="2" t="s">
        <v>7291</v>
      </c>
      <c r="D5394" s="1" t="s">
        <v>19</v>
      </c>
      <c r="E5394" s="3" t="str">
        <f t="shared" si="74"/>
        <v>2-Pack MOTOROLA MOTO G54 Skärmskydd - Härdat Glas 9H - Super kvalitet 3D</v>
      </c>
      <c r="F5394" s="1" t="s">
        <v>258</v>
      </c>
      <c r="G5394" s="1" t="s">
        <v>259</v>
      </c>
      <c r="H5394" s="1" t="s">
        <v>260</v>
      </c>
      <c r="I5394" s="1" t="s">
        <v>16</v>
      </c>
      <c r="J5394" s="1" t="s">
        <v>23</v>
      </c>
      <c r="K5394" s="1" t="s">
        <v>16</v>
      </c>
      <c r="L5394" s="1" t="s">
        <v>16</v>
      </c>
      <c r="M5394" s="1" t="s">
        <v>16</v>
      </c>
      <c r="N5394" s="1" t="s">
        <v>16</v>
      </c>
      <c r="O5394" s="1">
        <v>63.2</v>
      </c>
      <c r="P5394" s="1">
        <v>1.0</v>
      </c>
    </row>
    <row r="5395">
      <c r="A5395" s="1" t="s">
        <v>29</v>
      </c>
      <c r="B5395" s="1" t="s">
        <v>7367</v>
      </c>
      <c r="C5395" s="2" t="s">
        <v>7291</v>
      </c>
      <c r="D5395" s="1" t="s">
        <v>19</v>
      </c>
      <c r="E5395" s="3" t="str">
        <f>HYPERLINK("https://fyndiq.se/produkt/acbd2f15758f4e1c/", "2-Pack Samsung A55 5G Skärmskydd i Härdat Glas")</f>
        <v>2-Pack Samsung A55 5G Skärmskydd i Härdat Glas</v>
      </c>
      <c r="F5395" s="1" t="s">
        <v>982</v>
      </c>
      <c r="G5395" s="1" t="s">
        <v>983</v>
      </c>
      <c r="H5395" s="1" t="s">
        <v>984</v>
      </c>
      <c r="I5395" s="1" t="s">
        <v>16</v>
      </c>
      <c r="J5395" s="1" t="s">
        <v>23</v>
      </c>
      <c r="K5395" s="1" t="s">
        <v>16</v>
      </c>
      <c r="L5395" s="1" t="s">
        <v>16</v>
      </c>
      <c r="M5395" s="1" t="s">
        <v>16</v>
      </c>
      <c r="N5395" s="1" t="s">
        <v>16</v>
      </c>
      <c r="O5395" s="1">
        <v>63.2</v>
      </c>
      <c r="P5395" s="1">
        <v>1.0</v>
      </c>
    </row>
    <row r="5396">
      <c r="A5396" s="1" t="s">
        <v>29</v>
      </c>
      <c r="B5396" s="1" t="s">
        <v>7368</v>
      </c>
      <c r="C5396" s="2" t="s">
        <v>7291</v>
      </c>
      <c r="D5396" s="1" t="s">
        <v>19</v>
      </c>
      <c r="E5396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5396" s="1" t="s">
        <v>813</v>
      </c>
      <c r="G5396" s="1" t="s">
        <v>814</v>
      </c>
      <c r="H5396" s="1" t="s">
        <v>815</v>
      </c>
      <c r="I5396" s="1" t="s">
        <v>16</v>
      </c>
      <c r="J5396" s="1" t="s">
        <v>23</v>
      </c>
      <c r="K5396" s="1" t="s">
        <v>16</v>
      </c>
      <c r="L5396" s="1" t="s">
        <v>16</v>
      </c>
      <c r="M5396" s="1" t="s">
        <v>16</v>
      </c>
      <c r="N5396" s="1" t="s">
        <v>16</v>
      </c>
      <c r="O5396" s="1">
        <v>71.2</v>
      </c>
      <c r="P5396" s="1">
        <v>1.0</v>
      </c>
    </row>
    <row r="5397">
      <c r="A5397" s="1" t="s">
        <v>29</v>
      </c>
      <c r="B5397" s="1" t="s">
        <v>7369</v>
      </c>
      <c r="C5397" s="2" t="s">
        <v>7291</v>
      </c>
      <c r="D5397" s="1" t="s">
        <v>19</v>
      </c>
      <c r="E53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397" s="1" t="s">
        <v>26</v>
      </c>
      <c r="G5397" s="1" t="s">
        <v>27</v>
      </c>
      <c r="H5397" s="1" t="s">
        <v>28</v>
      </c>
      <c r="I5397" s="1" t="s">
        <v>1311</v>
      </c>
      <c r="J5397" s="1" t="s">
        <v>23</v>
      </c>
      <c r="K5397" s="1" t="s">
        <v>16</v>
      </c>
      <c r="L5397" s="1" t="s">
        <v>16</v>
      </c>
      <c r="M5397" s="1" t="s">
        <v>16</v>
      </c>
      <c r="N5397" s="1" t="s">
        <v>16</v>
      </c>
      <c r="O5397" s="1">
        <v>71.2</v>
      </c>
      <c r="P5397" s="1">
        <v>1.0</v>
      </c>
    </row>
    <row r="5398">
      <c r="A5398" s="1" t="s">
        <v>29</v>
      </c>
      <c r="B5398" s="1" t="s">
        <v>7370</v>
      </c>
      <c r="C5398" s="2" t="s">
        <v>7291</v>
      </c>
      <c r="D5398" s="1" t="s">
        <v>19</v>
      </c>
      <c r="E539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398" s="1" t="s">
        <v>977</v>
      </c>
      <c r="G5398" s="1" t="s">
        <v>978</v>
      </c>
      <c r="H5398" s="1" t="s">
        <v>979</v>
      </c>
      <c r="I5398" s="1" t="s">
        <v>16</v>
      </c>
      <c r="J5398" s="1" t="s">
        <v>23</v>
      </c>
      <c r="K5398" s="1" t="s">
        <v>16</v>
      </c>
      <c r="L5398" s="1" t="s">
        <v>16</v>
      </c>
      <c r="M5398" s="1" t="s">
        <v>16</v>
      </c>
      <c r="N5398" s="1" t="s">
        <v>16</v>
      </c>
      <c r="O5398" s="1">
        <v>63.2</v>
      </c>
      <c r="P5398" s="1">
        <v>1.0</v>
      </c>
    </row>
    <row r="5399">
      <c r="A5399" s="1" t="s">
        <v>29</v>
      </c>
      <c r="B5399" s="1" t="s">
        <v>7371</v>
      </c>
      <c r="C5399" s="2" t="s">
        <v>7291</v>
      </c>
      <c r="D5399" s="1" t="s">
        <v>19</v>
      </c>
      <c r="E5399" s="3" t="str">
        <f>HYPERLINK("https://fyndiq.se/produkt/7ea8a57fe678438b/", "2-Pack Samsung S21 PLUS - 9H Härdat Glass - 3D Super Kvalitet")</f>
        <v>2-Pack Samsung S21 PLUS - 9H Härdat Glass - 3D Super Kvalitet</v>
      </c>
      <c r="F5399" s="1" t="s">
        <v>1524</v>
      </c>
      <c r="G5399" s="1" t="s">
        <v>1525</v>
      </c>
      <c r="H5399" s="1" t="s">
        <v>1526</v>
      </c>
      <c r="I5399" s="1" t="s">
        <v>16</v>
      </c>
      <c r="J5399" s="1" t="s">
        <v>23</v>
      </c>
      <c r="K5399" s="1" t="s">
        <v>16</v>
      </c>
      <c r="L5399" s="1" t="s">
        <v>16</v>
      </c>
      <c r="M5399" s="1" t="s">
        <v>16</v>
      </c>
      <c r="N5399" s="1" t="s">
        <v>16</v>
      </c>
      <c r="O5399" s="1">
        <v>63.2</v>
      </c>
      <c r="P5399" s="1">
        <v>1.0</v>
      </c>
    </row>
    <row r="5400">
      <c r="A5400" s="1" t="s">
        <v>29</v>
      </c>
      <c r="B5400" s="1" t="s">
        <v>7372</v>
      </c>
      <c r="C5400" s="2" t="s">
        <v>7291</v>
      </c>
      <c r="D5400" s="1" t="s">
        <v>19</v>
      </c>
      <c r="E5400" s="3" t="str">
        <f>HYPERLINK("https://fyndiq.se/produkt/a6f918a0e23c4bd2/", "2-Pack XIAOMI REDMI 12 5G Skärmskydd - Härdat Glas 9H - Super kvalitet 3D")</f>
        <v>2-Pack XIAOMI REDMI 12 5G Skärmskydd - Härdat Glas 9H - Super kvalitet 3D</v>
      </c>
      <c r="F5400" s="1" t="s">
        <v>635</v>
      </c>
      <c r="G5400" s="1" t="s">
        <v>636</v>
      </c>
      <c r="H5400" s="1" t="s">
        <v>637</v>
      </c>
      <c r="I5400" s="1" t="s">
        <v>16</v>
      </c>
      <c r="J5400" s="1" t="s">
        <v>23</v>
      </c>
      <c r="K5400" s="1" t="s">
        <v>16</v>
      </c>
      <c r="L5400" s="1" t="s">
        <v>16</v>
      </c>
      <c r="M5400" s="1" t="s">
        <v>16</v>
      </c>
      <c r="N5400" s="1" t="s">
        <v>16</v>
      </c>
      <c r="O5400" s="1">
        <v>63.2</v>
      </c>
      <c r="P5400" s="1">
        <v>1.0</v>
      </c>
    </row>
    <row r="5401">
      <c r="A5401" s="1" t="s">
        <v>29</v>
      </c>
      <c r="B5401" s="1" t="s">
        <v>7373</v>
      </c>
      <c r="C5401" s="2" t="s">
        <v>7291</v>
      </c>
      <c r="D5401" s="1" t="s">
        <v>19</v>
      </c>
      <c r="E5401" s="3" t="str">
        <f>HYPERLINK("https://fyndiq.se/produkt/533d0ddc5dd84c00/", "2-Pack iPhone 14 - skärmskydd &amp; linsskydd - härdat glas 9H")</f>
        <v>2-Pack iPhone 14 - skärmskydd &amp; linsskydd - härdat glas 9H</v>
      </c>
      <c r="F5401" s="1" t="s">
        <v>841</v>
      </c>
      <c r="G5401" s="1" t="s">
        <v>842</v>
      </c>
      <c r="H5401" s="1" t="s">
        <v>843</v>
      </c>
      <c r="I5401" s="1" t="s">
        <v>16</v>
      </c>
      <c r="J5401" s="1" t="s">
        <v>23</v>
      </c>
      <c r="K5401" s="1" t="s">
        <v>16</v>
      </c>
      <c r="L5401" s="1" t="s">
        <v>16</v>
      </c>
      <c r="M5401" s="1" t="s">
        <v>16</v>
      </c>
      <c r="N5401" s="1" t="s">
        <v>16</v>
      </c>
      <c r="O5401" s="1">
        <v>71.2</v>
      </c>
      <c r="P5401" s="1">
        <v>1.0</v>
      </c>
    </row>
    <row r="5402">
      <c r="A5402" s="1" t="s">
        <v>29</v>
      </c>
      <c r="B5402" s="1" t="s">
        <v>7374</v>
      </c>
      <c r="C5402" s="2" t="s">
        <v>7291</v>
      </c>
      <c r="D5402" s="1" t="s">
        <v>19</v>
      </c>
      <c r="E5402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5402" s="1" t="s">
        <v>912</v>
      </c>
      <c r="G5402" s="1" t="s">
        <v>913</v>
      </c>
      <c r="H5402" s="1" t="s">
        <v>914</v>
      </c>
      <c r="I5402" s="1" t="s">
        <v>16</v>
      </c>
      <c r="J5402" s="1" t="s">
        <v>23</v>
      </c>
      <c r="K5402" s="1" t="s">
        <v>16</v>
      </c>
      <c r="L5402" s="1" t="s">
        <v>16</v>
      </c>
      <c r="M5402" s="1" t="s">
        <v>16</v>
      </c>
      <c r="N5402" s="1" t="s">
        <v>16</v>
      </c>
      <c r="O5402" s="1">
        <v>63.2</v>
      </c>
      <c r="P5402" s="1">
        <v>1.0</v>
      </c>
    </row>
    <row r="5403">
      <c r="A5403" s="1" t="s">
        <v>29</v>
      </c>
      <c r="B5403" s="1" t="s">
        <v>7375</v>
      </c>
      <c r="C5403" s="2" t="s">
        <v>7291</v>
      </c>
      <c r="D5403" s="1" t="s">
        <v>19</v>
      </c>
      <c r="E540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403" s="1" t="s">
        <v>26</v>
      </c>
      <c r="G5403" s="1" t="s">
        <v>27</v>
      </c>
      <c r="H5403" s="1" t="s">
        <v>28</v>
      </c>
      <c r="I5403" s="1" t="s">
        <v>16</v>
      </c>
      <c r="J5403" s="1" t="s">
        <v>23</v>
      </c>
      <c r="K5403" s="1" t="s">
        <v>16</v>
      </c>
      <c r="L5403" s="1" t="s">
        <v>16</v>
      </c>
      <c r="M5403" s="1" t="s">
        <v>16</v>
      </c>
      <c r="N5403" s="1" t="s">
        <v>16</v>
      </c>
      <c r="O5403" s="1">
        <v>71.2</v>
      </c>
      <c r="P5403" s="1">
        <v>1.0</v>
      </c>
    </row>
    <row r="5404">
      <c r="A5404" s="1" t="s">
        <v>29</v>
      </c>
      <c r="B5404" s="1" t="s">
        <v>7376</v>
      </c>
      <c r="C5404" s="2" t="s">
        <v>7291</v>
      </c>
      <c r="D5404" s="1" t="s">
        <v>19</v>
      </c>
      <c r="E5404" s="3" t="str">
        <f>HYPERLINK("https://fyndiq.se/produkt/41cea0d4a42e446e/", "2 Pack Linsskydd Samsung Galaxy S22 - Härdat Glas 9H - Super 3D")</f>
        <v>2 Pack Linsskydd Samsung Galaxy S22 - Härdat Glas 9H - Super 3D</v>
      </c>
      <c r="F5404" s="1" t="s">
        <v>1771</v>
      </c>
      <c r="G5404" s="1" t="s">
        <v>1772</v>
      </c>
      <c r="H5404" s="1" t="s">
        <v>1773</v>
      </c>
      <c r="I5404" s="1" t="s">
        <v>16</v>
      </c>
      <c r="J5404" s="1" t="s">
        <v>23</v>
      </c>
      <c r="K5404" s="1" t="s">
        <v>16</v>
      </c>
      <c r="L5404" s="1" t="s">
        <v>16</v>
      </c>
      <c r="M5404" s="1" t="s">
        <v>16</v>
      </c>
      <c r="N5404" s="1" t="s">
        <v>16</v>
      </c>
      <c r="O5404" s="1">
        <v>63.2</v>
      </c>
      <c r="P5404" s="1">
        <v>1.0</v>
      </c>
    </row>
    <row r="5405">
      <c r="A5405" s="1" t="s">
        <v>29</v>
      </c>
      <c r="B5405" s="1" t="s">
        <v>7377</v>
      </c>
      <c r="C5405" s="2" t="s">
        <v>7291</v>
      </c>
      <c r="D5405" s="1" t="s">
        <v>19</v>
      </c>
      <c r="E5405" s="3" t="str">
        <f>HYPERLINK("https://fyndiq.se/produkt/66924f1ff238487e/", "2-Pack GOOGLE PIXEL 7A Skärmskydd - Härdat Glas 9H - Super kvalitet 3D")</f>
        <v>2-Pack GOOGLE PIXEL 7A Skärmskydd - Härdat Glas 9H - Super kvalitet 3D</v>
      </c>
      <c r="F5405" s="1" t="s">
        <v>315</v>
      </c>
      <c r="G5405" s="1" t="s">
        <v>316</v>
      </c>
      <c r="H5405" s="1" t="s">
        <v>317</v>
      </c>
      <c r="I5405" s="1" t="s">
        <v>16</v>
      </c>
      <c r="J5405" s="1" t="s">
        <v>23</v>
      </c>
      <c r="K5405" s="1" t="s">
        <v>16</v>
      </c>
      <c r="L5405" s="1" t="s">
        <v>16</v>
      </c>
      <c r="M5405" s="1" t="s">
        <v>16</v>
      </c>
      <c r="N5405" s="1" t="s">
        <v>16</v>
      </c>
      <c r="O5405" s="1">
        <v>63.2</v>
      </c>
      <c r="P5405" s="1">
        <v>1.0</v>
      </c>
    </row>
    <row r="5406">
      <c r="A5406" s="1" t="s">
        <v>29</v>
      </c>
      <c r="B5406" s="1" t="s">
        <v>7378</v>
      </c>
      <c r="C5406" s="2" t="s">
        <v>7291</v>
      </c>
      <c r="D5406" s="1" t="s">
        <v>19</v>
      </c>
      <c r="E540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406" s="1" t="s">
        <v>311</v>
      </c>
      <c r="G5406" s="1" t="s">
        <v>312</v>
      </c>
      <c r="H5406" s="1" t="s">
        <v>313</v>
      </c>
      <c r="I5406" s="1" t="s">
        <v>16</v>
      </c>
      <c r="J5406" s="1" t="s">
        <v>23</v>
      </c>
      <c r="K5406" s="1" t="s">
        <v>16</v>
      </c>
      <c r="L5406" s="1" t="s">
        <v>16</v>
      </c>
      <c r="M5406" s="1" t="s">
        <v>16</v>
      </c>
      <c r="N5406" s="1" t="s">
        <v>16</v>
      </c>
      <c r="O5406" s="1">
        <v>71.2</v>
      </c>
      <c r="P5406" s="1">
        <v>1.0</v>
      </c>
    </row>
    <row r="5407">
      <c r="A5407" s="1" t="s">
        <v>29</v>
      </c>
      <c r="B5407" s="1" t="s">
        <v>7379</v>
      </c>
      <c r="C5407" s="2" t="s">
        <v>7291</v>
      </c>
      <c r="D5407" s="1" t="s">
        <v>19</v>
      </c>
      <c r="E540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07" s="1" t="s">
        <v>103</v>
      </c>
      <c r="G5407" s="1" t="s">
        <v>104</v>
      </c>
      <c r="H5407" s="1" t="s">
        <v>105</v>
      </c>
      <c r="I5407" s="1" t="s">
        <v>16</v>
      </c>
      <c r="J5407" s="1" t="s">
        <v>23</v>
      </c>
      <c r="K5407" s="1" t="s">
        <v>16</v>
      </c>
      <c r="L5407" s="1" t="s">
        <v>16</v>
      </c>
      <c r="M5407" s="1" t="s">
        <v>16</v>
      </c>
      <c r="N5407" s="1" t="s">
        <v>16</v>
      </c>
      <c r="O5407" s="1">
        <v>63.2</v>
      </c>
      <c r="P5407" s="1">
        <v>2.0</v>
      </c>
    </row>
    <row r="5408">
      <c r="A5408" s="1" t="s">
        <v>29</v>
      </c>
      <c r="B5408" s="1" t="s">
        <v>7380</v>
      </c>
      <c r="C5408" s="2" t="s">
        <v>7291</v>
      </c>
      <c r="D5408" s="1" t="s">
        <v>19</v>
      </c>
      <c r="E5408" s="3" t="str">
        <f>HYPERLINK("https://fyndiq.se/produkt/8a162916fdf246f7/", "2-Pack SAMSUNG S24 Skärmskydd - Härdat Glas 9H - Super kvalitet 3D")</f>
        <v>2-Pack SAMSUNG S24 Skärmskydd - Härdat Glas 9H - Super kvalitet 3D</v>
      </c>
      <c r="F5408" s="1" t="s">
        <v>714</v>
      </c>
      <c r="G5408" s="1" t="s">
        <v>715</v>
      </c>
      <c r="H5408" s="1" t="s">
        <v>716</v>
      </c>
      <c r="I5408" s="1" t="s">
        <v>16</v>
      </c>
      <c r="J5408" s="1" t="s">
        <v>23</v>
      </c>
      <c r="K5408" s="1" t="s">
        <v>16</v>
      </c>
      <c r="L5408" s="1" t="s">
        <v>16</v>
      </c>
      <c r="M5408" s="1" t="s">
        <v>16</v>
      </c>
      <c r="N5408" s="1" t="s">
        <v>16</v>
      </c>
      <c r="O5408" s="1">
        <v>71.2</v>
      </c>
      <c r="P5408" s="1">
        <v>1.0</v>
      </c>
    </row>
    <row r="5409">
      <c r="A5409" s="1" t="s">
        <v>29</v>
      </c>
      <c r="B5409" s="1" t="s">
        <v>7381</v>
      </c>
      <c r="C5409" s="2" t="s">
        <v>7291</v>
      </c>
      <c r="D5409" s="1" t="s">
        <v>19</v>
      </c>
      <c r="E5409" s="3" t="str">
        <f>HYPERLINK("https://fyndiq.se/produkt/8d7960028c1a40a4/", "2 Pack Xiaomi 11T Pro 5G - Härdat glas 9H - Super kvalitet 3D")</f>
        <v>2 Pack Xiaomi 11T Pro 5G - Härdat glas 9H - Super kvalitet 3D</v>
      </c>
      <c r="F5409" s="1" t="s">
        <v>112</v>
      </c>
      <c r="G5409" s="1" t="s">
        <v>113</v>
      </c>
      <c r="H5409" s="1" t="s">
        <v>114</v>
      </c>
      <c r="I5409" s="1" t="s">
        <v>16</v>
      </c>
      <c r="J5409" s="1" t="s">
        <v>23</v>
      </c>
      <c r="K5409" s="1" t="s">
        <v>16</v>
      </c>
      <c r="L5409" s="1" t="s">
        <v>16</v>
      </c>
      <c r="M5409" s="1" t="s">
        <v>16</v>
      </c>
      <c r="N5409" s="1" t="s">
        <v>16</v>
      </c>
      <c r="O5409" s="1">
        <v>63.2</v>
      </c>
      <c r="P5409" s="1">
        <v>1.0</v>
      </c>
    </row>
    <row r="5410">
      <c r="A5410" s="1" t="s">
        <v>29</v>
      </c>
      <c r="B5410" s="1" t="s">
        <v>7382</v>
      </c>
      <c r="C5410" s="2" t="s">
        <v>7291</v>
      </c>
      <c r="D5410" s="1" t="s">
        <v>19</v>
      </c>
      <c r="E5410" s="3" t="str">
        <f>HYPERLINK("https://fyndiq.se/produkt/8a162916fdf246f7/", "2-Pack SAMSUNG S24 Skärmskydd - Härdat Glas 9H - Super kvalitet 3D")</f>
        <v>2-Pack SAMSUNG S24 Skärmskydd - Härdat Glas 9H - Super kvalitet 3D</v>
      </c>
      <c r="F5410" s="1" t="s">
        <v>714</v>
      </c>
      <c r="G5410" s="1" t="s">
        <v>715</v>
      </c>
      <c r="H5410" s="1" t="s">
        <v>716</v>
      </c>
      <c r="I5410" s="1" t="s">
        <v>16</v>
      </c>
      <c r="J5410" s="1" t="s">
        <v>23</v>
      </c>
      <c r="K5410" s="1" t="s">
        <v>16</v>
      </c>
      <c r="L5410" s="1" t="s">
        <v>16</v>
      </c>
      <c r="M5410" s="1" t="s">
        <v>16</v>
      </c>
      <c r="N5410" s="1" t="s">
        <v>16</v>
      </c>
      <c r="O5410" s="1">
        <v>71.2</v>
      </c>
      <c r="P5410" s="1">
        <v>1.0</v>
      </c>
    </row>
    <row r="5411">
      <c r="A5411" s="1" t="s">
        <v>29</v>
      </c>
      <c r="B5411" s="1" t="s">
        <v>7383</v>
      </c>
      <c r="C5411" s="2" t="s">
        <v>7291</v>
      </c>
      <c r="D5411" s="1" t="s">
        <v>19</v>
      </c>
      <c r="E5411" s="3" t="str">
        <f>HYPERLINK("https://fyndiq.se/produkt/56c72c0ba5f749b5/", "2-Pack SAMSUNG S24 Skärmskydd - Härdat Glas 9H - Super kvalitet 3D")</f>
        <v>2-Pack SAMSUNG S24 Skärmskydd - Härdat Glas 9H - Super kvalitet 3D</v>
      </c>
      <c r="F5411" s="1" t="s">
        <v>263</v>
      </c>
      <c r="G5411" s="1" t="s">
        <v>264</v>
      </c>
      <c r="H5411" s="1" t="s">
        <v>265</v>
      </c>
      <c r="I5411" s="1" t="s">
        <v>16</v>
      </c>
      <c r="J5411" s="1" t="s">
        <v>23</v>
      </c>
      <c r="K5411" s="1" t="s">
        <v>16</v>
      </c>
      <c r="L5411" s="1" t="s">
        <v>16</v>
      </c>
      <c r="M5411" s="1" t="s">
        <v>16</v>
      </c>
      <c r="N5411" s="1" t="s">
        <v>16</v>
      </c>
      <c r="O5411" s="1">
        <v>71.2</v>
      </c>
      <c r="P5411" s="1">
        <v>1.0</v>
      </c>
    </row>
    <row r="5412">
      <c r="A5412" s="1" t="s">
        <v>29</v>
      </c>
      <c r="B5412" s="1" t="s">
        <v>7384</v>
      </c>
      <c r="C5412" s="2" t="s">
        <v>7291</v>
      </c>
      <c r="D5412" s="1" t="s">
        <v>19</v>
      </c>
      <c r="E541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12" s="1" t="s">
        <v>103</v>
      </c>
      <c r="G5412" s="1" t="s">
        <v>104</v>
      </c>
      <c r="H5412" s="1" t="s">
        <v>105</v>
      </c>
      <c r="I5412" s="1" t="s">
        <v>16</v>
      </c>
      <c r="J5412" s="1" t="s">
        <v>23</v>
      </c>
      <c r="K5412" s="1" t="s">
        <v>16</v>
      </c>
      <c r="L5412" s="1" t="s">
        <v>16</v>
      </c>
      <c r="M5412" s="1" t="s">
        <v>16</v>
      </c>
      <c r="N5412" s="1" t="s">
        <v>16</v>
      </c>
      <c r="O5412" s="1">
        <v>63.2</v>
      </c>
      <c r="P5412" s="1">
        <v>1.0</v>
      </c>
    </row>
    <row r="5413">
      <c r="A5413" s="1" t="s">
        <v>29</v>
      </c>
      <c r="B5413" s="1" t="s">
        <v>7385</v>
      </c>
      <c r="C5413" s="2" t="s">
        <v>7291</v>
      </c>
      <c r="D5413" s="1" t="s">
        <v>19</v>
      </c>
      <c r="E5413" s="3" t="str">
        <f>HYPERLINK("https://fyndiq.se/produkt/dd442afde00c4525/", "2-Pack Sony Xperia 5 III - Härdat glas 9H - Super Kvalitet 3D")</f>
        <v>2-Pack Sony Xperia 5 III - Härdat glas 9H - Super Kvalitet 3D</v>
      </c>
      <c r="F5413" s="1" t="s">
        <v>3492</v>
      </c>
      <c r="G5413" s="1" t="s">
        <v>3493</v>
      </c>
      <c r="H5413" s="1" t="s">
        <v>3494</v>
      </c>
      <c r="I5413" s="1" t="s">
        <v>16</v>
      </c>
      <c r="J5413" s="1" t="s">
        <v>23</v>
      </c>
      <c r="K5413" s="1" t="s">
        <v>16</v>
      </c>
      <c r="L5413" s="1" t="s">
        <v>16</v>
      </c>
      <c r="M5413" s="1" t="s">
        <v>16</v>
      </c>
      <c r="N5413" s="1" t="s">
        <v>16</v>
      </c>
      <c r="O5413" s="1">
        <v>63.2</v>
      </c>
      <c r="P5413" s="1">
        <v>1.0</v>
      </c>
    </row>
    <row r="5414">
      <c r="A5414" s="1" t="s">
        <v>29</v>
      </c>
      <c r="B5414" s="1" t="s">
        <v>7386</v>
      </c>
      <c r="C5414" s="2" t="s">
        <v>7291</v>
      </c>
      <c r="D5414" s="1" t="s">
        <v>19</v>
      </c>
      <c r="E5414" s="3" t="str">
        <f>HYPERLINK("https://fyndiq.se/produkt/56c72c0ba5f749b5/", "2-Pack SAMSUNG S24 Skärmskydd - Härdat Glas 9H - Super kvalitet 3D")</f>
        <v>2-Pack SAMSUNG S24 Skärmskydd - Härdat Glas 9H - Super kvalitet 3D</v>
      </c>
      <c r="F5414" s="1" t="s">
        <v>263</v>
      </c>
      <c r="G5414" s="1" t="s">
        <v>264</v>
      </c>
      <c r="H5414" s="1" t="s">
        <v>265</v>
      </c>
      <c r="I5414" s="1" t="s">
        <v>16</v>
      </c>
      <c r="J5414" s="1" t="s">
        <v>23</v>
      </c>
      <c r="K5414" s="1" t="s">
        <v>16</v>
      </c>
      <c r="L5414" s="1" t="s">
        <v>16</v>
      </c>
      <c r="M5414" s="1" t="s">
        <v>16</v>
      </c>
      <c r="N5414" s="1" t="s">
        <v>16</v>
      </c>
      <c r="O5414" s="1">
        <v>71.2</v>
      </c>
      <c r="P5414" s="1">
        <v>1.0</v>
      </c>
    </row>
    <row r="5415">
      <c r="A5415" s="1" t="s">
        <v>29</v>
      </c>
      <c r="B5415" s="1" t="s">
        <v>7387</v>
      </c>
      <c r="C5415" s="2" t="s">
        <v>7291</v>
      </c>
      <c r="D5415" s="1" t="s">
        <v>19</v>
      </c>
      <c r="E5415" s="3" t="str">
        <f>HYPERLINK("https://fyndiq.se/produkt/925ae49423884615/", "2-Pack Samsung S22 Ultra Skärmskydd &amp; 1-Pack linsskydd -9H GLAS")</f>
        <v>2-Pack Samsung S22 Ultra Skärmskydd &amp; 1-Pack linsskydd -9H GLAS</v>
      </c>
      <c r="F5415" s="1" t="s">
        <v>335</v>
      </c>
      <c r="G5415" s="1" t="s">
        <v>336</v>
      </c>
      <c r="H5415" s="1" t="s">
        <v>337</v>
      </c>
      <c r="I5415" s="1" t="s">
        <v>16</v>
      </c>
      <c r="J5415" s="1" t="s">
        <v>23</v>
      </c>
      <c r="K5415" s="1" t="s">
        <v>16</v>
      </c>
      <c r="L5415" s="1" t="s">
        <v>16</v>
      </c>
      <c r="M5415" s="1" t="s">
        <v>16</v>
      </c>
      <c r="N5415" s="1" t="s">
        <v>16</v>
      </c>
      <c r="O5415" s="1">
        <v>71.2</v>
      </c>
      <c r="P5415" s="1">
        <v>1.0</v>
      </c>
    </row>
    <row r="5416">
      <c r="A5416" s="1" t="s">
        <v>29</v>
      </c>
      <c r="B5416" s="1" t="s">
        <v>7388</v>
      </c>
      <c r="C5416" s="2" t="s">
        <v>7291</v>
      </c>
      <c r="D5416" s="1" t="s">
        <v>19</v>
      </c>
      <c r="E541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16" s="1" t="s">
        <v>103</v>
      </c>
      <c r="G5416" s="1" t="s">
        <v>104</v>
      </c>
      <c r="H5416" s="1" t="s">
        <v>105</v>
      </c>
      <c r="I5416" s="1" t="s">
        <v>16</v>
      </c>
      <c r="J5416" s="1" t="s">
        <v>23</v>
      </c>
      <c r="K5416" s="1" t="s">
        <v>16</v>
      </c>
      <c r="L5416" s="1" t="s">
        <v>16</v>
      </c>
      <c r="M5416" s="1" t="s">
        <v>16</v>
      </c>
      <c r="N5416" s="1" t="s">
        <v>16</v>
      </c>
      <c r="O5416" s="1">
        <v>63.2</v>
      </c>
      <c r="P5416" s="1">
        <v>1.0</v>
      </c>
    </row>
    <row r="5417">
      <c r="A5417" s="1" t="s">
        <v>29</v>
      </c>
      <c r="B5417" s="1" t="s">
        <v>7389</v>
      </c>
      <c r="C5417" s="2" t="s">
        <v>7291</v>
      </c>
      <c r="D5417" s="1" t="s">
        <v>19</v>
      </c>
      <c r="E5417" s="3" t="str">
        <f>HYPERLINK("https://fyndiq.se/produkt/56c72c0ba5f749b5/", "2-Pack SAMSUNG S24 Skärmskydd - Härdat Glas 9H - Super kvalitet 3D")</f>
        <v>2-Pack SAMSUNG S24 Skärmskydd - Härdat Glas 9H - Super kvalitet 3D</v>
      </c>
      <c r="F5417" s="1" t="s">
        <v>263</v>
      </c>
      <c r="G5417" s="1" t="s">
        <v>264</v>
      </c>
      <c r="H5417" s="1" t="s">
        <v>265</v>
      </c>
      <c r="I5417" s="1" t="s">
        <v>16</v>
      </c>
      <c r="J5417" s="1" t="s">
        <v>23</v>
      </c>
      <c r="K5417" s="1" t="s">
        <v>16</v>
      </c>
      <c r="L5417" s="1" t="s">
        <v>16</v>
      </c>
      <c r="M5417" s="1" t="s">
        <v>16</v>
      </c>
      <c r="N5417" s="1" t="s">
        <v>16</v>
      </c>
      <c r="O5417" s="1">
        <v>71.2</v>
      </c>
      <c r="P5417" s="1">
        <v>1.0</v>
      </c>
    </row>
    <row r="5418">
      <c r="A5418" s="1" t="s">
        <v>29</v>
      </c>
      <c r="B5418" s="1" t="s">
        <v>7390</v>
      </c>
      <c r="C5418" s="2" t="s">
        <v>7291</v>
      </c>
      <c r="D5418" s="1" t="s">
        <v>19</v>
      </c>
      <c r="E5418" s="3" t="str">
        <f>HYPERLINK("https://fyndiq.se/produkt/44f3cfd52e0f4e86/", "Apple Watch 45mm – Härdat glas 9H – Super kvalitet 3D Skärmskydd")</f>
        <v>Apple Watch 45mm – Härdat glas 9H – Super kvalitet 3D Skärmskydd</v>
      </c>
      <c r="F5418" s="1" t="s">
        <v>568</v>
      </c>
      <c r="G5418" s="1" t="s">
        <v>569</v>
      </c>
      <c r="H5418" s="1" t="s">
        <v>570</v>
      </c>
      <c r="I5418" s="1" t="s">
        <v>16</v>
      </c>
      <c r="J5418" s="1" t="s">
        <v>23</v>
      </c>
      <c r="K5418" s="1" t="s">
        <v>16</v>
      </c>
      <c r="L5418" s="1" t="s">
        <v>16</v>
      </c>
      <c r="M5418" s="1" t="s">
        <v>16</v>
      </c>
      <c r="N5418" s="1" t="s">
        <v>16</v>
      </c>
      <c r="O5418" s="1">
        <v>47.2</v>
      </c>
      <c r="P5418" s="1">
        <v>1.0</v>
      </c>
    </row>
    <row r="5419">
      <c r="A5419" s="1" t="s">
        <v>29</v>
      </c>
      <c r="B5419" s="1" t="s">
        <v>7391</v>
      </c>
      <c r="C5419" s="2" t="s">
        <v>7291</v>
      </c>
      <c r="D5419" s="1" t="s">
        <v>19</v>
      </c>
      <c r="E5419" s="3" t="str">
        <f>HYPERLINK("https://fyndiq.se/produkt/32acc18f50d947d3/", "2-Pack Samsung S21 (5G) Skärmskydd &amp; 2-Pack linsskydd - Härdat Glas 9H - Super kvalitet 3D")</f>
        <v>2-Pack Samsung S21 (5G) Skärmskydd &amp; 2-Pack linsskydd - Härdat Glas 9H - Super kvalitet 3D</v>
      </c>
      <c r="F5419" s="1" t="s">
        <v>473</v>
      </c>
      <c r="G5419" s="1" t="s">
        <v>474</v>
      </c>
      <c r="H5419" s="1" t="s">
        <v>475</v>
      </c>
      <c r="I5419" s="1" t="s">
        <v>16</v>
      </c>
      <c r="J5419" s="1" t="s">
        <v>23</v>
      </c>
      <c r="K5419" s="1" t="s">
        <v>16</v>
      </c>
      <c r="L5419" s="1" t="s">
        <v>16</v>
      </c>
      <c r="M5419" s="1" t="s">
        <v>16</v>
      </c>
      <c r="N5419" s="1" t="s">
        <v>16</v>
      </c>
      <c r="O5419" s="1">
        <v>79.2</v>
      </c>
      <c r="P5419" s="1">
        <v>1.0</v>
      </c>
    </row>
    <row r="5420">
      <c r="A5420" s="1" t="s">
        <v>29</v>
      </c>
      <c r="B5420" s="1" t="s">
        <v>7392</v>
      </c>
      <c r="C5420" s="2" t="s">
        <v>7291</v>
      </c>
      <c r="D5420" s="1" t="s">
        <v>19</v>
      </c>
      <c r="E5420" s="3" t="str">
        <f>HYPERLINK("https://fyndiq.se/produkt/416415a768684efb/", "2-Pack Samsung Galaxy S21 5G - 9H Härdat Glas - HD")</f>
        <v>2-Pack Samsung Galaxy S21 5G - 9H Härdat Glas - HD</v>
      </c>
      <c r="F5420" s="1" t="s">
        <v>39</v>
      </c>
      <c r="G5420" s="1" t="s">
        <v>40</v>
      </c>
      <c r="H5420" s="1" t="s">
        <v>41</v>
      </c>
      <c r="I5420" s="1" t="s">
        <v>16</v>
      </c>
      <c r="J5420" s="1" t="s">
        <v>23</v>
      </c>
      <c r="K5420" s="1" t="s">
        <v>16</v>
      </c>
      <c r="L5420" s="1" t="s">
        <v>16</v>
      </c>
      <c r="M5420" s="1" t="s">
        <v>16</v>
      </c>
      <c r="N5420" s="1" t="s">
        <v>16</v>
      </c>
      <c r="O5420" s="1">
        <v>63.2</v>
      </c>
      <c r="P5420" s="1">
        <v>1.0</v>
      </c>
    </row>
    <row r="5421">
      <c r="A5421" s="1" t="s">
        <v>29</v>
      </c>
      <c r="B5421" s="1" t="s">
        <v>7393</v>
      </c>
      <c r="C5421" s="2" t="s">
        <v>7291</v>
      </c>
      <c r="D5421" s="1" t="s">
        <v>19</v>
      </c>
      <c r="E5421" s="3" t="str">
        <f>HYPERLINK("https://fyndiq.se/produkt/419e7c2949414934/", "Samsung S23 Ultra 5G - 9H Härdat Glass - 3D Super Kvalitet Skärmskydd")</f>
        <v>Samsung S23 Ultra 5G - 9H Härdat Glass - 3D Super Kvalitet Skärmskydd</v>
      </c>
      <c r="F5421" s="1" t="s">
        <v>2910</v>
      </c>
      <c r="G5421" s="1" t="s">
        <v>2911</v>
      </c>
      <c r="H5421" s="1" t="s">
        <v>2912</v>
      </c>
      <c r="I5421" s="1" t="s">
        <v>16</v>
      </c>
      <c r="J5421" s="1" t="s">
        <v>23</v>
      </c>
      <c r="K5421" s="1" t="s">
        <v>16</v>
      </c>
      <c r="L5421" s="1" t="s">
        <v>16</v>
      </c>
      <c r="M5421" s="1" t="s">
        <v>16</v>
      </c>
      <c r="N5421" s="1" t="s">
        <v>16</v>
      </c>
      <c r="O5421" s="1">
        <v>55.2</v>
      </c>
      <c r="P5421" s="1">
        <v>2.0</v>
      </c>
    </row>
    <row r="5422">
      <c r="A5422" s="1" t="s">
        <v>29</v>
      </c>
      <c r="B5422" s="1" t="s">
        <v>7394</v>
      </c>
      <c r="C5422" s="2" t="s">
        <v>7291</v>
      </c>
      <c r="D5422" s="1" t="s">
        <v>19</v>
      </c>
      <c r="E5422" s="3" t="str">
        <f>HYPERLINK("https://fyndiq.se/produkt/aaaa7cf643f84273/", "2 Pack Samsung Xcover 5 - Härdat glas 9H-Super kvalitet 3D")</f>
        <v>2 Pack Samsung Xcover 5 - Härdat glas 9H-Super kvalitet 3D</v>
      </c>
      <c r="F5422" s="1" t="s">
        <v>2089</v>
      </c>
      <c r="G5422" s="1" t="s">
        <v>2090</v>
      </c>
      <c r="H5422" s="1" t="s">
        <v>2091</v>
      </c>
      <c r="I5422" s="1" t="s">
        <v>16</v>
      </c>
      <c r="J5422" s="1" t="s">
        <v>23</v>
      </c>
      <c r="K5422" s="1" t="s">
        <v>16</v>
      </c>
      <c r="L5422" s="1" t="s">
        <v>16</v>
      </c>
      <c r="M5422" s="1" t="s">
        <v>16</v>
      </c>
      <c r="N5422" s="1" t="s">
        <v>16</v>
      </c>
      <c r="O5422" s="1">
        <v>63.2</v>
      </c>
      <c r="P5422" s="1">
        <v>1.0</v>
      </c>
    </row>
    <row r="5423">
      <c r="A5423" s="1" t="s">
        <v>29</v>
      </c>
      <c r="B5423" s="1" t="s">
        <v>7395</v>
      </c>
      <c r="C5423" s="2" t="s">
        <v>7291</v>
      </c>
      <c r="D5423" s="1" t="s">
        <v>19</v>
      </c>
      <c r="E5423" s="3" t="str">
        <f>HYPERLINK("https://fyndiq.se/produkt/62cff579146b4e25/", "2 Pack Samsung Galaxy A32 5G - Härdat glas 9H - Super kvalitet")</f>
        <v>2 Pack Samsung Galaxy A32 5G - Härdat glas 9H - Super kvalitet</v>
      </c>
      <c r="F5423" s="1" t="s">
        <v>2081</v>
      </c>
      <c r="G5423" s="1" t="s">
        <v>2082</v>
      </c>
      <c r="H5423" s="1" t="s">
        <v>2083</v>
      </c>
      <c r="I5423" s="1" t="s">
        <v>16</v>
      </c>
      <c r="J5423" s="1" t="s">
        <v>23</v>
      </c>
      <c r="K5423" s="1" t="s">
        <v>16</v>
      </c>
      <c r="L5423" s="1" t="s">
        <v>16</v>
      </c>
      <c r="M5423" s="1" t="s">
        <v>16</v>
      </c>
      <c r="N5423" s="1" t="s">
        <v>16</v>
      </c>
      <c r="O5423" s="1">
        <v>63.2</v>
      </c>
      <c r="P5423" s="1">
        <v>1.0</v>
      </c>
    </row>
    <row r="5424">
      <c r="A5424" s="1" t="s">
        <v>29</v>
      </c>
      <c r="B5424" s="1" t="s">
        <v>7396</v>
      </c>
      <c r="C5424" s="2" t="s">
        <v>7291</v>
      </c>
      <c r="D5424" s="1" t="s">
        <v>19</v>
      </c>
      <c r="E5424" s="3" t="str">
        <f>HYPERLINK("https://fyndiq.se/produkt/e9fe6b45dad34f98/", "2-Pack Iphone X / XS / 11 PRO- 9H Härdat Glass - Top Kvalitet")</f>
        <v>2-Pack Iphone X / XS / 11 PRO- 9H Härdat Glass - Top Kvalitet</v>
      </c>
      <c r="F5424" s="1" t="s">
        <v>6168</v>
      </c>
      <c r="G5424" s="1" t="s">
        <v>6169</v>
      </c>
      <c r="H5424" s="1" t="s">
        <v>6170</v>
      </c>
      <c r="I5424" s="1" t="s">
        <v>16</v>
      </c>
      <c r="J5424" s="1" t="s">
        <v>23</v>
      </c>
      <c r="K5424" s="1" t="s">
        <v>16</v>
      </c>
      <c r="L5424" s="1" t="s">
        <v>16</v>
      </c>
      <c r="M5424" s="1" t="s">
        <v>16</v>
      </c>
      <c r="N5424" s="1" t="s">
        <v>16</v>
      </c>
      <c r="O5424" s="1">
        <v>55.2</v>
      </c>
      <c r="P5424" s="1">
        <v>1.0</v>
      </c>
    </row>
    <row r="5425">
      <c r="A5425" s="1" t="s">
        <v>29</v>
      </c>
      <c r="B5425" s="1" t="s">
        <v>7397</v>
      </c>
      <c r="C5425" s="2" t="s">
        <v>7291</v>
      </c>
      <c r="D5425" s="1" t="s">
        <v>19</v>
      </c>
      <c r="E5425" s="3" t="str">
        <f>HYPERLINK("https://fyndiq.se/produkt/5a23771475d3464c/", "2-Pack Samsung Galaxy A13 5G - Härdat Glas 9H - Super kvalitet")</f>
        <v>2-Pack Samsung Galaxy A13 5G - Härdat Glas 9H - Super kvalitet</v>
      </c>
      <c r="F5425" s="1" t="s">
        <v>7398</v>
      </c>
      <c r="G5425" s="1" t="s">
        <v>7399</v>
      </c>
      <c r="H5425" s="1" t="s">
        <v>7400</v>
      </c>
      <c r="I5425" s="1" t="s">
        <v>16</v>
      </c>
      <c r="J5425" s="1" t="s">
        <v>23</v>
      </c>
      <c r="K5425" s="1" t="s">
        <v>16</v>
      </c>
      <c r="L5425" s="1" t="s">
        <v>16</v>
      </c>
      <c r="M5425" s="1" t="s">
        <v>16</v>
      </c>
      <c r="N5425" s="1" t="s">
        <v>16</v>
      </c>
      <c r="O5425" s="1">
        <v>63.2</v>
      </c>
      <c r="P5425" s="1">
        <v>1.0</v>
      </c>
    </row>
    <row r="5426">
      <c r="A5426" s="1" t="s">
        <v>29</v>
      </c>
      <c r="B5426" s="1" t="s">
        <v>7401</v>
      </c>
      <c r="C5426" s="2" t="s">
        <v>7291</v>
      </c>
      <c r="D5426" s="1" t="s">
        <v>19</v>
      </c>
      <c r="E542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5426" s="1" t="s">
        <v>722</v>
      </c>
      <c r="G5426" s="1" t="s">
        <v>723</v>
      </c>
      <c r="H5426" s="1" t="s">
        <v>724</v>
      </c>
      <c r="I5426" s="1" t="s">
        <v>16</v>
      </c>
      <c r="J5426" s="1" t="s">
        <v>23</v>
      </c>
      <c r="K5426" s="1" t="s">
        <v>16</v>
      </c>
      <c r="L5426" s="1" t="s">
        <v>16</v>
      </c>
      <c r="M5426" s="1" t="s">
        <v>16</v>
      </c>
      <c r="N5426" s="1" t="s">
        <v>16</v>
      </c>
      <c r="O5426" s="1">
        <v>79.2</v>
      </c>
      <c r="P5426" s="1">
        <v>1.0</v>
      </c>
    </row>
    <row r="5427">
      <c r="A5427" s="1" t="s">
        <v>29</v>
      </c>
      <c r="B5427" s="1" t="s">
        <v>7402</v>
      </c>
      <c r="C5427" s="2" t="s">
        <v>7291</v>
      </c>
      <c r="D5427" s="1" t="s">
        <v>19</v>
      </c>
      <c r="E5427" s="3" t="str">
        <f>HYPERLINK("https://fyndiq.se/produkt/e9738fde9a924443/", "2-Pack Samsung S20 (5G) Skärmskydd &amp; 2-Pack linsskydd - Härdat Glas 9H - Super kvalitet 3D")</f>
        <v>2-Pack Samsung S20 (5G) Skärmskydd &amp; 2-Pack linsskydd - Härdat Glas 9H - Super kvalitet 3D</v>
      </c>
      <c r="F5427" s="1" t="s">
        <v>7403</v>
      </c>
      <c r="G5427" s="1" t="s">
        <v>7404</v>
      </c>
      <c r="H5427" s="1" t="s">
        <v>7405</v>
      </c>
      <c r="I5427" s="1" t="s">
        <v>16</v>
      </c>
      <c r="J5427" s="1" t="s">
        <v>23</v>
      </c>
      <c r="K5427" s="1" t="s">
        <v>16</v>
      </c>
      <c r="L5427" s="1" t="s">
        <v>16</v>
      </c>
      <c r="M5427" s="1" t="s">
        <v>16</v>
      </c>
      <c r="N5427" s="1" t="s">
        <v>16</v>
      </c>
      <c r="O5427" s="1">
        <v>88.0</v>
      </c>
      <c r="P5427" s="1">
        <v>1.0</v>
      </c>
    </row>
    <row r="5428">
      <c r="A5428" s="1" t="s">
        <v>29</v>
      </c>
      <c r="B5428" s="1" t="s">
        <v>7406</v>
      </c>
      <c r="C5428" s="2" t="s">
        <v>7291</v>
      </c>
      <c r="D5428" s="1" t="s">
        <v>19</v>
      </c>
      <c r="E5428" s="3" t="str">
        <f>HYPERLINK("https://fyndiq.se/produkt/afde766cdafc45d4/", "2-Pack Samsung Galaxy Note 9 - Härdat Glas 9H - Super kvalitet")</f>
        <v>2-Pack Samsung Galaxy Note 9 - Härdat Glas 9H - Super kvalitet</v>
      </c>
      <c r="F5428" s="1" t="s">
        <v>3553</v>
      </c>
      <c r="G5428" s="1" t="s">
        <v>3554</v>
      </c>
      <c r="H5428" s="1" t="s">
        <v>3555</v>
      </c>
      <c r="I5428" s="1" t="s">
        <v>16</v>
      </c>
      <c r="J5428" s="1" t="s">
        <v>23</v>
      </c>
      <c r="K5428" s="1" t="s">
        <v>16</v>
      </c>
      <c r="L5428" s="1" t="s">
        <v>16</v>
      </c>
      <c r="M5428" s="1" t="s">
        <v>16</v>
      </c>
      <c r="N5428" s="1" t="s">
        <v>16</v>
      </c>
      <c r="O5428" s="1">
        <v>63.2</v>
      </c>
      <c r="P5428" s="1">
        <v>1.0</v>
      </c>
    </row>
    <row r="5429">
      <c r="A5429" s="1" t="s">
        <v>29</v>
      </c>
      <c r="B5429" s="1" t="s">
        <v>7407</v>
      </c>
      <c r="C5429" s="2" t="s">
        <v>7291</v>
      </c>
      <c r="D5429" s="1" t="s">
        <v>19</v>
      </c>
      <c r="E5429" s="3" t="str">
        <f>HYPERLINK("https://fyndiq.se/produkt/9e488e35f28b4b0b/", "2-Pack GOOGLE PIXEL 6A Skärmskydd - Härdat Glas 9H - Super kvalitet 3D")</f>
        <v>2-Pack GOOGLE PIXEL 6A Skärmskydd - Härdat Glas 9H - Super kvalitet 3D</v>
      </c>
      <c r="F5429" s="1" t="s">
        <v>196</v>
      </c>
      <c r="G5429" s="1" t="s">
        <v>197</v>
      </c>
      <c r="H5429" s="1" t="s">
        <v>198</v>
      </c>
      <c r="I5429" s="1" t="s">
        <v>16</v>
      </c>
      <c r="J5429" s="1" t="s">
        <v>23</v>
      </c>
      <c r="K5429" s="1" t="s">
        <v>16</v>
      </c>
      <c r="L5429" s="1" t="s">
        <v>16</v>
      </c>
      <c r="M5429" s="1" t="s">
        <v>16</v>
      </c>
      <c r="N5429" s="1" t="s">
        <v>16</v>
      </c>
      <c r="O5429" s="1">
        <v>63.2</v>
      </c>
      <c r="P5429" s="1">
        <v>1.0</v>
      </c>
    </row>
    <row r="5430">
      <c r="A5430" s="1" t="s">
        <v>29</v>
      </c>
      <c r="B5430" s="1" t="s">
        <v>7408</v>
      </c>
      <c r="C5430" s="2" t="s">
        <v>7291</v>
      </c>
      <c r="D5430" s="1" t="s">
        <v>19</v>
      </c>
      <c r="E5430" s="3" t="str">
        <f>HYPERLINK("https://fyndiq.se/produkt/f2c164e932234570/", "2-Pack HUAWEI P30 PRO Skärmskydd - Härdat Glas 9H - Super kvalitet 3D")</f>
        <v>2-Pack HUAWEI P30 PRO Skärmskydd - Härdat Glas 9H - Super kvalitet 3D</v>
      </c>
      <c r="F5430" s="1" t="s">
        <v>267</v>
      </c>
      <c r="G5430" s="1" t="s">
        <v>268</v>
      </c>
      <c r="H5430" s="1" t="s">
        <v>269</v>
      </c>
      <c r="I5430" s="1" t="s">
        <v>16</v>
      </c>
      <c r="J5430" s="1" t="s">
        <v>23</v>
      </c>
      <c r="K5430" s="1" t="s">
        <v>16</v>
      </c>
      <c r="L5430" s="1" t="s">
        <v>16</v>
      </c>
      <c r="M5430" s="1" t="s">
        <v>16</v>
      </c>
      <c r="N5430" s="1" t="s">
        <v>16</v>
      </c>
      <c r="O5430" s="1">
        <v>63.2</v>
      </c>
      <c r="P5430" s="1">
        <v>1.0</v>
      </c>
    </row>
    <row r="5431">
      <c r="A5431" s="1" t="s">
        <v>29</v>
      </c>
      <c r="B5431" s="1" t="s">
        <v>7409</v>
      </c>
      <c r="C5431" s="2" t="s">
        <v>7291</v>
      </c>
      <c r="D5431" s="1" t="s">
        <v>19</v>
      </c>
      <c r="E5431" s="3" t="str">
        <f>HYPERLINK("https://fyndiq.se/produkt/209e0592835a4e24/", "2-Pack Xiaomi 11T 5G - Härdat Glas 9H - Super kvalitet 3D Skärmskydd")</f>
        <v>2-Pack Xiaomi 11T 5G - Härdat Glas 9H - Super kvalitet 3D Skärmskydd</v>
      </c>
      <c r="F5431" s="1" t="s">
        <v>2325</v>
      </c>
      <c r="G5431" s="1" t="s">
        <v>2326</v>
      </c>
      <c r="H5431" s="1" t="s">
        <v>2327</v>
      </c>
      <c r="I5431" s="1" t="s">
        <v>16</v>
      </c>
      <c r="J5431" s="1" t="s">
        <v>23</v>
      </c>
      <c r="K5431" s="1" t="s">
        <v>16</v>
      </c>
      <c r="L5431" s="1" t="s">
        <v>16</v>
      </c>
      <c r="M5431" s="1" t="s">
        <v>16</v>
      </c>
      <c r="N5431" s="1" t="s">
        <v>16</v>
      </c>
      <c r="O5431" s="1">
        <v>63.2</v>
      </c>
      <c r="P5431" s="1">
        <v>1.0</v>
      </c>
    </row>
    <row r="5432">
      <c r="A5432" s="1" t="s">
        <v>29</v>
      </c>
      <c r="B5432" s="1" t="s">
        <v>7410</v>
      </c>
      <c r="C5432" s="2" t="s">
        <v>7291</v>
      </c>
      <c r="D5432" s="1" t="s">
        <v>19</v>
      </c>
      <c r="E5432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5432" s="1" t="s">
        <v>709</v>
      </c>
      <c r="G5432" s="1" t="s">
        <v>710</v>
      </c>
      <c r="H5432" s="1" t="s">
        <v>711</v>
      </c>
      <c r="I5432" s="1" t="s">
        <v>1673</v>
      </c>
      <c r="J5432" s="1" t="s">
        <v>9</v>
      </c>
      <c r="K5432" s="2" t="s">
        <v>3385</v>
      </c>
      <c r="L5432" s="1" t="s">
        <v>2811</v>
      </c>
      <c r="M5432" s="1" t="s">
        <v>16</v>
      </c>
      <c r="N5432" s="1" t="s">
        <v>16</v>
      </c>
      <c r="O5432" s="1">
        <v>63.2</v>
      </c>
      <c r="P5432" s="1">
        <v>1.0</v>
      </c>
    </row>
    <row r="5433">
      <c r="A5433" s="1" t="s">
        <v>29</v>
      </c>
      <c r="B5433" s="1" t="s">
        <v>7411</v>
      </c>
      <c r="C5433" s="2" t="s">
        <v>7291</v>
      </c>
      <c r="D5433" s="1" t="s">
        <v>19</v>
      </c>
      <c r="E5433" s="3" t="str">
        <f>HYPERLINK("https://fyndiq.se/produkt/675bb02ed6bb4e07/", "2-Pack Samsung Galaxy S21 Ultra - Härdat Glas 9H-Super Kvalitet")</f>
        <v>2-Pack Samsung Galaxy S21 Ultra - Härdat Glas 9H-Super Kvalitet</v>
      </c>
      <c r="F5433" s="1" t="s">
        <v>91</v>
      </c>
      <c r="G5433" s="1" t="s">
        <v>92</v>
      </c>
      <c r="H5433" s="1" t="s">
        <v>93</v>
      </c>
      <c r="I5433" s="1" t="s">
        <v>16</v>
      </c>
      <c r="J5433" s="1" t="s">
        <v>23</v>
      </c>
      <c r="K5433" s="1" t="s">
        <v>16</v>
      </c>
      <c r="L5433" s="1" t="s">
        <v>16</v>
      </c>
      <c r="M5433" s="1" t="s">
        <v>16</v>
      </c>
      <c r="N5433" s="1" t="s">
        <v>16</v>
      </c>
      <c r="O5433" s="1">
        <v>63.2</v>
      </c>
      <c r="P5433" s="1">
        <v>1.0</v>
      </c>
    </row>
    <row r="5434">
      <c r="A5434" s="1" t="s">
        <v>29</v>
      </c>
      <c r="B5434" s="1" t="s">
        <v>7412</v>
      </c>
      <c r="C5434" s="2" t="s">
        <v>7291</v>
      </c>
      <c r="D5434" s="1" t="s">
        <v>19</v>
      </c>
      <c r="E543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434" s="1" t="s">
        <v>977</v>
      </c>
      <c r="G5434" s="1" t="s">
        <v>978</v>
      </c>
      <c r="H5434" s="1" t="s">
        <v>979</v>
      </c>
      <c r="I5434" s="1" t="s">
        <v>16</v>
      </c>
      <c r="J5434" s="1" t="s">
        <v>23</v>
      </c>
      <c r="K5434" s="1" t="s">
        <v>16</v>
      </c>
      <c r="L5434" s="1" t="s">
        <v>16</v>
      </c>
      <c r="M5434" s="1" t="s">
        <v>16</v>
      </c>
      <c r="N5434" s="1" t="s">
        <v>16</v>
      </c>
      <c r="O5434" s="1">
        <v>63.2</v>
      </c>
      <c r="P5434" s="1">
        <v>1.0</v>
      </c>
    </row>
    <row r="5435">
      <c r="A5435" s="1" t="s">
        <v>29</v>
      </c>
      <c r="B5435" s="1" t="s">
        <v>7413</v>
      </c>
      <c r="C5435" s="2" t="s">
        <v>7291</v>
      </c>
      <c r="D5435" s="1" t="s">
        <v>19</v>
      </c>
      <c r="E5435" s="3" t="str">
        <f>HYPERLINK("https://fyndiq.se/produkt/9e488e35f28b4b0b/", "2-Pack GOOGLE PIXEL 6A Skärmskydd - Härdat Glas 9H - Super kvalitet 3D")</f>
        <v>2-Pack GOOGLE PIXEL 6A Skärmskydd - Härdat Glas 9H - Super kvalitet 3D</v>
      </c>
      <c r="F5435" s="1" t="s">
        <v>196</v>
      </c>
      <c r="G5435" s="1" t="s">
        <v>197</v>
      </c>
      <c r="H5435" s="1" t="s">
        <v>198</v>
      </c>
      <c r="I5435" s="1" t="s">
        <v>16</v>
      </c>
      <c r="J5435" s="1" t="s">
        <v>23</v>
      </c>
      <c r="K5435" s="1" t="s">
        <v>16</v>
      </c>
      <c r="L5435" s="1" t="s">
        <v>16</v>
      </c>
      <c r="M5435" s="1" t="s">
        <v>16</v>
      </c>
      <c r="N5435" s="1" t="s">
        <v>16</v>
      </c>
      <c r="O5435" s="1">
        <v>63.2</v>
      </c>
      <c r="P5435" s="1">
        <v>2.0</v>
      </c>
    </row>
    <row r="5436">
      <c r="A5436" s="1" t="s">
        <v>29</v>
      </c>
      <c r="B5436" s="1" t="s">
        <v>7414</v>
      </c>
      <c r="C5436" s="2" t="s">
        <v>7291</v>
      </c>
      <c r="D5436" s="1" t="s">
        <v>19</v>
      </c>
      <c r="E5436" s="3" t="str">
        <f>HYPERLINK("https://fyndiq.se/produkt/28799ed0373d40b4/", "2 Pack Galaxy S21 Ultra 5G- Härdat glas 9H - Super kvalitet 3D")</f>
        <v>2 Pack Galaxy S21 Ultra 5G- Härdat glas 9H - Super kvalitet 3D</v>
      </c>
      <c r="F5436" s="1" t="s">
        <v>272</v>
      </c>
      <c r="G5436" s="1" t="s">
        <v>273</v>
      </c>
      <c r="H5436" s="1" t="s">
        <v>274</v>
      </c>
      <c r="I5436" s="1" t="s">
        <v>16</v>
      </c>
      <c r="J5436" s="1" t="s">
        <v>23</v>
      </c>
      <c r="K5436" s="1" t="s">
        <v>16</v>
      </c>
      <c r="L5436" s="1" t="s">
        <v>16</v>
      </c>
      <c r="M5436" s="1" t="s">
        <v>16</v>
      </c>
      <c r="N5436" s="1" t="s">
        <v>16</v>
      </c>
      <c r="O5436" s="1">
        <v>63.2</v>
      </c>
      <c r="P5436" s="1">
        <v>1.0</v>
      </c>
    </row>
    <row r="5437">
      <c r="A5437" s="1" t="s">
        <v>29</v>
      </c>
      <c r="B5437" s="1" t="s">
        <v>7415</v>
      </c>
      <c r="C5437" s="2" t="s">
        <v>7291</v>
      </c>
      <c r="D5437" s="1" t="s">
        <v>19</v>
      </c>
      <c r="E543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5437" s="1" t="s">
        <v>709</v>
      </c>
      <c r="G5437" s="1" t="s">
        <v>710</v>
      </c>
      <c r="H5437" s="1" t="s">
        <v>711</v>
      </c>
      <c r="I5437" s="1" t="s">
        <v>16</v>
      </c>
      <c r="J5437" s="1" t="s">
        <v>23</v>
      </c>
      <c r="K5437" s="1" t="s">
        <v>16</v>
      </c>
      <c r="L5437" s="1" t="s">
        <v>16</v>
      </c>
      <c r="M5437" s="1" t="s">
        <v>16</v>
      </c>
      <c r="N5437" s="1" t="s">
        <v>16</v>
      </c>
      <c r="O5437" s="1">
        <v>63.2</v>
      </c>
      <c r="P5437" s="1">
        <v>1.0</v>
      </c>
    </row>
    <row r="5438">
      <c r="A5438" s="1" t="s">
        <v>29</v>
      </c>
      <c r="B5438" s="1" t="s">
        <v>7416</v>
      </c>
      <c r="C5438" s="2" t="s">
        <v>7291</v>
      </c>
      <c r="D5438" s="1" t="s">
        <v>19</v>
      </c>
      <c r="E543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438" s="1" t="s">
        <v>729</v>
      </c>
      <c r="G5438" s="1" t="s">
        <v>730</v>
      </c>
      <c r="H5438" s="1" t="s">
        <v>731</v>
      </c>
      <c r="I5438" s="1" t="s">
        <v>16</v>
      </c>
      <c r="J5438" s="1" t="s">
        <v>23</v>
      </c>
      <c r="K5438" s="1" t="s">
        <v>16</v>
      </c>
      <c r="L5438" s="1" t="s">
        <v>16</v>
      </c>
      <c r="M5438" s="1" t="s">
        <v>16</v>
      </c>
      <c r="N5438" s="1" t="s">
        <v>16</v>
      </c>
      <c r="O5438" s="1">
        <v>63.2</v>
      </c>
      <c r="P5438" s="1">
        <v>1.0</v>
      </c>
    </row>
    <row r="5439">
      <c r="A5439" s="1" t="s">
        <v>29</v>
      </c>
      <c r="B5439" s="1" t="s">
        <v>7417</v>
      </c>
      <c r="C5439" s="2" t="s">
        <v>7291</v>
      </c>
      <c r="D5439" s="1" t="s">
        <v>19</v>
      </c>
      <c r="E543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439" s="1" t="s">
        <v>26</v>
      </c>
      <c r="G5439" s="1" t="s">
        <v>27</v>
      </c>
      <c r="H5439" s="1" t="s">
        <v>28</v>
      </c>
      <c r="I5439" s="1" t="s">
        <v>16</v>
      </c>
      <c r="J5439" s="1" t="s">
        <v>23</v>
      </c>
      <c r="K5439" s="1" t="s">
        <v>16</v>
      </c>
      <c r="L5439" s="1" t="s">
        <v>16</v>
      </c>
      <c r="M5439" s="1" t="s">
        <v>16</v>
      </c>
      <c r="N5439" s="1" t="s">
        <v>16</v>
      </c>
      <c r="O5439" s="1">
        <v>71.2</v>
      </c>
      <c r="P5439" s="1">
        <v>1.0</v>
      </c>
    </row>
    <row r="5440">
      <c r="A5440" s="1" t="s">
        <v>29</v>
      </c>
      <c r="B5440" s="1" t="s">
        <v>7418</v>
      </c>
      <c r="C5440" s="2" t="s">
        <v>7291</v>
      </c>
      <c r="D5440" s="1" t="s">
        <v>19</v>
      </c>
      <c r="E5440" s="3" t="str">
        <f>HYPERLINK("https://fyndiq.se/produkt/522bc650c0dc4c96/", "2 Pack - Samsung S20 Ultra - Härdat glas 9H - Top kvalitet 3D")</f>
        <v>2 Pack - Samsung S20 Ultra - Härdat glas 9H - Top kvalitet 3D</v>
      </c>
      <c r="F5440" s="1" t="s">
        <v>287</v>
      </c>
      <c r="G5440" s="1" t="s">
        <v>288</v>
      </c>
      <c r="H5440" s="1" t="s">
        <v>289</v>
      </c>
      <c r="I5440" s="1" t="s">
        <v>16</v>
      </c>
      <c r="J5440" s="1" t="s">
        <v>23</v>
      </c>
      <c r="K5440" s="1" t="s">
        <v>16</v>
      </c>
      <c r="L5440" s="1" t="s">
        <v>16</v>
      </c>
      <c r="M5440" s="1" t="s">
        <v>16</v>
      </c>
      <c r="N5440" s="1" t="s">
        <v>16</v>
      </c>
      <c r="O5440" s="1">
        <v>63.2</v>
      </c>
      <c r="P5440" s="1">
        <v>1.0</v>
      </c>
    </row>
    <row r="5441">
      <c r="A5441" s="1" t="s">
        <v>29</v>
      </c>
      <c r="B5441" s="1" t="s">
        <v>7419</v>
      </c>
      <c r="C5441" s="2" t="s">
        <v>7420</v>
      </c>
      <c r="D5441" s="1" t="s">
        <v>19</v>
      </c>
      <c r="E5441" s="3" t="str">
        <f>HYPERLINK("https://fyndiq.se/produkt/60656ba8dce64ae4/", "2 Pack Samsung Galaxy A50 - Härdat glas 9H - Super kvalitet 3D")</f>
        <v>2 Pack Samsung Galaxy A50 - Härdat glas 9H - Super kvalitet 3D</v>
      </c>
      <c r="F5441" s="1" t="s">
        <v>645</v>
      </c>
      <c r="G5441" s="1" t="s">
        <v>646</v>
      </c>
      <c r="H5441" s="1" t="s">
        <v>647</v>
      </c>
      <c r="I5441" s="1" t="s">
        <v>16</v>
      </c>
      <c r="J5441" s="1" t="s">
        <v>23</v>
      </c>
      <c r="K5441" s="1" t="s">
        <v>16</v>
      </c>
      <c r="L5441" s="1" t="s">
        <v>16</v>
      </c>
      <c r="M5441" s="1" t="s">
        <v>16</v>
      </c>
      <c r="N5441" s="1" t="s">
        <v>16</v>
      </c>
      <c r="O5441" s="1">
        <v>63.2</v>
      </c>
      <c r="P5441" s="1">
        <v>1.0</v>
      </c>
    </row>
    <row r="5442">
      <c r="A5442" s="1" t="s">
        <v>29</v>
      </c>
      <c r="B5442" s="1" t="s">
        <v>7421</v>
      </c>
      <c r="C5442" s="2" t="s">
        <v>7420</v>
      </c>
      <c r="D5442" s="1" t="s">
        <v>19</v>
      </c>
      <c r="E544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42" s="1" t="s">
        <v>103</v>
      </c>
      <c r="G5442" s="1" t="s">
        <v>104</v>
      </c>
      <c r="H5442" s="1" t="s">
        <v>105</v>
      </c>
      <c r="I5442" s="1" t="s">
        <v>16</v>
      </c>
      <c r="J5442" s="1" t="s">
        <v>23</v>
      </c>
      <c r="K5442" s="1" t="s">
        <v>16</v>
      </c>
      <c r="L5442" s="1" t="s">
        <v>16</v>
      </c>
      <c r="M5442" s="1" t="s">
        <v>16</v>
      </c>
      <c r="N5442" s="1" t="s">
        <v>16</v>
      </c>
      <c r="O5442" s="1">
        <v>63.2</v>
      </c>
      <c r="P5442" s="1">
        <v>1.0</v>
      </c>
    </row>
    <row r="5443">
      <c r="A5443" s="1" t="s">
        <v>29</v>
      </c>
      <c r="B5443" s="1" t="s">
        <v>7422</v>
      </c>
      <c r="C5443" s="2" t="s">
        <v>7420</v>
      </c>
      <c r="D5443" s="1" t="s">
        <v>19</v>
      </c>
      <c r="E5443" s="3" t="str">
        <f>HYPERLINK("https://fyndiq.se/produkt/2030c5450cfb4338/", "2 Pack Huawei P30 Pro - Härdat glas 9H – 3D Super kvalitet")</f>
        <v>2 Pack Huawei P30 Pro - Härdat glas 9H – 3D Super kvalitet</v>
      </c>
      <c r="F5443" s="1" t="s">
        <v>1091</v>
      </c>
      <c r="G5443" s="1" t="s">
        <v>1092</v>
      </c>
      <c r="H5443" s="1" t="s">
        <v>1093</v>
      </c>
      <c r="I5443" s="1" t="s">
        <v>16</v>
      </c>
      <c r="J5443" s="1" t="s">
        <v>23</v>
      </c>
      <c r="K5443" s="1" t="s">
        <v>16</v>
      </c>
      <c r="L5443" s="1" t="s">
        <v>16</v>
      </c>
      <c r="M5443" s="1" t="s">
        <v>16</v>
      </c>
      <c r="N5443" s="1" t="s">
        <v>16</v>
      </c>
      <c r="O5443" s="1">
        <v>71.2</v>
      </c>
      <c r="P5443" s="1">
        <v>1.0</v>
      </c>
    </row>
    <row r="5444">
      <c r="A5444" s="1" t="s">
        <v>29</v>
      </c>
      <c r="B5444" s="1" t="s">
        <v>7423</v>
      </c>
      <c r="C5444" s="2" t="s">
        <v>7420</v>
      </c>
      <c r="D5444" s="1" t="s">
        <v>19</v>
      </c>
      <c r="E5444" s="3" t="str">
        <f>HYPERLINK("https://fyndiq.se/produkt/b5d97e634657486f/", "2-Pack Samsung S23 FE Skärmskydd - Härdat Glas 9H - Super kvalitet 3D")</f>
        <v>2-Pack Samsung S23 FE Skärmskydd - Härdat Glas 9H - Super kvalitet 3D</v>
      </c>
      <c r="F5444" s="1" t="s">
        <v>1000</v>
      </c>
      <c r="G5444" s="1" t="s">
        <v>1001</v>
      </c>
      <c r="H5444" s="1" t="s">
        <v>1002</v>
      </c>
      <c r="I5444" s="1" t="s">
        <v>16</v>
      </c>
      <c r="J5444" s="1" t="s">
        <v>23</v>
      </c>
      <c r="K5444" s="1" t="s">
        <v>16</v>
      </c>
      <c r="L5444" s="1" t="s">
        <v>16</v>
      </c>
      <c r="M5444" s="1" t="s">
        <v>16</v>
      </c>
      <c r="N5444" s="1" t="s">
        <v>16</v>
      </c>
      <c r="O5444" s="1">
        <v>63.2</v>
      </c>
      <c r="P5444" s="1">
        <v>1.0</v>
      </c>
    </row>
    <row r="5445">
      <c r="A5445" s="1" t="s">
        <v>29</v>
      </c>
      <c r="B5445" s="1" t="s">
        <v>7424</v>
      </c>
      <c r="C5445" s="2" t="s">
        <v>7420</v>
      </c>
      <c r="D5445" s="1" t="s">
        <v>19</v>
      </c>
      <c r="E5445" s="3" t="str">
        <f>HYPERLINK("https://fyndiq.se/produkt/0a890dd972c4463d/", "2-Pack Samsung Galaxy A52s 5G - Härdat glas 9H - Super kvalitet")</f>
        <v>2-Pack Samsung Galaxy A52s 5G - Härdat glas 9H - Super kvalitet</v>
      </c>
      <c r="F5445" s="1" t="s">
        <v>442</v>
      </c>
      <c r="G5445" s="1" t="s">
        <v>443</v>
      </c>
      <c r="H5445" s="1" t="s">
        <v>444</v>
      </c>
      <c r="I5445" s="1" t="s">
        <v>16</v>
      </c>
      <c r="J5445" s="1" t="s">
        <v>23</v>
      </c>
      <c r="K5445" s="1" t="s">
        <v>16</v>
      </c>
      <c r="L5445" s="1" t="s">
        <v>16</v>
      </c>
      <c r="M5445" s="1" t="s">
        <v>16</v>
      </c>
      <c r="N5445" s="1" t="s">
        <v>16</v>
      </c>
      <c r="O5445" s="1">
        <v>63.2</v>
      </c>
      <c r="P5445" s="1">
        <v>1.0</v>
      </c>
    </row>
    <row r="5446">
      <c r="A5446" s="1" t="s">
        <v>29</v>
      </c>
      <c r="B5446" s="1" t="s">
        <v>7425</v>
      </c>
      <c r="C5446" s="2" t="s">
        <v>7420</v>
      </c>
      <c r="D5446" s="1" t="s">
        <v>19</v>
      </c>
      <c r="E5446" s="3" t="str">
        <f>HYPERLINK("https://fyndiq.se/produkt/7b5f7245055140ec/", "2-Pack OnePlus 10 Pro 5G &amp; 1-Pack linsskydd - Härdat Glas 9H - Super kvalitet 3D")</f>
        <v>2-Pack OnePlus 10 Pro 5G &amp; 1-Pack linsskydd - Härdat Glas 9H - Super kvalitet 3D</v>
      </c>
      <c r="F5446" s="1" t="s">
        <v>7426</v>
      </c>
      <c r="G5446" s="1" t="s">
        <v>7427</v>
      </c>
      <c r="H5446" s="1" t="s">
        <v>7428</v>
      </c>
      <c r="I5446" s="1" t="s">
        <v>16</v>
      </c>
      <c r="J5446" s="1" t="s">
        <v>23</v>
      </c>
      <c r="K5446" s="1" t="s">
        <v>16</v>
      </c>
      <c r="L5446" s="1" t="s">
        <v>16</v>
      </c>
      <c r="M5446" s="1" t="s">
        <v>16</v>
      </c>
      <c r="N5446" s="1" t="s">
        <v>16</v>
      </c>
      <c r="O5446" s="1">
        <v>71.2</v>
      </c>
      <c r="P5446" s="1">
        <v>1.0</v>
      </c>
    </row>
    <row r="5447">
      <c r="A5447" s="1" t="s">
        <v>29</v>
      </c>
      <c r="B5447" s="1" t="s">
        <v>7429</v>
      </c>
      <c r="C5447" s="2" t="s">
        <v>7420</v>
      </c>
      <c r="D5447" s="1" t="s">
        <v>19</v>
      </c>
      <c r="E5447" s="3" t="str">
        <f>HYPERLINK("https://fyndiq.se/produkt/8a162916fdf246f7/", "2-Pack SAMSUNG S24 Skärmskydd - Härdat Glas 9H - Super kvalitet 3D")</f>
        <v>2-Pack SAMSUNG S24 Skärmskydd - Härdat Glas 9H - Super kvalitet 3D</v>
      </c>
      <c r="F5447" s="1" t="s">
        <v>714</v>
      </c>
      <c r="G5447" s="1" t="s">
        <v>715</v>
      </c>
      <c r="H5447" s="1" t="s">
        <v>716</v>
      </c>
      <c r="I5447" s="1" t="s">
        <v>16</v>
      </c>
      <c r="J5447" s="1" t="s">
        <v>23</v>
      </c>
      <c r="K5447" s="1" t="s">
        <v>16</v>
      </c>
      <c r="L5447" s="1" t="s">
        <v>16</v>
      </c>
      <c r="M5447" s="1" t="s">
        <v>16</v>
      </c>
      <c r="N5447" s="1" t="s">
        <v>16</v>
      </c>
      <c r="O5447" s="1">
        <v>71.2</v>
      </c>
      <c r="P5447" s="1">
        <v>1.0</v>
      </c>
    </row>
    <row r="5448">
      <c r="A5448" s="1" t="s">
        <v>29</v>
      </c>
      <c r="B5448" s="1" t="s">
        <v>7430</v>
      </c>
      <c r="C5448" s="2" t="s">
        <v>7420</v>
      </c>
      <c r="D5448" s="1" t="s">
        <v>19</v>
      </c>
      <c r="E5448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448" s="1" t="s">
        <v>296</v>
      </c>
      <c r="G5448" s="1" t="s">
        <v>297</v>
      </c>
      <c r="H5448" s="1" t="s">
        <v>298</v>
      </c>
      <c r="I5448" s="1" t="s">
        <v>16</v>
      </c>
      <c r="J5448" s="1" t="s">
        <v>23</v>
      </c>
      <c r="K5448" s="1" t="s">
        <v>16</v>
      </c>
      <c r="L5448" s="1" t="s">
        <v>16</v>
      </c>
      <c r="M5448" s="1" t="s">
        <v>16</v>
      </c>
      <c r="N5448" s="1" t="s">
        <v>16</v>
      </c>
      <c r="O5448" s="1">
        <v>71.2</v>
      </c>
      <c r="P5448" s="1">
        <v>1.0</v>
      </c>
    </row>
    <row r="5449">
      <c r="A5449" s="1" t="s">
        <v>29</v>
      </c>
      <c r="B5449" s="1" t="s">
        <v>7431</v>
      </c>
      <c r="C5449" s="2" t="s">
        <v>7420</v>
      </c>
      <c r="D5449" s="1" t="s">
        <v>19</v>
      </c>
      <c r="E5449" s="3" t="str">
        <f>HYPERLINK("https://fyndiq.se/produkt/c32b21dec9cf4091/", "2-Pack SAMSUNG S24 5G Skärmskydd - Härdat Glas 9H - Super kvalitet 3D")</f>
        <v>2-Pack SAMSUNG S24 5G Skärmskydd - Härdat Glas 9H - Super kvalitet 3D</v>
      </c>
      <c r="F5449" s="1" t="s">
        <v>157</v>
      </c>
      <c r="G5449" s="1" t="s">
        <v>158</v>
      </c>
      <c r="H5449" s="1" t="s">
        <v>159</v>
      </c>
      <c r="I5449" s="1" t="s">
        <v>16</v>
      </c>
      <c r="J5449" s="1" t="s">
        <v>23</v>
      </c>
      <c r="K5449" s="1" t="s">
        <v>16</v>
      </c>
      <c r="L5449" s="1" t="s">
        <v>16</v>
      </c>
      <c r="M5449" s="1" t="s">
        <v>16</v>
      </c>
      <c r="N5449" s="1" t="s">
        <v>16</v>
      </c>
      <c r="O5449" s="1">
        <v>71.2</v>
      </c>
      <c r="P5449" s="1">
        <v>1.0</v>
      </c>
    </row>
    <row r="5450">
      <c r="A5450" s="1" t="s">
        <v>29</v>
      </c>
      <c r="B5450" s="1" t="s">
        <v>7432</v>
      </c>
      <c r="C5450" s="2" t="s">
        <v>7420</v>
      </c>
      <c r="D5450" s="1" t="s">
        <v>19</v>
      </c>
      <c r="E5450" s="3" t="str">
        <f>HYPERLINK("https://fyndiq.se/produkt/1323ad9f9267462b/", "2-Pack IPAD 8 10.2 INCH Skärmskydd - Härdat Glas 9H - Super kvalitet 3D")</f>
        <v>2-Pack IPAD 8 10.2 INCH Skärmskydd - Härdat Glas 9H - Super kvalitet 3D</v>
      </c>
      <c r="F5450" s="1" t="s">
        <v>7433</v>
      </c>
      <c r="G5450" s="1" t="s">
        <v>7434</v>
      </c>
      <c r="H5450" s="1" t="s">
        <v>7435</v>
      </c>
      <c r="I5450" s="1" t="s">
        <v>16</v>
      </c>
      <c r="J5450" s="1" t="s">
        <v>23</v>
      </c>
      <c r="K5450" s="1" t="s">
        <v>16</v>
      </c>
      <c r="L5450" s="1" t="s">
        <v>16</v>
      </c>
      <c r="M5450" s="1" t="s">
        <v>16</v>
      </c>
      <c r="N5450" s="1" t="s">
        <v>16</v>
      </c>
      <c r="O5450" s="1">
        <v>135.2</v>
      </c>
      <c r="P5450" s="1">
        <v>1.0</v>
      </c>
    </row>
    <row r="5451">
      <c r="A5451" s="1" t="s">
        <v>29</v>
      </c>
      <c r="B5451" s="1" t="s">
        <v>7436</v>
      </c>
      <c r="C5451" s="2" t="s">
        <v>7420</v>
      </c>
      <c r="D5451" s="1" t="s">
        <v>19</v>
      </c>
      <c r="E5451" s="3" t="str">
        <f>HYPERLINK("https://fyndiq.se/produkt/ab5f930040a843b2/", "1-Pack Google Pixel 6A Skärmskydd &amp; 1-Pack linsskydd - Härdat Glas 9H - Super kvalitet 3D")</f>
        <v>1-Pack Google Pixel 6A Skärmskydd &amp; 1-Pack linsskydd - Härdat Glas 9H - Super kvalitet 3D</v>
      </c>
      <c r="F5451" s="1" t="s">
        <v>7076</v>
      </c>
      <c r="G5451" s="1" t="s">
        <v>7077</v>
      </c>
      <c r="H5451" s="1" t="s">
        <v>7078</v>
      </c>
      <c r="I5451" s="1" t="s">
        <v>16</v>
      </c>
      <c r="J5451" s="1" t="s">
        <v>23</v>
      </c>
      <c r="K5451" s="1" t="s">
        <v>16</v>
      </c>
      <c r="L5451" s="1" t="s">
        <v>16</v>
      </c>
      <c r="M5451" s="1" t="s">
        <v>16</v>
      </c>
      <c r="N5451" s="1" t="s">
        <v>16</v>
      </c>
      <c r="O5451" s="1">
        <v>71.2</v>
      </c>
      <c r="P5451" s="1">
        <v>1.0</v>
      </c>
    </row>
    <row r="5452">
      <c r="A5452" s="1" t="s">
        <v>29</v>
      </c>
      <c r="B5452" s="1" t="s">
        <v>7437</v>
      </c>
      <c r="C5452" s="2" t="s">
        <v>7420</v>
      </c>
      <c r="D5452" s="1" t="s">
        <v>19</v>
      </c>
      <c r="E5452" s="3" t="str">
        <f t="shared" ref="E5452:E5456" si="75">HYPERLINK("https://fyndiq.se/produkt/56c72c0ba5f749b5/", "2-Pack SAMSUNG S24 Skärmskydd - Härdat Glas 9H - Super kvalitet 3D")</f>
        <v>2-Pack SAMSUNG S24 Skärmskydd - Härdat Glas 9H - Super kvalitet 3D</v>
      </c>
      <c r="F5452" s="1" t="s">
        <v>263</v>
      </c>
      <c r="G5452" s="1" t="s">
        <v>264</v>
      </c>
      <c r="H5452" s="1" t="s">
        <v>265</v>
      </c>
      <c r="I5452" s="1" t="s">
        <v>1311</v>
      </c>
      <c r="J5452" s="1" t="s">
        <v>23</v>
      </c>
      <c r="K5452" s="1" t="s">
        <v>16</v>
      </c>
      <c r="L5452" s="1" t="s">
        <v>16</v>
      </c>
      <c r="M5452" s="1" t="s">
        <v>16</v>
      </c>
      <c r="N5452" s="1" t="s">
        <v>16</v>
      </c>
      <c r="O5452" s="1">
        <v>71.2</v>
      </c>
      <c r="P5452" s="1">
        <v>1.0</v>
      </c>
    </row>
    <row r="5453">
      <c r="A5453" s="1" t="s">
        <v>29</v>
      </c>
      <c r="B5453" s="1" t="s">
        <v>7438</v>
      </c>
      <c r="C5453" s="2" t="s">
        <v>7420</v>
      </c>
      <c r="D5453" s="1" t="s">
        <v>19</v>
      </c>
      <c r="E5453" s="3" t="str">
        <f t="shared" si="75"/>
        <v>2-Pack SAMSUNG S24 Skärmskydd - Härdat Glas 9H - Super kvalitet 3D</v>
      </c>
      <c r="F5453" s="1" t="s">
        <v>263</v>
      </c>
      <c r="G5453" s="1" t="s">
        <v>264</v>
      </c>
      <c r="H5453" s="1" t="s">
        <v>265</v>
      </c>
      <c r="I5453" s="1" t="s">
        <v>16</v>
      </c>
      <c r="J5453" s="1" t="s">
        <v>23</v>
      </c>
      <c r="K5453" s="1" t="s">
        <v>16</v>
      </c>
      <c r="L5453" s="1" t="s">
        <v>16</v>
      </c>
      <c r="M5453" s="1" t="s">
        <v>16</v>
      </c>
      <c r="N5453" s="1" t="s">
        <v>16</v>
      </c>
      <c r="O5453" s="1">
        <v>71.2</v>
      </c>
      <c r="P5453" s="1">
        <v>1.0</v>
      </c>
    </row>
    <row r="5454">
      <c r="A5454" s="1" t="s">
        <v>29</v>
      </c>
      <c r="B5454" s="1" t="s">
        <v>7439</v>
      </c>
      <c r="C5454" s="2" t="s">
        <v>7420</v>
      </c>
      <c r="D5454" s="1" t="s">
        <v>19</v>
      </c>
      <c r="E5454" s="3" t="str">
        <f t="shared" si="75"/>
        <v>2-Pack SAMSUNG S24 Skärmskydd - Härdat Glas 9H - Super kvalitet 3D</v>
      </c>
      <c r="F5454" s="1" t="s">
        <v>263</v>
      </c>
      <c r="G5454" s="1" t="s">
        <v>264</v>
      </c>
      <c r="H5454" s="1" t="s">
        <v>265</v>
      </c>
      <c r="I5454" s="1" t="s">
        <v>16</v>
      </c>
      <c r="J5454" s="1" t="s">
        <v>23</v>
      </c>
      <c r="K5454" s="1" t="s">
        <v>16</v>
      </c>
      <c r="L5454" s="1" t="s">
        <v>16</v>
      </c>
      <c r="M5454" s="1" t="s">
        <v>16</v>
      </c>
      <c r="N5454" s="1" t="s">
        <v>16</v>
      </c>
      <c r="O5454" s="1">
        <v>71.2</v>
      </c>
      <c r="P5454" s="1">
        <v>1.0</v>
      </c>
    </row>
    <row r="5455">
      <c r="A5455" s="1" t="s">
        <v>29</v>
      </c>
      <c r="B5455" s="1" t="s">
        <v>7440</v>
      </c>
      <c r="C5455" s="2" t="s">
        <v>7420</v>
      </c>
      <c r="D5455" s="1" t="s">
        <v>19</v>
      </c>
      <c r="E5455" s="3" t="str">
        <f t="shared" si="75"/>
        <v>2-Pack SAMSUNG S24 Skärmskydd - Härdat Glas 9H - Super kvalitet 3D</v>
      </c>
      <c r="F5455" s="1" t="s">
        <v>263</v>
      </c>
      <c r="G5455" s="1" t="s">
        <v>264</v>
      </c>
      <c r="H5455" s="1" t="s">
        <v>265</v>
      </c>
      <c r="I5455" s="1" t="s">
        <v>16</v>
      </c>
      <c r="J5455" s="1" t="s">
        <v>23</v>
      </c>
      <c r="K5455" s="1" t="s">
        <v>16</v>
      </c>
      <c r="L5455" s="1" t="s">
        <v>16</v>
      </c>
      <c r="M5455" s="1" t="s">
        <v>16</v>
      </c>
      <c r="N5455" s="1" t="s">
        <v>16</v>
      </c>
      <c r="O5455" s="1">
        <v>71.2</v>
      </c>
      <c r="P5455" s="1">
        <v>1.0</v>
      </c>
    </row>
    <row r="5456">
      <c r="A5456" s="1" t="s">
        <v>29</v>
      </c>
      <c r="B5456" s="1" t="s">
        <v>7441</v>
      </c>
      <c r="C5456" s="2" t="s">
        <v>7420</v>
      </c>
      <c r="D5456" s="1" t="s">
        <v>19</v>
      </c>
      <c r="E5456" s="3" t="str">
        <f t="shared" si="75"/>
        <v>2-Pack SAMSUNG S24 Skärmskydd - Härdat Glas 9H - Super kvalitet 3D</v>
      </c>
      <c r="F5456" s="1" t="s">
        <v>263</v>
      </c>
      <c r="G5456" s="1" t="s">
        <v>264</v>
      </c>
      <c r="H5456" s="1" t="s">
        <v>265</v>
      </c>
      <c r="I5456" s="1" t="s">
        <v>16</v>
      </c>
      <c r="J5456" s="1" t="s">
        <v>23</v>
      </c>
      <c r="K5456" s="1" t="s">
        <v>16</v>
      </c>
      <c r="L5456" s="1" t="s">
        <v>16</v>
      </c>
      <c r="M5456" s="1" t="s">
        <v>16</v>
      </c>
      <c r="N5456" s="1" t="s">
        <v>16</v>
      </c>
      <c r="O5456" s="1">
        <v>71.2</v>
      </c>
      <c r="P5456" s="1">
        <v>1.0</v>
      </c>
    </row>
    <row r="5457">
      <c r="A5457" s="1" t="s">
        <v>29</v>
      </c>
      <c r="B5457" s="1" t="s">
        <v>7442</v>
      </c>
      <c r="C5457" s="2" t="s">
        <v>7420</v>
      </c>
      <c r="D5457" s="1" t="s">
        <v>19</v>
      </c>
      <c r="E5457" s="3" t="str">
        <f>HYPERLINK("https://fyndiq.se/produkt/13e76851ca504320/", "2-Pack Samsung Galaxy S22 Ultra - Härdat glas 9H - Top kvalitet")</f>
        <v>2-Pack Samsung Galaxy S22 Ultra - Härdat glas 9H - Top kvalitet</v>
      </c>
      <c r="F5457" s="1" t="s">
        <v>140</v>
      </c>
      <c r="G5457" s="1" t="s">
        <v>141</v>
      </c>
      <c r="H5457" s="1" t="s">
        <v>142</v>
      </c>
      <c r="I5457" s="1" t="s">
        <v>16</v>
      </c>
      <c r="J5457" s="1" t="s">
        <v>23</v>
      </c>
      <c r="K5457" s="1" t="s">
        <v>16</v>
      </c>
      <c r="L5457" s="1" t="s">
        <v>16</v>
      </c>
      <c r="M5457" s="1" t="s">
        <v>16</v>
      </c>
      <c r="N5457" s="1" t="s">
        <v>16</v>
      </c>
      <c r="O5457" s="1">
        <v>63.2</v>
      </c>
      <c r="P5457" s="1">
        <v>1.0</v>
      </c>
    </row>
    <row r="5458">
      <c r="A5458" s="1" t="s">
        <v>29</v>
      </c>
      <c r="B5458" s="1" t="s">
        <v>7443</v>
      </c>
      <c r="C5458" s="2" t="s">
        <v>7420</v>
      </c>
      <c r="D5458" s="1" t="s">
        <v>19</v>
      </c>
      <c r="E5458" s="3" t="str">
        <f>HYPERLINK("https://fyndiq.se/produkt/56c72c0ba5f749b5/", "2-Pack SAMSUNG S24 Skärmskydd - Härdat Glas 9H - Super kvalitet 3D")</f>
        <v>2-Pack SAMSUNG S24 Skärmskydd - Härdat Glas 9H - Super kvalitet 3D</v>
      </c>
      <c r="F5458" s="1" t="s">
        <v>263</v>
      </c>
      <c r="G5458" s="1" t="s">
        <v>264</v>
      </c>
      <c r="H5458" s="1" t="s">
        <v>265</v>
      </c>
      <c r="I5458" s="1" t="s">
        <v>16</v>
      </c>
      <c r="J5458" s="1" t="s">
        <v>23</v>
      </c>
      <c r="K5458" s="1" t="s">
        <v>16</v>
      </c>
      <c r="L5458" s="1" t="s">
        <v>16</v>
      </c>
      <c r="M5458" s="1" t="s">
        <v>16</v>
      </c>
      <c r="N5458" s="1" t="s">
        <v>16</v>
      </c>
      <c r="O5458" s="1">
        <v>71.2</v>
      </c>
      <c r="P5458" s="1">
        <v>1.0</v>
      </c>
    </row>
    <row r="5459">
      <c r="A5459" s="1" t="s">
        <v>29</v>
      </c>
      <c r="B5459" s="1" t="s">
        <v>7444</v>
      </c>
      <c r="C5459" s="2" t="s">
        <v>7420</v>
      </c>
      <c r="D5459" s="1" t="s">
        <v>19</v>
      </c>
      <c r="E5459" s="3" t="str">
        <f>HYPERLINK("https://fyndiq.se/produkt/1bd22de0993e4a5d/", "Samsung Galaxy S21 Ultra 5G - Härdat Glas 9H - Super Kvalitet 3D")</f>
        <v>Samsung Galaxy S21 Ultra 5G - Härdat Glas 9H - Super Kvalitet 3D</v>
      </c>
      <c r="F5459" s="1" t="s">
        <v>7445</v>
      </c>
      <c r="G5459" s="1" t="s">
        <v>7446</v>
      </c>
      <c r="H5459" s="1" t="s">
        <v>7447</v>
      </c>
      <c r="I5459" s="1" t="s">
        <v>16</v>
      </c>
      <c r="J5459" s="1" t="s">
        <v>23</v>
      </c>
      <c r="K5459" s="1" t="s">
        <v>16</v>
      </c>
      <c r="L5459" s="1" t="s">
        <v>16</v>
      </c>
      <c r="M5459" s="1" t="s">
        <v>16</v>
      </c>
      <c r="N5459" s="1" t="s">
        <v>16</v>
      </c>
      <c r="O5459" s="1">
        <v>55.2</v>
      </c>
      <c r="P5459" s="1">
        <v>1.0</v>
      </c>
    </row>
    <row r="5460">
      <c r="A5460" s="1" t="s">
        <v>29</v>
      </c>
      <c r="B5460" s="1" t="s">
        <v>7448</v>
      </c>
      <c r="C5460" s="2" t="s">
        <v>7420</v>
      </c>
      <c r="D5460" s="1" t="s">
        <v>19</v>
      </c>
      <c r="E5460" s="3" t="str">
        <f>HYPERLINK("https://fyndiq.se/produkt/08a39fd2ea944add/", "2-Pack Apple Watch 45mm – Härdat glas 9H – Super kvalitet 3D")</f>
        <v>2-Pack Apple Watch 45mm – Härdat glas 9H – Super kvalitet 3D</v>
      </c>
      <c r="F5460" s="1" t="s">
        <v>921</v>
      </c>
      <c r="G5460" s="1" t="s">
        <v>922</v>
      </c>
      <c r="H5460" s="1" t="s">
        <v>923</v>
      </c>
      <c r="I5460" s="1" t="s">
        <v>16</v>
      </c>
      <c r="J5460" s="1" t="s">
        <v>23</v>
      </c>
      <c r="K5460" s="1" t="s">
        <v>16</v>
      </c>
      <c r="L5460" s="1" t="s">
        <v>16</v>
      </c>
      <c r="M5460" s="1" t="s">
        <v>16</v>
      </c>
      <c r="N5460" s="1" t="s">
        <v>16</v>
      </c>
      <c r="O5460" s="1">
        <v>55.2</v>
      </c>
      <c r="P5460" s="1">
        <v>1.0</v>
      </c>
    </row>
    <row r="5461">
      <c r="A5461" s="1" t="s">
        <v>29</v>
      </c>
      <c r="B5461" s="1" t="s">
        <v>7449</v>
      </c>
      <c r="C5461" s="2" t="s">
        <v>7420</v>
      </c>
      <c r="D5461" s="1" t="s">
        <v>19</v>
      </c>
      <c r="E5461" s="3" t="str">
        <f>HYPERLINK("https://fyndiq.se/produkt/28799ed0373d40b4/", "2 Pack Galaxy S21 Ultra 5G- Härdat glas 9H - Super kvalitet 3D")</f>
        <v>2 Pack Galaxy S21 Ultra 5G- Härdat glas 9H - Super kvalitet 3D</v>
      </c>
      <c r="F5461" s="1" t="s">
        <v>272</v>
      </c>
      <c r="G5461" s="1" t="s">
        <v>273</v>
      </c>
      <c r="H5461" s="1" t="s">
        <v>274</v>
      </c>
      <c r="I5461" s="1" t="s">
        <v>16</v>
      </c>
      <c r="J5461" s="1" t="s">
        <v>23</v>
      </c>
      <c r="K5461" s="1" t="s">
        <v>16</v>
      </c>
      <c r="L5461" s="1" t="s">
        <v>16</v>
      </c>
      <c r="M5461" s="1" t="s">
        <v>16</v>
      </c>
      <c r="N5461" s="1" t="s">
        <v>16</v>
      </c>
      <c r="O5461" s="1">
        <v>63.2</v>
      </c>
      <c r="P5461" s="1">
        <v>1.0</v>
      </c>
    </row>
    <row r="5462">
      <c r="A5462" s="1" t="s">
        <v>29</v>
      </c>
      <c r="B5462" s="1" t="s">
        <v>7450</v>
      </c>
      <c r="C5462" s="2" t="s">
        <v>7420</v>
      </c>
      <c r="D5462" s="1" t="s">
        <v>19</v>
      </c>
      <c r="E5462" s="3" t="str">
        <f t="shared" ref="E5462:E5464" si="76">HYPERLINK("https://fyndiq.se/produkt/432d784756a84eff/", "2-Pack Samsung Galaxy S20FE - Härdat Glas-9H -Super kvalitet 3D")</f>
        <v>2-Pack Samsung Galaxy S20FE - Härdat Glas-9H -Super kvalitet 3D</v>
      </c>
      <c r="F5462" s="1" t="s">
        <v>1078</v>
      </c>
      <c r="G5462" s="1" t="s">
        <v>1079</v>
      </c>
      <c r="H5462" s="1" t="s">
        <v>1080</v>
      </c>
      <c r="I5462" s="1" t="s">
        <v>16</v>
      </c>
      <c r="J5462" s="1" t="s">
        <v>23</v>
      </c>
      <c r="K5462" s="1" t="s">
        <v>16</v>
      </c>
      <c r="L5462" s="1" t="s">
        <v>16</v>
      </c>
      <c r="M5462" s="1" t="s">
        <v>16</v>
      </c>
      <c r="N5462" s="1" t="s">
        <v>16</v>
      </c>
      <c r="O5462" s="1">
        <v>63.2</v>
      </c>
      <c r="P5462" s="1">
        <v>1.0</v>
      </c>
    </row>
    <row r="5463">
      <c r="A5463" s="1" t="s">
        <v>29</v>
      </c>
      <c r="B5463" s="1" t="s">
        <v>7451</v>
      </c>
      <c r="C5463" s="2" t="s">
        <v>7420</v>
      </c>
      <c r="D5463" s="1" t="s">
        <v>19</v>
      </c>
      <c r="E5463" s="3" t="str">
        <f t="shared" si="76"/>
        <v>2-Pack Samsung Galaxy S20FE - Härdat Glas-9H -Super kvalitet 3D</v>
      </c>
      <c r="F5463" s="1" t="s">
        <v>1078</v>
      </c>
      <c r="G5463" s="1" t="s">
        <v>1079</v>
      </c>
      <c r="H5463" s="1" t="s">
        <v>1080</v>
      </c>
      <c r="I5463" s="1" t="s">
        <v>16</v>
      </c>
      <c r="J5463" s="1" t="s">
        <v>23</v>
      </c>
      <c r="K5463" s="1" t="s">
        <v>16</v>
      </c>
      <c r="L5463" s="1" t="s">
        <v>16</v>
      </c>
      <c r="M5463" s="1" t="s">
        <v>16</v>
      </c>
      <c r="N5463" s="1" t="s">
        <v>16</v>
      </c>
      <c r="O5463" s="1">
        <v>63.2</v>
      </c>
      <c r="P5463" s="1">
        <v>1.0</v>
      </c>
    </row>
    <row r="5464">
      <c r="A5464" s="1" t="s">
        <v>29</v>
      </c>
      <c r="B5464" s="1" t="s">
        <v>7452</v>
      </c>
      <c r="C5464" s="2" t="s">
        <v>7420</v>
      </c>
      <c r="D5464" s="1" t="s">
        <v>19</v>
      </c>
      <c r="E5464" s="3" t="str">
        <f t="shared" si="76"/>
        <v>2-Pack Samsung Galaxy S20FE - Härdat Glas-9H -Super kvalitet 3D</v>
      </c>
      <c r="F5464" s="1" t="s">
        <v>1078</v>
      </c>
      <c r="G5464" s="1" t="s">
        <v>1079</v>
      </c>
      <c r="H5464" s="1" t="s">
        <v>1080</v>
      </c>
      <c r="I5464" s="1" t="s">
        <v>16</v>
      </c>
      <c r="J5464" s="1" t="s">
        <v>23</v>
      </c>
      <c r="K5464" s="1" t="s">
        <v>16</v>
      </c>
      <c r="L5464" s="1" t="s">
        <v>16</v>
      </c>
      <c r="M5464" s="1" t="s">
        <v>16</v>
      </c>
      <c r="N5464" s="1" t="s">
        <v>16</v>
      </c>
      <c r="O5464" s="1">
        <v>63.2</v>
      </c>
      <c r="P5464" s="1">
        <v>1.0</v>
      </c>
    </row>
    <row r="5465">
      <c r="A5465" s="1" t="s">
        <v>29</v>
      </c>
      <c r="B5465" s="1" t="s">
        <v>7453</v>
      </c>
      <c r="C5465" s="2" t="s">
        <v>7420</v>
      </c>
      <c r="D5465" s="1" t="s">
        <v>19</v>
      </c>
      <c r="E5465" s="3" t="str">
        <f>HYPERLINK("https://fyndiq.se/produkt/a047b5d99d58461d/", "2-Pack Google Pixel 6A - Härdat glas 9H - Super kvalitet 3D")</f>
        <v>2-Pack Google Pixel 6A - Härdat glas 9H - Super kvalitet 3D</v>
      </c>
      <c r="F5465" s="1" t="s">
        <v>1205</v>
      </c>
      <c r="G5465" s="1" t="s">
        <v>1206</v>
      </c>
      <c r="H5465" s="1" t="s">
        <v>1207</v>
      </c>
      <c r="I5465" s="1" t="s">
        <v>16</v>
      </c>
      <c r="J5465" s="1" t="s">
        <v>23</v>
      </c>
      <c r="K5465" s="1" t="s">
        <v>16</v>
      </c>
      <c r="L5465" s="1" t="s">
        <v>16</v>
      </c>
      <c r="M5465" s="1" t="s">
        <v>16</v>
      </c>
      <c r="N5465" s="1" t="s">
        <v>16</v>
      </c>
      <c r="O5465" s="1">
        <v>63.2</v>
      </c>
      <c r="P5465" s="1">
        <v>1.0</v>
      </c>
    </row>
    <row r="5466">
      <c r="A5466" s="1" t="s">
        <v>29</v>
      </c>
      <c r="B5466" s="1" t="s">
        <v>7454</v>
      </c>
      <c r="C5466" s="2" t="s">
        <v>7420</v>
      </c>
      <c r="D5466" s="1" t="s">
        <v>19</v>
      </c>
      <c r="E5466" s="3" t="str">
        <f>HYPERLINK("https://fyndiq.se/produkt/c980eaf402864816/", "2-Pack Samsung Note 10 Plus - 9H Härdat Glass - Top Kvalitet -HD")</f>
        <v>2-Pack Samsung Note 10 Plus - 9H Härdat Glass - Top Kvalitet -HD</v>
      </c>
      <c r="F5466" s="1" t="s">
        <v>7455</v>
      </c>
      <c r="G5466" s="1" t="s">
        <v>7456</v>
      </c>
      <c r="H5466" s="1" t="s">
        <v>7457</v>
      </c>
      <c r="I5466" s="1" t="s">
        <v>16</v>
      </c>
      <c r="J5466" s="1" t="s">
        <v>23</v>
      </c>
      <c r="K5466" s="1" t="s">
        <v>16</v>
      </c>
      <c r="L5466" s="1" t="s">
        <v>16</v>
      </c>
      <c r="M5466" s="1" t="s">
        <v>16</v>
      </c>
      <c r="N5466" s="1" t="s">
        <v>16</v>
      </c>
      <c r="O5466" s="1">
        <v>63.2</v>
      </c>
      <c r="P5466" s="1">
        <v>1.0</v>
      </c>
    </row>
    <row r="5467">
      <c r="A5467" s="1" t="s">
        <v>29</v>
      </c>
      <c r="B5467" s="1" t="s">
        <v>7458</v>
      </c>
      <c r="C5467" s="2" t="s">
        <v>7420</v>
      </c>
      <c r="D5467" s="1" t="s">
        <v>19</v>
      </c>
      <c r="E5467" s="3" t="str">
        <f>HYPERLINK("https://fyndiq.se/produkt/94a67bbe1c4a4666/", "2-Pack Samsung Xcover 7 Skärmskydd i Härdat Glas")</f>
        <v>2-Pack Samsung Xcover 7 Skärmskydd i Härdat Glas</v>
      </c>
      <c r="F5467" s="1" t="s">
        <v>1908</v>
      </c>
      <c r="G5467" s="1" t="s">
        <v>1909</v>
      </c>
      <c r="H5467" s="1" t="s">
        <v>1910</v>
      </c>
      <c r="I5467" s="1" t="s">
        <v>16</v>
      </c>
      <c r="J5467" s="1" t="s">
        <v>23</v>
      </c>
      <c r="K5467" s="1" t="s">
        <v>16</v>
      </c>
      <c r="L5467" s="1" t="s">
        <v>16</v>
      </c>
      <c r="M5467" s="1" t="s">
        <v>16</v>
      </c>
      <c r="N5467" s="1" t="s">
        <v>16</v>
      </c>
      <c r="O5467" s="1">
        <v>71.2</v>
      </c>
      <c r="P5467" s="1">
        <v>1.0</v>
      </c>
    </row>
    <row r="5468">
      <c r="A5468" s="1" t="s">
        <v>29</v>
      </c>
      <c r="B5468" s="1" t="s">
        <v>7459</v>
      </c>
      <c r="C5468" s="2" t="s">
        <v>7420</v>
      </c>
      <c r="D5468" s="1" t="s">
        <v>19</v>
      </c>
      <c r="E546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5468" s="1" t="s">
        <v>258</v>
      </c>
      <c r="G5468" s="1" t="s">
        <v>259</v>
      </c>
      <c r="H5468" s="1" t="s">
        <v>260</v>
      </c>
      <c r="I5468" s="1" t="s">
        <v>16</v>
      </c>
      <c r="J5468" s="1" t="s">
        <v>23</v>
      </c>
      <c r="K5468" s="1" t="s">
        <v>16</v>
      </c>
      <c r="L5468" s="1" t="s">
        <v>16</v>
      </c>
      <c r="M5468" s="1" t="s">
        <v>16</v>
      </c>
      <c r="N5468" s="1" t="s">
        <v>16</v>
      </c>
      <c r="O5468" s="1">
        <v>63.2</v>
      </c>
      <c r="P5468" s="1">
        <v>2.0</v>
      </c>
    </row>
    <row r="5469">
      <c r="A5469" s="1" t="s">
        <v>29</v>
      </c>
      <c r="B5469" s="1" t="s">
        <v>7460</v>
      </c>
      <c r="C5469" s="2" t="s">
        <v>7420</v>
      </c>
      <c r="D5469" s="1" t="s">
        <v>19</v>
      </c>
      <c r="E5469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5469" s="1" t="s">
        <v>4617</v>
      </c>
      <c r="G5469" s="1" t="s">
        <v>4618</v>
      </c>
      <c r="H5469" s="1" t="s">
        <v>4619</v>
      </c>
      <c r="I5469" s="1" t="s">
        <v>16</v>
      </c>
      <c r="J5469" s="1" t="s">
        <v>23</v>
      </c>
      <c r="K5469" s="1" t="s">
        <v>16</v>
      </c>
      <c r="L5469" s="1" t="s">
        <v>16</v>
      </c>
      <c r="M5469" s="1" t="s">
        <v>16</v>
      </c>
      <c r="N5469" s="1" t="s">
        <v>16</v>
      </c>
      <c r="O5469" s="1">
        <v>63.2</v>
      </c>
      <c r="P5469" s="1">
        <v>1.0</v>
      </c>
    </row>
    <row r="5470">
      <c r="A5470" s="1" t="s">
        <v>29</v>
      </c>
      <c r="B5470" s="1" t="s">
        <v>7461</v>
      </c>
      <c r="C5470" s="2" t="s">
        <v>7420</v>
      </c>
      <c r="D5470" s="1" t="s">
        <v>19</v>
      </c>
      <c r="E5470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5470" s="1" t="s">
        <v>1625</v>
      </c>
      <c r="G5470" s="1" t="s">
        <v>1626</v>
      </c>
      <c r="H5470" s="1" t="s">
        <v>1627</v>
      </c>
      <c r="I5470" s="1" t="s">
        <v>16</v>
      </c>
      <c r="J5470" s="1" t="s">
        <v>23</v>
      </c>
      <c r="K5470" s="1" t="s">
        <v>16</v>
      </c>
      <c r="L5470" s="1" t="s">
        <v>16</v>
      </c>
      <c r="M5470" s="1" t="s">
        <v>16</v>
      </c>
      <c r="N5470" s="1" t="s">
        <v>16</v>
      </c>
      <c r="O5470" s="1">
        <v>63.2</v>
      </c>
      <c r="P5470" s="1">
        <v>1.0</v>
      </c>
    </row>
    <row r="5471">
      <c r="A5471" s="1" t="s">
        <v>29</v>
      </c>
      <c r="B5471" s="1" t="s">
        <v>7462</v>
      </c>
      <c r="C5471" s="2" t="s">
        <v>7420</v>
      </c>
      <c r="D5471" s="1" t="s">
        <v>19</v>
      </c>
      <c r="E5471" s="3" t="str">
        <f>HYPERLINK("https://fyndiq.se/produkt/a00b62acc6644fd2/", "2-Pack Samsung Galaxy S10 - Härdat glas 9H – Super kvalitet 3D")</f>
        <v>2-Pack Samsung Galaxy S10 - Härdat glas 9H – Super kvalitet 3D</v>
      </c>
      <c r="F5471" s="1" t="s">
        <v>1291</v>
      </c>
      <c r="G5471" s="1" t="s">
        <v>1292</v>
      </c>
      <c r="H5471" s="1" t="s">
        <v>1293</v>
      </c>
      <c r="I5471" s="1" t="s">
        <v>16</v>
      </c>
      <c r="J5471" s="1" t="s">
        <v>23</v>
      </c>
      <c r="K5471" s="1" t="s">
        <v>16</v>
      </c>
      <c r="L5471" s="1" t="s">
        <v>16</v>
      </c>
      <c r="M5471" s="1" t="s">
        <v>16</v>
      </c>
      <c r="N5471" s="1" t="s">
        <v>16</v>
      </c>
      <c r="O5471" s="1">
        <v>63.2</v>
      </c>
      <c r="P5471" s="1">
        <v>1.0</v>
      </c>
    </row>
    <row r="5472">
      <c r="A5472" s="1" t="s">
        <v>29</v>
      </c>
      <c r="B5472" s="1" t="s">
        <v>7463</v>
      </c>
      <c r="C5472" s="2" t="s">
        <v>7420</v>
      </c>
      <c r="D5472" s="1" t="s">
        <v>19</v>
      </c>
      <c r="E5472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5472" s="1" t="s">
        <v>340</v>
      </c>
      <c r="G5472" s="1" t="s">
        <v>341</v>
      </c>
      <c r="H5472" s="1" t="s">
        <v>342</v>
      </c>
      <c r="I5472" s="1" t="s">
        <v>16</v>
      </c>
      <c r="J5472" s="1" t="s">
        <v>23</v>
      </c>
      <c r="K5472" s="1" t="s">
        <v>16</v>
      </c>
      <c r="L5472" s="1" t="s">
        <v>16</v>
      </c>
      <c r="M5472" s="1" t="s">
        <v>16</v>
      </c>
      <c r="N5472" s="1" t="s">
        <v>16</v>
      </c>
      <c r="O5472" s="1">
        <v>63.2</v>
      </c>
      <c r="P5472" s="1">
        <v>1.0</v>
      </c>
    </row>
    <row r="5473">
      <c r="A5473" s="1" t="s">
        <v>29</v>
      </c>
      <c r="B5473" s="1" t="s">
        <v>7464</v>
      </c>
      <c r="C5473" s="2" t="s">
        <v>7420</v>
      </c>
      <c r="D5473" s="1" t="s">
        <v>19</v>
      </c>
      <c r="E547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473" s="1" t="s">
        <v>785</v>
      </c>
      <c r="G5473" s="1" t="s">
        <v>786</v>
      </c>
      <c r="H5473" s="1" t="s">
        <v>787</v>
      </c>
      <c r="I5473" s="1" t="s">
        <v>16</v>
      </c>
      <c r="J5473" s="1" t="s">
        <v>23</v>
      </c>
      <c r="K5473" s="1" t="s">
        <v>16</v>
      </c>
      <c r="L5473" s="1" t="s">
        <v>16</v>
      </c>
      <c r="M5473" s="1" t="s">
        <v>16</v>
      </c>
      <c r="N5473" s="1" t="s">
        <v>16</v>
      </c>
      <c r="O5473" s="1">
        <v>63.2</v>
      </c>
      <c r="P5473" s="1">
        <v>1.0</v>
      </c>
    </row>
    <row r="5474">
      <c r="A5474" s="1" t="s">
        <v>29</v>
      </c>
      <c r="B5474" s="1" t="s">
        <v>7465</v>
      </c>
      <c r="C5474" s="2" t="s">
        <v>7420</v>
      </c>
      <c r="D5474" s="1" t="s">
        <v>19</v>
      </c>
      <c r="E5474" s="3" t="str">
        <f>HYPERLINK("https://fyndiq.se/produkt/acbd2f15758f4e1c/", "2-Pack Samsung A55 5G Skärmskydd i Härdat Glas")</f>
        <v>2-Pack Samsung A55 5G Skärmskydd i Härdat Glas</v>
      </c>
      <c r="F5474" s="1" t="s">
        <v>982</v>
      </c>
      <c r="G5474" s="1" t="s">
        <v>983</v>
      </c>
      <c r="H5474" s="1" t="s">
        <v>984</v>
      </c>
      <c r="I5474" s="1" t="s">
        <v>16</v>
      </c>
      <c r="J5474" s="1" t="s">
        <v>23</v>
      </c>
      <c r="K5474" s="1" t="s">
        <v>16</v>
      </c>
      <c r="L5474" s="1" t="s">
        <v>16</v>
      </c>
      <c r="M5474" s="1" t="s">
        <v>16</v>
      </c>
      <c r="N5474" s="1" t="s">
        <v>16</v>
      </c>
      <c r="O5474" s="1">
        <v>63.2</v>
      </c>
      <c r="P5474" s="1">
        <v>1.0</v>
      </c>
    </row>
    <row r="5475">
      <c r="A5475" s="1" t="s">
        <v>29</v>
      </c>
      <c r="B5475" s="1" t="s">
        <v>7466</v>
      </c>
      <c r="C5475" s="2" t="s">
        <v>7420</v>
      </c>
      <c r="D5475" s="1" t="s">
        <v>19</v>
      </c>
      <c r="E5475" s="3" t="str">
        <f>HYPERLINK("https://fyndiq.se/produkt/2477583187264ece/", "2-Pack Samsung S20 - 9H Härdat Glass - Top Kvalitet")</f>
        <v>2-Pack Samsung S20 - 9H Härdat Glass - Top Kvalitet</v>
      </c>
      <c r="F5475" s="1" t="s">
        <v>124</v>
      </c>
      <c r="G5475" s="1" t="s">
        <v>125</v>
      </c>
      <c r="H5475" s="1" t="s">
        <v>126</v>
      </c>
      <c r="I5475" s="1" t="s">
        <v>16</v>
      </c>
      <c r="J5475" s="1" t="s">
        <v>23</v>
      </c>
      <c r="K5475" s="1" t="s">
        <v>16</v>
      </c>
      <c r="L5475" s="1" t="s">
        <v>16</v>
      </c>
      <c r="M5475" s="1" t="s">
        <v>16</v>
      </c>
      <c r="N5475" s="1" t="s">
        <v>16</v>
      </c>
      <c r="O5475" s="1">
        <v>71.2</v>
      </c>
      <c r="P5475" s="1">
        <v>1.0</v>
      </c>
    </row>
    <row r="5476">
      <c r="A5476" s="1" t="s">
        <v>29</v>
      </c>
      <c r="B5476" s="1" t="s">
        <v>7467</v>
      </c>
      <c r="C5476" s="2" t="s">
        <v>7420</v>
      </c>
      <c r="D5476" s="1" t="s">
        <v>19</v>
      </c>
      <c r="E5476" s="3" t="str">
        <f>HYPERLINK("https://fyndiq.se/produkt/6939cc996c2248e3/", "2-Pack OnePlus 6T - Härdat Glas 9H - Super kvalitet 3D Skärmskydd")</f>
        <v>2-Pack OnePlus 6T - Härdat Glas 9H - Super kvalitet 3D Skärmskydd</v>
      </c>
      <c r="F5476" s="1" t="s">
        <v>6204</v>
      </c>
      <c r="G5476" s="1" t="s">
        <v>6205</v>
      </c>
      <c r="H5476" s="1" t="s">
        <v>6206</v>
      </c>
      <c r="I5476" s="1" t="s">
        <v>16</v>
      </c>
      <c r="J5476" s="1" t="s">
        <v>23</v>
      </c>
      <c r="K5476" s="1" t="s">
        <v>16</v>
      </c>
      <c r="L5476" s="1" t="s">
        <v>16</v>
      </c>
      <c r="M5476" s="1" t="s">
        <v>16</v>
      </c>
      <c r="N5476" s="1" t="s">
        <v>16</v>
      </c>
      <c r="O5476" s="1">
        <v>63.2</v>
      </c>
      <c r="P5476" s="1">
        <v>1.0</v>
      </c>
    </row>
    <row r="5477">
      <c r="A5477" s="1" t="s">
        <v>29</v>
      </c>
      <c r="B5477" s="1" t="s">
        <v>7468</v>
      </c>
      <c r="C5477" s="2" t="s">
        <v>7420</v>
      </c>
      <c r="D5477" s="1" t="s">
        <v>19</v>
      </c>
      <c r="E5477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5477" s="1" t="s">
        <v>1058</v>
      </c>
      <c r="G5477" s="1" t="s">
        <v>1059</v>
      </c>
      <c r="H5477" s="1" t="s">
        <v>1060</v>
      </c>
      <c r="I5477" s="1" t="s">
        <v>16</v>
      </c>
      <c r="J5477" s="1" t="s">
        <v>23</v>
      </c>
      <c r="K5477" s="1" t="s">
        <v>16</v>
      </c>
      <c r="L5477" s="1" t="s">
        <v>16</v>
      </c>
      <c r="M5477" s="1" t="s">
        <v>16</v>
      </c>
      <c r="N5477" s="1" t="s">
        <v>16</v>
      </c>
      <c r="O5477" s="1">
        <v>95.2</v>
      </c>
      <c r="P5477" s="1">
        <v>1.0</v>
      </c>
    </row>
    <row r="5478">
      <c r="A5478" s="1" t="s">
        <v>29</v>
      </c>
      <c r="B5478" s="1" t="s">
        <v>7469</v>
      </c>
      <c r="C5478" s="2" t="s">
        <v>7420</v>
      </c>
      <c r="D5478" s="1" t="s">
        <v>19</v>
      </c>
      <c r="E5478" s="3" t="str">
        <f>HYPERLINK("https://fyndiq.se/produkt/abcb18d2b1094266/", "2 Pack Samsung S21 5G - Härdat Glas 9H - Super Kvalitet 3D")</f>
        <v>2 Pack Samsung S21 5G - Härdat Glas 9H - Super Kvalitet 3D</v>
      </c>
      <c r="F5478" s="1" t="s">
        <v>2719</v>
      </c>
      <c r="G5478" s="1" t="s">
        <v>2720</v>
      </c>
      <c r="H5478" s="1" t="s">
        <v>2721</v>
      </c>
      <c r="I5478" s="1" t="s">
        <v>16</v>
      </c>
      <c r="J5478" s="1" t="s">
        <v>23</v>
      </c>
      <c r="K5478" s="1" t="s">
        <v>16</v>
      </c>
      <c r="L5478" s="1" t="s">
        <v>16</v>
      </c>
      <c r="M5478" s="1" t="s">
        <v>16</v>
      </c>
      <c r="N5478" s="1" t="s">
        <v>16</v>
      </c>
      <c r="O5478" s="1">
        <v>63.2</v>
      </c>
      <c r="P5478" s="1">
        <v>1.0</v>
      </c>
    </row>
    <row r="5479">
      <c r="A5479" s="1" t="s">
        <v>29</v>
      </c>
      <c r="B5479" s="1" t="s">
        <v>7470</v>
      </c>
      <c r="C5479" s="2" t="s">
        <v>7420</v>
      </c>
      <c r="D5479" s="1" t="s">
        <v>19</v>
      </c>
      <c r="E5479" s="3" t="str">
        <f>HYPERLINK("https://fyndiq.se/produkt/c26c9ffef37a436a/", "2-Pack Samsung A35 5G Skärmskydd i Härdat Glas")</f>
        <v>2-Pack Samsung A35 5G Skärmskydd i Härdat Glas</v>
      </c>
      <c r="F5479" s="1" t="s">
        <v>432</v>
      </c>
      <c r="G5479" s="1" t="s">
        <v>433</v>
      </c>
      <c r="H5479" s="1" t="s">
        <v>434</v>
      </c>
      <c r="I5479" s="1" t="s">
        <v>16</v>
      </c>
      <c r="J5479" s="1" t="s">
        <v>23</v>
      </c>
      <c r="K5479" s="1" t="s">
        <v>16</v>
      </c>
      <c r="L5479" s="1" t="s">
        <v>16</v>
      </c>
      <c r="M5479" s="1" t="s">
        <v>16</v>
      </c>
      <c r="N5479" s="1" t="s">
        <v>16</v>
      </c>
      <c r="O5479" s="1">
        <v>63.2</v>
      </c>
      <c r="P5479" s="1">
        <v>2.0</v>
      </c>
    </row>
    <row r="5480">
      <c r="A5480" s="1" t="s">
        <v>29</v>
      </c>
      <c r="B5480" s="1" t="s">
        <v>7471</v>
      </c>
      <c r="C5480" s="2" t="s">
        <v>7420</v>
      </c>
      <c r="D5480" s="1" t="s">
        <v>19</v>
      </c>
      <c r="E5480" s="3" t="str">
        <f>HYPERLINK("https://fyndiq.se/produkt/860b7dade19d4d2f/", "2-Pack XIAOMI REDMI A3 Skärmskydd - Härdat Glas 9H - Super kvalitet 3D")</f>
        <v>2-Pack XIAOMI REDMI A3 Skärmskydd - Härdat Glas 9H - Super kvalitet 3D</v>
      </c>
      <c r="F5480" s="1" t="s">
        <v>200</v>
      </c>
      <c r="G5480" s="1" t="s">
        <v>201</v>
      </c>
      <c r="H5480" s="1" t="s">
        <v>202</v>
      </c>
      <c r="I5480" s="1" t="s">
        <v>16</v>
      </c>
      <c r="J5480" s="1" t="s">
        <v>23</v>
      </c>
      <c r="K5480" s="1" t="s">
        <v>16</v>
      </c>
      <c r="L5480" s="1" t="s">
        <v>16</v>
      </c>
      <c r="M5480" s="1" t="s">
        <v>16</v>
      </c>
      <c r="N5480" s="1" t="s">
        <v>16</v>
      </c>
      <c r="O5480" s="1">
        <v>63.2</v>
      </c>
      <c r="P5480" s="1">
        <v>1.0</v>
      </c>
    </row>
    <row r="5481">
      <c r="A5481" s="1" t="s">
        <v>29</v>
      </c>
      <c r="B5481" s="1" t="s">
        <v>7472</v>
      </c>
      <c r="C5481" s="2" t="s">
        <v>7420</v>
      </c>
      <c r="D5481" s="1" t="s">
        <v>19</v>
      </c>
      <c r="E5481" s="3" t="str">
        <f>HYPERLINK("https://fyndiq.se/produkt/6758100e2782433a/", "2-Pack iPhone 12 Pro - Härdat Glas 9H - Super Kvalitet 3D")</f>
        <v>2-Pack iPhone 12 Pro - Härdat Glas 9H - Super Kvalitet 3D</v>
      </c>
      <c r="F5481" s="1" t="s">
        <v>3185</v>
      </c>
      <c r="G5481" s="1" t="s">
        <v>3186</v>
      </c>
      <c r="H5481" s="1" t="s">
        <v>3187</v>
      </c>
      <c r="I5481" s="1" t="s">
        <v>16</v>
      </c>
      <c r="J5481" s="1" t="s">
        <v>23</v>
      </c>
      <c r="K5481" s="1" t="s">
        <v>16</v>
      </c>
      <c r="L5481" s="1" t="s">
        <v>16</v>
      </c>
      <c r="M5481" s="1" t="s">
        <v>16</v>
      </c>
      <c r="N5481" s="1" t="s">
        <v>16</v>
      </c>
      <c r="O5481" s="1">
        <v>55.2</v>
      </c>
      <c r="P5481" s="1">
        <v>1.0</v>
      </c>
    </row>
    <row r="5482">
      <c r="A5482" s="1" t="s">
        <v>29</v>
      </c>
      <c r="B5482" s="1" t="s">
        <v>7473</v>
      </c>
      <c r="C5482" s="2" t="s">
        <v>7420</v>
      </c>
      <c r="D5482" s="1" t="s">
        <v>19</v>
      </c>
      <c r="E5482" s="3" t="str">
        <f>HYPERLINK("https://fyndiq.se/produkt/c26c9ffef37a436a/", "2-Pack Samsung A35 5G Skärmskydd i Härdat Glas")</f>
        <v>2-Pack Samsung A35 5G Skärmskydd i Härdat Glas</v>
      </c>
      <c r="F5482" s="1" t="s">
        <v>432</v>
      </c>
      <c r="G5482" s="1" t="s">
        <v>433</v>
      </c>
      <c r="H5482" s="1" t="s">
        <v>434</v>
      </c>
      <c r="I5482" s="1" t="s">
        <v>16</v>
      </c>
      <c r="J5482" s="1" t="s">
        <v>23</v>
      </c>
      <c r="K5482" s="1" t="s">
        <v>16</v>
      </c>
      <c r="L5482" s="1" t="s">
        <v>16</v>
      </c>
      <c r="M5482" s="1" t="s">
        <v>16</v>
      </c>
      <c r="N5482" s="1" t="s">
        <v>16</v>
      </c>
      <c r="O5482" s="1">
        <v>63.2</v>
      </c>
      <c r="P5482" s="1">
        <v>1.0</v>
      </c>
    </row>
    <row r="5483">
      <c r="A5483" s="1" t="s">
        <v>29</v>
      </c>
      <c r="B5483" s="1" t="s">
        <v>7474</v>
      </c>
      <c r="C5483" s="2" t="s">
        <v>7420</v>
      </c>
      <c r="D5483" s="1" t="s">
        <v>19</v>
      </c>
      <c r="E5483" s="3" t="str">
        <f>HYPERLINK("https://fyndiq.se/produkt/f15b82570d4144d0/", "2-Pack Apple Watch 41mm – Härdat glas 9H – Super kvalitet 3D")</f>
        <v>2-Pack Apple Watch 41mm – Härdat glas 9H – Super kvalitet 3D</v>
      </c>
      <c r="F5483" s="1" t="s">
        <v>144</v>
      </c>
      <c r="G5483" s="1" t="s">
        <v>145</v>
      </c>
      <c r="H5483" s="1" t="s">
        <v>146</v>
      </c>
      <c r="I5483" s="1" t="s">
        <v>16</v>
      </c>
      <c r="J5483" s="1" t="s">
        <v>23</v>
      </c>
      <c r="K5483" s="1" t="s">
        <v>16</v>
      </c>
      <c r="L5483" s="1" t="s">
        <v>16</v>
      </c>
      <c r="M5483" s="1" t="s">
        <v>16</v>
      </c>
      <c r="N5483" s="1" t="s">
        <v>16</v>
      </c>
      <c r="O5483" s="1">
        <v>55.2</v>
      </c>
      <c r="P5483" s="1">
        <v>2.0</v>
      </c>
    </row>
    <row r="5484">
      <c r="A5484" s="1" t="s">
        <v>29</v>
      </c>
      <c r="B5484" s="1" t="s">
        <v>7475</v>
      </c>
      <c r="C5484" s="2" t="s">
        <v>7420</v>
      </c>
      <c r="D5484" s="1" t="s">
        <v>19</v>
      </c>
      <c r="E5484" s="3" t="str">
        <f>HYPERLINK("https://fyndiq.se/produkt/4c221907d1254100/", "2-Pack Samsung A14 Skärmskydd - Härdat Glas 9H - Super kvalitet 3D")</f>
        <v>2-Pack Samsung A14 Skärmskydd - Härdat Glas 9H - Super kvalitet 3D</v>
      </c>
      <c r="F5484" s="1" t="s">
        <v>167</v>
      </c>
      <c r="G5484" s="1" t="s">
        <v>168</v>
      </c>
      <c r="H5484" s="1" t="s">
        <v>169</v>
      </c>
      <c r="I5484" s="1" t="s">
        <v>16</v>
      </c>
      <c r="J5484" s="1" t="s">
        <v>23</v>
      </c>
      <c r="K5484" s="1" t="s">
        <v>16</v>
      </c>
      <c r="L5484" s="1" t="s">
        <v>16</v>
      </c>
      <c r="M5484" s="1" t="s">
        <v>16</v>
      </c>
      <c r="N5484" s="1" t="s">
        <v>16</v>
      </c>
      <c r="O5484" s="1">
        <v>63.2</v>
      </c>
      <c r="P5484" s="1">
        <v>1.0</v>
      </c>
    </row>
    <row r="5485">
      <c r="A5485" s="1" t="s">
        <v>29</v>
      </c>
      <c r="B5485" s="1" t="s">
        <v>7476</v>
      </c>
      <c r="C5485" s="2" t="s">
        <v>7420</v>
      </c>
      <c r="D5485" s="1" t="s">
        <v>19</v>
      </c>
      <c r="E5485" s="3" t="str">
        <f>HYPERLINK("https://fyndiq.se/produkt/62cff579146b4e25/", "2 Pack Samsung Galaxy A32 5G - Härdat glas 9H - Super kvalitet")</f>
        <v>2 Pack Samsung Galaxy A32 5G - Härdat glas 9H - Super kvalitet</v>
      </c>
      <c r="F5485" s="1" t="s">
        <v>2081</v>
      </c>
      <c r="G5485" s="1" t="s">
        <v>2082</v>
      </c>
      <c r="H5485" s="1" t="s">
        <v>2083</v>
      </c>
      <c r="I5485" s="1" t="s">
        <v>16</v>
      </c>
      <c r="J5485" s="1" t="s">
        <v>23</v>
      </c>
      <c r="K5485" s="1" t="s">
        <v>16</v>
      </c>
      <c r="L5485" s="1" t="s">
        <v>16</v>
      </c>
      <c r="M5485" s="1" t="s">
        <v>16</v>
      </c>
      <c r="N5485" s="1" t="s">
        <v>16</v>
      </c>
      <c r="O5485" s="1">
        <v>63.2</v>
      </c>
      <c r="P5485" s="1">
        <v>1.0</v>
      </c>
    </row>
    <row r="5486">
      <c r="A5486" s="1" t="s">
        <v>29</v>
      </c>
      <c r="B5486" s="1" t="s">
        <v>7477</v>
      </c>
      <c r="C5486" s="2" t="s">
        <v>7420</v>
      </c>
      <c r="D5486" s="1" t="s">
        <v>19</v>
      </c>
      <c r="E5486" s="3" t="str">
        <f t="shared" ref="E5486:E5487" si="77">HYPERLINK("https://fyndiq.se/produkt/4c221907d1254100/", "2-Pack Samsung A14 Skärmskydd - Härdat Glas 9H - Super kvalitet 3D")</f>
        <v>2-Pack Samsung A14 Skärmskydd - Härdat Glas 9H - Super kvalitet 3D</v>
      </c>
      <c r="F5486" s="1" t="s">
        <v>167</v>
      </c>
      <c r="G5486" s="1" t="s">
        <v>168</v>
      </c>
      <c r="H5486" s="1" t="s">
        <v>169</v>
      </c>
      <c r="I5486" s="1" t="s">
        <v>16</v>
      </c>
      <c r="J5486" s="1" t="s">
        <v>23</v>
      </c>
      <c r="K5486" s="1" t="s">
        <v>16</v>
      </c>
      <c r="L5486" s="1" t="s">
        <v>16</v>
      </c>
      <c r="M5486" s="1" t="s">
        <v>16</v>
      </c>
      <c r="N5486" s="1" t="s">
        <v>16</v>
      </c>
      <c r="O5486" s="1">
        <v>63.2</v>
      </c>
      <c r="P5486" s="1">
        <v>1.0</v>
      </c>
    </row>
    <row r="5487">
      <c r="A5487" s="1" t="s">
        <v>29</v>
      </c>
      <c r="B5487" s="1" t="s">
        <v>7478</v>
      </c>
      <c r="C5487" s="2" t="s">
        <v>7420</v>
      </c>
      <c r="D5487" s="1" t="s">
        <v>19</v>
      </c>
      <c r="E5487" s="3" t="str">
        <f t="shared" si="77"/>
        <v>2-Pack Samsung A14 Skärmskydd - Härdat Glas 9H - Super kvalitet 3D</v>
      </c>
      <c r="F5487" s="1" t="s">
        <v>167</v>
      </c>
      <c r="G5487" s="1" t="s">
        <v>168</v>
      </c>
      <c r="H5487" s="1" t="s">
        <v>169</v>
      </c>
      <c r="I5487" s="1" t="s">
        <v>16</v>
      </c>
      <c r="J5487" s="1" t="s">
        <v>23</v>
      </c>
      <c r="K5487" s="1" t="s">
        <v>16</v>
      </c>
      <c r="L5487" s="1" t="s">
        <v>16</v>
      </c>
      <c r="M5487" s="1" t="s">
        <v>16</v>
      </c>
      <c r="N5487" s="1" t="s">
        <v>16</v>
      </c>
      <c r="O5487" s="1">
        <v>63.2</v>
      </c>
      <c r="P5487" s="1">
        <v>1.0</v>
      </c>
    </row>
    <row r="5488">
      <c r="A5488" s="1" t="s">
        <v>29</v>
      </c>
      <c r="B5488" s="1" t="s">
        <v>7479</v>
      </c>
      <c r="C5488" s="2" t="s">
        <v>7420</v>
      </c>
      <c r="D5488" s="1" t="s">
        <v>19</v>
      </c>
      <c r="E5488" s="3" t="str">
        <f>HYPERLINK("https://fyndiq.se/produkt/cd12c16ee4d949e3/", "OnePlus 10 Pro 5G - Härdat Glas 9H - Super kvalitet 3D Skärmskydd")</f>
        <v>OnePlus 10 Pro 5G - Härdat Glas 9H - Super kvalitet 3D Skärmskydd</v>
      </c>
      <c r="F5488" s="1" t="s">
        <v>1221</v>
      </c>
      <c r="G5488" s="1" t="s">
        <v>1222</v>
      </c>
      <c r="H5488" s="1" t="s">
        <v>1223</v>
      </c>
      <c r="I5488" s="1" t="s">
        <v>16</v>
      </c>
      <c r="J5488" s="1" t="s">
        <v>23</v>
      </c>
      <c r="K5488" s="1" t="s">
        <v>16</v>
      </c>
      <c r="L5488" s="1" t="s">
        <v>16</v>
      </c>
      <c r="M5488" s="1" t="s">
        <v>16</v>
      </c>
      <c r="N5488" s="1" t="s">
        <v>16</v>
      </c>
      <c r="O5488" s="1">
        <v>63.2</v>
      </c>
      <c r="P5488" s="1">
        <v>1.0</v>
      </c>
    </row>
    <row r="5489">
      <c r="A5489" s="1" t="s">
        <v>29</v>
      </c>
      <c r="B5489" s="1" t="s">
        <v>7480</v>
      </c>
      <c r="C5489" s="2" t="s">
        <v>7420</v>
      </c>
      <c r="D5489" s="1" t="s">
        <v>19</v>
      </c>
      <c r="E548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89" s="1" t="s">
        <v>103</v>
      </c>
      <c r="G5489" s="1" t="s">
        <v>104</v>
      </c>
      <c r="H5489" s="1" t="s">
        <v>105</v>
      </c>
      <c r="I5489" s="1" t="s">
        <v>16</v>
      </c>
      <c r="J5489" s="1" t="s">
        <v>23</v>
      </c>
      <c r="K5489" s="1" t="s">
        <v>16</v>
      </c>
      <c r="L5489" s="1" t="s">
        <v>16</v>
      </c>
      <c r="M5489" s="1" t="s">
        <v>16</v>
      </c>
      <c r="N5489" s="1" t="s">
        <v>16</v>
      </c>
      <c r="O5489" s="1">
        <v>63.2</v>
      </c>
      <c r="P5489" s="1">
        <v>1.0</v>
      </c>
    </row>
    <row r="5490">
      <c r="A5490" s="1" t="s">
        <v>29</v>
      </c>
      <c r="B5490" s="1" t="s">
        <v>7481</v>
      </c>
      <c r="C5490" s="2" t="s">
        <v>7420</v>
      </c>
      <c r="D5490" s="1" t="s">
        <v>19</v>
      </c>
      <c r="E5490" s="3" t="str">
        <f>HYPERLINK("https://fyndiq.se/produkt/c90b30d5114944e3/", "2 Pack - Samsung S21 PLUS - 9H Härdat Glass - 3D Super Kvalitet")</f>
        <v>2 Pack - Samsung S21 PLUS - 9H Härdat Glass - 3D Super Kvalitet</v>
      </c>
      <c r="F5490" s="1" t="s">
        <v>4670</v>
      </c>
      <c r="G5490" s="1" t="s">
        <v>4671</v>
      </c>
      <c r="H5490" s="1" t="s">
        <v>4672</v>
      </c>
      <c r="I5490" s="1" t="s">
        <v>16</v>
      </c>
      <c r="J5490" s="1" t="s">
        <v>23</v>
      </c>
      <c r="K5490" s="1" t="s">
        <v>16</v>
      </c>
      <c r="L5490" s="1" t="s">
        <v>16</v>
      </c>
      <c r="M5490" s="1" t="s">
        <v>16</v>
      </c>
      <c r="N5490" s="1" t="s">
        <v>16</v>
      </c>
      <c r="O5490" s="1">
        <v>63.2</v>
      </c>
      <c r="P5490" s="1">
        <v>1.0</v>
      </c>
    </row>
    <row r="5491">
      <c r="A5491" s="1" t="s">
        <v>29</v>
      </c>
      <c r="B5491" s="1" t="s">
        <v>7482</v>
      </c>
      <c r="C5491" s="2" t="s">
        <v>7420</v>
      </c>
      <c r="D5491" s="1" t="s">
        <v>19</v>
      </c>
      <c r="E5491" s="3" t="str">
        <f>HYPERLINK("https://fyndiq.se/produkt/5b4b31bc77624163/", "2 Pack Samsung Note 20 Ultra 5G - Härdat glas 9H-Super kvalitet")</f>
        <v>2 Pack Samsung Note 20 Ultra 5G - Härdat glas 9H-Super kvalitet</v>
      </c>
      <c r="F5491" s="1" t="s">
        <v>1874</v>
      </c>
      <c r="G5491" s="1" t="s">
        <v>1875</v>
      </c>
      <c r="H5491" s="1" t="s">
        <v>1876</v>
      </c>
      <c r="I5491" s="1" t="s">
        <v>16</v>
      </c>
      <c r="J5491" s="1" t="s">
        <v>23</v>
      </c>
      <c r="K5491" s="1" t="s">
        <v>16</v>
      </c>
      <c r="L5491" s="1" t="s">
        <v>16</v>
      </c>
      <c r="M5491" s="1" t="s">
        <v>16</v>
      </c>
      <c r="N5491" s="1" t="s">
        <v>16</v>
      </c>
      <c r="O5491" s="1">
        <v>63.2</v>
      </c>
      <c r="P5491" s="1">
        <v>1.0</v>
      </c>
    </row>
    <row r="5492">
      <c r="A5492" s="1" t="s">
        <v>29</v>
      </c>
      <c r="B5492" s="1" t="s">
        <v>7483</v>
      </c>
      <c r="C5492" s="2" t="s">
        <v>7420</v>
      </c>
      <c r="D5492" s="1" t="s">
        <v>19</v>
      </c>
      <c r="E5492" s="3" t="str">
        <f>HYPERLINK("https://fyndiq.se/produkt/860c7ae305b54883/", "2 Pack Samsung S21 Ultra 5G - Härdat glas 9H - Super kvalitet 3D")</f>
        <v>2 Pack Samsung S21 Ultra 5G - Härdat glas 9H - Super kvalitet 3D</v>
      </c>
      <c r="F5492" s="1" t="s">
        <v>649</v>
      </c>
      <c r="G5492" s="1" t="s">
        <v>650</v>
      </c>
      <c r="H5492" s="1" t="s">
        <v>651</v>
      </c>
      <c r="I5492" s="1" t="s">
        <v>16</v>
      </c>
      <c r="J5492" s="1" t="s">
        <v>23</v>
      </c>
      <c r="K5492" s="1" t="s">
        <v>16</v>
      </c>
      <c r="L5492" s="1" t="s">
        <v>16</v>
      </c>
      <c r="M5492" s="1" t="s">
        <v>16</v>
      </c>
      <c r="N5492" s="1" t="s">
        <v>16</v>
      </c>
      <c r="O5492" s="1">
        <v>63.2</v>
      </c>
      <c r="P5492" s="1">
        <v>1.0</v>
      </c>
    </row>
    <row r="5493">
      <c r="A5493" s="1" t="s">
        <v>29</v>
      </c>
      <c r="B5493" s="1" t="s">
        <v>7484</v>
      </c>
      <c r="C5493" s="2" t="s">
        <v>7420</v>
      </c>
      <c r="D5493" s="1" t="s">
        <v>19</v>
      </c>
      <c r="E549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493" s="1" t="s">
        <v>103</v>
      </c>
      <c r="G5493" s="1" t="s">
        <v>104</v>
      </c>
      <c r="H5493" s="1" t="s">
        <v>105</v>
      </c>
      <c r="I5493" s="1" t="s">
        <v>16</v>
      </c>
      <c r="J5493" s="1" t="s">
        <v>23</v>
      </c>
      <c r="K5493" s="1" t="s">
        <v>16</v>
      </c>
      <c r="L5493" s="1" t="s">
        <v>16</v>
      </c>
      <c r="M5493" s="1" t="s">
        <v>16</v>
      </c>
      <c r="N5493" s="1" t="s">
        <v>16</v>
      </c>
      <c r="O5493" s="1">
        <v>63.2</v>
      </c>
      <c r="P5493" s="1">
        <v>1.0</v>
      </c>
    </row>
    <row r="5494">
      <c r="A5494" s="1" t="s">
        <v>29</v>
      </c>
      <c r="B5494" s="1" t="s">
        <v>7485</v>
      </c>
      <c r="C5494" s="2" t="s">
        <v>7420</v>
      </c>
      <c r="D5494" s="1" t="s">
        <v>19</v>
      </c>
      <c r="E5494" s="3" t="str">
        <f>HYPERLINK("https://fyndiq.se/produkt/c398466bf0524e85/", "2-Pack Samsung S23 - 9H Härdat Glass - 3D Super Kvalitet Skärmskydd")</f>
        <v>2-Pack Samsung S23 - 9H Härdat Glass - 3D Super Kvalitet Skärmskydd</v>
      </c>
      <c r="F5494" s="1" t="s">
        <v>1365</v>
      </c>
      <c r="G5494" s="1" t="s">
        <v>1366</v>
      </c>
      <c r="H5494" s="1" t="s">
        <v>1367</v>
      </c>
      <c r="I5494" s="1" t="s">
        <v>16</v>
      </c>
      <c r="J5494" s="1" t="s">
        <v>23</v>
      </c>
      <c r="K5494" s="1" t="s">
        <v>16</v>
      </c>
      <c r="L5494" s="1" t="s">
        <v>16</v>
      </c>
      <c r="M5494" s="1" t="s">
        <v>16</v>
      </c>
      <c r="N5494" s="1" t="s">
        <v>16</v>
      </c>
      <c r="O5494" s="1">
        <v>63.2</v>
      </c>
      <c r="P5494" s="1">
        <v>1.0</v>
      </c>
    </row>
    <row r="5495">
      <c r="A5495" s="1" t="s">
        <v>29</v>
      </c>
      <c r="B5495" s="1" t="s">
        <v>7486</v>
      </c>
      <c r="C5495" s="2" t="s">
        <v>7420</v>
      </c>
      <c r="D5495" s="1" t="s">
        <v>19</v>
      </c>
      <c r="E5495" s="3" t="str">
        <f>HYPERLINK("https://fyndiq.se/produkt/ccf4e05c9719465a/", "2-Pack Samsung Z FOLD 5 Skärmskydd - Härdat Glas 9H - Super kvalitet 3D")</f>
        <v>2-Pack Samsung Z FOLD 5 Skärmskydd - Härdat Glas 9H - Super kvalitet 3D</v>
      </c>
      <c r="F5495" s="1" t="s">
        <v>1584</v>
      </c>
      <c r="G5495" s="1" t="s">
        <v>1585</v>
      </c>
      <c r="H5495" s="1" t="s">
        <v>1586</v>
      </c>
      <c r="I5495" s="1" t="s">
        <v>16</v>
      </c>
      <c r="J5495" s="1" t="s">
        <v>23</v>
      </c>
      <c r="K5495" s="1" t="s">
        <v>16</v>
      </c>
      <c r="L5495" s="1" t="s">
        <v>16</v>
      </c>
      <c r="M5495" s="1" t="s">
        <v>16</v>
      </c>
      <c r="N5495" s="1" t="s">
        <v>16</v>
      </c>
      <c r="O5495" s="1">
        <v>63.2</v>
      </c>
      <c r="P5495" s="1">
        <v>1.0</v>
      </c>
    </row>
    <row r="5496">
      <c r="A5496" s="1" t="s">
        <v>29</v>
      </c>
      <c r="B5496" s="1" t="s">
        <v>7487</v>
      </c>
      <c r="C5496" s="2" t="s">
        <v>7420</v>
      </c>
      <c r="D5496" s="1" t="s">
        <v>19</v>
      </c>
      <c r="E5496" s="3" t="str">
        <f>HYPERLINK("https://fyndiq.se/produkt/416415a768684efb/", "2-Pack Samsung Galaxy S21 5G - 9H Härdat Glas - HD")</f>
        <v>2-Pack Samsung Galaxy S21 5G - 9H Härdat Glas - HD</v>
      </c>
      <c r="F5496" s="1" t="s">
        <v>39</v>
      </c>
      <c r="G5496" s="1" t="s">
        <v>40</v>
      </c>
      <c r="H5496" s="1" t="s">
        <v>41</v>
      </c>
      <c r="I5496" s="1" t="s">
        <v>16</v>
      </c>
      <c r="J5496" s="1" t="s">
        <v>23</v>
      </c>
      <c r="K5496" s="1" t="s">
        <v>16</v>
      </c>
      <c r="L5496" s="1" t="s">
        <v>16</v>
      </c>
      <c r="M5496" s="1" t="s">
        <v>16</v>
      </c>
      <c r="N5496" s="1" t="s">
        <v>16</v>
      </c>
      <c r="O5496" s="1">
        <v>63.2</v>
      </c>
      <c r="P5496" s="1">
        <v>1.0</v>
      </c>
    </row>
    <row r="5497">
      <c r="A5497" s="1" t="s">
        <v>29</v>
      </c>
      <c r="B5497" s="1" t="s">
        <v>7488</v>
      </c>
      <c r="C5497" s="2" t="s">
        <v>7420</v>
      </c>
      <c r="D5497" s="1" t="s">
        <v>19</v>
      </c>
      <c r="E5497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5497" s="1" t="s">
        <v>388</v>
      </c>
      <c r="G5497" s="1" t="s">
        <v>389</v>
      </c>
      <c r="H5497" s="1" t="s">
        <v>390</v>
      </c>
      <c r="I5497" s="1" t="s">
        <v>16</v>
      </c>
      <c r="J5497" s="1" t="s">
        <v>23</v>
      </c>
      <c r="K5497" s="1" t="s">
        <v>16</v>
      </c>
      <c r="L5497" s="1" t="s">
        <v>16</v>
      </c>
      <c r="M5497" s="1" t="s">
        <v>16</v>
      </c>
      <c r="N5497" s="1" t="s">
        <v>16</v>
      </c>
      <c r="O5497" s="1">
        <v>63.2</v>
      </c>
      <c r="P5497" s="1">
        <v>1.0</v>
      </c>
    </row>
    <row r="5498">
      <c r="A5498" s="1" t="s">
        <v>29</v>
      </c>
      <c r="B5498" s="1" t="s">
        <v>7489</v>
      </c>
      <c r="C5498" s="2" t="s">
        <v>7420</v>
      </c>
      <c r="D5498" s="1" t="s">
        <v>19</v>
      </c>
      <c r="E5498" s="3" t="str">
        <f>HYPERLINK("https://fyndiq.se/produkt/c6f3e47a88184e8d/", "2-Pack SAMSUNG A55 Skärmskydd - Härdat Glas 9H - Super kvalitet 3D")</f>
        <v>2-Pack SAMSUNG A55 Skärmskydd - Härdat Glas 9H - Super kvalitet 3D</v>
      </c>
      <c r="F5498" s="1" t="s">
        <v>83</v>
      </c>
      <c r="G5498" s="1" t="s">
        <v>84</v>
      </c>
      <c r="H5498" s="1" t="s">
        <v>85</v>
      </c>
      <c r="I5498" s="1" t="s">
        <v>16</v>
      </c>
      <c r="J5498" s="1" t="s">
        <v>23</v>
      </c>
      <c r="K5498" s="1" t="s">
        <v>16</v>
      </c>
      <c r="L5498" s="1" t="s">
        <v>16</v>
      </c>
      <c r="M5498" s="1" t="s">
        <v>16</v>
      </c>
      <c r="N5498" s="1" t="s">
        <v>16</v>
      </c>
      <c r="O5498" s="1">
        <v>63.2</v>
      </c>
      <c r="P5498" s="1">
        <v>1.0</v>
      </c>
    </row>
    <row r="5499">
      <c r="A5499" s="1" t="s">
        <v>29</v>
      </c>
      <c r="B5499" s="1" t="s">
        <v>7490</v>
      </c>
      <c r="C5499" s="2" t="s">
        <v>7420</v>
      </c>
      <c r="D5499" s="1" t="s">
        <v>19</v>
      </c>
      <c r="E5499" s="3" t="str">
        <f>HYPERLINK("https://fyndiq.se/produkt/abcb18d2b1094266/", "2 Pack Samsung S21 5G - Härdat Glas 9H - Super Kvalitet 3D")</f>
        <v>2 Pack Samsung S21 5G - Härdat Glas 9H - Super Kvalitet 3D</v>
      </c>
      <c r="F5499" s="1" t="s">
        <v>2719</v>
      </c>
      <c r="G5499" s="1" t="s">
        <v>2720</v>
      </c>
      <c r="H5499" s="1" t="s">
        <v>2721</v>
      </c>
      <c r="I5499" s="1" t="s">
        <v>16</v>
      </c>
      <c r="J5499" s="1" t="s">
        <v>23</v>
      </c>
      <c r="K5499" s="1" t="s">
        <v>16</v>
      </c>
      <c r="L5499" s="1" t="s">
        <v>16</v>
      </c>
      <c r="M5499" s="1" t="s">
        <v>16</v>
      </c>
      <c r="N5499" s="1" t="s">
        <v>16</v>
      </c>
      <c r="O5499" s="1">
        <v>63.2</v>
      </c>
      <c r="P5499" s="1">
        <v>1.0</v>
      </c>
    </row>
    <row r="5500">
      <c r="A5500" s="1" t="s">
        <v>29</v>
      </c>
      <c r="B5500" s="1" t="s">
        <v>7491</v>
      </c>
      <c r="C5500" s="2" t="s">
        <v>7420</v>
      </c>
      <c r="D5500" s="1" t="s">
        <v>19</v>
      </c>
      <c r="E5500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5500" s="1" t="s">
        <v>3831</v>
      </c>
      <c r="G5500" s="1" t="s">
        <v>3832</v>
      </c>
      <c r="H5500" s="1" t="s">
        <v>3833</v>
      </c>
      <c r="I5500" s="1" t="s">
        <v>16</v>
      </c>
      <c r="J5500" s="1" t="s">
        <v>23</v>
      </c>
      <c r="K5500" s="1" t="s">
        <v>16</v>
      </c>
      <c r="L5500" s="1" t="s">
        <v>16</v>
      </c>
      <c r="M5500" s="1" t="s">
        <v>16</v>
      </c>
      <c r="N5500" s="1" t="s">
        <v>16</v>
      </c>
      <c r="O5500" s="1">
        <v>63.2</v>
      </c>
      <c r="P5500" s="1">
        <v>1.0</v>
      </c>
    </row>
    <row r="5501">
      <c r="A5501" s="1" t="s">
        <v>29</v>
      </c>
      <c r="B5501" s="1" t="s">
        <v>7492</v>
      </c>
      <c r="C5501" s="2" t="s">
        <v>7420</v>
      </c>
      <c r="D5501" s="1" t="s">
        <v>19</v>
      </c>
      <c r="E5501" s="3" t="str">
        <f>HYPERLINK("https://fyndiq.se/produkt/c6f3e47a88184e8d/", "2-Pack SAMSUNG A55 Skärmskydd - Härdat Glas 9H - Super kvalitet 3D")</f>
        <v>2-Pack SAMSUNG A55 Skärmskydd - Härdat Glas 9H - Super kvalitet 3D</v>
      </c>
      <c r="F5501" s="1" t="s">
        <v>83</v>
      </c>
      <c r="G5501" s="1" t="s">
        <v>84</v>
      </c>
      <c r="H5501" s="1" t="s">
        <v>85</v>
      </c>
      <c r="I5501" s="1" t="s">
        <v>16</v>
      </c>
      <c r="J5501" s="1" t="s">
        <v>23</v>
      </c>
      <c r="K5501" s="1" t="s">
        <v>16</v>
      </c>
      <c r="L5501" s="1" t="s">
        <v>16</v>
      </c>
      <c r="M5501" s="1" t="s">
        <v>16</v>
      </c>
      <c r="N5501" s="1" t="s">
        <v>16</v>
      </c>
      <c r="O5501" s="1">
        <v>63.2</v>
      </c>
      <c r="P5501" s="1">
        <v>1.0</v>
      </c>
    </row>
    <row r="5502">
      <c r="A5502" s="1" t="s">
        <v>29</v>
      </c>
      <c r="B5502" s="1" t="s">
        <v>7493</v>
      </c>
      <c r="C5502" s="2" t="s">
        <v>7420</v>
      </c>
      <c r="D5502" s="1" t="s">
        <v>19</v>
      </c>
      <c r="E5502" s="3" t="str">
        <f>HYPERLINK("https://fyndiq.se/produkt/860b7dade19d4d2f/", "2-Pack XIAOMI REDMI A3 Skärmskydd - Härdat Glas 9H - Super kvalitet 3D")</f>
        <v>2-Pack XIAOMI REDMI A3 Skärmskydd - Härdat Glas 9H - Super kvalitet 3D</v>
      </c>
      <c r="F5502" s="1" t="s">
        <v>200</v>
      </c>
      <c r="G5502" s="1" t="s">
        <v>201</v>
      </c>
      <c r="H5502" s="1" t="s">
        <v>202</v>
      </c>
      <c r="I5502" s="1" t="s">
        <v>16</v>
      </c>
      <c r="J5502" s="1" t="s">
        <v>23</v>
      </c>
      <c r="K5502" s="1" t="s">
        <v>16</v>
      </c>
      <c r="L5502" s="1" t="s">
        <v>16</v>
      </c>
      <c r="M5502" s="1" t="s">
        <v>16</v>
      </c>
      <c r="N5502" s="1" t="s">
        <v>16</v>
      </c>
      <c r="O5502" s="1">
        <v>63.2</v>
      </c>
      <c r="P5502" s="1">
        <v>1.0</v>
      </c>
    </row>
    <row r="5503">
      <c r="A5503" s="1" t="s">
        <v>29</v>
      </c>
      <c r="B5503" s="1" t="s">
        <v>7494</v>
      </c>
      <c r="C5503" s="2" t="s">
        <v>7420</v>
      </c>
      <c r="D5503" s="1" t="s">
        <v>19</v>
      </c>
      <c r="E5503" s="3" t="str">
        <f>HYPERLINK("https://fyndiq.se/produkt/9adf3a37026e4816/", "2 Pack Samsung Galaxy Note 20 Ultra -Härdat glas–Super kvalitet")</f>
        <v>2 Pack Samsung Galaxy Note 20 Ultra -Härdat glas–Super kvalitet</v>
      </c>
      <c r="F5503" s="1" t="s">
        <v>1043</v>
      </c>
      <c r="G5503" s="1" t="s">
        <v>1044</v>
      </c>
      <c r="H5503" s="1" t="s">
        <v>1045</v>
      </c>
      <c r="I5503" s="1" t="s">
        <v>16</v>
      </c>
      <c r="J5503" s="1" t="s">
        <v>23</v>
      </c>
      <c r="K5503" s="1" t="s">
        <v>16</v>
      </c>
      <c r="L5503" s="1" t="s">
        <v>16</v>
      </c>
      <c r="M5503" s="1" t="s">
        <v>16</v>
      </c>
      <c r="N5503" s="1" t="s">
        <v>16</v>
      </c>
      <c r="O5503" s="1">
        <v>63.2</v>
      </c>
      <c r="P5503" s="1">
        <v>1.0</v>
      </c>
    </row>
    <row r="5504">
      <c r="A5504" s="1" t="s">
        <v>29</v>
      </c>
      <c r="B5504" s="1" t="s">
        <v>7495</v>
      </c>
      <c r="C5504" s="2" t="s">
        <v>7420</v>
      </c>
      <c r="D5504" s="1" t="s">
        <v>19</v>
      </c>
      <c r="E5504" s="3" t="str">
        <f>HYPERLINK("https://fyndiq.se/produkt/71c054dfb7cb4551/", "2 Pack iPhone 8 Plus Vit - Härdat Glas 9H - Super Kvalitet 3D")</f>
        <v>2 Pack iPhone 8 Plus Vit - Härdat Glas 9H - Super Kvalitet 3D</v>
      </c>
      <c r="F5504" s="1" t="s">
        <v>1369</v>
      </c>
      <c r="G5504" s="1" t="s">
        <v>1370</v>
      </c>
      <c r="H5504" s="1" t="s">
        <v>1371</v>
      </c>
      <c r="I5504" s="1" t="s">
        <v>16</v>
      </c>
      <c r="J5504" s="1" t="s">
        <v>23</v>
      </c>
      <c r="K5504" s="1" t="s">
        <v>16</v>
      </c>
      <c r="L5504" s="1" t="s">
        <v>16</v>
      </c>
      <c r="M5504" s="1" t="s">
        <v>16</v>
      </c>
      <c r="N5504" s="1" t="s">
        <v>16</v>
      </c>
      <c r="O5504" s="1">
        <v>55.2</v>
      </c>
      <c r="P5504" s="1">
        <v>1.0</v>
      </c>
    </row>
    <row r="5505">
      <c r="A5505" s="1" t="s">
        <v>29</v>
      </c>
      <c r="B5505" s="1" t="s">
        <v>7496</v>
      </c>
      <c r="C5505" s="2" t="s">
        <v>7420</v>
      </c>
      <c r="D5505" s="1" t="s">
        <v>19</v>
      </c>
      <c r="E5505" s="3" t="str">
        <f>HYPERLINK("https://fyndiq.se/produkt/c26c9ffef37a436a/", "2-Pack Samsung A35 5G Skärmskydd i Härdat Glas")</f>
        <v>2-Pack Samsung A35 5G Skärmskydd i Härdat Glas</v>
      </c>
      <c r="F5505" s="1" t="s">
        <v>432</v>
      </c>
      <c r="G5505" s="1" t="s">
        <v>433</v>
      </c>
      <c r="H5505" s="1" t="s">
        <v>434</v>
      </c>
      <c r="I5505" s="1" t="s">
        <v>16</v>
      </c>
      <c r="J5505" s="1" t="s">
        <v>23</v>
      </c>
      <c r="K5505" s="1" t="s">
        <v>16</v>
      </c>
      <c r="L5505" s="1" t="s">
        <v>16</v>
      </c>
      <c r="M5505" s="1" t="s">
        <v>16</v>
      </c>
      <c r="N5505" s="1" t="s">
        <v>16</v>
      </c>
      <c r="O5505" s="1">
        <v>63.2</v>
      </c>
      <c r="P5505" s="1">
        <v>1.0</v>
      </c>
    </row>
    <row r="5506">
      <c r="A5506" s="1" t="s">
        <v>29</v>
      </c>
      <c r="B5506" s="1" t="s">
        <v>7497</v>
      </c>
      <c r="C5506" s="2" t="s">
        <v>7420</v>
      </c>
      <c r="D5506" s="1" t="s">
        <v>19</v>
      </c>
      <c r="E550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506" s="1" t="s">
        <v>103</v>
      </c>
      <c r="G5506" s="1" t="s">
        <v>104</v>
      </c>
      <c r="H5506" s="1" t="s">
        <v>105</v>
      </c>
      <c r="I5506" s="1" t="s">
        <v>16</v>
      </c>
      <c r="J5506" s="1" t="s">
        <v>23</v>
      </c>
      <c r="K5506" s="1" t="s">
        <v>16</v>
      </c>
      <c r="L5506" s="1" t="s">
        <v>16</v>
      </c>
      <c r="M5506" s="1" t="s">
        <v>16</v>
      </c>
      <c r="N5506" s="1" t="s">
        <v>16</v>
      </c>
      <c r="O5506" s="1">
        <v>63.2</v>
      </c>
      <c r="P5506" s="1">
        <v>1.0</v>
      </c>
    </row>
    <row r="5507">
      <c r="A5507" s="1" t="s">
        <v>29</v>
      </c>
      <c r="B5507" s="1" t="s">
        <v>7498</v>
      </c>
      <c r="C5507" s="2" t="s">
        <v>7420</v>
      </c>
      <c r="D5507" s="1" t="s">
        <v>19</v>
      </c>
      <c r="E5507" s="3" t="str">
        <f>HYPERLINK("https://fyndiq.se/produkt/9e488e35f28b4b0b/", "2-Pack GOOGLE PIXEL 6A Skärmskydd - Härdat Glas 9H - Super kvalitet 3D")</f>
        <v>2-Pack GOOGLE PIXEL 6A Skärmskydd - Härdat Glas 9H - Super kvalitet 3D</v>
      </c>
      <c r="F5507" s="1" t="s">
        <v>196</v>
      </c>
      <c r="G5507" s="1" t="s">
        <v>197</v>
      </c>
      <c r="H5507" s="1" t="s">
        <v>198</v>
      </c>
      <c r="I5507" s="1" t="s">
        <v>16</v>
      </c>
      <c r="J5507" s="1" t="s">
        <v>23</v>
      </c>
      <c r="K5507" s="1" t="s">
        <v>16</v>
      </c>
      <c r="L5507" s="1" t="s">
        <v>16</v>
      </c>
      <c r="M5507" s="1" t="s">
        <v>16</v>
      </c>
      <c r="N5507" s="1" t="s">
        <v>16</v>
      </c>
      <c r="O5507" s="1">
        <v>63.2</v>
      </c>
      <c r="P5507" s="1">
        <v>1.0</v>
      </c>
    </row>
    <row r="5508">
      <c r="A5508" s="1" t="s">
        <v>29</v>
      </c>
      <c r="B5508" s="1" t="s">
        <v>7499</v>
      </c>
      <c r="C5508" s="2" t="s">
        <v>7420</v>
      </c>
      <c r="D5508" s="1" t="s">
        <v>19</v>
      </c>
      <c r="E5508" s="3" t="str">
        <f>HYPERLINK("https://fyndiq.se/produkt/6939cc996c2248e3/", "2-Pack OnePlus 6T - Härdat Glas 9H - Super kvalitet 3D Skärmskydd")</f>
        <v>2-Pack OnePlus 6T - Härdat Glas 9H - Super kvalitet 3D Skärmskydd</v>
      </c>
      <c r="F5508" s="1" t="s">
        <v>6204</v>
      </c>
      <c r="G5508" s="1" t="s">
        <v>6205</v>
      </c>
      <c r="H5508" s="1" t="s">
        <v>6206</v>
      </c>
      <c r="I5508" s="1" t="s">
        <v>16</v>
      </c>
      <c r="J5508" s="1" t="s">
        <v>23</v>
      </c>
      <c r="K5508" s="1" t="s">
        <v>16</v>
      </c>
      <c r="L5508" s="1" t="s">
        <v>16</v>
      </c>
      <c r="M5508" s="1" t="s">
        <v>16</v>
      </c>
      <c r="N5508" s="1" t="s">
        <v>16</v>
      </c>
      <c r="O5508" s="1">
        <v>63.2</v>
      </c>
      <c r="P5508" s="1">
        <v>1.0</v>
      </c>
    </row>
    <row r="5509">
      <c r="A5509" s="1" t="s">
        <v>29</v>
      </c>
      <c r="B5509" s="1" t="s">
        <v>7500</v>
      </c>
      <c r="C5509" s="2" t="s">
        <v>7420</v>
      </c>
      <c r="D5509" s="1" t="s">
        <v>19</v>
      </c>
      <c r="E5509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5509" s="1" t="s">
        <v>7116</v>
      </c>
      <c r="G5509" s="1" t="s">
        <v>7117</v>
      </c>
      <c r="H5509" s="1" t="s">
        <v>7118</v>
      </c>
      <c r="I5509" s="1" t="s">
        <v>16</v>
      </c>
      <c r="J5509" s="1" t="s">
        <v>23</v>
      </c>
      <c r="K5509" s="1" t="s">
        <v>16</v>
      </c>
      <c r="L5509" s="1" t="s">
        <v>16</v>
      </c>
      <c r="M5509" s="1" t="s">
        <v>16</v>
      </c>
      <c r="N5509" s="1" t="s">
        <v>16</v>
      </c>
      <c r="O5509" s="1">
        <v>63.2</v>
      </c>
      <c r="P5509" s="1">
        <v>1.0</v>
      </c>
    </row>
    <row r="5510">
      <c r="A5510" s="1" t="s">
        <v>29</v>
      </c>
      <c r="B5510" s="1" t="s">
        <v>7501</v>
      </c>
      <c r="C5510" s="2" t="s">
        <v>7420</v>
      </c>
      <c r="D5510" s="1" t="s">
        <v>19</v>
      </c>
      <c r="E5510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5510" s="1" t="s">
        <v>4752</v>
      </c>
      <c r="G5510" s="1" t="s">
        <v>4753</v>
      </c>
      <c r="H5510" s="1" t="s">
        <v>4754</v>
      </c>
      <c r="I5510" s="1" t="s">
        <v>16</v>
      </c>
      <c r="J5510" s="1" t="s">
        <v>23</v>
      </c>
      <c r="K5510" s="1" t="s">
        <v>16</v>
      </c>
      <c r="L5510" s="1" t="s">
        <v>16</v>
      </c>
      <c r="M5510" s="1" t="s">
        <v>16</v>
      </c>
      <c r="N5510" s="1" t="s">
        <v>16</v>
      </c>
      <c r="O5510" s="1">
        <v>71.2</v>
      </c>
      <c r="P5510" s="1">
        <v>1.0</v>
      </c>
    </row>
    <row r="5511">
      <c r="A5511" s="1" t="s">
        <v>29</v>
      </c>
      <c r="B5511" s="1" t="s">
        <v>7502</v>
      </c>
      <c r="C5511" s="2" t="s">
        <v>7420</v>
      </c>
      <c r="D5511" s="1" t="s">
        <v>19</v>
      </c>
      <c r="E5511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5511" s="1" t="s">
        <v>3112</v>
      </c>
      <c r="G5511" s="1" t="s">
        <v>3113</v>
      </c>
      <c r="H5511" s="1" t="s">
        <v>3114</v>
      </c>
      <c r="I5511" s="1" t="s">
        <v>16</v>
      </c>
      <c r="J5511" s="1" t="s">
        <v>23</v>
      </c>
      <c r="K5511" s="1" t="s">
        <v>16</v>
      </c>
      <c r="L5511" s="1" t="s">
        <v>16</v>
      </c>
      <c r="M5511" s="1" t="s">
        <v>16</v>
      </c>
      <c r="N5511" s="1" t="s">
        <v>16</v>
      </c>
      <c r="O5511" s="1">
        <v>63.2</v>
      </c>
      <c r="P5511" s="1">
        <v>2.0</v>
      </c>
    </row>
    <row r="5512">
      <c r="A5512" s="1" t="s">
        <v>29</v>
      </c>
      <c r="B5512" s="1" t="s">
        <v>7503</v>
      </c>
      <c r="C5512" s="2" t="s">
        <v>7420</v>
      </c>
      <c r="D5512" s="1" t="s">
        <v>19</v>
      </c>
      <c r="E551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512" s="1" t="s">
        <v>103</v>
      </c>
      <c r="G5512" s="1" t="s">
        <v>104</v>
      </c>
      <c r="H5512" s="1" t="s">
        <v>105</v>
      </c>
      <c r="I5512" s="1" t="s">
        <v>16</v>
      </c>
      <c r="J5512" s="1" t="s">
        <v>23</v>
      </c>
      <c r="K5512" s="1" t="s">
        <v>16</v>
      </c>
      <c r="L5512" s="1" t="s">
        <v>16</v>
      </c>
      <c r="M5512" s="1" t="s">
        <v>16</v>
      </c>
      <c r="N5512" s="1" t="s">
        <v>16</v>
      </c>
      <c r="O5512" s="1">
        <v>63.2</v>
      </c>
      <c r="P5512" s="1">
        <v>1.0</v>
      </c>
    </row>
    <row r="5513">
      <c r="A5513" s="1" t="s">
        <v>29</v>
      </c>
      <c r="B5513" s="1" t="s">
        <v>7504</v>
      </c>
      <c r="C5513" s="2" t="s">
        <v>7420</v>
      </c>
      <c r="D5513" s="1" t="s">
        <v>19</v>
      </c>
      <c r="E5513" s="3" t="str">
        <f>HYPERLINK("https://fyndiq.se/produkt/5d384cc8795744b0/", "2-Pack Samsung A55 Skärmskydd i Härdat Glas")</f>
        <v>2-Pack Samsung A55 Skärmskydd i Härdat Glas</v>
      </c>
      <c r="F5513" s="1" t="s">
        <v>191</v>
      </c>
      <c r="G5513" s="1" t="s">
        <v>192</v>
      </c>
      <c r="H5513" s="1" t="s">
        <v>193</v>
      </c>
      <c r="I5513" s="1" t="s">
        <v>16</v>
      </c>
      <c r="J5513" s="1" t="s">
        <v>23</v>
      </c>
      <c r="K5513" s="1" t="s">
        <v>16</v>
      </c>
      <c r="L5513" s="1" t="s">
        <v>16</v>
      </c>
      <c r="M5513" s="1" t="s">
        <v>16</v>
      </c>
      <c r="N5513" s="1" t="s">
        <v>16</v>
      </c>
      <c r="O5513" s="1">
        <v>63.2</v>
      </c>
      <c r="P5513" s="1">
        <v>1.0</v>
      </c>
    </row>
    <row r="5514">
      <c r="A5514" s="1" t="s">
        <v>29</v>
      </c>
      <c r="B5514" s="1" t="s">
        <v>7505</v>
      </c>
      <c r="C5514" s="2" t="s">
        <v>7420</v>
      </c>
      <c r="D5514" s="1" t="s">
        <v>19</v>
      </c>
      <c r="E5514" s="3" t="str">
        <f t="shared" ref="E5514:E5515" si="78">HYPERLINK("https://fyndiq.se/produkt/4bbb3fa8e0b44286/", "2-Pack XIAOMI REDMI 13C Skärmskydd - Härdat Glas 9H - Super kvalitet 3D")</f>
        <v>2-Pack XIAOMI REDMI 13C Skärmskydd - Härdat Glas 9H - Super kvalitet 3D</v>
      </c>
      <c r="F5514" s="1" t="s">
        <v>103</v>
      </c>
      <c r="G5514" s="1" t="s">
        <v>104</v>
      </c>
      <c r="H5514" s="1" t="s">
        <v>105</v>
      </c>
      <c r="I5514" s="1" t="s">
        <v>16</v>
      </c>
      <c r="J5514" s="1" t="s">
        <v>23</v>
      </c>
      <c r="K5514" s="1" t="s">
        <v>16</v>
      </c>
      <c r="L5514" s="1" t="s">
        <v>16</v>
      </c>
      <c r="M5514" s="1" t="s">
        <v>16</v>
      </c>
      <c r="N5514" s="1" t="s">
        <v>16</v>
      </c>
      <c r="O5514" s="1">
        <v>63.2</v>
      </c>
      <c r="P5514" s="1">
        <v>1.0</v>
      </c>
    </row>
    <row r="5515">
      <c r="A5515" s="1" t="s">
        <v>29</v>
      </c>
      <c r="B5515" s="1" t="s">
        <v>7506</v>
      </c>
      <c r="C5515" s="2" t="s">
        <v>7420</v>
      </c>
      <c r="D5515" s="1" t="s">
        <v>19</v>
      </c>
      <c r="E5515" s="3" t="str">
        <f t="shared" si="78"/>
        <v>2-Pack XIAOMI REDMI 13C Skärmskydd - Härdat Glas 9H - Super kvalitet 3D</v>
      </c>
      <c r="F5515" s="1" t="s">
        <v>103</v>
      </c>
      <c r="G5515" s="1" t="s">
        <v>104</v>
      </c>
      <c r="H5515" s="1" t="s">
        <v>105</v>
      </c>
      <c r="I5515" s="1" t="s">
        <v>16</v>
      </c>
      <c r="J5515" s="1" t="s">
        <v>23</v>
      </c>
      <c r="K5515" s="1" t="s">
        <v>16</v>
      </c>
      <c r="L5515" s="1" t="s">
        <v>16</v>
      </c>
      <c r="M5515" s="1" t="s">
        <v>16</v>
      </c>
      <c r="N5515" s="1" t="s">
        <v>16</v>
      </c>
      <c r="O5515" s="1">
        <v>63.2</v>
      </c>
      <c r="P5515" s="1">
        <v>1.0</v>
      </c>
    </row>
    <row r="5516">
      <c r="A5516" s="1" t="s">
        <v>29</v>
      </c>
      <c r="B5516" s="1" t="s">
        <v>7507</v>
      </c>
      <c r="C5516" s="2" t="s">
        <v>7420</v>
      </c>
      <c r="D5516" s="1" t="s">
        <v>19</v>
      </c>
      <c r="E5516" s="3" t="str">
        <f>HYPERLINK("https://fyndiq.se/produkt/8d7960028c1a40a4/", "2 Pack Xiaomi 11T Pro 5G - Härdat glas 9H - Super kvalitet 3D")</f>
        <v>2 Pack Xiaomi 11T Pro 5G - Härdat glas 9H - Super kvalitet 3D</v>
      </c>
      <c r="F5516" s="1" t="s">
        <v>112</v>
      </c>
      <c r="G5516" s="1" t="s">
        <v>113</v>
      </c>
      <c r="H5516" s="1" t="s">
        <v>114</v>
      </c>
      <c r="I5516" s="1" t="s">
        <v>16</v>
      </c>
      <c r="J5516" s="1" t="s">
        <v>23</v>
      </c>
      <c r="K5516" s="1" t="s">
        <v>16</v>
      </c>
      <c r="L5516" s="1" t="s">
        <v>16</v>
      </c>
      <c r="M5516" s="1" t="s">
        <v>16</v>
      </c>
      <c r="N5516" s="1" t="s">
        <v>16</v>
      </c>
      <c r="O5516" s="1">
        <v>63.2</v>
      </c>
      <c r="P5516" s="1">
        <v>1.0</v>
      </c>
    </row>
    <row r="5517">
      <c r="A5517" s="1" t="s">
        <v>29</v>
      </c>
      <c r="B5517" s="1" t="s">
        <v>7508</v>
      </c>
      <c r="C5517" s="2" t="s">
        <v>7420</v>
      </c>
      <c r="D5517" s="1" t="s">
        <v>19</v>
      </c>
      <c r="E5517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5517" s="1" t="s">
        <v>4743</v>
      </c>
      <c r="G5517" s="1" t="s">
        <v>4744</v>
      </c>
      <c r="H5517" s="1" t="s">
        <v>4745</v>
      </c>
      <c r="I5517" s="1" t="s">
        <v>16</v>
      </c>
      <c r="J5517" s="1" t="s">
        <v>23</v>
      </c>
      <c r="K5517" s="1" t="s">
        <v>16</v>
      </c>
      <c r="L5517" s="1" t="s">
        <v>16</v>
      </c>
      <c r="M5517" s="1" t="s">
        <v>16</v>
      </c>
      <c r="N5517" s="1" t="s">
        <v>16</v>
      </c>
      <c r="O5517" s="1">
        <v>63.2</v>
      </c>
      <c r="P5517" s="1">
        <v>1.0</v>
      </c>
    </row>
    <row r="5518">
      <c r="A5518" s="1" t="s">
        <v>29</v>
      </c>
      <c r="B5518" s="1" t="s">
        <v>7509</v>
      </c>
      <c r="C5518" s="2" t="s">
        <v>7420</v>
      </c>
      <c r="D5518" s="1" t="s">
        <v>19</v>
      </c>
      <c r="E5518" s="3" t="str">
        <f>HYPERLINK("https://fyndiq.se/produkt/dfe28e565d2e4c8d/", "2 Pack Samsung S21 FE - 9H Härdat Glass - Super Kvalitet 3D")</f>
        <v>2 Pack Samsung S21 FE - 9H Härdat Glass - Super Kvalitet 3D</v>
      </c>
      <c r="F5518" s="1" t="s">
        <v>276</v>
      </c>
      <c r="G5518" s="1" t="s">
        <v>277</v>
      </c>
      <c r="H5518" s="1" t="s">
        <v>278</v>
      </c>
      <c r="I5518" s="1" t="s">
        <v>16</v>
      </c>
      <c r="J5518" s="1" t="s">
        <v>23</v>
      </c>
      <c r="K5518" s="1" t="s">
        <v>16</v>
      </c>
      <c r="L5518" s="1" t="s">
        <v>16</v>
      </c>
      <c r="M5518" s="1" t="s">
        <v>16</v>
      </c>
      <c r="N5518" s="1" t="s">
        <v>16</v>
      </c>
      <c r="O5518" s="1">
        <v>63.2</v>
      </c>
      <c r="P5518" s="1">
        <v>1.0</v>
      </c>
    </row>
    <row r="5519">
      <c r="A5519" s="1" t="s">
        <v>29</v>
      </c>
      <c r="B5519" s="1" t="s">
        <v>7510</v>
      </c>
      <c r="C5519" s="2" t="s">
        <v>7420</v>
      </c>
      <c r="D5519" s="1" t="s">
        <v>19</v>
      </c>
      <c r="E5519" s="3" t="str">
        <f t="shared" ref="E5519:E5521" si="79">HYPERLINK("https://fyndiq.se/produkt/4c221907d1254100/", "2-Pack Samsung A14 Skärmskydd - Härdat Glas 9H - Super kvalitet 3D")</f>
        <v>2-Pack Samsung A14 Skärmskydd - Härdat Glas 9H - Super kvalitet 3D</v>
      </c>
      <c r="F5519" s="1" t="s">
        <v>167</v>
      </c>
      <c r="G5519" s="1" t="s">
        <v>168</v>
      </c>
      <c r="H5519" s="1" t="s">
        <v>169</v>
      </c>
      <c r="I5519" s="1" t="s">
        <v>16</v>
      </c>
      <c r="J5519" s="1" t="s">
        <v>23</v>
      </c>
      <c r="K5519" s="1" t="s">
        <v>16</v>
      </c>
      <c r="L5519" s="1" t="s">
        <v>16</v>
      </c>
      <c r="M5519" s="1" t="s">
        <v>16</v>
      </c>
      <c r="N5519" s="1" t="s">
        <v>16</v>
      </c>
      <c r="O5519" s="1">
        <v>63.2</v>
      </c>
      <c r="P5519" s="1">
        <v>1.0</v>
      </c>
    </row>
    <row r="5520">
      <c r="A5520" s="1" t="s">
        <v>29</v>
      </c>
      <c r="B5520" s="1" t="s">
        <v>7511</v>
      </c>
      <c r="C5520" s="2" t="s">
        <v>7420</v>
      </c>
      <c r="D5520" s="1" t="s">
        <v>19</v>
      </c>
      <c r="E5520" s="3" t="str">
        <f t="shared" si="79"/>
        <v>2-Pack Samsung A14 Skärmskydd - Härdat Glas 9H - Super kvalitet 3D</v>
      </c>
      <c r="F5520" s="1" t="s">
        <v>167</v>
      </c>
      <c r="G5520" s="1" t="s">
        <v>168</v>
      </c>
      <c r="H5520" s="1" t="s">
        <v>169</v>
      </c>
      <c r="I5520" s="1" t="s">
        <v>16</v>
      </c>
      <c r="J5520" s="1" t="s">
        <v>23</v>
      </c>
      <c r="K5520" s="1" t="s">
        <v>16</v>
      </c>
      <c r="L5520" s="1" t="s">
        <v>16</v>
      </c>
      <c r="M5520" s="1" t="s">
        <v>16</v>
      </c>
      <c r="N5520" s="1" t="s">
        <v>16</v>
      </c>
      <c r="O5520" s="1">
        <v>63.2</v>
      </c>
      <c r="P5520" s="1">
        <v>1.0</v>
      </c>
    </row>
    <row r="5521">
      <c r="A5521" s="1" t="s">
        <v>29</v>
      </c>
      <c r="B5521" s="1" t="s">
        <v>7512</v>
      </c>
      <c r="C5521" s="2" t="s">
        <v>7420</v>
      </c>
      <c r="D5521" s="1" t="s">
        <v>19</v>
      </c>
      <c r="E5521" s="3" t="str">
        <f t="shared" si="79"/>
        <v>2-Pack Samsung A14 Skärmskydd - Härdat Glas 9H - Super kvalitet 3D</v>
      </c>
      <c r="F5521" s="1" t="s">
        <v>167</v>
      </c>
      <c r="G5521" s="1" t="s">
        <v>168</v>
      </c>
      <c r="H5521" s="1" t="s">
        <v>169</v>
      </c>
      <c r="I5521" s="1" t="s">
        <v>16</v>
      </c>
      <c r="J5521" s="1" t="s">
        <v>23</v>
      </c>
      <c r="K5521" s="1" t="s">
        <v>16</v>
      </c>
      <c r="L5521" s="1" t="s">
        <v>16</v>
      </c>
      <c r="M5521" s="1" t="s">
        <v>16</v>
      </c>
      <c r="N5521" s="1" t="s">
        <v>16</v>
      </c>
      <c r="O5521" s="1">
        <v>63.2</v>
      </c>
      <c r="P5521" s="1">
        <v>1.0</v>
      </c>
    </row>
    <row r="5522">
      <c r="A5522" s="1" t="s">
        <v>29</v>
      </c>
      <c r="B5522" s="1" t="s">
        <v>7513</v>
      </c>
      <c r="C5522" s="2" t="s">
        <v>7420</v>
      </c>
      <c r="D5522" s="1" t="s">
        <v>19</v>
      </c>
      <c r="E5522" s="3" t="str">
        <f>HYPERLINK("https://fyndiq.se/produkt/e2804a961e764eb0/", "Samsung Galaxy A05s - Härdat Glas 9H - Super Kvalitet 3D Skärmskydd")</f>
        <v>Samsung Galaxy A05s - Härdat Glas 9H - Super Kvalitet 3D Skärmskydd</v>
      </c>
      <c r="F5522" s="1" t="s">
        <v>7514</v>
      </c>
      <c r="G5522" s="1" t="s">
        <v>7515</v>
      </c>
      <c r="H5522" s="1" t="s">
        <v>7516</v>
      </c>
      <c r="I5522" s="1" t="s">
        <v>16</v>
      </c>
      <c r="J5522" s="1" t="s">
        <v>23</v>
      </c>
      <c r="K5522" s="1" t="s">
        <v>16</v>
      </c>
      <c r="L5522" s="1" t="s">
        <v>16</v>
      </c>
      <c r="M5522" s="1" t="s">
        <v>16</v>
      </c>
      <c r="N5522" s="1" t="s">
        <v>16</v>
      </c>
      <c r="O5522" s="1">
        <v>55.2</v>
      </c>
      <c r="P5522" s="1">
        <v>1.0</v>
      </c>
    </row>
    <row r="5523">
      <c r="A5523" s="1" t="s">
        <v>29</v>
      </c>
      <c r="B5523" s="1" t="s">
        <v>7517</v>
      </c>
      <c r="C5523" s="2" t="s">
        <v>7420</v>
      </c>
      <c r="D5523" s="1" t="s">
        <v>19</v>
      </c>
      <c r="E5523" s="3" t="str">
        <f>HYPERLINK("https://fyndiq.se/produkt/371f86e1aa284d28/", "Samsung S23 Ultra - 9H Härdat Glass - 3D Super Kvalitet Skärmskydd")</f>
        <v>Samsung S23 Ultra - 9H Härdat Glass - 3D Super Kvalitet Skärmskydd</v>
      </c>
      <c r="F5523" s="1" t="s">
        <v>7518</v>
      </c>
      <c r="G5523" s="1" t="s">
        <v>7519</v>
      </c>
      <c r="H5523" s="1" t="s">
        <v>7520</v>
      </c>
      <c r="I5523" s="1" t="s">
        <v>16</v>
      </c>
      <c r="J5523" s="1" t="s">
        <v>23</v>
      </c>
      <c r="K5523" s="1" t="s">
        <v>16</v>
      </c>
      <c r="L5523" s="1" t="s">
        <v>16</v>
      </c>
      <c r="M5523" s="1" t="s">
        <v>16</v>
      </c>
      <c r="N5523" s="1" t="s">
        <v>16</v>
      </c>
      <c r="O5523" s="1">
        <v>55.2</v>
      </c>
      <c r="P5523" s="1">
        <v>1.0</v>
      </c>
    </row>
    <row r="5524">
      <c r="A5524" s="1" t="s">
        <v>29</v>
      </c>
      <c r="B5524" s="1" t="s">
        <v>7521</v>
      </c>
      <c r="C5524" s="2" t="s">
        <v>7420</v>
      </c>
      <c r="D5524" s="1" t="s">
        <v>19</v>
      </c>
      <c r="E5524" s="3" t="str">
        <f>HYPERLINK("https://fyndiq.se/produkt/7b4cb5f9439947b9/", "2-Pack iPhone SE 2020 Svart - Härdat Glas 9H - Super Kvalitet 3D")</f>
        <v>2-Pack iPhone SE 2020 Svart - Härdat Glas 9H - Super Kvalitet 3D</v>
      </c>
      <c r="F5524" s="1" t="s">
        <v>175</v>
      </c>
      <c r="G5524" s="1" t="s">
        <v>176</v>
      </c>
      <c r="H5524" s="1" t="s">
        <v>177</v>
      </c>
      <c r="I5524" s="1" t="s">
        <v>16</v>
      </c>
      <c r="J5524" s="1" t="s">
        <v>23</v>
      </c>
      <c r="K5524" s="1" t="s">
        <v>16</v>
      </c>
      <c r="L5524" s="1" t="s">
        <v>16</v>
      </c>
      <c r="M5524" s="1" t="s">
        <v>16</v>
      </c>
      <c r="N5524" s="1" t="s">
        <v>16</v>
      </c>
      <c r="O5524" s="1">
        <v>55.2</v>
      </c>
      <c r="P5524" s="1">
        <v>1.0</v>
      </c>
    </row>
    <row r="5525">
      <c r="A5525" s="1" t="s">
        <v>29</v>
      </c>
      <c r="B5525" s="1" t="s">
        <v>7522</v>
      </c>
      <c r="C5525" s="2" t="s">
        <v>7420</v>
      </c>
      <c r="D5525" s="1" t="s">
        <v>19</v>
      </c>
      <c r="E5525" s="3" t="str">
        <f>HYPERLINK("https://fyndiq.se/produkt/6260fb6b96c349fe/", "Samsung S9 plus 3D rundat härdat glasfodral")</f>
        <v>Samsung S9 plus 3D rundat härdat glasfodral</v>
      </c>
      <c r="F5525" s="1" t="s">
        <v>1105</v>
      </c>
      <c r="G5525" s="1" t="s">
        <v>1106</v>
      </c>
      <c r="H5525" s="1" t="s">
        <v>1107</v>
      </c>
      <c r="I5525" s="1" t="s">
        <v>16</v>
      </c>
      <c r="J5525" s="1" t="s">
        <v>23</v>
      </c>
      <c r="K5525" s="1" t="s">
        <v>16</v>
      </c>
      <c r="L5525" s="1" t="s">
        <v>16</v>
      </c>
      <c r="M5525" s="1" t="s">
        <v>16</v>
      </c>
      <c r="N5525" s="1" t="s">
        <v>16</v>
      </c>
      <c r="O5525" s="1">
        <v>55.2</v>
      </c>
      <c r="P5525" s="1">
        <v>1.0</v>
      </c>
    </row>
    <row r="5526">
      <c r="A5526" s="1" t="s">
        <v>29</v>
      </c>
      <c r="B5526" s="1" t="s">
        <v>7523</v>
      </c>
      <c r="C5526" s="2" t="s">
        <v>7420</v>
      </c>
      <c r="D5526" s="1" t="s">
        <v>19</v>
      </c>
      <c r="E5526" s="3" t="str">
        <f>HYPERLINK("https://fyndiq.se/produkt/c745c55ca3af45fb/", "Skärmskydd IPhone 11 / XR - 3D härdat glas - hög kvalitet")</f>
        <v>Skärmskydd IPhone 11 / XR - 3D härdat glas - hög kvalitet</v>
      </c>
      <c r="F5526" s="1" t="s">
        <v>2222</v>
      </c>
      <c r="G5526" s="1" t="s">
        <v>2223</v>
      </c>
      <c r="H5526" s="1" t="s">
        <v>2224</v>
      </c>
      <c r="I5526" s="1" t="s">
        <v>16</v>
      </c>
      <c r="J5526" s="1" t="s">
        <v>23</v>
      </c>
      <c r="K5526" s="1" t="s">
        <v>16</v>
      </c>
      <c r="L5526" s="1" t="s">
        <v>16</v>
      </c>
      <c r="M5526" s="1" t="s">
        <v>16</v>
      </c>
      <c r="N5526" s="1" t="s">
        <v>16</v>
      </c>
      <c r="O5526" s="1">
        <v>47.2</v>
      </c>
      <c r="P5526" s="1">
        <v>1.0</v>
      </c>
    </row>
    <row r="5527">
      <c r="A5527" s="1" t="s">
        <v>29</v>
      </c>
      <c r="B5527" s="1" t="s">
        <v>7524</v>
      </c>
      <c r="C5527" s="2" t="s">
        <v>7420</v>
      </c>
      <c r="D5527" s="1" t="s">
        <v>19</v>
      </c>
      <c r="E5527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5527" s="1" t="s">
        <v>380</v>
      </c>
      <c r="G5527" s="1" t="s">
        <v>381</v>
      </c>
      <c r="H5527" s="1" t="s">
        <v>382</v>
      </c>
      <c r="I5527" s="1" t="s">
        <v>16</v>
      </c>
      <c r="J5527" s="1" t="s">
        <v>23</v>
      </c>
      <c r="K5527" s="1" t="s">
        <v>16</v>
      </c>
      <c r="L5527" s="1" t="s">
        <v>16</v>
      </c>
      <c r="M5527" s="1" t="s">
        <v>16</v>
      </c>
      <c r="N5527" s="1" t="s">
        <v>16</v>
      </c>
      <c r="O5527" s="1">
        <v>47.2</v>
      </c>
      <c r="P5527" s="1">
        <v>1.0</v>
      </c>
    </row>
    <row r="5528">
      <c r="A5528" s="1" t="s">
        <v>29</v>
      </c>
      <c r="B5528" s="1" t="s">
        <v>7525</v>
      </c>
      <c r="C5528" s="2" t="s">
        <v>7420</v>
      </c>
      <c r="D5528" s="1" t="s">
        <v>19</v>
      </c>
      <c r="E5528" s="3" t="str">
        <f t="shared" ref="E5528:E5529" si="80">HYPERLINK("https://fyndiq.se/produkt/3211984ab6284e96/", "2-Pack Samsung Galaxy A05s - Härdat Glas 9H - Super Kvalitet 3D Skärmskydd")</f>
        <v>2-Pack Samsung Galaxy A05s - Härdat Glas 9H - Super Kvalitet 3D Skärmskydd</v>
      </c>
      <c r="F5528" s="1" t="s">
        <v>785</v>
      </c>
      <c r="G5528" s="1" t="s">
        <v>786</v>
      </c>
      <c r="H5528" s="1" t="s">
        <v>787</v>
      </c>
      <c r="I5528" s="1" t="s">
        <v>16</v>
      </c>
      <c r="J5528" s="1" t="s">
        <v>23</v>
      </c>
      <c r="K5528" s="1" t="s">
        <v>16</v>
      </c>
      <c r="L5528" s="1" t="s">
        <v>16</v>
      </c>
      <c r="M5528" s="1" t="s">
        <v>16</v>
      </c>
      <c r="N5528" s="1" t="s">
        <v>16</v>
      </c>
      <c r="O5528" s="1">
        <v>63.2</v>
      </c>
      <c r="P5528" s="1">
        <v>1.0</v>
      </c>
    </row>
    <row r="5529">
      <c r="A5529" s="1" t="s">
        <v>29</v>
      </c>
      <c r="B5529" s="1" t="s">
        <v>7526</v>
      </c>
      <c r="C5529" s="2" t="s">
        <v>7420</v>
      </c>
      <c r="D5529" s="1" t="s">
        <v>19</v>
      </c>
      <c r="E5529" s="3" t="str">
        <f t="shared" si="80"/>
        <v>2-Pack Samsung Galaxy A05s - Härdat Glas 9H - Super Kvalitet 3D Skärmskydd</v>
      </c>
      <c r="F5529" s="1" t="s">
        <v>785</v>
      </c>
      <c r="G5529" s="1" t="s">
        <v>786</v>
      </c>
      <c r="H5529" s="1" t="s">
        <v>787</v>
      </c>
      <c r="I5529" s="1" t="s">
        <v>16</v>
      </c>
      <c r="J5529" s="1" t="s">
        <v>23</v>
      </c>
      <c r="K5529" s="1" t="s">
        <v>16</v>
      </c>
      <c r="L5529" s="1" t="s">
        <v>16</v>
      </c>
      <c r="M5529" s="1" t="s">
        <v>16</v>
      </c>
      <c r="N5529" s="1" t="s">
        <v>16</v>
      </c>
      <c r="O5529" s="1">
        <v>63.2</v>
      </c>
      <c r="P5529" s="1">
        <v>1.0</v>
      </c>
    </row>
    <row r="5530">
      <c r="A5530" s="1" t="s">
        <v>29</v>
      </c>
      <c r="B5530" s="1" t="s">
        <v>7527</v>
      </c>
      <c r="C5530" s="2" t="s">
        <v>7420</v>
      </c>
      <c r="D5530" s="1" t="s">
        <v>19</v>
      </c>
      <c r="E553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5530" s="1" t="s">
        <v>128</v>
      </c>
      <c r="G5530" s="1" t="s">
        <v>129</v>
      </c>
      <c r="H5530" s="1" t="s">
        <v>130</v>
      </c>
      <c r="I5530" s="1" t="s">
        <v>16</v>
      </c>
      <c r="J5530" s="1" t="s">
        <v>23</v>
      </c>
      <c r="K5530" s="1" t="s">
        <v>16</v>
      </c>
      <c r="L5530" s="1" t="s">
        <v>16</v>
      </c>
      <c r="M5530" s="1" t="s">
        <v>16</v>
      </c>
      <c r="N5530" s="1" t="s">
        <v>16</v>
      </c>
      <c r="O5530" s="1">
        <v>95.2</v>
      </c>
      <c r="P5530" s="1">
        <v>1.0</v>
      </c>
    </row>
    <row r="5531">
      <c r="A5531" s="1" t="s">
        <v>29</v>
      </c>
      <c r="B5531" s="1" t="s">
        <v>7528</v>
      </c>
      <c r="C5531" s="2" t="s">
        <v>7420</v>
      </c>
      <c r="D5531" s="1" t="s">
        <v>19</v>
      </c>
      <c r="E553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531" s="1" t="s">
        <v>785</v>
      </c>
      <c r="G5531" s="1" t="s">
        <v>786</v>
      </c>
      <c r="H5531" s="1" t="s">
        <v>787</v>
      </c>
      <c r="I5531" s="1" t="s">
        <v>16</v>
      </c>
      <c r="J5531" s="1" t="s">
        <v>23</v>
      </c>
      <c r="K5531" s="1" t="s">
        <v>16</v>
      </c>
      <c r="L5531" s="1" t="s">
        <v>16</v>
      </c>
      <c r="M5531" s="1" t="s">
        <v>16</v>
      </c>
      <c r="N5531" s="1" t="s">
        <v>16</v>
      </c>
      <c r="O5531" s="1">
        <v>63.2</v>
      </c>
      <c r="P5531" s="1">
        <v>1.0</v>
      </c>
    </row>
    <row r="5532">
      <c r="A5532" s="1" t="s">
        <v>29</v>
      </c>
      <c r="B5532" s="1" t="s">
        <v>7529</v>
      </c>
      <c r="C5532" s="2" t="s">
        <v>7420</v>
      </c>
      <c r="D5532" s="1" t="s">
        <v>19</v>
      </c>
      <c r="E5532" s="3" t="str">
        <f>HYPERLINK("https://fyndiq.se/produkt/0f244212ec124dcd/", "2 Pack OnePlus 9 5G - Härdat glas 9H - Super kvalitet 3D Skärmskydd")</f>
        <v>2 Pack OnePlus 9 5G - Härdat glas 9H - Super kvalitet 3D Skärmskydd</v>
      </c>
      <c r="F5532" s="1" t="s">
        <v>803</v>
      </c>
      <c r="G5532" s="1" t="s">
        <v>804</v>
      </c>
      <c r="H5532" s="1" t="s">
        <v>805</v>
      </c>
      <c r="I5532" s="1" t="s">
        <v>16</v>
      </c>
      <c r="J5532" s="1" t="s">
        <v>23</v>
      </c>
      <c r="K5532" s="1" t="s">
        <v>16</v>
      </c>
      <c r="L5532" s="1" t="s">
        <v>16</v>
      </c>
      <c r="M5532" s="1" t="s">
        <v>16</v>
      </c>
      <c r="N5532" s="1" t="s">
        <v>16</v>
      </c>
      <c r="O5532" s="1">
        <v>63.2</v>
      </c>
      <c r="P5532" s="1">
        <v>1.0</v>
      </c>
    </row>
    <row r="5533">
      <c r="A5533" s="1" t="s">
        <v>29</v>
      </c>
      <c r="B5533" s="1" t="s">
        <v>7530</v>
      </c>
      <c r="C5533" s="2" t="s">
        <v>7420</v>
      </c>
      <c r="D5533" s="1" t="s">
        <v>19</v>
      </c>
      <c r="E553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5533" s="1" t="s">
        <v>722</v>
      </c>
      <c r="G5533" s="1" t="s">
        <v>723</v>
      </c>
      <c r="H5533" s="1" t="s">
        <v>724</v>
      </c>
      <c r="I5533" s="1" t="s">
        <v>16</v>
      </c>
      <c r="J5533" s="1" t="s">
        <v>23</v>
      </c>
      <c r="K5533" s="1" t="s">
        <v>16</v>
      </c>
      <c r="L5533" s="1" t="s">
        <v>16</v>
      </c>
      <c r="M5533" s="1" t="s">
        <v>16</v>
      </c>
      <c r="N5533" s="1" t="s">
        <v>16</v>
      </c>
      <c r="O5533" s="1">
        <v>79.2</v>
      </c>
      <c r="P5533" s="1">
        <v>1.0</v>
      </c>
    </row>
    <row r="5534">
      <c r="A5534" s="1" t="s">
        <v>29</v>
      </c>
      <c r="B5534" s="1" t="s">
        <v>7531</v>
      </c>
      <c r="C5534" s="2" t="s">
        <v>7420</v>
      </c>
      <c r="D5534" s="1" t="s">
        <v>19</v>
      </c>
      <c r="E5534" s="3" t="str">
        <f>HYPERLINK("https://fyndiq.se/produkt/2db8945ba0254690/", "2-Pack MOTOROLA EDGE 30 Skärmskydd - Härdat Glas 9H - Super kvalitet 3D")</f>
        <v>2-Pack MOTOROLA EDGE 30 Skärmskydd - Härdat Glas 9H - Super kvalitet 3D</v>
      </c>
      <c r="F5534" s="1" t="s">
        <v>2181</v>
      </c>
      <c r="G5534" s="1" t="s">
        <v>2182</v>
      </c>
      <c r="H5534" s="1" t="s">
        <v>2183</v>
      </c>
      <c r="I5534" s="1" t="s">
        <v>16</v>
      </c>
      <c r="J5534" s="1" t="s">
        <v>23</v>
      </c>
      <c r="K5534" s="1" t="s">
        <v>16</v>
      </c>
      <c r="L5534" s="1" t="s">
        <v>16</v>
      </c>
      <c r="M5534" s="1" t="s">
        <v>16</v>
      </c>
      <c r="N5534" s="1" t="s">
        <v>16</v>
      </c>
      <c r="O5534" s="1">
        <v>63.2</v>
      </c>
      <c r="P5534" s="1">
        <v>1.0</v>
      </c>
    </row>
    <row r="5535">
      <c r="A5535" s="1" t="s">
        <v>29</v>
      </c>
      <c r="B5535" s="1" t="s">
        <v>7532</v>
      </c>
      <c r="C5535" s="2" t="s">
        <v>7420</v>
      </c>
      <c r="D5535" s="1" t="s">
        <v>19</v>
      </c>
      <c r="E5535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5535" s="1" t="s">
        <v>1333</v>
      </c>
      <c r="G5535" s="1" t="s">
        <v>1334</v>
      </c>
      <c r="H5535" s="1" t="s">
        <v>1335</v>
      </c>
      <c r="I5535" s="1" t="s">
        <v>16</v>
      </c>
      <c r="J5535" s="1" t="s">
        <v>23</v>
      </c>
      <c r="K5535" s="1" t="s">
        <v>16</v>
      </c>
      <c r="L5535" s="1" t="s">
        <v>16</v>
      </c>
      <c r="M5535" s="1" t="s">
        <v>16</v>
      </c>
      <c r="N5535" s="1" t="s">
        <v>16</v>
      </c>
      <c r="O5535" s="1">
        <v>79.2</v>
      </c>
      <c r="P5535" s="1">
        <v>1.0</v>
      </c>
    </row>
    <row r="5536">
      <c r="A5536" s="1" t="s">
        <v>29</v>
      </c>
      <c r="B5536" s="1" t="s">
        <v>7533</v>
      </c>
      <c r="C5536" s="2" t="s">
        <v>7420</v>
      </c>
      <c r="D5536" s="1" t="s">
        <v>19</v>
      </c>
      <c r="E5536" s="3" t="str">
        <f>HYPERLINK("https://fyndiq.se/produkt/0a890dd972c4463d/", "2-Pack Samsung Galaxy A52s 5G - Härdat glas 9H - Super kvalitet")</f>
        <v>2-Pack Samsung Galaxy A52s 5G - Härdat glas 9H - Super kvalitet</v>
      </c>
      <c r="F5536" s="1" t="s">
        <v>442</v>
      </c>
      <c r="G5536" s="1" t="s">
        <v>443</v>
      </c>
      <c r="H5536" s="1" t="s">
        <v>444</v>
      </c>
      <c r="I5536" s="1" t="s">
        <v>16</v>
      </c>
      <c r="J5536" s="1" t="s">
        <v>23</v>
      </c>
      <c r="K5536" s="1" t="s">
        <v>16</v>
      </c>
      <c r="L5536" s="1" t="s">
        <v>16</v>
      </c>
      <c r="M5536" s="1" t="s">
        <v>16</v>
      </c>
      <c r="N5536" s="1" t="s">
        <v>16</v>
      </c>
      <c r="O5536" s="1">
        <v>63.2</v>
      </c>
      <c r="P5536" s="1">
        <v>1.0</v>
      </c>
    </row>
    <row r="5537">
      <c r="A5537" s="1" t="s">
        <v>29</v>
      </c>
      <c r="B5537" s="1" t="s">
        <v>7534</v>
      </c>
      <c r="C5537" s="2" t="s">
        <v>7420</v>
      </c>
      <c r="D5537" s="1" t="s">
        <v>19</v>
      </c>
      <c r="E553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5537" s="1" t="s">
        <v>599</v>
      </c>
      <c r="G5537" s="1" t="s">
        <v>600</v>
      </c>
      <c r="H5537" s="1" t="s">
        <v>601</v>
      </c>
      <c r="I5537" s="1" t="s">
        <v>16</v>
      </c>
      <c r="J5537" s="1" t="s">
        <v>23</v>
      </c>
      <c r="K5537" s="1" t="s">
        <v>16</v>
      </c>
      <c r="L5537" s="1" t="s">
        <v>16</v>
      </c>
      <c r="M5537" s="1" t="s">
        <v>16</v>
      </c>
      <c r="N5537" s="1" t="s">
        <v>16</v>
      </c>
      <c r="O5537" s="1">
        <v>71.2</v>
      </c>
      <c r="P5537" s="1">
        <v>1.0</v>
      </c>
    </row>
    <row r="5538">
      <c r="A5538" s="1" t="s">
        <v>29</v>
      </c>
      <c r="B5538" s="1" t="s">
        <v>7535</v>
      </c>
      <c r="C5538" s="2" t="s">
        <v>7420</v>
      </c>
      <c r="D5538" s="1" t="s">
        <v>19</v>
      </c>
      <c r="E553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538" s="1" t="s">
        <v>311</v>
      </c>
      <c r="G5538" s="1" t="s">
        <v>312</v>
      </c>
      <c r="H5538" s="1" t="s">
        <v>313</v>
      </c>
      <c r="I5538" s="1" t="s">
        <v>16</v>
      </c>
      <c r="J5538" s="1" t="s">
        <v>23</v>
      </c>
      <c r="K5538" s="1" t="s">
        <v>16</v>
      </c>
      <c r="L5538" s="1" t="s">
        <v>16</v>
      </c>
      <c r="M5538" s="1" t="s">
        <v>16</v>
      </c>
      <c r="N5538" s="1" t="s">
        <v>16</v>
      </c>
      <c r="O5538" s="1">
        <v>71.2</v>
      </c>
      <c r="P5538" s="1">
        <v>1.0</v>
      </c>
    </row>
    <row r="5539">
      <c r="A5539" s="1" t="s">
        <v>29</v>
      </c>
      <c r="B5539" s="1" t="s">
        <v>7536</v>
      </c>
      <c r="C5539" s="2" t="s">
        <v>7420</v>
      </c>
      <c r="D5539" s="1" t="s">
        <v>19</v>
      </c>
      <c r="E5539" s="3" t="str">
        <f>HYPERLINK("https://fyndiq.se/produkt/2a9c08e4daf04aed/", "2-Pack Xiaomi 12T Pro - Härdat Glas 9H - Super kvalitet 3D Skärmskydd")</f>
        <v>2-Pack Xiaomi 12T Pro - Härdat Glas 9H - Super kvalitet 3D Skärmskydd</v>
      </c>
      <c r="F5539" s="1" t="s">
        <v>376</v>
      </c>
      <c r="G5539" s="1" t="s">
        <v>377</v>
      </c>
      <c r="H5539" s="1" t="s">
        <v>378</v>
      </c>
      <c r="I5539" s="1" t="s">
        <v>16</v>
      </c>
      <c r="J5539" s="1" t="s">
        <v>23</v>
      </c>
      <c r="K5539" s="1" t="s">
        <v>16</v>
      </c>
      <c r="L5539" s="1" t="s">
        <v>16</v>
      </c>
      <c r="M5539" s="1" t="s">
        <v>16</v>
      </c>
      <c r="N5539" s="1" t="s">
        <v>16</v>
      </c>
      <c r="O5539" s="1">
        <v>63.2</v>
      </c>
      <c r="P5539" s="1">
        <v>1.0</v>
      </c>
    </row>
    <row r="5540">
      <c r="A5540" s="1" t="s">
        <v>29</v>
      </c>
      <c r="B5540" s="1" t="s">
        <v>7537</v>
      </c>
      <c r="C5540" s="2" t="s">
        <v>7420</v>
      </c>
      <c r="D5540" s="1" t="s">
        <v>19</v>
      </c>
      <c r="E5540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5540" s="1" t="s">
        <v>1073</v>
      </c>
      <c r="G5540" s="1" t="s">
        <v>1074</v>
      </c>
      <c r="H5540" s="1" t="s">
        <v>1075</v>
      </c>
      <c r="I5540" s="1" t="s">
        <v>16</v>
      </c>
      <c r="J5540" s="1" t="s">
        <v>23</v>
      </c>
      <c r="K5540" s="1" t="s">
        <v>16</v>
      </c>
      <c r="L5540" s="1" t="s">
        <v>16</v>
      </c>
      <c r="M5540" s="1" t="s">
        <v>16</v>
      </c>
      <c r="N5540" s="1" t="s">
        <v>16</v>
      </c>
      <c r="O5540" s="1">
        <v>79.2</v>
      </c>
      <c r="P5540" s="1">
        <v>1.0</v>
      </c>
    </row>
    <row r="5541">
      <c r="A5541" s="1" t="s">
        <v>29</v>
      </c>
      <c r="B5541" s="1" t="s">
        <v>7538</v>
      </c>
      <c r="C5541" s="2" t="s">
        <v>7420</v>
      </c>
      <c r="D5541" s="1" t="s">
        <v>19</v>
      </c>
      <c r="E554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541" s="1" t="s">
        <v>311</v>
      </c>
      <c r="G5541" s="1" t="s">
        <v>312</v>
      </c>
      <c r="H5541" s="1" t="s">
        <v>313</v>
      </c>
      <c r="I5541" s="1" t="s">
        <v>16</v>
      </c>
      <c r="J5541" s="1" t="s">
        <v>23</v>
      </c>
      <c r="K5541" s="1" t="s">
        <v>16</v>
      </c>
      <c r="L5541" s="1" t="s">
        <v>16</v>
      </c>
      <c r="M5541" s="1" t="s">
        <v>16</v>
      </c>
      <c r="N5541" s="1" t="s">
        <v>16</v>
      </c>
      <c r="O5541" s="1">
        <v>71.2</v>
      </c>
      <c r="P5541" s="1">
        <v>1.0</v>
      </c>
    </row>
    <row r="5542">
      <c r="A5542" s="1" t="s">
        <v>29</v>
      </c>
      <c r="B5542" s="1" t="s">
        <v>7539</v>
      </c>
      <c r="C5542" s="2" t="s">
        <v>7420</v>
      </c>
      <c r="D5542" s="1" t="s">
        <v>19</v>
      </c>
      <c r="E5542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5542" s="1" t="s">
        <v>912</v>
      </c>
      <c r="G5542" s="1" t="s">
        <v>913</v>
      </c>
      <c r="H5542" s="1" t="s">
        <v>914</v>
      </c>
      <c r="I5542" s="1" t="s">
        <v>16</v>
      </c>
      <c r="J5542" s="1" t="s">
        <v>23</v>
      </c>
      <c r="K5542" s="1" t="s">
        <v>16</v>
      </c>
      <c r="L5542" s="1" t="s">
        <v>16</v>
      </c>
      <c r="M5542" s="1" t="s">
        <v>16</v>
      </c>
      <c r="N5542" s="1" t="s">
        <v>16</v>
      </c>
      <c r="O5542" s="1">
        <v>63.2</v>
      </c>
      <c r="P5542" s="1">
        <v>1.0</v>
      </c>
    </row>
    <row r="5543">
      <c r="A5543" s="1" t="s">
        <v>29</v>
      </c>
      <c r="B5543" s="1" t="s">
        <v>7540</v>
      </c>
      <c r="C5543" s="2" t="s">
        <v>7420</v>
      </c>
      <c r="D5543" s="1" t="s">
        <v>19</v>
      </c>
      <c r="E5543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5543" s="1" t="s">
        <v>1481</v>
      </c>
      <c r="G5543" s="1" t="s">
        <v>1482</v>
      </c>
      <c r="H5543" s="1" t="s">
        <v>1483</v>
      </c>
      <c r="I5543" s="1" t="s">
        <v>16</v>
      </c>
      <c r="J5543" s="1" t="s">
        <v>23</v>
      </c>
      <c r="K5543" s="1" t="s">
        <v>16</v>
      </c>
      <c r="L5543" s="1" t="s">
        <v>16</v>
      </c>
      <c r="M5543" s="1" t="s">
        <v>16</v>
      </c>
      <c r="N5543" s="1" t="s">
        <v>16</v>
      </c>
      <c r="O5543" s="1">
        <v>78.4</v>
      </c>
      <c r="P5543" s="1">
        <v>1.0</v>
      </c>
    </row>
    <row r="5544">
      <c r="A5544" s="1" t="s">
        <v>29</v>
      </c>
      <c r="B5544" s="1" t="s">
        <v>7541</v>
      </c>
      <c r="C5544" s="2" t="s">
        <v>7420</v>
      </c>
      <c r="D5544" s="1" t="s">
        <v>19</v>
      </c>
      <c r="E5544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5544" s="1" t="s">
        <v>887</v>
      </c>
      <c r="G5544" s="1" t="s">
        <v>888</v>
      </c>
      <c r="H5544" s="1" t="s">
        <v>889</v>
      </c>
      <c r="I5544" s="1" t="s">
        <v>16</v>
      </c>
      <c r="J5544" s="1" t="s">
        <v>23</v>
      </c>
      <c r="K5544" s="1" t="s">
        <v>16</v>
      </c>
      <c r="L5544" s="1" t="s">
        <v>16</v>
      </c>
      <c r="M5544" s="1" t="s">
        <v>16</v>
      </c>
      <c r="N5544" s="1" t="s">
        <v>16</v>
      </c>
      <c r="O5544" s="1">
        <v>71.2</v>
      </c>
      <c r="P5544" s="1">
        <v>1.0</v>
      </c>
    </row>
    <row r="5545">
      <c r="A5545" s="1" t="s">
        <v>29</v>
      </c>
      <c r="B5545" s="1" t="s">
        <v>7542</v>
      </c>
      <c r="C5545" s="2" t="s">
        <v>7420</v>
      </c>
      <c r="D5545" s="1" t="s">
        <v>19</v>
      </c>
      <c r="E5545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5545" s="1" t="s">
        <v>2035</v>
      </c>
      <c r="G5545" s="1" t="s">
        <v>2036</v>
      </c>
      <c r="H5545" s="1" t="s">
        <v>2037</v>
      </c>
      <c r="I5545" s="1" t="s">
        <v>16</v>
      </c>
      <c r="J5545" s="1" t="s">
        <v>23</v>
      </c>
      <c r="K5545" s="1" t="s">
        <v>16</v>
      </c>
      <c r="L5545" s="1" t="s">
        <v>16</v>
      </c>
      <c r="M5545" s="1" t="s">
        <v>16</v>
      </c>
      <c r="N5545" s="1" t="s">
        <v>16</v>
      </c>
      <c r="O5545" s="1">
        <v>55.2</v>
      </c>
      <c r="P5545" s="1">
        <v>1.0</v>
      </c>
    </row>
    <row r="5546">
      <c r="A5546" s="1" t="s">
        <v>29</v>
      </c>
      <c r="B5546" s="1" t="s">
        <v>7543</v>
      </c>
      <c r="C5546" s="2" t="s">
        <v>7420</v>
      </c>
      <c r="D5546" s="1" t="s">
        <v>19</v>
      </c>
      <c r="E5546" s="3" t="str">
        <f>HYPERLINK("https://fyndiq.se/produkt/925ae49423884615/", "2-Pack Samsung S22 Ultra Skärmskydd &amp; 1-Pack linsskydd -9H GLAS")</f>
        <v>2-Pack Samsung S22 Ultra Skärmskydd &amp; 1-Pack linsskydd -9H GLAS</v>
      </c>
      <c r="F5546" s="1" t="s">
        <v>335</v>
      </c>
      <c r="G5546" s="1" t="s">
        <v>336</v>
      </c>
      <c r="H5546" s="1" t="s">
        <v>337</v>
      </c>
      <c r="I5546" s="1" t="s">
        <v>16</v>
      </c>
      <c r="J5546" s="1" t="s">
        <v>23</v>
      </c>
      <c r="K5546" s="1" t="s">
        <v>16</v>
      </c>
      <c r="L5546" s="1" t="s">
        <v>16</v>
      </c>
      <c r="M5546" s="1" t="s">
        <v>16</v>
      </c>
      <c r="N5546" s="1" t="s">
        <v>16</v>
      </c>
      <c r="O5546" s="1">
        <v>71.2</v>
      </c>
      <c r="P5546" s="1">
        <v>1.0</v>
      </c>
    </row>
    <row r="5547">
      <c r="A5547" s="1" t="s">
        <v>29</v>
      </c>
      <c r="B5547" s="1" t="s">
        <v>7544</v>
      </c>
      <c r="C5547" s="2" t="s">
        <v>7420</v>
      </c>
      <c r="D5547" s="1" t="s">
        <v>19</v>
      </c>
      <c r="E5547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547" s="1" t="s">
        <v>208</v>
      </c>
      <c r="G5547" s="1" t="s">
        <v>209</v>
      </c>
      <c r="H5547" s="1" t="s">
        <v>210</v>
      </c>
      <c r="I5547" s="1" t="s">
        <v>16</v>
      </c>
      <c r="J5547" s="1" t="s">
        <v>23</v>
      </c>
      <c r="K5547" s="1" t="s">
        <v>16</v>
      </c>
      <c r="L5547" s="1" t="s">
        <v>16</v>
      </c>
      <c r="M5547" s="1" t="s">
        <v>16</v>
      </c>
      <c r="N5547" s="1" t="s">
        <v>16</v>
      </c>
      <c r="O5547" s="1">
        <v>71.2</v>
      </c>
      <c r="P5547" s="1">
        <v>1.0</v>
      </c>
    </row>
    <row r="5548">
      <c r="A5548" s="1" t="s">
        <v>29</v>
      </c>
      <c r="B5548" s="1" t="s">
        <v>7545</v>
      </c>
      <c r="C5548" s="2" t="s">
        <v>7420</v>
      </c>
      <c r="D5548" s="1" t="s">
        <v>19</v>
      </c>
      <c r="E5548" s="3" t="str">
        <f>HYPERLINK("https://fyndiq.se/produkt/c5eff753eef544a3/", "2-Pack Samsung A05S Skärmskydd - Härdat Glas 9H - Super kvalitet 3D")</f>
        <v>2-Pack Samsung A05S Skärmskydd - Härdat Glas 9H - Super kvalitet 3D</v>
      </c>
      <c r="F5548" s="1" t="s">
        <v>768</v>
      </c>
      <c r="G5548" s="1" t="s">
        <v>769</v>
      </c>
      <c r="H5548" s="1" t="s">
        <v>770</v>
      </c>
      <c r="I5548" s="1" t="s">
        <v>16</v>
      </c>
      <c r="J5548" s="1" t="s">
        <v>23</v>
      </c>
      <c r="K5548" s="1" t="s">
        <v>16</v>
      </c>
      <c r="L5548" s="1" t="s">
        <v>16</v>
      </c>
      <c r="M5548" s="1" t="s">
        <v>16</v>
      </c>
      <c r="N5548" s="1" t="s">
        <v>16</v>
      </c>
      <c r="O5548" s="1">
        <v>63.2</v>
      </c>
      <c r="P5548" s="1">
        <v>1.0</v>
      </c>
    </row>
    <row r="5549">
      <c r="A5549" s="1" t="s">
        <v>29</v>
      </c>
      <c r="B5549" s="1" t="s">
        <v>7546</v>
      </c>
      <c r="C5549" s="2" t="s">
        <v>7420</v>
      </c>
      <c r="D5549" s="1" t="s">
        <v>19</v>
      </c>
      <c r="E5549" s="3" t="str">
        <f>HYPERLINK("https://fyndiq.se/produkt/6743099300ae4229/", "2-Pack SAMSUNG S24 Skärmskydd - Härdat Glas 9H - Super kvalitet 3D")</f>
        <v>2-Pack SAMSUNG S24 Skärmskydd - Härdat Glas 9H - Super kvalitet 3D</v>
      </c>
      <c r="F5549" s="1" t="s">
        <v>3563</v>
      </c>
      <c r="G5549" s="1" t="s">
        <v>3564</v>
      </c>
      <c r="H5549" s="1" t="s">
        <v>3565</v>
      </c>
      <c r="I5549" s="1" t="s">
        <v>16</v>
      </c>
      <c r="J5549" s="1" t="s">
        <v>23</v>
      </c>
      <c r="K5549" s="1" t="s">
        <v>16</v>
      </c>
      <c r="L5549" s="1" t="s">
        <v>16</v>
      </c>
      <c r="M5549" s="1" t="s">
        <v>16</v>
      </c>
      <c r="N5549" s="1" t="s">
        <v>16</v>
      </c>
      <c r="O5549" s="1">
        <v>71.2</v>
      </c>
      <c r="P5549" s="1">
        <v>1.0</v>
      </c>
    </row>
    <row r="5550">
      <c r="A5550" s="1" t="s">
        <v>29</v>
      </c>
      <c r="B5550" s="1" t="s">
        <v>7547</v>
      </c>
      <c r="C5550" s="2" t="s">
        <v>7420</v>
      </c>
      <c r="D5550" s="1" t="s">
        <v>19</v>
      </c>
      <c r="E5550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5550" s="1" t="s">
        <v>1110</v>
      </c>
      <c r="G5550" s="1" t="s">
        <v>1111</v>
      </c>
      <c r="H5550" s="1" t="s">
        <v>1112</v>
      </c>
      <c r="I5550" s="1" t="s">
        <v>16</v>
      </c>
      <c r="J5550" s="1" t="s">
        <v>23</v>
      </c>
      <c r="K5550" s="1" t="s">
        <v>16</v>
      </c>
      <c r="L5550" s="1" t="s">
        <v>16</v>
      </c>
      <c r="M5550" s="1" t="s">
        <v>16</v>
      </c>
      <c r="N5550" s="1" t="s">
        <v>16</v>
      </c>
      <c r="O5550" s="1">
        <v>71.2</v>
      </c>
      <c r="P5550" s="1">
        <v>1.0</v>
      </c>
    </row>
    <row r="5551">
      <c r="A5551" s="1" t="s">
        <v>29</v>
      </c>
      <c r="B5551" s="1" t="s">
        <v>7548</v>
      </c>
      <c r="C5551" s="2" t="s">
        <v>7420</v>
      </c>
      <c r="D5551" s="1" t="s">
        <v>19</v>
      </c>
      <c r="E5551" s="3" t="str">
        <f>HYPERLINK("https://fyndiq.se/produkt/afde766cdafc45d4/", "2-Pack Samsung Galaxy Note 9 - Härdat Glas 9H - Super kvalitet")</f>
        <v>2-Pack Samsung Galaxy Note 9 - Härdat Glas 9H - Super kvalitet</v>
      </c>
      <c r="F5551" s="1" t="s">
        <v>3553</v>
      </c>
      <c r="G5551" s="1" t="s">
        <v>3554</v>
      </c>
      <c r="H5551" s="1" t="s">
        <v>3555</v>
      </c>
      <c r="I5551" s="1" t="s">
        <v>16</v>
      </c>
      <c r="J5551" s="1" t="s">
        <v>23</v>
      </c>
      <c r="K5551" s="1" t="s">
        <v>16</v>
      </c>
      <c r="L5551" s="1" t="s">
        <v>16</v>
      </c>
      <c r="M5551" s="1" t="s">
        <v>16</v>
      </c>
      <c r="N5551" s="1" t="s">
        <v>16</v>
      </c>
      <c r="O5551" s="1">
        <v>63.2</v>
      </c>
      <c r="P5551" s="1">
        <v>1.0</v>
      </c>
    </row>
    <row r="5552">
      <c r="A5552" s="1" t="s">
        <v>29</v>
      </c>
      <c r="B5552" s="1" t="s">
        <v>7549</v>
      </c>
      <c r="C5552" s="2" t="s">
        <v>7420</v>
      </c>
      <c r="D5552" s="1" t="s">
        <v>19</v>
      </c>
      <c r="E5552" s="3" t="str">
        <f>HYPERLINK("https://fyndiq.se/produkt/613d3d071e424de7/", "2 Pack Samsung Xcover Pro- Härdat glas 9H - Super kvalitet 3D")</f>
        <v>2 Pack Samsung Xcover Pro- Härdat glas 9H - Super kvalitet 3D</v>
      </c>
      <c r="F5552" s="1" t="s">
        <v>548</v>
      </c>
      <c r="G5552" s="1" t="s">
        <v>549</v>
      </c>
      <c r="H5552" s="1" t="s">
        <v>550</v>
      </c>
      <c r="I5552" s="1" t="s">
        <v>16</v>
      </c>
      <c r="J5552" s="1" t="s">
        <v>23</v>
      </c>
      <c r="K5552" s="1" t="s">
        <v>16</v>
      </c>
      <c r="L5552" s="1" t="s">
        <v>16</v>
      </c>
      <c r="M5552" s="1" t="s">
        <v>16</v>
      </c>
      <c r="N5552" s="1" t="s">
        <v>16</v>
      </c>
      <c r="O5552" s="1">
        <v>71.2</v>
      </c>
      <c r="P5552" s="1">
        <v>1.0</v>
      </c>
    </row>
    <row r="5553">
      <c r="A5553" s="1" t="s">
        <v>29</v>
      </c>
      <c r="B5553" s="1" t="s">
        <v>7550</v>
      </c>
      <c r="C5553" s="2" t="s">
        <v>7420</v>
      </c>
      <c r="D5553" s="1" t="s">
        <v>19</v>
      </c>
      <c r="E5553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553" s="1" t="s">
        <v>296</v>
      </c>
      <c r="G5553" s="1" t="s">
        <v>297</v>
      </c>
      <c r="H5553" s="1" t="s">
        <v>298</v>
      </c>
      <c r="I5553" s="1" t="s">
        <v>16</v>
      </c>
      <c r="J5553" s="1" t="s">
        <v>23</v>
      </c>
      <c r="K5553" s="1" t="s">
        <v>16</v>
      </c>
      <c r="L5553" s="1" t="s">
        <v>16</v>
      </c>
      <c r="M5553" s="1" t="s">
        <v>16</v>
      </c>
      <c r="N5553" s="1" t="s">
        <v>16</v>
      </c>
      <c r="O5553" s="1">
        <v>71.2</v>
      </c>
      <c r="P5553" s="1">
        <v>1.0</v>
      </c>
    </row>
    <row r="5554">
      <c r="A5554" s="1" t="s">
        <v>29</v>
      </c>
      <c r="B5554" s="1" t="s">
        <v>7551</v>
      </c>
      <c r="C5554" s="2" t="s">
        <v>7420</v>
      </c>
      <c r="D5554" s="1" t="s">
        <v>19</v>
      </c>
      <c r="E555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554" s="1" t="s">
        <v>26</v>
      </c>
      <c r="G5554" s="1" t="s">
        <v>27</v>
      </c>
      <c r="H5554" s="1" t="s">
        <v>28</v>
      </c>
      <c r="I5554" s="1" t="s">
        <v>16</v>
      </c>
      <c r="J5554" s="1" t="s">
        <v>23</v>
      </c>
      <c r="K5554" s="1" t="s">
        <v>16</v>
      </c>
      <c r="L5554" s="1" t="s">
        <v>16</v>
      </c>
      <c r="M5554" s="1" t="s">
        <v>16</v>
      </c>
      <c r="N5554" s="1" t="s">
        <v>16</v>
      </c>
      <c r="O5554" s="1">
        <v>71.2</v>
      </c>
      <c r="P5554" s="1">
        <v>1.0</v>
      </c>
    </row>
    <row r="5555">
      <c r="A5555" s="1" t="s">
        <v>29</v>
      </c>
      <c r="B5555" s="1" t="s">
        <v>7552</v>
      </c>
      <c r="C5555" s="2" t="s">
        <v>7420</v>
      </c>
      <c r="D5555" s="1" t="s">
        <v>19</v>
      </c>
      <c r="E5555" s="3" t="str">
        <f>HYPERLINK("https://fyndiq.se/produkt/925ae49423884615/", "2-Pack Samsung S22 Ultra Skärmskydd &amp; 1-Pack linsskydd -9H GLAS")</f>
        <v>2-Pack Samsung S22 Ultra Skärmskydd &amp; 1-Pack linsskydd -9H GLAS</v>
      </c>
      <c r="F5555" s="1" t="s">
        <v>335</v>
      </c>
      <c r="G5555" s="1" t="s">
        <v>336</v>
      </c>
      <c r="H5555" s="1" t="s">
        <v>337</v>
      </c>
      <c r="I5555" s="1" t="s">
        <v>16</v>
      </c>
      <c r="J5555" s="1" t="s">
        <v>23</v>
      </c>
      <c r="K5555" s="1" t="s">
        <v>16</v>
      </c>
      <c r="L5555" s="1" t="s">
        <v>16</v>
      </c>
      <c r="M5555" s="1" t="s">
        <v>16</v>
      </c>
      <c r="N5555" s="1" t="s">
        <v>16</v>
      </c>
      <c r="O5555" s="1">
        <v>71.2</v>
      </c>
      <c r="P5555" s="1">
        <v>1.0</v>
      </c>
    </row>
    <row r="5556">
      <c r="A5556" s="1" t="s">
        <v>29</v>
      </c>
      <c r="B5556" s="1" t="s">
        <v>7553</v>
      </c>
      <c r="C5556" s="2" t="s">
        <v>7420</v>
      </c>
      <c r="D5556" s="1" t="s">
        <v>19</v>
      </c>
      <c r="E5556" s="3" t="str">
        <f>HYPERLINK("https://fyndiq.se/produkt/34157794139f40c6/", "2-Pack Samsung S20 FE - 9H Härdat Glass - Top Kvalitet")</f>
        <v>2-Pack Samsung S20 FE - 9H Härdat Glass - Top Kvalitet</v>
      </c>
      <c r="F5556" s="1" t="s">
        <v>1640</v>
      </c>
      <c r="G5556" s="1" t="s">
        <v>1641</v>
      </c>
      <c r="H5556" s="1" t="s">
        <v>1642</v>
      </c>
      <c r="I5556" s="1" t="s">
        <v>16</v>
      </c>
      <c r="J5556" s="1" t="s">
        <v>23</v>
      </c>
      <c r="K5556" s="1" t="s">
        <v>16</v>
      </c>
      <c r="L5556" s="1" t="s">
        <v>16</v>
      </c>
      <c r="M5556" s="1" t="s">
        <v>16</v>
      </c>
      <c r="N5556" s="1" t="s">
        <v>16</v>
      </c>
      <c r="O5556" s="1">
        <v>63.2</v>
      </c>
      <c r="P5556" s="1">
        <v>1.0</v>
      </c>
    </row>
    <row r="5557">
      <c r="A5557" s="1" t="s">
        <v>29</v>
      </c>
      <c r="B5557" s="1" t="s">
        <v>7554</v>
      </c>
      <c r="C5557" s="2" t="s">
        <v>7420</v>
      </c>
      <c r="D5557" s="1" t="s">
        <v>19</v>
      </c>
      <c r="E5557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5557" s="1" t="s">
        <v>614</v>
      </c>
      <c r="G5557" s="1" t="s">
        <v>615</v>
      </c>
      <c r="H5557" s="1" t="s">
        <v>616</v>
      </c>
      <c r="I5557" s="1" t="s">
        <v>16</v>
      </c>
      <c r="J5557" s="1" t="s">
        <v>23</v>
      </c>
      <c r="K5557" s="1" t="s">
        <v>16</v>
      </c>
      <c r="L5557" s="1" t="s">
        <v>16</v>
      </c>
      <c r="M5557" s="1" t="s">
        <v>16</v>
      </c>
      <c r="N5557" s="1" t="s">
        <v>16</v>
      </c>
      <c r="O5557" s="1">
        <v>71.2</v>
      </c>
      <c r="P5557" s="1">
        <v>1.0</v>
      </c>
    </row>
    <row r="5558">
      <c r="A5558" s="1" t="s">
        <v>29</v>
      </c>
      <c r="B5558" s="1" t="s">
        <v>7555</v>
      </c>
      <c r="C5558" s="2" t="s">
        <v>7420</v>
      </c>
      <c r="D5558" s="1" t="s">
        <v>19</v>
      </c>
      <c r="E555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5558" s="1" t="s">
        <v>2035</v>
      </c>
      <c r="G5558" s="1" t="s">
        <v>2036</v>
      </c>
      <c r="H5558" s="1" t="s">
        <v>2037</v>
      </c>
      <c r="I5558" s="1" t="s">
        <v>16</v>
      </c>
      <c r="J5558" s="1" t="s">
        <v>23</v>
      </c>
      <c r="K5558" s="1" t="s">
        <v>16</v>
      </c>
      <c r="L5558" s="1" t="s">
        <v>16</v>
      </c>
      <c r="M5558" s="1" t="s">
        <v>16</v>
      </c>
      <c r="N5558" s="1" t="s">
        <v>16</v>
      </c>
      <c r="O5558" s="1">
        <v>55.2</v>
      </c>
      <c r="P5558" s="1">
        <v>1.0</v>
      </c>
    </row>
    <row r="5559">
      <c r="A5559" s="1" t="s">
        <v>29</v>
      </c>
      <c r="B5559" s="1" t="s">
        <v>7556</v>
      </c>
      <c r="C5559" s="2" t="s">
        <v>7420</v>
      </c>
      <c r="D5559" s="1" t="s">
        <v>19</v>
      </c>
      <c r="E5559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5559" s="1" t="s">
        <v>679</v>
      </c>
      <c r="G5559" s="1" t="s">
        <v>680</v>
      </c>
      <c r="H5559" s="1" t="s">
        <v>681</v>
      </c>
      <c r="I5559" s="1" t="s">
        <v>16</v>
      </c>
      <c r="J5559" s="1" t="s">
        <v>23</v>
      </c>
      <c r="K5559" s="1" t="s">
        <v>16</v>
      </c>
      <c r="L5559" s="1" t="s">
        <v>16</v>
      </c>
      <c r="M5559" s="1" t="s">
        <v>16</v>
      </c>
      <c r="N5559" s="1" t="s">
        <v>16</v>
      </c>
      <c r="O5559" s="1">
        <v>95.2</v>
      </c>
      <c r="P5559" s="1">
        <v>1.0</v>
      </c>
    </row>
    <row r="5560">
      <c r="A5560" s="1" t="s">
        <v>29</v>
      </c>
      <c r="B5560" s="1" t="s">
        <v>7557</v>
      </c>
      <c r="C5560" s="2" t="s">
        <v>7420</v>
      </c>
      <c r="D5560" s="1" t="s">
        <v>19</v>
      </c>
      <c r="E5560" s="3" t="str">
        <f>HYPERLINK("https://fyndiq.se/produkt/13e76851ca504320/", "2-Pack Samsung Galaxy S22 Ultra - Härdat glas 9H - Top kvalitet")</f>
        <v>2-Pack Samsung Galaxy S22 Ultra - Härdat glas 9H - Top kvalitet</v>
      </c>
      <c r="F5560" s="1" t="s">
        <v>140</v>
      </c>
      <c r="G5560" s="1" t="s">
        <v>141</v>
      </c>
      <c r="H5560" s="1" t="s">
        <v>142</v>
      </c>
      <c r="I5560" s="1" t="s">
        <v>16</v>
      </c>
      <c r="J5560" s="1" t="s">
        <v>23</v>
      </c>
      <c r="K5560" s="1" t="s">
        <v>16</v>
      </c>
      <c r="L5560" s="1" t="s">
        <v>16</v>
      </c>
      <c r="M5560" s="1" t="s">
        <v>16</v>
      </c>
      <c r="N5560" s="1" t="s">
        <v>16</v>
      </c>
      <c r="O5560" s="1">
        <v>63.2</v>
      </c>
      <c r="P5560" s="1">
        <v>1.0</v>
      </c>
    </row>
    <row r="5561">
      <c r="A5561" s="1" t="s">
        <v>29</v>
      </c>
      <c r="B5561" s="1" t="s">
        <v>7558</v>
      </c>
      <c r="C5561" s="2" t="s">
        <v>7420</v>
      </c>
      <c r="D5561" s="1" t="s">
        <v>19</v>
      </c>
      <c r="E5561" s="3" t="str">
        <f>HYPERLINK("https://fyndiq.se/produkt/19c2551af5564452/", "2 Pack Samsung Galaxy A41 - Härdat Glas 9H - Super kvalitet 3D")</f>
        <v>2 Pack Samsung Galaxy A41 - Härdat Glas 9H - Super kvalitet 3D</v>
      </c>
      <c r="F5561" s="1" t="s">
        <v>362</v>
      </c>
      <c r="G5561" s="1" t="s">
        <v>363</v>
      </c>
      <c r="H5561" s="1" t="s">
        <v>364</v>
      </c>
      <c r="I5561" s="1" t="s">
        <v>16</v>
      </c>
      <c r="J5561" s="1" t="s">
        <v>23</v>
      </c>
      <c r="K5561" s="1" t="s">
        <v>16</v>
      </c>
      <c r="L5561" s="1" t="s">
        <v>16</v>
      </c>
      <c r="M5561" s="1" t="s">
        <v>16</v>
      </c>
      <c r="N5561" s="1" t="s">
        <v>16</v>
      </c>
      <c r="O5561" s="1">
        <v>63.2</v>
      </c>
      <c r="P5561" s="1">
        <v>1.0</v>
      </c>
    </row>
    <row r="5562">
      <c r="A5562" s="1" t="s">
        <v>29</v>
      </c>
      <c r="B5562" s="1" t="s">
        <v>7559</v>
      </c>
      <c r="C5562" s="2" t="s">
        <v>7420</v>
      </c>
      <c r="D5562" s="1" t="s">
        <v>19</v>
      </c>
      <c r="E5562" s="3" t="str">
        <f t="shared" ref="E5562:E5563" si="81">HYPERLINK("https://fyndiq.se/produkt/56c72c0ba5f749b5/", "2-Pack SAMSUNG S24 Skärmskydd - Härdat Glas 9H - Super kvalitet 3D")</f>
        <v>2-Pack SAMSUNG S24 Skärmskydd - Härdat Glas 9H - Super kvalitet 3D</v>
      </c>
      <c r="F5562" s="1" t="s">
        <v>263</v>
      </c>
      <c r="G5562" s="1" t="s">
        <v>264</v>
      </c>
      <c r="H5562" s="1" t="s">
        <v>265</v>
      </c>
      <c r="I5562" s="1" t="s">
        <v>16</v>
      </c>
      <c r="J5562" s="1" t="s">
        <v>23</v>
      </c>
      <c r="K5562" s="1" t="s">
        <v>16</v>
      </c>
      <c r="L5562" s="1" t="s">
        <v>16</v>
      </c>
      <c r="M5562" s="1" t="s">
        <v>16</v>
      </c>
      <c r="N5562" s="1" t="s">
        <v>16</v>
      </c>
      <c r="O5562" s="1">
        <v>71.2</v>
      </c>
      <c r="P5562" s="1">
        <v>1.0</v>
      </c>
    </row>
    <row r="5563">
      <c r="A5563" s="1" t="s">
        <v>29</v>
      </c>
      <c r="B5563" s="1" t="s">
        <v>7560</v>
      </c>
      <c r="C5563" s="2" t="s">
        <v>7420</v>
      </c>
      <c r="D5563" s="1" t="s">
        <v>19</v>
      </c>
      <c r="E5563" s="3" t="str">
        <f t="shared" si="81"/>
        <v>2-Pack SAMSUNG S24 Skärmskydd - Härdat Glas 9H - Super kvalitet 3D</v>
      </c>
      <c r="F5563" s="1" t="s">
        <v>263</v>
      </c>
      <c r="G5563" s="1" t="s">
        <v>264</v>
      </c>
      <c r="H5563" s="1" t="s">
        <v>265</v>
      </c>
      <c r="I5563" s="1" t="s">
        <v>16</v>
      </c>
      <c r="J5563" s="1" t="s">
        <v>23</v>
      </c>
      <c r="K5563" s="1" t="s">
        <v>16</v>
      </c>
      <c r="L5563" s="1" t="s">
        <v>16</v>
      </c>
      <c r="M5563" s="1" t="s">
        <v>16</v>
      </c>
      <c r="N5563" s="1" t="s">
        <v>16</v>
      </c>
      <c r="O5563" s="1">
        <v>71.2</v>
      </c>
      <c r="P5563" s="1">
        <v>1.0</v>
      </c>
    </row>
    <row r="5564">
      <c r="A5564" s="1" t="s">
        <v>29</v>
      </c>
      <c r="B5564" s="1" t="s">
        <v>7561</v>
      </c>
      <c r="C5564" s="2" t="s">
        <v>7420</v>
      </c>
      <c r="D5564" s="1" t="s">
        <v>19</v>
      </c>
      <c r="E5564" s="3" t="str">
        <f>HYPERLINK("https://fyndiq.se/produkt/06106438a7a14dfc/", "2-Pack Xiaomi 13T Pro - Härdat glas 9H - Super kvalitet 3D Skärmskydd")</f>
        <v>2-Pack Xiaomi 13T Pro - Härdat glas 9H - Super kvalitet 3D Skärmskydd</v>
      </c>
      <c r="F5564" s="1" t="s">
        <v>883</v>
      </c>
      <c r="G5564" s="1" t="s">
        <v>884</v>
      </c>
      <c r="H5564" s="1" t="s">
        <v>885</v>
      </c>
      <c r="I5564" s="1" t="s">
        <v>16</v>
      </c>
      <c r="J5564" s="1" t="s">
        <v>23</v>
      </c>
      <c r="K5564" s="1" t="s">
        <v>16</v>
      </c>
      <c r="L5564" s="1" t="s">
        <v>16</v>
      </c>
      <c r="M5564" s="1" t="s">
        <v>16</v>
      </c>
      <c r="N5564" s="1" t="s">
        <v>16</v>
      </c>
      <c r="O5564" s="1">
        <v>63.2</v>
      </c>
      <c r="P5564" s="1">
        <v>1.0</v>
      </c>
    </row>
    <row r="5565">
      <c r="A5565" s="1" t="s">
        <v>29</v>
      </c>
      <c r="B5565" s="1" t="s">
        <v>7562</v>
      </c>
      <c r="C5565" s="2" t="s">
        <v>7420</v>
      </c>
      <c r="D5565" s="1" t="s">
        <v>19</v>
      </c>
      <c r="E5565" s="3" t="str">
        <f>HYPERLINK("https://fyndiq.se/produkt/29a0e9003f3246e8/", "Apple Watch 44mm – Härdat glas 9H – Super kvalitet 3D Skärmskydd")</f>
        <v>Apple Watch 44mm – Härdat glas 9H – Super kvalitet 3D Skärmskydd</v>
      </c>
      <c r="F5565" s="1" t="s">
        <v>2040</v>
      </c>
      <c r="G5565" s="1" t="s">
        <v>2041</v>
      </c>
      <c r="H5565" s="1" t="s">
        <v>2042</v>
      </c>
      <c r="I5565" s="1" t="s">
        <v>16</v>
      </c>
      <c r="J5565" s="1" t="s">
        <v>23</v>
      </c>
      <c r="K5565" s="1" t="s">
        <v>16</v>
      </c>
      <c r="L5565" s="1" t="s">
        <v>16</v>
      </c>
      <c r="M5565" s="1" t="s">
        <v>16</v>
      </c>
      <c r="N5565" s="1" t="s">
        <v>16</v>
      </c>
      <c r="O5565" s="1">
        <v>47.2</v>
      </c>
      <c r="P5565" s="1">
        <v>1.0</v>
      </c>
    </row>
    <row r="5566">
      <c r="A5566" s="1" t="s">
        <v>29</v>
      </c>
      <c r="B5566" s="1" t="s">
        <v>7563</v>
      </c>
      <c r="C5566" s="2" t="s">
        <v>7420</v>
      </c>
      <c r="D5566" s="1" t="s">
        <v>19</v>
      </c>
      <c r="E5566" s="3" t="str">
        <f>HYPERLINK("https://fyndiq.se/produkt/28799ed0373d40b4/", "2 Pack Galaxy S21 Ultra 5G- Härdat glas 9H - Super kvalitet 3D")</f>
        <v>2 Pack Galaxy S21 Ultra 5G- Härdat glas 9H - Super kvalitet 3D</v>
      </c>
      <c r="F5566" s="1" t="s">
        <v>272</v>
      </c>
      <c r="G5566" s="1" t="s">
        <v>273</v>
      </c>
      <c r="H5566" s="1" t="s">
        <v>274</v>
      </c>
      <c r="I5566" s="1" t="s">
        <v>16</v>
      </c>
      <c r="J5566" s="1" t="s">
        <v>23</v>
      </c>
      <c r="K5566" s="1" t="s">
        <v>16</v>
      </c>
      <c r="L5566" s="1" t="s">
        <v>16</v>
      </c>
      <c r="M5566" s="1" t="s">
        <v>16</v>
      </c>
      <c r="N5566" s="1" t="s">
        <v>16</v>
      </c>
      <c r="O5566" s="1">
        <v>63.2</v>
      </c>
      <c r="P5566" s="1">
        <v>1.0</v>
      </c>
    </row>
    <row r="5567">
      <c r="A5567" s="1" t="s">
        <v>29</v>
      </c>
      <c r="B5567" s="1" t="s">
        <v>7564</v>
      </c>
      <c r="C5567" s="2" t="s">
        <v>7420</v>
      </c>
      <c r="D5567" s="1" t="s">
        <v>19</v>
      </c>
      <c r="E5567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5567" s="1" t="s">
        <v>1383</v>
      </c>
      <c r="G5567" s="1" t="s">
        <v>1384</v>
      </c>
      <c r="H5567" s="1" t="s">
        <v>1385</v>
      </c>
      <c r="I5567" s="1" t="s">
        <v>16</v>
      </c>
      <c r="J5567" s="1" t="s">
        <v>23</v>
      </c>
      <c r="K5567" s="1" t="s">
        <v>16</v>
      </c>
      <c r="L5567" s="1" t="s">
        <v>16</v>
      </c>
      <c r="M5567" s="1" t="s">
        <v>16</v>
      </c>
      <c r="N5567" s="1" t="s">
        <v>16</v>
      </c>
      <c r="O5567" s="1">
        <v>79.2</v>
      </c>
      <c r="P5567" s="1">
        <v>1.0</v>
      </c>
    </row>
    <row r="5568">
      <c r="A5568" s="1" t="s">
        <v>29</v>
      </c>
      <c r="B5568" s="1" t="s">
        <v>7565</v>
      </c>
      <c r="C5568" s="2" t="s">
        <v>7420</v>
      </c>
      <c r="D5568" s="1" t="s">
        <v>19</v>
      </c>
      <c r="E556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568" s="1" t="s">
        <v>183</v>
      </c>
      <c r="G5568" s="1" t="s">
        <v>184</v>
      </c>
      <c r="H5568" s="1" t="s">
        <v>185</v>
      </c>
      <c r="I5568" s="1" t="s">
        <v>16</v>
      </c>
      <c r="J5568" s="1" t="s">
        <v>23</v>
      </c>
      <c r="K5568" s="1" t="s">
        <v>16</v>
      </c>
      <c r="L5568" s="1" t="s">
        <v>16</v>
      </c>
      <c r="M5568" s="1" t="s">
        <v>16</v>
      </c>
      <c r="N5568" s="1" t="s">
        <v>16</v>
      </c>
      <c r="O5568" s="1">
        <v>79.2</v>
      </c>
      <c r="P5568" s="1">
        <v>1.0</v>
      </c>
    </row>
    <row r="5569">
      <c r="A5569" s="1" t="s">
        <v>29</v>
      </c>
      <c r="B5569" s="1" t="s">
        <v>7566</v>
      </c>
      <c r="C5569" s="2" t="s">
        <v>7420</v>
      </c>
      <c r="D5569" s="1" t="s">
        <v>19</v>
      </c>
      <c r="E5569" s="3" t="str">
        <f>HYPERLINK("https://fyndiq.se/produkt/a9eb4351dd054934/", "Apple Ipad 9TH GEN (10.2 Inch) - Härdat Glas 9H - Super Kvalitet Skärmskydd")</f>
        <v>Apple Ipad 9TH GEN (10.2 Inch) - Härdat Glas 9H - Super Kvalitet Skärmskydd</v>
      </c>
      <c r="F5569" s="1" t="s">
        <v>7567</v>
      </c>
      <c r="G5569" s="1" t="s">
        <v>7568</v>
      </c>
      <c r="H5569" s="1" t="s">
        <v>7569</v>
      </c>
      <c r="I5569" s="1" t="s">
        <v>16</v>
      </c>
      <c r="J5569" s="1" t="s">
        <v>23</v>
      </c>
      <c r="K5569" s="1" t="s">
        <v>16</v>
      </c>
      <c r="L5569" s="1" t="s">
        <v>16</v>
      </c>
      <c r="M5569" s="1" t="s">
        <v>16</v>
      </c>
      <c r="N5569" s="1" t="s">
        <v>16</v>
      </c>
      <c r="O5569" s="1">
        <v>119.2</v>
      </c>
      <c r="P5569" s="1">
        <v>1.0</v>
      </c>
    </row>
    <row r="5570">
      <c r="A5570" s="1" t="s">
        <v>29</v>
      </c>
      <c r="B5570" s="1" t="s">
        <v>7570</v>
      </c>
      <c r="C5570" s="2" t="s">
        <v>7420</v>
      </c>
      <c r="D5570" s="1" t="s">
        <v>19</v>
      </c>
      <c r="E5570" s="3" t="str">
        <f>HYPERLINK("https://fyndiq.se/produkt/c26c9ffef37a436a/", "2-Pack Samsung A35 5G Skärmskydd i Härdat Glas")</f>
        <v>2-Pack Samsung A35 5G Skärmskydd i Härdat Glas</v>
      </c>
      <c r="F5570" s="1" t="s">
        <v>432</v>
      </c>
      <c r="G5570" s="1" t="s">
        <v>433</v>
      </c>
      <c r="H5570" s="1" t="s">
        <v>434</v>
      </c>
      <c r="I5570" s="1" t="s">
        <v>16</v>
      </c>
      <c r="J5570" s="1" t="s">
        <v>23</v>
      </c>
      <c r="K5570" s="1" t="s">
        <v>16</v>
      </c>
      <c r="L5570" s="1" t="s">
        <v>16</v>
      </c>
      <c r="M5570" s="1" t="s">
        <v>16</v>
      </c>
      <c r="N5570" s="1" t="s">
        <v>16</v>
      </c>
      <c r="O5570" s="1">
        <v>63.2</v>
      </c>
      <c r="P5570" s="1">
        <v>1.0</v>
      </c>
    </row>
    <row r="5571">
      <c r="A5571" s="1" t="s">
        <v>29</v>
      </c>
      <c r="B5571" s="1" t="s">
        <v>7571</v>
      </c>
      <c r="C5571" s="2" t="s">
        <v>7420</v>
      </c>
      <c r="D5571" s="1" t="s">
        <v>19</v>
      </c>
      <c r="E5571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5571" s="1" t="s">
        <v>380</v>
      </c>
      <c r="G5571" s="1" t="s">
        <v>381</v>
      </c>
      <c r="H5571" s="1" t="s">
        <v>382</v>
      </c>
      <c r="I5571" s="1" t="s">
        <v>16</v>
      </c>
      <c r="J5571" s="1" t="s">
        <v>23</v>
      </c>
      <c r="K5571" s="1" t="s">
        <v>16</v>
      </c>
      <c r="L5571" s="1" t="s">
        <v>16</v>
      </c>
      <c r="M5571" s="1" t="s">
        <v>16</v>
      </c>
      <c r="N5571" s="1" t="s">
        <v>16</v>
      </c>
      <c r="O5571" s="1">
        <v>47.2</v>
      </c>
      <c r="P5571" s="1">
        <v>2.0</v>
      </c>
    </row>
    <row r="5572">
      <c r="A5572" s="1" t="s">
        <v>29</v>
      </c>
      <c r="B5572" s="1" t="s">
        <v>7572</v>
      </c>
      <c r="C5572" s="2" t="s">
        <v>7420</v>
      </c>
      <c r="D5572" s="1" t="s">
        <v>19</v>
      </c>
      <c r="E557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5572" s="1" t="s">
        <v>722</v>
      </c>
      <c r="G5572" s="1" t="s">
        <v>723</v>
      </c>
      <c r="H5572" s="1" t="s">
        <v>724</v>
      </c>
      <c r="I5572" s="1" t="s">
        <v>16</v>
      </c>
      <c r="J5572" s="1" t="s">
        <v>23</v>
      </c>
      <c r="K5572" s="1" t="s">
        <v>16</v>
      </c>
      <c r="L5572" s="1" t="s">
        <v>16</v>
      </c>
      <c r="M5572" s="1" t="s">
        <v>16</v>
      </c>
      <c r="N5572" s="1" t="s">
        <v>16</v>
      </c>
      <c r="O5572" s="1">
        <v>79.2</v>
      </c>
      <c r="P5572" s="1">
        <v>1.0</v>
      </c>
    </row>
    <row r="5573">
      <c r="A5573" s="1" t="s">
        <v>29</v>
      </c>
      <c r="B5573" s="1" t="s">
        <v>7573</v>
      </c>
      <c r="C5573" s="2" t="s">
        <v>7420</v>
      </c>
      <c r="D5573" s="1" t="s">
        <v>19</v>
      </c>
      <c r="E557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573" s="1" t="s">
        <v>729</v>
      </c>
      <c r="G5573" s="1" t="s">
        <v>730</v>
      </c>
      <c r="H5573" s="1" t="s">
        <v>731</v>
      </c>
      <c r="I5573" s="1" t="s">
        <v>16</v>
      </c>
      <c r="J5573" s="1" t="s">
        <v>23</v>
      </c>
      <c r="K5573" s="1" t="s">
        <v>16</v>
      </c>
      <c r="L5573" s="1" t="s">
        <v>16</v>
      </c>
      <c r="M5573" s="1" t="s">
        <v>16</v>
      </c>
      <c r="N5573" s="1" t="s">
        <v>16</v>
      </c>
      <c r="O5573" s="1">
        <v>63.2</v>
      </c>
      <c r="P5573" s="1">
        <v>1.0</v>
      </c>
    </row>
    <row r="5574">
      <c r="A5574" s="1" t="s">
        <v>29</v>
      </c>
      <c r="B5574" s="1" t="s">
        <v>7574</v>
      </c>
      <c r="C5574" s="2" t="s">
        <v>7420</v>
      </c>
      <c r="D5574" s="1" t="s">
        <v>19</v>
      </c>
      <c r="E5574" s="3" t="str">
        <f>HYPERLINK("https://fyndiq.se/produkt/54fb3b61f3c44a31/", "2 Pack iPhone 8 Plus Svart - Härdat Glas 9H - Super Kvalitet 3D")</f>
        <v>2 Pack iPhone 8 Plus Svart - Härdat Glas 9H - Super Kvalitet 3D</v>
      </c>
      <c r="F5574" s="1" t="s">
        <v>535</v>
      </c>
      <c r="G5574" s="1" t="s">
        <v>536</v>
      </c>
      <c r="H5574" s="1" t="s">
        <v>537</v>
      </c>
      <c r="I5574" s="1" t="s">
        <v>16</v>
      </c>
      <c r="J5574" s="1" t="s">
        <v>23</v>
      </c>
      <c r="K5574" s="1" t="s">
        <v>16</v>
      </c>
      <c r="L5574" s="1" t="s">
        <v>16</v>
      </c>
      <c r="M5574" s="1" t="s">
        <v>16</v>
      </c>
      <c r="N5574" s="1" t="s">
        <v>16</v>
      </c>
      <c r="O5574" s="1">
        <v>55.2</v>
      </c>
      <c r="P5574" s="1">
        <v>1.0</v>
      </c>
    </row>
    <row r="5575">
      <c r="A5575" s="1" t="s">
        <v>29</v>
      </c>
      <c r="B5575" s="1" t="s">
        <v>7575</v>
      </c>
      <c r="C5575" s="2" t="s">
        <v>7420</v>
      </c>
      <c r="D5575" s="1" t="s">
        <v>19</v>
      </c>
      <c r="E5575" s="3" t="str">
        <f>HYPERLINK("https://fyndiq.se/produkt/87e8c2a54c4a469b/", "2-Pack Samsung Galaxy A53 5G - Härdat glas 9H - Super kvalitet")</f>
        <v>2-Pack Samsung Galaxy A53 5G - Härdat glas 9H - Super kvalitet</v>
      </c>
      <c r="F5575" s="1" t="s">
        <v>1320</v>
      </c>
      <c r="G5575" s="1" t="s">
        <v>1321</v>
      </c>
      <c r="H5575" s="1" t="s">
        <v>1322</v>
      </c>
      <c r="I5575" s="1" t="s">
        <v>16</v>
      </c>
      <c r="J5575" s="1" t="s">
        <v>23</v>
      </c>
      <c r="K5575" s="1" t="s">
        <v>16</v>
      </c>
      <c r="L5575" s="1" t="s">
        <v>16</v>
      </c>
      <c r="M5575" s="1" t="s">
        <v>16</v>
      </c>
      <c r="N5575" s="1" t="s">
        <v>16</v>
      </c>
      <c r="O5575" s="1">
        <v>63.2</v>
      </c>
      <c r="P5575" s="1">
        <v>1.0</v>
      </c>
    </row>
    <row r="5576">
      <c r="A5576" s="1" t="s">
        <v>29</v>
      </c>
      <c r="B5576" s="1" t="s">
        <v>7576</v>
      </c>
      <c r="C5576" s="2" t="s">
        <v>7420</v>
      </c>
      <c r="D5576" s="1" t="s">
        <v>19</v>
      </c>
      <c r="E5576" s="3" t="str">
        <f>HYPERLINK("https://fyndiq.se/produkt/c26c9ffef37a436a/", "2-Pack Samsung A35 5G Skärmskydd i Härdat Glas")</f>
        <v>2-Pack Samsung A35 5G Skärmskydd i Härdat Glas</v>
      </c>
      <c r="F5576" s="1" t="s">
        <v>432</v>
      </c>
      <c r="G5576" s="1" t="s">
        <v>433</v>
      </c>
      <c r="H5576" s="1" t="s">
        <v>434</v>
      </c>
      <c r="I5576" s="1" t="s">
        <v>16</v>
      </c>
      <c r="J5576" s="1" t="s">
        <v>23</v>
      </c>
      <c r="K5576" s="1" t="s">
        <v>16</v>
      </c>
      <c r="L5576" s="1" t="s">
        <v>16</v>
      </c>
      <c r="M5576" s="1" t="s">
        <v>16</v>
      </c>
      <c r="N5576" s="1" t="s">
        <v>16</v>
      </c>
      <c r="O5576" s="1">
        <v>63.2</v>
      </c>
      <c r="P5576" s="1">
        <v>1.0</v>
      </c>
    </row>
    <row r="5577">
      <c r="A5577" s="1" t="s">
        <v>29</v>
      </c>
      <c r="B5577" s="1" t="s">
        <v>7577</v>
      </c>
      <c r="C5577" s="2" t="s">
        <v>7420</v>
      </c>
      <c r="D5577" s="1" t="s">
        <v>19</v>
      </c>
      <c r="E5577" s="3" t="str">
        <f>HYPERLINK("https://fyndiq.se/produkt/abcb18d2b1094266/", "2 Pack Samsung S21 5G - Härdat Glas 9H - Super Kvalitet 3D")</f>
        <v>2 Pack Samsung S21 5G - Härdat Glas 9H - Super Kvalitet 3D</v>
      </c>
      <c r="F5577" s="1" t="s">
        <v>2719</v>
      </c>
      <c r="G5577" s="1" t="s">
        <v>2720</v>
      </c>
      <c r="H5577" s="1" t="s">
        <v>2721</v>
      </c>
      <c r="I5577" s="1" t="s">
        <v>16</v>
      </c>
      <c r="J5577" s="1" t="s">
        <v>23</v>
      </c>
      <c r="K5577" s="1" t="s">
        <v>16</v>
      </c>
      <c r="L5577" s="1" t="s">
        <v>16</v>
      </c>
      <c r="M5577" s="1" t="s">
        <v>16</v>
      </c>
      <c r="N5577" s="1" t="s">
        <v>16</v>
      </c>
      <c r="O5577" s="1">
        <v>63.2</v>
      </c>
      <c r="P5577" s="1">
        <v>1.0</v>
      </c>
    </row>
    <row r="5578">
      <c r="A5578" s="1" t="s">
        <v>29</v>
      </c>
      <c r="B5578" s="1" t="s">
        <v>7578</v>
      </c>
      <c r="C5578" s="2" t="s">
        <v>7420</v>
      </c>
      <c r="D5578" s="1" t="s">
        <v>19</v>
      </c>
      <c r="E5578" s="3" t="str">
        <f>HYPERLINK("https://fyndiq.se/produkt/7b4cb5f9439947b9/", "2-Pack iPhone SE 2020 Svart - Härdat Glas 9H - Super Kvalitet 3D")</f>
        <v>2-Pack iPhone SE 2020 Svart - Härdat Glas 9H - Super Kvalitet 3D</v>
      </c>
      <c r="F5578" s="1" t="s">
        <v>175</v>
      </c>
      <c r="G5578" s="1" t="s">
        <v>176</v>
      </c>
      <c r="H5578" s="1" t="s">
        <v>177</v>
      </c>
      <c r="I5578" s="1" t="s">
        <v>16</v>
      </c>
      <c r="J5578" s="1" t="s">
        <v>23</v>
      </c>
      <c r="K5578" s="1" t="s">
        <v>16</v>
      </c>
      <c r="L5578" s="1" t="s">
        <v>16</v>
      </c>
      <c r="M5578" s="1" t="s">
        <v>16</v>
      </c>
      <c r="N5578" s="1" t="s">
        <v>16</v>
      </c>
      <c r="O5578" s="1">
        <v>55.2</v>
      </c>
      <c r="P5578" s="1">
        <v>2.0</v>
      </c>
    </row>
    <row r="5579">
      <c r="A5579" s="1" t="s">
        <v>29</v>
      </c>
      <c r="B5579" s="1" t="s">
        <v>7579</v>
      </c>
      <c r="C5579" s="2" t="s">
        <v>7420</v>
      </c>
      <c r="D5579" s="1" t="s">
        <v>19</v>
      </c>
      <c r="E5579" s="3" t="str">
        <f>HYPERLINK("https://fyndiq.se/produkt/28799ed0373d40b4/", "2 Pack Galaxy S21 Ultra 5G- Härdat glas 9H - Super kvalitet 3D")</f>
        <v>2 Pack Galaxy S21 Ultra 5G- Härdat glas 9H - Super kvalitet 3D</v>
      </c>
      <c r="F5579" s="1" t="s">
        <v>272</v>
      </c>
      <c r="G5579" s="1" t="s">
        <v>273</v>
      </c>
      <c r="H5579" s="1" t="s">
        <v>274</v>
      </c>
      <c r="I5579" s="1" t="s">
        <v>7580</v>
      </c>
      <c r="J5579" s="1" t="s">
        <v>9</v>
      </c>
      <c r="K5579" s="2" t="s">
        <v>5220</v>
      </c>
      <c r="L5579" s="1" t="s">
        <v>2602</v>
      </c>
      <c r="M5579" s="1" t="s">
        <v>16</v>
      </c>
      <c r="N5579" s="1" t="s">
        <v>16</v>
      </c>
      <c r="O5579" s="1">
        <v>63.2</v>
      </c>
      <c r="P5579" s="1">
        <v>1.0</v>
      </c>
    </row>
    <row r="5580">
      <c r="A5580" s="1" t="s">
        <v>29</v>
      </c>
      <c r="B5580" s="1" t="s">
        <v>7581</v>
      </c>
      <c r="C5580" s="2" t="s">
        <v>7420</v>
      </c>
      <c r="D5580" s="1" t="s">
        <v>19</v>
      </c>
      <c r="E5580" s="3" t="str">
        <f>HYPERLINK("https://fyndiq.se/produkt/6ae5aff483564a84/", "2-Pack Apple Watch 40mm – Härdat glas 9H – Super kvalitet 3D")</f>
        <v>2-Pack Apple Watch 40mm – Härdat glas 9H – Super kvalitet 3D</v>
      </c>
      <c r="F5580" s="1" t="s">
        <v>1418</v>
      </c>
      <c r="G5580" s="1" t="s">
        <v>1419</v>
      </c>
      <c r="H5580" s="1" t="s">
        <v>1420</v>
      </c>
      <c r="I5580" s="1" t="s">
        <v>16</v>
      </c>
      <c r="J5580" s="1" t="s">
        <v>23</v>
      </c>
      <c r="K5580" s="1" t="s">
        <v>16</v>
      </c>
      <c r="L5580" s="1" t="s">
        <v>16</v>
      </c>
      <c r="M5580" s="1" t="s">
        <v>16</v>
      </c>
      <c r="N5580" s="1" t="s">
        <v>16</v>
      </c>
      <c r="O5580" s="1">
        <v>55.2</v>
      </c>
      <c r="P5580" s="1">
        <v>1.0</v>
      </c>
    </row>
    <row r="5581">
      <c r="A5581" s="1" t="s">
        <v>29</v>
      </c>
      <c r="B5581" s="1" t="s">
        <v>7582</v>
      </c>
      <c r="C5581" s="2" t="s">
        <v>7420</v>
      </c>
      <c r="D5581" s="1" t="s">
        <v>19</v>
      </c>
      <c r="E5581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5581" s="1" t="s">
        <v>4540</v>
      </c>
      <c r="G5581" s="1" t="s">
        <v>4541</v>
      </c>
      <c r="H5581" s="1" t="s">
        <v>4542</v>
      </c>
      <c r="I5581" s="1" t="s">
        <v>16</v>
      </c>
      <c r="J5581" s="1" t="s">
        <v>23</v>
      </c>
      <c r="K5581" s="1" t="s">
        <v>16</v>
      </c>
      <c r="L5581" s="1" t="s">
        <v>16</v>
      </c>
      <c r="M5581" s="1" t="s">
        <v>16</v>
      </c>
      <c r="N5581" s="1" t="s">
        <v>16</v>
      </c>
      <c r="O5581" s="1">
        <v>63.2</v>
      </c>
      <c r="P5581" s="1">
        <v>1.0</v>
      </c>
    </row>
    <row r="5582">
      <c r="A5582" s="1" t="s">
        <v>29</v>
      </c>
      <c r="B5582" s="1" t="s">
        <v>7583</v>
      </c>
      <c r="C5582" s="2" t="s">
        <v>7420</v>
      </c>
      <c r="D5582" s="1" t="s">
        <v>19</v>
      </c>
      <c r="E5582" s="3" t="str">
        <f>HYPERLINK("https://fyndiq.se/produkt/a3a0bf045cf0498d/", "2-Pack Huawei P30 Lite - Härdat glas 9H – 3D Super kvalitet")</f>
        <v>2-Pack Huawei P30 Lite - Härdat glas 9H – 3D Super kvalitet</v>
      </c>
      <c r="F5582" s="1" t="s">
        <v>1011</v>
      </c>
      <c r="G5582" s="1" t="s">
        <v>1012</v>
      </c>
      <c r="H5582" s="1" t="s">
        <v>1013</v>
      </c>
      <c r="I5582" s="1" t="s">
        <v>16</v>
      </c>
      <c r="J5582" s="1" t="s">
        <v>23</v>
      </c>
      <c r="K5582" s="1" t="s">
        <v>16</v>
      </c>
      <c r="L5582" s="1" t="s">
        <v>16</v>
      </c>
      <c r="M5582" s="1" t="s">
        <v>16</v>
      </c>
      <c r="N5582" s="1" t="s">
        <v>16</v>
      </c>
      <c r="O5582" s="1">
        <v>63.2</v>
      </c>
      <c r="P5582" s="1">
        <v>1.0</v>
      </c>
    </row>
    <row r="5583">
      <c r="A5583" s="1" t="s">
        <v>29</v>
      </c>
      <c r="B5583" s="1" t="s">
        <v>7584</v>
      </c>
      <c r="C5583" s="2" t="s">
        <v>7420</v>
      </c>
      <c r="D5583" s="1" t="s">
        <v>19</v>
      </c>
      <c r="E5583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5583" s="1" t="s">
        <v>485</v>
      </c>
      <c r="G5583" s="1" t="s">
        <v>486</v>
      </c>
      <c r="H5583" s="1" t="s">
        <v>487</v>
      </c>
      <c r="I5583" s="1" t="s">
        <v>16</v>
      </c>
      <c r="J5583" s="1" t="s">
        <v>23</v>
      </c>
      <c r="K5583" s="1" t="s">
        <v>16</v>
      </c>
      <c r="L5583" s="1" t="s">
        <v>16</v>
      </c>
      <c r="M5583" s="1" t="s">
        <v>16</v>
      </c>
      <c r="N5583" s="1" t="s">
        <v>16</v>
      </c>
      <c r="O5583" s="1">
        <v>143.2</v>
      </c>
      <c r="P5583" s="1">
        <v>1.0</v>
      </c>
    </row>
    <row r="5584">
      <c r="A5584" s="1" t="s">
        <v>29</v>
      </c>
      <c r="B5584" s="1" t="s">
        <v>7585</v>
      </c>
      <c r="C5584" s="2" t="s">
        <v>7420</v>
      </c>
      <c r="D5584" s="1" t="s">
        <v>19</v>
      </c>
      <c r="E5584" s="3" t="str">
        <f>HYPERLINK("https://fyndiq.se/produkt/925ae49423884615/", "2-Pack Samsung S22 Ultra Skärmskydd &amp; 1-Pack linsskydd -9H GLAS")</f>
        <v>2-Pack Samsung S22 Ultra Skärmskydd &amp; 1-Pack linsskydd -9H GLAS</v>
      </c>
      <c r="F5584" s="1" t="s">
        <v>335</v>
      </c>
      <c r="G5584" s="1" t="s">
        <v>336</v>
      </c>
      <c r="H5584" s="1" t="s">
        <v>337</v>
      </c>
      <c r="I5584" s="1" t="s">
        <v>16</v>
      </c>
      <c r="J5584" s="1" t="s">
        <v>23</v>
      </c>
      <c r="K5584" s="1" t="s">
        <v>16</v>
      </c>
      <c r="L5584" s="1" t="s">
        <v>16</v>
      </c>
      <c r="M5584" s="1" t="s">
        <v>16</v>
      </c>
      <c r="N5584" s="1" t="s">
        <v>16</v>
      </c>
      <c r="O5584" s="1">
        <v>71.2</v>
      </c>
      <c r="P5584" s="1">
        <v>1.0</v>
      </c>
    </row>
    <row r="5585">
      <c r="A5585" s="1" t="s">
        <v>29</v>
      </c>
      <c r="B5585" s="1" t="s">
        <v>7586</v>
      </c>
      <c r="C5585" s="2" t="s">
        <v>7420</v>
      </c>
      <c r="D5585" s="1" t="s">
        <v>19</v>
      </c>
      <c r="E5585" s="3" t="str">
        <f>HYPERLINK("https://fyndiq.se/produkt/56c72c0ba5f749b5/", "2-Pack SAMSUNG S24 Skärmskydd - Härdat Glas 9H - Super kvalitet 3D")</f>
        <v>2-Pack SAMSUNG S24 Skärmskydd - Härdat Glas 9H - Super kvalitet 3D</v>
      </c>
      <c r="F5585" s="1" t="s">
        <v>263</v>
      </c>
      <c r="G5585" s="1" t="s">
        <v>264</v>
      </c>
      <c r="H5585" s="1" t="s">
        <v>265</v>
      </c>
      <c r="I5585" s="1" t="s">
        <v>16</v>
      </c>
      <c r="J5585" s="1" t="s">
        <v>23</v>
      </c>
      <c r="K5585" s="1" t="s">
        <v>16</v>
      </c>
      <c r="L5585" s="1" t="s">
        <v>16</v>
      </c>
      <c r="M5585" s="1" t="s">
        <v>16</v>
      </c>
      <c r="N5585" s="1" t="s">
        <v>16</v>
      </c>
      <c r="O5585" s="1">
        <v>71.2</v>
      </c>
      <c r="P5585" s="1">
        <v>1.0</v>
      </c>
    </row>
    <row r="5586">
      <c r="A5586" s="1" t="s">
        <v>29</v>
      </c>
      <c r="B5586" s="1" t="s">
        <v>7587</v>
      </c>
      <c r="C5586" s="2" t="s">
        <v>7420</v>
      </c>
      <c r="D5586" s="1" t="s">
        <v>19</v>
      </c>
      <c r="E558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586" s="1" t="s">
        <v>26</v>
      </c>
      <c r="G5586" s="1" t="s">
        <v>27</v>
      </c>
      <c r="H5586" s="1" t="s">
        <v>28</v>
      </c>
      <c r="I5586" s="1" t="s">
        <v>16</v>
      </c>
      <c r="J5586" s="1" t="s">
        <v>23</v>
      </c>
      <c r="K5586" s="1" t="s">
        <v>16</v>
      </c>
      <c r="L5586" s="1" t="s">
        <v>16</v>
      </c>
      <c r="M5586" s="1" t="s">
        <v>16</v>
      </c>
      <c r="N5586" s="1" t="s">
        <v>16</v>
      </c>
      <c r="O5586" s="1">
        <v>71.2</v>
      </c>
      <c r="P5586" s="1">
        <v>1.0</v>
      </c>
    </row>
    <row r="5587">
      <c r="A5587" s="1" t="s">
        <v>29</v>
      </c>
      <c r="B5587" s="1" t="s">
        <v>7588</v>
      </c>
      <c r="C5587" s="2" t="s">
        <v>7420</v>
      </c>
      <c r="D5587" s="1" t="s">
        <v>19</v>
      </c>
      <c r="E5587" s="3" t="str">
        <f>HYPERLINK("https://fyndiq.se/produkt/c745c55ca3af45fb/", "Skärmskydd IPhone 11 / XR - 3D härdat glas - hög kvalitet")</f>
        <v>Skärmskydd IPhone 11 / XR - 3D härdat glas - hög kvalitet</v>
      </c>
      <c r="F5587" s="1" t="s">
        <v>2222</v>
      </c>
      <c r="G5587" s="1" t="s">
        <v>2223</v>
      </c>
      <c r="H5587" s="1" t="s">
        <v>2224</v>
      </c>
      <c r="I5587" s="1" t="s">
        <v>16</v>
      </c>
      <c r="J5587" s="1" t="s">
        <v>23</v>
      </c>
      <c r="K5587" s="1" t="s">
        <v>16</v>
      </c>
      <c r="L5587" s="1" t="s">
        <v>16</v>
      </c>
      <c r="M5587" s="1" t="s">
        <v>16</v>
      </c>
      <c r="N5587" s="1" t="s">
        <v>16</v>
      </c>
      <c r="O5587" s="1">
        <v>47.2</v>
      </c>
      <c r="P5587" s="1">
        <v>1.0</v>
      </c>
    </row>
    <row r="5588">
      <c r="A5588" s="1" t="s">
        <v>29</v>
      </c>
      <c r="B5588" s="1" t="s">
        <v>7589</v>
      </c>
      <c r="C5588" s="2" t="s">
        <v>7420</v>
      </c>
      <c r="D5588" s="1" t="s">
        <v>19</v>
      </c>
      <c r="E5588" s="3" t="str">
        <f>HYPERLINK("https://fyndiq.se/produkt/56c72c0ba5f749b5/", "2-Pack SAMSUNG S24 Skärmskydd - Härdat Glas 9H - Super kvalitet 3D")</f>
        <v>2-Pack SAMSUNG S24 Skärmskydd - Härdat Glas 9H - Super kvalitet 3D</v>
      </c>
      <c r="F5588" s="1" t="s">
        <v>263</v>
      </c>
      <c r="G5588" s="1" t="s">
        <v>264</v>
      </c>
      <c r="H5588" s="1" t="s">
        <v>265</v>
      </c>
      <c r="I5588" s="1" t="s">
        <v>16</v>
      </c>
      <c r="J5588" s="1" t="s">
        <v>23</v>
      </c>
      <c r="K5588" s="1" t="s">
        <v>16</v>
      </c>
      <c r="L5588" s="1" t="s">
        <v>16</v>
      </c>
      <c r="M5588" s="1" t="s">
        <v>16</v>
      </c>
      <c r="N5588" s="1" t="s">
        <v>16</v>
      </c>
      <c r="O5588" s="1">
        <v>71.2</v>
      </c>
      <c r="P5588" s="1">
        <v>1.0</v>
      </c>
    </row>
    <row r="5589">
      <c r="A5589" s="1" t="s">
        <v>29</v>
      </c>
      <c r="B5589" s="1" t="s">
        <v>7590</v>
      </c>
      <c r="C5589" s="2" t="s">
        <v>7420</v>
      </c>
      <c r="D5589" s="1" t="s">
        <v>19</v>
      </c>
      <c r="E5589" s="3" t="str">
        <f>HYPERLINK("https://fyndiq.se/produkt/311d90a74d234421/", "2 Pack Xiaomi 12 - Härdat glas 9H-Super kvalitet 3D Skärmskydd")</f>
        <v>2 Pack Xiaomi 12 - Härdat glas 9H-Super kvalitet 3D Skärmskydd</v>
      </c>
      <c r="F5589" s="1" t="s">
        <v>582</v>
      </c>
      <c r="G5589" s="1" t="s">
        <v>583</v>
      </c>
      <c r="H5589" s="1" t="s">
        <v>584</v>
      </c>
      <c r="I5589" s="1" t="s">
        <v>16</v>
      </c>
      <c r="J5589" s="1" t="s">
        <v>23</v>
      </c>
      <c r="K5589" s="1" t="s">
        <v>16</v>
      </c>
      <c r="L5589" s="1" t="s">
        <v>16</v>
      </c>
      <c r="M5589" s="1" t="s">
        <v>16</v>
      </c>
      <c r="N5589" s="1" t="s">
        <v>16</v>
      </c>
      <c r="O5589" s="1">
        <v>63.2</v>
      </c>
      <c r="P5589" s="1">
        <v>1.0</v>
      </c>
    </row>
    <row r="5590">
      <c r="A5590" s="1" t="s">
        <v>29</v>
      </c>
      <c r="B5590" s="1" t="s">
        <v>7591</v>
      </c>
      <c r="C5590" s="2" t="s">
        <v>7420</v>
      </c>
      <c r="D5590" s="1" t="s">
        <v>19</v>
      </c>
      <c r="E5590" s="3" t="str">
        <f>HYPERLINK("https://fyndiq.se/produkt/5d384cc8795744b0/", "2-Pack Samsung A55 Skärmskydd i Härdat Glas")</f>
        <v>2-Pack Samsung A55 Skärmskydd i Härdat Glas</v>
      </c>
      <c r="F5590" s="1" t="s">
        <v>191</v>
      </c>
      <c r="G5590" s="1" t="s">
        <v>192</v>
      </c>
      <c r="H5590" s="1" t="s">
        <v>193</v>
      </c>
      <c r="I5590" s="1" t="s">
        <v>16</v>
      </c>
      <c r="J5590" s="1" t="s">
        <v>23</v>
      </c>
      <c r="K5590" s="1" t="s">
        <v>16</v>
      </c>
      <c r="L5590" s="1" t="s">
        <v>16</v>
      </c>
      <c r="M5590" s="1" t="s">
        <v>16</v>
      </c>
      <c r="N5590" s="1" t="s">
        <v>16</v>
      </c>
      <c r="O5590" s="1">
        <v>63.2</v>
      </c>
      <c r="P5590" s="1">
        <v>1.0</v>
      </c>
    </row>
    <row r="5591">
      <c r="A5591" s="1" t="s">
        <v>29</v>
      </c>
      <c r="B5591" s="1" t="s">
        <v>7592</v>
      </c>
      <c r="C5591" s="2" t="s">
        <v>7420</v>
      </c>
      <c r="D5591" s="1" t="s">
        <v>19</v>
      </c>
      <c r="E5591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5591" s="1" t="s">
        <v>912</v>
      </c>
      <c r="G5591" s="1" t="s">
        <v>913</v>
      </c>
      <c r="H5591" s="1" t="s">
        <v>914</v>
      </c>
      <c r="I5591" s="1" t="s">
        <v>16</v>
      </c>
      <c r="J5591" s="1" t="s">
        <v>23</v>
      </c>
      <c r="K5591" s="1" t="s">
        <v>16</v>
      </c>
      <c r="L5591" s="1" t="s">
        <v>16</v>
      </c>
      <c r="M5591" s="1" t="s">
        <v>16</v>
      </c>
      <c r="N5591" s="1" t="s">
        <v>16</v>
      </c>
      <c r="O5591" s="1">
        <v>63.2</v>
      </c>
      <c r="P5591" s="1">
        <v>1.0</v>
      </c>
    </row>
    <row r="5592">
      <c r="A5592" s="1" t="s">
        <v>29</v>
      </c>
      <c r="B5592" s="1" t="s">
        <v>7593</v>
      </c>
      <c r="C5592" s="2" t="s">
        <v>7420</v>
      </c>
      <c r="D5592" s="1" t="s">
        <v>19</v>
      </c>
      <c r="E5592" s="3" t="str">
        <f>HYPERLINK("https://fyndiq.se/produkt/8a162916fdf246f7/", "2-Pack SAMSUNG S24 Skärmskydd - Härdat Glas 9H - Super kvalitet 3D")</f>
        <v>2-Pack SAMSUNG S24 Skärmskydd - Härdat Glas 9H - Super kvalitet 3D</v>
      </c>
      <c r="F5592" s="1" t="s">
        <v>714</v>
      </c>
      <c r="G5592" s="1" t="s">
        <v>715</v>
      </c>
      <c r="H5592" s="1" t="s">
        <v>716</v>
      </c>
      <c r="I5592" s="1" t="s">
        <v>16</v>
      </c>
      <c r="J5592" s="1" t="s">
        <v>23</v>
      </c>
      <c r="K5592" s="1" t="s">
        <v>16</v>
      </c>
      <c r="L5592" s="1" t="s">
        <v>16</v>
      </c>
      <c r="M5592" s="1" t="s">
        <v>16</v>
      </c>
      <c r="N5592" s="1" t="s">
        <v>16</v>
      </c>
      <c r="O5592" s="1">
        <v>71.2</v>
      </c>
      <c r="P5592" s="1">
        <v>1.0</v>
      </c>
    </row>
    <row r="5593">
      <c r="A5593" s="1" t="s">
        <v>29</v>
      </c>
      <c r="B5593" s="1" t="s">
        <v>7594</v>
      </c>
      <c r="C5593" s="2" t="s">
        <v>7420</v>
      </c>
      <c r="D5593" s="1" t="s">
        <v>19</v>
      </c>
      <c r="E5593" s="3" t="str">
        <f>HYPERLINK("https://fyndiq.se/produkt/c6ad89f6519841d9/", "2 Pack Samsung Galaxy S20 - Härdat glas 9H - Super kvalitet 3D")</f>
        <v>2 Pack Samsung Galaxy S20 - Härdat glas 9H - Super kvalitet 3D</v>
      </c>
      <c r="F5593" s="1" t="s">
        <v>1342</v>
      </c>
      <c r="G5593" s="1" t="s">
        <v>1343</v>
      </c>
      <c r="H5593" s="1" t="s">
        <v>1344</v>
      </c>
      <c r="I5593" s="1" t="s">
        <v>16</v>
      </c>
      <c r="J5593" s="1" t="s">
        <v>23</v>
      </c>
      <c r="K5593" s="1" t="s">
        <v>16</v>
      </c>
      <c r="L5593" s="1" t="s">
        <v>16</v>
      </c>
      <c r="M5593" s="1" t="s">
        <v>16</v>
      </c>
      <c r="N5593" s="1" t="s">
        <v>16</v>
      </c>
      <c r="O5593" s="1">
        <v>71.2</v>
      </c>
      <c r="P5593" s="1">
        <v>1.0</v>
      </c>
    </row>
    <row r="5594">
      <c r="A5594" s="1" t="s">
        <v>29</v>
      </c>
      <c r="B5594" s="1" t="s">
        <v>7595</v>
      </c>
      <c r="C5594" s="2" t="s">
        <v>7420</v>
      </c>
      <c r="D5594" s="1" t="s">
        <v>19</v>
      </c>
      <c r="E5594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5594" s="1" t="s">
        <v>2685</v>
      </c>
      <c r="G5594" s="1" t="s">
        <v>2686</v>
      </c>
      <c r="H5594" s="1" t="s">
        <v>2687</v>
      </c>
      <c r="I5594" s="1" t="s">
        <v>16</v>
      </c>
      <c r="J5594" s="1" t="s">
        <v>23</v>
      </c>
      <c r="K5594" s="1" t="s">
        <v>16</v>
      </c>
      <c r="L5594" s="1" t="s">
        <v>16</v>
      </c>
      <c r="M5594" s="1" t="s">
        <v>16</v>
      </c>
      <c r="N5594" s="1" t="s">
        <v>16</v>
      </c>
      <c r="O5594" s="1">
        <v>63.2</v>
      </c>
      <c r="P5594" s="1">
        <v>1.0</v>
      </c>
    </row>
    <row r="5595">
      <c r="A5595" s="1" t="s">
        <v>29</v>
      </c>
      <c r="B5595" s="1" t="s">
        <v>7596</v>
      </c>
      <c r="C5595" s="2" t="s">
        <v>7597</v>
      </c>
      <c r="D5595" s="1" t="s">
        <v>19</v>
      </c>
      <c r="E5595" s="3" t="str">
        <f>HYPERLINK("https://fyndiq.se/produkt/3ab2b27145824729/", "2-Pack Samsung S21 Ultra - 9H Härdat Glass - Top Kvalitet")</f>
        <v>2-Pack Samsung S21 Ultra - 9H Härdat Glass - Top Kvalitet</v>
      </c>
      <c r="F5595" s="1" t="s">
        <v>7598</v>
      </c>
      <c r="G5595" s="1" t="s">
        <v>7599</v>
      </c>
      <c r="H5595" s="1" t="s">
        <v>7600</v>
      </c>
      <c r="I5595" s="1" t="s">
        <v>16</v>
      </c>
      <c r="J5595" s="1" t="s">
        <v>23</v>
      </c>
      <c r="K5595" s="1" t="s">
        <v>16</v>
      </c>
      <c r="L5595" s="1" t="s">
        <v>16</v>
      </c>
      <c r="M5595" s="1" t="s">
        <v>16</v>
      </c>
      <c r="N5595" s="1" t="s">
        <v>16</v>
      </c>
      <c r="O5595" s="1">
        <v>63.2</v>
      </c>
      <c r="P5595" s="1">
        <v>1.0</v>
      </c>
    </row>
    <row r="5596">
      <c r="A5596" s="1" t="s">
        <v>29</v>
      </c>
      <c r="B5596" s="1" t="s">
        <v>7601</v>
      </c>
      <c r="C5596" s="2" t="s">
        <v>7597</v>
      </c>
      <c r="D5596" s="1" t="s">
        <v>19</v>
      </c>
      <c r="E559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596" s="1" t="s">
        <v>26</v>
      </c>
      <c r="G5596" s="1" t="s">
        <v>27</v>
      </c>
      <c r="H5596" s="1" t="s">
        <v>28</v>
      </c>
      <c r="I5596" s="1" t="s">
        <v>16</v>
      </c>
      <c r="J5596" s="1" t="s">
        <v>23</v>
      </c>
      <c r="K5596" s="1" t="s">
        <v>16</v>
      </c>
      <c r="L5596" s="1" t="s">
        <v>16</v>
      </c>
      <c r="M5596" s="1" t="s">
        <v>16</v>
      </c>
      <c r="N5596" s="1" t="s">
        <v>16</v>
      </c>
      <c r="O5596" s="1">
        <v>71.2</v>
      </c>
      <c r="P5596" s="1">
        <v>1.0</v>
      </c>
    </row>
    <row r="5597">
      <c r="A5597" s="1" t="s">
        <v>29</v>
      </c>
      <c r="B5597" s="1" t="s">
        <v>7602</v>
      </c>
      <c r="C5597" s="2" t="s">
        <v>7597</v>
      </c>
      <c r="D5597" s="1" t="s">
        <v>19</v>
      </c>
      <c r="E559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5597" s="1" t="s">
        <v>163</v>
      </c>
      <c r="G5597" s="1" t="s">
        <v>164</v>
      </c>
      <c r="H5597" s="1" t="s">
        <v>165</v>
      </c>
      <c r="I5597" s="1" t="s">
        <v>16</v>
      </c>
      <c r="J5597" s="1" t="s">
        <v>23</v>
      </c>
      <c r="K5597" s="1" t="s">
        <v>16</v>
      </c>
      <c r="L5597" s="1" t="s">
        <v>16</v>
      </c>
      <c r="M5597" s="1" t="s">
        <v>16</v>
      </c>
      <c r="N5597" s="1" t="s">
        <v>16</v>
      </c>
      <c r="O5597" s="1">
        <v>63.2</v>
      </c>
      <c r="P5597" s="1">
        <v>1.0</v>
      </c>
    </row>
    <row r="5598">
      <c r="A5598" s="1" t="s">
        <v>29</v>
      </c>
      <c r="B5598" s="1" t="s">
        <v>7603</v>
      </c>
      <c r="C5598" s="2" t="s">
        <v>7597</v>
      </c>
      <c r="D5598" s="1" t="s">
        <v>19</v>
      </c>
      <c r="E5598" s="3" t="str">
        <f>HYPERLINK("https://fyndiq.se/produkt/2f8f288b73ab4b13/", "2-Pack Sony Xperia 5 IV - Härdat glas 9H - Super Kvalitet 3D")</f>
        <v>2-Pack Sony Xperia 5 IV - Härdat glas 9H - Super Kvalitet 3D</v>
      </c>
      <c r="F5598" s="1" t="s">
        <v>931</v>
      </c>
      <c r="G5598" s="1" t="s">
        <v>932</v>
      </c>
      <c r="H5598" s="1" t="s">
        <v>933</v>
      </c>
      <c r="I5598" s="1" t="s">
        <v>16</v>
      </c>
      <c r="J5598" s="1" t="s">
        <v>23</v>
      </c>
      <c r="K5598" s="1" t="s">
        <v>16</v>
      </c>
      <c r="L5598" s="1" t="s">
        <v>16</v>
      </c>
      <c r="M5598" s="1" t="s">
        <v>16</v>
      </c>
      <c r="N5598" s="1" t="s">
        <v>16</v>
      </c>
      <c r="O5598" s="1">
        <v>71.2</v>
      </c>
      <c r="P5598" s="1">
        <v>1.0</v>
      </c>
    </row>
    <row r="5599">
      <c r="A5599" s="1" t="s">
        <v>29</v>
      </c>
      <c r="B5599" s="1" t="s">
        <v>7604</v>
      </c>
      <c r="C5599" s="2" t="s">
        <v>7597</v>
      </c>
      <c r="D5599" s="1" t="s">
        <v>19</v>
      </c>
      <c r="E5599" s="3" t="str">
        <f t="shared" ref="E5599:E5600" si="82">HYPERLINK("https://fyndiq.se/produkt/475c886688e549fb/", "2-Pack SAMSUNG S24 ULTRA Skärmskydd - Härdat Glas 9H - Super kvalitet 3D")</f>
        <v>2-Pack SAMSUNG S24 ULTRA Skärmskydd - Härdat Glas 9H - Super kvalitet 3D</v>
      </c>
      <c r="F5599" s="1" t="s">
        <v>26</v>
      </c>
      <c r="G5599" s="1" t="s">
        <v>27</v>
      </c>
      <c r="H5599" s="1" t="s">
        <v>28</v>
      </c>
      <c r="I5599" s="1" t="s">
        <v>16</v>
      </c>
      <c r="J5599" s="1" t="s">
        <v>23</v>
      </c>
      <c r="K5599" s="1" t="s">
        <v>16</v>
      </c>
      <c r="L5599" s="1" t="s">
        <v>16</v>
      </c>
      <c r="M5599" s="1" t="s">
        <v>16</v>
      </c>
      <c r="N5599" s="1" t="s">
        <v>16</v>
      </c>
      <c r="O5599" s="1">
        <v>71.2</v>
      </c>
      <c r="P5599" s="1">
        <v>1.0</v>
      </c>
    </row>
    <row r="5600">
      <c r="A5600" s="1" t="s">
        <v>29</v>
      </c>
      <c r="B5600" s="1" t="s">
        <v>7605</v>
      </c>
      <c r="C5600" s="2" t="s">
        <v>7597</v>
      </c>
      <c r="D5600" s="1" t="s">
        <v>19</v>
      </c>
      <c r="E5600" s="3" t="str">
        <f t="shared" si="82"/>
        <v>2-Pack SAMSUNG S24 ULTRA Skärmskydd - Härdat Glas 9H - Super kvalitet 3D</v>
      </c>
      <c r="F5600" s="1" t="s">
        <v>26</v>
      </c>
      <c r="G5600" s="1" t="s">
        <v>27</v>
      </c>
      <c r="H5600" s="1" t="s">
        <v>28</v>
      </c>
      <c r="I5600" s="1" t="s">
        <v>16</v>
      </c>
      <c r="J5600" s="1" t="s">
        <v>23</v>
      </c>
      <c r="K5600" s="1" t="s">
        <v>16</v>
      </c>
      <c r="L5600" s="1" t="s">
        <v>16</v>
      </c>
      <c r="M5600" s="1" t="s">
        <v>16</v>
      </c>
      <c r="N5600" s="1" t="s">
        <v>16</v>
      </c>
      <c r="O5600" s="1">
        <v>71.2</v>
      </c>
      <c r="P5600" s="1">
        <v>1.0</v>
      </c>
    </row>
    <row r="5601">
      <c r="A5601" s="1" t="s">
        <v>29</v>
      </c>
      <c r="B5601" s="1" t="s">
        <v>7606</v>
      </c>
      <c r="C5601" s="2" t="s">
        <v>7597</v>
      </c>
      <c r="D5601" s="1" t="s">
        <v>19</v>
      </c>
      <c r="E5601" s="3" t="str">
        <f>HYPERLINK("https://fyndiq.se/produkt/701c980a31d04f70/", "Samsung S23 FE 5G - 9H Härdat Glass - Super Kvalitet 3D")</f>
        <v>Samsung S23 FE 5G - 9H Härdat Glass - Super Kvalitet 3D</v>
      </c>
      <c r="F5601" s="1" t="s">
        <v>698</v>
      </c>
      <c r="G5601" s="1" t="s">
        <v>699</v>
      </c>
      <c r="H5601" s="1" t="s">
        <v>700</v>
      </c>
      <c r="I5601" s="1" t="s">
        <v>16</v>
      </c>
      <c r="J5601" s="1" t="s">
        <v>23</v>
      </c>
      <c r="K5601" s="1" t="s">
        <v>16</v>
      </c>
      <c r="L5601" s="1" t="s">
        <v>16</v>
      </c>
      <c r="M5601" s="1" t="s">
        <v>16</v>
      </c>
      <c r="N5601" s="1" t="s">
        <v>16</v>
      </c>
      <c r="O5601" s="1">
        <v>55.2</v>
      </c>
      <c r="P5601" s="1">
        <v>2.0</v>
      </c>
    </row>
    <row r="5602">
      <c r="A5602" s="1" t="s">
        <v>29</v>
      </c>
      <c r="B5602" s="1" t="s">
        <v>7607</v>
      </c>
      <c r="C5602" s="2" t="s">
        <v>7597</v>
      </c>
      <c r="D5602" s="1" t="s">
        <v>19</v>
      </c>
      <c r="E5602" s="3" t="str">
        <f>HYPERLINK("https://fyndiq.se/produkt/31c7d8189df64a38/", "2-Pack Iphone 7/8  - 9D Härdat Glass - Top Kvalitet- Vit.")</f>
        <v>2-Pack Iphone 7/8  - 9D Härdat Glass - Top Kvalitet- Vit.</v>
      </c>
      <c r="F5602" s="1" t="s">
        <v>7608</v>
      </c>
      <c r="G5602" s="1" t="s">
        <v>7609</v>
      </c>
      <c r="H5602" s="1" t="s">
        <v>7610</v>
      </c>
      <c r="I5602" s="1" t="s">
        <v>16</v>
      </c>
      <c r="J5602" s="1" t="s">
        <v>23</v>
      </c>
      <c r="K5602" s="1" t="s">
        <v>16</v>
      </c>
      <c r="L5602" s="1" t="s">
        <v>16</v>
      </c>
      <c r="M5602" s="1" t="s">
        <v>16</v>
      </c>
      <c r="N5602" s="1" t="s">
        <v>16</v>
      </c>
      <c r="O5602" s="1">
        <v>55.2</v>
      </c>
      <c r="P5602" s="1">
        <v>1.0</v>
      </c>
    </row>
    <row r="5603">
      <c r="A5603" s="1" t="s">
        <v>29</v>
      </c>
      <c r="B5603" s="1" t="s">
        <v>7611</v>
      </c>
      <c r="C5603" s="2" t="s">
        <v>7597</v>
      </c>
      <c r="D5603" s="1" t="s">
        <v>19</v>
      </c>
      <c r="E5603" s="3" t="str">
        <f>HYPERLINK("https://fyndiq.se/produkt/f15b82570d4144d0/", "2-Pack Apple Watch 41mm – Härdat glas 9H – Super kvalitet 3D")</f>
        <v>2-Pack Apple Watch 41mm – Härdat glas 9H – Super kvalitet 3D</v>
      </c>
      <c r="F5603" s="1" t="s">
        <v>144</v>
      </c>
      <c r="G5603" s="1" t="s">
        <v>145</v>
      </c>
      <c r="H5603" s="1" t="s">
        <v>146</v>
      </c>
      <c r="I5603" s="1" t="s">
        <v>16</v>
      </c>
      <c r="J5603" s="1" t="s">
        <v>23</v>
      </c>
      <c r="K5603" s="1" t="s">
        <v>16</v>
      </c>
      <c r="L5603" s="1" t="s">
        <v>16</v>
      </c>
      <c r="M5603" s="1" t="s">
        <v>16</v>
      </c>
      <c r="N5603" s="1" t="s">
        <v>16</v>
      </c>
      <c r="O5603" s="1">
        <v>55.2</v>
      </c>
      <c r="P5603" s="1">
        <v>1.0</v>
      </c>
    </row>
    <row r="5604">
      <c r="A5604" s="1" t="s">
        <v>29</v>
      </c>
      <c r="B5604" s="1" t="s">
        <v>7612</v>
      </c>
      <c r="C5604" s="2" t="s">
        <v>7597</v>
      </c>
      <c r="D5604" s="1" t="s">
        <v>19</v>
      </c>
      <c r="E5604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604" s="1" t="s">
        <v>296</v>
      </c>
      <c r="G5604" s="1" t="s">
        <v>297</v>
      </c>
      <c r="H5604" s="1" t="s">
        <v>298</v>
      </c>
      <c r="I5604" s="1" t="s">
        <v>16</v>
      </c>
      <c r="J5604" s="1" t="s">
        <v>23</v>
      </c>
      <c r="K5604" s="1" t="s">
        <v>16</v>
      </c>
      <c r="L5604" s="1" t="s">
        <v>16</v>
      </c>
      <c r="M5604" s="1" t="s">
        <v>16</v>
      </c>
      <c r="N5604" s="1" t="s">
        <v>16</v>
      </c>
      <c r="O5604" s="1">
        <v>71.2</v>
      </c>
      <c r="P5604" s="1">
        <v>1.0</v>
      </c>
    </row>
    <row r="5605">
      <c r="A5605" s="1" t="s">
        <v>29</v>
      </c>
      <c r="B5605" s="1" t="s">
        <v>7613</v>
      </c>
      <c r="C5605" s="2" t="s">
        <v>7597</v>
      </c>
      <c r="D5605" s="1" t="s">
        <v>19</v>
      </c>
      <c r="E5605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5605" s="1" t="s">
        <v>832</v>
      </c>
      <c r="G5605" s="1" t="s">
        <v>833</v>
      </c>
      <c r="H5605" s="1" t="s">
        <v>834</v>
      </c>
      <c r="I5605" s="1" t="s">
        <v>16</v>
      </c>
      <c r="J5605" s="1" t="s">
        <v>23</v>
      </c>
      <c r="K5605" s="1" t="s">
        <v>16</v>
      </c>
      <c r="L5605" s="1" t="s">
        <v>16</v>
      </c>
      <c r="M5605" s="1" t="s">
        <v>16</v>
      </c>
      <c r="N5605" s="1" t="s">
        <v>16</v>
      </c>
      <c r="O5605" s="1">
        <v>55.2</v>
      </c>
      <c r="P5605" s="1">
        <v>1.0</v>
      </c>
    </row>
    <row r="5606">
      <c r="A5606" s="1" t="s">
        <v>29</v>
      </c>
      <c r="B5606" s="1" t="s">
        <v>7614</v>
      </c>
      <c r="C5606" s="2" t="s">
        <v>7597</v>
      </c>
      <c r="D5606" s="1" t="s">
        <v>19</v>
      </c>
      <c r="E5606" s="3" t="str">
        <f>HYPERLINK("https://fyndiq.se/produkt/f15b82570d4144d0/", "2-Pack Apple Watch 41mm – Härdat glas 9H – Super kvalitet 3D")</f>
        <v>2-Pack Apple Watch 41mm – Härdat glas 9H – Super kvalitet 3D</v>
      </c>
      <c r="F5606" s="1" t="s">
        <v>144</v>
      </c>
      <c r="G5606" s="1" t="s">
        <v>145</v>
      </c>
      <c r="H5606" s="1" t="s">
        <v>146</v>
      </c>
      <c r="I5606" s="1" t="s">
        <v>16</v>
      </c>
      <c r="J5606" s="1" t="s">
        <v>23</v>
      </c>
      <c r="K5606" s="1" t="s">
        <v>16</v>
      </c>
      <c r="L5606" s="1" t="s">
        <v>16</v>
      </c>
      <c r="M5606" s="1" t="s">
        <v>16</v>
      </c>
      <c r="N5606" s="1" t="s">
        <v>16</v>
      </c>
      <c r="O5606" s="1">
        <v>55.2</v>
      </c>
      <c r="P5606" s="1">
        <v>1.0</v>
      </c>
    </row>
    <row r="5607">
      <c r="A5607" s="1" t="s">
        <v>29</v>
      </c>
      <c r="B5607" s="1" t="s">
        <v>7615</v>
      </c>
      <c r="C5607" s="2" t="s">
        <v>7597</v>
      </c>
      <c r="D5607" s="1" t="s">
        <v>19</v>
      </c>
      <c r="E5607" s="3" t="str">
        <f t="shared" ref="E5607:E5608" si="83">HYPERLINK("https://fyndiq.se/produkt/7b4cb5f9439947b9/", "2-Pack iPhone SE 2020 Svart - Härdat Glas 9H - Super Kvalitet 3D")</f>
        <v>2-Pack iPhone SE 2020 Svart - Härdat Glas 9H - Super Kvalitet 3D</v>
      </c>
      <c r="F5607" s="1" t="s">
        <v>175</v>
      </c>
      <c r="G5607" s="1" t="s">
        <v>176</v>
      </c>
      <c r="H5607" s="1" t="s">
        <v>177</v>
      </c>
      <c r="I5607" s="1" t="s">
        <v>16</v>
      </c>
      <c r="J5607" s="1" t="s">
        <v>23</v>
      </c>
      <c r="K5607" s="1" t="s">
        <v>16</v>
      </c>
      <c r="L5607" s="1" t="s">
        <v>16</v>
      </c>
      <c r="M5607" s="1" t="s">
        <v>16</v>
      </c>
      <c r="N5607" s="1" t="s">
        <v>16</v>
      </c>
      <c r="O5607" s="1">
        <v>55.2</v>
      </c>
      <c r="P5607" s="1">
        <v>1.0</v>
      </c>
    </row>
    <row r="5608">
      <c r="A5608" s="1" t="s">
        <v>29</v>
      </c>
      <c r="B5608" s="1" t="s">
        <v>7616</v>
      </c>
      <c r="C5608" s="2" t="s">
        <v>7597</v>
      </c>
      <c r="D5608" s="1" t="s">
        <v>19</v>
      </c>
      <c r="E5608" s="3" t="str">
        <f t="shared" si="83"/>
        <v>2-Pack iPhone SE 2020 Svart - Härdat Glas 9H - Super Kvalitet 3D</v>
      </c>
      <c r="F5608" s="1" t="s">
        <v>175</v>
      </c>
      <c r="G5608" s="1" t="s">
        <v>176</v>
      </c>
      <c r="H5608" s="1" t="s">
        <v>177</v>
      </c>
      <c r="I5608" s="1" t="s">
        <v>16</v>
      </c>
      <c r="J5608" s="1" t="s">
        <v>23</v>
      </c>
      <c r="K5608" s="1" t="s">
        <v>16</v>
      </c>
      <c r="L5608" s="1" t="s">
        <v>16</v>
      </c>
      <c r="M5608" s="1" t="s">
        <v>16</v>
      </c>
      <c r="N5608" s="1" t="s">
        <v>16</v>
      </c>
      <c r="O5608" s="1">
        <v>55.2</v>
      </c>
      <c r="P5608" s="1">
        <v>2.0</v>
      </c>
    </row>
    <row r="5609">
      <c r="A5609" s="1" t="s">
        <v>29</v>
      </c>
      <c r="B5609" s="1" t="s">
        <v>7617</v>
      </c>
      <c r="C5609" s="2" t="s">
        <v>7597</v>
      </c>
      <c r="D5609" s="1" t="s">
        <v>19</v>
      </c>
      <c r="E5609" s="3" t="str">
        <f>HYPERLINK("https://fyndiq.se/produkt/9ebf57b0b80646da/", "Samsung S10 3D rundat härdat glasfodral - Svart")</f>
        <v>Samsung S10 3D rundat härdat glasfodral - Svart</v>
      </c>
      <c r="F5609" s="1" t="s">
        <v>1022</v>
      </c>
      <c r="G5609" s="1" t="s">
        <v>1023</v>
      </c>
      <c r="H5609" s="1" t="s">
        <v>1024</v>
      </c>
      <c r="I5609" s="1" t="s">
        <v>16</v>
      </c>
      <c r="J5609" s="1" t="s">
        <v>23</v>
      </c>
      <c r="K5609" s="1" t="s">
        <v>16</v>
      </c>
      <c r="L5609" s="1" t="s">
        <v>16</v>
      </c>
      <c r="M5609" s="1" t="s">
        <v>16</v>
      </c>
      <c r="N5609" s="1" t="s">
        <v>16</v>
      </c>
      <c r="O5609" s="1">
        <v>55.2</v>
      </c>
      <c r="P5609" s="1">
        <v>1.0</v>
      </c>
    </row>
    <row r="5610">
      <c r="A5610" s="1" t="s">
        <v>29</v>
      </c>
      <c r="B5610" s="1" t="s">
        <v>7618</v>
      </c>
      <c r="C5610" s="2" t="s">
        <v>7597</v>
      </c>
      <c r="D5610" s="1" t="s">
        <v>19</v>
      </c>
      <c r="E5610" s="3" t="str">
        <f>HYPERLINK("https://fyndiq.se/produkt/29a0e9003f3246e8/", "Apple Watch 44mm – Härdat glas 9H – Super kvalitet 3D Skärmskydd")</f>
        <v>Apple Watch 44mm – Härdat glas 9H – Super kvalitet 3D Skärmskydd</v>
      </c>
      <c r="F5610" s="1" t="s">
        <v>2040</v>
      </c>
      <c r="G5610" s="1" t="s">
        <v>2041</v>
      </c>
      <c r="H5610" s="1" t="s">
        <v>2042</v>
      </c>
      <c r="I5610" s="1" t="s">
        <v>16</v>
      </c>
      <c r="J5610" s="1" t="s">
        <v>23</v>
      </c>
      <c r="K5610" s="1" t="s">
        <v>16</v>
      </c>
      <c r="L5610" s="1" t="s">
        <v>16</v>
      </c>
      <c r="M5610" s="1" t="s">
        <v>16</v>
      </c>
      <c r="N5610" s="1" t="s">
        <v>16</v>
      </c>
      <c r="O5610" s="1">
        <v>47.2</v>
      </c>
      <c r="P5610" s="1">
        <v>1.0</v>
      </c>
    </row>
    <row r="5611">
      <c r="A5611" s="1" t="s">
        <v>29</v>
      </c>
      <c r="B5611" s="1" t="s">
        <v>7619</v>
      </c>
      <c r="C5611" s="2" t="s">
        <v>7597</v>
      </c>
      <c r="D5611" s="1" t="s">
        <v>19</v>
      </c>
      <c r="E5611" s="3" t="str">
        <f>HYPERLINK("https://fyndiq.se/produkt/799aff173b9549a0/", "OnePlus 10 Pro 5G Premium Transparent Skal: Stöttåligt med Förstärkta Hörn")</f>
        <v>OnePlus 10 Pro 5G Premium Transparent Skal: Stöttåligt med Förstärkta Hörn</v>
      </c>
      <c r="F5611" s="1" t="s">
        <v>5655</v>
      </c>
      <c r="G5611" s="1" t="s">
        <v>5656</v>
      </c>
      <c r="H5611" s="1" t="s">
        <v>5657</v>
      </c>
      <c r="I5611" s="1" t="s">
        <v>16</v>
      </c>
      <c r="J5611" s="1" t="s">
        <v>23</v>
      </c>
      <c r="K5611" s="1" t="s">
        <v>16</v>
      </c>
      <c r="L5611" s="1" t="s">
        <v>16</v>
      </c>
      <c r="M5611" s="1" t="s">
        <v>16</v>
      </c>
      <c r="N5611" s="1" t="s">
        <v>16</v>
      </c>
      <c r="O5611" s="1">
        <v>55.2</v>
      </c>
      <c r="P5611" s="1">
        <v>1.0</v>
      </c>
    </row>
    <row r="5612">
      <c r="A5612" s="1" t="s">
        <v>29</v>
      </c>
      <c r="B5612" s="1" t="s">
        <v>7620</v>
      </c>
      <c r="C5612" s="2" t="s">
        <v>7597</v>
      </c>
      <c r="D5612" s="1" t="s">
        <v>19</v>
      </c>
      <c r="E5612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612" s="1" t="s">
        <v>31</v>
      </c>
      <c r="G5612" s="1" t="s">
        <v>32</v>
      </c>
      <c r="H5612" s="1" t="s">
        <v>33</v>
      </c>
      <c r="I5612" s="1" t="s">
        <v>16</v>
      </c>
      <c r="J5612" s="1" t="s">
        <v>23</v>
      </c>
      <c r="K5612" s="1" t="s">
        <v>16</v>
      </c>
      <c r="L5612" s="1" t="s">
        <v>16</v>
      </c>
      <c r="M5612" s="1" t="s">
        <v>16</v>
      </c>
      <c r="N5612" s="1" t="s">
        <v>16</v>
      </c>
      <c r="O5612" s="1">
        <v>79.2</v>
      </c>
      <c r="P5612" s="1">
        <v>1.0</v>
      </c>
    </row>
    <row r="5613">
      <c r="A5613" s="1" t="s">
        <v>29</v>
      </c>
      <c r="B5613" s="1" t="s">
        <v>7621</v>
      </c>
      <c r="C5613" s="2" t="s">
        <v>7597</v>
      </c>
      <c r="D5613" s="1" t="s">
        <v>19</v>
      </c>
      <c r="E5613" s="3" t="str">
        <f>HYPERLINK("https://fyndiq.se/produkt/d797b2d066ca471c/", "2-Pack Apple Watch 44mm – Härdat glas 9H – Super kvalitet 3D")</f>
        <v>2-Pack Apple Watch 44mm – Härdat glas 9H – Super kvalitet 3D</v>
      </c>
      <c r="F5613" s="1" t="s">
        <v>1392</v>
      </c>
      <c r="G5613" s="1" t="s">
        <v>1393</v>
      </c>
      <c r="H5613" s="1" t="s">
        <v>1394</v>
      </c>
      <c r="I5613" s="1" t="s">
        <v>16</v>
      </c>
      <c r="J5613" s="1" t="s">
        <v>23</v>
      </c>
      <c r="K5613" s="1" t="s">
        <v>16</v>
      </c>
      <c r="L5613" s="1" t="s">
        <v>16</v>
      </c>
      <c r="M5613" s="1" t="s">
        <v>16</v>
      </c>
      <c r="N5613" s="1" t="s">
        <v>16</v>
      </c>
      <c r="O5613" s="1">
        <v>55.2</v>
      </c>
      <c r="P5613" s="1">
        <v>1.0</v>
      </c>
    </row>
    <row r="5614">
      <c r="A5614" s="1" t="s">
        <v>29</v>
      </c>
      <c r="B5614" s="1" t="s">
        <v>7622</v>
      </c>
      <c r="C5614" s="2" t="s">
        <v>7597</v>
      </c>
      <c r="D5614" s="1" t="s">
        <v>19</v>
      </c>
      <c r="E5614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5614" s="1" t="s">
        <v>1243</v>
      </c>
      <c r="G5614" s="1" t="s">
        <v>1244</v>
      </c>
      <c r="H5614" s="1" t="s">
        <v>1245</v>
      </c>
      <c r="I5614" s="1" t="s">
        <v>16</v>
      </c>
      <c r="J5614" s="1" t="s">
        <v>23</v>
      </c>
      <c r="K5614" s="1" t="s">
        <v>16</v>
      </c>
      <c r="L5614" s="1" t="s">
        <v>16</v>
      </c>
      <c r="M5614" s="1" t="s">
        <v>16</v>
      </c>
      <c r="N5614" s="1" t="s">
        <v>16</v>
      </c>
      <c r="O5614" s="1">
        <v>71.2</v>
      </c>
      <c r="P5614" s="1">
        <v>1.0</v>
      </c>
    </row>
    <row r="5615">
      <c r="A5615" s="1" t="s">
        <v>29</v>
      </c>
      <c r="B5615" s="1" t="s">
        <v>7623</v>
      </c>
      <c r="C5615" s="2" t="s">
        <v>7597</v>
      </c>
      <c r="D5615" s="1" t="s">
        <v>19</v>
      </c>
      <c r="E5615" s="3" t="str">
        <f>HYPERLINK("https://fyndiq.se/produkt/a871a7da0b2249a8/", "2-Pack Iphone 11 Pro Max - 9H Härdat Glass - Top Kvalitet")</f>
        <v>2-Pack Iphone 11 Pro Max - 9H Härdat Glass - Top Kvalitet</v>
      </c>
      <c r="F5615" s="1" t="s">
        <v>559</v>
      </c>
      <c r="G5615" s="1" t="s">
        <v>560</v>
      </c>
      <c r="H5615" s="1" t="s">
        <v>561</v>
      </c>
      <c r="I5615" s="1" t="s">
        <v>16</v>
      </c>
      <c r="J5615" s="1" t="s">
        <v>23</v>
      </c>
      <c r="K5615" s="1" t="s">
        <v>16</v>
      </c>
      <c r="L5615" s="1" t="s">
        <v>16</v>
      </c>
      <c r="M5615" s="1" t="s">
        <v>16</v>
      </c>
      <c r="N5615" s="1" t="s">
        <v>16</v>
      </c>
      <c r="O5615" s="1">
        <v>55.2</v>
      </c>
      <c r="P5615" s="1">
        <v>1.0</v>
      </c>
    </row>
    <row r="5616">
      <c r="A5616" s="1" t="s">
        <v>29</v>
      </c>
      <c r="B5616" s="1" t="s">
        <v>7624</v>
      </c>
      <c r="C5616" s="2" t="s">
        <v>7597</v>
      </c>
      <c r="D5616" s="1" t="s">
        <v>19</v>
      </c>
      <c r="E5616" s="3" t="str">
        <f>HYPERLINK("https://fyndiq.se/produkt/2a9c1aa3cb0d49a0/", "2 Pack iPhone 7 Svart - Härdat Glas 9H - Super Kvalitet 3D")</f>
        <v>2 Pack iPhone 7 Svart - Härdat Glas 9H - Super Kvalitet 3D</v>
      </c>
      <c r="F5616" s="1" t="s">
        <v>3480</v>
      </c>
      <c r="G5616" s="1" t="s">
        <v>3481</v>
      </c>
      <c r="H5616" s="1" t="s">
        <v>3482</v>
      </c>
      <c r="I5616" s="1" t="s">
        <v>16</v>
      </c>
      <c r="J5616" s="1" t="s">
        <v>23</v>
      </c>
      <c r="K5616" s="1" t="s">
        <v>16</v>
      </c>
      <c r="L5616" s="1" t="s">
        <v>16</v>
      </c>
      <c r="M5616" s="1" t="s">
        <v>16</v>
      </c>
      <c r="N5616" s="1" t="s">
        <v>16</v>
      </c>
      <c r="O5616" s="1">
        <v>55.2</v>
      </c>
      <c r="P5616" s="1">
        <v>2.0</v>
      </c>
    </row>
    <row r="5617">
      <c r="A5617" s="1" t="s">
        <v>29</v>
      </c>
      <c r="B5617" s="1" t="s">
        <v>7625</v>
      </c>
      <c r="C5617" s="2" t="s">
        <v>7597</v>
      </c>
      <c r="D5617" s="1" t="s">
        <v>19</v>
      </c>
      <c r="E5617" s="3" t="str">
        <f>HYPERLINK("https://fyndiq.se/produkt/3fee81d316cc43da/", "2-pack - iPhone 12 / 12 Pro - 9H Härdat Glass - Top Kvalitet")</f>
        <v>2-pack - iPhone 12 / 12 Pro - 9H Härdat Glass - Top Kvalitet</v>
      </c>
      <c r="F5617" s="1" t="s">
        <v>2499</v>
      </c>
      <c r="G5617" s="1" t="s">
        <v>2500</v>
      </c>
      <c r="H5617" s="1" t="s">
        <v>2067</v>
      </c>
      <c r="I5617" s="1" t="s">
        <v>16</v>
      </c>
      <c r="J5617" s="1" t="s">
        <v>23</v>
      </c>
      <c r="K5617" s="1" t="s">
        <v>16</v>
      </c>
      <c r="L5617" s="1" t="s">
        <v>16</v>
      </c>
      <c r="M5617" s="1" t="s">
        <v>16</v>
      </c>
      <c r="N5617" s="1" t="s">
        <v>16</v>
      </c>
      <c r="O5617" s="1">
        <v>55.2</v>
      </c>
      <c r="P5617" s="1">
        <v>1.0</v>
      </c>
    </row>
    <row r="5618">
      <c r="A5618" s="1" t="s">
        <v>29</v>
      </c>
      <c r="B5618" s="1" t="s">
        <v>7626</v>
      </c>
      <c r="C5618" s="2" t="s">
        <v>7597</v>
      </c>
      <c r="D5618" s="1" t="s">
        <v>19</v>
      </c>
      <c r="E5618" s="3" t="str">
        <f>HYPERLINK("https://fyndiq.se/produkt/1bd22de0993e4a5d/", "Samsung Galaxy S21 Ultra 5G - Härdat Glas 9H - Super Kvalitet 3D")</f>
        <v>Samsung Galaxy S21 Ultra 5G - Härdat Glas 9H - Super Kvalitet 3D</v>
      </c>
      <c r="F5618" s="1" t="s">
        <v>7445</v>
      </c>
      <c r="G5618" s="1" t="s">
        <v>7446</v>
      </c>
      <c r="H5618" s="1" t="s">
        <v>7447</v>
      </c>
      <c r="I5618" s="1" t="s">
        <v>16</v>
      </c>
      <c r="J5618" s="1" t="s">
        <v>23</v>
      </c>
      <c r="K5618" s="1" t="s">
        <v>16</v>
      </c>
      <c r="L5618" s="1" t="s">
        <v>16</v>
      </c>
      <c r="M5618" s="1" t="s">
        <v>16</v>
      </c>
      <c r="N5618" s="1" t="s">
        <v>16</v>
      </c>
      <c r="O5618" s="1">
        <v>55.2</v>
      </c>
      <c r="P5618" s="1">
        <v>1.0</v>
      </c>
    </row>
    <row r="5619">
      <c r="A5619" s="1" t="s">
        <v>29</v>
      </c>
      <c r="B5619" s="1" t="s">
        <v>7627</v>
      </c>
      <c r="C5619" s="2" t="s">
        <v>7597</v>
      </c>
      <c r="D5619" s="1" t="s">
        <v>19</v>
      </c>
      <c r="E5619" s="3" t="str">
        <f>HYPERLINK("https://fyndiq.se/produkt/a871a7da0b2249a8/", "2-Pack Iphone 11 Pro Max - 9H Härdat Glass - Top Kvalitet")</f>
        <v>2-Pack Iphone 11 Pro Max - 9H Härdat Glass - Top Kvalitet</v>
      </c>
      <c r="F5619" s="1" t="s">
        <v>559</v>
      </c>
      <c r="G5619" s="1" t="s">
        <v>560</v>
      </c>
      <c r="H5619" s="1" t="s">
        <v>561</v>
      </c>
      <c r="I5619" s="1" t="s">
        <v>16</v>
      </c>
      <c r="J5619" s="1" t="s">
        <v>23</v>
      </c>
      <c r="K5619" s="1" t="s">
        <v>16</v>
      </c>
      <c r="L5619" s="1" t="s">
        <v>16</v>
      </c>
      <c r="M5619" s="1" t="s">
        <v>16</v>
      </c>
      <c r="N5619" s="1" t="s">
        <v>16</v>
      </c>
      <c r="O5619" s="1">
        <v>55.2</v>
      </c>
      <c r="P5619" s="1">
        <v>1.0</v>
      </c>
    </row>
    <row r="5620">
      <c r="A5620" s="1" t="s">
        <v>29</v>
      </c>
      <c r="B5620" s="1" t="s">
        <v>7628</v>
      </c>
      <c r="C5620" s="2" t="s">
        <v>7597</v>
      </c>
      <c r="D5620" s="1" t="s">
        <v>19</v>
      </c>
      <c r="E562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620" s="1" t="s">
        <v>785</v>
      </c>
      <c r="G5620" s="1" t="s">
        <v>786</v>
      </c>
      <c r="H5620" s="1" t="s">
        <v>787</v>
      </c>
      <c r="I5620" s="1" t="s">
        <v>16</v>
      </c>
      <c r="J5620" s="1" t="s">
        <v>23</v>
      </c>
      <c r="K5620" s="1" t="s">
        <v>16</v>
      </c>
      <c r="L5620" s="1" t="s">
        <v>16</v>
      </c>
      <c r="M5620" s="1" t="s">
        <v>16</v>
      </c>
      <c r="N5620" s="1" t="s">
        <v>16</v>
      </c>
      <c r="O5620" s="1">
        <v>63.2</v>
      </c>
      <c r="P5620" s="1">
        <v>1.0</v>
      </c>
    </row>
    <row r="5621">
      <c r="A5621" s="1" t="s">
        <v>29</v>
      </c>
      <c r="B5621" s="1" t="s">
        <v>7629</v>
      </c>
      <c r="C5621" s="2" t="s">
        <v>7597</v>
      </c>
      <c r="D5621" s="1" t="s">
        <v>19</v>
      </c>
      <c r="E5621" s="3" t="str">
        <f>HYPERLINK("https://fyndiq.se/produkt/d2196d1b38784317/", "Samsung Galaxy A15 5G- Härdat Glas 9H - Super Kvalitet 3D Skärmskydd")</f>
        <v>Samsung Galaxy A15 5G- Härdat Glas 9H - Super Kvalitet 3D Skärmskydd</v>
      </c>
      <c r="F5621" s="1" t="s">
        <v>2478</v>
      </c>
      <c r="G5621" s="1" t="s">
        <v>2479</v>
      </c>
      <c r="H5621" s="1" t="s">
        <v>2480</v>
      </c>
      <c r="I5621" s="1" t="s">
        <v>16</v>
      </c>
      <c r="J5621" s="1" t="s">
        <v>23</v>
      </c>
      <c r="K5621" s="1" t="s">
        <v>16</v>
      </c>
      <c r="L5621" s="1" t="s">
        <v>16</v>
      </c>
      <c r="M5621" s="1" t="s">
        <v>16</v>
      </c>
      <c r="N5621" s="1" t="s">
        <v>16</v>
      </c>
      <c r="O5621" s="1">
        <v>55.2</v>
      </c>
      <c r="P5621" s="1">
        <v>1.0</v>
      </c>
    </row>
    <row r="5622">
      <c r="A5622" s="1" t="s">
        <v>29</v>
      </c>
      <c r="B5622" s="1" t="s">
        <v>7630</v>
      </c>
      <c r="C5622" s="2" t="s">
        <v>7597</v>
      </c>
      <c r="D5622" s="1" t="s">
        <v>19</v>
      </c>
      <c r="E5622" s="3" t="str">
        <f>HYPERLINK("https://fyndiq.se/produkt/ac8181d33d904577/", "Samsung Galaxy S10 Plus - Härdat glas 9H - Super kvalitet 3D")</f>
        <v>Samsung Galaxy S10 Plus - Härdat glas 9H - Super kvalitet 3D</v>
      </c>
      <c r="F5622" s="1" t="s">
        <v>171</v>
      </c>
      <c r="G5622" s="1" t="s">
        <v>172</v>
      </c>
      <c r="H5622" s="1" t="s">
        <v>173</v>
      </c>
      <c r="I5622" s="1" t="s">
        <v>16</v>
      </c>
      <c r="J5622" s="1" t="s">
        <v>23</v>
      </c>
      <c r="K5622" s="1" t="s">
        <v>16</v>
      </c>
      <c r="L5622" s="1" t="s">
        <v>16</v>
      </c>
      <c r="M5622" s="1" t="s">
        <v>16</v>
      </c>
      <c r="N5622" s="1" t="s">
        <v>16</v>
      </c>
      <c r="O5622" s="1">
        <v>55.2</v>
      </c>
      <c r="P5622" s="1">
        <v>1.0</v>
      </c>
    </row>
    <row r="5623">
      <c r="A5623" s="1" t="s">
        <v>29</v>
      </c>
      <c r="B5623" s="1" t="s">
        <v>7631</v>
      </c>
      <c r="C5623" s="2" t="s">
        <v>7597</v>
      </c>
      <c r="D5623" s="1" t="s">
        <v>19</v>
      </c>
      <c r="E5623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5623" s="1" t="s">
        <v>3073</v>
      </c>
      <c r="G5623" s="1" t="s">
        <v>3074</v>
      </c>
      <c r="H5623" s="1" t="s">
        <v>3075</v>
      </c>
      <c r="I5623" s="1" t="s">
        <v>16</v>
      </c>
      <c r="J5623" s="1" t="s">
        <v>23</v>
      </c>
      <c r="K5623" s="1" t="s">
        <v>16</v>
      </c>
      <c r="L5623" s="1" t="s">
        <v>16</v>
      </c>
      <c r="M5623" s="1" t="s">
        <v>16</v>
      </c>
      <c r="N5623" s="1" t="s">
        <v>16</v>
      </c>
      <c r="O5623" s="1">
        <v>71.2</v>
      </c>
      <c r="P5623" s="1">
        <v>1.0</v>
      </c>
    </row>
    <row r="5624">
      <c r="A5624" s="1" t="s">
        <v>29</v>
      </c>
      <c r="B5624" s="1" t="s">
        <v>7632</v>
      </c>
      <c r="C5624" s="2" t="s">
        <v>7597</v>
      </c>
      <c r="D5624" s="1" t="s">
        <v>19</v>
      </c>
      <c r="E5624" s="3" t="str">
        <f>HYPERLINK("https://fyndiq.se/produkt/860c7ae305b54883/", "2 Pack Samsung S21 Ultra 5G - Härdat glas 9H - Super kvalitet 3D")</f>
        <v>2 Pack Samsung S21 Ultra 5G - Härdat glas 9H - Super kvalitet 3D</v>
      </c>
      <c r="F5624" s="1" t="s">
        <v>649</v>
      </c>
      <c r="G5624" s="1" t="s">
        <v>650</v>
      </c>
      <c r="H5624" s="1" t="s">
        <v>651</v>
      </c>
      <c r="I5624" s="1" t="s">
        <v>16</v>
      </c>
      <c r="J5624" s="1" t="s">
        <v>23</v>
      </c>
      <c r="K5624" s="1" t="s">
        <v>16</v>
      </c>
      <c r="L5624" s="1" t="s">
        <v>16</v>
      </c>
      <c r="M5624" s="1" t="s">
        <v>16</v>
      </c>
      <c r="N5624" s="1" t="s">
        <v>16</v>
      </c>
      <c r="O5624" s="1">
        <v>63.2</v>
      </c>
      <c r="P5624" s="1">
        <v>1.0</v>
      </c>
    </row>
    <row r="5625">
      <c r="A5625" s="1" t="s">
        <v>29</v>
      </c>
      <c r="B5625" s="1" t="s">
        <v>7633</v>
      </c>
      <c r="C5625" s="2" t="s">
        <v>7597</v>
      </c>
      <c r="D5625" s="1" t="s">
        <v>19</v>
      </c>
      <c r="E5625" s="3" t="str">
        <f>HYPERLINK("https://fyndiq.se/produkt/406117b60bf241a0/", "2-Pack Samsung Galaxy S9 - Härdat glas 9H - Super kvalitet 3D")</f>
        <v>2-Pack Samsung Galaxy S9 - Härdat glas 9H - Super kvalitet 3D</v>
      </c>
      <c r="F5625" s="1" t="s">
        <v>228</v>
      </c>
      <c r="G5625" s="1" t="s">
        <v>229</v>
      </c>
      <c r="H5625" s="1" t="s">
        <v>230</v>
      </c>
      <c r="I5625" s="1" t="s">
        <v>16</v>
      </c>
      <c r="J5625" s="1" t="s">
        <v>23</v>
      </c>
      <c r="K5625" s="1" t="s">
        <v>16</v>
      </c>
      <c r="L5625" s="1" t="s">
        <v>16</v>
      </c>
      <c r="M5625" s="1" t="s">
        <v>16</v>
      </c>
      <c r="N5625" s="1" t="s">
        <v>16</v>
      </c>
      <c r="O5625" s="1">
        <v>63.2</v>
      </c>
      <c r="P5625" s="1">
        <v>2.0</v>
      </c>
    </row>
    <row r="5626">
      <c r="A5626" s="1" t="s">
        <v>29</v>
      </c>
      <c r="B5626" s="1" t="s">
        <v>7634</v>
      </c>
      <c r="C5626" s="2" t="s">
        <v>7597</v>
      </c>
      <c r="D5626" s="1" t="s">
        <v>19</v>
      </c>
      <c r="E562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5626" s="1" t="s">
        <v>47</v>
      </c>
      <c r="G5626" s="2" t="s">
        <v>48</v>
      </c>
      <c r="H5626" s="1" t="s">
        <v>49</v>
      </c>
      <c r="I5626" s="1" t="s">
        <v>1230</v>
      </c>
      <c r="J5626" s="1" t="s">
        <v>23</v>
      </c>
      <c r="K5626" s="1" t="s">
        <v>16</v>
      </c>
      <c r="L5626" s="1" t="s">
        <v>16</v>
      </c>
      <c r="M5626" s="1" t="s">
        <v>16</v>
      </c>
      <c r="N5626" s="1" t="s">
        <v>16</v>
      </c>
      <c r="O5626" s="1">
        <v>183.2</v>
      </c>
      <c r="P5626" s="1">
        <v>1.0</v>
      </c>
    </row>
    <row r="5627">
      <c r="A5627" s="1" t="s">
        <v>29</v>
      </c>
      <c r="B5627" s="1" t="s">
        <v>7635</v>
      </c>
      <c r="C5627" s="2" t="s">
        <v>7597</v>
      </c>
      <c r="D5627" s="1" t="s">
        <v>19</v>
      </c>
      <c r="E562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5627" s="1" t="s">
        <v>813</v>
      </c>
      <c r="G5627" s="1" t="s">
        <v>814</v>
      </c>
      <c r="H5627" s="1" t="s">
        <v>815</v>
      </c>
      <c r="I5627" s="1" t="s">
        <v>16</v>
      </c>
      <c r="J5627" s="1" t="s">
        <v>23</v>
      </c>
      <c r="K5627" s="1" t="s">
        <v>16</v>
      </c>
      <c r="L5627" s="1" t="s">
        <v>16</v>
      </c>
      <c r="M5627" s="1" t="s">
        <v>16</v>
      </c>
      <c r="N5627" s="1" t="s">
        <v>16</v>
      </c>
      <c r="O5627" s="1">
        <v>71.2</v>
      </c>
      <c r="P5627" s="1">
        <v>1.0</v>
      </c>
    </row>
    <row r="5628">
      <c r="A5628" s="1" t="s">
        <v>29</v>
      </c>
      <c r="B5628" s="1" t="s">
        <v>7636</v>
      </c>
      <c r="C5628" s="2" t="s">
        <v>7597</v>
      </c>
      <c r="D5628" s="1" t="s">
        <v>19</v>
      </c>
      <c r="E5628" s="3" t="str">
        <f>HYPERLINK("https://fyndiq.se/produkt/28799ed0373d40b4/", "2 Pack Galaxy S21 Ultra 5G- Härdat glas 9H - Super kvalitet 3D")</f>
        <v>2 Pack Galaxy S21 Ultra 5G- Härdat glas 9H - Super kvalitet 3D</v>
      </c>
      <c r="F5628" s="1" t="s">
        <v>272</v>
      </c>
      <c r="G5628" s="1" t="s">
        <v>273</v>
      </c>
      <c r="H5628" s="1" t="s">
        <v>274</v>
      </c>
      <c r="I5628" s="1" t="s">
        <v>16</v>
      </c>
      <c r="J5628" s="1" t="s">
        <v>23</v>
      </c>
      <c r="K5628" s="1" t="s">
        <v>16</v>
      </c>
      <c r="L5628" s="1" t="s">
        <v>16</v>
      </c>
      <c r="M5628" s="1" t="s">
        <v>16</v>
      </c>
      <c r="N5628" s="1" t="s">
        <v>16</v>
      </c>
      <c r="O5628" s="1">
        <v>63.2</v>
      </c>
      <c r="P5628" s="1">
        <v>1.0</v>
      </c>
    </row>
    <row r="5629">
      <c r="A5629" s="1" t="s">
        <v>29</v>
      </c>
      <c r="B5629" s="1" t="s">
        <v>7637</v>
      </c>
      <c r="C5629" s="2" t="s">
        <v>7597</v>
      </c>
      <c r="D5629" s="1" t="s">
        <v>19</v>
      </c>
      <c r="E5629" s="3" t="str">
        <f>HYPERLINK("https://fyndiq.se/produkt/2477583187264ece/", "2-Pack Samsung S20 - 9H Härdat Glass - Top Kvalitet")</f>
        <v>2-Pack Samsung S20 - 9H Härdat Glass - Top Kvalitet</v>
      </c>
      <c r="F5629" s="1" t="s">
        <v>124</v>
      </c>
      <c r="G5629" s="1" t="s">
        <v>125</v>
      </c>
      <c r="H5629" s="1" t="s">
        <v>126</v>
      </c>
      <c r="I5629" s="1" t="s">
        <v>16</v>
      </c>
      <c r="J5629" s="1" t="s">
        <v>23</v>
      </c>
      <c r="K5629" s="1" t="s">
        <v>16</v>
      </c>
      <c r="L5629" s="1" t="s">
        <v>16</v>
      </c>
      <c r="M5629" s="1" t="s">
        <v>16</v>
      </c>
      <c r="N5629" s="1" t="s">
        <v>16</v>
      </c>
      <c r="O5629" s="1">
        <v>71.2</v>
      </c>
      <c r="P5629" s="1">
        <v>1.0</v>
      </c>
    </row>
    <row r="5630">
      <c r="A5630" s="1" t="s">
        <v>29</v>
      </c>
      <c r="B5630" s="1" t="s">
        <v>7638</v>
      </c>
      <c r="C5630" s="2" t="s">
        <v>7597</v>
      </c>
      <c r="D5630" s="1" t="s">
        <v>19</v>
      </c>
      <c r="E563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630" s="1" t="s">
        <v>729</v>
      </c>
      <c r="G5630" s="1" t="s">
        <v>730</v>
      </c>
      <c r="H5630" s="1" t="s">
        <v>731</v>
      </c>
      <c r="I5630" s="1" t="s">
        <v>16</v>
      </c>
      <c r="J5630" s="1" t="s">
        <v>23</v>
      </c>
      <c r="K5630" s="1" t="s">
        <v>16</v>
      </c>
      <c r="L5630" s="1" t="s">
        <v>16</v>
      </c>
      <c r="M5630" s="1" t="s">
        <v>16</v>
      </c>
      <c r="N5630" s="1" t="s">
        <v>16</v>
      </c>
      <c r="O5630" s="1">
        <v>63.2</v>
      </c>
      <c r="P5630" s="1">
        <v>1.0</v>
      </c>
    </row>
    <row r="5631">
      <c r="A5631" s="1" t="s">
        <v>29</v>
      </c>
      <c r="B5631" s="1" t="s">
        <v>7639</v>
      </c>
      <c r="C5631" s="2" t="s">
        <v>7597</v>
      </c>
      <c r="D5631" s="1" t="s">
        <v>19</v>
      </c>
      <c r="E563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5631" s="1" t="s">
        <v>258</v>
      </c>
      <c r="G5631" s="1" t="s">
        <v>259</v>
      </c>
      <c r="H5631" s="1" t="s">
        <v>260</v>
      </c>
      <c r="I5631" s="1" t="s">
        <v>16</v>
      </c>
      <c r="J5631" s="1" t="s">
        <v>23</v>
      </c>
      <c r="K5631" s="1" t="s">
        <v>16</v>
      </c>
      <c r="L5631" s="1" t="s">
        <v>16</v>
      </c>
      <c r="M5631" s="1" t="s">
        <v>16</v>
      </c>
      <c r="N5631" s="1" t="s">
        <v>16</v>
      </c>
      <c r="O5631" s="1">
        <v>63.2</v>
      </c>
      <c r="P5631" s="1">
        <v>1.0</v>
      </c>
    </row>
    <row r="5632">
      <c r="A5632" s="1" t="s">
        <v>29</v>
      </c>
      <c r="B5632" s="1" t="s">
        <v>7640</v>
      </c>
      <c r="C5632" s="2" t="s">
        <v>7597</v>
      </c>
      <c r="D5632" s="1" t="s">
        <v>19</v>
      </c>
      <c r="E5632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5632" s="1" t="s">
        <v>1347</v>
      </c>
      <c r="G5632" s="1" t="s">
        <v>1348</v>
      </c>
      <c r="H5632" s="1" t="s">
        <v>1349</v>
      </c>
      <c r="I5632" s="1" t="s">
        <v>16</v>
      </c>
      <c r="J5632" s="1" t="s">
        <v>23</v>
      </c>
      <c r="K5632" s="1" t="s">
        <v>16</v>
      </c>
      <c r="L5632" s="1" t="s">
        <v>16</v>
      </c>
      <c r="M5632" s="1" t="s">
        <v>16</v>
      </c>
      <c r="N5632" s="1" t="s">
        <v>16</v>
      </c>
      <c r="O5632" s="1">
        <v>63.2</v>
      </c>
      <c r="P5632" s="1">
        <v>1.0</v>
      </c>
    </row>
    <row r="5633">
      <c r="A5633" s="1" t="s">
        <v>29</v>
      </c>
      <c r="B5633" s="1" t="s">
        <v>7641</v>
      </c>
      <c r="C5633" s="2" t="s">
        <v>7597</v>
      </c>
      <c r="D5633" s="1" t="s">
        <v>19</v>
      </c>
      <c r="E5633" s="3" t="str">
        <f>HYPERLINK("https://fyndiq.se/produkt/e6085c39be274bf8/", "2-Pack GOOGLE PIXEL 7 Skärmskydd - Härdat Glas 9H - Super kvalitet 3D")</f>
        <v>2-Pack GOOGLE PIXEL 7 Skärmskydd - Härdat Glas 9H - Super kvalitet 3D</v>
      </c>
      <c r="F5633" s="1" t="s">
        <v>675</v>
      </c>
      <c r="G5633" s="1" t="s">
        <v>676</v>
      </c>
      <c r="H5633" s="1" t="s">
        <v>677</v>
      </c>
      <c r="I5633" s="1" t="s">
        <v>16</v>
      </c>
      <c r="J5633" s="1" t="s">
        <v>23</v>
      </c>
      <c r="K5633" s="1" t="s">
        <v>16</v>
      </c>
      <c r="L5633" s="1" t="s">
        <v>16</v>
      </c>
      <c r="M5633" s="1" t="s">
        <v>16</v>
      </c>
      <c r="N5633" s="1" t="s">
        <v>16</v>
      </c>
      <c r="O5633" s="1">
        <v>63.2</v>
      </c>
      <c r="P5633" s="1">
        <v>1.0</v>
      </c>
    </row>
    <row r="5634">
      <c r="A5634" s="1" t="s">
        <v>29</v>
      </c>
      <c r="B5634" s="1" t="s">
        <v>7642</v>
      </c>
      <c r="C5634" s="2" t="s">
        <v>7597</v>
      </c>
      <c r="D5634" s="1" t="s">
        <v>19</v>
      </c>
      <c r="E5634" s="3" t="str">
        <f>HYPERLINK("https://fyndiq.se/produkt/13e76851ca504320/", "2-Pack Samsung Galaxy S22 Ultra - Härdat glas 9H - Top kvalitet")</f>
        <v>2-Pack Samsung Galaxy S22 Ultra - Härdat glas 9H - Top kvalitet</v>
      </c>
      <c r="F5634" s="1" t="s">
        <v>140</v>
      </c>
      <c r="G5634" s="1" t="s">
        <v>141</v>
      </c>
      <c r="H5634" s="1" t="s">
        <v>142</v>
      </c>
      <c r="I5634" s="1" t="s">
        <v>16</v>
      </c>
      <c r="J5634" s="1" t="s">
        <v>23</v>
      </c>
      <c r="K5634" s="1" t="s">
        <v>16</v>
      </c>
      <c r="L5634" s="1" t="s">
        <v>16</v>
      </c>
      <c r="M5634" s="1" t="s">
        <v>16</v>
      </c>
      <c r="N5634" s="1" t="s">
        <v>16</v>
      </c>
      <c r="O5634" s="1">
        <v>63.2</v>
      </c>
      <c r="P5634" s="1">
        <v>1.0</v>
      </c>
    </row>
    <row r="5635">
      <c r="A5635" s="1" t="s">
        <v>29</v>
      </c>
      <c r="B5635" s="1" t="s">
        <v>7643</v>
      </c>
      <c r="C5635" s="2" t="s">
        <v>7597</v>
      </c>
      <c r="D5635" s="1" t="s">
        <v>19</v>
      </c>
      <c r="E5635" s="3" t="str">
        <f>HYPERLINK("https://fyndiq.se/produkt/f47e8401d83f4d58/", "2-Pack Samsung S8 Skärmskydd - Härdat Glas 9H - Super kvalitet 3D")</f>
        <v>2-Pack Samsung S8 Skärmskydd - Härdat Glas 9H - Super kvalitet 3D</v>
      </c>
      <c r="F5635" s="1" t="s">
        <v>750</v>
      </c>
      <c r="G5635" s="1" t="s">
        <v>751</v>
      </c>
      <c r="H5635" s="1" t="s">
        <v>752</v>
      </c>
      <c r="I5635" s="1" t="s">
        <v>16</v>
      </c>
      <c r="J5635" s="1" t="s">
        <v>23</v>
      </c>
      <c r="K5635" s="1" t="s">
        <v>16</v>
      </c>
      <c r="L5635" s="1" t="s">
        <v>16</v>
      </c>
      <c r="M5635" s="1" t="s">
        <v>16</v>
      </c>
      <c r="N5635" s="1" t="s">
        <v>16</v>
      </c>
      <c r="O5635" s="1">
        <v>63.2</v>
      </c>
      <c r="P5635" s="1">
        <v>1.0</v>
      </c>
    </row>
    <row r="5636">
      <c r="A5636" s="1" t="s">
        <v>29</v>
      </c>
      <c r="B5636" s="1" t="s">
        <v>7644</v>
      </c>
      <c r="C5636" s="2" t="s">
        <v>7597</v>
      </c>
      <c r="D5636" s="1" t="s">
        <v>19</v>
      </c>
      <c r="E5636" s="3" t="str">
        <f>HYPERLINK("https://fyndiq.se/produkt/0a890dd972c4463d/", "2-Pack Samsung Galaxy A52s 5G - Härdat glas 9H - Super kvalitet")</f>
        <v>2-Pack Samsung Galaxy A52s 5G - Härdat glas 9H - Super kvalitet</v>
      </c>
      <c r="F5636" s="1" t="s">
        <v>442</v>
      </c>
      <c r="G5636" s="1" t="s">
        <v>443</v>
      </c>
      <c r="H5636" s="1" t="s">
        <v>444</v>
      </c>
      <c r="I5636" s="1" t="s">
        <v>16</v>
      </c>
      <c r="J5636" s="1" t="s">
        <v>23</v>
      </c>
      <c r="K5636" s="1" t="s">
        <v>16</v>
      </c>
      <c r="L5636" s="1" t="s">
        <v>16</v>
      </c>
      <c r="M5636" s="1" t="s">
        <v>16</v>
      </c>
      <c r="N5636" s="1" t="s">
        <v>16</v>
      </c>
      <c r="O5636" s="1">
        <v>63.2</v>
      </c>
      <c r="P5636" s="1">
        <v>1.0</v>
      </c>
    </row>
    <row r="5637">
      <c r="A5637" s="1" t="s">
        <v>29</v>
      </c>
      <c r="B5637" s="1" t="s">
        <v>7645</v>
      </c>
      <c r="C5637" s="2" t="s">
        <v>7597</v>
      </c>
      <c r="D5637" s="1" t="s">
        <v>19</v>
      </c>
      <c r="E5637" s="3" t="str">
        <f>HYPERLINK("https://fyndiq.se/produkt/082f3cf898c84831/", "2 Pack Galaxy S20 Ultra - Härdat glas 9H - Super kvalitet 3D")</f>
        <v>2 Pack Galaxy S20 Ultra - Härdat glas 9H - Super kvalitet 3D</v>
      </c>
      <c r="F5637" s="1" t="s">
        <v>460</v>
      </c>
      <c r="G5637" s="1" t="s">
        <v>461</v>
      </c>
      <c r="H5637" s="1" t="s">
        <v>462</v>
      </c>
      <c r="I5637" s="1" t="s">
        <v>16</v>
      </c>
      <c r="J5637" s="1" t="s">
        <v>23</v>
      </c>
      <c r="K5637" s="1" t="s">
        <v>16</v>
      </c>
      <c r="L5637" s="1" t="s">
        <v>16</v>
      </c>
      <c r="M5637" s="1" t="s">
        <v>16</v>
      </c>
      <c r="N5637" s="1" t="s">
        <v>16</v>
      </c>
      <c r="O5637" s="1">
        <v>63.2</v>
      </c>
      <c r="P5637" s="1">
        <v>1.0</v>
      </c>
    </row>
    <row r="5638">
      <c r="A5638" s="1" t="s">
        <v>29</v>
      </c>
      <c r="B5638" s="1" t="s">
        <v>7646</v>
      </c>
      <c r="C5638" s="2" t="s">
        <v>7597</v>
      </c>
      <c r="D5638" s="1" t="s">
        <v>19</v>
      </c>
      <c r="E5638" s="3" t="str">
        <f>HYPERLINK("https://fyndiq.se/produkt/2c70e8c876124223/", "2-Pack XIAOMI REDMI 12C Skärmskydd - Härdat Glas 9H - Super kvalitet 3D")</f>
        <v>2-Pack XIAOMI REDMI 12C Skärmskydd - Härdat Glas 9H - Super kvalitet 3D</v>
      </c>
      <c r="F5638" s="1" t="s">
        <v>795</v>
      </c>
      <c r="G5638" s="1" t="s">
        <v>796</v>
      </c>
      <c r="H5638" s="1" t="s">
        <v>797</v>
      </c>
      <c r="I5638" s="1" t="s">
        <v>16</v>
      </c>
      <c r="J5638" s="1" t="s">
        <v>23</v>
      </c>
      <c r="K5638" s="1" t="s">
        <v>16</v>
      </c>
      <c r="L5638" s="1" t="s">
        <v>16</v>
      </c>
      <c r="M5638" s="1" t="s">
        <v>16</v>
      </c>
      <c r="N5638" s="1" t="s">
        <v>16</v>
      </c>
      <c r="O5638" s="1">
        <v>63.2</v>
      </c>
      <c r="P5638" s="1">
        <v>1.0</v>
      </c>
    </row>
    <row r="5639">
      <c r="A5639" s="1" t="s">
        <v>29</v>
      </c>
      <c r="B5639" s="1" t="s">
        <v>7647</v>
      </c>
      <c r="C5639" s="2" t="s">
        <v>7597</v>
      </c>
      <c r="D5639" s="1" t="s">
        <v>19</v>
      </c>
      <c r="E5639" s="3" t="str">
        <f t="shared" ref="E5639:E5640" si="84">HYPERLINK("https://fyndiq.se/produkt/a00b62acc6644fd2/", "2-Pack Samsung Galaxy S10 - Härdat glas 9H – Super kvalitet 3D")</f>
        <v>2-Pack Samsung Galaxy S10 - Härdat glas 9H – Super kvalitet 3D</v>
      </c>
      <c r="F5639" s="1" t="s">
        <v>1291</v>
      </c>
      <c r="G5639" s="1" t="s">
        <v>1292</v>
      </c>
      <c r="H5639" s="1" t="s">
        <v>1293</v>
      </c>
      <c r="I5639" s="1" t="s">
        <v>16</v>
      </c>
      <c r="J5639" s="1" t="s">
        <v>23</v>
      </c>
      <c r="K5639" s="1" t="s">
        <v>16</v>
      </c>
      <c r="L5639" s="1" t="s">
        <v>16</v>
      </c>
      <c r="M5639" s="1" t="s">
        <v>16</v>
      </c>
      <c r="N5639" s="1" t="s">
        <v>16</v>
      </c>
      <c r="O5639" s="1">
        <v>63.2</v>
      </c>
      <c r="P5639" s="1">
        <v>1.0</v>
      </c>
    </row>
    <row r="5640">
      <c r="A5640" s="1" t="s">
        <v>29</v>
      </c>
      <c r="B5640" s="1" t="s">
        <v>7648</v>
      </c>
      <c r="C5640" s="2" t="s">
        <v>7597</v>
      </c>
      <c r="D5640" s="1" t="s">
        <v>19</v>
      </c>
      <c r="E5640" s="3" t="str">
        <f t="shared" si="84"/>
        <v>2-Pack Samsung Galaxy S10 - Härdat glas 9H – Super kvalitet 3D</v>
      </c>
      <c r="F5640" s="1" t="s">
        <v>1291</v>
      </c>
      <c r="G5640" s="1" t="s">
        <v>1292</v>
      </c>
      <c r="H5640" s="1" t="s">
        <v>1293</v>
      </c>
      <c r="I5640" s="1" t="s">
        <v>16</v>
      </c>
      <c r="J5640" s="1" t="s">
        <v>23</v>
      </c>
      <c r="K5640" s="1" t="s">
        <v>16</v>
      </c>
      <c r="L5640" s="1" t="s">
        <v>16</v>
      </c>
      <c r="M5640" s="1" t="s">
        <v>16</v>
      </c>
      <c r="N5640" s="1" t="s">
        <v>16</v>
      </c>
      <c r="O5640" s="1">
        <v>63.2</v>
      </c>
      <c r="P5640" s="1">
        <v>1.0</v>
      </c>
    </row>
    <row r="5641">
      <c r="A5641" s="1" t="s">
        <v>29</v>
      </c>
      <c r="B5641" s="1" t="s">
        <v>7649</v>
      </c>
      <c r="C5641" s="2" t="s">
        <v>7597</v>
      </c>
      <c r="D5641" s="1" t="s">
        <v>19</v>
      </c>
      <c r="E5641" s="3" t="str">
        <f>HYPERLINK("https://fyndiq.se/produkt/dfe28e565d2e4c8d/", "2 Pack Samsung S21 FE - 9H Härdat Glass - Super Kvalitet 3D")</f>
        <v>2 Pack Samsung S21 FE - 9H Härdat Glass - Super Kvalitet 3D</v>
      </c>
      <c r="F5641" s="1" t="s">
        <v>276</v>
      </c>
      <c r="G5641" s="1" t="s">
        <v>277</v>
      </c>
      <c r="H5641" s="1" t="s">
        <v>278</v>
      </c>
      <c r="I5641" s="1" t="s">
        <v>16</v>
      </c>
      <c r="J5641" s="1" t="s">
        <v>23</v>
      </c>
      <c r="K5641" s="1" t="s">
        <v>16</v>
      </c>
      <c r="L5641" s="1" t="s">
        <v>16</v>
      </c>
      <c r="M5641" s="1" t="s">
        <v>16</v>
      </c>
      <c r="N5641" s="1" t="s">
        <v>16</v>
      </c>
      <c r="O5641" s="1">
        <v>63.2</v>
      </c>
      <c r="P5641" s="1">
        <v>1.0</v>
      </c>
    </row>
    <row r="5642">
      <c r="A5642" s="1" t="s">
        <v>29</v>
      </c>
      <c r="B5642" s="1" t="s">
        <v>7650</v>
      </c>
      <c r="C5642" s="2" t="s">
        <v>7597</v>
      </c>
      <c r="D5642" s="1" t="s">
        <v>19</v>
      </c>
      <c r="E5642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5642" s="1" t="s">
        <v>1018</v>
      </c>
      <c r="G5642" s="1" t="s">
        <v>1019</v>
      </c>
      <c r="H5642" s="1" t="s">
        <v>1020</v>
      </c>
      <c r="I5642" s="1" t="s">
        <v>16</v>
      </c>
      <c r="J5642" s="1" t="s">
        <v>23</v>
      </c>
      <c r="K5642" s="1" t="s">
        <v>16</v>
      </c>
      <c r="L5642" s="1" t="s">
        <v>16</v>
      </c>
      <c r="M5642" s="1" t="s">
        <v>16</v>
      </c>
      <c r="N5642" s="1" t="s">
        <v>16</v>
      </c>
      <c r="O5642" s="1">
        <v>63.2</v>
      </c>
      <c r="P5642" s="1">
        <v>1.0</v>
      </c>
    </row>
    <row r="5643">
      <c r="A5643" s="1" t="s">
        <v>29</v>
      </c>
      <c r="B5643" s="1" t="s">
        <v>7651</v>
      </c>
      <c r="C5643" s="2" t="s">
        <v>7597</v>
      </c>
      <c r="D5643" s="1" t="s">
        <v>19</v>
      </c>
      <c r="E5643" s="3" t="str">
        <f>HYPERLINK("https://fyndiq.se/produkt/dfe28e565d2e4c8d/", "2 Pack Samsung S21 FE - 9H Härdat Glass - Super Kvalitet 3D")</f>
        <v>2 Pack Samsung S21 FE - 9H Härdat Glass - Super Kvalitet 3D</v>
      </c>
      <c r="F5643" s="1" t="s">
        <v>276</v>
      </c>
      <c r="G5643" s="1" t="s">
        <v>277</v>
      </c>
      <c r="H5643" s="1" t="s">
        <v>278</v>
      </c>
      <c r="I5643" s="1" t="s">
        <v>16</v>
      </c>
      <c r="J5643" s="1" t="s">
        <v>23</v>
      </c>
      <c r="K5643" s="1" t="s">
        <v>16</v>
      </c>
      <c r="L5643" s="1" t="s">
        <v>16</v>
      </c>
      <c r="M5643" s="1" t="s">
        <v>16</v>
      </c>
      <c r="N5643" s="1" t="s">
        <v>16</v>
      </c>
      <c r="O5643" s="1">
        <v>63.2</v>
      </c>
      <c r="P5643" s="1">
        <v>1.0</v>
      </c>
    </row>
    <row r="5644">
      <c r="A5644" s="1" t="s">
        <v>29</v>
      </c>
      <c r="B5644" s="1" t="s">
        <v>7652</v>
      </c>
      <c r="C5644" s="2" t="s">
        <v>7597</v>
      </c>
      <c r="D5644" s="1" t="s">
        <v>19</v>
      </c>
      <c r="E5644" s="3" t="str">
        <f>HYPERLINK("https://fyndiq.se/produkt/c6f3e47a88184e8d/", "2-Pack SAMSUNG A55 Skärmskydd - Härdat Glas 9H - Super kvalitet 3D")</f>
        <v>2-Pack SAMSUNG A55 Skärmskydd - Härdat Glas 9H - Super kvalitet 3D</v>
      </c>
      <c r="F5644" s="1" t="s">
        <v>83</v>
      </c>
      <c r="G5644" s="1" t="s">
        <v>84</v>
      </c>
      <c r="H5644" s="1" t="s">
        <v>85</v>
      </c>
      <c r="I5644" s="1" t="s">
        <v>16</v>
      </c>
      <c r="J5644" s="1" t="s">
        <v>23</v>
      </c>
      <c r="K5644" s="1" t="s">
        <v>16</v>
      </c>
      <c r="L5644" s="1" t="s">
        <v>16</v>
      </c>
      <c r="M5644" s="1" t="s">
        <v>16</v>
      </c>
      <c r="N5644" s="1" t="s">
        <v>16</v>
      </c>
      <c r="O5644" s="1">
        <v>63.2</v>
      </c>
      <c r="P5644" s="1">
        <v>1.0</v>
      </c>
    </row>
    <row r="5645">
      <c r="A5645" s="1" t="s">
        <v>29</v>
      </c>
      <c r="B5645" s="1" t="s">
        <v>7653</v>
      </c>
      <c r="C5645" s="2" t="s">
        <v>7597</v>
      </c>
      <c r="D5645" s="1" t="s">
        <v>19</v>
      </c>
      <c r="E5645" s="3" t="str">
        <f>HYPERLINK("https://fyndiq.se/produkt/860b7dade19d4d2f/", "2-Pack XIAOMI REDMI A3 Skärmskydd - Härdat Glas 9H - Super kvalitet 3D")</f>
        <v>2-Pack XIAOMI REDMI A3 Skärmskydd - Härdat Glas 9H - Super kvalitet 3D</v>
      </c>
      <c r="F5645" s="1" t="s">
        <v>200</v>
      </c>
      <c r="G5645" s="1" t="s">
        <v>201</v>
      </c>
      <c r="H5645" s="1" t="s">
        <v>202</v>
      </c>
      <c r="I5645" s="1" t="s">
        <v>16</v>
      </c>
      <c r="J5645" s="1" t="s">
        <v>23</v>
      </c>
      <c r="K5645" s="1" t="s">
        <v>16</v>
      </c>
      <c r="L5645" s="1" t="s">
        <v>16</v>
      </c>
      <c r="M5645" s="1" t="s">
        <v>16</v>
      </c>
      <c r="N5645" s="1" t="s">
        <v>16</v>
      </c>
      <c r="O5645" s="1">
        <v>63.2</v>
      </c>
      <c r="P5645" s="1">
        <v>1.0</v>
      </c>
    </row>
    <row r="5646">
      <c r="A5646" s="1" t="s">
        <v>29</v>
      </c>
      <c r="B5646" s="1" t="s">
        <v>7654</v>
      </c>
      <c r="C5646" s="2" t="s">
        <v>7597</v>
      </c>
      <c r="D5646" s="1" t="s">
        <v>19</v>
      </c>
      <c r="E5646" s="3" t="str">
        <f>HYPERLINK("https://fyndiq.se/produkt/c26c9ffef37a436a/", "2-Pack Samsung A35 5G Skärmskydd i Härdat Glas")</f>
        <v>2-Pack Samsung A35 5G Skärmskydd i Härdat Glas</v>
      </c>
      <c r="F5646" s="1" t="s">
        <v>432</v>
      </c>
      <c r="G5646" s="1" t="s">
        <v>433</v>
      </c>
      <c r="H5646" s="1" t="s">
        <v>434</v>
      </c>
      <c r="I5646" s="1" t="s">
        <v>16</v>
      </c>
      <c r="J5646" s="1" t="s">
        <v>23</v>
      </c>
      <c r="K5646" s="1" t="s">
        <v>16</v>
      </c>
      <c r="L5646" s="1" t="s">
        <v>16</v>
      </c>
      <c r="M5646" s="1" t="s">
        <v>16</v>
      </c>
      <c r="N5646" s="1" t="s">
        <v>16</v>
      </c>
      <c r="O5646" s="1">
        <v>63.2</v>
      </c>
      <c r="P5646" s="1">
        <v>1.0</v>
      </c>
    </row>
    <row r="5647">
      <c r="A5647" s="1" t="s">
        <v>29</v>
      </c>
      <c r="B5647" s="1" t="s">
        <v>7655</v>
      </c>
      <c r="C5647" s="2" t="s">
        <v>7597</v>
      </c>
      <c r="D5647" s="1" t="s">
        <v>19</v>
      </c>
      <c r="E5647" s="3" t="str">
        <f>HYPERLINK("https://fyndiq.se/produkt/f2c164e932234570/", "2-Pack HUAWEI P30 PRO Skärmskydd - Härdat Glas 9H - Super kvalitet 3D")</f>
        <v>2-Pack HUAWEI P30 PRO Skärmskydd - Härdat Glas 9H - Super kvalitet 3D</v>
      </c>
      <c r="F5647" s="1" t="s">
        <v>267</v>
      </c>
      <c r="G5647" s="1" t="s">
        <v>268</v>
      </c>
      <c r="H5647" s="1" t="s">
        <v>269</v>
      </c>
      <c r="I5647" s="1" t="s">
        <v>16</v>
      </c>
      <c r="J5647" s="1" t="s">
        <v>23</v>
      </c>
      <c r="K5647" s="1" t="s">
        <v>16</v>
      </c>
      <c r="L5647" s="1" t="s">
        <v>16</v>
      </c>
      <c r="M5647" s="1" t="s">
        <v>16</v>
      </c>
      <c r="N5647" s="1" t="s">
        <v>16</v>
      </c>
      <c r="O5647" s="1">
        <v>63.2</v>
      </c>
      <c r="P5647" s="1">
        <v>1.0</v>
      </c>
    </row>
    <row r="5648">
      <c r="A5648" s="1" t="s">
        <v>29</v>
      </c>
      <c r="B5648" s="1" t="s">
        <v>7656</v>
      </c>
      <c r="C5648" s="2" t="s">
        <v>7597</v>
      </c>
      <c r="D5648" s="1" t="s">
        <v>19</v>
      </c>
      <c r="E5648" s="3" t="str">
        <f>HYPERLINK("https://fyndiq.se/produkt/dfe28e565d2e4c8d/", "2 Pack Samsung S21 FE - 9H Härdat Glass - Super Kvalitet 3D")</f>
        <v>2 Pack Samsung S21 FE - 9H Härdat Glass - Super Kvalitet 3D</v>
      </c>
      <c r="F5648" s="1" t="s">
        <v>276</v>
      </c>
      <c r="G5648" s="1" t="s">
        <v>277</v>
      </c>
      <c r="H5648" s="1" t="s">
        <v>278</v>
      </c>
      <c r="I5648" s="1" t="s">
        <v>16</v>
      </c>
      <c r="J5648" s="1" t="s">
        <v>23</v>
      </c>
      <c r="K5648" s="1" t="s">
        <v>16</v>
      </c>
      <c r="L5648" s="1" t="s">
        <v>16</v>
      </c>
      <c r="M5648" s="1" t="s">
        <v>16</v>
      </c>
      <c r="N5648" s="1" t="s">
        <v>16</v>
      </c>
      <c r="O5648" s="1">
        <v>63.2</v>
      </c>
      <c r="P5648" s="1">
        <v>1.0</v>
      </c>
    </row>
    <row r="5649">
      <c r="A5649" s="1" t="s">
        <v>29</v>
      </c>
      <c r="B5649" s="1" t="s">
        <v>7657</v>
      </c>
      <c r="C5649" s="2" t="s">
        <v>7597</v>
      </c>
      <c r="D5649" s="1" t="s">
        <v>19</v>
      </c>
      <c r="E5649" s="3" t="str">
        <f t="shared" ref="E5649:E5651" si="85">HYPERLINK("https://fyndiq.se/produkt/c26c9ffef37a436a/", "2-Pack Samsung A35 5G Skärmskydd i Härdat Glas")</f>
        <v>2-Pack Samsung A35 5G Skärmskydd i Härdat Glas</v>
      </c>
      <c r="F5649" s="1" t="s">
        <v>432</v>
      </c>
      <c r="G5649" s="1" t="s">
        <v>433</v>
      </c>
      <c r="H5649" s="1" t="s">
        <v>434</v>
      </c>
      <c r="I5649" s="1" t="s">
        <v>16</v>
      </c>
      <c r="J5649" s="1" t="s">
        <v>23</v>
      </c>
      <c r="K5649" s="1" t="s">
        <v>16</v>
      </c>
      <c r="L5649" s="1" t="s">
        <v>16</v>
      </c>
      <c r="M5649" s="1" t="s">
        <v>16</v>
      </c>
      <c r="N5649" s="1" t="s">
        <v>16</v>
      </c>
      <c r="O5649" s="1">
        <v>63.2</v>
      </c>
      <c r="P5649" s="1">
        <v>1.0</v>
      </c>
    </row>
    <row r="5650">
      <c r="A5650" s="1" t="s">
        <v>29</v>
      </c>
      <c r="B5650" s="1" t="s">
        <v>7658</v>
      </c>
      <c r="C5650" s="2" t="s">
        <v>7597</v>
      </c>
      <c r="D5650" s="1" t="s">
        <v>19</v>
      </c>
      <c r="E5650" s="3" t="str">
        <f t="shared" si="85"/>
        <v>2-Pack Samsung A35 5G Skärmskydd i Härdat Glas</v>
      </c>
      <c r="F5650" s="1" t="s">
        <v>432</v>
      </c>
      <c r="G5650" s="1" t="s">
        <v>433</v>
      </c>
      <c r="H5650" s="1" t="s">
        <v>434</v>
      </c>
      <c r="I5650" s="1" t="s">
        <v>16</v>
      </c>
      <c r="J5650" s="1" t="s">
        <v>23</v>
      </c>
      <c r="K5650" s="1" t="s">
        <v>16</v>
      </c>
      <c r="L5650" s="1" t="s">
        <v>16</v>
      </c>
      <c r="M5650" s="1" t="s">
        <v>16</v>
      </c>
      <c r="N5650" s="1" t="s">
        <v>16</v>
      </c>
      <c r="O5650" s="1">
        <v>63.2</v>
      </c>
      <c r="P5650" s="1">
        <v>1.0</v>
      </c>
    </row>
    <row r="5651">
      <c r="A5651" s="1" t="s">
        <v>29</v>
      </c>
      <c r="B5651" s="1" t="s">
        <v>7659</v>
      </c>
      <c r="C5651" s="2" t="s">
        <v>7597</v>
      </c>
      <c r="D5651" s="1" t="s">
        <v>19</v>
      </c>
      <c r="E5651" s="3" t="str">
        <f t="shared" si="85"/>
        <v>2-Pack Samsung A35 5G Skärmskydd i Härdat Glas</v>
      </c>
      <c r="F5651" s="1" t="s">
        <v>432</v>
      </c>
      <c r="G5651" s="1" t="s">
        <v>433</v>
      </c>
      <c r="H5651" s="1" t="s">
        <v>434</v>
      </c>
      <c r="I5651" s="1" t="s">
        <v>16</v>
      </c>
      <c r="J5651" s="1" t="s">
        <v>23</v>
      </c>
      <c r="K5651" s="1" t="s">
        <v>16</v>
      </c>
      <c r="L5651" s="1" t="s">
        <v>16</v>
      </c>
      <c r="M5651" s="1" t="s">
        <v>16</v>
      </c>
      <c r="N5651" s="1" t="s">
        <v>16</v>
      </c>
      <c r="O5651" s="1">
        <v>63.2</v>
      </c>
      <c r="P5651" s="1">
        <v>1.0</v>
      </c>
    </row>
    <row r="5652">
      <c r="A5652" s="1" t="s">
        <v>29</v>
      </c>
      <c r="B5652" s="1" t="s">
        <v>7660</v>
      </c>
      <c r="C5652" s="2" t="s">
        <v>7597</v>
      </c>
      <c r="D5652" s="1" t="s">
        <v>19</v>
      </c>
      <c r="E5652" s="3" t="str">
        <f>HYPERLINK("https://fyndiq.se/produkt/416415a768684efb/", "2-Pack Samsung Galaxy S21 5G - 9H Härdat Glas - HD")</f>
        <v>2-Pack Samsung Galaxy S21 5G - 9H Härdat Glas - HD</v>
      </c>
      <c r="F5652" s="1" t="s">
        <v>39</v>
      </c>
      <c r="G5652" s="1" t="s">
        <v>40</v>
      </c>
      <c r="H5652" s="1" t="s">
        <v>41</v>
      </c>
      <c r="I5652" s="1" t="s">
        <v>16</v>
      </c>
      <c r="J5652" s="1" t="s">
        <v>23</v>
      </c>
      <c r="K5652" s="1" t="s">
        <v>16</v>
      </c>
      <c r="L5652" s="1" t="s">
        <v>16</v>
      </c>
      <c r="M5652" s="1" t="s">
        <v>16</v>
      </c>
      <c r="N5652" s="1" t="s">
        <v>16</v>
      </c>
      <c r="O5652" s="1">
        <v>63.2</v>
      </c>
      <c r="P5652" s="1">
        <v>1.0</v>
      </c>
    </row>
    <row r="5653">
      <c r="A5653" s="1" t="s">
        <v>29</v>
      </c>
      <c r="B5653" s="1" t="s">
        <v>7661</v>
      </c>
      <c r="C5653" s="2" t="s">
        <v>7597</v>
      </c>
      <c r="D5653" s="1" t="s">
        <v>19</v>
      </c>
      <c r="E5653" s="3" t="str">
        <f>HYPERLINK("https://fyndiq.se/produkt/7c990866bb87402c/", "2-Pack Xiaomi 11 Lite 5G NE - Härdat Glas 9H - Super kvalitet 3D")</f>
        <v>2-Pack Xiaomi 11 Lite 5G NE - Härdat Glas 9H - Super kvalitet 3D</v>
      </c>
      <c r="F5653" s="1" t="s">
        <v>544</v>
      </c>
      <c r="G5653" s="1" t="s">
        <v>545</v>
      </c>
      <c r="H5653" s="1" t="s">
        <v>546</v>
      </c>
      <c r="I5653" s="1" t="s">
        <v>16</v>
      </c>
      <c r="J5653" s="1" t="s">
        <v>23</v>
      </c>
      <c r="K5653" s="1" t="s">
        <v>16</v>
      </c>
      <c r="L5653" s="1" t="s">
        <v>16</v>
      </c>
      <c r="M5653" s="1" t="s">
        <v>16</v>
      </c>
      <c r="N5653" s="1" t="s">
        <v>16</v>
      </c>
      <c r="O5653" s="1">
        <v>63.2</v>
      </c>
      <c r="P5653" s="1">
        <v>1.0</v>
      </c>
    </row>
    <row r="5654">
      <c r="A5654" s="1" t="s">
        <v>29</v>
      </c>
      <c r="B5654" s="1" t="s">
        <v>7662</v>
      </c>
      <c r="C5654" s="2" t="s">
        <v>7597</v>
      </c>
      <c r="D5654" s="1" t="s">
        <v>19</v>
      </c>
      <c r="E5654" s="3" t="str">
        <f t="shared" ref="E5654:E5655" si="86">HYPERLINK("https://fyndiq.se/produkt/e9cb8b77f5e5466c/", "2 Pack - Samsung S20 PLUS - 9H Härdat Glass - 3D Super Kvalitet")</f>
        <v>2 Pack - Samsung S20 PLUS - 9H Härdat Glass - 3D Super Kvalitet</v>
      </c>
      <c r="F5654" s="1" t="s">
        <v>236</v>
      </c>
      <c r="G5654" s="1" t="s">
        <v>237</v>
      </c>
      <c r="H5654" s="1" t="s">
        <v>238</v>
      </c>
      <c r="I5654" s="1" t="s">
        <v>16</v>
      </c>
      <c r="J5654" s="1" t="s">
        <v>23</v>
      </c>
      <c r="K5654" s="1" t="s">
        <v>16</v>
      </c>
      <c r="L5654" s="1" t="s">
        <v>16</v>
      </c>
      <c r="M5654" s="1" t="s">
        <v>16</v>
      </c>
      <c r="N5654" s="1" t="s">
        <v>16</v>
      </c>
      <c r="O5654" s="1">
        <v>63.2</v>
      </c>
      <c r="P5654" s="1">
        <v>1.0</v>
      </c>
    </row>
    <row r="5655">
      <c r="A5655" s="1" t="s">
        <v>29</v>
      </c>
      <c r="B5655" s="1" t="s">
        <v>7663</v>
      </c>
      <c r="C5655" s="2" t="s">
        <v>7597</v>
      </c>
      <c r="D5655" s="1" t="s">
        <v>19</v>
      </c>
      <c r="E5655" s="3" t="str">
        <f t="shared" si="86"/>
        <v>2 Pack - Samsung S20 PLUS - 9H Härdat Glass - 3D Super Kvalitet</v>
      </c>
      <c r="F5655" s="1" t="s">
        <v>236</v>
      </c>
      <c r="G5655" s="1" t="s">
        <v>237</v>
      </c>
      <c r="H5655" s="1" t="s">
        <v>238</v>
      </c>
      <c r="I5655" s="1" t="s">
        <v>16</v>
      </c>
      <c r="J5655" s="1" t="s">
        <v>23</v>
      </c>
      <c r="K5655" s="1" t="s">
        <v>16</v>
      </c>
      <c r="L5655" s="1" t="s">
        <v>16</v>
      </c>
      <c r="M5655" s="1" t="s">
        <v>16</v>
      </c>
      <c r="N5655" s="1" t="s">
        <v>16</v>
      </c>
      <c r="O5655" s="1">
        <v>63.2</v>
      </c>
      <c r="P5655" s="1">
        <v>1.0</v>
      </c>
    </row>
    <row r="5656">
      <c r="A5656" s="1" t="s">
        <v>29</v>
      </c>
      <c r="B5656" s="1" t="s">
        <v>7664</v>
      </c>
      <c r="C5656" s="2" t="s">
        <v>7597</v>
      </c>
      <c r="D5656" s="1" t="s">
        <v>19</v>
      </c>
      <c r="E5656" s="3" t="str">
        <f>HYPERLINK("https://fyndiq.se/produkt/c5eff753eef544a3/", "2-Pack Samsung A05S Skärmskydd - Härdat Glas 9H - Super kvalitet 3D")</f>
        <v>2-Pack Samsung A05S Skärmskydd - Härdat Glas 9H - Super kvalitet 3D</v>
      </c>
      <c r="F5656" s="1" t="s">
        <v>768</v>
      </c>
      <c r="G5656" s="1" t="s">
        <v>769</v>
      </c>
      <c r="H5656" s="1" t="s">
        <v>770</v>
      </c>
      <c r="I5656" s="1" t="s">
        <v>16</v>
      </c>
      <c r="J5656" s="1" t="s">
        <v>23</v>
      </c>
      <c r="K5656" s="1" t="s">
        <v>16</v>
      </c>
      <c r="L5656" s="1" t="s">
        <v>16</v>
      </c>
      <c r="M5656" s="1" t="s">
        <v>16</v>
      </c>
      <c r="N5656" s="1" t="s">
        <v>16</v>
      </c>
      <c r="O5656" s="1">
        <v>63.2</v>
      </c>
      <c r="P5656" s="1">
        <v>1.0</v>
      </c>
    </row>
    <row r="5657">
      <c r="A5657" s="1" t="s">
        <v>29</v>
      </c>
      <c r="B5657" s="1" t="s">
        <v>7665</v>
      </c>
      <c r="C5657" s="2" t="s">
        <v>7597</v>
      </c>
      <c r="D5657" s="1" t="s">
        <v>19</v>
      </c>
      <c r="E5657" s="3" t="str">
        <f>HYPERLINK("https://fyndiq.se/produkt/78aba43fb16f4811/", "2-Pack Xiaomi Mi 10 Pro - Härdat glas 9H - Super kvalitet 3D")</f>
        <v>2-Pack Xiaomi Mi 10 Pro - Härdat glas 9H - Super kvalitet 3D</v>
      </c>
      <c r="F5657" s="1" t="s">
        <v>3290</v>
      </c>
      <c r="G5657" s="1" t="s">
        <v>3291</v>
      </c>
      <c r="H5657" s="1" t="s">
        <v>3292</v>
      </c>
      <c r="I5657" s="1" t="s">
        <v>1311</v>
      </c>
      <c r="J5657" s="1" t="s">
        <v>23</v>
      </c>
      <c r="K5657" s="1" t="s">
        <v>16</v>
      </c>
      <c r="L5657" s="1" t="s">
        <v>16</v>
      </c>
      <c r="M5657" s="1" t="s">
        <v>16</v>
      </c>
      <c r="N5657" s="1" t="s">
        <v>16</v>
      </c>
      <c r="O5657" s="1">
        <v>63.2</v>
      </c>
      <c r="P5657" s="1">
        <v>1.0</v>
      </c>
    </row>
    <row r="5658">
      <c r="A5658" s="1" t="s">
        <v>29</v>
      </c>
      <c r="B5658" s="1" t="s">
        <v>7666</v>
      </c>
      <c r="C5658" s="2" t="s">
        <v>7597</v>
      </c>
      <c r="D5658" s="1" t="s">
        <v>19</v>
      </c>
      <c r="E5658" s="3" t="str">
        <f>HYPERLINK("https://fyndiq.se/produkt/311d90a74d234421/", "2 Pack Xiaomi 12 - Härdat glas 9H-Super kvalitet 3D Skärmskydd")</f>
        <v>2 Pack Xiaomi 12 - Härdat glas 9H-Super kvalitet 3D Skärmskydd</v>
      </c>
      <c r="F5658" s="1" t="s">
        <v>582</v>
      </c>
      <c r="G5658" s="1" t="s">
        <v>583</v>
      </c>
      <c r="H5658" s="1" t="s">
        <v>584</v>
      </c>
      <c r="I5658" s="1" t="s">
        <v>16</v>
      </c>
      <c r="J5658" s="1" t="s">
        <v>23</v>
      </c>
      <c r="K5658" s="1" t="s">
        <v>16</v>
      </c>
      <c r="L5658" s="1" t="s">
        <v>16</v>
      </c>
      <c r="M5658" s="1" t="s">
        <v>16</v>
      </c>
      <c r="N5658" s="1" t="s">
        <v>16</v>
      </c>
      <c r="O5658" s="1">
        <v>63.2</v>
      </c>
      <c r="P5658" s="1">
        <v>1.0</v>
      </c>
    </row>
    <row r="5659">
      <c r="A5659" s="1" t="s">
        <v>29</v>
      </c>
      <c r="B5659" s="1" t="s">
        <v>7667</v>
      </c>
      <c r="C5659" s="2" t="s">
        <v>7597</v>
      </c>
      <c r="D5659" s="1" t="s">
        <v>19</v>
      </c>
      <c r="E5659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5659" s="1" t="s">
        <v>71</v>
      </c>
      <c r="G5659" s="1" t="s">
        <v>72</v>
      </c>
      <c r="H5659" s="1" t="s">
        <v>73</v>
      </c>
      <c r="I5659" s="1" t="s">
        <v>16</v>
      </c>
      <c r="J5659" s="1" t="s">
        <v>23</v>
      </c>
      <c r="K5659" s="1" t="s">
        <v>16</v>
      </c>
      <c r="L5659" s="1" t="s">
        <v>16</v>
      </c>
      <c r="M5659" s="1" t="s">
        <v>16</v>
      </c>
      <c r="N5659" s="1" t="s">
        <v>16</v>
      </c>
      <c r="O5659" s="1">
        <v>63.2</v>
      </c>
      <c r="P5659" s="1">
        <v>1.0</v>
      </c>
    </row>
    <row r="5660">
      <c r="A5660" s="1" t="s">
        <v>29</v>
      </c>
      <c r="B5660" s="1" t="s">
        <v>7668</v>
      </c>
      <c r="C5660" s="2" t="s">
        <v>7597</v>
      </c>
      <c r="D5660" s="1" t="s">
        <v>19</v>
      </c>
      <c r="E5660" s="3" t="str">
        <f>HYPERLINK("https://fyndiq.se/produkt/28799ed0373d40b4/", "2 Pack Galaxy S21 Ultra 5G- Härdat glas 9H - Super kvalitet 3D")</f>
        <v>2 Pack Galaxy S21 Ultra 5G- Härdat glas 9H - Super kvalitet 3D</v>
      </c>
      <c r="F5660" s="1" t="s">
        <v>272</v>
      </c>
      <c r="G5660" s="1" t="s">
        <v>273</v>
      </c>
      <c r="H5660" s="1" t="s">
        <v>274</v>
      </c>
      <c r="I5660" s="1" t="s">
        <v>16</v>
      </c>
      <c r="J5660" s="1" t="s">
        <v>23</v>
      </c>
      <c r="K5660" s="1" t="s">
        <v>16</v>
      </c>
      <c r="L5660" s="1" t="s">
        <v>16</v>
      </c>
      <c r="M5660" s="1" t="s">
        <v>16</v>
      </c>
      <c r="N5660" s="1" t="s">
        <v>16</v>
      </c>
      <c r="O5660" s="1">
        <v>63.2</v>
      </c>
      <c r="P5660" s="1">
        <v>1.0</v>
      </c>
    </row>
    <row r="5661">
      <c r="A5661" s="1" t="s">
        <v>29</v>
      </c>
      <c r="B5661" s="1" t="s">
        <v>7669</v>
      </c>
      <c r="C5661" s="2" t="s">
        <v>7597</v>
      </c>
      <c r="D5661" s="1" t="s">
        <v>19</v>
      </c>
      <c r="E5661" s="3" t="str">
        <f>HYPERLINK("https://fyndiq.se/produkt/c47dc331e908415c/", "2 Pack - Samsung S22 ULTRA - 9H Härdat Glass - 3D Super Kvalitet")</f>
        <v>2 Pack - Samsung S22 ULTRA - 9H Härdat Glass - 3D Super Kvalitet</v>
      </c>
      <c r="F5661" s="1" t="s">
        <v>246</v>
      </c>
      <c r="G5661" s="1" t="s">
        <v>247</v>
      </c>
      <c r="H5661" s="1" t="s">
        <v>248</v>
      </c>
      <c r="I5661" s="1" t="s">
        <v>16</v>
      </c>
      <c r="J5661" s="1" t="s">
        <v>23</v>
      </c>
      <c r="K5661" s="1" t="s">
        <v>16</v>
      </c>
      <c r="L5661" s="1" t="s">
        <v>16</v>
      </c>
      <c r="M5661" s="1" t="s">
        <v>16</v>
      </c>
      <c r="N5661" s="1" t="s">
        <v>16</v>
      </c>
      <c r="O5661" s="1">
        <v>63.2</v>
      </c>
      <c r="P5661" s="1">
        <v>1.0</v>
      </c>
    </row>
    <row r="5662">
      <c r="A5662" s="1" t="s">
        <v>29</v>
      </c>
      <c r="B5662" s="1" t="s">
        <v>7670</v>
      </c>
      <c r="C5662" s="2" t="s">
        <v>7597</v>
      </c>
      <c r="D5662" s="1" t="s">
        <v>19</v>
      </c>
      <c r="E5662" s="3" t="str">
        <f>HYPERLINK("https://fyndiq.se/produkt/4cb72a2806444556/", "2 PACK Motorola Moto G51 - Härdat Glas 9H -Super kvalitet 3D")</f>
        <v>2 PACK Motorola Moto G51 - Härdat Glas 9H -Super kvalitet 3D</v>
      </c>
      <c r="F5662" s="1" t="s">
        <v>1187</v>
      </c>
      <c r="G5662" s="1" t="s">
        <v>1188</v>
      </c>
      <c r="H5662" s="1" t="s">
        <v>1189</v>
      </c>
      <c r="I5662" s="1" t="s">
        <v>16</v>
      </c>
      <c r="J5662" s="1" t="s">
        <v>23</v>
      </c>
      <c r="K5662" s="1" t="s">
        <v>16</v>
      </c>
      <c r="L5662" s="1" t="s">
        <v>16</v>
      </c>
      <c r="M5662" s="1" t="s">
        <v>16</v>
      </c>
      <c r="N5662" s="1" t="s">
        <v>16</v>
      </c>
      <c r="O5662" s="1">
        <v>63.2</v>
      </c>
      <c r="P5662" s="1">
        <v>1.0</v>
      </c>
    </row>
    <row r="5663">
      <c r="A5663" s="1" t="s">
        <v>29</v>
      </c>
      <c r="B5663" s="1" t="s">
        <v>7671</v>
      </c>
      <c r="C5663" s="2" t="s">
        <v>7597</v>
      </c>
      <c r="D5663" s="1" t="s">
        <v>19</v>
      </c>
      <c r="E5663" s="3" t="str">
        <f>HYPERLINK("https://fyndiq.se/produkt/e9cb8b77f5e5466c/", "2 Pack - Samsung S20 PLUS - 9H Härdat Glass - 3D Super Kvalitet")</f>
        <v>2 Pack - Samsung S20 PLUS - 9H Härdat Glass - 3D Super Kvalitet</v>
      </c>
      <c r="F5663" s="1" t="s">
        <v>236</v>
      </c>
      <c r="G5663" s="1" t="s">
        <v>237</v>
      </c>
      <c r="H5663" s="1" t="s">
        <v>238</v>
      </c>
      <c r="I5663" s="1" t="s">
        <v>16</v>
      </c>
      <c r="J5663" s="1" t="s">
        <v>23</v>
      </c>
      <c r="K5663" s="1" t="s">
        <v>16</v>
      </c>
      <c r="L5663" s="1" t="s">
        <v>16</v>
      </c>
      <c r="M5663" s="1" t="s">
        <v>16</v>
      </c>
      <c r="N5663" s="1" t="s">
        <v>16</v>
      </c>
      <c r="O5663" s="1">
        <v>63.2</v>
      </c>
      <c r="P5663" s="1">
        <v>1.0</v>
      </c>
    </row>
    <row r="5664">
      <c r="A5664" s="1" t="s">
        <v>29</v>
      </c>
      <c r="B5664" s="1" t="s">
        <v>7672</v>
      </c>
      <c r="C5664" s="2" t="s">
        <v>7597</v>
      </c>
      <c r="D5664" s="1" t="s">
        <v>19</v>
      </c>
      <c r="E5664" s="3" t="str">
        <f>HYPERLINK("https://fyndiq.se/produkt/c32b21dec9cf4091/", "2-Pack SAMSUNG S24 5G Skärmskydd - Härdat Glas 9H - Super kvalitet 3D")</f>
        <v>2-Pack SAMSUNG S24 5G Skärmskydd - Härdat Glas 9H - Super kvalitet 3D</v>
      </c>
      <c r="F5664" s="1" t="s">
        <v>157</v>
      </c>
      <c r="G5664" s="1" t="s">
        <v>158</v>
      </c>
      <c r="H5664" s="1" t="s">
        <v>159</v>
      </c>
      <c r="I5664" s="1" t="s">
        <v>16</v>
      </c>
      <c r="J5664" s="1" t="s">
        <v>23</v>
      </c>
      <c r="K5664" s="1" t="s">
        <v>16</v>
      </c>
      <c r="L5664" s="1" t="s">
        <v>16</v>
      </c>
      <c r="M5664" s="1" t="s">
        <v>16</v>
      </c>
      <c r="N5664" s="1" t="s">
        <v>16</v>
      </c>
      <c r="O5664" s="1">
        <v>71.2</v>
      </c>
      <c r="P5664" s="1">
        <v>1.0</v>
      </c>
    </row>
    <row r="5665">
      <c r="A5665" s="1" t="s">
        <v>29</v>
      </c>
      <c r="B5665" s="1" t="s">
        <v>7673</v>
      </c>
      <c r="C5665" s="2" t="s">
        <v>7597</v>
      </c>
      <c r="D5665" s="1" t="s">
        <v>19</v>
      </c>
      <c r="E566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665" s="1" t="s">
        <v>977</v>
      </c>
      <c r="G5665" s="1" t="s">
        <v>978</v>
      </c>
      <c r="H5665" s="1" t="s">
        <v>979</v>
      </c>
      <c r="I5665" s="1" t="s">
        <v>16</v>
      </c>
      <c r="J5665" s="1" t="s">
        <v>23</v>
      </c>
      <c r="K5665" s="1" t="s">
        <v>16</v>
      </c>
      <c r="L5665" s="1" t="s">
        <v>16</v>
      </c>
      <c r="M5665" s="1" t="s">
        <v>16</v>
      </c>
      <c r="N5665" s="1" t="s">
        <v>16</v>
      </c>
      <c r="O5665" s="1">
        <v>63.2</v>
      </c>
      <c r="P5665" s="1">
        <v>1.0</v>
      </c>
    </row>
    <row r="5666">
      <c r="A5666" s="1" t="s">
        <v>29</v>
      </c>
      <c r="B5666" s="1" t="s">
        <v>7674</v>
      </c>
      <c r="C5666" s="2" t="s">
        <v>7597</v>
      </c>
      <c r="D5666" s="1" t="s">
        <v>19</v>
      </c>
      <c r="E566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666" s="1" t="s">
        <v>785</v>
      </c>
      <c r="G5666" s="1" t="s">
        <v>786</v>
      </c>
      <c r="H5666" s="1" t="s">
        <v>787</v>
      </c>
      <c r="I5666" s="1" t="s">
        <v>16</v>
      </c>
      <c r="J5666" s="1" t="s">
        <v>23</v>
      </c>
      <c r="K5666" s="1" t="s">
        <v>16</v>
      </c>
      <c r="L5666" s="1" t="s">
        <v>16</v>
      </c>
      <c r="M5666" s="1" t="s">
        <v>16</v>
      </c>
      <c r="N5666" s="1" t="s">
        <v>16</v>
      </c>
      <c r="O5666" s="1">
        <v>63.2</v>
      </c>
      <c r="P5666" s="1">
        <v>1.0</v>
      </c>
    </row>
    <row r="5667">
      <c r="A5667" s="1" t="s">
        <v>29</v>
      </c>
      <c r="B5667" s="1" t="s">
        <v>7675</v>
      </c>
      <c r="C5667" s="2" t="s">
        <v>7597</v>
      </c>
      <c r="D5667" s="1" t="s">
        <v>19</v>
      </c>
      <c r="E5667" s="3" t="str">
        <f t="shared" ref="E5667:E5668" si="87">HYPERLINK("https://fyndiq.se/produkt/4c221907d1254100/", "2-Pack Samsung A14 Skärmskydd - Härdat Glas 9H - Super kvalitet 3D")</f>
        <v>2-Pack Samsung A14 Skärmskydd - Härdat Glas 9H - Super kvalitet 3D</v>
      </c>
      <c r="F5667" s="1" t="s">
        <v>167</v>
      </c>
      <c r="G5667" s="1" t="s">
        <v>168</v>
      </c>
      <c r="H5667" s="1" t="s">
        <v>169</v>
      </c>
      <c r="I5667" s="1" t="s">
        <v>16</v>
      </c>
      <c r="J5667" s="1" t="s">
        <v>23</v>
      </c>
      <c r="K5667" s="1" t="s">
        <v>16</v>
      </c>
      <c r="L5667" s="1" t="s">
        <v>16</v>
      </c>
      <c r="M5667" s="1" t="s">
        <v>16</v>
      </c>
      <c r="N5667" s="1" t="s">
        <v>16</v>
      </c>
      <c r="O5667" s="1">
        <v>63.2</v>
      </c>
      <c r="P5667" s="1">
        <v>1.0</v>
      </c>
    </row>
    <row r="5668">
      <c r="A5668" s="1" t="s">
        <v>29</v>
      </c>
      <c r="B5668" s="1" t="s">
        <v>7676</v>
      </c>
      <c r="C5668" s="2" t="s">
        <v>7597</v>
      </c>
      <c r="D5668" s="1" t="s">
        <v>19</v>
      </c>
      <c r="E5668" s="3" t="str">
        <f t="shared" si="87"/>
        <v>2-Pack Samsung A14 Skärmskydd - Härdat Glas 9H - Super kvalitet 3D</v>
      </c>
      <c r="F5668" s="1" t="s">
        <v>167</v>
      </c>
      <c r="G5668" s="1" t="s">
        <v>168</v>
      </c>
      <c r="H5668" s="1" t="s">
        <v>169</v>
      </c>
      <c r="I5668" s="1" t="s">
        <v>16</v>
      </c>
      <c r="J5668" s="1" t="s">
        <v>23</v>
      </c>
      <c r="K5668" s="1" t="s">
        <v>16</v>
      </c>
      <c r="L5668" s="1" t="s">
        <v>16</v>
      </c>
      <c r="M5668" s="1" t="s">
        <v>16</v>
      </c>
      <c r="N5668" s="1" t="s">
        <v>16</v>
      </c>
      <c r="O5668" s="1">
        <v>63.2</v>
      </c>
      <c r="P5668" s="1">
        <v>1.0</v>
      </c>
    </row>
    <row r="5669">
      <c r="A5669" s="1" t="s">
        <v>29</v>
      </c>
      <c r="B5669" s="1" t="s">
        <v>7677</v>
      </c>
      <c r="C5669" s="2" t="s">
        <v>7597</v>
      </c>
      <c r="D5669" s="1" t="s">
        <v>19</v>
      </c>
      <c r="E5669" s="3" t="str">
        <f>HYPERLINK("https://fyndiq.se/produkt/c26c9ffef37a436a/", "2-Pack Samsung A35 5G Skärmskydd i Härdat Glas")</f>
        <v>2-Pack Samsung A35 5G Skärmskydd i Härdat Glas</v>
      </c>
      <c r="F5669" s="1" t="s">
        <v>432</v>
      </c>
      <c r="G5669" s="1" t="s">
        <v>433</v>
      </c>
      <c r="H5669" s="1" t="s">
        <v>434</v>
      </c>
      <c r="I5669" s="1" t="s">
        <v>16</v>
      </c>
      <c r="J5669" s="1" t="s">
        <v>23</v>
      </c>
      <c r="K5669" s="1" t="s">
        <v>16</v>
      </c>
      <c r="L5669" s="1" t="s">
        <v>16</v>
      </c>
      <c r="M5669" s="1" t="s">
        <v>16</v>
      </c>
      <c r="N5669" s="1" t="s">
        <v>16</v>
      </c>
      <c r="O5669" s="1">
        <v>63.2</v>
      </c>
      <c r="P5669" s="1">
        <v>1.0</v>
      </c>
    </row>
    <row r="5670">
      <c r="A5670" s="1" t="s">
        <v>29</v>
      </c>
      <c r="B5670" s="1" t="s">
        <v>7678</v>
      </c>
      <c r="C5670" s="2" t="s">
        <v>7597</v>
      </c>
      <c r="D5670" s="1" t="s">
        <v>19</v>
      </c>
      <c r="E5670" s="3" t="str">
        <f>HYPERLINK("https://fyndiq.se/produkt/f4e95b294a424d40/", "2-Pack Samsung S10 Skärmskydd - Härdat Glas 9H - Super kvalitet 3D")</f>
        <v>2-Pack Samsung S10 Skärmskydd - Härdat Glas 9H - Super kvalitet 3D</v>
      </c>
      <c r="F5670" s="1" t="s">
        <v>353</v>
      </c>
      <c r="G5670" s="1" t="s">
        <v>354</v>
      </c>
      <c r="H5670" s="1" t="s">
        <v>355</v>
      </c>
      <c r="I5670" s="1" t="s">
        <v>16</v>
      </c>
      <c r="J5670" s="1" t="s">
        <v>23</v>
      </c>
      <c r="K5670" s="1" t="s">
        <v>16</v>
      </c>
      <c r="L5670" s="1" t="s">
        <v>16</v>
      </c>
      <c r="M5670" s="1" t="s">
        <v>16</v>
      </c>
      <c r="N5670" s="1" t="s">
        <v>16</v>
      </c>
      <c r="O5670" s="1">
        <v>63.2</v>
      </c>
      <c r="P5670" s="1">
        <v>1.0</v>
      </c>
    </row>
    <row r="5671">
      <c r="A5671" s="1" t="s">
        <v>29</v>
      </c>
      <c r="B5671" s="1" t="s">
        <v>7679</v>
      </c>
      <c r="C5671" s="2" t="s">
        <v>7597</v>
      </c>
      <c r="D5671" s="1" t="s">
        <v>19</v>
      </c>
      <c r="E567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671" s="1" t="s">
        <v>2144</v>
      </c>
      <c r="G5671" s="1" t="s">
        <v>2145</v>
      </c>
      <c r="H5671" s="1" t="s">
        <v>2146</v>
      </c>
      <c r="I5671" s="1" t="s">
        <v>16</v>
      </c>
      <c r="J5671" s="1" t="s">
        <v>23</v>
      </c>
      <c r="K5671" s="1" t="s">
        <v>16</v>
      </c>
      <c r="L5671" s="1" t="s">
        <v>16</v>
      </c>
      <c r="M5671" s="1" t="s">
        <v>16</v>
      </c>
      <c r="N5671" s="1" t="s">
        <v>16</v>
      </c>
      <c r="O5671" s="1">
        <v>63.2</v>
      </c>
      <c r="P5671" s="1">
        <v>1.0</v>
      </c>
    </row>
    <row r="5672">
      <c r="A5672" s="1" t="s">
        <v>29</v>
      </c>
      <c r="B5672" s="1" t="s">
        <v>7680</v>
      </c>
      <c r="C5672" s="2" t="s">
        <v>7597</v>
      </c>
      <c r="D5672" s="1" t="s">
        <v>19</v>
      </c>
      <c r="E5672" s="3" t="str">
        <f>HYPERLINK("https://fyndiq.se/produkt/afde766cdafc45d4/", "2-Pack Samsung Galaxy Note 9 - Härdat Glas 9H - Super kvalitet")</f>
        <v>2-Pack Samsung Galaxy Note 9 - Härdat Glas 9H - Super kvalitet</v>
      </c>
      <c r="F5672" s="1" t="s">
        <v>3553</v>
      </c>
      <c r="G5672" s="1" t="s">
        <v>3554</v>
      </c>
      <c r="H5672" s="1" t="s">
        <v>3555</v>
      </c>
      <c r="I5672" s="1" t="s">
        <v>16</v>
      </c>
      <c r="J5672" s="1" t="s">
        <v>23</v>
      </c>
      <c r="K5672" s="1" t="s">
        <v>16</v>
      </c>
      <c r="L5672" s="1" t="s">
        <v>16</v>
      </c>
      <c r="M5672" s="1" t="s">
        <v>16</v>
      </c>
      <c r="N5672" s="1" t="s">
        <v>16</v>
      </c>
      <c r="O5672" s="1">
        <v>63.2</v>
      </c>
      <c r="P5672" s="1">
        <v>1.0</v>
      </c>
    </row>
    <row r="5673">
      <c r="A5673" s="1" t="s">
        <v>29</v>
      </c>
      <c r="B5673" s="1" t="s">
        <v>7681</v>
      </c>
      <c r="C5673" s="2" t="s">
        <v>7597</v>
      </c>
      <c r="D5673" s="1" t="s">
        <v>19</v>
      </c>
      <c r="E5673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5673" s="1" t="s">
        <v>2411</v>
      </c>
      <c r="G5673" s="1" t="s">
        <v>2412</v>
      </c>
      <c r="H5673" s="1" t="s">
        <v>2413</v>
      </c>
      <c r="I5673" s="1" t="s">
        <v>16</v>
      </c>
      <c r="J5673" s="1" t="s">
        <v>23</v>
      </c>
      <c r="K5673" s="1" t="s">
        <v>16</v>
      </c>
      <c r="L5673" s="1" t="s">
        <v>16</v>
      </c>
      <c r="M5673" s="1" t="s">
        <v>16</v>
      </c>
      <c r="N5673" s="1" t="s">
        <v>16</v>
      </c>
      <c r="O5673" s="1">
        <v>63.2</v>
      </c>
      <c r="P5673" s="1">
        <v>1.0</v>
      </c>
    </row>
    <row r="5674">
      <c r="A5674" s="1" t="s">
        <v>29</v>
      </c>
      <c r="B5674" s="1" t="s">
        <v>7682</v>
      </c>
      <c r="C5674" s="2" t="s">
        <v>7597</v>
      </c>
      <c r="D5674" s="1" t="s">
        <v>19</v>
      </c>
      <c r="E5674" s="3" t="str">
        <f>HYPERLINK("https://fyndiq.se/produkt/1680a3aea19a4558/", "2-Pack Samsung S20 Skärmskydd - Härdat Glas 9H - Super kvalitet 3D")</f>
        <v>2-Pack Samsung S20 Skärmskydd - Härdat Glas 9H - Super kvalitet 3D</v>
      </c>
      <c r="F5674" s="1" t="s">
        <v>755</v>
      </c>
      <c r="G5674" s="1" t="s">
        <v>756</v>
      </c>
      <c r="H5674" s="1" t="s">
        <v>757</v>
      </c>
      <c r="I5674" s="1" t="s">
        <v>16</v>
      </c>
      <c r="J5674" s="1" t="s">
        <v>23</v>
      </c>
      <c r="K5674" s="1" t="s">
        <v>16</v>
      </c>
      <c r="L5674" s="1" t="s">
        <v>16</v>
      </c>
      <c r="M5674" s="1" t="s">
        <v>16</v>
      </c>
      <c r="N5674" s="1" t="s">
        <v>16</v>
      </c>
      <c r="O5674" s="1">
        <v>63.2</v>
      </c>
      <c r="P5674" s="1">
        <v>1.0</v>
      </c>
    </row>
    <row r="5675">
      <c r="A5675" s="1" t="s">
        <v>29</v>
      </c>
      <c r="B5675" s="1" t="s">
        <v>7683</v>
      </c>
      <c r="C5675" s="2" t="s">
        <v>7597</v>
      </c>
      <c r="D5675" s="1" t="s">
        <v>19</v>
      </c>
      <c r="E5675" s="3" t="str">
        <f>HYPERLINK("https://fyndiq.se/produkt/e19fcc2ab2124f8a/", "2-Pack Iphone 13 Pro - 9H Härdat Glass - Top Kvalitet  3D")</f>
        <v>2-Pack Iphone 13 Pro - 9H Härdat Glass - Top Kvalitet  3D</v>
      </c>
      <c r="F5675" s="1" t="s">
        <v>555</v>
      </c>
      <c r="G5675" s="1" t="s">
        <v>556</v>
      </c>
      <c r="H5675" s="1" t="s">
        <v>557</v>
      </c>
      <c r="I5675" s="1" t="s">
        <v>16</v>
      </c>
      <c r="J5675" s="1" t="s">
        <v>23</v>
      </c>
      <c r="K5675" s="1" t="s">
        <v>16</v>
      </c>
      <c r="L5675" s="1" t="s">
        <v>16</v>
      </c>
      <c r="M5675" s="1" t="s">
        <v>16</v>
      </c>
      <c r="N5675" s="1" t="s">
        <v>16</v>
      </c>
      <c r="O5675" s="1">
        <v>55.2</v>
      </c>
      <c r="P5675" s="1">
        <v>1.0</v>
      </c>
    </row>
    <row r="5676">
      <c r="A5676" s="1" t="s">
        <v>29</v>
      </c>
      <c r="B5676" s="1" t="s">
        <v>7684</v>
      </c>
      <c r="C5676" s="2" t="s">
        <v>7597</v>
      </c>
      <c r="D5676" s="1" t="s">
        <v>19</v>
      </c>
      <c r="E5676" s="3" t="str">
        <f>HYPERLINK("https://fyndiq.se/produkt/e4b87757208946c3/", "2-Pack Samsung S10E Skärmskydd - Härdat Glas 9H - Super kvalitet 3D")</f>
        <v>2-Pack Samsung S10E Skärmskydd - Härdat Glas 9H - Super kvalitet 3D</v>
      </c>
      <c r="F5676" s="1" t="s">
        <v>95</v>
      </c>
      <c r="G5676" s="1" t="s">
        <v>96</v>
      </c>
      <c r="H5676" s="1" t="s">
        <v>97</v>
      </c>
      <c r="I5676" s="1" t="s">
        <v>16</v>
      </c>
      <c r="J5676" s="1" t="s">
        <v>23</v>
      </c>
      <c r="K5676" s="1" t="s">
        <v>16</v>
      </c>
      <c r="L5676" s="1" t="s">
        <v>16</v>
      </c>
      <c r="M5676" s="1" t="s">
        <v>16</v>
      </c>
      <c r="N5676" s="1" t="s">
        <v>16</v>
      </c>
      <c r="O5676" s="1">
        <v>63.2</v>
      </c>
      <c r="P5676" s="1">
        <v>1.0</v>
      </c>
    </row>
    <row r="5677">
      <c r="A5677" s="1" t="s">
        <v>29</v>
      </c>
      <c r="B5677" s="1" t="s">
        <v>7685</v>
      </c>
      <c r="C5677" s="2" t="s">
        <v>7597</v>
      </c>
      <c r="D5677" s="1" t="s">
        <v>19</v>
      </c>
      <c r="E5677" s="3" t="str">
        <f>HYPERLINK("https://fyndiq.se/produkt/4c221907d1254100/", "2-Pack Samsung A14 Skärmskydd - Härdat Glas 9H - Super kvalitet 3D")</f>
        <v>2-Pack Samsung A14 Skärmskydd - Härdat Glas 9H - Super kvalitet 3D</v>
      </c>
      <c r="F5677" s="1" t="s">
        <v>167</v>
      </c>
      <c r="G5677" s="1" t="s">
        <v>168</v>
      </c>
      <c r="H5677" s="1" t="s">
        <v>169</v>
      </c>
      <c r="I5677" s="1" t="s">
        <v>16</v>
      </c>
      <c r="J5677" s="1" t="s">
        <v>23</v>
      </c>
      <c r="K5677" s="1" t="s">
        <v>16</v>
      </c>
      <c r="L5677" s="1" t="s">
        <v>16</v>
      </c>
      <c r="M5677" s="1" t="s">
        <v>16</v>
      </c>
      <c r="N5677" s="1" t="s">
        <v>16</v>
      </c>
      <c r="O5677" s="1">
        <v>63.2</v>
      </c>
      <c r="P5677" s="1">
        <v>1.0</v>
      </c>
    </row>
    <row r="5678">
      <c r="A5678" s="1" t="s">
        <v>29</v>
      </c>
      <c r="B5678" s="1" t="s">
        <v>7686</v>
      </c>
      <c r="C5678" s="2" t="s">
        <v>7597</v>
      </c>
      <c r="D5678" s="1" t="s">
        <v>19</v>
      </c>
      <c r="E5678" s="3" t="str">
        <f>HYPERLINK("https://fyndiq.se/produkt/c398466bf0524e85/", "2-Pack Samsung S23 - 9H Härdat Glass - 3D Super Kvalitet Skärmskydd")</f>
        <v>2-Pack Samsung S23 - 9H Härdat Glass - 3D Super Kvalitet Skärmskydd</v>
      </c>
      <c r="F5678" s="1" t="s">
        <v>1365</v>
      </c>
      <c r="G5678" s="1" t="s">
        <v>1366</v>
      </c>
      <c r="H5678" s="1" t="s">
        <v>1367</v>
      </c>
      <c r="I5678" s="1" t="s">
        <v>16</v>
      </c>
      <c r="J5678" s="1" t="s">
        <v>23</v>
      </c>
      <c r="K5678" s="1" t="s">
        <v>16</v>
      </c>
      <c r="L5678" s="1" t="s">
        <v>16</v>
      </c>
      <c r="M5678" s="1" t="s">
        <v>16</v>
      </c>
      <c r="N5678" s="1" t="s">
        <v>16</v>
      </c>
      <c r="O5678" s="1">
        <v>63.2</v>
      </c>
      <c r="P5678" s="1">
        <v>1.0</v>
      </c>
    </row>
    <row r="5679">
      <c r="A5679" s="1" t="s">
        <v>29</v>
      </c>
      <c r="B5679" s="1" t="s">
        <v>7687</v>
      </c>
      <c r="C5679" s="2" t="s">
        <v>7597</v>
      </c>
      <c r="D5679" s="1" t="s">
        <v>19</v>
      </c>
      <c r="E5679" s="3" t="str">
        <f>HYPERLINK("https://fyndiq.se/produkt/13e76851ca504320/", "2-Pack Samsung Galaxy S22 Ultra - Härdat glas 9H - Top kvalitet")</f>
        <v>2-Pack Samsung Galaxy S22 Ultra - Härdat glas 9H - Top kvalitet</v>
      </c>
      <c r="F5679" s="1" t="s">
        <v>140</v>
      </c>
      <c r="G5679" s="1" t="s">
        <v>141</v>
      </c>
      <c r="H5679" s="1" t="s">
        <v>142</v>
      </c>
      <c r="I5679" s="1" t="s">
        <v>16</v>
      </c>
      <c r="J5679" s="1" t="s">
        <v>23</v>
      </c>
      <c r="K5679" s="1" t="s">
        <v>16</v>
      </c>
      <c r="L5679" s="1" t="s">
        <v>16</v>
      </c>
      <c r="M5679" s="1" t="s">
        <v>16</v>
      </c>
      <c r="N5679" s="1" t="s">
        <v>16</v>
      </c>
      <c r="O5679" s="1">
        <v>63.2</v>
      </c>
      <c r="P5679" s="1">
        <v>1.0</v>
      </c>
    </row>
    <row r="5680">
      <c r="A5680" s="1" t="s">
        <v>29</v>
      </c>
      <c r="B5680" s="1" t="s">
        <v>7688</v>
      </c>
      <c r="C5680" s="2" t="s">
        <v>7597</v>
      </c>
      <c r="D5680" s="1" t="s">
        <v>19</v>
      </c>
      <c r="E5680" s="3" t="str">
        <f>HYPERLINK("https://fyndiq.se/produkt/860b7dade19d4d2f/", "2-Pack XIAOMI REDMI A3 Skärmskydd - Härdat Glas 9H - Super kvalitet 3D")</f>
        <v>2-Pack XIAOMI REDMI A3 Skärmskydd - Härdat Glas 9H - Super kvalitet 3D</v>
      </c>
      <c r="F5680" s="1" t="s">
        <v>200</v>
      </c>
      <c r="G5680" s="1" t="s">
        <v>201</v>
      </c>
      <c r="H5680" s="1" t="s">
        <v>202</v>
      </c>
      <c r="I5680" s="1" t="s">
        <v>16</v>
      </c>
      <c r="J5680" s="1" t="s">
        <v>23</v>
      </c>
      <c r="K5680" s="1" t="s">
        <v>16</v>
      </c>
      <c r="L5680" s="1" t="s">
        <v>16</v>
      </c>
      <c r="M5680" s="1" t="s">
        <v>16</v>
      </c>
      <c r="N5680" s="1" t="s">
        <v>16</v>
      </c>
      <c r="O5680" s="1">
        <v>63.2</v>
      </c>
      <c r="P5680" s="1">
        <v>1.0</v>
      </c>
    </row>
    <row r="5681">
      <c r="A5681" s="1" t="s">
        <v>29</v>
      </c>
      <c r="B5681" s="1" t="s">
        <v>7689</v>
      </c>
      <c r="C5681" s="2" t="s">
        <v>7597</v>
      </c>
      <c r="D5681" s="1" t="s">
        <v>19</v>
      </c>
      <c r="E5681" s="3" t="str">
        <f>HYPERLINK("https://fyndiq.se/produkt/ef10e4ba492c46df/", "2-Pack Samsung S23 FE 5G - 9H Härdat Glass - Super Kvalitet 3D")</f>
        <v>2-Pack Samsung S23 FE 5G - 9H Härdat Glass - Super Kvalitet 3D</v>
      </c>
      <c r="F5681" s="1" t="s">
        <v>2521</v>
      </c>
      <c r="G5681" s="1" t="s">
        <v>2522</v>
      </c>
      <c r="H5681" s="1" t="s">
        <v>2523</v>
      </c>
      <c r="I5681" s="1" t="s">
        <v>16</v>
      </c>
      <c r="J5681" s="1" t="s">
        <v>23</v>
      </c>
      <c r="K5681" s="1" t="s">
        <v>16</v>
      </c>
      <c r="L5681" s="1" t="s">
        <v>16</v>
      </c>
      <c r="M5681" s="1" t="s">
        <v>16</v>
      </c>
      <c r="N5681" s="1" t="s">
        <v>16</v>
      </c>
      <c r="O5681" s="1">
        <v>63.2</v>
      </c>
      <c r="P5681" s="1">
        <v>1.0</v>
      </c>
    </row>
    <row r="5682">
      <c r="A5682" s="1" t="s">
        <v>29</v>
      </c>
      <c r="B5682" s="1" t="s">
        <v>7690</v>
      </c>
      <c r="C5682" s="2" t="s">
        <v>7597</v>
      </c>
      <c r="D5682" s="1" t="s">
        <v>19</v>
      </c>
      <c r="E5682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5682" s="1" t="s">
        <v>1412</v>
      </c>
      <c r="G5682" s="1" t="s">
        <v>1413</v>
      </c>
      <c r="H5682" s="1" t="s">
        <v>1414</v>
      </c>
      <c r="I5682" s="1" t="s">
        <v>16</v>
      </c>
      <c r="J5682" s="1" t="s">
        <v>23</v>
      </c>
      <c r="K5682" s="1" t="s">
        <v>16</v>
      </c>
      <c r="L5682" s="1" t="s">
        <v>16</v>
      </c>
      <c r="M5682" s="1" t="s">
        <v>16</v>
      </c>
      <c r="N5682" s="1" t="s">
        <v>16</v>
      </c>
      <c r="O5682" s="1">
        <v>63.2</v>
      </c>
      <c r="P5682" s="1">
        <v>1.0</v>
      </c>
    </row>
    <row r="5683">
      <c r="A5683" s="1" t="s">
        <v>29</v>
      </c>
      <c r="B5683" s="1" t="s">
        <v>7691</v>
      </c>
      <c r="C5683" s="2" t="s">
        <v>7597</v>
      </c>
      <c r="D5683" s="1" t="s">
        <v>19</v>
      </c>
      <c r="E5683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5683" s="1" t="s">
        <v>776</v>
      </c>
      <c r="G5683" s="1" t="s">
        <v>777</v>
      </c>
      <c r="H5683" s="1" t="s">
        <v>778</v>
      </c>
      <c r="I5683" s="1" t="s">
        <v>16</v>
      </c>
      <c r="J5683" s="1" t="s">
        <v>23</v>
      </c>
      <c r="K5683" s="1" t="s">
        <v>16</v>
      </c>
      <c r="L5683" s="1" t="s">
        <v>16</v>
      </c>
      <c r="M5683" s="1" t="s">
        <v>16</v>
      </c>
      <c r="N5683" s="1" t="s">
        <v>16</v>
      </c>
      <c r="O5683" s="1">
        <v>63.2</v>
      </c>
      <c r="P5683" s="1">
        <v>1.0</v>
      </c>
    </row>
    <row r="5684">
      <c r="A5684" s="1" t="s">
        <v>29</v>
      </c>
      <c r="B5684" s="1" t="s">
        <v>7692</v>
      </c>
      <c r="C5684" s="2" t="s">
        <v>7597</v>
      </c>
      <c r="D5684" s="1" t="s">
        <v>19</v>
      </c>
      <c r="E5684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5684" s="1" t="s">
        <v>912</v>
      </c>
      <c r="G5684" s="1" t="s">
        <v>913</v>
      </c>
      <c r="H5684" s="1" t="s">
        <v>914</v>
      </c>
      <c r="I5684" s="1" t="s">
        <v>16</v>
      </c>
      <c r="J5684" s="1" t="s">
        <v>23</v>
      </c>
      <c r="K5684" s="1" t="s">
        <v>16</v>
      </c>
      <c r="L5684" s="1" t="s">
        <v>16</v>
      </c>
      <c r="M5684" s="1" t="s">
        <v>16</v>
      </c>
      <c r="N5684" s="1" t="s">
        <v>16</v>
      </c>
      <c r="O5684" s="1">
        <v>63.2</v>
      </c>
      <c r="P5684" s="1">
        <v>1.0</v>
      </c>
    </row>
    <row r="5685">
      <c r="A5685" s="1" t="s">
        <v>29</v>
      </c>
      <c r="B5685" s="1" t="s">
        <v>7693</v>
      </c>
      <c r="C5685" s="2" t="s">
        <v>7597</v>
      </c>
      <c r="D5685" s="1" t="s">
        <v>19</v>
      </c>
      <c r="E5685" s="3" t="str">
        <f>HYPERLINK("https://fyndiq.se/produkt/b7d0cdbf434a45c1/", "2-Pack Samsung A15 5G Skärmskydd - Härdat Glas 9H - Super kvalitet 3D")</f>
        <v>2-Pack Samsung A15 5G Skärmskydd - Härdat Glas 9H - Super kvalitet 3D</v>
      </c>
      <c r="F5685" s="1" t="s">
        <v>512</v>
      </c>
      <c r="G5685" s="1" t="s">
        <v>513</v>
      </c>
      <c r="H5685" s="1" t="s">
        <v>514</v>
      </c>
      <c r="I5685" s="1" t="s">
        <v>16</v>
      </c>
      <c r="J5685" s="1" t="s">
        <v>23</v>
      </c>
      <c r="K5685" s="1" t="s">
        <v>16</v>
      </c>
      <c r="L5685" s="1" t="s">
        <v>16</v>
      </c>
      <c r="M5685" s="1" t="s">
        <v>16</v>
      </c>
      <c r="N5685" s="1" t="s">
        <v>16</v>
      </c>
      <c r="O5685" s="1">
        <v>63.2</v>
      </c>
      <c r="P5685" s="1">
        <v>1.0</v>
      </c>
    </row>
    <row r="5686">
      <c r="A5686" s="1" t="s">
        <v>29</v>
      </c>
      <c r="B5686" s="1" t="s">
        <v>7694</v>
      </c>
      <c r="C5686" s="2" t="s">
        <v>7597</v>
      </c>
      <c r="D5686" s="1" t="s">
        <v>19</v>
      </c>
      <c r="E5686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5686" s="1" t="s">
        <v>128</v>
      </c>
      <c r="G5686" s="1" t="s">
        <v>129</v>
      </c>
      <c r="H5686" s="1" t="s">
        <v>130</v>
      </c>
      <c r="I5686" s="1" t="s">
        <v>16</v>
      </c>
      <c r="J5686" s="1" t="s">
        <v>23</v>
      </c>
      <c r="K5686" s="1" t="s">
        <v>16</v>
      </c>
      <c r="L5686" s="1" t="s">
        <v>16</v>
      </c>
      <c r="M5686" s="1" t="s">
        <v>16</v>
      </c>
      <c r="N5686" s="1" t="s">
        <v>16</v>
      </c>
      <c r="O5686" s="1">
        <v>95.2</v>
      </c>
      <c r="P5686" s="1">
        <v>1.0</v>
      </c>
    </row>
    <row r="5687">
      <c r="A5687" s="1" t="s">
        <v>29</v>
      </c>
      <c r="B5687" s="1" t="s">
        <v>7695</v>
      </c>
      <c r="C5687" s="2" t="s">
        <v>7597</v>
      </c>
      <c r="D5687" s="1" t="s">
        <v>19</v>
      </c>
      <c r="E5687" s="3" t="str">
        <f t="shared" ref="E5687:E5688" si="88">HYPERLINK("https://fyndiq.se/produkt/13e76851ca504320/", "2-Pack Samsung Galaxy S22 Ultra - Härdat glas 9H - Top kvalitet")</f>
        <v>2-Pack Samsung Galaxy S22 Ultra - Härdat glas 9H - Top kvalitet</v>
      </c>
      <c r="F5687" s="1" t="s">
        <v>140</v>
      </c>
      <c r="G5687" s="1" t="s">
        <v>141</v>
      </c>
      <c r="H5687" s="1" t="s">
        <v>142</v>
      </c>
      <c r="I5687" s="1" t="s">
        <v>16</v>
      </c>
      <c r="J5687" s="1" t="s">
        <v>23</v>
      </c>
      <c r="K5687" s="1" t="s">
        <v>16</v>
      </c>
      <c r="L5687" s="1" t="s">
        <v>16</v>
      </c>
      <c r="M5687" s="1" t="s">
        <v>16</v>
      </c>
      <c r="N5687" s="1" t="s">
        <v>16</v>
      </c>
      <c r="O5687" s="1">
        <v>63.2</v>
      </c>
      <c r="P5687" s="1">
        <v>1.0</v>
      </c>
    </row>
    <row r="5688">
      <c r="A5688" s="1" t="s">
        <v>29</v>
      </c>
      <c r="B5688" s="1" t="s">
        <v>7696</v>
      </c>
      <c r="C5688" s="2" t="s">
        <v>7597</v>
      </c>
      <c r="D5688" s="1" t="s">
        <v>19</v>
      </c>
      <c r="E5688" s="3" t="str">
        <f t="shared" si="88"/>
        <v>2-Pack Samsung Galaxy S22 Ultra - Härdat glas 9H - Top kvalitet</v>
      </c>
      <c r="F5688" s="1" t="s">
        <v>140</v>
      </c>
      <c r="G5688" s="1" t="s">
        <v>141</v>
      </c>
      <c r="H5688" s="1" t="s">
        <v>142</v>
      </c>
      <c r="I5688" s="1" t="s">
        <v>16</v>
      </c>
      <c r="J5688" s="1" t="s">
        <v>23</v>
      </c>
      <c r="K5688" s="1" t="s">
        <v>16</v>
      </c>
      <c r="L5688" s="1" t="s">
        <v>16</v>
      </c>
      <c r="M5688" s="1" t="s">
        <v>16</v>
      </c>
      <c r="N5688" s="1" t="s">
        <v>16</v>
      </c>
      <c r="O5688" s="1">
        <v>63.2</v>
      </c>
      <c r="P5688" s="1">
        <v>1.0</v>
      </c>
    </row>
    <row r="5689">
      <c r="A5689" s="1" t="s">
        <v>29</v>
      </c>
      <c r="B5689" s="1" t="s">
        <v>7697</v>
      </c>
      <c r="C5689" s="2" t="s">
        <v>7597</v>
      </c>
      <c r="D5689" s="1" t="s">
        <v>19</v>
      </c>
      <c r="E5689" s="3" t="str">
        <f>HYPERLINK("https://fyndiq.se/produkt/2477583187264ece/", "2-Pack Samsung S20 - 9H Härdat Glass - Top Kvalitet")</f>
        <v>2-Pack Samsung S20 - 9H Härdat Glass - Top Kvalitet</v>
      </c>
      <c r="F5689" s="1" t="s">
        <v>124</v>
      </c>
      <c r="G5689" s="1" t="s">
        <v>125</v>
      </c>
      <c r="H5689" s="1" t="s">
        <v>126</v>
      </c>
      <c r="I5689" s="1" t="s">
        <v>16</v>
      </c>
      <c r="J5689" s="1" t="s">
        <v>23</v>
      </c>
      <c r="K5689" s="1" t="s">
        <v>16</v>
      </c>
      <c r="L5689" s="1" t="s">
        <v>16</v>
      </c>
      <c r="M5689" s="1" t="s">
        <v>16</v>
      </c>
      <c r="N5689" s="1" t="s">
        <v>16</v>
      </c>
      <c r="O5689" s="1">
        <v>71.2</v>
      </c>
      <c r="P5689" s="1">
        <v>1.0</v>
      </c>
    </row>
    <row r="5690">
      <c r="A5690" s="1" t="s">
        <v>29</v>
      </c>
      <c r="B5690" s="1" t="s">
        <v>7698</v>
      </c>
      <c r="C5690" s="2" t="s">
        <v>7597</v>
      </c>
      <c r="D5690" s="1" t="s">
        <v>19</v>
      </c>
      <c r="E5690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690" s="1" t="s">
        <v>208</v>
      </c>
      <c r="G5690" s="1" t="s">
        <v>209</v>
      </c>
      <c r="H5690" s="1" t="s">
        <v>210</v>
      </c>
      <c r="I5690" s="1" t="s">
        <v>16</v>
      </c>
      <c r="J5690" s="1" t="s">
        <v>23</v>
      </c>
      <c r="K5690" s="1" t="s">
        <v>16</v>
      </c>
      <c r="L5690" s="1" t="s">
        <v>16</v>
      </c>
      <c r="M5690" s="1" t="s">
        <v>16</v>
      </c>
      <c r="N5690" s="1" t="s">
        <v>16</v>
      </c>
      <c r="O5690" s="1">
        <v>71.2</v>
      </c>
      <c r="P5690" s="1">
        <v>1.0</v>
      </c>
    </row>
    <row r="5691">
      <c r="A5691" s="1" t="s">
        <v>29</v>
      </c>
      <c r="B5691" s="1" t="s">
        <v>7699</v>
      </c>
      <c r="C5691" s="2" t="s">
        <v>7597</v>
      </c>
      <c r="D5691" s="1" t="s">
        <v>19</v>
      </c>
      <c r="E5691" s="3" t="str">
        <f>HYPERLINK("https://fyndiq.se/produkt/2030c5450cfb4338/", "2 Pack Huawei P30 Pro - Härdat glas 9H – 3D Super kvalitet")</f>
        <v>2 Pack Huawei P30 Pro - Härdat glas 9H – 3D Super kvalitet</v>
      </c>
      <c r="F5691" s="1" t="s">
        <v>1091</v>
      </c>
      <c r="G5691" s="1" t="s">
        <v>1092</v>
      </c>
      <c r="H5691" s="1" t="s">
        <v>1093</v>
      </c>
      <c r="I5691" s="1" t="s">
        <v>16</v>
      </c>
      <c r="J5691" s="1" t="s">
        <v>23</v>
      </c>
      <c r="K5691" s="1" t="s">
        <v>16</v>
      </c>
      <c r="L5691" s="1" t="s">
        <v>16</v>
      </c>
      <c r="M5691" s="1" t="s">
        <v>16</v>
      </c>
      <c r="N5691" s="1" t="s">
        <v>16</v>
      </c>
      <c r="O5691" s="1">
        <v>71.2</v>
      </c>
      <c r="P5691" s="1">
        <v>1.0</v>
      </c>
    </row>
    <row r="5692">
      <c r="A5692" s="1" t="s">
        <v>29</v>
      </c>
      <c r="B5692" s="1" t="s">
        <v>7700</v>
      </c>
      <c r="C5692" s="2" t="s">
        <v>7597</v>
      </c>
      <c r="D5692" s="1" t="s">
        <v>19</v>
      </c>
      <c r="E569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692" s="1" t="s">
        <v>26</v>
      </c>
      <c r="G5692" s="1" t="s">
        <v>27</v>
      </c>
      <c r="H5692" s="1" t="s">
        <v>28</v>
      </c>
      <c r="I5692" s="1" t="s">
        <v>16</v>
      </c>
      <c r="J5692" s="1" t="s">
        <v>23</v>
      </c>
      <c r="K5692" s="1" t="s">
        <v>16</v>
      </c>
      <c r="L5692" s="1" t="s">
        <v>16</v>
      </c>
      <c r="M5692" s="1" t="s">
        <v>16</v>
      </c>
      <c r="N5692" s="1" t="s">
        <v>16</v>
      </c>
      <c r="O5692" s="1">
        <v>71.2</v>
      </c>
      <c r="P5692" s="1">
        <v>1.0</v>
      </c>
    </row>
    <row r="5693">
      <c r="A5693" s="1" t="s">
        <v>29</v>
      </c>
      <c r="B5693" s="1" t="s">
        <v>7701</v>
      </c>
      <c r="C5693" s="2" t="s">
        <v>7597</v>
      </c>
      <c r="D5693" s="1" t="s">
        <v>19</v>
      </c>
      <c r="E5693" s="3" t="str">
        <f>HYPERLINK("https://fyndiq.se/produkt/03a480989c2048fb/", "2 Pack Samsung Galaxy S8 Plus - Härdat glas 9H–Super kvalitet 3D")</f>
        <v>2 Pack Samsung Galaxy S8 Plus - Härdat glas 9H–Super kvalitet 3D</v>
      </c>
      <c r="F5693" s="1" t="s">
        <v>991</v>
      </c>
      <c r="G5693" s="1" t="s">
        <v>992</v>
      </c>
      <c r="H5693" s="1" t="s">
        <v>993</v>
      </c>
      <c r="I5693" s="1" t="s">
        <v>16</v>
      </c>
      <c r="J5693" s="1" t="s">
        <v>23</v>
      </c>
      <c r="K5693" s="1" t="s">
        <v>16</v>
      </c>
      <c r="L5693" s="1" t="s">
        <v>16</v>
      </c>
      <c r="M5693" s="1" t="s">
        <v>16</v>
      </c>
      <c r="N5693" s="1" t="s">
        <v>16</v>
      </c>
      <c r="O5693" s="1">
        <v>63.2</v>
      </c>
      <c r="P5693" s="1">
        <v>1.0</v>
      </c>
    </row>
    <row r="5694">
      <c r="A5694" s="1" t="s">
        <v>29</v>
      </c>
      <c r="B5694" s="1" t="s">
        <v>7702</v>
      </c>
      <c r="C5694" s="2" t="s">
        <v>7597</v>
      </c>
      <c r="D5694" s="1" t="s">
        <v>19</v>
      </c>
      <c r="E5694" s="3" t="str">
        <f>HYPERLINK("https://fyndiq.se/produkt/6bc9efdb9e0f44ed/", "2-Pack Google Pixel 7 Pro - Härdat Glas 9H - Super kvalitet 3D")</f>
        <v>2-Pack Google Pixel 7 Pro - Härdat Glas 9H - Super kvalitet 3D</v>
      </c>
      <c r="F5694" s="1" t="s">
        <v>424</v>
      </c>
      <c r="G5694" s="1" t="s">
        <v>425</v>
      </c>
      <c r="H5694" s="1" t="s">
        <v>426</v>
      </c>
      <c r="I5694" s="1" t="s">
        <v>16</v>
      </c>
      <c r="J5694" s="1" t="s">
        <v>23</v>
      </c>
      <c r="K5694" s="1" t="s">
        <v>16</v>
      </c>
      <c r="L5694" s="1" t="s">
        <v>16</v>
      </c>
      <c r="M5694" s="1" t="s">
        <v>16</v>
      </c>
      <c r="N5694" s="1" t="s">
        <v>16</v>
      </c>
      <c r="O5694" s="1">
        <v>71.2</v>
      </c>
      <c r="P5694" s="1">
        <v>1.0</v>
      </c>
    </row>
    <row r="5695">
      <c r="A5695" s="1" t="s">
        <v>29</v>
      </c>
      <c r="B5695" s="1" t="s">
        <v>7703</v>
      </c>
      <c r="C5695" s="2" t="s">
        <v>7597</v>
      </c>
      <c r="D5695" s="1" t="s">
        <v>19</v>
      </c>
      <c r="E569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695" s="1" t="s">
        <v>26</v>
      </c>
      <c r="G5695" s="1" t="s">
        <v>27</v>
      </c>
      <c r="H5695" s="1" t="s">
        <v>28</v>
      </c>
      <c r="I5695" s="1" t="s">
        <v>16</v>
      </c>
      <c r="J5695" s="1" t="s">
        <v>23</v>
      </c>
      <c r="K5695" s="1" t="s">
        <v>16</v>
      </c>
      <c r="L5695" s="1" t="s">
        <v>16</v>
      </c>
      <c r="M5695" s="1" t="s">
        <v>16</v>
      </c>
      <c r="N5695" s="1" t="s">
        <v>16</v>
      </c>
      <c r="O5695" s="1">
        <v>71.2</v>
      </c>
      <c r="P5695" s="1">
        <v>1.0</v>
      </c>
    </row>
    <row r="5696">
      <c r="A5696" s="1" t="s">
        <v>29</v>
      </c>
      <c r="B5696" s="1" t="s">
        <v>7704</v>
      </c>
      <c r="C5696" s="2" t="s">
        <v>7597</v>
      </c>
      <c r="D5696" s="1" t="s">
        <v>19</v>
      </c>
      <c r="E569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696" s="1" t="s">
        <v>204</v>
      </c>
      <c r="G5696" s="1" t="s">
        <v>205</v>
      </c>
      <c r="H5696" s="1" t="s">
        <v>206</v>
      </c>
      <c r="I5696" s="1" t="s">
        <v>16</v>
      </c>
      <c r="J5696" s="1" t="s">
        <v>23</v>
      </c>
      <c r="K5696" s="1" t="s">
        <v>16</v>
      </c>
      <c r="L5696" s="1" t="s">
        <v>16</v>
      </c>
      <c r="M5696" s="1" t="s">
        <v>16</v>
      </c>
      <c r="N5696" s="1" t="s">
        <v>16</v>
      </c>
      <c r="O5696" s="1">
        <v>71.2</v>
      </c>
      <c r="P5696" s="1">
        <v>1.0</v>
      </c>
    </row>
    <row r="5697">
      <c r="A5697" s="1" t="s">
        <v>29</v>
      </c>
      <c r="B5697" s="1" t="s">
        <v>7705</v>
      </c>
      <c r="C5697" s="2" t="s">
        <v>7597</v>
      </c>
      <c r="D5697" s="1" t="s">
        <v>19</v>
      </c>
      <c r="E5697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5697" s="1" t="s">
        <v>296</v>
      </c>
      <c r="G5697" s="1" t="s">
        <v>297</v>
      </c>
      <c r="H5697" s="1" t="s">
        <v>298</v>
      </c>
      <c r="I5697" s="1" t="s">
        <v>16</v>
      </c>
      <c r="J5697" s="1" t="s">
        <v>23</v>
      </c>
      <c r="K5697" s="1" t="s">
        <v>16</v>
      </c>
      <c r="L5697" s="1" t="s">
        <v>16</v>
      </c>
      <c r="M5697" s="1" t="s">
        <v>16</v>
      </c>
      <c r="N5697" s="1" t="s">
        <v>16</v>
      </c>
      <c r="O5697" s="1">
        <v>71.2</v>
      </c>
      <c r="P5697" s="1">
        <v>1.0</v>
      </c>
    </row>
    <row r="5698">
      <c r="A5698" s="1" t="s">
        <v>29</v>
      </c>
      <c r="B5698" s="1" t="s">
        <v>7706</v>
      </c>
      <c r="C5698" s="2" t="s">
        <v>7597</v>
      </c>
      <c r="D5698" s="1" t="s">
        <v>19</v>
      </c>
      <c r="E569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5698" s="1" t="s">
        <v>722</v>
      </c>
      <c r="G5698" s="1" t="s">
        <v>723</v>
      </c>
      <c r="H5698" s="1" t="s">
        <v>724</v>
      </c>
      <c r="I5698" s="1" t="s">
        <v>16</v>
      </c>
      <c r="J5698" s="1" t="s">
        <v>23</v>
      </c>
      <c r="K5698" s="1" t="s">
        <v>16</v>
      </c>
      <c r="L5698" s="1" t="s">
        <v>16</v>
      </c>
      <c r="M5698" s="1" t="s">
        <v>16</v>
      </c>
      <c r="N5698" s="1" t="s">
        <v>16</v>
      </c>
      <c r="O5698" s="1">
        <v>79.2</v>
      </c>
      <c r="P5698" s="1">
        <v>1.0</v>
      </c>
    </row>
    <row r="5699">
      <c r="A5699" s="1" t="s">
        <v>29</v>
      </c>
      <c r="B5699" s="1" t="s">
        <v>7707</v>
      </c>
      <c r="C5699" s="2" t="s">
        <v>7597</v>
      </c>
      <c r="D5699" s="1" t="s">
        <v>19</v>
      </c>
      <c r="E569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699" s="1" t="s">
        <v>729</v>
      </c>
      <c r="G5699" s="1" t="s">
        <v>730</v>
      </c>
      <c r="H5699" s="1" t="s">
        <v>731</v>
      </c>
      <c r="I5699" s="1" t="s">
        <v>16</v>
      </c>
      <c r="J5699" s="1" t="s">
        <v>23</v>
      </c>
      <c r="K5699" s="1" t="s">
        <v>16</v>
      </c>
      <c r="L5699" s="1" t="s">
        <v>16</v>
      </c>
      <c r="M5699" s="1" t="s">
        <v>16</v>
      </c>
      <c r="N5699" s="1" t="s">
        <v>16</v>
      </c>
      <c r="O5699" s="1">
        <v>63.2</v>
      </c>
      <c r="P5699" s="1">
        <v>1.0</v>
      </c>
    </row>
    <row r="5700">
      <c r="A5700" s="1" t="s">
        <v>29</v>
      </c>
      <c r="B5700" s="1" t="s">
        <v>7708</v>
      </c>
      <c r="C5700" s="2" t="s">
        <v>7597</v>
      </c>
      <c r="D5700" s="1" t="s">
        <v>19</v>
      </c>
      <c r="E5700" s="3" t="str">
        <f t="shared" ref="E5700:E5702" si="89">HYPERLINK("https://fyndiq.se/produkt/2c640563038f49cc/", "2-Pack SAMSUNG S24 PLUS 5G Skärmskydd - Härdat Glas 9H - Super kvalitet 3D")</f>
        <v>2-Pack SAMSUNG S24 PLUS 5G Skärmskydd - Härdat Glas 9H - Super kvalitet 3D</v>
      </c>
      <c r="F5700" s="1" t="s">
        <v>311</v>
      </c>
      <c r="G5700" s="1" t="s">
        <v>312</v>
      </c>
      <c r="H5700" s="1" t="s">
        <v>313</v>
      </c>
      <c r="I5700" s="1" t="s">
        <v>16</v>
      </c>
      <c r="J5700" s="1" t="s">
        <v>23</v>
      </c>
      <c r="K5700" s="1" t="s">
        <v>16</v>
      </c>
      <c r="L5700" s="1" t="s">
        <v>16</v>
      </c>
      <c r="M5700" s="1" t="s">
        <v>16</v>
      </c>
      <c r="N5700" s="1" t="s">
        <v>16</v>
      </c>
      <c r="O5700" s="1">
        <v>71.2</v>
      </c>
      <c r="P5700" s="1">
        <v>1.0</v>
      </c>
    </row>
    <row r="5701">
      <c r="A5701" s="1" t="s">
        <v>29</v>
      </c>
      <c r="B5701" s="1" t="s">
        <v>7709</v>
      </c>
      <c r="C5701" s="2" t="s">
        <v>7597</v>
      </c>
      <c r="D5701" s="1" t="s">
        <v>19</v>
      </c>
      <c r="E5701" s="3" t="str">
        <f t="shared" si="89"/>
        <v>2-Pack SAMSUNG S24 PLUS 5G Skärmskydd - Härdat Glas 9H - Super kvalitet 3D</v>
      </c>
      <c r="F5701" s="1" t="s">
        <v>311</v>
      </c>
      <c r="G5701" s="1" t="s">
        <v>312</v>
      </c>
      <c r="H5701" s="1" t="s">
        <v>313</v>
      </c>
      <c r="I5701" s="1" t="s">
        <v>16</v>
      </c>
      <c r="J5701" s="1" t="s">
        <v>23</v>
      </c>
      <c r="K5701" s="1" t="s">
        <v>16</v>
      </c>
      <c r="L5701" s="1" t="s">
        <v>16</v>
      </c>
      <c r="M5701" s="1" t="s">
        <v>16</v>
      </c>
      <c r="N5701" s="1" t="s">
        <v>16</v>
      </c>
      <c r="O5701" s="1">
        <v>71.2</v>
      </c>
      <c r="P5701" s="1">
        <v>1.0</v>
      </c>
    </row>
    <row r="5702">
      <c r="A5702" s="1" t="s">
        <v>29</v>
      </c>
      <c r="B5702" s="1" t="s">
        <v>7710</v>
      </c>
      <c r="C5702" s="2" t="s">
        <v>7597</v>
      </c>
      <c r="D5702" s="1" t="s">
        <v>19</v>
      </c>
      <c r="E5702" s="3" t="str">
        <f t="shared" si="89"/>
        <v>2-Pack SAMSUNG S24 PLUS 5G Skärmskydd - Härdat Glas 9H - Super kvalitet 3D</v>
      </c>
      <c r="F5702" s="1" t="s">
        <v>311</v>
      </c>
      <c r="G5702" s="1" t="s">
        <v>312</v>
      </c>
      <c r="H5702" s="1" t="s">
        <v>313</v>
      </c>
      <c r="I5702" s="1" t="s">
        <v>1230</v>
      </c>
      <c r="J5702" s="1" t="s">
        <v>9</v>
      </c>
      <c r="K5702" s="2" t="s">
        <v>6526</v>
      </c>
      <c r="L5702" s="1" t="s">
        <v>2602</v>
      </c>
      <c r="M5702" s="1" t="s">
        <v>16</v>
      </c>
      <c r="N5702" s="1" t="s">
        <v>16</v>
      </c>
      <c r="O5702" s="1">
        <v>71.2</v>
      </c>
      <c r="P5702" s="1">
        <v>1.0</v>
      </c>
    </row>
    <row r="5703">
      <c r="A5703" s="1" t="s">
        <v>29</v>
      </c>
      <c r="B5703" s="1" t="s">
        <v>7711</v>
      </c>
      <c r="C5703" s="2" t="s">
        <v>7597</v>
      </c>
      <c r="D5703" s="1" t="s">
        <v>19</v>
      </c>
      <c r="E5703" s="3" t="str">
        <f t="shared" ref="E5703:E5704" si="90">HYPERLINK("https://fyndiq.se/produkt/6743099300ae4229/", "2-Pack SAMSUNG S24 Skärmskydd - Härdat Glas 9H - Super kvalitet 3D")</f>
        <v>2-Pack SAMSUNG S24 Skärmskydd - Härdat Glas 9H - Super kvalitet 3D</v>
      </c>
      <c r="F5703" s="1" t="s">
        <v>3563</v>
      </c>
      <c r="G5703" s="1" t="s">
        <v>3564</v>
      </c>
      <c r="H5703" s="1" t="s">
        <v>3565</v>
      </c>
      <c r="I5703" s="1" t="s">
        <v>16</v>
      </c>
      <c r="J5703" s="1" t="s">
        <v>23</v>
      </c>
      <c r="K5703" s="1" t="s">
        <v>16</v>
      </c>
      <c r="L5703" s="1" t="s">
        <v>16</v>
      </c>
      <c r="M5703" s="1" t="s">
        <v>16</v>
      </c>
      <c r="N5703" s="1" t="s">
        <v>16</v>
      </c>
      <c r="O5703" s="1">
        <v>71.2</v>
      </c>
      <c r="P5703" s="1">
        <v>1.0</v>
      </c>
    </row>
    <row r="5704">
      <c r="A5704" s="1" t="s">
        <v>29</v>
      </c>
      <c r="B5704" s="1" t="s">
        <v>7712</v>
      </c>
      <c r="C5704" s="2" t="s">
        <v>7597</v>
      </c>
      <c r="D5704" s="1" t="s">
        <v>19</v>
      </c>
      <c r="E5704" s="3" t="str">
        <f t="shared" si="90"/>
        <v>2-Pack SAMSUNG S24 Skärmskydd - Härdat Glas 9H - Super kvalitet 3D</v>
      </c>
      <c r="F5704" s="1" t="s">
        <v>3563</v>
      </c>
      <c r="G5704" s="1" t="s">
        <v>3564</v>
      </c>
      <c r="H5704" s="1" t="s">
        <v>3565</v>
      </c>
      <c r="I5704" s="1" t="s">
        <v>16</v>
      </c>
      <c r="J5704" s="1" t="s">
        <v>23</v>
      </c>
      <c r="K5704" s="1" t="s">
        <v>16</v>
      </c>
      <c r="L5704" s="1" t="s">
        <v>16</v>
      </c>
      <c r="M5704" s="1" t="s">
        <v>16</v>
      </c>
      <c r="N5704" s="1" t="s">
        <v>16</v>
      </c>
      <c r="O5704" s="1">
        <v>71.2</v>
      </c>
      <c r="P5704" s="1">
        <v>1.0</v>
      </c>
    </row>
    <row r="5705">
      <c r="A5705" s="1" t="s">
        <v>29</v>
      </c>
      <c r="B5705" s="1" t="s">
        <v>7713</v>
      </c>
      <c r="C5705" s="2" t="s">
        <v>7597</v>
      </c>
      <c r="D5705" s="1" t="s">
        <v>19</v>
      </c>
      <c r="E5705" s="3" t="str">
        <f>HYPERLINK("https://fyndiq.se/produkt/56c72c0ba5f749b5/", "2-Pack SAMSUNG S24 Skärmskydd - Härdat Glas 9H - Super kvalitet 3D")</f>
        <v>2-Pack SAMSUNG S24 Skärmskydd - Härdat Glas 9H - Super kvalitet 3D</v>
      </c>
      <c r="F5705" s="1" t="s">
        <v>263</v>
      </c>
      <c r="G5705" s="1" t="s">
        <v>264</v>
      </c>
      <c r="H5705" s="1" t="s">
        <v>265</v>
      </c>
      <c r="I5705" s="1" t="s">
        <v>16</v>
      </c>
      <c r="J5705" s="1" t="s">
        <v>23</v>
      </c>
      <c r="K5705" s="1" t="s">
        <v>16</v>
      </c>
      <c r="L5705" s="1" t="s">
        <v>16</v>
      </c>
      <c r="M5705" s="1" t="s">
        <v>16</v>
      </c>
      <c r="N5705" s="1" t="s">
        <v>16</v>
      </c>
      <c r="O5705" s="1">
        <v>71.2</v>
      </c>
      <c r="P5705" s="1">
        <v>1.0</v>
      </c>
    </row>
    <row r="5706">
      <c r="A5706" s="1" t="s">
        <v>29</v>
      </c>
      <c r="B5706" s="1" t="s">
        <v>7714</v>
      </c>
      <c r="C5706" s="2" t="s">
        <v>7597</v>
      </c>
      <c r="D5706" s="1" t="s">
        <v>19</v>
      </c>
      <c r="E5706" s="3" t="str">
        <f>HYPERLINK("https://fyndiq.se/produkt/406117b60bf241a0/", "2-Pack Samsung Galaxy S9 - Härdat glas 9H - Super kvalitet 3D")</f>
        <v>2-Pack Samsung Galaxy S9 - Härdat glas 9H - Super kvalitet 3D</v>
      </c>
      <c r="F5706" s="1" t="s">
        <v>228</v>
      </c>
      <c r="G5706" s="1" t="s">
        <v>229</v>
      </c>
      <c r="H5706" s="1" t="s">
        <v>230</v>
      </c>
      <c r="I5706" s="1" t="s">
        <v>16</v>
      </c>
      <c r="J5706" s="1" t="s">
        <v>23</v>
      </c>
      <c r="K5706" s="1" t="s">
        <v>16</v>
      </c>
      <c r="L5706" s="1" t="s">
        <v>16</v>
      </c>
      <c r="M5706" s="1" t="s">
        <v>16</v>
      </c>
      <c r="N5706" s="1" t="s">
        <v>16</v>
      </c>
      <c r="O5706" s="1">
        <v>63.2</v>
      </c>
      <c r="P5706" s="1">
        <v>1.0</v>
      </c>
    </row>
    <row r="5707">
      <c r="A5707" s="1" t="s">
        <v>29</v>
      </c>
      <c r="B5707" s="1" t="s">
        <v>7715</v>
      </c>
      <c r="C5707" s="2" t="s">
        <v>7597</v>
      </c>
      <c r="D5707" s="1" t="s">
        <v>19</v>
      </c>
      <c r="E5707" s="3" t="str">
        <f>HYPERLINK("https://fyndiq.se/produkt/56c72c0ba5f749b5/", "2-Pack SAMSUNG S24 Skärmskydd - Härdat Glas 9H - Super kvalitet 3D")</f>
        <v>2-Pack SAMSUNG S24 Skärmskydd - Härdat Glas 9H - Super kvalitet 3D</v>
      </c>
      <c r="F5707" s="1" t="s">
        <v>263</v>
      </c>
      <c r="G5707" s="1" t="s">
        <v>264</v>
      </c>
      <c r="H5707" s="1" t="s">
        <v>265</v>
      </c>
      <c r="I5707" s="1" t="s">
        <v>16</v>
      </c>
      <c r="J5707" s="1" t="s">
        <v>23</v>
      </c>
      <c r="K5707" s="1" t="s">
        <v>16</v>
      </c>
      <c r="L5707" s="1" t="s">
        <v>16</v>
      </c>
      <c r="M5707" s="1" t="s">
        <v>16</v>
      </c>
      <c r="N5707" s="1" t="s">
        <v>16</v>
      </c>
      <c r="O5707" s="1">
        <v>71.2</v>
      </c>
      <c r="P5707" s="1">
        <v>1.0</v>
      </c>
    </row>
    <row r="5708">
      <c r="A5708" s="1" t="s">
        <v>29</v>
      </c>
      <c r="B5708" s="1" t="s">
        <v>7716</v>
      </c>
      <c r="C5708" s="2" t="s">
        <v>7597</v>
      </c>
      <c r="D5708" s="1" t="s">
        <v>19</v>
      </c>
      <c r="E5708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5708" s="1" t="s">
        <v>772</v>
      </c>
      <c r="G5708" s="1" t="s">
        <v>773</v>
      </c>
      <c r="H5708" s="1" t="s">
        <v>774</v>
      </c>
      <c r="I5708" s="1" t="s">
        <v>16</v>
      </c>
      <c r="J5708" s="1" t="s">
        <v>23</v>
      </c>
      <c r="K5708" s="1" t="s">
        <v>16</v>
      </c>
      <c r="L5708" s="1" t="s">
        <v>16</v>
      </c>
      <c r="M5708" s="1" t="s">
        <v>16</v>
      </c>
      <c r="N5708" s="1" t="s">
        <v>16</v>
      </c>
      <c r="O5708" s="1">
        <v>79.2</v>
      </c>
      <c r="P5708" s="1">
        <v>1.0</v>
      </c>
    </row>
    <row r="5709">
      <c r="A5709" s="1" t="s">
        <v>29</v>
      </c>
      <c r="B5709" s="1" t="s">
        <v>7717</v>
      </c>
      <c r="C5709" s="2" t="s">
        <v>7597</v>
      </c>
      <c r="D5709" s="1" t="s">
        <v>19</v>
      </c>
      <c r="E5709" s="3" t="str">
        <f>HYPERLINK("https://fyndiq.se/produkt/56c72c0ba5f749b5/", "2-Pack SAMSUNG S24 Skärmskydd - Härdat Glas 9H - Super kvalitet 3D")</f>
        <v>2-Pack SAMSUNG S24 Skärmskydd - Härdat Glas 9H - Super kvalitet 3D</v>
      </c>
      <c r="F5709" s="1" t="s">
        <v>263</v>
      </c>
      <c r="G5709" s="1" t="s">
        <v>264</v>
      </c>
      <c r="H5709" s="1" t="s">
        <v>265</v>
      </c>
      <c r="I5709" s="1" t="s">
        <v>16</v>
      </c>
      <c r="J5709" s="1" t="s">
        <v>23</v>
      </c>
      <c r="K5709" s="1" t="s">
        <v>16</v>
      </c>
      <c r="L5709" s="1" t="s">
        <v>16</v>
      </c>
      <c r="M5709" s="1" t="s">
        <v>16</v>
      </c>
      <c r="N5709" s="1" t="s">
        <v>16</v>
      </c>
      <c r="O5709" s="1">
        <v>71.2</v>
      </c>
      <c r="P5709" s="1">
        <v>1.0</v>
      </c>
    </row>
    <row r="5710">
      <c r="A5710" s="1" t="s">
        <v>29</v>
      </c>
      <c r="B5710" s="1" t="s">
        <v>7718</v>
      </c>
      <c r="C5710" s="2" t="s">
        <v>7597</v>
      </c>
      <c r="D5710" s="1" t="s">
        <v>19</v>
      </c>
      <c r="E5710" s="3" t="str">
        <f>HYPERLINK("https://fyndiq.se/produkt/925ae49423884615/", "2-Pack Samsung S22 Ultra Skärmskydd &amp; 1-Pack linsskydd -9H GLAS")</f>
        <v>2-Pack Samsung S22 Ultra Skärmskydd &amp; 1-Pack linsskydd -9H GLAS</v>
      </c>
      <c r="F5710" s="1" t="s">
        <v>335</v>
      </c>
      <c r="G5710" s="1" t="s">
        <v>336</v>
      </c>
      <c r="H5710" s="1" t="s">
        <v>337</v>
      </c>
      <c r="I5710" s="1" t="s">
        <v>16</v>
      </c>
      <c r="J5710" s="1" t="s">
        <v>23</v>
      </c>
      <c r="K5710" s="1" t="s">
        <v>16</v>
      </c>
      <c r="L5710" s="1" t="s">
        <v>16</v>
      </c>
      <c r="M5710" s="1" t="s">
        <v>16</v>
      </c>
      <c r="N5710" s="1" t="s">
        <v>16</v>
      </c>
      <c r="O5710" s="1">
        <v>71.2</v>
      </c>
      <c r="P5710" s="1">
        <v>1.0</v>
      </c>
    </row>
    <row r="5711">
      <c r="A5711" s="1" t="s">
        <v>29</v>
      </c>
      <c r="B5711" s="1" t="s">
        <v>7719</v>
      </c>
      <c r="C5711" s="2" t="s">
        <v>7597</v>
      </c>
      <c r="D5711" s="1" t="s">
        <v>19</v>
      </c>
      <c r="E5711" s="3" t="str">
        <f t="shared" ref="E5711:E5712" si="91">HYPERLINK("https://fyndiq.se/produkt/4c175ce77fca4f3f/", "Skärmskydd Iphone 13 Pro - Härdat glas 9H - Hög kvalitet")</f>
        <v>Skärmskydd Iphone 13 Pro - Härdat glas 9H - Hög kvalitet</v>
      </c>
      <c r="F5711" s="1" t="s">
        <v>5741</v>
      </c>
      <c r="G5711" s="1" t="s">
        <v>5742</v>
      </c>
      <c r="H5711" s="1" t="s">
        <v>5743</v>
      </c>
      <c r="I5711" s="1" t="s">
        <v>16</v>
      </c>
      <c r="J5711" s="1" t="s">
        <v>23</v>
      </c>
      <c r="K5711" s="1" t="s">
        <v>16</v>
      </c>
      <c r="L5711" s="1" t="s">
        <v>16</v>
      </c>
      <c r="M5711" s="1" t="s">
        <v>16</v>
      </c>
      <c r="N5711" s="1" t="s">
        <v>16</v>
      </c>
      <c r="O5711" s="1">
        <v>47.2</v>
      </c>
      <c r="P5711" s="1">
        <v>1.0</v>
      </c>
    </row>
    <row r="5712">
      <c r="A5712" s="1" t="s">
        <v>29</v>
      </c>
      <c r="B5712" s="1" t="s">
        <v>7720</v>
      </c>
      <c r="C5712" s="2" t="s">
        <v>7597</v>
      </c>
      <c r="D5712" s="1" t="s">
        <v>19</v>
      </c>
      <c r="E5712" s="3" t="str">
        <f t="shared" si="91"/>
        <v>Skärmskydd Iphone 13 Pro - Härdat glas 9H - Hög kvalitet</v>
      </c>
      <c r="F5712" s="1" t="s">
        <v>5741</v>
      </c>
      <c r="G5712" s="1" t="s">
        <v>5742</v>
      </c>
      <c r="H5712" s="1" t="s">
        <v>5743</v>
      </c>
      <c r="I5712" s="1" t="s">
        <v>16</v>
      </c>
      <c r="J5712" s="1" t="s">
        <v>23</v>
      </c>
      <c r="K5712" s="1" t="s">
        <v>16</v>
      </c>
      <c r="L5712" s="1" t="s">
        <v>16</v>
      </c>
      <c r="M5712" s="1" t="s">
        <v>16</v>
      </c>
      <c r="N5712" s="1" t="s">
        <v>16</v>
      </c>
      <c r="O5712" s="1">
        <v>47.2</v>
      </c>
      <c r="P5712" s="1">
        <v>1.0</v>
      </c>
    </row>
    <row r="5713">
      <c r="A5713" s="1" t="s">
        <v>29</v>
      </c>
      <c r="B5713" s="1" t="s">
        <v>7721</v>
      </c>
      <c r="C5713" s="2" t="s">
        <v>7597</v>
      </c>
      <c r="D5713" s="1" t="s">
        <v>19</v>
      </c>
      <c r="E5713" s="3" t="str">
        <f>HYPERLINK("https://fyndiq.se/produkt/94a67bbe1c4a4666/", "2-Pack Samsung Xcover 7 Skärmskydd i Härdat Glas")</f>
        <v>2-Pack Samsung Xcover 7 Skärmskydd i Härdat Glas</v>
      </c>
      <c r="F5713" s="1" t="s">
        <v>1908</v>
      </c>
      <c r="G5713" s="1" t="s">
        <v>1909</v>
      </c>
      <c r="H5713" s="1" t="s">
        <v>1910</v>
      </c>
      <c r="I5713" s="1" t="s">
        <v>16</v>
      </c>
      <c r="J5713" s="1" t="s">
        <v>23</v>
      </c>
      <c r="K5713" s="1" t="s">
        <v>16</v>
      </c>
      <c r="L5713" s="1" t="s">
        <v>16</v>
      </c>
      <c r="M5713" s="1" t="s">
        <v>16</v>
      </c>
      <c r="N5713" s="1" t="s">
        <v>16</v>
      </c>
      <c r="O5713" s="1">
        <v>71.2</v>
      </c>
      <c r="P5713" s="1">
        <v>1.0</v>
      </c>
    </row>
    <row r="5714">
      <c r="A5714" s="1" t="s">
        <v>29</v>
      </c>
      <c r="B5714" s="1" t="s">
        <v>7722</v>
      </c>
      <c r="C5714" s="2" t="s">
        <v>7597</v>
      </c>
      <c r="D5714" s="1" t="s">
        <v>19</v>
      </c>
      <c r="E5714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714" s="1" t="s">
        <v>208</v>
      </c>
      <c r="G5714" s="1" t="s">
        <v>209</v>
      </c>
      <c r="H5714" s="1" t="s">
        <v>210</v>
      </c>
      <c r="I5714" s="1" t="s">
        <v>1230</v>
      </c>
      <c r="J5714" s="1" t="s">
        <v>23</v>
      </c>
      <c r="K5714" s="1" t="s">
        <v>16</v>
      </c>
      <c r="L5714" s="1" t="s">
        <v>16</v>
      </c>
      <c r="M5714" s="1" t="s">
        <v>16</v>
      </c>
      <c r="N5714" s="1" t="s">
        <v>16</v>
      </c>
      <c r="O5714" s="1">
        <v>71.2</v>
      </c>
      <c r="P5714" s="1">
        <v>1.0</v>
      </c>
    </row>
    <row r="5715">
      <c r="A5715" s="1" t="s">
        <v>29</v>
      </c>
      <c r="B5715" s="1" t="s">
        <v>7723</v>
      </c>
      <c r="C5715" s="2" t="s">
        <v>7597</v>
      </c>
      <c r="D5715" s="1" t="s">
        <v>19</v>
      </c>
      <c r="E5715" s="3" t="str">
        <f>HYPERLINK("https://fyndiq.se/produkt/2f8f288b73ab4b13/", "2-Pack Sony Xperia 5 IV - Härdat glas 9H - Super Kvalitet 3D")</f>
        <v>2-Pack Sony Xperia 5 IV - Härdat glas 9H - Super Kvalitet 3D</v>
      </c>
      <c r="F5715" s="1" t="s">
        <v>931</v>
      </c>
      <c r="G5715" s="1" t="s">
        <v>932</v>
      </c>
      <c r="H5715" s="1" t="s">
        <v>933</v>
      </c>
      <c r="I5715" s="1" t="s">
        <v>16</v>
      </c>
      <c r="J5715" s="1" t="s">
        <v>23</v>
      </c>
      <c r="K5715" s="1" t="s">
        <v>16</v>
      </c>
      <c r="L5715" s="1" t="s">
        <v>16</v>
      </c>
      <c r="M5715" s="1" t="s">
        <v>16</v>
      </c>
      <c r="N5715" s="1" t="s">
        <v>16</v>
      </c>
      <c r="O5715" s="1">
        <v>71.2</v>
      </c>
      <c r="P5715" s="1">
        <v>1.0</v>
      </c>
    </row>
    <row r="5716">
      <c r="A5716" s="1" t="s">
        <v>29</v>
      </c>
      <c r="B5716" s="1" t="s">
        <v>7724</v>
      </c>
      <c r="C5716" s="2" t="s">
        <v>7597</v>
      </c>
      <c r="D5716" s="1" t="s">
        <v>19</v>
      </c>
      <c r="E5716" s="3" t="str">
        <f>HYPERLINK("https://fyndiq.se/produkt/96b60c1f21bb4377/", "Apple Watch 40mm – Härdat glas 9H – Super kvalitet 3D Skärmskydd")</f>
        <v>Apple Watch 40mm – Härdat glas 9H – Super kvalitet 3D Skärmskydd</v>
      </c>
      <c r="F5716" s="1" t="s">
        <v>7725</v>
      </c>
      <c r="G5716" s="1" t="s">
        <v>7726</v>
      </c>
      <c r="H5716" s="1" t="s">
        <v>7727</v>
      </c>
      <c r="I5716" s="1" t="s">
        <v>16</v>
      </c>
      <c r="J5716" s="1" t="s">
        <v>23</v>
      </c>
      <c r="K5716" s="1" t="s">
        <v>16</v>
      </c>
      <c r="L5716" s="1" t="s">
        <v>16</v>
      </c>
      <c r="M5716" s="1" t="s">
        <v>16</v>
      </c>
      <c r="N5716" s="1" t="s">
        <v>16</v>
      </c>
      <c r="O5716" s="1">
        <v>47.2</v>
      </c>
      <c r="P5716" s="1">
        <v>1.0</v>
      </c>
    </row>
    <row r="5717">
      <c r="A5717" s="1" t="s">
        <v>29</v>
      </c>
      <c r="B5717" s="1" t="s">
        <v>7728</v>
      </c>
      <c r="C5717" s="2" t="s">
        <v>7597</v>
      </c>
      <c r="D5717" s="1" t="s">
        <v>19</v>
      </c>
      <c r="E571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717" s="1" t="s">
        <v>2144</v>
      </c>
      <c r="G5717" s="1" t="s">
        <v>2145</v>
      </c>
      <c r="H5717" s="1" t="s">
        <v>2146</v>
      </c>
      <c r="I5717" s="1" t="s">
        <v>16</v>
      </c>
      <c r="J5717" s="1" t="s">
        <v>23</v>
      </c>
      <c r="K5717" s="1" t="s">
        <v>16</v>
      </c>
      <c r="L5717" s="1" t="s">
        <v>16</v>
      </c>
      <c r="M5717" s="1" t="s">
        <v>16</v>
      </c>
      <c r="N5717" s="1" t="s">
        <v>16</v>
      </c>
      <c r="O5717" s="1">
        <v>63.2</v>
      </c>
      <c r="P5717" s="1">
        <v>1.0</v>
      </c>
    </row>
    <row r="5718">
      <c r="A5718" s="1" t="s">
        <v>29</v>
      </c>
      <c r="B5718" s="1" t="s">
        <v>7729</v>
      </c>
      <c r="C5718" s="2" t="s">
        <v>7597</v>
      </c>
      <c r="D5718" s="1" t="s">
        <v>19</v>
      </c>
      <c r="E5718" s="3" t="str">
        <f>HYPERLINK("https://fyndiq.se/produkt/56c72c0ba5f749b5/", "2-Pack SAMSUNG S24 Skärmskydd - Härdat Glas 9H - Super kvalitet 3D")</f>
        <v>2-Pack SAMSUNG S24 Skärmskydd - Härdat Glas 9H - Super kvalitet 3D</v>
      </c>
      <c r="F5718" s="1" t="s">
        <v>263</v>
      </c>
      <c r="G5718" s="1" t="s">
        <v>264</v>
      </c>
      <c r="H5718" s="1" t="s">
        <v>265</v>
      </c>
      <c r="I5718" s="1" t="s">
        <v>16</v>
      </c>
      <c r="J5718" s="1" t="s">
        <v>23</v>
      </c>
      <c r="K5718" s="1" t="s">
        <v>16</v>
      </c>
      <c r="L5718" s="1" t="s">
        <v>16</v>
      </c>
      <c r="M5718" s="1" t="s">
        <v>16</v>
      </c>
      <c r="N5718" s="1" t="s">
        <v>16</v>
      </c>
      <c r="O5718" s="1">
        <v>71.2</v>
      </c>
      <c r="P5718" s="1">
        <v>1.0</v>
      </c>
    </row>
    <row r="5719">
      <c r="A5719" s="1" t="s">
        <v>29</v>
      </c>
      <c r="B5719" s="1" t="s">
        <v>7730</v>
      </c>
      <c r="C5719" s="2" t="s">
        <v>7597</v>
      </c>
      <c r="D5719" s="1" t="s">
        <v>19</v>
      </c>
      <c r="E5719" s="3" t="str">
        <f>HYPERLINK("https://fyndiq.se/produkt/8a162916fdf246f7/", "2-Pack SAMSUNG S24 Skärmskydd - Härdat Glas 9H - Super kvalitet 3D")</f>
        <v>2-Pack SAMSUNG S24 Skärmskydd - Härdat Glas 9H - Super kvalitet 3D</v>
      </c>
      <c r="F5719" s="1" t="s">
        <v>714</v>
      </c>
      <c r="G5719" s="1" t="s">
        <v>715</v>
      </c>
      <c r="H5719" s="1" t="s">
        <v>716</v>
      </c>
      <c r="I5719" s="1" t="s">
        <v>16</v>
      </c>
      <c r="J5719" s="1" t="s">
        <v>23</v>
      </c>
      <c r="K5719" s="1" t="s">
        <v>16</v>
      </c>
      <c r="L5719" s="1" t="s">
        <v>16</v>
      </c>
      <c r="M5719" s="1" t="s">
        <v>16</v>
      </c>
      <c r="N5719" s="1" t="s">
        <v>16</v>
      </c>
      <c r="O5719" s="1">
        <v>71.2</v>
      </c>
      <c r="P5719" s="1">
        <v>1.0</v>
      </c>
    </row>
    <row r="5720">
      <c r="A5720" s="1" t="s">
        <v>29</v>
      </c>
      <c r="B5720" s="1" t="s">
        <v>7731</v>
      </c>
      <c r="C5720" s="2" t="s">
        <v>7597</v>
      </c>
      <c r="D5720" s="1" t="s">
        <v>19</v>
      </c>
      <c r="E5720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5720" s="1" t="s">
        <v>1625</v>
      </c>
      <c r="G5720" s="1" t="s">
        <v>1626</v>
      </c>
      <c r="H5720" s="1" t="s">
        <v>1627</v>
      </c>
      <c r="I5720" s="1" t="s">
        <v>16</v>
      </c>
      <c r="J5720" s="1" t="s">
        <v>23</v>
      </c>
      <c r="K5720" s="1" t="s">
        <v>16</v>
      </c>
      <c r="L5720" s="1" t="s">
        <v>16</v>
      </c>
      <c r="M5720" s="1" t="s">
        <v>16</v>
      </c>
      <c r="N5720" s="1" t="s">
        <v>16</v>
      </c>
      <c r="O5720" s="1">
        <v>63.2</v>
      </c>
      <c r="P5720" s="1">
        <v>1.0</v>
      </c>
    </row>
    <row r="5721">
      <c r="A5721" s="1" t="s">
        <v>29</v>
      </c>
      <c r="B5721" s="1" t="s">
        <v>7732</v>
      </c>
      <c r="C5721" s="2" t="s">
        <v>7597</v>
      </c>
      <c r="D5721" s="1" t="s">
        <v>19</v>
      </c>
      <c r="E572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721" s="1" t="s">
        <v>2144</v>
      </c>
      <c r="G5721" s="1" t="s">
        <v>2145</v>
      </c>
      <c r="H5721" s="1" t="s">
        <v>2146</v>
      </c>
      <c r="I5721" s="1" t="s">
        <v>1230</v>
      </c>
      <c r="J5721" s="1" t="s">
        <v>9</v>
      </c>
      <c r="K5721" s="2" t="s">
        <v>4776</v>
      </c>
      <c r="L5721" s="1" t="s">
        <v>2602</v>
      </c>
      <c r="M5721" s="1" t="s">
        <v>16</v>
      </c>
      <c r="N5721" s="1" t="s">
        <v>16</v>
      </c>
      <c r="O5721" s="1">
        <v>63.2</v>
      </c>
      <c r="P5721" s="1">
        <v>1.0</v>
      </c>
    </row>
    <row r="5722">
      <c r="A5722" s="1" t="s">
        <v>29</v>
      </c>
      <c r="B5722" s="1" t="s">
        <v>7733</v>
      </c>
      <c r="C5722" s="2" t="s">
        <v>7597</v>
      </c>
      <c r="D5722" s="1" t="s">
        <v>19</v>
      </c>
      <c r="E5722" s="3" t="str">
        <f>HYPERLINK("https://fyndiq.se/produkt/13e76851ca504320/", "2-Pack Samsung Galaxy S22 Ultra - Härdat glas 9H - Top kvalitet")</f>
        <v>2-Pack Samsung Galaxy S22 Ultra - Härdat glas 9H - Top kvalitet</v>
      </c>
      <c r="F5722" s="1" t="s">
        <v>140</v>
      </c>
      <c r="G5722" s="1" t="s">
        <v>141</v>
      </c>
      <c r="H5722" s="1" t="s">
        <v>142</v>
      </c>
      <c r="I5722" s="1" t="s">
        <v>16</v>
      </c>
      <c r="J5722" s="1" t="s">
        <v>23</v>
      </c>
      <c r="K5722" s="1" t="s">
        <v>16</v>
      </c>
      <c r="L5722" s="1" t="s">
        <v>16</v>
      </c>
      <c r="M5722" s="1" t="s">
        <v>16</v>
      </c>
      <c r="N5722" s="1" t="s">
        <v>16</v>
      </c>
      <c r="O5722" s="1">
        <v>63.2</v>
      </c>
      <c r="P5722" s="1">
        <v>1.0</v>
      </c>
    </row>
    <row r="5723">
      <c r="A5723" s="1" t="s">
        <v>29</v>
      </c>
      <c r="B5723" s="1" t="s">
        <v>7734</v>
      </c>
      <c r="C5723" s="2" t="s">
        <v>7597</v>
      </c>
      <c r="D5723" s="1" t="s">
        <v>19</v>
      </c>
      <c r="E572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5723" s="1" t="s">
        <v>539</v>
      </c>
      <c r="G5723" s="1" t="s">
        <v>540</v>
      </c>
      <c r="H5723" s="1" t="s">
        <v>541</v>
      </c>
      <c r="I5723" s="1" t="s">
        <v>16</v>
      </c>
      <c r="J5723" s="1" t="s">
        <v>23</v>
      </c>
      <c r="K5723" s="1" t="s">
        <v>16</v>
      </c>
      <c r="L5723" s="1" t="s">
        <v>16</v>
      </c>
      <c r="M5723" s="1" t="s">
        <v>16</v>
      </c>
      <c r="N5723" s="1" t="s">
        <v>16</v>
      </c>
      <c r="O5723" s="1">
        <v>95.2</v>
      </c>
      <c r="P5723" s="1">
        <v>1.0</v>
      </c>
    </row>
    <row r="5724">
      <c r="A5724" s="1" t="s">
        <v>29</v>
      </c>
      <c r="B5724" s="1" t="s">
        <v>7735</v>
      </c>
      <c r="C5724" s="2" t="s">
        <v>7597</v>
      </c>
      <c r="D5724" s="1" t="s">
        <v>19</v>
      </c>
      <c r="E5724" s="3" t="str">
        <f>HYPERLINK("https://fyndiq.se/produkt/2a9c1aa3cb0d49a0/", "2 Pack iPhone 7 Svart - Härdat Glas 9H - Super Kvalitet 3D")</f>
        <v>2 Pack iPhone 7 Svart - Härdat Glas 9H - Super Kvalitet 3D</v>
      </c>
      <c r="F5724" s="1" t="s">
        <v>3480</v>
      </c>
      <c r="G5724" s="1" t="s">
        <v>3481</v>
      </c>
      <c r="H5724" s="1" t="s">
        <v>3482</v>
      </c>
      <c r="I5724" s="1" t="s">
        <v>16</v>
      </c>
      <c r="J5724" s="1" t="s">
        <v>23</v>
      </c>
      <c r="K5724" s="1" t="s">
        <v>16</v>
      </c>
      <c r="L5724" s="1" t="s">
        <v>16</v>
      </c>
      <c r="M5724" s="1" t="s">
        <v>16</v>
      </c>
      <c r="N5724" s="1" t="s">
        <v>16</v>
      </c>
      <c r="O5724" s="1">
        <v>55.2</v>
      </c>
      <c r="P5724" s="1">
        <v>1.0</v>
      </c>
    </row>
    <row r="5725">
      <c r="A5725" s="1" t="s">
        <v>29</v>
      </c>
      <c r="B5725" s="1" t="s">
        <v>7736</v>
      </c>
      <c r="C5725" s="2" t="s">
        <v>7597</v>
      </c>
      <c r="D5725" s="1" t="s">
        <v>19</v>
      </c>
      <c r="E5725" s="3" t="str">
        <f>HYPERLINK("https://fyndiq.se/produkt/f15b82570d4144d0/", "2-Pack Apple Watch 41mm – Härdat glas 9H – Super kvalitet 3D")</f>
        <v>2-Pack Apple Watch 41mm – Härdat glas 9H – Super kvalitet 3D</v>
      </c>
      <c r="F5725" s="1" t="s">
        <v>144</v>
      </c>
      <c r="G5725" s="1" t="s">
        <v>145</v>
      </c>
      <c r="H5725" s="1" t="s">
        <v>146</v>
      </c>
      <c r="I5725" s="1" t="s">
        <v>16</v>
      </c>
      <c r="J5725" s="1" t="s">
        <v>23</v>
      </c>
      <c r="K5725" s="1" t="s">
        <v>16</v>
      </c>
      <c r="L5725" s="1" t="s">
        <v>16</v>
      </c>
      <c r="M5725" s="1" t="s">
        <v>16</v>
      </c>
      <c r="N5725" s="1" t="s">
        <v>16</v>
      </c>
      <c r="O5725" s="1">
        <v>55.2</v>
      </c>
      <c r="P5725" s="1">
        <v>1.0</v>
      </c>
    </row>
    <row r="5726">
      <c r="A5726" s="1" t="s">
        <v>29</v>
      </c>
      <c r="B5726" s="1" t="s">
        <v>7737</v>
      </c>
      <c r="C5726" s="2" t="s">
        <v>7597</v>
      </c>
      <c r="D5726" s="1" t="s">
        <v>19</v>
      </c>
      <c r="E5726" s="3" t="str">
        <f>HYPERLINK("https://fyndiq.se/produkt/99ed051bc9eb4aca/", "2 Pack Apple Watch 40mm – Härdat glas 9H – Super kvalitet 3D")</f>
        <v>2 Pack Apple Watch 40mm – Härdat glas 9H – Super kvalitet 3D</v>
      </c>
      <c r="F5726" s="1" t="s">
        <v>2355</v>
      </c>
      <c r="G5726" s="1" t="s">
        <v>2356</v>
      </c>
      <c r="H5726" s="1" t="s">
        <v>2357</v>
      </c>
      <c r="I5726" s="1" t="s">
        <v>1311</v>
      </c>
      <c r="J5726" s="1" t="s">
        <v>9</v>
      </c>
      <c r="K5726" s="2" t="s">
        <v>6655</v>
      </c>
      <c r="L5726" s="1" t="s">
        <v>2650</v>
      </c>
      <c r="M5726" s="1" t="s">
        <v>16</v>
      </c>
      <c r="N5726" s="1" t="s">
        <v>16</v>
      </c>
      <c r="O5726" s="1">
        <v>55.2</v>
      </c>
      <c r="P5726" s="1">
        <v>1.0</v>
      </c>
    </row>
    <row r="5727">
      <c r="A5727" s="1" t="s">
        <v>29</v>
      </c>
      <c r="B5727" s="1" t="s">
        <v>7738</v>
      </c>
      <c r="C5727" s="2" t="s">
        <v>7597</v>
      </c>
      <c r="D5727" s="1" t="s">
        <v>19</v>
      </c>
      <c r="E5727" s="3" t="str">
        <f>HYPERLINK("https://fyndiq.se/produkt/933685e1bc494e64/", "Samsung S23 (5G) - 9H Härdat Glass - 3D Super Kvalitet Skärmskydd")</f>
        <v>Samsung S23 (5G) - 9H Härdat Glass - 3D Super Kvalitet Skärmskydd</v>
      </c>
      <c r="F5727" s="1" t="s">
        <v>7170</v>
      </c>
      <c r="G5727" s="1" t="s">
        <v>7171</v>
      </c>
      <c r="H5727" s="1" t="s">
        <v>7172</v>
      </c>
      <c r="I5727" s="1" t="s">
        <v>16</v>
      </c>
      <c r="J5727" s="1" t="s">
        <v>23</v>
      </c>
      <c r="K5727" s="1" t="s">
        <v>16</v>
      </c>
      <c r="L5727" s="1" t="s">
        <v>16</v>
      </c>
      <c r="M5727" s="1" t="s">
        <v>16</v>
      </c>
      <c r="N5727" s="1" t="s">
        <v>16</v>
      </c>
      <c r="O5727" s="1">
        <v>55.2</v>
      </c>
      <c r="P5727" s="1">
        <v>1.0</v>
      </c>
    </row>
    <row r="5728">
      <c r="A5728" s="1" t="s">
        <v>29</v>
      </c>
      <c r="B5728" s="1" t="s">
        <v>7739</v>
      </c>
      <c r="C5728" s="2" t="s">
        <v>7597</v>
      </c>
      <c r="D5728" s="1" t="s">
        <v>19</v>
      </c>
      <c r="E5728" s="3" t="str">
        <f>HYPERLINK("https://fyndiq.se/produkt/9c48067cf97a4b26/", "2 Pack Apple Watch 45mm -Härdat glas 9H – Super kvalitet 3D")</f>
        <v>2 Pack Apple Watch 45mm -Härdat glas 9H – Super kvalitet 3D</v>
      </c>
      <c r="F5728" s="1" t="s">
        <v>3377</v>
      </c>
      <c r="G5728" s="1" t="s">
        <v>3378</v>
      </c>
      <c r="H5728" s="1" t="s">
        <v>3379</v>
      </c>
      <c r="I5728" s="1" t="s">
        <v>16</v>
      </c>
      <c r="J5728" s="1" t="s">
        <v>23</v>
      </c>
      <c r="K5728" s="1" t="s">
        <v>16</v>
      </c>
      <c r="L5728" s="1" t="s">
        <v>16</v>
      </c>
      <c r="M5728" s="1" t="s">
        <v>16</v>
      </c>
      <c r="N5728" s="1" t="s">
        <v>16</v>
      </c>
      <c r="O5728" s="1">
        <v>55.2</v>
      </c>
      <c r="P5728" s="1">
        <v>1.0</v>
      </c>
    </row>
    <row r="5729">
      <c r="A5729" s="1" t="s">
        <v>29</v>
      </c>
      <c r="B5729" s="1" t="s">
        <v>7740</v>
      </c>
      <c r="C5729" s="2" t="s">
        <v>7597</v>
      </c>
      <c r="D5729" s="1" t="s">
        <v>19</v>
      </c>
      <c r="E5729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729" s="1" t="s">
        <v>183</v>
      </c>
      <c r="G5729" s="1" t="s">
        <v>184</v>
      </c>
      <c r="H5729" s="1" t="s">
        <v>185</v>
      </c>
      <c r="I5729" s="1" t="s">
        <v>16</v>
      </c>
      <c r="J5729" s="1" t="s">
        <v>23</v>
      </c>
      <c r="K5729" s="1" t="s">
        <v>16</v>
      </c>
      <c r="L5729" s="1" t="s">
        <v>16</v>
      </c>
      <c r="M5729" s="1" t="s">
        <v>16</v>
      </c>
      <c r="N5729" s="1" t="s">
        <v>16</v>
      </c>
      <c r="O5729" s="1">
        <v>79.2</v>
      </c>
      <c r="P5729" s="1">
        <v>1.0</v>
      </c>
    </row>
    <row r="5730">
      <c r="A5730" s="1" t="s">
        <v>29</v>
      </c>
      <c r="B5730" s="1" t="s">
        <v>7741</v>
      </c>
      <c r="C5730" s="2" t="s">
        <v>7597</v>
      </c>
      <c r="D5730" s="1" t="s">
        <v>19</v>
      </c>
      <c r="E5730" s="3" t="str">
        <f t="shared" ref="E5730:E5731" si="92">HYPERLINK("https://fyndiq.se/produkt/13e76851ca504320/", "2-Pack Samsung Galaxy S22 Ultra - Härdat glas 9H - Top kvalitet")</f>
        <v>2-Pack Samsung Galaxy S22 Ultra - Härdat glas 9H - Top kvalitet</v>
      </c>
      <c r="F5730" s="1" t="s">
        <v>140</v>
      </c>
      <c r="G5730" s="1" t="s">
        <v>141</v>
      </c>
      <c r="H5730" s="1" t="s">
        <v>142</v>
      </c>
      <c r="I5730" s="1" t="s">
        <v>16</v>
      </c>
      <c r="J5730" s="1" t="s">
        <v>23</v>
      </c>
      <c r="K5730" s="1" t="s">
        <v>16</v>
      </c>
      <c r="L5730" s="1" t="s">
        <v>16</v>
      </c>
      <c r="M5730" s="1" t="s">
        <v>16</v>
      </c>
      <c r="N5730" s="1" t="s">
        <v>16</v>
      </c>
      <c r="O5730" s="1">
        <v>63.2</v>
      </c>
      <c r="P5730" s="1">
        <v>1.0</v>
      </c>
    </row>
    <row r="5731">
      <c r="A5731" s="1" t="s">
        <v>29</v>
      </c>
      <c r="B5731" s="1" t="s">
        <v>7742</v>
      </c>
      <c r="C5731" s="2" t="s">
        <v>7597</v>
      </c>
      <c r="D5731" s="1" t="s">
        <v>19</v>
      </c>
      <c r="E5731" s="3" t="str">
        <f t="shared" si="92"/>
        <v>2-Pack Samsung Galaxy S22 Ultra - Härdat glas 9H - Top kvalitet</v>
      </c>
      <c r="F5731" s="1" t="s">
        <v>140</v>
      </c>
      <c r="G5731" s="1" t="s">
        <v>141</v>
      </c>
      <c r="H5731" s="1" t="s">
        <v>142</v>
      </c>
      <c r="I5731" s="1" t="s">
        <v>16</v>
      </c>
      <c r="J5731" s="1" t="s">
        <v>23</v>
      </c>
      <c r="K5731" s="1" t="s">
        <v>16</v>
      </c>
      <c r="L5731" s="1" t="s">
        <v>16</v>
      </c>
      <c r="M5731" s="1" t="s">
        <v>16</v>
      </c>
      <c r="N5731" s="1" t="s">
        <v>16</v>
      </c>
      <c r="O5731" s="1">
        <v>63.2</v>
      </c>
      <c r="P5731" s="1">
        <v>1.0</v>
      </c>
    </row>
    <row r="5732">
      <c r="A5732" s="1" t="s">
        <v>29</v>
      </c>
      <c r="B5732" s="1" t="s">
        <v>7743</v>
      </c>
      <c r="C5732" s="2" t="s">
        <v>7597</v>
      </c>
      <c r="D5732" s="1" t="s">
        <v>19</v>
      </c>
      <c r="E5732" s="3" t="str">
        <f>HYPERLINK("https://fyndiq.se/produkt/66924f1ff238487e/", "2-Pack GOOGLE PIXEL 7A Skärmskydd - Härdat Glas 9H - Super kvalitet 3D")</f>
        <v>2-Pack GOOGLE PIXEL 7A Skärmskydd - Härdat Glas 9H - Super kvalitet 3D</v>
      </c>
      <c r="F5732" s="1" t="s">
        <v>315</v>
      </c>
      <c r="G5732" s="1" t="s">
        <v>316</v>
      </c>
      <c r="H5732" s="1" t="s">
        <v>317</v>
      </c>
      <c r="I5732" s="1" t="s">
        <v>16</v>
      </c>
      <c r="J5732" s="1" t="s">
        <v>23</v>
      </c>
      <c r="K5732" s="1" t="s">
        <v>16</v>
      </c>
      <c r="L5732" s="1" t="s">
        <v>16</v>
      </c>
      <c r="M5732" s="1" t="s">
        <v>16</v>
      </c>
      <c r="N5732" s="1" t="s">
        <v>16</v>
      </c>
      <c r="O5732" s="1">
        <v>63.2</v>
      </c>
      <c r="P5732" s="1">
        <v>1.0</v>
      </c>
    </row>
    <row r="5733">
      <c r="A5733" s="1" t="s">
        <v>29</v>
      </c>
      <c r="B5733" s="1" t="s">
        <v>7744</v>
      </c>
      <c r="C5733" s="2" t="s">
        <v>7597</v>
      </c>
      <c r="D5733" s="1" t="s">
        <v>19</v>
      </c>
      <c r="E5733" s="3" t="str">
        <f>HYPERLINK("https://fyndiq.se/produkt/4cdad3b689104202/", "2-PACK Full Cover Iphone 7 Vit - Härdat Glas 9H Skärmskydd 3D")</f>
        <v>2-PACK Full Cover Iphone 7 Vit - Härdat Glas 9H Skärmskydd 3D</v>
      </c>
      <c r="F5733" s="1" t="s">
        <v>618</v>
      </c>
      <c r="G5733" s="1" t="s">
        <v>619</v>
      </c>
      <c r="H5733" s="1" t="s">
        <v>620</v>
      </c>
      <c r="I5733" s="1" t="s">
        <v>16</v>
      </c>
      <c r="J5733" s="1" t="s">
        <v>23</v>
      </c>
      <c r="K5733" s="1" t="s">
        <v>16</v>
      </c>
      <c r="L5733" s="1" t="s">
        <v>16</v>
      </c>
      <c r="M5733" s="1" t="s">
        <v>16</v>
      </c>
      <c r="N5733" s="1" t="s">
        <v>16</v>
      </c>
      <c r="O5733" s="1">
        <v>55.2</v>
      </c>
      <c r="P5733" s="1">
        <v>1.0</v>
      </c>
    </row>
    <row r="5734">
      <c r="A5734" s="1" t="s">
        <v>29</v>
      </c>
      <c r="B5734" s="1" t="s">
        <v>7745</v>
      </c>
      <c r="C5734" s="2" t="s">
        <v>7597</v>
      </c>
      <c r="D5734" s="1" t="s">
        <v>19</v>
      </c>
      <c r="E5734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5734" s="1" t="s">
        <v>1765</v>
      </c>
      <c r="G5734" s="1" t="s">
        <v>1766</v>
      </c>
      <c r="H5734" s="1" t="s">
        <v>1767</v>
      </c>
      <c r="I5734" s="1" t="s">
        <v>16</v>
      </c>
      <c r="J5734" s="1" t="s">
        <v>23</v>
      </c>
      <c r="K5734" s="1" t="s">
        <v>16</v>
      </c>
      <c r="L5734" s="1" t="s">
        <v>16</v>
      </c>
      <c r="M5734" s="1" t="s">
        <v>16</v>
      </c>
      <c r="N5734" s="1" t="s">
        <v>16</v>
      </c>
      <c r="O5734" s="1">
        <v>63.2</v>
      </c>
      <c r="P5734" s="1">
        <v>1.0</v>
      </c>
    </row>
    <row r="5735">
      <c r="A5735" s="1" t="s">
        <v>29</v>
      </c>
      <c r="B5735" s="1" t="s">
        <v>7746</v>
      </c>
      <c r="C5735" s="2" t="s">
        <v>7597</v>
      </c>
      <c r="D5735" s="1" t="s">
        <v>19</v>
      </c>
      <c r="E5735" s="3" t="str">
        <f>HYPERLINK("https://fyndiq.se/produkt/f47e8401d83f4d58/", "2-Pack Samsung S8 Skärmskydd - Härdat Glas 9H - Super kvalitet 3D")</f>
        <v>2-Pack Samsung S8 Skärmskydd - Härdat Glas 9H - Super kvalitet 3D</v>
      </c>
      <c r="F5735" s="1" t="s">
        <v>750</v>
      </c>
      <c r="G5735" s="1" t="s">
        <v>751</v>
      </c>
      <c r="H5735" s="1" t="s">
        <v>752</v>
      </c>
      <c r="I5735" s="1" t="s">
        <v>16</v>
      </c>
      <c r="J5735" s="1" t="s">
        <v>23</v>
      </c>
      <c r="K5735" s="1" t="s">
        <v>16</v>
      </c>
      <c r="L5735" s="1" t="s">
        <v>16</v>
      </c>
      <c r="M5735" s="1" t="s">
        <v>16</v>
      </c>
      <c r="N5735" s="1" t="s">
        <v>16</v>
      </c>
      <c r="O5735" s="1">
        <v>63.2</v>
      </c>
      <c r="P5735" s="1">
        <v>1.0</v>
      </c>
    </row>
    <row r="5736">
      <c r="A5736" s="1" t="s">
        <v>29</v>
      </c>
      <c r="B5736" s="1" t="s">
        <v>7747</v>
      </c>
      <c r="C5736" s="2" t="s">
        <v>7597</v>
      </c>
      <c r="D5736" s="1" t="s">
        <v>19</v>
      </c>
      <c r="E5736" s="3" t="str">
        <f>HYPERLINK("https://fyndiq.se/produkt/5d384cc8795744b0/", "2-Pack Samsung A55 Skärmskydd i Härdat Glas")</f>
        <v>2-Pack Samsung A55 Skärmskydd i Härdat Glas</v>
      </c>
      <c r="F5736" s="1" t="s">
        <v>191</v>
      </c>
      <c r="G5736" s="1" t="s">
        <v>192</v>
      </c>
      <c r="H5736" s="1" t="s">
        <v>193</v>
      </c>
      <c r="I5736" s="1" t="s">
        <v>16</v>
      </c>
      <c r="J5736" s="1" t="s">
        <v>23</v>
      </c>
      <c r="K5736" s="1" t="s">
        <v>16</v>
      </c>
      <c r="L5736" s="1" t="s">
        <v>16</v>
      </c>
      <c r="M5736" s="1" t="s">
        <v>16</v>
      </c>
      <c r="N5736" s="1" t="s">
        <v>16</v>
      </c>
      <c r="O5736" s="1">
        <v>63.2</v>
      </c>
      <c r="P5736" s="1">
        <v>1.0</v>
      </c>
    </row>
    <row r="5737">
      <c r="A5737" s="1" t="s">
        <v>29</v>
      </c>
      <c r="B5737" s="1" t="s">
        <v>7748</v>
      </c>
      <c r="C5737" s="2" t="s">
        <v>7597</v>
      </c>
      <c r="D5737" s="1" t="s">
        <v>19</v>
      </c>
      <c r="E573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737" s="1" t="s">
        <v>103</v>
      </c>
      <c r="G5737" s="1" t="s">
        <v>104</v>
      </c>
      <c r="H5737" s="1" t="s">
        <v>105</v>
      </c>
      <c r="I5737" s="1" t="s">
        <v>16</v>
      </c>
      <c r="J5737" s="1" t="s">
        <v>23</v>
      </c>
      <c r="K5737" s="1" t="s">
        <v>16</v>
      </c>
      <c r="L5737" s="1" t="s">
        <v>16</v>
      </c>
      <c r="M5737" s="1" t="s">
        <v>16</v>
      </c>
      <c r="N5737" s="1" t="s">
        <v>16</v>
      </c>
      <c r="O5737" s="1">
        <v>63.2</v>
      </c>
      <c r="P5737" s="1">
        <v>1.0</v>
      </c>
    </row>
    <row r="5738">
      <c r="A5738" s="1" t="s">
        <v>29</v>
      </c>
      <c r="B5738" s="1" t="s">
        <v>7749</v>
      </c>
      <c r="C5738" s="2" t="s">
        <v>7597</v>
      </c>
      <c r="D5738" s="1" t="s">
        <v>19</v>
      </c>
      <c r="E5738" s="3" t="str">
        <f>HYPERLINK("https://fyndiq.se/produkt/ef02964d9f3d4734/", "2-Pack Xiaomi Redmi Note 11T Pro Plus Skärmskydd i Härdat Glas")</f>
        <v>2-Pack Xiaomi Redmi Note 11T Pro Plus Skärmskydd i Härdat Glas</v>
      </c>
      <c r="F5738" s="1" t="s">
        <v>7750</v>
      </c>
      <c r="G5738" s="1" t="s">
        <v>7751</v>
      </c>
      <c r="H5738" s="1" t="s">
        <v>7752</v>
      </c>
      <c r="I5738" s="1" t="s">
        <v>16</v>
      </c>
      <c r="J5738" s="1" t="s">
        <v>23</v>
      </c>
      <c r="K5738" s="1" t="s">
        <v>16</v>
      </c>
      <c r="L5738" s="1" t="s">
        <v>16</v>
      </c>
      <c r="M5738" s="1" t="s">
        <v>16</v>
      </c>
      <c r="N5738" s="1" t="s">
        <v>16</v>
      </c>
      <c r="O5738" s="1">
        <v>63.2</v>
      </c>
      <c r="P5738" s="1">
        <v>1.0</v>
      </c>
    </row>
    <row r="5739">
      <c r="A5739" s="1" t="s">
        <v>29</v>
      </c>
      <c r="B5739" s="1" t="s">
        <v>7753</v>
      </c>
      <c r="C5739" s="2" t="s">
        <v>7597</v>
      </c>
      <c r="D5739" s="1" t="s">
        <v>19</v>
      </c>
      <c r="E5739" s="3" t="str">
        <f>HYPERLINK("https://fyndiq.se/produkt/28799ed0373d40b4/", "2 Pack Galaxy S21 Ultra 5G- Härdat glas 9H - Super kvalitet 3D")</f>
        <v>2 Pack Galaxy S21 Ultra 5G- Härdat glas 9H - Super kvalitet 3D</v>
      </c>
      <c r="F5739" s="1" t="s">
        <v>272</v>
      </c>
      <c r="G5739" s="1" t="s">
        <v>273</v>
      </c>
      <c r="H5739" s="1" t="s">
        <v>274</v>
      </c>
      <c r="I5739" s="1" t="s">
        <v>16</v>
      </c>
      <c r="J5739" s="1" t="s">
        <v>23</v>
      </c>
      <c r="K5739" s="1" t="s">
        <v>16</v>
      </c>
      <c r="L5739" s="1" t="s">
        <v>16</v>
      </c>
      <c r="M5739" s="1" t="s">
        <v>16</v>
      </c>
      <c r="N5739" s="1" t="s">
        <v>16</v>
      </c>
      <c r="O5739" s="1">
        <v>63.2</v>
      </c>
      <c r="P5739" s="1">
        <v>1.0</v>
      </c>
    </row>
    <row r="5740">
      <c r="A5740" s="1" t="s">
        <v>29</v>
      </c>
      <c r="B5740" s="1" t="s">
        <v>7754</v>
      </c>
      <c r="C5740" s="2" t="s">
        <v>7597</v>
      </c>
      <c r="D5740" s="1" t="s">
        <v>19</v>
      </c>
      <c r="E5740" s="3" t="str">
        <f>HYPERLINK("https://fyndiq.se/produkt/71c054dfb7cb4551/", "2 Pack iPhone 8 Plus Vit - Härdat Glas 9H - Super Kvalitet 3D")</f>
        <v>2 Pack iPhone 8 Plus Vit - Härdat Glas 9H - Super Kvalitet 3D</v>
      </c>
      <c r="F5740" s="1" t="s">
        <v>1369</v>
      </c>
      <c r="G5740" s="1" t="s">
        <v>1370</v>
      </c>
      <c r="H5740" s="1" t="s">
        <v>1371</v>
      </c>
      <c r="I5740" s="1" t="s">
        <v>16</v>
      </c>
      <c r="J5740" s="1" t="s">
        <v>23</v>
      </c>
      <c r="K5740" s="1" t="s">
        <v>16</v>
      </c>
      <c r="L5740" s="1" t="s">
        <v>16</v>
      </c>
      <c r="M5740" s="1" t="s">
        <v>16</v>
      </c>
      <c r="N5740" s="1" t="s">
        <v>16</v>
      </c>
      <c r="O5740" s="1">
        <v>55.2</v>
      </c>
      <c r="P5740" s="1">
        <v>1.0</v>
      </c>
    </row>
    <row r="5741">
      <c r="A5741" s="1" t="s">
        <v>29</v>
      </c>
      <c r="B5741" s="1" t="s">
        <v>7755</v>
      </c>
      <c r="C5741" s="2" t="s">
        <v>7597</v>
      </c>
      <c r="D5741" s="1" t="s">
        <v>19</v>
      </c>
      <c r="E5741" s="3" t="str">
        <f>HYPERLINK("https://fyndiq.se/produkt/e9fe6b45dad34f98/", "2-Pack Iphone X / XS / 11 PRO- 9H Härdat Glass - Top Kvalitet")</f>
        <v>2-Pack Iphone X / XS / 11 PRO- 9H Härdat Glass - Top Kvalitet</v>
      </c>
      <c r="F5741" s="1" t="s">
        <v>6168</v>
      </c>
      <c r="G5741" s="1" t="s">
        <v>6169</v>
      </c>
      <c r="H5741" s="1" t="s">
        <v>6170</v>
      </c>
      <c r="I5741" s="1" t="s">
        <v>16</v>
      </c>
      <c r="J5741" s="1" t="s">
        <v>23</v>
      </c>
      <c r="K5741" s="1" t="s">
        <v>16</v>
      </c>
      <c r="L5741" s="1" t="s">
        <v>16</v>
      </c>
      <c r="M5741" s="1" t="s">
        <v>16</v>
      </c>
      <c r="N5741" s="1" t="s">
        <v>16</v>
      </c>
      <c r="O5741" s="1">
        <v>55.2</v>
      </c>
      <c r="P5741" s="1">
        <v>2.0</v>
      </c>
    </row>
    <row r="5742">
      <c r="A5742" s="1" t="s">
        <v>29</v>
      </c>
      <c r="B5742" s="1" t="s">
        <v>7756</v>
      </c>
      <c r="C5742" s="2" t="s">
        <v>7597</v>
      </c>
      <c r="D5742" s="1" t="s">
        <v>19</v>
      </c>
      <c r="E5742" s="3" t="str">
        <f t="shared" ref="E5742:E5743" si="93">HYPERLINK("https://fyndiq.se/produkt/9e488e35f28b4b0b/", "2-Pack GOOGLE PIXEL 6A Skärmskydd - Härdat Glas 9H - Super kvalitet 3D")</f>
        <v>2-Pack GOOGLE PIXEL 6A Skärmskydd - Härdat Glas 9H - Super kvalitet 3D</v>
      </c>
      <c r="F5742" s="1" t="s">
        <v>196</v>
      </c>
      <c r="G5742" s="1" t="s">
        <v>197</v>
      </c>
      <c r="H5742" s="1" t="s">
        <v>198</v>
      </c>
      <c r="I5742" s="1" t="s">
        <v>16</v>
      </c>
      <c r="J5742" s="1" t="s">
        <v>23</v>
      </c>
      <c r="K5742" s="1" t="s">
        <v>16</v>
      </c>
      <c r="L5742" s="1" t="s">
        <v>16</v>
      </c>
      <c r="M5742" s="1" t="s">
        <v>16</v>
      </c>
      <c r="N5742" s="1" t="s">
        <v>16</v>
      </c>
      <c r="O5742" s="1">
        <v>63.2</v>
      </c>
      <c r="P5742" s="1">
        <v>1.0</v>
      </c>
    </row>
    <row r="5743">
      <c r="A5743" s="1" t="s">
        <v>29</v>
      </c>
      <c r="B5743" s="1" t="s">
        <v>7757</v>
      </c>
      <c r="C5743" s="2" t="s">
        <v>7597</v>
      </c>
      <c r="D5743" s="1" t="s">
        <v>19</v>
      </c>
      <c r="E5743" s="3" t="str">
        <f t="shared" si="93"/>
        <v>2-Pack GOOGLE PIXEL 6A Skärmskydd - Härdat Glas 9H - Super kvalitet 3D</v>
      </c>
      <c r="F5743" s="1" t="s">
        <v>196</v>
      </c>
      <c r="G5743" s="1" t="s">
        <v>197</v>
      </c>
      <c r="H5743" s="1" t="s">
        <v>198</v>
      </c>
      <c r="I5743" s="1" t="s">
        <v>16</v>
      </c>
      <c r="J5743" s="1" t="s">
        <v>23</v>
      </c>
      <c r="K5743" s="1" t="s">
        <v>16</v>
      </c>
      <c r="L5743" s="1" t="s">
        <v>16</v>
      </c>
      <c r="M5743" s="1" t="s">
        <v>16</v>
      </c>
      <c r="N5743" s="1" t="s">
        <v>16</v>
      </c>
      <c r="O5743" s="1">
        <v>63.2</v>
      </c>
      <c r="P5743" s="1">
        <v>1.0</v>
      </c>
    </row>
    <row r="5744">
      <c r="A5744" s="1" t="s">
        <v>29</v>
      </c>
      <c r="B5744" s="1" t="s">
        <v>7758</v>
      </c>
      <c r="C5744" s="2" t="s">
        <v>7597</v>
      </c>
      <c r="D5744" s="1" t="s">
        <v>19</v>
      </c>
      <c r="E574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744" s="1" t="s">
        <v>103</v>
      </c>
      <c r="G5744" s="1" t="s">
        <v>104</v>
      </c>
      <c r="H5744" s="1" t="s">
        <v>105</v>
      </c>
      <c r="I5744" s="1" t="s">
        <v>1230</v>
      </c>
      <c r="J5744" s="1" t="s">
        <v>9</v>
      </c>
      <c r="K5744" s="2" t="s">
        <v>6526</v>
      </c>
      <c r="L5744" s="1" t="s">
        <v>2602</v>
      </c>
      <c r="M5744" s="1" t="s">
        <v>16</v>
      </c>
      <c r="N5744" s="1" t="s">
        <v>16</v>
      </c>
      <c r="O5744" s="1">
        <v>63.2</v>
      </c>
      <c r="P5744" s="1">
        <v>1.0</v>
      </c>
    </row>
    <row r="5745">
      <c r="A5745" s="1" t="s">
        <v>29</v>
      </c>
      <c r="B5745" s="1" t="s">
        <v>7759</v>
      </c>
      <c r="C5745" s="2" t="s">
        <v>7597</v>
      </c>
      <c r="D5745" s="1" t="s">
        <v>19</v>
      </c>
      <c r="E5745" s="3" t="str">
        <f>HYPERLINK("https://fyndiq.se/produkt/9e488e35f28b4b0b/", "2-Pack GOOGLE PIXEL 6A Skärmskydd - Härdat Glas 9H - Super kvalitet 3D")</f>
        <v>2-Pack GOOGLE PIXEL 6A Skärmskydd - Härdat Glas 9H - Super kvalitet 3D</v>
      </c>
      <c r="F5745" s="1" t="s">
        <v>196</v>
      </c>
      <c r="G5745" s="1" t="s">
        <v>197</v>
      </c>
      <c r="H5745" s="1" t="s">
        <v>198</v>
      </c>
      <c r="I5745" s="1" t="s">
        <v>16</v>
      </c>
      <c r="J5745" s="1" t="s">
        <v>23</v>
      </c>
      <c r="K5745" s="1" t="s">
        <v>16</v>
      </c>
      <c r="L5745" s="1" t="s">
        <v>16</v>
      </c>
      <c r="M5745" s="1" t="s">
        <v>16</v>
      </c>
      <c r="N5745" s="1" t="s">
        <v>16</v>
      </c>
      <c r="O5745" s="1">
        <v>63.2</v>
      </c>
      <c r="P5745" s="1">
        <v>1.0</v>
      </c>
    </row>
    <row r="5746">
      <c r="A5746" s="1" t="s">
        <v>29</v>
      </c>
      <c r="B5746" s="1" t="s">
        <v>7760</v>
      </c>
      <c r="C5746" s="2" t="s">
        <v>7597</v>
      </c>
      <c r="D5746" s="1" t="s">
        <v>19</v>
      </c>
      <c r="E5746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5746" s="1" t="s">
        <v>679</v>
      </c>
      <c r="G5746" s="1" t="s">
        <v>680</v>
      </c>
      <c r="H5746" s="1" t="s">
        <v>681</v>
      </c>
      <c r="I5746" s="1" t="s">
        <v>16</v>
      </c>
      <c r="J5746" s="1" t="s">
        <v>23</v>
      </c>
      <c r="K5746" s="1" t="s">
        <v>16</v>
      </c>
      <c r="L5746" s="1" t="s">
        <v>16</v>
      </c>
      <c r="M5746" s="1" t="s">
        <v>16</v>
      </c>
      <c r="N5746" s="1" t="s">
        <v>16</v>
      </c>
      <c r="O5746" s="1">
        <v>95.2</v>
      </c>
      <c r="P5746" s="1">
        <v>1.0</v>
      </c>
    </row>
    <row r="5747">
      <c r="A5747" s="1" t="s">
        <v>29</v>
      </c>
      <c r="B5747" s="1" t="s">
        <v>7761</v>
      </c>
      <c r="C5747" s="2" t="s">
        <v>7597</v>
      </c>
      <c r="D5747" s="1" t="s">
        <v>19</v>
      </c>
      <c r="E5747" s="3" t="str">
        <f>HYPERLINK("https://fyndiq.se/produkt/f1b3c06373a844cb/", "Samsung Galaxy S20 - Härdat glas 9H - Super kvalitet 3D")</f>
        <v>Samsung Galaxy S20 - Härdat glas 9H - Super kvalitet 3D</v>
      </c>
      <c r="F5747" s="1" t="s">
        <v>417</v>
      </c>
      <c r="G5747" s="1" t="s">
        <v>418</v>
      </c>
      <c r="H5747" s="1" t="s">
        <v>419</v>
      </c>
      <c r="I5747" s="1" t="s">
        <v>16</v>
      </c>
      <c r="J5747" s="1" t="s">
        <v>23</v>
      </c>
      <c r="K5747" s="1" t="s">
        <v>16</v>
      </c>
      <c r="L5747" s="1" t="s">
        <v>16</v>
      </c>
      <c r="M5747" s="1" t="s">
        <v>16</v>
      </c>
      <c r="N5747" s="1" t="s">
        <v>16</v>
      </c>
      <c r="O5747" s="1">
        <v>63.2</v>
      </c>
      <c r="P5747" s="1">
        <v>1.0</v>
      </c>
    </row>
    <row r="5748">
      <c r="A5748" s="1" t="s">
        <v>29</v>
      </c>
      <c r="B5748" s="1" t="s">
        <v>7762</v>
      </c>
      <c r="C5748" s="2" t="s">
        <v>7597</v>
      </c>
      <c r="D5748" s="1" t="s">
        <v>19</v>
      </c>
      <c r="E574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5748" s="1" t="s">
        <v>47</v>
      </c>
      <c r="G5748" s="2" t="s">
        <v>48</v>
      </c>
      <c r="H5748" s="1" t="s">
        <v>49</v>
      </c>
      <c r="I5748" s="1" t="s">
        <v>16</v>
      </c>
      <c r="J5748" s="1" t="s">
        <v>23</v>
      </c>
      <c r="K5748" s="1" t="s">
        <v>16</v>
      </c>
      <c r="L5748" s="1" t="s">
        <v>16</v>
      </c>
      <c r="M5748" s="1" t="s">
        <v>16</v>
      </c>
      <c r="N5748" s="1" t="s">
        <v>16</v>
      </c>
      <c r="O5748" s="1">
        <v>183.2</v>
      </c>
      <c r="P5748" s="1">
        <v>1.0</v>
      </c>
    </row>
    <row r="5749">
      <c r="A5749" s="1" t="s">
        <v>29</v>
      </c>
      <c r="B5749" s="1" t="s">
        <v>7763</v>
      </c>
      <c r="C5749" s="2" t="s">
        <v>7597</v>
      </c>
      <c r="D5749" s="1" t="s">
        <v>19</v>
      </c>
      <c r="E5749" s="3" t="str">
        <f>HYPERLINK("https://fyndiq.se/produkt/f2c164e932234570/", "2-Pack HUAWEI P30 PRO Skärmskydd - Härdat Glas 9H - Super kvalitet 3D")</f>
        <v>2-Pack HUAWEI P30 PRO Skärmskydd - Härdat Glas 9H - Super kvalitet 3D</v>
      </c>
      <c r="F5749" s="1" t="s">
        <v>267</v>
      </c>
      <c r="G5749" s="1" t="s">
        <v>268</v>
      </c>
      <c r="H5749" s="1" t="s">
        <v>269</v>
      </c>
      <c r="I5749" s="1" t="s">
        <v>16</v>
      </c>
      <c r="J5749" s="1" t="s">
        <v>23</v>
      </c>
      <c r="K5749" s="1" t="s">
        <v>16</v>
      </c>
      <c r="L5749" s="1" t="s">
        <v>16</v>
      </c>
      <c r="M5749" s="1" t="s">
        <v>16</v>
      </c>
      <c r="N5749" s="1" t="s">
        <v>16</v>
      </c>
      <c r="O5749" s="1">
        <v>63.2</v>
      </c>
      <c r="P5749" s="1">
        <v>1.0</v>
      </c>
    </row>
    <row r="5750">
      <c r="A5750" s="1" t="s">
        <v>29</v>
      </c>
      <c r="B5750" s="1" t="s">
        <v>7764</v>
      </c>
      <c r="C5750" s="2" t="s">
        <v>7597</v>
      </c>
      <c r="D5750" s="1" t="s">
        <v>19</v>
      </c>
      <c r="E5750" s="3" t="str">
        <f>HYPERLINK("https://fyndiq.se/produkt/acecbda921d14ae6/", "2 Pack Samsung Galaxy A70 - Härdat Glas 9H - Super Kvalitet 3D")</f>
        <v>2 Pack Samsung Galaxy A70 - Härdat Glas 9H - Super Kvalitet 3D</v>
      </c>
      <c r="F5750" s="1" t="s">
        <v>327</v>
      </c>
      <c r="G5750" s="1" t="s">
        <v>328</v>
      </c>
      <c r="H5750" s="1" t="s">
        <v>329</v>
      </c>
      <c r="I5750" s="1" t="s">
        <v>16</v>
      </c>
      <c r="J5750" s="1" t="s">
        <v>23</v>
      </c>
      <c r="K5750" s="1" t="s">
        <v>16</v>
      </c>
      <c r="L5750" s="1" t="s">
        <v>16</v>
      </c>
      <c r="M5750" s="1" t="s">
        <v>16</v>
      </c>
      <c r="N5750" s="1" t="s">
        <v>16</v>
      </c>
      <c r="O5750" s="1">
        <v>63.2</v>
      </c>
      <c r="P5750" s="1">
        <v>1.0</v>
      </c>
    </row>
    <row r="5751">
      <c r="A5751" s="1" t="s">
        <v>29</v>
      </c>
      <c r="B5751" s="1" t="s">
        <v>7765</v>
      </c>
      <c r="C5751" s="2" t="s">
        <v>7597</v>
      </c>
      <c r="D5751" s="1" t="s">
        <v>19</v>
      </c>
      <c r="E5751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5751" s="1" t="s">
        <v>1397</v>
      </c>
      <c r="G5751" s="1" t="s">
        <v>1398</v>
      </c>
      <c r="H5751" s="1" t="s">
        <v>1399</v>
      </c>
      <c r="I5751" s="1" t="s">
        <v>16</v>
      </c>
      <c r="J5751" s="1" t="s">
        <v>23</v>
      </c>
      <c r="K5751" s="1" t="s">
        <v>16</v>
      </c>
      <c r="L5751" s="1" t="s">
        <v>16</v>
      </c>
      <c r="M5751" s="1" t="s">
        <v>16</v>
      </c>
      <c r="N5751" s="1" t="s">
        <v>16</v>
      </c>
      <c r="O5751" s="1">
        <v>79.2</v>
      </c>
      <c r="P5751" s="1">
        <v>1.0</v>
      </c>
    </row>
    <row r="5752">
      <c r="A5752" s="1" t="s">
        <v>29</v>
      </c>
      <c r="B5752" s="1" t="s">
        <v>7766</v>
      </c>
      <c r="C5752" s="2" t="s">
        <v>7597</v>
      </c>
      <c r="D5752" s="1" t="s">
        <v>19</v>
      </c>
      <c r="E5752" s="3" t="str">
        <f>HYPERLINK("https://fyndiq.se/produkt/8a162916fdf246f7/", "2-Pack SAMSUNG S24 Skärmskydd - Härdat Glas 9H - Super kvalitet 3D")</f>
        <v>2-Pack SAMSUNG S24 Skärmskydd - Härdat Glas 9H - Super kvalitet 3D</v>
      </c>
      <c r="F5752" s="1" t="s">
        <v>714</v>
      </c>
      <c r="G5752" s="1" t="s">
        <v>715</v>
      </c>
      <c r="H5752" s="1" t="s">
        <v>716</v>
      </c>
      <c r="I5752" s="1" t="s">
        <v>16</v>
      </c>
      <c r="J5752" s="1" t="s">
        <v>23</v>
      </c>
      <c r="K5752" s="1" t="s">
        <v>16</v>
      </c>
      <c r="L5752" s="1" t="s">
        <v>16</v>
      </c>
      <c r="M5752" s="1" t="s">
        <v>16</v>
      </c>
      <c r="N5752" s="1" t="s">
        <v>16</v>
      </c>
      <c r="O5752" s="1">
        <v>71.2</v>
      </c>
      <c r="P5752" s="1">
        <v>1.0</v>
      </c>
    </row>
    <row r="5753">
      <c r="A5753" s="1" t="s">
        <v>29</v>
      </c>
      <c r="B5753" s="1" t="s">
        <v>7767</v>
      </c>
      <c r="C5753" s="2" t="s">
        <v>7597</v>
      </c>
      <c r="D5753" s="1" t="s">
        <v>19</v>
      </c>
      <c r="E5753" s="3" t="str">
        <f>HYPERLINK("https://fyndiq.se/produkt/675bb02ed6bb4e07/", "2-Pack Samsung Galaxy S21 Ultra - Härdat Glas 9H-Super Kvalitet")</f>
        <v>2-Pack Samsung Galaxy S21 Ultra - Härdat Glas 9H-Super Kvalitet</v>
      </c>
      <c r="F5753" s="1" t="s">
        <v>91</v>
      </c>
      <c r="G5753" s="1" t="s">
        <v>92</v>
      </c>
      <c r="H5753" s="1" t="s">
        <v>93</v>
      </c>
      <c r="I5753" s="1" t="s">
        <v>16</v>
      </c>
      <c r="J5753" s="1" t="s">
        <v>23</v>
      </c>
      <c r="K5753" s="1" t="s">
        <v>16</v>
      </c>
      <c r="L5753" s="1" t="s">
        <v>16</v>
      </c>
      <c r="M5753" s="1" t="s">
        <v>16</v>
      </c>
      <c r="N5753" s="1" t="s">
        <v>16</v>
      </c>
      <c r="O5753" s="1">
        <v>63.2</v>
      </c>
      <c r="P5753" s="1">
        <v>1.0</v>
      </c>
    </row>
    <row r="5754">
      <c r="A5754" s="1" t="s">
        <v>29</v>
      </c>
      <c r="B5754" s="1" t="s">
        <v>7768</v>
      </c>
      <c r="C5754" s="2" t="s">
        <v>7769</v>
      </c>
      <c r="D5754" s="1" t="s">
        <v>19</v>
      </c>
      <c r="E5754" s="3" t="str">
        <f>HYPERLINK("https://fyndiq.se/produkt/47f19da3a90f48be/", "2-Pack Xiaomi Redmi Note 13 5G- Härdat glas 9H - Super kvalitet 3D Skärmskydd")</f>
        <v>2-Pack Xiaomi Redmi Note 13 5G- Härdat glas 9H - Super kvalitet 3D Skärmskydd</v>
      </c>
      <c r="F5754" s="1" t="s">
        <v>7770</v>
      </c>
      <c r="G5754" s="1" t="s">
        <v>7771</v>
      </c>
      <c r="H5754" s="1" t="s">
        <v>7772</v>
      </c>
      <c r="I5754" s="1" t="s">
        <v>16</v>
      </c>
      <c r="J5754" s="1" t="s">
        <v>23</v>
      </c>
      <c r="K5754" s="1" t="s">
        <v>16</v>
      </c>
      <c r="L5754" s="1" t="s">
        <v>16</v>
      </c>
      <c r="M5754" s="1" t="s">
        <v>16</v>
      </c>
      <c r="N5754" s="1" t="s">
        <v>16</v>
      </c>
      <c r="O5754" s="1">
        <v>63.2</v>
      </c>
      <c r="P5754" s="1">
        <v>1.0</v>
      </c>
    </row>
    <row r="5755">
      <c r="A5755" s="1" t="s">
        <v>29</v>
      </c>
      <c r="B5755" s="1" t="s">
        <v>7773</v>
      </c>
      <c r="C5755" s="2" t="s">
        <v>7769</v>
      </c>
      <c r="D5755" s="1" t="s">
        <v>19</v>
      </c>
      <c r="E575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5755" s="1" t="s">
        <v>729</v>
      </c>
      <c r="G5755" s="1" t="s">
        <v>730</v>
      </c>
      <c r="H5755" s="1" t="s">
        <v>731</v>
      </c>
      <c r="I5755" s="1" t="s">
        <v>16</v>
      </c>
      <c r="J5755" s="1" t="s">
        <v>23</v>
      </c>
      <c r="K5755" s="1" t="s">
        <v>16</v>
      </c>
      <c r="L5755" s="1" t="s">
        <v>16</v>
      </c>
      <c r="M5755" s="1" t="s">
        <v>16</v>
      </c>
      <c r="N5755" s="1" t="s">
        <v>16</v>
      </c>
      <c r="O5755" s="1">
        <v>63.2</v>
      </c>
      <c r="P5755" s="1">
        <v>1.0</v>
      </c>
    </row>
    <row r="5756">
      <c r="A5756" s="1" t="s">
        <v>29</v>
      </c>
      <c r="B5756" s="1" t="s">
        <v>7774</v>
      </c>
      <c r="C5756" s="2" t="s">
        <v>7769</v>
      </c>
      <c r="D5756" s="1" t="s">
        <v>19</v>
      </c>
      <c r="E5756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5756" s="1" t="s">
        <v>380</v>
      </c>
      <c r="G5756" s="1" t="s">
        <v>381</v>
      </c>
      <c r="H5756" s="1" t="s">
        <v>382</v>
      </c>
      <c r="I5756" s="1" t="s">
        <v>16</v>
      </c>
      <c r="J5756" s="1" t="s">
        <v>23</v>
      </c>
      <c r="K5756" s="1" t="s">
        <v>16</v>
      </c>
      <c r="L5756" s="1" t="s">
        <v>16</v>
      </c>
      <c r="M5756" s="1" t="s">
        <v>16</v>
      </c>
      <c r="N5756" s="1" t="s">
        <v>16</v>
      </c>
      <c r="O5756" s="1">
        <v>47.2</v>
      </c>
      <c r="P5756" s="1">
        <v>1.0</v>
      </c>
    </row>
    <row r="5757">
      <c r="A5757" s="1" t="s">
        <v>29</v>
      </c>
      <c r="B5757" s="1" t="s">
        <v>7775</v>
      </c>
      <c r="C5757" s="2" t="s">
        <v>7769</v>
      </c>
      <c r="D5757" s="1" t="s">
        <v>19</v>
      </c>
      <c r="E5757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5757" s="1" t="s">
        <v>2836</v>
      </c>
      <c r="G5757" s="1" t="s">
        <v>2837</v>
      </c>
      <c r="H5757" s="1" t="s">
        <v>2838</v>
      </c>
      <c r="I5757" s="1" t="s">
        <v>16</v>
      </c>
      <c r="J5757" s="1" t="s">
        <v>23</v>
      </c>
      <c r="K5757" s="1" t="s">
        <v>16</v>
      </c>
      <c r="L5757" s="1" t="s">
        <v>16</v>
      </c>
      <c r="M5757" s="1" t="s">
        <v>16</v>
      </c>
      <c r="N5757" s="1" t="s">
        <v>16</v>
      </c>
      <c r="O5757" s="1">
        <v>63.2</v>
      </c>
      <c r="P5757" s="1">
        <v>1.0</v>
      </c>
    </row>
    <row r="5758">
      <c r="A5758" s="1" t="s">
        <v>29</v>
      </c>
      <c r="B5758" s="1" t="s">
        <v>7776</v>
      </c>
      <c r="C5758" s="2" t="s">
        <v>7769</v>
      </c>
      <c r="D5758" s="1" t="s">
        <v>19</v>
      </c>
      <c r="E5758" s="3" t="str">
        <f>HYPERLINK("https://fyndiq.se/produkt/416415a768684efb/", "2-Pack Samsung Galaxy S21 5G - 9H Härdat Glas - HD")</f>
        <v>2-Pack Samsung Galaxy S21 5G - 9H Härdat Glas - HD</v>
      </c>
      <c r="F5758" s="1" t="s">
        <v>39</v>
      </c>
      <c r="G5758" s="1" t="s">
        <v>40</v>
      </c>
      <c r="H5758" s="1" t="s">
        <v>41</v>
      </c>
      <c r="I5758" s="1" t="s">
        <v>16</v>
      </c>
      <c r="J5758" s="1" t="s">
        <v>23</v>
      </c>
      <c r="K5758" s="1" t="s">
        <v>16</v>
      </c>
      <c r="L5758" s="1" t="s">
        <v>16</v>
      </c>
      <c r="M5758" s="1" t="s">
        <v>16</v>
      </c>
      <c r="N5758" s="1" t="s">
        <v>16</v>
      </c>
      <c r="O5758" s="1">
        <v>63.2</v>
      </c>
      <c r="P5758" s="1">
        <v>1.0</v>
      </c>
    </row>
    <row r="5759">
      <c r="A5759" s="1" t="s">
        <v>29</v>
      </c>
      <c r="B5759" s="1" t="s">
        <v>7777</v>
      </c>
      <c r="C5759" s="2" t="s">
        <v>7769</v>
      </c>
      <c r="D5759" s="1" t="s">
        <v>19</v>
      </c>
      <c r="E5759" s="3" t="str">
        <f>HYPERLINK("https://fyndiq.se/produkt/13e76851ca504320/", "2-Pack Samsung Galaxy S22 Ultra - Härdat glas 9H - Top kvalitet")</f>
        <v>2-Pack Samsung Galaxy S22 Ultra - Härdat glas 9H - Top kvalitet</v>
      </c>
      <c r="F5759" s="1" t="s">
        <v>140</v>
      </c>
      <c r="G5759" s="1" t="s">
        <v>141</v>
      </c>
      <c r="H5759" s="1" t="s">
        <v>142</v>
      </c>
      <c r="I5759" s="1" t="s">
        <v>16</v>
      </c>
      <c r="J5759" s="1" t="s">
        <v>23</v>
      </c>
      <c r="K5759" s="1" t="s">
        <v>16</v>
      </c>
      <c r="L5759" s="1" t="s">
        <v>16</v>
      </c>
      <c r="M5759" s="1" t="s">
        <v>16</v>
      </c>
      <c r="N5759" s="1" t="s">
        <v>16</v>
      </c>
      <c r="O5759" s="1">
        <v>63.2</v>
      </c>
      <c r="P5759" s="1">
        <v>1.0</v>
      </c>
    </row>
    <row r="5760">
      <c r="A5760" s="1" t="s">
        <v>29</v>
      </c>
      <c r="B5760" s="1" t="s">
        <v>7778</v>
      </c>
      <c r="C5760" s="2" t="s">
        <v>7769</v>
      </c>
      <c r="D5760" s="1" t="s">
        <v>19</v>
      </c>
      <c r="E576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760" s="1" t="s">
        <v>103</v>
      </c>
      <c r="G5760" s="1" t="s">
        <v>104</v>
      </c>
      <c r="H5760" s="1" t="s">
        <v>105</v>
      </c>
      <c r="I5760" s="1" t="s">
        <v>16</v>
      </c>
      <c r="J5760" s="1" t="s">
        <v>23</v>
      </c>
      <c r="K5760" s="1" t="s">
        <v>16</v>
      </c>
      <c r="L5760" s="1" t="s">
        <v>16</v>
      </c>
      <c r="M5760" s="1" t="s">
        <v>16</v>
      </c>
      <c r="N5760" s="1" t="s">
        <v>16</v>
      </c>
      <c r="O5760" s="1">
        <v>63.2</v>
      </c>
      <c r="P5760" s="1">
        <v>1.0</v>
      </c>
    </row>
    <row r="5761">
      <c r="A5761" s="1" t="s">
        <v>29</v>
      </c>
      <c r="B5761" s="1" t="s">
        <v>7779</v>
      </c>
      <c r="C5761" s="2" t="s">
        <v>7769</v>
      </c>
      <c r="D5761" s="1" t="s">
        <v>19</v>
      </c>
      <c r="E5761" s="3" t="str">
        <f>HYPERLINK("https://fyndiq.se/produkt/7f14e739962c4877/", "Skärmskydd Huawei P30, 3D härdat glas, bubbelfri, hög kvalitet.")</f>
        <v>Skärmskydd Huawei P30, 3D härdat glas, bubbelfri, hög kvalitet.</v>
      </c>
      <c r="F5761" s="1" t="s">
        <v>3346</v>
      </c>
      <c r="G5761" s="1" t="s">
        <v>3347</v>
      </c>
      <c r="H5761" s="1" t="s">
        <v>3348</v>
      </c>
      <c r="I5761" s="1" t="s">
        <v>16</v>
      </c>
      <c r="J5761" s="1" t="s">
        <v>23</v>
      </c>
      <c r="K5761" s="1" t="s">
        <v>16</v>
      </c>
      <c r="L5761" s="1" t="s">
        <v>16</v>
      </c>
      <c r="M5761" s="1" t="s">
        <v>16</v>
      </c>
      <c r="N5761" s="1" t="s">
        <v>16</v>
      </c>
      <c r="O5761" s="1">
        <v>55.2</v>
      </c>
      <c r="P5761" s="1">
        <v>1.0</v>
      </c>
    </row>
    <row r="5762">
      <c r="A5762" s="1" t="s">
        <v>29</v>
      </c>
      <c r="B5762" s="1" t="s">
        <v>7780</v>
      </c>
      <c r="C5762" s="2" t="s">
        <v>7769</v>
      </c>
      <c r="D5762" s="1" t="s">
        <v>19</v>
      </c>
      <c r="E5762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762" s="1" t="s">
        <v>183</v>
      </c>
      <c r="G5762" s="1" t="s">
        <v>184</v>
      </c>
      <c r="H5762" s="1" t="s">
        <v>185</v>
      </c>
      <c r="I5762" s="1" t="s">
        <v>16</v>
      </c>
      <c r="J5762" s="1" t="s">
        <v>23</v>
      </c>
      <c r="K5762" s="1" t="s">
        <v>16</v>
      </c>
      <c r="L5762" s="1" t="s">
        <v>16</v>
      </c>
      <c r="M5762" s="1" t="s">
        <v>16</v>
      </c>
      <c r="N5762" s="1" t="s">
        <v>16</v>
      </c>
      <c r="O5762" s="1">
        <v>79.2</v>
      </c>
      <c r="P5762" s="1">
        <v>1.0</v>
      </c>
    </row>
    <row r="5763">
      <c r="A5763" s="1" t="s">
        <v>29</v>
      </c>
      <c r="B5763" s="1" t="s">
        <v>7781</v>
      </c>
      <c r="C5763" s="2" t="s">
        <v>7769</v>
      </c>
      <c r="D5763" s="1" t="s">
        <v>19</v>
      </c>
      <c r="E5763" s="3" t="str">
        <f>HYPERLINK("https://fyndiq.se/produkt/874cd59ebd454838/", "Skärmskydd Iphone 8 Vit - Härdat Glas Skärmskydd 9H - HD")</f>
        <v>Skärmskydd Iphone 8 Vit - Härdat Glas Skärmskydd 9H - HD</v>
      </c>
      <c r="F5763" s="1" t="s">
        <v>1895</v>
      </c>
      <c r="G5763" s="1" t="s">
        <v>1896</v>
      </c>
      <c r="H5763" s="1" t="s">
        <v>1897</v>
      </c>
      <c r="I5763" s="1" t="s">
        <v>16</v>
      </c>
      <c r="J5763" s="1" t="s">
        <v>23</v>
      </c>
      <c r="K5763" s="1" t="s">
        <v>16</v>
      </c>
      <c r="L5763" s="1" t="s">
        <v>16</v>
      </c>
      <c r="M5763" s="1" t="s">
        <v>16</v>
      </c>
      <c r="N5763" s="1" t="s">
        <v>16</v>
      </c>
      <c r="O5763" s="1">
        <v>47.2</v>
      </c>
      <c r="P5763" s="1">
        <v>2.0</v>
      </c>
    </row>
    <row r="5764">
      <c r="A5764" s="1" t="s">
        <v>29</v>
      </c>
      <c r="B5764" s="1" t="s">
        <v>7782</v>
      </c>
      <c r="C5764" s="2" t="s">
        <v>7769</v>
      </c>
      <c r="D5764" s="1" t="s">
        <v>19</v>
      </c>
      <c r="E5764" s="3" t="str">
        <f>HYPERLINK("https://fyndiq.se/produkt/48b46200dc014b3e/", "2-Pack Iphone 8 Vit -Härdat Glas 9H-Super Kvalitet 3D Skärmskydd")</f>
        <v>2-Pack Iphone 8 Vit -Härdat Glas 9H-Super Kvalitet 3D Skärmskydd</v>
      </c>
      <c r="F5764" s="1" t="s">
        <v>2562</v>
      </c>
      <c r="G5764" s="1" t="s">
        <v>2563</v>
      </c>
      <c r="H5764" s="1" t="s">
        <v>2564</v>
      </c>
      <c r="I5764" s="1" t="s">
        <v>16</v>
      </c>
      <c r="J5764" s="1" t="s">
        <v>23</v>
      </c>
      <c r="K5764" s="1" t="s">
        <v>16</v>
      </c>
      <c r="L5764" s="1" t="s">
        <v>16</v>
      </c>
      <c r="M5764" s="1" t="s">
        <v>16</v>
      </c>
      <c r="N5764" s="1" t="s">
        <v>16</v>
      </c>
      <c r="O5764" s="1">
        <v>55.2</v>
      </c>
      <c r="P5764" s="1">
        <v>1.0</v>
      </c>
    </row>
    <row r="5765">
      <c r="A5765" s="1" t="s">
        <v>29</v>
      </c>
      <c r="B5765" s="1" t="s">
        <v>7783</v>
      </c>
      <c r="C5765" s="2" t="s">
        <v>7769</v>
      </c>
      <c r="D5765" s="1" t="s">
        <v>19</v>
      </c>
      <c r="E5765" s="3" t="str">
        <f>HYPERLINK("https://fyndiq.se/produkt/c6f3e47a88184e8d/", "2-Pack SAMSUNG A55 Skärmskydd - Härdat Glas 9H - Super kvalitet 3D")</f>
        <v>2-Pack SAMSUNG A55 Skärmskydd - Härdat Glas 9H - Super kvalitet 3D</v>
      </c>
      <c r="F5765" s="1" t="s">
        <v>83</v>
      </c>
      <c r="G5765" s="1" t="s">
        <v>84</v>
      </c>
      <c r="H5765" s="1" t="s">
        <v>85</v>
      </c>
      <c r="I5765" s="1" t="s">
        <v>16</v>
      </c>
      <c r="J5765" s="1" t="s">
        <v>23</v>
      </c>
      <c r="K5765" s="1" t="s">
        <v>16</v>
      </c>
      <c r="L5765" s="1" t="s">
        <v>16</v>
      </c>
      <c r="M5765" s="1" t="s">
        <v>16</v>
      </c>
      <c r="N5765" s="1" t="s">
        <v>16</v>
      </c>
      <c r="O5765" s="1">
        <v>63.2</v>
      </c>
      <c r="P5765" s="1">
        <v>1.0</v>
      </c>
    </row>
    <row r="5766">
      <c r="A5766" s="1" t="s">
        <v>29</v>
      </c>
      <c r="B5766" s="1" t="s">
        <v>7784</v>
      </c>
      <c r="C5766" s="2" t="s">
        <v>7769</v>
      </c>
      <c r="D5766" s="1" t="s">
        <v>19</v>
      </c>
      <c r="E5766" s="3" t="str">
        <f>HYPERLINK("https://fyndiq.se/produkt/f15b82570d4144d0/", "2-Pack Apple Watch 41mm – Härdat glas 9H – Super kvalitet 3D")</f>
        <v>2-Pack Apple Watch 41mm – Härdat glas 9H – Super kvalitet 3D</v>
      </c>
      <c r="F5766" s="1" t="s">
        <v>144</v>
      </c>
      <c r="G5766" s="1" t="s">
        <v>145</v>
      </c>
      <c r="H5766" s="1" t="s">
        <v>146</v>
      </c>
      <c r="I5766" s="1" t="s">
        <v>16</v>
      </c>
      <c r="J5766" s="1" t="s">
        <v>23</v>
      </c>
      <c r="K5766" s="1" t="s">
        <v>16</v>
      </c>
      <c r="L5766" s="1" t="s">
        <v>16</v>
      </c>
      <c r="M5766" s="1" t="s">
        <v>16</v>
      </c>
      <c r="N5766" s="1" t="s">
        <v>16</v>
      </c>
      <c r="O5766" s="1">
        <v>55.2</v>
      </c>
      <c r="P5766" s="1">
        <v>1.0</v>
      </c>
    </row>
    <row r="5767">
      <c r="A5767" s="1" t="s">
        <v>29</v>
      </c>
      <c r="B5767" s="1" t="s">
        <v>7785</v>
      </c>
      <c r="C5767" s="2" t="s">
        <v>7769</v>
      </c>
      <c r="D5767" s="1" t="s">
        <v>19</v>
      </c>
      <c r="E5767" s="3" t="str">
        <f>HYPERLINK("https://fyndiq.se/produkt/fc204f9a5ddb4e6f/", "Samsung S22 ULTRA 5G - 9H Härdat Glass - 3D Super Kvalitet")</f>
        <v>Samsung S22 ULTRA 5G - 9H Härdat Glass - 3D Super Kvalitet</v>
      </c>
      <c r="F5767" s="1" t="s">
        <v>7354</v>
      </c>
      <c r="G5767" s="1" t="s">
        <v>7355</v>
      </c>
      <c r="H5767" s="1" t="s">
        <v>7356</v>
      </c>
      <c r="I5767" s="1" t="s">
        <v>16</v>
      </c>
      <c r="J5767" s="1" t="s">
        <v>23</v>
      </c>
      <c r="K5767" s="1" t="s">
        <v>16</v>
      </c>
      <c r="L5767" s="1" t="s">
        <v>16</v>
      </c>
      <c r="M5767" s="1" t="s">
        <v>16</v>
      </c>
      <c r="N5767" s="1" t="s">
        <v>16</v>
      </c>
      <c r="O5767" s="1">
        <v>55.2</v>
      </c>
      <c r="P5767" s="1">
        <v>1.0</v>
      </c>
    </row>
    <row r="5768">
      <c r="A5768" s="1" t="s">
        <v>29</v>
      </c>
      <c r="B5768" s="1" t="s">
        <v>7786</v>
      </c>
      <c r="C5768" s="2" t="s">
        <v>7769</v>
      </c>
      <c r="D5768" s="1" t="s">
        <v>19</v>
      </c>
      <c r="E5768" s="3" t="str">
        <f>HYPERLINK("https://fyndiq.se/produkt/f2c164e932234570/", "2-Pack HUAWEI P30 PRO Skärmskydd - Härdat Glas 9H - Super kvalitet 3D")</f>
        <v>2-Pack HUAWEI P30 PRO Skärmskydd - Härdat Glas 9H - Super kvalitet 3D</v>
      </c>
      <c r="F5768" s="1" t="s">
        <v>267</v>
      </c>
      <c r="G5768" s="1" t="s">
        <v>268</v>
      </c>
      <c r="H5768" s="1" t="s">
        <v>269</v>
      </c>
      <c r="I5768" s="1" t="s">
        <v>16</v>
      </c>
      <c r="J5768" s="1" t="s">
        <v>23</v>
      </c>
      <c r="K5768" s="1" t="s">
        <v>16</v>
      </c>
      <c r="L5768" s="1" t="s">
        <v>16</v>
      </c>
      <c r="M5768" s="1" t="s">
        <v>16</v>
      </c>
      <c r="N5768" s="1" t="s">
        <v>16</v>
      </c>
      <c r="O5768" s="1">
        <v>63.2</v>
      </c>
      <c r="P5768" s="1">
        <v>1.0</v>
      </c>
    </row>
    <row r="5769">
      <c r="A5769" s="1" t="s">
        <v>29</v>
      </c>
      <c r="B5769" s="1" t="s">
        <v>7787</v>
      </c>
      <c r="C5769" s="2" t="s">
        <v>7769</v>
      </c>
      <c r="D5769" s="1" t="s">
        <v>19</v>
      </c>
      <c r="E5769" s="3" t="str">
        <f>HYPERLINK("https://fyndiq.se/produkt/54fb3b61f3c44a31/", "2 Pack iPhone 8 Plus Svart - Härdat Glas 9H - Super Kvalitet 3D")</f>
        <v>2 Pack iPhone 8 Plus Svart - Härdat Glas 9H - Super Kvalitet 3D</v>
      </c>
      <c r="F5769" s="1" t="s">
        <v>535</v>
      </c>
      <c r="G5769" s="1" t="s">
        <v>536</v>
      </c>
      <c r="H5769" s="1" t="s">
        <v>537</v>
      </c>
      <c r="I5769" s="1" t="s">
        <v>16</v>
      </c>
      <c r="J5769" s="1" t="s">
        <v>23</v>
      </c>
      <c r="K5769" s="1" t="s">
        <v>16</v>
      </c>
      <c r="L5769" s="1" t="s">
        <v>16</v>
      </c>
      <c r="M5769" s="1" t="s">
        <v>16</v>
      </c>
      <c r="N5769" s="1" t="s">
        <v>16</v>
      </c>
      <c r="O5769" s="1">
        <v>55.2</v>
      </c>
      <c r="P5769" s="1">
        <v>1.0</v>
      </c>
    </row>
    <row r="5770">
      <c r="A5770" s="1" t="s">
        <v>29</v>
      </c>
      <c r="B5770" s="1" t="s">
        <v>7788</v>
      </c>
      <c r="C5770" s="2" t="s">
        <v>7769</v>
      </c>
      <c r="D5770" s="1" t="s">
        <v>19</v>
      </c>
      <c r="E5770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5770" s="1" t="s">
        <v>4617</v>
      </c>
      <c r="G5770" s="1" t="s">
        <v>4618</v>
      </c>
      <c r="H5770" s="1" t="s">
        <v>4619</v>
      </c>
      <c r="I5770" s="1" t="s">
        <v>16</v>
      </c>
      <c r="J5770" s="1" t="s">
        <v>23</v>
      </c>
      <c r="K5770" s="1" t="s">
        <v>16</v>
      </c>
      <c r="L5770" s="1" t="s">
        <v>16</v>
      </c>
      <c r="M5770" s="1" t="s">
        <v>16</v>
      </c>
      <c r="N5770" s="1" t="s">
        <v>16</v>
      </c>
      <c r="O5770" s="1">
        <v>63.2</v>
      </c>
      <c r="P5770" s="1">
        <v>1.0</v>
      </c>
    </row>
    <row r="5771">
      <c r="A5771" s="1" t="s">
        <v>29</v>
      </c>
      <c r="B5771" s="1" t="s">
        <v>7789</v>
      </c>
      <c r="C5771" s="2" t="s">
        <v>7769</v>
      </c>
      <c r="D5771" s="1" t="s">
        <v>19</v>
      </c>
      <c r="E5771" s="3" t="str">
        <f>HYPERLINK("https://fyndiq.se/produkt/71c054dfb7cb4551/", "2 Pack iPhone 8 Plus Vit - Härdat Glas 9H - Super Kvalitet 3D")</f>
        <v>2 Pack iPhone 8 Plus Vit - Härdat Glas 9H - Super Kvalitet 3D</v>
      </c>
      <c r="F5771" s="1" t="s">
        <v>1369</v>
      </c>
      <c r="G5771" s="1" t="s">
        <v>1370</v>
      </c>
      <c r="H5771" s="1" t="s">
        <v>1371</v>
      </c>
      <c r="I5771" s="1" t="s">
        <v>16</v>
      </c>
      <c r="J5771" s="1" t="s">
        <v>23</v>
      </c>
      <c r="K5771" s="1" t="s">
        <v>16</v>
      </c>
      <c r="L5771" s="1" t="s">
        <v>16</v>
      </c>
      <c r="M5771" s="1" t="s">
        <v>16</v>
      </c>
      <c r="N5771" s="1" t="s">
        <v>16</v>
      </c>
      <c r="O5771" s="1">
        <v>55.2</v>
      </c>
      <c r="P5771" s="1">
        <v>1.0</v>
      </c>
    </row>
    <row r="5772">
      <c r="A5772" s="1" t="s">
        <v>29</v>
      </c>
      <c r="B5772" s="1" t="s">
        <v>7790</v>
      </c>
      <c r="C5772" s="2" t="s">
        <v>7769</v>
      </c>
      <c r="D5772" s="1" t="s">
        <v>19</v>
      </c>
      <c r="E577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772" s="1" t="s">
        <v>2144</v>
      </c>
      <c r="G5772" s="1" t="s">
        <v>2145</v>
      </c>
      <c r="H5772" s="1" t="s">
        <v>2146</v>
      </c>
      <c r="I5772" s="1" t="s">
        <v>16</v>
      </c>
      <c r="J5772" s="1" t="s">
        <v>23</v>
      </c>
      <c r="K5772" s="1" t="s">
        <v>16</v>
      </c>
      <c r="L5772" s="1" t="s">
        <v>16</v>
      </c>
      <c r="M5772" s="1" t="s">
        <v>16</v>
      </c>
      <c r="N5772" s="1" t="s">
        <v>16</v>
      </c>
      <c r="O5772" s="1">
        <v>63.2</v>
      </c>
      <c r="P5772" s="1">
        <v>1.0</v>
      </c>
    </row>
    <row r="5773">
      <c r="A5773" s="1" t="s">
        <v>29</v>
      </c>
      <c r="B5773" s="1" t="s">
        <v>7791</v>
      </c>
      <c r="C5773" s="2" t="s">
        <v>7769</v>
      </c>
      <c r="D5773" s="1" t="s">
        <v>19</v>
      </c>
      <c r="E5773" s="3" t="str">
        <f>HYPERLINK("https://fyndiq.se/produkt/56c72c0ba5f749b5/", "2-Pack SAMSUNG S24 Skärmskydd - Härdat Glas 9H - Super kvalitet 3D")</f>
        <v>2-Pack SAMSUNG S24 Skärmskydd - Härdat Glas 9H - Super kvalitet 3D</v>
      </c>
      <c r="F5773" s="1" t="s">
        <v>263</v>
      </c>
      <c r="G5773" s="1" t="s">
        <v>264</v>
      </c>
      <c r="H5773" s="1" t="s">
        <v>265</v>
      </c>
      <c r="I5773" s="1" t="s">
        <v>16</v>
      </c>
      <c r="J5773" s="1" t="s">
        <v>23</v>
      </c>
      <c r="K5773" s="1" t="s">
        <v>16</v>
      </c>
      <c r="L5773" s="1" t="s">
        <v>16</v>
      </c>
      <c r="M5773" s="1" t="s">
        <v>16</v>
      </c>
      <c r="N5773" s="1" t="s">
        <v>16</v>
      </c>
      <c r="O5773" s="1">
        <v>71.2</v>
      </c>
      <c r="P5773" s="1">
        <v>1.0</v>
      </c>
    </row>
    <row r="5774">
      <c r="A5774" s="1" t="s">
        <v>29</v>
      </c>
      <c r="B5774" s="1" t="s">
        <v>7792</v>
      </c>
      <c r="C5774" s="2" t="s">
        <v>7769</v>
      </c>
      <c r="D5774" s="1" t="s">
        <v>19</v>
      </c>
      <c r="E5774" s="3" t="str">
        <f>HYPERLINK("https://fyndiq.se/produkt/432d784756a84eff/", "2-Pack Samsung Galaxy S20FE - Härdat Glas-9H -Super kvalitet 3D")</f>
        <v>2-Pack Samsung Galaxy S20FE - Härdat Glas-9H -Super kvalitet 3D</v>
      </c>
      <c r="F5774" s="1" t="s">
        <v>1078</v>
      </c>
      <c r="G5774" s="1" t="s">
        <v>1079</v>
      </c>
      <c r="H5774" s="1" t="s">
        <v>1080</v>
      </c>
      <c r="I5774" s="1" t="s">
        <v>16</v>
      </c>
      <c r="J5774" s="1" t="s">
        <v>23</v>
      </c>
      <c r="K5774" s="1" t="s">
        <v>16</v>
      </c>
      <c r="L5774" s="1" t="s">
        <v>16</v>
      </c>
      <c r="M5774" s="1" t="s">
        <v>16</v>
      </c>
      <c r="N5774" s="1" t="s">
        <v>16</v>
      </c>
      <c r="O5774" s="1">
        <v>63.2</v>
      </c>
      <c r="P5774" s="1">
        <v>1.0</v>
      </c>
    </row>
    <row r="5775">
      <c r="A5775" s="1" t="s">
        <v>29</v>
      </c>
      <c r="B5775" s="1" t="s">
        <v>7793</v>
      </c>
      <c r="C5775" s="2" t="s">
        <v>7769</v>
      </c>
      <c r="D5775" s="1" t="s">
        <v>19</v>
      </c>
      <c r="E5775" s="3" t="str">
        <f>HYPERLINK("https://fyndiq.se/produkt/12ca55b8e1ba49cd/", "Samsung Xcover Pro- Härdat glas 9H-Super kvalitet 3D Skärmskydd")</f>
        <v>Samsung Xcover Pro- Härdat glas 9H-Super kvalitet 3D Skärmskydd</v>
      </c>
      <c r="F5775" s="1" t="s">
        <v>7794</v>
      </c>
      <c r="G5775" s="1" t="s">
        <v>7795</v>
      </c>
      <c r="H5775" s="1" t="s">
        <v>7796</v>
      </c>
      <c r="I5775" s="1" t="s">
        <v>16</v>
      </c>
      <c r="J5775" s="1" t="s">
        <v>23</v>
      </c>
      <c r="K5775" s="1" t="s">
        <v>16</v>
      </c>
      <c r="L5775" s="1" t="s">
        <v>16</v>
      </c>
      <c r="M5775" s="1" t="s">
        <v>16</v>
      </c>
      <c r="N5775" s="1" t="s">
        <v>16</v>
      </c>
      <c r="O5775" s="1">
        <v>63.2</v>
      </c>
      <c r="P5775" s="1">
        <v>1.0</v>
      </c>
    </row>
    <row r="5776">
      <c r="A5776" s="1" t="s">
        <v>29</v>
      </c>
      <c r="B5776" s="1" t="s">
        <v>7797</v>
      </c>
      <c r="C5776" s="2" t="s">
        <v>7769</v>
      </c>
      <c r="D5776" s="1" t="s">
        <v>19</v>
      </c>
      <c r="E5776" s="3" t="str">
        <f>HYPERLINK("https://fyndiq.se/produkt/432d784756a84eff/", "2-Pack Samsung Galaxy S20FE - Härdat Glas-9H -Super kvalitet 3D")</f>
        <v>2-Pack Samsung Galaxy S20FE - Härdat Glas-9H -Super kvalitet 3D</v>
      </c>
      <c r="F5776" s="1" t="s">
        <v>1078</v>
      </c>
      <c r="G5776" s="1" t="s">
        <v>1079</v>
      </c>
      <c r="H5776" s="1" t="s">
        <v>1080</v>
      </c>
      <c r="I5776" s="1" t="s">
        <v>16</v>
      </c>
      <c r="J5776" s="1" t="s">
        <v>23</v>
      </c>
      <c r="K5776" s="1" t="s">
        <v>16</v>
      </c>
      <c r="L5776" s="1" t="s">
        <v>16</v>
      </c>
      <c r="M5776" s="1" t="s">
        <v>16</v>
      </c>
      <c r="N5776" s="1" t="s">
        <v>16</v>
      </c>
      <c r="O5776" s="1">
        <v>63.2</v>
      </c>
      <c r="P5776" s="1">
        <v>1.0</v>
      </c>
    </row>
    <row r="5777">
      <c r="A5777" s="1" t="s">
        <v>29</v>
      </c>
      <c r="B5777" s="1" t="s">
        <v>7798</v>
      </c>
      <c r="C5777" s="2" t="s">
        <v>7769</v>
      </c>
      <c r="D5777" s="1" t="s">
        <v>19</v>
      </c>
      <c r="E5777" s="3" t="str">
        <f>HYPERLINK("https://fyndiq.se/produkt/28799ed0373d40b4/", "2 Pack Galaxy S21 Ultra 5G- Härdat glas 9H - Super kvalitet 3D")</f>
        <v>2 Pack Galaxy S21 Ultra 5G- Härdat glas 9H - Super kvalitet 3D</v>
      </c>
      <c r="F5777" s="1" t="s">
        <v>272</v>
      </c>
      <c r="G5777" s="1" t="s">
        <v>273</v>
      </c>
      <c r="H5777" s="1" t="s">
        <v>274</v>
      </c>
      <c r="I5777" s="1" t="s">
        <v>16</v>
      </c>
      <c r="J5777" s="1" t="s">
        <v>23</v>
      </c>
      <c r="K5777" s="1" t="s">
        <v>16</v>
      </c>
      <c r="L5777" s="1" t="s">
        <v>16</v>
      </c>
      <c r="M5777" s="1" t="s">
        <v>16</v>
      </c>
      <c r="N5777" s="1" t="s">
        <v>16</v>
      </c>
      <c r="O5777" s="1">
        <v>63.2</v>
      </c>
      <c r="P5777" s="1">
        <v>1.0</v>
      </c>
    </row>
    <row r="5778">
      <c r="A5778" s="1" t="s">
        <v>29</v>
      </c>
      <c r="B5778" s="1" t="s">
        <v>7799</v>
      </c>
      <c r="C5778" s="2" t="s">
        <v>7769</v>
      </c>
      <c r="D5778" s="1" t="s">
        <v>19</v>
      </c>
      <c r="E5778" s="3" t="str">
        <f>HYPERLINK("https://fyndiq.se/produkt/a047b5d99d58461d/", "2-Pack Google Pixel 6A - Härdat glas 9H - Super kvalitet 3D")</f>
        <v>2-Pack Google Pixel 6A - Härdat glas 9H - Super kvalitet 3D</v>
      </c>
      <c r="F5778" s="1" t="s">
        <v>1205</v>
      </c>
      <c r="G5778" s="1" t="s">
        <v>1206</v>
      </c>
      <c r="H5778" s="1" t="s">
        <v>1207</v>
      </c>
      <c r="I5778" s="1" t="s">
        <v>16</v>
      </c>
      <c r="J5778" s="1" t="s">
        <v>23</v>
      </c>
      <c r="K5778" s="1" t="s">
        <v>16</v>
      </c>
      <c r="L5778" s="1" t="s">
        <v>16</v>
      </c>
      <c r="M5778" s="1" t="s">
        <v>16</v>
      </c>
      <c r="N5778" s="1" t="s">
        <v>16</v>
      </c>
      <c r="O5778" s="1">
        <v>63.2</v>
      </c>
      <c r="P5778" s="1">
        <v>1.0</v>
      </c>
    </row>
    <row r="5779">
      <c r="A5779" s="1" t="s">
        <v>29</v>
      </c>
      <c r="B5779" s="1" t="s">
        <v>7800</v>
      </c>
      <c r="C5779" s="2" t="s">
        <v>7769</v>
      </c>
      <c r="D5779" s="1" t="s">
        <v>19</v>
      </c>
      <c r="E5779" s="3" t="str">
        <f>HYPERLINK("https://fyndiq.se/produkt/441651ae64224186/", "2 Pack Linsskydd Samsung S22 Ultra-Härdat Glas 9H-Super 3D")</f>
        <v>2 Pack Linsskydd Samsung S22 Ultra-Härdat Glas 9H-Super 3D</v>
      </c>
      <c r="F5779" s="1" t="s">
        <v>7801</v>
      </c>
      <c r="G5779" s="1" t="s">
        <v>7802</v>
      </c>
      <c r="H5779" s="1" t="s">
        <v>7803</v>
      </c>
      <c r="I5779" s="1" t="s">
        <v>16</v>
      </c>
      <c r="J5779" s="1" t="s">
        <v>23</v>
      </c>
      <c r="K5779" s="1" t="s">
        <v>16</v>
      </c>
      <c r="L5779" s="1" t="s">
        <v>16</v>
      </c>
      <c r="M5779" s="1" t="s">
        <v>16</v>
      </c>
      <c r="N5779" s="1" t="s">
        <v>16</v>
      </c>
      <c r="O5779" s="1">
        <v>63.2</v>
      </c>
      <c r="P5779" s="1">
        <v>1.0</v>
      </c>
    </row>
    <row r="5780">
      <c r="A5780" s="1" t="s">
        <v>29</v>
      </c>
      <c r="B5780" s="1" t="s">
        <v>7804</v>
      </c>
      <c r="C5780" s="2" t="s">
        <v>7769</v>
      </c>
      <c r="D5780" s="1" t="s">
        <v>19</v>
      </c>
      <c r="E5780" s="3" t="str">
        <f>HYPERLINK("https://fyndiq.se/produkt/1680a3aea19a4558/", "2-Pack Samsung S20 Skärmskydd - Härdat Glas 9H - Super kvalitet 3D")</f>
        <v>2-Pack Samsung S20 Skärmskydd - Härdat Glas 9H - Super kvalitet 3D</v>
      </c>
      <c r="F5780" s="1" t="s">
        <v>755</v>
      </c>
      <c r="G5780" s="1" t="s">
        <v>756</v>
      </c>
      <c r="H5780" s="1" t="s">
        <v>757</v>
      </c>
      <c r="I5780" s="1" t="s">
        <v>16</v>
      </c>
      <c r="J5780" s="1" t="s">
        <v>23</v>
      </c>
      <c r="K5780" s="1" t="s">
        <v>16</v>
      </c>
      <c r="L5780" s="1" t="s">
        <v>16</v>
      </c>
      <c r="M5780" s="1" t="s">
        <v>16</v>
      </c>
      <c r="N5780" s="1" t="s">
        <v>16</v>
      </c>
      <c r="O5780" s="1">
        <v>63.2</v>
      </c>
      <c r="P5780" s="1">
        <v>1.0</v>
      </c>
    </row>
    <row r="5781">
      <c r="A5781" s="1" t="s">
        <v>29</v>
      </c>
      <c r="B5781" s="1" t="s">
        <v>7805</v>
      </c>
      <c r="C5781" s="2" t="s">
        <v>7769</v>
      </c>
      <c r="D5781" s="1" t="s">
        <v>19</v>
      </c>
      <c r="E5781" s="3" t="str">
        <f>HYPERLINK("https://fyndiq.se/produkt/0f244212ec124dcd/", "2 Pack OnePlus 9 5G - Härdat glas 9H - Super kvalitet 3D Skärmskydd")</f>
        <v>2 Pack OnePlus 9 5G - Härdat glas 9H - Super kvalitet 3D Skärmskydd</v>
      </c>
      <c r="F5781" s="1" t="s">
        <v>803</v>
      </c>
      <c r="G5781" s="1" t="s">
        <v>804</v>
      </c>
      <c r="H5781" s="1" t="s">
        <v>805</v>
      </c>
      <c r="I5781" s="1" t="s">
        <v>16</v>
      </c>
      <c r="J5781" s="1" t="s">
        <v>23</v>
      </c>
      <c r="K5781" s="1" t="s">
        <v>16</v>
      </c>
      <c r="L5781" s="1" t="s">
        <v>16</v>
      </c>
      <c r="M5781" s="1" t="s">
        <v>16</v>
      </c>
      <c r="N5781" s="1" t="s">
        <v>16</v>
      </c>
      <c r="O5781" s="1">
        <v>63.2</v>
      </c>
      <c r="P5781" s="1">
        <v>1.0</v>
      </c>
    </row>
    <row r="5782">
      <c r="A5782" s="1" t="s">
        <v>29</v>
      </c>
      <c r="B5782" s="1" t="s">
        <v>7806</v>
      </c>
      <c r="C5782" s="2" t="s">
        <v>7769</v>
      </c>
      <c r="D5782" s="1" t="s">
        <v>19</v>
      </c>
      <c r="E5782" s="3" t="str">
        <f>HYPERLINK("https://fyndiq.se/produkt/d419890be32e4a99/", "2-Pack Samsung S22 Plus 5G - Härdat Glas 9H - Super kvalitet 3D")</f>
        <v>2-Pack Samsung S22 Plus 5G - Härdat Glas 9H - Super kvalitet 3D</v>
      </c>
      <c r="F5782" s="1" t="s">
        <v>5229</v>
      </c>
      <c r="G5782" s="1" t="s">
        <v>5230</v>
      </c>
      <c r="H5782" s="1" t="s">
        <v>5231</v>
      </c>
      <c r="I5782" s="1" t="s">
        <v>16</v>
      </c>
      <c r="J5782" s="1" t="s">
        <v>23</v>
      </c>
      <c r="K5782" s="1" t="s">
        <v>16</v>
      </c>
      <c r="L5782" s="1" t="s">
        <v>16</v>
      </c>
      <c r="M5782" s="1" t="s">
        <v>16</v>
      </c>
      <c r="N5782" s="1" t="s">
        <v>16</v>
      </c>
      <c r="O5782" s="1">
        <v>63.2</v>
      </c>
      <c r="P5782" s="1">
        <v>1.0</v>
      </c>
    </row>
    <row r="5783">
      <c r="A5783" s="1" t="s">
        <v>29</v>
      </c>
      <c r="B5783" s="1" t="s">
        <v>7807</v>
      </c>
      <c r="C5783" s="2" t="s">
        <v>7769</v>
      </c>
      <c r="D5783" s="1" t="s">
        <v>19</v>
      </c>
      <c r="E578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783" s="1" t="s">
        <v>977</v>
      </c>
      <c r="G5783" s="1" t="s">
        <v>978</v>
      </c>
      <c r="H5783" s="1" t="s">
        <v>979</v>
      </c>
      <c r="I5783" s="1" t="s">
        <v>16</v>
      </c>
      <c r="J5783" s="1" t="s">
        <v>23</v>
      </c>
      <c r="K5783" s="1" t="s">
        <v>16</v>
      </c>
      <c r="L5783" s="1" t="s">
        <v>16</v>
      </c>
      <c r="M5783" s="1" t="s">
        <v>16</v>
      </c>
      <c r="N5783" s="1" t="s">
        <v>16</v>
      </c>
      <c r="O5783" s="1">
        <v>63.2</v>
      </c>
      <c r="P5783" s="1">
        <v>1.0</v>
      </c>
    </row>
    <row r="5784">
      <c r="A5784" s="1" t="s">
        <v>29</v>
      </c>
      <c r="B5784" s="1" t="s">
        <v>7808</v>
      </c>
      <c r="C5784" s="2" t="s">
        <v>7769</v>
      </c>
      <c r="D5784" s="1" t="s">
        <v>19</v>
      </c>
      <c r="E5784" s="3" t="str">
        <f>HYPERLINK("https://fyndiq.se/produkt/2c70e8c876124223/", "2-Pack XIAOMI REDMI 12C Skärmskydd - Härdat Glas 9H - Super kvalitet 3D")</f>
        <v>2-Pack XIAOMI REDMI 12C Skärmskydd - Härdat Glas 9H - Super kvalitet 3D</v>
      </c>
      <c r="F5784" s="1" t="s">
        <v>795</v>
      </c>
      <c r="G5784" s="1" t="s">
        <v>796</v>
      </c>
      <c r="H5784" s="1" t="s">
        <v>797</v>
      </c>
      <c r="I5784" s="1" t="s">
        <v>16</v>
      </c>
      <c r="J5784" s="1" t="s">
        <v>23</v>
      </c>
      <c r="K5784" s="1" t="s">
        <v>16</v>
      </c>
      <c r="L5784" s="1" t="s">
        <v>16</v>
      </c>
      <c r="M5784" s="1" t="s">
        <v>16</v>
      </c>
      <c r="N5784" s="1" t="s">
        <v>16</v>
      </c>
      <c r="O5784" s="1">
        <v>63.2</v>
      </c>
      <c r="P5784" s="1">
        <v>1.0</v>
      </c>
    </row>
    <row r="5785">
      <c r="A5785" s="1" t="s">
        <v>29</v>
      </c>
      <c r="B5785" s="1" t="s">
        <v>7809</v>
      </c>
      <c r="C5785" s="2" t="s">
        <v>7769</v>
      </c>
      <c r="D5785" s="1" t="s">
        <v>19</v>
      </c>
      <c r="E5785" s="3" t="str">
        <f>HYPERLINK("https://fyndiq.se/produkt/a00b62acc6644fd2/", "2-Pack Samsung Galaxy S10 - Härdat glas 9H – Super kvalitet 3D")</f>
        <v>2-Pack Samsung Galaxy S10 - Härdat glas 9H – Super kvalitet 3D</v>
      </c>
      <c r="F5785" s="1" t="s">
        <v>1291</v>
      </c>
      <c r="G5785" s="1" t="s">
        <v>1292</v>
      </c>
      <c r="H5785" s="1" t="s">
        <v>1293</v>
      </c>
      <c r="I5785" s="1" t="s">
        <v>16</v>
      </c>
      <c r="J5785" s="1" t="s">
        <v>23</v>
      </c>
      <c r="K5785" s="1" t="s">
        <v>16</v>
      </c>
      <c r="L5785" s="1" t="s">
        <v>16</v>
      </c>
      <c r="M5785" s="1" t="s">
        <v>16</v>
      </c>
      <c r="N5785" s="1" t="s">
        <v>16</v>
      </c>
      <c r="O5785" s="1">
        <v>63.2</v>
      </c>
      <c r="P5785" s="1">
        <v>1.0</v>
      </c>
    </row>
    <row r="5786">
      <c r="A5786" s="1" t="s">
        <v>29</v>
      </c>
      <c r="B5786" s="1" t="s">
        <v>7810</v>
      </c>
      <c r="C5786" s="2" t="s">
        <v>7769</v>
      </c>
      <c r="D5786" s="1" t="s">
        <v>19</v>
      </c>
      <c r="E5786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786" s="1" t="s">
        <v>208</v>
      </c>
      <c r="G5786" s="1" t="s">
        <v>209</v>
      </c>
      <c r="H5786" s="1" t="s">
        <v>210</v>
      </c>
      <c r="I5786" s="1" t="s">
        <v>16</v>
      </c>
      <c r="J5786" s="1" t="s">
        <v>23</v>
      </c>
      <c r="K5786" s="1" t="s">
        <v>16</v>
      </c>
      <c r="L5786" s="1" t="s">
        <v>16</v>
      </c>
      <c r="M5786" s="1" t="s">
        <v>16</v>
      </c>
      <c r="N5786" s="1" t="s">
        <v>16</v>
      </c>
      <c r="O5786" s="1">
        <v>71.2</v>
      </c>
      <c r="P5786" s="1">
        <v>1.0</v>
      </c>
    </row>
    <row r="5787">
      <c r="A5787" s="1" t="s">
        <v>29</v>
      </c>
      <c r="B5787" s="1" t="s">
        <v>7811</v>
      </c>
      <c r="C5787" s="2" t="s">
        <v>7769</v>
      </c>
      <c r="D5787" s="1" t="s">
        <v>19</v>
      </c>
      <c r="E5787" s="3" t="str">
        <f>HYPERLINK("https://fyndiq.se/produkt/41cea0d4a42e446e/", "2 Pack Linsskydd Samsung Galaxy S22 - Härdat Glas 9H - Super 3D")</f>
        <v>2 Pack Linsskydd Samsung Galaxy S22 - Härdat Glas 9H - Super 3D</v>
      </c>
      <c r="F5787" s="1" t="s">
        <v>1771</v>
      </c>
      <c r="G5787" s="1" t="s">
        <v>1772</v>
      </c>
      <c r="H5787" s="1" t="s">
        <v>1773</v>
      </c>
      <c r="I5787" s="1" t="s">
        <v>16</v>
      </c>
      <c r="J5787" s="1" t="s">
        <v>23</v>
      </c>
      <c r="K5787" s="1" t="s">
        <v>16</v>
      </c>
      <c r="L5787" s="1" t="s">
        <v>16</v>
      </c>
      <c r="M5787" s="1" t="s">
        <v>16</v>
      </c>
      <c r="N5787" s="1" t="s">
        <v>16</v>
      </c>
      <c r="O5787" s="1">
        <v>63.2</v>
      </c>
      <c r="P5787" s="1">
        <v>1.0</v>
      </c>
    </row>
    <row r="5788">
      <c r="A5788" s="1" t="s">
        <v>29</v>
      </c>
      <c r="B5788" s="1" t="s">
        <v>7812</v>
      </c>
      <c r="C5788" s="2" t="s">
        <v>7769</v>
      </c>
      <c r="D5788" s="1" t="s">
        <v>19</v>
      </c>
      <c r="E5788" s="3" t="str">
        <f>HYPERLINK("https://fyndiq.se/produkt/a00b62acc6644fd2/", "2-Pack Samsung Galaxy S10 - Härdat glas 9H – Super kvalitet 3D")</f>
        <v>2-Pack Samsung Galaxy S10 - Härdat glas 9H – Super kvalitet 3D</v>
      </c>
      <c r="F5788" s="1" t="s">
        <v>1291</v>
      </c>
      <c r="G5788" s="1" t="s">
        <v>1292</v>
      </c>
      <c r="H5788" s="1" t="s">
        <v>1293</v>
      </c>
      <c r="I5788" s="1" t="s">
        <v>1311</v>
      </c>
      <c r="J5788" s="1" t="s">
        <v>23</v>
      </c>
      <c r="K5788" s="1" t="s">
        <v>16</v>
      </c>
      <c r="L5788" s="1" t="s">
        <v>16</v>
      </c>
      <c r="M5788" s="1" t="s">
        <v>16</v>
      </c>
      <c r="N5788" s="1" t="s">
        <v>16</v>
      </c>
      <c r="O5788" s="1">
        <v>63.2</v>
      </c>
      <c r="P5788" s="1">
        <v>1.0</v>
      </c>
    </row>
    <row r="5789">
      <c r="A5789" s="1" t="s">
        <v>29</v>
      </c>
      <c r="B5789" s="1" t="s">
        <v>7813</v>
      </c>
      <c r="C5789" s="2" t="s">
        <v>7769</v>
      </c>
      <c r="D5789" s="1" t="s">
        <v>19</v>
      </c>
      <c r="E578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789" s="1" t="s">
        <v>103</v>
      </c>
      <c r="G5789" s="1" t="s">
        <v>104</v>
      </c>
      <c r="H5789" s="1" t="s">
        <v>105</v>
      </c>
      <c r="I5789" s="1" t="s">
        <v>16</v>
      </c>
      <c r="J5789" s="1" t="s">
        <v>23</v>
      </c>
      <c r="K5789" s="1" t="s">
        <v>16</v>
      </c>
      <c r="L5789" s="1" t="s">
        <v>16</v>
      </c>
      <c r="M5789" s="1" t="s">
        <v>16</v>
      </c>
      <c r="N5789" s="1" t="s">
        <v>16</v>
      </c>
      <c r="O5789" s="1">
        <v>63.2</v>
      </c>
      <c r="P5789" s="1">
        <v>1.0</v>
      </c>
    </row>
    <row r="5790">
      <c r="A5790" s="1" t="s">
        <v>29</v>
      </c>
      <c r="B5790" s="1" t="s">
        <v>7814</v>
      </c>
      <c r="C5790" s="2" t="s">
        <v>7769</v>
      </c>
      <c r="D5790" s="1" t="s">
        <v>19</v>
      </c>
      <c r="E5790" s="3" t="str">
        <f>HYPERLINK("https://fyndiq.se/produkt/dfe28e565d2e4c8d/", "2 Pack Samsung S21 FE - 9H Härdat Glass - Super Kvalitet 3D")</f>
        <v>2 Pack Samsung S21 FE - 9H Härdat Glass - Super Kvalitet 3D</v>
      </c>
      <c r="F5790" s="1" t="s">
        <v>276</v>
      </c>
      <c r="G5790" s="1" t="s">
        <v>277</v>
      </c>
      <c r="H5790" s="1" t="s">
        <v>278</v>
      </c>
      <c r="I5790" s="1" t="s">
        <v>16</v>
      </c>
      <c r="J5790" s="1" t="s">
        <v>23</v>
      </c>
      <c r="K5790" s="1" t="s">
        <v>16</v>
      </c>
      <c r="L5790" s="1" t="s">
        <v>16</v>
      </c>
      <c r="M5790" s="1" t="s">
        <v>16</v>
      </c>
      <c r="N5790" s="1" t="s">
        <v>16</v>
      </c>
      <c r="O5790" s="1">
        <v>63.2</v>
      </c>
      <c r="P5790" s="1">
        <v>1.0</v>
      </c>
    </row>
    <row r="5791">
      <c r="A5791" s="1" t="s">
        <v>29</v>
      </c>
      <c r="B5791" s="1" t="s">
        <v>7815</v>
      </c>
      <c r="C5791" s="2" t="s">
        <v>7769</v>
      </c>
      <c r="D5791" s="1" t="s">
        <v>19</v>
      </c>
      <c r="E5791" s="3" t="str">
        <f>HYPERLINK("https://fyndiq.se/produkt/7b4cb5f9439947b9/", "2-Pack iPhone SE 2020 Svart - Härdat Glas 9H - Super Kvalitet 3D")</f>
        <v>2-Pack iPhone SE 2020 Svart - Härdat Glas 9H - Super Kvalitet 3D</v>
      </c>
      <c r="F5791" s="1" t="s">
        <v>175</v>
      </c>
      <c r="G5791" s="1" t="s">
        <v>176</v>
      </c>
      <c r="H5791" s="1" t="s">
        <v>177</v>
      </c>
      <c r="I5791" s="1" t="s">
        <v>16</v>
      </c>
      <c r="J5791" s="1" t="s">
        <v>23</v>
      </c>
      <c r="K5791" s="1" t="s">
        <v>16</v>
      </c>
      <c r="L5791" s="1" t="s">
        <v>16</v>
      </c>
      <c r="M5791" s="1" t="s">
        <v>16</v>
      </c>
      <c r="N5791" s="1" t="s">
        <v>16</v>
      </c>
      <c r="O5791" s="1">
        <v>55.2</v>
      </c>
      <c r="P5791" s="1">
        <v>1.0</v>
      </c>
    </row>
    <row r="5792">
      <c r="A5792" s="1" t="s">
        <v>29</v>
      </c>
      <c r="B5792" s="1" t="s">
        <v>7816</v>
      </c>
      <c r="C5792" s="2" t="s">
        <v>7769</v>
      </c>
      <c r="D5792" s="1" t="s">
        <v>19</v>
      </c>
      <c r="E5792" s="3" t="str">
        <f>HYPERLINK("https://fyndiq.se/produkt/8a162916fdf246f7/", "2-Pack SAMSUNG S24 Skärmskydd - Härdat Glas 9H - Super kvalitet 3D")</f>
        <v>2-Pack SAMSUNG S24 Skärmskydd - Härdat Glas 9H - Super kvalitet 3D</v>
      </c>
      <c r="F5792" s="1" t="s">
        <v>714</v>
      </c>
      <c r="G5792" s="1" t="s">
        <v>715</v>
      </c>
      <c r="H5792" s="1" t="s">
        <v>716</v>
      </c>
      <c r="I5792" s="1" t="s">
        <v>16</v>
      </c>
      <c r="J5792" s="1" t="s">
        <v>23</v>
      </c>
      <c r="K5792" s="1" t="s">
        <v>16</v>
      </c>
      <c r="L5792" s="1" t="s">
        <v>16</v>
      </c>
      <c r="M5792" s="1" t="s">
        <v>16</v>
      </c>
      <c r="N5792" s="1" t="s">
        <v>16</v>
      </c>
      <c r="O5792" s="1">
        <v>71.2</v>
      </c>
      <c r="P5792" s="1">
        <v>1.0</v>
      </c>
    </row>
    <row r="5793">
      <c r="A5793" s="1" t="s">
        <v>29</v>
      </c>
      <c r="B5793" s="1" t="s">
        <v>7817</v>
      </c>
      <c r="C5793" s="2" t="s">
        <v>7769</v>
      </c>
      <c r="D5793" s="1" t="s">
        <v>19</v>
      </c>
      <c r="E579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793" s="1" t="s">
        <v>785</v>
      </c>
      <c r="G5793" s="1" t="s">
        <v>786</v>
      </c>
      <c r="H5793" s="1" t="s">
        <v>787</v>
      </c>
      <c r="I5793" s="1" t="s">
        <v>16</v>
      </c>
      <c r="J5793" s="1" t="s">
        <v>23</v>
      </c>
      <c r="K5793" s="1" t="s">
        <v>16</v>
      </c>
      <c r="L5793" s="1" t="s">
        <v>16</v>
      </c>
      <c r="M5793" s="1" t="s">
        <v>16</v>
      </c>
      <c r="N5793" s="1" t="s">
        <v>16</v>
      </c>
      <c r="O5793" s="1">
        <v>63.2</v>
      </c>
      <c r="P5793" s="1">
        <v>1.0</v>
      </c>
    </row>
    <row r="5794">
      <c r="A5794" s="1" t="s">
        <v>29</v>
      </c>
      <c r="B5794" s="1" t="s">
        <v>7818</v>
      </c>
      <c r="C5794" s="2" t="s">
        <v>7769</v>
      </c>
      <c r="D5794" s="1" t="s">
        <v>19</v>
      </c>
      <c r="E5794" s="3" t="str">
        <f t="shared" ref="E5794:E5795" si="94">HYPERLINK("https://fyndiq.se/produkt/dfe28e565d2e4c8d/", "2 Pack Samsung S21 FE - 9H Härdat Glass - Super Kvalitet 3D")</f>
        <v>2 Pack Samsung S21 FE - 9H Härdat Glass - Super Kvalitet 3D</v>
      </c>
      <c r="F5794" s="1" t="s">
        <v>276</v>
      </c>
      <c r="G5794" s="1" t="s">
        <v>277</v>
      </c>
      <c r="H5794" s="1" t="s">
        <v>278</v>
      </c>
      <c r="I5794" s="1" t="s">
        <v>16</v>
      </c>
      <c r="J5794" s="1" t="s">
        <v>23</v>
      </c>
      <c r="K5794" s="1" t="s">
        <v>16</v>
      </c>
      <c r="L5794" s="1" t="s">
        <v>16</v>
      </c>
      <c r="M5794" s="1" t="s">
        <v>16</v>
      </c>
      <c r="N5794" s="1" t="s">
        <v>16</v>
      </c>
      <c r="O5794" s="1">
        <v>63.2</v>
      </c>
      <c r="P5794" s="1">
        <v>1.0</v>
      </c>
    </row>
    <row r="5795">
      <c r="A5795" s="1" t="s">
        <v>29</v>
      </c>
      <c r="B5795" s="1" t="s">
        <v>7819</v>
      </c>
      <c r="C5795" s="2" t="s">
        <v>7769</v>
      </c>
      <c r="D5795" s="1" t="s">
        <v>19</v>
      </c>
      <c r="E5795" s="3" t="str">
        <f t="shared" si="94"/>
        <v>2 Pack Samsung S21 FE - 9H Härdat Glass - Super Kvalitet 3D</v>
      </c>
      <c r="F5795" s="1" t="s">
        <v>276</v>
      </c>
      <c r="G5795" s="1" t="s">
        <v>277</v>
      </c>
      <c r="H5795" s="1" t="s">
        <v>278</v>
      </c>
      <c r="I5795" s="1" t="s">
        <v>16</v>
      </c>
      <c r="J5795" s="1" t="s">
        <v>23</v>
      </c>
      <c r="K5795" s="1" t="s">
        <v>16</v>
      </c>
      <c r="L5795" s="1" t="s">
        <v>16</v>
      </c>
      <c r="M5795" s="1" t="s">
        <v>16</v>
      </c>
      <c r="N5795" s="1" t="s">
        <v>16</v>
      </c>
      <c r="O5795" s="1">
        <v>63.2</v>
      </c>
      <c r="P5795" s="1">
        <v>1.0</v>
      </c>
    </row>
    <row r="5796">
      <c r="A5796" s="1" t="s">
        <v>29</v>
      </c>
      <c r="B5796" s="1" t="s">
        <v>7820</v>
      </c>
      <c r="C5796" s="2" t="s">
        <v>7769</v>
      </c>
      <c r="D5796" s="1" t="s">
        <v>19</v>
      </c>
      <c r="E5796" s="3" t="str">
        <f>HYPERLINK("https://fyndiq.se/produkt/1e8f6bb5ed7344de/", "2-Pack Samsung Galaxy s10 Plus - Härdat glas 9H - Super kvalitet")</f>
        <v>2-Pack Samsung Galaxy s10 Plus - Härdat glas 9H - Super kvalitet</v>
      </c>
      <c r="F5796" s="1" t="s">
        <v>1508</v>
      </c>
      <c r="G5796" s="1" t="s">
        <v>1509</v>
      </c>
      <c r="H5796" s="1" t="s">
        <v>1510</v>
      </c>
      <c r="I5796" s="1" t="s">
        <v>16</v>
      </c>
      <c r="J5796" s="1" t="s">
        <v>23</v>
      </c>
      <c r="K5796" s="1" t="s">
        <v>16</v>
      </c>
      <c r="L5796" s="1" t="s">
        <v>16</v>
      </c>
      <c r="M5796" s="1" t="s">
        <v>16</v>
      </c>
      <c r="N5796" s="1" t="s">
        <v>16</v>
      </c>
      <c r="O5796" s="1">
        <v>63.2</v>
      </c>
      <c r="P5796" s="1">
        <v>1.0</v>
      </c>
    </row>
    <row r="5797">
      <c r="A5797" s="1" t="s">
        <v>29</v>
      </c>
      <c r="B5797" s="1" t="s">
        <v>7821</v>
      </c>
      <c r="C5797" s="2" t="s">
        <v>7769</v>
      </c>
      <c r="D5797" s="1" t="s">
        <v>19</v>
      </c>
      <c r="E5797" s="3" t="str">
        <f>HYPERLINK("https://fyndiq.se/produkt/9c9d0cfab1b04349/", "2-Pack Xiaomi 12T Pro 5G- Härdat Glas 9H - Super kvalitet 3D Skärmskydd")</f>
        <v>2-Pack Xiaomi 12T Pro 5G- Härdat Glas 9H - Super kvalitet 3D Skärmskydd</v>
      </c>
      <c r="F5797" s="1" t="s">
        <v>1306</v>
      </c>
      <c r="G5797" s="1" t="s">
        <v>1307</v>
      </c>
      <c r="H5797" s="1" t="s">
        <v>1308</v>
      </c>
      <c r="I5797" s="1" t="s">
        <v>16</v>
      </c>
      <c r="J5797" s="1" t="s">
        <v>23</v>
      </c>
      <c r="K5797" s="1" t="s">
        <v>16</v>
      </c>
      <c r="L5797" s="1" t="s">
        <v>16</v>
      </c>
      <c r="M5797" s="1" t="s">
        <v>16</v>
      </c>
      <c r="N5797" s="1" t="s">
        <v>16</v>
      </c>
      <c r="O5797" s="1">
        <v>63.2</v>
      </c>
      <c r="P5797" s="1">
        <v>1.0</v>
      </c>
    </row>
    <row r="5798">
      <c r="A5798" s="1" t="s">
        <v>29</v>
      </c>
      <c r="B5798" s="1" t="s">
        <v>7822</v>
      </c>
      <c r="C5798" s="2" t="s">
        <v>7769</v>
      </c>
      <c r="D5798" s="1" t="s">
        <v>19</v>
      </c>
      <c r="E5798" s="3" t="str">
        <f>HYPERLINK("https://fyndiq.se/produkt/ba1f4d43e8c245d5/", "2-Pack Motorola Moto G50 - Härdat Glas 9H - Super kvalitet 3D")</f>
        <v>2-Pack Motorola Moto G50 - Härdat Glas 9H - Super kvalitet 3D</v>
      </c>
      <c r="F5798" s="1" t="s">
        <v>2257</v>
      </c>
      <c r="G5798" s="1" t="s">
        <v>2258</v>
      </c>
      <c r="H5798" s="1" t="s">
        <v>2259</v>
      </c>
      <c r="I5798" s="1" t="s">
        <v>16</v>
      </c>
      <c r="J5798" s="1" t="s">
        <v>23</v>
      </c>
      <c r="K5798" s="1" t="s">
        <v>16</v>
      </c>
      <c r="L5798" s="1" t="s">
        <v>16</v>
      </c>
      <c r="M5798" s="1" t="s">
        <v>16</v>
      </c>
      <c r="N5798" s="1" t="s">
        <v>16</v>
      </c>
      <c r="O5798" s="1">
        <v>63.2</v>
      </c>
      <c r="P5798" s="1">
        <v>1.0</v>
      </c>
    </row>
    <row r="5799">
      <c r="A5799" s="1" t="s">
        <v>29</v>
      </c>
      <c r="B5799" s="1" t="s">
        <v>7823</v>
      </c>
      <c r="C5799" s="2" t="s">
        <v>7769</v>
      </c>
      <c r="D5799" s="1" t="s">
        <v>19</v>
      </c>
      <c r="E5799" s="3" t="str">
        <f>HYPERLINK("https://fyndiq.se/produkt/860b7dade19d4d2f/", "2-Pack XIAOMI REDMI A3 Skärmskydd - Härdat Glas 9H - Super kvalitet 3D")</f>
        <v>2-Pack XIAOMI REDMI A3 Skärmskydd - Härdat Glas 9H - Super kvalitet 3D</v>
      </c>
      <c r="F5799" s="1" t="s">
        <v>200</v>
      </c>
      <c r="G5799" s="1" t="s">
        <v>201</v>
      </c>
      <c r="H5799" s="1" t="s">
        <v>202</v>
      </c>
      <c r="I5799" s="1" t="s">
        <v>16</v>
      </c>
      <c r="J5799" s="1" t="s">
        <v>23</v>
      </c>
      <c r="K5799" s="1" t="s">
        <v>16</v>
      </c>
      <c r="L5799" s="1" t="s">
        <v>16</v>
      </c>
      <c r="M5799" s="1" t="s">
        <v>16</v>
      </c>
      <c r="N5799" s="1" t="s">
        <v>16</v>
      </c>
      <c r="O5799" s="1">
        <v>63.2</v>
      </c>
      <c r="P5799" s="1">
        <v>1.0</v>
      </c>
    </row>
    <row r="5800">
      <c r="A5800" s="1" t="s">
        <v>29</v>
      </c>
      <c r="B5800" s="1" t="s">
        <v>7824</v>
      </c>
      <c r="C5800" s="2" t="s">
        <v>7769</v>
      </c>
      <c r="D5800" s="1" t="s">
        <v>19</v>
      </c>
      <c r="E5800" s="3" t="str">
        <f>HYPERLINK("https://fyndiq.se/produkt/e25e081a72dc4cb1/", "2-Pack Xiaomi 10T Pro 5G - Härdat glas 9H-Super kvalitet 3D")</f>
        <v>2-Pack Xiaomi 10T Pro 5G - Härdat glas 9H-Super kvalitet 3D</v>
      </c>
      <c r="F5800" s="1" t="s">
        <v>1257</v>
      </c>
      <c r="G5800" s="1" t="s">
        <v>1258</v>
      </c>
      <c r="H5800" s="1" t="s">
        <v>1259</v>
      </c>
      <c r="I5800" s="1" t="s">
        <v>16</v>
      </c>
      <c r="J5800" s="1" t="s">
        <v>23</v>
      </c>
      <c r="K5800" s="1" t="s">
        <v>16</v>
      </c>
      <c r="L5800" s="1" t="s">
        <v>16</v>
      </c>
      <c r="M5800" s="1" t="s">
        <v>16</v>
      </c>
      <c r="N5800" s="1" t="s">
        <v>16</v>
      </c>
      <c r="O5800" s="1">
        <v>63.2</v>
      </c>
      <c r="P5800" s="1">
        <v>1.0</v>
      </c>
    </row>
    <row r="5801">
      <c r="A5801" s="1" t="s">
        <v>29</v>
      </c>
      <c r="B5801" s="1" t="s">
        <v>7825</v>
      </c>
      <c r="C5801" s="2" t="s">
        <v>7769</v>
      </c>
      <c r="D5801" s="1" t="s">
        <v>19</v>
      </c>
      <c r="E5801" s="3" t="str">
        <f>HYPERLINK("https://fyndiq.se/produkt/6ff896a82a134dbd/", "2-Pack IPhone 12 Mini - Härdat Glas 9H - Super Kvalitet 3D")</f>
        <v>2-Pack IPhone 12 Mini - Härdat Glas 9H - Super Kvalitet 3D</v>
      </c>
      <c r="F5801" s="1" t="s">
        <v>55</v>
      </c>
      <c r="G5801" s="1" t="s">
        <v>56</v>
      </c>
      <c r="H5801" s="1" t="s">
        <v>57</v>
      </c>
      <c r="I5801" s="1" t="s">
        <v>16</v>
      </c>
      <c r="J5801" s="1" t="s">
        <v>23</v>
      </c>
      <c r="K5801" s="1" t="s">
        <v>16</v>
      </c>
      <c r="L5801" s="1" t="s">
        <v>16</v>
      </c>
      <c r="M5801" s="1" t="s">
        <v>16</v>
      </c>
      <c r="N5801" s="1" t="s">
        <v>16</v>
      </c>
      <c r="O5801" s="1">
        <v>55.2</v>
      </c>
      <c r="P5801" s="1">
        <v>1.0</v>
      </c>
    </row>
    <row r="5802">
      <c r="A5802" s="1" t="s">
        <v>29</v>
      </c>
      <c r="B5802" s="1" t="s">
        <v>7826</v>
      </c>
      <c r="C5802" s="2" t="s">
        <v>7769</v>
      </c>
      <c r="D5802" s="1" t="s">
        <v>19</v>
      </c>
      <c r="E5802" s="3" t="str">
        <f>HYPERLINK("https://fyndiq.se/produkt/701c980a31d04f70/", "Samsung S23 FE 5G - 9H Härdat Glass - Super Kvalitet 3D")</f>
        <v>Samsung S23 FE 5G - 9H Härdat Glass - Super Kvalitet 3D</v>
      </c>
      <c r="F5802" s="1" t="s">
        <v>698</v>
      </c>
      <c r="G5802" s="1" t="s">
        <v>699</v>
      </c>
      <c r="H5802" s="1" t="s">
        <v>700</v>
      </c>
      <c r="I5802" s="1" t="s">
        <v>16</v>
      </c>
      <c r="J5802" s="1" t="s">
        <v>23</v>
      </c>
      <c r="K5802" s="1" t="s">
        <v>16</v>
      </c>
      <c r="L5802" s="1" t="s">
        <v>16</v>
      </c>
      <c r="M5802" s="1" t="s">
        <v>16</v>
      </c>
      <c r="N5802" s="1" t="s">
        <v>16</v>
      </c>
      <c r="O5802" s="1">
        <v>55.2</v>
      </c>
      <c r="P5802" s="1">
        <v>1.0</v>
      </c>
    </row>
    <row r="5803">
      <c r="A5803" s="1" t="s">
        <v>29</v>
      </c>
      <c r="B5803" s="1" t="s">
        <v>7827</v>
      </c>
      <c r="C5803" s="2" t="s">
        <v>7769</v>
      </c>
      <c r="D5803" s="1" t="s">
        <v>19</v>
      </c>
      <c r="E5803" s="3" t="str">
        <f>HYPERLINK("https://fyndiq.se/produkt/c64bbbf107e34309/", "2-Pack Huawei P30 - Härdat glas 9H – 3D Super kvalitet")</f>
        <v>2-Pack Huawei P30 - Härdat glas 9H – 3D Super kvalitet</v>
      </c>
      <c r="F5803" s="1" t="s">
        <v>845</v>
      </c>
      <c r="G5803" s="1" t="s">
        <v>846</v>
      </c>
      <c r="H5803" s="1" t="s">
        <v>847</v>
      </c>
      <c r="I5803" s="1" t="s">
        <v>16</v>
      </c>
      <c r="J5803" s="1" t="s">
        <v>23</v>
      </c>
      <c r="K5803" s="1" t="s">
        <v>16</v>
      </c>
      <c r="L5803" s="1" t="s">
        <v>16</v>
      </c>
      <c r="M5803" s="1" t="s">
        <v>16</v>
      </c>
      <c r="N5803" s="1" t="s">
        <v>16</v>
      </c>
      <c r="O5803" s="1">
        <v>63.2</v>
      </c>
      <c r="P5803" s="1">
        <v>1.0</v>
      </c>
    </row>
    <row r="5804">
      <c r="A5804" s="1" t="s">
        <v>29</v>
      </c>
      <c r="B5804" s="1" t="s">
        <v>7828</v>
      </c>
      <c r="C5804" s="2" t="s">
        <v>7769</v>
      </c>
      <c r="D5804" s="1" t="s">
        <v>19</v>
      </c>
      <c r="E580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804" s="1" t="s">
        <v>2144</v>
      </c>
      <c r="G5804" s="1" t="s">
        <v>2145</v>
      </c>
      <c r="H5804" s="1" t="s">
        <v>2146</v>
      </c>
      <c r="I5804" s="1" t="s">
        <v>16</v>
      </c>
      <c r="J5804" s="1" t="s">
        <v>23</v>
      </c>
      <c r="K5804" s="1" t="s">
        <v>16</v>
      </c>
      <c r="L5804" s="1" t="s">
        <v>16</v>
      </c>
      <c r="M5804" s="1" t="s">
        <v>16</v>
      </c>
      <c r="N5804" s="1" t="s">
        <v>16</v>
      </c>
      <c r="O5804" s="1">
        <v>63.2</v>
      </c>
      <c r="P5804" s="1">
        <v>1.0</v>
      </c>
    </row>
    <row r="5805">
      <c r="A5805" s="1" t="s">
        <v>29</v>
      </c>
      <c r="B5805" s="1" t="s">
        <v>7829</v>
      </c>
      <c r="C5805" s="2" t="s">
        <v>7769</v>
      </c>
      <c r="D5805" s="1" t="s">
        <v>19</v>
      </c>
      <c r="E5805" s="3" t="str">
        <f>HYPERLINK("https://fyndiq.se/produkt/c26c9ffef37a436a/", "2-Pack Samsung A35 5G Skärmskydd i Härdat Glas")</f>
        <v>2-Pack Samsung A35 5G Skärmskydd i Härdat Glas</v>
      </c>
      <c r="F5805" s="1" t="s">
        <v>432</v>
      </c>
      <c r="G5805" s="1" t="s">
        <v>433</v>
      </c>
      <c r="H5805" s="1" t="s">
        <v>434</v>
      </c>
      <c r="I5805" s="1" t="s">
        <v>16</v>
      </c>
      <c r="J5805" s="1" t="s">
        <v>23</v>
      </c>
      <c r="K5805" s="1" t="s">
        <v>16</v>
      </c>
      <c r="L5805" s="1" t="s">
        <v>16</v>
      </c>
      <c r="M5805" s="1" t="s">
        <v>16</v>
      </c>
      <c r="N5805" s="1" t="s">
        <v>16</v>
      </c>
      <c r="O5805" s="1">
        <v>63.2</v>
      </c>
      <c r="P5805" s="1">
        <v>1.0</v>
      </c>
    </row>
    <row r="5806">
      <c r="A5806" s="1" t="s">
        <v>29</v>
      </c>
      <c r="B5806" s="1" t="s">
        <v>7830</v>
      </c>
      <c r="C5806" s="2" t="s">
        <v>7769</v>
      </c>
      <c r="D5806" s="1" t="s">
        <v>19</v>
      </c>
      <c r="E5806" s="3" t="str">
        <f>HYPERLINK("https://fyndiq.se/produkt/f2c164e932234570/", "2-Pack HUAWEI P30 PRO Skärmskydd - Härdat Glas 9H - Super kvalitet 3D")</f>
        <v>2-Pack HUAWEI P30 PRO Skärmskydd - Härdat Glas 9H - Super kvalitet 3D</v>
      </c>
      <c r="F5806" s="1" t="s">
        <v>267</v>
      </c>
      <c r="G5806" s="1" t="s">
        <v>268</v>
      </c>
      <c r="H5806" s="1" t="s">
        <v>269</v>
      </c>
      <c r="I5806" s="1" t="s">
        <v>16</v>
      </c>
      <c r="J5806" s="1" t="s">
        <v>23</v>
      </c>
      <c r="K5806" s="1" t="s">
        <v>16</v>
      </c>
      <c r="L5806" s="1" t="s">
        <v>16</v>
      </c>
      <c r="M5806" s="1" t="s">
        <v>16</v>
      </c>
      <c r="N5806" s="1" t="s">
        <v>16</v>
      </c>
      <c r="O5806" s="1">
        <v>63.2</v>
      </c>
      <c r="P5806" s="1">
        <v>1.0</v>
      </c>
    </row>
    <row r="5807">
      <c r="A5807" s="1" t="s">
        <v>29</v>
      </c>
      <c r="B5807" s="1" t="s">
        <v>7831</v>
      </c>
      <c r="C5807" s="2" t="s">
        <v>7769</v>
      </c>
      <c r="D5807" s="1" t="s">
        <v>19</v>
      </c>
      <c r="E5807" s="3" t="str">
        <f>HYPERLINK("https://fyndiq.se/produkt/e19fcc2ab2124f8a/", "2-Pack Iphone 13 Pro - 9H Härdat Glass - Top Kvalitet  3D")</f>
        <v>2-Pack Iphone 13 Pro - 9H Härdat Glass - Top Kvalitet  3D</v>
      </c>
      <c r="F5807" s="1" t="s">
        <v>555</v>
      </c>
      <c r="G5807" s="1" t="s">
        <v>556</v>
      </c>
      <c r="H5807" s="1" t="s">
        <v>557</v>
      </c>
      <c r="I5807" s="1" t="s">
        <v>16</v>
      </c>
      <c r="J5807" s="1" t="s">
        <v>23</v>
      </c>
      <c r="K5807" s="1" t="s">
        <v>16</v>
      </c>
      <c r="L5807" s="1" t="s">
        <v>16</v>
      </c>
      <c r="M5807" s="1" t="s">
        <v>16</v>
      </c>
      <c r="N5807" s="1" t="s">
        <v>16</v>
      </c>
      <c r="O5807" s="1">
        <v>55.2</v>
      </c>
      <c r="P5807" s="1">
        <v>1.0</v>
      </c>
    </row>
    <row r="5808">
      <c r="A5808" s="1" t="s">
        <v>29</v>
      </c>
      <c r="B5808" s="1" t="s">
        <v>7832</v>
      </c>
      <c r="C5808" s="2" t="s">
        <v>7769</v>
      </c>
      <c r="D5808" s="1" t="s">
        <v>19</v>
      </c>
      <c r="E5808" s="3" t="str">
        <f>HYPERLINK("https://fyndiq.se/produkt/34157794139f40c6/", "2-Pack Samsung S20 FE - 9H Härdat Glass - Top Kvalitet")</f>
        <v>2-Pack Samsung S20 FE - 9H Härdat Glass - Top Kvalitet</v>
      </c>
      <c r="F5808" s="1" t="s">
        <v>1640</v>
      </c>
      <c r="G5808" s="1" t="s">
        <v>1641</v>
      </c>
      <c r="H5808" s="1" t="s">
        <v>1642</v>
      </c>
      <c r="I5808" s="1" t="s">
        <v>16</v>
      </c>
      <c r="J5808" s="1" t="s">
        <v>23</v>
      </c>
      <c r="K5808" s="1" t="s">
        <v>16</v>
      </c>
      <c r="L5808" s="1" t="s">
        <v>16</v>
      </c>
      <c r="M5808" s="1" t="s">
        <v>16</v>
      </c>
      <c r="N5808" s="1" t="s">
        <v>16</v>
      </c>
      <c r="O5808" s="1">
        <v>63.2</v>
      </c>
      <c r="P5808" s="1">
        <v>1.0</v>
      </c>
    </row>
    <row r="5809">
      <c r="A5809" s="1" t="s">
        <v>29</v>
      </c>
      <c r="B5809" s="1" t="s">
        <v>7833</v>
      </c>
      <c r="C5809" s="2" t="s">
        <v>7769</v>
      </c>
      <c r="D5809" s="1" t="s">
        <v>19</v>
      </c>
      <c r="E5809" s="3" t="str">
        <f>HYPERLINK("https://fyndiq.se/produkt/432d784756a84eff/", "2-Pack Samsung Galaxy S20FE - Härdat Glas-9H -Super kvalitet 3D")</f>
        <v>2-Pack Samsung Galaxy S20FE - Härdat Glas-9H -Super kvalitet 3D</v>
      </c>
      <c r="F5809" s="1" t="s">
        <v>1078</v>
      </c>
      <c r="G5809" s="1" t="s">
        <v>1079</v>
      </c>
      <c r="H5809" s="1" t="s">
        <v>1080</v>
      </c>
      <c r="I5809" s="1" t="s">
        <v>16</v>
      </c>
      <c r="J5809" s="1" t="s">
        <v>23</v>
      </c>
      <c r="K5809" s="1" t="s">
        <v>16</v>
      </c>
      <c r="L5809" s="1" t="s">
        <v>16</v>
      </c>
      <c r="M5809" s="1" t="s">
        <v>16</v>
      </c>
      <c r="N5809" s="1" t="s">
        <v>16</v>
      </c>
      <c r="O5809" s="1">
        <v>63.2</v>
      </c>
      <c r="P5809" s="1">
        <v>1.0</v>
      </c>
    </row>
    <row r="5810">
      <c r="A5810" s="1" t="s">
        <v>29</v>
      </c>
      <c r="B5810" s="1" t="s">
        <v>7834</v>
      </c>
      <c r="C5810" s="2" t="s">
        <v>7769</v>
      </c>
      <c r="D5810" s="1" t="s">
        <v>19</v>
      </c>
      <c r="E5810" s="3" t="str">
        <f>HYPERLINK("https://fyndiq.se/produkt/dcf98fa79a0341db/", "iPhone 14 Pro - 9H Härdat Glass - Super kvalitet 3D Skärmskydd")</f>
        <v>iPhone 14 Pro - 9H Härdat Glass - Super kvalitet 3D Skärmskydd</v>
      </c>
      <c r="F5810" s="1" t="s">
        <v>2467</v>
      </c>
      <c r="G5810" s="1" t="s">
        <v>2468</v>
      </c>
      <c r="H5810" s="1" t="s">
        <v>2469</v>
      </c>
      <c r="I5810" s="1" t="s">
        <v>16</v>
      </c>
      <c r="J5810" s="1" t="s">
        <v>23</v>
      </c>
      <c r="K5810" s="1" t="s">
        <v>16</v>
      </c>
      <c r="L5810" s="1" t="s">
        <v>16</v>
      </c>
      <c r="M5810" s="1" t="s">
        <v>16</v>
      </c>
      <c r="N5810" s="1" t="s">
        <v>16</v>
      </c>
      <c r="O5810" s="1">
        <v>47.2</v>
      </c>
      <c r="P5810" s="1">
        <v>1.0</v>
      </c>
    </row>
    <row r="5811">
      <c r="A5811" s="1" t="s">
        <v>29</v>
      </c>
      <c r="B5811" s="1" t="s">
        <v>7835</v>
      </c>
      <c r="C5811" s="2" t="s">
        <v>7769</v>
      </c>
      <c r="D5811" s="1" t="s">
        <v>19</v>
      </c>
      <c r="E5811" s="3" t="str">
        <f>HYPERLINK("https://fyndiq.se/produkt/2a9c08e4daf04aed/", "2-Pack Xiaomi 12T Pro - Härdat Glas 9H - Super kvalitet 3D Skärmskydd")</f>
        <v>2-Pack Xiaomi 12T Pro - Härdat Glas 9H - Super kvalitet 3D Skärmskydd</v>
      </c>
      <c r="F5811" s="1" t="s">
        <v>376</v>
      </c>
      <c r="G5811" s="1" t="s">
        <v>377</v>
      </c>
      <c r="H5811" s="1" t="s">
        <v>378</v>
      </c>
      <c r="I5811" s="1" t="s">
        <v>16</v>
      </c>
      <c r="J5811" s="1" t="s">
        <v>23</v>
      </c>
      <c r="K5811" s="1" t="s">
        <v>16</v>
      </c>
      <c r="L5811" s="1" t="s">
        <v>16</v>
      </c>
      <c r="M5811" s="1" t="s">
        <v>16</v>
      </c>
      <c r="N5811" s="1" t="s">
        <v>16</v>
      </c>
      <c r="O5811" s="1">
        <v>63.2</v>
      </c>
      <c r="P5811" s="1">
        <v>1.0</v>
      </c>
    </row>
    <row r="5812">
      <c r="A5812" s="1" t="s">
        <v>29</v>
      </c>
      <c r="B5812" s="1" t="s">
        <v>7836</v>
      </c>
      <c r="C5812" s="2" t="s">
        <v>7769</v>
      </c>
      <c r="D5812" s="1" t="s">
        <v>19</v>
      </c>
      <c r="E5812" s="3" t="str">
        <f>HYPERLINK("https://fyndiq.se/produkt/d6dbb16e83504add/", "2 Pack Apple Watch 41mm -Härdat glas 9H – Super kvalitet 3D")</f>
        <v>2 Pack Apple Watch 41mm -Härdat glas 9H – Super kvalitet 3D</v>
      </c>
      <c r="F5812" s="1" t="s">
        <v>3163</v>
      </c>
      <c r="G5812" s="1" t="s">
        <v>3164</v>
      </c>
      <c r="H5812" s="1" t="s">
        <v>3165</v>
      </c>
      <c r="I5812" s="1" t="s">
        <v>16</v>
      </c>
      <c r="J5812" s="1" t="s">
        <v>23</v>
      </c>
      <c r="K5812" s="1" t="s">
        <v>16</v>
      </c>
      <c r="L5812" s="1" t="s">
        <v>16</v>
      </c>
      <c r="M5812" s="1" t="s">
        <v>16</v>
      </c>
      <c r="N5812" s="1" t="s">
        <v>16</v>
      </c>
      <c r="O5812" s="1">
        <v>63.2</v>
      </c>
      <c r="P5812" s="1">
        <v>1.0</v>
      </c>
    </row>
    <row r="5813">
      <c r="A5813" s="1" t="s">
        <v>29</v>
      </c>
      <c r="B5813" s="1" t="s">
        <v>7837</v>
      </c>
      <c r="C5813" s="2" t="s">
        <v>7769</v>
      </c>
      <c r="D5813" s="1" t="s">
        <v>19</v>
      </c>
      <c r="E5813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5813" s="1" t="s">
        <v>4743</v>
      </c>
      <c r="G5813" s="1" t="s">
        <v>4744</v>
      </c>
      <c r="H5813" s="1" t="s">
        <v>4745</v>
      </c>
      <c r="I5813" s="1" t="s">
        <v>16</v>
      </c>
      <c r="J5813" s="1" t="s">
        <v>23</v>
      </c>
      <c r="K5813" s="1" t="s">
        <v>16</v>
      </c>
      <c r="L5813" s="1" t="s">
        <v>16</v>
      </c>
      <c r="M5813" s="1" t="s">
        <v>16</v>
      </c>
      <c r="N5813" s="1" t="s">
        <v>16</v>
      </c>
      <c r="O5813" s="1">
        <v>63.2</v>
      </c>
      <c r="P5813" s="1">
        <v>1.0</v>
      </c>
    </row>
    <row r="5814">
      <c r="A5814" s="1" t="s">
        <v>29</v>
      </c>
      <c r="B5814" s="1" t="s">
        <v>7838</v>
      </c>
      <c r="C5814" s="2" t="s">
        <v>7769</v>
      </c>
      <c r="D5814" s="1" t="s">
        <v>19</v>
      </c>
      <c r="E5814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5814" s="1" t="s">
        <v>6199</v>
      </c>
      <c r="G5814" s="1" t="s">
        <v>6200</v>
      </c>
      <c r="H5814" s="1" t="s">
        <v>6201</v>
      </c>
      <c r="I5814" s="1" t="s">
        <v>16</v>
      </c>
      <c r="J5814" s="1" t="s">
        <v>23</v>
      </c>
      <c r="K5814" s="1" t="s">
        <v>16</v>
      </c>
      <c r="L5814" s="1" t="s">
        <v>16</v>
      </c>
      <c r="M5814" s="1" t="s">
        <v>16</v>
      </c>
      <c r="N5814" s="1" t="s">
        <v>16</v>
      </c>
      <c r="O5814" s="1">
        <v>63.2</v>
      </c>
      <c r="P5814" s="1">
        <v>1.0</v>
      </c>
    </row>
    <row r="5815">
      <c r="A5815" s="1" t="s">
        <v>29</v>
      </c>
      <c r="B5815" s="1" t="s">
        <v>7839</v>
      </c>
      <c r="C5815" s="2" t="s">
        <v>7769</v>
      </c>
      <c r="D5815" s="1" t="s">
        <v>19</v>
      </c>
      <c r="E5815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5815" s="1" t="s">
        <v>232</v>
      </c>
      <c r="G5815" s="1" t="s">
        <v>233</v>
      </c>
      <c r="H5815" s="1" t="s">
        <v>234</v>
      </c>
      <c r="I5815" s="1" t="s">
        <v>16</v>
      </c>
      <c r="J5815" s="1" t="s">
        <v>23</v>
      </c>
      <c r="K5815" s="1" t="s">
        <v>16</v>
      </c>
      <c r="L5815" s="1" t="s">
        <v>16</v>
      </c>
      <c r="M5815" s="1" t="s">
        <v>16</v>
      </c>
      <c r="N5815" s="1" t="s">
        <v>16</v>
      </c>
      <c r="O5815" s="1">
        <v>63.2</v>
      </c>
      <c r="P5815" s="1">
        <v>1.0</v>
      </c>
    </row>
    <row r="5816">
      <c r="A5816" s="1" t="s">
        <v>29</v>
      </c>
      <c r="B5816" s="1" t="s">
        <v>7840</v>
      </c>
      <c r="C5816" s="2" t="s">
        <v>7769</v>
      </c>
      <c r="D5816" s="1" t="s">
        <v>19</v>
      </c>
      <c r="E5816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5816" s="1" t="s">
        <v>6199</v>
      </c>
      <c r="G5816" s="1" t="s">
        <v>6200</v>
      </c>
      <c r="H5816" s="1" t="s">
        <v>6201</v>
      </c>
      <c r="I5816" s="1" t="s">
        <v>16</v>
      </c>
      <c r="J5816" s="1" t="s">
        <v>23</v>
      </c>
      <c r="K5816" s="1" t="s">
        <v>16</v>
      </c>
      <c r="L5816" s="1" t="s">
        <v>16</v>
      </c>
      <c r="M5816" s="1" t="s">
        <v>16</v>
      </c>
      <c r="N5816" s="1" t="s">
        <v>16</v>
      </c>
      <c r="O5816" s="1">
        <v>63.2</v>
      </c>
      <c r="P5816" s="1">
        <v>2.0</v>
      </c>
    </row>
    <row r="5817">
      <c r="A5817" s="1" t="s">
        <v>29</v>
      </c>
      <c r="B5817" s="1" t="s">
        <v>7841</v>
      </c>
      <c r="C5817" s="2" t="s">
        <v>7769</v>
      </c>
      <c r="D5817" s="1" t="s">
        <v>19</v>
      </c>
      <c r="E5817" s="3" t="str">
        <f>HYPERLINK("https://fyndiq.se/produkt/416415a768684efb/", "2-Pack Samsung Galaxy S21 5G - 9H Härdat Glas - HD")</f>
        <v>2-Pack Samsung Galaxy S21 5G - 9H Härdat Glas - HD</v>
      </c>
      <c r="F5817" s="1" t="s">
        <v>39</v>
      </c>
      <c r="G5817" s="1" t="s">
        <v>40</v>
      </c>
      <c r="H5817" s="1" t="s">
        <v>41</v>
      </c>
      <c r="I5817" s="1" t="s">
        <v>16</v>
      </c>
      <c r="J5817" s="1" t="s">
        <v>23</v>
      </c>
      <c r="K5817" s="1" t="s">
        <v>16</v>
      </c>
      <c r="L5817" s="1" t="s">
        <v>16</v>
      </c>
      <c r="M5817" s="1" t="s">
        <v>16</v>
      </c>
      <c r="N5817" s="1" t="s">
        <v>16</v>
      </c>
      <c r="O5817" s="1">
        <v>63.2</v>
      </c>
      <c r="P5817" s="1">
        <v>1.0</v>
      </c>
    </row>
    <row r="5818">
      <c r="A5818" s="1" t="s">
        <v>29</v>
      </c>
      <c r="B5818" s="1" t="s">
        <v>7842</v>
      </c>
      <c r="C5818" s="2" t="s">
        <v>7769</v>
      </c>
      <c r="D5818" s="1" t="s">
        <v>19</v>
      </c>
      <c r="E5818" s="3" t="str">
        <f>HYPERLINK("https://fyndiq.se/produkt/5e95d5a9fc6f49e2/", "Huawei P30 Pro - Härdat glas 9H – 3D Super kvalitet")</f>
        <v>Huawei P30 Pro - Härdat glas 9H – 3D Super kvalitet</v>
      </c>
      <c r="F5818" s="1" t="s">
        <v>469</v>
      </c>
      <c r="G5818" s="1" t="s">
        <v>470</v>
      </c>
      <c r="H5818" s="1" t="s">
        <v>471</v>
      </c>
      <c r="I5818" s="1" t="s">
        <v>16</v>
      </c>
      <c r="J5818" s="1" t="s">
        <v>23</v>
      </c>
      <c r="K5818" s="1" t="s">
        <v>16</v>
      </c>
      <c r="L5818" s="1" t="s">
        <v>16</v>
      </c>
      <c r="M5818" s="1" t="s">
        <v>16</v>
      </c>
      <c r="N5818" s="1" t="s">
        <v>16</v>
      </c>
      <c r="O5818" s="1">
        <v>63.2</v>
      </c>
      <c r="P5818" s="1">
        <v>1.0</v>
      </c>
    </row>
    <row r="5819">
      <c r="A5819" s="1" t="s">
        <v>29</v>
      </c>
      <c r="B5819" s="1" t="s">
        <v>7843</v>
      </c>
      <c r="C5819" s="2" t="s">
        <v>7769</v>
      </c>
      <c r="D5819" s="1" t="s">
        <v>19</v>
      </c>
      <c r="E581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5819" s="1" t="s">
        <v>785</v>
      </c>
      <c r="G5819" s="1" t="s">
        <v>786</v>
      </c>
      <c r="H5819" s="1" t="s">
        <v>787</v>
      </c>
      <c r="I5819" s="1" t="s">
        <v>16</v>
      </c>
      <c r="J5819" s="1" t="s">
        <v>23</v>
      </c>
      <c r="K5819" s="1" t="s">
        <v>16</v>
      </c>
      <c r="L5819" s="1" t="s">
        <v>16</v>
      </c>
      <c r="M5819" s="1" t="s">
        <v>16</v>
      </c>
      <c r="N5819" s="1" t="s">
        <v>16</v>
      </c>
      <c r="O5819" s="1">
        <v>63.2</v>
      </c>
      <c r="P5819" s="1">
        <v>1.0</v>
      </c>
    </row>
    <row r="5820">
      <c r="A5820" s="1" t="s">
        <v>29</v>
      </c>
      <c r="B5820" s="1" t="s">
        <v>7844</v>
      </c>
      <c r="C5820" s="2" t="s">
        <v>7769</v>
      </c>
      <c r="D5820" s="1" t="s">
        <v>19</v>
      </c>
      <c r="E5820" s="3" t="str">
        <f>HYPERLINK("https://fyndiq.se/produkt/d9d345650802474f/", "2-Pack XIAOMI MI 11 LITE 5G Skärmskydd &amp; 1-Pack linsskydd - Härdat Glas 9H - Super kvalitet 3D")</f>
        <v>2-Pack XIAOMI MI 11 LITE 5G Skärmskydd &amp; 1-Pack linsskydd - Härdat Glas 9H - Super kvalitet 3D</v>
      </c>
      <c r="F5820" s="1" t="s">
        <v>7845</v>
      </c>
      <c r="G5820" s="1" t="s">
        <v>7846</v>
      </c>
      <c r="H5820" s="1" t="s">
        <v>7847</v>
      </c>
      <c r="I5820" s="1" t="s">
        <v>16</v>
      </c>
      <c r="J5820" s="1" t="s">
        <v>23</v>
      </c>
      <c r="K5820" s="1" t="s">
        <v>16</v>
      </c>
      <c r="L5820" s="1" t="s">
        <v>16</v>
      </c>
      <c r="M5820" s="1" t="s">
        <v>16</v>
      </c>
      <c r="N5820" s="1" t="s">
        <v>16</v>
      </c>
      <c r="O5820" s="1">
        <v>71.2</v>
      </c>
      <c r="P5820" s="1">
        <v>1.0</v>
      </c>
    </row>
    <row r="5821">
      <c r="A5821" s="1" t="s">
        <v>29</v>
      </c>
      <c r="B5821" s="1" t="s">
        <v>7848</v>
      </c>
      <c r="C5821" s="2" t="s">
        <v>7769</v>
      </c>
      <c r="D5821" s="1" t="s">
        <v>19</v>
      </c>
      <c r="E5821" s="3" t="str">
        <f>HYPERLINK("https://fyndiq.se/produkt/a00b62acc6644fd2/", "2-Pack Samsung Galaxy S10 - Härdat glas 9H – Super kvalitet 3D")</f>
        <v>2-Pack Samsung Galaxy S10 - Härdat glas 9H – Super kvalitet 3D</v>
      </c>
      <c r="F5821" s="1" t="s">
        <v>1291</v>
      </c>
      <c r="G5821" s="1" t="s">
        <v>1292</v>
      </c>
      <c r="H5821" s="1" t="s">
        <v>1293</v>
      </c>
      <c r="I5821" s="1" t="s">
        <v>16</v>
      </c>
      <c r="J5821" s="1" t="s">
        <v>23</v>
      </c>
      <c r="K5821" s="1" t="s">
        <v>16</v>
      </c>
      <c r="L5821" s="1" t="s">
        <v>16</v>
      </c>
      <c r="M5821" s="1" t="s">
        <v>16</v>
      </c>
      <c r="N5821" s="1" t="s">
        <v>16</v>
      </c>
      <c r="O5821" s="1">
        <v>63.2</v>
      </c>
      <c r="P5821" s="1">
        <v>1.0</v>
      </c>
    </row>
    <row r="5822">
      <c r="A5822" s="1" t="s">
        <v>29</v>
      </c>
      <c r="B5822" s="1" t="s">
        <v>7849</v>
      </c>
      <c r="C5822" s="2" t="s">
        <v>7769</v>
      </c>
      <c r="D5822" s="1" t="s">
        <v>19</v>
      </c>
      <c r="E5822" s="3" t="str">
        <f t="shared" ref="E5822:E5823" si="95">HYPERLINK("https://fyndiq.se/produkt/416415a768684efb/", "2-Pack Samsung Galaxy S21 5G - 9H Härdat Glas - HD")</f>
        <v>2-Pack Samsung Galaxy S21 5G - 9H Härdat Glas - HD</v>
      </c>
      <c r="F5822" s="1" t="s">
        <v>39</v>
      </c>
      <c r="G5822" s="1" t="s">
        <v>40</v>
      </c>
      <c r="H5822" s="1" t="s">
        <v>41</v>
      </c>
      <c r="I5822" s="1" t="s">
        <v>16</v>
      </c>
      <c r="J5822" s="1" t="s">
        <v>23</v>
      </c>
      <c r="K5822" s="1" t="s">
        <v>16</v>
      </c>
      <c r="L5822" s="1" t="s">
        <v>16</v>
      </c>
      <c r="M5822" s="1" t="s">
        <v>16</v>
      </c>
      <c r="N5822" s="1" t="s">
        <v>16</v>
      </c>
      <c r="O5822" s="1">
        <v>63.2</v>
      </c>
      <c r="P5822" s="1">
        <v>1.0</v>
      </c>
    </row>
    <row r="5823">
      <c r="A5823" s="1" t="s">
        <v>29</v>
      </c>
      <c r="B5823" s="1" t="s">
        <v>7850</v>
      </c>
      <c r="C5823" s="2" t="s">
        <v>7769</v>
      </c>
      <c r="D5823" s="1" t="s">
        <v>19</v>
      </c>
      <c r="E5823" s="3" t="str">
        <f t="shared" si="95"/>
        <v>2-Pack Samsung Galaxy S21 5G - 9H Härdat Glas - HD</v>
      </c>
      <c r="F5823" s="1" t="s">
        <v>39</v>
      </c>
      <c r="G5823" s="1" t="s">
        <v>40</v>
      </c>
      <c r="H5823" s="1" t="s">
        <v>41</v>
      </c>
      <c r="I5823" s="1" t="s">
        <v>16</v>
      </c>
      <c r="J5823" s="1" t="s">
        <v>23</v>
      </c>
      <c r="K5823" s="1" t="s">
        <v>16</v>
      </c>
      <c r="L5823" s="1" t="s">
        <v>16</v>
      </c>
      <c r="M5823" s="1" t="s">
        <v>16</v>
      </c>
      <c r="N5823" s="1" t="s">
        <v>16</v>
      </c>
      <c r="O5823" s="1">
        <v>63.2</v>
      </c>
      <c r="P5823" s="1">
        <v>2.0</v>
      </c>
    </row>
    <row r="5824">
      <c r="A5824" s="1" t="s">
        <v>29</v>
      </c>
      <c r="B5824" s="1" t="s">
        <v>7851</v>
      </c>
      <c r="C5824" s="2" t="s">
        <v>7769</v>
      </c>
      <c r="D5824" s="1" t="s">
        <v>19</v>
      </c>
      <c r="E582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824" s="1" t="s">
        <v>977</v>
      </c>
      <c r="G5824" s="1" t="s">
        <v>978</v>
      </c>
      <c r="H5824" s="1" t="s">
        <v>979</v>
      </c>
      <c r="I5824" s="1" t="s">
        <v>16</v>
      </c>
      <c r="J5824" s="1" t="s">
        <v>23</v>
      </c>
      <c r="K5824" s="1" t="s">
        <v>16</v>
      </c>
      <c r="L5824" s="1" t="s">
        <v>16</v>
      </c>
      <c r="M5824" s="1" t="s">
        <v>16</v>
      </c>
      <c r="N5824" s="1" t="s">
        <v>16</v>
      </c>
      <c r="O5824" s="1">
        <v>63.2</v>
      </c>
      <c r="P5824" s="1">
        <v>1.0</v>
      </c>
    </row>
    <row r="5825">
      <c r="A5825" s="1" t="s">
        <v>29</v>
      </c>
      <c r="B5825" s="1" t="s">
        <v>7852</v>
      </c>
      <c r="C5825" s="2" t="s">
        <v>7769</v>
      </c>
      <c r="D5825" s="1" t="s">
        <v>19</v>
      </c>
      <c r="E5825" s="3" t="str">
        <f>HYPERLINK("https://fyndiq.se/produkt/6758100e2782433a/", "2-Pack iPhone 12 Pro - Härdat Glas 9H - Super Kvalitet 3D")</f>
        <v>2-Pack iPhone 12 Pro - Härdat Glas 9H - Super Kvalitet 3D</v>
      </c>
      <c r="F5825" s="1" t="s">
        <v>3185</v>
      </c>
      <c r="G5825" s="1" t="s">
        <v>3186</v>
      </c>
      <c r="H5825" s="1" t="s">
        <v>3187</v>
      </c>
      <c r="I5825" s="1" t="s">
        <v>16</v>
      </c>
      <c r="J5825" s="1" t="s">
        <v>23</v>
      </c>
      <c r="K5825" s="1" t="s">
        <v>16</v>
      </c>
      <c r="L5825" s="1" t="s">
        <v>16</v>
      </c>
      <c r="M5825" s="1" t="s">
        <v>16</v>
      </c>
      <c r="N5825" s="1" t="s">
        <v>16</v>
      </c>
      <c r="O5825" s="1">
        <v>55.2</v>
      </c>
      <c r="P5825" s="1">
        <v>1.0</v>
      </c>
    </row>
    <row r="5826">
      <c r="A5826" s="1" t="s">
        <v>29</v>
      </c>
      <c r="B5826" s="1" t="s">
        <v>7853</v>
      </c>
      <c r="C5826" s="2" t="s">
        <v>7769</v>
      </c>
      <c r="D5826" s="1" t="s">
        <v>19</v>
      </c>
      <c r="E5826" s="3" t="str">
        <f>HYPERLINK("https://fyndiq.se/produkt/c6f3e47a88184e8d/", "2-Pack SAMSUNG A55 Skärmskydd - Härdat Glas 9H - Super kvalitet 3D")</f>
        <v>2-Pack SAMSUNG A55 Skärmskydd - Härdat Glas 9H - Super kvalitet 3D</v>
      </c>
      <c r="F5826" s="1" t="s">
        <v>83</v>
      </c>
      <c r="G5826" s="1" t="s">
        <v>84</v>
      </c>
      <c r="H5826" s="1" t="s">
        <v>85</v>
      </c>
      <c r="I5826" s="1" t="s">
        <v>16</v>
      </c>
      <c r="J5826" s="1" t="s">
        <v>23</v>
      </c>
      <c r="K5826" s="1" t="s">
        <v>16</v>
      </c>
      <c r="L5826" s="1" t="s">
        <v>16</v>
      </c>
      <c r="M5826" s="1" t="s">
        <v>16</v>
      </c>
      <c r="N5826" s="1" t="s">
        <v>16</v>
      </c>
      <c r="O5826" s="1">
        <v>63.2</v>
      </c>
      <c r="P5826" s="1">
        <v>1.0</v>
      </c>
    </row>
    <row r="5827">
      <c r="A5827" s="1" t="s">
        <v>29</v>
      </c>
      <c r="B5827" s="1" t="s">
        <v>7854</v>
      </c>
      <c r="C5827" s="2" t="s">
        <v>7769</v>
      </c>
      <c r="D5827" s="1" t="s">
        <v>19</v>
      </c>
      <c r="E5827" s="3" t="str">
        <f>HYPERLINK("https://fyndiq.se/produkt/acecbda921d14ae6/", "2 Pack Samsung Galaxy A70 - Härdat Glas 9H - Super Kvalitet 3D")</f>
        <v>2 Pack Samsung Galaxy A70 - Härdat Glas 9H - Super Kvalitet 3D</v>
      </c>
      <c r="F5827" s="1" t="s">
        <v>327</v>
      </c>
      <c r="G5827" s="1" t="s">
        <v>328</v>
      </c>
      <c r="H5827" s="1" t="s">
        <v>329</v>
      </c>
      <c r="I5827" s="1" t="s">
        <v>16</v>
      </c>
      <c r="J5827" s="1" t="s">
        <v>23</v>
      </c>
      <c r="K5827" s="1" t="s">
        <v>16</v>
      </c>
      <c r="L5827" s="1" t="s">
        <v>16</v>
      </c>
      <c r="M5827" s="1" t="s">
        <v>16</v>
      </c>
      <c r="N5827" s="1" t="s">
        <v>16</v>
      </c>
      <c r="O5827" s="1">
        <v>63.2</v>
      </c>
      <c r="P5827" s="1">
        <v>1.0</v>
      </c>
    </row>
    <row r="5828">
      <c r="A5828" s="1" t="s">
        <v>29</v>
      </c>
      <c r="B5828" s="1" t="s">
        <v>7855</v>
      </c>
      <c r="C5828" s="2" t="s">
        <v>7769</v>
      </c>
      <c r="D5828" s="1" t="s">
        <v>19</v>
      </c>
      <c r="E5828" s="3" t="str">
        <f t="shared" ref="E5828:E5829" si="96">HYPERLINK("https://fyndiq.se/produkt/4bbb3fa8e0b44286/", "2-Pack XIAOMI REDMI 13C Skärmskydd - Härdat Glas 9H - Super kvalitet 3D")</f>
        <v>2-Pack XIAOMI REDMI 13C Skärmskydd - Härdat Glas 9H - Super kvalitet 3D</v>
      </c>
      <c r="F5828" s="1" t="s">
        <v>103</v>
      </c>
      <c r="G5828" s="1" t="s">
        <v>104</v>
      </c>
      <c r="H5828" s="1" t="s">
        <v>105</v>
      </c>
      <c r="I5828" s="1" t="s">
        <v>16</v>
      </c>
      <c r="J5828" s="1" t="s">
        <v>23</v>
      </c>
      <c r="K5828" s="1" t="s">
        <v>16</v>
      </c>
      <c r="L5828" s="1" t="s">
        <v>16</v>
      </c>
      <c r="M5828" s="1" t="s">
        <v>16</v>
      </c>
      <c r="N5828" s="1" t="s">
        <v>16</v>
      </c>
      <c r="O5828" s="1">
        <v>63.2</v>
      </c>
      <c r="P5828" s="1">
        <v>1.0</v>
      </c>
    </row>
    <row r="5829">
      <c r="A5829" s="1" t="s">
        <v>29</v>
      </c>
      <c r="B5829" s="1" t="s">
        <v>7856</v>
      </c>
      <c r="C5829" s="2" t="s">
        <v>7769</v>
      </c>
      <c r="D5829" s="1" t="s">
        <v>19</v>
      </c>
      <c r="E5829" s="3" t="str">
        <f t="shared" si="96"/>
        <v>2-Pack XIAOMI REDMI 13C Skärmskydd - Härdat Glas 9H - Super kvalitet 3D</v>
      </c>
      <c r="F5829" s="1" t="s">
        <v>103</v>
      </c>
      <c r="G5829" s="1" t="s">
        <v>104</v>
      </c>
      <c r="H5829" s="1" t="s">
        <v>105</v>
      </c>
      <c r="I5829" s="1" t="s">
        <v>16</v>
      </c>
      <c r="J5829" s="1" t="s">
        <v>23</v>
      </c>
      <c r="K5829" s="1" t="s">
        <v>16</v>
      </c>
      <c r="L5829" s="1" t="s">
        <v>16</v>
      </c>
      <c r="M5829" s="1" t="s">
        <v>16</v>
      </c>
      <c r="N5829" s="1" t="s">
        <v>16</v>
      </c>
      <c r="O5829" s="1">
        <v>63.2</v>
      </c>
      <c r="P5829" s="1">
        <v>1.0</v>
      </c>
    </row>
    <row r="5830">
      <c r="A5830" s="1" t="s">
        <v>29</v>
      </c>
      <c r="B5830" s="1" t="s">
        <v>7857</v>
      </c>
      <c r="C5830" s="2" t="s">
        <v>7769</v>
      </c>
      <c r="D5830" s="1" t="s">
        <v>19</v>
      </c>
      <c r="E5830" s="3" t="str">
        <f>HYPERLINK("https://fyndiq.se/produkt/270ab3c9b834466d/", "2-Pack SONY XPERIA 10 V Skärmskydd - Härdat Glas 9H - Super kvalitet 3D")</f>
        <v>2-Pack SONY XPERIA 10 V Skärmskydd - Härdat Glas 9H - Super kvalitet 3D</v>
      </c>
      <c r="F5830" s="1" t="s">
        <v>99</v>
      </c>
      <c r="G5830" s="1" t="s">
        <v>100</v>
      </c>
      <c r="H5830" s="1" t="s">
        <v>101</v>
      </c>
      <c r="I5830" s="1" t="s">
        <v>16</v>
      </c>
      <c r="J5830" s="1" t="s">
        <v>23</v>
      </c>
      <c r="K5830" s="1" t="s">
        <v>16</v>
      </c>
      <c r="L5830" s="1" t="s">
        <v>16</v>
      </c>
      <c r="M5830" s="1" t="s">
        <v>16</v>
      </c>
      <c r="N5830" s="1" t="s">
        <v>16</v>
      </c>
      <c r="O5830" s="1">
        <v>63.2</v>
      </c>
      <c r="P5830" s="1">
        <v>1.0</v>
      </c>
    </row>
    <row r="5831">
      <c r="A5831" s="1" t="s">
        <v>29</v>
      </c>
      <c r="B5831" s="1" t="s">
        <v>7858</v>
      </c>
      <c r="C5831" s="2" t="s">
        <v>7769</v>
      </c>
      <c r="D5831" s="1" t="s">
        <v>19</v>
      </c>
      <c r="E5831" s="3" t="str">
        <f>HYPERLINK("https://fyndiq.se/produkt/b1caddae2e864477/", "2- Pack Samsung S10 Plus - Härdat Glas 9H - Super Kvalitet 3D")</f>
        <v>2- Pack Samsung S10 Plus - Härdat Glas 9H - Super Kvalitet 3D</v>
      </c>
      <c r="F5831" s="1" t="s">
        <v>477</v>
      </c>
      <c r="G5831" s="1" t="s">
        <v>478</v>
      </c>
      <c r="H5831" s="1" t="s">
        <v>479</v>
      </c>
      <c r="I5831" s="1" t="s">
        <v>16</v>
      </c>
      <c r="J5831" s="1" t="s">
        <v>23</v>
      </c>
      <c r="K5831" s="1" t="s">
        <v>16</v>
      </c>
      <c r="L5831" s="1" t="s">
        <v>16</v>
      </c>
      <c r="M5831" s="1" t="s">
        <v>16</v>
      </c>
      <c r="N5831" s="1" t="s">
        <v>16</v>
      </c>
      <c r="O5831" s="1">
        <v>63.2</v>
      </c>
      <c r="P5831" s="1">
        <v>1.0</v>
      </c>
    </row>
    <row r="5832">
      <c r="A5832" s="1" t="s">
        <v>29</v>
      </c>
      <c r="B5832" s="1" t="s">
        <v>7859</v>
      </c>
      <c r="C5832" s="2" t="s">
        <v>7769</v>
      </c>
      <c r="D5832" s="1" t="s">
        <v>19</v>
      </c>
      <c r="E5832" s="3" t="str">
        <f>HYPERLINK("https://fyndiq.se/produkt/13e76851ca504320/", "2-Pack Samsung Galaxy S22 Ultra - Härdat glas 9H - Top kvalitet")</f>
        <v>2-Pack Samsung Galaxy S22 Ultra - Härdat glas 9H - Top kvalitet</v>
      </c>
      <c r="F5832" s="1" t="s">
        <v>140</v>
      </c>
      <c r="G5832" s="1" t="s">
        <v>141</v>
      </c>
      <c r="H5832" s="1" t="s">
        <v>142</v>
      </c>
      <c r="I5832" s="1" t="s">
        <v>16</v>
      </c>
      <c r="J5832" s="1" t="s">
        <v>23</v>
      </c>
      <c r="K5832" s="1" t="s">
        <v>16</v>
      </c>
      <c r="L5832" s="1" t="s">
        <v>16</v>
      </c>
      <c r="M5832" s="1" t="s">
        <v>16</v>
      </c>
      <c r="N5832" s="1" t="s">
        <v>16</v>
      </c>
      <c r="O5832" s="1">
        <v>63.2</v>
      </c>
      <c r="P5832" s="1">
        <v>1.0</v>
      </c>
    </row>
    <row r="5833">
      <c r="A5833" s="1" t="s">
        <v>29</v>
      </c>
      <c r="B5833" s="1" t="s">
        <v>7860</v>
      </c>
      <c r="C5833" s="2" t="s">
        <v>7769</v>
      </c>
      <c r="D5833" s="1" t="s">
        <v>19</v>
      </c>
      <c r="E5833" s="3" t="str">
        <f>HYPERLINK("https://fyndiq.se/produkt/c6f3e47a88184e8d/", "2-Pack SAMSUNG A55 Skärmskydd - Härdat Glas 9H - Super kvalitet 3D")</f>
        <v>2-Pack SAMSUNG A55 Skärmskydd - Härdat Glas 9H - Super kvalitet 3D</v>
      </c>
      <c r="F5833" s="1" t="s">
        <v>83</v>
      </c>
      <c r="G5833" s="1" t="s">
        <v>84</v>
      </c>
      <c r="H5833" s="1" t="s">
        <v>85</v>
      </c>
      <c r="I5833" s="1" t="s">
        <v>16</v>
      </c>
      <c r="J5833" s="1" t="s">
        <v>23</v>
      </c>
      <c r="K5833" s="1" t="s">
        <v>16</v>
      </c>
      <c r="L5833" s="1" t="s">
        <v>16</v>
      </c>
      <c r="M5833" s="1" t="s">
        <v>16</v>
      </c>
      <c r="N5833" s="1" t="s">
        <v>16</v>
      </c>
      <c r="O5833" s="1">
        <v>63.2</v>
      </c>
      <c r="P5833" s="1">
        <v>1.0</v>
      </c>
    </row>
    <row r="5834">
      <c r="A5834" s="1" t="s">
        <v>29</v>
      </c>
      <c r="B5834" s="1" t="s">
        <v>7861</v>
      </c>
      <c r="C5834" s="2" t="s">
        <v>7769</v>
      </c>
      <c r="D5834" s="1" t="s">
        <v>19</v>
      </c>
      <c r="E5834" s="3" t="str">
        <f t="shared" ref="E5834:E5835" si="97">HYPERLINK("https://fyndiq.se/produkt/13e76851ca504320/", "2-Pack Samsung Galaxy S22 Ultra - Härdat glas 9H - Top kvalitet")</f>
        <v>2-Pack Samsung Galaxy S22 Ultra - Härdat glas 9H - Top kvalitet</v>
      </c>
      <c r="F5834" s="1" t="s">
        <v>140</v>
      </c>
      <c r="G5834" s="1" t="s">
        <v>141</v>
      </c>
      <c r="H5834" s="1" t="s">
        <v>142</v>
      </c>
      <c r="I5834" s="1" t="s">
        <v>16</v>
      </c>
      <c r="J5834" s="1" t="s">
        <v>23</v>
      </c>
      <c r="K5834" s="1" t="s">
        <v>16</v>
      </c>
      <c r="L5834" s="1" t="s">
        <v>16</v>
      </c>
      <c r="M5834" s="1" t="s">
        <v>16</v>
      </c>
      <c r="N5834" s="1" t="s">
        <v>16</v>
      </c>
      <c r="O5834" s="1">
        <v>63.2</v>
      </c>
      <c r="P5834" s="1">
        <v>1.0</v>
      </c>
    </row>
    <row r="5835">
      <c r="A5835" s="1" t="s">
        <v>29</v>
      </c>
      <c r="B5835" s="1" t="s">
        <v>7862</v>
      </c>
      <c r="C5835" s="2" t="s">
        <v>7769</v>
      </c>
      <c r="D5835" s="1" t="s">
        <v>19</v>
      </c>
      <c r="E5835" s="3" t="str">
        <f t="shared" si="97"/>
        <v>2-Pack Samsung Galaxy S22 Ultra - Härdat glas 9H - Top kvalitet</v>
      </c>
      <c r="F5835" s="1" t="s">
        <v>140</v>
      </c>
      <c r="G5835" s="1" t="s">
        <v>141</v>
      </c>
      <c r="H5835" s="1" t="s">
        <v>142</v>
      </c>
      <c r="I5835" s="1" t="s">
        <v>16</v>
      </c>
      <c r="J5835" s="1" t="s">
        <v>23</v>
      </c>
      <c r="K5835" s="1" t="s">
        <v>16</v>
      </c>
      <c r="L5835" s="1" t="s">
        <v>16</v>
      </c>
      <c r="M5835" s="1" t="s">
        <v>16</v>
      </c>
      <c r="N5835" s="1" t="s">
        <v>16</v>
      </c>
      <c r="O5835" s="1">
        <v>63.2</v>
      </c>
      <c r="P5835" s="1">
        <v>1.0</v>
      </c>
    </row>
    <row r="5836">
      <c r="A5836" s="1" t="s">
        <v>29</v>
      </c>
      <c r="B5836" s="1" t="s">
        <v>7863</v>
      </c>
      <c r="C5836" s="2" t="s">
        <v>7769</v>
      </c>
      <c r="D5836" s="1" t="s">
        <v>19</v>
      </c>
      <c r="E583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5836" s="1" t="s">
        <v>539</v>
      </c>
      <c r="G5836" s="1" t="s">
        <v>540</v>
      </c>
      <c r="H5836" s="1" t="s">
        <v>541</v>
      </c>
      <c r="I5836" s="1" t="s">
        <v>16</v>
      </c>
      <c r="J5836" s="1" t="s">
        <v>23</v>
      </c>
      <c r="K5836" s="1" t="s">
        <v>16</v>
      </c>
      <c r="L5836" s="1" t="s">
        <v>16</v>
      </c>
      <c r="M5836" s="1" t="s">
        <v>16</v>
      </c>
      <c r="N5836" s="1" t="s">
        <v>16</v>
      </c>
      <c r="O5836" s="1">
        <v>95.2</v>
      </c>
      <c r="P5836" s="1">
        <v>1.0</v>
      </c>
    </row>
    <row r="5837">
      <c r="A5837" s="1" t="s">
        <v>29</v>
      </c>
      <c r="B5837" s="1" t="s">
        <v>7864</v>
      </c>
      <c r="C5837" s="2" t="s">
        <v>7769</v>
      </c>
      <c r="D5837" s="1" t="s">
        <v>19</v>
      </c>
      <c r="E5837" s="3" t="str">
        <f>HYPERLINK("https://fyndiq.se/produkt/13e76851ca504320/", "2-Pack Samsung Galaxy S22 Ultra - Härdat glas 9H - Top kvalitet")</f>
        <v>2-Pack Samsung Galaxy S22 Ultra - Härdat glas 9H - Top kvalitet</v>
      </c>
      <c r="F5837" s="1" t="s">
        <v>140</v>
      </c>
      <c r="G5837" s="1" t="s">
        <v>141</v>
      </c>
      <c r="H5837" s="1" t="s">
        <v>142</v>
      </c>
      <c r="I5837" s="1" t="s">
        <v>16</v>
      </c>
      <c r="J5837" s="1" t="s">
        <v>23</v>
      </c>
      <c r="K5837" s="1" t="s">
        <v>16</v>
      </c>
      <c r="L5837" s="1" t="s">
        <v>16</v>
      </c>
      <c r="M5837" s="1" t="s">
        <v>16</v>
      </c>
      <c r="N5837" s="1" t="s">
        <v>16</v>
      </c>
      <c r="O5837" s="1">
        <v>63.2</v>
      </c>
      <c r="P5837" s="1">
        <v>1.0</v>
      </c>
    </row>
    <row r="5838">
      <c r="A5838" s="1" t="s">
        <v>29</v>
      </c>
      <c r="B5838" s="1" t="s">
        <v>7865</v>
      </c>
      <c r="C5838" s="2" t="s">
        <v>7769</v>
      </c>
      <c r="D5838" s="1" t="s">
        <v>19</v>
      </c>
      <c r="E5838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838" s="1" t="s">
        <v>208</v>
      </c>
      <c r="G5838" s="1" t="s">
        <v>209</v>
      </c>
      <c r="H5838" s="1" t="s">
        <v>210</v>
      </c>
      <c r="I5838" s="1" t="s">
        <v>16</v>
      </c>
      <c r="J5838" s="1" t="s">
        <v>23</v>
      </c>
      <c r="K5838" s="1" t="s">
        <v>16</v>
      </c>
      <c r="L5838" s="1" t="s">
        <v>16</v>
      </c>
      <c r="M5838" s="1" t="s">
        <v>16</v>
      </c>
      <c r="N5838" s="1" t="s">
        <v>16</v>
      </c>
      <c r="O5838" s="1">
        <v>71.2</v>
      </c>
      <c r="P5838" s="1">
        <v>1.0</v>
      </c>
    </row>
    <row r="5839">
      <c r="A5839" s="1" t="s">
        <v>29</v>
      </c>
      <c r="B5839" s="1" t="s">
        <v>7866</v>
      </c>
      <c r="C5839" s="2" t="s">
        <v>7769</v>
      </c>
      <c r="D5839" s="1" t="s">
        <v>19</v>
      </c>
      <c r="E5839" s="3" t="str">
        <f>HYPERLINK("https://fyndiq.se/produkt/264eda5e155b4afc/", "2-Pack Privacy SAMSUNG S21 FE Skärmskydd &amp; 2-Pack linsskydd - Härdat Glas 9H - Super kvalitet 3D")</f>
        <v>2-Pack Privacy SAMSUNG S21 FE Skärmskydd &amp; 2-Pack linsskydd - Härdat Glas 9H - Super kvalitet 3D</v>
      </c>
      <c r="F5839" s="1" t="s">
        <v>7867</v>
      </c>
      <c r="G5839" s="1" t="s">
        <v>7868</v>
      </c>
      <c r="H5839" s="1" t="s">
        <v>7869</v>
      </c>
      <c r="I5839" s="1" t="s">
        <v>16</v>
      </c>
      <c r="J5839" s="1" t="s">
        <v>23</v>
      </c>
      <c r="K5839" s="1" t="s">
        <v>16</v>
      </c>
      <c r="L5839" s="1" t="s">
        <v>16</v>
      </c>
      <c r="M5839" s="1" t="s">
        <v>16</v>
      </c>
      <c r="N5839" s="1" t="s">
        <v>16</v>
      </c>
      <c r="O5839" s="1">
        <v>95.2</v>
      </c>
      <c r="P5839" s="1">
        <v>1.0</v>
      </c>
    </row>
    <row r="5840">
      <c r="A5840" s="1" t="s">
        <v>29</v>
      </c>
      <c r="B5840" s="1" t="s">
        <v>7870</v>
      </c>
      <c r="C5840" s="2" t="s">
        <v>7769</v>
      </c>
      <c r="D5840" s="1" t="s">
        <v>19</v>
      </c>
      <c r="E5840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5840" s="1" t="s">
        <v>2263</v>
      </c>
      <c r="G5840" s="1" t="s">
        <v>2264</v>
      </c>
      <c r="H5840" s="1" t="s">
        <v>2265</v>
      </c>
      <c r="I5840" s="1" t="s">
        <v>16</v>
      </c>
      <c r="J5840" s="1" t="s">
        <v>23</v>
      </c>
      <c r="K5840" s="1" t="s">
        <v>16</v>
      </c>
      <c r="L5840" s="1" t="s">
        <v>16</v>
      </c>
      <c r="M5840" s="1" t="s">
        <v>16</v>
      </c>
      <c r="N5840" s="1" t="s">
        <v>16</v>
      </c>
      <c r="O5840" s="1">
        <v>71.2</v>
      </c>
      <c r="P5840" s="1">
        <v>1.0</v>
      </c>
    </row>
    <row r="5841">
      <c r="A5841" s="1" t="s">
        <v>29</v>
      </c>
      <c r="B5841" s="1" t="s">
        <v>7871</v>
      </c>
      <c r="C5841" s="2" t="s">
        <v>7769</v>
      </c>
      <c r="D5841" s="1" t="s">
        <v>19</v>
      </c>
      <c r="E5841" s="3" t="str">
        <f>HYPERLINK("https://fyndiq.se/produkt/5e95d5a9fc6f49e2/", "Huawei P30 Pro - Härdat glas 9H – 3D Super kvalitet")</f>
        <v>Huawei P30 Pro - Härdat glas 9H – 3D Super kvalitet</v>
      </c>
      <c r="F5841" s="1" t="s">
        <v>469</v>
      </c>
      <c r="G5841" s="1" t="s">
        <v>470</v>
      </c>
      <c r="H5841" s="1" t="s">
        <v>471</v>
      </c>
      <c r="I5841" s="1" t="s">
        <v>16</v>
      </c>
      <c r="J5841" s="1" t="s">
        <v>23</v>
      </c>
      <c r="K5841" s="1" t="s">
        <v>16</v>
      </c>
      <c r="L5841" s="1" t="s">
        <v>16</v>
      </c>
      <c r="M5841" s="1" t="s">
        <v>16</v>
      </c>
      <c r="N5841" s="1" t="s">
        <v>16</v>
      </c>
      <c r="O5841" s="1">
        <v>63.2</v>
      </c>
      <c r="P5841" s="1">
        <v>1.0</v>
      </c>
    </row>
    <row r="5842">
      <c r="A5842" s="1" t="s">
        <v>29</v>
      </c>
      <c r="B5842" s="1" t="s">
        <v>7872</v>
      </c>
      <c r="C5842" s="2" t="s">
        <v>7769</v>
      </c>
      <c r="D5842" s="1" t="s">
        <v>19</v>
      </c>
      <c r="E5842" s="3" t="str">
        <f>HYPERLINK("https://fyndiq.se/produkt/6743099300ae4229/", "2-Pack SAMSUNG S24 Skärmskydd - Härdat Glas 9H - Super kvalitet 3D")</f>
        <v>2-Pack SAMSUNG S24 Skärmskydd - Härdat Glas 9H - Super kvalitet 3D</v>
      </c>
      <c r="F5842" s="1" t="s">
        <v>3563</v>
      </c>
      <c r="G5842" s="1" t="s">
        <v>3564</v>
      </c>
      <c r="H5842" s="1" t="s">
        <v>3565</v>
      </c>
      <c r="I5842" s="1" t="s">
        <v>16</v>
      </c>
      <c r="J5842" s="1" t="s">
        <v>23</v>
      </c>
      <c r="K5842" s="1" t="s">
        <v>16</v>
      </c>
      <c r="L5842" s="1" t="s">
        <v>16</v>
      </c>
      <c r="M5842" s="1" t="s">
        <v>16</v>
      </c>
      <c r="N5842" s="1" t="s">
        <v>16</v>
      </c>
      <c r="O5842" s="1">
        <v>71.2</v>
      </c>
      <c r="P5842" s="1">
        <v>1.0</v>
      </c>
    </row>
    <row r="5843">
      <c r="A5843" s="1" t="s">
        <v>29</v>
      </c>
      <c r="B5843" s="1" t="s">
        <v>7873</v>
      </c>
      <c r="C5843" s="2" t="s">
        <v>7769</v>
      </c>
      <c r="D5843" s="1" t="s">
        <v>19</v>
      </c>
      <c r="E5843" s="3" t="str">
        <f>HYPERLINK("https://fyndiq.se/produkt/7c990866bb87402c/", "2-Pack Xiaomi 11 Lite 5G NE - Härdat Glas 9H - Super kvalitet 3D")</f>
        <v>2-Pack Xiaomi 11 Lite 5G NE - Härdat Glas 9H - Super kvalitet 3D</v>
      </c>
      <c r="F5843" s="1" t="s">
        <v>544</v>
      </c>
      <c r="G5843" s="1" t="s">
        <v>545</v>
      </c>
      <c r="H5843" s="1" t="s">
        <v>546</v>
      </c>
      <c r="I5843" s="1" t="s">
        <v>16</v>
      </c>
      <c r="J5843" s="1" t="s">
        <v>23</v>
      </c>
      <c r="K5843" s="1" t="s">
        <v>16</v>
      </c>
      <c r="L5843" s="1" t="s">
        <v>16</v>
      </c>
      <c r="M5843" s="1" t="s">
        <v>16</v>
      </c>
      <c r="N5843" s="1" t="s">
        <v>16</v>
      </c>
      <c r="O5843" s="1">
        <v>63.2</v>
      </c>
      <c r="P5843" s="1">
        <v>1.0</v>
      </c>
    </row>
    <row r="5844">
      <c r="A5844" s="1" t="s">
        <v>29</v>
      </c>
      <c r="B5844" s="1" t="s">
        <v>7874</v>
      </c>
      <c r="C5844" s="2" t="s">
        <v>7769</v>
      </c>
      <c r="D5844" s="1" t="s">
        <v>19</v>
      </c>
      <c r="E5844" s="3" t="str">
        <f>HYPERLINK("https://fyndiq.se/produkt/b2b21eba0148489f/", "Samsung S8 härdat glass 3D heltäckande skärmskydd")</f>
        <v>Samsung S8 härdat glass 3D heltäckande skärmskydd</v>
      </c>
      <c r="F5844" s="1" t="s">
        <v>438</v>
      </c>
      <c r="G5844" s="1" t="s">
        <v>439</v>
      </c>
      <c r="H5844" s="1" t="s">
        <v>440</v>
      </c>
      <c r="I5844" s="1" t="s">
        <v>16</v>
      </c>
      <c r="J5844" s="1" t="s">
        <v>23</v>
      </c>
      <c r="K5844" s="1" t="s">
        <v>16</v>
      </c>
      <c r="L5844" s="1" t="s">
        <v>16</v>
      </c>
      <c r="M5844" s="1" t="s">
        <v>16</v>
      </c>
      <c r="N5844" s="1" t="s">
        <v>16</v>
      </c>
      <c r="O5844" s="1">
        <v>55.2</v>
      </c>
      <c r="P5844" s="1">
        <v>1.0</v>
      </c>
    </row>
    <row r="5845">
      <c r="A5845" s="1" t="s">
        <v>29</v>
      </c>
      <c r="B5845" s="1" t="s">
        <v>7875</v>
      </c>
      <c r="C5845" s="2" t="s">
        <v>7769</v>
      </c>
      <c r="D5845" s="1" t="s">
        <v>19</v>
      </c>
      <c r="E5845" s="3" t="str">
        <f>HYPERLINK("https://fyndiq.se/produkt/56c72c0ba5f749b5/", "2-Pack SAMSUNG S24 Skärmskydd - Härdat Glas 9H - Super kvalitet 3D")</f>
        <v>2-Pack SAMSUNG S24 Skärmskydd - Härdat Glas 9H - Super kvalitet 3D</v>
      </c>
      <c r="F5845" s="1" t="s">
        <v>263</v>
      </c>
      <c r="G5845" s="1" t="s">
        <v>264</v>
      </c>
      <c r="H5845" s="1" t="s">
        <v>265</v>
      </c>
      <c r="I5845" s="1" t="s">
        <v>16</v>
      </c>
      <c r="J5845" s="1" t="s">
        <v>23</v>
      </c>
      <c r="K5845" s="1" t="s">
        <v>16</v>
      </c>
      <c r="L5845" s="1" t="s">
        <v>16</v>
      </c>
      <c r="M5845" s="1" t="s">
        <v>16</v>
      </c>
      <c r="N5845" s="1" t="s">
        <v>16</v>
      </c>
      <c r="O5845" s="1">
        <v>71.2</v>
      </c>
      <c r="P5845" s="1">
        <v>1.0</v>
      </c>
    </row>
    <row r="5846">
      <c r="A5846" s="1" t="s">
        <v>29</v>
      </c>
      <c r="B5846" s="1" t="s">
        <v>7876</v>
      </c>
      <c r="C5846" s="2" t="s">
        <v>7769</v>
      </c>
      <c r="D5846" s="1" t="s">
        <v>19</v>
      </c>
      <c r="E5846" s="3" t="str">
        <f>HYPERLINK("https://fyndiq.se/produkt/4c221907d1254100/", "2-Pack Samsung A14 Skärmskydd - Härdat Glas 9H - Super kvalitet 3D")</f>
        <v>2-Pack Samsung A14 Skärmskydd - Härdat Glas 9H - Super kvalitet 3D</v>
      </c>
      <c r="F5846" s="1" t="s">
        <v>167</v>
      </c>
      <c r="G5846" s="1" t="s">
        <v>168</v>
      </c>
      <c r="H5846" s="1" t="s">
        <v>169</v>
      </c>
      <c r="I5846" s="1" t="s">
        <v>16</v>
      </c>
      <c r="J5846" s="1" t="s">
        <v>23</v>
      </c>
      <c r="K5846" s="1" t="s">
        <v>16</v>
      </c>
      <c r="L5846" s="1" t="s">
        <v>16</v>
      </c>
      <c r="M5846" s="1" t="s">
        <v>16</v>
      </c>
      <c r="N5846" s="1" t="s">
        <v>16</v>
      </c>
      <c r="O5846" s="1">
        <v>63.2</v>
      </c>
      <c r="P5846" s="1">
        <v>2.0</v>
      </c>
    </row>
    <row r="5847">
      <c r="A5847" s="1" t="s">
        <v>29</v>
      </c>
      <c r="B5847" s="1" t="s">
        <v>7877</v>
      </c>
      <c r="C5847" s="2" t="s">
        <v>7769</v>
      </c>
      <c r="D5847" s="1" t="s">
        <v>19</v>
      </c>
      <c r="E5847" s="3" t="str">
        <f>HYPERLINK("https://fyndiq.se/produkt/56c72c0ba5f749b5/", "2-Pack SAMSUNG S24 Skärmskydd - Härdat Glas 9H - Super kvalitet 3D")</f>
        <v>2-Pack SAMSUNG S24 Skärmskydd - Härdat Glas 9H - Super kvalitet 3D</v>
      </c>
      <c r="F5847" s="1" t="s">
        <v>263</v>
      </c>
      <c r="G5847" s="1" t="s">
        <v>264</v>
      </c>
      <c r="H5847" s="1" t="s">
        <v>265</v>
      </c>
      <c r="I5847" s="1" t="s">
        <v>16</v>
      </c>
      <c r="J5847" s="1" t="s">
        <v>23</v>
      </c>
      <c r="K5847" s="1" t="s">
        <v>16</v>
      </c>
      <c r="L5847" s="1" t="s">
        <v>16</v>
      </c>
      <c r="M5847" s="1" t="s">
        <v>16</v>
      </c>
      <c r="N5847" s="1" t="s">
        <v>16</v>
      </c>
      <c r="O5847" s="1">
        <v>71.2</v>
      </c>
      <c r="P5847" s="1">
        <v>1.0</v>
      </c>
    </row>
    <row r="5848">
      <c r="A5848" s="1" t="s">
        <v>29</v>
      </c>
      <c r="B5848" s="1" t="s">
        <v>7878</v>
      </c>
      <c r="C5848" s="2" t="s">
        <v>7769</v>
      </c>
      <c r="D5848" s="1" t="s">
        <v>19</v>
      </c>
      <c r="E5848" s="3" t="str">
        <f>HYPERLINK("https://fyndiq.se/produkt/9e488e35f28b4b0b/", "2-Pack GOOGLE PIXEL 6A Skärmskydd - Härdat Glas 9H - Super kvalitet 3D")</f>
        <v>2-Pack GOOGLE PIXEL 6A Skärmskydd - Härdat Glas 9H - Super kvalitet 3D</v>
      </c>
      <c r="F5848" s="1" t="s">
        <v>196</v>
      </c>
      <c r="G5848" s="1" t="s">
        <v>197</v>
      </c>
      <c r="H5848" s="1" t="s">
        <v>198</v>
      </c>
      <c r="I5848" s="1" t="s">
        <v>16</v>
      </c>
      <c r="J5848" s="1" t="s">
        <v>23</v>
      </c>
      <c r="K5848" s="1" t="s">
        <v>16</v>
      </c>
      <c r="L5848" s="1" t="s">
        <v>16</v>
      </c>
      <c r="M5848" s="1" t="s">
        <v>16</v>
      </c>
      <c r="N5848" s="1" t="s">
        <v>16</v>
      </c>
      <c r="O5848" s="1">
        <v>63.2</v>
      </c>
      <c r="P5848" s="1">
        <v>1.0</v>
      </c>
    </row>
    <row r="5849">
      <c r="A5849" s="1" t="s">
        <v>29</v>
      </c>
      <c r="B5849" s="1" t="s">
        <v>7879</v>
      </c>
      <c r="C5849" s="2" t="s">
        <v>7769</v>
      </c>
      <c r="D5849" s="1" t="s">
        <v>19</v>
      </c>
      <c r="E5849" s="3" t="str">
        <f>HYPERLINK("https://fyndiq.se/produkt/c90b30d5114944e3/", "2 Pack - Samsung S21 PLUS - 9H Härdat Glass - 3D Super Kvalitet")</f>
        <v>2 Pack - Samsung S21 PLUS - 9H Härdat Glass - 3D Super Kvalitet</v>
      </c>
      <c r="F5849" s="1" t="s">
        <v>4670</v>
      </c>
      <c r="G5849" s="1" t="s">
        <v>4671</v>
      </c>
      <c r="H5849" s="1" t="s">
        <v>4672</v>
      </c>
      <c r="I5849" s="1" t="s">
        <v>16</v>
      </c>
      <c r="J5849" s="1" t="s">
        <v>23</v>
      </c>
      <c r="K5849" s="1" t="s">
        <v>16</v>
      </c>
      <c r="L5849" s="1" t="s">
        <v>16</v>
      </c>
      <c r="M5849" s="1" t="s">
        <v>16</v>
      </c>
      <c r="N5849" s="1" t="s">
        <v>16</v>
      </c>
      <c r="O5849" s="1">
        <v>63.2</v>
      </c>
      <c r="P5849" s="1">
        <v>1.0</v>
      </c>
    </row>
    <row r="5850">
      <c r="A5850" s="1" t="s">
        <v>29</v>
      </c>
      <c r="B5850" s="1" t="s">
        <v>7880</v>
      </c>
      <c r="C5850" s="2" t="s">
        <v>7769</v>
      </c>
      <c r="D5850" s="1" t="s">
        <v>19</v>
      </c>
      <c r="E5850" s="3" t="str">
        <f>HYPERLINK("https://fyndiq.se/produkt/56c72c0ba5f749b5/", "2-Pack SAMSUNG S24 Skärmskydd - Härdat Glas 9H - Super kvalitet 3D")</f>
        <v>2-Pack SAMSUNG S24 Skärmskydd - Härdat Glas 9H - Super kvalitet 3D</v>
      </c>
      <c r="F5850" s="1" t="s">
        <v>263</v>
      </c>
      <c r="G5850" s="1" t="s">
        <v>264</v>
      </c>
      <c r="H5850" s="1" t="s">
        <v>265</v>
      </c>
      <c r="I5850" s="1" t="s">
        <v>16</v>
      </c>
      <c r="J5850" s="1" t="s">
        <v>23</v>
      </c>
      <c r="K5850" s="1" t="s">
        <v>16</v>
      </c>
      <c r="L5850" s="1" t="s">
        <v>16</v>
      </c>
      <c r="M5850" s="1" t="s">
        <v>16</v>
      </c>
      <c r="N5850" s="1" t="s">
        <v>16</v>
      </c>
      <c r="O5850" s="1">
        <v>71.2</v>
      </c>
      <c r="P5850" s="1">
        <v>1.0</v>
      </c>
    </row>
    <row r="5851">
      <c r="A5851" s="1" t="s">
        <v>29</v>
      </c>
      <c r="B5851" s="1" t="s">
        <v>7881</v>
      </c>
      <c r="C5851" s="2" t="s">
        <v>7769</v>
      </c>
      <c r="D5851" s="1" t="s">
        <v>19</v>
      </c>
      <c r="E5851" s="3" t="str">
        <f>HYPERLINK("https://fyndiq.se/produkt/0a890dd972c4463d/", "2-Pack Samsung Galaxy A52s 5G - Härdat glas 9H - Super kvalitet")</f>
        <v>2-Pack Samsung Galaxy A52s 5G - Härdat glas 9H - Super kvalitet</v>
      </c>
      <c r="F5851" s="1" t="s">
        <v>442</v>
      </c>
      <c r="G5851" s="1" t="s">
        <v>443</v>
      </c>
      <c r="H5851" s="1" t="s">
        <v>444</v>
      </c>
      <c r="I5851" s="1" t="s">
        <v>16</v>
      </c>
      <c r="J5851" s="1" t="s">
        <v>23</v>
      </c>
      <c r="K5851" s="1" t="s">
        <v>16</v>
      </c>
      <c r="L5851" s="1" t="s">
        <v>16</v>
      </c>
      <c r="M5851" s="1" t="s">
        <v>16</v>
      </c>
      <c r="N5851" s="1" t="s">
        <v>16</v>
      </c>
      <c r="O5851" s="1">
        <v>63.2</v>
      </c>
      <c r="P5851" s="1">
        <v>1.0</v>
      </c>
    </row>
    <row r="5852">
      <c r="A5852" s="1" t="s">
        <v>29</v>
      </c>
      <c r="B5852" s="1" t="s">
        <v>7882</v>
      </c>
      <c r="C5852" s="2" t="s">
        <v>7769</v>
      </c>
      <c r="D5852" s="1" t="s">
        <v>19</v>
      </c>
      <c r="E5852" s="3" t="str">
        <f>HYPERLINK("https://fyndiq.se/produkt/56c72c0ba5f749b5/", "2-Pack SAMSUNG S24 Skärmskydd - Härdat Glas 9H - Super kvalitet 3D")</f>
        <v>2-Pack SAMSUNG S24 Skärmskydd - Härdat Glas 9H - Super kvalitet 3D</v>
      </c>
      <c r="F5852" s="1" t="s">
        <v>263</v>
      </c>
      <c r="G5852" s="1" t="s">
        <v>264</v>
      </c>
      <c r="H5852" s="1" t="s">
        <v>265</v>
      </c>
      <c r="I5852" s="1" t="s">
        <v>16</v>
      </c>
      <c r="J5852" s="1" t="s">
        <v>23</v>
      </c>
      <c r="K5852" s="1" t="s">
        <v>16</v>
      </c>
      <c r="L5852" s="1" t="s">
        <v>16</v>
      </c>
      <c r="M5852" s="1" t="s">
        <v>16</v>
      </c>
      <c r="N5852" s="1" t="s">
        <v>16</v>
      </c>
      <c r="O5852" s="1">
        <v>71.2</v>
      </c>
      <c r="P5852" s="1">
        <v>1.0</v>
      </c>
    </row>
    <row r="5853">
      <c r="A5853" s="1" t="s">
        <v>29</v>
      </c>
      <c r="B5853" s="1" t="s">
        <v>7883</v>
      </c>
      <c r="C5853" s="2" t="s">
        <v>7769</v>
      </c>
      <c r="D5853" s="1" t="s">
        <v>19</v>
      </c>
      <c r="E585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5853" s="1" t="s">
        <v>311</v>
      </c>
      <c r="G5853" s="1" t="s">
        <v>312</v>
      </c>
      <c r="H5853" s="1" t="s">
        <v>313</v>
      </c>
      <c r="I5853" s="1" t="s">
        <v>16</v>
      </c>
      <c r="J5853" s="1" t="s">
        <v>23</v>
      </c>
      <c r="K5853" s="1" t="s">
        <v>16</v>
      </c>
      <c r="L5853" s="1" t="s">
        <v>16</v>
      </c>
      <c r="M5853" s="1" t="s">
        <v>16</v>
      </c>
      <c r="N5853" s="1" t="s">
        <v>16</v>
      </c>
      <c r="O5853" s="1">
        <v>71.2</v>
      </c>
      <c r="P5853" s="1">
        <v>1.0</v>
      </c>
    </row>
    <row r="5854">
      <c r="A5854" s="1" t="s">
        <v>29</v>
      </c>
      <c r="B5854" s="1" t="s">
        <v>7884</v>
      </c>
      <c r="C5854" s="2" t="s">
        <v>7769</v>
      </c>
      <c r="D5854" s="1" t="s">
        <v>19</v>
      </c>
      <c r="E585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854" s="1" t="s">
        <v>31</v>
      </c>
      <c r="G5854" s="1" t="s">
        <v>32</v>
      </c>
      <c r="H5854" s="1" t="s">
        <v>33</v>
      </c>
      <c r="I5854" s="1" t="s">
        <v>16</v>
      </c>
      <c r="J5854" s="1" t="s">
        <v>23</v>
      </c>
      <c r="K5854" s="1" t="s">
        <v>16</v>
      </c>
      <c r="L5854" s="1" t="s">
        <v>16</v>
      </c>
      <c r="M5854" s="1" t="s">
        <v>16</v>
      </c>
      <c r="N5854" s="1" t="s">
        <v>16</v>
      </c>
      <c r="O5854" s="1">
        <v>79.2</v>
      </c>
      <c r="P5854" s="1">
        <v>1.0</v>
      </c>
    </row>
    <row r="5855">
      <c r="A5855" s="1" t="s">
        <v>29</v>
      </c>
      <c r="B5855" s="1" t="s">
        <v>7885</v>
      </c>
      <c r="C5855" s="2" t="s">
        <v>7769</v>
      </c>
      <c r="D5855" s="1" t="s">
        <v>19</v>
      </c>
      <c r="E585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855" s="1" t="s">
        <v>26</v>
      </c>
      <c r="G5855" s="1" t="s">
        <v>27</v>
      </c>
      <c r="H5855" s="1" t="s">
        <v>28</v>
      </c>
      <c r="I5855" s="1" t="s">
        <v>16</v>
      </c>
      <c r="J5855" s="1" t="s">
        <v>23</v>
      </c>
      <c r="K5855" s="1" t="s">
        <v>16</v>
      </c>
      <c r="L5855" s="1" t="s">
        <v>16</v>
      </c>
      <c r="M5855" s="1" t="s">
        <v>16</v>
      </c>
      <c r="N5855" s="1" t="s">
        <v>16</v>
      </c>
      <c r="O5855" s="1">
        <v>71.2</v>
      </c>
      <c r="P5855" s="1">
        <v>1.0</v>
      </c>
    </row>
    <row r="5856">
      <c r="A5856" s="1" t="s">
        <v>29</v>
      </c>
      <c r="B5856" s="1" t="s">
        <v>7886</v>
      </c>
      <c r="C5856" s="2" t="s">
        <v>7769</v>
      </c>
      <c r="D5856" s="1" t="s">
        <v>19</v>
      </c>
      <c r="E5856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5856" s="1" t="s">
        <v>5040</v>
      </c>
      <c r="G5856" s="1" t="s">
        <v>5041</v>
      </c>
      <c r="H5856" s="1" t="s">
        <v>5042</v>
      </c>
      <c r="I5856" s="1" t="s">
        <v>16</v>
      </c>
      <c r="J5856" s="1" t="s">
        <v>23</v>
      </c>
      <c r="K5856" s="1" t="s">
        <v>16</v>
      </c>
      <c r="L5856" s="1" t="s">
        <v>16</v>
      </c>
      <c r="M5856" s="1" t="s">
        <v>16</v>
      </c>
      <c r="N5856" s="1" t="s">
        <v>16</v>
      </c>
      <c r="O5856" s="1">
        <v>79.2</v>
      </c>
      <c r="P5856" s="1">
        <v>1.0</v>
      </c>
    </row>
    <row r="5857">
      <c r="A5857" s="1" t="s">
        <v>29</v>
      </c>
      <c r="B5857" s="1" t="s">
        <v>7887</v>
      </c>
      <c r="C5857" s="2" t="s">
        <v>7769</v>
      </c>
      <c r="D5857" s="1" t="s">
        <v>19</v>
      </c>
      <c r="E5857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5857" s="1" t="s">
        <v>504</v>
      </c>
      <c r="G5857" s="1" t="s">
        <v>505</v>
      </c>
      <c r="H5857" s="1" t="s">
        <v>506</v>
      </c>
      <c r="I5857" s="1" t="s">
        <v>16</v>
      </c>
      <c r="J5857" s="1" t="s">
        <v>23</v>
      </c>
      <c r="K5857" s="1" t="s">
        <v>16</v>
      </c>
      <c r="L5857" s="1" t="s">
        <v>16</v>
      </c>
      <c r="M5857" s="1" t="s">
        <v>16</v>
      </c>
      <c r="N5857" s="1" t="s">
        <v>16</v>
      </c>
      <c r="O5857" s="1">
        <v>63.2</v>
      </c>
      <c r="P5857" s="1">
        <v>1.0</v>
      </c>
    </row>
    <row r="5858">
      <c r="A5858" s="1" t="s">
        <v>29</v>
      </c>
      <c r="B5858" s="1" t="s">
        <v>7888</v>
      </c>
      <c r="C5858" s="2" t="s">
        <v>7769</v>
      </c>
      <c r="D5858" s="1" t="s">
        <v>19</v>
      </c>
      <c r="E5858" s="3" t="str">
        <f>HYPERLINK("https://fyndiq.se/produkt/270ab3c9b834466d/", "2-Pack SONY XPERIA 10 V Skärmskydd - Härdat Glas 9H - Super kvalitet 3D")</f>
        <v>2-Pack SONY XPERIA 10 V Skärmskydd - Härdat Glas 9H - Super kvalitet 3D</v>
      </c>
      <c r="F5858" s="1" t="s">
        <v>99</v>
      </c>
      <c r="G5858" s="1" t="s">
        <v>100</v>
      </c>
      <c r="H5858" s="1" t="s">
        <v>101</v>
      </c>
      <c r="I5858" s="1" t="s">
        <v>16</v>
      </c>
      <c r="J5858" s="1" t="s">
        <v>23</v>
      </c>
      <c r="K5858" s="1" t="s">
        <v>16</v>
      </c>
      <c r="L5858" s="1" t="s">
        <v>16</v>
      </c>
      <c r="M5858" s="1" t="s">
        <v>16</v>
      </c>
      <c r="N5858" s="1" t="s">
        <v>16</v>
      </c>
      <c r="O5858" s="1">
        <v>63.2</v>
      </c>
      <c r="P5858" s="1">
        <v>1.0</v>
      </c>
    </row>
    <row r="5859">
      <c r="A5859" s="1" t="s">
        <v>29</v>
      </c>
      <c r="B5859" s="1" t="s">
        <v>7889</v>
      </c>
      <c r="C5859" s="2" t="s">
        <v>7769</v>
      </c>
      <c r="D5859" s="1" t="s">
        <v>19</v>
      </c>
      <c r="E5859" s="3" t="str">
        <f>HYPERLINK("https://fyndiq.se/produkt/a00b62acc6644fd2/", "2-Pack Samsung Galaxy S10 - Härdat glas 9H – Super kvalitet 3D")</f>
        <v>2-Pack Samsung Galaxy S10 - Härdat glas 9H – Super kvalitet 3D</v>
      </c>
      <c r="F5859" s="1" t="s">
        <v>1291</v>
      </c>
      <c r="G5859" s="1" t="s">
        <v>1292</v>
      </c>
      <c r="H5859" s="1" t="s">
        <v>1293</v>
      </c>
      <c r="I5859" s="1" t="s">
        <v>16</v>
      </c>
      <c r="J5859" s="1" t="s">
        <v>23</v>
      </c>
      <c r="K5859" s="1" t="s">
        <v>16</v>
      </c>
      <c r="L5859" s="1" t="s">
        <v>16</v>
      </c>
      <c r="M5859" s="1" t="s">
        <v>16</v>
      </c>
      <c r="N5859" s="1" t="s">
        <v>16</v>
      </c>
      <c r="O5859" s="1">
        <v>63.2</v>
      </c>
      <c r="P5859" s="1">
        <v>1.0</v>
      </c>
    </row>
    <row r="5860">
      <c r="A5860" s="1" t="s">
        <v>29</v>
      </c>
      <c r="B5860" s="1" t="s">
        <v>7890</v>
      </c>
      <c r="C5860" s="2" t="s">
        <v>7769</v>
      </c>
      <c r="D5860" s="1" t="s">
        <v>19</v>
      </c>
      <c r="E5860" s="3" t="str">
        <f>HYPERLINK("https://fyndiq.se/produkt/56c72c0ba5f749b5/", "2-Pack SAMSUNG S24 Skärmskydd - Härdat Glas 9H - Super kvalitet 3D")</f>
        <v>2-Pack SAMSUNG S24 Skärmskydd - Härdat Glas 9H - Super kvalitet 3D</v>
      </c>
      <c r="F5860" s="1" t="s">
        <v>263</v>
      </c>
      <c r="G5860" s="1" t="s">
        <v>264</v>
      </c>
      <c r="H5860" s="1" t="s">
        <v>265</v>
      </c>
      <c r="I5860" s="1" t="s">
        <v>16</v>
      </c>
      <c r="J5860" s="1" t="s">
        <v>23</v>
      </c>
      <c r="K5860" s="1" t="s">
        <v>16</v>
      </c>
      <c r="L5860" s="1" t="s">
        <v>16</v>
      </c>
      <c r="M5860" s="1" t="s">
        <v>16</v>
      </c>
      <c r="N5860" s="1" t="s">
        <v>16</v>
      </c>
      <c r="O5860" s="1">
        <v>71.2</v>
      </c>
      <c r="P5860" s="1">
        <v>1.0</v>
      </c>
    </row>
    <row r="5861">
      <c r="A5861" s="1" t="s">
        <v>29</v>
      </c>
      <c r="B5861" s="1" t="s">
        <v>7891</v>
      </c>
      <c r="C5861" s="2" t="s">
        <v>7769</v>
      </c>
      <c r="D5861" s="1" t="s">
        <v>19</v>
      </c>
      <c r="E5861" s="3" t="str">
        <f>HYPERLINK("https://fyndiq.se/produkt/e19fcc2ab2124f8a/", "2-Pack Iphone 13 Pro - 9H Härdat Glass - Top Kvalitet  3D")</f>
        <v>2-Pack Iphone 13 Pro - 9H Härdat Glass - Top Kvalitet  3D</v>
      </c>
      <c r="F5861" s="1" t="s">
        <v>555</v>
      </c>
      <c r="G5861" s="1" t="s">
        <v>556</v>
      </c>
      <c r="H5861" s="1" t="s">
        <v>557</v>
      </c>
      <c r="I5861" s="1" t="s">
        <v>16</v>
      </c>
      <c r="J5861" s="1" t="s">
        <v>23</v>
      </c>
      <c r="K5861" s="1" t="s">
        <v>16</v>
      </c>
      <c r="L5861" s="1" t="s">
        <v>16</v>
      </c>
      <c r="M5861" s="1" t="s">
        <v>16</v>
      </c>
      <c r="N5861" s="1" t="s">
        <v>16</v>
      </c>
      <c r="O5861" s="1">
        <v>55.2</v>
      </c>
      <c r="P5861" s="1">
        <v>1.0</v>
      </c>
    </row>
    <row r="5862">
      <c r="A5862" s="1" t="s">
        <v>29</v>
      </c>
      <c r="B5862" s="1" t="s">
        <v>7892</v>
      </c>
      <c r="C5862" s="2" t="s">
        <v>7769</v>
      </c>
      <c r="D5862" s="1" t="s">
        <v>19</v>
      </c>
      <c r="E5862" s="3" t="str">
        <f>HYPERLINK("https://fyndiq.se/produkt/f15b82570d4144d0/", "2-Pack Apple Watch 41mm – Härdat glas 9H – Super kvalitet 3D")</f>
        <v>2-Pack Apple Watch 41mm – Härdat glas 9H – Super kvalitet 3D</v>
      </c>
      <c r="F5862" s="1" t="s">
        <v>144</v>
      </c>
      <c r="G5862" s="1" t="s">
        <v>145</v>
      </c>
      <c r="H5862" s="1" t="s">
        <v>146</v>
      </c>
      <c r="I5862" s="1" t="s">
        <v>16</v>
      </c>
      <c r="J5862" s="1" t="s">
        <v>23</v>
      </c>
      <c r="K5862" s="1" t="s">
        <v>16</v>
      </c>
      <c r="L5862" s="1" t="s">
        <v>16</v>
      </c>
      <c r="M5862" s="1" t="s">
        <v>16</v>
      </c>
      <c r="N5862" s="1" t="s">
        <v>16</v>
      </c>
      <c r="O5862" s="1">
        <v>55.2</v>
      </c>
      <c r="P5862" s="1">
        <v>1.0</v>
      </c>
    </row>
    <row r="5863">
      <c r="A5863" s="1" t="s">
        <v>29</v>
      </c>
      <c r="B5863" s="1" t="s">
        <v>7893</v>
      </c>
      <c r="C5863" s="2" t="s">
        <v>7769</v>
      </c>
      <c r="D5863" s="1" t="s">
        <v>19</v>
      </c>
      <c r="E5863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5863" s="1" t="s">
        <v>1564</v>
      </c>
      <c r="G5863" s="1" t="s">
        <v>1565</v>
      </c>
      <c r="H5863" s="1" t="s">
        <v>1566</v>
      </c>
      <c r="I5863" s="1" t="s">
        <v>16</v>
      </c>
      <c r="J5863" s="1" t="s">
        <v>23</v>
      </c>
      <c r="K5863" s="1" t="s">
        <v>16</v>
      </c>
      <c r="L5863" s="1" t="s">
        <v>16</v>
      </c>
      <c r="M5863" s="1" t="s">
        <v>16</v>
      </c>
      <c r="N5863" s="1" t="s">
        <v>16</v>
      </c>
      <c r="O5863" s="1">
        <v>55.2</v>
      </c>
      <c r="P5863" s="1">
        <v>1.0</v>
      </c>
    </row>
    <row r="5864">
      <c r="A5864" s="1" t="s">
        <v>29</v>
      </c>
      <c r="B5864" s="1" t="s">
        <v>7894</v>
      </c>
      <c r="C5864" s="2" t="s">
        <v>7769</v>
      </c>
      <c r="D5864" s="1" t="s">
        <v>19</v>
      </c>
      <c r="E5864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5864" s="1" t="s">
        <v>1073</v>
      </c>
      <c r="G5864" s="1" t="s">
        <v>1074</v>
      </c>
      <c r="H5864" s="1" t="s">
        <v>1075</v>
      </c>
      <c r="I5864" s="1" t="s">
        <v>16</v>
      </c>
      <c r="J5864" s="1" t="s">
        <v>23</v>
      </c>
      <c r="K5864" s="1" t="s">
        <v>16</v>
      </c>
      <c r="L5864" s="1" t="s">
        <v>16</v>
      </c>
      <c r="M5864" s="1" t="s">
        <v>16</v>
      </c>
      <c r="N5864" s="1" t="s">
        <v>16</v>
      </c>
      <c r="O5864" s="1">
        <v>79.2</v>
      </c>
      <c r="P5864" s="1">
        <v>1.0</v>
      </c>
    </row>
    <row r="5865">
      <c r="A5865" s="1" t="s">
        <v>29</v>
      </c>
      <c r="B5865" s="1" t="s">
        <v>7895</v>
      </c>
      <c r="C5865" s="2" t="s">
        <v>7769</v>
      </c>
      <c r="D5865" s="1" t="s">
        <v>19</v>
      </c>
      <c r="E5865" s="3" t="str">
        <f>HYPERLINK("https://fyndiq.se/produkt/8a162916fdf246f7/", "2-Pack SAMSUNG S24 Skärmskydd - Härdat Glas 9H - Super kvalitet 3D")</f>
        <v>2-Pack SAMSUNG S24 Skärmskydd - Härdat Glas 9H - Super kvalitet 3D</v>
      </c>
      <c r="F5865" s="1" t="s">
        <v>714</v>
      </c>
      <c r="G5865" s="1" t="s">
        <v>715</v>
      </c>
      <c r="H5865" s="1" t="s">
        <v>716</v>
      </c>
      <c r="I5865" s="1" t="s">
        <v>16</v>
      </c>
      <c r="J5865" s="1" t="s">
        <v>23</v>
      </c>
      <c r="K5865" s="1" t="s">
        <v>16</v>
      </c>
      <c r="L5865" s="1" t="s">
        <v>16</v>
      </c>
      <c r="M5865" s="1" t="s">
        <v>16</v>
      </c>
      <c r="N5865" s="1" t="s">
        <v>16</v>
      </c>
      <c r="O5865" s="1">
        <v>71.2</v>
      </c>
      <c r="P5865" s="1">
        <v>1.0</v>
      </c>
    </row>
    <row r="5866">
      <c r="A5866" s="1" t="s">
        <v>29</v>
      </c>
      <c r="B5866" s="1" t="s">
        <v>7896</v>
      </c>
      <c r="C5866" s="2" t="s">
        <v>7769</v>
      </c>
      <c r="D5866" s="1" t="s">
        <v>19</v>
      </c>
      <c r="E586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5866" s="1" t="s">
        <v>183</v>
      </c>
      <c r="G5866" s="1" t="s">
        <v>184</v>
      </c>
      <c r="H5866" s="1" t="s">
        <v>185</v>
      </c>
      <c r="I5866" s="1" t="s">
        <v>16</v>
      </c>
      <c r="J5866" s="1" t="s">
        <v>23</v>
      </c>
      <c r="K5866" s="1" t="s">
        <v>16</v>
      </c>
      <c r="L5866" s="1" t="s">
        <v>16</v>
      </c>
      <c r="M5866" s="1" t="s">
        <v>16</v>
      </c>
      <c r="N5866" s="1" t="s">
        <v>16</v>
      </c>
      <c r="O5866" s="1">
        <v>79.2</v>
      </c>
      <c r="P5866" s="1">
        <v>1.0</v>
      </c>
    </row>
    <row r="5867">
      <c r="A5867" s="1" t="s">
        <v>29</v>
      </c>
      <c r="B5867" s="1" t="s">
        <v>7897</v>
      </c>
      <c r="C5867" s="2" t="s">
        <v>7769</v>
      </c>
      <c r="D5867" s="1" t="s">
        <v>19</v>
      </c>
      <c r="E5867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5867" s="1" t="s">
        <v>31</v>
      </c>
      <c r="G5867" s="1" t="s">
        <v>32</v>
      </c>
      <c r="H5867" s="1" t="s">
        <v>33</v>
      </c>
      <c r="I5867" s="1" t="s">
        <v>16</v>
      </c>
      <c r="J5867" s="1" t="s">
        <v>23</v>
      </c>
      <c r="K5867" s="1" t="s">
        <v>16</v>
      </c>
      <c r="L5867" s="1" t="s">
        <v>16</v>
      </c>
      <c r="M5867" s="1" t="s">
        <v>16</v>
      </c>
      <c r="N5867" s="1" t="s">
        <v>16</v>
      </c>
      <c r="O5867" s="1">
        <v>79.2</v>
      </c>
      <c r="P5867" s="1">
        <v>1.0</v>
      </c>
    </row>
    <row r="5868">
      <c r="A5868" s="1" t="s">
        <v>29</v>
      </c>
      <c r="B5868" s="1" t="s">
        <v>7898</v>
      </c>
      <c r="C5868" s="2" t="s">
        <v>7769</v>
      </c>
      <c r="D5868" s="1" t="s">
        <v>19</v>
      </c>
      <c r="E586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868" s="1" t="s">
        <v>977</v>
      </c>
      <c r="G5868" s="1" t="s">
        <v>978</v>
      </c>
      <c r="H5868" s="1" t="s">
        <v>979</v>
      </c>
      <c r="I5868" s="1" t="s">
        <v>16</v>
      </c>
      <c r="J5868" s="1" t="s">
        <v>23</v>
      </c>
      <c r="K5868" s="1" t="s">
        <v>16</v>
      </c>
      <c r="L5868" s="1" t="s">
        <v>16</v>
      </c>
      <c r="M5868" s="1" t="s">
        <v>16</v>
      </c>
      <c r="N5868" s="1" t="s">
        <v>16</v>
      </c>
      <c r="O5868" s="1">
        <v>63.2</v>
      </c>
      <c r="P5868" s="1">
        <v>1.0</v>
      </c>
    </row>
    <row r="5869">
      <c r="A5869" s="1" t="s">
        <v>29</v>
      </c>
      <c r="B5869" s="1" t="s">
        <v>7899</v>
      </c>
      <c r="C5869" s="2" t="s">
        <v>7769</v>
      </c>
      <c r="D5869" s="1" t="s">
        <v>19</v>
      </c>
      <c r="E5869" s="3" t="str">
        <f>HYPERLINK("https://fyndiq.se/produkt/b2b21eba0148489f/", "Samsung S8 härdat glass 3D heltäckande skärmskydd")</f>
        <v>Samsung S8 härdat glass 3D heltäckande skärmskydd</v>
      </c>
      <c r="F5869" s="1" t="s">
        <v>438</v>
      </c>
      <c r="G5869" s="1" t="s">
        <v>439</v>
      </c>
      <c r="H5869" s="1" t="s">
        <v>440</v>
      </c>
      <c r="I5869" s="1" t="s">
        <v>16</v>
      </c>
      <c r="J5869" s="1" t="s">
        <v>23</v>
      </c>
      <c r="K5869" s="1" t="s">
        <v>16</v>
      </c>
      <c r="L5869" s="1" t="s">
        <v>16</v>
      </c>
      <c r="M5869" s="1" t="s">
        <v>16</v>
      </c>
      <c r="N5869" s="1" t="s">
        <v>16</v>
      </c>
      <c r="O5869" s="1">
        <v>55.2</v>
      </c>
      <c r="P5869" s="1">
        <v>1.0</v>
      </c>
    </row>
    <row r="5870">
      <c r="A5870" s="1" t="s">
        <v>29</v>
      </c>
      <c r="B5870" s="1" t="s">
        <v>7900</v>
      </c>
      <c r="C5870" s="2" t="s">
        <v>7901</v>
      </c>
      <c r="D5870" s="1" t="s">
        <v>19</v>
      </c>
      <c r="E5870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5870" s="1" t="s">
        <v>232</v>
      </c>
      <c r="G5870" s="1" t="s">
        <v>233</v>
      </c>
      <c r="H5870" s="1" t="s">
        <v>234</v>
      </c>
      <c r="I5870" s="1" t="s">
        <v>16</v>
      </c>
      <c r="J5870" s="1" t="s">
        <v>23</v>
      </c>
      <c r="K5870" s="1" t="s">
        <v>16</v>
      </c>
      <c r="L5870" s="1" t="s">
        <v>16</v>
      </c>
      <c r="M5870" s="1" t="s">
        <v>16</v>
      </c>
      <c r="N5870" s="1" t="s">
        <v>16</v>
      </c>
      <c r="O5870" s="1">
        <v>63.2</v>
      </c>
      <c r="P5870" s="1">
        <v>1.0</v>
      </c>
    </row>
    <row r="5871">
      <c r="A5871" s="1" t="s">
        <v>29</v>
      </c>
      <c r="B5871" s="1" t="s">
        <v>7902</v>
      </c>
      <c r="C5871" s="2" t="s">
        <v>7901</v>
      </c>
      <c r="D5871" s="1" t="s">
        <v>19</v>
      </c>
      <c r="E5871" s="3" t="str">
        <f>HYPERLINK("https://fyndiq.se/produkt/c6f3e47a88184e8d/", "2-Pack SAMSUNG A55 Skärmskydd - Härdat Glas 9H - Super kvalitet 3D")</f>
        <v>2-Pack SAMSUNG A55 Skärmskydd - Härdat Glas 9H - Super kvalitet 3D</v>
      </c>
      <c r="F5871" s="1" t="s">
        <v>83</v>
      </c>
      <c r="G5871" s="1" t="s">
        <v>84</v>
      </c>
      <c r="H5871" s="1" t="s">
        <v>85</v>
      </c>
      <c r="I5871" s="1" t="s">
        <v>16</v>
      </c>
      <c r="J5871" s="1" t="s">
        <v>23</v>
      </c>
      <c r="K5871" s="1" t="s">
        <v>16</v>
      </c>
      <c r="L5871" s="1" t="s">
        <v>16</v>
      </c>
      <c r="M5871" s="1" t="s">
        <v>16</v>
      </c>
      <c r="N5871" s="1" t="s">
        <v>16</v>
      </c>
      <c r="O5871" s="1">
        <v>63.2</v>
      </c>
      <c r="P5871" s="1">
        <v>1.0</v>
      </c>
    </row>
    <row r="5872">
      <c r="A5872" s="1" t="s">
        <v>29</v>
      </c>
      <c r="B5872" s="1" t="s">
        <v>7903</v>
      </c>
      <c r="C5872" s="2" t="s">
        <v>7901</v>
      </c>
      <c r="D5872" s="1" t="s">
        <v>19</v>
      </c>
      <c r="E5872" s="3" t="str">
        <f>HYPERLINK("https://fyndiq.se/produkt/8d7960028c1a40a4/", "2 Pack Xiaomi 11T Pro 5G - Härdat glas 9H - Super kvalitet 3D")</f>
        <v>2 Pack Xiaomi 11T Pro 5G - Härdat glas 9H - Super kvalitet 3D</v>
      </c>
      <c r="F5872" s="1" t="s">
        <v>112</v>
      </c>
      <c r="G5872" s="1" t="s">
        <v>113</v>
      </c>
      <c r="H5872" s="1" t="s">
        <v>114</v>
      </c>
      <c r="I5872" s="1" t="s">
        <v>16</v>
      </c>
      <c r="J5872" s="1" t="s">
        <v>23</v>
      </c>
      <c r="K5872" s="1" t="s">
        <v>16</v>
      </c>
      <c r="L5872" s="1" t="s">
        <v>16</v>
      </c>
      <c r="M5872" s="1" t="s">
        <v>16</v>
      </c>
      <c r="N5872" s="1" t="s">
        <v>16</v>
      </c>
      <c r="O5872" s="1">
        <v>63.2</v>
      </c>
      <c r="P5872" s="1">
        <v>1.0</v>
      </c>
    </row>
    <row r="5873">
      <c r="A5873" s="1" t="s">
        <v>29</v>
      </c>
      <c r="B5873" s="1" t="s">
        <v>7904</v>
      </c>
      <c r="C5873" s="2" t="s">
        <v>7901</v>
      </c>
      <c r="D5873" s="1" t="s">
        <v>19</v>
      </c>
      <c r="E5873" s="3" t="str">
        <f>HYPERLINK("https://fyndiq.se/produkt/f4e95b294a424d40/", "2-Pack Samsung S10 Skärmskydd - Härdat Glas 9H - Super kvalitet 3D")</f>
        <v>2-Pack Samsung S10 Skärmskydd - Härdat Glas 9H - Super kvalitet 3D</v>
      </c>
      <c r="F5873" s="1" t="s">
        <v>353</v>
      </c>
      <c r="G5873" s="1" t="s">
        <v>354</v>
      </c>
      <c r="H5873" s="1" t="s">
        <v>355</v>
      </c>
      <c r="I5873" s="1" t="s">
        <v>16</v>
      </c>
      <c r="J5873" s="1" t="s">
        <v>23</v>
      </c>
      <c r="K5873" s="1" t="s">
        <v>16</v>
      </c>
      <c r="L5873" s="1" t="s">
        <v>16</v>
      </c>
      <c r="M5873" s="1" t="s">
        <v>16</v>
      </c>
      <c r="N5873" s="1" t="s">
        <v>16</v>
      </c>
      <c r="O5873" s="1">
        <v>63.2</v>
      </c>
      <c r="P5873" s="1">
        <v>1.0</v>
      </c>
    </row>
    <row r="5874">
      <c r="A5874" s="1" t="s">
        <v>29</v>
      </c>
      <c r="B5874" s="1" t="s">
        <v>7905</v>
      </c>
      <c r="C5874" s="2" t="s">
        <v>7901</v>
      </c>
      <c r="D5874" s="1" t="s">
        <v>19</v>
      </c>
      <c r="E5874" s="3" t="str">
        <f>HYPERLINK("https://fyndiq.se/produkt/4603671cea994359/", "Samsung S20 Plus härdat glas 3D 9H Top Kvalitet skärmskydd")</f>
        <v>Samsung S20 Plus härdat glas 3D 9H Top Kvalitet skärmskydd</v>
      </c>
      <c r="F5874" s="1" t="s">
        <v>428</v>
      </c>
      <c r="G5874" s="1" t="s">
        <v>429</v>
      </c>
      <c r="H5874" s="1" t="s">
        <v>430</v>
      </c>
      <c r="I5874" s="1" t="s">
        <v>1230</v>
      </c>
      <c r="J5874" s="1" t="s">
        <v>9</v>
      </c>
      <c r="K5874" s="2" t="s">
        <v>5464</v>
      </c>
      <c r="L5874" s="1" t="s">
        <v>2602</v>
      </c>
      <c r="M5874" s="1" t="s">
        <v>16</v>
      </c>
      <c r="N5874" s="1" t="s">
        <v>16</v>
      </c>
      <c r="O5874" s="1">
        <v>55.2</v>
      </c>
      <c r="P5874" s="1">
        <v>1.0</v>
      </c>
    </row>
    <row r="5875">
      <c r="A5875" s="1" t="s">
        <v>29</v>
      </c>
      <c r="B5875" s="1" t="s">
        <v>7906</v>
      </c>
      <c r="C5875" s="2" t="s">
        <v>7901</v>
      </c>
      <c r="D5875" s="1" t="s">
        <v>19</v>
      </c>
      <c r="E5875" s="3" t="str">
        <f>HYPERLINK("https://fyndiq.se/produkt/13e76851ca504320/", "2-Pack Samsung Galaxy S22 Ultra - Härdat glas 9H - Top kvalitet")</f>
        <v>2-Pack Samsung Galaxy S22 Ultra - Härdat glas 9H - Top kvalitet</v>
      </c>
      <c r="F5875" s="1" t="s">
        <v>140</v>
      </c>
      <c r="G5875" s="1" t="s">
        <v>141</v>
      </c>
      <c r="H5875" s="1" t="s">
        <v>142</v>
      </c>
      <c r="I5875" s="1" t="s">
        <v>16</v>
      </c>
      <c r="J5875" s="1" t="s">
        <v>23</v>
      </c>
      <c r="K5875" s="1" t="s">
        <v>16</v>
      </c>
      <c r="L5875" s="1" t="s">
        <v>16</v>
      </c>
      <c r="M5875" s="1" t="s">
        <v>16</v>
      </c>
      <c r="N5875" s="1" t="s">
        <v>16</v>
      </c>
      <c r="O5875" s="1">
        <v>63.2</v>
      </c>
      <c r="P5875" s="1">
        <v>1.0</v>
      </c>
    </row>
    <row r="5876">
      <c r="A5876" s="1" t="s">
        <v>29</v>
      </c>
      <c r="B5876" s="1" t="s">
        <v>7907</v>
      </c>
      <c r="C5876" s="2" t="s">
        <v>7901</v>
      </c>
      <c r="D5876" s="1" t="s">
        <v>19</v>
      </c>
      <c r="E5876" s="3" t="str">
        <f>HYPERLINK("https://fyndiq.se/produkt/1680a3aea19a4558/", "2-Pack Samsung S20 Skärmskydd - Härdat Glas 9H - Super kvalitet 3D")</f>
        <v>2-Pack Samsung S20 Skärmskydd - Härdat Glas 9H - Super kvalitet 3D</v>
      </c>
      <c r="F5876" s="1" t="s">
        <v>755</v>
      </c>
      <c r="G5876" s="1" t="s">
        <v>756</v>
      </c>
      <c r="H5876" s="1" t="s">
        <v>757</v>
      </c>
      <c r="I5876" s="1" t="s">
        <v>16</v>
      </c>
      <c r="J5876" s="1" t="s">
        <v>23</v>
      </c>
      <c r="K5876" s="1" t="s">
        <v>16</v>
      </c>
      <c r="L5876" s="1" t="s">
        <v>16</v>
      </c>
      <c r="M5876" s="1" t="s">
        <v>16</v>
      </c>
      <c r="N5876" s="1" t="s">
        <v>16</v>
      </c>
      <c r="O5876" s="1">
        <v>63.2</v>
      </c>
      <c r="P5876" s="1">
        <v>1.0</v>
      </c>
    </row>
    <row r="5877">
      <c r="A5877" s="1" t="s">
        <v>29</v>
      </c>
      <c r="B5877" s="1" t="s">
        <v>7908</v>
      </c>
      <c r="C5877" s="2" t="s">
        <v>7901</v>
      </c>
      <c r="D5877" s="1" t="s">
        <v>19</v>
      </c>
      <c r="E5877" s="3" t="str">
        <f t="shared" ref="E5877:E5878" si="98">HYPERLINK("https://fyndiq.se/produkt/317386bceef54d60/", "2-Pack Samsung Galaxy A54 (5G) - Härdat Glas 9H - Super Kvalitet 3D Skärmskydd")</f>
        <v>2-Pack Samsung Galaxy A54 (5G) - Härdat Glas 9H - Super Kvalitet 3D Skärmskydd</v>
      </c>
      <c r="F5877" s="1" t="s">
        <v>760</v>
      </c>
      <c r="G5877" s="1" t="s">
        <v>761</v>
      </c>
      <c r="H5877" s="1" t="s">
        <v>762</v>
      </c>
      <c r="I5877" s="1" t="s">
        <v>16</v>
      </c>
      <c r="J5877" s="1" t="s">
        <v>23</v>
      </c>
      <c r="K5877" s="1" t="s">
        <v>16</v>
      </c>
      <c r="L5877" s="1" t="s">
        <v>16</v>
      </c>
      <c r="M5877" s="1" t="s">
        <v>16</v>
      </c>
      <c r="N5877" s="1" t="s">
        <v>16</v>
      </c>
      <c r="O5877" s="1">
        <v>63.2</v>
      </c>
      <c r="P5877" s="1">
        <v>1.0</v>
      </c>
    </row>
    <row r="5878">
      <c r="A5878" s="1" t="s">
        <v>29</v>
      </c>
      <c r="B5878" s="1" t="s">
        <v>7909</v>
      </c>
      <c r="C5878" s="2" t="s">
        <v>7901</v>
      </c>
      <c r="D5878" s="1" t="s">
        <v>19</v>
      </c>
      <c r="E5878" s="3" t="str">
        <f t="shared" si="98"/>
        <v>2-Pack Samsung Galaxy A54 (5G) - Härdat Glas 9H - Super Kvalitet 3D Skärmskydd</v>
      </c>
      <c r="F5878" s="1" t="s">
        <v>760</v>
      </c>
      <c r="G5878" s="1" t="s">
        <v>761</v>
      </c>
      <c r="H5878" s="1" t="s">
        <v>762</v>
      </c>
      <c r="I5878" s="1" t="s">
        <v>16</v>
      </c>
      <c r="J5878" s="1" t="s">
        <v>23</v>
      </c>
      <c r="K5878" s="1" t="s">
        <v>16</v>
      </c>
      <c r="L5878" s="1" t="s">
        <v>16</v>
      </c>
      <c r="M5878" s="1" t="s">
        <v>16</v>
      </c>
      <c r="N5878" s="1" t="s">
        <v>16</v>
      </c>
      <c r="O5878" s="1">
        <v>63.2</v>
      </c>
      <c r="P5878" s="1">
        <v>1.0</v>
      </c>
    </row>
    <row r="5879">
      <c r="A5879" s="1" t="s">
        <v>29</v>
      </c>
      <c r="B5879" s="1" t="s">
        <v>7910</v>
      </c>
      <c r="C5879" s="2" t="s">
        <v>7901</v>
      </c>
      <c r="D5879" s="1" t="s">
        <v>19</v>
      </c>
      <c r="E5879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5879" s="1" t="s">
        <v>7911</v>
      </c>
      <c r="G5879" s="1" t="s">
        <v>7912</v>
      </c>
      <c r="H5879" s="1" t="s">
        <v>7913</v>
      </c>
      <c r="I5879" s="1" t="s">
        <v>16</v>
      </c>
      <c r="J5879" s="1" t="s">
        <v>23</v>
      </c>
      <c r="K5879" s="1" t="s">
        <v>16</v>
      </c>
      <c r="L5879" s="1" t="s">
        <v>16</v>
      </c>
      <c r="M5879" s="1" t="s">
        <v>16</v>
      </c>
      <c r="N5879" s="1" t="s">
        <v>16</v>
      </c>
      <c r="O5879" s="1">
        <v>71.2</v>
      </c>
      <c r="P5879" s="1">
        <v>1.0</v>
      </c>
    </row>
    <row r="5880">
      <c r="A5880" s="1" t="s">
        <v>29</v>
      </c>
      <c r="B5880" s="1" t="s">
        <v>7914</v>
      </c>
      <c r="C5880" s="2" t="s">
        <v>7901</v>
      </c>
      <c r="D5880" s="1" t="s">
        <v>19</v>
      </c>
      <c r="E5880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5880" s="1" t="s">
        <v>1564</v>
      </c>
      <c r="G5880" s="1" t="s">
        <v>1565</v>
      </c>
      <c r="H5880" s="1" t="s">
        <v>1566</v>
      </c>
      <c r="I5880" s="1" t="s">
        <v>16</v>
      </c>
      <c r="J5880" s="1" t="s">
        <v>23</v>
      </c>
      <c r="K5880" s="1" t="s">
        <v>16</v>
      </c>
      <c r="L5880" s="1" t="s">
        <v>16</v>
      </c>
      <c r="M5880" s="1" t="s">
        <v>16</v>
      </c>
      <c r="N5880" s="1" t="s">
        <v>16</v>
      </c>
      <c r="O5880" s="1">
        <v>55.2</v>
      </c>
      <c r="P5880" s="1">
        <v>1.0</v>
      </c>
    </row>
    <row r="5881">
      <c r="A5881" s="1" t="s">
        <v>29</v>
      </c>
      <c r="B5881" s="1" t="s">
        <v>7915</v>
      </c>
      <c r="C5881" s="2" t="s">
        <v>7901</v>
      </c>
      <c r="D5881" s="1" t="s">
        <v>19</v>
      </c>
      <c r="E5881" s="3" t="str">
        <f>HYPERLINK("https://fyndiq.se/produkt/925ae49423884615/", "2-Pack Samsung S22 Ultra Skärmskydd &amp; 1-Pack linsskydd -9H GLAS")</f>
        <v>2-Pack Samsung S22 Ultra Skärmskydd &amp; 1-Pack linsskydd -9H GLAS</v>
      </c>
      <c r="F5881" s="1" t="s">
        <v>335</v>
      </c>
      <c r="G5881" s="1" t="s">
        <v>336</v>
      </c>
      <c r="H5881" s="1" t="s">
        <v>337</v>
      </c>
      <c r="I5881" s="1" t="s">
        <v>16</v>
      </c>
      <c r="J5881" s="1" t="s">
        <v>23</v>
      </c>
      <c r="K5881" s="1" t="s">
        <v>16</v>
      </c>
      <c r="L5881" s="1" t="s">
        <v>16</v>
      </c>
      <c r="M5881" s="1" t="s">
        <v>16</v>
      </c>
      <c r="N5881" s="1" t="s">
        <v>16</v>
      </c>
      <c r="O5881" s="1">
        <v>71.2</v>
      </c>
      <c r="P5881" s="1">
        <v>1.0</v>
      </c>
    </row>
    <row r="5882">
      <c r="A5882" s="1" t="s">
        <v>29</v>
      </c>
      <c r="B5882" s="1" t="s">
        <v>7916</v>
      </c>
      <c r="C5882" s="2" t="s">
        <v>7901</v>
      </c>
      <c r="D5882" s="1" t="s">
        <v>19</v>
      </c>
      <c r="E5882" s="3" t="str">
        <f>HYPERLINK("https://fyndiq.se/produkt/48b46200dc014b3e/", "2-Pack Iphone 8 Vit -Härdat Glas 9H-Super Kvalitet 3D Skärmskydd")</f>
        <v>2-Pack Iphone 8 Vit -Härdat Glas 9H-Super Kvalitet 3D Skärmskydd</v>
      </c>
      <c r="F5882" s="1" t="s">
        <v>2562</v>
      </c>
      <c r="G5882" s="1" t="s">
        <v>2563</v>
      </c>
      <c r="H5882" s="1" t="s">
        <v>2564</v>
      </c>
      <c r="I5882" s="1" t="s">
        <v>16</v>
      </c>
      <c r="J5882" s="1" t="s">
        <v>23</v>
      </c>
      <c r="K5882" s="1" t="s">
        <v>16</v>
      </c>
      <c r="L5882" s="1" t="s">
        <v>16</v>
      </c>
      <c r="M5882" s="1" t="s">
        <v>16</v>
      </c>
      <c r="N5882" s="1" t="s">
        <v>16</v>
      </c>
      <c r="O5882" s="1">
        <v>55.2</v>
      </c>
      <c r="P5882" s="1">
        <v>1.0</v>
      </c>
    </row>
    <row r="5883">
      <c r="A5883" s="1" t="s">
        <v>29</v>
      </c>
      <c r="B5883" s="1" t="s">
        <v>7917</v>
      </c>
      <c r="C5883" s="2" t="s">
        <v>7901</v>
      </c>
      <c r="D5883" s="1" t="s">
        <v>19</v>
      </c>
      <c r="E5883" s="3" t="str">
        <f>HYPERLINK("https://fyndiq.se/produkt/c745c55ca3af45fb/", "Skärmskydd IPhone 11 / XR - 3D härdat glas - hög kvalitet")</f>
        <v>Skärmskydd IPhone 11 / XR - 3D härdat glas - hög kvalitet</v>
      </c>
      <c r="F5883" s="1" t="s">
        <v>2222</v>
      </c>
      <c r="G5883" s="1" t="s">
        <v>2223</v>
      </c>
      <c r="H5883" s="1" t="s">
        <v>2224</v>
      </c>
      <c r="I5883" s="1" t="s">
        <v>16</v>
      </c>
      <c r="J5883" s="1" t="s">
        <v>23</v>
      </c>
      <c r="K5883" s="1" t="s">
        <v>16</v>
      </c>
      <c r="L5883" s="1" t="s">
        <v>16</v>
      </c>
      <c r="M5883" s="1" t="s">
        <v>16</v>
      </c>
      <c r="N5883" s="1" t="s">
        <v>16</v>
      </c>
      <c r="O5883" s="1">
        <v>47.2</v>
      </c>
      <c r="P5883" s="1">
        <v>2.0</v>
      </c>
    </row>
    <row r="5884">
      <c r="A5884" s="1" t="s">
        <v>29</v>
      </c>
      <c r="B5884" s="1" t="s">
        <v>7918</v>
      </c>
      <c r="C5884" s="2" t="s">
        <v>7901</v>
      </c>
      <c r="D5884" s="1" t="s">
        <v>19</v>
      </c>
      <c r="E5884" s="3" t="str">
        <f t="shared" ref="E5884:E5885" si="99">HYPERLINK("https://fyndiq.se/produkt/e23eebfe42ea4746/", "2-Pack Samsung S23 ULTRA 5G Skärmskydd - Härdat Glas 9H - Super kvalitet 3D")</f>
        <v>2-Pack Samsung S23 ULTRA 5G Skärmskydd - Härdat Glas 9H - Super kvalitet 3D</v>
      </c>
      <c r="F5884" s="1" t="s">
        <v>977</v>
      </c>
      <c r="G5884" s="1" t="s">
        <v>978</v>
      </c>
      <c r="H5884" s="1" t="s">
        <v>979</v>
      </c>
      <c r="I5884" s="1" t="s">
        <v>16</v>
      </c>
      <c r="J5884" s="1" t="s">
        <v>23</v>
      </c>
      <c r="K5884" s="1" t="s">
        <v>16</v>
      </c>
      <c r="L5884" s="1" t="s">
        <v>16</v>
      </c>
      <c r="M5884" s="1" t="s">
        <v>16</v>
      </c>
      <c r="N5884" s="1" t="s">
        <v>16</v>
      </c>
      <c r="O5884" s="1">
        <v>63.2</v>
      </c>
      <c r="P5884" s="1">
        <v>1.0</v>
      </c>
    </row>
    <row r="5885">
      <c r="A5885" s="1" t="s">
        <v>29</v>
      </c>
      <c r="B5885" s="1" t="s">
        <v>7919</v>
      </c>
      <c r="C5885" s="2" t="s">
        <v>7901</v>
      </c>
      <c r="D5885" s="1" t="s">
        <v>19</v>
      </c>
      <c r="E5885" s="3" t="str">
        <f t="shared" si="99"/>
        <v>2-Pack Samsung S23 ULTRA 5G Skärmskydd - Härdat Glas 9H - Super kvalitet 3D</v>
      </c>
      <c r="F5885" s="1" t="s">
        <v>977</v>
      </c>
      <c r="G5885" s="1" t="s">
        <v>978</v>
      </c>
      <c r="H5885" s="1" t="s">
        <v>979</v>
      </c>
      <c r="I5885" s="1" t="s">
        <v>16</v>
      </c>
      <c r="J5885" s="1" t="s">
        <v>23</v>
      </c>
      <c r="K5885" s="1" t="s">
        <v>16</v>
      </c>
      <c r="L5885" s="1" t="s">
        <v>16</v>
      </c>
      <c r="M5885" s="1" t="s">
        <v>16</v>
      </c>
      <c r="N5885" s="1" t="s">
        <v>16</v>
      </c>
      <c r="O5885" s="1">
        <v>63.2</v>
      </c>
      <c r="P5885" s="1">
        <v>1.0</v>
      </c>
    </row>
    <row r="5886">
      <c r="A5886" s="1" t="s">
        <v>29</v>
      </c>
      <c r="B5886" s="1" t="s">
        <v>7920</v>
      </c>
      <c r="C5886" s="2" t="s">
        <v>7901</v>
      </c>
      <c r="D5886" s="1" t="s">
        <v>19</v>
      </c>
      <c r="E5886" s="3" t="str">
        <f>HYPERLINK("https://fyndiq.se/produkt/06106438a7a14dfc/", "2-Pack Xiaomi 13T Pro - Härdat glas 9H - Super kvalitet 3D Skärmskydd")</f>
        <v>2-Pack Xiaomi 13T Pro - Härdat glas 9H - Super kvalitet 3D Skärmskydd</v>
      </c>
      <c r="F5886" s="1" t="s">
        <v>883</v>
      </c>
      <c r="G5886" s="1" t="s">
        <v>884</v>
      </c>
      <c r="H5886" s="1" t="s">
        <v>885</v>
      </c>
      <c r="I5886" s="1" t="s">
        <v>1230</v>
      </c>
      <c r="J5886" s="1" t="s">
        <v>23</v>
      </c>
      <c r="K5886" s="1" t="s">
        <v>16</v>
      </c>
      <c r="L5886" s="1" t="s">
        <v>16</v>
      </c>
      <c r="M5886" s="1" t="s">
        <v>16</v>
      </c>
      <c r="N5886" s="1" t="s">
        <v>16</v>
      </c>
      <c r="O5886" s="1">
        <v>63.2</v>
      </c>
      <c r="P5886" s="1">
        <v>1.0</v>
      </c>
    </row>
    <row r="5887">
      <c r="A5887" s="1" t="s">
        <v>29</v>
      </c>
      <c r="B5887" s="1" t="s">
        <v>7921</v>
      </c>
      <c r="C5887" s="2" t="s">
        <v>7901</v>
      </c>
      <c r="D5887" s="1" t="s">
        <v>19</v>
      </c>
      <c r="E588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887" s="1" t="s">
        <v>26</v>
      </c>
      <c r="G5887" s="1" t="s">
        <v>27</v>
      </c>
      <c r="H5887" s="1" t="s">
        <v>28</v>
      </c>
      <c r="I5887" s="1" t="s">
        <v>16</v>
      </c>
      <c r="J5887" s="1" t="s">
        <v>23</v>
      </c>
      <c r="K5887" s="1" t="s">
        <v>16</v>
      </c>
      <c r="L5887" s="1" t="s">
        <v>16</v>
      </c>
      <c r="M5887" s="1" t="s">
        <v>16</v>
      </c>
      <c r="N5887" s="1" t="s">
        <v>16</v>
      </c>
      <c r="O5887" s="1">
        <v>71.2</v>
      </c>
      <c r="P5887" s="1">
        <v>1.0</v>
      </c>
    </row>
    <row r="5888">
      <c r="A5888" s="1" t="s">
        <v>29</v>
      </c>
      <c r="B5888" s="1" t="s">
        <v>7922</v>
      </c>
      <c r="C5888" s="2" t="s">
        <v>7901</v>
      </c>
      <c r="D5888" s="1" t="s">
        <v>19</v>
      </c>
      <c r="E5888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5888" s="1" t="s">
        <v>887</v>
      </c>
      <c r="G5888" s="1" t="s">
        <v>888</v>
      </c>
      <c r="H5888" s="1" t="s">
        <v>889</v>
      </c>
      <c r="I5888" s="1" t="s">
        <v>16</v>
      </c>
      <c r="J5888" s="1" t="s">
        <v>23</v>
      </c>
      <c r="K5888" s="1" t="s">
        <v>16</v>
      </c>
      <c r="L5888" s="1" t="s">
        <v>16</v>
      </c>
      <c r="M5888" s="1" t="s">
        <v>16</v>
      </c>
      <c r="N5888" s="1" t="s">
        <v>16</v>
      </c>
      <c r="O5888" s="1">
        <v>71.2</v>
      </c>
      <c r="P5888" s="1">
        <v>1.0</v>
      </c>
    </row>
    <row r="5889">
      <c r="A5889" s="1" t="s">
        <v>29</v>
      </c>
      <c r="B5889" s="1" t="s">
        <v>7923</v>
      </c>
      <c r="C5889" s="2" t="s">
        <v>7901</v>
      </c>
      <c r="D5889" s="1" t="s">
        <v>19</v>
      </c>
      <c r="E588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889" s="1" t="s">
        <v>977</v>
      </c>
      <c r="G5889" s="1" t="s">
        <v>978</v>
      </c>
      <c r="H5889" s="1" t="s">
        <v>979</v>
      </c>
      <c r="I5889" s="1" t="s">
        <v>16</v>
      </c>
      <c r="J5889" s="1" t="s">
        <v>23</v>
      </c>
      <c r="K5889" s="1" t="s">
        <v>16</v>
      </c>
      <c r="L5889" s="1" t="s">
        <v>16</v>
      </c>
      <c r="M5889" s="1" t="s">
        <v>16</v>
      </c>
      <c r="N5889" s="1" t="s">
        <v>16</v>
      </c>
      <c r="O5889" s="1">
        <v>63.2</v>
      </c>
      <c r="P5889" s="1">
        <v>1.0</v>
      </c>
    </row>
    <row r="5890">
      <c r="A5890" s="1" t="s">
        <v>29</v>
      </c>
      <c r="B5890" s="1" t="s">
        <v>7924</v>
      </c>
      <c r="C5890" s="2" t="s">
        <v>7901</v>
      </c>
      <c r="D5890" s="1" t="s">
        <v>19</v>
      </c>
      <c r="E5890" s="3" t="str">
        <f>HYPERLINK("https://fyndiq.se/produkt/f15b82570d4144d0/", "2-Pack Apple Watch 41mm – Härdat glas 9H – Super kvalitet 3D")</f>
        <v>2-Pack Apple Watch 41mm – Härdat glas 9H – Super kvalitet 3D</v>
      </c>
      <c r="F5890" s="1" t="s">
        <v>144</v>
      </c>
      <c r="G5890" s="1" t="s">
        <v>145</v>
      </c>
      <c r="H5890" s="1" t="s">
        <v>146</v>
      </c>
      <c r="I5890" s="1" t="s">
        <v>16</v>
      </c>
      <c r="J5890" s="1" t="s">
        <v>23</v>
      </c>
      <c r="K5890" s="1" t="s">
        <v>16</v>
      </c>
      <c r="L5890" s="1" t="s">
        <v>16</v>
      </c>
      <c r="M5890" s="1" t="s">
        <v>16</v>
      </c>
      <c r="N5890" s="1" t="s">
        <v>16</v>
      </c>
      <c r="O5890" s="1">
        <v>55.2</v>
      </c>
      <c r="P5890" s="1">
        <v>1.0</v>
      </c>
    </row>
    <row r="5891">
      <c r="A5891" s="1" t="s">
        <v>29</v>
      </c>
      <c r="B5891" s="1" t="s">
        <v>7925</v>
      </c>
      <c r="C5891" s="2" t="s">
        <v>7901</v>
      </c>
      <c r="D5891" s="1" t="s">
        <v>19</v>
      </c>
      <c r="E5891" s="3" t="str">
        <f>HYPERLINK("https://fyndiq.se/produkt/66924f1ff238487e/", "2-Pack GOOGLE PIXEL 7A Skärmskydd - Härdat Glas 9H - Super kvalitet 3D")</f>
        <v>2-Pack GOOGLE PIXEL 7A Skärmskydd - Härdat Glas 9H - Super kvalitet 3D</v>
      </c>
      <c r="F5891" s="1" t="s">
        <v>315</v>
      </c>
      <c r="G5891" s="1" t="s">
        <v>316</v>
      </c>
      <c r="H5891" s="1" t="s">
        <v>317</v>
      </c>
      <c r="I5891" s="1" t="s">
        <v>16</v>
      </c>
      <c r="J5891" s="1" t="s">
        <v>23</v>
      </c>
      <c r="K5891" s="1" t="s">
        <v>16</v>
      </c>
      <c r="L5891" s="1" t="s">
        <v>16</v>
      </c>
      <c r="M5891" s="1" t="s">
        <v>16</v>
      </c>
      <c r="N5891" s="1" t="s">
        <v>16</v>
      </c>
      <c r="O5891" s="1">
        <v>63.2</v>
      </c>
      <c r="P5891" s="1">
        <v>1.0</v>
      </c>
    </row>
    <row r="5892">
      <c r="A5892" s="1" t="s">
        <v>29</v>
      </c>
      <c r="B5892" s="1" t="s">
        <v>7926</v>
      </c>
      <c r="C5892" s="2" t="s">
        <v>7901</v>
      </c>
      <c r="D5892" s="1" t="s">
        <v>19</v>
      </c>
      <c r="E5892" s="3" t="str">
        <f>HYPERLINK("https://fyndiq.se/produkt/9e06a5c46f7440bf/", "2-Pack IPAD 9TH GEN 10.2 INCH Skärmskydd - Härdat Glas 9H - Super kvalitet 3D")</f>
        <v>2-Pack IPAD 9TH GEN 10.2 INCH Skärmskydd - Härdat Glas 9H - Super kvalitet 3D</v>
      </c>
      <c r="F5892" s="1" t="s">
        <v>7927</v>
      </c>
      <c r="G5892" s="1" t="s">
        <v>7928</v>
      </c>
      <c r="H5892" s="1" t="s">
        <v>7929</v>
      </c>
      <c r="I5892" s="1" t="s">
        <v>16</v>
      </c>
      <c r="J5892" s="1" t="s">
        <v>23</v>
      </c>
      <c r="K5892" s="1" t="s">
        <v>16</v>
      </c>
      <c r="L5892" s="1" t="s">
        <v>16</v>
      </c>
      <c r="M5892" s="1" t="s">
        <v>16</v>
      </c>
      <c r="N5892" s="1" t="s">
        <v>16</v>
      </c>
      <c r="O5892" s="1">
        <v>135.2</v>
      </c>
      <c r="P5892" s="1">
        <v>1.0</v>
      </c>
    </row>
    <row r="5893">
      <c r="A5893" s="1" t="s">
        <v>29</v>
      </c>
      <c r="B5893" s="1" t="s">
        <v>7930</v>
      </c>
      <c r="C5893" s="2" t="s">
        <v>7901</v>
      </c>
      <c r="D5893" s="1" t="s">
        <v>19</v>
      </c>
      <c r="E5893" s="3" t="str">
        <f>HYPERLINK("https://fyndiq.se/produkt/dfe28e565d2e4c8d/", "2 Pack Samsung S21 FE - 9H Härdat Glass - Super Kvalitet 3D")</f>
        <v>2 Pack Samsung S21 FE - 9H Härdat Glass - Super Kvalitet 3D</v>
      </c>
      <c r="F5893" s="1" t="s">
        <v>276</v>
      </c>
      <c r="G5893" s="1" t="s">
        <v>277</v>
      </c>
      <c r="H5893" s="1" t="s">
        <v>278</v>
      </c>
      <c r="I5893" s="1" t="s">
        <v>16</v>
      </c>
      <c r="J5893" s="1" t="s">
        <v>23</v>
      </c>
      <c r="K5893" s="1" t="s">
        <v>16</v>
      </c>
      <c r="L5893" s="1" t="s">
        <v>16</v>
      </c>
      <c r="M5893" s="1" t="s">
        <v>16</v>
      </c>
      <c r="N5893" s="1" t="s">
        <v>16</v>
      </c>
      <c r="O5893" s="1">
        <v>63.2</v>
      </c>
      <c r="P5893" s="1">
        <v>1.0</v>
      </c>
    </row>
    <row r="5894">
      <c r="A5894" s="1" t="s">
        <v>29</v>
      </c>
      <c r="B5894" s="1" t="s">
        <v>7931</v>
      </c>
      <c r="C5894" s="2" t="s">
        <v>7901</v>
      </c>
      <c r="D5894" s="1" t="s">
        <v>19</v>
      </c>
      <c r="E5894" s="3" t="str">
        <f>HYPERLINK("https://fyndiq.se/produkt/fc0688ffd0534ad2/", "2 Pack Samsung Galaxy Note 20 5G -Härdat glas 9H -Super kvalitet")</f>
        <v>2 Pack Samsung Galaxy Note 20 5G -Härdat glas 9H -Super kvalitet</v>
      </c>
      <c r="F5894" s="1" t="s">
        <v>948</v>
      </c>
      <c r="G5894" s="1" t="s">
        <v>949</v>
      </c>
      <c r="H5894" s="1" t="s">
        <v>950</v>
      </c>
      <c r="I5894" s="1" t="s">
        <v>16</v>
      </c>
      <c r="J5894" s="1" t="s">
        <v>23</v>
      </c>
      <c r="K5894" s="1" t="s">
        <v>16</v>
      </c>
      <c r="L5894" s="1" t="s">
        <v>16</v>
      </c>
      <c r="M5894" s="1" t="s">
        <v>16</v>
      </c>
      <c r="N5894" s="1" t="s">
        <v>16</v>
      </c>
      <c r="O5894" s="1">
        <v>63.2</v>
      </c>
      <c r="P5894" s="1">
        <v>1.0</v>
      </c>
    </row>
    <row r="5895">
      <c r="A5895" s="1" t="s">
        <v>29</v>
      </c>
      <c r="B5895" s="1" t="s">
        <v>7932</v>
      </c>
      <c r="C5895" s="2" t="s">
        <v>7901</v>
      </c>
      <c r="D5895" s="1" t="s">
        <v>19</v>
      </c>
      <c r="E589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5895" s="1" t="s">
        <v>204</v>
      </c>
      <c r="G5895" s="1" t="s">
        <v>205</v>
      </c>
      <c r="H5895" s="1" t="s">
        <v>206</v>
      </c>
      <c r="I5895" s="1" t="s">
        <v>16</v>
      </c>
      <c r="J5895" s="1" t="s">
        <v>23</v>
      </c>
      <c r="K5895" s="1" t="s">
        <v>16</v>
      </c>
      <c r="L5895" s="1" t="s">
        <v>16</v>
      </c>
      <c r="M5895" s="1" t="s">
        <v>16</v>
      </c>
      <c r="N5895" s="1" t="s">
        <v>16</v>
      </c>
      <c r="O5895" s="1">
        <v>71.2</v>
      </c>
      <c r="P5895" s="1">
        <v>1.0</v>
      </c>
    </row>
    <row r="5896">
      <c r="A5896" s="1" t="s">
        <v>29</v>
      </c>
      <c r="B5896" s="1" t="s">
        <v>7933</v>
      </c>
      <c r="C5896" s="2" t="s">
        <v>7901</v>
      </c>
      <c r="D5896" s="1" t="s">
        <v>19</v>
      </c>
      <c r="E5896" s="3" t="str">
        <f>HYPERLINK("https://fyndiq.se/produkt/6758100e2782433a/", "2-Pack iPhone 12 Pro - Härdat Glas 9H - Super Kvalitet 3D")</f>
        <v>2-Pack iPhone 12 Pro - Härdat Glas 9H - Super Kvalitet 3D</v>
      </c>
      <c r="F5896" s="1" t="s">
        <v>3185</v>
      </c>
      <c r="G5896" s="1" t="s">
        <v>3186</v>
      </c>
      <c r="H5896" s="1" t="s">
        <v>3187</v>
      </c>
      <c r="I5896" s="1" t="s">
        <v>16</v>
      </c>
      <c r="J5896" s="1" t="s">
        <v>23</v>
      </c>
      <c r="K5896" s="1" t="s">
        <v>16</v>
      </c>
      <c r="L5896" s="1" t="s">
        <v>16</v>
      </c>
      <c r="M5896" s="1" t="s">
        <v>16</v>
      </c>
      <c r="N5896" s="1" t="s">
        <v>16</v>
      </c>
      <c r="O5896" s="1">
        <v>55.2</v>
      </c>
      <c r="P5896" s="1">
        <v>1.0</v>
      </c>
    </row>
    <row r="5897">
      <c r="A5897" s="1" t="s">
        <v>29</v>
      </c>
      <c r="B5897" s="1" t="s">
        <v>7934</v>
      </c>
      <c r="C5897" s="2" t="s">
        <v>7901</v>
      </c>
      <c r="D5897" s="1" t="s">
        <v>19</v>
      </c>
      <c r="E5897" s="3" t="str">
        <f>HYPERLINK("https://fyndiq.se/produkt/4cdad3b689104202/", "2-PACK Full Cover Iphone 7 Vit - Härdat Glas 9H Skärmskydd 3D")</f>
        <v>2-PACK Full Cover Iphone 7 Vit - Härdat Glas 9H Skärmskydd 3D</v>
      </c>
      <c r="F5897" s="1" t="s">
        <v>618</v>
      </c>
      <c r="G5897" s="1" t="s">
        <v>619</v>
      </c>
      <c r="H5897" s="1" t="s">
        <v>620</v>
      </c>
      <c r="I5897" s="1" t="s">
        <v>16</v>
      </c>
      <c r="J5897" s="1" t="s">
        <v>23</v>
      </c>
      <c r="K5897" s="1" t="s">
        <v>16</v>
      </c>
      <c r="L5897" s="1" t="s">
        <v>16</v>
      </c>
      <c r="M5897" s="1" t="s">
        <v>16</v>
      </c>
      <c r="N5897" s="1" t="s">
        <v>16</v>
      </c>
      <c r="O5897" s="1">
        <v>55.2</v>
      </c>
      <c r="P5897" s="1">
        <v>1.0</v>
      </c>
    </row>
    <row r="5898">
      <c r="A5898" s="1" t="s">
        <v>29</v>
      </c>
      <c r="B5898" s="1" t="s">
        <v>7935</v>
      </c>
      <c r="C5898" s="2" t="s">
        <v>7901</v>
      </c>
      <c r="D5898" s="1" t="s">
        <v>19</v>
      </c>
      <c r="E5898" s="3" t="str">
        <f>HYPERLINK("https://fyndiq.se/produkt/c26c9ffef37a436a/", "2-Pack Samsung A35 5G Skärmskydd i Härdat Glas")</f>
        <v>2-Pack Samsung A35 5G Skärmskydd i Härdat Glas</v>
      </c>
      <c r="F5898" s="1" t="s">
        <v>432</v>
      </c>
      <c r="G5898" s="1" t="s">
        <v>433</v>
      </c>
      <c r="H5898" s="1" t="s">
        <v>434</v>
      </c>
      <c r="I5898" s="1" t="s">
        <v>16</v>
      </c>
      <c r="J5898" s="1" t="s">
        <v>23</v>
      </c>
      <c r="K5898" s="1" t="s">
        <v>16</v>
      </c>
      <c r="L5898" s="1" t="s">
        <v>16</v>
      </c>
      <c r="M5898" s="1" t="s">
        <v>16</v>
      </c>
      <c r="N5898" s="1" t="s">
        <v>16</v>
      </c>
      <c r="O5898" s="1">
        <v>63.2</v>
      </c>
      <c r="P5898" s="1">
        <v>1.0</v>
      </c>
    </row>
    <row r="5899">
      <c r="A5899" s="1" t="s">
        <v>29</v>
      </c>
      <c r="B5899" s="1" t="s">
        <v>7936</v>
      </c>
      <c r="C5899" s="2" t="s">
        <v>7901</v>
      </c>
      <c r="D5899" s="1" t="s">
        <v>19</v>
      </c>
      <c r="E5899" s="3" t="str">
        <f>HYPERLINK("https://fyndiq.se/produkt/264eda5e155b4afc/", "2-Pack Privacy SAMSUNG S21 FE Skärmskydd &amp; 2-Pack linsskydd - Härdat Glas 9H - Super kvalitet 3D")</f>
        <v>2-Pack Privacy SAMSUNG S21 FE Skärmskydd &amp; 2-Pack linsskydd - Härdat Glas 9H - Super kvalitet 3D</v>
      </c>
      <c r="F5899" s="1" t="s">
        <v>7867</v>
      </c>
      <c r="G5899" s="1" t="s">
        <v>7868</v>
      </c>
      <c r="H5899" s="1" t="s">
        <v>7869</v>
      </c>
      <c r="I5899" s="1" t="s">
        <v>16</v>
      </c>
      <c r="J5899" s="1" t="s">
        <v>23</v>
      </c>
      <c r="K5899" s="1" t="s">
        <v>16</v>
      </c>
      <c r="L5899" s="1" t="s">
        <v>16</v>
      </c>
      <c r="M5899" s="1" t="s">
        <v>16</v>
      </c>
      <c r="N5899" s="1" t="s">
        <v>16</v>
      </c>
      <c r="O5899" s="1">
        <v>95.2</v>
      </c>
      <c r="P5899" s="1">
        <v>1.0</v>
      </c>
    </row>
    <row r="5900">
      <c r="A5900" s="1" t="s">
        <v>29</v>
      </c>
      <c r="B5900" s="1" t="s">
        <v>7937</v>
      </c>
      <c r="C5900" s="2" t="s">
        <v>7901</v>
      </c>
      <c r="D5900" s="1" t="s">
        <v>19</v>
      </c>
      <c r="E5900" s="3" t="str">
        <f>HYPERLINK("https://fyndiq.se/produkt/b1caddae2e864477/", "2- Pack Samsung S10 Plus - Härdat Glas 9H - Super Kvalitet 3D")</f>
        <v>2- Pack Samsung S10 Plus - Härdat Glas 9H - Super Kvalitet 3D</v>
      </c>
      <c r="F5900" s="1" t="s">
        <v>477</v>
      </c>
      <c r="G5900" s="1" t="s">
        <v>478</v>
      </c>
      <c r="H5900" s="1" t="s">
        <v>479</v>
      </c>
      <c r="I5900" s="1" t="s">
        <v>16</v>
      </c>
      <c r="J5900" s="1" t="s">
        <v>23</v>
      </c>
      <c r="K5900" s="1" t="s">
        <v>16</v>
      </c>
      <c r="L5900" s="1" t="s">
        <v>16</v>
      </c>
      <c r="M5900" s="1" t="s">
        <v>16</v>
      </c>
      <c r="N5900" s="1" t="s">
        <v>16</v>
      </c>
      <c r="O5900" s="1">
        <v>63.2</v>
      </c>
      <c r="P5900" s="1">
        <v>1.0</v>
      </c>
    </row>
    <row r="5901">
      <c r="A5901" s="1" t="s">
        <v>29</v>
      </c>
      <c r="B5901" s="1" t="s">
        <v>7938</v>
      </c>
      <c r="C5901" s="2" t="s">
        <v>7901</v>
      </c>
      <c r="D5901" s="1" t="s">
        <v>19</v>
      </c>
      <c r="E5901" s="3" t="str">
        <f>HYPERLINK("https://fyndiq.se/produkt/c26c9ffef37a436a/", "2-Pack Samsung A35 5G Skärmskydd i Härdat Glas")</f>
        <v>2-Pack Samsung A35 5G Skärmskydd i Härdat Glas</v>
      </c>
      <c r="F5901" s="1" t="s">
        <v>432</v>
      </c>
      <c r="G5901" s="1" t="s">
        <v>433</v>
      </c>
      <c r="H5901" s="1" t="s">
        <v>434</v>
      </c>
      <c r="I5901" s="1" t="s">
        <v>16</v>
      </c>
      <c r="J5901" s="1" t="s">
        <v>23</v>
      </c>
      <c r="K5901" s="1" t="s">
        <v>16</v>
      </c>
      <c r="L5901" s="1" t="s">
        <v>16</v>
      </c>
      <c r="M5901" s="1" t="s">
        <v>16</v>
      </c>
      <c r="N5901" s="1" t="s">
        <v>16</v>
      </c>
      <c r="O5901" s="1">
        <v>63.2</v>
      </c>
      <c r="P5901" s="1">
        <v>1.0</v>
      </c>
    </row>
    <row r="5902">
      <c r="A5902" s="1" t="s">
        <v>29</v>
      </c>
      <c r="B5902" s="1" t="s">
        <v>7939</v>
      </c>
      <c r="C5902" s="2" t="s">
        <v>7901</v>
      </c>
      <c r="D5902" s="1" t="s">
        <v>19</v>
      </c>
      <c r="E5902" s="3" t="str">
        <f>HYPERLINK("https://fyndiq.se/produkt/e9cb8b77f5e5466c/", "2 Pack - Samsung S20 PLUS - 9H Härdat Glass - 3D Super Kvalitet")</f>
        <v>2 Pack - Samsung S20 PLUS - 9H Härdat Glass - 3D Super Kvalitet</v>
      </c>
      <c r="F5902" s="1" t="s">
        <v>236</v>
      </c>
      <c r="G5902" s="1" t="s">
        <v>237</v>
      </c>
      <c r="H5902" s="1" t="s">
        <v>238</v>
      </c>
      <c r="I5902" s="1" t="s">
        <v>16</v>
      </c>
      <c r="J5902" s="1" t="s">
        <v>23</v>
      </c>
      <c r="K5902" s="1" t="s">
        <v>16</v>
      </c>
      <c r="L5902" s="1" t="s">
        <v>16</v>
      </c>
      <c r="M5902" s="1" t="s">
        <v>16</v>
      </c>
      <c r="N5902" s="1" t="s">
        <v>16</v>
      </c>
      <c r="O5902" s="1">
        <v>63.2</v>
      </c>
      <c r="P5902" s="1">
        <v>1.0</v>
      </c>
    </row>
    <row r="5903">
      <c r="A5903" s="1" t="s">
        <v>29</v>
      </c>
      <c r="B5903" s="1" t="s">
        <v>7940</v>
      </c>
      <c r="C5903" s="2" t="s">
        <v>7901</v>
      </c>
      <c r="D5903" s="1" t="s">
        <v>19</v>
      </c>
      <c r="E590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903" s="1" t="s">
        <v>103</v>
      </c>
      <c r="G5903" s="1" t="s">
        <v>104</v>
      </c>
      <c r="H5903" s="1" t="s">
        <v>105</v>
      </c>
      <c r="I5903" s="1" t="s">
        <v>16</v>
      </c>
      <c r="J5903" s="1" t="s">
        <v>23</v>
      </c>
      <c r="K5903" s="1" t="s">
        <v>16</v>
      </c>
      <c r="L5903" s="1" t="s">
        <v>16</v>
      </c>
      <c r="M5903" s="1" t="s">
        <v>16</v>
      </c>
      <c r="N5903" s="1" t="s">
        <v>16</v>
      </c>
      <c r="O5903" s="1">
        <v>63.2</v>
      </c>
      <c r="P5903" s="1">
        <v>1.0</v>
      </c>
    </row>
    <row r="5904">
      <c r="A5904" s="1" t="s">
        <v>29</v>
      </c>
      <c r="B5904" s="1" t="s">
        <v>7941</v>
      </c>
      <c r="C5904" s="2" t="s">
        <v>7901</v>
      </c>
      <c r="D5904" s="1" t="s">
        <v>19</v>
      </c>
      <c r="E5904" s="3" t="str">
        <f>HYPERLINK("https://fyndiq.se/produkt/c47dc331e908415c/", "2 Pack - Samsung S22 ULTRA - 9H Härdat Glass - 3D Super Kvalitet")</f>
        <v>2 Pack - Samsung S22 ULTRA - 9H Härdat Glass - 3D Super Kvalitet</v>
      </c>
      <c r="F5904" s="1" t="s">
        <v>246</v>
      </c>
      <c r="G5904" s="1" t="s">
        <v>247</v>
      </c>
      <c r="H5904" s="1" t="s">
        <v>248</v>
      </c>
      <c r="I5904" s="1" t="s">
        <v>16</v>
      </c>
      <c r="J5904" s="1" t="s">
        <v>23</v>
      </c>
      <c r="K5904" s="1" t="s">
        <v>16</v>
      </c>
      <c r="L5904" s="1" t="s">
        <v>16</v>
      </c>
      <c r="M5904" s="1" t="s">
        <v>16</v>
      </c>
      <c r="N5904" s="1" t="s">
        <v>16</v>
      </c>
      <c r="O5904" s="1">
        <v>63.2</v>
      </c>
      <c r="P5904" s="1">
        <v>1.0</v>
      </c>
    </row>
    <row r="5905">
      <c r="A5905" s="1" t="s">
        <v>29</v>
      </c>
      <c r="B5905" s="1" t="s">
        <v>7942</v>
      </c>
      <c r="C5905" s="2" t="s">
        <v>7901</v>
      </c>
      <c r="D5905" s="1" t="s">
        <v>19</v>
      </c>
      <c r="E5905" s="3" t="str">
        <f>HYPERLINK("https://fyndiq.se/produkt/703673a03679430e/", "2-Pack Samsung A55 5G Skärmskydd i Härdat Glas")</f>
        <v>2-Pack Samsung A55 5G Skärmskydd i Härdat Glas</v>
      </c>
      <c r="F5905" s="1" t="s">
        <v>2173</v>
      </c>
      <c r="G5905" s="1" t="s">
        <v>2174</v>
      </c>
      <c r="H5905" s="1" t="s">
        <v>2175</v>
      </c>
      <c r="I5905" s="1" t="s">
        <v>16</v>
      </c>
      <c r="J5905" s="1" t="s">
        <v>23</v>
      </c>
      <c r="K5905" s="1" t="s">
        <v>16</v>
      </c>
      <c r="L5905" s="1" t="s">
        <v>16</v>
      </c>
      <c r="M5905" s="1" t="s">
        <v>16</v>
      </c>
      <c r="N5905" s="1" t="s">
        <v>16</v>
      </c>
      <c r="O5905" s="1">
        <v>63.2</v>
      </c>
      <c r="P5905" s="1">
        <v>1.0</v>
      </c>
    </row>
    <row r="5906">
      <c r="A5906" s="1" t="s">
        <v>29</v>
      </c>
      <c r="B5906" s="1" t="s">
        <v>7943</v>
      </c>
      <c r="C5906" s="2" t="s">
        <v>7901</v>
      </c>
      <c r="D5906" s="1" t="s">
        <v>19</v>
      </c>
      <c r="E5906" s="3" t="str">
        <f>HYPERLINK("https://fyndiq.se/produkt/d797b2d066ca471c/", "2-Pack Apple Watch 44mm – Härdat glas 9H – Super kvalitet 3D")</f>
        <v>2-Pack Apple Watch 44mm – Härdat glas 9H – Super kvalitet 3D</v>
      </c>
      <c r="F5906" s="1" t="s">
        <v>1392</v>
      </c>
      <c r="G5906" s="1" t="s">
        <v>1393</v>
      </c>
      <c r="H5906" s="1" t="s">
        <v>1394</v>
      </c>
      <c r="I5906" s="1" t="s">
        <v>16</v>
      </c>
      <c r="J5906" s="1" t="s">
        <v>23</v>
      </c>
      <c r="K5906" s="1" t="s">
        <v>16</v>
      </c>
      <c r="L5906" s="1" t="s">
        <v>16</v>
      </c>
      <c r="M5906" s="1" t="s">
        <v>16</v>
      </c>
      <c r="N5906" s="1" t="s">
        <v>16</v>
      </c>
      <c r="O5906" s="1">
        <v>55.2</v>
      </c>
      <c r="P5906" s="1">
        <v>1.0</v>
      </c>
    </row>
    <row r="5907">
      <c r="A5907" s="1" t="s">
        <v>29</v>
      </c>
      <c r="B5907" s="1" t="s">
        <v>7944</v>
      </c>
      <c r="C5907" s="2" t="s">
        <v>7901</v>
      </c>
      <c r="D5907" s="1" t="s">
        <v>19</v>
      </c>
      <c r="E590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907" s="1" t="s">
        <v>26</v>
      </c>
      <c r="G5907" s="1" t="s">
        <v>27</v>
      </c>
      <c r="H5907" s="1" t="s">
        <v>28</v>
      </c>
      <c r="I5907" s="1" t="s">
        <v>16</v>
      </c>
      <c r="J5907" s="1" t="s">
        <v>23</v>
      </c>
      <c r="K5907" s="1" t="s">
        <v>16</v>
      </c>
      <c r="L5907" s="1" t="s">
        <v>16</v>
      </c>
      <c r="M5907" s="1" t="s">
        <v>16</v>
      </c>
      <c r="N5907" s="1" t="s">
        <v>16</v>
      </c>
      <c r="O5907" s="1">
        <v>71.2</v>
      </c>
      <c r="P5907" s="1">
        <v>1.0</v>
      </c>
    </row>
    <row r="5908">
      <c r="A5908" s="1" t="s">
        <v>29</v>
      </c>
      <c r="B5908" s="1" t="s">
        <v>7945</v>
      </c>
      <c r="C5908" s="2" t="s">
        <v>7901</v>
      </c>
      <c r="D5908" s="1" t="s">
        <v>19</v>
      </c>
      <c r="E5908" s="3" t="str">
        <f>HYPERLINK("https://fyndiq.se/produkt/44f3cfd52e0f4e86/", "Apple Watch 45mm – Härdat glas 9H – Super kvalitet 3D Skärmskydd")</f>
        <v>Apple Watch 45mm – Härdat glas 9H – Super kvalitet 3D Skärmskydd</v>
      </c>
      <c r="F5908" s="1" t="s">
        <v>568</v>
      </c>
      <c r="G5908" s="1" t="s">
        <v>569</v>
      </c>
      <c r="H5908" s="1" t="s">
        <v>570</v>
      </c>
      <c r="I5908" s="1" t="s">
        <v>16</v>
      </c>
      <c r="J5908" s="1" t="s">
        <v>23</v>
      </c>
      <c r="K5908" s="1" t="s">
        <v>16</v>
      </c>
      <c r="L5908" s="1" t="s">
        <v>16</v>
      </c>
      <c r="M5908" s="1" t="s">
        <v>16</v>
      </c>
      <c r="N5908" s="1" t="s">
        <v>16</v>
      </c>
      <c r="O5908" s="1">
        <v>47.2</v>
      </c>
      <c r="P5908" s="1">
        <v>1.0</v>
      </c>
    </row>
    <row r="5909">
      <c r="A5909" s="1" t="s">
        <v>29</v>
      </c>
      <c r="B5909" s="1" t="s">
        <v>7946</v>
      </c>
      <c r="C5909" s="2" t="s">
        <v>7901</v>
      </c>
      <c r="D5909" s="1" t="s">
        <v>19</v>
      </c>
      <c r="E5909" s="3" t="str">
        <f>HYPERLINK("https://fyndiq.se/produkt/860c7ae305b54883/", "2 Pack Samsung S21 Ultra 5G - Härdat glas 9H - Super kvalitet 3D")</f>
        <v>2 Pack Samsung S21 Ultra 5G - Härdat glas 9H - Super kvalitet 3D</v>
      </c>
      <c r="F5909" s="1" t="s">
        <v>649</v>
      </c>
      <c r="G5909" s="1" t="s">
        <v>650</v>
      </c>
      <c r="H5909" s="1" t="s">
        <v>651</v>
      </c>
      <c r="I5909" s="1" t="s">
        <v>16</v>
      </c>
      <c r="J5909" s="1" t="s">
        <v>23</v>
      </c>
      <c r="K5909" s="1" t="s">
        <v>16</v>
      </c>
      <c r="L5909" s="1" t="s">
        <v>16</v>
      </c>
      <c r="M5909" s="1" t="s">
        <v>16</v>
      </c>
      <c r="N5909" s="1" t="s">
        <v>16</v>
      </c>
      <c r="O5909" s="1">
        <v>63.2</v>
      </c>
      <c r="P5909" s="1">
        <v>1.0</v>
      </c>
    </row>
    <row r="5910">
      <c r="A5910" s="1" t="s">
        <v>29</v>
      </c>
      <c r="B5910" s="1" t="s">
        <v>7947</v>
      </c>
      <c r="C5910" s="2" t="s">
        <v>7901</v>
      </c>
      <c r="D5910" s="1" t="s">
        <v>19</v>
      </c>
      <c r="E591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910" s="1" t="s">
        <v>26</v>
      </c>
      <c r="G5910" s="1" t="s">
        <v>27</v>
      </c>
      <c r="H5910" s="1" t="s">
        <v>28</v>
      </c>
      <c r="I5910" s="1" t="s">
        <v>16</v>
      </c>
      <c r="J5910" s="1" t="s">
        <v>23</v>
      </c>
      <c r="K5910" s="1" t="s">
        <v>16</v>
      </c>
      <c r="L5910" s="1" t="s">
        <v>16</v>
      </c>
      <c r="M5910" s="1" t="s">
        <v>16</v>
      </c>
      <c r="N5910" s="1" t="s">
        <v>16</v>
      </c>
      <c r="O5910" s="1">
        <v>71.2</v>
      </c>
      <c r="P5910" s="1">
        <v>1.0</v>
      </c>
    </row>
    <row r="5911">
      <c r="A5911" s="1" t="s">
        <v>29</v>
      </c>
      <c r="B5911" s="1" t="s">
        <v>7948</v>
      </c>
      <c r="C5911" s="2" t="s">
        <v>7901</v>
      </c>
      <c r="D5911" s="1" t="s">
        <v>19</v>
      </c>
      <c r="E5911" s="3" t="str">
        <f>HYPERLINK("https://fyndiq.se/produkt/9e488e35f28b4b0b/", "2-Pack GOOGLE PIXEL 6A Skärmskydd - Härdat Glas 9H - Super kvalitet 3D")</f>
        <v>2-Pack GOOGLE PIXEL 6A Skärmskydd - Härdat Glas 9H - Super kvalitet 3D</v>
      </c>
      <c r="F5911" s="1" t="s">
        <v>196</v>
      </c>
      <c r="G5911" s="1" t="s">
        <v>197</v>
      </c>
      <c r="H5911" s="1" t="s">
        <v>198</v>
      </c>
      <c r="I5911" s="1" t="s">
        <v>16</v>
      </c>
      <c r="J5911" s="1" t="s">
        <v>23</v>
      </c>
      <c r="K5911" s="1" t="s">
        <v>16</v>
      </c>
      <c r="L5911" s="1" t="s">
        <v>16</v>
      </c>
      <c r="M5911" s="1" t="s">
        <v>16</v>
      </c>
      <c r="N5911" s="1" t="s">
        <v>16</v>
      </c>
      <c r="O5911" s="1">
        <v>63.2</v>
      </c>
      <c r="P5911" s="1">
        <v>1.0</v>
      </c>
    </row>
    <row r="5912">
      <c r="A5912" s="1" t="s">
        <v>29</v>
      </c>
      <c r="B5912" s="1" t="s">
        <v>7949</v>
      </c>
      <c r="C5912" s="2" t="s">
        <v>7901</v>
      </c>
      <c r="D5912" s="1" t="s">
        <v>19</v>
      </c>
      <c r="E5912" s="3" t="str">
        <f>HYPERLINK("https://fyndiq.se/produkt/2db8945ba0254690/", "2-Pack MOTOROLA EDGE 30 Skärmskydd - Härdat Glas 9H - Super kvalitet 3D")</f>
        <v>2-Pack MOTOROLA EDGE 30 Skärmskydd - Härdat Glas 9H - Super kvalitet 3D</v>
      </c>
      <c r="F5912" s="1" t="s">
        <v>2181</v>
      </c>
      <c r="G5912" s="1" t="s">
        <v>2182</v>
      </c>
      <c r="H5912" s="1" t="s">
        <v>2183</v>
      </c>
      <c r="I5912" s="1" t="s">
        <v>16</v>
      </c>
      <c r="J5912" s="1" t="s">
        <v>23</v>
      </c>
      <c r="K5912" s="1" t="s">
        <v>16</v>
      </c>
      <c r="L5912" s="1" t="s">
        <v>16</v>
      </c>
      <c r="M5912" s="1" t="s">
        <v>16</v>
      </c>
      <c r="N5912" s="1" t="s">
        <v>16</v>
      </c>
      <c r="O5912" s="1">
        <v>63.2</v>
      </c>
      <c r="P5912" s="1">
        <v>1.0</v>
      </c>
    </row>
    <row r="5913">
      <c r="A5913" s="1" t="s">
        <v>29</v>
      </c>
      <c r="B5913" s="1" t="s">
        <v>7950</v>
      </c>
      <c r="C5913" s="2" t="s">
        <v>7901</v>
      </c>
      <c r="D5913" s="1" t="s">
        <v>19</v>
      </c>
      <c r="E591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5913" s="1" t="s">
        <v>26</v>
      </c>
      <c r="G5913" s="1" t="s">
        <v>27</v>
      </c>
      <c r="H5913" s="1" t="s">
        <v>28</v>
      </c>
      <c r="I5913" s="1" t="s">
        <v>16</v>
      </c>
      <c r="J5913" s="1" t="s">
        <v>23</v>
      </c>
      <c r="K5913" s="1" t="s">
        <v>16</v>
      </c>
      <c r="L5913" s="1" t="s">
        <v>16</v>
      </c>
      <c r="M5913" s="1" t="s">
        <v>16</v>
      </c>
      <c r="N5913" s="1" t="s">
        <v>16</v>
      </c>
      <c r="O5913" s="1">
        <v>71.2</v>
      </c>
      <c r="P5913" s="1">
        <v>1.0</v>
      </c>
    </row>
    <row r="5914">
      <c r="A5914" s="1" t="s">
        <v>29</v>
      </c>
      <c r="B5914" s="1" t="s">
        <v>7951</v>
      </c>
      <c r="C5914" s="2" t="s">
        <v>7901</v>
      </c>
      <c r="D5914" s="1" t="s">
        <v>19</v>
      </c>
      <c r="E5914" s="3" t="str">
        <f>HYPERLINK("https://fyndiq.se/produkt/03a480989c2048fb/", "2 Pack Samsung Galaxy S8 Plus - Härdat glas 9H–Super kvalitet 3D")</f>
        <v>2 Pack Samsung Galaxy S8 Plus - Härdat glas 9H–Super kvalitet 3D</v>
      </c>
      <c r="F5914" s="1" t="s">
        <v>991</v>
      </c>
      <c r="G5914" s="1" t="s">
        <v>992</v>
      </c>
      <c r="H5914" s="1" t="s">
        <v>993</v>
      </c>
      <c r="I5914" s="1" t="s">
        <v>16</v>
      </c>
      <c r="J5914" s="1" t="s">
        <v>23</v>
      </c>
      <c r="K5914" s="1" t="s">
        <v>16</v>
      </c>
      <c r="L5914" s="1" t="s">
        <v>16</v>
      </c>
      <c r="M5914" s="1" t="s">
        <v>16</v>
      </c>
      <c r="N5914" s="1" t="s">
        <v>16</v>
      </c>
      <c r="O5914" s="1">
        <v>63.2</v>
      </c>
      <c r="P5914" s="1">
        <v>1.0</v>
      </c>
    </row>
    <row r="5915">
      <c r="A5915" s="1" t="s">
        <v>29</v>
      </c>
      <c r="B5915" s="1" t="s">
        <v>7952</v>
      </c>
      <c r="C5915" s="2" t="s">
        <v>7901</v>
      </c>
      <c r="D5915" s="1" t="s">
        <v>19</v>
      </c>
      <c r="E5915" s="3" t="str">
        <f>HYPERLINK("https://fyndiq.se/produkt/1e7e3eca19044e00/", "2-Pack Samsung S20 5G Skärmskydd - Härdat Glas 9H - Super kvalitet 3D")</f>
        <v>2-Pack Samsung S20 5G Skärmskydd - Härdat Glas 9H - Super kvalitet 3D</v>
      </c>
      <c r="F5915" s="1" t="s">
        <v>2593</v>
      </c>
      <c r="G5915" s="1" t="s">
        <v>2594</v>
      </c>
      <c r="H5915" s="1" t="s">
        <v>2595</v>
      </c>
      <c r="I5915" s="1" t="s">
        <v>16</v>
      </c>
      <c r="J5915" s="1" t="s">
        <v>23</v>
      </c>
      <c r="K5915" s="1" t="s">
        <v>16</v>
      </c>
      <c r="L5915" s="1" t="s">
        <v>16</v>
      </c>
      <c r="M5915" s="1" t="s">
        <v>16</v>
      </c>
      <c r="N5915" s="1" t="s">
        <v>16</v>
      </c>
      <c r="O5915" s="1">
        <v>63.2</v>
      </c>
      <c r="P5915" s="1">
        <v>1.0</v>
      </c>
    </row>
    <row r="5916">
      <c r="A5916" s="1" t="s">
        <v>29</v>
      </c>
      <c r="B5916" s="1" t="s">
        <v>7953</v>
      </c>
      <c r="C5916" s="2" t="s">
        <v>7901</v>
      </c>
      <c r="D5916" s="1" t="s">
        <v>19</v>
      </c>
      <c r="E5916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5916" s="1" t="s">
        <v>887</v>
      </c>
      <c r="G5916" s="1" t="s">
        <v>888</v>
      </c>
      <c r="H5916" s="1" t="s">
        <v>889</v>
      </c>
      <c r="I5916" s="1" t="s">
        <v>16</v>
      </c>
      <c r="J5916" s="1" t="s">
        <v>23</v>
      </c>
      <c r="K5916" s="1" t="s">
        <v>16</v>
      </c>
      <c r="L5916" s="1" t="s">
        <v>16</v>
      </c>
      <c r="M5916" s="1" t="s">
        <v>16</v>
      </c>
      <c r="N5916" s="1" t="s">
        <v>16</v>
      </c>
      <c r="O5916" s="1">
        <v>71.2</v>
      </c>
      <c r="P5916" s="1">
        <v>1.0</v>
      </c>
    </row>
    <row r="5917">
      <c r="A5917" s="1" t="s">
        <v>29</v>
      </c>
      <c r="B5917" s="1" t="s">
        <v>7954</v>
      </c>
      <c r="C5917" s="2" t="s">
        <v>7901</v>
      </c>
      <c r="D5917" s="1" t="s">
        <v>19</v>
      </c>
      <c r="E5917" s="3" t="str">
        <f>HYPERLINK("https://fyndiq.se/produkt/e9cb8b77f5e5466c/", "2 Pack - Samsung S20 PLUS - 9H Härdat Glass - 3D Super Kvalitet")</f>
        <v>2 Pack - Samsung S20 PLUS - 9H Härdat Glass - 3D Super Kvalitet</v>
      </c>
      <c r="F5917" s="1" t="s">
        <v>236</v>
      </c>
      <c r="G5917" s="1" t="s">
        <v>237</v>
      </c>
      <c r="H5917" s="1" t="s">
        <v>238</v>
      </c>
      <c r="I5917" s="1" t="s">
        <v>16</v>
      </c>
      <c r="J5917" s="1" t="s">
        <v>23</v>
      </c>
      <c r="K5917" s="1" t="s">
        <v>16</v>
      </c>
      <c r="L5917" s="1" t="s">
        <v>16</v>
      </c>
      <c r="M5917" s="1" t="s">
        <v>16</v>
      </c>
      <c r="N5917" s="1" t="s">
        <v>16</v>
      </c>
      <c r="O5917" s="1">
        <v>63.2</v>
      </c>
      <c r="P5917" s="1">
        <v>1.0</v>
      </c>
    </row>
    <row r="5918">
      <c r="A5918" s="1" t="s">
        <v>29</v>
      </c>
      <c r="B5918" s="1" t="s">
        <v>7955</v>
      </c>
      <c r="C5918" s="2" t="s">
        <v>7901</v>
      </c>
      <c r="D5918" s="1" t="s">
        <v>19</v>
      </c>
      <c r="E5918" s="3" t="str">
        <f>HYPERLINK("https://fyndiq.se/produkt/3fee81d316cc43da/", "2-pack - iPhone 12 / 12 Pro - 9H Härdat Glass - Top Kvalitet")</f>
        <v>2-pack - iPhone 12 / 12 Pro - 9H Härdat Glass - Top Kvalitet</v>
      </c>
      <c r="F5918" s="1" t="s">
        <v>2499</v>
      </c>
      <c r="G5918" s="1" t="s">
        <v>2500</v>
      </c>
      <c r="H5918" s="1" t="s">
        <v>2067</v>
      </c>
      <c r="I5918" s="1" t="s">
        <v>16</v>
      </c>
      <c r="J5918" s="1" t="s">
        <v>23</v>
      </c>
      <c r="K5918" s="1" t="s">
        <v>16</v>
      </c>
      <c r="L5918" s="1" t="s">
        <v>16</v>
      </c>
      <c r="M5918" s="1" t="s">
        <v>16</v>
      </c>
      <c r="N5918" s="1" t="s">
        <v>16</v>
      </c>
      <c r="O5918" s="1">
        <v>55.2</v>
      </c>
      <c r="P5918" s="1">
        <v>1.0</v>
      </c>
    </row>
    <row r="5919">
      <c r="A5919" s="1" t="s">
        <v>29</v>
      </c>
      <c r="B5919" s="1" t="s">
        <v>7956</v>
      </c>
      <c r="C5919" s="2" t="s">
        <v>7901</v>
      </c>
      <c r="D5919" s="1" t="s">
        <v>19</v>
      </c>
      <c r="E591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5919" s="1" t="s">
        <v>51</v>
      </c>
      <c r="G5919" s="1" t="s">
        <v>52</v>
      </c>
      <c r="H5919" s="1" t="s">
        <v>53</v>
      </c>
      <c r="I5919" s="1" t="s">
        <v>16</v>
      </c>
      <c r="J5919" s="1" t="s">
        <v>23</v>
      </c>
      <c r="K5919" s="1" t="s">
        <v>16</v>
      </c>
      <c r="L5919" s="1" t="s">
        <v>16</v>
      </c>
      <c r="M5919" s="1" t="s">
        <v>16</v>
      </c>
      <c r="N5919" s="1" t="s">
        <v>16</v>
      </c>
      <c r="O5919" s="1">
        <v>87.2</v>
      </c>
      <c r="P5919" s="1">
        <v>1.0</v>
      </c>
    </row>
    <row r="5920">
      <c r="A5920" s="1" t="s">
        <v>29</v>
      </c>
      <c r="B5920" s="1" t="s">
        <v>7957</v>
      </c>
      <c r="C5920" s="2" t="s">
        <v>7901</v>
      </c>
      <c r="D5920" s="1" t="s">
        <v>19</v>
      </c>
      <c r="E5920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5920" s="1" t="s">
        <v>2858</v>
      </c>
      <c r="G5920" s="1" t="s">
        <v>2859</v>
      </c>
      <c r="H5920" s="1" t="s">
        <v>2860</v>
      </c>
      <c r="I5920" s="1" t="s">
        <v>16</v>
      </c>
      <c r="J5920" s="1" t="s">
        <v>23</v>
      </c>
      <c r="K5920" s="1" t="s">
        <v>16</v>
      </c>
      <c r="L5920" s="1" t="s">
        <v>16</v>
      </c>
      <c r="M5920" s="1" t="s">
        <v>16</v>
      </c>
      <c r="N5920" s="1" t="s">
        <v>16</v>
      </c>
      <c r="O5920" s="1">
        <v>63.2</v>
      </c>
      <c r="P5920" s="1">
        <v>1.0</v>
      </c>
    </row>
    <row r="5921">
      <c r="A5921" s="1" t="s">
        <v>29</v>
      </c>
      <c r="B5921" s="1" t="s">
        <v>7958</v>
      </c>
      <c r="C5921" s="2" t="s">
        <v>7901</v>
      </c>
      <c r="D5921" s="1" t="s">
        <v>19</v>
      </c>
      <c r="E5921" s="3" t="str">
        <f>HYPERLINK("https://fyndiq.se/produkt/2ef1b4abdbf445e2/", "2-Pack XIAOMI 14 Skärmskydd &amp; 2-Pack linsskydd - Härdat Glas 9H - Super kvalitet 3D")</f>
        <v>2-Pack XIAOMI 14 Skärmskydd &amp; 2-Pack linsskydd - Härdat Glas 9H - Super kvalitet 3D</v>
      </c>
      <c r="F5921" s="1" t="s">
        <v>2491</v>
      </c>
      <c r="G5921" s="1" t="s">
        <v>2492</v>
      </c>
      <c r="H5921" s="1" t="s">
        <v>2493</v>
      </c>
      <c r="I5921" s="1" t="s">
        <v>16</v>
      </c>
      <c r="J5921" s="1" t="s">
        <v>23</v>
      </c>
      <c r="K5921" s="1" t="s">
        <v>16</v>
      </c>
      <c r="L5921" s="1" t="s">
        <v>16</v>
      </c>
      <c r="M5921" s="1" t="s">
        <v>16</v>
      </c>
      <c r="N5921" s="1" t="s">
        <v>16</v>
      </c>
      <c r="O5921" s="1">
        <v>79.2</v>
      </c>
      <c r="P5921" s="1">
        <v>1.0</v>
      </c>
    </row>
    <row r="5922">
      <c r="A5922" s="1" t="s">
        <v>29</v>
      </c>
      <c r="B5922" s="1" t="s">
        <v>7959</v>
      </c>
      <c r="C5922" s="2" t="s">
        <v>7901</v>
      </c>
      <c r="D5922" s="1" t="s">
        <v>19</v>
      </c>
      <c r="E592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5922" s="1" t="s">
        <v>2858</v>
      </c>
      <c r="G5922" s="1" t="s">
        <v>2859</v>
      </c>
      <c r="H5922" s="1" t="s">
        <v>2860</v>
      </c>
      <c r="I5922" s="1" t="s">
        <v>16</v>
      </c>
      <c r="J5922" s="1" t="s">
        <v>23</v>
      </c>
      <c r="K5922" s="1" t="s">
        <v>16</v>
      </c>
      <c r="L5922" s="1" t="s">
        <v>16</v>
      </c>
      <c r="M5922" s="1" t="s">
        <v>16</v>
      </c>
      <c r="N5922" s="1" t="s">
        <v>16</v>
      </c>
      <c r="O5922" s="1">
        <v>63.2</v>
      </c>
      <c r="P5922" s="1">
        <v>1.0</v>
      </c>
    </row>
    <row r="5923">
      <c r="A5923" s="1" t="s">
        <v>29</v>
      </c>
      <c r="B5923" s="1" t="s">
        <v>7960</v>
      </c>
      <c r="C5923" s="2" t="s">
        <v>7901</v>
      </c>
      <c r="D5923" s="1" t="s">
        <v>19</v>
      </c>
      <c r="E592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5923" s="1" t="s">
        <v>813</v>
      </c>
      <c r="G5923" s="1" t="s">
        <v>814</v>
      </c>
      <c r="H5923" s="1" t="s">
        <v>815</v>
      </c>
      <c r="I5923" s="1" t="s">
        <v>16</v>
      </c>
      <c r="J5923" s="1" t="s">
        <v>23</v>
      </c>
      <c r="K5923" s="1" t="s">
        <v>16</v>
      </c>
      <c r="L5923" s="1" t="s">
        <v>16</v>
      </c>
      <c r="M5923" s="1" t="s">
        <v>16</v>
      </c>
      <c r="N5923" s="1" t="s">
        <v>16</v>
      </c>
      <c r="O5923" s="1">
        <v>71.2</v>
      </c>
      <c r="P5923" s="1">
        <v>1.0</v>
      </c>
    </row>
    <row r="5924">
      <c r="A5924" s="1" t="s">
        <v>29</v>
      </c>
      <c r="B5924" s="1" t="s">
        <v>7961</v>
      </c>
      <c r="C5924" s="2" t="s">
        <v>7901</v>
      </c>
      <c r="D5924" s="1" t="s">
        <v>19</v>
      </c>
      <c r="E5924" s="3" t="str">
        <f>HYPERLINK("https://fyndiq.se/produkt/9e488e35f28b4b0b/", "2-Pack GOOGLE PIXEL 6A Skärmskydd - Härdat Glas 9H - Super kvalitet 3D")</f>
        <v>2-Pack GOOGLE PIXEL 6A Skärmskydd - Härdat Glas 9H - Super kvalitet 3D</v>
      </c>
      <c r="F5924" s="1" t="s">
        <v>196</v>
      </c>
      <c r="G5924" s="1" t="s">
        <v>197</v>
      </c>
      <c r="H5924" s="1" t="s">
        <v>198</v>
      </c>
      <c r="I5924" s="1" t="s">
        <v>16</v>
      </c>
      <c r="J5924" s="1" t="s">
        <v>23</v>
      </c>
      <c r="K5924" s="1" t="s">
        <v>16</v>
      </c>
      <c r="L5924" s="1" t="s">
        <v>16</v>
      </c>
      <c r="M5924" s="1" t="s">
        <v>16</v>
      </c>
      <c r="N5924" s="1" t="s">
        <v>16</v>
      </c>
      <c r="O5924" s="1">
        <v>63.2</v>
      </c>
      <c r="P5924" s="1">
        <v>1.0</v>
      </c>
    </row>
    <row r="5925">
      <c r="A5925" s="1" t="s">
        <v>29</v>
      </c>
      <c r="B5925" s="1" t="s">
        <v>7962</v>
      </c>
      <c r="C5925" s="2" t="s">
        <v>7901</v>
      </c>
      <c r="D5925" s="1" t="s">
        <v>19</v>
      </c>
      <c r="E5925" s="3" t="str">
        <f>HYPERLINK("https://fyndiq.se/produkt/416415a768684efb/", "2-Pack Samsung Galaxy S21 5G - 9H Härdat Glas - HD")</f>
        <v>2-Pack Samsung Galaxy S21 5G - 9H Härdat Glas - HD</v>
      </c>
      <c r="F5925" s="1" t="s">
        <v>39</v>
      </c>
      <c r="G5925" s="1" t="s">
        <v>40</v>
      </c>
      <c r="H5925" s="1" t="s">
        <v>41</v>
      </c>
      <c r="I5925" s="1" t="s">
        <v>16</v>
      </c>
      <c r="J5925" s="1" t="s">
        <v>23</v>
      </c>
      <c r="K5925" s="1" t="s">
        <v>16</v>
      </c>
      <c r="L5925" s="1" t="s">
        <v>16</v>
      </c>
      <c r="M5925" s="1" t="s">
        <v>16</v>
      </c>
      <c r="N5925" s="1" t="s">
        <v>16</v>
      </c>
      <c r="O5925" s="1">
        <v>63.2</v>
      </c>
      <c r="P5925" s="1">
        <v>1.0</v>
      </c>
    </row>
    <row r="5926">
      <c r="A5926" s="1" t="s">
        <v>29</v>
      </c>
      <c r="B5926" s="1" t="s">
        <v>7963</v>
      </c>
      <c r="C5926" s="2" t="s">
        <v>7901</v>
      </c>
      <c r="D5926" s="1" t="s">
        <v>19</v>
      </c>
      <c r="E5926" s="3" t="str">
        <f>HYPERLINK("https://fyndiq.se/produkt/c6f3e47a88184e8d/", "2-Pack SAMSUNG A55 Skärmskydd - Härdat Glas 9H - Super kvalitet 3D")</f>
        <v>2-Pack SAMSUNG A55 Skärmskydd - Härdat Glas 9H - Super kvalitet 3D</v>
      </c>
      <c r="F5926" s="1" t="s">
        <v>83</v>
      </c>
      <c r="G5926" s="1" t="s">
        <v>84</v>
      </c>
      <c r="H5926" s="1" t="s">
        <v>85</v>
      </c>
      <c r="I5926" s="1" t="s">
        <v>16</v>
      </c>
      <c r="J5926" s="1" t="s">
        <v>23</v>
      </c>
      <c r="K5926" s="1" t="s">
        <v>16</v>
      </c>
      <c r="L5926" s="1" t="s">
        <v>16</v>
      </c>
      <c r="M5926" s="1" t="s">
        <v>16</v>
      </c>
      <c r="N5926" s="1" t="s">
        <v>16</v>
      </c>
      <c r="O5926" s="1">
        <v>63.2</v>
      </c>
      <c r="P5926" s="1">
        <v>1.0</v>
      </c>
    </row>
    <row r="5927">
      <c r="A5927" s="1" t="s">
        <v>29</v>
      </c>
      <c r="B5927" s="1" t="s">
        <v>7964</v>
      </c>
      <c r="C5927" s="2" t="s">
        <v>7901</v>
      </c>
      <c r="D5927" s="1" t="s">
        <v>19</v>
      </c>
      <c r="E5927" s="3" t="str">
        <f>HYPERLINK("https://fyndiq.se/produkt/8a162916fdf246f7/", "2-Pack SAMSUNG S24 Skärmskydd - Härdat Glas 9H - Super kvalitet 3D")</f>
        <v>2-Pack SAMSUNG S24 Skärmskydd - Härdat Glas 9H - Super kvalitet 3D</v>
      </c>
      <c r="F5927" s="1" t="s">
        <v>714</v>
      </c>
      <c r="G5927" s="1" t="s">
        <v>715</v>
      </c>
      <c r="H5927" s="1" t="s">
        <v>716</v>
      </c>
      <c r="I5927" s="1" t="s">
        <v>16</v>
      </c>
      <c r="J5927" s="1" t="s">
        <v>23</v>
      </c>
      <c r="K5927" s="1" t="s">
        <v>16</v>
      </c>
      <c r="L5927" s="1" t="s">
        <v>16</v>
      </c>
      <c r="M5927" s="1" t="s">
        <v>16</v>
      </c>
      <c r="N5927" s="1" t="s">
        <v>16</v>
      </c>
      <c r="O5927" s="1">
        <v>71.2</v>
      </c>
      <c r="P5927" s="1">
        <v>1.0</v>
      </c>
    </row>
    <row r="5928">
      <c r="A5928" s="1" t="s">
        <v>29</v>
      </c>
      <c r="B5928" s="1" t="s">
        <v>7965</v>
      </c>
      <c r="C5928" s="2" t="s">
        <v>7901</v>
      </c>
      <c r="D5928" s="1" t="s">
        <v>19</v>
      </c>
      <c r="E5928" s="3" t="str">
        <f>HYPERLINK("https://fyndiq.se/produkt/cc43d01c37a84f4a/", "Samsung Galaxy S20 FE - Härdat glas 9H - Super kvalitet 3D")</f>
        <v>Samsung Galaxy S20 FE - Härdat glas 9H - Super kvalitet 3D</v>
      </c>
      <c r="F5928" s="1" t="s">
        <v>827</v>
      </c>
      <c r="G5928" s="1" t="s">
        <v>828</v>
      </c>
      <c r="H5928" s="1" t="s">
        <v>829</v>
      </c>
      <c r="I5928" s="1" t="s">
        <v>16</v>
      </c>
      <c r="J5928" s="1" t="s">
        <v>23</v>
      </c>
      <c r="K5928" s="1" t="s">
        <v>16</v>
      </c>
      <c r="L5928" s="1" t="s">
        <v>16</v>
      </c>
      <c r="M5928" s="1" t="s">
        <v>16</v>
      </c>
      <c r="N5928" s="1" t="s">
        <v>16</v>
      </c>
      <c r="O5928" s="1">
        <v>55.2</v>
      </c>
      <c r="P5928" s="1">
        <v>1.0</v>
      </c>
    </row>
    <row r="5929">
      <c r="A5929" s="1" t="s">
        <v>29</v>
      </c>
      <c r="B5929" s="1" t="s">
        <v>7966</v>
      </c>
      <c r="C5929" s="2" t="s">
        <v>7901</v>
      </c>
      <c r="D5929" s="1" t="s">
        <v>19</v>
      </c>
      <c r="E5929" s="3" t="str">
        <f>HYPERLINK("https://fyndiq.se/produkt/e944a8f6aa8043d9/", "Skärmskydd Iphone 7/8 plus svart , härdat glas hög kvalitet")</f>
        <v>Skärmskydd Iphone 7/8 plus svart , härdat glas hög kvalitet</v>
      </c>
      <c r="F5929" s="1" t="s">
        <v>4531</v>
      </c>
      <c r="G5929" s="1" t="s">
        <v>4532</v>
      </c>
      <c r="H5929" s="1" t="s">
        <v>4533</v>
      </c>
      <c r="I5929" s="1" t="s">
        <v>16</v>
      </c>
      <c r="J5929" s="1" t="s">
        <v>23</v>
      </c>
      <c r="K5929" s="1" t="s">
        <v>16</v>
      </c>
      <c r="L5929" s="1" t="s">
        <v>16</v>
      </c>
      <c r="M5929" s="1" t="s">
        <v>16</v>
      </c>
      <c r="N5929" s="1" t="s">
        <v>16</v>
      </c>
      <c r="O5929" s="1">
        <v>47.2</v>
      </c>
      <c r="P5929" s="1">
        <v>1.0</v>
      </c>
    </row>
    <row r="5930">
      <c r="A5930" s="1" t="s">
        <v>29</v>
      </c>
      <c r="B5930" s="1" t="s">
        <v>7967</v>
      </c>
      <c r="C5930" s="2" t="s">
        <v>7901</v>
      </c>
      <c r="D5930" s="1" t="s">
        <v>19</v>
      </c>
      <c r="E593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5930" s="1" t="s">
        <v>163</v>
      </c>
      <c r="G5930" s="1" t="s">
        <v>164</v>
      </c>
      <c r="H5930" s="1" t="s">
        <v>165</v>
      </c>
      <c r="I5930" s="1" t="s">
        <v>16</v>
      </c>
      <c r="J5930" s="1" t="s">
        <v>23</v>
      </c>
      <c r="K5930" s="1" t="s">
        <v>16</v>
      </c>
      <c r="L5930" s="1" t="s">
        <v>16</v>
      </c>
      <c r="M5930" s="1" t="s">
        <v>16</v>
      </c>
      <c r="N5930" s="1" t="s">
        <v>16</v>
      </c>
      <c r="O5930" s="1">
        <v>63.2</v>
      </c>
      <c r="P5930" s="1">
        <v>1.0</v>
      </c>
    </row>
    <row r="5931">
      <c r="A5931" s="1" t="s">
        <v>29</v>
      </c>
      <c r="B5931" s="1" t="s">
        <v>7968</v>
      </c>
      <c r="C5931" s="2" t="s">
        <v>7901</v>
      </c>
      <c r="D5931" s="1" t="s">
        <v>19</v>
      </c>
      <c r="E593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931" s="1" t="s">
        <v>103</v>
      </c>
      <c r="G5931" s="1" t="s">
        <v>104</v>
      </c>
      <c r="H5931" s="1" t="s">
        <v>105</v>
      </c>
      <c r="I5931" s="1" t="s">
        <v>16</v>
      </c>
      <c r="J5931" s="1" t="s">
        <v>23</v>
      </c>
      <c r="K5931" s="1" t="s">
        <v>16</v>
      </c>
      <c r="L5931" s="1" t="s">
        <v>16</v>
      </c>
      <c r="M5931" s="1" t="s">
        <v>16</v>
      </c>
      <c r="N5931" s="1" t="s">
        <v>16</v>
      </c>
      <c r="O5931" s="1">
        <v>63.2</v>
      </c>
      <c r="P5931" s="1">
        <v>1.0</v>
      </c>
    </row>
    <row r="5932">
      <c r="A5932" s="1" t="s">
        <v>29</v>
      </c>
      <c r="B5932" s="1" t="s">
        <v>7969</v>
      </c>
      <c r="C5932" s="2" t="s">
        <v>7901</v>
      </c>
      <c r="D5932" s="1" t="s">
        <v>19</v>
      </c>
      <c r="E5932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5932" s="1" t="s">
        <v>7116</v>
      </c>
      <c r="G5932" s="1" t="s">
        <v>7117</v>
      </c>
      <c r="H5932" s="1" t="s">
        <v>7118</v>
      </c>
      <c r="I5932" s="1" t="s">
        <v>16</v>
      </c>
      <c r="J5932" s="1" t="s">
        <v>23</v>
      </c>
      <c r="K5932" s="1" t="s">
        <v>16</v>
      </c>
      <c r="L5932" s="1" t="s">
        <v>16</v>
      </c>
      <c r="M5932" s="1" t="s">
        <v>16</v>
      </c>
      <c r="N5932" s="1" t="s">
        <v>16</v>
      </c>
      <c r="O5932" s="1">
        <v>63.2</v>
      </c>
      <c r="P5932" s="1">
        <v>1.0</v>
      </c>
    </row>
    <row r="5933">
      <c r="A5933" s="1" t="s">
        <v>29</v>
      </c>
      <c r="B5933" s="1" t="s">
        <v>7970</v>
      </c>
      <c r="C5933" s="2" t="s">
        <v>7901</v>
      </c>
      <c r="D5933" s="1" t="s">
        <v>19</v>
      </c>
      <c r="E5933" s="3" t="str">
        <f>HYPERLINK("https://fyndiq.se/produkt/5d384cc8795744b0/", "2-Pack Samsung A55 Skärmskydd i Härdat Glas")</f>
        <v>2-Pack Samsung A55 Skärmskydd i Härdat Glas</v>
      </c>
      <c r="F5933" s="1" t="s">
        <v>191</v>
      </c>
      <c r="G5933" s="1" t="s">
        <v>192</v>
      </c>
      <c r="H5933" s="1" t="s">
        <v>193</v>
      </c>
      <c r="I5933" s="1" t="s">
        <v>16</v>
      </c>
      <c r="J5933" s="1" t="s">
        <v>23</v>
      </c>
      <c r="K5933" s="1" t="s">
        <v>16</v>
      </c>
      <c r="L5933" s="1" t="s">
        <v>16</v>
      </c>
      <c r="M5933" s="1" t="s">
        <v>16</v>
      </c>
      <c r="N5933" s="1" t="s">
        <v>16</v>
      </c>
      <c r="O5933" s="1">
        <v>63.2</v>
      </c>
      <c r="P5933" s="1">
        <v>1.0</v>
      </c>
    </row>
    <row r="5934">
      <c r="A5934" s="1" t="s">
        <v>29</v>
      </c>
      <c r="B5934" s="1" t="s">
        <v>7971</v>
      </c>
      <c r="C5934" s="2" t="s">
        <v>7901</v>
      </c>
      <c r="D5934" s="1" t="s">
        <v>19</v>
      </c>
      <c r="E5934" s="3" t="str">
        <f>HYPERLINK("https://fyndiq.se/produkt/f1b3c06373a844cb/", "Samsung Galaxy S20 - Härdat glas 9H - Super kvalitet 3D")</f>
        <v>Samsung Galaxy S20 - Härdat glas 9H - Super kvalitet 3D</v>
      </c>
      <c r="F5934" s="1" t="s">
        <v>417</v>
      </c>
      <c r="G5934" s="1" t="s">
        <v>418</v>
      </c>
      <c r="H5934" s="1" t="s">
        <v>419</v>
      </c>
      <c r="I5934" s="1" t="s">
        <v>16</v>
      </c>
      <c r="J5934" s="1" t="s">
        <v>23</v>
      </c>
      <c r="K5934" s="1" t="s">
        <v>16</v>
      </c>
      <c r="L5934" s="1" t="s">
        <v>16</v>
      </c>
      <c r="M5934" s="1" t="s">
        <v>16</v>
      </c>
      <c r="N5934" s="1" t="s">
        <v>16</v>
      </c>
      <c r="O5934" s="1">
        <v>63.2</v>
      </c>
      <c r="P5934" s="1">
        <v>1.0</v>
      </c>
    </row>
    <row r="5935">
      <c r="A5935" s="1" t="s">
        <v>29</v>
      </c>
      <c r="B5935" s="1" t="s">
        <v>7972</v>
      </c>
      <c r="C5935" s="2" t="s">
        <v>7901</v>
      </c>
      <c r="D5935" s="1" t="s">
        <v>19</v>
      </c>
      <c r="E5935" s="3" t="str">
        <f>HYPERLINK("https://fyndiq.se/produkt/b1caddae2e864477/", "2- Pack Samsung S10 Plus - Härdat Glas 9H - Super Kvalitet 3D")</f>
        <v>2- Pack Samsung S10 Plus - Härdat Glas 9H - Super Kvalitet 3D</v>
      </c>
      <c r="F5935" s="1" t="s">
        <v>477</v>
      </c>
      <c r="G5935" s="1" t="s">
        <v>478</v>
      </c>
      <c r="H5935" s="1" t="s">
        <v>479</v>
      </c>
      <c r="I5935" s="1" t="s">
        <v>16</v>
      </c>
      <c r="J5935" s="1" t="s">
        <v>23</v>
      </c>
      <c r="K5935" s="1" t="s">
        <v>16</v>
      </c>
      <c r="L5935" s="1" t="s">
        <v>16</v>
      </c>
      <c r="M5935" s="1" t="s">
        <v>16</v>
      </c>
      <c r="N5935" s="1" t="s">
        <v>16</v>
      </c>
      <c r="O5935" s="1">
        <v>63.2</v>
      </c>
      <c r="P5935" s="1">
        <v>1.0</v>
      </c>
    </row>
    <row r="5936">
      <c r="A5936" s="1" t="s">
        <v>29</v>
      </c>
      <c r="B5936" s="1" t="s">
        <v>7973</v>
      </c>
      <c r="C5936" s="2" t="s">
        <v>7901</v>
      </c>
      <c r="D5936" s="1" t="s">
        <v>19</v>
      </c>
      <c r="E5936" s="3" t="str">
        <f>HYPERLINK("https://fyndiq.se/produkt/13e76851ca504320/", "2-Pack Samsung Galaxy S22 Ultra - Härdat glas 9H - Top kvalitet")</f>
        <v>2-Pack Samsung Galaxy S22 Ultra - Härdat glas 9H - Top kvalitet</v>
      </c>
      <c r="F5936" s="1" t="s">
        <v>140</v>
      </c>
      <c r="G5936" s="1" t="s">
        <v>141</v>
      </c>
      <c r="H5936" s="1" t="s">
        <v>142</v>
      </c>
      <c r="I5936" s="1" t="s">
        <v>16</v>
      </c>
      <c r="J5936" s="1" t="s">
        <v>23</v>
      </c>
      <c r="K5936" s="1" t="s">
        <v>16</v>
      </c>
      <c r="L5936" s="1" t="s">
        <v>16</v>
      </c>
      <c r="M5936" s="1" t="s">
        <v>16</v>
      </c>
      <c r="N5936" s="1" t="s">
        <v>16</v>
      </c>
      <c r="O5936" s="1">
        <v>63.2</v>
      </c>
      <c r="P5936" s="1">
        <v>1.0</v>
      </c>
    </row>
    <row r="5937">
      <c r="A5937" s="1" t="s">
        <v>29</v>
      </c>
      <c r="B5937" s="1" t="s">
        <v>7974</v>
      </c>
      <c r="C5937" s="2" t="s">
        <v>7901</v>
      </c>
      <c r="D5937" s="1" t="s">
        <v>19</v>
      </c>
      <c r="E5937" s="3" t="str">
        <f>HYPERLINK("https://fyndiq.se/produkt/f1b3c06373a844cb/", "Samsung Galaxy S20 - Härdat glas 9H - Super kvalitet 3D")</f>
        <v>Samsung Galaxy S20 - Härdat glas 9H - Super kvalitet 3D</v>
      </c>
      <c r="F5937" s="1" t="s">
        <v>417</v>
      </c>
      <c r="G5937" s="1" t="s">
        <v>418</v>
      </c>
      <c r="H5937" s="1" t="s">
        <v>419</v>
      </c>
      <c r="I5937" s="1" t="s">
        <v>16</v>
      </c>
      <c r="J5937" s="1" t="s">
        <v>23</v>
      </c>
      <c r="K5937" s="1" t="s">
        <v>16</v>
      </c>
      <c r="L5937" s="1" t="s">
        <v>16</v>
      </c>
      <c r="M5937" s="1" t="s">
        <v>16</v>
      </c>
      <c r="N5937" s="1" t="s">
        <v>16</v>
      </c>
      <c r="O5937" s="1">
        <v>63.2</v>
      </c>
      <c r="P5937" s="1">
        <v>1.0</v>
      </c>
    </row>
    <row r="5938">
      <c r="A5938" s="1" t="s">
        <v>29</v>
      </c>
      <c r="B5938" s="1" t="s">
        <v>7975</v>
      </c>
      <c r="C5938" s="2" t="s">
        <v>7901</v>
      </c>
      <c r="D5938" s="1" t="s">
        <v>19</v>
      </c>
      <c r="E5938" s="3" t="str">
        <f>HYPERLINK("https://fyndiq.se/produkt/06106438a7a14dfc/", "2-Pack Xiaomi 13T Pro - Härdat glas 9H - Super kvalitet 3D Skärmskydd")</f>
        <v>2-Pack Xiaomi 13T Pro - Härdat glas 9H - Super kvalitet 3D Skärmskydd</v>
      </c>
      <c r="F5938" s="1" t="s">
        <v>883</v>
      </c>
      <c r="G5938" s="1" t="s">
        <v>884</v>
      </c>
      <c r="H5938" s="1" t="s">
        <v>885</v>
      </c>
      <c r="I5938" s="1" t="s">
        <v>16</v>
      </c>
      <c r="J5938" s="1" t="s">
        <v>23</v>
      </c>
      <c r="K5938" s="1" t="s">
        <v>16</v>
      </c>
      <c r="L5938" s="1" t="s">
        <v>16</v>
      </c>
      <c r="M5938" s="1" t="s">
        <v>16</v>
      </c>
      <c r="N5938" s="1" t="s">
        <v>16</v>
      </c>
      <c r="O5938" s="1">
        <v>63.2</v>
      </c>
      <c r="P5938" s="1">
        <v>1.0</v>
      </c>
    </row>
    <row r="5939">
      <c r="A5939" s="1" t="s">
        <v>29</v>
      </c>
      <c r="B5939" s="1" t="s">
        <v>7976</v>
      </c>
      <c r="C5939" s="2" t="s">
        <v>7901</v>
      </c>
      <c r="D5939" s="1" t="s">
        <v>19</v>
      </c>
      <c r="E5939" s="3" t="str">
        <f>HYPERLINK("https://fyndiq.se/produkt/4c221907d1254100/", "2-Pack Samsung A14 Skärmskydd - Härdat Glas 9H - Super kvalitet 3D")</f>
        <v>2-Pack Samsung A14 Skärmskydd - Härdat Glas 9H - Super kvalitet 3D</v>
      </c>
      <c r="F5939" s="1" t="s">
        <v>167</v>
      </c>
      <c r="G5939" s="1" t="s">
        <v>168</v>
      </c>
      <c r="H5939" s="1" t="s">
        <v>169</v>
      </c>
      <c r="I5939" s="1" t="s">
        <v>16</v>
      </c>
      <c r="J5939" s="1" t="s">
        <v>23</v>
      </c>
      <c r="K5939" s="1" t="s">
        <v>16</v>
      </c>
      <c r="L5939" s="1" t="s">
        <v>16</v>
      </c>
      <c r="M5939" s="1" t="s">
        <v>16</v>
      </c>
      <c r="N5939" s="1" t="s">
        <v>16</v>
      </c>
      <c r="O5939" s="1">
        <v>63.2</v>
      </c>
      <c r="P5939" s="1">
        <v>1.0</v>
      </c>
    </row>
    <row r="5940">
      <c r="A5940" s="1" t="s">
        <v>29</v>
      </c>
      <c r="B5940" s="1" t="s">
        <v>7977</v>
      </c>
      <c r="C5940" s="2" t="s">
        <v>7901</v>
      </c>
      <c r="D5940" s="1" t="s">
        <v>19</v>
      </c>
      <c r="E5940" s="3" t="str">
        <f t="shared" ref="E5940:E5942" si="100">HYPERLINK("https://fyndiq.se/produkt/56c72c0ba5f749b5/", "2-Pack SAMSUNG S24 Skärmskydd - Härdat Glas 9H - Super kvalitet 3D")</f>
        <v>2-Pack SAMSUNG S24 Skärmskydd - Härdat Glas 9H - Super kvalitet 3D</v>
      </c>
      <c r="F5940" s="1" t="s">
        <v>263</v>
      </c>
      <c r="G5940" s="1" t="s">
        <v>264</v>
      </c>
      <c r="H5940" s="1" t="s">
        <v>265</v>
      </c>
      <c r="I5940" s="1" t="s">
        <v>16</v>
      </c>
      <c r="J5940" s="1" t="s">
        <v>23</v>
      </c>
      <c r="K5940" s="1" t="s">
        <v>16</v>
      </c>
      <c r="L5940" s="1" t="s">
        <v>16</v>
      </c>
      <c r="M5940" s="1" t="s">
        <v>16</v>
      </c>
      <c r="N5940" s="1" t="s">
        <v>16</v>
      </c>
      <c r="O5940" s="1">
        <v>71.2</v>
      </c>
      <c r="P5940" s="1">
        <v>1.0</v>
      </c>
    </row>
    <row r="5941">
      <c r="A5941" s="1" t="s">
        <v>29</v>
      </c>
      <c r="B5941" s="1" t="s">
        <v>7978</v>
      </c>
      <c r="C5941" s="2" t="s">
        <v>7901</v>
      </c>
      <c r="D5941" s="1" t="s">
        <v>19</v>
      </c>
      <c r="E5941" s="3" t="str">
        <f t="shared" si="100"/>
        <v>2-Pack SAMSUNG S24 Skärmskydd - Härdat Glas 9H - Super kvalitet 3D</v>
      </c>
      <c r="F5941" s="1" t="s">
        <v>263</v>
      </c>
      <c r="G5941" s="1" t="s">
        <v>264</v>
      </c>
      <c r="H5941" s="1" t="s">
        <v>265</v>
      </c>
      <c r="I5941" s="1" t="s">
        <v>16</v>
      </c>
      <c r="J5941" s="1" t="s">
        <v>23</v>
      </c>
      <c r="K5941" s="1" t="s">
        <v>16</v>
      </c>
      <c r="L5941" s="1" t="s">
        <v>16</v>
      </c>
      <c r="M5941" s="1" t="s">
        <v>16</v>
      </c>
      <c r="N5941" s="1" t="s">
        <v>16</v>
      </c>
      <c r="O5941" s="1">
        <v>71.2</v>
      </c>
      <c r="P5941" s="1">
        <v>1.0</v>
      </c>
    </row>
    <row r="5942">
      <c r="A5942" s="1" t="s">
        <v>29</v>
      </c>
      <c r="B5942" s="1" t="s">
        <v>7979</v>
      </c>
      <c r="C5942" s="2" t="s">
        <v>7901</v>
      </c>
      <c r="D5942" s="1" t="s">
        <v>19</v>
      </c>
      <c r="E5942" s="3" t="str">
        <f t="shared" si="100"/>
        <v>2-Pack SAMSUNG S24 Skärmskydd - Härdat Glas 9H - Super kvalitet 3D</v>
      </c>
      <c r="F5942" s="1" t="s">
        <v>263</v>
      </c>
      <c r="G5942" s="1" t="s">
        <v>264</v>
      </c>
      <c r="H5942" s="1" t="s">
        <v>265</v>
      </c>
      <c r="I5942" s="1" t="s">
        <v>16</v>
      </c>
      <c r="J5942" s="1" t="s">
        <v>23</v>
      </c>
      <c r="K5942" s="1" t="s">
        <v>16</v>
      </c>
      <c r="L5942" s="1" t="s">
        <v>16</v>
      </c>
      <c r="M5942" s="1" t="s">
        <v>16</v>
      </c>
      <c r="N5942" s="1" t="s">
        <v>16</v>
      </c>
      <c r="O5942" s="1">
        <v>71.2</v>
      </c>
      <c r="P5942" s="1">
        <v>1.0</v>
      </c>
    </row>
    <row r="5943">
      <c r="A5943" s="1" t="s">
        <v>29</v>
      </c>
      <c r="B5943" s="1" t="s">
        <v>7980</v>
      </c>
      <c r="C5943" s="2" t="s">
        <v>7901</v>
      </c>
      <c r="D5943" s="1" t="s">
        <v>19</v>
      </c>
      <c r="E5943" s="3" t="str">
        <f>HYPERLINK("https://fyndiq.se/produkt/a00b62acc6644fd2/", "2-Pack Samsung Galaxy S10 - Härdat glas 9H – Super kvalitet 3D")</f>
        <v>2-Pack Samsung Galaxy S10 - Härdat glas 9H – Super kvalitet 3D</v>
      </c>
      <c r="F5943" s="1" t="s">
        <v>1291</v>
      </c>
      <c r="G5943" s="1" t="s">
        <v>1292</v>
      </c>
      <c r="H5943" s="1" t="s">
        <v>1293</v>
      </c>
      <c r="I5943" s="1" t="s">
        <v>16</v>
      </c>
      <c r="J5943" s="1" t="s">
        <v>23</v>
      </c>
      <c r="K5943" s="1" t="s">
        <v>16</v>
      </c>
      <c r="L5943" s="1" t="s">
        <v>16</v>
      </c>
      <c r="M5943" s="1" t="s">
        <v>16</v>
      </c>
      <c r="N5943" s="1" t="s">
        <v>16</v>
      </c>
      <c r="O5943" s="1">
        <v>63.2</v>
      </c>
      <c r="P5943" s="1">
        <v>1.0</v>
      </c>
    </row>
    <row r="5944">
      <c r="A5944" s="1" t="s">
        <v>29</v>
      </c>
      <c r="B5944" s="1" t="s">
        <v>7981</v>
      </c>
      <c r="C5944" s="2" t="s">
        <v>7901</v>
      </c>
      <c r="D5944" s="1" t="s">
        <v>19</v>
      </c>
      <c r="E5944" s="3" t="str">
        <f>HYPERLINK("https://fyndiq.se/produkt/f15b82570d4144d0/", "2-Pack Apple Watch 41mm – Härdat glas 9H – Super kvalitet 3D")</f>
        <v>2-Pack Apple Watch 41mm – Härdat glas 9H – Super kvalitet 3D</v>
      </c>
      <c r="F5944" s="1" t="s">
        <v>144</v>
      </c>
      <c r="G5944" s="1" t="s">
        <v>145</v>
      </c>
      <c r="H5944" s="1" t="s">
        <v>146</v>
      </c>
      <c r="I5944" s="1" t="s">
        <v>16</v>
      </c>
      <c r="J5944" s="1" t="s">
        <v>23</v>
      </c>
      <c r="K5944" s="1" t="s">
        <v>16</v>
      </c>
      <c r="L5944" s="1" t="s">
        <v>16</v>
      </c>
      <c r="M5944" s="1" t="s">
        <v>16</v>
      </c>
      <c r="N5944" s="1" t="s">
        <v>16</v>
      </c>
      <c r="O5944" s="1">
        <v>55.2</v>
      </c>
      <c r="P5944" s="1">
        <v>1.0</v>
      </c>
    </row>
    <row r="5945">
      <c r="A5945" s="1" t="s">
        <v>29</v>
      </c>
      <c r="B5945" s="1" t="s">
        <v>7982</v>
      </c>
      <c r="C5945" s="2" t="s">
        <v>7901</v>
      </c>
      <c r="D5945" s="1" t="s">
        <v>19</v>
      </c>
      <c r="E594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5945" s="1" t="s">
        <v>208</v>
      </c>
      <c r="G5945" s="1" t="s">
        <v>209</v>
      </c>
      <c r="H5945" s="1" t="s">
        <v>210</v>
      </c>
      <c r="I5945" s="1" t="s">
        <v>16</v>
      </c>
      <c r="J5945" s="1" t="s">
        <v>23</v>
      </c>
      <c r="K5945" s="1" t="s">
        <v>16</v>
      </c>
      <c r="L5945" s="1" t="s">
        <v>16</v>
      </c>
      <c r="M5945" s="1" t="s">
        <v>16</v>
      </c>
      <c r="N5945" s="1" t="s">
        <v>16</v>
      </c>
      <c r="O5945" s="1">
        <v>71.2</v>
      </c>
      <c r="P5945" s="1">
        <v>1.0</v>
      </c>
    </row>
    <row r="5946">
      <c r="A5946" s="1" t="s">
        <v>29</v>
      </c>
      <c r="B5946" s="1" t="s">
        <v>7983</v>
      </c>
      <c r="C5946" s="2" t="s">
        <v>7901</v>
      </c>
      <c r="D5946" s="1" t="s">
        <v>19</v>
      </c>
      <c r="E594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946" s="1" t="s">
        <v>2144</v>
      </c>
      <c r="G5946" s="1" t="s">
        <v>2145</v>
      </c>
      <c r="H5946" s="1" t="s">
        <v>2146</v>
      </c>
      <c r="I5946" s="1" t="s">
        <v>16</v>
      </c>
      <c r="J5946" s="1" t="s">
        <v>23</v>
      </c>
      <c r="K5946" s="1" t="s">
        <v>16</v>
      </c>
      <c r="L5946" s="1" t="s">
        <v>16</v>
      </c>
      <c r="M5946" s="1" t="s">
        <v>16</v>
      </c>
      <c r="N5946" s="1" t="s">
        <v>16</v>
      </c>
      <c r="O5946" s="1">
        <v>63.2</v>
      </c>
      <c r="P5946" s="1">
        <v>1.0</v>
      </c>
    </row>
    <row r="5947">
      <c r="A5947" s="1" t="s">
        <v>29</v>
      </c>
      <c r="B5947" s="1" t="s">
        <v>7984</v>
      </c>
      <c r="C5947" s="2" t="s">
        <v>7901</v>
      </c>
      <c r="D5947" s="1" t="s">
        <v>19</v>
      </c>
      <c r="E5947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5947" s="1" t="s">
        <v>302</v>
      </c>
      <c r="G5947" s="1" t="s">
        <v>303</v>
      </c>
      <c r="H5947" s="1" t="s">
        <v>304</v>
      </c>
      <c r="I5947" s="1" t="s">
        <v>16</v>
      </c>
      <c r="J5947" s="1" t="s">
        <v>23</v>
      </c>
      <c r="K5947" s="1" t="s">
        <v>16</v>
      </c>
      <c r="L5947" s="1" t="s">
        <v>16</v>
      </c>
      <c r="M5947" s="1" t="s">
        <v>16</v>
      </c>
      <c r="N5947" s="1" t="s">
        <v>16</v>
      </c>
      <c r="O5947" s="1">
        <v>63.2</v>
      </c>
      <c r="P5947" s="1">
        <v>1.0</v>
      </c>
    </row>
    <row r="5948">
      <c r="A5948" s="1" t="s">
        <v>29</v>
      </c>
      <c r="B5948" s="1" t="s">
        <v>7985</v>
      </c>
      <c r="C5948" s="2" t="s">
        <v>7901</v>
      </c>
      <c r="D5948" s="1" t="s">
        <v>19</v>
      </c>
      <c r="E594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5948" s="1" t="s">
        <v>977</v>
      </c>
      <c r="G5948" s="1" t="s">
        <v>978</v>
      </c>
      <c r="H5948" s="1" t="s">
        <v>979</v>
      </c>
      <c r="I5948" s="1" t="s">
        <v>1230</v>
      </c>
      <c r="J5948" s="1" t="s">
        <v>9</v>
      </c>
      <c r="K5948" s="2" t="s">
        <v>6526</v>
      </c>
      <c r="L5948" s="1" t="s">
        <v>2602</v>
      </c>
      <c r="M5948" s="1" t="s">
        <v>16</v>
      </c>
      <c r="N5948" s="1" t="s">
        <v>16</v>
      </c>
      <c r="O5948" s="1">
        <v>63.2</v>
      </c>
      <c r="P5948" s="1">
        <v>1.0</v>
      </c>
    </row>
    <row r="5949">
      <c r="A5949" s="1" t="s">
        <v>29</v>
      </c>
      <c r="B5949" s="1" t="s">
        <v>7986</v>
      </c>
      <c r="C5949" s="2" t="s">
        <v>7901</v>
      </c>
      <c r="D5949" s="1" t="s">
        <v>19</v>
      </c>
      <c r="E5949" s="3" t="str">
        <f>HYPERLINK("https://fyndiq.se/produkt/6d0ca2ccefe84260/", "iPhone 14 - 9H Härdat Glass - Super kvalitet 3D Skärmskydd")</f>
        <v>iPhone 14 - 9H Härdat Glass - Super kvalitet 3D Skärmskydd</v>
      </c>
      <c r="F5949" s="1" t="s">
        <v>7987</v>
      </c>
      <c r="G5949" s="1" t="s">
        <v>7988</v>
      </c>
      <c r="H5949" s="1" t="s">
        <v>7989</v>
      </c>
      <c r="I5949" s="1" t="s">
        <v>16</v>
      </c>
      <c r="J5949" s="1" t="s">
        <v>23</v>
      </c>
      <c r="K5949" s="1" t="s">
        <v>16</v>
      </c>
      <c r="L5949" s="1" t="s">
        <v>16</v>
      </c>
      <c r="M5949" s="1" t="s">
        <v>16</v>
      </c>
      <c r="N5949" s="1" t="s">
        <v>16</v>
      </c>
      <c r="O5949" s="1">
        <v>47.2</v>
      </c>
      <c r="P5949" s="1">
        <v>1.0</v>
      </c>
    </row>
    <row r="5950">
      <c r="A5950" s="1" t="s">
        <v>29</v>
      </c>
      <c r="B5950" s="1" t="s">
        <v>7990</v>
      </c>
      <c r="C5950" s="2" t="s">
        <v>7901</v>
      </c>
      <c r="D5950" s="1" t="s">
        <v>19</v>
      </c>
      <c r="E5950" s="3" t="str">
        <f>HYPERLINK("https://fyndiq.se/produkt/e4b87757208946c3/", "2-Pack Samsung S10E Skärmskydd - Härdat Glas 9H - Super kvalitet 3D")</f>
        <v>2-Pack Samsung S10E Skärmskydd - Härdat Glas 9H - Super kvalitet 3D</v>
      </c>
      <c r="F5950" s="1" t="s">
        <v>95</v>
      </c>
      <c r="G5950" s="1" t="s">
        <v>96</v>
      </c>
      <c r="H5950" s="1" t="s">
        <v>97</v>
      </c>
      <c r="I5950" s="1" t="s">
        <v>16</v>
      </c>
      <c r="J5950" s="1" t="s">
        <v>23</v>
      </c>
      <c r="K5950" s="1" t="s">
        <v>16</v>
      </c>
      <c r="L5950" s="1" t="s">
        <v>16</v>
      </c>
      <c r="M5950" s="1" t="s">
        <v>16</v>
      </c>
      <c r="N5950" s="1" t="s">
        <v>16</v>
      </c>
      <c r="O5950" s="1">
        <v>63.2</v>
      </c>
      <c r="P5950" s="1">
        <v>1.0</v>
      </c>
    </row>
    <row r="5951">
      <c r="A5951" s="1" t="s">
        <v>29</v>
      </c>
      <c r="B5951" s="1" t="s">
        <v>7991</v>
      </c>
      <c r="C5951" s="2" t="s">
        <v>7901</v>
      </c>
      <c r="D5951" s="1" t="s">
        <v>19</v>
      </c>
      <c r="E5951" s="3" t="str">
        <f>HYPERLINK("https://fyndiq.se/produkt/2030c5450cfb4338/", "2 Pack Huawei P30 Pro - Härdat glas 9H – 3D Super kvalitet")</f>
        <v>2 Pack Huawei P30 Pro - Härdat glas 9H – 3D Super kvalitet</v>
      </c>
      <c r="F5951" s="1" t="s">
        <v>1091</v>
      </c>
      <c r="G5951" s="1" t="s">
        <v>1092</v>
      </c>
      <c r="H5951" s="1" t="s">
        <v>1093</v>
      </c>
      <c r="I5951" s="1" t="s">
        <v>16</v>
      </c>
      <c r="J5951" s="1" t="s">
        <v>23</v>
      </c>
      <c r="K5951" s="1" t="s">
        <v>16</v>
      </c>
      <c r="L5951" s="1" t="s">
        <v>16</v>
      </c>
      <c r="M5951" s="1" t="s">
        <v>16</v>
      </c>
      <c r="N5951" s="1" t="s">
        <v>16</v>
      </c>
      <c r="O5951" s="1">
        <v>71.2</v>
      </c>
      <c r="P5951" s="1">
        <v>1.0</v>
      </c>
    </row>
    <row r="5952">
      <c r="A5952" s="1" t="s">
        <v>29</v>
      </c>
      <c r="B5952" s="1" t="s">
        <v>7992</v>
      </c>
      <c r="C5952" s="2" t="s">
        <v>7901</v>
      </c>
      <c r="D5952" s="1" t="s">
        <v>19</v>
      </c>
      <c r="E5952" s="3" t="str">
        <f>HYPERLINK("https://fyndiq.se/produkt/1680a3aea19a4558/", "2-Pack Samsung S20 Skärmskydd - Härdat Glas 9H - Super kvalitet 3D")</f>
        <v>2-Pack Samsung S20 Skärmskydd - Härdat Glas 9H - Super kvalitet 3D</v>
      </c>
      <c r="F5952" s="1" t="s">
        <v>755</v>
      </c>
      <c r="G5952" s="1" t="s">
        <v>756</v>
      </c>
      <c r="H5952" s="1" t="s">
        <v>757</v>
      </c>
      <c r="I5952" s="1" t="s">
        <v>16</v>
      </c>
      <c r="J5952" s="1" t="s">
        <v>23</v>
      </c>
      <c r="K5952" s="1" t="s">
        <v>16</v>
      </c>
      <c r="L5952" s="1" t="s">
        <v>16</v>
      </c>
      <c r="M5952" s="1" t="s">
        <v>16</v>
      </c>
      <c r="N5952" s="1" t="s">
        <v>16</v>
      </c>
      <c r="O5952" s="1">
        <v>63.2</v>
      </c>
      <c r="P5952" s="1">
        <v>1.0</v>
      </c>
    </row>
    <row r="5953">
      <c r="A5953" s="1" t="s">
        <v>29</v>
      </c>
      <c r="B5953" s="1" t="s">
        <v>7993</v>
      </c>
      <c r="C5953" s="2" t="s">
        <v>7901</v>
      </c>
      <c r="D5953" s="1" t="s">
        <v>19</v>
      </c>
      <c r="E595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953" s="1" t="s">
        <v>103</v>
      </c>
      <c r="G5953" s="1" t="s">
        <v>104</v>
      </c>
      <c r="H5953" s="1" t="s">
        <v>105</v>
      </c>
      <c r="I5953" s="1" t="s">
        <v>1311</v>
      </c>
      <c r="J5953" s="1" t="s">
        <v>9</v>
      </c>
      <c r="K5953" s="2" t="s">
        <v>5639</v>
      </c>
      <c r="L5953" s="1" t="s">
        <v>2528</v>
      </c>
      <c r="M5953" s="1" t="s">
        <v>16</v>
      </c>
      <c r="N5953" s="1" t="s">
        <v>16</v>
      </c>
      <c r="O5953" s="1">
        <v>63.2</v>
      </c>
      <c r="P5953" s="1">
        <v>1.0</v>
      </c>
    </row>
    <row r="5954">
      <c r="A5954" s="1" t="s">
        <v>29</v>
      </c>
      <c r="B5954" s="1" t="s">
        <v>7994</v>
      </c>
      <c r="C5954" s="2" t="s">
        <v>7901</v>
      </c>
      <c r="D5954" s="1" t="s">
        <v>19</v>
      </c>
      <c r="E5954" s="3" t="str">
        <f>HYPERLINK("https://fyndiq.se/produkt/28799ed0373d40b4/", "2 Pack Galaxy S21 Ultra 5G- Härdat glas 9H - Super kvalitet 3D")</f>
        <v>2 Pack Galaxy S21 Ultra 5G- Härdat glas 9H - Super kvalitet 3D</v>
      </c>
      <c r="F5954" s="1" t="s">
        <v>272</v>
      </c>
      <c r="G5954" s="1" t="s">
        <v>273</v>
      </c>
      <c r="H5954" s="1" t="s">
        <v>274</v>
      </c>
      <c r="I5954" s="1" t="s">
        <v>16</v>
      </c>
      <c r="J5954" s="1" t="s">
        <v>23</v>
      </c>
      <c r="K5954" s="1" t="s">
        <v>16</v>
      </c>
      <c r="L5954" s="1" t="s">
        <v>16</v>
      </c>
      <c r="M5954" s="1" t="s">
        <v>16</v>
      </c>
      <c r="N5954" s="1" t="s">
        <v>16</v>
      </c>
      <c r="O5954" s="1">
        <v>63.2</v>
      </c>
      <c r="P5954" s="1">
        <v>1.0</v>
      </c>
    </row>
    <row r="5955">
      <c r="A5955" s="1" t="s">
        <v>29</v>
      </c>
      <c r="B5955" s="1" t="s">
        <v>7995</v>
      </c>
      <c r="C5955" s="2" t="s">
        <v>7901</v>
      </c>
      <c r="D5955" s="1" t="s">
        <v>19</v>
      </c>
      <c r="E5955" s="3" t="str">
        <f>HYPERLINK("https://fyndiq.se/produkt/416415a768684efb/", "2-Pack Samsung Galaxy S21 5G - 9H Härdat Glas - HD")</f>
        <v>2-Pack Samsung Galaxy S21 5G - 9H Härdat Glas - HD</v>
      </c>
      <c r="F5955" s="1" t="s">
        <v>39</v>
      </c>
      <c r="G5955" s="1" t="s">
        <v>40</v>
      </c>
      <c r="H5955" s="1" t="s">
        <v>41</v>
      </c>
      <c r="I5955" s="1" t="s">
        <v>1311</v>
      </c>
      <c r="J5955" s="1" t="s">
        <v>9</v>
      </c>
      <c r="K5955" s="2" t="s">
        <v>6118</v>
      </c>
      <c r="L5955" s="1" t="s">
        <v>2650</v>
      </c>
      <c r="M5955" s="1" t="s">
        <v>16</v>
      </c>
      <c r="N5955" s="1" t="s">
        <v>16</v>
      </c>
      <c r="O5955" s="1">
        <v>63.2</v>
      </c>
      <c r="P5955" s="1">
        <v>1.0</v>
      </c>
    </row>
    <row r="5956">
      <c r="A5956" s="1" t="s">
        <v>29</v>
      </c>
      <c r="B5956" s="1" t="s">
        <v>7996</v>
      </c>
      <c r="C5956" s="2" t="s">
        <v>7901</v>
      </c>
      <c r="D5956" s="1" t="s">
        <v>19</v>
      </c>
      <c r="E5956" s="3" t="str">
        <f>HYPERLINK("https://fyndiq.se/produkt/675bb02ed6bb4e07/", "2-Pack Samsung Galaxy S21 Ultra - Härdat Glas 9H-Super Kvalitet")</f>
        <v>2-Pack Samsung Galaxy S21 Ultra - Härdat Glas 9H-Super Kvalitet</v>
      </c>
      <c r="F5956" s="1" t="s">
        <v>91</v>
      </c>
      <c r="G5956" s="1" t="s">
        <v>92</v>
      </c>
      <c r="H5956" s="1" t="s">
        <v>93</v>
      </c>
      <c r="I5956" s="1" t="s">
        <v>1230</v>
      </c>
      <c r="J5956" s="1" t="s">
        <v>23</v>
      </c>
      <c r="K5956" s="1" t="s">
        <v>16</v>
      </c>
      <c r="L5956" s="1" t="s">
        <v>16</v>
      </c>
      <c r="M5956" s="1" t="s">
        <v>16</v>
      </c>
      <c r="N5956" s="1" t="s">
        <v>16</v>
      </c>
      <c r="O5956" s="1">
        <v>63.2</v>
      </c>
      <c r="P5956" s="1">
        <v>1.0</v>
      </c>
    </row>
    <row r="5957">
      <c r="A5957" s="1" t="s">
        <v>29</v>
      </c>
      <c r="B5957" s="1" t="s">
        <v>7997</v>
      </c>
      <c r="C5957" s="2" t="s">
        <v>7901</v>
      </c>
      <c r="D5957" s="1" t="s">
        <v>19</v>
      </c>
      <c r="E5957" s="3" t="str">
        <f>HYPERLINK("https://fyndiq.se/produkt/56c72c0ba5f749b5/", "2-Pack SAMSUNG S24 Skärmskydd - Härdat Glas 9H - Super kvalitet 3D")</f>
        <v>2-Pack SAMSUNG S24 Skärmskydd - Härdat Glas 9H - Super kvalitet 3D</v>
      </c>
      <c r="F5957" s="1" t="s">
        <v>263</v>
      </c>
      <c r="G5957" s="1" t="s">
        <v>264</v>
      </c>
      <c r="H5957" s="1" t="s">
        <v>265</v>
      </c>
      <c r="I5957" s="1" t="s">
        <v>16</v>
      </c>
      <c r="J5957" s="1" t="s">
        <v>23</v>
      </c>
      <c r="K5957" s="1" t="s">
        <v>16</v>
      </c>
      <c r="L5957" s="1" t="s">
        <v>16</v>
      </c>
      <c r="M5957" s="1" t="s">
        <v>16</v>
      </c>
      <c r="N5957" s="1" t="s">
        <v>16</v>
      </c>
      <c r="O5957" s="1">
        <v>71.2</v>
      </c>
      <c r="P5957" s="1">
        <v>1.0</v>
      </c>
    </row>
    <row r="5958">
      <c r="A5958" s="1" t="s">
        <v>29</v>
      </c>
      <c r="B5958" s="1" t="s">
        <v>7998</v>
      </c>
      <c r="C5958" s="2" t="s">
        <v>7901</v>
      </c>
      <c r="D5958" s="1" t="s">
        <v>19</v>
      </c>
      <c r="E5958" s="3" t="str">
        <f>HYPERLINK("https://fyndiq.se/produkt/f15b82570d4144d0/", "2-Pack Apple Watch 41mm – Härdat glas 9H – Super kvalitet 3D")</f>
        <v>2-Pack Apple Watch 41mm – Härdat glas 9H – Super kvalitet 3D</v>
      </c>
      <c r="F5958" s="1" t="s">
        <v>144</v>
      </c>
      <c r="G5958" s="1" t="s">
        <v>145</v>
      </c>
      <c r="H5958" s="1" t="s">
        <v>146</v>
      </c>
      <c r="I5958" s="1" t="s">
        <v>16</v>
      </c>
      <c r="J5958" s="1" t="s">
        <v>23</v>
      </c>
      <c r="K5958" s="1" t="s">
        <v>16</v>
      </c>
      <c r="L5958" s="1" t="s">
        <v>16</v>
      </c>
      <c r="M5958" s="1" t="s">
        <v>16</v>
      </c>
      <c r="N5958" s="1" t="s">
        <v>16</v>
      </c>
      <c r="O5958" s="1">
        <v>55.2</v>
      </c>
      <c r="P5958" s="1">
        <v>1.0</v>
      </c>
    </row>
    <row r="5959">
      <c r="A5959" s="1" t="s">
        <v>29</v>
      </c>
      <c r="B5959" s="1" t="s">
        <v>7999</v>
      </c>
      <c r="C5959" s="2" t="s">
        <v>7901</v>
      </c>
      <c r="D5959" s="1" t="s">
        <v>19</v>
      </c>
      <c r="E595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5959" s="1" t="s">
        <v>665</v>
      </c>
      <c r="G5959" s="1" t="s">
        <v>666</v>
      </c>
      <c r="H5959" s="1" t="s">
        <v>667</v>
      </c>
      <c r="I5959" s="1" t="s">
        <v>16</v>
      </c>
      <c r="J5959" s="1" t="s">
        <v>23</v>
      </c>
      <c r="K5959" s="1" t="s">
        <v>16</v>
      </c>
      <c r="L5959" s="1" t="s">
        <v>16</v>
      </c>
      <c r="M5959" s="1" t="s">
        <v>16</v>
      </c>
      <c r="N5959" s="1" t="s">
        <v>16</v>
      </c>
      <c r="O5959" s="1">
        <v>63.2</v>
      </c>
      <c r="P5959" s="1">
        <v>1.0</v>
      </c>
    </row>
    <row r="5960">
      <c r="A5960" s="1" t="s">
        <v>29</v>
      </c>
      <c r="B5960" s="1" t="s">
        <v>8000</v>
      </c>
      <c r="C5960" s="2" t="s">
        <v>7901</v>
      </c>
      <c r="D5960" s="1" t="s">
        <v>19</v>
      </c>
      <c r="E5960" s="3" t="str">
        <f>HYPERLINK("https://fyndiq.se/produkt/6758100e2782433a/", "2-Pack iPhone 12 Pro - Härdat Glas 9H - Super Kvalitet 3D")</f>
        <v>2-Pack iPhone 12 Pro - Härdat Glas 9H - Super Kvalitet 3D</v>
      </c>
      <c r="F5960" s="1" t="s">
        <v>3185</v>
      </c>
      <c r="G5960" s="1" t="s">
        <v>3186</v>
      </c>
      <c r="H5960" s="1" t="s">
        <v>3187</v>
      </c>
      <c r="I5960" s="1" t="s">
        <v>16</v>
      </c>
      <c r="J5960" s="1" t="s">
        <v>23</v>
      </c>
      <c r="K5960" s="1" t="s">
        <v>16</v>
      </c>
      <c r="L5960" s="1" t="s">
        <v>16</v>
      </c>
      <c r="M5960" s="1" t="s">
        <v>16</v>
      </c>
      <c r="N5960" s="1" t="s">
        <v>16</v>
      </c>
      <c r="O5960" s="1">
        <v>55.2</v>
      </c>
      <c r="P5960" s="1">
        <v>1.0</v>
      </c>
    </row>
    <row r="5961">
      <c r="A5961" s="1" t="s">
        <v>29</v>
      </c>
      <c r="B5961" s="1" t="s">
        <v>8001</v>
      </c>
      <c r="C5961" s="2" t="s">
        <v>7901</v>
      </c>
      <c r="D5961" s="1" t="s">
        <v>19</v>
      </c>
      <c r="E5961" s="3" t="str">
        <f>HYPERLINK("https://fyndiq.se/produkt/67afb534781a4066/", "2-Pack Samsung Galaxy S9 Plus - Härdat glas- 9HSuper kvalitet 3D")</f>
        <v>2-Pack Samsung Galaxy S9 Plus - Härdat glas- 9HSuper kvalitet 3D</v>
      </c>
      <c r="F5961" s="1" t="s">
        <v>3929</v>
      </c>
      <c r="G5961" s="1" t="s">
        <v>3930</v>
      </c>
      <c r="H5961" s="1" t="s">
        <v>3931</v>
      </c>
      <c r="I5961" s="1" t="s">
        <v>16</v>
      </c>
      <c r="J5961" s="1" t="s">
        <v>23</v>
      </c>
      <c r="K5961" s="1" t="s">
        <v>16</v>
      </c>
      <c r="L5961" s="1" t="s">
        <v>16</v>
      </c>
      <c r="M5961" s="1" t="s">
        <v>16</v>
      </c>
      <c r="N5961" s="1" t="s">
        <v>16</v>
      </c>
      <c r="O5961" s="1">
        <v>63.2</v>
      </c>
      <c r="P5961" s="1">
        <v>1.0</v>
      </c>
    </row>
    <row r="5962">
      <c r="A5962" s="1" t="s">
        <v>29</v>
      </c>
      <c r="B5962" s="1" t="s">
        <v>8002</v>
      </c>
      <c r="C5962" s="2" t="s">
        <v>7901</v>
      </c>
      <c r="D5962" s="1" t="s">
        <v>19</v>
      </c>
      <c r="E5962" s="3" t="str">
        <f>HYPERLINK("https://fyndiq.se/produkt/13e76851ca504320/", "2-Pack Samsung Galaxy S22 Ultra - Härdat glas 9H - Top kvalitet")</f>
        <v>2-Pack Samsung Galaxy S22 Ultra - Härdat glas 9H - Top kvalitet</v>
      </c>
      <c r="F5962" s="1" t="s">
        <v>140</v>
      </c>
      <c r="G5962" s="1" t="s">
        <v>141</v>
      </c>
      <c r="H5962" s="1" t="s">
        <v>142</v>
      </c>
      <c r="I5962" s="1" t="s">
        <v>16</v>
      </c>
      <c r="J5962" s="1" t="s">
        <v>23</v>
      </c>
      <c r="K5962" s="1" t="s">
        <v>16</v>
      </c>
      <c r="L5962" s="1" t="s">
        <v>16</v>
      </c>
      <c r="M5962" s="1" t="s">
        <v>16</v>
      </c>
      <c r="N5962" s="1" t="s">
        <v>16</v>
      </c>
      <c r="O5962" s="1">
        <v>63.2</v>
      </c>
      <c r="P5962" s="1">
        <v>1.0</v>
      </c>
    </row>
    <row r="5963">
      <c r="A5963" s="1" t="s">
        <v>29</v>
      </c>
      <c r="B5963" s="1" t="s">
        <v>8003</v>
      </c>
      <c r="C5963" s="2" t="s">
        <v>7901</v>
      </c>
      <c r="D5963" s="1" t="s">
        <v>19</v>
      </c>
      <c r="E5963" s="3" t="str">
        <f>HYPERLINK("https://fyndiq.se/produkt/dfe28e565d2e4c8d/", "2 Pack Samsung S21 FE - 9H Härdat Glass - Super Kvalitet 3D")</f>
        <v>2 Pack Samsung S21 FE - 9H Härdat Glass - Super Kvalitet 3D</v>
      </c>
      <c r="F5963" s="1" t="s">
        <v>276</v>
      </c>
      <c r="G5963" s="1" t="s">
        <v>277</v>
      </c>
      <c r="H5963" s="1" t="s">
        <v>278</v>
      </c>
      <c r="I5963" s="1" t="s">
        <v>16</v>
      </c>
      <c r="J5963" s="1" t="s">
        <v>23</v>
      </c>
      <c r="K5963" s="1" t="s">
        <v>16</v>
      </c>
      <c r="L5963" s="1" t="s">
        <v>16</v>
      </c>
      <c r="M5963" s="1" t="s">
        <v>16</v>
      </c>
      <c r="N5963" s="1" t="s">
        <v>16</v>
      </c>
      <c r="O5963" s="1">
        <v>63.2</v>
      </c>
      <c r="P5963" s="1">
        <v>1.0</v>
      </c>
    </row>
    <row r="5964">
      <c r="A5964" s="1" t="s">
        <v>29</v>
      </c>
      <c r="B5964" s="1" t="s">
        <v>8004</v>
      </c>
      <c r="C5964" s="2" t="s">
        <v>7901</v>
      </c>
      <c r="D5964" s="1" t="s">
        <v>19</v>
      </c>
      <c r="E5964" s="3" t="str">
        <f>HYPERLINK("https://fyndiq.se/produkt/67afb534781a4066/", "2-Pack Samsung Galaxy S9 Plus - Härdat glas- 9HSuper kvalitet 3D")</f>
        <v>2-Pack Samsung Galaxy S9 Plus - Härdat glas- 9HSuper kvalitet 3D</v>
      </c>
      <c r="F5964" s="1" t="s">
        <v>3929</v>
      </c>
      <c r="G5964" s="1" t="s">
        <v>3930</v>
      </c>
      <c r="H5964" s="1" t="s">
        <v>3931</v>
      </c>
      <c r="I5964" s="1" t="s">
        <v>16</v>
      </c>
      <c r="J5964" s="1" t="s">
        <v>23</v>
      </c>
      <c r="K5964" s="1" t="s">
        <v>16</v>
      </c>
      <c r="L5964" s="1" t="s">
        <v>16</v>
      </c>
      <c r="M5964" s="1" t="s">
        <v>16</v>
      </c>
      <c r="N5964" s="1" t="s">
        <v>16</v>
      </c>
      <c r="O5964" s="1">
        <v>63.2</v>
      </c>
      <c r="P5964" s="1">
        <v>1.0</v>
      </c>
    </row>
    <row r="5965">
      <c r="A5965" s="1" t="s">
        <v>29</v>
      </c>
      <c r="B5965" s="1" t="s">
        <v>8005</v>
      </c>
      <c r="C5965" s="2" t="s">
        <v>7901</v>
      </c>
      <c r="D5965" s="1" t="s">
        <v>19</v>
      </c>
      <c r="E596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5965" s="1" t="s">
        <v>99</v>
      </c>
      <c r="G5965" s="1" t="s">
        <v>100</v>
      </c>
      <c r="H5965" s="1" t="s">
        <v>101</v>
      </c>
      <c r="I5965" s="1" t="s">
        <v>16</v>
      </c>
      <c r="J5965" s="1" t="s">
        <v>23</v>
      </c>
      <c r="K5965" s="1" t="s">
        <v>16</v>
      </c>
      <c r="L5965" s="1" t="s">
        <v>16</v>
      </c>
      <c r="M5965" s="1" t="s">
        <v>16</v>
      </c>
      <c r="N5965" s="1" t="s">
        <v>16</v>
      </c>
      <c r="O5965" s="1">
        <v>63.2</v>
      </c>
      <c r="P5965" s="1">
        <v>1.0</v>
      </c>
    </row>
    <row r="5966">
      <c r="A5966" s="1" t="s">
        <v>29</v>
      </c>
      <c r="B5966" s="1" t="s">
        <v>8006</v>
      </c>
      <c r="C5966" s="2" t="s">
        <v>7901</v>
      </c>
      <c r="D5966" s="1" t="s">
        <v>19</v>
      </c>
      <c r="E596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5966" s="1" t="s">
        <v>103</v>
      </c>
      <c r="G5966" s="1" t="s">
        <v>104</v>
      </c>
      <c r="H5966" s="1" t="s">
        <v>105</v>
      </c>
      <c r="I5966" s="1" t="s">
        <v>16</v>
      </c>
      <c r="J5966" s="1" t="s">
        <v>23</v>
      </c>
      <c r="K5966" s="1" t="s">
        <v>16</v>
      </c>
      <c r="L5966" s="1" t="s">
        <v>16</v>
      </c>
      <c r="M5966" s="1" t="s">
        <v>16</v>
      </c>
      <c r="N5966" s="1" t="s">
        <v>16</v>
      </c>
      <c r="O5966" s="1">
        <v>63.2</v>
      </c>
      <c r="P5966" s="1">
        <v>1.0</v>
      </c>
    </row>
    <row r="5967">
      <c r="A5967" s="1" t="s">
        <v>29</v>
      </c>
      <c r="B5967" s="1" t="s">
        <v>8007</v>
      </c>
      <c r="C5967" s="2" t="s">
        <v>7901</v>
      </c>
      <c r="D5967" s="1" t="s">
        <v>19</v>
      </c>
      <c r="E5967" s="3" t="str">
        <f>HYPERLINK("https://fyndiq.se/produkt/f24ab07311cb4672/", "OnePlus 9 Pro 5G - Härdat Glas 9H - Super kvalitet - 3D Skärmskydd")</f>
        <v>OnePlus 9 Pro 5G - Härdat Glas 9H - Super kvalitet - 3D Skärmskydd</v>
      </c>
      <c r="F5967" s="1" t="s">
        <v>4604</v>
      </c>
      <c r="G5967" s="1" t="s">
        <v>4605</v>
      </c>
      <c r="H5967" s="1" t="s">
        <v>4606</v>
      </c>
      <c r="I5967" s="1" t="s">
        <v>16</v>
      </c>
      <c r="J5967" s="1" t="s">
        <v>23</v>
      </c>
      <c r="K5967" s="1" t="s">
        <v>16</v>
      </c>
      <c r="L5967" s="1" t="s">
        <v>16</v>
      </c>
      <c r="M5967" s="1" t="s">
        <v>16</v>
      </c>
      <c r="N5967" s="1" t="s">
        <v>16</v>
      </c>
      <c r="O5967" s="1">
        <v>63.2</v>
      </c>
      <c r="P5967" s="1">
        <v>1.0</v>
      </c>
    </row>
    <row r="5968">
      <c r="A5968" s="1" t="s">
        <v>29</v>
      </c>
      <c r="B5968" s="1" t="s">
        <v>8008</v>
      </c>
      <c r="C5968" s="2" t="s">
        <v>7901</v>
      </c>
      <c r="D5968" s="1" t="s">
        <v>19</v>
      </c>
      <c r="E5968" s="3" t="str">
        <f>HYPERLINK("https://fyndiq.se/produkt/f15b82570d4144d0/", "2-Pack Apple Watch 41mm – Härdat glas 9H – Super kvalitet 3D")</f>
        <v>2-Pack Apple Watch 41mm – Härdat glas 9H – Super kvalitet 3D</v>
      </c>
      <c r="F5968" s="1" t="s">
        <v>144</v>
      </c>
      <c r="G5968" s="1" t="s">
        <v>145</v>
      </c>
      <c r="H5968" s="1" t="s">
        <v>146</v>
      </c>
      <c r="I5968" s="1" t="s">
        <v>16</v>
      </c>
      <c r="J5968" s="1" t="s">
        <v>23</v>
      </c>
      <c r="K5968" s="1" t="s">
        <v>16</v>
      </c>
      <c r="L5968" s="1" t="s">
        <v>16</v>
      </c>
      <c r="M5968" s="1" t="s">
        <v>16</v>
      </c>
      <c r="N5968" s="1" t="s">
        <v>16</v>
      </c>
      <c r="O5968" s="1">
        <v>55.2</v>
      </c>
      <c r="P5968" s="1">
        <v>2.0</v>
      </c>
    </row>
    <row r="5969">
      <c r="A5969" s="1" t="s">
        <v>29</v>
      </c>
      <c r="B5969" s="1" t="s">
        <v>8009</v>
      </c>
      <c r="C5969" s="2" t="s">
        <v>7901</v>
      </c>
      <c r="D5969" s="1" t="s">
        <v>19</v>
      </c>
      <c r="E5969" s="3" t="str">
        <f>HYPERLINK("https://fyndiq.se/produkt/7979289216454840/", "Xiaomi Redmi Note 13 Pro 5G- Härdat glas 9H - Super kvalitet 3D Skärmskydd")</f>
        <v>Xiaomi Redmi Note 13 Pro 5G- Härdat glas 9H - Super kvalitet 3D Skärmskydd</v>
      </c>
      <c r="F5969" s="1" t="s">
        <v>7018</v>
      </c>
      <c r="G5969" s="1" t="s">
        <v>7019</v>
      </c>
      <c r="H5969" s="1" t="s">
        <v>7020</v>
      </c>
      <c r="I5969" s="1" t="s">
        <v>16</v>
      </c>
      <c r="J5969" s="1" t="s">
        <v>23</v>
      </c>
      <c r="K5969" s="1" t="s">
        <v>16</v>
      </c>
      <c r="L5969" s="1" t="s">
        <v>16</v>
      </c>
      <c r="M5969" s="1" t="s">
        <v>16</v>
      </c>
      <c r="N5969" s="1" t="s">
        <v>16</v>
      </c>
      <c r="O5969" s="1">
        <v>55.2</v>
      </c>
      <c r="P5969" s="1">
        <v>1.0</v>
      </c>
    </row>
    <row r="5970">
      <c r="A5970" s="1" t="s">
        <v>29</v>
      </c>
      <c r="B5970" s="1" t="s">
        <v>8010</v>
      </c>
      <c r="C5970" s="2" t="s">
        <v>7901</v>
      </c>
      <c r="D5970" s="1" t="s">
        <v>19</v>
      </c>
      <c r="E5970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5970" s="1" t="s">
        <v>2607</v>
      </c>
      <c r="G5970" s="1" t="s">
        <v>2608</v>
      </c>
      <c r="H5970" s="1" t="s">
        <v>2609</v>
      </c>
      <c r="I5970" s="1" t="s">
        <v>16</v>
      </c>
      <c r="J5970" s="1" t="s">
        <v>23</v>
      </c>
      <c r="K5970" s="1" t="s">
        <v>16</v>
      </c>
      <c r="L5970" s="1" t="s">
        <v>16</v>
      </c>
      <c r="M5970" s="1" t="s">
        <v>16</v>
      </c>
      <c r="N5970" s="1" t="s">
        <v>16</v>
      </c>
      <c r="O5970" s="1">
        <v>55.2</v>
      </c>
      <c r="P5970" s="1">
        <v>1.0</v>
      </c>
    </row>
    <row r="5971">
      <c r="A5971" s="1" t="s">
        <v>29</v>
      </c>
      <c r="B5971" s="1" t="s">
        <v>8011</v>
      </c>
      <c r="C5971" s="2" t="s">
        <v>8012</v>
      </c>
      <c r="D5971" s="1" t="s">
        <v>19</v>
      </c>
      <c r="E5971" s="3" t="str">
        <f>HYPERLINK("https://fyndiq.se/produkt/5e37a44b96954571/", "Google Pixel 7 Pro Premium Transparent Skal: Stöttåligt med Förstärkta Hörn")</f>
        <v>Google Pixel 7 Pro Premium Transparent Skal: Stöttåligt med Förstärkta Hörn</v>
      </c>
      <c r="F5971" s="1" t="s">
        <v>8013</v>
      </c>
      <c r="G5971" s="1" t="s">
        <v>8014</v>
      </c>
      <c r="H5971" s="1" t="s">
        <v>8015</v>
      </c>
      <c r="I5971" s="1" t="s">
        <v>16</v>
      </c>
      <c r="J5971" s="1" t="s">
        <v>23</v>
      </c>
      <c r="K5971" s="1" t="s">
        <v>16</v>
      </c>
      <c r="L5971" s="1" t="s">
        <v>16</v>
      </c>
      <c r="M5971" s="1" t="s">
        <v>16</v>
      </c>
      <c r="N5971" s="1" t="s">
        <v>16</v>
      </c>
      <c r="O5971" s="1">
        <v>55.2</v>
      </c>
      <c r="P5971" s="1">
        <v>1.0</v>
      </c>
    </row>
    <row r="5972">
      <c r="A5972" s="1" t="s">
        <v>29</v>
      </c>
      <c r="B5972" s="1" t="s">
        <v>8016</v>
      </c>
      <c r="C5972" s="2" t="s">
        <v>8012</v>
      </c>
      <c r="D5972" s="1" t="s">
        <v>19</v>
      </c>
      <c r="E5972" s="3" t="str">
        <f>HYPERLINK("https://fyndiq.se/produkt/27a918e340d244cc/", "GOOGLE PIXEL 8 Skärmskydd - Härdat Glas 9H - Super kvalitet 3D")</f>
        <v>GOOGLE PIXEL 8 Skärmskydd - Härdat Glas 9H - Super kvalitet 3D</v>
      </c>
      <c r="F5972" s="1" t="s">
        <v>306</v>
      </c>
      <c r="G5972" s="1" t="s">
        <v>307</v>
      </c>
      <c r="H5972" s="1" t="s">
        <v>308</v>
      </c>
      <c r="I5972" s="1" t="s">
        <v>16</v>
      </c>
      <c r="J5972" s="1" t="s">
        <v>23</v>
      </c>
      <c r="K5972" s="1" t="s">
        <v>16</v>
      </c>
      <c r="L5972" s="1" t="s">
        <v>16</v>
      </c>
      <c r="M5972" s="1" t="s">
        <v>16</v>
      </c>
      <c r="N5972" s="1" t="s">
        <v>16</v>
      </c>
      <c r="O5972" s="1">
        <v>63.2</v>
      </c>
      <c r="P5972" s="1">
        <v>1.0</v>
      </c>
    </row>
    <row r="5973">
      <c r="A5973" s="1" t="s">
        <v>29</v>
      </c>
      <c r="B5973" s="1" t="s">
        <v>8017</v>
      </c>
      <c r="C5973" s="2" t="s">
        <v>8012</v>
      </c>
      <c r="D5973" s="1" t="s">
        <v>19</v>
      </c>
      <c r="E5973" s="3" t="str">
        <f>HYPERLINK("https://fyndiq.se/produkt/56c72c0ba5f749b5/", "2-Pack SAMSUNG S24 Skärmskydd - Härdat Glas 9H - Super kvalitet 3D")</f>
        <v>2-Pack SAMSUNG S24 Skärmskydd - Härdat Glas 9H - Super kvalitet 3D</v>
      </c>
      <c r="F5973" s="1" t="s">
        <v>263</v>
      </c>
      <c r="G5973" s="1" t="s">
        <v>264</v>
      </c>
      <c r="H5973" s="1" t="s">
        <v>265</v>
      </c>
      <c r="I5973" s="1" t="s">
        <v>16</v>
      </c>
      <c r="J5973" s="1" t="s">
        <v>23</v>
      </c>
      <c r="K5973" s="1" t="s">
        <v>16</v>
      </c>
      <c r="L5973" s="1" t="s">
        <v>16</v>
      </c>
      <c r="M5973" s="1" t="s">
        <v>16</v>
      </c>
      <c r="N5973" s="1" t="s">
        <v>16</v>
      </c>
      <c r="O5973" s="1">
        <v>71.2</v>
      </c>
      <c r="P5973" s="1">
        <v>1.0</v>
      </c>
    </row>
    <row r="5974">
      <c r="A5974" s="1" t="s">
        <v>29</v>
      </c>
      <c r="B5974" s="1" t="s">
        <v>8018</v>
      </c>
      <c r="C5974" s="2" t="s">
        <v>8012</v>
      </c>
      <c r="D5974" s="1" t="s">
        <v>19</v>
      </c>
      <c r="E5974" s="3" t="str">
        <f>HYPERLINK("https://fyndiq.se/produkt/9c48067cf97a4b26/", "2 Pack Apple Watch 45mm -Härdat glas 9H – Super kvalitet 3D")</f>
        <v>2 Pack Apple Watch 45mm -Härdat glas 9H – Super kvalitet 3D</v>
      </c>
      <c r="F5974" s="1" t="s">
        <v>3377</v>
      </c>
      <c r="G5974" s="1" t="s">
        <v>3378</v>
      </c>
      <c r="H5974" s="1" t="s">
        <v>3379</v>
      </c>
      <c r="I5974" s="1" t="s">
        <v>16</v>
      </c>
      <c r="J5974" s="1" t="s">
        <v>23</v>
      </c>
      <c r="K5974" s="1" t="s">
        <v>16</v>
      </c>
      <c r="L5974" s="1" t="s">
        <v>16</v>
      </c>
      <c r="M5974" s="1" t="s">
        <v>16</v>
      </c>
      <c r="N5974" s="1" t="s">
        <v>16</v>
      </c>
      <c r="O5974" s="1">
        <v>55.2</v>
      </c>
      <c r="P5974" s="1">
        <v>1.0</v>
      </c>
    </row>
    <row r="5975">
      <c r="A5975" s="1" t="s">
        <v>29</v>
      </c>
      <c r="B5975" s="1" t="s">
        <v>8019</v>
      </c>
      <c r="C5975" s="2" t="s">
        <v>8012</v>
      </c>
      <c r="D5975" s="1" t="s">
        <v>19</v>
      </c>
      <c r="E5975" s="3" t="str">
        <f>HYPERLINK("https://fyndiq.se/produkt/406117b60bf241a0/", "2-Pack Samsung Galaxy S9 - Härdat glas 9H - Super kvalitet 3D")</f>
        <v>2-Pack Samsung Galaxy S9 - Härdat glas 9H - Super kvalitet 3D</v>
      </c>
      <c r="F5975" s="1" t="s">
        <v>228</v>
      </c>
      <c r="G5975" s="1" t="s">
        <v>229</v>
      </c>
      <c r="H5975" s="1" t="s">
        <v>230</v>
      </c>
      <c r="I5975" s="1" t="s">
        <v>16</v>
      </c>
      <c r="J5975" s="1" t="s">
        <v>23</v>
      </c>
      <c r="K5975" s="1" t="s">
        <v>16</v>
      </c>
      <c r="L5975" s="1" t="s">
        <v>16</v>
      </c>
      <c r="M5975" s="1" t="s">
        <v>16</v>
      </c>
      <c r="N5975" s="1" t="s">
        <v>16</v>
      </c>
      <c r="O5975" s="1">
        <v>63.2</v>
      </c>
      <c r="P5975" s="1">
        <v>1.0</v>
      </c>
    </row>
    <row r="5976">
      <c r="A5976" s="1" t="s">
        <v>29</v>
      </c>
      <c r="B5976" s="1" t="s">
        <v>8020</v>
      </c>
      <c r="C5976" s="2" t="s">
        <v>8012</v>
      </c>
      <c r="D5976" s="1" t="s">
        <v>19</v>
      </c>
      <c r="E5976" s="3" t="str">
        <f>HYPERLINK("https://fyndiq.se/produkt/e25e081a72dc4cb1/", "2-Pack Xiaomi 10T Pro 5G - Härdat glas 9H-Super kvalitet 3D")</f>
        <v>2-Pack Xiaomi 10T Pro 5G - Härdat glas 9H-Super kvalitet 3D</v>
      </c>
      <c r="F5976" s="1" t="s">
        <v>1257</v>
      </c>
      <c r="G5976" s="1" t="s">
        <v>1258</v>
      </c>
      <c r="H5976" s="1" t="s">
        <v>1259</v>
      </c>
      <c r="I5976" s="1" t="s">
        <v>16</v>
      </c>
      <c r="J5976" s="1" t="s">
        <v>23</v>
      </c>
      <c r="K5976" s="1" t="s">
        <v>16</v>
      </c>
      <c r="L5976" s="1" t="s">
        <v>16</v>
      </c>
      <c r="M5976" s="1" t="s">
        <v>16</v>
      </c>
      <c r="N5976" s="1" t="s">
        <v>16</v>
      </c>
      <c r="O5976" s="1">
        <v>63.2</v>
      </c>
      <c r="P5976" s="1">
        <v>1.0</v>
      </c>
    </row>
    <row r="5977">
      <c r="A5977" s="1" t="s">
        <v>29</v>
      </c>
      <c r="B5977" s="1" t="s">
        <v>8021</v>
      </c>
      <c r="C5977" s="2" t="s">
        <v>8012</v>
      </c>
      <c r="D5977" s="1" t="s">
        <v>19</v>
      </c>
      <c r="E5977" s="3" t="str">
        <f>HYPERLINK("https://fyndiq.se/produkt/6743099300ae4229/", "2-Pack SAMSUNG S24 Skärmskydd - Härdat Glas 9H - Super kvalitet 3D")</f>
        <v>2-Pack SAMSUNG S24 Skärmskydd - Härdat Glas 9H - Super kvalitet 3D</v>
      </c>
      <c r="F5977" s="1" t="s">
        <v>3563</v>
      </c>
      <c r="G5977" s="1" t="s">
        <v>3564</v>
      </c>
      <c r="H5977" s="1" t="s">
        <v>3565</v>
      </c>
      <c r="I5977" s="1" t="s">
        <v>16</v>
      </c>
      <c r="J5977" s="1" t="s">
        <v>23</v>
      </c>
      <c r="K5977" s="1" t="s">
        <v>16</v>
      </c>
      <c r="L5977" s="1" t="s">
        <v>16</v>
      </c>
      <c r="M5977" s="1" t="s">
        <v>16</v>
      </c>
      <c r="N5977" s="1" t="s">
        <v>16</v>
      </c>
      <c r="O5977" s="1">
        <v>71.2</v>
      </c>
      <c r="P5977" s="1">
        <v>1.0</v>
      </c>
    </row>
    <row r="5978">
      <c r="A5978" s="1" t="s">
        <v>29</v>
      </c>
      <c r="B5978" s="1" t="s">
        <v>8022</v>
      </c>
      <c r="C5978" s="2" t="s">
        <v>8012</v>
      </c>
      <c r="D5978" s="1" t="s">
        <v>19</v>
      </c>
      <c r="E5978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5978" s="1" t="s">
        <v>3720</v>
      </c>
      <c r="G5978" s="1" t="s">
        <v>3721</v>
      </c>
      <c r="H5978" s="1" t="s">
        <v>3722</v>
      </c>
      <c r="I5978" s="1" t="s">
        <v>16</v>
      </c>
      <c r="J5978" s="1" t="s">
        <v>23</v>
      </c>
      <c r="K5978" s="1" t="s">
        <v>16</v>
      </c>
      <c r="L5978" s="1" t="s">
        <v>16</v>
      </c>
      <c r="M5978" s="1" t="s">
        <v>16</v>
      </c>
      <c r="N5978" s="1" t="s">
        <v>16</v>
      </c>
      <c r="O5978" s="1">
        <v>87.2</v>
      </c>
      <c r="P5978" s="1">
        <v>1.0</v>
      </c>
    </row>
    <row r="5979">
      <c r="A5979" s="1" t="s">
        <v>29</v>
      </c>
      <c r="B5979" s="1" t="s">
        <v>8023</v>
      </c>
      <c r="C5979" s="2" t="s">
        <v>8012</v>
      </c>
      <c r="D5979" s="1" t="s">
        <v>19</v>
      </c>
      <c r="E5979" s="3" t="str">
        <f>HYPERLINK("https://fyndiq.se/produkt/835b4ca1e98a4358/", "2-Pack Samsung S20 FE Skärmskydd &amp; 2-Pack linsskydd - Härdat Glas 9H - Super kvalitet 3D")</f>
        <v>2-Pack Samsung S20 FE Skärmskydd &amp; 2-Pack linsskydd - Härdat Glas 9H - Super kvalitet 3D</v>
      </c>
      <c r="F5979" s="1" t="s">
        <v>3668</v>
      </c>
      <c r="G5979" s="1" t="s">
        <v>3669</v>
      </c>
      <c r="H5979" s="1" t="s">
        <v>3670</v>
      </c>
      <c r="I5979" s="1" t="s">
        <v>16</v>
      </c>
      <c r="J5979" s="1" t="s">
        <v>23</v>
      </c>
      <c r="K5979" s="1" t="s">
        <v>16</v>
      </c>
      <c r="L5979" s="1" t="s">
        <v>16</v>
      </c>
      <c r="M5979" s="1" t="s">
        <v>16</v>
      </c>
      <c r="N5979" s="1" t="s">
        <v>16</v>
      </c>
      <c r="O5979" s="1">
        <v>79.2</v>
      </c>
      <c r="P5979" s="1">
        <v>1.0</v>
      </c>
    </row>
    <row r="5980">
      <c r="A5980" s="1" t="s">
        <v>29</v>
      </c>
      <c r="B5980" s="1" t="s">
        <v>8024</v>
      </c>
      <c r="C5980" s="2" t="s">
        <v>8012</v>
      </c>
      <c r="D5980" s="1" t="s">
        <v>19</v>
      </c>
      <c r="E5980" s="3" t="str">
        <f>HYPERLINK("https://fyndiq.se/produkt/56c72c0ba5f749b5/", "2-Pack SAMSUNG S24 Skärmskydd - Härdat Glas 9H - Super kvalitet 3D")</f>
        <v>2-Pack SAMSUNG S24 Skärmskydd - Härdat Glas 9H - Super kvalitet 3D</v>
      </c>
      <c r="F5980" s="1" t="s">
        <v>263</v>
      </c>
      <c r="G5980" s="1" t="s">
        <v>264</v>
      </c>
      <c r="H5980" s="1" t="s">
        <v>265</v>
      </c>
      <c r="I5980" s="1" t="s">
        <v>16</v>
      </c>
      <c r="J5980" s="1" t="s">
        <v>23</v>
      </c>
      <c r="K5980" s="1" t="s">
        <v>16</v>
      </c>
      <c r="L5980" s="1" t="s">
        <v>16</v>
      </c>
      <c r="M5980" s="1" t="s">
        <v>16</v>
      </c>
      <c r="N5980" s="1" t="s">
        <v>16</v>
      </c>
      <c r="O5980" s="1">
        <v>71.2</v>
      </c>
      <c r="P5980" s="1">
        <v>1.0</v>
      </c>
    </row>
    <row r="5981">
      <c r="A5981" s="1" t="s">
        <v>29</v>
      </c>
      <c r="B5981" s="1" t="s">
        <v>8025</v>
      </c>
      <c r="C5981" s="2" t="s">
        <v>8012</v>
      </c>
      <c r="D5981" s="1" t="s">
        <v>19</v>
      </c>
      <c r="E5981" s="3" t="str">
        <f>HYPERLINK("https://fyndiq.se/produkt/13e76851ca504320/", "2-Pack Samsung Galaxy S22 Ultra - Härdat glas 9H - Top kvalitet")</f>
        <v>2-Pack Samsung Galaxy S22 Ultra - Härdat glas 9H - Top kvalitet</v>
      </c>
      <c r="F5981" s="1" t="s">
        <v>140</v>
      </c>
      <c r="G5981" s="1" t="s">
        <v>141</v>
      </c>
      <c r="H5981" s="1" t="s">
        <v>142</v>
      </c>
      <c r="I5981" s="1" t="s">
        <v>16</v>
      </c>
      <c r="J5981" s="1" t="s">
        <v>23</v>
      </c>
      <c r="K5981" s="1" t="s">
        <v>16</v>
      </c>
      <c r="L5981" s="1" t="s">
        <v>16</v>
      </c>
      <c r="M5981" s="1" t="s">
        <v>16</v>
      </c>
      <c r="N5981" s="1" t="s">
        <v>16</v>
      </c>
      <c r="O5981" s="1">
        <v>63.2</v>
      </c>
      <c r="P5981" s="1">
        <v>1.0</v>
      </c>
    </row>
    <row r="5982">
      <c r="A5982" s="1" t="s">
        <v>29</v>
      </c>
      <c r="B5982" s="1" t="s">
        <v>8026</v>
      </c>
      <c r="C5982" s="2" t="s">
        <v>8012</v>
      </c>
      <c r="D5982" s="1" t="s">
        <v>19</v>
      </c>
      <c r="E5982" s="3" t="str">
        <f>HYPERLINK("https://fyndiq.se/produkt/93724848627e4e25/", "Xiaomi Redmi 13C 5G Transparent Skyddsfodral – Skydd med Extra Kant")</f>
        <v>Xiaomi Redmi 13C 5G Transparent Skyddsfodral – Skydd med Extra Kant</v>
      </c>
      <c r="F5982" s="1" t="s">
        <v>610</v>
      </c>
      <c r="G5982" s="1" t="s">
        <v>611</v>
      </c>
      <c r="H5982" s="1" t="s">
        <v>612</v>
      </c>
      <c r="I5982" s="1" t="s">
        <v>16</v>
      </c>
      <c r="J5982" s="1" t="s">
        <v>23</v>
      </c>
      <c r="K5982" s="1" t="s">
        <v>16</v>
      </c>
      <c r="L5982" s="1" t="s">
        <v>16</v>
      </c>
      <c r="M5982" s="1" t="s">
        <v>16</v>
      </c>
      <c r="N5982" s="1" t="s">
        <v>16</v>
      </c>
      <c r="O5982" s="1">
        <v>79.2</v>
      </c>
      <c r="P5982" s="1">
        <v>1.0</v>
      </c>
    </row>
    <row r="5983">
      <c r="A5983" s="1" t="s">
        <v>29</v>
      </c>
      <c r="B5983" s="1" t="s">
        <v>8027</v>
      </c>
      <c r="C5983" s="2" t="s">
        <v>8012</v>
      </c>
      <c r="D5983" s="1" t="s">
        <v>19</v>
      </c>
      <c r="E5983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5983" s="1" t="s">
        <v>4743</v>
      </c>
      <c r="G5983" s="1" t="s">
        <v>4744</v>
      </c>
      <c r="H5983" s="1" t="s">
        <v>4745</v>
      </c>
      <c r="I5983" s="1" t="s">
        <v>16</v>
      </c>
      <c r="J5983" s="1" t="s">
        <v>23</v>
      </c>
      <c r="K5983" s="1" t="s">
        <v>16</v>
      </c>
      <c r="L5983" s="1" t="s">
        <v>16</v>
      </c>
      <c r="M5983" s="1" t="s">
        <v>16</v>
      </c>
      <c r="N5983" s="1" t="s">
        <v>16</v>
      </c>
      <c r="O5983" s="1">
        <v>63.2</v>
      </c>
      <c r="P5983" s="1">
        <v>2.0</v>
      </c>
    </row>
    <row r="5984">
      <c r="A5984" s="1" t="s">
        <v>29</v>
      </c>
      <c r="B5984" s="1" t="s">
        <v>8028</v>
      </c>
      <c r="C5984" s="2" t="s">
        <v>8012</v>
      </c>
      <c r="D5984" s="1" t="s">
        <v>19</v>
      </c>
      <c r="E5984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5984" s="1" t="s">
        <v>516</v>
      </c>
      <c r="G5984" s="1" t="s">
        <v>517</v>
      </c>
      <c r="H5984" s="1" t="s">
        <v>518</v>
      </c>
      <c r="I5984" s="1" t="s">
        <v>16</v>
      </c>
      <c r="J5984" s="1" t="s">
        <v>23</v>
      </c>
      <c r="K5984" s="1" t="s">
        <v>16</v>
      </c>
      <c r="L5984" s="1" t="s">
        <v>16</v>
      </c>
      <c r="M5984" s="1" t="s">
        <v>16</v>
      </c>
      <c r="N5984" s="1" t="s">
        <v>16</v>
      </c>
      <c r="O5984" s="1">
        <v>71.2</v>
      </c>
      <c r="P5984" s="1">
        <v>1.0</v>
      </c>
    </row>
    <row r="5985">
      <c r="A5985" s="1" t="s">
        <v>29</v>
      </c>
      <c r="B5985" s="1" t="s">
        <v>8029</v>
      </c>
      <c r="C5985" s="2" t="s">
        <v>8012</v>
      </c>
      <c r="D5985" s="1" t="s">
        <v>19</v>
      </c>
      <c r="E5985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5985" s="1" t="s">
        <v>508</v>
      </c>
      <c r="G5985" s="1" t="s">
        <v>509</v>
      </c>
      <c r="H5985" s="1" t="s">
        <v>510</v>
      </c>
      <c r="I5985" s="1" t="s">
        <v>16</v>
      </c>
      <c r="J5985" s="1" t="s">
        <v>23</v>
      </c>
      <c r="K5985" s="1" t="s">
        <v>16</v>
      </c>
      <c r="L5985" s="1" t="s">
        <v>16</v>
      </c>
      <c r="M5985" s="1" t="s">
        <v>16</v>
      </c>
      <c r="N5985" s="1" t="s">
        <v>16</v>
      </c>
      <c r="O5985" s="1">
        <v>63.2</v>
      </c>
      <c r="P5985" s="1">
        <v>1.0</v>
      </c>
    </row>
    <row r="5986">
      <c r="A5986" s="1" t="s">
        <v>29</v>
      </c>
      <c r="B5986" s="1" t="s">
        <v>8030</v>
      </c>
      <c r="C5986" s="2" t="s">
        <v>8012</v>
      </c>
      <c r="D5986" s="1" t="s">
        <v>19</v>
      </c>
      <c r="E5986" s="3" t="str">
        <f>HYPERLINK("https://fyndiq.se/produkt/c26c9ffef37a436a/", "2-Pack Samsung A35 5G Skärmskydd i Härdat Glas")</f>
        <v>2-Pack Samsung A35 5G Skärmskydd i Härdat Glas</v>
      </c>
      <c r="F5986" s="1" t="s">
        <v>432</v>
      </c>
      <c r="G5986" s="1" t="s">
        <v>433</v>
      </c>
      <c r="H5986" s="1" t="s">
        <v>434</v>
      </c>
      <c r="I5986" s="1" t="s">
        <v>16</v>
      </c>
      <c r="J5986" s="1" t="s">
        <v>23</v>
      </c>
      <c r="K5986" s="1" t="s">
        <v>16</v>
      </c>
      <c r="L5986" s="1" t="s">
        <v>16</v>
      </c>
      <c r="M5986" s="1" t="s">
        <v>16</v>
      </c>
      <c r="N5986" s="1" t="s">
        <v>16</v>
      </c>
      <c r="O5986" s="1">
        <v>63.2</v>
      </c>
      <c r="P5986" s="1">
        <v>1.0</v>
      </c>
    </row>
    <row r="5987">
      <c r="A5987" s="1" t="s">
        <v>29</v>
      </c>
      <c r="B5987" s="1" t="s">
        <v>8031</v>
      </c>
      <c r="C5987" s="2" t="s">
        <v>8012</v>
      </c>
      <c r="D5987" s="1" t="s">
        <v>19</v>
      </c>
      <c r="E598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5987" s="1" t="s">
        <v>539</v>
      </c>
      <c r="G5987" s="1" t="s">
        <v>540</v>
      </c>
      <c r="H5987" s="1" t="s">
        <v>541</v>
      </c>
      <c r="I5987" s="1" t="s">
        <v>16</v>
      </c>
      <c r="J5987" s="1" t="s">
        <v>23</v>
      </c>
      <c r="K5987" s="1" t="s">
        <v>16</v>
      </c>
      <c r="L5987" s="1" t="s">
        <v>16</v>
      </c>
      <c r="M5987" s="1" t="s">
        <v>16</v>
      </c>
      <c r="N5987" s="1" t="s">
        <v>16</v>
      </c>
      <c r="O5987" s="1">
        <v>95.2</v>
      </c>
      <c r="P5987" s="1">
        <v>1.0</v>
      </c>
    </row>
    <row r="5988">
      <c r="A5988" s="1" t="s">
        <v>29</v>
      </c>
      <c r="B5988" s="1" t="s">
        <v>8032</v>
      </c>
      <c r="C5988" s="2" t="s">
        <v>8012</v>
      </c>
      <c r="D5988" s="1" t="s">
        <v>19</v>
      </c>
      <c r="E5988" s="3" t="str">
        <f>HYPERLINK("https://fyndiq.se/produkt/e09cb1ad27c94cb3/", "Samsung S22 ULTRA - 9H Härdat Glass - 3D Super Kvalitet")</f>
        <v>Samsung S22 ULTRA - 9H Härdat Glass - 3D Super Kvalitet</v>
      </c>
      <c r="F5988" s="1" t="s">
        <v>1969</v>
      </c>
      <c r="G5988" s="1" t="s">
        <v>1970</v>
      </c>
      <c r="H5988" s="1" t="s">
        <v>1971</v>
      </c>
      <c r="I5988" s="1" t="s">
        <v>16</v>
      </c>
      <c r="J5988" s="1" t="s">
        <v>23</v>
      </c>
      <c r="K5988" s="1" t="s">
        <v>16</v>
      </c>
      <c r="L5988" s="1" t="s">
        <v>16</v>
      </c>
      <c r="M5988" s="1" t="s">
        <v>16</v>
      </c>
      <c r="N5988" s="1" t="s">
        <v>16</v>
      </c>
      <c r="O5988" s="1">
        <v>55.2</v>
      </c>
      <c r="P5988" s="1">
        <v>1.0</v>
      </c>
    </row>
    <row r="5989">
      <c r="A5989" s="1" t="s">
        <v>29</v>
      </c>
      <c r="B5989" s="1" t="s">
        <v>8033</v>
      </c>
      <c r="C5989" s="2" t="s">
        <v>8012</v>
      </c>
      <c r="D5989" s="1" t="s">
        <v>19</v>
      </c>
      <c r="E5989" s="3" t="str">
        <f>HYPERLINK("https://fyndiq.se/produkt/181bc7e07d8b44fc/", "Xiaomi 11 Lite 5G NE - Härdat Glas 9H - Super kvalitet 3D")</f>
        <v>Xiaomi 11 Lite 5G NE - Härdat Glas 9H - Super kvalitet 3D</v>
      </c>
      <c r="F5989" s="1" t="s">
        <v>4359</v>
      </c>
      <c r="G5989" s="1" t="s">
        <v>4360</v>
      </c>
      <c r="H5989" s="1" t="s">
        <v>4361</v>
      </c>
      <c r="I5989" s="1" t="s">
        <v>16</v>
      </c>
      <c r="J5989" s="1" t="s">
        <v>23</v>
      </c>
      <c r="K5989" s="1" t="s">
        <v>16</v>
      </c>
      <c r="L5989" s="1" t="s">
        <v>16</v>
      </c>
      <c r="M5989" s="1" t="s">
        <v>16</v>
      </c>
      <c r="N5989" s="1" t="s">
        <v>16</v>
      </c>
      <c r="O5989" s="1">
        <v>55.2</v>
      </c>
      <c r="P5989" s="1">
        <v>1.0</v>
      </c>
    </row>
    <row r="5990">
      <c r="A5990" s="1" t="s">
        <v>29</v>
      </c>
      <c r="B5990" s="1" t="s">
        <v>8034</v>
      </c>
      <c r="C5990" s="2" t="s">
        <v>8012</v>
      </c>
      <c r="D5990" s="1" t="s">
        <v>19</v>
      </c>
      <c r="E599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5990" s="1" t="s">
        <v>692</v>
      </c>
      <c r="G5990" s="1" t="s">
        <v>693</v>
      </c>
      <c r="H5990" s="1" t="s">
        <v>694</v>
      </c>
      <c r="I5990" s="1" t="s">
        <v>16</v>
      </c>
      <c r="J5990" s="1" t="s">
        <v>23</v>
      </c>
      <c r="K5990" s="1" t="s">
        <v>16</v>
      </c>
      <c r="L5990" s="1" t="s">
        <v>16</v>
      </c>
      <c r="M5990" s="1" t="s">
        <v>16</v>
      </c>
      <c r="N5990" s="1" t="s">
        <v>16</v>
      </c>
      <c r="O5990" s="1">
        <v>55.2</v>
      </c>
      <c r="P5990" s="1">
        <v>1.0</v>
      </c>
    </row>
    <row r="5991">
      <c r="A5991" s="1" t="s">
        <v>29</v>
      </c>
      <c r="B5991" s="1" t="s">
        <v>8035</v>
      </c>
      <c r="C5991" s="2" t="s">
        <v>8012</v>
      </c>
      <c r="D5991" s="1" t="s">
        <v>19</v>
      </c>
      <c r="E5991" s="3" t="str">
        <f>HYPERLINK("https://fyndiq.se/produkt/371f86e1aa284d28/", "Samsung S23 Ultra - 9H Härdat Glass - 3D Super Kvalitet Skärmskydd")</f>
        <v>Samsung S23 Ultra - 9H Härdat Glass - 3D Super Kvalitet Skärmskydd</v>
      </c>
      <c r="F5991" s="1" t="s">
        <v>7518</v>
      </c>
      <c r="G5991" s="1" t="s">
        <v>7519</v>
      </c>
      <c r="H5991" s="1" t="s">
        <v>7520</v>
      </c>
      <c r="I5991" s="1" t="s">
        <v>16</v>
      </c>
      <c r="J5991" s="1" t="s">
        <v>23</v>
      </c>
      <c r="K5991" s="1" t="s">
        <v>16</v>
      </c>
      <c r="L5991" s="1" t="s">
        <v>16</v>
      </c>
      <c r="M5991" s="1" t="s">
        <v>16</v>
      </c>
      <c r="N5991" s="1" t="s">
        <v>16</v>
      </c>
      <c r="O5991" s="1">
        <v>55.2</v>
      </c>
      <c r="P5991" s="1">
        <v>1.0</v>
      </c>
    </row>
    <row r="5992">
      <c r="A5992" s="1" t="s">
        <v>29</v>
      </c>
      <c r="B5992" s="1" t="s">
        <v>8036</v>
      </c>
      <c r="C5992" s="2" t="s">
        <v>8012</v>
      </c>
      <c r="D5992" s="1" t="s">
        <v>19</v>
      </c>
      <c r="E5992" s="3" t="str">
        <f>HYPERLINK("https://fyndiq.se/produkt/e9fe6b45dad34f98/", "2-Pack Iphone X / XS / 11 PRO- 9H Härdat Glass - Top Kvalitet")</f>
        <v>2-Pack Iphone X / XS / 11 PRO- 9H Härdat Glass - Top Kvalitet</v>
      </c>
      <c r="F5992" s="1" t="s">
        <v>6168</v>
      </c>
      <c r="G5992" s="1" t="s">
        <v>6169</v>
      </c>
      <c r="H5992" s="1" t="s">
        <v>6170</v>
      </c>
      <c r="I5992" s="1" t="s">
        <v>16</v>
      </c>
      <c r="J5992" s="1" t="s">
        <v>23</v>
      </c>
      <c r="K5992" s="1" t="s">
        <v>16</v>
      </c>
      <c r="L5992" s="1" t="s">
        <v>16</v>
      </c>
      <c r="M5992" s="1" t="s">
        <v>16</v>
      </c>
      <c r="N5992" s="1" t="s">
        <v>16</v>
      </c>
      <c r="O5992" s="1">
        <v>55.2</v>
      </c>
      <c r="P5992" s="1">
        <v>1.0</v>
      </c>
    </row>
    <row r="5993">
      <c r="A5993" s="1" t="s">
        <v>29</v>
      </c>
      <c r="B5993" s="1" t="s">
        <v>8037</v>
      </c>
      <c r="C5993" s="2" t="s">
        <v>8012</v>
      </c>
      <c r="D5993" s="1" t="s">
        <v>19</v>
      </c>
      <c r="E5993" s="3" t="str">
        <f>HYPERLINK("https://fyndiq.se/produkt/a871a7da0b2249a8/", "2-Pack Iphone 11 Pro Max - 9H Härdat Glass - Top Kvalitet")</f>
        <v>2-Pack Iphone 11 Pro Max - 9H Härdat Glass - Top Kvalitet</v>
      </c>
      <c r="F5993" s="1" t="s">
        <v>559</v>
      </c>
      <c r="G5993" s="1" t="s">
        <v>560</v>
      </c>
      <c r="H5993" s="1" t="s">
        <v>561</v>
      </c>
      <c r="I5993" s="1" t="s">
        <v>16</v>
      </c>
      <c r="J5993" s="1" t="s">
        <v>23</v>
      </c>
      <c r="K5993" s="1" t="s">
        <v>16</v>
      </c>
      <c r="L5993" s="1" t="s">
        <v>16</v>
      </c>
      <c r="M5993" s="1" t="s">
        <v>16</v>
      </c>
      <c r="N5993" s="1" t="s">
        <v>16</v>
      </c>
      <c r="O5993" s="1">
        <v>55.2</v>
      </c>
      <c r="P5993" s="1">
        <v>1.0</v>
      </c>
    </row>
    <row r="5994">
      <c r="A5994" s="1" t="s">
        <v>29</v>
      </c>
      <c r="B5994" s="1" t="s">
        <v>8038</v>
      </c>
      <c r="C5994" s="2" t="s">
        <v>8012</v>
      </c>
      <c r="D5994" s="1" t="s">
        <v>19</v>
      </c>
      <c r="E5994" s="3" t="str">
        <f>HYPERLINK("https://fyndiq.se/produkt/edc9395737fe454e/", "2-pack - Iphone XS - 9D Härdat Glass - Top Kvalitet")</f>
        <v>2-pack - Iphone XS - 9D Härdat Glass - Top Kvalitet</v>
      </c>
      <c r="F5994" s="1" t="s">
        <v>8039</v>
      </c>
      <c r="G5994" s="1" t="s">
        <v>8040</v>
      </c>
      <c r="H5994" s="1" t="s">
        <v>8041</v>
      </c>
      <c r="I5994" s="1" t="s">
        <v>16</v>
      </c>
      <c r="J5994" s="1" t="s">
        <v>23</v>
      </c>
      <c r="K5994" s="1" t="s">
        <v>16</v>
      </c>
      <c r="L5994" s="1" t="s">
        <v>16</v>
      </c>
      <c r="M5994" s="1" t="s">
        <v>16</v>
      </c>
      <c r="N5994" s="1" t="s">
        <v>16</v>
      </c>
      <c r="O5994" s="1">
        <v>55.2</v>
      </c>
      <c r="P5994" s="1">
        <v>1.0</v>
      </c>
    </row>
    <row r="5995">
      <c r="A5995" s="1" t="s">
        <v>29</v>
      </c>
      <c r="B5995" s="1" t="s">
        <v>8042</v>
      </c>
      <c r="C5995" s="2" t="s">
        <v>8012</v>
      </c>
      <c r="D5995" s="1" t="s">
        <v>19</v>
      </c>
      <c r="E5995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5995" s="1" t="s">
        <v>447</v>
      </c>
      <c r="G5995" s="1" t="s">
        <v>448</v>
      </c>
      <c r="H5995" s="1" t="s">
        <v>449</v>
      </c>
      <c r="I5995" s="1" t="s">
        <v>16</v>
      </c>
      <c r="J5995" s="1" t="s">
        <v>23</v>
      </c>
      <c r="K5995" s="1" t="s">
        <v>16</v>
      </c>
      <c r="L5995" s="1" t="s">
        <v>16</v>
      </c>
      <c r="M5995" s="1" t="s">
        <v>16</v>
      </c>
      <c r="N5995" s="1" t="s">
        <v>16</v>
      </c>
      <c r="O5995" s="1">
        <v>63.2</v>
      </c>
      <c r="P5995" s="1">
        <v>1.0</v>
      </c>
    </row>
    <row r="5996">
      <c r="A5996" s="1" t="s">
        <v>29</v>
      </c>
      <c r="B5996" s="1" t="s">
        <v>8043</v>
      </c>
      <c r="C5996" s="2" t="s">
        <v>8012</v>
      </c>
      <c r="D5996" s="1" t="s">
        <v>19</v>
      </c>
      <c r="E599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5996" s="1" t="s">
        <v>2144</v>
      </c>
      <c r="G5996" s="1" t="s">
        <v>2145</v>
      </c>
      <c r="H5996" s="1" t="s">
        <v>2146</v>
      </c>
      <c r="I5996" s="1" t="s">
        <v>16</v>
      </c>
      <c r="J5996" s="1" t="s">
        <v>23</v>
      </c>
      <c r="K5996" s="1" t="s">
        <v>16</v>
      </c>
      <c r="L5996" s="1" t="s">
        <v>16</v>
      </c>
      <c r="M5996" s="1" t="s">
        <v>16</v>
      </c>
      <c r="N5996" s="1" t="s">
        <v>16</v>
      </c>
      <c r="O5996" s="1">
        <v>63.2</v>
      </c>
      <c r="P5996" s="1">
        <v>1.0</v>
      </c>
    </row>
    <row r="5997">
      <c r="A5997" s="1" t="s">
        <v>29</v>
      </c>
      <c r="B5997" s="1" t="s">
        <v>8044</v>
      </c>
      <c r="C5997" s="2" t="s">
        <v>8012</v>
      </c>
      <c r="D5997" s="1" t="s">
        <v>19</v>
      </c>
      <c r="E5997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5997" s="1" t="s">
        <v>2607</v>
      </c>
      <c r="G5997" s="1" t="s">
        <v>2608</v>
      </c>
      <c r="H5997" s="1" t="s">
        <v>2609</v>
      </c>
      <c r="I5997" s="1" t="s">
        <v>16</v>
      </c>
      <c r="J5997" s="1" t="s">
        <v>23</v>
      </c>
      <c r="K5997" s="1" t="s">
        <v>16</v>
      </c>
      <c r="L5997" s="1" t="s">
        <v>16</v>
      </c>
      <c r="M5997" s="1" t="s">
        <v>16</v>
      </c>
      <c r="N5997" s="1" t="s">
        <v>16</v>
      </c>
      <c r="O5997" s="1">
        <v>55.2</v>
      </c>
      <c r="P5997" s="1">
        <v>1.0</v>
      </c>
    </row>
    <row r="5998">
      <c r="A5998" s="1" t="s">
        <v>29</v>
      </c>
      <c r="B5998" s="1" t="s">
        <v>8045</v>
      </c>
      <c r="C5998" s="2" t="s">
        <v>8012</v>
      </c>
      <c r="D5998" s="1" t="s">
        <v>19</v>
      </c>
      <c r="E5998" s="3" t="str">
        <f>HYPERLINK("https://fyndiq.se/produkt/613d3d071e424de7/", "2 Pack Samsung Xcover Pro- Härdat glas 9H - Super kvalitet 3D")</f>
        <v>2 Pack Samsung Xcover Pro- Härdat glas 9H - Super kvalitet 3D</v>
      </c>
      <c r="F5998" s="1" t="s">
        <v>548</v>
      </c>
      <c r="G5998" s="1" t="s">
        <v>549</v>
      </c>
      <c r="H5998" s="1" t="s">
        <v>550</v>
      </c>
      <c r="I5998" s="1" t="s">
        <v>16</v>
      </c>
      <c r="J5998" s="1" t="s">
        <v>23</v>
      </c>
      <c r="K5998" s="1" t="s">
        <v>16</v>
      </c>
      <c r="L5998" s="1" t="s">
        <v>16</v>
      </c>
      <c r="M5998" s="1" t="s">
        <v>16</v>
      </c>
      <c r="N5998" s="1" t="s">
        <v>16</v>
      </c>
      <c r="O5998" s="1">
        <v>71.2</v>
      </c>
      <c r="P5998" s="1">
        <v>1.0</v>
      </c>
    </row>
    <row r="5999">
      <c r="A5999" s="1" t="s">
        <v>29</v>
      </c>
      <c r="B5999" s="1" t="s">
        <v>8046</v>
      </c>
      <c r="C5999" s="2" t="s">
        <v>8012</v>
      </c>
      <c r="D5999" s="1" t="s">
        <v>19</v>
      </c>
      <c r="E599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5999" s="1" t="s">
        <v>760</v>
      </c>
      <c r="G5999" s="1" t="s">
        <v>761</v>
      </c>
      <c r="H5999" s="1" t="s">
        <v>762</v>
      </c>
      <c r="I5999" s="1" t="s">
        <v>16</v>
      </c>
      <c r="J5999" s="1" t="s">
        <v>23</v>
      </c>
      <c r="K5999" s="1" t="s">
        <v>16</v>
      </c>
      <c r="L5999" s="1" t="s">
        <v>16</v>
      </c>
      <c r="M5999" s="1" t="s">
        <v>16</v>
      </c>
      <c r="N5999" s="1" t="s">
        <v>16</v>
      </c>
      <c r="O5999" s="1">
        <v>63.2</v>
      </c>
      <c r="P5999" s="1">
        <v>1.0</v>
      </c>
    </row>
    <row r="6000">
      <c r="A6000" s="1" t="s">
        <v>29</v>
      </c>
      <c r="B6000" s="1" t="s">
        <v>8047</v>
      </c>
      <c r="C6000" s="2" t="s">
        <v>8012</v>
      </c>
      <c r="D6000" s="1" t="s">
        <v>19</v>
      </c>
      <c r="E6000" s="3" t="str">
        <f>HYPERLINK("https://fyndiq.se/produkt/568e11c65a164b3c/", "2 Pack Samsung Galaxy A33 - 9H Härdat Glass - 3D Super Kvalitet")</f>
        <v>2 Pack Samsung Galaxy A33 - 9H Härdat Glass - 3D Super Kvalitet</v>
      </c>
      <c r="F6000" s="1" t="s">
        <v>736</v>
      </c>
      <c r="G6000" s="1" t="s">
        <v>737</v>
      </c>
      <c r="H6000" s="1" t="s">
        <v>738</v>
      </c>
      <c r="I6000" s="1" t="s">
        <v>16</v>
      </c>
      <c r="J6000" s="1" t="s">
        <v>23</v>
      </c>
      <c r="K6000" s="1" t="s">
        <v>16</v>
      </c>
      <c r="L6000" s="1" t="s">
        <v>16</v>
      </c>
      <c r="M6000" s="1" t="s">
        <v>16</v>
      </c>
      <c r="N6000" s="1" t="s">
        <v>16</v>
      </c>
      <c r="O6000" s="1">
        <v>63.2</v>
      </c>
      <c r="P6000" s="1">
        <v>1.0</v>
      </c>
    </row>
    <row r="6001">
      <c r="A6001" s="1" t="s">
        <v>29</v>
      </c>
      <c r="B6001" s="1" t="s">
        <v>8048</v>
      </c>
      <c r="C6001" s="2" t="s">
        <v>8012</v>
      </c>
      <c r="D6001" s="1" t="s">
        <v>19</v>
      </c>
      <c r="E600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001" s="1" t="s">
        <v>977</v>
      </c>
      <c r="G6001" s="1" t="s">
        <v>978</v>
      </c>
      <c r="H6001" s="1" t="s">
        <v>979</v>
      </c>
      <c r="I6001" s="1" t="s">
        <v>16</v>
      </c>
      <c r="J6001" s="1" t="s">
        <v>23</v>
      </c>
      <c r="K6001" s="1" t="s">
        <v>16</v>
      </c>
      <c r="L6001" s="1" t="s">
        <v>16</v>
      </c>
      <c r="M6001" s="1" t="s">
        <v>16</v>
      </c>
      <c r="N6001" s="1" t="s">
        <v>16</v>
      </c>
      <c r="O6001" s="1">
        <v>63.2</v>
      </c>
      <c r="P6001" s="1">
        <v>1.0</v>
      </c>
    </row>
    <row r="6002">
      <c r="A6002" s="1" t="s">
        <v>29</v>
      </c>
      <c r="B6002" s="1" t="s">
        <v>8049</v>
      </c>
      <c r="C6002" s="2" t="s">
        <v>8012</v>
      </c>
      <c r="D6002" s="1" t="s">
        <v>19</v>
      </c>
      <c r="E6002" s="3" t="str">
        <f>HYPERLINK("https://fyndiq.se/produkt/703673a03679430e/", "2-Pack Samsung A55 5G Skärmskydd i Härdat Glas")</f>
        <v>2-Pack Samsung A55 5G Skärmskydd i Härdat Glas</v>
      </c>
      <c r="F6002" s="1" t="s">
        <v>2173</v>
      </c>
      <c r="G6002" s="1" t="s">
        <v>2174</v>
      </c>
      <c r="H6002" s="1" t="s">
        <v>2175</v>
      </c>
      <c r="I6002" s="1" t="s">
        <v>16</v>
      </c>
      <c r="J6002" s="1" t="s">
        <v>23</v>
      </c>
      <c r="K6002" s="1" t="s">
        <v>16</v>
      </c>
      <c r="L6002" s="1" t="s">
        <v>16</v>
      </c>
      <c r="M6002" s="1" t="s">
        <v>16</v>
      </c>
      <c r="N6002" s="1" t="s">
        <v>16</v>
      </c>
      <c r="O6002" s="1">
        <v>63.2</v>
      </c>
      <c r="P6002" s="1">
        <v>1.0</v>
      </c>
    </row>
    <row r="6003">
      <c r="A6003" s="1" t="s">
        <v>29</v>
      </c>
      <c r="B6003" s="1" t="s">
        <v>8050</v>
      </c>
      <c r="C6003" s="2" t="s">
        <v>8012</v>
      </c>
      <c r="D6003" s="1" t="s">
        <v>19</v>
      </c>
      <c r="E6003" s="3" t="str">
        <f>HYPERLINK("https://fyndiq.se/produkt/613d3d071e424de7/", "2 Pack Samsung Xcover Pro- Härdat glas 9H - Super kvalitet 3D")</f>
        <v>2 Pack Samsung Xcover Pro- Härdat glas 9H - Super kvalitet 3D</v>
      </c>
      <c r="F6003" s="1" t="s">
        <v>548</v>
      </c>
      <c r="G6003" s="1" t="s">
        <v>549</v>
      </c>
      <c r="H6003" s="1" t="s">
        <v>550</v>
      </c>
      <c r="I6003" s="1" t="s">
        <v>16</v>
      </c>
      <c r="J6003" s="1" t="s">
        <v>23</v>
      </c>
      <c r="K6003" s="1" t="s">
        <v>16</v>
      </c>
      <c r="L6003" s="1" t="s">
        <v>16</v>
      </c>
      <c r="M6003" s="1" t="s">
        <v>16</v>
      </c>
      <c r="N6003" s="1" t="s">
        <v>16</v>
      </c>
      <c r="O6003" s="1">
        <v>71.2</v>
      </c>
      <c r="P6003" s="1">
        <v>4.0</v>
      </c>
    </row>
    <row r="6004">
      <c r="A6004" s="1" t="s">
        <v>29</v>
      </c>
      <c r="B6004" s="1" t="s">
        <v>8051</v>
      </c>
      <c r="C6004" s="2" t="s">
        <v>8012</v>
      </c>
      <c r="D6004" s="1" t="s">
        <v>19</v>
      </c>
      <c r="E600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6004" s="1" t="s">
        <v>504</v>
      </c>
      <c r="G6004" s="1" t="s">
        <v>505</v>
      </c>
      <c r="H6004" s="1" t="s">
        <v>506</v>
      </c>
      <c r="I6004" s="1" t="s">
        <v>16</v>
      </c>
      <c r="J6004" s="1" t="s">
        <v>23</v>
      </c>
      <c r="K6004" s="1" t="s">
        <v>16</v>
      </c>
      <c r="L6004" s="1" t="s">
        <v>16</v>
      </c>
      <c r="M6004" s="1" t="s">
        <v>16</v>
      </c>
      <c r="N6004" s="1" t="s">
        <v>16</v>
      </c>
      <c r="O6004" s="1">
        <v>63.2</v>
      </c>
      <c r="P6004" s="1">
        <v>1.0</v>
      </c>
    </row>
    <row r="6005">
      <c r="A6005" s="1" t="s">
        <v>29</v>
      </c>
      <c r="B6005" s="1" t="s">
        <v>8052</v>
      </c>
      <c r="C6005" s="2" t="s">
        <v>8012</v>
      </c>
      <c r="D6005" s="1" t="s">
        <v>19</v>
      </c>
      <c r="E6005" s="3" t="str">
        <f>HYPERLINK("https://fyndiq.se/produkt/405d6f09daec4d0e/", "2-Pack Samsung Galaxy A80 - Härdat glas 9H - Super kvalitet")</f>
        <v>2-Pack Samsung Galaxy A80 - Härdat glas 9H - Super kvalitet</v>
      </c>
      <c r="F6005" s="1" t="s">
        <v>2441</v>
      </c>
      <c r="G6005" s="1" t="s">
        <v>2442</v>
      </c>
      <c r="H6005" s="1" t="s">
        <v>2443</v>
      </c>
      <c r="I6005" s="1" t="s">
        <v>16</v>
      </c>
      <c r="J6005" s="1" t="s">
        <v>23</v>
      </c>
      <c r="K6005" s="1" t="s">
        <v>16</v>
      </c>
      <c r="L6005" s="1" t="s">
        <v>16</v>
      </c>
      <c r="M6005" s="1" t="s">
        <v>16</v>
      </c>
      <c r="N6005" s="1" t="s">
        <v>16</v>
      </c>
      <c r="O6005" s="1">
        <v>63.2</v>
      </c>
      <c r="P6005" s="1">
        <v>1.0</v>
      </c>
    </row>
    <row r="6006">
      <c r="A6006" s="1" t="s">
        <v>29</v>
      </c>
      <c r="B6006" s="1" t="s">
        <v>8053</v>
      </c>
      <c r="C6006" s="2" t="s">
        <v>8012</v>
      </c>
      <c r="D6006" s="1" t="s">
        <v>19</v>
      </c>
      <c r="E6006" s="3" t="str">
        <f>HYPERLINK("https://fyndiq.se/produkt/bc46ebfdab704667/", "2-Pack Samsung S22 Skärmskydd  - 9H Härdat Glass - 3D Super Kvalitet")</f>
        <v>2-Pack Samsung S22 Skärmskydd  - 9H Härdat Glass - 3D Super Kvalitet</v>
      </c>
      <c r="F6006" s="1" t="s">
        <v>1454</v>
      </c>
      <c r="G6006" s="1" t="s">
        <v>1455</v>
      </c>
      <c r="H6006" s="1" t="s">
        <v>1456</v>
      </c>
      <c r="I6006" s="1" t="s">
        <v>16</v>
      </c>
      <c r="J6006" s="1" t="s">
        <v>23</v>
      </c>
      <c r="K6006" s="1" t="s">
        <v>16</v>
      </c>
      <c r="L6006" s="1" t="s">
        <v>16</v>
      </c>
      <c r="M6006" s="1" t="s">
        <v>16</v>
      </c>
      <c r="N6006" s="1" t="s">
        <v>16</v>
      </c>
      <c r="O6006" s="1">
        <v>63.2</v>
      </c>
      <c r="P6006" s="1">
        <v>1.0</v>
      </c>
    </row>
    <row r="6007">
      <c r="A6007" s="1" t="s">
        <v>29</v>
      </c>
      <c r="B6007" s="1" t="s">
        <v>8054</v>
      </c>
      <c r="C6007" s="2" t="s">
        <v>8012</v>
      </c>
      <c r="D6007" s="1" t="s">
        <v>19</v>
      </c>
      <c r="E6007" s="3" t="str">
        <f t="shared" ref="E6007:E6009" si="101">HYPERLINK("https://fyndiq.se/produkt/c26c9ffef37a436a/", "2-Pack Samsung A35 5G Skärmskydd i Härdat Glas")</f>
        <v>2-Pack Samsung A35 5G Skärmskydd i Härdat Glas</v>
      </c>
      <c r="F6007" s="1" t="s">
        <v>432</v>
      </c>
      <c r="G6007" s="1" t="s">
        <v>433</v>
      </c>
      <c r="H6007" s="1" t="s">
        <v>434</v>
      </c>
      <c r="I6007" s="1" t="s">
        <v>16</v>
      </c>
      <c r="J6007" s="1" t="s">
        <v>23</v>
      </c>
      <c r="K6007" s="1" t="s">
        <v>16</v>
      </c>
      <c r="L6007" s="1" t="s">
        <v>16</v>
      </c>
      <c r="M6007" s="1" t="s">
        <v>16</v>
      </c>
      <c r="N6007" s="1" t="s">
        <v>16</v>
      </c>
      <c r="O6007" s="1">
        <v>63.2</v>
      </c>
      <c r="P6007" s="1">
        <v>1.0</v>
      </c>
    </row>
    <row r="6008">
      <c r="A6008" s="1" t="s">
        <v>29</v>
      </c>
      <c r="B6008" s="1" t="s">
        <v>8055</v>
      </c>
      <c r="C6008" s="2" t="s">
        <v>8012</v>
      </c>
      <c r="D6008" s="1" t="s">
        <v>19</v>
      </c>
      <c r="E6008" s="3" t="str">
        <f t="shared" si="101"/>
        <v>2-Pack Samsung A35 5G Skärmskydd i Härdat Glas</v>
      </c>
      <c r="F6008" s="1" t="s">
        <v>432</v>
      </c>
      <c r="G6008" s="1" t="s">
        <v>433</v>
      </c>
      <c r="H6008" s="1" t="s">
        <v>434</v>
      </c>
      <c r="I6008" s="1" t="s">
        <v>16</v>
      </c>
      <c r="J6008" s="1" t="s">
        <v>23</v>
      </c>
      <c r="K6008" s="1" t="s">
        <v>16</v>
      </c>
      <c r="L6008" s="1" t="s">
        <v>16</v>
      </c>
      <c r="M6008" s="1" t="s">
        <v>16</v>
      </c>
      <c r="N6008" s="1" t="s">
        <v>16</v>
      </c>
      <c r="O6008" s="1">
        <v>63.2</v>
      </c>
      <c r="P6008" s="1">
        <v>1.0</v>
      </c>
    </row>
    <row r="6009">
      <c r="A6009" s="1" t="s">
        <v>29</v>
      </c>
      <c r="B6009" s="1" t="s">
        <v>8056</v>
      </c>
      <c r="C6009" s="2" t="s">
        <v>8012</v>
      </c>
      <c r="D6009" s="1" t="s">
        <v>19</v>
      </c>
      <c r="E6009" s="3" t="str">
        <f t="shared" si="101"/>
        <v>2-Pack Samsung A35 5G Skärmskydd i Härdat Glas</v>
      </c>
      <c r="F6009" s="1" t="s">
        <v>432</v>
      </c>
      <c r="G6009" s="1" t="s">
        <v>433</v>
      </c>
      <c r="H6009" s="1" t="s">
        <v>434</v>
      </c>
      <c r="I6009" s="1" t="s">
        <v>16</v>
      </c>
      <c r="J6009" s="1" t="s">
        <v>23</v>
      </c>
      <c r="K6009" s="1" t="s">
        <v>16</v>
      </c>
      <c r="L6009" s="1" t="s">
        <v>16</v>
      </c>
      <c r="M6009" s="1" t="s">
        <v>16</v>
      </c>
      <c r="N6009" s="1" t="s">
        <v>16</v>
      </c>
      <c r="O6009" s="1">
        <v>63.2</v>
      </c>
      <c r="P6009" s="1">
        <v>1.0</v>
      </c>
    </row>
    <row r="6010">
      <c r="A6010" s="1" t="s">
        <v>29</v>
      </c>
      <c r="B6010" s="1" t="s">
        <v>8057</v>
      </c>
      <c r="C6010" s="2" t="s">
        <v>8012</v>
      </c>
      <c r="D6010" s="1" t="s">
        <v>19</v>
      </c>
      <c r="E6010" s="3" t="str">
        <f>HYPERLINK("https://fyndiq.se/produkt/f2c164e932234570/", "2-Pack HUAWEI P30 PRO Skärmskydd - Härdat Glas 9H - Super kvalitet 3D")</f>
        <v>2-Pack HUAWEI P30 PRO Skärmskydd - Härdat Glas 9H - Super kvalitet 3D</v>
      </c>
      <c r="F6010" s="1" t="s">
        <v>267</v>
      </c>
      <c r="G6010" s="1" t="s">
        <v>268</v>
      </c>
      <c r="H6010" s="1" t="s">
        <v>269</v>
      </c>
      <c r="I6010" s="1" t="s">
        <v>16</v>
      </c>
      <c r="J6010" s="1" t="s">
        <v>23</v>
      </c>
      <c r="K6010" s="1" t="s">
        <v>16</v>
      </c>
      <c r="L6010" s="1" t="s">
        <v>16</v>
      </c>
      <c r="M6010" s="1" t="s">
        <v>16</v>
      </c>
      <c r="N6010" s="1" t="s">
        <v>16</v>
      </c>
      <c r="O6010" s="1">
        <v>63.2</v>
      </c>
      <c r="P6010" s="1">
        <v>1.0</v>
      </c>
    </row>
    <row r="6011">
      <c r="A6011" s="1" t="s">
        <v>29</v>
      </c>
      <c r="B6011" s="1" t="s">
        <v>8058</v>
      </c>
      <c r="C6011" s="2" t="s">
        <v>8012</v>
      </c>
      <c r="D6011" s="1" t="s">
        <v>19</v>
      </c>
      <c r="E6011" s="3" t="str">
        <f t="shared" ref="E6011:E6012" si="102">HYPERLINK("https://fyndiq.se/produkt/e9cb8b77f5e5466c/", "2 Pack - Samsung S20 PLUS - 9H Härdat Glass - 3D Super Kvalitet")</f>
        <v>2 Pack - Samsung S20 PLUS - 9H Härdat Glass - 3D Super Kvalitet</v>
      </c>
      <c r="F6011" s="1" t="s">
        <v>236</v>
      </c>
      <c r="G6011" s="1" t="s">
        <v>237</v>
      </c>
      <c r="H6011" s="1" t="s">
        <v>238</v>
      </c>
      <c r="I6011" s="1" t="s">
        <v>16</v>
      </c>
      <c r="J6011" s="1" t="s">
        <v>23</v>
      </c>
      <c r="K6011" s="1" t="s">
        <v>16</v>
      </c>
      <c r="L6011" s="1" t="s">
        <v>16</v>
      </c>
      <c r="M6011" s="1" t="s">
        <v>16</v>
      </c>
      <c r="N6011" s="1" t="s">
        <v>16</v>
      </c>
      <c r="O6011" s="1">
        <v>63.2</v>
      </c>
      <c r="P6011" s="1">
        <v>1.0</v>
      </c>
    </row>
    <row r="6012">
      <c r="A6012" s="1" t="s">
        <v>29</v>
      </c>
      <c r="B6012" s="1" t="s">
        <v>8059</v>
      </c>
      <c r="C6012" s="2" t="s">
        <v>8012</v>
      </c>
      <c r="D6012" s="1" t="s">
        <v>19</v>
      </c>
      <c r="E6012" s="3" t="str">
        <f t="shared" si="102"/>
        <v>2 Pack - Samsung S20 PLUS - 9H Härdat Glass - 3D Super Kvalitet</v>
      </c>
      <c r="F6012" s="1" t="s">
        <v>236</v>
      </c>
      <c r="G6012" s="1" t="s">
        <v>237</v>
      </c>
      <c r="H6012" s="1" t="s">
        <v>238</v>
      </c>
      <c r="I6012" s="1" t="s">
        <v>16</v>
      </c>
      <c r="J6012" s="1" t="s">
        <v>23</v>
      </c>
      <c r="K6012" s="1" t="s">
        <v>16</v>
      </c>
      <c r="L6012" s="1" t="s">
        <v>16</v>
      </c>
      <c r="M6012" s="1" t="s">
        <v>16</v>
      </c>
      <c r="N6012" s="1" t="s">
        <v>16</v>
      </c>
      <c r="O6012" s="1">
        <v>63.2</v>
      </c>
      <c r="P6012" s="1">
        <v>1.0</v>
      </c>
    </row>
    <row r="6013">
      <c r="A6013" s="1" t="s">
        <v>29</v>
      </c>
      <c r="B6013" s="1" t="s">
        <v>8060</v>
      </c>
      <c r="C6013" s="2" t="s">
        <v>8012</v>
      </c>
      <c r="D6013" s="1" t="s">
        <v>19</v>
      </c>
      <c r="E6013" s="3" t="str">
        <f>HYPERLINK("https://fyndiq.se/produkt/ab22cb2e69cb406b/", "2-Pack Xiaomi Mi 10 - Härdat Glas 9H - Super kvalitet 3D Skärmskydd")</f>
        <v>2-Pack Xiaomi Mi 10 - Härdat Glas 9H - Super kvalitet 3D Skärmskydd</v>
      </c>
      <c r="F6013" s="1" t="s">
        <v>5285</v>
      </c>
      <c r="G6013" s="1" t="s">
        <v>5286</v>
      </c>
      <c r="H6013" s="1" t="s">
        <v>5287</v>
      </c>
      <c r="I6013" s="1" t="s">
        <v>16</v>
      </c>
      <c r="J6013" s="1" t="s">
        <v>23</v>
      </c>
      <c r="K6013" s="1" t="s">
        <v>16</v>
      </c>
      <c r="L6013" s="1" t="s">
        <v>16</v>
      </c>
      <c r="M6013" s="1" t="s">
        <v>16</v>
      </c>
      <c r="N6013" s="1" t="s">
        <v>16</v>
      </c>
      <c r="O6013" s="1">
        <v>63.2</v>
      </c>
      <c r="P6013" s="1">
        <v>1.0</v>
      </c>
    </row>
    <row r="6014">
      <c r="A6014" s="1" t="s">
        <v>29</v>
      </c>
      <c r="B6014" s="1" t="s">
        <v>8061</v>
      </c>
      <c r="C6014" s="2" t="s">
        <v>8012</v>
      </c>
      <c r="D6014" s="1" t="s">
        <v>19</v>
      </c>
      <c r="E6014" s="3" t="str">
        <f>HYPERLINK("https://fyndiq.se/produkt/c64bbbf107e34309/", "2-Pack Huawei P30 - Härdat glas 9H – 3D Super kvalitet")</f>
        <v>2-Pack Huawei P30 - Härdat glas 9H – 3D Super kvalitet</v>
      </c>
      <c r="F6014" s="1" t="s">
        <v>845</v>
      </c>
      <c r="G6014" s="1" t="s">
        <v>846</v>
      </c>
      <c r="H6014" s="1" t="s">
        <v>847</v>
      </c>
      <c r="I6014" s="1" t="s">
        <v>16</v>
      </c>
      <c r="J6014" s="1" t="s">
        <v>23</v>
      </c>
      <c r="K6014" s="1" t="s">
        <v>16</v>
      </c>
      <c r="L6014" s="1" t="s">
        <v>16</v>
      </c>
      <c r="M6014" s="1" t="s">
        <v>16</v>
      </c>
      <c r="N6014" s="1" t="s">
        <v>16</v>
      </c>
      <c r="O6014" s="1">
        <v>63.2</v>
      </c>
      <c r="P6014" s="1">
        <v>1.0</v>
      </c>
    </row>
    <row r="6015">
      <c r="A6015" s="1" t="s">
        <v>29</v>
      </c>
      <c r="B6015" s="1" t="s">
        <v>8062</v>
      </c>
      <c r="C6015" s="2" t="s">
        <v>8012</v>
      </c>
      <c r="D6015" s="1" t="s">
        <v>19</v>
      </c>
      <c r="E6015" s="3" t="str">
        <f>HYPERLINK("https://fyndiq.se/produkt/4c221907d1254100/", "2-Pack Samsung A14 Skärmskydd - Härdat Glas 9H - Super kvalitet 3D")</f>
        <v>2-Pack Samsung A14 Skärmskydd - Härdat Glas 9H - Super kvalitet 3D</v>
      </c>
      <c r="F6015" s="1" t="s">
        <v>167</v>
      </c>
      <c r="G6015" s="1" t="s">
        <v>168</v>
      </c>
      <c r="H6015" s="1" t="s">
        <v>169</v>
      </c>
      <c r="I6015" s="1" t="s">
        <v>16</v>
      </c>
      <c r="J6015" s="1" t="s">
        <v>23</v>
      </c>
      <c r="K6015" s="1" t="s">
        <v>16</v>
      </c>
      <c r="L6015" s="1" t="s">
        <v>16</v>
      </c>
      <c r="M6015" s="1" t="s">
        <v>16</v>
      </c>
      <c r="N6015" s="1" t="s">
        <v>16</v>
      </c>
      <c r="O6015" s="1">
        <v>63.2</v>
      </c>
      <c r="P6015" s="1">
        <v>1.0</v>
      </c>
    </row>
    <row r="6016">
      <c r="A6016" s="1" t="s">
        <v>29</v>
      </c>
      <c r="B6016" s="1" t="s">
        <v>8063</v>
      </c>
      <c r="C6016" s="2" t="s">
        <v>8012</v>
      </c>
      <c r="D6016" s="1" t="s">
        <v>19</v>
      </c>
      <c r="E6016" s="3" t="str">
        <f>HYPERLINK("https://fyndiq.se/produkt/405d6f09daec4d0e/", "2-Pack Samsung Galaxy A80 - Härdat glas 9H - Super kvalitet")</f>
        <v>2-Pack Samsung Galaxy A80 - Härdat glas 9H - Super kvalitet</v>
      </c>
      <c r="F6016" s="1" t="s">
        <v>2441</v>
      </c>
      <c r="G6016" s="1" t="s">
        <v>2442</v>
      </c>
      <c r="H6016" s="1" t="s">
        <v>2443</v>
      </c>
      <c r="I6016" s="1" t="s">
        <v>16</v>
      </c>
      <c r="J6016" s="1" t="s">
        <v>23</v>
      </c>
      <c r="K6016" s="1" t="s">
        <v>16</v>
      </c>
      <c r="L6016" s="1" t="s">
        <v>16</v>
      </c>
      <c r="M6016" s="1" t="s">
        <v>16</v>
      </c>
      <c r="N6016" s="1" t="s">
        <v>16</v>
      </c>
      <c r="O6016" s="1">
        <v>63.2</v>
      </c>
      <c r="P6016" s="1">
        <v>1.0</v>
      </c>
    </row>
    <row r="6017">
      <c r="A6017" s="1" t="s">
        <v>29</v>
      </c>
      <c r="B6017" s="1" t="s">
        <v>8064</v>
      </c>
      <c r="C6017" s="2" t="s">
        <v>8012</v>
      </c>
      <c r="D6017" s="1" t="s">
        <v>19</v>
      </c>
      <c r="E6017" s="3" t="str">
        <f>HYPERLINK("https://fyndiq.se/produkt/ccf4e05c9719465a/", "2-Pack Samsung Z FOLD 5 Skärmskydd - Härdat Glas 9H - Super kvalitet 3D")</f>
        <v>2-Pack Samsung Z FOLD 5 Skärmskydd - Härdat Glas 9H - Super kvalitet 3D</v>
      </c>
      <c r="F6017" s="1" t="s">
        <v>1584</v>
      </c>
      <c r="G6017" s="1" t="s">
        <v>1585</v>
      </c>
      <c r="H6017" s="1" t="s">
        <v>1586</v>
      </c>
      <c r="I6017" s="1" t="s">
        <v>16</v>
      </c>
      <c r="J6017" s="1" t="s">
        <v>23</v>
      </c>
      <c r="K6017" s="1" t="s">
        <v>16</v>
      </c>
      <c r="L6017" s="1" t="s">
        <v>16</v>
      </c>
      <c r="M6017" s="1" t="s">
        <v>16</v>
      </c>
      <c r="N6017" s="1" t="s">
        <v>16</v>
      </c>
      <c r="O6017" s="1">
        <v>63.2</v>
      </c>
      <c r="P6017" s="1">
        <v>1.0</v>
      </c>
    </row>
    <row r="6018">
      <c r="A6018" s="1" t="s">
        <v>29</v>
      </c>
      <c r="B6018" s="1" t="s">
        <v>8065</v>
      </c>
      <c r="C6018" s="2" t="s">
        <v>8012</v>
      </c>
      <c r="D6018" s="1" t="s">
        <v>19</v>
      </c>
      <c r="E6018" s="3" t="str">
        <f>HYPERLINK("https://fyndiq.se/produkt/9e488e35f28b4b0b/", "2-Pack GOOGLE PIXEL 6A Skärmskydd - Härdat Glas 9H - Super kvalitet 3D")</f>
        <v>2-Pack GOOGLE PIXEL 6A Skärmskydd - Härdat Glas 9H - Super kvalitet 3D</v>
      </c>
      <c r="F6018" s="1" t="s">
        <v>196</v>
      </c>
      <c r="G6018" s="1" t="s">
        <v>197</v>
      </c>
      <c r="H6018" s="1" t="s">
        <v>198</v>
      </c>
      <c r="I6018" s="1" t="s">
        <v>16</v>
      </c>
      <c r="J6018" s="1" t="s">
        <v>23</v>
      </c>
      <c r="K6018" s="1" t="s">
        <v>16</v>
      </c>
      <c r="L6018" s="1" t="s">
        <v>16</v>
      </c>
      <c r="M6018" s="1" t="s">
        <v>16</v>
      </c>
      <c r="N6018" s="1" t="s">
        <v>16</v>
      </c>
      <c r="O6018" s="1">
        <v>63.2</v>
      </c>
      <c r="P6018" s="1">
        <v>1.0</v>
      </c>
    </row>
    <row r="6019">
      <c r="A6019" s="1" t="s">
        <v>29</v>
      </c>
      <c r="B6019" s="1" t="s">
        <v>8066</v>
      </c>
      <c r="C6019" s="2" t="s">
        <v>8012</v>
      </c>
      <c r="D6019" s="1" t="s">
        <v>19</v>
      </c>
      <c r="E6019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6019" s="1" t="s">
        <v>3831</v>
      </c>
      <c r="G6019" s="1" t="s">
        <v>3832</v>
      </c>
      <c r="H6019" s="1" t="s">
        <v>3833</v>
      </c>
      <c r="I6019" s="1" t="s">
        <v>16</v>
      </c>
      <c r="J6019" s="1" t="s">
        <v>23</v>
      </c>
      <c r="K6019" s="1" t="s">
        <v>16</v>
      </c>
      <c r="L6019" s="1" t="s">
        <v>16</v>
      </c>
      <c r="M6019" s="1" t="s">
        <v>16</v>
      </c>
      <c r="N6019" s="1" t="s">
        <v>16</v>
      </c>
      <c r="O6019" s="1">
        <v>63.2</v>
      </c>
      <c r="P6019" s="1">
        <v>1.0</v>
      </c>
    </row>
    <row r="6020">
      <c r="A6020" s="1" t="s">
        <v>29</v>
      </c>
      <c r="B6020" s="1" t="s">
        <v>8067</v>
      </c>
      <c r="C6020" s="2" t="s">
        <v>8012</v>
      </c>
      <c r="D6020" s="1" t="s">
        <v>19</v>
      </c>
      <c r="E6020" s="3" t="str">
        <f>HYPERLINK("https://fyndiq.se/produkt/fb71bd1df0c24a44/", "2-Pack Samsung Galaxy A34 (5G) - 9H Härdat Glass - 3D Super Kvalitet")</f>
        <v>2-Pack Samsung Galaxy A34 (5G) - 9H Härdat Glass - 3D Super Kvalitet</v>
      </c>
      <c r="F6020" s="1" t="s">
        <v>75</v>
      </c>
      <c r="G6020" s="1" t="s">
        <v>76</v>
      </c>
      <c r="H6020" s="1" t="s">
        <v>77</v>
      </c>
      <c r="I6020" s="1" t="s">
        <v>16</v>
      </c>
      <c r="J6020" s="1" t="s">
        <v>23</v>
      </c>
      <c r="K6020" s="1" t="s">
        <v>16</v>
      </c>
      <c r="L6020" s="1" t="s">
        <v>16</v>
      </c>
      <c r="M6020" s="1" t="s">
        <v>16</v>
      </c>
      <c r="N6020" s="1" t="s">
        <v>16</v>
      </c>
      <c r="O6020" s="1">
        <v>63.2</v>
      </c>
      <c r="P6020" s="1">
        <v>1.0</v>
      </c>
    </row>
    <row r="6021">
      <c r="A6021" s="1" t="s">
        <v>29</v>
      </c>
      <c r="B6021" s="1" t="s">
        <v>8068</v>
      </c>
      <c r="C6021" s="2" t="s">
        <v>8012</v>
      </c>
      <c r="D6021" s="1" t="s">
        <v>19</v>
      </c>
      <c r="E602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021" s="1" t="s">
        <v>103</v>
      </c>
      <c r="G6021" s="1" t="s">
        <v>104</v>
      </c>
      <c r="H6021" s="1" t="s">
        <v>105</v>
      </c>
      <c r="I6021" s="1" t="s">
        <v>16</v>
      </c>
      <c r="J6021" s="1" t="s">
        <v>23</v>
      </c>
      <c r="K6021" s="1" t="s">
        <v>16</v>
      </c>
      <c r="L6021" s="1" t="s">
        <v>16</v>
      </c>
      <c r="M6021" s="1" t="s">
        <v>16</v>
      </c>
      <c r="N6021" s="1" t="s">
        <v>16</v>
      </c>
      <c r="O6021" s="1">
        <v>63.2</v>
      </c>
      <c r="P6021" s="1">
        <v>1.0</v>
      </c>
    </row>
    <row r="6022">
      <c r="A6022" s="1" t="s">
        <v>29</v>
      </c>
      <c r="B6022" s="1" t="s">
        <v>8069</v>
      </c>
      <c r="C6022" s="2" t="s">
        <v>8012</v>
      </c>
      <c r="D6022" s="1" t="s">
        <v>19</v>
      </c>
      <c r="E6022" s="3" t="str">
        <f>HYPERLINK("https://fyndiq.se/produkt/fc10ffae13984bd5/", "2 Pack Samsung Galaxy A20e - Härdat Glas 9H - Super Kvalitet 3D")</f>
        <v>2 Pack Samsung Galaxy A20e - Härdat Glas 9H - Super Kvalitet 3D</v>
      </c>
      <c r="F6022" s="1" t="s">
        <v>904</v>
      </c>
      <c r="G6022" s="1" t="s">
        <v>905</v>
      </c>
      <c r="H6022" s="1" t="s">
        <v>906</v>
      </c>
      <c r="I6022" s="1" t="s">
        <v>16</v>
      </c>
      <c r="J6022" s="1" t="s">
        <v>23</v>
      </c>
      <c r="K6022" s="1" t="s">
        <v>16</v>
      </c>
      <c r="L6022" s="1" t="s">
        <v>16</v>
      </c>
      <c r="M6022" s="1" t="s">
        <v>16</v>
      </c>
      <c r="N6022" s="1" t="s">
        <v>16</v>
      </c>
      <c r="O6022" s="1">
        <v>63.2</v>
      </c>
      <c r="P6022" s="1">
        <v>1.0</v>
      </c>
    </row>
    <row r="6023">
      <c r="A6023" s="1" t="s">
        <v>29</v>
      </c>
      <c r="B6023" s="1" t="s">
        <v>8070</v>
      </c>
      <c r="C6023" s="2" t="s">
        <v>8012</v>
      </c>
      <c r="D6023" s="1" t="s">
        <v>19</v>
      </c>
      <c r="E602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023" s="1" t="s">
        <v>103</v>
      </c>
      <c r="G6023" s="1" t="s">
        <v>104</v>
      </c>
      <c r="H6023" s="1" t="s">
        <v>105</v>
      </c>
      <c r="I6023" s="1" t="s">
        <v>16</v>
      </c>
      <c r="J6023" s="1" t="s">
        <v>23</v>
      </c>
      <c r="K6023" s="1" t="s">
        <v>16</v>
      </c>
      <c r="L6023" s="1" t="s">
        <v>16</v>
      </c>
      <c r="M6023" s="1" t="s">
        <v>16</v>
      </c>
      <c r="N6023" s="1" t="s">
        <v>16</v>
      </c>
      <c r="O6023" s="1">
        <v>63.2</v>
      </c>
      <c r="P6023" s="1">
        <v>1.0</v>
      </c>
    </row>
    <row r="6024">
      <c r="A6024" s="1" t="s">
        <v>29</v>
      </c>
      <c r="B6024" s="1" t="s">
        <v>8071</v>
      </c>
      <c r="C6024" s="2" t="s">
        <v>8012</v>
      </c>
      <c r="D6024" s="1" t="s">
        <v>19</v>
      </c>
      <c r="E6024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024" s="1" t="s">
        <v>795</v>
      </c>
      <c r="G6024" s="1" t="s">
        <v>796</v>
      </c>
      <c r="H6024" s="1" t="s">
        <v>797</v>
      </c>
      <c r="I6024" s="1" t="s">
        <v>16</v>
      </c>
      <c r="J6024" s="1" t="s">
        <v>23</v>
      </c>
      <c r="K6024" s="1" t="s">
        <v>16</v>
      </c>
      <c r="L6024" s="1" t="s">
        <v>16</v>
      </c>
      <c r="M6024" s="1" t="s">
        <v>16</v>
      </c>
      <c r="N6024" s="1" t="s">
        <v>16</v>
      </c>
      <c r="O6024" s="1">
        <v>63.2</v>
      </c>
      <c r="P6024" s="1">
        <v>1.0</v>
      </c>
    </row>
    <row r="6025">
      <c r="A6025" s="1" t="s">
        <v>29</v>
      </c>
      <c r="B6025" s="1" t="s">
        <v>8072</v>
      </c>
      <c r="C6025" s="2" t="s">
        <v>8012</v>
      </c>
      <c r="D6025" s="1" t="s">
        <v>19</v>
      </c>
      <c r="E6025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6025" s="1" t="s">
        <v>912</v>
      </c>
      <c r="G6025" s="1" t="s">
        <v>913</v>
      </c>
      <c r="H6025" s="1" t="s">
        <v>914</v>
      </c>
      <c r="I6025" s="1" t="s">
        <v>16</v>
      </c>
      <c r="J6025" s="1" t="s">
        <v>23</v>
      </c>
      <c r="K6025" s="1" t="s">
        <v>16</v>
      </c>
      <c r="L6025" s="1" t="s">
        <v>16</v>
      </c>
      <c r="M6025" s="1" t="s">
        <v>16</v>
      </c>
      <c r="N6025" s="1" t="s">
        <v>16</v>
      </c>
      <c r="O6025" s="1">
        <v>63.2</v>
      </c>
      <c r="P6025" s="1">
        <v>1.0</v>
      </c>
    </row>
    <row r="6026">
      <c r="A6026" s="1" t="s">
        <v>29</v>
      </c>
      <c r="B6026" s="1" t="s">
        <v>8073</v>
      </c>
      <c r="C6026" s="2" t="s">
        <v>8012</v>
      </c>
      <c r="D6026" s="1" t="s">
        <v>19</v>
      </c>
      <c r="E6026" s="3" t="str">
        <f>HYPERLINK("https://fyndiq.se/produkt/1680a3aea19a4558/", "2-Pack Samsung S20 Skärmskydd - Härdat Glas 9H - Super kvalitet 3D")</f>
        <v>2-Pack Samsung S20 Skärmskydd - Härdat Glas 9H - Super kvalitet 3D</v>
      </c>
      <c r="F6026" s="1" t="s">
        <v>755</v>
      </c>
      <c r="G6026" s="1" t="s">
        <v>756</v>
      </c>
      <c r="H6026" s="1" t="s">
        <v>757</v>
      </c>
      <c r="I6026" s="1" t="s">
        <v>16</v>
      </c>
      <c r="J6026" s="1" t="s">
        <v>23</v>
      </c>
      <c r="K6026" s="1" t="s">
        <v>16</v>
      </c>
      <c r="L6026" s="1" t="s">
        <v>16</v>
      </c>
      <c r="M6026" s="1" t="s">
        <v>16</v>
      </c>
      <c r="N6026" s="1" t="s">
        <v>16</v>
      </c>
      <c r="O6026" s="1">
        <v>63.2</v>
      </c>
      <c r="P6026" s="1">
        <v>1.0</v>
      </c>
    </row>
    <row r="6027">
      <c r="A6027" s="1" t="s">
        <v>29</v>
      </c>
      <c r="B6027" s="1" t="s">
        <v>8074</v>
      </c>
      <c r="C6027" s="2" t="s">
        <v>8012</v>
      </c>
      <c r="D6027" s="1" t="s">
        <v>19</v>
      </c>
      <c r="E6027" s="3" t="str">
        <f>HYPERLINK("https://fyndiq.se/produkt/6260fb6b96c349fe/", "Samsung S9 plus 3D rundat härdat glasfodral")</f>
        <v>Samsung S9 plus 3D rundat härdat glasfodral</v>
      </c>
      <c r="F6027" s="1" t="s">
        <v>1105</v>
      </c>
      <c r="G6027" s="1" t="s">
        <v>1106</v>
      </c>
      <c r="H6027" s="1" t="s">
        <v>1107</v>
      </c>
      <c r="I6027" s="1" t="s">
        <v>16</v>
      </c>
      <c r="J6027" s="1" t="s">
        <v>23</v>
      </c>
      <c r="K6027" s="1" t="s">
        <v>16</v>
      </c>
      <c r="L6027" s="1" t="s">
        <v>16</v>
      </c>
      <c r="M6027" s="1" t="s">
        <v>16</v>
      </c>
      <c r="N6027" s="1" t="s">
        <v>16</v>
      </c>
      <c r="O6027" s="1">
        <v>55.2</v>
      </c>
      <c r="P6027" s="1">
        <v>1.0</v>
      </c>
    </row>
    <row r="6028">
      <c r="A6028" s="1" t="s">
        <v>29</v>
      </c>
      <c r="B6028" s="1" t="s">
        <v>8075</v>
      </c>
      <c r="C6028" s="2" t="s">
        <v>8012</v>
      </c>
      <c r="D6028" s="1" t="s">
        <v>19</v>
      </c>
      <c r="E6028" s="3" t="str">
        <f>HYPERLINK("https://fyndiq.se/produkt/a00b62acc6644fd2/", "2-Pack Samsung Galaxy S10 - Härdat glas 9H – Super kvalitet 3D")</f>
        <v>2-Pack Samsung Galaxy S10 - Härdat glas 9H – Super kvalitet 3D</v>
      </c>
      <c r="F6028" s="1" t="s">
        <v>1291</v>
      </c>
      <c r="G6028" s="1" t="s">
        <v>1292</v>
      </c>
      <c r="H6028" s="1" t="s">
        <v>1293</v>
      </c>
      <c r="I6028" s="1" t="s">
        <v>16</v>
      </c>
      <c r="J6028" s="1" t="s">
        <v>23</v>
      </c>
      <c r="K6028" s="1" t="s">
        <v>16</v>
      </c>
      <c r="L6028" s="1" t="s">
        <v>16</v>
      </c>
      <c r="M6028" s="1" t="s">
        <v>16</v>
      </c>
      <c r="N6028" s="1" t="s">
        <v>16</v>
      </c>
      <c r="O6028" s="1">
        <v>63.2</v>
      </c>
      <c r="P6028" s="1">
        <v>1.0</v>
      </c>
    </row>
    <row r="6029">
      <c r="A6029" s="1" t="s">
        <v>29</v>
      </c>
      <c r="B6029" s="1" t="s">
        <v>8076</v>
      </c>
      <c r="C6029" s="2" t="s">
        <v>8012</v>
      </c>
      <c r="D6029" s="1" t="s">
        <v>19</v>
      </c>
      <c r="E6029" s="3" t="str">
        <f>HYPERLINK("https://fyndiq.se/produkt/a3a0bf045cf0498d/", "2-Pack Huawei P30 Lite - Härdat glas 9H – 3D Super kvalitet")</f>
        <v>2-Pack Huawei P30 Lite - Härdat glas 9H – 3D Super kvalitet</v>
      </c>
      <c r="F6029" s="1" t="s">
        <v>1011</v>
      </c>
      <c r="G6029" s="1" t="s">
        <v>1012</v>
      </c>
      <c r="H6029" s="1" t="s">
        <v>1013</v>
      </c>
      <c r="I6029" s="1" t="s">
        <v>16</v>
      </c>
      <c r="J6029" s="1" t="s">
        <v>23</v>
      </c>
      <c r="K6029" s="1" t="s">
        <v>16</v>
      </c>
      <c r="L6029" s="1" t="s">
        <v>16</v>
      </c>
      <c r="M6029" s="1" t="s">
        <v>16</v>
      </c>
      <c r="N6029" s="1" t="s">
        <v>16</v>
      </c>
      <c r="O6029" s="1">
        <v>63.2</v>
      </c>
      <c r="P6029" s="1">
        <v>1.0</v>
      </c>
    </row>
    <row r="6030">
      <c r="A6030" s="1" t="s">
        <v>29</v>
      </c>
      <c r="B6030" s="1" t="s">
        <v>8077</v>
      </c>
      <c r="C6030" s="2" t="s">
        <v>8012</v>
      </c>
      <c r="D6030" s="1" t="s">
        <v>19</v>
      </c>
      <c r="E6030" s="3" t="str">
        <f>HYPERLINK("https://fyndiq.se/produkt/75fbd7f9828e42f4/", "2-Pack iPhone 14 Pro Max Skärmskydd &amp; 1-Pack linsskydd - Härdat Glas 9H - Super kvalitet 3D")</f>
        <v>2-Pack iPhone 14 Pro Max Skärmskydd &amp; 1-Pack linsskydd - Härdat Glas 9H - Super kvalitet 3D</v>
      </c>
      <c r="F6030" s="1" t="s">
        <v>8078</v>
      </c>
      <c r="G6030" s="1" t="s">
        <v>8079</v>
      </c>
      <c r="H6030" s="1" t="s">
        <v>8080</v>
      </c>
      <c r="I6030" s="1" t="s">
        <v>16</v>
      </c>
      <c r="J6030" s="1" t="s">
        <v>23</v>
      </c>
      <c r="K6030" s="1" t="s">
        <v>16</v>
      </c>
      <c r="L6030" s="1" t="s">
        <v>16</v>
      </c>
      <c r="M6030" s="1" t="s">
        <v>16</v>
      </c>
      <c r="N6030" s="1" t="s">
        <v>16</v>
      </c>
      <c r="O6030" s="1">
        <v>71.2</v>
      </c>
      <c r="P6030" s="1">
        <v>1.0</v>
      </c>
    </row>
    <row r="6031">
      <c r="A6031" s="1" t="s">
        <v>29</v>
      </c>
      <c r="B6031" s="1" t="s">
        <v>8081</v>
      </c>
      <c r="C6031" s="2" t="s">
        <v>8012</v>
      </c>
      <c r="D6031" s="1" t="s">
        <v>19</v>
      </c>
      <c r="E6031" s="3" t="str">
        <f>HYPERLINK("https://fyndiq.se/produkt/48b46200dc014b3e/", "2-Pack Iphone 8 Vit -Härdat Glas 9H-Super Kvalitet 3D Skärmskydd")</f>
        <v>2-Pack Iphone 8 Vit -Härdat Glas 9H-Super Kvalitet 3D Skärmskydd</v>
      </c>
      <c r="F6031" s="1" t="s">
        <v>2562</v>
      </c>
      <c r="G6031" s="1" t="s">
        <v>2563</v>
      </c>
      <c r="H6031" s="1" t="s">
        <v>2564</v>
      </c>
      <c r="I6031" s="1" t="s">
        <v>16</v>
      </c>
      <c r="J6031" s="1" t="s">
        <v>23</v>
      </c>
      <c r="K6031" s="1" t="s">
        <v>16</v>
      </c>
      <c r="L6031" s="1" t="s">
        <v>16</v>
      </c>
      <c r="M6031" s="1" t="s">
        <v>16</v>
      </c>
      <c r="N6031" s="1" t="s">
        <v>16</v>
      </c>
      <c r="O6031" s="1">
        <v>55.2</v>
      </c>
      <c r="P6031" s="1">
        <v>1.0</v>
      </c>
    </row>
    <row r="6032">
      <c r="A6032" s="1" t="s">
        <v>29</v>
      </c>
      <c r="B6032" s="1" t="s">
        <v>8082</v>
      </c>
      <c r="C6032" s="2" t="s">
        <v>8012</v>
      </c>
      <c r="D6032" s="1" t="s">
        <v>19</v>
      </c>
      <c r="E603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032" s="1" t="s">
        <v>26</v>
      </c>
      <c r="G6032" s="1" t="s">
        <v>27</v>
      </c>
      <c r="H6032" s="1" t="s">
        <v>28</v>
      </c>
      <c r="I6032" s="1" t="s">
        <v>16</v>
      </c>
      <c r="J6032" s="1" t="s">
        <v>23</v>
      </c>
      <c r="K6032" s="1" t="s">
        <v>16</v>
      </c>
      <c r="L6032" s="1" t="s">
        <v>16</v>
      </c>
      <c r="M6032" s="1" t="s">
        <v>16</v>
      </c>
      <c r="N6032" s="1" t="s">
        <v>16</v>
      </c>
      <c r="O6032" s="1">
        <v>71.2</v>
      </c>
      <c r="P6032" s="1">
        <v>1.0</v>
      </c>
    </row>
    <row r="6033">
      <c r="A6033" s="1" t="s">
        <v>29</v>
      </c>
      <c r="B6033" s="1" t="s">
        <v>8083</v>
      </c>
      <c r="C6033" s="2" t="s">
        <v>8012</v>
      </c>
      <c r="D6033" s="1" t="s">
        <v>19</v>
      </c>
      <c r="E6033" s="3" t="str">
        <f>HYPERLINK("https://fyndiq.se/produkt/8a162916fdf246f7/", "2-Pack SAMSUNG S24 Skärmskydd - Härdat Glas 9H - Super kvalitet 3D")</f>
        <v>2-Pack SAMSUNG S24 Skärmskydd - Härdat Glas 9H - Super kvalitet 3D</v>
      </c>
      <c r="F6033" s="1" t="s">
        <v>714</v>
      </c>
      <c r="G6033" s="1" t="s">
        <v>715</v>
      </c>
      <c r="H6033" s="1" t="s">
        <v>716</v>
      </c>
      <c r="I6033" s="1" t="s">
        <v>16</v>
      </c>
      <c r="J6033" s="1" t="s">
        <v>23</v>
      </c>
      <c r="K6033" s="1" t="s">
        <v>16</v>
      </c>
      <c r="L6033" s="1" t="s">
        <v>16</v>
      </c>
      <c r="M6033" s="1" t="s">
        <v>16</v>
      </c>
      <c r="N6033" s="1" t="s">
        <v>16</v>
      </c>
      <c r="O6033" s="1">
        <v>71.2</v>
      </c>
      <c r="P6033" s="1">
        <v>1.0</v>
      </c>
    </row>
    <row r="6034">
      <c r="A6034" s="1" t="s">
        <v>29</v>
      </c>
      <c r="B6034" s="1" t="s">
        <v>8084</v>
      </c>
      <c r="C6034" s="2" t="s">
        <v>8012</v>
      </c>
      <c r="D6034" s="1" t="s">
        <v>19</v>
      </c>
      <c r="E603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6034" s="1" t="s">
        <v>614</v>
      </c>
      <c r="G6034" s="1" t="s">
        <v>615</v>
      </c>
      <c r="H6034" s="1" t="s">
        <v>616</v>
      </c>
      <c r="I6034" s="1" t="s">
        <v>16</v>
      </c>
      <c r="J6034" s="1" t="s">
        <v>23</v>
      </c>
      <c r="K6034" s="1" t="s">
        <v>16</v>
      </c>
      <c r="L6034" s="1" t="s">
        <v>16</v>
      </c>
      <c r="M6034" s="1" t="s">
        <v>16</v>
      </c>
      <c r="N6034" s="1" t="s">
        <v>16</v>
      </c>
      <c r="O6034" s="1">
        <v>71.2</v>
      </c>
      <c r="P6034" s="1">
        <v>1.0</v>
      </c>
    </row>
    <row r="6035">
      <c r="A6035" s="1" t="s">
        <v>29</v>
      </c>
      <c r="B6035" s="1" t="s">
        <v>8085</v>
      </c>
      <c r="C6035" s="2" t="s">
        <v>8012</v>
      </c>
      <c r="D6035" s="1" t="s">
        <v>19</v>
      </c>
      <c r="E6035" s="3" t="str">
        <f>HYPERLINK("https://fyndiq.se/produkt/60656ba8dce64ae4/", "2 Pack Samsung Galaxy A50 - Härdat glas 9H - Super kvalitet 3D")</f>
        <v>2 Pack Samsung Galaxy A50 - Härdat glas 9H - Super kvalitet 3D</v>
      </c>
      <c r="F6035" s="1" t="s">
        <v>645</v>
      </c>
      <c r="G6035" s="1" t="s">
        <v>646</v>
      </c>
      <c r="H6035" s="1" t="s">
        <v>647</v>
      </c>
      <c r="I6035" s="1" t="s">
        <v>16</v>
      </c>
      <c r="J6035" s="1" t="s">
        <v>23</v>
      </c>
      <c r="K6035" s="1" t="s">
        <v>16</v>
      </c>
      <c r="L6035" s="1" t="s">
        <v>16</v>
      </c>
      <c r="M6035" s="1" t="s">
        <v>16</v>
      </c>
      <c r="N6035" s="1" t="s">
        <v>16</v>
      </c>
      <c r="O6035" s="1">
        <v>63.2</v>
      </c>
      <c r="P6035" s="1">
        <v>1.0</v>
      </c>
    </row>
    <row r="6036">
      <c r="A6036" s="1" t="s">
        <v>29</v>
      </c>
      <c r="B6036" s="1" t="s">
        <v>8086</v>
      </c>
      <c r="C6036" s="2" t="s">
        <v>8012</v>
      </c>
      <c r="D6036" s="1" t="s">
        <v>19</v>
      </c>
      <c r="E603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036" s="1" t="s">
        <v>26</v>
      </c>
      <c r="G6036" s="1" t="s">
        <v>27</v>
      </c>
      <c r="H6036" s="1" t="s">
        <v>28</v>
      </c>
      <c r="I6036" s="1" t="s">
        <v>16</v>
      </c>
      <c r="J6036" s="1" t="s">
        <v>23</v>
      </c>
      <c r="K6036" s="1" t="s">
        <v>16</v>
      </c>
      <c r="L6036" s="1" t="s">
        <v>16</v>
      </c>
      <c r="M6036" s="1" t="s">
        <v>16</v>
      </c>
      <c r="N6036" s="1" t="s">
        <v>16</v>
      </c>
      <c r="O6036" s="1">
        <v>71.2</v>
      </c>
      <c r="P6036" s="1">
        <v>1.0</v>
      </c>
    </row>
    <row r="6037">
      <c r="A6037" s="1" t="s">
        <v>29</v>
      </c>
      <c r="B6037" s="1" t="s">
        <v>8087</v>
      </c>
      <c r="C6037" s="2" t="s">
        <v>8012</v>
      </c>
      <c r="D6037" s="1" t="s">
        <v>19</v>
      </c>
      <c r="E603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6037" s="1" t="s">
        <v>785</v>
      </c>
      <c r="G6037" s="1" t="s">
        <v>786</v>
      </c>
      <c r="H6037" s="1" t="s">
        <v>787</v>
      </c>
      <c r="I6037" s="1" t="s">
        <v>16</v>
      </c>
      <c r="J6037" s="1" t="s">
        <v>23</v>
      </c>
      <c r="K6037" s="1" t="s">
        <v>16</v>
      </c>
      <c r="L6037" s="1" t="s">
        <v>16</v>
      </c>
      <c r="M6037" s="1" t="s">
        <v>16</v>
      </c>
      <c r="N6037" s="1" t="s">
        <v>16</v>
      </c>
      <c r="O6037" s="1">
        <v>63.2</v>
      </c>
      <c r="P6037" s="1">
        <v>1.0</v>
      </c>
    </row>
    <row r="6038">
      <c r="A6038" s="1" t="s">
        <v>29</v>
      </c>
      <c r="B6038" s="1" t="s">
        <v>8088</v>
      </c>
      <c r="C6038" s="2" t="s">
        <v>8012</v>
      </c>
      <c r="D6038" s="1" t="s">
        <v>19</v>
      </c>
      <c r="E6038" s="3" t="str">
        <f t="shared" ref="E6038:E6039" si="103">HYPERLINK("https://fyndiq.se/produkt/475c886688e549fb/", "2-Pack SAMSUNG S24 ULTRA Skärmskydd - Härdat Glas 9H - Super kvalitet 3D")</f>
        <v>2-Pack SAMSUNG S24 ULTRA Skärmskydd - Härdat Glas 9H - Super kvalitet 3D</v>
      </c>
      <c r="F6038" s="1" t="s">
        <v>26</v>
      </c>
      <c r="G6038" s="1" t="s">
        <v>27</v>
      </c>
      <c r="H6038" s="1" t="s">
        <v>28</v>
      </c>
      <c r="I6038" s="1" t="s">
        <v>16</v>
      </c>
      <c r="J6038" s="1" t="s">
        <v>23</v>
      </c>
      <c r="K6038" s="1" t="s">
        <v>16</v>
      </c>
      <c r="L6038" s="1" t="s">
        <v>16</v>
      </c>
      <c r="M6038" s="1" t="s">
        <v>16</v>
      </c>
      <c r="N6038" s="1" t="s">
        <v>16</v>
      </c>
      <c r="O6038" s="1">
        <v>71.2</v>
      </c>
      <c r="P6038" s="1">
        <v>1.0</v>
      </c>
    </row>
    <row r="6039">
      <c r="A6039" s="1" t="s">
        <v>29</v>
      </c>
      <c r="B6039" s="1" t="s">
        <v>8089</v>
      </c>
      <c r="C6039" s="2" t="s">
        <v>8012</v>
      </c>
      <c r="D6039" s="1" t="s">
        <v>19</v>
      </c>
      <c r="E6039" s="3" t="str">
        <f t="shared" si="103"/>
        <v>2-Pack SAMSUNG S24 ULTRA Skärmskydd - Härdat Glas 9H - Super kvalitet 3D</v>
      </c>
      <c r="F6039" s="1" t="s">
        <v>26</v>
      </c>
      <c r="G6039" s="1" t="s">
        <v>27</v>
      </c>
      <c r="H6039" s="1" t="s">
        <v>28</v>
      </c>
      <c r="I6039" s="1" t="s">
        <v>16</v>
      </c>
      <c r="J6039" s="1" t="s">
        <v>23</v>
      </c>
      <c r="K6039" s="1" t="s">
        <v>16</v>
      </c>
      <c r="L6039" s="1" t="s">
        <v>16</v>
      </c>
      <c r="M6039" s="1" t="s">
        <v>16</v>
      </c>
      <c r="N6039" s="1" t="s">
        <v>16</v>
      </c>
      <c r="O6039" s="1">
        <v>71.2</v>
      </c>
      <c r="P6039" s="1">
        <v>1.0</v>
      </c>
    </row>
    <row r="6040">
      <c r="A6040" s="1" t="s">
        <v>29</v>
      </c>
      <c r="B6040" s="1" t="s">
        <v>8090</v>
      </c>
      <c r="C6040" s="2" t="s">
        <v>8012</v>
      </c>
      <c r="D6040" s="1" t="s">
        <v>19</v>
      </c>
      <c r="E6040" s="3" t="str">
        <f>HYPERLINK("https://fyndiq.se/produkt/533d0ddc5dd84c00/", "2-Pack iPhone 14 - skärmskydd &amp; linsskydd - härdat glas 9H")</f>
        <v>2-Pack iPhone 14 - skärmskydd &amp; linsskydd - härdat glas 9H</v>
      </c>
      <c r="F6040" s="1" t="s">
        <v>841</v>
      </c>
      <c r="G6040" s="1" t="s">
        <v>842</v>
      </c>
      <c r="H6040" s="1" t="s">
        <v>843</v>
      </c>
      <c r="I6040" s="1" t="s">
        <v>16</v>
      </c>
      <c r="J6040" s="1" t="s">
        <v>23</v>
      </c>
      <c r="K6040" s="1" t="s">
        <v>16</v>
      </c>
      <c r="L6040" s="1" t="s">
        <v>16</v>
      </c>
      <c r="M6040" s="1" t="s">
        <v>16</v>
      </c>
      <c r="N6040" s="1" t="s">
        <v>16</v>
      </c>
      <c r="O6040" s="1">
        <v>71.2</v>
      </c>
      <c r="P6040" s="1">
        <v>1.0</v>
      </c>
    </row>
    <row r="6041">
      <c r="A6041" s="1" t="s">
        <v>29</v>
      </c>
      <c r="B6041" s="1" t="s">
        <v>8091</v>
      </c>
      <c r="C6041" s="2" t="s">
        <v>8012</v>
      </c>
      <c r="D6041" s="1" t="s">
        <v>19</v>
      </c>
      <c r="E6041" s="3" t="str">
        <f t="shared" ref="E6041:E6042" si="104">HYPERLINK("https://fyndiq.se/produkt/8a162916fdf246f7/", "2-Pack SAMSUNG S24 Skärmskydd - Härdat Glas 9H - Super kvalitet 3D")</f>
        <v>2-Pack SAMSUNG S24 Skärmskydd - Härdat Glas 9H - Super kvalitet 3D</v>
      </c>
      <c r="F6041" s="1" t="s">
        <v>714</v>
      </c>
      <c r="G6041" s="1" t="s">
        <v>715</v>
      </c>
      <c r="H6041" s="1" t="s">
        <v>716</v>
      </c>
      <c r="I6041" s="1" t="s">
        <v>16</v>
      </c>
      <c r="J6041" s="1" t="s">
        <v>23</v>
      </c>
      <c r="K6041" s="1" t="s">
        <v>16</v>
      </c>
      <c r="L6041" s="1" t="s">
        <v>16</v>
      </c>
      <c r="M6041" s="1" t="s">
        <v>16</v>
      </c>
      <c r="N6041" s="1" t="s">
        <v>16</v>
      </c>
      <c r="O6041" s="1">
        <v>71.2</v>
      </c>
      <c r="P6041" s="1">
        <v>1.0</v>
      </c>
    </row>
    <row r="6042">
      <c r="A6042" s="1" t="s">
        <v>29</v>
      </c>
      <c r="B6042" s="1" t="s">
        <v>8092</v>
      </c>
      <c r="C6042" s="2" t="s">
        <v>8012</v>
      </c>
      <c r="D6042" s="1" t="s">
        <v>19</v>
      </c>
      <c r="E6042" s="3" t="str">
        <f t="shared" si="104"/>
        <v>2-Pack SAMSUNG S24 Skärmskydd - Härdat Glas 9H - Super kvalitet 3D</v>
      </c>
      <c r="F6042" s="1" t="s">
        <v>714</v>
      </c>
      <c r="G6042" s="1" t="s">
        <v>715</v>
      </c>
      <c r="H6042" s="1" t="s">
        <v>716</v>
      </c>
      <c r="I6042" s="1" t="s">
        <v>16</v>
      </c>
      <c r="J6042" s="1" t="s">
        <v>23</v>
      </c>
      <c r="K6042" s="1" t="s">
        <v>16</v>
      </c>
      <c r="L6042" s="1" t="s">
        <v>16</v>
      </c>
      <c r="M6042" s="1" t="s">
        <v>16</v>
      </c>
      <c r="N6042" s="1" t="s">
        <v>16</v>
      </c>
      <c r="O6042" s="1">
        <v>71.2</v>
      </c>
      <c r="P6042" s="1">
        <v>1.0</v>
      </c>
    </row>
    <row r="6043">
      <c r="A6043" s="1" t="s">
        <v>29</v>
      </c>
      <c r="B6043" s="1" t="s">
        <v>8093</v>
      </c>
      <c r="C6043" s="2" t="s">
        <v>8012</v>
      </c>
      <c r="D6043" s="1" t="s">
        <v>19</v>
      </c>
      <c r="E604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043" s="1" t="s">
        <v>311</v>
      </c>
      <c r="G6043" s="1" t="s">
        <v>312</v>
      </c>
      <c r="H6043" s="1" t="s">
        <v>313</v>
      </c>
      <c r="I6043" s="1" t="s">
        <v>16</v>
      </c>
      <c r="J6043" s="1" t="s">
        <v>23</v>
      </c>
      <c r="K6043" s="1" t="s">
        <v>16</v>
      </c>
      <c r="L6043" s="1" t="s">
        <v>16</v>
      </c>
      <c r="M6043" s="1" t="s">
        <v>16</v>
      </c>
      <c r="N6043" s="1" t="s">
        <v>16</v>
      </c>
      <c r="O6043" s="1">
        <v>71.2</v>
      </c>
      <c r="P6043" s="1">
        <v>1.0</v>
      </c>
    </row>
    <row r="6044">
      <c r="A6044" s="1" t="s">
        <v>29</v>
      </c>
      <c r="B6044" s="1" t="s">
        <v>8094</v>
      </c>
      <c r="C6044" s="2" t="s">
        <v>8012</v>
      </c>
      <c r="D6044" s="1" t="s">
        <v>19</v>
      </c>
      <c r="E6044" s="3" t="str">
        <f>HYPERLINK("https://fyndiq.se/produkt/56c72c0ba5f749b5/", "2-Pack SAMSUNG S24 Skärmskydd - Härdat Glas 9H - Super kvalitet 3D")</f>
        <v>2-Pack SAMSUNG S24 Skärmskydd - Härdat Glas 9H - Super kvalitet 3D</v>
      </c>
      <c r="F6044" s="1" t="s">
        <v>263</v>
      </c>
      <c r="G6044" s="1" t="s">
        <v>264</v>
      </c>
      <c r="H6044" s="1" t="s">
        <v>265</v>
      </c>
      <c r="I6044" s="1" t="s">
        <v>16</v>
      </c>
      <c r="J6044" s="1" t="s">
        <v>23</v>
      </c>
      <c r="K6044" s="1" t="s">
        <v>16</v>
      </c>
      <c r="L6044" s="1" t="s">
        <v>16</v>
      </c>
      <c r="M6044" s="1" t="s">
        <v>16</v>
      </c>
      <c r="N6044" s="1" t="s">
        <v>16</v>
      </c>
      <c r="O6044" s="1">
        <v>71.2</v>
      </c>
      <c r="P6044" s="1">
        <v>1.0</v>
      </c>
    </row>
    <row r="6045">
      <c r="A6045" s="1" t="s">
        <v>29</v>
      </c>
      <c r="B6045" s="1" t="s">
        <v>8095</v>
      </c>
      <c r="C6045" s="2" t="s">
        <v>8012</v>
      </c>
      <c r="D6045" s="1" t="s">
        <v>19</v>
      </c>
      <c r="E6045" s="3" t="str">
        <f>HYPERLINK("https://fyndiq.se/produkt/3abf40afda9144b8/", "Apple Watch Series 6/5/SE 44mm–Härdat glas 9H–3D Super kvalitet")</f>
        <v>Apple Watch Series 6/5/SE 44mm–Härdat glas 9H–3D Super kvalitet</v>
      </c>
      <c r="F6045" s="1" t="s">
        <v>5216</v>
      </c>
      <c r="G6045" s="1" t="s">
        <v>5217</v>
      </c>
      <c r="H6045" s="1" t="s">
        <v>5218</v>
      </c>
      <c r="I6045" s="1" t="s">
        <v>16</v>
      </c>
      <c r="J6045" s="1" t="s">
        <v>23</v>
      </c>
      <c r="K6045" s="1" t="s">
        <v>16</v>
      </c>
      <c r="L6045" s="1" t="s">
        <v>16</v>
      </c>
      <c r="M6045" s="1" t="s">
        <v>16</v>
      </c>
      <c r="N6045" s="1" t="s">
        <v>16</v>
      </c>
      <c r="O6045" s="1">
        <v>47.2</v>
      </c>
      <c r="P6045" s="1">
        <v>1.0</v>
      </c>
    </row>
    <row r="6046">
      <c r="A6046" s="1" t="s">
        <v>29</v>
      </c>
      <c r="B6046" s="1" t="s">
        <v>8096</v>
      </c>
      <c r="C6046" s="2" t="s">
        <v>8012</v>
      </c>
      <c r="D6046" s="1" t="s">
        <v>19</v>
      </c>
      <c r="E6046" s="3" t="str">
        <f>HYPERLINK("https://fyndiq.se/produkt/9c48067cf97a4b26/", "2 Pack Apple Watch 45mm -Härdat glas 9H – Super kvalitet 3D")</f>
        <v>2 Pack Apple Watch 45mm -Härdat glas 9H – Super kvalitet 3D</v>
      </c>
      <c r="F6046" s="1" t="s">
        <v>3377</v>
      </c>
      <c r="G6046" s="1" t="s">
        <v>3378</v>
      </c>
      <c r="H6046" s="1" t="s">
        <v>3379</v>
      </c>
      <c r="I6046" s="1" t="s">
        <v>16</v>
      </c>
      <c r="J6046" s="1" t="s">
        <v>23</v>
      </c>
      <c r="K6046" s="1" t="s">
        <v>16</v>
      </c>
      <c r="L6046" s="1" t="s">
        <v>16</v>
      </c>
      <c r="M6046" s="1" t="s">
        <v>16</v>
      </c>
      <c r="N6046" s="1" t="s">
        <v>16</v>
      </c>
      <c r="O6046" s="1">
        <v>55.2</v>
      </c>
      <c r="P6046" s="1">
        <v>1.0</v>
      </c>
    </row>
    <row r="6047">
      <c r="A6047" s="1" t="s">
        <v>29</v>
      </c>
      <c r="B6047" s="1" t="s">
        <v>8097</v>
      </c>
      <c r="C6047" s="2" t="s">
        <v>8012</v>
      </c>
      <c r="D6047" s="1" t="s">
        <v>19</v>
      </c>
      <c r="E6047" s="3" t="str">
        <f>HYPERLINK("https://fyndiq.se/produkt/56c72c0ba5f749b5/", "2-Pack SAMSUNG S24 Skärmskydd - Härdat Glas 9H - Super kvalitet 3D")</f>
        <v>2-Pack SAMSUNG S24 Skärmskydd - Härdat Glas 9H - Super kvalitet 3D</v>
      </c>
      <c r="F6047" s="1" t="s">
        <v>263</v>
      </c>
      <c r="G6047" s="1" t="s">
        <v>264</v>
      </c>
      <c r="H6047" s="1" t="s">
        <v>265</v>
      </c>
      <c r="I6047" s="1" t="s">
        <v>16</v>
      </c>
      <c r="J6047" s="1" t="s">
        <v>23</v>
      </c>
      <c r="K6047" s="1" t="s">
        <v>16</v>
      </c>
      <c r="L6047" s="1" t="s">
        <v>16</v>
      </c>
      <c r="M6047" s="1" t="s">
        <v>16</v>
      </c>
      <c r="N6047" s="1" t="s">
        <v>16</v>
      </c>
      <c r="O6047" s="1">
        <v>71.2</v>
      </c>
      <c r="P6047" s="1">
        <v>1.0</v>
      </c>
    </row>
    <row r="6048">
      <c r="A6048" s="1" t="s">
        <v>29</v>
      </c>
      <c r="B6048" s="1" t="s">
        <v>8098</v>
      </c>
      <c r="C6048" s="2" t="s">
        <v>8012</v>
      </c>
      <c r="D6048" s="1" t="s">
        <v>19</v>
      </c>
      <c r="E6048" s="3" t="str">
        <f>HYPERLINK("https://fyndiq.se/produkt/21fa5ef4b8704a28/", "2-Pack Samsung Note 10 Plus - Härdat glas 9H - Super kvalitet 3D")</f>
        <v>2-Pack Samsung Note 10 Plus - Härdat glas 9H - Super kvalitet 3D</v>
      </c>
      <c r="F6048" s="1" t="s">
        <v>5705</v>
      </c>
      <c r="G6048" s="1" t="s">
        <v>5706</v>
      </c>
      <c r="H6048" s="1" t="s">
        <v>5707</v>
      </c>
      <c r="I6048" s="1" t="s">
        <v>16</v>
      </c>
      <c r="J6048" s="1" t="s">
        <v>23</v>
      </c>
      <c r="K6048" s="1" t="s">
        <v>16</v>
      </c>
      <c r="L6048" s="1" t="s">
        <v>16</v>
      </c>
      <c r="M6048" s="1" t="s">
        <v>16</v>
      </c>
      <c r="N6048" s="1" t="s">
        <v>16</v>
      </c>
      <c r="O6048" s="1">
        <v>63.2</v>
      </c>
      <c r="P6048" s="1">
        <v>1.0</v>
      </c>
    </row>
    <row r="6049">
      <c r="A6049" s="1" t="s">
        <v>29</v>
      </c>
      <c r="B6049" s="1" t="s">
        <v>8099</v>
      </c>
      <c r="C6049" s="2" t="s">
        <v>8012</v>
      </c>
      <c r="D6049" s="1" t="s">
        <v>19</v>
      </c>
      <c r="E6049" s="3" t="str">
        <f>HYPERLINK("https://fyndiq.se/produkt/3d51d3faa7b24e28/", "2-Pack SONY XPERIA 5 V Skärmskydd - Härdat Glas 9H - Super kvalitet 3D")</f>
        <v>2-Pack SONY XPERIA 5 V Skärmskydd - Härdat Glas 9H - Super kvalitet 3D</v>
      </c>
      <c r="F6049" s="1" t="s">
        <v>136</v>
      </c>
      <c r="G6049" s="1" t="s">
        <v>137</v>
      </c>
      <c r="H6049" s="1" t="s">
        <v>138</v>
      </c>
      <c r="I6049" s="1" t="s">
        <v>16</v>
      </c>
      <c r="J6049" s="1" t="s">
        <v>23</v>
      </c>
      <c r="K6049" s="1" t="s">
        <v>16</v>
      </c>
      <c r="L6049" s="1" t="s">
        <v>16</v>
      </c>
      <c r="M6049" s="1" t="s">
        <v>16</v>
      </c>
      <c r="N6049" s="1" t="s">
        <v>16</v>
      </c>
      <c r="O6049" s="1">
        <v>63.2</v>
      </c>
      <c r="P6049" s="1">
        <v>1.0</v>
      </c>
    </row>
    <row r="6050">
      <c r="A6050" s="1" t="s">
        <v>29</v>
      </c>
      <c r="B6050" s="1" t="s">
        <v>8100</v>
      </c>
      <c r="C6050" s="2" t="s">
        <v>8012</v>
      </c>
      <c r="D6050" s="1" t="s">
        <v>19</v>
      </c>
      <c r="E6050" s="3" t="str">
        <f>HYPERLINK("https://fyndiq.se/produkt/56c72c0ba5f749b5/", "2-Pack SAMSUNG S24 Skärmskydd - Härdat Glas 9H - Super kvalitet 3D")</f>
        <v>2-Pack SAMSUNG S24 Skärmskydd - Härdat Glas 9H - Super kvalitet 3D</v>
      </c>
      <c r="F6050" s="1" t="s">
        <v>263</v>
      </c>
      <c r="G6050" s="1" t="s">
        <v>264</v>
      </c>
      <c r="H6050" s="1" t="s">
        <v>265</v>
      </c>
      <c r="I6050" s="1" t="s">
        <v>16</v>
      </c>
      <c r="J6050" s="1" t="s">
        <v>23</v>
      </c>
      <c r="K6050" s="1" t="s">
        <v>16</v>
      </c>
      <c r="L6050" s="1" t="s">
        <v>16</v>
      </c>
      <c r="M6050" s="1" t="s">
        <v>16</v>
      </c>
      <c r="N6050" s="1" t="s">
        <v>16</v>
      </c>
      <c r="O6050" s="1">
        <v>71.2</v>
      </c>
      <c r="P6050" s="1">
        <v>1.0</v>
      </c>
    </row>
    <row r="6051">
      <c r="A6051" s="1" t="s">
        <v>29</v>
      </c>
      <c r="B6051" s="1" t="s">
        <v>8101</v>
      </c>
      <c r="C6051" s="2" t="s">
        <v>8012</v>
      </c>
      <c r="D6051" s="1" t="s">
        <v>19</v>
      </c>
      <c r="E6051" s="3" t="str">
        <f>HYPERLINK("https://fyndiq.se/produkt/8a162916fdf246f7/", "2-Pack SAMSUNG S24 Skärmskydd - Härdat Glas 9H - Super kvalitet 3D")</f>
        <v>2-Pack SAMSUNG S24 Skärmskydd - Härdat Glas 9H - Super kvalitet 3D</v>
      </c>
      <c r="F6051" s="1" t="s">
        <v>714</v>
      </c>
      <c r="G6051" s="1" t="s">
        <v>715</v>
      </c>
      <c r="H6051" s="1" t="s">
        <v>716</v>
      </c>
      <c r="I6051" s="1" t="s">
        <v>16</v>
      </c>
      <c r="J6051" s="1" t="s">
        <v>23</v>
      </c>
      <c r="K6051" s="1" t="s">
        <v>16</v>
      </c>
      <c r="L6051" s="1" t="s">
        <v>16</v>
      </c>
      <c r="M6051" s="1" t="s">
        <v>16</v>
      </c>
      <c r="N6051" s="1" t="s">
        <v>16</v>
      </c>
      <c r="O6051" s="1">
        <v>71.2</v>
      </c>
      <c r="P6051" s="1">
        <v>1.0</v>
      </c>
    </row>
    <row r="6052">
      <c r="A6052" s="1" t="s">
        <v>29</v>
      </c>
      <c r="B6052" s="1" t="s">
        <v>8102</v>
      </c>
      <c r="C6052" s="2" t="s">
        <v>8012</v>
      </c>
      <c r="D6052" s="1" t="s">
        <v>19</v>
      </c>
      <c r="E6052" s="3" t="str">
        <f t="shared" ref="E6052:E6053" si="105">HYPERLINK("https://fyndiq.se/produkt/56c72c0ba5f749b5/", "2-Pack SAMSUNG S24 Skärmskydd - Härdat Glas 9H - Super kvalitet 3D")</f>
        <v>2-Pack SAMSUNG S24 Skärmskydd - Härdat Glas 9H - Super kvalitet 3D</v>
      </c>
      <c r="F6052" s="1" t="s">
        <v>263</v>
      </c>
      <c r="G6052" s="1" t="s">
        <v>264</v>
      </c>
      <c r="H6052" s="1" t="s">
        <v>265</v>
      </c>
      <c r="I6052" s="1" t="s">
        <v>16</v>
      </c>
      <c r="J6052" s="1" t="s">
        <v>23</v>
      </c>
      <c r="K6052" s="1" t="s">
        <v>16</v>
      </c>
      <c r="L6052" s="1" t="s">
        <v>16</v>
      </c>
      <c r="M6052" s="1" t="s">
        <v>16</v>
      </c>
      <c r="N6052" s="1" t="s">
        <v>16</v>
      </c>
      <c r="O6052" s="1">
        <v>71.2</v>
      </c>
      <c r="P6052" s="1">
        <v>1.0</v>
      </c>
    </row>
    <row r="6053">
      <c r="A6053" s="1" t="s">
        <v>29</v>
      </c>
      <c r="B6053" s="1" t="s">
        <v>8103</v>
      </c>
      <c r="C6053" s="2" t="s">
        <v>8012</v>
      </c>
      <c r="D6053" s="1" t="s">
        <v>19</v>
      </c>
      <c r="E6053" s="3" t="str">
        <f t="shared" si="105"/>
        <v>2-Pack SAMSUNG S24 Skärmskydd - Härdat Glas 9H - Super kvalitet 3D</v>
      </c>
      <c r="F6053" s="1" t="s">
        <v>263</v>
      </c>
      <c r="G6053" s="1" t="s">
        <v>264</v>
      </c>
      <c r="H6053" s="1" t="s">
        <v>265</v>
      </c>
      <c r="I6053" s="1" t="s">
        <v>16</v>
      </c>
      <c r="J6053" s="1" t="s">
        <v>23</v>
      </c>
      <c r="K6053" s="1" t="s">
        <v>16</v>
      </c>
      <c r="L6053" s="1" t="s">
        <v>16</v>
      </c>
      <c r="M6053" s="1" t="s">
        <v>16</v>
      </c>
      <c r="N6053" s="1" t="s">
        <v>16</v>
      </c>
      <c r="O6053" s="1">
        <v>71.2</v>
      </c>
      <c r="P6053" s="1">
        <v>1.0</v>
      </c>
    </row>
    <row r="6054">
      <c r="A6054" s="1" t="s">
        <v>29</v>
      </c>
      <c r="B6054" s="1" t="s">
        <v>8104</v>
      </c>
      <c r="C6054" s="2" t="s">
        <v>8012</v>
      </c>
      <c r="D6054" s="1" t="s">
        <v>19</v>
      </c>
      <c r="E6054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6054" s="1" t="s">
        <v>1481</v>
      </c>
      <c r="G6054" s="1" t="s">
        <v>1482</v>
      </c>
      <c r="H6054" s="1" t="s">
        <v>1483</v>
      </c>
      <c r="I6054" s="1" t="s">
        <v>16</v>
      </c>
      <c r="J6054" s="1" t="s">
        <v>23</v>
      </c>
      <c r="K6054" s="1" t="s">
        <v>16</v>
      </c>
      <c r="L6054" s="1" t="s">
        <v>16</v>
      </c>
      <c r="M6054" s="1" t="s">
        <v>16</v>
      </c>
      <c r="N6054" s="1" t="s">
        <v>16</v>
      </c>
      <c r="O6054" s="1">
        <v>78.4</v>
      </c>
      <c r="P6054" s="1">
        <v>1.0</v>
      </c>
    </row>
    <row r="6055">
      <c r="A6055" s="1" t="s">
        <v>29</v>
      </c>
      <c r="B6055" s="1" t="s">
        <v>8105</v>
      </c>
      <c r="C6055" s="2" t="s">
        <v>8106</v>
      </c>
      <c r="D6055" s="1" t="s">
        <v>19</v>
      </c>
      <c r="E6055" s="3" t="str">
        <f>HYPERLINK("https://fyndiq.se/produkt/9e488e35f28b4b0b/", "2-Pack GOOGLE PIXEL 6A Skärmskydd - Härdat Glas 9H - Super kvalitet 3D")</f>
        <v>2-Pack GOOGLE PIXEL 6A Skärmskydd - Härdat Glas 9H - Super kvalitet 3D</v>
      </c>
      <c r="F6055" s="1" t="s">
        <v>196</v>
      </c>
      <c r="G6055" s="1" t="s">
        <v>197</v>
      </c>
      <c r="H6055" s="1" t="s">
        <v>198</v>
      </c>
      <c r="I6055" s="1" t="s">
        <v>16</v>
      </c>
      <c r="J6055" s="1" t="s">
        <v>23</v>
      </c>
      <c r="K6055" s="1" t="s">
        <v>16</v>
      </c>
      <c r="L6055" s="1" t="s">
        <v>16</v>
      </c>
      <c r="M6055" s="1" t="s">
        <v>16</v>
      </c>
      <c r="N6055" s="1" t="s">
        <v>16</v>
      </c>
      <c r="O6055" s="1">
        <v>63.2</v>
      </c>
      <c r="P6055" s="1">
        <v>1.0</v>
      </c>
    </row>
    <row r="6056">
      <c r="A6056" s="1" t="s">
        <v>29</v>
      </c>
      <c r="B6056" s="1" t="s">
        <v>8107</v>
      </c>
      <c r="C6056" s="2" t="s">
        <v>8106</v>
      </c>
      <c r="D6056" s="1" t="s">
        <v>19</v>
      </c>
      <c r="E6056" s="3" t="str">
        <f>HYPERLINK("https://fyndiq.se/produkt/3d51d3faa7b24e28/", "2-Pack SONY XPERIA 5 V Skärmskydd - Härdat Glas 9H - Super kvalitet 3D")</f>
        <v>2-Pack SONY XPERIA 5 V Skärmskydd - Härdat Glas 9H - Super kvalitet 3D</v>
      </c>
      <c r="F6056" s="1" t="s">
        <v>136</v>
      </c>
      <c r="G6056" s="1" t="s">
        <v>137</v>
      </c>
      <c r="H6056" s="1" t="s">
        <v>138</v>
      </c>
      <c r="I6056" s="1" t="s">
        <v>16</v>
      </c>
      <c r="J6056" s="1" t="s">
        <v>23</v>
      </c>
      <c r="K6056" s="1" t="s">
        <v>16</v>
      </c>
      <c r="L6056" s="1" t="s">
        <v>16</v>
      </c>
      <c r="M6056" s="1" t="s">
        <v>16</v>
      </c>
      <c r="N6056" s="1" t="s">
        <v>16</v>
      </c>
      <c r="O6056" s="1">
        <v>63.2</v>
      </c>
      <c r="P6056" s="1">
        <v>1.0</v>
      </c>
    </row>
    <row r="6057">
      <c r="A6057" s="1" t="s">
        <v>29</v>
      </c>
      <c r="B6057" s="1" t="s">
        <v>8108</v>
      </c>
      <c r="C6057" s="2" t="s">
        <v>8106</v>
      </c>
      <c r="D6057" s="1" t="s">
        <v>19</v>
      </c>
      <c r="E6057" s="3" t="str">
        <f>HYPERLINK("https://fyndiq.se/produkt/6758100e2782433a/", "2-Pack iPhone 12 Pro - Härdat Glas 9H - Super Kvalitet 3D")</f>
        <v>2-Pack iPhone 12 Pro - Härdat Glas 9H - Super Kvalitet 3D</v>
      </c>
      <c r="F6057" s="1" t="s">
        <v>3185</v>
      </c>
      <c r="G6057" s="1" t="s">
        <v>3186</v>
      </c>
      <c r="H6057" s="1" t="s">
        <v>3187</v>
      </c>
      <c r="I6057" s="1" t="s">
        <v>16</v>
      </c>
      <c r="J6057" s="1" t="s">
        <v>23</v>
      </c>
      <c r="K6057" s="1" t="s">
        <v>16</v>
      </c>
      <c r="L6057" s="1" t="s">
        <v>16</v>
      </c>
      <c r="M6057" s="1" t="s">
        <v>16</v>
      </c>
      <c r="N6057" s="1" t="s">
        <v>16</v>
      </c>
      <c r="O6057" s="1">
        <v>55.2</v>
      </c>
      <c r="P6057" s="1">
        <v>1.0</v>
      </c>
    </row>
    <row r="6058">
      <c r="A6058" s="1" t="s">
        <v>29</v>
      </c>
      <c r="B6058" s="1" t="s">
        <v>8109</v>
      </c>
      <c r="C6058" s="2" t="s">
        <v>8106</v>
      </c>
      <c r="D6058" s="1" t="s">
        <v>19</v>
      </c>
      <c r="E6058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6058" s="1" t="s">
        <v>1408</v>
      </c>
      <c r="G6058" s="1" t="s">
        <v>1409</v>
      </c>
      <c r="H6058" s="1" t="s">
        <v>1410</v>
      </c>
      <c r="I6058" s="1" t="s">
        <v>16</v>
      </c>
      <c r="J6058" s="1" t="s">
        <v>23</v>
      </c>
      <c r="K6058" s="1" t="s">
        <v>16</v>
      </c>
      <c r="L6058" s="1" t="s">
        <v>16</v>
      </c>
      <c r="M6058" s="1" t="s">
        <v>16</v>
      </c>
      <c r="N6058" s="1" t="s">
        <v>16</v>
      </c>
      <c r="O6058" s="1">
        <v>63.2</v>
      </c>
      <c r="P6058" s="1">
        <v>1.0</v>
      </c>
    </row>
    <row r="6059">
      <c r="A6059" s="1" t="s">
        <v>29</v>
      </c>
      <c r="B6059" s="1" t="s">
        <v>8110</v>
      </c>
      <c r="C6059" s="2" t="s">
        <v>8106</v>
      </c>
      <c r="D6059" s="1" t="s">
        <v>19</v>
      </c>
      <c r="E6059" s="3" t="str">
        <f>HYPERLINK("https://fyndiq.se/produkt/ef10e4ba492c46df/", "2-Pack Samsung S23 FE 5G - 9H Härdat Glass - Super Kvalitet 3D")</f>
        <v>2-Pack Samsung S23 FE 5G - 9H Härdat Glass - Super Kvalitet 3D</v>
      </c>
      <c r="F6059" s="1" t="s">
        <v>2521</v>
      </c>
      <c r="G6059" s="1" t="s">
        <v>2522</v>
      </c>
      <c r="H6059" s="1" t="s">
        <v>2523</v>
      </c>
      <c r="I6059" s="1" t="s">
        <v>16</v>
      </c>
      <c r="J6059" s="1" t="s">
        <v>23</v>
      </c>
      <c r="K6059" s="1" t="s">
        <v>16</v>
      </c>
      <c r="L6059" s="1" t="s">
        <v>16</v>
      </c>
      <c r="M6059" s="1" t="s">
        <v>16</v>
      </c>
      <c r="N6059" s="1" t="s">
        <v>16</v>
      </c>
      <c r="O6059" s="1">
        <v>63.2</v>
      </c>
      <c r="P6059" s="1">
        <v>1.0</v>
      </c>
    </row>
    <row r="6060">
      <c r="A6060" s="1" t="s">
        <v>29</v>
      </c>
      <c r="B6060" s="1" t="s">
        <v>8111</v>
      </c>
      <c r="C6060" s="2" t="s">
        <v>8106</v>
      </c>
      <c r="D6060" s="1" t="s">
        <v>19</v>
      </c>
      <c r="E6060" s="3" t="str">
        <f>HYPERLINK("https://fyndiq.se/produkt/f2c164e932234570/", "2-Pack HUAWEI P30 PRO Skärmskydd - Härdat Glas 9H - Super kvalitet 3D")</f>
        <v>2-Pack HUAWEI P30 PRO Skärmskydd - Härdat Glas 9H - Super kvalitet 3D</v>
      </c>
      <c r="F6060" s="1" t="s">
        <v>267</v>
      </c>
      <c r="G6060" s="1" t="s">
        <v>268</v>
      </c>
      <c r="H6060" s="1" t="s">
        <v>269</v>
      </c>
      <c r="I6060" s="1" t="s">
        <v>1673</v>
      </c>
      <c r="J6060" s="1" t="s">
        <v>9</v>
      </c>
      <c r="K6060" s="2" t="s">
        <v>5138</v>
      </c>
      <c r="L6060" s="1" t="s">
        <v>2811</v>
      </c>
      <c r="M6060" s="1" t="s">
        <v>16</v>
      </c>
      <c r="N6060" s="1" t="s">
        <v>16</v>
      </c>
      <c r="O6060" s="1">
        <v>63.2</v>
      </c>
      <c r="P6060" s="1">
        <v>1.0</v>
      </c>
    </row>
    <row r="6061">
      <c r="A6061" s="1" t="s">
        <v>29</v>
      </c>
      <c r="B6061" s="1" t="s">
        <v>8112</v>
      </c>
      <c r="C6061" s="2" t="s">
        <v>8106</v>
      </c>
      <c r="D6061" s="1" t="s">
        <v>19</v>
      </c>
      <c r="E6061" s="3" t="str">
        <f>HYPERLINK("https://fyndiq.se/produkt/56c72c0ba5f749b5/", "2-Pack SAMSUNG S24 Skärmskydd - Härdat Glas 9H - Super kvalitet 3D")</f>
        <v>2-Pack SAMSUNG S24 Skärmskydd - Härdat Glas 9H - Super kvalitet 3D</v>
      </c>
      <c r="F6061" s="1" t="s">
        <v>263</v>
      </c>
      <c r="G6061" s="1" t="s">
        <v>264</v>
      </c>
      <c r="H6061" s="1" t="s">
        <v>265</v>
      </c>
      <c r="I6061" s="1" t="s">
        <v>16</v>
      </c>
      <c r="J6061" s="1" t="s">
        <v>23</v>
      </c>
      <c r="K6061" s="1" t="s">
        <v>16</v>
      </c>
      <c r="L6061" s="1" t="s">
        <v>16</v>
      </c>
      <c r="M6061" s="1" t="s">
        <v>16</v>
      </c>
      <c r="N6061" s="1" t="s">
        <v>16</v>
      </c>
      <c r="O6061" s="1">
        <v>71.2</v>
      </c>
      <c r="P6061" s="1">
        <v>1.0</v>
      </c>
    </row>
    <row r="6062">
      <c r="A6062" s="1" t="s">
        <v>29</v>
      </c>
      <c r="B6062" s="1" t="s">
        <v>8113</v>
      </c>
      <c r="C6062" s="2" t="s">
        <v>8106</v>
      </c>
      <c r="D6062" s="1" t="s">
        <v>19</v>
      </c>
      <c r="E6062" s="3" t="str">
        <f>HYPERLINK("https://fyndiq.se/produkt/bd84362587364f02/", "2-Pack GOOGLE PIXEL 8 Skärmskydd - Härdat Glas 9H - Super kvalitet 3D")</f>
        <v>2-Pack GOOGLE PIXEL 8 Skärmskydd - Härdat Glas 9H - Super kvalitet 3D</v>
      </c>
      <c r="F6062" s="1" t="s">
        <v>254</v>
      </c>
      <c r="G6062" s="1" t="s">
        <v>255</v>
      </c>
      <c r="H6062" s="1" t="s">
        <v>256</v>
      </c>
      <c r="I6062" s="1" t="s">
        <v>16</v>
      </c>
      <c r="J6062" s="1" t="s">
        <v>23</v>
      </c>
      <c r="K6062" s="1" t="s">
        <v>16</v>
      </c>
      <c r="L6062" s="1" t="s">
        <v>16</v>
      </c>
      <c r="M6062" s="1" t="s">
        <v>16</v>
      </c>
      <c r="N6062" s="1" t="s">
        <v>16</v>
      </c>
      <c r="O6062" s="1">
        <v>71.2</v>
      </c>
      <c r="P6062" s="1">
        <v>1.0</v>
      </c>
    </row>
    <row r="6063">
      <c r="A6063" s="1" t="s">
        <v>29</v>
      </c>
      <c r="B6063" s="1" t="s">
        <v>8114</v>
      </c>
      <c r="C6063" s="2" t="s">
        <v>8106</v>
      </c>
      <c r="D6063" s="1" t="s">
        <v>19</v>
      </c>
      <c r="E606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6063" s="1" t="s">
        <v>785</v>
      </c>
      <c r="G6063" s="1" t="s">
        <v>786</v>
      </c>
      <c r="H6063" s="1" t="s">
        <v>787</v>
      </c>
      <c r="I6063" s="1" t="s">
        <v>16</v>
      </c>
      <c r="J6063" s="1" t="s">
        <v>23</v>
      </c>
      <c r="K6063" s="1" t="s">
        <v>16</v>
      </c>
      <c r="L6063" s="1" t="s">
        <v>16</v>
      </c>
      <c r="M6063" s="1" t="s">
        <v>16</v>
      </c>
      <c r="N6063" s="1" t="s">
        <v>16</v>
      </c>
      <c r="O6063" s="1">
        <v>63.2</v>
      </c>
      <c r="P6063" s="1">
        <v>1.0</v>
      </c>
    </row>
    <row r="6064">
      <c r="A6064" s="1" t="s">
        <v>29</v>
      </c>
      <c r="B6064" s="1" t="s">
        <v>8115</v>
      </c>
      <c r="C6064" s="2" t="s">
        <v>8106</v>
      </c>
      <c r="D6064" s="1" t="s">
        <v>19</v>
      </c>
      <c r="E6064" s="3" t="str">
        <f>HYPERLINK("https://fyndiq.se/produkt/42d6995a7328489e/", "2-Pack Sony Xperia 10 V - Härdat Glas 9H - Super Kvalitet 3D Skärmskydd")</f>
        <v>2-Pack Sony Xperia 10 V - Härdat Glas 9H - Super Kvalitet 3D Skärmskydd</v>
      </c>
      <c r="F6064" s="1" t="s">
        <v>3643</v>
      </c>
      <c r="G6064" s="1" t="s">
        <v>3644</v>
      </c>
      <c r="H6064" s="1" t="s">
        <v>3645</v>
      </c>
      <c r="I6064" s="1" t="s">
        <v>16</v>
      </c>
      <c r="J6064" s="1" t="s">
        <v>23</v>
      </c>
      <c r="K6064" s="1" t="s">
        <v>16</v>
      </c>
      <c r="L6064" s="1" t="s">
        <v>16</v>
      </c>
      <c r="M6064" s="1" t="s">
        <v>16</v>
      </c>
      <c r="N6064" s="1" t="s">
        <v>16</v>
      </c>
      <c r="O6064" s="1">
        <v>71.2</v>
      </c>
      <c r="P6064" s="1">
        <v>1.0</v>
      </c>
    </row>
    <row r="6065">
      <c r="A6065" s="1" t="s">
        <v>29</v>
      </c>
      <c r="B6065" s="1" t="s">
        <v>8116</v>
      </c>
      <c r="C6065" s="2" t="s">
        <v>8106</v>
      </c>
      <c r="D6065" s="1" t="s">
        <v>19</v>
      </c>
      <c r="E6065" s="3" t="str">
        <f>HYPERLINK("https://fyndiq.se/produkt/49dcfdc0ef9b4d32/", "2 Pack Iphone 7&amp;8 SE (2020-2022) Svart - Härdat Glas 9H - 3D")</f>
        <v>2 Pack Iphone 7&amp;8 SE (2020-2022) Svart - Härdat Glas 9H - 3D</v>
      </c>
      <c r="F6065" s="1" t="s">
        <v>3059</v>
      </c>
      <c r="G6065" s="1" t="s">
        <v>3060</v>
      </c>
      <c r="H6065" s="1" t="s">
        <v>3061</v>
      </c>
      <c r="I6065" s="1" t="s">
        <v>16</v>
      </c>
      <c r="J6065" s="1" t="s">
        <v>23</v>
      </c>
      <c r="K6065" s="1" t="s">
        <v>16</v>
      </c>
      <c r="L6065" s="1" t="s">
        <v>16</v>
      </c>
      <c r="M6065" s="1" t="s">
        <v>16</v>
      </c>
      <c r="N6065" s="1" t="s">
        <v>16</v>
      </c>
      <c r="O6065" s="1">
        <v>55.2</v>
      </c>
      <c r="P6065" s="1">
        <v>1.0</v>
      </c>
    </row>
    <row r="6066">
      <c r="A6066" s="1" t="s">
        <v>29</v>
      </c>
      <c r="B6066" s="1" t="s">
        <v>8117</v>
      </c>
      <c r="C6066" s="2" t="s">
        <v>8106</v>
      </c>
      <c r="D6066" s="1" t="s">
        <v>19</v>
      </c>
      <c r="E6066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6066" s="1" t="s">
        <v>4412</v>
      </c>
      <c r="G6066" s="1" t="s">
        <v>4413</v>
      </c>
      <c r="H6066" s="1" t="s">
        <v>4414</v>
      </c>
      <c r="I6066" s="1" t="s">
        <v>16</v>
      </c>
      <c r="J6066" s="1" t="s">
        <v>23</v>
      </c>
      <c r="K6066" s="1" t="s">
        <v>16</v>
      </c>
      <c r="L6066" s="1" t="s">
        <v>16</v>
      </c>
      <c r="M6066" s="1" t="s">
        <v>16</v>
      </c>
      <c r="N6066" s="1" t="s">
        <v>16</v>
      </c>
      <c r="O6066" s="1">
        <v>63.2</v>
      </c>
      <c r="P6066" s="1">
        <v>1.0</v>
      </c>
    </row>
    <row r="6067">
      <c r="A6067" s="1" t="s">
        <v>29</v>
      </c>
      <c r="B6067" s="1" t="s">
        <v>8118</v>
      </c>
      <c r="C6067" s="2" t="s">
        <v>8106</v>
      </c>
      <c r="D6067" s="1" t="s">
        <v>19</v>
      </c>
      <c r="E6067" s="3" t="str">
        <f>HYPERLINK("https://fyndiq.se/produkt/0f244212ec124dcd/", "2 Pack OnePlus 9 5G - Härdat glas 9H - Super kvalitet 3D Skärmskydd")</f>
        <v>2 Pack OnePlus 9 5G - Härdat glas 9H - Super kvalitet 3D Skärmskydd</v>
      </c>
      <c r="F6067" s="1" t="s">
        <v>803</v>
      </c>
      <c r="G6067" s="1" t="s">
        <v>804</v>
      </c>
      <c r="H6067" s="1" t="s">
        <v>805</v>
      </c>
      <c r="I6067" s="1" t="s">
        <v>16</v>
      </c>
      <c r="J6067" s="1" t="s">
        <v>23</v>
      </c>
      <c r="K6067" s="1" t="s">
        <v>16</v>
      </c>
      <c r="L6067" s="1" t="s">
        <v>16</v>
      </c>
      <c r="M6067" s="1" t="s">
        <v>16</v>
      </c>
      <c r="N6067" s="1" t="s">
        <v>16</v>
      </c>
      <c r="O6067" s="1">
        <v>63.2</v>
      </c>
      <c r="P6067" s="1">
        <v>1.0</v>
      </c>
    </row>
    <row r="6068">
      <c r="A6068" s="1" t="s">
        <v>29</v>
      </c>
      <c r="B6068" s="1" t="s">
        <v>8119</v>
      </c>
      <c r="C6068" s="2" t="s">
        <v>8106</v>
      </c>
      <c r="D6068" s="1" t="s">
        <v>19</v>
      </c>
      <c r="E606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068" s="1" t="s">
        <v>103</v>
      </c>
      <c r="G6068" s="1" t="s">
        <v>104</v>
      </c>
      <c r="H6068" s="1" t="s">
        <v>105</v>
      </c>
      <c r="I6068" s="1" t="s">
        <v>16</v>
      </c>
      <c r="J6068" s="1" t="s">
        <v>23</v>
      </c>
      <c r="K6068" s="1" t="s">
        <v>16</v>
      </c>
      <c r="L6068" s="1" t="s">
        <v>16</v>
      </c>
      <c r="M6068" s="1" t="s">
        <v>16</v>
      </c>
      <c r="N6068" s="1" t="s">
        <v>16</v>
      </c>
      <c r="O6068" s="1">
        <v>63.2</v>
      </c>
      <c r="P6068" s="1">
        <v>1.0</v>
      </c>
    </row>
    <row r="6069">
      <c r="A6069" s="1" t="s">
        <v>29</v>
      </c>
      <c r="B6069" s="1" t="s">
        <v>8120</v>
      </c>
      <c r="C6069" s="2" t="s">
        <v>8106</v>
      </c>
      <c r="D6069" s="1" t="s">
        <v>19</v>
      </c>
      <c r="E6069" s="3" t="str">
        <f>HYPERLINK("https://fyndiq.se/produkt/9c48067cf97a4b26/", "2 Pack Apple Watch 45mm -Härdat glas 9H – Super kvalitet 3D")</f>
        <v>2 Pack Apple Watch 45mm -Härdat glas 9H – Super kvalitet 3D</v>
      </c>
      <c r="F6069" s="1" t="s">
        <v>3377</v>
      </c>
      <c r="G6069" s="1" t="s">
        <v>3378</v>
      </c>
      <c r="H6069" s="1" t="s">
        <v>3379</v>
      </c>
      <c r="I6069" s="1" t="s">
        <v>16</v>
      </c>
      <c r="J6069" s="1" t="s">
        <v>23</v>
      </c>
      <c r="K6069" s="1" t="s">
        <v>16</v>
      </c>
      <c r="L6069" s="1" t="s">
        <v>16</v>
      </c>
      <c r="M6069" s="1" t="s">
        <v>16</v>
      </c>
      <c r="N6069" s="1" t="s">
        <v>16</v>
      </c>
      <c r="O6069" s="1">
        <v>55.2</v>
      </c>
      <c r="P6069" s="1">
        <v>1.0</v>
      </c>
    </row>
    <row r="6070">
      <c r="A6070" s="1" t="s">
        <v>29</v>
      </c>
      <c r="B6070" s="1" t="s">
        <v>8121</v>
      </c>
      <c r="C6070" s="2" t="s">
        <v>8106</v>
      </c>
      <c r="D6070" s="1" t="s">
        <v>19</v>
      </c>
      <c r="E6070" s="3" t="str">
        <f>HYPERLINK("https://fyndiq.se/produkt/2477583187264ece/", "2-Pack Samsung S20 - 9H Härdat Glass - Top Kvalitet")</f>
        <v>2-Pack Samsung S20 - 9H Härdat Glass - Top Kvalitet</v>
      </c>
      <c r="F6070" s="1" t="s">
        <v>124</v>
      </c>
      <c r="G6070" s="1" t="s">
        <v>125</v>
      </c>
      <c r="H6070" s="1" t="s">
        <v>126</v>
      </c>
      <c r="I6070" s="1" t="s">
        <v>16</v>
      </c>
      <c r="J6070" s="1" t="s">
        <v>23</v>
      </c>
      <c r="K6070" s="1" t="s">
        <v>16</v>
      </c>
      <c r="L6070" s="1" t="s">
        <v>16</v>
      </c>
      <c r="M6070" s="1" t="s">
        <v>16</v>
      </c>
      <c r="N6070" s="1" t="s">
        <v>16</v>
      </c>
      <c r="O6070" s="1">
        <v>71.2</v>
      </c>
      <c r="P6070" s="1">
        <v>1.0</v>
      </c>
    </row>
    <row r="6071">
      <c r="A6071" s="1" t="s">
        <v>29</v>
      </c>
      <c r="B6071" s="1" t="s">
        <v>8122</v>
      </c>
      <c r="C6071" s="2" t="s">
        <v>8106</v>
      </c>
      <c r="D6071" s="1" t="s">
        <v>19</v>
      </c>
      <c r="E607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071" s="1" t="s">
        <v>977</v>
      </c>
      <c r="G6071" s="1" t="s">
        <v>978</v>
      </c>
      <c r="H6071" s="1" t="s">
        <v>979</v>
      </c>
      <c r="I6071" s="1" t="s">
        <v>16</v>
      </c>
      <c r="J6071" s="1" t="s">
        <v>23</v>
      </c>
      <c r="K6071" s="1" t="s">
        <v>16</v>
      </c>
      <c r="L6071" s="1" t="s">
        <v>16</v>
      </c>
      <c r="M6071" s="1" t="s">
        <v>16</v>
      </c>
      <c r="N6071" s="1" t="s">
        <v>16</v>
      </c>
      <c r="O6071" s="1">
        <v>63.2</v>
      </c>
      <c r="P6071" s="1">
        <v>1.0</v>
      </c>
    </row>
    <row r="6072">
      <c r="A6072" s="1" t="s">
        <v>29</v>
      </c>
      <c r="B6072" s="1" t="s">
        <v>8123</v>
      </c>
      <c r="C6072" s="2" t="s">
        <v>8106</v>
      </c>
      <c r="D6072" s="1" t="s">
        <v>19</v>
      </c>
      <c r="E6072" s="3" t="str">
        <f>HYPERLINK("https://fyndiq.se/produkt/3448a092b8894069/", "2-Pack SONY XPERIA 1IV Skärmskydd - Härdat Glas 9H - Super kvalitet 3D")</f>
        <v>2-Pack SONY XPERIA 1IV Skärmskydd - Härdat Glas 9H - Super kvalitet 3D</v>
      </c>
      <c r="F6072" s="1" t="s">
        <v>8124</v>
      </c>
      <c r="G6072" s="1" t="s">
        <v>8125</v>
      </c>
      <c r="H6072" s="1" t="s">
        <v>8126</v>
      </c>
      <c r="I6072" s="1" t="s">
        <v>16</v>
      </c>
      <c r="J6072" s="1" t="s">
        <v>23</v>
      </c>
      <c r="K6072" s="1" t="s">
        <v>16</v>
      </c>
      <c r="L6072" s="1" t="s">
        <v>16</v>
      </c>
      <c r="M6072" s="1" t="s">
        <v>16</v>
      </c>
      <c r="N6072" s="1" t="s">
        <v>16</v>
      </c>
      <c r="O6072" s="1">
        <v>63.2</v>
      </c>
      <c r="P6072" s="1">
        <v>1.0</v>
      </c>
    </row>
    <row r="6073">
      <c r="A6073" s="1" t="s">
        <v>29</v>
      </c>
      <c r="B6073" s="1" t="s">
        <v>8127</v>
      </c>
      <c r="C6073" s="2" t="s">
        <v>8106</v>
      </c>
      <c r="D6073" s="1" t="s">
        <v>19</v>
      </c>
      <c r="E6073" s="3" t="str">
        <f>HYPERLINK("https://fyndiq.se/produkt/66924f1ff238487e/", "2-Pack GOOGLE PIXEL 7A Skärmskydd - Härdat Glas 9H - Super kvalitet 3D")</f>
        <v>2-Pack GOOGLE PIXEL 7A Skärmskydd - Härdat Glas 9H - Super kvalitet 3D</v>
      </c>
      <c r="F6073" s="1" t="s">
        <v>315</v>
      </c>
      <c r="G6073" s="1" t="s">
        <v>316</v>
      </c>
      <c r="H6073" s="1" t="s">
        <v>317</v>
      </c>
      <c r="I6073" s="1" t="s">
        <v>16</v>
      </c>
      <c r="J6073" s="1" t="s">
        <v>23</v>
      </c>
      <c r="K6073" s="1" t="s">
        <v>16</v>
      </c>
      <c r="L6073" s="1" t="s">
        <v>16</v>
      </c>
      <c r="M6073" s="1" t="s">
        <v>16</v>
      </c>
      <c r="N6073" s="1" t="s">
        <v>16</v>
      </c>
      <c r="O6073" s="1">
        <v>63.2</v>
      </c>
      <c r="P6073" s="1">
        <v>1.0</v>
      </c>
    </row>
    <row r="6074">
      <c r="A6074" s="1" t="s">
        <v>29</v>
      </c>
      <c r="B6074" s="1" t="s">
        <v>8128</v>
      </c>
      <c r="C6074" s="2" t="s">
        <v>8106</v>
      </c>
      <c r="D6074" s="1" t="s">
        <v>19</v>
      </c>
      <c r="E6074" s="3" t="str">
        <f>HYPERLINK("https://fyndiq.se/produkt/8a162916fdf246f7/", "2-Pack SAMSUNG S24 Skärmskydd - Härdat Glas 9H - Super kvalitet 3D")</f>
        <v>2-Pack SAMSUNG S24 Skärmskydd - Härdat Glas 9H - Super kvalitet 3D</v>
      </c>
      <c r="F6074" s="1" t="s">
        <v>714</v>
      </c>
      <c r="G6074" s="1" t="s">
        <v>715</v>
      </c>
      <c r="H6074" s="1" t="s">
        <v>716</v>
      </c>
      <c r="I6074" s="1" t="s">
        <v>16</v>
      </c>
      <c r="J6074" s="1" t="s">
        <v>23</v>
      </c>
      <c r="K6074" s="1" t="s">
        <v>16</v>
      </c>
      <c r="L6074" s="1" t="s">
        <v>16</v>
      </c>
      <c r="M6074" s="1" t="s">
        <v>16</v>
      </c>
      <c r="N6074" s="1" t="s">
        <v>16</v>
      </c>
      <c r="O6074" s="1">
        <v>71.2</v>
      </c>
      <c r="P6074" s="1">
        <v>1.0</v>
      </c>
    </row>
    <row r="6075">
      <c r="A6075" s="1" t="s">
        <v>29</v>
      </c>
      <c r="B6075" s="1" t="s">
        <v>8129</v>
      </c>
      <c r="C6075" s="2" t="s">
        <v>8106</v>
      </c>
      <c r="D6075" s="1" t="s">
        <v>19</v>
      </c>
      <c r="E6075" s="3" t="str">
        <f>HYPERLINK("https://fyndiq.se/produkt/f4e95b294a424d40/", "2-Pack Samsung S10 Skärmskydd - Härdat Glas 9H - Super kvalitet 3D")</f>
        <v>2-Pack Samsung S10 Skärmskydd - Härdat Glas 9H - Super kvalitet 3D</v>
      </c>
      <c r="F6075" s="1" t="s">
        <v>353</v>
      </c>
      <c r="G6075" s="1" t="s">
        <v>354</v>
      </c>
      <c r="H6075" s="1" t="s">
        <v>355</v>
      </c>
      <c r="I6075" s="1" t="s">
        <v>16</v>
      </c>
      <c r="J6075" s="1" t="s">
        <v>23</v>
      </c>
      <c r="K6075" s="1" t="s">
        <v>16</v>
      </c>
      <c r="L6075" s="1" t="s">
        <v>16</v>
      </c>
      <c r="M6075" s="1" t="s">
        <v>16</v>
      </c>
      <c r="N6075" s="1" t="s">
        <v>16</v>
      </c>
      <c r="O6075" s="1">
        <v>63.2</v>
      </c>
      <c r="P6075" s="1">
        <v>1.0</v>
      </c>
    </row>
    <row r="6076">
      <c r="A6076" s="1" t="s">
        <v>29</v>
      </c>
      <c r="B6076" s="1" t="s">
        <v>8130</v>
      </c>
      <c r="C6076" s="2" t="s">
        <v>8106</v>
      </c>
      <c r="D6076" s="1" t="s">
        <v>19</v>
      </c>
      <c r="E6076" s="3" t="str">
        <f>HYPERLINK("https://fyndiq.se/produkt/842ecbb53c9847d8/", "2-Pack Samsung F14 5G Skärmskydd - Härdat Glas 9H - Super kvalitet 3D")</f>
        <v>2-Pack Samsung F14 5G Skärmskydd - Härdat Glas 9H - Super kvalitet 3D</v>
      </c>
      <c r="F6076" s="1" t="s">
        <v>8131</v>
      </c>
      <c r="G6076" s="1" t="s">
        <v>8132</v>
      </c>
      <c r="H6076" s="1" t="s">
        <v>8133</v>
      </c>
      <c r="I6076" s="1" t="s">
        <v>16</v>
      </c>
      <c r="J6076" s="1" t="s">
        <v>23</v>
      </c>
      <c r="K6076" s="1" t="s">
        <v>16</v>
      </c>
      <c r="L6076" s="1" t="s">
        <v>16</v>
      </c>
      <c r="M6076" s="1" t="s">
        <v>16</v>
      </c>
      <c r="N6076" s="1" t="s">
        <v>16</v>
      </c>
      <c r="O6076" s="1">
        <v>63.2</v>
      </c>
      <c r="P6076" s="1">
        <v>1.0</v>
      </c>
    </row>
    <row r="6077">
      <c r="A6077" s="1" t="s">
        <v>29</v>
      </c>
      <c r="B6077" s="1" t="s">
        <v>8134</v>
      </c>
      <c r="C6077" s="2" t="s">
        <v>8106</v>
      </c>
      <c r="D6077" s="1" t="s">
        <v>19</v>
      </c>
      <c r="E6077" s="3" t="str">
        <f>HYPERLINK("https://fyndiq.se/produkt/701c980a31d04f70/", "Samsung S23 FE 5G - 9H Härdat Glass - Super Kvalitet 3D")</f>
        <v>Samsung S23 FE 5G - 9H Härdat Glass - Super Kvalitet 3D</v>
      </c>
      <c r="F6077" s="1" t="s">
        <v>698</v>
      </c>
      <c r="G6077" s="1" t="s">
        <v>699</v>
      </c>
      <c r="H6077" s="1" t="s">
        <v>700</v>
      </c>
      <c r="I6077" s="1" t="s">
        <v>16</v>
      </c>
      <c r="J6077" s="1" t="s">
        <v>23</v>
      </c>
      <c r="K6077" s="1" t="s">
        <v>16</v>
      </c>
      <c r="L6077" s="1" t="s">
        <v>16</v>
      </c>
      <c r="M6077" s="1" t="s">
        <v>16</v>
      </c>
      <c r="N6077" s="1" t="s">
        <v>16</v>
      </c>
      <c r="O6077" s="1">
        <v>55.2</v>
      </c>
      <c r="P6077" s="1">
        <v>1.0</v>
      </c>
    </row>
    <row r="6078">
      <c r="A6078" s="1" t="s">
        <v>29</v>
      </c>
      <c r="B6078" s="1" t="s">
        <v>8135</v>
      </c>
      <c r="C6078" s="2" t="s">
        <v>8106</v>
      </c>
      <c r="D6078" s="1" t="s">
        <v>19</v>
      </c>
      <c r="E607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078" s="1" t="s">
        <v>813</v>
      </c>
      <c r="G6078" s="1" t="s">
        <v>814</v>
      </c>
      <c r="H6078" s="1" t="s">
        <v>815</v>
      </c>
      <c r="I6078" s="1" t="s">
        <v>16</v>
      </c>
      <c r="J6078" s="1" t="s">
        <v>23</v>
      </c>
      <c r="K6078" s="1" t="s">
        <v>16</v>
      </c>
      <c r="L6078" s="1" t="s">
        <v>16</v>
      </c>
      <c r="M6078" s="1" t="s">
        <v>16</v>
      </c>
      <c r="N6078" s="1" t="s">
        <v>16</v>
      </c>
      <c r="O6078" s="1">
        <v>71.2</v>
      </c>
      <c r="P6078" s="1">
        <v>1.0</v>
      </c>
    </row>
    <row r="6079">
      <c r="A6079" s="1" t="s">
        <v>29</v>
      </c>
      <c r="B6079" s="1" t="s">
        <v>8136</v>
      </c>
      <c r="C6079" s="2" t="s">
        <v>8106</v>
      </c>
      <c r="D6079" s="1" t="s">
        <v>19</v>
      </c>
      <c r="E6079" s="3" t="str">
        <f>HYPERLINK("https://fyndiq.se/produkt/f4e95b294a424d40/", "2-Pack Samsung S10 Skärmskydd - Härdat Glas 9H - Super kvalitet 3D")</f>
        <v>2-Pack Samsung S10 Skärmskydd - Härdat Glas 9H - Super kvalitet 3D</v>
      </c>
      <c r="F6079" s="1" t="s">
        <v>353</v>
      </c>
      <c r="G6079" s="1" t="s">
        <v>354</v>
      </c>
      <c r="H6079" s="1" t="s">
        <v>355</v>
      </c>
      <c r="I6079" s="1" t="s">
        <v>16</v>
      </c>
      <c r="J6079" s="1" t="s">
        <v>23</v>
      </c>
      <c r="K6079" s="1" t="s">
        <v>16</v>
      </c>
      <c r="L6079" s="1" t="s">
        <v>16</v>
      </c>
      <c r="M6079" s="1" t="s">
        <v>16</v>
      </c>
      <c r="N6079" s="1" t="s">
        <v>16</v>
      </c>
      <c r="O6079" s="1">
        <v>63.2</v>
      </c>
      <c r="P6079" s="1">
        <v>1.0</v>
      </c>
    </row>
    <row r="6080">
      <c r="A6080" s="1" t="s">
        <v>29</v>
      </c>
      <c r="B6080" s="1" t="s">
        <v>8137</v>
      </c>
      <c r="C6080" s="2" t="s">
        <v>8106</v>
      </c>
      <c r="D6080" s="1" t="s">
        <v>19</v>
      </c>
      <c r="E6080" s="3" t="str">
        <f>HYPERLINK("https://fyndiq.se/produkt/9e488e35f28b4b0b/", "2-Pack GOOGLE PIXEL 6A Skärmskydd - Härdat Glas 9H - Super kvalitet 3D")</f>
        <v>2-Pack GOOGLE PIXEL 6A Skärmskydd - Härdat Glas 9H - Super kvalitet 3D</v>
      </c>
      <c r="F6080" s="1" t="s">
        <v>196</v>
      </c>
      <c r="G6080" s="1" t="s">
        <v>197</v>
      </c>
      <c r="H6080" s="1" t="s">
        <v>198</v>
      </c>
      <c r="I6080" s="1" t="s">
        <v>16</v>
      </c>
      <c r="J6080" s="1" t="s">
        <v>23</v>
      </c>
      <c r="K6080" s="1" t="s">
        <v>16</v>
      </c>
      <c r="L6080" s="1" t="s">
        <v>16</v>
      </c>
      <c r="M6080" s="1" t="s">
        <v>16</v>
      </c>
      <c r="N6080" s="1" t="s">
        <v>16</v>
      </c>
      <c r="O6080" s="1">
        <v>63.2</v>
      </c>
      <c r="P6080" s="1">
        <v>7.0</v>
      </c>
    </row>
    <row r="6081">
      <c r="A6081" s="1" t="s">
        <v>29</v>
      </c>
      <c r="B6081" s="1" t="s">
        <v>8138</v>
      </c>
      <c r="C6081" s="2" t="s">
        <v>8106</v>
      </c>
      <c r="D6081" s="1" t="s">
        <v>19</v>
      </c>
      <c r="E608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081" s="1" t="s">
        <v>204</v>
      </c>
      <c r="G6081" s="1" t="s">
        <v>205</v>
      </c>
      <c r="H6081" s="1" t="s">
        <v>206</v>
      </c>
      <c r="I6081" s="1" t="s">
        <v>16</v>
      </c>
      <c r="J6081" s="1" t="s">
        <v>23</v>
      </c>
      <c r="K6081" s="1" t="s">
        <v>16</v>
      </c>
      <c r="L6081" s="1" t="s">
        <v>16</v>
      </c>
      <c r="M6081" s="1" t="s">
        <v>16</v>
      </c>
      <c r="N6081" s="1" t="s">
        <v>16</v>
      </c>
      <c r="O6081" s="1">
        <v>71.2</v>
      </c>
      <c r="P6081" s="1">
        <v>1.0</v>
      </c>
    </row>
    <row r="6082">
      <c r="A6082" s="1" t="s">
        <v>29</v>
      </c>
      <c r="B6082" s="1" t="s">
        <v>8139</v>
      </c>
      <c r="C6082" s="2" t="s">
        <v>8106</v>
      </c>
      <c r="D6082" s="1" t="s">
        <v>19</v>
      </c>
      <c r="E608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082" s="1" t="s">
        <v>692</v>
      </c>
      <c r="G6082" s="1" t="s">
        <v>693</v>
      </c>
      <c r="H6082" s="1" t="s">
        <v>694</v>
      </c>
      <c r="I6082" s="1" t="s">
        <v>16</v>
      </c>
      <c r="J6082" s="1" t="s">
        <v>23</v>
      </c>
      <c r="K6082" s="1" t="s">
        <v>16</v>
      </c>
      <c r="L6082" s="1" t="s">
        <v>16</v>
      </c>
      <c r="M6082" s="1" t="s">
        <v>16</v>
      </c>
      <c r="N6082" s="1" t="s">
        <v>16</v>
      </c>
      <c r="O6082" s="1">
        <v>55.2</v>
      </c>
      <c r="P6082" s="1">
        <v>1.0</v>
      </c>
    </row>
    <row r="6083">
      <c r="A6083" s="1" t="s">
        <v>29</v>
      </c>
      <c r="B6083" s="1" t="s">
        <v>8140</v>
      </c>
      <c r="C6083" s="2" t="s">
        <v>8106</v>
      </c>
      <c r="D6083" s="1" t="s">
        <v>19</v>
      </c>
      <c r="E6083" s="3" t="str">
        <f>HYPERLINK("https://fyndiq.se/produkt/ba16e87d140347ad/", "2 Pack Samsung Galaxy A51 - Härdat glas 9H - Super kvalitet 3D")</f>
        <v>2 Pack Samsung Galaxy A51 - Härdat glas 9H - Super kvalitet 3D</v>
      </c>
      <c r="F6083" s="1" t="s">
        <v>1826</v>
      </c>
      <c r="G6083" s="1" t="s">
        <v>1827</v>
      </c>
      <c r="H6083" s="1" t="s">
        <v>1828</v>
      </c>
      <c r="I6083" s="1" t="s">
        <v>16</v>
      </c>
      <c r="J6083" s="1" t="s">
        <v>23</v>
      </c>
      <c r="K6083" s="1" t="s">
        <v>16</v>
      </c>
      <c r="L6083" s="1" t="s">
        <v>16</v>
      </c>
      <c r="M6083" s="1" t="s">
        <v>16</v>
      </c>
      <c r="N6083" s="1" t="s">
        <v>16</v>
      </c>
      <c r="O6083" s="1">
        <v>63.2</v>
      </c>
      <c r="P6083" s="1">
        <v>1.0</v>
      </c>
    </row>
    <row r="6084">
      <c r="A6084" s="1" t="s">
        <v>29</v>
      </c>
      <c r="B6084" s="1" t="s">
        <v>8141</v>
      </c>
      <c r="C6084" s="2" t="s">
        <v>8106</v>
      </c>
      <c r="D6084" s="1" t="s">
        <v>19</v>
      </c>
      <c r="E6084" s="3" t="str">
        <f>HYPERLINK("https://fyndiq.se/produkt/f7b16236096d401a/", "2-Pack Google Pixel 7A - Härdat glas 9H - Super kvalitet 3D Skärmskydd")</f>
        <v>2-Pack Google Pixel 7A - Härdat glas 9H - Super kvalitet 3D Skärmskydd</v>
      </c>
      <c r="F6084" s="1" t="s">
        <v>852</v>
      </c>
      <c r="G6084" s="1" t="s">
        <v>853</v>
      </c>
      <c r="H6084" s="1" t="s">
        <v>854</v>
      </c>
      <c r="I6084" s="1" t="s">
        <v>16</v>
      </c>
      <c r="J6084" s="1" t="s">
        <v>23</v>
      </c>
      <c r="K6084" s="1" t="s">
        <v>16</v>
      </c>
      <c r="L6084" s="1" t="s">
        <v>16</v>
      </c>
      <c r="M6084" s="1" t="s">
        <v>16</v>
      </c>
      <c r="N6084" s="1" t="s">
        <v>16</v>
      </c>
      <c r="O6084" s="1">
        <v>63.2</v>
      </c>
      <c r="P6084" s="1">
        <v>1.0</v>
      </c>
    </row>
    <row r="6085">
      <c r="A6085" s="1" t="s">
        <v>29</v>
      </c>
      <c r="B6085" s="1" t="s">
        <v>8142</v>
      </c>
      <c r="C6085" s="2" t="s">
        <v>8106</v>
      </c>
      <c r="D6085" s="1" t="s">
        <v>19</v>
      </c>
      <c r="E6085" s="3" t="str">
        <f>HYPERLINK("https://fyndiq.se/produkt/0cccb55159e2496f/", "Samsung Galaxy Note 20 Ultra 5G - Härdat glas 9H-Super kvalitet")</f>
        <v>Samsung Galaxy Note 20 Ultra 5G - Härdat glas 9H-Super kvalitet</v>
      </c>
      <c r="F6085" s="1" t="s">
        <v>6769</v>
      </c>
      <c r="G6085" s="1" t="s">
        <v>6770</v>
      </c>
      <c r="H6085" s="1" t="s">
        <v>6771</v>
      </c>
      <c r="I6085" s="1" t="s">
        <v>16</v>
      </c>
      <c r="J6085" s="1" t="s">
        <v>23</v>
      </c>
      <c r="K6085" s="1" t="s">
        <v>16</v>
      </c>
      <c r="L6085" s="1" t="s">
        <v>16</v>
      </c>
      <c r="M6085" s="1" t="s">
        <v>16</v>
      </c>
      <c r="N6085" s="1" t="s">
        <v>16</v>
      </c>
      <c r="O6085" s="1">
        <v>55.2</v>
      </c>
      <c r="P6085" s="1">
        <v>1.0</v>
      </c>
    </row>
    <row r="6086">
      <c r="A6086" s="1" t="s">
        <v>29</v>
      </c>
      <c r="B6086" s="1" t="s">
        <v>8143</v>
      </c>
      <c r="C6086" s="2" t="s">
        <v>8106</v>
      </c>
      <c r="D6086" s="1" t="s">
        <v>19</v>
      </c>
      <c r="E6086" s="3" t="str">
        <f>HYPERLINK("https://fyndiq.se/produkt/fc0688ffd0534ad2/", "2 Pack Samsung Galaxy Note 20 5G -Härdat glas 9H -Super kvalitet")</f>
        <v>2 Pack Samsung Galaxy Note 20 5G -Härdat glas 9H -Super kvalitet</v>
      </c>
      <c r="F6086" s="1" t="s">
        <v>948</v>
      </c>
      <c r="G6086" s="1" t="s">
        <v>949</v>
      </c>
      <c r="H6086" s="1" t="s">
        <v>950</v>
      </c>
      <c r="I6086" s="1" t="s">
        <v>16</v>
      </c>
      <c r="J6086" s="1" t="s">
        <v>23</v>
      </c>
      <c r="K6086" s="1" t="s">
        <v>16</v>
      </c>
      <c r="L6086" s="1" t="s">
        <v>16</v>
      </c>
      <c r="M6086" s="1" t="s">
        <v>16</v>
      </c>
      <c r="N6086" s="1" t="s">
        <v>16</v>
      </c>
      <c r="O6086" s="1">
        <v>63.2</v>
      </c>
      <c r="P6086" s="1">
        <v>1.0</v>
      </c>
    </row>
    <row r="6087">
      <c r="A6087" s="1" t="s">
        <v>29</v>
      </c>
      <c r="B6087" s="1" t="s">
        <v>8144</v>
      </c>
      <c r="C6087" s="2" t="s">
        <v>8106</v>
      </c>
      <c r="D6087" s="1" t="s">
        <v>19</v>
      </c>
      <c r="E6087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6087" s="1" t="s">
        <v>3599</v>
      </c>
      <c r="G6087" s="1" t="s">
        <v>3600</v>
      </c>
      <c r="H6087" s="1" t="s">
        <v>3601</v>
      </c>
      <c r="I6087" s="1" t="s">
        <v>16</v>
      </c>
      <c r="J6087" s="1" t="s">
        <v>23</v>
      </c>
      <c r="K6087" s="1" t="s">
        <v>16</v>
      </c>
      <c r="L6087" s="1" t="s">
        <v>16</v>
      </c>
      <c r="M6087" s="1" t="s">
        <v>16</v>
      </c>
      <c r="N6087" s="1" t="s">
        <v>16</v>
      </c>
      <c r="O6087" s="1">
        <v>71.2</v>
      </c>
      <c r="P6087" s="1">
        <v>1.0</v>
      </c>
    </row>
    <row r="6088">
      <c r="A6088" s="1" t="s">
        <v>29</v>
      </c>
      <c r="B6088" s="1" t="s">
        <v>8145</v>
      </c>
      <c r="C6088" s="2" t="s">
        <v>8106</v>
      </c>
      <c r="D6088" s="1" t="s">
        <v>19</v>
      </c>
      <c r="E6088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6088" s="1" t="s">
        <v>7188</v>
      </c>
      <c r="G6088" s="1" t="s">
        <v>7189</v>
      </c>
      <c r="H6088" s="1" t="s">
        <v>7190</v>
      </c>
      <c r="I6088" s="1" t="s">
        <v>16</v>
      </c>
      <c r="J6088" s="1" t="s">
        <v>23</v>
      </c>
      <c r="K6088" s="1" t="s">
        <v>16</v>
      </c>
      <c r="L6088" s="1" t="s">
        <v>16</v>
      </c>
      <c r="M6088" s="1" t="s">
        <v>16</v>
      </c>
      <c r="N6088" s="1" t="s">
        <v>16</v>
      </c>
      <c r="O6088" s="1">
        <v>55.2</v>
      </c>
      <c r="P6088" s="1">
        <v>1.0</v>
      </c>
    </row>
    <row r="6089">
      <c r="A6089" s="1" t="s">
        <v>29</v>
      </c>
      <c r="B6089" s="1" t="s">
        <v>8146</v>
      </c>
      <c r="C6089" s="2" t="s">
        <v>8106</v>
      </c>
      <c r="D6089" s="1" t="s">
        <v>19</v>
      </c>
      <c r="E6089" s="3" t="str">
        <f>HYPERLINK("https://fyndiq.se/produkt/c26c9ffef37a436a/", "2-Pack Samsung A35 5G Skärmskydd i Härdat Glas")</f>
        <v>2-Pack Samsung A35 5G Skärmskydd i Härdat Glas</v>
      </c>
      <c r="F6089" s="1" t="s">
        <v>432</v>
      </c>
      <c r="G6089" s="1" t="s">
        <v>433</v>
      </c>
      <c r="H6089" s="1" t="s">
        <v>434</v>
      </c>
      <c r="I6089" s="1" t="s">
        <v>16</v>
      </c>
      <c r="J6089" s="1" t="s">
        <v>23</v>
      </c>
      <c r="K6089" s="1" t="s">
        <v>16</v>
      </c>
      <c r="L6089" s="1" t="s">
        <v>16</v>
      </c>
      <c r="M6089" s="1" t="s">
        <v>16</v>
      </c>
      <c r="N6089" s="1" t="s">
        <v>16</v>
      </c>
      <c r="O6089" s="1">
        <v>63.2</v>
      </c>
      <c r="P6089" s="1">
        <v>1.0</v>
      </c>
    </row>
    <row r="6090">
      <c r="A6090" s="1" t="s">
        <v>29</v>
      </c>
      <c r="B6090" s="1" t="s">
        <v>8147</v>
      </c>
      <c r="C6090" s="2" t="s">
        <v>8106</v>
      </c>
      <c r="D6090" s="1" t="s">
        <v>19</v>
      </c>
      <c r="E6090" s="3" t="str">
        <f>HYPERLINK("https://fyndiq.se/produkt/51fc2b1803b14be2/", "2-Pack GOOGLE PIXEL 8 PRO Skärmskydd &amp; 2-Pack linsskydd - Härdat Glas 9H - Super kvalitet 3D")</f>
        <v>2-Pack GOOGLE PIXEL 8 PRO Skärmskydd &amp; 2-Pack linsskydd - Härdat Glas 9H - Super kvalitet 3D</v>
      </c>
      <c r="F6090" s="1" t="s">
        <v>6124</v>
      </c>
      <c r="G6090" s="1" t="s">
        <v>6125</v>
      </c>
      <c r="H6090" s="1" t="s">
        <v>6126</v>
      </c>
      <c r="I6090" s="1" t="s">
        <v>16</v>
      </c>
      <c r="J6090" s="1" t="s">
        <v>23</v>
      </c>
      <c r="K6090" s="1" t="s">
        <v>16</v>
      </c>
      <c r="L6090" s="1" t="s">
        <v>16</v>
      </c>
      <c r="M6090" s="1" t="s">
        <v>16</v>
      </c>
      <c r="N6090" s="1" t="s">
        <v>16</v>
      </c>
      <c r="O6090" s="1">
        <v>79.2</v>
      </c>
      <c r="P6090" s="1">
        <v>1.0</v>
      </c>
    </row>
    <row r="6091">
      <c r="A6091" s="1" t="s">
        <v>29</v>
      </c>
      <c r="B6091" s="1" t="s">
        <v>8148</v>
      </c>
      <c r="C6091" s="2" t="s">
        <v>8106</v>
      </c>
      <c r="D6091" s="1" t="s">
        <v>19</v>
      </c>
      <c r="E6091" s="3" t="str">
        <f>HYPERLINK("https://fyndiq.se/produkt/c26c9ffef37a436a/", "2-Pack Samsung A35 5G Skärmskydd i Härdat Glas")</f>
        <v>2-Pack Samsung A35 5G Skärmskydd i Härdat Glas</v>
      </c>
      <c r="F6091" s="1" t="s">
        <v>432</v>
      </c>
      <c r="G6091" s="1" t="s">
        <v>433</v>
      </c>
      <c r="H6091" s="1" t="s">
        <v>434</v>
      </c>
      <c r="I6091" s="1" t="s">
        <v>16</v>
      </c>
      <c r="J6091" s="1" t="s">
        <v>23</v>
      </c>
      <c r="K6091" s="1" t="s">
        <v>16</v>
      </c>
      <c r="L6091" s="1" t="s">
        <v>16</v>
      </c>
      <c r="M6091" s="1" t="s">
        <v>16</v>
      </c>
      <c r="N6091" s="1" t="s">
        <v>16</v>
      </c>
      <c r="O6091" s="1">
        <v>63.2</v>
      </c>
      <c r="P6091" s="1">
        <v>1.0</v>
      </c>
    </row>
    <row r="6092">
      <c r="A6092" s="1" t="s">
        <v>29</v>
      </c>
      <c r="B6092" s="1" t="s">
        <v>8149</v>
      </c>
      <c r="C6092" s="2" t="s">
        <v>8106</v>
      </c>
      <c r="D6092" s="1" t="s">
        <v>19</v>
      </c>
      <c r="E6092" s="3" t="str">
        <f>HYPERLINK("https://fyndiq.se/produkt/7b4cb5f9439947b9/", "2-Pack iPhone SE 2020 Svart - Härdat Glas 9H - Super Kvalitet 3D")</f>
        <v>2-Pack iPhone SE 2020 Svart - Härdat Glas 9H - Super Kvalitet 3D</v>
      </c>
      <c r="F6092" s="1" t="s">
        <v>175</v>
      </c>
      <c r="G6092" s="1" t="s">
        <v>176</v>
      </c>
      <c r="H6092" s="1" t="s">
        <v>177</v>
      </c>
      <c r="I6092" s="1" t="s">
        <v>16</v>
      </c>
      <c r="J6092" s="1" t="s">
        <v>23</v>
      </c>
      <c r="K6092" s="1" t="s">
        <v>16</v>
      </c>
      <c r="L6092" s="1" t="s">
        <v>16</v>
      </c>
      <c r="M6092" s="1" t="s">
        <v>16</v>
      </c>
      <c r="N6092" s="1" t="s">
        <v>16</v>
      </c>
      <c r="O6092" s="1">
        <v>55.2</v>
      </c>
      <c r="P6092" s="1">
        <v>1.0</v>
      </c>
    </row>
    <row r="6093">
      <c r="A6093" s="1" t="s">
        <v>29</v>
      </c>
      <c r="B6093" s="1" t="s">
        <v>8150</v>
      </c>
      <c r="C6093" s="2" t="s">
        <v>8106</v>
      </c>
      <c r="D6093" s="1" t="s">
        <v>19</v>
      </c>
      <c r="E6093" s="3" t="str">
        <f>HYPERLINK("https://fyndiq.se/produkt/311d90a74d234421/", "2 Pack Xiaomi 12 - Härdat glas 9H-Super kvalitet 3D Skärmskydd")</f>
        <v>2 Pack Xiaomi 12 - Härdat glas 9H-Super kvalitet 3D Skärmskydd</v>
      </c>
      <c r="F6093" s="1" t="s">
        <v>582</v>
      </c>
      <c r="G6093" s="1" t="s">
        <v>583</v>
      </c>
      <c r="H6093" s="1" t="s">
        <v>584</v>
      </c>
      <c r="I6093" s="1" t="s">
        <v>16</v>
      </c>
      <c r="J6093" s="1" t="s">
        <v>23</v>
      </c>
      <c r="K6093" s="1" t="s">
        <v>16</v>
      </c>
      <c r="L6093" s="1" t="s">
        <v>16</v>
      </c>
      <c r="M6093" s="1" t="s">
        <v>16</v>
      </c>
      <c r="N6093" s="1" t="s">
        <v>16</v>
      </c>
      <c r="O6093" s="1">
        <v>63.2</v>
      </c>
      <c r="P6093" s="1">
        <v>1.0</v>
      </c>
    </row>
    <row r="6094">
      <c r="A6094" s="1" t="s">
        <v>29</v>
      </c>
      <c r="B6094" s="1" t="s">
        <v>8151</v>
      </c>
      <c r="C6094" s="2" t="s">
        <v>8106</v>
      </c>
      <c r="D6094" s="1" t="s">
        <v>19</v>
      </c>
      <c r="E609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094" s="1" t="s">
        <v>26</v>
      </c>
      <c r="G6094" s="1" t="s">
        <v>27</v>
      </c>
      <c r="H6094" s="1" t="s">
        <v>28</v>
      </c>
      <c r="I6094" s="1" t="s">
        <v>16</v>
      </c>
      <c r="J6094" s="1" t="s">
        <v>23</v>
      </c>
      <c r="K6094" s="1" t="s">
        <v>16</v>
      </c>
      <c r="L6094" s="1" t="s">
        <v>16</v>
      </c>
      <c r="M6094" s="1" t="s">
        <v>16</v>
      </c>
      <c r="N6094" s="1" t="s">
        <v>16</v>
      </c>
      <c r="O6094" s="1">
        <v>71.2</v>
      </c>
      <c r="P6094" s="1">
        <v>1.0</v>
      </c>
    </row>
    <row r="6095">
      <c r="A6095" s="1" t="s">
        <v>29</v>
      </c>
      <c r="B6095" s="1" t="s">
        <v>8152</v>
      </c>
      <c r="C6095" s="2" t="s">
        <v>8106</v>
      </c>
      <c r="D6095" s="1" t="s">
        <v>19</v>
      </c>
      <c r="E6095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6095" s="1" t="s">
        <v>2263</v>
      </c>
      <c r="G6095" s="1" t="s">
        <v>2264</v>
      </c>
      <c r="H6095" s="1" t="s">
        <v>2265</v>
      </c>
      <c r="I6095" s="1" t="s">
        <v>16</v>
      </c>
      <c r="J6095" s="1" t="s">
        <v>23</v>
      </c>
      <c r="K6095" s="1" t="s">
        <v>16</v>
      </c>
      <c r="L6095" s="1" t="s">
        <v>16</v>
      </c>
      <c r="M6095" s="1" t="s">
        <v>16</v>
      </c>
      <c r="N6095" s="1" t="s">
        <v>16</v>
      </c>
      <c r="O6095" s="1">
        <v>71.2</v>
      </c>
      <c r="P6095" s="1">
        <v>1.0</v>
      </c>
    </row>
    <row r="6096">
      <c r="A6096" s="1" t="s">
        <v>29</v>
      </c>
      <c r="B6096" s="1" t="s">
        <v>8153</v>
      </c>
      <c r="C6096" s="2" t="s">
        <v>8106</v>
      </c>
      <c r="D6096" s="1" t="s">
        <v>19</v>
      </c>
      <c r="E6096" s="3" t="str">
        <f>HYPERLINK("https://fyndiq.se/produkt/e6e495443b5e405d/", "2 Pack Samsung Galaxy S9 Plus - Härdat glas-9H Super kvalitet 3D")</f>
        <v>2 Pack Samsung Galaxy S9 Plus - Härdat glas-9H Super kvalitet 3D</v>
      </c>
      <c r="F6096" s="1" t="s">
        <v>868</v>
      </c>
      <c r="G6096" s="1" t="s">
        <v>869</v>
      </c>
      <c r="H6096" s="1" t="s">
        <v>870</v>
      </c>
      <c r="I6096" s="1" t="s">
        <v>16</v>
      </c>
      <c r="J6096" s="1" t="s">
        <v>23</v>
      </c>
      <c r="K6096" s="1" t="s">
        <v>16</v>
      </c>
      <c r="L6096" s="1" t="s">
        <v>16</v>
      </c>
      <c r="M6096" s="1" t="s">
        <v>16</v>
      </c>
      <c r="N6096" s="1" t="s">
        <v>16</v>
      </c>
      <c r="O6096" s="1">
        <v>63.2</v>
      </c>
      <c r="P6096" s="1">
        <v>1.0</v>
      </c>
    </row>
    <row r="6097">
      <c r="A6097" s="1" t="s">
        <v>29</v>
      </c>
      <c r="B6097" s="1" t="s">
        <v>8154</v>
      </c>
      <c r="C6097" s="2" t="s">
        <v>8106</v>
      </c>
      <c r="D6097" s="1" t="s">
        <v>19</v>
      </c>
      <c r="E609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097" s="1" t="s">
        <v>599</v>
      </c>
      <c r="G6097" s="1" t="s">
        <v>600</v>
      </c>
      <c r="H6097" s="1" t="s">
        <v>601</v>
      </c>
      <c r="I6097" s="1" t="s">
        <v>16</v>
      </c>
      <c r="J6097" s="1" t="s">
        <v>23</v>
      </c>
      <c r="K6097" s="1" t="s">
        <v>16</v>
      </c>
      <c r="L6097" s="1" t="s">
        <v>16</v>
      </c>
      <c r="M6097" s="1" t="s">
        <v>16</v>
      </c>
      <c r="N6097" s="1" t="s">
        <v>16</v>
      </c>
      <c r="O6097" s="1">
        <v>71.2</v>
      </c>
      <c r="P6097" s="1">
        <v>1.0</v>
      </c>
    </row>
    <row r="6098">
      <c r="A6098" s="1" t="s">
        <v>29</v>
      </c>
      <c r="B6098" s="1" t="s">
        <v>8155</v>
      </c>
      <c r="C6098" s="2" t="s">
        <v>8106</v>
      </c>
      <c r="D6098" s="1" t="s">
        <v>19</v>
      </c>
      <c r="E6098" s="3" t="str">
        <f>HYPERLINK("https://fyndiq.se/produkt/6939cc996c2248e3/", "2-Pack OnePlus 6T - Härdat Glas 9H - Super kvalitet 3D Skärmskydd")</f>
        <v>2-Pack OnePlus 6T - Härdat Glas 9H - Super kvalitet 3D Skärmskydd</v>
      </c>
      <c r="F6098" s="1" t="s">
        <v>6204</v>
      </c>
      <c r="G6098" s="1" t="s">
        <v>6205</v>
      </c>
      <c r="H6098" s="1" t="s">
        <v>6206</v>
      </c>
      <c r="I6098" s="1" t="s">
        <v>16</v>
      </c>
      <c r="J6098" s="1" t="s">
        <v>23</v>
      </c>
      <c r="K6098" s="1" t="s">
        <v>16</v>
      </c>
      <c r="L6098" s="1" t="s">
        <v>16</v>
      </c>
      <c r="M6098" s="1" t="s">
        <v>16</v>
      </c>
      <c r="N6098" s="1" t="s">
        <v>16</v>
      </c>
      <c r="O6098" s="1">
        <v>63.2</v>
      </c>
      <c r="P6098" s="1">
        <v>1.0</v>
      </c>
    </row>
    <row r="6099">
      <c r="A6099" s="1" t="s">
        <v>29</v>
      </c>
      <c r="B6099" s="1" t="s">
        <v>8156</v>
      </c>
      <c r="C6099" s="2" t="s">
        <v>8106</v>
      </c>
      <c r="D6099" s="1" t="s">
        <v>19</v>
      </c>
      <c r="E6099" s="3" t="str">
        <f>HYPERLINK("https://fyndiq.se/produkt/533d0ddc5dd84c00/", "2-Pack iPhone 14 - skärmskydd &amp; linsskydd - härdat glas 9H")</f>
        <v>2-Pack iPhone 14 - skärmskydd &amp; linsskydd - härdat glas 9H</v>
      </c>
      <c r="F6099" s="1" t="s">
        <v>841</v>
      </c>
      <c r="G6099" s="1" t="s">
        <v>842</v>
      </c>
      <c r="H6099" s="1" t="s">
        <v>843</v>
      </c>
      <c r="I6099" s="1" t="s">
        <v>16</v>
      </c>
      <c r="J6099" s="1" t="s">
        <v>23</v>
      </c>
      <c r="K6099" s="1" t="s">
        <v>16</v>
      </c>
      <c r="L6099" s="1" t="s">
        <v>16</v>
      </c>
      <c r="M6099" s="1" t="s">
        <v>16</v>
      </c>
      <c r="N6099" s="1" t="s">
        <v>16</v>
      </c>
      <c r="O6099" s="1">
        <v>71.2</v>
      </c>
      <c r="P6099" s="1">
        <v>1.0</v>
      </c>
    </row>
    <row r="6100">
      <c r="A6100" s="1" t="s">
        <v>29</v>
      </c>
      <c r="B6100" s="1" t="s">
        <v>8157</v>
      </c>
      <c r="C6100" s="2" t="s">
        <v>8106</v>
      </c>
      <c r="D6100" s="1" t="s">
        <v>19</v>
      </c>
      <c r="E6100" s="3" t="str">
        <f>HYPERLINK("https://fyndiq.se/produkt/416415a768684efb/", "2-Pack Samsung Galaxy S21 5G - 9H Härdat Glas - HD")</f>
        <v>2-Pack Samsung Galaxy S21 5G - 9H Härdat Glas - HD</v>
      </c>
      <c r="F6100" s="1" t="s">
        <v>39</v>
      </c>
      <c r="G6100" s="1" t="s">
        <v>40</v>
      </c>
      <c r="H6100" s="1" t="s">
        <v>41</v>
      </c>
      <c r="I6100" s="1" t="s">
        <v>16</v>
      </c>
      <c r="J6100" s="1" t="s">
        <v>23</v>
      </c>
      <c r="K6100" s="1" t="s">
        <v>16</v>
      </c>
      <c r="L6100" s="1" t="s">
        <v>16</v>
      </c>
      <c r="M6100" s="1" t="s">
        <v>16</v>
      </c>
      <c r="N6100" s="1" t="s">
        <v>16</v>
      </c>
      <c r="O6100" s="1">
        <v>63.2</v>
      </c>
      <c r="P6100" s="1">
        <v>1.0</v>
      </c>
    </row>
    <row r="6101">
      <c r="A6101" s="1" t="s">
        <v>29</v>
      </c>
      <c r="B6101" s="1" t="s">
        <v>8158</v>
      </c>
      <c r="C6101" s="2" t="s">
        <v>8106</v>
      </c>
      <c r="D6101" s="1" t="s">
        <v>19</v>
      </c>
      <c r="E6101" s="3" t="str">
        <f>HYPERLINK("https://fyndiq.se/produkt/dfe28e565d2e4c8d/", "2 Pack Samsung S21 FE - 9H Härdat Glass - Super Kvalitet 3D")</f>
        <v>2 Pack Samsung S21 FE - 9H Härdat Glass - Super Kvalitet 3D</v>
      </c>
      <c r="F6101" s="1" t="s">
        <v>276</v>
      </c>
      <c r="G6101" s="1" t="s">
        <v>277</v>
      </c>
      <c r="H6101" s="1" t="s">
        <v>278</v>
      </c>
      <c r="I6101" s="1" t="s">
        <v>16</v>
      </c>
      <c r="J6101" s="1" t="s">
        <v>23</v>
      </c>
      <c r="K6101" s="1" t="s">
        <v>16</v>
      </c>
      <c r="L6101" s="1" t="s">
        <v>16</v>
      </c>
      <c r="M6101" s="1" t="s">
        <v>16</v>
      </c>
      <c r="N6101" s="1" t="s">
        <v>16</v>
      </c>
      <c r="O6101" s="1">
        <v>63.2</v>
      </c>
      <c r="P6101" s="1">
        <v>1.0</v>
      </c>
    </row>
    <row r="6102">
      <c r="A6102" s="1" t="s">
        <v>29</v>
      </c>
      <c r="B6102" s="1" t="s">
        <v>8159</v>
      </c>
      <c r="C6102" s="2" t="s">
        <v>8106</v>
      </c>
      <c r="D6102" s="1" t="s">
        <v>19</v>
      </c>
      <c r="E6102" s="3" t="str">
        <f>HYPERLINK("https://fyndiq.se/produkt/fb71bd1df0c24a44/", "2-Pack Samsung Galaxy A34 (5G) - 9H Härdat Glass - 3D Super Kvalitet")</f>
        <v>2-Pack Samsung Galaxy A34 (5G) - 9H Härdat Glass - 3D Super Kvalitet</v>
      </c>
      <c r="F6102" s="1" t="s">
        <v>75</v>
      </c>
      <c r="G6102" s="1" t="s">
        <v>76</v>
      </c>
      <c r="H6102" s="1" t="s">
        <v>77</v>
      </c>
      <c r="I6102" s="1" t="s">
        <v>16</v>
      </c>
      <c r="J6102" s="1" t="s">
        <v>23</v>
      </c>
      <c r="K6102" s="1" t="s">
        <v>16</v>
      </c>
      <c r="L6102" s="1" t="s">
        <v>16</v>
      </c>
      <c r="M6102" s="1" t="s">
        <v>16</v>
      </c>
      <c r="N6102" s="1" t="s">
        <v>16</v>
      </c>
      <c r="O6102" s="1">
        <v>63.2</v>
      </c>
      <c r="P6102" s="1">
        <v>1.0</v>
      </c>
    </row>
    <row r="6103">
      <c r="A6103" s="1" t="s">
        <v>29</v>
      </c>
      <c r="B6103" s="1" t="s">
        <v>8160</v>
      </c>
      <c r="C6103" s="2" t="s">
        <v>8106</v>
      </c>
      <c r="D6103" s="1" t="s">
        <v>19</v>
      </c>
      <c r="E610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6103" s="1" t="s">
        <v>722</v>
      </c>
      <c r="G6103" s="1" t="s">
        <v>723</v>
      </c>
      <c r="H6103" s="1" t="s">
        <v>724</v>
      </c>
      <c r="I6103" s="1" t="s">
        <v>16</v>
      </c>
      <c r="J6103" s="1" t="s">
        <v>23</v>
      </c>
      <c r="K6103" s="1" t="s">
        <v>16</v>
      </c>
      <c r="L6103" s="1" t="s">
        <v>16</v>
      </c>
      <c r="M6103" s="1" t="s">
        <v>16</v>
      </c>
      <c r="N6103" s="1" t="s">
        <v>16</v>
      </c>
      <c r="O6103" s="1">
        <v>79.2</v>
      </c>
      <c r="P6103" s="1">
        <v>1.0</v>
      </c>
    </row>
    <row r="6104">
      <c r="A6104" s="1" t="s">
        <v>29</v>
      </c>
      <c r="B6104" s="1" t="s">
        <v>8161</v>
      </c>
      <c r="C6104" s="2" t="s">
        <v>8106</v>
      </c>
      <c r="D6104" s="1" t="s">
        <v>19</v>
      </c>
      <c r="E6104" s="3" t="str">
        <f>HYPERLINK("https://fyndiq.se/produkt/309789ffde48437d/", "3 Pack 1,2M USB-C Type-C Laddkabel Quick Charge 18W Vit")</f>
        <v>3 Pack 1,2M USB-C Type-C Laddkabel Quick Charge 18W Vit</v>
      </c>
      <c r="F6104" s="1" t="s">
        <v>2248</v>
      </c>
      <c r="G6104" s="1" t="s">
        <v>2249</v>
      </c>
      <c r="H6104" s="1" t="s">
        <v>2250</v>
      </c>
      <c r="I6104" s="1" t="s">
        <v>16</v>
      </c>
      <c r="J6104" s="1" t="s">
        <v>23</v>
      </c>
      <c r="K6104" s="1" t="s">
        <v>16</v>
      </c>
      <c r="L6104" s="1" t="s">
        <v>16</v>
      </c>
      <c r="M6104" s="1" t="s">
        <v>16</v>
      </c>
      <c r="N6104" s="1" t="s">
        <v>16</v>
      </c>
      <c r="O6104" s="1">
        <v>79.2</v>
      </c>
      <c r="P6104" s="1">
        <v>1.0</v>
      </c>
    </row>
    <row r="6105">
      <c r="A6105" s="1" t="s">
        <v>29</v>
      </c>
      <c r="B6105" s="1" t="s">
        <v>8162</v>
      </c>
      <c r="C6105" s="2" t="s">
        <v>8106</v>
      </c>
      <c r="D6105" s="1" t="s">
        <v>19</v>
      </c>
      <c r="E6105" s="3" t="str">
        <f>HYPERLINK("https://fyndiq.se/produkt/73ef0338aa7148f2/", "2-PACK Samsung Galaxy A71 - Härdat glas 9H - Super kvalitet 3D")</f>
        <v>2-PACK Samsung Galaxy A71 - Härdat glas 9H - Super kvalitet 3D</v>
      </c>
      <c r="F6105" s="1" t="s">
        <v>1119</v>
      </c>
      <c r="G6105" s="1" t="s">
        <v>1120</v>
      </c>
      <c r="H6105" s="1" t="s">
        <v>1121</v>
      </c>
      <c r="I6105" s="1" t="s">
        <v>16</v>
      </c>
      <c r="J6105" s="1" t="s">
        <v>23</v>
      </c>
      <c r="K6105" s="1" t="s">
        <v>16</v>
      </c>
      <c r="L6105" s="1" t="s">
        <v>16</v>
      </c>
      <c r="M6105" s="1" t="s">
        <v>16</v>
      </c>
      <c r="N6105" s="1" t="s">
        <v>16</v>
      </c>
      <c r="O6105" s="1">
        <v>63.2</v>
      </c>
      <c r="P6105" s="1">
        <v>1.0</v>
      </c>
    </row>
    <row r="6106">
      <c r="A6106" s="1" t="s">
        <v>29</v>
      </c>
      <c r="B6106" s="1" t="s">
        <v>8163</v>
      </c>
      <c r="C6106" s="2" t="s">
        <v>8106</v>
      </c>
      <c r="D6106" s="1" t="s">
        <v>19</v>
      </c>
      <c r="E610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106" s="1" t="s">
        <v>103</v>
      </c>
      <c r="G6106" s="1" t="s">
        <v>104</v>
      </c>
      <c r="H6106" s="1" t="s">
        <v>105</v>
      </c>
      <c r="I6106" s="1" t="s">
        <v>16</v>
      </c>
      <c r="J6106" s="1" t="s">
        <v>23</v>
      </c>
      <c r="K6106" s="1" t="s">
        <v>16</v>
      </c>
      <c r="L6106" s="1" t="s">
        <v>16</v>
      </c>
      <c r="M6106" s="1" t="s">
        <v>16</v>
      </c>
      <c r="N6106" s="1" t="s">
        <v>16</v>
      </c>
      <c r="O6106" s="1">
        <v>63.2</v>
      </c>
      <c r="P6106" s="1">
        <v>1.0</v>
      </c>
    </row>
    <row r="6107">
      <c r="A6107" s="1" t="s">
        <v>29</v>
      </c>
      <c r="B6107" s="1" t="s">
        <v>8164</v>
      </c>
      <c r="C6107" s="2" t="s">
        <v>8106</v>
      </c>
      <c r="D6107" s="1" t="s">
        <v>19</v>
      </c>
      <c r="E6107" s="3" t="str">
        <f>HYPERLINK("https://fyndiq.se/produkt/d2196d1b38784317/", "Samsung Galaxy A15 5G- Härdat Glas 9H - Super Kvalitet 3D Skärmskydd")</f>
        <v>Samsung Galaxy A15 5G- Härdat Glas 9H - Super Kvalitet 3D Skärmskydd</v>
      </c>
      <c r="F6107" s="1" t="s">
        <v>2478</v>
      </c>
      <c r="G6107" s="1" t="s">
        <v>2479</v>
      </c>
      <c r="H6107" s="1" t="s">
        <v>2480</v>
      </c>
      <c r="I6107" s="1" t="s">
        <v>16</v>
      </c>
      <c r="J6107" s="1" t="s">
        <v>23</v>
      </c>
      <c r="K6107" s="1" t="s">
        <v>16</v>
      </c>
      <c r="L6107" s="1" t="s">
        <v>16</v>
      </c>
      <c r="M6107" s="1" t="s">
        <v>16</v>
      </c>
      <c r="N6107" s="1" t="s">
        <v>16</v>
      </c>
      <c r="O6107" s="1">
        <v>55.2</v>
      </c>
      <c r="P6107" s="1">
        <v>1.0</v>
      </c>
    </row>
    <row r="6108">
      <c r="A6108" s="1" t="s">
        <v>29</v>
      </c>
      <c r="B6108" s="1" t="s">
        <v>8165</v>
      </c>
      <c r="C6108" s="2" t="s">
        <v>8106</v>
      </c>
      <c r="D6108" s="1" t="s">
        <v>19</v>
      </c>
      <c r="E6108" s="3" t="str">
        <f>HYPERLINK("https://fyndiq.se/produkt/e9cb8b77f5e5466c/", "2 Pack - Samsung S20 PLUS - 9H Härdat Glass - 3D Super Kvalitet")</f>
        <v>2 Pack - Samsung S20 PLUS - 9H Härdat Glass - 3D Super Kvalitet</v>
      </c>
      <c r="F6108" s="1" t="s">
        <v>236</v>
      </c>
      <c r="G6108" s="1" t="s">
        <v>237</v>
      </c>
      <c r="H6108" s="1" t="s">
        <v>238</v>
      </c>
      <c r="I6108" s="1" t="s">
        <v>16</v>
      </c>
      <c r="J6108" s="1" t="s">
        <v>23</v>
      </c>
      <c r="K6108" s="1" t="s">
        <v>16</v>
      </c>
      <c r="L6108" s="1" t="s">
        <v>16</v>
      </c>
      <c r="M6108" s="1" t="s">
        <v>16</v>
      </c>
      <c r="N6108" s="1" t="s">
        <v>16</v>
      </c>
      <c r="O6108" s="1">
        <v>63.2</v>
      </c>
      <c r="P6108" s="1">
        <v>1.0</v>
      </c>
    </row>
    <row r="6109">
      <c r="A6109" s="1" t="s">
        <v>29</v>
      </c>
      <c r="B6109" s="1" t="s">
        <v>8166</v>
      </c>
      <c r="C6109" s="2" t="s">
        <v>8106</v>
      </c>
      <c r="D6109" s="1" t="s">
        <v>19</v>
      </c>
      <c r="E6109" s="3" t="str">
        <f>HYPERLINK("https://fyndiq.se/produkt/dfe28e565d2e4c8d/", "2 Pack Samsung S21 FE - 9H Härdat Glass - Super Kvalitet 3D")</f>
        <v>2 Pack Samsung S21 FE - 9H Härdat Glass - Super Kvalitet 3D</v>
      </c>
      <c r="F6109" s="1" t="s">
        <v>276</v>
      </c>
      <c r="G6109" s="1" t="s">
        <v>277</v>
      </c>
      <c r="H6109" s="1" t="s">
        <v>278</v>
      </c>
      <c r="I6109" s="1" t="s">
        <v>16</v>
      </c>
      <c r="J6109" s="1" t="s">
        <v>23</v>
      </c>
      <c r="K6109" s="1" t="s">
        <v>16</v>
      </c>
      <c r="L6109" s="1" t="s">
        <v>16</v>
      </c>
      <c r="M6109" s="1" t="s">
        <v>16</v>
      </c>
      <c r="N6109" s="1" t="s">
        <v>16</v>
      </c>
      <c r="O6109" s="1">
        <v>63.2</v>
      </c>
      <c r="P6109" s="1">
        <v>1.0</v>
      </c>
    </row>
    <row r="6110">
      <c r="A6110" s="1" t="s">
        <v>29</v>
      </c>
      <c r="B6110" s="1" t="s">
        <v>8167</v>
      </c>
      <c r="C6110" s="2" t="s">
        <v>8106</v>
      </c>
      <c r="D6110" s="1" t="s">
        <v>19</v>
      </c>
      <c r="E6110" s="3" t="str">
        <f>HYPERLINK("https://fyndiq.se/produkt/f15b82570d4144d0/", "2-Pack Apple Watch 41mm – Härdat glas 9H – Super kvalitet 3D")</f>
        <v>2-Pack Apple Watch 41mm – Härdat glas 9H – Super kvalitet 3D</v>
      </c>
      <c r="F6110" s="1" t="s">
        <v>144</v>
      </c>
      <c r="G6110" s="1" t="s">
        <v>145</v>
      </c>
      <c r="H6110" s="1" t="s">
        <v>146</v>
      </c>
      <c r="I6110" s="1" t="s">
        <v>16</v>
      </c>
      <c r="J6110" s="1" t="s">
        <v>23</v>
      </c>
      <c r="K6110" s="1" t="s">
        <v>16</v>
      </c>
      <c r="L6110" s="1" t="s">
        <v>16</v>
      </c>
      <c r="M6110" s="1" t="s">
        <v>16</v>
      </c>
      <c r="N6110" s="1" t="s">
        <v>16</v>
      </c>
      <c r="O6110" s="1">
        <v>55.2</v>
      </c>
      <c r="P6110" s="1">
        <v>1.0</v>
      </c>
    </row>
    <row r="6111">
      <c r="A6111" s="1" t="s">
        <v>29</v>
      </c>
      <c r="B6111" s="1" t="s">
        <v>8168</v>
      </c>
      <c r="C6111" s="2" t="s">
        <v>8106</v>
      </c>
      <c r="D6111" s="1" t="s">
        <v>19</v>
      </c>
      <c r="E6111" s="3" t="str">
        <f>HYPERLINK("https://fyndiq.se/produkt/2477583187264ece/", "2-Pack Samsung S20 - 9H Härdat Glass - Top Kvalitet")</f>
        <v>2-Pack Samsung S20 - 9H Härdat Glass - Top Kvalitet</v>
      </c>
      <c r="F6111" s="1" t="s">
        <v>124</v>
      </c>
      <c r="G6111" s="1" t="s">
        <v>125</v>
      </c>
      <c r="H6111" s="1" t="s">
        <v>126</v>
      </c>
      <c r="I6111" s="1" t="s">
        <v>16</v>
      </c>
      <c r="J6111" s="1" t="s">
        <v>23</v>
      </c>
      <c r="K6111" s="1" t="s">
        <v>16</v>
      </c>
      <c r="L6111" s="1" t="s">
        <v>16</v>
      </c>
      <c r="M6111" s="1" t="s">
        <v>16</v>
      </c>
      <c r="N6111" s="1" t="s">
        <v>16</v>
      </c>
      <c r="O6111" s="1">
        <v>71.2</v>
      </c>
      <c r="P6111" s="1">
        <v>1.0</v>
      </c>
    </row>
    <row r="6112">
      <c r="A6112" s="1" t="s">
        <v>29</v>
      </c>
      <c r="B6112" s="1" t="s">
        <v>8169</v>
      </c>
      <c r="C6112" s="2" t="s">
        <v>8106</v>
      </c>
      <c r="D6112" s="1" t="s">
        <v>19</v>
      </c>
      <c r="E6112" s="3" t="str">
        <f>HYPERLINK("https://fyndiq.se/produkt/816c0623f1504441/", "2 Pack Samsung Galaxy Note 20 - Härdat glas 9H-Super kvalitet 3D")</f>
        <v>2 Pack Samsung Galaxy Note 20 - Härdat glas 9H-Super kvalitet 3D</v>
      </c>
      <c r="F6112" s="1" t="s">
        <v>8170</v>
      </c>
      <c r="G6112" s="1" t="s">
        <v>8171</v>
      </c>
      <c r="H6112" s="1" t="s">
        <v>8172</v>
      </c>
      <c r="I6112" s="1" t="s">
        <v>16</v>
      </c>
      <c r="J6112" s="1" t="s">
        <v>23</v>
      </c>
      <c r="K6112" s="1" t="s">
        <v>16</v>
      </c>
      <c r="L6112" s="1" t="s">
        <v>16</v>
      </c>
      <c r="M6112" s="1" t="s">
        <v>16</v>
      </c>
      <c r="N6112" s="1" t="s">
        <v>16</v>
      </c>
      <c r="O6112" s="1">
        <v>63.2</v>
      </c>
      <c r="P6112" s="1">
        <v>1.0</v>
      </c>
    </row>
    <row r="6113">
      <c r="A6113" s="1" t="s">
        <v>29</v>
      </c>
      <c r="B6113" s="1" t="s">
        <v>8173</v>
      </c>
      <c r="C6113" s="2" t="s">
        <v>8106</v>
      </c>
      <c r="D6113" s="1" t="s">
        <v>19</v>
      </c>
      <c r="E6113" s="3" t="str">
        <f>HYPERLINK("https://fyndiq.se/produkt/6758100e2782433a/", "2-Pack iPhone 12 Pro - Härdat Glas 9H - Super Kvalitet 3D")</f>
        <v>2-Pack iPhone 12 Pro - Härdat Glas 9H - Super Kvalitet 3D</v>
      </c>
      <c r="F6113" s="1" t="s">
        <v>3185</v>
      </c>
      <c r="G6113" s="1" t="s">
        <v>3186</v>
      </c>
      <c r="H6113" s="1" t="s">
        <v>3187</v>
      </c>
      <c r="I6113" s="1" t="s">
        <v>16</v>
      </c>
      <c r="J6113" s="1" t="s">
        <v>23</v>
      </c>
      <c r="K6113" s="1" t="s">
        <v>16</v>
      </c>
      <c r="L6113" s="1" t="s">
        <v>16</v>
      </c>
      <c r="M6113" s="1" t="s">
        <v>16</v>
      </c>
      <c r="N6113" s="1" t="s">
        <v>16</v>
      </c>
      <c r="O6113" s="1">
        <v>55.2</v>
      </c>
      <c r="P6113" s="1">
        <v>1.0</v>
      </c>
    </row>
    <row r="6114">
      <c r="A6114" s="1" t="s">
        <v>29</v>
      </c>
      <c r="B6114" s="1" t="s">
        <v>8174</v>
      </c>
      <c r="C6114" s="2" t="s">
        <v>8106</v>
      </c>
      <c r="D6114" s="1" t="s">
        <v>19</v>
      </c>
      <c r="E6114" s="3" t="str">
        <f>HYPERLINK("https://fyndiq.se/produkt/416415a768684efb/", "2-Pack Samsung Galaxy S21 5G - 9H Härdat Glas - HD")</f>
        <v>2-Pack Samsung Galaxy S21 5G - 9H Härdat Glas - HD</v>
      </c>
      <c r="F6114" s="1" t="s">
        <v>39</v>
      </c>
      <c r="G6114" s="1" t="s">
        <v>40</v>
      </c>
      <c r="H6114" s="1" t="s">
        <v>41</v>
      </c>
      <c r="I6114" s="1" t="s">
        <v>16</v>
      </c>
      <c r="J6114" s="1" t="s">
        <v>23</v>
      </c>
      <c r="K6114" s="1" t="s">
        <v>16</v>
      </c>
      <c r="L6114" s="1" t="s">
        <v>16</v>
      </c>
      <c r="M6114" s="1" t="s">
        <v>16</v>
      </c>
      <c r="N6114" s="1" t="s">
        <v>16</v>
      </c>
      <c r="O6114" s="1">
        <v>63.2</v>
      </c>
      <c r="P6114" s="1">
        <v>1.0</v>
      </c>
    </row>
    <row r="6115">
      <c r="A6115" s="1" t="s">
        <v>29</v>
      </c>
      <c r="B6115" s="1" t="s">
        <v>8175</v>
      </c>
      <c r="C6115" s="2" t="s">
        <v>8106</v>
      </c>
      <c r="D6115" s="1" t="s">
        <v>19</v>
      </c>
      <c r="E6115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6115" s="1" t="s">
        <v>4399</v>
      </c>
      <c r="G6115" s="1" t="s">
        <v>4400</v>
      </c>
      <c r="H6115" s="1" t="s">
        <v>4401</v>
      </c>
      <c r="I6115" s="1" t="s">
        <v>16</v>
      </c>
      <c r="J6115" s="1" t="s">
        <v>23</v>
      </c>
      <c r="K6115" s="1" t="s">
        <v>16</v>
      </c>
      <c r="L6115" s="1" t="s">
        <v>16</v>
      </c>
      <c r="M6115" s="1" t="s">
        <v>16</v>
      </c>
      <c r="N6115" s="1" t="s">
        <v>16</v>
      </c>
      <c r="O6115" s="1">
        <v>87.2</v>
      </c>
      <c r="P6115" s="1">
        <v>1.0</v>
      </c>
    </row>
    <row r="6116">
      <c r="A6116" s="1" t="s">
        <v>29</v>
      </c>
      <c r="B6116" s="1" t="s">
        <v>8176</v>
      </c>
      <c r="C6116" s="2" t="s">
        <v>8106</v>
      </c>
      <c r="D6116" s="1" t="s">
        <v>19</v>
      </c>
      <c r="E611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6116" s="1" t="s">
        <v>785</v>
      </c>
      <c r="G6116" s="1" t="s">
        <v>786</v>
      </c>
      <c r="H6116" s="1" t="s">
        <v>787</v>
      </c>
      <c r="I6116" s="1" t="s">
        <v>16</v>
      </c>
      <c r="J6116" s="1" t="s">
        <v>23</v>
      </c>
      <c r="K6116" s="1" t="s">
        <v>16</v>
      </c>
      <c r="L6116" s="1" t="s">
        <v>16</v>
      </c>
      <c r="M6116" s="1" t="s">
        <v>16</v>
      </c>
      <c r="N6116" s="1" t="s">
        <v>16</v>
      </c>
      <c r="O6116" s="1">
        <v>63.2</v>
      </c>
      <c r="P6116" s="1">
        <v>1.0</v>
      </c>
    </row>
    <row r="6117">
      <c r="A6117" s="1" t="s">
        <v>29</v>
      </c>
      <c r="B6117" s="1" t="s">
        <v>8177</v>
      </c>
      <c r="C6117" s="2" t="s">
        <v>8106</v>
      </c>
      <c r="D6117" s="1" t="s">
        <v>19</v>
      </c>
      <c r="E6117" s="3" t="str">
        <f>HYPERLINK("https://fyndiq.se/produkt/4c175ce77fca4f3f/", "Skärmskydd Iphone 13 Pro - Härdat glas 9H - Hög kvalitet")</f>
        <v>Skärmskydd Iphone 13 Pro - Härdat glas 9H - Hög kvalitet</v>
      </c>
      <c r="F6117" s="1" t="s">
        <v>5741</v>
      </c>
      <c r="G6117" s="1" t="s">
        <v>5742</v>
      </c>
      <c r="H6117" s="1" t="s">
        <v>5743</v>
      </c>
      <c r="I6117" s="1" t="s">
        <v>16</v>
      </c>
      <c r="J6117" s="1" t="s">
        <v>23</v>
      </c>
      <c r="K6117" s="1" t="s">
        <v>16</v>
      </c>
      <c r="L6117" s="1" t="s">
        <v>16</v>
      </c>
      <c r="M6117" s="1" t="s">
        <v>16</v>
      </c>
      <c r="N6117" s="1" t="s">
        <v>16</v>
      </c>
      <c r="O6117" s="1">
        <v>47.2</v>
      </c>
      <c r="P6117" s="1">
        <v>1.0</v>
      </c>
    </row>
    <row r="6118">
      <c r="A6118" s="1" t="s">
        <v>29</v>
      </c>
      <c r="B6118" s="1" t="s">
        <v>8178</v>
      </c>
      <c r="C6118" s="2" t="s">
        <v>8106</v>
      </c>
      <c r="D6118" s="1" t="s">
        <v>19</v>
      </c>
      <c r="E6118" s="3" t="str">
        <f>HYPERLINK("https://fyndiq.se/produkt/0a890dd972c4463d/", "2-Pack Samsung Galaxy A52s 5G - Härdat glas 9H - Super kvalitet")</f>
        <v>2-Pack Samsung Galaxy A52s 5G - Härdat glas 9H - Super kvalitet</v>
      </c>
      <c r="F6118" s="1" t="s">
        <v>442</v>
      </c>
      <c r="G6118" s="1" t="s">
        <v>443</v>
      </c>
      <c r="H6118" s="1" t="s">
        <v>444</v>
      </c>
      <c r="I6118" s="1" t="s">
        <v>16</v>
      </c>
      <c r="J6118" s="1" t="s">
        <v>23</v>
      </c>
      <c r="K6118" s="1" t="s">
        <v>16</v>
      </c>
      <c r="L6118" s="1" t="s">
        <v>16</v>
      </c>
      <c r="M6118" s="1" t="s">
        <v>16</v>
      </c>
      <c r="N6118" s="1" t="s">
        <v>16</v>
      </c>
      <c r="O6118" s="1">
        <v>63.2</v>
      </c>
      <c r="P6118" s="1">
        <v>2.0</v>
      </c>
    </row>
    <row r="6119">
      <c r="A6119" s="1" t="s">
        <v>29</v>
      </c>
      <c r="B6119" s="1" t="s">
        <v>8179</v>
      </c>
      <c r="C6119" s="2" t="s">
        <v>8106</v>
      </c>
      <c r="D6119" s="1" t="s">
        <v>19</v>
      </c>
      <c r="E6119" s="3" t="str">
        <f>HYPERLINK("https://fyndiq.se/produkt/3fee81d316cc43da/", "2-pack - iPhone 12 / 12 Pro - 9H Härdat Glass - Top Kvalitet")</f>
        <v>2-pack - iPhone 12 / 12 Pro - 9H Härdat Glass - Top Kvalitet</v>
      </c>
      <c r="F6119" s="1" t="s">
        <v>2499</v>
      </c>
      <c r="G6119" s="1" t="s">
        <v>2500</v>
      </c>
      <c r="H6119" s="1" t="s">
        <v>2067</v>
      </c>
      <c r="I6119" s="1" t="s">
        <v>16</v>
      </c>
      <c r="J6119" s="1" t="s">
        <v>23</v>
      </c>
      <c r="K6119" s="1" t="s">
        <v>16</v>
      </c>
      <c r="L6119" s="1" t="s">
        <v>16</v>
      </c>
      <c r="M6119" s="1" t="s">
        <v>16</v>
      </c>
      <c r="N6119" s="1" t="s">
        <v>16</v>
      </c>
      <c r="O6119" s="1">
        <v>55.2</v>
      </c>
      <c r="P6119" s="1">
        <v>1.0</v>
      </c>
    </row>
    <row r="6120">
      <c r="A6120" s="1" t="s">
        <v>29</v>
      </c>
      <c r="B6120" s="1" t="s">
        <v>8180</v>
      </c>
      <c r="C6120" s="2" t="s">
        <v>8106</v>
      </c>
      <c r="D6120" s="1" t="s">
        <v>19</v>
      </c>
      <c r="E6120" s="3" t="str">
        <f>HYPERLINK("https://fyndiq.se/produkt/54fb3b61f3c44a31/", "2 Pack iPhone 8 Plus Svart - Härdat Glas 9H - Super Kvalitet 3D")</f>
        <v>2 Pack iPhone 8 Plus Svart - Härdat Glas 9H - Super Kvalitet 3D</v>
      </c>
      <c r="F6120" s="1" t="s">
        <v>535</v>
      </c>
      <c r="G6120" s="1" t="s">
        <v>536</v>
      </c>
      <c r="H6120" s="1" t="s">
        <v>537</v>
      </c>
      <c r="I6120" s="1" t="s">
        <v>16</v>
      </c>
      <c r="J6120" s="1" t="s">
        <v>23</v>
      </c>
      <c r="K6120" s="1" t="s">
        <v>16</v>
      </c>
      <c r="L6120" s="1" t="s">
        <v>16</v>
      </c>
      <c r="M6120" s="1" t="s">
        <v>16</v>
      </c>
      <c r="N6120" s="1" t="s">
        <v>16</v>
      </c>
      <c r="O6120" s="1">
        <v>55.2</v>
      </c>
      <c r="P6120" s="1">
        <v>1.0</v>
      </c>
    </row>
    <row r="6121">
      <c r="A6121" s="1" t="s">
        <v>29</v>
      </c>
      <c r="B6121" s="1" t="s">
        <v>8181</v>
      </c>
      <c r="C6121" s="2" t="s">
        <v>8106</v>
      </c>
      <c r="D6121" s="1" t="s">
        <v>19</v>
      </c>
      <c r="E6121" s="3" t="str">
        <f>HYPERLINK("https://fyndiq.se/produkt/533d0ddc5dd84c00/", "2-Pack iPhone 14 - skärmskydd &amp; linsskydd - härdat glas 9H")</f>
        <v>2-Pack iPhone 14 - skärmskydd &amp; linsskydd - härdat glas 9H</v>
      </c>
      <c r="F6121" s="1" t="s">
        <v>841</v>
      </c>
      <c r="G6121" s="1" t="s">
        <v>842</v>
      </c>
      <c r="H6121" s="1" t="s">
        <v>843</v>
      </c>
      <c r="I6121" s="1" t="s">
        <v>16</v>
      </c>
      <c r="J6121" s="1" t="s">
        <v>23</v>
      </c>
      <c r="K6121" s="1" t="s">
        <v>16</v>
      </c>
      <c r="L6121" s="1" t="s">
        <v>16</v>
      </c>
      <c r="M6121" s="1" t="s">
        <v>16</v>
      </c>
      <c r="N6121" s="1" t="s">
        <v>16</v>
      </c>
      <c r="O6121" s="1">
        <v>71.2</v>
      </c>
      <c r="P6121" s="1">
        <v>1.0</v>
      </c>
    </row>
    <row r="6122">
      <c r="A6122" s="1" t="s">
        <v>29</v>
      </c>
      <c r="B6122" s="1" t="s">
        <v>8182</v>
      </c>
      <c r="C6122" s="2" t="s">
        <v>8106</v>
      </c>
      <c r="D6122" s="1" t="s">
        <v>19</v>
      </c>
      <c r="E61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122" s="1" t="s">
        <v>103</v>
      </c>
      <c r="G6122" s="1" t="s">
        <v>104</v>
      </c>
      <c r="H6122" s="1" t="s">
        <v>105</v>
      </c>
      <c r="I6122" s="1" t="s">
        <v>16</v>
      </c>
      <c r="J6122" s="1" t="s">
        <v>23</v>
      </c>
      <c r="K6122" s="1" t="s">
        <v>16</v>
      </c>
      <c r="L6122" s="1" t="s">
        <v>16</v>
      </c>
      <c r="M6122" s="1" t="s">
        <v>16</v>
      </c>
      <c r="N6122" s="1" t="s">
        <v>16</v>
      </c>
      <c r="O6122" s="1">
        <v>63.2</v>
      </c>
      <c r="P6122" s="1">
        <v>1.0</v>
      </c>
    </row>
    <row r="6123">
      <c r="A6123" s="1" t="s">
        <v>29</v>
      </c>
      <c r="B6123" s="1" t="s">
        <v>8183</v>
      </c>
      <c r="C6123" s="2" t="s">
        <v>8106</v>
      </c>
      <c r="D6123" s="1" t="s">
        <v>19</v>
      </c>
      <c r="E6123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123" s="1" t="s">
        <v>599</v>
      </c>
      <c r="G6123" s="1" t="s">
        <v>600</v>
      </c>
      <c r="H6123" s="1" t="s">
        <v>601</v>
      </c>
      <c r="I6123" s="1" t="s">
        <v>16</v>
      </c>
      <c r="J6123" s="1" t="s">
        <v>23</v>
      </c>
      <c r="K6123" s="1" t="s">
        <v>16</v>
      </c>
      <c r="L6123" s="1" t="s">
        <v>16</v>
      </c>
      <c r="M6123" s="1" t="s">
        <v>16</v>
      </c>
      <c r="N6123" s="1" t="s">
        <v>16</v>
      </c>
      <c r="O6123" s="1">
        <v>71.2</v>
      </c>
      <c r="P6123" s="1">
        <v>1.0</v>
      </c>
    </row>
    <row r="6124">
      <c r="A6124" s="1" t="s">
        <v>29</v>
      </c>
      <c r="B6124" s="1" t="s">
        <v>8184</v>
      </c>
      <c r="C6124" s="2" t="s">
        <v>8106</v>
      </c>
      <c r="D6124" s="1" t="s">
        <v>19</v>
      </c>
      <c r="E6124" s="3" t="str">
        <f>HYPERLINK("https://fyndiq.se/produkt/13e76851ca504320/", "2-Pack Samsung Galaxy S22 Ultra - Härdat glas 9H - Top kvalitet")</f>
        <v>2-Pack Samsung Galaxy S22 Ultra - Härdat glas 9H - Top kvalitet</v>
      </c>
      <c r="F6124" s="1" t="s">
        <v>140</v>
      </c>
      <c r="G6124" s="1" t="s">
        <v>141</v>
      </c>
      <c r="H6124" s="1" t="s">
        <v>142</v>
      </c>
      <c r="I6124" s="1" t="s">
        <v>16</v>
      </c>
      <c r="J6124" s="1" t="s">
        <v>23</v>
      </c>
      <c r="K6124" s="1" t="s">
        <v>16</v>
      </c>
      <c r="L6124" s="1" t="s">
        <v>16</v>
      </c>
      <c r="M6124" s="1" t="s">
        <v>16</v>
      </c>
      <c r="N6124" s="1" t="s">
        <v>16</v>
      </c>
      <c r="O6124" s="1">
        <v>63.2</v>
      </c>
      <c r="P6124" s="1">
        <v>1.0</v>
      </c>
    </row>
    <row r="6125">
      <c r="A6125" s="1" t="s">
        <v>29</v>
      </c>
      <c r="B6125" s="1" t="s">
        <v>8185</v>
      </c>
      <c r="C6125" s="2" t="s">
        <v>8106</v>
      </c>
      <c r="D6125" s="1" t="s">
        <v>19</v>
      </c>
      <c r="E612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125" s="1" t="s">
        <v>26</v>
      </c>
      <c r="G6125" s="1" t="s">
        <v>27</v>
      </c>
      <c r="H6125" s="1" t="s">
        <v>28</v>
      </c>
      <c r="I6125" s="1" t="s">
        <v>16</v>
      </c>
      <c r="J6125" s="1" t="s">
        <v>23</v>
      </c>
      <c r="K6125" s="1" t="s">
        <v>16</v>
      </c>
      <c r="L6125" s="1" t="s">
        <v>16</v>
      </c>
      <c r="M6125" s="1" t="s">
        <v>16</v>
      </c>
      <c r="N6125" s="1" t="s">
        <v>16</v>
      </c>
      <c r="O6125" s="1">
        <v>71.2</v>
      </c>
      <c r="P6125" s="1">
        <v>1.0</v>
      </c>
    </row>
    <row r="6126">
      <c r="A6126" s="1" t="s">
        <v>29</v>
      </c>
      <c r="B6126" s="1" t="s">
        <v>8186</v>
      </c>
      <c r="C6126" s="2" t="s">
        <v>8106</v>
      </c>
      <c r="D6126" s="1" t="s">
        <v>19</v>
      </c>
      <c r="E6126" s="3" t="str">
        <f>HYPERLINK("https://fyndiq.se/produkt/3793e0f6281f49f6/", "2-Pack Iphone 11 / XR - 9H Härdat Glass - Top Kvalitet")</f>
        <v>2-Pack Iphone 11 / XR - 9H Härdat Glass - Top Kvalitet</v>
      </c>
      <c r="F6126" s="1" t="s">
        <v>371</v>
      </c>
      <c r="G6126" s="1" t="s">
        <v>372</v>
      </c>
      <c r="H6126" s="1" t="s">
        <v>373</v>
      </c>
      <c r="I6126" s="1" t="s">
        <v>16</v>
      </c>
      <c r="J6126" s="1" t="s">
        <v>23</v>
      </c>
      <c r="K6126" s="1" t="s">
        <v>16</v>
      </c>
      <c r="L6126" s="1" t="s">
        <v>16</v>
      </c>
      <c r="M6126" s="1" t="s">
        <v>16</v>
      </c>
      <c r="N6126" s="1" t="s">
        <v>16</v>
      </c>
      <c r="O6126" s="1">
        <v>55.2</v>
      </c>
      <c r="P6126" s="1">
        <v>1.0</v>
      </c>
    </row>
    <row r="6127">
      <c r="A6127" s="1" t="s">
        <v>29</v>
      </c>
      <c r="B6127" s="1" t="s">
        <v>8187</v>
      </c>
      <c r="C6127" s="2" t="s">
        <v>8106</v>
      </c>
      <c r="D6127" s="1" t="s">
        <v>19</v>
      </c>
      <c r="E6127" s="3" t="str">
        <f>HYPERLINK("https://fyndiq.se/produkt/8a162916fdf246f7/", "2-Pack SAMSUNG S24 Skärmskydd - Härdat Glas 9H - Super kvalitet 3D")</f>
        <v>2-Pack SAMSUNG S24 Skärmskydd - Härdat Glas 9H - Super kvalitet 3D</v>
      </c>
      <c r="F6127" s="1" t="s">
        <v>714</v>
      </c>
      <c r="G6127" s="1" t="s">
        <v>715</v>
      </c>
      <c r="H6127" s="1" t="s">
        <v>716</v>
      </c>
      <c r="I6127" s="1" t="s">
        <v>16</v>
      </c>
      <c r="J6127" s="1" t="s">
        <v>23</v>
      </c>
      <c r="K6127" s="1" t="s">
        <v>16</v>
      </c>
      <c r="L6127" s="1" t="s">
        <v>16</v>
      </c>
      <c r="M6127" s="1" t="s">
        <v>16</v>
      </c>
      <c r="N6127" s="1" t="s">
        <v>16</v>
      </c>
      <c r="O6127" s="1">
        <v>71.2</v>
      </c>
      <c r="P6127" s="1">
        <v>1.0</v>
      </c>
    </row>
    <row r="6128">
      <c r="A6128" s="1" t="s">
        <v>29</v>
      </c>
      <c r="B6128" s="1" t="s">
        <v>8188</v>
      </c>
      <c r="C6128" s="2" t="s">
        <v>8106</v>
      </c>
      <c r="D6128" s="1" t="s">
        <v>19</v>
      </c>
      <c r="E6128" s="3" t="str">
        <f>HYPERLINK("https://fyndiq.se/produkt/c398466bf0524e85/", "2-Pack Samsung S23 - 9H Härdat Glass - 3D Super Kvalitet Skärmskydd")</f>
        <v>2-Pack Samsung S23 - 9H Härdat Glass - 3D Super Kvalitet Skärmskydd</v>
      </c>
      <c r="F6128" s="1" t="s">
        <v>1365</v>
      </c>
      <c r="G6128" s="1" t="s">
        <v>1366</v>
      </c>
      <c r="H6128" s="1" t="s">
        <v>1367</v>
      </c>
      <c r="I6128" s="1" t="s">
        <v>16</v>
      </c>
      <c r="J6128" s="1" t="s">
        <v>23</v>
      </c>
      <c r="K6128" s="1" t="s">
        <v>16</v>
      </c>
      <c r="L6128" s="1" t="s">
        <v>16</v>
      </c>
      <c r="M6128" s="1" t="s">
        <v>16</v>
      </c>
      <c r="N6128" s="1" t="s">
        <v>16</v>
      </c>
      <c r="O6128" s="1">
        <v>63.2</v>
      </c>
      <c r="P6128" s="1">
        <v>1.0</v>
      </c>
    </row>
    <row r="6129">
      <c r="A6129" s="1" t="s">
        <v>29</v>
      </c>
      <c r="B6129" s="1" t="s">
        <v>8189</v>
      </c>
      <c r="C6129" s="2" t="s">
        <v>8106</v>
      </c>
      <c r="D6129" s="1" t="s">
        <v>19</v>
      </c>
      <c r="E612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129" s="1" t="s">
        <v>103</v>
      </c>
      <c r="G6129" s="1" t="s">
        <v>104</v>
      </c>
      <c r="H6129" s="1" t="s">
        <v>105</v>
      </c>
      <c r="I6129" s="1" t="s">
        <v>16</v>
      </c>
      <c r="J6129" s="1" t="s">
        <v>23</v>
      </c>
      <c r="K6129" s="1" t="s">
        <v>16</v>
      </c>
      <c r="L6129" s="1" t="s">
        <v>16</v>
      </c>
      <c r="M6129" s="1" t="s">
        <v>16</v>
      </c>
      <c r="N6129" s="1" t="s">
        <v>16</v>
      </c>
      <c r="O6129" s="1">
        <v>63.2</v>
      </c>
      <c r="P6129" s="1">
        <v>1.0</v>
      </c>
    </row>
    <row r="6130">
      <c r="A6130" s="1" t="s">
        <v>29</v>
      </c>
      <c r="B6130" s="1" t="s">
        <v>8190</v>
      </c>
      <c r="C6130" s="2" t="s">
        <v>8106</v>
      </c>
      <c r="D6130" s="1" t="s">
        <v>19</v>
      </c>
      <c r="E6130" s="3" t="str">
        <f>HYPERLINK("https://fyndiq.se/produkt/d068a77723474021/", "2-Pack Samsung Watch 47mm - Härdat glas 9H-Super kvalitet 3D Skärmskydd")</f>
        <v>2-Pack Samsung Watch 47mm - Härdat glas 9H-Super kvalitet 3D Skärmskydd</v>
      </c>
      <c r="F6130" s="1" t="s">
        <v>6180</v>
      </c>
      <c r="G6130" s="1" t="s">
        <v>6181</v>
      </c>
      <c r="H6130" s="1" t="s">
        <v>6182</v>
      </c>
      <c r="I6130" s="1" t="s">
        <v>16</v>
      </c>
      <c r="J6130" s="1" t="s">
        <v>23</v>
      </c>
      <c r="K6130" s="1" t="s">
        <v>16</v>
      </c>
      <c r="L6130" s="1" t="s">
        <v>16</v>
      </c>
      <c r="M6130" s="1" t="s">
        <v>16</v>
      </c>
      <c r="N6130" s="1" t="s">
        <v>16</v>
      </c>
      <c r="O6130" s="1">
        <v>63.2</v>
      </c>
      <c r="P6130" s="1">
        <v>1.0</v>
      </c>
    </row>
    <row r="6131">
      <c r="A6131" s="1" t="s">
        <v>29</v>
      </c>
      <c r="B6131" s="1" t="s">
        <v>8191</v>
      </c>
      <c r="C6131" s="2" t="s">
        <v>8106</v>
      </c>
      <c r="D6131" s="1" t="s">
        <v>19</v>
      </c>
      <c r="E6131" s="3" t="str">
        <f t="shared" ref="E6131:E6132" si="106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6131" s="1" t="s">
        <v>47</v>
      </c>
      <c r="G6131" s="2" t="s">
        <v>48</v>
      </c>
      <c r="H6131" s="1" t="s">
        <v>49</v>
      </c>
      <c r="I6131" s="1" t="s">
        <v>16</v>
      </c>
      <c r="J6131" s="1" t="s">
        <v>23</v>
      </c>
      <c r="K6131" s="1" t="s">
        <v>16</v>
      </c>
      <c r="L6131" s="1" t="s">
        <v>16</v>
      </c>
      <c r="M6131" s="1" t="s">
        <v>16</v>
      </c>
      <c r="N6131" s="1" t="s">
        <v>16</v>
      </c>
      <c r="O6131" s="1">
        <v>183.2</v>
      </c>
      <c r="P6131" s="1">
        <v>1.0</v>
      </c>
    </row>
    <row r="6132">
      <c r="A6132" s="1" t="s">
        <v>29</v>
      </c>
      <c r="B6132" s="1" t="s">
        <v>8192</v>
      </c>
      <c r="C6132" s="2" t="s">
        <v>8106</v>
      </c>
      <c r="D6132" s="1" t="s">
        <v>19</v>
      </c>
      <c r="E6132" s="3" t="str">
        <f t="shared" si="106"/>
        <v>ASPOR A616 TWS trådlös Bluetooth hörlurar med Lightning kabel - Högkvalitet - Wireless charging - 5.3BT</v>
      </c>
      <c r="F6132" s="1" t="s">
        <v>47</v>
      </c>
      <c r="G6132" s="2" t="s">
        <v>48</v>
      </c>
      <c r="H6132" s="1" t="s">
        <v>49</v>
      </c>
      <c r="I6132" s="1" t="s">
        <v>16</v>
      </c>
      <c r="J6132" s="1" t="s">
        <v>23</v>
      </c>
      <c r="K6132" s="1" t="s">
        <v>16</v>
      </c>
      <c r="L6132" s="1" t="s">
        <v>16</v>
      </c>
      <c r="M6132" s="1" t="s">
        <v>16</v>
      </c>
      <c r="N6132" s="1" t="s">
        <v>16</v>
      </c>
      <c r="O6132" s="1">
        <v>183.2</v>
      </c>
      <c r="P6132" s="1">
        <v>1.0</v>
      </c>
    </row>
    <row r="6133">
      <c r="A6133" s="1" t="s">
        <v>29</v>
      </c>
      <c r="B6133" s="1" t="s">
        <v>8193</v>
      </c>
      <c r="C6133" s="2" t="s">
        <v>8106</v>
      </c>
      <c r="D6133" s="1" t="s">
        <v>19</v>
      </c>
      <c r="E6133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6133" s="1" t="s">
        <v>232</v>
      </c>
      <c r="G6133" s="1" t="s">
        <v>233</v>
      </c>
      <c r="H6133" s="1" t="s">
        <v>234</v>
      </c>
      <c r="I6133" s="1" t="s">
        <v>16</v>
      </c>
      <c r="J6133" s="1" t="s">
        <v>23</v>
      </c>
      <c r="K6133" s="1" t="s">
        <v>16</v>
      </c>
      <c r="L6133" s="1" t="s">
        <v>16</v>
      </c>
      <c r="M6133" s="1" t="s">
        <v>16</v>
      </c>
      <c r="N6133" s="1" t="s">
        <v>16</v>
      </c>
      <c r="O6133" s="1">
        <v>63.2</v>
      </c>
      <c r="P6133" s="1">
        <v>1.0</v>
      </c>
    </row>
    <row r="6134">
      <c r="A6134" s="1" t="s">
        <v>29</v>
      </c>
      <c r="B6134" s="1" t="s">
        <v>8194</v>
      </c>
      <c r="C6134" s="2" t="s">
        <v>8106</v>
      </c>
      <c r="D6134" s="1" t="s">
        <v>19</v>
      </c>
      <c r="E6134" s="3" t="str">
        <f>HYPERLINK("https://fyndiq.se/produkt/aade4055426f4d2e/", "2-Pack SAMSUNG S24 PLUS Skärmskydd - Härdat Glas 9H - Super kvalitet 3D")</f>
        <v>2-Pack SAMSUNG S24 PLUS Skärmskydd - Härdat Glas 9H - Super kvalitet 3D</v>
      </c>
      <c r="F6134" s="1" t="s">
        <v>8195</v>
      </c>
      <c r="G6134" s="1" t="s">
        <v>8196</v>
      </c>
      <c r="H6134" s="1" t="s">
        <v>8197</v>
      </c>
      <c r="I6134" s="1" t="s">
        <v>16</v>
      </c>
      <c r="J6134" s="1" t="s">
        <v>23</v>
      </c>
      <c r="K6134" s="1" t="s">
        <v>16</v>
      </c>
      <c r="L6134" s="1" t="s">
        <v>16</v>
      </c>
      <c r="M6134" s="1" t="s">
        <v>16</v>
      </c>
      <c r="N6134" s="1" t="s">
        <v>16</v>
      </c>
      <c r="O6134" s="1">
        <v>71.2</v>
      </c>
      <c r="P6134" s="1">
        <v>1.0</v>
      </c>
    </row>
    <row r="6135">
      <c r="A6135" s="1" t="s">
        <v>29</v>
      </c>
      <c r="B6135" s="1" t="s">
        <v>8198</v>
      </c>
      <c r="C6135" s="2" t="s">
        <v>8106</v>
      </c>
      <c r="D6135" s="1" t="s">
        <v>19</v>
      </c>
      <c r="E613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135" s="1" t="s">
        <v>599</v>
      </c>
      <c r="G6135" s="1" t="s">
        <v>600</v>
      </c>
      <c r="H6135" s="1" t="s">
        <v>601</v>
      </c>
      <c r="I6135" s="1" t="s">
        <v>16</v>
      </c>
      <c r="J6135" s="1" t="s">
        <v>23</v>
      </c>
      <c r="K6135" s="1" t="s">
        <v>16</v>
      </c>
      <c r="L6135" s="1" t="s">
        <v>16</v>
      </c>
      <c r="M6135" s="1" t="s">
        <v>16</v>
      </c>
      <c r="N6135" s="1" t="s">
        <v>16</v>
      </c>
      <c r="O6135" s="1">
        <v>71.2</v>
      </c>
      <c r="P6135" s="1">
        <v>1.0</v>
      </c>
    </row>
    <row r="6136">
      <c r="A6136" s="1" t="s">
        <v>29</v>
      </c>
      <c r="B6136" s="1" t="s">
        <v>8199</v>
      </c>
      <c r="C6136" s="2" t="s">
        <v>8106</v>
      </c>
      <c r="D6136" s="1" t="s">
        <v>19</v>
      </c>
      <c r="E6136" s="3" t="str">
        <f>HYPERLINK("https://fyndiq.se/produkt/c26c9ffef37a436a/", "2-Pack Samsung A35 5G Skärmskydd i Härdat Glas")</f>
        <v>2-Pack Samsung A35 5G Skärmskydd i Härdat Glas</v>
      </c>
      <c r="F6136" s="1" t="s">
        <v>432</v>
      </c>
      <c r="G6136" s="1" t="s">
        <v>433</v>
      </c>
      <c r="H6136" s="1" t="s">
        <v>434</v>
      </c>
      <c r="I6136" s="1" t="s">
        <v>16</v>
      </c>
      <c r="J6136" s="1" t="s">
        <v>23</v>
      </c>
      <c r="K6136" s="1" t="s">
        <v>16</v>
      </c>
      <c r="L6136" s="1" t="s">
        <v>16</v>
      </c>
      <c r="M6136" s="1" t="s">
        <v>16</v>
      </c>
      <c r="N6136" s="1" t="s">
        <v>16</v>
      </c>
      <c r="O6136" s="1">
        <v>63.2</v>
      </c>
      <c r="P6136" s="1">
        <v>1.0</v>
      </c>
    </row>
    <row r="6137">
      <c r="A6137" s="1" t="s">
        <v>29</v>
      </c>
      <c r="B6137" s="1" t="s">
        <v>8200</v>
      </c>
      <c r="C6137" s="2" t="s">
        <v>8106</v>
      </c>
      <c r="D6137" s="1" t="s">
        <v>19</v>
      </c>
      <c r="E6137" s="3" t="str">
        <f>HYPERLINK("https://fyndiq.se/produkt/abbb2d46464546e3/", "2.pack Sony Xperia 5 V - Härdat Glas 9H - Super kvalitet 3D Skärmskydd")</f>
        <v>2.pack Sony Xperia 5 V - Härdat Glas 9H - Super kvalitet 3D Skärmskydd</v>
      </c>
      <c r="F6137" s="1" t="s">
        <v>8201</v>
      </c>
      <c r="G6137" s="1" t="s">
        <v>8202</v>
      </c>
      <c r="H6137" s="1" t="s">
        <v>8203</v>
      </c>
      <c r="I6137" s="1" t="s">
        <v>16</v>
      </c>
      <c r="J6137" s="1" t="s">
        <v>23</v>
      </c>
      <c r="K6137" s="1" t="s">
        <v>16</v>
      </c>
      <c r="L6137" s="1" t="s">
        <v>16</v>
      </c>
      <c r="M6137" s="1" t="s">
        <v>16</v>
      </c>
      <c r="N6137" s="1" t="s">
        <v>16</v>
      </c>
      <c r="O6137" s="1">
        <v>79.2</v>
      </c>
      <c r="P6137" s="1">
        <v>1.0</v>
      </c>
    </row>
    <row r="6138">
      <c r="A6138" s="1" t="s">
        <v>29</v>
      </c>
      <c r="B6138" s="1" t="s">
        <v>8204</v>
      </c>
      <c r="C6138" s="2" t="s">
        <v>8106</v>
      </c>
      <c r="D6138" s="1" t="s">
        <v>19</v>
      </c>
      <c r="E613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6138" s="1" t="s">
        <v>47</v>
      </c>
      <c r="G6138" s="2" t="s">
        <v>48</v>
      </c>
      <c r="H6138" s="1" t="s">
        <v>49</v>
      </c>
      <c r="I6138" s="1" t="s">
        <v>16</v>
      </c>
      <c r="J6138" s="1" t="s">
        <v>23</v>
      </c>
      <c r="K6138" s="1" t="s">
        <v>16</v>
      </c>
      <c r="L6138" s="1" t="s">
        <v>16</v>
      </c>
      <c r="M6138" s="1" t="s">
        <v>16</v>
      </c>
      <c r="N6138" s="1" t="s">
        <v>16</v>
      </c>
      <c r="O6138" s="1">
        <v>183.2</v>
      </c>
      <c r="P6138" s="1">
        <v>1.0</v>
      </c>
    </row>
    <row r="6139">
      <c r="A6139" s="1" t="s">
        <v>29</v>
      </c>
      <c r="B6139" s="1" t="s">
        <v>8205</v>
      </c>
      <c r="C6139" s="2" t="s">
        <v>8106</v>
      </c>
      <c r="D6139" s="1" t="s">
        <v>19</v>
      </c>
      <c r="E6139" s="3" t="str">
        <f>HYPERLINK("https://fyndiq.se/produkt/6a703e1a07a048a1/", "2-Pack Google Pixel 7 - Härdat Glas 9H - Super kvalitet 3D Skärmskydd")</f>
        <v>2-Pack Google Pixel 7 - Härdat Glas 9H - Super kvalitet 3D Skärmskydd</v>
      </c>
      <c r="F6139" s="1" t="s">
        <v>6704</v>
      </c>
      <c r="G6139" s="1" t="s">
        <v>6705</v>
      </c>
      <c r="H6139" s="1" t="s">
        <v>6706</v>
      </c>
      <c r="I6139" s="1" t="s">
        <v>16</v>
      </c>
      <c r="J6139" s="1" t="s">
        <v>23</v>
      </c>
      <c r="K6139" s="1" t="s">
        <v>16</v>
      </c>
      <c r="L6139" s="1" t="s">
        <v>16</v>
      </c>
      <c r="M6139" s="1" t="s">
        <v>16</v>
      </c>
      <c r="N6139" s="1" t="s">
        <v>16</v>
      </c>
      <c r="O6139" s="1">
        <v>63.2</v>
      </c>
      <c r="P6139" s="1">
        <v>1.0</v>
      </c>
    </row>
    <row r="6140">
      <c r="A6140" s="1" t="s">
        <v>29</v>
      </c>
      <c r="B6140" s="1" t="s">
        <v>8206</v>
      </c>
      <c r="C6140" s="2" t="s">
        <v>8106</v>
      </c>
      <c r="D6140" s="1" t="s">
        <v>19</v>
      </c>
      <c r="E614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6140" s="1" t="s">
        <v>31</v>
      </c>
      <c r="G6140" s="1" t="s">
        <v>32</v>
      </c>
      <c r="H6140" s="1" t="s">
        <v>33</v>
      </c>
      <c r="I6140" s="1" t="s">
        <v>16</v>
      </c>
      <c r="J6140" s="1" t="s">
        <v>23</v>
      </c>
      <c r="K6140" s="1" t="s">
        <v>16</v>
      </c>
      <c r="L6140" s="1" t="s">
        <v>16</v>
      </c>
      <c r="M6140" s="1" t="s">
        <v>16</v>
      </c>
      <c r="N6140" s="1" t="s">
        <v>16</v>
      </c>
      <c r="O6140" s="1">
        <v>79.2</v>
      </c>
      <c r="P6140" s="1">
        <v>1.0</v>
      </c>
    </row>
    <row r="6141">
      <c r="A6141" s="1" t="s">
        <v>29</v>
      </c>
      <c r="B6141" s="1" t="s">
        <v>8207</v>
      </c>
      <c r="C6141" s="2" t="s">
        <v>8106</v>
      </c>
      <c r="D6141" s="1" t="s">
        <v>19</v>
      </c>
      <c r="E6141" s="3" t="str">
        <f>HYPERLINK("https://fyndiq.se/produkt/13e76851ca504320/", "2-Pack Samsung Galaxy S22 Ultra - Härdat glas 9H - Top kvalitet")</f>
        <v>2-Pack Samsung Galaxy S22 Ultra - Härdat glas 9H - Top kvalitet</v>
      </c>
      <c r="F6141" s="1" t="s">
        <v>140</v>
      </c>
      <c r="G6141" s="1" t="s">
        <v>141</v>
      </c>
      <c r="H6141" s="1" t="s">
        <v>142</v>
      </c>
      <c r="I6141" s="1" t="s">
        <v>16</v>
      </c>
      <c r="J6141" s="1" t="s">
        <v>23</v>
      </c>
      <c r="K6141" s="1" t="s">
        <v>16</v>
      </c>
      <c r="L6141" s="1" t="s">
        <v>16</v>
      </c>
      <c r="M6141" s="1" t="s">
        <v>16</v>
      </c>
      <c r="N6141" s="1" t="s">
        <v>16</v>
      </c>
      <c r="O6141" s="1">
        <v>63.2</v>
      </c>
      <c r="P6141" s="1">
        <v>1.0</v>
      </c>
    </row>
    <row r="6142">
      <c r="A6142" s="1" t="s">
        <v>29</v>
      </c>
      <c r="B6142" s="1" t="s">
        <v>8208</v>
      </c>
      <c r="C6142" s="2" t="s">
        <v>8106</v>
      </c>
      <c r="D6142" s="1" t="s">
        <v>19</v>
      </c>
      <c r="E6142" s="3" t="str">
        <f>HYPERLINK("https://fyndiq.se/produkt/6ff896a82a134dbd/", "2-Pack IPhone 12 Mini - Härdat Glas 9H - Super Kvalitet 3D")</f>
        <v>2-Pack IPhone 12 Mini - Härdat Glas 9H - Super Kvalitet 3D</v>
      </c>
      <c r="F6142" s="1" t="s">
        <v>55</v>
      </c>
      <c r="G6142" s="1" t="s">
        <v>56</v>
      </c>
      <c r="H6142" s="1" t="s">
        <v>57</v>
      </c>
      <c r="I6142" s="1" t="s">
        <v>16</v>
      </c>
      <c r="J6142" s="1" t="s">
        <v>23</v>
      </c>
      <c r="K6142" s="1" t="s">
        <v>16</v>
      </c>
      <c r="L6142" s="1" t="s">
        <v>16</v>
      </c>
      <c r="M6142" s="1" t="s">
        <v>16</v>
      </c>
      <c r="N6142" s="1" t="s">
        <v>16</v>
      </c>
      <c r="O6142" s="1">
        <v>55.2</v>
      </c>
      <c r="P6142" s="1">
        <v>1.0</v>
      </c>
    </row>
    <row r="6143">
      <c r="A6143" s="1" t="s">
        <v>29</v>
      </c>
      <c r="B6143" s="1" t="s">
        <v>8209</v>
      </c>
      <c r="C6143" s="2" t="s">
        <v>8106</v>
      </c>
      <c r="D6143" s="1" t="s">
        <v>19</v>
      </c>
      <c r="E6143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6143" s="1" t="s">
        <v>1110</v>
      </c>
      <c r="G6143" s="1" t="s">
        <v>1111</v>
      </c>
      <c r="H6143" s="1" t="s">
        <v>1112</v>
      </c>
      <c r="I6143" s="1" t="s">
        <v>16</v>
      </c>
      <c r="J6143" s="1" t="s">
        <v>23</v>
      </c>
      <c r="K6143" s="1" t="s">
        <v>16</v>
      </c>
      <c r="L6143" s="1" t="s">
        <v>16</v>
      </c>
      <c r="M6143" s="1" t="s">
        <v>16</v>
      </c>
      <c r="N6143" s="1" t="s">
        <v>16</v>
      </c>
      <c r="O6143" s="1">
        <v>71.2</v>
      </c>
      <c r="P6143" s="1">
        <v>1.0</v>
      </c>
    </row>
    <row r="6144">
      <c r="A6144" s="1" t="s">
        <v>29</v>
      </c>
      <c r="B6144" s="1" t="s">
        <v>8210</v>
      </c>
      <c r="C6144" s="2" t="s">
        <v>8106</v>
      </c>
      <c r="D6144" s="1" t="s">
        <v>19</v>
      </c>
      <c r="E6144" s="3" t="str">
        <f>HYPERLINK("https://fyndiq.se/produkt/6758100e2782433a/", "2-Pack iPhone 12 Pro - Härdat Glas 9H - Super Kvalitet 3D")</f>
        <v>2-Pack iPhone 12 Pro - Härdat Glas 9H - Super Kvalitet 3D</v>
      </c>
      <c r="F6144" s="1" t="s">
        <v>3185</v>
      </c>
      <c r="G6144" s="1" t="s">
        <v>3186</v>
      </c>
      <c r="H6144" s="1" t="s">
        <v>3187</v>
      </c>
      <c r="I6144" s="1" t="s">
        <v>16</v>
      </c>
      <c r="J6144" s="1" t="s">
        <v>23</v>
      </c>
      <c r="K6144" s="1" t="s">
        <v>16</v>
      </c>
      <c r="L6144" s="1" t="s">
        <v>16</v>
      </c>
      <c r="M6144" s="1" t="s">
        <v>16</v>
      </c>
      <c r="N6144" s="1" t="s">
        <v>16</v>
      </c>
      <c r="O6144" s="1">
        <v>55.2</v>
      </c>
      <c r="P6144" s="1">
        <v>1.0</v>
      </c>
    </row>
    <row r="6145">
      <c r="A6145" s="1" t="s">
        <v>29</v>
      </c>
      <c r="B6145" s="1" t="s">
        <v>8211</v>
      </c>
      <c r="C6145" s="2" t="s">
        <v>8212</v>
      </c>
      <c r="D6145" s="1" t="s">
        <v>19</v>
      </c>
      <c r="E6145" s="3" t="str">
        <f>HYPERLINK("https://fyndiq.se/produkt/b5d97e634657486f/", "2-Pack Samsung S23 FE Skärmskydd - Härdat Glas 9H - Super kvalitet 3D")</f>
        <v>2-Pack Samsung S23 FE Skärmskydd - Härdat Glas 9H - Super kvalitet 3D</v>
      </c>
      <c r="F6145" s="1" t="s">
        <v>1000</v>
      </c>
      <c r="G6145" s="1" t="s">
        <v>1001</v>
      </c>
      <c r="H6145" s="1" t="s">
        <v>1002</v>
      </c>
      <c r="I6145" s="1" t="s">
        <v>16</v>
      </c>
      <c r="J6145" s="1" t="s">
        <v>23</v>
      </c>
      <c r="K6145" s="1" t="s">
        <v>16</v>
      </c>
      <c r="L6145" s="1" t="s">
        <v>16</v>
      </c>
      <c r="M6145" s="1" t="s">
        <v>16</v>
      </c>
      <c r="N6145" s="1" t="s">
        <v>16</v>
      </c>
      <c r="O6145" s="1">
        <v>63.2</v>
      </c>
      <c r="P6145" s="1">
        <v>1.0</v>
      </c>
    </row>
    <row r="6146">
      <c r="A6146" s="1" t="s">
        <v>29</v>
      </c>
      <c r="B6146" s="1" t="s">
        <v>8213</v>
      </c>
      <c r="C6146" s="2" t="s">
        <v>8212</v>
      </c>
      <c r="D6146" s="1" t="s">
        <v>19</v>
      </c>
      <c r="E6146" s="3" t="str">
        <f>HYPERLINK("https://fyndiq.se/produkt/8a162916fdf246f7/", "2-Pack SAMSUNG S24 Skärmskydd - Härdat Glas 9H - Super kvalitet 3D")</f>
        <v>2-Pack SAMSUNG S24 Skärmskydd - Härdat Glas 9H - Super kvalitet 3D</v>
      </c>
      <c r="F6146" s="1" t="s">
        <v>714</v>
      </c>
      <c r="G6146" s="1" t="s">
        <v>715</v>
      </c>
      <c r="H6146" s="1" t="s">
        <v>716</v>
      </c>
      <c r="I6146" s="1" t="s">
        <v>16</v>
      </c>
      <c r="J6146" s="1" t="s">
        <v>23</v>
      </c>
      <c r="K6146" s="1" t="s">
        <v>16</v>
      </c>
      <c r="L6146" s="1" t="s">
        <v>16</v>
      </c>
      <c r="M6146" s="1" t="s">
        <v>16</v>
      </c>
      <c r="N6146" s="1" t="s">
        <v>16</v>
      </c>
      <c r="O6146" s="1">
        <v>71.2</v>
      </c>
      <c r="P6146" s="1">
        <v>1.0</v>
      </c>
    </row>
    <row r="6147">
      <c r="A6147" s="1" t="s">
        <v>29</v>
      </c>
      <c r="B6147" s="1" t="s">
        <v>8214</v>
      </c>
      <c r="C6147" s="2" t="s">
        <v>8212</v>
      </c>
      <c r="D6147" s="1" t="s">
        <v>19</v>
      </c>
      <c r="E6147" s="3" t="str">
        <f>HYPERLINK("https://fyndiq.se/produkt/c32b21dec9cf4091/", "2-Pack SAMSUNG S24 5G Skärmskydd - Härdat Glas 9H - Super kvalitet 3D")</f>
        <v>2-Pack SAMSUNG S24 5G Skärmskydd - Härdat Glas 9H - Super kvalitet 3D</v>
      </c>
      <c r="F6147" s="1" t="s">
        <v>157</v>
      </c>
      <c r="G6147" s="1" t="s">
        <v>158</v>
      </c>
      <c r="H6147" s="1" t="s">
        <v>159</v>
      </c>
      <c r="I6147" s="1" t="s">
        <v>16</v>
      </c>
      <c r="J6147" s="1" t="s">
        <v>23</v>
      </c>
      <c r="K6147" s="1" t="s">
        <v>16</v>
      </c>
      <c r="L6147" s="1" t="s">
        <v>16</v>
      </c>
      <c r="M6147" s="1" t="s">
        <v>16</v>
      </c>
      <c r="N6147" s="1" t="s">
        <v>16</v>
      </c>
      <c r="O6147" s="1">
        <v>71.2</v>
      </c>
      <c r="P6147" s="1">
        <v>1.0</v>
      </c>
    </row>
    <row r="6148">
      <c r="A6148" s="1" t="s">
        <v>29</v>
      </c>
      <c r="B6148" s="1" t="s">
        <v>8215</v>
      </c>
      <c r="C6148" s="2" t="s">
        <v>8212</v>
      </c>
      <c r="D6148" s="1" t="s">
        <v>19</v>
      </c>
      <c r="E6148" s="3" t="str">
        <f>HYPERLINK("https://fyndiq.se/produkt/925ae49423884615/", "2-Pack Samsung S22 Ultra Skärmskydd &amp; 1-Pack linsskydd -9H GLAS")</f>
        <v>2-Pack Samsung S22 Ultra Skärmskydd &amp; 1-Pack linsskydd -9H GLAS</v>
      </c>
      <c r="F6148" s="1" t="s">
        <v>335</v>
      </c>
      <c r="G6148" s="1" t="s">
        <v>336</v>
      </c>
      <c r="H6148" s="1" t="s">
        <v>337</v>
      </c>
      <c r="I6148" s="1" t="s">
        <v>16</v>
      </c>
      <c r="J6148" s="1" t="s">
        <v>23</v>
      </c>
      <c r="K6148" s="1" t="s">
        <v>16</v>
      </c>
      <c r="L6148" s="1" t="s">
        <v>16</v>
      </c>
      <c r="M6148" s="1" t="s">
        <v>16</v>
      </c>
      <c r="N6148" s="1" t="s">
        <v>16</v>
      </c>
      <c r="O6148" s="1">
        <v>71.2</v>
      </c>
      <c r="P6148" s="1">
        <v>1.0</v>
      </c>
    </row>
    <row r="6149">
      <c r="A6149" s="1" t="s">
        <v>29</v>
      </c>
      <c r="B6149" s="1" t="s">
        <v>8216</v>
      </c>
      <c r="C6149" s="2" t="s">
        <v>8212</v>
      </c>
      <c r="D6149" s="1" t="s">
        <v>19</v>
      </c>
      <c r="E6149" s="3" t="str">
        <f>HYPERLINK("https://fyndiq.se/produkt/acecbda921d14ae6/", "2 Pack Samsung Galaxy A70 - Härdat Glas 9H - Super Kvalitet 3D")</f>
        <v>2 Pack Samsung Galaxy A70 - Härdat Glas 9H - Super Kvalitet 3D</v>
      </c>
      <c r="F6149" s="1" t="s">
        <v>327</v>
      </c>
      <c r="G6149" s="1" t="s">
        <v>328</v>
      </c>
      <c r="H6149" s="1" t="s">
        <v>329</v>
      </c>
      <c r="I6149" s="1" t="s">
        <v>16</v>
      </c>
      <c r="J6149" s="1" t="s">
        <v>23</v>
      </c>
      <c r="K6149" s="1" t="s">
        <v>16</v>
      </c>
      <c r="L6149" s="1" t="s">
        <v>16</v>
      </c>
      <c r="M6149" s="1" t="s">
        <v>16</v>
      </c>
      <c r="N6149" s="1" t="s">
        <v>16</v>
      </c>
      <c r="O6149" s="1">
        <v>63.2</v>
      </c>
      <c r="P6149" s="1">
        <v>1.0</v>
      </c>
    </row>
    <row r="6150">
      <c r="A6150" s="1" t="s">
        <v>29</v>
      </c>
      <c r="B6150" s="1" t="s">
        <v>8217</v>
      </c>
      <c r="C6150" s="2" t="s">
        <v>8212</v>
      </c>
      <c r="D6150" s="1" t="s">
        <v>19</v>
      </c>
      <c r="E6150" s="3" t="str">
        <f>HYPERLINK("https://fyndiq.se/produkt/406117b60bf241a0/", "2-Pack Samsung Galaxy S9 - Härdat glas 9H - Super kvalitet 3D")</f>
        <v>2-Pack Samsung Galaxy S9 - Härdat glas 9H - Super kvalitet 3D</v>
      </c>
      <c r="F6150" s="1" t="s">
        <v>228</v>
      </c>
      <c r="G6150" s="1" t="s">
        <v>229</v>
      </c>
      <c r="H6150" s="1" t="s">
        <v>230</v>
      </c>
      <c r="I6150" s="1" t="s">
        <v>16</v>
      </c>
      <c r="J6150" s="1" t="s">
        <v>23</v>
      </c>
      <c r="K6150" s="1" t="s">
        <v>16</v>
      </c>
      <c r="L6150" s="1" t="s">
        <v>16</v>
      </c>
      <c r="M6150" s="1" t="s">
        <v>16</v>
      </c>
      <c r="N6150" s="1" t="s">
        <v>16</v>
      </c>
      <c r="O6150" s="1">
        <v>63.2</v>
      </c>
      <c r="P6150" s="1">
        <v>1.0</v>
      </c>
    </row>
    <row r="6151">
      <c r="A6151" s="1" t="s">
        <v>29</v>
      </c>
      <c r="B6151" s="1" t="s">
        <v>8218</v>
      </c>
      <c r="C6151" s="2" t="s">
        <v>8212</v>
      </c>
      <c r="D6151" s="1" t="s">
        <v>19</v>
      </c>
      <c r="E6151" s="3" t="str">
        <f>HYPERLINK("https://fyndiq.se/produkt/49dcfdc0ef9b4d32/", "2 Pack Iphone 7&amp;8 SE (2020-2022) Svart - Härdat Glas 9H - 3D")</f>
        <v>2 Pack Iphone 7&amp;8 SE (2020-2022) Svart - Härdat Glas 9H - 3D</v>
      </c>
      <c r="F6151" s="1" t="s">
        <v>3059</v>
      </c>
      <c r="G6151" s="1" t="s">
        <v>3060</v>
      </c>
      <c r="H6151" s="1" t="s">
        <v>3061</v>
      </c>
      <c r="I6151" s="1" t="s">
        <v>16</v>
      </c>
      <c r="J6151" s="1" t="s">
        <v>23</v>
      </c>
      <c r="K6151" s="1" t="s">
        <v>16</v>
      </c>
      <c r="L6151" s="1" t="s">
        <v>16</v>
      </c>
      <c r="M6151" s="1" t="s">
        <v>16</v>
      </c>
      <c r="N6151" s="1" t="s">
        <v>16</v>
      </c>
      <c r="O6151" s="1">
        <v>55.2</v>
      </c>
      <c r="P6151" s="1">
        <v>1.0</v>
      </c>
    </row>
    <row r="6152">
      <c r="A6152" s="1" t="s">
        <v>29</v>
      </c>
      <c r="B6152" s="1" t="s">
        <v>8219</v>
      </c>
      <c r="C6152" s="2" t="s">
        <v>8212</v>
      </c>
      <c r="D6152" s="1" t="s">
        <v>19</v>
      </c>
      <c r="E6152" s="3" t="str">
        <f>HYPERLINK("https://fyndiq.se/produkt/13e76851ca504320/", "2-Pack Samsung Galaxy S22 Ultra - Härdat glas 9H - Top kvalitet")</f>
        <v>2-Pack Samsung Galaxy S22 Ultra - Härdat glas 9H - Top kvalitet</v>
      </c>
      <c r="F6152" s="1" t="s">
        <v>140</v>
      </c>
      <c r="G6152" s="1" t="s">
        <v>141</v>
      </c>
      <c r="H6152" s="1" t="s">
        <v>142</v>
      </c>
      <c r="I6152" s="1" t="s">
        <v>16</v>
      </c>
      <c r="J6152" s="1" t="s">
        <v>23</v>
      </c>
      <c r="K6152" s="1" t="s">
        <v>16</v>
      </c>
      <c r="L6152" s="1" t="s">
        <v>16</v>
      </c>
      <c r="M6152" s="1" t="s">
        <v>16</v>
      </c>
      <c r="N6152" s="1" t="s">
        <v>16</v>
      </c>
      <c r="O6152" s="1">
        <v>63.2</v>
      </c>
      <c r="P6152" s="1">
        <v>1.0</v>
      </c>
    </row>
    <row r="6153">
      <c r="A6153" s="1" t="s">
        <v>29</v>
      </c>
      <c r="B6153" s="1" t="s">
        <v>8220</v>
      </c>
      <c r="C6153" s="2" t="s">
        <v>8212</v>
      </c>
      <c r="D6153" s="1" t="s">
        <v>19</v>
      </c>
      <c r="E6153" s="3" t="str">
        <f>HYPERLINK("https://fyndiq.se/produkt/c8cebab9948b43c1/", "2-Pack Apple Watch 40mm – Härdat glas 9H – Super kvalitet 3D")</f>
        <v>2-Pack Apple Watch 40mm – Härdat glas 9H – Super kvalitet 3D</v>
      </c>
      <c r="F6153" s="1" t="s">
        <v>357</v>
      </c>
      <c r="G6153" s="1" t="s">
        <v>358</v>
      </c>
      <c r="H6153" s="1" t="s">
        <v>359</v>
      </c>
      <c r="I6153" s="1" t="s">
        <v>16</v>
      </c>
      <c r="J6153" s="1" t="s">
        <v>23</v>
      </c>
      <c r="K6153" s="1" t="s">
        <v>16</v>
      </c>
      <c r="L6153" s="1" t="s">
        <v>16</v>
      </c>
      <c r="M6153" s="1" t="s">
        <v>16</v>
      </c>
      <c r="N6153" s="1" t="s">
        <v>16</v>
      </c>
      <c r="O6153" s="1">
        <v>55.2</v>
      </c>
      <c r="P6153" s="1">
        <v>1.0</v>
      </c>
    </row>
    <row r="6154">
      <c r="A6154" s="1" t="s">
        <v>29</v>
      </c>
      <c r="B6154" s="1" t="s">
        <v>8221</v>
      </c>
      <c r="C6154" s="2" t="s">
        <v>8212</v>
      </c>
      <c r="D6154" s="1" t="s">
        <v>19</v>
      </c>
      <c r="E6154" s="3" t="str">
        <f>HYPERLINK("https://fyndiq.se/produkt/17eb3a8226844bc8/", "2-Pack Sony Xperia 1 III - Härdat glas 9H - Super Kvalitet 3D")</f>
        <v>2-Pack Sony Xperia 1 III - Härdat glas 9H - Super Kvalitet 3D</v>
      </c>
      <c r="F6154" s="1" t="s">
        <v>2344</v>
      </c>
      <c r="G6154" s="1" t="s">
        <v>2345</v>
      </c>
      <c r="H6154" s="1" t="s">
        <v>2346</v>
      </c>
      <c r="I6154" s="1" t="s">
        <v>16</v>
      </c>
      <c r="J6154" s="1" t="s">
        <v>23</v>
      </c>
      <c r="K6154" s="1" t="s">
        <v>16</v>
      </c>
      <c r="L6154" s="1" t="s">
        <v>16</v>
      </c>
      <c r="M6154" s="1" t="s">
        <v>16</v>
      </c>
      <c r="N6154" s="1" t="s">
        <v>16</v>
      </c>
      <c r="O6154" s="1">
        <v>63.2</v>
      </c>
      <c r="P6154" s="1">
        <v>1.0</v>
      </c>
    </row>
    <row r="6155">
      <c r="A6155" s="1" t="s">
        <v>29</v>
      </c>
      <c r="B6155" s="1" t="s">
        <v>8222</v>
      </c>
      <c r="C6155" s="2" t="s">
        <v>8212</v>
      </c>
      <c r="D6155" s="1" t="s">
        <v>19</v>
      </c>
      <c r="E6155" s="3" t="str">
        <f>HYPERLINK("https://fyndiq.se/produkt/9e488e35f28b4b0b/", "2-Pack GOOGLE PIXEL 6A Skärmskydd - Härdat Glas 9H - Super kvalitet 3D")</f>
        <v>2-Pack GOOGLE PIXEL 6A Skärmskydd - Härdat Glas 9H - Super kvalitet 3D</v>
      </c>
      <c r="F6155" s="1" t="s">
        <v>196</v>
      </c>
      <c r="G6155" s="1" t="s">
        <v>197</v>
      </c>
      <c r="H6155" s="1" t="s">
        <v>198</v>
      </c>
      <c r="I6155" s="1" t="s">
        <v>16</v>
      </c>
      <c r="J6155" s="1" t="s">
        <v>23</v>
      </c>
      <c r="K6155" s="1" t="s">
        <v>16</v>
      </c>
      <c r="L6155" s="1" t="s">
        <v>16</v>
      </c>
      <c r="M6155" s="1" t="s">
        <v>16</v>
      </c>
      <c r="N6155" s="1" t="s">
        <v>16</v>
      </c>
      <c r="O6155" s="1">
        <v>63.2</v>
      </c>
      <c r="P6155" s="1">
        <v>1.0</v>
      </c>
    </row>
    <row r="6156">
      <c r="A6156" s="1" t="s">
        <v>29</v>
      </c>
      <c r="B6156" s="1" t="s">
        <v>8223</v>
      </c>
      <c r="C6156" s="2" t="s">
        <v>8212</v>
      </c>
      <c r="D6156" s="1" t="s">
        <v>19</v>
      </c>
      <c r="E6156" s="3" t="str">
        <f>HYPERLINK("https://fyndiq.se/produkt/f2c164e932234570/", "2-Pack HUAWEI P30 PRO Skärmskydd - Härdat Glas 9H - Super kvalitet 3D")</f>
        <v>2-Pack HUAWEI P30 PRO Skärmskydd - Härdat Glas 9H - Super kvalitet 3D</v>
      </c>
      <c r="F6156" s="1" t="s">
        <v>267</v>
      </c>
      <c r="G6156" s="1" t="s">
        <v>268</v>
      </c>
      <c r="H6156" s="1" t="s">
        <v>269</v>
      </c>
      <c r="I6156" s="1" t="s">
        <v>16</v>
      </c>
      <c r="J6156" s="1" t="s">
        <v>23</v>
      </c>
      <c r="K6156" s="1" t="s">
        <v>16</v>
      </c>
      <c r="L6156" s="1" t="s">
        <v>16</v>
      </c>
      <c r="M6156" s="1" t="s">
        <v>16</v>
      </c>
      <c r="N6156" s="1" t="s">
        <v>16</v>
      </c>
      <c r="O6156" s="1">
        <v>63.2</v>
      </c>
      <c r="P6156" s="1">
        <v>1.0</v>
      </c>
    </row>
    <row r="6157">
      <c r="A6157" s="1" t="s">
        <v>29</v>
      </c>
      <c r="B6157" s="1" t="s">
        <v>8224</v>
      </c>
      <c r="C6157" s="2" t="s">
        <v>8212</v>
      </c>
      <c r="D6157" s="1" t="s">
        <v>19</v>
      </c>
      <c r="E6157" s="3" t="str">
        <f>HYPERLINK("https://fyndiq.se/produkt/860b7dade19d4d2f/", "2-Pack XIAOMI REDMI A3 Skärmskydd - Härdat Glas 9H - Super kvalitet 3D")</f>
        <v>2-Pack XIAOMI REDMI A3 Skärmskydd - Härdat Glas 9H - Super kvalitet 3D</v>
      </c>
      <c r="F6157" s="1" t="s">
        <v>200</v>
      </c>
      <c r="G6157" s="1" t="s">
        <v>201</v>
      </c>
      <c r="H6157" s="1" t="s">
        <v>202</v>
      </c>
      <c r="I6157" s="1" t="s">
        <v>16</v>
      </c>
      <c r="J6157" s="1" t="s">
        <v>23</v>
      </c>
      <c r="K6157" s="1" t="s">
        <v>16</v>
      </c>
      <c r="L6157" s="1" t="s">
        <v>16</v>
      </c>
      <c r="M6157" s="1" t="s">
        <v>16</v>
      </c>
      <c r="N6157" s="1" t="s">
        <v>16</v>
      </c>
      <c r="O6157" s="1">
        <v>63.2</v>
      </c>
      <c r="P6157" s="1">
        <v>1.0</v>
      </c>
    </row>
    <row r="6158">
      <c r="A6158" s="1" t="s">
        <v>29</v>
      </c>
      <c r="B6158" s="1" t="s">
        <v>8225</v>
      </c>
      <c r="C6158" s="2" t="s">
        <v>8212</v>
      </c>
      <c r="D6158" s="1" t="s">
        <v>19</v>
      </c>
      <c r="E6158" s="3" t="str">
        <f>HYPERLINK("https://fyndiq.se/produkt/a00b62acc6644fd2/", "2-Pack Samsung Galaxy S10 - Härdat glas 9H – Super kvalitet 3D")</f>
        <v>2-Pack Samsung Galaxy S10 - Härdat glas 9H – Super kvalitet 3D</v>
      </c>
      <c r="F6158" s="1" t="s">
        <v>1291</v>
      </c>
      <c r="G6158" s="1" t="s">
        <v>1292</v>
      </c>
      <c r="H6158" s="1" t="s">
        <v>1293</v>
      </c>
      <c r="I6158" s="1" t="s">
        <v>16</v>
      </c>
      <c r="J6158" s="1" t="s">
        <v>23</v>
      </c>
      <c r="K6158" s="1" t="s">
        <v>16</v>
      </c>
      <c r="L6158" s="1" t="s">
        <v>16</v>
      </c>
      <c r="M6158" s="1" t="s">
        <v>16</v>
      </c>
      <c r="N6158" s="1" t="s">
        <v>16</v>
      </c>
      <c r="O6158" s="1">
        <v>63.2</v>
      </c>
      <c r="P6158" s="1">
        <v>1.0</v>
      </c>
    </row>
    <row r="6159">
      <c r="A6159" s="1" t="s">
        <v>29</v>
      </c>
      <c r="B6159" s="1" t="s">
        <v>8226</v>
      </c>
      <c r="C6159" s="2" t="s">
        <v>8212</v>
      </c>
      <c r="D6159" s="1" t="s">
        <v>19</v>
      </c>
      <c r="E6159" s="3" t="str">
        <f>HYPERLINK("https://fyndiq.se/produkt/05c5e06f7b6f4285/", "Xiaomi 11T/ 11T Pro Premium Transparent Skal: Stöttåligt med Förstärkta Hörn")</f>
        <v>Xiaomi 11T/ 11T Pro Premium Transparent Skal: Stöttåligt med Förstärkta Hörn</v>
      </c>
      <c r="F6159" s="1" t="s">
        <v>1564</v>
      </c>
      <c r="G6159" s="1" t="s">
        <v>1565</v>
      </c>
      <c r="H6159" s="1" t="s">
        <v>1566</v>
      </c>
      <c r="I6159" s="1" t="s">
        <v>16</v>
      </c>
      <c r="J6159" s="1" t="s">
        <v>23</v>
      </c>
      <c r="K6159" s="1" t="s">
        <v>16</v>
      </c>
      <c r="L6159" s="1" t="s">
        <v>16</v>
      </c>
      <c r="M6159" s="1" t="s">
        <v>16</v>
      </c>
      <c r="N6159" s="1" t="s">
        <v>16</v>
      </c>
      <c r="O6159" s="1">
        <v>55.2</v>
      </c>
      <c r="P6159" s="1">
        <v>1.0</v>
      </c>
    </row>
    <row r="6160">
      <c r="A6160" s="1" t="s">
        <v>29</v>
      </c>
      <c r="B6160" s="1" t="s">
        <v>8227</v>
      </c>
      <c r="C6160" s="2" t="s">
        <v>8212</v>
      </c>
      <c r="D6160" s="1" t="s">
        <v>19</v>
      </c>
      <c r="E6160" s="3" t="str">
        <f>HYPERLINK("https://fyndiq.se/produkt/8a162916fdf246f7/", "2-Pack SAMSUNG S24 Skärmskydd - Härdat Glas 9H - Super kvalitet 3D")</f>
        <v>2-Pack SAMSUNG S24 Skärmskydd - Härdat Glas 9H - Super kvalitet 3D</v>
      </c>
      <c r="F6160" s="1" t="s">
        <v>714</v>
      </c>
      <c r="G6160" s="1" t="s">
        <v>715</v>
      </c>
      <c r="H6160" s="1" t="s">
        <v>716</v>
      </c>
      <c r="I6160" s="1" t="s">
        <v>16</v>
      </c>
      <c r="J6160" s="1" t="s">
        <v>23</v>
      </c>
      <c r="K6160" s="1" t="s">
        <v>16</v>
      </c>
      <c r="L6160" s="1" t="s">
        <v>16</v>
      </c>
      <c r="M6160" s="1" t="s">
        <v>16</v>
      </c>
      <c r="N6160" s="1" t="s">
        <v>16</v>
      </c>
      <c r="O6160" s="1">
        <v>71.2</v>
      </c>
      <c r="P6160" s="1">
        <v>1.0</v>
      </c>
    </row>
    <row r="6161">
      <c r="A6161" s="1" t="s">
        <v>29</v>
      </c>
      <c r="B6161" s="1" t="s">
        <v>8228</v>
      </c>
      <c r="C6161" s="2" t="s">
        <v>8212</v>
      </c>
      <c r="D6161" s="1" t="s">
        <v>19</v>
      </c>
      <c r="E6161" s="3" t="str">
        <f>HYPERLINK("https://fyndiq.se/produkt/2477583187264ece/", "2-Pack Samsung S20 - 9H Härdat Glass - Top Kvalitet")</f>
        <v>2-Pack Samsung S20 - 9H Härdat Glass - Top Kvalitet</v>
      </c>
      <c r="F6161" s="1" t="s">
        <v>124</v>
      </c>
      <c r="G6161" s="1" t="s">
        <v>125</v>
      </c>
      <c r="H6161" s="1" t="s">
        <v>126</v>
      </c>
      <c r="I6161" s="1" t="s">
        <v>16</v>
      </c>
      <c r="J6161" s="1" t="s">
        <v>23</v>
      </c>
      <c r="K6161" s="1" t="s">
        <v>16</v>
      </c>
      <c r="L6161" s="1" t="s">
        <v>16</v>
      </c>
      <c r="M6161" s="1" t="s">
        <v>16</v>
      </c>
      <c r="N6161" s="1" t="s">
        <v>16</v>
      </c>
      <c r="O6161" s="1">
        <v>71.2</v>
      </c>
      <c r="P6161" s="1">
        <v>1.0</v>
      </c>
    </row>
    <row r="6162">
      <c r="A6162" s="1" t="s">
        <v>29</v>
      </c>
      <c r="B6162" s="1" t="s">
        <v>8229</v>
      </c>
      <c r="C6162" s="2" t="s">
        <v>8212</v>
      </c>
      <c r="D6162" s="1" t="s">
        <v>19</v>
      </c>
      <c r="E6162" s="3" t="str">
        <f>HYPERLINK("https://fyndiq.se/produkt/66924f1ff238487e/", "2-Pack GOOGLE PIXEL 7A Skärmskydd - Härdat Glas 9H - Super kvalitet 3D")</f>
        <v>2-Pack GOOGLE PIXEL 7A Skärmskydd - Härdat Glas 9H - Super kvalitet 3D</v>
      </c>
      <c r="F6162" s="1" t="s">
        <v>315</v>
      </c>
      <c r="G6162" s="1" t="s">
        <v>316</v>
      </c>
      <c r="H6162" s="1" t="s">
        <v>317</v>
      </c>
      <c r="I6162" s="1" t="s">
        <v>16</v>
      </c>
      <c r="J6162" s="1" t="s">
        <v>23</v>
      </c>
      <c r="K6162" s="1" t="s">
        <v>16</v>
      </c>
      <c r="L6162" s="1" t="s">
        <v>16</v>
      </c>
      <c r="M6162" s="1" t="s">
        <v>16</v>
      </c>
      <c r="N6162" s="1" t="s">
        <v>16</v>
      </c>
      <c r="O6162" s="1">
        <v>63.2</v>
      </c>
      <c r="P6162" s="1">
        <v>1.0</v>
      </c>
    </row>
    <row r="6163">
      <c r="A6163" s="1" t="s">
        <v>29</v>
      </c>
      <c r="B6163" s="1" t="s">
        <v>8230</v>
      </c>
      <c r="C6163" s="2" t="s">
        <v>8212</v>
      </c>
      <c r="D6163" s="1" t="s">
        <v>19</v>
      </c>
      <c r="E6163" s="3" t="str">
        <f>HYPERLINK("https://fyndiq.se/produkt/6758100e2782433a/", "2-Pack iPhone 12 Pro - Härdat Glas 9H - Super Kvalitet 3D")</f>
        <v>2-Pack iPhone 12 Pro - Härdat Glas 9H - Super Kvalitet 3D</v>
      </c>
      <c r="F6163" s="1" t="s">
        <v>3185</v>
      </c>
      <c r="G6163" s="1" t="s">
        <v>3186</v>
      </c>
      <c r="H6163" s="1" t="s">
        <v>3187</v>
      </c>
      <c r="I6163" s="1" t="s">
        <v>16</v>
      </c>
      <c r="J6163" s="1" t="s">
        <v>23</v>
      </c>
      <c r="K6163" s="1" t="s">
        <v>16</v>
      </c>
      <c r="L6163" s="1" t="s">
        <v>16</v>
      </c>
      <c r="M6163" s="1" t="s">
        <v>16</v>
      </c>
      <c r="N6163" s="1" t="s">
        <v>16</v>
      </c>
      <c r="O6163" s="1">
        <v>55.2</v>
      </c>
      <c r="P6163" s="1">
        <v>1.0</v>
      </c>
    </row>
    <row r="6164">
      <c r="A6164" s="1" t="s">
        <v>29</v>
      </c>
      <c r="B6164" s="1" t="s">
        <v>8231</v>
      </c>
      <c r="C6164" s="2" t="s">
        <v>8212</v>
      </c>
      <c r="D6164" s="1" t="s">
        <v>19</v>
      </c>
      <c r="E6164" s="3" t="str">
        <f>HYPERLINK("https://fyndiq.se/produkt/95efd29ff0ba45b9/", "2-Pack Samsung Galaxy A04s - Härdat Glas 9H-Super Kvalitet 3D")</f>
        <v>2-Pack Samsung Galaxy A04s - Härdat Glas 9H-Super Kvalitet 3D</v>
      </c>
      <c r="F6164" s="1" t="s">
        <v>2024</v>
      </c>
      <c r="G6164" s="1" t="s">
        <v>2025</v>
      </c>
      <c r="H6164" s="1" t="s">
        <v>2026</v>
      </c>
      <c r="I6164" s="1" t="s">
        <v>16</v>
      </c>
      <c r="J6164" s="1" t="s">
        <v>23</v>
      </c>
      <c r="K6164" s="1" t="s">
        <v>16</v>
      </c>
      <c r="L6164" s="1" t="s">
        <v>16</v>
      </c>
      <c r="M6164" s="1" t="s">
        <v>16</v>
      </c>
      <c r="N6164" s="1" t="s">
        <v>16</v>
      </c>
      <c r="O6164" s="1">
        <v>63.2</v>
      </c>
      <c r="P6164" s="1">
        <v>1.0</v>
      </c>
    </row>
    <row r="6165">
      <c r="A6165" s="1" t="s">
        <v>29</v>
      </c>
      <c r="B6165" s="1" t="s">
        <v>8232</v>
      </c>
      <c r="C6165" s="2" t="s">
        <v>8212</v>
      </c>
      <c r="D6165" s="1" t="s">
        <v>19</v>
      </c>
      <c r="E6165" s="3" t="str">
        <f>HYPERLINK("https://fyndiq.se/produkt/d2196d1b38784317/", "Samsung Galaxy A15 5G- Härdat Glas 9H - Super Kvalitet 3D Skärmskydd")</f>
        <v>Samsung Galaxy A15 5G- Härdat Glas 9H - Super Kvalitet 3D Skärmskydd</v>
      </c>
      <c r="F6165" s="1" t="s">
        <v>2478</v>
      </c>
      <c r="G6165" s="1" t="s">
        <v>2479</v>
      </c>
      <c r="H6165" s="1" t="s">
        <v>2480</v>
      </c>
      <c r="I6165" s="1" t="s">
        <v>16</v>
      </c>
      <c r="J6165" s="1" t="s">
        <v>23</v>
      </c>
      <c r="K6165" s="1" t="s">
        <v>16</v>
      </c>
      <c r="L6165" s="1" t="s">
        <v>16</v>
      </c>
      <c r="M6165" s="1" t="s">
        <v>16</v>
      </c>
      <c r="N6165" s="1" t="s">
        <v>16</v>
      </c>
      <c r="O6165" s="1">
        <v>55.2</v>
      </c>
      <c r="P6165" s="1">
        <v>1.0</v>
      </c>
    </row>
    <row r="6166">
      <c r="A6166" s="1" t="s">
        <v>29</v>
      </c>
      <c r="B6166" s="1" t="s">
        <v>8233</v>
      </c>
      <c r="C6166" s="2" t="s">
        <v>8212</v>
      </c>
      <c r="D6166" s="1" t="s">
        <v>19</v>
      </c>
      <c r="E6166" s="3" t="str">
        <f>HYPERLINK("https://fyndiq.se/produkt/406117b60bf241a0/", "2-Pack Samsung Galaxy S9 - Härdat glas 9H - Super kvalitet 3D")</f>
        <v>2-Pack Samsung Galaxy S9 - Härdat glas 9H - Super kvalitet 3D</v>
      </c>
      <c r="F6166" s="1" t="s">
        <v>228</v>
      </c>
      <c r="G6166" s="1" t="s">
        <v>229</v>
      </c>
      <c r="H6166" s="1" t="s">
        <v>230</v>
      </c>
      <c r="I6166" s="1" t="s">
        <v>16</v>
      </c>
      <c r="J6166" s="1" t="s">
        <v>23</v>
      </c>
      <c r="K6166" s="1" t="s">
        <v>16</v>
      </c>
      <c r="L6166" s="1" t="s">
        <v>16</v>
      </c>
      <c r="M6166" s="1" t="s">
        <v>16</v>
      </c>
      <c r="N6166" s="1" t="s">
        <v>16</v>
      </c>
      <c r="O6166" s="1">
        <v>63.2</v>
      </c>
      <c r="P6166" s="1">
        <v>1.0</v>
      </c>
    </row>
    <row r="6167">
      <c r="A6167" s="1" t="s">
        <v>29</v>
      </c>
      <c r="B6167" s="1" t="s">
        <v>8234</v>
      </c>
      <c r="C6167" s="2" t="s">
        <v>8212</v>
      </c>
      <c r="D6167" s="1" t="s">
        <v>19</v>
      </c>
      <c r="E6167" s="3" t="str">
        <f>HYPERLINK("https://fyndiq.se/produkt/7e07fbf6023c4aa2/", "Xiaomi Redmi Note 13 Pro - Härdat glas 9H - Super kvalitet 3D Skärmskydd")</f>
        <v>Xiaomi Redmi Note 13 Pro - Härdat glas 9H - Super kvalitet 3D Skärmskydd</v>
      </c>
      <c r="F6167" s="1" t="s">
        <v>8235</v>
      </c>
      <c r="G6167" s="1" t="s">
        <v>8236</v>
      </c>
      <c r="H6167" s="1" t="s">
        <v>8237</v>
      </c>
      <c r="I6167" s="1" t="s">
        <v>16</v>
      </c>
      <c r="J6167" s="1" t="s">
        <v>23</v>
      </c>
      <c r="K6167" s="1" t="s">
        <v>16</v>
      </c>
      <c r="L6167" s="1" t="s">
        <v>16</v>
      </c>
      <c r="M6167" s="1" t="s">
        <v>16</v>
      </c>
      <c r="N6167" s="1" t="s">
        <v>16</v>
      </c>
      <c r="O6167" s="1">
        <v>55.2</v>
      </c>
      <c r="P6167" s="1">
        <v>1.0</v>
      </c>
    </row>
    <row r="6168">
      <c r="A6168" s="1" t="s">
        <v>29</v>
      </c>
      <c r="B6168" s="1" t="s">
        <v>8238</v>
      </c>
      <c r="C6168" s="2" t="s">
        <v>8212</v>
      </c>
      <c r="D6168" s="1" t="s">
        <v>19</v>
      </c>
      <c r="E616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168" s="1" t="s">
        <v>311</v>
      </c>
      <c r="G6168" s="1" t="s">
        <v>312</v>
      </c>
      <c r="H6168" s="1" t="s">
        <v>313</v>
      </c>
      <c r="I6168" s="1" t="s">
        <v>16</v>
      </c>
      <c r="J6168" s="1" t="s">
        <v>23</v>
      </c>
      <c r="K6168" s="1" t="s">
        <v>16</v>
      </c>
      <c r="L6168" s="1" t="s">
        <v>16</v>
      </c>
      <c r="M6168" s="1" t="s">
        <v>16</v>
      </c>
      <c r="N6168" s="1" t="s">
        <v>16</v>
      </c>
      <c r="O6168" s="1">
        <v>71.2</v>
      </c>
      <c r="P6168" s="1">
        <v>1.0</v>
      </c>
    </row>
    <row r="6169">
      <c r="A6169" s="1" t="s">
        <v>29</v>
      </c>
      <c r="B6169" s="1" t="s">
        <v>8239</v>
      </c>
      <c r="C6169" s="2" t="s">
        <v>8212</v>
      </c>
      <c r="D6169" s="1" t="s">
        <v>19</v>
      </c>
      <c r="E6169" s="3" t="str">
        <f>HYPERLINK("https://fyndiq.se/produkt/a6aedd496b5549a1/", "2-Pack Xiaomi Redmi Note 11 Pro Skärmskydd &amp; 1-Pack linsskydd - Härdat Glas 9H - Super kvalitet 3D")</f>
        <v>2-Pack Xiaomi Redmi Note 11 Pro Skärmskydd &amp; 1-Pack linsskydd - Härdat Glas 9H - Super kvalitet 3D</v>
      </c>
      <c r="F6169" s="1" t="s">
        <v>6102</v>
      </c>
      <c r="G6169" s="1" t="s">
        <v>6103</v>
      </c>
      <c r="H6169" s="1" t="s">
        <v>6104</v>
      </c>
      <c r="I6169" s="1" t="s">
        <v>16</v>
      </c>
      <c r="J6169" s="1" t="s">
        <v>23</v>
      </c>
      <c r="K6169" s="1" t="s">
        <v>16</v>
      </c>
      <c r="L6169" s="1" t="s">
        <v>16</v>
      </c>
      <c r="M6169" s="1" t="s">
        <v>16</v>
      </c>
      <c r="N6169" s="1" t="s">
        <v>16</v>
      </c>
      <c r="O6169" s="1">
        <v>71.2</v>
      </c>
      <c r="P6169" s="1">
        <v>1.0</v>
      </c>
    </row>
    <row r="6170">
      <c r="A6170" s="1" t="s">
        <v>29</v>
      </c>
      <c r="B6170" s="1" t="s">
        <v>8240</v>
      </c>
      <c r="C6170" s="2" t="s">
        <v>8212</v>
      </c>
      <c r="D6170" s="1" t="s">
        <v>19</v>
      </c>
      <c r="E6170" s="3" t="str">
        <f t="shared" ref="E6170:E6171" si="107">HYPERLINK("https://fyndiq.se/produkt/28799ed0373d40b4/", "2 Pack Galaxy S21 Ultra 5G- Härdat glas 9H - Super kvalitet 3D")</f>
        <v>2 Pack Galaxy S21 Ultra 5G- Härdat glas 9H - Super kvalitet 3D</v>
      </c>
      <c r="F6170" s="1" t="s">
        <v>272</v>
      </c>
      <c r="G6170" s="1" t="s">
        <v>273</v>
      </c>
      <c r="H6170" s="1" t="s">
        <v>274</v>
      </c>
      <c r="I6170" s="1" t="s">
        <v>16</v>
      </c>
      <c r="J6170" s="1" t="s">
        <v>23</v>
      </c>
      <c r="K6170" s="1" t="s">
        <v>16</v>
      </c>
      <c r="L6170" s="1" t="s">
        <v>16</v>
      </c>
      <c r="M6170" s="1" t="s">
        <v>16</v>
      </c>
      <c r="N6170" s="1" t="s">
        <v>16</v>
      </c>
      <c r="O6170" s="1">
        <v>63.2</v>
      </c>
      <c r="P6170" s="1">
        <v>1.0</v>
      </c>
    </row>
    <row r="6171">
      <c r="A6171" s="1" t="s">
        <v>29</v>
      </c>
      <c r="B6171" s="1" t="s">
        <v>8241</v>
      </c>
      <c r="C6171" s="2" t="s">
        <v>8212</v>
      </c>
      <c r="D6171" s="1" t="s">
        <v>19</v>
      </c>
      <c r="E6171" s="3" t="str">
        <f t="shared" si="107"/>
        <v>2 Pack Galaxy S21 Ultra 5G- Härdat glas 9H - Super kvalitet 3D</v>
      </c>
      <c r="F6171" s="1" t="s">
        <v>272</v>
      </c>
      <c r="G6171" s="1" t="s">
        <v>273</v>
      </c>
      <c r="H6171" s="1" t="s">
        <v>274</v>
      </c>
      <c r="I6171" s="1" t="s">
        <v>16</v>
      </c>
      <c r="J6171" s="1" t="s">
        <v>23</v>
      </c>
      <c r="K6171" s="1" t="s">
        <v>16</v>
      </c>
      <c r="L6171" s="1" t="s">
        <v>16</v>
      </c>
      <c r="M6171" s="1" t="s">
        <v>16</v>
      </c>
      <c r="N6171" s="1" t="s">
        <v>16</v>
      </c>
      <c r="O6171" s="1">
        <v>63.2</v>
      </c>
      <c r="P6171" s="1">
        <v>2.0</v>
      </c>
    </row>
    <row r="6172">
      <c r="A6172" s="1" t="s">
        <v>29</v>
      </c>
      <c r="B6172" s="1" t="s">
        <v>8242</v>
      </c>
      <c r="C6172" s="2" t="s">
        <v>8212</v>
      </c>
      <c r="D6172" s="1" t="s">
        <v>19</v>
      </c>
      <c r="E617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172" s="1" t="s">
        <v>258</v>
      </c>
      <c r="G6172" s="1" t="s">
        <v>259</v>
      </c>
      <c r="H6172" s="1" t="s">
        <v>260</v>
      </c>
      <c r="I6172" s="1" t="s">
        <v>16</v>
      </c>
      <c r="J6172" s="1" t="s">
        <v>23</v>
      </c>
      <c r="K6172" s="1" t="s">
        <v>16</v>
      </c>
      <c r="L6172" s="1" t="s">
        <v>16</v>
      </c>
      <c r="M6172" s="1" t="s">
        <v>16</v>
      </c>
      <c r="N6172" s="1" t="s">
        <v>16</v>
      </c>
      <c r="O6172" s="1">
        <v>63.2</v>
      </c>
      <c r="P6172" s="1">
        <v>1.0</v>
      </c>
    </row>
    <row r="6173">
      <c r="A6173" s="1" t="s">
        <v>29</v>
      </c>
      <c r="B6173" s="1" t="s">
        <v>8243</v>
      </c>
      <c r="C6173" s="2" t="s">
        <v>8212</v>
      </c>
      <c r="D6173" s="1" t="s">
        <v>19</v>
      </c>
      <c r="E6173" s="3" t="str">
        <f>HYPERLINK("https://fyndiq.se/produkt/189c162cfa5949da/", "2-Pack Samsung A15 Skärmskydd - Härdat Glas 9H - Super kvalitet 3D")</f>
        <v>2-Pack Samsung A15 Skärmskydd - Härdat Glas 9H - Super kvalitet 3D</v>
      </c>
      <c r="F6173" s="1" t="s">
        <v>3713</v>
      </c>
      <c r="G6173" s="1" t="s">
        <v>3714</v>
      </c>
      <c r="H6173" s="1" t="s">
        <v>3715</v>
      </c>
      <c r="I6173" s="1" t="s">
        <v>16</v>
      </c>
      <c r="J6173" s="1" t="s">
        <v>23</v>
      </c>
      <c r="K6173" s="1" t="s">
        <v>16</v>
      </c>
      <c r="L6173" s="1" t="s">
        <v>16</v>
      </c>
      <c r="M6173" s="1" t="s">
        <v>16</v>
      </c>
      <c r="N6173" s="1" t="s">
        <v>16</v>
      </c>
      <c r="O6173" s="1">
        <v>63.2</v>
      </c>
      <c r="P6173" s="1">
        <v>1.0</v>
      </c>
    </row>
    <row r="6174">
      <c r="A6174" s="1" t="s">
        <v>29</v>
      </c>
      <c r="B6174" s="1" t="s">
        <v>8244</v>
      </c>
      <c r="C6174" s="2" t="s">
        <v>8212</v>
      </c>
      <c r="D6174" s="1" t="s">
        <v>19</v>
      </c>
      <c r="E6174" s="3" t="str">
        <f>HYPERLINK("https://fyndiq.se/produkt/e19fcc2ab2124f8a/", "2-Pack Iphone 13 Pro - 9H Härdat Glass - Top Kvalitet  3D")</f>
        <v>2-Pack Iphone 13 Pro - 9H Härdat Glass - Top Kvalitet  3D</v>
      </c>
      <c r="F6174" s="1" t="s">
        <v>555</v>
      </c>
      <c r="G6174" s="1" t="s">
        <v>556</v>
      </c>
      <c r="H6174" s="1" t="s">
        <v>557</v>
      </c>
      <c r="I6174" s="1" t="s">
        <v>16</v>
      </c>
      <c r="J6174" s="1" t="s">
        <v>23</v>
      </c>
      <c r="K6174" s="1" t="s">
        <v>16</v>
      </c>
      <c r="L6174" s="1" t="s">
        <v>16</v>
      </c>
      <c r="M6174" s="1" t="s">
        <v>16</v>
      </c>
      <c r="N6174" s="1" t="s">
        <v>16</v>
      </c>
      <c r="O6174" s="1">
        <v>55.2</v>
      </c>
      <c r="P6174" s="1">
        <v>1.0</v>
      </c>
    </row>
    <row r="6175">
      <c r="A6175" s="1" t="s">
        <v>29</v>
      </c>
      <c r="B6175" s="1" t="s">
        <v>8245</v>
      </c>
      <c r="C6175" s="2" t="s">
        <v>8212</v>
      </c>
      <c r="D6175" s="1" t="s">
        <v>19</v>
      </c>
      <c r="E6175" s="3" t="str">
        <f>HYPERLINK("https://fyndiq.se/produkt/7f14e739962c4877/", "Skärmskydd Huawei P30, 3D härdat glas, bubbelfri, hög kvalitet.")</f>
        <v>Skärmskydd Huawei P30, 3D härdat glas, bubbelfri, hög kvalitet.</v>
      </c>
      <c r="F6175" s="1" t="s">
        <v>3346</v>
      </c>
      <c r="G6175" s="1" t="s">
        <v>3347</v>
      </c>
      <c r="H6175" s="1" t="s">
        <v>3348</v>
      </c>
      <c r="I6175" s="1" t="s">
        <v>16</v>
      </c>
      <c r="J6175" s="1" t="s">
        <v>23</v>
      </c>
      <c r="K6175" s="1" t="s">
        <v>16</v>
      </c>
      <c r="L6175" s="1" t="s">
        <v>16</v>
      </c>
      <c r="M6175" s="1" t="s">
        <v>16</v>
      </c>
      <c r="N6175" s="1" t="s">
        <v>16</v>
      </c>
      <c r="O6175" s="1">
        <v>55.2</v>
      </c>
      <c r="P6175" s="1">
        <v>1.0</v>
      </c>
    </row>
    <row r="6176">
      <c r="A6176" s="1" t="s">
        <v>29</v>
      </c>
      <c r="B6176" s="1" t="s">
        <v>8246</v>
      </c>
      <c r="C6176" s="2" t="s">
        <v>8212</v>
      </c>
      <c r="D6176" s="1" t="s">
        <v>19</v>
      </c>
      <c r="E6176" s="3" t="str">
        <f>HYPERLINK("https://fyndiq.se/produkt/0b0a4498022e4979/", "2-Pack Samsung Galaxy A12 - Härdat Glas 9H - Super Kvalitet 3D")</f>
        <v>2-Pack Samsung Galaxy A12 - Härdat Glas 9H - Super Kvalitet 3D</v>
      </c>
      <c r="F6176" s="1" t="s">
        <v>683</v>
      </c>
      <c r="G6176" s="1" t="s">
        <v>684</v>
      </c>
      <c r="H6176" s="1" t="s">
        <v>685</v>
      </c>
      <c r="I6176" s="1" t="s">
        <v>16</v>
      </c>
      <c r="J6176" s="1" t="s">
        <v>23</v>
      </c>
      <c r="K6176" s="1" t="s">
        <v>16</v>
      </c>
      <c r="L6176" s="1" t="s">
        <v>16</v>
      </c>
      <c r="M6176" s="1" t="s">
        <v>16</v>
      </c>
      <c r="N6176" s="1" t="s">
        <v>16</v>
      </c>
      <c r="O6176" s="1">
        <v>63.2</v>
      </c>
      <c r="P6176" s="1">
        <v>1.0</v>
      </c>
    </row>
    <row r="6177">
      <c r="A6177" s="1" t="s">
        <v>29</v>
      </c>
      <c r="B6177" s="1" t="s">
        <v>8247</v>
      </c>
      <c r="C6177" s="2" t="s">
        <v>8212</v>
      </c>
      <c r="D6177" s="1" t="s">
        <v>19</v>
      </c>
      <c r="E6177" s="3" t="str">
        <f>HYPERLINK("https://fyndiq.se/produkt/50e4ae784f654d73/", "2 PACK ONEPLUS Nord CE 5G - Härdat glas 9H- Super kvalitet")</f>
        <v>2 PACK ONEPLUS Nord CE 5G - Härdat glas 9H- Super kvalitet</v>
      </c>
      <c r="F6177" s="1" t="s">
        <v>6296</v>
      </c>
      <c r="G6177" s="1" t="s">
        <v>6297</v>
      </c>
      <c r="H6177" s="1" t="s">
        <v>6298</v>
      </c>
      <c r="I6177" s="1" t="s">
        <v>16</v>
      </c>
      <c r="J6177" s="1" t="s">
        <v>23</v>
      </c>
      <c r="K6177" s="1" t="s">
        <v>16</v>
      </c>
      <c r="L6177" s="1" t="s">
        <v>16</v>
      </c>
      <c r="M6177" s="1" t="s">
        <v>16</v>
      </c>
      <c r="N6177" s="1" t="s">
        <v>16</v>
      </c>
      <c r="O6177" s="1">
        <v>63.2</v>
      </c>
      <c r="P6177" s="1">
        <v>1.0</v>
      </c>
    </row>
    <row r="6178">
      <c r="A6178" s="1" t="s">
        <v>29</v>
      </c>
      <c r="B6178" s="1" t="s">
        <v>8248</v>
      </c>
      <c r="C6178" s="2" t="s">
        <v>8212</v>
      </c>
      <c r="D6178" s="1" t="s">
        <v>19</v>
      </c>
      <c r="E6178" s="3" t="str">
        <f>HYPERLINK("https://fyndiq.se/produkt/c26c9ffef37a436a/", "2-Pack Samsung A35 5G Skärmskydd i Härdat Glas")</f>
        <v>2-Pack Samsung A35 5G Skärmskydd i Härdat Glas</v>
      </c>
      <c r="F6178" s="1" t="s">
        <v>432</v>
      </c>
      <c r="G6178" s="1" t="s">
        <v>433</v>
      </c>
      <c r="H6178" s="1" t="s">
        <v>434</v>
      </c>
      <c r="I6178" s="1" t="s">
        <v>16</v>
      </c>
      <c r="J6178" s="1" t="s">
        <v>23</v>
      </c>
      <c r="K6178" s="1" t="s">
        <v>16</v>
      </c>
      <c r="L6178" s="1" t="s">
        <v>16</v>
      </c>
      <c r="M6178" s="1" t="s">
        <v>16</v>
      </c>
      <c r="N6178" s="1" t="s">
        <v>16</v>
      </c>
      <c r="O6178" s="1">
        <v>63.2</v>
      </c>
      <c r="P6178" s="1">
        <v>1.0</v>
      </c>
    </row>
    <row r="6179">
      <c r="A6179" s="1" t="s">
        <v>29</v>
      </c>
      <c r="B6179" s="1" t="s">
        <v>8249</v>
      </c>
      <c r="C6179" s="2" t="s">
        <v>8212</v>
      </c>
      <c r="D6179" s="1" t="s">
        <v>19</v>
      </c>
      <c r="E6179" s="3" t="str">
        <f>HYPERLINK("https://fyndiq.se/produkt/dfe28e565d2e4c8d/", "2 Pack Samsung S21 FE - 9H Härdat Glass - Super Kvalitet 3D")</f>
        <v>2 Pack Samsung S21 FE - 9H Härdat Glass - Super Kvalitet 3D</v>
      </c>
      <c r="F6179" s="1" t="s">
        <v>276</v>
      </c>
      <c r="G6179" s="1" t="s">
        <v>277</v>
      </c>
      <c r="H6179" s="1" t="s">
        <v>278</v>
      </c>
      <c r="I6179" s="1" t="s">
        <v>16</v>
      </c>
      <c r="J6179" s="1" t="s">
        <v>23</v>
      </c>
      <c r="K6179" s="1" t="s">
        <v>16</v>
      </c>
      <c r="L6179" s="1" t="s">
        <v>16</v>
      </c>
      <c r="M6179" s="1" t="s">
        <v>16</v>
      </c>
      <c r="N6179" s="1" t="s">
        <v>16</v>
      </c>
      <c r="O6179" s="1">
        <v>63.2</v>
      </c>
      <c r="P6179" s="1">
        <v>1.0</v>
      </c>
    </row>
    <row r="6180">
      <c r="A6180" s="1" t="s">
        <v>29</v>
      </c>
      <c r="B6180" s="1" t="s">
        <v>8250</v>
      </c>
      <c r="C6180" s="2" t="s">
        <v>8212</v>
      </c>
      <c r="D6180" s="1" t="s">
        <v>19</v>
      </c>
      <c r="E6180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6180" s="1" t="s">
        <v>679</v>
      </c>
      <c r="G6180" s="1" t="s">
        <v>680</v>
      </c>
      <c r="H6180" s="1" t="s">
        <v>681</v>
      </c>
      <c r="I6180" s="1" t="s">
        <v>16</v>
      </c>
      <c r="J6180" s="1" t="s">
        <v>23</v>
      </c>
      <c r="K6180" s="1" t="s">
        <v>16</v>
      </c>
      <c r="L6180" s="1" t="s">
        <v>16</v>
      </c>
      <c r="M6180" s="1" t="s">
        <v>16</v>
      </c>
      <c r="N6180" s="1" t="s">
        <v>16</v>
      </c>
      <c r="O6180" s="1">
        <v>95.2</v>
      </c>
      <c r="P6180" s="1">
        <v>1.0</v>
      </c>
    </row>
    <row r="6181">
      <c r="A6181" s="1" t="s">
        <v>29</v>
      </c>
      <c r="B6181" s="1" t="s">
        <v>8251</v>
      </c>
      <c r="C6181" s="2" t="s">
        <v>8212</v>
      </c>
      <c r="D6181" s="1" t="s">
        <v>19</v>
      </c>
      <c r="E618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181" s="1" t="s">
        <v>599</v>
      </c>
      <c r="G6181" s="1" t="s">
        <v>600</v>
      </c>
      <c r="H6181" s="1" t="s">
        <v>601</v>
      </c>
      <c r="I6181" s="1" t="s">
        <v>16</v>
      </c>
      <c r="J6181" s="1" t="s">
        <v>23</v>
      </c>
      <c r="K6181" s="1" t="s">
        <v>16</v>
      </c>
      <c r="L6181" s="1" t="s">
        <v>16</v>
      </c>
      <c r="M6181" s="1" t="s">
        <v>16</v>
      </c>
      <c r="N6181" s="1" t="s">
        <v>16</v>
      </c>
      <c r="O6181" s="1">
        <v>71.2</v>
      </c>
      <c r="P6181" s="1">
        <v>1.0</v>
      </c>
    </row>
    <row r="6182">
      <c r="A6182" s="1" t="s">
        <v>29</v>
      </c>
      <c r="B6182" s="1" t="s">
        <v>8252</v>
      </c>
      <c r="C6182" s="2" t="s">
        <v>8212</v>
      </c>
      <c r="D6182" s="1" t="s">
        <v>19</v>
      </c>
      <c r="E6182" s="3" t="str">
        <f>HYPERLINK("https://fyndiq.se/produkt/c26c9ffef37a436a/", "2-Pack Samsung A35 5G Skärmskydd i Härdat Glas")</f>
        <v>2-Pack Samsung A35 5G Skärmskydd i Härdat Glas</v>
      </c>
      <c r="F6182" s="1" t="s">
        <v>432</v>
      </c>
      <c r="G6182" s="1" t="s">
        <v>433</v>
      </c>
      <c r="H6182" s="1" t="s">
        <v>434</v>
      </c>
      <c r="I6182" s="1" t="s">
        <v>16</v>
      </c>
      <c r="J6182" s="1" t="s">
        <v>23</v>
      </c>
      <c r="K6182" s="1" t="s">
        <v>16</v>
      </c>
      <c r="L6182" s="1" t="s">
        <v>16</v>
      </c>
      <c r="M6182" s="1" t="s">
        <v>16</v>
      </c>
      <c r="N6182" s="1" t="s">
        <v>16</v>
      </c>
      <c r="O6182" s="1">
        <v>63.2</v>
      </c>
      <c r="P6182" s="1">
        <v>1.0</v>
      </c>
    </row>
    <row r="6183">
      <c r="A6183" s="1" t="s">
        <v>29</v>
      </c>
      <c r="B6183" s="1" t="s">
        <v>8253</v>
      </c>
      <c r="C6183" s="2" t="s">
        <v>8212</v>
      </c>
      <c r="D6183" s="1" t="s">
        <v>19</v>
      </c>
      <c r="E618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183" s="1" t="s">
        <v>692</v>
      </c>
      <c r="G6183" s="1" t="s">
        <v>693</v>
      </c>
      <c r="H6183" s="1" t="s">
        <v>694</v>
      </c>
      <c r="I6183" s="1" t="s">
        <v>16</v>
      </c>
      <c r="J6183" s="1" t="s">
        <v>23</v>
      </c>
      <c r="K6183" s="1" t="s">
        <v>16</v>
      </c>
      <c r="L6183" s="1" t="s">
        <v>16</v>
      </c>
      <c r="M6183" s="1" t="s">
        <v>16</v>
      </c>
      <c r="N6183" s="1" t="s">
        <v>16</v>
      </c>
      <c r="O6183" s="1">
        <v>55.2</v>
      </c>
      <c r="P6183" s="1">
        <v>1.0</v>
      </c>
    </row>
    <row r="6184">
      <c r="A6184" s="1" t="s">
        <v>29</v>
      </c>
      <c r="B6184" s="1" t="s">
        <v>8254</v>
      </c>
      <c r="C6184" s="2" t="s">
        <v>8212</v>
      </c>
      <c r="D6184" s="1" t="s">
        <v>19</v>
      </c>
      <c r="E6184" s="3" t="str">
        <f>HYPERLINK("https://fyndiq.se/produkt/5d384cc8795744b0/", "2-Pack Samsung A55 Skärmskydd i Härdat Glas")</f>
        <v>2-Pack Samsung A55 Skärmskydd i Härdat Glas</v>
      </c>
      <c r="F6184" s="1" t="s">
        <v>191</v>
      </c>
      <c r="G6184" s="1" t="s">
        <v>192</v>
      </c>
      <c r="H6184" s="1" t="s">
        <v>193</v>
      </c>
      <c r="I6184" s="1" t="s">
        <v>16</v>
      </c>
      <c r="J6184" s="1" t="s">
        <v>23</v>
      </c>
      <c r="K6184" s="1" t="s">
        <v>16</v>
      </c>
      <c r="L6184" s="1" t="s">
        <v>16</v>
      </c>
      <c r="M6184" s="1" t="s">
        <v>16</v>
      </c>
      <c r="N6184" s="1" t="s">
        <v>16</v>
      </c>
      <c r="O6184" s="1">
        <v>63.2</v>
      </c>
      <c r="P6184" s="1">
        <v>1.0</v>
      </c>
    </row>
    <row r="6185">
      <c r="A6185" s="1" t="s">
        <v>29</v>
      </c>
      <c r="B6185" s="1" t="s">
        <v>8255</v>
      </c>
      <c r="C6185" s="2" t="s">
        <v>8212</v>
      </c>
      <c r="D6185" s="1" t="s">
        <v>19</v>
      </c>
      <c r="E6185" s="3" t="str">
        <f>HYPERLINK("https://fyndiq.se/produkt/49282e2c730249ed/", "2 Pack Samsung S21 FE 5G - 9H Härdat Glass - Super Kvalitet 3D")</f>
        <v>2 Pack Samsung S21 FE 5G - 9H Härdat Glass - Super Kvalitet 3D</v>
      </c>
      <c r="F6185" s="1" t="s">
        <v>822</v>
      </c>
      <c r="G6185" s="1" t="s">
        <v>823</v>
      </c>
      <c r="H6185" s="1" t="s">
        <v>824</v>
      </c>
      <c r="I6185" s="1" t="s">
        <v>16</v>
      </c>
      <c r="J6185" s="1" t="s">
        <v>23</v>
      </c>
      <c r="K6185" s="1" t="s">
        <v>16</v>
      </c>
      <c r="L6185" s="1" t="s">
        <v>16</v>
      </c>
      <c r="M6185" s="1" t="s">
        <v>16</v>
      </c>
      <c r="N6185" s="1" t="s">
        <v>16</v>
      </c>
      <c r="O6185" s="1">
        <v>63.2</v>
      </c>
      <c r="P6185" s="1">
        <v>1.0</v>
      </c>
    </row>
    <row r="6186">
      <c r="A6186" s="1" t="s">
        <v>29</v>
      </c>
      <c r="B6186" s="1" t="s">
        <v>8256</v>
      </c>
      <c r="C6186" s="2" t="s">
        <v>8212</v>
      </c>
      <c r="D6186" s="1" t="s">
        <v>19</v>
      </c>
      <c r="E6186" s="3" t="str">
        <f>HYPERLINK("https://fyndiq.se/produkt/c38ab901b4714df2/", "2-Pack Samsung Galaxy S21 Ultra - Härdat Glas 9H-Super Kvalitet")</f>
        <v>2-Pack Samsung Galaxy S21 Ultra - Härdat Glas 9H-Super Kvalitet</v>
      </c>
      <c r="F6186" s="1" t="s">
        <v>1114</v>
      </c>
      <c r="G6186" s="1" t="s">
        <v>1115</v>
      </c>
      <c r="H6186" s="1" t="s">
        <v>1116</v>
      </c>
      <c r="I6186" s="1" t="s">
        <v>16</v>
      </c>
      <c r="J6186" s="1" t="s">
        <v>23</v>
      </c>
      <c r="K6186" s="1" t="s">
        <v>16</v>
      </c>
      <c r="L6186" s="1" t="s">
        <v>16</v>
      </c>
      <c r="M6186" s="1" t="s">
        <v>16</v>
      </c>
      <c r="N6186" s="1" t="s">
        <v>16</v>
      </c>
      <c r="O6186" s="1">
        <v>63.2</v>
      </c>
      <c r="P6186" s="1">
        <v>1.0</v>
      </c>
    </row>
    <row r="6187">
      <c r="A6187" s="1" t="s">
        <v>29</v>
      </c>
      <c r="B6187" s="1" t="s">
        <v>8257</v>
      </c>
      <c r="C6187" s="2" t="s">
        <v>8212</v>
      </c>
      <c r="D6187" s="1" t="s">
        <v>19</v>
      </c>
      <c r="E6187" s="3" t="str">
        <f>HYPERLINK("https://fyndiq.se/produkt/4c221907d1254100/", "2-Pack Samsung A14 Skärmskydd - Härdat Glas 9H - Super kvalitet 3D")</f>
        <v>2-Pack Samsung A14 Skärmskydd - Härdat Glas 9H - Super kvalitet 3D</v>
      </c>
      <c r="F6187" s="1" t="s">
        <v>167</v>
      </c>
      <c r="G6187" s="1" t="s">
        <v>168</v>
      </c>
      <c r="H6187" s="1" t="s">
        <v>169</v>
      </c>
      <c r="I6187" s="1" t="s">
        <v>16</v>
      </c>
      <c r="J6187" s="1" t="s">
        <v>23</v>
      </c>
      <c r="K6187" s="1" t="s">
        <v>16</v>
      </c>
      <c r="L6187" s="1" t="s">
        <v>16</v>
      </c>
      <c r="M6187" s="1" t="s">
        <v>16</v>
      </c>
      <c r="N6187" s="1" t="s">
        <v>16</v>
      </c>
      <c r="O6187" s="1">
        <v>63.2</v>
      </c>
      <c r="P6187" s="1">
        <v>1.0</v>
      </c>
    </row>
    <row r="6188">
      <c r="A6188" s="1" t="s">
        <v>29</v>
      </c>
      <c r="B6188" s="1" t="s">
        <v>8258</v>
      </c>
      <c r="C6188" s="2" t="s">
        <v>8212</v>
      </c>
      <c r="D6188" s="1" t="s">
        <v>19</v>
      </c>
      <c r="E6188" s="3" t="str">
        <f>HYPERLINK("https://fyndiq.se/produkt/e4b87757208946c3/", "2-Pack Samsung S10E Skärmskydd - Härdat Glas 9H - Super kvalitet 3D")</f>
        <v>2-Pack Samsung S10E Skärmskydd - Härdat Glas 9H - Super kvalitet 3D</v>
      </c>
      <c r="F6188" s="1" t="s">
        <v>95</v>
      </c>
      <c r="G6188" s="1" t="s">
        <v>96</v>
      </c>
      <c r="H6188" s="1" t="s">
        <v>97</v>
      </c>
      <c r="I6188" s="1" t="s">
        <v>16</v>
      </c>
      <c r="J6188" s="1" t="s">
        <v>23</v>
      </c>
      <c r="K6188" s="1" t="s">
        <v>16</v>
      </c>
      <c r="L6188" s="1" t="s">
        <v>16</v>
      </c>
      <c r="M6188" s="1" t="s">
        <v>16</v>
      </c>
      <c r="N6188" s="1" t="s">
        <v>16</v>
      </c>
      <c r="O6188" s="1">
        <v>63.2</v>
      </c>
      <c r="P6188" s="1">
        <v>1.0</v>
      </c>
    </row>
    <row r="6189">
      <c r="A6189" s="1" t="s">
        <v>29</v>
      </c>
      <c r="B6189" s="1" t="s">
        <v>8259</v>
      </c>
      <c r="C6189" s="2" t="s">
        <v>8212</v>
      </c>
      <c r="D6189" s="1" t="s">
        <v>19</v>
      </c>
      <c r="E6189" s="3" t="str">
        <f>HYPERLINK("https://fyndiq.se/produkt/0b2f55cbfc0d4bc8/", "Skärmskydd Iphone 12 / 12 Pro , härdat glas, hög kvalitet.")</f>
        <v>Skärmskydd Iphone 12 / 12 Pro , härdat glas, hög kvalitet.</v>
      </c>
      <c r="F6189" s="1" t="s">
        <v>587</v>
      </c>
      <c r="G6189" s="1" t="s">
        <v>588</v>
      </c>
      <c r="H6189" s="1" t="s">
        <v>589</v>
      </c>
      <c r="I6189" s="1" t="s">
        <v>16</v>
      </c>
      <c r="J6189" s="1" t="s">
        <v>23</v>
      </c>
      <c r="K6189" s="1" t="s">
        <v>16</v>
      </c>
      <c r="L6189" s="1" t="s">
        <v>16</v>
      </c>
      <c r="M6189" s="1" t="s">
        <v>16</v>
      </c>
      <c r="N6189" s="1" t="s">
        <v>16</v>
      </c>
      <c r="O6189" s="1">
        <v>47.2</v>
      </c>
      <c r="P6189" s="1">
        <v>1.0</v>
      </c>
    </row>
    <row r="6190">
      <c r="A6190" s="1" t="s">
        <v>29</v>
      </c>
      <c r="B6190" s="1" t="s">
        <v>8260</v>
      </c>
      <c r="C6190" s="2" t="s">
        <v>8212</v>
      </c>
      <c r="D6190" s="1" t="s">
        <v>19</v>
      </c>
      <c r="E619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190" s="1" t="s">
        <v>729</v>
      </c>
      <c r="G6190" s="1" t="s">
        <v>730</v>
      </c>
      <c r="H6190" s="1" t="s">
        <v>731</v>
      </c>
      <c r="I6190" s="1" t="s">
        <v>16</v>
      </c>
      <c r="J6190" s="1" t="s">
        <v>23</v>
      </c>
      <c r="K6190" s="1" t="s">
        <v>16</v>
      </c>
      <c r="L6190" s="1" t="s">
        <v>16</v>
      </c>
      <c r="M6190" s="1" t="s">
        <v>16</v>
      </c>
      <c r="N6190" s="1" t="s">
        <v>16</v>
      </c>
      <c r="O6190" s="1">
        <v>63.2</v>
      </c>
      <c r="P6190" s="1">
        <v>1.0</v>
      </c>
    </row>
    <row r="6191">
      <c r="A6191" s="1" t="s">
        <v>29</v>
      </c>
      <c r="B6191" s="1" t="s">
        <v>8261</v>
      </c>
      <c r="C6191" s="2" t="s">
        <v>8212</v>
      </c>
      <c r="D6191" s="1" t="s">
        <v>19</v>
      </c>
      <c r="E6191" s="3" t="str">
        <f>HYPERLINK("https://fyndiq.se/produkt/0b0a10207cac430e/", "Samsung Galaxy A12 - Härdat glas 9H -Top kvalitet 3D Skärmskydd")</f>
        <v>Samsung Galaxy A12 - Härdat glas 9H -Top kvalitet 3D Skärmskydd</v>
      </c>
      <c r="F6191" s="1" t="s">
        <v>8262</v>
      </c>
      <c r="G6191" s="1" t="s">
        <v>8263</v>
      </c>
      <c r="H6191" s="1" t="s">
        <v>8264</v>
      </c>
      <c r="I6191" s="1" t="s">
        <v>16</v>
      </c>
      <c r="J6191" s="1" t="s">
        <v>23</v>
      </c>
      <c r="K6191" s="1" t="s">
        <v>16</v>
      </c>
      <c r="L6191" s="1" t="s">
        <v>16</v>
      </c>
      <c r="M6191" s="1" t="s">
        <v>16</v>
      </c>
      <c r="N6191" s="1" t="s">
        <v>16</v>
      </c>
      <c r="O6191" s="1">
        <v>55.2</v>
      </c>
      <c r="P6191" s="1">
        <v>1.0</v>
      </c>
    </row>
    <row r="6192">
      <c r="A6192" s="1" t="s">
        <v>29</v>
      </c>
      <c r="B6192" s="1" t="s">
        <v>8265</v>
      </c>
      <c r="C6192" s="2" t="s">
        <v>8212</v>
      </c>
      <c r="D6192" s="1" t="s">
        <v>19</v>
      </c>
      <c r="E619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192" s="1" t="s">
        <v>258</v>
      </c>
      <c r="G6192" s="1" t="s">
        <v>259</v>
      </c>
      <c r="H6192" s="1" t="s">
        <v>260</v>
      </c>
      <c r="I6192" s="1" t="s">
        <v>16</v>
      </c>
      <c r="J6192" s="1" t="s">
        <v>23</v>
      </c>
      <c r="K6192" s="1" t="s">
        <v>16</v>
      </c>
      <c r="L6192" s="1" t="s">
        <v>16</v>
      </c>
      <c r="M6192" s="1" t="s">
        <v>16</v>
      </c>
      <c r="N6192" s="1" t="s">
        <v>16</v>
      </c>
      <c r="O6192" s="1">
        <v>63.2</v>
      </c>
      <c r="P6192" s="1">
        <v>1.0</v>
      </c>
    </row>
    <row r="6193">
      <c r="A6193" s="1" t="s">
        <v>29</v>
      </c>
      <c r="B6193" s="1" t="s">
        <v>8266</v>
      </c>
      <c r="C6193" s="2" t="s">
        <v>8212</v>
      </c>
      <c r="D6193" s="1" t="s">
        <v>19</v>
      </c>
      <c r="E6193" s="3" t="str">
        <f>HYPERLINK("https://fyndiq.se/produkt/406117b60bf241a0/", "2-Pack Samsung Galaxy S9 - Härdat glas 9H - Super kvalitet 3D")</f>
        <v>2-Pack Samsung Galaxy S9 - Härdat glas 9H - Super kvalitet 3D</v>
      </c>
      <c r="F6193" s="1" t="s">
        <v>228</v>
      </c>
      <c r="G6193" s="1" t="s">
        <v>229</v>
      </c>
      <c r="H6193" s="1" t="s">
        <v>230</v>
      </c>
      <c r="I6193" s="1" t="s">
        <v>16</v>
      </c>
      <c r="J6193" s="1" t="s">
        <v>23</v>
      </c>
      <c r="K6193" s="1" t="s">
        <v>16</v>
      </c>
      <c r="L6193" s="1" t="s">
        <v>16</v>
      </c>
      <c r="M6193" s="1" t="s">
        <v>16</v>
      </c>
      <c r="N6193" s="1" t="s">
        <v>16</v>
      </c>
      <c r="O6193" s="1">
        <v>63.2</v>
      </c>
      <c r="P6193" s="1">
        <v>1.0</v>
      </c>
    </row>
    <row r="6194">
      <c r="A6194" s="1" t="s">
        <v>29</v>
      </c>
      <c r="B6194" s="1" t="s">
        <v>8267</v>
      </c>
      <c r="C6194" s="2" t="s">
        <v>8212</v>
      </c>
      <c r="D6194" s="1" t="s">
        <v>19</v>
      </c>
      <c r="E6194" s="3" t="str">
        <f>HYPERLINK("https://fyndiq.se/produkt/ccf4e05c9719465a/", "2-Pack Samsung Z FOLD 5 Skärmskydd - Härdat Glas 9H - Super kvalitet 3D")</f>
        <v>2-Pack Samsung Z FOLD 5 Skärmskydd - Härdat Glas 9H - Super kvalitet 3D</v>
      </c>
      <c r="F6194" s="1" t="s">
        <v>1584</v>
      </c>
      <c r="G6194" s="1" t="s">
        <v>1585</v>
      </c>
      <c r="H6194" s="1" t="s">
        <v>1586</v>
      </c>
      <c r="I6194" s="1" t="s">
        <v>16</v>
      </c>
      <c r="J6194" s="1" t="s">
        <v>23</v>
      </c>
      <c r="K6194" s="1" t="s">
        <v>16</v>
      </c>
      <c r="L6194" s="1" t="s">
        <v>16</v>
      </c>
      <c r="M6194" s="1" t="s">
        <v>16</v>
      </c>
      <c r="N6194" s="1" t="s">
        <v>16</v>
      </c>
      <c r="O6194" s="1">
        <v>63.2</v>
      </c>
      <c r="P6194" s="1">
        <v>1.0</v>
      </c>
    </row>
    <row r="6195">
      <c r="A6195" s="1" t="s">
        <v>29</v>
      </c>
      <c r="B6195" s="1" t="s">
        <v>8268</v>
      </c>
      <c r="C6195" s="2" t="s">
        <v>8212</v>
      </c>
      <c r="D6195" s="1" t="s">
        <v>19</v>
      </c>
      <c r="E6195" s="3" t="str">
        <f>HYPERLINK("https://fyndiq.se/produkt/f8e6dfcf7e4a459a/", "2 Pack Samsung Galaxy S10 - Härdat glas 9H – Super kvalitet 3D")</f>
        <v>2 Pack Samsung Galaxy S10 - Härdat glas 9H – Super kvalitet 3D</v>
      </c>
      <c r="F6195" s="1" t="s">
        <v>5943</v>
      </c>
      <c r="G6195" s="1" t="s">
        <v>5944</v>
      </c>
      <c r="H6195" s="1" t="s">
        <v>5945</v>
      </c>
      <c r="I6195" s="1" t="s">
        <v>16</v>
      </c>
      <c r="J6195" s="1" t="s">
        <v>23</v>
      </c>
      <c r="K6195" s="1" t="s">
        <v>16</v>
      </c>
      <c r="L6195" s="1" t="s">
        <v>16</v>
      </c>
      <c r="M6195" s="1" t="s">
        <v>16</v>
      </c>
      <c r="N6195" s="1" t="s">
        <v>16</v>
      </c>
      <c r="O6195" s="1">
        <v>63.2</v>
      </c>
      <c r="P6195" s="1">
        <v>1.0</v>
      </c>
    </row>
    <row r="6196">
      <c r="A6196" s="1" t="s">
        <v>29</v>
      </c>
      <c r="B6196" s="1" t="s">
        <v>8269</v>
      </c>
      <c r="C6196" s="2" t="s">
        <v>8212</v>
      </c>
      <c r="D6196" s="1" t="s">
        <v>19</v>
      </c>
      <c r="E6196" s="3" t="str">
        <f>HYPERLINK("https://fyndiq.se/produkt/f1dd00f7a4f84494/", "2-Pack Samsung Galaxy A51 5G - Härdat Glas 9H -Super kvalitet 3D")</f>
        <v>2-Pack Samsung Galaxy A51 5G - Härdat Glas 9H -Super kvalitet 3D</v>
      </c>
      <c r="F6196" s="1" t="s">
        <v>6096</v>
      </c>
      <c r="G6196" s="1" t="s">
        <v>6097</v>
      </c>
      <c r="H6196" s="1" t="s">
        <v>6098</v>
      </c>
      <c r="I6196" s="1" t="s">
        <v>16</v>
      </c>
      <c r="J6196" s="1" t="s">
        <v>23</v>
      </c>
      <c r="K6196" s="1" t="s">
        <v>16</v>
      </c>
      <c r="L6196" s="1" t="s">
        <v>16</v>
      </c>
      <c r="M6196" s="1" t="s">
        <v>16</v>
      </c>
      <c r="N6196" s="1" t="s">
        <v>16</v>
      </c>
      <c r="O6196" s="1">
        <v>63.2</v>
      </c>
      <c r="P6196" s="1">
        <v>1.0</v>
      </c>
    </row>
    <row r="6197">
      <c r="A6197" s="1" t="s">
        <v>29</v>
      </c>
      <c r="B6197" s="1" t="s">
        <v>8270</v>
      </c>
      <c r="C6197" s="2" t="s">
        <v>8212</v>
      </c>
      <c r="D6197" s="1" t="s">
        <v>19</v>
      </c>
      <c r="E6197" s="3" t="str">
        <f t="shared" ref="E6197:E6198" si="108">HYPERLINK("https://fyndiq.se/produkt/c6f3e47a88184e8d/", "2-Pack SAMSUNG A55 Skärmskydd - Härdat Glas 9H - Super kvalitet 3D")</f>
        <v>2-Pack SAMSUNG A55 Skärmskydd - Härdat Glas 9H - Super kvalitet 3D</v>
      </c>
      <c r="F6197" s="1" t="s">
        <v>83</v>
      </c>
      <c r="G6197" s="1" t="s">
        <v>84</v>
      </c>
      <c r="H6197" s="1" t="s">
        <v>85</v>
      </c>
      <c r="I6197" s="1" t="s">
        <v>16</v>
      </c>
      <c r="J6197" s="1" t="s">
        <v>23</v>
      </c>
      <c r="K6197" s="1" t="s">
        <v>16</v>
      </c>
      <c r="L6197" s="1" t="s">
        <v>16</v>
      </c>
      <c r="M6197" s="1" t="s">
        <v>16</v>
      </c>
      <c r="N6197" s="1" t="s">
        <v>16</v>
      </c>
      <c r="O6197" s="1">
        <v>63.2</v>
      </c>
      <c r="P6197" s="1">
        <v>1.0</v>
      </c>
    </row>
    <row r="6198">
      <c r="A6198" s="1" t="s">
        <v>29</v>
      </c>
      <c r="B6198" s="1" t="s">
        <v>8271</v>
      </c>
      <c r="C6198" s="2" t="s">
        <v>8212</v>
      </c>
      <c r="D6198" s="1" t="s">
        <v>19</v>
      </c>
      <c r="E6198" s="3" t="str">
        <f t="shared" si="108"/>
        <v>2-Pack SAMSUNG A55 Skärmskydd - Härdat Glas 9H - Super kvalitet 3D</v>
      </c>
      <c r="F6198" s="1" t="s">
        <v>83</v>
      </c>
      <c r="G6198" s="1" t="s">
        <v>84</v>
      </c>
      <c r="H6198" s="1" t="s">
        <v>85</v>
      </c>
      <c r="I6198" s="1" t="s">
        <v>16</v>
      </c>
      <c r="J6198" s="1" t="s">
        <v>23</v>
      </c>
      <c r="K6198" s="1" t="s">
        <v>16</v>
      </c>
      <c r="L6198" s="1" t="s">
        <v>16</v>
      </c>
      <c r="M6198" s="1" t="s">
        <v>16</v>
      </c>
      <c r="N6198" s="1" t="s">
        <v>16</v>
      </c>
      <c r="O6198" s="1">
        <v>63.2</v>
      </c>
      <c r="P6198" s="1">
        <v>1.0</v>
      </c>
    </row>
    <row r="6199">
      <c r="A6199" s="1" t="s">
        <v>29</v>
      </c>
      <c r="B6199" s="1" t="s">
        <v>8272</v>
      </c>
      <c r="C6199" s="2" t="s">
        <v>8212</v>
      </c>
      <c r="D6199" s="1" t="s">
        <v>19</v>
      </c>
      <c r="E6199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6199" s="1" t="s">
        <v>3831</v>
      </c>
      <c r="G6199" s="1" t="s">
        <v>3832</v>
      </c>
      <c r="H6199" s="1" t="s">
        <v>3833</v>
      </c>
      <c r="I6199" s="1" t="s">
        <v>16</v>
      </c>
      <c r="J6199" s="1" t="s">
        <v>23</v>
      </c>
      <c r="K6199" s="1" t="s">
        <v>16</v>
      </c>
      <c r="L6199" s="1" t="s">
        <v>16</v>
      </c>
      <c r="M6199" s="1" t="s">
        <v>16</v>
      </c>
      <c r="N6199" s="1" t="s">
        <v>16</v>
      </c>
      <c r="O6199" s="1">
        <v>63.2</v>
      </c>
      <c r="P6199" s="1">
        <v>1.0</v>
      </c>
    </row>
    <row r="6200">
      <c r="A6200" s="1" t="s">
        <v>29</v>
      </c>
      <c r="B6200" s="1" t="s">
        <v>8273</v>
      </c>
      <c r="C6200" s="2" t="s">
        <v>8212</v>
      </c>
      <c r="D6200" s="1" t="s">
        <v>19</v>
      </c>
      <c r="E620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200" s="1" t="s">
        <v>2144</v>
      </c>
      <c r="G6200" s="1" t="s">
        <v>2145</v>
      </c>
      <c r="H6200" s="1" t="s">
        <v>2146</v>
      </c>
      <c r="I6200" s="1" t="s">
        <v>16</v>
      </c>
      <c r="J6200" s="1" t="s">
        <v>23</v>
      </c>
      <c r="K6200" s="1" t="s">
        <v>16</v>
      </c>
      <c r="L6200" s="1" t="s">
        <v>16</v>
      </c>
      <c r="M6200" s="1" t="s">
        <v>16</v>
      </c>
      <c r="N6200" s="1" t="s">
        <v>16</v>
      </c>
      <c r="O6200" s="1">
        <v>63.2</v>
      </c>
      <c r="P6200" s="1">
        <v>1.0</v>
      </c>
    </row>
    <row r="6201">
      <c r="A6201" s="1" t="s">
        <v>29</v>
      </c>
      <c r="B6201" s="1" t="s">
        <v>8274</v>
      </c>
      <c r="C6201" s="2" t="s">
        <v>8212</v>
      </c>
      <c r="D6201" s="1" t="s">
        <v>19</v>
      </c>
      <c r="E6201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6201" s="1" t="s">
        <v>397</v>
      </c>
      <c r="G6201" s="1" t="s">
        <v>398</v>
      </c>
      <c r="H6201" s="1" t="s">
        <v>399</v>
      </c>
      <c r="I6201" s="1" t="s">
        <v>16</v>
      </c>
      <c r="J6201" s="1" t="s">
        <v>23</v>
      </c>
      <c r="K6201" s="1" t="s">
        <v>16</v>
      </c>
      <c r="L6201" s="1" t="s">
        <v>16</v>
      </c>
      <c r="M6201" s="1" t="s">
        <v>16</v>
      </c>
      <c r="N6201" s="1" t="s">
        <v>16</v>
      </c>
      <c r="O6201" s="1">
        <v>63.2</v>
      </c>
      <c r="P6201" s="1">
        <v>1.0</v>
      </c>
    </row>
    <row r="6202">
      <c r="A6202" s="1" t="s">
        <v>29</v>
      </c>
      <c r="B6202" s="1" t="s">
        <v>8275</v>
      </c>
      <c r="C6202" s="2" t="s">
        <v>8212</v>
      </c>
      <c r="D6202" s="1" t="s">
        <v>19</v>
      </c>
      <c r="E6202" s="3" t="str">
        <f>HYPERLINK("https://fyndiq.se/produkt/b2b21eba0148489f/", "Samsung S8 härdat glass 3D heltäckande skärmskydd")</f>
        <v>Samsung S8 härdat glass 3D heltäckande skärmskydd</v>
      </c>
      <c r="F6202" s="1" t="s">
        <v>438</v>
      </c>
      <c r="G6202" s="1" t="s">
        <v>439</v>
      </c>
      <c r="H6202" s="1" t="s">
        <v>440</v>
      </c>
      <c r="I6202" s="1" t="s">
        <v>16</v>
      </c>
      <c r="J6202" s="1" t="s">
        <v>23</v>
      </c>
      <c r="K6202" s="1" t="s">
        <v>16</v>
      </c>
      <c r="L6202" s="1" t="s">
        <v>16</v>
      </c>
      <c r="M6202" s="1" t="s">
        <v>16</v>
      </c>
      <c r="N6202" s="1" t="s">
        <v>16</v>
      </c>
      <c r="O6202" s="1">
        <v>55.2</v>
      </c>
      <c r="P6202" s="1">
        <v>2.0</v>
      </c>
    </row>
    <row r="6203">
      <c r="A6203" s="1" t="s">
        <v>29</v>
      </c>
      <c r="B6203" s="1" t="s">
        <v>8276</v>
      </c>
      <c r="C6203" s="2" t="s">
        <v>8212</v>
      </c>
      <c r="D6203" s="1" t="s">
        <v>19</v>
      </c>
      <c r="E6203" s="3" t="str">
        <f>HYPERLINK("https://fyndiq.se/produkt/9adf3a37026e4816/", "2 Pack Samsung Galaxy Note 20 Ultra -Härdat glas–Super kvalitet")</f>
        <v>2 Pack Samsung Galaxy Note 20 Ultra -Härdat glas–Super kvalitet</v>
      </c>
      <c r="F6203" s="1" t="s">
        <v>1043</v>
      </c>
      <c r="G6203" s="1" t="s">
        <v>1044</v>
      </c>
      <c r="H6203" s="1" t="s">
        <v>1045</v>
      </c>
      <c r="I6203" s="1" t="s">
        <v>16</v>
      </c>
      <c r="J6203" s="1" t="s">
        <v>23</v>
      </c>
      <c r="K6203" s="1" t="s">
        <v>16</v>
      </c>
      <c r="L6203" s="1" t="s">
        <v>16</v>
      </c>
      <c r="M6203" s="1" t="s">
        <v>16</v>
      </c>
      <c r="N6203" s="1" t="s">
        <v>16</v>
      </c>
      <c r="O6203" s="1">
        <v>63.2</v>
      </c>
      <c r="P6203" s="1">
        <v>1.0</v>
      </c>
    </row>
    <row r="6204">
      <c r="A6204" s="1" t="s">
        <v>29</v>
      </c>
      <c r="B6204" s="1" t="s">
        <v>8277</v>
      </c>
      <c r="C6204" s="2" t="s">
        <v>8212</v>
      </c>
      <c r="D6204" s="1" t="s">
        <v>19</v>
      </c>
      <c r="E6204" s="3" t="str">
        <f>HYPERLINK("https://fyndiq.se/produkt/9e488e35f28b4b0b/", "2-Pack GOOGLE PIXEL 6A Skärmskydd - Härdat Glas 9H - Super kvalitet 3D")</f>
        <v>2-Pack GOOGLE PIXEL 6A Skärmskydd - Härdat Glas 9H - Super kvalitet 3D</v>
      </c>
      <c r="F6204" s="1" t="s">
        <v>196</v>
      </c>
      <c r="G6204" s="1" t="s">
        <v>197</v>
      </c>
      <c r="H6204" s="1" t="s">
        <v>198</v>
      </c>
      <c r="I6204" s="1" t="s">
        <v>16</v>
      </c>
      <c r="J6204" s="1" t="s">
        <v>23</v>
      </c>
      <c r="K6204" s="1" t="s">
        <v>16</v>
      </c>
      <c r="L6204" s="1" t="s">
        <v>16</v>
      </c>
      <c r="M6204" s="1" t="s">
        <v>16</v>
      </c>
      <c r="N6204" s="1" t="s">
        <v>16</v>
      </c>
      <c r="O6204" s="1">
        <v>63.2</v>
      </c>
      <c r="P6204" s="1">
        <v>1.0</v>
      </c>
    </row>
    <row r="6205">
      <c r="A6205" s="1" t="s">
        <v>29</v>
      </c>
      <c r="B6205" s="1" t="s">
        <v>8278</v>
      </c>
      <c r="C6205" s="2" t="s">
        <v>8212</v>
      </c>
      <c r="D6205" s="1" t="s">
        <v>19</v>
      </c>
      <c r="E620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205" s="1" t="s">
        <v>103</v>
      </c>
      <c r="G6205" s="1" t="s">
        <v>104</v>
      </c>
      <c r="H6205" s="1" t="s">
        <v>105</v>
      </c>
      <c r="I6205" s="1" t="s">
        <v>16</v>
      </c>
      <c r="J6205" s="1" t="s">
        <v>23</v>
      </c>
      <c r="K6205" s="1" t="s">
        <v>16</v>
      </c>
      <c r="L6205" s="1" t="s">
        <v>16</v>
      </c>
      <c r="M6205" s="1" t="s">
        <v>16</v>
      </c>
      <c r="N6205" s="1" t="s">
        <v>16</v>
      </c>
      <c r="O6205" s="1">
        <v>63.2</v>
      </c>
      <c r="P6205" s="1">
        <v>1.0</v>
      </c>
    </row>
    <row r="6206">
      <c r="A6206" s="1" t="s">
        <v>29</v>
      </c>
      <c r="B6206" s="1" t="s">
        <v>8279</v>
      </c>
      <c r="C6206" s="2" t="s">
        <v>8212</v>
      </c>
      <c r="D6206" s="1" t="s">
        <v>19</v>
      </c>
      <c r="E6206" s="3" t="str">
        <f>HYPERLINK("https://fyndiq.se/produkt/8d7960028c1a40a4/", "2 Pack Xiaomi 11T Pro 5G - Härdat glas 9H - Super kvalitet 3D")</f>
        <v>2 Pack Xiaomi 11T Pro 5G - Härdat glas 9H - Super kvalitet 3D</v>
      </c>
      <c r="F6206" s="1" t="s">
        <v>112</v>
      </c>
      <c r="G6206" s="1" t="s">
        <v>113</v>
      </c>
      <c r="H6206" s="1" t="s">
        <v>114</v>
      </c>
      <c r="I6206" s="1" t="s">
        <v>16</v>
      </c>
      <c r="J6206" s="1" t="s">
        <v>23</v>
      </c>
      <c r="K6206" s="1" t="s">
        <v>16</v>
      </c>
      <c r="L6206" s="1" t="s">
        <v>16</v>
      </c>
      <c r="M6206" s="1" t="s">
        <v>16</v>
      </c>
      <c r="N6206" s="1" t="s">
        <v>16</v>
      </c>
      <c r="O6206" s="1">
        <v>63.2</v>
      </c>
      <c r="P6206" s="1">
        <v>1.0</v>
      </c>
    </row>
    <row r="6207">
      <c r="A6207" s="1" t="s">
        <v>29</v>
      </c>
      <c r="B6207" s="1" t="s">
        <v>8280</v>
      </c>
      <c r="C6207" s="2" t="s">
        <v>8212</v>
      </c>
      <c r="D6207" s="1" t="s">
        <v>19</v>
      </c>
      <c r="E6207" s="3" t="str">
        <f>HYPERLINK("https://fyndiq.se/produkt/270ab3c9b834466d/", "2-Pack SONY XPERIA 10 V Skärmskydd - Härdat Glas 9H - Super kvalitet 3D")</f>
        <v>2-Pack SONY XPERIA 10 V Skärmskydd - Härdat Glas 9H - Super kvalitet 3D</v>
      </c>
      <c r="F6207" s="1" t="s">
        <v>99</v>
      </c>
      <c r="G6207" s="1" t="s">
        <v>100</v>
      </c>
      <c r="H6207" s="1" t="s">
        <v>101</v>
      </c>
      <c r="I6207" s="1" t="s">
        <v>16</v>
      </c>
      <c r="J6207" s="1" t="s">
        <v>23</v>
      </c>
      <c r="K6207" s="1" t="s">
        <v>16</v>
      </c>
      <c r="L6207" s="1" t="s">
        <v>16</v>
      </c>
      <c r="M6207" s="1" t="s">
        <v>16</v>
      </c>
      <c r="N6207" s="1" t="s">
        <v>16</v>
      </c>
      <c r="O6207" s="1">
        <v>63.2</v>
      </c>
      <c r="P6207" s="1">
        <v>1.0</v>
      </c>
    </row>
    <row r="6208">
      <c r="A6208" s="1" t="s">
        <v>29</v>
      </c>
      <c r="B6208" s="1" t="s">
        <v>8281</v>
      </c>
      <c r="C6208" s="2" t="s">
        <v>8212</v>
      </c>
      <c r="D6208" s="1" t="s">
        <v>19</v>
      </c>
      <c r="E6208" s="3" t="str">
        <f>HYPERLINK("https://fyndiq.se/produkt/5d384cc8795744b0/", "2-Pack Samsung A55 Skärmskydd i Härdat Glas")</f>
        <v>2-Pack Samsung A55 Skärmskydd i Härdat Glas</v>
      </c>
      <c r="F6208" s="1" t="s">
        <v>191</v>
      </c>
      <c r="G6208" s="1" t="s">
        <v>192</v>
      </c>
      <c r="H6208" s="1" t="s">
        <v>193</v>
      </c>
      <c r="I6208" s="1" t="s">
        <v>16</v>
      </c>
      <c r="J6208" s="1" t="s">
        <v>23</v>
      </c>
      <c r="K6208" s="1" t="s">
        <v>16</v>
      </c>
      <c r="L6208" s="1" t="s">
        <v>16</v>
      </c>
      <c r="M6208" s="1" t="s">
        <v>16</v>
      </c>
      <c r="N6208" s="1" t="s">
        <v>16</v>
      </c>
      <c r="O6208" s="1">
        <v>63.2</v>
      </c>
      <c r="P6208" s="1">
        <v>1.0</v>
      </c>
    </row>
    <row r="6209">
      <c r="A6209" s="1" t="s">
        <v>29</v>
      </c>
      <c r="B6209" s="1" t="s">
        <v>8282</v>
      </c>
      <c r="C6209" s="2" t="s">
        <v>8212</v>
      </c>
      <c r="D6209" s="1" t="s">
        <v>19</v>
      </c>
      <c r="E6209" s="3" t="str">
        <f>HYPERLINK("https://fyndiq.se/produkt/13e76851ca504320/", "2-Pack Samsung Galaxy S22 Ultra - Härdat glas 9H - Top kvalitet")</f>
        <v>2-Pack Samsung Galaxy S22 Ultra - Härdat glas 9H - Top kvalitet</v>
      </c>
      <c r="F6209" s="1" t="s">
        <v>140</v>
      </c>
      <c r="G6209" s="1" t="s">
        <v>141</v>
      </c>
      <c r="H6209" s="1" t="s">
        <v>142</v>
      </c>
      <c r="I6209" s="1" t="s">
        <v>16</v>
      </c>
      <c r="J6209" s="1" t="s">
        <v>23</v>
      </c>
      <c r="K6209" s="1" t="s">
        <v>16</v>
      </c>
      <c r="L6209" s="1" t="s">
        <v>16</v>
      </c>
      <c r="M6209" s="1" t="s">
        <v>16</v>
      </c>
      <c r="N6209" s="1" t="s">
        <v>16</v>
      </c>
      <c r="O6209" s="1">
        <v>63.2</v>
      </c>
      <c r="P6209" s="1">
        <v>1.0</v>
      </c>
    </row>
    <row r="6210">
      <c r="A6210" s="1" t="s">
        <v>29</v>
      </c>
      <c r="B6210" s="1" t="s">
        <v>8283</v>
      </c>
      <c r="C6210" s="2" t="s">
        <v>8212</v>
      </c>
      <c r="D6210" s="1" t="s">
        <v>19</v>
      </c>
      <c r="E6210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6210" s="1" t="s">
        <v>2836</v>
      </c>
      <c r="G6210" s="1" t="s">
        <v>2837</v>
      </c>
      <c r="H6210" s="1" t="s">
        <v>2838</v>
      </c>
      <c r="I6210" s="1" t="s">
        <v>16</v>
      </c>
      <c r="J6210" s="1" t="s">
        <v>23</v>
      </c>
      <c r="K6210" s="1" t="s">
        <v>16</v>
      </c>
      <c r="L6210" s="1" t="s">
        <v>16</v>
      </c>
      <c r="M6210" s="1" t="s">
        <v>16</v>
      </c>
      <c r="N6210" s="1" t="s">
        <v>16</v>
      </c>
      <c r="O6210" s="1">
        <v>63.2</v>
      </c>
      <c r="P6210" s="1">
        <v>1.0</v>
      </c>
    </row>
    <row r="6211">
      <c r="A6211" s="1" t="s">
        <v>29</v>
      </c>
      <c r="B6211" s="1" t="s">
        <v>8284</v>
      </c>
      <c r="C6211" s="2" t="s">
        <v>8212</v>
      </c>
      <c r="D6211" s="1" t="s">
        <v>19</v>
      </c>
      <c r="E6211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6211" s="1" t="s">
        <v>4743</v>
      </c>
      <c r="G6211" s="1" t="s">
        <v>4744</v>
      </c>
      <c r="H6211" s="1" t="s">
        <v>4745</v>
      </c>
      <c r="I6211" s="1" t="s">
        <v>16</v>
      </c>
      <c r="J6211" s="1" t="s">
        <v>23</v>
      </c>
      <c r="K6211" s="1" t="s">
        <v>16</v>
      </c>
      <c r="L6211" s="1" t="s">
        <v>16</v>
      </c>
      <c r="M6211" s="1" t="s">
        <v>16</v>
      </c>
      <c r="N6211" s="1" t="s">
        <v>16</v>
      </c>
      <c r="O6211" s="1">
        <v>63.2</v>
      </c>
      <c r="P6211" s="1">
        <v>1.0</v>
      </c>
    </row>
    <row r="6212">
      <c r="A6212" s="1" t="s">
        <v>29</v>
      </c>
      <c r="B6212" s="1" t="s">
        <v>8285</v>
      </c>
      <c r="C6212" s="2" t="s">
        <v>8212</v>
      </c>
      <c r="D6212" s="1" t="s">
        <v>19</v>
      </c>
      <c r="E6212" s="3" t="str">
        <f>HYPERLINK("https://fyndiq.se/produkt/b7d0cdbf434a45c1/", "2-Pack Samsung A15 5G Skärmskydd - Härdat Glas 9H - Super kvalitet 3D")</f>
        <v>2-Pack Samsung A15 5G Skärmskydd - Härdat Glas 9H - Super kvalitet 3D</v>
      </c>
      <c r="F6212" s="1" t="s">
        <v>512</v>
      </c>
      <c r="G6212" s="1" t="s">
        <v>513</v>
      </c>
      <c r="H6212" s="1" t="s">
        <v>514</v>
      </c>
      <c r="I6212" s="1" t="s">
        <v>16</v>
      </c>
      <c r="J6212" s="1" t="s">
        <v>23</v>
      </c>
      <c r="K6212" s="1" t="s">
        <v>16</v>
      </c>
      <c r="L6212" s="1" t="s">
        <v>16</v>
      </c>
      <c r="M6212" s="1" t="s">
        <v>16</v>
      </c>
      <c r="N6212" s="1" t="s">
        <v>16</v>
      </c>
      <c r="O6212" s="1">
        <v>63.2</v>
      </c>
      <c r="P6212" s="1">
        <v>1.0</v>
      </c>
    </row>
    <row r="6213">
      <c r="A6213" s="1" t="s">
        <v>29</v>
      </c>
      <c r="B6213" s="1" t="s">
        <v>8286</v>
      </c>
      <c r="C6213" s="2" t="s">
        <v>8212</v>
      </c>
      <c r="D6213" s="1" t="s">
        <v>19</v>
      </c>
      <c r="E6213" s="3" t="str">
        <f>HYPERLINK("https://fyndiq.se/produkt/a2401b14111a45e8/", "1-Pack Privacy Samsung A32 (5G) Skärmskydd &amp; 1-Pack linsskydd - Härdat Glas 9H - Super kvalitet 3D")</f>
        <v>1-Pack Privacy Samsung A32 (5G) Skärmskydd &amp; 1-Pack linsskydd - Härdat Glas 9H - Super kvalitet 3D</v>
      </c>
      <c r="F6213" s="1" t="s">
        <v>8287</v>
      </c>
      <c r="G6213" s="1" t="s">
        <v>8288</v>
      </c>
      <c r="H6213" s="1" t="s">
        <v>8289</v>
      </c>
      <c r="I6213" s="1" t="s">
        <v>16</v>
      </c>
      <c r="J6213" s="1" t="s">
        <v>23</v>
      </c>
      <c r="K6213" s="1" t="s">
        <v>16</v>
      </c>
      <c r="L6213" s="1" t="s">
        <v>16</v>
      </c>
      <c r="M6213" s="1" t="s">
        <v>16</v>
      </c>
      <c r="N6213" s="1" t="s">
        <v>16</v>
      </c>
      <c r="O6213" s="1">
        <v>79.2</v>
      </c>
      <c r="P6213" s="1">
        <v>1.0</v>
      </c>
    </row>
    <row r="6214">
      <c r="A6214" s="1" t="s">
        <v>29</v>
      </c>
      <c r="B6214" s="1" t="s">
        <v>8290</v>
      </c>
      <c r="C6214" s="2" t="s">
        <v>8212</v>
      </c>
      <c r="D6214" s="1" t="s">
        <v>19</v>
      </c>
      <c r="E6214" s="3" t="str">
        <f>HYPERLINK("https://fyndiq.se/produkt/f2c164e932234570/", "2-Pack HUAWEI P30 PRO Skärmskydd - Härdat Glas 9H - Super kvalitet 3D")</f>
        <v>2-Pack HUAWEI P30 PRO Skärmskydd - Härdat Glas 9H - Super kvalitet 3D</v>
      </c>
      <c r="F6214" s="1" t="s">
        <v>267</v>
      </c>
      <c r="G6214" s="1" t="s">
        <v>268</v>
      </c>
      <c r="H6214" s="1" t="s">
        <v>269</v>
      </c>
      <c r="I6214" s="1" t="s">
        <v>16</v>
      </c>
      <c r="J6214" s="1" t="s">
        <v>23</v>
      </c>
      <c r="K6214" s="1" t="s">
        <v>16</v>
      </c>
      <c r="L6214" s="1" t="s">
        <v>16</v>
      </c>
      <c r="M6214" s="1" t="s">
        <v>16</v>
      </c>
      <c r="N6214" s="1" t="s">
        <v>16</v>
      </c>
      <c r="O6214" s="1">
        <v>63.2</v>
      </c>
      <c r="P6214" s="1">
        <v>1.0</v>
      </c>
    </row>
    <row r="6215">
      <c r="A6215" s="1" t="s">
        <v>29</v>
      </c>
      <c r="B6215" s="1" t="s">
        <v>8291</v>
      </c>
      <c r="C6215" s="2" t="s">
        <v>8212</v>
      </c>
      <c r="D6215" s="1" t="s">
        <v>19</v>
      </c>
      <c r="E6215" s="3" t="str">
        <f>HYPERLINK("https://fyndiq.se/produkt/6bc9efdb9e0f44ed/", "2-Pack Google Pixel 7 Pro - Härdat Glas 9H - Super kvalitet 3D")</f>
        <v>2-Pack Google Pixel 7 Pro - Härdat Glas 9H - Super kvalitet 3D</v>
      </c>
      <c r="F6215" s="1" t="s">
        <v>424</v>
      </c>
      <c r="G6215" s="1" t="s">
        <v>425</v>
      </c>
      <c r="H6215" s="1" t="s">
        <v>426</v>
      </c>
      <c r="I6215" s="1" t="s">
        <v>16</v>
      </c>
      <c r="J6215" s="1" t="s">
        <v>23</v>
      </c>
      <c r="K6215" s="1" t="s">
        <v>16</v>
      </c>
      <c r="L6215" s="1" t="s">
        <v>16</v>
      </c>
      <c r="M6215" s="1" t="s">
        <v>16</v>
      </c>
      <c r="N6215" s="1" t="s">
        <v>16</v>
      </c>
      <c r="O6215" s="1">
        <v>71.2</v>
      </c>
      <c r="P6215" s="1">
        <v>1.0</v>
      </c>
    </row>
    <row r="6216">
      <c r="A6216" s="1" t="s">
        <v>29</v>
      </c>
      <c r="B6216" s="1" t="s">
        <v>8292</v>
      </c>
      <c r="C6216" s="2" t="s">
        <v>8212</v>
      </c>
      <c r="D6216" s="1" t="s">
        <v>19</v>
      </c>
      <c r="E6216" s="3" t="str">
        <f>HYPERLINK("https://fyndiq.se/produkt/860b7dade19d4d2f/", "2-Pack XIAOMI REDMI A3 Skärmskydd - Härdat Glas 9H - Super kvalitet 3D")</f>
        <v>2-Pack XIAOMI REDMI A3 Skärmskydd - Härdat Glas 9H - Super kvalitet 3D</v>
      </c>
      <c r="F6216" s="1" t="s">
        <v>200</v>
      </c>
      <c r="G6216" s="1" t="s">
        <v>201</v>
      </c>
      <c r="H6216" s="1" t="s">
        <v>202</v>
      </c>
      <c r="I6216" s="1" t="s">
        <v>16</v>
      </c>
      <c r="J6216" s="1" t="s">
        <v>23</v>
      </c>
      <c r="K6216" s="1" t="s">
        <v>16</v>
      </c>
      <c r="L6216" s="1" t="s">
        <v>16</v>
      </c>
      <c r="M6216" s="1" t="s">
        <v>16</v>
      </c>
      <c r="N6216" s="1" t="s">
        <v>16</v>
      </c>
      <c r="O6216" s="1">
        <v>63.2</v>
      </c>
      <c r="P6216" s="1">
        <v>1.0</v>
      </c>
    </row>
    <row r="6217">
      <c r="A6217" s="1" t="s">
        <v>29</v>
      </c>
      <c r="B6217" s="1" t="s">
        <v>8293</v>
      </c>
      <c r="C6217" s="2" t="s">
        <v>8212</v>
      </c>
      <c r="D6217" s="1" t="s">
        <v>19</v>
      </c>
      <c r="E621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217" s="1" t="s">
        <v>204</v>
      </c>
      <c r="G6217" s="1" t="s">
        <v>205</v>
      </c>
      <c r="H6217" s="1" t="s">
        <v>206</v>
      </c>
      <c r="I6217" s="1" t="s">
        <v>16</v>
      </c>
      <c r="J6217" s="1" t="s">
        <v>23</v>
      </c>
      <c r="K6217" s="1" t="s">
        <v>16</v>
      </c>
      <c r="L6217" s="1" t="s">
        <v>16</v>
      </c>
      <c r="M6217" s="1" t="s">
        <v>16</v>
      </c>
      <c r="N6217" s="1" t="s">
        <v>16</v>
      </c>
      <c r="O6217" s="1">
        <v>71.2</v>
      </c>
      <c r="P6217" s="1">
        <v>1.0</v>
      </c>
    </row>
    <row r="6218">
      <c r="A6218" s="1" t="s">
        <v>29</v>
      </c>
      <c r="B6218" s="1" t="s">
        <v>8294</v>
      </c>
      <c r="C6218" s="2" t="s">
        <v>8212</v>
      </c>
      <c r="D6218" s="1" t="s">
        <v>19</v>
      </c>
      <c r="E6218" s="3" t="str">
        <f>HYPERLINK("https://fyndiq.se/produkt/c8f9d711822e4429/", "2-Pack Samsung S22 Plus Skärmskydd &amp; 1-Pack linsskydd - 9H Glas")</f>
        <v>2-Pack Samsung S22 Plus Skärmskydd &amp; 1-Pack linsskydd - 9H Glas</v>
      </c>
      <c r="F6218" s="1" t="s">
        <v>5409</v>
      </c>
      <c r="G6218" s="1" t="s">
        <v>5410</v>
      </c>
      <c r="H6218" s="1" t="s">
        <v>5411</v>
      </c>
      <c r="I6218" s="1" t="s">
        <v>16</v>
      </c>
      <c r="J6218" s="1" t="s">
        <v>23</v>
      </c>
      <c r="K6218" s="1" t="s">
        <v>16</v>
      </c>
      <c r="L6218" s="1" t="s">
        <v>16</v>
      </c>
      <c r="M6218" s="1" t="s">
        <v>16</v>
      </c>
      <c r="N6218" s="1" t="s">
        <v>16</v>
      </c>
      <c r="O6218" s="1">
        <v>71.2</v>
      </c>
      <c r="P6218" s="1">
        <v>1.0</v>
      </c>
    </row>
    <row r="6219">
      <c r="A6219" s="1" t="s">
        <v>29</v>
      </c>
      <c r="B6219" s="1" t="s">
        <v>8295</v>
      </c>
      <c r="C6219" s="2" t="s">
        <v>8212</v>
      </c>
      <c r="D6219" s="1" t="s">
        <v>19</v>
      </c>
      <c r="E6219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6219" s="1" t="s">
        <v>3599</v>
      </c>
      <c r="G6219" s="1" t="s">
        <v>3600</v>
      </c>
      <c r="H6219" s="1" t="s">
        <v>3601</v>
      </c>
      <c r="I6219" s="1" t="s">
        <v>16</v>
      </c>
      <c r="J6219" s="1" t="s">
        <v>23</v>
      </c>
      <c r="K6219" s="1" t="s">
        <v>16</v>
      </c>
      <c r="L6219" s="1" t="s">
        <v>16</v>
      </c>
      <c r="M6219" s="1" t="s">
        <v>16</v>
      </c>
      <c r="N6219" s="1" t="s">
        <v>16</v>
      </c>
      <c r="O6219" s="1">
        <v>71.2</v>
      </c>
      <c r="P6219" s="1">
        <v>1.0</v>
      </c>
    </row>
    <row r="6220">
      <c r="A6220" s="1" t="s">
        <v>29</v>
      </c>
      <c r="B6220" s="1" t="s">
        <v>8296</v>
      </c>
      <c r="C6220" s="2" t="s">
        <v>8212</v>
      </c>
      <c r="D6220" s="1" t="s">
        <v>19</v>
      </c>
      <c r="E6220" s="3" t="str">
        <f t="shared" ref="E6220:E6221" si="109"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220" s="1" t="s">
        <v>599</v>
      </c>
      <c r="G6220" s="1" t="s">
        <v>600</v>
      </c>
      <c r="H6220" s="1" t="s">
        <v>601</v>
      </c>
      <c r="I6220" s="1" t="s">
        <v>16</v>
      </c>
      <c r="J6220" s="1" t="s">
        <v>23</v>
      </c>
      <c r="K6220" s="1" t="s">
        <v>16</v>
      </c>
      <c r="L6220" s="1" t="s">
        <v>16</v>
      </c>
      <c r="M6220" s="1" t="s">
        <v>16</v>
      </c>
      <c r="N6220" s="1" t="s">
        <v>16</v>
      </c>
      <c r="O6220" s="1">
        <v>71.2</v>
      </c>
      <c r="P6220" s="1">
        <v>1.0</v>
      </c>
    </row>
    <row r="6221">
      <c r="A6221" s="1" t="s">
        <v>29</v>
      </c>
      <c r="B6221" s="1" t="s">
        <v>8297</v>
      </c>
      <c r="C6221" s="2" t="s">
        <v>8212</v>
      </c>
      <c r="D6221" s="1" t="s">
        <v>19</v>
      </c>
      <c r="E6221" s="3" t="str">
        <f t="shared" si="109"/>
        <v>2-Pack Samsung S21 (5G) Skärmskydd &amp; 1-Pack linsskydd - Härdat Glas 9H - Super kvalitet 3D</v>
      </c>
      <c r="F6221" s="1" t="s">
        <v>599</v>
      </c>
      <c r="G6221" s="1" t="s">
        <v>600</v>
      </c>
      <c r="H6221" s="1" t="s">
        <v>601</v>
      </c>
      <c r="I6221" s="1" t="s">
        <v>16</v>
      </c>
      <c r="J6221" s="1" t="s">
        <v>23</v>
      </c>
      <c r="K6221" s="1" t="s">
        <v>16</v>
      </c>
      <c r="L6221" s="1" t="s">
        <v>16</v>
      </c>
      <c r="M6221" s="1" t="s">
        <v>16</v>
      </c>
      <c r="N6221" s="1" t="s">
        <v>16</v>
      </c>
      <c r="O6221" s="1">
        <v>71.2</v>
      </c>
      <c r="P6221" s="1">
        <v>1.0</v>
      </c>
    </row>
    <row r="6222">
      <c r="A6222" s="1" t="s">
        <v>29</v>
      </c>
      <c r="B6222" s="1" t="s">
        <v>8298</v>
      </c>
      <c r="C6222" s="2" t="s">
        <v>8212</v>
      </c>
      <c r="D6222" s="1" t="s">
        <v>19</v>
      </c>
      <c r="E6222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6222" s="1" t="s">
        <v>59</v>
      </c>
      <c r="G6222" s="1" t="s">
        <v>60</v>
      </c>
      <c r="H6222" s="1" t="s">
        <v>61</v>
      </c>
      <c r="I6222" s="1" t="s">
        <v>16</v>
      </c>
      <c r="J6222" s="1" t="s">
        <v>23</v>
      </c>
      <c r="K6222" s="1" t="s">
        <v>16</v>
      </c>
      <c r="L6222" s="1" t="s">
        <v>16</v>
      </c>
      <c r="M6222" s="1" t="s">
        <v>16</v>
      </c>
      <c r="N6222" s="1" t="s">
        <v>16</v>
      </c>
      <c r="O6222" s="1">
        <v>55.2</v>
      </c>
      <c r="P6222" s="1">
        <v>1.0</v>
      </c>
    </row>
    <row r="6223">
      <c r="A6223" s="1" t="s">
        <v>29</v>
      </c>
      <c r="B6223" s="1" t="s">
        <v>8299</v>
      </c>
      <c r="C6223" s="2" t="s">
        <v>8212</v>
      </c>
      <c r="D6223" s="1" t="s">
        <v>19</v>
      </c>
      <c r="E6223" s="3" t="str">
        <f>HYPERLINK("https://fyndiq.se/produkt/8a162916fdf246f7/", "2-Pack SAMSUNG S24 Skärmskydd - Härdat Glas 9H - Super kvalitet 3D")</f>
        <v>2-Pack SAMSUNG S24 Skärmskydd - Härdat Glas 9H - Super kvalitet 3D</v>
      </c>
      <c r="F6223" s="1" t="s">
        <v>714</v>
      </c>
      <c r="G6223" s="1" t="s">
        <v>715</v>
      </c>
      <c r="H6223" s="1" t="s">
        <v>716</v>
      </c>
      <c r="I6223" s="1" t="s">
        <v>16</v>
      </c>
      <c r="J6223" s="1" t="s">
        <v>23</v>
      </c>
      <c r="K6223" s="1" t="s">
        <v>16</v>
      </c>
      <c r="L6223" s="1" t="s">
        <v>16</v>
      </c>
      <c r="M6223" s="1" t="s">
        <v>16</v>
      </c>
      <c r="N6223" s="1" t="s">
        <v>16</v>
      </c>
      <c r="O6223" s="1">
        <v>71.2</v>
      </c>
      <c r="P6223" s="1">
        <v>1.0</v>
      </c>
    </row>
    <row r="6224">
      <c r="A6224" s="1" t="s">
        <v>29</v>
      </c>
      <c r="B6224" s="1" t="s">
        <v>8300</v>
      </c>
      <c r="C6224" s="2" t="s">
        <v>8212</v>
      </c>
      <c r="D6224" s="1" t="s">
        <v>19</v>
      </c>
      <c r="E6224" s="3" t="str">
        <f t="shared" ref="E6224:E6225" si="110">HYPERLINK("https://fyndiq.se/produkt/56c72c0ba5f749b5/", "2-Pack SAMSUNG S24 Skärmskydd - Härdat Glas 9H - Super kvalitet 3D")</f>
        <v>2-Pack SAMSUNG S24 Skärmskydd - Härdat Glas 9H - Super kvalitet 3D</v>
      </c>
      <c r="F6224" s="1" t="s">
        <v>263</v>
      </c>
      <c r="G6224" s="1" t="s">
        <v>264</v>
      </c>
      <c r="H6224" s="1" t="s">
        <v>265</v>
      </c>
      <c r="I6224" s="1" t="s">
        <v>16</v>
      </c>
      <c r="J6224" s="1" t="s">
        <v>23</v>
      </c>
      <c r="K6224" s="1" t="s">
        <v>16</v>
      </c>
      <c r="L6224" s="1" t="s">
        <v>16</v>
      </c>
      <c r="M6224" s="1" t="s">
        <v>16</v>
      </c>
      <c r="N6224" s="1" t="s">
        <v>16</v>
      </c>
      <c r="O6224" s="1">
        <v>71.2</v>
      </c>
      <c r="P6224" s="1">
        <v>1.0</v>
      </c>
    </row>
    <row r="6225">
      <c r="A6225" s="1" t="s">
        <v>29</v>
      </c>
      <c r="B6225" s="1" t="s">
        <v>8301</v>
      </c>
      <c r="C6225" s="2" t="s">
        <v>8212</v>
      </c>
      <c r="D6225" s="1" t="s">
        <v>19</v>
      </c>
      <c r="E6225" s="3" t="str">
        <f t="shared" si="110"/>
        <v>2-Pack SAMSUNG S24 Skärmskydd - Härdat Glas 9H - Super kvalitet 3D</v>
      </c>
      <c r="F6225" s="1" t="s">
        <v>263</v>
      </c>
      <c r="G6225" s="1" t="s">
        <v>264</v>
      </c>
      <c r="H6225" s="1" t="s">
        <v>265</v>
      </c>
      <c r="I6225" s="1" t="s">
        <v>16</v>
      </c>
      <c r="J6225" s="1" t="s">
        <v>23</v>
      </c>
      <c r="K6225" s="1" t="s">
        <v>16</v>
      </c>
      <c r="L6225" s="1" t="s">
        <v>16</v>
      </c>
      <c r="M6225" s="1" t="s">
        <v>16</v>
      </c>
      <c r="N6225" s="1" t="s">
        <v>16</v>
      </c>
      <c r="O6225" s="1">
        <v>71.2</v>
      </c>
      <c r="P6225" s="1">
        <v>1.0</v>
      </c>
    </row>
    <row r="6226">
      <c r="A6226" s="1" t="s">
        <v>29</v>
      </c>
      <c r="B6226" s="1" t="s">
        <v>8302</v>
      </c>
      <c r="C6226" s="2" t="s">
        <v>8212</v>
      </c>
      <c r="D6226" s="1" t="s">
        <v>19</v>
      </c>
      <c r="E622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226" s="1" t="s">
        <v>311</v>
      </c>
      <c r="G6226" s="1" t="s">
        <v>312</v>
      </c>
      <c r="H6226" s="1" t="s">
        <v>313</v>
      </c>
      <c r="I6226" s="1" t="s">
        <v>16</v>
      </c>
      <c r="J6226" s="1" t="s">
        <v>23</v>
      </c>
      <c r="K6226" s="1" t="s">
        <v>16</v>
      </c>
      <c r="L6226" s="1" t="s">
        <v>16</v>
      </c>
      <c r="M6226" s="1" t="s">
        <v>16</v>
      </c>
      <c r="N6226" s="1" t="s">
        <v>16</v>
      </c>
      <c r="O6226" s="1">
        <v>71.2</v>
      </c>
      <c r="P6226" s="1">
        <v>1.0</v>
      </c>
    </row>
    <row r="6227">
      <c r="A6227" s="1" t="s">
        <v>29</v>
      </c>
      <c r="B6227" s="1" t="s">
        <v>8303</v>
      </c>
      <c r="C6227" s="2" t="s">
        <v>8212</v>
      </c>
      <c r="D6227" s="1" t="s">
        <v>19</v>
      </c>
      <c r="E6227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6227" s="1" t="s">
        <v>4906</v>
      </c>
      <c r="G6227" s="1" t="s">
        <v>4907</v>
      </c>
      <c r="H6227" s="1" t="s">
        <v>4908</v>
      </c>
      <c r="I6227" s="1" t="s">
        <v>16</v>
      </c>
      <c r="J6227" s="1" t="s">
        <v>23</v>
      </c>
      <c r="K6227" s="1" t="s">
        <v>16</v>
      </c>
      <c r="L6227" s="1" t="s">
        <v>16</v>
      </c>
      <c r="M6227" s="1" t="s">
        <v>16</v>
      </c>
      <c r="N6227" s="1" t="s">
        <v>16</v>
      </c>
      <c r="O6227" s="1">
        <v>71.2</v>
      </c>
      <c r="P6227" s="1">
        <v>1.0</v>
      </c>
    </row>
    <row r="6228">
      <c r="A6228" s="1" t="s">
        <v>29</v>
      </c>
      <c r="B6228" s="1" t="s">
        <v>8304</v>
      </c>
      <c r="C6228" s="2" t="s">
        <v>8212</v>
      </c>
      <c r="D6228" s="1" t="s">
        <v>19</v>
      </c>
      <c r="E6228" s="3" t="str">
        <f>HYPERLINK("https://fyndiq.se/produkt/2477583187264ece/", "2-Pack Samsung S20 - 9H Härdat Glass - Top Kvalitet")</f>
        <v>2-Pack Samsung S20 - 9H Härdat Glass - Top Kvalitet</v>
      </c>
      <c r="F6228" s="1" t="s">
        <v>124</v>
      </c>
      <c r="G6228" s="1" t="s">
        <v>125</v>
      </c>
      <c r="H6228" s="1" t="s">
        <v>126</v>
      </c>
      <c r="I6228" s="1" t="s">
        <v>16</v>
      </c>
      <c r="J6228" s="1" t="s">
        <v>23</v>
      </c>
      <c r="K6228" s="1" t="s">
        <v>16</v>
      </c>
      <c r="L6228" s="1" t="s">
        <v>16</v>
      </c>
      <c r="M6228" s="1" t="s">
        <v>16</v>
      </c>
      <c r="N6228" s="1" t="s">
        <v>16</v>
      </c>
      <c r="O6228" s="1">
        <v>71.2</v>
      </c>
      <c r="P6228" s="1">
        <v>1.0</v>
      </c>
    </row>
    <row r="6229">
      <c r="A6229" s="1" t="s">
        <v>29</v>
      </c>
      <c r="B6229" s="1" t="s">
        <v>8305</v>
      </c>
      <c r="C6229" s="2" t="s">
        <v>8212</v>
      </c>
      <c r="D6229" s="1" t="s">
        <v>19</v>
      </c>
      <c r="E6229" s="3" t="str">
        <f t="shared" ref="E6229:E6231" si="111">HYPERLINK("https://fyndiq.se/produkt/56c72c0ba5f749b5/", "2-Pack SAMSUNG S24 Skärmskydd - Härdat Glas 9H - Super kvalitet 3D")</f>
        <v>2-Pack SAMSUNG S24 Skärmskydd - Härdat Glas 9H - Super kvalitet 3D</v>
      </c>
      <c r="F6229" s="1" t="s">
        <v>263</v>
      </c>
      <c r="G6229" s="1" t="s">
        <v>264</v>
      </c>
      <c r="H6229" s="1" t="s">
        <v>265</v>
      </c>
      <c r="I6229" s="1" t="s">
        <v>16</v>
      </c>
      <c r="J6229" s="1" t="s">
        <v>23</v>
      </c>
      <c r="K6229" s="1" t="s">
        <v>16</v>
      </c>
      <c r="L6229" s="1" t="s">
        <v>16</v>
      </c>
      <c r="M6229" s="1" t="s">
        <v>16</v>
      </c>
      <c r="N6229" s="1" t="s">
        <v>16</v>
      </c>
      <c r="O6229" s="1">
        <v>71.2</v>
      </c>
      <c r="P6229" s="1">
        <v>1.0</v>
      </c>
    </row>
    <row r="6230">
      <c r="A6230" s="1" t="s">
        <v>29</v>
      </c>
      <c r="B6230" s="1" t="s">
        <v>8306</v>
      </c>
      <c r="C6230" s="2" t="s">
        <v>8212</v>
      </c>
      <c r="D6230" s="1" t="s">
        <v>19</v>
      </c>
      <c r="E6230" s="3" t="str">
        <f t="shared" si="111"/>
        <v>2-Pack SAMSUNG S24 Skärmskydd - Härdat Glas 9H - Super kvalitet 3D</v>
      </c>
      <c r="F6230" s="1" t="s">
        <v>263</v>
      </c>
      <c r="G6230" s="1" t="s">
        <v>264</v>
      </c>
      <c r="H6230" s="1" t="s">
        <v>265</v>
      </c>
      <c r="I6230" s="1" t="s">
        <v>16</v>
      </c>
      <c r="J6230" s="1" t="s">
        <v>23</v>
      </c>
      <c r="K6230" s="1" t="s">
        <v>16</v>
      </c>
      <c r="L6230" s="1" t="s">
        <v>16</v>
      </c>
      <c r="M6230" s="1" t="s">
        <v>16</v>
      </c>
      <c r="N6230" s="1" t="s">
        <v>16</v>
      </c>
      <c r="O6230" s="1">
        <v>71.2</v>
      </c>
      <c r="P6230" s="1">
        <v>1.0</v>
      </c>
    </row>
    <row r="6231">
      <c r="A6231" s="1" t="s">
        <v>29</v>
      </c>
      <c r="B6231" s="1" t="s">
        <v>8307</v>
      </c>
      <c r="C6231" s="2" t="s">
        <v>8212</v>
      </c>
      <c r="D6231" s="1" t="s">
        <v>19</v>
      </c>
      <c r="E6231" s="3" t="str">
        <f t="shared" si="111"/>
        <v>2-Pack SAMSUNG S24 Skärmskydd - Härdat Glas 9H - Super kvalitet 3D</v>
      </c>
      <c r="F6231" s="1" t="s">
        <v>263</v>
      </c>
      <c r="G6231" s="1" t="s">
        <v>264</v>
      </c>
      <c r="H6231" s="1" t="s">
        <v>265</v>
      </c>
      <c r="I6231" s="1" t="s">
        <v>16</v>
      </c>
      <c r="J6231" s="1" t="s">
        <v>23</v>
      </c>
      <c r="K6231" s="1" t="s">
        <v>16</v>
      </c>
      <c r="L6231" s="1" t="s">
        <v>16</v>
      </c>
      <c r="M6231" s="1" t="s">
        <v>16</v>
      </c>
      <c r="N6231" s="1" t="s">
        <v>16</v>
      </c>
      <c r="O6231" s="1">
        <v>71.2</v>
      </c>
      <c r="P6231" s="1">
        <v>1.0</v>
      </c>
    </row>
    <row r="6232">
      <c r="A6232" s="1" t="s">
        <v>29</v>
      </c>
      <c r="B6232" s="1" t="s">
        <v>8308</v>
      </c>
      <c r="C6232" s="2" t="s">
        <v>8212</v>
      </c>
      <c r="D6232" s="1" t="s">
        <v>19</v>
      </c>
      <c r="E6232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6232" s="1" t="s">
        <v>31</v>
      </c>
      <c r="G6232" s="1" t="s">
        <v>32</v>
      </c>
      <c r="H6232" s="1" t="s">
        <v>33</v>
      </c>
      <c r="I6232" s="1" t="s">
        <v>16</v>
      </c>
      <c r="J6232" s="1" t="s">
        <v>23</v>
      </c>
      <c r="K6232" s="1" t="s">
        <v>16</v>
      </c>
      <c r="L6232" s="1" t="s">
        <v>16</v>
      </c>
      <c r="M6232" s="1" t="s">
        <v>16</v>
      </c>
      <c r="N6232" s="1" t="s">
        <v>16</v>
      </c>
      <c r="O6232" s="1">
        <v>79.2</v>
      </c>
      <c r="P6232" s="1">
        <v>1.0</v>
      </c>
    </row>
    <row r="6233">
      <c r="A6233" s="1" t="s">
        <v>29</v>
      </c>
      <c r="B6233" s="1" t="s">
        <v>8309</v>
      </c>
      <c r="C6233" s="2" t="s">
        <v>8212</v>
      </c>
      <c r="D6233" s="1" t="s">
        <v>19</v>
      </c>
      <c r="E6233" s="3" t="str">
        <f>HYPERLINK("https://fyndiq.se/produkt/8a162916fdf246f7/", "2-Pack SAMSUNG S24 Skärmskydd - Härdat Glas 9H - Super kvalitet 3D")</f>
        <v>2-Pack SAMSUNG S24 Skärmskydd - Härdat Glas 9H - Super kvalitet 3D</v>
      </c>
      <c r="F6233" s="1" t="s">
        <v>714</v>
      </c>
      <c r="G6233" s="1" t="s">
        <v>715</v>
      </c>
      <c r="H6233" s="1" t="s">
        <v>716</v>
      </c>
      <c r="I6233" s="1" t="s">
        <v>16</v>
      </c>
      <c r="J6233" s="1" t="s">
        <v>23</v>
      </c>
      <c r="K6233" s="1" t="s">
        <v>16</v>
      </c>
      <c r="L6233" s="1" t="s">
        <v>16</v>
      </c>
      <c r="M6233" s="1" t="s">
        <v>16</v>
      </c>
      <c r="N6233" s="1" t="s">
        <v>16</v>
      </c>
      <c r="O6233" s="1">
        <v>71.2</v>
      </c>
      <c r="P6233" s="1">
        <v>1.0</v>
      </c>
    </row>
    <row r="6234">
      <c r="A6234" s="1" t="s">
        <v>29</v>
      </c>
      <c r="B6234" s="1" t="s">
        <v>8310</v>
      </c>
      <c r="C6234" s="2" t="s">
        <v>8311</v>
      </c>
      <c r="D6234" s="1" t="s">
        <v>19</v>
      </c>
      <c r="E6234" s="3" t="str">
        <f>HYPERLINK("https://fyndiq.se/produkt/f15b82570d4144d0/", "2-Pack Apple Watch 41mm – Härdat glas 9H – Super kvalitet 3D")</f>
        <v>2-Pack Apple Watch 41mm – Härdat glas 9H – Super kvalitet 3D</v>
      </c>
      <c r="F6234" s="1" t="s">
        <v>144</v>
      </c>
      <c r="G6234" s="1" t="s">
        <v>145</v>
      </c>
      <c r="H6234" s="1" t="s">
        <v>146</v>
      </c>
      <c r="I6234" s="1" t="s">
        <v>16</v>
      </c>
      <c r="J6234" s="1" t="s">
        <v>23</v>
      </c>
      <c r="K6234" s="1" t="s">
        <v>16</v>
      </c>
      <c r="L6234" s="1" t="s">
        <v>16</v>
      </c>
      <c r="M6234" s="1" t="s">
        <v>16</v>
      </c>
      <c r="N6234" s="1" t="s">
        <v>16</v>
      </c>
      <c r="O6234" s="1">
        <v>55.2</v>
      </c>
      <c r="P6234" s="1">
        <v>1.0</v>
      </c>
    </row>
    <row r="6235">
      <c r="A6235" s="1" t="s">
        <v>29</v>
      </c>
      <c r="B6235" s="1" t="s">
        <v>8312</v>
      </c>
      <c r="C6235" s="2" t="s">
        <v>8311</v>
      </c>
      <c r="D6235" s="1" t="s">
        <v>19</v>
      </c>
      <c r="E6235" s="3" t="str">
        <f>HYPERLINK("https://fyndiq.se/produkt/56c72c0ba5f749b5/", "2-Pack SAMSUNG S24 Skärmskydd - Härdat Glas 9H - Super kvalitet 3D")</f>
        <v>2-Pack SAMSUNG S24 Skärmskydd - Härdat Glas 9H - Super kvalitet 3D</v>
      </c>
      <c r="F6235" s="1" t="s">
        <v>263</v>
      </c>
      <c r="G6235" s="1" t="s">
        <v>264</v>
      </c>
      <c r="H6235" s="1" t="s">
        <v>265</v>
      </c>
      <c r="I6235" s="1" t="s">
        <v>16</v>
      </c>
      <c r="J6235" s="1" t="s">
        <v>23</v>
      </c>
      <c r="K6235" s="1" t="s">
        <v>16</v>
      </c>
      <c r="L6235" s="1" t="s">
        <v>16</v>
      </c>
      <c r="M6235" s="1" t="s">
        <v>16</v>
      </c>
      <c r="N6235" s="1" t="s">
        <v>16</v>
      </c>
      <c r="O6235" s="1">
        <v>71.2</v>
      </c>
      <c r="P6235" s="1">
        <v>1.0</v>
      </c>
    </row>
    <row r="6236">
      <c r="A6236" s="1" t="s">
        <v>29</v>
      </c>
      <c r="B6236" s="1" t="s">
        <v>8313</v>
      </c>
      <c r="C6236" s="2" t="s">
        <v>8311</v>
      </c>
      <c r="D6236" s="1" t="s">
        <v>19</v>
      </c>
      <c r="E623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6236" s="1" t="s">
        <v>183</v>
      </c>
      <c r="G6236" s="1" t="s">
        <v>184</v>
      </c>
      <c r="H6236" s="1" t="s">
        <v>185</v>
      </c>
      <c r="I6236" s="1" t="s">
        <v>16</v>
      </c>
      <c r="J6236" s="1" t="s">
        <v>23</v>
      </c>
      <c r="K6236" s="1" t="s">
        <v>16</v>
      </c>
      <c r="L6236" s="1" t="s">
        <v>16</v>
      </c>
      <c r="M6236" s="1" t="s">
        <v>16</v>
      </c>
      <c r="N6236" s="1" t="s">
        <v>16</v>
      </c>
      <c r="O6236" s="1">
        <v>79.2</v>
      </c>
      <c r="P6236" s="1">
        <v>1.0</v>
      </c>
    </row>
    <row r="6237">
      <c r="A6237" s="1" t="s">
        <v>29</v>
      </c>
      <c r="B6237" s="1" t="s">
        <v>8314</v>
      </c>
      <c r="C6237" s="2" t="s">
        <v>8311</v>
      </c>
      <c r="D6237" s="1" t="s">
        <v>19</v>
      </c>
      <c r="E6237" s="3" t="str">
        <f>HYPERLINK("https://fyndiq.se/produkt/a00b62acc6644fd2/", "2-Pack Samsung Galaxy S10 - Härdat glas 9H – Super kvalitet 3D")</f>
        <v>2-Pack Samsung Galaxy S10 - Härdat glas 9H – Super kvalitet 3D</v>
      </c>
      <c r="F6237" s="1" t="s">
        <v>1291</v>
      </c>
      <c r="G6237" s="1" t="s">
        <v>1292</v>
      </c>
      <c r="H6237" s="1" t="s">
        <v>1293</v>
      </c>
      <c r="I6237" s="1" t="s">
        <v>16</v>
      </c>
      <c r="J6237" s="1" t="s">
        <v>23</v>
      </c>
      <c r="K6237" s="1" t="s">
        <v>16</v>
      </c>
      <c r="L6237" s="1" t="s">
        <v>16</v>
      </c>
      <c r="M6237" s="1" t="s">
        <v>16</v>
      </c>
      <c r="N6237" s="1" t="s">
        <v>16</v>
      </c>
      <c r="O6237" s="1">
        <v>63.2</v>
      </c>
      <c r="P6237" s="1">
        <v>1.0</v>
      </c>
    </row>
    <row r="6238">
      <c r="A6238" s="1" t="s">
        <v>29</v>
      </c>
      <c r="B6238" s="1" t="s">
        <v>8315</v>
      </c>
      <c r="C6238" s="2" t="s">
        <v>8311</v>
      </c>
      <c r="D6238" s="1" t="s">
        <v>19</v>
      </c>
      <c r="E6238" s="3" t="str">
        <f>HYPERLINK("https://fyndiq.se/produkt/c26c9ffef37a436a/", "2-Pack Samsung A35 5G Skärmskydd i Härdat Glas")</f>
        <v>2-Pack Samsung A35 5G Skärmskydd i Härdat Glas</v>
      </c>
      <c r="F6238" s="1" t="s">
        <v>432</v>
      </c>
      <c r="G6238" s="1" t="s">
        <v>433</v>
      </c>
      <c r="H6238" s="1" t="s">
        <v>434</v>
      </c>
      <c r="I6238" s="1" t="s">
        <v>16</v>
      </c>
      <c r="J6238" s="1" t="s">
        <v>23</v>
      </c>
      <c r="K6238" s="1" t="s">
        <v>16</v>
      </c>
      <c r="L6238" s="1" t="s">
        <v>16</v>
      </c>
      <c r="M6238" s="1" t="s">
        <v>16</v>
      </c>
      <c r="N6238" s="1" t="s">
        <v>16</v>
      </c>
      <c r="O6238" s="1">
        <v>63.2</v>
      </c>
      <c r="P6238" s="1">
        <v>1.0</v>
      </c>
    </row>
    <row r="6239">
      <c r="A6239" s="1" t="s">
        <v>29</v>
      </c>
      <c r="B6239" s="1" t="s">
        <v>8316</v>
      </c>
      <c r="C6239" s="2" t="s">
        <v>8311</v>
      </c>
      <c r="D6239" s="1" t="s">
        <v>19</v>
      </c>
      <c r="E6239" s="3" t="str">
        <f>HYPERLINK("https://fyndiq.se/produkt/56c72c0ba5f749b5/", "2-Pack SAMSUNG S24 Skärmskydd - Härdat Glas 9H - Super kvalitet 3D")</f>
        <v>2-Pack SAMSUNG S24 Skärmskydd - Härdat Glas 9H - Super kvalitet 3D</v>
      </c>
      <c r="F6239" s="1" t="s">
        <v>263</v>
      </c>
      <c r="G6239" s="1" t="s">
        <v>264</v>
      </c>
      <c r="H6239" s="1" t="s">
        <v>265</v>
      </c>
      <c r="I6239" s="1" t="s">
        <v>1673</v>
      </c>
      <c r="J6239" s="1" t="s">
        <v>9</v>
      </c>
      <c r="K6239" s="2" t="s">
        <v>3886</v>
      </c>
      <c r="L6239" s="1" t="s">
        <v>2044</v>
      </c>
      <c r="M6239" s="1" t="s">
        <v>16</v>
      </c>
      <c r="N6239" s="1" t="s">
        <v>16</v>
      </c>
      <c r="O6239" s="1">
        <v>71.2</v>
      </c>
      <c r="P6239" s="1">
        <v>1.0</v>
      </c>
    </row>
    <row r="6240">
      <c r="A6240" s="1" t="s">
        <v>29</v>
      </c>
      <c r="B6240" s="1" t="s">
        <v>8317</v>
      </c>
      <c r="C6240" s="2" t="s">
        <v>8311</v>
      </c>
      <c r="D6240" s="1" t="s">
        <v>19</v>
      </c>
      <c r="E624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6240" s="1" t="s">
        <v>760</v>
      </c>
      <c r="G6240" s="1" t="s">
        <v>761</v>
      </c>
      <c r="H6240" s="1" t="s">
        <v>762</v>
      </c>
      <c r="I6240" s="1" t="s">
        <v>16</v>
      </c>
      <c r="J6240" s="1" t="s">
        <v>23</v>
      </c>
      <c r="K6240" s="1" t="s">
        <v>16</v>
      </c>
      <c r="L6240" s="1" t="s">
        <v>16</v>
      </c>
      <c r="M6240" s="1" t="s">
        <v>16</v>
      </c>
      <c r="N6240" s="1" t="s">
        <v>16</v>
      </c>
      <c r="O6240" s="1">
        <v>63.2</v>
      </c>
      <c r="P6240" s="1">
        <v>1.0</v>
      </c>
    </row>
    <row r="6241">
      <c r="A6241" s="1" t="s">
        <v>29</v>
      </c>
      <c r="B6241" s="1" t="s">
        <v>8318</v>
      </c>
      <c r="C6241" s="2" t="s">
        <v>8311</v>
      </c>
      <c r="D6241" s="1" t="s">
        <v>19</v>
      </c>
      <c r="E6241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6241" s="1" t="s">
        <v>1412</v>
      </c>
      <c r="G6241" s="1" t="s">
        <v>1413</v>
      </c>
      <c r="H6241" s="1" t="s">
        <v>1414</v>
      </c>
      <c r="I6241" s="1" t="s">
        <v>16</v>
      </c>
      <c r="J6241" s="1" t="s">
        <v>23</v>
      </c>
      <c r="K6241" s="1" t="s">
        <v>16</v>
      </c>
      <c r="L6241" s="1" t="s">
        <v>16</v>
      </c>
      <c r="M6241" s="1" t="s">
        <v>16</v>
      </c>
      <c r="N6241" s="1" t="s">
        <v>16</v>
      </c>
      <c r="O6241" s="1">
        <v>63.2</v>
      </c>
      <c r="P6241" s="1">
        <v>1.0</v>
      </c>
    </row>
    <row r="6242">
      <c r="A6242" s="1" t="s">
        <v>29</v>
      </c>
      <c r="B6242" s="1" t="s">
        <v>8319</v>
      </c>
      <c r="C6242" s="2" t="s">
        <v>8311</v>
      </c>
      <c r="D6242" s="1" t="s">
        <v>19</v>
      </c>
      <c r="E6242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6242" s="1" t="s">
        <v>776</v>
      </c>
      <c r="G6242" s="1" t="s">
        <v>777</v>
      </c>
      <c r="H6242" s="1" t="s">
        <v>778</v>
      </c>
      <c r="I6242" s="1" t="s">
        <v>1230</v>
      </c>
      <c r="J6242" s="1" t="s">
        <v>9</v>
      </c>
      <c r="K6242" s="2" t="s">
        <v>4776</v>
      </c>
      <c r="L6242" s="1" t="s">
        <v>2602</v>
      </c>
      <c r="M6242" s="1" t="s">
        <v>16</v>
      </c>
      <c r="N6242" s="1" t="s">
        <v>16</v>
      </c>
      <c r="O6242" s="1">
        <v>63.2</v>
      </c>
      <c r="P6242" s="1">
        <v>1.0</v>
      </c>
    </row>
    <row r="6243">
      <c r="A6243" s="1" t="s">
        <v>29</v>
      </c>
      <c r="B6243" s="1" t="s">
        <v>8320</v>
      </c>
      <c r="C6243" s="2" t="s">
        <v>8311</v>
      </c>
      <c r="D6243" s="1" t="s">
        <v>19</v>
      </c>
      <c r="E6243" s="3" t="str">
        <f>HYPERLINK("https://fyndiq.se/produkt/0b2f55cbfc0d4bc8/", "Skärmskydd Iphone 12 / 12 Pro , härdat glas, hög kvalitet.")</f>
        <v>Skärmskydd Iphone 12 / 12 Pro , härdat glas, hög kvalitet.</v>
      </c>
      <c r="F6243" s="1" t="s">
        <v>587</v>
      </c>
      <c r="G6243" s="1" t="s">
        <v>588</v>
      </c>
      <c r="H6243" s="1" t="s">
        <v>589</v>
      </c>
      <c r="I6243" s="1" t="s">
        <v>16</v>
      </c>
      <c r="J6243" s="1" t="s">
        <v>23</v>
      </c>
      <c r="K6243" s="1" t="s">
        <v>16</v>
      </c>
      <c r="L6243" s="1" t="s">
        <v>16</v>
      </c>
      <c r="M6243" s="1" t="s">
        <v>16</v>
      </c>
      <c r="N6243" s="1" t="s">
        <v>16</v>
      </c>
      <c r="O6243" s="1">
        <v>47.2</v>
      </c>
      <c r="P6243" s="1">
        <v>1.0</v>
      </c>
    </row>
    <row r="6244">
      <c r="A6244" s="1" t="s">
        <v>29</v>
      </c>
      <c r="B6244" s="1" t="s">
        <v>8321</v>
      </c>
      <c r="C6244" s="2" t="s">
        <v>8311</v>
      </c>
      <c r="D6244" s="1" t="s">
        <v>19</v>
      </c>
      <c r="E6244" s="3" t="str">
        <f>HYPERLINK("https://fyndiq.se/produkt/56c72c0ba5f749b5/", "2-Pack SAMSUNG S24 Skärmskydd - Härdat Glas 9H - Super kvalitet 3D")</f>
        <v>2-Pack SAMSUNG S24 Skärmskydd - Härdat Glas 9H - Super kvalitet 3D</v>
      </c>
      <c r="F6244" s="1" t="s">
        <v>263</v>
      </c>
      <c r="G6244" s="1" t="s">
        <v>264</v>
      </c>
      <c r="H6244" s="1" t="s">
        <v>265</v>
      </c>
      <c r="I6244" s="1" t="s">
        <v>16</v>
      </c>
      <c r="J6244" s="1" t="s">
        <v>23</v>
      </c>
      <c r="K6244" s="1" t="s">
        <v>16</v>
      </c>
      <c r="L6244" s="1" t="s">
        <v>16</v>
      </c>
      <c r="M6244" s="1" t="s">
        <v>16</v>
      </c>
      <c r="N6244" s="1" t="s">
        <v>16</v>
      </c>
      <c r="O6244" s="1">
        <v>71.2</v>
      </c>
      <c r="P6244" s="1">
        <v>1.0</v>
      </c>
    </row>
    <row r="6245">
      <c r="A6245" s="1" t="s">
        <v>29</v>
      </c>
      <c r="B6245" s="1" t="s">
        <v>8322</v>
      </c>
      <c r="C6245" s="2" t="s">
        <v>8311</v>
      </c>
      <c r="D6245" s="1" t="s">
        <v>19</v>
      </c>
      <c r="E624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245" s="1" t="s">
        <v>692</v>
      </c>
      <c r="G6245" s="1" t="s">
        <v>693</v>
      </c>
      <c r="H6245" s="1" t="s">
        <v>694</v>
      </c>
      <c r="I6245" s="1" t="s">
        <v>16</v>
      </c>
      <c r="J6245" s="1" t="s">
        <v>23</v>
      </c>
      <c r="K6245" s="1" t="s">
        <v>16</v>
      </c>
      <c r="L6245" s="1" t="s">
        <v>16</v>
      </c>
      <c r="M6245" s="1" t="s">
        <v>16</v>
      </c>
      <c r="N6245" s="1" t="s">
        <v>16</v>
      </c>
      <c r="O6245" s="1">
        <v>55.2</v>
      </c>
      <c r="P6245" s="1">
        <v>1.0</v>
      </c>
    </row>
    <row r="6246">
      <c r="A6246" s="1" t="s">
        <v>29</v>
      </c>
      <c r="B6246" s="1" t="s">
        <v>8323</v>
      </c>
      <c r="C6246" s="2" t="s">
        <v>8311</v>
      </c>
      <c r="D6246" s="1" t="s">
        <v>19</v>
      </c>
      <c r="E6246" s="3" t="str">
        <f>HYPERLINK("https://fyndiq.se/produkt/270ab3c9b834466d/", "2-Pack SONY XPERIA 10 V Skärmskydd - Härdat Glas 9H - Super kvalitet 3D")</f>
        <v>2-Pack SONY XPERIA 10 V Skärmskydd - Härdat Glas 9H - Super kvalitet 3D</v>
      </c>
      <c r="F6246" s="1" t="s">
        <v>99</v>
      </c>
      <c r="G6246" s="1" t="s">
        <v>100</v>
      </c>
      <c r="H6246" s="1" t="s">
        <v>101</v>
      </c>
      <c r="I6246" s="1" t="s">
        <v>16</v>
      </c>
      <c r="J6246" s="1" t="s">
        <v>23</v>
      </c>
      <c r="K6246" s="1" t="s">
        <v>16</v>
      </c>
      <c r="L6246" s="1" t="s">
        <v>16</v>
      </c>
      <c r="M6246" s="1" t="s">
        <v>16</v>
      </c>
      <c r="N6246" s="1" t="s">
        <v>16</v>
      </c>
      <c r="O6246" s="1">
        <v>63.2</v>
      </c>
      <c r="P6246" s="1">
        <v>1.0</v>
      </c>
    </row>
    <row r="6247">
      <c r="A6247" s="1" t="s">
        <v>29</v>
      </c>
      <c r="B6247" s="1" t="s">
        <v>8324</v>
      </c>
      <c r="C6247" s="2" t="s">
        <v>8311</v>
      </c>
      <c r="D6247" s="1" t="s">
        <v>19</v>
      </c>
      <c r="E624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247" s="1" t="s">
        <v>26</v>
      </c>
      <c r="G6247" s="1" t="s">
        <v>27</v>
      </c>
      <c r="H6247" s="1" t="s">
        <v>28</v>
      </c>
      <c r="I6247" s="1" t="s">
        <v>16</v>
      </c>
      <c r="J6247" s="1" t="s">
        <v>23</v>
      </c>
      <c r="K6247" s="1" t="s">
        <v>16</v>
      </c>
      <c r="L6247" s="1" t="s">
        <v>16</v>
      </c>
      <c r="M6247" s="1" t="s">
        <v>16</v>
      </c>
      <c r="N6247" s="1" t="s">
        <v>16</v>
      </c>
      <c r="O6247" s="1">
        <v>71.2</v>
      </c>
      <c r="P6247" s="1">
        <v>1.0</v>
      </c>
    </row>
    <row r="6248">
      <c r="A6248" s="1" t="s">
        <v>29</v>
      </c>
      <c r="B6248" s="1" t="s">
        <v>8325</v>
      </c>
      <c r="C6248" s="2" t="s">
        <v>8311</v>
      </c>
      <c r="D6248" s="1" t="s">
        <v>19</v>
      </c>
      <c r="E624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248" s="1" t="s">
        <v>977</v>
      </c>
      <c r="G6248" s="1" t="s">
        <v>978</v>
      </c>
      <c r="H6248" s="1" t="s">
        <v>979</v>
      </c>
      <c r="I6248" s="1" t="s">
        <v>1311</v>
      </c>
      <c r="J6248" s="1" t="s">
        <v>9</v>
      </c>
      <c r="K6248" s="2" t="s">
        <v>3385</v>
      </c>
      <c r="L6248" s="1" t="s">
        <v>2650</v>
      </c>
      <c r="M6248" s="1" t="s">
        <v>16</v>
      </c>
      <c r="N6248" s="1" t="s">
        <v>16</v>
      </c>
      <c r="O6248" s="1">
        <v>63.2</v>
      </c>
      <c r="P6248" s="1">
        <v>1.0</v>
      </c>
    </row>
    <row r="6249">
      <c r="A6249" s="1" t="s">
        <v>29</v>
      </c>
      <c r="B6249" s="1" t="s">
        <v>8326</v>
      </c>
      <c r="C6249" s="2" t="s">
        <v>8311</v>
      </c>
      <c r="D6249" s="1" t="s">
        <v>19</v>
      </c>
      <c r="E6249" s="3" t="str">
        <f>HYPERLINK("https://fyndiq.se/produkt/613d3d071e424de7/", "2 Pack Samsung Xcover Pro- Härdat glas 9H - Super kvalitet 3D")</f>
        <v>2 Pack Samsung Xcover Pro- Härdat glas 9H - Super kvalitet 3D</v>
      </c>
      <c r="F6249" s="1" t="s">
        <v>548</v>
      </c>
      <c r="G6249" s="1" t="s">
        <v>549</v>
      </c>
      <c r="H6249" s="1" t="s">
        <v>550</v>
      </c>
      <c r="I6249" s="1" t="s">
        <v>16</v>
      </c>
      <c r="J6249" s="1" t="s">
        <v>23</v>
      </c>
      <c r="K6249" s="1" t="s">
        <v>16</v>
      </c>
      <c r="L6249" s="1" t="s">
        <v>16</v>
      </c>
      <c r="M6249" s="1" t="s">
        <v>16</v>
      </c>
      <c r="N6249" s="1" t="s">
        <v>16</v>
      </c>
      <c r="O6249" s="1">
        <v>71.2</v>
      </c>
      <c r="P6249" s="1">
        <v>1.0</v>
      </c>
    </row>
    <row r="6250">
      <c r="A6250" s="1" t="s">
        <v>29</v>
      </c>
      <c r="B6250" s="1" t="s">
        <v>8327</v>
      </c>
      <c r="C6250" s="2" t="s">
        <v>8311</v>
      </c>
      <c r="D6250" s="1" t="s">
        <v>19</v>
      </c>
      <c r="E6250" s="3" t="str">
        <f>HYPERLINK("https://fyndiq.se/produkt/1ecadb33e7594efc/", "2-Pack Privacy Samsung A52S Skärmskydd &amp; 2-Pack Linsskydd - Härdat Glas 9H - Super kvalitet 3D")</f>
        <v>2-Pack Privacy Samsung A52S Skärmskydd &amp; 2-Pack Linsskydd - Härdat Glas 9H - Super kvalitet 3D</v>
      </c>
      <c r="F6250" s="1" t="s">
        <v>8328</v>
      </c>
      <c r="G6250" s="1" t="s">
        <v>8329</v>
      </c>
      <c r="H6250" s="1" t="s">
        <v>8330</v>
      </c>
      <c r="I6250" s="1" t="s">
        <v>16</v>
      </c>
      <c r="J6250" s="1" t="s">
        <v>23</v>
      </c>
      <c r="K6250" s="1" t="s">
        <v>16</v>
      </c>
      <c r="L6250" s="1" t="s">
        <v>16</v>
      </c>
      <c r="M6250" s="1" t="s">
        <v>16</v>
      </c>
      <c r="N6250" s="1" t="s">
        <v>16</v>
      </c>
      <c r="O6250" s="1">
        <v>95.2</v>
      </c>
      <c r="P6250" s="1">
        <v>1.0</v>
      </c>
    </row>
    <row r="6251">
      <c r="A6251" s="1" t="s">
        <v>29</v>
      </c>
      <c r="B6251" s="1" t="s">
        <v>8331</v>
      </c>
      <c r="C6251" s="2" t="s">
        <v>8311</v>
      </c>
      <c r="D6251" s="1" t="s">
        <v>19</v>
      </c>
      <c r="E6251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251" s="1" t="s">
        <v>539</v>
      </c>
      <c r="G6251" s="1" t="s">
        <v>540</v>
      </c>
      <c r="H6251" s="1" t="s">
        <v>541</v>
      </c>
      <c r="I6251" s="1" t="s">
        <v>16</v>
      </c>
      <c r="J6251" s="1" t="s">
        <v>23</v>
      </c>
      <c r="K6251" s="1" t="s">
        <v>16</v>
      </c>
      <c r="L6251" s="1" t="s">
        <v>16</v>
      </c>
      <c r="M6251" s="1" t="s">
        <v>16</v>
      </c>
      <c r="N6251" s="1" t="s">
        <v>16</v>
      </c>
      <c r="O6251" s="1">
        <v>95.2</v>
      </c>
      <c r="P6251" s="1">
        <v>1.0</v>
      </c>
    </row>
    <row r="6252">
      <c r="A6252" s="1" t="s">
        <v>29</v>
      </c>
      <c r="B6252" s="1" t="s">
        <v>8332</v>
      </c>
      <c r="C6252" s="2" t="s">
        <v>8311</v>
      </c>
      <c r="D6252" s="1" t="s">
        <v>19</v>
      </c>
      <c r="E6252" s="3" t="str">
        <f>HYPERLINK("https://fyndiq.se/produkt/fb71bd1df0c24a44/", "2-Pack Samsung Galaxy A34 (5G) - 9H Härdat Glass - 3D Super Kvalitet")</f>
        <v>2-Pack Samsung Galaxy A34 (5G) - 9H Härdat Glass - 3D Super Kvalitet</v>
      </c>
      <c r="F6252" s="1" t="s">
        <v>75</v>
      </c>
      <c r="G6252" s="1" t="s">
        <v>76</v>
      </c>
      <c r="H6252" s="1" t="s">
        <v>77</v>
      </c>
      <c r="I6252" s="1" t="s">
        <v>16</v>
      </c>
      <c r="J6252" s="1" t="s">
        <v>23</v>
      </c>
      <c r="K6252" s="1" t="s">
        <v>16</v>
      </c>
      <c r="L6252" s="1" t="s">
        <v>16</v>
      </c>
      <c r="M6252" s="1" t="s">
        <v>16</v>
      </c>
      <c r="N6252" s="1" t="s">
        <v>16</v>
      </c>
      <c r="O6252" s="1">
        <v>63.2</v>
      </c>
      <c r="P6252" s="1">
        <v>1.0</v>
      </c>
    </row>
    <row r="6253">
      <c r="A6253" s="1" t="s">
        <v>29</v>
      </c>
      <c r="B6253" s="1" t="s">
        <v>8333</v>
      </c>
      <c r="C6253" s="2" t="s">
        <v>8311</v>
      </c>
      <c r="D6253" s="1" t="s">
        <v>19</v>
      </c>
      <c r="E6253" s="3" t="str">
        <f t="shared" ref="E6253:E6254" si="112">HYPERLINK("https://fyndiq.se/produkt/f15b82570d4144d0/", "2-Pack Apple Watch 41mm – Härdat glas 9H – Super kvalitet 3D")</f>
        <v>2-Pack Apple Watch 41mm – Härdat glas 9H – Super kvalitet 3D</v>
      </c>
      <c r="F6253" s="1" t="s">
        <v>144</v>
      </c>
      <c r="G6253" s="1" t="s">
        <v>145</v>
      </c>
      <c r="H6253" s="1" t="s">
        <v>146</v>
      </c>
      <c r="I6253" s="1" t="s">
        <v>1311</v>
      </c>
      <c r="J6253" s="1" t="s">
        <v>9</v>
      </c>
      <c r="K6253" s="2" t="s">
        <v>7158</v>
      </c>
      <c r="L6253" s="1" t="s">
        <v>2650</v>
      </c>
      <c r="M6253" s="1" t="s">
        <v>16</v>
      </c>
      <c r="N6253" s="1" t="s">
        <v>16</v>
      </c>
      <c r="O6253" s="1">
        <v>55.2</v>
      </c>
      <c r="P6253" s="1">
        <v>1.0</v>
      </c>
    </row>
    <row r="6254">
      <c r="A6254" s="1" t="s">
        <v>29</v>
      </c>
      <c r="B6254" s="1" t="s">
        <v>8334</v>
      </c>
      <c r="C6254" s="2" t="s">
        <v>8311</v>
      </c>
      <c r="D6254" s="1" t="s">
        <v>19</v>
      </c>
      <c r="E6254" s="3" t="str">
        <f t="shared" si="112"/>
        <v>2-Pack Apple Watch 41mm – Härdat glas 9H – Super kvalitet 3D</v>
      </c>
      <c r="F6254" s="1" t="s">
        <v>144</v>
      </c>
      <c r="G6254" s="1" t="s">
        <v>145</v>
      </c>
      <c r="H6254" s="1" t="s">
        <v>146</v>
      </c>
      <c r="I6254" s="1" t="s">
        <v>16</v>
      </c>
      <c r="J6254" s="1" t="s">
        <v>23</v>
      </c>
      <c r="K6254" s="1" t="s">
        <v>16</v>
      </c>
      <c r="L6254" s="1" t="s">
        <v>16</v>
      </c>
      <c r="M6254" s="1" t="s">
        <v>16</v>
      </c>
      <c r="N6254" s="1" t="s">
        <v>16</v>
      </c>
      <c r="O6254" s="1">
        <v>55.2</v>
      </c>
      <c r="P6254" s="1">
        <v>1.0</v>
      </c>
    </row>
    <row r="6255">
      <c r="A6255" s="1" t="s">
        <v>29</v>
      </c>
      <c r="B6255" s="1" t="s">
        <v>8335</v>
      </c>
      <c r="C6255" s="2" t="s">
        <v>8311</v>
      </c>
      <c r="D6255" s="1" t="s">
        <v>19</v>
      </c>
      <c r="E6255" s="3" t="str">
        <f>HYPERLINK("https://fyndiq.se/produkt/e9fe6b45dad34f98/", "2-Pack Iphone X / XS / 11 PRO- 9H Härdat Glass - Top Kvalitet")</f>
        <v>2-Pack Iphone X / XS / 11 PRO- 9H Härdat Glass - Top Kvalitet</v>
      </c>
      <c r="F6255" s="1" t="s">
        <v>6168</v>
      </c>
      <c r="G6255" s="1" t="s">
        <v>6169</v>
      </c>
      <c r="H6255" s="1" t="s">
        <v>6170</v>
      </c>
      <c r="I6255" s="1" t="s">
        <v>16</v>
      </c>
      <c r="J6255" s="1" t="s">
        <v>23</v>
      </c>
      <c r="K6255" s="1" t="s">
        <v>16</v>
      </c>
      <c r="L6255" s="1" t="s">
        <v>16</v>
      </c>
      <c r="M6255" s="1" t="s">
        <v>16</v>
      </c>
      <c r="N6255" s="1" t="s">
        <v>16</v>
      </c>
      <c r="O6255" s="1">
        <v>55.2</v>
      </c>
      <c r="P6255" s="1">
        <v>1.0</v>
      </c>
    </row>
    <row r="6256">
      <c r="A6256" s="1" t="s">
        <v>29</v>
      </c>
      <c r="B6256" s="1" t="s">
        <v>8336</v>
      </c>
      <c r="C6256" s="2" t="s">
        <v>8311</v>
      </c>
      <c r="D6256" s="1" t="s">
        <v>19</v>
      </c>
      <c r="E6256" s="3" t="str">
        <f>HYPERLINK("https://fyndiq.se/produkt/d797b2d066ca471c/", "2-Pack Apple Watch 44mm – Härdat glas 9H – Super kvalitet 3D")</f>
        <v>2-Pack Apple Watch 44mm – Härdat glas 9H – Super kvalitet 3D</v>
      </c>
      <c r="F6256" s="1" t="s">
        <v>1392</v>
      </c>
      <c r="G6256" s="1" t="s">
        <v>1393</v>
      </c>
      <c r="H6256" s="1" t="s">
        <v>1394</v>
      </c>
      <c r="I6256" s="1" t="s">
        <v>16</v>
      </c>
      <c r="J6256" s="1" t="s">
        <v>23</v>
      </c>
      <c r="K6256" s="1" t="s">
        <v>16</v>
      </c>
      <c r="L6256" s="1" t="s">
        <v>16</v>
      </c>
      <c r="M6256" s="1" t="s">
        <v>16</v>
      </c>
      <c r="N6256" s="1" t="s">
        <v>16</v>
      </c>
      <c r="O6256" s="1">
        <v>55.2</v>
      </c>
      <c r="P6256" s="1">
        <v>1.0</v>
      </c>
    </row>
    <row r="6257">
      <c r="A6257" s="1" t="s">
        <v>29</v>
      </c>
      <c r="B6257" s="1" t="s">
        <v>8337</v>
      </c>
      <c r="C6257" s="2" t="s">
        <v>8311</v>
      </c>
      <c r="D6257" s="1" t="s">
        <v>19</v>
      </c>
      <c r="E6257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6257" s="1" t="s">
        <v>4752</v>
      </c>
      <c r="G6257" s="1" t="s">
        <v>4753</v>
      </c>
      <c r="H6257" s="1" t="s">
        <v>4754</v>
      </c>
      <c r="I6257" s="1" t="s">
        <v>16</v>
      </c>
      <c r="J6257" s="1" t="s">
        <v>23</v>
      </c>
      <c r="K6257" s="1" t="s">
        <v>16</v>
      </c>
      <c r="L6257" s="1" t="s">
        <v>16</v>
      </c>
      <c r="M6257" s="1" t="s">
        <v>16</v>
      </c>
      <c r="N6257" s="1" t="s">
        <v>16</v>
      </c>
      <c r="O6257" s="1">
        <v>71.2</v>
      </c>
      <c r="P6257" s="1">
        <v>1.0</v>
      </c>
    </row>
    <row r="6258">
      <c r="A6258" s="1" t="s">
        <v>29</v>
      </c>
      <c r="B6258" s="1" t="s">
        <v>8338</v>
      </c>
      <c r="C6258" s="2" t="s">
        <v>8311</v>
      </c>
      <c r="D6258" s="1" t="s">
        <v>19</v>
      </c>
      <c r="E6258" s="3" t="str">
        <f>HYPERLINK("https://fyndiq.se/produkt/8fdb82488031420f/", "2-pack - Iphone X - 9D Härdat Glass - Top Kvalitet")</f>
        <v>2-pack - Iphone X - 9D Härdat Glass - Top Kvalitet</v>
      </c>
      <c r="F6258" s="1" t="s">
        <v>4320</v>
      </c>
      <c r="G6258" s="1" t="s">
        <v>4321</v>
      </c>
      <c r="H6258" s="1" t="s">
        <v>523</v>
      </c>
      <c r="I6258" s="1" t="s">
        <v>16</v>
      </c>
      <c r="J6258" s="1" t="s">
        <v>23</v>
      </c>
      <c r="K6258" s="1" t="s">
        <v>16</v>
      </c>
      <c r="L6258" s="1" t="s">
        <v>16</v>
      </c>
      <c r="M6258" s="1" t="s">
        <v>16</v>
      </c>
      <c r="N6258" s="1" t="s">
        <v>16</v>
      </c>
      <c r="O6258" s="1">
        <v>55.2</v>
      </c>
      <c r="P6258" s="1">
        <v>1.0</v>
      </c>
    </row>
    <row r="6259">
      <c r="A6259" s="1" t="s">
        <v>29</v>
      </c>
      <c r="B6259" s="1" t="s">
        <v>8339</v>
      </c>
      <c r="C6259" s="2" t="s">
        <v>8311</v>
      </c>
      <c r="D6259" s="1" t="s">
        <v>19</v>
      </c>
      <c r="E6259" s="3" t="str">
        <f>HYPERLINK("https://fyndiq.se/produkt/701c980a31d04f70/", "Samsung S23 FE 5G - 9H Härdat Glass - Super Kvalitet 3D")</f>
        <v>Samsung S23 FE 5G - 9H Härdat Glass - Super Kvalitet 3D</v>
      </c>
      <c r="F6259" s="1" t="s">
        <v>698</v>
      </c>
      <c r="G6259" s="1" t="s">
        <v>699</v>
      </c>
      <c r="H6259" s="1" t="s">
        <v>700</v>
      </c>
      <c r="I6259" s="1" t="s">
        <v>16</v>
      </c>
      <c r="J6259" s="1" t="s">
        <v>23</v>
      </c>
      <c r="K6259" s="1" t="s">
        <v>16</v>
      </c>
      <c r="L6259" s="1" t="s">
        <v>16</v>
      </c>
      <c r="M6259" s="1" t="s">
        <v>16</v>
      </c>
      <c r="N6259" s="1" t="s">
        <v>16</v>
      </c>
      <c r="O6259" s="1">
        <v>55.2</v>
      </c>
      <c r="P6259" s="1">
        <v>1.0</v>
      </c>
    </row>
    <row r="6260">
      <c r="A6260" s="1" t="s">
        <v>29</v>
      </c>
      <c r="B6260" s="1" t="s">
        <v>8340</v>
      </c>
      <c r="C6260" s="2" t="s">
        <v>8311</v>
      </c>
      <c r="D6260" s="1" t="s">
        <v>19</v>
      </c>
      <c r="E626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260" s="1" t="s">
        <v>599</v>
      </c>
      <c r="G6260" s="1" t="s">
        <v>600</v>
      </c>
      <c r="H6260" s="1" t="s">
        <v>601</v>
      </c>
      <c r="I6260" s="1" t="s">
        <v>16</v>
      </c>
      <c r="J6260" s="1" t="s">
        <v>23</v>
      </c>
      <c r="K6260" s="1" t="s">
        <v>16</v>
      </c>
      <c r="L6260" s="1" t="s">
        <v>16</v>
      </c>
      <c r="M6260" s="1" t="s">
        <v>16</v>
      </c>
      <c r="N6260" s="1" t="s">
        <v>16</v>
      </c>
      <c r="O6260" s="1">
        <v>71.2</v>
      </c>
      <c r="P6260" s="1">
        <v>1.0</v>
      </c>
    </row>
    <row r="6261">
      <c r="A6261" s="1" t="s">
        <v>29</v>
      </c>
      <c r="B6261" s="1" t="s">
        <v>8341</v>
      </c>
      <c r="C6261" s="2" t="s">
        <v>8311</v>
      </c>
      <c r="D6261" s="1" t="s">
        <v>19</v>
      </c>
      <c r="E626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261" s="1" t="s">
        <v>26</v>
      </c>
      <c r="G6261" s="1" t="s">
        <v>27</v>
      </c>
      <c r="H6261" s="1" t="s">
        <v>28</v>
      </c>
      <c r="I6261" s="1" t="s">
        <v>16</v>
      </c>
      <c r="J6261" s="1" t="s">
        <v>23</v>
      </c>
      <c r="K6261" s="1" t="s">
        <v>16</v>
      </c>
      <c r="L6261" s="1" t="s">
        <v>16</v>
      </c>
      <c r="M6261" s="1" t="s">
        <v>16</v>
      </c>
      <c r="N6261" s="1" t="s">
        <v>16</v>
      </c>
      <c r="O6261" s="1">
        <v>71.2</v>
      </c>
      <c r="P6261" s="1">
        <v>1.0</v>
      </c>
    </row>
    <row r="6262">
      <c r="A6262" s="1" t="s">
        <v>29</v>
      </c>
      <c r="B6262" s="1" t="s">
        <v>8342</v>
      </c>
      <c r="C6262" s="2" t="s">
        <v>8311</v>
      </c>
      <c r="D6262" s="1" t="s">
        <v>19</v>
      </c>
      <c r="E626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262" s="1" t="s">
        <v>2144</v>
      </c>
      <c r="G6262" s="1" t="s">
        <v>2145</v>
      </c>
      <c r="H6262" s="1" t="s">
        <v>2146</v>
      </c>
      <c r="I6262" s="1" t="s">
        <v>16</v>
      </c>
      <c r="J6262" s="1" t="s">
        <v>23</v>
      </c>
      <c r="K6262" s="1" t="s">
        <v>16</v>
      </c>
      <c r="L6262" s="1" t="s">
        <v>16</v>
      </c>
      <c r="M6262" s="1" t="s">
        <v>16</v>
      </c>
      <c r="N6262" s="1" t="s">
        <v>16</v>
      </c>
      <c r="O6262" s="1">
        <v>63.2</v>
      </c>
      <c r="P6262" s="1">
        <v>1.0</v>
      </c>
    </row>
    <row r="6263">
      <c r="A6263" s="1" t="s">
        <v>29</v>
      </c>
      <c r="B6263" s="1" t="s">
        <v>8343</v>
      </c>
      <c r="C6263" s="2" t="s">
        <v>8311</v>
      </c>
      <c r="D6263" s="1" t="s">
        <v>19</v>
      </c>
      <c r="E6263" s="3" t="str">
        <f>HYPERLINK("https://fyndiq.se/produkt/432d784756a84eff/", "2-Pack Samsung Galaxy S20FE - Härdat Glas-9H -Super kvalitet 3D")</f>
        <v>2-Pack Samsung Galaxy S20FE - Härdat Glas-9H -Super kvalitet 3D</v>
      </c>
      <c r="F6263" s="1" t="s">
        <v>1078</v>
      </c>
      <c r="G6263" s="1" t="s">
        <v>1079</v>
      </c>
      <c r="H6263" s="1" t="s">
        <v>1080</v>
      </c>
      <c r="I6263" s="1" t="s">
        <v>16</v>
      </c>
      <c r="J6263" s="1" t="s">
        <v>23</v>
      </c>
      <c r="K6263" s="1" t="s">
        <v>16</v>
      </c>
      <c r="L6263" s="1" t="s">
        <v>16</v>
      </c>
      <c r="M6263" s="1" t="s">
        <v>16</v>
      </c>
      <c r="N6263" s="1" t="s">
        <v>16</v>
      </c>
      <c r="O6263" s="1">
        <v>63.2</v>
      </c>
      <c r="P6263" s="1">
        <v>1.0</v>
      </c>
    </row>
    <row r="6264">
      <c r="A6264" s="1" t="s">
        <v>29</v>
      </c>
      <c r="B6264" s="1" t="s">
        <v>8344</v>
      </c>
      <c r="C6264" s="2" t="s">
        <v>8311</v>
      </c>
      <c r="D6264" s="1" t="s">
        <v>19</v>
      </c>
      <c r="E6264" s="3" t="str">
        <f>HYPERLINK("https://fyndiq.se/produkt/28799ed0373d40b4/", "2 Pack Galaxy S21 Ultra 5G- Härdat glas 9H - Super kvalitet 3D")</f>
        <v>2 Pack Galaxy S21 Ultra 5G- Härdat glas 9H - Super kvalitet 3D</v>
      </c>
      <c r="F6264" s="1" t="s">
        <v>272</v>
      </c>
      <c r="G6264" s="1" t="s">
        <v>273</v>
      </c>
      <c r="H6264" s="1" t="s">
        <v>274</v>
      </c>
      <c r="I6264" s="1" t="s">
        <v>16</v>
      </c>
      <c r="J6264" s="1" t="s">
        <v>23</v>
      </c>
      <c r="K6264" s="1" t="s">
        <v>16</v>
      </c>
      <c r="L6264" s="1" t="s">
        <v>16</v>
      </c>
      <c r="M6264" s="1" t="s">
        <v>16</v>
      </c>
      <c r="N6264" s="1" t="s">
        <v>16</v>
      </c>
      <c r="O6264" s="1">
        <v>63.2</v>
      </c>
      <c r="P6264" s="1">
        <v>1.0</v>
      </c>
    </row>
    <row r="6265">
      <c r="A6265" s="1" t="s">
        <v>29</v>
      </c>
      <c r="B6265" s="1" t="s">
        <v>8345</v>
      </c>
      <c r="C6265" s="2" t="s">
        <v>8311</v>
      </c>
      <c r="D6265" s="1" t="s">
        <v>19</v>
      </c>
      <c r="E626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6265" s="1" t="s">
        <v>785</v>
      </c>
      <c r="G6265" s="1" t="s">
        <v>786</v>
      </c>
      <c r="H6265" s="1" t="s">
        <v>787</v>
      </c>
      <c r="I6265" s="1" t="s">
        <v>16</v>
      </c>
      <c r="J6265" s="1" t="s">
        <v>23</v>
      </c>
      <c r="K6265" s="1" t="s">
        <v>16</v>
      </c>
      <c r="L6265" s="1" t="s">
        <v>16</v>
      </c>
      <c r="M6265" s="1" t="s">
        <v>16</v>
      </c>
      <c r="N6265" s="1" t="s">
        <v>16</v>
      </c>
      <c r="O6265" s="1">
        <v>63.2</v>
      </c>
      <c r="P6265" s="1">
        <v>1.0</v>
      </c>
    </row>
    <row r="6266">
      <c r="A6266" s="1" t="s">
        <v>29</v>
      </c>
      <c r="B6266" s="1" t="s">
        <v>8346</v>
      </c>
      <c r="C6266" s="2" t="s">
        <v>8311</v>
      </c>
      <c r="D6266" s="1" t="s">
        <v>19</v>
      </c>
      <c r="E6266" s="3" t="str">
        <f>HYPERLINK("https://fyndiq.se/produkt/0f244212ec124dcd/", "2 Pack OnePlus 9 5G - Härdat glas 9H - Super kvalitet 3D Skärmskydd")</f>
        <v>2 Pack OnePlus 9 5G - Härdat glas 9H - Super kvalitet 3D Skärmskydd</v>
      </c>
      <c r="F6266" s="1" t="s">
        <v>803</v>
      </c>
      <c r="G6266" s="1" t="s">
        <v>804</v>
      </c>
      <c r="H6266" s="1" t="s">
        <v>805</v>
      </c>
      <c r="I6266" s="1" t="s">
        <v>16</v>
      </c>
      <c r="J6266" s="1" t="s">
        <v>23</v>
      </c>
      <c r="K6266" s="1" t="s">
        <v>16</v>
      </c>
      <c r="L6266" s="1" t="s">
        <v>16</v>
      </c>
      <c r="M6266" s="1" t="s">
        <v>16</v>
      </c>
      <c r="N6266" s="1" t="s">
        <v>16</v>
      </c>
      <c r="O6266" s="1">
        <v>63.2</v>
      </c>
      <c r="P6266" s="1">
        <v>1.0</v>
      </c>
    </row>
    <row r="6267">
      <c r="A6267" s="1" t="s">
        <v>29</v>
      </c>
      <c r="B6267" s="1" t="s">
        <v>8347</v>
      </c>
      <c r="C6267" s="2" t="s">
        <v>8311</v>
      </c>
      <c r="D6267" s="1" t="s">
        <v>19</v>
      </c>
      <c r="E6267" s="3" t="str">
        <f t="shared" ref="E6267:E6268" si="113">HYPERLINK("https://fyndiq.se/produkt/b811fda4039a4dc6/", "2-Pack Samsung Galaxy A15 5G- Härdat Glas 9H - Super Kvalitet 3D Skärmskydd")</f>
        <v>2-Pack Samsung Galaxy A15 5G- Härdat Glas 9H - Super Kvalitet 3D Skärmskydd</v>
      </c>
      <c r="F6267" s="1" t="s">
        <v>709</v>
      </c>
      <c r="G6267" s="1" t="s">
        <v>710</v>
      </c>
      <c r="H6267" s="1" t="s">
        <v>711</v>
      </c>
      <c r="I6267" s="1" t="s">
        <v>16</v>
      </c>
      <c r="J6267" s="1" t="s">
        <v>23</v>
      </c>
      <c r="K6267" s="1" t="s">
        <v>16</v>
      </c>
      <c r="L6267" s="1" t="s">
        <v>16</v>
      </c>
      <c r="M6267" s="1" t="s">
        <v>16</v>
      </c>
      <c r="N6267" s="1" t="s">
        <v>16</v>
      </c>
      <c r="O6267" s="1">
        <v>63.2</v>
      </c>
      <c r="P6267" s="1">
        <v>1.0</v>
      </c>
    </row>
    <row r="6268">
      <c r="A6268" s="1" t="s">
        <v>29</v>
      </c>
      <c r="B6268" s="1" t="s">
        <v>8348</v>
      </c>
      <c r="C6268" s="2" t="s">
        <v>8311</v>
      </c>
      <c r="D6268" s="1" t="s">
        <v>19</v>
      </c>
      <c r="E6268" s="3" t="str">
        <f t="shared" si="113"/>
        <v>2-Pack Samsung Galaxy A15 5G- Härdat Glas 9H - Super Kvalitet 3D Skärmskydd</v>
      </c>
      <c r="F6268" s="1" t="s">
        <v>709</v>
      </c>
      <c r="G6268" s="1" t="s">
        <v>710</v>
      </c>
      <c r="H6268" s="1" t="s">
        <v>711</v>
      </c>
      <c r="I6268" s="1" t="s">
        <v>16</v>
      </c>
      <c r="J6268" s="1" t="s">
        <v>23</v>
      </c>
      <c r="K6268" s="1" t="s">
        <v>16</v>
      </c>
      <c r="L6268" s="1" t="s">
        <v>16</v>
      </c>
      <c r="M6268" s="1" t="s">
        <v>16</v>
      </c>
      <c r="N6268" s="1" t="s">
        <v>16</v>
      </c>
      <c r="O6268" s="1">
        <v>63.2</v>
      </c>
      <c r="P6268" s="1">
        <v>1.0</v>
      </c>
    </row>
    <row r="6269">
      <c r="A6269" s="1" t="s">
        <v>29</v>
      </c>
      <c r="B6269" s="1" t="s">
        <v>8349</v>
      </c>
      <c r="C6269" s="2" t="s">
        <v>8311</v>
      </c>
      <c r="D6269" s="1" t="s">
        <v>19</v>
      </c>
      <c r="E6269" s="3" t="str">
        <f>HYPERLINK("https://fyndiq.se/produkt/b2b21eba0148489f/", "Samsung S8 härdat glass 3D heltäckande skärmskydd")</f>
        <v>Samsung S8 härdat glass 3D heltäckande skärmskydd</v>
      </c>
      <c r="F6269" s="1" t="s">
        <v>438</v>
      </c>
      <c r="G6269" s="1" t="s">
        <v>439</v>
      </c>
      <c r="H6269" s="1" t="s">
        <v>440</v>
      </c>
      <c r="I6269" s="1" t="s">
        <v>16</v>
      </c>
      <c r="J6269" s="1" t="s">
        <v>23</v>
      </c>
      <c r="K6269" s="1" t="s">
        <v>16</v>
      </c>
      <c r="L6269" s="1" t="s">
        <v>16</v>
      </c>
      <c r="M6269" s="1" t="s">
        <v>16</v>
      </c>
      <c r="N6269" s="1" t="s">
        <v>16</v>
      </c>
      <c r="O6269" s="1">
        <v>55.2</v>
      </c>
      <c r="P6269" s="1">
        <v>1.0</v>
      </c>
    </row>
    <row r="6270">
      <c r="A6270" s="1" t="s">
        <v>29</v>
      </c>
      <c r="B6270" s="1" t="s">
        <v>8350</v>
      </c>
      <c r="C6270" s="2" t="s">
        <v>8311</v>
      </c>
      <c r="D6270" s="1" t="s">
        <v>19</v>
      </c>
      <c r="E6270" s="3" t="str">
        <f>HYPERLINK("https://fyndiq.se/produkt/6758100e2782433a/", "2-Pack iPhone 12 Pro - Härdat Glas 9H - Super Kvalitet 3D")</f>
        <v>2-Pack iPhone 12 Pro - Härdat Glas 9H - Super Kvalitet 3D</v>
      </c>
      <c r="F6270" s="1" t="s">
        <v>3185</v>
      </c>
      <c r="G6270" s="1" t="s">
        <v>3186</v>
      </c>
      <c r="H6270" s="1" t="s">
        <v>3187</v>
      </c>
      <c r="I6270" s="1" t="s">
        <v>16</v>
      </c>
      <c r="J6270" s="1" t="s">
        <v>23</v>
      </c>
      <c r="K6270" s="1" t="s">
        <v>16</v>
      </c>
      <c r="L6270" s="1" t="s">
        <v>16</v>
      </c>
      <c r="M6270" s="1" t="s">
        <v>16</v>
      </c>
      <c r="N6270" s="1" t="s">
        <v>16</v>
      </c>
      <c r="O6270" s="1">
        <v>55.2</v>
      </c>
      <c r="P6270" s="1">
        <v>1.0</v>
      </c>
    </row>
    <row r="6271">
      <c r="A6271" s="1" t="s">
        <v>29</v>
      </c>
      <c r="B6271" s="1" t="s">
        <v>8351</v>
      </c>
      <c r="C6271" s="2" t="s">
        <v>8311</v>
      </c>
      <c r="D6271" s="1" t="s">
        <v>19</v>
      </c>
      <c r="E6271" s="3" t="str">
        <f>HYPERLINK("https://fyndiq.se/produkt/0b0a4498022e4979/", "2-Pack Samsung Galaxy A12 - Härdat Glas 9H - Super Kvalitet 3D")</f>
        <v>2-Pack Samsung Galaxy A12 - Härdat Glas 9H - Super Kvalitet 3D</v>
      </c>
      <c r="F6271" s="1" t="s">
        <v>683</v>
      </c>
      <c r="G6271" s="1" t="s">
        <v>684</v>
      </c>
      <c r="H6271" s="1" t="s">
        <v>685</v>
      </c>
      <c r="I6271" s="1" t="s">
        <v>16</v>
      </c>
      <c r="J6271" s="1" t="s">
        <v>23</v>
      </c>
      <c r="K6271" s="1" t="s">
        <v>16</v>
      </c>
      <c r="L6271" s="1" t="s">
        <v>16</v>
      </c>
      <c r="M6271" s="1" t="s">
        <v>16</v>
      </c>
      <c r="N6271" s="1" t="s">
        <v>16</v>
      </c>
      <c r="O6271" s="1">
        <v>63.2</v>
      </c>
      <c r="P6271" s="1">
        <v>1.0</v>
      </c>
    </row>
    <row r="6272">
      <c r="A6272" s="1" t="s">
        <v>29</v>
      </c>
      <c r="B6272" s="1" t="s">
        <v>8352</v>
      </c>
      <c r="C6272" s="2" t="s">
        <v>8311</v>
      </c>
      <c r="D6272" s="1" t="s">
        <v>19</v>
      </c>
      <c r="E627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272" s="1" t="s">
        <v>977</v>
      </c>
      <c r="G6272" s="1" t="s">
        <v>978</v>
      </c>
      <c r="H6272" s="1" t="s">
        <v>979</v>
      </c>
      <c r="I6272" s="1" t="s">
        <v>16</v>
      </c>
      <c r="J6272" s="1" t="s">
        <v>23</v>
      </c>
      <c r="K6272" s="1" t="s">
        <v>16</v>
      </c>
      <c r="L6272" s="1" t="s">
        <v>16</v>
      </c>
      <c r="M6272" s="1" t="s">
        <v>16</v>
      </c>
      <c r="N6272" s="1" t="s">
        <v>16</v>
      </c>
      <c r="O6272" s="1">
        <v>63.2</v>
      </c>
      <c r="P6272" s="1">
        <v>1.0</v>
      </c>
    </row>
    <row r="6273">
      <c r="A6273" s="1" t="s">
        <v>29</v>
      </c>
      <c r="B6273" s="1" t="s">
        <v>8353</v>
      </c>
      <c r="C6273" s="2" t="s">
        <v>8311</v>
      </c>
      <c r="D6273" s="1" t="s">
        <v>19</v>
      </c>
      <c r="E627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273" s="1" t="s">
        <v>729</v>
      </c>
      <c r="G6273" s="1" t="s">
        <v>730</v>
      </c>
      <c r="H6273" s="1" t="s">
        <v>731</v>
      </c>
      <c r="I6273" s="1" t="s">
        <v>16</v>
      </c>
      <c r="J6273" s="1" t="s">
        <v>23</v>
      </c>
      <c r="K6273" s="1" t="s">
        <v>16</v>
      </c>
      <c r="L6273" s="1" t="s">
        <v>16</v>
      </c>
      <c r="M6273" s="1" t="s">
        <v>16</v>
      </c>
      <c r="N6273" s="1" t="s">
        <v>16</v>
      </c>
      <c r="O6273" s="1">
        <v>63.2</v>
      </c>
      <c r="P6273" s="1">
        <v>3.0</v>
      </c>
    </row>
    <row r="6274">
      <c r="A6274" s="1" t="s">
        <v>29</v>
      </c>
      <c r="B6274" s="1" t="s">
        <v>8354</v>
      </c>
      <c r="C6274" s="2" t="s">
        <v>8311</v>
      </c>
      <c r="D6274" s="1" t="s">
        <v>19</v>
      </c>
      <c r="E6274" s="3" t="str">
        <f>HYPERLINK("https://fyndiq.se/produkt/a511a8922e36455c/", "2 Pack Samsung S8 - Härdat glas 9H–Super kvalitet 3D Skärmskydd")</f>
        <v>2 Pack Samsung S8 - Härdat glas 9H–Super kvalitet 3D Skärmskydd</v>
      </c>
      <c r="F6274" s="1" t="s">
        <v>1083</v>
      </c>
      <c r="G6274" s="1" t="s">
        <v>1084</v>
      </c>
      <c r="H6274" s="1" t="s">
        <v>1085</v>
      </c>
      <c r="I6274" s="1" t="s">
        <v>16</v>
      </c>
      <c r="J6274" s="1" t="s">
        <v>23</v>
      </c>
      <c r="K6274" s="1" t="s">
        <v>16</v>
      </c>
      <c r="L6274" s="1" t="s">
        <v>16</v>
      </c>
      <c r="M6274" s="1" t="s">
        <v>16</v>
      </c>
      <c r="N6274" s="1" t="s">
        <v>16</v>
      </c>
      <c r="O6274" s="1">
        <v>63.2</v>
      </c>
      <c r="P6274" s="1">
        <v>1.0</v>
      </c>
    </row>
    <row r="6275">
      <c r="A6275" s="1" t="s">
        <v>29</v>
      </c>
      <c r="B6275" s="1" t="s">
        <v>8355</v>
      </c>
      <c r="C6275" s="2" t="s">
        <v>8311</v>
      </c>
      <c r="D6275" s="1" t="s">
        <v>19</v>
      </c>
      <c r="E6275" s="3" t="str">
        <f>HYPERLINK("https://fyndiq.se/produkt/f2c164e932234570/", "2-Pack HUAWEI P30 PRO Skärmskydd - Härdat Glas 9H - Super kvalitet 3D")</f>
        <v>2-Pack HUAWEI P30 PRO Skärmskydd - Härdat Glas 9H - Super kvalitet 3D</v>
      </c>
      <c r="F6275" s="1" t="s">
        <v>267</v>
      </c>
      <c r="G6275" s="1" t="s">
        <v>268</v>
      </c>
      <c r="H6275" s="1" t="s">
        <v>269</v>
      </c>
      <c r="I6275" s="1" t="s">
        <v>16</v>
      </c>
      <c r="J6275" s="1" t="s">
        <v>23</v>
      </c>
      <c r="K6275" s="1" t="s">
        <v>16</v>
      </c>
      <c r="L6275" s="1" t="s">
        <v>16</v>
      </c>
      <c r="M6275" s="1" t="s">
        <v>16</v>
      </c>
      <c r="N6275" s="1" t="s">
        <v>16</v>
      </c>
      <c r="O6275" s="1">
        <v>63.2</v>
      </c>
      <c r="P6275" s="1">
        <v>1.0</v>
      </c>
    </row>
    <row r="6276">
      <c r="A6276" s="1" t="s">
        <v>29</v>
      </c>
      <c r="B6276" s="1" t="s">
        <v>8356</v>
      </c>
      <c r="C6276" s="2" t="s">
        <v>8311</v>
      </c>
      <c r="D6276" s="1" t="s">
        <v>19</v>
      </c>
      <c r="E6276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6276" s="1" t="s">
        <v>1625</v>
      </c>
      <c r="G6276" s="1" t="s">
        <v>1626</v>
      </c>
      <c r="H6276" s="1" t="s">
        <v>1627</v>
      </c>
      <c r="I6276" s="1" t="s">
        <v>16</v>
      </c>
      <c r="J6276" s="1" t="s">
        <v>23</v>
      </c>
      <c r="K6276" s="1" t="s">
        <v>16</v>
      </c>
      <c r="L6276" s="1" t="s">
        <v>16</v>
      </c>
      <c r="M6276" s="1" t="s">
        <v>16</v>
      </c>
      <c r="N6276" s="1" t="s">
        <v>16</v>
      </c>
      <c r="O6276" s="1">
        <v>63.2</v>
      </c>
      <c r="P6276" s="1">
        <v>1.0</v>
      </c>
    </row>
    <row r="6277">
      <c r="A6277" s="1" t="s">
        <v>29</v>
      </c>
      <c r="B6277" s="1" t="s">
        <v>8357</v>
      </c>
      <c r="C6277" s="2" t="s">
        <v>8311</v>
      </c>
      <c r="D6277" s="1" t="s">
        <v>19</v>
      </c>
      <c r="E6277" s="3" t="str">
        <f>HYPERLINK("https://fyndiq.se/produkt/f24ab07311cb4672/", "OnePlus 9 Pro 5G - Härdat Glas 9H - Super kvalitet - 3D Skärmskydd")</f>
        <v>OnePlus 9 Pro 5G - Härdat Glas 9H - Super kvalitet - 3D Skärmskydd</v>
      </c>
      <c r="F6277" s="1" t="s">
        <v>4604</v>
      </c>
      <c r="G6277" s="1" t="s">
        <v>4605</v>
      </c>
      <c r="H6277" s="1" t="s">
        <v>4606</v>
      </c>
      <c r="I6277" s="1" t="s">
        <v>16</v>
      </c>
      <c r="J6277" s="1" t="s">
        <v>23</v>
      </c>
      <c r="K6277" s="1" t="s">
        <v>16</v>
      </c>
      <c r="L6277" s="1" t="s">
        <v>16</v>
      </c>
      <c r="M6277" s="1" t="s">
        <v>16</v>
      </c>
      <c r="N6277" s="1" t="s">
        <v>16</v>
      </c>
      <c r="O6277" s="1">
        <v>63.2</v>
      </c>
      <c r="P6277" s="1">
        <v>2.0</v>
      </c>
    </row>
    <row r="6278">
      <c r="A6278" s="1" t="s">
        <v>29</v>
      </c>
      <c r="B6278" s="1" t="s">
        <v>8358</v>
      </c>
      <c r="C6278" s="2" t="s">
        <v>8311</v>
      </c>
      <c r="D6278" s="1" t="s">
        <v>19</v>
      </c>
      <c r="E6278" s="3" t="str">
        <f t="shared" ref="E6278:E6279" si="114">HYPERLINK("https://fyndiq.se/produkt/f2c164e932234570/", "2-Pack HUAWEI P30 PRO Skärmskydd - Härdat Glas 9H - Super kvalitet 3D")</f>
        <v>2-Pack HUAWEI P30 PRO Skärmskydd - Härdat Glas 9H - Super kvalitet 3D</v>
      </c>
      <c r="F6278" s="1" t="s">
        <v>267</v>
      </c>
      <c r="G6278" s="1" t="s">
        <v>268</v>
      </c>
      <c r="H6278" s="1" t="s">
        <v>269</v>
      </c>
      <c r="I6278" s="1" t="s">
        <v>16</v>
      </c>
      <c r="J6278" s="1" t="s">
        <v>23</v>
      </c>
      <c r="K6278" s="1" t="s">
        <v>16</v>
      </c>
      <c r="L6278" s="1" t="s">
        <v>16</v>
      </c>
      <c r="M6278" s="1" t="s">
        <v>16</v>
      </c>
      <c r="N6278" s="1" t="s">
        <v>16</v>
      </c>
      <c r="O6278" s="1">
        <v>63.2</v>
      </c>
      <c r="P6278" s="1">
        <v>1.0</v>
      </c>
    </row>
    <row r="6279">
      <c r="A6279" s="1" t="s">
        <v>29</v>
      </c>
      <c r="B6279" s="1" t="s">
        <v>8359</v>
      </c>
      <c r="C6279" s="2" t="s">
        <v>8311</v>
      </c>
      <c r="D6279" s="1" t="s">
        <v>19</v>
      </c>
      <c r="E6279" s="3" t="str">
        <f t="shared" si="114"/>
        <v>2-Pack HUAWEI P30 PRO Skärmskydd - Härdat Glas 9H - Super kvalitet 3D</v>
      </c>
      <c r="F6279" s="1" t="s">
        <v>267</v>
      </c>
      <c r="G6279" s="1" t="s">
        <v>268</v>
      </c>
      <c r="H6279" s="1" t="s">
        <v>269</v>
      </c>
      <c r="I6279" s="1" t="s">
        <v>16</v>
      </c>
      <c r="J6279" s="1" t="s">
        <v>23</v>
      </c>
      <c r="K6279" s="1" t="s">
        <v>16</v>
      </c>
      <c r="L6279" s="1" t="s">
        <v>16</v>
      </c>
      <c r="M6279" s="1" t="s">
        <v>16</v>
      </c>
      <c r="N6279" s="1" t="s">
        <v>16</v>
      </c>
      <c r="O6279" s="1">
        <v>63.2</v>
      </c>
      <c r="P6279" s="1">
        <v>1.0</v>
      </c>
    </row>
    <row r="6280">
      <c r="A6280" s="1" t="s">
        <v>29</v>
      </c>
      <c r="B6280" s="1" t="s">
        <v>8360</v>
      </c>
      <c r="C6280" s="2" t="s">
        <v>8311</v>
      </c>
      <c r="D6280" s="1" t="s">
        <v>19</v>
      </c>
      <c r="E6280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6280" s="1" t="s">
        <v>2836</v>
      </c>
      <c r="G6280" s="1" t="s">
        <v>2837</v>
      </c>
      <c r="H6280" s="1" t="s">
        <v>2838</v>
      </c>
      <c r="I6280" s="1" t="s">
        <v>16</v>
      </c>
      <c r="J6280" s="1" t="s">
        <v>23</v>
      </c>
      <c r="K6280" s="1" t="s">
        <v>16</v>
      </c>
      <c r="L6280" s="1" t="s">
        <v>16</v>
      </c>
      <c r="M6280" s="1" t="s">
        <v>16</v>
      </c>
      <c r="N6280" s="1" t="s">
        <v>16</v>
      </c>
      <c r="O6280" s="1">
        <v>63.2</v>
      </c>
      <c r="P6280" s="1">
        <v>2.0</v>
      </c>
    </row>
    <row r="6281">
      <c r="A6281" s="1" t="s">
        <v>29</v>
      </c>
      <c r="B6281" s="1" t="s">
        <v>8361</v>
      </c>
      <c r="C6281" s="2" t="s">
        <v>8311</v>
      </c>
      <c r="D6281" s="1" t="s">
        <v>19</v>
      </c>
      <c r="E6281" s="3" t="str">
        <f>HYPERLINK("https://fyndiq.se/produkt/675bb02ed6bb4e07/", "2-Pack Samsung Galaxy S21 Ultra - Härdat Glas 9H-Super Kvalitet")</f>
        <v>2-Pack Samsung Galaxy S21 Ultra - Härdat Glas 9H-Super Kvalitet</v>
      </c>
      <c r="F6281" s="1" t="s">
        <v>91</v>
      </c>
      <c r="G6281" s="1" t="s">
        <v>92</v>
      </c>
      <c r="H6281" s="1" t="s">
        <v>93</v>
      </c>
      <c r="I6281" s="1" t="s">
        <v>16</v>
      </c>
      <c r="J6281" s="1" t="s">
        <v>23</v>
      </c>
      <c r="K6281" s="1" t="s">
        <v>16</v>
      </c>
      <c r="L6281" s="1" t="s">
        <v>16</v>
      </c>
      <c r="M6281" s="1" t="s">
        <v>16</v>
      </c>
      <c r="N6281" s="1" t="s">
        <v>16</v>
      </c>
      <c r="O6281" s="1">
        <v>63.2</v>
      </c>
      <c r="P6281" s="1">
        <v>1.0</v>
      </c>
    </row>
    <row r="6282">
      <c r="A6282" s="1" t="s">
        <v>29</v>
      </c>
      <c r="B6282" s="1" t="s">
        <v>8362</v>
      </c>
      <c r="C6282" s="2" t="s">
        <v>8311</v>
      </c>
      <c r="D6282" s="1" t="s">
        <v>19</v>
      </c>
      <c r="E6282" s="3" t="str">
        <f>HYPERLINK("https://fyndiq.se/produkt/f2c164e932234570/", "2-Pack HUAWEI P30 PRO Skärmskydd - Härdat Glas 9H - Super kvalitet 3D")</f>
        <v>2-Pack HUAWEI P30 PRO Skärmskydd - Härdat Glas 9H - Super kvalitet 3D</v>
      </c>
      <c r="F6282" s="1" t="s">
        <v>267</v>
      </c>
      <c r="G6282" s="1" t="s">
        <v>268</v>
      </c>
      <c r="H6282" s="1" t="s">
        <v>269</v>
      </c>
      <c r="I6282" s="1" t="s">
        <v>16</v>
      </c>
      <c r="J6282" s="1" t="s">
        <v>23</v>
      </c>
      <c r="K6282" s="1" t="s">
        <v>16</v>
      </c>
      <c r="L6282" s="1" t="s">
        <v>16</v>
      </c>
      <c r="M6282" s="1" t="s">
        <v>16</v>
      </c>
      <c r="N6282" s="1" t="s">
        <v>16</v>
      </c>
      <c r="O6282" s="1">
        <v>63.2</v>
      </c>
      <c r="P6282" s="1">
        <v>1.0</v>
      </c>
    </row>
    <row r="6283">
      <c r="A6283" s="1" t="s">
        <v>29</v>
      </c>
      <c r="B6283" s="1" t="s">
        <v>8363</v>
      </c>
      <c r="C6283" s="2" t="s">
        <v>8311</v>
      </c>
      <c r="D6283" s="1" t="s">
        <v>19</v>
      </c>
      <c r="E6283" s="3" t="str">
        <f>HYPERLINK("https://fyndiq.se/produkt/ef10e4ba492c46df/", "2-Pack Samsung S23 FE 5G - 9H Härdat Glass - Super Kvalitet 3D")</f>
        <v>2-Pack Samsung S23 FE 5G - 9H Härdat Glass - Super Kvalitet 3D</v>
      </c>
      <c r="F6283" s="1" t="s">
        <v>2521</v>
      </c>
      <c r="G6283" s="1" t="s">
        <v>2522</v>
      </c>
      <c r="H6283" s="1" t="s">
        <v>2523</v>
      </c>
      <c r="I6283" s="1" t="s">
        <v>16</v>
      </c>
      <c r="J6283" s="1" t="s">
        <v>23</v>
      </c>
      <c r="K6283" s="1" t="s">
        <v>16</v>
      </c>
      <c r="L6283" s="1" t="s">
        <v>16</v>
      </c>
      <c r="M6283" s="1" t="s">
        <v>16</v>
      </c>
      <c r="N6283" s="1" t="s">
        <v>16</v>
      </c>
      <c r="O6283" s="1">
        <v>63.2</v>
      </c>
      <c r="P6283" s="1">
        <v>1.0</v>
      </c>
    </row>
    <row r="6284">
      <c r="A6284" s="1" t="s">
        <v>29</v>
      </c>
      <c r="B6284" s="1" t="s">
        <v>8364</v>
      </c>
      <c r="C6284" s="2" t="s">
        <v>8311</v>
      </c>
      <c r="D6284" s="1" t="s">
        <v>19</v>
      </c>
      <c r="E6284" s="3" t="str">
        <f>HYPERLINK("https://fyndiq.se/produkt/cd12c16ee4d949e3/", "OnePlus 10 Pro 5G - Härdat Glas 9H - Super kvalitet 3D Skärmskydd")</f>
        <v>OnePlus 10 Pro 5G - Härdat Glas 9H - Super kvalitet 3D Skärmskydd</v>
      </c>
      <c r="F6284" s="1" t="s">
        <v>1221</v>
      </c>
      <c r="G6284" s="1" t="s">
        <v>1222</v>
      </c>
      <c r="H6284" s="1" t="s">
        <v>1223</v>
      </c>
      <c r="I6284" s="1" t="s">
        <v>16</v>
      </c>
      <c r="J6284" s="1" t="s">
        <v>23</v>
      </c>
      <c r="K6284" s="1" t="s">
        <v>16</v>
      </c>
      <c r="L6284" s="1" t="s">
        <v>16</v>
      </c>
      <c r="M6284" s="1" t="s">
        <v>16</v>
      </c>
      <c r="N6284" s="1" t="s">
        <v>16</v>
      </c>
      <c r="O6284" s="1">
        <v>63.2</v>
      </c>
      <c r="P6284" s="1">
        <v>1.0</v>
      </c>
    </row>
    <row r="6285">
      <c r="A6285" s="1" t="s">
        <v>29</v>
      </c>
      <c r="B6285" s="1" t="s">
        <v>8365</v>
      </c>
      <c r="C6285" s="2" t="s">
        <v>8311</v>
      </c>
      <c r="D6285" s="1" t="s">
        <v>19</v>
      </c>
      <c r="E6285" s="3" t="str">
        <f>HYPERLINK("https://fyndiq.se/produkt/9f3f4d2de3c94916/", "2 Pack Samsung Galaxy S9 - Härdat glas-9H Super kvalitet 3D")</f>
        <v>2 Pack Samsung Galaxy S9 - Härdat glas-9H Super kvalitet 3D</v>
      </c>
      <c r="F6285" s="1" t="s">
        <v>1500</v>
      </c>
      <c r="G6285" s="1" t="s">
        <v>1501</v>
      </c>
      <c r="H6285" s="1" t="s">
        <v>1502</v>
      </c>
      <c r="I6285" s="1" t="s">
        <v>16</v>
      </c>
      <c r="J6285" s="1" t="s">
        <v>23</v>
      </c>
      <c r="K6285" s="1" t="s">
        <v>16</v>
      </c>
      <c r="L6285" s="1" t="s">
        <v>16</v>
      </c>
      <c r="M6285" s="1" t="s">
        <v>16</v>
      </c>
      <c r="N6285" s="1" t="s">
        <v>16</v>
      </c>
      <c r="O6285" s="1">
        <v>63.2</v>
      </c>
      <c r="P6285" s="1">
        <v>1.0</v>
      </c>
    </row>
    <row r="6286">
      <c r="A6286" s="1" t="s">
        <v>29</v>
      </c>
      <c r="B6286" s="1" t="s">
        <v>8366</v>
      </c>
      <c r="C6286" s="2" t="s">
        <v>8311</v>
      </c>
      <c r="D6286" s="1" t="s">
        <v>19</v>
      </c>
      <c r="E6286" s="3" t="str">
        <f>HYPERLINK("https://fyndiq.se/produkt/ef10e4ba492c46df/", "2-Pack Samsung S23 FE 5G - 9H Härdat Glass - Super Kvalitet 3D")</f>
        <v>2-Pack Samsung S23 FE 5G - 9H Härdat Glass - Super Kvalitet 3D</v>
      </c>
      <c r="F6286" s="1" t="s">
        <v>2521</v>
      </c>
      <c r="G6286" s="1" t="s">
        <v>2522</v>
      </c>
      <c r="H6286" s="1" t="s">
        <v>2523</v>
      </c>
      <c r="I6286" s="1" t="s">
        <v>16</v>
      </c>
      <c r="J6286" s="1" t="s">
        <v>23</v>
      </c>
      <c r="K6286" s="1" t="s">
        <v>16</v>
      </c>
      <c r="L6286" s="1" t="s">
        <v>16</v>
      </c>
      <c r="M6286" s="1" t="s">
        <v>16</v>
      </c>
      <c r="N6286" s="1" t="s">
        <v>16</v>
      </c>
      <c r="O6286" s="1">
        <v>63.2</v>
      </c>
      <c r="P6286" s="1">
        <v>1.0</v>
      </c>
    </row>
    <row r="6287">
      <c r="A6287" s="1" t="s">
        <v>29</v>
      </c>
      <c r="B6287" s="1" t="s">
        <v>8367</v>
      </c>
      <c r="C6287" s="2" t="s">
        <v>8311</v>
      </c>
      <c r="D6287" s="1" t="s">
        <v>19</v>
      </c>
      <c r="E6287" s="3" t="str">
        <f t="shared" ref="E6287:E6288" si="115">HYPERLINK("https://fyndiq.se/produkt/afb014c1104c424c/", "2-Pack GOOGLE PIXEL 7 PRO Skärmskydd - Härdat Glas 9H - Super kvalitet 3D")</f>
        <v>2-Pack GOOGLE PIXEL 7 PRO Skärmskydd - Härdat Glas 9H - Super kvalitet 3D</v>
      </c>
      <c r="F6287" s="1" t="s">
        <v>2858</v>
      </c>
      <c r="G6287" s="1" t="s">
        <v>2859</v>
      </c>
      <c r="H6287" s="1" t="s">
        <v>2860</v>
      </c>
      <c r="I6287" s="1" t="s">
        <v>16</v>
      </c>
      <c r="J6287" s="1" t="s">
        <v>23</v>
      </c>
      <c r="K6287" s="1" t="s">
        <v>16</v>
      </c>
      <c r="L6287" s="1" t="s">
        <v>16</v>
      </c>
      <c r="M6287" s="1" t="s">
        <v>16</v>
      </c>
      <c r="N6287" s="1" t="s">
        <v>16</v>
      </c>
      <c r="O6287" s="1">
        <v>63.2</v>
      </c>
      <c r="P6287" s="1">
        <v>1.0</v>
      </c>
    </row>
    <row r="6288">
      <c r="A6288" s="1" t="s">
        <v>29</v>
      </c>
      <c r="B6288" s="1" t="s">
        <v>8368</v>
      </c>
      <c r="C6288" s="2" t="s">
        <v>8311</v>
      </c>
      <c r="D6288" s="1" t="s">
        <v>19</v>
      </c>
      <c r="E6288" s="3" t="str">
        <f t="shared" si="115"/>
        <v>2-Pack GOOGLE PIXEL 7 PRO Skärmskydd - Härdat Glas 9H - Super kvalitet 3D</v>
      </c>
      <c r="F6288" s="1" t="s">
        <v>2858</v>
      </c>
      <c r="G6288" s="1" t="s">
        <v>2859</v>
      </c>
      <c r="H6288" s="1" t="s">
        <v>2860</v>
      </c>
      <c r="I6288" s="1" t="s">
        <v>16</v>
      </c>
      <c r="J6288" s="1" t="s">
        <v>23</v>
      </c>
      <c r="K6288" s="1" t="s">
        <v>16</v>
      </c>
      <c r="L6288" s="1" t="s">
        <v>16</v>
      </c>
      <c r="M6288" s="1" t="s">
        <v>16</v>
      </c>
      <c r="N6288" s="1" t="s">
        <v>16</v>
      </c>
      <c r="O6288" s="1">
        <v>63.2</v>
      </c>
      <c r="P6288" s="1">
        <v>1.0</v>
      </c>
    </row>
    <row r="6289">
      <c r="A6289" s="1" t="s">
        <v>29</v>
      </c>
      <c r="B6289" s="1" t="s">
        <v>8369</v>
      </c>
      <c r="C6289" s="2" t="s">
        <v>8311</v>
      </c>
      <c r="D6289" s="1" t="s">
        <v>19</v>
      </c>
      <c r="E6289" s="3" t="str">
        <f>HYPERLINK("https://fyndiq.se/produkt/66924f1ff238487e/", "2-Pack GOOGLE PIXEL 7A Skärmskydd - Härdat Glas 9H - Super kvalitet 3D")</f>
        <v>2-Pack GOOGLE PIXEL 7A Skärmskydd - Härdat Glas 9H - Super kvalitet 3D</v>
      </c>
      <c r="F6289" s="1" t="s">
        <v>315</v>
      </c>
      <c r="G6289" s="1" t="s">
        <v>316</v>
      </c>
      <c r="H6289" s="1" t="s">
        <v>317</v>
      </c>
      <c r="I6289" s="1" t="s">
        <v>16</v>
      </c>
      <c r="J6289" s="1" t="s">
        <v>23</v>
      </c>
      <c r="K6289" s="1" t="s">
        <v>16</v>
      </c>
      <c r="L6289" s="1" t="s">
        <v>16</v>
      </c>
      <c r="M6289" s="1" t="s">
        <v>16</v>
      </c>
      <c r="N6289" s="1" t="s">
        <v>16</v>
      </c>
      <c r="O6289" s="1">
        <v>63.2</v>
      </c>
      <c r="P6289" s="1">
        <v>1.0</v>
      </c>
    </row>
    <row r="6290">
      <c r="A6290" s="1" t="s">
        <v>29</v>
      </c>
      <c r="B6290" s="1" t="s">
        <v>8370</v>
      </c>
      <c r="C6290" s="2" t="s">
        <v>8311</v>
      </c>
      <c r="D6290" s="1" t="s">
        <v>19</v>
      </c>
      <c r="E6290" s="3" t="str">
        <f>HYPERLINK("https://fyndiq.se/produkt/a3a0bf045cf0498d/", "2-Pack Huawei P30 Lite - Härdat glas 9H – 3D Super kvalitet")</f>
        <v>2-Pack Huawei P30 Lite - Härdat glas 9H – 3D Super kvalitet</v>
      </c>
      <c r="F6290" s="1" t="s">
        <v>1011</v>
      </c>
      <c r="G6290" s="1" t="s">
        <v>1012</v>
      </c>
      <c r="H6290" s="1" t="s">
        <v>1013</v>
      </c>
      <c r="I6290" s="1" t="s">
        <v>16</v>
      </c>
      <c r="J6290" s="1" t="s">
        <v>23</v>
      </c>
      <c r="K6290" s="1" t="s">
        <v>16</v>
      </c>
      <c r="L6290" s="1" t="s">
        <v>16</v>
      </c>
      <c r="M6290" s="1" t="s">
        <v>16</v>
      </c>
      <c r="N6290" s="1" t="s">
        <v>16</v>
      </c>
      <c r="O6290" s="1">
        <v>63.2</v>
      </c>
      <c r="P6290" s="1">
        <v>1.0</v>
      </c>
    </row>
    <row r="6291">
      <c r="A6291" s="1" t="s">
        <v>29</v>
      </c>
      <c r="B6291" s="1" t="s">
        <v>8371</v>
      </c>
      <c r="C6291" s="2" t="s">
        <v>8311</v>
      </c>
      <c r="D6291" s="1" t="s">
        <v>19</v>
      </c>
      <c r="E6291" s="3" t="str">
        <f>HYPERLINK("https://fyndiq.se/produkt/fc10ffae13984bd5/", "2 Pack Samsung Galaxy A20e - Härdat Glas 9H - Super Kvalitet 3D")</f>
        <v>2 Pack Samsung Galaxy A20e - Härdat Glas 9H - Super Kvalitet 3D</v>
      </c>
      <c r="F6291" s="1" t="s">
        <v>904</v>
      </c>
      <c r="G6291" s="1" t="s">
        <v>905</v>
      </c>
      <c r="H6291" s="1" t="s">
        <v>906</v>
      </c>
      <c r="I6291" s="1" t="s">
        <v>16</v>
      </c>
      <c r="J6291" s="1" t="s">
        <v>23</v>
      </c>
      <c r="K6291" s="1" t="s">
        <v>16</v>
      </c>
      <c r="L6291" s="1" t="s">
        <v>16</v>
      </c>
      <c r="M6291" s="1" t="s">
        <v>16</v>
      </c>
      <c r="N6291" s="1" t="s">
        <v>16</v>
      </c>
      <c r="O6291" s="1">
        <v>63.2</v>
      </c>
      <c r="P6291" s="1">
        <v>1.0</v>
      </c>
    </row>
    <row r="6292">
      <c r="A6292" s="1" t="s">
        <v>29</v>
      </c>
      <c r="B6292" s="1" t="s">
        <v>8372</v>
      </c>
      <c r="C6292" s="2" t="s">
        <v>8311</v>
      </c>
      <c r="D6292" s="1" t="s">
        <v>19</v>
      </c>
      <c r="E629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6292" s="1" t="s">
        <v>2858</v>
      </c>
      <c r="G6292" s="1" t="s">
        <v>2859</v>
      </c>
      <c r="H6292" s="1" t="s">
        <v>2860</v>
      </c>
      <c r="I6292" s="1" t="s">
        <v>16</v>
      </c>
      <c r="J6292" s="1" t="s">
        <v>23</v>
      </c>
      <c r="K6292" s="1" t="s">
        <v>16</v>
      </c>
      <c r="L6292" s="1" t="s">
        <v>16</v>
      </c>
      <c r="M6292" s="1" t="s">
        <v>16</v>
      </c>
      <c r="N6292" s="1" t="s">
        <v>16</v>
      </c>
      <c r="O6292" s="1">
        <v>63.2</v>
      </c>
      <c r="P6292" s="1">
        <v>2.0</v>
      </c>
    </row>
    <row r="6293">
      <c r="A6293" s="1" t="s">
        <v>29</v>
      </c>
      <c r="B6293" s="1" t="s">
        <v>8373</v>
      </c>
      <c r="C6293" s="2" t="s">
        <v>8311</v>
      </c>
      <c r="D6293" s="1" t="s">
        <v>19</v>
      </c>
      <c r="E6293" s="3" t="str">
        <f>HYPERLINK("https://fyndiq.se/produkt/c6f3e47a88184e8d/", "2-Pack SAMSUNG A55 Skärmskydd - Härdat Glas 9H - Super kvalitet 3D")</f>
        <v>2-Pack SAMSUNG A55 Skärmskydd - Härdat Glas 9H - Super kvalitet 3D</v>
      </c>
      <c r="F6293" s="1" t="s">
        <v>83</v>
      </c>
      <c r="G6293" s="1" t="s">
        <v>84</v>
      </c>
      <c r="H6293" s="1" t="s">
        <v>85</v>
      </c>
      <c r="I6293" s="1" t="s">
        <v>16</v>
      </c>
      <c r="J6293" s="1" t="s">
        <v>23</v>
      </c>
      <c r="K6293" s="1" t="s">
        <v>16</v>
      </c>
      <c r="L6293" s="1" t="s">
        <v>16</v>
      </c>
      <c r="M6293" s="1" t="s">
        <v>16</v>
      </c>
      <c r="N6293" s="1" t="s">
        <v>16</v>
      </c>
      <c r="O6293" s="1">
        <v>63.2</v>
      </c>
      <c r="P6293" s="1">
        <v>1.0</v>
      </c>
    </row>
    <row r="6294">
      <c r="A6294" s="1" t="s">
        <v>29</v>
      </c>
      <c r="B6294" s="1" t="s">
        <v>8374</v>
      </c>
      <c r="C6294" s="2" t="s">
        <v>8311</v>
      </c>
      <c r="D6294" s="1" t="s">
        <v>19</v>
      </c>
      <c r="E6294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6294" s="1" t="s">
        <v>776</v>
      </c>
      <c r="G6294" s="1" t="s">
        <v>777</v>
      </c>
      <c r="H6294" s="1" t="s">
        <v>778</v>
      </c>
      <c r="I6294" s="1" t="s">
        <v>16</v>
      </c>
      <c r="J6294" s="1" t="s">
        <v>23</v>
      </c>
      <c r="K6294" s="1" t="s">
        <v>16</v>
      </c>
      <c r="L6294" s="1" t="s">
        <v>16</v>
      </c>
      <c r="M6294" s="1" t="s">
        <v>16</v>
      </c>
      <c r="N6294" s="1" t="s">
        <v>16</v>
      </c>
      <c r="O6294" s="1">
        <v>63.2</v>
      </c>
      <c r="P6294" s="1">
        <v>1.0</v>
      </c>
    </row>
    <row r="6295">
      <c r="A6295" s="1" t="s">
        <v>29</v>
      </c>
      <c r="B6295" s="1" t="s">
        <v>8375</v>
      </c>
      <c r="C6295" s="2" t="s">
        <v>8311</v>
      </c>
      <c r="D6295" s="1" t="s">
        <v>19</v>
      </c>
      <c r="E629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6295" s="1" t="s">
        <v>163</v>
      </c>
      <c r="G6295" s="1" t="s">
        <v>164</v>
      </c>
      <c r="H6295" s="1" t="s">
        <v>165</v>
      </c>
      <c r="I6295" s="1" t="s">
        <v>16</v>
      </c>
      <c r="J6295" s="1" t="s">
        <v>23</v>
      </c>
      <c r="K6295" s="1" t="s">
        <v>16</v>
      </c>
      <c r="L6295" s="1" t="s">
        <v>16</v>
      </c>
      <c r="M6295" s="1" t="s">
        <v>16</v>
      </c>
      <c r="N6295" s="1" t="s">
        <v>16</v>
      </c>
      <c r="O6295" s="1">
        <v>63.2</v>
      </c>
      <c r="P6295" s="1">
        <v>1.0</v>
      </c>
    </row>
    <row r="6296">
      <c r="A6296" s="1" t="s">
        <v>29</v>
      </c>
      <c r="B6296" s="1" t="s">
        <v>8376</v>
      </c>
      <c r="C6296" s="2" t="s">
        <v>8311</v>
      </c>
      <c r="D6296" s="1" t="s">
        <v>19</v>
      </c>
      <c r="E6296" s="3" t="str">
        <f>HYPERLINK("https://fyndiq.se/produkt/6758100e2782433a/", "2-Pack iPhone 12 Pro - Härdat Glas 9H - Super Kvalitet 3D")</f>
        <v>2-Pack iPhone 12 Pro - Härdat Glas 9H - Super Kvalitet 3D</v>
      </c>
      <c r="F6296" s="1" t="s">
        <v>3185</v>
      </c>
      <c r="G6296" s="1" t="s">
        <v>3186</v>
      </c>
      <c r="H6296" s="1" t="s">
        <v>3187</v>
      </c>
      <c r="I6296" s="1" t="s">
        <v>16</v>
      </c>
      <c r="J6296" s="1" t="s">
        <v>23</v>
      </c>
      <c r="K6296" s="1" t="s">
        <v>16</v>
      </c>
      <c r="L6296" s="1" t="s">
        <v>16</v>
      </c>
      <c r="M6296" s="1" t="s">
        <v>16</v>
      </c>
      <c r="N6296" s="1" t="s">
        <v>16</v>
      </c>
      <c r="O6296" s="1">
        <v>55.2</v>
      </c>
      <c r="P6296" s="1">
        <v>1.0</v>
      </c>
    </row>
    <row r="6297">
      <c r="A6297" s="1" t="s">
        <v>29</v>
      </c>
      <c r="B6297" s="1" t="s">
        <v>8377</v>
      </c>
      <c r="C6297" s="2" t="s">
        <v>8311</v>
      </c>
      <c r="D6297" s="1" t="s">
        <v>19</v>
      </c>
      <c r="E6297" s="3" t="str">
        <f>HYPERLINK("https://fyndiq.se/produkt/c8cebab9948b43c1/", "2-Pack Apple Watch 40mm – Härdat glas 9H – Super kvalitet 3D")</f>
        <v>2-Pack Apple Watch 40mm – Härdat glas 9H – Super kvalitet 3D</v>
      </c>
      <c r="F6297" s="1" t="s">
        <v>357</v>
      </c>
      <c r="G6297" s="1" t="s">
        <v>358</v>
      </c>
      <c r="H6297" s="1" t="s">
        <v>359</v>
      </c>
      <c r="I6297" s="1" t="s">
        <v>16</v>
      </c>
      <c r="J6297" s="1" t="s">
        <v>23</v>
      </c>
      <c r="K6297" s="1" t="s">
        <v>16</v>
      </c>
      <c r="L6297" s="1" t="s">
        <v>16</v>
      </c>
      <c r="M6297" s="1" t="s">
        <v>16</v>
      </c>
      <c r="N6297" s="1" t="s">
        <v>16</v>
      </c>
      <c r="O6297" s="1">
        <v>55.2</v>
      </c>
      <c r="P6297" s="1">
        <v>1.0</v>
      </c>
    </row>
    <row r="6298">
      <c r="A6298" s="1" t="s">
        <v>29</v>
      </c>
      <c r="B6298" s="1" t="s">
        <v>8378</v>
      </c>
      <c r="C6298" s="2" t="s">
        <v>8311</v>
      </c>
      <c r="D6298" s="1" t="s">
        <v>19</v>
      </c>
      <c r="E6298" s="3" t="str">
        <f>HYPERLINK("https://fyndiq.se/produkt/99ed051bc9eb4aca/", "2 Pack Apple Watch 40mm – Härdat glas 9H – Super kvalitet 3D")</f>
        <v>2 Pack Apple Watch 40mm – Härdat glas 9H – Super kvalitet 3D</v>
      </c>
      <c r="F6298" s="1" t="s">
        <v>2355</v>
      </c>
      <c r="G6298" s="1" t="s">
        <v>2356</v>
      </c>
      <c r="H6298" s="1" t="s">
        <v>2357</v>
      </c>
      <c r="I6298" s="1" t="s">
        <v>16</v>
      </c>
      <c r="J6298" s="1" t="s">
        <v>23</v>
      </c>
      <c r="K6298" s="1" t="s">
        <v>16</v>
      </c>
      <c r="L6298" s="1" t="s">
        <v>16</v>
      </c>
      <c r="M6298" s="1" t="s">
        <v>16</v>
      </c>
      <c r="N6298" s="1" t="s">
        <v>16</v>
      </c>
      <c r="O6298" s="1">
        <v>55.2</v>
      </c>
      <c r="P6298" s="1">
        <v>1.0</v>
      </c>
    </row>
    <row r="6299">
      <c r="A6299" s="1" t="s">
        <v>29</v>
      </c>
      <c r="B6299" s="1" t="s">
        <v>8379</v>
      </c>
      <c r="C6299" s="2" t="s">
        <v>8311</v>
      </c>
      <c r="D6299" s="1" t="s">
        <v>19</v>
      </c>
      <c r="E6299" s="3" t="str">
        <f>HYPERLINK("https://fyndiq.se/produkt/0f244212ec124dcd/", "2 Pack OnePlus 9 5G - Härdat glas 9H - Super kvalitet 3D Skärmskydd")</f>
        <v>2 Pack OnePlus 9 5G - Härdat glas 9H - Super kvalitet 3D Skärmskydd</v>
      </c>
      <c r="F6299" s="1" t="s">
        <v>803</v>
      </c>
      <c r="G6299" s="1" t="s">
        <v>804</v>
      </c>
      <c r="H6299" s="1" t="s">
        <v>805</v>
      </c>
      <c r="I6299" s="1" t="s">
        <v>16</v>
      </c>
      <c r="J6299" s="1" t="s">
        <v>23</v>
      </c>
      <c r="K6299" s="1" t="s">
        <v>16</v>
      </c>
      <c r="L6299" s="1" t="s">
        <v>16</v>
      </c>
      <c r="M6299" s="1" t="s">
        <v>16</v>
      </c>
      <c r="N6299" s="1" t="s">
        <v>16</v>
      </c>
      <c r="O6299" s="1">
        <v>63.2</v>
      </c>
      <c r="P6299" s="1">
        <v>1.0</v>
      </c>
    </row>
    <row r="6300">
      <c r="A6300" s="1" t="s">
        <v>29</v>
      </c>
      <c r="B6300" s="1" t="s">
        <v>8380</v>
      </c>
      <c r="C6300" s="2" t="s">
        <v>8311</v>
      </c>
      <c r="D6300" s="1" t="s">
        <v>19</v>
      </c>
      <c r="E6300" s="3" t="str">
        <f>HYPERLINK("https://fyndiq.se/produkt/416415a768684efb/", "2-Pack Samsung Galaxy S21 5G - 9H Härdat Glas - HD")</f>
        <v>2-Pack Samsung Galaxy S21 5G - 9H Härdat Glas - HD</v>
      </c>
      <c r="F6300" s="1" t="s">
        <v>39</v>
      </c>
      <c r="G6300" s="1" t="s">
        <v>40</v>
      </c>
      <c r="H6300" s="1" t="s">
        <v>41</v>
      </c>
      <c r="I6300" s="1" t="s">
        <v>16</v>
      </c>
      <c r="J6300" s="1" t="s">
        <v>23</v>
      </c>
      <c r="K6300" s="1" t="s">
        <v>16</v>
      </c>
      <c r="L6300" s="1" t="s">
        <v>16</v>
      </c>
      <c r="M6300" s="1" t="s">
        <v>16</v>
      </c>
      <c r="N6300" s="1" t="s">
        <v>16</v>
      </c>
      <c r="O6300" s="1">
        <v>63.2</v>
      </c>
      <c r="P6300" s="1">
        <v>2.0</v>
      </c>
    </row>
    <row r="6301">
      <c r="A6301" s="1" t="s">
        <v>29</v>
      </c>
      <c r="B6301" s="1" t="s">
        <v>8381</v>
      </c>
      <c r="C6301" s="2" t="s">
        <v>8311</v>
      </c>
      <c r="D6301" s="1" t="s">
        <v>19</v>
      </c>
      <c r="E6301" s="3" t="str">
        <f>HYPERLINK("https://fyndiq.se/produkt/b1caddae2e864477/", "2- Pack Samsung S10 Plus - Härdat Glas 9H - Super Kvalitet 3D")</f>
        <v>2- Pack Samsung S10 Plus - Härdat Glas 9H - Super Kvalitet 3D</v>
      </c>
      <c r="F6301" s="1" t="s">
        <v>477</v>
      </c>
      <c r="G6301" s="1" t="s">
        <v>478</v>
      </c>
      <c r="H6301" s="1" t="s">
        <v>479</v>
      </c>
      <c r="I6301" s="1" t="s">
        <v>16</v>
      </c>
      <c r="J6301" s="1" t="s">
        <v>23</v>
      </c>
      <c r="K6301" s="1" t="s">
        <v>16</v>
      </c>
      <c r="L6301" s="1" t="s">
        <v>16</v>
      </c>
      <c r="M6301" s="1" t="s">
        <v>16</v>
      </c>
      <c r="N6301" s="1" t="s">
        <v>16</v>
      </c>
      <c r="O6301" s="1">
        <v>63.2</v>
      </c>
      <c r="P6301" s="1">
        <v>1.0</v>
      </c>
    </row>
    <row r="6302">
      <c r="A6302" s="1" t="s">
        <v>29</v>
      </c>
      <c r="B6302" s="1" t="s">
        <v>8382</v>
      </c>
      <c r="C6302" s="2" t="s">
        <v>8311</v>
      </c>
      <c r="D6302" s="1" t="s">
        <v>19</v>
      </c>
      <c r="E6302" s="3" t="str">
        <f>HYPERLINK("https://fyndiq.se/produkt/a1452abbd3164d4b/", "Xiaomi 10T Pro 5G - Härdat glas 9H - Super kvalitet 3D Skärmskydd")</f>
        <v>Xiaomi 10T Pro 5G - Härdat glas 9H - Super kvalitet 3D Skärmskydd</v>
      </c>
      <c r="F6302" s="1" t="s">
        <v>572</v>
      </c>
      <c r="G6302" s="2" t="s">
        <v>573</v>
      </c>
      <c r="H6302" s="1" t="s">
        <v>574</v>
      </c>
      <c r="I6302" s="1" t="s">
        <v>16</v>
      </c>
      <c r="J6302" s="1" t="s">
        <v>23</v>
      </c>
      <c r="K6302" s="1" t="s">
        <v>16</v>
      </c>
      <c r="L6302" s="1" t="s">
        <v>16</v>
      </c>
      <c r="M6302" s="1" t="s">
        <v>16</v>
      </c>
      <c r="N6302" s="1" t="s">
        <v>16</v>
      </c>
      <c r="O6302" s="1">
        <v>55.2</v>
      </c>
      <c r="P6302" s="1">
        <v>1.0</v>
      </c>
    </row>
    <row r="6303">
      <c r="A6303" s="1" t="s">
        <v>29</v>
      </c>
      <c r="B6303" s="1" t="s">
        <v>8383</v>
      </c>
      <c r="C6303" s="2" t="s">
        <v>8311</v>
      </c>
      <c r="D6303" s="1" t="s">
        <v>19</v>
      </c>
      <c r="E6303" s="3" t="str">
        <f>HYPERLINK("https://fyndiq.se/produkt/e19fcc2ab2124f8a/", "2-Pack Iphone 13 Pro - 9H Härdat Glass - Top Kvalitet  3D")</f>
        <v>2-Pack Iphone 13 Pro - 9H Härdat Glass - Top Kvalitet  3D</v>
      </c>
      <c r="F6303" s="1" t="s">
        <v>555</v>
      </c>
      <c r="G6303" s="1" t="s">
        <v>556</v>
      </c>
      <c r="H6303" s="1" t="s">
        <v>557</v>
      </c>
      <c r="I6303" s="1" t="s">
        <v>16</v>
      </c>
      <c r="J6303" s="1" t="s">
        <v>23</v>
      </c>
      <c r="K6303" s="1" t="s">
        <v>16</v>
      </c>
      <c r="L6303" s="1" t="s">
        <v>16</v>
      </c>
      <c r="M6303" s="1" t="s">
        <v>16</v>
      </c>
      <c r="N6303" s="1" t="s">
        <v>16</v>
      </c>
      <c r="O6303" s="1">
        <v>55.2</v>
      </c>
      <c r="P6303" s="1">
        <v>1.0</v>
      </c>
    </row>
    <row r="6304">
      <c r="A6304" s="1" t="s">
        <v>29</v>
      </c>
      <c r="B6304" s="1" t="s">
        <v>8384</v>
      </c>
      <c r="C6304" s="2" t="s">
        <v>8311</v>
      </c>
      <c r="D6304" s="1" t="s">
        <v>19</v>
      </c>
      <c r="E6304" s="3" t="str">
        <f>HYPERLINK("https://fyndiq.se/produkt/e4b87757208946c3/", "2-Pack Samsung S10E Skärmskydd - Härdat Glas 9H - Super kvalitet 3D")</f>
        <v>2-Pack Samsung S10E Skärmskydd - Härdat Glas 9H - Super kvalitet 3D</v>
      </c>
      <c r="F6304" s="1" t="s">
        <v>95</v>
      </c>
      <c r="G6304" s="1" t="s">
        <v>96</v>
      </c>
      <c r="H6304" s="1" t="s">
        <v>97</v>
      </c>
      <c r="I6304" s="1" t="s">
        <v>16</v>
      </c>
      <c r="J6304" s="1" t="s">
        <v>23</v>
      </c>
      <c r="K6304" s="1" t="s">
        <v>16</v>
      </c>
      <c r="L6304" s="1" t="s">
        <v>16</v>
      </c>
      <c r="M6304" s="1" t="s">
        <v>16</v>
      </c>
      <c r="N6304" s="1" t="s">
        <v>16</v>
      </c>
      <c r="O6304" s="1">
        <v>63.2</v>
      </c>
      <c r="P6304" s="1">
        <v>1.0</v>
      </c>
    </row>
    <row r="6305">
      <c r="A6305" s="1" t="s">
        <v>29</v>
      </c>
      <c r="B6305" s="1" t="s">
        <v>8385</v>
      </c>
      <c r="C6305" s="2" t="s">
        <v>8311</v>
      </c>
      <c r="D6305" s="1" t="s">
        <v>19</v>
      </c>
      <c r="E6305" s="3" t="str">
        <f t="shared" ref="E6305:E6306" si="116">HYPERLINK("https://fyndiq.se/produkt/5d384cc8795744b0/", "2-Pack Samsung A55 Skärmskydd i Härdat Glas")</f>
        <v>2-Pack Samsung A55 Skärmskydd i Härdat Glas</v>
      </c>
      <c r="F6305" s="1" t="s">
        <v>191</v>
      </c>
      <c r="G6305" s="1" t="s">
        <v>192</v>
      </c>
      <c r="H6305" s="1" t="s">
        <v>193</v>
      </c>
      <c r="I6305" s="1" t="s">
        <v>16</v>
      </c>
      <c r="J6305" s="1" t="s">
        <v>23</v>
      </c>
      <c r="K6305" s="1" t="s">
        <v>16</v>
      </c>
      <c r="L6305" s="1" t="s">
        <v>16</v>
      </c>
      <c r="M6305" s="1" t="s">
        <v>16</v>
      </c>
      <c r="N6305" s="1" t="s">
        <v>16</v>
      </c>
      <c r="O6305" s="1">
        <v>63.2</v>
      </c>
      <c r="P6305" s="1">
        <v>1.0</v>
      </c>
    </row>
    <row r="6306">
      <c r="A6306" s="1" t="s">
        <v>29</v>
      </c>
      <c r="B6306" s="1" t="s">
        <v>8386</v>
      </c>
      <c r="C6306" s="2" t="s">
        <v>8311</v>
      </c>
      <c r="D6306" s="1" t="s">
        <v>19</v>
      </c>
      <c r="E6306" s="3" t="str">
        <f t="shared" si="116"/>
        <v>2-Pack Samsung A55 Skärmskydd i Härdat Glas</v>
      </c>
      <c r="F6306" s="1" t="s">
        <v>191</v>
      </c>
      <c r="G6306" s="1" t="s">
        <v>192</v>
      </c>
      <c r="H6306" s="1" t="s">
        <v>193</v>
      </c>
      <c r="I6306" s="1" t="s">
        <v>16</v>
      </c>
      <c r="J6306" s="1" t="s">
        <v>23</v>
      </c>
      <c r="K6306" s="1" t="s">
        <v>16</v>
      </c>
      <c r="L6306" s="1" t="s">
        <v>16</v>
      </c>
      <c r="M6306" s="1" t="s">
        <v>16</v>
      </c>
      <c r="N6306" s="1" t="s">
        <v>16</v>
      </c>
      <c r="O6306" s="1">
        <v>63.2</v>
      </c>
      <c r="P6306" s="1">
        <v>1.0</v>
      </c>
    </row>
    <row r="6307">
      <c r="A6307" s="1" t="s">
        <v>29</v>
      </c>
      <c r="B6307" s="1" t="s">
        <v>8387</v>
      </c>
      <c r="C6307" s="2" t="s">
        <v>8311</v>
      </c>
      <c r="D6307" s="1" t="s">
        <v>19</v>
      </c>
      <c r="E6307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6307" s="1" t="s">
        <v>2035</v>
      </c>
      <c r="G6307" s="1" t="s">
        <v>2036</v>
      </c>
      <c r="H6307" s="1" t="s">
        <v>2037</v>
      </c>
      <c r="I6307" s="1" t="s">
        <v>16</v>
      </c>
      <c r="J6307" s="1" t="s">
        <v>23</v>
      </c>
      <c r="K6307" s="1" t="s">
        <v>16</v>
      </c>
      <c r="L6307" s="1" t="s">
        <v>16</v>
      </c>
      <c r="M6307" s="1" t="s">
        <v>16</v>
      </c>
      <c r="N6307" s="1" t="s">
        <v>16</v>
      </c>
      <c r="O6307" s="1">
        <v>55.2</v>
      </c>
      <c r="P6307" s="1">
        <v>1.0</v>
      </c>
    </row>
    <row r="6308">
      <c r="A6308" s="1" t="s">
        <v>29</v>
      </c>
      <c r="B6308" s="1" t="s">
        <v>8388</v>
      </c>
      <c r="C6308" s="2" t="s">
        <v>8311</v>
      </c>
      <c r="D6308" s="1" t="s">
        <v>19</v>
      </c>
      <c r="E6308" s="3" t="str">
        <f>HYPERLINK("https://fyndiq.se/produkt/e19fcc2ab2124f8a/", "2-Pack Iphone 13 Pro - 9H Härdat Glass - Top Kvalitet  3D")</f>
        <v>2-Pack Iphone 13 Pro - 9H Härdat Glass - Top Kvalitet  3D</v>
      </c>
      <c r="F6308" s="1" t="s">
        <v>555</v>
      </c>
      <c r="G6308" s="1" t="s">
        <v>556</v>
      </c>
      <c r="H6308" s="1" t="s">
        <v>557</v>
      </c>
      <c r="I6308" s="1" t="s">
        <v>16</v>
      </c>
      <c r="J6308" s="1" t="s">
        <v>23</v>
      </c>
      <c r="K6308" s="1" t="s">
        <v>16</v>
      </c>
      <c r="L6308" s="1" t="s">
        <v>16</v>
      </c>
      <c r="M6308" s="1" t="s">
        <v>16</v>
      </c>
      <c r="N6308" s="1" t="s">
        <v>16</v>
      </c>
      <c r="O6308" s="1">
        <v>55.2</v>
      </c>
      <c r="P6308" s="1">
        <v>1.0</v>
      </c>
    </row>
    <row r="6309">
      <c r="A6309" s="1" t="s">
        <v>29</v>
      </c>
      <c r="B6309" s="1" t="s">
        <v>8389</v>
      </c>
      <c r="C6309" s="2" t="s">
        <v>8311</v>
      </c>
      <c r="D6309" s="1" t="s">
        <v>19</v>
      </c>
      <c r="E6309" s="3" t="str">
        <f t="shared" ref="E6309:E6310" si="117">HYPERLINK("https://fyndiq.se/produkt/13e76851ca504320/", "2-Pack Samsung Galaxy S22 Ultra - Härdat glas 9H - Top kvalitet")</f>
        <v>2-Pack Samsung Galaxy S22 Ultra - Härdat glas 9H - Top kvalitet</v>
      </c>
      <c r="F6309" s="1" t="s">
        <v>140</v>
      </c>
      <c r="G6309" s="1" t="s">
        <v>141</v>
      </c>
      <c r="H6309" s="1" t="s">
        <v>142</v>
      </c>
      <c r="I6309" s="1" t="s">
        <v>16</v>
      </c>
      <c r="J6309" s="1" t="s">
        <v>23</v>
      </c>
      <c r="K6309" s="1" t="s">
        <v>16</v>
      </c>
      <c r="L6309" s="1" t="s">
        <v>16</v>
      </c>
      <c r="M6309" s="1" t="s">
        <v>16</v>
      </c>
      <c r="N6309" s="1" t="s">
        <v>16</v>
      </c>
      <c r="O6309" s="1">
        <v>63.2</v>
      </c>
      <c r="P6309" s="1">
        <v>1.0</v>
      </c>
    </row>
    <row r="6310">
      <c r="A6310" s="1" t="s">
        <v>29</v>
      </c>
      <c r="B6310" s="1" t="s">
        <v>8390</v>
      </c>
      <c r="C6310" s="2" t="s">
        <v>8311</v>
      </c>
      <c r="D6310" s="1" t="s">
        <v>19</v>
      </c>
      <c r="E6310" s="3" t="str">
        <f t="shared" si="117"/>
        <v>2-Pack Samsung Galaxy S22 Ultra - Härdat glas 9H - Top kvalitet</v>
      </c>
      <c r="F6310" s="1" t="s">
        <v>140</v>
      </c>
      <c r="G6310" s="1" t="s">
        <v>141</v>
      </c>
      <c r="H6310" s="1" t="s">
        <v>142</v>
      </c>
      <c r="I6310" s="1" t="s">
        <v>16</v>
      </c>
      <c r="J6310" s="1" t="s">
        <v>23</v>
      </c>
      <c r="K6310" s="1" t="s">
        <v>16</v>
      </c>
      <c r="L6310" s="1" t="s">
        <v>16</v>
      </c>
      <c r="M6310" s="1" t="s">
        <v>16</v>
      </c>
      <c r="N6310" s="1" t="s">
        <v>16</v>
      </c>
      <c r="O6310" s="1">
        <v>63.2</v>
      </c>
      <c r="P6310" s="1">
        <v>1.0</v>
      </c>
    </row>
    <row r="6311">
      <c r="A6311" s="1" t="s">
        <v>29</v>
      </c>
      <c r="B6311" s="1" t="s">
        <v>8391</v>
      </c>
      <c r="C6311" s="2" t="s">
        <v>8311</v>
      </c>
      <c r="D6311" s="1" t="s">
        <v>19</v>
      </c>
      <c r="E6311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6311" s="1" t="s">
        <v>485</v>
      </c>
      <c r="G6311" s="1" t="s">
        <v>486</v>
      </c>
      <c r="H6311" s="1" t="s">
        <v>487</v>
      </c>
      <c r="I6311" s="1" t="s">
        <v>16</v>
      </c>
      <c r="J6311" s="1" t="s">
        <v>23</v>
      </c>
      <c r="K6311" s="1" t="s">
        <v>16</v>
      </c>
      <c r="L6311" s="1" t="s">
        <v>16</v>
      </c>
      <c r="M6311" s="1" t="s">
        <v>16</v>
      </c>
      <c r="N6311" s="1" t="s">
        <v>16</v>
      </c>
      <c r="O6311" s="1">
        <v>143.2</v>
      </c>
      <c r="P6311" s="1">
        <v>1.0</v>
      </c>
    </row>
    <row r="6312">
      <c r="A6312" s="1" t="s">
        <v>29</v>
      </c>
      <c r="B6312" s="1" t="s">
        <v>8392</v>
      </c>
      <c r="C6312" s="2" t="s">
        <v>8311</v>
      </c>
      <c r="D6312" s="1" t="s">
        <v>19</v>
      </c>
      <c r="E6312" s="3" t="str">
        <f>HYPERLINK("https://fyndiq.se/produkt/0509614578ae4870/", "2-Pack Xiaomi Redmi 10C - Härdat Glas 9H - Super kvalitet 3D Skärmskydd")</f>
        <v>2-Pack Xiaomi Redmi 10C - Härdat Glas 9H - Super kvalitet 3D Skärmskydd</v>
      </c>
      <c r="F6312" s="1" t="s">
        <v>8393</v>
      </c>
      <c r="G6312" s="1" t="s">
        <v>8394</v>
      </c>
      <c r="H6312" s="1" t="s">
        <v>8395</v>
      </c>
      <c r="I6312" s="1" t="s">
        <v>16</v>
      </c>
      <c r="J6312" s="1" t="s">
        <v>23</v>
      </c>
      <c r="K6312" s="1" t="s">
        <v>16</v>
      </c>
      <c r="L6312" s="1" t="s">
        <v>16</v>
      </c>
      <c r="M6312" s="1" t="s">
        <v>16</v>
      </c>
      <c r="N6312" s="1" t="s">
        <v>16</v>
      </c>
      <c r="O6312" s="1">
        <v>63.2</v>
      </c>
      <c r="P6312" s="1">
        <v>1.0</v>
      </c>
    </row>
    <row r="6313">
      <c r="A6313" s="1" t="s">
        <v>29</v>
      </c>
      <c r="B6313" s="1" t="s">
        <v>8396</v>
      </c>
      <c r="C6313" s="2" t="s">
        <v>8311</v>
      </c>
      <c r="D6313" s="1" t="s">
        <v>19</v>
      </c>
      <c r="E6313" s="3" t="str">
        <f>HYPERLINK("https://fyndiq.se/produkt/860b7dade19d4d2f/", "2-Pack XIAOMI REDMI A3 Skärmskydd - Härdat Glas 9H - Super kvalitet 3D")</f>
        <v>2-Pack XIAOMI REDMI A3 Skärmskydd - Härdat Glas 9H - Super kvalitet 3D</v>
      </c>
      <c r="F6313" s="1" t="s">
        <v>200</v>
      </c>
      <c r="G6313" s="1" t="s">
        <v>201</v>
      </c>
      <c r="H6313" s="1" t="s">
        <v>202</v>
      </c>
      <c r="I6313" s="1" t="s">
        <v>16</v>
      </c>
      <c r="J6313" s="1" t="s">
        <v>23</v>
      </c>
      <c r="K6313" s="1" t="s">
        <v>16</v>
      </c>
      <c r="L6313" s="1" t="s">
        <v>16</v>
      </c>
      <c r="M6313" s="1" t="s">
        <v>16</v>
      </c>
      <c r="N6313" s="1" t="s">
        <v>16</v>
      </c>
      <c r="O6313" s="1">
        <v>63.2</v>
      </c>
      <c r="P6313" s="1">
        <v>1.0</v>
      </c>
    </row>
    <row r="6314">
      <c r="A6314" s="1" t="s">
        <v>29</v>
      </c>
      <c r="B6314" s="1" t="s">
        <v>8397</v>
      </c>
      <c r="C6314" s="2" t="s">
        <v>8311</v>
      </c>
      <c r="D6314" s="1" t="s">
        <v>19</v>
      </c>
      <c r="E6314" s="3" t="str">
        <f>HYPERLINK("https://fyndiq.se/produkt/67afb534781a4066/", "2-Pack Samsung Galaxy S9 Plus - Härdat glas- 9HSuper kvalitet 3D")</f>
        <v>2-Pack Samsung Galaxy S9 Plus - Härdat glas- 9HSuper kvalitet 3D</v>
      </c>
      <c r="F6314" s="1" t="s">
        <v>3929</v>
      </c>
      <c r="G6314" s="1" t="s">
        <v>3930</v>
      </c>
      <c r="H6314" s="1" t="s">
        <v>3931</v>
      </c>
      <c r="I6314" s="1" t="s">
        <v>16</v>
      </c>
      <c r="J6314" s="1" t="s">
        <v>23</v>
      </c>
      <c r="K6314" s="1" t="s">
        <v>16</v>
      </c>
      <c r="L6314" s="1" t="s">
        <v>16</v>
      </c>
      <c r="M6314" s="1" t="s">
        <v>16</v>
      </c>
      <c r="N6314" s="1" t="s">
        <v>16</v>
      </c>
      <c r="O6314" s="1">
        <v>63.2</v>
      </c>
      <c r="P6314" s="1">
        <v>1.0</v>
      </c>
    </row>
    <row r="6315">
      <c r="A6315" s="1" t="s">
        <v>29</v>
      </c>
      <c r="B6315" s="1" t="s">
        <v>8398</v>
      </c>
      <c r="C6315" s="2" t="s">
        <v>8311</v>
      </c>
      <c r="D6315" s="1" t="s">
        <v>19</v>
      </c>
      <c r="E6315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6315" s="1" t="s">
        <v>1728</v>
      </c>
      <c r="G6315" s="1" t="s">
        <v>1729</v>
      </c>
      <c r="H6315" s="1" t="s">
        <v>1730</v>
      </c>
      <c r="I6315" s="1" t="s">
        <v>16</v>
      </c>
      <c r="J6315" s="1" t="s">
        <v>23</v>
      </c>
      <c r="K6315" s="1" t="s">
        <v>16</v>
      </c>
      <c r="L6315" s="1" t="s">
        <v>16</v>
      </c>
      <c r="M6315" s="1" t="s">
        <v>16</v>
      </c>
      <c r="N6315" s="1" t="s">
        <v>16</v>
      </c>
      <c r="O6315" s="1">
        <v>95.2</v>
      </c>
      <c r="P6315" s="1">
        <v>1.0</v>
      </c>
    </row>
    <row r="6316">
      <c r="A6316" s="1" t="s">
        <v>29</v>
      </c>
      <c r="B6316" s="1" t="s">
        <v>8399</v>
      </c>
      <c r="C6316" s="2" t="s">
        <v>8311</v>
      </c>
      <c r="D6316" s="1" t="s">
        <v>19</v>
      </c>
      <c r="E6316" s="3" t="str">
        <f>HYPERLINK("https://fyndiq.se/produkt/fc0688ffd0534ad2/", "2 Pack Samsung Galaxy Note 20 5G -Härdat glas 9H -Super kvalitet")</f>
        <v>2 Pack Samsung Galaxy Note 20 5G -Härdat glas 9H -Super kvalitet</v>
      </c>
      <c r="F6316" s="1" t="s">
        <v>948</v>
      </c>
      <c r="G6316" s="1" t="s">
        <v>949</v>
      </c>
      <c r="H6316" s="1" t="s">
        <v>950</v>
      </c>
      <c r="I6316" s="1" t="s">
        <v>16</v>
      </c>
      <c r="J6316" s="1" t="s">
        <v>23</v>
      </c>
      <c r="K6316" s="1" t="s">
        <v>16</v>
      </c>
      <c r="L6316" s="1" t="s">
        <v>16</v>
      </c>
      <c r="M6316" s="1" t="s">
        <v>16</v>
      </c>
      <c r="N6316" s="1" t="s">
        <v>16</v>
      </c>
      <c r="O6316" s="1">
        <v>63.2</v>
      </c>
      <c r="P6316" s="1">
        <v>1.0</v>
      </c>
    </row>
    <row r="6317">
      <c r="A6317" s="1" t="s">
        <v>29</v>
      </c>
      <c r="B6317" s="1" t="s">
        <v>8400</v>
      </c>
      <c r="C6317" s="2" t="s">
        <v>8311</v>
      </c>
      <c r="D6317" s="1" t="s">
        <v>19</v>
      </c>
      <c r="E631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317" s="1" t="s">
        <v>204</v>
      </c>
      <c r="G6317" s="1" t="s">
        <v>205</v>
      </c>
      <c r="H6317" s="1" t="s">
        <v>206</v>
      </c>
      <c r="I6317" s="1" t="s">
        <v>16</v>
      </c>
      <c r="J6317" s="1" t="s">
        <v>23</v>
      </c>
      <c r="K6317" s="1" t="s">
        <v>16</v>
      </c>
      <c r="L6317" s="1" t="s">
        <v>16</v>
      </c>
      <c r="M6317" s="1" t="s">
        <v>16</v>
      </c>
      <c r="N6317" s="1" t="s">
        <v>16</v>
      </c>
      <c r="O6317" s="1">
        <v>71.2</v>
      </c>
      <c r="P6317" s="1">
        <v>1.0</v>
      </c>
    </row>
    <row r="6318">
      <c r="A6318" s="1" t="s">
        <v>29</v>
      </c>
      <c r="B6318" s="1" t="s">
        <v>8401</v>
      </c>
      <c r="C6318" s="2" t="s">
        <v>8311</v>
      </c>
      <c r="D6318" s="1" t="s">
        <v>19</v>
      </c>
      <c r="E6318" s="3" t="str">
        <f>HYPERLINK("https://fyndiq.se/produkt/50e4ae784f654d73/", "2 PACK ONEPLUS Nord CE 5G - Härdat glas 9H- Super kvalitet")</f>
        <v>2 PACK ONEPLUS Nord CE 5G - Härdat glas 9H- Super kvalitet</v>
      </c>
      <c r="F6318" s="1" t="s">
        <v>6296</v>
      </c>
      <c r="G6318" s="1" t="s">
        <v>6297</v>
      </c>
      <c r="H6318" s="1" t="s">
        <v>6298</v>
      </c>
      <c r="I6318" s="1" t="s">
        <v>16</v>
      </c>
      <c r="J6318" s="1" t="s">
        <v>23</v>
      </c>
      <c r="K6318" s="1" t="s">
        <v>16</v>
      </c>
      <c r="L6318" s="1" t="s">
        <v>16</v>
      </c>
      <c r="M6318" s="1" t="s">
        <v>16</v>
      </c>
      <c r="N6318" s="1" t="s">
        <v>16</v>
      </c>
      <c r="O6318" s="1">
        <v>63.2</v>
      </c>
      <c r="P6318" s="1">
        <v>1.0</v>
      </c>
    </row>
    <row r="6319">
      <c r="A6319" s="1" t="s">
        <v>29</v>
      </c>
      <c r="B6319" s="1" t="s">
        <v>8402</v>
      </c>
      <c r="C6319" s="2" t="s">
        <v>8311</v>
      </c>
      <c r="D6319" s="1" t="s">
        <v>19</v>
      </c>
      <c r="E6319" s="3" t="str">
        <f>HYPERLINK("https://fyndiq.se/produkt/fc0688ffd0534ad2/", "2 Pack Samsung Galaxy Note 20 5G -Härdat glas 9H -Super kvalitet")</f>
        <v>2 Pack Samsung Galaxy Note 20 5G -Härdat glas 9H -Super kvalitet</v>
      </c>
      <c r="F6319" s="1" t="s">
        <v>948</v>
      </c>
      <c r="G6319" s="1" t="s">
        <v>949</v>
      </c>
      <c r="H6319" s="1" t="s">
        <v>950</v>
      </c>
      <c r="I6319" s="1" t="s">
        <v>16</v>
      </c>
      <c r="J6319" s="1" t="s">
        <v>23</v>
      </c>
      <c r="K6319" s="1" t="s">
        <v>16</v>
      </c>
      <c r="L6319" s="1" t="s">
        <v>16</v>
      </c>
      <c r="M6319" s="1" t="s">
        <v>16</v>
      </c>
      <c r="N6319" s="1" t="s">
        <v>16</v>
      </c>
      <c r="O6319" s="1">
        <v>63.2</v>
      </c>
      <c r="P6319" s="1">
        <v>1.0</v>
      </c>
    </row>
    <row r="6320">
      <c r="A6320" s="1" t="s">
        <v>29</v>
      </c>
      <c r="B6320" s="1" t="s">
        <v>8403</v>
      </c>
      <c r="C6320" s="2" t="s">
        <v>8311</v>
      </c>
      <c r="D6320" s="1" t="s">
        <v>19</v>
      </c>
      <c r="E632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6320" s="1" t="s">
        <v>128</v>
      </c>
      <c r="G6320" s="1" t="s">
        <v>129</v>
      </c>
      <c r="H6320" s="1" t="s">
        <v>130</v>
      </c>
      <c r="I6320" s="1" t="s">
        <v>16</v>
      </c>
      <c r="J6320" s="1" t="s">
        <v>23</v>
      </c>
      <c r="K6320" s="1" t="s">
        <v>16</v>
      </c>
      <c r="L6320" s="1" t="s">
        <v>16</v>
      </c>
      <c r="M6320" s="1" t="s">
        <v>16</v>
      </c>
      <c r="N6320" s="1" t="s">
        <v>16</v>
      </c>
      <c r="O6320" s="1">
        <v>95.2</v>
      </c>
      <c r="P6320" s="1">
        <v>1.0</v>
      </c>
    </row>
    <row r="6321">
      <c r="A6321" s="1" t="s">
        <v>29</v>
      </c>
      <c r="B6321" s="1" t="s">
        <v>8404</v>
      </c>
      <c r="C6321" s="2" t="s">
        <v>8311</v>
      </c>
      <c r="D6321" s="1" t="s">
        <v>19</v>
      </c>
      <c r="E632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321" s="1" t="s">
        <v>813</v>
      </c>
      <c r="G6321" s="1" t="s">
        <v>814</v>
      </c>
      <c r="H6321" s="1" t="s">
        <v>815</v>
      </c>
      <c r="I6321" s="1" t="s">
        <v>16</v>
      </c>
      <c r="J6321" s="1" t="s">
        <v>23</v>
      </c>
      <c r="K6321" s="1" t="s">
        <v>16</v>
      </c>
      <c r="L6321" s="1" t="s">
        <v>16</v>
      </c>
      <c r="M6321" s="1" t="s">
        <v>16</v>
      </c>
      <c r="N6321" s="1" t="s">
        <v>16</v>
      </c>
      <c r="O6321" s="1">
        <v>71.2</v>
      </c>
      <c r="P6321" s="1">
        <v>1.0</v>
      </c>
    </row>
    <row r="6322">
      <c r="A6322" s="1" t="s">
        <v>29</v>
      </c>
      <c r="B6322" s="1" t="s">
        <v>8405</v>
      </c>
      <c r="C6322" s="2" t="s">
        <v>8311</v>
      </c>
      <c r="D6322" s="1" t="s">
        <v>19</v>
      </c>
      <c r="E6322" s="3" t="str">
        <f>HYPERLINK("https://fyndiq.se/produkt/0df6cad26c89414b/", "2 Pack Samsung S22 PLUS - 9H Härdat Glass - 3D Super Kvalitet")</f>
        <v>2 Pack Samsung S22 PLUS - 9H Härdat Glass - 3D Super Kvalitet</v>
      </c>
      <c r="F6322" s="1" t="s">
        <v>2472</v>
      </c>
      <c r="G6322" s="1" t="s">
        <v>2473</v>
      </c>
      <c r="H6322" s="1" t="s">
        <v>2474</v>
      </c>
      <c r="I6322" s="1" t="s">
        <v>16</v>
      </c>
      <c r="J6322" s="1" t="s">
        <v>23</v>
      </c>
      <c r="K6322" s="1" t="s">
        <v>16</v>
      </c>
      <c r="L6322" s="1" t="s">
        <v>16</v>
      </c>
      <c r="M6322" s="1" t="s">
        <v>16</v>
      </c>
      <c r="N6322" s="1" t="s">
        <v>16</v>
      </c>
      <c r="O6322" s="1">
        <v>63.2</v>
      </c>
      <c r="P6322" s="1">
        <v>1.0</v>
      </c>
    </row>
    <row r="6323">
      <c r="A6323" s="1" t="s">
        <v>29</v>
      </c>
      <c r="B6323" s="1" t="s">
        <v>8406</v>
      </c>
      <c r="C6323" s="2" t="s">
        <v>8311</v>
      </c>
      <c r="D6323" s="1" t="s">
        <v>19</v>
      </c>
      <c r="E632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323" s="1" t="s">
        <v>813</v>
      </c>
      <c r="G6323" s="1" t="s">
        <v>814</v>
      </c>
      <c r="H6323" s="1" t="s">
        <v>815</v>
      </c>
      <c r="I6323" s="1" t="s">
        <v>16</v>
      </c>
      <c r="J6323" s="1" t="s">
        <v>23</v>
      </c>
      <c r="K6323" s="1" t="s">
        <v>16</v>
      </c>
      <c r="L6323" s="1" t="s">
        <v>16</v>
      </c>
      <c r="M6323" s="1" t="s">
        <v>16</v>
      </c>
      <c r="N6323" s="1" t="s">
        <v>16</v>
      </c>
      <c r="O6323" s="1">
        <v>71.2</v>
      </c>
      <c r="P6323" s="1">
        <v>1.0</v>
      </c>
    </row>
    <row r="6324">
      <c r="A6324" s="1" t="s">
        <v>29</v>
      </c>
      <c r="B6324" s="1" t="s">
        <v>8407</v>
      </c>
      <c r="C6324" s="2" t="s">
        <v>8311</v>
      </c>
      <c r="D6324" s="1" t="s">
        <v>19</v>
      </c>
      <c r="E6324" s="3" t="str">
        <f>HYPERLINK("https://fyndiq.se/produkt/ffd808ba7c174af8/", "2-Pack Samsung S22 Skärmskydd &amp; 1-Pack linsskydd -Härdat Glas 9H")</f>
        <v>2-Pack Samsung S22 Skärmskydd &amp; 1-Pack linsskydd -Härdat Glas 9H</v>
      </c>
      <c r="F6324" s="1" t="s">
        <v>179</v>
      </c>
      <c r="G6324" s="1" t="s">
        <v>180</v>
      </c>
      <c r="H6324" s="1" t="s">
        <v>181</v>
      </c>
      <c r="I6324" s="1" t="s">
        <v>16</v>
      </c>
      <c r="J6324" s="1" t="s">
        <v>23</v>
      </c>
      <c r="K6324" s="1" t="s">
        <v>16</v>
      </c>
      <c r="L6324" s="1" t="s">
        <v>16</v>
      </c>
      <c r="M6324" s="1" t="s">
        <v>16</v>
      </c>
      <c r="N6324" s="1" t="s">
        <v>16</v>
      </c>
      <c r="O6324" s="1">
        <v>71.2</v>
      </c>
      <c r="P6324" s="1">
        <v>1.0</v>
      </c>
    </row>
    <row r="6325">
      <c r="A6325" s="1" t="s">
        <v>29</v>
      </c>
      <c r="B6325" s="1" t="s">
        <v>8408</v>
      </c>
      <c r="C6325" s="2" t="s">
        <v>8311</v>
      </c>
      <c r="D6325" s="1" t="s">
        <v>19</v>
      </c>
      <c r="E632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325" s="1" t="s">
        <v>26</v>
      </c>
      <c r="G6325" s="1" t="s">
        <v>27</v>
      </c>
      <c r="H6325" s="1" t="s">
        <v>28</v>
      </c>
      <c r="I6325" s="1" t="s">
        <v>16</v>
      </c>
      <c r="J6325" s="1" t="s">
        <v>23</v>
      </c>
      <c r="K6325" s="1" t="s">
        <v>16</v>
      </c>
      <c r="L6325" s="1" t="s">
        <v>16</v>
      </c>
      <c r="M6325" s="1" t="s">
        <v>16</v>
      </c>
      <c r="N6325" s="1" t="s">
        <v>16</v>
      </c>
      <c r="O6325" s="1">
        <v>71.2</v>
      </c>
      <c r="P6325" s="1">
        <v>1.0</v>
      </c>
    </row>
    <row r="6326">
      <c r="A6326" s="1" t="s">
        <v>29</v>
      </c>
      <c r="B6326" s="1" t="s">
        <v>8409</v>
      </c>
      <c r="C6326" s="2" t="s">
        <v>8311</v>
      </c>
      <c r="D6326" s="1" t="s">
        <v>19</v>
      </c>
      <c r="E6326" s="3" t="str">
        <f>HYPERLINK("https://fyndiq.se/produkt/95efd29ff0ba45b9/", "2-Pack Samsung Galaxy A04s - Härdat Glas 9H-Super Kvalitet 3D")</f>
        <v>2-Pack Samsung Galaxy A04s - Härdat Glas 9H-Super Kvalitet 3D</v>
      </c>
      <c r="F6326" s="1" t="s">
        <v>2024</v>
      </c>
      <c r="G6326" s="1" t="s">
        <v>2025</v>
      </c>
      <c r="H6326" s="1" t="s">
        <v>2026</v>
      </c>
      <c r="I6326" s="1" t="s">
        <v>16</v>
      </c>
      <c r="J6326" s="1" t="s">
        <v>23</v>
      </c>
      <c r="K6326" s="1" t="s">
        <v>16</v>
      </c>
      <c r="L6326" s="1" t="s">
        <v>16</v>
      </c>
      <c r="M6326" s="1" t="s">
        <v>16</v>
      </c>
      <c r="N6326" s="1" t="s">
        <v>16</v>
      </c>
      <c r="O6326" s="1">
        <v>63.2</v>
      </c>
      <c r="P6326" s="1">
        <v>1.0</v>
      </c>
    </row>
    <row r="6327">
      <c r="A6327" s="1" t="s">
        <v>29</v>
      </c>
      <c r="B6327" s="1" t="s">
        <v>8410</v>
      </c>
      <c r="C6327" s="2" t="s">
        <v>8311</v>
      </c>
      <c r="D6327" s="1" t="s">
        <v>19</v>
      </c>
      <c r="E632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327" s="1" t="s">
        <v>813</v>
      </c>
      <c r="G6327" s="1" t="s">
        <v>814</v>
      </c>
      <c r="H6327" s="1" t="s">
        <v>815</v>
      </c>
      <c r="I6327" s="1" t="s">
        <v>16</v>
      </c>
      <c r="J6327" s="1" t="s">
        <v>23</v>
      </c>
      <c r="K6327" s="1" t="s">
        <v>16</v>
      </c>
      <c r="L6327" s="1" t="s">
        <v>16</v>
      </c>
      <c r="M6327" s="1" t="s">
        <v>16</v>
      </c>
      <c r="N6327" s="1" t="s">
        <v>16</v>
      </c>
      <c r="O6327" s="1">
        <v>71.2</v>
      </c>
      <c r="P6327" s="1">
        <v>1.0</v>
      </c>
    </row>
    <row r="6328">
      <c r="A6328" s="1" t="s">
        <v>29</v>
      </c>
      <c r="B6328" s="1" t="s">
        <v>8411</v>
      </c>
      <c r="C6328" s="2" t="s">
        <v>8311</v>
      </c>
      <c r="D6328" s="1" t="s">
        <v>19</v>
      </c>
      <c r="E632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328" s="1" t="s">
        <v>311</v>
      </c>
      <c r="G6328" s="1" t="s">
        <v>312</v>
      </c>
      <c r="H6328" s="1" t="s">
        <v>313</v>
      </c>
      <c r="I6328" s="1" t="s">
        <v>1311</v>
      </c>
      <c r="J6328" s="1" t="s">
        <v>23</v>
      </c>
      <c r="K6328" s="1" t="s">
        <v>16</v>
      </c>
      <c r="L6328" s="1" t="s">
        <v>16</v>
      </c>
      <c r="M6328" s="1" t="s">
        <v>16</v>
      </c>
      <c r="N6328" s="1" t="s">
        <v>16</v>
      </c>
      <c r="O6328" s="1">
        <v>71.2</v>
      </c>
      <c r="P6328" s="1">
        <v>1.0</v>
      </c>
    </row>
    <row r="6329">
      <c r="A6329" s="1" t="s">
        <v>29</v>
      </c>
      <c r="B6329" s="1" t="s">
        <v>8412</v>
      </c>
      <c r="C6329" s="2" t="s">
        <v>8311</v>
      </c>
      <c r="D6329" s="1" t="s">
        <v>19</v>
      </c>
      <c r="E6329" s="3" t="str">
        <f>HYPERLINK("https://fyndiq.se/produkt/56c72c0ba5f749b5/", "2-Pack SAMSUNG S24 Skärmskydd - Härdat Glas 9H - Super kvalitet 3D")</f>
        <v>2-Pack SAMSUNG S24 Skärmskydd - Härdat Glas 9H - Super kvalitet 3D</v>
      </c>
      <c r="F6329" s="1" t="s">
        <v>263</v>
      </c>
      <c r="G6329" s="1" t="s">
        <v>264</v>
      </c>
      <c r="H6329" s="1" t="s">
        <v>265</v>
      </c>
      <c r="I6329" s="1" t="s">
        <v>16</v>
      </c>
      <c r="J6329" s="1" t="s">
        <v>23</v>
      </c>
      <c r="K6329" s="1" t="s">
        <v>16</v>
      </c>
      <c r="L6329" s="1" t="s">
        <v>16</v>
      </c>
      <c r="M6329" s="1" t="s">
        <v>16</v>
      </c>
      <c r="N6329" s="1" t="s">
        <v>16</v>
      </c>
      <c r="O6329" s="1">
        <v>71.2</v>
      </c>
      <c r="P6329" s="1">
        <v>1.0</v>
      </c>
    </row>
    <row r="6330">
      <c r="A6330" s="1" t="s">
        <v>29</v>
      </c>
      <c r="B6330" s="1" t="s">
        <v>8413</v>
      </c>
      <c r="C6330" s="2" t="s">
        <v>8311</v>
      </c>
      <c r="D6330" s="1" t="s">
        <v>19</v>
      </c>
      <c r="E6330" s="3" t="str">
        <f>HYPERLINK("https://fyndiq.se/produkt/ebd0c75a3b324593/", "2-Pack Samsung S22 Ultra 5G Skärmskydd &amp;1-Pack linsskydd-9H GLAS")</f>
        <v>2-Pack Samsung S22 Ultra 5G Skärmskydd &amp;1-Pack linsskydd-9H GLAS</v>
      </c>
      <c r="F6330" s="1" t="s">
        <v>6898</v>
      </c>
      <c r="G6330" s="1" t="s">
        <v>6899</v>
      </c>
      <c r="H6330" s="1" t="s">
        <v>6900</v>
      </c>
      <c r="I6330" s="1" t="s">
        <v>16</v>
      </c>
      <c r="J6330" s="1" t="s">
        <v>23</v>
      </c>
      <c r="K6330" s="1" t="s">
        <v>16</v>
      </c>
      <c r="L6330" s="1" t="s">
        <v>16</v>
      </c>
      <c r="M6330" s="1" t="s">
        <v>16</v>
      </c>
      <c r="N6330" s="1" t="s">
        <v>16</v>
      </c>
      <c r="O6330" s="1">
        <v>71.2</v>
      </c>
      <c r="P6330" s="1">
        <v>1.0</v>
      </c>
    </row>
    <row r="6331">
      <c r="A6331" s="1" t="s">
        <v>29</v>
      </c>
      <c r="B6331" s="1" t="s">
        <v>8414</v>
      </c>
      <c r="C6331" s="2" t="s">
        <v>8311</v>
      </c>
      <c r="D6331" s="1" t="s">
        <v>19</v>
      </c>
      <c r="E6331" s="3" t="str">
        <f>HYPERLINK("https://fyndiq.se/produkt/c398466bf0524e85/", "2-Pack Samsung S23 - 9H Härdat Glass - 3D Super Kvalitet Skärmskydd")</f>
        <v>2-Pack Samsung S23 - 9H Härdat Glass - 3D Super Kvalitet Skärmskydd</v>
      </c>
      <c r="F6331" s="1" t="s">
        <v>1365</v>
      </c>
      <c r="G6331" s="1" t="s">
        <v>1366</v>
      </c>
      <c r="H6331" s="1" t="s">
        <v>1367</v>
      </c>
      <c r="I6331" s="1" t="s">
        <v>16</v>
      </c>
      <c r="J6331" s="1" t="s">
        <v>23</v>
      </c>
      <c r="K6331" s="1" t="s">
        <v>16</v>
      </c>
      <c r="L6331" s="1" t="s">
        <v>16</v>
      </c>
      <c r="M6331" s="1" t="s">
        <v>16</v>
      </c>
      <c r="N6331" s="1" t="s">
        <v>16</v>
      </c>
      <c r="O6331" s="1">
        <v>63.2</v>
      </c>
      <c r="P6331" s="1">
        <v>1.0</v>
      </c>
    </row>
    <row r="6332">
      <c r="A6332" s="1" t="s">
        <v>29</v>
      </c>
      <c r="B6332" s="1" t="s">
        <v>8415</v>
      </c>
      <c r="C6332" s="2" t="s">
        <v>8311</v>
      </c>
      <c r="D6332" s="1" t="s">
        <v>19</v>
      </c>
      <c r="E6332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6332" s="1" t="s">
        <v>8416</v>
      </c>
      <c r="G6332" s="1" t="s">
        <v>8417</v>
      </c>
      <c r="H6332" s="1" t="s">
        <v>8418</v>
      </c>
      <c r="I6332" s="1" t="s">
        <v>16</v>
      </c>
      <c r="J6332" s="1" t="s">
        <v>23</v>
      </c>
      <c r="K6332" s="1" t="s">
        <v>16</v>
      </c>
      <c r="L6332" s="1" t="s">
        <v>16</v>
      </c>
      <c r="M6332" s="1" t="s">
        <v>16</v>
      </c>
      <c r="N6332" s="1" t="s">
        <v>16</v>
      </c>
      <c r="O6332" s="1">
        <v>79.2</v>
      </c>
      <c r="P6332" s="1">
        <v>1.0</v>
      </c>
    </row>
    <row r="6333">
      <c r="A6333" s="1" t="s">
        <v>29</v>
      </c>
      <c r="B6333" s="1" t="s">
        <v>8419</v>
      </c>
      <c r="C6333" s="2" t="s">
        <v>8311</v>
      </c>
      <c r="D6333" s="1" t="s">
        <v>19</v>
      </c>
      <c r="E6333" s="3" t="str">
        <f>HYPERLINK("https://fyndiq.se/produkt/56c72c0ba5f749b5/", "2-Pack SAMSUNG S24 Skärmskydd - Härdat Glas 9H - Super kvalitet 3D")</f>
        <v>2-Pack SAMSUNG S24 Skärmskydd - Härdat Glas 9H - Super kvalitet 3D</v>
      </c>
      <c r="F6333" s="1" t="s">
        <v>263</v>
      </c>
      <c r="G6333" s="1" t="s">
        <v>264</v>
      </c>
      <c r="H6333" s="1" t="s">
        <v>265</v>
      </c>
      <c r="I6333" s="1" t="s">
        <v>16</v>
      </c>
      <c r="J6333" s="1" t="s">
        <v>23</v>
      </c>
      <c r="K6333" s="1" t="s">
        <v>16</v>
      </c>
      <c r="L6333" s="1" t="s">
        <v>16</v>
      </c>
      <c r="M6333" s="1" t="s">
        <v>16</v>
      </c>
      <c r="N6333" s="1" t="s">
        <v>16</v>
      </c>
      <c r="O6333" s="1">
        <v>71.2</v>
      </c>
      <c r="P6333" s="1">
        <v>1.0</v>
      </c>
    </row>
    <row r="6334">
      <c r="A6334" s="1" t="s">
        <v>29</v>
      </c>
      <c r="B6334" s="1" t="s">
        <v>8420</v>
      </c>
      <c r="C6334" s="2" t="s">
        <v>8311</v>
      </c>
      <c r="D6334" s="1" t="s">
        <v>19</v>
      </c>
      <c r="E6334" s="3" t="str">
        <f>HYPERLINK("https://fyndiq.se/produkt/2b4b1f7438974a4c/", "2-Pack OnePlus 11 5G- Härdat glas 9H - Super kvalitet 3D Skärmskydd")</f>
        <v>2-Pack OnePlus 11 5G- Härdat glas 9H - Super kvalitet 3D Skärmskydd</v>
      </c>
      <c r="F6334" s="1" t="s">
        <v>3388</v>
      </c>
      <c r="G6334" s="1" t="s">
        <v>3389</v>
      </c>
      <c r="H6334" s="1" t="s">
        <v>3390</v>
      </c>
      <c r="I6334" s="1" t="s">
        <v>16</v>
      </c>
      <c r="J6334" s="1" t="s">
        <v>23</v>
      </c>
      <c r="K6334" s="1" t="s">
        <v>16</v>
      </c>
      <c r="L6334" s="1" t="s">
        <v>16</v>
      </c>
      <c r="M6334" s="1" t="s">
        <v>16</v>
      </c>
      <c r="N6334" s="1" t="s">
        <v>16</v>
      </c>
      <c r="O6334" s="1">
        <v>79.2</v>
      </c>
      <c r="P6334" s="1">
        <v>1.0</v>
      </c>
    </row>
    <row r="6335">
      <c r="A6335" s="1" t="s">
        <v>29</v>
      </c>
      <c r="B6335" s="1" t="s">
        <v>8421</v>
      </c>
      <c r="C6335" s="2" t="s">
        <v>8311</v>
      </c>
      <c r="D6335" s="1" t="s">
        <v>19</v>
      </c>
      <c r="E6335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6335" s="1" t="s">
        <v>628</v>
      </c>
      <c r="G6335" s="1" t="s">
        <v>629</v>
      </c>
      <c r="H6335" s="1" t="s">
        <v>630</v>
      </c>
      <c r="I6335" s="1" t="s">
        <v>16</v>
      </c>
      <c r="J6335" s="1" t="s">
        <v>23</v>
      </c>
      <c r="K6335" s="1" t="s">
        <v>16</v>
      </c>
      <c r="L6335" s="1" t="s">
        <v>16</v>
      </c>
      <c r="M6335" s="1" t="s">
        <v>16</v>
      </c>
      <c r="N6335" s="1" t="s">
        <v>16</v>
      </c>
      <c r="O6335" s="1">
        <v>79.2</v>
      </c>
      <c r="P6335" s="1">
        <v>1.0</v>
      </c>
    </row>
    <row r="6336">
      <c r="A6336" s="1" t="s">
        <v>29</v>
      </c>
      <c r="B6336" s="1" t="s">
        <v>8422</v>
      </c>
      <c r="C6336" s="2" t="s">
        <v>8311</v>
      </c>
      <c r="D6336" s="1" t="s">
        <v>19</v>
      </c>
      <c r="E633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6336" s="1" t="s">
        <v>183</v>
      </c>
      <c r="G6336" s="1" t="s">
        <v>184</v>
      </c>
      <c r="H6336" s="1" t="s">
        <v>185</v>
      </c>
      <c r="I6336" s="1" t="s">
        <v>1230</v>
      </c>
      <c r="J6336" s="1" t="s">
        <v>9</v>
      </c>
      <c r="K6336" s="2" t="s">
        <v>7291</v>
      </c>
      <c r="L6336" s="1" t="s">
        <v>2602</v>
      </c>
      <c r="M6336" s="1" t="s">
        <v>16</v>
      </c>
      <c r="N6336" s="1" t="s">
        <v>16</v>
      </c>
      <c r="O6336" s="1">
        <v>79.2</v>
      </c>
      <c r="P6336" s="1">
        <v>1.0</v>
      </c>
    </row>
    <row r="6337">
      <c r="A6337" s="1" t="s">
        <v>29</v>
      </c>
      <c r="B6337" s="1" t="s">
        <v>8423</v>
      </c>
      <c r="C6337" s="2" t="s">
        <v>8311</v>
      </c>
      <c r="D6337" s="1" t="s">
        <v>19</v>
      </c>
      <c r="E633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6337" s="1" t="s">
        <v>4617</v>
      </c>
      <c r="G6337" s="1" t="s">
        <v>4618</v>
      </c>
      <c r="H6337" s="1" t="s">
        <v>4619</v>
      </c>
      <c r="I6337" s="1" t="s">
        <v>16</v>
      </c>
      <c r="J6337" s="1" t="s">
        <v>23</v>
      </c>
      <c r="K6337" s="1" t="s">
        <v>16</v>
      </c>
      <c r="L6337" s="1" t="s">
        <v>16</v>
      </c>
      <c r="M6337" s="1" t="s">
        <v>16</v>
      </c>
      <c r="N6337" s="1" t="s">
        <v>16</v>
      </c>
      <c r="O6337" s="1">
        <v>63.2</v>
      </c>
      <c r="P6337" s="1">
        <v>1.0</v>
      </c>
    </row>
    <row r="6338">
      <c r="A6338" s="1" t="s">
        <v>29</v>
      </c>
      <c r="B6338" s="1" t="s">
        <v>8424</v>
      </c>
      <c r="C6338" s="2" t="s">
        <v>8311</v>
      </c>
      <c r="D6338" s="1" t="s">
        <v>19</v>
      </c>
      <c r="E6338" s="3" t="str">
        <f>HYPERLINK("https://fyndiq.se/produkt/925ae49423884615/", "2-Pack Samsung S22 Ultra Skärmskydd &amp; 1-Pack linsskydd -9H GLAS")</f>
        <v>2-Pack Samsung S22 Ultra Skärmskydd &amp; 1-Pack linsskydd -9H GLAS</v>
      </c>
      <c r="F6338" s="1" t="s">
        <v>335</v>
      </c>
      <c r="G6338" s="1" t="s">
        <v>336</v>
      </c>
      <c r="H6338" s="1" t="s">
        <v>337</v>
      </c>
      <c r="I6338" s="1" t="s">
        <v>16</v>
      </c>
      <c r="J6338" s="1" t="s">
        <v>23</v>
      </c>
      <c r="K6338" s="1" t="s">
        <v>16</v>
      </c>
      <c r="L6338" s="1" t="s">
        <v>16</v>
      </c>
      <c r="M6338" s="1" t="s">
        <v>16</v>
      </c>
      <c r="N6338" s="1" t="s">
        <v>16</v>
      </c>
      <c r="O6338" s="1">
        <v>71.2</v>
      </c>
      <c r="P6338" s="1">
        <v>1.0</v>
      </c>
    </row>
    <row r="6339">
      <c r="A6339" s="1" t="s">
        <v>29</v>
      </c>
      <c r="B6339" s="1" t="s">
        <v>8425</v>
      </c>
      <c r="C6339" s="2" t="s">
        <v>8311</v>
      </c>
      <c r="D6339" s="1" t="s">
        <v>19</v>
      </c>
      <c r="E6339" s="3" t="str">
        <f>HYPERLINK("https://fyndiq.se/produkt/56c72c0ba5f749b5/", "2-Pack SAMSUNG S24 Skärmskydd - Härdat Glas 9H - Super kvalitet 3D")</f>
        <v>2-Pack SAMSUNG S24 Skärmskydd - Härdat Glas 9H - Super kvalitet 3D</v>
      </c>
      <c r="F6339" s="1" t="s">
        <v>263</v>
      </c>
      <c r="G6339" s="1" t="s">
        <v>264</v>
      </c>
      <c r="H6339" s="1" t="s">
        <v>265</v>
      </c>
      <c r="I6339" s="1" t="s">
        <v>16</v>
      </c>
      <c r="J6339" s="1" t="s">
        <v>23</v>
      </c>
      <c r="K6339" s="1" t="s">
        <v>16</v>
      </c>
      <c r="L6339" s="1" t="s">
        <v>16</v>
      </c>
      <c r="M6339" s="1" t="s">
        <v>16</v>
      </c>
      <c r="N6339" s="1" t="s">
        <v>16</v>
      </c>
      <c r="O6339" s="1">
        <v>71.2</v>
      </c>
      <c r="P6339" s="1">
        <v>1.0</v>
      </c>
    </row>
    <row r="6340">
      <c r="A6340" s="1" t="s">
        <v>29</v>
      </c>
      <c r="B6340" s="1" t="s">
        <v>8426</v>
      </c>
      <c r="C6340" s="2" t="s">
        <v>8311</v>
      </c>
      <c r="D6340" s="1" t="s">
        <v>19</v>
      </c>
      <c r="E6340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6340" s="1" t="s">
        <v>1728</v>
      </c>
      <c r="G6340" s="1" t="s">
        <v>1729</v>
      </c>
      <c r="H6340" s="1" t="s">
        <v>1730</v>
      </c>
      <c r="I6340" s="1" t="s">
        <v>16</v>
      </c>
      <c r="J6340" s="1" t="s">
        <v>23</v>
      </c>
      <c r="K6340" s="1" t="s">
        <v>16</v>
      </c>
      <c r="L6340" s="1" t="s">
        <v>16</v>
      </c>
      <c r="M6340" s="1" t="s">
        <v>16</v>
      </c>
      <c r="N6340" s="1" t="s">
        <v>16</v>
      </c>
      <c r="O6340" s="1">
        <v>95.2</v>
      </c>
      <c r="P6340" s="1">
        <v>1.0</v>
      </c>
    </row>
    <row r="6341">
      <c r="A6341" s="1" t="s">
        <v>29</v>
      </c>
      <c r="B6341" s="1" t="s">
        <v>8427</v>
      </c>
      <c r="C6341" s="2" t="s">
        <v>8311</v>
      </c>
      <c r="D6341" s="1" t="s">
        <v>19</v>
      </c>
      <c r="E6341" s="3" t="str">
        <f>HYPERLINK("https://fyndiq.se/produkt/a0dc43f2528542d5/", "iPhone SE 2020 Svart - Härdat Glas 9H - Super Kvalitet 3D")</f>
        <v>iPhone SE 2020 Svart - Härdat Glas 9H - Super Kvalitet 3D</v>
      </c>
      <c r="F6341" s="1" t="s">
        <v>8428</v>
      </c>
      <c r="G6341" s="1" t="s">
        <v>8429</v>
      </c>
      <c r="H6341" s="1" t="s">
        <v>8430</v>
      </c>
      <c r="I6341" s="1" t="s">
        <v>16</v>
      </c>
      <c r="J6341" s="1" t="s">
        <v>23</v>
      </c>
      <c r="K6341" s="1" t="s">
        <v>16</v>
      </c>
      <c r="L6341" s="1" t="s">
        <v>16</v>
      </c>
      <c r="M6341" s="1" t="s">
        <v>16</v>
      </c>
      <c r="N6341" s="1" t="s">
        <v>16</v>
      </c>
      <c r="O6341" s="1">
        <v>47.2</v>
      </c>
      <c r="P6341" s="1">
        <v>1.0</v>
      </c>
    </row>
    <row r="6342">
      <c r="A6342" s="1" t="s">
        <v>29</v>
      </c>
      <c r="B6342" s="1" t="s">
        <v>8431</v>
      </c>
      <c r="C6342" s="2" t="s">
        <v>8311</v>
      </c>
      <c r="D6342" s="1" t="s">
        <v>19</v>
      </c>
      <c r="E6342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6342" s="1" t="s">
        <v>1209</v>
      </c>
      <c r="G6342" s="1" t="s">
        <v>1210</v>
      </c>
      <c r="H6342" s="1" t="s">
        <v>1211</v>
      </c>
      <c r="I6342" s="1" t="s">
        <v>16</v>
      </c>
      <c r="J6342" s="1" t="s">
        <v>23</v>
      </c>
      <c r="K6342" s="1" t="s">
        <v>16</v>
      </c>
      <c r="L6342" s="1" t="s">
        <v>16</v>
      </c>
      <c r="M6342" s="1" t="s">
        <v>16</v>
      </c>
      <c r="N6342" s="1" t="s">
        <v>16</v>
      </c>
      <c r="O6342" s="1">
        <v>79.2</v>
      </c>
      <c r="P6342" s="1">
        <v>1.0</v>
      </c>
    </row>
    <row r="6343">
      <c r="A6343" s="1" t="s">
        <v>29</v>
      </c>
      <c r="B6343" s="1" t="s">
        <v>8432</v>
      </c>
      <c r="C6343" s="2" t="s">
        <v>8311</v>
      </c>
      <c r="D6343" s="1" t="s">
        <v>19</v>
      </c>
      <c r="E6343" s="3" t="str">
        <f>HYPERLINK("https://fyndiq.se/produkt/56c72c0ba5f749b5/", "2-Pack SAMSUNG S24 Skärmskydd - Härdat Glas 9H - Super kvalitet 3D")</f>
        <v>2-Pack SAMSUNG S24 Skärmskydd - Härdat Glas 9H - Super kvalitet 3D</v>
      </c>
      <c r="F6343" s="1" t="s">
        <v>263</v>
      </c>
      <c r="G6343" s="1" t="s">
        <v>264</v>
      </c>
      <c r="H6343" s="1" t="s">
        <v>265</v>
      </c>
      <c r="I6343" s="1" t="s">
        <v>1230</v>
      </c>
      <c r="J6343" s="1" t="s">
        <v>9</v>
      </c>
      <c r="K6343" s="2" t="s">
        <v>7420</v>
      </c>
      <c r="L6343" s="1" t="s">
        <v>2602</v>
      </c>
      <c r="M6343" s="1" t="s">
        <v>16</v>
      </c>
      <c r="N6343" s="1" t="s">
        <v>16</v>
      </c>
      <c r="O6343" s="1">
        <v>71.2</v>
      </c>
      <c r="P6343" s="1">
        <v>1.0</v>
      </c>
    </row>
    <row r="6344">
      <c r="A6344" s="1" t="s">
        <v>29</v>
      </c>
      <c r="B6344" s="1" t="s">
        <v>8433</v>
      </c>
      <c r="C6344" s="2" t="s">
        <v>8311</v>
      </c>
      <c r="D6344" s="1" t="s">
        <v>19</v>
      </c>
      <c r="E6344" s="3" t="str">
        <f>HYPERLINK("https://fyndiq.se/produkt/bd84362587364f02/", "2-Pack GOOGLE PIXEL 8 Skärmskydd - Härdat Glas 9H - Super kvalitet 3D")</f>
        <v>2-Pack GOOGLE PIXEL 8 Skärmskydd - Härdat Glas 9H - Super kvalitet 3D</v>
      </c>
      <c r="F6344" s="1" t="s">
        <v>254</v>
      </c>
      <c r="G6344" s="1" t="s">
        <v>255</v>
      </c>
      <c r="H6344" s="1" t="s">
        <v>256</v>
      </c>
      <c r="I6344" s="1" t="s">
        <v>16</v>
      </c>
      <c r="J6344" s="1" t="s">
        <v>23</v>
      </c>
      <c r="K6344" s="1" t="s">
        <v>16</v>
      </c>
      <c r="L6344" s="1" t="s">
        <v>16</v>
      </c>
      <c r="M6344" s="1" t="s">
        <v>16</v>
      </c>
      <c r="N6344" s="1" t="s">
        <v>16</v>
      </c>
      <c r="O6344" s="1">
        <v>71.2</v>
      </c>
      <c r="P6344" s="1">
        <v>1.0</v>
      </c>
    </row>
    <row r="6345">
      <c r="A6345" s="1" t="s">
        <v>29</v>
      </c>
      <c r="B6345" s="1" t="s">
        <v>8434</v>
      </c>
      <c r="C6345" s="2" t="s">
        <v>8311</v>
      </c>
      <c r="D6345" s="1" t="s">
        <v>19</v>
      </c>
      <c r="E634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345" s="1" t="s">
        <v>26</v>
      </c>
      <c r="G6345" s="1" t="s">
        <v>27</v>
      </c>
      <c r="H6345" s="1" t="s">
        <v>28</v>
      </c>
      <c r="I6345" s="1" t="s">
        <v>16</v>
      </c>
      <c r="J6345" s="1" t="s">
        <v>23</v>
      </c>
      <c r="K6345" s="1" t="s">
        <v>16</v>
      </c>
      <c r="L6345" s="1" t="s">
        <v>16</v>
      </c>
      <c r="M6345" s="1" t="s">
        <v>16</v>
      </c>
      <c r="N6345" s="1" t="s">
        <v>16</v>
      </c>
      <c r="O6345" s="1">
        <v>71.2</v>
      </c>
      <c r="P6345" s="1">
        <v>1.0</v>
      </c>
    </row>
    <row r="6346">
      <c r="A6346" s="1" t="s">
        <v>29</v>
      </c>
      <c r="B6346" s="1" t="s">
        <v>8435</v>
      </c>
      <c r="C6346" s="2" t="s">
        <v>8311</v>
      </c>
      <c r="D6346" s="1" t="s">
        <v>19</v>
      </c>
      <c r="E6346" s="3" t="str">
        <f>HYPERLINK("https://fyndiq.se/produkt/9f3f4d2de3c94916/", "2 Pack Samsung Galaxy S9 - Härdat glas-9H Super kvalitet 3D")</f>
        <v>2 Pack Samsung Galaxy S9 - Härdat glas-9H Super kvalitet 3D</v>
      </c>
      <c r="F6346" s="1" t="s">
        <v>1500</v>
      </c>
      <c r="G6346" s="1" t="s">
        <v>1501</v>
      </c>
      <c r="H6346" s="1" t="s">
        <v>1502</v>
      </c>
      <c r="I6346" s="1" t="s">
        <v>16</v>
      </c>
      <c r="J6346" s="1" t="s">
        <v>23</v>
      </c>
      <c r="K6346" s="1" t="s">
        <v>16</v>
      </c>
      <c r="L6346" s="1" t="s">
        <v>16</v>
      </c>
      <c r="M6346" s="1" t="s">
        <v>16</v>
      </c>
      <c r="N6346" s="1" t="s">
        <v>16</v>
      </c>
      <c r="O6346" s="1">
        <v>63.2</v>
      </c>
      <c r="P6346" s="1">
        <v>1.0</v>
      </c>
    </row>
    <row r="6347">
      <c r="A6347" s="1" t="s">
        <v>29</v>
      </c>
      <c r="B6347" s="1" t="s">
        <v>8436</v>
      </c>
      <c r="C6347" s="2" t="s">
        <v>8311</v>
      </c>
      <c r="D6347" s="1" t="s">
        <v>19</v>
      </c>
      <c r="E6347" s="3" t="str">
        <f>HYPERLINK("https://fyndiq.se/produkt/56c72c0ba5f749b5/", "2-Pack SAMSUNG S24 Skärmskydd - Härdat Glas 9H - Super kvalitet 3D")</f>
        <v>2-Pack SAMSUNG S24 Skärmskydd - Härdat Glas 9H - Super kvalitet 3D</v>
      </c>
      <c r="F6347" s="1" t="s">
        <v>263</v>
      </c>
      <c r="G6347" s="1" t="s">
        <v>264</v>
      </c>
      <c r="H6347" s="1" t="s">
        <v>265</v>
      </c>
      <c r="I6347" s="1" t="s">
        <v>16</v>
      </c>
      <c r="J6347" s="1" t="s">
        <v>23</v>
      </c>
      <c r="K6347" s="1" t="s">
        <v>16</v>
      </c>
      <c r="L6347" s="1" t="s">
        <v>16</v>
      </c>
      <c r="M6347" s="1" t="s">
        <v>16</v>
      </c>
      <c r="N6347" s="1" t="s">
        <v>16</v>
      </c>
      <c r="O6347" s="1">
        <v>71.2</v>
      </c>
      <c r="P6347" s="1">
        <v>1.0</v>
      </c>
    </row>
    <row r="6348">
      <c r="A6348" s="1" t="s">
        <v>29</v>
      </c>
      <c r="B6348" s="1" t="s">
        <v>8437</v>
      </c>
      <c r="C6348" s="2" t="s">
        <v>8311</v>
      </c>
      <c r="D6348" s="1" t="s">
        <v>19</v>
      </c>
      <c r="E6348" s="3" t="str">
        <f>HYPERLINK("https://fyndiq.se/produkt/abbb2d46464546e3/", "2.pack Sony Xperia 5 V - Härdat Glas 9H - Super kvalitet 3D Skärmskydd")</f>
        <v>2.pack Sony Xperia 5 V - Härdat Glas 9H - Super kvalitet 3D Skärmskydd</v>
      </c>
      <c r="F6348" s="1" t="s">
        <v>8201</v>
      </c>
      <c r="G6348" s="1" t="s">
        <v>8202</v>
      </c>
      <c r="H6348" s="1" t="s">
        <v>8203</v>
      </c>
      <c r="I6348" s="1" t="s">
        <v>16</v>
      </c>
      <c r="J6348" s="1" t="s">
        <v>23</v>
      </c>
      <c r="K6348" s="1" t="s">
        <v>16</v>
      </c>
      <c r="L6348" s="1" t="s">
        <v>16</v>
      </c>
      <c r="M6348" s="1" t="s">
        <v>16</v>
      </c>
      <c r="N6348" s="1" t="s">
        <v>16</v>
      </c>
      <c r="O6348" s="1">
        <v>79.2</v>
      </c>
      <c r="P6348" s="1">
        <v>1.0</v>
      </c>
    </row>
    <row r="6349">
      <c r="A6349" s="1" t="s">
        <v>29</v>
      </c>
      <c r="B6349" s="1" t="s">
        <v>8438</v>
      </c>
      <c r="C6349" s="2" t="s">
        <v>8439</v>
      </c>
      <c r="D6349" s="1" t="s">
        <v>19</v>
      </c>
      <c r="E6349" s="3" t="str">
        <f>HYPERLINK("https://fyndiq.se/produkt/56c72c0ba5f749b5/", "2-Pack SAMSUNG S24 Skärmskydd - Härdat Glas 9H - Super kvalitet 3D")</f>
        <v>2-Pack SAMSUNG S24 Skärmskydd - Härdat Glas 9H - Super kvalitet 3D</v>
      </c>
      <c r="F6349" s="1" t="s">
        <v>263</v>
      </c>
      <c r="G6349" s="1" t="s">
        <v>264</v>
      </c>
      <c r="H6349" s="1" t="s">
        <v>265</v>
      </c>
      <c r="I6349" s="1" t="s">
        <v>16</v>
      </c>
      <c r="J6349" s="1" t="s">
        <v>23</v>
      </c>
      <c r="K6349" s="1" t="s">
        <v>16</v>
      </c>
      <c r="L6349" s="1" t="s">
        <v>16</v>
      </c>
      <c r="M6349" s="1" t="s">
        <v>16</v>
      </c>
      <c r="N6349" s="1" t="s">
        <v>16</v>
      </c>
      <c r="O6349" s="1">
        <v>71.2</v>
      </c>
      <c r="P6349" s="1">
        <v>1.0</v>
      </c>
    </row>
    <row r="6350">
      <c r="A6350" s="1" t="s">
        <v>29</v>
      </c>
      <c r="B6350" s="1" t="s">
        <v>8440</v>
      </c>
      <c r="C6350" s="2" t="s">
        <v>8439</v>
      </c>
      <c r="D6350" s="1" t="s">
        <v>19</v>
      </c>
      <c r="E635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6350" s="1" t="s">
        <v>722</v>
      </c>
      <c r="G6350" s="1" t="s">
        <v>723</v>
      </c>
      <c r="H6350" s="1" t="s">
        <v>724</v>
      </c>
      <c r="I6350" s="1" t="s">
        <v>1311</v>
      </c>
      <c r="J6350" s="1" t="s">
        <v>9</v>
      </c>
      <c r="K6350" s="2" t="s">
        <v>8012</v>
      </c>
      <c r="L6350" s="1" t="s">
        <v>2650</v>
      </c>
      <c r="M6350" s="1" t="s">
        <v>16</v>
      </c>
      <c r="N6350" s="1" t="s">
        <v>16</v>
      </c>
      <c r="O6350" s="1">
        <v>79.2</v>
      </c>
      <c r="P6350" s="1">
        <v>1.0</v>
      </c>
    </row>
    <row r="6351">
      <c r="A6351" s="1" t="s">
        <v>29</v>
      </c>
      <c r="B6351" s="1" t="s">
        <v>8441</v>
      </c>
      <c r="C6351" s="2" t="s">
        <v>8439</v>
      </c>
      <c r="D6351" s="1" t="s">
        <v>19</v>
      </c>
      <c r="E6351" s="3" t="str">
        <f>HYPERLINK("https://fyndiq.se/produkt/c26c9ffef37a436a/", "2-Pack Samsung A35 5G Skärmskydd i Härdat Glas")</f>
        <v>2-Pack Samsung A35 5G Skärmskydd i Härdat Glas</v>
      </c>
      <c r="F6351" s="1" t="s">
        <v>432</v>
      </c>
      <c r="G6351" s="1" t="s">
        <v>433</v>
      </c>
      <c r="H6351" s="1" t="s">
        <v>434</v>
      </c>
      <c r="I6351" s="1" t="s">
        <v>16</v>
      </c>
      <c r="J6351" s="1" t="s">
        <v>23</v>
      </c>
      <c r="K6351" s="1" t="s">
        <v>16</v>
      </c>
      <c r="L6351" s="1" t="s">
        <v>16</v>
      </c>
      <c r="M6351" s="1" t="s">
        <v>16</v>
      </c>
      <c r="N6351" s="1" t="s">
        <v>16</v>
      </c>
      <c r="O6351" s="1">
        <v>63.2</v>
      </c>
      <c r="P6351" s="1">
        <v>1.0</v>
      </c>
    </row>
    <row r="6352">
      <c r="A6352" s="1" t="s">
        <v>29</v>
      </c>
      <c r="B6352" s="1" t="s">
        <v>8442</v>
      </c>
      <c r="C6352" s="2" t="s">
        <v>8439</v>
      </c>
      <c r="D6352" s="1" t="s">
        <v>19</v>
      </c>
      <c r="E6352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6352" s="1" t="s">
        <v>1481</v>
      </c>
      <c r="G6352" s="1" t="s">
        <v>1482</v>
      </c>
      <c r="H6352" s="1" t="s">
        <v>1483</v>
      </c>
      <c r="I6352" s="1" t="s">
        <v>16</v>
      </c>
      <c r="J6352" s="1" t="s">
        <v>23</v>
      </c>
      <c r="K6352" s="1" t="s">
        <v>16</v>
      </c>
      <c r="L6352" s="1" t="s">
        <v>16</v>
      </c>
      <c r="M6352" s="1" t="s">
        <v>16</v>
      </c>
      <c r="N6352" s="1" t="s">
        <v>16</v>
      </c>
      <c r="O6352" s="1">
        <v>78.4</v>
      </c>
      <c r="P6352" s="1">
        <v>1.0</v>
      </c>
    </row>
    <row r="6353">
      <c r="A6353" s="1" t="s">
        <v>29</v>
      </c>
      <c r="B6353" s="1" t="s">
        <v>8443</v>
      </c>
      <c r="C6353" s="2" t="s">
        <v>8439</v>
      </c>
      <c r="D6353" s="1" t="s">
        <v>19</v>
      </c>
      <c r="E6353" s="3" t="str">
        <f>HYPERLINK("https://fyndiq.se/produkt/56c72c0ba5f749b5/", "2-Pack SAMSUNG S24 Skärmskydd - Härdat Glas 9H - Super kvalitet 3D")</f>
        <v>2-Pack SAMSUNG S24 Skärmskydd - Härdat Glas 9H - Super kvalitet 3D</v>
      </c>
      <c r="F6353" s="1" t="s">
        <v>263</v>
      </c>
      <c r="G6353" s="1" t="s">
        <v>264</v>
      </c>
      <c r="H6353" s="1" t="s">
        <v>265</v>
      </c>
      <c r="I6353" s="1" t="s">
        <v>16</v>
      </c>
      <c r="J6353" s="1" t="s">
        <v>23</v>
      </c>
      <c r="K6353" s="1" t="s">
        <v>16</v>
      </c>
      <c r="L6353" s="1" t="s">
        <v>16</v>
      </c>
      <c r="M6353" s="1" t="s">
        <v>16</v>
      </c>
      <c r="N6353" s="1" t="s">
        <v>16</v>
      </c>
      <c r="O6353" s="1">
        <v>71.2</v>
      </c>
      <c r="P6353" s="1">
        <v>1.0</v>
      </c>
    </row>
    <row r="6354">
      <c r="A6354" s="1" t="s">
        <v>29</v>
      </c>
      <c r="B6354" s="1" t="s">
        <v>8444</v>
      </c>
      <c r="C6354" s="2" t="s">
        <v>8439</v>
      </c>
      <c r="D6354" s="1" t="s">
        <v>19</v>
      </c>
      <c r="E6354" s="3" t="str">
        <f>HYPERLINK("https://fyndiq.se/produkt/13e76851ca504320/", "2-Pack Samsung Galaxy S22 Ultra - Härdat glas 9H - Top kvalitet")</f>
        <v>2-Pack Samsung Galaxy S22 Ultra - Härdat glas 9H - Top kvalitet</v>
      </c>
      <c r="F6354" s="1" t="s">
        <v>140</v>
      </c>
      <c r="G6354" s="1" t="s">
        <v>141</v>
      </c>
      <c r="H6354" s="1" t="s">
        <v>142</v>
      </c>
      <c r="I6354" s="1" t="s">
        <v>16</v>
      </c>
      <c r="J6354" s="1" t="s">
        <v>23</v>
      </c>
      <c r="K6354" s="1" t="s">
        <v>16</v>
      </c>
      <c r="L6354" s="1" t="s">
        <v>16</v>
      </c>
      <c r="M6354" s="1" t="s">
        <v>16</v>
      </c>
      <c r="N6354" s="1" t="s">
        <v>16</v>
      </c>
      <c r="O6354" s="1">
        <v>63.2</v>
      </c>
      <c r="P6354" s="1">
        <v>1.0</v>
      </c>
    </row>
    <row r="6355">
      <c r="A6355" s="1" t="s">
        <v>29</v>
      </c>
      <c r="B6355" s="1" t="s">
        <v>8445</v>
      </c>
      <c r="C6355" s="2" t="s">
        <v>8439</v>
      </c>
      <c r="D6355" s="1" t="s">
        <v>19</v>
      </c>
      <c r="E6355" s="3" t="str">
        <f>HYPERLINK("https://fyndiq.se/produkt/f2c164e932234570/", "2-Pack HUAWEI P30 PRO Skärmskydd - Härdat Glas 9H - Super kvalitet 3D")</f>
        <v>2-Pack HUAWEI P30 PRO Skärmskydd - Härdat Glas 9H - Super kvalitet 3D</v>
      </c>
      <c r="F6355" s="1" t="s">
        <v>267</v>
      </c>
      <c r="G6355" s="1" t="s">
        <v>268</v>
      </c>
      <c r="H6355" s="1" t="s">
        <v>269</v>
      </c>
      <c r="I6355" s="1" t="s">
        <v>16</v>
      </c>
      <c r="J6355" s="1" t="s">
        <v>23</v>
      </c>
      <c r="K6355" s="1" t="s">
        <v>16</v>
      </c>
      <c r="L6355" s="1" t="s">
        <v>16</v>
      </c>
      <c r="M6355" s="1" t="s">
        <v>16</v>
      </c>
      <c r="N6355" s="1" t="s">
        <v>16</v>
      </c>
      <c r="O6355" s="1">
        <v>63.2</v>
      </c>
      <c r="P6355" s="1">
        <v>1.0</v>
      </c>
    </row>
    <row r="6356">
      <c r="A6356" s="1" t="s">
        <v>29</v>
      </c>
      <c r="B6356" s="1" t="s">
        <v>8446</v>
      </c>
      <c r="C6356" s="2" t="s">
        <v>8439</v>
      </c>
      <c r="D6356" s="1" t="s">
        <v>19</v>
      </c>
      <c r="E6356" s="3" t="str">
        <f>HYPERLINK("https://fyndiq.se/produkt/dfe28e565d2e4c8d/", "2 Pack Samsung S21 FE - 9H Härdat Glass - Super Kvalitet 3D")</f>
        <v>2 Pack Samsung S21 FE - 9H Härdat Glass - Super Kvalitet 3D</v>
      </c>
      <c r="F6356" s="1" t="s">
        <v>276</v>
      </c>
      <c r="G6356" s="1" t="s">
        <v>277</v>
      </c>
      <c r="H6356" s="1" t="s">
        <v>278</v>
      </c>
      <c r="I6356" s="1" t="s">
        <v>16</v>
      </c>
      <c r="J6356" s="1" t="s">
        <v>23</v>
      </c>
      <c r="K6356" s="1" t="s">
        <v>16</v>
      </c>
      <c r="L6356" s="1" t="s">
        <v>16</v>
      </c>
      <c r="M6356" s="1" t="s">
        <v>16</v>
      </c>
      <c r="N6356" s="1" t="s">
        <v>16</v>
      </c>
      <c r="O6356" s="1">
        <v>63.2</v>
      </c>
      <c r="P6356" s="1">
        <v>1.0</v>
      </c>
    </row>
    <row r="6357">
      <c r="A6357" s="1" t="s">
        <v>29</v>
      </c>
      <c r="B6357" s="1" t="s">
        <v>8447</v>
      </c>
      <c r="C6357" s="2" t="s">
        <v>8439</v>
      </c>
      <c r="D6357" s="1" t="s">
        <v>19</v>
      </c>
      <c r="E6357" s="3" t="str">
        <f>HYPERLINK("https://fyndiq.se/produkt/6ae5aff483564a84/", "2-Pack Apple Watch 40mm – Härdat glas 9H – Super kvalitet 3D")</f>
        <v>2-Pack Apple Watch 40mm – Härdat glas 9H – Super kvalitet 3D</v>
      </c>
      <c r="F6357" s="1" t="s">
        <v>1418</v>
      </c>
      <c r="G6357" s="1" t="s">
        <v>1419</v>
      </c>
      <c r="H6357" s="1" t="s">
        <v>1420</v>
      </c>
      <c r="I6357" s="1" t="s">
        <v>16</v>
      </c>
      <c r="J6357" s="1" t="s">
        <v>23</v>
      </c>
      <c r="K6357" s="1" t="s">
        <v>16</v>
      </c>
      <c r="L6357" s="1" t="s">
        <v>16</v>
      </c>
      <c r="M6357" s="1" t="s">
        <v>16</v>
      </c>
      <c r="N6357" s="1" t="s">
        <v>16</v>
      </c>
      <c r="O6357" s="1">
        <v>55.2</v>
      </c>
      <c r="P6357" s="1">
        <v>1.0</v>
      </c>
    </row>
    <row r="6358">
      <c r="A6358" s="1" t="s">
        <v>29</v>
      </c>
      <c r="B6358" s="1" t="s">
        <v>8448</v>
      </c>
      <c r="C6358" s="2" t="s">
        <v>8439</v>
      </c>
      <c r="D6358" s="1" t="s">
        <v>19</v>
      </c>
      <c r="E6358" s="3" t="str">
        <f>HYPERLINK("https://fyndiq.se/produkt/93724848627e4e25/", "Xiaomi Redmi 13C 5G Transparent Skyddsfodral – Skydd med Extra Kant")</f>
        <v>Xiaomi Redmi 13C 5G Transparent Skyddsfodral – Skydd med Extra Kant</v>
      </c>
      <c r="F6358" s="1" t="s">
        <v>610</v>
      </c>
      <c r="G6358" s="1" t="s">
        <v>611</v>
      </c>
      <c r="H6358" s="1" t="s">
        <v>612</v>
      </c>
      <c r="I6358" s="1" t="s">
        <v>16</v>
      </c>
      <c r="J6358" s="1" t="s">
        <v>23</v>
      </c>
      <c r="K6358" s="1" t="s">
        <v>16</v>
      </c>
      <c r="L6358" s="1" t="s">
        <v>16</v>
      </c>
      <c r="M6358" s="1" t="s">
        <v>16</v>
      </c>
      <c r="N6358" s="1" t="s">
        <v>16</v>
      </c>
      <c r="O6358" s="1">
        <v>79.2</v>
      </c>
      <c r="P6358" s="1">
        <v>1.0</v>
      </c>
    </row>
    <row r="6359">
      <c r="A6359" s="1" t="s">
        <v>29</v>
      </c>
      <c r="B6359" s="1" t="s">
        <v>8449</v>
      </c>
      <c r="C6359" s="2" t="s">
        <v>8439</v>
      </c>
      <c r="D6359" s="1" t="s">
        <v>19</v>
      </c>
      <c r="E6359" s="3" t="str">
        <f>HYPERLINK("https://fyndiq.se/produkt/56c72c0ba5f749b5/", "2-Pack SAMSUNG S24 Skärmskydd - Härdat Glas 9H - Super kvalitet 3D")</f>
        <v>2-Pack SAMSUNG S24 Skärmskydd - Härdat Glas 9H - Super kvalitet 3D</v>
      </c>
      <c r="F6359" s="1" t="s">
        <v>263</v>
      </c>
      <c r="G6359" s="1" t="s">
        <v>264</v>
      </c>
      <c r="H6359" s="1" t="s">
        <v>265</v>
      </c>
      <c r="I6359" s="1" t="s">
        <v>16</v>
      </c>
      <c r="J6359" s="1" t="s">
        <v>23</v>
      </c>
      <c r="K6359" s="1" t="s">
        <v>16</v>
      </c>
      <c r="L6359" s="1" t="s">
        <v>16</v>
      </c>
      <c r="M6359" s="1" t="s">
        <v>16</v>
      </c>
      <c r="N6359" s="1" t="s">
        <v>16</v>
      </c>
      <c r="O6359" s="1">
        <v>71.2</v>
      </c>
      <c r="P6359" s="1">
        <v>1.0</v>
      </c>
    </row>
    <row r="6360">
      <c r="A6360" s="1" t="s">
        <v>29</v>
      </c>
      <c r="B6360" s="1" t="s">
        <v>8450</v>
      </c>
      <c r="C6360" s="2" t="s">
        <v>8439</v>
      </c>
      <c r="D6360" s="1" t="s">
        <v>19</v>
      </c>
      <c r="E6360" s="3" t="str">
        <f>HYPERLINK("https://fyndiq.se/produkt/f2c164e932234570/", "2-Pack HUAWEI P30 PRO Skärmskydd - Härdat Glas 9H - Super kvalitet 3D")</f>
        <v>2-Pack HUAWEI P30 PRO Skärmskydd - Härdat Glas 9H - Super kvalitet 3D</v>
      </c>
      <c r="F6360" s="1" t="s">
        <v>267</v>
      </c>
      <c r="G6360" s="1" t="s">
        <v>268</v>
      </c>
      <c r="H6360" s="1" t="s">
        <v>269</v>
      </c>
      <c r="I6360" s="1" t="s">
        <v>16</v>
      </c>
      <c r="J6360" s="1" t="s">
        <v>23</v>
      </c>
      <c r="K6360" s="1" t="s">
        <v>16</v>
      </c>
      <c r="L6360" s="1" t="s">
        <v>16</v>
      </c>
      <c r="M6360" s="1" t="s">
        <v>16</v>
      </c>
      <c r="N6360" s="1" t="s">
        <v>16</v>
      </c>
      <c r="O6360" s="1">
        <v>63.2</v>
      </c>
      <c r="P6360" s="1">
        <v>1.0</v>
      </c>
    </row>
    <row r="6361">
      <c r="A6361" s="1" t="s">
        <v>29</v>
      </c>
      <c r="B6361" s="1" t="s">
        <v>8451</v>
      </c>
      <c r="C6361" s="2" t="s">
        <v>8439</v>
      </c>
      <c r="D6361" s="1" t="s">
        <v>19</v>
      </c>
      <c r="E6361" s="3" t="str">
        <f>HYPERLINK("https://fyndiq.se/produkt/e9cb8b77f5e5466c/", "2 Pack - Samsung S20 PLUS - 9H Härdat Glass - 3D Super Kvalitet")</f>
        <v>2 Pack - Samsung S20 PLUS - 9H Härdat Glass - 3D Super Kvalitet</v>
      </c>
      <c r="F6361" s="1" t="s">
        <v>236</v>
      </c>
      <c r="G6361" s="1" t="s">
        <v>237</v>
      </c>
      <c r="H6361" s="1" t="s">
        <v>238</v>
      </c>
      <c r="I6361" s="1" t="s">
        <v>16</v>
      </c>
      <c r="J6361" s="1" t="s">
        <v>23</v>
      </c>
      <c r="K6361" s="1" t="s">
        <v>16</v>
      </c>
      <c r="L6361" s="1" t="s">
        <v>16</v>
      </c>
      <c r="M6361" s="1" t="s">
        <v>16</v>
      </c>
      <c r="N6361" s="1" t="s">
        <v>16</v>
      </c>
      <c r="O6361" s="1">
        <v>63.2</v>
      </c>
      <c r="P6361" s="1">
        <v>1.0</v>
      </c>
    </row>
    <row r="6362">
      <c r="A6362" s="1" t="s">
        <v>29</v>
      </c>
      <c r="B6362" s="1" t="s">
        <v>8452</v>
      </c>
      <c r="C6362" s="2" t="s">
        <v>8439</v>
      </c>
      <c r="D6362" s="1" t="s">
        <v>19</v>
      </c>
      <c r="E6362" s="3" t="str">
        <f>HYPERLINK("https://fyndiq.se/produkt/56c72c0ba5f749b5/", "2-Pack SAMSUNG S24 Skärmskydd - Härdat Glas 9H - Super kvalitet 3D")</f>
        <v>2-Pack SAMSUNG S24 Skärmskydd - Härdat Glas 9H - Super kvalitet 3D</v>
      </c>
      <c r="F6362" s="1" t="s">
        <v>263</v>
      </c>
      <c r="G6362" s="1" t="s">
        <v>264</v>
      </c>
      <c r="H6362" s="1" t="s">
        <v>265</v>
      </c>
      <c r="I6362" s="1" t="s">
        <v>16</v>
      </c>
      <c r="J6362" s="1" t="s">
        <v>23</v>
      </c>
      <c r="K6362" s="1" t="s">
        <v>16</v>
      </c>
      <c r="L6362" s="1" t="s">
        <v>16</v>
      </c>
      <c r="M6362" s="1" t="s">
        <v>16</v>
      </c>
      <c r="N6362" s="1" t="s">
        <v>16</v>
      </c>
      <c r="O6362" s="1">
        <v>71.2</v>
      </c>
      <c r="P6362" s="1">
        <v>1.0</v>
      </c>
    </row>
    <row r="6363">
      <c r="A6363" s="1" t="s">
        <v>29</v>
      </c>
      <c r="B6363" s="1" t="s">
        <v>8453</v>
      </c>
      <c r="C6363" s="2" t="s">
        <v>8439</v>
      </c>
      <c r="D6363" s="1" t="s">
        <v>19</v>
      </c>
      <c r="E6363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6363" s="1" t="s">
        <v>1333</v>
      </c>
      <c r="G6363" s="1" t="s">
        <v>1334</v>
      </c>
      <c r="H6363" s="1" t="s">
        <v>1335</v>
      </c>
      <c r="I6363" s="1" t="s">
        <v>16</v>
      </c>
      <c r="J6363" s="1" t="s">
        <v>23</v>
      </c>
      <c r="K6363" s="1" t="s">
        <v>16</v>
      </c>
      <c r="L6363" s="1" t="s">
        <v>16</v>
      </c>
      <c r="M6363" s="1" t="s">
        <v>16</v>
      </c>
      <c r="N6363" s="1" t="s">
        <v>16</v>
      </c>
      <c r="O6363" s="1">
        <v>79.2</v>
      </c>
      <c r="P6363" s="1">
        <v>1.0</v>
      </c>
    </row>
    <row r="6364">
      <c r="A6364" s="1" t="s">
        <v>29</v>
      </c>
      <c r="B6364" s="1" t="s">
        <v>8454</v>
      </c>
      <c r="C6364" s="2" t="s">
        <v>8439</v>
      </c>
      <c r="D6364" s="1" t="s">
        <v>19</v>
      </c>
      <c r="E6364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6364" s="1" t="s">
        <v>1073</v>
      </c>
      <c r="G6364" s="1" t="s">
        <v>1074</v>
      </c>
      <c r="H6364" s="1" t="s">
        <v>1075</v>
      </c>
      <c r="I6364" s="1" t="s">
        <v>16</v>
      </c>
      <c r="J6364" s="1" t="s">
        <v>23</v>
      </c>
      <c r="K6364" s="1" t="s">
        <v>16</v>
      </c>
      <c r="L6364" s="1" t="s">
        <v>16</v>
      </c>
      <c r="M6364" s="1" t="s">
        <v>16</v>
      </c>
      <c r="N6364" s="1" t="s">
        <v>16</v>
      </c>
      <c r="O6364" s="1">
        <v>79.2</v>
      </c>
      <c r="P6364" s="1">
        <v>1.0</v>
      </c>
    </row>
    <row r="6365">
      <c r="A6365" s="1" t="s">
        <v>29</v>
      </c>
      <c r="B6365" s="1" t="s">
        <v>8455</v>
      </c>
      <c r="C6365" s="2" t="s">
        <v>8439</v>
      </c>
      <c r="D6365" s="1" t="s">
        <v>19</v>
      </c>
      <c r="E6365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6365" s="1" t="s">
        <v>494</v>
      </c>
      <c r="G6365" s="1" t="s">
        <v>495</v>
      </c>
      <c r="H6365" s="1" t="s">
        <v>496</v>
      </c>
      <c r="I6365" s="1" t="s">
        <v>16</v>
      </c>
      <c r="J6365" s="1" t="s">
        <v>23</v>
      </c>
      <c r="K6365" s="1" t="s">
        <v>16</v>
      </c>
      <c r="L6365" s="1" t="s">
        <v>16</v>
      </c>
      <c r="M6365" s="1" t="s">
        <v>16</v>
      </c>
      <c r="N6365" s="1" t="s">
        <v>16</v>
      </c>
      <c r="O6365" s="1">
        <v>79.2</v>
      </c>
      <c r="P6365" s="1">
        <v>1.0</v>
      </c>
    </row>
    <row r="6366">
      <c r="A6366" s="1" t="s">
        <v>29</v>
      </c>
      <c r="B6366" s="1" t="s">
        <v>8456</v>
      </c>
      <c r="C6366" s="2" t="s">
        <v>8439</v>
      </c>
      <c r="D6366" s="1" t="s">
        <v>19</v>
      </c>
      <c r="E6366" s="3" t="str">
        <f>HYPERLINK("https://fyndiq.se/produkt/b2b21eba0148489f/", "Samsung S8 härdat glass 3D heltäckande skärmskydd")</f>
        <v>Samsung S8 härdat glass 3D heltäckande skärmskydd</v>
      </c>
      <c r="F6366" s="1" t="s">
        <v>438</v>
      </c>
      <c r="G6366" s="1" t="s">
        <v>439</v>
      </c>
      <c r="H6366" s="1" t="s">
        <v>440</v>
      </c>
      <c r="I6366" s="1" t="s">
        <v>16</v>
      </c>
      <c r="J6366" s="1" t="s">
        <v>23</v>
      </c>
      <c r="K6366" s="1" t="s">
        <v>16</v>
      </c>
      <c r="L6366" s="1" t="s">
        <v>16</v>
      </c>
      <c r="M6366" s="1" t="s">
        <v>16</v>
      </c>
      <c r="N6366" s="1" t="s">
        <v>16</v>
      </c>
      <c r="O6366" s="1">
        <v>55.2</v>
      </c>
      <c r="P6366" s="1">
        <v>1.0</v>
      </c>
    </row>
    <row r="6367">
      <c r="A6367" s="1" t="s">
        <v>29</v>
      </c>
      <c r="B6367" s="1" t="s">
        <v>8457</v>
      </c>
      <c r="C6367" s="2" t="s">
        <v>8439</v>
      </c>
      <c r="D6367" s="1" t="s">
        <v>19</v>
      </c>
      <c r="E6367" s="3" t="str">
        <f>HYPERLINK("https://fyndiq.se/produkt/48b46200dc014b3e/", "2-Pack Iphone 8 Vit -Härdat Glas 9H-Super Kvalitet 3D Skärmskydd")</f>
        <v>2-Pack Iphone 8 Vit -Härdat Glas 9H-Super Kvalitet 3D Skärmskydd</v>
      </c>
      <c r="F6367" s="1" t="s">
        <v>2562</v>
      </c>
      <c r="G6367" s="1" t="s">
        <v>2563</v>
      </c>
      <c r="H6367" s="1" t="s">
        <v>2564</v>
      </c>
      <c r="I6367" s="1" t="s">
        <v>16</v>
      </c>
      <c r="J6367" s="1" t="s">
        <v>23</v>
      </c>
      <c r="K6367" s="1" t="s">
        <v>16</v>
      </c>
      <c r="L6367" s="1" t="s">
        <v>16</v>
      </c>
      <c r="M6367" s="1" t="s">
        <v>16</v>
      </c>
      <c r="N6367" s="1" t="s">
        <v>16</v>
      </c>
      <c r="O6367" s="1">
        <v>55.2</v>
      </c>
      <c r="P6367" s="1">
        <v>1.0</v>
      </c>
    </row>
    <row r="6368">
      <c r="A6368" s="1" t="s">
        <v>29</v>
      </c>
      <c r="B6368" s="1" t="s">
        <v>8458</v>
      </c>
      <c r="C6368" s="2" t="s">
        <v>8439</v>
      </c>
      <c r="D6368" s="1" t="s">
        <v>19</v>
      </c>
      <c r="E6368" s="3" t="str">
        <f t="shared" ref="E6368:E6369" si="118">HYPERLINK("https://fyndiq.se/produkt/9c48067cf97a4b26/", "2 Pack Apple Watch 45mm -Härdat glas 9H – Super kvalitet 3D")</f>
        <v>2 Pack Apple Watch 45mm -Härdat glas 9H – Super kvalitet 3D</v>
      </c>
      <c r="F6368" s="1" t="s">
        <v>3377</v>
      </c>
      <c r="G6368" s="1" t="s">
        <v>3378</v>
      </c>
      <c r="H6368" s="1" t="s">
        <v>3379</v>
      </c>
      <c r="I6368" s="1" t="s">
        <v>16</v>
      </c>
      <c r="J6368" s="1" t="s">
        <v>23</v>
      </c>
      <c r="K6368" s="1" t="s">
        <v>16</v>
      </c>
      <c r="L6368" s="1" t="s">
        <v>16</v>
      </c>
      <c r="M6368" s="1" t="s">
        <v>16</v>
      </c>
      <c r="N6368" s="1" t="s">
        <v>16</v>
      </c>
      <c r="O6368" s="1">
        <v>55.2</v>
      </c>
      <c r="P6368" s="1">
        <v>1.0</v>
      </c>
    </row>
    <row r="6369">
      <c r="A6369" s="1" t="s">
        <v>29</v>
      </c>
      <c r="B6369" s="1" t="s">
        <v>8459</v>
      </c>
      <c r="C6369" s="2" t="s">
        <v>8439</v>
      </c>
      <c r="D6369" s="1" t="s">
        <v>19</v>
      </c>
      <c r="E6369" s="3" t="str">
        <f t="shared" si="118"/>
        <v>2 Pack Apple Watch 45mm -Härdat glas 9H – Super kvalitet 3D</v>
      </c>
      <c r="F6369" s="1" t="s">
        <v>3377</v>
      </c>
      <c r="G6369" s="1" t="s">
        <v>3378</v>
      </c>
      <c r="H6369" s="1" t="s">
        <v>3379</v>
      </c>
      <c r="I6369" s="1" t="s">
        <v>16</v>
      </c>
      <c r="J6369" s="1" t="s">
        <v>23</v>
      </c>
      <c r="K6369" s="1" t="s">
        <v>16</v>
      </c>
      <c r="L6369" s="1" t="s">
        <v>16</v>
      </c>
      <c r="M6369" s="1" t="s">
        <v>16</v>
      </c>
      <c r="N6369" s="1" t="s">
        <v>16</v>
      </c>
      <c r="O6369" s="1">
        <v>55.2</v>
      </c>
      <c r="P6369" s="1">
        <v>1.0</v>
      </c>
    </row>
    <row r="6370">
      <c r="A6370" s="1" t="s">
        <v>29</v>
      </c>
      <c r="B6370" s="1" t="s">
        <v>8460</v>
      </c>
      <c r="C6370" s="2" t="s">
        <v>8439</v>
      </c>
      <c r="D6370" s="1" t="s">
        <v>19</v>
      </c>
      <c r="E6370" s="3" t="str">
        <f>HYPERLINK("https://fyndiq.se/produkt/afde766cdafc45d4/", "2-Pack Samsung Galaxy Note 9 - Härdat Glas 9H - Super kvalitet")</f>
        <v>2-Pack Samsung Galaxy Note 9 - Härdat Glas 9H - Super kvalitet</v>
      </c>
      <c r="F6370" s="1" t="s">
        <v>3553</v>
      </c>
      <c r="G6370" s="1" t="s">
        <v>3554</v>
      </c>
      <c r="H6370" s="1" t="s">
        <v>3555</v>
      </c>
      <c r="I6370" s="1" t="s">
        <v>16</v>
      </c>
      <c r="J6370" s="1" t="s">
        <v>23</v>
      </c>
      <c r="K6370" s="1" t="s">
        <v>16</v>
      </c>
      <c r="L6370" s="1" t="s">
        <v>16</v>
      </c>
      <c r="M6370" s="1" t="s">
        <v>16</v>
      </c>
      <c r="N6370" s="1" t="s">
        <v>16</v>
      </c>
      <c r="O6370" s="1">
        <v>63.2</v>
      </c>
      <c r="P6370" s="1">
        <v>1.0</v>
      </c>
    </row>
    <row r="6371">
      <c r="A6371" s="1" t="s">
        <v>29</v>
      </c>
      <c r="B6371" s="1" t="s">
        <v>8461</v>
      </c>
      <c r="C6371" s="2" t="s">
        <v>8439</v>
      </c>
      <c r="D6371" s="1" t="s">
        <v>19</v>
      </c>
      <c r="E6371" s="3" t="str">
        <f>HYPERLINK("https://fyndiq.se/produkt/973d24632c394699/", "Samsung S21 Premium Transparent Skal: Stöttåligt med Förstärkta Hörn")</f>
        <v>Samsung S21 Premium Transparent Skal: Stöttåligt med Förstärkta Hörn</v>
      </c>
      <c r="F6371" s="1" t="s">
        <v>8462</v>
      </c>
      <c r="G6371" s="1" t="s">
        <v>8463</v>
      </c>
      <c r="H6371" s="1" t="s">
        <v>8464</v>
      </c>
      <c r="I6371" s="1" t="s">
        <v>16</v>
      </c>
      <c r="J6371" s="1" t="s">
        <v>23</v>
      </c>
      <c r="K6371" s="1" t="s">
        <v>16</v>
      </c>
      <c r="L6371" s="1" t="s">
        <v>16</v>
      </c>
      <c r="M6371" s="1" t="s">
        <v>16</v>
      </c>
      <c r="N6371" s="1" t="s">
        <v>16</v>
      </c>
      <c r="O6371" s="1">
        <v>55.2</v>
      </c>
      <c r="P6371" s="1">
        <v>1.0</v>
      </c>
    </row>
    <row r="6372">
      <c r="A6372" s="1" t="s">
        <v>29</v>
      </c>
      <c r="B6372" s="1" t="s">
        <v>8465</v>
      </c>
      <c r="C6372" s="2" t="s">
        <v>8439</v>
      </c>
      <c r="D6372" s="1" t="s">
        <v>19</v>
      </c>
      <c r="E6372" s="3" t="str">
        <f>HYPERLINK("https://fyndiq.se/produkt/701c980a31d04f70/", "Samsung S23 FE 5G - 9H Härdat Glass - Super Kvalitet 3D")</f>
        <v>Samsung S23 FE 5G - 9H Härdat Glass - Super Kvalitet 3D</v>
      </c>
      <c r="F6372" s="1" t="s">
        <v>698</v>
      </c>
      <c r="G6372" s="1" t="s">
        <v>699</v>
      </c>
      <c r="H6372" s="1" t="s">
        <v>700</v>
      </c>
      <c r="I6372" s="1" t="s">
        <v>16</v>
      </c>
      <c r="J6372" s="1" t="s">
        <v>23</v>
      </c>
      <c r="K6372" s="1" t="s">
        <v>16</v>
      </c>
      <c r="L6372" s="1" t="s">
        <v>16</v>
      </c>
      <c r="M6372" s="1" t="s">
        <v>16</v>
      </c>
      <c r="N6372" s="1" t="s">
        <v>16</v>
      </c>
      <c r="O6372" s="1">
        <v>55.2</v>
      </c>
      <c r="P6372" s="1">
        <v>1.0</v>
      </c>
    </row>
    <row r="6373">
      <c r="A6373" s="1" t="s">
        <v>29</v>
      </c>
      <c r="B6373" s="1" t="s">
        <v>8466</v>
      </c>
      <c r="C6373" s="2" t="s">
        <v>8439</v>
      </c>
      <c r="D6373" s="1" t="s">
        <v>19</v>
      </c>
      <c r="E6373" s="3" t="str">
        <f>HYPERLINK("https://fyndiq.se/produkt/406117b60bf241a0/", "2-Pack Samsung Galaxy S9 - Härdat glas 9H - Super kvalitet 3D")</f>
        <v>2-Pack Samsung Galaxy S9 - Härdat glas 9H - Super kvalitet 3D</v>
      </c>
      <c r="F6373" s="1" t="s">
        <v>228</v>
      </c>
      <c r="G6373" s="1" t="s">
        <v>229</v>
      </c>
      <c r="H6373" s="1" t="s">
        <v>230</v>
      </c>
      <c r="I6373" s="1" t="s">
        <v>16</v>
      </c>
      <c r="J6373" s="1" t="s">
        <v>23</v>
      </c>
      <c r="K6373" s="1" t="s">
        <v>16</v>
      </c>
      <c r="L6373" s="1" t="s">
        <v>16</v>
      </c>
      <c r="M6373" s="1" t="s">
        <v>16</v>
      </c>
      <c r="N6373" s="1" t="s">
        <v>16</v>
      </c>
      <c r="O6373" s="1">
        <v>63.2</v>
      </c>
      <c r="P6373" s="1">
        <v>1.0</v>
      </c>
    </row>
    <row r="6374">
      <c r="A6374" s="1" t="s">
        <v>29</v>
      </c>
      <c r="B6374" s="1" t="s">
        <v>8467</v>
      </c>
      <c r="C6374" s="2" t="s">
        <v>8439</v>
      </c>
      <c r="D6374" s="1" t="s">
        <v>19</v>
      </c>
      <c r="E6374" s="3" t="str">
        <f>HYPERLINK("https://fyndiq.se/produkt/adb4de0f77004241/", "2-Pack Xiaomi 13T 5G - Härdat glas 9H - Super kvalitet 3D Skärmskydd")</f>
        <v>2-Pack Xiaomi 13T 5G - Härdat glas 9H - Super kvalitet 3D Skärmskydd</v>
      </c>
      <c r="F6374" s="1" t="s">
        <v>1139</v>
      </c>
      <c r="G6374" s="1" t="s">
        <v>1140</v>
      </c>
      <c r="H6374" s="1" t="s">
        <v>1141</v>
      </c>
      <c r="I6374" s="1" t="s">
        <v>16</v>
      </c>
      <c r="J6374" s="1" t="s">
        <v>23</v>
      </c>
      <c r="K6374" s="1" t="s">
        <v>16</v>
      </c>
      <c r="L6374" s="1" t="s">
        <v>16</v>
      </c>
      <c r="M6374" s="1" t="s">
        <v>16</v>
      </c>
      <c r="N6374" s="1" t="s">
        <v>16</v>
      </c>
      <c r="O6374" s="1">
        <v>63.2</v>
      </c>
      <c r="P6374" s="1">
        <v>1.0</v>
      </c>
    </row>
    <row r="6375">
      <c r="A6375" s="1" t="s">
        <v>29</v>
      </c>
      <c r="B6375" s="1" t="s">
        <v>8468</v>
      </c>
      <c r="C6375" s="2" t="s">
        <v>8439</v>
      </c>
      <c r="D6375" s="1" t="s">
        <v>19</v>
      </c>
      <c r="E6375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6375" s="1" t="s">
        <v>302</v>
      </c>
      <c r="G6375" s="1" t="s">
        <v>303</v>
      </c>
      <c r="H6375" s="1" t="s">
        <v>304</v>
      </c>
      <c r="I6375" s="1" t="s">
        <v>16</v>
      </c>
      <c r="J6375" s="1" t="s">
        <v>23</v>
      </c>
      <c r="K6375" s="1" t="s">
        <v>16</v>
      </c>
      <c r="L6375" s="1" t="s">
        <v>16</v>
      </c>
      <c r="M6375" s="1" t="s">
        <v>16</v>
      </c>
      <c r="N6375" s="1" t="s">
        <v>16</v>
      </c>
      <c r="O6375" s="1">
        <v>63.2</v>
      </c>
      <c r="P6375" s="1">
        <v>1.0</v>
      </c>
    </row>
    <row r="6376">
      <c r="A6376" s="1" t="s">
        <v>29</v>
      </c>
      <c r="B6376" s="1" t="s">
        <v>8469</v>
      </c>
      <c r="C6376" s="2" t="s">
        <v>8439</v>
      </c>
      <c r="D6376" s="1" t="s">
        <v>19</v>
      </c>
      <c r="E637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376" s="1" t="s">
        <v>692</v>
      </c>
      <c r="G6376" s="1" t="s">
        <v>693</v>
      </c>
      <c r="H6376" s="1" t="s">
        <v>694</v>
      </c>
      <c r="I6376" s="1" t="s">
        <v>16</v>
      </c>
      <c r="J6376" s="1" t="s">
        <v>23</v>
      </c>
      <c r="K6376" s="1" t="s">
        <v>16</v>
      </c>
      <c r="L6376" s="1" t="s">
        <v>16</v>
      </c>
      <c r="M6376" s="1" t="s">
        <v>16</v>
      </c>
      <c r="N6376" s="1" t="s">
        <v>16</v>
      </c>
      <c r="O6376" s="1">
        <v>55.2</v>
      </c>
      <c r="P6376" s="1">
        <v>1.0</v>
      </c>
    </row>
    <row r="6377">
      <c r="A6377" s="1" t="s">
        <v>29</v>
      </c>
      <c r="B6377" s="1" t="s">
        <v>8470</v>
      </c>
      <c r="C6377" s="2" t="s">
        <v>8439</v>
      </c>
      <c r="D6377" s="1" t="s">
        <v>19</v>
      </c>
      <c r="E6377" s="3" t="str">
        <f>HYPERLINK("https://fyndiq.se/produkt/afde766cdafc45d4/", "2-Pack Samsung Galaxy Note 9 - Härdat Glas 9H - Super kvalitet")</f>
        <v>2-Pack Samsung Galaxy Note 9 - Härdat Glas 9H - Super kvalitet</v>
      </c>
      <c r="F6377" s="1" t="s">
        <v>3553</v>
      </c>
      <c r="G6377" s="1" t="s">
        <v>3554</v>
      </c>
      <c r="H6377" s="1" t="s">
        <v>3555</v>
      </c>
      <c r="I6377" s="1" t="s">
        <v>1311</v>
      </c>
      <c r="J6377" s="1" t="s">
        <v>9</v>
      </c>
      <c r="K6377" s="2" t="s">
        <v>6118</v>
      </c>
      <c r="L6377" s="1" t="s">
        <v>2650</v>
      </c>
      <c r="M6377" s="1" t="s">
        <v>16</v>
      </c>
      <c r="N6377" s="1" t="s">
        <v>16</v>
      </c>
      <c r="O6377" s="1">
        <v>63.2</v>
      </c>
      <c r="P6377" s="1">
        <v>1.0</v>
      </c>
    </row>
    <row r="6378">
      <c r="A6378" s="1" t="s">
        <v>29</v>
      </c>
      <c r="B6378" s="1" t="s">
        <v>8471</v>
      </c>
      <c r="C6378" s="2" t="s">
        <v>8439</v>
      </c>
      <c r="D6378" s="1" t="s">
        <v>19</v>
      </c>
      <c r="E6378" s="3" t="str">
        <f>HYPERLINK("https://fyndiq.se/produkt/a871a7da0b2249a8/", "2-Pack Iphone 11 Pro Max - 9H Härdat Glass - Top Kvalitet")</f>
        <v>2-Pack Iphone 11 Pro Max - 9H Härdat Glass - Top Kvalitet</v>
      </c>
      <c r="F6378" s="1" t="s">
        <v>559</v>
      </c>
      <c r="G6378" s="1" t="s">
        <v>560</v>
      </c>
      <c r="H6378" s="1" t="s">
        <v>561</v>
      </c>
      <c r="I6378" s="1" t="s">
        <v>16</v>
      </c>
      <c r="J6378" s="1" t="s">
        <v>23</v>
      </c>
      <c r="K6378" s="1" t="s">
        <v>16</v>
      </c>
      <c r="L6378" s="1" t="s">
        <v>16</v>
      </c>
      <c r="M6378" s="1" t="s">
        <v>16</v>
      </c>
      <c r="N6378" s="1" t="s">
        <v>16</v>
      </c>
      <c r="O6378" s="1">
        <v>55.2</v>
      </c>
      <c r="P6378" s="1">
        <v>1.0</v>
      </c>
    </row>
    <row r="6379">
      <c r="A6379" s="1" t="s">
        <v>29</v>
      </c>
      <c r="B6379" s="1" t="s">
        <v>8472</v>
      </c>
      <c r="C6379" s="2" t="s">
        <v>8439</v>
      </c>
      <c r="D6379" s="1" t="s">
        <v>19</v>
      </c>
      <c r="E6379" s="3" t="str">
        <f>HYPERLINK("https://fyndiq.se/produkt/67afb534781a4066/", "2-Pack Samsung Galaxy S9 Plus - Härdat glas- 9HSuper kvalitet 3D")</f>
        <v>2-Pack Samsung Galaxy S9 Plus - Härdat glas- 9HSuper kvalitet 3D</v>
      </c>
      <c r="F6379" s="1" t="s">
        <v>3929</v>
      </c>
      <c r="G6379" s="1" t="s">
        <v>3930</v>
      </c>
      <c r="H6379" s="1" t="s">
        <v>3931</v>
      </c>
      <c r="I6379" s="1" t="s">
        <v>16</v>
      </c>
      <c r="J6379" s="1" t="s">
        <v>23</v>
      </c>
      <c r="K6379" s="1" t="s">
        <v>16</v>
      </c>
      <c r="L6379" s="1" t="s">
        <v>16</v>
      </c>
      <c r="M6379" s="1" t="s">
        <v>16</v>
      </c>
      <c r="N6379" s="1" t="s">
        <v>16</v>
      </c>
      <c r="O6379" s="1">
        <v>63.2</v>
      </c>
      <c r="P6379" s="1">
        <v>1.0</v>
      </c>
    </row>
    <row r="6380">
      <c r="A6380" s="1" t="s">
        <v>29</v>
      </c>
      <c r="B6380" s="1" t="s">
        <v>8473</v>
      </c>
      <c r="C6380" s="2" t="s">
        <v>8439</v>
      </c>
      <c r="D6380" s="1" t="s">
        <v>19</v>
      </c>
      <c r="E638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380" s="1" t="s">
        <v>2144</v>
      </c>
      <c r="G6380" s="1" t="s">
        <v>2145</v>
      </c>
      <c r="H6380" s="1" t="s">
        <v>2146</v>
      </c>
      <c r="I6380" s="1" t="s">
        <v>16</v>
      </c>
      <c r="J6380" s="1" t="s">
        <v>23</v>
      </c>
      <c r="K6380" s="1" t="s">
        <v>16</v>
      </c>
      <c r="L6380" s="1" t="s">
        <v>16</v>
      </c>
      <c r="M6380" s="1" t="s">
        <v>16</v>
      </c>
      <c r="N6380" s="1" t="s">
        <v>16</v>
      </c>
      <c r="O6380" s="1">
        <v>63.2</v>
      </c>
      <c r="P6380" s="1">
        <v>1.0</v>
      </c>
    </row>
    <row r="6381">
      <c r="A6381" s="1" t="s">
        <v>29</v>
      </c>
      <c r="B6381" s="1" t="s">
        <v>8474</v>
      </c>
      <c r="C6381" s="2" t="s">
        <v>8439</v>
      </c>
      <c r="D6381" s="1" t="s">
        <v>19</v>
      </c>
      <c r="E6381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6381" s="1" t="s">
        <v>912</v>
      </c>
      <c r="G6381" s="1" t="s">
        <v>913</v>
      </c>
      <c r="H6381" s="1" t="s">
        <v>914</v>
      </c>
      <c r="I6381" s="1" t="s">
        <v>16</v>
      </c>
      <c r="J6381" s="1" t="s">
        <v>23</v>
      </c>
      <c r="K6381" s="1" t="s">
        <v>16</v>
      </c>
      <c r="L6381" s="1" t="s">
        <v>16</v>
      </c>
      <c r="M6381" s="1" t="s">
        <v>16</v>
      </c>
      <c r="N6381" s="1" t="s">
        <v>16</v>
      </c>
      <c r="O6381" s="1">
        <v>63.2</v>
      </c>
      <c r="P6381" s="1">
        <v>1.0</v>
      </c>
    </row>
    <row r="6382">
      <c r="A6382" s="1" t="s">
        <v>29</v>
      </c>
      <c r="B6382" s="1" t="s">
        <v>8475</v>
      </c>
      <c r="C6382" s="2" t="s">
        <v>8439</v>
      </c>
      <c r="D6382" s="1" t="s">
        <v>19</v>
      </c>
      <c r="E6382" s="3" t="str">
        <f>HYPERLINK("https://fyndiq.se/produkt/28799ed0373d40b4/", "2 Pack Galaxy S21 Ultra 5G- Härdat glas 9H - Super kvalitet 3D")</f>
        <v>2 Pack Galaxy S21 Ultra 5G- Härdat glas 9H - Super kvalitet 3D</v>
      </c>
      <c r="F6382" s="1" t="s">
        <v>272</v>
      </c>
      <c r="G6382" s="1" t="s">
        <v>273</v>
      </c>
      <c r="H6382" s="1" t="s">
        <v>274</v>
      </c>
      <c r="I6382" s="1" t="s">
        <v>16</v>
      </c>
      <c r="J6382" s="1" t="s">
        <v>23</v>
      </c>
      <c r="K6382" s="1" t="s">
        <v>16</v>
      </c>
      <c r="L6382" s="1" t="s">
        <v>16</v>
      </c>
      <c r="M6382" s="1" t="s">
        <v>16</v>
      </c>
      <c r="N6382" s="1" t="s">
        <v>16</v>
      </c>
      <c r="O6382" s="1">
        <v>63.2</v>
      </c>
      <c r="P6382" s="1">
        <v>1.0</v>
      </c>
    </row>
    <row r="6383">
      <c r="A6383" s="1" t="s">
        <v>29</v>
      </c>
      <c r="B6383" s="1" t="s">
        <v>8476</v>
      </c>
      <c r="C6383" s="2" t="s">
        <v>8439</v>
      </c>
      <c r="D6383" s="1" t="s">
        <v>19</v>
      </c>
      <c r="E638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383" s="1" t="s">
        <v>258</v>
      </c>
      <c r="G6383" s="1" t="s">
        <v>259</v>
      </c>
      <c r="H6383" s="1" t="s">
        <v>260</v>
      </c>
      <c r="I6383" s="1" t="s">
        <v>16</v>
      </c>
      <c r="J6383" s="1" t="s">
        <v>23</v>
      </c>
      <c r="K6383" s="1" t="s">
        <v>16</v>
      </c>
      <c r="L6383" s="1" t="s">
        <v>16</v>
      </c>
      <c r="M6383" s="1" t="s">
        <v>16</v>
      </c>
      <c r="N6383" s="1" t="s">
        <v>16</v>
      </c>
      <c r="O6383" s="1">
        <v>63.2</v>
      </c>
      <c r="P6383" s="1">
        <v>1.0</v>
      </c>
    </row>
    <row r="6384">
      <c r="A6384" s="1" t="s">
        <v>29</v>
      </c>
      <c r="B6384" s="1" t="s">
        <v>8477</v>
      </c>
      <c r="C6384" s="2" t="s">
        <v>8439</v>
      </c>
      <c r="D6384" s="1" t="s">
        <v>19</v>
      </c>
      <c r="E638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384" s="1" t="s">
        <v>103</v>
      </c>
      <c r="G6384" s="1" t="s">
        <v>104</v>
      </c>
      <c r="H6384" s="1" t="s">
        <v>105</v>
      </c>
      <c r="I6384" s="1" t="s">
        <v>16</v>
      </c>
      <c r="J6384" s="1" t="s">
        <v>23</v>
      </c>
      <c r="K6384" s="1" t="s">
        <v>16</v>
      </c>
      <c r="L6384" s="1" t="s">
        <v>16</v>
      </c>
      <c r="M6384" s="1" t="s">
        <v>16</v>
      </c>
      <c r="N6384" s="1" t="s">
        <v>16</v>
      </c>
      <c r="O6384" s="1">
        <v>63.2</v>
      </c>
      <c r="P6384" s="1">
        <v>1.0</v>
      </c>
    </row>
    <row r="6385">
      <c r="A6385" s="1" t="s">
        <v>29</v>
      </c>
      <c r="B6385" s="1" t="s">
        <v>8478</v>
      </c>
      <c r="C6385" s="2" t="s">
        <v>8439</v>
      </c>
      <c r="D6385" s="1" t="s">
        <v>19</v>
      </c>
      <c r="E6385" s="3" t="str">
        <f t="shared" ref="E6385:E6386" si="119">HYPERLINK("https://fyndiq.se/produkt/bda2ad33e92f4cc9/", "2-Pack MOTOROLA MOTO G54 Skärmskydd - Härdat Glas 9H - Super kvalitet 3D")</f>
        <v>2-Pack MOTOROLA MOTO G54 Skärmskydd - Härdat Glas 9H - Super kvalitet 3D</v>
      </c>
      <c r="F6385" s="1" t="s">
        <v>258</v>
      </c>
      <c r="G6385" s="1" t="s">
        <v>259</v>
      </c>
      <c r="H6385" s="1" t="s">
        <v>260</v>
      </c>
      <c r="I6385" s="1" t="s">
        <v>16</v>
      </c>
      <c r="J6385" s="1" t="s">
        <v>23</v>
      </c>
      <c r="K6385" s="1" t="s">
        <v>16</v>
      </c>
      <c r="L6385" s="1" t="s">
        <v>16</v>
      </c>
      <c r="M6385" s="1" t="s">
        <v>16</v>
      </c>
      <c r="N6385" s="1" t="s">
        <v>16</v>
      </c>
      <c r="O6385" s="1">
        <v>63.2</v>
      </c>
      <c r="P6385" s="1">
        <v>1.0</v>
      </c>
    </row>
    <row r="6386">
      <c r="A6386" s="1" t="s">
        <v>29</v>
      </c>
      <c r="B6386" s="1" t="s">
        <v>8479</v>
      </c>
      <c r="C6386" s="2" t="s">
        <v>8439</v>
      </c>
      <c r="D6386" s="1" t="s">
        <v>19</v>
      </c>
      <c r="E6386" s="3" t="str">
        <f t="shared" si="119"/>
        <v>2-Pack MOTOROLA MOTO G54 Skärmskydd - Härdat Glas 9H - Super kvalitet 3D</v>
      </c>
      <c r="F6386" s="1" t="s">
        <v>258</v>
      </c>
      <c r="G6386" s="1" t="s">
        <v>259</v>
      </c>
      <c r="H6386" s="1" t="s">
        <v>260</v>
      </c>
      <c r="I6386" s="1" t="s">
        <v>16</v>
      </c>
      <c r="J6386" s="1" t="s">
        <v>23</v>
      </c>
      <c r="K6386" s="1" t="s">
        <v>16</v>
      </c>
      <c r="L6386" s="1" t="s">
        <v>16</v>
      </c>
      <c r="M6386" s="1" t="s">
        <v>16</v>
      </c>
      <c r="N6386" s="1" t="s">
        <v>16</v>
      </c>
      <c r="O6386" s="1">
        <v>63.2</v>
      </c>
      <c r="P6386" s="1">
        <v>1.0</v>
      </c>
    </row>
    <row r="6387">
      <c r="A6387" s="1" t="s">
        <v>29</v>
      </c>
      <c r="B6387" s="1" t="s">
        <v>8480</v>
      </c>
      <c r="C6387" s="2" t="s">
        <v>8439</v>
      </c>
      <c r="D6387" s="1" t="s">
        <v>19</v>
      </c>
      <c r="E638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6387" s="1" t="s">
        <v>709</v>
      </c>
      <c r="G6387" s="1" t="s">
        <v>710</v>
      </c>
      <c r="H6387" s="1" t="s">
        <v>711</v>
      </c>
      <c r="I6387" s="1" t="s">
        <v>16</v>
      </c>
      <c r="J6387" s="1" t="s">
        <v>23</v>
      </c>
      <c r="K6387" s="1" t="s">
        <v>16</v>
      </c>
      <c r="L6387" s="1" t="s">
        <v>16</v>
      </c>
      <c r="M6387" s="1" t="s">
        <v>16</v>
      </c>
      <c r="N6387" s="1" t="s">
        <v>16</v>
      </c>
      <c r="O6387" s="1">
        <v>63.2</v>
      </c>
      <c r="P6387" s="1">
        <v>1.0</v>
      </c>
    </row>
    <row r="6388">
      <c r="A6388" s="1" t="s">
        <v>29</v>
      </c>
      <c r="B6388" s="1" t="s">
        <v>8481</v>
      </c>
      <c r="C6388" s="2" t="s">
        <v>8439</v>
      </c>
      <c r="D6388" s="1" t="s">
        <v>19</v>
      </c>
      <c r="E6388" s="3" t="str">
        <f>HYPERLINK("https://fyndiq.se/produkt/0b0a4498022e4979/", "2-Pack Samsung Galaxy A12 - Härdat Glas 9H - Super Kvalitet 3D")</f>
        <v>2-Pack Samsung Galaxy A12 - Härdat Glas 9H - Super Kvalitet 3D</v>
      </c>
      <c r="F6388" s="1" t="s">
        <v>683</v>
      </c>
      <c r="G6388" s="1" t="s">
        <v>684</v>
      </c>
      <c r="H6388" s="1" t="s">
        <v>685</v>
      </c>
      <c r="I6388" s="1" t="s">
        <v>16</v>
      </c>
      <c r="J6388" s="1" t="s">
        <v>23</v>
      </c>
      <c r="K6388" s="1" t="s">
        <v>16</v>
      </c>
      <c r="L6388" s="1" t="s">
        <v>16</v>
      </c>
      <c r="M6388" s="1" t="s">
        <v>16</v>
      </c>
      <c r="N6388" s="1" t="s">
        <v>16</v>
      </c>
      <c r="O6388" s="1">
        <v>63.2</v>
      </c>
      <c r="P6388" s="1">
        <v>1.0</v>
      </c>
    </row>
    <row r="6389">
      <c r="A6389" s="1" t="s">
        <v>29</v>
      </c>
      <c r="B6389" s="1" t="s">
        <v>8482</v>
      </c>
      <c r="C6389" s="2" t="s">
        <v>8439</v>
      </c>
      <c r="D6389" s="1" t="s">
        <v>19</v>
      </c>
      <c r="E638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389" s="1" t="s">
        <v>977</v>
      </c>
      <c r="G6389" s="1" t="s">
        <v>978</v>
      </c>
      <c r="H6389" s="1" t="s">
        <v>979</v>
      </c>
      <c r="I6389" s="1" t="s">
        <v>16</v>
      </c>
      <c r="J6389" s="1" t="s">
        <v>23</v>
      </c>
      <c r="K6389" s="1" t="s">
        <v>16</v>
      </c>
      <c r="L6389" s="1" t="s">
        <v>16</v>
      </c>
      <c r="M6389" s="1" t="s">
        <v>16</v>
      </c>
      <c r="N6389" s="1" t="s">
        <v>16</v>
      </c>
      <c r="O6389" s="1">
        <v>63.2</v>
      </c>
      <c r="P6389" s="1">
        <v>1.0</v>
      </c>
    </row>
    <row r="6390">
      <c r="A6390" s="1" t="s">
        <v>29</v>
      </c>
      <c r="B6390" s="1" t="s">
        <v>8483</v>
      </c>
      <c r="C6390" s="2" t="s">
        <v>8439</v>
      </c>
      <c r="D6390" s="1" t="s">
        <v>19</v>
      </c>
      <c r="E639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6390" s="1" t="s">
        <v>163</v>
      </c>
      <c r="G6390" s="1" t="s">
        <v>164</v>
      </c>
      <c r="H6390" s="1" t="s">
        <v>165</v>
      </c>
      <c r="I6390" s="1" t="s">
        <v>16</v>
      </c>
      <c r="J6390" s="1" t="s">
        <v>23</v>
      </c>
      <c r="K6390" s="1" t="s">
        <v>16</v>
      </c>
      <c r="L6390" s="1" t="s">
        <v>16</v>
      </c>
      <c r="M6390" s="1" t="s">
        <v>16</v>
      </c>
      <c r="N6390" s="1" t="s">
        <v>16</v>
      </c>
      <c r="O6390" s="1">
        <v>63.2</v>
      </c>
      <c r="P6390" s="1">
        <v>1.0</v>
      </c>
    </row>
    <row r="6391">
      <c r="A6391" s="1" t="s">
        <v>29</v>
      </c>
      <c r="B6391" s="1" t="s">
        <v>8484</v>
      </c>
      <c r="C6391" s="2" t="s">
        <v>8439</v>
      </c>
      <c r="D6391" s="1" t="s">
        <v>19</v>
      </c>
      <c r="E639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391" s="1" t="s">
        <v>103</v>
      </c>
      <c r="G6391" s="1" t="s">
        <v>104</v>
      </c>
      <c r="H6391" s="1" t="s">
        <v>105</v>
      </c>
      <c r="I6391" s="1" t="s">
        <v>16</v>
      </c>
      <c r="J6391" s="1" t="s">
        <v>23</v>
      </c>
      <c r="K6391" s="1" t="s">
        <v>16</v>
      </c>
      <c r="L6391" s="1" t="s">
        <v>16</v>
      </c>
      <c r="M6391" s="1" t="s">
        <v>16</v>
      </c>
      <c r="N6391" s="1" t="s">
        <v>16</v>
      </c>
      <c r="O6391" s="1">
        <v>63.2</v>
      </c>
      <c r="P6391" s="1">
        <v>1.0</v>
      </c>
    </row>
    <row r="6392">
      <c r="A6392" s="1" t="s">
        <v>29</v>
      </c>
      <c r="B6392" s="1" t="s">
        <v>8485</v>
      </c>
      <c r="C6392" s="2" t="s">
        <v>8439</v>
      </c>
      <c r="D6392" s="1" t="s">
        <v>19</v>
      </c>
      <c r="E6392" s="3" t="str">
        <f>HYPERLINK("https://fyndiq.se/produkt/a511a8922e36455c/", "2 Pack Samsung S8 - Härdat glas 9H–Super kvalitet 3D Skärmskydd")</f>
        <v>2 Pack Samsung S8 - Härdat glas 9H–Super kvalitet 3D Skärmskydd</v>
      </c>
      <c r="F6392" s="1" t="s">
        <v>1083</v>
      </c>
      <c r="G6392" s="1" t="s">
        <v>1084</v>
      </c>
      <c r="H6392" s="1" t="s">
        <v>1085</v>
      </c>
      <c r="I6392" s="1" t="s">
        <v>16</v>
      </c>
      <c r="J6392" s="1" t="s">
        <v>23</v>
      </c>
      <c r="K6392" s="1" t="s">
        <v>16</v>
      </c>
      <c r="L6392" s="1" t="s">
        <v>16</v>
      </c>
      <c r="M6392" s="1" t="s">
        <v>16</v>
      </c>
      <c r="N6392" s="1" t="s">
        <v>16</v>
      </c>
      <c r="O6392" s="1">
        <v>63.2</v>
      </c>
      <c r="P6392" s="1">
        <v>1.0</v>
      </c>
    </row>
    <row r="6393">
      <c r="A6393" s="1" t="s">
        <v>29</v>
      </c>
      <c r="B6393" s="1" t="s">
        <v>8486</v>
      </c>
      <c r="C6393" s="2" t="s">
        <v>8439</v>
      </c>
      <c r="D6393" s="1" t="s">
        <v>19</v>
      </c>
      <c r="E6393" s="3" t="str">
        <f>HYPERLINK("https://fyndiq.se/produkt/e9c1dd33f1fd4d17/", "2-Pack Samsung Galaxy S21 5G - Härdat Glas Skärmskydd 9H - HD")</f>
        <v>2-Pack Samsung Galaxy S21 5G - Härdat Glas Skärmskydd 9H - HD</v>
      </c>
      <c r="F6393" s="1" t="s">
        <v>454</v>
      </c>
      <c r="G6393" s="1" t="s">
        <v>455</v>
      </c>
      <c r="H6393" s="1" t="s">
        <v>456</v>
      </c>
      <c r="I6393" s="1" t="s">
        <v>16</v>
      </c>
      <c r="J6393" s="1" t="s">
        <v>23</v>
      </c>
      <c r="K6393" s="1" t="s">
        <v>16</v>
      </c>
      <c r="L6393" s="1" t="s">
        <v>16</v>
      </c>
      <c r="M6393" s="1" t="s">
        <v>16</v>
      </c>
      <c r="N6393" s="1" t="s">
        <v>16</v>
      </c>
      <c r="O6393" s="1">
        <v>63.2</v>
      </c>
      <c r="P6393" s="1">
        <v>1.0</v>
      </c>
    </row>
    <row r="6394">
      <c r="A6394" s="1" t="s">
        <v>29</v>
      </c>
      <c r="B6394" s="1" t="s">
        <v>8487</v>
      </c>
      <c r="C6394" s="2" t="s">
        <v>8439</v>
      </c>
      <c r="D6394" s="1" t="s">
        <v>19</v>
      </c>
      <c r="E639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394" s="1" t="s">
        <v>977</v>
      </c>
      <c r="G6394" s="1" t="s">
        <v>978</v>
      </c>
      <c r="H6394" s="1" t="s">
        <v>979</v>
      </c>
      <c r="I6394" s="1" t="s">
        <v>16</v>
      </c>
      <c r="J6394" s="1" t="s">
        <v>23</v>
      </c>
      <c r="K6394" s="1" t="s">
        <v>16</v>
      </c>
      <c r="L6394" s="1" t="s">
        <v>16</v>
      </c>
      <c r="M6394" s="1" t="s">
        <v>16</v>
      </c>
      <c r="N6394" s="1" t="s">
        <v>16</v>
      </c>
      <c r="O6394" s="1">
        <v>63.2</v>
      </c>
      <c r="P6394" s="1">
        <v>1.0</v>
      </c>
    </row>
    <row r="6395">
      <c r="A6395" s="1" t="s">
        <v>29</v>
      </c>
      <c r="B6395" s="1" t="s">
        <v>8488</v>
      </c>
      <c r="C6395" s="2" t="s">
        <v>8439</v>
      </c>
      <c r="D6395" s="1" t="s">
        <v>19</v>
      </c>
      <c r="E6395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6395" s="1" t="s">
        <v>1408</v>
      </c>
      <c r="G6395" s="1" t="s">
        <v>1409</v>
      </c>
      <c r="H6395" s="1" t="s">
        <v>1410</v>
      </c>
      <c r="I6395" s="1" t="s">
        <v>1311</v>
      </c>
      <c r="J6395" s="1" t="s">
        <v>23</v>
      </c>
      <c r="K6395" s="1" t="s">
        <v>16</v>
      </c>
      <c r="L6395" s="1" t="s">
        <v>16</v>
      </c>
      <c r="M6395" s="1" t="s">
        <v>16</v>
      </c>
      <c r="N6395" s="1" t="s">
        <v>16</v>
      </c>
      <c r="O6395" s="1">
        <v>63.2</v>
      </c>
      <c r="P6395" s="1">
        <v>1.0</v>
      </c>
    </row>
    <row r="6396">
      <c r="A6396" s="1" t="s">
        <v>29</v>
      </c>
      <c r="B6396" s="1" t="s">
        <v>8489</v>
      </c>
      <c r="C6396" s="2" t="s">
        <v>8439</v>
      </c>
      <c r="D6396" s="1" t="s">
        <v>19</v>
      </c>
      <c r="E6396" s="3" t="str">
        <f t="shared" ref="E6396:E6397" si="120">HYPERLINK("https://fyndiq.se/produkt/2c70e8c876124223/", "2-Pack XIAOMI REDMI 12C Skärmskydd - Härdat Glas 9H - Super kvalitet 3D")</f>
        <v>2-Pack XIAOMI REDMI 12C Skärmskydd - Härdat Glas 9H - Super kvalitet 3D</v>
      </c>
      <c r="F6396" s="1" t="s">
        <v>795</v>
      </c>
      <c r="G6396" s="1" t="s">
        <v>796</v>
      </c>
      <c r="H6396" s="1" t="s">
        <v>797</v>
      </c>
      <c r="I6396" s="1" t="s">
        <v>16</v>
      </c>
      <c r="J6396" s="1" t="s">
        <v>23</v>
      </c>
      <c r="K6396" s="1" t="s">
        <v>16</v>
      </c>
      <c r="L6396" s="1" t="s">
        <v>16</v>
      </c>
      <c r="M6396" s="1" t="s">
        <v>16</v>
      </c>
      <c r="N6396" s="1" t="s">
        <v>16</v>
      </c>
      <c r="O6396" s="1">
        <v>63.2</v>
      </c>
      <c r="P6396" s="1">
        <v>2.0</v>
      </c>
    </row>
    <row r="6397">
      <c r="A6397" s="1" t="s">
        <v>29</v>
      </c>
      <c r="B6397" s="1" t="s">
        <v>8490</v>
      </c>
      <c r="C6397" s="2" t="s">
        <v>8439</v>
      </c>
      <c r="D6397" s="1" t="s">
        <v>19</v>
      </c>
      <c r="E6397" s="3" t="str">
        <f t="shared" si="120"/>
        <v>2-Pack XIAOMI REDMI 12C Skärmskydd - Härdat Glas 9H - Super kvalitet 3D</v>
      </c>
      <c r="F6397" s="1" t="s">
        <v>795</v>
      </c>
      <c r="G6397" s="1" t="s">
        <v>796</v>
      </c>
      <c r="H6397" s="1" t="s">
        <v>797</v>
      </c>
      <c r="I6397" s="1" t="s">
        <v>16</v>
      </c>
      <c r="J6397" s="1" t="s">
        <v>23</v>
      </c>
      <c r="K6397" s="1" t="s">
        <v>16</v>
      </c>
      <c r="L6397" s="1" t="s">
        <v>16</v>
      </c>
      <c r="M6397" s="1" t="s">
        <v>16</v>
      </c>
      <c r="N6397" s="1" t="s">
        <v>16</v>
      </c>
      <c r="O6397" s="1">
        <v>63.2</v>
      </c>
      <c r="P6397" s="1">
        <v>1.0</v>
      </c>
    </row>
    <row r="6398">
      <c r="A6398" s="1" t="s">
        <v>29</v>
      </c>
      <c r="B6398" s="1" t="s">
        <v>8491</v>
      </c>
      <c r="C6398" s="2" t="s">
        <v>8439</v>
      </c>
      <c r="D6398" s="1" t="s">
        <v>19</v>
      </c>
      <c r="E6398" s="3" t="str">
        <f t="shared" ref="E6398:E6399" si="121">HYPERLINK("https://fyndiq.se/produkt/a00b62acc6644fd2/", "2-Pack Samsung Galaxy S10 - Härdat glas 9H – Super kvalitet 3D")</f>
        <v>2-Pack Samsung Galaxy S10 - Härdat glas 9H – Super kvalitet 3D</v>
      </c>
      <c r="F6398" s="1" t="s">
        <v>1291</v>
      </c>
      <c r="G6398" s="1" t="s">
        <v>1292</v>
      </c>
      <c r="H6398" s="1" t="s">
        <v>1293</v>
      </c>
      <c r="I6398" s="1" t="s">
        <v>16</v>
      </c>
      <c r="J6398" s="1" t="s">
        <v>23</v>
      </c>
      <c r="K6398" s="1" t="s">
        <v>16</v>
      </c>
      <c r="L6398" s="1" t="s">
        <v>16</v>
      </c>
      <c r="M6398" s="1" t="s">
        <v>16</v>
      </c>
      <c r="N6398" s="1" t="s">
        <v>16</v>
      </c>
      <c r="O6398" s="1">
        <v>63.2</v>
      </c>
      <c r="P6398" s="1">
        <v>2.0</v>
      </c>
    </row>
    <row r="6399">
      <c r="A6399" s="1" t="s">
        <v>29</v>
      </c>
      <c r="B6399" s="1" t="s">
        <v>8492</v>
      </c>
      <c r="C6399" s="2" t="s">
        <v>8439</v>
      </c>
      <c r="D6399" s="1" t="s">
        <v>19</v>
      </c>
      <c r="E6399" s="3" t="str">
        <f t="shared" si="121"/>
        <v>2-Pack Samsung Galaxy S10 - Härdat glas 9H – Super kvalitet 3D</v>
      </c>
      <c r="F6399" s="1" t="s">
        <v>1291</v>
      </c>
      <c r="G6399" s="1" t="s">
        <v>1292</v>
      </c>
      <c r="H6399" s="1" t="s">
        <v>1293</v>
      </c>
      <c r="I6399" s="1" t="s">
        <v>16</v>
      </c>
      <c r="J6399" s="1" t="s">
        <v>23</v>
      </c>
      <c r="K6399" s="1" t="s">
        <v>16</v>
      </c>
      <c r="L6399" s="1" t="s">
        <v>16</v>
      </c>
      <c r="M6399" s="1" t="s">
        <v>16</v>
      </c>
      <c r="N6399" s="1" t="s">
        <v>16</v>
      </c>
      <c r="O6399" s="1">
        <v>63.2</v>
      </c>
      <c r="P6399" s="1">
        <v>1.0</v>
      </c>
    </row>
    <row r="6400">
      <c r="A6400" s="1" t="s">
        <v>29</v>
      </c>
      <c r="B6400" s="1" t="s">
        <v>8493</v>
      </c>
      <c r="C6400" s="2" t="s">
        <v>8439</v>
      </c>
      <c r="D6400" s="1" t="s">
        <v>19</v>
      </c>
      <c r="E6400" s="3" t="str">
        <f>HYPERLINK("https://fyndiq.se/produkt/0a890dd972c4463d/", "2-Pack Samsung Galaxy A52s 5G - Härdat glas 9H - Super kvalitet")</f>
        <v>2-Pack Samsung Galaxy A52s 5G - Härdat glas 9H - Super kvalitet</v>
      </c>
      <c r="F6400" s="1" t="s">
        <v>442</v>
      </c>
      <c r="G6400" s="1" t="s">
        <v>443</v>
      </c>
      <c r="H6400" s="1" t="s">
        <v>444</v>
      </c>
      <c r="I6400" s="1" t="s">
        <v>16</v>
      </c>
      <c r="J6400" s="1" t="s">
        <v>23</v>
      </c>
      <c r="K6400" s="1" t="s">
        <v>16</v>
      </c>
      <c r="L6400" s="1" t="s">
        <v>16</v>
      </c>
      <c r="M6400" s="1" t="s">
        <v>16</v>
      </c>
      <c r="N6400" s="1" t="s">
        <v>16</v>
      </c>
      <c r="O6400" s="1">
        <v>63.2</v>
      </c>
      <c r="P6400" s="1">
        <v>1.0</v>
      </c>
    </row>
    <row r="6401">
      <c r="A6401" s="1" t="s">
        <v>29</v>
      </c>
      <c r="B6401" s="1" t="s">
        <v>8494</v>
      </c>
      <c r="C6401" s="2" t="s">
        <v>8439</v>
      </c>
      <c r="D6401" s="1" t="s">
        <v>19</v>
      </c>
      <c r="E6401" s="3" t="str">
        <f>HYPERLINK("https://fyndiq.se/produkt/e19fcc2ab2124f8a/", "2-Pack Iphone 13 Pro - 9H Härdat Glass - Top Kvalitet  3D")</f>
        <v>2-Pack Iphone 13 Pro - 9H Härdat Glass - Top Kvalitet  3D</v>
      </c>
      <c r="F6401" s="1" t="s">
        <v>555</v>
      </c>
      <c r="G6401" s="1" t="s">
        <v>556</v>
      </c>
      <c r="H6401" s="1" t="s">
        <v>557</v>
      </c>
      <c r="I6401" s="1" t="s">
        <v>16</v>
      </c>
      <c r="J6401" s="1" t="s">
        <v>23</v>
      </c>
      <c r="K6401" s="1" t="s">
        <v>16</v>
      </c>
      <c r="L6401" s="1" t="s">
        <v>16</v>
      </c>
      <c r="M6401" s="1" t="s">
        <v>16</v>
      </c>
      <c r="N6401" s="1" t="s">
        <v>16</v>
      </c>
      <c r="O6401" s="1">
        <v>55.2</v>
      </c>
      <c r="P6401" s="1">
        <v>1.0</v>
      </c>
    </row>
    <row r="6402">
      <c r="A6402" s="1" t="s">
        <v>29</v>
      </c>
      <c r="B6402" s="1" t="s">
        <v>8495</v>
      </c>
      <c r="C6402" s="2" t="s">
        <v>8439</v>
      </c>
      <c r="D6402" s="1" t="s">
        <v>19</v>
      </c>
      <c r="E6402" s="3" t="str">
        <f>HYPERLINK("https://fyndiq.se/produkt/406117b60bf241a0/", "2-Pack Samsung Galaxy S9 - Härdat glas 9H - Super kvalitet 3D")</f>
        <v>2-Pack Samsung Galaxy S9 - Härdat glas 9H - Super kvalitet 3D</v>
      </c>
      <c r="F6402" s="1" t="s">
        <v>228</v>
      </c>
      <c r="G6402" s="1" t="s">
        <v>229</v>
      </c>
      <c r="H6402" s="1" t="s">
        <v>230</v>
      </c>
      <c r="I6402" s="1" t="s">
        <v>16</v>
      </c>
      <c r="J6402" s="1" t="s">
        <v>23</v>
      </c>
      <c r="K6402" s="1" t="s">
        <v>16</v>
      </c>
      <c r="L6402" s="1" t="s">
        <v>16</v>
      </c>
      <c r="M6402" s="1" t="s">
        <v>16</v>
      </c>
      <c r="N6402" s="1" t="s">
        <v>16</v>
      </c>
      <c r="O6402" s="1">
        <v>63.2</v>
      </c>
      <c r="P6402" s="1">
        <v>1.0</v>
      </c>
    </row>
    <row r="6403">
      <c r="A6403" s="1" t="s">
        <v>29</v>
      </c>
      <c r="B6403" s="1" t="s">
        <v>8496</v>
      </c>
      <c r="C6403" s="2" t="s">
        <v>8439</v>
      </c>
      <c r="D6403" s="1" t="s">
        <v>19</v>
      </c>
      <c r="E6403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6403" s="1" t="s">
        <v>1765</v>
      </c>
      <c r="G6403" s="1" t="s">
        <v>1766</v>
      </c>
      <c r="H6403" s="1" t="s">
        <v>1767</v>
      </c>
      <c r="I6403" s="1" t="s">
        <v>16</v>
      </c>
      <c r="J6403" s="1" t="s">
        <v>23</v>
      </c>
      <c r="K6403" s="1" t="s">
        <v>16</v>
      </c>
      <c r="L6403" s="1" t="s">
        <v>16</v>
      </c>
      <c r="M6403" s="1" t="s">
        <v>16</v>
      </c>
      <c r="N6403" s="1" t="s">
        <v>16</v>
      </c>
      <c r="O6403" s="1">
        <v>63.2</v>
      </c>
      <c r="P6403" s="1">
        <v>1.0</v>
      </c>
    </row>
    <row r="6404">
      <c r="A6404" s="1" t="s">
        <v>29</v>
      </c>
      <c r="B6404" s="1" t="s">
        <v>8497</v>
      </c>
      <c r="C6404" s="2" t="s">
        <v>8439</v>
      </c>
      <c r="D6404" s="1" t="s">
        <v>19</v>
      </c>
      <c r="E6404" s="3" t="str">
        <f>HYPERLINK("https://fyndiq.se/produkt/e25e081a72dc4cb1/", "2-Pack Xiaomi 10T Pro 5G - Härdat glas 9H-Super kvalitet 3D")</f>
        <v>2-Pack Xiaomi 10T Pro 5G - Härdat glas 9H-Super kvalitet 3D</v>
      </c>
      <c r="F6404" s="1" t="s">
        <v>1257</v>
      </c>
      <c r="G6404" s="1" t="s">
        <v>1258</v>
      </c>
      <c r="H6404" s="1" t="s">
        <v>1259</v>
      </c>
      <c r="I6404" s="1" t="s">
        <v>16</v>
      </c>
      <c r="J6404" s="1" t="s">
        <v>23</v>
      </c>
      <c r="K6404" s="1" t="s">
        <v>16</v>
      </c>
      <c r="L6404" s="1" t="s">
        <v>16</v>
      </c>
      <c r="M6404" s="1" t="s">
        <v>16</v>
      </c>
      <c r="N6404" s="1" t="s">
        <v>16</v>
      </c>
      <c r="O6404" s="1">
        <v>63.2</v>
      </c>
      <c r="P6404" s="1">
        <v>1.0</v>
      </c>
    </row>
    <row r="6405">
      <c r="A6405" s="1" t="s">
        <v>29</v>
      </c>
      <c r="B6405" s="1" t="s">
        <v>8498</v>
      </c>
      <c r="C6405" s="2" t="s">
        <v>8439</v>
      </c>
      <c r="D6405" s="1" t="s">
        <v>19</v>
      </c>
      <c r="E6405" s="3" t="str">
        <f>HYPERLINK("https://fyndiq.se/produkt/a00b62acc6644fd2/", "2-Pack Samsung Galaxy S10 - Härdat glas 9H – Super kvalitet 3D")</f>
        <v>2-Pack Samsung Galaxy S10 - Härdat glas 9H – Super kvalitet 3D</v>
      </c>
      <c r="F6405" s="1" t="s">
        <v>1291</v>
      </c>
      <c r="G6405" s="1" t="s">
        <v>1292</v>
      </c>
      <c r="H6405" s="1" t="s">
        <v>1293</v>
      </c>
      <c r="I6405" s="1" t="s">
        <v>16</v>
      </c>
      <c r="J6405" s="1" t="s">
        <v>23</v>
      </c>
      <c r="K6405" s="1" t="s">
        <v>16</v>
      </c>
      <c r="L6405" s="1" t="s">
        <v>16</v>
      </c>
      <c r="M6405" s="1" t="s">
        <v>16</v>
      </c>
      <c r="N6405" s="1" t="s">
        <v>16</v>
      </c>
      <c r="O6405" s="1">
        <v>63.2</v>
      </c>
      <c r="P6405" s="1">
        <v>1.0</v>
      </c>
    </row>
    <row r="6406">
      <c r="A6406" s="1" t="s">
        <v>29</v>
      </c>
      <c r="B6406" s="1" t="s">
        <v>8499</v>
      </c>
      <c r="C6406" s="2" t="s">
        <v>8439</v>
      </c>
      <c r="D6406" s="1" t="s">
        <v>19</v>
      </c>
      <c r="E6406" s="3" t="str">
        <f>HYPERLINK("https://fyndiq.se/produkt/66924f1ff238487e/", "2-Pack GOOGLE PIXEL 7A Skärmskydd - Härdat Glas 9H - Super kvalitet 3D")</f>
        <v>2-Pack GOOGLE PIXEL 7A Skärmskydd - Härdat Glas 9H - Super kvalitet 3D</v>
      </c>
      <c r="F6406" s="1" t="s">
        <v>315</v>
      </c>
      <c r="G6406" s="1" t="s">
        <v>316</v>
      </c>
      <c r="H6406" s="1" t="s">
        <v>317</v>
      </c>
      <c r="I6406" s="1" t="s">
        <v>16</v>
      </c>
      <c r="J6406" s="1" t="s">
        <v>23</v>
      </c>
      <c r="K6406" s="1" t="s">
        <v>16</v>
      </c>
      <c r="L6406" s="1" t="s">
        <v>16</v>
      </c>
      <c r="M6406" s="1" t="s">
        <v>16</v>
      </c>
      <c r="N6406" s="1" t="s">
        <v>16</v>
      </c>
      <c r="O6406" s="1">
        <v>63.2</v>
      </c>
      <c r="P6406" s="1">
        <v>1.0</v>
      </c>
    </row>
    <row r="6407">
      <c r="A6407" s="1" t="s">
        <v>29</v>
      </c>
      <c r="B6407" s="1" t="s">
        <v>8500</v>
      </c>
      <c r="C6407" s="2" t="s">
        <v>8439</v>
      </c>
      <c r="D6407" s="1" t="s">
        <v>19</v>
      </c>
      <c r="E640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6407" s="1" t="s">
        <v>183</v>
      </c>
      <c r="G6407" s="1" t="s">
        <v>184</v>
      </c>
      <c r="H6407" s="1" t="s">
        <v>185</v>
      </c>
      <c r="I6407" s="1" t="s">
        <v>16</v>
      </c>
      <c r="J6407" s="1" t="s">
        <v>23</v>
      </c>
      <c r="K6407" s="1" t="s">
        <v>16</v>
      </c>
      <c r="L6407" s="1" t="s">
        <v>16</v>
      </c>
      <c r="M6407" s="1" t="s">
        <v>16</v>
      </c>
      <c r="N6407" s="1" t="s">
        <v>16</v>
      </c>
      <c r="O6407" s="1">
        <v>79.2</v>
      </c>
      <c r="P6407" s="1">
        <v>1.0</v>
      </c>
    </row>
    <row r="6408">
      <c r="A6408" s="1" t="s">
        <v>29</v>
      </c>
      <c r="B6408" s="1" t="s">
        <v>8501</v>
      </c>
      <c r="C6408" s="2" t="s">
        <v>8439</v>
      </c>
      <c r="D6408" s="1" t="s">
        <v>19</v>
      </c>
      <c r="E640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6408" s="1" t="s">
        <v>4298</v>
      </c>
      <c r="G6408" s="1" t="s">
        <v>4299</v>
      </c>
      <c r="H6408" s="1" t="s">
        <v>4300</v>
      </c>
      <c r="I6408" s="1" t="s">
        <v>16</v>
      </c>
      <c r="J6408" s="1" t="s">
        <v>23</v>
      </c>
      <c r="K6408" s="1" t="s">
        <v>16</v>
      </c>
      <c r="L6408" s="1" t="s">
        <v>16</v>
      </c>
      <c r="M6408" s="1" t="s">
        <v>16</v>
      </c>
      <c r="N6408" s="1" t="s">
        <v>16</v>
      </c>
      <c r="O6408" s="1">
        <v>151.2</v>
      </c>
      <c r="P6408" s="1">
        <v>1.0</v>
      </c>
    </row>
    <row r="6409">
      <c r="A6409" s="1" t="s">
        <v>29</v>
      </c>
      <c r="B6409" s="1" t="s">
        <v>8502</v>
      </c>
      <c r="C6409" s="2" t="s">
        <v>8439</v>
      </c>
      <c r="D6409" s="1" t="s">
        <v>19</v>
      </c>
      <c r="E6409" s="3" t="str">
        <f>HYPERLINK("https://fyndiq.se/produkt/47b1995e74474566/", "2 Pack Xiaomi 12 Lite - Härdat glas 9H-Super kvalitet 3D")</f>
        <v>2 Pack Xiaomi 12 Lite - Härdat glas 9H-Super kvalitet 3D</v>
      </c>
      <c r="F6409" s="1" t="s">
        <v>3630</v>
      </c>
      <c r="G6409" s="1" t="s">
        <v>3631</v>
      </c>
      <c r="H6409" s="1" t="s">
        <v>3632</v>
      </c>
      <c r="I6409" s="1" t="s">
        <v>16</v>
      </c>
      <c r="J6409" s="1" t="s">
        <v>23</v>
      </c>
      <c r="K6409" s="1" t="s">
        <v>16</v>
      </c>
      <c r="L6409" s="1" t="s">
        <v>16</v>
      </c>
      <c r="M6409" s="1" t="s">
        <v>16</v>
      </c>
      <c r="N6409" s="1" t="s">
        <v>16</v>
      </c>
      <c r="O6409" s="1">
        <v>63.2</v>
      </c>
      <c r="P6409" s="1">
        <v>1.0</v>
      </c>
    </row>
    <row r="6410">
      <c r="A6410" s="1" t="s">
        <v>29</v>
      </c>
      <c r="B6410" s="1" t="s">
        <v>8503</v>
      </c>
      <c r="C6410" s="2" t="s">
        <v>8439</v>
      </c>
      <c r="D6410" s="1" t="s">
        <v>19</v>
      </c>
      <c r="E641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410" s="1" t="s">
        <v>599</v>
      </c>
      <c r="G6410" s="1" t="s">
        <v>600</v>
      </c>
      <c r="H6410" s="1" t="s">
        <v>601</v>
      </c>
      <c r="I6410" s="1" t="s">
        <v>16</v>
      </c>
      <c r="J6410" s="1" t="s">
        <v>23</v>
      </c>
      <c r="K6410" s="1" t="s">
        <v>16</v>
      </c>
      <c r="L6410" s="1" t="s">
        <v>16</v>
      </c>
      <c r="M6410" s="1" t="s">
        <v>16</v>
      </c>
      <c r="N6410" s="1" t="s">
        <v>16</v>
      </c>
      <c r="O6410" s="1">
        <v>71.2</v>
      </c>
      <c r="P6410" s="1">
        <v>1.0</v>
      </c>
    </row>
    <row r="6411">
      <c r="A6411" s="1" t="s">
        <v>29</v>
      </c>
      <c r="B6411" s="1" t="s">
        <v>8504</v>
      </c>
      <c r="C6411" s="2" t="s">
        <v>8439</v>
      </c>
      <c r="D6411" s="1" t="s">
        <v>19</v>
      </c>
      <c r="E6411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6411" s="1" t="s">
        <v>832</v>
      </c>
      <c r="G6411" s="1" t="s">
        <v>833</v>
      </c>
      <c r="H6411" s="1" t="s">
        <v>834</v>
      </c>
      <c r="I6411" s="1" t="s">
        <v>16</v>
      </c>
      <c r="J6411" s="1" t="s">
        <v>23</v>
      </c>
      <c r="K6411" s="1" t="s">
        <v>16</v>
      </c>
      <c r="L6411" s="1" t="s">
        <v>16</v>
      </c>
      <c r="M6411" s="1" t="s">
        <v>16</v>
      </c>
      <c r="N6411" s="1" t="s">
        <v>16</v>
      </c>
      <c r="O6411" s="1">
        <v>55.2</v>
      </c>
      <c r="P6411" s="1">
        <v>1.0</v>
      </c>
    </row>
    <row r="6412">
      <c r="A6412" s="1" t="s">
        <v>29</v>
      </c>
      <c r="B6412" s="1" t="s">
        <v>8505</v>
      </c>
      <c r="C6412" s="2" t="s">
        <v>8439</v>
      </c>
      <c r="D6412" s="1" t="s">
        <v>19</v>
      </c>
      <c r="E6412" s="3" t="str">
        <f>HYPERLINK("https://fyndiq.se/produkt/1e8f6bb5ed7344de/", "2-Pack Samsung Galaxy s10 Plus - Härdat glas 9H - Super kvalitet")</f>
        <v>2-Pack Samsung Galaxy s10 Plus - Härdat glas 9H - Super kvalitet</v>
      </c>
      <c r="F6412" s="1" t="s">
        <v>1508</v>
      </c>
      <c r="G6412" s="1" t="s">
        <v>1509</v>
      </c>
      <c r="H6412" s="1" t="s">
        <v>1510</v>
      </c>
      <c r="I6412" s="1" t="s">
        <v>16</v>
      </c>
      <c r="J6412" s="1" t="s">
        <v>23</v>
      </c>
      <c r="K6412" s="1" t="s">
        <v>16</v>
      </c>
      <c r="L6412" s="1" t="s">
        <v>16</v>
      </c>
      <c r="M6412" s="1" t="s">
        <v>16</v>
      </c>
      <c r="N6412" s="1" t="s">
        <v>16</v>
      </c>
      <c r="O6412" s="1">
        <v>63.2</v>
      </c>
      <c r="P6412" s="1">
        <v>1.0</v>
      </c>
    </row>
    <row r="6413">
      <c r="A6413" s="1" t="s">
        <v>29</v>
      </c>
      <c r="B6413" s="1" t="s">
        <v>8506</v>
      </c>
      <c r="C6413" s="2" t="s">
        <v>8439</v>
      </c>
      <c r="D6413" s="1" t="s">
        <v>19</v>
      </c>
      <c r="E6413" s="3" t="str">
        <f>HYPERLINK("https://fyndiq.se/produkt/28799ed0373d40b4/", "2 Pack Galaxy S21 Ultra 5G- Härdat glas 9H - Super kvalitet 3D")</f>
        <v>2 Pack Galaxy S21 Ultra 5G- Härdat glas 9H - Super kvalitet 3D</v>
      </c>
      <c r="F6413" s="1" t="s">
        <v>272</v>
      </c>
      <c r="G6413" s="1" t="s">
        <v>273</v>
      </c>
      <c r="H6413" s="1" t="s">
        <v>274</v>
      </c>
      <c r="I6413" s="1" t="s">
        <v>16</v>
      </c>
      <c r="J6413" s="1" t="s">
        <v>23</v>
      </c>
      <c r="K6413" s="1" t="s">
        <v>16</v>
      </c>
      <c r="L6413" s="1" t="s">
        <v>16</v>
      </c>
      <c r="M6413" s="1" t="s">
        <v>16</v>
      </c>
      <c r="N6413" s="1" t="s">
        <v>16</v>
      </c>
      <c r="O6413" s="1">
        <v>63.2</v>
      </c>
      <c r="P6413" s="1">
        <v>1.0</v>
      </c>
    </row>
    <row r="6414">
      <c r="A6414" s="1" t="s">
        <v>29</v>
      </c>
      <c r="B6414" s="1" t="s">
        <v>8507</v>
      </c>
      <c r="C6414" s="2" t="s">
        <v>8439</v>
      </c>
      <c r="D6414" s="1" t="s">
        <v>19</v>
      </c>
      <c r="E6414" s="3" t="str">
        <f>HYPERLINK("https://fyndiq.se/produkt/860b7dade19d4d2f/", "2-Pack XIAOMI REDMI A3 Skärmskydd - Härdat Glas 9H - Super kvalitet 3D")</f>
        <v>2-Pack XIAOMI REDMI A3 Skärmskydd - Härdat Glas 9H - Super kvalitet 3D</v>
      </c>
      <c r="F6414" s="1" t="s">
        <v>200</v>
      </c>
      <c r="G6414" s="1" t="s">
        <v>201</v>
      </c>
      <c r="H6414" s="1" t="s">
        <v>202</v>
      </c>
      <c r="I6414" s="1" t="s">
        <v>16</v>
      </c>
      <c r="J6414" s="1" t="s">
        <v>23</v>
      </c>
      <c r="K6414" s="1" t="s">
        <v>16</v>
      </c>
      <c r="L6414" s="1" t="s">
        <v>16</v>
      </c>
      <c r="M6414" s="1" t="s">
        <v>16</v>
      </c>
      <c r="N6414" s="1" t="s">
        <v>16</v>
      </c>
      <c r="O6414" s="1">
        <v>63.2</v>
      </c>
      <c r="P6414" s="1">
        <v>1.0</v>
      </c>
    </row>
    <row r="6415">
      <c r="A6415" s="1" t="s">
        <v>29</v>
      </c>
      <c r="B6415" s="1" t="s">
        <v>8508</v>
      </c>
      <c r="C6415" s="2" t="s">
        <v>8439</v>
      </c>
      <c r="D6415" s="1" t="s">
        <v>19</v>
      </c>
      <c r="E641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6415" s="1" t="s">
        <v>665</v>
      </c>
      <c r="G6415" s="1" t="s">
        <v>666</v>
      </c>
      <c r="H6415" s="1" t="s">
        <v>667</v>
      </c>
      <c r="I6415" s="1" t="s">
        <v>16</v>
      </c>
      <c r="J6415" s="1" t="s">
        <v>23</v>
      </c>
      <c r="K6415" s="1" t="s">
        <v>16</v>
      </c>
      <c r="L6415" s="1" t="s">
        <v>16</v>
      </c>
      <c r="M6415" s="1" t="s">
        <v>16</v>
      </c>
      <c r="N6415" s="1" t="s">
        <v>16</v>
      </c>
      <c r="O6415" s="1">
        <v>63.2</v>
      </c>
      <c r="P6415" s="1">
        <v>1.0</v>
      </c>
    </row>
    <row r="6416">
      <c r="A6416" s="1" t="s">
        <v>29</v>
      </c>
      <c r="B6416" s="1" t="s">
        <v>8509</v>
      </c>
      <c r="C6416" s="2" t="s">
        <v>8439</v>
      </c>
      <c r="D6416" s="1" t="s">
        <v>19</v>
      </c>
      <c r="E6416" s="3" t="str">
        <f>HYPERLINK("https://fyndiq.se/produkt/f2c164e932234570/", "2-Pack HUAWEI P30 PRO Skärmskydd - Härdat Glas 9H - Super kvalitet 3D")</f>
        <v>2-Pack HUAWEI P30 PRO Skärmskydd - Härdat Glas 9H - Super kvalitet 3D</v>
      </c>
      <c r="F6416" s="1" t="s">
        <v>267</v>
      </c>
      <c r="G6416" s="1" t="s">
        <v>268</v>
      </c>
      <c r="H6416" s="1" t="s">
        <v>269</v>
      </c>
      <c r="I6416" s="1" t="s">
        <v>16</v>
      </c>
      <c r="J6416" s="1" t="s">
        <v>23</v>
      </c>
      <c r="K6416" s="1" t="s">
        <v>16</v>
      </c>
      <c r="L6416" s="1" t="s">
        <v>16</v>
      </c>
      <c r="M6416" s="1" t="s">
        <v>16</v>
      </c>
      <c r="N6416" s="1" t="s">
        <v>16</v>
      </c>
      <c r="O6416" s="1">
        <v>63.2</v>
      </c>
      <c r="P6416" s="1">
        <v>1.0</v>
      </c>
    </row>
    <row r="6417">
      <c r="A6417" s="1" t="s">
        <v>29</v>
      </c>
      <c r="B6417" s="1" t="s">
        <v>8510</v>
      </c>
      <c r="C6417" s="2" t="s">
        <v>8439</v>
      </c>
      <c r="D6417" s="1" t="s">
        <v>19</v>
      </c>
      <c r="E6417" s="3" t="str">
        <f>HYPERLINK("https://fyndiq.se/produkt/c6f3e47a88184e8d/", "2-Pack SAMSUNG A55 Skärmskydd - Härdat Glas 9H - Super kvalitet 3D")</f>
        <v>2-Pack SAMSUNG A55 Skärmskydd - Härdat Glas 9H - Super kvalitet 3D</v>
      </c>
      <c r="F6417" s="1" t="s">
        <v>83</v>
      </c>
      <c r="G6417" s="1" t="s">
        <v>84</v>
      </c>
      <c r="H6417" s="1" t="s">
        <v>85</v>
      </c>
      <c r="I6417" s="1" t="s">
        <v>16</v>
      </c>
      <c r="J6417" s="1" t="s">
        <v>23</v>
      </c>
      <c r="K6417" s="1" t="s">
        <v>16</v>
      </c>
      <c r="L6417" s="1" t="s">
        <v>16</v>
      </c>
      <c r="M6417" s="1" t="s">
        <v>16</v>
      </c>
      <c r="N6417" s="1" t="s">
        <v>16</v>
      </c>
      <c r="O6417" s="1">
        <v>63.2</v>
      </c>
      <c r="P6417" s="1">
        <v>1.0</v>
      </c>
    </row>
    <row r="6418">
      <c r="A6418" s="1" t="s">
        <v>29</v>
      </c>
      <c r="B6418" s="1" t="s">
        <v>8511</v>
      </c>
      <c r="C6418" s="2" t="s">
        <v>8439</v>
      </c>
      <c r="D6418" s="1" t="s">
        <v>19</v>
      </c>
      <c r="E6418" s="3" t="str">
        <f>HYPERLINK("https://fyndiq.se/produkt/9adf3a37026e4816/", "2 Pack Samsung Galaxy Note 20 Ultra -Härdat glas–Super kvalitet")</f>
        <v>2 Pack Samsung Galaxy Note 20 Ultra -Härdat glas–Super kvalitet</v>
      </c>
      <c r="F6418" s="1" t="s">
        <v>1043</v>
      </c>
      <c r="G6418" s="1" t="s">
        <v>1044</v>
      </c>
      <c r="H6418" s="1" t="s">
        <v>1045</v>
      </c>
      <c r="I6418" s="1" t="s">
        <v>16</v>
      </c>
      <c r="J6418" s="1" t="s">
        <v>23</v>
      </c>
      <c r="K6418" s="1" t="s">
        <v>16</v>
      </c>
      <c r="L6418" s="1" t="s">
        <v>16</v>
      </c>
      <c r="M6418" s="1" t="s">
        <v>16</v>
      </c>
      <c r="N6418" s="1" t="s">
        <v>16</v>
      </c>
      <c r="O6418" s="1">
        <v>63.2</v>
      </c>
      <c r="P6418" s="1">
        <v>1.0</v>
      </c>
    </row>
    <row r="6419">
      <c r="A6419" s="1" t="s">
        <v>29</v>
      </c>
      <c r="B6419" s="1" t="s">
        <v>8512</v>
      </c>
      <c r="C6419" s="2" t="s">
        <v>8439</v>
      </c>
      <c r="D6419" s="1" t="s">
        <v>19</v>
      </c>
      <c r="E6419" s="3" t="str">
        <f t="shared" ref="E6419:E6420" si="122">HYPERLINK("https://fyndiq.se/produkt/bda2ad33e92f4cc9/", "2-Pack MOTOROLA MOTO G54 Skärmskydd - Härdat Glas 9H - Super kvalitet 3D")</f>
        <v>2-Pack MOTOROLA MOTO G54 Skärmskydd - Härdat Glas 9H - Super kvalitet 3D</v>
      </c>
      <c r="F6419" s="1" t="s">
        <v>258</v>
      </c>
      <c r="G6419" s="1" t="s">
        <v>259</v>
      </c>
      <c r="H6419" s="1" t="s">
        <v>260</v>
      </c>
      <c r="I6419" s="1" t="s">
        <v>16</v>
      </c>
      <c r="J6419" s="1" t="s">
        <v>23</v>
      </c>
      <c r="K6419" s="1" t="s">
        <v>16</v>
      </c>
      <c r="L6419" s="1" t="s">
        <v>16</v>
      </c>
      <c r="M6419" s="1" t="s">
        <v>16</v>
      </c>
      <c r="N6419" s="1" t="s">
        <v>16</v>
      </c>
      <c r="O6419" s="1">
        <v>63.2</v>
      </c>
      <c r="P6419" s="1">
        <v>1.0</v>
      </c>
    </row>
    <row r="6420">
      <c r="A6420" s="1" t="s">
        <v>29</v>
      </c>
      <c r="B6420" s="1" t="s">
        <v>8513</v>
      </c>
      <c r="C6420" s="2" t="s">
        <v>8439</v>
      </c>
      <c r="D6420" s="1" t="s">
        <v>19</v>
      </c>
      <c r="E6420" s="3" t="str">
        <f t="shared" si="122"/>
        <v>2-Pack MOTOROLA MOTO G54 Skärmskydd - Härdat Glas 9H - Super kvalitet 3D</v>
      </c>
      <c r="F6420" s="1" t="s">
        <v>258</v>
      </c>
      <c r="G6420" s="1" t="s">
        <v>259</v>
      </c>
      <c r="H6420" s="1" t="s">
        <v>260</v>
      </c>
      <c r="I6420" s="1" t="s">
        <v>16</v>
      </c>
      <c r="J6420" s="1" t="s">
        <v>23</v>
      </c>
      <c r="K6420" s="1" t="s">
        <v>16</v>
      </c>
      <c r="L6420" s="1" t="s">
        <v>16</v>
      </c>
      <c r="M6420" s="1" t="s">
        <v>16</v>
      </c>
      <c r="N6420" s="1" t="s">
        <v>16</v>
      </c>
      <c r="O6420" s="1">
        <v>63.2</v>
      </c>
      <c r="P6420" s="1">
        <v>1.0</v>
      </c>
    </row>
    <row r="6421">
      <c r="A6421" s="1" t="s">
        <v>29</v>
      </c>
      <c r="B6421" s="1" t="s">
        <v>8514</v>
      </c>
      <c r="C6421" s="2" t="s">
        <v>8439</v>
      </c>
      <c r="D6421" s="1" t="s">
        <v>19</v>
      </c>
      <c r="E6421" s="3" t="str">
        <f>HYPERLINK("https://fyndiq.se/produkt/38eeb835ef574a59/", "2-Pack OnePlus 11 - Härdat glas 9H - Super kvalitet 3D Skärmskydd")</f>
        <v>2-Pack OnePlus 11 - Härdat glas 9H - Super kvalitet 3D Skärmskydd</v>
      </c>
      <c r="F6421" s="1" t="s">
        <v>2031</v>
      </c>
      <c r="G6421" s="1" t="s">
        <v>2032</v>
      </c>
      <c r="H6421" s="1" t="s">
        <v>2033</v>
      </c>
      <c r="I6421" s="1" t="s">
        <v>16</v>
      </c>
      <c r="J6421" s="1" t="s">
        <v>23</v>
      </c>
      <c r="K6421" s="1" t="s">
        <v>16</v>
      </c>
      <c r="L6421" s="1" t="s">
        <v>16</v>
      </c>
      <c r="M6421" s="1" t="s">
        <v>16</v>
      </c>
      <c r="N6421" s="1" t="s">
        <v>16</v>
      </c>
      <c r="O6421" s="1">
        <v>79.2</v>
      </c>
      <c r="P6421" s="1">
        <v>1.0</v>
      </c>
    </row>
    <row r="6422">
      <c r="A6422" s="1" t="s">
        <v>29</v>
      </c>
      <c r="B6422" s="1" t="s">
        <v>8515</v>
      </c>
      <c r="C6422" s="2" t="s">
        <v>8439</v>
      </c>
      <c r="D6422" s="1" t="s">
        <v>19</v>
      </c>
      <c r="E6422" s="3" t="str">
        <f>HYPERLINK("https://fyndiq.se/produkt/a6bcec7a0d724403/", "2-Pack Iphone 13 Linsskydd  - 9H Härdat glas - Super kvalitet")</f>
        <v>2-Pack Iphone 13 Linsskydd  - 9H Härdat glas - Super kvalitet</v>
      </c>
      <c r="F6422" s="1" t="s">
        <v>8516</v>
      </c>
      <c r="G6422" s="1" t="s">
        <v>8517</v>
      </c>
      <c r="H6422" s="1" t="s">
        <v>8518</v>
      </c>
      <c r="I6422" s="1" t="s">
        <v>16</v>
      </c>
      <c r="J6422" s="1" t="s">
        <v>23</v>
      </c>
      <c r="K6422" s="1" t="s">
        <v>16</v>
      </c>
      <c r="L6422" s="1" t="s">
        <v>16</v>
      </c>
      <c r="M6422" s="1" t="s">
        <v>16</v>
      </c>
      <c r="N6422" s="1" t="s">
        <v>16</v>
      </c>
      <c r="O6422" s="1">
        <v>55.2</v>
      </c>
      <c r="P6422" s="1">
        <v>1.0</v>
      </c>
    </row>
    <row r="6423">
      <c r="A6423" s="1" t="s">
        <v>29</v>
      </c>
      <c r="B6423" s="1" t="s">
        <v>8519</v>
      </c>
      <c r="C6423" s="2" t="s">
        <v>8439</v>
      </c>
      <c r="D6423" s="1" t="s">
        <v>19</v>
      </c>
      <c r="E642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423" s="1" t="s">
        <v>2144</v>
      </c>
      <c r="G6423" s="1" t="s">
        <v>2145</v>
      </c>
      <c r="H6423" s="1" t="s">
        <v>2146</v>
      </c>
      <c r="I6423" s="1" t="s">
        <v>16</v>
      </c>
      <c r="J6423" s="1" t="s">
        <v>23</v>
      </c>
      <c r="K6423" s="1" t="s">
        <v>16</v>
      </c>
      <c r="L6423" s="1" t="s">
        <v>16</v>
      </c>
      <c r="M6423" s="1" t="s">
        <v>16</v>
      </c>
      <c r="N6423" s="1" t="s">
        <v>16</v>
      </c>
      <c r="O6423" s="1">
        <v>63.2</v>
      </c>
      <c r="P6423" s="1">
        <v>1.0</v>
      </c>
    </row>
    <row r="6424">
      <c r="A6424" s="1" t="s">
        <v>29</v>
      </c>
      <c r="B6424" s="1" t="s">
        <v>8520</v>
      </c>
      <c r="C6424" s="2" t="s">
        <v>8439</v>
      </c>
      <c r="D6424" s="1" t="s">
        <v>19</v>
      </c>
      <c r="E6424" s="3" t="str">
        <f>HYPERLINK("https://fyndiq.se/produkt/e9cb8b77f5e5466c/", "2 Pack - Samsung S20 PLUS - 9H Härdat Glass - 3D Super Kvalitet")</f>
        <v>2 Pack - Samsung S20 PLUS - 9H Härdat Glass - 3D Super Kvalitet</v>
      </c>
      <c r="F6424" s="1" t="s">
        <v>236</v>
      </c>
      <c r="G6424" s="1" t="s">
        <v>237</v>
      </c>
      <c r="H6424" s="1" t="s">
        <v>238</v>
      </c>
      <c r="I6424" s="1" t="s">
        <v>16</v>
      </c>
      <c r="J6424" s="1" t="s">
        <v>23</v>
      </c>
      <c r="K6424" s="1" t="s">
        <v>16</v>
      </c>
      <c r="L6424" s="1" t="s">
        <v>16</v>
      </c>
      <c r="M6424" s="1" t="s">
        <v>16</v>
      </c>
      <c r="N6424" s="1" t="s">
        <v>16</v>
      </c>
      <c r="O6424" s="1">
        <v>63.2</v>
      </c>
      <c r="P6424" s="1">
        <v>1.0</v>
      </c>
    </row>
    <row r="6425">
      <c r="A6425" s="1" t="s">
        <v>29</v>
      </c>
      <c r="B6425" s="1" t="s">
        <v>8521</v>
      </c>
      <c r="C6425" s="2" t="s">
        <v>8439</v>
      </c>
      <c r="D6425" s="1" t="s">
        <v>19</v>
      </c>
      <c r="E6425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6425" s="1" t="s">
        <v>2836</v>
      </c>
      <c r="G6425" s="1" t="s">
        <v>2837</v>
      </c>
      <c r="H6425" s="1" t="s">
        <v>2838</v>
      </c>
      <c r="I6425" s="1" t="s">
        <v>16</v>
      </c>
      <c r="J6425" s="1" t="s">
        <v>23</v>
      </c>
      <c r="K6425" s="1" t="s">
        <v>16</v>
      </c>
      <c r="L6425" s="1" t="s">
        <v>16</v>
      </c>
      <c r="M6425" s="1" t="s">
        <v>16</v>
      </c>
      <c r="N6425" s="1" t="s">
        <v>16</v>
      </c>
      <c r="O6425" s="1">
        <v>63.2</v>
      </c>
      <c r="P6425" s="1">
        <v>1.0</v>
      </c>
    </row>
    <row r="6426">
      <c r="A6426" s="1" t="s">
        <v>29</v>
      </c>
      <c r="B6426" s="1" t="s">
        <v>8522</v>
      </c>
      <c r="C6426" s="2" t="s">
        <v>8439</v>
      </c>
      <c r="D6426" s="1" t="s">
        <v>19</v>
      </c>
      <c r="E6426" s="3" t="str">
        <f>HYPERLINK("https://fyndiq.se/produkt/e19fcc2ab2124f8a/", "2-Pack Iphone 13 Pro - 9H Härdat Glass - Top Kvalitet  3D")</f>
        <v>2-Pack Iphone 13 Pro - 9H Härdat Glass - Top Kvalitet  3D</v>
      </c>
      <c r="F6426" s="1" t="s">
        <v>555</v>
      </c>
      <c r="G6426" s="1" t="s">
        <v>556</v>
      </c>
      <c r="H6426" s="1" t="s">
        <v>557</v>
      </c>
      <c r="I6426" s="1" t="s">
        <v>16</v>
      </c>
      <c r="J6426" s="1" t="s">
        <v>23</v>
      </c>
      <c r="K6426" s="1" t="s">
        <v>16</v>
      </c>
      <c r="L6426" s="1" t="s">
        <v>16</v>
      </c>
      <c r="M6426" s="1" t="s">
        <v>16</v>
      </c>
      <c r="N6426" s="1" t="s">
        <v>16</v>
      </c>
      <c r="O6426" s="1">
        <v>55.2</v>
      </c>
      <c r="P6426" s="1">
        <v>1.0</v>
      </c>
    </row>
    <row r="6427">
      <c r="A6427" s="1" t="s">
        <v>29</v>
      </c>
      <c r="B6427" s="1" t="s">
        <v>8523</v>
      </c>
      <c r="C6427" s="2" t="s">
        <v>8439</v>
      </c>
      <c r="D6427" s="1" t="s">
        <v>19</v>
      </c>
      <c r="E642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427" s="1" t="s">
        <v>813</v>
      </c>
      <c r="G6427" s="1" t="s">
        <v>814</v>
      </c>
      <c r="H6427" s="1" t="s">
        <v>815</v>
      </c>
      <c r="I6427" s="1" t="s">
        <v>16</v>
      </c>
      <c r="J6427" s="1" t="s">
        <v>23</v>
      </c>
      <c r="K6427" s="1" t="s">
        <v>16</v>
      </c>
      <c r="L6427" s="1" t="s">
        <v>16</v>
      </c>
      <c r="M6427" s="1" t="s">
        <v>16</v>
      </c>
      <c r="N6427" s="1" t="s">
        <v>16</v>
      </c>
      <c r="O6427" s="1">
        <v>71.2</v>
      </c>
      <c r="P6427" s="1">
        <v>1.0</v>
      </c>
    </row>
    <row r="6428">
      <c r="A6428" s="1" t="s">
        <v>29</v>
      </c>
      <c r="B6428" s="1" t="s">
        <v>8524</v>
      </c>
      <c r="C6428" s="2" t="s">
        <v>8439</v>
      </c>
      <c r="D6428" s="1" t="s">
        <v>19</v>
      </c>
      <c r="E6428" s="3" t="str">
        <f>HYPERLINK("https://fyndiq.se/produkt/9e488e35f28b4b0b/", "2-Pack GOOGLE PIXEL 6A Skärmskydd - Härdat Glas 9H - Super kvalitet 3D")</f>
        <v>2-Pack GOOGLE PIXEL 6A Skärmskydd - Härdat Glas 9H - Super kvalitet 3D</v>
      </c>
      <c r="F6428" s="1" t="s">
        <v>196</v>
      </c>
      <c r="G6428" s="1" t="s">
        <v>197</v>
      </c>
      <c r="H6428" s="1" t="s">
        <v>198</v>
      </c>
      <c r="I6428" s="1" t="s">
        <v>16</v>
      </c>
      <c r="J6428" s="1" t="s">
        <v>23</v>
      </c>
      <c r="K6428" s="1" t="s">
        <v>16</v>
      </c>
      <c r="L6428" s="1" t="s">
        <v>16</v>
      </c>
      <c r="M6428" s="1" t="s">
        <v>16</v>
      </c>
      <c r="N6428" s="1" t="s">
        <v>16</v>
      </c>
      <c r="O6428" s="1">
        <v>63.2</v>
      </c>
      <c r="P6428" s="1">
        <v>1.0</v>
      </c>
    </row>
    <row r="6429">
      <c r="A6429" s="1" t="s">
        <v>29</v>
      </c>
      <c r="B6429" s="1" t="s">
        <v>8525</v>
      </c>
      <c r="C6429" s="2" t="s">
        <v>8439</v>
      </c>
      <c r="D6429" s="1" t="s">
        <v>19</v>
      </c>
      <c r="E6429" s="3" t="str">
        <f>HYPERLINK("https://fyndiq.se/produkt/f1b3c06373a844cb/", "Samsung Galaxy S20 - Härdat glas 9H - Super kvalitet 3D")</f>
        <v>Samsung Galaxy S20 - Härdat glas 9H - Super kvalitet 3D</v>
      </c>
      <c r="F6429" s="1" t="s">
        <v>417</v>
      </c>
      <c r="G6429" s="1" t="s">
        <v>418</v>
      </c>
      <c r="H6429" s="1" t="s">
        <v>419</v>
      </c>
      <c r="I6429" s="1" t="s">
        <v>16</v>
      </c>
      <c r="J6429" s="1" t="s">
        <v>23</v>
      </c>
      <c r="K6429" s="1" t="s">
        <v>16</v>
      </c>
      <c r="L6429" s="1" t="s">
        <v>16</v>
      </c>
      <c r="M6429" s="1" t="s">
        <v>16</v>
      </c>
      <c r="N6429" s="1" t="s">
        <v>16</v>
      </c>
      <c r="O6429" s="1">
        <v>63.2</v>
      </c>
      <c r="P6429" s="1">
        <v>1.0</v>
      </c>
    </row>
    <row r="6430">
      <c r="A6430" s="1" t="s">
        <v>29</v>
      </c>
      <c r="B6430" s="1" t="s">
        <v>8526</v>
      </c>
      <c r="C6430" s="2" t="s">
        <v>8439</v>
      </c>
      <c r="D6430" s="1" t="s">
        <v>19</v>
      </c>
      <c r="E643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6430" s="1" t="s">
        <v>163</v>
      </c>
      <c r="G6430" s="1" t="s">
        <v>164</v>
      </c>
      <c r="H6430" s="1" t="s">
        <v>165</v>
      </c>
      <c r="I6430" s="1" t="s">
        <v>16</v>
      </c>
      <c r="J6430" s="1" t="s">
        <v>23</v>
      </c>
      <c r="K6430" s="1" t="s">
        <v>16</v>
      </c>
      <c r="L6430" s="1" t="s">
        <v>16</v>
      </c>
      <c r="M6430" s="1" t="s">
        <v>16</v>
      </c>
      <c r="N6430" s="1" t="s">
        <v>16</v>
      </c>
      <c r="O6430" s="1">
        <v>63.2</v>
      </c>
      <c r="P6430" s="1">
        <v>1.0</v>
      </c>
    </row>
    <row r="6431">
      <c r="A6431" s="1" t="s">
        <v>29</v>
      </c>
      <c r="B6431" s="1" t="s">
        <v>8527</v>
      </c>
      <c r="C6431" s="2" t="s">
        <v>8439</v>
      </c>
      <c r="D6431" s="1" t="s">
        <v>19</v>
      </c>
      <c r="E6431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6431" s="1" t="s">
        <v>1170</v>
      </c>
      <c r="G6431" s="1" t="s">
        <v>1171</v>
      </c>
      <c r="H6431" s="1" t="s">
        <v>1172</v>
      </c>
      <c r="I6431" s="1" t="s">
        <v>16</v>
      </c>
      <c r="J6431" s="1" t="s">
        <v>23</v>
      </c>
      <c r="K6431" s="1" t="s">
        <v>16</v>
      </c>
      <c r="L6431" s="1" t="s">
        <v>16</v>
      </c>
      <c r="M6431" s="1" t="s">
        <v>16</v>
      </c>
      <c r="N6431" s="1" t="s">
        <v>16</v>
      </c>
      <c r="O6431" s="1">
        <v>55.2</v>
      </c>
      <c r="P6431" s="1">
        <v>1.0</v>
      </c>
    </row>
    <row r="6432">
      <c r="A6432" s="1" t="s">
        <v>29</v>
      </c>
      <c r="B6432" s="1" t="s">
        <v>8528</v>
      </c>
      <c r="C6432" s="2" t="s">
        <v>8439</v>
      </c>
      <c r="D6432" s="1" t="s">
        <v>19</v>
      </c>
      <c r="E6432" s="3" t="str">
        <f>HYPERLINK("https://fyndiq.se/produkt/8d7960028c1a40a4/", "2 Pack Xiaomi 11T Pro 5G - Härdat glas 9H - Super kvalitet 3D")</f>
        <v>2 Pack Xiaomi 11T Pro 5G - Härdat glas 9H - Super kvalitet 3D</v>
      </c>
      <c r="F6432" s="1" t="s">
        <v>112</v>
      </c>
      <c r="G6432" s="1" t="s">
        <v>113</v>
      </c>
      <c r="H6432" s="1" t="s">
        <v>114</v>
      </c>
      <c r="I6432" s="1" t="s">
        <v>16</v>
      </c>
      <c r="J6432" s="1" t="s">
        <v>23</v>
      </c>
      <c r="K6432" s="1" t="s">
        <v>16</v>
      </c>
      <c r="L6432" s="1" t="s">
        <v>16</v>
      </c>
      <c r="M6432" s="1" t="s">
        <v>16</v>
      </c>
      <c r="N6432" s="1" t="s">
        <v>16</v>
      </c>
      <c r="O6432" s="1">
        <v>63.2</v>
      </c>
      <c r="P6432" s="1">
        <v>1.0</v>
      </c>
    </row>
    <row r="6433">
      <c r="A6433" s="1" t="s">
        <v>29</v>
      </c>
      <c r="B6433" s="1" t="s">
        <v>8529</v>
      </c>
      <c r="C6433" s="2" t="s">
        <v>8439</v>
      </c>
      <c r="D6433" s="1" t="s">
        <v>19</v>
      </c>
      <c r="E6433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6433" s="1" t="s">
        <v>1572</v>
      </c>
      <c r="G6433" s="1" t="s">
        <v>1573</v>
      </c>
      <c r="H6433" s="1" t="s">
        <v>1574</v>
      </c>
      <c r="I6433" s="1" t="s">
        <v>16</v>
      </c>
      <c r="J6433" s="1" t="s">
        <v>23</v>
      </c>
      <c r="K6433" s="1" t="s">
        <v>16</v>
      </c>
      <c r="L6433" s="1" t="s">
        <v>16</v>
      </c>
      <c r="M6433" s="1" t="s">
        <v>16</v>
      </c>
      <c r="N6433" s="1" t="s">
        <v>16</v>
      </c>
      <c r="O6433" s="1">
        <v>71.2</v>
      </c>
      <c r="P6433" s="1">
        <v>1.0</v>
      </c>
    </row>
    <row r="6434">
      <c r="A6434" s="1" t="s">
        <v>29</v>
      </c>
      <c r="B6434" s="1" t="s">
        <v>8530</v>
      </c>
      <c r="C6434" s="2" t="s">
        <v>8439</v>
      </c>
      <c r="D6434" s="1" t="s">
        <v>19</v>
      </c>
      <c r="E6434" s="3" t="str">
        <f>HYPERLINK("https://fyndiq.se/produkt/13e76851ca504320/", "2-Pack Samsung Galaxy S22 Ultra - Härdat glas 9H - Top kvalitet")</f>
        <v>2-Pack Samsung Galaxy S22 Ultra - Härdat glas 9H - Top kvalitet</v>
      </c>
      <c r="F6434" s="1" t="s">
        <v>140</v>
      </c>
      <c r="G6434" s="1" t="s">
        <v>141</v>
      </c>
      <c r="H6434" s="1" t="s">
        <v>142</v>
      </c>
      <c r="I6434" s="1" t="s">
        <v>16</v>
      </c>
      <c r="J6434" s="1" t="s">
        <v>23</v>
      </c>
      <c r="K6434" s="1" t="s">
        <v>16</v>
      </c>
      <c r="L6434" s="1" t="s">
        <v>16</v>
      </c>
      <c r="M6434" s="1" t="s">
        <v>16</v>
      </c>
      <c r="N6434" s="1" t="s">
        <v>16</v>
      </c>
      <c r="O6434" s="1">
        <v>63.2</v>
      </c>
      <c r="P6434" s="1">
        <v>1.0</v>
      </c>
    </row>
    <row r="6435">
      <c r="A6435" s="1" t="s">
        <v>29</v>
      </c>
      <c r="B6435" s="1" t="s">
        <v>8531</v>
      </c>
      <c r="C6435" s="2" t="s">
        <v>8439</v>
      </c>
      <c r="D6435" s="1" t="s">
        <v>19</v>
      </c>
      <c r="E6435" s="3" t="str">
        <f>HYPERLINK("https://fyndiq.se/produkt/94a67bbe1c4a4666/", "2-Pack Samsung Xcover 7 Skärmskydd i Härdat Glas")</f>
        <v>2-Pack Samsung Xcover 7 Skärmskydd i Härdat Glas</v>
      </c>
      <c r="F6435" s="1" t="s">
        <v>1908</v>
      </c>
      <c r="G6435" s="1" t="s">
        <v>1909</v>
      </c>
      <c r="H6435" s="1" t="s">
        <v>1910</v>
      </c>
      <c r="I6435" s="1" t="s">
        <v>16</v>
      </c>
      <c r="J6435" s="1" t="s">
        <v>23</v>
      </c>
      <c r="K6435" s="1" t="s">
        <v>16</v>
      </c>
      <c r="L6435" s="1" t="s">
        <v>16</v>
      </c>
      <c r="M6435" s="1" t="s">
        <v>16</v>
      </c>
      <c r="N6435" s="1" t="s">
        <v>16</v>
      </c>
      <c r="O6435" s="1">
        <v>71.2</v>
      </c>
      <c r="P6435" s="1">
        <v>1.0</v>
      </c>
    </row>
    <row r="6436">
      <c r="A6436" s="1" t="s">
        <v>29</v>
      </c>
      <c r="B6436" s="1" t="s">
        <v>8532</v>
      </c>
      <c r="C6436" s="2" t="s">
        <v>8439</v>
      </c>
      <c r="D6436" s="1" t="s">
        <v>19</v>
      </c>
      <c r="E6436" s="3" t="str">
        <f>HYPERLINK("https://fyndiq.se/produkt/2477583187264ece/", "2-Pack Samsung S20 - 9H Härdat Glass - Top Kvalitet")</f>
        <v>2-Pack Samsung S20 - 9H Härdat Glass - Top Kvalitet</v>
      </c>
      <c r="F6436" s="1" t="s">
        <v>124</v>
      </c>
      <c r="G6436" s="1" t="s">
        <v>125</v>
      </c>
      <c r="H6436" s="1" t="s">
        <v>126</v>
      </c>
      <c r="I6436" s="1" t="s">
        <v>16</v>
      </c>
      <c r="J6436" s="1" t="s">
        <v>23</v>
      </c>
      <c r="K6436" s="1" t="s">
        <v>16</v>
      </c>
      <c r="L6436" s="1" t="s">
        <v>16</v>
      </c>
      <c r="M6436" s="1" t="s">
        <v>16</v>
      </c>
      <c r="N6436" s="1" t="s">
        <v>16</v>
      </c>
      <c r="O6436" s="1">
        <v>71.2</v>
      </c>
      <c r="P6436" s="1">
        <v>1.0</v>
      </c>
    </row>
    <row r="6437">
      <c r="A6437" s="1" t="s">
        <v>29</v>
      </c>
      <c r="B6437" s="1" t="s">
        <v>8533</v>
      </c>
      <c r="C6437" s="2" t="s">
        <v>8439</v>
      </c>
      <c r="D6437" s="1" t="s">
        <v>19</v>
      </c>
      <c r="E643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437" s="1" t="s">
        <v>26</v>
      </c>
      <c r="G6437" s="1" t="s">
        <v>27</v>
      </c>
      <c r="H6437" s="1" t="s">
        <v>28</v>
      </c>
      <c r="I6437" s="1" t="s">
        <v>16</v>
      </c>
      <c r="J6437" s="1" t="s">
        <v>23</v>
      </c>
      <c r="K6437" s="1" t="s">
        <v>16</v>
      </c>
      <c r="L6437" s="1" t="s">
        <v>16</v>
      </c>
      <c r="M6437" s="1" t="s">
        <v>16</v>
      </c>
      <c r="N6437" s="1" t="s">
        <v>16</v>
      </c>
      <c r="O6437" s="1">
        <v>71.2</v>
      </c>
      <c r="P6437" s="1">
        <v>1.0</v>
      </c>
    </row>
    <row r="6438">
      <c r="A6438" s="1" t="s">
        <v>29</v>
      </c>
      <c r="B6438" s="1" t="s">
        <v>8534</v>
      </c>
      <c r="C6438" s="2" t="s">
        <v>8439</v>
      </c>
      <c r="D6438" s="1" t="s">
        <v>19</v>
      </c>
      <c r="E6438" s="3" t="str">
        <f>HYPERLINK("https://fyndiq.se/produkt/c32b21dec9cf4091/", "2-Pack SAMSUNG S24 5G Skärmskydd - Härdat Glas 9H - Super kvalitet 3D")</f>
        <v>2-Pack SAMSUNG S24 5G Skärmskydd - Härdat Glas 9H - Super kvalitet 3D</v>
      </c>
      <c r="F6438" s="1" t="s">
        <v>157</v>
      </c>
      <c r="G6438" s="1" t="s">
        <v>158</v>
      </c>
      <c r="H6438" s="1" t="s">
        <v>159</v>
      </c>
      <c r="I6438" s="1" t="s">
        <v>16</v>
      </c>
      <c r="J6438" s="1" t="s">
        <v>23</v>
      </c>
      <c r="K6438" s="1" t="s">
        <v>16</v>
      </c>
      <c r="L6438" s="1" t="s">
        <v>16</v>
      </c>
      <c r="M6438" s="1" t="s">
        <v>16</v>
      </c>
      <c r="N6438" s="1" t="s">
        <v>16</v>
      </c>
      <c r="O6438" s="1">
        <v>71.2</v>
      </c>
      <c r="P6438" s="1">
        <v>1.0</v>
      </c>
    </row>
    <row r="6439">
      <c r="A6439" s="1" t="s">
        <v>29</v>
      </c>
      <c r="B6439" s="1" t="s">
        <v>8535</v>
      </c>
      <c r="C6439" s="2" t="s">
        <v>8439</v>
      </c>
      <c r="D6439" s="1" t="s">
        <v>19</v>
      </c>
      <c r="E6439" s="3" t="str">
        <f t="shared" ref="E6439:E6440" si="123">HYPERLINK("https://fyndiq.se/produkt/475c886688e549fb/", "2-Pack SAMSUNG S24 ULTRA Skärmskydd - Härdat Glas 9H - Super kvalitet 3D")</f>
        <v>2-Pack SAMSUNG S24 ULTRA Skärmskydd - Härdat Glas 9H - Super kvalitet 3D</v>
      </c>
      <c r="F6439" s="1" t="s">
        <v>26</v>
      </c>
      <c r="G6439" s="1" t="s">
        <v>27</v>
      </c>
      <c r="H6439" s="1" t="s">
        <v>28</v>
      </c>
      <c r="I6439" s="1" t="s">
        <v>16</v>
      </c>
      <c r="J6439" s="1" t="s">
        <v>23</v>
      </c>
      <c r="K6439" s="1" t="s">
        <v>16</v>
      </c>
      <c r="L6439" s="1" t="s">
        <v>16</v>
      </c>
      <c r="M6439" s="1" t="s">
        <v>16</v>
      </c>
      <c r="N6439" s="1" t="s">
        <v>16</v>
      </c>
      <c r="O6439" s="1">
        <v>71.2</v>
      </c>
      <c r="P6439" s="1">
        <v>1.0</v>
      </c>
    </row>
    <row r="6440">
      <c r="A6440" s="1" t="s">
        <v>29</v>
      </c>
      <c r="B6440" s="1" t="s">
        <v>8536</v>
      </c>
      <c r="C6440" s="2" t="s">
        <v>8439</v>
      </c>
      <c r="D6440" s="1" t="s">
        <v>19</v>
      </c>
      <c r="E6440" s="3" t="str">
        <f t="shared" si="123"/>
        <v>2-Pack SAMSUNG S24 ULTRA Skärmskydd - Härdat Glas 9H - Super kvalitet 3D</v>
      </c>
      <c r="F6440" s="1" t="s">
        <v>26</v>
      </c>
      <c r="G6440" s="1" t="s">
        <v>27</v>
      </c>
      <c r="H6440" s="1" t="s">
        <v>28</v>
      </c>
      <c r="I6440" s="1" t="s">
        <v>16</v>
      </c>
      <c r="J6440" s="1" t="s">
        <v>23</v>
      </c>
      <c r="K6440" s="1" t="s">
        <v>16</v>
      </c>
      <c r="L6440" s="1" t="s">
        <v>16</v>
      </c>
      <c r="M6440" s="1" t="s">
        <v>16</v>
      </c>
      <c r="N6440" s="1" t="s">
        <v>16</v>
      </c>
      <c r="O6440" s="1">
        <v>71.2</v>
      </c>
      <c r="P6440" s="1">
        <v>1.0</v>
      </c>
    </row>
    <row r="6441">
      <c r="A6441" s="1" t="s">
        <v>29</v>
      </c>
      <c r="B6441" s="1" t="s">
        <v>8537</v>
      </c>
      <c r="C6441" s="2" t="s">
        <v>8439</v>
      </c>
      <c r="D6441" s="1" t="s">
        <v>19</v>
      </c>
      <c r="E644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441" s="1" t="s">
        <v>204</v>
      </c>
      <c r="G6441" s="1" t="s">
        <v>205</v>
      </c>
      <c r="H6441" s="1" t="s">
        <v>206</v>
      </c>
      <c r="I6441" s="1" t="s">
        <v>16</v>
      </c>
      <c r="J6441" s="1" t="s">
        <v>23</v>
      </c>
      <c r="K6441" s="1" t="s">
        <v>16</v>
      </c>
      <c r="L6441" s="1" t="s">
        <v>16</v>
      </c>
      <c r="M6441" s="1" t="s">
        <v>16</v>
      </c>
      <c r="N6441" s="1" t="s">
        <v>16</v>
      </c>
      <c r="O6441" s="1">
        <v>71.2</v>
      </c>
      <c r="P6441" s="1">
        <v>1.0</v>
      </c>
    </row>
    <row r="6442">
      <c r="A6442" s="1" t="s">
        <v>29</v>
      </c>
      <c r="B6442" s="1" t="s">
        <v>8538</v>
      </c>
      <c r="C6442" s="2" t="s">
        <v>8439</v>
      </c>
      <c r="D6442" s="1" t="s">
        <v>19</v>
      </c>
      <c r="E6442" s="3" t="str">
        <f>HYPERLINK("https://fyndiq.se/produkt/33eb4c077ef145be/", "2-Pack Xiaomi Redmi Note 11 Pro (5G) Skärmskydd &amp; 1-Pack linsskydd - Härdat Glas 9H - Super kvalitet 3D")</f>
        <v>2-Pack Xiaomi Redmi Note 11 Pro (5G) Skärmskydd &amp; 1-Pack linsskydd - Härdat Glas 9H - Super kvalitet 3D</v>
      </c>
      <c r="F6442" s="1" t="s">
        <v>8539</v>
      </c>
      <c r="G6442" s="1" t="s">
        <v>8540</v>
      </c>
      <c r="H6442" s="1" t="s">
        <v>8541</v>
      </c>
      <c r="I6442" s="1" t="s">
        <v>16</v>
      </c>
      <c r="J6442" s="1" t="s">
        <v>23</v>
      </c>
      <c r="K6442" s="1" t="s">
        <v>16</v>
      </c>
      <c r="L6442" s="1" t="s">
        <v>16</v>
      </c>
      <c r="M6442" s="1" t="s">
        <v>16</v>
      </c>
      <c r="N6442" s="1" t="s">
        <v>16</v>
      </c>
      <c r="O6442" s="1">
        <v>71.2</v>
      </c>
      <c r="P6442" s="1">
        <v>1.0</v>
      </c>
    </row>
    <row r="6443">
      <c r="A6443" s="1" t="s">
        <v>29</v>
      </c>
      <c r="B6443" s="1" t="s">
        <v>8542</v>
      </c>
      <c r="C6443" s="2" t="s">
        <v>8439</v>
      </c>
      <c r="D6443" s="1" t="s">
        <v>19</v>
      </c>
      <c r="E6443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6443" s="1" t="s">
        <v>4752</v>
      </c>
      <c r="G6443" s="1" t="s">
        <v>4753</v>
      </c>
      <c r="H6443" s="1" t="s">
        <v>4754</v>
      </c>
      <c r="I6443" s="1" t="s">
        <v>16</v>
      </c>
      <c r="J6443" s="1" t="s">
        <v>23</v>
      </c>
      <c r="K6443" s="1" t="s">
        <v>16</v>
      </c>
      <c r="L6443" s="1" t="s">
        <v>16</v>
      </c>
      <c r="M6443" s="1" t="s">
        <v>16</v>
      </c>
      <c r="N6443" s="1" t="s">
        <v>16</v>
      </c>
      <c r="O6443" s="1">
        <v>71.2</v>
      </c>
      <c r="P6443" s="1">
        <v>1.0</v>
      </c>
    </row>
    <row r="6444">
      <c r="A6444" s="1" t="s">
        <v>29</v>
      </c>
      <c r="B6444" s="1" t="s">
        <v>8543</v>
      </c>
      <c r="C6444" s="2" t="s">
        <v>8439</v>
      </c>
      <c r="D6444" s="1" t="s">
        <v>19</v>
      </c>
      <c r="E6444" s="3" t="str">
        <f>HYPERLINK("https://fyndiq.se/produkt/dfe28e565d2e4c8d/", "2 Pack Samsung S21 FE - 9H Härdat Glass - Super Kvalitet 3D")</f>
        <v>2 Pack Samsung S21 FE - 9H Härdat Glass - Super Kvalitet 3D</v>
      </c>
      <c r="F6444" s="1" t="s">
        <v>276</v>
      </c>
      <c r="G6444" s="1" t="s">
        <v>277</v>
      </c>
      <c r="H6444" s="1" t="s">
        <v>278</v>
      </c>
      <c r="I6444" s="1" t="s">
        <v>16</v>
      </c>
      <c r="J6444" s="1" t="s">
        <v>23</v>
      </c>
      <c r="K6444" s="1" t="s">
        <v>16</v>
      </c>
      <c r="L6444" s="1" t="s">
        <v>16</v>
      </c>
      <c r="M6444" s="1" t="s">
        <v>16</v>
      </c>
      <c r="N6444" s="1" t="s">
        <v>16</v>
      </c>
      <c r="O6444" s="1">
        <v>63.2</v>
      </c>
      <c r="P6444" s="1">
        <v>1.0</v>
      </c>
    </row>
    <row r="6445">
      <c r="A6445" s="1" t="s">
        <v>29</v>
      </c>
      <c r="B6445" s="1" t="s">
        <v>8544</v>
      </c>
      <c r="C6445" s="2" t="s">
        <v>8439</v>
      </c>
      <c r="D6445" s="1" t="s">
        <v>19</v>
      </c>
      <c r="E6445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6445" s="1" t="s">
        <v>1377</v>
      </c>
      <c r="G6445" s="1" t="s">
        <v>1378</v>
      </c>
      <c r="H6445" s="1" t="s">
        <v>1379</v>
      </c>
      <c r="I6445" s="1" t="s">
        <v>16</v>
      </c>
      <c r="J6445" s="1" t="s">
        <v>23</v>
      </c>
      <c r="K6445" s="1" t="s">
        <v>16</v>
      </c>
      <c r="L6445" s="1" t="s">
        <v>16</v>
      </c>
      <c r="M6445" s="1" t="s">
        <v>16</v>
      </c>
      <c r="N6445" s="1" t="s">
        <v>16</v>
      </c>
      <c r="O6445" s="1">
        <v>79.2</v>
      </c>
      <c r="P6445" s="1">
        <v>1.0</v>
      </c>
    </row>
    <row r="6446">
      <c r="A6446" s="1" t="s">
        <v>29</v>
      </c>
      <c r="B6446" s="1" t="s">
        <v>8545</v>
      </c>
      <c r="C6446" s="2" t="s">
        <v>8439</v>
      </c>
      <c r="D6446" s="1" t="s">
        <v>19</v>
      </c>
      <c r="E6446" s="3" t="str">
        <f>HYPERLINK("https://fyndiq.se/produkt/56c72c0ba5f749b5/", "2-Pack SAMSUNG S24 Skärmskydd - Härdat Glas 9H - Super kvalitet 3D")</f>
        <v>2-Pack SAMSUNG S24 Skärmskydd - Härdat Glas 9H - Super kvalitet 3D</v>
      </c>
      <c r="F6446" s="1" t="s">
        <v>263</v>
      </c>
      <c r="G6446" s="1" t="s">
        <v>264</v>
      </c>
      <c r="H6446" s="1" t="s">
        <v>265</v>
      </c>
      <c r="I6446" s="1" t="s">
        <v>16</v>
      </c>
      <c r="J6446" s="1" t="s">
        <v>23</v>
      </c>
      <c r="K6446" s="1" t="s">
        <v>16</v>
      </c>
      <c r="L6446" s="1" t="s">
        <v>16</v>
      </c>
      <c r="M6446" s="1" t="s">
        <v>16</v>
      </c>
      <c r="N6446" s="1" t="s">
        <v>16</v>
      </c>
      <c r="O6446" s="1">
        <v>71.2</v>
      </c>
      <c r="P6446" s="1">
        <v>1.0</v>
      </c>
    </row>
    <row r="6447">
      <c r="A6447" s="1" t="s">
        <v>29</v>
      </c>
      <c r="B6447" s="1" t="s">
        <v>8546</v>
      </c>
      <c r="C6447" s="2" t="s">
        <v>8439</v>
      </c>
      <c r="D6447" s="1" t="s">
        <v>19</v>
      </c>
      <c r="E644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447" s="1" t="s">
        <v>539</v>
      </c>
      <c r="G6447" s="1" t="s">
        <v>540</v>
      </c>
      <c r="H6447" s="1" t="s">
        <v>541</v>
      </c>
      <c r="I6447" s="1" t="s">
        <v>16</v>
      </c>
      <c r="J6447" s="1" t="s">
        <v>23</v>
      </c>
      <c r="K6447" s="1" t="s">
        <v>16</v>
      </c>
      <c r="L6447" s="1" t="s">
        <v>16</v>
      </c>
      <c r="M6447" s="1" t="s">
        <v>16</v>
      </c>
      <c r="N6447" s="1" t="s">
        <v>16</v>
      </c>
      <c r="O6447" s="1">
        <v>95.2</v>
      </c>
      <c r="P6447" s="1">
        <v>1.0</v>
      </c>
    </row>
    <row r="6448">
      <c r="A6448" s="1" t="s">
        <v>29</v>
      </c>
      <c r="B6448" s="1" t="s">
        <v>8547</v>
      </c>
      <c r="C6448" s="2" t="s">
        <v>8439</v>
      </c>
      <c r="D6448" s="1" t="s">
        <v>19</v>
      </c>
      <c r="E6448" s="3" t="str">
        <f t="shared" ref="E6448:E6449" si="124">HYPERLINK("https://fyndiq.se/produkt/56c72c0ba5f749b5/", "2-Pack SAMSUNG S24 Skärmskydd - Härdat Glas 9H - Super kvalitet 3D")</f>
        <v>2-Pack SAMSUNG S24 Skärmskydd - Härdat Glas 9H - Super kvalitet 3D</v>
      </c>
      <c r="F6448" s="1" t="s">
        <v>263</v>
      </c>
      <c r="G6448" s="1" t="s">
        <v>264</v>
      </c>
      <c r="H6448" s="1" t="s">
        <v>265</v>
      </c>
      <c r="I6448" s="1" t="s">
        <v>16</v>
      </c>
      <c r="J6448" s="1" t="s">
        <v>23</v>
      </c>
      <c r="K6448" s="1" t="s">
        <v>16</v>
      </c>
      <c r="L6448" s="1" t="s">
        <v>16</v>
      </c>
      <c r="M6448" s="1" t="s">
        <v>16</v>
      </c>
      <c r="N6448" s="1" t="s">
        <v>16</v>
      </c>
      <c r="O6448" s="1">
        <v>71.2</v>
      </c>
      <c r="P6448" s="1">
        <v>1.0</v>
      </c>
    </row>
    <row r="6449">
      <c r="A6449" s="1" t="s">
        <v>29</v>
      </c>
      <c r="B6449" s="1" t="s">
        <v>8548</v>
      </c>
      <c r="C6449" s="2" t="s">
        <v>8439</v>
      </c>
      <c r="D6449" s="1" t="s">
        <v>19</v>
      </c>
      <c r="E6449" s="3" t="str">
        <f t="shared" si="124"/>
        <v>2-Pack SAMSUNG S24 Skärmskydd - Härdat Glas 9H - Super kvalitet 3D</v>
      </c>
      <c r="F6449" s="1" t="s">
        <v>263</v>
      </c>
      <c r="G6449" s="1" t="s">
        <v>264</v>
      </c>
      <c r="H6449" s="1" t="s">
        <v>265</v>
      </c>
      <c r="I6449" s="1" t="s">
        <v>16</v>
      </c>
      <c r="J6449" s="1" t="s">
        <v>23</v>
      </c>
      <c r="K6449" s="1" t="s">
        <v>16</v>
      </c>
      <c r="L6449" s="1" t="s">
        <v>16</v>
      </c>
      <c r="M6449" s="1" t="s">
        <v>16</v>
      </c>
      <c r="N6449" s="1" t="s">
        <v>16</v>
      </c>
      <c r="O6449" s="1">
        <v>71.2</v>
      </c>
      <c r="P6449" s="1">
        <v>1.0</v>
      </c>
    </row>
    <row r="6450">
      <c r="A6450" s="1" t="s">
        <v>29</v>
      </c>
      <c r="B6450" s="1" t="s">
        <v>8549</v>
      </c>
      <c r="C6450" s="2" t="s">
        <v>8439</v>
      </c>
      <c r="D6450" s="1" t="s">
        <v>19</v>
      </c>
      <c r="E6450" s="3" t="str">
        <f>HYPERLINK("https://fyndiq.se/produkt/f9cb40a5fb2c42e4/", "2 Pack Xiaomi 12 PRO - Härdat glas 9H-Super kvalitet 3D")</f>
        <v>2 Pack Xiaomi 12 PRO - Härdat glas 9H-Super kvalitet 3D</v>
      </c>
      <c r="F6450" s="1" t="s">
        <v>1830</v>
      </c>
      <c r="G6450" s="1" t="s">
        <v>1831</v>
      </c>
      <c r="H6450" s="1" t="s">
        <v>1832</v>
      </c>
      <c r="I6450" s="1" t="s">
        <v>16</v>
      </c>
      <c r="J6450" s="1" t="s">
        <v>23</v>
      </c>
      <c r="K6450" s="1" t="s">
        <v>16</v>
      </c>
      <c r="L6450" s="1" t="s">
        <v>16</v>
      </c>
      <c r="M6450" s="1" t="s">
        <v>16</v>
      </c>
      <c r="N6450" s="1" t="s">
        <v>16</v>
      </c>
      <c r="O6450" s="1">
        <v>63.2</v>
      </c>
      <c r="P6450" s="1">
        <v>1.0</v>
      </c>
    </row>
    <row r="6451">
      <c r="A6451" s="1" t="s">
        <v>29</v>
      </c>
      <c r="B6451" s="1" t="s">
        <v>8550</v>
      </c>
      <c r="C6451" s="2" t="s">
        <v>8439</v>
      </c>
      <c r="D6451" s="1" t="s">
        <v>19</v>
      </c>
      <c r="E6451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6451" s="1" t="s">
        <v>2242</v>
      </c>
      <c r="G6451" s="1" t="s">
        <v>2243</v>
      </c>
      <c r="H6451" s="1" t="s">
        <v>2244</v>
      </c>
      <c r="I6451" s="1" t="s">
        <v>16</v>
      </c>
      <c r="J6451" s="1" t="s">
        <v>23</v>
      </c>
      <c r="K6451" s="1" t="s">
        <v>16</v>
      </c>
      <c r="L6451" s="1" t="s">
        <v>16</v>
      </c>
      <c r="M6451" s="1" t="s">
        <v>16</v>
      </c>
      <c r="N6451" s="1" t="s">
        <v>16</v>
      </c>
      <c r="O6451" s="1">
        <v>63.2</v>
      </c>
      <c r="P6451" s="1">
        <v>1.0</v>
      </c>
    </row>
    <row r="6452">
      <c r="A6452" s="1" t="s">
        <v>29</v>
      </c>
      <c r="B6452" s="1" t="s">
        <v>8551</v>
      </c>
      <c r="C6452" s="2" t="s">
        <v>8439</v>
      </c>
      <c r="D6452" s="1" t="s">
        <v>19</v>
      </c>
      <c r="E6452" s="3" t="str">
        <f>HYPERLINK("https://fyndiq.se/produkt/5d384cc8795744b0/", "2-Pack Samsung A55 Skärmskydd i Härdat Glas")</f>
        <v>2-Pack Samsung A55 Skärmskydd i Härdat Glas</v>
      </c>
      <c r="F6452" s="1" t="s">
        <v>191</v>
      </c>
      <c r="G6452" s="1" t="s">
        <v>192</v>
      </c>
      <c r="H6452" s="1" t="s">
        <v>193</v>
      </c>
      <c r="I6452" s="1" t="s">
        <v>16</v>
      </c>
      <c r="J6452" s="1" t="s">
        <v>23</v>
      </c>
      <c r="K6452" s="1" t="s">
        <v>16</v>
      </c>
      <c r="L6452" s="1" t="s">
        <v>16</v>
      </c>
      <c r="M6452" s="1" t="s">
        <v>16</v>
      </c>
      <c r="N6452" s="1" t="s">
        <v>16</v>
      </c>
      <c r="O6452" s="1">
        <v>63.2</v>
      </c>
      <c r="P6452" s="1">
        <v>1.0</v>
      </c>
    </row>
    <row r="6453">
      <c r="A6453" s="1" t="s">
        <v>29</v>
      </c>
      <c r="B6453" s="1" t="s">
        <v>8552</v>
      </c>
      <c r="C6453" s="2" t="s">
        <v>8439</v>
      </c>
      <c r="D6453" s="1" t="s">
        <v>19</v>
      </c>
      <c r="E6453" s="3" t="str">
        <f>HYPERLINK("https://fyndiq.se/produkt/8d7960028c1a40a4/", "2 Pack Xiaomi 11T Pro 5G - Härdat glas 9H - Super kvalitet 3D")</f>
        <v>2 Pack Xiaomi 11T Pro 5G - Härdat glas 9H - Super kvalitet 3D</v>
      </c>
      <c r="F6453" s="1" t="s">
        <v>112</v>
      </c>
      <c r="G6453" s="1" t="s">
        <v>113</v>
      </c>
      <c r="H6453" s="1" t="s">
        <v>114</v>
      </c>
      <c r="I6453" s="1" t="s">
        <v>16</v>
      </c>
      <c r="J6453" s="1" t="s">
        <v>23</v>
      </c>
      <c r="K6453" s="1" t="s">
        <v>16</v>
      </c>
      <c r="L6453" s="1" t="s">
        <v>16</v>
      </c>
      <c r="M6453" s="1" t="s">
        <v>16</v>
      </c>
      <c r="N6453" s="1" t="s">
        <v>16</v>
      </c>
      <c r="O6453" s="1">
        <v>63.2</v>
      </c>
      <c r="P6453" s="1">
        <v>1.0</v>
      </c>
    </row>
    <row r="6454">
      <c r="A6454" s="1" t="s">
        <v>29</v>
      </c>
      <c r="B6454" s="1" t="s">
        <v>8553</v>
      </c>
      <c r="C6454" s="2" t="s">
        <v>8439</v>
      </c>
      <c r="D6454" s="1" t="s">
        <v>19</v>
      </c>
      <c r="E6454" s="3" t="str">
        <f>HYPERLINK("https://fyndiq.se/produkt/56c72c0ba5f749b5/", "2-Pack SAMSUNG S24 Skärmskydd - Härdat Glas 9H - Super kvalitet 3D")</f>
        <v>2-Pack SAMSUNG S24 Skärmskydd - Härdat Glas 9H - Super kvalitet 3D</v>
      </c>
      <c r="F6454" s="1" t="s">
        <v>263</v>
      </c>
      <c r="G6454" s="1" t="s">
        <v>264</v>
      </c>
      <c r="H6454" s="1" t="s">
        <v>265</v>
      </c>
      <c r="I6454" s="1" t="s">
        <v>16</v>
      </c>
      <c r="J6454" s="1" t="s">
        <v>23</v>
      </c>
      <c r="K6454" s="1" t="s">
        <v>16</v>
      </c>
      <c r="L6454" s="1" t="s">
        <v>16</v>
      </c>
      <c r="M6454" s="1" t="s">
        <v>16</v>
      </c>
      <c r="N6454" s="1" t="s">
        <v>16</v>
      </c>
      <c r="O6454" s="1">
        <v>71.2</v>
      </c>
      <c r="P6454" s="1">
        <v>1.0</v>
      </c>
    </row>
    <row r="6455">
      <c r="A6455" s="1" t="s">
        <v>29</v>
      </c>
      <c r="B6455" s="1" t="s">
        <v>8554</v>
      </c>
      <c r="C6455" s="2" t="s">
        <v>8439</v>
      </c>
      <c r="D6455" s="1" t="s">
        <v>19</v>
      </c>
      <c r="E6455" s="3" t="str">
        <f>HYPERLINK("https://fyndiq.se/produkt/8d7960028c1a40a4/", "2 Pack Xiaomi 11T Pro 5G - Härdat glas 9H - Super kvalitet 3D")</f>
        <v>2 Pack Xiaomi 11T Pro 5G - Härdat glas 9H - Super kvalitet 3D</v>
      </c>
      <c r="F6455" s="1" t="s">
        <v>112</v>
      </c>
      <c r="G6455" s="1" t="s">
        <v>113</v>
      </c>
      <c r="H6455" s="1" t="s">
        <v>114</v>
      </c>
      <c r="I6455" s="1" t="s">
        <v>1311</v>
      </c>
      <c r="J6455" s="1" t="s">
        <v>9</v>
      </c>
      <c r="K6455" s="2" t="s">
        <v>7597</v>
      </c>
      <c r="L6455" s="1" t="s">
        <v>2528</v>
      </c>
      <c r="M6455" s="1" t="s">
        <v>16</v>
      </c>
      <c r="N6455" s="1" t="s">
        <v>16</v>
      </c>
      <c r="O6455" s="1">
        <v>63.2</v>
      </c>
      <c r="P6455" s="1">
        <v>1.0</v>
      </c>
    </row>
    <row r="6456">
      <c r="A6456" s="1" t="s">
        <v>29</v>
      </c>
      <c r="B6456" s="1" t="s">
        <v>8555</v>
      </c>
      <c r="C6456" s="2" t="s">
        <v>8439</v>
      </c>
      <c r="D6456" s="1" t="s">
        <v>19</v>
      </c>
      <c r="E6456" s="3" t="str">
        <f>HYPERLINK("https://fyndiq.se/produkt/56c72c0ba5f749b5/", "2-Pack SAMSUNG S24 Skärmskydd - Härdat Glas 9H - Super kvalitet 3D")</f>
        <v>2-Pack SAMSUNG S24 Skärmskydd - Härdat Glas 9H - Super kvalitet 3D</v>
      </c>
      <c r="F6456" s="1" t="s">
        <v>263</v>
      </c>
      <c r="G6456" s="1" t="s">
        <v>264</v>
      </c>
      <c r="H6456" s="1" t="s">
        <v>265</v>
      </c>
      <c r="I6456" s="1" t="s">
        <v>16</v>
      </c>
      <c r="J6456" s="1" t="s">
        <v>23</v>
      </c>
      <c r="K6456" s="1" t="s">
        <v>16</v>
      </c>
      <c r="L6456" s="1" t="s">
        <v>16</v>
      </c>
      <c r="M6456" s="1" t="s">
        <v>16</v>
      </c>
      <c r="N6456" s="1" t="s">
        <v>16</v>
      </c>
      <c r="O6456" s="1">
        <v>71.2</v>
      </c>
      <c r="P6456" s="1">
        <v>1.0</v>
      </c>
    </row>
    <row r="6457">
      <c r="A6457" s="1" t="s">
        <v>29</v>
      </c>
      <c r="B6457" s="1" t="s">
        <v>8556</v>
      </c>
      <c r="C6457" s="2" t="s">
        <v>8439</v>
      </c>
      <c r="D6457" s="1" t="s">
        <v>19</v>
      </c>
      <c r="E6457" s="3" t="str">
        <f t="shared" ref="E6457:E6458" si="125">HYPERLINK("https://fyndiq.se/produkt/4bbb3fa8e0b44286/", "2-Pack XIAOMI REDMI 13C Skärmskydd - Härdat Glas 9H - Super kvalitet 3D")</f>
        <v>2-Pack XIAOMI REDMI 13C Skärmskydd - Härdat Glas 9H - Super kvalitet 3D</v>
      </c>
      <c r="F6457" s="1" t="s">
        <v>103</v>
      </c>
      <c r="G6457" s="1" t="s">
        <v>104</v>
      </c>
      <c r="H6457" s="1" t="s">
        <v>105</v>
      </c>
      <c r="I6457" s="1" t="s">
        <v>16</v>
      </c>
      <c r="J6457" s="1" t="s">
        <v>23</v>
      </c>
      <c r="K6457" s="1" t="s">
        <v>16</v>
      </c>
      <c r="L6457" s="1" t="s">
        <v>16</v>
      </c>
      <c r="M6457" s="1" t="s">
        <v>16</v>
      </c>
      <c r="N6457" s="1" t="s">
        <v>16</v>
      </c>
      <c r="O6457" s="1">
        <v>63.2</v>
      </c>
      <c r="P6457" s="1">
        <v>1.0</v>
      </c>
    </row>
    <row r="6458">
      <c r="A6458" s="1" t="s">
        <v>29</v>
      </c>
      <c r="B6458" s="1" t="s">
        <v>8557</v>
      </c>
      <c r="C6458" s="2" t="s">
        <v>8439</v>
      </c>
      <c r="D6458" s="1" t="s">
        <v>19</v>
      </c>
      <c r="E6458" s="3" t="str">
        <f t="shared" si="125"/>
        <v>2-Pack XIAOMI REDMI 13C Skärmskydd - Härdat Glas 9H - Super kvalitet 3D</v>
      </c>
      <c r="F6458" s="1" t="s">
        <v>103</v>
      </c>
      <c r="G6458" s="1" t="s">
        <v>104</v>
      </c>
      <c r="H6458" s="1" t="s">
        <v>105</v>
      </c>
      <c r="I6458" s="1" t="s">
        <v>16</v>
      </c>
      <c r="J6458" s="1" t="s">
        <v>23</v>
      </c>
      <c r="K6458" s="1" t="s">
        <v>16</v>
      </c>
      <c r="L6458" s="1" t="s">
        <v>16</v>
      </c>
      <c r="M6458" s="1" t="s">
        <v>16</v>
      </c>
      <c r="N6458" s="1" t="s">
        <v>16</v>
      </c>
      <c r="O6458" s="1">
        <v>63.2</v>
      </c>
      <c r="P6458" s="1">
        <v>1.0</v>
      </c>
    </row>
    <row r="6459">
      <c r="A6459" s="1" t="s">
        <v>29</v>
      </c>
      <c r="B6459" s="1" t="s">
        <v>8558</v>
      </c>
      <c r="C6459" s="2" t="s">
        <v>8439</v>
      </c>
      <c r="D6459" s="1" t="s">
        <v>19</v>
      </c>
      <c r="E6459" s="3" t="str">
        <f>HYPERLINK("https://fyndiq.se/produkt/5bbb6f7ec07d45f9/", "2-Pack Samsung XCOVER 5 Skärmskydd - Härdat Glas 9H - Super kvalitet 3D")</f>
        <v>2-Pack Samsung XCOVER 5 Skärmskydd - Härdat Glas 9H - Super kvalitet 3D</v>
      </c>
      <c r="F6459" s="1" t="s">
        <v>1039</v>
      </c>
      <c r="G6459" s="1" t="s">
        <v>1040</v>
      </c>
      <c r="H6459" s="1" t="s">
        <v>1041</v>
      </c>
      <c r="I6459" s="1" t="s">
        <v>16</v>
      </c>
      <c r="J6459" s="1" t="s">
        <v>23</v>
      </c>
      <c r="K6459" s="1" t="s">
        <v>16</v>
      </c>
      <c r="L6459" s="1" t="s">
        <v>16</v>
      </c>
      <c r="M6459" s="1" t="s">
        <v>16</v>
      </c>
      <c r="N6459" s="1" t="s">
        <v>16</v>
      </c>
      <c r="O6459" s="1">
        <v>63.2</v>
      </c>
      <c r="P6459" s="1">
        <v>1.0</v>
      </c>
    </row>
    <row r="6460">
      <c r="A6460" s="1" t="s">
        <v>29</v>
      </c>
      <c r="B6460" s="1" t="s">
        <v>8559</v>
      </c>
      <c r="C6460" s="2" t="s">
        <v>8439</v>
      </c>
      <c r="D6460" s="1" t="s">
        <v>19</v>
      </c>
      <c r="E6460" s="3" t="str">
        <f>HYPERLINK("https://fyndiq.se/produkt/925ae49423884615/", "2-Pack Samsung S22 Ultra Skärmskydd &amp; 1-Pack linsskydd -9H GLAS")</f>
        <v>2-Pack Samsung S22 Ultra Skärmskydd &amp; 1-Pack linsskydd -9H GLAS</v>
      </c>
      <c r="F6460" s="1" t="s">
        <v>335</v>
      </c>
      <c r="G6460" s="1" t="s">
        <v>336</v>
      </c>
      <c r="H6460" s="1" t="s">
        <v>337</v>
      </c>
      <c r="I6460" s="1" t="s">
        <v>16</v>
      </c>
      <c r="J6460" s="1" t="s">
        <v>23</v>
      </c>
      <c r="K6460" s="1" t="s">
        <v>16</v>
      </c>
      <c r="L6460" s="1" t="s">
        <v>16</v>
      </c>
      <c r="M6460" s="1" t="s">
        <v>16</v>
      </c>
      <c r="N6460" s="1" t="s">
        <v>16</v>
      </c>
      <c r="O6460" s="1">
        <v>71.2</v>
      </c>
      <c r="P6460" s="1">
        <v>1.0</v>
      </c>
    </row>
    <row r="6461">
      <c r="A6461" s="1" t="s">
        <v>29</v>
      </c>
      <c r="B6461" s="1" t="s">
        <v>8560</v>
      </c>
      <c r="C6461" s="2" t="s">
        <v>8439</v>
      </c>
      <c r="D6461" s="1" t="s">
        <v>19</v>
      </c>
      <c r="E6461" s="3" t="str">
        <f>HYPERLINK("https://fyndiq.se/produkt/416415a768684efb/", "2-Pack Samsung Galaxy S21 5G - 9H Härdat Glas - HD")</f>
        <v>2-Pack Samsung Galaxy S21 5G - 9H Härdat Glas - HD</v>
      </c>
      <c r="F6461" s="1" t="s">
        <v>39</v>
      </c>
      <c r="G6461" s="1" t="s">
        <v>40</v>
      </c>
      <c r="H6461" s="1" t="s">
        <v>41</v>
      </c>
      <c r="I6461" s="1" t="s">
        <v>16</v>
      </c>
      <c r="J6461" s="1" t="s">
        <v>23</v>
      </c>
      <c r="K6461" s="1" t="s">
        <v>16</v>
      </c>
      <c r="L6461" s="1" t="s">
        <v>16</v>
      </c>
      <c r="M6461" s="1" t="s">
        <v>16</v>
      </c>
      <c r="N6461" s="1" t="s">
        <v>16</v>
      </c>
      <c r="O6461" s="1">
        <v>63.2</v>
      </c>
      <c r="P6461" s="1">
        <v>1.0</v>
      </c>
    </row>
    <row r="6462">
      <c r="A6462" s="1" t="s">
        <v>29</v>
      </c>
      <c r="B6462" s="1" t="s">
        <v>8561</v>
      </c>
      <c r="C6462" s="2" t="s">
        <v>8439</v>
      </c>
      <c r="D6462" s="1" t="s">
        <v>19</v>
      </c>
      <c r="E6462" s="3" t="str">
        <f>HYPERLINK("https://fyndiq.se/produkt/9394ab62b0134b76/", "2-Pack Samsung Galaxy A52 - Härdat glas 9H - Super kvalitet 3D")</f>
        <v>2-Pack Samsung Galaxy A52 - Härdat glas 9H - Super kvalitet 3D</v>
      </c>
      <c r="F6462" s="1" t="s">
        <v>1553</v>
      </c>
      <c r="G6462" s="1" t="s">
        <v>1554</v>
      </c>
      <c r="H6462" s="1" t="s">
        <v>1555</v>
      </c>
      <c r="I6462" s="1" t="s">
        <v>16</v>
      </c>
      <c r="J6462" s="1" t="s">
        <v>23</v>
      </c>
      <c r="K6462" s="1" t="s">
        <v>16</v>
      </c>
      <c r="L6462" s="1" t="s">
        <v>16</v>
      </c>
      <c r="M6462" s="1" t="s">
        <v>16</v>
      </c>
      <c r="N6462" s="1" t="s">
        <v>16</v>
      </c>
      <c r="O6462" s="1">
        <v>63.2</v>
      </c>
      <c r="P6462" s="1">
        <v>1.0</v>
      </c>
    </row>
    <row r="6463">
      <c r="A6463" s="1" t="s">
        <v>29</v>
      </c>
      <c r="B6463" s="1" t="s">
        <v>8562</v>
      </c>
      <c r="C6463" s="2" t="s">
        <v>8439</v>
      </c>
      <c r="D6463" s="1" t="s">
        <v>19</v>
      </c>
      <c r="E6463" s="3" t="str">
        <f>HYPERLINK("https://fyndiq.se/produkt/ef10e4ba492c46df/", "2-Pack Samsung S23 FE 5G - 9H Härdat Glass - Super Kvalitet 3D")</f>
        <v>2-Pack Samsung S23 FE 5G - 9H Härdat Glass - Super Kvalitet 3D</v>
      </c>
      <c r="F6463" s="1" t="s">
        <v>2521</v>
      </c>
      <c r="G6463" s="1" t="s">
        <v>2522</v>
      </c>
      <c r="H6463" s="1" t="s">
        <v>2523</v>
      </c>
      <c r="I6463" s="1" t="s">
        <v>16</v>
      </c>
      <c r="J6463" s="1" t="s">
        <v>23</v>
      </c>
      <c r="K6463" s="1" t="s">
        <v>16</v>
      </c>
      <c r="L6463" s="1" t="s">
        <v>16</v>
      </c>
      <c r="M6463" s="1" t="s">
        <v>16</v>
      </c>
      <c r="N6463" s="1" t="s">
        <v>16</v>
      </c>
      <c r="O6463" s="1">
        <v>63.2</v>
      </c>
      <c r="P6463" s="1">
        <v>1.0</v>
      </c>
    </row>
    <row r="6464">
      <c r="A6464" s="1" t="s">
        <v>29</v>
      </c>
      <c r="B6464" s="1" t="s">
        <v>8563</v>
      </c>
      <c r="C6464" s="2" t="s">
        <v>8439</v>
      </c>
      <c r="D6464" s="1" t="s">
        <v>19</v>
      </c>
      <c r="E646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6464" s="1" t="s">
        <v>2858</v>
      </c>
      <c r="G6464" s="1" t="s">
        <v>2859</v>
      </c>
      <c r="H6464" s="1" t="s">
        <v>2860</v>
      </c>
      <c r="I6464" s="1" t="s">
        <v>16</v>
      </c>
      <c r="J6464" s="1" t="s">
        <v>23</v>
      </c>
      <c r="K6464" s="1" t="s">
        <v>16</v>
      </c>
      <c r="L6464" s="1" t="s">
        <v>16</v>
      </c>
      <c r="M6464" s="1" t="s">
        <v>16</v>
      </c>
      <c r="N6464" s="1" t="s">
        <v>16</v>
      </c>
      <c r="O6464" s="1">
        <v>63.2</v>
      </c>
      <c r="P6464" s="1">
        <v>1.0</v>
      </c>
    </row>
    <row r="6465">
      <c r="A6465" s="1" t="s">
        <v>29</v>
      </c>
      <c r="B6465" s="1" t="s">
        <v>8564</v>
      </c>
      <c r="C6465" s="2" t="s">
        <v>8439</v>
      </c>
      <c r="D6465" s="1" t="s">
        <v>19</v>
      </c>
      <c r="E646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6465" s="1" t="s">
        <v>35</v>
      </c>
      <c r="G6465" s="1" t="s">
        <v>36</v>
      </c>
      <c r="H6465" s="1" t="s">
        <v>37</v>
      </c>
      <c r="I6465" s="1" t="s">
        <v>16</v>
      </c>
      <c r="J6465" s="1" t="s">
        <v>23</v>
      </c>
      <c r="K6465" s="1" t="s">
        <v>16</v>
      </c>
      <c r="L6465" s="1" t="s">
        <v>16</v>
      </c>
      <c r="M6465" s="1" t="s">
        <v>16</v>
      </c>
      <c r="N6465" s="1" t="s">
        <v>16</v>
      </c>
      <c r="O6465" s="1">
        <v>63.2</v>
      </c>
      <c r="P6465" s="1">
        <v>1.0</v>
      </c>
    </row>
    <row r="6466">
      <c r="A6466" s="1" t="s">
        <v>29</v>
      </c>
      <c r="B6466" s="1" t="s">
        <v>8565</v>
      </c>
      <c r="C6466" s="2" t="s">
        <v>8439</v>
      </c>
      <c r="D6466" s="1" t="s">
        <v>19</v>
      </c>
      <c r="E6466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6466" s="1" t="s">
        <v>232</v>
      </c>
      <c r="G6466" s="1" t="s">
        <v>233</v>
      </c>
      <c r="H6466" s="1" t="s">
        <v>234</v>
      </c>
      <c r="I6466" s="1" t="s">
        <v>16</v>
      </c>
      <c r="J6466" s="1" t="s">
        <v>23</v>
      </c>
      <c r="K6466" s="1" t="s">
        <v>16</v>
      </c>
      <c r="L6466" s="1" t="s">
        <v>16</v>
      </c>
      <c r="M6466" s="1" t="s">
        <v>16</v>
      </c>
      <c r="N6466" s="1" t="s">
        <v>16</v>
      </c>
      <c r="O6466" s="1">
        <v>63.2</v>
      </c>
      <c r="P6466" s="1">
        <v>1.0</v>
      </c>
    </row>
    <row r="6467">
      <c r="A6467" s="1" t="s">
        <v>29</v>
      </c>
      <c r="B6467" s="1" t="s">
        <v>8566</v>
      </c>
      <c r="C6467" s="2" t="s">
        <v>8439</v>
      </c>
      <c r="D6467" s="1" t="s">
        <v>19</v>
      </c>
      <c r="E6467" s="3" t="str">
        <f>HYPERLINK("https://fyndiq.se/produkt/4c221907d1254100/", "2-Pack Samsung A14 Skärmskydd - Härdat Glas 9H - Super kvalitet 3D")</f>
        <v>2-Pack Samsung A14 Skärmskydd - Härdat Glas 9H - Super kvalitet 3D</v>
      </c>
      <c r="F6467" s="1" t="s">
        <v>167</v>
      </c>
      <c r="G6467" s="1" t="s">
        <v>168</v>
      </c>
      <c r="H6467" s="1" t="s">
        <v>169</v>
      </c>
      <c r="I6467" s="1" t="s">
        <v>16</v>
      </c>
      <c r="J6467" s="1" t="s">
        <v>23</v>
      </c>
      <c r="K6467" s="1" t="s">
        <v>16</v>
      </c>
      <c r="L6467" s="1" t="s">
        <v>16</v>
      </c>
      <c r="M6467" s="1" t="s">
        <v>16</v>
      </c>
      <c r="N6467" s="1" t="s">
        <v>16</v>
      </c>
      <c r="O6467" s="1">
        <v>63.2</v>
      </c>
      <c r="P6467" s="1">
        <v>1.0</v>
      </c>
    </row>
    <row r="6468">
      <c r="A6468" s="1" t="s">
        <v>29</v>
      </c>
      <c r="B6468" s="1" t="s">
        <v>8567</v>
      </c>
      <c r="C6468" s="2" t="s">
        <v>8439</v>
      </c>
      <c r="D6468" s="1" t="s">
        <v>19</v>
      </c>
      <c r="E6468" s="3" t="str">
        <f>HYPERLINK("https://fyndiq.se/produkt/13429430b0324fde/", "2-Pack Samsung Galaxy A23 5G - Härdat Glas 9H - Super Kvalitet 3D")</f>
        <v>2-Pack Samsung Galaxy A23 5G - Härdat Glas 9H - Super Kvalitet 3D</v>
      </c>
      <c r="F6468" s="1" t="s">
        <v>1761</v>
      </c>
      <c r="G6468" s="1" t="s">
        <v>1762</v>
      </c>
      <c r="H6468" s="1" t="s">
        <v>1763</v>
      </c>
      <c r="I6468" s="1" t="s">
        <v>16</v>
      </c>
      <c r="J6468" s="1" t="s">
        <v>23</v>
      </c>
      <c r="K6468" s="1" t="s">
        <v>16</v>
      </c>
      <c r="L6468" s="1" t="s">
        <v>16</v>
      </c>
      <c r="M6468" s="1" t="s">
        <v>16</v>
      </c>
      <c r="N6468" s="1" t="s">
        <v>16</v>
      </c>
      <c r="O6468" s="1">
        <v>63.2</v>
      </c>
      <c r="P6468" s="1">
        <v>1.0</v>
      </c>
    </row>
    <row r="6469">
      <c r="A6469" s="1" t="s">
        <v>29</v>
      </c>
      <c r="B6469" s="1" t="s">
        <v>8568</v>
      </c>
      <c r="C6469" s="2" t="s">
        <v>8439</v>
      </c>
      <c r="D6469" s="1" t="s">
        <v>19</v>
      </c>
      <c r="E6469" s="3" t="str">
        <f>HYPERLINK("https://fyndiq.se/produkt/c26c9ffef37a436a/", "2-Pack Samsung A35 5G Skärmskydd i Härdat Glas")</f>
        <v>2-Pack Samsung A35 5G Skärmskydd i Härdat Glas</v>
      </c>
      <c r="F6469" s="1" t="s">
        <v>432</v>
      </c>
      <c r="G6469" s="1" t="s">
        <v>433</v>
      </c>
      <c r="H6469" s="1" t="s">
        <v>434</v>
      </c>
      <c r="I6469" s="1" t="s">
        <v>16</v>
      </c>
      <c r="J6469" s="1" t="s">
        <v>23</v>
      </c>
      <c r="K6469" s="1" t="s">
        <v>16</v>
      </c>
      <c r="L6469" s="1" t="s">
        <v>16</v>
      </c>
      <c r="M6469" s="1" t="s">
        <v>16</v>
      </c>
      <c r="N6469" s="1" t="s">
        <v>16</v>
      </c>
      <c r="O6469" s="1">
        <v>63.2</v>
      </c>
      <c r="P6469" s="1">
        <v>1.0</v>
      </c>
    </row>
    <row r="6470">
      <c r="A6470" s="1" t="s">
        <v>29</v>
      </c>
      <c r="B6470" s="1" t="s">
        <v>8569</v>
      </c>
      <c r="C6470" s="2" t="s">
        <v>8439</v>
      </c>
      <c r="D6470" s="1" t="s">
        <v>19</v>
      </c>
      <c r="E6470" s="3" t="str">
        <f>HYPERLINK("https://fyndiq.se/produkt/f2c164e932234570/", "2-Pack HUAWEI P30 PRO Skärmskydd - Härdat Glas 9H - Super kvalitet 3D")</f>
        <v>2-Pack HUAWEI P30 PRO Skärmskydd - Härdat Glas 9H - Super kvalitet 3D</v>
      </c>
      <c r="F6470" s="1" t="s">
        <v>267</v>
      </c>
      <c r="G6470" s="1" t="s">
        <v>268</v>
      </c>
      <c r="H6470" s="1" t="s">
        <v>269</v>
      </c>
      <c r="I6470" s="1" t="s">
        <v>16</v>
      </c>
      <c r="J6470" s="1" t="s">
        <v>23</v>
      </c>
      <c r="K6470" s="1" t="s">
        <v>16</v>
      </c>
      <c r="L6470" s="1" t="s">
        <v>16</v>
      </c>
      <c r="M6470" s="1" t="s">
        <v>16</v>
      </c>
      <c r="N6470" s="1" t="s">
        <v>16</v>
      </c>
      <c r="O6470" s="1">
        <v>63.2</v>
      </c>
      <c r="P6470" s="1">
        <v>1.0</v>
      </c>
    </row>
    <row r="6471">
      <c r="A6471" s="1" t="s">
        <v>29</v>
      </c>
      <c r="B6471" s="1" t="s">
        <v>8570</v>
      </c>
      <c r="C6471" s="2" t="s">
        <v>8439</v>
      </c>
      <c r="D6471" s="1" t="s">
        <v>19</v>
      </c>
      <c r="E647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471" s="1" t="s">
        <v>103</v>
      </c>
      <c r="G6471" s="1" t="s">
        <v>104</v>
      </c>
      <c r="H6471" s="1" t="s">
        <v>105</v>
      </c>
      <c r="I6471" s="1" t="s">
        <v>16</v>
      </c>
      <c r="J6471" s="1" t="s">
        <v>23</v>
      </c>
      <c r="K6471" s="1" t="s">
        <v>16</v>
      </c>
      <c r="L6471" s="1" t="s">
        <v>16</v>
      </c>
      <c r="M6471" s="1" t="s">
        <v>16</v>
      </c>
      <c r="N6471" s="1" t="s">
        <v>16</v>
      </c>
      <c r="O6471" s="1">
        <v>63.2</v>
      </c>
      <c r="P6471" s="1">
        <v>1.0</v>
      </c>
    </row>
    <row r="6472">
      <c r="A6472" s="1" t="s">
        <v>29</v>
      </c>
      <c r="B6472" s="1" t="s">
        <v>8571</v>
      </c>
      <c r="C6472" s="2" t="s">
        <v>8439</v>
      </c>
      <c r="D6472" s="1" t="s">
        <v>19</v>
      </c>
      <c r="E6472" s="3" t="str">
        <f>HYPERLINK("https://fyndiq.se/produkt/56c72c0ba5f749b5/", "2-Pack SAMSUNG S24 Skärmskydd - Härdat Glas 9H - Super kvalitet 3D")</f>
        <v>2-Pack SAMSUNG S24 Skärmskydd - Härdat Glas 9H - Super kvalitet 3D</v>
      </c>
      <c r="F6472" s="1" t="s">
        <v>263</v>
      </c>
      <c r="G6472" s="1" t="s">
        <v>264</v>
      </c>
      <c r="H6472" s="1" t="s">
        <v>265</v>
      </c>
      <c r="I6472" s="1" t="s">
        <v>16</v>
      </c>
      <c r="J6472" s="1" t="s">
        <v>23</v>
      </c>
      <c r="K6472" s="1" t="s">
        <v>16</v>
      </c>
      <c r="L6472" s="1" t="s">
        <v>16</v>
      </c>
      <c r="M6472" s="1" t="s">
        <v>16</v>
      </c>
      <c r="N6472" s="1" t="s">
        <v>16</v>
      </c>
      <c r="O6472" s="1">
        <v>71.2</v>
      </c>
      <c r="P6472" s="1">
        <v>1.0</v>
      </c>
    </row>
    <row r="6473">
      <c r="A6473" s="1" t="s">
        <v>29</v>
      </c>
      <c r="B6473" s="1" t="s">
        <v>8572</v>
      </c>
      <c r="C6473" s="2" t="s">
        <v>8439</v>
      </c>
      <c r="D6473" s="1" t="s">
        <v>19</v>
      </c>
      <c r="E6473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6473" s="1" t="s">
        <v>3152</v>
      </c>
      <c r="G6473" s="1" t="s">
        <v>3153</v>
      </c>
      <c r="H6473" s="1" t="s">
        <v>3154</v>
      </c>
      <c r="I6473" s="1" t="s">
        <v>16</v>
      </c>
      <c r="J6473" s="1" t="s">
        <v>23</v>
      </c>
      <c r="K6473" s="1" t="s">
        <v>16</v>
      </c>
      <c r="L6473" s="1" t="s">
        <v>16</v>
      </c>
      <c r="M6473" s="1" t="s">
        <v>16</v>
      </c>
      <c r="N6473" s="1" t="s">
        <v>16</v>
      </c>
      <c r="O6473" s="1">
        <v>63.2</v>
      </c>
      <c r="P6473" s="1">
        <v>1.0</v>
      </c>
    </row>
    <row r="6474">
      <c r="A6474" s="1" t="s">
        <v>29</v>
      </c>
      <c r="B6474" s="1" t="s">
        <v>8573</v>
      </c>
      <c r="C6474" s="2" t="s">
        <v>8439</v>
      </c>
      <c r="D6474" s="1" t="s">
        <v>19</v>
      </c>
      <c r="E6474" s="3" t="str">
        <f>HYPERLINK("https://fyndiq.se/produkt/56c72c0ba5f749b5/", "2-Pack SAMSUNG S24 Skärmskydd - Härdat Glas 9H - Super kvalitet 3D")</f>
        <v>2-Pack SAMSUNG S24 Skärmskydd - Härdat Glas 9H - Super kvalitet 3D</v>
      </c>
      <c r="F6474" s="1" t="s">
        <v>263</v>
      </c>
      <c r="G6474" s="1" t="s">
        <v>264</v>
      </c>
      <c r="H6474" s="1" t="s">
        <v>265</v>
      </c>
      <c r="I6474" s="1" t="s">
        <v>16</v>
      </c>
      <c r="J6474" s="1" t="s">
        <v>23</v>
      </c>
      <c r="K6474" s="1" t="s">
        <v>16</v>
      </c>
      <c r="L6474" s="1" t="s">
        <v>16</v>
      </c>
      <c r="M6474" s="1" t="s">
        <v>16</v>
      </c>
      <c r="N6474" s="1" t="s">
        <v>16</v>
      </c>
      <c r="O6474" s="1">
        <v>71.2</v>
      </c>
      <c r="P6474" s="1">
        <v>1.0</v>
      </c>
    </row>
    <row r="6475">
      <c r="A6475" s="1" t="s">
        <v>29</v>
      </c>
      <c r="B6475" s="1" t="s">
        <v>8574</v>
      </c>
      <c r="C6475" s="2" t="s">
        <v>8439</v>
      </c>
      <c r="D6475" s="1" t="s">
        <v>19</v>
      </c>
      <c r="E647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6475" s="1" t="s">
        <v>722</v>
      </c>
      <c r="G6475" s="1" t="s">
        <v>723</v>
      </c>
      <c r="H6475" s="1" t="s">
        <v>724</v>
      </c>
      <c r="I6475" s="1" t="s">
        <v>16</v>
      </c>
      <c r="J6475" s="1" t="s">
        <v>23</v>
      </c>
      <c r="K6475" s="1" t="s">
        <v>16</v>
      </c>
      <c r="L6475" s="1" t="s">
        <v>16</v>
      </c>
      <c r="M6475" s="1" t="s">
        <v>16</v>
      </c>
      <c r="N6475" s="1" t="s">
        <v>16</v>
      </c>
      <c r="O6475" s="1">
        <v>79.2</v>
      </c>
      <c r="P6475" s="1">
        <v>1.0</v>
      </c>
    </row>
    <row r="6476">
      <c r="A6476" s="1" t="s">
        <v>29</v>
      </c>
      <c r="B6476" s="1" t="s">
        <v>8575</v>
      </c>
      <c r="C6476" s="2" t="s">
        <v>8439</v>
      </c>
      <c r="D6476" s="1" t="s">
        <v>19</v>
      </c>
      <c r="E647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476" s="1" t="s">
        <v>311</v>
      </c>
      <c r="G6476" s="1" t="s">
        <v>312</v>
      </c>
      <c r="H6476" s="1" t="s">
        <v>313</v>
      </c>
      <c r="I6476" s="1" t="s">
        <v>16</v>
      </c>
      <c r="J6476" s="1" t="s">
        <v>23</v>
      </c>
      <c r="K6476" s="1" t="s">
        <v>16</v>
      </c>
      <c r="L6476" s="1" t="s">
        <v>16</v>
      </c>
      <c r="M6476" s="1" t="s">
        <v>16</v>
      </c>
      <c r="N6476" s="1" t="s">
        <v>16</v>
      </c>
      <c r="O6476" s="1">
        <v>71.2</v>
      </c>
      <c r="P6476" s="1">
        <v>1.0</v>
      </c>
    </row>
    <row r="6477">
      <c r="A6477" s="1" t="s">
        <v>29</v>
      </c>
      <c r="B6477" s="1" t="s">
        <v>8576</v>
      </c>
      <c r="C6477" s="2" t="s">
        <v>8577</v>
      </c>
      <c r="D6477" s="1" t="s">
        <v>19</v>
      </c>
      <c r="E6477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6477" s="1" t="s">
        <v>4809</v>
      </c>
      <c r="G6477" s="1" t="s">
        <v>4810</v>
      </c>
      <c r="H6477" s="1" t="s">
        <v>4811</v>
      </c>
      <c r="I6477" s="1" t="s">
        <v>16</v>
      </c>
      <c r="J6477" s="1" t="s">
        <v>23</v>
      </c>
      <c r="K6477" s="1" t="s">
        <v>16</v>
      </c>
      <c r="L6477" s="1" t="s">
        <v>16</v>
      </c>
      <c r="M6477" s="1" t="s">
        <v>16</v>
      </c>
      <c r="N6477" s="1" t="s">
        <v>16</v>
      </c>
      <c r="O6477" s="1">
        <v>63.2</v>
      </c>
      <c r="P6477" s="1">
        <v>1.0</v>
      </c>
    </row>
    <row r="6478">
      <c r="A6478" s="1" t="s">
        <v>29</v>
      </c>
      <c r="B6478" s="1" t="s">
        <v>8578</v>
      </c>
      <c r="C6478" s="2" t="s">
        <v>8577</v>
      </c>
      <c r="D6478" s="1" t="s">
        <v>19</v>
      </c>
      <c r="E6478" s="3" t="str">
        <f>HYPERLINK("https://fyndiq.se/produkt/5e37a44b96954571/", "Google Pixel 7 Pro Premium Transparent Skal: Stöttåligt med Förstärkta Hörn")</f>
        <v>Google Pixel 7 Pro Premium Transparent Skal: Stöttåligt med Förstärkta Hörn</v>
      </c>
      <c r="F6478" s="1" t="s">
        <v>8013</v>
      </c>
      <c r="G6478" s="1" t="s">
        <v>8014</v>
      </c>
      <c r="H6478" s="1" t="s">
        <v>8015</v>
      </c>
      <c r="I6478" s="1" t="s">
        <v>16</v>
      </c>
      <c r="J6478" s="1" t="s">
        <v>23</v>
      </c>
      <c r="K6478" s="1" t="s">
        <v>16</v>
      </c>
      <c r="L6478" s="1" t="s">
        <v>16</v>
      </c>
      <c r="M6478" s="1" t="s">
        <v>16</v>
      </c>
      <c r="N6478" s="1" t="s">
        <v>16</v>
      </c>
      <c r="O6478" s="1">
        <v>55.2</v>
      </c>
      <c r="P6478" s="1">
        <v>1.0</v>
      </c>
    </row>
    <row r="6479">
      <c r="A6479" s="1" t="s">
        <v>29</v>
      </c>
      <c r="B6479" s="1" t="s">
        <v>8579</v>
      </c>
      <c r="C6479" s="2" t="s">
        <v>8577</v>
      </c>
      <c r="D6479" s="1" t="s">
        <v>19</v>
      </c>
      <c r="E6479" s="3" t="str">
        <f>HYPERLINK("https://fyndiq.se/produkt/13e76851ca504320/", "2-Pack Samsung Galaxy S22 Ultra - Härdat glas 9H - Top kvalitet")</f>
        <v>2-Pack Samsung Galaxy S22 Ultra - Härdat glas 9H - Top kvalitet</v>
      </c>
      <c r="F6479" s="1" t="s">
        <v>140</v>
      </c>
      <c r="G6479" s="1" t="s">
        <v>141</v>
      </c>
      <c r="H6479" s="1" t="s">
        <v>142</v>
      </c>
      <c r="I6479" s="1" t="s">
        <v>16</v>
      </c>
      <c r="J6479" s="1" t="s">
        <v>23</v>
      </c>
      <c r="K6479" s="1" t="s">
        <v>16</v>
      </c>
      <c r="L6479" s="1" t="s">
        <v>16</v>
      </c>
      <c r="M6479" s="1" t="s">
        <v>16</v>
      </c>
      <c r="N6479" s="1" t="s">
        <v>16</v>
      </c>
      <c r="O6479" s="1">
        <v>63.2</v>
      </c>
      <c r="P6479" s="1">
        <v>1.0</v>
      </c>
    </row>
    <row r="6480">
      <c r="A6480" s="1" t="s">
        <v>29</v>
      </c>
      <c r="B6480" s="1" t="s">
        <v>8580</v>
      </c>
      <c r="C6480" s="2" t="s">
        <v>8577</v>
      </c>
      <c r="D6480" s="1" t="s">
        <v>19</v>
      </c>
      <c r="E6480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6480" s="1" t="s">
        <v>4412</v>
      </c>
      <c r="G6480" s="1" t="s">
        <v>4413</v>
      </c>
      <c r="H6480" s="1" t="s">
        <v>4414</v>
      </c>
      <c r="I6480" s="1" t="s">
        <v>16</v>
      </c>
      <c r="J6480" s="1" t="s">
        <v>23</v>
      </c>
      <c r="K6480" s="1" t="s">
        <v>16</v>
      </c>
      <c r="L6480" s="1" t="s">
        <v>16</v>
      </c>
      <c r="M6480" s="1" t="s">
        <v>16</v>
      </c>
      <c r="N6480" s="1" t="s">
        <v>16</v>
      </c>
      <c r="O6480" s="1">
        <v>63.2</v>
      </c>
      <c r="P6480" s="1">
        <v>1.0</v>
      </c>
    </row>
    <row r="6481">
      <c r="A6481" s="1" t="s">
        <v>29</v>
      </c>
      <c r="B6481" s="1" t="s">
        <v>8581</v>
      </c>
      <c r="C6481" s="2" t="s">
        <v>8577</v>
      </c>
      <c r="D6481" s="1" t="s">
        <v>19</v>
      </c>
      <c r="E6481" s="3" t="str">
        <f>HYPERLINK("https://fyndiq.se/produkt/a047b5d99d58461d/", "2-Pack Google Pixel 6A - Härdat glas 9H - Super kvalitet 3D")</f>
        <v>2-Pack Google Pixel 6A - Härdat glas 9H - Super kvalitet 3D</v>
      </c>
      <c r="F6481" s="1" t="s">
        <v>1205</v>
      </c>
      <c r="G6481" s="1" t="s">
        <v>1206</v>
      </c>
      <c r="H6481" s="1" t="s">
        <v>1207</v>
      </c>
      <c r="I6481" s="1" t="s">
        <v>16</v>
      </c>
      <c r="J6481" s="1" t="s">
        <v>23</v>
      </c>
      <c r="K6481" s="1" t="s">
        <v>16</v>
      </c>
      <c r="L6481" s="1" t="s">
        <v>16</v>
      </c>
      <c r="M6481" s="1" t="s">
        <v>16</v>
      </c>
      <c r="N6481" s="1" t="s">
        <v>16</v>
      </c>
      <c r="O6481" s="1">
        <v>63.2</v>
      </c>
      <c r="P6481" s="1">
        <v>2.0</v>
      </c>
    </row>
    <row r="6482">
      <c r="A6482" s="1" t="s">
        <v>29</v>
      </c>
      <c r="B6482" s="1" t="s">
        <v>8582</v>
      </c>
      <c r="C6482" s="2" t="s">
        <v>8577</v>
      </c>
      <c r="D6482" s="1" t="s">
        <v>19</v>
      </c>
      <c r="E648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482" s="1" t="s">
        <v>258</v>
      </c>
      <c r="G6482" s="1" t="s">
        <v>259</v>
      </c>
      <c r="H6482" s="1" t="s">
        <v>260</v>
      </c>
      <c r="I6482" s="1" t="s">
        <v>16</v>
      </c>
      <c r="J6482" s="1" t="s">
        <v>23</v>
      </c>
      <c r="K6482" s="1" t="s">
        <v>16</v>
      </c>
      <c r="L6482" s="1" t="s">
        <v>16</v>
      </c>
      <c r="M6482" s="1" t="s">
        <v>16</v>
      </c>
      <c r="N6482" s="1" t="s">
        <v>16</v>
      </c>
      <c r="O6482" s="1">
        <v>63.2</v>
      </c>
      <c r="P6482" s="1">
        <v>1.0</v>
      </c>
    </row>
    <row r="6483">
      <c r="A6483" s="1" t="s">
        <v>29</v>
      </c>
      <c r="B6483" s="1" t="s">
        <v>8583</v>
      </c>
      <c r="C6483" s="2" t="s">
        <v>8577</v>
      </c>
      <c r="D6483" s="1" t="s">
        <v>19</v>
      </c>
      <c r="E6483" s="3" t="str">
        <f>HYPERLINK("https://fyndiq.se/produkt/28799ed0373d40b4/", "2 Pack Galaxy S21 Ultra 5G- Härdat glas 9H - Super kvalitet 3D")</f>
        <v>2 Pack Galaxy S21 Ultra 5G- Härdat glas 9H - Super kvalitet 3D</v>
      </c>
      <c r="F6483" s="1" t="s">
        <v>272</v>
      </c>
      <c r="G6483" s="1" t="s">
        <v>273</v>
      </c>
      <c r="H6483" s="1" t="s">
        <v>274</v>
      </c>
      <c r="I6483" s="1" t="s">
        <v>16</v>
      </c>
      <c r="J6483" s="1" t="s">
        <v>23</v>
      </c>
      <c r="K6483" s="1" t="s">
        <v>16</v>
      </c>
      <c r="L6483" s="1" t="s">
        <v>16</v>
      </c>
      <c r="M6483" s="1" t="s">
        <v>16</v>
      </c>
      <c r="N6483" s="1" t="s">
        <v>16</v>
      </c>
      <c r="O6483" s="1">
        <v>63.2</v>
      </c>
      <c r="P6483" s="1">
        <v>1.0</v>
      </c>
    </row>
    <row r="6484">
      <c r="A6484" s="1" t="s">
        <v>29</v>
      </c>
      <c r="B6484" s="1" t="s">
        <v>8584</v>
      </c>
      <c r="C6484" s="2" t="s">
        <v>8577</v>
      </c>
      <c r="D6484" s="1" t="s">
        <v>19</v>
      </c>
      <c r="E6484" s="3" t="str">
        <f>HYPERLINK("https://fyndiq.se/produkt/9e488e35f28b4b0b/", "2-Pack GOOGLE PIXEL 6A Skärmskydd - Härdat Glas 9H - Super kvalitet 3D")</f>
        <v>2-Pack GOOGLE PIXEL 6A Skärmskydd - Härdat Glas 9H - Super kvalitet 3D</v>
      </c>
      <c r="F6484" s="1" t="s">
        <v>196</v>
      </c>
      <c r="G6484" s="1" t="s">
        <v>197</v>
      </c>
      <c r="H6484" s="1" t="s">
        <v>198</v>
      </c>
      <c r="I6484" s="1" t="s">
        <v>16</v>
      </c>
      <c r="J6484" s="1" t="s">
        <v>23</v>
      </c>
      <c r="K6484" s="1" t="s">
        <v>16</v>
      </c>
      <c r="L6484" s="1" t="s">
        <v>16</v>
      </c>
      <c r="M6484" s="1" t="s">
        <v>16</v>
      </c>
      <c r="N6484" s="1" t="s">
        <v>16</v>
      </c>
      <c r="O6484" s="1">
        <v>63.2</v>
      </c>
      <c r="P6484" s="1">
        <v>1.0</v>
      </c>
    </row>
    <row r="6485">
      <c r="A6485" s="1" t="s">
        <v>29</v>
      </c>
      <c r="B6485" s="1" t="s">
        <v>8585</v>
      </c>
      <c r="C6485" s="2" t="s">
        <v>8577</v>
      </c>
      <c r="D6485" s="1" t="s">
        <v>19</v>
      </c>
      <c r="E648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485" s="1" t="s">
        <v>813</v>
      </c>
      <c r="G6485" s="1" t="s">
        <v>814</v>
      </c>
      <c r="H6485" s="1" t="s">
        <v>815</v>
      </c>
      <c r="I6485" s="1" t="s">
        <v>16</v>
      </c>
      <c r="J6485" s="1" t="s">
        <v>23</v>
      </c>
      <c r="K6485" s="1" t="s">
        <v>16</v>
      </c>
      <c r="L6485" s="1" t="s">
        <v>16</v>
      </c>
      <c r="M6485" s="1" t="s">
        <v>16</v>
      </c>
      <c r="N6485" s="1" t="s">
        <v>16</v>
      </c>
      <c r="O6485" s="1">
        <v>71.2</v>
      </c>
      <c r="P6485" s="1">
        <v>1.0</v>
      </c>
    </row>
    <row r="6486">
      <c r="A6486" s="1" t="s">
        <v>29</v>
      </c>
      <c r="B6486" s="1" t="s">
        <v>8586</v>
      </c>
      <c r="C6486" s="2" t="s">
        <v>8577</v>
      </c>
      <c r="D6486" s="1" t="s">
        <v>19</v>
      </c>
      <c r="E6486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6486" s="1" t="s">
        <v>485</v>
      </c>
      <c r="G6486" s="1" t="s">
        <v>486</v>
      </c>
      <c r="H6486" s="1" t="s">
        <v>487</v>
      </c>
      <c r="I6486" s="1" t="s">
        <v>1311</v>
      </c>
      <c r="J6486" s="1" t="s">
        <v>23</v>
      </c>
      <c r="K6486" s="1" t="s">
        <v>16</v>
      </c>
      <c r="L6486" s="1" t="s">
        <v>16</v>
      </c>
      <c r="M6486" s="1" t="s">
        <v>16</v>
      </c>
      <c r="N6486" s="1" t="s">
        <v>16</v>
      </c>
      <c r="O6486" s="1">
        <v>143.2</v>
      </c>
      <c r="P6486" s="1">
        <v>1.0</v>
      </c>
    </row>
    <row r="6487">
      <c r="A6487" s="1" t="s">
        <v>29</v>
      </c>
      <c r="B6487" s="1" t="s">
        <v>8587</v>
      </c>
      <c r="C6487" s="2" t="s">
        <v>8577</v>
      </c>
      <c r="D6487" s="1" t="s">
        <v>19</v>
      </c>
      <c r="E6487" s="3" t="str">
        <f>HYPERLINK("https://fyndiq.se/produkt/56c72c0ba5f749b5/", "2-Pack SAMSUNG S24 Skärmskydd - Härdat Glas 9H - Super kvalitet 3D")</f>
        <v>2-Pack SAMSUNG S24 Skärmskydd - Härdat Glas 9H - Super kvalitet 3D</v>
      </c>
      <c r="F6487" s="1" t="s">
        <v>263</v>
      </c>
      <c r="G6487" s="1" t="s">
        <v>264</v>
      </c>
      <c r="H6487" s="1" t="s">
        <v>265</v>
      </c>
      <c r="I6487" s="1" t="s">
        <v>16</v>
      </c>
      <c r="J6487" s="1" t="s">
        <v>23</v>
      </c>
      <c r="K6487" s="1" t="s">
        <v>16</v>
      </c>
      <c r="L6487" s="1" t="s">
        <v>16</v>
      </c>
      <c r="M6487" s="1" t="s">
        <v>16</v>
      </c>
      <c r="N6487" s="1" t="s">
        <v>16</v>
      </c>
      <c r="O6487" s="1">
        <v>71.2</v>
      </c>
      <c r="P6487" s="1">
        <v>1.0</v>
      </c>
    </row>
    <row r="6488">
      <c r="A6488" s="1" t="s">
        <v>29</v>
      </c>
      <c r="B6488" s="1" t="s">
        <v>8588</v>
      </c>
      <c r="C6488" s="2" t="s">
        <v>8577</v>
      </c>
      <c r="D6488" s="1" t="s">
        <v>19</v>
      </c>
      <c r="E6488" s="3" t="str">
        <f>HYPERLINK("https://fyndiq.se/produkt/f2c164e932234570/", "2-Pack HUAWEI P30 PRO Skärmskydd - Härdat Glas 9H - Super kvalitet 3D")</f>
        <v>2-Pack HUAWEI P30 PRO Skärmskydd - Härdat Glas 9H - Super kvalitet 3D</v>
      </c>
      <c r="F6488" s="1" t="s">
        <v>267</v>
      </c>
      <c r="G6488" s="1" t="s">
        <v>268</v>
      </c>
      <c r="H6488" s="1" t="s">
        <v>269</v>
      </c>
      <c r="I6488" s="1" t="s">
        <v>16</v>
      </c>
      <c r="J6488" s="1" t="s">
        <v>23</v>
      </c>
      <c r="K6488" s="1" t="s">
        <v>16</v>
      </c>
      <c r="L6488" s="1" t="s">
        <v>16</v>
      </c>
      <c r="M6488" s="1" t="s">
        <v>16</v>
      </c>
      <c r="N6488" s="1" t="s">
        <v>16</v>
      </c>
      <c r="O6488" s="1">
        <v>63.2</v>
      </c>
      <c r="P6488" s="1">
        <v>1.0</v>
      </c>
    </row>
    <row r="6489">
      <c r="A6489" s="1" t="s">
        <v>29</v>
      </c>
      <c r="B6489" s="1" t="s">
        <v>8589</v>
      </c>
      <c r="C6489" s="2" t="s">
        <v>8577</v>
      </c>
      <c r="D6489" s="1" t="s">
        <v>19</v>
      </c>
      <c r="E6489" s="3" t="str">
        <f>HYPERLINK("https://fyndiq.se/produkt/0b0a4498022e4979/", "2-Pack Samsung Galaxy A12 - Härdat Glas 9H - Super Kvalitet 3D")</f>
        <v>2-Pack Samsung Galaxy A12 - Härdat Glas 9H - Super Kvalitet 3D</v>
      </c>
      <c r="F6489" s="1" t="s">
        <v>683</v>
      </c>
      <c r="G6489" s="1" t="s">
        <v>684</v>
      </c>
      <c r="H6489" s="1" t="s">
        <v>685</v>
      </c>
      <c r="I6489" s="1" t="s">
        <v>16</v>
      </c>
      <c r="J6489" s="1" t="s">
        <v>23</v>
      </c>
      <c r="K6489" s="1" t="s">
        <v>16</v>
      </c>
      <c r="L6489" s="1" t="s">
        <v>16</v>
      </c>
      <c r="M6489" s="1" t="s">
        <v>16</v>
      </c>
      <c r="N6489" s="1" t="s">
        <v>16</v>
      </c>
      <c r="O6489" s="1">
        <v>63.2</v>
      </c>
      <c r="P6489" s="1">
        <v>1.0</v>
      </c>
    </row>
    <row r="6490">
      <c r="A6490" s="1" t="s">
        <v>29</v>
      </c>
      <c r="B6490" s="1" t="s">
        <v>8590</v>
      </c>
      <c r="C6490" s="2" t="s">
        <v>8577</v>
      </c>
      <c r="D6490" s="1" t="s">
        <v>19</v>
      </c>
      <c r="E6490" s="3" t="str">
        <f>HYPERLINK("https://fyndiq.se/produkt/56c72c0ba5f749b5/", "2-Pack SAMSUNG S24 Skärmskydd - Härdat Glas 9H - Super kvalitet 3D")</f>
        <v>2-Pack SAMSUNG S24 Skärmskydd - Härdat Glas 9H - Super kvalitet 3D</v>
      </c>
      <c r="F6490" s="1" t="s">
        <v>263</v>
      </c>
      <c r="G6490" s="1" t="s">
        <v>264</v>
      </c>
      <c r="H6490" s="1" t="s">
        <v>265</v>
      </c>
      <c r="I6490" s="1" t="s">
        <v>16</v>
      </c>
      <c r="J6490" s="1" t="s">
        <v>23</v>
      </c>
      <c r="K6490" s="1" t="s">
        <v>16</v>
      </c>
      <c r="L6490" s="1" t="s">
        <v>16</v>
      </c>
      <c r="M6490" s="1" t="s">
        <v>16</v>
      </c>
      <c r="N6490" s="1" t="s">
        <v>16</v>
      </c>
      <c r="O6490" s="1">
        <v>71.2</v>
      </c>
      <c r="P6490" s="1">
        <v>1.0</v>
      </c>
    </row>
    <row r="6491">
      <c r="A6491" s="1" t="s">
        <v>29</v>
      </c>
      <c r="B6491" s="1" t="s">
        <v>8591</v>
      </c>
      <c r="C6491" s="2" t="s">
        <v>8577</v>
      </c>
      <c r="D6491" s="1" t="s">
        <v>19</v>
      </c>
      <c r="E649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491" s="1" t="s">
        <v>692</v>
      </c>
      <c r="G6491" s="1" t="s">
        <v>693</v>
      </c>
      <c r="H6491" s="1" t="s">
        <v>694</v>
      </c>
      <c r="I6491" s="1" t="s">
        <v>16</v>
      </c>
      <c r="J6491" s="1" t="s">
        <v>23</v>
      </c>
      <c r="K6491" s="1" t="s">
        <v>16</v>
      </c>
      <c r="L6491" s="1" t="s">
        <v>16</v>
      </c>
      <c r="M6491" s="1" t="s">
        <v>16</v>
      </c>
      <c r="N6491" s="1" t="s">
        <v>16</v>
      </c>
      <c r="O6491" s="1">
        <v>55.2</v>
      </c>
      <c r="P6491" s="1">
        <v>1.0</v>
      </c>
    </row>
    <row r="6492">
      <c r="A6492" s="1" t="s">
        <v>29</v>
      </c>
      <c r="B6492" s="1" t="s">
        <v>8592</v>
      </c>
      <c r="C6492" s="2" t="s">
        <v>8577</v>
      </c>
      <c r="D6492" s="1" t="s">
        <v>19</v>
      </c>
      <c r="E6492" s="3" t="str">
        <f>HYPERLINK("https://fyndiq.se/produkt/5ba487911dd24dfa/", "1-Pack GOOGLE PIXEL 8 PRO Skärmskydd - Härdat Glas 9H - Super kvalitet 3D")</f>
        <v>1-Pack GOOGLE PIXEL 8 PRO Skärmskydd - Härdat Glas 9H - Super kvalitet 3D</v>
      </c>
      <c r="F6492" s="1" t="s">
        <v>8593</v>
      </c>
      <c r="G6492" s="1" t="s">
        <v>8594</v>
      </c>
      <c r="H6492" s="1" t="s">
        <v>8595</v>
      </c>
      <c r="I6492" s="1" t="s">
        <v>16</v>
      </c>
      <c r="J6492" s="1" t="s">
        <v>23</v>
      </c>
      <c r="K6492" s="1" t="s">
        <v>16</v>
      </c>
      <c r="L6492" s="1" t="s">
        <v>16</v>
      </c>
      <c r="M6492" s="1" t="s">
        <v>16</v>
      </c>
      <c r="N6492" s="1" t="s">
        <v>16</v>
      </c>
      <c r="O6492" s="1">
        <v>63.2</v>
      </c>
      <c r="P6492" s="1">
        <v>1.0</v>
      </c>
    </row>
    <row r="6493">
      <c r="A6493" s="1" t="s">
        <v>29</v>
      </c>
      <c r="B6493" s="1" t="s">
        <v>8596</v>
      </c>
      <c r="C6493" s="2" t="s">
        <v>8577</v>
      </c>
      <c r="D6493" s="1" t="s">
        <v>19</v>
      </c>
      <c r="E6493" s="3" t="str">
        <f t="shared" ref="E6493:E6495" si="126">HYPERLINK("https://fyndiq.se/produkt/56c72c0ba5f749b5/", "2-Pack SAMSUNG S24 Skärmskydd - Härdat Glas 9H - Super kvalitet 3D")</f>
        <v>2-Pack SAMSUNG S24 Skärmskydd - Härdat Glas 9H - Super kvalitet 3D</v>
      </c>
      <c r="F6493" s="1" t="s">
        <v>263</v>
      </c>
      <c r="G6493" s="1" t="s">
        <v>264</v>
      </c>
      <c r="H6493" s="1" t="s">
        <v>265</v>
      </c>
      <c r="I6493" s="1" t="s">
        <v>16</v>
      </c>
      <c r="J6493" s="1" t="s">
        <v>23</v>
      </c>
      <c r="K6493" s="1" t="s">
        <v>16</v>
      </c>
      <c r="L6493" s="1" t="s">
        <v>16</v>
      </c>
      <c r="M6493" s="1" t="s">
        <v>16</v>
      </c>
      <c r="N6493" s="1" t="s">
        <v>16</v>
      </c>
      <c r="O6493" s="1">
        <v>71.2</v>
      </c>
      <c r="P6493" s="1">
        <v>1.0</v>
      </c>
    </row>
    <row r="6494">
      <c r="A6494" s="1" t="s">
        <v>29</v>
      </c>
      <c r="B6494" s="1" t="s">
        <v>8597</v>
      </c>
      <c r="C6494" s="2" t="s">
        <v>8577</v>
      </c>
      <c r="D6494" s="1" t="s">
        <v>19</v>
      </c>
      <c r="E6494" s="3" t="str">
        <f t="shared" si="126"/>
        <v>2-Pack SAMSUNG S24 Skärmskydd - Härdat Glas 9H - Super kvalitet 3D</v>
      </c>
      <c r="F6494" s="1" t="s">
        <v>263</v>
      </c>
      <c r="G6494" s="1" t="s">
        <v>264</v>
      </c>
      <c r="H6494" s="1" t="s">
        <v>265</v>
      </c>
      <c r="I6494" s="1" t="s">
        <v>16</v>
      </c>
      <c r="J6494" s="1" t="s">
        <v>23</v>
      </c>
      <c r="K6494" s="1" t="s">
        <v>16</v>
      </c>
      <c r="L6494" s="1" t="s">
        <v>16</v>
      </c>
      <c r="M6494" s="1" t="s">
        <v>16</v>
      </c>
      <c r="N6494" s="1" t="s">
        <v>16</v>
      </c>
      <c r="O6494" s="1">
        <v>71.2</v>
      </c>
      <c r="P6494" s="1">
        <v>1.0</v>
      </c>
    </row>
    <row r="6495">
      <c r="A6495" s="1" t="s">
        <v>29</v>
      </c>
      <c r="B6495" s="1" t="s">
        <v>8598</v>
      </c>
      <c r="C6495" s="2" t="s">
        <v>8577</v>
      </c>
      <c r="D6495" s="1" t="s">
        <v>19</v>
      </c>
      <c r="E6495" s="3" t="str">
        <f t="shared" si="126"/>
        <v>2-Pack SAMSUNG S24 Skärmskydd - Härdat Glas 9H - Super kvalitet 3D</v>
      </c>
      <c r="F6495" s="1" t="s">
        <v>263</v>
      </c>
      <c r="G6495" s="1" t="s">
        <v>264</v>
      </c>
      <c r="H6495" s="1" t="s">
        <v>265</v>
      </c>
      <c r="I6495" s="1" t="s">
        <v>16</v>
      </c>
      <c r="J6495" s="1" t="s">
        <v>23</v>
      </c>
      <c r="K6495" s="1" t="s">
        <v>16</v>
      </c>
      <c r="L6495" s="1" t="s">
        <v>16</v>
      </c>
      <c r="M6495" s="1" t="s">
        <v>16</v>
      </c>
      <c r="N6495" s="1" t="s">
        <v>16</v>
      </c>
      <c r="O6495" s="1">
        <v>71.2</v>
      </c>
      <c r="P6495" s="1">
        <v>1.0</v>
      </c>
    </row>
    <row r="6496">
      <c r="A6496" s="1" t="s">
        <v>29</v>
      </c>
      <c r="B6496" s="1" t="s">
        <v>8599</v>
      </c>
      <c r="C6496" s="2" t="s">
        <v>8577</v>
      </c>
      <c r="D6496" s="1" t="s">
        <v>19</v>
      </c>
      <c r="E6496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496" s="1" t="s">
        <v>599</v>
      </c>
      <c r="G6496" s="1" t="s">
        <v>600</v>
      </c>
      <c r="H6496" s="1" t="s">
        <v>601</v>
      </c>
      <c r="I6496" s="1" t="s">
        <v>16</v>
      </c>
      <c r="J6496" s="1" t="s">
        <v>23</v>
      </c>
      <c r="K6496" s="1" t="s">
        <v>16</v>
      </c>
      <c r="L6496" s="1" t="s">
        <v>16</v>
      </c>
      <c r="M6496" s="1" t="s">
        <v>16</v>
      </c>
      <c r="N6496" s="1" t="s">
        <v>16</v>
      </c>
      <c r="O6496" s="1">
        <v>71.2</v>
      </c>
      <c r="P6496" s="1">
        <v>1.0</v>
      </c>
    </row>
    <row r="6497">
      <c r="A6497" s="1" t="s">
        <v>29</v>
      </c>
      <c r="B6497" s="1" t="s">
        <v>8600</v>
      </c>
      <c r="C6497" s="2" t="s">
        <v>8577</v>
      </c>
      <c r="D6497" s="1" t="s">
        <v>19</v>
      </c>
      <c r="E6497" s="3" t="str">
        <f>HYPERLINK("https://fyndiq.se/produkt/13e76851ca504320/", "2-Pack Samsung Galaxy S22 Ultra - Härdat glas 9H - Top kvalitet")</f>
        <v>2-Pack Samsung Galaxy S22 Ultra - Härdat glas 9H - Top kvalitet</v>
      </c>
      <c r="F6497" s="1" t="s">
        <v>140</v>
      </c>
      <c r="G6497" s="1" t="s">
        <v>141</v>
      </c>
      <c r="H6497" s="1" t="s">
        <v>142</v>
      </c>
      <c r="I6497" s="1" t="s">
        <v>16</v>
      </c>
      <c r="J6497" s="1" t="s">
        <v>23</v>
      </c>
      <c r="K6497" s="1" t="s">
        <v>16</v>
      </c>
      <c r="L6497" s="1" t="s">
        <v>16</v>
      </c>
      <c r="M6497" s="1" t="s">
        <v>16</v>
      </c>
      <c r="N6497" s="1" t="s">
        <v>16</v>
      </c>
      <c r="O6497" s="1">
        <v>63.2</v>
      </c>
      <c r="P6497" s="1">
        <v>1.0</v>
      </c>
    </row>
    <row r="6498">
      <c r="A6498" s="1" t="s">
        <v>29</v>
      </c>
      <c r="B6498" s="1" t="s">
        <v>8601</v>
      </c>
      <c r="C6498" s="2" t="s">
        <v>8577</v>
      </c>
      <c r="D6498" s="1" t="s">
        <v>19</v>
      </c>
      <c r="E6498" s="3" t="str">
        <f>HYPERLINK("https://fyndiq.se/produkt/0a890dd972c4463d/", "2-Pack Samsung Galaxy A52s 5G - Härdat glas 9H - Super kvalitet")</f>
        <v>2-Pack Samsung Galaxy A52s 5G - Härdat glas 9H - Super kvalitet</v>
      </c>
      <c r="F6498" s="1" t="s">
        <v>442</v>
      </c>
      <c r="G6498" s="1" t="s">
        <v>443</v>
      </c>
      <c r="H6498" s="1" t="s">
        <v>444</v>
      </c>
      <c r="I6498" s="1" t="s">
        <v>16</v>
      </c>
      <c r="J6498" s="1" t="s">
        <v>23</v>
      </c>
      <c r="K6498" s="1" t="s">
        <v>16</v>
      </c>
      <c r="L6498" s="1" t="s">
        <v>16</v>
      </c>
      <c r="M6498" s="1" t="s">
        <v>16</v>
      </c>
      <c r="N6498" s="1" t="s">
        <v>16</v>
      </c>
      <c r="O6498" s="1">
        <v>63.2</v>
      </c>
      <c r="P6498" s="1">
        <v>2.0</v>
      </c>
    </row>
    <row r="6499">
      <c r="A6499" s="1" t="s">
        <v>29</v>
      </c>
      <c r="B6499" s="1" t="s">
        <v>8602</v>
      </c>
      <c r="C6499" s="2" t="s">
        <v>8577</v>
      </c>
      <c r="D6499" s="1" t="s">
        <v>19</v>
      </c>
      <c r="E6499" s="3" t="str">
        <f>HYPERLINK("https://fyndiq.se/produkt/520b444c37e54303/", "2-Pack Xiaomi 12 Pro (5G) Skärmskydd &amp; 1-Pack linsskydd - Härdat Glas 9H - Super kvalitet 3D")</f>
        <v>2-Pack Xiaomi 12 Pro (5G) Skärmskydd &amp; 1-Pack linsskydd - Härdat Glas 9H - Super kvalitet 3D</v>
      </c>
      <c r="F6499" s="1" t="s">
        <v>8603</v>
      </c>
      <c r="G6499" s="1" t="s">
        <v>8604</v>
      </c>
      <c r="H6499" s="1" t="s">
        <v>8605</v>
      </c>
      <c r="I6499" s="1" t="s">
        <v>16</v>
      </c>
      <c r="J6499" s="1" t="s">
        <v>23</v>
      </c>
      <c r="K6499" s="1" t="s">
        <v>16</v>
      </c>
      <c r="L6499" s="1" t="s">
        <v>16</v>
      </c>
      <c r="M6499" s="1" t="s">
        <v>16</v>
      </c>
      <c r="N6499" s="1" t="s">
        <v>16</v>
      </c>
      <c r="O6499" s="1">
        <v>71.2</v>
      </c>
      <c r="P6499" s="1">
        <v>1.0</v>
      </c>
    </row>
    <row r="6500">
      <c r="A6500" s="1" t="s">
        <v>29</v>
      </c>
      <c r="B6500" s="1" t="s">
        <v>8606</v>
      </c>
      <c r="C6500" s="2" t="s">
        <v>8577</v>
      </c>
      <c r="D6500" s="1" t="s">
        <v>19</v>
      </c>
      <c r="E650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6500" s="1" t="s">
        <v>709</v>
      </c>
      <c r="G6500" s="1" t="s">
        <v>710</v>
      </c>
      <c r="H6500" s="1" t="s">
        <v>711</v>
      </c>
      <c r="I6500" s="1" t="s">
        <v>16</v>
      </c>
      <c r="J6500" s="1" t="s">
        <v>23</v>
      </c>
      <c r="K6500" s="1" t="s">
        <v>16</v>
      </c>
      <c r="L6500" s="1" t="s">
        <v>16</v>
      </c>
      <c r="M6500" s="1" t="s">
        <v>16</v>
      </c>
      <c r="N6500" s="1" t="s">
        <v>16</v>
      </c>
      <c r="O6500" s="1">
        <v>63.2</v>
      </c>
      <c r="P6500" s="1">
        <v>1.0</v>
      </c>
    </row>
    <row r="6501">
      <c r="A6501" s="1" t="s">
        <v>29</v>
      </c>
      <c r="B6501" s="1" t="s">
        <v>8607</v>
      </c>
      <c r="C6501" s="2" t="s">
        <v>8577</v>
      </c>
      <c r="D6501" s="1" t="s">
        <v>19</v>
      </c>
      <c r="E650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501" s="1" t="s">
        <v>977</v>
      </c>
      <c r="G6501" s="1" t="s">
        <v>978</v>
      </c>
      <c r="H6501" s="1" t="s">
        <v>979</v>
      </c>
      <c r="I6501" s="1" t="s">
        <v>16</v>
      </c>
      <c r="J6501" s="1" t="s">
        <v>23</v>
      </c>
      <c r="K6501" s="1" t="s">
        <v>16</v>
      </c>
      <c r="L6501" s="1" t="s">
        <v>16</v>
      </c>
      <c r="M6501" s="1" t="s">
        <v>16</v>
      </c>
      <c r="N6501" s="1" t="s">
        <v>16</v>
      </c>
      <c r="O6501" s="1">
        <v>63.2</v>
      </c>
      <c r="P6501" s="1">
        <v>1.0</v>
      </c>
    </row>
    <row r="6502">
      <c r="A6502" s="1" t="s">
        <v>29</v>
      </c>
      <c r="B6502" s="1" t="s">
        <v>8608</v>
      </c>
      <c r="C6502" s="2" t="s">
        <v>8577</v>
      </c>
      <c r="D6502" s="1" t="s">
        <v>19</v>
      </c>
      <c r="E6502" s="3" t="str">
        <f>HYPERLINK("https://fyndiq.se/produkt/c8cebab9948b43c1/", "2-Pack Apple Watch 40mm – Härdat glas 9H – Super kvalitet 3D")</f>
        <v>2-Pack Apple Watch 40mm – Härdat glas 9H – Super kvalitet 3D</v>
      </c>
      <c r="F6502" s="1" t="s">
        <v>357</v>
      </c>
      <c r="G6502" s="1" t="s">
        <v>358</v>
      </c>
      <c r="H6502" s="1" t="s">
        <v>359</v>
      </c>
      <c r="I6502" s="1" t="s">
        <v>16</v>
      </c>
      <c r="J6502" s="1" t="s">
        <v>23</v>
      </c>
      <c r="K6502" s="1" t="s">
        <v>16</v>
      </c>
      <c r="L6502" s="1" t="s">
        <v>16</v>
      </c>
      <c r="M6502" s="1" t="s">
        <v>16</v>
      </c>
      <c r="N6502" s="1" t="s">
        <v>16</v>
      </c>
      <c r="O6502" s="1">
        <v>55.2</v>
      </c>
      <c r="P6502" s="1">
        <v>1.0</v>
      </c>
    </row>
    <row r="6503">
      <c r="A6503" s="1" t="s">
        <v>29</v>
      </c>
      <c r="B6503" s="1" t="s">
        <v>8609</v>
      </c>
      <c r="C6503" s="2" t="s">
        <v>8577</v>
      </c>
      <c r="D6503" s="1" t="s">
        <v>19</v>
      </c>
      <c r="E6503" s="3" t="str">
        <f>HYPERLINK("https://fyndiq.se/produkt/f15b82570d4144d0/", "2-Pack Apple Watch 41mm – Härdat glas 9H – Super kvalitet 3D")</f>
        <v>2-Pack Apple Watch 41mm – Härdat glas 9H – Super kvalitet 3D</v>
      </c>
      <c r="F6503" s="1" t="s">
        <v>144</v>
      </c>
      <c r="G6503" s="1" t="s">
        <v>145</v>
      </c>
      <c r="H6503" s="1" t="s">
        <v>146</v>
      </c>
      <c r="I6503" s="1" t="s">
        <v>16</v>
      </c>
      <c r="J6503" s="1" t="s">
        <v>23</v>
      </c>
      <c r="K6503" s="1" t="s">
        <v>16</v>
      </c>
      <c r="L6503" s="1" t="s">
        <v>16</v>
      </c>
      <c r="M6503" s="1" t="s">
        <v>16</v>
      </c>
      <c r="N6503" s="1" t="s">
        <v>16</v>
      </c>
      <c r="O6503" s="1">
        <v>55.2</v>
      </c>
      <c r="P6503" s="1">
        <v>1.0</v>
      </c>
    </row>
    <row r="6504">
      <c r="A6504" s="1" t="s">
        <v>29</v>
      </c>
      <c r="B6504" s="1" t="s">
        <v>8610</v>
      </c>
      <c r="C6504" s="2" t="s">
        <v>8577</v>
      </c>
      <c r="D6504" s="1" t="s">
        <v>19</v>
      </c>
      <c r="E6504" s="3" t="str">
        <f>HYPERLINK("https://fyndiq.se/produkt/c26c9ffef37a436a/", "2-Pack Samsung A35 5G Skärmskydd i Härdat Glas")</f>
        <v>2-Pack Samsung A35 5G Skärmskydd i Härdat Glas</v>
      </c>
      <c r="F6504" s="1" t="s">
        <v>432</v>
      </c>
      <c r="G6504" s="1" t="s">
        <v>433</v>
      </c>
      <c r="H6504" s="1" t="s">
        <v>434</v>
      </c>
      <c r="I6504" s="1" t="s">
        <v>16</v>
      </c>
      <c r="J6504" s="1" t="s">
        <v>23</v>
      </c>
      <c r="K6504" s="1" t="s">
        <v>16</v>
      </c>
      <c r="L6504" s="1" t="s">
        <v>16</v>
      </c>
      <c r="M6504" s="1" t="s">
        <v>16</v>
      </c>
      <c r="N6504" s="1" t="s">
        <v>16</v>
      </c>
      <c r="O6504" s="1">
        <v>63.2</v>
      </c>
      <c r="P6504" s="1">
        <v>1.0</v>
      </c>
    </row>
    <row r="6505">
      <c r="A6505" s="1" t="s">
        <v>29</v>
      </c>
      <c r="B6505" s="1" t="s">
        <v>8611</v>
      </c>
      <c r="C6505" s="2" t="s">
        <v>8577</v>
      </c>
      <c r="D6505" s="1" t="s">
        <v>19</v>
      </c>
      <c r="E6505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6505" s="1" t="s">
        <v>1625</v>
      </c>
      <c r="G6505" s="1" t="s">
        <v>1626</v>
      </c>
      <c r="H6505" s="1" t="s">
        <v>1627</v>
      </c>
      <c r="I6505" s="1" t="s">
        <v>16</v>
      </c>
      <c r="J6505" s="1" t="s">
        <v>23</v>
      </c>
      <c r="K6505" s="1" t="s">
        <v>16</v>
      </c>
      <c r="L6505" s="1" t="s">
        <v>16</v>
      </c>
      <c r="M6505" s="1" t="s">
        <v>16</v>
      </c>
      <c r="N6505" s="1" t="s">
        <v>16</v>
      </c>
      <c r="O6505" s="1">
        <v>63.2</v>
      </c>
      <c r="P6505" s="1">
        <v>1.0</v>
      </c>
    </row>
    <row r="6506">
      <c r="A6506" s="1" t="s">
        <v>29</v>
      </c>
      <c r="B6506" s="1" t="s">
        <v>8612</v>
      </c>
      <c r="C6506" s="2" t="s">
        <v>8577</v>
      </c>
      <c r="D6506" s="1" t="s">
        <v>19</v>
      </c>
      <c r="E650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506" s="1" t="s">
        <v>2144</v>
      </c>
      <c r="G6506" s="1" t="s">
        <v>2145</v>
      </c>
      <c r="H6506" s="1" t="s">
        <v>2146</v>
      </c>
      <c r="I6506" s="1" t="s">
        <v>16</v>
      </c>
      <c r="J6506" s="1" t="s">
        <v>23</v>
      </c>
      <c r="K6506" s="1" t="s">
        <v>16</v>
      </c>
      <c r="L6506" s="1" t="s">
        <v>16</v>
      </c>
      <c r="M6506" s="1" t="s">
        <v>16</v>
      </c>
      <c r="N6506" s="1" t="s">
        <v>16</v>
      </c>
      <c r="O6506" s="1">
        <v>63.2</v>
      </c>
      <c r="P6506" s="1">
        <v>1.0</v>
      </c>
    </row>
    <row r="6507">
      <c r="A6507" s="1" t="s">
        <v>29</v>
      </c>
      <c r="B6507" s="1" t="s">
        <v>8613</v>
      </c>
      <c r="C6507" s="2" t="s">
        <v>8577</v>
      </c>
      <c r="D6507" s="1" t="s">
        <v>19</v>
      </c>
      <c r="E6507" s="3" t="str">
        <f>HYPERLINK("https://fyndiq.se/produkt/c8f9d711822e4429/", "2-Pack Samsung S22 Plus Skärmskydd &amp; 1-Pack linsskydd - 9H Glas")</f>
        <v>2-Pack Samsung S22 Plus Skärmskydd &amp; 1-Pack linsskydd - 9H Glas</v>
      </c>
      <c r="F6507" s="1" t="s">
        <v>5409</v>
      </c>
      <c r="G6507" s="1" t="s">
        <v>5410</v>
      </c>
      <c r="H6507" s="1" t="s">
        <v>5411</v>
      </c>
      <c r="I6507" s="1" t="s">
        <v>16</v>
      </c>
      <c r="J6507" s="1" t="s">
        <v>23</v>
      </c>
      <c r="K6507" s="1" t="s">
        <v>16</v>
      </c>
      <c r="L6507" s="1" t="s">
        <v>16</v>
      </c>
      <c r="M6507" s="1" t="s">
        <v>16</v>
      </c>
      <c r="N6507" s="1" t="s">
        <v>16</v>
      </c>
      <c r="O6507" s="1">
        <v>71.2</v>
      </c>
      <c r="P6507" s="1">
        <v>1.0</v>
      </c>
    </row>
    <row r="6508">
      <c r="A6508" s="1" t="s">
        <v>29</v>
      </c>
      <c r="B6508" s="1" t="s">
        <v>8614</v>
      </c>
      <c r="C6508" s="2" t="s">
        <v>8577</v>
      </c>
      <c r="D6508" s="1" t="s">
        <v>19</v>
      </c>
      <c r="E650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508" s="1" t="s">
        <v>103</v>
      </c>
      <c r="G6508" s="1" t="s">
        <v>104</v>
      </c>
      <c r="H6508" s="1" t="s">
        <v>105</v>
      </c>
      <c r="I6508" s="1" t="s">
        <v>16</v>
      </c>
      <c r="J6508" s="1" t="s">
        <v>23</v>
      </c>
      <c r="K6508" s="1" t="s">
        <v>16</v>
      </c>
      <c r="L6508" s="1" t="s">
        <v>16</v>
      </c>
      <c r="M6508" s="1" t="s">
        <v>16</v>
      </c>
      <c r="N6508" s="1" t="s">
        <v>16</v>
      </c>
      <c r="O6508" s="1">
        <v>63.2</v>
      </c>
      <c r="P6508" s="1">
        <v>1.0</v>
      </c>
    </row>
    <row r="6509">
      <c r="A6509" s="1" t="s">
        <v>29</v>
      </c>
      <c r="B6509" s="1" t="s">
        <v>8615</v>
      </c>
      <c r="C6509" s="2" t="s">
        <v>8577</v>
      </c>
      <c r="D6509" s="1" t="s">
        <v>19</v>
      </c>
      <c r="E650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6509" s="1" t="s">
        <v>3098</v>
      </c>
      <c r="G6509" s="1" t="s">
        <v>3099</v>
      </c>
      <c r="H6509" s="1" t="s">
        <v>3100</v>
      </c>
      <c r="I6509" s="1" t="s">
        <v>16</v>
      </c>
      <c r="J6509" s="1" t="s">
        <v>23</v>
      </c>
      <c r="K6509" s="1" t="s">
        <v>16</v>
      </c>
      <c r="L6509" s="1" t="s">
        <v>16</v>
      </c>
      <c r="M6509" s="1" t="s">
        <v>16</v>
      </c>
      <c r="N6509" s="1" t="s">
        <v>16</v>
      </c>
      <c r="O6509" s="1">
        <v>63.2</v>
      </c>
      <c r="P6509" s="1">
        <v>1.0</v>
      </c>
    </row>
    <row r="6510">
      <c r="A6510" s="1" t="s">
        <v>29</v>
      </c>
      <c r="B6510" s="1" t="s">
        <v>8616</v>
      </c>
      <c r="C6510" s="2" t="s">
        <v>8577</v>
      </c>
      <c r="D6510" s="1" t="s">
        <v>19</v>
      </c>
      <c r="E6510" s="3" t="str">
        <f>HYPERLINK("https://fyndiq.se/produkt/c26c9ffef37a436a/", "2-Pack Samsung A35 5G Skärmskydd i Härdat Glas")</f>
        <v>2-Pack Samsung A35 5G Skärmskydd i Härdat Glas</v>
      </c>
      <c r="F6510" s="1" t="s">
        <v>432</v>
      </c>
      <c r="G6510" s="1" t="s">
        <v>433</v>
      </c>
      <c r="H6510" s="1" t="s">
        <v>434</v>
      </c>
      <c r="I6510" s="1" t="s">
        <v>16</v>
      </c>
      <c r="J6510" s="1" t="s">
        <v>23</v>
      </c>
      <c r="K6510" s="1" t="s">
        <v>16</v>
      </c>
      <c r="L6510" s="1" t="s">
        <v>16</v>
      </c>
      <c r="M6510" s="1" t="s">
        <v>16</v>
      </c>
      <c r="N6510" s="1" t="s">
        <v>16</v>
      </c>
      <c r="O6510" s="1">
        <v>63.2</v>
      </c>
      <c r="P6510" s="1">
        <v>1.0</v>
      </c>
    </row>
    <row r="6511">
      <c r="A6511" s="1" t="s">
        <v>29</v>
      </c>
      <c r="B6511" s="1" t="s">
        <v>8617</v>
      </c>
      <c r="C6511" s="2" t="s">
        <v>8577</v>
      </c>
      <c r="D6511" s="1" t="s">
        <v>19</v>
      </c>
      <c r="E6511" s="3" t="str">
        <f>HYPERLINK("https://fyndiq.se/produkt/f2c164e932234570/", "2-Pack HUAWEI P30 PRO Skärmskydd - Härdat Glas 9H - Super kvalitet 3D")</f>
        <v>2-Pack HUAWEI P30 PRO Skärmskydd - Härdat Glas 9H - Super kvalitet 3D</v>
      </c>
      <c r="F6511" s="1" t="s">
        <v>267</v>
      </c>
      <c r="G6511" s="1" t="s">
        <v>268</v>
      </c>
      <c r="H6511" s="1" t="s">
        <v>269</v>
      </c>
      <c r="I6511" s="1" t="s">
        <v>16</v>
      </c>
      <c r="J6511" s="1" t="s">
        <v>23</v>
      </c>
      <c r="K6511" s="1" t="s">
        <v>16</v>
      </c>
      <c r="L6511" s="1" t="s">
        <v>16</v>
      </c>
      <c r="M6511" s="1" t="s">
        <v>16</v>
      </c>
      <c r="N6511" s="1" t="s">
        <v>16</v>
      </c>
      <c r="O6511" s="1">
        <v>63.2</v>
      </c>
      <c r="P6511" s="1">
        <v>1.0</v>
      </c>
    </row>
    <row r="6512">
      <c r="A6512" s="1" t="s">
        <v>29</v>
      </c>
      <c r="B6512" s="1" t="s">
        <v>8618</v>
      </c>
      <c r="C6512" s="2" t="s">
        <v>8577</v>
      </c>
      <c r="D6512" s="1" t="s">
        <v>19</v>
      </c>
      <c r="E651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6512" s="1" t="s">
        <v>722</v>
      </c>
      <c r="G6512" s="1" t="s">
        <v>723</v>
      </c>
      <c r="H6512" s="1" t="s">
        <v>724</v>
      </c>
      <c r="I6512" s="1" t="s">
        <v>16</v>
      </c>
      <c r="J6512" s="1" t="s">
        <v>23</v>
      </c>
      <c r="K6512" s="1" t="s">
        <v>16</v>
      </c>
      <c r="L6512" s="1" t="s">
        <v>16</v>
      </c>
      <c r="M6512" s="1" t="s">
        <v>16</v>
      </c>
      <c r="N6512" s="1" t="s">
        <v>16</v>
      </c>
      <c r="O6512" s="1">
        <v>79.2</v>
      </c>
      <c r="P6512" s="1">
        <v>1.0</v>
      </c>
    </row>
    <row r="6513">
      <c r="A6513" s="1" t="s">
        <v>29</v>
      </c>
      <c r="B6513" s="1" t="s">
        <v>8619</v>
      </c>
      <c r="C6513" s="2" t="s">
        <v>8577</v>
      </c>
      <c r="D6513" s="1" t="s">
        <v>19</v>
      </c>
      <c r="E6513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6513" s="1" t="s">
        <v>2836</v>
      </c>
      <c r="G6513" s="1" t="s">
        <v>2837</v>
      </c>
      <c r="H6513" s="1" t="s">
        <v>2838</v>
      </c>
      <c r="I6513" s="1" t="s">
        <v>16</v>
      </c>
      <c r="J6513" s="1" t="s">
        <v>23</v>
      </c>
      <c r="K6513" s="1" t="s">
        <v>16</v>
      </c>
      <c r="L6513" s="1" t="s">
        <v>16</v>
      </c>
      <c r="M6513" s="1" t="s">
        <v>16</v>
      </c>
      <c r="N6513" s="1" t="s">
        <v>16</v>
      </c>
      <c r="O6513" s="1">
        <v>63.2</v>
      </c>
      <c r="P6513" s="1">
        <v>1.0</v>
      </c>
    </row>
    <row r="6514">
      <c r="A6514" s="1" t="s">
        <v>29</v>
      </c>
      <c r="B6514" s="1" t="s">
        <v>8620</v>
      </c>
      <c r="C6514" s="2" t="s">
        <v>8577</v>
      </c>
      <c r="D6514" s="1" t="s">
        <v>19</v>
      </c>
      <c r="E6514" s="3" t="str">
        <f>HYPERLINK("https://fyndiq.se/produkt/e4b87757208946c3/", "2-Pack Samsung S10E Skärmskydd - Härdat Glas 9H - Super kvalitet 3D")</f>
        <v>2-Pack Samsung S10E Skärmskydd - Härdat Glas 9H - Super kvalitet 3D</v>
      </c>
      <c r="F6514" s="1" t="s">
        <v>95</v>
      </c>
      <c r="G6514" s="1" t="s">
        <v>96</v>
      </c>
      <c r="H6514" s="1" t="s">
        <v>97</v>
      </c>
      <c r="I6514" s="1" t="s">
        <v>16</v>
      </c>
      <c r="J6514" s="1" t="s">
        <v>23</v>
      </c>
      <c r="K6514" s="1" t="s">
        <v>16</v>
      </c>
      <c r="L6514" s="1" t="s">
        <v>16</v>
      </c>
      <c r="M6514" s="1" t="s">
        <v>16</v>
      </c>
      <c r="N6514" s="1" t="s">
        <v>16</v>
      </c>
      <c r="O6514" s="1">
        <v>63.2</v>
      </c>
      <c r="P6514" s="1">
        <v>1.0</v>
      </c>
    </row>
    <row r="6515">
      <c r="A6515" s="1" t="s">
        <v>29</v>
      </c>
      <c r="B6515" s="1" t="s">
        <v>8621</v>
      </c>
      <c r="C6515" s="2" t="s">
        <v>8577</v>
      </c>
      <c r="D6515" s="1" t="s">
        <v>19</v>
      </c>
      <c r="E6515" s="3" t="str">
        <f>HYPERLINK("https://fyndiq.se/produkt/c398466bf0524e85/", "2-Pack Samsung S23 - 9H Härdat Glass - 3D Super Kvalitet Skärmskydd")</f>
        <v>2-Pack Samsung S23 - 9H Härdat Glass - 3D Super Kvalitet Skärmskydd</v>
      </c>
      <c r="F6515" s="1" t="s">
        <v>1365</v>
      </c>
      <c r="G6515" s="1" t="s">
        <v>1366</v>
      </c>
      <c r="H6515" s="1" t="s">
        <v>1367</v>
      </c>
      <c r="I6515" s="1" t="s">
        <v>16</v>
      </c>
      <c r="J6515" s="1" t="s">
        <v>23</v>
      </c>
      <c r="K6515" s="1" t="s">
        <v>16</v>
      </c>
      <c r="L6515" s="1" t="s">
        <v>16</v>
      </c>
      <c r="M6515" s="1" t="s">
        <v>16</v>
      </c>
      <c r="N6515" s="1" t="s">
        <v>16</v>
      </c>
      <c r="O6515" s="1">
        <v>63.2</v>
      </c>
      <c r="P6515" s="1">
        <v>1.0</v>
      </c>
    </row>
    <row r="6516">
      <c r="A6516" s="1" t="s">
        <v>29</v>
      </c>
      <c r="B6516" s="1" t="s">
        <v>8622</v>
      </c>
      <c r="C6516" s="2" t="s">
        <v>8577</v>
      </c>
      <c r="D6516" s="1" t="s">
        <v>19</v>
      </c>
      <c r="E6516" s="3" t="str">
        <f>HYPERLINK("https://fyndiq.se/produkt/646135ee7bbf4040/", "2-Pack Samsung Galaxy S21 - Härdat Glas 9H - Super Kvalitet")</f>
        <v>2-Pack Samsung Galaxy S21 - Härdat Glas 9H - Super Kvalitet</v>
      </c>
      <c r="F6516" s="1" t="s">
        <v>8623</v>
      </c>
      <c r="G6516" s="1" t="s">
        <v>8624</v>
      </c>
      <c r="H6516" s="1" t="s">
        <v>8625</v>
      </c>
      <c r="I6516" s="1" t="s">
        <v>16</v>
      </c>
      <c r="J6516" s="1" t="s">
        <v>23</v>
      </c>
      <c r="K6516" s="1" t="s">
        <v>16</v>
      </c>
      <c r="L6516" s="1" t="s">
        <v>16</v>
      </c>
      <c r="M6516" s="1" t="s">
        <v>16</v>
      </c>
      <c r="N6516" s="1" t="s">
        <v>16</v>
      </c>
      <c r="O6516" s="1">
        <v>63.2</v>
      </c>
      <c r="P6516" s="1">
        <v>1.0</v>
      </c>
    </row>
    <row r="6517">
      <c r="A6517" s="1" t="s">
        <v>29</v>
      </c>
      <c r="B6517" s="1" t="s">
        <v>8626</v>
      </c>
      <c r="C6517" s="2" t="s">
        <v>8577</v>
      </c>
      <c r="D6517" s="1" t="s">
        <v>19</v>
      </c>
      <c r="E6517" s="3" t="str">
        <f>HYPERLINK("https://fyndiq.se/produkt/9f3a3e19288042d8/", "2-Pack Samsung A03 Skärmskydd - Härdat Glas 9H - Super kvalitet 3D")</f>
        <v>2-Pack Samsung A03 Skärmskydd - Härdat Glas 9H - Super kvalitet 3D</v>
      </c>
      <c r="F6517" s="1" t="s">
        <v>1646</v>
      </c>
      <c r="G6517" s="1" t="s">
        <v>1647</v>
      </c>
      <c r="H6517" s="1" t="s">
        <v>1648</v>
      </c>
      <c r="I6517" s="1" t="s">
        <v>16</v>
      </c>
      <c r="J6517" s="1" t="s">
        <v>23</v>
      </c>
      <c r="K6517" s="1" t="s">
        <v>16</v>
      </c>
      <c r="L6517" s="1" t="s">
        <v>16</v>
      </c>
      <c r="M6517" s="1" t="s">
        <v>16</v>
      </c>
      <c r="N6517" s="1" t="s">
        <v>16</v>
      </c>
      <c r="O6517" s="1">
        <v>63.2</v>
      </c>
      <c r="P6517" s="1">
        <v>1.0</v>
      </c>
    </row>
    <row r="6518">
      <c r="A6518" s="1" t="s">
        <v>29</v>
      </c>
      <c r="B6518" s="1" t="s">
        <v>8627</v>
      </c>
      <c r="C6518" s="2" t="s">
        <v>8577</v>
      </c>
      <c r="D6518" s="1" t="s">
        <v>19</v>
      </c>
      <c r="E6518" s="3" t="str">
        <f>HYPERLINK("https://fyndiq.se/produkt/c64bbbf107e34309/", "2-Pack Huawei P30 - Härdat glas 9H – 3D Super kvalitet")</f>
        <v>2-Pack Huawei P30 - Härdat glas 9H – 3D Super kvalitet</v>
      </c>
      <c r="F6518" s="1" t="s">
        <v>845</v>
      </c>
      <c r="G6518" s="1" t="s">
        <v>846</v>
      </c>
      <c r="H6518" s="1" t="s">
        <v>847</v>
      </c>
      <c r="I6518" s="1" t="s">
        <v>16</v>
      </c>
      <c r="J6518" s="1" t="s">
        <v>23</v>
      </c>
      <c r="K6518" s="1" t="s">
        <v>16</v>
      </c>
      <c r="L6518" s="1" t="s">
        <v>16</v>
      </c>
      <c r="M6518" s="1" t="s">
        <v>16</v>
      </c>
      <c r="N6518" s="1" t="s">
        <v>16</v>
      </c>
      <c r="O6518" s="1">
        <v>63.2</v>
      </c>
      <c r="P6518" s="1">
        <v>1.0</v>
      </c>
    </row>
    <row r="6519">
      <c r="A6519" s="1" t="s">
        <v>29</v>
      </c>
      <c r="B6519" s="1" t="s">
        <v>8628</v>
      </c>
      <c r="C6519" s="2" t="s">
        <v>8577</v>
      </c>
      <c r="D6519" s="1" t="s">
        <v>19</v>
      </c>
      <c r="E6519" s="3" t="str">
        <f>HYPERLINK("https://fyndiq.se/produkt/e4b87757208946c3/", "2-Pack Samsung S10E Skärmskydd - Härdat Glas 9H - Super kvalitet 3D")</f>
        <v>2-Pack Samsung S10E Skärmskydd - Härdat Glas 9H - Super kvalitet 3D</v>
      </c>
      <c r="F6519" s="1" t="s">
        <v>95</v>
      </c>
      <c r="G6519" s="1" t="s">
        <v>96</v>
      </c>
      <c r="H6519" s="1" t="s">
        <v>97</v>
      </c>
      <c r="I6519" s="1" t="s">
        <v>16</v>
      </c>
      <c r="J6519" s="1" t="s">
        <v>23</v>
      </c>
      <c r="K6519" s="1" t="s">
        <v>16</v>
      </c>
      <c r="L6519" s="1" t="s">
        <v>16</v>
      </c>
      <c r="M6519" s="1" t="s">
        <v>16</v>
      </c>
      <c r="N6519" s="1" t="s">
        <v>16</v>
      </c>
      <c r="O6519" s="1">
        <v>63.2</v>
      </c>
      <c r="P6519" s="1">
        <v>1.0</v>
      </c>
    </row>
    <row r="6520">
      <c r="A6520" s="1" t="s">
        <v>29</v>
      </c>
      <c r="B6520" s="1" t="s">
        <v>8629</v>
      </c>
      <c r="C6520" s="2" t="s">
        <v>8577</v>
      </c>
      <c r="D6520" s="1" t="s">
        <v>19</v>
      </c>
      <c r="E6520" s="3" t="str">
        <f t="shared" ref="E6520:E6521" si="127">HYPERLINK("https://fyndiq.se/produkt/dfe28e565d2e4c8d/", "2 Pack Samsung S21 FE - 9H Härdat Glass - Super Kvalitet 3D")</f>
        <v>2 Pack Samsung S21 FE - 9H Härdat Glass - Super Kvalitet 3D</v>
      </c>
      <c r="F6520" s="1" t="s">
        <v>276</v>
      </c>
      <c r="G6520" s="1" t="s">
        <v>277</v>
      </c>
      <c r="H6520" s="1" t="s">
        <v>278</v>
      </c>
      <c r="I6520" s="1" t="s">
        <v>16</v>
      </c>
      <c r="J6520" s="1" t="s">
        <v>23</v>
      </c>
      <c r="K6520" s="1" t="s">
        <v>16</v>
      </c>
      <c r="L6520" s="1" t="s">
        <v>16</v>
      </c>
      <c r="M6520" s="1" t="s">
        <v>16</v>
      </c>
      <c r="N6520" s="1" t="s">
        <v>16</v>
      </c>
      <c r="O6520" s="1">
        <v>63.2</v>
      </c>
      <c r="P6520" s="1">
        <v>1.0</v>
      </c>
    </row>
    <row r="6521">
      <c r="A6521" s="1" t="s">
        <v>29</v>
      </c>
      <c r="B6521" s="1" t="s">
        <v>8630</v>
      </c>
      <c r="C6521" s="2" t="s">
        <v>8577</v>
      </c>
      <c r="D6521" s="1" t="s">
        <v>19</v>
      </c>
      <c r="E6521" s="3" t="str">
        <f t="shared" si="127"/>
        <v>2 Pack Samsung S21 FE - 9H Härdat Glass - Super Kvalitet 3D</v>
      </c>
      <c r="F6521" s="1" t="s">
        <v>276</v>
      </c>
      <c r="G6521" s="1" t="s">
        <v>277</v>
      </c>
      <c r="H6521" s="1" t="s">
        <v>278</v>
      </c>
      <c r="I6521" s="1" t="s">
        <v>16</v>
      </c>
      <c r="J6521" s="1" t="s">
        <v>23</v>
      </c>
      <c r="K6521" s="1" t="s">
        <v>16</v>
      </c>
      <c r="L6521" s="1" t="s">
        <v>16</v>
      </c>
      <c r="M6521" s="1" t="s">
        <v>16</v>
      </c>
      <c r="N6521" s="1" t="s">
        <v>16</v>
      </c>
      <c r="O6521" s="1">
        <v>63.2</v>
      </c>
      <c r="P6521" s="1">
        <v>2.0</v>
      </c>
    </row>
    <row r="6522">
      <c r="A6522" s="1" t="s">
        <v>29</v>
      </c>
      <c r="B6522" s="1" t="s">
        <v>8631</v>
      </c>
      <c r="C6522" s="2" t="s">
        <v>8577</v>
      </c>
      <c r="D6522" s="1" t="s">
        <v>19</v>
      </c>
      <c r="E6522" s="3" t="str">
        <f>HYPERLINK("https://fyndiq.se/produkt/a871a7da0b2249a8/", "2-Pack Iphone 11 Pro Max - 9H Härdat Glass - Top Kvalitet")</f>
        <v>2-Pack Iphone 11 Pro Max - 9H Härdat Glass - Top Kvalitet</v>
      </c>
      <c r="F6522" s="1" t="s">
        <v>559</v>
      </c>
      <c r="G6522" s="1" t="s">
        <v>560</v>
      </c>
      <c r="H6522" s="1" t="s">
        <v>561</v>
      </c>
      <c r="I6522" s="1" t="s">
        <v>16</v>
      </c>
      <c r="J6522" s="1" t="s">
        <v>23</v>
      </c>
      <c r="K6522" s="1" t="s">
        <v>16</v>
      </c>
      <c r="L6522" s="1" t="s">
        <v>16</v>
      </c>
      <c r="M6522" s="1" t="s">
        <v>16</v>
      </c>
      <c r="N6522" s="1" t="s">
        <v>16</v>
      </c>
      <c r="O6522" s="1">
        <v>55.2</v>
      </c>
      <c r="P6522" s="1">
        <v>1.0</v>
      </c>
    </row>
    <row r="6523">
      <c r="A6523" s="1" t="s">
        <v>29</v>
      </c>
      <c r="B6523" s="1" t="s">
        <v>8632</v>
      </c>
      <c r="C6523" s="2" t="s">
        <v>8577</v>
      </c>
      <c r="D6523" s="1" t="s">
        <v>19</v>
      </c>
      <c r="E652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6523" s="1" t="s">
        <v>2858</v>
      </c>
      <c r="G6523" s="1" t="s">
        <v>2859</v>
      </c>
      <c r="H6523" s="1" t="s">
        <v>2860</v>
      </c>
      <c r="I6523" s="1" t="s">
        <v>16</v>
      </c>
      <c r="J6523" s="1" t="s">
        <v>23</v>
      </c>
      <c r="K6523" s="1" t="s">
        <v>16</v>
      </c>
      <c r="L6523" s="1" t="s">
        <v>16</v>
      </c>
      <c r="M6523" s="1" t="s">
        <v>16</v>
      </c>
      <c r="N6523" s="1" t="s">
        <v>16</v>
      </c>
      <c r="O6523" s="1">
        <v>63.2</v>
      </c>
      <c r="P6523" s="1">
        <v>1.0</v>
      </c>
    </row>
    <row r="6524">
      <c r="A6524" s="1" t="s">
        <v>29</v>
      </c>
      <c r="B6524" s="1" t="s">
        <v>8633</v>
      </c>
      <c r="C6524" s="2" t="s">
        <v>8577</v>
      </c>
      <c r="D6524" s="1" t="s">
        <v>19</v>
      </c>
      <c r="E6524" s="3" t="str">
        <f>HYPERLINK("https://fyndiq.se/produkt/e4b87757208946c3/", "2-Pack Samsung S10E Skärmskydd - Härdat Glas 9H - Super kvalitet 3D")</f>
        <v>2-Pack Samsung S10E Skärmskydd - Härdat Glas 9H - Super kvalitet 3D</v>
      </c>
      <c r="F6524" s="1" t="s">
        <v>95</v>
      </c>
      <c r="G6524" s="1" t="s">
        <v>96</v>
      </c>
      <c r="H6524" s="1" t="s">
        <v>97</v>
      </c>
      <c r="I6524" s="1" t="s">
        <v>16</v>
      </c>
      <c r="J6524" s="1" t="s">
        <v>23</v>
      </c>
      <c r="K6524" s="1" t="s">
        <v>16</v>
      </c>
      <c r="L6524" s="1" t="s">
        <v>16</v>
      </c>
      <c r="M6524" s="1" t="s">
        <v>16</v>
      </c>
      <c r="N6524" s="1" t="s">
        <v>16</v>
      </c>
      <c r="O6524" s="1">
        <v>63.2</v>
      </c>
      <c r="P6524" s="1">
        <v>1.0</v>
      </c>
    </row>
    <row r="6525">
      <c r="A6525" s="1" t="s">
        <v>29</v>
      </c>
      <c r="B6525" s="1" t="s">
        <v>8634</v>
      </c>
      <c r="C6525" s="2" t="s">
        <v>8577</v>
      </c>
      <c r="D6525" s="1" t="s">
        <v>19</v>
      </c>
      <c r="E6525" s="3" t="str">
        <f>HYPERLINK("https://fyndiq.se/produkt/c398466bf0524e85/", "2-Pack Samsung S23 - 9H Härdat Glass - 3D Super Kvalitet Skärmskydd")</f>
        <v>2-Pack Samsung S23 - 9H Härdat Glass - 3D Super Kvalitet Skärmskydd</v>
      </c>
      <c r="F6525" s="1" t="s">
        <v>1365</v>
      </c>
      <c r="G6525" s="1" t="s">
        <v>1366</v>
      </c>
      <c r="H6525" s="1" t="s">
        <v>1367</v>
      </c>
      <c r="I6525" s="1" t="s">
        <v>16</v>
      </c>
      <c r="J6525" s="1" t="s">
        <v>23</v>
      </c>
      <c r="K6525" s="1" t="s">
        <v>16</v>
      </c>
      <c r="L6525" s="1" t="s">
        <v>16</v>
      </c>
      <c r="M6525" s="1" t="s">
        <v>16</v>
      </c>
      <c r="N6525" s="1" t="s">
        <v>16</v>
      </c>
      <c r="O6525" s="1">
        <v>63.2</v>
      </c>
      <c r="P6525" s="1">
        <v>1.0</v>
      </c>
    </row>
    <row r="6526">
      <c r="A6526" s="1" t="s">
        <v>29</v>
      </c>
      <c r="B6526" s="1" t="s">
        <v>8635</v>
      </c>
      <c r="C6526" s="2" t="s">
        <v>8577</v>
      </c>
      <c r="D6526" s="1" t="s">
        <v>19</v>
      </c>
      <c r="E6526" s="3" t="str">
        <f>HYPERLINK("https://fyndiq.se/produkt/9e488e35f28b4b0b/", "2-Pack GOOGLE PIXEL 6A Skärmskydd - Härdat Glas 9H - Super kvalitet 3D")</f>
        <v>2-Pack GOOGLE PIXEL 6A Skärmskydd - Härdat Glas 9H - Super kvalitet 3D</v>
      </c>
      <c r="F6526" s="1" t="s">
        <v>196</v>
      </c>
      <c r="G6526" s="1" t="s">
        <v>197</v>
      </c>
      <c r="H6526" s="1" t="s">
        <v>198</v>
      </c>
      <c r="I6526" s="1" t="s">
        <v>16</v>
      </c>
      <c r="J6526" s="1" t="s">
        <v>23</v>
      </c>
      <c r="K6526" s="1" t="s">
        <v>16</v>
      </c>
      <c r="L6526" s="1" t="s">
        <v>16</v>
      </c>
      <c r="M6526" s="1" t="s">
        <v>16</v>
      </c>
      <c r="N6526" s="1" t="s">
        <v>16</v>
      </c>
      <c r="O6526" s="1">
        <v>63.2</v>
      </c>
      <c r="P6526" s="1">
        <v>1.0</v>
      </c>
    </row>
    <row r="6527">
      <c r="A6527" s="1" t="s">
        <v>29</v>
      </c>
      <c r="B6527" s="1" t="s">
        <v>8636</v>
      </c>
      <c r="C6527" s="2" t="s">
        <v>8577</v>
      </c>
      <c r="D6527" s="1" t="s">
        <v>19</v>
      </c>
      <c r="E6527" s="3" t="str">
        <f>HYPERLINK("https://fyndiq.se/produkt/c6f3e47a88184e8d/", "2-Pack SAMSUNG A55 Skärmskydd - Härdat Glas 9H - Super kvalitet 3D")</f>
        <v>2-Pack SAMSUNG A55 Skärmskydd - Härdat Glas 9H - Super kvalitet 3D</v>
      </c>
      <c r="F6527" s="1" t="s">
        <v>83</v>
      </c>
      <c r="G6527" s="1" t="s">
        <v>84</v>
      </c>
      <c r="H6527" s="1" t="s">
        <v>85</v>
      </c>
      <c r="I6527" s="1" t="s">
        <v>16</v>
      </c>
      <c r="J6527" s="1" t="s">
        <v>23</v>
      </c>
      <c r="K6527" s="1" t="s">
        <v>16</v>
      </c>
      <c r="L6527" s="1" t="s">
        <v>16</v>
      </c>
      <c r="M6527" s="1" t="s">
        <v>16</v>
      </c>
      <c r="N6527" s="1" t="s">
        <v>16</v>
      </c>
      <c r="O6527" s="1">
        <v>63.2</v>
      </c>
      <c r="P6527" s="1">
        <v>1.0</v>
      </c>
    </row>
    <row r="6528">
      <c r="A6528" s="1" t="s">
        <v>29</v>
      </c>
      <c r="B6528" s="1" t="s">
        <v>8637</v>
      </c>
      <c r="C6528" s="2" t="s">
        <v>8577</v>
      </c>
      <c r="D6528" s="1" t="s">
        <v>19</v>
      </c>
      <c r="E6528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6528" s="1" t="s">
        <v>1096</v>
      </c>
      <c r="G6528" s="1" t="s">
        <v>1097</v>
      </c>
      <c r="H6528" s="1" t="s">
        <v>1098</v>
      </c>
      <c r="I6528" s="1" t="s">
        <v>16</v>
      </c>
      <c r="J6528" s="1" t="s">
        <v>23</v>
      </c>
      <c r="K6528" s="1" t="s">
        <v>16</v>
      </c>
      <c r="L6528" s="1" t="s">
        <v>16</v>
      </c>
      <c r="M6528" s="1" t="s">
        <v>16</v>
      </c>
      <c r="N6528" s="1" t="s">
        <v>16</v>
      </c>
      <c r="O6528" s="1">
        <v>135.2</v>
      </c>
      <c r="P6528" s="1">
        <v>1.0</v>
      </c>
    </row>
    <row r="6529">
      <c r="A6529" s="1" t="s">
        <v>29</v>
      </c>
      <c r="B6529" s="1" t="s">
        <v>8638</v>
      </c>
      <c r="C6529" s="2" t="s">
        <v>8577</v>
      </c>
      <c r="D6529" s="1" t="s">
        <v>19</v>
      </c>
      <c r="E6529" s="3" t="str">
        <f>HYPERLINK("https://fyndiq.se/produkt/c8f9d711822e4429/", "2-Pack Samsung S22 Plus Skärmskydd &amp; 1-Pack linsskydd - 9H Glas")</f>
        <v>2-Pack Samsung S22 Plus Skärmskydd &amp; 1-Pack linsskydd - 9H Glas</v>
      </c>
      <c r="F6529" s="1" t="s">
        <v>5409</v>
      </c>
      <c r="G6529" s="1" t="s">
        <v>5410</v>
      </c>
      <c r="H6529" s="1" t="s">
        <v>5411</v>
      </c>
      <c r="I6529" s="1" t="s">
        <v>16</v>
      </c>
      <c r="J6529" s="1" t="s">
        <v>23</v>
      </c>
      <c r="K6529" s="1" t="s">
        <v>16</v>
      </c>
      <c r="L6529" s="1" t="s">
        <v>16</v>
      </c>
      <c r="M6529" s="1" t="s">
        <v>16</v>
      </c>
      <c r="N6529" s="1" t="s">
        <v>16</v>
      </c>
      <c r="O6529" s="1">
        <v>71.2</v>
      </c>
      <c r="P6529" s="1">
        <v>1.0</v>
      </c>
    </row>
    <row r="6530">
      <c r="A6530" s="1" t="s">
        <v>29</v>
      </c>
      <c r="B6530" s="1" t="s">
        <v>8639</v>
      </c>
      <c r="C6530" s="2" t="s">
        <v>8577</v>
      </c>
      <c r="D6530" s="1" t="s">
        <v>19</v>
      </c>
      <c r="E6530" s="3" t="str">
        <f>HYPERLINK("https://fyndiq.se/produkt/cc43d01c37a84f4a/", "Samsung Galaxy S20 FE - Härdat glas 9H - Super kvalitet 3D")</f>
        <v>Samsung Galaxy S20 FE - Härdat glas 9H - Super kvalitet 3D</v>
      </c>
      <c r="F6530" s="1" t="s">
        <v>827</v>
      </c>
      <c r="G6530" s="1" t="s">
        <v>828</v>
      </c>
      <c r="H6530" s="1" t="s">
        <v>829</v>
      </c>
      <c r="I6530" s="1" t="s">
        <v>16</v>
      </c>
      <c r="J6530" s="1" t="s">
        <v>23</v>
      </c>
      <c r="K6530" s="1" t="s">
        <v>16</v>
      </c>
      <c r="L6530" s="1" t="s">
        <v>16</v>
      </c>
      <c r="M6530" s="1" t="s">
        <v>16</v>
      </c>
      <c r="N6530" s="1" t="s">
        <v>16</v>
      </c>
      <c r="O6530" s="1">
        <v>55.2</v>
      </c>
      <c r="P6530" s="1">
        <v>1.0</v>
      </c>
    </row>
    <row r="6531">
      <c r="A6531" s="1" t="s">
        <v>29</v>
      </c>
      <c r="B6531" s="1" t="s">
        <v>8640</v>
      </c>
      <c r="C6531" s="2" t="s">
        <v>8577</v>
      </c>
      <c r="D6531" s="1" t="s">
        <v>19</v>
      </c>
      <c r="E6531" s="3" t="str">
        <f>HYPERLINK("https://fyndiq.se/produkt/e19fcc2ab2124f8a/", "2-Pack Iphone 13 Pro - 9H Härdat Glass - Top Kvalitet  3D")</f>
        <v>2-Pack Iphone 13 Pro - 9H Härdat Glass - Top Kvalitet  3D</v>
      </c>
      <c r="F6531" s="1" t="s">
        <v>555</v>
      </c>
      <c r="G6531" s="1" t="s">
        <v>556</v>
      </c>
      <c r="H6531" s="1" t="s">
        <v>557</v>
      </c>
      <c r="I6531" s="1" t="s">
        <v>16</v>
      </c>
      <c r="J6531" s="1" t="s">
        <v>23</v>
      </c>
      <c r="K6531" s="1" t="s">
        <v>16</v>
      </c>
      <c r="L6531" s="1" t="s">
        <v>16</v>
      </c>
      <c r="M6531" s="1" t="s">
        <v>16</v>
      </c>
      <c r="N6531" s="1" t="s">
        <v>16</v>
      </c>
      <c r="O6531" s="1">
        <v>55.2</v>
      </c>
      <c r="P6531" s="1">
        <v>1.0</v>
      </c>
    </row>
    <row r="6532">
      <c r="A6532" s="1" t="s">
        <v>29</v>
      </c>
      <c r="B6532" s="1" t="s">
        <v>8641</v>
      </c>
      <c r="C6532" s="2" t="s">
        <v>8577</v>
      </c>
      <c r="D6532" s="1" t="s">
        <v>19</v>
      </c>
      <c r="E6532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6532" s="1" t="s">
        <v>163</v>
      </c>
      <c r="G6532" s="1" t="s">
        <v>164</v>
      </c>
      <c r="H6532" s="1" t="s">
        <v>165</v>
      </c>
      <c r="I6532" s="1" t="s">
        <v>16</v>
      </c>
      <c r="J6532" s="1" t="s">
        <v>23</v>
      </c>
      <c r="K6532" s="1" t="s">
        <v>16</v>
      </c>
      <c r="L6532" s="1" t="s">
        <v>16</v>
      </c>
      <c r="M6532" s="1" t="s">
        <v>16</v>
      </c>
      <c r="N6532" s="1" t="s">
        <v>16</v>
      </c>
      <c r="O6532" s="1">
        <v>63.2</v>
      </c>
      <c r="P6532" s="1">
        <v>1.0</v>
      </c>
    </row>
    <row r="6533">
      <c r="A6533" s="1" t="s">
        <v>29</v>
      </c>
      <c r="B6533" s="1" t="s">
        <v>8642</v>
      </c>
      <c r="C6533" s="2" t="s">
        <v>8577</v>
      </c>
      <c r="D6533" s="1" t="s">
        <v>19</v>
      </c>
      <c r="E6533" s="3" t="str">
        <f>HYPERLINK("https://fyndiq.se/produkt/d2c30baa04ab483c/", "2-Pack Samsung A22 5G Skärmskydd - Härdat Glas 9H - Super kvalitet 3D")</f>
        <v>2-Pack Samsung A22 5G Skärmskydd - Härdat Glas 9H - Super kvalitet 3D</v>
      </c>
      <c r="F6533" s="1" t="s">
        <v>1273</v>
      </c>
      <c r="G6533" s="1" t="s">
        <v>1274</v>
      </c>
      <c r="H6533" s="1" t="s">
        <v>1275</v>
      </c>
      <c r="I6533" s="1" t="s">
        <v>16</v>
      </c>
      <c r="J6533" s="1" t="s">
        <v>23</v>
      </c>
      <c r="K6533" s="1" t="s">
        <v>16</v>
      </c>
      <c r="L6533" s="1" t="s">
        <v>16</v>
      </c>
      <c r="M6533" s="1" t="s">
        <v>16</v>
      </c>
      <c r="N6533" s="1" t="s">
        <v>16</v>
      </c>
      <c r="O6533" s="1">
        <v>63.2</v>
      </c>
      <c r="P6533" s="1">
        <v>1.0</v>
      </c>
    </row>
    <row r="6534">
      <c r="A6534" s="1" t="s">
        <v>29</v>
      </c>
      <c r="B6534" s="1" t="s">
        <v>8643</v>
      </c>
      <c r="C6534" s="2" t="s">
        <v>8577</v>
      </c>
      <c r="D6534" s="1" t="s">
        <v>19</v>
      </c>
      <c r="E6534" s="3" t="str">
        <f>HYPERLINK("https://fyndiq.se/produkt/a3a0bf045cf0498d/", "2-Pack Huawei P30 Lite - Härdat glas 9H – 3D Super kvalitet")</f>
        <v>2-Pack Huawei P30 Lite - Härdat glas 9H – 3D Super kvalitet</v>
      </c>
      <c r="F6534" s="1" t="s">
        <v>1011</v>
      </c>
      <c r="G6534" s="1" t="s">
        <v>1012</v>
      </c>
      <c r="H6534" s="1" t="s">
        <v>1013</v>
      </c>
      <c r="I6534" s="1" t="s">
        <v>16</v>
      </c>
      <c r="J6534" s="1" t="s">
        <v>23</v>
      </c>
      <c r="K6534" s="1" t="s">
        <v>16</v>
      </c>
      <c r="L6534" s="1" t="s">
        <v>16</v>
      </c>
      <c r="M6534" s="1" t="s">
        <v>16</v>
      </c>
      <c r="N6534" s="1" t="s">
        <v>16</v>
      </c>
      <c r="O6534" s="1">
        <v>63.2</v>
      </c>
      <c r="P6534" s="1">
        <v>1.0</v>
      </c>
    </row>
    <row r="6535">
      <c r="A6535" s="1" t="s">
        <v>29</v>
      </c>
      <c r="B6535" s="1" t="s">
        <v>8644</v>
      </c>
      <c r="C6535" s="2" t="s">
        <v>8577</v>
      </c>
      <c r="D6535" s="1" t="s">
        <v>19</v>
      </c>
      <c r="E6535" s="3" t="str">
        <f>HYPERLINK("https://fyndiq.se/produkt/c26c9ffef37a436a/", "2-Pack Samsung A35 5G Skärmskydd i Härdat Glas")</f>
        <v>2-Pack Samsung A35 5G Skärmskydd i Härdat Glas</v>
      </c>
      <c r="F6535" s="1" t="s">
        <v>432</v>
      </c>
      <c r="G6535" s="1" t="s">
        <v>433</v>
      </c>
      <c r="H6535" s="1" t="s">
        <v>434</v>
      </c>
      <c r="I6535" s="1" t="s">
        <v>16</v>
      </c>
      <c r="J6535" s="1" t="s">
        <v>23</v>
      </c>
      <c r="K6535" s="1" t="s">
        <v>16</v>
      </c>
      <c r="L6535" s="1" t="s">
        <v>16</v>
      </c>
      <c r="M6535" s="1" t="s">
        <v>16</v>
      </c>
      <c r="N6535" s="1" t="s">
        <v>16</v>
      </c>
      <c r="O6535" s="1">
        <v>63.2</v>
      </c>
      <c r="P6535" s="1">
        <v>1.0</v>
      </c>
    </row>
    <row r="6536">
      <c r="A6536" s="1" t="s">
        <v>29</v>
      </c>
      <c r="B6536" s="1" t="s">
        <v>8645</v>
      </c>
      <c r="C6536" s="2" t="s">
        <v>8577</v>
      </c>
      <c r="D6536" s="1" t="s">
        <v>19</v>
      </c>
      <c r="E6536" s="3" t="str">
        <f>HYPERLINK("https://fyndiq.se/produkt/c745c55ca3af45fb/", "Skärmskydd IPhone 11 / XR - 3D härdat glas - hög kvalitet")</f>
        <v>Skärmskydd IPhone 11 / XR - 3D härdat glas - hög kvalitet</v>
      </c>
      <c r="F6536" s="1" t="s">
        <v>2222</v>
      </c>
      <c r="G6536" s="1" t="s">
        <v>2223</v>
      </c>
      <c r="H6536" s="1" t="s">
        <v>2224</v>
      </c>
      <c r="I6536" s="1" t="s">
        <v>16</v>
      </c>
      <c r="J6536" s="1" t="s">
        <v>23</v>
      </c>
      <c r="K6536" s="1" t="s">
        <v>16</v>
      </c>
      <c r="L6536" s="1" t="s">
        <v>16</v>
      </c>
      <c r="M6536" s="1" t="s">
        <v>16</v>
      </c>
      <c r="N6536" s="1" t="s">
        <v>16</v>
      </c>
      <c r="O6536" s="1">
        <v>47.2</v>
      </c>
      <c r="P6536" s="1">
        <v>1.0</v>
      </c>
    </row>
    <row r="6537">
      <c r="A6537" s="1" t="s">
        <v>29</v>
      </c>
      <c r="B6537" s="1" t="s">
        <v>8646</v>
      </c>
      <c r="C6537" s="2" t="s">
        <v>8577</v>
      </c>
      <c r="D6537" s="1" t="s">
        <v>19</v>
      </c>
      <c r="E6537" s="3" t="str">
        <f>HYPERLINK("https://fyndiq.se/produkt/022d7ac2f2e44ae2/", "Samsung Galaxy A04s - Härdat Glas 9H - Super Kvalitet 3D Skärmskydd")</f>
        <v>Samsung Galaxy A04s - Härdat Glas 9H - Super Kvalitet 3D Skärmskydd</v>
      </c>
      <c r="F6537" s="1" t="s">
        <v>3609</v>
      </c>
      <c r="G6537" s="1" t="s">
        <v>3610</v>
      </c>
      <c r="H6537" s="1" t="s">
        <v>3611</v>
      </c>
      <c r="I6537" s="1" t="s">
        <v>16</v>
      </c>
      <c r="J6537" s="1" t="s">
        <v>23</v>
      </c>
      <c r="K6537" s="1" t="s">
        <v>16</v>
      </c>
      <c r="L6537" s="1" t="s">
        <v>16</v>
      </c>
      <c r="M6537" s="1" t="s">
        <v>16</v>
      </c>
      <c r="N6537" s="1" t="s">
        <v>16</v>
      </c>
      <c r="O6537" s="1">
        <v>55.2</v>
      </c>
      <c r="P6537" s="1">
        <v>1.0</v>
      </c>
    </row>
    <row r="6538">
      <c r="A6538" s="1" t="s">
        <v>29</v>
      </c>
      <c r="B6538" s="1" t="s">
        <v>8647</v>
      </c>
      <c r="C6538" s="2" t="s">
        <v>8577</v>
      </c>
      <c r="D6538" s="1" t="s">
        <v>19</v>
      </c>
      <c r="E6538" s="3" t="str">
        <f>HYPERLINK("https://fyndiq.se/produkt/406117b60bf241a0/", "2-Pack Samsung Galaxy S9 - Härdat glas 9H - Super kvalitet 3D")</f>
        <v>2-Pack Samsung Galaxy S9 - Härdat glas 9H - Super kvalitet 3D</v>
      </c>
      <c r="F6538" s="1" t="s">
        <v>228</v>
      </c>
      <c r="G6538" s="1" t="s">
        <v>229</v>
      </c>
      <c r="H6538" s="1" t="s">
        <v>230</v>
      </c>
      <c r="I6538" s="1" t="s">
        <v>16</v>
      </c>
      <c r="J6538" s="1" t="s">
        <v>23</v>
      </c>
      <c r="K6538" s="1" t="s">
        <v>16</v>
      </c>
      <c r="L6538" s="1" t="s">
        <v>16</v>
      </c>
      <c r="M6538" s="1" t="s">
        <v>16</v>
      </c>
      <c r="N6538" s="1" t="s">
        <v>16</v>
      </c>
      <c r="O6538" s="1">
        <v>63.2</v>
      </c>
      <c r="P6538" s="1">
        <v>1.0</v>
      </c>
    </row>
    <row r="6539">
      <c r="A6539" s="1" t="s">
        <v>29</v>
      </c>
      <c r="B6539" s="1" t="s">
        <v>8648</v>
      </c>
      <c r="C6539" s="2" t="s">
        <v>8577</v>
      </c>
      <c r="D6539" s="1" t="s">
        <v>19</v>
      </c>
      <c r="E6539" s="3" t="str">
        <f>HYPERLINK("https://fyndiq.se/produkt/c26c9ffef37a436a/", "2-Pack Samsung A35 5G Skärmskydd i Härdat Glas")</f>
        <v>2-Pack Samsung A35 5G Skärmskydd i Härdat Glas</v>
      </c>
      <c r="F6539" s="1" t="s">
        <v>432</v>
      </c>
      <c r="G6539" s="1" t="s">
        <v>433</v>
      </c>
      <c r="H6539" s="1" t="s">
        <v>434</v>
      </c>
      <c r="I6539" s="1" t="s">
        <v>16</v>
      </c>
      <c r="J6539" s="1" t="s">
        <v>23</v>
      </c>
      <c r="K6539" s="1" t="s">
        <v>16</v>
      </c>
      <c r="L6539" s="1" t="s">
        <v>16</v>
      </c>
      <c r="M6539" s="1" t="s">
        <v>16</v>
      </c>
      <c r="N6539" s="1" t="s">
        <v>16</v>
      </c>
      <c r="O6539" s="1">
        <v>63.2</v>
      </c>
      <c r="P6539" s="1">
        <v>1.0</v>
      </c>
    </row>
    <row r="6540">
      <c r="A6540" s="1" t="s">
        <v>29</v>
      </c>
      <c r="B6540" s="1" t="s">
        <v>8649</v>
      </c>
      <c r="C6540" s="2" t="s">
        <v>8577</v>
      </c>
      <c r="D6540" s="1" t="s">
        <v>19</v>
      </c>
      <c r="E6540" s="3" t="str">
        <f>HYPERLINK("https://fyndiq.se/produkt/406117b60bf241a0/", "2-Pack Samsung Galaxy S9 - Härdat glas 9H - Super kvalitet 3D")</f>
        <v>2-Pack Samsung Galaxy S9 - Härdat glas 9H - Super kvalitet 3D</v>
      </c>
      <c r="F6540" s="1" t="s">
        <v>228</v>
      </c>
      <c r="G6540" s="1" t="s">
        <v>229</v>
      </c>
      <c r="H6540" s="1" t="s">
        <v>230</v>
      </c>
      <c r="I6540" s="1" t="s">
        <v>16</v>
      </c>
      <c r="J6540" s="1" t="s">
        <v>23</v>
      </c>
      <c r="K6540" s="1" t="s">
        <v>16</v>
      </c>
      <c r="L6540" s="1" t="s">
        <v>16</v>
      </c>
      <c r="M6540" s="1" t="s">
        <v>16</v>
      </c>
      <c r="N6540" s="1" t="s">
        <v>16</v>
      </c>
      <c r="O6540" s="1">
        <v>63.2</v>
      </c>
      <c r="P6540" s="1">
        <v>1.0</v>
      </c>
    </row>
    <row r="6541">
      <c r="A6541" s="1" t="s">
        <v>29</v>
      </c>
      <c r="B6541" s="1" t="s">
        <v>8650</v>
      </c>
      <c r="C6541" s="2" t="s">
        <v>8577</v>
      </c>
      <c r="D6541" s="1" t="s">
        <v>19</v>
      </c>
      <c r="E6541" s="3" t="str">
        <f>HYPERLINK("https://fyndiq.se/produkt/1680a3aea19a4558/", "2-Pack Samsung S20 Skärmskydd - Härdat Glas 9H - Super kvalitet 3D")</f>
        <v>2-Pack Samsung S20 Skärmskydd - Härdat Glas 9H - Super kvalitet 3D</v>
      </c>
      <c r="F6541" s="1" t="s">
        <v>755</v>
      </c>
      <c r="G6541" s="1" t="s">
        <v>756</v>
      </c>
      <c r="H6541" s="1" t="s">
        <v>757</v>
      </c>
      <c r="I6541" s="1" t="s">
        <v>16</v>
      </c>
      <c r="J6541" s="1" t="s">
        <v>23</v>
      </c>
      <c r="K6541" s="1" t="s">
        <v>16</v>
      </c>
      <c r="L6541" s="1" t="s">
        <v>16</v>
      </c>
      <c r="M6541" s="1" t="s">
        <v>16</v>
      </c>
      <c r="N6541" s="1" t="s">
        <v>16</v>
      </c>
      <c r="O6541" s="1">
        <v>63.2</v>
      </c>
      <c r="P6541" s="1">
        <v>1.0</v>
      </c>
    </row>
    <row r="6542">
      <c r="A6542" s="1" t="s">
        <v>29</v>
      </c>
      <c r="B6542" s="1" t="s">
        <v>8651</v>
      </c>
      <c r="C6542" s="2" t="s">
        <v>8577</v>
      </c>
      <c r="D6542" s="1" t="s">
        <v>19</v>
      </c>
      <c r="E6542" s="3" t="str">
        <f>HYPERLINK("https://fyndiq.se/produkt/432d784756a84eff/", "2-Pack Samsung Galaxy S20FE - Härdat Glas-9H -Super kvalitet 3D")</f>
        <v>2-Pack Samsung Galaxy S20FE - Härdat Glas-9H -Super kvalitet 3D</v>
      </c>
      <c r="F6542" s="1" t="s">
        <v>1078</v>
      </c>
      <c r="G6542" s="1" t="s">
        <v>1079</v>
      </c>
      <c r="H6542" s="1" t="s">
        <v>1080</v>
      </c>
      <c r="I6542" s="1" t="s">
        <v>16</v>
      </c>
      <c r="J6542" s="1" t="s">
        <v>23</v>
      </c>
      <c r="K6542" s="1" t="s">
        <v>16</v>
      </c>
      <c r="L6542" s="1" t="s">
        <v>16</v>
      </c>
      <c r="M6542" s="1" t="s">
        <v>16</v>
      </c>
      <c r="N6542" s="1" t="s">
        <v>16</v>
      </c>
      <c r="O6542" s="1">
        <v>63.2</v>
      </c>
      <c r="P6542" s="1">
        <v>1.0</v>
      </c>
    </row>
    <row r="6543">
      <c r="A6543" s="1" t="s">
        <v>29</v>
      </c>
      <c r="B6543" s="1" t="s">
        <v>8652</v>
      </c>
      <c r="C6543" s="2" t="s">
        <v>8577</v>
      </c>
      <c r="D6543" s="1" t="s">
        <v>19</v>
      </c>
      <c r="E6543" s="3" t="str">
        <f>HYPERLINK("https://fyndiq.se/produkt/082f3cf898c84831/", "2 Pack Galaxy S20 Ultra - Härdat glas 9H - Super kvalitet 3D")</f>
        <v>2 Pack Galaxy S20 Ultra - Härdat glas 9H - Super kvalitet 3D</v>
      </c>
      <c r="F6543" s="1" t="s">
        <v>460</v>
      </c>
      <c r="G6543" s="1" t="s">
        <v>461</v>
      </c>
      <c r="H6543" s="1" t="s">
        <v>462</v>
      </c>
      <c r="I6543" s="1" t="s">
        <v>16</v>
      </c>
      <c r="J6543" s="1" t="s">
        <v>23</v>
      </c>
      <c r="K6543" s="1" t="s">
        <v>16</v>
      </c>
      <c r="L6543" s="1" t="s">
        <v>16</v>
      </c>
      <c r="M6543" s="1" t="s">
        <v>16</v>
      </c>
      <c r="N6543" s="1" t="s">
        <v>16</v>
      </c>
      <c r="O6543" s="1">
        <v>63.2</v>
      </c>
      <c r="P6543" s="1">
        <v>1.0</v>
      </c>
    </row>
    <row r="6544">
      <c r="A6544" s="1" t="s">
        <v>29</v>
      </c>
      <c r="B6544" s="1" t="s">
        <v>8653</v>
      </c>
      <c r="C6544" s="2" t="s">
        <v>8577</v>
      </c>
      <c r="D6544" s="1" t="s">
        <v>19</v>
      </c>
      <c r="E654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544" s="1" t="s">
        <v>103</v>
      </c>
      <c r="G6544" s="1" t="s">
        <v>104</v>
      </c>
      <c r="H6544" s="1" t="s">
        <v>105</v>
      </c>
      <c r="I6544" s="1" t="s">
        <v>16</v>
      </c>
      <c r="J6544" s="1" t="s">
        <v>23</v>
      </c>
      <c r="K6544" s="1" t="s">
        <v>16</v>
      </c>
      <c r="L6544" s="1" t="s">
        <v>16</v>
      </c>
      <c r="M6544" s="1" t="s">
        <v>16</v>
      </c>
      <c r="N6544" s="1" t="s">
        <v>16</v>
      </c>
      <c r="O6544" s="1">
        <v>63.2</v>
      </c>
      <c r="P6544" s="1">
        <v>1.0</v>
      </c>
    </row>
    <row r="6545">
      <c r="A6545" s="1" t="s">
        <v>29</v>
      </c>
      <c r="B6545" s="1" t="s">
        <v>8654</v>
      </c>
      <c r="C6545" s="2" t="s">
        <v>8577</v>
      </c>
      <c r="D6545" s="1" t="s">
        <v>19</v>
      </c>
      <c r="E6545" s="3" t="str">
        <f>HYPERLINK("https://fyndiq.se/produkt/f15b82570d4144d0/", "2-Pack Apple Watch 41mm – Härdat glas 9H – Super kvalitet 3D")</f>
        <v>2-Pack Apple Watch 41mm – Härdat glas 9H – Super kvalitet 3D</v>
      </c>
      <c r="F6545" s="1" t="s">
        <v>144</v>
      </c>
      <c r="G6545" s="1" t="s">
        <v>145</v>
      </c>
      <c r="H6545" s="1" t="s">
        <v>146</v>
      </c>
      <c r="I6545" s="1" t="s">
        <v>16</v>
      </c>
      <c r="J6545" s="1" t="s">
        <v>23</v>
      </c>
      <c r="K6545" s="1" t="s">
        <v>16</v>
      </c>
      <c r="L6545" s="1" t="s">
        <v>16</v>
      </c>
      <c r="M6545" s="1" t="s">
        <v>16</v>
      </c>
      <c r="N6545" s="1" t="s">
        <v>16</v>
      </c>
      <c r="O6545" s="1">
        <v>55.2</v>
      </c>
      <c r="P6545" s="1">
        <v>1.0</v>
      </c>
    </row>
    <row r="6546">
      <c r="A6546" s="1" t="s">
        <v>29</v>
      </c>
      <c r="B6546" s="1" t="s">
        <v>8655</v>
      </c>
      <c r="C6546" s="2" t="s">
        <v>8577</v>
      </c>
      <c r="D6546" s="1" t="s">
        <v>19</v>
      </c>
      <c r="E6546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6546" s="1" t="s">
        <v>1170</v>
      </c>
      <c r="G6546" s="1" t="s">
        <v>1171</v>
      </c>
      <c r="H6546" s="1" t="s">
        <v>1172</v>
      </c>
      <c r="I6546" s="1" t="s">
        <v>16</v>
      </c>
      <c r="J6546" s="1" t="s">
        <v>23</v>
      </c>
      <c r="K6546" s="1" t="s">
        <v>16</v>
      </c>
      <c r="L6546" s="1" t="s">
        <v>16</v>
      </c>
      <c r="M6546" s="1" t="s">
        <v>16</v>
      </c>
      <c r="N6546" s="1" t="s">
        <v>16</v>
      </c>
      <c r="O6546" s="1">
        <v>55.2</v>
      </c>
      <c r="P6546" s="1">
        <v>1.0</v>
      </c>
    </row>
    <row r="6547">
      <c r="A6547" s="1" t="s">
        <v>29</v>
      </c>
      <c r="B6547" s="1" t="s">
        <v>8656</v>
      </c>
      <c r="C6547" s="2" t="s">
        <v>8577</v>
      </c>
      <c r="D6547" s="1" t="s">
        <v>19</v>
      </c>
      <c r="E6547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6547" s="1" t="s">
        <v>1481</v>
      </c>
      <c r="G6547" s="1" t="s">
        <v>1482</v>
      </c>
      <c r="H6547" s="1" t="s">
        <v>1483</v>
      </c>
      <c r="I6547" s="1" t="s">
        <v>16</v>
      </c>
      <c r="J6547" s="1" t="s">
        <v>23</v>
      </c>
      <c r="K6547" s="1" t="s">
        <v>16</v>
      </c>
      <c r="L6547" s="1" t="s">
        <v>16</v>
      </c>
      <c r="M6547" s="1" t="s">
        <v>16</v>
      </c>
      <c r="N6547" s="1" t="s">
        <v>16</v>
      </c>
      <c r="O6547" s="1">
        <v>78.4</v>
      </c>
      <c r="P6547" s="1">
        <v>1.0</v>
      </c>
    </row>
    <row r="6548">
      <c r="A6548" s="1" t="s">
        <v>29</v>
      </c>
      <c r="B6548" s="1" t="s">
        <v>8657</v>
      </c>
      <c r="C6548" s="2" t="s">
        <v>8577</v>
      </c>
      <c r="D6548" s="1" t="s">
        <v>19</v>
      </c>
      <c r="E6548" s="3" t="str">
        <f>HYPERLINK("https://fyndiq.se/produkt/6ae5aff483564a84/", "2-Pack Apple Watch 40mm – Härdat glas 9H – Super kvalitet 3D")</f>
        <v>2-Pack Apple Watch 40mm – Härdat glas 9H – Super kvalitet 3D</v>
      </c>
      <c r="F6548" s="1" t="s">
        <v>1418</v>
      </c>
      <c r="G6548" s="1" t="s">
        <v>1419</v>
      </c>
      <c r="H6548" s="1" t="s">
        <v>1420</v>
      </c>
      <c r="I6548" s="1" t="s">
        <v>16</v>
      </c>
      <c r="J6548" s="1" t="s">
        <v>23</v>
      </c>
      <c r="K6548" s="1" t="s">
        <v>16</v>
      </c>
      <c r="L6548" s="1" t="s">
        <v>16</v>
      </c>
      <c r="M6548" s="1" t="s">
        <v>16</v>
      </c>
      <c r="N6548" s="1" t="s">
        <v>16</v>
      </c>
      <c r="O6548" s="1">
        <v>55.2</v>
      </c>
      <c r="P6548" s="1">
        <v>1.0</v>
      </c>
    </row>
    <row r="6549">
      <c r="A6549" s="1" t="s">
        <v>29</v>
      </c>
      <c r="B6549" s="1" t="s">
        <v>8658</v>
      </c>
      <c r="C6549" s="2" t="s">
        <v>8577</v>
      </c>
      <c r="D6549" s="1" t="s">
        <v>19</v>
      </c>
      <c r="E6549" s="3" t="str">
        <f>HYPERLINK("https://fyndiq.se/produkt/4c221907d1254100/", "2-Pack Samsung A14 Skärmskydd - Härdat Glas 9H - Super kvalitet 3D")</f>
        <v>2-Pack Samsung A14 Skärmskydd - Härdat Glas 9H - Super kvalitet 3D</v>
      </c>
      <c r="F6549" s="1" t="s">
        <v>167</v>
      </c>
      <c r="G6549" s="1" t="s">
        <v>168</v>
      </c>
      <c r="H6549" s="1" t="s">
        <v>169</v>
      </c>
      <c r="I6549" s="1" t="s">
        <v>16</v>
      </c>
      <c r="J6549" s="1" t="s">
        <v>23</v>
      </c>
      <c r="K6549" s="1" t="s">
        <v>16</v>
      </c>
      <c r="L6549" s="1" t="s">
        <v>16</v>
      </c>
      <c r="M6549" s="1" t="s">
        <v>16</v>
      </c>
      <c r="N6549" s="1" t="s">
        <v>16</v>
      </c>
      <c r="O6549" s="1">
        <v>63.2</v>
      </c>
      <c r="P6549" s="1">
        <v>1.0</v>
      </c>
    </row>
    <row r="6550">
      <c r="A6550" s="1" t="s">
        <v>29</v>
      </c>
      <c r="B6550" s="1" t="s">
        <v>8659</v>
      </c>
      <c r="C6550" s="2" t="s">
        <v>8577</v>
      </c>
      <c r="D6550" s="1" t="s">
        <v>19</v>
      </c>
      <c r="E655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550" s="1" t="s">
        <v>103</v>
      </c>
      <c r="G6550" s="1" t="s">
        <v>104</v>
      </c>
      <c r="H6550" s="1" t="s">
        <v>105</v>
      </c>
      <c r="I6550" s="1" t="s">
        <v>16</v>
      </c>
      <c r="J6550" s="1" t="s">
        <v>23</v>
      </c>
      <c r="K6550" s="1" t="s">
        <v>16</v>
      </c>
      <c r="L6550" s="1" t="s">
        <v>16</v>
      </c>
      <c r="M6550" s="1" t="s">
        <v>16</v>
      </c>
      <c r="N6550" s="1" t="s">
        <v>16</v>
      </c>
      <c r="O6550" s="1">
        <v>63.2</v>
      </c>
      <c r="P6550" s="1">
        <v>1.0</v>
      </c>
    </row>
    <row r="6551">
      <c r="A6551" s="1" t="s">
        <v>29</v>
      </c>
      <c r="B6551" s="1" t="s">
        <v>8660</v>
      </c>
      <c r="C6551" s="2" t="s">
        <v>8577</v>
      </c>
      <c r="D6551" s="1" t="s">
        <v>19</v>
      </c>
      <c r="E6551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6551" s="1" t="s">
        <v>776</v>
      </c>
      <c r="G6551" s="1" t="s">
        <v>777</v>
      </c>
      <c r="H6551" s="1" t="s">
        <v>778</v>
      </c>
      <c r="I6551" s="1" t="s">
        <v>16</v>
      </c>
      <c r="J6551" s="1" t="s">
        <v>23</v>
      </c>
      <c r="K6551" s="1" t="s">
        <v>16</v>
      </c>
      <c r="L6551" s="1" t="s">
        <v>16</v>
      </c>
      <c r="M6551" s="1" t="s">
        <v>16</v>
      </c>
      <c r="N6551" s="1" t="s">
        <v>16</v>
      </c>
      <c r="O6551" s="1">
        <v>63.2</v>
      </c>
      <c r="P6551" s="1">
        <v>1.0</v>
      </c>
    </row>
    <row r="6552">
      <c r="A6552" s="1" t="s">
        <v>29</v>
      </c>
      <c r="B6552" s="1" t="s">
        <v>8661</v>
      </c>
      <c r="C6552" s="2" t="s">
        <v>8577</v>
      </c>
      <c r="D6552" s="1" t="s">
        <v>19</v>
      </c>
      <c r="E6552" s="3" t="str">
        <f>HYPERLINK("https://fyndiq.se/produkt/5d384cc8795744b0/", "2-Pack Samsung A55 Skärmskydd i Härdat Glas")</f>
        <v>2-Pack Samsung A55 Skärmskydd i Härdat Glas</v>
      </c>
      <c r="F6552" s="1" t="s">
        <v>191</v>
      </c>
      <c r="G6552" s="1" t="s">
        <v>192</v>
      </c>
      <c r="H6552" s="1" t="s">
        <v>193</v>
      </c>
      <c r="I6552" s="1" t="s">
        <v>16</v>
      </c>
      <c r="J6552" s="1" t="s">
        <v>23</v>
      </c>
      <c r="K6552" s="1" t="s">
        <v>16</v>
      </c>
      <c r="L6552" s="1" t="s">
        <v>16</v>
      </c>
      <c r="M6552" s="1" t="s">
        <v>16</v>
      </c>
      <c r="N6552" s="1" t="s">
        <v>16</v>
      </c>
      <c r="O6552" s="1">
        <v>63.2</v>
      </c>
      <c r="P6552" s="1">
        <v>1.0</v>
      </c>
    </row>
    <row r="6553">
      <c r="A6553" s="1" t="s">
        <v>29</v>
      </c>
      <c r="B6553" s="1" t="s">
        <v>8662</v>
      </c>
      <c r="C6553" s="2" t="s">
        <v>8577</v>
      </c>
      <c r="D6553" s="1" t="s">
        <v>19</v>
      </c>
      <c r="E655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553" s="1" t="s">
        <v>103</v>
      </c>
      <c r="G6553" s="1" t="s">
        <v>104</v>
      </c>
      <c r="H6553" s="1" t="s">
        <v>105</v>
      </c>
      <c r="I6553" s="1" t="s">
        <v>16</v>
      </c>
      <c r="J6553" s="1" t="s">
        <v>23</v>
      </c>
      <c r="K6553" s="1" t="s">
        <v>16</v>
      </c>
      <c r="L6553" s="1" t="s">
        <v>16</v>
      </c>
      <c r="M6553" s="1" t="s">
        <v>16</v>
      </c>
      <c r="N6553" s="1" t="s">
        <v>16</v>
      </c>
      <c r="O6553" s="1">
        <v>63.2</v>
      </c>
      <c r="P6553" s="1">
        <v>1.0</v>
      </c>
    </row>
    <row r="6554">
      <c r="A6554" s="1" t="s">
        <v>29</v>
      </c>
      <c r="B6554" s="1" t="s">
        <v>8663</v>
      </c>
      <c r="C6554" s="2" t="s">
        <v>8577</v>
      </c>
      <c r="D6554" s="1" t="s">
        <v>19</v>
      </c>
      <c r="E655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554" s="1" t="s">
        <v>539</v>
      </c>
      <c r="G6554" s="1" t="s">
        <v>540</v>
      </c>
      <c r="H6554" s="1" t="s">
        <v>541</v>
      </c>
      <c r="I6554" s="1" t="s">
        <v>16</v>
      </c>
      <c r="J6554" s="1" t="s">
        <v>23</v>
      </c>
      <c r="K6554" s="1" t="s">
        <v>16</v>
      </c>
      <c r="L6554" s="1" t="s">
        <v>16</v>
      </c>
      <c r="M6554" s="1" t="s">
        <v>16</v>
      </c>
      <c r="N6554" s="1" t="s">
        <v>16</v>
      </c>
      <c r="O6554" s="1">
        <v>95.2</v>
      </c>
      <c r="P6554" s="1">
        <v>1.0</v>
      </c>
    </row>
    <row r="6555">
      <c r="A6555" s="1" t="s">
        <v>29</v>
      </c>
      <c r="B6555" s="1" t="s">
        <v>8664</v>
      </c>
      <c r="C6555" s="2" t="s">
        <v>8577</v>
      </c>
      <c r="D6555" s="1" t="s">
        <v>19</v>
      </c>
      <c r="E6555" s="3" t="str">
        <f>HYPERLINK("https://fyndiq.se/produkt/703673a03679430e/", "2-Pack Samsung A55 5G Skärmskydd i Härdat Glas")</f>
        <v>2-Pack Samsung A55 5G Skärmskydd i Härdat Glas</v>
      </c>
      <c r="F6555" s="1" t="s">
        <v>2173</v>
      </c>
      <c r="G6555" s="1" t="s">
        <v>2174</v>
      </c>
      <c r="H6555" s="1" t="s">
        <v>2175</v>
      </c>
      <c r="I6555" s="1" t="s">
        <v>16</v>
      </c>
      <c r="J6555" s="1" t="s">
        <v>23</v>
      </c>
      <c r="K6555" s="1" t="s">
        <v>16</v>
      </c>
      <c r="L6555" s="1" t="s">
        <v>16</v>
      </c>
      <c r="M6555" s="1" t="s">
        <v>16</v>
      </c>
      <c r="N6555" s="1" t="s">
        <v>16</v>
      </c>
      <c r="O6555" s="1">
        <v>63.2</v>
      </c>
      <c r="P6555" s="1">
        <v>1.0</v>
      </c>
    </row>
    <row r="6556">
      <c r="A6556" s="1" t="s">
        <v>29</v>
      </c>
      <c r="B6556" s="1" t="s">
        <v>8665</v>
      </c>
      <c r="C6556" s="2" t="s">
        <v>8577</v>
      </c>
      <c r="D6556" s="1" t="s">
        <v>19</v>
      </c>
      <c r="E6556" s="3" t="str">
        <f>HYPERLINK("https://fyndiq.se/produkt/66924f1ff238487e/", "2-Pack GOOGLE PIXEL 7A Skärmskydd - Härdat Glas 9H - Super kvalitet 3D")</f>
        <v>2-Pack GOOGLE PIXEL 7A Skärmskydd - Härdat Glas 9H - Super kvalitet 3D</v>
      </c>
      <c r="F6556" s="1" t="s">
        <v>315</v>
      </c>
      <c r="G6556" s="1" t="s">
        <v>316</v>
      </c>
      <c r="H6556" s="1" t="s">
        <v>317</v>
      </c>
      <c r="I6556" s="1" t="s">
        <v>16</v>
      </c>
      <c r="J6556" s="1" t="s">
        <v>23</v>
      </c>
      <c r="K6556" s="1" t="s">
        <v>16</v>
      </c>
      <c r="L6556" s="1" t="s">
        <v>16</v>
      </c>
      <c r="M6556" s="1" t="s">
        <v>16</v>
      </c>
      <c r="N6556" s="1" t="s">
        <v>16</v>
      </c>
      <c r="O6556" s="1">
        <v>63.2</v>
      </c>
      <c r="P6556" s="1">
        <v>1.0</v>
      </c>
    </row>
    <row r="6557">
      <c r="A6557" s="1" t="s">
        <v>29</v>
      </c>
      <c r="B6557" s="1" t="s">
        <v>8666</v>
      </c>
      <c r="C6557" s="2" t="s">
        <v>8577</v>
      </c>
      <c r="D6557" s="1" t="s">
        <v>19</v>
      </c>
      <c r="E6557" s="3" t="str">
        <f>HYPERLINK("https://fyndiq.se/produkt/56c72c0ba5f749b5/", "2-Pack SAMSUNG S24 Skärmskydd - Härdat Glas 9H - Super kvalitet 3D")</f>
        <v>2-Pack SAMSUNG S24 Skärmskydd - Härdat Glas 9H - Super kvalitet 3D</v>
      </c>
      <c r="F6557" s="1" t="s">
        <v>263</v>
      </c>
      <c r="G6557" s="1" t="s">
        <v>264</v>
      </c>
      <c r="H6557" s="1" t="s">
        <v>265</v>
      </c>
      <c r="I6557" s="1" t="s">
        <v>16</v>
      </c>
      <c r="J6557" s="1" t="s">
        <v>23</v>
      </c>
      <c r="K6557" s="1" t="s">
        <v>16</v>
      </c>
      <c r="L6557" s="1" t="s">
        <v>16</v>
      </c>
      <c r="M6557" s="1" t="s">
        <v>16</v>
      </c>
      <c r="N6557" s="1" t="s">
        <v>16</v>
      </c>
      <c r="O6557" s="1">
        <v>71.2</v>
      </c>
      <c r="P6557" s="1">
        <v>1.0</v>
      </c>
    </row>
    <row r="6558">
      <c r="A6558" s="1" t="s">
        <v>29</v>
      </c>
      <c r="B6558" s="1" t="s">
        <v>8667</v>
      </c>
      <c r="C6558" s="2" t="s">
        <v>8577</v>
      </c>
      <c r="D6558" s="1" t="s">
        <v>19</v>
      </c>
      <c r="E6558" s="3" t="str">
        <f>HYPERLINK("https://fyndiq.se/produkt/67afb534781a4066/", "2-Pack Samsung Galaxy S9 Plus - Härdat glas- 9HSuper kvalitet 3D")</f>
        <v>2-Pack Samsung Galaxy S9 Plus - Härdat glas- 9HSuper kvalitet 3D</v>
      </c>
      <c r="F6558" s="1" t="s">
        <v>3929</v>
      </c>
      <c r="G6558" s="1" t="s">
        <v>3930</v>
      </c>
      <c r="H6558" s="1" t="s">
        <v>3931</v>
      </c>
      <c r="I6558" s="1" t="s">
        <v>16</v>
      </c>
      <c r="J6558" s="1" t="s">
        <v>23</v>
      </c>
      <c r="K6558" s="1" t="s">
        <v>16</v>
      </c>
      <c r="L6558" s="1" t="s">
        <v>16</v>
      </c>
      <c r="M6558" s="1" t="s">
        <v>16</v>
      </c>
      <c r="N6558" s="1" t="s">
        <v>16</v>
      </c>
      <c r="O6558" s="1">
        <v>63.2</v>
      </c>
      <c r="P6558" s="1">
        <v>2.0</v>
      </c>
    </row>
    <row r="6559">
      <c r="A6559" s="1" t="s">
        <v>29</v>
      </c>
      <c r="B6559" s="1" t="s">
        <v>8668</v>
      </c>
      <c r="C6559" s="2" t="s">
        <v>8577</v>
      </c>
      <c r="D6559" s="1" t="s">
        <v>19</v>
      </c>
      <c r="E6559" s="3" t="str">
        <f>HYPERLINK("https://fyndiq.se/produkt/416415a768684efb/", "2-Pack Samsung Galaxy S21 5G - 9H Härdat Glas - HD")</f>
        <v>2-Pack Samsung Galaxy S21 5G - 9H Härdat Glas - HD</v>
      </c>
      <c r="F6559" s="1" t="s">
        <v>39</v>
      </c>
      <c r="G6559" s="1" t="s">
        <v>40</v>
      </c>
      <c r="H6559" s="1" t="s">
        <v>41</v>
      </c>
      <c r="I6559" s="1" t="s">
        <v>16</v>
      </c>
      <c r="J6559" s="1" t="s">
        <v>23</v>
      </c>
      <c r="K6559" s="1" t="s">
        <v>16</v>
      </c>
      <c r="L6559" s="1" t="s">
        <v>16</v>
      </c>
      <c r="M6559" s="1" t="s">
        <v>16</v>
      </c>
      <c r="N6559" s="1" t="s">
        <v>16</v>
      </c>
      <c r="O6559" s="1">
        <v>63.2</v>
      </c>
      <c r="P6559" s="1">
        <v>1.0</v>
      </c>
    </row>
    <row r="6560">
      <c r="A6560" s="1" t="s">
        <v>29</v>
      </c>
      <c r="B6560" s="1" t="s">
        <v>8669</v>
      </c>
      <c r="C6560" s="2" t="s">
        <v>8577</v>
      </c>
      <c r="D6560" s="1" t="s">
        <v>19</v>
      </c>
      <c r="E6560" s="3" t="str">
        <f>HYPERLINK("https://fyndiq.se/produkt/2477583187264ece/", "2-Pack Samsung S20 - 9H Härdat Glass - Top Kvalitet")</f>
        <v>2-Pack Samsung S20 - 9H Härdat Glass - Top Kvalitet</v>
      </c>
      <c r="F6560" s="1" t="s">
        <v>124</v>
      </c>
      <c r="G6560" s="1" t="s">
        <v>125</v>
      </c>
      <c r="H6560" s="1" t="s">
        <v>126</v>
      </c>
      <c r="I6560" s="1" t="s">
        <v>16</v>
      </c>
      <c r="J6560" s="1" t="s">
        <v>23</v>
      </c>
      <c r="K6560" s="1" t="s">
        <v>16</v>
      </c>
      <c r="L6560" s="1" t="s">
        <v>16</v>
      </c>
      <c r="M6560" s="1" t="s">
        <v>16</v>
      </c>
      <c r="N6560" s="1" t="s">
        <v>16</v>
      </c>
      <c r="O6560" s="1">
        <v>71.2</v>
      </c>
      <c r="P6560" s="1">
        <v>1.0</v>
      </c>
    </row>
    <row r="6561">
      <c r="A6561" s="1" t="s">
        <v>29</v>
      </c>
      <c r="B6561" s="1" t="s">
        <v>8670</v>
      </c>
      <c r="C6561" s="2" t="s">
        <v>8577</v>
      </c>
      <c r="D6561" s="1" t="s">
        <v>19</v>
      </c>
      <c r="E6561" s="3" t="str">
        <f>HYPERLINK("https://fyndiq.se/produkt/311d90a74d234421/", "2 Pack Xiaomi 12 - Härdat glas 9H-Super kvalitet 3D Skärmskydd")</f>
        <v>2 Pack Xiaomi 12 - Härdat glas 9H-Super kvalitet 3D Skärmskydd</v>
      </c>
      <c r="F6561" s="1" t="s">
        <v>582</v>
      </c>
      <c r="G6561" s="1" t="s">
        <v>583</v>
      </c>
      <c r="H6561" s="1" t="s">
        <v>584</v>
      </c>
      <c r="I6561" s="1" t="s">
        <v>16</v>
      </c>
      <c r="J6561" s="1" t="s">
        <v>23</v>
      </c>
      <c r="K6561" s="1" t="s">
        <v>16</v>
      </c>
      <c r="L6561" s="1" t="s">
        <v>16</v>
      </c>
      <c r="M6561" s="1" t="s">
        <v>16</v>
      </c>
      <c r="N6561" s="1" t="s">
        <v>16</v>
      </c>
      <c r="O6561" s="1">
        <v>63.2</v>
      </c>
      <c r="P6561" s="1">
        <v>1.0</v>
      </c>
    </row>
    <row r="6562">
      <c r="A6562" s="1" t="s">
        <v>29</v>
      </c>
      <c r="B6562" s="1" t="s">
        <v>8671</v>
      </c>
      <c r="C6562" s="2" t="s">
        <v>8577</v>
      </c>
      <c r="D6562" s="1" t="s">
        <v>19</v>
      </c>
      <c r="E6562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6562" s="1" t="s">
        <v>296</v>
      </c>
      <c r="G6562" s="1" t="s">
        <v>297</v>
      </c>
      <c r="H6562" s="1" t="s">
        <v>298</v>
      </c>
      <c r="I6562" s="1" t="s">
        <v>16</v>
      </c>
      <c r="J6562" s="1" t="s">
        <v>23</v>
      </c>
      <c r="K6562" s="1" t="s">
        <v>16</v>
      </c>
      <c r="L6562" s="1" t="s">
        <v>16</v>
      </c>
      <c r="M6562" s="1" t="s">
        <v>16</v>
      </c>
      <c r="N6562" s="1" t="s">
        <v>16</v>
      </c>
      <c r="O6562" s="1">
        <v>71.2</v>
      </c>
      <c r="P6562" s="1">
        <v>1.0</v>
      </c>
    </row>
    <row r="6563">
      <c r="A6563" s="1" t="s">
        <v>29</v>
      </c>
      <c r="B6563" s="1" t="s">
        <v>8672</v>
      </c>
      <c r="C6563" s="2" t="s">
        <v>8577</v>
      </c>
      <c r="D6563" s="1" t="s">
        <v>19</v>
      </c>
      <c r="E6563" s="3" t="str">
        <f>HYPERLINK("https://fyndiq.se/produkt/103506ed3d7443a6/", "2-Pack Privacy Skärmskydd For iPhone 14 Pro Max - Härdat Glas 9H - Super Kvalitet 3D")</f>
        <v>2-Pack Privacy Skärmskydd For iPhone 14 Pro Max - Härdat Glas 9H - Super Kvalitet 3D</v>
      </c>
      <c r="F6563" s="1" t="s">
        <v>8673</v>
      </c>
      <c r="G6563" s="1" t="s">
        <v>8674</v>
      </c>
      <c r="H6563" s="1" t="s">
        <v>8675</v>
      </c>
      <c r="I6563" s="1" t="s">
        <v>16</v>
      </c>
      <c r="J6563" s="1" t="s">
        <v>23</v>
      </c>
      <c r="K6563" s="1" t="s">
        <v>16</v>
      </c>
      <c r="L6563" s="1" t="s">
        <v>16</v>
      </c>
      <c r="M6563" s="1" t="s">
        <v>16</v>
      </c>
      <c r="N6563" s="1" t="s">
        <v>16</v>
      </c>
      <c r="O6563" s="1">
        <v>71.2</v>
      </c>
      <c r="P6563" s="1">
        <v>1.0</v>
      </c>
    </row>
    <row r="6564">
      <c r="A6564" s="1" t="s">
        <v>29</v>
      </c>
      <c r="B6564" s="1" t="s">
        <v>8676</v>
      </c>
      <c r="C6564" s="2" t="s">
        <v>8577</v>
      </c>
      <c r="D6564" s="1" t="s">
        <v>19</v>
      </c>
      <c r="E656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564" s="1" t="s">
        <v>26</v>
      </c>
      <c r="G6564" s="1" t="s">
        <v>27</v>
      </c>
      <c r="H6564" s="1" t="s">
        <v>28</v>
      </c>
      <c r="I6564" s="1" t="s">
        <v>16</v>
      </c>
      <c r="J6564" s="1" t="s">
        <v>23</v>
      </c>
      <c r="K6564" s="1" t="s">
        <v>16</v>
      </c>
      <c r="L6564" s="1" t="s">
        <v>16</v>
      </c>
      <c r="M6564" s="1" t="s">
        <v>16</v>
      </c>
      <c r="N6564" s="1" t="s">
        <v>16</v>
      </c>
      <c r="O6564" s="1">
        <v>71.2</v>
      </c>
      <c r="P6564" s="1">
        <v>1.0</v>
      </c>
    </row>
    <row r="6565">
      <c r="A6565" s="1" t="s">
        <v>29</v>
      </c>
      <c r="B6565" s="1" t="s">
        <v>8677</v>
      </c>
      <c r="C6565" s="2" t="s">
        <v>8577</v>
      </c>
      <c r="D6565" s="1" t="s">
        <v>19</v>
      </c>
      <c r="E6565" s="3" t="str">
        <f>HYPERLINK("https://fyndiq.se/produkt/66924f1ff238487e/", "2-Pack GOOGLE PIXEL 7A Skärmskydd - Härdat Glas 9H - Super kvalitet 3D")</f>
        <v>2-Pack GOOGLE PIXEL 7A Skärmskydd - Härdat Glas 9H - Super kvalitet 3D</v>
      </c>
      <c r="F6565" s="1" t="s">
        <v>315</v>
      </c>
      <c r="G6565" s="1" t="s">
        <v>316</v>
      </c>
      <c r="H6565" s="1" t="s">
        <v>317</v>
      </c>
      <c r="I6565" s="1" t="s">
        <v>16</v>
      </c>
      <c r="J6565" s="1" t="s">
        <v>23</v>
      </c>
      <c r="K6565" s="1" t="s">
        <v>16</v>
      </c>
      <c r="L6565" s="1" t="s">
        <v>16</v>
      </c>
      <c r="M6565" s="1" t="s">
        <v>16</v>
      </c>
      <c r="N6565" s="1" t="s">
        <v>16</v>
      </c>
      <c r="O6565" s="1">
        <v>63.2</v>
      </c>
      <c r="P6565" s="1">
        <v>1.0</v>
      </c>
    </row>
    <row r="6566">
      <c r="A6566" s="1" t="s">
        <v>29</v>
      </c>
      <c r="B6566" s="1" t="s">
        <v>8678</v>
      </c>
      <c r="C6566" s="2" t="s">
        <v>8577</v>
      </c>
      <c r="D6566" s="1" t="s">
        <v>19</v>
      </c>
      <c r="E6566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6566" s="1" t="s">
        <v>887</v>
      </c>
      <c r="G6566" s="1" t="s">
        <v>888</v>
      </c>
      <c r="H6566" s="1" t="s">
        <v>889</v>
      </c>
      <c r="I6566" s="1" t="s">
        <v>16</v>
      </c>
      <c r="J6566" s="1" t="s">
        <v>23</v>
      </c>
      <c r="K6566" s="1" t="s">
        <v>16</v>
      </c>
      <c r="L6566" s="1" t="s">
        <v>16</v>
      </c>
      <c r="M6566" s="1" t="s">
        <v>16</v>
      </c>
      <c r="N6566" s="1" t="s">
        <v>16</v>
      </c>
      <c r="O6566" s="1">
        <v>71.2</v>
      </c>
      <c r="P6566" s="1">
        <v>1.0</v>
      </c>
    </row>
    <row r="6567">
      <c r="A6567" s="1" t="s">
        <v>29</v>
      </c>
      <c r="B6567" s="1" t="s">
        <v>8679</v>
      </c>
      <c r="C6567" s="2" t="s">
        <v>8577</v>
      </c>
      <c r="D6567" s="1" t="s">
        <v>19</v>
      </c>
      <c r="E6567" s="3" t="str">
        <f>HYPERLINK("https://fyndiq.se/produkt/34157794139f40c6/", "2-Pack Samsung S20 FE - 9H Härdat Glass - Top Kvalitet")</f>
        <v>2-Pack Samsung S20 FE - 9H Härdat Glass - Top Kvalitet</v>
      </c>
      <c r="F6567" s="1" t="s">
        <v>1640</v>
      </c>
      <c r="G6567" s="1" t="s">
        <v>1641</v>
      </c>
      <c r="H6567" s="1" t="s">
        <v>1642</v>
      </c>
      <c r="I6567" s="1" t="s">
        <v>16</v>
      </c>
      <c r="J6567" s="1" t="s">
        <v>23</v>
      </c>
      <c r="K6567" s="1" t="s">
        <v>16</v>
      </c>
      <c r="L6567" s="1" t="s">
        <v>16</v>
      </c>
      <c r="M6567" s="1" t="s">
        <v>16</v>
      </c>
      <c r="N6567" s="1" t="s">
        <v>16</v>
      </c>
      <c r="O6567" s="1">
        <v>63.2</v>
      </c>
      <c r="P6567" s="1">
        <v>1.0</v>
      </c>
    </row>
    <row r="6568">
      <c r="A6568" s="1" t="s">
        <v>29</v>
      </c>
      <c r="B6568" s="1" t="s">
        <v>8680</v>
      </c>
      <c r="C6568" s="2" t="s">
        <v>8577</v>
      </c>
      <c r="D6568" s="1" t="s">
        <v>19</v>
      </c>
      <c r="E6568" s="3" t="str">
        <f>HYPERLINK("https://fyndiq.se/produkt/406117b60bf241a0/", "2-Pack Samsung Galaxy S9 - Härdat glas 9H - Super kvalitet 3D")</f>
        <v>2-Pack Samsung Galaxy S9 - Härdat glas 9H - Super kvalitet 3D</v>
      </c>
      <c r="F6568" s="1" t="s">
        <v>228</v>
      </c>
      <c r="G6568" s="1" t="s">
        <v>229</v>
      </c>
      <c r="H6568" s="1" t="s">
        <v>230</v>
      </c>
      <c r="I6568" s="1" t="s">
        <v>16</v>
      </c>
      <c r="J6568" s="1" t="s">
        <v>23</v>
      </c>
      <c r="K6568" s="1" t="s">
        <v>16</v>
      </c>
      <c r="L6568" s="1" t="s">
        <v>16</v>
      </c>
      <c r="M6568" s="1" t="s">
        <v>16</v>
      </c>
      <c r="N6568" s="1" t="s">
        <v>16</v>
      </c>
      <c r="O6568" s="1">
        <v>63.2</v>
      </c>
      <c r="P6568" s="1">
        <v>1.0</v>
      </c>
    </row>
    <row r="6569">
      <c r="A6569" s="1" t="s">
        <v>29</v>
      </c>
      <c r="B6569" s="1" t="s">
        <v>8681</v>
      </c>
      <c r="C6569" s="2" t="s">
        <v>8577</v>
      </c>
      <c r="D6569" s="1" t="s">
        <v>19</v>
      </c>
      <c r="E656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569" s="1" t="s">
        <v>311</v>
      </c>
      <c r="G6569" s="1" t="s">
        <v>312</v>
      </c>
      <c r="H6569" s="1" t="s">
        <v>313</v>
      </c>
      <c r="I6569" s="1" t="s">
        <v>16</v>
      </c>
      <c r="J6569" s="1" t="s">
        <v>23</v>
      </c>
      <c r="K6569" s="1" t="s">
        <v>16</v>
      </c>
      <c r="L6569" s="1" t="s">
        <v>16</v>
      </c>
      <c r="M6569" s="1" t="s">
        <v>16</v>
      </c>
      <c r="N6569" s="1" t="s">
        <v>16</v>
      </c>
      <c r="O6569" s="1">
        <v>71.2</v>
      </c>
      <c r="P6569" s="1">
        <v>1.0</v>
      </c>
    </row>
    <row r="6570">
      <c r="A6570" s="1" t="s">
        <v>29</v>
      </c>
      <c r="B6570" s="1" t="s">
        <v>8682</v>
      </c>
      <c r="C6570" s="2" t="s">
        <v>8577</v>
      </c>
      <c r="D6570" s="1" t="s">
        <v>19</v>
      </c>
      <c r="E6570" s="3" t="str">
        <f>HYPERLINK("https://fyndiq.se/produkt/9e488e35f28b4b0b/", "2-Pack GOOGLE PIXEL 6A Skärmskydd - Härdat Glas 9H - Super kvalitet 3D")</f>
        <v>2-Pack GOOGLE PIXEL 6A Skärmskydd - Härdat Glas 9H - Super kvalitet 3D</v>
      </c>
      <c r="F6570" s="1" t="s">
        <v>196</v>
      </c>
      <c r="G6570" s="1" t="s">
        <v>197</v>
      </c>
      <c r="H6570" s="1" t="s">
        <v>198</v>
      </c>
      <c r="I6570" s="1" t="s">
        <v>16</v>
      </c>
      <c r="J6570" s="1" t="s">
        <v>23</v>
      </c>
      <c r="K6570" s="1" t="s">
        <v>16</v>
      </c>
      <c r="L6570" s="1" t="s">
        <v>16</v>
      </c>
      <c r="M6570" s="1" t="s">
        <v>16</v>
      </c>
      <c r="N6570" s="1" t="s">
        <v>16</v>
      </c>
      <c r="O6570" s="1">
        <v>63.2</v>
      </c>
      <c r="P6570" s="1">
        <v>1.0</v>
      </c>
    </row>
    <row r="6571">
      <c r="A6571" s="1" t="s">
        <v>29</v>
      </c>
      <c r="B6571" s="1" t="s">
        <v>8683</v>
      </c>
      <c r="C6571" s="2" t="s">
        <v>8577</v>
      </c>
      <c r="D6571" s="1" t="s">
        <v>19</v>
      </c>
      <c r="E6571" s="3" t="str">
        <f>HYPERLINK("https://fyndiq.se/produkt/406117b60bf241a0/", "2-Pack Samsung Galaxy S9 - Härdat glas 9H - Super kvalitet 3D")</f>
        <v>2-Pack Samsung Galaxy S9 - Härdat glas 9H - Super kvalitet 3D</v>
      </c>
      <c r="F6571" s="1" t="s">
        <v>228</v>
      </c>
      <c r="G6571" s="1" t="s">
        <v>229</v>
      </c>
      <c r="H6571" s="1" t="s">
        <v>230</v>
      </c>
      <c r="I6571" s="1" t="s">
        <v>16</v>
      </c>
      <c r="J6571" s="1" t="s">
        <v>23</v>
      </c>
      <c r="K6571" s="1" t="s">
        <v>16</v>
      </c>
      <c r="L6571" s="1" t="s">
        <v>16</v>
      </c>
      <c r="M6571" s="1" t="s">
        <v>16</v>
      </c>
      <c r="N6571" s="1" t="s">
        <v>16</v>
      </c>
      <c r="O6571" s="1">
        <v>63.2</v>
      </c>
      <c r="P6571" s="1">
        <v>1.0</v>
      </c>
    </row>
    <row r="6572">
      <c r="A6572" s="1" t="s">
        <v>29</v>
      </c>
      <c r="B6572" s="1" t="s">
        <v>8684</v>
      </c>
      <c r="C6572" s="2" t="s">
        <v>8577</v>
      </c>
      <c r="D6572" s="1" t="s">
        <v>19</v>
      </c>
      <c r="E6572" s="3" t="str">
        <f>HYPERLINK("https://fyndiq.se/produkt/56c72c0ba5f749b5/", "2-Pack SAMSUNG S24 Skärmskydd - Härdat Glas 9H - Super kvalitet 3D")</f>
        <v>2-Pack SAMSUNG S24 Skärmskydd - Härdat Glas 9H - Super kvalitet 3D</v>
      </c>
      <c r="F6572" s="1" t="s">
        <v>263</v>
      </c>
      <c r="G6572" s="1" t="s">
        <v>264</v>
      </c>
      <c r="H6572" s="1" t="s">
        <v>265</v>
      </c>
      <c r="I6572" s="1" t="s">
        <v>16</v>
      </c>
      <c r="J6572" s="1" t="s">
        <v>23</v>
      </c>
      <c r="K6572" s="1" t="s">
        <v>16</v>
      </c>
      <c r="L6572" s="1" t="s">
        <v>16</v>
      </c>
      <c r="M6572" s="1" t="s">
        <v>16</v>
      </c>
      <c r="N6572" s="1" t="s">
        <v>16</v>
      </c>
      <c r="O6572" s="1">
        <v>71.2</v>
      </c>
      <c r="P6572" s="1">
        <v>1.0</v>
      </c>
    </row>
    <row r="6573">
      <c r="A6573" s="1" t="s">
        <v>29</v>
      </c>
      <c r="B6573" s="1" t="s">
        <v>8685</v>
      </c>
      <c r="C6573" s="2" t="s">
        <v>8577</v>
      </c>
      <c r="D6573" s="1" t="s">
        <v>19</v>
      </c>
      <c r="E657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6573" s="1" t="s">
        <v>51</v>
      </c>
      <c r="G6573" s="1" t="s">
        <v>52</v>
      </c>
      <c r="H6573" s="1" t="s">
        <v>53</v>
      </c>
      <c r="I6573" s="1" t="s">
        <v>16</v>
      </c>
      <c r="J6573" s="1" t="s">
        <v>23</v>
      </c>
      <c r="K6573" s="1" t="s">
        <v>16</v>
      </c>
      <c r="L6573" s="1" t="s">
        <v>16</v>
      </c>
      <c r="M6573" s="1" t="s">
        <v>16</v>
      </c>
      <c r="N6573" s="1" t="s">
        <v>16</v>
      </c>
      <c r="O6573" s="1">
        <v>87.2</v>
      </c>
      <c r="P6573" s="1">
        <v>1.0</v>
      </c>
    </row>
    <row r="6574">
      <c r="A6574" s="1" t="s">
        <v>29</v>
      </c>
      <c r="B6574" s="1" t="s">
        <v>8686</v>
      </c>
      <c r="C6574" s="2" t="s">
        <v>8577</v>
      </c>
      <c r="D6574" s="1" t="s">
        <v>19</v>
      </c>
      <c r="E6574" s="3" t="str">
        <f>HYPERLINK("https://fyndiq.se/produkt/56c72c0ba5f749b5/", "2-Pack SAMSUNG S24 Skärmskydd - Härdat Glas 9H - Super kvalitet 3D")</f>
        <v>2-Pack SAMSUNG S24 Skärmskydd - Härdat Glas 9H - Super kvalitet 3D</v>
      </c>
      <c r="F6574" s="1" t="s">
        <v>263</v>
      </c>
      <c r="G6574" s="1" t="s">
        <v>264</v>
      </c>
      <c r="H6574" s="1" t="s">
        <v>265</v>
      </c>
      <c r="I6574" s="1" t="s">
        <v>16</v>
      </c>
      <c r="J6574" s="1" t="s">
        <v>23</v>
      </c>
      <c r="K6574" s="1" t="s">
        <v>16</v>
      </c>
      <c r="L6574" s="1" t="s">
        <v>16</v>
      </c>
      <c r="M6574" s="1" t="s">
        <v>16</v>
      </c>
      <c r="N6574" s="1" t="s">
        <v>16</v>
      </c>
      <c r="O6574" s="1">
        <v>71.2</v>
      </c>
      <c r="P6574" s="1">
        <v>1.0</v>
      </c>
    </row>
    <row r="6575">
      <c r="A6575" s="1" t="s">
        <v>29</v>
      </c>
      <c r="B6575" s="1" t="s">
        <v>8687</v>
      </c>
      <c r="C6575" s="2" t="s">
        <v>8577</v>
      </c>
      <c r="D6575" s="1" t="s">
        <v>19</v>
      </c>
      <c r="E6575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6575" s="1" t="s">
        <v>1481</v>
      </c>
      <c r="G6575" s="1" t="s">
        <v>1482</v>
      </c>
      <c r="H6575" s="1" t="s">
        <v>1483</v>
      </c>
      <c r="I6575" s="1" t="s">
        <v>16</v>
      </c>
      <c r="J6575" s="1" t="s">
        <v>23</v>
      </c>
      <c r="K6575" s="1" t="s">
        <v>16</v>
      </c>
      <c r="L6575" s="1" t="s">
        <v>16</v>
      </c>
      <c r="M6575" s="1" t="s">
        <v>16</v>
      </c>
      <c r="N6575" s="1" t="s">
        <v>16</v>
      </c>
      <c r="O6575" s="1">
        <v>78.4</v>
      </c>
      <c r="P6575" s="1">
        <v>1.0</v>
      </c>
    </row>
    <row r="6576">
      <c r="A6576" s="1" t="s">
        <v>29</v>
      </c>
      <c r="B6576" s="1" t="s">
        <v>8688</v>
      </c>
      <c r="C6576" s="2" t="s">
        <v>8577</v>
      </c>
      <c r="D6576" s="1" t="s">
        <v>19</v>
      </c>
      <c r="E657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576" s="1" t="s">
        <v>977</v>
      </c>
      <c r="G6576" s="1" t="s">
        <v>978</v>
      </c>
      <c r="H6576" s="1" t="s">
        <v>979</v>
      </c>
      <c r="I6576" s="1" t="s">
        <v>1311</v>
      </c>
      <c r="J6576" s="1" t="s">
        <v>9</v>
      </c>
      <c r="K6576" s="2" t="s">
        <v>7158</v>
      </c>
      <c r="L6576" s="1" t="s">
        <v>2650</v>
      </c>
      <c r="M6576" s="1" t="s">
        <v>16</v>
      </c>
      <c r="N6576" s="1" t="s">
        <v>16</v>
      </c>
      <c r="O6576" s="1">
        <v>63.2</v>
      </c>
      <c r="P6576" s="1">
        <v>1.0</v>
      </c>
    </row>
    <row r="6577">
      <c r="A6577" s="1" t="s">
        <v>29</v>
      </c>
      <c r="B6577" s="1" t="s">
        <v>8689</v>
      </c>
      <c r="C6577" s="2" t="s">
        <v>8577</v>
      </c>
      <c r="D6577" s="1" t="s">
        <v>19</v>
      </c>
      <c r="E6577" s="3" t="str">
        <f>HYPERLINK("https://fyndiq.se/produkt/432d784756a84eff/", "2-Pack Samsung Galaxy S20FE - Härdat Glas-9H -Super kvalitet 3D")</f>
        <v>2-Pack Samsung Galaxy S20FE - Härdat Glas-9H -Super kvalitet 3D</v>
      </c>
      <c r="F6577" s="1" t="s">
        <v>1078</v>
      </c>
      <c r="G6577" s="1" t="s">
        <v>1079</v>
      </c>
      <c r="H6577" s="1" t="s">
        <v>1080</v>
      </c>
      <c r="I6577" s="1" t="s">
        <v>16</v>
      </c>
      <c r="J6577" s="1" t="s">
        <v>23</v>
      </c>
      <c r="K6577" s="1" t="s">
        <v>16</v>
      </c>
      <c r="L6577" s="1" t="s">
        <v>16</v>
      </c>
      <c r="M6577" s="1" t="s">
        <v>16</v>
      </c>
      <c r="N6577" s="1" t="s">
        <v>16</v>
      </c>
      <c r="O6577" s="1">
        <v>63.2</v>
      </c>
      <c r="P6577" s="1">
        <v>1.0</v>
      </c>
    </row>
    <row r="6578">
      <c r="A6578" s="1" t="s">
        <v>29</v>
      </c>
      <c r="B6578" s="1" t="s">
        <v>8690</v>
      </c>
      <c r="C6578" s="2" t="s">
        <v>8577</v>
      </c>
      <c r="D6578" s="1" t="s">
        <v>19</v>
      </c>
      <c r="E6578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6578" s="1" t="s">
        <v>1333</v>
      </c>
      <c r="G6578" s="1" t="s">
        <v>1334</v>
      </c>
      <c r="H6578" s="1" t="s">
        <v>1335</v>
      </c>
      <c r="I6578" s="1" t="s">
        <v>16</v>
      </c>
      <c r="J6578" s="1" t="s">
        <v>23</v>
      </c>
      <c r="K6578" s="1" t="s">
        <v>16</v>
      </c>
      <c r="L6578" s="1" t="s">
        <v>16</v>
      </c>
      <c r="M6578" s="1" t="s">
        <v>16</v>
      </c>
      <c r="N6578" s="1" t="s">
        <v>16</v>
      </c>
      <c r="O6578" s="1">
        <v>79.2</v>
      </c>
      <c r="P6578" s="1">
        <v>1.0</v>
      </c>
    </row>
    <row r="6579">
      <c r="A6579" s="1" t="s">
        <v>29</v>
      </c>
      <c r="B6579" s="1" t="s">
        <v>8691</v>
      </c>
      <c r="C6579" s="2" t="s">
        <v>8577</v>
      </c>
      <c r="D6579" s="1" t="s">
        <v>19</v>
      </c>
      <c r="E657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579" s="1" t="s">
        <v>813</v>
      </c>
      <c r="G6579" s="1" t="s">
        <v>814</v>
      </c>
      <c r="H6579" s="1" t="s">
        <v>815</v>
      </c>
      <c r="I6579" s="1" t="s">
        <v>16</v>
      </c>
      <c r="J6579" s="1" t="s">
        <v>23</v>
      </c>
      <c r="K6579" s="1" t="s">
        <v>16</v>
      </c>
      <c r="L6579" s="1" t="s">
        <v>16</v>
      </c>
      <c r="M6579" s="1" t="s">
        <v>16</v>
      </c>
      <c r="N6579" s="1" t="s">
        <v>16</v>
      </c>
      <c r="O6579" s="1">
        <v>71.2</v>
      </c>
      <c r="P6579" s="1">
        <v>1.0</v>
      </c>
    </row>
    <row r="6580">
      <c r="A6580" s="1" t="s">
        <v>29</v>
      </c>
      <c r="B6580" s="1" t="s">
        <v>8692</v>
      </c>
      <c r="C6580" s="2" t="s">
        <v>8577</v>
      </c>
      <c r="D6580" s="1" t="s">
        <v>19</v>
      </c>
      <c r="E6580" s="3" t="str">
        <f>HYPERLINK("https://fyndiq.se/produkt/d57740a5f2f74aab/", "Samsung Galaxy S9 - Härdat glas 9H -Super kvalitet 3D Skärmskydd")</f>
        <v>Samsung Galaxy S9 - Härdat glas 9H -Super kvalitet 3D Skärmskydd</v>
      </c>
      <c r="F6580" s="1" t="s">
        <v>8693</v>
      </c>
      <c r="G6580" s="1" t="s">
        <v>8694</v>
      </c>
      <c r="H6580" s="1" t="s">
        <v>8695</v>
      </c>
      <c r="I6580" s="1" t="s">
        <v>16</v>
      </c>
      <c r="J6580" s="1" t="s">
        <v>23</v>
      </c>
      <c r="K6580" s="1" t="s">
        <v>16</v>
      </c>
      <c r="L6580" s="1" t="s">
        <v>16</v>
      </c>
      <c r="M6580" s="1" t="s">
        <v>16</v>
      </c>
      <c r="N6580" s="1" t="s">
        <v>16</v>
      </c>
      <c r="O6580" s="1">
        <v>55.2</v>
      </c>
      <c r="P6580" s="1">
        <v>1.0</v>
      </c>
    </row>
    <row r="6581">
      <c r="A6581" s="1" t="s">
        <v>29</v>
      </c>
      <c r="B6581" s="1" t="s">
        <v>8696</v>
      </c>
      <c r="C6581" s="2" t="s">
        <v>8577</v>
      </c>
      <c r="D6581" s="1" t="s">
        <v>19</v>
      </c>
      <c r="E6581" s="3" t="str">
        <f t="shared" ref="E6581:E6583" si="128">HYPERLINK("https://fyndiq.se/produkt/56c72c0ba5f749b5/", "2-Pack SAMSUNG S24 Skärmskydd - Härdat Glas 9H - Super kvalitet 3D")</f>
        <v>2-Pack SAMSUNG S24 Skärmskydd - Härdat Glas 9H - Super kvalitet 3D</v>
      </c>
      <c r="F6581" s="1" t="s">
        <v>263</v>
      </c>
      <c r="G6581" s="1" t="s">
        <v>264</v>
      </c>
      <c r="H6581" s="1" t="s">
        <v>265</v>
      </c>
      <c r="I6581" s="1" t="s">
        <v>1311</v>
      </c>
      <c r="J6581" s="1" t="s">
        <v>23</v>
      </c>
      <c r="K6581" s="1" t="s">
        <v>16</v>
      </c>
      <c r="L6581" s="1" t="s">
        <v>16</v>
      </c>
      <c r="M6581" s="1" t="s">
        <v>16</v>
      </c>
      <c r="N6581" s="1" t="s">
        <v>16</v>
      </c>
      <c r="O6581" s="1">
        <v>71.2</v>
      </c>
      <c r="P6581" s="1">
        <v>1.0</v>
      </c>
    </row>
    <row r="6582">
      <c r="A6582" s="1" t="s">
        <v>29</v>
      </c>
      <c r="B6582" s="1" t="s">
        <v>8697</v>
      </c>
      <c r="C6582" s="2" t="s">
        <v>8577</v>
      </c>
      <c r="D6582" s="1" t="s">
        <v>19</v>
      </c>
      <c r="E6582" s="3" t="str">
        <f t="shared" si="128"/>
        <v>2-Pack SAMSUNG S24 Skärmskydd - Härdat Glas 9H - Super kvalitet 3D</v>
      </c>
      <c r="F6582" s="1" t="s">
        <v>263</v>
      </c>
      <c r="G6582" s="1" t="s">
        <v>264</v>
      </c>
      <c r="H6582" s="1" t="s">
        <v>265</v>
      </c>
      <c r="I6582" s="1" t="s">
        <v>16</v>
      </c>
      <c r="J6582" s="1" t="s">
        <v>23</v>
      </c>
      <c r="K6582" s="1" t="s">
        <v>16</v>
      </c>
      <c r="L6582" s="1" t="s">
        <v>16</v>
      </c>
      <c r="M6582" s="1" t="s">
        <v>16</v>
      </c>
      <c r="N6582" s="1" t="s">
        <v>16</v>
      </c>
      <c r="O6582" s="1">
        <v>71.2</v>
      </c>
      <c r="P6582" s="1">
        <v>1.0</v>
      </c>
    </row>
    <row r="6583">
      <c r="A6583" s="1" t="s">
        <v>29</v>
      </c>
      <c r="B6583" s="1" t="s">
        <v>8698</v>
      </c>
      <c r="C6583" s="2" t="s">
        <v>8577</v>
      </c>
      <c r="D6583" s="1" t="s">
        <v>19</v>
      </c>
      <c r="E6583" s="3" t="str">
        <f t="shared" si="128"/>
        <v>2-Pack SAMSUNG S24 Skärmskydd - Härdat Glas 9H - Super kvalitet 3D</v>
      </c>
      <c r="F6583" s="1" t="s">
        <v>263</v>
      </c>
      <c r="G6583" s="1" t="s">
        <v>264</v>
      </c>
      <c r="H6583" s="1" t="s">
        <v>265</v>
      </c>
      <c r="I6583" s="1" t="s">
        <v>16</v>
      </c>
      <c r="J6583" s="1" t="s">
        <v>23</v>
      </c>
      <c r="K6583" s="1" t="s">
        <v>16</v>
      </c>
      <c r="L6583" s="1" t="s">
        <v>16</v>
      </c>
      <c r="M6583" s="1" t="s">
        <v>16</v>
      </c>
      <c r="N6583" s="1" t="s">
        <v>16</v>
      </c>
      <c r="O6583" s="1">
        <v>71.2</v>
      </c>
      <c r="P6583" s="1">
        <v>1.0</v>
      </c>
    </row>
    <row r="6584">
      <c r="A6584" s="1" t="s">
        <v>29</v>
      </c>
      <c r="B6584" s="1" t="s">
        <v>8699</v>
      </c>
      <c r="C6584" s="2" t="s">
        <v>8577</v>
      </c>
      <c r="D6584" s="1" t="s">
        <v>19</v>
      </c>
      <c r="E658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584" s="1" t="s">
        <v>26</v>
      </c>
      <c r="G6584" s="1" t="s">
        <v>27</v>
      </c>
      <c r="H6584" s="1" t="s">
        <v>28</v>
      </c>
      <c r="I6584" s="1" t="s">
        <v>16</v>
      </c>
      <c r="J6584" s="1" t="s">
        <v>23</v>
      </c>
      <c r="K6584" s="1" t="s">
        <v>16</v>
      </c>
      <c r="L6584" s="1" t="s">
        <v>16</v>
      </c>
      <c r="M6584" s="1" t="s">
        <v>16</v>
      </c>
      <c r="N6584" s="1" t="s">
        <v>16</v>
      </c>
      <c r="O6584" s="1">
        <v>71.2</v>
      </c>
      <c r="P6584" s="1">
        <v>1.0</v>
      </c>
    </row>
    <row r="6585">
      <c r="A6585" s="1" t="s">
        <v>29</v>
      </c>
      <c r="B6585" s="1" t="s">
        <v>8700</v>
      </c>
      <c r="C6585" s="2" t="s">
        <v>8701</v>
      </c>
      <c r="D6585" s="1" t="s">
        <v>19</v>
      </c>
      <c r="E658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585" s="1" t="s">
        <v>204</v>
      </c>
      <c r="G6585" s="1" t="s">
        <v>205</v>
      </c>
      <c r="H6585" s="1" t="s">
        <v>206</v>
      </c>
      <c r="I6585" s="1" t="s">
        <v>16</v>
      </c>
      <c r="J6585" s="1" t="s">
        <v>23</v>
      </c>
      <c r="K6585" s="1" t="s">
        <v>16</v>
      </c>
      <c r="L6585" s="1" t="s">
        <v>16</v>
      </c>
      <c r="M6585" s="1" t="s">
        <v>16</v>
      </c>
      <c r="N6585" s="1" t="s">
        <v>16</v>
      </c>
      <c r="O6585" s="1">
        <v>71.2</v>
      </c>
      <c r="P6585" s="1">
        <v>1.0</v>
      </c>
    </row>
    <row r="6586">
      <c r="A6586" s="1" t="s">
        <v>29</v>
      </c>
      <c r="B6586" s="1" t="s">
        <v>8702</v>
      </c>
      <c r="C6586" s="2" t="s">
        <v>8701</v>
      </c>
      <c r="D6586" s="1" t="s">
        <v>19</v>
      </c>
      <c r="E6586" s="3" t="str">
        <f>HYPERLINK("https://fyndiq.se/produkt/acbd2f15758f4e1c/", "2-Pack Samsung A55 5G Skärmskydd i Härdat Glas")</f>
        <v>2-Pack Samsung A55 5G Skärmskydd i Härdat Glas</v>
      </c>
      <c r="F6586" s="1" t="s">
        <v>982</v>
      </c>
      <c r="G6586" s="1" t="s">
        <v>983</v>
      </c>
      <c r="H6586" s="1" t="s">
        <v>984</v>
      </c>
      <c r="I6586" s="1" t="s">
        <v>16</v>
      </c>
      <c r="J6586" s="1" t="s">
        <v>23</v>
      </c>
      <c r="K6586" s="1" t="s">
        <v>16</v>
      </c>
      <c r="L6586" s="1" t="s">
        <v>16</v>
      </c>
      <c r="M6586" s="1" t="s">
        <v>16</v>
      </c>
      <c r="N6586" s="1" t="s">
        <v>16</v>
      </c>
      <c r="O6586" s="1">
        <v>63.2</v>
      </c>
      <c r="P6586" s="1">
        <v>1.0</v>
      </c>
    </row>
    <row r="6587">
      <c r="A6587" s="1" t="s">
        <v>29</v>
      </c>
      <c r="B6587" s="1" t="s">
        <v>8703</v>
      </c>
      <c r="C6587" s="2" t="s">
        <v>8701</v>
      </c>
      <c r="D6587" s="1" t="s">
        <v>19</v>
      </c>
      <c r="E658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587" s="1" t="s">
        <v>204</v>
      </c>
      <c r="G6587" s="1" t="s">
        <v>205</v>
      </c>
      <c r="H6587" s="1" t="s">
        <v>206</v>
      </c>
      <c r="I6587" s="1" t="s">
        <v>16</v>
      </c>
      <c r="J6587" s="1" t="s">
        <v>23</v>
      </c>
      <c r="K6587" s="1" t="s">
        <v>16</v>
      </c>
      <c r="L6587" s="1" t="s">
        <v>16</v>
      </c>
      <c r="M6587" s="1" t="s">
        <v>16</v>
      </c>
      <c r="N6587" s="1" t="s">
        <v>16</v>
      </c>
      <c r="O6587" s="1">
        <v>71.2</v>
      </c>
      <c r="P6587" s="1">
        <v>1.0</v>
      </c>
    </row>
    <row r="6588">
      <c r="A6588" s="1" t="s">
        <v>29</v>
      </c>
      <c r="B6588" s="1" t="s">
        <v>8704</v>
      </c>
      <c r="C6588" s="2" t="s">
        <v>8701</v>
      </c>
      <c r="D6588" s="1" t="s">
        <v>19</v>
      </c>
      <c r="E6588" s="3" t="str">
        <f>HYPERLINK("https://fyndiq.se/produkt/925ae49423884615/", "2-Pack Samsung S22 Ultra Skärmskydd &amp; 1-Pack linsskydd -9H GLAS")</f>
        <v>2-Pack Samsung S22 Ultra Skärmskydd &amp; 1-Pack linsskydd -9H GLAS</v>
      </c>
      <c r="F6588" s="1" t="s">
        <v>335</v>
      </c>
      <c r="G6588" s="1" t="s">
        <v>336</v>
      </c>
      <c r="H6588" s="1" t="s">
        <v>337</v>
      </c>
      <c r="I6588" s="1" t="s">
        <v>16</v>
      </c>
      <c r="J6588" s="1" t="s">
        <v>23</v>
      </c>
      <c r="K6588" s="1" t="s">
        <v>16</v>
      </c>
      <c r="L6588" s="1" t="s">
        <v>16</v>
      </c>
      <c r="M6588" s="1" t="s">
        <v>16</v>
      </c>
      <c r="N6588" s="1" t="s">
        <v>16</v>
      </c>
      <c r="O6588" s="1">
        <v>71.2</v>
      </c>
      <c r="P6588" s="1">
        <v>2.0</v>
      </c>
    </row>
    <row r="6589">
      <c r="A6589" s="1" t="s">
        <v>29</v>
      </c>
      <c r="B6589" s="1" t="s">
        <v>8705</v>
      </c>
      <c r="C6589" s="2" t="s">
        <v>8701</v>
      </c>
      <c r="D6589" s="1" t="s">
        <v>19</v>
      </c>
      <c r="E6589" s="3" t="str">
        <f>HYPERLINK("https://fyndiq.se/produkt/406117b60bf241a0/", "2-Pack Samsung Galaxy S9 - Härdat glas 9H - Super kvalitet 3D")</f>
        <v>2-Pack Samsung Galaxy S9 - Härdat glas 9H - Super kvalitet 3D</v>
      </c>
      <c r="F6589" s="1" t="s">
        <v>228</v>
      </c>
      <c r="G6589" s="1" t="s">
        <v>229</v>
      </c>
      <c r="H6589" s="1" t="s">
        <v>230</v>
      </c>
      <c r="I6589" s="1" t="s">
        <v>16</v>
      </c>
      <c r="J6589" s="1" t="s">
        <v>23</v>
      </c>
      <c r="K6589" s="1" t="s">
        <v>16</v>
      </c>
      <c r="L6589" s="1" t="s">
        <v>16</v>
      </c>
      <c r="M6589" s="1" t="s">
        <v>16</v>
      </c>
      <c r="N6589" s="1" t="s">
        <v>16</v>
      </c>
      <c r="O6589" s="1">
        <v>63.2</v>
      </c>
      <c r="P6589" s="1">
        <v>1.0</v>
      </c>
    </row>
    <row r="6590">
      <c r="A6590" s="1" t="s">
        <v>29</v>
      </c>
      <c r="B6590" s="1" t="s">
        <v>8706</v>
      </c>
      <c r="C6590" s="2" t="s">
        <v>8701</v>
      </c>
      <c r="D6590" s="1" t="s">
        <v>19</v>
      </c>
      <c r="E6590" s="3" t="str">
        <f>HYPERLINK("https://fyndiq.se/produkt/f15b82570d4144d0/", "2-Pack Apple Watch 41mm – Härdat glas 9H – Super kvalitet 3D")</f>
        <v>2-Pack Apple Watch 41mm – Härdat glas 9H – Super kvalitet 3D</v>
      </c>
      <c r="F6590" s="1" t="s">
        <v>144</v>
      </c>
      <c r="G6590" s="1" t="s">
        <v>145</v>
      </c>
      <c r="H6590" s="1" t="s">
        <v>146</v>
      </c>
      <c r="I6590" s="1" t="s">
        <v>16</v>
      </c>
      <c r="J6590" s="1" t="s">
        <v>23</v>
      </c>
      <c r="K6590" s="1" t="s">
        <v>16</v>
      </c>
      <c r="L6590" s="1" t="s">
        <v>16</v>
      </c>
      <c r="M6590" s="1" t="s">
        <v>16</v>
      </c>
      <c r="N6590" s="1" t="s">
        <v>16</v>
      </c>
      <c r="O6590" s="1">
        <v>55.2</v>
      </c>
      <c r="P6590" s="1">
        <v>1.0</v>
      </c>
    </row>
    <row r="6591">
      <c r="A6591" s="1" t="s">
        <v>29</v>
      </c>
      <c r="B6591" s="1" t="s">
        <v>8707</v>
      </c>
      <c r="C6591" s="2" t="s">
        <v>8701</v>
      </c>
      <c r="D6591" s="1" t="s">
        <v>19</v>
      </c>
      <c r="E659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591" s="1" t="s">
        <v>26</v>
      </c>
      <c r="G6591" s="1" t="s">
        <v>27</v>
      </c>
      <c r="H6591" s="1" t="s">
        <v>28</v>
      </c>
      <c r="I6591" s="1" t="s">
        <v>16</v>
      </c>
      <c r="J6591" s="1" t="s">
        <v>23</v>
      </c>
      <c r="K6591" s="1" t="s">
        <v>16</v>
      </c>
      <c r="L6591" s="1" t="s">
        <v>16</v>
      </c>
      <c r="M6591" s="1" t="s">
        <v>16</v>
      </c>
      <c r="N6591" s="1" t="s">
        <v>16</v>
      </c>
      <c r="O6591" s="1">
        <v>71.2</v>
      </c>
      <c r="P6591" s="1">
        <v>1.0</v>
      </c>
    </row>
    <row r="6592">
      <c r="A6592" s="1" t="s">
        <v>29</v>
      </c>
      <c r="B6592" s="1" t="s">
        <v>8708</v>
      </c>
      <c r="C6592" s="2" t="s">
        <v>8701</v>
      </c>
      <c r="D6592" s="1" t="s">
        <v>19</v>
      </c>
      <c r="E6592" s="3" t="str">
        <f>HYPERLINK("https://fyndiq.se/produkt/56c72c0ba5f749b5/", "2-Pack SAMSUNG S24 Skärmskydd - Härdat Glas 9H - Super kvalitet 3D")</f>
        <v>2-Pack SAMSUNG S24 Skärmskydd - Härdat Glas 9H - Super kvalitet 3D</v>
      </c>
      <c r="F6592" s="1" t="s">
        <v>263</v>
      </c>
      <c r="G6592" s="1" t="s">
        <v>264</v>
      </c>
      <c r="H6592" s="1" t="s">
        <v>265</v>
      </c>
      <c r="I6592" s="1" t="s">
        <v>16</v>
      </c>
      <c r="J6592" s="1" t="s">
        <v>23</v>
      </c>
      <c r="K6592" s="1" t="s">
        <v>16</v>
      </c>
      <c r="L6592" s="1" t="s">
        <v>16</v>
      </c>
      <c r="M6592" s="1" t="s">
        <v>16</v>
      </c>
      <c r="N6592" s="1" t="s">
        <v>16</v>
      </c>
      <c r="O6592" s="1">
        <v>71.2</v>
      </c>
      <c r="P6592" s="1">
        <v>1.0</v>
      </c>
    </row>
    <row r="6593">
      <c r="A6593" s="1" t="s">
        <v>29</v>
      </c>
      <c r="B6593" s="1" t="s">
        <v>8709</v>
      </c>
      <c r="C6593" s="2" t="s">
        <v>8701</v>
      </c>
      <c r="D6593" s="1" t="s">
        <v>19</v>
      </c>
      <c r="E6593" s="3" t="str">
        <f>HYPERLINK("https://fyndiq.se/produkt/67afb534781a4066/", "2-Pack Samsung Galaxy S9 Plus - Härdat glas- 9HSuper kvalitet 3D")</f>
        <v>2-Pack Samsung Galaxy S9 Plus - Härdat glas- 9HSuper kvalitet 3D</v>
      </c>
      <c r="F6593" s="1" t="s">
        <v>3929</v>
      </c>
      <c r="G6593" s="1" t="s">
        <v>3930</v>
      </c>
      <c r="H6593" s="1" t="s">
        <v>3931</v>
      </c>
      <c r="I6593" s="1" t="s">
        <v>16</v>
      </c>
      <c r="J6593" s="1" t="s">
        <v>23</v>
      </c>
      <c r="K6593" s="1" t="s">
        <v>16</v>
      </c>
      <c r="L6593" s="1" t="s">
        <v>16</v>
      </c>
      <c r="M6593" s="1" t="s">
        <v>16</v>
      </c>
      <c r="N6593" s="1" t="s">
        <v>16</v>
      </c>
      <c r="O6593" s="1">
        <v>63.2</v>
      </c>
      <c r="P6593" s="1">
        <v>1.0</v>
      </c>
    </row>
    <row r="6594">
      <c r="A6594" s="1" t="s">
        <v>29</v>
      </c>
      <c r="B6594" s="1" t="s">
        <v>8710</v>
      </c>
      <c r="C6594" s="2" t="s">
        <v>8701</v>
      </c>
      <c r="D6594" s="1" t="s">
        <v>19</v>
      </c>
      <c r="E6594" s="3" t="str">
        <f>HYPERLINK("https://fyndiq.se/produkt/28799ed0373d40b4/", "2 Pack Galaxy S21 Ultra 5G- Härdat glas 9H - Super kvalitet 3D")</f>
        <v>2 Pack Galaxy S21 Ultra 5G- Härdat glas 9H - Super kvalitet 3D</v>
      </c>
      <c r="F6594" s="1" t="s">
        <v>272</v>
      </c>
      <c r="G6594" s="1" t="s">
        <v>273</v>
      </c>
      <c r="H6594" s="1" t="s">
        <v>274</v>
      </c>
      <c r="I6594" s="1" t="s">
        <v>16</v>
      </c>
      <c r="J6594" s="1" t="s">
        <v>23</v>
      </c>
      <c r="K6594" s="1" t="s">
        <v>16</v>
      </c>
      <c r="L6594" s="1" t="s">
        <v>16</v>
      </c>
      <c r="M6594" s="1" t="s">
        <v>16</v>
      </c>
      <c r="N6594" s="1" t="s">
        <v>16</v>
      </c>
      <c r="O6594" s="1">
        <v>63.2</v>
      </c>
      <c r="P6594" s="1">
        <v>1.0</v>
      </c>
    </row>
    <row r="6595">
      <c r="A6595" s="1" t="s">
        <v>29</v>
      </c>
      <c r="B6595" s="1" t="s">
        <v>8711</v>
      </c>
      <c r="C6595" s="2" t="s">
        <v>8701</v>
      </c>
      <c r="D6595" s="1" t="s">
        <v>19</v>
      </c>
      <c r="E6595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6595" s="1" t="s">
        <v>2858</v>
      </c>
      <c r="G6595" s="1" t="s">
        <v>2859</v>
      </c>
      <c r="H6595" s="1" t="s">
        <v>2860</v>
      </c>
      <c r="I6595" s="1" t="s">
        <v>16</v>
      </c>
      <c r="J6595" s="1" t="s">
        <v>23</v>
      </c>
      <c r="K6595" s="1" t="s">
        <v>16</v>
      </c>
      <c r="L6595" s="1" t="s">
        <v>16</v>
      </c>
      <c r="M6595" s="1" t="s">
        <v>16</v>
      </c>
      <c r="N6595" s="1" t="s">
        <v>16</v>
      </c>
      <c r="O6595" s="1">
        <v>63.2</v>
      </c>
      <c r="P6595" s="1">
        <v>1.0</v>
      </c>
    </row>
    <row r="6596">
      <c r="A6596" s="1" t="s">
        <v>29</v>
      </c>
      <c r="B6596" s="1" t="s">
        <v>8712</v>
      </c>
      <c r="C6596" s="2" t="s">
        <v>8701</v>
      </c>
      <c r="D6596" s="1" t="s">
        <v>19</v>
      </c>
      <c r="E659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6596" s="1" t="s">
        <v>132</v>
      </c>
      <c r="G6596" s="1" t="s">
        <v>133</v>
      </c>
      <c r="H6596" s="1" t="s">
        <v>134</v>
      </c>
      <c r="I6596" s="1" t="s">
        <v>16</v>
      </c>
      <c r="J6596" s="1" t="s">
        <v>23</v>
      </c>
      <c r="K6596" s="1" t="s">
        <v>16</v>
      </c>
      <c r="L6596" s="1" t="s">
        <v>16</v>
      </c>
      <c r="M6596" s="1" t="s">
        <v>16</v>
      </c>
      <c r="N6596" s="1" t="s">
        <v>16</v>
      </c>
      <c r="O6596" s="1">
        <v>71.2</v>
      </c>
      <c r="P6596" s="1">
        <v>1.0</v>
      </c>
    </row>
    <row r="6597">
      <c r="A6597" s="1" t="s">
        <v>29</v>
      </c>
      <c r="B6597" s="1" t="s">
        <v>8713</v>
      </c>
      <c r="C6597" s="2" t="s">
        <v>8701</v>
      </c>
      <c r="D6597" s="1" t="s">
        <v>19</v>
      </c>
      <c r="E6597" s="3" t="str">
        <f>HYPERLINK("https://fyndiq.se/produkt/311d90a74d234421/", "2 Pack Xiaomi 12 - Härdat glas 9H-Super kvalitet 3D Skärmskydd")</f>
        <v>2 Pack Xiaomi 12 - Härdat glas 9H-Super kvalitet 3D Skärmskydd</v>
      </c>
      <c r="F6597" s="1" t="s">
        <v>582</v>
      </c>
      <c r="G6597" s="1" t="s">
        <v>583</v>
      </c>
      <c r="H6597" s="1" t="s">
        <v>584</v>
      </c>
      <c r="I6597" s="1" t="s">
        <v>16</v>
      </c>
      <c r="J6597" s="1" t="s">
        <v>23</v>
      </c>
      <c r="K6597" s="1" t="s">
        <v>16</v>
      </c>
      <c r="L6597" s="1" t="s">
        <v>16</v>
      </c>
      <c r="M6597" s="1" t="s">
        <v>16</v>
      </c>
      <c r="N6597" s="1" t="s">
        <v>16</v>
      </c>
      <c r="O6597" s="1">
        <v>63.2</v>
      </c>
      <c r="P6597" s="1">
        <v>1.0</v>
      </c>
    </row>
    <row r="6598">
      <c r="A6598" s="1" t="s">
        <v>29</v>
      </c>
      <c r="B6598" s="1" t="s">
        <v>8714</v>
      </c>
      <c r="C6598" s="2" t="s">
        <v>8701</v>
      </c>
      <c r="D6598" s="1" t="s">
        <v>19</v>
      </c>
      <c r="E6598" s="3" t="str">
        <f>HYPERLINK("https://fyndiq.se/produkt/e9cb8b77f5e5466c/", "2 Pack - Samsung S20 PLUS - 9H Härdat Glass - 3D Super Kvalitet")</f>
        <v>2 Pack - Samsung S20 PLUS - 9H Härdat Glass - 3D Super Kvalitet</v>
      </c>
      <c r="F6598" s="1" t="s">
        <v>236</v>
      </c>
      <c r="G6598" s="1" t="s">
        <v>237</v>
      </c>
      <c r="H6598" s="1" t="s">
        <v>238</v>
      </c>
      <c r="I6598" s="1" t="s">
        <v>16</v>
      </c>
      <c r="J6598" s="1" t="s">
        <v>23</v>
      </c>
      <c r="K6598" s="1" t="s">
        <v>16</v>
      </c>
      <c r="L6598" s="1" t="s">
        <v>16</v>
      </c>
      <c r="M6598" s="1" t="s">
        <v>16</v>
      </c>
      <c r="N6598" s="1" t="s">
        <v>16</v>
      </c>
      <c r="O6598" s="1">
        <v>63.2</v>
      </c>
      <c r="P6598" s="1">
        <v>1.0</v>
      </c>
    </row>
    <row r="6599">
      <c r="A6599" s="1" t="s">
        <v>29</v>
      </c>
      <c r="B6599" s="1" t="s">
        <v>8715</v>
      </c>
      <c r="C6599" s="2" t="s">
        <v>8701</v>
      </c>
      <c r="D6599" s="1" t="s">
        <v>19</v>
      </c>
      <c r="E6599" s="3" t="str">
        <f>HYPERLINK("https://fyndiq.se/produkt/28799ed0373d40b4/", "2 Pack Galaxy S21 Ultra 5G- Härdat glas 9H - Super kvalitet 3D")</f>
        <v>2 Pack Galaxy S21 Ultra 5G- Härdat glas 9H - Super kvalitet 3D</v>
      </c>
      <c r="F6599" s="1" t="s">
        <v>272</v>
      </c>
      <c r="G6599" s="1" t="s">
        <v>273</v>
      </c>
      <c r="H6599" s="1" t="s">
        <v>274</v>
      </c>
      <c r="I6599" s="1" t="s">
        <v>16</v>
      </c>
      <c r="J6599" s="1" t="s">
        <v>23</v>
      </c>
      <c r="K6599" s="1" t="s">
        <v>16</v>
      </c>
      <c r="L6599" s="1" t="s">
        <v>16</v>
      </c>
      <c r="M6599" s="1" t="s">
        <v>16</v>
      </c>
      <c r="N6599" s="1" t="s">
        <v>16</v>
      </c>
      <c r="O6599" s="1">
        <v>63.2</v>
      </c>
      <c r="P6599" s="1">
        <v>1.0</v>
      </c>
    </row>
    <row r="6600">
      <c r="A6600" s="1" t="s">
        <v>29</v>
      </c>
      <c r="B6600" s="1" t="s">
        <v>8716</v>
      </c>
      <c r="C6600" s="2" t="s">
        <v>8701</v>
      </c>
      <c r="D6600" s="1" t="s">
        <v>19</v>
      </c>
      <c r="E6600" s="3" t="str">
        <f>HYPERLINK("https://fyndiq.se/produkt/4c221907d1254100/", "2-Pack Samsung A14 Skärmskydd - Härdat Glas 9H - Super kvalitet 3D")</f>
        <v>2-Pack Samsung A14 Skärmskydd - Härdat Glas 9H - Super kvalitet 3D</v>
      </c>
      <c r="F6600" s="1" t="s">
        <v>167</v>
      </c>
      <c r="G6600" s="1" t="s">
        <v>168</v>
      </c>
      <c r="H6600" s="1" t="s">
        <v>169</v>
      </c>
      <c r="I6600" s="1" t="s">
        <v>16</v>
      </c>
      <c r="J6600" s="1" t="s">
        <v>23</v>
      </c>
      <c r="K6600" s="1" t="s">
        <v>16</v>
      </c>
      <c r="L6600" s="1" t="s">
        <v>16</v>
      </c>
      <c r="M6600" s="1" t="s">
        <v>16</v>
      </c>
      <c r="N6600" s="1" t="s">
        <v>16</v>
      </c>
      <c r="O6600" s="1">
        <v>63.2</v>
      </c>
      <c r="P6600" s="1">
        <v>1.0</v>
      </c>
    </row>
    <row r="6601">
      <c r="A6601" s="1" t="s">
        <v>29</v>
      </c>
      <c r="B6601" s="1" t="s">
        <v>8717</v>
      </c>
      <c r="C6601" s="2" t="s">
        <v>8701</v>
      </c>
      <c r="D6601" s="1" t="s">
        <v>19</v>
      </c>
      <c r="E6601" s="3" t="str">
        <f>HYPERLINK("https://fyndiq.se/produkt/13e76851ca504320/", "2-Pack Samsung Galaxy S22 Ultra - Härdat glas 9H - Top kvalitet")</f>
        <v>2-Pack Samsung Galaxy S22 Ultra - Härdat glas 9H - Top kvalitet</v>
      </c>
      <c r="F6601" s="1" t="s">
        <v>140</v>
      </c>
      <c r="G6601" s="1" t="s">
        <v>141</v>
      </c>
      <c r="H6601" s="1" t="s">
        <v>142</v>
      </c>
      <c r="I6601" s="1" t="s">
        <v>16</v>
      </c>
      <c r="J6601" s="1" t="s">
        <v>23</v>
      </c>
      <c r="K6601" s="1" t="s">
        <v>16</v>
      </c>
      <c r="L6601" s="1" t="s">
        <v>16</v>
      </c>
      <c r="M6601" s="1" t="s">
        <v>16</v>
      </c>
      <c r="N6601" s="1" t="s">
        <v>16</v>
      </c>
      <c r="O6601" s="1">
        <v>63.2</v>
      </c>
      <c r="P6601" s="1">
        <v>1.0</v>
      </c>
    </row>
    <row r="6602">
      <c r="A6602" s="1" t="s">
        <v>29</v>
      </c>
      <c r="B6602" s="1" t="s">
        <v>8718</v>
      </c>
      <c r="C6602" s="2" t="s">
        <v>8701</v>
      </c>
      <c r="D6602" s="1" t="s">
        <v>19</v>
      </c>
      <c r="E6602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6602" s="1" t="s">
        <v>1859</v>
      </c>
      <c r="G6602" s="1" t="s">
        <v>1860</v>
      </c>
      <c r="H6602" s="1" t="s">
        <v>1861</v>
      </c>
      <c r="I6602" s="1" t="s">
        <v>16</v>
      </c>
      <c r="J6602" s="1" t="s">
        <v>23</v>
      </c>
      <c r="K6602" s="1" t="s">
        <v>16</v>
      </c>
      <c r="L6602" s="1" t="s">
        <v>16</v>
      </c>
      <c r="M6602" s="1" t="s">
        <v>16</v>
      </c>
      <c r="N6602" s="1" t="s">
        <v>16</v>
      </c>
      <c r="O6602" s="1">
        <v>63.2</v>
      </c>
      <c r="P6602" s="1">
        <v>1.0</v>
      </c>
    </row>
    <row r="6603">
      <c r="A6603" s="1" t="s">
        <v>29</v>
      </c>
      <c r="B6603" s="1" t="s">
        <v>8719</v>
      </c>
      <c r="C6603" s="2" t="s">
        <v>8701</v>
      </c>
      <c r="D6603" s="1" t="s">
        <v>19</v>
      </c>
      <c r="E6603" s="3" t="str">
        <f>HYPERLINK("https://fyndiq.se/produkt/2477583187264ece/", "2-Pack Samsung S20 - 9H Härdat Glass - Top Kvalitet")</f>
        <v>2-Pack Samsung S20 - 9H Härdat Glass - Top Kvalitet</v>
      </c>
      <c r="F6603" s="1" t="s">
        <v>124</v>
      </c>
      <c r="G6603" s="1" t="s">
        <v>125</v>
      </c>
      <c r="H6603" s="1" t="s">
        <v>126</v>
      </c>
      <c r="I6603" s="1" t="s">
        <v>16</v>
      </c>
      <c r="J6603" s="1" t="s">
        <v>23</v>
      </c>
      <c r="K6603" s="1" t="s">
        <v>16</v>
      </c>
      <c r="L6603" s="1" t="s">
        <v>16</v>
      </c>
      <c r="M6603" s="1" t="s">
        <v>16</v>
      </c>
      <c r="N6603" s="1" t="s">
        <v>16</v>
      </c>
      <c r="O6603" s="1">
        <v>71.2</v>
      </c>
      <c r="P6603" s="1">
        <v>1.0</v>
      </c>
    </row>
    <row r="6604">
      <c r="A6604" s="1" t="s">
        <v>29</v>
      </c>
      <c r="B6604" s="1" t="s">
        <v>8720</v>
      </c>
      <c r="C6604" s="2" t="s">
        <v>8701</v>
      </c>
      <c r="D6604" s="1" t="s">
        <v>19</v>
      </c>
      <c r="E6604" s="3" t="str">
        <f t="shared" ref="E6604:E6605" si="129">HYPERLINK("https://fyndiq.se/produkt/08d44de1ca3946df/", "2-Pack Samsung Galaxy S10 - Härdat Glas 9H – 3D Skärmskydd - Super kvalitet")</f>
        <v>2-Pack Samsung Galaxy S10 - Härdat Glas 9H – 3D Skärmskydd - Super kvalitet</v>
      </c>
      <c r="F6604" s="1" t="s">
        <v>729</v>
      </c>
      <c r="G6604" s="1" t="s">
        <v>730</v>
      </c>
      <c r="H6604" s="1" t="s">
        <v>731</v>
      </c>
      <c r="I6604" s="1" t="s">
        <v>16</v>
      </c>
      <c r="J6604" s="1" t="s">
        <v>23</v>
      </c>
      <c r="K6604" s="1" t="s">
        <v>16</v>
      </c>
      <c r="L6604" s="1" t="s">
        <v>16</v>
      </c>
      <c r="M6604" s="1" t="s">
        <v>16</v>
      </c>
      <c r="N6604" s="1" t="s">
        <v>16</v>
      </c>
      <c r="O6604" s="1">
        <v>63.2</v>
      </c>
      <c r="P6604" s="1">
        <v>1.0</v>
      </c>
    </row>
    <row r="6605">
      <c r="A6605" s="1" t="s">
        <v>29</v>
      </c>
      <c r="B6605" s="1" t="s">
        <v>8721</v>
      </c>
      <c r="C6605" s="2" t="s">
        <v>8701</v>
      </c>
      <c r="D6605" s="1" t="s">
        <v>19</v>
      </c>
      <c r="E6605" s="3" t="str">
        <f t="shared" si="129"/>
        <v>2-Pack Samsung Galaxy S10 - Härdat Glas 9H – 3D Skärmskydd - Super kvalitet</v>
      </c>
      <c r="F6605" s="1" t="s">
        <v>729</v>
      </c>
      <c r="G6605" s="1" t="s">
        <v>730</v>
      </c>
      <c r="H6605" s="1" t="s">
        <v>731</v>
      </c>
      <c r="I6605" s="1" t="s">
        <v>16</v>
      </c>
      <c r="J6605" s="1" t="s">
        <v>23</v>
      </c>
      <c r="K6605" s="1" t="s">
        <v>16</v>
      </c>
      <c r="L6605" s="1" t="s">
        <v>16</v>
      </c>
      <c r="M6605" s="1" t="s">
        <v>16</v>
      </c>
      <c r="N6605" s="1" t="s">
        <v>16</v>
      </c>
      <c r="O6605" s="1">
        <v>63.2</v>
      </c>
      <c r="P6605" s="1">
        <v>1.0</v>
      </c>
    </row>
    <row r="6606">
      <c r="A6606" s="1" t="s">
        <v>29</v>
      </c>
      <c r="B6606" s="1" t="s">
        <v>8722</v>
      </c>
      <c r="C6606" s="2" t="s">
        <v>8701</v>
      </c>
      <c r="D6606" s="1" t="s">
        <v>19</v>
      </c>
      <c r="E660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606" s="1" t="s">
        <v>977</v>
      </c>
      <c r="G6606" s="1" t="s">
        <v>978</v>
      </c>
      <c r="H6606" s="1" t="s">
        <v>979</v>
      </c>
      <c r="I6606" s="1" t="s">
        <v>16</v>
      </c>
      <c r="J6606" s="1" t="s">
        <v>23</v>
      </c>
      <c r="K6606" s="1" t="s">
        <v>16</v>
      </c>
      <c r="L6606" s="1" t="s">
        <v>16</v>
      </c>
      <c r="M6606" s="1" t="s">
        <v>16</v>
      </c>
      <c r="N6606" s="1" t="s">
        <v>16</v>
      </c>
      <c r="O6606" s="1">
        <v>63.2</v>
      </c>
      <c r="P6606" s="1">
        <v>1.0</v>
      </c>
    </row>
    <row r="6607">
      <c r="A6607" s="1" t="s">
        <v>29</v>
      </c>
      <c r="B6607" s="1" t="s">
        <v>8723</v>
      </c>
      <c r="C6607" s="2" t="s">
        <v>8701</v>
      </c>
      <c r="D6607" s="1" t="s">
        <v>19</v>
      </c>
      <c r="E6607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6607" s="1" t="s">
        <v>3035</v>
      </c>
      <c r="G6607" s="1" t="s">
        <v>3036</v>
      </c>
      <c r="H6607" s="1" t="s">
        <v>3037</v>
      </c>
      <c r="I6607" s="1" t="s">
        <v>16</v>
      </c>
      <c r="J6607" s="1" t="s">
        <v>23</v>
      </c>
      <c r="K6607" s="1" t="s">
        <v>16</v>
      </c>
      <c r="L6607" s="1" t="s">
        <v>16</v>
      </c>
      <c r="M6607" s="1" t="s">
        <v>16</v>
      </c>
      <c r="N6607" s="1" t="s">
        <v>16</v>
      </c>
      <c r="O6607" s="1">
        <v>71.2</v>
      </c>
      <c r="P6607" s="1">
        <v>2.0</v>
      </c>
    </row>
    <row r="6608">
      <c r="A6608" s="1" t="s">
        <v>29</v>
      </c>
      <c r="B6608" s="1" t="s">
        <v>8724</v>
      </c>
      <c r="C6608" s="2" t="s">
        <v>8701</v>
      </c>
      <c r="D6608" s="1" t="s">
        <v>19</v>
      </c>
      <c r="E6608" s="3" t="str">
        <f>HYPERLINK("https://fyndiq.se/produkt/f15b82570d4144d0/", "2-Pack Apple Watch 41mm – Härdat glas 9H – Super kvalitet 3D")</f>
        <v>2-Pack Apple Watch 41mm – Härdat glas 9H – Super kvalitet 3D</v>
      </c>
      <c r="F6608" s="1" t="s">
        <v>144</v>
      </c>
      <c r="G6608" s="1" t="s">
        <v>145</v>
      </c>
      <c r="H6608" s="1" t="s">
        <v>146</v>
      </c>
      <c r="I6608" s="1" t="s">
        <v>16</v>
      </c>
      <c r="J6608" s="1" t="s">
        <v>23</v>
      </c>
      <c r="K6608" s="1" t="s">
        <v>16</v>
      </c>
      <c r="L6608" s="1" t="s">
        <v>16</v>
      </c>
      <c r="M6608" s="1" t="s">
        <v>16</v>
      </c>
      <c r="N6608" s="1" t="s">
        <v>16</v>
      </c>
      <c r="O6608" s="1">
        <v>55.2</v>
      </c>
      <c r="P6608" s="1">
        <v>1.0</v>
      </c>
    </row>
    <row r="6609">
      <c r="A6609" s="1" t="s">
        <v>29</v>
      </c>
      <c r="B6609" s="1" t="s">
        <v>8725</v>
      </c>
      <c r="C6609" s="2" t="s">
        <v>8701</v>
      </c>
      <c r="D6609" s="1" t="s">
        <v>19</v>
      </c>
      <c r="E660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609" s="1" t="s">
        <v>729</v>
      </c>
      <c r="G6609" s="1" t="s">
        <v>730</v>
      </c>
      <c r="H6609" s="1" t="s">
        <v>731</v>
      </c>
      <c r="I6609" s="1" t="s">
        <v>16</v>
      </c>
      <c r="J6609" s="1" t="s">
        <v>23</v>
      </c>
      <c r="K6609" s="1" t="s">
        <v>16</v>
      </c>
      <c r="L6609" s="1" t="s">
        <v>16</v>
      </c>
      <c r="M6609" s="1" t="s">
        <v>16</v>
      </c>
      <c r="N6609" s="1" t="s">
        <v>16</v>
      </c>
      <c r="O6609" s="1">
        <v>63.2</v>
      </c>
      <c r="P6609" s="1">
        <v>1.0</v>
      </c>
    </row>
    <row r="6610">
      <c r="A6610" s="1" t="s">
        <v>29</v>
      </c>
      <c r="B6610" s="1" t="s">
        <v>8726</v>
      </c>
      <c r="C6610" s="2" t="s">
        <v>8701</v>
      </c>
      <c r="D6610" s="1" t="s">
        <v>19</v>
      </c>
      <c r="E6610" s="3" t="str">
        <f>HYPERLINK("https://fyndiq.se/produkt/e5652c483c02410d/", "Xiaomi Mi 10 Pro - Härdat glas 9H - Super kvalitet 3D Skärmskydd")</f>
        <v>Xiaomi Mi 10 Pro - Härdat glas 9H - Super kvalitet 3D Skärmskydd</v>
      </c>
      <c r="F6610" s="1" t="s">
        <v>8727</v>
      </c>
      <c r="G6610" s="1" t="s">
        <v>8728</v>
      </c>
      <c r="H6610" s="1" t="s">
        <v>8729</v>
      </c>
      <c r="I6610" s="1" t="s">
        <v>16</v>
      </c>
      <c r="J6610" s="1" t="s">
        <v>23</v>
      </c>
      <c r="K6610" s="1" t="s">
        <v>16</v>
      </c>
      <c r="L6610" s="1" t="s">
        <v>16</v>
      </c>
      <c r="M6610" s="1" t="s">
        <v>16</v>
      </c>
      <c r="N6610" s="1" t="s">
        <v>16</v>
      </c>
      <c r="O6610" s="1">
        <v>55.2</v>
      </c>
      <c r="P6610" s="1">
        <v>1.0</v>
      </c>
    </row>
    <row r="6611">
      <c r="A6611" s="1" t="s">
        <v>29</v>
      </c>
      <c r="B6611" s="1" t="s">
        <v>8730</v>
      </c>
      <c r="C6611" s="2" t="s">
        <v>8701</v>
      </c>
      <c r="D6611" s="1" t="s">
        <v>19</v>
      </c>
      <c r="E6611" s="3" t="str">
        <f>HYPERLINK("https://fyndiq.se/produkt/c6f3e47a88184e8d/", "2-Pack SAMSUNG A55 Skärmskydd - Härdat Glas 9H - Super kvalitet 3D")</f>
        <v>2-Pack SAMSUNG A55 Skärmskydd - Härdat Glas 9H - Super kvalitet 3D</v>
      </c>
      <c r="F6611" s="1" t="s">
        <v>83</v>
      </c>
      <c r="G6611" s="1" t="s">
        <v>84</v>
      </c>
      <c r="H6611" s="1" t="s">
        <v>85</v>
      </c>
      <c r="I6611" s="1" t="s">
        <v>16</v>
      </c>
      <c r="J6611" s="1" t="s">
        <v>23</v>
      </c>
      <c r="K6611" s="1" t="s">
        <v>16</v>
      </c>
      <c r="L6611" s="1" t="s">
        <v>16</v>
      </c>
      <c r="M6611" s="1" t="s">
        <v>16</v>
      </c>
      <c r="N6611" s="1" t="s">
        <v>16</v>
      </c>
      <c r="O6611" s="1">
        <v>63.2</v>
      </c>
      <c r="P6611" s="1">
        <v>1.0</v>
      </c>
    </row>
    <row r="6612">
      <c r="A6612" s="1" t="s">
        <v>29</v>
      </c>
      <c r="B6612" s="1" t="s">
        <v>8731</v>
      </c>
      <c r="C6612" s="2" t="s">
        <v>8701</v>
      </c>
      <c r="D6612" s="1" t="s">
        <v>19</v>
      </c>
      <c r="E6612" s="3" t="str">
        <f>HYPERLINK("https://fyndiq.se/produkt/a00b62acc6644fd2/", "2-Pack Samsung Galaxy S10 - Härdat glas 9H – Super kvalitet 3D")</f>
        <v>2-Pack Samsung Galaxy S10 - Härdat glas 9H – Super kvalitet 3D</v>
      </c>
      <c r="F6612" s="1" t="s">
        <v>1291</v>
      </c>
      <c r="G6612" s="1" t="s">
        <v>1292</v>
      </c>
      <c r="H6612" s="1" t="s">
        <v>1293</v>
      </c>
      <c r="I6612" s="1" t="s">
        <v>16</v>
      </c>
      <c r="J6612" s="1" t="s">
        <v>23</v>
      </c>
      <c r="K6612" s="1" t="s">
        <v>16</v>
      </c>
      <c r="L6612" s="1" t="s">
        <v>16</v>
      </c>
      <c r="M6612" s="1" t="s">
        <v>16</v>
      </c>
      <c r="N6612" s="1" t="s">
        <v>16</v>
      </c>
      <c r="O6612" s="1">
        <v>63.2</v>
      </c>
      <c r="P6612" s="1">
        <v>1.0</v>
      </c>
    </row>
    <row r="6613">
      <c r="A6613" s="1" t="s">
        <v>29</v>
      </c>
      <c r="B6613" s="1" t="s">
        <v>8732</v>
      </c>
      <c r="C6613" s="2" t="s">
        <v>8701</v>
      </c>
      <c r="D6613" s="1" t="s">
        <v>19</v>
      </c>
      <c r="E6613" s="3" t="str">
        <f>HYPERLINK("https://fyndiq.se/produkt/e9fe6b45dad34f98/", "2-Pack Iphone X / XS / 11 PRO- 9H Härdat Glass - Top Kvalitet")</f>
        <v>2-Pack Iphone X / XS / 11 PRO- 9H Härdat Glass - Top Kvalitet</v>
      </c>
      <c r="F6613" s="1" t="s">
        <v>6168</v>
      </c>
      <c r="G6613" s="1" t="s">
        <v>6169</v>
      </c>
      <c r="H6613" s="1" t="s">
        <v>6170</v>
      </c>
      <c r="I6613" s="1" t="s">
        <v>16</v>
      </c>
      <c r="J6613" s="1" t="s">
        <v>23</v>
      </c>
      <c r="K6613" s="1" t="s">
        <v>16</v>
      </c>
      <c r="L6613" s="1" t="s">
        <v>16</v>
      </c>
      <c r="M6613" s="1" t="s">
        <v>16</v>
      </c>
      <c r="N6613" s="1" t="s">
        <v>16</v>
      </c>
      <c r="O6613" s="1">
        <v>55.2</v>
      </c>
      <c r="P6613" s="1">
        <v>1.0</v>
      </c>
    </row>
    <row r="6614">
      <c r="A6614" s="1" t="s">
        <v>29</v>
      </c>
      <c r="B6614" s="1" t="s">
        <v>8733</v>
      </c>
      <c r="C6614" s="2" t="s">
        <v>8701</v>
      </c>
      <c r="D6614" s="1" t="s">
        <v>19</v>
      </c>
      <c r="E6614" s="3" t="str">
        <f>HYPERLINK("https://fyndiq.se/produkt/a00b62acc6644fd2/", "2-Pack Samsung Galaxy S10 - Härdat glas 9H – Super kvalitet 3D")</f>
        <v>2-Pack Samsung Galaxy S10 - Härdat glas 9H – Super kvalitet 3D</v>
      </c>
      <c r="F6614" s="1" t="s">
        <v>1291</v>
      </c>
      <c r="G6614" s="1" t="s">
        <v>1292</v>
      </c>
      <c r="H6614" s="1" t="s">
        <v>1293</v>
      </c>
      <c r="I6614" s="1" t="s">
        <v>16</v>
      </c>
      <c r="J6614" s="1" t="s">
        <v>23</v>
      </c>
      <c r="K6614" s="1" t="s">
        <v>16</v>
      </c>
      <c r="L6614" s="1" t="s">
        <v>16</v>
      </c>
      <c r="M6614" s="1" t="s">
        <v>16</v>
      </c>
      <c r="N6614" s="1" t="s">
        <v>16</v>
      </c>
      <c r="O6614" s="1">
        <v>63.2</v>
      </c>
      <c r="P6614" s="1">
        <v>1.0</v>
      </c>
    </row>
    <row r="6615">
      <c r="A6615" s="1" t="s">
        <v>29</v>
      </c>
      <c r="B6615" s="1" t="s">
        <v>8734</v>
      </c>
      <c r="C6615" s="2" t="s">
        <v>8701</v>
      </c>
      <c r="D6615" s="1" t="s">
        <v>19</v>
      </c>
      <c r="E6615" s="3" t="str">
        <f>HYPERLINK("https://fyndiq.se/produkt/60656ba8dce64ae4/", "2 Pack Samsung Galaxy A50 - Härdat glas 9H - Super kvalitet 3D")</f>
        <v>2 Pack Samsung Galaxy A50 - Härdat glas 9H - Super kvalitet 3D</v>
      </c>
      <c r="F6615" s="1" t="s">
        <v>645</v>
      </c>
      <c r="G6615" s="1" t="s">
        <v>646</v>
      </c>
      <c r="H6615" s="1" t="s">
        <v>647</v>
      </c>
      <c r="I6615" s="1" t="s">
        <v>16</v>
      </c>
      <c r="J6615" s="1" t="s">
        <v>23</v>
      </c>
      <c r="K6615" s="1" t="s">
        <v>16</v>
      </c>
      <c r="L6615" s="1" t="s">
        <v>16</v>
      </c>
      <c r="M6615" s="1" t="s">
        <v>16</v>
      </c>
      <c r="N6615" s="1" t="s">
        <v>16</v>
      </c>
      <c r="O6615" s="1">
        <v>63.2</v>
      </c>
      <c r="P6615" s="1">
        <v>1.0</v>
      </c>
    </row>
    <row r="6616">
      <c r="A6616" s="1" t="s">
        <v>29</v>
      </c>
      <c r="B6616" s="1" t="s">
        <v>8735</v>
      </c>
      <c r="C6616" s="2" t="s">
        <v>8701</v>
      </c>
      <c r="D6616" s="1" t="s">
        <v>19</v>
      </c>
      <c r="E661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6616" s="1" t="s">
        <v>722</v>
      </c>
      <c r="G6616" s="1" t="s">
        <v>723</v>
      </c>
      <c r="H6616" s="1" t="s">
        <v>724</v>
      </c>
      <c r="I6616" s="1" t="s">
        <v>16</v>
      </c>
      <c r="J6616" s="1" t="s">
        <v>23</v>
      </c>
      <c r="K6616" s="1" t="s">
        <v>16</v>
      </c>
      <c r="L6616" s="1" t="s">
        <v>16</v>
      </c>
      <c r="M6616" s="1" t="s">
        <v>16</v>
      </c>
      <c r="N6616" s="1" t="s">
        <v>16</v>
      </c>
      <c r="O6616" s="1">
        <v>79.2</v>
      </c>
      <c r="P6616" s="1">
        <v>1.0</v>
      </c>
    </row>
    <row r="6617">
      <c r="A6617" s="1" t="s">
        <v>29</v>
      </c>
      <c r="B6617" s="1" t="s">
        <v>8736</v>
      </c>
      <c r="C6617" s="2" t="s">
        <v>8701</v>
      </c>
      <c r="D6617" s="1" t="s">
        <v>19</v>
      </c>
      <c r="E6617" s="3" t="str">
        <f>HYPERLINK("https://fyndiq.se/produkt/2a9c08e4daf04aed/", "2-Pack Xiaomi 12T Pro - Härdat Glas 9H - Super kvalitet 3D Skärmskydd")</f>
        <v>2-Pack Xiaomi 12T Pro - Härdat Glas 9H - Super kvalitet 3D Skärmskydd</v>
      </c>
      <c r="F6617" s="1" t="s">
        <v>376</v>
      </c>
      <c r="G6617" s="1" t="s">
        <v>377</v>
      </c>
      <c r="H6617" s="1" t="s">
        <v>378</v>
      </c>
      <c r="I6617" s="1" t="s">
        <v>16</v>
      </c>
      <c r="J6617" s="1" t="s">
        <v>23</v>
      </c>
      <c r="K6617" s="1" t="s">
        <v>16</v>
      </c>
      <c r="L6617" s="1" t="s">
        <v>16</v>
      </c>
      <c r="M6617" s="1" t="s">
        <v>16</v>
      </c>
      <c r="N6617" s="1" t="s">
        <v>16</v>
      </c>
      <c r="O6617" s="1">
        <v>63.2</v>
      </c>
      <c r="P6617" s="1">
        <v>1.0</v>
      </c>
    </row>
    <row r="6618">
      <c r="A6618" s="1" t="s">
        <v>29</v>
      </c>
      <c r="B6618" s="1" t="s">
        <v>8737</v>
      </c>
      <c r="C6618" s="2" t="s">
        <v>8701</v>
      </c>
      <c r="D6618" s="1" t="s">
        <v>19</v>
      </c>
      <c r="E6618" s="3" t="str">
        <f>HYPERLINK("https://fyndiq.se/produkt/c268481309584b4f/", "2 Pack Motorola EDGE 20 - Härdat Glas 9H - Super kvalitet 3D")</f>
        <v>2 Pack Motorola EDGE 20 - Härdat Glas 9H - Super kvalitet 3D</v>
      </c>
      <c r="F6618" s="1" t="s">
        <v>8738</v>
      </c>
      <c r="G6618" s="1" t="s">
        <v>8739</v>
      </c>
      <c r="H6618" s="1" t="s">
        <v>8740</v>
      </c>
      <c r="I6618" s="1" t="s">
        <v>16</v>
      </c>
      <c r="J6618" s="1" t="s">
        <v>23</v>
      </c>
      <c r="K6618" s="1" t="s">
        <v>16</v>
      </c>
      <c r="L6618" s="1" t="s">
        <v>16</v>
      </c>
      <c r="M6618" s="1" t="s">
        <v>16</v>
      </c>
      <c r="N6618" s="1" t="s">
        <v>16</v>
      </c>
      <c r="O6618" s="1">
        <v>63.2</v>
      </c>
      <c r="P6618" s="1">
        <v>1.0</v>
      </c>
    </row>
    <row r="6619">
      <c r="A6619" s="1" t="s">
        <v>29</v>
      </c>
      <c r="B6619" s="1" t="s">
        <v>8741</v>
      </c>
      <c r="C6619" s="2" t="s">
        <v>8701</v>
      </c>
      <c r="D6619" s="1" t="s">
        <v>19</v>
      </c>
      <c r="E661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6619" s="1" t="s">
        <v>504</v>
      </c>
      <c r="G6619" s="1" t="s">
        <v>505</v>
      </c>
      <c r="H6619" s="1" t="s">
        <v>506</v>
      </c>
      <c r="I6619" s="1" t="s">
        <v>16</v>
      </c>
      <c r="J6619" s="1" t="s">
        <v>23</v>
      </c>
      <c r="K6619" s="1" t="s">
        <v>16</v>
      </c>
      <c r="L6619" s="1" t="s">
        <v>16</v>
      </c>
      <c r="M6619" s="1" t="s">
        <v>16</v>
      </c>
      <c r="N6619" s="1" t="s">
        <v>16</v>
      </c>
      <c r="O6619" s="1">
        <v>63.2</v>
      </c>
      <c r="P6619" s="1">
        <v>1.0</v>
      </c>
    </row>
    <row r="6620">
      <c r="A6620" s="1" t="s">
        <v>29</v>
      </c>
      <c r="B6620" s="1" t="s">
        <v>8742</v>
      </c>
      <c r="C6620" s="2" t="s">
        <v>8701</v>
      </c>
      <c r="D6620" s="1" t="s">
        <v>19</v>
      </c>
      <c r="E6620" s="3" t="str">
        <f>HYPERLINK("https://fyndiq.se/produkt/66924f1ff238487e/", "2-Pack GOOGLE PIXEL 7A Skärmskydd - Härdat Glas 9H - Super kvalitet 3D")</f>
        <v>2-Pack GOOGLE PIXEL 7A Skärmskydd - Härdat Glas 9H - Super kvalitet 3D</v>
      </c>
      <c r="F6620" s="1" t="s">
        <v>315</v>
      </c>
      <c r="G6620" s="1" t="s">
        <v>316</v>
      </c>
      <c r="H6620" s="1" t="s">
        <v>317</v>
      </c>
      <c r="I6620" s="1" t="s">
        <v>16</v>
      </c>
      <c r="J6620" s="1" t="s">
        <v>23</v>
      </c>
      <c r="K6620" s="1" t="s">
        <v>16</v>
      </c>
      <c r="L6620" s="1" t="s">
        <v>16</v>
      </c>
      <c r="M6620" s="1" t="s">
        <v>16</v>
      </c>
      <c r="N6620" s="1" t="s">
        <v>16</v>
      </c>
      <c r="O6620" s="1">
        <v>63.2</v>
      </c>
      <c r="P6620" s="1">
        <v>1.0</v>
      </c>
    </row>
    <row r="6621">
      <c r="A6621" s="1" t="s">
        <v>29</v>
      </c>
      <c r="B6621" s="1" t="s">
        <v>8743</v>
      </c>
      <c r="C6621" s="2" t="s">
        <v>8701</v>
      </c>
      <c r="D6621" s="1" t="s">
        <v>19</v>
      </c>
      <c r="E6621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6621" s="1" t="s">
        <v>1608</v>
      </c>
      <c r="G6621" s="1" t="s">
        <v>1609</v>
      </c>
      <c r="H6621" s="1" t="s">
        <v>1610</v>
      </c>
      <c r="I6621" s="1" t="s">
        <v>16</v>
      </c>
      <c r="J6621" s="1" t="s">
        <v>23</v>
      </c>
      <c r="K6621" s="1" t="s">
        <v>16</v>
      </c>
      <c r="L6621" s="1" t="s">
        <v>16</v>
      </c>
      <c r="M6621" s="1" t="s">
        <v>16</v>
      </c>
      <c r="N6621" s="1" t="s">
        <v>16</v>
      </c>
      <c r="O6621" s="1">
        <v>55.2</v>
      </c>
      <c r="P6621" s="1">
        <v>1.0</v>
      </c>
    </row>
    <row r="6622">
      <c r="A6622" s="1" t="s">
        <v>29</v>
      </c>
      <c r="B6622" s="1" t="s">
        <v>8744</v>
      </c>
      <c r="C6622" s="2" t="s">
        <v>8701</v>
      </c>
      <c r="D6622" s="1" t="s">
        <v>19</v>
      </c>
      <c r="E6622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6622" s="1" t="s">
        <v>8745</v>
      </c>
      <c r="G6622" s="1" t="s">
        <v>8746</v>
      </c>
      <c r="H6622" s="1" t="s">
        <v>8747</v>
      </c>
      <c r="I6622" s="1" t="s">
        <v>16</v>
      </c>
      <c r="J6622" s="1" t="s">
        <v>23</v>
      </c>
      <c r="K6622" s="1" t="s">
        <v>16</v>
      </c>
      <c r="L6622" s="1" t="s">
        <v>16</v>
      </c>
      <c r="M6622" s="1" t="s">
        <v>16</v>
      </c>
      <c r="N6622" s="1" t="s">
        <v>16</v>
      </c>
      <c r="O6622" s="1">
        <v>63.2</v>
      </c>
      <c r="P6622" s="1">
        <v>1.0</v>
      </c>
    </row>
    <row r="6623">
      <c r="A6623" s="1" t="s">
        <v>29</v>
      </c>
      <c r="B6623" s="1" t="s">
        <v>8748</v>
      </c>
      <c r="C6623" s="2" t="s">
        <v>8701</v>
      </c>
      <c r="D6623" s="1" t="s">
        <v>19</v>
      </c>
      <c r="E6623" s="3" t="str">
        <f>HYPERLINK("https://fyndiq.se/produkt/6ae5aff483564a84/", "2-Pack Apple Watch 40mm – Härdat glas 9H – Super kvalitet 3D")</f>
        <v>2-Pack Apple Watch 40mm – Härdat glas 9H – Super kvalitet 3D</v>
      </c>
      <c r="F6623" s="1" t="s">
        <v>1418</v>
      </c>
      <c r="G6623" s="1" t="s">
        <v>1419</v>
      </c>
      <c r="H6623" s="1" t="s">
        <v>1420</v>
      </c>
      <c r="I6623" s="1" t="s">
        <v>16</v>
      </c>
      <c r="J6623" s="1" t="s">
        <v>23</v>
      </c>
      <c r="K6623" s="1" t="s">
        <v>16</v>
      </c>
      <c r="L6623" s="1" t="s">
        <v>16</v>
      </c>
      <c r="M6623" s="1" t="s">
        <v>16</v>
      </c>
      <c r="N6623" s="1" t="s">
        <v>16</v>
      </c>
      <c r="O6623" s="1">
        <v>55.2</v>
      </c>
      <c r="P6623" s="1">
        <v>1.0</v>
      </c>
    </row>
    <row r="6624">
      <c r="A6624" s="1" t="s">
        <v>29</v>
      </c>
      <c r="B6624" s="1" t="s">
        <v>8749</v>
      </c>
      <c r="C6624" s="2" t="s">
        <v>8701</v>
      </c>
      <c r="D6624" s="1" t="s">
        <v>19</v>
      </c>
      <c r="E6624" s="3" t="str">
        <f>HYPERLINK("https://fyndiq.se/produkt/6939cc996c2248e3/", "2-Pack OnePlus 6T - Härdat Glas 9H - Super kvalitet 3D Skärmskydd")</f>
        <v>2-Pack OnePlus 6T - Härdat Glas 9H - Super kvalitet 3D Skärmskydd</v>
      </c>
      <c r="F6624" s="1" t="s">
        <v>6204</v>
      </c>
      <c r="G6624" s="1" t="s">
        <v>6205</v>
      </c>
      <c r="H6624" s="1" t="s">
        <v>6206</v>
      </c>
      <c r="I6624" s="1" t="s">
        <v>16</v>
      </c>
      <c r="J6624" s="1" t="s">
        <v>23</v>
      </c>
      <c r="K6624" s="1" t="s">
        <v>16</v>
      </c>
      <c r="L6624" s="1" t="s">
        <v>16</v>
      </c>
      <c r="M6624" s="1" t="s">
        <v>16</v>
      </c>
      <c r="N6624" s="1" t="s">
        <v>16</v>
      </c>
      <c r="O6624" s="1">
        <v>63.2</v>
      </c>
      <c r="P6624" s="1">
        <v>1.0</v>
      </c>
    </row>
    <row r="6625">
      <c r="A6625" s="1" t="s">
        <v>29</v>
      </c>
      <c r="B6625" s="1" t="s">
        <v>8750</v>
      </c>
      <c r="C6625" s="2" t="s">
        <v>8701</v>
      </c>
      <c r="D6625" s="1" t="s">
        <v>19</v>
      </c>
      <c r="E6625" s="3" t="str">
        <f>HYPERLINK("https://fyndiq.se/produkt/0b0a4498022e4979/", "2-Pack Samsung Galaxy A12 - Härdat Glas 9H - Super Kvalitet 3D")</f>
        <v>2-Pack Samsung Galaxy A12 - Härdat Glas 9H - Super Kvalitet 3D</v>
      </c>
      <c r="F6625" s="1" t="s">
        <v>683</v>
      </c>
      <c r="G6625" s="1" t="s">
        <v>684</v>
      </c>
      <c r="H6625" s="1" t="s">
        <v>685</v>
      </c>
      <c r="I6625" s="1" t="s">
        <v>16</v>
      </c>
      <c r="J6625" s="1" t="s">
        <v>23</v>
      </c>
      <c r="K6625" s="1" t="s">
        <v>16</v>
      </c>
      <c r="L6625" s="1" t="s">
        <v>16</v>
      </c>
      <c r="M6625" s="1" t="s">
        <v>16</v>
      </c>
      <c r="N6625" s="1" t="s">
        <v>16</v>
      </c>
      <c r="O6625" s="1">
        <v>63.2</v>
      </c>
      <c r="P6625" s="1">
        <v>1.0</v>
      </c>
    </row>
    <row r="6626">
      <c r="A6626" s="1" t="s">
        <v>29</v>
      </c>
      <c r="B6626" s="1" t="s">
        <v>8751</v>
      </c>
      <c r="C6626" s="2" t="s">
        <v>8701</v>
      </c>
      <c r="D6626" s="1" t="s">
        <v>19</v>
      </c>
      <c r="E6626" s="3" t="str">
        <f>HYPERLINK("https://fyndiq.se/produkt/e0b5cbce33334680/", "2 Pack Sony Xperia 10 IV - Härdat glas 9H -Super Kvalitet 3D")</f>
        <v>2 Pack Sony Xperia 10 IV - Härdat glas 9H -Super Kvalitet 3D</v>
      </c>
      <c r="F6626" s="1" t="s">
        <v>250</v>
      </c>
      <c r="G6626" s="1" t="s">
        <v>251</v>
      </c>
      <c r="H6626" s="1" t="s">
        <v>252</v>
      </c>
      <c r="I6626" s="1" t="s">
        <v>1673</v>
      </c>
      <c r="J6626" s="1" t="s">
        <v>23</v>
      </c>
      <c r="K6626" s="1" t="s">
        <v>16</v>
      </c>
      <c r="L6626" s="1" t="s">
        <v>16</v>
      </c>
      <c r="M6626" s="1" t="s">
        <v>16</v>
      </c>
      <c r="N6626" s="1" t="s">
        <v>16</v>
      </c>
      <c r="O6626" s="1">
        <v>71.2</v>
      </c>
      <c r="P6626" s="1">
        <v>1.0</v>
      </c>
    </row>
    <row r="6627">
      <c r="A6627" s="1" t="s">
        <v>29</v>
      </c>
      <c r="B6627" s="1" t="s">
        <v>8752</v>
      </c>
      <c r="C6627" s="2" t="s">
        <v>8701</v>
      </c>
      <c r="D6627" s="1" t="s">
        <v>19</v>
      </c>
      <c r="E662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6627" s="1" t="s">
        <v>785</v>
      </c>
      <c r="G6627" s="1" t="s">
        <v>786</v>
      </c>
      <c r="H6627" s="1" t="s">
        <v>787</v>
      </c>
      <c r="I6627" s="1" t="s">
        <v>16</v>
      </c>
      <c r="J6627" s="1" t="s">
        <v>23</v>
      </c>
      <c r="K6627" s="1" t="s">
        <v>16</v>
      </c>
      <c r="L6627" s="1" t="s">
        <v>16</v>
      </c>
      <c r="M6627" s="1" t="s">
        <v>16</v>
      </c>
      <c r="N6627" s="1" t="s">
        <v>16</v>
      </c>
      <c r="O6627" s="1">
        <v>63.2</v>
      </c>
      <c r="P6627" s="1">
        <v>1.0</v>
      </c>
    </row>
    <row r="6628">
      <c r="A6628" s="1" t="s">
        <v>29</v>
      </c>
      <c r="B6628" s="1" t="s">
        <v>8753</v>
      </c>
      <c r="C6628" s="2" t="s">
        <v>8701</v>
      </c>
      <c r="D6628" s="1" t="s">
        <v>19</v>
      </c>
      <c r="E6628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6628" s="1" t="s">
        <v>1475</v>
      </c>
      <c r="G6628" s="1" t="s">
        <v>1476</v>
      </c>
      <c r="H6628" s="1" t="s">
        <v>1477</v>
      </c>
      <c r="I6628" s="1" t="s">
        <v>16</v>
      </c>
      <c r="J6628" s="1" t="s">
        <v>23</v>
      </c>
      <c r="K6628" s="1" t="s">
        <v>16</v>
      </c>
      <c r="L6628" s="1" t="s">
        <v>16</v>
      </c>
      <c r="M6628" s="1" t="s">
        <v>16</v>
      </c>
      <c r="N6628" s="1" t="s">
        <v>16</v>
      </c>
      <c r="O6628" s="1">
        <v>79.2</v>
      </c>
      <c r="P6628" s="1">
        <v>1.0</v>
      </c>
    </row>
    <row r="6629">
      <c r="A6629" s="1" t="s">
        <v>29</v>
      </c>
      <c r="B6629" s="1" t="s">
        <v>8754</v>
      </c>
      <c r="C6629" s="2" t="s">
        <v>8701</v>
      </c>
      <c r="D6629" s="1" t="s">
        <v>19</v>
      </c>
      <c r="E6629" s="3" t="str">
        <f t="shared" ref="E6629:E6630" si="130">HYPERLINK("https://fyndiq.se/produkt/c26c9ffef37a436a/", "2-Pack Samsung A35 5G Skärmskydd i Härdat Glas")</f>
        <v>2-Pack Samsung A35 5G Skärmskydd i Härdat Glas</v>
      </c>
      <c r="F6629" s="1" t="s">
        <v>432</v>
      </c>
      <c r="G6629" s="1" t="s">
        <v>433</v>
      </c>
      <c r="H6629" s="1" t="s">
        <v>434</v>
      </c>
      <c r="I6629" s="1" t="s">
        <v>16</v>
      </c>
      <c r="J6629" s="1" t="s">
        <v>23</v>
      </c>
      <c r="K6629" s="1" t="s">
        <v>16</v>
      </c>
      <c r="L6629" s="1" t="s">
        <v>16</v>
      </c>
      <c r="M6629" s="1" t="s">
        <v>16</v>
      </c>
      <c r="N6629" s="1" t="s">
        <v>16</v>
      </c>
      <c r="O6629" s="1">
        <v>63.2</v>
      </c>
      <c r="P6629" s="1">
        <v>1.0</v>
      </c>
    </row>
    <row r="6630">
      <c r="A6630" s="1" t="s">
        <v>29</v>
      </c>
      <c r="B6630" s="1" t="s">
        <v>8755</v>
      </c>
      <c r="C6630" s="2" t="s">
        <v>8701</v>
      </c>
      <c r="D6630" s="1" t="s">
        <v>19</v>
      </c>
      <c r="E6630" s="3" t="str">
        <f t="shared" si="130"/>
        <v>2-Pack Samsung A35 5G Skärmskydd i Härdat Glas</v>
      </c>
      <c r="F6630" s="1" t="s">
        <v>432</v>
      </c>
      <c r="G6630" s="1" t="s">
        <v>433</v>
      </c>
      <c r="H6630" s="1" t="s">
        <v>434</v>
      </c>
      <c r="I6630" s="1" t="s">
        <v>16</v>
      </c>
      <c r="J6630" s="1" t="s">
        <v>23</v>
      </c>
      <c r="K6630" s="1" t="s">
        <v>16</v>
      </c>
      <c r="L6630" s="1" t="s">
        <v>16</v>
      </c>
      <c r="M6630" s="1" t="s">
        <v>16</v>
      </c>
      <c r="N6630" s="1" t="s">
        <v>16</v>
      </c>
      <c r="O6630" s="1">
        <v>63.2</v>
      </c>
      <c r="P6630" s="1">
        <v>1.0</v>
      </c>
    </row>
    <row r="6631">
      <c r="A6631" s="1" t="s">
        <v>29</v>
      </c>
      <c r="B6631" s="1" t="s">
        <v>8756</v>
      </c>
      <c r="C6631" s="2" t="s">
        <v>8701</v>
      </c>
      <c r="D6631" s="1" t="s">
        <v>19</v>
      </c>
      <c r="E6631" s="3" t="str">
        <f>HYPERLINK("https://fyndiq.se/produkt/1d18226209604614/", "Samsung S23 Plus 5G - 9H Härdat Glass - 3D Super Kvalitet Skärmskydd")</f>
        <v>Samsung S23 Plus 5G - 9H Härdat Glass - 3D Super Kvalitet Skärmskydd</v>
      </c>
      <c r="F6631" s="1" t="s">
        <v>2996</v>
      </c>
      <c r="G6631" s="1" t="s">
        <v>2997</v>
      </c>
      <c r="H6631" s="1" t="s">
        <v>2998</v>
      </c>
      <c r="I6631" s="1" t="s">
        <v>16</v>
      </c>
      <c r="J6631" s="1" t="s">
        <v>23</v>
      </c>
      <c r="K6631" s="1" t="s">
        <v>16</v>
      </c>
      <c r="L6631" s="1" t="s">
        <v>16</v>
      </c>
      <c r="M6631" s="1" t="s">
        <v>16</v>
      </c>
      <c r="N6631" s="1" t="s">
        <v>16</v>
      </c>
      <c r="O6631" s="1">
        <v>55.2</v>
      </c>
      <c r="P6631" s="1">
        <v>1.0</v>
      </c>
    </row>
    <row r="6632">
      <c r="A6632" s="1" t="s">
        <v>29</v>
      </c>
      <c r="B6632" s="1" t="s">
        <v>8757</v>
      </c>
      <c r="C6632" s="2" t="s">
        <v>8701</v>
      </c>
      <c r="D6632" s="1" t="s">
        <v>19</v>
      </c>
      <c r="E6632" s="3" t="str">
        <f>HYPERLINK("https://fyndiq.se/produkt/56c72c0ba5f749b5/", "2-Pack SAMSUNG S24 Skärmskydd - Härdat Glas 9H - Super kvalitet 3D")</f>
        <v>2-Pack SAMSUNG S24 Skärmskydd - Härdat Glas 9H - Super kvalitet 3D</v>
      </c>
      <c r="F6632" s="1" t="s">
        <v>263</v>
      </c>
      <c r="G6632" s="1" t="s">
        <v>264</v>
      </c>
      <c r="H6632" s="1" t="s">
        <v>265</v>
      </c>
      <c r="I6632" s="1" t="s">
        <v>16</v>
      </c>
      <c r="J6632" s="1" t="s">
        <v>23</v>
      </c>
      <c r="K6632" s="1" t="s">
        <v>16</v>
      </c>
      <c r="L6632" s="1" t="s">
        <v>16</v>
      </c>
      <c r="M6632" s="1" t="s">
        <v>16</v>
      </c>
      <c r="N6632" s="1" t="s">
        <v>16</v>
      </c>
      <c r="O6632" s="1">
        <v>71.2</v>
      </c>
      <c r="P6632" s="1">
        <v>1.0</v>
      </c>
    </row>
    <row r="6633">
      <c r="A6633" s="1" t="s">
        <v>29</v>
      </c>
      <c r="B6633" s="1" t="s">
        <v>8758</v>
      </c>
      <c r="C6633" s="2" t="s">
        <v>8701</v>
      </c>
      <c r="D6633" s="1" t="s">
        <v>19</v>
      </c>
      <c r="E6633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6633" s="1" t="s">
        <v>887</v>
      </c>
      <c r="G6633" s="1" t="s">
        <v>888</v>
      </c>
      <c r="H6633" s="1" t="s">
        <v>889</v>
      </c>
      <c r="I6633" s="1" t="s">
        <v>16</v>
      </c>
      <c r="J6633" s="1" t="s">
        <v>23</v>
      </c>
      <c r="K6633" s="1" t="s">
        <v>16</v>
      </c>
      <c r="L6633" s="1" t="s">
        <v>16</v>
      </c>
      <c r="M6633" s="1" t="s">
        <v>16</v>
      </c>
      <c r="N6633" s="1" t="s">
        <v>16</v>
      </c>
      <c r="O6633" s="1">
        <v>71.2</v>
      </c>
      <c r="P6633" s="1">
        <v>1.0</v>
      </c>
    </row>
    <row r="6634">
      <c r="A6634" s="1" t="s">
        <v>29</v>
      </c>
      <c r="B6634" s="1" t="s">
        <v>8759</v>
      </c>
      <c r="C6634" s="2" t="s">
        <v>8701</v>
      </c>
      <c r="D6634" s="1" t="s">
        <v>19</v>
      </c>
      <c r="E6634" s="3" t="str">
        <f>HYPERLINK("https://fyndiq.se/produkt/432d784756a84eff/", "2-Pack Samsung Galaxy S20FE - Härdat Glas-9H -Super kvalitet 3D")</f>
        <v>2-Pack Samsung Galaxy S20FE - Härdat Glas-9H -Super kvalitet 3D</v>
      </c>
      <c r="F6634" s="1" t="s">
        <v>1078</v>
      </c>
      <c r="G6634" s="1" t="s">
        <v>1079</v>
      </c>
      <c r="H6634" s="1" t="s">
        <v>1080</v>
      </c>
      <c r="I6634" s="1" t="s">
        <v>16</v>
      </c>
      <c r="J6634" s="1" t="s">
        <v>23</v>
      </c>
      <c r="K6634" s="1" t="s">
        <v>16</v>
      </c>
      <c r="L6634" s="1" t="s">
        <v>16</v>
      </c>
      <c r="M6634" s="1" t="s">
        <v>16</v>
      </c>
      <c r="N6634" s="1" t="s">
        <v>16</v>
      </c>
      <c r="O6634" s="1">
        <v>63.2</v>
      </c>
      <c r="P6634" s="1">
        <v>1.0</v>
      </c>
    </row>
    <row r="6635">
      <c r="A6635" s="1" t="s">
        <v>29</v>
      </c>
      <c r="B6635" s="1" t="s">
        <v>8760</v>
      </c>
      <c r="C6635" s="2" t="s">
        <v>8701</v>
      </c>
      <c r="D6635" s="1" t="s">
        <v>19</v>
      </c>
      <c r="E663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6635" s="1" t="s">
        <v>47</v>
      </c>
      <c r="G6635" s="2" t="s">
        <v>48</v>
      </c>
      <c r="H6635" s="1" t="s">
        <v>49</v>
      </c>
      <c r="I6635" s="1" t="s">
        <v>16</v>
      </c>
      <c r="J6635" s="1" t="s">
        <v>23</v>
      </c>
      <c r="K6635" s="1" t="s">
        <v>16</v>
      </c>
      <c r="L6635" s="1" t="s">
        <v>16</v>
      </c>
      <c r="M6635" s="1" t="s">
        <v>16</v>
      </c>
      <c r="N6635" s="1" t="s">
        <v>16</v>
      </c>
      <c r="O6635" s="1">
        <v>183.2</v>
      </c>
      <c r="P6635" s="1">
        <v>1.0</v>
      </c>
    </row>
    <row r="6636">
      <c r="A6636" s="1" t="s">
        <v>29</v>
      </c>
      <c r="B6636" s="1" t="s">
        <v>8761</v>
      </c>
      <c r="C6636" s="2" t="s">
        <v>8701</v>
      </c>
      <c r="D6636" s="1" t="s">
        <v>19</v>
      </c>
      <c r="E6636" s="3" t="str">
        <f>HYPERLINK("https://fyndiq.se/produkt/f29c4bc6174d415b/", "2 Pack Samsung Galaxy S8 - Härdat glas 9H - Super kvalitet 3D")</f>
        <v>2 Pack Samsung Galaxy S8 - Härdat glas 9H - Super kvalitet 3D</v>
      </c>
      <c r="F6636" s="1" t="s">
        <v>1789</v>
      </c>
      <c r="G6636" s="1" t="s">
        <v>1790</v>
      </c>
      <c r="H6636" s="1" t="s">
        <v>1791</v>
      </c>
      <c r="I6636" s="1" t="s">
        <v>16</v>
      </c>
      <c r="J6636" s="1" t="s">
        <v>23</v>
      </c>
      <c r="K6636" s="1" t="s">
        <v>16</v>
      </c>
      <c r="L6636" s="1" t="s">
        <v>16</v>
      </c>
      <c r="M6636" s="1" t="s">
        <v>16</v>
      </c>
      <c r="N6636" s="1" t="s">
        <v>16</v>
      </c>
      <c r="O6636" s="1">
        <v>63.2</v>
      </c>
      <c r="P6636" s="1">
        <v>1.0</v>
      </c>
    </row>
    <row r="6637">
      <c r="A6637" s="1" t="s">
        <v>29</v>
      </c>
      <c r="B6637" s="1" t="s">
        <v>8762</v>
      </c>
      <c r="C6637" s="2" t="s">
        <v>8701</v>
      </c>
      <c r="D6637" s="1" t="s">
        <v>19</v>
      </c>
      <c r="E6637" s="3" t="str">
        <f>HYPERLINK("https://fyndiq.se/produkt/ffd808ba7c174af8/", "2-Pack Samsung S22 Skärmskydd &amp; 1-Pack linsskydd -Härdat Glas 9H")</f>
        <v>2-Pack Samsung S22 Skärmskydd &amp; 1-Pack linsskydd -Härdat Glas 9H</v>
      </c>
      <c r="F6637" s="1" t="s">
        <v>179</v>
      </c>
      <c r="G6637" s="1" t="s">
        <v>180</v>
      </c>
      <c r="H6637" s="1" t="s">
        <v>181</v>
      </c>
      <c r="I6637" s="1" t="s">
        <v>16</v>
      </c>
      <c r="J6637" s="1" t="s">
        <v>23</v>
      </c>
      <c r="K6637" s="1" t="s">
        <v>16</v>
      </c>
      <c r="L6637" s="1" t="s">
        <v>16</v>
      </c>
      <c r="M6637" s="1" t="s">
        <v>16</v>
      </c>
      <c r="N6637" s="1" t="s">
        <v>16</v>
      </c>
      <c r="O6637" s="1">
        <v>71.2</v>
      </c>
      <c r="P6637" s="1">
        <v>1.0</v>
      </c>
    </row>
    <row r="6638">
      <c r="A6638" s="1" t="s">
        <v>29</v>
      </c>
      <c r="B6638" s="1" t="s">
        <v>8763</v>
      </c>
      <c r="C6638" s="2" t="s">
        <v>8701</v>
      </c>
      <c r="D6638" s="1" t="s">
        <v>19</v>
      </c>
      <c r="E6638" s="3" t="str">
        <f>HYPERLINK("https://fyndiq.se/produkt/4c221907d1254100/", "2-Pack Samsung A14 Skärmskydd - Härdat Glas 9H - Super kvalitet 3D")</f>
        <v>2-Pack Samsung A14 Skärmskydd - Härdat Glas 9H - Super kvalitet 3D</v>
      </c>
      <c r="F6638" s="1" t="s">
        <v>167</v>
      </c>
      <c r="G6638" s="1" t="s">
        <v>168</v>
      </c>
      <c r="H6638" s="1" t="s">
        <v>169</v>
      </c>
      <c r="I6638" s="1" t="s">
        <v>16</v>
      </c>
      <c r="J6638" s="1" t="s">
        <v>23</v>
      </c>
      <c r="K6638" s="1" t="s">
        <v>16</v>
      </c>
      <c r="L6638" s="1" t="s">
        <v>16</v>
      </c>
      <c r="M6638" s="1" t="s">
        <v>16</v>
      </c>
      <c r="N6638" s="1" t="s">
        <v>16</v>
      </c>
      <c r="O6638" s="1">
        <v>63.2</v>
      </c>
      <c r="P6638" s="1">
        <v>1.0</v>
      </c>
    </row>
    <row r="6639">
      <c r="A6639" s="1" t="s">
        <v>29</v>
      </c>
      <c r="B6639" s="1" t="s">
        <v>8764</v>
      </c>
      <c r="C6639" s="2" t="s">
        <v>8701</v>
      </c>
      <c r="D6639" s="1" t="s">
        <v>19</v>
      </c>
      <c r="E6639" s="3" t="str">
        <f>HYPERLINK("https://fyndiq.se/produkt/aaaa7cf643f84273/", "2 Pack Samsung Xcover 5 - Härdat glas 9H-Super kvalitet 3D")</f>
        <v>2 Pack Samsung Xcover 5 - Härdat glas 9H-Super kvalitet 3D</v>
      </c>
      <c r="F6639" s="1" t="s">
        <v>2089</v>
      </c>
      <c r="G6639" s="1" t="s">
        <v>2090</v>
      </c>
      <c r="H6639" s="1" t="s">
        <v>2091</v>
      </c>
      <c r="I6639" s="1" t="s">
        <v>16</v>
      </c>
      <c r="J6639" s="1" t="s">
        <v>23</v>
      </c>
      <c r="K6639" s="1" t="s">
        <v>16</v>
      </c>
      <c r="L6639" s="1" t="s">
        <v>16</v>
      </c>
      <c r="M6639" s="1" t="s">
        <v>16</v>
      </c>
      <c r="N6639" s="1" t="s">
        <v>16</v>
      </c>
      <c r="O6639" s="1">
        <v>63.2</v>
      </c>
      <c r="P6639" s="1">
        <v>1.0</v>
      </c>
    </row>
    <row r="6640">
      <c r="A6640" s="1" t="s">
        <v>29</v>
      </c>
      <c r="B6640" s="1" t="s">
        <v>8765</v>
      </c>
      <c r="C6640" s="2" t="s">
        <v>8701</v>
      </c>
      <c r="D6640" s="1" t="s">
        <v>19</v>
      </c>
      <c r="E664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640" s="1" t="s">
        <v>599</v>
      </c>
      <c r="G6640" s="1" t="s">
        <v>600</v>
      </c>
      <c r="H6640" s="1" t="s">
        <v>601</v>
      </c>
      <c r="I6640" s="1" t="s">
        <v>16</v>
      </c>
      <c r="J6640" s="1" t="s">
        <v>23</v>
      </c>
      <c r="K6640" s="1" t="s">
        <v>16</v>
      </c>
      <c r="L6640" s="1" t="s">
        <v>16</v>
      </c>
      <c r="M6640" s="1" t="s">
        <v>16</v>
      </c>
      <c r="N6640" s="1" t="s">
        <v>16</v>
      </c>
      <c r="O6640" s="1">
        <v>71.2</v>
      </c>
      <c r="P6640" s="1">
        <v>1.0</v>
      </c>
    </row>
    <row r="6641">
      <c r="A6641" s="1" t="s">
        <v>29</v>
      </c>
      <c r="B6641" s="1" t="s">
        <v>8766</v>
      </c>
      <c r="C6641" s="2" t="s">
        <v>8701</v>
      </c>
      <c r="D6641" s="1" t="s">
        <v>19</v>
      </c>
      <c r="E6641" s="3" t="str">
        <f>HYPERLINK("https://fyndiq.se/produkt/0a890dd972c4463d/", "2-Pack Samsung Galaxy A52s 5G - Härdat glas 9H - Super kvalitet")</f>
        <v>2-Pack Samsung Galaxy A52s 5G - Härdat glas 9H - Super kvalitet</v>
      </c>
      <c r="F6641" s="1" t="s">
        <v>442</v>
      </c>
      <c r="G6641" s="1" t="s">
        <v>443</v>
      </c>
      <c r="H6641" s="1" t="s">
        <v>444</v>
      </c>
      <c r="I6641" s="1" t="s">
        <v>16</v>
      </c>
      <c r="J6641" s="1" t="s">
        <v>23</v>
      </c>
      <c r="K6641" s="1" t="s">
        <v>16</v>
      </c>
      <c r="L6641" s="1" t="s">
        <v>16</v>
      </c>
      <c r="M6641" s="1" t="s">
        <v>16</v>
      </c>
      <c r="N6641" s="1" t="s">
        <v>16</v>
      </c>
      <c r="O6641" s="1">
        <v>63.2</v>
      </c>
      <c r="P6641" s="1">
        <v>1.0</v>
      </c>
    </row>
    <row r="6642">
      <c r="A6642" s="1" t="s">
        <v>29</v>
      </c>
      <c r="B6642" s="1" t="s">
        <v>8767</v>
      </c>
      <c r="C6642" s="2" t="s">
        <v>8701</v>
      </c>
      <c r="D6642" s="1" t="s">
        <v>19</v>
      </c>
      <c r="E6642" s="3" t="str">
        <f>HYPERLINK("https://fyndiq.se/produkt/ab30e6eab2d04eda/", "2-Pack XIAOMI REDMI 13C Skärmskydd - Härdat Glas 9H - Super kvalitet 3D")</f>
        <v>2-Pack XIAOMI REDMI 13C Skärmskydd - Härdat Glas 9H - Super kvalitet 3D</v>
      </c>
      <c r="F6642" s="1" t="s">
        <v>1951</v>
      </c>
      <c r="G6642" s="1" t="s">
        <v>1952</v>
      </c>
      <c r="H6642" s="1" t="s">
        <v>1953</v>
      </c>
      <c r="I6642" s="1" t="s">
        <v>16</v>
      </c>
      <c r="J6642" s="1" t="s">
        <v>23</v>
      </c>
      <c r="K6642" s="1" t="s">
        <v>16</v>
      </c>
      <c r="L6642" s="1" t="s">
        <v>16</v>
      </c>
      <c r="M6642" s="1" t="s">
        <v>16</v>
      </c>
      <c r="N6642" s="1" t="s">
        <v>16</v>
      </c>
      <c r="O6642" s="1">
        <v>63.2</v>
      </c>
      <c r="P6642" s="1">
        <v>1.0</v>
      </c>
    </row>
    <row r="6643">
      <c r="A6643" s="1" t="s">
        <v>29</v>
      </c>
      <c r="B6643" s="1" t="s">
        <v>8768</v>
      </c>
      <c r="C6643" s="2" t="s">
        <v>8701</v>
      </c>
      <c r="D6643" s="1" t="s">
        <v>19</v>
      </c>
      <c r="E664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643" s="1" t="s">
        <v>103</v>
      </c>
      <c r="G6643" s="1" t="s">
        <v>104</v>
      </c>
      <c r="H6643" s="1" t="s">
        <v>105</v>
      </c>
      <c r="I6643" s="1" t="s">
        <v>16</v>
      </c>
      <c r="J6643" s="1" t="s">
        <v>23</v>
      </c>
      <c r="K6643" s="1" t="s">
        <v>16</v>
      </c>
      <c r="L6643" s="1" t="s">
        <v>16</v>
      </c>
      <c r="M6643" s="1" t="s">
        <v>16</v>
      </c>
      <c r="N6643" s="1" t="s">
        <v>16</v>
      </c>
      <c r="O6643" s="1">
        <v>63.2</v>
      </c>
      <c r="P6643" s="1">
        <v>1.0</v>
      </c>
    </row>
    <row r="6644">
      <c r="A6644" s="1" t="s">
        <v>29</v>
      </c>
      <c r="B6644" s="1" t="s">
        <v>8769</v>
      </c>
      <c r="C6644" s="2" t="s">
        <v>8701</v>
      </c>
      <c r="D6644" s="1" t="s">
        <v>19</v>
      </c>
      <c r="E6644" s="3" t="str">
        <f>HYPERLINK("https://fyndiq.se/produkt/9e488e35f28b4b0b/", "2-Pack GOOGLE PIXEL 6A Skärmskydd - Härdat Glas 9H - Super kvalitet 3D")</f>
        <v>2-Pack GOOGLE PIXEL 6A Skärmskydd - Härdat Glas 9H - Super kvalitet 3D</v>
      </c>
      <c r="F6644" s="1" t="s">
        <v>196</v>
      </c>
      <c r="G6644" s="1" t="s">
        <v>197</v>
      </c>
      <c r="H6644" s="1" t="s">
        <v>198</v>
      </c>
      <c r="I6644" s="1" t="s">
        <v>16</v>
      </c>
      <c r="J6644" s="1" t="s">
        <v>23</v>
      </c>
      <c r="K6644" s="1" t="s">
        <v>16</v>
      </c>
      <c r="L6644" s="1" t="s">
        <v>16</v>
      </c>
      <c r="M6644" s="1" t="s">
        <v>16</v>
      </c>
      <c r="N6644" s="1" t="s">
        <v>16</v>
      </c>
      <c r="O6644" s="1">
        <v>63.2</v>
      </c>
      <c r="P6644" s="1">
        <v>1.0</v>
      </c>
    </row>
    <row r="6645">
      <c r="A6645" s="1" t="s">
        <v>29</v>
      </c>
      <c r="B6645" s="1" t="s">
        <v>8770</v>
      </c>
      <c r="C6645" s="2" t="s">
        <v>8701</v>
      </c>
      <c r="D6645" s="1" t="s">
        <v>19</v>
      </c>
      <c r="E6645" s="3" t="str">
        <f>HYPERLINK("https://fyndiq.se/produkt/fc0688ffd0534ad2/", "2 Pack Samsung Galaxy Note 20 5G -Härdat glas 9H -Super kvalitet")</f>
        <v>2 Pack Samsung Galaxy Note 20 5G -Härdat glas 9H -Super kvalitet</v>
      </c>
      <c r="F6645" s="1" t="s">
        <v>948</v>
      </c>
      <c r="G6645" s="1" t="s">
        <v>949</v>
      </c>
      <c r="H6645" s="1" t="s">
        <v>950</v>
      </c>
      <c r="I6645" s="1" t="s">
        <v>16</v>
      </c>
      <c r="J6645" s="1" t="s">
        <v>23</v>
      </c>
      <c r="K6645" s="1" t="s">
        <v>16</v>
      </c>
      <c r="L6645" s="1" t="s">
        <v>16</v>
      </c>
      <c r="M6645" s="1" t="s">
        <v>16</v>
      </c>
      <c r="N6645" s="1" t="s">
        <v>16</v>
      </c>
      <c r="O6645" s="1">
        <v>63.2</v>
      </c>
      <c r="P6645" s="1">
        <v>1.0</v>
      </c>
    </row>
    <row r="6646">
      <c r="A6646" s="1" t="s">
        <v>29</v>
      </c>
      <c r="B6646" s="1" t="s">
        <v>8771</v>
      </c>
      <c r="C6646" s="2" t="s">
        <v>8701</v>
      </c>
      <c r="D6646" s="1" t="s">
        <v>19</v>
      </c>
      <c r="E6646" s="3" t="str">
        <f>HYPERLINK("https://fyndiq.se/produkt/a71be2569b7c4166/", "2-Pack Xiaomi 11 Pro - Härdat Glas 9H - Super Kvalitet 3D")</f>
        <v>2-Pack Xiaomi 11 Pro - Härdat Glas 9H - Super Kvalitet 3D</v>
      </c>
      <c r="F6646" s="1" t="s">
        <v>1849</v>
      </c>
      <c r="G6646" s="1" t="s">
        <v>1850</v>
      </c>
      <c r="H6646" s="1" t="s">
        <v>1851</v>
      </c>
      <c r="I6646" s="1" t="s">
        <v>16</v>
      </c>
      <c r="J6646" s="1" t="s">
        <v>23</v>
      </c>
      <c r="K6646" s="1" t="s">
        <v>16</v>
      </c>
      <c r="L6646" s="1" t="s">
        <v>16</v>
      </c>
      <c r="M6646" s="1" t="s">
        <v>16</v>
      </c>
      <c r="N6646" s="1" t="s">
        <v>16</v>
      </c>
      <c r="O6646" s="1">
        <v>63.2</v>
      </c>
      <c r="P6646" s="1">
        <v>1.0</v>
      </c>
    </row>
    <row r="6647">
      <c r="A6647" s="1" t="s">
        <v>29</v>
      </c>
      <c r="B6647" s="1" t="s">
        <v>8772</v>
      </c>
      <c r="C6647" s="2" t="s">
        <v>8701</v>
      </c>
      <c r="D6647" s="1" t="s">
        <v>19</v>
      </c>
      <c r="E664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647" s="1" t="s">
        <v>539</v>
      </c>
      <c r="G6647" s="1" t="s">
        <v>540</v>
      </c>
      <c r="H6647" s="1" t="s">
        <v>541</v>
      </c>
      <c r="I6647" s="1" t="s">
        <v>16</v>
      </c>
      <c r="J6647" s="1" t="s">
        <v>23</v>
      </c>
      <c r="K6647" s="1" t="s">
        <v>16</v>
      </c>
      <c r="L6647" s="1" t="s">
        <v>16</v>
      </c>
      <c r="M6647" s="1" t="s">
        <v>16</v>
      </c>
      <c r="N6647" s="1" t="s">
        <v>16</v>
      </c>
      <c r="O6647" s="1">
        <v>95.2</v>
      </c>
      <c r="P6647" s="1">
        <v>1.0</v>
      </c>
    </row>
    <row r="6648">
      <c r="A6648" s="1" t="s">
        <v>29</v>
      </c>
      <c r="B6648" s="1" t="s">
        <v>8773</v>
      </c>
      <c r="C6648" s="2" t="s">
        <v>8701</v>
      </c>
      <c r="D6648" s="1" t="s">
        <v>19</v>
      </c>
      <c r="E6648" s="3" t="str">
        <f>HYPERLINK("https://fyndiq.se/produkt/816c0623f1504441/", "2 Pack Samsung Galaxy Note 20 - Härdat glas 9H-Super kvalitet 3D")</f>
        <v>2 Pack Samsung Galaxy Note 20 - Härdat glas 9H-Super kvalitet 3D</v>
      </c>
      <c r="F6648" s="1" t="s">
        <v>8170</v>
      </c>
      <c r="G6648" s="1" t="s">
        <v>8171</v>
      </c>
      <c r="H6648" s="1" t="s">
        <v>8172</v>
      </c>
      <c r="I6648" s="1" t="s">
        <v>16</v>
      </c>
      <c r="J6648" s="1" t="s">
        <v>23</v>
      </c>
      <c r="K6648" s="1" t="s">
        <v>16</v>
      </c>
      <c r="L6648" s="1" t="s">
        <v>16</v>
      </c>
      <c r="M6648" s="1" t="s">
        <v>16</v>
      </c>
      <c r="N6648" s="1" t="s">
        <v>16</v>
      </c>
      <c r="O6648" s="1">
        <v>63.2</v>
      </c>
      <c r="P6648" s="1">
        <v>1.0</v>
      </c>
    </row>
    <row r="6649">
      <c r="A6649" s="1" t="s">
        <v>29</v>
      </c>
      <c r="B6649" s="1" t="s">
        <v>8774</v>
      </c>
      <c r="C6649" s="2" t="s">
        <v>8701</v>
      </c>
      <c r="D6649" s="1" t="s">
        <v>19</v>
      </c>
      <c r="E6649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6649" s="1" t="s">
        <v>3831</v>
      </c>
      <c r="G6649" s="1" t="s">
        <v>3832</v>
      </c>
      <c r="H6649" s="1" t="s">
        <v>3833</v>
      </c>
      <c r="I6649" s="1" t="s">
        <v>16</v>
      </c>
      <c r="J6649" s="1" t="s">
        <v>23</v>
      </c>
      <c r="K6649" s="1" t="s">
        <v>16</v>
      </c>
      <c r="L6649" s="1" t="s">
        <v>16</v>
      </c>
      <c r="M6649" s="1" t="s">
        <v>16</v>
      </c>
      <c r="N6649" s="1" t="s">
        <v>16</v>
      </c>
      <c r="O6649" s="1">
        <v>63.2</v>
      </c>
      <c r="P6649" s="1">
        <v>1.0</v>
      </c>
    </row>
    <row r="6650">
      <c r="A6650" s="1" t="s">
        <v>29</v>
      </c>
      <c r="B6650" s="1" t="s">
        <v>8775</v>
      </c>
      <c r="C6650" s="2" t="s">
        <v>8701</v>
      </c>
      <c r="D6650" s="1" t="s">
        <v>19</v>
      </c>
      <c r="E6650" s="3" t="str">
        <f>HYPERLINK("https://fyndiq.se/produkt/022d7ac2f2e44ae2/", "Samsung Galaxy A04s - Härdat Glas 9H - Super Kvalitet 3D Skärmskydd")</f>
        <v>Samsung Galaxy A04s - Härdat Glas 9H - Super Kvalitet 3D Skärmskydd</v>
      </c>
      <c r="F6650" s="1" t="s">
        <v>3609</v>
      </c>
      <c r="G6650" s="1" t="s">
        <v>3610</v>
      </c>
      <c r="H6650" s="1" t="s">
        <v>3611</v>
      </c>
      <c r="I6650" s="1" t="s">
        <v>16</v>
      </c>
      <c r="J6650" s="1" t="s">
        <v>23</v>
      </c>
      <c r="K6650" s="1" t="s">
        <v>16</v>
      </c>
      <c r="L6650" s="1" t="s">
        <v>16</v>
      </c>
      <c r="M6650" s="1" t="s">
        <v>16</v>
      </c>
      <c r="N6650" s="1" t="s">
        <v>16</v>
      </c>
      <c r="O6650" s="1">
        <v>55.2</v>
      </c>
      <c r="P6650" s="1">
        <v>1.0</v>
      </c>
    </row>
    <row r="6651">
      <c r="A6651" s="1" t="s">
        <v>29</v>
      </c>
      <c r="B6651" s="1" t="s">
        <v>8776</v>
      </c>
      <c r="C6651" s="2" t="s">
        <v>8701</v>
      </c>
      <c r="D6651" s="1" t="s">
        <v>19</v>
      </c>
      <c r="E6651" s="3" t="str">
        <f>HYPERLINK("https://fyndiq.se/produkt/c6a683bceab7495a/", "2-Pack XIAOMI 12T PRO Skärmskydd - Härdat Glas 9H - Super kvalitet 3D")</f>
        <v>2-Pack XIAOMI 12T PRO Skärmskydd - Härdat Glas 9H - Super kvalitet 3D</v>
      </c>
      <c r="F6651" s="1" t="s">
        <v>1226</v>
      </c>
      <c r="G6651" s="1" t="s">
        <v>1227</v>
      </c>
      <c r="H6651" s="1" t="s">
        <v>1228</v>
      </c>
      <c r="I6651" s="1" t="s">
        <v>16</v>
      </c>
      <c r="J6651" s="1" t="s">
        <v>23</v>
      </c>
      <c r="K6651" s="1" t="s">
        <v>16</v>
      </c>
      <c r="L6651" s="1" t="s">
        <v>16</v>
      </c>
      <c r="M6651" s="1" t="s">
        <v>16</v>
      </c>
      <c r="N6651" s="1" t="s">
        <v>16</v>
      </c>
      <c r="O6651" s="1">
        <v>63.2</v>
      </c>
      <c r="P6651" s="1">
        <v>1.0</v>
      </c>
    </row>
    <row r="6652">
      <c r="A6652" s="1" t="s">
        <v>29</v>
      </c>
      <c r="B6652" s="1" t="s">
        <v>8777</v>
      </c>
      <c r="C6652" s="2" t="s">
        <v>8701</v>
      </c>
      <c r="D6652" s="1" t="s">
        <v>19</v>
      </c>
      <c r="E6652" s="3" t="str">
        <f>HYPERLINK("https://fyndiq.se/produkt/29a0e9003f3246e8/", "Apple Watch 44mm – Härdat glas 9H – Super kvalitet 3D Skärmskydd")</f>
        <v>Apple Watch 44mm – Härdat glas 9H – Super kvalitet 3D Skärmskydd</v>
      </c>
      <c r="F6652" s="1" t="s">
        <v>2040</v>
      </c>
      <c r="G6652" s="1" t="s">
        <v>2041</v>
      </c>
      <c r="H6652" s="1" t="s">
        <v>2042</v>
      </c>
      <c r="I6652" s="1" t="s">
        <v>16</v>
      </c>
      <c r="J6652" s="1" t="s">
        <v>23</v>
      </c>
      <c r="K6652" s="1" t="s">
        <v>16</v>
      </c>
      <c r="L6652" s="1" t="s">
        <v>16</v>
      </c>
      <c r="M6652" s="1" t="s">
        <v>16</v>
      </c>
      <c r="N6652" s="1" t="s">
        <v>16</v>
      </c>
      <c r="O6652" s="1">
        <v>47.2</v>
      </c>
      <c r="P6652" s="1">
        <v>1.0</v>
      </c>
    </row>
    <row r="6653">
      <c r="A6653" s="1" t="s">
        <v>29</v>
      </c>
      <c r="B6653" s="1" t="s">
        <v>8778</v>
      </c>
      <c r="C6653" s="2" t="s">
        <v>8701</v>
      </c>
      <c r="D6653" s="1" t="s">
        <v>19</v>
      </c>
      <c r="E665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653" s="1" t="s">
        <v>103</v>
      </c>
      <c r="G6653" s="1" t="s">
        <v>104</v>
      </c>
      <c r="H6653" s="1" t="s">
        <v>105</v>
      </c>
      <c r="I6653" s="1" t="s">
        <v>16</v>
      </c>
      <c r="J6653" s="1" t="s">
        <v>23</v>
      </c>
      <c r="K6653" s="1" t="s">
        <v>16</v>
      </c>
      <c r="L6653" s="1" t="s">
        <v>16</v>
      </c>
      <c r="M6653" s="1" t="s">
        <v>16</v>
      </c>
      <c r="N6653" s="1" t="s">
        <v>16</v>
      </c>
      <c r="O6653" s="1">
        <v>63.2</v>
      </c>
      <c r="P6653" s="1">
        <v>1.0</v>
      </c>
    </row>
    <row r="6654">
      <c r="A6654" s="1" t="s">
        <v>29</v>
      </c>
      <c r="B6654" s="1" t="s">
        <v>8779</v>
      </c>
      <c r="C6654" s="2" t="s">
        <v>8701</v>
      </c>
      <c r="D6654" s="1" t="s">
        <v>19</v>
      </c>
      <c r="E6654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6654" s="1" t="s">
        <v>1170</v>
      </c>
      <c r="G6654" s="1" t="s">
        <v>1171</v>
      </c>
      <c r="H6654" s="1" t="s">
        <v>1172</v>
      </c>
      <c r="I6654" s="1" t="s">
        <v>16</v>
      </c>
      <c r="J6654" s="1" t="s">
        <v>23</v>
      </c>
      <c r="K6654" s="1" t="s">
        <v>16</v>
      </c>
      <c r="L6654" s="1" t="s">
        <v>16</v>
      </c>
      <c r="M6654" s="1" t="s">
        <v>16</v>
      </c>
      <c r="N6654" s="1" t="s">
        <v>16</v>
      </c>
      <c r="O6654" s="1">
        <v>55.2</v>
      </c>
      <c r="P6654" s="1">
        <v>1.0</v>
      </c>
    </row>
    <row r="6655">
      <c r="A6655" s="1" t="s">
        <v>29</v>
      </c>
      <c r="B6655" s="1" t="s">
        <v>8780</v>
      </c>
      <c r="C6655" s="2" t="s">
        <v>8701</v>
      </c>
      <c r="D6655" s="1" t="s">
        <v>19</v>
      </c>
      <c r="E665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6655" s="1" t="s">
        <v>3098</v>
      </c>
      <c r="G6655" s="1" t="s">
        <v>3099</v>
      </c>
      <c r="H6655" s="1" t="s">
        <v>3100</v>
      </c>
      <c r="I6655" s="1" t="s">
        <v>16</v>
      </c>
      <c r="J6655" s="1" t="s">
        <v>23</v>
      </c>
      <c r="K6655" s="1" t="s">
        <v>16</v>
      </c>
      <c r="L6655" s="1" t="s">
        <v>16</v>
      </c>
      <c r="M6655" s="1" t="s">
        <v>16</v>
      </c>
      <c r="N6655" s="1" t="s">
        <v>16</v>
      </c>
      <c r="O6655" s="1">
        <v>63.2</v>
      </c>
      <c r="P6655" s="1">
        <v>1.0</v>
      </c>
    </row>
    <row r="6656">
      <c r="A6656" s="1" t="s">
        <v>29</v>
      </c>
      <c r="B6656" s="1" t="s">
        <v>8781</v>
      </c>
      <c r="C6656" s="2" t="s">
        <v>8701</v>
      </c>
      <c r="D6656" s="1" t="s">
        <v>19</v>
      </c>
      <c r="E6656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6656" s="1" t="s">
        <v>407</v>
      </c>
      <c r="G6656" s="1" t="s">
        <v>408</v>
      </c>
      <c r="H6656" s="1" t="s">
        <v>409</v>
      </c>
      <c r="I6656" s="1" t="s">
        <v>16</v>
      </c>
      <c r="J6656" s="1" t="s">
        <v>23</v>
      </c>
      <c r="K6656" s="1" t="s">
        <v>16</v>
      </c>
      <c r="L6656" s="1" t="s">
        <v>16</v>
      </c>
      <c r="M6656" s="1" t="s">
        <v>16</v>
      </c>
      <c r="N6656" s="1" t="s">
        <v>16</v>
      </c>
      <c r="O6656" s="1">
        <v>71.2</v>
      </c>
      <c r="P6656" s="1">
        <v>1.0</v>
      </c>
    </row>
    <row r="6657">
      <c r="A6657" s="1" t="s">
        <v>29</v>
      </c>
      <c r="B6657" s="1" t="s">
        <v>8782</v>
      </c>
      <c r="C6657" s="2" t="s">
        <v>8701</v>
      </c>
      <c r="D6657" s="1" t="s">
        <v>19</v>
      </c>
      <c r="E6657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6657" s="1" t="s">
        <v>1377</v>
      </c>
      <c r="G6657" s="1" t="s">
        <v>1378</v>
      </c>
      <c r="H6657" s="1" t="s">
        <v>1379</v>
      </c>
      <c r="I6657" s="1" t="s">
        <v>16</v>
      </c>
      <c r="J6657" s="1" t="s">
        <v>23</v>
      </c>
      <c r="K6657" s="1" t="s">
        <v>16</v>
      </c>
      <c r="L6657" s="1" t="s">
        <v>16</v>
      </c>
      <c r="M6657" s="1" t="s">
        <v>16</v>
      </c>
      <c r="N6657" s="1" t="s">
        <v>16</v>
      </c>
      <c r="O6657" s="1">
        <v>79.2</v>
      </c>
      <c r="P6657" s="1">
        <v>1.0</v>
      </c>
    </row>
    <row r="6658">
      <c r="A6658" s="1" t="s">
        <v>29</v>
      </c>
      <c r="B6658" s="1" t="s">
        <v>8783</v>
      </c>
      <c r="C6658" s="2" t="s">
        <v>8701</v>
      </c>
      <c r="D6658" s="1" t="s">
        <v>19</v>
      </c>
      <c r="E6658" s="3" t="str">
        <f>HYPERLINK("https://fyndiq.se/produkt/56c72c0ba5f749b5/", "2-Pack SAMSUNG S24 Skärmskydd - Härdat Glas 9H - Super kvalitet 3D")</f>
        <v>2-Pack SAMSUNG S24 Skärmskydd - Härdat Glas 9H - Super kvalitet 3D</v>
      </c>
      <c r="F6658" s="1" t="s">
        <v>263</v>
      </c>
      <c r="G6658" s="1" t="s">
        <v>264</v>
      </c>
      <c r="H6658" s="1" t="s">
        <v>265</v>
      </c>
      <c r="I6658" s="1" t="s">
        <v>16</v>
      </c>
      <c r="J6658" s="1" t="s">
        <v>23</v>
      </c>
      <c r="K6658" s="1" t="s">
        <v>16</v>
      </c>
      <c r="L6658" s="1" t="s">
        <v>16</v>
      </c>
      <c r="M6658" s="1" t="s">
        <v>16</v>
      </c>
      <c r="N6658" s="1" t="s">
        <v>16</v>
      </c>
      <c r="O6658" s="1">
        <v>71.2</v>
      </c>
      <c r="P6658" s="1">
        <v>1.0</v>
      </c>
    </row>
    <row r="6659">
      <c r="A6659" s="1" t="s">
        <v>29</v>
      </c>
      <c r="B6659" s="1" t="s">
        <v>8784</v>
      </c>
      <c r="C6659" s="2" t="s">
        <v>8701</v>
      </c>
      <c r="D6659" s="1" t="s">
        <v>19</v>
      </c>
      <c r="E6659" s="3" t="str">
        <f>HYPERLINK("https://fyndiq.se/produkt/13e76851ca504320/", "2-Pack Samsung Galaxy S22 Ultra - Härdat glas 9H - Top kvalitet")</f>
        <v>2-Pack Samsung Galaxy S22 Ultra - Härdat glas 9H - Top kvalitet</v>
      </c>
      <c r="F6659" s="1" t="s">
        <v>140</v>
      </c>
      <c r="G6659" s="1" t="s">
        <v>141</v>
      </c>
      <c r="H6659" s="1" t="s">
        <v>142</v>
      </c>
      <c r="I6659" s="1" t="s">
        <v>16</v>
      </c>
      <c r="J6659" s="1" t="s">
        <v>23</v>
      </c>
      <c r="K6659" s="1" t="s">
        <v>16</v>
      </c>
      <c r="L6659" s="1" t="s">
        <v>16</v>
      </c>
      <c r="M6659" s="1" t="s">
        <v>16</v>
      </c>
      <c r="N6659" s="1" t="s">
        <v>16</v>
      </c>
      <c r="O6659" s="1">
        <v>63.2</v>
      </c>
      <c r="P6659" s="1">
        <v>1.0</v>
      </c>
    </row>
    <row r="6660">
      <c r="A6660" s="1" t="s">
        <v>29</v>
      </c>
      <c r="B6660" s="1" t="s">
        <v>8785</v>
      </c>
      <c r="C6660" s="2" t="s">
        <v>8701</v>
      </c>
      <c r="D6660" s="1" t="s">
        <v>19</v>
      </c>
      <c r="E6660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6660" s="1" t="s">
        <v>776</v>
      </c>
      <c r="G6660" s="1" t="s">
        <v>777</v>
      </c>
      <c r="H6660" s="1" t="s">
        <v>778</v>
      </c>
      <c r="I6660" s="1" t="s">
        <v>1311</v>
      </c>
      <c r="J6660" s="1" t="s">
        <v>9</v>
      </c>
      <c r="K6660" s="2" t="s">
        <v>4647</v>
      </c>
      <c r="L6660" s="1" t="s">
        <v>2650</v>
      </c>
      <c r="M6660" s="1" t="s">
        <v>16</v>
      </c>
      <c r="N6660" s="1" t="s">
        <v>16</v>
      </c>
      <c r="O6660" s="1">
        <v>63.2</v>
      </c>
      <c r="P6660" s="1">
        <v>1.0</v>
      </c>
    </row>
    <row r="6661">
      <c r="A6661" s="1" t="s">
        <v>29</v>
      </c>
      <c r="B6661" s="1" t="s">
        <v>8786</v>
      </c>
      <c r="C6661" s="2" t="s">
        <v>8701</v>
      </c>
      <c r="D6661" s="1" t="s">
        <v>19</v>
      </c>
      <c r="E6661" s="3" t="str">
        <f>HYPERLINK("https://fyndiq.se/produkt/56c72c0ba5f749b5/", "2-Pack SAMSUNG S24 Skärmskydd - Härdat Glas 9H - Super kvalitet 3D")</f>
        <v>2-Pack SAMSUNG S24 Skärmskydd - Härdat Glas 9H - Super kvalitet 3D</v>
      </c>
      <c r="F6661" s="1" t="s">
        <v>263</v>
      </c>
      <c r="G6661" s="1" t="s">
        <v>264</v>
      </c>
      <c r="H6661" s="1" t="s">
        <v>265</v>
      </c>
      <c r="I6661" s="1" t="s">
        <v>16</v>
      </c>
      <c r="J6661" s="1" t="s">
        <v>23</v>
      </c>
      <c r="K6661" s="1" t="s">
        <v>16</v>
      </c>
      <c r="L6661" s="1" t="s">
        <v>16</v>
      </c>
      <c r="M6661" s="1" t="s">
        <v>16</v>
      </c>
      <c r="N6661" s="1" t="s">
        <v>16</v>
      </c>
      <c r="O6661" s="1">
        <v>71.2</v>
      </c>
      <c r="P6661" s="1">
        <v>1.0</v>
      </c>
    </row>
    <row r="6662">
      <c r="A6662" s="1" t="s">
        <v>29</v>
      </c>
      <c r="B6662" s="1" t="s">
        <v>8787</v>
      </c>
      <c r="C6662" s="2" t="s">
        <v>8788</v>
      </c>
      <c r="D6662" s="1" t="s">
        <v>19</v>
      </c>
      <c r="E6662" s="3" t="str">
        <f>HYPERLINK("https://fyndiq.se/produkt/151df79f2922428d/", "2-Pack iPhone 11 Pro Max - Härdat Glas 9H - Super Kvalitet 3D")</f>
        <v>2-Pack iPhone 11 Pro Max - Härdat Glas 9H - Super Kvalitet 3D</v>
      </c>
      <c r="F6662" s="1" t="s">
        <v>2629</v>
      </c>
      <c r="G6662" s="1" t="s">
        <v>2630</v>
      </c>
      <c r="H6662" s="1" t="s">
        <v>2631</v>
      </c>
      <c r="I6662" s="1" t="s">
        <v>16</v>
      </c>
      <c r="J6662" s="1" t="s">
        <v>23</v>
      </c>
      <c r="K6662" s="1" t="s">
        <v>16</v>
      </c>
      <c r="L6662" s="1" t="s">
        <v>16</v>
      </c>
      <c r="M6662" s="1" t="s">
        <v>16</v>
      </c>
      <c r="N6662" s="1" t="s">
        <v>16</v>
      </c>
      <c r="O6662" s="1">
        <v>55.2</v>
      </c>
      <c r="P6662" s="1">
        <v>1.0</v>
      </c>
    </row>
    <row r="6663">
      <c r="A6663" s="1" t="s">
        <v>29</v>
      </c>
      <c r="B6663" s="1" t="s">
        <v>8789</v>
      </c>
      <c r="C6663" s="2" t="s">
        <v>8788</v>
      </c>
      <c r="D6663" s="1" t="s">
        <v>19</v>
      </c>
      <c r="E6663" s="3" t="str">
        <f>HYPERLINK("https://fyndiq.se/produkt/90d8051526084990/", "Samsung S24 Plus Transparent Skyddsfodral – Skydd med Extra Kant")</f>
        <v>Samsung S24 Plus Transparent Skyddsfodral – Skydd med Extra Kant</v>
      </c>
      <c r="F6663" s="1" t="s">
        <v>2793</v>
      </c>
      <c r="G6663" s="1" t="s">
        <v>2794</v>
      </c>
      <c r="H6663" s="1" t="s">
        <v>2795</v>
      </c>
      <c r="I6663" s="1" t="s">
        <v>16</v>
      </c>
      <c r="J6663" s="1" t="s">
        <v>23</v>
      </c>
      <c r="K6663" s="1" t="s">
        <v>16</v>
      </c>
      <c r="L6663" s="1" t="s">
        <v>16</v>
      </c>
      <c r="M6663" s="1" t="s">
        <v>16</v>
      </c>
      <c r="N6663" s="1" t="s">
        <v>16</v>
      </c>
      <c r="O6663" s="1">
        <v>63.2</v>
      </c>
      <c r="P6663" s="1">
        <v>1.0</v>
      </c>
    </row>
    <row r="6664">
      <c r="A6664" s="1" t="s">
        <v>29</v>
      </c>
      <c r="B6664" s="1" t="s">
        <v>8790</v>
      </c>
      <c r="C6664" s="2" t="s">
        <v>8788</v>
      </c>
      <c r="D6664" s="1" t="s">
        <v>19</v>
      </c>
      <c r="E6664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6664" s="1" t="s">
        <v>1073</v>
      </c>
      <c r="G6664" s="1" t="s">
        <v>1074</v>
      </c>
      <c r="H6664" s="1" t="s">
        <v>1075</v>
      </c>
      <c r="I6664" s="1" t="s">
        <v>16</v>
      </c>
      <c r="J6664" s="1" t="s">
        <v>23</v>
      </c>
      <c r="K6664" s="1" t="s">
        <v>16</v>
      </c>
      <c r="L6664" s="1" t="s">
        <v>16</v>
      </c>
      <c r="M6664" s="1" t="s">
        <v>16</v>
      </c>
      <c r="N6664" s="1" t="s">
        <v>16</v>
      </c>
      <c r="O6664" s="1">
        <v>79.2</v>
      </c>
      <c r="P6664" s="1">
        <v>1.0</v>
      </c>
    </row>
    <row r="6665">
      <c r="A6665" s="1" t="s">
        <v>29</v>
      </c>
      <c r="B6665" s="1" t="s">
        <v>8791</v>
      </c>
      <c r="C6665" s="2" t="s">
        <v>8788</v>
      </c>
      <c r="D6665" s="1" t="s">
        <v>19</v>
      </c>
      <c r="E6665" s="3" t="str">
        <f>HYPERLINK("https://fyndiq.se/produkt/9e488e35f28b4b0b/", "2-Pack GOOGLE PIXEL 6A Skärmskydd - Härdat Glas 9H - Super kvalitet 3D")</f>
        <v>2-Pack GOOGLE PIXEL 6A Skärmskydd - Härdat Glas 9H - Super kvalitet 3D</v>
      </c>
      <c r="F6665" s="1" t="s">
        <v>196</v>
      </c>
      <c r="G6665" s="1" t="s">
        <v>197</v>
      </c>
      <c r="H6665" s="1" t="s">
        <v>198</v>
      </c>
      <c r="I6665" s="1" t="s">
        <v>16</v>
      </c>
      <c r="J6665" s="1" t="s">
        <v>23</v>
      </c>
      <c r="K6665" s="1" t="s">
        <v>16</v>
      </c>
      <c r="L6665" s="1" t="s">
        <v>16</v>
      </c>
      <c r="M6665" s="1" t="s">
        <v>16</v>
      </c>
      <c r="N6665" s="1" t="s">
        <v>16</v>
      </c>
      <c r="O6665" s="1">
        <v>63.2</v>
      </c>
      <c r="P6665" s="1">
        <v>1.0</v>
      </c>
    </row>
    <row r="6666">
      <c r="A6666" s="1" t="s">
        <v>29</v>
      </c>
      <c r="B6666" s="1" t="s">
        <v>8792</v>
      </c>
      <c r="C6666" s="2" t="s">
        <v>8788</v>
      </c>
      <c r="D6666" s="1" t="s">
        <v>19</v>
      </c>
      <c r="E6666" s="3" t="str">
        <f>HYPERLINK("https://fyndiq.se/produkt/28799ed0373d40b4/", "2 Pack Galaxy S21 Ultra 5G- Härdat glas 9H - Super kvalitet 3D")</f>
        <v>2 Pack Galaxy S21 Ultra 5G- Härdat glas 9H - Super kvalitet 3D</v>
      </c>
      <c r="F6666" s="1" t="s">
        <v>272</v>
      </c>
      <c r="G6666" s="1" t="s">
        <v>273</v>
      </c>
      <c r="H6666" s="1" t="s">
        <v>274</v>
      </c>
      <c r="I6666" s="1" t="s">
        <v>16</v>
      </c>
      <c r="J6666" s="1" t="s">
        <v>23</v>
      </c>
      <c r="K6666" s="1" t="s">
        <v>16</v>
      </c>
      <c r="L6666" s="1" t="s">
        <v>16</v>
      </c>
      <c r="M6666" s="1" t="s">
        <v>16</v>
      </c>
      <c r="N6666" s="1" t="s">
        <v>16</v>
      </c>
      <c r="O6666" s="1">
        <v>63.2</v>
      </c>
      <c r="P6666" s="1">
        <v>1.0</v>
      </c>
    </row>
    <row r="6667">
      <c r="A6667" s="1" t="s">
        <v>29</v>
      </c>
      <c r="B6667" s="1" t="s">
        <v>8793</v>
      </c>
      <c r="C6667" s="2" t="s">
        <v>8788</v>
      </c>
      <c r="D6667" s="1" t="s">
        <v>19</v>
      </c>
      <c r="E6667" s="3" t="str">
        <f>HYPERLINK("https://fyndiq.se/produkt/94a67bbe1c4a4666/", "2-Pack Samsung Xcover 7 Skärmskydd i Härdat Glas")</f>
        <v>2-Pack Samsung Xcover 7 Skärmskydd i Härdat Glas</v>
      </c>
      <c r="F6667" s="1" t="s">
        <v>1908</v>
      </c>
      <c r="G6667" s="1" t="s">
        <v>1909</v>
      </c>
      <c r="H6667" s="1" t="s">
        <v>1910</v>
      </c>
      <c r="I6667" s="1" t="s">
        <v>16</v>
      </c>
      <c r="J6667" s="1" t="s">
        <v>23</v>
      </c>
      <c r="K6667" s="1" t="s">
        <v>16</v>
      </c>
      <c r="L6667" s="1" t="s">
        <v>16</v>
      </c>
      <c r="M6667" s="1" t="s">
        <v>16</v>
      </c>
      <c r="N6667" s="1" t="s">
        <v>16</v>
      </c>
      <c r="O6667" s="1">
        <v>71.2</v>
      </c>
      <c r="P6667" s="1">
        <v>1.0</v>
      </c>
    </row>
    <row r="6668">
      <c r="A6668" s="1" t="s">
        <v>29</v>
      </c>
      <c r="B6668" s="1" t="s">
        <v>8794</v>
      </c>
      <c r="C6668" s="2" t="s">
        <v>8788</v>
      </c>
      <c r="D6668" s="1" t="s">
        <v>19</v>
      </c>
      <c r="E666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668" s="1" t="s">
        <v>2144</v>
      </c>
      <c r="G6668" s="1" t="s">
        <v>2145</v>
      </c>
      <c r="H6668" s="1" t="s">
        <v>2146</v>
      </c>
      <c r="I6668" s="1" t="s">
        <v>16</v>
      </c>
      <c r="J6668" s="1" t="s">
        <v>23</v>
      </c>
      <c r="K6668" s="1" t="s">
        <v>16</v>
      </c>
      <c r="L6668" s="1" t="s">
        <v>16</v>
      </c>
      <c r="M6668" s="1" t="s">
        <v>16</v>
      </c>
      <c r="N6668" s="1" t="s">
        <v>16</v>
      </c>
      <c r="O6668" s="1">
        <v>63.2</v>
      </c>
      <c r="P6668" s="1">
        <v>1.0</v>
      </c>
    </row>
    <row r="6669">
      <c r="A6669" s="1" t="s">
        <v>29</v>
      </c>
      <c r="B6669" s="1" t="s">
        <v>8795</v>
      </c>
      <c r="C6669" s="2" t="s">
        <v>8788</v>
      </c>
      <c r="D6669" s="1" t="s">
        <v>19</v>
      </c>
      <c r="E6669" s="3" t="str">
        <f>HYPERLINK("https://fyndiq.se/produkt/1e7e3eca19044e00/", "2-Pack Samsung S20 5G Skärmskydd - Härdat Glas 9H - Super kvalitet 3D")</f>
        <v>2-Pack Samsung S20 5G Skärmskydd - Härdat Glas 9H - Super kvalitet 3D</v>
      </c>
      <c r="F6669" s="1" t="s">
        <v>2593</v>
      </c>
      <c r="G6669" s="1" t="s">
        <v>2594</v>
      </c>
      <c r="H6669" s="1" t="s">
        <v>2595</v>
      </c>
      <c r="I6669" s="1" t="s">
        <v>16</v>
      </c>
      <c r="J6669" s="1" t="s">
        <v>23</v>
      </c>
      <c r="K6669" s="1" t="s">
        <v>16</v>
      </c>
      <c r="L6669" s="1" t="s">
        <v>16</v>
      </c>
      <c r="M6669" s="1" t="s">
        <v>16</v>
      </c>
      <c r="N6669" s="1" t="s">
        <v>16</v>
      </c>
      <c r="O6669" s="1">
        <v>63.2</v>
      </c>
      <c r="P6669" s="1">
        <v>1.0</v>
      </c>
    </row>
    <row r="6670">
      <c r="A6670" s="1" t="s">
        <v>29</v>
      </c>
      <c r="B6670" s="1" t="s">
        <v>8796</v>
      </c>
      <c r="C6670" s="2" t="s">
        <v>8788</v>
      </c>
      <c r="D6670" s="1" t="s">
        <v>19</v>
      </c>
      <c r="E6670" s="3" t="str">
        <f>HYPERLINK("https://fyndiq.se/produkt/56c72c0ba5f749b5/", "2-Pack SAMSUNG S24 Skärmskydd - Härdat Glas 9H - Super kvalitet 3D")</f>
        <v>2-Pack SAMSUNG S24 Skärmskydd - Härdat Glas 9H - Super kvalitet 3D</v>
      </c>
      <c r="F6670" s="1" t="s">
        <v>263</v>
      </c>
      <c r="G6670" s="1" t="s">
        <v>264</v>
      </c>
      <c r="H6670" s="1" t="s">
        <v>265</v>
      </c>
      <c r="I6670" s="1" t="s">
        <v>16</v>
      </c>
      <c r="J6670" s="1" t="s">
        <v>23</v>
      </c>
      <c r="K6670" s="1" t="s">
        <v>16</v>
      </c>
      <c r="L6670" s="1" t="s">
        <v>16</v>
      </c>
      <c r="M6670" s="1" t="s">
        <v>16</v>
      </c>
      <c r="N6670" s="1" t="s">
        <v>16</v>
      </c>
      <c r="O6670" s="1">
        <v>71.2</v>
      </c>
      <c r="P6670" s="1">
        <v>1.0</v>
      </c>
    </row>
    <row r="6671">
      <c r="A6671" s="1" t="s">
        <v>29</v>
      </c>
      <c r="B6671" s="1" t="s">
        <v>8797</v>
      </c>
      <c r="C6671" s="2" t="s">
        <v>8788</v>
      </c>
      <c r="D6671" s="1" t="s">
        <v>19</v>
      </c>
      <c r="E6671" s="3" t="str">
        <f>HYPERLINK("https://fyndiq.se/produkt/da94ed52ecd1435b/", "1-Pack Samsung S10E Skärmskydd - Härdat Glas 9H - Super kvalitet 3D")</f>
        <v>1-Pack Samsung S10E Skärmskydd - Härdat Glas 9H - Super kvalitet 3D</v>
      </c>
      <c r="F6671" s="1" t="s">
        <v>8798</v>
      </c>
      <c r="G6671" s="1" t="s">
        <v>8799</v>
      </c>
      <c r="H6671" s="1" t="s">
        <v>8800</v>
      </c>
      <c r="I6671" s="1" t="s">
        <v>16</v>
      </c>
      <c r="J6671" s="1" t="s">
        <v>23</v>
      </c>
      <c r="K6671" s="1" t="s">
        <v>16</v>
      </c>
      <c r="L6671" s="1" t="s">
        <v>16</v>
      </c>
      <c r="M6671" s="1" t="s">
        <v>16</v>
      </c>
      <c r="N6671" s="1" t="s">
        <v>16</v>
      </c>
      <c r="O6671" s="1">
        <v>55.2</v>
      </c>
      <c r="P6671" s="1">
        <v>1.0</v>
      </c>
    </row>
    <row r="6672">
      <c r="A6672" s="1" t="s">
        <v>29</v>
      </c>
      <c r="B6672" s="1" t="s">
        <v>8801</v>
      </c>
      <c r="C6672" s="2" t="s">
        <v>8788</v>
      </c>
      <c r="D6672" s="1" t="s">
        <v>19</v>
      </c>
      <c r="E6672" s="3" t="str">
        <f>HYPERLINK("https://fyndiq.se/produkt/070a202582a44b59/", "2 Pack Samsung Watch 40mm - Härdat glas 9H - Super kvalitet")</f>
        <v>2 Pack Samsung Watch 40mm - Härdat glas 9H - Super kvalitet</v>
      </c>
      <c r="F6672" s="1" t="s">
        <v>3704</v>
      </c>
      <c r="G6672" s="1" t="s">
        <v>3705</v>
      </c>
      <c r="H6672" s="1" t="s">
        <v>3706</v>
      </c>
      <c r="I6672" s="1" t="s">
        <v>1311</v>
      </c>
      <c r="J6672" s="1" t="s">
        <v>23</v>
      </c>
      <c r="K6672" s="1" t="s">
        <v>16</v>
      </c>
      <c r="L6672" s="1" t="s">
        <v>16</v>
      </c>
      <c r="M6672" s="1" t="s">
        <v>16</v>
      </c>
      <c r="N6672" s="1" t="s">
        <v>16</v>
      </c>
      <c r="O6672" s="1">
        <v>63.2</v>
      </c>
      <c r="P6672" s="1">
        <v>1.0</v>
      </c>
    </row>
    <row r="6673">
      <c r="A6673" s="1" t="s">
        <v>29</v>
      </c>
      <c r="B6673" s="1" t="s">
        <v>8802</v>
      </c>
      <c r="C6673" s="2" t="s">
        <v>8788</v>
      </c>
      <c r="D6673" s="1" t="s">
        <v>19</v>
      </c>
      <c r="E6673" s="3" t="str">
        <f>HYPERLINK("https://fyndiq.se/produkt/aaaa7cf643f84273/", "2 Pack Samsung Xcover 5 - Härdat glas 9H-Super kvalitet 3D")</f>
        <v>2 Pack Samsung Xcover 5 - Härdat glas 9H-Super kvalitet 3D</v>
      </c>
      <c r="F6673" s="1" t="s">
        <v>2089</v>
      </c>
      <c r="G6673" s="1" t="s">
        <v>2090</v>
      </c>
      <c r="H6673" s="1" t="s">
        <v>2091</v>
      </c>
      <c r="I6673" s="1" t="s">
        <v>16</v>
      </c>
      <c r="J6673" s="1" t="s">
        <v>23</v>
      </c>
      <c r="K6673" s="1" t="s">
        <v>16</v>
      </c>
      <c r="L6673" s="1" t="s">
        <v>16</v>
      </c>
      <c r="M6673" s="1" t="s">
        <v>16</v>
      </c>
      <c r="N6673" s="1" t="s">
        <v>16</v>
      </c>
      <c r="O6673" s="1">
        <v>63.2</v>
      </c>
      <c r="P6673" s="1">
        <v>1.0</v>
      </c>
    </row>
    <row r="6674">
      <c r="A6674" s="1" t="s">
        <v>29</v>
      </c>
      <c r="B6674" s="1" t="s">
        <v>8803</v>
      </c>
      <c r="C6674" s="2" t="s">
        <v>8788</v>
      </c>
      <c r="D6674" s="1" t="s">
        <v>19</v>
      </c>
      <c r="E6674" s="3" t="str">
        <f>HYPERLINK("https://fyndiq.se/produkt/371f86e1aa284d28/", "Samsung S23 Ultra - 9H Härdat Glass - 3D Super Kvalitet Skärmskydd")</f>
        <v>Samsung S23 Ultra - 9H Härdat Glass - 3D Super Kvalitet Skärmskydd</v>
      </c>
      <c r="F6674" s="1" t="s">
        <v>7518</v>
      </c>
      <c r="G6674" s="1" t="s">
        <v>7519</v>
      </c>
      <c r="H6674" s="1" t="s">
        <v>7520</v>
      </c>
      <c r="I6674" s="1" t="s">
        <v>16</v>
      </c>
      <c r="J6674" s="1" t="s">
        <v>23</v>
      </c>
      <c r="K6674" s="1" t="s">
        <v>16</v>
      </c>
      <c r="L6674" s="1" t="s">
        <v>16</v>
      </c>
      <c r="M6674" s="1" t="s">
        <v>16</v>
      </c>
      <c r="N6674" s="1" t="s">
        <v>16</v>
      </c>
      <c r="O6674" s="1">
        <v>55.2</v>
      </c>
      <c r="P6674" s="1">
        <v>1.0</v>
      </c>
    </row>
    <row r="6675">
      <c r="A6675" s="1" t="s">
        <v>29</v>
      </c>
      <c r="B6675" s="1" t="s">
        <v>8804</v>
      </c>
      <c r="C6675" s="2" t="s">
        <v>8788</v>
      </c>
      <c r="D6675" s="1" t="s">
        <v>19</v>
      </c>
      <c r="E6675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6675" s="1" t="s">
        <v>2411</v>
      </c>
      <c r="G6675" s="1" t="s">
        <v>2412</v>
      </c>
      <c r="H6675" s="1" t="s">
        <v>2413</v>
      </c>
      <c r="I6675" s="1" t="s">
        <v>16</v>
      </c>
      <c r="J6675" s="1" t="s">
        <v>23</v>
      </c>
      <c r="K6675" s="1" t="s">
        <v>16</v>
      </c>
      <c r="L6675" s="1" t="s">
        <v>16</v>
      </c>
      <c r="M6675" s="1" t="s">
        <v>16</v>
      </c>
      <c r="N6675" s="1" t="s">
        <v>16</v>
      </c>
      <c r="O6675" s="1">
        <v>63.2</v>
      </c>
      <c r="P6675" s="1">
        <v>1.0</v>
      </c>
    </row>
    <row r="6676">
      <c r="A6676" s="1" t="s">
        <v>29</v>
      </c>
      <c r="B6676" s="1" t="s">
        <v>8805</v>
      </c>
      <c r="C6676" s="2" t="s">
        <v>8788</v>
      </c>
      <c r="D6676" s="1" t="s">
        <v>19</v>
      </c>
      <c r="E667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676" s="1" t="s">
        <v>539</v>
      </c>
      <c r="G6676" s="1" t="s">
        <v>540</v>
      </c>
      <c r="H6676" s="1" t="s">
        <v>541</v>
      </c>
      <c r="I6676" s="1" t="s">
        <v>16</v>
      </c>
      <c r="J6676" s="1" t="s">
        <v>23</v>
      </c>
      <c r="K6676" s="1" t="s">
        <v>16</v>
      </c>
      <c r="L6676" s="1" t="s">
        <v>16</v>
      </c>
      <c r="M6676" s="1" t="s">
        <v>16</v>
      </c>
      <c r="N6676" s="1" t="s">
        <v>16</v>
      </c>
      <c r="O6676" s="1">
        <v>95.2</v>
      </c>
      <c r="P6676" s="1">
        <v>1.0</v>
      </c>
    </row>
    <row r="6677">
      <c r="A6677" s="1" t="s">
        <v>29</v>
      </c>
      <c r="B6677" s="1" t="s">
        <v>8806</v>
      </c>
      <c r="C6677" s="2" t="s">
        <v>8788</v>
      </c>
      <c r="D6677" s="1" t="s">
        <v>19</v>
      </c>
      <c r="E6677" s="3" t="str">
        <f>HYPERLINK("https://fyndiq.se/produkt/5d384cc8795744b0/", "2-Pack Samsung A55 Skärmskydd i Härdat Glas")</f>
        <v>2-Pack Samsung A55 Skärmskydd i Härdat Glas</v>
      </c>
      <c r="F6677" s="1" t="s">
        <v>191</v>
      </c>
      <c r="G6677" s="1" t="s">
        <v>192</v>
      </c>
      <c r="H6677" s="1" t="s">
        <v>193</v>
      </c>
      <c r="I6677" s="1" t="s">
        <v>16</v>
      </c>
      <c r="J6677" s="1" t="s">
        <v>23</v>
      </c>
      <c r="K6677" s="1" t="s">
        <v>16</v>
      </c>
      <c r="L6677" s="1" t="s">
        <v>16</v>
      </c>
      <c r="M6677" s="1" t="s">
        <v>16</v>
      </c>
      <c r="N6677" s="1" t="s">
        <v>16</v>
      </c>
      <c r="O6677" s="1">
        <v>63.2</v>
      </c>
      <c r="P6677" s="1">
        <v>1.0</v>
      </c>
    </row>
    <row r="6678">
      <c r="A6678" s="1" t="s">
        <v>29</v>
      </c>
      <c r="B6678" s="1" t="s">
        <v>8807</v>
      </c>
      <c r="C6678" s="2" t="s">
        <v>8788</v>
      </c>
      <c r="D6678" s="1" t="s">
        <v>19</v>
      </c>
      <c r="E6678" s="3" t="str">
        <f>HYPERLINK("https://fyndiq.se/produkt/925ae49423884615/", "2-Pack Samsung S22 Ultra Skärmskydd &amp; 1-Pack linsskydd -9H GLAS")</f>
        <v>2-Pack Samsung S22 Ultra Skärmskydd &amp; 1-Pack linsskydd -9H GLAS</v>
      </c>
      <c r="F6678" s="1" t="s">
        <v>335</v>
      </c>
      <c r="G6678" s="1" t="s">
        <v>336</v>
      </c>
      <c r="H6678" s="1" t="s">
        <v>337</v>
      </c>
      <c r="I6678" s="1" t="s">
        <v>16</v>
      </c>
      <c r="J6678" s="1" t="s">
        <v>23</v>
      </c>
      <c r="K6678" s="1" t="s">
        <v>16</v>
      </c>
      <c r="L6678" s="1" t="s">
        <v>16</v>
      </c>
      <c r="M6678" s="1" t="s">
        <v>16</v>
      </c>
      <c r="N6678" s="1" t="s">
        <v>16</v>
      </c>
      <c r="O6678" s="1">
        <v>71.2</v>
      </c>
      <c r="P6678" s="1">
        <v>1.0</v>
      </c>
    </row>
    <row r="6679">
      <c r="A6679" s="1" t="s">
        <v>29</v>
      </c>
      <c r="B6679" s="1" t="s">
        <v>8808</v>
      </c>
      <c r="C6679" s="2" t="s">
        <v>8788</v>
      </c>
      <c r="D6679" s="1" t="s">
        <v>19</v>
      </c>
      <c r="E6679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6679" s="1" t="s">
        <v>2035</v>
      </c>
      <c r="G6679" s="1" t="s">
        <v>2036</v>
      </c>
      <c r="H6679" s="1" t="s">
        <v>2037</v>
      </c>
      <c r="I6679" s="1" t="s">
        <v>16</v>
      </c>
      <c r="J6679" s="1" t="s">
        <v>23</v>
      </c>
      <c r="K6679" s="1" t="s">
        <v>16</v>
      </c>
      <c r="L6679" s="1" t="s">
        <v>16</v>
      </c>
      <c r="M6679" s="1" t="s">
        <v>16</v>
      </c>
      <c r="N6679" s="1" t="s">
        <v>16</v>
      </c>
      <c r="O6679" s="1">
        <v>55.2</v>
      </c>
      <c r="P6679" s="1">
        <v>1.0</v>
      </c>
    </row>
    <row r="6680">
      <c r="A6680" s="1" t="s">
        <v>29</v>
      </c>
      <c r="B6680" s="1" t="s">
        <v>8809</v>
      </c>
      <c r="C6680" s="2" t="s">
        <v>8788</v>
      </c>
      <c r="D6680" s="1" t="s">
        <v>19</v>
      </c>
      <c r="E6680" s="3" t="str">
        <f>HYPERLINK("https://fyndiq.se/produkt/d2196d1b38784317/", "Samsung Galaxy A15 5G- Härdat Glas 9H - Super Kvalitet 3D Skärmskydd")</f>
        <v>Samsung Galaxy A15 5G- Härdat Glas 9H - Super Kvalitet 3D Skärmskydd</v>
      </c>
      <c r="F6680" s="1" t="s">
        <v>2478</v>
      </c>
      <c r="G6680" s="1" t="s">
        <v>2479</v>
      </c>
      <c r="H6680" s="1" t="s">
        <v>2480</v>
      </c>
      <c r="I6680" s="1" t="s">
        <v>16</v>
      </c>
      <c r="J6680" s="1" t="s">
        <v>23</v>
      </c>
      <c r="K6680" s="1" t="s">
        <v>16</v>
      </c>
      <c r="L6680" s="1" t="s">
        <v>16</v>
      </c>
      <c r="M6680" s="1" t="s">
        <v>16</v>
      </c>
      <c r="N6680" s="1" t="s">
        <v>16</v>
      </c>
      <c r="O6680" s="1">
        <v>55.2</v>
      </c>
      <c r="P6680" s="1">
        <v>1.0</v>
      </c>
    </row>
    <row r="6681">
      <c r="A6681" s="1" t="s">
        <v>29</v>
      </c>
      <c r="B6681" s="1" t="s">
        <v>8810</v>
      </c>
      <c r="C6681" s="2" t="s">
        <v>8788</v>
      </c>
      <c r="D6681" s="1" t="s">
        <v>19</v>
      </c>
      <c r="E6681" s="3" t="str">
        <f>HYPERLINK("https://fyndiq.se/produkt/a9f4c61734fc4e33/", "2-Pack XIAOMI 12 5G Skärmskydd - Härdat Glas 9H - Super kvalitet 3D")</f>
        <v>2-Pack XIAOMI 12 5G Skärmskydd - Härdat Glas 9H - Super kvalitet 3D</v>
      </c>
      <c r="F6681" s="1" t="s">
        <v>8811</v>
      </c>
      <c r="G6681" s="1" t="s">
        <v>8812</v>
      </c>
      <c r="H6681" s="1" t="s">
        <v>8813</v>
      </c>
      <c r="I6681" s="1" t="s">
        <v>16</v>
      </c>
      <c r="J6681" s="1" t="s">
        <v>23</v>
      </c>
      <c r="K6681" s="1" t="s">
        <v>16</v>
      </c>
      <c r="L6681" s="1" t="s">
        <v>16</v>
      </c>
      <c r="M6681" s="1" t="s">
        <v>16</v>
      </c>
      <c r="N6681" s="1" t="s">
        <v>16</v>
      </c>
      <c r="O6681" s="1">
        <v>63.2</v>
      </c>
      <c r="P6681" s="1">
        <v>1.0</v>
      </c>
    </row>
    <row r="6682">
      <c r="A6682" s="1" t="s">
        <v>29</v>
      </c>
      <c r="B6682" s="1" t="s">
        <v>8814</v>
      </c>
      <c r="C6682" s="2" t="s">
        <v>8788</v>
      </c>
      <c r="D6682" s="1" t="s">
        <v>19</v>
      </c>
      <c r="E668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682" s="1" t="s">
        <v>103</v>
      </c>
      <c r="G6682" s="1" t="s">
        <v>104</v>
      </c>
      <c r="H6682" s="1" t="s">
        <v>105</v>
      </c>
      <c r="I6682" s="1" t="s">
        <v>16</v>
      </c>
      <c r="J6682" s="1" t="s">
        <v>23</v>
      </c>
      <c r="K6682" s="1" t="s">
        <v>16</v>
      </c>
      <c r="L6682" s="1" t="s">
        <v>16</v>
      </c>
      <c r="M6682" s="1" t="s">
        <v>16</v>
      </c>
      <c r="N6682" s="1" t="s">
        <v>16</v>
      </c>
      <c r="O6682" s="1">
        <v>63.2</v>
      </c>
      <c r="P6682" s="1">
        <v>1.0</v>
      </c>
    </row>
    <row r="6683">
      <c r="A6683" s="1" t="s">
        <v>29</v>
      </c>
      <c r="B6683" s="1" t="s">
        <v>8815</v>
      </c>
      <c r="C6683" s="2" t="s">
        <v>8788</v>
      </c>
      <c r="D6683" s="1" t="s">
        <v>19</v>
      </c>
      <c r="E6683" s="3" t="str">
        <f t="shared" ref="E6683:E6684" si="131">HYPERLINK("https://fyndiq.se/produkt/28799ed0373d40b4/", "2 Pack Galaxy S21 Ultra 5G- Härdat glas 9H - Super kvalitet 3D")</f>
        <v>2 Pack Galaxy S21 Ultra 5G- Härdat glas 9H - Super kvalitet 3D</v>
      </c>
      <c r="F6683" s="1" t="s">
        <v>272</v>
      </c>
      <c r="G6683" s="1" t="s">
        <v>273</v>
      </c>
      <c r="H6683" s="1" t="s">
        <v>274</v>
      </c>
      <c r="I6683" s="1" t="s">
        <v>16</v>
      </c>
      <c r="J6683" s="1" t="s">
        <v>23</v>
      </c>
      <c r="K6683" s="1" t="s">
        <v>16</v>
      </c>
      <c r="L6683" s="1" t="s">
        <v>16</v>
      </c>
      <c r="M6683" s="1" t="s">
        <v>16</v>
      </c>
      <c r="N6683" s="1" t="s">
        <v>16</v>
      </c>
      <c r="O6683" s="1">
        <v>63.2</v>
      </c>
      <c r="P6683" s="1">
        <v>1.0</v>
      </c>
    </row>
    <row r="6684">
      <c r="A6684" s="1" t="s">
        <v>29</v>
      </c>
      <c r="B6684" s="1" t="s">
        <v>8816</v>
      </c>
      <c r="C6684" s="2" t="s">
        <v>8788</v>
      </c>
      <c r="D6684" s="1" t="s">
        <v>19</v>
      </c>
      <c r="E6684" s="3" t="str">
        <f t="shared" si="131"/>
        <v>2 Pack Galaxy S21 Ultra 5G- Härdat glas 9H - Super kvalitet 3D</v>
      </c>
      <c r="F6684" s="1" t="s">
        <v>272</v>
      </c>
      <c r="G6684" s="1" t="s">
        <v>273</v>
      </c>
      <c r="H6684" s="1" t="s">
        <v>274</v>
      </c>
      <c r="I6684" s="1" t="s">
        <v>16</v>
      </c>
      <c r="J6684" s="1" t="s">
        <v>23</v>
      </c>
      <c r="K6684" s="1" t="s">
        <v>16</v>
      </c>
      <c r="L6684" s="1" t="s">
        <v>16</v>
      </c>
      <c r="M6684" s="1" t="s">
        <v>16</v>
      </c>
      <c r="N6684" s="1" t="s">
        <v>16</v>
      </c>
      <c r="O6684" s="1">
        <v>63.2</v>
      </c>
      <c r="P6684" s="1">
        <v>1.0</v>
      </c>
    </row>
    <row r="6685">
      <c r="A6685" s="1" t="s">
        <v>29</v>
      </c>
      <c r="B6685" s="1" t="s">
        <v>8817</v>
      </c>
      <c r="C6685" s="2" t="s">
        <v>8788</v>
      </c>
      <c r="D6685" s="1" t="s">
        <v>19</v>
      </c>
      <c r="E6685" s="3" t="str">
        <f>HYPERLINK("https://fyndiq.se/produkt/1680a3aea19a4558/", "2-Pack Samsung S20 Skärmskydd - Härdat Glas 9H - Super kvalitet 3D")</f>
        <v>2-Pack Samsung S20 Skärmskydd - Härdat Glas 9H - Super kvalitet 3D</v>
      </c>
      <c r="F6685" s="1" t="s">
        <v>755</v>
      </c>
      <c r="G6685" s="1" t="s">
        <v>756</v>
      </c>
      <c r="H6685" s="1" t="s">
        <v>757</v>
      </c>
      <c r="I6685" s="1" t="s">
        <v>16</v>
      </c>
      <c r="J6685" s="1" t="s">
        <v>23</v>
      </c>
      <c r="K6685" s="1" t="s">
        <v>16</v>
      </c>
      <c r="L6685" s="1" t="s">
        <v>16</v>
      </c>
      <c r="M6685" s="1" t="s">
        <v>16</v>
      </c>
      <c r="N6685" s="1" t="s">
        <v>16</v>
      </c>
      <c r="O6685" s="1">
        <v>63.2</v>
      </c>
      <c r="P6685" s="1">
        <v>1.0</v>
      </c>
    </row>
    <row r="6686">
      <c r="A6686" s="1" t="s">
        <v>29</v>
      </c>
      <c r="B6686" s="1" t="s">
        <v>8818</v>
      </c>
      <c r="C6686" s="2" t="s">
        <v>8788</v>
      </c>
      <c r="D6686" s="1" t="s">
        <v>19</v>
      </c>
      <c r="E6686" s="3" t="str">
        <f>HYPERLINK("https://fyndiq.se/produkt/66924f1ff238487e/", "2-Pack GOOGLE PIXEL 7A Skärmskydd - Härdat Glas 9H - Super kvalitet 3D")</f>
        <v>2-Pack GOOGLE PIXEL 7A Skärmskydd - Härdat Glas 9H - Super kvalitet 3D</v>
      </c>
      <c r="F6686" s="1" t="s">
        <v>315</v>
      </c>
      <c r="G6686" s="1" t="s">
        <v>316</v>
      </c>
      <c r="H6686" s="1" t="s">
        <v>317</v>
      </c>
      <c r="I6686" s="1" t="s">
        <v>16</v>
      </c>
      <c r="J6686" s="1" t="s">
        <v>23</v>
      </c>
      <c r="K6686" s="1" t="s">
        <v>16</v>
      </c>
      <c r="L6686" s="1" t="s">
        <v>16</v>
      </c>
      <c r="M6686" s="1" t="s">
        <v>16</v>
      </c>
      <c r="N6686" s="1" t="s">
        <v>16</v>
      </c>
      <c r="O6686" s="1">
        <v>63.2</v>
      </c>
      <c r="P6686" s="1">
        <v>1.0</v>
      </c>
    </row>
    <row r="6687">
      <c r="A6687" s="1" t="s">
        <v>29</v>
      </c>
      <c r="B6687" s="1" t="s">
        <v>8819</v>
      </c>
      <c r="C6687" s="2" t="s">
        <v>8788</v>
      </c>
      <c r="D6687" s="1" t="s">
        <v>19</v>
      </c>
      <c r="E668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687" s="1" t="s">
        <v>977</v>
      </c>
      <c r="G6687" s="1" t="s">
        <v>978</v>
      </c>
      <c r="H6687" s="1" t="s">
        <v>979</v>
      </c>
      <c r="I6687" s="1" t="s">
        <v>16</v>
      </c>
      <c r="J6687" s="1" t="s">
        <v>23</v>
      </c>
      <c r="K6687" s="1" t="s">
        <v>16</v>
      </c>
      <c r="L6687" s="1" t="s">
        <v>16</v>
      </c>
      <c r="M6687" s="1" t="s">
        <v>16</v>
      </c>
      <c r="N6687" s="1" t="s">
        <v>16</v>
      </c>
      <c r="O6687" s="1">
        <v>63.2</v>
      </c>
      <c r="P6687" s="1">
        <v>1.0</v>
      </c>
    </row>
    <row r="6688">
      <c r="A6688" s="1" t="s">
        <v>29</v>
      </c>
      <c r="B6688" s="1" t="s">
        <v>8820</v>
      </c>
      <c r="C6688" s="2" t="s">
        <v>8788</v>
      </c>
      <c r="D6688" s="1" t="s">
        <v>19</v>
      </c>
      <c r="E6688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6688" s="1" t="s">
        <v>2411</v>
      </c>
      <c r="G6688" s="1" t="s">
        <v>2412</v>
      </c>
      <c r="H6688" s="1" t="s">
        <v>2413</v>
      </c>
      <c r="I6688" s="1" t="s">
        <v>16</v>
      </c>
      <c r="J6688" s="1" t="s">
        <v>23</v>
      </c>
      <c r="K6688" s="1" t="s">
        <v>16</v>
      </c>
      <c r="L6688" s="1" t="s">
        <v>16</v>
      </c>
      <c r="M6688" s="1" t="s">
        <v>16</v>
      </c>
      <c r="N6688" s="1" t="s">
        <v>16</v>
      </c>
      <c r="O6688" s="1">
        <v>63.2</v>
      </c>
      <c r="P6688" s="1">
        <v>1.0</v>
      </c>
    </row>
    <row r="6689">
      <c r="A6689" s="1" t="s">
        <v>29</v>
      </c>
      <c r="B6689" s="1" t="s">
        <v>8821</v>
      </c>
      <c r="C6689" s="2" t="s">
        <v>8788</v>
      </c>
      <c r="D6689" s="1" t="s">
        <v>19</v>
      </c>
      <c r="E6689" s="3" t="str">
        <f>HYPERLINK("https://fyndiq.se/produkt/66924f1ff238487e/", "2-Pack GOOGLE PIXEL 7A Skärmskydd - Härdat Glas 9H - Super kvalitet 3D")</f>
        <v>2-Pack GOOGLE PIXEL 7A Skärmskydd - Härdat Glas 9H - Super kvalitet 3D</v>
      </c>
      <c r="F6689" s="1" t="s">
        <v>315</v>
      </c>
      <c r="G6689" s="1" t="s">
        <v>316</v>
      </c>
      <c r="H6689" s="1" t="s">
        <v>317</v>
      </c>
      <c r="I6689" s="1" t="s">
        <v>16</v>
      </c>
      <c r="J6689" s="1" t="s">
        <v>23</v>
      </c>
      <c r="K6689" s="1" t="s">
        <v>16</v>
      </c>
      <c r="L6689" s="1" t="s">
        <v>16</v>
      </c>
      <c r="M6689" s="1" t="s">
        <v>16</v>
      </c>
      <c r="N6689" s="1" t="s">
        <v>16</v>
      </c>
      <c r="O6689" s="1">
        <v>63.2</v>
      </c>
      <c r="P6689" s="1">
        <v>1.0</v>
      </c>
    </row>
    <row r="6690">
      <c r="A6690" s="1" t="s">
        <v>29</v>
      </c>
      <c r="B6690" s="1" t="s">
        <v>8822</v>
      </c>
      <c r="C6690" s="2" t="s">
        <v>8788</v>
      </c>
      <c r="D6690" s="1" t="s">
        <v>19</v>
      </c>
      <c r="E6690" s="3" t="str">
        <f>HYPERLINK("https://fyndiq.se/produkt/701c980a31d04f70/", "Samsung S23 FE 5G - 9H Härdat Glass - Super Kvalitet 3D")</f>
        <v>Samsung S23 FE 5G - 9H Härdat Glass - Super Kvalitet 3D</v>
      </c>
      <c r="F6690" s="1" t="s">
        <v>698</v>
      </c>
      <c r="G6690" s="1" t="s">
        <v>699</v>
      </c>
      <c r="H6690" s="1" t="s">
        <v>700</v>
      </c>
      <c r="I6690" s="1" t="s">
        <v>16</v>
      </c>
      <c r="J6690" s="1" t="s">
        <v>23</v>
      </c>
      <c r="K6690" s="1" t="s">
        <v>16</v>
      </c>
      <c r="L6690" s="1" t="s">
        <v>16</v>
      </c>
      <c r="M6690" s="1" t="s">
        <v>16</v>
      </c>
      <c r="N6690" s="1" t="s">
        <v>16</v>
      </c>
      <c r="O6690" s="1">
        <v>55.2</v>
      </c>
      <c r="P6690" s="1">
        <v>1.0</v>
      </c>
    </row>
    <row r="6691">
      <c r="A6691" s="1" t="s">
        <v>29</v>
      </c>
      <c r="B6691" s="1" t="s">
        <v>8823</v>
      </c>
      <c r="C6691" s="2" t="s">
        <v>8788</v>
      </c>
      <c r="D6691" s="1" t="s">
        <v>19</v>
      </c>
      <c r="E6691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6691" s="1" t="s">
        <v>832</v>
      </c>
      <c r="G6691" s="1" t="s">
        <v>833</v>
      </c>
      <c r="H6691" s="1" t="s">
        <v>834</v>
      </c>
      <c r="I6691" s="1" t="s">
        <v>16</v>
      </c>
      <c r="J6691" s="1" t="s">
        <v>23</v>
      </c>
      <c r="K6691" s="1" t="s">
        <v>16</v>
      </c>
      <c r="L6691" s="1" t="s">
        <v>16</v>
      </c>
      <c r="M6691" s="1" t="s">
        <v>16</v>
      </c>
      <c r="N6691" s="1" t="s">
        <v>16</v>
      </c>
      <c r="O6691" s="1">
        <v>55.2</v>
      </c>
      <c r="P6691" s="1">
        <v>1.0</v>
      </c>
    </row>
    <row r="6692">
      <c r="A6692" s="1" t="s">
        <v>29</v>
      </c>
      <c r="B6692" s="1" t="s">
        <v>8824</v>
      </c>
      <c r="C6692" s="2" t="s">
        <v>8788</v>
      </c>
      <c r="D6692" s="1" t="s">
        <v>19</v>
      </c>
      <c r="E6692" s="3" t="str">
        <f>HYPERLINK("https://fyndiq.se/produkt/c64bbbf107e34309/", "2-Pack Huawei P30 - Härdat glas 9H – 3D Super kvalitet")</f>
        <v>2-Pack Huawei P30 - Härdat glas 9H – 3D Super kvalitet</v>
      </c>
      <c r="F6692" s="1" t="s">
        <v>845</v>
      </c>
      <c r="G6692" s="1" t="s">
        <v>846</v>
      </c>
      <c r="H6692" s="1" t="s">
        <v>847</v>
      </c>
      <c r="I6692" s="1" t="s">
        <v>16</v>
      </c>
      <c r="J6692" s="1" t="s">
        <v>23</v>
      </c>
      <c r="K6692" s="1" t="s">
        <v>16</v>
      </c>
      <c r="L6692" s="1" t="s">
        <v>16</v>
      </c>
      <c r="M6692" s="1" t="s">
        <v>16</v>
      </c>
      <c r="N6692" s="1" t="s">
        <v>16</v>
      </c>
      <c r="O6692" s="1">
        <v>63.2</v>
      </c>
      <c r="P6692" s="1">
        <v>1.0</v>
      </c>
    </row>
    <row r="6693">
      <c r="A6693" s="1" t="s">
        <v>29</v>
      </c>
      <c r="B6693" s="1" t="s">
        <v>8825</v>
      </c>
      <c r="C6693" s="2" t="s">
        <v>8788</v>
      </c>
      <c r="D6693" s="1" t="s">
        <v>19</v>
      </c>
      <c r="E669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693" s="1" t="s">
        <v>539</v>
      </c>
      <c r="G6693" s="1" t="s">
        <v>540</v>
      </c>
      <c r="H6693" s="1" t="s">
        <v>541</v>
      </c>
      <c r="I6693" s="1" t="s">
        <v>16</v>
      </c>
      <c r="J6693" s="1" t="s">
        <v>23</v>
      </c>
      <c r="K6693" s="1" t="s">
        <v>16</v>
      </c>
      <c r="L6693" s="1" t="s">
        <v>16</v>
      </c>
      <c r="M6693" s="1" t="s">
        <v>16</v>
      </c>
      <c r="N6693" s="1" t="s">
        <v>16</v>
      </c>
      <c r="O6693" s="1">
        <v>95.2</v>
      </c>
      <c r="P6693" s="1">
        <v>1.0</v>
      </c>
    </row>
    <row r="6694">
      <c r="A6694" s="1" t="s">
        <v>29</v>
      </c>
      <c r="B6694" s="1" t="s">
        <v>8826</v>
      </c>
      <c r="C6694" s="2" t="s">
        <v>8788</v>
      </c>
      <c r="D6694" s="1" t="s">
        <v>19</v>
      </c>
      <c r="E669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6694" s="1" t="s">
        <v>722</v>
      </c>
      <c r="G6694" s="1" t="s">
        <v>723</v>
      </c>
      <c r="H6694" s="1" t="s">
        <v>724</v>
      </c>
      <c r="I6694" s="1" t="s">
        <v>16</v>
      </c>
      <c r="J6694" s="1" t="s">
        <v>23</v>
      </c>
      <c r="K6694" s="1" t="s">
        <v>16</v>
      </c>
      <c r="L6694" s="1" t="s">
        <v>16</v>
      </c>
      <c r="M6694" s="1" t="s">
        <v>16</v>
      </c>
      <c r="N6694" s="1" t="s">
        <v>16</v>
      </c>
      <c r="O6694" s="1">
        <v>79.2</v>
      </c>
      <c r="P6694" s="1">
        <v>1.0</v>
      </c>
    </row>
    <row r="6695">
      <c r="A6695" s="1" t="s">
        <v>29</v>
      </c>
      <c r="B6695" s="1" t="s">
        <v>8827</v>
      </c>
      <c r="C6695" s="2" t="s">
        <v>8788</v>
      </c>
      <c r="D6695" s="1" t="s">
        <v>19</v>
      </c>
      <c r="E6695" s="3" t="str">
        <f>HYPERLINK("https://fyndiq.se/produkt/bc341889f4d7491c/", "2 Pack Samsung Galaxy S20 5G - Härdat glas 9H-Super kvalitet 3D")</f>
        <v>2 Pack Samsung Galaxy S20 5G - Härdat glas 9H-Super kvalitet 3D</v>
      </c>
      <c r="F6695" s="1" t="s">
        <v>1984</v>
      </c>
      <c r="G6695" s="1" t="s">
        <v>1985</v>
      </c>
      <c r="H6695" s="1" t="s">
        <v>1986</v>
      </c>
      <c r="I6695" s="1" t="s">
        <v>16</v>
      </c>
      <c r="J6695" s="1" t="s">
        <v>23</v>
      </c>
      <c r="K6695" s="1" t="s">
        <v>16</v>
      </c>
      <c r="L6695" s="1" t="s">
        <v>16</v>
      </c>
      <c r="M6695" s="1" t="s">
        <v>16</v>
      </c>
      <c r="N6695" s="1" t="s">
        <v>16</v>
      </c>
      <c r="O6695" s="1">
        <v>71.2</v>
      </c>
      <c r="P6695" s="1">
        <v>2.0</v>
      </c>
    </row>
    <row r="6696">
      <c r="A6696" s="1" t="s">
        <v>29</v>
      </c>
      <c r="B6696" s="1" t="s">
        <v>8828</v>
      </c>
      <c r="C6696" s="2" t="s">
        <v>8788</v>
      </c>
      <c r="D6696" s="1" t="s">
        <v>19</v>
      </c>
      <c r="E6696" s="3" t="str">
        <f>HYPERLINK("https://fyndiq.se/produkt/f15b82570d4144d0/", "2-Pack Apple Watch 41mm – Härdat glas 9H – Super kvalitet 3D")</f>
        <v>2-Pack Apple Watch 41mm – Härdat glas 9H – Super kvalitet 3D</v>
      </c>
      <c r="F6696" s="1" t="s">
        <v>144</v>
      </c>
      <c r="G6696" s="1" t="s">
        <v>145</v>
      </c>
      <c r="H6696" s="1" t="s">
        <v>146</v>
      </c>
      <c r="I6696" s="1" t="s">
        <v>16</v>
      </c>
      <c r="J6696" s="1" t="s">
        <v>23</v>
      </c>
      <c r="K6696" s="1" t="s">
        <v>16</v>
      </c>
      <c r="L6696" s="1" t="s">
        <v>16</v>
      </c>
      <c r="M6696" s="1" t="s">
        <v>16</v>
      </c>
      <c r="N6696" s="1" t="s">
        <v>16</v>
      </c>
      <c r="O6696" s="1">
        <v>55.2</v>
      </c>
      <c r="P6696" s="1">
        <v>1.0</v>
      </c>
    </row>
    <row r="6697">
      <c r="A6697" s="1" t="s">
        <v>29</v>
      </c>
      <c r="B6697" s="1" t="s">
        <v>8829</v>
      </c>
      <c r="C6697" s="2" t="s">
        <v>8788</v>
      </c>
      <c r="D6697" s="1" t="s">
        <v>19</v>
      </c>
      <c r="E6697" s="3" t="str">
        <f>HYPERLINK("https://fyndiq.se/produkt/7b4cb5f9439947b9/", "2-Pack iPhone SE 2020 Svart - Härdat Glas 9H - Super Kvalitet 3D")</f>
        <v>2-Pack iPhone SE 2020 Svart - Härdat Glas 9H - Super Kvalitet 3D</v>
      </c>
      <c r="F6697" s="1" t="s">
        <v>175</v>
      </c>
      <c r="G6697" s="1" t="s">
        <v>176</v>
      </c>
      <c r="H6697" s="1" t="s">
        <v>177</v>
      </c>
      <c r="I6697" s="1" t="s">
        <v>16</v>
      </c>
      <c r="J6697" s="1" t="s">
        <v>23</v>
      </c>
      <c r="K6697" s="1" t="s">
        <v>16</v>
      </c>
      <c r="L6697" s="1" t="s">
        <v>16</v>
      </c>
      <c r="M6697" s="1" t="s">
        <v>16</v>
      </c>
      <c r="N6697" s="1" t="s">
        <v>16</v>
      </c>
      <c r="O6697" s="1">
        <v>55.2</v>
      </c>
      <c r="P6697" s="1">
        <v>1.0</v>
      </c>
    </row>
    <row r="6698">
      <c r="A6698" s="1" t="s">
        <v>29</v>
      </c>
      <c r="B6698" s="1" t="s">
        <v>8830</v>
      </c>
      <c r="C6698" s="2" t="s">
        <v>8788</v>
      </c>
      <c r="D6698" s="1" t="s">
        <v>19</v>
      </c>
      <c r="E6698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6698" s="1" t="s">
        <v>3577</v>
      </c>
      <c r="G6698" s="1" t="s">
        <v>3578</v>
      </c>
      <c r="H6698" s="1" t="s">
        <v>3579</v>
      </c>
      <c r="I6698" s="1" t="s">
        <v>16</v>
      </c>
      <c r="J6698" s="1" t="s">
        <v>23</v>
      </c>
      <c r="K6698" s="1" t="s">
        <v>16</v>
      </c>
      <c r="L6698" s="1" t="s">
        <v>16</v>
      </c>
      <c r="M6698" s="1" t="s">
        <v>16</v>
      </c>
      <c r="N6698" s="1" t="s">
        <v>16</v>
      </c>
      <c r="O6698" s="1">
        <v>63.2</v>
      </c>
      <c r="P6698" s="1">
        <v>1.0</v>
      </c>
    </row>
    <row r="6699">
      <c r="A6699" s="1" t="s">
        <v>29</v>
      </c>
      <c r="B6699" s="1" t="s">
        <v>8831</v>
      </c>
      <c r="C6699" s="2" t="s">
        <v>8788</v>
      </c>
      <c r="D6699" s="1" t="s">
        <v>19</v>
      </c>
      <c r="E669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699" s="1" t="s">
        <v>813</v>
      </c>
      <c r="G6699" s="1" t="s">
        <v>814</v>
      </c>
      <c r="H6699" s="1" t="s">
        <v>815</v>
      </c>
      <c r="I6699" s="1" t="s">
        <v>16</v>
      </c>
      <c r="J6699" s="1" t="s">
        <v>23</v>
      </c>
      <c r="K6699" s="1" t="s">
        <v>16</v>
      </c>
      <c r="L6699" s="1" t="s">
        <v>16</v>
      </c>
      <c r="M6699" s="1" t="s">
        <v>16</v>
      </c>
      <c r="N6699" s="1" t="s">
        <v>16</v>
      </c>
      <c r="O6699" s="1">
        <v>71.2</v>
      </c>
      <c r="P6699" s="1">
        <v>1.0</v>
      </c>
    </row>
    <row r="6700">
      <c r="A6700" s="1" t="s">
        <v>29</v>
      </c>
      <c r="B6700" s="1" t="s">
        <v>8832</v>
      </c>
      <c r="C6700" s="2" t="s">
        <v>8788</v>
      </c>
      <c r="D6700" s="1" t="s">
        <v>19</v>
      </c>
      <c r="E670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700" s="1" t="s">
        <v>26</v>
      </c>
      <c r="G6700" s="1" t="s">
        <v>27</v>
      </c>
      <c r="H6700" s="1" t="s">
        <v>28</v>
      </c>
      <c r="I6700" s="1" t="s">
        <v>16</v>
      </c>
      <c r="J6700" s="1" t="s">
        <v>23</v>
      </c>
      <c r="K6700" s="1" t="s">
        <v>16</v>
      </c>
      <c r="L6700" s="1" t="s">
        <v>16</v>
      </c>
      <c r="M6700" s="1" t="s">
        <v>16</v>
      </c>
      <c r="N6700" s="1" t="s">
        <v>16</v>
      </c>
      <c r="O6700" s="1">
        <v>71.2</v>
      </c>
      <c r="P6700" s="1">
        <v>1.0</v>
      </c>
    </row>
    <row r="6701">
      <c r="A6701" s="1" t="s">
        <v>29</v>
      </c>
      <c r="B6701" s="1" t="s">
        <v>8833</v>
      </c>
      <c r="C6701" s="2" t="s">
        <v>8788</v>
      </c>
      <c r="D6701" s="1" t="s">
        <v>19</v>
      </c>
      <c r="E670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701" s="1" t="s">
        <v>599</v>
      </c>
      <c r="G6701" s="1" t="s">
        <v>600</v>
      </c>
      <c r="H6701" s="1" t="s">
        <v>601</v>
      </c>
      <c r="I6701" s="1" t="s">
        <v>16</v>
      </c>
      <c r="J6701" s="1" t="s">
        <v>23</v>
      </c>
      <c r="K6701" s="1" t="s">
        <v>16</v>
      </c>
      <c r="L6701" s="1" t="s">
        <v>16</v>
      </c>
      <c r="M6701" s="1" t="s">
        <v>16</v>
      </c>
      <c r="N6701" s="1" t="s">
        <v>16</v>
      </c>
      <c r="O6701" s="1">
        <v>71.2</v>
      </c>
      <c r="P6701" s="1">
        <v>1.0</v>
      </c>
    </row>
    <row r="6702">
      <c r="A6702" s="1" t="s">
        <v>29</v>
      </c>
      <c r="B6702" s="1" t="s">
        <v>8834</v>
      </c>
      <c r="C6702" s="2" t="s">
        <v>8788</v>
      </c>
      <c r="D6702" s="1" t="s">
        <v>19</v>
      </c>
      <c r="E6702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6702" s="1" t="s">
        <v>4298</v>
      </c>
      <c r="G6702" s="1" t="s">
        <v>4299</v>
      </c>
      <c r="H6702" s="1" t="s">
        <v>4300</v>
      </c>
      <c r="I6702" s="1" t="s">
        <v>16</v>
      </c>
      <c r="J6702" s="1" t="s">
        <v>23</v>
      </c>
      <c r="K6702" s="1" t="s">
        <v>16</v>
      </c>
      <c r="L6702" s="1" t="s">
        <v>16</v>
      </c>
      <c r="M6702" s="1" t="s">
        <v>16</v>
      </c>
      <c r="N6702" s="1" t="s">
        <v>16</v>
      </c>
      <c r="O6702" s="1">
        <v>151.2</v>
      </c>
      <c r="P6702" s="1">
        <v>1.0</v>
      </c>
    </row>
    <row r="6703">
      <c r="A6703" s="1" t="s">
        <v>29</v>
      </c>
      <c r="B6703" s="1" t="s">
        <v>8835</v>
      </c>
      <c r="C6703" s="2" t="s">
        <v>8788</v>
      </c>
      <c r="D6703" s="1" t="s">
        <v>19</v>
      </c>
      <c r="E6703" s="3" t="str">
        <f>HYPERLINK("https://fyndiq.se/produkt/71c054dfb7cb4551/", "2 Pack iPhone 8 Plus Vit - Härdat Glas 9H - Super Kvalitet 3D")</f>
        <v>2 Pack iPhone 8 Plus Vit - Härdat Glas 9H - Super Kvalitet 3D</v>
      </c>
      <c r="F6703" s="1" t="s">
        <v>1369</v>
      </c>
      <c r="G6703" s="1" t="s">
        <v>1370</v>
      </c>
      <c r="H6703" s="1" t="s">
        <v>1371</v>
      </c>
      <c r="I6703" s="1" t="s">
        <v>16</v>
      </c>
      <c r="J6703" s="1" t="s">
        <v>23</v>
      </c>
      <c r="K6703" s="1" t="s">
        <v>16</v>
      </c>
      <c r="L6703" s="1" t="s">
        <v>16</v>
      </c>
      <c r="M6703" s="1" t="s">
        <v>16</v>
      </c>
      <c r="N6703" s="1" t="s">
        <v>16</v>
      </c>
      <c r="O6703" s="1">
        <v>55.2</v>
      </c>
      <c r="P6703" s="1">
        <v>1.0</v>
      </c>
    </row>
    <row r="6704">
      <c r="A6704" s="1" t="s">
        <v>29</v>
      </c>
      <c r="B6704" s="1" t="s">
        <v>8836</v>
      </c>
      <c r="C6704" s="2" t="s">
        <v>8788</v>
      </c>
      <c r="D6704" s="1" t="s">
        <v>19</v>
      </c>
      <c r="E6704" s="3" t="str">
        <f>HYPERLINK("https://fyndiq.se/produkt/0f558f0d1b624bfa/", "2-Pack Google Pixel 7 Pro Skärmskydd &amp; 2-Pack linsskydd - Härdat Glas 9H - Super kvalitet 3D")</f>
        <v>2-Pack Google Pixel 7 Pro Skärmskydd &amp; 2-Pack linsskydd - Härdat Glas 9H - Super kvalitet 3D</v>
      </c>
      <c r="F6704" s="1" t="s">
        <v>8837</v>
      </c>
      <c r="G6704" s="1" t="s">
        <v>8838</v>
      </c>
      <c r="H6704" s="1" t="s">
        <v>8839</v>
      </c>
      <c r="I6704" s="1" t="s">
        <v>16</v>
      </c>
      <c r="J6704" s="1" t="s">
        <v>23</v>
      </c>
      <c r="K6704" s="1" t="s">
        <v>16</v>
      </c>
      <c r="L6704" s="1" t="s">
        <v>16</v>
      </c>
      <c r="M6704" s="1" t="s">
        <v>16</v>
      </c>
      <c r="N6704" s="1" t="s">
        <v>16</v>
      </c>
      <c r="O6704" s="1">
        <v>95.2</v>
      </c>
      <c r="P6704" s="1">
        <v>1.0</v>
      </c>
    </row>
    <row r="6705">
      <c r="A6705" s="1" t="s">
        <v>29</v>
      </c>
      <c r="B6705" s="1" t="s">
        <v>8840</v>
      </c>
      <c r="C6705" s="2" t="s">
        <v>8788</v>
      </c>
      <c r="D6705" s="1" t="s">
        <v>19</v>
      </c>
      <c r="E6705" s="3" t="str">
        <f>HYPERLINK("https://fyndiq.se/produkt/c6f3e47a88184e8d/", "2-Pack SAMSUNG A55 Skärmskydd - Härdat Glas 9H - Super kvalitet 3D")</f>
        <v>2-Pack SAMSUNG A55 Skärmskydd - Härdat Glas 9H - Super kvalitet 3D</v>
      </c>
      <c r="F6705" s="1" t="s">
        <v>83</v>
      </c>
      <c r="G6705" s="1" t="s">
        <v>84</v>
      </c>
      <c r="H6705" s="1" t="s">
        <v>85</v>
      </c>
      <c r="I6705" s="1" t="s">
        <v>16</v>
      </c>
      <c r="J6705" s="1" t="s">
        <v>23</v>
      </c>
      <c r="K6705" s="1" t="s">
        <v>16</v>
      </c>
      <c r="L6705" s="1" t="s">
        <v>16</v>
      </c>
      <c r="M6705" s="1" t="s">
        <v>16</v>
      </c>
      <c r="N6705" s="1" t="s">
        <v>16</v>
      </c>
      <c r="O6705" s="1">
        <v>63.2</v>
      </c>
      <c r="P6705" s="1">
        <v>1.0</v>
      </c>
    </row>
    <row r="6706">
      <c r="A6706" s="1" t="s">
        <v>29</v>
      </c>
      <c r="B6706" s="1" t="s">
        <v>8841</v>
      </c>
      <c r="C6706" s="2" t="s">
        <v>8788</v>
      </c>
      <c r="D6706" s="1" t="s">
        <v>19</v>
      </c>
      <c r="E6706" s="3" t="str">
        <f>HYPERLINK("https://fyndiq.se/produkt/b5d97e634657486f/", "2-Pack Samsung S23 FE Skärmskydd - Härdat Glas 9H - Super kvalitet 3D")</f>
        <v>2-Pack Samsung S23 FE Skärmskydd - Härdat Glas 9H - Super kvalitet 3D</v>
      </c>
      <c r="F6706" s="1" t="s">
        <v>1000</v>
      </c>
      <c r="G6706" s="1" t="s">
        <v>1001</v>
      </c>
      <c r="H6706" s="1" t="s">
        <v>1002</v>
      </c>
      <c r="I6706" s="1" t="s">
        <v>16</v>
      </c>
      <c r="J6706" s="1" t="s">
        <v>23</v>
      </c>
      <c r="K6706" s="1" t="s">
        <v>16</v>
      </c>
      <c r="L6706" s="1" t="s">
        <v>16</v>
      </c>
      <c r="M6706" s="1" t="s">
        <v>16</v>
      </c>
      <c r="N6706" s="1" t="s">
        <v>16</v>
      </c>
      <c r="O6706" s="1">
        <v>63.2</v>
      </c>
      <c r="P6706" s="1">
        <v>1.0</v>
      </c>
    </row>
    <row r="6707">
      <c r="A6707" s="1" t="s">
        <v>29</v>
      </c>
      <c r="B6707" s="1" t="s">
        <v>8842</v>
      </c>
      <c r="C6707" s="2" t="s">
        <v>8788</v>
      </c>
      <c r="D6707" s="1" t="s">
        <v>19</v>
      </c>
      <c r="E6707" s="3" t="str">
        <f>HYPERLINK("https://fyndiq.se/produkt/0a890dd972c4463d/", "2-Pack Samsung Galaxy A52s 5G - Härdat glas 9H - Super kvalitet")</f>
        <v>2-Pack Samsung Galaxy A52s 5G - Härdat glas 9H - Super kvalitet</v>
      </c>
      <c r="F6707" s="1" t="s">
        <v>442</v>
      </c>
      <c r="G6707" s="1" t="s">
        <v>443</v>
      </c>
      <c r="H6707" s="1" t="s">
        <v>444</v>
      </c>
      <c r="I6707" s="1" t="s">
        <v>16</v>
      </c>
      <c r="J6707" s="1" t="s">
        <v>23</v>
      </c>
      <c r="K6707" s="1" t="s">
        <v>16</v>
      </c>
      <c r="L6707" s="1" t="s">
        <v>16</v>
      </c>
      <c r="M6707" s="1" t="s">
        <v>16</v>
      </c>
      <c r="N6707" s="1" t="s">
        <v>16</v>
      </c>
      <c r="O6707" s="1">
        <v>63.2</v>
      </c>
      <c r="P6707" s="1">
        <v>1.0</v>
      </c>
    </row>
    <row r="6708">
      <c r="A6708" s="1" t="s">
        <v>29</v>
      </c>
      <c r="B6708" s="1" t="s">
        <v>8843</v>
      </c>
      <c r="C6708" s="2" t="s">
        <v>8788</v>
      </c>
      <c r="D6708" s="1" t="s">
        <v>19</v>
      </c>
      <c r="E6708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6708" s="1" t="s">
        <v>1243</v>
      </c>
      <c r="G6708" s="1" t="s">
        <v>1244</v>
      </c>
      <c r="H6708" s="1" t="s">
        <v>1245</v>
      </c>
      <c r="I6708" s="1" t="s">
        <v>16</v>
      </c>
      <c r="J6708" s="1" t="s">
        <v>23</v>
      </c>
      <c r="K6708" s="1" t="s">
        <v>16</v>
      </c>
      <c r="L6708" s="1" t="s">
        <v>16</v>
      </c>
      <c r="M6708" s="1" t="s">
        <v>16</v>
      </c>
      <c r="N6708" s="1" t="s">
        <v>16</v>
      </c>
      <c r="O6708" s="1">
        <v>71.2</v>
      </c>
      <c r="P6708" s="1">
        <v>1.0</v>
      </c>
    </row>
    <row r="6709">
      <c r="A6709" s="1" t="s">
        <v>29</v>
      </c>
      <c r="B6709" s="1" t="s">
        <v>8844</v>
      </c>
      <c r="C6709" s="2" t="s">
        <v>8788</v>
      </c>
      <c r="D6709" s="1" t="s">
        <v>19</v>
      </c>
      <c r="E6709" s="3" t="str">
        <f>HYPERLINK("https://fyndiq.se/produkt/03a480989c2048fb/", "2 Pack Samsung Galaxy S8 Plus - Härdat glas 9H–Super kvalitet 3D")</f>
        <v>2 Pack Samsung Galaxy S8 Plus - Härdat glas 9H–Super kvalitet 3D</v>
      </c>
      <c r="F6709" s="1" t="s">
        <v>991</v>
      </c>
      <c r="G6709" s="1" t="s">
        <v>992</v>
      </c>
      <c r="H6709" s="1" t="s">
        <v>993</v>
      </c>
      <c r="I6709" s="1" t="s">
        <v>16</v>
      </c>
      <c r="J6709" s="1" t="s">
        <v>23</v>
      </c>
      <c r="K6709" s="1" t="s">
        <v>16</v>
      </c>
      <c r="L6709" s="1" t="s">
        <v>16</v>
      </c>
      <c r="M6709" s="1" t="s">
        <v>16</v>
      </c>
      <c r="N6709" s="1" t="s">
        <v>16</v>
      </c>
      <c r="O6709" s="1">
        <v>63.2</v>
      </c>
      <c r="P6709" s="1">
        <v>1.0</v>
      </c>
    </row>
    <row r="6710">
      <c r="A6710" s="1" t="s">
        <v>29</v>
      </c>
      <c r="B6710" s="1" t="s">
        <v>8845</v>
      </c>
      <c r="C6710" s="2" t="s">
        <v>8788</v>
      </c>
      <c r="D6710" s="1" t="s">
        <v>19</v>
      </c>
      <c r="E6710" s="3" t="str">
        <f>HYPERLINK("https://fyndiq.se/produkt/5e95d5a9fc6f49e2/", "Huawei P30 Pro - Härdat glas 9H – 3D Super kvalitet")</f>
        <v>Huawei P30 Pro - Härdat glas 9H – 3D Super kvalitet</v>
      </c>
      <c r="F6710" s="1" t="s">
        <v>469</v>
      </c>
      <c r="G6710" s="1" t="s">
        <v>470</v>
      </c>
      <c r="H6710" s="1" t="s">
        <v>471</v>
      </c>
      <c r="I6710" s="1" t="s">
        <v>16</v>
      </c>
      <c r="J6710" s="1" t="s">
        <v>23</v>
      </c>
      <c r="K6710" s="1" t="s">
        <v>16</v>
      </c>
      <c r="L6710" s="1" t="s">
        <v>16</v>
      </c>
      <c r="M6710" s="1" t="s">
        <v>16</v>
      </c>
      <c r="N6710" s="1" t="s">
        <v>16</v>
      </c>
      <c r="O6710" s="1">
        <v>63.2</v>
      </c>
      <c r="P6710" s="1">
        <v>1.0</v>
      </c>
    </row>
    <row r="6711">
      <c r="A6711" s="1" t="s">
        <v>29</v>
      </c>
      <c r="B6711" s="1" t="s">
        <v>8846</v>
      </c>
      <c r="C6711" s="2" t="s">
        <v>8788</v>
      </c>
      <c r="D6711" s="1" t="s">
        <v>19</v>
      </c>
      <c r="E6711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6711" s="1" t="s">
        <v>388</v>
      </c>
      <c r="G6711" s="1" t="s">
        <v>389</v>
      </c>
      <c r="H6711" s="1" t="s">
        <v>390</v>
      </c>
      <c r="I6711" s="1" t="s">
        <v>16</v>
      </c>
      <c r="J6711" s="1" t="s">
        <v>23</v>
      </c>
      <c r="K6711" s="1" t="s">
        <v>16</v>
      </c>
      <c r="L6711" s="1" t="s">
        <v>16</v>
      </c>
      <c r="M6711" s="1" t="s">
        <v>16</v>
      </c>
      <c r="N6711" s="1" t="s">
        <v>16</v>
      </c>
      <c r="O6711" s="1">
        <v>63.2</v>
      </c>
      <c r="P6711" s="1">
        <v>1.0</v>
      </c>
    </row>
    <row r="6712">
      <c r="A6712" s="1" t="s">
        <v>29</v>
      </c>
      <c r="B6712" s="1" t="s">
        <v>8847</v>
      </c>
      <c r="C6712" s="2" t="s">
        <v>8788</v>
      </c>
      <c r="D6712" s="1" t="s">
        <v>19</v>
      </c>
      <c r="E6712" s="3" t="str">
        <f>HYPERLINK("https://fyndiq.se/produkt/9e488e35f28b4b0b/", "2-Pack GOOGLE PIXEL 6A Skärmskydd - Härdat Glas 9H - Super kvalitet 3D")</f>
        <v>2-Pack GOOGLE PIXEL 6A Skärmskydd - Härdat Glas 9H - Super kvalitet 3D</v>
      </c>
      <c r="F6712" s="1" t="s">
        <v>196</v>
      </c>
      <c r="G6712" s="1" t="s">
        <v>197</v>
      </c>
      <c r="H6712" s="1" t="s">
        <v>198</v>
      </c>
      <c r="I6712" s="1" t="s">
        <v>16</v>
      </c>
      <c r="J6712" s="1" t="s">
        <v>23</v>
      </c>
      <c r="K6712" s="1" t="s">
        <v>16</v>
      </c>
      <c r="L6712" s="1" t="s">
        <v>16</v>
      </c>
      <c r="M6712" s="1" t="s">
        <v>16</v>
      </c>
      <c r="N6712" s="1" t="s">
        <v>16</v>
      </c>
      <c r="O6712" s="1">
        <v>63.2</v>
      </c>
      <c r="P6712" s="1">
        <v>1.0</v>
      </c>
    </row>
    <row r="6713">
      <c r="A6713" s="1" t="s">
        <v>29</v>
      </c>
      <c r="B6713" s="1" t="s">
        <v>8848</v>
      </c>
      <c r="C6713" s="2" t="s">
        <v>8788</v>
      </c>
      <c r="D6713" s="1" t="s">
        <v>19</v>
      </c>
      <c r="E6713" s="3" t="str">
        <f>HYPERLINK("https://fyndiq.se/produkt/c6f3e47a88184e8d/", "2-Pack SAMSUNG A55 Skärmskydd - Härdat Glas 9H - Super kvalitet 3D")</f>
        <v>2-Pack SAMSUNG A55 Skärmskydd - Härdat Glas 9H - Super kvalitet 3D</v>
      </c>
      <c r="F6713" s="1" t="s">
        <v>83</v>
      </c>
      <c r="G6713" s="1" t="s">
        <v>84</v>
      </c>
      <c r="H6713" s="1" t="s">
        <v>85</v>
      </c>
      <c r="I6713" s="1" t="s">
        <v>16</v>
      </c>
      <c r="J6713" s="1" t="s">
        <v>23</v>
      </c>
      <c r="K6713" s="1" t="s">
        <v>16</v>
      </c>
      <c r="L6713" s="1" t="s">
        <v>16</v>
      </c>
      <c r="M6713" s="1" t="s">
        <v>16</v>
      </c>
      <c r="N6713" s="1" t="s">
        <v>16</v>
      </c>
      <c r="O6713" s="1">
        <v>63.2</v>
      </c>
      <c r="P6713" s="1">
        <v>1.0</v>
      </c>
    </row>
    <row r="6714">
      <c r="A6714" s="1" t="s">
        <v>29</v>
      </c>
      <c r="B6714" s="1" t="s">
        <v>8849</v>
      </c>
      <c r="C6714" s="2" t="s">
        <v>8788</v>
      </c>
      <c r="D6714" s="1" t="s">
        <v>19</v>
      </c>
      <c r="E6714" s="3" t="str">
        <f>HYPERLINK("https://fyndiq.se/produkt/f15b82570d4144d0/", "2-Pack Apple Watch 41mm – Härdat glas 9H – Super kvalitet 3D")</f>
        <v>2-Pack Apple Watch 41mm – Härdat glas 9H – Super kvalitet 3D</v>
      </c>
      <c r="F6714" s="1" t="s">
        <v>144</v>
      </c>
      <c r="G6714" s="1" t="s">
        <v>145</v>
      </c>
      <c r="H6714" s="1" t="s">
        <v>146</v>
      </c>
      <c r="I6714" s="1" t="s">
        <v>16</v>
      </c>
      <c r="J6714" s="1" t="s">
        <v>23</v>
      </c>
      <c r="K6714" s="1" t="s">
        <v>16</v>
      </c>
      <c r="L6714" s="1" t="s">
        <v>16</v>
      </c>
      <c r="M6714" s="1" t="s">
        <v>16</v>
      </c>
      <c r="N6714" s="1" t="s">
        <v>16</v>
      </c>
      <c r="O6714" s="1">
        <v>55.2</v>
      </c>
      <c r="P6714" s="1">
        <v>1.0</v>
      </c>
    </row>
    <row r="6715">
      <c r="A6715" s="1" t="s">
        <v>29</v>
      </c>
      <c r="B6715" s="1" t="s">
        <v>8850</v>
      </c>
      <c r="C6715" s="2" t="s">
        <v>8788</v>
      </c>
      <c r="D6715" s="1" t="s">
        <v>19</v>
      </c>
      <c r="E6715" s="3" t="str">
        <f>HYPERLINK("https://fyndiq.se/produkt/c6f3e47a88184e8d/", "2-Pack SAMSUNG A55 Skärmskydd - Härdat Glas 9H - Super kvalitet 3D")</f>
        <v>2-Pack SAMSUNG A55 Skärmskydd - Härdat Glas 9H - Super kvalitet 3D</v>
      </c>
      <c r="F6715" s="1" t="s">
        <v>83</v>
      </c>
      <c r="G6715" s="1" t="s">
        <v>84</v>
      </c>
      <c r="H6715" s="1" t="s">
        <v>85</v>
      </c>
      <c r="I6715" s="1" t="s">
        <v>16</v>
      </c>
      <c r="J6715" s="1" t="s">
        <v>23</v>
      </c>
      <c r="K6715" s="1" t="s">
        <v>16</v>
      </c>
      <c r="L6715" s="1" t="s">
        <v>16</v>
      </c>
      <c r="M6715" s="1" t="s">
        <v>16</v>
      </c>
      <c r="N6715" s="1" t="s">
        <v>16</v>
      </c>
      <c r="O6715" s="1">
        <v>63.2</v>
      </c>
      <c r="P6715" s="1">
        <v>1.0</v>
      </c>
    </row>
    <row r="6716">
      <c r="A6716" s="1" t="s">
        <v>29</v>
      </c>
      <c r="B6716" s="1" t="s">
        <v>8851</v>
      </c>
      <c r="C6716" s="2" t="s">
        <v>8788</v>
      </c>
      <c r="D6716" s="1" t="s">
        <v>19</v>
      </c>
      <c r="E6716" s="3" t="str">
        <f>HYPERLINK("https://fyndiq.se/produkt/2477583187264ece/", "2-Pack Samsung S20 - 9H Härdat Glass - Top Kvalitet")</f>
        <v>2-Pack Samsung S20 - 9H Härdat Glass - Top Kvalitet</v>
      </c>
      <c r="F6716" s="1" t="s">
        <v>124</v>
      </c>
      <c r="G6716" s="1" t="s">
        <v>125</v>
      </c>
      <c r="H6716" s="1" t="s">
        <v>126</v>
      </c>
      <c r="I6716" s="1" t="s">
        <v>16</v>
      </c>
      <c r="J6716" s="1" t="s">
        <v>23</v>
      </c>
      <c r="K6716" s="1" t="s">
        <v>16</v>
      </c>
      <c r="L6716" s="1" t="s">
        <v>16</v>
      </c>
      <c r="M6716" s="1" t="s">
        <v>16</v>
      </c>
      <c r="N6716" s="1" t="s">
        <v>16</v>
      </c>
      <c r="O6716" s="1">
        <v>71.2</v>
      </c>
      <c r="P6716" s="1">
        <v>1.0</v>
      </c>
    </row>
    <row r="6717">
      <c r="A6717" s="1" t="s">
        <v>29</v>
      </c>
      <c r="B6717" s="1" t="s">
        <v>8852</v>
      </c>
      <c r="C6717" s="2" t="s">
        <v>8788</v>
      </c>
      <c r="D6717" s="1" t="s">
        <v>19</v>
      </c>
      <c r="E6717" s="3" t="str">
        <f>HYPERLINK("https://fyndiq.se/produkt/c6f3e47a88184e8d/", "2-Pack SAMSUNG A55 Skärmskydd - Härdat Glas 9H - Super kvalitet 3D")</f>
        <v>2-Pack SAMSUNG A55 Skärmskydd - Härdat Glas 9H - Super kvalitet 3D</v>
      </c>
      <c r="F6717" s="1" t="s">
        <v>83</v>
      </c>
      <c r="G6717" s="1" t="s">
        <v>84</v>
      </c>
      <c r="H6717" s="1" t="s">
        <v>85</v>
      </c>
      <c r="I6717" s="1" t="s">
        <v>16</v>
      </c>
      <c r="J6717" s="1" t="s">
        <v>23</v>
      </c>
      <c r="K6717" s="1" t="s">
        <v>16</v>
      </c>
      <c r="L6717" s="1" t="s">
        <v>16</v>
      </c>
      <c r="M6717" s="1" t="s">
        <v>16</v>
      </c>
      <c r="N6717" s="1" t="s">
        <v>16</v>
      </c>
      <c r="O6717" s="1">
        <v>63.2</v>
      </c>
      <c r="P6717" s="1">
        <v>1.0</v>
      </c>
    </row>
    <row r="6718">
      <c r="A6718" s="1" t="s">
        <v>29</v>
      </c>
      <c r="B6718" s="1" t="s">
        <v>8853</v>
      </c>
      <c r="C6718" s="2" t="s">
        <v>8788</v>
      </c>
      <c r="D6718" s="1" t="s">
        <v>19</v>
      </c>
      <c r="E6718" s="3" t="str">
        <f>HYPERLINK("https://fyndiq.se/produkt/d2196d1b38784317/", "Samsung Galaxy A15 5G- Härdat Glas 9H - Super Kvalitet 3D Skärmskydd")</f>
        <v>Samsung Galaxy A15 5G- Härdat Glas 9H - Super Kvalitet 3D Skärmskydd</v>
      </c>
      <c r="F6718" s="1" t="s">
        <v>2478</v>
      </c>
      <c r="G6718" s="1" t="s">
        <v>2479</v>
      </c>
      <c r="H6718" s="1" t="s">
        <v>2480</v>
      </c>
      <c r="I6718" s="1" t="s">
        <v>16</v>
      </c>
      <c r="J6718" s="1" t="s">
        <v>23</v>
      </c>
      <c r="K6718" s="1" t="s">
        <v>16</v>
      </c>
      <c r="L6718" s="1" t="s">
        <v>16</v>
      </c>
      <c r="M6718" s="1" t="s">
        <v>16</v>
      </c>
      <c r="N6718" s="1" t="s">
        <v>16</v>
      </c>
      <c r="O6718" s="1">
        <v>55.2</v>
      </c>
      <c r="P6718" s="1">
        <v>1.0</v>
      </c>
    </row>
    <row r="6719">
      <c r="A6719" s="1" t="s">
        <v>29</v>
      </c>
      <c r="B6719" s="1" t="s">
        <v>8854</v>
      </c>
      <c r="C6719" s="2" t="s">
        <v>8788</v>
      </c>
      <c r="D6719" s="1" t="s">
        <v>19</v>
      </c>
      <c r="E6719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719" s="1" t="s">
        <v>795</v>
      </c>
      <c r="G6719" s="1" t="s">
        <v>796</v>
      </c>
      <c r="H6719" s="1" t="s">
        <v>797</v>
      </c>
      <c r="I6719" s="1" t="s">
        <v>16</v>
      </c>
      <c r="J6719" s="1" t="s">
        <v>23</v>
      </c>
      <c r="K6719" s="1" t="s">
        <v>16</v>
      </c>
      <c r="L6719" s="1" t="s">
        <v>16</v>
      </c>
      <c r="M6719" s="1" t="s">
        <v>16</v>
      </c>
      <c r="N6719" s="1" t="s">
        <v>16</v>
      </c>
      <c r="O6719" s="1">
        <v>63.2</v>
      </c>
      <c r="P6719" s="1">
        <v>1.0</v>
      </c>
    </row>
    <row r="6720">
      <c r="A6720" s="1" t="s">
        <v>29</v>
      </c>
      <c r="B6720" s="1" t="s">
        <v>8855</v>
      </c>
      <c r="C6720" s="2" t="s">
        <v>8788</v>
      </c>
      <c r="D6720" s="1" t="s">
        <v>19</v>
      </c>
      <c r="E672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720" s="1" t="s">
        <v>103</v>
      </c>
      <c r="G6720" s="1" t="s">
        <v>104</v>
      </c>
      <c r="H6720" s="1" t="s">
        <v>105</v>
      </c>
      <c r="I6720" s="1" t="s">
        <v>16</v>
      </c>
      <c r="J6720" s="1" t="s">
        <v>23</v>
      </c>
      <c r="K6720" s="1" t="s">
        <v>16</v>
      </c>
      <c r="L6720" s="1" t="s">
        <v>16</v>
      </c>
      <c r="M6720" s="1" t="s">
        <v>16</v>
      </c>
      <c r="N6720" s="1" t="s">
        <v>16</v>
      </c>
      <c r="O6720" s="1">
        <v>63.2</v>
      </c>
      <c r="P6720" s="1">
        <v>1.0</v>
      </c>
    </row>
    <row r="6721">
      <c r="A6721" s="1" t="s">
        <v>29</v>
      </c>
      <c r="B6721" s="1" t="s">
        <v>8856</v>
      </c>
      <c r="C6721" s="2" t="s">
        <v>8788</v>
      </c>
      <c r="D6721" s="1" t="s">
        <v>19</v>
      </c>
      <c r="E6721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6721" s="1" t="s">
        <v>679</v>
      </c>
      <c r="G6721" s="1" t="s">
        <v>680</v>
      </c>
      <c r="H6721" s="1" t="s">
        <v>681</v>
      </c>
      <c r="I6721" s="1" t="s">
        <v>16</v>
      </c>
      <c r="J6721" s="1" t="s">
        <v>23</v>
      </c>
      <c r="K6721" s="1" t="s">
        <v>16</v>
      </c>
      <c r="L6721" s="1" t="s">
        <v>16</v>
      </c>
      <c r="M6721" s="1" t="s">
        <v>16</v>
      </c>
      <c r="N6721" s="1" t="s">
        <v>16</v>
      </c>
      <c r="O6721" s="1">
        <v>95.2</v>
      </c>
      <c r="P6721" s="1">
        <v>1.0</v>
      </c>
    </row>
    <row r="6722">
      <c r="A6722" s="1" t="s">
        <v>29</v>
      </c>
      <c r="B6722" s="1" t="s">
        <v>8857</v>
      </c>
      <c r="C6722" s="2" t="s">
        <v>8788</v>
      </c>
      <c r="D6722" s="1" t="s">
        <v>19</v>
      </c>
      <c r="E6722" s="3" t="str">
        <f>HYPERLINK("https://fyndiq.se/produkt/7b4cb5f9439947b9/", "2-Pack iPhone SE 2020 Svart - Härdat Glas 9H - Super Kvalitet 3D")</f>
        <v>2-Pack iPhone SE 2020 Svart - Härdat Glas 9H - Super Kvalitet 3D</v>
      </c>
      <c r="F6722" s="1" t="s">
        <v>175</v>
      </c>
      <c r="G6722" s="1" t="s">
        <v>176</v>
      </c>
      <c r="H6722" s="1" t="s">
        <v>177</v>
      </c>
      <c r="I6722" s="1" t="s">
        <v>16</v>
      </c>
      <c r="J6722" s="1" t="s">
        <v>23</v>
      </c>
      <c r="K6722" s="1" t="s">
        <v>16</v>
      </c>
      <c r="L6722" s="1" t="s">
        <v>16</v>
      </c>
      <c r="M6722" s="1" t="s">
        <v>16</v>
      </c>
      <c r="N6722" s="1" t="s">
        <v>16</v>
      </c>
      <c r="O6722" s="1">
        <v>55.2</v>
      </c>
      <c r="P6722" s="1">
        <v>1.0</v>
      </c>
    </row>
    <row r="6723">
      <c r="A6723" s="1" t="s">
        <v>29</v>
      </c>
      <c r="B6723" s="1" t="s">
        <v>8858</v>
      </c>
      <c r="C6723" s="2" t="s">
        <v>8788</v>
      </c>
      <c r="D6723" s="1" t="s">
        <v>19</v>
      </c>
      <c r="E6723" s="3" t="str">
        <f>HYPERLINK("https://fyndiq.se/produkt/2477583187264ece/", "2-Pack Samsung S20 - 9H Härdat Glass - Top Kvalitet")</f>
        <v>2-Pack Samsung S20 - 9H Härdat Glass - Top Kvalitet</v>
      </c>
      <c r="F6723" s="1" t="s">
        <v>124</v>
      </c>
      <c r="G6723" s="1" t="s">
        <v>125</v>
      </c>
      <c r="H6723" s="1" t="s">
        <v>126</v>
      </c>
      <c r="I6723" s="1" t="s">
        <v>16</v>
      </c>
      <c r="J6723" s="1" t="s">
        <v>23</v>
      </c>
      <c r="K6723" s="1" t="s">
        <v>16</v>
      </c>
      <c r="L6723" s="1" t="s">
        <v>16</v>
      </c>
      <c r="M6723" s="1" t="s">
        <v>16</v>
      </c>
      <c r="N6723" s="1" t="s">
        <v>16</v>
      </c>
      <c r="O6723" s="1">
        <v>71.2</v>
      </c>
      <c r="P6723" s="1">
        <v>1.0</v>
      </c>
    </row>
    <row r="6724">
      <c r="A6724" s="1" t="s">
        <v>29</v>
      </c>
      <c r="B6724" s="1" t="s">
        <v>8859</v>
      </c>
      <c r="C6724" s="2" t="s">
        <v>8788</v>
      </c>
      <c r="D6724" s="1" t="s">
        <v>19</v>
      </c>
      <c r="E6724" s="3" t="str">
        <f>HYPERLINK("https://fyndiq.se/produkt/28799ed0373d40b4/", "2 Pack Galaxy S21 Ultra 5G- Härdat glas 9H - Super kvalitet 3D")</f>
        <v>2 Pack Galaxy S21 Ultra 5G- Härdat glas 9H - Super kvalitet 3D</v>
      </c>
      <c r="F6724" s="1" t="s">
        <v>272</v>
      </c>
      <c r="G6724" s="1" t="s">
        <v>273</v>
      </c>
      <c r="H6724" s="1" t="s">
        <v>274</v>
      </c>
      <c r="I6724" s="1" t="s">
        <v>16</v>
      </c>
      <c r="J6724" s="1" t="s">
        <v>23</v>
      </c>
      <c r="K6724" s="1" t="s">
        <v>16</v>
      </c>
      <c r="L6724" s="1" t="s">
        <v>16</v>
      </c>
      <c r="M6724" s="1" t="s">
        <v>16</v>
      </c>
      <c r="N6724" s="1" t="s">
        <v>16</v>
      </c>
      <c r="O6724" s="1">
        <v>63.2</v>
      </c>
      <c r="P6724" s="1">
        <v>1.0</v>
      </c>
    </row>
    <row r="6725">
      <c r="A6725" s="1" t="s">
        <v>29</v>
      </c>
      <c r="B6725" s="1" t="s">
        <v>8860</v>
      </c>
      <c r="C6725" s="2" t="s">
        <v>8788</v>
      </c>
      <c r="D6725" s="1" t="s">
        <v>19</v>
      </c>
      <c r="E6725" s="3" t="str">
        <f>HYPERLINK("https://fyndiq.se/produkt/4c76cc4280a04cf4/", "2-Pack Samsung A52 Skärmskydd - Härdat Glas 9H - Super kvalitet 3D")</f>
        <v>2-Pack Samsung A52 Skärmskydd - Härdat Glas 9H - Super kvalitet 3D</v>
      </c>
      <c r="F6725" s="1" t="s">
        <v>3204</v>
      </c>
      <c r="G6725" s="1" t="s">
        <v>3205</v>
      </c>
      <c r="H6725" s="1" t="s">
        <v>3206</v>
      </c>
      <c r="I6725" s="1" t="s">
        <v>16</v>
      </c>
      <c r="J6725" s="1" t="s">
        <v>23</v>
      </c>
      <c r="K6725" s="1" t="s">
        <v>16</v>
      </c>
      <c r="L6725" s="1" t="s">
        <v>16</v>
      </c>
      <c r="M6725" s="1" t="s">
        <v>16</v>
      </c>
      <c r="N6725" s="1" t="s">
        <v>16</v>
      </c>
      <c r="O6725" s="1">
        <v>63.2</v>
      </c>
      <c r="P6725" s="1">
        <v>1.0</v>
      </c>
    </row>
    <row r="6726">
      <c r="A6726" s="1" t="s">
        <v>29</v>
      </c>
      <c r="B6726" s="1" t="s">
        <v>8861</v>
      </c>
      <c r="C6726" s="2" t="s">
        <v>8788</v>
      </c>
      <c r="D6726" s="1" t="s">
        <v>19</v>
      </c>
      <c r="E6726" s="3" t="str">
        <f t="shared" ref="E6726:E6727" si="132">HYPERLINK("https://fyndiq.se/produkt/56c72c0ba5f749b5/", "2-Pack SAMSUNG S24 Skärmskydd - Härdat Glas 9H - Super kvalitet 3D")</f>
        <v>2-Pack SAMSUNG S24 Skärmskydd - Härdat Glas 9H - Super kvalitet 3D</v>
      </c>
      <c r="F6726" s="1" t="s">
        <v>263</v>
      </c>
      <c r="G6726" s="1" t="s">
        <v>264</v>
      </c>
      <c r="H6726" s="1" t="s">
        <v>265</v>
      </c>
      <c r="I6726" s="1" t="s">
        <v>16</v>
      </c>
      <c r="J6726" s="1" t="s">
        <v>23</v>
      </c>
      <c r="K6726" s="1" t="s">
        <v>16</v>
      </c>
      <c r="L6726" s="1" t="s">
        <v>16</v>
      </c>
      <c r="M6726" s="1" t="s">
        <v>16</v>
      </c>
      <c r="N6726" s="1" t="s">
        <v>16</v>
      </c>
      <c r="O6726" s="1">
        <v>71.2</v>
      </c>
      <c r="P6726" s="1">
        <v>1.0</v>
      </c>
    </row>
    <row r="6727">
      <c r="A6727" s="1" t="s">
        <v>29</v>
      </c>
      <c r="B6727" s="1" t="s">
        <v>8862</v>
      </c>
      <c r="C6727" s="2" t="s">
        <v>8788</v>
      </c>
      <c r="D6727" s="1" t="s">
        <v>19</v>
      </c>
      <c r="E6727" s="3" t="str">
        <f t="shared" si="132"/>
        <v>2-Pack SAMSUNG S24 Skärmskydd - Härdat Glas 9H - Super kvalitet 3D</v>
      </c>
      <c r="F6727" s="1" t="s">
        <v>263</v>
      </c>
      <c r="G6727" s="1" t="s">
        <v>264</v>
      </c>
      <c r="H6727" s="1" t="s">
        <v>265</v>
      </c>
      <c r="I6727" s="1" t="s">
        <v>16</v>
      </c>
      <c r="J6727" s="1" t="s">
        <v>23</v>
      </c>
      <c r="K6727" s="1" t="s">
        <v>16</v>
      </c>
      <c r="L6727" s="1" t="s">
        <v>16</v>
      </c>
      <c r="M6727" s="1" t="s">
        <v>16</v>
      </c>
      <c r="N6727" s="1" t="s">
        <v>16</v>
      </c>
      <c r="O6727" s="1">
        <v>71.2</v>
      </c>
      <c r="P6727" s="1">
        <v>1.0</v>
      </c>
    </row>
    <row r="6728">
      <c r="A6728" s="1" t="s">
        <v>29</v>
      </c>
      <c r="B6728" s="1" t="s">
        <v>8863</v>
      </c>
      <c r="C6728" s="2" t="s">
        <v>8788</v>
      </c>
      <c r="D6728" s="1" t="s">
        <v>19</v>
      </c>
      <c r="E6728" s="3" t="str">
        <f>HYPERLINK("https://fyndiq.se/produkt/957e60265bcd413d/", "2-Pack Samsung S23 Ultra (5G) Skärmskydd &amp; 1-Pack linsskydd - Härdat Glas 9H - Super kvalitet 3D")</f>
        <v>2-Pack Samsung S23 Ultra (5G) Skärmskydd &amp; 1-Pack linsskydd - Härdat Glas 9H - Super kvalitet 3D</v>
      </c>
      <c r="F6728" s="1" t="s">
        <v>8864</v>
      </c>
      <c r="G6728" s="1" t="s">
        <v>8865</v>
      </c>
      <c r="H6728" s="1" t="s">
        <v>8866</v>
      </c>
      <c r="I6728" s="1" t="s">
        <v>16</v>
      </c>
      <c r="J6728" s="1" t="s">
        <v>23</v>
      </c>
      <c r="K6728" s="1" t="s">
        <v>16</v>
      </c>
      <c r="L6728" s="1" t="s">
        <v>16</v>
      </c>
      <c r="M6728" s="1" t="s">
        <v>16</v>
      </c>
      <c r="N6728" s="1" t="s">
        <v>16</v>
      </c>
      <c r="O6728" s="1">
        <v>79.2</v>
      </c>
      <c r="P6728" s="1">
        <v>1.0</v>
      </c>
    </row>
    <row r="6729">
      <c r="A6729" s="1" t="s">
        <v>29</v>
      </c>
      <c r="B6729" s="1" t="s">
        <v>8867</v>
      </c>
      <c r="C6729" s="2" t="s">
        <v>8788</v>
      </c>
      <c r="D6729" s="1" t="s">
        <v>19</v>
      </c>
      <c r="E6729" s="3" t="str">
        <f>HYPERLINK("https://fyndiq.se/produkt/51fc2b1803b14be2/", "2-Pack GOOGLE PIXEL 8 PRO Skärmskydd &amp; 2-Pack linsskydd - Härdat Glas 9H - Super kvalitet 3D")</f>
        <v>2-Pack GOOGLE PIXEL 8 PRO Skärmskydd &amp; 2-Pack linsskydd - Härdat Glas 9H - Super kvalitet 3D</v>
      </c>
      <c r="F6729" s="1" t="s">
        <v>6124</v>
      </c>
      <c r="G6729" s="1" t="s">
        <v>6125</v>
      </c>
      <c r="H6729" s="1" t="s">
        <v>6126</v>
      </c>
      <c r="I6729" s="1" t="s">
        <v>16</v>
      </c>
      <c r="J6729" s="1" t="s">
        <v>23</v>
      </c>
      <c r="K6729" s="1" t="s">
        <v>16</v>
      </c>
      <c r="L6729" s="1" t="s">
        <v>16</v>
      </c>
      <c r="M6729" s="1" t="s">
        <v>16</v>
      </c>
      <c r="N6729" s="1" t="s">
        <v>16</v>
      </c>
      <c r="O6729" s="1">
        <v>79.2</v>
      </c>
      <c r="P6729" s="1">
        <v>1.0</v>
      </c>
    </row>
    <row r="6730">
      <c r="A6730" s="1" t="s">
        <v>29</v>
      </c>
      <c r="B6730" s="1" t="s">
        <v>8868</v>
      </c>
      <c r="C6730" s="2" t="s">
        <v>8788</v>
      </c>
      <c r="D6730" s="1" t="s">
        <v>19</v>
      </c>
      <c r="E6730" s="3" t="str">
        <f>HYPERLINK("https://fyndiq.se/produkt/b2b21eba0148489f/", "Samsung S8 härdat glass 3D heltäckande skärmskydd")</f>
        <v>Samsung S8 härdat glass 3D heltäckande skärmskydd</v>
      </c>
      <c r="F6730" s="1" t="s">
        <v>438</v>
      </c>
      <c r="G6730" s="1" t="s">
        <v>439</v>
      </c>
      <c r="H6730" s="1" t="s">
        <v>440</v>
      </c>
      <c r="I6730" s="1" t="s">
        <v>16</v>
      </c>
      <c r="J6730" s="1" t="s">
        <v>23</v>
      </c>
      <c r="K6730" s="1" t="s">
        <v>16</v>
      </c>
      <c r="L6730" s="1" t="s">
        <v>16</v>
      </c>
      <c r="M6730" s="1" t="s">
        <v>16</v>
      </c>
      <c r="N6730" s="1" t="s">
        <v>16</v>
      </c>
      <c r="O6730" s="1">
        <v>55.2</v>
      </c>
      <c r="P6730" s="1">
        <v>1.0</v>
      </c>
    </row>
    <row r="6731">
      <c r="A6731" s="1" t="s">
        <v>29</v>
      </c>
      <c r="B6731" s="1" t="s">
        <v>8869</v>
      </c>
      <c r="C6731" s="2" t="s">
        <v>8788</v>
      </c>
      <c r="D6731" s="1" t="s">
        <v>19</v>
      </c>
      <c r="E6731" s="3" t="str">
        <f>HYPERLINK("https://fyndiq.se/produkt/7b4cb5f9439947b9/", "2-Pack iPhone SE 2020 Svart - Härdat Glas 9H - Super Kvalitet 3D")</f>
        <v>2-Pack iPhone SE 2020 Svart - Härdat Glas 9H - Super Kvalitet 3D</v>
      </c>
      <c r="F6731" s="1" t="s">
        <v>175</v>
      </c>
      <c r="G6731" s="1" t="s">
        <v>176</v>
      </c>
      <c r="H6731" s="1" t="s">
        <v>177</v>
      </c>
      <c r="I6731" s="1" t="s">
        <v>16</v>
      </c>
      <c r="J6731" s="1" t="s">
        <v>23</v>
      </c>
      <c r="K6731" s="1" t="s">
        <v>16</v>
      </c>
      <c r="L6731" s="1" t="s">
        <v>16</v>
      </c>
      <c r="M6731" s="1" t="s">
        <v>16</v>
      </c>
      <c r="N6731" s="1" t="s">
        <v>16</v>
      </c>
      <c r="O6731" s="1">
        <v>55.2</v>
      </c>
      <c r="P6731" s="1">
        <v>1.0</v>
      </c>
    </row>
    <row r="6732">
      <c r="A6732" s="1" t="s">
        <v>29</v>
      </c>
      <c r="B6732" s="1" t="s">
        <v>8870</v>
      </c>
      <c r="C6732" s="2" t="s">
        <v>8788</v>
      </c>
      <c r="D6732" s="1" t="s">
        <v>19</v>
      </c>
      <c r="E6732" s="3" t="str">
        <f>HYPERLINK("https://fyndiq.se/produkt/c26c9ffef37a436a/", "2-Pack Samsung A35 5G Skärmskydd i Härdat Glas")</f>
        <v>2-Pack Samsung A35 5G Skärmskydd i Härdat Glas</v>
      </c>
      <c r="F6732" s="1" t="s">
        <v>432</v>
      </c>
      <c r="G6732" s="1" t="s">
        <v>433</v>
      </c>
      <c r="H6732" s="1" t="s">
        <v>434</v>
      </c>
      <c r="I6732" s="1" t="s">
        <v>16</v>
      </c>
      <c r="J6732" s="1" t="s">
        <v>23</v>
      </c>
      <c r="K6732" s="1" t="s">
        <v>16</v>
      </c>
      <c r="L6732" s="1" t="s">
        <v>16</v>
      </c>
      <c r="M6732" s="1" t="s">
        <v>16</v>
      </c>
      <c r="N6732" s="1" t="s">
        <v>16</v>
      </c>
      <c r="O6732" s="1">
        <v>63.2</v>
      </c>
      <c r="P6732" s="1">
        <v>1.0</v>
      </c>
    </row>
    <row r="6733">
      <c r="A6733" s="1" t="s">
        <v>29</v>
      </c>
      <c r="B6733" s="1" t="s">
        <v>8871</v>
      </c>
      <c r="C6733" s="2" t="s">
        <v>8788</v>
      </c>
      <c r="D6733" s="1" t="s">
        <v>19</v>
      </c>
      <c r="E6733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733" s="1" t="s">
        <v>795</v>
      </c>
      <c r="G6733" s="1" t="s">
        <v>796</v>
      </c>
      <c r="H6733" s="1" t="s">
        <v>797</v>
      </c>
      <c r="I6733" s="1" t="s">
        <v>16</v>
      </c>
      <c r="J6733" s="1" t="s">
        <v>23</v>
      </c>
      <c r="K6733" s="1" t="s">
        <v>16</v>
      </c>
      <c r="L6733" s="1" t="s">
        <v>16</v>
      </c>
      <c r="M6733" s="1" t="s">
        <v>16</v>
      </c>
      <c r="N6733" s="1" t="s">
        <v>16</v>
      </c>
      <c r="O6733" s="1">
        <v>63.2</v>
      </c>
      <c r="P6733" s="1">
        <v>1.0</v>
      </c>
    </row>
    <row r="6734">
      <c r="A6734" s="1" t="s">
        <v>29</v>
      </c>
      <c r="B6734" s="1" t="s">
        <v>8872</v>
      </c>
      <c r="C6734" s="2" t="s">
        <v>8873</v>
      </c>
      <c r="D6734" s="1" t="s">
        <v>19</v>
      </c>
      <c r="E6734" s="3" t="str">
        <f>HYPERLINK("https://fyndiq.se/produkt/8d7960028c1a40a4/", "2 Pack Xiaomi 11T Pro 5G - Härdat glas 9H - Super kvalitet 3D")</f>
        <v>2 Pack Xiaomi 11T Pro 5G - Härdat glas 9H - Super kvalitet 3D</v>
      </c>
      <c r="F6734" s="1" t="s">
        <v>112</v>
      </c>
      <c r="G6734" s="1" t="s">
        <v>113</v>
      </c>
      <c r="H6734" s="1" t="s">
        <v>114</v>
      </c>
      <c r="I6734" s="1" t="s">
        <v>16</v>
      </c>
      <c r="J6734" s="1" t="s">
        <v>23</v>
      </c>
      <c r="K6734" s="1" t="s">
        <v>16</v>
      </c>
      <c r="L6734" s="1" t="s">
        <v>16</v>
      </c>
      <c r="M6734" s="1" t="s">
        <v>16</v>
      </c>
      <c r="N6734" s="1" t="s">
        <v>16</v>
      </c>
      <c r="O6734" s="1">
        <v>63.2</v>
      </c>
      <c r="P6734" s="1">
        <v>1.0</v>
      </c>
    </row>
    <row r="6735">
      <c r="A6735" s="1" t="s">
        <v>29</v>
      </c>
      <c r="B6735" s="1" t="s">
        <v>8874</v>
      </c>
      <c r="C6735" s="2" t="s">
        <v>8873</v>
      </c>
      <c r="D6735" s="1" t="s">
        <v>19</v>
      </c>
      <c r="E673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735" s="1" t="s">
        <v>692</v>
      </c>
      <c r="G6735" s="1" t="s">
        <v>693</v>
      </c>
      <c r="H6735" s="1" t="s">
        <v>694</v>
      </c>
      <c r="I6735" s="1" t="s">
        <v>16</v>
      </c>
      <c r="J6735" s="1" t="s">
        <v>23</v>
      </c>
      <c r="K6735" s="1" t="s">
        <v>16</v>
      </c>
      <c r="L6735" s="1" t="s">
        <v>16</v>
      </c>
      <c r="M6735" s="1" t="s">
        <v>16</v>
      </c>
      <c r="N6735" s="1" t="s">
        <v>16</v>
      </c>
      <c r="O6735" s="1">
        <v>55.2</v>
      </c>
      <c r="P6735" s="1">
        <v>1.0</v>
      </c>
    </row>
    <row r="6736">
      <c r="A6736" s="1" t="s">
        <v>29</v>
      </c>
      <c r="B6736" s="1" t="s">
        <v>8875</v>
      </c>
      <c r="C6736" s="2" t="s">
        <v>8873</v>
      </c>
      <c r="D6736" s="1" t="s">
        <v>19</v>
      </c>
      <c r="E6736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6736" s="1" t="s">
        <v>1544</v>
      </c>
      <c r="G6736" s="1" t="s">
        <v>1545</v>
      </c>
      <c r="H6736" s="1" t="s">
        <v>1546</v>
      </c>
      <c r="I6736" s="1" t="s">
        <v>16</v>
      </c>
      <c r="J6736" s="1" t="s">
        <v>23</v>
      </c>
      <c r="K6736" s="1" t="s">
        <v>16</v>
      </c>
      <c r="L6736" s="1" t="s">
        <v>16</v>
      </c>
      <c r="M6736" s="1" t="s">
        <v>16</v>
      </c>
      <c r="N6736" s="1" t="s">
        <v>16</v>
      </c>
      <c r="O6736" s="1">
        <v>79.2</v>
      </c>
      <c r="P6736" s="1">
        <v>1.0</v>
      </c>
    </row>
    <row r="6737">
      <c r="A6737" s="1" t="s">
        <v>29</v>
      </c>
      <c r="B6737" s="1" t="s">
        <v>8876</v>
      </c>
      <c r="C6737" s="2" t="s">
        <v>8873</v>
      </c>
      <c r="D6737" s="1" t="s">
        <v>19</v>
      </c>
      <c r="E6737" s="3" t="str">
        <f>HYPERLINK("https://fyndiq.se/produkt/1e7e3eca19044e00/", "2-Pack Samsung S20 5G Skärmskydd - Härdat Glas 9H - Super kvalitet 3D")</f>
        <v>2-Pack Samsung S20 5G Skärmskydd - Härdat Glas 9H - Super kvalitet 3D</v>
      </c>
      <c r="F6737" s="1" t="s">
        <v>2593</v>
      </c>
      <c r="G6737" s="1" t="s">
        <v>2594</v>
      </c>
      <c r="H6737" s="1" t="s">
        <v>2595</v>
      </c>
      <c r="I6737" s="1" t="s">
        <v>1311</v>
      </c>
      <c r="J6737" s="1" t="s">
        <v>23</v>
      </c>
      <c r="K6737" s="1" t="s">
        <v>16</v>
      </c>
      <c r="L6737" s="1" t="s">
        <v>16</v>
      </c>
      <c r="M6737" s="1" t="s">
        <v>16</v>
      </c>
      <c r="N6737" s="1" t="s">
        <v>16</v>
      </c>
      <c r="O6737" s="1">
        <v>63.2</v>
      </c>
      <c r="P6737" s="1">
        <v>1.0</v>
      </c>
    </row>
    <row r="6738">
      <c r="A6738" s="1" t="s">
        <v>29</v>
      </c>
      <c r="B6738" s="1" t="s">
        <v>8877</v>
      </c>
      <c r="C6738" s="2" t="s">
        <v>8873</v>
      </c>
      <c r="D6738" s="1" t="s">
        <v>19</v>
      </c>
      <c r="E6738" s="3" t="str">
        <f>HYPERLINK("https://fyndiq.se/produkt/65c28e42bb8d46db/", "2-Pack Samsung S21 FE Skärmskydd &amp; 2-Pack linsskydd - Härdat Glas 9H - Super kvalitet 3D")</f>
        <v>2-Pack Samsung S21 FE Skärmskydd &amp; 2-Pack linsskydd - Härdat Glas 9H - Super kvalitet 3D</v>
      </c>
      <c r="F6738" s="1" t="s">
        <v>8878</v>
      </c>
      <c r="G6738" s="1" t="s">
        <v>8879</v>
      </c>
      <c r="H6738" s="1" t="s">
        <v>8880</v>
      </c>
      <c r="I6738" s="1" t="s">
        <v>16</v>
      </c>
      <c r="J6738" s="1" t="s">
        <v>23</v>
      </c>
      <c r="K6738" s="1" t="s">
        <v>16</v>
      </c>
      <c r="L6738" s="1" t="s">
        <v>16</v>
      </c>
      <c r="M6738" s="1" t="s">
        <v>16</v>
      </c>
      <c r="N6738" s="1" t="s">
        <v>16</v>
      </c>
      <c r="O6738" s="1">
        <v>79.2</v>
      </c>
      <c r="P6738" s="1">
        <v>1.0</v>
      </c>
    </row>
    <row r="6739">
      <c r="A6739" s="1" t="s">
        <v>29</v>
      </c>
      <c r="B6739" s="1" t="s">
        <v>8881</v>
      </c>
      <c r="C6739" s="2" t="s">
        <v>8873</v>
      </c>
      <c r="D6739" s="1" t="s">
        <v>19</v>
      </c>
      <c r="E6739" s="3" t="str">
        <f>HYPERLINK("https://fyndiq.se/produkt/6939cc996c2248e3/", "2-Pack OnePlus 6T - Härdat Glas 9H - Super kvalitet 3D Skärmskydd")</f>
        <v>2-Pack OnePlus 6T - Härdat Glas 9H - Super kvalitet 3D Skärmskydd</v>
      </c>
      <c r="F6739" s="1" t="s">
        <v>6204</v>
      </c>
      <c r="G6739" s="1" t="s">
        <v>6205</v>
      </c>
      <c r="H6739" s="1" t="s">
        <v>6206</v>
      </c>
      <c r="I6739" s="1" t="s">
        <v>16</v>
      </c>
      <c r="J6739" s="1" t="s">
        <v>23</v>
      </c>
      <c r="K6739" s="1" t="s">
        <v>16</v>
      </c>
      <c r="L6739" s="1" t="s">
        <v>16</v>
      </c>
      <c r="M6739" s="1" t="s">
        <v>16</v>
      </c>
      <c r="N6739" s="1" t="s">
        <v>16</v>
      </c>
      <c r="O6739" s="1">
        <v>63.2</v>
      </c>
      <c r="P6739" s="1">
        <v>1.0</v>
      </c>
    </row>
    <row r="6740">
      <c r="A6740" s="1" t="s">
        <v>29</v>
      </c>
      <c r="B6740" s="1" t="s">
        <v>8882</v>
      </c>
      <c r="C6740" s="2" t="s">
        <v>8873</v>
      </c>
      <c r="D6740" s="1" t="s">
        <v>19</v>
      </c>
      <c r="E6740" s="3" t="str">
        <f>HYPERLINK("https://fyndiq.se/produkt/568e11c65a164b3c/", "2 Pack Samsung Galaxy A33 - 9H Härdat Glass - 3D Super Kvalitet")</f>
        <v>2 Pack Samsung Galaxy A33 - 9H Härdat Glass - 3D Super Kvalitet</v>
      </c>
      <c r="F6740" s="1" t="s">
        <v>736</v>
      </c>
      <c r="G6740" s="1" t="s">
        <v>737</v>
      </c>
      <c r="H6740" s="1" t="s">
        <v>738</v>
      </c>
      <c r="I6740" s="1" t="s">
        <v>16</v>
      </c>
      <c r="J6740" s="1" t="s">
        <v>23</v>
      </c>
      <c r="K6740" s="1" t="s">
        <v>16</v>
      </c>
      <c r="L6740" s="1" t="s">
        <v>16</v>
      </c>
      <c r="M6740" s="1" t="s">
        <v>16</v>
      </c>
      <c r="N6740" s="1" t="s">
        <v>16</v>
      </c>
      <c r="O6740" s="1">
        <v>63.2</v>
      </c>
      <c r="P6740" s="1">
        <v>1.0</v>
      </c>
    </row>
    <row r="6741">
      <c r="A6741" s="1" t="s">
        <v>29</v>
      </c>
      <c r="B6741" s="1" t="s">
        <v>8883</v>
      </c>
      <c r="C6741" s="2" t="s">
        <v>8873</v>
      </c>
      <c r="D6741" s="1" t="s">
        <v>19</v>
      </c>
      <c r="E674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741" s="1" t="s">
        <v>2144</v>
      </c>
      <c r="G6741" s="1" t="s">
        <v>2145</v>
      </c>
      <c r="H6741" s="1" t="s">
        <v>2146</v>
      </c>
      <c r="I6741" s="1" t="s">
        <v>16</v>
      </c>
      <c r="J6741" s="1" t="s">
        <v>23</v>
      </c>
      <c r="K6741" s="1" t="s">
        <v>16</v>
      </c>
      <c r="L6741" s="1" t="s">
        <v>16</v>
      </c>
      <c r="M6741" s="1" t="s">
        <v>16</v>
      </c>
      <c r="N6741" s="1" t="s">
        <v>16</v>
      </c>
      <c r="O6741" s="1">
        <v>63.2</v>
      </c>
      <c r="P6741" s="1">
        <v>1.0</v>
      </c>
    </row>
    <row r="6742">
      <c r="A6742" s="1" t="s">
        <v>29</v>
      </c>
      <c r="B6742" s="1" t="s">
        <v>8884</v>
      </c>
      <c r="C6742" s="2" t="s">
        <v>8873</v>
      </c>
      <c r="D6742" s="1" t="s">
        <v>19</v>
      </c>
      <c r="E6742" s="3" t="str">
        <f>HYPERLINK("https://fyndiq.se/produkt/c6f3e47a88184e8d/", "2-Pack SAMSUNG A55 Skärmskydd - Härdat Glas 9H - Super kvalitet 3D")</f>
        <v>2-Pack SAMSUNG A55 Skärmskydd - Härdat Glas 9H - Super kvalitet 3D</v>
      </c>
      <c r="F6742" s="1" t="s">
        <v>83</v>
      </c>
      <c r="G6742" s="1" t="s">
        <v>84</v>
      </c>
      <c r="H6742" s="1" t="s">
        <v>85</v>
      </c>
      <c r="I6742" s="1" t="s">
        <v>16</v>
      </c>
      <c r="J6742" s="1" t="s">
        <v>23</v>
      </c>
      <c r="K6742" s="1" t="s">
        <v>16</v>
      </c>
      <c r="L6742" s="1" t="s">
        <v>16</v>
      </c>
      <c r="M6742" s="1" t="s">
        <v>16</v>
      </c>
      <c r="N6742" s="1" t="s">
        <v>16</v>
      </c>
      <c r="O6742" s="1">
        <v>63.2</v>
      </c>
      <c r="P6742" s="1">
        <v>1.0</v>
      </c>
    </row>
    <row r="6743">
      <c r="A6743" s="1" t="s">
        <v>29</v>
      </c>
      <c r="B6743" s="1" t="s">
        <v>8885</v>
      </c>
      <c r="C6743" s="2" t="s">
        <v>8873</v>
      </c>
      <c r="D6743" s="1" t="s">
        <v>19</v>
      </c>
      <c r="E6743" s="3" t="str">
        <f>HYPERLINK("https://fyndiq.se/produkt/e4b87757208946c3/", "2-Pack Samsung S10E Skärmskydd - Härdat Glas 9H - Super kvalitet 3D")</f>
        <v>2-Pack Samsung S10E Skärmskydd - Härdat Glas 9H - Super kvalitet 3D</v>
      </c>
      <c r="F6743" s="1" t="s">
        <v>95</v>
      </c>
      <c r="G6743" s="1" t="s">
        <v>96</v>
      </c>
      <c r="H6743" s="1" t="s">
        <v>97</v>
      </c>
      <c r="I6743" s="1" t="s">
        <v>16</v>
      </c>
      <c r="J6743" s="1" t="s">
        <v>23</v>
      </c>
      <c r="K6743" s="1" t="s">
        <v>16</v>
      </c>
      <c r="L6743" s="1" t="s">
        <v>16</v>
      </c>
      <c r="M6743" s="1" t="s">
        <v>16</v>
      </c>
      <c r="N6743" s="1" t="s">
        <v>16</v>
      </c>
      <c r="O6743" s="1">
        <v>63.2</v>
      </c>
      <c r="P6743" s="1">
        <v>1.0</v>
      </c>
    </row>
    <row r="6744">
      <c r="A6744" s="1" t="s">
        <v>29</v>
      </c>
      <c r="B6744" s="1" t="s">
        <v>8886</v>
      </c>
      <c r="C6744" s="2" t="s">
        <v>8873</v>
      </c>
      <c r="D6744" s="1" t="s">
        <v>19</v>
      </c>
      <c r="E6744" s="3" t="str">
        <f>HYPERLINK("https://fyndiq.se/produkt/2477583187264ece/", "2-Pack Samsung S20 - 9H Härdat Glass - Top Kvalitet")</f>
        <v>2-Pack Samsung S20 - 9H Härdat Glass - Top Kvalitet</v>
      </c>
      <c r="F6744" s="1" t="s">
        <v>124</v>
      </c>
      <c r="G6744" s="1" t="s">
        <v>125</v>
      </c>
      <c r="H6744" s="1" t="s">
        <v>126</v>
      </c>
      <c r="I6744" s="1" t="s">
        <v>16</v>
      </c>
      <c r="J6744" s="1" t="s">
        <v>23</v>
      </c>
      <c r="K6744" s="1" t="s">
        <v>16</v>
      </c>
      <c r="L6744" s="1" t="s">
        <v>16</v>
      </c>
      <c r="M6744" s="1" t="s">
        <v>16</v>
      </c>
      <c r="N6744" s="1" t="s">
        <v>16</v>
      </c>
      <c r="O6744" s="1">
        <v>71.2</v>
      </c>
      <c r="P6744" s="1">
        <v>1.0</v>
      </c>
    </row>
    <row r="6745">
      <c r="A6745" s="1" t="s">
        <v>29</v>
      </c>
      <c r="B6745" s="1" t="s">
        <v>8887</v>
      </c>
      <c r="C6745" s="2" t="s">
        <v>8873</v>
      </c>
      <c r="D6745" s="1" t="s">
        <v>19</v>
      </c>
      <c r="E6745" s="3" t="str">
        <f>HYPERLINK("https://fyndiq.se/produkt/860b7dade19d4d2f/", "2-Pack XIAOMI REDMI A3 Skärmskydd - Härdat Glas 9H - Super kvalitet 3D")</f>
        <v>2-Pack XIAOMI REDMI A3 Skärmskydd - Härdat Glas 9H - Super kvalitet 3D</v>
      </c>
      <c r="F6745" s="1" t="s">
        <v>200</v>
      </c>
      <c r="G6745" s="1" t="s">
        <v>201</v>
      </c>
      <c r="H6745" s="1" t="s">
        <v>202</v>
      </c>
      <c r="I6745" s="1" t="s">
        <v>16</v>
      </c>
      <c r="J6745" s="1" t="s">
        <v>23</v>
      </c>
      <c r="K6745" s="1" t="s">
        <v>16</v>
      </c>
      <c r="L6745" s="1" t="s">
        <v>16</v>
      </c>
      <c r="M6745" s="1" t="s">
        <v>16</v>
      </c>
      <c r="N6745" s="1" t="s">
        <v>16</v>
      </c>
      <c r="O6745" s="1">
        <v>63.2</v>
      </c>
      <c r="P6745" s="1">
        <v>1.0</v>
      </c>
    </row>
    <row r="6746">
      <c r="A6746" s="1" t="s">
        <v>29</v>
      </c>
      <c r="B6746" s="1" t="s">
        <v>8888</v>
      </c>
      <c r="C6746" s="2" t="s">
        <v>8873</v>
      </c>
      <c r="D6746" s="1" t="s">
        <v>19</v>
      </c>
      <c r="E674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6746" s="1" t="s">
        <v>1209</v>
      </c>
      <c r="G6746" s="1" t="s">
        <v>1210</v>
      </c>
      <c r="H6746" s="1" t="s">
        <v>1211</v>
      </c>
      <c r="I6746" s="1" t="s">
        <v>16</v>
      </c>
      <c r="J6746" s="1" t="s">
        <v>23</v>
      </c>
      <c r="K6746" s="1" t="s">
        <v>16</v>
      </c>
      <c r="L6746" s="1" t="s">
        <v>16</v>
      </c>
      <c r="M6746" s="1" t="s">
        <v>16</v>
      </c>
      <c r="N6746" s="1" t="s">
        <v>16</v>
      </c>
      <c r="O6746" s="1">
        <v>79.2</v>
      </c>
      <c r="P6746" s="1">
        <v>1.0</v>
      </c>
    </row>
    <row r="6747">
      <c r="A6747" s="1" t="s">
        <v>29</v>
      </c>
      <c r="B6747" s="1" t="s">
        <v>8889</v>
      </c>
      <c r="C6747" s="2" t="s">
        <v>8873</v>
      </c>
      <c r="D6747" s="1" t="s">
        <v>19</v>
      </c>
      <c r="E6747" s="3" t="str">
        <f t="shared" ref="E6747:E6748" si="133">HYPERLINK("https://fyndiq.se/produkt/56c72c0ba5f749b5/", "2-Pack SAMSUNG S24 Skärmskydd - Härdat Glas 9H - Super kvalitet 3D")</f>
        <v>2-Pack SAMSUNG S24 Skärmskydd - Härdat Glas 9H - Super kvalitet 3D</v>
      </c>
      <c r="F6747" s="1" t="s">
        <v>263</v>
      </c>
      <c r="G6747" s="1" t="s">
        <v>264</v>
      </c>
      <c r="H6747" s="1" t="s">
        <v>265</v>
      </c>
      <c r="I6747" s="1" t="s">
        <v>16</v>
      </c>
      <c r="J6747" s="1" t="s">
        <v>23</v>
      </c>
      <c r="K6747" s="1" t="s">
        <v>16</v>
      </c>
      <c r="L6747" s="1" t="s">
        <v>16</v>
      </c>
      <c r="M6747" s="1" t="s">
        <v>16</v>
      </c>
      <c r="N6747" s="1" t="s">
        <v>16</v>
      </c>
      <c r="O6747" s="1">
        <v>71.2</v>
      </c>
      <c r="P6747" s="1">
        <v>1.0</v>
      </c>
    </row>
    <row r="6748">
      <c r="A6748" s="1" t="s">
        <v>29</v>
      </c>
      <c r="B6748" s="1" t="s">
        <v>8890</v>
      </c>
      <c r="C6748" s="2" t="s">
        <v>8873</v>
      </c>
      <c r="D6748" s="1" t="s">
        <v>19</v>
      </c>
      <c r="E6748" s="3" t="str">
        <f t="shared" si="133"/>
        <v>2-Pack SAMSUNG S24 Skärmskydd - Härdat Glas 9H - Super kvalitet 3D</v>
      </c>
      <c r="F6748" s="1" t="s">
        <v>263</v>
      </c>
      <c r="G6748" s="1" t="s">
        <v>264</v>
      </c>
      <c r="H6748" s="1" t="s">
        <v>265</v>
      </c>
      <c r="I6748" s="1" t="s">
        <v>16</v>
      </c>
      <c r="J6748" s="1" t="s">
        <v>23</v>
      </c>
      <c r="K6748" s="1" t="s">
        <v>16</v>
      </c>
      <c r="L6748" s="1" t="s">
        <v>16</v>
      </c>
      <c r="M6748" s="1" t="s">
        <v>16</v>
      </c>
      <c r="N6748" s="1" t="s">
        <v>16</v>
      </c>
      <c r="O6748" s="1">
        <v>71.2</v>
      </c>
      <c r="P6748" s="1">
        <v>1.0</v>
      </c>
    </row>
    <row r="6749">
      <c r="A6749" s="1" t="s">
        <v>29</v>
      </c>
      <c r="B6749" s="1" t="s">
        <v>8891</v>
      </c>
      <c r="C6749" s="2" t="s">
        <v>8873</v>
      </c>
      <c r="D6749" s="1" t="s">
        <v>19</v>
      </c>
      <c r="E674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749" s="1" t="s">
        <v>26</v>
      </c>
      <c r="G6749" s="1" t="s">
        <v>27</v>
      </c>
      <c r="H6749" s="1" t="s">
        <v>28</v>
      </c>
      <c r="I6749" s="1" t="s">
        <v>16</v>
      </c>
      <c r="J6749" s="1" t="s">
        <v>23</v>
      </c>
      <c r="K6749" s="1" t="s">
        <v>16</v>
      </c>
      <c r="L6749" s="1" t="s">
        <v>16</v>
      </c>
      <c r="M6749" s="1" t="s">
        <v>16</v>
      </c>
      <c r="N6749" s="1" t="s">
        <v>16</v>
      </c>
      <c r="O6749" s="1">
        <v>71.2</v>
      </c>
      <c r="P6749" s="1">
        <v>1.0</v>
      </c>
    </row>
    <row r="6750">
      <c r="A6750" s="1" t="s">
        <v>29</v>
      </c>
      <c r="B6750" s="1" t="s">
        <v>8892</v>
      </c>
      <c r="C6750" s="2" t="s">
        <v>8873</v>
      </c>
      <c r="D6750" s="1" t="s">
        <v>19</v>
      </c>
      <c r="E675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750" s="1" t="s">
        <v>258</v>
      </c>
      <c r="G6750" s="1" t="s">
        <v>259</v>
      </c>
      <c r="H6750" s="1" t="s">
        <v>260</v>
      </c>
      <c r="I6750" s="1" t="s">
        <v>16</v>
      </c>
      <c r="J6750" s="1" t="s">
        <v>23</v>
      </c>
      <c r="K6750" s="1" t="s">
        <v>16</v>
      </c>
      <c r="L6750" s="1" t="s">
        <v>16</v>
      </c>
      <c r="M6750" s="1" t="s">
        <v>16</v>
      </c>
      <c r="N6750" s="1" t="s">
        <v>16</v>
      </c>
      <c r="O6750" s="1">
        <v>63.2</v>
      </c>
      <c r="P6750" s="1">
        <v>1.0</v>
      </c>
    </row>
    <row r="6751">
      <c r="A6751" s="1" t="s">
        <v>29</v>
      </c>
      <c r="B6751" s="1" t="s">
        <v>8893</v>
      </c>
      <c r="C6751" s="2" t="s">
        <v>8873</v>
      </c>
      <c r="D6751" s="1" t="s">
        <v>19</v>
      </c>
      <c r="E675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751" s="1" t="s">
        <v>599</v>
      </c>
      <c r="G6751" s="1" t="s">
        <v>600</v>
      </c>
      <c r="H6751" s="1" t="s">
        <v>601</v>
      </c>
      <c r="I6751" s="1" t="s">
        <v>16</v>
      </c>
      <c r="J6751" s="1" t="s">
        <v>23</v>
      </c>
      <c r="K6751" s="1" t="s">
        <v>16</v>
      </c>
      <c r="L6751" s="1" t="s">
        <v>16</v>
      </c>
      <c r="M6751" s="1" t="s">
        <v>16</v>
      </c>
      <c r="N6751" s="1" t="s">
        <v>16</v>
      </c>
      <c r="O6751" s="1">
        <v>71.2</v>
      </c>
      <c r="P6751" s="1">
        <v>1.0</v>
      </c>
    </row>
    <row r="6752">
      <c r="A6752" s="1" t="s">
        <v>29</v>
      </c>
      <c r="B6752" s="1" t="s">
        <v>8894</v>
      </c>
      <c r="C6752" s="2" t="s">
        <v>8873</v>
      </c>
      <c r="D6752" s="1" t="s">
        <v>19</v>
      </c>
      <c r="E6752" s="3" t="str">
        <f>HYPERLINK("https://fyndiq.se/produkt/a3a0bf045cf0498d/", "2-Pack Huawei P30 Lite - Härdat glas 9H – 3D Super kvalitet")</f>
        <v>2-Pack Huawei P30 Lite - Härdat glas 9H – 3D Super kvalitet</v>
      </c>
      <c r="F6752" s="1" t="s">
        <v>1011</v>
      </c>
      <c r="G6752" s="1" t="s">
        <v>1012</v>
      </c>
      <c r="H6752" s="1" t="s">
        <v>1013</v>
      </c>
      <c r="I6752" s="1" t="s">
        <v>16</v>
      </c>
      <c r="J6752" s="1" t="s">
        <v>23</v>
      </c>
      <c r="K6752" s="1" t="s">
        <v>16</v>
      </c>
      <c r="L6752" s="1" t="s">
        <v>16</v>
      </c>
      <c r="M6752" s="1" t="s">
        <v>16</v>
      </c>
      <c r="N6752" s="1" t="s">
        <v>16</v>
      </c>
      <c r="O6752" s="1">
        <v>63.2</v>
      </c>
      <c r="P6752" s="1">
        <v>1.0</v>
      </c>
    </row>
    <row r="6753">
      <c r="A6753" s="1" t="s">
        <v>29</v>
      </c>
      <c r="B6753" s="1" t="s">
        <v>8895</v>
      </c>
      <c r="C6753" s="2" t="s">
        <v>8873</v>
      </c>
      <c r="D6753" s="1" t="s">
        <v>19</v>
      </c>
      <c r="E6753" s="3" t="str">
        <f>HYPERLINK("https://fyndiq.se/produkt/56c72c0ba5f749b5/", "2-Pack SAMSUNG S24 Skärmskydd - Härdat Glas 9H - Super kvalitet 3D")</f>
        <v>2-Pack SAMSUNG S24 Skärmskydd - Härdat Glas 9H - Super kvalitet 3D</v>
      </c>
      <c r="F6753" s="1" t="s">
        <v>263</v>
      </c>
      <c r="G6753" s="1" t="s">
        <v>264</v>
      </c>
      <c r="H6753" s="1" t="s">
        <v>265</v>
      </c>
      <c r="I6753" s="1" t="s">
        <v>16</v>
      </c>
      <c r="J6753" s="1" t="s">
        <v>23</v>
      </c>
      <c r="K6753" s="1" t="s">
        <v>16</v>
      </c>
      <c r="L6753" s="1" t="s">
        <v>16</v>
      </c>
      <c r="M6753" s="1" t="s">
        <v>16</v>
      </c>
      <c r="N6753" s="1" t="s">
        <v>16</v>
      </c>
      <c r="O6753" s="1">
        <v>71.2</v>
      </c>
      <c r="P6753" s="1">
        <v>1.0</v>
      </c>
    </row>
    <row r="6754">
      <c r="A6754" s="1" t="s">
        <v>29</v>
      </c>
      <c r="B6754" s="1" t="s">
        <v>8896</v>
      </c>
      <c r="C6754" s="2" t="s">
        <v>8873</v>
      </c>
      <c r="D6754" s="1" t="s">
        <v>19</v>
      </c>
      <c r="E6754" s="3" t="str">
        <f>HYPERLINK("https://fyndiq.se/produkt/dfe28e565d2e4c8d/", "2 Pack Samsung S21 FE - 9H Härdat Glass - Super Kvalitet 3D")</f>
        <v>2 Pack Samsung S21 FE - 9H Härdat Glass - Super Kvalitet 3D</v>
      </c>
      <c r="F6754" s="1" t="s">
        <v>276</v>
      </c>
      <c r="G6754" s="1" t="s">
        <v>277</v>
      </c>
      <c r="H6754" s="1" t="s">
        <v>278</v>
      </c>
      <c r="I6754" s="1" t="s">
        <v>16</v>
      </c>
      <c r="J6754" s="1" t="s">
        <v>23</v>
      </c>
      <c r="K6754" s="1" t="s">
        <v>16</v>
      </c>
      <c r="L6754" s="1" t="s">
        <v>16</v>
      </c>
      <c r="M6754" s="1" t="s">
        <v>16</v>
      </c>
      <c r="N6754" s="1" t="s">
        <v>16</v>
      </c>
      <c r="O6754" s="1">
        <v>63.2</v>
      </c>
      <c r="P6754" s="1">
        <v>1.0</v>
      </c>
    </row>
    <row r="6755">
      <c r="A6755" s="1" t="s">
        <v>29</v>
      </c>
      <c r="B6755" s="1" t="s">
        <v>8897</v>
      </c>
      <c r="C6755" s="2" t="s">
        <v>8873</v>
      </c>
      <c r="D6755" s="1" t="s">
        <v>19</v>
      </c>
      <c r="E6755" s="3" t="str">
        <f>HYPERLINK("https://fyndiq.se/produkt/54fb3b61f3c44a31/", "2 Pack iPhone 8 Plus Svart - Härdat Glas 9H - Super Kvalitet 3D")</f>
        <v>2 Pack iPhone 8 Plus Svart - Härdat Glas 9H - Super Kvalitet 3D</v>
      </c>
      <c r="F6755" s="1" t="s">
        <v>535</v>
      </c>
      <c r="G6755" s="1" t="s">
        <v>536</v>
      </c>
      <c r="H6755" s="1" t="s">
        <v>537</v>
      </c>
      <c r="I6755" s="1" t="s">
        <v>16</v>
      </c>
      <c r="J6755" s="1" t="s">
        <v>23</v>
      </c>
      <c r="K6755" s="1" t="s">
        <v>16</v>
      </c>
      <c r="L6755" s="1" t="s">
        <v>16</v>
      </c>
      <c r="M6755" s="1" t="s">
        <v>16</v>
      </c>
      <c r="N6755" s="1" t="s">
        <v>16</v>
      </c>
      <c r="O6755" s="1">
        <v>55.2</v>
      </c>
      <c r="P6755" s="1">
        <v>1.0</v>
      </c>
    </row>
    <row r="6756">
      <c r="A6756" s="1" t="s">
        <v>29</v>
      </c>
      <c r="B6756" s="1" t="s">
        <v>8898</v>
      </c>
      <c r="C6756" s="2" t="s">
        <v>8873</v>
      </c>
      <c r="D6756" s="1" t="s">
        <v>19</v>
      </c>
      <c r="E6756" s="3" t="str">
        <f>HYPERLINK("https://fyndiq.se/produkt/a871a7da0b2249a8/", "2-Pack Iphone 11 Pro Max - 9H Härdat Glass - Top Kvalitet")</f>
        <v>2-Pack Iphone 11 Pro Max - 9H Härdat Glass - Top Kvalitet</v>
      </c>
      <c r="F6756" s="1" t="s">
        <v>559</v>
      </c>
      <c r="G6756" s="1" t="s">
        <v>560</v>
      </c>
      <c r="H6756" s="1" t="s">
        <v>561</v>
      </c>
      <c r="I6756" s="1" t="s">
        <v>16</v>
      </c>
      <c r="J6756" s="1" t="s">
        <v>23</v>
      </c>
      <c r="K6756" s="1" t="s">
        <v>16</v>
      </c>
      <c r="L6756" s="1" t="s">
        <v>16</v>
      </c>
      <c r="M6756" s="1" t="s">
        <v>16</v>
      </c>
      <c r="N6756" s="1" t="s">
        <v>16</v>
      </c>
      <c r="O6756" s="1">
        <v>55.2</v>
      </c>
      <c r="P6756" s="1">
        <v>1.0</v>
      </c>
    </row>
    <row r="6757">
      <c r="A6757" s="1" t="s">
        <v>29</v>
      </c>
      <c r="B6757" s="1" t="s">
        <v>8899</v>
      </c>
      <c r="C6757" s="2" t="s">
        <v>8873</v>
      </c>
      <c r="D6757" s="1" t="s">
        <v>19</v>
      </c>
      <c r="E6757" s="3" t="str">
        <f>HYPERLINK("https://fyndiq.se/produkt/c64bbbf107e34309/", "2-Pack Huawei P30 - Härdat glas 9H – 3D Super kvalitet")</f>
        <v>2-Pack Huawei P30 - Härdat glas 9H – 3D Super kvalitet</v>
      </c>
      <c r="F6757" s="1" t="s">
        <v>845</v>
      </c>
      <c r="G6757" s="1" t="s">
        <v>846</v>
      </c>
      <c r="H6757" s="1" t="s">
        <v>847</v>
      </c>
      <c r="I6757" s="1" t="s">
        <v>16</v>
      </c>
      <c r="J6757" s="1" t="s">
        <v>23</v>
      </c>
      <c r="K6757" s="1" t="s">
        <v>16</v>
      </c>
      <c r="L6757" s="1" t="s">
        <v>16</v>
      </c>
      <c r="M6757" s="1" t="s">
        <v>16</v>
      </c>
      <c r="N6757" s="1" t="s">
        <v>16</v>
      </c>
      <c r="O6757" s="1">
        <v>63.2</v>
      </c>
      <c r="P6757" s="1">
        <v>1.0</v>
      </c>
    </row>
    <row r="6758">
      <c r="A6758" s="1" t="s">
        <v>29</v>
      </c>
      <c r="B6758" s="1" t="s">
        <v>8900</v>
      </c>
      <c r="C6758" s="2" t="s">
        <v>8873</v>
      </c>
      <c r="D6758" s="1" t="s">
        <v>19</v>
      </c>
      <c r="E675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6758" s="1" t="s">
        <v>2035</v>
      </c>
      <c r="G6758" s="1" t="s">
        <v>2036</v>
      </c>
      <c r="H6758" s="1" t="s">
        <v>2037</v>
      </c>
      <c r="I6758" s="1" t="s">
        <v>16</v>
      </c>
      <c r="J6758" s="1" t="s">
        <v>23</v>
      </c>
      <c r="K6758" s="1" t="s">
        <v>16</v>
      </c>
      <c r="L6758" s="1" t="s">
        <v>16</v>
      </c>
      <c r="M6758" s="1" t="s">
        <v>16</v>
      </c>
      <c r="N6758" s="1" t="s">
        <v>16</v>
      </c>
      <c r="O6758" s="1">
        <v>55.2</v>
      </c>
      <c r="P6758" s="1">
        <v>1.0</v>
      </c>
    </row>
    <row r="6759">
      <c r="A6759" s="1" t="s">
        <v>29</v>
      </c>
      <c r="B6759" s="1" t="s">
        <v>8901</v>
      </c>
      <c r="C6759" s="2" t="s">
        <v>8873</v>
      </c>
      <c r="D6759" s="1" t="s">
        <v>19</v>
      </c>
      <c r="E6759" s="3" t="str">
        <f>HYPERLINK("https://fyndiq.se/produkt/ac8181d33d904577/", "Samsung Galaxy S10 Plus - Härdat glas 9H - Super kvalitet 3D")</f>
        <v>Samsung Galaxy S10 Plus - Härdat glas 9H - Super kvalitet 3D</v>
      </c>
      <c r="F6759" s="1" t="s">
        <v>171</v>
      </c>
      <c r="G6759" s="1" t="s">
        <v>172</v>
      </c>
      <c r="H6759" s="1" t="s">
        <v>173</v>
      </c>
      <c r="I6759" s="1" t="s">
        <v>16</v>
      </c>
      <c r="J6759" s="1" t="s">
        <v>23</v>
      </c>
      <c r="K6759" s="1" t="s">
        <v>16</v>
      </c>
      <c r="L6759" s="1" t="s">
        <v>16</v>
      </c>
      <c r="M6759" s="1" t="s">
        <v>16</v>
      </c>
      <c r="N6759" s="1" t="s">
        <v>16</v>
      </c>
      <c r="O6759" s="1">
        <v>55.2</v>
      </c>
      <c r="P6759" s="1">
        <v>1.0</v>
      </c>
    </row>
    <row r="6760">
      <c r="A6760" s="1" t="s">
        <v>29</v>
      </c>
      <c r="B6760" s="1" t="s">
        <v>8902</v>
      </c>
      <c r="C6760" s="2" t="s">
        <v>8873</v>
      </c>
      <c r="D6760" s="1" t="s">
        <v>19</v>
      </c>
      <c r="E6760" s="3" t="str">
        <f>HYPERLINK("https://fyndiq.se/produkt/432d784756a84eff/", "2-Pack Samsung Galaxy S20FE - Härdat Glas-9H -Super kvalitet 3D")</f>
        <v>2-Pack Samsung Galaxy S20FE - Härdat Glas-9H -Super kvalitet 3D</v>
      </c>
      <c r="F6760" s="1" t="s">
        <v>1078</v>
      </c>
      <c r="G6760" s="1" t="s">
        <v>1079</v>
      </c>
      <c r="H6760" s="1" t="s">
        <v>1080</v>
      </c>
      <c r="I6760" s="1" t="s">
        <v>16</v>
      </c>
      <c r="J6760" s="1" t="s">
        <v>23</v>
      </c>
      <c r="K6760" s="1" t="s">
        <v>16</v>
      </c>
      <c r="L6760" s="1" t="s">
        <v>16</v>
      </c>
      <c r="M6760" s="1" t="s">
        <v>16</v>
      </c>
      <c r="N6760" s="1" t="s">
        <v>16</v>
      </c>
      <c r="O6760" s="1">
        <v>63.2</v>
      </c>
      <c r="P6760" s="1">
        <v>1.0</v>
      </c>
    </row>
    <row r="6761">
      <c r="A6761" s="1" t="s">
        <v>29</v>
      </c>
      <c r="B6761" s="1" t="s">
        <v>8903</v>
      </c>
      <c r="C6761" s="2" t="s">
        <v>8873</v>
      </c>
      <c r="D6761" s="1" t="s">
        <v>19</v>
      </c>
      <c r="E676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6761" s="1" t="s">
        <v>692</v>
      </c>
      <c r="G6761" s="1" t="s">
        <v>693</v>
      </c>
      <c r="H6761" s="1" t="s">
        <v>694</v>
      </c>
      <c r="I6761" s="1" t="s">
        <v>16</v>
      </c>
      <c r="J6761" s="1" t="s">
        <v>23</v>
      </c>
      <c r="K6761" s="1" t="s">
        <v>16</v>
      </c>
      <c r="L6761" s="1" t="s">
        <v>16</v>
      </c>
      <c r="M6761" s="1" t="s">
        <v>16</v>
      </c>
      <c r="N6761" s="1" t="s">
        <v>16</v>
      </c>
      <c r="O6761" s="1">
        <v>55.2</v>
      </c>
      <c r="P6761" s="1">
        <v>1.0</v>
      </c>
    </row>
    <row r="6762">
      <c r="A6762" s="1" t="s">
        <v>29</v>
      </c>
      <c r="B6762" s="1" t="s">
        <v>8904</v>
      </c>
      <c r="C6762" s="2" t="s">
        <v>8873</v>
      </c>
      <c r="D6762" s="1" t="s">
        <v>19</v>
      </c>
      <c r="E6762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6762" s="1" t="s">
        <v>3103</v>
      </c>
      <c r="G6762" s="1" t="s">
        <v>3104</v>
      </c>
      <c r="H6762" s="1" t="s">
        <v>3105</v>
      </c>
      <c r="I6762" s="1" t="s">
        <v>16</v>
      </c>
      <c r="J6762" s="1" t="s">
        <v>23</v>
      </c>
      <c r="K6762" s="1" t="s">
        <v>16</v>
      </c>
      <c r="L6762" s="1" t="s">
        <v>16</v>
      </c>
      <c r="M6762" s="1" t="s">
        <v>16</v>
      </c>
      <c r="N6762" s="1" t="s">
        <v>16</v>
      </c>
      <c r="O6762" s="1">
        <v>79.2</v>
      </c>
      <c r="P6762" s="1">
        <v>1.0</v>
      </c>
    </row>
    <row r="6763">
      <c r="A6763" s="1" t="s">
        <v>29</v>
      </c>
      <c r="B6763" s="1" t="s">
        <v>8905</v>
      </c>
      <c r="C6763" s="2" t="s">
        <v>8873</v>
      </c>
      <c r="D6763" s="1" t="s">
        <v>19</v>
      </c>
      <c r="E6763" s="3" t="str">
        <f t="shared" ref="E6763:E6764" si="134">HYPERLINK("https://fyndiq.se/produkt/80d04410f9c744e2/", "2-Pack Samsung S23 Ultra - 9H Härdat Glass - 3D Super Kvalitet Skärmskydd")</f>
        <v>2-Pack Samsung S23 Ultra - 9H Härdat Glass - 3D Super Kvalitet Skärmskydd</v>
      </c>
      <c r="F6763" s="1" t="s">
        <v>2144</v>
      </c>
      <c r="G6763" s="1" t="s">
        <v>2145</v>
      </c>
      <c r="H6763" s="1" t="s">
        <v>2146</v>
      </c>
      <c r="I6763" s="1" t="s">
        <v>1230</v>
      </c>
      <c r="J6763" s="1" t="s">
        <v>9</v>
      </c>
      <c r="K6763" s="2" t="s">
        <v>8012</v>
      </c>
      <c r="L6763" s="1" t="s">
        <v>2602</v>
      </c>
      <c r="M6763" s="1" t="s">
        <v>16</v>
      </c>
      <c r="N6763" s="1" t="s">
        <v>16</v>
      </c>
      <c r="O6763" s="1">
        <v>63.2</v>
      </c>
      <c r="P6763" s="1">
        <v>1.0</v>
      </c>
    </row>
    <row r="6764">
      <c r="A6764" s="1" t="s">
        <v>29</v>
      </c>
      <c r="B6764" s="1" t="s">
        <v>8906</v>
      </c>
      <c r="C6764" s="2" t="s">
        <v>8873</v>
      </c>
      <c r="D6764" s="1" t="s">
        <v>19</v>
      </c>
      <c r="E6764" s="3" t="str">
        <f t="shared" si="134"/>
        <v>2-Pack Samsung S23 Ultra - 9H Härdat Glass - 3D Super Kvalitet Skärmskydd</v>
      </c>
      <c r="F6764" s="1" t="s">
        <v>2144</v>
      </c>
      <c r="G6764" s="1" t="s">
        <v>2145</v>
      </c>
      <c r="H6764" s="1" t="s">
        <v>2146</v>
      </c>
      <c r="I6764" s="1" t="s">
        <v>16</v>
      </c>
      <c r="J6764" s="1" t="s">
        <v>23</v>
      </c>
      <c r="K6764" s="1" t="s">
        <v>16</v>
      </c>
      <c r="L6764" s="1" t="s">
        <v>16</v>
      </c>
      <c r="M6764" s="1" t="s">
        <v>16</v>
      </c>
      <c r="N6764" s="1" t="s">
        <v>16</v>
      </c>
      <c r="O6764" s="1">
        <v>63.2</v>
      </c>
      <c r="P6764" s="1">
        <v>1.0</v>
      </c>
    </row>
    <row r="6765">
      <c r="A6765" s="1" t="s">
        <v>29</v>
      </c>
      <c r="B6765" s="1" t="s">
        <v>8907</v>
      </c>
      <c r="C6765" s="2" t="s">
        <v>8873</v>
      </c>
      <c r="D6765" s="1" t="s">
        <v>19</v>
      </c>
      <c r="E676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765" s="1" t="s">
        <v>977</v>
      </c>
      <c r="G6765" s="1" t="s">
        <v>978</v>
      </c>
      <c r="H6765" s="1" t="s">
        <v>979</v>
      </c>
      <c r="I6765" s="1" t="s">
        <v>1230</v>
      </c>
      <c r="J6765" s="1" t="s">
        <v>9</v>
      </c>
      <c r="K6765" s="2" t="s">
        <v>8012</v>
      </c>
      <c r="L6765" s="1" t="s">
        <v>2602</v>
      </c>
      <c r="M6765" s="1" t="s">
        <v>16</v>
      </c>
      <c r="N6765" s="1" t="s">
        <v>16</v>
      </c>
      <c r="O6765" s="1">
        <v>63.2</v>
      </c>
      <c r="P6765" s="1">
        <v>1.0</v>
      </c>
    </row>
    <row r="6766">
      <c r="A6766" s="1" t="s">
        <v>29</v>
      </c>
      <c r="B6766" s="1" t="s">
        <v>8908</v>
      </c>
      <c r="C6766" s="2" t="s">
        <v>8873</v>
      </c>
      <c r="D6766" s="1" t="s">
        <v>19</v>
      </c>
      <c r="E6766" s="3" t="str">
        <f>HYPERLINK("https://fyndiq.se/produkt/66924f1ff238487e/", "2-Pack GOOGLE PIXEL 7A Skärmskydd - Härdat Glas 9H - Super kvalitet 3D")</f>
        <v>2-Pack GOOGLE PIXEL 7A Skärmskydd - Härdat Glas 9H - Super kvalitet 3D</v>
      </c>
      <c r="F6766" s="1" t="s">
        <v>315</v>
      </c>
      <c r="G6766" s="1" t="s">
        <v>316</v>
      </c>
      <c r="H6766" s="1" t="s">
        <v>317</v>
      </c>
      <c r="I6766" s="1" t="s">
        <v>16</v>
      </c>
      <c r="J6766" s="1" t="s">
        <v>23</v>
      </c>
      <c r="K6766" s="1" t="s">
        <v>16</v>
      </c>
      <c r="L6766" s="1" t="s">
        <v>16</v>
      </c>
      <c r="M6766" s="1" t="s">
        <v>16</v>
      </c>
      <c r="N6766" s="1" t="s">
        <v>16</v>
      </c>
      <c r="O6766" s="1">
        <v>63.2</v>
      </c>
      <c r="P6766" s="1">
        <v>1.0</v>
      </c>
    </row>
    <row r="6767">
      <c r="A6767" s="1" t="s">
        <v>29</v>
      </c>
      <c r="B6767" s="1" t="s">
        <v>8909</v>
      </c>
      <c r="C6767" s="2" t="s">
        <v>8873</v>
      </c>
      <c r="D6767" s="1" t="s">
        <v>19</v>
      </c>
      <c r="E6767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767" s="1" t="s">
        <v>795</v>
      </c>
      <c r="G6767" s="1" t="s">
        <v>796</v>
      </c>
      <c r="H6767" s="1" t="s">
        <v>797</v>
      </c>
      <c r="I6767" s="1" t="s">
        <v>16</v>
      </c>
      <c r="J6767" s="1" t="s">
        <v>23</v>
      </c>
      <c r="K6767" s="1" t="s">
        <v>16</v>
      </c>
      <c r="L6767" s="1" t="s">
        <v>16</v>
      </c>
      <c r="M6767" s="1" t="s">
        <v>16</v>
      </c>
      <c r="N6767" s="1" t="s">
        <v>16</v>
      </c>
      <c r="O6767" s="1">
        <v>63.2</v>
      </c>
      <c r="P6767" s="1">
        <v>1.0</v>
      </c>
    </row>
    <row r="6768">
      <c r="A6768" s="1" t="s">
        <v>29</v>
      </c>
      <c r="B6768" s="1" t="s">
        <v>8910</v>
      </c>
      <c r="C6768" s="2" t="s">
        <v>8873</v>
      </c>
      <c r="D6768" s="1" t="s">
        <v>19</v>
      </c>
      <c r="E676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768" s="1" t="s">
        <v>258</v>
      </c>
      <c r="G6768" s="1" t="s">
        <v>259</v>
      </c>
      <c r="H6768" s="1" t="s">
        <v>260</v>
      </c>
      <c r="I6768" s="1" t="s">
        <v>16</v>
      </c>
      <c r="J6768" s="1" t="s">
        <v>23</v>
      </c>
      <c r="K6768" s="1" t="s">
        <v>16</v>
      </c>
      <c r="L6768" s="1" t="s">
        <v>16</v>
      </c>
      <c r="M6768" s="1" t="s">
        <v>16</v>
      </c>
      <c r="N6768" s="1" t="s">
        <v>16</v>
      </c>
      <c r="O6768" s="1">
        <v>63.2</v>
      </c>
      <c r="P6768" s="1">
        <v>1.0</v>
      </c>
    </row>
    <row r="6769">
      <c r="A6769" s="1" t="s">
        <v>29</v>
      </c>
      <c r="B6769" s="1" t="s">
        <v>8911</v>
      </c>
      <c r="C6769" s="2" t="s">
        <v>8873</v>
      </c>
      <c r="D6769" s="1" t="s">
        <v>19</v>
      </c>
      <c r="E6769" s="3" t="str">
        <f t="shared" ref="E6769:E6770" si="135">HYPERLINK("https://fyndiq.se/produkt/b9290a8450fa41d6/", "2-Pack MOTOROLA MOTO E13 Skärmskydd - Härdat Glas 9H - Super kvalitet 3D")</f>
        <v>2-Pack MOTOROLA MOTO E13 Skärmskydd - Härdat Glas 9H - Super kvalitet 3D</v>
      </c>
      <c r="F6769" s="1" t="s">
        <v>1625</v>
      </c>
      <c r="G6769" s="1" t="s">
        <v>1626</v>
      </c>
      <c r="H6769" s="1" t="s">
        <v>1627</v>
      </c>
      <c r="I6769" s="1" t="s">
        <v>16</v>
      </c>
      <c r="J6769" s="1" t="s">
        <v>23</v>
      </c>
      <c r="K6769" s="1" t="s">
        <v>16</v>
      </c>
      <c r="L6769" s="1" t="s">
        <v>16</v>
      </c>
      <c r="M6769" s="1" t="s">
        <v>16</v>
      </c>
      <c r="N6769" s="1" t="s">
        <v>16</v>
      </c>
      <c r="O6769" s="1">
        <v>63.2</v>
      </c>
      <c r="P6769" s="1">
        <v>1.0</v>
      </c>
    </row>
    <row r="6770">
      <c r="A6770" s="1" t="s">
        <v>29</v>
      </c>
      <c r="B6770" s="1" t="s">
        <v>8912</v>
      </c>
      <c r="C6770" s="2" t="s">
        <v>8873</v>
      </c>
      <c r="D6770" s="1" t="s">
        <v>19</v>
      </c>
      <c r="E6770" s="3" t="str">
        <f t="shared" si="135"/>
        <v>2-Pack MOTOROLA MOTO E13 Skärmskydd - Härdat Glas 9H - Super kvalitet 3D</v>
      </c>
      <c r="F6770" s="1" t="s">
        <v>1625</v>
      </c>
      <c r="G6770" s="1" t="s">
        <v>1626</v>
      </c>
      <c r="H6770" s="1" t="s">
        <v>1627</v>
      </c>
      <c r="I6770" s="1" t="s">
        <v>16</v>
      </c>
      <c r="J6770" s="1" t="s">
        <v>23</v>
      </c>
      <c r="K6770" s="1" t="s">
        <v>16</v>
      </c>
      <c r="L6770" s="1" t="s">
        <v>16</v>
      </c>
      <c r="M6770" s="1" t="s">
        <v>16</v>
      </c>
      <c r="N6770" s="1" t="s">
        <v>16</v>
      </c>
      <c r="O6770" s="1">
        <v>63.2</v>
      </c>
      <c r="P6770" s="1">
        <v>3.0</v>
      </c>
    </row>
    <row r="6771">
      <c r="A6771" s="1" t="s">
        <v>29</v>
      </c>
      <c r="B6771" s="1" t="s">
        <v>8913</v>
      </c>
      <c r="C6771" s="2" t="s">
        <v>8873</v>
      </c>
      <c r="D6771" s="1" t="s">
        <v>19</v>
      </c>
      <c r="E677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771" s="1" t="s">
        <v>729</v>
      </c>
      <c r="G6771" s="1" t="s">
        <v>730</v>
      </c>
      <c r="H6771" s="1" t="s">
        <v>731</v>
      </c>
      <c r="I6771" s="1" t="s">
        <v>16</v>
      </c>
      <c r="J6771" s="1" t="s">
        <v>23</v>
      </c>
      <c r="K6771" s="1" t="s">
        <v>16</v>
      </c>
      <c r="L6771" s="1" t="s">
        <v>16</v>
      </c>
      <c r="M6771" s="1" t="s">
        <v>16</v>
      </c>
      <c r="N6771" s="1" t="s">
        <v>16</v>
      </c>
      <c r="O6771" s="1">
        <v>63.2</v>
      </c>
      <c r="P6771" s="1">
        <v>1.0</v>
      </c>
    </row>
    <row r="6772">
      <c r="A6772" s="1" t="s">
        <v>29</v>
      </c>
      <c r="B6772" s="1" t="s">
        <v>8914</v>
      </c>
      <c r="C6772" s="2" t="s">
        <v>8873</v>
      </c>
      <c r="D6772" s="1" t="s">
        <v>19</v>
      </c>
      <c r="E6772" s="3" t="str">
        <f>HYPERLINK("https://fyndiq.se/produkt/50e4ae784f654d73/", "2 PACK ONEPLUS Nord CE 5G - Härdat glas 9H- Super kvalitet")</f>
        <v>2 PACK ONEPLUS Nord CE 5G - Härdat glas 9H- Super kvalitet</v>
      </c>
      <c r="F6772" s="1" t="s">
        <v>6296</v>
      </c>
      <c r="G6772" s="1" t="s">
        <v>6297</v>
      </c>
      <c r="H6772" s="1" t="s">
        <v>6298</v>
      </c>
      <c r="I6772" s="1" t="s">
        <v>16</v>
      </c>
      <c r="J6772" s="1" t="s">
        <v>23</v>
      </c>
      <c r="K6772" s="1" t="s">
        <v>16</v>
      </c>
      <c r="L6772" s="1" t="s">
        <v>16</v>
      </c>
      <c r="M6772" s="1" t="s">
        <v>16</v>
      </c>
      <c r="N6772" s="1" t="s">
        <v>16</v>
      </c>
      <c r="O6772" s="1">
        <v>63.2</v>
      </c>
      <c r="P6772" s="1">
        <v>1.0</v>
      </c>
    </row>
    <row r="6773">
      <c r="A6773" s="1" t="s">
        <v>29</v>
      </c>
      <c r="B6773" s="1" t="s">
        <v>8915</v>
      </c>
      <c r="C6773" s="2" t="s">
        <v>8873</v>
      </c>
      <c r="D6773" s="1" t="s">
        <v>19</v>
      </c>
      <c r="E6773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6773" s="1" t="s">
        <v>3191</v>
      </c>
      <c r="G6773" s="1" t="s">
        <v>3192</v>
      </c>
      <c r="H6773" s="1" t="s">
        <v>3193</v>
      </c>
      <c r="I6773" s="1" t="s">
        <v>16</v>
      </c>
      <c r="J6773" s="1" t="s">
        <v>23</v>
      </c>
      <c r="K6773" s="1" t="s">
        <v>16</v>
      </c>
      <c r="L6773" s="1" t="s">
        <v>16</v>
      </c>
      <c r="M6773" s="1" t="s">
        <v>16</v>
      </c>
      <c r="N6773" s="1" t="s">
        <v>16</v>
      </c>
      <c r="O6773" s="1">
        <v>63.2</v>
      </c>
      <c r="P6773" s="1">
        <v>1.0</v>
      </c>
    </row>
    <row r="6774">
      <c r="A6774" s="1" t="s">
        <v>29</v>
      </c>
      <c r="B6774" s="1" t="s">
        <v>8916</v>
      </c>
      <c r="C6774" s="2" t="s">
        <v>8873</v>
      </c>
      <c r="D6774" s="1" t="s">
        <v>19</v>
      </c>
      <c r="E6774" s="3" t="str">
        <f>HYPERLINK("https://fyndiq.se/produkt/432d784756a84eff/", "2-Pack Samsung Galaxy S20FE - Härdat Glas-9H -Super kvalitet 3D")</f>
        <v>2-Pack Samsung Galaxy S20FE - Härdat Glas-9H -Super kvalitet 3D</v>
      </c>
      <c r="F6774" s="1" t="s">
        <v>1078</v>
      </c>
      <c r="G6774" s="1" t="s">
        <v>1079</v>
      </c>
      <c r="H6774" s="1" t="s">
        <v>1080</v>
      </c>
      <c r="I6774" s="1" t="s">
        <v>16</v>
      </c>
      <c r="J6774" s="1" t="s">
        <v>23</v>
      </c>
      <c r="K6774" s="1" t="s">
        <v>16</v>
      </c>
      <c r="L6774" s="1" t="s">
        <v>16</v>
      </c>
      <c r="M6774" s="1" t="s">
        <v>16</v>
      </c>
      <c r="N6774" s="1" t="s">
        <v>16</v>
      </c>
      <c r="O6774" s="1">
        <v>63.2</v>
      </c>
      <c r="P6774" s="1">
        <v>1.0</v>
      </c>
    </row>
    <row r="6775">
      <c r="A6775" s="1" t="s">
        <v>29</v>
      </c>
      <c r="B6775" s="1" t="s">
        <v>8917</v>
      </c>
      <c r="C6775" s="2" t="s">
        <v>8873</v>
      </c>
      <c r="D6775" s="1" t="s">
        <v>19</v>
      </c>
      <c r="E6775" s="3" t="str">
        <f t="shared" ref="E6775:E6776" si="136">HYPERLINK("https://fyndiq.se/produkt/dfe28e565d2e4c8d/", "2 Pack Samsung S21 FE - 9H Härdat Glass - Super Kvalitet 3D")</f>
        <v>2 Pack Samsung S21 FE - 9H Härdat Glass - Super Kvalitet 3D</v>
      </c>
      <c r="F6775" s="1" t="s">
        <v>276</v>
      </c>
      <c r="G6775" s="1" t="s">
        <v>277</v>
      </c>
      <c r="H6775" s="1" t="s">
        <v>278</v>
      </c>
      <c r="I6775" s="1" t="s">
        <v>16</v>
      </c>
      <c r="J6775" s="1" t="s">
        <v>23</v>
      </c>
      <c r="K6775" s="1" t="s">
        <v>16</v>
      </c>
      <c r="L6775" s="1" t="s">
        <v>16</v>
      </c>
      <c r="M6775" s="1" t="s">
        <v>16</v>
      </c>
      <c r="N6775" s="1" t="s">
        <v>16</v>
      </c>
      <c r="O6775" s="1">
        <v>63.2</v>
      </c>
      <c r="P6775" s="1">
        <v>1.0</v>
      </c>
    </row>
    <row r="6776">
      <c r="A6776" s="1" t="s">
        <v>29</v>
      </c>
      <c r="B6776" s="1" t="s">
        <v>8918</v>
      </c>
      <c r="C6776" s="2" t="s">
        <v>8873</v>
      </c>
      <c r="D6776" s="1" t="s">
        <v>19</v>
      </c>
      <c r="E6776" s="3" t="str">
        <f t="shared" si="136"/>
        <v>2 Pack Samsung S21 FE - 9H Härdat Glass - Super Kvalitet 3D</v>
      </c>
      <c r="F6776" s="1" t="s">
        <v>276</v>
      </c>
      <c r="G6776" s="1" t="s">
        <v>277</v>
      </c>
      <c r="H6776" s="1" t="s">
        <v>278</v>
      </c>
      <c r="I6776" s="1" t="s">
        <v>16</v>
      </c>
      <c r="J6776" s="1" t="s">
        <v>23</v>
      </c>
      <c r="K6776" s="1" t="s">
        <v>16</v>
      </c>
      <c r="L6776" s="1" t="s">
        <v>16</v>
      </c>
      <c r="M6776" s="1" t="s">
        <v>16</v>
      </c>
      <c r="N6776" s="1" t="s">
        <v>16</v>
      </c>
      <c r="O6776" s="1">
        <v>63.2</v>
      </c>
      <c r="P6776" s="1">
        <v>1.0</v>
      </c>
    </row>
    <row r="6777">
      <c r="A6777" s="1" t="s">
        <v>29</v>
      </c>
      <c r="B6777" s="1" t="s">
        <v>8919</v>
      </c>
      <c r="C6777" s="2" t="s">
        <v>8873</v>
      </c>
      <c r="D6777" s="1" t="s">
        <v>19</v>
      </c>
      <c r="E6777" s="3" t="str">
        <f>HYPERLINK("https://fyndiq.se/produkt/acbd2f15758f4e1c/", "2-Pack Samsung A55 5G Skärmskydd i Härdat Glas")</f>
        <v>2-Pack Samsung A55 5G Skärmskydd i Härdat Glas</v>
      </c>
      <c r="F6777" s="1" t="s">
        <v>982</v>
      </c>
      <c r="G6777" s="1" t="s">
        <v>983</v>
      </c>
      <c r="H6777" s="1" t="s">
        <v>984</v>
      </c>
      <c r="I6777" s="1" t="s">
        <v>16</v>
      </c>
      <c r="J6777" s="1" t="s">
        <v>23</v>
      </c>
      <c r="K6777" s="1" t="s">
        <v>16</v>
      </c>
      <c r="L6777" s="1" t="s">
        <v>16</v>
      </c>
      <c r="M6777" s="1" t="s">
        <v>16</v>
      </c>
      <c r="N6777" s="1" t="s">
        <v>16</v>
      </c>
      <c r="O6777" s="1">
        <v>63.2</v>
      </c>
      <c r="P6777" s="1">
        <v>1.0</v>
      </c>
    </row>
    <row r="6778">
      <c r="A6778" s="1" t="s">
        <v>29</v>
      </c>
      <c r="B6778" s="1" t="s">
        <v>8920</v>
      </c>
      <c r="C6778" s="2" t="s">
        <v>8873</v>
      </c>
      <c r="D6778" s="1" t="s">
        <v>19</v>
      </c>
      <c r="E677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6778" s="1" t="s">
        <v>2035</v>
      </c>
      <c r="G6778" s="1" t="s">
        <v>2036</v>
      </c>
      <c r="H6778" s="1" t="s">
        <v>2037</v>
      </c>
      <c r="I6778" s="1" t="s">
        <v>16</v>
      </c>
      <c r="J6778" s="1" t="s">
        <v>23</v>
      </c>
      <c r="K6778" s="1" t="s">
        <v>16</v>
      </c>
      <c r="L6778" s="1" t="s">
        <v>16</v>
      </c>
      <c r="M6778" s="1" t="s">
        <v>16</v>
      </c>
      <c r="N6778" s="1" t="s">
        <v>16</v>
      </c>
      <c r="O6778" s="1">
        <v>55.2</v>
      </c>
      <c r="P6778" s="1">
        <v>1.0</v>
      </c>
    </row>
    <row r="6779">
      <c r="A6779" s="1" t="s">
        <v>29</v>
      </c>
      <c r="B6779" s="1" t="s">
        <v>8921</v>
      </c>
      <c r="C6779" s="2" t="s">
        <v>8873</v>
      </c>
      <c r="D6779" s="1" t="s">
        <v>19</v>
      </c>
      <c r="E6779" s="3" t="str">
        <f>HYPERLINK("https://fyndiq.se/produkt/e19fcc2ab2124f8a/", "2-Pack Iphone 13 Pro - 9H Härdat Glass - Top Kvalitet  3D")</f>
        <v>2-Pack Iphone 13 Pro - 9H Härdat Glass - Top Kvalitet  3D</v>
      </c>
      <c r="F6779" s="1" t="s">
        <v>555</v>
      </c>
      <c r="G6779" s="1" t="s">
        <v>556</v>
      </c>
      <c r="H6779" s="1" t="s">
        <v>557</v>
      </c>
      <c r="I6779" s="1" t="s">
        <v>16</v>
      </c>
      <c r="J6779" s="1" t="s">
        <v>23</v>
      </c>
      <c r="K6779" s="1" t="s">
        <v>16</v>
      </c>
      <c r="L6779" s="1" t="s">
        <v>16</v>
      </c>
      <c r="M6779" s="1" t="s">
        <v>16</v>
      </c>
      <c r="N6779" s="1" t="s">
        <v>16</v>
      </c>
      <c r="O6779" s="1">
        <v>55.2</v>
      </c>
      <c r="P6779" s="1">
        <v>1.0</v>
      </c>
    </row>
    <row r="6780">
      <c r="A6780" s="1" t="s">
        <v>29</v>
      </c>
      <c r="B6780" s="1" t="s">
        <v>8922</v>
      </c>
      <c r="C6780" s="2" t="s">
        <v>8873</v>
      </c>
      <c r="D6780" s="1" t="s">
        <v>19</v>
      </c>
      <c r="E6780" s="3" t="str">
        <f>HYPERLINK("https://fyndiq.se/produkt/fc0688ffd0534ad2/", "2 Pack Samsung Galaxy Note 20 5G -Härdat glas 9H -Super kvalitet")</f>
        <v>2 Pack Samsung Galaxy Note 20 5G -Härdat glas 9H -Super kvalitet</v>
      </c>
      <c r="F6780" s="1" t="s">
        <v>948</v>
      </c>
      <c r="G6780" s="1" t="s">
        <v>949</v>
      </c>
      <c r="H6780" s="1" t="s">
        <v>950</v>
      </c>
      <c r="I6780" s="1" t="s">
        <v>16</v>
      </c>
      <c r="J6780" s="1" t="s">
        <v>23</v>
      </c>
      <c r="K6780" s="1" t="s">
        <v>16</v>
      </c>
      <c r="L6780" s="1" t="s">
        <v>16</v>
      </c>
      <c r="M6780" s="1" t="s">
        <v>16</v>
      </c>
      <c r="N6780" s="1" t="s">
        <v>16</v>
      </c>
      <c r="O6780" s="1">
        <v>63.2</v>
      </c>
      <c r="P6780" s="1">
        <v>1.0</v>
      </c>
    </row>
    <row r="6781">
      <c r="A6781" s="1" t="s">
        <v>29</v>
      </c>
      <c r="B6781" s="1" t="s">
        <v>8923</v>
      </c>
      <c r="C6781" s="2" t="s">
        <v>8873</v>
      </c>
      <c r="D6781" s="1" t="s">
        <v>19</v>
      </c>
      <c r="E6781" s="3" t="str">
        <f>HYPERLINK("https://fyndiq.se/produkt/9336102739024f3e/", "2-Pack Samsung Galaxy A12 - Härdat glas 9H - Top kvalitet")</f>
        <v>2-Pack Samsung Galaxy A12 - Härdat glas 9H - Top kvalitet</v>
      </c>
      <c r="F6781" s="1" t="s">
        <v>8924</v>
      </c>
      <c r="G6781" s="1" t="s">
        <v>8925</v>
      </c>
      <c r="H6781" s="1" t="s">
        <v>8926</v>
      </c>
      <c r="I6781" s="1" t="s">
        <v>16</v>
      </c>
      <c r="J6781" s="1" t="s">
        <v>23</v>
      </c>
      <c r="K6781" s="1" t="s">
        <v>16</v>
      </c>
      <c r="L6781" s="1" t="s">
        <v>16</v>
      </c>
      <c r="M6781" s="1" t="s">
        <v>16</v>
      </c>
      <c r="N6781" s="1" t="s">
        <v>16</v>
      </c>
      <c r="O6781" s="1">
        <v>63.2</v>
      </c>
      <c r="P6781" s="1">
        <v>1.0</v>
      </c>
    </row>
    <row r="6782">
      <c r="A6782" s="1" t="s">
        <v>29</v>
      </c>
      <c r="B6782" s="1" t="s">
        <v>8927</v>
      </c>
      <c r="C6782" s="2" t="s">
        <v>8873</v>
      </c>
      <c r="D6782" s="1" t="s">
        <v>19</v>
      </c>
      <c r="E6782" s="3" t="str">
        <f>HYPERLINK("https://fyndiq.se/produkt/cd12c16ee4d949e3/", "OnePlus 10 Pro 5G - Härdat Glas 9H - Super kvalitet 3D Skärmskydd")</f>
        <v>OnePlus 10 Pro 5G - Härdat Glas 9H - Super kvalitet 3D Skärmskydd</v>
      </c>
      <c r="F6782" s="1" t="s">
        <v>1221</v>
      </c>
      <c r="G6782" s="1" t="s">
        <v>1222</v>
      </c>
      <c r="H6782" s="1" t="s">
        <v>1223</v>
      </c>
      <c r="I6782" s="1" t="s">
        <v>16</v>
      </c>
      <c r="J6782" s="1" t="s">
        <v>23</v>
      </c>
      <c r="K6782" s="1" t="s">
        <v>16</v>
      </c>
      <c r="L6782" s="1" t="s">
        <v>16</v>
      </c>
      <c r="M6782" s="1" t="s">
        <v>16</v>
      </c>
      <c r="N6782" s="1" t="s">
        <v>16</v>
      </c>
      <c r="O6782" s="1">
        <v>63.2</v>
      </c>
      <c r="P6782" s="1">
        <v>2.0</v>
      </c>
    </row>
    <row r="6783">
      <c r="A6783" s="1" t="s">
        <v>29</v>
      </c>
      <c r="B6783" s="1" t="s">
        <v>8928</v>
      </c>
      <c r="C6783" s="2" t="s">
        <v>8873</v>
      </c>
      <c r="D6783" s="1" t="s">
        <v>19</v>
      </c>
      <c r="E678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6783" s="1" t="s">
        <v>504</v>
      </c>
      <c r="G6783" s="1" t="s">
        <v>505</v>
      </c>
      <c r="H6783" s="1" t="s">
        <v>506</v>
      </c>
      <c r="I6783" s="1" t="s">
        <v>16</v>
      </c>
      <c r="J6783" s="1" t="s">
        <v>23</v>
      </c>
      <c r="K6783" s="1" t="s">
        <v>16</v>
      </c>
      <c r="L6783" s="1" t="s">
        <v>16</v>
      </c>
      <c r="M6783" s="1" t="s">
        <v>16</v>
      </c>
      <c r="N6783" s="1" t="s">
        <v>16</v>
      </c>
      <c r="O6783" s="1">
        <v>63.2</v>
      </c>
      <c r="P6783" s="1">
        <v>1.0</v>
      </c>
    </row>
    <row r="6784">
      <c r="A6784" s="1" t="s">
        <v>29</v>
      </c>
      <c r="B6784" s="1" t="s">
        <v>8929</v>
      </c>
      <c r="C6784" s="2" t="s">
        <v>8873</v>
      </c>
      <c r="D6784" s="1" t="s">
        <v>19</v>
      </c>
      <c r="E6784" s="3" t="str">
        <f>HYPERLINK("https://fyndiq.se/produkt/032929f0a4084251/", "2 Pack Galaxy S21 Ultra - Härdat glas 9H - Super kvalitet 3D")</f>
        <v>2 Pack Galaxy S21 Ultra - Härdat glas 9H - Super kvalitet 3D</v>
      </c>
      <c r="F6784" s="1" t="s">
        <v>6455</v>
      </c>
      <c r="G6784" s="1" t="s">
        <v>6456</v>
      </c>
      <c r="H6784" s="1" t="s">
        <v>6457</v>
      </c>
      <c r="I6784" s="1" t="s">
        <v>16</v>
      </c>
      <c r="J6784" s="1" t="s">
        <v>23</v>
      </c>
      <c r="K6784" s="1" t="s">
        <v>16</v>
      </c>
      <c r="L6784" s="1" t="s">
        <v>16</v>
      </c>
      <c r="M6784" s="1" t="s">
        <v>16</v>
      </c>
      <c r="N6784" s="1" t="s">
        <v>16</v>
      </c>
      <c r="O6784" s="1">
        <v>63.2</v>
      </c>
      <c r="P6784" s="1">
        <v>1.0</v>
      </c>
    </row>
    <row r="6785">
      <c r="A6785" s="1" t="s">
        <v>29</v>
      </c>
      <c r="B6785" s="1" t="s">
        <v>8930</v>
      </c>
      <c r="C6785" s="2" t="s">
        <v>8873</v>
      </c>
      <c r="D6785" s="1" t="s">
        <v>19</v>
      </c>
      <c r="E6785" s="3" t="str">
        <f>HYPERLINK("https://fyndiq.se/produkt/e9cb8b77f5e5466c/", "2 Pack - Samsung S20 PLUS - 9H Härdat Glass - 3D Super Kvalitet")</f>
        <v>2 Pack - Samsung S20 PLUS - 9H Härdat Glass - 3D Super Kvalitet</v>
      </c>
      <c r="F6785" s="1" t="s">
        <v>236</v>
      </c>
      <c r="G6785" s="1" t="s">
        <v>237</v>
      </c>
      <c r="H6785" s="1" t="s">
        <v>238</v>
      </c>
      <c r="I6785" s="1" t="s">
        <v>16</v>
      </c>
      <c r="J6785" s="1" t="s">
        <v>23</v>
      </c>
      <c r="K6785" s="1" t="s">
        <v>16</v>
      </c>
      <c r="L6785" s="1" t="s">
        <v>16</v>
      </c>
      <c r="M6785" s="1" t="s">
        <v>16</v>
      </c>
      <c r="N6785" s="1" t="s">
        <v>16</v>
      </c>
      <c r="O6785" s="1">
        <v>63.2</v>
      </c>
      <c r="P6785" s="1">
        <v>1.0</v>
      </c>
    </row>
    <row r="6786">
      <c r="A6786" s="1" t="s">
        <v>29</v>
      </c>
      <c r="B6786" s="1" t="s">
        <v>8931</v>
      </c>
      <c r="C6786" s="2" t="s">
        <v>8873</v>
      </c>
      <c r="D6786" s="1" t="s">
        <v>19</v>
      </c>
      <c r="E6786" s="3" t="str">
        <f>HYPERLINK("https://fyndiq.se/produkt/7c990866bb87402c/", "2-Pack Xiaomi 11 Lite 5G NE - Härdat Glas 9H - Super kvalitet 3D")</f>
        <v>2-Pack Xiaomi 11 Lite 5G NE - Härdat Glas 9H - Super kvalitet 3D</v>
      </c>
      <c r="F6786" s="1" t="s">
        <v>544</v>
      </c>
      <c r="G6786" s="1" t="s">
        <v>545</v>
      </c>
      <c r="H6786" s="1" t="s">
        <v>546</v>
      </c>
      <c r="I6786" s="1" t="s">
        <v>16</v>
      </c>
      <c r="J6786" s="1" t="s">
        <v>23</v>
      </c>
      <c r="K6786" s="1" t="s">
        <v>16</v>
      </c>
      <c r="L6786" s="1" t="s">
        <v>16</v>
      </c>
      <c r="M6786" s="1" t="s">
        <v>16</v>
      </c>
      <c r="N6786" s="1" t="s">
        <v>16</v>
      </c>
      <c r="O6786" s="1">
        <v>63.2</v>
      </c>
      <c r="P6786" s="1">
        <v>1.0</v>
      </c>
    </row>
    <row r="6787">
      <c r="A6787" s="1" t="s">
        <v>29</v>
      </c>
      <c r="B6787" s="1" t="s">
        <v>8932</v>
      </c>
      <c r="C6787" s="2" t="s">
        <v>8873</v>
      </c>
      <c r="D6787" s="1" t="s">
        <v>19</v>
      </c>
      <c r="E6787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6787" s="1" t="s">
        <v>2836</v>
      </c>
      <c r="G6787" s="1" t="s">
        <v>2837</v>
      </c>
      <c r="H6787" s="1" t="s">
        <v>2838</v>
      </c>
      <c r="I6787" s="1" t="s">
        <v>16</v>
      </c>
      <c r="J6787" s="1" t="s">
        <v>23</v>
      </c>
      <c r="K6787" s="1" t="s">
        <v>16</v>
      </c>
      <c r="L6787" s="1" t="s">
        <v>16</v>
      </c>
      <c r="M6787" s="1" t="s">
        <v>16</v>
      </c>
      <c r="N6787" s="1" t="s">
        <v>16</v>
      </c>
      <c r="O6787" s="1">
        <v>63.2</v>
      </c>
      <c r="P6787" s="1">
        <v>1.0</v>
      </c>
    </row>
    <row r="6788">
      <c r="A6788" s="1" t="s">
        <v>29</v>
      </c>
      <c r="B6788" s="1" t="s">
        <v>8933</v>
      </c>
      <c r="C6788" s="2" t="s">
        <v>8873</v>
      </c>
      <c r="D6788" s="1" t="s">
        <v>19</v>
      </c>
      <c r="E678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788" s="1" t="s">
        <v>103</v>
      </c>
      <c r="G6788" s="1" t="s">
        <v>104</v>
      </c>
      <c r="H6788" s="1" t="s">
        <v>105</v>
      </c>
      <c r="I6788" s="1" t="s">
        <v>1230</v>
      </c>
      <c r="J6788" s="1" t="s">
        <v>23</v>
      </c>
      <c r="K6788" s="1" t="s">
        <v>16</v>
      </c>
      <c r="L6788" s="1" t="s">
        <v>16</v>
      </c>
      <c r="M6788" s="1" t="s">
        <v>16</v>
      </c>
      <c r="N6788" s="1" t="s">
        <v>16</v>
      </c>
      <c r="O6788" s="1">
        <v>63.2</v>
      </c>
      <c r="P6788" s="1">
        <v>1.0</v>
      </c>
    </row>
    <row r="6789">
      <c r="A6789" s="1" t="s">
        <v>29</v>
      </c>
      <c r="B6789" s="1" t="s">
        <v>8934</v>
      </c>
      <c r="C6789" s="2" t="s">
        <v>8873</v>
      </c>
      <c r="D6789" s="1" t="s">
        <v>19</v>
      </c>
      <c r="E6789" s="3" t="str">
        <f>HYPERLINK("https://fyndiq.se/produkt/71c054dfb7cb4551/", "2 Pack iPhone 8 Plus Vit - Härdat Glas 9H - Super Kvalitet 3D")</f>
        <v>2 Pack iPhone 8 Plus Vit - Härdat Glas 9H - Super Kvalitet 3D</v>
      </c>
      <c r="F6789" s="1" t="s">
        <v>1369</v>
      </c>
      <c r="G6789" s="1" t="s">
        <v>1370</v>
      </c>
      <c r="H6789" s="1" t="s">
        <v>1371</v>
      </c>
      <c r="I6789" s="1" t="s">
        <v>16</v>
      </c>
      <c r="J6789" s="1" t="s">
        <v>23</v>
      </c>
      <c r="K6789" s="1" t="s">
        <v>16</v>
      </c>
      <c r="L6789" s="1" t="s">
        <v>16</v>
      </c>
      <c r="M6789" s="1" t="s">
        <v>16</v>
      </c>
      <c r="N6789" s="1" t="s">
        <v>16</v>
      </c>
      <c r="O6789" s="1">
        <v>55.2</v>
      </c>
      <c r="P6789" s="1">
        <v>1.0</v>
      </c>
    </row>
    <row r="6790">
      <c r="A6790" s="1" t="s">
        <v>29</v>
      </c>
      <c r="B6790" s="1" t="s">
        <v>8935</v>
      </c>
      <c r="C6790" s="2" t="s">
        <v>8873</v>
      </c>
      <c r="D6790" s="1" t="s">
        <v>19</v>
      </c>
      <c r="E679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790" s="1" t="s">
        <v>103</v>
      </c>
      <c r="G6790" s="1" t="s">
        <v>104</v>
      </c>
      <c r="H6790" s="1" t="s">
        <v>105</v>
      </c>
      <c r="I6790" s="1" t="s">
        <v>16</v>
      </c>
      <c r="J6790" s="1" t="s">
        <v>23</v>
      </c>
      <c r="K6790" s="1" t="s">
        <v>16</v>
      </c>
      <c r="L6790" s="1" t="s">
        <v>16</v>
      </c>
      <c r="M6790" s="1" t="s">
        <v>16</v>
      </c>
      <c r="N6790" s="1" t="s">
        <v>16</v>
      </c>
      <c r="O6790" s="1">
        <v>63.2</v>
      </c>
      <c r="P6790" s="1">
        <v>1.0</v>
      </c>
    </row>
    <row r="6791">
      <c r="A6791" s="1" t="s">
        <v>29</v>
      </c>
      <c r="B6791" s="1" t="s">
        <v>8936</v>
      </c>
      <c r="C6791" s="2" t="s">
        <v>8873</v>
      </c>
      <c r="D6791" s="1" t="s">
        <v>19</v>
      </c>
      <c r="E6791" s="3" t="str">
        <f>HYPERLINK("https://fyndiq.se/produkt/67afb534781a4066/", "2-Pack Samsung Galaxy S9 Plus - Härdat glas- 9HSuper kvalitet 3D")</f>
        <v>2-Pack Samsung Galaxy S9 Plus - Härdat glas- 9HSuper kvalitet 3D</v>
      </c>
      <c r="F6791" s="1" t="s">
        <v>3929</v>
      </c>
      <c r="G6791" s="1" t="s">
        <v>3930</v>
      </c>
      <c r="H6791" s="1" t="s">
        <v>3931</v>
      </c>
      <c r="I6791" s="1" t="s">
        <v>16</v>
      </c>
      <c r="J6791" s="1" t="s">
        <v>23</v>
      </c>
      <c r="K6791" s="1" t="s">
        <v>16</v>
      </c>
      <c r="L6791" s="1" t="s">
        <v>16</v>
      </c>
      <c r="M6791" s="1" t="s">
        <v>16</v>
      </c>
      <c r="N6791" s="1" t="s">
        <v>16</v>
      </c>
      <c r="O6791" s="1">
        <v>63.2</v>
      </c>
      <c r="P6791" s="1">
        <v>1.0</v>
      </c>
    </row>
    <row r="6792">
      <c r="A6792" s="1" t="s">
        <v>29</v>
      </c>
      <c r="B6792" s="1" t="s">
        <v>8937</v>
      </c>
      <c r="C6792" s="2" t="s">
        <v>8873</v>
      </c>
      <c r="D6792" s="1" t="s">
        <v>19</v>
      </c>
      <c r="E6792" s="3" t="str">
        <f>HYPERLINK("https://fyndiq.se/produkt/9a2db71d2ac84e70/", "2-Pack XIAOMI POCO X6 PRO Skärmskydd - Härdat Glas 9H - Super kvalitet 3D")</f>
        <v>2-Pack XIAOMI POCO X6 PRO Skärmskydd - Härdat Glas 9H - Super kvalitet 3D</v>
      </c>
      <c r="F6792" s="1" t="s">
        <v>3594</v>
      </c>
      <c r="G6792" s="1" t="s">
        <v>3595</v>
      </c>
      <c r="H6792" s="1" t="s">
        <v>3596</v>
      </c>
      <c r="I6792" s="1" t="s">
        <v>16</v>
      </c>
      <c r="J6792" s="1" t="s">
        <v>23</v>
      </c>
      <c r="K6792" s="1" t="s">
        <v>16</v>
      </c>
      <c r="L6792" s="1" t="s">
        <v>16</v>
      </c>
      <c r="M6792" s="1" t="s">
        <v>16</v>
      </c>
      <c r="N6792" s="1" t="s">
        <v>16</v>
      </c>
      <c r="O6792" s="1">
        <v>63.2</v>
      </c>
      <c r="P6792" s="1">
        <v>1.0</v>
      </c>
    </row>
    <row r="6793">
      <c r="A6793" s="1" t="s">
        <v>29</v>
      </c>
      <c r="B6793" s="1" t="s">
        <v>8938</v>
      </c>
      <c r="C6793" s="2" t="s">
        <v>8873</v>
      </c>
      <c r="D6793" s="1" t="s">
        <v>19</v>
      </c>
      <c r="E6793" s="3" t="str">
        <f>HYPERLINK("https://fyndiq.se/produkt/0a890dd972c4463d/", "2-Pack Samsung Galaxy A52s 5G - Härdat glas 9H - Super kvalitet")</f>
        <v>2-Pack Samsung Galaxy A52s 5G - Härdat glas 9H - Super kvalitet</v>
      </c>
      <c r="F6793" s="1" t="s">
        <v>442</v>
      </c>
      <c r="G6793" s="1" t="s">
        <v>443</v>
      </c>
      <c r="H6793" s="1" t="s">
        <v>444</v>
      </c>
      <c r="I6793" s="1" t="s">
        <v>16</v>
      </c>
      <c r="J6793" s="1" t="s">
        <v>23</v>
      </c>
      <c r="K6793" s="1" t="s">
        <v>16</v>
      </c>
      <c r="L6793" s="1" t="s">
        <v>16</v>
      </c>
      <c r="M6793" s="1" t="s">
        <v>16</v>
      </c>
      <c r="N6793" s="1" t="s">
        <v>16</v>
      </c>
      <c r="O6793" s="1">
        <v>63.2</v>
      </c>
      <c r="P6793" s="1">
        <v>1.0</v>
      </c>
    </row>
    <row r="6794">
      <c r="A6794" s="1" t="s">
        <v>29</v>
      </c>
      <c r="B6794" s="1" t="s">
        <v>8939</v>
      </c>
      <c r="C6794" s="2" t="s">
        <v>8873</v>
      </c>
      <c r="D6794" s="1" t="s">
        <v>19</v>
      </c>
      <c r="E6794" s="3" t="str">
        <f>HYPERLINK("https://fyndiq.se/produkt/67afb534781a4066/", "2-Pack Samsung Galaxy S9 Plus - Härdat glas- 9HSuper kvalitet 3D")</f>
        <v>2-Pack Samsung Galaxy S9 Plus - Härdat glas- 9HSuper kvalitet 3D</v>
      </c>
      <c r="F6794" s="1" t="s">
        <v>3929</v>
      </c>
      <c r="G6794" s="1" t="s">
        <v>3930</v>
      </c>
      <c r="H6794" s="1" t="s">
        <v>3931</v>
      </c>
      <c r="I6794" s="1" t="s">
        <v>16</v>
      </c>
      <c r="J6794" s="1" t="s">
        <v>23</v>
      </c>
      <c r="K6794" s="1" t="s">
        <v>16</v>
      </c>
      <c r="L6794" s="1" t="s">
        <v>16</v>
      </c>
      <c r="M6794" s="1" t="s">
        <v>16</v>
      </c>
      <c r="N6794" s="1" t="s">
        <v>16</v>
      </c>
      <c r="O6794" s="1">
        <v>63.2</v>
      </c>
      <c r="P6794" s="1">
        <v>1.0</v>
      </c>
    </row>
    <row r="6795">
      <c r="A6795" s="1" t="s">
        <v>29</v>
      </c>
      <c r="B6795" s="1" t="s">
        <v>8940</v>
      </c>
      <c r="C6795" s="2" t="s">
        <v>8873</v>
      </c>
      <c r="D6795" s="1" t="s">
        <v>19</v>
      </c>
      <c r="E6795" s="3" t="str">
        <f>HYPERLINK("https://fyndiq.se/produkt/66924f1ff238487e/", "2-Pack GOOGLE PIXEL 7A Skärmskydd - Härdat Glas 9H - Super kvalitet 3D")</f>
        <v>2-Pack GOOGLE PIXEL 7A Skärmskydd - Härdat Glas 9H - Super kvalitet 3D</v>
      </c>
      <c r="F6795" s="1" t="s">
        <v>315</v>
      </c>
      <c r="G6795" s="1" t="s">
        <v>316</v>
      </c>
      <c r="H6795" s="1" t="s">
        <v>317</v>
      </c>
      <c r="I6795" s="1" t="s">
        <v>16</v>
      </c>
      <c r="J6795" s="1" t="s">
        <v>23</v>
      </c>
      <c r="K6795" s="1" t="s">
        <v>16</v>
      </c>
      <c r="L6795" s="1" t="s">
        <v>16</v>
      </c>
      <c r="M6795" s="1" t="s">
        <v>16</v>
      </c>
      <c r="N6795" s="1" t="s">
        <v>16</v>
      </c>
      <c r="O6795" s="1">
        <v>63.2</v>
      </c>
      <c r="P6795" s="1">
        <v>1.0</v>
      </c>
    </row>
    <row r="6796">
      <c r="A6796" s="1" t="s">
        <v>29</v>
      </c>
      <c r="B6796" s="1" t="s">
        <v>8941</v>
      </c>
      <c r="C6796" s="2" t="s">
        <v>8873</v>
      </c>
      <c r="D6796" s="1" t="s">
        <v>19</v>
      </c>
      <c r="E6796" s="3" t="str">
        <f>HYPERLINK("https://fyndiq.se/produkt/f676a7aac02c44c9/", "2-Pack OnePlus 9 Pro 5G - Härdat Glas 9H - Super kvalitet 3D Skärmskydd")</f>
        <v>2-Pack OnePlus 9 Pro 5G - Härdat Glas 9H - Super kvalitet 3D Skärmskydd</v>
      </c>
      <c r="F6796" s="1" t="s">
        <v>208</v>
      </c>
      <c r="G6796" s="1" t="s">
        <v>209</v>
      </c>
      <c r="H6796" s="1" t="s">
        <v>210</v>
      </c>
      <c r="I6796" s="1" t="s">
        <v>16</v>
      </c>
      <c r="J6796" s="1" t="s">
        <v>23</v>
      </c>
      <c r="K6796" s="1" t="s">
        <v>16</v>
      </c>
      <c r="L6796" s="1" t="s">
        <v>16</v>
      </c>
      <c r="M6796" s="1" t="s">
        <v>16</v>
      </c>
      <c r="N6796" s="1" t="s">
        <v>16</v>
      </c>
      <c r="O6796" s="1">
        <v>71.2</v>
      </c>
      <c r="P6796" s="1">
        <v>1.0</v>
      </c>
    </row>
    <row r="6797">
      <c r="A6797" s="1" t="s">
        <v>29</v>
      </c>
      <c r="B6797" s="1" t="s">
        <v>8942</v>
      </c>
      <c r="C6797" s="2" t="s">
        <v>8873</v>
      </c>
      <c r="D6797" s="1" t="s">
        <v>19</v>
      </c>
      <c r="E679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797" s="1" t="s">
        <v>599</v>
      </c>
      <c r="G6797" s="1" t="s">
        <v>600</v>
      </c>
      <c r="H6797" s="1" t="s">
        <v>601</v>
      </c>
      <c r="I6797" s="1" t="s">
        <v>16</v>
      </c>
      <c r="J6797" s="1" t="s">
        <v>23</v>
      </c>
      <c r="K6797" s="1" t="s">
        <v>16</v>
      </c>
      <c r="L6797" s="1" t="s">
        <v>16</v>
      </c>
      <c r="M6797" s="1" t="s">
        <v>16</v>
      </c>
      <c r="N6797" s="1" t="s">
        <v>16</v>
      </c>
      <c r="O6797" s="1">
        <v>71.2</v>
      </c>
      <c r="P6797" s="1">
        <v>1.0</v>
      </c>
    </row>
    <row r="6798">
      <c r="A6798" s="1" t="s">
        <v>29</v>
      </c>
      <c r="B6798" s="1" t="s">
        <v>8943</v>
      </c>
      <c r="C6798" s="2" t="s">
        <v>8873</v>
      </c>
      <c r="D6798" s="1" t="s">
        <v>19</v>
      </c>
      <c r="E6798" s="3" t="str">
        <f>HYPERLINK("https://fyndiq.se/produkt/925ae49423884615/", "2-Pack Samsung S22 Ultra Skärmskydd &amp; 1-Pack linsskydd -9H GLAS")</f>
        <v>2-Pack Samsung S22 Ultra Skärmskydd &amp; 1-Pack linsskydd -9H GLAS</v>
      </c>
      <c r="F6798" s="1" t="s">
        <v>335</v>
      </c>
      <c r="G6798" s="1" t="s">
        <v>336</v>
      </c>
      <c r="H6798" s="1" t="s">
        <v>337</v>
      </c>
      <c r="I6798" s="1" t="s">
        <v>16</v>
      </c>
      <c r="J6798" s="1" t="s">
        <v>23</v>
      </c>
      <c r="K6798" s="1" t="s">
        <v>16</v>
      </c>
      <c r="L6798" s="1" t="s">
        <v>16</v>
      </c>
      <c r="M6798" s="1" t="s">
        <v>16</v>
      </c>
      <c r="N6798" s="1" t="s">
        <v>16</v>
      </c>
      <c r="O6798" s="1">
        <v>71.2</v>
      </c>
      <c r="P6798" s="1">
        <v>1.0</v>
      </c>
    </row>
    <row r="6799">
      <c r="A6799" s="1" t="s">
        <v>29</v>
      </c>
      <c r="B6799" s="1" t="s">
        <v>8944</v>
      </c>
      <c r="C6799" s="2" t="s">
        <v>8873</v>
      </c>
      <c r="D6799" s="1" t="s">
        <v>19</v>
      </c>
      <c r="E6799" s="3" t="str">
        <f>HYPERLINK("https://fyndiq.se/produkt/bd84362587364f02/", "2-Pack GOOGLE PIXEL 8 Skärmskydd - Härdat Glas 9H - Super kvalitet 3D")</f>
        <v>2-Pack GOOGLE PIXEL 8 Skärmskydd - Härdat Glas 9H - Super kvalitet 3D</v>
      </c>
      <c r="F6799" s="1" t="s">
        <v>254</v>
      </c>
      <c r="G6799" s="1" t="s">
        <v>255</v>
      </c>
      <c r="H6799" s="1" t="s">
        <v>256</v>
      </c>
      <c r="I6799" s="1" t="s">
        <v>16</v>
      </c>
      <c r="J6799" s="1" t="s">
        <v>23</v>
      </c>
      <c r="K6799" s="1" t="s">
        <v>16</v>
      </c>
      <c r="L6799" s="1" t="s">
        <v>16</v>
      </c>
      <c r="M6799" s="1" t="s">
        <v>16</v>
      </c>
      <c r="N6799" s="1" t="s">
        <v>16</v>
      </c>
      <c r="O6799" s="1">
        <v>71.2</v>
      </c>
      <c r="P6799" s="1">
        <v>1.0</v>
      </c>
    </row>
    <row r="6800">
      <c r="A6800" s="1" t="s">
        <v>29</v>
      </c>
      <c r="B6800" s="1" t="s">
        <v>8945</v>
      </c>
      <c r="C6800" s="2" t="s">
        <v>8873</v>
      </c>
      <c r="D6800" s="1" t="s">
        <v>19</v>
      </c>
      <c r="E6800" s="3" t="str">
        <f t="shared" ref="E6800:E6801" si="137">HYPERLINK("https://fyndiq.se/produkt/56c72c0ba5f749b5/", "2-Pack SAMSUNG S24 Skärmskydd - Härdat Glas 9H - Super kvalitet 3D")</f>
        <v>2-Pack SAMSUNG S24 Skärmskydd - Härdat Glas 9H - Super kvalitet 3D</v>
      </c>
      <c r="F6800" s="1" t="s">
        <v>263</v>
      </c>
      <c r="G6800" s="1" t="s">
        <v>264</v>
      </c>
      <c r="H6800" s="1" t="s">
        <v>265</v>
      </c>
      <c r="I6800" s="1" t="s">
        <v>16</v>
      </c>
      <c r="J6800" s="1" t="s">
        <v>23</v>
      </c>
      <c r="K6800" s="1" t="s">
        <v>16</v>
      </c>
      <c r="L6800" s="1" t="s">
        <v>16</v>
      </c>
      <c r="M6800" s="1" t="s">
        <v>16</v>
      </c>
      <c r="N6800" s="1" t="s">
        <v>16</v>
      </c>
      <c r="O6800" s="1">
        <v>71.2</v>
      </c>
      <c r="P6800" s="1">
        <v>1.0</v>
      </c>
    </row>
    <row r="6801">
      <c r="A6801" s="1" t="s">
        <v>29</v>
      </c>
      <c r="B6801" s="1" t="s">
        <v>8946</v>
      </c>
      <c r="C6801" s="2" t="s">
        <v>8873</v>
      </c>
      <c r="D6801" s="1" t="s">
        <v>19</v>
      </c>
      <c r="E6801" s="3" t="str">
        <f t="shared" si="137"/>
        <v>2-Pack SAMSUNG S24 Skärmskydd - Härdat Glas 9H - Super kvalitet 3D</v>
      </c>
      <c r="F6801" s="1" t="s">
        <v>263</v>
      </c>
      <c r="G6801" s="1" t="s">
        <v>264</v>
      </c>
      <c r="H6801" s="1" t="s">
        <v>265</v>
      </c>
      <c r="I6801" s="1" t="s">
        <v>16</v>
      </c>
      <c r="J6801" s="1" t="s">
        <v>23</v>
      </c>
      <c r="K6801" s="1" t="s">
        <v>16</v>
      </c>
      <c r="L6801" s="1" t="s">
        <v>16</v>
      </c>
      <c r="M6801" s="1" t="s">
        <v>16</v>
      </c>
      <c r="N6801" s="1" t="s">
        <v>16</v>
      </c>
      <c r="O6801" s="1">
        <v>71.2</v>
      </c>
      <c r="P6801" s="1">
        <v>1.0</v>
      </c>
    </row>
    <row r="6802">
      <c r="A6802" s="1" t="s">
        <v>29</v>
      </c>
      <c r="B6802" s="1" t="s">
        <v>8947</v>
      </c>
      <c r="C6802" s="2" t="s">
        <v>8873</v>
      </c>
      <c r="D6802" s="1" t="s">
        <v>19</v>
      </c>
      <c r="E6802" s="3" t="str">
        <f>HYPERLINK("https://fyndiq.se/produkt/2a9c08e4daf04aed/", "2-Pack Xiaomi 12T Pro - Härdat Glas 9H - Super kvalitet 3D Skärmskydd")</f>
        <v>2-Pack Xiaomi 12T Pro - Härdat Glas 9H - Super kvalitet 3D Skärmskydd</v>
      </c>
      <c r="F6802" s="1" t="s">
        <v>376</v>
      </c>
      <c r="G6802" s="1" t="s">
        <v>377</v>
      </c>
      <c r="H6802" s="1" t="s">
        <v>378</v>
      </c>
      <c r="I6802" s="1" t="s">
        <v>16</v>
      </c>
      <c r="J6802" s="1" t="s">
        <v>23</v>
      </c>
      <c r="K6802" s="1" t="s">
        <v>16</v>
      </c>
      <c r="L6802" s="1" t="s">
        <v>16</v>
      </c>
      <c r="M6802" s="1" t="s">
        <v>16</v>
      </c>
      <c r="N6802" s="1" t="s">
        <v>16</v>
      </c>
      <c r="O6802" s="1">
        <v>63.2</v>
      </c>
      <c r="P6802" s="1">
        <v>1.0</v>
      </c>
    </row>
    <row r="6803">
      <c r="A6803" s="1" t="s">
        <v>29</v>
      </c>
      <c r="B6803" s="1" t="s">
        <v>8948</v>
      </c>
      <c r="C6803" s="2" t="s">
        <v>8873</v>
      </c>
      <c r="D6803" s="1" t="s">
        <v>19</v>
      </c>
      <c r="E6803" s="3" t="str">
        <f>HYPERLINK("https://fyndiq.se/produkt/28799ed0373d40b4/", "2 Pack Galaxy S21 Ultra 5G- Härdat glas 9H - Super kvalitet 3D")</f>
        <v>2 Pack Galaxy S21 Ultra 5G- Härdat glas 9H - Super kvalitet 3D</v>
      </c>
      <c r="F6803" s="1" t="s">
        <v>272</v>
      </c>
      <c r="G6803" s="1" t="s">
        <v>273</v>
      </c>
      <c r="H6803" s="1" t="s">
        <v>274</v>
      </c>
      <c r="I6803" s="1" t="s">
        <v>16</v>
      </c>
      <c r="J6803" s="1" t="s">
        <v>23</v>
      </c>
      <c r="K6803" s="1" t="s">
        <v>16</v>
      </c>
      <c r="L6803" s="1" t="s">
        <v>16</v>
      </c>
      <c r="M6803" s="1" t="s">
        <v>16</v>
      </c>
      <c r="N6803" s="1" t="s">
        <v>16</v>
      </c>
      <c r="O6803" s="1">
        <v>63.2</v>
      </c>
      <c r="P6803" s="1">
        <v>1.0</v>
      </c>
    </row>
    <row r="6804">
      <c r="A6804" s="1" t="s">
        <v>29</v>
      </c>
      <c r="B6804" s="1" t="s">
        <v>8949</v>
      </c>
      <c r="C6804" s="2" t="s">
        <v>8873</v>
      </c>
      <c r="D6804" s="1" t="s">
        <v>19</v>
      </c>
      <c r="E680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804" s="1" t="s">
        <v>26</v>
      </c>
      <c r="G6804" s="1" t="s">
        <v>27</v>
      </c>
      <c r="H6804" s="1" t="s">
        <v>28</v>
      </c>
      <c r="I6804" s="1" t="s">
        <v>16</v>
      </c>
      <c r="J6804" s="1" t="s">
        <v>23</v>
      </c>
      <c r="K6804" s="1" t="s">
        <v>16</v>
      </c>
      <c r="L6804" s="1" t="s">
        <v>16</v>
      </c>
      <c r="M6804" s="1" t="s">
        <v>16</v>
      </c>
      <c r="N6804" s="1" t="s">
        <v>16</v>
      </c>
      <c r="O6804" s="1">
        <v>71.2</v>
      </c>
      <c r="P6804" s="1">
        <v>1.0</v>
      </c>
    </row>
    <row r="6805">
      <c r="A6805" s="1" t="s">
        <v>29</v>
      </c>
      <c r="B6805" s="1" t="s">
        <v>8950</v>
      </c>
      <c r="C6805" s="2" t="s">
        <v>8873</v>
      </c>
      <c r="D6805" s="1" t="s">
        <v>19</v>
      </c>
      <c r="E6805" s="3" t="str">
        <f>HYPERLINK("https://fyndiq.se/produkt/8a162916fdf246f7/", "2-Pack SAMSUNG S24 Skärmskydd - Härdat Glas 9H - Super kvalitet 3D")</f>
        <v>2-Pack SAMSUNG S24 Skärmskydd - Härdat Glas 9H - Super kvalitet 3D</v>
      </c>
      <c r="F6805" s="1" t="s">
        <v>714</v>
      </c>
      <c r="G6805" s="1" t="s">
        <v>715</v>
      </c>
      <c r="H6805" s="1" t="s">
        <v>716</v>
      </c>
      <c r="I6805" s="1" t="s">
        <v>16</v>
      </c>
      <c r="J6805" s="1" t="s">
        <v>23</v>
      </c>
      <c r="K6805" s="1" t="s">
        <v>16</v>
      </c>
      <c r="L6805" s="1" t="s">
        <v>16</v>
      </c>
      <c r="M6805" s="1" t="s">
        <v>16</v>
      </c>
      <c r="N6805" s="1" t="s">
        <v>16</v>
      </c>
      <c r="O6805" s="1">
        <v>71.2</v>
      </c>
      <c r="P6805" s="1">
        <v>1.0</v>
      </c>
    </row>
    <row r="6806">
      <c r="A6806" s="1" t="s">
        <v>29</v>
      </c>
      <c r="B6806" s="1" t="s">
        <v>8951</v>
      </c>
      <c r="C6806" s="2" t="s">
        <v>8873</v>
      </c>
      <c r="D6806" s="1" t="s">
        <v>19</v>
      </c>
      <c r="E6806" s="3" t="str">
        <f>HYPERLINK("https://fyndiq.se/produkt/ffd808ba7c174af8/", "2-Pack Samsung S22 Skärmskydd &amp; 1-Pack linsskydd -Härdat Glas 9H")</f>
        <v>2-Pack Samsung S22 Skärmskydd &amp; 1-Pack linsskydd -Härdat Glas 9H</v>
      </c>
      <c r="F6806" s="1" t="s">
        <v>179</v>
      </c>
      <c r="G6806" s="1" t="s">
        <v>180</v>
      </c>
      <c r="H6806" s="1" t="s">
        <v>181</v>
      </c>
      <c r="I6806" s="1" t="s">
        <v>16</v>
      </c>
      <c r="J6806" s="1" t="s">
        <v>23</v>
      </c>
      <c r="K6806" s="1" t="s">
        <v>16</v>
      </c>
      <c r="L6806" s="1" t="s">
        <v>16</v>
      </c>
      <c r="M6806" s="1" t="s">
        <v>16</v>
      </c>
      <c r="N6806" s="1" t="s">
        <v>16</v>
      </c>
      <c r="O6806" s="1">
        <v>71.2</v>
      </c>
      <c r="P6806" s="1">
        <v>1.0</v>
      </c>
    </row>
    <row r="6807">
      <c r="A6807" s="1" t="s">
        <v>29</v>
      </c>
      <c r="B6807" s="1" t="s">
        <v>8952</v>
      </c>
      <c r="C6807" s="2" t="s">
        <v>8873</v>
      </c>
      <c r="D6807" s="1" t="s">
        <v>19</v>
      </c>
      <c r="E6807" s="3" t="str">
        <f>HYPERLINK("https://fyndiq.se/produkt/2030c5450cfb4338/", "2 Pack Huawei P30 Pro - Härdat glas 9H – 3D Super kvalitet")</f>
        <v>2 Pack Huawei P30 Pro - Härdat glas 9H – 3D Super kvalitet</v>
      </c>
      <c r="F6807" s="1" t="s">
        <v>1091</v>
      </c>
      <c r="G6807" s="1" t="s">
        <v>1092</v>
      </c>
      <c r="H6807" s="1" t="s">
        <v>1093</v>
      </c>
      <c r="I6807" s="1" t="s">
        <v>16</v>
      </c>
      <c r="J6807" s="1" t="s">
        <v>23</v>
      </c>
      <c r="K6807" s="1" t="s">
        <v>16</v>
      </c>
      <c r="L6807" s="1" t="s">
        <v>16</v>
      </c>
      <c r="M6807" s="1" t="s">
        <v>16</v>
      </c>
      <c r="N6807" s="1" t="s">
        <v>16</v>
      </c>
      <c r="O6807" s="1">
        <v>71.2</v>
      </c>
      <c r="P6807" s="1">
        <v>1.0</v>
      </c>
    </row>
    <row r="6808">
      <c r="A6808" s="1" t="s">
        <v>29</v>
      </c>
      <c r="B6808" s="1" t="s">
        <v>8953</v>
      </c>
      <c r="C6808" s="2" t="s">
        <v>8873</v>
      </c>
      <c r="D6808" s="1" t="s">
        <v>19</v>
      </c>
      <c r="E680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808" s="1" t="s">
        <v>539</v>
      </c>
      <c r="G6808" s="1" t="s">
        <v>540</v>
      </c>
      <c r="H6808" s="1" t="s">
        <v>541</v>
      </c>
      <c r="I6808" s="1" t="s">
        <v>16</v>
      </c>
      <c r="J6808" s="1" t="s">
        <v>23</v>
      </c>
      <c r="K6808" s="1" t="s">
        <v>16</v>
      </c>
      <c r="L6808" s="1" t="s">
        <v>16</v>
      </c>
      <c r="M6808" s="1" t="s">
        <v>16</v>
      </c>
      <c r="N6808" s="1" t="s">
        <v>16</v>
      </c>
      <c r="O6808" s="1">
        <v>95.2</v>
      </c>
      <c r="P6808" s="1">
        <v>1.0</v>
      </c>
    </row>
    <row r="6809">
      <c r="A6809" s="1" t="s">
        <v>29</v>
      </c>
      <c r="B6809" s="1" t="s">
        <v>8954</v>
      </c>
      <c r="C6809" s="2" t="s">
        <v>8873</v>
      </c>
      <c r="D6809" s="1" t="s">
        <v>19</v>
      </c>
      <c r="E6809" s="3" t="str">
        <f>HYPERLINK("https://fyndiq.se/produkt/67afb534781a4066/", "2-Pack Samsung Galaxy S9 Plus - Härdat glas- 9HSuper kvalitet 3D")</f>
        <v>2-Pack Samsung Galaxy S9 Plus - Härdat glas- 9HSuper kvalitet 3D</v>
      </c>
      <c r="F6809" s="1" t="s">
        <v>3929</v>
      </c>
      <c r="G6809" s="1" t="s">
        <v>3930</v>
      </c>
      <c r="H6809" s="1" t="s">
        <v>3931</v>
      </c>
      <c r="I6809" s="1" t="s">
        <v>16</v>
      </c>
      <c r="J6809" s="1" t="s">
        <v>23</v>
      </c>
      <c r="K6809" s="1" t="s">
        <v>16</v>
      </c>
      <c r="L6809" s="1" t="s">
        <v>16</v>
      </c>
      <c r="M6809" s="1" t="s">
        <v>16</v>
      </c>
      <c r="N6809" s="1" t="s">
        <v>16</v>
      </c>
      <c r="O6809" s="1">
        <v>63.2</v>
      </c>
      <c r="P6809" s="1">
        <v>1.0</v>
      </c>
    </row>
    <row r="6810">
      <c r="A6810" s="1" t="s">
        <v>29</v>
      </c>
      <c r="B6810" s="1" t="s">
        <v>8955</v>
      </c>
      <c r="C6810" s="2" t="s">
        <v>8873</v>
      </c>
      <c r="D6810" s="1" t="s">
        <v>19</v>
      </c>
      <c r="E6810" s="3" t="str">
        <f>HYPERLINK("https://fyndiq.se/produkt/5d384cc8795744b0/", "2-Pack Samsung A55 Skärmskydd i Härdat Glas")</f>
        <v>2-Pack Samsung A55 Skärmskydd i Härdat Glas</v>
      </c>
      <c r="F6810" s="1" t="s">
        <v>191</v>
      </c>
      <c r="G6810" s="1" t="s">
        <v>192</v>
      </c>
      <c r="H6810" s="1" t="s">
        <v>193</v>
      </c>
      <c r="I6810" s="1" t="s">
        <v>16</v>
      </c>
      <c r="J6810" s="1" t="s">
        <v>23</v>
      </c>
      <c r="K6810" s="1" t="s">
        <v>16</v>
      </c>
      <c r="L6810" s="1" t="s">
        <v>16</v>
      </c>
      <c r="M6810" s="1" t="s">
        <v>16</v>
      </c>
      <c r="N6810" s="1" t="s">
        <v>16</v>
      </c>
      <c r="O6810" s="1">
        <v>63.2</v>
      </c>
      <c r="P6810" s="1">
        <v>1.0</v>
      </c>
    </row>
    <row r="6811">
      <c r="A6811" s="1" t="s">
        <v>29</v>
      </c>
      <c r="B6811" s="1" t="s">
        <v>8956</v>
      </c>
      <c r="C6811" s="2" t="s">
        <v>8873</v>
      </c>
      <c r="D6811" s="1" t="s">
        <v>19</v>
      </c>
      <c r="E6811" s="3" t="str">
        <f>HYPERLINK("https://fyndiq.se/produkt/925ae49423884615/", "2-Pack Samsung S22 Ultra Skärmskydd &amp; 1-Pack linsskydd -9H GLAS")</f>
        <v>2-Pack Samsung S22 Ultra Skärmskydd &amp; 1-Pack linsskydd -9H GLAS</v>
      </c>
      <c r="F6811" s="1" t="s">
        <v>335</v>
      </c>
      <c r="G6811" s="1" t="s">
        <v>336</v>
      </c>
      <c r="H6811" s="1" t="s">
        <v>337</v>
      </c>
      <c r="I6811" s="1" t="s">
        <v>16</v>
      </c>
      <c r="J6811" s="1" t="s">
        <v>23</v>
      </c>
      <c r="K6811" s="1" t="s">
        <v>16</v>
      </c>
      <c r="L6811" s="1" t="s">
        <v>16</v>
      </c>
      <c r="M6811" s="1" t="s">
        <v>16</v>
      </c>
      <c r="N6811" s="1" t="s">
        <v>16</v>
      </c>
      <c r="O6811" s="1">
        <v>71.2</v>
      </c>
      <c r="P6811" s="1">
        <v>1.0</v>
      </c>
    </row>
    <row r="6812">
      <c r="A6812" s="1" t="s">
        <v>29</v>
      </c>
      <c r="B6812" s="1" t="s">
        <v>8957</v>
      </c>
      <c r="C6812" s="2" t="s">
        <v>8873</v>
      </c>
      <c r="D6812" s="1" t="s">
        <v>19</v>
      </c>
      <c r="E6812" s="3" t="str">
        <f>HYPERLINK("https://fyndiq.se/produkt/56c72c0ba5f749b5/", "2-Pack SAMSUNG S24 Skärmskydd - Härdat Glas 9H - Super kvalitet 3D")</f>
        <v>2-Pack SAMSUNG S24 Skärmskydd - Härdat Glas 9H - Super kvalitet 3D</v>
      </c>
      <c r="F6812" s="1" t="s">
        <v>263</v>
      </c>
      <c r="G6812" s="1" t="s">
        <v>264</v>
      </c>
      <c r="H6812" s="1" t="s">
        <v>265</v>
      </c>
      <c r="I6812" s="1" t="s">
        <v>16</v>
      </c>
      <c r="J6812" s="1" t="s">
        <v>23</v>
      </c>
      <c r="K6812" s="1" t="s">
        <v>16</v>
      </c>
      <c r="L6812" s="1" t="s">
        <v>16</v>
      </c>
      <c r="M6812" s="1" t="s">
        <v>16</v>
      </c>
      <c r="N6812" s="1" t="s">
        <v>16</v>
      </c>
      <c r="O6812" s="1">
        <v>71.2</v>
      </c>
      <c r="P6812" s="1">
        <v>1.0</v>
      </c>
    </row>
    <row r="6813">
      <c r="A6813" s="1" t="s">
        <v>29</v>
      </c>
      <c r="B6813" s="1" t="s">
        <v>8958</v>
      </c>
      <c r="C6813" s="2" t="s">
        <v>8873</v>
      </c>
      <c r="D6813" s="1" t="s">
        <v>19</v>
      </c>
      <c r="E6813" s="3" t="str">
        <f>HYPERLINK("https://fyndiq.se/produkt/0a890dd972c4463d/", "2-Pack Samsung Galaxy A52s 5G - Härdat glas 9H - Super kvalitet")</f>
        <v>2-Pack Samsung Galaxy A52s 5G - Härdat glas 9H - Super kvalitet</v>
      </c>
      <c r="F6813" s="1" t="s">
        <v>442</v>
      </c>
      <c r="G6813" s="1" t="s">
        <v>443</v>
      </c>
      <c r="H6813" s="1" t="s">
        <v>444</v>
      </c>
      <c r="I6813" s="1" t="s">
        <v>16</v>
      </c>
      <c r="J6813" s="1" t="s">
        <v>23</v>
      </c>
      <c r="K6813" s="1" t="s">
        <v>16</v>
      </c>
      <c r="L6813" s="1" t="s">
        <v>16</v>
      </c>
      <c r="M6813" s="1" t="s">
        <v>16</v>
      </c>
      <c r="N6813" s="1" t="s">
        <v>16</v>
      </c>
      <c r="O6813" s="1">
        <v>63.2</v>
      </c>
      <c r="P6813" s="1">
        <v>1.0</v>
      </c>
    </row>
    <row r="6814">
      <c r="A6814" s="1" t="s">
        <v>29</v>
      </c>
      <c r="B6814" s="1" t="s">
        <v>8959</v>
      </c>
      <c r="C6814" s="2" t="s">
        <v>8873</v>
      </c>
      <c r="D6814" s="1" t="s">
        <v>19</v>
      </c>
      <c r="E6814" s="3" t="str">
        <f>HYPERLINK("https://fyndiq.se/produkt/416415a768684efb/", "2-Pack Samsung Galaxy S21 5G - 9H Härdat Glas - HD")</f>
        <v>2-Pack Samsung Galaxy S21 5G - 9H Härdat Glas - HD</v>
      </c>
      <c r="F6814" s="1" t="s">
        <v>39</v>
      </c>
      <c r="G6814" s="1" t="s">
        <v>40</v>
      </c>
      <c r="H6814" s="1" t="s">
        <v>41</v>
      </c>
      <c r="I6814" s="1" t="s">
        <v>16</v>
      </c>
      <c r="J6814" s="1" t="s">
        <v>23</v>
      </c>
      <c r="K6814" s="1" t="s">
        <v>16</v>
      </c>
      <c r="L6814" s="1" t="s">
        <v>16</v>
      </c>
      <c r="M6814" s="1" t="s">
        <v>16</v>
      </c>
      <c r="N6814" s="1" t="s">
        <v>16</v>
      </c>
      <c r="O6814" s="1">
        <v>63.2</v>
      </c>
      <c r="P6814" s="1">
        <v>1.0</v>
      </c>
    </row>
    <row r="6815">
      <c r="A6815" s="1" t="s">
        <v>29</v>
      </c>
      <c r="B6815" s="1" t="s">
        <v>8960</v>
      </c>
      <c r="C6815" s="2" t="s">
        <v>8873</v>
      </c>
      <c r="D6815" s="1" t="s">
        <v>19</v>
      </c>
      <c r="E6815" s="3" t="str">
        <f>HYPERLINK("https://fyndiq.se/produkt/675bb02ed6bb4e07/", "2-Pack Samsung Galaxy S21 Ultra - Härdat Glas 9H-Super Kvalitet")</f>
        <v>2-Pack Samsung Galaxy S21 Ultra - Härdat Glas 9H-Super Kvalitet</v>
      </c>
      <c r="F6815" s="1" t="s">
        <v>91</v>
      </c>
      <c r="G6815" s="1" t="s">
        <v>92</v>
      </c>
      <c r="H6815" s="1" t="s">
        <v>93</v>
      </c>
      <c r="I6815" s="1" t="s">
        <v>16</v>
      </c>
      <c r="J6815" s="1" t="s">
        <v>23</v>
      </c>
      <c r="K6815" s="1" t="s">
        <v>16</v>
      </c>
      <c r="L6815" s="1" t="s">
        <v>16</v>
      </c>
      <c r="M6815" s="1" t="s">
        <v>16</v>
      </c>
      <c r="N6815" s="1" t="s">
        <v>16</v>
      </c>
      <c r="O6815" s="1">
        <v>63.2</v>
      </c>
      <c r="P6815" s="1">
        <v>1.0</v>
      </c>
    </row>
    <row r="6816">
      <c r="A6816" s="1" t="s">
        <v>29</v>
      </c>
      <c r="B6816" s="1" t="s">
        <v>8961</v>
      </c>
      <c r="C6816" s="2" t="s">
        <v>8873</v>
      </c>
      <c r="D6816" s="1" t="s">
        <v>19</v>
      </c>
      <c r="E6816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6816" s="1" t="s">
        <v>2242</v>
      </c>
      <c r="G6816" s="1" t="s">
        <v>2243</v>
      </c>
      <c r="H6816" s="1" t="s">
        <v>2244</v>
      </c>
      <c r="I6816" s="1" t="s">
        <v>1311</v>
      </c>
      <c r="J6816" s="1" t="s">
        <v>23</v>
      </c>
      <c r="K6816" s="1" t="s">
        <v>16</v>
      </c>
      <c r="L6816" s="1" t="s">
        <v>16</v>
      </c>
      <c r="M6816" s="1" t="s">
        <v>16</v>
      </c>
      <c r="N6816" s="1" t="s">
        <v>16</v>
      </c>
      <c r="O6816" s="1">
        <v>63.2</v>
      </c>
      <c r="P6816" s="1">
        <v>1.0</v>
      </c>
    </row>
    <row r="6817">
      <c r="A6817" s="1" t="s">
        <v>29</v>
      </c>
      <c r="B6817" s="1" t="s">
        <v>8962</v>
      </c>
      <c r="C6817" s="2" t="s">
        <v>8873</v>
      </c>
      <c r="D6817" s="1" t="s">
        <v>19</v>
      </c>
      <c r="E6817" s="3" t="str">
        <f>HYPERLINK("https://fyndiq.se/produkt/acecbda921d14ae6/", "2 Pack Samsung Galaxy A70 - Härdat Glas 9H - Super Kvalitet 3D")</f>
        <v>2 Pack Samsung Galaxy A70 - Härdat Glas 9H - Super Kvalitet 3D</v>
      </c>
      <c r="F6817" s="1" t="s">
        <v>327</v>
      </c>
      <c r="G6817" s="1" t="s">
        <v>328</v>
      </c>
      <c r="H6817" s="1" t="s">
        <v>329</v>
      </c>
      <c r="I6817" s="1" t="s">
        <v>16</v>
      </c>
      <c r="J6817" s="1" t="s">
        <v>23</v>
      </c>
      <c r="K6817" s="1" t="s">
        <v>16</v>
      </c>
      <c r="L6817" s="1" t="s">
        <v>16</v>
      </c>
      <c r="M6817" s="1" t="s">
        <v>16</v>
      </c>
      <c r="N6817" s="1" t="s">
        <v>16</v>
      </c>
      <c r="O6817" s="1">
        <v>63.2</v>
      </c>
      <c r="P6817" s="1">
        <v>1.0</v>
      </c>
    </row>
    <row r="6818">
      <c r="A6818" s="1" t="s">
        <v>29</v>
      </c>
      <c r="B6818" s="1" t="s">
        <v>8963</v>
      </c>
      <c r="C6818" s="2" t="s">
        <v>8873</v>
      </c>
      <c r="D6818" s="1" t="s">
        <v>19</v>
      </c>
      <c r="E6818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6818" s="1" t="s">
        <v>1572</v>
      </c>
      <c r="G6818" s="1" t="s">
        <v>1573</v>
      </c>
      <c r="H6818" s="1" t="s">
        <v>1574</v>
      </c>
      <c r="I6818" s="1" t="s">
        <v>16</v>
      </c>
      <c r="J6818" s="1" t="s">
        <v>23</v>
      </c>
      <c r="K6818" s="1" t="s">
        <v>16</v>
      </c>
      <c r="L6818" s="1" t="s">
        <v>16</v>
      </c>
      <c r="M6818" s="1" t="s">
        <v>16</v>
      </c>
      <c r="N6818" s="1" t="s">
        <v>16</v>
      </c>
      <c r="O6818" s="1">
        <v>71.2</v>
      </c>
      <c r="P6818" s="1">
        <v>1.0</v>
      </c>
    </row>
    <row r="6819">
      <c r="A6819" s="1" t="s">
        <v>29</v>
      </c>
      <c r="B6819" s="1" t="s">
        <v>8964</v>
      </c>
      <c r="C6819" s="2" t="s">
        <v>8965</v>
      </c>
      <c r="D6819" s="1" t="s">
        <v>19</v>
      </c>
      <c r="E6819" s="3" t="str">
        <f>HYPERLINK("https://fyndiq.se/produkt/dfe28e565d2e4c8d/", "2 Pack Samsung S21 FE - 9H Härdat Glass - Super Kvalitet 3D")</f>
        <v>2 Pack Samsung S21 FE - 9H Härdat Glass - Super Kvalitet 3D</v>
      </c>
      <c r="F6819" s="1" t="s">
        <v>276</v>
      </c>
      <c r="G6819" s="1" t="s">
        <v>277</v>
      </c>
      <c r="H6819" s="1" t="s">
        <v>278</v>
      </c>
      <c r="I6819" s="1" t="s">
        <v>16</v>
      </c>
      <c r="J6819" s="1" t="s">
        <v>23</v>
      </c>
      <c r="K6819" s="1" t="s">
        <v>16</v>
      </c>
      <c r="L6819" s="1" t="s">
        <v>16</v>
      </c>
      <c r="M6819" s="1" t="s">
        <v>16</v>
      </c>
      <c r="N6819" s="1" t="s">
        <v>16</v>
      </c>
      <c r="O6819" s="1">
        <v>63.2</v>
      </c>
      <c r="P6819" s="1">
        <v>1.0</v>
      </c>
    </row>
    <row r="6820">
      <c r="A6820" s="1" t="s">
        <v>29</v>
      </c>
      <c r="B6820" s="1" t="s">
        <v>8966</v>
      </c>
      <c r="C6820" s="2" t="s">
        <v>8965</v>
      </c>
      <c r="D6820" s="1" t="s">
        <v>19</v>
      </c>
      <c r="E6820" s="3" t="str">
        <f>HYPERLINK("https://fyndiq.se/produkt/09a1997ccc234c63/", "2-Pack Huawei P40 Pro - Härdat glas 9H – Super kvalitet 3D")</f>
        <v>2-Pack Huawei P40 Pro - Härdat glas 9H – Super kvalitet 3D</v>
      </c>
      <c r="F6820" s="1" t="s">
        <v>1152</v>
      </c>
      <c r="G6820" s="1" t="s">
        <v>1153</v>
      </c>
      <c r="H6820" s="1" t="s">
        <v>1154</v>
      </c>
      <c r="I6820" s="1" t="s">
        <v>1673</v>
      </c>
      <c r="J6820" s="1" t="s">
        <v>9</v>
      </c>
      <c r="K6820" s="2" t="s">
        <v>5639</v>
      </c>
      <c r="L6820" s="1" t="s">
        <v>2811</v>
      </c>
      <c r="M6820" s="1" t="s">
        <v>16</v>
      </c>
      <c r="N6820" s="1" t="s">
        <v>16</v>
      </c>
      <c r="O6820" s="1">
        <v>71.2</v>
      </c>
      <c r="P6820" s="1">
        <v>1.0</v>
      </c>
    </row>
    <row r="6821">
      <c r="A6821" s="1" t="s">
        <v>29</v>
      </c>
      <c r="B6821" s="1" t="s">
        <v>8967</v>
      </c>
      <c r="C6821" s="2" t="s">
        <v>8965</v>
      </c>
      <c r="D6821" s="1" t="s">
        <v>19</v>
      </c>
      <c r="E6821" s="3" t="str">
        <f>HYPERLINK("https://fyndiq.se/produkt/432d784756a84eff/", "2-Pack Samsung Galaxy S20FE - Härdat Glas-9H -Super kvalitet 3D")</f>
        <v>2-Pack Samsung Galaxy S20FE - Härdat Glas-9H -Super kvalitet 3D</v>
      </c>
      <c r="F6821" s="1" t="s">
        <v>1078</v>
      </c>
      <c r="G6821" s="1" t="s">
        <v>1079</v>
      </c>
      <c r="H6821" s="1" t="s">
        <v>1080</v>
      </c>
      <c r="I6821" s="1" t="s">
        <v>16</v>
      </c>
      <c r="J6821" s="1" t="s">
        <v>23</v>
      </c>
      <c r="K6821" s="1" t="s">
        <v>16</v>
      </c>
      <c r="L6821" s="1" t="s">
        <v>16</v>
      </c>
      <c r="M6821" s="1" t="s">
        <v>16</v>
      </c>
      <c r="N6821" s="1" t="s">
        <v>16</v>
      </c>
      <c r="O6821" s="1">
        <v>63.2</v>
      </c>
      <c r="P6821" s="1">
        <v>1.0</v>
      </c>
    </row>
    <row r="6822">
      <c r="A6822" s="1" t="s">
        <v>29</v>
      </c>
      <c r="B6822" s="1" t="s">
        <v>8968</v>
      </c>
      <c r="C6822" s="2" t="s">
        <v>8965</v>
      </c>
      <c r="D6822" s="1" t="s">
        <v>19</v>
      </c>
      <c r="E6822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6822" s="1" t="s">
        <v>1402</v>
      </c>
      <c r="G6822" s="1" t="s">
        <v>1403</v>
      </c>
      <c r="H6822" s="1" t="s">
        <v>1404</v>
      </c>
      <c r="I6822" s="1" t="s">
        <v>16</v>
      </c>
      <c r="J6822" s="1" t="s">
        <v>23</v>
      </c>
      <c r="K6822" s="1" t="s">
        <v>16</v>
      </c>
      <c r="L6822" s="1" t="s">
        <v>16</v>
      </c>
      <c r="M6822" s="1" t="s">
        <v>16</v>
      </c>
      <c r="N6822" s="1" t="s">
        <v>16</v>
      </c>
      <c r="O6822" s="1">
        <v>71.2</v>
      </c>
      <c r="P6822" s="1">
        <v>1.0</v>
      </c>
    </row>
    <row r="6823">
      <c r="A6823" s="1" t="s">
        <v>29</v>
      </c>
      <c r="B6823" s="1" t="s">
        <v>8969</v>
      </c>
      <c r="C6823" s="2" t="s">
        <v>8965</v>
      </c>
      <c r="D6823" s="1" t="s">
        <v>19</v>
      </c>
      <c r="E6823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6823" s="1" t="s">
        <v>776</v>
      </c>
      <c r="G6823" s="1" t="s">
        <v>777</v>
      </c>
      <c r="H6823" s="1" t="s">
        <v>778</v>
      </c>
      <c r="I6823" s="1" t="s">
        <v>1230</v>
      </c>
      <c r="J6823" s="1" t="s">
        <v>23</v>
      </c>
      <c r="K6823" s="1" t="s">
        <v>16</v>
      </c>
      <c r="L6823" s="1" t="s">
        <v>16</v>
      </c>
      <c r="M6823" s="1" t="s">
        <v>16</v>
      </c>
      <c r="N6823" s="1" t="s">
        <v>16</v>
      </c>
      <c r="O6823" s="1">
        <v>63.2</v>
      </c>
      <c r="P6823" s="1">
        <v>1.0</v>
      </c>
    </row>
    <row r="6824">
      <c r="A6824" s="1" t="s">
        <v>29</v>
      </c>
      <c r="B6824" s="1" t="s">
        <v>8970</v>
      </c>
      <c r="C6824" s="2" t="s">
        <v>8965</v>
      </c>
      <c r="D6824" s="1" t="s">
        <v>19</v>
      </c>
      <c r="E682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824" s="1" t="s">
        <v>729</v>
      </c>
      <c r="G6824" s="1" t="s">
        <v>730</v>
      </c>
      <c r="H6824" s="1" t="s">
        <v>731</v>
      </c>
      <c r="I6824" s="1" t="s">
        <v>16</v>
      </c>
      <c r="J6824" s="1" t="s">
        <v>23</v>
      </c>
      <c r="K6824" s="1" t="s">
        <v>16</v>
      </c>
      <c r="L6824" s="1" t="s">
        <v>16</v>
      </c>
      <c r="M6824" s="1" t="s">
        <v>16</v>
      </c>
      <c r="N6824" s="1" t="s">
        <v>16</v>
      </c>
      <c r="O6824" s="1">
        <v>63.2</v>
      </c>
      <c r="P6824" s="1">
        <v>1.0</v>
      </c>
    </row>
    <row r="6825">
      <c r="A6825" s="1" t="s">
        <v>29</v>
      </c>
      <c r="B6825" s="1" t="s">
        <v>8971</v>
      </c>
      <c r="C6825" s="2" t="s">
        <v>8965</v>
      </c>
      <c r="D6825" s="1" t="s">
        <v>19</v>
      </c>
      <c r="E6825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6825" s="1" t="s">
        <v>1402</v>
      </c>
      <c r="G6825" s="1" t="s">
        <v>1403</v>
      </c>
      <c r="H6825" s="1" t="s">
        <v>1404</v>
      </c>
      <c r="I6825" s="1" t="s">
        <v>16</v>
      </c>
      <c r="J6825" s="1" t="s">
        <v>23</v>
      </c>
      <c r="K6825" s="1" t="s">
        <v>16</v>
      </c>
      <c r="L6825" s="1" t="s">
        <v>16</v>
      </c>
      <c r="M6825" s="1" t="s">
        <v>16</v>
      </c>
      <c r="N6825" s="1" t="s">
        <v>16</v>
      </c>
      <c r="O6825" s="1">
        <v>71.2</v>
      </c>
      <c r="P6825" s="1">
        <v>1.0</v>
      </c>
    </row>
    <row r="6826">
      <c r="A6826" s="1" t="s">
        <v>29</v>
      </c>
      <c r="B6826" s="1" t="s">
        <v>8972</v>
      </c>
      <c r="C6826" s="2" t="s">
        <v>8965</v>
      </c>
      <c r="D6826" s="1" t="s">
        <v>19</v>
      </c>
      <c r="E6826" s="3" t="str">
        <f>HYPERLINK("https://fyndiq.se/produkt/c26c9ffef37a436a/", "2-Pack Samsung A35 5G Skärmskydd i Härdat Glas")</f>
        <v>2-Pack Samsung A35 5G Skärmskydd i Härdat Glas</v>
      </c>
      <c r="F6826" s="1" t="s">
        <v>432</v>
      </c>
      <c r="G6826" s="1" t="s">
        <v>433</v>
      </c>
      <c r="H6826" s="1" t="s">
        <v>434</v>
      </c>
      <c r="I6826" s="1" t="s">
        <v>16</v>
      </c>
      <c r="J6826" s="1" t="s">
        <v>23</v>
      </c>
      <c r="K6826" s="1" t="s">
        <v>16</v>
      </c>
      <c r="L6826" s="1" t="s">
        <v>16</v>
      </c>
      <c r="M6826" s="1" t="s">
        <v>16</v>
      </c>
      <c r="N6826" s="1" t="s">
        <v>16</v>
      </c>
      <c r="O6826" s="1">
        <v>63.2</v>
      </c>
      <c r="P6826" s="1">
        <v>1.0</v>
      </c>
    </row>
    <row r="6827">
      <c r="A6827" s="1" t="s">
        <v>29</v>
      </c>
      <c r="B6827" s="1" t="s">
        <v>8973</v>
      </c>
      <c r="C6827" s="2" t="s">
        <v>8965</v>
      </c>
      <c r="D6827" s="1" t="s">
        <v>19</v>
      </c>
      <c r="E6827" s="3" t="str">
        <f>HYPERLINK("https://fyndiq.se/produkt/66924f1ff238487e/", "2-Pack GOOGLE PIXEL 7A Skärmskydd - Härdat Glas 9H - Super kvalitet 3D")</f>
        <v>2-Pack GOOGLE PIXEL 7A Skärmskydd - Härdat Glas 9H - Super kvalitet 3D</v>
      </c>
      <c r="F6827" s="1" t="s">
        <v>315</v>
      </c>
      <c r="G6827" s="1" t="s">
        <v>316</v>
      </c>
      <c r="H6827" s="1" t="s">
        <v>317</v>
      </c>
      <c r="I6827" s="1" t="s">
        <v>16</v>
      </c>
      <c r="J6827" s="1" t="s">
        <v>23</v>
      </c>
      <c r="K6827" s="1" t="s">
        <v>16</v>
      </c>
      <c r="L6827" s="1" t="s">
        <v>16</v>
      </c>
      <c r="M6827" s="1" t="s">
        <v>16</v>
      </c>
      <c r="N6827" s="1" t="s">
        <v>16</v>
      </c>
      <c r="O6827" s="1">
        <v>63.2</v>
      </c>
      <c r="P6827" s="1">
        <v>1.0</v>
      </c>
    </row>
    <row r="6828">
      <c r="A6828" s="1" t="s">
        <v>29</v>
      </c>
      <c r="B6828" s="1" t="s">
        <v>8974</v>
      </c>
      <c r="C6828" s="2" t="s">
        <v>8965</v>
      </c>
      <c r="D6828" s="1" t="s">
        <v>19</v>
      </c>
      <c r="E6828" s="3" t="str">
        <f>HYPERLINK("https://fyndiq.se/produkt/67afb534781a4066/", "2-Pack Samsung Galaxy S9 Plus - Härdat glas- 9HSuper kvalitet 3D")</f>
        <v>2-Pack Samsung Galaxy S9 Plus - Härdat glas- 9HSuper kvalitet 3D</v>
      </c>
      <c r="F6828" s="1" t="s">
        <v>3929</v>
      </c>
      <c r="G6828" s="1" t="s">
        <v>3930</v>
      </c>
      <c r="H6828" s="1" t="s">
        <v>3931</v>
      </c>
      <c r="I6828" s="1" t="s">
        <v>16</v>
      </c>
      <c r="J6828" s="1" t="s">
        <v>23</v>
      </c>
      <c r="K6828" s="1" t="s">
        <v>16</v>
      </c>
      <c r="L6828" s="1" t="s">
        <v>16</v>
      </c>
      <c r="M6828" s="1" t="s">
        <v>16</v>
      </c>
      <c r="N6828" s="1" t="s">
        <v>16</v>
      </c>
      <c r="O6828" s="1">
        <v>63.2</v>
      </c>
      <c r="P6828" s="1">
        <v>1.0</v>
      </c>
    </row>
    <row r="6829">
      <c r="A6829" s="1" t="s">
        <v>29</v>
      </c>
      <c r="B6829" s="1" t="s">
        <v>8975</v>
      </c>
      <c r="C6829" s="2" t="s">
        <v>8965</v>
      </c>
      <c r="D6829" s="1" t="s">
        <v>19</v>
      </c>
      <c r="E6829" s="3" t="str">
        <f>HYPERLINK("https://fyndiq.se/produkt/28799ed0373d40b4/", "2 Pack Galaxy S21 Ultra 5G- Härdat glas 9H - Super kvalitet 3D")</f>
        <v>2 Pack Galaxy S21 Ultra 5G- Härdat glas 9H - Super kvalitet 3D</v>
      </c>
      <c r="F6829" s="1" t="s">
        <v>272</v>
      </c>
      <c r="G6829" s="1" t="s">
        <v>273</v>
      </c>
      <c r="H6829" s="1" t="s">
        <v>274</v>
      </c>
      <c r="I6829" s="1" t="s">
        <v>16</v>
      </c>
      <c r="J6829" s="1" t="s">
        <v>23</v>
      </c>
      <c r="K6829" s="1" t="s">
        <v>16</v>
      </c>
      <c r="L6829" s="1" t="s">
        <v>16</v>
      </c>
      <c r="M6829" s="1" t="s">
        <v>16</v>
      </c>
      <c r="N6829" s="1" t="s">
        <v>16</v>
      </c>
      <c r="O6829" s="1">
        <v>63.2</v>
      </c>
      <c r="P6829" s="1">
        <v>1.0</v>
      </c>
    </row>
    <row r="6830">
      <c r="A6830" s="1" t="s">
        <v>29</v>
      </c>
      <c r="B6830" s="1" t="s">
        <v>8976</v>
      </c>
      <c r="C6830" s="2" t="s">
        <v>8965</v>
      </c>
      <c r="D6830" s="1" t="s">
        <v>19</v>
      </c>
      <c r="E6830" s="3" t="str">
        <f>HYPERLINK("https://fyndiq.se/produkt/925ae49423884615/", "2-Pack Samsung S22 Ultra Skärmskydd &amp; 1-Pack linsskydd -9H GLAS")</f>
        <v>2-Pack Samsung S22 Ultra Skärmskydd &amp; 1-Pack linsskydd -9H GLAS</v>
      </c>
      <c r="F6830" s="1" t="s">
        <v>335</v>
      </c>
      <c r="G6830" s="1" t="s">
        <v>336</v>
      </c>
      <c r="H6830" s="1" t="s">
        <v>337</v>
      </c>
      <c r="I6830" s="1" t="s">
        <v>16</v>
      </c>
      <c r="J6830" s="1" t="s">
        <v>23</v>
      </c>
      <c r="K6830" s="1" t="s">
        <v>16</v>
      </c>
      <c r="L6830" s="1" t="s">
        <v>16</v>
      </c>
      <c r="M6830" s="1" t="s">
        <v>16</v>
      </c>
      <c r="N6830" s="1" t="s">
        <v>16</v>
      </c>
      <c r="O6830" s="1">
        <v>71.2</v>
      </c>
      <c r="P6830" s="1">
        <v>1.0</v>
      </c>
    </row>
    <row r="6831">
      <c r="A6831" s="1" t="s">
        <v>29</v>
      </c>
      <c r="B6831" s="1" t="s">
        <v>8977</v>
      </c>
      <c r="C6831" s="2" t="s">
        <v>8965</v>
      </c>
      <c r="D6831" s="1" t="s">
        <v>19</v>
      </c>
      <c r="E6831" s="3" t="str">
        <f>HYPERLINK("https://fyndiq.se/produkt/44f3cfd52e0f4e86/", "Apple Watch 45mm – Härdat glas 9H – Super kvalitet 3D Skärmskydd")</f>
        <v>Apple Watch 45mm – Härdat glas 9H – Super kvalitet 3D Skärmskydd</v>
      </c>
      <c r="F6831" s="1" t="s">
        <v>568</v>
      </c>
      <c r="G6831" s="1" t="s">
        <v>569</v>
      </c>
      <c r="H6831" s="1" t="s">
        <v>570</v>
      </c>
      <c r="I6831" s="1" t="s">
        <v>16</v>
      </c>
      <c r="J6831" s="1" t="s">
        <v>23</v>
      </c>
      <c r="K6831" s="1" t="s">
        <v>16</v>
      </c>
      <c r="L6831" s="1" t="s">
        <v>16</v>
      </c>
      <c r="M6831" s="1" t="s">
        <v>16</v>
      </c>
      <c r="N6831" s="1" t="s">
        <v>16</v>
      </c>
      <c r="O6831" s="1">
        <v>47.2</v>
      </c>
      <c r="P6831" s="1">
        <v>1.0</v>
      </c>
    </row>
    <row r="6832">
      <c r="A6832" s="1" t="s">
        <v>29</v>
      </c>
      <c r="B6832" s="1" t="s">
        <v>8978</v>
      </c>
      <c r="C6832" s="2" t="s">
        <v>8965</v>
      </c>
      <c r="D6832" s="1" t="s">
        <v>19</v>
      </c>
      <c r="E6832" s="3" t="str">
        <f>HYPERLINK("https://fyndiq.se/produkt/a002f83ad36944e4/", "2 Pack Samsung Watch 44mm - Härdat glas 9H - Super kvalitet")</f>
        <v>2 Pack Samsung Watch 44mm - Härdat glas 9H - Super kvalitet</v>
      </c>
      <c r="F6832" s="1" t="s">
        <v>8979</v>
      </c>
      <c r="G6832" s="1" t="s">
        <v>8980</v>
      </c>
      <c r="H6832" s="1" t="s">
        <v>8981</v>
      </c>
      <c r="I6832" s="1" t="s">
        <v>16</v>
      </c>
      <c r="J6832" s="1" t="s">
        <v>23</v>
      </c>
      <c r="K6832" s="1" t="s">
        <v>16</v>
      </c>
      <c r="L6832" s="1" t="s">
        <v>16</v>
      </c>
      <c r="M6832" s="1" t="s">
        <v>16</v>
      </c>
      <c r="N6832" s="1" t="s">
        <v>16</v>
      </c>
      <c r="O6832" s="1">
        <v>63.2</v>
      </c>
      <c r="P6832" s="1">
        <v>1.0</v>
      </c>
    </row>
    <row r="6833">
      <c r="A6833" s="1" t="s">
        <v>29</v>
      </c>
      <c r="B6833" s="1" t="s">
        <v>8982</v>
      </c>
      <c r="C6833" s="2" t="s">
        <v>8965</v>
      </c>
      <c r="D6833" s="1" t="s">
        <v>19</v>
      </c>
      <c r="E683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833" s="1" t="s">
        <v>26</v>
      </c>
      <c r="G6833" s="1" t="s">
        <v>27</v>
      </c>
      <c r="H6833" s="1" t="s">
        <v>28</v>
      </c>
      <c r="I6833" s="1" t="s">
        <v>16</v>
      </c>
      <c r="J6833" s="1" t="s">
        <v>23</v>
      </c>
      <c r="K6833" s="1" t="s">
        <v>16</v>
      </c>
      <c r="L6833" s="1" t="s">
        <v>16</v>
      </c>
      <c r="M6833" s="1" t="s">
        <v>16</v>
      </c>
      <c r="N6833" s="1" t="s">
        <v>16</v>
      </c>
      <c r="O6833" s="1">
        <v>71.2</v>
      </c>
      <c r="P6833" s="1">
        <v>1.0</v>
      </c>
    </row>
    <row r="6834">
      <c r="A6834" s="1" t="s">
        <v>29</v>
      </c>
      <c r="B6834" s="1" t="s">
        <v>8983</v>
      </c>
      <c r="C6834" s="2" t="s">
        <v>8965</v>
      </c>
      <c r="D6834" s="1" t="s">
        <v>19</v>
      </c>
      <c r="E6834" s="3" t="str">
        <f>HYPERLINK("https://fyndiq.se/produkt/56c72c0ba5f749b5/", "2-Pack SAMSUNG S24 Skärmskydd - Härdat Glas 9H - Super kvalitet 3D")</f>
        <v>2-Pack SAMSUNG S24 Skärmskydd - Härdat Glas 9H - Super kvalitet 3D</v>
      </c>
      <c r="F6834" s="1" t="s">
        <v>263</v>
      </c>
      <c r="G6834" s="1" t="s">
        <v>264</v>
      </c>
      <c r="H6834" s="1" t="s">
        <v>265</v>
      </c>
      <c r="I6834" s="1" t="s">
        <v>16</v>
      </c>
      <c r="J6834" s="1" t="s">
        <v>23</v>
      </c>
      <c r="K6834" s="1" t="s">
        <v>16</v>
      </c>
      <c r="L6834" s="1" t="s">
        <v>16</v>
      </c>
      <c r="M6834" s="1" t="s">
        <v>16</v>
      </c>
      <c r="N6834" s="1" t="s">
        <v>16</v>
      </c>
      <c r="O6834" s="1">
        <v>71.2</v>
      </c>
      <c r="P6834" s="1">
        <v>1.0</v>
      </c>
    </row>
    <row r="6835">
      <c r="A6835" s="1" t="s">
        <v>29</v>
      </c>
      <c r="B6835" s="1" t="s">
        <v>8984</v>
      </c>
      <c r="C6835" s="2" t="s">
        <v>8965</v>
      </c>
      <c r="D6835" s="1" t="s">
        <v>19</v>
      </c>
      <c r="E6835" s="3" t="str">
        <f>HYPERLINK("https://fyndiq.se/produkt/311d90a74d234421/", "2 Pack Xiaomi 12 - Härdat glas 9H-Super kvalitet 3D Skärmskydd")</f>
        <v>2 Pack Xiaomi 12 - Härdat glas 9H-Super kvalitet 3D Skärmskydd</v>
      </c>
      <c r="F6835" s="1" t="s">
        <v>582</v>
      </c>
      <c r="G6835" s="1" t="s">
        <v>583</v>
      </c>
      <c r="H6835" s="1" t="s">
        <v>584</v>
      </c>
      <c r="I6835" s="1" t="s">
        <v>16</v>
      </c>
      <c r="J6835" s="1" t="s">
        <v>23</v>
      </c>
      <c r="K6835" s="1" t="s">
        <v>16</v>
      </c>
      <c r="L6835" s="1" t="s">
        <v>16</v>
      </c>
      <c r="M6835" s="1" t="s">
        <v>16</v>
      </c>
      <c r="N6835" s="1" t="s">
        <v>16</v>
      </c>
      <c r="O6835" s="1">
        <v>63.2</v>
      </c>
      <c r="P6835" s="1">
        <v>1.0</v>
      </c>
    </row>
    <row r="6836">
      <c r="A6836" s="1" t="s">
        <v>29</v>
      </c>
      <c r="B6836" s="1" t="s">
        <v>8985</v>
      </c>
      <c r="C6836" s="2" t="s">
        <v>8965</v>
      </c>
      <c r="D6836" s="1" t="s">
        <v>19</v>
      </c>
      <c r="E6836" s="3" t="str">
        <f>HYPERLINK("https://fyndiq.se/produkt/4487e30957ae4516/", "2-Pack Samsung Galaxy Tab A8 WiFi - Härdat Glas 9H - Super Kvalitet")</f>
        <v>2-Pack Samsung Galaxy Tab A8 WiFi - Härdat Glas 9H - Super Kvalitet</v>
      </c>
      <c r="F6836" s="1" t="s">
        <v>4067</v>
      </c>
      <c r="G6836" s="1" t="s">
        <v>4068</v>
      </c>
      <c r="H6836" s="1" t="s">
        <v>4069</v>
      </c>
      <c r="I6836" s="1" t="s">
        <v>16</v>
      </c>
      <c r="J6836" s="1" t="s">
        <v>23</v>
      </c>
      <c r="K6836" s="1" t="s">
        <v>16</v>
      </c>
      <c r="L6836" s="1" t="s">
        <v>16</v>
      </c>
      <c r="M6836" s="1" t="s">
        <v>16</v>
      </c>
      <c r="N6836" s="1" t="s">
        <v>16</v>
      </c>
      <c r="O6836" s="1">
        <v>143.2</v>
      </c>
      <c r="P6836" s="1">
        <v>1.0</v>
      </c>
    </row>
    <row r="6837">
      <c r="A6837" s="1" t="s">
        <v>29</v>
      </c>
      <c r="B6837" s="1" t="s">
        <v>8986</v>
      </c>
      <c r="C6837" s="2" t="s">
        <v>8965</v>
      </c>
      <c r="D6837" s="1" t="s">
        <v>19</v>
      </c>
      <c r="E6837" s="3" t="str">
        <f>HYPERLINK("https://fyndiq.se/produkt/28799ed0373d40b4/", "2 Pack Galaxy S21 Ultra 5G- Härdat glas 9H - Super kvalitet 3D")</f>
        <v>2 Pack Galaxy S21 Ultra 5G- Härdat glas 9H - Super kvalitet 3D</v>
      </c>
      <c r="F6837" s="1" t="s">
        <v>272</v>
      </c>
      <c r="G6837" s="1" t="s">
        <v>273</v>
      </c>
      <c r="H6837" s="1" t="s">
        <v>274</v>
      </c>
      <c r="I6837" s="1" t="s">
        <v>16</v>
      </c>
      <c r="J6837" s="1" t="s">
        <v>23</v>
      </c>
      <c r="K6837" s="1" t="s">
        <v>16</v>
      </c>
      <c r="L6837" s="1" t="s">
        <v>16</v>
      </c>
      <c r="M6837" s="1" t="s">
        <v>16</v>
      </c>
      <c r="N6837" s="1" t="s">
        <v>16</v>
      </c>
      <c r="O6837" s="1">
        <v>63.2</v>
      </c>
      <c r="P6837" s="1">
        <v>1.0</v>
      </c>
    </row>
    <row r="6838">
      <c r="A6838" s="1" t="s">
        <v>29</v>
      </c>
      <c r="B6838" s="1" t="s">
        <v>8987</v>
      </c>
      <c r="C6838" s="2" t="s">
        <v>8965</v>
      </c>
      <c r="D6838" s="1" t="s">
        <v>19</v>
      </c>
      <c r="E683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6838" s="1" t="s">
        <v>2035</v>
      </c>
      <c r="G6838" s="1" t="s">
        <v>2036</v>
      </c>
      <c r="H6838" s="1" t="s">
        <v>2037</v>
      </c>
      <c r="I6838" s="1" t="s">
        <v>16</v>
      </c>
      <c r="J6838" s="1" t="s">
        <v>23</v>
      </c>
      <c r="K6838" s="1" t="s">
        <v>16</v>
      </c>
      <c r="L6838" s="1" t="s">
        <v>16</v>
      </c>
      <c r="M6838" s="1" t="s">
        <v>16</v>
      </c>
      <c r="N6838" s="1" t="s">
        <v>16</v>
      </c>
      <c r="O6838" s="1">
        <v>55.2</v>
      </c>
      <c r="P6838" s="1">
        <v>1.0</v>
      </c>
    </row>
    <row r="6839">
      <c r="A6839" s="1" t="s">
        <v>29</v>
      </c>
      <c r="B6839" s="1" t="s">
        <v>8988</v>
      </c>
      <c r="C6839" s="2" t="s">
        <v>8965</v>
      </c>
      <c r="D6839" s="1" t="s">
        <v>19</v>
      </c>
      <c r="E6839" s="3" t="str">
        <f>HYPERLINK("https://fyndiq.se/produkt/432d784756a84eff/", "2-Pack Samsung Galaxy S20FE - Härdat Glas-9H -Super kvalitet 3D")</f>
        <v>2-Pack Samsung Galaxy S20FE - Härdat Glas-9H -Super kvalitet 3D</v>
      </c>
      <c r="F6839" s="1" t="s">
        <v>1078</v>
      </c>
      <c r="G6839" s="1" t="s">
        <v>1079</v>
      </c>
      <c r="H6839" s="1" t="s">
        <v>1080</v>
      </c>
      <c r="I6839" s="1" t="s">
        <v>16</v>
      </c>
      <c r="J6839" s="1" t="s">
        <v>23</v>
      </c>
      <c r="K6839" s="1" t="s">
        <v>16</v>
      </c>
      <c r="L6839" s="1" t="s">
        <v>16</v>
      </c>
      <c r="M6839" s="1" t="s">
        <v>16</v>
      </c>
      <c r="N6839" s="1" t="s">
        <v>16</v>
      </c>
      <c r="O6839" s="1">
        <v>63.2</v>
      </c>
      <c r="P6839" s="1">
        <v>1.0</v>
      </c>
    </row>
    <row r="6840">
      <c r="A6840" s="1" t="s">
        <v>29</v>
      </c>
      <c r="B6840" s="1" t="s">
        <v>8989</v>
      </c>
      <c r="C6840" s="2" t="s">
        <v>8965</v>
      </c>
      <c r="D6840" s="1" t="s">
        <v>19</v>
      </c>
      <c r="E6840" s="3" t="str">
        <f>HYPERLINK("https://fyndiq.se/produkt/2db3f75926a849c1/", "1-Pack Samsung S23 Ultra (5G) Skärmskydd &amp; 1-Pack linsskydd - Härdat Glas 9H - Super kvalitet 3D")</f>
        <v>1-Pack Samsung S23 Ultra (5G) Skärmskydd &amp; 1-Pack linsskydd - Härdat Glas 9H - Super kvalitet 3D</v>
      </c>
      <c r="F6840" s="1" t="s">
        <v>5936</v>
      </c>
      <c r="G6840" s="1" t="s">
        <v>5937</v>
      </c>
      <c r="H6840" s="1" t="s">
        <v>5938</v>
      </c>
      <c r="I6840" s="1" t="s">
        <v>16</v>
      </c>
      <c r="J6840" s="1" t="s">
        <v>23</v>
      </c>
      <c r="K6840" s="1" t="s">
        <v>16</v>
      </c>
      <c r="L6840" s="1" t="s">
        <v>16</v>
      </c>
      <c r="M6840" s="1" t="s">
        <v>16</v>
      </c>
      <c r="N6840" s="1" t="s">
        <v>16</v>
      </c>
      <c r="O6840" s="1">
        <v>63.2</v>
      </c>
      <c r="P6840" s="1">
        <v>1.0</v>
      </c>
    </row>
    <row r="6841">
      <c r="A6841" s="1" t="s">
        <v>29</v>
      </c>
      <c r="B6841" s="1" t="s">
        <v>8990</v>
      </c>
      <c r="C6841" s="2" t="s">
        <v>8965</v>
      </c>
      <c r="D6841" s="1" t="s">
        <v>19</v>
      </c>
      <c r="E6841" s="3" t="str">
        <f>HYPERLINK("https://fyndiq.se/produkt/432d784756a84eff/", "2-Pack Samsung Galaxy S20FE - Härdat Glas-9H -Super kvalitet 3D")</f>
        <v>2-Pack Samsung Galaxy S20FE - Härdat Glas-9H -Super kvalitet 3D</v>
      </c>
      <c r="F6841" s="1" t="s">
        <v>1078</v>
      </c>
      <c r="G6841" s="1" t="s">
        <v>1079</v>
      </c>
      <c r="H6841" s="1" t="s">
        <v>1080</v>
      </c>
      <c r="I6841" s="1" t="s">
        <v>16</v>
      </c>
      <c r="J6841" s="1" t="s">
        <v>23</v>
      </c>
      <c r="K6841" s="1" t="s">
        <v>16</v>
      </c>
      <c r="L6841" s="1" t="s">
        <v>16</v>
      </c>
      <c r="M6841" s="1" t="s">
        <v>16</v>
      </c>
      <c r="N6841" s="1" t="s">
        <v>16</v>
      </c>
      <c r="O6841" s="1">
        <v>63.2</v>
      </c>
      <c r="P6841" s="1">
        <v>1.0</v>
      </c>
    </row>
    <row r="6842">
      <c r="A6842" s="1" t="s">
        <v>29</v>
      </c>
      <c r="B6842" s="1" t="s">
        <v>8991</v>
      </c>
      <c r="C6842" s="2" t="s">
        <v>8965</v>
      </c>
      <c r="D6842" s="1" t="s">
        <v>19</v>
      </c>
      <c r="E6842" s="3" t="str">
        <f>HYPERLINK("https://fyndiq.se/produkt/b2b21eba0148489f/", "Samsung S8 härdat glass 3D heltäckande skärmskydd")</f>
        <v>Samsung S8 härdat glass 3D heltäckande skärmskydd</v>
      </c>
      <c r="F6842" s="1" t="s">
        <v>438</v>
      </c>
      <c r="G6842" s="1" t="s">
        <v>439</v>
      </c>
      <c r="H6842" s="1" t="s">
        <v>440</v>
      </c>
      <c r="I6842" s="1" t="s">
        <v>16</v>
      </c>
      <c r="J6842" s="1" t="s">
        <v>23</v>
      </c>
      <c r="K6842" s="1" t="s">
        <v>16</v>
      </c>
      <c r="L6842" s="1" t="s">
        <v>16</v>
      </c>
      <c r="M6842" s="1" t="s">
        <v>16</v>
      </c>
      <c r="N6842" s="1" t="s">
        <v>16</v>
      </c>
      <c r="O6842" s="1">
        <v>55.2</v>
      </c>
      <c r="P6842" s="1">
        <v>1.0</v>
      </c>
    </row>
    <row r="6843">
      <c r="A6843" s="1" t="s">
        <v>29</v>
      </c>
      <c r="B6843" s="1" t="s">
        <v>8992</v>
      </c>
      <c r="C6843" s="2" t="s">
        <v>8965</v>
      </c>
      <c r="D6843" s="1" t="s">
        <v>19</v>
      </c>
      <c r="E684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843" s="1" t="s">
        <v>2144</v>
      </c>
      <c r="G6843" s="1" t="s">
        <v>2145</v>
      </c>
      <c r="H6843" s="1" t="s">
        <v>2146</v>
      </c>
      <c r="I6843" s="1" t="s">
        <v>16</v>
      </c>
      <c r="J6843" s="1" t="s">
        <v>23</v>
      </c>
      <c r="K6843" s="1" t="s">
        <v>16</v>
      </c>
      <c r="L6843" s="1" t="s">
        <v>16</v>
      </c>
      <c r="M6843" s="1" t="s">
        <v>16</v>
      </c>
      <c r="N6843" s="1" t="s">
        <v>16</v>
      </c>
      <c r="O6843" s="1">
        <v>63.2</v>
      </c>
      <c r="P6843" s="1">
        <v>1.0</v>
      </c>
    </row>
    <row r="6844">
      <c r="A6844" s="1" t="s">
        <v>29</v>
      </c>
      <c r="B6844" s="1" t="s">
        <v>8993</v>
      </c>
      <c r="C6844" s="2" t="s">
        <v>8965</v>
      </c>
      <c r="D6844" s="1" t="s">
        <v>19</v>
      </c>
      <c r="E684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6844" s="1" t="s">
        <v>183</v>
      </c>
      <c r="G6844" s="1" t="s">
        <v>184</v>
      </c>
      <c r="H6844" s="1" t="s">
        <v>185</v>
      </c>
      <c r="I6844" s="1" t="s">
        <v>16</v>
      </c>
      <c r="J6844" s="1" t="s">
        <v>23</v>
      </c>
      <c r="K6844" s="1" t="s">
        <v>16</v>
      </c>
      <c r="L6844" s="1" t="s">
        <v>16</v>
      </c>
      <c r="M6844" s="1" t="s">
        <v>16</v>
      </c>
      <c r="N6844" s="1" t="s">
        <v>16</v>
      </c>
      <c r="O6844" s="1">
        <v>79.2</v>
      </c>
      <c r="P6844" s="1">
        <v>1.0</v>
      </c>
    </row>
    <row r="6845">
      <c r="A6845" s="1" t="s">
        <v>29</v>
      </c>
      <c r="B6845" s="1" t="s">
        <v>8994</v>
      </c>
      <c r="C6845" s="2" t="s">
        <v>8965</v>
      </c>
      <c r="D6845" s="1" t="s">
        <v>19</v>
      </c>
      <c r="E6845" s="3" t="str">
        <f>HYPERLINK("https://fyndiq.se/produkt/28799ed0373d40b4/", "2 Pack Galaxy S21 Ultra 5G- Härdat glas 9H - Super kvalitet 3D")</f>
        <v>2 Pack Galaxy S21 Ultra 5G- Härdat glas 9H - Super kvalitet 3D</v>
      </c>
      <c r="F6845" s="1" t="s">
        <v>272</v>
      </c>
      <c r="G6845" s="1" t="s">
        <v>273</v>
      </c>
      <c r="H6845" s="1" t="s">
        <v>274</v>
      </c>
      <c r="I6845" s="1" t="s">
        <v>16</v>
      </c>
      <c r="J6845" s="1" t="s">
        <v>23</v>
      </c>
      <c r="K6845" s="1" t="s">
        <v>16</v>
      </c>
      <c r="L6845" s="1" t="s">
        <v>16</v>
      </c>
      <c r="M6845" s="1" t="s">
        <v>16</v>
      </c>
      <c r="N6845" s="1" t="s">
        <v>16</v>
      </c>
      <c r="O6845" s="1">
        <v>63.2</v>
      </c>
      <c r="P6845" s="1">
        <v>1.0</v>
      </c>
    </row>
    <row r="6846">
      <c r="A6846" s="1" t="s">
        <v>29</v>
      </c>
      <c r="B6846" s="1" t="s">
        <v>8995</v>
      </c>
      <c r="C6846" s="2" t="s">
        <v>8965</v>
      </c>
      <c r="D6846" s="1" t="s">
        <v>19</v>
      </c>
      <c r="E6846" s="3" t="str">
        <f>HYPERLINK("https://fyndiq.se/produkt/56c72c0ba5f749b5/", "2-Pack SAMSUNG S24 Skärmskydd - Härdat Glas 9H - Super kvalitet 3D")</f>
        <v>2-Pack SAMSUNG S24 Skärmskydd - Härdat Glas 9H - Super kvalitet 3D</v>
      </c>
      <c r="F6846" s="1" t="s">
        <v>263</v>
      </c>
      <c r="G6846" s="1" t="s">
        <v>264</v>
      </c>
      <c r="H6846" s="1" t="s">
        <v>265</v>
      </c>
      <c r="I6846" s="1" t="s">
        <v>16</v>
      </c>
      <c r="J6846" s="1" t="s">
        <v>23</v>
      </c>
      <c r="K6846" s="1" t="s">
        <v>16</v>
      </c>
      <c r="L6846" s="1" t="s">
        <v>16</v>
      </c>
      <c r="M6846" s="1" t="s">
        <v>16</v>
      </c>
      <c r="N6846" s="1" t="s">
        <v>16</v>
      </c>
      <c r="O6846" s="1">
        <v>71.2</v>
      </c>
      <c r="P6846" s="1">
        <v>1.0</v>
      </c>
    </row>
    <row r="6847">
      <c r="A6847" s="1" t="s">
        <v>29</v>
      </c>
      <c r="B6847" s="1" t="s">
        <v>8996</v>
      </c>
      <c r="C6847" s="2" t="s">
        <v>8965</v>
      </c>
      <c r="D6847" s="1" t="s">
        <v>19</v>
      </c>
      <c r="E6847" s="3" t="str">
        <f>HYPERLINK("https://fyndiq.se/produkt/3a27ad0cbd89435d/", "2-Pack Iphone 14 Linsskydd - 9H Härdat Glas- Super 3D Linsskydd")</f>
        <v>2-Pack Iphone 14 Linsskydd - 9H Härdat Glas- Super 3D Linsskydd</v>
      </c>
      <c r="F6847" s="1" t="s">
        <v>8997</v>
      </c>
      <c r="G6847" s="1" t="s">
        <v>8998</v>
      </c>
      <c r="H6847" s="1" t="s">
        <v>8999</v>
      </c>
      <c r="I6847" s="1" t="s">
        <v>16</v>
      </c>
      <c r="J6847" s="1" t="s">
        <v>23</v>
      </c>
      <c r="K6847" s="1" t="s">
        <v>16</v>
      </c>
      <c r="L6847" s="1" t="s">
        <v>16</v>
      </c>
      <c r="M6847" s="1" t="s">
        <v>16</v>
      </c>
      <c r="N6847" s="1" t="s">
        <v>16</v>
      </c>
      <c r="O6847" s="1">
        <v>55.2</v>
      </c>
      <c r="P6847" s="1">
        <v>1.0</v>
      </c>
    </row>
    <row r="6848">
      <c r="A6848" s="1" t="s">
        <v>29</v>
      </c>
      <c r="B6848" s="1" t="s">
        <v>9000</v>
      </c>
      <c r="C6848" s="2" t="s">
        <v>8965</v>
      </c>
      <c r="D6848" s="1" t="s">
        <v>19</v>
      </c>
      <c r="E684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848" s="1" t="s">
        <v>2144</v>
      </c>
      <c r="G6848" s="1" t="s">
        <v>2145</v>
      </c>
      <c r="H6848" s="1" t="s">
        <v>2146</v>
      </c>
      <c r="I6848" s="1" t="s">
        <v>16</v>
      </c>
      <c r="J6848" s="1" t="s">
        <v>23</v>
      </c>
      <c r="K6848" s="1" t="s">
        <v>16</v>
      </c>
      <c r="L6848" s="1" t="s">
        <v>16</v>
      </c>
      <c r="M6848" s="1" t="s">
        <v>16</v>
      </c>
      <c r="N6848" s="1" t="s">
        <v>16</v>
      </c>
      <c r="O6848" s="1">
        <v>63.2</v>
      </c>
      <c r="P6848" s="1">
        <v>1.0</v>
      </c>
    </row>
    <row r="6849">
      <c r="A6849" s="1" t="s">
        <v>29</v>
      </c>
      <c r="B6849" s="1" t="s">
        <v>9001</v>
      </c>
      <c r="C6849" s="2" t="s">
        <v>8965</v>
      </c>
      <c r="D6849" s="1" t="s">
        <v>19</v>
      </c>
      <c r="E6849" s="3" t="str">
        <f>HYPERLINK("https://fyndiq.se/produkt/2477583187264ece/", "2-Pack Samsung S20 - 9H Härdat Glass - Top Kvalitet")</f>
        <v>2-Pack Samsung S20 - 9H Härdat Glass - Top Kvalitet</v>
      </c>
      <c r="F6849" s="1" t="s">
        <v>124</v>
      </c>
      <c r="G6849" s="1" t="s">
        <v>125</v>
      </c>
      <c r="H6849" s="1" t="s">
        <v>126</v>
      </c>
      <c r="I6849" s="1" t="s">
        <v>16</v>
      </c>
      <c r="J6849" s="1" t="s">
        <v>23</v>
      </c>
      <c r="K6849" s="1" t="s">
        <v>16</v>
      </c>
      <c r="L6849" s="1" t="s">
        <v>16</v>
      </c>
      <c r="M6849" s="1" t="s">
        <v>16</v>
      </c>
      <c r="N6849" s="1" t="s">
        <v>16</v>
      </c>
      <c r="O6849" s="1">
        <v>71.2</v>
      </c>
      <c r="P6849" s="1">
        <v>1.0</v>
      </c>
    </row>
    <row r="6850">
      <c r="A6850" s="1" t="s">
        <v>29</v>
      </c>
      <c r="B6850" s="1" t="s">
        <v>9002</v>
      </c>
      <c r="C6850" s="2" t="s">
        <v>8965</v>
      </c>
      <c r="D6850" s="1" t="s">
        <v>19</v>
      </c>
      <c r="E6850" s="3" t="str">
        <f>HYPERLINK("https://fyndiq.se/produkt/e9a482e0e7374403/", "2-Pack Samsung S21 Plus Skärmskydd &amp; 1-Pack linsskydd - Härdat Glas 9H - Super kvalitet 3D")</f>
        <v>2-Pack Samsung S21 Plus Skärmskydd &amp; 1-Pack linsskydd - Härdat Glas 9H - Super kvalitet 3D</v>
      </c>
      <c r="F6850" s="1" t="s">
        <v>746</v>
      </c>
      <c r="G6850" s="1" t="s">
        <v>747</v>
      </c>
      <c r="H6850" s="1" t="s">
        <v>748</v>
      </c>
      <c r="I6850" s="1" t="s">
        <v>16</v>
      </c>
      <c r="J6850" s="1" t="s">
        <v>23</v>
      </c>
      <c r="K6850" s="1" t="s">
        <v>16</v>
      </c>
      <c r="L6850" s="1" t="s">
        <v>16</v>
      </c>
      <c r="M6850" s="1" t="s">
        <v>16</v>
      </c>
      <c r="N6850" s="1" t="s">
        <v>16</v>
      </c>
      <c r="O6850" s="1">
        <v>71.2</v>
      </c>
      <c r="P6850" s="1">
        <v>1.0</v>
      </c>
    </row>
    <row r="6851">
      <c r="A6851" s="1" t="s">
        <v>29</v>
      </c>
      <c r="B6851" s="1" t="s">
        <v>9003</v>
      </c>
      <c r="C6851" s="2" t="s">
        <v>8965</v>
      </c>
      <c r="D6851" s="1" t="s">
        <v>19</v>
      </c>
      <c r="E6851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6851" s="1" t="s">
        <v>4240</v>
      </c>
      <c r="G6851" s="1" t="s">
        <v>4241</v>
      </c>
      <c r="H6851" s="1" t="s">
        <v>4242</v>
      </c>
      <c r="I6851" s="1" t="s">
        <v>16</v>
      </c>
      <c r="J6851" s="1" t="s">
        <v>23</v>
      </c>
      <c r="K6851" s="1" t="s">
        <v>16</v>
      </c>
      <c r="L6851" s="1" t="s">
        <v>16</v>
      </c>
      <c r="M6851" s="1" t="s">
        <v>16</v>
      </c>
      <c r="N6851" s="1" t="s">
        <v>16</v>
      </c>
      <c r="O6851" s="1">
        <v>63.2</v>
      </c>
      <c r="P6851" s="1">
        <v>1.0</v>
      </c>
    </row>
    <row r="6852">
      <c r="A6852" s="1" t="s">
        <v>29</v>
      </c>
      <c r="B6852" s="1" t="s">
        <v>9004</v>
      </c>
      <c r="C6852" s="2" t="s">
        <v>8965</v>
      </c>
      <c r="D6852" s="1" t="s">
        <v>19</v>
      </c>
      <c r="E685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6852" s="1" t="s">
        <v>729</v>
      </c>
      <c r="G6852" s="1" t="s">
        <v>730</v>
      </c>
      <c r="H6852" s="1" t="s">
        <v>731</v>
      </c>
      <c r="I6852" s="1" t="s">
        <v>16</v>
      </c>
      <c r="J6852" s="1" t="s">
        <v>23</v>
      </c>
      <c r="K6852" s="1" t="s">
        <v>16</v>
      </c>
      <c r="L6852" s="1" t="s">
        <v>16</v>
      </c>
      <c r="M6852" s="1" t="s">
        <v>16</v>
      </c>
      <c r="N6852" s="1" t="s">
        <v>16</v>
      </c>
      <c r="O6852" s="1">
        <v>63.2</v>
      </c>
      <c r="P6852" s="1">
        <v>1.0</v>
      </c>
    </row>
    <row r="6853">
      <c r="A6853" s="1" t="s">
        <v>29</v>
      </c>
      <c r="B6853" s="1" t="s">
        <v>9005</v>
      </c>
      <c r="C6853" s="2" t="s">
        <v>8965</v>
      </c>
      <c r="D6853" s="1" t="s">
        <v>19</v>
      </c>
      <c r="E6853" s="3" t="str">
        <f>HYPERLINK("https://fyndiq.se/produkt/a71be2569b7c4166/", "2-Pack Xiaomi 11 Pro - Härdat Glas 9H - Super Kvalitet 3D")</f>
        <v>2-Pack Xiaomi 11 Pro - Härdat Glas 9H - Super Kvalitet 3D</v>
      </c>
      <c r="F6853" s="1" t="s">
        <v>1849</v>
      </c>
      <c r="G6853" s="1" t="s">
        <v>1850</v>
      </c>
      <c r="H6853" s="1" t="s">
        <v>1851</v>
      </c>
      <c r="I6853" s="1" t="s">
        <v>16</v>
      </c>
      <c r="J6853" s="1" t="s">
        <v>23</v>
      </c>
      <c r="K6853" s="1" t="s">
        <v>16</v>
      </c>
      <c r="L6853" s="1" t="s">
        <v>16</v>
      </c>
      <c r="M6853" s="1" t="s">
        <v>16</v>
      </c>
      <c r="N6853" s="1" t="s">
        <v>16</v>
      </c>
      <c r="O6853" s="1">
        <v>63.2</v>
      </c>
      <c r="P6853" s="1">
        <v>1.0</v>
      </c>
    </row>
    <row r="6854">
      <c r="A6854" s="1" t="s">
        <v>29</v>
      </c>
      <c r="B6854" s="1" t="s">
        <v>9006</v>
      </c>
      <c r="C6854" s="2" t="s">
        <v>8965</v>
      </c>
      <c r="D6854" s="1" t="s">
        <v>19</v>
      </c>
      <c r="E685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854" s="1" t="s">
        <v>2144</v>
      </c>
      <c r="G6854" s="1" t="s">
        <v>2145</v>
      </c>
      <c r="H6854" s="1" t="s">
        <v>2146</v>
      </c>
      <c r="I6854" s="1" t="s">
        <v>1673</v>
      </c>
      <c r="J6854" s="1" t="s">
        <v>9</v>
      </c>
      <c r="K6854" s="2" t="s">
        <v>5341</v>
      </c>
      <c r="L6854" s="1" t="s">
        <v>2811</v>
      </c>
      <c r="M6854" s="1" t="s">
        <v>16</v>
      </c>
      <c r="N6854" s="1" t="s">
        <v>16</v>
      </c>
      <c r="O6854" s="1">
        <v>63.2</v>
      </c>
      <c r="P6854" s="1">
        <v>1.0</v>
      </c>
    </row>
    <row r="6855">
      <c r="A6855" s="1" t="s">
        <v>29</v>
      </c>
      <c r="B6855" s="1" t="s">
        <v>9007</v>
      </c>
      <c r="C6855" s="2" t="s">
        <v>8965</v>
      </c>
      <c r="D6855" s="1" t="s">
        <v>19</v>
      </c>
      <c r="E685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855" s="1" t="s">
        <v>977</v>
      </c>
      <c r="G6855" s="1" t="s">
        <v>978</v>
      </c>
      <c r="H6855" s="1" t="s">
        <v>979</v>
      </c>
      <c r="I6855" s="1" t="s">
        <v>16</v>
      </c>
      <c r="J6855" s="1" t="s">
        <v>23</v>
      </c>
      <c r="K6855" s="1" t="s">
        <v>16</v>
      </c>
      <c r="L6855" s="1" t="s">
        <v>16</v>
      </c>
      <c r="M6855" s="1" t="s">
        <v>16</v>
      </c>
      <c r="N6855" s="1" t="s">
        <v>16</v>
      </c>
      <c r="O6855" s="1">
        <v>63.2</v>
      </c>
      <c r="P6855" s="1">
        <v>1.0</v>
      </c>
    </row>
    <row r="6856">
      <c r="A6856" s="1" t="s">
        <v>29</v>
      </c>
      <c r="B6856" s="1" t="s">
        <v>9008</v>
      </c>
      <c r="C6856" s="2" t="s">
        <v>8965</v>
      </c>
      <c r="D6856" s="1" t="s">
        <v>19</v>
      </c>
      <c r="E6856" s="3" t="str">
        <f>HYPERLINK("https://fyndiq.se/produkt/a511a8922e36455c/", "2 Pack Samsung S8 - Härdat glas 9H–Super kvalitet 3D Skärmskydd")</f>
        <v>2 Pack Samsung S8 - Härdat glas 9H–Super kvalitet 3D Skärmskydd</v>
      </c>
      <c r="F6856" s="1" t="s">
        <v>1083</v>
      </c>
      <c r="G6856" s="1" t="s">
        <v>1084</v>
      </c>
      <c r="H6856" s="1" t="s">
        <v>1085</v>
      </c>
      <c r="I6856" s="1" t="s">
        <v>16</v>
      </c>
      <c r="J6856" s="1" t="s">
        <v>23</v>
      </c>
      <c r="K6856" s="1" t="s">
        <v>16</v>
      </c>
      <c r="L6856" s="1" t="s">
        <v>16</v>
      </c>
      <c r="M6856" s="1" t="s">
        <v>16</v>
      </c>
      <c r="N6856" s="1" t="s">
        <v>16</v>
      </c>
      <c r="O6856" s="1">
        <v>63.2</v>
      </c>
      <c r="P6856" s="1">
        <v>1.0</v>
      </c>
    </row>
    <row r="6857">
      <c r="A6857" s="1" t="s">
        <v>29</v>
      </c>
      <c r="B6857" s="1" t="s">
        <v>9009</v>
      </c>
      <c r="C6857" s="2" t="s">
        <v>8965</v>
      </c>
      <c r="D6857" s="1" t="s">
        <v>19</v>
      </c>
      <c r="E6857" s="3" t="str">
        <f>HYPERLINK("https://fyndiq.se/produkt/f15b82570d4144d0/", "2-Pack Apple Watch 41mm – Härdat glas 9H – Super kvalitet 3D")</f>
        <v>2-Pack Apple Watch 41mm – Härdat glas 9H – Super kvalitet 3D</v>
      </c>
      <c r="F6857" s="1" t="s">
        <v>144</v>
      </c>
      <c r="G6857" s="1" t="s">
        <v>145</v>
      </c>
      <c r="H6857" s="1" t="s">
        <v>146</v>
      </c>
      <c r="I6857" s="1" t="s">
        <v>16</v>
      </c>
      <c r="J6857" s="1" t="s">
        <v>23</v>
      </c>
      <c r="K6857" s="1" t="s">
        <v>16</v>
      </c>
      <c r="L6857" s="1" t="s">
        <v>16</v>
      </c>
      <c r="M6857" s="1" t="s">
        <v>16</v>
      </c>
      <c r="N6857" s="1" t="s">
        <v>16</v>
      </c>
      <c r="O6857" s="1">
        <v>55.2</v>
      </c>
      <c r="P6857" s="1">
        <v>1.0</v>
      </c>
    </row>
    <row r="6858">
      <c r="A6858" s="1" t="s">
        <v>29</v>
      </c>
      <c r="B6858" s="1" t="s">
        <v>9010</v>
      </c>
      <c r="C6858" s="2" t="s">
        <v>8965</v>
      </c>
      <c r="D6858" s="1" t="s">
        <v>19</v>
      </c>
      <c r="E6858" s="3" t="str">
        <f>HYPERLINK("https://fyndiq.se/produkt/66924f1ff238487e/", "2-Pack GOOGLE PIXEL 7A Skärmskydd - Härdat Glas 9H - Super kvalitet 3D")</f>
        <v>2-Pack GOOGLE PIXEL 7A Skärmskydd - Härdat Glas 9H - Super kvalitet 3D</v>
      </c>
      <c r="F6858" s="1" t="s">
        <v>315</v>
      </c>
      <c r="G6858" s="1" t="s">
        <v>316</v>
      </c>
      <c r="H6858" s="1" t="s">
        <v>317</v>
      </c>
      <c r="I6858" s="1" t="s">
        <v>16</v>
      </c>
      <c r="J6858" s="1" t="s">
        <v>23</v>
      </c>
      <c r="K6858" s="1" t="s">
        <v>16</v>
      </c>
      <c r="L6858" s="1" t="s">
        <v>16</v>
      </c>
      <c r="M6858" s="1" t="s">
        <v>16</v>
      </c>
      <c r="N6858" s="1" t="s">
        <v>16</v>
      </c>
      <c r="O6858" s="1">
        <v>63.2</v>
      </c>
      <c r="P6858" s="1">
        <v>1.0</v>
      </c>
    </row>
    <row r="6859">
      <c r="A6859" s="1" t="s">
        <v>29</v>
      </c>
      <c r="B6859" s="1" t="s">
        <v>9011</v>
      </c>
      <c r="C6859" s="2" t="s">
        <v>8965</v>
      </c>
      <c r="D6859" s="1" t="s">
        <v>19</v>
      </c>
      <c r="E6859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859" s="1" t="s">
        <v>795</v>
      </c>
      <c r="G6859" s="1" t="s">
        <v>796</v>
      </c>
      <c r="H6859" s="1" t="s">
        <v>797</v>
      </c>
      <c r="I6859" s="1" t="s">
        <v>16</v>
      </c>
      <c r="J6859" s="1" t="s">
        <v>23</v>
      </c>
      <c r="K6859" s="1" t="s">
        <v>16</v>
      </c>
      <c r="L6859" s="1" t="s">
        <v>16</v>
      </c>
      <c r="M6859" s="1" t="s">
        <v>16</v>
      </c>
      <c r="N6859" s="1" t="s">
        <v>16</v>
      </c>
      <c r="O6859" s="1">
        <v>63.2</v>
      </c>
      <c r="P6859" s="1">
        <v>1.0</v>
      </c>
    </row>
    <row r="6860">
      <c r="A6860" s="1" t="s">
        <v>29</v>
      </c>
      <c r="B6860" s="1" t="s">
        <v>9012</v>
      </c>
      <c r="C6860" s="2" t="s">
        <v>8965</v>
      </c>
      <c r="D6860" s="1" t="s">
        <v>19</v>
      </c>
      <c r="E6860" s="3" t="str">
        <f>HYPERLINK("https://fyndiq.se/produkt/f15b82570d4144d0/", "2-Pack Apple Watch 41mm – Härdat glas 9H – Super kvalitet 3D")</f>
        <v>2-Pack Apple Watch 41mm – Härdat glas 9H – Super kvalitet 3D</v>
      </c>
      <c r="F6860" s="1" t="s">
        <v>144</v>
      </c>
      <c r="G6860" s="1" t="s">
        <v>145</v>
      </c>
      <c r="H6860" s="1" t="s">
        <v>146</v>
      </c>
      <c r="I6860" s="1" t="s">
        <v>16</v>
      </c>
      <c r="J6860" s="1" t="s">
        <v>23</v>
      </c>
      <c r="K6860" s="1" t="s">
        <v>16</v>
      </c>
      <c r="L6860" s="1" t="s">
        <v>16</v>
      </c>
      <c r="M6860" s="1" t="s">
        <v>16</v>
      </c>
      <c r="N6860" s="1" t="s">
        <v>16</v>
      </c>
      <c r="O6860" s="1">
        <v>55.2</v>
      </c>
      <c r="P6860" s="1">
        <v>1.0</v>
      </c>
    </row>
    <row r="6861">
      <c r="A6861" s="1" t="s">
        <v>29</v>
      </c>
      <c r="B6861" s="1" t="s">
        <v>9013</v>
      </c>
      <c r="C6861" s="2" t="s">
        <v>8965</v>
      </c>
      <c r="D6861" s="1" t="s">
        <v>19</v>
      </c>
      <c r="E6861" s="3" t="str">
        <f>HYPERLINK("https://fyndiq.se/produkt/533d0ddc5dd84c00/", "2-Pack iPhone 14 - skärmskydd &amp; linsskydd - härdat glas 9H")</f>
        <v>2-Pack iPhone 14 - skärmskydd &amp; linsskydd - härdat glas 9H</v>
      </c>
      <c r="F6861" s="1" t="s">
        <v>841</v>
      </c>
      <c r="G6861" s="1" t="s">
        <v>842</v>
      </c>
      <c r="H6861" s="1" t="s">
        <v>843</v>
      </c>
      <c r="I6861" s="1" t="s">
        <v>16</v>
      </c>
      <c r="J6861" s="1" t="s">
        <v>23</v>
      </c>
      <c r="K6861" s="1" t="s">
        <v>16</v>
      </c>
      <c r="L6861" s="1" t="s">
        <v>16</v>
      </c>
      <c r="M6861" s="1" t="s">
        <v>16</v>
      </c>
      <c r="N6861" s="1" t="s">
        <v>16</v>
      </c>
      <c r="O6861" s="1">
        <v>71.2</v>
      </c>
      <c r="P6861" s="1">
        <v>1.0</v>
      </c>
    </row>
    <row r="6862">
      <c r="A6862" s="1" t="s">
        <v>29</v>
      </c>
      <c r="B6862" s="1" t="s">
        <v>9014</v>
      </c>
      <c r="C6862" s="2" t="s">
        <v>8965</v>
      </c>
      <c r="D6862" s="1" t="s">
        <v>19</v>
      </c>
      <c r="E6862" s="3" t="str">
        <f>HYPERLINK("https://fyndiq.se/produkt/5d384cc8795744b0/", "2-Pack Samsung A55 Skärmskydd i Härdat Glas")</f>
        <v>2-Pack Samsung A55 Skärmskydd i Härdat Glas</v>
      </c>
      <c r="F6862" s="1" t="s">
        <v>191</v>
      </c>
      <c r="G6862" s="1" t="s">
        <v>192</v>
      </c>
      <c r="H6862" s="1" t="s">
        <v>193</v>
      </c>
      <c r="I6862" s="1" t="s">
        <v>16</v>
      </c>
      <c r="J6862" s="1" t="s">
        <v>23</v>
      </c>
      <c r="K6862" s="1" t="s">
        <v>16</v>
      </c>
      <c r="L6862" s="1" t="s">
        <v>16</v>
      </c>
      <c r="M6862" s="1" t="s">
        <v>16</v>
      </c>
      <c r="N6862" s="1" t="s">
        <v>16</v>
      </c>
      <c r="O6862" s="1">
        <v>63.2</v>
      </c>
      <c r="P6862" s="1">
        <v>1.0</v>
      </c>
    </row>
    <row r="6863">
      <c r="A6863" s="1" t="s">
        <v>29</v>
      </c>
      <c r="B6863" s="1" t="s">
        <v>9015</v>
      </c>
      <c r="C6863" s="2" t="s">
        <v>8965</v>
      </c>
      <c r="D6863" s="1" t="s">
        <v>19</v>
      </c>
      <c r="E6863" s="3" t="str">
        <f>HYPERLINK("https://fyndiq.se/produkt/acbd2f15758f4e1c/", "2-Pack Samsung A55 5G Skärmskydd i Härdat Glas")</f>
        <v>2-Pack Samsung A55 5G Skärmskydd i Härdat Glas</v>
      </c>
      <c r="F6863" s="1" t="s">
        <v>982</v>
      </c>
      <c r="G6863" s="1" t="s">
        <v>983</v>
      </c>
      <c r="H6863" s="1" t="s">
        <v>984</v>
      </c>
      <c r="I6863" s="1" t="s">
        <v>16</v>
      </c>
      <c r="J6863" s="1" t="s">
        <v>23</v>
      </c>
      <c r="K6863" s="1" t="s">
        <v>16</v>
      </c>
      <c r="L6863" s="1" t="s">
        <v>16</v>
      </c>
      <c r="M6863" s="1" t="s">
        <v>16</v>
      </c>
      <c r="N6863" s="1" t="s">
        <v>16</v>
      </c>
      <c r="O6863" s="1">
        <v>63.2</v>
      </c>
      <c r="P6863" s="1">
        <v>1.0</v>
      </c>
    </row>
    <row r="6864">
      <c r="A6864" s="1" t="s">
        <v>29</v>
      </c>
      <c r="B6864" s="1" t="s">
        <v>9016</v>
      </c>
      <c r="C6864" s="2" t="s">
        <v>8965</v>
      </c>
      <c r="D6864" s="1" t="s">
        <v>19</v>
      </c>
      <c r="E6864" s="3" t="str">
        <f>HYPERLINK("https://fyndiq.se/produkt/dfe28e565d2e4c8d/", "2 Pack Samsung S21 FE - 9H Härdat Glass - Super Kvalitet 3D")</f>
        <v>2 Pack Samsung S21 FE - 9H Härdat Glass - Super Kvalitet 3D</v>
      </c>
      <c r="F6864" s="1" t="s">
        <v>276</v>
      </c>
      <c r="G6864" s="1" t="s">
        <v>277</v>
      </c>
      <c r="H6864" s="1" t="s">
        <v>278</v>
      </c>
      <c r="I6864" s="1" t="s">
        <v>16</v>
      </c>
      <c r="J6864" s="1" t="s">
        <v>23</v>
      </c>
      <c r="K6864" s="1" t="s">
        <v>16</v>
      </c>
      <c r="L6864" s="1" t="s">
        <v>16</v>
      </c>
      <c r="M6864" s="1" t="s">
        <v>16</v>
      </c>
      <c r="N6864" s="1" t="s">
        <v>16</v>
      </c>
      <c r="O6864" s="1">
        <v>63.2</v>
      </c>
      <c r="P6864" s="1">
        <v>1.0</v>
      </c>
    </row>
    <row r="6865">
      <c r="A6865" s="1" t="s">
        <v>29</v>
      </c>
      <c r="B6865" s="1" t="s">
        <v>9017</v>
      </c>
      <c r="C6865" s="2" t="s">
        <v>8965</v>
      </c>
      <c r="D6865" s="1" t="s">
        <v>19</v>
      </c>
      <c r="E6865" s="3" t="str">
        <f>HYPERLINK("https://fyndiq.se/produkt/f2c164e932234570/", "2-Pack HUAWEI P30 PRO Skärmskydd - Härdat Glas 9H - Super kvalitet 3D")</f>
        <v>2-Pack HUAWEI P30 PRO Skärmskydd - Härdat Glas 9H - Super kvalitet 3D</v>
      </c>
      <c r="F6865" s="1" t="s">
        <v>267</v>
      </c>
      <c r="G6865" s="1" t="s">
        <v>268</v>
      </c>
      <c r="H6865" s="1" t="s">
        <v>269</v>
      </c>
      <c r="I6865" s="1" t="s">
        <v>16</v>
      </c>
      <c r="J6865" s="1" t="s">
        <v>23</v>
      </c>
      <c r="K6865" s="1" t="s">
        <v>16</v>
      </c>
      <c r="L6865" s="1" t="s">
        <v>16</v>
      </c>
      <c r="M6865" s="1" t="s">
        <v>16</v>
      </c>
      <c r="N6865" s="1" t="s">
        <v>16</v>
      </c>
      <c r="O6865" s="1">
        <v>63.2</v>
      </c>
      <c r="P6865" s="1">
        <v>1.0</v>
      </c>
    </row>
    <row r="6866">
      <c r="A6866" s="1" t="s">
        <v>29</v>
      </c>
      <c r="B6866" s="1" t="s">
        <v>9018</v>
      </c>
      <c r="C6866" s="2" t="s">
        <v>8965</v>
      </c>
      <c r="D6866" s="1" t="s">
        <v>19</v>
      </c>
      <c r="E6866" s="3" t="str">
        <f>HYPERLINK("https://fyndiq.se/produkt/0b0a4498022e4979/", "2-Pack Samsung Galaxy A12 - Härdat Glas 9H - Super Kvalitet 3D")</f>
        <v>2-Pack Samsung Galaxy A12 - Härdat Glas 9H - Super Kvalitet 3D</v>
      </c>
      <c r="F6866" s="1" t="s">
        <v>683</v>
      </c>
      <c r="G6866" s="1" t="s">
        <v>684</v>
      </c>
      <c r="H6866" s="1" t="s">
        <v>685</v>
      </c>
      <c r="I6866" s="1" t="s">
        <v>16</v>
      </c>
      <c r="J6866" s="1" t="s">
        <v>23</v>
      </c>
      <c r="K6866" s="1" t="s">
        <v>16</v>
      </c>
      <c r="L6866" s="1" t="s">
        <v>16</v>
      </c>
      <c r="M6866" s="1" t="s">
        <v>16</v>
      </c>
      <c r="N6866" s="1" t="s">
        <v>16</v>
      </c>
      <c r="O6866" s="1">
        <v>63.2</v>
      </c>
      <c r="P6866" s="1">
        <v>1.0</v>
      </c>
    </row>
    <row r="6867">
      <c r="A6867" s="1" t="s">
        <v>29</v>
      </c>
      <c r="B6867" s="1" t="s">
        <v>9019</v>
      </c>
      <c r="C6867" s="2" t="s">
        <v>8965</v>
      </c>
      <c r="D6867" s="1" t="s">
        <v>19</v>
      </c>
      <c r="E6867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6867" s="1" t="s">
        <v>1765</v>
      </c>
      <c r="G6867" s="1" t="s">
        <v>1766</v>
      </c>
      <c r="H6867" s="1" t="s">
        <v>1767</v>
      </c>
      <c r="I6867" s="1" t="s">
        <v>16</v>
      </c>
      <c r="J6867" s="1" t="s">
        <v>23</v>
      </c>
      <c r="K6867" s="1" t="s">
        <v>16</v>
      </c>
      <c r="L6867" s="1" t="s">
        <v>16</v>
      </c>
      <c r="M6867" s="1" t="s">
        <v>16</v>
      </c>
      <c r="N6867" s="1" t="s">
        <v>16</v>
      </c>
      <c r="O6867" s="1">
        <v>63.2</v>
      </c>
      <c r="P6867" s="1">
        <v>1.0</v>
      </c>
    </row>
    <row r="6868">
      <c r="A6868" s="1" t="s">
        <v>29</v>
      </c>
      <c r="B6868" s="1" t="s">
        <v>9020</v>
      </c>
      <c r="C6868" s="2" t="s">
        <v>8965</v>
      </c>
      <c r="D6868" s="1" t="s">
        <v>19</v>
      </c>
      <c r="E6868" s="3" t="str">
        <f>HYPERLINK("https://fyndiq.se/produkt/2c70e8c876124223/", "2-Pack XIAOMI REDMI 12C Skärmskydd - Härdat Glas 9H - Super kvalitet 3D")</f>
        <v>2-Pack XIAOMI REDMI 12C Skärmskydd - Härdat Glas 9H - Super kvalitet 3D</v>
      </c>
      <c r="F6868" s="1" t="s">
        <v>795</v>
      </c>
      <c r="G6868" s="1" t="s">
        <v>796</v>
      </c>
      <c r="H6868" s="1" t="s">
        <v>797</v>
      </c>
      <c r="I6868" s="1" t="s">
        <v>16</v>
      </c>
      <c r="J6868" s="1" t="s">
        <v>23</v>
      </c>
      <c r="K6868" s="1" t="s">
        <v>16</v>
      </c>
      <c r="L6868" s="1" t="s">
        <v>16</v>
      </c>
      <c r="M6868" s="1" t="s">
        <v>16</v>
      </c>
      <c r="N6868" s="1" t="s">
        <v>16</v>
      </c>
      <c r="O6868" s="1">
        <v>63.2</v>
      </c>
      <c r="P6868" s="1">
        <v>1.0</v>
      </c>
    </row>
    <row r="6869">
      <c r="A6869" s="1" t="s">
        <v>29</v>
      </c>
      <c r="B6869" s="1" t="s">
        <v>9021</v>
      </c>
      <c r="C6869" s="2" t="s">
        <v>8965</v>
      </c>
      <c r="D6869" s="1" t="s">
        <v>19</v>
      </c>
      <c r="E6869" s="3" t="str">
        <f>HYPERLINK("https://fyndiq.se/produkt/cce9d3d346624f8e/", "Full Cover Samsung Galaxy S21 5G - 9H Härdat Glas - HD")</f>
        <v>Full Cover Samsung Galaxy S21 5G - 9H Härdat Glas - HD</v>
      </c>
      <c r="F6869" s="1" t="s">
        <v>2509</v>
      </c>
      <c r="G6869" s="1" t="s">
        <v>2510</v>
      </c>
      <c r="H6869" s="1" t="s">
        <v>2511</v>
      </c>
      <c r="I6869" s="1" t="s">
        <v>16</v>
      </c>
      <c r="J6869" s="1" t="s">
        <v>23</v>
      </c>
      <c r="K6869" s="1" t="s">
        <v>16</v>
      </c>
      <c r="L6869" s="1" t="s">
        <v>16</v>
      </c>
      <c r="M6869" s="1" t="s">
        <v>16</v>
      </c>
      <c r="N6869" s="1" t="s">
        <v>16</v>
      </c>
      <c r="O6869" s="1">
        <v>55.2</v>
      </c>
      <c r="P6869" s="1">
        <v>1.0</v>
      </c>
    </row>
    <row r="6870">
      <c r="A6870" s="1" t="s">
        <v>29</v>
      </c>
      <c r="B6870" s="1" t="s">
        <v>9022</v>
      </c>
      <c r="C6870" s="2" t="s">
        <v>8965</v>
      </c>
      <c r="D6870" s="1" t="s">
        <v>19</v>
      </c>
      <c r="E687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6870" s="1" t="s">
        <v>539</v>
      </c>
      <c r="G6870" s="1" t="s">
        <v>540</v>
      </c>
      <c r="H6870" s="1" t="s">
        <v>541</v>
      </c>
      <c r="I6870" s="1" t="s">
        <v>16</v>
      </c>
      <c r="J6870" s="1" t="s">
        <v>23</v>
      </c>
      <c r="K6870" s="1" t="s">
        <v>16</v>
      </c>
      <c r="L6870" s="1" t="s">
        <v>16</v>
      </c>
      <c r="M6870" s="1" t="s">
        <v>16</v>
      </c>
      <c r="N6870" s="1" t="s">
        <v>16</v>
      </c>
      <c r="O6870" s="1">
        <v>95.2</v>
      </c>
      <c r="P6870" s="1">
        <v>1.0</v>
      </c>
    </row>
    <row r="6871">
      <c r="A6871" s="1" t="s">
        <v>29</v>
      </c>
      <c r="B6871" s="1" t="s">
        <v>9023</v>
      </c>
      <c r="C6871" s="2" t="s">
        <v>8965</v>
      </c>
      <c r="D6871" s="1" t="s">
        <v>19</v>
      </c>
      <c r="E6871" s="3" t="str">
        <f>HYPERLINK("https://fyndiq.se/produkt/f2c164e932234570/", "2-Pack HUAWEI P30 PRO Skärmskydd - Härdat Glas 9H - Super kvalitet 3D")</f>
        <v>2-Pack HUAWEI P30 PRO Skärmskydd - Härdat Glas 9H - Super kvalitet 3D</v>
      </c>
      <c r="F6871" s="1" t="s">
        <v>267</v>
      </c>
      <c r="G6871" s="1" t="s">
        <v>268</v>
      </c>
      <c r="H6871" s="1" t="s">
        <v>269</v>
      </c>
      <c r="I6871" s="1" t="s">
        <v>16</v>
      </c>
      <c r="J6871" s="1" t="s">
        <v>23</v>
      </c>
      <c r="K6871" s="1" t="s">
        <v>16</v>
      </c>
      <c r="L6871" s="1" t="s">
        <v>16</v>
      </c>
      <c r="M6871" s="1" t="s">
        <v>16</v>
      </c>
      <c r="N6871" s="1" t="s">
        <v>16</v>
      </c>
      <c r="O6871" s="1">
        <v>63.2</v>
      </c>
      <c r="P6871" s="1">
        <v>1.0</v>
      </c>
    </row>
    <row r="6872">
      <c r="A6872" s="1" t="s">
        <v>29</v>
      </c>
      <c r="B6872" s="1" t="s">
        <v>9024</v>
      </c>
      <c r="C6872" s="2" t="s">
        <v>8965</v>
      </c>
      <c r="D6872" s="1" t="s">
        <v>19</v>
      </c>
      <c r="E6872" s="3" t="str">
        <f>HYPERLINK("https://fyndiq.se/produkt/34157794139f40c6/", "2-Pack Samsung S20 FE - 9H Härdat Glass - Top Kvalitet")</f>
        <v>2-Pack Samsung S20 FE - 9H Härdat Glass - Top Kvalitet</v>
      </c>
      <c r="F6872" s="1" t="s">
        <v>1640</v>
      </c>
      <c r="G6872" s="1" t="s">
        <v>1641</v>
      </c>
      <c r="H6872" s="1" t="s">
        <v>1642</v>
      </c>
      <c r="I6872" s="1" t="s">
        <v>16</v>
      </c>
      <c r="J6872" s="1" t="s">
        <v>23</v>
      </c>
      <c r="K6872" s="1" t="s">
        <v>16</v>
      </c>
      <c r="L6872" s="1" t="s">
        <v>16</v>
      </c>
      <c r="M6872" s="1" t="s">
        <v>16</v>
      </c>
      <c r="N6872" s="1" t="s">
        <v>16</v>
      </c>
      <c r="O6872" s="1">
        <v>63.2</v>
      </c>
      <c r="P6872" s="1">
        <v>1.0</v>
      </c>
    </row>
    <row r="6873">
      <c r="A6873" s="1" t="s">
        <v>29</v>
      </c>
      <c r="B6873" s="1" t="s">
        <v>9025</v>
      </c>
      <c r="C6873" s="2" t="s">
        <v>8965</v>
      </c>
      <c r="D6873" s="1" t="s">
        <v>19</v>
      </c>
      <c r="E6873" s="3" t="str">
        <f>HYPERLINK("https://fyndiq.se/produkt/ffd808ba7c174af8/", "2-Pack Samsung S22 Skärmskydd &amp; 1-Pack linsskydd -Härdat Glas 9H")</f>
        <v>2-Pack Samsung S22 Skärmskydd &amp; 1-Pack linsskydd -Härdat Glas 9H</v>
      </c>
      <c r="F6873" s="1" t="s">
        <v>179</v>
      </c>
      <c r="G6873" s="1" t="s">
        <v>180</v>
      </c>
      <c r="H6873" s="1" t="s">
        <v>181</v>
      </c>
      <c r="I6873" s="1" t="s">
        <v>16</v>
      </c>
      <c r="J6873" s="1" t="s">
        <v>23</v>
      </c>
      <c r="K6873" s="1" t="s">
        <v>16</v>
      </c>
      <c r="L6873" s="1" t="s">
        <v>16</v>
      </c>
      <c r="M6873" s="1" t="s">
        <v>16</v>
      </c>
      <c r="N6873" s="1" t="s">
        <v>16</v>
      </c>
      <c r="O6873" s="1">
        <v>71.2</v>
      </c>
      <c r="P6873" s="1">
        <v>1.0</v>
      </c>
    </row>
    <row r="6874">
      <c r="A6874" s="1" t="s">
        <v>29</v>
      </c>
      <c r="B6874" s="1" t="s">
        <v>9026</v>
      </c>
      <c r="C6874" s="2" t="s">
        <v>8965</v>
      </c>
      <c r="D6874" s="1" t="s">
        <v>19</v>
      </c>
      <c r="E687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874" s="1" t="s">
        <v>26</v>
      </c>
      <c r="G6874" s="1" t="s">
        <v>27</v>
      </c>
      <c r="H6874" s="1" t="s">
        <v>28</v>
      </c>
      <c r="I6874" s="1" t="s">
        <v>16</v>
      </c>
      <c r="J6874" s="1" t="s">
        <v>23</v>
      </c>
      <c r="K6874" s="1" t="s">
        <v>16</v>
      </c>
      <c r="L6874" s="1" t="s">
        <v>16</v>
      </c>
      <c r="M6874" s="1" t="s">
        <v>16</v>
      </c>
      <c r="N6874" s="1" t="s">
        <v>16</v>
      </c>
      <c r="O6874" s="1">
        <v>71.2</v>
      </c>
      <c r="P6874" s="1">
        <v>1.0</v>
      </c>
    </row>
    <row r="6875">
      <c r="A6875" s="1" t="s">
        <v>29</v>
      </c>
      <c r="B6875" s="1" t="s">
        <v>9027</v>
      </c>
      <c r="C6875" s="2" t="s">
        <v>8965</v>
      </c>
      <c r="D6875" s="1" t="s">
        <v>19</v>
      </c>
      <c r="E6875" s="3" t="str">
        <f>HYPERLINK("https://fyndiq.se/produkt/ffd808ba7c174af8/", "2-Pack Samsung S22 Skärmskydd &amp; 1-Pack linsskydd -Härdat Glas 9H")</f>
        <v>2-Pack Samsung S22 Skärmskydd &amp; 1-Pack linsskydd -Härdat Glas 9H</v>
      </c>
      <c r="F6875" s="1" t="s">
        <v>179</v>
      </c>
      <c r="G6875" s="1" t="s">
        <v>180</v>
      </c>
      <c r="H6875" s="1" t="s">
        <v>181</v>
      </c>
      <c r="I6875" s="1" t="s">
        <v>16</v>
      </c>
      <c r="J6875" s="1" t="s">
        <v>23</v>
      </c>
      <c r="K6875" s="1" t="s">
        <v>16</v>
      </c>
      <c r="L6875" s="1" t="s">
        <v>16</v>
      </c>
      <c r="M6875" s="1" t="s">
        <v>16</v>
      </c>
      <c r="N6875" s="1" t="s">
        <v>16</v>
      </c>
      <c r="O6875" s="1">
        <v>71.2</v>
      </c>
      <c r="P6875" s="1">
        <v>1.0</v>
      </c>
    </row>
    <row r="6876">
      <c r="A6876" s="1" t="s">
        <v>29</v>
      </c>
      <c r="B6876" s="1" t="s">
        <v>9028</v>
      </c>
      <c r="C6876" s="2" t="s">
        <v>8965</v>
      </c>
      <c r="D6876" s="1" t="s">
        <v>19</v>
      </c>
      <c r="E6876" s="3" t="str">
        <f>HYPERLINK("https://fyndiq.se/produkt/c6ad89f6519841d9/", "2 Pack Samsung Galaxy S20 - Härdat glas 9H - Super kvalitet 3D")</f>
        <v>2 Pack Samsung Galaxy S20 - Härdat glas 9H - Super kvalitet 3D</v>
      </c>
      <c r="F6876" s="1" t="s">
        <v>1342</v>
      </c>
      <c r="G6876" s="1" t="s">
        <v>1343</v>
      </c>
      <c r="H6876" s="1" t="s">
        <v>1344</v>
      </c>
      <c r="I6876" s="1" t="s">
        <v>16</v>
      </c>
      <c r="J6876" s="1" t="s">
        <v>23</v>
      </c>
      <c r="K6876" s="1" t="s">
        <v>16</v>
      </c>
      <c r="L6876" s="1" t="s">
        <v>16</v>
      </c>
      <c r="M6876" s="1" t="s">
        <v>16</v>
      </c>
      <c r="N6876" s="1" t="s">
        <v>16</v>
      </c>
      <c r="O6876" s="1">
        <v>71.2</v>
      </c>
      <c r="P6876" s="1">
        <v>1.0</v>
      </c>
    </row>
    <row r="6877">
      <c r="A6877" s="1" t="s">
        <v>29</v>
      </c>
      <c r="B6877" s="1" t="s">
        <v>9029</v>
      </c>
      <c r="C6877" s="2" t="s">
        <v>8965</v>
      </c>
      <c r="D6877" s="1" t="s">
        <v>19</v>
      </c>
      <c r="E6877" s="3" t="str">
        <f>HYPERLINK("https://fyndiq.se/produkt/416415a768684efb/", "2-Pack Samsung Galaxy S21 5G - 9H Härdat Glas - HD")</f>
        <v>2-Pack Samsung Galaxy S21 5G - 9H Härdat Glas - HD</v>
      </c>
      <c r="F6877" s="1" t="s">
        <v>39</v>
      </c>
      <c r="G6877" s="1" t="s">
        <v>40</v>
      </c>
      <c r="H6877" s="1" t="s">
        <v>41</v>
      </c>
      <c r="I6877" s="1" t="s">
        <v>16</v>
      </c>
      <c r="J6877" s="1" t="s">
        <v>23</v>
      </c>
      <c r="K6877" s="1" t="s">
        <v>16</v>
      </c>
      <c r="L6877" s="1" t="s">
        <v>16</v>
      </c>
      <c r="M6877" s="1" t="s">
        <v>16</v>
      </c>
      <c r="N6877" s="1" t="s">
        <v>16</v>
      </c>
      <c r="O6877" s="1">
        <v>63.2</v>
      </c>
      <c r="P6877" s="1">
        <v>1.0</v>
      </c>
    </row>
    <row r="6878">
      <c r="A6878" s="1" t="s">
        <v>29</v>
      </c>
      <c r="B6878" s="1" t="s">
        <v>9030</v>
      </c>
      <c r="C6878" s="2" t="s">
        <v>8965</v>
      </c>
      <c r="D6878" s="1" t="s">
        <v>19</v>
      </c>
      <c r="E6878" s="3" t="str">
        <f>HYPERLINK("https://fyndiq.se/produkt/bd84362587364f02/", "2-Pack GOOGLE PIXEL 8 Skärmskydd - Härdat Glas 9H - Super kvalitet 3D")</f>
        <v>2-Pack GOOGLE PIXEL 8 Skärmskydd - Härdat Glas 9H - Super kvalitet 3D</v>
      </c>
      <c r="F6878" s="1" t="s">
        <v>254</v>
      </c>
      <c r="G6878" s="1" t="s">
        <v>255</v>
      </c>
      <c r="H6878" s="1" t="s">
        <v>256</v>
      </c>
      <c r="I6878" s="1" t="s">
        <v>16</v>
      </c>
      <c r="J6878" s="1" t="s">
        <v>23</v>
      </c>
      <c r="K6878" s="1" t="s">
        <v>16</v>
      </c>
      <c r="L6878" s="1" t="s">
        <v>16</v>
      </c>
      <c r="M6878" s="1" t="s">
        <v>16</v>
      </c>
      <c r="N6878" s="1" t="s">
        <v>16</v>
      </c>
      <c r="O6878" s="1">
        <v>71.2</v>
      </c>
      <c r="P6878" s="1">
        <v>1.0</v>
      </c>
    </row>
    <row r="6879">
      <c r="A6879" s="1" t="s">
        <v>29</v>
      </c>
      <c r="B6879" s="1" t="s">
        <v>9031</v>
      </c>
      <c r="C6879" s="2" t="s">
        <v>8965</v>
      </c>
      <c r="D6879" s="1" t="s">
        <v>19</v>
      </c>
      <c r="E6879" s="3" t="str">
        <f>HYPERLINK("https://fyndiq.se/produkt/ac4c264f1c9a4420/", "Samsung Galaxy S20 5G - Härdat glas 9H-Super kvalitet 3D")</f>
        <v>Samsung Galaxy S20 5G - Härdat glas 9H-Super kvalitet 3D</v>
      </c>
      <c r="F6879" s="1" t="s">
        <v>937</v>
      </c>
      <c r="G6879" s="1" t="s">
        <v>938</v>
      </c>
      <c r="H6879" s="1" t="s">
        <v>939</v>
      </c>
      <c r="I6879" s="1" t="s">
        <v>16</v>
      </c>
      <c r="J6879" s="1" t="s">
        <v>23</v>
      </c>
      <c r="K6879" s="1" t="s">
        <v>16</v>
      </c>
      <c r="L6879" s="1" t="s">
        <v>16</v>
      </c>
      <c r="M6879" s="1" t="s">
        <v>16</v>
      </c>
      <c r="N6879" s="1" t="s">
        <v>16</v>
      </c>
      <c r="O6879" s="1">
        <v>63.2</v>
      </c>
      <c r="P6879" s="1">
        <v>1.0</v>
      </c>
    </row>
    <row r="6880">
      <c r="A6880" s="1" t="s">
        <v>29</v>
      </c>
      <c r="B6880" s="1" t="s">
        <v>9032</v>
      </c>
      <c r="C6880" s="2" t="s">
        <v>8965</v>
      </c>
      <c r="D6880" s="1" t="s">
        <v>19</v>
      </c>
      <c r="E6880" s="3" t="str">
        <f>HYPERLINK("https://fyndiq.se/produkt/9f0d3f0d075b4390/", "Iphone 12 Pro Max - härdat glas 9H - Top Kvalitet Skärmskydd")</f>
        <v>Iphone 12 Pro Max - härdat glas 9H - Top Kvalitet Skärmskydd</v>
      </c>
      <c r="F6880" s="1" t="s">
        <v>1741</v>
      </c>
      <c r="G6880" s="1" t="s">
        <v>1742</v>
      </c>
      <c r="H6880" s="1" t="s">
        <v>1743</v>
      </c>
      <c r="I6880" s="1" t="s">
        <v>16</v>
      </c>
      <c r="J6880" s="1" t="s">
        <v>23</v>
      </c>
      <c r="K6880" s="1" t="s">
        <v>16</v>
      </c>
      <c r="L6880" s="1" t="s">
        <v>16</v>
      </c>
      <c r="M6880" s="1" t="s">
        <v>16</v>
      </c>
      <c r="N6880" s="1" t="s">
        <v>16</v>
      </c>
      <c r="O6880" s="1">
        <v>47.2</v>
      </c>
      <c r="P6880" s="1">
        <v>1.0</v>
      </c>
    </row>
    <row r="6881">
      <c r="A6881" s="1" t="s">
        <v>29</v>
      </c>
      <c r="B6881" s="1" t="s">
        <v>9033</v>
      </c>
      <c r="C6881" s="2" t="s">
        <v>8965</v>
      </c>
      <c r="D6881" s="1" t="s">
        <v>19</v>
      </c>
      <c r="E6881" s="3" t="str">
        <f t="shared" ref="E6881:E6882" si="138">HYPERLINK("https://fyndiq.se/produkt/475c886688e549fb/", "2-Pack SAMSUNG S24 ULTRA Skärmskydd - Härdat Glas 9H - Super kvalitet 3D")</f>
        <v>2-Pack SAMSUNG S24 ULTRA Skärmskydd - Härdat Glas 9H - Super kvalitet 3D</v>
      </c>
      <c r="F6881" s="1" t="s">
        <v>26</v>
      </c>
      <c r="G6881" s="1" t="s">
        <v>27</v>
      </c>
      <c r="H6881" s="1" t="s">
        <v>28</v>
      </c>
      <c r="I6881" s="1" t="s">
        <v>16</v>
      </c>
      <c r="J6881" s="1" t="s">
        <v>23</v>
      </c>
      <c r="K6881" s="1" t="s">
        <v>16</v>
      </c>
      <c r="L6881" s="1" t="s">
        <v>16</v>
      </c>
      <c r="M6881" s="1" t="s">
        <v>16</v>
      </c>
      <c r="N6881" s="1" t="s">
        <v>16</v>
      </c>
      <c r="O6881" s="1">
        <v>71.2</v>
      </c>
      <c r="P6881" s="1">
        <v>1.0</v>
      </c>
    </row>
    <row r="6882">
      <c r="A6882" s="1" t="s">
        <v>29</v>
      </c>
      <c r="B6882" s="1" t="s">
        <v>9034</v>
      </c>
      <c r="C6882" s="2" t="s">
        <v>8965</v>
      </c>
      <c r="D6882" s="1" t="s">
        <v>19</v>
      </c>
      <c r="E6882" s="3" t="str">
        <f t="shared" si="138"/>
        <v>2-Pack SAMSUNG S24 ULTRA Skärmskydd - Härdat Glas 9H - Super kvalitet 3D</v>
      </c>
      <c r="F6882" s="1" t="s">
        <v>26</v>
      </c>
      <c r="G6882" s="1" t="s">
        <v>27</v>
      </c>
      <c r="H6882" s="1" t="s">
        <v>28</v>
      </c>
      <c r="I6882" s="1" t="s">
        <v>16</v>
      </c>
      <c r="J6882" s="1" t="s">
        <v>23</v>
      </c>
      <c r="K6882" s="1" t="s">
        <v>16</v>
      </c>
      <c r="L6882" s="1" t="s">
        <v>16</v>
      </c>
      <c r="M6882" s="1" t="s">
        <v>16</v>
      </c>
      <c r="N6882" s="1" t="s">
        <v>16</v>
      </c>
      <c r="O6882" s="1">
        <v>71.2</v>
      </c>
      <c r="P6882" s="1">
        <v>1.0</v>
      </c>
    </row>
    <row r="6883">
      <c r="A6883" s="1" t="s">
        <v>29</v>
      </c>
      <c r="B6883" s="1" t="s">
        <v>9035</v>
      </c>
      <c r="C6883" s="2" t="s">
        <v>8965</v>
      </c>
      <c r="D6883" s="1" t="s">
        <v>19</v>
      </c>
      <c r="E6883" s="3" t="str">
        <f>HYPERLINK("https://fyndiq.se/produkt/a047b5d99d58461d/", "2-Pack Google Pixel 6A - Härdat glas 9H - Super kvalitet 3D")</f>
        <v>2-Pack Google Pixel 6A - Härdat glas 9H - Super kvalitet 3D</v>
      </c>
      <c r="F6883" s="1" t="s">
        <v>1205</v>
      </c>
      <c r="G6883" s="1" t="s">
        <v>1206</v>
      </c>
      <c r="H6883" s="1" t="s">
        <v>1207</v>
      </c>
      <c r="I6883" s="1" t="s">
        <v>16</v>
      </c>
      <c r="J6883" s="1" t="s">
        <v>23</v>
      </c>
      <c r="K6883" s="1" t="s">
        <v>16</v>
      </c>
      <c r="L6883" s="1" t="s">
        <v>16</v>
      </c>
      <c r="M6883" s="1" t="s">
        <v>16</v>
      </c>
      <c r="N6883" s="1" t="s">
        <v>16</v>
      </c>
      <c r="O6883" s="1">
        <v>63.2</v>
      </c>
      <c r="P6883" s="1">
        <v>1.0</v>
      </c>
    </row>
    <row r="6884">
      <c r="A6884" s="1" t="s">
        <v>29</v>
      </c>
      <c r="B6884" s="1" t="s">
        <v>9036</v>
      </c>
      <c r="C6884" s="2" t="s">
        <v>8965</v>
      </c>
      <c r="D6884" s="1" t="s">
        <v>19</v>
      </c>
      <c r="E6884" s="3" t="str">
        <f>HYPERLINK("https://fyndiq.se/produkt/7b4cb5f9439947b9/", "2-Pack iPhone SE 2020 Svart - Härdat Glas 9H - Super Kvalitet 3D")</f>
        <v>2-Pack iPhone SE 2020 Svart - Härdat Glas 9H - Super Kvalitet 3D</v>
      </c>
      <c r="F6884" s="1" t="s">
        <v>175</v>
      </c>
      <c r="G6884" s="1" t="s">
        <v>176</v>
      </c>
      <c r="H6884" s="1" t="s">
        <v>177</v>
      </c>
      <c r="I6884" s="1" t="s">
        <v>16</v>
      </c>
      <c r="J6884" s="1" t="s">
        <v>23</v>
      </c>
      <c r="K6884" s="1" t="s">
        <v>16</v>
      </c>
      <c r="L6884" s="1" t="s">
        <v>16</v>
      </c>
      <c r="M6884" s="1" t="s">
        <v>16</v>
      </c>
      <c r="N6884" s="1" t="s">
        <v>16</v>
      </c>
      <c r="O6884" s="1">
        <v>55.2</v>
      </c>
      <c r="P6884" s="1">
        <v>1.0</v>
      </c>
    </row>
    <row r="6885">
      <c r="A6885" s="1" t="s">
        <v>29</v>
      </c>
      <c r="B6885" s="1" t="s">
        <v>9037</v>
      </c>
      <c r="C6885" s="2" t="s">
        <v>8965</v>
      </c>
      <c r="D6885" s="1" t="s">
        <v>19</v>
      </c>
      <c r="E688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6885" s="1" t="s">
        <v>599</v>
      </c>
      <c r="G6885" s="1" t="s">
        <v>600</v>
      </c>
      <c r="H6885" s="1" t="s">
        <v>601</v>
      </c>
      <c r="I6885" s="1" t="s">
        <v>16</v>
      </c>
      <c r="J6885" s="1" t="s">
        <v>23</v>
      </c>
      <c r="K6885" s="1" t="s">
        <v>16</v>
      </c>
      <c r="L6885" s="1" t="s">
        <v>16</v>
      </c>
      <c r="M6885" s="1" t="s">
        <v>16</v>
      </c>
      <c r="N6885" s="1" t="s">
        <v>16</v>
      </c>
      <c r="O6885" s="1">
        <v>71.2</v>
      </c>
      <c r="P6885" s="1">
        <v>1.0</v>
      </c>
    </row>
    <row r="6886">
      <c r="A6886" s="1" t="s">
        <v>29</v>
      </c>
      <c r="B6886" s="1" t="s">
        <v>9038</v>
      </c>
      <c r="C6886" s="2" t="s">
        <v>8965</v>
      </c>
      <c r="D6886" s="1" t="s">
        <v>19</v>
      </c>
      <c r="E688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6886" s="1" t="s">
        <v>1209</v>
      </c>
      <c r="G6886" s="1" t="s">
        <v>1210</v>
      </c>
      <c r="H6886" s="1" t="s">
        <v>1211</v>
      </c>
      <c r="I6886" s="1" t="s">
        <v>16</v>
      </c>
      <c r="J6886" s="1" t="s">
        <v>23</v>
      </c>
      <c r="K6886" s="1" t="s">
        <v>16</v>
      </c>
      <c r="L6886" s="1" t="s">
        <v>16</v>
      </c>
      <c r="M6886" s="1" t="s">
        <v>16</v>
      </c>
      <c r="N6886" s="1" t="s">
        <v>16</v>
      </c>
      <c r="O6886" s="1">
        <v>79.2</v>
      </c>
      <c r="P6886" s="1">
        <v>1.0</v>
      </c>
    </row>
    <row r="6887">
      <c r="A6887" s="1" t="s">
        <v>29</v>
      </c>
      <c r="B6887" s="1" t="s">
        <v>9039</v>
      </c>
      <c r="C6887" s="2" t="s">
        <v>8965</v>
      </c>
      <c r="D6887" s="1" t="s">
        <v>19</v>
      </c>
      <c r="E6887" s="3" t="str">
        <f>HYPERLINK("https://fyndiq.se/produkt/bd84362587364f02/", "2-Pack GOOGLE PIXEL 8 Skärmskydd - Härdat Glas 9H - Super kvalitet 3D")</f>
        <v>2-Pack GOOGLE PIXEL 8 Skärmskydd - Härdat Glas 9H - Super kvalitet 3D</v>
      </c>
      <c r="F6887" s="1" t="s">
        <v>254</v>
      </c>
      <c r="G6887" s="1" t="s">
        <v>255</v>
      </c>
      <c r="H6887" s="1" t="s">
        <v>256</v>
      </c>
      <c r="I6887" s="1" t="s">
        <v>16</v>
      </c>
      <c r="J6887" s="1" t="s">
        <v>23</v>
      </c>
      <c r="K6887" s="1" t="s">
        <v>16</v>
      </c>
      <c r="L6887" s="1" t="s">
        <v>16</v>
      </c>
      <c r="M6887" s="1" t="s">
        <v>16</v>
      </c>
      <c r="N6887" s="1" t="s">
        <v>16</v>
      </c>
      <c r="O6887" s="1">
        <v>71.2</v>
      </c>
      <c r="P6887" s="1">
        <v>1.0</v>
      </c>
    </row>
    <row r="6888">
      <c r="A6888" s="1" t="s">
        <v>29</v>
      </c>
      <c r="B6888" s="1" t="s">
        <v>9040</v>
      </c>
      <c r="C6888" s="2" t="s">
        <v>8965</v>
      </c>
      <c r="D6888" s="1" t="s">
        <v>19</v>
      </c>
      <c r="E6888" s="3" t="str">
        <f>HYPERLINK("https://fyndiq.se/produkt/0a890dd972c4463d/", "2-Pack Samsung Galaxy A52s 5G - Härdat glas 9H - Super kvalitet")</f>
        <v>2-Pack Samsung Galaxy A52s 5G - Härdat glas 9H - Super kvalitet</v>
      </c>
      <c r="F6888" s="1" t="s">
        <v>442</v>
      </c>
      <c r="G6888" s="1" t="s">
        <v>443</v>
      </c>
      <c r="H6888" s="1" t="s">
        <v>444</v>
      </c>
      <c r="I6888" s="1" t="s">
        <v>16</v>
      </c>
      <c r="J6888" s="1" t="s">
        <v>23</v>
      </c>
      <c r="K6888" s="1" t="s">
        <v>16</v>
      </c>
      <c r="L6888" s="1" t="s">
        <v>16</v>
      </c>
      <c r="M6888" s="1" t="s">
        <v>16</v>
      </c>
      <c r="N6888" s="1" t="s">
        <v>16</v>
      </c>
      <c r="O6888" s="1">
        <v>63.2</v>
      </c>
      <c r="P6888" s="1">
        <v>2.0</v>
      </c>
    </row>
    <row r="6889">
      <c r="A6889" s="1" t="s">
        <v>29</v>
      </c>
      <c r="B6889" s="1" t="s">
        <v>9041</v>
      </c>
      <c r="C6889" s="2" t="s">
        <v>8965</v>
      </c>
      <c r="D6889" s="1" t="s">
        <v>19</v>
      </c>
      <c r="E688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6889" s="1" t="s">
        <v>51</v>
      </c>
      <c r="G6889" s="1" t="s">
        <v>52</v>
      </c>
      <c r="H6889" s="1" t="s">
        <v>53</v>
      </c>
      <c r="I6889" s="1" t="s">
        <v>16</v>
      </c>
      <c r="J6889" s="1" t="s">
        <v>23</v>
      </c>
      <c r="K6889" s="1" t="s">
        <v>16</v>
      </c>
      <c r="L6889" s="1" t="s">
        <v>16</v>
      </c>
      <c r="M6889" s="1" t="s">
        <v>16</v>
      </c>
      <c r="N6889" s="1" t="s">
        <v>16</v>
      </c>
      <c r="O6889" s="1">
        <v>87.2</v>
      </c>
      <c r="P6889" s="1">
        <v>1.0</v>
      </c>
    </row>
    <row r="6890">
      <c r="A6890" s="1" t="s">
        <v>29</v>
      </c>
      <c r="B6890" s="1" t="s">
        <v>9042</v>
      </c>
      <c r="C6890" s="2" t="s">
        <v>8965</v>
      </c>
      <c r="D6890" s="1" t="s">
        <v>19</v>
      </c>
      <c r="E6890" s="3" t="str">
        <f>HYPERLINK("https://fyndiq.se/produkt/c26c9ffef37a436a/", "2-Pack Samsung A35 5G Skärmskydd i Härdat Glas")</f>
        <v>2-Pack Samsung A35 5G Skärmskydd i Härdat Glas</v>
      </c>
      <c r="F6890" s="1" t="s">
        <v>432</v>
      </c>
      <c r="G6890" s="1" t="s">
        <v>433</v>
      </c>
      <c r="H6890" s="1" t="s">
        <v>434</v>
      </c>
      <c r="I6890" s="1" t="s">
        <v>16</v>
      </c>
      <c r="J6890" s="1" t="s">
        <v>23</v>
      </c>
      <c r="K6890" s="1" t="s">
        <v>16</v>
      </c>
      <c r="L6890" s="1" t="s">
        <v>16</v>
      </c>
      <c r="M6890" s="1" t="s">
        <v>16</v>
      </c>
      <c r="N6890" s="1" t="s">
        <v>16</v>
      </c>
      <c r="O6890" s="1">
        <v>63.2</v>
      </c>
      <c r="P6890" s="1">
        <v>1.0</v>
      </c>
    </row>
    <row r="6891">
      <c r="A6891" s="1" t="s">
        <v>29</v>
      </c>
      <c r="B6891" s="1" t="s">
        <v>9043</v>
      </c>
      <c r="C6891" s="2" t="s">
        <v>8965</v>
      </c>
      <c r="D6891" s="1" t="s">
        <v>19</v>
      </c>
      <c r="E6891" s="3" t="str">
        <f t="shared" ref="E6891:E6892" si="139">HYPERLINK("https://fyndiq.se/produkt/9e488e35f28b4b0b/", "2-Pack GOOGLE PIXEL 6A Skärmskydd - Härdat Glas 9H - Super kvalitet 3D")</f>
        <v>2-Pack GOOGLE PIXEL 6A Skärmskydd - Härdat Glas 9H - Super kvalitet 3D</v>
      </c>
      <c r="F6891" s="1" t="s">
        <v>196</v>
      </c>
      <c r="G6891" s="1" t="s">
        <v>197</v>
      </c>
      <c r="H6891" s="1" t="s">
        <v>198</v>
      </c>
      <c r="I6891" s="1" t="s">
        <v>16</v>
      </c>
      <c r="J6891" s="1" t="s">
        <v>23</v>
      </c>
      <c r="K6891" s="1" t="s">
        <v>16</v>
      </c>
      <c r="L6891" s="1" t="s">
        <v>16</v>
      </c>
      <c r="M6891" s="1" t="s">
        <v>16</v>
      </c>
      <c r="N6891" s="1" t="s">
        <v>16</v>
      </c>
      <c r="O6891" s="1">
        <v>63.2</v>
      </c>
      <c r="P6891" s="1">
        <v>1.0</v>
      </c>
    </row>
    <row r="6892">
      <c r="A6892" s="1" t="s">
        <v>29</v>
      </c>
      <c r="B6892" s="1" t="s">
        <v>9044</v>
      </c>
      <c r="C6892" s="2" t="s">
        <v>8965</v>
      </c>
      <c r="D6892" s="1" t="s">
        <v>19</v>
      </c>
      <c r="E6892" s="3" t="str">
        <f t="shared" si="139"/>
        <v>2-Pack GOOGLE PIXEL 6A Skärmskydd - Härdat Glas 9H - Super kvalitet 3D</v>
      </c>
      <c r="F6892" s="1" t="s">
        <v>196</v>
      </c>
      <c r="G6892" s="1" t="s">
        <v>197</v>
      </c>
      <c r="H6892" s="1" t="s">
        <v>198</v>
      </c>
      <c r="I6892" s="1" t="s">
        <v>16</v>
      </c>
      <c r="J6892" s="1" t="s">
        <v>23</v>
      </c>
      <c r="K6892" s="1" t="s">
        <v>16</v>
      </c>
      <c r="L6892" s="1" t="s">
        <v>16</v>
      </c>
      <c r="M6892" s="1" t="s">
        <v>16</v>
      </c>
      <c r="N6892" s="1" t="s">
        <v>16</v>
      </c>
      <c r="O6892" s="1">
        <v>63.2</v>
      </c>
      <c r="P6892" s="1">
        <v>1.0</v>
      </c>
    </row>
    <row r="6893">
      <c r="A6893" s="1" t="s">
        <v>29</v>
      </c>
      <c r="B6893" s="1" t="s">
        <v>9045</v>
      </c>
      <c r="C6893" s="2" t="s">
        <v>8965</v>
      </c>
      <c r="D6893" s="1" t="s">
        <v>19</v>
      </c>
      <c r="E6893" s="3" t="str">
        <f>HYPERLINK("https://fyndiq.se/produkt/c64bbbf107e34309/", "2-Pack Huawei P30 - Härdat glas 9H – 3D Super kvalitet")</f>
        <v>2-Pack Huawei P30 - Härdat glas 9H – 3D Super kvalitet</v>
      </c>
      <c r="F6893" s="1" t="s">
        <v>845</v>
      </c>
      <c r="G6893" s="1" t="s">
        <v>846</v>
      </c>
      <c r="H6893" s="1" t="s">
        <v>847</v>
      </c>
      <c r="I6893" s="1" t="s">
        <v>16</v>
      </c>
      <c r="J6893" s="1" t="s">
        <v>23</v>
      </c>
      <c r="K6893" s="1" t="s">
        <v>16</v>
      </c>
      <c r="L6893" s="1" t="s">
        <v>16</v>
      </c>
      <c r="M6893" s="1" t="s">
        <v>16</v>
      </c>
      <c r="N6893" s="1" t="s">
        <v>16</v>
      </c>
      <c r="O6893" s="1">
        <v>63.2</v>
      </c>
      <c r="P6893" s="1">
        <v>1.0</v>
      </c>
    </row>
    <row r="6894">
      <c r="A6894" s="1" t="s">
        <v>29</v>
      </c>
      <c r="B6894" s="1" t="s">
        <v>9046</v>
      </c>
      <c r="C6894" s="2" t="s">
        <v>8965</v>
      </c>
      <c r="D6894" s="1" t="s">
        <v>19</v>
      </c>
      <c r="E6894" s="3" t="str">
        <f>HYPERLINK("https://fyndiq.se/produkt/4603671cea994359/", "Samsung S20 Plus härdat glas 3D 9H Top Kvalitet skärmskydd")</f>
        <v>Samsung S20 Plus härdat glas 3D 9H Top Kvalitet skärmskydd</v>
      </c>
      <c r="F6894" s="1" t="s">
        <v>428</v>
      </c>
      <c r="G6894" s="1" t="s">
        <v>429</v>
      </c>
      <c r="H6894" s="1" t="s">
        <v>430</v>
      </c>
      <c r="I6894" s="1" t="s">
        <v>16</v>
      </c>
      <c r="J6894" s="1" t="s">
        <v>23</v>
      </c>
      <c r="K6894" s="1" t="s">
        <v>16</v>
      </c>
      <c r="L6894" s="1" t="s">
        <v>16</v>
      </c>
      <c r="M6894" s="1" t="s">
        <v>16</v>
      </c>
      <c r="N6894" s="1" t="s">
        <v>16</v>
      </c>
      <c r="O6894" s="1">
        <v>55.2</v>
      </c>
      <c r="P6894" s="1">
        <v>1.0</v>
      </c>
    </row>
    <row r="6895">
      <c r="A6895" s="1" t="s">
        <v>29</v>
      </c>
      <c r="B6895" s="1" t="s">
        <v>9047</v>
      </c>
      <c r="C6895" s="2" t="s">
        <v>8965</v>
      </c>
      <c r="D6895" s="1" t="s">
        <v>19</v>
      </c>
      <c r="E6895" s="3" t="str">
        <f t="shared" ref="E6895:E6896" si="140">HYPERLINK("https://fyndiq.se/produkt/34157794139f40c6/", "2-Pack Samsung S20 FE - 9H Härdat Glass - Top Kvalitet")</f>
        <v>2-Pack Samsung S20 FE - 9H Härdat Glass - Top Kvalitet</v>
      </c>
      <c r="F6895" s="1" t="s">
        <v>1640</v>
      </c>
      <c r="G6895" s="1" t="s">
        <v>1641</v>
      </c>
      <c r="H6895" s="1" t="s">
        <v>1642</v>
      </c>
      <c r="I6895" s="1" t="s">
        <v>16</v>
      </c>
      <c r="J6895" s="1" t="s">
        <v>23</v>
      </c>
      <c r="K6895" s="1" t="s">
        <v>16</v>
      </c>
      <c r="L6895" s="1" t="s">
        <v>16</v>
      </c>
      <c r="M6895" s="1" t="s">
        <v>16</v>
      </c>
      <c r="N6895" s="1" t="s">
        <v>16</v>
      </c>
      <c r="O6895" s="1">
        <v>63.2</v>
      </c>
      <c r="P6895" s="1">
        <v>1.0</v>
      </c>
    </row>
    <row r="6896">
      <c r="A6896" s="1" t="s">
        <v>29</v>
      </c>
      <c r="B6896" s="1" t="s">
        <v>9048</v>
      </c>
      <c r="C6896" s="2" t="s">
        <v>8965</v>
      </c>
      <c r="D6896" s="1" t="s">
        <v>19</v>
      </c>
      <c r="E6896" s="3" t="str">
        <f t="shared" si="140"/>
        <v>2-Pack Samsung S20 FE - 9H Härdat Glass - Top Kvalitet</v>
      </c>
      <c r="F6896" s="1" t="s">
        <v>1640</v>
      </c>
      <c r="G6896" s="1" t="s">
        <v>1641</v>
      </c>
      <c r="H6896" s="1" t="s">
        <v>1642</v>
      </c>
      <c r="I6896" s="1" t="s">
        <v>16</v>
      </c>
      <c r="J6896" s="1" t="s">
        <v>23</v>
      </c>
      <c r="K6896" s="1" t="s">
        <v>16</v>
      </c>
      <c r="L6896" s="1" t="s">
        <v>16</v>
      </c>
      <c r="M6896" s="1" t="s">
        <v>16</v>
      </c>
      <c r="N6896" s="1" t="s">
        <v>16</v>
      </c>
      <c r="O6896" s="1">
        <v>63.2</v>
      </c>
      <c r="P6896" s="1">
        <v>1.0</v>
      </c>
    </row>
    <row r="6897">
      <c r="A6897" s="1" t="s">
        <v>29</v>
      </c>
      <c r="B6897" s="1" t="s">
        <v>9049</v>
      </c>
      <c r="C6897" s="2" t="s">
        <v>8965</v>
      </c>
      <c r="D6897" s="1" t="s">
        <v>19</v>
      </c>
      <c r="E6897" s="3" t="str">
        <f>HYPERLINK("https://fyndiq.se/produkt/f1b3c06373a844cb/", "Samsung Galaxy S20 - Härdat glas 9H - Super kvalitet 3D")</f>
        <v>Samsung Galaxy S20 - Härdat glas 9H - Super kvalitet 3D</v>
      </c>
      <c r="F6897" s="1" t="s">
        <v>417</v>
      </c>
      <c r="G6897" s="1" t="s">
        <v>418</v>
      </c>
      <c r="H6897" s="1" t="s">
        <v>419</v>
      </c>
      <c r="I6897" s="1" t="s">
        <v>16</v>
      </c>
      <c r="J6897" s="1" t="s">
        <v>23</v>
      </c>
      <c r="K6897" s="1" t="s">
        <v>16</v>
      </c>
      <c r="L6897" s="1" t="s">
        <v>16</v>
      </c>
      <c r="M6897" s="1" t="s">
        <v>16</v>
      </c>
      <c r="N6897" s="1" t="s">
        <v>16</v>
      </c>
      <c r="O6897" s="1">
        <v>63.2</v>
      </c>
      <c r="P6897" s="1">
        <v>1.0</v>
      </c>
    </row>
    <row r="6898">
      <c r="A6898" s="1" t="s">
        <v>29</v>
      </c>
      <c r="B6898" s="1" t="s">
        <v>9050</v>
      </c>
      <c r="C6898" s="2" t="s">
        <v>8965</v>
      </c>
      <c r="D6898" s="1" t="s">
        <v>19</v>
      </c>
      <c r="E6898" s="3" t="str">
        <f>HYPERLINK("https://fyndiq.se/produkt/7f28a0b893114334/", "2-Pack Samsung A52S Skärmskydd - Härdat Glas 9H - Super kvalitet 3D")</f>
        <v>2-Pack Samsung A52S Skärmskydd - Härdat Glas 9H - Super kvalitet 3D</v>
      </c>
      <c r="F6898" s="1" t="s">
        <v>525</v>
      </c>
      <c r="G6898" s="1" t="s">
        <v>526</v>
      </c>
      <c r="H6898" s="1" t="s">
        <v>527</v>
      </c>
      <c r="I6898" s="1" t="s">
        <v>16</v>
      </c>
      <c r="J6898" s="1" t="s">
        <v>23</v>
      </c>
      <c r="K6898" s="1" t="s">
        <v>16</v>
      </c>
      <c r="L6898" s="1" t="s">
        <v>16</v>
      </c>
      <c r="M6898" s="1" t="s">
        <v>16</v>
      </c>
      <c r="N6898" s="1" t="s">
        <v>16</v>
      </c>
      <c r="O6898" s="1">
        <v>63.2</v>
      </c>
      <c r="P6898" s="1">
        <v>1.0</v>
      </c>
    </row>
    <row r="6899">
      <c r="A6899" s="1" t="s">
        <v>29</v>
      </c>
      <c r="B6899" s="1" t="s">
        <v>9051</v>
      </c>
      <c r="C6899" s="2" t="s">
        <v>8965</v>
      </c>
      <c r="D6899" s="1" t="s">
        <v>19</v>
      </c>
      <c r="E6899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6899" s="1" t="s">
        <v>4298</v>
      </c>
      <c r="G6899" s="1" t="s">
        <v>4299</v>
      </c>
      <c r="H6899" s="1" t="s">
        <v>4300</v>
      </c>
      <c r="I6899" s="1" t="s">
        <v>16</v>
      </c>
      <c r="J6899" s="1" t="s">
        <v>23</v>
      </c>
      <c r="K6899" s="1" t="s">
        <v>16</v>
      </c>
      <c r="L6899" s="1" t="s">
        <v>16</v>
      </c>
      <c r="M6899" s="1" t="s">
        <v>16</v>
      </c>
      <c r="N6899" s="1" t="s">
        <v>16</v>
      </c>
      <c r="O6899" s="1">
        <v>151.2</v>
      </c>
      <c r="P6899" s="1">
        <v>1.0</v>
      </c>
    </row>
    <row r="6900">
      <c r="A6900" s="1" t="s">
        <v>29</v>
      </c>
      <c r="B6900" s="1" t="s">
        <v>9052</v>
      </c>
      <c r="C6900" s="2" t="s">
        <v>8965</v>
      </c>
      <c r="D6900" s="1" t="s">
        <v>19</v>
      </c>
      <c r="E6900" s="3" t="str">
        <f>HYPERLINK("https://fyndiq.se/produkt/d2196d1b38784317/", "Samsung Galaxy A15 5G- Härdat Glas 9H - Super Kvalitet 3D Skärmskydd")</f>
        <v>Samsung Galaxy A15 5G- Härdat Glas 9H - Super Kvalitet 3D Skärmskydd</v>
      </c>
      <c r="F6900" s="1" t="s">
        <v>2478</v>
      </c>
      <c r="G6900" s="1" t="s">
        <v>2479</v>
      </c>
      <c r="H6900" s="1" t="s">
        <v>2480</v>
      </c>
      <c r="I6900" s="1" t="s">
        <v>16</v>
      </c>
      <c r="J6900" s="1" t="s">
        <v>23</v>
      </c>
      <c r="K6900" s="1" t="s">
        <v>16</v>
      </c>
      <c r="L6900" s="1" t="s">
        <v>16</v>
      </c>
      <c r="M6900" s="1" t="s">
        <v>16</v>
      </c>
      <c r="N6900" s="1" t="s">
        <v>16</v>
      </c>
      <c r="O6900" s="1">
        <v>55.2</v>
      </c>
      <c r="P6900" s="1">
        <v>1.0</v>
      </c>
    </row>
    <row r="6901">
      <c r="A6901" s="1" t="s">
        <v>29</v>
      </c>
      <c r="B6901" s="1" t="s">
        <v>9053</v>
      </c>
      <c r="C6901" s="2" t="s">
        <v>8965</v>
      </c>
      <c r="D6901" s="1" t="s">
        <v>19</v>
      </c>
      <c r="E6901" s="3" t="str">
        <f>HYPERLINK("https://fyndiq.se/produkt/b1caddae2e864477/", "2- Pack Samsung S10 Plus - Härdat Glas 9H - Super Kvalitet 3D")</f>
        <v>2- Pack Samsung S10 Plus - Härdat Glas 9H - Super Kvalitet 3D</v>
      </c>
      <c r="F6901" s="1" t="s">
        <v>477</v>
      </c>
      <c r="G6901" s="1" t="s">
        <v>478</v>
      </c>
      <c r="H6901" s="1" t="s">
        <v>479</v>
      </c>
      <c r="I6901" s="1" t="s">
        <v>16</v>
      </c>
      <c r="J6901" s="1" t="s">
        <v>23</v>
      </c>
      <c r="K6901" s="1" t="s">
        <v>16</v>
      </c>
      <c r="L6901" s="1" t="s">
        <v>16</v>
      </c>
      <c r="M6901" s="1" t="s">
        <v>16</v>
      </c>
      <c r="N6901" s="1" t="s">
        <v>16</v>
      </c>
      <c r="O6901" s="1">
        <v>63.2</v>
      </c>
      <c r="P6901" s="1">
        <v>1.0</v>
      </c>
    </row>
    <row r="6902">
      <c r="A6902" s="1" t="s">
        <v>29</v>
      </c>
      <c r="B6902" s="1" t="s">
        <v>9054</v>
      </c>
      <c r="C6902" s="2" t="s">
        <v>8965</v>
      </c>
      <c r="D6902" s="1" t="s">
        <v>19</v>
      </c>
      <c r="E6902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6902" s="1" t="s">
        <v>183</v>
      </c>
      <c r="G6902" s="1" t="s">
        <v>184</v>
      </c>
      <c r="H6902" s="1" t="s">
        <v>185</v>
      </c>
      <c r="I6902" s="1" t="s">
        <v>16</v>
      </c>
      <c r="J6902" s="1" t="s">
        <v>23</v>
      </c>
      <c r="K6902" s="1" t="s">
        <v>16</v>
      </c>
      <c r="L6902" s="1" t="s">
        <v>16</v>
      </c>
      <c r="M6902" s="1" t="s">
        <v>16</v>
      </c>
      <c r="N6902" s="1" t="s">
        <v>16</v>
      </c>
      <c r="O6902" s="1">
        <v>79.2</v>
      </c>
      <c r="P6902" s="1">
        <v>1.0</v>
      </c>
    </row>
    <row r="6903">
      <c r="A6903" s="1" t="s">
        <v>29</v>
      </c>
      <c r="B6903" s="1" t="s">
        <v>9055</v>
      </c>
      <c r="C6903" s="2" t="s">
        <v>8965</v>
      </c>
      <c r="D6903" s="1" t="s">
        <v>19</v>
      </c>
      <c r="E690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6903" s="1" t="s">
        <v>26</v>
      </c>
      <c r="G6903" s="1" t="s">
        <v>27</v>
      </c>
      <c r="H6903" s="1" t="s">
        <v>28</v>
      </c>
      <c r="I6903" s="1" t="s">
        <v>16</v>
      </c>
      <c r="J6903" s="1" t="s">
        <v>23</v>
      </c>
      <c r="K6903" s="1" t="s">
        <v>16</v>
      </c>
      <c r="L6903" s="1" t="s">
        <v>16</v>
      </c>
      <c r="M6903" s="1" t="s">
        <v>16</v>
      </c>
      <c r="N6903" s="1" t="s">
        <v>16</v>
      </c>
      <c r="O6903" s="1">
        <v>71.2</v>
      </c>
      <c r="P6903" s="1">
        <v>1.0</v>
      </c>
    </row>
    <row r="6904">
      <c r="A6904" s="1" t="s">
        <v>29</v>
      </c>
      <c r="B6904" s="1" t="s">
        <v>9056</v>
      </c>
      <c r="C6904" s="2" t="s">
        <v>8965</v>
      </c>
      <c r="D6904" s="1" t="s">
        <v>19</v>
      </c>
      <c r="E6904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6904" s="1" t="s">
        <v>204</v>
      </c>
      <c r="G6904" s="1" t="s">
        <v>205</v>
      </c>
      <c r="H6904" s="1" t="s">
        <v>206</v>
      </c>
      <c r="I6904" s="1" t="s">
        <v>16</v>
      </c>
      <c r="J6904" s="1" t="s">
        <v>23</v>
      </c>
      <c r="K6904" s="1" t="s">
        <v>16</v>
      </c>
      <c r="L6904" s="1" t="s">
        <v>16</v>
      </c>
      <c r="M6904" s="1" t="s">
        <v>16</v>
      </c>
      <c r="N6904" s="1" t="s">
        <v>16</v>
      </c>
      <c r="O6904" s="1">
        <v>71.2</v>
      </c>
      <c r="P6904" s="1">
        <v>1.0</v>
      </c>
    </row>
    <row r="6905">
      <c r="A6905" s="1" t="s">
        <v>29</v>
      </c>
      <c r="B6905" s="1" t="s">
        <v>9057</v>
      </c>
      <c r="C6905" s="2" t="s">
        <v>8965</v>
      </c>
      <c r="D6905" s="1" t="s">
        <v>19</v>
      </c>
      <c r="E6905" s="3" t="str">
        <f>HYPERLINK("https://fyndiq.se/produkt/ac8181d33d904577/", "Samsung Galaxy S10 Plus - Härdat glas 9H - Super kvalitet 3D")</f>
        <v>Samsung Galaxy S10 Plus - Härdat glas 9H - Super kvalitet 3D</v>
      </c>
      <c r="F6905" s="1" t="s">
        <v>171</v>
      </c>
      <c r="G6905" s="1" t="s">
        <v>172</v>
      </c>
      <c r="H6905" s="1" t="s">
        <v>173</v>
      </c>
      <c r="I6905" s="1" t="s">
        <v>16</v>
      </c>
      <c r="J6905" s="1" t="s">
        <v>23</v>
      </c>
      <c r="K6905" s="1" t="s">
        <v>16</v>
      </c>
      <c r="L6905" s="1" t="s">
        <v>16</v>
      </c>
      <c r="M6905" s="1" t="s">
        <v>16</v>
      </c>
      <c r="N6905" s="1" t="s">
        <v>16</v>
      </c>
      <c r="O6905" s="1">
        <v>55.2</v>
      </c>
      <c r="P6905" s="1">
        <v>1.0</v>
      </c>
    </row>
    <row r="6906">
      <c r="A6906" s="1" t="s">
        <v>29</v>
      </c>
      <c r="B6906" s="1" t="s">
        <v>9058</v>
      </c>
      <c r="C6906" s="2" t="s">
        <v>8965</v>
      </c>
      <c r="D6906" s="1" t="s">
        <v>19</v>
      </c>
      <c r="E6906" s="3" t="str">
        <f>HYPERLINK("https://fyndiq.se/produkt/13e76851ca504320/", "2-Pack Samsung Galaxy S22 Ultra - Härdat glas 9H - Top kvalitet")</f>
        <v>2-Pack Samsung Galaxy S22 Ultra - Härdat glas 9H - Top kvalitet</v>
      </c>
      <c r="F6906" s="1" t="s">
        <v>140</v>
      </c>
      <c r="G6906" s="1" t="s">
        <v>141</v>
      </c>
      <c r="H6906" s="1" t="s">
        <v>142</v>
      </c>
      <c r="I6906" s="1" t="s">
        <v>16</v>
      </c>
      <c r="J6906" s="1" t="s">
        <v>23</v>
      </c>
      <c r="K6906" s="1" t="s">
        <v>16</v>
      </c>
      <c r="L6906" s="1" t="s">
        <v>16</v>
      </c>
      <c r="M6906" s="1" t="s">
        <v>16</v>
      </c>
      <c r="N6906" s="1" t="s">
        <v>16</v>
      </c>
      <c r="O6906" s="1">
        <v>63.2</v>
      </c>
      <c r="P6906" s="1">
        <v>1.0</v>
      </c>
    </row>
    <row r="6907">
      <c r="A6907" s="1" t="s">
        <v>29</v>
      </c>
      <c r="B6907" s="1" t="s">
        <v>9059</v>
      </c>
      <c r="C6907" s="2" t="s">
        <v>8965</v>
      </c>
      <c r="D6907" s="1" t="s">
        <v>19</v>
      </c>
      <c r="E6907" s="3" t="str">
        <f>HYPERLINK("https://fyndiq.se/produkt/06106438a7a14dfc/", "2-Pack Xiaomi 13T Pro - Härdat glas 9H - Super kvalitet 3D Skärmskydd")</f>
        <v>2-Pack Xiaomi 13T Pro - Härdat glas 9H - Super kvalitet 3D Skärmskydd</v>
      </c>
      <c r="F6907" s="1" t="s">
        <v>883</v>
      </c>
      <c r="G6907" s="1" t="s">
        <v>884</v>
      </c>
      <c r="H6907" s="1" t="s">
        <v>885</v>
      </c>
      <c r="I6907" s="1" t="s">
        <v>16</v>
      </c>
      <c r="J6907" s="1" t="s">
        <v>23</v>
      </c>
      <c r="K6907" s="1" t="s">
        <v>16</v>
      </c>
      <c r="L6907" s="1" t="s">
        <v>16</v>
      </c>
      <c r="M6907" s="1" t="s">
        <v>16</v>
      </c>
      <c r="N6907" s="1" t="s">
        <v>16</v>
      </c>
      <c r="O6907" s="1">
        <v>63.2</v>
      </c>
      <c r="P6907" s="1">
        <v>1.0</v>
      </c>
    </row>
    <row r="6908">
      <c r="A6908" s="1" t="s">
        <v>29</v>
      </c>
      <c r="B6908" s="1" t="s">
        <v>9060</v>
      </c>
      <c r="C6908" s="2" t="s">
        <v>8965</v>
      </c>
      <c r="D6908" s="1" t="s">
        <v>19</v>
      </c>
      <c r="E6908" s="3" t="str">
        <f>HYPERLINK("https://fyndiq.se/produkt/56c72c0ba5f749b5/", "2-Pack SAMSUNG S24 Skärmskydd - Härdat Glas 9H - Super kvalitet 3D")</f>
        <v>2-Pack SAMSUNG S24 Skärmskydd - Härdat Glas 9H - Super kvalitet 3D</v>
      </c>
      <c r="F6908" s="1" t="s">
        <v>263</v>
      </c>
      <c r="G6908" s="1" t="s">
        <v>264</v>
      </c>
      <c r="H6908" s="1" t="s">
        <v>265</v>
      </c>
      <c r="I6908" s="1" t="s">
        <v>16</v>
      </c>
      <c r="J6908" s="1" t="s">
        <v>23</v>
      </c>
      <c r="K6908" s="1" t="s">
        <v>16</v>
      </c>
      <c r="L6908" s="1" t="s">
        <v>16</v>
      </c>
      <c r="M6908" s="1" t="s">
        <v>16</v>
      </c>
      <c r="N6908" s="1" t="s">
        <v>16</v>
      </c>
      <c r="O6908" s="1">
        <v>71.2</v>
      </c>
      <c r="P6908" s="1">
        <v>1.0</v>
      </c>
    </row>
    <row r="6909">
      <c r="A6909" s="1" t="s">
        <v>29</v>
      </c>
      <c r="B6909" s="1" t="s">
        <v>9061</v>
      </c>
      <c r="C6909" s="2" t="s">
        <v>8965</v>
      </c>
      <c r="D6909" s="1" t="s">
        <v>19</v>
      </c>
      <c r="E6909" s="3" t="str">
        <f>HYPERLINK("https://fyndiq.se/produkt/c32b21dec9cf4091/", "2-Pack SAMSUNG S24 5G Skärmskydd - Härdat Glas 9H - Super kvalitet 3D")</f>
        <v>2-Pack SAMSUNG S24 5G Skärmskydd - Härdat Glas 9H - Super kvalitet 3D</v>
      </c>
      <c r="F6909" s="1" t="s">
        <v>157</v>
      </c>
      <c r="G6909" s="1" t="s">
        <v>158</v>
      </c>
      <c r="H6909" s="1" t="s">
        <v>159</v>
      </c>
      <c r="I6909" s="1" t="s">
        <v>16</v>
      </c>
      <c r="J6909" s="1" t="s">
        <v>23</v>
      </c>
      <c r="K6909" s="1" t="s">
        <v>16</v>
      </c>
      <c r="L6909" s="1" t="s">
        <v>16</v>
      </c>
      <c r="M6909" s="1" t="s">
        <v>16</v>
      </c>
      <c r="N6909" s="1" t="s">
        <v>16</v>
      </c>
      <c r="O6909" s="1">
        <v>71.2</v>
      </c>
      <c r="P6909" s="1">
        <v>1.0</v>
      </c>
    </row>
    <row r="6910">
      <c r="A6910" s="1" t="s">
        <v>29</v>
      </c>
      <c r="B6910" s="1" t="s">
        <v>9062</v>
      </c>
      <c r="C6910" s="2" t="s">
        <v>8965</v>
      </c>
      <c r="D6910" s="1" t="s">
        <v>19</v>
      </c>
      <c r="E6910" s="3" t="str">
        <f t="shared" ref="E6910:E6911" si="141">HYPERLINK("https://fyndiq.se/produkt/56c72c0ba5f749b5/", "2-Pack SAMSUNG S24 Skärmskydd - Härdat Glas 9H - Super kvalitet 3D")</f>
        <v>2-Pack SAMSUNG S24 Skärmskydd - Härdat Glas 9H - Super kvalitet 3D</v>
      </c>
      <c r="F6910" s="1" t="s">
        <v>263</v>
      </c>
      <c r="G6910" s="1" t="s">
        <v>264</v>
      </c>
      <c r="H6910" s="1" t="s">
        <v>265</v>
      </c>
      <c r="I6910" s="1" t="s">
        <v>16</v>
      </c>
      <c r="J6910" s="1" t="s">
        <v>23</v>
      </c>
      <c r="K6910" s="1" t="s">
        <v>16</v>
      </c>
      <c r="L6910" s="1" t="s">
        <v>16</v>
      </c>
      <c r="M6910" s="1" t="s">
        <v>16</v>
      </c>
      <c r="N6910" s="1" t="s">
        <v>16</v>
      </c>
      <c r="O6910" s="1">
        <v>71.2</v>
      </c>
      <c r="P6910" s="1">
        <v>1.0</v>
      </c>
    </row>
    <row r="6911">
      <c r="A6911" s="1" t="s">
        <v>29</v>
      </c>
      <c r="B6911" s="1" t="s">
        <v>9063</v>
      </c>
      <c r="C6911" s="2" t="s">
        <v>8965</v>
      </c>
      <c r="D6911" s="1" t="s">
        <v>19</v>
      </c>
      <c r="E6911" s="3" t="str">
        <f t="shared" si="141"/>
        <v>2-Pack SAMSUNG S24 Skärmskydd - Härdat Glas 9H - Super kvalitet 3D</v>
      </c>
      <c r="F6911" s="1" t="s">
        <v>263</v>
      </c>
      <c r="G6911" s="1" t="s">
        <v>264</v>
      </c>
      <c r="H6911" s="1" t="s">
        <v>265</v>
      </c>
      <c r="I6911" s="1" t="s">
        <v>16</v>
      </c>
      <c r="J6911" s="1" t="s">
        <v>23</v>
      </c>
      <c r="K6911" s="1" t="s">
        <v>16</v>
      </c>
      <c r="L6911" s="1" t="s">
        <v>16</v>
      </c>
      <c r="M6911" s="1" t="s">
        <v>16</v>
      </c>
      <c r="N6911" s="1" t="s">
        <v>16</v>
      </c>
      <c r="O6911" s="1">
        <v>71.2</v>
      </c>
      <c r="P6911" s="1">
        <v>1.0</v>
      </c>
    </row>
    <row r="6912">
      <c r="A6912" s="1" t="s">
        <v>29</v>
      </c>
      <c r="B6912" s="1" t="s">
        <v>9064</v>
      </c>
      <c r="C6912" s="2" t="s">
        <v>8965</v>
      </c>
      <c r="D6912" s="1" t="s">
        <v>19</v>
      </c>
      <c r="E6912" s="3" t="str">
        <f>HYPERLINK("https://fyndiq.se/produkt/13e76851ca504320/", "2-Pack Samsung Galaxy S22 Ultra - Härdat glas 9H - Top kvalitet")</f>
        <v>2-Pack Samsung Galaxy S22 Ultra - Härdat glas 9H - Top kvalitet</v>
      </c>
      <c r="F6912" s="1" t="s">
        <v>140</v>
      </c>
      <c r="G6912" s="1" t="s">
        <v>141</v>
      </c>
      <c r="H6912" s="1" t="s">
        <v>142</v>
      </c>
      <c r="I6912" s="1" t="s">
        <v>16</v>
      </c>
      <c r="J6912" s="1" t="s">
        <v>23</v>
      </c>
      <c r="K6912" s="1" t="s">
        <v>16</v>
      </c>
      <c r="L6912" s="1" t="s">
        <v>16</v>
      </c>
      <c r="M6912" s="1" t="s">
        <v>16</v>
      </c>
      <c r="N6912" s="1" t="s">
        <v>16</v>
      </c>
      <c r="O6912" s="1">
        <v>63.2</v>
      </c>
      <c r="P6912" s="1">
        <v>1.0</v>
      </c>
    </row>
    <row r="6913">
      <c r="A6913" s="1" t="s">
        <v>29</v>
      </c>
      <c r="B6913" s="1" t="s">
        <v>9065</v>
      </c>
      <c r="C6913" s="2" t="s">
        <v>8965</v>
      </c>
      <c r="D6913" s="1" t="s">
        <v>19</v>
      </c>
      <c r="E6913" s="3" t="str">
        <f>HYPERLINK("https://fyndiq.se/produkt/a3a0bf045cf0498d/", "2-Pack Huawei P30 Lite - Härdat glas 9H – 3D Super kvalitet")</f>
        <v>2-Pack Huawei P30 Lite - Härdat glas 9H – 3D Super kvalitet</v>
      </c>
      <c r="F6913" s="1" t="s">
        <v>1011</v>
      </c>
      <c r="G6913" s="1" t="s">
        <v>1012</v>
      </c>
      <c r="H6913" s="1" t="s">
        <v>1013</v>
      </c>
      <c r="I6913" s="1" t="s">
        <v>16</v>
      </c>
      <c r="J6913" s="1" t="s">
        <v>23</v>
      </c>
      <c r="K6913" s="1" t="s">
        <v>16</v>
      </c>
      <c r="L6913" s="1" t="s">
        <v>16</v>
      </c>
      <c r="M6913" s="1" t="s">
        <v>16</v>
      </c>
      <c r="N6913" s="1" t="s">
        <v>16</v>
      </c>
      <c r="O6913" s="1">
        <v>63.2</v>
      </c>
      <c r="P6913" s="1">
        <v>1.0</v>
      </c>
    </row>
    <row r="6914">
      <c r="A6914" s="1" t="s">
        <v>29</v>
      </c>
      <c r="B6914" s="1" t="s">
        <v>9066</v>
      </c>
      <c r="C6914" s="2" t="s">
        <v>8965</v>
      </c>
      <c r="D6914" s="1" t="s">
        <v>19</v>
      </c>
      <c r="E6914" s="3" t="str">
        <f>HYPERLINK("https://fyndiq.se/produkt/56c72c0ba5f749b5/", "2-Pack SAMSUNG S24 Skärmskydd - Härdat Glas 9H - Super kvalitet 3D")</f>
        <v>2-Pack SAMSUNG S24 Skärmskydd - Härdat Glas 9H - Super kvalitet 3D</v>
      </c>
      <c r="F6914" s="1" t="s">
        <v>263</v>
      </c>
      <c r="G6914" s="1" t="s">
        <v>264</v>
      </c>
      <c r="H6914" s="1" t="s">
        <v>265</v>
      </c>
      <c r="I6914" s="1" t="s">
        <v>16</v>
      </c>
      <c r="J6914" s="1" t="s">
        <v>23</v>
      </c>
      <c r="K6914" s="1" t="s">
        <v>16</v>
      </c>
      <c r="L6914" s="1" t="s">
        <v>16</v>
      </c>
      <c r="M6914" s="1" t="s">
        <v>16</v>
      </c>
      <c r="N6914" s="1" t="s">
        <v>16</v>
      </c>
      <c r="O6914" s="1">
        <v>71.2</v>
      </c>
      <c r="P6914" s="1">
        <v>1.0</v>
      </c>
    </row>
    <row r="6915">
      <c r="A6915" s="1" t="s">
        <v>29</v>
      </c>
      <c r="B6915" s="1" t="s">
        <v>9067</v>
      </c>
      <c r="C6915" s="2" t="s">
        <v>8965</v>
      </c>
      <c r="D6915" s="1" t="s">
        <v>19</v>
      </c>
      <c r="E6915" s="3" t="str">
        <f>HYPERLINK("https://fyndiq.se/produkt/a3a0bf045cf0498d/", "2-Pack Huawei P30 Lite - Härdat glas 9H – 3D Super kvalitet")</f>
        <v>2-Pack Huawei P30 Lite - Härdat glas 9H – 3D Super kvalitet</v>
      </c>
      <c r="F6915" s="1" t="s">
        <v>1011</v>
      </c>
      <c r="G6915" s="1" t="s">
        <v>1012</v>
      </c>
      <c r="H6915" s="1" t="s">
        <v>1013</v>
      </c>
      <c r="I6915" s="1" t="s">
        <v>16</v>
      </c>
      <c r="J6915" s="1" t="s">
        <v>23</v>
      </c>
      <c r="K6915" s="1" t="s">
        <v>16</v>
      </c>
      <c r="L6915" s="1" t="s">
        <v>16</v>
      </c>
      <c r="M6915" s="1" t="s">
        <v>16</v>
      </c>
      <c r="N6915" s="1" t="s">
        <v>16</v>
      </c>
      <c r="O6915" s="1">
        <v>63.2</v>
      </c>
      <c r="P6915" s="1">
        <v>1.0</v>
      </c>
    </row>
    <row r="6916">
      <c r="A6916" s="1" t="s">
        <v>29</v>
      </c>
      <c r="B6916" s="1" t="s">
        <v>9068</v>
      </c>
      <c r="C6916" s="2" t="s">
        <v>9069</v>
      </c>
      <c r="D6916" s="1" t="s">
        <v>19</v>
      </c>
      <c r="E6916" s="3" t="str">
        <f>HYPERLINK("https://fyndiq.se/produkt/56c72c0ba5f749b5/", "2-Pack SAMSUNG S24 Skärmskydd - Härdat Glas 9H - Super kvalitet 3D")</f>
        <v>2-Pack SAMSUNG S24 Skärmskydd - Härdat Glas 9H - Super kvalitet 3D</v>
      </c>
      <c r="F6916" s="1" t="s">
        <v>263</v>
      </c>
      <c r="G6916" s="1" t="s">
        <v>264</v>
      </c>
      <c r="H6916" s="1" t="s">
        <v>265</v>
      </c>
      <c r="I6916" s="1" t="s">
        <v>16</v>
      </c>
      <c r="J6916" s="1" t="s">
        <v>23</v>
      </c>
      <c r="K6916" s="1" t="s">
        <v>16</v>
      </c>
      <c r="L6916" s="1" t="s">
        <v>16</v>
      </c>
      <c r="M6916" s="1" t="s">
        <v>16</v>
      </c>
      <c r="N6916" s="1" t="s">
        <v>16</v>
      </c>
      <c r="O6916" s="1">
        <v>71.2</v>
      </c>
      <c r="P6916" s="1">
        <v>1.0</v>
      </c>
    </row>
    <row r="6917">
      <c r="A6917" s="1" t="s">
        <v>29</v>
      </c>
      <c r="B6917" s="1" t="s">
        <v>9070</v>
      </c>
      <c r="C6917" s="2" t="s">
        <v>9069</v>
      </c>
      <c r="D6917" s="1" t="s">
        <v>19</v>
      </c>
      <c r="E6917" s="3" t="str">
        <f>HYPERLINK("https://fyndiq.se/produkt/a318e0826ea54faa/", "2-Pack Xiaomi 11 - Härdat glas 9H - Super kvalitet 3D Skärmskydd")</f>
        <v>2-Pack Xiaomi 11 - Härdat glas 9H - Super kvalitet 3D Skärmskydd</v>
      </c>
      <c r="F6917" s="1" t="s">
        <v>9071</v>
      </c>
      <c r="G6917" s="1" t="s">
        <v>9072</v>
      </c>
      <c r="H6917" s="1" t="s">
        <v>9073</v>
      </c>
      <c r="I6917" s="1" t="s">
        <v>1311</v>
      </c>
      <c r="J6917" s="1" t="s">
        <v>23</v>
      </c>
      <c r="K6917" s="1" t="s">
        <v>16</v>
      </c>
      <c r="L6917" s="1" t="s">
        <v>16</v>
      </c>
      <c r="M6917" s="1" t="s">
        <v>16</v>
      </c>
      <c r="N6917" s="1" t="s">
        <v>16</v>
      </c>
      <c r="O6917" s="1">
        <v>63.2</v>
      </c>
      <c r="P6917" s="1">
        <v>1.0</v>
      </c>
    </row>
    <row r="6918">
      <c r="A6918" s="1" t="s">
        <v>29</v>
      </c>
      <c r="B6918" s="1" t="s">
        <v>9074</v>
      </c>
      <c r="C6918" s="2" t="s">
        <v>9069</v>
      </c>
      <c r="D6918" s="1" t="s">
        <v>19</v>
      </c>
      <c r="E6918" s="3" t="str">
        <f>HYPERLINK("https://fyndiq.se/produkt/406117b60bf241a0/", "2-Pack Samsung Galaxy S9 - Härdat glas 9H - Super kvalitet 3D")</f>
        <v>2-Pack Samsung Galaxy S9 - Härdat glas 9H - Super kvalitet 3D</v>
      </c>
      <c r="F6918" s="1" t="s">
        <v>228</v>
      </c>
      <c r="G6918" s="1" t="s">
        <v>229</v>
      </c>
      <c r="H6918" s="1" t="s">
        <v>230</v>
      </c>
      <c r="I6918" s="1" t="s">
        <v>16</v>
      </c>
      <c r="J6918" s="1" t="s">
        <v>23</v>
      </c>
      <c r="K6918" s="1" t="s">
        <v>16</v>
      </c>
      <c r="L6918" s="1" t="s">
        <v>16</v>
      </c>
      <c r="M6918" s="1" t="s">
        <v>16</v>
      </c>
      <c r="N6918" s="1" t="s">
        <v>16</v>
      </c>
      <c r="O6918" s="1">
        <v>63.2</v>
      </c>
      <c r="P6918" s="1">
        <v>1.0</v>
      </c>
    </row>
    <row r="6919">
      <c r="A6919" s="1" t="s">
        <v>29</v>
      </c>
      <c r="B6919" s="1" t="s">
        <v>9075</v>
      </c>
      <c r="C6919" s="2" t="s">
        <v>9069</v>
      </c>
      <c r="D6919" s="1" t="s">
        <v>19</v>
      </c>
      <c r="E6919" s="3" t="str">
        <f>HYPERLINK("https://fyndiq.se/produkt/d57740a5f2f74aab/", "Samsung Galaxy S9 - Härdat glas 9H -Super kvalitet 3D Skärmskydd")</f>
        <v>Samsung Galaxy S9 - Härdat glas 9H -Super kvalitet 3D Skärmskydd</v>
      </c>
      <c r="F6919" s="1" t="s">
        <v>8693</v>
      </c>
      <c r="G6919" s="1" t="s">
        <v>8694</v>
      </c>
      <c r="H6919" s="1" t="s">
        <v>8695</v>
      </c>
      <c r="I6919" s="1" t="s">
        <v>16</v>
      </c>
      <c r="J6919" s="1" t="s">
        <v>23</v>
      </c>
      <c r="K6919" s="1" t="s">
        <v>16</v>
      </c>
      <c r="L6919" s="1" t="s">
        <v>16</v>
      </c>
      <c r="M6919" s="1" t="s">
        <v>16</v>
      </c>
      <c r="N6919" s="1" t="s">
        <v>16</v>
      </c>
      <c r="O6919" s="1">
        <v>55.2</v>
      </c>
      <c r="P6919" s="1">
        <v>1.0</v>
      </c>
    </row>
    <row r="6920">
      <c r="A6920" s="1" t="s">
        <v>29</v>
      </c>
      <c r="B6920" s="1" t="s">
        <v>9076</v>
      </c>
      <c r="C6920" s="2" t="s">
        <v>9069</v>
      </c>
      <c r="D6920" s="1" t="s">
        <v>19</v>
      </c>
      <c r="E692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6920" s="1" t="s">
        <v>2144</v>
      </c>
      <c r="G6920" s="1" t="s">
        <v>2145</v>
      </c>
      <c r="H6920" s="1" t="s">
        <v>2146</v>
      </c>
      <c r="I6920" s="1" t="s">
        <v>16</v>
      </c>
      <c r="J6920" s="1" t="s">
        <v>23</v>
      </c>
      <c r="K6920" s="1" t="s">
        <v>16</v>
      </c>
      <c r="L6920" s="1" t="s">
        <v>16</v>
      </c>
      <c r="M6920" s="1" t="s">
        <v>16</v>
      </c>
      <c r="N6920" s="1" t="s">
        <v>16</v>
      </c>
      <c r="O6920" s="1">
        <v>63.2</v>
      </c>
      <c r="P6920" s="1">
        <v>1.0</v>
      </c>
    </row>
    <row r="6921">
      <c r="A6921" s="1" t="s">
        <v>29</v>
      </c>
      <c r="B6921" s="1" t="s">
        <v>9077</v>
      </c>
      <c r="C6921" s="2" t="s">
        <v>9069</v>
      </c>
      <c r="D6921" s="1" t="s">
        <v>19</v>
      </c>
      <c r="E6921" s="3" t="str">
        <f>HYPERLINK("https://fyndiq.se/produkt/0b0a4498022e4979/", "2-Pack Samsung Galaxy A12 - Härdat Glas 9H - Super Kvalitet 3D")</f>
        <v>2-Pack Samsung Galaxy A12 - Härdat Glas 9H - Super Kvalitet 3D</v>
      </c>
      <c r="F6921" s="1" t="s">
        <v>683</v>
      </c>
      <c r="G6921" s="1" t="s">
        <v>684</v>
      </c>
      <c r="H6921" s="1" t="s">
        <v>685</v>
      </c>
      <c r="I6921" s="1" t="s">
        <v>16</v>
      </c>
      <c r="J6921" s="1" t="s">
        <v>23</v>
      </c>
      <c r="K6921" s="1" t="s">
        <v>16</v>
      </c>
      <c r="L6921" s="1" t="s">
        <v>16</v>
      </c>
      <c r="M6921" s="1" t="s">
        <v>16</v>
      </c>
      <c r="N6921" s="1" t="s">
        <v>16</v>
      </c>
      <c r="O6921" s="1">
        <v>63.2</v>
      </c>
      <c r="P6921" s="1">
        <v>1.0</v>
      </c>
    </row>
    <row r="6922">
      <c r="A6922" s="1" t="s">
        <v>29</v>
      </c>
      <c r="B6922" s="1" t="s">
        <v>9078</v>
      </c>
      <c r="C6922" s="2" t="s">
        <v>9069</v>
      </c>
      <c r="D6922" s="1" t="s">
        <v>19</v>
      </c>
      <c r="E6922" s="3" t="str">
        <f>HYPERLINK("https://fyndiq.se/produkt/c6f3e47a88184e8d/", "2-Pack SAMSUNG A55 Skärmskydd - Härdat Glas 9H - Super kvalitet 3D")</f>
        <v>2-Pack SAMSUNG A55 Skärmskydd - Härdat Glas 9H - Super kvalitet 3D</v>
      </c>
      <c r="F6922" s="1" t="s">
        <v>83</v>
      </c>
      <c r="G6922" s="1" t="s">
        <v>84</v>
      </c>
      <c r="H6922" s="1" t="s">
        <v>85</v>
      </c>
      <c r="I6922" s="1" t="s">
        <v>16</v>
      </c>
      <c r="J6922" s="1" t="s">
        <v>23</v>
      </c>
      <c r="K6922" s="1" t="s">
        <v>16</v>
      </c>
      <c r="L6922" s="1" t="s">
        <v>16</v>
      </c>
      <c r="M6922" s="1" t="s">
        <v>16</v>
      </c>
      <c r="N6922" s="1" t="s">
        <v>16</v>
      </c>
      <c r="O6922" s="1">
        <v>63.2</v>
      </c>
      <c r="P6922" s="1">
        <v>1.0</v>
      </c>
    </row>
    <row r="6923">
      <c r="A6923" s="1" t="s">
        <v>29</v>
      </c>
      <c r="B6923" s="1" t="s">
        <v>9079</v>
      </c>
      <c r="C6923" s="2" t="s">
        <v>9069</v>
      </c>
      <c r="D6923" s="1" t="s">
        <v>19</v>
      </c>
      <c r="E692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6923" s="1" t="s">
        <v>813</v>
      </c>
      <c r="G6923" s="1" t="s">
        <v>814</v>
      </c>
      <c r="H6923" s="1" t="s">
        <v>815</v>
      </c>
      <c r="I6923" s="1" t="s">
        <v>16</v>
      </c>
      <c r="J6923" s="1" t="s">
        <v>23</v>
      </c>
      <c r="K6923" s="1" t="s">
        <v>16</v>
      </c>
      <c r="L6923" s="1" t="s">
        <v>16</v>
      </c>
      <c r="M6923" s="1" t="s">
        <v>16</v>
      </c>
      <c r="N6923" s="1" t="s">
        <v>16</v>
      </c>
      <c r="O6923" s="1">
        <v>71.2</v>
      </c>
      <c r="P6923" s="1">
        <v>1.0</v>
      </c>
    </row>
    <row r="6924">
      <c r="A6924" s="1" t="s">
        <v>29</v>
      </c>
      <c r="B6924" s="1" t="s">
        <v>9080</v>
      </c>
      <c r="C6924" s="2" t="s">
        <v>9069</v>
      </c>
      <c r="D6924" s="1" t="s">
        <v>19</v>
      </c>
      <c r="E692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6924" s="1" t="s">
        <v>1383</v>
      </c>
      <c r="G6924" s="1" t="s">
        <v>1384</v>
      </c>
      <c r="H6924" s="1" t="s">
        <v>1385</v>
      </c>
      <c r="I6924" s="1" t="s">
        <v>1311</v>
      </c>
      <c r="J6924" s="1" t="s">
        <v>9</v>
      </c>
      <c r="K6924" s="2" t="s">
        <v>8212</v>
      </c>
      <c r="L6924" s="1" t="s">
        <v>2528</v>
      </c>
      <c r="M6924" s="1" t="s">
        <v>16</v>
      </c>
      <c r="N6924" s="1" t="s">
        <v>16</v>
      </c>
      <c r="O6924" s="1">
        <v>79.2</v>
      </c>
      <c r="P6924" s="1">
        <v>1.0</v>
      </c>
    </row>
    <row r="6925">
      <c r="A6925" s="1" t="s">
        <v>29</v>
      </c>
      <c r="B6925" s="1" t="s">
        <v>9081</v>
      </c>
      <c r="C6925" s="2" t="s">
        <v>9069</v>
      </c>
      <c r="D6925" s="1" t="s">
        <v>19</v>
      </c>
      <c r="E6925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6925" s="1" t="s">
        <v>2685</v>
      </c>
      <c r="G6925" s="1" t="s">
        <v>2686</v>
      </c>
      <c r="H6925" s="1" t="s">
        <v>2687</v>
      </c>
      <c r="I6925" s="1" t="s">
        <v>16</v>
      </c>
      <c r="J6925" s="1" t="s">
        <v>23</v>
      </c>
      <c r="K6925" s="1" t="s">
        <v>16</v>
      </c>
      <c r="L6925" s="1" t="s">
        <v>16</v>
      </c>
      <c r="M6925" s="1" t="s">
        <v>16</v>
      </c>
      <c r="N6925" s="1" t="s">
        <v>16</v>
      </c>
      <c r="O6925" s="1">
        <v>63.2</v>
      </c>
      <c r="P6925" s="1">
        <v>1.0</v>
      </c>
    </row>
    <row r="6926">
      <c r="A6926" s="1" t="s">
        <v>29</v>
      </c>
      <c r="B6926" s="1" t="s">
        <v>9082</v>
      </c>
      <c r="C6926" s="2" t="s">
        <v>9069</v>
      </c>
      <c r="D6926" s="1" t="s">
        <v>19</v>
      </c>
      <c r="E6926" s="3" t="str">
        <f>HYPERLINK("https://fyndiq.se/produkt/c26c9ffef37a436a/", "2-Pack Samsung A35 5G Skärmskydd i Härdat Glas")</f>
        <v>2-Pack Samsung A35 5G Skärmskydd i Härdat Glas</v>
      </c>
      <c r="F6926" s="1" t="s">
        <v>432</v>
      </c>
      <c r="G6926" s="1" t="s">
        <v>433</v>
      </c>
      <c r="H6926" s="1" t="s">
        <v>434</v>
      </c>
      <c r="I6926" s="1" t="s">
        <v>1230</v>
      </c>
      <c r="J6926" s="1" t="s">
        <v>9</v>
      </c>
      <c r="K6926" s="2" t="s">
        <v>7291</v>
      </c>
      <c r="L6926" s="1" t="s">
        <v>2602</v>
      </c>
      <c r="M6926" s="1" t="s">
        <v>16</v>
      </c>
      <c r="N6926" s="1" t="s">
        <v>16</v>
      </c>
      <c r="O6926" s="1">
        <v>63.2</v>
      </c>
      <c r="P6926" s="1">
        <v>1.0</v>
      </c>
    </row>
    <row r="6927">
      <c r="A6927" s="1" t="s">
        <v>29</v>
      </c>
      <c r="B6927" s="1" t="s">
        <v>9083</v>
      </c>
      <c r="C6927" s="2" t="s">
        <v>9069</v>
      </c>
      <c r="D6927" s="1" t="s">
        <v>19</v>
      </c>
      <c r="E6927" s="3" t="str">
        <f>HYPERLINK("https://fyndiq.se/produkt/71ed9ef7a8494b84/", "1-Pack Privacy Skärmskydd For Xiaomi 11T Pro - Härdat Glas 9H - Super Kvalitet 3D")</f>
        <v>1-Pack Privacy Skärmskydd For Xiaomi 11T Pro - Härdat Glas 9H - Super Kvalitet 3D</v>
      </c>
      <c r="F6927" s="1" t="s">
        <v>9084</v>
      </c>
      <c r="G6927" s="1" t="s">
        <v>9085</v>
      </c>
      <c r="H6927" s="1" t="s">
        <v>9086</v>
      </c>
      <c r="I6927" s="1" t="s">
        <v>1311</v>
      </c>
      <c r="J6927" s="1" t="s">
        <v>9</v>
      </c>
      <c r="K6927" s="2" t="s">
        <v>8439</v>
      </c>
      <c r="L6927" s="1" t="s">
        <v>2528</v>
      </c>
      <c r="M6927" s="1" t="s">
        <v>16</v>
      </c>
      <c r="N6927" s="1" t="s">
        <v>16</v>
      </c>
      <c r="O6927" s="1">
        <v>71.2</v>
      </c>
      <c r="P6927" s="1">
        <v>1.0</v>
      </c>
    </row>
    <row r="6928">
      <c r="A6928" s="1" t="s">
        <v>29</v>
      </c>
      <c r="B6928" s="1" t="s">
        <v>9087</v>
      </c>
      <c r="C6928" s="2" t="s">
        <v>9069</v>
      </c>
      <c r="D6928" s="1" t="s">
        <v>19</v>
      </c>
      <c r="E6928" s="3" t="str">
        <f>HYPERLINK("https://fyndiq.se/produkt/8212eb56896d4258/", "2-Pack SAMSUNG S24 ULTRA 5G Skärmskydd - Härdat Glas 9H - Super kvalitet 3D")</f>
        <v>2-Pack SAMSUNG S24 ULTRA 5G Skärmskydd - Härdat Glas 9H - Super kvalitet 3D</v>
      </c>
      <c r="F6928" s="1" t="s">
        <v>2823</v>
      </c>
      <c r="G6928" s="1" t="s">
        <v>2824</v>
      </c>
      <c r="H6928" s="1" t="s">
        <v>2825</v>
      </c>
      <c r="I6928" s="1" t="s">
        <v>16</v>
      </c>
      <c r="J6928" s="1" t="s">
        <v>23</v>
      </c>
      <c r="K6928" s="1" t="s">
        <v>16</v>
      </c>
      <c r="L6928" s="1" t="s">
        <v>16</v>
      </c>
      <c r="M6928" s="1" t="s">
        <v>16</v>
      </c>
      <c r="N6928" s="1" t="s">
        <v>16</v>
      </c>
      <c r="O6928" s="1">
        <v>71.2</v>
      </c>
      <c r="P6928" s="1">
        <v>1.0</v>
      </c>
    </row>
    <row r="6929">
      <c r="A6929" s="1" t="s">
        <v>29</v>
      </c>
      <c r="B6929" s="1" t="s">
        <v>9088</v>
      </c>
      <c r="C6929" s="2" t="s">
        <v>9069</v>
      </c>
      <c r="D6929" s="1" t="s">
        <v>19</v>
      </c>
      <c r="E6929" s="3" t="str">
        <f>HYPERLINK("https://fyndiq.se/produkt/dfe28e565d2e4c8d/", "2 Pack Samsung S21 FE - 9H Härdat Glass - Super Kvalitet 3D")</f>
        <v>2 Pack Samsung S21 FE - 9H Härdat Glass - Super Kvalitet 3D</v>
      </c>
      <c r="F6929" s="1" t="s">
        <v>276</v>
      </c>
      <c r="G6929" s="1" t="s">
        <v>277</v>
      </c>
      <c r="H6929" s="1" t="s">
        <v>278</v>
      </c>
      <c r="I6929" s="1" t="s">
        <v>16</v>
      </c>
      <c r="J6929" s="1" t="s">
        <v>23</v>
      </c>
      <c r="K6929" s="1" t="s">
        <v>16</v>
      </c>
      <c r="L6929" s="1" t="s">
        <v>16</v>
      </c>
      <c r="M6929" s="1" t="s">
        <v>16</v>
      </c>
      <c r="N6929" s="1" t="s">
        <v>16</v>
      </c>
      <c r="O6929" s="1">
        <v>63.2</v>
      </c>
      <c r="P6929" s="1">
        <v>1.0</v>
      </c>
    </row>
    <row r="6930">
      <c r="A6930" s="1" t="s">
        <v>29</v>
      </c>
      <c r="B6930" s="1" t="s">
        <v>9089</v>
      </c>
      <c r="C6930" s="2" t="s">
        <v>9069</v>
      </c>
      <c r="D6930" s="1" t="s">
        <v>19</v>
      </c>
      <c r="E6930" s="3" t="str">
        <f>HYPERLINK("https://fyndiq.se/produkt/c26c9ffef37a436a/", "2-Pack Samsung A35 5G Skärmskydd i Härdat Glas")</f>
        <v>2-Pack Samsung A35 5G Skärmskydd i Härdat Glas</v>
      </c>
      <c r="F6930" s="1" t="s">
        <v>432</v>
      </c>
      <c r="G6930" s="1" t="s">
        <v>433</v>
      </c>
      <c r="H6930" s="1" t="s">
        <v>434</v>
      </c>
      <c r="I6930" s="1" t="s">
        <v>16</v>
      </c>
      <c r="J6930" s="1" t="s">
        <v>23</v>
      </c>
      <c r="K6930" s="1" t="s">
        <v>16</v>
      </c>
      <c r="L6930" s="1" t="s">
        <v>16</v>
      </c>
      <c r="M6930" s="1" t="s">
        <v>16</v>
      </c>
      <c r="N6930" s="1" t="s">
        <v>16</v>
      </c>
      <c r="O6930" s="1">
        <v>63.2</v>
      </c>
      <c r="P6930" s="1">
        <v>1.0</v>
      </c>
    </row>
    <row r="6931">
      <c r="A6931" s="1" t="s">
        <v>29</v>
      </c>
      <c r="B6931" s="1" t="s">
        <v>9090</v>
      </c>
      <c r="C6931" s="2" t="s">
        <v>9069</v>
      </c>
      <c r="D6931" s="1" t="s">
        <v>19</v>
      </c>
      <c r="E6931" s="3" t="str">
        <f>HYPERLINK("https://fyndiq.se/produkt/2b05f888d4134875/", "2 Pack Samsung S22 ULTRA 5G- 9H Härdat Glass -3D Super Kvalitet")</f>
        <v>2 Pack Samsung S22 ULTRA 5G- 9H Härdat Glass -3D Super Kvalitet</v>
      </c>
      <c r="F6931" s="1" t="s">
        <v>9091</v>
      </c>
      <c r="G6931" s="1" t="s">
        <v>9092</v>
      </c>
      <c r="H6931" s="1" t="s">
        <v>9093</v>
      </c>
      <c r="I6931" s="1" t="s">
        <v>16</v>
      </c>
      <c r="J6931" s="1" t="s">
        <v>23</v>
      </c>
      <c r="K6931" s="1" t="s">
        <v>16</v>
      </c>
      <c r="L6931" s="1" t="s">
        <v>16</v>
      </c>
      <c r="M6931" s="1" t="s">
        <v>16</v>
      </c>
      <c r="N6931" s="1" t="s">
        <v>16</v>
      </c>
      <c r="O6931" s="1">
        <v>63.2</v>
      </c>
      <c r="P6931" s="1">
        <v>1.0</v>
      </c>
    </row>
    <row r="6932">
      <c r="A6932" s="1" t="s">
        <v>29</v>
      </c>
      <c r="B6932" s="1" t="s">
        <v>9094</v>
      </c>
      <c r="C6932" s="2" t="s">
        <v>9069</v>
      </c>
      <c r="D6932" s="1" t="s">
        <v>19</v>
      </c>
      <c r="E6932" s="3" t="str">
        <f>HYPERLINK("https://fyndiq.se/produkt/702c7a0f98e946fa/", "2-Pack iPhone 14 Pro Linsskydd - 9H Härdat Glas- Super kvalitet 3D")</f>
        <v>2-Pack iPhone 14 Pro Linsskydd - 9H Härdat Glas- Super kvalitet 3D</v>
      </c>
      <c r="F6932" s="1" t="s">
        <v>9095</v>
      </c>
      <c r="G6932" s="1" t="s">
        <v>9096</v>
      </c>
      <c r="H6932" s="1" t="s">
        <v>9097</v>
      </c>
      <c r="I6932" s="1" t="s">
        <v>1230</v>
      </c>
      <c r="J6932" s="1" t="s">
        <v>9</v>
      </c>
      <c r="K6932" s="2" t="s">
        <v>8311</v>
      </c>
      <c r="L6932" s="1" t="s">
        <v>2602</v>
      </c>
      <c r="M6932" s="1" t="s">
        <v>16</v>
      </c>
      <c r="N6932" s="1" t="s">
        <v>16</v>
      </c>
      <c r="O6932" s="1">
        <v>55.2</v>
      </c>
      <c r="P6932" s="1">
        <v>1.0</v>
      </c>
    </row>
    <row r="6933">
      <c r="A6933" s="1" t="s">
        <v>29</v>
      </c>
      <c r="B6933" s="1" t="s">
        <v>9098</v>
      </c>
      <c r="C6933" s="2" t="s">
        <v>9069</v>
      </c>
      <c r="D6933" s="1" t="s">
        <v>19</v>
      </c>
      <c r="E6933" s="3" t="str">
        <f>HYPERLINK("https://fyndiq.se/produkt/6fbc4f6581364cdd/", "2-Pack Samsung Galaxy S9 - Härdat glas - 9HSuper kvalitet 3D")</f>
        <v>2-Pack Samsung Galaxy S9 - Härdat glas - 9HSuper kvalitet 3D</v>
      </c>
      <c r="F6933" s="1" t="s">
        <v>9099</v>
      </c>
      <c r="G6933" s="1" t="s">
        <v>9100</v>
      </c>
      <c r="H6933" s="1" t="s">
        <v>9101</v>
      </c>
      <c r="I6933" s="1" t="s">
        <v>16</v>
      </c>
      <c r="J6933" s="1" t="s">
        <v>23</v>
      </c>
      <c r="K6933" s="1" t="s">
        <v>16</v>
      </c>
      <c r="L6933" s="1" t="s">
        <v>16</v>
      </c>
      <c r="M6933" s="1" t="s">
        <v>16</v>
      </c>
      <c r="N6933" s="1" t="s">
        <v>16</v>
      </c>
      <c r="O6933" s="1">
        <v>63.2</v>
      </c>
      <c r="P6933" s="1">
        <v>1.0</v>
      </c>
    </row>
    <row r="6934">
      <c r="A6934" s="1" t="s">
        <v>29</v>
      </c>
      <c r="B6934" s="1" t="s">
        <v>9102</v>
      </c>
      <c r="C6934" s="2" t="s">
        <v>9069</v>
      </c>
      <c r="D6934" s="1" t="s">
        <v>19</v>
      </c>
      <c r="E6934" s="3" t="str">
        <f>HYPERLINK("https://fyndiq.se/produkt/2477583187264ece/", "2-Pack Samsung S20 - 9H Härdat Glass - Top Kvalitet")</f>
        <v>2-Pack Samsung S20 - 9H Härdat Glass - Top Kvalitet</v>
      </c>
      <c r="F6934" s="1" t="s">
        <v>124</v>
      </c>
      <c r="G6934" s="1" t="s">
        <v>125</v>
      </c>
      <c r="H6934" s="1" t="s">
        <v>126</v>
      </c>
      <c r="I6934" s="1" t="s">
        <v>16</v>
      </c>
      <c r="J6934" s="1" t="s">
        <v>23</v>
      </c>
      <c r="K6934" s="1" t="s">
        <v>16</v>
      </c>
      <c r="L6934" s="1" t="s">
        <v>16</v>
      </c>
      <c r="M6934" s="1" t="s">
        <v>16</v>
      </c>
      <c r="N6934" s="1" t="s">
        <v>16</v>
      </c>
      <c r="O6934" s="1">
        <v>71.2</v>
      </c>
      <c r="P6934" s="1">
        <v>1.0</v>
      </c>
    </row>
    <row r="6935">
      <c r="A6935" s="1" t="s">
        <v>29</v>
      </c>
      <c r="B6935" s="1" t="s">
        <v>9103</v>
      </c>
      <c r="C6935" s="2" t="s">
        <v>9069</v>
      </c>
      <c r="D6935" s="1" t="s">
        <v>19</v>
      </c>
      <c r="E6935" s="3" t="str">
        <f>HYPERLINK("https://fyndiq.se/produkt/3fee81d316cc43da/", "2-pack - iPhone 12 / 12 Pro - 9H Härdat Glass - Top Kvalitet")</f>
        <v>2-pack - iPhone 12 / 12 Pro - 9H Härdat Glass - Top Kvalitet</v>
      </c>
      <c r="F6935" s="1" t="s">
        <v>2499</v>
      </c>
      <c r="G6935" s="1" t="s">
        <v>2500</v>
      </c>
      <c r="H6935" s="1" t="s">
        <v>2067</v>
      </c>
      <c r="I6935" s="1" t="s">
        <v>16</v>
      </c>
      <c r="J6935" s="1" t="s">
        <v>23</v>
      </c>
      <c r="K6935" s="1" t="s">
        <v>16</v>
      </c>
      <c r="L6935" s="1" t="s">
        <v>16</v>
      </c>
      <c r="M6935" s="1" t="s">
        <v>16</v>
      </c>
      <c r="N6935" s="1" t="s">
        <v>16</v>
      </c>
      <c r="O6935" s="1">
        <v>55.2</v>
      </c>
      <c r="P6935" s="1">
        <v>1.0</v>
      </c>
    </row>
    <row r="6936">
      <c r="A6936" s="1" t="s">
        <v>29</v>
      </c>
      <c r="B6936" s="1" t="s">
        <v>9104</v>
      </c>
      <c r="C6936" s="2" t="s">
        <v>9069</v>
      </c>
      <c r="D6936" s="1" t="s">
        <v>19</v>
      </c>
      <c r="E6936" s="3" t="str">
        <f>HYPERLINK("https://fyndiq.se/produkt/be1c09ea91e54041/", "2-pack - Iphone 13 Pro MAX - 9H Härdat Glass - Top Kvalitet")</f>
        <v>2-pack - Iphone 13 Pro MAX - 9H Härdat Glass - Top Kvalitet</v>
      </c>
      <c r="F6936" s="1" t="s">
        <v>9105</v>
      </c>
      <c r="G6936" s="1" t="s">
        <v>9106</v>
      </c>
      <c r="H6936" s="1" t="s">
        <v>9107</v>
      </c>
      <c r="I6936" s="1" t="s">
        <v>16</v>
      </c>
      <c r="J6936" s="1" t="s">
        <v>23</v>
      </c>
      <c r="K6936" s="1" t="s">
        <v>16</v>
      </c>
      <c r="L6936" s="1" t="s">
        <v>16</v>
      </c>
      <c r="M6936" s="1" t="s">
        <v>16</v>
      </c>
      <c r="N6936" s="1" t="s">
        <v>16</v>
      </c>
      <c r="O6936" s="1">
        <v>55.2</v>
      </c>
      <c r="P6936" s="1">
        <v>1.0</v>
      </c>
    </row>
    <row r="6937">
      <c r="A6937" s="1" t="s">
        <v>29</v>
      </c>
      <c r="B6937" s="1" t="s">
        <v>9108</v>
      </c>
      <c r="C6937" s="2" t="s">
        <v>9069</v>
      </c>
      <c r="D6937" s="1" t="s">
        <v>19</v>
      </c>
      <c r="E6937" s="3" t="str">
        <f>HYPERLINK("https://fyndiq.se/produkt/13e76851ca504320/", "2-Pack Samsung Galaxy S22 Ultra - Härdat glas 9H - Top kvalitet")</f>
        <v>2-Pack Samsung Galaxy S22 Ultra - Härdat glas 9H - Top kvalitet</v>
      </c>
      <c r="F6937" s="1" t="s">
        <v>140</v>
      </c>
      <c r="G6937" s="1" t="s">
        <v>141</v>
      </c>
      <c r="H6937" s="1" t="s">
        <v>142</v>
      </c>
      <c r="I6937" s="1" t="s">
        <v>16</v>
      </c>
      <c r="J6937" s="1" t="s">
        <v>23</v>
      </c>
      <c r="K6937" s="1" t="s">
        <v>16</v>
      </c>
      <c r="L6937" s="1" t="s">
        <v>16</v>
      </c>
      <c r="M6937" s="1" t="s">
        <v>16</v>
      </c>
      <c r="N6937" s="1" t="s">
        <v>16</v>
      </c>
      <c r="O6937" s="1">
        <v>63.2</v>
      </c>
      <c r="P6937" s="1">
        <v>1.0</v>
      </c>
    </row>
    <row r="6938">
      <c r="A6938" s="1" t="s">
        <v>29</v>
      </c>
      <c r="B6938" s="1" t="s">
        <v>9109</v>
      </c>
      <c r="C6938" s="2" t="s">
        <v>9069</v>
      </c>
      <c r="D6938" s="1" t="s">
        <v>19</v>
      </c>
      <c r="E693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938" s="1" t="s">
        <v>258</v>
      </c>
      <c r="G6938" s="1" t="s">
        <v>259</v>
      </c>
      <c r="H6938" s="1" t="s">
        <v>260</v>
      </c>
      <c r="I6938" s="1" t="s">
        <v>16</v>
      </c>
      <c r="J6938" s="1" t="s">
        <v>23</v>
      </c>
      <c r="K6938" s="1" t="s">
        <v>16</v>
      </c>
      <c r="L6938" s="1" t="s">
        <v>16</v>
      </c>
      <c r="M6938" s="1" t="s">
        <v>16</v>
      </c>
      <c r="N6938" s="1" t="s">
        <v>16</v>
      </c>
      <c r="O6938" s="1">
        <v>63.2</v>
      </c>
      <c r="P6938" s="1">
        <v>1.0</v>
      </c>
    </row>
    <row r="6939">
      <c r="A6939" s="1" t="s">
        <v>29</v>
      </c>
      <c r="B6939" s="1" t="s">
        <v>9110</v>
      </c>
      <c r="C6939" s="2" t="s">
        <v>9069</v>
      </c>
      <c r="D6939" s="1" t="s">
        <v>19</v>
      </c>
      <c r="E693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6939" s="1" t="s">
        <v>760</v>
      </c>
      <c r="G6939" s="1" t="s">
        <v>761</v>
      </c>
      <c r="H6939" s="1" t="s">
        <v>762</v>
      </c>
      <c r="I6939" s="1" t="s">
        <v>16</v>
      </c>
      <c r="J6939" s="1" t="s">
        <v>23</v>
      </c>
      <c r="K6939" s="1" t="s">
        <v>16</v>
      </c>
      <c r="L6939" s="1" t="s">
        <v>16</v>
      </c>
      <c r="M6939" s="1" t="s">
        <v>16</v>
      </c>
      <c r="N6939" s="1" t="s">
        <v>16</v>
      </c>
      <c r="O6939" s="1">
        <v>63.2</v>
      </c>
      <c r="P6939" s="1">
        <v>1.0</v>
      </c>
    </row>
    <row r="6940">
      <c r="A6940" s="1" t="s">
        <v>29</v>
      </c>
      <c r="B6940" s="1" t="s">
        <v>9111</v>
      </c>
      <c r="C6940" s="2" t="s">
        <v>9069</v>
      </c>
      <c r="D6940" s="1" t="s">
        <v>19</v>
      </c>
      <c r="E6940" s="3" t="str">
        <f>HYPERLINK("https://fyndiq.se/produkt/f14d7a07171e4082/", "2 Pack Samsung S21 5G - Härdat Glas 9H - Super Kvalitet 3D")</f>
        <v>2 Pack Samsung S21 5G - Härdat Glas 9H - Super Kvalitet 3D</v>
      </c>
      <c r="F6940" s="1" t="s">
        <v>741</v>
      </c>
      <c r="G6940" s="1" t="s">
        <v>742</v>
      </c>
      <c r="H6940" s="1" t="s">
        <v>743</v>
      </c>
      <c r="I6940" s="1" t="s">
        <v>16</v>
      </c>
      <c r="J6940" s="1" t="s">
        <v>23</v>
      </c>
      <c r="K6940" s="1" t="s">
        <v>16</v>
      </c>
      <c r="L6940" s="1" t="s">
        <v>16</v>
      </c>
      <c r="M6940" s="1" t="s">
        <v>16</v>
      </c>
      <c r="N6940" s="1" t="s">
        <v>16</v>
      </c>
      <c r="O6940" s="1">
        <v>63.2</v>
      </c>
      <c r="P6940" s="1">
        <v>1.0</v>
      </c>
    </row>
    <row r="6941">
      <c r="A6941" s="1" t="s">
        <v>29</v>
      </c>
      <c r="B6941" s="1" t="s">
        <v>9112</v>
      </c>
      <c r="C6941" s="2" t="s">
        <v>9069</v>
      </c>
      <c r="D6941" s="1" t="s">
        <v>19</v>
      </c>
      <c r="E694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6941" s="1" t="s">
        <v>760</v>
      </c>
      <c r="G6941" s="1" t="s">
        <v>761</v>
      </c>
      <c r="H6941" s="1" t="s">
        <v>762</v>
      </c>
      <c r="I6941" s="1" t="s">
        <v>16</v>
      </c>
      <c r="J6941" s="1" t="s">
        <v>23</v>
      </c>
      <c r="K6941" s="1" t="s">
        <v>16</v>
      </c>
      <c r="L6941" s="1" t="s">
        <v>16</v>
      </c>
      <c r="M6941" s="1" t="s">
        <v>16</v>
      </c>
      <c r="N6941" s="1" t="s">
        <v>16</v>
      </c>
      <c r="O6941" s="1">
        <v>63.2</v>
      </c>
      <c r="P6941" s="1">
        <v>1.0</v>
      </c>
    </row>
    <row r="6942">
      <c r="A6942" s="1" t="s">
        <v>29</v>
      </c>
      <c r="B6942" s="1" t="s">
        <v>9113</v>
      </c>
      <c r="C6942" s="2" t="s">
        <v>9069</v>
      </c>
      <c r="D6942" s="1" t="s">
        <v>19</v>
      </c>
      <c r="E6942" s="3" t="str">
        <f>HYPERLINK("https://fyndiq.se/produkt/0b0a4498022e4979/", "2-Pack Samsung Galaxy A12 - Härdat Glas 9H - Super Kvalitet 3D")</f>
        <v>2-Pack Samsung Galaxy A12 - Härdat Glas 9H - Super Kvalitet 3D</v>
      </c>
      <c r="F6942" s="1" t="s">
        <v>683</v>
      </c>
      <c r="G6942" s="1" t="s">
        <v>684</v>
      </c>
      <c r="H6942" s="1" t="s">
        <v>685</v>
      </c>
      <c r="I6942" s="1" t="s">
        <v>16</v>
      </c>
      <c r="J6942" s="1" t="s">
        <v>23</v>
      </c>
      <c r="K6942" s="1" t="s">
        <v>16</v>
      </c>
      <c r="L6942" s="1" t="s">
        <v>16</v>
      </c>
      <c r="M6942" s="1" t="s">
        <v>16</v>
      </c>
      <c r="N6942" s="1" t="s">
        <v>16</v>
      </c>
      <c r="O6942" s="1">
        <v>63.2</v>
      </c>
      <c r="P6942" s="1">
        <v>1.0</v>
      </c>
    </row>
    <row r="6943">
      <c r="A6943" s="1" t="s">
        <v>29</v>
      </c>
      <c r="B6943" s="1" t="s">
        <v>9114</v>
      </c>
      <c r="C6943" s="2" t="s">
        <v>9069</v>
      </c>
      <c r="D6943" s="1" t="s">
        <v>19</v>
      </c>
      <c r="E6943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6943" s="1" t="s">
        <v>968</v>
      </c>
      <c r="G6943" s="1" t="s">
        <v>969</v>
      </c>
      <c r="H6943" s="1" t="s">
        <v>970</v>
      </c>
      <c r="I6943" s="1" t="s">
        <v>16</v>
      </c>
      <c r="J6943" s="1" t="s">
        <v>23</v>
      </c>
      <c r="K6943" s="1" t="s">
        <v>16</v>
      </c>
      <c r="L6943" s="1" t="s">
        <v>16</v>
      </c>
      <c r="M6943" s="1" t="s">
        <v>16</v>
      </c>
      <c r="N6943" s="1" t="s">
        <v>16</v>
      </c>
      <c r="O6943" s="1">
        <v>71.2</v>
      </c>
      <c r="P6943" s="1">
        <v>1.0</v>
      </c>
    </row>
    <row r="6944">
      <c r="A6944" s="1" t="s">
        <v>29</v>
      </c>
      <c r="B6944" s="1" t="s">
        <v>9115</v>
      </c>
      <c r="C6944" s="2" t="s">
        <v>9069</v>
      </c>
      <c r="D6944" s="1" t="s">
        <v>19</v>
      </c>
      <c r="E6944" s="3" t="str">
        <f>HYPERLINK("https://fyndiq.se/produkt/f15b82570d4144d0/", "2-Pack Apple Watch 41mm – Härdat glas 9H – Super kvalitet 3D")</f>
        <v>2-Pack Apple Watch 41mm – Härdat glas 9H – Super kvalitet 3D</v>
      </c>
      <c r="F6944" s="1" t="s">
        <v>144</v>
      </c>
      <c r="G6944" s="1" t="s">
        <v>145</v>
      </c>
      <c r="H6944" s="1" t="s">
        <v>146</v>
      </c>
      <c r="I6944" s="1" t="s">
        <v>16</v>
      </c>
      <c r="J6944" s="1" t="s">
        <v>23</v>
      </c>
      <c r="K6944" s="1" t="s">
        <v>16</v>
      </c>
      <c r="L6944" s="1" t="s">
        <v>16</v>
      </c>
      <c r="M6944" s="1" t="s">
        <v>16</v>
      </c>
      <c r="N6944" s="1" t="s">
        <v>16</v>
      </c>
      <c r="O6944" s="1">
        <v>55.2</v>
      </c>
      <c r="P6944" s="1">
        <v>1.0</v>
      </c>
    </row>
    <row r="6945">
      <c r="A6945" s="1" t="s">
        <v>29</v>
      </c>
      <c r="B6945" s="1" t="s">
        <v>9116</v>
      </c>
      <c r="C6945" s="2" t="s">
        <v>9069</v>
      </c>
      <c r="D6945" s="1" t="s">
        <v>19</v>
      </c>
      <c r="E6945" s="3" t="str">
        <f>HYPERLINK("https://fyndiq.se/produkt/c5eff753eef544a3/", "2-Pack Samsung A05S Skärmskydd - Härdat Glas 9H - Super kvalitet 3D")</f>
        <v>2-Pack Samsung A05S Skärmskydd - Härdat Glas 9H - Super kvalitet 3D</v>
      </c>
      <c r="F6945" s="1" t="s">
        <v>768</v>
      </c>
      <c r="G6945" s="1" t="s">
        <v>769</v>
      </c>
      <c r="H6945" s="1" t="s">
        <v>770</v>
      </c>
      <c r="I6945" s="1" t="s">
        <v>16</v>
      </c>
      <c r="J6945" s="1" t="s">
        <v>23</v>
      </c>
      <c r="K6945" s="1" t="s">
        <v>16</v>
      </c>
      <c r="L6945" s="1" t="s">
        <v>16</v>
      </c>
      <c r="M6945" s="1" t="s">
        <v>16</v>
      </c>
      <c r="N6945" s="1" t="s">
        <v>16</v>
      </c>
      <c r="O6945" s="1">
        <v>63.2</v>
      </c>
      <c r="P6945" s="1">
        <v>1.0</v>
      </c>
    </row>
    <row r="6946">
      <c r="A6946" s="1" t="s">
        <v>29</v>
      </c>
      <c r="B6946" s="1" t="s">
        <v>9117</v>
      </c>
      <c r="C6946" s="2" t="s">
        <v>9069</v>
      </c>
      <c r="D6946" s="1" t="s">
        <v>19</v>
      </c>
      <c r="E6946" s="3" t="str">
        <f>HYPERLINK("https://fyndiq.se/produkt/c32b21dec9cf4091/", "2-Pack SAMSUNG S24 5G Skärmskydd - Härdat Glas 9H - Super kvalitet 3D")</f>
        <v>2-Pack SAMSUNG S24 5G Skärmskydd - Härdat Glas 9H - Super kvalitet 3D</v>
      </c>
      <c r="F6946" s="1" t="s">
        <v>157</v>
      </c>
      <c r="G6946" s="1" t="s">
        <v>158</v>
      </c>
      <c r="H6946" s="1" t="s">
        <v>159</v>
      </c>
      <c r="I6946" s="1" t="s">
        <v>16</v>
      </c>
      <c r="J6946" s="1" t="s">
        <v>23</v>
      </c>
      <c r="K6946" s="1" t="s">
        <v>16</v>
      </c>
      <c r="L6946" s="1" t="s">
        <v>16</v>
      </c>
      <c r="M6946" s="1" t="s">
        <v>16</v>
      </c>
      <c r="N6946" s="1" t="s">
        <v>16</v>
      </c>
      <c r="O6946" s="1">
        <v>71.2</v>
      </c>
      <c r="P6946" s="1">
        <v>1.0</v>
      </c>
    </row>
    <row r="6947">
      <c r="A6947" s="1" t="s">
        <v>29</v>
      </c>
      <c r="B6947" s="1" t="s">
        <v>9118</v>
      </c>
      <c r="C6947" s="2" t="s">
        <v>9069</v>
      </c>
      <c r="D6947" s="1" t="s">
        <v>19</v>
      </c>
      <c r="E6947" s="3" t="str">
        <f>HYPERLINK("https://fyndiq.se/produkt/b64e58a94ebc4c52/", "2 Pack Sony Xperia 10 III - Härdat glas 9H - Super Kvalitet 3D")</f>
        <v>2 Pack Sony Xperia 10 III - Härdat glas 9H - Super Kvalitet 3D</v>
      </c>
      <c r="F6947" s="1" t="s">
        <v>366</v>
      </c>
      <c r="G6947" s="1" t="s">
        <v>367</v>
      </c>
      <c r="H6947" s="1" t="s">
        <v>368</v>
      </c>
      <c r="I6947" s="1" t="s">
        <v>16</v>
      </c>
      <c r="J6947" s="1" t="s">
        <v>23</v>
      </c>
      <c r="K6947" s="1" t="s">
        <v>16</v>
      </c>
      <c r="L6947" s="1" t="s">
        <v>16</v>
      </c>
      <c r="M6947" s="1" t="s">
        <v>16</v>
      </c>
      <c r="N6947" s="1" t="s">
        <v>16</v>
      </c>
      <c r="O6947" s="1">
        <v>63.2</v>
      </c>
      <c r="P6947" s="1">
        <v>2.0</v>
      </c>
    </row>
    <row r="6948">
      <c r="A6948" s="1" t="s">
        <v>29</v>
      </c>
      <c r="B6948" s="1" t="s">
        <v>9119</v>
      </c>
      <c r="C6948" s="2" t="s">
        <v>9069</v>
      </c>
      <c r="D6948" s="1" t="s">
        <v>19</v>
      </c>
      <c r="E6948" s="3" t="str">
        <f>HYPERLINK("https://fyndiq.se/produkt/56c72c0ba5f749b5/", "2-Pack SAMSUNG S24 Skärmskydd - Härdat Glas 9H - Super kvalitet 3D")</f>
        <v>2-Pack SAMSUNG S24 Skärmskydd - Härdat Glas 9H - Super kvalitet 3D</v>
      </c>
      <c r="F6948" s="1" t="s">
        <v>263</v>
      </c>
      <c r="G6948" s="1" t="s">
        <v>264</v>
      </c>
      <c r="H6948" s="1" t="s">
        <v>265</v>
      </c>
      <c r="I6948" s="1" t="s">
        <v>16</v>
      </c>
      <c r="J6948" s="1" t="s">
        <v>23</v>
      </c>
      <c r="K6948" s="1" t="s">
        <v>16</v>
      </c>
      <c r="L6948" s="1" t="s">
        <v>16</v>
      </c>
      <c r="M6948" s="1" t="s">
        <v>16</v>
      </c>
      <c r="N6948" s="1" t="s">
        <v>16</v>
      </c>
      <c r="O6948" s="1">
        <v>71.2</v>
      </c>
      <c r="P6948" s="1">
        <v>1.0</v>
      </c>
    </row>
    <row r="6949">
      <c r="A6949" s="1" t="s">
        <v>29</v>
      </c>
      <c r="B6949" s="1" t="s">
        <v>9120</v>
      </c>
      <c r="C6949" s="2" t="s">
        <v>9069</v>
      </c>
      <c r="D6949" s="1" t="s">
        <v>19</v>
      </c>
      <c r="E694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6949" s="1" t="s">
        <v>977</v>
      </c>
      <c r="G6949" s="1" t="s">
        <v>978</v>
      </c>
      <c r="H6949" s="1" t="s">
        <v>979</v>
      </c>
      <c r="I6949" s="1" t="s">
        <v>16</v>
      </c>
      <c r="J6949" s="1" t="s">
        <v>23</v>
      </c>
      <c r="K6949" s="1" t="s">
        <v>16</v>
      </c>
      <c r="L6949" s="1" t="s">
        <v>16</v>
      </c>
      <c r="M6949" s="1" t="s">
        <v>16</v>
      </c>
      <c r="N6949" s="1" t="s">
        <v>16</v>
      </c>
      <c r="O6949" s="1">
        <v>63.2</v>
      </c>
      <c r="P6949" s="1">
        <v>1.0</v>
      </c>
    </row>
    <row r="6950">
      <c r="A6950" s="1" t="s">
        <v>29</v>
      </c>
      <c r="B6950" s="1" t="s">
        <v>9121</v>
      </c>
      <c r="C6950" s="2" t="s">
        <v>9069</v>
      </c>
      <c r="D6950" s="1" t="s">
        <v>19</v>
      </c>
      <c r="E6950" s="3" t="str">
        <f>HYPERLINK("https://fyndiq.se/produkt/dfe28e565d2e4c8d/", "2 Pack Samsung S21 FE - 9H Härdat Glass - Super Kvalitet 3D")</f>
        <v>2 Pack Samsung S21 FE - 9H Härdat Glass - Super Kvalitet 3D</v>
      </c>
      <c r="F6950" s="1" t="s">
        <v>276</v>
      </c>
      <c r="G6950" s="1" t="s">
        <v>277</v>
      </c>
      <c r="H6950" s="1" t="s">
        <v>278</v>
      </c>
      <c r="I6950" s="1" t="s">
        <v>16</v>
      </c>
      <c r="J6950" s="1" t="s">
        <v>23</v>
      </c>
      <c r="K6950" s="1" t="s">
        <v>16</v>
      </c>
      <c r="L6950" s="1" t="s">
        <v>16</v>
      </c>
      <c r="M6950" s="1" t="s">
        <v>16</v>
      </c>
      <c r="N6950" s="1" t="s">
        <v>16</v>
      </c>
      <c r="O6950" s="1">
        <v>63.2</v>
      </c>
      <c r="P6950" s="1">
        <v>1.0</v>
      </c>
    </row>
    <row r="6951">
      <c r="A6951" s="1" t="s">
        <v>29</v>
      </c>
      <c r="B6951" s="1" t="s">
        <v>9122</v>
      </c>
      <c r="C6951" s="2" t="s">
        <v>9069</v>
      </c>
      <c r="D6951" s="1" t="s">
        <v>19</v>
      </c>
      <c r="E6951" s="3" t="str">
        <f>HYPERLINK("https://fyndiq.se/produkt/6758100e2782433a/", "2-Pack iPhone 12 Pro - Härdat Glas 9H - Super Kvalitet 3D")</f>
        <v>2-Pack iPhone 12 Pro - Härdat Glas 9H - Super Kvalitet 3D</v>
      </c>
      <c r="F6951" s="1" t="s">
        <v>3185</v>
      </c>
      <c r="G6951" s="1" t="s">
        <v>3186</v>
      </c>
      <c r="H6951" s="1" t="s">
        <v>3187</v>
      </c>
      <c r="I6951" s="1" t="s">
        <v>16</v>
      </c>
      <c r="J6951" s="1" t="s">
        <v>23</v>
      </c>
      <c r="K6951" s="1" t="s">
        <v>16</v>
      </c>
      <c r="L6951" s="1" t="s">
        <v>16</v>
      </c>
      <c r="M6951" s="1" t="s">
        <v>16</v>
      </c>
      <c r="N6951" s="1" t="s">
        <v>16</v>
      </c>
      <c r="O6951" s="1">
        <v>55.2</v>
      </c>
      <c r="P6951" s="1">
        <v>1.0</v>
      </c>
    </row>
    <row r="6952">
      <c r="A6952" s="1" t="s">
        <v>29</v>
      </c>
      <c r="B6952" s="1" t="s">
        <v>9123</v>
      </c>
      <c r="C6952" s="2" t="s">
        <v>9069</v>
      </c>
      <c r="D6952" s="1" t="s">
        <v>19</v>
      </c>
      <c r="E6952" s="3" t="str">
        <f>HYPERLINK("https://fyndiq.se/produkt/032929f0a4084251/", "2 Pack Galaxy S21 Ultra - Härdat glas 9H - Super kvalitet 3D")</f>
        <v>2 Pack Galaxy S21 Ultra - Härdat glas 9H - Super kvalitet 3D</v>
      </c>
      <c r="F6952" s="1" t="s">
        <v>6455</v>
      </c>
      <c r="G6952" s="1" t="s">
        <v>6456</v>
      </c>
      <c r="H6952" s="1" t="s">
        <v>6457</v>
      </c>
      <c r="I6952" s="1" t="s">
        <v>16</v>
      </c>
      <c r="J6952" s="1" t="s">
        <v>23</v>
      </c>
      <c r="K6952" s="1" t="s">
        <v>16</v>
      </c>
      <c r="L6952" s="1" t="s">
        <v>16</v>
      </c>
      <c r="M6952" s="1" t="s">
        <v>16</v>
      </c>
      <c r="N6952" s="1" t="s">
        <v>16</v>
      </c>
      <c r="O6952" s="1">
        <v>63.2</v>
      </c>
      <c r="P6952" s="1">
        <v>1.0</v>
      </c>
    </row>
    <row r="6953">
      <c r="A6953" s="1" t="s">
        <v>29</v>
      </c>
      <c r="B6953" s="1" t="s">
        <v>9124</v>
      </c>
      <c r="C6953" s="2" t="s">
        <v>9069</v>
      </c>
      <c r="D6953" s="1" t="s">
        <v>19</v>
      </c>
      <c r="E6953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6953" s="1" t="s">
        <v>665</v>
      </c>
      <c r="G6953" s="1" t="s">
        <v>666</v>
      </c>
      <c r="H6953" s="1" t="s">
        <v>667</v>
      </c>
      <c r="I6953" s="1" t="s">
        <v>16</v>
      </c>
      <c r="J6953" s="1" t="s">
        <v>23</v>
      </c>
      <c r="K6953" s="1" t="s">
        <v>16</v>
      </c>
      <c r="L6953" s="1" t="s">
        <v>16</v>
      </c>
      <c r="M6953" s="1" t="s">
        <v>16</v>
      </c>
      <c r="N6953" s="1" t="s">
        <v>16</v>
      </c>
      <c r="O6953" s="1">
        <v>63.2</v>
      </c>
      <c r="P6953" s="1">
        <v>1.0</v>
      </c>
    </row>
    <row r="6954">
      <c r="A6954" s="1" t="s">
        <v>29</v>
      </c>
      <c r="B6954" s="1" t="s">
        <v>9125</v>
      </c>
      <c r="C6954" s="2" t="s">
        <v>9069</v>
      </c>
      <c r="D6954" s="1" t="s">
        <v>19</v>
      </c>
      <c r="E6954" s="3" t="str">
        <f>HYPERLINK("https://fyndiq.se/produkt/6ae5aff483564a84/", "2-Pack Apple Watch 40mm – Härdat glas 9H – Super kvalitet 3D")</f>
        <v>2-Pack Apple Watch 40mm – Härdat glas 9H – Super kvalitet 3D</v>
      </c>
      <c r="F6954" s="1" t="s">
        <v>1418</v>
      </c>
      <c r="G6954" s="1" t="s">
        <v>1419</v>
      </c>
      <c r="H6954" s="1" t="s">
        <v>1420</v>
      </c>
      <c r="I6954" s="1" t="s">
        <v>16</v>
      </c>
      <c r="J6954" s="1" t="s">
        <v>23</v>
      </c>
      <c r="K6954" s="1" t="s">
        <v>16</v>
      </c>
      <c r="L6954" s="1" t="s">
        <v>16</v>
      </c>
      <c r="M6954" s="1" t="s">
        <v>16</v>
      </c>
      <c r="N6954" s="1" t="s">
        <v>16</v>
      </c>
      <c r="O6954" s="1">
        <v>55.2</v>
      </c>
      <c r="P6954" s="1">
        <v>1.0</v>
      </c>
    </row>
    <row r="6955">
      <c r="A6955" s="1" t="s">
        <v>29</v>
      </c>
      <c r="B6955" s="1" t="s">
        <v>9126</v>
      </c>
      <c r="C6955" s="2" t="s">
        <v>9069</v>
      </c>
      <c r="D6955" s="1" t="s">
        <v>19</v>
      </c>
      <c r="E6955" s="3" t="str">
        <f>HYPERLINK("https://fyndiq.se/produkt/9e488e35f28b4b0b/", "2-Pack GOOGLE PIXEL 6A Skärmskydd - Härdat Glas 9H - Super kvalitet 3D")</f>
        <v>2-Pack GOOGLE PIXEL 6A Skärmskydd - Härdat Glas 9H - Super kvalitet 3D</v>
      </c>
      <c r="F6955" s="1" t="s">
        <v>196</v>
      </c>
      <c r="G6955" s="1" t="s">
        <v>197</v>
      </c>
      <c r="H6955" s="1" t="s">
        <v>198</v>
      </c>
      <c r="I6955" s="1" t="s">
        <v>16</v>
      </c>
      <c r="J6955" s="1" t="s">
        <v>23</v>
      </c>
      <c r="K6955" s="1" t="s">
        <v>16</v>
      </c>
      <c r="L6955" s="1" t="s">
        <v>16</v>
      </c>
      <c r="M6955" s="1" t="s">
        <v>16</v>
      </c>
      <c r="N6955" s="1" t="s">
        <v>16</v>
      </c>
      <c r="O6955" s="1">
        <v>63.2</v>
      </c>
      <c r="P6955" s="1">
        <v>2.0</v>
      </c>
    </row>
    <row r="6956">
      <c r="A6956" s="1" t="s">
        <v>29</v>
      </c>
      <c r="B6956" s="1" t="s">
        <v>9127</v>
      </c>
      <c r="C6956" s="2" t="s">
        <v>9069</v>
      </c>
      <c r="D6956" s="1" t="s">
        <v>19</v>
      </c>
      <c r="E6956" s="3" t="str">
        <f>HYPERLINK("https://fyndiq.se/produkt/bc46ebfdab704667/", "2-Pack Samsung S22 Skärmskydd  - 9H Härdat Glass - 3D Super Kvalitet")</f>
        <v>2-Pack Samsung S22 Skärmskydd  - 9H Härdat Glass - 3D Super Kvalitet</v>
      </c>
      <c r="F6956" s="1" t="s">
        <v>1454</v>
      </c>
      <c r="G6956" s="1" t="s">
        <v>1455</v>
      </c>
      <c r="H6956" s="1" t="s">
        <v>1456</v>
      </c>
      <c r="I6956" s="1" t="s">
        <v>16</v>
      </c>
      <c r="J6956" s="1" t="s">
        <v>23</v>
      </c>
      <c r="K6956" s="1" t="s">
        <v>16</v>
      </c>
      <c r="L6956" s="1" t="s">
        <v>16</v>
      </c>
      <c r="M6956" s="1" t="s">
        <v>16</v>
      </c>
      <c r="N6956" s="1" t="s">
        <v>16</v>
      </c>
      <c r="O6956" s="1">
        <v>63.2</v>
      </c>
      <c r="P6956" s="1">
        <v>1.0</v>
      </c>
    </row>
    <row r="6957">
      <c r="A6957" s="1" t="s">
        <v>29</v>
      </c>
      <c r="B6957" s="1" t="s">
        <v>9128</v>
      </c>
      <c r="C6957" s="2" t="s">
        <v>9069</v>
      </c>
      <c r="D6957" s="1" t="s">
        <v>19</v>
      </c>
      <c r="E6957" s="3" t="str">
        <f t="shared" ref="E6957:E6958" si="142">HYPERLINK("https://fyndiq.se/produkt/dfe28e565d2e4c8d/", "2 Pack Samsung S21 FE - 9H Härdat Glass - Super Kvalitet 3D")</f>
        <v>2 Pack Samsung S21 FE - 9H Härdat Glass - Super Kvalitet 3D</v>
      </c>
      <c r="F6957" s="1" t="s">
        <v>276</v>
      </c>
      <c r="G6957" s="1" t="s">
        <v>277</v>
      </c>
      <c r="H6957" s="1" t="s">
        <v>278</v>
      </c>
      <c r="I6957" s="1" t="s">
        <v>16</v>
      </c>
      <c r="J6957" s="1" t="s">
        <v>23</v>
      </c>
      <c r="K6957" s="1" t="s">
        <v>16</v>
      </c>
      <c r="L6957" s="1" t="s">
        <v>16</v>
      </c>
      <c r="M6957" s="1" t="s">
        <v>16</v>
      </c>
      <c r="N6957" s="1" t="s">
        <v>16</v>
      </c>
      <c r="O6957" s="1">
        <v>63.2</v>
      </c>
      <c r="P6957" s="1">
        <v>1.0</v>
      </c>
    </row>
    <row r="6958">
      <c r="A6958" s="1" t="s">
        <v>29</v>
      </c>
      <c r="B6958" s="1" t="s">
        <v>9129</v>
      </c>
      <c r="C6958" s="2" t="s">
        <v>9069</v>
      </c>
      <c r="D6958" s="1" t="s">
        <v>19</v>
      </c>
      <c r="E6958" s="3" t="str">
        <f t="shared" si="142"/>
        <v>2 Pack Samsung S21 FE - 9H Härdat Glass - Super Kvalitet 3D</v>
      </c>
      <c r="F6958" s="1" t="s">
        <v>276</v>
      </c>
      <c r="G6958" s="1" t="s">
        <v>277</v>
      </c>
      <c r="H6958" s="1" t="s">
        <v>278</v>
      </c>
      <c r="I6958" s="1" t="s">
        <v>16</v>
      </c>
      <c r="J6958" s="1" t="s">
        <v>23</v>
      </c>
      <c r="K6958" s="1" t="s">
        <v>16</v>
      </c>
      <c r="L6958" s="1" t="s">
        <v>16</v>
      </c>
      <c r="M6958" s="1" t="s">
        <v>16</v>
      </c>
      <c r="N6958" s="1" t="s">
        <v>16</v>
      </c>
      <c r="O6958" s="1">
        <v>63.2</v>
      </c>
      <c r="P6958" s="1">
        <v>1.0</v>
      </c>
    </row>
    <row r="6959">
      <c r="A6959" s="1" t="s">
        <v>29</v>
      </c>
      <c r="B6959" s="1" t="s">
        <v>9130</v>
      </c>
      <c r="C6959" s="2" t="s">
        <v>9069</v>
      </c>
      <c r="D6959" s="1" t="s">
        <v>19</v>
      </c>
      <c r="E6959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6959" s="1" t="s">
        <v>2115</v>
      </c>
      <c r="G6959" s="1" t="s">
        <v>2116</v>
      </c>
      <c r="H6959" s="1" t="s">
        <v>2117</v>
      </c>
      <c r="I6959" s="1" t="s">
        <v>16</v>
      </c>
      <c r="J6959" s="1" t="s">
        <v>23</v>
      </c>
      <c r="K6959" s="1" t="s">
        <v>16</v>
      </c>
      <c r="L6959" s="1" t="s">
        <v>16</v>
      </c>
      <c r="M6959" s="1" t="s">
        <v>16</v>
      </c>
      <c r="N6959" s="1" t="s">
        <v>16</v>
      </c>
      <c r="O6959" s="1">
        <v>87.2</v>
      </c>
      <c r="P6959" s="1">
        <v>1.0</v>
      </c>
    </row>
    <row r="6960">
      <c r="A6960" s="1" t="s">
        <v>29</v>
      </c>
      <c r="B6960" s="1" t="s">
        <v>9131</v>
      </c>
      <c r="C6960" s="2" t="s">
        <v>9069</v>
      </c>
      <c r="D6960" s="1" t="s">
        <v>19</v>
      </c>
      <c r="E6960" s="3" t="str">
        <f>HYPERLINK("https://fyndiq.se/produkt/aaaa7cf643f84273/", "2 Pack Samsung Xcover 5 - Härdat glas 9H-Super kvalitet 3D")</f>
        <v>2 Pack Samsung Xcover 5 - Härdat glas 9H-Super kvalitet 3D</v>
      </c>
      <c r="F6960" s="1" t="s">
        <v>2089</v>
      </c>
      <c r="G6960" s="1" t="s">
        <v>2090</v>
      </c>
      <c r="H6960" s="1" t="s">
        <v>2091</v>
      </c>
      <c r="I6960" s="1" t="s">
        <v>16</v>
      </c>
      <c r="J6960" s="1" t="s">
        <v>23</v>
      </c>
      <c r="K6960" s="1" t="s">
        <v>16</v>
      </c>
      <c r="L6960" s="1" t="s">
        <v>16</v>
      </c>
      <c r="M6960" s="1" t="s">
        <v>16</v>
      </c>
      <c r="N6960" s="1" t="s">
        <v>16</v>
      </c>
      <c r="O6960" s="1">
        <v>63.2</v>
      </c>
      <c r="P6960" s="1">
        <v>1.0</v>
      </c>
    </row>
    <row r="6961">
      <c r="A6961" s="1" t="s">
        <v>29</v>
      </c>
      <c r="B6961" s="1" t="s">
        <v>9132</v>
      </c>
      <c r="C6961" s="2" t="s">
        <v>9069</v>
      </c>
      <c r="D6961" s="1" t="s">
        <v>19</v>
      </c>
      <c r="E696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961" s="1" t="s">
        <v>103</v>
      </c>
      <c r="G6961" s="1" t="s">
        <v>104</v>
      </c>
      <c r="H6961" s="1" t="s">
        <v>105</v>
      </c>
      <c r="I6961" s="1" t="s">
        <v>16</v>
      </c>
      <c r="J6961" s="1" t="s">
        <v>23</v>
      </c>
      <c r="K6961" s="1" t="s">
        <v>16</v>
      </c>
      <c r="L6961" s="1" t="s">
        <v>16</v>
      </c>
      <c r="M6961" s="1" t="s">
        <v>16</v>
      </c>
      <c r="N6961" s="1" t="s">
        <v>16</v>
      </c>
      <c r="O6961" s="1">
        <v>63.2</v>
      </c>
      <c r="P6961" s="1">
        <v>1.0</v>
      </c>
    </row>
    <row r="6962">
      <c r="A6962" s="1" t="s">
        <v>29</v>
      </c>
      <c r="B6962" s="1" t="s">
        <v>9133</v>
      </c>
      <c r="C6962" s="2" t="s">
        <v>9069</v>
      </c>
      <c r="D6962" s="1" t="s">
        <v>19</v>
      </c>
      <c r="E6962" s="3" t="str">
        <f>HYPERLINK("https://fyndiq.se/produkt/c26c9ffef37a436a/", "2-Pack Samsung A35 5G Skärmskydd i Härdat Glas")</f>
        <v>2-Pack Samsung A35 5G Skärmskydd i Härdat Glas</v>
      </c>
      <c r="F6962" s="1" t="s">
        <v>432</v>
      </c>
      <c r="G6962" s="1" t="s">
        <v>433</v>
      </c>
      <c r="H6962" s="1" t="s">
        <v>434</v>
      </c>
      <c r="I6962" s="1" t="s">
        <v>16</v>
      </c>
      <c r="J6962" s="1" t="s">
        <v>23</v>
      </c>
      <c r="K6962" s="1" t="s">
        <v>16</v>
      </c>
      <c r="L6962" s="1" t="s">
        <v>16</v>
      </c>
      <c r="M6962" s="1" t="s">
        <v>16</v>
      </c>
      <c r="N6962" s="1" t="s">
        <v>16</v>
      </c>
      <c r="O6962" s="1">
        <v>63.2</v>
      </c>
      <c r="P6962" s="1">
        <v>1.0</v>
      </c>
    </row>
    <row r="6963">
      <c r="A6963" s="1" t="s">
        <v>29</v>
      </c>
      <c r="B6963" s="1" t="s">
        <v>9134</v>
      </c>
      <c r="C6963" s="2" t="s">
        <v>9069</v>
      </c>
      <c r="D6963" s="1" t="s">
        <v>19</v>
      </c>
      <c r="E6963" s="3" t="str">
        <f t="shared" ref="E6963:E6964" si="143">HYPERLINK("https://fyndiq.se/produkt/e23eebfe42ea4746/", "2-Pack Samsung S23 ULTRA 5G Skärmskydd - Härdat Glas 9H - Super kvalitet 3D")</f>
        <v>2-Pack Samsung S23 ULTRA 5G Skärmskydd - Härdat Glas 9H - Super kvalitet 3D</v>
      </c>
      <c r="F6963" s="1" t="s">
        <v>977</v>
      </c>
      <c r="G6963" s="1" t="s">
        <v>978</v>
      </c>
      <c r="H6963" s="1" t="s">
        <v>979</v>
      </c>
      <c r="I6963" s="1" t="s">
        <v>1311</v>
      </c>
      <c r="J6963" s="1" t="s">
        <v>23</v>
      </c>
      <c r="K6963" s="1" t="s">
        <v>16</v>
      </c>
      <c r="L6963" s="1" t="s">
        <v>16</v>
      </c>
      <c r="M6963" s="1" t="s">
        <v>16</v>
      </c>
      <c r="N6963" s="1" t="s">
        <v>16</v>
      </c>
      <c r="O6963" s="1">
        <v>63.2</v>
      </c>
      <c r="P6963" s="1">
        <v>2.0</v>
      </c>
    </row>
    <row r="6964">
      <c r="A6964" s="1" t="s">
        <v>29</v>
      </c>
      <c r="B6964" s="1" t="s">
        <v>9135</v>
      </c>
      <c r="C6964" s="2" t="s">
        <v>9069</v>
      </c>
      <c r="D6964" s="1" t="s">
        <v>19</v>
      </c>
      <c r="E6964" s="3" t="str">
        <f t="shared" si="143"/>
        <v>2-Pack Samsung S23 ULTRA 5G Skärmskydd - Härdat Glas 9H - Super kvalitet 3D</v>
      </c>
      <c r="F6964" s="1" t="s">
        <v>977</v>
      </c>
      <c r="G6964" s="1" t="s">
        <v>978</v>
      </c>
      <c r="H6964" s="1" t="s">
        <v>979</v>
      </c>
      <c r="I6964" s="1" t="s">
        <v>16</v>
      </c>
      <c r="J6964" s="1" t="s">
        <v>23</v>
      </c>
      <c r="K6964" s="1" t="s">
        <v>16</v>
      </c>
      <c r="L6964" s="1" t="s">
        <v>16</v>
      </c>
      <c r="M6964" s="1" t="s">
        <v>16</v>
      </c>
      <c r="N6964" s="1" t="s">
        <v>16</v>
      </c>
      <c r="O6964" s="1">
        <v>63.2</v>
      </c>
      <c r="P6964" s="1">
        <v>1.0</v>
      </c>
    </row>
    <row r="6965">
      <c r="A6965" s="1" t="s">
        <v>29</v>
      </c>
      <c r="B6965" s="1" t="s">
        <v>9136</v>
      </c>
      <c r="C6965" s="2" t="s">
        <v>9069</v>
      </c>
      <c r="D6965" s="1" t="s">
        <v>19</v>
      </c>
      <c r="E6965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6965" s="1" t="s">
        <v>2242</v>
      </c>
      <c r="G6965" s="1" t="s">
        <v>2243</v>
      </c>
      <c r="H6965" s="1" t="s">
        <v>2244</v>
      </c>
      <c r="I6965" s="1" t="s">
        <v>16</v>
      </c>
      <c r="J6965" s="1" t="s">
        <v>23</v>
      </c>
      <c r="K6965" s="1" t="s">
        <v>16</v>
      </c>
      <c r="L6965" s="1" t="s">
        <v>16</v>
      </c>
      <c r="M6965" s="1" t="s">
        <v>16</v>
      </c>
      <c r="N6965" s="1" t="s">
        <v>16</v>
      </c>
      <c r="O6965" s="1">
        <v>63.2</v>
      </c>
      <c r="P6965" s="1">
        <v>1.0</v>
      </c>
    </row>
    <row r="6966">
      <c r="A6966" s="1" t="s">
        <v>29</v>
      </c>
      <c r="B6966" s="1" t="s">
        <v>9137</v>
      </c>
      <c r="C6966" s="2" t="s">
        <v>9069</v>
      </c>
      <c r="D6966" s="1" t="s">
        <v>19</v>
      </c>
      <c r="E6966" s="3" t="str">
        <f>HYPERLINK("https://fyndiq.se/produkt/070a202582a44b59/", "2 Pack Samsung Watch 40mm - Härdat glas 9H - Super kvalitet")</f>
        <v>2 Pack Samsung Watch 40mm - Härdat glas 9H - Super kvalitet</v>
      </c>
      <c r="F6966" s="1" t="s">
        <v>3704</v>
      </c>
      <c r="G6966" s="1" t="s">
        <v>3705</v>
      </c>
      <c r="H6966" s="1" t="s">
        <v>3706</v>
      </c>
      <c r="I6966" s="1" t="s">
        <v>16</v>
      </c>
      <c r="J6966" s="1" t="s">
        <v>23</v>
      </c>
      <c r="K6966" s="1" t="s">
        <v>16</v>
      </c>
      <c r="L6966" s="1" t="s">
        <v>16</v>
      </c>
      <c r="M6966" s="1" t="s">
        <v>16</v>
      </c>
      <c r="N6966" s="1" t="s">
        <v>16</v>
      </c>
      <c r="O6966" s="1">
        <v>63.2</v>
      </c>
      <c r="P6966" s="1">
        <v>1.0</v>
      </c>
    </row>
    <row r="6967">
      <c r="A6967" s="1" t="s">
        <v>29</v>
      </c>
      <c r="B6967" s="1" t="s">
        <v>9138</v>
      </c>
      <c r="C6967" s="2" t="s">
        <v>9069</v>
      </c>
      <c r="D6967" s="1" t="s">
        <v>19</v>
      </c>
      <c r="E6967" s="3" t="str">
        <f>HYPERLINK("https://fyndiq.se/produkt/c6f3e47a88184e8d/", "2-Pack SAMSUNG A55 Skärmskydd - Härdat Glas 9H - Super kvalitet 3D")</f>
        <v>2-Pack SAMSUNG A55 Skärmskydd - Härdat Glas 9H - Super kvalitet 3D</v>
      </c>
      <c r="F6967" s="1" t="s">
        <v>83</v>
      </c>
      <c r="G6967" s="1" t="s">
        <v>84</v>
      </c>
      <c r="H6967" s="1" t="s">
        <v>85</v>
      </c>
      <c r="I6967" s="1" t="s">
        <v>16</v>
      </c>
      <c r="J6967" s="1" t="s">
        <v>23</v>
      </c>
      <c r="K6967" s="1" t="s">
        <v>16</v>
      </c>
      <c r="L6967" s="1" t="s">
        <v>16</v>
      </c>
      <c r="M6967" s="1" t="s">
        <v>16</v>
      </c>
      <c r="N6967" s="1" t="s">
        <v>16</v>
      </c>
      <c r="O6967" s="1">
        <v>63.2</v>
      </c>
      <c r="P6967" s="1">
        <v>1.0</v>
      </c>
    </row>
    <row r="6968">
      <c r="A6968" s="1" t="s">
        <v>29</v>
      </c>
      <c r="B6968" s="1" t="s">
        <v>9139</v>
      </c>
      <c r="C6968" s="2" t="s">
        <v>9069</v>
      </c>
      <c r="D6968" s="1" t="s">
        <v>19</v>
      </c>
      <c r="E6968" s="3" t="str">
        <f>HYPERLINK("https://fyndiq.se/produkt/13e76851ca504320/", "2-Pack Samsung Galaxy S22 Ultra - Härdat glas 9H - Top kvalitet")</f>
        <v>2-Pack Samsung Galaxy S22 Ultra - Härdat glas 9H - Top kvalitet</v>
      </c>
      <c r="F6968" s="1" t="s">
        <v>140</v>
      </c>
      <c r="G6968" s="1" t="s">
        <v>141</v>
      </c>
      <c r="H6968" s="1" t="s">
        <v>142</v>
      </c>
      <c r="I6968" s="1" t="s">
        <v>16</v>
      </c>
      <c r="J6968" s="1" t="s">
        <v>23</v>
      </c>
      <c r="K6968" s="1" t="s">
        <v>16</v>
      </c>
      <c r="L6968" s="1" t="s">
        <v>16</v>
      </c>
      <c r="M6968" s="1" t="s">
        <v>16</v>
      </c>
      <c r="N6968" s="1" t="s">
        <v>16</v>
      </c>
      <c r="O6968" s="1">
        <v>63.2</v>
      </c>
      <c r="P6968" s="1">
        <v>1.0</v>
      </c>
    </row>
    <row r="6969">
      <c r="A6969" s="1" t="s">
        <v>29</v>
      </c>
      <c r="B6969" s="1" t="s">
        <v>9140</v>
      </c>
      <c r="C6969" s="2" t="s">
        <v>9069</v>
      </c>
      <c r="D6969" s="1" t="s">
        <v>19</v>
      </c>
      <c r="E696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6969" s="1" t="s">
        <v>614</v>
      </c>
      <c r="G6969" s="1" t="s">
        <v>615</v>
      </c>
      <c r="H6969" s="1" t="s">
        <v>616</v>
      </c>
      <c r="I6969" s="1" t="s">
        <v>16</v>
      </c>
      <c r="J6969" s="1" t="s">
        <v>23</v>
      </c>
      <c r="K6969" s="1" t="s">
        <v>16</v>
      </c>
      <c r="L6969" s="1" t="s">
        <v>16</v>
      </c>
      <c r="M6969" s="1" t="s">
        <v>16</v>
      </c>
      <c r="N6969" s="1" t="s">
        <v>16</v>
      </c>
      <c r="O6969" s="1">
        <v>71.2</v>
      </c>
      <c r="P6969" s="1">
        <v>1.0</v>
      </c>
    </row>
    <row r="6970">
      <c r="A6970" s="1" t="s">
        <v>29</v>
      </c>
      <c r="B6970" s="1" t="s">
        <v>9141</v>
      </c>
      <c r="C6970" s="2" t="s">
        <v>9069</v>
      </c>
      <c r="D6970" s="1" t="s">
        <v>19</v>
      </c>
      <c r="E6970" s="3" t="str">
        <f>HYPERLINK("https://fyndiq.se/produkt/28799ed0373d40b4/", "2 Pack Galaxy S21 Ultra 5G- Härdat glas 9H - Super kvalitet 3D")</f>
        <v>2 Pack Galaxy S21 Ultra 5G- Härdat glas 9H - Super kvalitet 3D</v>
      </c>
      <c r="F6970" s="1" t="s">
        <v>272</v>
      </c>
      <c r="G6970" s="1" t="s">
        <v>273</v>
      </c>
      <c r="H6970" s="1" t="s">
        <v>274</v>
      </c>
      <c r="I6970" s="1" t="s">
        <v>16</v>
      </c>
      <c r="J6970" s="1" t="s">
        <v>23</v>
      </c>
      <c r="K6970" s="1" t="s">
        <v>16</v>
      </c>
      <c r="L6970" s="1" t="s">
        <v>16</v>
      </c>
      <c r="M6970" s="1" t="s">
        <v>16</v>
      </c>
      <c r="N6970" s="1" t="s">
        <v>16</v>
      </c>
      <c r="O6970" s="1">
        <v>63.2</v>
      </c>
      <c r="P6970" s="1">
        <v>1.0</v>
      </c>
    </row>
    <row r="6971">
      <c r="A6971" s="1" t="s">
        <v>29</v>
      </c>
      <c r="B6971" s="1" t="s">
        <v>9142</v>
      </c>
      <c r="C6971" s="2" t="s">
        <v>9069</v>
      </c>
      <c r="D6971" s="1" t="s">
        <v>19</v>
      </c>
      <c r="E697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6971" s="1" t="s">
        <v>258</v>
      </c>
      <c r="G6971" s="1" t="s">
        <v>259</v>
      </c>
      <c r="H6971" s="1" t="s">
        <v>260</v>
      </c>
      <c r="I6971" s="1" t="s">
        <v>16</v>
      </c>
      <c r="J6971" s="1" t="s">
        <v>23</v>
      </c>
      <c r="K6971" s="1" t="s">
        <v>16</v>
      </c>
      <c r="L6971" s="1" t="s">
        <v>16</v>
      </c>
      <c r="M6971" s="1" t="s">
        <v>16</v>
      </c>
      <c r="N6971" s="1" t="s">
        <v>16</v>
      </c>
      <c r="O6971" s="1">
        <v>63.2</v>
      </c>
      <c r="P6971" s="1">
        <v>1.0</v>
      </c>
    </row>
    <row r="6972">
      <c r="A6972" s="1" t="s">
        <v>29</v>
      </c>
      <c r="B6972" s="1" t="s">
        <v>9143</v>
      </c>
      <c r="C6972" s="2" t="s">
        <v>9069</v>
      </c>
      <c r="D6972" s="1" t="s">
        <v>19</v>
      </c>
      <c r="E6972" s="3" t="str">
        <f>HYPERLINK("https://fyndiq.se/produkt/675bb02ed6bb4e07/", "2-Pack Samsung Galaxy S21 Ultra - Härdat Glas 9H-Super Kvalitet")</f>
        <v>2-Pack Samsung Galaxy S21 Ultra - Härdat Glas 9H-Super Kvalitet</v>
      </c>
      <c r="F6972" s="1" t="s">
        <v>91</v>
      </c>
      <c r="G6972" s="1" t="s">
        <v>92</v>
      </c>
      <c r="H6972" s="1" t="s">
        <v>93</v>
      </c>
      <c r="I6972" s="1" t="s">
        <v>16</v>
      </c>
      <c r="J6972" s="1" t="s">
        <v>23</v>
      </c>
      <c r="K6972" s="1" t="s">
        <v>16</v>
      </c>
      <c r="L6972" s="1" t="s">
        <v>16</v>
      </c>
      <c r="M6972" s="1" t="s">
        <v>16</v>
      </c>
      <c r="N6972" s="1" t="s">
        <v>16</v>
      </c>
      <c r="O6972" s="1">
        <v>63.2</v>
      </c>
      <c r="P6972" s="1">
        <v>1.0</v>
      </c>
    </row>
    <row r="6973">
      <c r="A6973" s="1" t="s">
        <v>29</v>
      </c>
      <c r="B6973" s="1" t="s">
        <v>9144</v>
      </c>
      <c r="C6973" s="2" t="s">
        <v>9069</v>
      </c>
      <c r="D6973" s="1" t="s">
        <v>19</v>
      </c>
      <c r="E697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6973" s="1" t="s">
        <v>2858</v>
      </c>
      <c r="G6973" s="1" t="s">
        <v>2859</v>
      </c>
      <c r="H6973" s="1" t="s">
        <v>2860</v>
      </c>
      <c r="I6973" s="1" t="s">
        <v>16</v>
      </c>
      <c r="J6973" s="1" t="s">
        <v>23</v>
      </c>
      <c r="K6973" s="1" t="s">
        <v>16</v>
      </c>
      <c r="L6973" s="1" t="s">
        <v>16</v>
      </c>
      <c r="M6973" s="1" t="s">
        <v>16</v>
      </c>
      <c r="N6973" s="1" t="s">
        <v>16</v>
      </c>
      <c r="O6973" s="1">
        <v>63.2</v>
      </c>
      <c r="P6973" s="1">
        <v>1.0</v>
      </c>
    </row>
    <row r="6974">
      <c r="A6974" s="1" t="s">
        <v>29</v>
      </c>
      <c r="B6974" s="1" t="s">
        <v>9145</v>
      </c>
      <c r="C6974" s="2" t="s">
        <v>9069</v>
      </c>
      <c r="D6974" s="1" t="s">
        <v>19</v>
      </c>
      <c r="E6974" s="3" t="str">
        <f>HYPERLINK("https://fyndiq.se/produkt/4c221907d1254100/", "2-Pack Samsung A14 Skärmskydd - Härdat Glas 9H - Super kvalitet 3D")</f>
        <v>2-Pack Samsung A14 Skärmskydd - Härdat Glas 9H - Super kvalitet 3D</v>
      </c>
      <c r="F6974" s="1" t="s">
        <v>167</v>
      </c>
      <c r="G6974" s="1" t="s">
        <v>168</v>
      </c>
      <c r="H6974" s="1" t="s">
        <v>169</v>
      </c>
      <c r="I6974" s="1" t="s">
        <v>16</v>
      </c>
      <c r="J6974" s="1" t="s">
        <v>23</v>
      </c>
      <c r="K6974" s="1" t="s">
        <v>16</v>
      </c>
      <c r="L6974" s="1" t="s">
        <v>16</v>
      </c>
      <c r="M6974" s="1" t="s">
        <v>16</v>
      </c>
      <c r="N6974" s="1" t="s">
        <v>16</v>
      </c>
      <c r="O6974" s="1">
        <v>63.2</v>
      </c>
      <c r="P6974" s="1">
        <v>1.0</v>
      </c>
    </row>
    <row r="6975">
      <c r="A6975" s="1" t="s">
        <v>29</v>
      </c>
      <c r="B6975" s="1" t="s">
        <v>9146</v>
      </c>
      <c r="C6975" s="2" t="s">
        <v>9069</v>
      </c>
      <c r="D6975" s="1" t="s">
        <v>19</v>
      </c>
      <c r="E6975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6975" s="1" t="s">
        <v>232</v>
      </c>
      <c r="G6975" s="1" t="s">
        <v>233</v>
      </c>
      <c r="H6975" s="1" t="s">
        <v>234</v>
      </c>
      <c r="I6975" s="1" t="s">
        <v>16</v>
      </c>
      <c r="J6975" s="1" t="s">
        <v>23</v>
      </c>
      <c r="K6975" s="1" t="s">
        <v>16</v>
      </c>
      <c r="L6975" s="1" t="s">
        <v>16</v>
      </c>
      <c r="M6975" s="1" t="s">
        <v>16</v>
      </c>
      <c r="N6975" s="1" t="s">
        <v>16</v>
      </c>
      <c r="O6975" s="1">
        <v>63.2</v>
      </c>
      <c r="P6975" s="1">
        <v>1.0</v>
      </c>
    </row>
    <row r="6976">
      <c r="A6976" s="1" t="s">
        <v>29</v>
      </c>
      <c r="B6976" s="1" t="s">
        <v>9147</v>
      </c>
      <c r="C6976" s="2" t="s">
        <v>9069</v>
      </c>
      <c r="D6976" s="1" t="s">
        <v>19</v>
      </c>
      <c r="E6976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6976" s="1" t="s">
        <v>8416</v>
      </c>
      <c r="G6976" s="1" t="s">
        <v>8417</v>
      </c>
      <c r="H6976" s="1" t="s">
        <v>8418</v>
      </c>
      <c r="I6976" s="1" t="s">
        <v>16</v>
      </c>
      <c r="J6976" s="1" t="s">
        <v>23</v>
      </c>
      <c r="K6976" s="1" t="s">
        <v>16</v>
      </c>
      <c r="L6976" s="1" t="s">
        <v>16</v>
      </c>
      <c r="M6976" s="1" t="s">
        <v>16</v>
      </c>
      <c r="N6976" s="1" t="s">
        <v>16</v>
      </c>
      <c r="O6976" s="1">
        <v>79.2</v>
      </c>
      <c r="P6976" s="1">
        <v>1.0</v>
      </c>
    </row>
    <row r="6977">
      <c r="A6977" s="1" t="s">
        <v>29</v>
      </c>
      <c r="B6977" s="1" t="s">
        <v>9148</v>
      </c>
      <c r="C6977" s="2" t="s">
        <v>9069</v>
      </c>
      <c r="D6977" s="1" t="s">
        <v>19</v>
      </c>
      <c r="E6977" s="3" t="str">
        <f>HYPERLINK("https://fyndiq.se/produkt/6e618937bf604ce7/", "1-Pack XIAOMI MI 10 5G Skärmskydd - Härdat Glas 9H - Super kvalitet 3D")</f>
        <v>1-Pack XIAOMI MI 10 5G Skärmskydd - Härdat Glas 9H - Super kvalitet 3D</v>
      </c>
      <c r="F6977" s="1" t="s">
        <v>9149</v>
      </c>
      <c r="G6977" s="1" t="s">
        <v>9150</v>
      </c>
      <c r="H6977" s="1" t="s">
        <v>9151</v>
      </c>
      <c r="I6977" s="1" t="s">
        <v>16</v>
      </c>
      <c r="J6977" s="1" t="s">
        <v>23</v>
      </c>
      <c r="K6977" s="1" t="s">
        <v>16</v>
      </c>
      <c r="L6977" s="1" t="s">
        <v>16</v>
      </c>
      <c r="M6977" s="1" t="s">
        <v>16</v>
      </c>
      <c r="N6977" s="1" t="s">
        <v>16</v>
      </c>
      <c r="O6977" s="1">
        <v>55.2</v>
      </c>
      <c r="P6977" s="1">
        <v>1.0</v>
      </c>
    </row>
    <row r="6978">
      <c r="A6978" s="1" t="s">
        <v>29</v>
      </c>
      <c r="B6978" s="1" t="s">
        <v>9152</v>
      </c>
      <c r="C6978" s="2" t="s">
        <v>9069</v>
      </c>
      <c r="D6978" s="1" t="s">
        <v>19</v>
      </c>
      <c r="E6978" s="3" t="str">
        <f>HYPERLINK("https://fyndiq.se/produkt/f9cb40a5fb2c42e4/", "2 Pack Xiaomi 12 PRO - Härdat glas 9H-Super kvalitet 3D")</f>
        <v>2 Pack Xiaomi 12 PRO - Härdat glas 9H-Super kvalitet 3D</v>
      </c>
      <c r="F6978" s="1" t="s">
        <v>1830</v>
      </c>
      <c r="G6978" s="1" t="s">
        <v>1831</v>
      </c>
      <c r="H6978" s="1" t="s">
        <v>1832</v>
      </c>
      <c r="I6978" s="1" t="s">
        <v>16</v>
      </c>
      <c r="J6978" s="1" t="s">
        <v>23</v>
      </c>
      <c r="K6978" s="1" t="s">
        <v>16</v>
      </c>
      <c r="L6978" s="1" t="s">
        <v>16</v>
      </c>
      <c r="M6978" s="1" t="s">
        <v>16</v>
      </c>
      <c r="N6978" s="1" t="s">
        <v>16</v>
      </c>
      <c r="O6978" s="1">
        <v>63.2</v>
      </c>
      <c r="P6978" s="1">
        <v>1.0</v>
      </c>
    </row>
    <row r="6979">
      <c r="A6979" s="1" t="s">
        <v>29</v>
      </c>
      <c r="B6979" s="1" t="s">
        <v>9153</v>
      </c>
      <c r="C6979" s="2" t="s">
        <v>9069</v>
      </c>
      <c r="D6979" s="1" t="s">
        <v>19</v>
      </c>
      <c r="E6979" s="3" t="str">
        <f t="shared" ref="E6979:E6980" si="144">HYPERLINK("https://fyndiq.se/produkt/416415a768684efb/", "2-Pack Samsung Galaxy S21 5G - 9H Härdat Glas - HD")</f>
        <v>2-Pack Samsung Galaxy S21 5G - 9H Härdat Glas - HD</v>
      </c>
      <c r="F6979" s="1" t="s">
        <v>39</v>
      </c>
      <c r="G6979" s="1" t="s">
        <v>40</v>
      </c>
      <c r="H6979" s="1" t="s">
        <v>41</v>
      </c>
      <c r="I6979" s="1" t="s">
        <v>16</v>
      </c>
      <c r="J6979" s="1" t="s">
        <v>23</v>
      </c>
      <c r="K6979" s="1" t="s">
        <v>16</v>
      </c>
      <c r="L6979" s="1" t="s">
        <v>16</v>
      </c>
      <c r="M6979" s="1" t="s">
        <v>16</v>
      </c>
      <c r="N6979" s="1" t="s">
        <v>16</v>
      </c>
      <c r="O6979" s="1">
        <v>63.2</v>
      </c>
      <c r="P6979" s="1">
        <v>1.0</v>
      </c>
    </row>
    <row r="6980">
      <c r="A6980" s="1" t="s">
        <v>29</v>
      </c>
      <c r="B6980" s="1" t="s">
        <v>9154</v>
      </c>
      <c r="C6980" s="2" t="s">
        <v>9069</v>
      </c>
      <c r="D6980" s="1" t="s">
        <v>19</v>
      </c>
      <c r="E6980" s="3" t="str">
        <f t="shared" si="144"/>
        <v>2-Pack Samsung Galaxy S21 5G - 9H Härdat Glas - HD</v>
      </c>
      <c r="F6980" s="1" t="s">
        <v>39</v>
      </c>
      <c r="G6980" s="1" t="s">
        <v>40</v>
      </c>
      <c r="H6980" s="1" t="s">
        <v>41</v>
      </c>
      <c r="I6980" s="1" t="s">
        <v>16</v>
      </c>
      <c r="J6980" s="1" t="s">
        <v>23</v>
      </c>
      <c r="K6980" s="1" t="s">
        <v>16</v>
      </c>
      <c r="L6980" s="1" t="s">
        <v>16</v>
      </c>
      <c r="M6980" s="1" t="s">
        <v>16</v>
      </c>
      <c r="N6980" s="1" t="s">
        <v>16</v>
      </c>
      <c r="O6980" s="1">
        <v>63.2</v>
      </c>
      <c r="P6980" s="1">
        <v>1.0</v>
      </c>
    </row>
    <row r="6981">
      <c r="A6981" s="1" t="s">
        <v>29</v>
      </c>
      <c r="B6981" s="1" t="s">
        <v>9155</v>
      </c>
      <c r="C6981" s="2" t="s">
        <v>9069</v>
      </c>
      <c r="D6981" s="1" t="s">
        <v>19</v>
      </c>
      <c r="E698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6981" s="1" t="s">
        <v>311</v>
      </c>
      <c r="G6981" s="1" t="s">
        <v>312</v>
      </c>
      <c r="H6981" s="1" t="s">
        <v>313</v>
      </c>
      <c r="I6981" s="1" t="s">
        <v>16</v>
      </c>
      <c r="J6981" s="1" t="s">
        <v>23</v>
      </c>
      <c r="K6981" s="1" t="s">
        <v>16</v>
      </c>
      <c r="L6981" s="1" t="s">
        <v>16</v>
      </c>
      <c r="M6981" s="1" t="s">
        <v>16</v>
      </c>
      <c r="N6981" s="1" t="s">
        <v>16</v>
      </c>
      <c r="O6981" s="1">
        <v>71.2</v>
      </c>
      <c r="P6981" s="1">
        <v>1.0</v>
      </c>
    </row>
    <row r="6982">
      <c r="A6982" s="1" t="s">
        <v>29</v>
      </c>
      <c r="B6982" s="1" t="s">
        <v>9156</v>
      </c>
      <c r="C6982" s="2" t="s">
        <v>9069</v>
      </c>
      <c r="D6982" s="1" t="s">
        <v>19</v>
      </c>
      <c r="E6982" s="3" t="str">
        <f>HYPERLINK("https://fyndiq.se/produkt/701c980a31d04f70/", "Samsung S23 FE 5G - 9H Härdat Glass - Super Kvalitet 3D")</f>
        <v>Samsung S23 FE 5G - 9H Härdat Glass - Super Kvalitet 3D</v>
      </c>
      <c r="F6982" s="1" t="s">
        <v>698</v>
      </c>
      <c r="G6982" s="1" t="s">
        <v>699</v>
      </c>
      <c r="H6982" s="1" t="s">
        <v>700</v>
      </c>
      <c r="I6982" s="1" t="s">
        <v>16</v>
      </c>
      <c r="J6982" s="1" t="s">
        <v>23</v>
      </c>
      <c r="K6982" s="1" t="s">
        <v>16</v>
      </c>
      <c r="L6982" s="1" t="s">
        <v>16</v>
      </c>
      <c r="M6982" s="1" t="s">
        <v>16</v>
      </c>
      <c r="N6982" s="1" t="s">
        <v>16</v>
      </c>
      <c r="O6982" s="1">
        <v>55.2</v>
      </c>
      <c r="P6982" s="1">
        <v>1.0</v>
      </c>
    </row>
    <row r="6983">
      <c r="A6983" s="1" t="s">
        <v>29</v>
      </c>
      <c r="B6983" s="1" t="s">
        <v>9157</v>
      </c>
      <c r="C6983" s="2" t="s">
        <v>9069</v>
      </c>
      <c r="D6983" s="1" t="s">
        <v>19</v>
      </c>
      <c r="E6983" s="3" t="str">
        <f>HYPERLINK("https://fyndiq.se/produkt/73ef0338aa7148f2/", "2-PACK Samsung Galaxy A71 - Härdat glas 9H - Super kvalitet 3D")</f>
        <v>2-PACK Samsung Galaxy A71 - Härdat glas 9H - Super kvalitet 3D</v>
      </c>
      <c r="F6983" s="1" t="s">
        <v>1119</v>
      </c>
      <c r="G6983" s="1" t="s">
        <v>1120</v>
      </c>
      <c r="H6983" s="1" t="s">
        <v>1121</v>
      </c>
      <c r="I6983" s="1" t="s">
        <v>16</v>
      </c>
      <c r="J6983" s="1" t="s">
        <v>23</v>
      </c>
      <c r="K6983" s="1" t="s">
        <v>16</v>
      </c>
      <c r="L6983" s="1" t="s">
        <v>16</v>
      </c>
      <c r="M6983" s="1" t="s">
        <v>16</v>
      </c>
      <c r="N6983" s="1" t="s">
        <v>16</v>
      </c>
      <c r="O6983" s="1">
        <v>63.2</v>
      </c>
      <c r="P6983" s="1">
        <v>1.0</v>
      </c>
    </row>
    <row r="6984">
      <c r="A6984" s="1" t="s">
        <v>29</v>
      </c>
      <c r="B6984" s="1" t="s">
        <v>9158</v>
      </c>
      <c r="C6984" s="2" t="s">
        <v>9069</v>
      </c>
      <c r="D6984" s="1" t="s">
        <v>19</v>
      </c>
      <c r="E698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6984" s="1" t="s">
        <v>103</v>
      </c>
      <c r="G6984" s="1" t="s">
        <v>104</v>
      </c>
      <c r="H6984" s="1" t="s">
        <v>105</v>
      </c>
      <c r="I6984" s="1" t="s">
        <v>16</v>
      </c>
      <c r="J6984" s="1" t="s">
        <v>23</v>
      </c>
      <c r="K6984" s="1" t="s">
        <v>16</v>
      </c>
      <c r="L6984" s="1" t="s">
        <v>16</v>
      </c>
      <c r="M6984" s="1" t="s">
        <v>16</v>
      </c>
      <c r="N6984" s="1" t="s">
        <v>16</v>
      </c>
      <c r="O6984" s="1">
        <v>63.2</v>
      </c>
      <c r="P6984" s="1">
        <v>1.0</v>
      </c>
    </row>
    <row r="6985">
      <c r="A6985" s="1" t="s">
        <v>29</v>
      </c>
      <c r="B6985" s="1" t="s">
        <v>9159</v>
      </c>
      <c r="C6985" s="2" t="s">
        <v>9069</v>
      </c>
      <c r="D6985" s="1" t="s">
        <v>19</v>
      </c>
      <c r="E6985" s="3" t="str">
        <f>HYPERLINK("https://fyndiq.se/produkt/44f3cfd52e0f4e86/", "Apple Watch 45mm – Härdat glas 9H – Super kvalitet 3D Skärmskydd")</f>
        <v>Apple Watch 45mm – Härdat glas 9H – Super kvalitet 3D Skärmskydd</v>
      </c>
      <c r="F6985" s="1" t="s">
        <v>568</v>
      </c>
      <c r="G6985" s="1" t="s">
        <v>569</v>
      </c>
      <c r="H6985" s="1" t="s">
        <v>570</v>
      </c>
      <c r="I6985" s="1" t="s">
        <v>16</v>
      </c>
      <c r="J6985" s="1" t="s">
        <v>23</v>
      </c>
      <c r="K6985" s="1" t="s">
        <v>16</v>
      </c>
      <c r="L6985" s="1" t="s">
        <v>16</v>
      </c>
      <c r="M6985" s="1" t="s">
        <v>16</v>
      </c>
      <c r="N6985" s="1" t="s">
        <v>16</v>
      </c>
      <c r="O6985" s="1">
        <v>47.2</v>
      </c>
      <c r="P6985" s="1">
        <v>1.0</v>
      </c>
    </row>
    <row r="6986">
      <c r="A6986" s="1" t="s">
        <v>29</v>
      </c>
      <c r="B6986" s="1" t="s">
        <v>9160</v>
      </c>
      <c r="C6986" s="2" t="s">
        <v>9069</v>
      </c>
      <c r="D6986" s="1" t="s">
        <v>19</v>
      </c>
      <c r="E6986" s="3" t="str">
        <f>HYPERLINK("https://fyndiq.se/produkt/ce213dd076dc4d66/", "2 Pack Xiaomi Redmi Note 10 Pro - Härdat glas 9H-Super kvalitet")</f>
        <v>2 Pack Xiaomi Redmi Note 10 Pro - Härdat glas 9H-Super kvalitet</v>
      </c>
      <c r="F6986" s="1" t="s">
        <v>6027</v>
      </c>
      <c r="G6986" s="1" t="s">
        <v>6028</v>
      </c>
      <c r="H6986" s="1" t="s">
        <v>6029</v>
      </c>
      <c r="I6986" s="1" t="s">
        <v>16</v>
      </c>
      <c r="J6986" s="1" t="s">
        <v>23</v>
      </c>
      <c r="K6986" s="1" t="s">
        <v>16</v>
      </c>
      <c r="L6986" s="1" t="s">
        <v>16</v>
      </c>
      <c r="M6986" s="1" t="s">
        <v>16</v>
      </c>
      <c r="N6986" s="1" t="s">
        <v>16</v>
      </c>
      <c r="O6986" s="1">
        <v>63.2</v>
      </c>
      <c r="P6986" s="1">
        <v>1.0</v>
      </c>
    </row>
    <row r="6987">
      <c r="A6987" s="1" t="s">
        <v>29</v>
      </c>
      <c r="B6987" s="1" t="s">
        <v>9161</v>
      </c>
      <c r="C6987" s="2" t="s">
        <v>9069</v>
      </c>
      <c r="D6987" s="1" t="s">
        <v>19</v>
      </c>
      <c r="E6987" s="3" t="str">
        <f>HYPERLINK("https://fyndiq.se/produkt/b1caddae2e864477/", "2- Pack Samsung S10 Plus - Härdat Glas 9H - Super Kvalitet 3D")</f>
        <v>2- Pack Samsung S10 Plus - Härdat Glas 9H - Super Kvalitet 3D</v>
      </c>
      <c r="F6987" s="1" t="s">
        <v>477</v>
      </c>
      <c r="G6987" s="1" t="s">
        <v>478</v>
      </c>
      <c r="H6987" s="1" t="s">
        <v>479</v>
      </c>
      <c r="I6987" s="1" t="s">
        <v>16</v>
      </c>
      <c r="J6987" s="1" t="s">
        <v>23</v>
      </c>
      <c r="K6987" s="1" t="s">
        <v>16</v>
      </c>
      <c r="L6987" s="1" t="s">
        <v>16</v>
      </c>
      <c r="M6987" s="1" t="s">
        <v>16</v>
      </c>
      <c r="N6987" s="1" t="s">
        <v>16</v>
      </c>
      <c r="O6987" s="1">
        <v>63.2</v>
      </c>
      <c r="P6987" s="1">
        <v>1.0</v>
      </c>
    </row>
    <row r="6988">
      <c r="A6988" s="1" t="s">
        <v>29</v>
      </c>
      <c r="B6988" s="1" t="s">
        <v>9162</v>
      </c>
      <c r="C6988" s="2" t="s">
        <v>9069</v>
      </c>
      <c r="D6988" s="1" t="s">
        <v>19</v>
      </c>
      <c r="E6988" s="3" t="str">
        <f>HYPERLINK("https://fyndiq.se/produkt/c6f3e47a88184e8d/", "2-Pack SAMSUNG A55 Skärmskydd - Härdat Glas 9H - Super kvalitet 3D")</f>
        <v>2-Pack SAMSUNG A55 Skärmskydd - Härdat Glas 9H - Super kvalitet 3D</v>
      </c>
      <c r="F6988" s="1" t="s">
        <v>83</v>
      </c>
      <c r="G6988" s="1" t="s">
        <v>84</v>
      </c>
      <c r="H6988" s="1" t="s">
        <v>85</v>
      </c>
      <c r="I6988" s="1" t="s">
        <v>16</v>
      </c>
      <c r="J6988" s="1" t="s">
        <v>23</v>
      </c>
      <c r="K6988" s="1" t="s">
        <v>16</v>
      </c>
      <c r="L6988" s="1" t="s">
        <v>16</v>
      </c>
      <c r="M6988" s="1" t="s">
        <v>16</v>
      </c>
      <c r="N6988" s="1" t="s">
        <v>16</v>
      </c>
      <c r="O6988" s="1">
        <v>63.2</v>
      </c>
      <c r="P6988" s="1">
        <v>1.0</v>
      </c>
    </row>
    <row r="6989">
      <c r="A6989" s="1" t="s">
        <v>29</v>
      </c>
      <c r="B6989" s="1" t="s">
        <v>9163</v>
      </c>
      <c r="C6989" s="2" t="s">
        <v>9069</v>
      </c>
      <c r="D6989" s="1" t="s">
        <v>19</v>
      </c>
      <c r="E6989" s="3" t="str">
        <f>HYPERLINK("https://fyndiq.se/produkt/0bb9f59d6f674520/", "iPhone XS Max - 9H Härdat Glass - Super kvalitet 3D Skärmskydd")</f>
        <v>iPhone XS Max - 9H Härdat Glass - Super kvalitet 3D Skärmskydd</v>
      </c>
      <c r="F6989" s="1" t="s">
        <v>3657</v>
      </c>
      <c r="G6989" s="1" t="s">
        <v>3658</v>
      </c>
      <c r="H6989" s="1" t="s">
        <v>3659</v>
      </c>
      <c r="I6989" s="1" t="s">
        <v>16</v>
      </c>
      <c r="J6989" s="1" t="s">
        <v>23</v>
      </c>
      <c r="K6989" s="1" t="s">
        <v>16</v>
      </c>
      <c r="L6989" s="1" t="s">
        <v>16</v>
      </c>
      <c r="M6989" s="1" t="s">
        <v>16</v>
      </c>
      <c r="N6989" s="1" t="s">
        <v>16</v>
      </c>
      <c r="O6989" s="1">
        <v>47.2</v>
      </c>
      <c r="P6989" s="1">
        <v>1.0</v>
      </c>
    </row>
    <row r="6990">
      <c r="A6990" s="1" t="s">
        <v>29</v>
      </c>
      <c r="B6990" s="1" t="s">
        <v>9164</v>
      </c>
      <c r="C6990" s="2" t="s">
        <v>9069</v>
      </c>
      <c r="D6990" s="1" t="s">
        <v>19</v>
      </c>
      <c r="E6990" s="3" t="str">
        <f>HYPERLINK("https://fyndiq.se/produkt/9f2705b215a54dbd/", "2-Pack Motorola Moto G50 Skärmskydd &amp; 1-Pack linsskydd - Härdat Glas 9H - Super kvalitet 3D")</f>
        <v>2-Pack Motorola Moto G50 Skärmskydd &amp; 1-Pack linsskydd - Härdat Glas 9H - Super kvalitet 3D</v>
      </c>
      <c r="F6990" s="1" t="s">
        <v>9165</v>
      </c>
      <c r="G6990" s="1" t="s">
        <v>9166</v>
      </c>
      <c r="H6990" s="1" t="s">
        <v>9167</v>
      </c>
      <c r="I6990" s="1" t="s">
        <v>16</v>
      </c>
      <c r="J6990" s="1" t="s">
        <v>23</v>
      </c>
      <c r="K6990" s="1" t="s">
        <v>16</v>
      </c>
      <c r="L6990" s="1" t="s">
        <v>16</v>
      </c>
      <c r="M6990" s="1" t="s">
        <v>16</v>
      </c>
      <c r="N6990" s="1" t="s">
        <v>16</v>
      </c>
      <c r="O6990" s="1">
        <v>71.2</v>
      </c>
      <c r="P6990" s="1">
        <v>1.0</v>
      </c>
    </row>
    <row r="6991">
      <c r="A6991" s="1" t="s">
        <v>29</v>
      </c>
      <c r="B6991" s="1" t="s">
        <v>9168</v>
      </c>
      <c r="C6991" s="2" t="s">
        <v>9069</v>
      </c>
      <c r="D6991" s="1" t="s">
        <v>19</v>
      </c>
      <c r="E6991" s="3" t="str">
        <f>HYPERLINK("https://fyndiq.se/produkt/416415a768684efb/", "2-Pack Samsung Galaxy S21 5G - 9H Härdat Glas - HD")</f>
        <v>2-Pack Samsung Galaxy S21 5G - 9H Härdat Glas - HD</v>
      </c>
      <c r="F6991" s="1" t="s">
        <v>39</v>
      </c>
      <c r="G6991" s="1" t="s">
        <v>40</v>
      </c>
      <c r="H6991" s="1" t="s">
        <v>41</v>
      </c>
      <c r="I6991" s="1" t="s">
        <v>16</v>
      </c>
      <c r="J6991" s="1" t="s">
        <v>23</v>
      </c>
      <c r="K6991" s="1" t="s">
        <v>16</v>
      </c>
      <c r="L6991" s="1" t="s">
        <v>16</v>
      </c>
      <c r="M6991" s="1" t="s">
        <v>16</v>
      </c>
      <c r="N6991" s="1" t="s">
        <v>16</v>
      </c>
      <c r="O6991" s="1">
        <v>63.2</v>
      </c>
      <c r="P6991" s="1">
        <v>1.0</v>
      </c>
    </row>
    <row r="6992">
      <c r="A6992" s="1" t="s">
        <v>29</v>
      </c>
      <c r="B6992" s="1" t="s">
        <v>9169</v>
      </c>
      <c r="C6992" s="2" t="s">
        <v>9069</v>
      </c>
      <c r="D6992" s="1" t="s">
        <v>19</v>
      </c>
      <c r="E6992" s="3" t="str">
        <f>HYPERLINK("https://fyndiq.se/produkt/13e76851ca504320/", "2-Pack Samsung Galaxy S22 Ultra - Härdat glas 9H - Top kvalitet")</f>
        <v>2-Pack Samsung Galaxy S22 Ultra - Härdat glas 9H - Top kvalitet</v>
      </c>
      <c r="F6992" s="1" t="s">
        <v>140</v>
      </c>
      <c r="G6992" s="1" t="s">
        <v>141</v>
      </c>
      <c r="H6992" s="1" t="s">
        <v>142</v>
      </c>
      <c r="I6992" s="1" t="s">
        <v>16</v>
      </c>
      <c r="J6992" s="1" t="s">
        <v>23</v>
      </c>
      <c r="K6992" s="1" t="s">
        <v>16</v>
      </c>
      <c r="L6992" s="1" t="s">
        <v>16</v>
      </c>
      <c r="M6992" s="1" t="s">
        <v>16</v>
      </c>
      <c r="N6992" s="1" t="s">
        <v>16</v>
      </c>
      <c r="O6992" s="1">
        <v>63.2</v>
      </c>
      <c r="P6992" s="1">
        <v>1.0</v>
      </c>
    </row>
    <row r="6993">
      <c r="A6993" s="1" t="s">
        <v>29</v>
      </c>
      <c r="B6993" s="1" t="s">
        <v>9170</v>
      </c>
      <c r="C6993" s="2" t="s">
        <v>9069</v>
      </c>
      <c r="D6993" s="1" t="s">
        <v>19</v>
      </c>
      <c r="E6993" s="3" t="str">
        <f>HYPERLINK("https://fyndiq.se/produkt/03a480989c2048fb/", "2 Pack Samsung Galaxy S8 Plus - Härdat glas 9H–Super kvalitet 3D")</f>
        <v>2 Pack Samsung Galaxy S8 Plus - Härdat glas 9H–Super kvalitet 3D</v>
      </c>
      <c r="F6993" s="1" t="s">
        <v>991</v>
      </c>
      <c r="G6993" s="1" t="s">
        <v>992</v>
      </c>
      <c r="H6993" s="1" t="s">
        <v>993</v>
      </c>
      <c r="I6993" s="1" t="s">
        <v>16</v>
      </c>
      <c r="J6993" s="1" t="s">
        <v>23</v>
      </c>
      <c r="K6993" s="1" t="s">
        <v>16</v>
      </c>
      <c r="L6993" s="1" t="s">
        <v>16</v>
      </c>
      <c r="M6993" s="1" t="s">
        <v>16</v>
      </c>
      <c r="N6993" s="1" t="s">
        <v>16</v>
      </c>
      <c r="O6993" s="1">
        <v>63.2</v>
      </c>
      <c r="P6993" s="1">
        <v>1.0</v>
      </c>
    </row>
    <row r="6994">
      <c r="A6994" s="1" t="s">
        <v>29</v>
      </c>
      <c r="B6994" s="1" t="s">
        <v>9171</v>
      </c>
      <c r="C6994" s="2" t="s">
        <v>9069</v>
      </c>
      <c r="D6994" s="1" t="s">
        <v>19</v>
      </c>
      <c r="E699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6994" s="1" t="s">
        <v>785</v>
      </c>
      <c r="G6994" s="1" t="s">
        <v>786</v>
      </c>
      <c r="H6994" s="1" t="s">
        <v>787</v>
      </c>
      <c r="I6994" s="1" t="s">
        <v>16</v>
      </c>
      <c r="J6994" s="1" t="s">
        <v>23</v>
      </c>
      <c r="K6994" s="1" t="s">
        <v>16</v>
      </c>
      <c r="L6994" s="1" t="s">
        <v>16</v>
      </c>
      <c r="M6994" s="1" t="s">
        <v>16</v>
      </c>
      <c r="N6994" s="1" t="s">
        <v>16</v>
      </c>
      <c r="O6994" s="1">
        <v>63.2</v>
      </c>
      <c r="P6994" s="1">
        <v>1.0</v>
      </c>
    </row>
    <row r="6995">
      <c r="A6995" s="1" t="s">
        <v>29</v>
      </c>
      <c r="B6995" s="1" t="s">
        <v>9172</v>
      </c>
      <c r="C6995" s="2" t="s">
        <v>9069</v>
      </c>
      <c r="D6995" s="1" t="s">
        <v>19</v>
      </c>
      <c r="E6995" s="3" t="str">
        <f>HYPERLINK("https://fyndiq.se/produkt/13e76851ca504320/", "2-Pack Samsung Galaxy S22 Ultra - Härdat glas 9H - Top kvalitet")</f>
        <v>2-Pack Samsung Galaxy S22 Ultra - Härdat glas 9H - Top kvalitet</v>
      </c>
      <c r="F6995" s="1" t="s">
        <v>140</v>
      </c>
      <c r="G6995" s="1" t="s">
        <v>141</v>
      </c>
      <c r="H6995" s="1" t="s">
        <v>142</v>
      </c>
      <c r="I6995" s="1" t="s">
        <v>16</v>
      </c>
      <c r="J6995" s="1" t="s">
        <v>23</v>
      </c>
      <c r="K6995" s="1" t="s">
        <v>16</v>
      </c>
      <c r="L6995" s="1" t="s">
        <v>16</v>
      </c>
      <c r="M6995" s="1" t="s">
        <v>16</v>
      </c>
      <c r="N6995" s="1" t="s">
        <v>16</v>
      </c>
      <c r="O6995" s="1">
        <v>63.2</v>
      </c>
      <c r="P6995" s="1">
        <v>1.0</v>
      </c>
    </row>
    <row r="6996">
      <c r="A6996" s="1" t="s">
        <v>29</v>
      </c>
      <c r="B6996" s="1" t="s">
        <v>9173</v>
      </c>
      <c r="C6996" s="2" t="s">
        <v>9069</v>
      </c>
      <c r="D6996" s="1" t="s">
        <v>19</v>
      </c>
      <c r="E6996" s="3" t="str">
        <f>HYPERLINK("https://fyndiq.se/produkt/56c72c0ba5f749b5/", "2-Pack SAMSUNG S24 Skärmskydd - Härdat Glas 9H - Super kvalitet 3D")</f>
        <v>2-Pack SAMSUNG S24 Skärmskydd - Härdat Glas 9H - Super kvalitet 3D</v>
      </c>
      <c r="F6996" s="1" t="s">
        <v>263</v>
      </c>
      <c r="G6996" s="1" t="s">
        <v>264</v>
      </c>
      <c r="H6996" s="1" t="s">
        <v>265</v>
      </c>
      <c r="I6996" s="1" t="s">
        <v>16</v>
      </c>
      <c r="J6996" s="1" t="s">
        <v>23</v>
      </c>
      <c r="K6996" s="1" t="s">
        <v>16</v>
      </c>
      <c r="L6996" s="1" t="s">
        <v>16</v>
      </c>
      <c r="M6996" s="1" t="s">
        <v>16</v>
      </c>
      <c r="N6996" s="1" t="s">
        <v>16</v>
      </c>
      <c r="O6996" s="1">
        <v>71.2</v>
      </c>
      <c r="P6996" s="1">
        <v>1.0</v>
      </c>
    </row>
    <row r="6997">
      <c r="A6997" s="1" t="s">
        <v>29</v>
      </c>
      <c r="B6997" s="1" t="s">
        <v>9174</v>
      </c>
      <c r="C6997" s="2" t="s">
        <v>9069</v>
      </c>
      <c r="D6997" s="1" t="s">
        <v>19</v>
      </c>
      <c r="E6997" s="3" t="str">
        <f>HYPERLINK("https://fyndiq.se/produkt/0b2f55cbfc0d4bc8/", "Skärmskydd Iphone 12 / 12 Pro , härdat glas, hög kvalitet.")</f>
        <v>Skärmskydd Iphone 12 / 12 Pro , härdat glas, hög kvalitet.</v>
      </c>
      <c r="F6997" s="1" t="s">
        <v>587</v>
      </c>
      <c r="G6997" s="1" t="s">
        <v>588</v>
      </c>
      <c r="H6997" s="1" t="s">
        <v>589</v>
      </c>
      <c r="I6997" s="1" t="s">
        <v>16</v>
      </c>
      <c r="J6997" s="1" t="s">
        <v>23</v>
      </c>
      <c r="K6997" s="1" t="s">
        <v>16</v>
      </c>
      <c r="L6997" s="1" t="s">
        <v>16</v>
      </c>
      <c r="M6997" s="1" t="s">
        <v>16</v>
      </c>
      <c r="N6997" s="1" t="s">
        <v>16</v>
      </c>
      <c r="O6997" s="1">
        <v>47.2</v>
      </c>
      <c r="P6997" s="1">
        <v>1.0</v>
      </c>
    </row>
    <row r="6998">
      <c r="A6998" s="1" t="s">
        <v>29</v>
      </c>
      <c r="B6998" s="1" t="s">
        <v>9175</v>
      </c>
      <c r="C6998" s="2" t="s">
        <v>9069</v>
      </c>
      <c r="D6998" s="1" t="s">
        <v>19</v>
      </c>
      <c r="E6998" s="3" t="str">
        <f>HYPERLINK("https://fyndiq.se/produkt/947f95bda6dc42e7/", "2 Pack Xiaomi 12 5G - Härdat glas 9H-Super kvalitet 3D")</f>
        <v>2 Pack Xiaomi 12 5G - Härdat glas 9H-Super kvalitet 3D</v>
      </c>
      <c r="F6998" s="1" t="s">
        <v>1683</v>
      </c>
      <c r="G6998" s="1" t="s">
        <v>1684</v>
      </c>
      <c r="H6998" s="1" t="s">
        <v>1685</v>
      </c>
      <c r="I6998" s="1" t="s">
        <v>16</v>
      </c>
      <c r="J6998" s="1" t="s">
        <v>23</v>
      </c>
      <c r="K6998" s="1" t="s">
        <v>16</v>
      </c>
      <c r="L6998" s="1" t="s">
        <v>16</v>
      </c>
      <c r="M6998" s="1" t="s">
        <v>16</v>
      </c>
      <c r="N6998" s="1" t="s">
        <v>16</v>
      </c>
      <c r="O6998" s="1">
        <v>63.2</v>
      </c>
      <c r="P6998" s="1">
        <v>1.0</v>
      </c>
    </row>
    <row r="6999">
      <c r="A6999" s="1" t="s">
        <v>29</v>
      </c>
      <c r="B6999" s="1" t="s">
        <v>9176</v>
      </c>
      <c r="C6999" s="2" t="s">
        <v>9069</v>
      </c>
      <c r="D6999" s="1" t="s">
        <v>19</v>
      </c>
      <c r="E6999" s="3" t="str">
        <f>HYPERLINK("https://fyndiq.se/produkt/56c72c0ba5f749b5/", "2-Pack SAMSUNG S24 Skärmskydd - Härdat Glas 9H - Super kvalitet 3D")</f>
        <v>2-Pack SAMSUNG S24 Skärmskydd - Härdat Glas 9H - Super kvalitet 3D</v>
      </c>
      <c r="F6999" s="1" t="s">
        <v>263</v>
      </c>
      <c r="G6999" s="1" t="s">
        <v>264</v>
      </c>
      <c r="H6999" s="1" t="s">
        <v>265</v>
      </c>
      <c r="I6999" s="1" t="s">
        <v>16</v>
      </c>
      <c r="J6999" s="1" t="s">
        <v>23</v>
      </c>
      <c r="K6999" s="1" t="s">
        <v>16</v>
      </c>
      <c r="L6999" s="1" t="s">
        <v>16</v>
      </c>
      <c r="M6999" s="1" t="s">
        <v>16</v>
      </c>
      <c r="N6999" s="1" t="s">
        <v>16</v>
      </c>
      <c r="O6999" s="1">
        <v>71.2</v>
      </c>
      <c r="P6999" s="1">
        <v>1.0</v>
      </c>
    </row>
    <row r="7000">
      <c r="A7000" s="1" t="s">
        <v>29</v>
      </c>
      <c r="B7000" s="1" t="s">
        <v>9177</v>
      </c>
      <c r="C7000" s="2" t="s">
        <v>9069</v>
      </c>
      <c r="D7000" s="1" t="s">
        <v>19</v>
      </c>
      <c r="E7000" s="3" t="str">
        <f>HYPERLINK("https://fyndiq.se/produkt/87e8c2a54c4a469b/", "2-Pack Samsung Galaxy A53 5G - Härdat glas 9H - Super kvalitet")</f>
        <v>2-Pack Samsung Galaxy A53 5G - Härdat glas 9H - Super kvalitet</v>
      </c>
      <c r="F7000" s="1" t="s">
        <v>1320</v>
      </c>
      <c r="G7000" s="1" t="s">
        <v>1321</v>
      </c>
      <c r="H7000" s="1" t="s">
        <v>1322</v>
      </c>
      <c r="I7000" s="1" t="s">
        <v>16</v>
      </c>
      <c r="J7000" s="1" t="s">
        <v>23</v>
      </c>
      <c r="K7000" s="1" t="s">
        <v>16</v>
      </c>
      <c r="L7000" s="1" t="s">
        <v>16</v>
      </c>
      <c r="M7000" s="1" t="s">
        <v>16</v>
      </c>
      <c r="N7000" s="1" t="s">
        <v>16</v>
      </c>
      <c r="O7000" s="1">
        <v>63.2</v>
      </c>
      <c r="P7000" s="1">
        <v>1.0</v>
      </c>
    </row>
    <row r="7001">
      <c r="A7001" s="1" t="s">
        <v>29</v>
      </c>
      <c r="B7001" s="1" t="s">
        <v>9178</v>
      </c>
      <c r="C7001" s="2" t="s">
        <v>9069</v>
      </c>
      <c r="D7001" s="1" t="s">
        <v>19</v>
      </c>
      <c r="E7001" s="3" t="str">
        <f t="shared" ref="E7001:E7002" si="145">HYPERLINK("https://fyndiq.se/produkt/56c72c0ba5f749b5/", "2-Pack SAMSUNG S24 Skärmskydd - Härdat Glas 9H - Super kvalitet 3D")</f>
        <v>2-Pack SAMSUNG S24 Skärmskydd - Härdat Glas 9H - Super kvalitet 3D</v>
      </c>
      <c r="F7001" s="1" t="s">
        <v>263</v>
      </c>
      <c r="G7001" s="1" t="s">
        <v>264</v>
      </c>
      <c r="H7001" s="1" t="s">
        <v>265</v>
      </c>
      <c r="I7001" s="1" t="s">
        <v>16</v>
      </c>
      <c r="J7001" s="1" t="s">
        <v>23</v>
      </c>
      <c r="K7001" s="1" t="s">
        <v>16</v>
      </c>
      <c r="L7001" s="1" t="s">
        <v>16</v>
      </c>
      <c r="M7001" s="1" t="s">
        <v>16</v>
      </c>
      <c r="N7001" s="1" t="s">
        <v>16</v>
      </c>
      <c r="O7001" s="1">
        <v>71.2</v>
      </c>
      <c r="P7001" s="1">
        <v>1.0</v>
      </c>
    </row>
    <row r="7002">
      <c r="A7002" s="1" t="s">
        <v>29</v>
      </c>
      <c r="B7002" s="1" t="s">
        <v>9179</v>
      </c>
      <c r="C7002" s="2" t="s">
        <v>9069</v>
      </c>
      <c r="D7002" s="1" t="s">
        <v>19</v>
      </c>
      <c r="E7002" s="3" t="str">
        <f t="shared" si="145"/>
        <v>2-Pack SAMSUNG S24 Skärmskydd - Härdat Glas 9H - Super kvalitet 3D</v>
      </c>
      <c r="F7002" s="1" t="s">
        <v>263</v>
      </c>
      <c r="G7002" s="1" t="s">
        <v>264</v>
      </c>
      <c r="H7002" s="1" t="s">
        <v>265</v>
      </c>
      <c r="I7002" s="1" t="s">
        <v>16</v>
      </c>
      <c r="J7002" s="1" t="s">
        <v>23</v>
      </c>
      <c r="K7002" s="1" t="s">
        <v>16</v>
      </c>
      <c r="L7002" s="1" t="s">
        <v>16</v>
      </c>
      <c r="M7002" s="1" t="s">
        <v>16</v>
      </c>
      <c r="N7002" s="1" t="s">
        <v>16</v>
      </c>
      <c r="O7002" s="1">
        <v>71.2</v>
      </c>
      <c r="P7002" s="1">
        <v>1.0</v>
      </c>
    </row>
    <row r="7003">
      <c r="A7003" s="1" t="s">
        <v>29</v>
      </c>
      <c r="B7003" s="1" t="s">
        <v>9180</v>
      </c>
      <c r="C7003" s="2" t="s">
        <v>9069</v>
      </c>
      <c r="D7003" s="1" t="s">
        <v>19</v>
      </c>
      <c r="E7003" s="3" t="str">
        <f>HYPERLINK("https://fyndiq.se/produkt/925ae49423884615/", "2-Pack Samsung S22 Ultra Skärmskydd &amp; 1-Pack linsskydd -9H GLAS")</f>
        <v>2-Pack Samsung S22 Ultra Skärmskydd &amp; 1-Pack linsskydd -9H GLAS</v>
      </c>
      <c r="F7003" s="1" t="s">
        <v>335</v>
      </c>
      <c r="G7003" s="1" t="s">
        <v>336</v>
      </c>
      <c r="H7003" s="1" t="s">
        <v>337</v>
      </c>
      <c r="I7003" s="1" t="s">
        <v>16</v>
      </c>
      <c r="J7003" s="1" t="s">
        <v>23</v>
      </c>
      <c r="K7003" s="1" t="s">
        <v>16</v>
      </c>
      <c r="L7003" s="1" t="s">
        <v>16</v>
      </c>
      <c r="M7003" s="1" t="s">
        <v>16</v>
      </c>
      <c r="N7003" s="1" t="s">
        <v>16</v>
      </c>
      <c r="O7003" s="1">
        <v>71.2</v>
      </c>
      <c r="P7003" s="1">
        <v>1.0</v>
      </c>
    </row>
    <row r="7004">
      <c r="A7004" s="1" t="s">
        <v>29</v>
      </c>
      <c r="B7004" s="1" t="s">
        <v>9181</v>
      </c>
      <c r="C7004" s="2" t="s">
        <v>9069</v>
      </c>
      <c r="D7004" s="1" t="s">
        <v>19</v>
      </c>
      <c r="E7004" s="3" t="str">
        <f>HYPERLINK("https://fyndiq.se/produkt/614ecb98d35c4fc9/", "2 Pack Xiaomi Redmi Note 11 Pro 5G-Härdat glas 9H-Super kvalitet")</f>
        <v>2 Pack Xiaomi Redmi Note 11 Pro 5G-Härdat glas 9H-Super kvalitet</v>
      </c>
      <c r="F7004" s="1" t="s">
        <v>862</v>
      </c>
      <c r="G7004" s="1" t="s">
        <v>863</v>
      </c>
      <c r="H7004" s="1" t="s">
        <v>864</v>
      </c>
      <c r="I7004" s="1" t="s">
        <v>16</v>
      </c>
      <c r="J7004" s="1" t="s">
        <v>23</v>
      </c>
      <c r="K7004" s="1" t="s">
        <v>16</v>
      </c>
      <c r="L7004" s="1" t="s">
        <v>16</v>
      </c>
      <c r="M7004" s="1" t="s">
        <v>16</v>
      </c>
      <c r="N7004" s="1" t="s">
        <v>16</v>
      </c>
      <c r="O7004" s="1">
        <v>63.2</v>
      </c>
      <c r="P7004" s="1">
        <v>1.0</v>
      </c>
    </row>
    <row r="7005">
      <c r="A7005" s="1" t="s">
        <v>29</v>
      </c>
      <c r="B7005" s="1" t="s">
        <v>9182</v>
      </c>
      <c r="C7005" s="2" t="s">
        <v>9069</v>
      </c>
      <c r="D7005" s="1" t="s">
        <v>19</v>
      </c>
      <c r="E7005" s="3" t="str">
        <f>HYPERLINK("https://fyndiq.se/produkt/406117b60bf241a0/", "2-Pack Samsung Galaxy S9 - Härdat glas 9H - Super kvalitet 3D")</f>
        <v>2-Pack Samsung Galaxy S9 - Härdat glas 9H - Super kvalitet 3D</v>
      </c>
      <c r="F7005" s="1" t="s">
        <v>228</v>
      </c>
      <c r="G7005" s="1" t="s">
        <v>229</v>
      </c>
      <c r="H7005" s="1" t="s">
        <v>230</v>
      </c>
      <c r="I7005" s="1" t="s">
        <v>16</v>
      </c>
      <c r="J7005" s="1" t="s">
        <v>23</v>
      </c>
      <c r="K7005" s="1" t="s">
        <v>16</v>
      </c>
      <c r="L7005" s="1" t="s">
        <v>16</v>
      </c>
      <c r="M7005" s="1" t="s">
        <v>16</v>
      </c>
      <c r="N7005" s="1" t="s">
        <v>16</v>
      </c>
      <c r="O7005" s="1">
        <v>63.2</v>
      </c>
      <c r="P7005" s="1">
        <v>1.0</v>
      </c>
    </row>
    <row r="7006">
      <c r="A7006" s="1" t="s">
        <v>29</v>
      </c>
      <c r="B7006" s="1" t="s">
        <v>9183</v>
      </c>
      <c r="C7006" s="2" t="s">
        <v>9069</v>
      </c>
      <c r="D7006" s="1" t="s">
        <v>19</v>
      </c>
      <c r="E7006" s="3" t="str">
        <f t="shared" ref="E7006:E7007" si="146">HYPERLINK("https://fyndiq.se/produkt/c26c9ffef37a436a/", "2-Pack Samsung A35 5G Skärmskydd i Härdat Glas")</f>
        <v>2-Pack Samsung A35 5G Skärmskydd i Härdat Glas</v>
      </c>
      <c r="F7006" s="1" t="s">
        <v>432</v>
      </c>
      <c r="G7006" s="1" t="s">
        <v>433</v>
      </c>
      <c r="H7006" s="1" t="s">
        <v>434</v>
      </c>
      <c r="I7006" s="1" t="s">
        <v>1673</v>
      </c>
      <c r="J7006" s="1" t="s">
        <v>9</v>
      </c>
      <c r="K7006" s="2" t="s">
        <v>5639</v>
      </c>
      <c r="L7006" s="1" t="s">
        <v>2811</v>
      </c>
      <c r="M7006" s="1" t="s">
        <v>16</v>
      </c>
      <c r="N7006" s="1" t="s">
        <v>16</v>
      </c>
      <c r="O7006" s="1">
        <v>63.2</v>
      </c>
      <c r="P7006" s="1">
        <v>1.0</v>
      </c>
    </row>
    <row r="7007">
      <c r="A7007" s="1" t="s">
        <v>29</v>
      </c>
      <c r="B7007" s="1" t="s">
        <v>9184</v>
      </c>
      <c r="C7007" s="2" t="s">
        <v>9069</v>
      </c>
      <c r="D7007" s="1" t="s">
        <v>19</v>
      </c>
      <c r="E7007" s="3" t="str">
        <f t="shared" si="146"/>
        <v>2-Pack Samsung A35 5G Skärmskydd i Härdat Glas</v>
      </c>
      <c r="F7007" s="1" t="s">
        <v>432</v>
      </c>
      <c r="G7007" s="1" t="s">
        <v>433</v>
      </c>
      <c r="H7007" s="1" t="s">
        <v>434</v>
      </c>
      <c r="I7007" s="1" t="s">
        <v>1230</v>
      </c>
      <c r="J7007" s="1" t="s">
        <v>23</v>
      </c>
      <c r="K7007" s="1" t="s">
        <v>16</v>
      </c>
      <c r="L7007" s="1" t="s">
        <v>16</v>
      </c>
      <c r="M7007" s="1" t="s">
        <v>16</v>
      </c>
      <c r="N7007" s="1" t="s">
        <v>16</v>
      </c>
      <c r="O7007" s="1">
        <v>63.2</v>
      </c>
      <c r="P7007" s="1">
        <v>1.0</v>
      </c>
    </row>
    <row r="7008">
      <c r="A7008" s="1" t="s">
        <v>29</v>
      </c>
      <c r="B7008" s="1" t="s">
        <v>9185</v>
      </c>
      <c r="C7008" s="2" t="s">
        <v>9069</v>
      </c>
      <c r="D7008" s="1" t="s">
        <v>19</v>
      </c>
      <c r="E7008" s="3" t="str">
        <f>HYPERLINK("https://fyndiq.se/produkt/2a9c08e4daf04aed/", "2-Pack Xiaomi 12T Pro - Härdat Glas 9H - Super kvalitet 3D Skärmskydd")</f>
        <v>2-Pack Xiaomi 12T Pro - Härdat Glas 9H - Super kvalitet 3D Skärmskydd</v>
      </c>
      <c r="F7008" s="1" t="s">
        <v>376</v>
      </c>
      <c r="G7008" s="1" t="s">
        <v>377</v>
      </c>
      <c r="H7008" s="1" t="s">
        <v>378</v>
      </c>
      <c r="I7008" s="1" t="s">
        <v>16</v>
      </c>
      <c r="J7008" s="1" t="s">
        <v>23</v>
      </c>
      <c r="K7008" s="1" t="s">
        <v>16</v>
      </c>
      <c r="L7008" s="1" t="s">
        <v>16</v>
      </c>
      <c r="M7008" s="1" t="s">
        <v>16</v>
      </c>
      <c r="N7008" s="1" t="s">
        <v>16</v>
      </c>
      <c r="O7008" s="1">
        <v>63.2</v>
      </c>
      <c r="P7008" s="1">
        <v>1.0</v>
      </c>
    </row>
    <row r="7009">
      <c r="A7009" s="1" t="s">
        <v>29</v>
      </c>
      <c r="B7009" s="1" t="s">
        <v>9186</v>
      </c>
      <c r="C7009" s="2" t="s">
        <v>9069</v>
      </c>
      <c r="D7009" s="1" t="s">
        <v>19</v>
      </c>
      <c r="E7009" s="3" t="str">
        <f>HYPERLINK("https://fyndiq.se/produkt/28799ed0373d40b4/", "2 Pack Galaxy S21 Ultra 5G- Härdat glas 9H - Super kvalitet 3D")</f>
        <v>2 Pack Galaxy S21 Ultra 5G- Härdat glas 9H - Super kvalitet 3D</v>
      </c>
      <c r="F7009" s="1" t="s">
        <v>272</v>
      </c>
      <c r="G7009" s="1" t="s">
        <v>273</v>
      </c>
      <c r="H7009" s="1" t="s">
        <v>274</v>
      </c>
      <c r="I7009" s="1" t="s">
        <v>16</v>
      </c>
      <c r="J7009" s="1" t="s">
        <v>23</v>
      </c>
      <c r="K7009" s="1" t="s">
        <v>16</v>
      </c>
      <c r="L7009" s="1" t="s">
        <v>16</v>
      </c>
      <c r="M7009" s="1" t="s">
        <v>16</v>
      </c>
      <c r="N7009" s="1" t="s">
        <v>16</v>
      </c>
      <c r="O7009" s="1">
        <v>63.2</v>
      </c>
      <c r="P7009" s="1">
        <v>1.0</v>
      </c>
    </row>
    <row r="7010">
      <c r="A7010" s="1" t="s">
        <v>29</v>
      </c>
      <c r="B7010" s="1" t="s">
        <v>9187</v>
      </c>
      <c r="C7010" s="2" t="s">
        <v>9069</v>
      </c>
      <c r="D7010" s="1" t="s">
        <v>19</v>
      </c>
      <c r="E7010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010" s="1" t="s">
        <v>2858</v>
      </c>
      <c r="G7010" s="1" t="s">
        <v>2859</v>
      </c>
      <c r="H7010" s="1" t="s">
        <v>2860</v>
      </c>
      <c r="I7010" s="1" t="s">
        <v>1230</v>
      </c>
      <c r="J7010" s="1" t="s">
        <v>9</v>
      </c>
      <c r="K7010" s="2" t="s">
        <v>7291</v>
      </c>
      <c r="L7010" s="1" t="s">
        <v>2602</v>
      </c>
      <c r="M7010" s="1" t="s">
        <v>16</v>
      </c>
      <c r="N7010" s="1" t="s">
        <v>16</v>
      </c>
      <c r="O7010" s="1">
        <v>63.2</v>
      </c>
      <c r="P7010" s="1">
        <v>1.0</v>
      </c>
    </row>
    <row r="7011">
      <c r="A7011" s="1" t="s">
        <v>29</v>
      </c>
      <c r="B7011" s="1" t="s">
        <v>9188</v>
      </c>
      <c r="C7011" s="2" t="s">
        <v>9069</v>
      </c>
      <c r="D7011" s="1" t="s">
        <v>19</v>
      </c>
      <c r="E7011" s="3" t="str">
        <f>HYPERLINK("https://fyndiq.se/produkt/56c72c0ba5f749b5/", "2-Pack SAMSUNG S24 Skärmskydd - Härdat Glas 9H - Super kvalitet 3D")</f>
        <v>2-Pack SAMSUNG S24 Skärmskydd - Härdat Glas 9H - Super kvalitet 3D</v>
      </c>
      <c r="F7011" s="1" t="s">
        <v>263</v>
      </c>
      <c r="G7011" s="1" t="s">
        <v>264</v>
      </c>
      <c r="H7011" s="1" t="s">
        <v>265</v>
      </c>
      <c r="I7011" s="1" t="s">
        <v>16</v>
      </c>
      <c r="J7011" s="1" t="s">
        <v>23</v>
      </c>
      <c r="K7011" s="1" t="s">
        <v>16</v>
      </c>
      <c r="L7011" s="1" t="s">
        <v>16</v>
      </c>
      <c r="M7011" s="1" t="s">
        <v>16</v>
      </c>
      <c r="N7011" s="1" t="s">
        <v>16</v>
      </c>
      <c r="O7011" s="1">
        <v>71.2</v>
      </c>
      <c r="P7011" s="1">
        <v>1.0</v>
      </c>
    </row>
    <row r="7012">
      <c r="A7012" s="1" t="s">
        <v>29</v>
      </c>
      <c r="B7012" s="1" t="s">
        <v>9189</v>
      </c>
      <c r="C7012" s="2" t="s">
        <v>9190</v>
      </c>
      <c r="D7012" s="1" t="s">
        <v>19</v>
      </c>
      <c r="E7012" s="3" t="str">
        <f>HYPERLINK("https://fyndiq.se/produkt/2030c5450cfb4338/", "2 Pack Huawei P30 Pro - Härdat glas 9H – 3D Super kvalitet")</f>
        <v>2 Pack Huawei P30 Pro - Härdat glas 9H – 3D Super kvalitet</v>
      </c>
      <c r="F7012" s="1" t="s">
        <v>1091</v>
      </c>
      <c r="G7012" s="1" t="s">
        <v>1092</v>
      </c>
      <c r="H7012" s="1" t="s">
        <v>1093</v>
      </c>
      <c r="I7012" s="1" t="s">
        <v>16</v>
      </c>
      <c r="J7012" s="1" t="s">
        <v>23</v>
      </c>
      <c r="K7012" s="1" t="s">
        <v>16</v>
      </c>
      <c r="L7012" s="1" t="s">
        <v>16</v>
      </c>
      <c r="M7012" s="1" t="s">
        <v>16</v>
      </c>
      <c r="N7012" s="1" t="s">
        <v>16</v>
      </c>
      <c r="O7012" s="1">
        <v>71.2</v>
      </c>
      <c r="P7012" s="1">
        <v>1.0</v>
      </c>
    </row>
    <row r="7013">
      <c r="A7013" s="1" t="s">
        <v>29</v>
      </c>
      <c r="B7013" s="1" t="s">
        <v>9191</v>
      </c>
      <c r="C7013" s="2" t="s">
        <v>9190</v>
      </c>
      <c r="D7013" s="1" t="s">
        <v>19</v>
      </c>
      <c r="E701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013" s="1" t="s">
        <v>258</v>
      </c>
      <c r="G7013" s="1" t="s">
        <v>259</v>
      </c>
      <c r="H7013" s="1" t="s">
        <v>260</v>
      </c>
      <c r="I7013" s="1" t="s">
        <v>16</v>
      </c>
      <c r="J7013" s="1" t="s">
        <v>23</v>
      </c>
      <c r="K7013" s="1" t="s">
        <v>16</v>
      </c>
      <c r="L7013" s="1" t="s">
        <v>16</v>
      </c>
      <c r="M7013" s="1" t="s">
        <v>16</v>
      </c>
      <c r="N7013" s="1" t="s">
        <v>16</v>
      </c>
      <c r="O7013" s="1">
        <v>63.2</v>
      </c>
      <c r="P7013" s="1">
        <v>1.0</v>
      </c>
    </row>
    <row r="7014">
      <c r="A7014" s="1" t="s">
        <v>29</v>
      </c>
      <c r="B7014" s="1" t="s">
        <v>9192</v>
      </c>
      <c r="C7014" s="2" t="s">
        <v>9190</v>
      </c>
      <c r="D7014" s="1" t="s">
        <v>19</v>
      </c>
      <c r="E7014" s="3" t="str">
        <f>HYPERLINK("https://fyndiq.se/produkt/492fae89151e46e4/", "Samsung S21 PLUS - 9H Härdat Glass - 3D Super Kvalitet")</f>
        <v>Samsung S21 PLUS - 9H Härdat Glass - 3D Super Kvalitet</v>
      </c>
      <c r="F7014" s="1" t="s">
        <v>9193</v>
      </c>
      <c r="G7014" s="1" t="s">
        <v>9194</v>
      </c>
      <c r="H7014" s="1" t="s">
        <v>9195</v>
      </c>
      <c r="I7014" s="1" t="s">
        <v>16</v>
      </c>
      <c r="J7014" s="1" t="s">
        <v>23</v>
      </c>
      <c r="K7014" s="1" t="s">
        <v>16</v>
      </c>
      <c r="L7014" s="1" t="s">
        <v>16</v>
      </c>
      <c r="M7014" s="1" t="s">
        <v>16</v>
      </c>
      <c r="N7014" s="1" t="s">
        <v>16</v>
      </c>
      <c r="O7014" s="1">
        <v>55.2</v>
      </c>
      <c r="P7014" s="1">
        <v>1.0</v>
      </c>
    </row>
    <row r="7015">
      <c r="A7015" s="1" t="s">
        <v>29</v>
      </c>
      <c r="B7015" s="1" t="s">
        <v>9196</v>
      </c>
      <c r="C7015" s="2" t="s">
        <v>9190</v>
      </c>
      <c r="D7015" s="1" t="s">
        <v>19</v>
      </c>
      <c r="E7015" s="3" t="str">
        <f>HYPERLINK("https://fyndiq.se/produkt/2477583187264ece/", "2-Pack Samsung S20 - 9H Härdat Glass - Top Kvalitet")</f>
        <v>2-Pack Samsung S20 - 9H Härdat Glass - Top Kvalitet</v>
      </c>
      <c r="F7015" s="1" t="s">
        <v>124</v>
      </c>
      <c r="G7015" s="1" t="s">
        <v>125</v>
      </c>
      <c r="H7015" s="1" t="s">
        <v>126</v>
      </c>
      <c r="I7015" s="1" t="s">
        <v>16</v>
      </c>
      <c r="J7015" s="1" t="s">
        <v>23</v>
      </c>
      <c r="K7015" s="1" t="s">
        <v>16</v>
      </c>
      <c r="L7015" s="1" t="s">
        <v>16</v>
      </c>
      <c r="M7015" s="1" t="s">
        <v>16</v>
      </c>
      <c r="N7015" s="1" t="s">
        <v>16</v>
      </c>
      <c r="O7015" s="1">
        <v>71.2</v>
      </c>
      <c r="P7015" s="1">
        <v>1.0</v>
      </c>
    </row>
    <row r="7016">
      <c r="A7016" s="1" t="s">
        <v>29</v>
      </c>
      <c r="B7016" s="1" t="s">
        <v>9197</v>
      </c>
      <c r="C7016" s="2" t="s">
        <v>9190</v>
      </c>
      <c r="D7016" s="1" t="s">
        <v>19</v>
      </c>
      <c r="E7016" s="3" t="str">
        <f>HYPERLINK("https://fyndiq.se/produkt/432d784756a84eff/", "2-Pack Samsung Galaxy S20FE - Härdat Glas-9H -Super kvalitet 3D")</f>
        <v>2-Pack Samsung Galaxy S20FE - Härdat Glas-9H -Super kvalitet 3D</v>
      </c>
      <c r="F7016" s="1" t="s">
        <v>1078</v>
      </c>
      <c r="G7016" s="1" t="s">
        <v>1079</v>
      </c>
      <c r="H7016" s="1" t="s">
        <v>1080</v>
      </c>
      <c r="I7016" s="1" t="s">
        <v>16</v>
      </c>
      <c r="J7016" s="1" t="s">
        <v>23</v>
      </c>
      <c r="K7016" s="1" t="s">
        <v>16</v>
      </c>
      <c r="L7016" s="1" t="s">
        <v>16</v>
      </c>
      <c r="M7016" s="1" t="s">
        <v>16</v>
      </c>
      <c r="N7016" s="1" t="s">
        <v>16</v>
      </c>
      <c r="O7016" s="1">
        <v>63.2</v>
      </c>
      <c r="P7016" s="1">
        <v>1.0</v>
      </c>
    </row>
    <row r="7017">
      <c r="A7017" s="1" t="s">
        <v>29</v>
      </c>
      <c r="B7017" s="1" t="s">
        <v>9198</v>
      </c>
      <c r="C7017" s="2" t="s">
        <v>9190</v>
      </c>
      <c r="D7017" s="1" t="s">
        <v>19</v>
      </c>
      <c r="E7017" s="3" t="str">
        <f>HYPERLINK("https://fyndiq.se/produkt/406117b60bf241a0/", "2-Pack Samsung Galaxy S9 - Härdat glas 9H - Super kvalitet 3D")</f>
        <v>2-Pack Samsung Galaxy S9 - Härdat glas 9H - Super kvalitet 3D</v>
      </c>
      <c r="F7017" s="1" t="s">
        <v>228</v>
      </c>
      <c r="G7017" s="1" t="s">
        <v>229</v>
      </c>
      <c r="H7017" s="1" t="s">
        <v>230</v>
      </c>
      <c r="I7017" s="1" t="s">
        <v>16</v>
      </c>
      <c r="J7017" s="1" t="s">
        <v>23</v>
      </c>
      <c r="K7017" s="1" t="s">
        <v>16</v>
      </c>
      <c r="L7017" s="1" t="s">
        <v>16</v>
      </c>
      <c r="M7017" s="1" t="s">
        <v>16</v>
      </c>
      <c r="N7017" s="1" t="s">
        <v>16</v>
      </c>
      <c r="O7017" s="1">
        <v>63.2</v>
      </c>
      <c r="P7017" s="1">
        <v>1.0</v>
      </c>
    </row>
    <row r="7018">
      <c r="A7018" s="1" t="s">
        <v>29</v>
      </c>
      <c r="B7018" s="1" t="s">
        <v>9199</v>
      </c>
      <c r="C7018" s="2" t="s">
        <v>9190</v>
      </c>
      <c r="D7018" s="1" t="s">
        <v>19</v>
      </c>
      <c r="E701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018" s="1" t="s">
        <v>2144</v>
      </c>
      <c r="G7018" s="1" t="s">
        <v>2145</v>
      </c>
      <c r="H7018" s="1" t="s">
        <v>2146</v>
      </c>
      <c r="I7018" s="1" t="s">
        <v>16</v>
      </c>
      <c r="J7018" s="1" t="s">
        <v>23</v>
      </c>
      <c r="K7018" s="1" t="s">
        <v>16</v>
      </c>
      <c r="L7018" s="1" t="s">
        <v>16</v>
      </c>
      <c r="M7018" s="1" t="s">
        <v>16</v>
      </c>
      <c r="N7018" s="1" t="s">
        <v>16</v>
      </c>
      <c r="O7018" s="1">
        <v>63.2</v>
      </c>
      <c r="P7018" s="1">
        <v>1.0</v>
      </c>
    </row>
    <row r="7019">
      <c r="A7019" s="1" t="s">
        <v>29</v>
      </c>
      <c r="B7019" s="1" t="s">
        <v>9200</v>
      </c>
      <c r="C7019" s="2" t="s">
        <v>9190</v>
      </c>
      <c r="D7019" s="1" t="s">
        <v>19</v>
      </c>
      <c r="E7019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7019" s="1" t="s">
        <v>4071</v>
      </c>
      <c r="G7019" s="1" t="s">
        <v>4072</v>
      </c>
      <c r="H7019" s="1" t="s">
        <v>4073</v>
      </c>
      <c r="I7019" s="1" t="s">
        <v>16</v>
      </c>
      <c r="J7019" s="1" t="s">
        <v>23</v>
      </c>
      <c r="K7019" s="1" t="s">
        <v>16</v>
      </c>
      <c r="L7019" s="1" t="s">
        <v>16</v>
      </c>
      <c r="M7019" s="1" t="s">
        <v>16</v>
      </c>
      <c r="N7019" s="1" t="s">
        <v>16</v>
      </c>
      <c r="O7019" s="1">
        <v>55.2</v>
      </c>
      <c r="P7019" s="1">
        <v>1.0</v>
      </c>
    </row>
    <row r="7020">
      <c r="A7020" s="1" t="s">
        <v>29</v>
      </c>
      <c r="B7020" s="1" t="s">
        <v>9201</v>
      </c>
      <c r="C7020" s="2" t="s">
        <v>9190</v>
      </c>
      <c r="D7020" s="1" t="s">
        <v>19</v>
      </c>
      <c r="E7020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7020" s="1" t="s">
        <v>31</v>
      </c>
      <c r="G7020" s="1" t="s">
        <v>32</v>
      </c>
      <c r="H7020" s="1" t="s">
        <v>33</v>
      </c>
      <c r="I7020" s="1" t="s">
        <v>16</v>
      </c>
      <c r="J7020" s="1" t="s">
        <v>23</v>
      </c>
      <c r="K7020" s="1" t="s">
        <v>16</v>
      </c>
      <c r="L7020" s="1" t="s">
        <v>16</v>
      </c>
      <c r="M7020" s="1" t="s">
        <v>16</v>
      </c>
      <c r="N7020" s="1" t="s">
        <v>16</v>
      </c>
      <c r="O7020" s="1">
        <v>79.2</v>
      </c>
      <c r="P7020" s="1">
        <v>1.0</v>
      </c>
    </row>
    <row r="7021">
      <c r="A7021" s="1" t="s">
        <v>29</v>
      </c>
      <c r="B7021" s="1" t="s">
        <v>9202</v>
      </c>
      <c r="C7021" s="2" t="s">
        <v>9190</v>
      </c>
      <c r="D7021" s="1" t="s">
        <v>19</v>
      </c>
      <c r="E7021" s="3" t="str">
        <f>HYPERLINK("https://fyndiq.se/produkt/199346fe65e1403c/", "2-Pack iPhone 15 Pro - 9H Härdat Glass - Super kvalitet 3D")</f>
        <v>2-Pack iPhone 15 Pro - 9H Härdat Glass - Super kvalitet 3D</v>
      </c>
      <c r="F7021" s="1" t="s">
        <v>2001</v>
      </c>
      <c r="G7021" s="1" t="s">
        <v>2002</v>
      </c>
      <c r="H7021" s="1" t="s">
        <v>2003</v>
      </c>
      <c r="I7021" s="1" t="s">
        <v>16</v>
      </c>
      <c r="J7021" s="1" t="s">
        <v>23</v>
      </c>
      <c r="K7021" s="1" t="s">
        <v>16</v>
      </c>
      <c r="L7021" s="1" t="s">
        <v>16</v>
      </c>
      <c r="M7021" s="1" t="s">
        <v>16</v>
      </c>
      <c r="N7021" s="1" t="s">
        <v>16</v>
      </c>
      <c r="O7021" s="1">
        <v>55.2</v>
      </c>
      <c r="P7021" s="1">
        <v>1.0</v>
      </c>
    </row>
    <row r="7022">
      <c r="A7022" s="1" t="s">
        <v>29</v>
      </c>
      <c r="B7022" s="1" t="s">
        <v>9203</v>
      </c>
      <c r="C7022" s="2" t="s">
        <v>9190</v>
      </c>
      <c r="D7022" s="1" t="s">
        <v>19</v>
      </c>
      <c r="E7022" s="3" t="str">
        <f>HYPERLINK("https://fyndiq.se/produkt/8a162916fdf246f7/", "2-Pack SAMSUNG S24 Skärmskydd - Härdat Glas 9H - Super kvalitet 3D")</f>
        <v>2-Pack SAMSUNG S24 Skärmskydd - Härdat Glas 9H - Super kvalitet 3D</v>
      </c>
      <c r="F7022" s="1" t="s">
        <v>714</v>
      </c>
      <c r="G7022" s="1" t="s">
        <v>715</v>
      </c>
      <c r="H7022" s="1" t="s">
        <v>716</v>
      </c>
      <c r="I7022" s="1" t="s">
        <v>16</v>
      </c>
      <c r="J7022" s="1" t="s">
        <v>23</v>
      </c>
      <c r="K7022" s="1" t="s">
        <v>16</v>
      </c>
      <c r="L7022" s="1" t="s">
        <v>16</v>
      </c>
      <c r="M7022" s="1" t="s">
        <v>16</v>
      </c>
      <c r="N7022" s="1" t="s">
        <v>16</v>
      </c>
      <c r="O7022" s="1">
        <v>71.2</v>
      </c>
      <c r="P7022" s="1">
        <v>1.0</v>
      </c>
    </row>
    <row r="7023">
      <c r="A7023" s="1" t="s">
        <v>29</v>
      </c>
      <c r="B7023" s="1" t="s">
        <v>9204</v>
      </c>
      <c r="C7023" s="2" t="s">
        <v>9190</v>
      </c>
      <c r="D7023" s="1" t="s">
        <v>19</v>
      </c>
      <c r="E7023" s="3" t="str">
        <f>HYPERLINK("https://fyndiq.se/produkt/7c990866bb87402c/", "2-Pack Xiaomi 11 Lite 5G NE - Härdat Glas 9H - Super kvalitet 3D")</f>
        <v>2-Pack Xiaomi 11 Lite 5G NE - Härdat Glas 9H - Super kvalitet 3D</v>
      </c>
      <c r="F7023" s="1" t="s">
        <v>544</v>
      </c>
      <c r="G7023" s="1" t="s">
        <v>545</v>
      </c>
      <c r="H7023" s="1" t="s">
        <v>546</v>
      </c>
      <c r="I7023" s="1" t="s">
        <v>16</v>
      </c>
      <c r="J7023" s="1" t="s">
        <v>23</v>
      </c>
      <c r="K7023" s="1" t="s">
        <v>16</v>
      </c>
      <c r="L7023" s="1" t="s">
        <v>16</v>
      </c>
      <c r="M7023" s="1" t="s">
        <v>16</v>
      </c>
      <c r="N7023" s="1" t="s">
        <v>16</v>
      </c>
      <c r="O7023" s="1">
        <v>63.2</v>
      </c>
      <c r="P7023" s="1">
        <v>1.0</v>
      </c>
    </row>
    <row r="7024">
      <c r="A7024" s="1" t="s">
        <v>29</v>
      </c>
      <c r="B7024" s="1" t="s">
        <v>9205</v>
      </c>
      <c r="C7024" s="2" t="s">
        <v>9190</v>
      </c>
      <c r="D7024" s="1" t="s">
        <v>19</v>
      </c>
      <c r="E702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024" s="1" t="s">
        <v>539</v>
      </c>
      <c r="G7024" s="1" t="s">
        <v>540</v>
      </c>
      <c r="H7024" s="1" t="s">
        <v>541</v>
      </c>
      <c r="I7024" s="1" t="s">
        <v>16</v>
      </c>
      <c r="J7024" s="1" t="s">
        <v>23</v>
      </c>
      <c r="K7024" s="1" t="s">
        <v>16</v>
      </c>
      <c r="L7024" s="1" t="s">
        <v>16</v>
      </c>
      <c r="M7024" s="1" t="s">
        <v>16</v>
      </c>
      <c r="N7024" s="1" t="s">
        <v>16</v>
      </c>
      <c r="O7024" s="1">
        <v>95.2</v>
      </c>
      <c r="P7024" s="1">
        <v>1.0</v>
      </c>
    </row>
    <row r="7025">
      <c r="A7025" s="1" t="s">
        <v>29</v>
      </c>
      <c r="B7025" s="1" t="s">
        <v>9206</v>
      </c>
      <c r="C7025" s="2" t="s">
        <v>9190</v>
      </c>
      <c r="D7025" s="1" t="s">
        <v>19</v>
      </c>
      <c r="E7025" s="3" t="str">
        <f>HYPERLINK("https://fyndiq.se/produkt/56c72c0ba5f749b5/", "2-Pack SAMSUNG S24 Skärmskydd - Härdat Glas 9H - Super kvalitet 3D")</f>
        <v>2-Pack SAMSUNG S24 Skärmskydd - Härdat Glas 9H - Super kvalitet 3D</v>
      </c>
      <c r="F7025" s="1" t="s">
        <v>263</v>
      </c>
      <c r="G7025" s="1" t="s">
        <v>264</v>
      </c>
      <c r="H7025" s="1" t="s">
        <v>265</v>
      </c>
      <c r="I7025" s="1" t="s">
        <v>16</v>
      </c>
      <c r="J7025" s="1" t="s">
        <v>23</v>
      </c>
      <c r="K7025" s="1" t="s">
        <v>16</v>
      </c>
      <c r="L7025" s="1" t="s">
        <v>16</v>
      </c>
      <c r="M7025" s="1" t="s">
        <v>16</v>
      </c>
      <c r="N7025" s="1" t="s">
        <v>16</v>
      </c>
      <c r="O7025" s="1">
        <v>71.2</v>
      </c>
      <c r="P7025" s="1">
        <v>1.0</v>
      </c>
    </row>
    <row r="7026">
      <c r="A7026" s="1" t="s">
        <v>29</v>
      </c>
      <c r="B7026" s="1" t="s">
        <v>9207</v>
      </c>
      <c r="C7026" s="2" t="s">
        <v>9190</v>
      </c>
      <c r="D7026" s="1" t="s">
        <v>19</v>
      </c>
      <c r="E7026" s="3" t="str">
        <f>HYPERLINK("https://fyndiq.se/produkt/e4b87757208946c3/", "2-Pack Samsung S10E Skärmskydd - Härdat Glas 9H - Super kvalitet 3D")</f>
        <v>2-Pack Samsung S10E Skärmskydd - Härdat Glas 9H - Super kvalitet 3D</v>
      </c>
      <c r="F7026" s="1" t="s">
        <v>95</v>
      </c>
      <c r="G7026" s="1" t="s">
        <v>96</v>
      </c>
      <c r="H7026" s="1" t="s">
        <v>97</v>
      </c>
      <c r="I7026" s="1" t="s">
        <v>16</v>
      </c>
      <c r="J7026" s="1" t="s">
        <v>23</v>
      </c>
      <c r="K7026" s="1" t="s">
        <v>16</v>
      </c>
      <c r="L7026" s="1" t="s">
        <v>16</v>
      </c>
      <c r="M7026" s="1" t="s">
        <v>16</v>
      </c>
      <c r="N7026" s="1" t="s">
        <v>16</v>
      </c>
      <c r="O7026" s="1">
        <v>63.2</v>
      </c>
      <c r="P7026" s="1">
        <v>1.0</v>
      </c>
    </row>
    <row r="7027">
      <c r="A7027" s="1" t="s">
        <v>29</v>
      </c>
      <c r="B7027" s="1" t="s">
        <v>9208</v>
      </c>
      <c r="C7027" s="2" t="s">
        <v>9190</v>
      </c>
      <c r="D7027" s="1" t="s">
        <v>19</v>
      </c>
      <c r="E7027" s="3" t="str">
        <f>HYPERLINK("https://fyndiq.se/produkt/acbd2f15758f4e1c/", "2-Pack Samsung A55 5G Skärmskydd i Härdat Glas")</f>
        <v>2-Pack Samsung A55 5G Skärmskydd i Härdat Glas</v>
      </c>
      <c r="F7027" s="1" t="s">
        <v>982</v>
      </c>
      <c r="G7027" s="1" t="s">
        <v>983</v>
      </c>
      <c r="H7027" s="1" t="s">
        <v>984</v>
      </c>
      <c r="I7027" s="1" t="s">
        <v>16</v>
      </c>
      <c r="J7027" s="1" t="s">
        <v>23</v>
      </c>
      <c r="K7027" s="1" t="s">
        <v>16</v>
      </c>
      <c r="L7027" s="1" t="s">
        <v>16</v>
      </c>
      <c r="M7027" s="1" t="s">
        <v>16</v>
      </c>
      <c r="N7027" s="1" t="s">
        <v>16</v>
      </c>
      <c r="O7027" s="1">
        <v>63.2</v>
      </c>
      <c r="P7027" s="1">
        <v>1.0</v>
      </c>
    </row>
    <row r="7028">
      <c r="A7028" s="1" t="s">
        <v>29</v>
      </c>
      <c r="B7028" s="1" t="s">
        <v>9209</v>
      </c>
      <c r="C7028" s="2" t="s">
        <v>9190</v>
      </c>
      <c r="D7028" s="1" t="s">
        <v>19</v>
      </c>
      <c r="E7028" s="3" t="str">
        <f>HYPERLINK("https://fyndiq.se/produkt/8a94b47e940d4cfe/", "2 Pack Xiaomi 12 PRO - Härdat glas 9H-Super kvalitet 3D")</f>
        <v>2 Pack Xiaomi 12 PRO - Härdat glas 9H-Super kvalitet 3D</v>
      </c>
      <c r="F7028" s="1" t="s">
        <v>214</v>
      </c>
      <c r="G7028" s="1" t="s">
        <v>215</v>
      </c>
      <c r="H7028" s="1" t="s">
        <v>216</v>
      </c>
      <c r="I7028" s="1" t="s">
        <v>16</v>
      </c>
      <c r="J7028" s="1" t="s">
        <v>23</v>
      </c>
      <c r="K7028" s="1" t="s">
        <v>16</v>
      </c>
      <c r="L7028" s="1" t="s">
        <v>16</v>
      </c>
      <c r="M7028" s="1" t="s">
        <v>16</v>
      </c>
      <c r="N7028" s="1" t="s">
        <v>16</v>
      </c>
      <c r="O7028" s="1">
        <v>63.2</v>
      </c>
      <c r="P7028" s="1">
        <v>1.0</v>
      </c>
    </row>
    <row r="7029">
      <c r="A7029" s="1" t="s">
        <v>29</v>
      </c>
      <c r="B7029" s="1" t="s">
        <v>9210</v>
      </c>
      <c r="C7029" s="2" t="s">
        <v>9190</v>
      </c>
      <c r="D7029" s="1" t="s">
        <v>19</v>
      </c>
      <c r="E7029" s="3" t="str">
        <f>HYPERLINK("https://fyndiq.se/produkt/13e76851ca504320/", "2-Pack Samsung Galaxy S22 Ultra - Härdat glas 9H - Top kvalitet")</f>
        <v>2-Pack Samsung Galaxy S22 Ultra - Härdat glas 9H - Top kvalitet</v>
      </c>
      <c r="F7029" s="1" t="s">
        <v>140</v>
      </c>
      <c r="G7029" s="1" t="s">
        <v>141</v>
      </c>
      <c r="H7029" s="1" t="s">
        <v>142</v>
      </c>
      <c r="I7029" s="1" t="s">
        <v>16</v>
      </c>
      <c r="J7029" s="1" t="s">
        <v>23</v>
      </c>
      <c r="K7029" s="1" t="s">
        <v>16</v>
      </c>
      <c r="L7029" s="1" t="s">
        <v>16</v>
      </c>
      <c r="M7029" s="1" t="s">
        <v>16</v>
      </c>
      <c r="N7029" s="1" t="s">
        <v>16</v>
      </c>
      <c r="O7029" s="1">
        <v>63.2</v>
      </c>
      <c r="P7029" s="1">
        <v>1.0</v>
      </c>
    </row>
    <row r="7030">
      <c r="A7030" s="1" t="s">
        <v>29</v>
      </c>
      <c r="B7030" s="1" t="s">
        <v>9211</v>
      </c>
      <c r="C7030" s="2" t="s">
        <v>9190</v>
      </c>
      <c r="D7030" s="1" t="s">
        <v>19</v>
      </c>
      <c r="E7030" s="3" t="str">
        <f>HYPERLINK("https://fyndiq.se/produkt/56c72c0ba5f749b5/", "2-Pack SAMSUNG S24 Skärmskydd - Härdat Glas 9H - Super kvalitet 3D")</f>
        <v>2-Pack SAMSUNG S24 Skärmskydd - Härdat Glas 9H - Super kvalitet 3D</v>
      </c>
      <c r="F7030" s="1" t="s">
        <v>263</v>
      </c>
      <c r="G7030" s="1" t="s">
        <v>264</v>
      </c>
      <c r="H7030" s="1" t="s">
        <v>265</v>
      </c>
      <c r="I7030" s="1" t="s">
        <v>16</v>
      </c>
      <c r="J7030" s="1" t="s">
        <v>23</v>
      </c>
      <c r="K7030" s="1" t="s">
        <v>16</v>
      </c>
      <c r="L7030" s="1" t="s">
        <v>16</v>
      </c>
      <c r="M7030" s="1" t="s">
        <v>16</v>
      </c>
      <c r="N7030" s="1" t="s">
        <v>16</v>
      </c>
      <c r="O7030" s="1">
        <v>71.2</v>
      </c>
      <c r="P7030" s="1">
        <v>1.0</v>
      </c>
    </row>
    <row r="7031">
      <c r="A7031" s="1" t="s">
        <v>29</v>
      </c>
      <c r="B7031" s="1" t="s">
        <v>9212</v>
      </c>
      <c r="C7031" s="2" t="s">
        <v>9190</v>
      </c>
      <c r="D7031" s="1" t="s">
        <v>19</v>
      </c>
      <c r="E7031" s="3" t="str">
        <f>HYPERLINK("https://fyndiq.se/produkt/406117b60bf241a0/", "2-Pack Samsung Galaxy S9 - Härdat glas 9H - Super kvalitet 3D")</f>
        <v>2-Pack Samsung Galaxy S9 - Härdat glas 9H - Super kvalitet 3D</v>
      </c>
      <c r="F7031" s="1" t="s">
        <v>228</v>
      </c>
      <c r="G7031" s="1" t="s">
        <v>229</v>
      </c>
      <c r="H7031" s="1" t="s">
        <v>230</v>
      </c>
      <c r="I7031" s="1" t="s">
        <v>16</v>
      </c>
      <c r="J7031" s="1" t="s">
        <v>23</v>
      </c>
      <c r="K7031" s="1" t="s">
        <v>16</v>
      </c>
      <c r="L7031" s="1" t="s">
        <v>16</v>
      </c>
      <c r="M7031" s="1" t="s">
        <v>16</v>
      </c>
      <c r="N7031" s="1" t="s">
        <v>16</v>
      </c>
      <c r="O7031" s="1">
        <v>63.2</v>
      </c>
      <c r="P7031" s="1">
        <v>1.0</v>
      </c>
    </row>
    <row r="7032">
      <c r="A7032" s="1" t="s">
        <v>29</v>
      </c>
      <c r="B7032" s="1" t="s">
        <v>9213</v>
      </c>
      <c r="C7032" s="2" t="s">
        <v>9190</v>
      </c>
      <c r="D7032" s="1" t="s">
        <v>19</v>
      </c>
      <c r="E7032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7032" s="1" t="s">
        <v>1110</v>
      </c>
      <c r="G7032" s="1" t="s">
        <v>1111</v>
      </c>
      <c r="H7032" s="1" t="s">
        <v>1112</v>
      </c>
      <c r="I7032" s="1" t="s">
        <v>16</v>
      </c>
      <c r="J7032" s="1" t="s">
        <v>23</v>
      </c>
      <c r="K7032" s="1" t="s">
        <v>16</v>
      </c>
      <c r="L7032" s="1" t="s">
        <v>16</v>
      </c>
      <c r="M7032" s="1" t="s">
        <v>16</v>
      </c>
      <c r="N7032" s="1" t="s">
        <v>16</v>
      </c>
      <c r="O7032" s="1">
        <v>71.2</v>
      </c>
      <c r="P7032" s="1">
        <v>1.0</v>
      </c>
    </row>
    <row r="7033">
      <c r="A7033" s="1" t="s">
        <v>29</v>
      </c>
      <c r="B7033" s="1" t="s">
        <v>9214</v>
      </c>
      <c r="C7033" s="2" t="s">
        <v>9190</v>
      </c>
      <c r="D7033" s="1" t="s">
        <v>19</v>
      </c>
      <c r="E703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033" s="1" t="s">
        <v>2144</v>
      </c>
      <c r="G7033" s="1" t="s">
        <v>2145</v>
      </c>
      <c r="H7033" s="1" t="s">
        <v>2146</v>
      </c>
      <c r="I7033" s="1" t="s">
        <v>16</v>
      </c>
      <c r="J7033" s="1" t="s">
        <v>23</v>
      </c>
      <c r="K7033" s="1" t="s">
        <v>16</v>
      </c>
      <c r="L7033" s="1" t="s">
        <v>16</v>
      </c>
      <c r="M7033" s="1" t="s">
        <v>16</v>
      </c>
      <c r="N7033" s="1" t="s">
        <v>16</v>
      </c>
      <c r="O7033" s="1">
        <v>63.2</v>
      </c>
      <c r="P7033" s="1">
        <v>1.0</v>
      </c>
    </row>
    <row r="7034">
      <c r="A7034" s="1" t="s">
        <v>29</v>
      </c>
      <c r="B7034" s="1" t="s">
        <v>9215</v>
      </c>
      <c r="C7034" s="2" t="s">
        <v>9190</v>
      </c>
      <c r="D7034" s="1" t="s">
        <v>19</v>
      </c>
      <c r="E7034" s="3" t="str">
        <f>HYPERLINK("https://fyndiq.se/produkt/d420ef08a36f4f9c/", "Motorola Moto G54 - Härdat Glas 9H - Super kvalitet 3D Skärmskydd")</f>
        <v>Motorola Moto G54 - Härdat Glas 9H - Super kvalitet 3D Skärmskydd</v>
      </c>
      <c r="F7034" s="1" t="s">
        <v>4700</v>
      </c>
      <c r="G7034" s="1" t="s">
        <v>4701</v>
      </c>
      <c r="H7034" s="1" t="s">
        <v>4702</v>
      </c>
      <c r="I7034" s="1" t="s">
        <v>16</v>
      </c>
      <c r="J7034" s="1" t="s">
        <v>23</v>
      </c>
      <c r="K7034" s="1" t="s">
        <v>16</v>
      </c>
      <c r="L7034" s="1" t="s">
        <v>16</v>
      </c>
      <c r="M7034" s="1" t="s">
        <v>16</v>
      </c>
      <c r="N7034" s="1" t="s">
        <v>16</v>
      </c>
      <c r="O7034" s="1">
        <v>55.2</v>
      </c>
      <c r="P7034" s="1">
        <v>1.0</v>
      </c>
    </row>
    <row r="7035">
      <c r="A7035" s="1" t="s">
        <v>29</v>
      </c>
      <c r="B7035" s="1" t="s">
        <v>9216</v>
      </c>
      <c r="C7035" s="2" t="s">
        <v>9190</v>
      </c>
      <c r="D7035" s="1" t="s">
        <v>19</v>
      </c>
      <c r="E7035" s="3" t="str">
        <f>HYPERLINK("https://fyndiq.se/produkt/1680a3aea19a4558/", "2-Pack Samsung S20 Skärmskydd - Härdat Glas 9H - Super kvalitet 3D")</f>
        <v>2-Pack Samsung S20 Skärmskydd - Härdat Glas 9H - Super kvalitet 3D</v>
      </c>
      <c r="F7035" s="1" t="s">
        <v>755</v>
      </c>
      <c r="G7035" s="1" t="s">
        <v>756</v>
      </c>
      <c r="H7035" s="1" t="s">
        <v>757</v>
      </c>
      <c r="I7035" s="1" t="s">
        <v>16</v>
      </c>
      <c r="J7035" s="1" t="s">
        <v>23</v>
      </c>
      <c r="K7035" s="1" t="s">
        <v>16</v>
      </c>
      <c r="L7035" s="1" t="s">
        <v>16</v>
      </c>
      <c r="M7035" s="1" t="s">
        <v>16</v>
      </c>
      <c r="N7035" s="1" t="s">
        <v>16</v>
      </c>
      <c r="O7035" s="1">
        <v>63.2</v>
      </c>
      <c r="P7035" s="1">
        <v>1.0</v>
      </c>
    </row>
    <row r="7036">
      <c r="A7036" s="1" t="s">
        <v>29</v>
      </c>
      <c r="B7036" s="1" t="s">
        <v>9217</v>
      </c>
      <c r="C7036" s="2" t="s">
        <v>9190</v>
      </c>
      <c r="D7036" s="1" t="s">
        <v>19</v>
      </c>
      <c r="E7036" s="3" t="str">
        <f>HYPERLINK("https://fyndiq.se/produkt/b4b1148b5d274f33/", "2 Pack Xiaomi 11T 5G - Härdat glas 9H - Super kvalitet 3D")</f>
        <v>2 Pack Xiaomi 11T 5G - Härdat glas 9H - Super kvalitet 3D</v>
      </c>
      <c r="F7036" s="1" t="s">
        <v>345</v>
      </c>
      <c r="G7036" s="1" t="s">
        <v>346</v>
      </c>
      <c r="H7036" s="1" t="s">
        <v>347</v>
      </c>
      <c r="I7036" s="1" t="s">
        <v>16</v>
      </c>
      <c r="J7036" s="1" t="s">
        <v>23</v>
      </c>
      <c r="K7036" s="1" t="s">
        <v>16</v>
      </c>
      <c r="L7036" s="1" t="s">
        <v>16</v>
      </c>
      <c r="M7036" s="1" t="s">
        <v>16</v>
      </c>
      <c r="N7036" s="1" t="s">
        <v>16</v>
      </c>
      <c r="O7036" s="1">
        <v>63.2</v>
      </c>
      <c r="P7036" s="1">
        <v>1.0</v>
      </c>
    </row>
    <row r="7037">
      <c r="A7037" s="1" t="s">
        <v>29</v>
      </c>
      <c r="B7037" s="1" t="s">
        <v>9218</v>
      </c>
      <c r="C7037" s="2" t="s">
        <v>9190</v>
      </c>
      <c r="D7037" s="1" t="s">
        <v>19</v>
      </c>
      <c r="E7037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7037" s="1" t="s">
        <v>1475</v>
      </c>
      <c r="G7037" s="1" t="s">
        <v>1476</v>
      </c>
      <c r="H7037" s="1" t="s">
        <v>1477</v>
      </c>
      <c r="I7037" s="1" t="s">
        <v>16</v>
      </c>
      <c r="J7037" s="1" t="s">
        <v>23</v>
      </c>
      <c r="K7037" s="1" t="s">
        <v>16</v>
      </c>
      <c r="L7037" s="1" t="s">
        <v>16</v>
      </c>
      <c r="M7037" s="1" t="s">
        <v>16</v>
      </c>
      <c r="N7037" s="1" t="s">
        <v>16</v>
      </c>
      <c r="O7037" s="1">
        <v>79.2</v>
      </c>
      <c r="P7037" s="1">
        <v>1.0</v>
      </c>
    </row>
    <row r="7038">
      <c r="A7038" s="1" t="s">
        <v>29</v>
      </c>
      <c r="B7038" s="1" t="s">
        <v>9219</v>
      </c>
      <c r="C7038" s="2" t="s">
        <v>9190</v>
      </c>
      <c r="D7038" s="1" t="s">
        <v>19</v>
      </c>
      <c r="E703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038" s="1" t="s">
        <v>258</v>
      </c>
      <c r="G7038" s="1" t="s">
        <v>259</v>
      </c>
      <c r="H7038" s="1" t="s">
        <v>260</v>
      </c>
      <c r="I7038" s="1" t="s">
        <v>16</v>
      </c>
      <c r="J7038" s="1" t="s">
        <v>23</v>
      </c>
      <c r="K7038" s="1" t="s">
        <v>16</v>
      </c>
      <c r="L7038" s="1" t="s">
        <v>16</v>
      </c>
      <c r="M7038" s="1" t="s">
        <v>16</v>
      </c>
      <c r="N7038" s="1" t="s">
        <v>16</v>
      </c>
      <c r="O7038" s="1">
        <v>63.2</v>
      </c>
      <c r="P7038" s="1">
        <v>1.0</v>
      </c>
    </row>
    <row r="7039">
      <c r="A7039" s="1" t="s">
        <v>29</v>
      </c>
      <c r="B7039" s="1" t="s">
        <v>9220</v>
      </c>
      <c r="C7039" s="2" t="s">
        <v>9190</v>
      </c>
      <c r="D7039" s="1" t="s">
        <v>19</v>
      </c>
      <c r="E7039" s="3" t="str">
        <f>HYPERLINK("https://fyndiq.se/produkt/f15b82570d4144d0/", "2-Pack Apple Watch 41mm – Härdat glas 9H – Super kvalitet 3D")</f>
        <v>2-Pack Apple Watch 41mm – Härdat glas 9H – Super kvalitet 3D</v>
      </c>
      <c r="F7039" s="1" t="s">
        <v>144</v>
      </c>
      <c r="G7039" s="1" t="s">
        <v>145</v>
      </c>
      <c r="H7039" s="1" t="s">
        <v>146</v>
      </c>
      <c r="I7039" s="1" t="s">
        <v>16</v>
      </c>
      <c r="J7039" s="1" t="s">
        <v>23</v>
      </c>
      <c r="K7039" s="1" t="s">
        <v>16</v>
      </c>
      <c r="L7039" s="1" t="s">
        <v>16</v>
      </c>
      <c r="M7039" s="1" t="s">
        <v>16</v>
      </c>
      <c r="N7039" s="1" t="s">
        <v>16</v>
      </c>
      <c r="O7039" s="1">
        <v>55.2</v>
      </c>
      <c r="P7039" s="1">
        <v>1.0</v>
      </c>
    </row>
    <row r="7040">
      <c r="A7040" s="1" t="s">
        <v>29</v>
      </c>
      <c r="B7040" s="1" t="s">
        <v>9221</v>
      </c>
      <c r="C7040" s="2" t="s">
        <v>9190</v>
      </c>
      <c r="D7040" s="1" t="s">
        <v>19</v>
      </c>
      <c r="E7040" s="3" t="str">
        <f>HYPERLINK("https://fyndiq.se/produkt/a00b62acc6644fd2/", "2-Pack Samsung Galaxy S10 - Härdat glas 9H – Super kvalitet 3D")</f>
        <v>2-Pack Samsung Galaxy S10 - Härdat glas 9H – Super kvalitet 3D</v>
      </c>
      <c r="F7040" s="1" t="s">
        <v>1291</v>
      </c>
      <c r="G7040" s="1" t="s">
        <v>1292</v>
      </c>
      <c r="H7040" s="1" t="s">
        <v>1293</v>
      </c>
      <c r="I7040" s="1" t="s">
        <v>16</v>
      </c>
      <c r="J7040" s="1" t="s">
        <v>23</v>
      </c>
      <c r="K7040" s="1" t="s">
        <v>16</v>
      </c>
      <c r="L7040" s="1" t="s">
        <v>16</v>
      </c>
      <c r="M7040" s="1" t="s">
        <v>16</v>
      </c>
      <c r="N7040" s="1" t="s">
        <v>16</v>
      </c>
      <c r="O7040" s="1">
        <v>63.2</v>
      </c>
      <c r="P7040" s="1">
        <v>1.0</v>
      </c>
    </row>
    <row r="7041">
      <c r="A7041" s="1" t="s">
        <v>29</v>
      </c>
      <c r="B7041" s="1" t="s">
        <v>9222</v>
      </c>
      <c r="C7041" s="2" t="s">
        <v>9190</v>
      </c>
      <c r="D7041" s="1" t="s">
        <v>19</v>
      </c>
      <c r="E7041" s="3" t="str">
        <f>HYPERLINK("https://fyndiq.se/produkt/f15b82570d4144d0/", "2-Pack Apple Watch 41mm – Härdat glas 9H – Super kvalitet 3D")</f>
        <v>2-Pack Apple Watch 41mm – Härdat glas 9H – Super kvalitet 3D</v>
      </c>
      <c r="F7041" s="1" t="s">
        <v>144</v>
      </c>
      <c r="G7041" s="1" t="s">
        <v>145</v>
      </c>
      <c r="H7041" s="1" t="s">
        <v>146</v>
      </c>
      <c r="I7041" s="1" t="s">
        <v>16</v>
      </c>
      <c r="J7041" s="1" t="s">
        <v>23</v>
      </c>
      <c r="K7041" s="1" t="s">
        <v>16</v>
      </c>
      <c r="L7041" s="1" t="s">
        <v>16</v>
      </c>
      <c r="M7041" s="1" t="s">
        <v>16</v>
      </c>
      <c r="N7041" s="1" t="s">
        <v>16</v>
      </c>
      <c r="O7041" s="1">
        <v>55.2</v>
      </c>
      <c r="P7041" s="1">
        <v>1.0</v>
      </c>
    </row>
    <row r="7042">
      <c r="A7042" s="1" t="s">
        <v>29</v>
      </c>
      <c r="B7042" s="1" t="s">
        <v>9223</v>
      </c>
      <c r="C7042" s="2" t="s">
        <v>9190</v>
      </c>
      <c r="D7042" s="1" t="s">
        <v>19</v>
      </c>
      <c r="E7042" s="3" t="str">
        <f>HYPERLINK("https://fyndiq.se/produkt/a871a7da0b2249a8/", "2-Pack Iphone 11 Pro Max - 9H Härdat Glass - Top Kvalitet")</f>
        <v>2-Pack Iphone 11 Pro Max - 9H Härdat Glass - Top Kvalitet</v>
      </c>
      <c r="F7042" s="1" t="s">
        <v>559</v>
      </c>
      <c r="G7042" s="1" t="s">
        <v>560</v>
      </c>
      <c r="H7042" s="1" t="s">
        <v>561</v>
      </c>
      <c r="I7042" s="1" t="s">
        <v>16</v>
      </c>
      <c r="J7042" s="1" t="s">
        <v>23</v>
      </c>
      <c r="K7042" s="1" t="s">
        <v>16</v>
      </c>
      <c r="L7042" s="1" t="s">
        <v>16</v>
      </c>
      <c r="M7042" s="1" t="s">
        <v>16</v>
      </c>
      <c r="N7042" s="1" t="s">
        <v>16</v>
      </c>
      <c r="O7042" s="1">
        <v>55.2</v>
      </c>
      <c r="P7042" s="1">
        <v>1.0</v>
      </c>
    </row>
    <row r="7043">
      <c r="A7043" s="1" t="s">
        <v>29</v>
      </c>
      <c r="B7043" s="1" t="s">
        <v>9224</v>
      </c>
      <c r="C7043" s="2" t="s">
        <v>9190</v>
      </c>
      <c r="D7043" s="1" t="s">
        <v>19</v>
      </c>
      <c r="E7043" s="3" t="str">
        <f>HYPERLINK("https://fyndiq.se/produkt/493fca8cc0704bee/", "2-Pack Samsung Galaxy A23 - Härdat Glas 9H - Super Kvalitet 3D")</f>
        <v>2-Pack Samsung Galaxy A23 - Härdat Glas 9H - Super Kvalitet 3D</v>
      </c>
      <c r="F7043" s="1" t="s">
        <v>9225</v>
      </c>
      <c r="G7043" s="1" t="s">
        <v>9226</v>
      </c>
      <c r="H7043" s="1" t="s">
        <v>9227</v>
      </c>
      <c r="I7043" s="1" t="s">
        <v>16</v>
      </c>
      <c r="J7043" s="1" t="s">
        <v>23</v>
      </c>
      <c r="K7043" s="1" t="s">
        <v>16</v>
      </c>
      <c r="L7043" s="1" t="s">
        <v>16</v>
      </c>
      <c r="M7043" s="1" t="s">
        <v>16</v>
      </c>
      <c r="N7043" s="1" t="s">
        <v>16</v>
      </c>
      <c r="O7043" s="1">
        <v>63.2</v>
      </c>
      <c r="P7043" s="1">
        <v>1.0</v>
      </c>
    </row>
    <row r="7044">
      <c r="A7044" s="1" t="s">
        <v>29</v>
      </c>
      <c r="B7044" s="1" t="s">
        <v>9228</v>
      </c>
      <c r="C7044" s="2" t="s">
        <v>9190</v>
      </c>
      <c r="D7044" s="1" t="s">
        <v>19</v>
      </c>
      <c r="E7044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7044" s="1" t="s">
        <v>296</v>
      </c>
      <c r="G7044" s="1" t="s">
        <v>297</v>
      </c>
      <c r="H7044" s="1" t="s">
        <v>298</v>
      </c>
      <c r="I7044" s="1" t="s">
        <v>16</v>
      </c>
      <c r="J7044" s="1" t="s">
        <v>23</v>
      </c>
      <c r="K7044" s="1" t="s">
        <v>16</v>
      </c>
      <c r="L7044" s="1" t="s">
        <v>16</v>
      </c>
      <c r="M7044" s="1" t="s">
        <v>16</v>
      </c>
      <c r="N7044" s="1" t="s">
        <v>16</v>
      </c>
      <c r="O7044" s="1">
        <v>71.2</v>
      </c>
      <c r="P7044" s="1">
        <v>1.0</v>
      </c>
    </row>
    <row r="7045">
      <c r="A7045" s="1" t="s">
        <v>29</v>
      </c>
      <c r="B7045" s="1" t="s">
        <v>9229</v>
      </c>
      <c r="C7045" s="2" t="s">
        <v>9190</v>
      </c>
      <c r="D7045" s="1" t="s">
        <v>19</v>
      </c>
      <c r="E7045" s="3" t="str">
        <f>HYPERLINK("https://fyndiq.se/produkt/c26c9ffef37a436a/", "2-Pack Samsung A35 5G Skärmskydd i Härdat Glas")</f>
        <v>2-Pack Samsung A35 5G Skärmskydd i Härdat Glas</v>
      </c>
      <c r="F7045" s="1" t="s">
        <v>432</v>
      </c>
      <c r="G7045" s="1" t="s">
        <v>433</v>
      </c>
      <c r="H7045" s="1" t="s">
        <v>434</v>
      </c>
      <c r="I7045" s="1" t="s">
        <v>16</v>
      </c>
      <c r="J7045" s="1" t="s">
        <v>23</v>
      </c>
      <c r="K7045" s="1" t="s">
        <v>16</v>
      </c>
      <c r="L7045" s="1" t="s">
        <v>16</v>
      </c>
      <c r="M7045" s="1" t="s">
        <v>16</v>
      </c>
      <c r="N7045" s="1" t="s">
        <v>16</v>
      </c>
      <c r="O7045" s="1">
        <v>63.2</v>
      </c>
      <c r="P7045" s="1">
        <v>1.0</v>
      </c>
    </row>
    <row r="7046">
      <c r="A7046" s="1" t="s">
        <v>29</v>
      </c>
      <c r="B7046" s="1" t="s">
        <v>9230</v>
      </c>
      <c r="C7046" s="2" t="s">
        <v>9190</v>
      </c>
      <c r="D7046" s="1" t="s">
        <v>19</v>
      </c>
      <c r="E7046" s="3" t="str">
        <f>HYPERLINK("https://fyndiq.se/produkt/675bb02ed6bb4e07/", "2-Pack Samsung Galaxy S21 Ultra - Härdat Glas 9H-Super Kvalitet")</f>
        <v>2-Pack Samsung Galaxy S21 Ultra - Härdat Glas 9H-Super Kvalitet</v>
      </c>
      <c r="F7046" s="1" t="s">
        <v>91</v>
      </c>
      <c r="G7046" s="1" t="s">
        <v>92</v>
      </c>
      <c r="H7046" s="1" t="s">
        <v>93</v>
      </c>
      <c r="I7046" s="1" t="s">
        <v>16</v>
      </c>
      <c r="J7046" s="1" t="s">
        <v>23</v>
      </c>
      <c r="K7046" s="1" t="s">
        <v>16</v>
      </c>
      <c r="L7046" s="1" t="s">
        <v>16</v>
      </c>
      <c r="M7046" s="1" t="s">
        <v>16</v>
      </c>
      <c r="N7046" s="1" t="s">
        <v>16</v>
      </c>
      <c r="O7046" s="1">
        <v>63.2</v>
      </c>
      <c r="P7046" s="1">
        <v>1.0</v>
      </c>
    </row>
    <row r="7047">
      <c r="A7047" s="1" t="s">
        <v>29</v>
      </c>
      <c r="B7047" s="1" t="s">
        <v>9231</v>
      </c>
      <c r="C7047" s="2" t="s">
        <v>9190</v>
      </c>
      <c r="D7047" s="1" t="s">
        <v>19</v>
      </c>
      <c r="E704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047" s="1" t="s">
        <v>26</v>
      </c>
      <c r="G7047" s="1" t="s">
        <v>27</v>
      </c>
      <c r="H7047" s="1" t="s">
        <v>28</v>
      </c>
      <c r="I7047" s="1" t="s">
        <v>16</v>
      </c>
      <c r="J7047" s="1" t="s">
        <v>23</v>
      </c>
      <c r="K7047" s="1" t="s">
        <v>16</v>
      </c>
      <c r="L7047" s="1" t="s">
        <v>16</v>
      </c>
      <c r="M7047" s="1" t="s">
        <v>16</v>
      </c>
      <c r="N7047" s="1" t="s">
        <v>16</v>
      </c>
      <c r="O7047" s="1">
        <v>71.2</v>
      </c>
      <c r="P7047" s="1">
        <v>1.0</v>
      </c>
    </row>
    <row r="7048">
      <c r="A7048" s="1" t="s">
        <v>29</v>
      </c>
      <c r="B7048" s="1" t="s">
        <v>9232</v>
      </c>
      <c r="C7048" s="2" t="s">
        <v>9190</v>
      </c>
      <c r="D7048" s="1" t="s">
        <v>19</v>
      </c>
      <c r="E7048" s="3" t="str">
        <f>HYPERLINK("https://fyndiq.se/produkt/a871a7da0b2249a8/", "2-Pack Iphone 11 Pro Max - 9H Härdat Glass - Top Kvalitet")</f>
        <v>2-Pack Iphone 11 Pro Max - 9H Härdat Glass - Top Kvalitet</v>
      </c>
      <c r="F7048" s="1" t="s">
        <v>559</v>
      </c>
      <c r="G7048" s="1" t="s">
        <v>560</v>
      </c>
      <c r="H7048" s="1" t="s">
        <v>561</v>
      </c>
      <c r="I7048" s="1" t="s">
        <v>16</v>
      </c>
      <c r="J7048" s="1" t="s">
        <v>23</v>
      </c>
      <c r="K7048" s="1" t="s">
        <v>16</v>
      </c>
      <c r="L7048" s="1" t="s">
        <v>16</v>
      </c>
      <c r="M7048" s="1" t="s">
        <v>16</v>
      </c>
      <c r="N7048" s="1" t="s">
        <v>16</v>
      </c>
      <c r="O7048" s="1">
        <v>55.2</v>
      </c>
      <c r="P7048" s="1">
        <v>1.0</v>
      </c>
    </row>
    <row r="7049">
      <c r="A7049" s="1" t="s">
        <v>29</v>
      </c>
      <c r="B7049" s="1" t="s">
        <v>9233</v>
      </c>
      <c r="C7049" s="2" t="s">
        <v>9190</v>
      </c>
      <c r="D7049" s="1" t="s">
        <v>19</v>
      </c>
      <c r="E7049" s="3" t="str">
        <f t="shared" ref="E7049:E7050" si="147">HYPERLINK("https://fyndiq.se/produkt/ef10e4ba492c46df/", "2-Pack Samsung S23 FE 5G - 9H Härdat Glass - Super Kvalitet 3D")</f>
        <v>2-Pack Samsung S23 FE 5G - 9H Härdat Glass - Super Kvalitet 3D</v>
      </c>
      <c r="F7049" s="1" t="s">
        <v>2521</v>
      </c>
      <c r="G7049" s="1" t="s">
        <v>2522</v>
      </c>
      <c r="H7049" s="1" t="s">
        <v>2523</v>
      </c>
      <c r="I7049" s="1" t="s">
        <v>16</v>
      </c>
      <c r="J7049" s="1" t="s">
        <v>23</v>
      </c>
      <c r="K7049" s="1" t="s">
        <v>16</v>
      </c>
      <c r="L7049" s="1" t="s">
        <v>16</v>
      </c>
      <c r="M7049" s="1" t="s">
        <v>16</v>
      </c>
      <c r="N7049" s="1" t="s">
        <v>16</v>
      </c>
      <c r="O7049" s="1">
        <v>63.2</v>
      </c>
      <c r="P7049" s="1">
        <v>1.0</v>
      </c>
    </row>
    <row r="7050">
      <c r="A7050" s="1" t="s">
        <v>29</v>
      </c>
      <c r="B7050" s="1" t="s">
        <v>9234</v>
      </c>
      <c r="C7050" s="2" t="s">
        <v>9190</v>
      </c>
      <c r="D7050" s="1" t="s">
        <v>19</v>
      </c>
      <c r="E7050" s="3" t="str">
        <f t="shared" si="147"/>
        <v>2-Pack Samsung S23 FE 5G - 9H Härdat Glass - Super Kvalitet 3D</v>
      </c>
      <c r="F7050" s="1" t="s">
        <v>2521</v>
      </c>
      <c r="G7050" s="1" t="s">
        <v>2522</v>
      </c>
      <c r="H7050" s="1" t="s">
        <v>2523</v>
      </c>
      <c r="I7050" s="1" t="s">
        <v>16</v>
      </c>
      <c r="J7050" s="1" t="s">
        <v>23</v>
      </c>
      <c r="K7050" s="1" t="s">
        <v>16</v>
      </c>
      <c r="L7050" s="1" t="s">
        <v>16</v>
      </c>
      <c r="M7050" s="1" t="s">
        <v>16</v>
      </c>
      <c r="N7050" s="1" t="s">
        <v>16</v>
      </c>
      <c r="O7050" s="1">
        <v>63.2</v>
      </c>
      <c r="P7050" s="1">
        <v>1.0</v>
      </c>
    </row>
    <row r="7051">
      <c r="A7051" s="1" t="s">
        <v>29</v>
      </c>
      <c r="B7051" s="1" t="s">
        <v>9235</v>
      </c>
      <c r="C7051" s="2" t="s">
        <v>9190</v>
      </c>
      <c r="D7051" s="1" t="s">
        <v>19</v>
      </c>
      <c r="E705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051" s="1" t="s">
        <v>311</v>
      </c>
      <c r="G7051" s="1" t="s">
        <v>312</v>
      </c>
      <c r="H7051" s="1" t="s">
        <v>313</v>
      </c>
      <c r="I7051" s="1" t="s">
        <v>16</v>
      </c>
      <c r="J7051" s="1" t="s">
        <v>23</v>
      </c>
      <c r="K7051" s="1" t="s">
        <v>16</v>
      </c>
      <c r="L7051" s="1" t="s">
        <v>16</v>
      </c>
      <c r="M7051" s="1" t="s">
        <v>16</v>
      </c>
      <c r="N7051" s="1" t="s">
        <v>16</v>
      </c>
      <c r="O7051" s="1">
        <v>71.2</v>
      </c>
      <c r="P7051" s="1">
        <v>1.0</v>
      </c>
    </row>
    <row r="7052">
      <c r="A7052" s="1" t="s">
        <v>29</v>
      </c>
      <c r="B7052" s="1" t="s">
        <v>9236</v>
      </c>
      <c r="C7052" s="2" t="s">
        <v>9190</v>
      </c>
      <c r="D7052" s="1" t="s">
        <v>19</v>
      </c>
      <c r="E7052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7052" s="1" t="s">
        <v>1209</v>
      </c>
      <c r="G7052" s="1" t="s">
        <v>1210</v>
      </c>
      <c r="H7052" s="1" t="s">
        <v>1211</v>
      </c>
      <c r="I7052" s="1" t="s">
        <v>16</v>
      </c>
      <c r="J7052" s="1" t="s">
        <v>23</v>
      </c>
      <c r="K7052" s="1" t="s">
        <v>16</v>
      </c>
      <c r="L7052" s="1" t="s">
        <v>16</v>
      </c>
      <c r="M7052" s="1" t="s">
        <v>16</v>
      </c>
      <c r="N7052" s="1" t="s">
        <v>16</v>
      </c>
      <c r="O7052" s="1">
        <v>79.2</v>
      </c>
      <c r="P7052" s="1">
        <v>1.0</v>
      </c>
    </row>
    <row r="7053">
      <c r="A7053" s="1" t="s">
        <v>29</v>
      </c>
      <c r="B7053" s="1" t="s">
        <v>9237</v>
      </c>
      <c r="C7053" s="2" t="s">
        <v>9190</v>
      </c>
      <c r="D7053" s="1" t="s">
        <v>19</v>
      </c>
      <c r="E7053" s="3" t="str">
        <f>HYPERLINK("https://fyndiq.se/produkt/ba16e87d140347ad/", "2 Pack Samsung Galaxy A51 - Härdat glas 9H - Super kvalitet 3D")</f>
        <v>2 Pack Samsung Galaxy A51 - Härdat glas 9H - Super kvalitet 3D</v>
      </c>
      <c r="F7053" s="1" t="s">
        <v>1826</v>
      </c>
      <c r="G7053" s="1" t="s">
        <v>1827</v>
      </c>
      <c r="H7053" s="1" t="s">
        <v>1828</v>
      </c>
      <c r="I7053" s="1" t="s">
        <v>16</v>
      </c>
      <c r="J7053" s="1" t="s">
        <v>23</v>
      </c>
      <c r="K7053" s="1" t="s">
        <v>16</v>
      </c>
      <c r="L7053" s="1" t="s">
        <v>16</v>
      </c>
      <c r="M7053" s="1" t="s">
        <v>16</v>
      </c>
      <c r="N7053" s="1" t="s">
        <v>16</v>
      </c>
      <c r="O7053" s="1">
        <v>63.2</v>
      </c>
      <c r="P7053" s="1">
        <v>1.0</v>
      </c>
    </row>
    <row r="7054">
      <c r="A7054" s="1" t="s">
        <v>29</v>
      </c>
      <c r="B7054" s="1" t="s">
        <v>9238</v>
      </c>
      <c r="C7054" s="2" t="s">
        <v>9190</v>
      </c>
      <c r="D7054" s="1" t="s">
        <v>19</v>
      </c>
      <c r="E7054" s="3" t="str">
        <f>HYPERLINK("https://fyndiq.se/produkt/dd442afde00c4525/", "2-Pack Sony Xperia 5 III - Härdat glas 9H - Super Kvalitet 3D")</f>
        <v>2-Pack Sony Xperia 5 III - Härdat glas 9H - Super Kvalitet 3D</v>
      </c>
      <c r="F7054" s="1" t="s">
        <v>3492</v>
      </c>
      <c r="G7054" s="1" t="s">
        <v>3493</v>
      </c>
      <c r="H7054" s="1" t="s">
        <v>3494</v>
      </c>
      <c r="I7054" s="1" t="s">
        <v>16</v>
      </c>
      <c r="J7054" s="1" t="s">
        <v>23</v>
      </c>
      <c r="K7054" s="1" t="s">
        <v>16</v>
      </c>
      <c r="L7054" s="1" t="s">
        <v>16</v>
      </c>
      <c r="M7054" s="1" t="s">
        <v>16</v>
      </c>
      <c r="N7054" s="1" t="s">
        <v>16</v>
      </c>
      <c r="O7054" s="1">
        <v>63.2</v>
      </c>
      <c r="P7054" s="1">
        <v>1.0</v>
      </c>
    </row>
    <row r="7055">
      <c r="A7055" s="1" t="s">
        <v>29</v>
      </c>
      <c r="B7055" s="1" t="s">
        <v>9239</v>
      </c>
      <c r="C7055" s="2" t="s">
        <v>9190</v>
      </c>
      <c r="D7055" s="1" t="s">
        <v>19</v>
      </c>
      <c r="E7055" s="3" t="str">
        <f>HYPERLINK("https://fyndiq.se/produkt/f72ab8f39ab641e2/", "2 Pack iPhone 7 Plus Vit - Härdat Glas 9H - Super Kvalitet 3D")</f>
        <v>2 Pack iPhone 7 Plus Vit - Härdat Glas 9H - Super Kvalitet 3D</v>
      </c>
      <c r="F7055" s="1" t="s">
        <v>9240</v>
      </c>
      <c r="G7055" s="1" t="s">
        <v>9241</v>
      </c>
      <c r="H7055" s="1" t="s">
        <v>9242</v>
      </c>
      <c r="I7055" s="1" t="s">
        <v>16</v>
      </c>
      <c r="J7055" s="1" t="s">
        <v>23</v>
      </c>
      <c r="K7055" s="1" t="s">
        <v>16</v>
      </c>
      <c r="L7055" s="1" t="s">
        <v>16</v>
      </c>
      <c r="M7055" s="1" t="s">
        <v>16</v>
      </c>
      <c r="N7055" s="1" t="s">
        <v>16</v>
      </c>
      <c r="O7055" s="1">
        <v>55.2</v>
      </c>
      <c r="P7055" s="1">
        <v>1.0</v>
      </c>
    </row>
    <row r="7056">
      <c r="A7056" s="1" t="s">
        <v>29</v>
      </c>
      <c r="B7056" s="1" t="s">
        <v>9243</v>
      </c>
      <c r="C7056" s="2" t="s">
        <v>9190</v>
      </c>
      <c r="D7056" s="1" t="s">
        <v>19</v>
      </c>
      <c r="E7056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7056" s="1" t="s">
        <v>31</v>
      </c>
      <c r="G7056" s="1" t="s">
        <v>32</v>
      </c>
      <c r="H7056" s="1" t="s">
        <v>33</v>
      </c>
      <c r="I7056" s="1" t="s">
        <v>16</v>
      </c>
      <c r="J7056" s="1" t="s">
        <v>23</v>
      </c>
      <c r="K7056" s="1" t="s">
        <v>16</v>
      </c>
      <c r="L7056" s="1" t="s">
        <v>16</v>
      </c>
      <c r="M7056" s="1" t="s">
        <v>16</v>
      </c>
      <c r="N7056" s="1" t="s">
        <v>16</v>
      </c>
      <c r="O7056" s="1">
        <v>79.2</v>
      </c>
      <c r="P7056" s="1">
        <v>1.0</v>
      </c>
    </row>
    <row r="7057">
      <c r="A7057" s="1" t="s">
        <v>29</v>
      </c>
      <c r="B7057" s="1" t="s">
        <v>9244</v>
      </c>
      <c r="C7057" s="2" t="s">
        <v>9190</v>
      </c>
      <c r="D7057" s="1" t="s">
        <v>19</v>
      </c>
      <c r="E705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057" s="1" t="s">
        <v>813</v>
      </c>
      <c r="G7057" s="1" t="s">
        <v>814</v>
      </c>
      <c r="H7057" s="1" t="s">
        <v>815</v>
      </c>
      <c r="I7057" s="1" t="s">
        <v>16</v>
      </c>
      <c r="J7057" s="1" t="s">
        <v>23</v>
      </c>
      <c r="K7057" s="1" t="s">
        <v>16</v>
      </c>
      <c r="L7057" s="1" t="s">
        <v>16</v>
      </c>
      <c r="M7057" s="1" t="s">
        <v>16</v>
      </c>
      <c r="N7057" s="1" t="s">
        <v>16</v>
      </c>
      <c r="O7057" s="1">
        <v>71.2</v>
      </c>
      <c r="P7057" s="1">
        <v>1.0</v>
      </c>
    </row>
    <row r="7058">
      <c r="A7058" s="1" t="s">
        <v>29</v>
      </c>
      <c r="B7058" s="1" t="s">
        <v>9245</v>
      </c>
      <c r="C7058" s="2" t="s">
        <v>9190</v>
      </c>
      <c r="D7058" s="1" t="s">
        <v>19</v>
      </c>
      <c r="E705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058" s="1" t="s">
        <v>103</v>
      </c>
      <c r="G7058" s="1" t="s">
        <v>104</v>
      </c>
      <c r="H7058" s="1" t="s">
        <v>105</v>
      </c>
      <c r="I7058" s="1" t="s">
        <v>16</v>
      </c>
      <c r="J7058" s="1" t="s">
        <v>23</v>
      </c>
      <c r="K7058" s="1" t="s">
        <v>16</v>
      </c>
      <c r="L7058" s="1" t="s">
        <v>16</v>
      </c>
      <c r="M7058" s="1" t="s">
        <v>16</v>
      </c>
      <c r="N7058" s="1" t="s">
        <v>16</v>
      </c>
      <c r="O7058" s="1">
        <v>63.2</v>
      </c>
      <c r="P7058" s="1">
        <v>1.0</v>
      </c>
    </row>
    <row r="7059">
      <c r="A7059" s="1" t="s">
        <v>29</v>
      </c>
      <c r="B7059" s="1" t="s">
        <v>9246</v>
      </c>
      <c r="C7059" s="2" t="s">
        <v>9190</v>
      </c>
      <c r="D7059" s="1" t="s">
        <v>19</v>
      </c>
      <c r="E7059" s="3" t="str">
        <f>HYPERLINK("https://fyndiq.se/produkt/82b7fa5cf2574616/", "2-Pack Privacy XIAOMI 12T PRO Skärmskydd &amp; 1-Pack linsskydd - Härdat Glas 9H - Super kvalitet 3D")</f>
        <v>2-Pack Privacy XIAOMI 12T PRO Skärmskydd &amp; 1-Pack linsskydd - Härdat Glas 9H - Super kvalitet 3D</v>
      </c>
      <c r="F7059" s="1" t="s">
        <v>240</v>
      </c>
      <c r="G7059" s="1" t="s">
        <v>241</v>
      </c>
      <c r="H7059" s="1" t="s">
        <v>242</v>
      </c>
      <c r="I7059" s="1" t="s">
        <v>16</v>
      </c>
      <c r="J7059" s="1" t="s">
        <v>23</v>
      </c>
      <c r="K7059" s="1" t="s">
        <v>16</v>
      </c>
      <c r="L7059" s="1" t="s">
        <v>16</v>
      </c>
      <c r="M7059" s="1" t="s">
        <v>16</v>
      </c>
      <c r="N7059" s="1" t="s">
        <v>16</v>
      </c>
      <c r="O7059" s="1">
        <v>87.2</v>
      </c>
      <c r="P7059" s="1">
        <v>1.0</v>
      </c>
    </row>
    <row r="7060">
      <c r="A7060" s="1" t="s">
        <v>29</v>
      </c>
      <c r="B7060" s="1" t="s">
        <v>9247</v>
      </c>
      <c r="C7060" s="2" t="s">
        <v>9190</v>
      </c>
      <c r="D7060" s="1" t="s">
        <v>19</v>
      </c>
      <c r="E7060" s="3" t="str">
        <f>HYPERLINK("https://fyndiq.se/produkt/28799ed0373d40b4/", "2 Pack Galaxy S21 Ultra 5G- Härdat glas 9H - Super kvalitet 3D")</f>
        <v>2 Pack Galaxy S21 Ultra 5G- Härdat glas 9H - Super kvalitet 3D</v>
      </c>
      <c r="F7060" s="1" t="s">
        <v>272</v>
      </c>
      <c r="G7060" s="1" t="s">
        <v>273</v>
      </c>
      <c r="H7060" s="1" t="s">
        <v>274</v>
      </c>
      <c r="I7060" s="1" t="s">
        <v>16</v>
      </c>
      <c r="J7060" s="1" t="s">
        <v>23</v>
      </c>
      <c r="K7060" s="1" t="s">
        <v>16</v>
      </c>
      <c r="L7060" s="1" t="s">
        <v>16</v>
      </c>
      <c r="M7060" s="1" t="s">
        <v>16</v>
      </c>
      <c r="N7060" s="1" t="s">
        <v>16</v>
      </c>
      <c r="O7060" s="1">
        <v>63.2</v>
      </c>
      <c r="P7060" s="1">
        <v>1.0</v>
      </c>
    </row>
    <row r="7061">
      <c r="A7061" s="1" t="s">
        <v>29</v>
      </c>
      <c r="B7061" s="1" t="s">
        <v>9248</v>
      </c>
      <c r="C7061" s="2" t="s">
        <v>9190</v>
      </c>
      <c r="D7061" s="1" t="s">
        <v>19</v>
      </c>
      <c r="E7061" s="3" t="str">
        <f>HYPERLINK("https://fyndiq.se/produkt/e19fcc2ab2124f8a/", "2-Pack Iphone 13 Pro - 9H Härdat Glass - Top Kvalitet  3D")</f>
        <v>2-Pack Iphone 13 Pro - 9H Härdat Glass - Top Kvalitet  3D</v>
      </c>
      <c r="F7061" s="1" t="s">
        <v>555</v>
      </c>
      <c r="G7061" s="1" t="s">
        <v>556</v>
      </c>
      <c r="H7061" s="1" t="s">
        <v>557</v>
      </c>
      <c r="I7061" s="1" t="s">
        <v>16</v>
      </c>
      <c r="J7061" s="1" t="s">
        <v>23</v>
      </c>
      <c r="K7061" s="1" t="s">
        <v>16</v>
      </c>
      <c r="L7061" s="1" t="s">
        <v>16</v>
      </c>
      <c r="M7061" s="1" t="s">
        <v>16</v>
      </c>
      <c r="N7061" s="1" t="s">
        <v>16</v>
      </c>
      <c r="O7061" s="1">
        <v>55.2</v>
      </c>
      <c r="P7061" s="1">
        <v>1.0</v>
      </c>
    </row>
    <row r="7062">
      <c r="A7062" s="1" t="s">
        <v>29</v>
      </c>
      <c r="B7062" s="1" t="s">
        <v>9249</v>
      </c>
      <c r="C7062" s="2" t="s">
        <v>9190</v>
      </c>
      <c r="D7062" s="1" t="s">
        <v>19</v>
      </c>
      <c r="E7062" s="3" t="str">
        <f>HYPERLINK("https://fyndiq.se/produkt/c745c55ca3af45fb/", "Skärmskydd IPhone 11 / XR - 3D härdat glas - hög kvalitet")</f>
        <v>Skärmskydd IPhone 11 / XR - 3D härdat glas - hög kvalitet</v>
      </c>
      <c r="F7062" s="1" t="s">
        <v>2222</v>
      </c>
      <c r="G7062" s="1" t="s">
        <v>2223</v>
      </c>
      <c r="H7062" s="1" t="s">
        <v>2224</v>
      </c>
      <c r="I7062" s="1" t="s">
        <v>16</v>
      </c>
      <c r="J7062" s="1" t="s">
        <v>23</v>
      </c>
      <c r="K7062" s="1" t="s">
        <v>16</v>
      </c>
      <c r="L7062" s="1" t="s">
        <v>16</v>
      </c>
      <c r="M7062" s="1" t="s">
        <v>16</v>
      </c>
      <c r="N7062" s="1" t="s">
        <v>16</v>
      </c>
      <c r="O7062" s="1">
        <v>47.2</v>
      </c>
      <c r="P7062" s="1">
        <v>1.0</v>
      </c>
    </row>
    <row r="7063">
      <c r="A7063" s="1" t="s">
        <v>29</v>
      </c>
      <c r="B7063" s="1" t="s">
        <v>9250</v>
      </c>
      <c r="C7063" s="2" t="s">
        <v>9190</v>
      </c>
      <c r="D7063" s="1" t="s">
        <v>19</v>
      </c>
      <c r="E7063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7063" s="1" t="s">
        <v>679</v>
      </c>
      <c r="G7063" s="1" t="s">
        <v>680</v>
      </c>
      <c r="H7063" s="1" t="s">
        <v>681</v>
      </c>
      <c r="I7063" s="1" t="s">
        <v>16</v>
      </c>
      <c r="J7063" s="1" t="s">
        <v>23</v>
      </c>
      <c r="K7063" s="1" t="s">
        <v>16</v>
      </c>
      <c r="L7063" s="1" t="s">
        <v>16</v>
      </c>
      <c r="M7063" s="1" t="s">
        <v>16</v>
      </c>
      <c r="N7063" s="1" t="s">
        <v>16</v>
      </c>
      <c r="O7063" s="1">
        <v>95.2</v>
      </c>
      <c r="P7063" s="1">
        <v>1.0</v>
      </c>
    </row>
    <row r="7064">
      <c r="A7064" s="1" t="s">
        <v>29</v>
      </c>
      <c r="B7064" s="1" t="s">
        <v>9251</v>
      </c>
      <c r="C7064" s="2" t="s">
        <v>9190</v>
      </c>
      <c r="D7064" s="1" t="s">
        <v>19</v>
      </c>
      <c r="E7064" s="3" t="str">
        <f>HYPERLINK("https://fyndiq.se/produkt/5d384cc8795744b0/", "2-Pack Samsung A55 Skärmskydd i Härdat Glas")</f>
        <v>2-Pack Samsung A55 Skärmskydd i Härdat Glas</v>
      </c>
      <c r="F7064" s="1" t="s">
        <v>191</v>
      </c>
      <c r="G7064" s="1" t="s">
        <v>192</v>
      </c>
      <c r="H7064" s="1" t="s">
        <v>193</v>
      </c>
      <c r="I7064" s="1" t="s">
        <v>16</v>
      </c>
      <c r="J7064" s="1" t="s">
        <v>23</v>
      </c>
      <c r="K7064" s="1" t="s">
        <v>16</v>
      </c>
      <c r="L7064" s="1" t="s">
        <v>16</v>
      </c>
      <c r="M7064" s="1" t="s">
        <v>16</v>
      </c>
      <c r="N7064" s="1" t="s">
        <v>16</v>
      </c>
      <c r="O7064" s="1">
        <v>63.2</v>
      </c>
      <c r="P7064" s="1">
        <v>1.0</v>
      </c>
    </row>
    <row r="7065">
      <c r="A7065" s="1" t="s">
        <v>29</v>
      </c>
      <c r="B7065" s="1" t="s">
        <v>9252</v>
      </c>
      <c r="C7065" s="2" t="s">
        <v>9190</v>
      </c>
      <c r="D7065" s="1" t="s">
        <v>19</v>
      </c>
      <c r="E7065" s="3" t="str">
        <f>HYPERLINK("https://fyndiq.se/produkt/2a9c08e4daf04aed/", "2-Pack Xiaomi 12T Pro - Härdat Glas 9H - Super kvalitet 3D Skärmskydd")</f>
        <v>2-Pack Xiaomi 12T Pro - Härdat Glas 9H - Super kvalitet 3D Skärmskydd</v>
      </c>
      <c r="F7065" s="1" t="s">
        <v>376</v>
      </c>
      <c r="G7065" s="1" t="s">
        <v>377</v>
      </c>
      <c r="H7065" s="1" t="s">
        <v>378</v>
      </c>
      <c r="I7065" s="1" t="s">
        <v>16</v>
      </c>
      <c r="J7065" s="1" t="s">
        <v>23</v>
      </c>
      <c r="K7065" s="1" t="s">
        <v>16</v>
      </c>
      <c r="L7065" s="1" t="s">
        <v>16</v>
      </c>
      <c r="M7065" s="1" t="s">
        <v>16</v>
      </c>
      <c r="N7065" s="1" t="s">
        <v>16</v>
      </c>
      <c r="O7065" s="1">
        <v>63.2</v>
      </c>
      <c r="P7065" s="1">
        <v>1.0</v>
      </c>
    </row>
    <row r="7066">
      <c r="A7066" s="1" t="s">
        <v>29</v>
      </c>
      <c r="B7066" s="1" t="s">
        <v>9253</v>
      </c>
      <c r="C7066" s="2" t="s">
        <v>9190</v>
      </c>
      <c r="D7066" s="1" t="s">
        <v>19</v>
      </c>
      <c r="E7066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7066" s="1" t="s">
        <v>1608</v>
      </c>
      <c r="G7066" s="1" t="s">
        <v>1609</v>
      </c>
      <c r="H7066" s="1" t="s">
        <v>1610</v>
      </c>
      <c r="I7066" s="1" t="s">
        <v>16</v>
      </c>
      <c r="J7066" s="1" t="s">
        <v>23</v>
      </c>
      <c r="K7066" s="1" t="s">
        <v>16</v>
      </c>
      <c r="L7066" s="1" t="s">
        <v>16</v>
      </c>
      <c r="M7066" s="1" t="s">
        <v>16</v>
      </c>
      <c r="N7066" s="1" t="s">
        <v>16</v>
      </c>
      <c r="O7066" s="1">
        <v>55.2</v>
      </c>
      <c r="P7066" s="1">
        <v>1.0</v>
      </c>
    </row>
    <row r="7067">
      <c r="A7067" s="1" t="s">
        <v>29</v>
      </c>
      <c r="B7067" s="1" t="s">
        <v>9254</v>
      </c>
      <c r="C7067" s="2" t="s">
        <v>9190</v>
      </c>
      <c r="D7067" s="1" t="s">
        <v>19</v>
      </c>
      <c r="E7067" s="3" t="str">
        <f>HYPERLINK("https://fyndiq.se/produkt/432d784756a84eff/", "2-Pack Samsung Galaxy S20FE - Härdat Glas-9H -Super kvalitet 3D")</f>
        <v>2-Pack Samsung Galaxy S20FE - Härdat Glas-9H -Super kvalitet 3D</v>
      </c>
      <c r="F7067" s="1" t="s">
        <v>1078</v>
      </c>
      <c r="G7067" s="1" t="s">
        <v>1079</v>
      </c>
      <c r="H7067" s="1" t="s">
        <v>1080</v>
      </c>
      <c r="I7067" s="1" t="s">
        <v>16</v>
      </c>
      <c r="J7067" s="1" t="s">
        <v>23</v>
      </c>
      <c r="K7067" s="1" t="s">
        <v>16</v>
      </c>
      <c r="L7067" s="1" t="s">
        <v>16</v>
      </c>
      <c r="M7067" s="1" t="s">
        <v>16</v>
      </c>
      <c r="N7067" s="1" t="s">
        <v>16</v>
      </c>
      <c r="O7067" s="1">
        <v>63.2</v>
      </c>
      <c r="P7067" s="1">
        <v>1.0</v>
      </c>
    </row>
    <row r="7068">
      <c r="A7068" s="1" t="s">
        <v>29</v>
      </c>
      <c r="B7068" s="1" t="s">
        <v>9255</v>
      </c>
      <c r="C7068" s="2" t="s">
        <v>9190</v>
      </c>
      <c r="D7068" s="1" t="s">
        <v>19</v>
      </c>
      <c r="E7068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7068" s="1" t="s">
        <v>504</v>
      </c>
      <c r="G7068" s="1" t="s">
        <v>505</v>
      </c>
      <c r="H7068" s="1" t="s">
        <v>506</v>
      </c>
      <c r="I7068" s="1" t="s">
        <v>16</v>
      </c>
      <c r="J7068" s="1" t="s">
        <v>23</v>
      </c>
      <c r="K7068" s="1" t="s">
        <v>16</v>
      </c>
      <c r="L7068" s="1" t="s">
        <v>16</v>
      </c>
      <c r="M7068" s="1" t="s">
        <v>16</v>
      </c>
      <c r="N7068" s="1" t="s">
        <v>16</v>
      </c>
      <c r="O7068" s="1">
        <v>63.2</v>
      </c>
      <c r="P7068" s="1">
        <v>1.0</v>
      </c>
    </row>
    <row r="7069">
      <c r="A7069" s="1" t="s">
        <v>29</v>
      </c>
      <c r="B7069" s="1" t="s">
        <v>9256</v>
      </c>
      <c r="C7069" s="2" t="s">
        <v>9190</v>
      </c>
      <c r="D7069" s="1" t="s">
        <v>19</v>
      </c>
      <c r="E7069" s="3" t="str">
        <f>HYPERLINK("https://fyndiq.se/produkt/56c72c0ba5f749b5/", "2-Pack SAMSUNG S24 Skärmskydd - Härdat Glas 9H - Super kvalitet 3D")</f>
        <v>2-Pack SAMSUNG S24 Skärmskydd - Härdat Glas 9H - Super kvalitet 3D</v>
      </c>
      <c r="F7069" s="1" t="s">
        <v>263</v>
      </c>
      <c r="G7069" s="1" t="s">
        <v>264</v>
      </c>
      <c r="H7069" s="1" t="s">
        <v>265</v>
      </c>
      <c r="I7069" s="1" t="s">
        <v>16</v>
      </c>
      <c r="J7069" s="1" t="s">
        <v>23</v>
      </c>
      <c r="K7069" s="1" t="s">
        <v>16</v>
      </c>
      <c r="L7069" s="1" t="s">
        <v>16</v>
      </c>
      <c r="M7069" s="1" t="s">
        <v>16</v>
      </c>
      <c r="N7069" s="1" t="s">
        <v>16</v>
      </c>
      <c r="O7069" s="1">
        <v>71.2</v>
      </c>
      <c r="P7069" s="1">
        <v>1.0</v>
      </c>
    </row>
    <row r="7070">
      <c r="A7070" s="1" t="s">
        <v>29</v>
      </c>
      <c r="B7070" s="1" t="s">
        <v>9257</v>
      </c>
      <c r="C7070" s="2" t="s">
        <v>9190</v>
      </c>
      <c r="D7070" s="1" t="s">
        <v>19</v>
      </c>
      <c r="E7070" s="3" t="str">
        <f>HYPERLINK("https://fyndiq.se/produkt/0df6cad26c89414b/", "2 Pack Samsung S22 PLUS - 9H Härdat Glass - 3D Super Kvalitet")</f>
        <v>2 Pack Samsung S22 PLUS - 9H Härdat Glass - 3D Super Kvalitet</v>
      </c>
      <c r="F7070" s="1" t="s">
        <v>2472</v>
      </c>
      <c r="G7070" s="1" t="s">
        <v>2473</v>
      </c>
      <c r="H7070" s="1" t="s">
        <v>2474</v>
      </c>
      <c r="I7070" s="1" t="s">
        <v>16</v>
      </c>
      <c r="J7070" s="1" t="s">
        <v>23</v>
      </c>
      <c r="K7070" s="1" t="s">
        <v>16</v>
      </c>
      <c r="L7070" s="1" t="s">
        <v>16</v>
      </c>
      <c r="M7070" s="1" t="s">
        <v>16</v>
      </c>
      <c r="N7070" s="1" t="s">
        <v>16</v>
      </c>
      <c r="O7070" s="1">
        <v>63.2</v>
      </c>
      <c r="P7070" s="1">
        <v>1.0</v>
      </c>
    </row>
    <row r="7071">
      <c r="A7071" s="1" t="s">
        <v>29</v>
      </c>
      <c r="B7071" s="1" t="s">
        <v>9258</v>
      </c>
      <c r="C7071" s="2" t="s">
        <v>9190</v>
      </c>
      <c r="D7071" s="1" t="s">
        <v>19</v>
      </c>
      <c r="E7071" s="3" t="str">
        <f>HYPERLINK("https://fyndiq.se/produkt/56c72c0ba5f749b5/", "2-Pack SAMSUNG S24 Skärmskydd - Härdat Glas 9H - Super kvalitet 3D")</f>
        <v>2-Pack SAMSUNG S24 Skärmskydd - Härdat Glas 9H - Super kvalitet 3D</v>
      </c>
      <c r="F7071" s="1" t="s">
        <v>263</v>
      </c>
      <c r="G7071" s="1" t="s">
        <v>264</v>
      </c>
      <c r="H7071" s="1" t="s">
        <v>265</v>
      </c>
      <c r="I7071" s="1" t="s">
        <v>16</v>
      </c>
      <c r="J7071" s="1" t="s">
        <v>23</v>
      </c>
      <c r="K7071" s="1" t="s">
        <v>16</v>
      </c>
      <c r="L7071" s="1" t="s">
        <v>16</v>
      </c>
      <c r="M7071" s="1" t="s">
        <v>16</v>
      </c>
      <c r="N7071" s="1" t="s">
        <v>16</v>
      </c>
      <c r="O7071" s="1">
        <v>71.2</v>
      </c>
      <c r="P7071" s="1">
        <v>1.0</v>
      </c>
    </row>
    <row r="7072">
      <c r="A7072" s="1" t="s">
        <v>29</v>
      </c>
      <c r="B7072" s="1" t="s">
        <v>9259</v>
      </c>
      <c r="C7072" s="2" t="s">
        <v>9190</v>
      </c>
      <c r="D7072" s="1" t="s">
        <v>19</v>
      </c>
      <c r="E7072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7072" s="1" t="s">
        <v>1209</v>
      </c>
      <c r="G7072" s="1" t="s">
        <v>1210</v>
      </c>
      <c r="H7072" s="1" t="s">
        <v>1211</v>
      </c>
      <c r="I7072" s="1" t="s">
        <v>16</v>
      </c>
      <c r="J7072" s="1" t="s">
        <v>23</v>
      </c>
      <c r="K7072" s="1" t="s">
        <v>16</v>
      </c>
      <c r="L7072" s="1" t="s">
        <v>16</v>
      </c>
      <c r="M7072" s="1" t="s">
        <v>16</v>
      </c>
      <c r="N7072" s="1" t="s">
        <v>16</v>
      </c>
      <c r="O7072" s="1">
        <v>79.2</v>
      </c>
      <c r="P7072" s="1">
        <v>1.0</v>
      </c>
    </row>
    <row r="7073">
      <c r="A7073" s="1" t="s">
        <v>29</v>
      </c>
      <c r="B7073" s="1" t="s">
        <v>9260</v>
      </c>
      <c r="C7073" s="2" t="s">
        <v>9190</v>
      </c>
      <c r="D7073" s="1" t="s">
        <v>19</v>
      </c>
      <c r="E7073" s="3" t="str">
        <f>HYPERLINK("https://fyndiq.se/produkt/c2faf936e55742fe/", "Xiaomi Redmi 9C - Härdat Glas 9H - Super kvalitet 3D Skärmskydd")</f>
        <v>Xiaomi Redmi 9C - Härdat Glas 9H - Super kvalitet 3D Skärmskydd</v>
      </c>
      <c r="F7073" s="1" t="s">
        <v>9261</v>
      </c>
      <c r="G7073" s="1" t="s">
        <v>9262</v>
      </c>
      <c r="H7073" s="1" t="s">
        <v>9263</v>
      </c>
      <c r="I7073" s="1" t="s">
        <v>16</v>
      </c>
      <c r="J7073" s="1" t="s">
        <v>23</v>
      </c>
      <c r="K7073" s="1" t="s">
        <v>16</v>
      </c>
      <c r="L7073" s="1" t="s">
        <v>16</v>
      </c>
      <c r="M7073" s="1" t="s">
        <v>16</v>
      </c>
      <c r="N7073" s="1" t="s">
        <v>16</v>
      </c>
      <c r="O7073" s="1">
        <v>55.2</v>
      </c>
      <c r="P7073" s="1">
        <v>2.0</v>
      </c>
    </row>
    <row r="7074">
      <c r="A7074" s="1" t="s">
        <v>29</v>
      </c>
      <c r="B7074" s="1" t="s">
        <v>9264</v>
      </c>
      <c r="C7074" s="2" t="s">
        <v>9190</v>
      </c>
      <c r="D7074" s="1" t="s">
        <v>19</v>
      </c>
      <c r="E7074" s="3" t="str">
        <f>HYPERLINK("https://fyndiq.se/produkt/432d784756a84eff/", "2-Pack Samsung Galaxy S20FE - Härdat Glas-9H -Super kvalitet 3D")</f>
        <v>2-Pack Samsung Galaxy S20FE - Härdat Glas-9H -Super kvalitet 3D</v>
      </c>
      <c r="F7074" s="1" t="s">
        <v>1078</v>
      </c>
      <c r="G7074" s="1" t="s">
        <v>1079</v>
      </c>
      <c r="H7074" s="1" t="s">
        <v>1080</v>
      </c>
      <c r="I7074" s="1" t="s">
        <v>16</v>
      </c>
      <c r="J7074" s="1" t="s">
        <v>23</v>
      </c>
      <c r="K7074" s="1" t="s">
        <v>16</v>
      </c>
      <c r="L7074" s="1" t="s">
        <v>16</v>
      </c>
      <c r="M7074" s="1" t="s">
        <v>16</v>
      </c>
      <c r="N7074" s="1" t="s">
        <v>16</v>
      </c>
      <c r="O7074" s="1">
        <v>63.2</v>
      </c>
      <c r="P7074" s="1">
        <v>1.0</v>
      </c>
    </row>
    <row r="7075">
      <c r="A7075" s="1" t="s">
        <v>29</v>
      </c>
      <c r="B7075" s="1" t="s">
        <v>9265</v>
      </c>
      <c r="C7075" s="2" t="s">
        <v>9190</v>
      </c>
      <c r="D7075" s="1" t="s">
        <v>19</v>
      </c>
      <c r="E7075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7075" s="1" t="s">
        <v>2035</v>
      </c>
      <c r="G7075" s="1" t="s">
        <v>2036</v>
      </c>
      <c r="H7075" s="1" t="s">
        <v>2037</v>
      </c>
      <c r="I7075" s="1" t="s">
        <v>16</v>
      </c>
      <c r="J7075" s="1" t="s">
        <v>23</v>
      </c>
      <c r="K7075" s="1" t="s">
        <v>16</v>
      </c>
      <c r="L7075" s="1" t="s">
        <v>16</v>
      </c>
      <c r="M7075" s="1" t="s">
        <v>16</v>
      </c>
      <c r="N7075" s="1" t="s">
        <v>16</v>
      </c>
      <c r="O7075" s="1">
        <v>55.2</v>
      </c>
      <c r="P7075" s="1">
        <v>1.0</v>
      </c>
    </row>
    <row r="7076">
      <c r="A7076" s="1" t="s">
        <v>29</v>
      </c>
      <c r="B7076" s="1" t="s">
        <v>9266</v>
      </c>
      <c r="C7076" s="2" t="s">
        <v>9190</v>
      </c>
      <c r="D7076" s="1" t="s">
        <v>19</v>
      </c>
      <c r="E7076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7076" s="1" t="s">
        <v>3699</v>
      </c>
      <c r="G7076" s="1" t="s">
        <v>3700</v>
      </c>
      <c r="H7076" s="1" t="s">
        <v>3701</v>
      </c>
      <c r="I7076" s="1" t="s">
        <v>16</v>
      </c>
      <c r="J7076" s="1" t="s">
        <v>23</v>
      </c>
      <c r="K7076" s="1" t="s">
        <v>16</v>
      </c>
      <c r="L7076" s="1" t="s">
        <v>16</v>
      </c>
      <c r="M7076" s="1" t="s">
        <v>16</v>
      </c>
      <c r="N7076" s="1" t="s">
        <v>16</v>
      </c>
      <c r="O7076" s="1">
        <v>63.2</v>
      </c>
      <c r="P7076" s="1">
        <v>1.0</v>
      </c>
    </row>
    <row r="7077">
      <c r="A7077" s="1" t="s">
        <v>29</v>
      </c>
      <c r="B7077" s="1" t="s">
        <v>9267</v>
      </c>
      <c r="C7077" s="2" t="s">
        <v>9190</v>
      </c>
      <c r="D7077" s="1" t="s">
        <v>19</v>
      </c>
      <c r="E707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077" s="1" t="s">
        <v>539</v>
      </c>
      <c r="G7077" s="1" t="s">
        <v>540</v>
      </c>
      <c r="H7077" s="1" t="s">
        <v>541</v>
      </c>
      <c r="I7077" s="1" t="s">
        <v>16</v>
      </c>
      <c r="J7077" s="1" t="s">
        <v>23</v>
      </c>
      <c r="K7077" s="1" t="s">
        <v>16</v>
      </c>
      <c r="L7077" s="1" t="s">
        <v>16</v>
      </c>
      <c r="M7077" s="1" t="s">
        <v>16</v>
      </c>
      <c r="N7077" s="1" t="s">
        <v>16</v>
      </c>
      <c r="O7077" s="1">
        <v>95.2</v>
      </c>
      <c r="P7077" s="1">
        <v>1.0</v>
      </c>
    </row>
    <row r="7078">
      <c r="A7078" s="1" t="s">
        <v>29</v>
      </c>
      <c r="B7078" s="1" t="s">
        <v>9268</v>
      </c>
      <c r="C7078" s="2" t="s">
        <v>9190</v>
      </c>
      <c r="D7078" s="1" t="s">
        <v>19</v>
      </c>
      <c r="E7078" s="3" t="str">
        <f>HYPERLINK("https://fyndiq.se/produkt/56c72c0ba5f749b5/", "2-Pack SAMSUNG S24 Skärmskydd - Härdat Glas 9H - Super kvalitet 3D")</f>
        <v>2-Pack SAMSUNG S24 Skärmskydd - Härdat Glas 9H - Super kvalitet 3D</v>
      </c>
      <c r="F7078" s="1" t="s">
        <v>263</v>
      </c>
      <c r="G7078" s="1" t="s">
        <v>264</v>
      </c>
      <c r="H7078" s="1" t="s">
        <v>265</v>
      </c>
      <c r="I7078" s="1" t="s">
        <v>16</v>
      </c>
      <c r="J7078" s="1" t="s">
        <v>23</v>
      </c>
      <c r="K7078" s="1" t="s">
        <v>16</v>
      </c>
      <c r="L7078" s="1" t="s">
        <v>16</v>
      </c>
      <c r="M7078" s="1" t="s">
        <v>16</v>
      </c>
      <c r="N7078" s="1" t="s">
        <v>16</v>
      </c>
      <c r="O7078" s="1">
        <v>71.2</v>
      </c>
      <c r="P7078" s="1">
        <v>1.0</v>
      </c>
    </row>
    <row r="7079">
      <c r="A7079" s="1" t="s">
        <v>29</v>
      </c>
      <c r="B7079" s="1" t="s">
        <v>9269</v>
      </c>
      <c r="C7079" s="2" t="s">
        <v>9190</v>
      </c>
      <c r="D7079" s="1" t="s">
        <v>19</v>
      </c>
      <c r="E7079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7079" s="1" t="s">
        <v>837</v>
      </c>
      <c r="G7079" s="1" t="s">
        <v>838</v>
      </c>
      <c r="H7079" s="1" t="s">
        <v>839</v>
      </c>
      <c r="I7079" s="1" t="s">
        <v>16</v>
      </c>
      <c r="J7079" s="1" t="s">
        <v>23</v>
      </c>
      <c r="K7079" s="1" t="s">
        <v>16</v>
      </c>
      <c r="L7079" s="1" t="s">
        <v>16</v>
      </c>
      <c r="M7079" s="1" t="s">
        <v>16</v>
      </c>
      <c r="N7079" s="1" t="s">
        <v>16</v>
      </c>
      <c r="O7079" s="1">
        <v>63.2</v>
      </c>
      <c r="P7079" s="1">
        <v>1.0</v>
      </c>
    </row>
    <row r="7080">
      <c r="A7080" s="1" t="s">
        <v>29</v>
      </c>
      <c r="B7080" s="1" t="s">
        <v>9270</v>
      </c>
      <c r="C7080" s="2" t="s">
        <v>9190</v>
      </c>
      <c r="D7080" s="1" t="s">
        <v>19</v>
      </c>
      <c r="E7080" s="3" t="str">
        <f>HYPERLINK("https://fyndiq.se/produkt/416415a768684efb/", "2-Pack Samsung Galaxy S21 5G - 9H Härdat Glas - HD")</f>
        <v>2-Pack Samsung Galaxy S21 5G - 9H Härdat Glas - HD</v>
      </c>
      <c r="F7080" s="1" t="s">
        <v>39</v>
      </c>
      <c r="G7080" s="1" t="s">
        <v>40</v>
      </c>
      <c r="H7080" s="1" t="s">
        <v>41</v>
      </c>
      <c r="I7080" s="1" t="s">
        <v>16</v>
      </c>
      <c r="J7080" s="1" t="s">
        <v>23</v>
      </c>
      <c r="K7080" s="1" t="s">
        <v>16</v>
      </c>
      <c r="L7080" s="1" t="s">
        <v>16</v>
      </c>
      <c r="M7080" s="1" t="s">
        <v>16</v>
      </c>
      <c r="N7080" s="1" t="s">
        <v>16</v>
      </c>
      <c r="O7080" s="1">
        <v>63.2</v>
      </c>
      <c r="P7080" s="1">
        <v>1.0</v>
      </c>
    </row>
    <row r="7081">
      <c r="A7081" s="1" t="s">
        <v>29</v>
      </c>
      <c r="B7081" s="1" t="s">
        <v>9271</v>
      </c>
      <c r="C7081" s="2" t="s">
        <v>9190</v>
      </c>
      <c r="D7081" s="1" t="s">
        <v>19</v>
      </c>
      <c r="E7081" s="3" t="str">
        <f>HYPERLINK("https://fyndiq.se/produkt/c64bbbf107e34309/", "2-Pack Huawei P30 - Härdat glas 9H – 3D Super kvalitet")</f>
        <v>2-Pack Huawei P30 - Härdat glas 9H – 3D Super kvalitet</v>
      </c>
      <c r="F7081" s="1" t="s">
        <v>845</v>
      </c>
      <c r="G7081" s="1" t="s">
        <v>846</v>
      </c>
      <c r="H7081" s="1" t="s">
        <v>847</v>
      </c>
      <c r="I7081" s="1" t="s">
        <v>16</v>
      </c>
      <c r="J7081" s="1" t="s">
        <v>23</v>
      </c>
      <c r="K7081" s="1" t="s">
        <v>16</v>
      </c>
      <c r="L7081" s="1" t="s">
        <v>16</v>
      </c>
      <c r="M7081" s="1" t="s">
        <v>16</v>
      </c>
      <c r="N7081" s="1" t="s">
        <v>16</v>
      </c>
      <c r="O7081" s="1">
        <v>63.2</v>
      </c>
      <c r="P7081" s="1">
        <v>1.0</v>
      </c>
    </row>
    <row r="7082">
      <c r="A7082" s="1" t="s">
        <v>29</v>
      </c>
      <c r="B7082" s="1" t="s">
        <v>9272</v>
      </c>
      <c r="C7082" s="2" t="s">
        <v>9190</v>
      </c>
      <c r="D7082" s="1" t="s">
        <v>19</v>
      </c>
      <c r="E7082" s="3" t="str">
        <f>HYPERLINK("https://fyndiq.se/produkt/c8f9d711822e4429/", "2-Pack Samsung S22 Plus Skärmskydd &amp; 1-Pack linsskydd - 9H Glas")</f>
        <v>2-Pack Samsung S22 Plus Skärmskydd &amp; 1-Pack linsskydd - 9H Glas</v>
      </c>
      <c r="F7082" s="1" t="s">
        <v>5409</v>
      </c>
      <c r="G7082" s="1" t="s">
        <v>5410</v>
      </c>
      <c r="H7082" s="1" t="s">
        <v>5411</v>
      </c>
      <c r="I7082" s="1" t="s">
        <v>16</v>
      </c>
      <c r="J7082" s="1" t="s">
        <v>23</v>
      </c>
      <c r="K7082" s="1" t="s">
        <v>16</v>
      </c>
      <c r="L7082" s="1" t="s">
        <v>16</v>
      </c>
      <c r="M7082" s="1" t="s">
        <v>16</v>
      </c>
      <c r="N7082" s="1" t="s">
        <v>16</v>
      </c>
      <c r="O7082" s="1">
        <v>71.2</v>
      </c>
      <c r="P7082" s="1">
        <v>1.0</v>
      </c>
    </row>
    <row r="7083">
      <c r="A7083" s="1" t="s">
        <v>29</v>
      </c>
      <c r="B7083" s="1" t="s">
        <v>9273</v>
      </c>
      <c r="C7083" s="2" t="s">
        <v>9190</v>
      </c>
      <c r="D7083" s="1" t="s">
        <v>19</v>
      </c>
      <c r="E7083" s="3" t="str">
        <f>HYPERLINK("https://fyndiq.se/produkt/56c72c0ba5f749b5/", "2-Pack SAMSUNG S24 Skärmskydd - Härdat Glas 9H - Super kvalitet 3D")</f>
        <v>2-Pack SAMSUNG S24 Skärmskydd - Härdat Glas 9H - Super kvalitet 3D</v>
      </c>
      <c r="F7083" s="1" t="s">
        <v>263</v>
      </c>
      <c r="G7083" s="1" t="s">
        <v>264</v>
      </c>
      <c r="H7083" s="1" t="s">
        <v>265</v>
      </c>
      <c r="I7083" s="1" t="s">
        <v>16</v>
      </c>
      <c r="J7083" s="1" t="s">
        <v>23</v>
      </c>
      <c r="K7083" s="1" t="s">
        <v>16</v>
      </c>
      <c r="L7083" s="1" t="s">
        <v>16</v>
      </c>
      <c r="M7083" s="1" t="s">
        <v>16</v>
      </c>
      <c r="N7083" s="1" t="s">
        <v>16</v>
      </c>
      <c r="O7083" s="1">
        <v>71.2</v>
      </c>
      <c r="P7083" s="1">
        <v>1.0</v>
      </c>
    </row>
    <row r="7084">
      <c r="A7084" s="1" t="s">
        <v>29</v>
      </c>
      <c r="B7084" s="1" t="s">
        <v>9274</v>
      </c>
      <c r="C7084" s="2" t="s">
        <v>9190</v>
      </c>
      <c r="D7084" s="1" t="s">
        <v>19</v>
      </c>
      <c r="E7084" s="3" t="str">
        <f>HYPERLINK("https://fyndiq.se/produkt/66924f1ff238487e/", "2-Pack GOOGLE PIXEL 7A Skärmskydd - Härdat Glas 9H - Super kvalitet 3D")</f>
        <v>2-Pack GOOGLE PIXEL 7A Skärmskydd - Härdat Glas 9H - Super kvalitet 3D</v>
      </c>
      <c r="F7084" s="1" t="s">
        <v>315</v>
      </c>
      <c r="G7084" s="1" t="s">
        <v>316</v>
      </c>
      <c r="H7084" s="1" t="s">
        <v>317</v>
      </c>
      <c r="I7084" s="1" t="s">
        <v>16</v>
      </c>
      <c r="J7084" s="1" t="s">
        <v>23</v>
      </c>
      <c r="K7084" s="1" t="s">
        <v>16</v>
      </c>
      <c r="L7084" s="1" t="s">
        <v>16</v>
      </c>
      <c r="M7084" s="1" t="s">
        <v>16</v>
      </c>
      <c r="N7084" s="1" t="s">
        <v>16</v>
      </c>
      <c r="O7084" s="1">
        <v>63.2</v>
      </c>
      <c r="P7084" s="1">
        <v>1.0</v>
      </c>
    </row>
    <row r="7085">
      <c r="A7085" s="1" t="s">
        <v>29</v>
      </c>
      <c r="B7085" s="1" t="s">
        <v>9275</v>
      </c>
      <c r="C7085" s="2" t="s">
        <v>9190</v>
      </c>
      <c r="D7085" s="1" t="s">
        <v>19</v>
      </c>
      <c r="E7085" s="3" t="str">
        <f>HYPERLINK("https://fyndiq.se/produkt/f4e95b294a424d40/", "2-Pack Samsung S10 Skärmskydd - Härdat Glas 9H - Super kvalitet 3D")</f>
        <v>2-Pack Samsung S10 Skärmskydd - Härdat Glas 9H - Super kvalitet 3D</v>
      </c>
      <c r="F7085" s="1" t="s">
        <v>353</v>
      </c>
      <c r="G7085" s="1" t="s">
        <v>354</v>
      </c>
      <c r="H7085" s="1" t="s">
        <v>355</v>
      </c>
      <c r="I7085" s="1" t="s">
        <v>16</v>
      </c>
      <c r="J7085" s="1" t="s">
        <v>23</v>
      </c>
      <c r="K7085" s="1" t="s">
        <v>16</v>
      </c>
      <c r="L7085" s="1" t="s">
        <v>16</v>
      </c>
      <c r="M7085" s="1" t="s">
        <v>16</v>
      </c>
      <c r="N7085" s="1" t="s">
        <v>16</v>
      </c>
      <c r="O7085" s="1">
        <v>63.2</v>
      </c>
      <c r="P7085" s="1">
        <v>1.0</v>
      </c>
    </row>
    <row r="7086">
      <c r="A7086" s="1" t="s">
        <v>29</v>
      </c>
      <c r="B7086" s="1" t="s">
        <v>9276</v>
      </c>
      <c r="C7086" s="2" t="s">
        <v>9190</v>
      </c>
      <c r="D7086" s="1" t="s">
        <v>19</v>
      </c>
      <c r="E7086" s="3" t="str">
        <f>HYPERLINK("https://fyndiq.se/produkt/e6085c39be274bf8/", "2-Pack GOOGLE PIXEL 7 Skärmskydd - Härdat Glas 9H - Super kvalitet 3D")</f>
        <v>2-Pack GOOGLE PIXEL 7 Skärmskydd - Härdat Glas 9H - Super kvalitet 3D</v>
      </c>
      <c r="F7086" s="1" t="s">
        <v>675</v>
      </c>
      <c r="G7086" s="1" t="s">
        <v>676</v>
      </c>
      <c r="H7086" s="1" t="s">
        <v>677</v>
      </c>
      <c r="I7086" s="1" t="s">
        <v>16</v>
      </c>
      <c r="J7086" s="1" t="s">
        <v>23</v>
      </c>
      <c r="K7086" s="1" t="s">
        <v>16</v>
      </c>
      <c r="L7086" s="1" t="s">
        <v>16</v>
      </c>
      <c r="M7086" s="1" t="s">
        <v>16</v>
      </c>
      <c r="N7086" s="1" t="s">
        <v>16</v>
      </c>
      <c r="O7086" s="1">
        <v>63.2</v>
      </c>
      <c r="P7086" s="1">
        <v>1.0</v>
      </c>
    </row>
    <row r="7087">
      <c r="A7087" s="1" t="s">
        <v>29</v>
      </c>
      <c r="B7087" s="1" t="s">
        <v>9277</v>
      </c>
      <c r="C7087" s="2" t="s">
        <v>9190</v>
      </c>
      <c r="D7087" s="1" t="s">
        <v>19</v>
      </c>
      <c r="E7087" s="3" t="str">
        <f>HYPERLINK("https://fyndiq.se/produkt/2b05f888d4134875/", "2 Pack Samsung S22 ULTRA 5G- 9H Härdat Glass -3D Super Kvalitet")</f>
        <v>2 Pack Samsung S22 ULTRA 5G- 9H Härdat Glass -3D Super Kvalitet</v>
      </c>
      <c r="F7087" s="1" t="s">
        <v>9091</v>
      </c>
      <c r="G7087" s="1" t="s">
        <v>9092</v>
      </c>
      <c r="H7087" s="1" t="s">
        <v>9093</v>
      </c>
      <c r="I7087" s="1" t="s">
        <v>16</v>
      </c>
      <c r="J7087" s="1" t="s">
        <v>23</v>
      </c>
      <c r="K7087" s="1" t="s">
        <v>16</v>
      </c>
      <c r="L7087" s="1" t="s">
        <v>16</v>
      </c>
      <c r="M7087" s="1" t="s">
        <v>16</v>
      </c>
      <c r="N7087" s="1" t="s">
        <v>16</v>
      </c>
      <c r="O7087" s="1">
        <v>63.2</v>
      </c>
      <c r="P7087" s="1">
        <v>1.0</v>
      </c>
    </row>
    <row r="7088">
      <c r="A7088" s="1" t="s">
        <v>29</v>
      </c>
      <c r="B7088" s="1" t="s">
        <v>9278</v>
      </c>
      <c r="C7088" s="2" t="s">
        <v>9190</v>
      </c>
      <c r="D7088" s="1" t="s">
        <v>19</v>
      </c>
      <c r="E7088" s="3" t="str">
        <f>HYPERLINK("https://fyndiq.se/produkt/f8f84bbebb2142b1/", "2-Pack Apple Watch Series 7 41mm  -Härdat glas 9H–Super kvalitet")</f>
        <v>2-Pack Apple Watch Series 7 41mm  -Härdat glas 9H–Super kvalitet</v>
      </c>
      <c r="F7088" s="1" t="s">
        <v>531</v>
      </c>
      <c r="G7088" s="1" t="s">
        <v>532</v>
      </c>
      <c r="H7088" s="1" t="s">
        <v>533</v>
      </c>
      <c r="I7088" s="1" t="s">
        <v>16</v>
      </c>
      <c r="J7088" s="1" t="s">
        <v>23</v>
      </c>
      <c r="K7088" s="1" t="s">
        <v>16</v>
      </c>
      <c r="L7088" s="1" t="s">
        <v>16</v>
      </c>
      <c r="M7088" s="1" t="s">
        <v>16</v>
      </c>
      <c r="N7088" s="1" t="s">
        <v>16</v>
      </c>
      <c r="O7088" s="1">
        <v>55.2</v>
      </c>
      <c r="P7088" s="1">
        <v>1.0</v>
      </c>
    </row>
    <row r="7089">
      <c r="A7089" s="1" t="s">
        <v>29</v>
      </c>
      <c r="B7089" s="1" t="s">
        <v>9279</v>
      </c>
      <c r="C7089" s="2" t="s">
        <v>9190</v>
      </c>
      <c r="D7089" s="1" t="s">
        <v>19</v>
      </c>
      <c r="E7089" s="3" t="str">
        <f>HYPERLINK("https://fyndiq.se/produkt/6ae5aff483564a84/", "2-Pack Apple Watch 40mm – Härdat glas 9H – Super kvalitet 3D")</f>
        <v>2-Pack Apple Watch 40mm – Härdat glas 9H – Super kvalitet 3D</v>
      </c>
      <c r="F7089" s="1" t="s">
        <v>1418</v>
      </c>
      <c r="G7089" s="1" t="s">
        <v>1419</v>
      </c>
      <c r="H7089" s="1" t="s">
        <v>1420</v>
      </c>
      <c r="I7089" s="1" t="s">
        <v>16</v>
      </c>
      <c r="J7089" s="1" t="s">
        <v>23</v>
      </c>
      <c r="K7089" s="1" t="s">
        <v>16</v>
      </c>
      <c r="L7089" s="1" t="s">
        <v>16</v>
      </c>
      <c r="M7089" s="1" t="s">
        <v>16</v>
      </c>
      <c r="N7089" s="1" t="s">
        <v>16</v>
      </c>
      <c r="O7089" s="1">
        <v>55.2</v>
      </c>
      <c r="P7089" s="1">
        <v>1.0</v>
      </c>
    </row>
    <row r="7090">
      <c r="A7090" s="1" t="s">
        <v>29</v>
      </c>
      <c r="B7090" s="1" t="s">
        <v>9280</v>
      </c>
      <c r="C7090" s="2" t="s">
        <v>9190</v>
      </c>
      <c r="D7090" s="1" t="s">
        <v>19</v>
      </c>
      <c r="E7090" s="3" t="str">
        <f>HYPERLINK("https://fyndiq.se/produkt/925ae49423884615/", "2-Pack Samsung S22 Ultra Skärmskydd &amp; 1-Pack linsskydd -9H GLAS")</f>
        <v>2-Pack Samsung S22 Ultra Skärmskydd &amp; 1-Pack linsskydd -9H GLAS</v>
      </c>
      <c r="F7090" s="1" t="s">
        <v>335</v>
      </c>
      <c r="G7090" s="1" t="s">
        <v>336</v>
      </c>
      <c r="H7090" s="1" t="s">
        <v>337</v>
      </c>
      <c r="I7090" s="1" t="s">
        <v>16</v>
      </c>
      <c r="J7090" s="1" t="s">
        <v>23</v>
      </c>
      <c r="K7090" s="1" t="s">
        <v>16</v>
      </c>
      <c r="L7090" s="1" t="s">
        <v>16</v>
      </c>
      <c r="M7090" s="1" t="s">
        <v>16</v>
      </c>
      <c r="N7090" s="1" t="s">
        <v>16</v>
      </c>
      <c r="O7090" s="1">
        <v>71.2</v>
      </c>
      <c r="P7090" s="1">
        <v>1.0</v>
      </c>
    </row>
    <row r="7091">
      <c r="A7091" s="1" t="s">
        <v>29</v>
      </c>
      <c r="B7091" s="1" t="s">
        <v>9281</v>
      </c>
      <c r="C7091" s="2" t="s">
        <v>9190</v>
      </c>
      <c r="D7091" s="1" t="s">
        <v>19</v>
      </c>
      <c r="E7091" s="3" t="str">
        <f>HYPERLINK("https://fyndiq.se/produkt/309789ffde48437d/", "3 Pack 1,2M USB-C Type-C Laddkabel Quick Charge 18W Vit")</f>
        <v>3 Pack 1,2M USB-C Type-C Laddkabel Quick Charge 18W Vit</v>
      </c>
      <c r="F7091" s="1" t="s">
        <v>2248</v>
      </c>
      <c r="G7091" s="1" t="s">
        <v>2249</v>
      </c>
      <c r="H7091" s="1" t="s">
        <v>2250</v>
      </c>
      <c r="I7091" s="1" t="s">
        <v>16</v>
      </c>
      <c r="J7091" s="1" t="s">
        <v>23</v>
      </c>
      <c r="K7091" s="1" t="s">
        <v>16</v>
      </c>
      <c r="L7091" s="1" t="s">
        <v>16</v>
      </c>
      <c r="M7091" s="1" t="s">
        <v>16</v>
      </c>
      <c r="N7091" s="1" t="s">
        <v>16</v>
      </c>
      <c r="O7091" s="1">
        <v>79.2</v>
      </c>
      <c r="P7091" s="1">
        <v>1.0</v>
      </c>
    </row>
    <row r="7092">
      <c r="A7092" s="1" t="s">
        <v>29</v>
      </c>
      <c r="B7092" s="1" t="s">
        <v>9282</v>
      </c>
      <c r="C7092" s="2" t="s">
        <v>9190</v>
      </c>
      <c r="D7092" s="1" t="s">
        <v>19</v>
      </c>
      <c r="E7092" s="3" t="str">
        <f>HYPERLINK("https://fyndiq.se/produkt/b6564d07558d42f5/", "1-Pack XIAOMI REDMI 13C Skärmskydd - Härdat Glas 9H - Super kvalitet 3D")</f>
        <v>1-Pack XIAOMI REDMI 13C Skärmskydd - Härdat Glas 9H - Super kvalitet 3D</v>
      </c>
      <c r="F7092" s="1" t="s">
        <v>1654</v>
      </c>
      <c r="G7092" s="1" t="s">
        <v>1655</v>
      </c>
      <c r="H7092" s="1" t="s">
        <v>1656</v>
      </c>
      <c r="I7092" s="1" t="s">
        <v>16</v>
      </c>
      <c r="J7092" s="1" t="s">
        <v>23</v>
      </c>
      <c r="K7092" s="1" t="s">
        <v>16</v>
      </c>
      <c r="L7092" s="1" t="s">
        <v>16</v>
      </c>
      <c r="M7092" s="1" t="s">
        <v>16</v>
      </c>
      <c r="N7092" s="1" t="s">
        <v>16</v>
      </c>
      <c r="O7092" s="1">
        <v>55.2</v>
      </c>
      <c r="P7092" s="1">
        <v>1.0</v>
      </c>
    </row>
    <row r="7093">
      <c r="A7093" s="1" t="s">
        <v>29</v>
      </c>
      <c r="B7093" s="1" t="s">
        <v>9283</v>
      </c>
      <c r="C7093" s="2" t="s">
        <v>9190</v>
      </c>
      <c r="D7093" s="1" t="s">
        <v>19</v>
      </c>
      <c r="E7093" s="3" t="str">
        <f>HYPERLINK("https://fyndiq.se/produkt/56c72c0ba5f749b5/", "2-Pack SAMSUNG S24 Skärmskydd - Härdat Glas 9H - Super kvalitet 3D")</f>
        <v>2-Pack SAMSUNG S24 Skärmskydd - Härdat Glas 9H - Super kvalitet 3D</v>
      </c>
      <c r="F7093" s="1" t="s">
        <v>263</v>
      </c>
      <c r="G7093" s="1" t="s">
        <v>264</v>
      </c>
      <c r="H7093" s="1" t="s">
        <v>265</v>
      </c>
      <c r="I7093" s="1" t="s">
        <v>16</v>
      </c>
      <c r="J7093" s="1" t="s">
        <v>23</v>
      </c>
      <c r="K7093" s="1" t="s">
        <v>16</v>
      </c>
      <c r="L7093" s="1" t="s">
        <v>16</v>
      </c>
      <c r="M7093" s="1" t="s">
        <v>16</v>
      </c>
      <c r="N7093" s="1" t="s">
        <v>16</v>
      </c>
      <c r="O7093" s="1">
        <v>71.2</v>
      </c>
      <c r="P7093" s="1">
        <v>1.0</v>
      </c>
    </row>
    <row r="7094">
      <c r="A7094" s="1" t="s">
        <v>29</v>
      </c>
      <c r="B7094" s="1" t="s">
        <v>9284</v>
      </c>
      <c r="C7094" s="2" t="s">
        <v>9285</v>
      </c>
      <c r="D7094" s="1" t="s">
        <v>19</v>
      </c>
      <c r="E709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094" s="1" t="s">
        <v>977</v>
      </c>
      <c r="G7094" s="1" t="s">
        <v>978</v>
      </c>
      <c r="H7094" s="1" t="s">
        <v>979</v>
      </c>
      <c r="I7094" s="1" t="s">
        <v>16</v>
      </c>
      <c r="J7094" s="1" t="s">
        <v>23</v>
      </c>
      <c r="K7094" s="1" t="s">
        <v>16</v>
      </c>
      <c r="L7094" s="1" t="s">
        <v>16</v>
      </c>
      <c r="M7094" s="1" t="s">
        <v>16</v>
      </c>
      <c r="N7094" s="1" t="s">
        <v>16</v>
      </c>
      <c r="O7094" s="1">
        <v>63.2</v>
      </c>
      <c r="P7094" s="1">
        <v>1.0</v>
      </c>
    </row>
    <row r="7095">
      <c r="A7095" s="1" t="s">
        <v>29</v>
      </c>
      <c r="B7095" s="1" t="s">
        <v>9286</v>
      </c>
      <c r="C7095" s="2" t="s">
        <v>9285</v>
      </c>
      <c r="D7095" s="1" t="s">
        <v>19</v>
      </c>
      <c r="E7095" s="3" t="str">
        <f>HYPERLINK("https://fyndiq.se/produkt/406117b60bf241a0/", "2-Pack Samsung Galaxy S9 - Härdat glas 9H - Super kvalitet 3D")</f>
        <v>2-Pack Samsung Galaxy S9 - Härdat glas 9H - Super kvalitet 3D</v>
      </c>
      <c r="F7095" s="1" t="s">
        <v>228</v>
      </c>
      <c r="G7095" s="1" t="s">
        <v>229</v>
      </c>
      <c r="H7095" s="1" t="s">
        <v>230</v>
      </c>
      <c r="I7095" s="1" t="s">
        <v>16</v>
      </c>
      <c r="J7095" s="1" t="s">
        <v>23</v>
      </c>
      <c r="K7095" s="1" t="s">
        <v>16</v>
      </c>
      <c r="L7095" s="1" t="s">
        <v>16</v>
      </c>
      <c r="M7095" s="1" t="s">
        <v>16</v>
      </c>
      <c r="N7095" s="1" t="s">
        <v>16</v>
      </c>
      <c r="O7095" s="1">
        <v>63.2</v>
      </c>
      <c r="P7095" s="1">
        <v>1.0</v>
      </c>
    </row>
    <row r="7096">
      <c r="A7096" s="1" t="s">
        <v>29</v>
      </c>
      <c r="B7096" s="1" t="s">
        <v>9287</v>
      </c>
      <c r="C7096" s="2" t="s">
        <v>9285</v>
      </c>
      <c r="D7096" s="1" t="s">
        <v>19</v>
      </c>
      <c r="E7096" s="3" t="str">
        <f>HYPERLINK("https://fyndiq.se/produkt/f29c4bc6174d415b/", "2 Pack Samsung Galaxy S8 - Härdat glas 9H - Super kvalitet 3D")</f>
        <v>2 Pack Samsung Galaxy S8 - Härdat glas 9H - Super kvalitet 3D</v>
      </c>
      <c r="F7096" s="1" t="s">
        <v>1789</v>
      </c>
      <c r="G7096" s="1" t="s">
        <v>1790</v>
      </c>
      <c r="H7096" s="1" t="s">
        <v>1791</v>
      </c>
      <c r="I7096" s="1" t="s">
        <v>16</v>
      </c>
      <c r="J7096" s="1" t="s">
        <v>23</v>
      </c>
      <c r="K7096" s="1" t="s">
        <v>16</v>
      </c>
      <c r="L7096" s="1" t="s">
        <v>16</v>
      </c>
      <c r="M7096" s="1" t="s">
        <v>16</v>
      </c>
      <c r="N7096" s="1" t="s">
        <v>16</v>
      </c>
      <c r="O7096" s="1">
        <v>63.2</v>
      </c>
      <c r="P7096" s="1">
        <v>1.0</v>
      </c>
    </row>
    <row r="7097">
      <c r="A7097" s="1" t="s">
        <v>29</v>
      </c>
      <c r="B7097" s="1" t="s">
        <v>9288</v>
      </c>
      <c r="C7097" s="2" t="s">
        <v>9285</v>
      </c>
      <c r="D7097" s="1" t="s">
        <v>19</v>
      </c>
      <c r="E7097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7097" s="1" t="s">
        <v>1377</v>
      </c>
      <c r="G7097" s="1" t="s">
        <v>1378</v>
      </c>
      <c r="H7097" s="1" t="s">
        <v>1379</v>
      </c>
      <c r="I7097" s="1" t="s">
        <v>16</v>
      </c>
      <c r="J7097" s="1" t="s">
        <v>23</v>
      </c>
      <c r="K7097" s="1" t="s">
        <v>16</v>
      </c>
      <c r="L7097" s="1" t="s">
        <v>16</v>
      </c>
      <c r="M7097" s="1" t="s">
        <v>16</v>
      </c>
      <c r="N7097" s="1" t="s">
        <v>16</v>
      </c>
      <c r="O7097" s="1">
        <v>79.2</v>
      </c>
      <c r="P7097" s="1">
        <v>1.0</v>
      </c>
    </row>
    <row r="7098">
      <c r="A7098" s="1" t="s">
        <v>29</v>
      </c>
      <c r="B7098" s="1" t="s">
        <v>9289</v>
      </c>
      <c r="C7098" s="2" t="s">
        <v>9285</v>
      </c>
      <c r="D7098" s="1" t="s">
        <v>19</v>
      </c>
      <c r="E7098" s="3" t="str">
        <f>HYPERLINK("https://fyndiq.se/produkt/2477583187264ece/", "2-Pack Samsung S20 - 9H Härdat Glass - Top Kvalitet")</f>
        <v>2-Pack Samsung S20 - 9H Härdat Glass - Top Kvalitet</v>
      </c>
      <c r="F7098" s="1" t="s">
        <v>124</v>
      </c>
      <c r="G7098" s="1" t="s">
        <v>125</v>
      </c>
      <c r="H7098" s="1" t="s">
        <v>126</v>
      </c>
      <c r="I7098" s="1" t="s">
        <v>16</v>
      </c>
      <c r="J7098" s="1" t="s">
        <v>23</v>
      </c>
      <c r="K7098" s="1" t="s">
        <v>16</v>
      </c>
      <c r="L7098" s="1" t="s">
        <v>16</v>
      </c>
      <c r="M7098" s="1" t="s">
        <v>16</v>
      </c>
      <c r="N7098" s="1" t="s">
        <v>16</v>
      </c>
      <c r="O7098" s="1">
        <v>71.2</v>
      </c>
      <c r="P7098" s="1">
        <v>1.0</v>
      </c>
    </row>
    <row r="7099">
      <c r="A7099" s="1" t="s">
        <v>29</v>
      </c>
      <c r="B7099" s="1" t="s">
        <v>9290</v>
      </c>
      <c r="C7099" s="2" t="s">
        <v>9285</v>
      </c>
      <c r="D7099" s="1" t="s">
        <v>19</v>
      </c>
      <c r="E709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099" s="1" t="s">
        <v>258</v>
      </c>
      <c r="G7099" s="1" t="s">
        <v>259</v>
      </c>
      <c r="H7099" s="1" t="s">
        <v>260</v>
      </c>
      <c r="I7099" s="1" t="s">
        <v>16</v>
      </c>
      <c r="J7099" s="1" t="s">
        <v>23</v>
      </c>
      <c r="K7099" s="1" t="s">
        <v>16</v>
      </c>
      <c r="L7099" s="1" t="s">
        <v>16</v>
      </c>
      <c r="M7099" s="1" t="s">
        <v>16</v>
      </c>
      <c r="N7099" s="1" t="s">
        <v>16</v>
      </c>
      <c r="O7099" s="1">
        <v>63.2</v>
      </c>
      <c r="P7099" s="1">
        <v>1.0</v>
      </c>
    </row>
    <row r="7100">
      <c r="A7100" s="1" t="s">
        <v>29</v>
      </c>
      <c r="B7100" s="1" t="s">
        <v>9291</v>
      </c>
      <c r="C7100" s="2" t="s">
        <v>9285</v>
      </c>
      <c r="D7100" s="1" t="s">
        <v>19</v>
      </c>
      <c r="E7100" s="3" t="str">
        <f>HYPERLINK("https://fyndiq.se/produkt/416415a768684efb/", "2-Pack Samsung Galaxy S21 5G - 9H Härdat Glas - HD")</f>
        <v>2-Pack Samsung Galaxy S21 5G - 9H Härdat Glas - HD</v>
      </c>
      <c r="F7100" s="1" t="s">
        <v>39</v>
      </c>
      <c r="G7100" s="1" t="s">
        <v>40</v>
      </c>
      <c r="H7100" s="1" t="s">
        <v>41</v>
      </c>
      <c r="I7100" s="1" t="s">
        <v>16</v>
      </c>
      <c r="J7100" s="1" t="s">
        <v>23</v>
      </c>
      <c r="K7100" s="1" t="s">
        <v>16</v>
      </c>
      <c r="L7100" s="1" t="s">
        <v>16</v>
      </c>
      <c r="M7100" s="1" t="s">
        <v>16</v>
      </c>
      <c r="N7100" s="1" t="s">
        <v>16</v>
      </c>
      <c r="O7100" s="1">
        <v>63.2</v>
      </c>
      <c r="P7100" s="1">
        <v>1.0</v>
      </c>
    </row>
    <row r="7101">
      <c r="A7101" s="1" t="s">
        <v>29</v>
      </c>
      <c r="B7101" s="1" t="s">
        <v>9292</v>
      </c>
      <c r="C7101" s="2" t="s">
        <v>9285</v>
      </c>
      <c r="D7101" s="1" t="s">
        <v>19</v>
      </c>
      <c r="E7101" s="3" t="str">
        <f>HYPERLINK("https://fyndiq.se/produkt/c8d2506a79ce40d9/", "2 Pack Samsung Galaxy S8 Plus - Härdat glas 9H–Super kvalitet 3D")</f>
        <v>2 Pack Samsung Galaxy S8 Plus - Härdat glas 9H–Super kvalitet 3D</v>
      </c>
      <c r="F7101" s="1" t="s">
        <v>2787</v>
      </c>
      <c r="G7101" s="1" t="s">
        <v>2788</v>
      </c>
      <c r="H7101" s="1" t="s">
        <v>2789</v>
      </c>
      <c r="I7101" s="1" t="s">
        <v>1230</v>
      </c>
      <c r="J7101" s="1" t="s">
        <v>23</v>
      </c>
      <c r="K7101" s="1" t="s">
        <v>16</v>
      </c>
      <c r="L7101" s="1" t="s">
        <v>16</v>
      </c>
      <c r="M7101" s="1" t="s">
        <v>16</v>
      </c>
      <c r="N7101" s="1" t="s">
        <v>16</v>
      </c>
      <c r="O7101" s="1">
        <v>63.2</v>
      </c>
      <c r="P7101" s="1">
        <v>1.0</v>
      </c>
    </row>
    <row r="7102">
      <c r="A7102" s="1" t="s">
        <v>29</v>
      </c>
      <c r="B7102" s="1" t="s">
        <v>9293</v>
      </c>
      <c r="C7102" s="2" t="s">
        <v>9285</v>
      </c>
      <c r="D7102" s="1" t="s">
        <v>19</v>
      </c>
      <c r="E7102" s="3" t="str">
        <f>HYPERLINK("https://fyndiq.se/produkt/0f244212ec124dcd/", "2 Pack OnePlus 9 5G - Härdat glas 9H - Super kvalitet 3D Skärmskydd")</f>
        <v>2 Pack OnePlus 9 5G - Härdat glas 9H - Super kvalitet 3D Skärmskydd</v>
      </c>
      <c r="F7102" s="1" t="s">
        <v>803</v>
      </c>
      <c r="G7102" s="1" t="s">
        <v>804</v>
      </c>
      <c r="H7102" s="1" t="s">
        <v>805</v>
      </c>
      <c r="I7102" s="1" t="s">
        <v>16</v>
      </c>
      <c r="J7102" s="1" t="s">
        <v>23</v>
      </c>
      <c r="K7102" s="1" t="s">
        <v>16</v>
      </c>
      <c r="L7102" s="1" t="s">
        <v>16</v>
      </c>
      <c r="M7102" s="1" t="s">
        <v>16</v>
      </c>
      <c r="N7102" s="1" t="s">
        <v>16</v>
      </c>
      <c r="O7102" s="1">
        <v>63.2</v>
      </c>
      <c r="P7102" s="1">
        <v>1.0</v>
      </c>
    </row>
    <row r="7103">
      <c r="A7103" s="1" t="s">
        <v>29</v>
      </c>
      <c r="B7103" s="1" t="s">
        <v>9294</v>
      </c>
      <c r="C7103" s="2" t="s">
        <v>9285</v>
      </c>
      <c r="D7103" s="1" t="s">
        <v>19</v>
      </c>
      <c r="E710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7103" s="1" t="s">
        <v>785</v>
      </c>
      <c r="G7103" s="1" t="s">
        <v>786</v>
      </c>
      <c r="H7103" s="1" t="s">
        <v>787</v>
      </c>
      <c r="I7103" s="1" t="s">
        <v>16</v>
      </c>
      <c r="J7103" s="1" t="s">
        <v>23</v>
      </c>
      <c r="K7103" s="1" t="s">
        <v>16</v>
      </c>
      <c r="L7103" s="1" t="s">
        <v>16</v>
      </c>
      <c r="M7103" s="1" t="s">
        <v>16</v>
      </c>
      <c r="N7103" s="1" t="s">
        <v>16</v>
      </c>
      <c r="O7103" s="1">
        <v>63.2</v>
      </c>
      <c r="P7103" s="1">
        <v>1.0</v>
      </c>
    </row>
    <row r="7104">
      <c r="A7104" s="1" t="s">
        <v>29</v>
      </c>
      <c r="B7104" s="1" t="s">
        <v>9295</v>
      </c>
      <c r="C7104" s="2" t="s">
        <v>9285</v>
      </c>
      <c r="D7104" s="1" t="s">
        <v>19</v>
      </c>
      <c r="E7104" s="3" t="str">
        <f>HYPERLINK("https://fyndiq.se/produkt/2477583187264ece/", "2-Pack Samsung S20 - 9H Härdat Glass - Top Kvalitet")</f>
        <v>2-Pack Samsung S20 - 9H Härdat Glass - Top Kvalitet</v>
      </c>
      <c r="F7104" s="1" t="s">
        <v>124</v>
      </c>
      <c r="G7104" s="1" t="s">
        <v>125</v>
      </c>
      <c r="H7104" s="1" t="s">
        <v>126</v>
      </c>
      <c r="I7104" s="1" t="s">
        <v>16</v>
      </c>
      <c r="J7104" s="1" t="s">
        <v>23</v>
      </c>
      <c r="K7104" s="1" t="s">
        <v>16</v>
      </c>
      <c r="L7104" s="1" t="s">
        <v>16</v>
      </c>
      <c r="M7104" s="1" t="s">
        <v>16</v>
      </c>
      <c r="N7104" s="1" t="s">
        <v>16</v>
      </c>
      <c r="O7104" s="1">
        <v>71.2</v>
      </c>
      <c r="P7104" s="1">
        <v>1.0</v>
      </c>
    </row>
    <row r="7105">
      <c r="A7105" s="1" t="s">
        <v>29</v>
      </c>
      <c r="B7105" s="1" t="s">
        <v>9296</v>
      </c>
      <c r="C7105" s="2" t="s">
        <v>9285</v>
      </c>
      <c r="D7105" s="1" t="s">
        <v>19</v>
      </c>
      <c r="E7105" s="3" t="str">
        <f>HYPERLINK("https://fyndiq.se/produkt/6ff896a82a134dbd/", "2-Pack IPhone 12 Mini - Härdat Glas 9H - Super Kvalitet 3D")</f>
        <v>2-Pack IPhone 12 Mini - Härdat Glas 9H - Super Kvalitet 3D</v>
      </c>
      <c r="F7105" s="1" t="s">
        <v>55</v>
      </c>
      <c r="G7105" s="1" t="s">
        <v>56</v>
      </c>
      <c r="H7105" s="1" t="s">
        <v>57</v>
      </c>
      <c r="I7105" s="1" t="s">
        <v>16</v>
      </c>
      <c r="J7105" s="1" t="s">
        <v>23</v>
      </c>
      <c r="K7105" s="1" t="s">
        <v>16</v>
      </c>
      <c r="L7105" s="1" t="s">
        <v>16</v>
      </c>
      <c r="M7105" s="1" t="s">
        <v>16</v>
      </c>
      <c r="N7105" s="1" t="s">
        <v>16</v>
      </c>
      <c r="O7105" s="1">
        <v>55.2</v>
      </c>
      <c r="P7105" s="1">
        <v>1.0</v>
      </c>
    </row>
    <row r="7106">
      <c r="A7106" s="1" t="s">
        <v>29</v>
      </c>
      <c r="B7106" s="1" t="s">
        <v>9297</v>
      </c>
      <c r="C7106" s="2" t="s">
        <v>9285</v>
      </c>
      <c r="D7106" s="1" t="s">
        <v>19</v>
      </c>
      <c r="E7106" s="3" t="str">
        <f>HYPERLINK("https://fyndiq.se/produkt/406117b60bf241a0/", "2-Pack Samsung Galaxy S9 - Härdat glas 9H - Super kvalitet 3D")</f>
        <v>2-Pack Samsung Galaxy S9 - Härdat glas 9H - Super kvalitet 3D</v>
      </c>
      <c r="F7106" s="1" t="s">
        <v>228</v>
      </c>
      <c r="G7106" s="1" t="s">
        <v>229</v>
      </c>
      <c r="H7106" s="1" t="s">
        <v>230</v>
      </c>
      <c r="I7106" s="1" t="s">
        <v>1673</v>
      </c>
      <c r="J7106" s="1" t="s">
        <v>9</v>
      </c>
      <c r="K7106" s="2" t="s">
        <v>6118</v>
      </c>
      <c r="L7106" s="1" t="s">
        <v>2811</v>
      </c>
      <c r="M7106" s="1" t="s">
        <v>16</v>
      </c>
      <c r="N7106" s="1" t="s">
        <v>16</v>
      </c>
      <c r="O7106" s="1">
        <v>63.2</v>
      </c>
      <c r="P7106" s="1">
        <v>1.0</v>
      </c>
    </row>
    <row r="7107">
      <c r="A7107" s="1" t="s">
        <v>29</v>
      </c>
      <c r="B7107" s="1" t="s">
        <v>9298</v>
      </c>
      <c r="C7107" s="2" t="s">
        <v>9285</v>
      </c>
      <c r="D7107" s="1" t="s">
        <v>19</v>
      </c>
      <c r="E7107" s="3" t="str">
        <f>HYPERLINK("https://fyndiq.se/produkt/f676a7aac02c44c9/", "2-Pack OnePlus 9 Pro 5G - Härdat Glas 9H - Super kvalitet 3D Skärmskydd")</f>
        <v>2-Pack OnePlus 9 Pro 5G - Härdat Glas 9H - Super kvalitet 3D Skärmskydd</v>
      </c>
      <c r="F7107" s="1" t="s">
        <v>208</v>
      </c>
      <c r="G7107" s="1" t="s">
        <v>209</v>
      </c>
      <c r="H7107" s="1" t="s">
        <v>210</v>
      </c>
      <c r="I7107" s="1" t="s">
        <v>16</v>
      </c>
      <c r="J7107" s="1" t="s">
        <v>23</v>
      </c>
      <c r="K7107" s="1" t="s">
        <v>16</v>
      </c>
      <c r="L7107" s="1" t="s">
        <v>16</v>
      </c>
      <c r="M7107" s="1" t="s">
        <v>16</v>
      </c>
      <c r="N7107" s="1" t="s">
        <v>16</v>
      </c>
      <c r="O7107" s="1">
        <v>71.2</v>
      </c>
      <c r="P7107" s="1">
        <v>1.0</v>
      </c>
    </row>
    <row r="7108">
      <c r="A7108" s="1" t="s">
        <v>29</v>
      </c>
      <c r="B7108" s="1" t="s">
        <v>9299</v>
      </c>
      <c r="C7108" s="2" t="s">
        <v>9285</v>
      </c>
      <c r="D7108" s="1" t="s">
        <v>19</v>
      </c>
      <c r="E7108" s="3" t="str">
        <f>HYPERLINK("https://fyndiq.se/produkt/a9f4c61734fc4e33/", "2-Pack XIAOMI 12 5G Skärmskydd - Härdat Glas 9H - Super kvalitet 3D")</f>
        <v>2-Pack XIAOMI 12 5G Skärmskydd - Härdat Glas 9H - Super kvalitet 3D</v>
      </c>
      <c r="F7108" s="1" t="s">
        <v>8811</v>
      </c>
      <c r="G7108" s="1" t="s">
        <v>8812</v>
      </c>
      <c r="H7108" s="1" t="s">
        <v>8813</v>
      </c>
      <c r="I7108" s="1" t="s">
        <v>16</v>
      </c>
      <c r="J7108" s="1" t="s">
        <v>23</v>
      </c>
      <c r="K7108" s="1" t="s">
        <v>16</v>
      </c>
      <c r="L7108" s="1" t="s">
        <v>16</v>
      </c>
      <c r="M7108" s="1" t="s">
        <v>16</v>
      </c>
      <c r="N7108" s="1" t="s">
        <v>16</v>
      </c>
      <c r="O7108" s="1">
        <v>63.2</v>
      </c>
      <c r="P7108" s="1">
        <v>1.0</v>
      </c>
    </row>
    <row r="7109">
      <c r="A7109" s="1" t="s">
        <v>29</v>
      </c>
      <c r="B7109" s="1" t="s">
        <v>9300</v>
      </c>
      <c r="C7109" s="2" t="s">
        <v>9285</v>
      </c>
      <c r="D7109" s="1" t="s">
        <v>19</v>
      </c>
      <c r="E710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109" s="1" t="s">
        <v>2858</v>
      </c>
      <c r="G7109" s="1" t="s">
        <v>2859</v>
      </c>
      <c r="H7109" s="1" t="s">
        <v>2860</v>
      </c>
      <c r="I7109" s="1" t="s">
        <v>16</v>
      </c>
      <c r="J7109" s="1" t="s">
        <v>23</v>
      </c>
      <c r="K7109" s="1" t="s">
        <v>16</v>
      </c>
      <c r="L7109" s="1" t="s">
        <v>16</v>
      </c>
      <c r="M7109" s="1" t="s">
        <v>16</v>
      </c>
      <c r="N7109" s="1" t="s">
        <v>16</v>
      </c>
      <c r="O7109" s="1">
        <v>63.2</v>
      </c>
      <c r="P7109" s="1">
        <v>1.0</v>
      </c>
    </row>
    <row r="7110">
      <c r="A7110" s="1" t="s">
        <v>29</v>
      </c>
      <c r="B7110" s="1" t="s">
        <v>9301</v>
      </c>
      <c r="C7110" s="2" t="s">
        <v>9285</v>
      </c>
      <c r="D7110" s="1" t="s">
        <v>19</v>
      </c>
      <c r="E7110" s="3" t="str">
        <f>HYPERLINK("https://fyndiq.se/produkt/21fa5ef4b8704a28/", "2-Pack Samsung Note 10 Plus - Härdat glas 9H - Super kvalitet 3D")</f>
        <v>2-Pack Samsung Note 10 Plus - Härdat glas 9H - Super kvalitet 3D</v>
      </c>
      <c r="F7110" s="1" t="s">
        <v>5705</v>
      </c>
      <c r="G7110" s="1" t="s">
        <v>5706</v>
      </c>
      <c r="H7110" s="1" t="s">
        <v>5707</v>
      </c>
      <c r="I7110" s="1" t="s">
        <v>16</v>
      </c>
      <c r="J7110" s="1" t="s">
        <v>23</v>
      </c>
      <c r="K7110" s="1" t="s">
        <v>16</v>
      </c>
      <c r="L7110" s="1" t="s">
        <v>16</v>
      </c>
      <c r="M7110" s="1" t="s">
        <v>16</v>
      </c>
      <c r="N7110" s="1" t="s">
        <v>16</v>
      </c>
      <c r="O7110" s="1">
        <v>63.2</v>
      </c>
      <c r="P7110" s="1">
        <v>2.0</v>
      </c>
    </row>
    <row r="7111">
      <c r="A7111" s="1" t="s">
        <v>29</v>
      </c>
      <c r="B7111" s="1" t="s">
        <v>9302</v>
      </c>
      <c r="C7111" s="2" t="s">
        <v>9285</v>
      </c>
      <c r="D7111" s="1" t="s">
        <v>19</v>
      </c>
      <c r="E7111" s="3" t="str">
        <f>HYPERLINK("https://fyndiq.se/produkt/0a890dd972c4463d/", "2-Pack Samsung Galaxy A52s 5G - Härdat glas 9H - Super kvalitet")</f>
        <v>2-Pack Samsung Galaxy A52s 5G - Härdat glas 9H - Super kvalitet</v>
      </c>
      <c r="F7111" s="1" t="s">
        <v>442</v>
      </c>
      <c r="G7111" s="1" t="s">
        <v>443</v>
      </c>
      <c r="H7111" s="1" t="s">
        <v>444</v>
      </c>
      <c r="I7111" s="1" t="s">
        <v>16</v>
      </c>
      <c r="J7111" s="1" t="s">
        <v>23</v>
      </c>
      <c r="K7111" s="1" t="s">
        <v>16</v>
      </c>
      <c r="L7111" s="1" t="s">
        <v>16</v>
      </c>
      <c r="M7111" s="1" t="s">
        <v>16</v>
      </c>
      <c r="N7111" s="1" t="s">
        <v>16</v>
      </c>
      <c r="O7111" s="1">
        <v>63.2</v>
      </c>
      <c r="P7111" s="1">
        <v>1.0</v>
      </c>
    </row>
    <row r="7112">
      <c r="A7112" s="1" t="s">
        <v>29</v>
      </c>
      <c r="B7112" s="1" t="s">
        <v>9303</v>
      </c>
      <c r="C7112" s="2" t="s">
        <v>9285</v>
      </c>
      <c r="D7112" s="1" t="s">
        <v>19</v>
      </c>
      <c r="E7112" s="3" t="str">
        <f>HYPERLINK("https://fyndiq.se/produkt/e9cb8b77f5e5466c/", "2 Pack - Samsung S20 PLUS - 9H Härdat Glass - 3D Super Kvalitet")</f>
        <v>2 Pack - Samsung S20 PLUS - 9H Härdat Glass - 3D Super Kvalitet</v>
      </c>
      <c r="F7112" s="1" t="s">
        <v>236</v>
      </c>
      <c r="G7112" s="1" t="s">
        <v>237</v>
      </c>
      <c r="H7112" s="1" t="s">
        <v>238</v>
      </c>
      <c r="I7112" s="1" t="s">
        <v>16</v>
      </c>
      <c r="J7112" s="1" t="s">
        <v>23</v>
      </c>
      <c r="K7112" s="1" t="s">
        <v>16</v>
      </c>
      <c r="L7112" s="1" t="s">
        <v>16</v>
      </c>
      <c r="M7112" s="1" t="s">
        <v>16</v>
      </c>
      <c r="N7112" s="1" t="s">
        <v>16</v>
      </c>
      <c r="O7112" s="1">
        <v>63.2</v>
      </c>
      <c r="P7112" s="1">
        <v>1.0</v>
      </c>
    </row>
    <row r="7113">
      <c r="A7113" s="1" t="s">
        <v>29</v>
      </c>
      <c r="B7113" s="1" t="s">
        <v>9304</v>
      </c>
      <c r="C7113" s="2" t="s">
        <v>9285</v>
      </c>
      <c r="D7113" s="1" t="s">
        <v>19</v>
      </c>
      <c r="E7113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7113" s="1" t="s">
        <v>407</v>
      </c>
      <c r="G7113" s="1" t="s">
        <v>408</v>
      </c>
      <c r="H7113" s="1" t="s">
        <v>409</v>
      </c>
      <c r="I7113" s="1" t="s">
        <v>16</v>
      </c>
      <c r="J7113" s="1" t="s">
        <v>23</v>
      </c>
      <c r="K7113" s="1" t="s">
        <v>16</v>
      </c>
      <c r="L7113" s="1" t="s">
        <v>16</v>
      </c>
      <c r="M7113" s="1" t="s">
        <v>16</v>
      </c>
      <c r="N7113" s="1" t="s">
        <v>16</v>
      </c>
      <c r="O7113" s="1">
        <v>71.2</v>
      </c>
      <c r="P7113" s="1">
        <v>1.0</v>
      </c>
    </row>
    <row r="7114">
      <c r="A7114" s="1" t="s">
        <v>29</v>
      </c>
      <c r="B7114" s="1" t="s">
        <v>9305</v>
      </c>
      <c r="C7114" s="2" t="s">
        <v>9285</v>
      </c>
      <c r="D7114" s="1" t="s">
        <v>19</v>
      </c>
      <c r="E7114" s="3" t="str">
        <f>HYPERLINK("https://fyndiq.se/produkt/6ae5aff483564a84/", "2-Pack Apple Watch 40mm – Härdat glas 9H – Super kvalitet 3D")</f>
        <v>2-Pack Apple Watch 40mm – Härdat glas 9H – Super kvalitet 3D</v>
      </c>
      <c r="F7114" s="1" t="s">
        <v>1418</v>
      </c>
      <c r="G7114" s="1" t="s">
        <v>1419</v>
      </c>
      <c r="H7114" s="1" t="s">
        <v>1420</v>
      </c>
      <c r="I7114" s="1" t="s">
        <v>16</v>
      </c>
      <c r="J7114" s="1" t="s">
        <v>23</v>
      </c>
      <c r="K7114" s="1" t="s">
        <v>16</v>
      </c>
      <c r="L7114" s="1" t="s">
        <v>16</v>
      </c>
      <c r="M7114" s="1" t="s">
        <v>16</v>
      </c>
      <c r="N7114" s="1" t="s">
        <v>16</v>
      </c>
      <c r="O7114" s="1">
        <v>55.2</v>
      </c>
      <c r="P7114" s="1">
        <v>1.0</v>
      </c>
    </row>
    <row r="7115">
      <c r="A7115" s="1" t="s">
        <v>29</v>
      </c>
      <c r="B7115" s="1" t="s">
        <v>9306</v>
      </c>
      <c r="C7115" s="2" t="s">
        <v>9285</v>
      </c>
      <c r="D7115" s="1" t="s">
        <v>19</v>
      </c>
      <c r="E7115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7115" s="1" t="s">
        <v>1728</v>
      </c>
      <c r="G7115" s="1" t="s">
        <v>1729</v>
      </c>
      <c r="H7115" s="1" t="s">
        <v>1730</v>
      </c>
      <c r="I7115" s="1" t="s">
        <v>16</v>
      </c>
      <c r="J7115" s="1" t="s">
        <v>23</v>
      </c>
      <c r="K7115" s="1" t="s">
        <v>16</v>
      </c>
      <c r="L7115" s="1" t="s">
        <v>16</v>
      </c>
      <c r="M7115" s="1" t="s">
        <v>16</v>
      </c>
      <c r="N7115" s="1" t="s">
        <v>16</v>
      </c>
      <c r="O7115" s="1">
        <v>95.2</v>
      </c>
      <c r="P7115" s="1">
        <v>1.0</v>
      </c>
    </row>
    <row r="7116">
      <c r="A7116" s="1" t="s">
        <v>29</v>
      </c>
      <c r="B7116" s="1" t="s">
        <v>9307</v>
      </c>
      <c r="C7116" s="2" t="s">
        <v>9285</v>
      </c>
      <c r="D7116" s="1" t="s">
        <v>19</v>
      </c>
      <c r="E7116" s="3" t="str">
        <f>HYPERLINK("https://fyndiq.se/produkt/925ae49423884615/", "2-Pack Samsung S22 Ultra Skärmskydd &amp; 1-Pack linsskydd -9H GLAS")</f>
        <v>2-Pack Samsung S22 Ultra Skärmskydd &amp; 1-Pack linsskydd -9H GLAS</v>
      </c>
      <c r="F7116" s="1" t="s">
        <v>335</v>
      </c>
      <c r="G7116" s="1" t="s">
        <v>336</v>
      </c>
      <c r="H7116" s="1" t="s">
        <v>337</v>
      </c>
      <c r="I7116" s="1" t="s">
        <v>16</v>
      </c>
      <c r="J7116" s="1" t="s">
        <v>23</v>
      </c>
      <c r="K7116" s="1" t="s">
        <v>16</v>
      </c>
      <c r="L7116" s="1" t="s">
        <v>16</v>
      </c>
      <c r="M7116" s="1" t="s">
        <v>16</v>
      </c>
      <c r="N7116" s="1" t="s">
        <v>16</v>
      </c>
      <c r="O7116" s="1">
        <v>71.2</v>
      </c>
      <c r="P7116" s="1">
        <v>1.0</v>
      </c>
    </row>
    <row r="7117">
      <c r="A7117" s="1" t="s">
        <v>29</v>
      </c>
      <c r="B7117" s="1" t="s">
        <v>9308</v>
      </c>
      <c r="C7117" s="2" t="s">
        <v>9285</v>
      </c>
      <c r="D7117" s="1" t="s">
        <v>19</v>
      </c>
      <c r="E7117" s="3" t="str">
        <f>HYPERLINK("https://fyndiq.se/produkt/56c72c0ba5f749b5/", "2-Pack SAMSUNG S24 Skärmskydd - Härdat Glas 9H - Super kvalitet 3D")</f>
        <v>2-Pack SAMSUNG S24 Skärmskydd - Härdat Glas 9H - Super kvalitet 3D</v>
      </c>
      <c r="F7117" s="1" t="s">
        <v>263</v>
      </c>
      <c r="G7117" s="1" t="s">
        <v>264</v>
      </c>
      <c r="H7117" s="1" t="s">
        <v>265</v>
      </c>
      <c r="I7117" s="1" t="s">
        <v>16</v>
      </c>
      <c r="J7117" s="1" t="s">
        <v>23</v>
      </c>
      <c r="K7117" s="1" t="s">
        <v>16</v>
      </c>
      <c r="L7117" s="1" t="s">
        <v>16</v>
      </c>
      <c r="M7117" s="1" t="s">
        <v>16</v>
      </c>
      <c r="N7117" s="1" t="s">
        <v>16</v>
      </c>
      <c r="O7117" s="1">
        <v>71.2</v>
      </c>
      <c r="P7117" s="1">
        <v>1.0</v>
      </c>
    </row>
    <row r="7118">
      <c r="A7118" s="1" t="s">
        <v>29</v>
      </c>
      <c r="B7118" s="1" t="s">
        <v>9309</v>
      </c>
      <c r="C7118" s="2" t="s">
        <v>9285</v>
      </c>
      <c r="D7118" s="1" t="s">
        <v>19</v>
      </c>
      <c r="E7118" s="3" t="str">
        <f>HYPERLINK("https://fyndiq.se/produkt/f5292f62072b45ac/", "2 Pack Samsung Galaxy Note 9 - Härdat glas 9H- Super kvalitet 3D")</f>
        <v>2 Pack Samsung Galaxy Note 9 - Härdat glas 9H- Super kvalitet 3D</v>
      </c>
      <c r="F7118" s="1" t="s">
        <v>9310</v>
      </c>
      <c r="G7118" s="1" t="s">
        <v>9311</v>
      </c>
      <c r="H7118" s="1" t="s">
        <v>9312</v>
      </c>
      <c r="I7118" s="1" t="s">
        <v>16</v>
      </c>
      <c r="J7118" s="1" t="s">
        <v>23</v>
      </c>
      <c r="K7118" s="1" t="s">
        <v>16</v>
      </c>
      <c r="L7118" s="1" t="s">
        <v>16</v>
      </c>
      <c r="M7118" s="1" t="s">
        <v>16</v>
      </c>
      <c r="N7118" s="1" t="s">
        <v>16</v>
      </c>
      <c r="O7118" s="1">
        <v>63.2</v>
      </c>
      <c r="P7118" s="1">
        <v>1.0</v>
      </c>
    </row>
    <row r="7119">
      <c r="A7119" s="1" t="s">
        <v>29</v>
      </c>
      <c r="B7119" s="1" t="s">
        <v>9313</v>
      </c>
      <c r="C7119" s="2" t="s">
        <v>9285</v>
      </c>
      <c r="D7119" s="1" t="s">
        <v>19</v>
      </c>
      <c r="E7119" s="3" t="str">
        <f>HYPERLINK("https://fyndiq.se/produkt/56c72c0ba5f749b5/", "2-Pack SAMSUNG S24 Skärmskydd - Härdat Glas 9H - Super kvalitet 3D")</f>
        <v>2-Pack SAMSUNG S24 Skärmskydd - Härdat Glas 9H - Super kvalitet 3D</v>
      </c>
      <c r="F7119" s="1" t="s">
        <v>263</v>
      </c>
      <c r="G7119" s="1" t="s">
        <v>264</v>
      </c>
      <c r="H7119" s="1" t="s">
        <v>265</v>
      </c>
      <c r="I7119" s="1" t="s">
        <v>16</v>
      </c>
      <c r="J7119" s="1" t="s">
        <v>23</v>
      </c>
      <c r="K7119" s="1" t="s">
        <v>16</v>
      </c>
      <c r="L7119" s="1" t="s">
        <v>16</v>
      </c>
      <c r="M7119" s="1" t="s">
        <v>16</v>
      </c>
      <c r="N7119" s="1" t="s">
        <v>16</v>
      </c>
      <c r="O7119" s="1">
        <v>71.2</v>
      </c>
      <c r="P7119" s="1">
        <v>1.0</v>
      </c>
    </row>
    <row r="7120">
      <c r="A7120" s="1" t="s">
        <v>29</v>
      </c>
      <c r="B7120" s="1" t="s">
        <v>9314</v>
      </c>
      <c r="C7120" s="2" t="s">
        <v>9285</v>
      </c>
      <c r="D7120" s="1" t="s">
        <v>19</v>
      </c>
      <c r="E7120" s="3" t="str">
        <f>HYPERLINK("https://fyndiq.se/produkt/a9d85c36f4dd40c4/", "Samsung Galaxy S10 - Härdat glas 9H – Super kvalitet 3D")</f>
        <v>Samsung Galaxy S10 - Härdat glas 9H – Super kvalitet 3D</v>
      </c>
      <c r="F7120" s="1" t="s">
        <v>9315</v>
      </c>
      <c r="G7120" s="1" t="s">
        <v>9316</v>
      </c>
      <c r="H7120" s="1" t="s">
        <v>9317</v>
      </c>
      <c r="I7120" s="1" t="s">
        <v>16</v>
      </c>
      <c r="J7120" s="1" t="s">
        <v>23</v>
      </c>
      <c r="K7120" s="1" t="s">
        <v>16</v>
      </c>
      <c r="L7120" s="1" t="s">
        <v>16</v>
      </c>
      <c r="M7120" s="1" t="s">
        <v>16</v>
      </c>
      <c r="N7120" s="1" t="s">
        <v>16</v>
      </c>
      <c r="O7120" s="1">
        <v>55.2</v>
      </c>
      <c r="P7120" s="1">
        <v>1.0</v>
      </c>
    </row>
    <row r="7121">
      <c r="A7121" s="1" t="s">
        <v>29</v>
      </c>
      <c r="B7121" s="1" t="s">
        <v>9318</v>
      </c>
      <c r="C7121" s="2" t="s">
        <v>9285</v>
      </c>
      <c r="D7121" s="1" t="s">
        <v>19</v>
      </c>
      <c r="E7121" s="3" t="str">
        <f>HYPERLINK("https://fyndiq.se/produkt/1cf72ad10fe54487/", "2-Pack Privacy Samsung A53 5G Skärmskydd &amp; 1-Pack linsskydd - Härdat Glas 9H - Super kvalitet 3D")</f>
        <v>2-Pack Privacy Samsung A53 5G Skärmskydd &amp; 1-Pack linsskydd - Härdat Glas 9H - Super kvalitet 3D</v>
      </c>
      <c r="F7121" s="1" t="s">
        <v>9319</v>
      </c>
      <c r="G7121" s="1" t="s">
        <v>9320</v>
      </c>
      <c r="H7121" s="1" t="s">
        <v>9321</v>
      </c>
      <c r="I7121" s="1" t="s">
        <v>16</v>
      </c>
      <c r="J7121" s="1" t="s">
        <v>23</v>
      </c>
      <c r="K7121" s="1" t="s">
        <v>16</v>
      </c>
      <c r="L7121" s="1" t="s">
        <v>16</v>
      </c>
      <c r="M7121" s="1" t="s">
        <v>16</v>
      </c>
      <c r="N7121" s="1" t="s">
        <v>16</v>
      </c>
      <c r="O7121" s="1">
        <v>87.2</v>
      </c>
      <c r="P7121" s="1">
        <v>1.0</v>
      </c>
    </row>
    <row r="7122">
      <c r="A7122" s="1" t="s">
        <v>29</v>
      </c>
      <c r="B7122" s="1" t="s">
        <v>9322</v>
      </c>
      <c r="C7122" s="2" t="s">
        <v>9285</v>
      </c>
      <c r="D7122" s="1" t="s">
        <v>19</v>
      </c>
      <c r="E712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7122" s="1" t="s">
        <v>504</v>
      </c>
      <c r="G7122" s="1" t="s">
        <v>505</v>
      </c>
      <c r="H7122" s="1" t="s">
        <v>506</v>
      </c>
      <c r="I7122" s="1" t="s">
        <v>16</v>
      </c>
      <c r="J7122" s="1" t="s">
        <v>23</v>
      </c>
      <c r="K7122" s="1" t="s">
        <v>16</v>
      </c>
      <c r="L7122" s="1" t="s">
        <v>16</v>
      </c>
      <c r="M7122" s="1" t="s">
        <v>16</v>
      </c>
      <c r="N7122" s="1" t="s">
        <v>16</v>
      </c>
      <c r="O7122" s="1">
        <v>63.2</v>
      </c>
      <c r="P7122" s="1">
        <v>1.0</v>
      </c>
    </row>
    <row r="7123">
      <c r="A7123" s="1" t="s">
        <v>29</v>
      </c>
      <c r="B7123" s="1" t="s">
        <v>9323</v>
      </c>
      <c r="C7123" s="2" t="s">
        <v>9285</v>
      </c>
      <c r="D7123" s="1" t="s">
        <v>19</v>
      </c>
      <c r="E7123" s="3" t="str">
        <f>HYPERLINK("https://fyndiq.se/produkt/432d784756a84eff/", "2-Pack Samsung Galaxy S20FE - Härdat Glas-9H -Super kvalitet 3D")</f>
        <v>2-Pack Samsung Galaxy S20FE - Härdat Glas-9H -Super kvalitet 3D</v>
      </c>
      <c r="F7123" s="1" t="s">
        <v>1078</v>
      </c>
      <c r="G7123" s="1" t="s">
        <v>1079</v>
      </c>
      <c r="H7123" s="1" t="s">
        <v>1080</v>
      </c>
      <c r="I7123" s="1" t="s">
        <v>16</v>
      </c>
      <c r="J7123" s="1" t="s">
        <v>23</v>
      </c>
      <c r="K7123" s="1" t="s">
        <v>16</v>
      </c>
      <c r="L7123" s="1" t="s">
        <v>16</v>
      </c>
      <c r="M7123" s="1" t="s">
        <v>16</v>
      </c>
      <c r="N7123" s="1" t="s">
        <v>16</v>
      </c>
      <c r="O7123" s="1">
        <v>63.2</v>
      </c>
      <c r="P7123" s="1">
        <v>1.0</v>
      </c>
    </row>
    <row r="7124">
      <c r="A7124" s="1" t="s">
        <v>29</v>
      </c>
      <c r="B7124" s="1" t="s">
        <v>9324</v>
      </c>
      <c r="C7124" s="2" t="s">
        <v>9285</v>
      </c>
      <c r="D7124" s="1" t="s">
        <v>19</v>
      </c>
      <c r="E712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7124" s="1" t="s">
        <v>785</v>
      </c>
      <c r="G7124" s="1" t="s">
        <v>786</v>
      </c>
      <c r="H7124" s="1" t="s">
        <v>787</v>
      </c>
      <c r="I7124" s="1" t="s">
        <v>16</v>
      </c>
      <c r="J7124" s="1" t="s">
        <v>23</v>
      </c>
      <c r="K7124" s="1" t="s">
        <v>16</v>
      </c>
      <c r="L7124" s="1" t="s">
        <v>16</v>
      </c>
      <c r="M7124" s="1" t="s">
        <v>16</v>
      </c>
      <c r="N7124" s="1" t="s">
        <v>16</v>
      </c>
      <c r="O7124" s="1">
        <v>63.2</v>
      </c>
      <c r="P7124" s="1">
        <v>1.0</v>
      </c>
    </row>
    <row r="7125">
      <c r="A7125" s="1" t="s">
        <v>29</v>
      </c>
      <c r="B7125" s="1" t="s">
        <v>9325</v>
      </c>
      <c r="C7125" s="2" t="s">
        <v>9285</v>
      </c>
      <c r="D7125" s="1" t="s">
        <v>19</v>
      </c>
      <c r="E7125" s="3" t="str">
        <f t="shared" ref="E7125:E7126" si="148">HYPERLINK("https://fyndiq.se/produkt/2477583187264ece/", "2-Pack Samsung S20 - 9H Härdat Glass - Top Kvalitet")</f>
        <v>2-Pack Samsung S20 - 9H Härdat Glass - Top Kvalitet</v>
      </c>
      <c r="F7125" s="1" t="s">
        <v>124</v>
      </c>
      <c r="G7125" s="1" t="s">
        <v>125</v>
      </c>
      <c r="H7125" s="1" t="s">
        <v>126</v>
      </c>
      <c r="I7125" s="1" t="s">
        <v>16</v>
      </c>
      <c r="J7125" s="1" t="s">
        <v>23</v>
      </c>
      <c r="K7125" s="1" t="s">
        <v>16</v>
      </c>
      <c r="L7125" s="1" t="s">
        <v>16</v>
      </c>
      <c r="M7125" s="1" t="s">
        <v>16</v>
      </c>
      <c r="N7125" s="1" t="s">
        <v>16</v>
      </c>
      <c r="O7125" s="1">
        <v>71.2</v>
      </c>
      <c r="P7125" s="1">
        <v>1.0</v>
      </c>
    </row>
    <row r="7126">
      <c r="A7126" s="1" t="s">
        <v>29</v>
      </c>
      <c r="B7126" s="1" t="s">
        <v>9326</v>
      </c>
      <c r="C7126" s="2" t="s">
        <v>9285</v>
      </c>
      <c r="D7126" s="1" t="s">
        <v>19</v>
      </c>
      <c r="E7126" s="3" t="str">
        <f t="shared" si="148"/>
        <v>2-Pack Samsung S20 - 9H Härdat Glass - Top Kvalitet</v>
      </c>
      <c r="F7126" s="1" t="s">
        <v>124</v>
      </c>
      <c r="G7126" s="1" t="s">
        <v>125</v>
      </c>
      <c r="H7126" s="1" t="s">
        <v>126</v>
      </c>
      <c r="I7126" s="1" t="s">
        <v>16</v>
      </c>
      <c r="J7126" s="1" t="s">
        <v>23</v>
      </c>
      <c r="K7126" s="1" t="s">
        <v>16</v>
      </c>
      <c r="L7126" s="1" t="s">
        <v>16</v>
      </c>
      <c r="M7126" s="1" t="s">
        <v>16</v>
      </c>
      <c r="N7126" s="1" t="s">
        <v>16</v>
      </c>
      <c r="O7126" s="1">
        <v>71.2</v>
      </c>
      <c r="P7126" s="1">
        <v>1.0</v>
      </c>
    </row>
    <row r="7127">
      <c r="A7127" s="1" t="s">
        <v>29</v>
      </c>
      <c r="B7127" s="1" t="s">
        <v>9327</v>
      </c>
      <c r="C7127" s="2" t="s">
        <v>9285</v>
      </c>
      <c r="D7127" s="1" t="s">
        <v>19</v>
      </c>
      <c r="E7127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7127" s="1" t="s">
        <v>407</v>
      </c>
      <c r="G7127" s="1" t="s">
        <v>408</v>
      </c>
      <c r="H7127" s="1" t="s">
        <v>409</v>
      </c>
      <c r="I7127" s="1" t="s">
        <v>16</v>
      </c>
      <c r="J7127" s="1" t="s">
        <v>23</v>
      </c>
      <c r="K7127" s="1" t="s">
        <v>16</v>
      </c>
      <c r="L7127" s="1" t="s">
        <v>16</v>
      </c>
      <c r="M7127" s="1" t="s">
        <v>16</v>
      </c>
      <c r="N7127" s="1" t="s">
        <v>16</v>
      </c>
      <c r="O7127" s="1">
        <v>71.2</v>
      </c>
      <c r="P7127" s="1">
        <v>1.0</v>
      </c>
    </row>
    <row r="7128">
      <c r="A7128" s="1" t="s">
        <v>29</v>
      </c>
      <c r="B7128" s="1" t="s">
        <v>9328</v>
      </c>
      <c r="C7128" s="2" t="s">
        <v>9285</v>
      </c>
      <c r="D7128" s="1" t="s">
        <v>19</v>
      </c>
      <c r="E7128" s="3" t="str">
        <f>HYPERLINK("https://fyndiq.se/produkt/3055d464b8db4265/", "Apple Watch 44mm -Härdat glas 9H – Super kvalitet 3D Skärmskydd")</f>
        <v>Apple Watch 44mm -Härdat glas 9H – Super kvalitet 3D Skärmskydd</v>
      </c>
      <c r="F7128" s="1" t="s">
        <v>5998</v>
      </c>
      <c r="G7128" s="1" t="s">
        <v>5999</v>
      </c>
      <c r="H7128" s="1" t="s">
        <v>6000</v>
      </c>
      <c r="I7128" s="1" t="s">
        <v>16</v>
      </c>
      <c r="J7128" s="1" t="s">
        <v>23</v>
      </c>
      <c r="K7128" s="1" t="s">
        <v>16</v>
      </c>
      <c r="L7128" s="1" t="s">
        <v>16</v>
      </c>
      <c r="M7128" s="1" t="s">
        <v>16</v>
      </c>
      <c r="N7128" s="1" t="s">
        <v>16</v>
      </c>
      <c r="O7128" s="1">
        <v>47.2</v>
      </c>
      <c r="P7128" s="1">
        <v>1.0</v>
      </c>
    </row>
    <row r="7129">
      <c r="A7129" s="1" t="s">
        <v>29</v>
      </c>
      <c r="B7129" s="1" t="s">
        <v>9329</v>
      </c>
      <c r="C7129" s="2" t="s">
        <v>9285</v>
      </c>
      <c r="D7129" s="1" t="s">
        <v>19</v>
      </c>
      <c r="E7129" s="3" t="str">
        <f>HYPERLINK("https://fyndiq.se/produkt/f47e8401d83f4d58/", "2-Pack Samsung S8 Skärmskydd - Härdat Glas 9H - Super kvalitet 3D")</f>
        <v>2-Pack Samsung S8 Skärmskydd - Härdat Glas 9H - Super kvalitet 3D</v>
      </c>
      <c r="F7129" s="1" t="s">
        <v>750</v>
      </c>
      <c r="G7129" s="1" t="s">
        <v>751</v>
      </c>
      <c r="H7129" s="1" t="s">
        <v>752</v>
      </c>
      <c r="I7129" s="1" t="s">
        <v>16</v>
      </c>
      <c r="J7129" s="1" t="s">
        <v>23</v>
      </c>
      <c r="K7129" s="1" t="s">
        <v>16</v>
      </c>
      <c r="L7129" s="1" t="s">
        <v>16</v>
      </c>
      <c r="M7129" s="1" t="s">
        <v>16</v>
      </c>
      <c r="N7129" s="1" t="s">
        <v>16</v>
      </c>
      <c r="O7129" s="1">
        <v>63.2</v>
      </c>
      <c r="P7129" s="1">
        <v>1.0</v>
      </c>
    </row>
    <row r="7130">
      <c r="A7130" s="1" t="s">
        <v>29</v>
      </c>
      <c r="B7130" s="1" t="s">
        <v>9330</v>
      </c>
      <c r="C7130" s="2" t="s">
        <v>9285</v>
      </c>
      <c r="D7130" s="1" t="s">
        <v>19</v>
      </c>
      <c r="E7130" s="3" t="str">
        <f>HYPERLINK("https://fyndiq.se/produkt/41cea0d4a42e446e/", "2 Pack Linsskydd Samsung Galaxy S22 - Härdat Glas 9H - Super 3D")</f>
        <v>2 Pack Linsskydd Samsung Galaxy S22 - Härdat Glas 9H - Super 3D</v>
      </c>
      <c r="F7130" s="1" t="s">
        <v>1771</v>
      </c>
      <c r="G7130" s="1" t="s">
        <v>1772</v>
      </c>
      <c r="H7130" s="1" t="s">
        <v>1773</v>
      </c>
      <c r="I7130" s="1" t="s">
        <v>16</v>
      </c>
      <c r="J7130" s="1" t="s">
        <v>23</v>
      </c>
      <c r="K7130" s="1" t="s">
        <v>16</v>
      </c>
      <c r="L7130" s="1" t="s">
        <v>16</v>
      </c>
      <c r="M7130" s="1" t="s">
        <v>16</v>
      </c>
      <c r="N7130" s="1" t="s">
        <v>16</v>
      </c>
      <c r="O7130" s="1">
        <v>63.2</v>
      </c>
      <c r="P7130" s="1">
        <v>1.0</v>
      </c>
    </row>
    <row r="7131">
      <c r="A7131" s="1" t="s">
        <v>29</v>
      </c>
      <c r="B7131" s="1" t="s">
        <v>9331</v>
      </c>
      <c r="C7131" s="2" t="s">
        <v>9285</v>
      </c>
      <c r="D7131" s="1" t="s">
        <v>19</v>
      </c>
      <c r="E7131" s="3" t="str">
        <f>HYPERLINK("https://fyndiq.se/produkt/f47e8401d83f4d58/", "2-Pack Samsung S8 Skärmskydd - Härdat Glas 9H - Super kvalitet 3D")</f>
        <v>2-Pack Samsung S8 Skärmskydd - Härdat Glas 9H - Super kvalitet 3D</v>
      </c>
      <c r="F7131" s="1" t="s">
        <v>750</v>
      </c>
      <c r="G7131" s="1" t="s">
        <v>751</v>
      </c>
      <c r="H7131" s="1" t="s">
        <v>752</v>
      </c>
      <c r="I7131" s="1" t="s">
        <v>16</v>
      </c>
      <c r="J7131" s="1" t="s">
        <v>23</v>
      </c>
      <c r="K7131" s="1" t="s">
        <v>16</v>
      </c>
      <c r="L7131" s="1" t="s">
        <v>16</v>
      </c>
      <c r="M7131" s="1" t="s">
        <v>16</v>
      </c>
      <c r="N7131" s="1" t="s">
        <v>16</v>
      </c>
      <c r="O7131" s="1">
        <v>63.2</v>
      </c>
      <c r="P7131" s="1">
        <v>1.0</v>
      </c>
    </row>
    <row r="7132">
      <c r="A7132" s="1" t="s">
        <v>29</v>
      </c>
      <c r="B7132" s="1" t="s">
        <v>9332</v>
      </c>
      <c r="C7132" s="2" t="s">
        <v>9285</v>
      </c>
      <c r="D7132" s="1" t="s">
        <v>19</v>
      </c>
      <c r="E7132" s="3" t="str">
        <f>HYPERLINK("https://fyndiq.se/produkt/66924f1ff238487e/", "2-Pack GOOGLE PIXEL 7A Skärmskydd - Härdat Glas 9H - Super kvalitet 3D")</f>
        <v>2-Pack GOOGLE PIXEL 7A Skärmskydd - Härdat Glas 9H - Super kvalitet 3D</v>
      </c>
      <c r="F7132" s="1" t="s">
        <v>315</v>
      </c>
      <c r="G7132" s="1" t="s">
        <v>316</v>
      </c>
      <c r="H7132" s="1" t="s">
        <v>317</v>
      </c>
      <c r="I7132" s="1" t="s">
        <v>16</v>
      </c>
      <c r="J7132" s="1" t="s">
        <v>23</v>
      </c>
      <c r="K7132" s="1" t="s">
        <v>16</v>
      </c>
      <c r="L7132" s="1" t="s">
        <v>16</v>
      </c>
      <c r="M7132" s="1" t="s">
        <v>16</v>
      </c>
      <c r="N7132" s="1" t="s">
        <v>16</v>
      </c>
      <c r="O7132" s="1">
        <v>63.2</v>
      </c>
      <c r="P7132" s="1">
        <v>1.0</v>
      </c>
    </row>
    <row r="7133">
      <c r="A7133" s="1" t="s">
        <v>29</v>
      </c>
      <c r="B7133" s="1" t="s">
        <v>9333</v>
      </c>
      <c r="C7133" s="2" t="s">
        <v>9285</v>
      </c>
      <c r="D7133" s="1" t="s">
        <v>19</v>
      </c>
      <c r="E7133" s="3" t="str">
        <f>HYPERLINK("https://fyndiq.se/produkt/c5eff753eef544a3/", "2-Pack Samsung A05S Skärmskydd - Härdat Glas 9H - Super kvalitet 3D")</f>
        <v>2-Pack Samsung A05S Skärmskydd - Härdat Glas 9H - Super kvalitet 3D</v>
      </c>
      <c r="F7133" s="1" t="s">
        <v>768</v>
      </c>
      <c r="G7133" s="1" t="s">
        <v>769</v>
      </c>
      <c r="H7133" s="1" t="s">
        <v>770</v>
      </c>
      <c r="I7133" s="1" t="s">
        <v>16</v>
      </c>
      <c r="J7133" s="1" t="s">
        <v>23</v>
      </c>
      <c r="K7133" s="1" t="s">
        <v>16</v>
      </c>
      <c r="L7133" s="1" t="s">
        <v>16</v>
      </c>
      <c r="M7133" s="1" t="s">
        <v>16</v>
      </c>
      <c r="N7133" s="1" t="s">
        <v>16</v>
      </c>
      <c r="O7133" s="1">
        <v>63.2</v>
      </c>
      <c r="P7133" s="1">
        <v>1.0</v>
      </c>
    </row>
    <row r="7134">
      <c r="A7134" s="1" t="s">
        <v>29</v>
      </c>
      <c r="B7134" s="1" t="s">
        <v>9334</v>
      </c>
      <c r="C7134" s="2" t="s">
        <v>9285</v>
      </c>
      <c r="D7134" s="1" t="s">
        <v>19</v>
      </c>
      <c r="E7134" s="3" t="str">
        <f>HYPERLINK("https://fyndiq.se/produkt/082f3cf898c84831/", "2 Pack Galaxy S20 Ultra - Härdat glas 9H - Super kvalitet 3D")</f>
        <v>2 Pack Galaxy S20 Ultra - Härdat glas 9H - Super kvalitet 3D</v>
      </c>
      <c r="F7134" s="1" t="s">
        <v>460</v>
      </c>
      <c r="G7134" s="1" t="s">
        <v>461</v>
      </c>
      <c r="H7134" s="1" t="s">
        <v>462</v>
      </c>
      <c r="I7134" s="1" t="s">
        <v>16</v>
      </c>
      <c r="J7134" s="1" t="s">
        <v>23</v>
      </c>
      <c r="K7134" s="1" t="s">
        <v>16</v>
      </c>
      <c r="L7134" s="1" t="s">
        <v>16</v>
      </c>
      <c r="M7134" s="1" t="s">
        <v>16</v>
      </c>
      <c r="N7134" s="1" t="s">
        <v>16</v>
      </c>
      <c r="O7134" s="1">
        <v>63.2</v>
      </c>
      <c r="P7134" s="1">
        <v>1.0</v>
      </c>
    </row>
    <row r="7135">
      <c r="A7135" s="1" t="s">
        <v>29</v>
      </c>
      <c r="B7135" s="1" t="s">
        <v>9335</v>
      </c>
      <c r="C7135" s="2" t="s">
        <v>9285</v>
      </c>
      <c r="D7135" s="1" t="s">
        <v>19</v>
      </c>
      <c r="E7135" s="3" t="str">
        <f>HYPERLINK("https://fyndiq.se/produkt/a00b62acc6644fd2/", "2-Pack Samsung Galaxy S10 - Härdat glas 9H – Super kvalitet 3D")</f>
        <v>2-Pack Samsung Galaxy S10 - Härdat glas 9H – Super kvalitet 3D</v>
      </c>
      <c r="F7135" s="1" t="s">
        <v>1291</v>
      </c>
      <c r="G7135" s="1" t="s">
        <v>1292</v>
      </c>
      <c r="H7135" s="1" t="s">
        <v>1293</v>
      </c>
      <c r="I7135" s="1" t="s">
        <v>16</v>
      </c>
      <c r="J7135" s="1" t="s">
        <v>23</v>
      </c>
      <c r="K7135" s="1" t="s">
        <v>16</v>
      </c>
      <c r="L7135" s="1" t="s">
        <v>16</v>
      </c>
      <c r="M7135" s="1" t="s">
        <v>16</v>
      </c>
      <c r="N7135" s="1" t="s">
        <v>16</v>
      </c>
      <c r="O7135" s="1">
        <v>63.2</v>
      </c>
      <c r="P7135" s="1">
        <v>1.0</v>
      </c>
    </row>
    <row r="7136">
      <c r="A7136" s="1" t="s">
        <v>29</v>
      </c>
      <c r="B7136" s="1" t="s">
        <v>9336</v>
      </c>
      <c r="C7136" s="2" t="s">
        <v>9285</v>
      </c>
      <c r="D7136" s="1" t="s">
        <v>19</v>
      </c>
      <c r="E7136" s="3" t="str">
        <f>HYPERLINK("https://fyndiq.se/produkt/2c70e8c876124223/", "2-Pack XIAOMI REDMI 12C Skärmskydd - Härdat Glas 9H - Super kvalitet 3D")</f>
        <v>2-Pack XIAOMI REDMI 12C Skärmskydd - Härdat Glas 9H - Super kvalitet 3D</v>
      </c>
      <c r="F7136" s="1" t="s">
        <v>795</v>
      </c>
      <c r="G7136" s="1" t="s">
        <v>796</v>
      </c>
      <c r="H7136" s="1" t="s">
        <v>797</v>
      </c>
      <c r="I7136" s="1" t="s">
        <v>16</v>
      </c>
      <c r="J7136" s="1" t="s">
        <v>23</v>
      </c>
      <c r="K7136" s="1" t="s">
        <v>16</v>
      </c>
      <c r="L7136" s="1" t="s">
        <v>16</v>
      </c>
      <c r="M7136" s="1" t="s">
        <v>16</v>
      </c>
      <c r="N7136" s="1" t="s">
        <v>16</v>
      </c>
      <c r="O7136" s="1">
        <v>63.2</v>
      </c>
      <c r="P7136" s="1">
        <v>1.0</v>
      </c>
    </row>
    <row r="7137">
      <c r="A7137" s="1" t="s">
        <v>29</v>
      </c>
      <c r="B7137" s="1" t="s">
        <v>9337</v>
      </c>
      <c r="C7137" s="2" t="s">
        <v>9285</v>
      </c>
      <c r="D7137" s="1" t="s">
        <v>19</v>
      </c>
      <c r="E7137" s="3" t="str">
        <f>HYPERLINK("https://fyndiq.se/produkt/1e7e3eca19044e00/", "2-Pack Samsung S20 5G Skärmskydd - Härdat Glas 9H - Super kvalitet 3D")</f>
        <v>2-Pack Samsung S20 5G Skärmskydd - Härdat Glas 9H - Super kvalitet 3D</v>
      </c>
      <c r="F7137" s="1" t="s">
        <v>2593</v>
      </c>
      <c r="G7137" s="1" t="s">
        <v>2594</v>
      </c>
      <c r="H7137" s="1" t="s">
        <v>2595</v>
      </c>
      <c r="I7137" s="1" t="s">
        <v>16</v>
      </c>
      <c r="J7137" s="1" t="s">
        <v>23</v>
      </c>
      <c r="K7137" s="1" t="s">
        <v>16</v>
      </c>
      <c r="L7137" s="1" t="s">
        <v>16</v>
      </c>
      <c r="M7137" s="1" t="s">
        <v>16</v>
      </c>
      <c r="N7137" s="1" t="s">
        <v>16</v>
      </c>
      <c r="O7137" s="1">
        <v>63.2</v>
      </c>
      <c r="P7137" s="1">
        <v>1.0</v>
      </c>
    </row>
    <row r="7138">
      <c r="A7138" s="1" t="s">
        <v>29</v>
      </c>
      <c r="B7138" s="1" t="s">
        <v>9338</v>
      </c>
      <c r="C7138" s="2" t="s">
        <v>9285</v>
      </c>
      <c r="D7138" s="1" t="s">
        <v>19</v>
      </c>
      <c r="E7138" s="3" t="str">
        <f t="shared" ref="E7138:E7139" si="149">HYPERLINK("https://fyndiq.se/produkt/a00b62acc6644fd2/", "2-Pack Samsung Galaxy S10 - Härdat glas 9H – Super kvalitet 3D")</f>
        <v>2-Pack Samsung Galaxy S10 - Härdat glas 9H – Super kvalitet 3D</v>
      </c>
      <c r="F7138" s="1" t="s">
        <v>1291</v>
      </c>
      <c r="G7138" s="1" t="s">
        <v>1292</v>
      </c>
      <c r="H7138" s="1" t="s">
        <v>1293</v>
      </c>
      <c r="I7138" s="1" t="s">
        <v>16</v>
      </c>
      <c r="J7138" s="1" t="s">
        <v>23</v>
      </c>
      <c r="K7138" s="1" t="s">
        <v>16</v>
      </c>
      <c r="L7138" s="1" t="s">
        <v>16</v>
      </c>
      <c r="M7138" s="1" t="s">
        <v>16</v>
      </c>
      <c r="N7138" s="1" t="s">
        <v>16</v>
      </c>
      <c r="O7138" s="1">
        <v>63.2</v>
      </c>
      <c r="P7138" s="1">
        <v>1.0</v>
      </c>
    </row>
    <row r="7139">
      <c r="A7139" s="1" t="s">
        <v>29</v>
      </c>
      <c r="B7139" s="1" t="s">
        <v>9339</v>
      </c>
      <c r="C7139" s="2" t="s">
        <v>9285</v>
      </c>
      <c r="D7139" s="1" t="s">
        <v>19</v>
      </c>
      <c r="E7139" s="3" t="str">
        <f t="shared" si="149"/>
        <v>2-Pack Samsung Galaxy S10 - Härdat glas 9H – Super kvalitet 3D</v>
      </c>
      <c r="F7139" s="1" t="s">
        <v>1291</v>
      </c>
      <c r="G7139" s="1" t="s">
        <v>1292</v>
      </c>
      <c r="H7139" s="1" t="s">
        <v>1293</v>
      </c>
      <c r="I7139" s="1" t="s">
        <v>16</v>
      </c>
      <c r="J7139" s="1" t="s">
        <v>23</v>
      </c>
      <c r="K7139" s="1" t="s">
        <v>16</v>
      </c>
      <c r="L7139" s="1" t="s">
        <v>16</v>
      </c>
      <c r="M7139" s="1" t="s">
        <v>16</v>
      </c>
      <c r="N7139" s="1" t="s">
        <v>16</v>
      </c>
      <c r="O7139" s="1">
        <v>63.2</v>
      </c>
      <c r="P7139" s="1">
        <v>1.0</v>
      </c>
    </row>
    <row r="7140">
      <c r="A7140" s="1" t="s">
        <v>29</v>
      </c>
      <c r="B7140" s="1" t="s">
        <v>9340</v>
      </c>
      <c r="C7140" s="2" t="s">
        <v>9285</v>
      </c>
      <c r="D7140" s="1" t="s">
        <v>19</v>
      </c>
      <c r="E7140" s="3" t="str">
        <f>HYPERLINK("https://fyndiq.se/produkt/432d784756a84eff/", "2-Pack Samsung Galaxy S20FE - Härdat Glas-9H -Super kvalitet 3D")</f>
        <v>2-Pack Samsung Galaxy S20FE - Härdat Glas-9H -Super kvalitet 3D</v>
      </c>
      <c r="F7140" s="1" t="s">
        <v>1078</v>
      </c>
      <c r="G7140" s="1" t="s">
        <v>1079</v>
      </c>
      <c r="H7140" s="1" t="s">
        <v>1080</v>
      </c>
      <c r="I7140" s="1" t="s">
        <v>16</v>
      </c>
      <c r="J7140" s="1" t="s">
        <v>23</v>
      </c>
      <c r="K7140" s="1" t="s">
        <v>16</v>
      </c>
      <c r="L7140" s="1" t="s">
        <v>16</v>
      </c>
      <c r="M7140" s="1" t="s">
        <v>16</v>
      </c>
      <c r="N7140" s="1" t="s">
        <v>16</v>
      </c>
      <c r="O7140" s="1">
        <v>63.2</v>
      </c>
      <c r="P7140" s="1">
        <v>1.0</v>
      </c>
    </row>
    <row r="7141">
      <c r="A7141" s="1" t="s">
        <v>29</v>
      </c>
      <c r="B7141" s="1" t="s">
        <v>9341</v>
      </c>
      <c r="C7141" s="2" t="s">
        <v>9285</v>
      </c>
      <c r="D7141" s="1" t="s">
        <v>19</v>
      </c>
      <c r="E7141" s="3" t="str">
        <f t="shared" ref="E7141:E7142" si="150">HYPERLINK("https://fyndiq.se/produkt/dfe28e565d2e4c8d/", "2 Pack Samsung S21 FE - 9H Härdat Glass - Super Kvalitet 3D")</f>
        <v>2 Pack Samsung S21 FE - 9H Härdat Glass - Super Kvalitet 3D</v>
      </c>
      <c r="F7141" s="1" t="s">
        <v>276</v>
      </c>
      <c r="G7141" s="1" t="s">
        <v>277</v>
      </c>
      <c r="H7141" s="1" t="s">
        <v>278</v>
      </c>
      <c r="I7141" s="1" t="s">
        <v>16</v>
      </c>
      <c r="J7141" s="1" t="s">
        <v>23</v>
      </c>
      <c r="K7141" s="1" t="s">
        <v>16</v>
      </c>
      <c r="L7141" s="1" t="s">
        <v>16</v>
      </c>
      <c r="M7141" s="1" t="s">
        <v>16</v>
      </c>
      <c r="N7141" s="1" t="s">
        <v>16</v>
      </c>
      <c r="O7141" s="1">
        <v>63.2</v>
      </c>
      <c r="P7141" s="1">
        <v>1.0</v>
      </c>
    </row>
    <row r="7142">
      <c r="A7142" s="1" t="s">
        <v>29</v>
      </c>
      <c r="B7142" s="1" t="s">
        <v>9342</v>
      </c>
      <c r="C7142" s="2" t="s">
        <v>9285</v>
      </c>
      <c r="D7142" s="1" t="s">
        <v>19</v>
      </c>
      <c r="E7142" s="3" t="str">
        <f t="shared" si="150"/>
        <v>2 Pack Samsung S21 FE - 9H Härdat Glass - Super Kvalitet 3D</v>
      </c>
      <c r="F7142" s="1" t="s">
        <v>276</v>
      </c>
      <c r="G7142" s="1" t="s">
        <v>277</v>
      </c>
      <c r="H7142" s="1" t="s">
        <v>278</v>
      </c>
      <c r="I7142" s="1" t="s">
        <v>16</v>
      </c>
      <c r="J7142" s="1" t="s">
        <v>23</v>
      </c>
      <c r="K7142" s="1" t="s">
        <v>16</v>
      </c>
      <c r="L7142" s="1" t="s">
        <v>16</v>
      </c>
      <c r="M7142" s="1" t="s">
        <v>16</v>
      </c>
      <c r="N7142" s="1" t="s">
        <v>16</v>
      </c>
      <c r="O7142" s="1">
        <v>63.2</v>
      </c>
      <c r="P7142" s="1">
        <v>1.0</v>
      </c>
    </row>
    <row r="7143">
      <c r="A7143" s="1" t="s">
        <v>29</v>
      </c>
      <c r="B7143" s="1" t="s">
        <v>9343</v>
      </c>
      <c r="C7143" s="2" t="s">
        <v>9285</v>
      </c>
      <c r="D7143" s="1" t="s">
        <v>19</v>
      </c>
      <c r="E714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7143" s="1" t="s">
        <v>128</v>
      </c>
      <c r="G7143" s="1" t="s">
        <v>129</v>
      </c>
      <c r="H7143" s="1" t="s">
        <v>130</v>
      </c>
      <c r="I7143" s="1" t="s">
        <v>16</v>
      </c>
      <c r="J7143" s="1" t="s">
        <v>23</v>
      </c>
      <c r="K7143" s="1" t="s">
        <v>16</v>
      </c>
      <c r="L7143" s="1" t="s">
        <v>16</v>
      </c>
      <c r="M7143" s="1" t="s">
        <v>16</v>
      </c>
      <c r="N7143" s="1" t="s">
        <v>16</v>
      </c>
      <c r="O7143" s="1">
        <v>95.2</v>
      </c>
      <c r="P7143" s="1">
        <v>1.0</v>
      </c>
    </row>
    <row r="7144">
      <c r="A7144" s="1" t="s">
        <v>29</v>
      </c>
      <c r="B7144" s="1" t="s">
        <v>9344</v>
      </c>
      <c r="C7144" s="2" t="s">
        <v>9285</v>
      </c>
      <c r="D7144" s="1" t="s">
        <v>19</v>
      </c>
      <c r="E7144" s="3" t="str">
        <f>HYPERLINK("https://fyndiq.se/produkt/6758100e2782433a/", "2-Pack iPhone 12 Pro - Härdat Glas 9H - Super Kvalitet 3D")</f>
        <v>2-Pack iPhone 12 Pro - Härdat Glas 9H - Super Kvalitet 3D</v>
      </c>
      <c r="F7144" s="1" t="s">
        <v>3185</v>
      </c>
      <c r="G7144" s="1" t="s">
        <v>3186</v>
      </c>
      <c r="H7144" s="1" t="s">
        <v>3187</v>
      </c>
      <c r="I7144" s="1" t="s">
        <v>16</v>
      </c>
      <c r="J7144" s="1" t="s">
        <v>23</v>
      </c>
      <c r="K7144" s="1" t="s">
        <v>16</v>
      </c>
      <c r="L7144" s="1" t="s">
        <v>16</v>
      </c>
      <c r="M7144" s="1" t="s">
        <v>16</v>
      </c>
      <c r="N7144" s="1" t="s">
        <v>16</v>
      </c>
      <c r="O7144" s="1">
        <v>55.2</v>
      </c>
      <c r="P7144" s="1">
        <v>1.0</v>
      </c>
    </row>
    <row r="7145">
      <c r="A7145" s="1" t="s">
        <v>29</v>
      </c>
      <c r="B7145" s="1" t="s">
        <v>9345</v>
      </c>
      <c r="C7145" s="2" t="s">
        <v>9285</v>
      </c>
      <c r="D7145" s="1" t="s">
        <v>19</v>
      </c>
      <c r="E714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7145" s="1" t="s">
        <v>204</v>
      </c>
      <c r="G7145" s="1" t="s">
        <v>205</v>
      </c>
      <c r="H7145" s="1" t="s">
        <v>206</v>
      </c>
      <c r="I7145" s="1" t="s">
        <v>16</v>
      </c>
      <c r="J7145" s="1" t="s">
        <v>23</v>
      </c>
      <c r="K7145" s="1" t="s">
        <v>16</v>
      </c>
      <c r="L7145" s="1" t="s">
        <v>16</v>
      </c>
      <c r="M7145" s="1" t="s">
        <v>16</v>
      </c>
      <c r="N7145" s="1" t="s">
        <v>16</v>
      </c>
      <c r="O7145" s="1">
        <v>71.2</v>
      </c>
      <c r="P7145" s="1">
        <v>1.0</v>
      </c>
    </row>
    <row r="7146">
      <c r="A7146" s="1" t="s">
        <v>29</v>
      </c>
      <c r="B7146" s="1" t="s">
        <v>9346</v>
      </c>
      <c r="C7146" s="2" t="s">
        <v>9285</v>
      </c>
      <c r="D7146" s="1" t="s">
        <v>19</v>
      </c>
      <c r="E7146" s="3" t="str">
        <f>HYPERLINK("https://fyndiq.se/produkt/432d784756a84eff/", "2-Pack Samsung Galaxy S20FE - Härdat Glas-9H -Super kvalitet 3D")</f>
        <v>2-Pack Samsung Galaxy S20FE - Härdat Glas-9H -Super kvalitet 3D</v>
      </c>
      <c r="F7146" s="1" t="s">
        <v>1078</v>
      </c>
      <c r="G7146" s="1" t="s">
        <v>1079</v>
      </c>
      <c r="H7146" s="1" t="s">
        <v>1080</v>
      </c>
      <c r="I7146" s="1" t="s">
        <v>16</v>
      </c>
      <c r="J7146" s="1" t="s">
        <v>23</v>
      </c>
      <c r="K7146" s="1" t="s">
        <v>16</v>
      </c>
      <c r="L7146" s="1" t="s">
        <v>16</v>
      </c>
      <c r="M7146" s="1" t="s">
        <v>16</v>
      </c>
      <c r="N7146" s="1" t="s">
        <v>16</v>
      </c>
      <c r="O7146" s="1">
        <v>63.2</v>
      </c>
      <c r="P7146" s="1">
        <v>1.0</v>
      </c>
    </row>
    <row r="7147">
      <c r="A7147" s="1" t="s">
        <v>29</v>
      </c>
      <c r="B7147" s="1" t="s">
        <v>9347</v>
      </c>
      <c r="C7147" s="2" t="s">
        <v>9285</v>
      </c>
      <c r="D7147" s="1" t="s">
        <v>19</v>
      </c>
      <c r="E714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7147" s="1" t="s">
        <v>709</v>
      </c>
      <c r="G7147" s="1" t="s">
        <v>710</v>
      </c>
      <c r="H7147" s="1" t="s">
        <v>711</v>
      </c>
      <c r="I7147" s="1" t="s">
        <v>16</v>
      </c>
      <c r="J7147" s="1" t="s">
        <v>23</v>
      </c>
      <c r="K7147" s="1" t="s">
        <v>16</v>
      </c>
      <c r="L7147" s="1" t="s">
        <v>16</v>
      </c>
      <c r="M7147" s="1" t="s">
        <v>16</v>
      </c>
      <c r="N7147" s="1" t="s">
        <v>16</v>
      </c>
      <c r="O7147" s="1">
        <v>63.2</v>
      </c>
      <c r="P7147" s="1">
        <v>1.0</v>
      </c>
    </row>
    <row r="7148">
      <c r="A7148" s="1" t="s">
        <v>29</v>
      </c>
      <c r="B7148" s="1" t="s">
        <v>9348</v>
      </c>
      <c r="C7148" s="2" t="s">
        <v>9285</v>
      </c>
      <c r="D7148" s="1" t="s">
        <v>19</v>
      </c>
      <c r="E7148" s="3" t="str">
        <f>HYPERLINK("https://fyndiq.se/produkt/c073f251895946b8/", "2-Pack Iphone 14  Linsskydd - 9H Härdat Glas- Super 3D")</f>
        <v>2-Pack Iphone 14  Linsskydd - 9H Härdat Glas- Super 3D</v>
      </c>
      <c r="F7148" s="1" t="s">
        <v>9349</v>
      </c>
      <c r="G7148" s="1" t="s">
        <v>9350</v>
      </c>
      <c r="H7148" s="1" t="s">
        <v>9351</v>
      </c>
      <c r="I7148" s="1" t="s">
        <v>16</v>
      </c>
      <c r="J7148" s="1" t="s">
        <v>23</v>
      </c>
      <c r="K7148" s="1" t="s">
        <v>16</v>
      </c>
      <c r="L7148" s="1" t="s">
        <v>16</v>
      </c>
      <c r="M7148" s="1" t="s">
        <v>16</v>
      </c>
      <c r="N7148" s="1" t="s">
        <v>16</v>
      </c>
      <c r="O7148" s="1">
        <v>55.2</v>
      </c>
      <c r="P7148" s="1">
        <v>1.0</v>
      </c>
    </row>
    <row r="7149">
      <c r="A7149" s="1" t="s">
        <v>29</v>
      </c>
      <c r="B7149" s="1" t="s">
        <v>9352</v>
      </c>
      <c r="C7149" s="2" t="s">
        <v>9285</v>
      </c>
      <c r="D7149" s="1" t="s">
        <v>19</v>
      </c>
      <c r="E7149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7149" s="1" t="s">
        <v>1243</v>
      </c>
      <c r="G7149" s="1" t="s">
        <v>1244</v>
      </c>
      <c r="H7149" s="1" t="s">
        <v>1245</v>
      </c>
      <c r="I7149" s="1" t="s">
        <v>16</v>
      </c>
      <c r="J7149" s="1" t="s">
        <v>23</v>
      </c>
      <c r="K7149" s="1" t="s">
        <v>16</v>
      </c>
      <c r="L7149" s="1" t="s">
        <v>16</v>
      </c>
      <c r="M7149" s="1" t="s">
        <v>16</v>
      </c>
      <c r="N7149" s="1" t="s">
        <v>16</v>
      </c>
      <c r="O7149" s="1">
        <v>71.2</v>
      </c>
      <c r="P7149" s="1">
        <v>1.0</v>
      </c>
    </row>
    <row r="7150">
      <c r="A7150" s="1" t="s">
        <v>29</v>
      </c>
      <c r="B7150" s="1" t="s">
        <v>9353</v>
      </c>
      <c r="C7150" s="2" t="s">
        <v>9285</v>
      </c>
      <c r="D7150" s="1" t="s">
        <v>19</v>
      </c>
      <c r="E7150" s="3" t="str">
        <f>HYPERLINK("https://fyndiq.se/produkt/6bc9efdb9e0f44ed/", "2-Pack Google Pixel 7 Pro - Härdat Glas 9H - Super kvalitet 3D")</f>
        <v>2-Pack Google Pixel 7 Pro - Härdat Glas 9H - Super kvalitet 3D</v>
      </c>
      <c r="F7150" s="1" t="s">
        <v>424</v>
      </c>
      <c r="G7150" s="1" t="s">
        <v>425</v>
      </c>
      <c r="H7150" s="1" t="s">
        <v>426</v>
      </c>
      <c r="I7150" s="1" t="s">
        <v>16</v>
      </c>
      <c r="J7150" s="1" t="s">
        <v>23</v>
      </c>
      <c r="K7150" s="1" t="s">
        <v>16</v>
      </c>
      <c r="L7150" s="1" t="s">
        <v>16</v>
      </c>
      <c r="M7150" s="1" t="s">
        <v>16</v>
      </c>
      <c r="N7150" s="1" t="s">
        <v>16</v>
      </c>
      <c r="O7150" s="1">
        <v>71.2</v>
      </c>
      <c r="P7150" s="1">
        <v>1.0</v>
      </c>
    </row>
    <row r="7151">
      <c r="A7151" s="1" t="s">
        <v>29</v>
      </c>
      <c r="B7151" s="1" t="s">
        <v>9354</v>
      </c>
      <c r="C7151" s="2" t="s">
        <v>9285</v>
      </c>
      <c r="D7151" s="1" t="s">
        <v>19</v>
      </c>
      <c r="E7151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7151" s="1" t="s">
        <v>1765</v>
      </c>
      <c r="G7151" s="1" t="s">
        <v>1766</v>
      </c>
      <c r="H7151" s="1" t="s">
        <v>1767</v>
      </c>
      <c r="I7151" s="1" t="s">
        <v>16</v>
      </c>
      <c r="J7151" s="1" t="s">
        <v>23</v>
      </c>
      <c r="K7151" s="1" t="s">
        <v>16</v>
      </c>
      <c r="L7151" s="1" t="s">
        <v>16</v>
      </c>
      <c r="M7151" s="1" t="s">
        <v>16</v>
      </c>
      <c r="N7151" s="1" t="s">
        <v>16</v>
      </c>
      <c r="O7151" s="1">
        <v>63.2</v>
      </c>
      <c r="P7151" s="1">
        <v>1.0</v>
      </c>
    </row>
    <row r="7152">
      <c r="A7152" s="1" t="s">
        <v>29</v>
      </c>
      <c r="B7152" s="1" t="s">
        <v>9355</v>
      </c>
      <c r="C7152" s="2" t="s">
        <v>9285</v>
      </c>
      <c r="D7152" s="1" t="s">
        <v>19</v>
      </c>
      <c r="E7152" s="3" t="str">
        <f>HYPERLINK("https://fyndiq.se/produkt/703673a03679430e/", "2-Pack Samsung A55 5G Skärmskydd i Härdat Glas")</f>
        <v>2-Pack Samsung A55 5G Skärmskydd i Härdat Glas</v>
      </c>
      <c r="F7152" s="1" t="s">
        <v>2173</v>
      </c>
      <c r="G7152" s="1" t="s">
        <v>2174</v>
      </c>
      <c r="H7152" s="1" t="s">
        <v>2175</v>
      </c>
      <c r="I7152" s="1" t="s">
        <v>16</v>
      </c>
      <c r="J7152" s="1" t="s">
        <v>23</v>
      </c>
      <c r="K7152" s="1" t="s">
        <v>16</v>
      </c>
      <c r="L7152" s="1" t="s">
        <v>16</v>
      </c>
      <c r="M7152" s="1" t="s">
        <v>16</v>
      </c>
      <c r="N7152" s="1" t="s">
        <v>16</v>
      </c>
      <c r="O7152" s="1">
        <v>63.2</v>
      </c>
      <c r="P7152" s="1">
        <v>1.0</v>
      </c>
    </row>
    <row r="7153">
      <c r="A7153" s="1" t="s">
        <v>29</v>
      </c>
      <c r="B7153" s="1" t="s">
        <v>9356</v>
      </c>
      <c r="C7153" s="2" t="s">
        <v>9285</v>
      </c>
      <c r="D7153" s="1" t="s">
        <v>19</v>
      </c>
      <c r="E7153" s="3" t="str">
        <f>HYPERLINK("https://fyndiq.se/produkt/2030c5450cfb4338/", "2 Pack Huawei P30 Pro - Härdat glas 9H – 3D Super kvalitet")</f>
        <v>2 Pack Huawei P30 Pro - Härdat glas 9H – 3D Super kvalitet</v>
      </c>
      <c r="F7153" s="1" t="s">
        <v>1091</v>
      </c>
      <c r="G7153" s="1" t="s">
        <v>1092</v>
      </c>
      <c r="H7153" s="1" t="s">
        <v>1093</v>
      </c>
      <c r="I7153" s="1" t="s">
        <v>16</v>
      </c>
      <c r="J7153" s="1" t="s">
        <v>23</v>
      </c>
      <c r="K7153" s="1" t="s">
        <v>16</v>
      </c>
      <c r="L7153" s="1" t="s">
        <v>16</v>
      </c>
      <c r="M7153" s="1" t="s">
        <v>16</v>
      </c>
      <c r="N7153" s="1" t="s">
        <v>16</v>
      </c>
      <c r="O7153" s="1">
        <v>71.2</v>
      </c>
      <c r="P7153" s="1">
        <v>1.0</v>
      </c>
    </row>
    <row r="7154">
      <c r="A7154" s="1" t="s">
        <v>29</v>
      </c>
      <c r="B7154" s="1" t="s">
        <v>9357</v>
      </c>
      <c r="C7154" s="2" t="s">
        <v>9285</v>
      </c>
      <c r="D7154" s="1" t="s">
        <v>19</v>
      </c>
      <c r="E7154" s="3" t="str">
        <f>HYPERLINK("https://fyndiq.se/produkt/a34f701dc60542a7/", "2 Pack Samsung Galaxy A32 - Härdat glas 9H - Super kvalitet 3D")</f>
        <v>2 Pack Samsung Galaxy A32 - Härdat glas 9H - Super kvalitet 3D</v>
      </c>
      <c r="F7154" s="1" t="s">
        <v>6491</v>
      </c>
      <c r="G7154" s="1" t="s">
        <v>6492</v>
      </c>
      <c r="H7154" s="1" t="s">
        <v>6493</v>
      </c>
      <c r="I7154" s="1" t="s">
        <v>16</v>
      </c>
      <c r="J7154" s="1" t="s">
        <v>23</v>
      </c>
      <c r="K7154" s="1" t="s">
        <v>16</v>
      </c>
      <c r="L7154" s="1" t="s">
        <v>16</v>
      </c>
      <c r="M7154" s="1" t="s">
        <v>16</v>
      </c>
      <c r="N7154" s="1" t="s">
        <v>16</v>
      </c>
      <c r="O7154" s="1">
        <v>63.2</v>
      </c>
      <c r="P7154" s="1">
        <v>1.0</v>
      </c>
    </row>
    <row r="7155">
      <c r="A7155" s="1" t="s">
        <v>29</v>
      </c>
      <c r="B7155" s="1" t="s">
        <v>9358</v>
      </c>
      <c r="C7155" s="2" t="s">
        <v>9285</v>
      </c>
      <c r="D7155" s="1" t="s">
        <v>19</v>
      </c>
      <c r="E7155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7155" s="1" t="s">
        <v>1357</v>
      </c>
      <c r="G7155" s="1" t="s">
        <v>1358</v>
      </c>
      <c r="H7155" s="1" t="s">
        <v>1359</v>
      </c>
      <c r="I7155" s="1" t="s">
        <v>16</v>
      </c>
      <c r="J7155" s="1" t="s">
        <v>23</v>
      </c>
      <c r="K7155" s="1" t="s">
        <v>16</v>
      </c>
      <c r="L7155" s="1" t="s">
        <v>16</v>
      </c>
      <c r="M7155" s="1" t="s">
        <v>16</v>
      </c>
      <c r="N7155" s="1" t="s">
        <v>16</v>
      </c>
      <c r="O7155" s="1">
        <v>63.2</v>
      </c>
      <c r="P7155" s="1">
        <v>1.0</v>
      </c>
    </row>
    <row r="7156">
      <c r="A7156" s="1" t="s">
        <v>29</v>
      </c>
      <c r="B7156" s="1" t="s">
        <v>9359</v>
      </c>
      <c r="C7156" s="2" t="s">
        <v>9285</v>
      </c>
      <c r="D7156" s="1" t="s">
        <v>19</v>
      </c>
      <c r="E7156" s="3" t="str">
        <f>HYPERLINK("https://fyndiq.se/produkt/abcb18d2b1094266/", "2 Pack Samsung S21 5G - Härdat Glas 9H - Super Kvalitet 3D")</f>
        <v>2 Pack Samsung S21 5G - Härdat Glas 9H - Super Kvalitet 3D</v>
      </c>
      <c r="F7156" s="1" t="s">
        <v>2719</v>
      </c>
      <c r="G7156" s="1" t="s">
        <v>2720</v>
      </c>
      <c r="H7156" s="1" t="s">
        <v>2721</v>
      </c>
      <c r="I7156" s="1" t="s">
        <v>16</v>
      </c>
      <c r="J7156" s="1" t="s">
        <v>23</v>
      </c>
      <c r="K7156" s="1" t="s">
        <v>16</v>
      </c>
      <c r="L7156" s="1" t="s">
        <v>16</v>
      </c>
      <c r="M7156" s="1" t="s">
        <v>16</v>
      </c>
      <c r="N7156" s="1" t="s">
        <v>16</v>
      </c>
      <c r="O7156" s="1">
        <v>63.2</v>
      </c>
      <c r="P7156" s="1">
        <v>1.0</v>
      </c>
    </row>
    <row r="7157">
      <c r="A7157" s="1" t="s">
        <v>29</v>
      </c>
      <c r="B7157" s="1" t="s">
        <v>9360</v>
      </c>
      <c r="C7157" s="2" t="s">
        <v>9285</v>
      </c>
      <c r="D7157" s="1" t="s">
        <v>19</v>
      </c>
      <c r="E7157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7157" s="1" t="s">
        <v>614</v>
      </c>
      <c r="G7157" s="1" t="s">
        <v>615</v>
      </c>
      <c r="H7157" s="1" t="s">
        <v>616</v>
      </c>
      <c r="I7157" s="1" t="s">
        <v>16</v>
      </c>
      <c r="J7157" s="1" t="s">
        <v>23</v>
      </c>
      <c r="K7157" s="1" t="s">
        <v>16</v>
      </c>
      <c r="L7157" s="1" t="s">
        <v>16</v>
      </c>
      <c r="M7157" s="1" t="s">
        <v>16</v>
      </c>
      <c r="N7157" s="1" t="s">
        <v>16</v>
      </c>
      <c r="O7157" s="1">
        <v>71.2</v>
      </c>
      <c r="P7157" s="1">
        <v>1.0</v>
      </c>
    </row>
    <row r="7158">
      <c r="A7158" s="1" t="s">
        <v>29</v>
      </c>
      <c r="B7158" s="1" t="s">
        <v>9361</v>
      </c>
      <c r="C7158" s="2" t="s">
        <v>9285</v>
      </c>
      <c r="D7158" s="1" t="s">
        <v>19</v>
      </c>
      <c r="E715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7158" s="1" t="s">
        <v>4298</v>
      </c>
      <c r="G7158" s="1" t="s">
        <v>4299</v>
      </c>
      <c r="H7158" s="1" t="s">
        <v>4300</v>
      </c>
      <c r="I7158" s="1" t="s">
        <v>16</v>
      </c>
      <c r="J7158" s="1" t="s">
        <v>23</v>
      </c>
      <c r="K7158" s="1" t="s">
        <v>16</v>
      </c>
      <c r="L7158" s="1" t="s">
        <v>16</v>
      </c>
      <c r="M7158" s="1" t="s">
        <v>16</v>
      </c>
      <c r="N7158" s="1" t="s">
        <v>16</v>
      </c>
      <c r="O7158" s="1">
        <v>151.2</v>
      </c>
      <c r="P7158" s="1">
        <v>1.0</v>
      </c>
    </row>
    <row r="7159">
      <c r="A7159" s="1" t="s">
        <v>29</v>
      </c>
      <c r="B7159" s="1" t="s">
        <v>9362</v>
      </c>
      <c r="C7159" s="2" t="s">
        <v>9285</v>
      </c>
      <c r="D7159" s="1" t="s">
        <v>19</v>
      </c>
      <c r="E7159" s="3" t="str">
        <f>HYPERLINK("https://fyndiq.se/produkt/c26c9ffef37a436a/", "2-Pack Samsung A35 5G Skärmskydd i Härdat Glas")</f>
        <v>2-Pack Samsung A35 5G Skärmskydd i Härdat Glas</v>
      </c>
      <c r="F7159" s="1" t="s">
        <v>432</v>
      </c>
      <c r="G7159" s="1" t="s">
        <v>433</v>
      </c>
      <c r="H7159" s="1" t="s">
        <v>434</v>
      </c>
      <c r="I7159" s="1" t="s">
        <v>16</v>
      </c>
      <c r="J7159" s="1" t="s">
        <v>23</v>
      </c>
      <c r="K7159" s="1" t="s">
        <v>16</v>
      </c>
      <c r="L7159" s="1" t="s">
        <v>16</v>
      </c>
      <c r="M7159" s="1" t="s">
        <v>16</v>
      </c>
      <c r="N7159" s="1" t="s">
        <v>16</v>
      </c>
      <c r="O7159" s="1">
        <v>63.2</v>
      </c>
      <c r="P7159" s="1">
        <v>1.0</v>
      </c>
    </row>
    <row r="7160">
      <c r="A7160" s="1" t="s">
        <v>29</v>
      </c>
      <c r="B7160" s="1" t="s">
        <v>9363</v>
      </c>
      <c r="C7160" s="2" t="s">
        <v>9285</v>
      </c>
      <c r="D7160" s="1" t="s">
        <v>19</v>
      </c>
      <c r="E7160" s="3" t="str">
        <f>HYPERLINK("https://fyndiq.se/produkt/f7b16236096d401a/", "2-Pack Google Pixel 7A - Härdat glas 9H - Super kvalitet 3D Skärmskydd")</f>
        <v>2-Pack Google Pixel 7A - Härdat glas 9H - Super kvalitet 3D Skärmskydd</v>
      </c>
      <c r="F7160" s="1" t="s">
        <v>852</v>
      </c>
      <c r="G7160" s="1" t="s">
        <v>853</v>
      </c>
      <c r="H7160" s="1" t="s">
        <v>854</v>
      </c>
      <c r="I7160" s="1" t="s">
        <v>16</v>
      </c>
      <c r="J7160" s="1" t="s">
        <v>23</v>
      </c>
      <c r="K7160" s="1" t="s">
        <v>16</v>
      </c>
      <c r="L7160" s="1" t="s">
        <v>16</v>
      </c>
      <c r="M7160" s="1" t="s">
        <v>16</v>
      </c>
      <c r="N7160" s="1" t="s">
        <v>16</v>
      </c>
      <c r="O7160" s="1">
        <v>63.2</v>
      </c>
      <c r="P7160" s="1">
        <v>1.0</v>
      </c>
    </row>
    <row r="7161">
      <c r="A7161" s="1" t="s">
        <v>29</v>
      </c>
      <c r="B7161" s="1" t="s">
        <v>9364</v>
      </c>
      <c r="C7161" s="2" t="s">
        <v>9285</v>
      </c>
      <c r="D7161" s="1" t="s">
        <v>19</v>
      </c>
      <c r="E7161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7161" s="1" t="s">
        <v>2242</v>
      </c>
      <c r="G7161" s="1" t="s">
        <v>2243</v>
      </c>
      <c r="H7161" s="1" t="s">
        <v>2244</v>
      </c>
      <c r="I7161" s="1" t="s">
        <v>16</v>
      </c>
      <c r="J7161" s="1" t="s">
        <v>23</v>
      </c>
      <c r="K7161" s="1" t="s">
        <v>16</v>
      </c>
      <c r="L7161" s="1" t="s">
        <v>16</v>
      </c>
      <c r="M7161" s="1" t="s">
        <v>16</v>
      </c>
      <c r="N7161" s="1" t="s">
        <v>16</v>
      </c>
      <c r="O7161" s="1">
        <v>63.2</v>
      </c>
      <c r="P7161" s="1">
        <v>1.0</v>
      </c>
    </row>
    <row r="7162">
      <c r="A7162" s="1" t="s">
        <v>29</v>
      </c>
      <c r="B7162" s="1" t="s">
        <v>9365</v>
      </c>
      <c r="C7162" s="2" t="s">
        <v>9285</v>
      </c>
      <c r="D7162" s="1" t="s">
        <v>19</v>
      </c>
      <c r="E7162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7162" s="1" t="s">
        <v>628</v>
      </c>
      <c r="G7162" s="1" t="s">
        <v>629</v>
      </c>
      <c r="H7162" s="1" t="s">
        <v>630</v>
      </c>
      <c r="I7162" s="1" t="s">
        <v>16</v>
      </c>
      <c r="J7162" s="1" t="s">
        <v>23</v>
      </c>
      <c r="K7162" s="1" t="s">
        <v>16</v>
      </c>
      <c r="L7162" s="1" t="s">
        <v>16</v>
      </c>
      <c r="M7162" s="1" t="s">
        <v>16</v>
      </c>
      <c r="N7162" s="1" t="s">
        <v>16</v>
      </c>
      <c r="O7162" s="1">
        <v>79.2</v>
      </c>
      <c r="P7162" s="1">
        <v>1.0</v>
      </c>
    </row>
    <row r="7163">
      <c r="A7163" s="1" t="s">
        <v>29</v>
      </c>
      <c r="B7163" s="1" t="s">
        <v>9366</v>
      </c>
      <c r="C7163" s="2" t="s">
        <v>9285</v>
      </c>
      <c r="D7163" s="1" t="s">
        <v>19</v>
      </c>
      <c r="E716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7163" s="1" t="s">
        <v>47</v>
      </c>
      <c r="G7163" s="2" t="s">
        <v>48</v>
      </c>
      <c r="H7163" s="1" t="s">
        <v>49</v>
      </c>
      <c r="I7163" s="1" t="s">
        <v>16</v>
      </c>
      <c r="J7163" s="1" t="s">
        <v>23</v>
      </c>
      <c r="K7163" s="1" t="s">
        <v>16</v>
      </c>
      <c r="L7163" s="1" t="s">
        <v>16</v>
      </c>
      <c r="M7163" s="1" t="s">
        <v>16</v>
      </c>
      <c r="N7163" s="1" t="s">
        <v>16</v>
      </c>
      <c r="O7163" s="1">
        <v>183.2</v>
      </c>
      <c r="P7163" s="1">
        <v>2.0</v>
      </c>
    </row>
    <row r="7164">
      <c r="A7164" s="1" t="s">
        <v>29</v>
      </c>
      <c r="B7164" s="1" t="s">
        <v>9367</v>
      </c>
      <c r="C7164" s="2" t="s">
        <v>9285</v>
      </c>
      <c r="D7164" s="1" t="s">
        <v>19</v>
      </c>
      <c r="E716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164" s="1" t="s">
        <v>813</v>
      </c>
      <c r="G7164" s="1" t="s">
        <v>814</v>
      </c>
      <c r="H7164" s="1" t="s">
        <v>815</v>
      </c>
      <c r="I7164" s="1" t="s">
        <v>16</v>
      </c>
      <c r="J7164" s="1" t="s">
        <v>23</v>
      </c>
      <c r="K7164" s="1" t="s">
        <v>16</v>
      </c>
      <c r="L7164" s="1" t="s">
        <v>16</v>
      </c>
      <c r="M7164" s="1" t="s">
        <v>16</v>
      </c>
      <c r="N7164" s="1" t="s">
        <v>16</v>
      </c>
      <c r="O7164" s="1">
        <v>71.2</v>
      </c>
      <c r="P7164" s="1">
        <v>1.0</v>
      </c>
    </row>
    <row r="7165">
      <c r="A7165" s="1" t="s">
        <v>29</v>
      </c>
      <c r="B7165" s="1" t="s">
        <v>9368</v>
      </c>
      <c r="C7165" s="2" t="s">
        <v>9285</v>
      </c>
      <c r="D7165" s="1" t="s">
        <v>19</v>
      </c>
      <c r="E7165" s="3" t="str">
        <f>HYPERLINK("https://fyndiq.se/produkt/0b2f55cbfc0d4bc8/", "Skärmskydd Iphone 12 / 12 Pro , härdat glas, hög kvalitet.")</f>
        <v>Skärmskydd Iphone 12 / 12 Pro , härdat glas, hög kvalitet.</v>
      </c>
      <c r="F7165" s="1" t="s">
        <v>587</v>
      </c>
      <c r="G7165" s="1" t="s">
        <v>588</v>
      </c>
      <c r="H7165" s="1" t="s">
        <v>589</v>
      </c>
      <c r="I7165" s="1" t="s">
        <v>16</v>
      </c>
      <c r="J7165" s="1" t="s">
        <v>23</v>
      </c>
      <c r="K7165" s="1" t="s">
        <v>16</v>
      </c>
      <c r="L7165" s="1" t="s">
        <v>16</v>
      </c>
      <c r="M7165" s="1" t="s">
        <v>16</v>
      </c>
      <c r="N7165" s="1" t="s">
        <v>16</v>
      </c>
      <c r="O7165" s="1">
        <v>47.2</v>
      </c>
      <c r="P7165" s="1">
        <v>1.0</v>
      </c>
    </row>
    <row r="7166">
      <c r="A7166" s="1" t="s">
        <v>29</v>
      </c>
      <c r="B7166" s="1" t="s">
        <v>9369</v>
      </c>
      <c r="C7166" s="2" t="s">
        <v>9285</v>
      </c>
      <c r="D7166" s="1" t="s">
        <v>19</v>
      </c>
      <c r="E7166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7166" s="1" t="s">
        <v>2263</v>
      </c>
      <c r="G7166" s="1" t="s">
        <v>2264</v>
      </c>
      <c r="H7166" s="1" t="s">
        <v>2265</v>
      </c>
      <c r="I7166" s="1" t="s">
        <v>16</v>
      </c>
      <c r="J7166" s="1" t="s">
        <v>23</v>
      </c>
      <c r="K7166" s="1" t="s">
        <v>16</v>
      </c>
      <c r="L7166" s="1" t="s">
        <v>16</v>
      </c>
      <c r="M7166" s="1" t="s">
        <v>16</v>
      </c>
      <c r="N7166" s="1" t="s">
        <v>16</v>
      </c>
      <c r="O7166" s="1">
        <v>71.2</v>
      </c>
      <c r="P7166" s="1">
        <v>1.0</v>
      </c>
    </row>
    <row r="7167">
      <c r="A7167" s="1" t="s">
        <v>29</v>
      </c>
      <c r="B7167" s="1" t="s">
        <v>9370</v>
      </c>
      <c r="C7167" s="2" t="s">
        <v>9285</v>
      </c>
      <c r="D7167" s="1" t="s">
        <v>19</v>
      </c>
      <c r="E7167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7167" s="1" t="s">
        <v>464</v>
      </c>
      <c r="G7167" s="1" t="s">
        <v>465</v>
      </c>
      <c r="H7167" s="1" t="s">
        <v>466</v>
      </c>
      <c r="I7167" s="1" t="s">
        <v>16</v>
      </c>
      <c r="J7167" s="1" t="s">
        <v>23</v>
      </c>
      <c r="K7167" s="1" t="s">
        <v>16</v>
      </c>
      <c r="L7167" s="1" t="s">
        <v>16</v>
      </c>
      <c r="M7167" s="1" t="s">
        <v>16</v>
      </c>
      <c r="N7167" s="1" t="s">
        <v>16</v>
      </c>
      <c r="O7167" s="1">
        <v>71.2</v>
      </c>
      <c r="P7167" s="1">
        <v>1.0</v>
      </c>
    </row>
    <row r="7168">
      <c r="A7168" s="1" t="s">
        <v>29</v>
      </c>
      <c r="B7168" s="1" t="s">
        <v>9371</v>
      </c>
      <c r="C7168" s="2" t="s">
        <v>9285</v>
      </c>
      <c r="D7168" s="1" t="s">
        <v>19</v>
      </c>
      <c r="E7168" s="3" t="str">
        <f>HYPERLINK("https://fyndiq.se/produkt/c26c9ffef37a436a/", "2-Pack Samsung A35 5G Skärmskydd i Härdat Glas")</f>
        <v>2-Pack Samsung A35 5G Skärmskydd i Härdat Glas</v>
      </c>
      <c r="F7168" s="1" t="s">
        <v>432</v>
      </c>
      <c r="G7168" s="1" t="s">
        <v>433</v>
      </c>
      <c r="H7168" s="1" t="s">
        <v>434</v>
      </c>
      <c r="I7168" s="1" t="s">
        <v>16</v>
      </c>
      <c r="J7168" s="1" t="s">
        <v>23</v>
      </c>
      <c r="K7168" s="1" t="s">
        <v>16</v>
      </c>
      <c r="L7168" s="1" t="s">
        <v>16</v>
      </c>
      <c r="M7168" s="1" t="s">
        <v>16</v>
      </c>
      <c r="N7168" s="1" t="s">
        <v>16</v>
      </c>
      <c r="O7168" s="1">
        <v>63.2</v>
      </c>
      <c r="P7168" s="1">
        <v>1.0</v>
      </c>
    </row>
    <row r="7169">
      <c r="A7169" s="1" t="s">
        <v>29</v>
      </c>
      <c r="B7169" s="1" t="s">
        <v>9372</v>
      </c>
      <c r="C7169" s="2" t="s">
        <v>9285</v>
      </c>
      <c r="D7169" s="1" t="s">
        <v>19</v>
      </c>
      <c r="E7169" s="3" t="str">
        <f>HYPERLINK("https://fyndiq.se/produkt/2a9c08e4daf04aed/", "2-Pack Xiaomi 12T Pro - Härdat Glas 9H - Super kvalitet 3D Skärmskydd")</f>
        <v>2-Pack Xiaomi 12T Pro - Härdat Glas 9H - Super kvalitet 3D Skärmskydd</v>
      </c>
      <c r="F7169" s="1" t="s">
        <v>376</v>
      </c>
      <c r="G7169" s="1" t="s">
        <v>377</v>
      </c>
      <c r="H7169" s="1" t="s">
        <v>378</v>
      </c>
      <c r="I7169" s="1" t="s">
        <v>16</v>
      </c>
      <c r="J7169" s="1" t="s">
        <v>23</v>
      </c>
      <c r="K7169" s="1" t="s">
        <v>16</v>
      </c>
      <c r="L7169" s="1" t="s">
        <v>16</v>
      </c>
      <c r="M7169" s="1" t="s">
        <v>16</v>
      </c>
      <c r="N7169" s="1" t="s">
        <v>16</v>
      </c>
      <c r="O7169" s="1">
        <v>63.2</v>
      </c>
      <c r="P7169" s="1">
        <v>1.0</v>
      </c>
    </row>
    <row r="7170">
      <c r="A7170" s="1" t="s">
        <v>29</v>
      </c>
      <c r="B7170" s="1" t="s">
        <v>9373</v>
      </c>
      <c r="C7170" s="2" t="s">
        <v>9285</v>
      </c>
      <c r="D7170" s="1" t="s">
        <v>19</v>
      </c>
      <c r="E7170" s="3" t="str">
        <f>HYPERLINK("https://fyndiq.se/produkt/c26c9ffef37a436a/", "2-Pack Samsung A35 5G Skärmskydd i Härdat Glas")</f>
        <v>2-Pack Samsung A35 5G Skärmskydd i Härdat Glas</v>
      </c>
      <c r="F7170" s="1" t="s">
        <v>432</v>
      </c>
      <c r="G7170" s="1" t="s">
        <v>433</v>
      </c>
      <c r="H7170" s="1" t="s">
        <v>434</v>
      </c>
      <c r="I7170" s="1" t="s">
        <v>16</v>
      </c>
      <c r="J7170" s="1" t="s">
        <v>23</v>
      </c>
      <c r="K7170" s="1" t="s">
        <v>16</v>
      </c>
      <c r="L7170" s="1" t="s">
        <v>16</v>
      </c>
      <c r="M7170" s="1" t="s">
        <v>16</v>
      </c>
      <c r="N7170" s="1" t="s">
        <v>16</v>
      </c>
      <c r="O7170" s="1">
        <v>63.2</v>
      </c>
      <c r="P7170" s="1">
        <v>1.0</v>
      </c>
    </row>
    <row r="7171">
      <c r="A7171" s="1" t="s">
        <v>29</v>
      </c>
      <c r="B7171" s="1" t="s">
        <v>9374</v>
      </c>
      <c r="C7171" s="2" t="s">
        <v>9285</v>
      </c>
      <c r="D7171" s="1" t="s">
        <v>19</v>
      </c>
      <c r="E717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7171" s="1" t="s">
        <v>128</v>
      </c>
      <c r="G7171" s="1" t="s">
        <v>129</v>
      </c>
      <c r="H7171" s="1" t="s">
        <v>130</v>
      </c>
      <c r="I7171" s="1" t="s">
        <v>16</v>
      </c>
      <c r="J7171" s="1" t="s">
        <v>23</v>
      </c>
      <c r="K7171" s="1" t="s">
        <v>16</v>
      </c>
      <c r="L7171" s="1" t="s">
        <v>16</v>
      </c>
      <c r="M7171" s="1" t="s">
        <v>16</v>
      </c>
      <c r="N7171" s="1" t="s">
        <v>16</v>
      </c>
      <c r="O7171" s="1">
        <v>95.2</v>
      </c>
      <c r="P7171" s="1">
        <v>1.0</v>
      </c>
    </row>
    <row r="7172">
      <c r="A7172" s="1" t="s">
        <v>29</v>
      </c>
      <c r="B7172" s="1" t="s">
        <v>9375</v>
      </c>
      <c r="C7172" s="2" t="s">
        <v>9285</v>
      </c>
      <c r="D7172" s="1" t="s">
        <v>19</v>
      </c>
      <c r="E7172" s="3" t="str">
        <f t="shared" ref="E7172:E7173" si="151">HYPERLINK("https://fyndiq.se/produkt/da94ed52ecd1435b/", "1-Pack Samsung S10E Skärmskydd - Härdat Glas 9H - Super kvalitet 3D")</f>
        <v>1-Pack Samsung S10E Skärmskydd - Härdat Glas 9H - Super kvalitet 3D</v>
      </c>
      <c r="F7172" s="1" t="s">
        <v>8798</v>
      </c>
      <c r="G7172" s="1" t="s">
        <v>8799</v>
      </c>
      <c r="H7172" s="1" t="s">
        <v>8800</v>
      </c>
      <c r="I7172" s="1" t="s">
        <v>16</v>
      </c>
      <c r="J7172" s="1" t="s">
        <v>23</v>
      </c>
      <c r="K7172" s="1" t="s">
        <v>16</v>
      </c>
      <c r="L7172" s="1" t="s">
        <v>16</v>
      </c>
      <c r="M7172" s="1" t="s">
        <v>16</v>
      </c>
      <c r="N7172" s="1" t="s">
        <v>16</v>
      </c>
      <c r="O7172" s="1">
        <v>55.2</v>
      </c>
      <c r="P7172" s="1">
        <v>1.0</v>
      </c>
    </row>
    <row r="7173">
      <c r="A7173" s="1" t="s">
        <v>29</v>
      </c>
      <c r="B7173" s="1" t="s">
        <v>9376</v>
      </c>
      <c r="C7173" s="2" t="s">
        <v>9285</v>
      </c>
      <c r="D7173" s="1" t="s">
        <v>19</v>
      </c>
      <c r="E7173" s="3" t="str">
        <f t="shared" si="151"/>
        <v>1-Pack Samsung S10E Skärmskydd - Härdat Glas 9H - Super kvalitet 3D</v>
      </c>
      <c r="F7173" s="1" t="s">
        <v>8798</v>
      </c>
      <c r="G7173" s="1" t="s">
        <v>8799</v>
      </c>
      <c r="H7173" s="1" t="s">
        <v>8800</v>
      </c>
      <c r="I7173" s="1" t="s">
        <v>16</v>
      </c>
      <c r="J7173" s="1" t="s">
        <v>23</v>
      </c>
      <c r="K7173" s="1" t="s">
        <v>16</v>
      </c>
      <c r="L7173" s="1" t="s">
        <v>16</v>
      </c>
      <c r="M7173" s="1" t="s">
        <v>16</v>
      </c>
      <c r="N7173" s="1" t="s">
        <v>16</v>
      </c>
      <c r="O7173" s="1">
        <v>55.2</v>
      </c>
      <c r="P7173" s="1">
        <v>1.0</v>
      </c>
    </row>
    <row r="7174">
      <c r="A7174" s="1" t="s">
        <v>29</v>
      </c>
      <c r="B7174" s="1" t="s">
        <v>9377</v>
      </c>
      <c r="C7174" s="2" t="s">
        <v>9285</v>
      </c>
      <c r="D7174" s="1" t="s">
        <v>19</v>
      </c>
      <c r="E7174" s="3" t="str">
        <f>HYPERLINK("https://fyndiq.se/produkt/0a890dd972c4463d/", "2-Pack Samsung Galaxy A52s 5G - Härdat glas 9H - Super kvalitet")</f>
        <v>2-Pack Samsung Galaxy A52s 5G - Härdat glas 9H - Super kvalitet</v>
      </c>
      <c r="F7174" s="1" t="s">
        <v>442</v>
      </c>
      <c r="G7174" s="1" t="s">
        <v>443</v>
      </c>
      <c r="H7174" s="1" t="s">
        <v>444</v>
      </c>
      <c r="I7174" s="1" t="s">
        <v>16</v>
      </c>
      <c r="J7174" s="1" t="s">
        <v>23</v>
      </c>
      <c r="K7174" s="1" t="s">
        <v>16</v>
      </c>
      <c r="L7174" s="1" t="s">
        <v>16</v>
      </c>
      <c r="M7174" s="1" t="s">
        <v>16</v>
      </c>
      <c r="N7174" s="1" t="s">
        <v>16</v>
      </c>
      <c r="O7174" s="1">
        <v>63.2</v>
      </c>
      <c r="P7174" s="1">
        <v>1.0</v>
      </c>
    </row>
    <row r="7175">
      <c r="A7175" s="1" t="s">
        <v>29</v>
      </c>
      <c r="B7175" s="1" t="s">
        <v>9378</v>
      </c>
      <c r="C7175" s="2" t="s">
        <v>9285</v>
      </c>
      <c r="D7175" s="1" t="s">
        <v>19</v>
      </c>
      <c r="E7175" s="3" t="str">
        <f>HYPERLINK("https://fyndiq.se/produkt/ef10e4ba492c46df/", "2-Pack Samsung S23 FE 5G - 9H Härdat Glass - Super Kvalitet 3D")</f>
        <v>2-Pack Samsung S23 FE 5G - 9H Härdat Glass - Super Kvalitet 3D</v>
      </c>
      <c r="F7175" s="1" t="s">
        <v>2521</v>
      </c>
      <c r="G7175" s="1" t="s">
        <v>2522</v>
      </c>
      <c r="H7175" s="1" t="s">
        <v>2523</v>
      </c>
      <c r="I7175" s="1" t="s">
        <v>16</v>
      </c>
      <c r="J7175" s="1" t="s">
        <v>23</v>
      </c>
      <c r="K7175" s="1" t="s">
        <v>16</v>
      </c>
      <c r="L7175" s="1" t="s">
        <v>16</v>
      </c>
      <c r="M7175" s="1" t="s">
        <v>16</v>
      </c>
      <c r="N7175" s="1" t="s">
        <v>16</v>
      </c>
      <c r="O7175" s="1">
        <v>63.2</v>
      </c>
      <c r="P7175" s="1">
        <v>1.0</v>
      </c>
    </row>
    <row r="7176">
      <c r="A7176" s="1" t="s">
        <v>29</v>
      </c>
      <c r="B7176" s="1" t="s">
        <v>9379</v>
      </c>
      <c r="C7176" s="2" t="s">
        <v>9285</v>
      </c>
      <c r="D7176" s="1" t="s">
        <v>19</v>
      </c>
      <c r="E7176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7176" s="1" t="s">
        <v>776</v>
      </c>
      <c r="G7176" s="1" t="s">
        <v>777</v>
      </c>
      <c r="H7176" s="1" t="s">
        <v>778</v>
      </c>
      <c r="I7176" s="1" t="s">
        <v>16</v>
      </c>
      <c r="J7176" s="1" t="s">
        <v>23</v>
      </c>
      <c r="K7176" s="1" t="s">
        <v>16</v>
      </c>
      <c r="L7176" s="1" t="s">
        <v>16</v>
      </c>
      <c r="M7176" s="1" t="s">
        <v>16</v>
      </c>
      <c r="N7176" s="1" t="s">
        <v>16</v>
      </c>
      <c r="O7176" s="1">
        <v>63.2</v>
      </c>
      <c r="P7176" s="1">
        <v>1.0</v>
      </c>
    </row>
    <row r="7177">
      <c r="A7177" s="1" t="s">
        <v>29</v>
      </c>
      <c r="B7177" s="1" t="s">
        <v>9380</v>
      </c>
      <c r="C7177" s="2" t="s">
        <v>9285</v>
      </c>
      <c r="D7177" s="1" t="s">
        <v>19</v>
      </c>
      <c r="E7177" s="3" t="str">
        <f>HYPERLINK("https://fyndiq.se/produkt/309789ffde48437d/", "3 Pack 1,2M USB-C Type-C Laddkabel Quick Charge 18W Vit")</f>
        <v>3 Pack 1,2M USB-C Type-C Laddkabel Quick Charge 18W Vit</v>
      </c>
      <c r="F7177" s="1" t="s">
        <v>2248</v>
      </c>
      <c r="G7177" s="1" t="s">
        <v>2249</v>
      </c>
      <c r="H7177" s="1" t="s">
        <v>2250</v>
      </c>
      <c r="I7177" s="1" t="s">
        <v>16</v>
      </c>
      <c r="J7177" s="1" t="s">
        <v>23</v>
      </c>
      <c r="K7177" s="1" t="s">
        <v>16</v>
      </c>
      <c r="L7177" s="1" t="s">
        <v>16</v>
      </c>
      <c r="M7177" s="1" t="s">
        <v>16</v>
      </c>
      <c r="N7177" s="1" t="s">
        <v>16</v>
      </c>
      <c r="O7177" s="1">
        <v>79.2</v>
      </c>
      <c r="P7177" s="1">
        <v>1.0</v>
      </c>
    </row>
    <row r="7178">
      <c r="A7178" s="1" t="s">
        <v>29</v>
      </c>
      <c r="B7178" s="1" t="s">
        <v>9381</v>
      </c>
      <c r="C7178" s="2" t="s">
        <v>9285</v>
      </c>
      <c r="D7178" s="1" t="s">
        <v>19</v>
      </c>
      <c r="E7178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7178" s="1" t="s">
        <v>31</v>
      </c>
      <c r="G7178" s="1" t="s">
        <v>32</v>
      </c>
      <c r="H7178" s="1" t="s">
        <v>33</v>
      </c>
      <c r="I7178" s="1" t="s">
        <v>16</v>
      </c>
      <c r="J7178" s="1" t="s">
        <v>23</v>
      </c>
      <c r="K7178" s="1" t="s">
        <v>16</v>
      </c>
      <c r="L7178" s="1" t="s">
        <v>16</v>
      </c>
      <c r="M7178" s="1" t="s">
        <v>16</v>
      </c>
      <c r="N7178" s="1" t="s">
        <v>16</v>
      </c>
      <c r="O7178" s="1">
        <v>79.2</v>
      </c>
      <c r="P7178" s="1">
        <v>1.0</v>
      </c>
    </row>
    <row r="7179">
      <c r="A7179" s="1" t="s">
        <v>29</v>
      </c>
      <c r="B7179" s="1" t="s">
        <v>9382</v>
      </c>
      <c r="C7179" s="2" t="s">
        <v>9285</v>
      </c>
      <c r="D7179" s="1" t="s">
        <v>19</v>
      </c>
      <c r="E7179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7179" s="1" t="s">
        <v>163</v>
      </c>
      <c r="G7179" s="1" t="s">
        <v>164</v>
      </c>
      <c r="H7179" s="1" t="s">
        <v>165</v>
      </c>
      <c r="I7179" s="1" t="s">
        <v>16</v>
      </c>
      <c r="J7179" s="1" t="s">
        <v>23</v>
      </c>
      <c r="K7179" s="1" t="s">
        <v>16</v>
      </c>
      <c r="L7179" s="1" t="s">
        <v>16</v>
      </c>
      <c r="M7179" s="1" t="s">
        <v>16</v>
      </c>
      <c r="N7179" s="1" t="s">
        <v>16</v>
      </c>
      <c r="O7179" s="1">
        <v>63.2</v>
      </c>
      <c r="P7179" s="1">
        <v>1.0</v>
      </c>
    </row>
    <row r="7180">
      <c r="A7180" s="1" t="s">
        <v>29</v>
      </c>
      <c r="B7180" s="1" t="s">
        <v>9383</v>
      </c>
      <c r="C7180" s="2" t="s">
        <v>9285</v>
      </c>
      <c r="D7180" s="1" t="s">
        <v>19</v>
      </c>
      <c r="E7180" s="3" t="str">
        <f>HYPERLINK("https://fyndiq.se/produkt/e19fcc2ab2124f8a/", "2-Pack Iphone 13 Pro - 9H Härdat Glass - Top Kvalitet  3D")</f>
        <v>2-Pack Iphone 13 Pro - 9H Härdat Glass - Top Kvalitet  3D</v>
      </c>
      <c r="F7180" s="1" t="s">
        <v>555</v>
      </c>
      <c r="G7180" s="1" t="s">
        <v>556</v>
      </c>
      <c r="H7180" s="1" t="s">
        <v>557</v>
      </c>
      <c r="I7180" s="1" t="s">
        <v>16</v>
      </c>
      <c r="J7180" s="1" t="s">
        <v>23</v>
      </c>
      <c r="K7180" s="1" t="s">
        <v>16</v>
      </c>
      <c r="L7180" s="1" t="s">
        <v>16</v>
      </c>
      <c r="M7180" s="1" t="s">
        <v>16</v>
      </c>
      <c r="N7180" s="1" t="s">
        <v>16</v>
      </c>
      <c r="O7180" s="1">
        <v>55.2</v>
      </c>
      <c r="P7180" s="1">
        <v>1.0</v>
      </c>
    </row>
    <row r="7181">
      <c r="A7181" s="1" t="s">
        <v>29</v>
      </c>
      <c r="B7181" s="1" t="s">
        <v>9384</v>
      </c>
      <c r="C7181" s="2" t="s">
        <v>9285</v>
      </c>
      <c r="D7181" s="1" t="s">
        <v>19</v>
      </c>
      <c r="E7181" s="3" t="str">
        <f>HYPERLINK("https://fyndiq.se/produkt/abcb18d2b1094266/", "2 Pack Samsung S21 5G - Härdat Glas 9H - Super Kvalitet 3D")</f>
        <v>2 Pack Samsung S21 5G - Härdat Glas 9H - Super Kvalitet 3D</v>
      </c>
      <c r="F7181" s="1" t="s">
        <v>2719</v>
      </c>
      <c r="G7181" s="1" t="s">
        <v>2720</v>
      </c>
      <c r="H7181" s="1" t="s">
        <v>2721</v>
      </c>
      <c r="I7181" s="1" t="s">
        <v>16</v>
      </c>
      <c r="J7181" s="1" t="s">
        <v>23</v>
      </c>
      <c r="K7181" s="1" t="s">
        <v>16</v>
      </c>
      <c r="L7181" s="1" t="s">
        <v>16</v>
      </c>
      <c r="M7181" s="1" t="s">
        <v>16</v>
      </c>
      <c r="N7181" s="1" t="s">
        <v>16</v>
      </c>
      <c r="O7181" s="1">
        <v>63.2</v>
      </c>
      <c r="P7181" s="1">
        <v>1.0</v>
      </c>
    </row>
    <row r="7182">
      <c r="A7182" s="1" t="s">
        <v>29</v>
      </c>
      <c r="B7182" s="1" t="s">
        <v>9385</v>
      </c>
      <c r="C7182" s="2" t="s">
        <v>9285</v>
      </c>
      <c r="D7182" s="1" t="s">
        <v>19</v>
      </c>
      <c r="E7182" s="3" t="str">
        <f>HYPERLINK("https://fyndiq.se/produkt/385e2b93efd34bdb/", "2-Pack Samsung Galaxy A03 - Härdat Glas 9H - Super Kvalitet 3D")</f>
        <v>2-Pack Samsung Galaxy A03 - Härdat Glas 9H - Super Kvalitet 3D</v>
      </c>
      <c r="F7182" s="1" t="s">
        <v>481</v>
      </c>
      <c r="G7182" s="1" t="s">
        <v>482</v>
      </c>
      <c r="H7182" s="1" t="s">
        <v>483</v>
      </c>
      <c r="I7182" s="1" t="s">
        <v>16</v>
      </c>
      <c r="J7182" s="1" t="s">
        <v>23</v>
      </c>
      <c r="K7182" s="1" t="s">
        <v>16</v>
      </c>
      <c r="L7182" s="1" t="s">
        <v>16</v>
      </c>
      <c r="M7182" s="1" t="s">
        <v>16</v>
      </c>
      <c r="N7182" s="1" t="s">
        <v>16</v>
      </c>
      <c r="O7182" s="1">
        <v>63.2</v>
      </c>
      <c r="P7182" s="1">
        <v>1.0</v>
      </c>
    </row>
    <row r="7183">
      <c r="A7183" s="1" t="s">
        <v>29</v>
      </c>
      <c r="B7183" s="1" t="s">
        <v>9386</v>
      </c>
      <c r="C7183" s="2" t="s">
        <v>9285</v>
      </c>
      <c r="D7183" s="1" t="s">
        <v>19</v>
      </c>
      <c r="E7183" s="3" t="str">
        <f>HYPERLINK("https://fyndiq.se/produkt/d2c30baa04ab483c/", "2-Pack Samsung A22 5G Skärmskydd - Härdat Glas 9H - Super kvalitet 3D")</f>
        <v>2-Pack Samsung A22 5G Skärmskydd - Härdat Glas 9H - Super kvalitet 3D</v>
      </c>
      <c r="F7183" s="1" t="s">
        <v>1273</v>
      </c>
      <c r="G7183" s="1" t="s">
        <v>1274</v>
      </c>
      <c r="H7183" s="1" t="s">
        <v>1275</v>
      </c>
      <c r="I7183" s="1" t="s">
        <v>16</v>
      </c>
      <c r="J7183" s="1" t="s">
        <v>23</v>
      </c>
      <c r="K7183" s="1" t="s">
        <v>16</v>
      </c>
      <c r="L7183" s="1" t="s">
        <v>16</v>
      </c>
      <c r="M7183" s="1" t="s">
        <v>16</v>
      </c>
      <c r="N7183" s="1" t="s">
        <v>16</v>
      </c>
      <c r="O7183" s="1">
        <v>63.2</v>
      </c>
      <c r="P7183" s="1">
        <v>1.0</v>
      </c>
    </row>
    <row r="7184">
      <c r="A7184" s="1" t="s">
        <v>29</v>
      </c>
      <c r="B7184" s="1" t="s">
        <v>9387</v>
      </c>
      <c r="C7184" s="2" t="s">
        <v>9285</v>
      </c>
      <c r="D7184" s="1" t="s">
        <v>19</v>
      </c>
      <c r="E7184" s="3" t="str">
        <f>HYPERLINK("https://fyndiq.se/produkt/860b7dade19d4d2f/", "2-Pack XIAOMI REDMI A3 Skärmskydd - Härdat Glas 9H - Super kvalitet 3D")</f>
        <v>2-Pack XIAOMI REDMI A3 Skärmskydd - Härdat Glas 9H - Super kvalitet 3D</v>
      </c>
      <c r="F7184" s="1" t="s">
        <v>200</v>
      </c>
      <c r="G7184" s="1" t="s">
        <v>201</v>
      </c>
      <c r="H7184" s="1" t="s">
        <v>202</v>
      </c>
      <c r="I7184" s="1" t="s">
        <v>16</v>
      </c>
      <c r="J7184" s="1" t="s">
        <v>23</v>
      </c>
      <c r="K7184" s="1" t="s">
        <v>16</v>
      </c>
      <c r="L7184" s="1" t="s">
        <v>16</v>
      </c>
      <c r="M7184" s="1" t="s">
        <v>16</v>
      </c>
      <c r="N7184" s="1" t="s">
        <v>16</v>
      </c>
      <c r="O7184" s="1">
        <v>63.2</v>
      </c>
      <c r="P7184" s="1">
        <v>1.0</v>
      </c>
    </row>
    <row r="7185">
      <c r="A7185" s="1" t="s">
        <v>29</v>
      </c>
      <c r="B7185" s="1" t="s">
        <v>9388</v>
      </c>
      <c r="C7185" s="2" t="s">
        <v>9285</v>
      </c>
      <c r="D7185" s="1" t="s">
        <v>19</v>
      </c>
      <c r="E7185" s="3" t="str">
        <f>HYPERLINK("https://fyndiq.se/produkt/56c72c0ba5f749b5/", "2-Pack SAMSUNG S24 Skärmskydd - Härdat Glas 9H - Super kvalitet 3D")</f>
        <v>2-Pack SAMSUNG S24 Skärmskydd - Härdat Glas 9H - Super kvalitet 3D</v>
      </c>
      <c r="F7185" s="1" t="s">
        <v>263</v>
      </c>
      <c r="G7185" s="1" t="s">
        <v>264</v>
      </c>
      <c r="H7185" s="1" t="s">
        <v>265</v>
      </c>
      <c r="I7185" s="1" t="s">
        <v>16</v>
      </c>
      <c r="J7185" s="1" t="s">
        <v>23</v>
      </c>
      <c r="K7185" s="1" t="s">
        <v>16</v>
      </c>
      <c r="L7185" s="1" t="s">
        <v>16</v>
      </c>
      <c r="M7185" s="1" t="s">
        <v>16</v>
      </c>
      <c r="N7185" s="1" t="s">
        <v>16</v>
      </c>
      <c r="O7185" s="1">
        <v>71.2</v>
      </c>
      <c r="P7185" s="1">
        <v>1.0</v>
      </c>
    </row>
    <row r="7186">
      <c r="A7186" s="1" t="s">
        <v>29</v>
      </c>
      <c r="B7186" s="1" t="s">
        <v>9389</v>
      </c>
      <c r="C7186" s="2" t="s">
        <v>9285</v>
      </c>
      <c r="D7186" s="1" t="s">
        <v>19</v>
      </c>
      <c r="E7186" s="3" t="str">
        <f>HYPERLINK("https://fyndiq.se/produkt/67afb534781a4066/", "2-Pack Samsung Galaxy S9 Plus - Härdat glas- 9HSuper kvalitet 3D")</f>
        <v>2-Pack Samsung Galaxy S9 Plus - Härdat glas- 9HSuper kvalitet 3D</v>
      </c>
      <c r="F7186" s="1" t="s">
        <v>3929</v>
      </c>
      <c r="G7186" s="1" t="s">
        <v>3930</v>
      </c>
      <c r="H7186" s="1" t="s">
        <v>3931</v>
      </c>
      <c r="I7186" s="1" t="s">
        <v>16</v>
      </c>
      <c r="J7186" s="1" t="s">
        <v>23</v>
      </c>
      <c r="K7186" s="1" t="s">
        <v>16</v>
      </c>
      <c r="L7186" s="1" t="s">
        <v>16</v>
      </c>
      <c r="M7186" s="1" t="s">
        <v>16</v>
      </c>
      <c r="N7186" s="1" t="s">
        <v>16</v>
      </c>
      <c r="O7186" s="1">
        <v>63.2</v>
      </c>
      <c r="P7186" s="1">
        <v>1.0</v>
      </c>
    </row>
    <row r="7187">
      <c r="A7187" s="1" t="s">
        <v>29</v>
      </c>
      <c r="B7187" s="1" t="s">
        <v>9390</v>
      </c>
      <c r="C7187" s="2" t="s">
        <v>9285</v>
      </c>
      <c r="D7187" s="1" t="s">
        <v>19</v>
      </c>
      <c r="E7187" s="3" t="str">
        <f>HYPERLINK("https://fyndiq.se/produkt/56c72c0ba5f749b5/", "2-Pack SAMSUNG S24 Skärmskydd - Härdat Glas 9H - Super kvalitet 3D")</f>
        <v>2-Pack SAMSUNG S24 Skärmskydd - Härdat Glas 9H - Super kvalitet 3D</v>
      </c>
      <c r="F7187" s="1" t="s">
        <v>263</v>
      </c>
      <c r="G7187" s="1" t="s">
        <v>264</v>
      </c>
      <c r="H7187" s="1" t="s">
        <v>265</v>
      </c>
      <c r="I7187" s="1" t="s">
        <v>16</v>
      </c>
      <c r="J7187" s="1" t="s">
        <v>23</v>
      </c>
      <c r="K7187" s="1" t="s">
        <v>16</v>
      </c>
      <c r="L7187" s="1" t="s">
        <v>16</v>
      </c>
      <c r="M7187" s="1" t="s">
        <v>16</v>
      </c>
      <c r="N7187" s="1" t="s">
        <v>16</v>
      </c>
      <c r="O7187" s="1">
        <v>71.2</v>
      </c>
      <c r="P7187" s="1">
        <v>1.0</v>
      </c>
    </row>
    <row r="7188">
      <c r="A7188" s="1" t="s">
        <v>29</v>
      </c>
      <c r="B7188" s="1" t="s">
        <v>9391</v>
      </c>
      <c r="C7188" s="2" t="s">
        <v>9285</v>
      </c>
      <c r="D7188" s="1" t="s">
        <v>19</v>
      </c>
      <c r="E7188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7188" s="1" t="s">
        <v>163</v>
      </c>
      <c r="G7188" s="1" t="s">
        <v>164</v>
      </c>
      <c r="H7188" s="1" t="s">
        <v>165</v>
      </c>
      <c r="I7188" s="1" t="s">
        <v>16</v>
      </c>
      <c r="J7188" s="1" t="s">
        <v>23</v>
      </c>
      <c r="K7188" s="1" t="s">
        <v>16</v>
      </c>
      <c r="L7188" s="1" t="s">
        <v>16</v>
      </c>
      <c r="M7188" s="1" t="s">
        <v>16</v>
      </c>
      <c r="N7188" s="1" t="s">
        <v>16</v>
      </c>
      <c r="O7188" s="1">
        <v>63.2</v>
      </c>
      <c r="P7188" s="1">
        <v>1.0</v>
      </c>
    </row>
    <row r="7189">
      <c r="A7189" s="1" t="s">
        <v>29</v>
      </c>
      <c r="B7189" s="1" t="s">
        <v>9392</v>
      </c>
      <c r="C7189" s="2" t="s">
        <v>9285</v>
      </c>
      <c r="D7189" s="1" t="s">
        <v>19</v>
      </c>
      <c r="E7189" s="3" t="str">
        <f>HYPERLINK("https://fyndiq.se/produkt/56c72c0ba5f749b5/", "2-Pack SAMSUNG S24 Skärmskydd - Härdat Glas 9H - Super kvalitet 3D")</f>
        <v>2-Pack SAMSUNG S24 Skärmskydd - Härdat Glas 9H - Super kvalitet 3D</v>
      </c>
      <c r="F7189" s="1" t="s">
        <v>263</v>
      </c>
      <c r="G7189" s="1" t="s">
        <v>264</v>
      </c>
      <c r="H7189" s="1" t="s">
        <v>265</v>
      </c>
      <c r="I7189" s="1" t="s">
        <v>16</v>
      </c>
      <c r="J7189" s="1" t="s">
        <v>23</v>
      </c>
      <c r="K7189" s="1" t="s">
        <v>16</v>
      </c>
      <c r="L7189" s="1" t="s">
        <v>16</v>
      </c>
      <c r="M7189" s="1" t="s">
        <v>16</v>
      </c>
      <c r="N7189" s="1" t="s">
        <v>16</v>
      </c>
      <c r="O7189" s="1">
        <v>71.2</v>
      </c>
      <c r="P7189" s="1">
        <v>1.0</v>
      </c>
    </row>
    <row r="7190">
      <c r="A7190" s="1" t="s">
        <v>29</v>
      </c>
      <c r="B7190" s="1" t="s">
        <v>9393</v>
      </c>
      <c r="C7190" s="2" t="s">
        <v>9285</v>
      </c>
      <c r="D7190" s="1" t="s">
        <v>19</v>
      </c>
      <c r="E7190" s="3" t="str">
        <f>HYPERLINK("https://fyndiq.se/produkt/925ae49423884615/", "2-Pack Samsung S22 Ultra Skärmskydd &amp; 1-Pack linsskydd -9H GLAS")</f>
        <v>2-Pack Samsung S22 Ultra Skärmskydd &amp; 1-Pack linsskydd -9H GLAS</v>
      </c>
      <c r="F7190" s="1" t="s">
        <v>335</v>
      </c>
      <c r="G7190" s="1" t="s">
        <v>336</v>
      </c>
      <c r="H7190" s="1" t="s">
        <v>337</v>
      </c>
      <c r="I7190" s="1" t="s">
        <v>16</v>
      </c>
      <c r="J7190" s="1" t="s">
        <v>23</v>
      </c>
      <c r="K7190" s="1" t="s">
        <v>16</v>
      </c>
      <c r="L7190" s="1" t="s">
        <v>16</v>
      </c>
      <c r="M7190" s="1" t="s">
        <v>16</v>
      </c>
      <c r="N7190" s="1" t="s">
        <v>16</v>
      </c>
      <c r="O7190" s="1">
        <v>71.2</v>
      </c>
      <c r="P7190" s="1">
        <v>1.0</v>
      </c>
    </row>
    <row r="7191">
      <c r="A7191" s="1" t="s">
        <v>29</v>
      </c>
      <c r="B7191" s="1" t="s">
        <v>9394</v>
      </c>
      <c r="C7191" s="2" t="s">
        <v>9285</v>
      </c>
      <c r="D7191" s="1" t="s">
        <v>19</v>
      </c>
      <c r="E7191" s="3" t="str">
        <f>HYPERLINK("https://fyndiq.se/produkt/070a202582a44b59/", "2 Pack Samsung Watch 40mm - Härdat glas 9H - Super kvalitet")</f>
        <v>2 Pack Samsung Watch 40mm - Härdat glas 9H - Super kvalitet</v>
      </c>
      <c r="F7191" s="1" t="s">
        <v>3704</v>
      </c>
      <c r="G7191" s="1" t="s">
        <v>3705</v>
      </c>
      <c r="H7191" s="1" t="s">
        <v>3706</v>
      </c>
      <c r="I7191" s="1" t="s">
        <v>16</v>
      </c>
      <c r="J7191" s="1" t="s">
        <v>23</v>
      </c>
      <c r="K7191" s="1" t="s">
        <v>16</v>
      </c>
      <c r="L7191" s="1" t="s">
        <v>16</v>
      </c>
      <c r="M7191" s="1" t="s">
        <v>16</v>
      </c>
      <c r="N7191" s="1" t="s">
        <v>16</v>
      </c>
      <c r="O7191" s="1">
        <v>63.2</v>
      </c>
      <c r="P7191" s="1">
        <v>1.0</v>
      </c>
    </row>
    <row r="7192">
      <c r="A7192" s="1" t="s">
        <v>29</v>
      </c>
      <c r="B7192" s="1" t="s">
        <v>9395</v>
      </c>
      <c r="C7192" s="2" t="s">
        <v>9285</v>
      </c>
      <c r="D7192" s="1" t="s">
        <v>19</v>
      </c>
      <c r="E7192" s="3" t="str">
        <f>HYPERLINK("https://fyndiq.se/produkt/56c72c0ba5f749b5/", "2-Pack SAMSUNG S24 Skärmskydd - Härdat Glas 9H - Super kvalitet 3D")</f>
        <v>2-Pack SAMSUNG S24 Skärmskydd - Härdat Glas 9H - Super kvalitet 3D</v>
      </c>
      <c r="F7192" s="1" t="s">
        <v>263</v>
      </c>
      <c r="G7192" s="1" t="s">
        <v>264</v>
      </c>
      <c r="H7192" s="1" t="s">
        <v>265</v>
      </c>
      <c r="I7192" s="1" t="s">
        <v>16</v>
      </c>
      <c r="J7192" s="1" t="s">
        <v>23</v>
      </c>
      <c r="K7192" s="1" t="s">
        <v>16</v>
      </c>
      <c r="L7192" s="1" t="s">
        <v>16</v>
      </c>
      <c r="M7192" s="1" t="s">
        <v>16</v>
      </c>
      <c r="N7192" s="1" t="s">
        <v>16</v>
      </c>
      <c r="O7192" s="1">
        <v>71.2</v>
      </c>
      <c r="P7192" s="1">
        <v>1.0</v>
      </c>
    </row>
    <row r="7193">
      <c r="A7193" s="1" t="s">
        <v>29</v>
      </c>
      <c r="B7193" s="1" t="s">
        <v>9396</v>
      </c>
      <c r="C7193" s="2" t="s">
        <v>9285</v>
      </c>
      <c r="D7193" s="1" t="s">
        <v>19</v>
      </c>
      <c r="E7193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7193" s="1" t="s">
        <v>380</v>
      </c>
      <c r="G7193" s="1" t="s">
        <v>381</v>
      </c>
      <c r="H7193" s="1" t="s">
        <v>382</v>
      </c>
      <c r="I7193" s="1" t="s">
        <v>16</v>
      </c>
      <c r="J7193" s="1" t="s">
        <v>23</v>
      </c>
      <c r="K7193" s="1" t="s">
        <v>16</v>
      </c>
      <c r="L7193" s="1" t="s">
        <v>16</v>
      </c>
      <c r="M7193" s="1" t="s">
        <v>16</v>
      </c>
      <c r="N7193" s="1" t="s">
        <v>16</v>
      </c>
      <c r="O7193" s="1">
        <v>47.2</v>
      </c>
      <c r="P7193" s="1">
        <v>1.0</v>
      </c>
    </row>
    <row r="7194">
      <c r="A7194" s="1" t="s">
        <v>29</v>
      </c>
      <c r="B7194" s="1" t="s">
        <v>9397</v>
      </c>
      <c r="C7194" s="2" t="s">
        <v>9285</v>
      </c>
      <c r="D7194" s="1" t="s">
        <v>19</v>
      </c>
      <c r="E7194" s="3" t="str">
        <f>HYPERLINK("https://fyndiq.se/produkt/13e76851ca504320/", "2-Pack Samsung Galaxy S22 Ultra - Härdat glas 9H - Top kvalitet")</f>
        <v>2-Pack Samsung Galaxy S22 Ultra - Härdat glas 9H - Top kvalitet</v>
      </c>
      <c r="F7194" s="1" t="s">
        <v>140</v>
      </c>
      <c r="G7194" s="1" t="s">
        <v>141</v>
      </c>
      <c r="H7194" s="1" t="s">
        <v>142</v>
      </c>
      <c r="I7194" s="1" t="s">
        <v>16</v>
      </c>
      <c r="J7194" s="1" t="s">
        <v>23</v>
      </c>
      <c r="K7194" s="1" t="s">
        <v>16</v>
      </c>
      <c r="L7194" s="1" t="s">
        <v>16</v>
      </c>
      <c r="M7194" s="1" t="s">
        <v>16</v>
      </c>
      <c r="N7194" s="1" t="s">
        <v>16</v>
      </c>
      <c r="O7194" s="1">
        <v>63.2</v>
      </c>
      <c r="P7194" s="1">
        <v>1.0</v>
      </c>
    </row>
    <row r="7195">
      <c r="A7195" s="1" t="s">
        <v>29</v>
      </c>
      <c r="B7195" s="1" t="s">
        <v>9398</v>
      </c>
      <c r="C7195" s="2" t="s">
        <v>9285</v>
      </c>
      <c r="D7195" s="1" t="s">
        <v>19</v>
      </c>
      <c r="E719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7195" s="1" t="s">
        <v>3098</v>
      </c>
      <c r="G7195" s="1" t="s">
        <v>3099</v>
      </c>
      <c r="H7195" s="1" t="s">
        <v>3100</v>
      </c>
      <c r="I7195" s="1" t="s">
        <v>16</v>
      </c>
      <c r="J7195" s="1" t="s">
        <v>23</v>
      </c>
      <c r="K7195" s="1" t="s">
        <v>16</v>
      </c>
      <c r="L7195" s="1" t="s">
        <v>16</v>
      </c>
      <c r="M7195" s="1" t="s">
        <v>16</v>
      </c>
      <c r="N7195" s="1" t="s">
        <v>16</v>
      </c>
      <c r="O7195" s="1">
        <v>63.2</v>
      </c>
      <c r="P7195" s="1">
        <v>1.0</v>
      </c>
    </row>
    <row r="7196">
      <c r="A7196" s="1" t="s">
        <v>29</v>
      </c>
      <c r="B7196" s="1" t="s">
        <v>9399</v>
      </c>
      <c r="C7196" s="2" t="s">
        <v>9285</v>
      </c>
      <c r="D7196" s="1" t="s">
        <v>19</v>
      </c>
      <c r="E7196" s="3" t="str">
        <f>HYPERLINK("https://fyndiq.se/produkt/13e76851ca504320/", "2-Pack Samsung Galaxy S22 Ultra - Härdat glas 9H - Top kvalitet")</f>
        <v>2-Pack Samsung Galaxy S22 Ultra - Härdat glas 9H - Top kvalitet</v>
      </c>
      <c r="F7196" s="1" t="s">
        <v>140</v>
      </c>
      <c r="G7196" s="1" t="s">
        <v>141</v>
      </c>
      <c r="H7196" s="1" t="s">
        <v>142</v>
      </c>
      <c r="I7196" s="1" t="s">
        <v>16</v>
      </c>
      <c r="J7196" s="1" t="s">
        <v>23</v>
      </c>
      <c r="K7196" s="1" t="s">
        <v>16</v>
      </c>
      <c r="L7196" s="1" t="s">
        <v>16</v>
      </c>
      <c r="M7196" s="1" t="s">
        <v>16</v>
      </c>
      <c r="N7196" s="1" t="s">
        <v>16</v>
      </c>
      <c r="O7196" s="1">
        <v>63.2</v>
      </c>
      <c r="P7196" s="1">
        <v>1.0</v>
      </c>
    </row>
    <row r="7197">
      <c r="A7197" s="1" t="s">
        <v>29</v>
      </c>
      <c r="B7197" s="1" t="s">
        <v>9400</v>
      </c>
      <c r="C7197" s="2" t="s">
        <v>9285</v>
      </c>
      <c r="D7197" s="1" t="s">
        <v>19</v>
      </c>
      <c r="E7197" s="3" t="str">
        <f>HYPERLINK("https://fyndiq.se/produkt/e19fcc2ab2124f8a/", "2-Pack Iphone 13 Pro - 9H Härdat Glass - Top Kvalitet  3D")</f>
        <v>2-Pack Iphone 13 Pro - 9H Härdat Glass - Top Kvalitet  3D</v>
      </c>
      <c r="F7197" s="1" t="s">
        <v>555</v>
      </c>
      <c r="G7197" s="1" t="s">
        <v>556</v>
      </c>
      <c r="H7197" s="1" t="s">
        <v>557</v>
      </c>
      <c r="I7197" s="1" t="s">
        <v>16</v>
      </c>
      <c r="J7197" s="1" t="s">
        <v>23</v>
      </c>
      <c r="K7197" s="1" t="s">
        <v>16</v>
      </c>
      <c r="L7197" s="1" t="s">
        <v>16</v>
      </c>
      <c r="M7197" s="1" t="s">
        <v>16</v>
      </c>
      <c r="N7197" s="1" t="s">
        <v>16</v>
      </c>
      <c r="O7197" s="1">
        <v>55.2</v>
      </c>
      <c r="P7197" s="1">
        <v>1.0</v>
      </c>
    </row>
    <row r="7198">
      <c r="A7198" s="1" t="s">
        <v>29</v>
      </c>
      <c r="B7198" s="1" t="s">
        <v>9401</v>
      </c>
      <c r="C7198" s="2" t="s">
        <v>9285</v>
      </c>
      <c r="D7198" s="1" t="s">
        <v>19</v>
      </c>
      <c r="E7198" s="3" t="str">
        <f>HYPERLINK("https://fyndiq.se/produkt/9e488e35f28b4b0b/", "2-Pack GOOGLE PIXEL 6A Skärmskydd - Härdat Glas 9H - Super kvalitet 3D")</f>
        <v>2-Pack GOOGLE PIXEL 6A Skärmskydd - Härdat Glas 9H - Super kvalitet 3D</v>
      </c>
      <c r="F7198" s="1" t="s">
        <v>196</v>
      </c>
      <c r="G7198" s="1" t="s">
        <v>197</v>
      </c>
      <c r="H7198" s="1" t="s">
        <v>198</v>
      </c>
      <c r="I7198" s="1" t="s">
        <v>16</v>
      </c>
      <c r="J7198" s="1" t="s">
        <v>23</v>
      </c>
      <c r="K7198" s="1" t="s">
        <v>16</v>
      </c>
      <c r="L7198" s="1" t="s">
        <v>16</v>
      </c>
      <c r="M7198" s="1" t="s">
        <v>16</v>
      </c>
      <c r="N7198" s="1" t="s">
        <v>16</v>
      </c>
      <c r="O7198" s="1">
        <v>63.2</v>
      </c>
      <c r="P7198" s="1">
        <v>1.0</v>
      </c>
    </row>
    <row r="7199">
      <c r="A7199" s="1" t="s">
        <v>29</v>
      </c>
      <c r="B7199" s="1" t="s">
        <v>9402</v>
      </c>
      <c r="C7199" s="2" t="s">
        <v>9285</v>
      </c>
      <c r="D7199" s="1" t="s">
        <v>19</v>
      </c>
      <c r="E7199" s="3" t="str">
        <f>HYPERLINK("https://fyndiq.se/produkt/56c72c0ba5f749b5/", "2-Pack SAMSUNG S24 Skärmskydd - Härdat Glas 9H - Super kvalitet 3D")</f>
        <v>2-Pack SAMSUNG S24 Skärmskydd - Härdat Glas 9H - Super kvalitet 3D</v>
      </c>
      <c r="F7199" s="1" t="s">
        <v>263</v>
      </c>
      <c r="G7199" s="1" t="s">
        <v>264</v>
      </c>
      <c r="H7199" s="1" t="s">
        <v>265</v>
      </c>
      <c r="I7199" s="1" t="s">
        <v>1311</v>
      </c>
      <c r="J7199" s="1" t="s">
        <v>23</v>
      </c>
      <c r="K7199" s="1" t="s">
        <v>16</v>
      </c>
      <c r="L7199" s="1" t="s">
        <v>16</v>
      </c>
      <c r="M7199" s="1" t="s">
        <v>16</v>
      </c>
      <c r="N7199" s="1" t="s">
        <v>16</v>
      </c>
      <c r="O7199" s="1">
        <v>71.2</v>
      </c>
      <c r="P7199" s="1">
        <v>1.0</v>
      </c>
    </row>
    <row r="7200">
      <c r="A7200" s="1" t="s">
        <v>29</v>
      </c>
      <c r="B7200" s="1" t="s">
        <v>9403</v>
      </c>
      <c r="C7200" s="2" t="s">
        <v>9285</v>
      </c>
      <c r="D7200" s="1" t="s">
        <v>19</v>
      </c>
      <c r="E7200" s="3" t="str">
        <f t="shared" ref="E7200:E7201" si="152">HYPERLINK("https://fyndiq.se/produkt/c6f3e47a88184e8d/", "2-Pack SAMSUNG A55 Skärmskydd - Härdat Glas 9H - Super kvalitet 3D")</f>
        <v>2-Pack SAMSUNG A55 Skärmskydd - Härdat Glas 9H - Super kvalitet 3D</v>
      </c>
      <c r="F7200" s="1" t="s">
        <v>83</v>
      </c>
      <c r="G7200" s="1" t="s">
        <v>84</v>
      </c>
      <c r="H7200" s="1" t="s">
        <v>85</v>
      </c>
      <c r="I7200" s="1" t="s">
        <v>16</v>
      </c>
      <c r="J7200" s="1" t="s">
        <v>23</v>
      </c>
      <c r="K7200" s="1" t="s">
        <v>16</v>
      </c>
      <c r="L7200" s="1" t="s">
        <v>16</v>
      </c>
      <c r="M7200" s="1" t="s">
        <v>16</v>
      </c>
      <c r="N7200" s="1" t="s">
        <v>16</v>
      </c>
      <c r="O7200" s="1">
        <v>63.2</v>
      </c>
      <c r="P7200" s="1">
        <v>1.0</v>
      </c>
    </row>
    <row r="7201">
      <c r="A7201" s="1" t="s">
        <v>29</v>
      </c>
      <c r="B7201" s="1" t="s">
        <v>9404</v>
      </c>
      <c r="C7201" s="2" t="s">
        <v>9285</v>
      </c>
      <c r="D7201" s="1" t="s">
        <v>19</v>
      </c>
      <c r="E7201" s="3" t="str">
        <f t="shared" si="152"/>
        <v>2-Pack SAMSUNG A55 Skärmskydd - Härdat Glas 9H - Super kvalitet 3D</v>
      </c>
      <c r="F7201" s="1" t="s">
        <v>83</v>
      </c>
      <c r="G7201" s="1" t="s">
        <v>84</v>
      </c>
      <c r="H7201" s="1" t="s">
        <v>85</v>
      </c>
      <c r="I7201" s="1" t="s">
        <v>16</v>
      </c>
      <c r="J7201" s="1" t="s">
        <v>23</v>
      </c>
      <c r="K7201" s="1" t="s">
        <v>16</v>
      </c>
      <c r="L7201" s="1" t="s">
        <v>16</v>
      </c>
      <c r="M7201" s="1" t="s">
        <v>16</v>
      </c>
      <c r="N7201" s="1" t="s">
        <v>16</v>
      </c>
      <c r="O7201" s="1">
        <v>63.2</v>
      </c>
      <c r="P7201" s="1">
        <v>1.0</v>
      </c>
    </row>
    <row r="7202">
      <c r="A7202" s="1" t="s">
        <v>29</v>
      </c>
      <c r="B7202" s="1" t="s">
        <v>9405</v>
      </c>
      <c r="C7202" s="2" t="s">
        <v>9285</v>
      </c>
      <c r="D7202" s="1" t="s">
        <v>19</v>
      </c>
      <c r="E7202" s="3" t="str">
        <f>HYPERLINK("https://fyndiq.se/produkt/34157794139f40c6/", "2-Pack Samsung S20 FE - 9H Härdat Glass - Top Kvalitet")</f>
        <v>2-Pack Samsung S20 FE - 9H Härdat Glass - Top Kvalitet</v>
      </c>
      <c r="F7202" s="1" t="s">
        <v>1640</v>
      </c>
      <c r="G7202" s="1" t="s">
        <v>1641</v>
      </c>
      <c r="H7202" s="1" t="s">
        <v>1642</v>
      </c>
      <c r="I7202" s="1" t="s">
        <v>16</v>
      </c>
      <c r="J7202" s="1" t="s">
        <v>23</v>
      </c>
      <c r="K7202" s="1" t="s">
        <v>16</v>
      </c>
      <c r="L7202" s="1" t="s">
        <v>16</v>
      </c>
      <c r="M7202" s="1" t="s">
        <v>16</v>
      </c>
      <c r="N7202" s="1" t="s">
        <v>16</v>
      </c>
      <c r="O7202" s="1">
        <v>63.2</v>
      </c>
      <c r="P7202" s="1">
        <v>1.0</v>
      </c>
    </row>
    <row r="7203">
      <c r="A7203" s="1" t="s">
        <v>29</v>
      </c>
      <c r="B7203" s="1" t="s">
        <v>9406</v>
      </c>
      <c r="C7203" s="2" t="s">
        <v>9407</v>
      </c>
      <c r="D7203" s="1" t="s">
        <v>19</v>
      </c>
      <c r="E7203" s="3" t="str">
        <f>HYPERLINK("https://fyndiq.se/produkt/56c72c0ba5f749b5/", "2-Pack SAMSUNG S24 Skärmskydd - Härdat Glas 9H - Super kvalitet 3D")</f>
        <v>2-Pack SAMSUNG S24 Skärmskydd - Härdat Glas 9H - Super kvalitet 3D</v>
      </c>
      <c r="F7203" s="1" t="s">
        <v>263</v>
      </c>
      <c r="G7203" s="1" t="s">
        <v>264</v>
      </c>
      <c r="H7203" s="1" t="s">
        <v>265</v>
      </c>
      <c r="I7203" s="1" t="s">
        <v>16</v>
      </c>
      <c r="J7203" s="1" t="s">
        <v>23</v>
      </c>
      <c r="K7203" s="1" t="s">
        <v>16</v>
      </c>
      <c r="L7203" s="1" t="s">
        <v>16</v>
      </c>
      <c r="M7203" s="1" t="s">
        <v>16</v>
      </c>
      <c r="N7203" s="1" t="s">
        <v>16</v>
      </c>
      <c r="O7203" s="1">
        <v>71.2</v>
      </c>
      <c r="P7203" s="1">
        <v>2.0</v>
      </c>
    </row>
    <row r="7204">
      <c r="A7204" s="1" t="s">
        <v>29</v>
      </c>
      <c r="B7204" s="1" t="s">
        <v>9408</v>
      </c>
      <c r="C7204" s="2" t="s">
        <v>9407</v>
      </c>
      <c r="D7204" s="1" t="s">
        <v>19</v>
      </c>
      <c r="E7204" s="3" t="str">
        <f>HYPERLINK("https://fyndiq.se/produkt/28799ed0373d40b4/", "2 Pack Galaxy S21 Ultra 5G- Härdat glas 9H - Super kvalitet 3D")</f>
        <v>2 Pack Galaxy S21 Ultra 5G- Härdat glas 9H - Super kvalitet 3D</v>
      </c>
      <c r="F7204" s="1" t="s">
        <v>272</v>
      </c>
      <c r="G7204" s="1" t="s">
        <v>273</v>
      </c>
      <c r="H7204" s="1" t="s">
        <v>274</v>
      </c>
      <c r="I7204" s="1" t="s">
        <v>1230</v>
      </c>
      <c r="J7204" s="1" t="s">
        <v>9</v>
      </c>
      <c r="K7204" s="2" t="s">
        <v>7059</v>
      </c>
      <c r="L7204" s="1" t="s">
        <v>2602</v>
      </c>
      <c r="M7204" s="1" t="s">
        <v>16</v>
      </c>
      <c r="N7204" s="1" t="s">
        <v>16</v>
      </c>
      <c r="O7204" s="1">
        <v>63.2</v>
      </c>
      <c r="P7204" s="1">
        <v>1.0</v>
      </c>
    </row>
    <row r="7205">
      <c r="A7205" s="1" t="s">
        <v>29</v>
      </c>
      <c r="B7205" s="1" t="s">
        <v>9409</v>
      </c>
      <c r="C7205" s="2" t="s">
        <v>9407</v>
      </c>
      <c r="D7205" s="1" t="s">
        <v>19</v>
      </c>
      <c r="E7205" s="3" t="str">
        <f>HYPERLINK("https://fyndiq.se/produkt/432d784756a84eff/", "2-Pack Samsung Galaxy S20FE - Härdat Glas-9H -Super kvalitet 3D")</f>
        <v>2-Pack Samsung Galaxy S20FE - Härdat Glas-9H -Super kvalitet 3D</v>
      </c>
      <c r="F7205" s="1" t="s">
        <v>1078</v>
      </c>
      <c r="G7205" s="1" t="s">
        <v>1079</v>
      </c>
      <c r="H7205" s="1" t="s">
        <v>1080</v>
      </c>
      <c r="I7205" s="1" t="s">
        <v>16</v>
      </c>
      <c r="J7205" s="1" t="s">
        <v>23</v>
      </c>
      <c r="K7205" s="1" t="s">
        <v>16</v>
      </c>
      <c r="L7205" s="1" t="s">
        <v>16</v>
      </c>
      <c r="M7205" s="1" t="s">
        <v>16</v>
      </c>
      <c r="N7205" s="1" t="s">
        <v>16</v>
      </c>
      <c r="O7205" s="1">
        <v>63.2</v>
      </c>
      <c r="P7205" s="1">
        <v>1.0</v>
      </c>
    </row>
    <row r="7206">
      <c r="A7206" s="1" t="s">
        <v>29</v>
      </c>
      <c r="B7206" s="1" t="s">
        <v>9410</v>
      </c>
      <c r="C7206" s="2" t="s">
        <v>9407</v>
      </c>
      <c r="D7206" s="1" t="s">
        <v>19</v>
      </c>
      <c r="E7206" s="3" t="str">
        <f>HYPERLINK("https://fyndiq.se/produkt/56c72c0ba5f749b5/", "2-Pack SAMSUNG S24 Skärmskydd - Härdat Glas 9H - Super kvalitet 3D")</f>
        <v>2-Pack SAMSUNG S24 Skärmskydd - Härdat Glas 9H - Super kvalitet 3D</v>
      </c>
      <c r="F7206" s="1" t="s">
        <v>263</v>
      </c>
      <c r="G7206" s="1" t="s">
        <v>264</v>
      </c>
      <c r="H7206" s="1" t="s">
        <v>265</v>
      </c>
      <c r="I7206" s="1" t="s">
        <v>16</v>
      </c>
      <c r="J7206" s="1" t="s">
        <v>23</v>
      </c>
      <c r="K7206" s="1" t="s">
        <v>16</v>
      </c>
      <c r="L7206" s="1" t="s">
        <v>16</v>
      </c>
      <c r="M7206" s="1" t="s">
        <v>16</v>
      </c>
      <c r="N7206" s="1" t="s">
        <v>16</v>
      </c>
      <c r="O7206" s="1">
        <v>71.2</v>
      </c>
      <c r="P7206" s="1">
        <v>1.0</v>
      </c>
    </row>
    <row r="7207">
      <c r="A7207" s="1" t="s">
        <v>29</v>
      </c>
      <c r="B7207" s="1" t="s">
        <v>9411</v>
      </c>
      <c r="C7207" s="2" t="s">
        <v>9407</v>
      </c>
      <c r="D7207" s="1" t="s">
        <v>19</v>
      </c>
      <c r="E7207" s="3" t="str">
        <f>HYPERLINK("https://fyndiq.se/produkt/388e6e1d48174830/", "2-Pack SAMSUNG S24 PLUS Skärmskydd - Härdat Glas 9H - Super kvalitet 3D")</f>
        <v>2-Pack SAMSUNG S24 PLUS Skärmskydd - Härdat Glas 9H - Super kvalitet 3D</v>
      </c>
      <c r="F7207" s="1" t="s">
        <v>5476</v>
      </c>
      <c r="G7207" s="1" t="s">
        <v>5477</v>
      </c>
      <c r="H7207" s="1" t="s">
        <v>5478</v>
      </c>
      <c r="I7207" s="1" t="s">
        <v>16</v>
      </c>
      <c r="J7207" s="1" t="s">
        <v>23</v>
      </c>
      <c r="K7207" s="1" t="s">
        <v>16</v>
      </c>
      <c r="L7207" s="1" t="s">
        <v>16</v>
      </c>
      <c r="M7207" s="1" t="s">
        <v>16</v>
      </c>
      <c r="N7207" s="1" t="s">
        <v>16</v>
      </c>
      <c r="O7207" s="1">
        <v>71.2</v>
      </c>
      <c r="P7207" s="1">
        <v>1.0</v>
      </c>
    </row>
    <row r="7208">
      <c r="A7208" s="1" t="s">
        <v>29</v>
      </c>
      <c r="B7208" s="1" t="s">
        <v>9412</v>
      </c>
      <c r="C7208" s="2" t="s">
        <v>9407</v>
      </c>
      <c r="D7208" s="1" t="s">
        <v>19</v>
      </c>
      <c r="E720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7208" s="1" t="s">
        <v>1209</v>
      </c>
      <c r="G7208" s="1" t="s">
        <v>1210</v>
      </c>
      <c r="H7208" s="1" t="s">
        <v>1211</v>
      </c>
      <c r="I7208" s="1" t="s">
        <v>1311</v>
      </c>
      <c r="J7208" s="1" t="s">
        <v>9</v>
      </c>
      <c r="K7208" s="2" t="s">
        <v>8311</v>
      </c>
      <c r="L7208" s="1" t="s">
        <v>2650</v>
      </c>
      <c r="M7208" s="1" t="s">
        <v>16</v>
      </c>
      <c r="N7208" s="1" t="s">
        <v>16</v>
      </c>
      <c r="O7208" s="1">
        <v>79.2</v>
      </c>
      <c r="P7208" s="1">
        <v>1.0</v>
      </c>
    </row>
    <row r="7209">
      <c r="A7209" s="1" t="s">
        <v>29</v>
      </c>
      <c r="B7209" s="1" t="s">
        <v>9413</v>
      </c>
      <c r="C7209" s="2" t="s">
        <v>9407</v>
      </c>
      <c r="D7209" s="1" t="s">
        <v>19</v>
      </c>
      <c r="E7209" s="3" t="str">
        <f>HYPERLINK("https://fyndiq.se/produkt/13e76851ca504320/", "2-Pack Samsung Galaxy S22 Ultra - Härdat glas 9H - Top kvalitet")</f>
        <v>2-Pack Samsung Galaxy S22 Ultra - Härdat glas 9H - Top kvalitet</v>
      </c>
      <c r="F7209" s="1" t="s">
        <v>140</v>
      </c>
      <c r="G7209" s="1" t="s">
        <v>141</v>
      </c>
      <c r="H7209" s="1" t="s">
        <v>142</v>
      </c>
      <c r="I7209" s="1" t="s">
        <v>1230</v>
      </c>
      <c r="J7209" s="1" t="s">
        <v>9</v>
      </c>
      <c r="K7209" s="2" t="s">
        <v>7059</v>
      </c>
      <c r="L7209" s="1" t="s">
        <v>2602</v>
      </c>
      <c r="M7209" s="1" t="s">
        <v>16</v>
      </c>
      <c r="N7209" s="1" t="s">
        <v>16</v>
      </c>
      <c r="O7209" s="1">
        <v>63.2</v>
      </c>
      <c r="P7209" s="1">
        <v>1.0</v>
      </c>
    </row>
    <row r="7210">
      <c r="A7210" s="1" t="s">
        <v>29</v>
      </c>
      <c r="B7210" s="1" t="s">
        <v>9414</v>
      </c>
      <c r="C7210" s="2" t="s">
        <v>9407</v>
      </c>
      <c r="D7210" s="1" t="s">
        <v>19</v>
      </c>
      <c r="E7210" s="3" t="str">
        <f>HYPERLINK("https://fyndiq.se/produkt/87e8c2a54c4a469b/", "2-Pack Samsung Galaxy A53 5G - Härdat glas 9H - Super kvalitet")</f>
        <v>2-Pack Samsung Galaxy A53 5G - Härdat glas 9H - Super kvalitet</v>
      </c>
      <c r="F7210" s="1" t="s">
        <v>1320</v>
      </c>
      <c r="G7210" s="1" t="s">
        <v>1321</v>
      </c>
      <c r="H7210" s="1" t="s">
        <v>1322</v>
      </c>
      <c r="I7210" s="1" t="s">
        <v>16</v>
      </c>
      <c r="J7210" s="1" t="s">
        <v>23</v>
      </c>
      <c r="K7210" s="1" t="s">
        <v>16</v>
      </c>
      <c r="L7210" s="1" t="s">
        <v>16</v>
      </c>
      <c r="M7210" s="1" t="s">
        <v>16</v>
      </c>
      <c r="N7210" s="1" t="s">
        <v>16</v>
      </c>
      <c r="O7210" s="1">
        <v>63.2</v>
      </c>
      <c r="P7210" s="1">
        <v>1.0</v>
      </c>
    </row>
    <row r="7211">
      <c r="A7211" s="1" t="s">
        <v>29</v>
      </c>
      <c r="B7211" s="1" t="s">
        <v>9415</v>
      </c>
      <c r="C7211" s="2" t="s">
        <v>9407</v>
      </c>
      <c r="D7211" s="1" t="s">
        <v>19</v>
      </c>
      <c r="E7211" s="3" t="str">
        <f>HYPERLINK("https://fyndiq.se/produkt/18685489746f4590/", "Samsung Galaxy Note 10 Plus - Härdat glas 9H-Super kvalitet 3D")</f>
        <v>Samsung Galaxy Note 10 Plus - Härdat glas 9H-Super kvalitet 3D</v>
      </c>
      <c r="F7211" s="1" t="s">
        <v>996</v>
      </c>
      <c r="G7211" s="1" t="s">
        <v>997</v>
      </c>
      <c r="H7211" s="1" t="s">
        <v>998</v>
      </c>
      <c r="I7211" s="1" t="s">
        <v>16</v>
      </c>
      <c r="J7211" s="1" t="s">
        <v>23</v>
      </c>
      <c r="K7211" s="1" t="s">
        <v>16</v>
      </c>
      <c r="L7211" s="1" t="s">
        <v>16</v>
      </c>
      <c r="M7211" s="1" t="s">
        <v>16</v>
      </c>
      <c r="N7211" s="1" t="s">
        <v>16</v>
      </c>
      <c r="O7211" s="1">
        <v>55.2</v>
      </c>
      <c r="P7211" s="1">
        <v>1.0</v>
      </c>
    </row>
    <row r="7212">
      <c r="A7212" s="1" t="s">
        <v>29</v>
      </c>
      <c r="B7212" s="1" t="s">
        <v>9416</v>
      </c>
      <c r="C7212" s="2" t="s">
        <v>9407</v>
      </c>
      <c r="D7212" s="1" t="s">
        <v>19</v>
      </c>
      <c r="E7212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212" s="1" t="s">
        <v>35</v>
      </c>
      <c r="G7212" s="1" t="s">
        <v>36</v>
      </c>
      <c r="H7212" s="1" t="s">
        <v>37</v>
      </c>
      <c r="I7212" s="1" t="s">
        <v>16</v>
      </c>
      <c r="J7212" s="1" t="s">
        <v>23</v>
      </c>
      <c r="K7212" s="1" t="s">
        <v>16</v>
      </c>
      <c r="L7212" s="1" t="s">
        <v>16</v>
      </c>
      <c r="M7212" s="1" t="s">
        <v>16</v>
      </c>
      <c r="N7212" s="1" t="s">
        <v>16</v>
      </c>
      <c r="O7212" s="1">
        <v>63.2</v>
      </c>
      <c r="P7212" s="1">
        <v>1.0</v>
      </c>
    </row>
    <row r="7213">
      <c r="A7213" s="1" t="s">
        <v>29</v>
      </c>
      <c r="B7213" s="1" t="s">
        <v>9417</v>
      </c>
      <c r="C7213" s="2" t="s">
        <v>9407</v>
      </c>
      <c r="D7213" s="1" t="s">
        <v>19</v>
      </c>
      <c r="E721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7213" s="1" t="s">
        <v>204</v>
      </c>
      <c r="G7213" s="1" t="s">
        <v>205</v>
      </c>
      <c r="H7213" s="1" t="s">
        <v>206</v>
      </c>
      <c r="I7213" s="1" t="s">
        <v>16</v>
      </c>
      <c r="J7213" s="1" t="s">
        <v>23</v>
      </c>
      <c r="K7213" s="1" t="s">
        <v>16</v>
      </c>
      <c r="L7213" s="1" t="s">
        <v>16</v>
      </c>
      <c r="M7213" s="1" t="s">
        <v>16</v>
      </c>
      <c r="N7213" s="1" t="s">
        <v>16</v>
      </c>
      <c r="O7213" s="1">
        <v>71.2</v>
      </c>
      <c r="P7213" s="1">
        <v>1.0</v>
      </c>
    </row>
    <row r="7214">
      <c r="A7214" s="1" t="s">
        <v>29</v>
      </c>
      <c r="B7214" s="1" t="s">
        <v>9418</v>
      </c>
      <c r="C7214" s="2" t="s">
        <v>9407</v>
      </c>
      <c r="D7214" s="1" t="s">
        <v>19</v>
      </c>
      <c r="E7214" s="3" t="str">
        <f>HYPERLINK("https://fyndiq.se/produkt/1811eb8493e14a4f/", "1-Pack SAMSUNG TAB A8 Skärmskydd - Härdat Glas 9H - Super kvalitet 3D")</f>
        <v>1-Pack SAMSUNG TAB A8 Skärmskydd - Härdat Glas 9H - Super kvalitet 3D</v>
      </c>
      <c r="F7214" s="1" t="s">
        <v>9419</v>
      </c>
      <c r="G7214" s="1" t="s">
        <v>9420</v>
      </c>
      <c r="H7214" s="1" t="s">
        <v>9421</v>
      </c>
      <c r="I7214" s="1" t="s">
        <v>16</v>
      </c>
      <c r="J7214" s="1" t="s">
        <v>23</v>
      </c>
      <c r="K7214" s="1" t="s">
        <v>16</v>
      </c>
      <c r="L7214" s="1" t="s">
        <v>16</v>
      </c>
      <c r="M7214" s="1" t="s">
        <v>16</v>
      </c>
      <c r="N7214" s="1" t="s">
        <v>16</v>
      </c>
      <c r="O7214" s="1">
        <v>143.2</v>
      </c>
      <c r="P7214" s="1">
        <v>1.0</v>
      </c>
    </row>
    <row r="7215">
      <c r="A7215" s="1" t="s">
        <v>29</v>
      </c>
      <c r="B7215" s="1" t="s">
        <v>9422</v>
      </c>
      <c r="C7215" s="2" t="s">
        <v>9407</v>
      </c>
      <c r="D7215" s="1" t="s">
        <v>19</v>
      </c>
      <c r="E721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215" s="1" t="s">
        <v>311</v>
      </c>
      <c r="G7215" s="1" t="s">
        <v>312</v>
      </c>
      <c r="H7215" s="1" t="s">
        <v>313</v>
      </c>
      <c r="I7215" s="1" t="s">
        <v>1230</v>
      </c>
      <c r="J7215" s="1" t="s">
        <v>23</v>
      </c>
      <c r="K7215" s="1" t="s">
        <v>16</v>
      </c>
      <c r="L7215" s="1" t="s">
        <v>16</v>
      </c>
      <c r="M7215" s="1" t="s">
        <v>16</v>
      </c>
      <c r="N7215" s="1" t="s">
        <v>16</v>
      </c>
      <c r="O7215" s="1">
        <v>71.2</v>
      </c>
      <c r="P7215" s="1">
        <v>1.0</v>
      </c>
    </row>
    <row r="7216">
      <c r="A7216" s="1" t="s">
        <v>29</v>
      </c>
      <c r="B7216" s="1" t="s">
        <v>9423</v>
      </c>
      <c r="C7216" s="2" t="s">
        <v>9407</v>
      </c>
      <c r="D7216" s="1" t="s">
        <v>19</v>
      </c>
      <c r="E7216" s="3" t="str">
        <f>HYPERLINK("https://fyndiq.se/produkt/f2c164e932234570/", "2-Pack HUAWEI P30 PRO Skärmskydd - Härdat Glas 9H - Super kvalitet 3D")</f>
        <v>2-Pack HUAWEI P30 PRO Skärmskydd - Härdat Glas 9H - Super kvalitet 3D</v>
      </c>
      <c r="F7216" s="1" t="s">
        <v>267</v>
      </c>
      <c r="G7216" s="1" t="s">
        <v>268</v>
      </c>
      <c r="H7216" s="1" t="s">
        <v>269</v>
      </c>
      <c r="I7216" s="1" t="s">
        <v>16</v>
      </c>
      <c r="J7216" s="1" t="s">
        <v>23</v>
      </c>
      <c r="K7216" s="1" t="s">
        <v>16</v>
      </c>
      <c r="L7216" s="1" t="s">
        <v>16</v>
      </c>
      <c r="M7216" s="1" t="s">
        <v>16</v>
      </c>
      <c r="N7216" s="1" t="s">
        <v>16</v>
      </c>
      <c r="O7216" s="1">
        <v>63.2</v>
      </c>
      <c r="P7216" s="1">
        <v>2.0</v>
      </c>
    </row>
    <row r="7217">
      <c r="A7217" s="1" t="s">
        <v>29</v>
      </c>
      <c r="B7217" s="1" t="s">
        <v>9424</v>
      </c>
      <c r="C7217" s="2" t="s">
        <v>9407</v>
      </c>
      <c r="D7217" s="1" t="s">
        <v>19</v>
      </c>
      <c r="E7217" s="3" t="str">
        <f t="shared" ref="E7217:E7218" si="153">HYPERLINK("https://fyndiq.se/produkt/f4c36e57bf9844a6/", "2-Pack SAMSUNG S24 PLUS 5G Skärmskydd - Härdat Glas 9H - Super kvalitet 3D")</f>
        <v>2-Pack SAMSUNG S24 PLUS 5G Skärmskydd - Härdat Glas 9H - Super kvalitet 3D</v>
      </c>
      <c r="F7217" s="1" t="s">
        <v>813</v>
      </c>
      <c r="G7217" s="1" t="s">
        <v>814</v>
      </c>
      <c r="H7217" s="1" t="s">
        <v>815</v>
      </c>
      <c r="I7217" s="1" t="s">
        <v>16</v>
      </c>
      <c r="J7217" s="1" t="s">
        <v>23</v>
      </c>
      <c r="K7217" s="1" t="s">
        <v>16</v>
      </c>
      <c r="L7217" s="1" t="s">
        <v>16</v>
      </c>
      <c r="M7217" s="1" t="s">
        <v>16</v>
      </c>
      <c r="N7217" s="1" t="s">
        <v>16</v>
      </c>
      <c r="O7217" s="1">
        <v>71.2</v>
      </c>
      <c r="P7217" s="1">
        <v>1.0</v>
      </c>
    </row>
    <row r="7218">
      <c r="A7218" s="1" t="s">
        <v>29</v>
      </c>
      <c r="B7218" s="1" t="s">
        <v>9425</v>
      </c>
      <c r="C7218" s="2" t="s">
        <v>9407</v>
      </c>
      <c r="D7218" s="1" t="s">
        <v>19</v>
      </c>
      <c r="E7218" s="3" t="str">
        <f t="shared" si="153"/>
        <v>2-Pack SAMSUNG S24 PLUS 5G Skärmskydd - Härdat Glas 9H - Super kvalitet 3D</v>
      </c>
      <c r="F7218" s="1" t="s">
        <v>813</v>
      </c>
      <c r="G7218" s="1" t="s">
        <v>814</v>
      </c>
      <c r="H7218" s="1" t="s">
        <v>815</v>
      </c>
      <c r="I7218" s="1" t="s">
        <v>16</v>
      </c>
      <c r="J7218" s="1" t="s">
        <v>23</v>
      </c>
      <c r="K7218" s="1" t="s">
        <v>16</v>
      </c>
      <c r="L7218" s="1" t="s">
        <v>16</v>
      </c>
      <c r="M7218" s="1" t="s">
        <v>16</v>
      </c>
      <c r="N7218" s="1" t="s">
        <v>16</v>
      </c>
      <c r="O7218" s="1">
        <v>71.2</v>
      </c>
      <c r="P7218" s="1">
        <v>1.0</v>
      </c>
    </row>
    <row r="7219">
      <c r="A7219" s="1" t="s">
        <v>29</v>
      </c>
      <c r="B7219" s="1" t="s">
        <v>9426</v>
      </c>
      <c r="C7219" s="2" t="s">
        <v>9407</v>
      </c>
      <c r="D7219" s="1" t="s">
        <v>19</v>
      </c>
      <c r="E7219" s="3" t="str">
        <f>HYPERLINK("https://fyndiq.se/produkt/c64bbbf107e34309/", "2-Pack Huawei P30 - Härdat glas 9H – 3D Super kvalitet")</f>
        <v>2-Pack Huawei P30 - Härdat glas 9H – 3D Super kvalitet</v>
      </c>
      <c r="F7219" s="1" t="s">
        <v>845</v>
      </c>
      <c r="G7219" s="1" t="s">
        <v>846</v>
      </c>
      <c r="H7219" s="1" t="s">
        <v>847</v>
      </c>
      <c r="I7219" s="1" t="s">
        <v>16</v>
      </c>
      <c r="J7219" s="1" t="s">
        <v>23</v>
      </c>
      <c r="K7219" s="1" t="s">
        <v>16</v>
      </c>
      <c r="L7219" s="1" t="s">
        <v>16</v>
      </c>
      <c r="M7219" s="1" t="s">
        <v>16</v>
      </c>
      <c r="N7219" s="1" t="s">
        <v>16</v>
      </c>
      <c r="O7219" s="1">
        <v>63.2</v>
      </c>
      <c r="P7219" s="1">
        <v>1.0</v>
      </c>
    </row>
    <row r="7220">
      <c r="A7220" s="1" t="s">
        <v>29</v>
      </c>
      <c r="B7220" s="1" t="s">
        <v>9427</v>
      </c>
      <c r="C7220" s="2" t="s">
        <v>9407</v>
      </c>
      <c r="D7220" s="1" t="s">
        <v>19</v>
      </c>
      <c r="E7220" s="3" t="str">
        <f>HYPERLINK("https://fyndiq.se/produkt/4487e30957ae4516/", "2-Pack Samsung Galaxy Tab A8 WiFi - Härdat Glas 9H - Super Kvalitet")</f>
        <v>2-Pack Samsung Galaxy Tab A8 WiFi - Härdat Glas 9H - Super Kvalitet</v>
      </c>
      <c r="F7220" s="1" t="s">
        <v>4067</v>
      </c>
      <c r="G7220" s="1" t="s">
        <v>4068</v>
      </c>
      <c r="H7220" s="1" t="s">
        <v>4069</v>
      </c>
      <c r="I7220" s="1" t="s">
        <v>16</v>
      </c>
      <c r="J7220" s="1" t="s">
        <v>23</v>
      </c>
      <c r="K7220" s="1" t="s">
        <v>16</v>
      </c>
      <c r="L7220" s="1" t="s">
        <v>16</v>
      </c>
      <c r="M7220" s="1" t="s">
        <v>16</v>
      </c>
      <c r="N7220" s="1" t="s">
        <v>16</v>
      </c>
      <c r="O7220" s="1">
        <v>143.2</v>
      </c>
      <c r="P7220" s="1">
        <v>1.0</v>
      </c>
    </row>
    <row r="7221">
      <c r="A7221" s="1" t="s">
        <v>29</v>
      </c>
      <c r="B7221" s="1" t="s">
        <v>9428</v>
      </c>
      <c r="C7221" s="2" t="s">
        <v>9407</v>
      </c>
      <c r="D7221" s="1" t="s">
        <v>19</v>
      </c>
      <c r="E7221" s="3" t="str">
        <f t="shared" ref="E7221:E7222" si="154">HYPERLINK("https://fyndiq.se/produkt/98c0826638a14588/", "2-Pack Samsung NOTE 10 PLUS Skärmskydd - Härdat Glas 9H - Super kvalitet 3D")</f>
        <v>2-Pack Samsung NOTE 10 PLUS Skärmskydd - Härdat Glas 9H - Super kvalitet 3D</v>
      </c>
      <c r="F7221" s="1" t="s">
        <v>5069</v>
      </c>
      <c r="G7221" s="1" t="s">
        <v>5070</v>
      </c>
      <c r="H7221" s="1" t="s">
        <v>5071</v>
      </c>
      <c r="I7221" s="1" t="s">
        <v>16</v>
      </c>
      <c r="J7221" s="1" t="s">
        <v>23</v>
      </c>
      <c r="K7221" s="1" t="s">
        <v>16</v>
      </c>
      <c r="L7221" s="1" t="s">
        <v>16</v>
      </c>
      <c r="M7221" s="1" t="s">
        <v>16</v>
      </c>
      <c r="N7221" s="1" t="s">
        <v>16</v>
      </c>
      <c r="O7221" s="1">
        <v>63.2</v>
      </c>
      <c r="P7221" s="1">
        <v>1.0</v>
      </c>
    </row>
    <row r="7222">
      <c r="A7222" s="1" t="s">
        <v>29</v>
      </c>
      <c r="B7222" s="1" t="s">
        <v>9429</v>
      </c>
      <c r="C7222" s="2" t="s">
        <v>9407</v>
      </c>
      <c r="D7222" s="1" t="s">
        <v>19</v>
      </c>
      <c r="E7222" s="3" t="str">
        <f t="shared" si="154"/>
        <v>2-Pack Samsung NOTE 10 PLUS Skärmskydd - Härdat Glas 9H - Super kvalitet 3D</v>
      </c>
      <c r="F7222" s="1" t="s">
        <v>5069</v>
      </c>
      <c r="G7222" s="1" t="s">
        <v>5070</v>
      </c>
      <c r="H7222" s="1" t="s">
        <v>5071</v>
      </c>
      <c r="I7222" s="1" t="s">
        <v>16</v>
      </c>
      <c r="J7222" s="1" t="s">
        <v>23</v>
      </c>
      <c r="K7222" s="1" t="s">
        <v>16</v>
      </c>
      <c r="L7222" s="1" t="s">
        <v>16</v>
      </c>
      <c r="M7222" s="1" t="s">
        <v>16</v>
      </c>
      <c r="N7222" s="1" t="s">
        <v>16</v>
      </c>
      <c r="O7222" s="1">
        <v>63.2</v>
      </c>
      <c r="P7222" s="1">
        <v>1.0</v>
      </c>
    </row>
    <row r="7223">
      <c r="A7223" s="1" t="s">
        <v>29</v>
      </c>
      <c r="B7223" s="1" t="s">
        <v>9430</v>
      </c>
      <c r="C7223" s="2" t="s">
        <v>9407</v>
      </c>
      <c r="D7223" s="1" t="s">
        <v>19</v>
      </c>
      <c r="E7223" s="3" t="str">
        <f>HYPERLINK("https://fyndiq.se/produkt/568e11c65a164b3c/", "2 Pack Samsung Galaxy A33 - 9H Härdat Glass - 3D Super Kvalitet")</f>
        <v>2 Pack Samsung Galaxy A33 - 9H Härdat Glass - 3D Super Kvalitet</v>
      </c>
      <c r="F7223" s="1" t="s">
        <v>736</v>
      </c>
      <c r="G7223" s="1" t="s">
        <v>737</v>
      </c>
      <c r="H7223" s="1" t="s">
        <v>738</v>
      </c>
      <c r="I7223" s="1" t="s">
        <v>16</v>
      </c>
      <c r="J7223" s="1" t="s">
        <v>23</v>
      </c>
      <c r="K7223" s="1" t="s">
        <v>16</v>
      </c>
      <c r="L7223" s="1" t="s">
        <v>16</v>
      </c>
      <c r="M7223" s="1" t="s">
        <v>16</v>
      </c>
      <c r="N7223" s="1" t="s">
        <v>16</v>
      </c>
      <c r="O7223" s="1">
        <v>63.2</v>
      </c>
      <c r="P7223" s="1">
        <v>1.0</v>
      </c>
    </row>
    <row r="7224">
      <c r="A7224" s="1" t="s">
        <v>29</v>
      </c>
      <c r="B7224" s="1" t="s">
        <v>9431</v>
      </c>
      <c r="C7224" s="2" t="s">
        <v>9407</v>
      </c>
      <c r="D7224" s="1" t="s">
        <v>19</v>
      </c>
      <c r="E7224" s="3" t="str">
        <f>HYPERLINK("https://fyndiq.se/produkt/66924f1ff238487e/", "2-Pack GOOGLE PIXEL 7A Skärmskydd - Härdat Glas 9H - Super kvalitet 3D")</f>
        <v>2-Pack GOOGLE PIXEL 7A Skärmskydd - Härdat Glas 9H - Super kvalitet 3D</v>
      </c>
      <c r="F7224" s="1" t="s">
        <v>315</v>
      </c>
      <c r="G7224" s="1" t="s">
        <v>316</v>
      </c>
      <c r="H7224" s="1" t="s">
        <v>317</v>
      </c>
      <c r="I7224" s="1" t="s">
        <v>16</v>
      </c>
      <c r="J7224" s="1" t="s">
        <v>23</v>
      </c>
      <c r="K7224" s="1" t="s">
        <v>16</v>
      </c>
      <c r="L7224" s="1" t="s">
        <v>16</v>
      </c>
      <c r="M7224" s="1" t="s">
        <v>16</v>
      </c>
      <c r="N7224" s="1" t="s">
        <v>16</v>
      </c>
      <c r="O7224" s="1">
        <v>63.2</v>
      </c>
      <c r="P7224" s="1">
        <v>1.0</v>
      </c>
    </row>
    <row r="7225">
      <c r="A7225" s="1" t="s">
        <v>29</v>
      </c>
      <c r="B7225" s="1" t="s">
        <v>9432</v>
      </c>
      <c r="C7225" s="2" t="s">
        <v>9407</v>
      </c>
      <c r="D7225" s="1" t="s">
        <v>19</v>
      </c>
      <c r="E7225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7225" s="1" t="s">
        <v>912</v>
      </c>
      <c r="G7225" s="1" t="s">
        <v>913</v>
      </c>
      <c r="H7225" s="1" t="s">
        <v>914</v>
      </c>
      <c r="I7225" s="1" t="s">
        <v>16</v>
      </c>
      <c r="J7225" s="1" t="s">
        <v>23</v>
      </c>
      <c r="K7225" s="1" t="s">
        <v>16</v>
      </c>
      <c r="L7225" s="1" t="s">
        <v>16</v>
      </c>
      <c r="M7225" s="1" t="s">
        <v>16</v>
      </c>
      <c r="N7225" s="1" t="s">
        <v>16</v>
      </c>
      <c r="O7225" s="1">
        <v>63.2</v>
      </c>
      <c r="P7225" s="1">
        <v>1.0</v>
      </c>
    </row>
    <row r="7226">
      <c r="A7226" s="1" t="s">
        <v>29</v>
      </c>
      <c r="B7226" s="1" t="s">
        <v>9433</v>
      </c>
      <c r="C7226" s="2" t="s">
        <v>9407</v>
      </c>
      <c r="D7226" s="1" t="s">
        <v>19</v>
      </c>
      <c r="E7226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7226" s="1" t="s">
        <v>4009</v>
      </c>
      <c r="G7226" s="1" t="s">
        <v>4010</v>
      </c>
      <c r="H7226" s="1" t="s">
        <v>4011</v>
      </c>
      <c r="I7226" s="1" t="s">
        <v>16</v>
      </c>
      <c r="J7226" s="1" t="s">
        <v>23</v>
      </c>
      <c r="K7226" s="1" t="s">
        <v>16</v>
      </c>
      <c r="L7226" s="1" t="s">
        <v>16</v>
      </c>
      <c r="M7226" s="1" t="s">
        <v>16</v>
      </c>
      <c r="N7226" s="1" t="s">
        <v>16</v>
      </c>
      <c r="O7226" s="1">
        <v>63.2</v>
      </c>
      <c r="P7226" s="1">
        <v>1.0</v>
      </c>
    </row>
    <row r="7227">
      <c r="A7227" s="1" t="s">
        <v>29</v>
      </c>
      <c r="B7227" s="1" t="s">
        <v>9434</v>
      </c>
      <c r="C7227" s="2" t="s">
        <v>9407</v>
      </c>
      <c r="D7227" s="1" t="s">
        <v>19</v>
      </c>
      <c r="E7227" s="3" t="str">
        <f>HYPERLINK("https://fyndiq.se/produkt/acbd2f15758f4e1c/", "2-Pack Samsung A55 5G Skärmskydd i Härdat Glas")</f>
        <v>2-Pack Samsung A55 5G Skärmskydd i Härdat Glas</v>
      </c>
      <c r="F7227" s="1" t="s">
        <v>982</v>
      </c>
      <c r="G7227" s="1" t="s">
        <v>983</v>
      </c>
      <c r="H7227" s="1" t="s">
        <v>984</v>
      </c>
      <c r="I7227" s="1" t="s">
        <v>16</v>
      </c>
      <c r="J7227" s="1" t="s">
        <v>23</v>
      </c>
      <c r="K7227" s="1" t="s">
        <v>16</v>
      </c>
      <c r="L7227" s="1" t="s">
        <v>16</v>
      </c>
      <c r="M7227" s="1" t="s">
        <v>16</v>
      </c>
      <c r="N7227" s="1" t="s">
        <v>16</v>
      </c>
      <c r="O7227" s="1">
        <v>63.2</v>
      </c>
      <c r="P7227" s="1">
        <v>1.0</v>
      </c>
    </row>
    <row r="7228">
      <c r="A7228" s="1" t="s">
        <v>29</v>
      </c>
      <c r="B7228" s="1" t="s">
        <v>9435</v>
      </c>
      <c r="C7228" s="2" t="s">
        <v>9407</v>
      </c>
      <c r="D7228" s="1" t="s">
        <v>19</v>
      </c>
      <c r="E7228" s="3" t="str">
        <f>HYPERLINK("https://fyndiq.se/produkt/6ae5aff483564a84/", "2-Pack Apple Watch 40mm – Härdat glas 9H – Super kvalitet 3D")</f>
        <v>2-Pack Apple Watch 40mm – Härdat glas 9H – Super kvalitet 3D</v>
      </c>
      <c r="F7228" s="1" t="s">
        <v>1418</v>
      </c>
      <c r="G7228" s="1" t="s">
        <v>1419</v>
      </c>
      <c r="H7228" s="1" t="s">
        <v>1420</v>
      </c>
      <c r="I7228" s="1" t="s">
        <v>16</v>
      </c>
      <c r="J7228" s="1" t="s">
        <v>23</v>
      </c>
      <c r="K7228" s="1" t="s">
        <v>16</v>
      </c>
      <c r="L7228" s="1" t="s">
        <v>16</v>
      </c>
      <c r="M7228" s="1" t="s">
        <v>16</v>
      </c>
      <c r="N7228" s="1" t="s">
        <v>16</v>
      </c>
      <c r="O7228" s="1">
        <v>55.2</v>
      </c>
      <c r="P7228" s="1">
        <v>1.0</v>
      </c>
    </row>
    <row r="7229">
      <c r="A7229" s="1" t="s">
        <v>29</v>
      </c>
      <c r="B7229" s="1" t="s">
        <v>9436</v>
      </c>
      <c r="C7229" s="2" t="s">
        <v>9407</v>
      </c>
      <c r="D7229" s="1" t="s">
        <v>19</v>
      </c>
      <c r="E7229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7229" s="1" t="s">
        <v>3112</v>
      </c>
      <c r="G7229" s="1" t="s">
        <v>3113</v>
      </c>
      <c r="H7229" s="1" t="s">
        <v>3114</v>
      </c>
      <c r="I7229" s="1" t="s">
        <v>16</v>
      </c>
      <c r="J7229" s="1" t="s">
        <v>23</v>
      </c>
      <c r="K7229" s="1" t="s">
        <v>16</v>
      </c>
      <c r="L7229" s="1" t="s">
        <v>16</v>
      </c>
      <c r="M7229" s="1" t="s">
        <v>16</v>
      </c>
      <c r="N7229" s="1" t="s">
        <v>16</v>
      </c>
      <c r="O7229" s="1">
        <v>63.2</v>
      </c>
      <c r="P7229" s="1">
        <v>1.0</v>
      </c>
    </row>
    <row r="7230">
      <c r="A7230" s="1" t="s">
        <v>29</v>
      </c>
      <c r="B7230" s="1" t="s">
        <v>9437</v>
      </c>
      <c r="C7230" s="2" t="s">
        <v>9407</v>
      </c>
      <c r="D7230" s="1" t="s">
        <v>19</v>
      </c>
      <c r="E7230" s="3" t="str">
        <f>HYPERLINK("https://fyndiq.se/produkt/9adf3a37026e4816/", "2 Pack Samsung Galaxy Note 20 Ultra -Härdat glas–Super kvalitet")</f>
        <v>2 Pack Samsung Galaxy Note 20 Ultra -Härdat glas–Super kvalitet</v>
      </c>
      <c r="F7230" s="1" t="s">
        <v>1043</v>
      </c>
      <c r="G7230" s="1" t="s">
        <v>1044</v>
      </c>
      <c r="H7230" s="1" t="s">
        <v>1045</v>
      </c>
      <c r="I7230" s="1" t="s">
        <v>16</v>
      </c>
      <c r="J7230" s="1" t="s">
        <v>23</v>
      </c>
      <c r="K7230" s="1" t="s">
        <v>16</v>
      </c>
      <c r="L7230" s="1" t="s">
        <v>16</v>
      </c>
      <c r="M7230" s="1" t="s">
        <v>16</v>
      </c>
      <c r="N7230" s="1" t="s">
        <v>16</v>
      </c>
      <c r="O7230" s="1">
        <v>63.2</v>
      </c>
      <c r="P7230" s="1">
        <v>1.0</v>
      </c>
    </row>
    <row r="7231">
      <c r="A7231" s="1" t="s">
        <v>29</v>
      </c>
      <c r="B7231" s="1" t="s">
        <v>9438</v>
      </c>
      <c r="C7231" s="2" t="s">
        <v>9407</v>
      </c>
      <c r="D7231" s="1" t="s">
        <v>19</v>
      </c>
      <c r="E723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231" s="1" t="s">
        <v>2144</v>
      </c>
      <c r="G7231" s="1" t="s">
        <v>2145</v>
      </c>
      <c r="H7231" s="1" t="s">
        <v>2146</v>
      </c>
      <c r="I7231" s="1" t="s">
        <v>16</v>
      </c>
      <c r="J7231" s="1" t="s">
        <v>23</v>
      </c>
      <c r="K7231" s="1" t="s">
        <v>16</v>
      </c>
      <c r="L7231" s="1" t="s">
        <v>16</v>
      </c>
      <c r="M7231" s="1" t="s">
        <v>16</v>
      </c>
      <c r="N7231" s="1" t="s">
        <v>16</v>
      </c>
      <c r="O7231" s="1">
        <v>63.2</v>
      </c>
      <c r="P7231" s="1">
        <v>1.0</v>
      </c>
    </row>
    <row r="7232">
      <c r="A7232" s="1" t="s">
        <v>29</v>
      </c>
      <c r="B7232" s="1" t="s">
        <v>9439</v>
      </c>
      <c r="C7232" s="2" t="s">
        <v>9407</v>
      </c>
      <c r="D7232" s="1" t="s">
        <v>19</v>
      </c>
      <c r="E7232" s="3" t="str">
        <f>HYPERLINK("https://fyndiq.se/produkt/2030c5450cfb4338/", "2 Pack Huawei P30 Pro - Härdat glas 9H – 3D Super kvalitet")</f>
        <v>2 Pack Huawei P30 Pro - Härdat glas 9H – 3D Super kvalitet</v>
      </c>
      <c r="F7232" s="1" t="s">
        <v>1091</v>
      </c>
      <c r="G7232" s="1" t="s">
        <v>1092</v>
      </c>
      <c r="H7232" s="1" t="s">
        <v>1093</v>
      </c>
      <c r="I7232" s="1" t="s">
        <v>16</v>
      </c>
      <c r="J7232" s="1" t="s">
        <v>23</v>
      </c>
      <c r="K7232" s="1" t="s">
        <v>16</v>
      </c>
      <c r="L7232" s="1" t="s">
        <v>16</v>
      </c>
      <c r="M7232" s="1" t="s">
        <v>16</v>
      </c>
      <c r="N7232" s="1" t="s">
        <v>16</v>
      </c>
      <c r="O7232" s="1">
        <v>71.2</v>
      </c>
      <c r="P7232" s="1">
        <v>1.0</v>
      </c>
    </row>
    <row r="7233">
      <c r="A7233" s="1" t="s">
        <v>29</v>
      </c>
      <c r="B7233" s="1" t="s">
        <v>9440</v>
      </c>
      <c r="C7233" s="2" t="s">
        <v>9407</v>
      </c>
      <c r="D7233" s="1" t="s">
        <v>19</v>
      </c>
      <c r="E7233" s="3" t="str">
        <f>HYPERLINK("https://fyndiq.se/produkt/4a37a66aa49247d0/", "Samsung S21 FE - 9H Härdat Glass - Super Kvalitet 3D")</f>
        <v>Samsung S21 FE - 9H Härdat Glass - Super Kvalitet 3D</v>
      </c>
      <c r="F7233" s="1" t="s">
        <v>4338</v>
      </c>
      <c r="G7233" s="1" t="s">
        <v>4339</v>
      </c>
      <c r="H7233" s="1" t="s">
        <v>4340</v>
      </c>
      <c r="I7233" s="1" t="s">
        <v>16</v>
      </c>
      <c r="J7233" s="1" t="s">
        <v>23</v>
      </c>
      <c r="K7233" s="1" t="s">
        <v>16</v>
      </c>
      <c r="L7233" s="1" t="s">
        <v>16</v>
      </c>
      <c r="M7233" s="1" t="s">
        <v>16</v>
      </c>
      <c r="N7233" s="1" t="s">
        <v>16</v>
      </c>
      <c r="O7233" s="1">
        <v>55.2</v>
      </c>
      <c r="P7233" s="1">
        <v>1.0</v>
      </c>
    </row>
    <row r="7234">
      <c r="A7234" s="1" t="s">
        <v>29</v>
      </c>
      <c r="B7234" s="1" t="s">
        <v>9441</v>
      </c>
      <c r="C7234" s="2" t="s">
        <v>9407</v>
      </c>
      <c r="D7234" s="1" t="s">
        <v>19</v>
      </c>
      <c r="E7234" s="3" t="str">
        <f>HYPERLINK("https://fyndiq.se/produkt/1680a3aea19a4558/", "2-Pack Samsung S20 Skärmskydd - Härdat Glas 9H - Super kvalitet 3D")</f>
        <v>2-Pack Samsung S20 Skärmskydd - Härdat Glas 9H - Super kvalitet 3D</v>
      </c>
      <c r="F7234" s="1" t="s">
        <v>755</v>
      </c>
      <c r="G7234" s="1" t="s">
        <v>756</v>
      </c>
      <c r="H7234" s="1" t="s">
        <v>757</v>
      </c>
      <c r="I7234" s="1" t="s">
        <v>16</v>
      </c>
      <c r="J7234" s="1" t="s">
        <v>23</v>
      </c>
      <c r="K7234" s="1" t="s">
        <v>16</v>
      </c>
      <c r="L7234" s="1" t="s">
        <v>16</v>
      </c>
      <c r="M7234" s="1" t="s">
        <v>16</v>
      </c>
      <c r="N7234" s="1" t="s">
        <v>16</v>
      </c>
      <c r="O7234" s="1">
        <v>63.2</v>
      </c>
      <c r="P7234" s="1">
        <v>1.0</v>
      </c>
    </row>
    <row r="7235">
      <c r="A7235" s="1" t="s">
        <v>29</v>
      </c>
      <c r="B7235" s="1" t="s">
        <v>9442</v>
      </c>
      <c r="C7235" s="2" t="s">
        <v>9407</v>
      </c>
      <c r="D7235" s="1" t="s">
        <v>19</v>
      </c>
      <c r="E7235" s="3" t="str">
        <f>HYPERLINK("https://fyndiq.se/produkt/b5d97e634657486f/", "2-Pack Samsung S23 FE Skärmskydd - Härdat Glas 9H - Super kvalitet 3D")</f>
        <v>2-Pack Samsung S23 FE Skärmskydd - Härdat Glas 9H - Super kvalitet 3D</v>
      </c>
      <c r="F7235" s="1" t="s">
        <v>1000</v>
      </c>
      <c r="G7235" s="1" t="s">
        <v>1001</v>
      </c>
      <c r="H7235" s="1" t="s">
        <v>1002</v>
      </c>
      <c r="I7235" s="1" t="s">
        <v>16</v>
      </c>
      <c r="J7235" s="1" t="s">
        <v>23</v>
      </c>
      <c r="K7235" s="1" t="s">
        <v>16</v>
      </c>
      <c r="L7235" s="1" t="s">
        <v>16</v>
      </c>
      <c r="M7235" s="1" t="s">
        <v>16</v>
      </c>
      <c r="N7235" s="1" t="s">
        <v>16</v>
      </c>
      <c r="O7235" s="1">
        <v>63.2</v>
      </c>
      <c r="P7235" s="1">
        <v>1.0</v>
      </c>
    </row>
    <row r="7236">
      <c r="A7236" s="1" t="s">
        <v>29</v>
      </c>
      <c r="B7236" s="1" t="s">
        <v>9443</v>
      </c>
      <c r="C7236" s="2" t="s">
        <v>9407</v>
      </c>
      <c r="D7236" s="1" t="s">
        <v>19</v>
      </c>
      <c r="E7236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7236" s="1" t="s">
        <v>3831</v>
      </c>
      <c r="G7236" s="1" t="s">
        <v>3832</v>
      </c>
      <c r="H7236" s="1" t="s">
        <v>3833</v>
      </c>
      <c r="I7236" s="1" t="s">
        <v>16</v>
      </c>
      <c r="J7236" s="1" t="s">
        <v>23</v>
      </c>
      <c r="K7236" s="1" t="s">
        <v>16</v>
      </c>
      <c r="L7236" s="1" t="s">
        <v>16</v>
      </c>
      <c r="M7236" s="1" t="s">
        <v>16</v>
      </c>
      <c r="N7236" s="1" t="s">
        <v>16</v>
      </c>
      <c r="O7236" s="1">
        <v>63.2</v>
      </c>
      <c r="P7236" s="1">
        <v>1.0</v>
      </c>
    </row>
    <row r="7237">
      <c r="A7237" s="1" t="s">
        <v>29</v>
      </c>
      <c r="B7237" s="1" t="s">
        <v>9444</v>
      </c>
      <c r="C7237" s="2" t="s">
        <v>9407</v>
      </c>
      <c r="D7237" s="1" t="s">
        <v>19</v>
      </c>
      <c r="E7237" s="3" t="str">
        <f>HYPERLINK("https://fyndiq.se/produkt/f15b82570d4144d0/", "2-Pack Apple Watch 41mm – Härdat glas 9H – Super kvalitet 3D")</f>
        <v>2-Pack Apple Watch 41mm – Härdat glas 9H – Super kvalitet 3D</v>
      </c>
      <c r="F7237" s="1" t="s">
        <v>144</v>
      </c>
      <c r="G7237" s="1" t="s">
        <v>145</v>
      </c>
      <c r="H7237" s="1" t="s">
        <v>146</v>
      </c>
      <c r="I7237" s="1" t="s">
        <v>16</v>
      </c>
      <c r="J7237" s="1" t="s">
        <v>23</v>
      </c>
      <c r="K7237" s="1" t="s">
        <v>16</v>
      </c>
      <c r="L7237" s="1" t="s">
        <v>16</v>
      </c>
      <c r="M7237" s="1" t="s">
        <v>16</v>
      </c>
      <c r="N7237" s="1" t="s">
        <v>16</v>
      </c>
      <c r="O7237" s="1">
        <v>55.2</v>
      </c>
      <c r="P7237" s="1">
        <v>1.0</v>
      </c>
    </row>
    <row r="7238">
      <c r="A7238" s="1" t="s">
        <v>29</v>
      </c>
      <c r="B7238" s="1" t="s">
        <v>9445</v>
      </c>
      <c r="C7238" s="2" t="s">
        <v>9407</v>
      </c>
      <c r="D7238" s="1" t="s">
        <v>19</v>
      </c>
      <c r="E7238" s="3" t="str">
        <f>HYPERLINK("https://fyndiq.se/produkt/9e488e35f28b4b0b/", "2-Pack GOOGLE PIXEL 6A Skärmskydd - Härdat Glas 9H - Super kvalitet 3D")</f>
        <v>2-Pack GOOGLE PIXEL 6A Skärmskydd - Härdat Glas 9H - Super kvalitet 3D</v>
      </c>
      <c r="F7238" s="1" t="s">
        <v>196</v>
      </c>
      <c r="G7238" s="1" t="s">
        <v>197</v>
      </c>
      <c r="H7238" s="1" t="s">
        <v>198</v>
      </c>
      <c r="I7238" s="1" t="s">
        <v>16</v>
      </c>
      <c r="J7238" s="1" t="s">
        <v>23</v>
      </c>
      <c r="K7238" s="1" t="s">
        <v>16</v>
      </c>
      <c r="L7238" s="1" t="s">
        <v>16</v>
      </c>
      <c r="M7238" s="1" t="s">
        <v>16</v>
      </c>
      <c r="N7238" s="1" t="s">
        <v>16</v>
      </c>
      <c r="O7238" s="1">
        <v>63.2</v>
      </c>
      <c r="P7238" s="1">
        <v>1.0</v>
      </c>
    </row>
    <row r="7239">
      <c r="A7239" s="1" t="s">
        <v>29</v>
      </c>
      <c r="B7239" s="1" t="s">
        <v>9446</v>
      </c>
      <c r="C7239" s="2" t="s">
        <v>9407</v>
      </c>
      <c r="D7239" s="1" t="s">
        <v>19</v>
      </c>
      <c r="E7239" s="3" t="str">
        <f>HYPERLINK("https://fyndiq.se/produkt/c64bbbf107e34309/", "2-Pack Huawei P30 - Härdat glas 9H – 3D Super kvalitet")</f>
        <v>2-Pack Huawei P30 - Härdat glas 9H – 3D Super kvalitet</v>
      </c>
      <c r="F7239" s="1" t="s">
        <v>845</v>
      </c>
      <c r="G7239" s="1" t="s">
        <v>846</v>
      </c>
      <c r="H7239" s="1" t="s">
        <v>847</v>
      </c>
      <c r="I7239" s="1" t="s">
        <v>16</v>
      </c>
      <c r="J7239" s="1" t="s">
        <v>23</v>
      </c>
      <c r="K7239" s="1" t="s">
        <v>16</v>
      </c>
      <c r="L7239" s="1" t="s">
        <v>16</v>
      </c>
      <c r="M7239" s="1" t="s">
        <v>16</v>
      </c>
      <c r="N7239" s="1" t="s">
        <v>16</v>
      </c>
      <c r="O7239" s="1">
        <v>63.2</v>
      </c>
      <c r="P7239" s="1">
        <v>1.0</v>
      </c>
    </row>
    <row r="7240">
      <c r="A7240" s="1" t="s">
        <v>29</v>
      </c>
      <c r="B7240" s="1" t="s">
        <v>9447</v>
      </c>
      <c r="C7240" s="2" t="s">
        <v>9407</v>
      </c>
      <c r="D7240" s="1" t="s">
        <v>19</v>
      </c>
      <c r="E7240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7240" s="1" t="s">
        <v>1572</v>
      </c>
      <c r="G7240" s="1" t="s">
        <v>1573</v>
      </c>
      <c r="H7240" s="1" t="s">
        <v>1574</v>
      </c>
      <c r="I7240" s="1" t="s">
        <v>16</v>
      </c>
      <c r="J7240" s="1" t="s">
        <v>23</v>
      </c>
      <c r="K7240" s="1" t="s">
        <v>16</v>
      </c>
      <c r="L7240" s="1" t="s">
        <v>16</v>
      </c>
      <c r="M7240" s="1" t="s">
        <v>16</v>
      </c>
      <c r="N7240" s="1" t="s">
        <v>16</v>
      </c>
      <c r="O7240" s="1">
        <v>71.2</v>
      </c>
      <c r="P7240" s="1">
        <v>1.0</v>
      </c>
    </row>
    <row r="7241">
      <c r="A7241" s="1" t="s">
        <v>29</v>
      </c>
      <c r="B7241" s="1" t="s">
        <v>9448</v>
      </c>
      <c r="C7241" s="2" t="s">
        <v>9407</v>
      </c>
      <c r="D7241" s="1" t="s">
        <v>19</v>
      </c>
      <c r="E7241" s="3" t="str">
        <f>HYPERLINK("https://fyndiq.se/produkt/c26c9ffef37a436a/", "2-Pack Samsung A35 5G Skärmskydd i Härdat Glas")</f>
        <v>2-Pack Samsung A35 5G Skärmskydd i Härdat Glas</v>
      </c>
      <c r="F7241" s="1" t="s">
        <v>432</v>
      </c>
      <c r="G7241" s="1" t="s">
        <v>433</v>
      </c>
      <c r="H7241" s="1" t="s">
        <v>434</v>
      </c>
      <c r="I7241" s="1" t="s">
        <v>16</v>
      </c>
      <c r="J7241" s="1" t="s">
        <v>23</v>
      </c>
      <c r="K7241" s="1" t="s">
        <v>16</v>
      </c>
      <c r="L7241" s="1" t="s">
        <v>16</v>
      </c>
      <c r="M7241" s="1" t="s">
        <v>16</v>
      </c>
      <c r="N7241" s="1" t="s">
        <v>16</v>
      </c>
      <c r="O7241" s="1">
        <v>63.2</v>
      </c>
      <c r="P7241" s="1">
        <v>1.0</v>
      </c>
    </row>
    <row r="7242">
      <c r="A7242" s="1" t="s">
        <v>29</v>
      </c>
      <c r="B7242" s="1" t="s">
        <v>9449</v>
      </c>
      <c r="C7242" s="2" t="s">
        <v>9407</v>
      </c>
      <c r="D7242" s="1" t="s">
        <v>19</v>
      </c>
      <c r="E7242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242" s="1" t="s">
        <v>813</v>
      </c>
      <c r="G7242" s="1" t="s">
        <v>814</v>
      </c>
      <c r="H7242" s="1" t="s">
        <v>815</v>
      </c>
      <c r="I7242" s="1" t="s">
        <v>16</v>
      </c>
      <c r="J7242" s="1" t="s">
        <v>23</v>
      </c>
      <c r="K7242" s="1" t="s">
        <v>16</v>
      </c>
      <c r="L7242" s="1" t="s">
        <v>16</v>
      </c>
      <c r="M7242" s="1" t="s">
        <v>16</v>
      </c>
      <c r="N7242" s="1" t="s">
        <v>16</v>
      </c>
      <c r="O7242" s="1">
        <v>71.2</v>
      </c>
      <c r="P7242" s="1">
        <v>1.0</v>
      </c>
    </row>
    <row r="7243">
      <c r="A7243" s="1" t="s">
        <v>29</v>
      </c>
      <c r="B7243" s="1" t="s">
        <v>9450</v>
      </c>
      <c r="C7243" s="2" t="s">
        <v>9407</v>
      </c>
      <c r="D7243" s="1" t="s">
        <v>19</v>
      </c>
      <c r="E7243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7243" s="1" t="s">
        <v>1383</v>
      </c>
      <c r="G7243" s="1" t="s">
        <v>1384</v>
      </c>
      <c r="H7243" s="1" t="s">
        <v>1385</v>
      </c>
      <c r="I7243" s="1" t="s">
        <v>16</v>
      </c>
      <c r="J7243" s="1" t="s">
        <v>23</v>
      </c>
      <c r="K7243" s="1" t="s">
        <v>16</v>
      </c>
      <c r="L7243" s="1" t="s">
        <v>16</v>
      </c>
      <c r="M7243" s="1" t="s">
        <v>16</v>
      </c>
      <c r="N7243" s="1" t="s">
        <v>16</v>
      </c>
      <c r="O7243" s="1">
        <v>79.2</v>
      </c>
      <c r="P7243" s="1">
        <v>1.0</v>
      </c>
    </row>
    <row r="7244">
      <c r="A7244" s="1" t="s">
        <v>29</v>
      </c>
      <c r="B7244" s="1" t="s">
        <v>9451</v>
      </c>
      <c r="C7244" s="2" t="s">
        <v>9407</v>
      </c>
      <c r="D7244" s="1" t="s">
        <v>19</v>
      </c>
      <c r="E7244" s="3" t="str">
        <f>HYPERLINK("https://fyndiq.se/produkt/432d784756a84eff/", "2-Pack Samsung Galaxy S20FE - Härdat Glas-9H -Super kvalitet 3D")</f>
        <v>2-Pack Samsung Galaxy S20FE - Härdat Glas-9H -Super kvalitet 3D</v>
      </c>
      <c r="F7244" s="1" t="s">
        <v>1078</v>
      </c>
      <c r="G7244" s="1" t="s">
        <v>1079</v>
      </c>
      <c r="H7244" s="1" t="s">
        <v>1080</v>
      </c>
      <c r="I7244" s="1" t="s">
        <v>16</v>
      </c>
      <c r="J7244" s="1" t="s">
        <v>23</v>
      </c>
      <c r="K7244" s="1" t="s">
        <v>16</v>
      </c>
      <c r="L7244" s="1" t="s">
        <v>16</v>
      </c>
      <c r="M7244" s="1" t="s">
        <v>16</v>
      </c>
      <c r="N7244" s="1" t="s">
        <v>16</v>
      </c>
      <c r="O7244" s="1">
        <v>63.2</v>
      </c>
      <c r="P7244" s="1">
        <v>1.0</v>
      </c>
    </row>
    <row r="7245">
      <c r="A7245" s="1" t="s">
        <v>29</v>
      </c>
      <c r="B7245" s="1" t="s">
        <v>9452</v>
      </c>
      <c r="C7245" s="2" t="s">
        <v>9407</v>
      </c>
      <c r="D7245" s="1" t="s">
        <v>19</v>
      </c>
      <c r="E7245" s="3" t="str">
        <f>HYPERLINK("https://fyndiq.se/produkt/5947f051e8b54742/", "2-Pack MOTOROLA EDGE 40 Skärmskydd - Härdat Glas 9H - Super kvalitet 3D")</f>
        <v>2-Pack MOTOROLA EDGE 40 Skärmskydd - Härdat Glas 9H - Super kvalitet 3D</v>
      </c>
      <c r="F7245" s="1" t="s">
        <v>1065</v>
      </c>
      <c r="G7245" s="1" t="s">
        <v>1066</v>
      </c>
      <c r="H7245" s="1" t="s">
        <v>1067</v>
      </c>
      <c r="I7245" s="1" t="s">
        <v>16</v>
      </c>
      <c r="J7245" s="1" t="s">
        <v>23</v>
      </c>
      <c r="K7245" s="1" t="s">
        <v>16</v>
      </c>
      <c r="L7245" s="1" t="s">
        <v>16</v>
      </c>
      <c r="M7245" s="1" t="s">
        <v>16</v>
      </c>
      <c r="N7245" s="1" t="s">
        <v>16</v>
      </c>
      <c r="O7245" s="1">
        <v>71.2</v>
      </c>
      <c r="P7245" s="1">
        <v>1.0</v>
      </c>
    </row>
    <row r="7246">
      <c r="A7246" s="1" t="s">
        <v>29</v>
      </c>
      <c r="B7246" s="1" t="s">
        <v>9453</v>
      </c>
      <c r="C7246" s="2" t="s">
        <v>9407</v>
      </c>
      <c r="D7246" s="1" t="s">
        <v>19</v>
      </c>
      <c r="E7246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246" s="1" t="s">
        <v>51</v>
      </c>
      <c r="G7246" s="1" t="s">
        <v>52</v>
      </c>
      <c r="H7246" s="1" t="s">
        <v>53</v>
      </c>
      <c r="I7246" s="1" t="s">
        <v>16</v>
      </c>
      <c r="J7246" s="1" t="s">
        <v>23</v>
      </c>
      <c r="K7246" s="1" t="s">
        <v>16</v>
      </c>
      <c r="L7246" s="1" t="s">
        <v>16</v>
      </c>
      <c r="M7246" s="1" t="s">
        <v>16</v>
      </c>
      <c r="N7246" s="1" t="s">
        <v>16</v>
      </c>
      <c r="O7246" s="1">
        <v>87.2</v>
      </c>
      <c r="P7246" s="1">
        <v>1.0</v>
      </c>
    </row>
    <row r="7247">
      <c r="A7247" s="1" t="s">
        <v>29</v>
      </c>
      <c r="B7247" s="1" t="s">
        <v>9454</v>
      </c>
      <c r="C7247" s="2" t="s">
        <v>9407</v>
      </c>
      <c r="D7247" s="1" t="s">
        <v>19</v>
      </c>
      <c r="E7247" s="3" t="str">
        <f>HYPERLINK("https://fyndiq.se/produkt/7f14e739962c4877/", "Skärmskydd Huawei P30, 3D härdat glas, bubbelfri, hög kvalitet.")</f>
        <v>Skärmskydd Huawei P30, 3D härdat glas, bubbelfri, hög kvalitet.</v>
      </c>
      <c r="F7247" s="1" t="s">
        <v>3346</v>
      </c>
      <c r="G7247" s="1" t="s">
        <v>3347</v>
      </c>
      <c r="H7247" s="1" t="s">
        <v>3348</v>
      </c>
      <c r="I7247" s="1" t="s">
        <v>16</v>
      </c>
      <c r="J7247" s="1" t="s">
        <v>23</v>
      </c>
      <c r="K7247" s="1" t="s">
        <v>16</v>
      </c>
      <c r="L7247" s="1" t="s">
        <v>16</v>
      </c>
      <c r="M7247" s="1" t="s">
        <v>16</v>
      </c>
      <c r="N7247" s="1" t="s">
        <v>16</v>
      </c>
      <c r="O7247" s="1">
        <v>55.2</v>
      </c>
      <c r="P7247" s="1">
        <v>1.0</v>
      </c>
    </row>
    <row r="7248">
      <c r="A7248" s="1" t="s">
        <v>29</v>
      </c>
      <c r="B7248" s="1" t="s">
        <v>9455</v>
      </c>
      <c r="C7248" s="2" t="s">
        <v>9407</v>
      </c>
      <c r="D7248" s="1" t="s">
        <v>19</v>
      </c>
      <c r="E7248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248" s="1" t="s">
        <v>2858</v>
      </c>
      <c r="G7248" s="1" t="s">
        <v>2859</v>
      </c>
      <c r="H7248" s="1" t="s">
        <v>2860</v>
      </c>
      <c r="I7248" s="1" t="s">
        <v>16</v>
      </c>
      <c r="J7248" s="1" t="s">
        <v>23</v>
      </c>
      <c r="K7248" s="1" t="s">
        <v>16</v>
      </c>
      <c r="L7248" s="1" t="s">
        <v>16</v>
      </c>
      <c r="M7248" s="1" t="s">
        <v>16</v>
      </c>
      <c r="N7248" s="1" t="s">
        <v>16</v>
      </c>
      <c r="O7248" s="1">
        <v>63.2</v>
      </c>
      <c r="P7248" s="1">
        <v>1.0</v>
      </c>
    </row>
    <row r="7249">
      <c r="A7249" s="1" t="s">
        <v>29</v>
      </c>
      <c r="B7249" s="1" t="s">
        <v>9456</v>
      </c>
      <c r="C7249" s="2" t="s">
        <v>9407</v>
      </c>
      <c r="D7249" s="1" t="s">
        <v>19</v>
      </c>
      <c r="E7249" s="3" t="str">
        <f>HYPERLINK("https://fyndiq.se/produkt/13e76851ca504320/", "2-Pack Samsung Galaxy S22 Ultra - Härdat glas 9H - Top kvalitet")</f>
        <v>2-Pack Samsung Galaxy S22 Ultra - Härdat glas 9H - Top kvalitet</v>
      </c>
      <c r="F7249" s="1" t="s">
        <v>140</v>
      </c>
      <c r="G7249" s="1" t="s">
        <v>141</v>
      </c>
      <c r="H7249" s="1" t="s">
        <v>142</v>
      </c>
      <c r="I7249" s="1" t="s">
        <v>16</v>
      </c>
      <c r="J7249" s="1" t="s">
        <v>23</v>
      </c>
      <c r="K7249" s="1" t="s">
        <v>16</v>
      </c>
      <c r="L7249" s="1" t="s">
        <v>16</v>
      </c>
      <c r="M7249" s="1" t="s">
        <v>16</v>
      </c>
      <c r="N7249" s="1" t="s">
        <v>16</v>
      </c>
      <c r="O7249" s="1">
        <v>63.2</v>
      </c>
      <c r="P7249" s="1">
        <v>1.0</v>
      </c>
    </row>
    <row r="7250">
      <c r="A7250" s="1" t="s">
        <v>29</v>
      </c>
      <c r="B7250" s="1" t="s">
        <v>9457</v>
      </c>
      <c r="C7250" s="2" t="s">
        <v>9407</v>
      </c>
      <c r="D7250" s="1" t="s">
        <v>19</v>
      </c>
      <c r="E7250" s="3" t="str">
        <f>HYPERLINK("https://fyndiq.se/produkt/56c72c0ba5f749b5/", "2-Pack SAMSUNG S24 Skärmskydd - Härdat Glas 9H - Super kvalitet 3D")</f>
        <v>2-Pack SAMSUNG S24 Skärmskydd - Härdat Glas 9H - Super kvalitet 3D</v>
      </c>
      <c r="F7250" s="1" t="s">
        <v>263</v>
      </c>
      <c r="G7250" s="1" t="s">
        <v>264</v>
      </c>
      <c r="H7250" s="1" t="s">
        <v>265</v>
      </c>
      <c r="I7250" s="1" t="s">
        <v>16</v>
      </c>
      <c r="J7250" s="1" t="s">
        <v>23</v>
      </c>
      <c r="K7250" s="1" t="s">
        <v>16</v>
      </c>
      <c r="L7250" s="1" t="s">
        <v>16</v>
      </c>
      <c r="M7250" s="1" t="s">
        <v>16</v>
      </c>
      <c r="N7250" s="1" t="s">
        <v>16</v>
      </c>
      <c r="O7250" s="1">
        <v>71.2</v>
      </c>
      <c r="P7250" s="1">
        <v>1.0</v>
      </c>
    </row>
    <row r="7251">
      <c r="A7251" s="1" t="s">
        <v>29</v>
      </c>
      <c r="B7251" s="1" t="s">
        <v>9458</v>
      </c>
      <c r="C7251" s="2" t="s">
        <v>9407</v>
      </c>
      <c r="D7251" s="1" t="s">
        <v>19</v>
      </c>
      <c r="E725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7251" s="1" t="s">
        <v>599</v>
      </c>
      <c r="G7251" s="1" t="s">
        <v>600</v>
      </c>
      <c r="H7251" s="1" t="s">
        <v>601</v>
      </c>
      <c r="I7251" s="1" t="s">
        <v>16</v>
      </c>
      <c r="J7251" s="1" t="s">
        <v>23</v>
      </c>
      <c r="K7251" s="1" t="s">
        <v>16</v>
      </c>
      <c r="L7251" s="1" t="s">
        <v>16</v>
      </c>
      <c r="M7251" s="1" t="s">
        <v>16</v>
      </c>
      <c r="N7251" s="1" t="s">
        <v>16</v>
      </c>
      <c r="O7251" s="1">
        <v>71.2</v>
      </c>
      <c r="P7251" s="1">
        <v>1.0</v>
      </c>
    </row>
    <row r="7252">
      <c r="A7252" s="1" t="s">
        <v>29</v>
      </c>
      <c r="B7252" s="1" t="s">
        <v>9459</v>
      </c>
      <c r="C7252" s="2" t="s">
        <v>9407</v>
      </c>
      <c r="D7252" s="1" t="s">
        <v>19</v>
      </c>
      <c r="E7252" s="3" t="str">
        <f>HYPERLINK("https://fyndiq.se/produkt/e5fad5f832c04802/", "1-Pack XIAOMI REDMI NOTE 13 PRO 5G Skärmskydd - Härdat Glas 9H - Super kvalitet 3D")</f>
        <v>1-Pack XIAOMI REDMI NOTE 13 PRO 5G Skärmskydd - Härdat Glas 9H - Super kvalitet 3D</v>
      </c>
      <c r="F7252" s="1" t="s">
        <v>9460</v>
      </c>
      <c r="G7252" s="1" t="s">
        <v>9461</v>
      </c>
      <c r="H7252" s="1" t="s">
        <v>9462</v>
      </c>
      <c r="I7252" s="1" t="s">
        <v>16</v>
      </c>
      <c r="J7252" s="1" t="s">
        <v>23</v>
      </c>
      <c r="K7252" s="1" t="s">
        <v>16</v>
      </c>
      <c r="L7252" s="1" t="s">
        <v>16</v>
      </c>
      <c r="M7252" s="1" t="s">
        <v>16</v>
      </c>
      <c r="N7252" s="1" t="s">
        <v>16</v>
      </c>
      <c r="O7252" s="1">
        <v>55.2</v>
      </c>
      <c r="P7252" s="1">
        <v>1.0</v>
      </c>
    </row>
    <row r="7253">
      <c r="A7253" s="1" t="s">
        <v>29</v>
      </c>
      <c r="B7253" s="1" t="s">
        <v>9463</v>
      </c>
      <c r="C7253" s="2" t="s">
        <v>9407</v>
      </c>
      <c r="D7253" s="1" t="s">
        <v>19</v>
      </c>
      <c r="E7253" s="3" t="str">
        <f>HYPERLINK("https://fyndiq.se/produkt/a34f701dc60542a7/", "2 Pack Samsung Galaxy A32 - Härdat glas 9H - Super kvalitet 3D")</f>
        <v>2 Pack Samsung Galaxy A32 - Härdat glas 9H - Super kvalitet 3D</v>
      </c>
      <c r="F7253" s="1" t="s">
        <v>6491</v>
      </c>
      <c r="G7253" s="1" t="s">
        <v>6492</v>
      </c>
      <c r="H7253" s="1" t="s">
        <v>6493</v>
      </c>
      <c r="I7253" s="1" t="s">
        <v>16</v>
      </c>
      <c r="J7253" s="1" t="s">
        <v>23</v>
      </c>
      <c r="K7253" s="1" t="s">
        <v>16</v>
      </c>
      <c r="L7253" s="1" t="s">
        <v>16</v>
      </c>
      <c r="M7253" s="1" t="s">
        <v>16</v>
      </c>
      <c r="N7253" s="1" t="s">
        <v>16</v>
      </c>
      <c r="O7253" s="1">
        <v>63.2</v>
      </c>
      <c r="P7253" s="1">
        <v>1.0</v>
      </c>
    </row>
    <row r="7254">
      <c r="A7254" s="1" t="s">
        <v>29</v>
      </c>
      <c r="B7254" s="1" t="s">
        <v>9464</v>
      </c>
      <c r="C7254" s="2" t="s">
        <v>9407</v>
      </c>
      <c r="D7254" s="1" t="s">
        <v>19</v>
      </c>
      <c r="E7254" s="3" t="str">
        <f>HYPERLINK("https://fyndiq.se/produkt/957e60265bcd413d/", "2-Pack Samsung S23 Ultra (5G) Skärmskydd &amp; 1-Pack linsskydd - Härdat Glas 9H - Super kvalitet 3D")</f>
        <v>2-Pack Samsung S23 Ultra (5G) Skärmskydd &amp; 1-Pack linsskydd - Härdat Glas 9H - Super kvalitet 3D</v>
      </c>
      <c r="F7254" s="1" t="s">
        <v>8864</v>
      </c>
      <c r="G7254" s="1" t="s">
        <v>8865</v>
      </c>
      <c r="H7254" s="1" t="s">
        <v>8866</v>
      </c>
      <c r="I7254" s="1" t="s">
        <v>16</v>
      </c>
      <c r="J7254" s="1" t="s">
        <v>23</v>
      </c>
      <c r="K7254" s="1" t="s">
        <v>16</v>
      </c>
      <c r="L7254" s="1" t="s">
        <v>16</v>
      </c>
      <c r="M7254" s="1" t="s">
        <v>16</v>
      </c>
      <c r="N7254" s="1" t="s">
        <v>16</v>
      </c>
      <c r="O7254" s="1">
        <v>79.2</v>
      </c>
      <c r="P7254" s="1">
        <v>1.0</v>
      </c>
    </row>
    <row r="7255">
      <c r="A7255" s="1" t="s">
        <v>29</v>
      </c>
      <c r="B7255" s="1" t="s">
        <v>9465</v>
      </c>
      <c r="C7255" s="2" t="s">
        <v>9407</v>
      </c>
      <c r="D7255" s="1" t="s">
        <v>19</v>
      </c>
      <c r="E7255" s="3" t="str">
        <f>HYPERLINK("https://fyndiq.se/produkt/4603671cea994359/", "Samsung S20 Plus härdat glas 3D 9H Top Kvalitet skärmskydd")</f>
        <v>Samsung S20 Plus härdat glas 3D 9H Top Kvalitet skärmskydd</v>
      </c>
      <c r="F7255" s="1" t="s">
        <v>428</v>
      </c>
      <c r="G7255" s="1" t="s">
        <v>429</v>
      </c>
      <c r="H7255" s="1" t="s">
        <v>430</v>
      </c>
      <c r="I7255" s="1" t="s">
        <v>16</v>
      </c>
      <c r="J7255" s="1" t="s">
        <v>23</v>
      </c>
      <c r="K7255" s="1" t="s">
        <v>16</v>
      </c>
      <c r="L7255" s="1" t="s">
        <v>16</v>
      </c>
      <c r="M7255" s="1" t="s">
        <v>16</v>
      </c>
      <c r="N7255" s="1" t="s">
        <v>16</v>
      </c>
      <c r="O7255" s="1">
        <v>55.2</v>
      </c>
      <c r="P7255" s="1">
        <v>1.0</v>
      </c>
    </row>
    <row r="7256">
      <c r="A7256" s="1" t="s">
        <v>29</v>
      </c>
      <c r="B7256" s="1" t="s">
        <v>9466</v>
      </c>
      <c r="C7256" s="2" t="s">
        <v>9407</v>
      </c>
      <c r="D7256" s="1" t="s">
        <v>19</v>
      </c>
      <c r="E7256" s="3" t="str">
        <f>HYPERLINK("https://fyndiq.se/produkt/a871a7da0b2249a8/", "2-Pack Iphone 11 Pro Max - 9H Härdat Glass - Top Kvalitet")</f>
        <v>2-Pack Iphone 11 Pro Max - 9H Härdat Glass - Top Kvalitet</v>
      </c>
      <c r="F7256" s="1" t="s">
        <v>559</v>
      </c>
      <c r="G7256" s="1" t="s">
        <v>560</v>
      </c>
      <c r="H7256" s="1" t="s">
        <v>561</v>
      </c>
      <c r="I7256" s="1" t="s">
        <v>16</v>
      </c>
      <c r="J7256" s="1" t="s">
        <v>23</v>
      </c>
      <c r="K7256" s="1" t="s">
        <v>16</v>
      </c>
      <c r="L7256" s="1" t="s">
        <v>16</v>
      </c>
      <c r="M7256" s="1" t="s">
        <v>16</v>
      </c>
      <c r="N7256" s="1" t="s">
        <v>16</v>
      </c>
      <c r="O7256" s="1">
        <v>55.2</v>
      </c>
      <c r="P7256" s="1">
        <v>1.0</v>
      </c>
    </row>
    <row r="7257">
      <c r="A7257" s="1" t="s">
        <v>29</v>
      </c>
      <c r="B7257" s="1" t="s">
        <v>9467</v>
      </c>
      <c r="C7257" s="2" t="s">
        <v>9407</v>
      </c>
      <c r="D7257" s="1" t="s">
        <v>19</v>
      </c>
      <c r="E7257" s="3" t="str">
        <f>HYPERLINK("https://fyndiq.se/produkt/2a9c08e4daf04aed/", "2-Pack Xiaomi 12T Pro - Härdat Glas 9H - Super kvalitet 3D Skärmskydd")</f>
        <v>2-Pack Xiaomi 12T Pro - Härdat Glas 9H - Super kvalitet 3D Skärmskydd</v>
      </c>
      <c r="F7257" s="1" t="s">
        <v>376</v>
      </c>
      <c r="G7257" s="1" t="s">
        <v>377</v>
      </c>
      <c r="H7257" s="1" t="s">
        <v>378</v>
      </c>
      <c r="I7257" s="1" t="s">
        <v>16</v>
      </c>
      <c r="J7257" s="1" t="s">
        <v>23</v>
      </c>
      <c r="K7257" s="1" t="s">
        <v>16</v>
      </c>
      <c r="L7257" s="1" t="s">
        <v>16</v>
      </c>
      <c r="M7257" s="1" t="s">
        <v>16</v>
      </c>
      <c r="N7257" s="1" t="s">
        <v>16</v>
      </c>
      <c r="O7257" s="1">
        <v>63.2</v>
      </c>
      <c r="P7257" s="1">
        <v>1.0</v>
      </c>
    </row>
    <row r="7258">
      <c r="A7258" s="1" t="s">
        <v>29</v>
      </c>
      <c r="B7258" s="1" t="s">
        <v>9468</v>
      </c>
      <c r="C7258" s="2" t="s">
        <v>9407</v>
      </c>
      <c r="D7258" s="1" t="s">
        <v>19</v>
      </c>
      <c r="E7258" s="3" t="str">
        <f>HYPERLINK("https://fyndiq.se/produkt/e4b87757208946c3/", "2-Pack Samsung S10E Skärmskydd - Härdat Glas 9H - Super kvalitet 3D")</f>
        <v>2-Pack Samsung S10E Skärmskydd - Härdat Glas 9H - Super kvalitet 3D</v>
      </c>
      <c r="F7258" s="1" t="s">
        <v>95</v>
      </c>
      <c r="G7258" s="1" t="s">
        <v>96</v>
      </c>
      <c r="H7258" s="1" t="s">
        <v>97</v>
      </c>
      <c r="I7258" s="1" t="s">
        <v>16</v>
      </c>
      <c r="J7258" s="1" t="s">
        <v>23</v>
      </c>
      <c r="K7258" s="1" t="s">
        <v>16</v>
      </c>
      <c r="L7258" s="1" t="s">
        <v>16</v>
      </c>
      <c r="M7258" s="1" t="s">
        <v>16</v>
      </c>
      <c r="N7258" s="1" t="s">
        <v>16</v>
      </c>
      <c r="O7258" s="1">
        <v>63.2</v>
      </c>
      <c r="P7258" s="1">
        <v>1.0</v>
      </c>
    </row>
    <row r="7259">
      <c r="A7259" s="1" t="s">
        <v>29</v>
      </c>
      <c r="B7259" s="1" t="s">
        <v>9469</v>
      </c>
      <c r="C7259" s="2" t="s">
        <v>9407</v>
      </c>
      <c r="D7259" s="1" t="s">
        <v>19</v>
      </c>
      <c r="E7259" s="3" t="str">
        <f>HYPERLINK("https://fyndiq.se/produkt/b6564d07558d42f5/", "1-Pack XIAOMI REDMI 13C Skärmskydd - Härdat Glas 9H - Super kvalitet 3D")</f>
        <v>1-Pack XIAOMI REDMI 13C Skärmskydd - Härdat Glas 9H - Super kvalitet 3D</v>
      </c>
      <c r="F7259" s="1" t="s">
        <v>1654</v>
      </c>
      <c r="G7259" s="1" t="s">
        <v>1655</v>
      </c>
      <c r="H7259" s="1" t="s">
        <v>1656</v>
      </c>
      <c r="I7259" s="1" t="s">
        <v>16</v>
      </c>
      <c r="J7259" s="1" t="s">
        <v>23</v>
      </c>
      <c r="K7259" s="1" t="s">
        <v>16</v>
      </c>
      <c r="L7259" s="1" t="s">
        <v>16</v>
      </c>
      <c r="M7259" s="1" t="s">
        <v>16</v>
      </c>
      <c r="N7259" s="1" t="s">
        <v>16</v>
      </c>
      <c r="O7259" s="1">
        <v>55.2</v>
      </c>
      <c r="P7259" s="1">
        <v>1.0</v>
      </c>
    </row>
    <row r="7260">
      <c r="A7260" s="1" t="s">
        <v>29</v>
      </c>
      <c r="B7260" s="1" t="s">
        <v>9470</v>
      </c>
      <c r="C7260" s="2" t="s">
        <v>9407</v>
      </c>
      <c r="D7260" s="1" t="s">
        <v>19</v>
      </c>
      <c r="E726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260" s="1" t="s">
        <v>2144</v>
      </c>
      <c r="G7260" s="1" t="s">
        <v>2145</v>
      </c>
      <c r="H7260" s="1" t="s">
        <v>2146</v>
      </c>
      <c r="I7260" s="1" t="s">
        <v>16</v>
      </c>
      <c r="J7260" s="1" t="s">
        <v>23</v>
      </c>
      <c r="K7260" s="1" t="s">
        <v>16</v>
      </c>
      <c r="L7260" s="1" t="s">
        <v>16</v>
      </c>
      <c r="M7260" s="1" t="s">
        <v>16</v>
      </c>
      <c r="N7260" s="1" t="s">
        <v>16</v>
      </c>
      <c r="O7260" s="1">
        <v>63.2</v>
      </c>
      <c r="P7260" s="1">
        <v>1.0</v>
      </c>
    </row>
    <row r="7261">
      <c r="A7261" s="1" t="s">
        <v>29</v>
      </c>
      <c r="B7261" s="1" t="s">
        <v>9471</v>
      </c>
      <c r="C7261" s="2" t="s">
        <v>9407</v>
      </c>
      <c r="D7261" s="1" t="s">
        <v>19</v>
      </c>
      <c r="E7261" s="3" t="str">
        <f>HYPERLINK("https://fyndiq.se/produkt/56c72c0ba5f749b5/", "2-Pack SAMSUNG S24 Skärmskydd - Härdat Glas 9H - Super kvalitet 3D")</f>
        <v>2-Pack SAMSUNG S24 Skärmskydd - Härdat Glas 9H - Super kvalitet 3D</v>
      </c>
      <c r="F7261" s="1" t="s">
        <v>263</v>
      </c>
      <c r="G7261" s="1" t="s">
        <v>264</v>
      </c>
      <c r="H7261" s="1" t="s">
        <v>265</v>
      </c>
      <c r="I7261" s="1" t="s">
        <v>16</v>
      </c>
      <c r="J7261" s="1" t="s">
        <v>23</v>
      </c>
      <c r="K7261" s="1" t="s">
        <v>16</v>
      </c>
      <c r="L7261" s="1" t="s">
        <v>16</v>
      </c>
      <c r="M7261" s="1" t="s">
        <v>16</v>
      </c>
      <c r="N7261" s="1" t="s">
        <v>16</v>
      </c>
      <c r="O7261" s="1">
        <v>71.2</v>
      </c>
      <c r="P7261" s="1">
        <v>1.0</v>
      </c>
    </row>
    <row r="7262">
      <c r="A7262" s="1" t="s">
        <v>29</v>
      </c>
      <c r="B7262" s="1" t="s">
        <v>9472</v>
      </c>
      <c r="C7262" s="2" t="s">
        <v>9407</v>
      </c>
      <c r="D7262" s="1" t="s">
        <v>19</v>
      </c>
      <c r="E7262" s="3" t="str">
        <f>HYPERLINK("https://fyndiq.se/produkt/42532eff700245f9/", "2- pack Xiaomi Redmi Note 10 Pro 5G &amp; 1-Pack linsskydd - Härdat Glas 9H - Super kvalitet 3D")</f>
        <v>2- pack Xiaomi Redmi Note 10 Pro 5G &amp; 1-Pack linsskydd - Härdat Glas 9H - Super kvalitet 3D</v>
      </c>
      <c r="F7262" s="1" t="s">
        <v>5577</v>
      </c>
      <c r="G7262" s="1" t="s">
        <v>5578</v>
      </c>
      <c r="H7262" s="1" t="s">
        <v>5579</v>
      </c>
      <c r="I7262" s="1" t="s">
        <v>16</v>
      </c>
      <c r="J7262" s="1" t="s">
        <v>23</v>
      </c>
      <c r="K7262" s="1" t="s">
        <v>16</v>
      </c>
      <c r="L7262" s="1" t="s">
        <v>16</v>
      </c>
      <c r="M7262" s="1" t="s">
        <v>16</v>
      </c>
      <c r="N7262" s="1" t="s">
        <v>16</v>
      </c>
      <c r="O7262" s="1">
        <v>71.2</v>
      </c>
      <c r="P7262" s="1">
        <v>1.0</v>
      </c>
    </row>
    <row r="7263">
      <c r="A7263" s="1" t="s">
        <v>29</v>
      </c>
      <c r="B7263" s="1" t="s">
        <v>9473</v>
      </c>
      <c r="C7263" s="2" t="s">
        <v>9474</v>
      </c>
      <c r="D7263" s="1" t="s">
        <v>19</v>
      </c>
      <c r="E726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7263" s="1" t="s">
        <v>3098</v>
      </c>
      <c r="G7263" s="1" t="s">
        <v>3099</v>
      </c>
      <c r="H7263" s="1" t="s">
        <v>3100</v>
      </c>
      <c r="I7263" s="1" t="s">
        <v>16</v>
      </c>
      <c r="J7263" s="1" t="s">
        <v>23</v>
      </c>
      <c r="K7263" s="1" t="s">
        <v>16</v>
      </c>
      <c r="L7263" s="1" t="s">
        <v>16</v>
      </c>
      <c r="M7263" s="1" t="s">
        <v>16</v>
      </c>
      <c r="N7263" s="1" t="s">
        <v>16</v>
      </c>
      <c r="O7263" s="1">
        <v>63.2</v>
      </c>
      <c r="P7263" s="1">
        <v>1.0</v>
      </c>
    </row>
    <row r="7264">
      <c r="A7264" s="1" t="s">
        <v>29</v>
      </c>
      <c r="B7264" s="1" t="s">
        <v>9475</v>
      </c>
      <c r="C7264" s="2" t="s">
        <v>9474</v>
      </c>
      <c r="D7264" s="1" t="s">
        <v>19</v>
      </c>
      <c r="E7264" s="3" t="str">
        <f>HYPERLINK("https://fyndiq.se/produkt/2477583187264ece/", "2-Pack Samsung S20 - 9H Härdat Glass - Top Kvalitet")</f>
        <v>2-Pack Samsung S20 - 9H Härdat Glass - Top Kvalitet</v>
      </c>
      <c r="F7264" s="1" t="s">
        <v>124</v>
      </c>
      <c r="G7264" s="1" t="s">
        <v>125</v>
      </c>
      <c r="H7264" s="1" t="s">
        <v>126</v>
      </c>
      <c r="I7264" s="1" t="s">
        <v>1311</v>
      </c>
      <c r="J7264" s="1" t="s">
        <v>23</v>
      </c>
      <c r="K7264" s="1" t="s">
        <v>16</v>
      </c>
      <c r="L7264" s="1" t="s">
        <v>16</v>
      </c>
      <c r="M7264" s="1" t="s">
        <v>16</v>
      </c>
      <c r="N7264" s="1" t="s">
        <v>16</v>
      </c>
      <c r="O7264" s="1">
        <v>71.2</v>
      </c>
      <c r="P7264" s="1">
        <v>1.0</v>
      </c>
    </row>
    <row r="7265">
      <c r="A7265" s="1" t="s">
        <v>29</v>
      </c>
      <c r="B7265" s="1" t="s">
        <v>9476</v>
      </c>
      <c r="C7265" s="2" t="s">
        <v>9474</v>
      </c>
      <c r="D7265" s="1" t="s">
        <v>19</v>
      </c>
      <c r="E7265" s="3" t="str">
        <f>HYPERLINK("https://fyndiq.se/produkt/c89bb1232b5349ef/", "2-Pack Xiaomi Mi Note 10 - Härdat glas 9H - Super kvalitet 3D")</f>
        <v>2-Pack Xiaomi Mi Note 10 - Härdat glas 9H - Super kvalitet 3D</v>
      </c>
      <c r="F7265" s="1" t="s">
        <v>962</v>
      </c>
      <c r="G7265" s="1" t="s">
        <v>963</v>
      </c>
      <c r="H7265" s="1" t="s">
        <v>964</v>
      </c>
      <c r="I7265" s="1" t="s">
        <v>16</v>
      </c>
      <c r="J7265" s="1" t="s">
        <v>23</v>
      </c>
      <c r="K7265" s="1" t="s">
        <v>16</v>
      </c>
      <c r="L7265" s="1" t="s">
        <v>16</v>
      </c>
      <c r="M7265" s="1" t="s">
        <v>16</v>
      </c>
      <c r="N7265" s="1" t="s">
        <v>16</v>
      </c>
      <c r="O7265" s="1">
        <v>63.2</v>
      </c>
      <c r="P7265" s="1">
        <v>1.0</v>
      </c>
    </row>
    <row r="7266">
      <c r="A7266" s="1" t="s">
        <v>29</v>
      </c>
      <c r="B7266" s="1" t="s">
        <v>9477</v>
      </c>
      <c r="C7266" s="2" t="s">
        <v>9474</v>
      </c>
      <c r="D7266" s="1" t="s">
        <v>19</v>
      </c>
      <c r="E7266" s="3" t="str">
        <f>HYPERLINK("https://fyndiq.se/produkt/f2c164e932234570/", "2-Pack HUAWEI P30 PRO Skärmskydd - Härdat Glas 9H - Super kvalitet 3D")</f>
        <v>2-Pack HUAWEI P30 PRO Skärmskydd - Härdat Glas 9H - Super kvalitet 3D</v>
      </c>
      <c r="F7266" s="1" t="s">
        <v>267</v>
      </c>
      <c r="G7266" s="1" t="s">
        <v>268</v>
      </c>
      <c r="H7266" s="1" t="s">
        <v>269</v>
      </c>
      <c r="I7266" s="1" t="s">
        <v>16</v>
      </c>
      <c r="J7266" s="1" t="s">
        <v>23</v>
      </c>
      <c r="K7266" s="1" t="s">
        <v>16</v>
      </c>
      <c r="L7266" s="1" t="s">
        <v>16</v>
      </c>
      <c r="M7266" s="1" t="s">
        <v>16</v>
      </c>
      <c r="N7266" s="1" t="s">
        <v>16</v>
      </c>
      <c r="O7266" s="1">
        <v>63.2</v>
      </c>
      <c r="P7266" s="1">
        <v>1.0</v>
      </c>
    </row>
    <row r="7267">
      <c r="A7267" s="1" t="s">
        <v>29</v>
      </c>
      <c r="B7267" s="1" t="s">
        <v>9478</v>
      </c>
      <c r="C7267" s="2" t="s">
        <v>9474</v>
      </c>
      <c r="D7267" s="1" t="s">
        <v>19</v>
      </c>
      <c r="E7267" s="3" t="str">
        <f>HYPERLINK("https://fyndiq.se/produkt/f7b16236096d401a/", "2-Pack Google Pixel 7A - Härdat glas 9H - Super kvalitet 3D Skärmskydd")</f>
        <v>2-Pack Google Pixel 7A - Härdat glas 9H - Super kvalitet 3D Skärmskydd</v>
      </c>
      <c r="F7267" s="1" t="s">
        <v>852</v>
      </c>
      <c r="G7267" s="1" t="s">
        <v>853</v>
      </c>
      <c r="H7267" s="1" t="s">
        <v>854</v>
      </c>
      <c r="I7267" s="1" t="s">
        <v>16</v>
      </c>
      <c r="J7267" s="1" t="s">
        <v>23</v>
      </c>
      <c r="K7267" s="1" t="s">
        <v>16</v>
      </c>
      <c r="L7267" s="1" t="s">
        <v>16</v>
      </c>
      <c r="M7267" s="1" t="s">
        <v>16</v>
      </c>
      <c r="N7267" s="1" t="s">
        <v>16</v>
      </c>
      <c r="O7267" s="1">
        <v>63.2</v>
      </c>
      <c r="P7267" s="1">
        <v>1.0</v>
      </c>
    </row>
    <row r="7268">
      <c r="A7268" s="1" t="s">
        <v>29</v>
      </c>
      <c r="B7268" s="1" t="s">
        <v>9479</v>
      </c>
      <c r="C7268" s="2" t="s">
        <v>9474</v>
      </c>
      <c r="D7268" s="1" t="s">
        <v>19</v>
      </c>
      <c r="E7268" s="3" t="str">
        <f>HYPERLINK("https://fyndiq.se/produkt/432d784756a84eff/", "2-Pack Samsung Galaxy S20FE - Härdat Glas-9H -Super kvalitet 3D")</f>
        <v>2-Pack Samsung Galaxy S20FE - Härdat Glas-9H -Super kvalitet 3D</v>
      </c>
      <c r="F7268" s="1" t="s">
        <v>1078</v>
      </c>
      <c r="G7268" s="1" t="s">
        <v>1079</v>
      </c>
      <c r="H7268" s="1" t="s">
        <v>1080</v>
      </c>
      <c r="I7268" s="1" t="s">
        <v>16</v>
      </c>
      <c r="J7268" s="1" t="s">
        <v>23</v>
      </c>
      <c r="K7268" s="1" t="s">
        <v>16</v>
      </c>
      <c r="L7268" s="1" t="s">
        <v>16</v>
      </c>
      <c r="M7268" s="1" t="s">
        <v>16</v>
      </c>
      <c r="N7268" s="1" t="s">
        <v>16</v>
      </c>
      <c r="O7268" s="1">
        <v>63.2</v>
      </c>
      <c r="P7268" s="1">
        <v>1.0</v>
      </c>
    </row>
    <row r="7269">
      <c r="A7269" s="1" t="s">
        <v>29</v>
      </c>
      <c r="B7269" s="1" t="s">
        <v>9480</v>
      </c>
      <c r="C7269" s="2" t="s">
        <v>9474</v>
      </c>
      <c r="D7269" s="1" t="s">
        <v>19</v>
      </c>
      <c r="E726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269" s="1" t="s">
        <v>539</v>
      </c>
      <c r="G7269" s="1" t="s">
        <v>540</v>
      </c>
      <c r="H7269" s="1" t="s">
        <v>541</v>
      </c>
      <c r="I7269" s="1" t="s">
        <v>16</v>
      </c>
      <c r="J7269" s="1" t="s">
        <v>23</v>
      </c>
      <c r="K7269" s="1" t="s">
        <v>16</v>
      </c>
      <c r="L7269" s="1" t="s">
        <v>16</v>
      </c>
      <c r="M7269" s="1" t="s">
        <v>16</v>
      </c>
      <c r="N7269" s="1" t="s">
        <v>16</v>
      </c>
      <c r="O7269" s="1">
        <v>95.2</v>
      </c>
      <c r="P7269" s="1">
        <v>1.0</v>
      </c>
    </row>
    <row r="7270">
      <c r="A7270" s="1" t="s">
        <v>29</v>
      </c>
      <c r="B7270" s="1" t="s">
        <v>9481</v>
      </c>
      <c r="C7270" s="2" t="s">
        <v>9474</v>
      </c>
      <c r="D7270" s="1" t="s">
        <v>19</v>
      </c>
      <c r="E7270" s="3" t="str">
        <f>HYPERLINK("https://fyndiq.se/produkt/c64bbbf107e34309/", "2-Pack Huawei P30 - Härdat glas 9H – 3D Super kvalitet")</f>
        <v>2-Pack Huawei P30 - Härdat glas 9H – 3D Super kvalitet</v>
      </c>
      <c r="F7270" s="1" t="s">
        <v>845</v>
      </c>
      <c r="G7270" s="1" t="s">
        <v>846</v>
      </c>
      <c r="H7270" s="1" t="s">
        <v>847</v>
      </c>
      <c r="I7270" s="1" t="s">
        <v>16</v>
      </c>
      <c r="J7270" s="1" t="s">
        <v>23</v>
      </c>
      <c r="K7270" s="1" t="s">
        <v>16</v>
      </c>
      <c r="L7270" s="1" t="s">
        <v>16</v>
      </c>
      <c r="M7270" s="1" t="s">
        <v>16</v>
      </c>
      <c r="N7270" s="1" t="s">
        <v>16</v>
      </c>
      <c r="O7270" s="1">
        <v>63.2</v>
      </c>
      <c r="P7270" s="1">
        <v>2.0</v>
      </c>
    </row>
    <row r="7271">
      <c r="A7271" s="1" t="s">
        <v>29</v>
      </c>
      <c r="B7271" s="1" t="s">
        <v>9482</v>
      </c>
      <c r="C7271" s="2" t="s">
        <v>9474</v>
      </c>
      <c r="D7271" s="1" t="s">
        <v>19</v>
      </c>
      <c r="E7271" s="3" t="str">
        <f>HYPERLINK("https://fyndiq.se/produkt/c26c9ffef37a436a/", "2-Pack Samsung A35 5G Skärmskydd i Härdat Glas")</f>
        <v>2-Pack Samsung A35 5G Skärmskydd i Härdat Glas</v>
      </c>
      <c r="F7271" s="1" t="s">
        <v>432</v>
      </c>
      <c r="G7271" s="1" t="s">
        <v>433</v>
      </c>
      <c r="H7271" s="1" t="s">
        <v>434</v>
      </c>
      <c r="I7271" s="1" t="s">
        <v>16</v>
      </c>
      <c r="J7271" s="1" t="s">
        <v>23</v>
      </c>
      <c r="K7271" s="1" t="s">
        <v>16</v>
      </c>
      <c r="L7271" s="1" t="s">
        <v>16</v>
      </c>
      <c r="M7271" s="1" t="s">
        <v>16</v>
      </c>
      <c r="N7271" s="1" t="s">
        <v>16</v>
      </c>
      <c r="O7271" s="1">
        <v>63.2</v>
      </c>
      <c r="P7271" s="1">
        <v>1.0</v>
      </c>
    </row>
    <row r="7272">
      <c r="A7272" s="1" t="s">
        <v>29</v>
      </c>
      <c r="B7272" s="1" t="s">
        <v>9483</v>
      </c>
      <c r="C7272" s="2" t="s">
        <v>9474</v>
      </c>
      <c r="D7272" s="1" t="s">
        <v>19</v>
      </c>
      <c r="E7272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7272" s="1" t="s">
        <v>785</v>
      </c>
      <c r="G7272" s="1" t="s">
        <v>786</v>
      </c>
      <c r="H7272" s="1" t="s">
        <v>787</v>
      </c>
      <c r="I7272" s="1" t="s">
        <v>16</v>
      </c>
      <c r="J7272" s="1" t="s">
        <v>23</v>
      </c>
      <c r="K7272" s="1" t="s">
        <v>16</v>
      </c>
      <c r="L7272" s="1" t="s">
        <v>16</v>
      </c>
      <c r="M7272" s="1" t="s">
        <v>16</v>
      </c>
      <c r="N7272" s="1" t="s">
        <v>16</v>
      </c>
      <c r="O7272" s="1">
        <v>63.2</v>
      </c>
      <c r="P7272" s="1">
        <v>1.0</v>
      </c>
    </row>
    <row r="7273">
      <c r="A7273" s="1" t="s">
        <v>29</v>
      </c>
      <c r="B7273" s="1" t="s">
        <v>9484</v>
      </c>
      <c r="C7273" s="2" t="s">
        <v>9474</v>
      </c>
      <c r="D7273" s="1" t="s">
        <v>19</v>
      </c>
      <c r="E727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273" s="1" t="s">
        <v>539</v>
      </c>
      <c r="G7273" s="1" t="s">
        <v>540</v>
      </c>
      <c r="H7273" s="1" t="s">
        <v>541</v>
      </c>
      <c r="I7273" s="1" t="s">
        <v>16</v>
      </c>
      <c r="J7273" s="1" t="s">
        <v>23</v>
      </c>
      <c r="K7273" s="1" t="s">
        <v>16</v>
      </c>
      <c r="L7273" s="1" t="s">
        <v>16</v>
      </c>
      <c r="M7273" s="1" t="s">
        <v>16</v>
      </c>
      <c r="N7273" s="1" t="s">
        <v>16</v>
      </c>
      <c r="O7273" s="1">
        <v>95.2</v>
      </c>
      <c r="P7273" s="1">
        <v>1.0</v>
      </c>
    </row>
    <row r="7274">
      <c r="A7274" s="1" t="s">
        <v>29</v>
      </c>
      <c r="B7274" s="1" t="s">
        <v>9485</v>
      </c>
      <c r="C7274" s="2" t="s">
        <v>9474</v>
      </c>
      <c r="D7274" s="1" t="s">
        <v>19</v>
      </c>
      <c r="E7274" s="3" t="str">
        <f>HYPERLINK("https://fyndiq.se/produkt/34157794139f40c6/", "2-Pack Samsung S20 FE - 9H Härdat Glass - Top Kvalitet")</f>
        <v>2-Pack Samsung S20 FE - 9H Härdat Glass - Top Kvalitet</v>
      </c>
      <c r="F7274" s="1" t="s">
        <v>1640</v>
      </c>
      <c r="G7274" s="1" t="s">
        <v>1641</v>
      </c>
      <c r="H7274" s="1" t="s">
        <v>1642</v>
      </c>
      <c r="I7274" s="1" t="s">
        <v>16</v>
      </c>
      <c r="J7274" s="1" t="s">
        <v>23</v>
      </c>
      <c r="K7274" s="1" t="s">
        <v>16</v>
      </c>
      <c r="L7274" s="1" t="s">
        <v>16</v>
      </c>
      <c r="M7274" s="1" t="s">
        <v>16</v>
      </c>
      <c r="N7274" s="1" t="s">
        <v>16</v>
      </c>
      <c r="O7274" s="1">
        <v>63.2</v>
      </c>
      <c r="P7274" s="1">
        <v>1.0</v>
      </c>
    </row>
    <row r="7275">
      <c r="A7275" s="1" t="s">
        <v>29</v>
      </c>
      <c r="B7275" s="1" t="s">
        <v>9486</v>
      </c>
      <c r="C7275" s="2" t="s">
        <v>9474</v>
      </c>
      <c r="D7275" s="1" t="s">
        <v>19</v>
      </c>
      <c r="E7275" s="3" t="str">
        <f>HYPERLINK("https://fyndiq.se/produkt/860c7ae305b54883/", "2 Pack Samsung S21 Ultra 5G - Härdat glas 9H - Super kvalitet 3D")</f>
        <v>2 Pack Samsung S21 Ultra 5G - Härdat glas 9H - Super kvalitet 3D</v>
      </c>
      <c r="F7275" s="1" t="s">
        <v>649</v>
      </c>
      <c r="G7275" s="1" t="s">
        <v>650</v>
      </c>
      <c r="H7275" s="1" t="s">
        <v>651</v>
      </c>
      <c r="I7275" s="1" t="s">
        <v>16</v>
      </c>
      <c r="J7275" s="1" t="s">
        <v>23</v>
      </c>
      <c r="K7275" s="1" t="s">
        <v>16</v>
      </c>
      <c r="L7275" s="1" t="s">
        <v>16</v>
      </c>
      <c r="M7275" s="1" t="s">
        <v>16</v>
      </c>
      <c r="N7275" s="1" t="s">
        <v>16</v>
      </c>
      <c r="O7275" s="1">
        <v>63.2</v>
      </c>
      <c r="P7275" s="1">
        <v>1.0</v>
      </c>
    </row>
    <row r="7276">
      <c r="A7276" s="1" t="s">
        <v>29</v>
      </c>
      <c r="B7276" s="1" t="s">
        <v>9487</v>
      </c>
      <c r="C7276" s="2" t="s">
        <v>9474</v>
      </c>
      <c r="D7276" s="1" t="s">
        <v>19</v>
      </c>
      <c r="E7276" s="3" t="str">
        <f>HYPERLINK("https://fyndiq.se/produkt/e4b87757208946c3/", "2-Pack Samsung S10E Skärmskydd - Härdat Glas 9H - Super kvalitet 3D")</f>
        <v>2-Pack Samsung S10E Skärmskydd - Härdat Glas 9H - Super kvalitet 3D</v>
      </c>
      <c r="F7276" s="1" t="s">
        <v>95</v>
      </c>
      <c r="G7276" s="1" t="s">
        <v>96</v>
      </c>
      <c r="H7276" s="1" t="s">
        <v>97</v>
      </c>
      <c r="I7276" s="1" t="s">
        <v>16</v>
      </c>
      <c r="J7276" s="1" t="s">
        <v>23</v>
      </c>
      <c r="K7276" s="1" t="s">
        <v>16</v>
      </c>
      <c r="L7276" s="1" t="s">
        <v>16</v>
      </c>
      <c r="M7276" s="1" t="s">
        <v>16</v>
      </c>
      <c r="N7276" s="1" t="s">
        <v>16</v>
      </c>
      <c r="O7276" s="1">
        <v>63.2</v>
      </c>
      <c r="P7276" s="1">
        <v>1.0</v>
      </c>
    </row>
    <row r="7277">
      <c r="A7277" s="1" t="s">
        <v>29</v>
      </c>
      <c r="B7277" s="1" t="s">
        <v>9488</v>
      </c>
      <c r="C7277" s="2" t="s">
        <v>9474</v>
      </c>
      <c r="D7277" s="1" t="s">
        <v>19</v>
      </c>
      <c r="E7277" s="3" t="str">
        <f>HYPERLINK("https://fyndiq.se/produkt/17eb3a8226844bc8/", "2-Pack Sony Xperia 1 III - Härdat glas 9H - Super Kvalitet 3D")</f>
        <v>2-Pack Sony Xperia 1 III - Härdat glas 9H - Super Kvalitet 3D</v>
      </c>
      <c r="F7277" s="1" t="s">
        <v>2344</v>
      </c>
      <c r="G7277" s="1" t="s">
        <v>2345</v>
      </c>
      <c r="H7277" s="1" t="s">
        <v>2346</v>
      </c>
      <c r="I7277" s="1" t="s">
        <v>16</v>
      </c>
      <c r="J7277" s="1" t="s">
        <v>23</v>
      </c>
      <c r="K7277" s="1" t="s">
        <v>16</v>
      </c>
      <c r="L7277" s="1" t="s">
        <v>16</v>
      </c>
      <c r="M7277" s="1" t="s">
        <v>16</v>
      </c>
      <c r="N7277" s="1" t="s">
        <v>16</v>
      </c>
      <c r="O7277" s="1">
        <v>63.2</v>
      </c>
      <c r="P7277" s="1">
        <v>1.0</v>
      </c>
    </row>
    <row r="7278">
      <c r="A7278" s="1" t="s">
        <v>29</v>
      </c>
      <c r="B7278" s="1" t="s">
        <v>9489</v>
      </c>
      <c r="C7278" s="2" t="s">
        <v>9474</v>
      </c>
      <c r="D7278" s="1" t="s">
        <v>19</v>
      </c>
      <c r="E7278" s="3" t="str">
        <f>HYPERLINK("https://fyndiq.se/produkt/9e488e35f28b4b0b/", "2-Pack GOOGLE PIXEL 6A Skärmskydd - Härdat Glas 9H - Super kvalitet 3D")</f>
        <v>2-Pack GOOGLE PIXEL 6A Skärmskydd - Härdat Glas 9H - Super kvalitet 3D</v>
      </c>
      <c r="F7278" s="1" t="s">
        <v>196</v>
      </c>
      <c r="G7278" s="1" t="s">
        <v>197</v>
      </c>
      <c r="H7278" s="1" t="s">
        <v>198</v>
      </c>
      <c r="I7278" s="1" t="s">
        <v>16</v>
      </c>
      <c r="J7278" s="1" t="s">
        <v>23</v>
      </c>
      <c r="K7278" s="1" t="s">
        <v>16</v>
      </c>
      <c r="L7278" s="1" t="s">
        <v>16</v>
      </c>
      <c r="M7278" s="1" t="s">
        <v>16</v>
      </c>
      <c r="N7278" s="1" t="s">
        <v>16</v>
      </c>
      <c r="O7278" s="1">
        <v>63.2</v>
      </c>
      <c r="P7278" s="1">
        <v>1.0</v>
      </c>
    </row>
    <row r="7279">
      <c r="A7279" s="1" t="s">
        <v>29</v>
      </c>
      <c r="B7279" s="1" t="s">
        <v>9490</v>
      </c>
      <c r="C7279" s="2" t="s">
        <v>9474</v>
      </c>
      <c r="D7279" s="1" t="s">
        <v>19</v>
      </c>
      <c r="E7279" s="3" t="str">
        <f>HYPERLINK("https://fyndiq.se/produkt/acbd2f15758f4e1c/", "2-Pack Samsung A55 5G Skärmskydd i Härdat Glas")</f>
        <v>2-Pack Samsung A55 5G Skärmskydd i Härdat Glas</v>
      </c>
      <c r="F7279" s="1" t="s">
        <v>982</v>
      </c>
      <c r="G7279" s="1" t="s">
        <v>983</v>
      </c>
      <c r="H7279" s="1" t="s">
        <v>984</v>
      </c>
      <c r="I7279" s="1" t="s">
        <v>16</v>
      </c>
      <c r="J7279" s="1" t="s">
        <v>23</v>
      </c>
      <c r="K7279" s="1" t="s">
        <v>16</v>
      </c>
      <c r="L7279" s="1" t="s">
        <v>16</v>
      </c>
      <c r="M7279" s="1" t="s">
        <v>16</v>
      </c>
      <c r="N7279" s="1" t="s">
        <v>16</v>
      </c>
      <c r="O7279" s="1">
        <v>63.2</v>
      </c>
      <c r="P7279" s="1">
        <v>1.0</v>
      </c>
    </row>
    <row r="7280">
      <c r="A7280" s="1" t="s">
        <v>29</v>
      </c>
      <c r="B7280" s="1" t="s">
        <v>9491</v>
      </c>
      <c r="C7280" s="2" t="s">
        <v>9474</v>
      </c>
      <c r="D7280" s="1" t="s">
        <v>19</v>
      </c>
      <c r="E728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7280" s="1" t="s">
        <v>722</v>
      </c>
      <c r="G7280" s="1" t="s">
        <v>723</v>
      </c>
      <c r="H7280" s="1" t="s">
        <v>724</v>
      </c>
      <c r="I7280" s="1" t="s">
        <v>16</v>
      </c>
      <c r="J7280" s="1" t="s">
        <v>23</v>
      </c>
      <c r="K7280" s="1" t="s">
        <v>16</v>
      </c>
      <c r="L7280" s="1" t="s">
        <v>16</v>
      </c>
      <c r="M7280" s="1" t="s">
        <v>16</v>
      </c>
      <c r="N7280" s="1" t="s">
        <v>16</v>
      </c>
      <c r="O7280" s="1">
        <v>79.2</v>
      </c>
      <c r="P7280" s="1">
        <v>1.0</v>
      </c>
    </row>
    <row r="7281">
      <c r="A7281" s="1" t="s">
        <v>29</v>
      </c>
      <c r="B7281" s="1" t="s">
        <v>9492</v>
      </c>
      <c r="C7281" s="2" t="s">
        <v>9474</v>
      </c>
      <c r="D7281" s="1" t="s">
        <v>19</v>
      </c>
      <c r="E728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281" s="1" t="s">
        <v>977</v>
      </c>
      <c r="G7281" s="1" t="s">
        <v>978</v>
      </c>
      <c r="H7281" s="1" t="s">
        <v>979</v>
      </c>
      <c r="I7281" s="1" t="s">
        <v>16</v>
      </c>
      <c r="J7281" s="1" t="s">
        <v>23</v>
      </c>
      <c r="K7281" s="1" t="s">
        <v>16</v>
      </c>
      <c r="L7281" s="1" t="s">
        <v>16</v>
      </c>
      <c r="M7281" s="1" t="s">
        <v>16</v>
      </c>
      <c r="N7281" s="1" t="s">
        <v>16</v>
      </c>
      <c r="O7281" s="1">
        <v>63.2</v>
      </c>
      <c r="P7281" s="1">
        <v>1.0</v>
      </c>
    </row>
    <row r="7282">
      <c r="A7282" s="1" t="s">
        <v>29</v>
      </c>
      <c r="B7282" s="1" t="s">
        <v>9493</v>
      </c>
      <c r="C7282" s="2" t="s">
        <v>9474</v>
      </c>
      <c r="D7282" s="1" t="s">
        <v>19</v>
      </c>
      <c r="E7282" s="3" t="str">
        <f>HYPERLINK("https://fyndiq.se/produkt/9394ab62b0134b76/", "2-Pack Samsung Galaxy A52 - Härdat glas 9H - Super kvalitet 3D")</f>
        <v>2-Pack Samsung Galaxy A52 - Härdat glas 9H - Super kvalitet 3D</v>
      </c>
      <c r="F7282" s="1" t="s">
        <v>1553</v>
      </c>
      <c r="G7282" s="1" t="s">
        <v>1554</v>
      </c>
      <c r="H7282" s="1" t="s">
        <v>1555</v>
      </c>
      <c r="I7282" s="1" t="s">
        <v>16</v>
      </c>
      <c r="J7282" s="1" t="s">
        <v>23</v>
      </c>
      <c r="K7282" s="1" t="s">
        <v>16</v>
      </c>
      <c r="L7282" s="1" t="s">
        <v>16</v>
      </c>
      <c r="M7282" s="1" t="s">
        <v>16</v>
      </c>
      <c r="N7282" s="1" t="s">
        <v>16</v>
      </c>
      <c r="O7282" s="1">
        <v>63.2</v>
      </c>
      <c r="P7282" s="1">
        <v>1.0</v>
      </c>
    </row>
    <row r="7283">
      <c r="A7283" s="1" t="s">
        <v>29</v>
      </c>
      <c r="B7283" s="1" t="s">
        <v>9494</v>
      </c>
      <c r="C7283" s="2" t="s">
        <v>9474</v>
      </c>
      <c r="D7283" s="1" t="s">
        <v>19</v>
      </c>
      <c r="E728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283" s="1" t="s">
        <v>26</v>
      </c>
      <c r="G7283" s="1" t="s">
        <v>27</v>
      </c>
      <c r="H7283" s="1" t="s">
        <v>28</v>
      </c>
      <c r="I7283" s="1" t="s">
        <v>1230</v>
      </c>
      <c r="J7283" s="1" t="s">
        <v>9</v>
      </c>
      <c r="K7283" s="2" t="s">
        <v>8106</v>
      </c>
      <c r="L7283" s="1" t="s">
        <v>2602</v>
      </c>
      <c r="M7283" s="1" t="s">
        <v>16</v>
      </c>
      <c r="N7283" s="1" t="s">
        <v>16</v>
      </c>
      <c r="O7283" s="1">
        <v>71.2</v>
      </c>
      <c r="P7283" s="1">
        <v>1.0</v>
      </c>
    </row>
    <row r="7284">
      <c r="A7284" s="1" t="s">
        <v>29</v>
      </c>
      <c r="B7284" s="1" t="s">
        <v>9495</v>
      </c>
      <c r="C7284" s="2" t="s">
        <v>9474</v>
      </c>
      <c r="D7284" s="1" t="s">
        <v>19</v>
      </c>
      <c r="E7284" s="3" t="str">
        <f>HYPERLINK("https://fyndiq.se/produkt/2030c5450cfb4338/", "2 Pack Huawei P30 Pro - Härdat glas 9H – 3D Super kvalitet")</f>
        <v>2 Pack Huawei P30 Pro - Härdat glas 9H – 3D Super kvalitet</v>
      </c>
      <c r="F7284" s="1" t="s">
        <v>1091</v>
      </c>
      <c r="G7284" s="1" t="s">
        <v>1092</v>
      </c>
      <c r="H7284" s="1" t="s">
        <v>1093</v>
      </c>
      <c r="I7284" s="1" t="s">
        <v>16</v>
      </c>
      <c r="J7284" s="1" t="s">
        <v>23</v>
      </c>
      <c r="K7284" s="1" t="s">
        <v>16</v>
      </c>
      <c r="L7284" s="1" t="s">
        <v>16</v>
      </c>
      <c r="M7284" s="1" t="s">
        <v>16</v>
      </c>
      <c r="N7284" s="1" t="s">
        <v>16</v>
      </c>
      <c r="O7284" s="1">
        <v>71.2</v>
      </c>
      <c r="P7284" s="1">
        <v>1.0</v>
      </c>
    </row>
    <row r="7285">
      <c r="A7285" s="1" t="s">
        <v>29</v>
      </c>
      <c r="B7285" s="1" t="s">
        <v>9496</v>
      </c>
      <c r="C7285" s="2" t="s">
        <v>9474</v>
      </c>
      <c r="D7285" s="1" t="s">
        <v>19</v>
      </c>
      <c r="E728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285" s="1" t="s">
        <v>258</v>
      </c>
      <c r="G7285" s="1" t="s">
        <v>259</v>
      </c>
      <c r="H7285" s="1" t="s">
        <v>260</v>
      </c>
      <c r="I7285" s="1" t="s">
        <v>16</v>
      </c>
      <c r="J7285" s="1" t="s">
        <v>23</v>
      </c>
      <c r="K7285" s="1" t="s">
        <v>16</v>
      </c>
      <c r="L7285" s="1" t="s">
        <v>16</v>
      </c>
      <c r="M7285" s="1" t="s">
        <v>16</v>
      </c>
      <c r="N7285" s="1" t="s">
        <v>16</v>
      </c>
      <c r="O7285" s="1">
        <v>63.2</v>
      </c>
      <c r="P7285" s="1">
        <v>1.0</v>
      </c>
    </row>
    <row r="7286">
      <c r="A7286" s="1" t="s">
        <v>29</v>
      </c>
      <c r="B7286" s="1" t="s">
        <v>9497</v>
      </c>
      <c r="C7286" s="2" t="s">
        <v>9474</v>
      </c>
      <c r="D7286" s="1" t="s">
        <v>19</v>
      </c>
      <c r="E7286" s="3" t="str">
        <f>HYPERLINK("https://fyndiq.se/produkt/f47e8401d83f4d58/", "2-Pack Samsung S8 Skärmskydd - Härdat Glas 9H - Super kvalitet 3D")</f>
        <v>2-Pack Samsung S8 Skärmskydd - Härdat Glas 9H - Super kvalitet 3D</v>
      </c>
      <c r="F7286" s="1" t="s">
        <v>750</v>
      </c>
      <c r="G7286" s="1" t="s">
        <v>751</v>
      </c>
      <c r="H7286" s="1" t="s">
        <v>752</v>
      </c>
      <c r="I7286" s="1" t="s">
        <v>16</v>
      </c>
      <c r="J7286" s="1" t="s">
        <v>23</v>
      </c>
      <c r="K7286" s="1" t="s">
        <v>16</v>
      </c>
      <c r="L7286" s="1" t="s">
        <v>16</v>
      </c>
      <c r="M7286" s="1" t="s">
        <v>16</v>
      </c>
      <c r="N7286" s="1" t="s">
        <v>16</v>
      </c>
      <c r="O7286" s="1">
        <v>63.2</v>
      </c>
      <c r="P7286" s="1">
        <v>1.0</v>
      </c>
    </row>
    <row r="7287">
      <c r="A7287" s="1" t="s">
        <v>29</v>
      </c>
      <c r="B7287" s="1" t="s">
        <v>9498</v>
      </c>
      <c r="C7287" s="2" t="s">
        <v>9474</v>
      </c>
      <c r="D7287" s="1" t="s">
        <v>19</v>
      </c>
      <c r="E728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7287" s="1" t="s">
        <v>729</v>
      </c>
      <c r="G7287" s="1" t="s">
        <v>730</v>
      </c>
      <c r="H7287" s="1" t="s">
        <v>731</v>
      </c>
      <c r="I7287" s="1" t="s">
        <v>16</v>
      </c>
      <c r="J7287" s="1" t="s">
        <v>23</v>
      </c>
      <c r="K7287" s="1" t="s">
        <v>16</v>
      </c>
      <c r="L7287" s="1" t="s">
        <v>16</v>
      </c>
      <c r="M7287" s="1" t="s">
        <v>16</v>
      </c>
      <c r="N7287" s="1" t="s">
        <v>16</v>
      </c>
      <c r="O7287" s="1">
        <v>63.2</v>
      </c>
      <c r="P7287" s="1">
        <v>1.0</v>
      </c>
    </row>
    <row r="7288">
      <c r="A7288" s="1" t="s">
        <v>29</v>
      </c>
      <c r="B7288" s="1" t="s">
        <v>9499</v>
      </c>
      <c r="C7288" s="2" t="s">
        <v>9474</v>
      </c>
      <c r="D7288" s="1" t="s">
        <v>19</v>
      </c>
      <c r="E7288" s="3" t="str">
        <f>HYPERLINK("https://fyndiq.se/produkt/c5eff753eef544a3/", "2-Pack Samsung A05S Skärmskydd - Härdat Glas 9H - Super kvalitet 3D")</f>
        <v>2-Pack Samsung A05S Skärmskydd - Härdat Glas 9H - Super kvalitet 3D</v>
      </c>
      <c r="F7288" s="1" t="s">
        <v>768</v>
      </c>
      <c r="G7288" s="1" t="s">
        <v>769</v>
      </c>
      <c r="H7288" s="1" t="s">
        <v>770</v>
      </c>
      <c r="I7288" s="1" t="s">
        <v>16</v>
      </c>
      <c r="J7288" s="1" t="s">
        <v>23</v>
      </c>
      <c r="K7288" s="1" t="s">
        <v>16</v>
      </c>
      <c r="L7288" s="1" t="s">
        <v>16</v>
      </c>
      <c r="M7288" s="1" t="s">
        <v>16</v>
      </c>
      <c r="N7288" s="1" t="s">
        <v>16</v>
      </c>
      <c r="O7288" s="1">
        <v>63.2</v>
      </c>
      <c r="P7288" s="1">
        <v>1.0</v>
      </c>
    </row>
    <row r="7289">
      <c r="A7289" s="1" t="s">
        <v>29</v>
      </c>
      <c r="B7289" s="1" t="s">
        <v>9500</v>
      </c>
      <c r="C7289" s="2" t="s">
        <v>9474</v>
      </c>
      <c r="D7289" s="1" t="s">
        <v>19</v>
      </c>
      <c r="E7289" s="3" t="str">
        <f>HYPERLINK("https://fyndiq.se/produkt/c6f3e47a88184e8d/", "2-Pack SAMSUNG A55 Skärmskydd - Härdat Glas 9H - Super kvalitet 3D")</f>
        <v>2-Pack SAMSUNG A55 Skärmskydd - Härdat Glas 9H - Super kvalitet 3D</v>
      </c>
      <c r="F7289" s="1" t="s">
        <v>83</v>
      </c>
      <c r="G7289" s="1" t="s">
        <v>84</v>
      </c>
      <c r="H7289" s="1" t="s">
        <v>85</v>
      </c>
      <c r="I7289" s="1" t="s">
        <v>16</v>
      </c>
      <c r="J7289" s="1" t="s">
        <v>23</v>
      </c>
      <c r="K7289" s="1" t="s">
        <v>16</v>
      </c>
      <c r="L7289" s="1" t="s">
        <v>16</v>
      </c>
      <c r="M7289" s="1" t="s">
        <v>16</v>
      </c>
      <c r="N7289" s="1" t="s">
        <v>16</v>
      </c>
      <c r="O7289" s="1">
        <v>63.2</v>
      </c>
      <c r="P7289" s="1">
        <v>1.0</v>
      </c>
    </row>
    <row r="7290">
      <c r="A7290" s="1" t="s">
        <v>29</v>
      </c>
      <c r="B7290" s="1" t="s">
        <v>9501</v>
      </c>
      <c r="C7290" s="2" t="s">
        <v>9474</v>
      </c>
      <c r="D7290" s="1" t="s">
        <v>19</v>
      </c>
      <c r="E7290" s="3" t="str">
        <f>HYPERLINK("https://fyndiq.se/produkt/dcf98fa79a0341db/", "iPhone 14 Pro - 9H Härdat Glass - Super kvalitet 3D Skärmskydd")</f>
        <v>iPhone 14 Pro - 9H Härdat Glass - Super kvalitet 3D Skärmskydd</v>
      </c>
      <c r="F7290" s="1" t="s">
        <v>2467</v>
      </c>
      <c r="G7290" s="1" t="s">
        <v>2468</v>
      </c>
      <c r="H7290" s="1" t="s">
        <v>2469</v>
      </c>
      <c r="I7290" s="1" t="s">
        <v>16</v>
      </c>
      <c r="J7290" s="1" t="s">
        <v>23</v>
      </c>
      <c r="K7290" s="1" t="s">
        <v>16</v>
      </c>
      <c r="L7290" s="1" t="s">
        <v>16</v>
      </c>
      <c r="M7290" s="1" t="s">
        <v>16</v>
      </c>
      <c r="N7290" s="1" t="s">
        <v>16</v>
      </c>
      <c r="O7290" s="1">
        <v>47.2</v>
      </c>
      <c r="P7290" s="1">
        <v>1.0</v>
      </c>
    </row>
    <row r="7291">
      <c r="A7291" s="1" t="s">
        <v>29</v>
      </c>
      <c r="B7291" s="1" t="s">
        <v>9502</v>
      </c>
      <c r="C7291" s="2" t="s">
        <v>9474</v>
      </c>
      <c r="D7291" s="1" t="s">
        <v>19</v>
      </c>
      <c r="E7291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7291" s="1" t="s">
        <v>1765</v>
      </c>
      <c r="G7291" s="1" t="s">
        <v>1766</v>
      </c>
      <c r="H7291" s="1" t="s">
        <v>1767</v>
      </c>
      <c r="I7291" s="1" t="s">
        <v>16</v>
      </c>
      <c r="J7291" s="1" t="s">
        <v>23</v>
      </c>
      <c r="K7291" s="1" t="s">
        <v>16</v>
      </c>
      <c r="L7291" s="1" t="s">
        <v>16</v>
      </c>
      <c r="M7291" s="1" t="s">
        <v>16</v>
      </c>
      <c r="N7291" s="1" t="s">
        <v>16</v>
      </c>
      <c r="O7291" s="1">
        <v>63.2</v>
      </c>
      <c r="P7291" s="1">
        <v>1.0</v>
      </c>
    </row>
    <row r="7292">
      <c r="A7292" s="1" t="s">
        <v>29</v>
      </c>
      <c r="B7292" s="1" t="s">
        <v>9503</v>
      </c>
      <c r="C7292" s="2" t="s">
        <v>9474</v>
      </c>
      <c r="D7292" s="1" t="s">
        <v>19</v>
      </c>
      <c r="E7292" s="3" t="str">
        <f>HYPERLINK("https://fyndiq.se/produkt/dfe28e565d2e4c8d/", "2 Pack Samsung S21 FE - 9H Härdat Glass - Super Kvalitet 3D")</f>
        <v>2 Pack Samsung S21 FE - 9H Härdat Glass - Super Kvalitet 3D</v>
      </c>
      <c r="F7292" s="1" t="s">
        <v>276</v>
      </c>
      <c r="G7292" s="1" t="s">
        <v>277</v>
      </c>
      <c r="H7292" s="1" t="s">
        <v>278</v>
      </c>
      <c r="I7292" s="1" t="s">
        <v>16</v>
      </c>
      <c r="J7292" s="1" t="s">
        <v>23</v>
      </c>
      <c r="K7292" s="1" t="s">
        <v>16</v>
      </c>
      <c r="L7292" s="1" t="s">
        <v>16</v>
      </c>
      <c r="M7292" s="1" t="s">
        <v>16</v>
      </c>
      <c r="N7292" s="1" t="s">
        <v>16</v>
      </c>
      <c r="O7292" s="1">
        <v>63.2</v>
      </c>
      <c r="P7292" s="1">
        <v>1.0</v>
      </c>
    </row>
    <row r="7293">
      <c r="A7293" s="1" t="s">
        <v>29</v>
      </c>
      <c r="B7293" s="1" t="s">
        <v>9504</v>
      </c>
      <c r="C7293" s="2" t="s">
        <v>9474</v>
      </c>
      <c r="D7293" s="1" t="s">
        <v>19</v>
      </c>
      <c r="E729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7293" s="1" t="s">
        <v>504</v>
      </c>
      <c r="G7293" s="1" t="s">
        <v>505</v>
      </c>
      <c r="H7293" s="1" t="s">
        <v>506</v>
      </c>
      <c r="I7293" s="1" t="s">
        <v>16</v>
      </c>
      <c r="J7293" s="1" t="s">
        <v>23</v>
      </c>
      <c r="K7293" s="1" t="s">
        <v>16</v>
      </c>
      <c r="L7293" s="1" t="s">
        <v>16</v>
      </c>
      <c r="M7293" s="1" t="s">
        <v>16</v>
      </c>
      <c r="N7293" s="1" t="s">
        <v>16</v>
      </c>
      <c r="O7293" s="1">
        <v>63.2</v>
      </c>
      <c r="P7293" s="1">
        <v>1.0</v>
      </c>
    </row>
    <row r="7294">
      <c r="A7294" s="1" t="s">
        <v>29</v>
      </c>
      <c r="B7294" s="1" t="s">
        <v>9505</v>
      </c>
      <c r="C7294" s="2" t="s">
        <v>9474</v>
      </c>
      <c r="D7294" s="1" t="s">
        <v>19</v>
      </c>
      <c r="E7294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7294" s="1" t="s">
        <v>4298</v>
      </c>
      <c r="G7294" s="1" t="s">
        <v>4299</v>
      </c>
      <c r="H7294" s="1" t="s">
        <v>4300</v>
      </c>
      <c r="I7294" s="1" t="s">
        <v>16</v>
      </c>
      <c r="J7294" s="1" t="s">
        <v>23</v>
      </c>
      <c r="K7294" s="1" t="s">
        <v>16</v>
      </c>
      <c r="L7294" s="1" t="s">
        <v>16</v>
      </c>
      <c r="M7294" s="1" t="s">
        <v>16</v>
      </c>
      <c r="N7294" s="1" t="s">
        <v>16</v>
      </c>
      <c r="O7294" s="1">
        <v>151.2</v>
      </c>
      <c r="P7294" s="1">
        <v>1.0</v>
      </c>
    </row>
    <row r="7295">
      <c r="A7295" s="1" t="s">
        <v>29</v>
      </c>
      <c r="B7295" s="1" t="s">
        <v>9506</v>
      </c>
      <c r="C7295" s="2" t="s">
        <v>9474</v>
      </c>
      <c r="D7295" s="1" t="s">
        <v>19</v>
      </c>
      <c r="E7295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7295" s="1" t="s">
        <v>508</v>
      </c>
      <c r="G7295" s="1" t="s">
        <v>509</v>
      </c>
      <c r="H7295" s="1" t="s">
        <v>510</v>
      </c>
      <c r="I7295" s="1" t="s">
        <v>16</v>
      </c>
      <c r="J7295" s="1" t="s">
        <v>23</v>
      </c>
      <c r="K7295" s="1" t="s">
        <v>16</v>
      </c>
      <c r="L7295" s="1" t="s">
        <v>16</v>
      </c>
      <c r="M7295" s="1" t="s">
        <v>16</v>
      </c>
      <c r="N7295" s="1" t="s">
        <v>16</v>
      </c>
      <c r="O7295" s="1">
        <v>63.2</v>
      </c>
      <c r="P7295" s="1">
        <v>1.0</v>
      </c>
    </row>
    <row r="7296">
      <c r="A7296" s="1" t="s">
        <v>29</v>
      </c>
      <c r="B7296" s="1" t="s">
        <v>9507</v>
      </c>
      <c r="C7296" s="2" t="s">
        <v>9474</v>
      </c>
      <c r="D7296" s="1" t="s">
        <v>19</v>
      </c>
      <c r="E7296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7296" s="1" t="s">
        <v>79</v>
      </c>
      <c r="G7296" s="1" t="s">
        <v>80</v>
      </c>
      <c r="H7296" s="1" t="s">
        <v>81</v>
      </c>
      <c r="I7296" s="1" t="s">
        <v>16</v>
      </c>
      <c r="J7296" s="1" t="s">
        <v>23</v>
      </c>
      <c r="K7296" s="1" t="s">
        <v>16</v>
      </c>
      <c r="L7296" s="1" t="s">
        <v>16</v>
      </c>
      <c r="M7296" s="1" t="s">
        <v>16</v>
      </c>
      <c r="N7296" s="1" t="s">
        <v>16</v>
      </c>
      <c r="O7296" s="1">
        <v>63.2</v>
      </c>
      <c r="P7296" s="1">
        <v>1.0</v>
      </c>
    </row>
    <row r="7297">
      <c r="A7297" s="1" t="s">
        <v>29</v>
      </c>
      <c r="B7297" s="1" t="s">
        <v>9508</v>
      </c>
      <c r="C7297" s="2" t="s">
        <v>9474</v>
      </c>
      <c r="D7297" s="1" t="s">
        <v>19</v>
      </c>
      <c r="E729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297" s="1" t="s">
        <v>539</v>
      </c>
      <c r="G7297" s="1" t="s">
        <v>540</v>
      </c>
      <c r="H7297" s="1" t="s">
        <v>541</v>
      </c>
      <c r="I7297" s="1" t="s">
        <v>16</v>
      </c>
      <c r="J7297" s="1" t="s">
        <v>23</v>
      </c>
      <c r="K7297" s="1" t="s">
        <v>16</v>
      </c>
      <c r="L7297" s="1" t="s">
        <v>16</v>
      </c>
      <c r="M7297" s="1" t="s">
        <v>16</v>
      </c>
      <c r="N7297" s="1" t="s">
        <v>16</v>
      </c>
      <c r="O7297" s="1">
        <v>95.2</v>
      </c>
      <c r="P7297" s="1">
        <v>1.0</v>
      </c>
    </row>
    <row r="7298">
      <c r="A7298" s="1" t="s">
        <v>29</v>
      </c>
      <c r="B7298" s="1" t="s">
        <v>9509</v>
      </c>
      <c r="C7298" s="2" t="s">
        <v>9474</v>
      </c>
      <c r="D7298" s="1" t="s">
        <v>19</v>
      </c>
      <c r="E7298" s="3" t="str">
        <f>HYPERLINK("https://fyndiq.se/produkt/6543739bddad4d31/", "Motorola EDGE 20 Pro - Härdat Glas 9H - Super kvalitet 3D")</f>
        <v>Motorola EDGE 20 Pro - Härdat Glas 9H - Super kvalitet 3D</v>
      </c>
      <c r="F7298" s="1" t="s">
        <v>9510</v>
      </c>
      <c r="G7298" s="1" t="s">
        <v>9511</v>
      </c>
      <c r="H7298" s="1" t="s">
        <v>9512</v>
      </c>
      <c r="I7298" s="1" t="s">
        <v>16</v>
      </c>
      <c r="J7298" s="1" t="s">
        <v>23</v>
      </c>
      <c r="K7298" s="1" t="s">
        <v>16</v>
      </c>
      <c r="L7298" s="1" t="s">
        <v>16</v>
      </c>
      <c r="M7298" s="1" t="s">
        <v>16</v>
      </c>
      <c r="N7298" s="1" t="s">
        <v>16</v>
      </c>
      <c r="O7298" s="1">
        <v>55.2</v>
      </c>
      <c r="P7298" s="1">
        <v>1.0</v>
      </c>
    </row>
    <row r="7299">
      <c r="A7299" s="1" t="s">
        <v>29</v>
      </c>
      <c r="B7299" s="1" t="s">
        <v>9513</v>
      </c>
      <c r="C7299" s="2" t="s">
        <v>9474</v>
      </c>
      <c r="D7299" s="1" t="s">
        <v>19</v>
      </c>
      <c r="E7299" s="3" t="str">
        <f>HYPERLINK("https://fyndiq.se/produkt/60656ba8dce64ae4/", "2 Pack Samsung Galaxy A50 - Härdat glas 9H - Super kvalitet 3D")</f>
        <v>2 Pack Samsung Galaxy A50 - Härdat glas 9H - Super kvalitet 3D</v>
      </c>
      <c r="F7299" s="1" t="s">
        <v>645</v>
      </c>
      <c r="G7299" s="1" t="s">
        <v>646</v>
      </c>
      <c r="H7299" s="1" t="s">
        <v>647</v>
      </c>
      <c r="I7299" s="1" t="s">
        <v>16</v>
      </c>
      <c r="J7299" s="1" t="s">
        <v>23</v>
      </c>
      <c r="K7299" s="1" t="s">
        <v>16</v>
      </c>
      <c r="L7299" s="1" t="s">
        <v>16</v>
      </c>
      <c r="M7299" s="1" t="s">
        <v>16</v>
      </c>
      <c r="N7299" s="1" t="s">
        <v>16</v>
      </c>
      <c r="O7299" s="1">
        <v>63.2</v>
      </c>
      <c r="P7299" s="1">
        <v>1.0</v>
      </c>
    </row>
    <row r="7300">
      <c r="A7300" s="1" t="s">
        <v>29</v>
      </c>
      <c r="B7300" s="1" t="s">
        <v>9514</v>
      </c>
      <c r="C7300" s="2" t="s">
        <v>9474</v>
      </c>
      <c r="D7300" s="1" t="s">
        <v>19</v>
      </c>
      <c r="E730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300" s="1" t="s">
        <v>26</v>
      </c>
      <c r="G7300" s="1" t="s">
        <v>27</v>
      </c>
      <c r="H7300" s="1" t="s">
        <v>28</v>
      </c>
      <c r="I7300" s="1" t="s">
        <v>16</v>
      </c>
      <c r="J7300" s="1" t="s">
        <v>23</v>
      </c>
      <c r="K7300" s="1" t="s">
        <v>16</v>
      </c>
      <c r="L7300" s="1" t="s">
        <v>16</v>
      </c>
      <c r="M7300" s="1" t="s">
        <v>16</v>
      </c>
      <c r="N7300" s="1" t="s">
        <v>16</v>
      </c>
      <c r="O7300" s="1">
        <v>71.2</v>
      </c>
      <c r="P7300" s="1">
        <v>1.0</v>
      </c>
    </row>
    <row r="7301">
      <c r="A7301" s="1" t="s">
        <v>29</v>
      </c>
      <c r="B7301" s="1" t="s">
        <v>9515</v>
      </c>
      <c r="C7301" s="2" t="s">
        <v>9474</v>
      </c>
      <c r="D7301" s="1" t="s">
        <v>19</v>
      </c>
      <c r="E7301" s="3" t="str">
        <f>HYPERLINK("https://fyndiq.se/produkt/56c72c0ba5f749b5/", "2-Pack SAMSUNG S24 Skärmskydd - Härdat Glas 9H - Super kvalitet 3D")</f>
        <v>2-Pack SAMSUNG S24 Skärmskydd - Härdat Glas 9H - Super kvalitet 3D</v>
      </c>
      <c r="F7301" s="1" t="s">
        <v>263</v>
      </c>
      <c r="G7301" s="1" t="s">
        <v>264</v>
      </c>
      <c r="H7301" s="1" t="s">
        <v>265</v>
      </c>
      <c r="I7301" s="1" t="s">
        <v>16</v>
      </c>
      <c r="J7301" s="1" t="s">
        <v>23</v>
      </c>
      <c r="K7301" s="1" t="s">
        <v>16</v>
      </c>
      <c r="L7301" s="1" t="s">
        <v>16</v>
      </c>
      <c r="M7301" s="1" t="s">
        <v>16</v>
      </c>
      <c r="N7301" s="1" t="s">
        <v>16</v>
      </c>
      <c r="O7301" s="1">
        <v>71.2</v>
      </c>
      <c r="P7301" s="1">
        <v>1.0</v>
      </c>
    </row>
    <row r="7302">
      <c r="A7302" s="1" t="s">
        <v>29</v>
      </c>
      <c r="B7302" s="1" t="s">
        <v>9516</v>
      </c>
      <c r="C7302" s="2" t="s">
        <v>9474</v>
      </c>
      <c r="D7302" s="1" t="s">
        <v>19</v>
      </c>
      <c r="E7302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7302" s="1" t="s">
        <v>1728</v>
      </c>
      <c r="G7302" s="1" t="s">
        <v>1729</v>
      </c>
      <c r="H7302" s="1" t="s">
        <v>1730</v>
      </c>
      <c r="I7302" s="1" t="s">
        <v>16</v>
      </c>
      <c r="J7302" s="1" t="s">
        <v>23</v>
      </c>
      <c r="K7302" s="1" t="s">
        <v>16</v>
      </c>
      <c r="L7302" s="1" t="s">
        <v>16</v>
      </c>
      <c r="M7302" s="1" t="s">
        <v>16</v>
      </c>
      <c r="N7302" s="1" t="s">
        <v>16</v>
      </c>
      <c r="O7302" s="1">
        <v>95.2</v>
      </c>
      <c r="P7302" s="1">
        <v>1.0</v>
      </c>
    </row>
    <row r="7303">
      <c r="A7303" s="1" t="s">
        <v>29</v>
      </c>
      <c r="B7303" s="1" t="s">
        <v>9517</v>
      </c>
      <c r="C7303" s="2" t="s">
        <v>9474</v>
      </c>
      <c r="D7303" s="1" t="s">
        <v>19</v>
      </c>
      <c r="E7303" s="3" t="str">
        <f>HYPERLINK("https://fyndiq.se/produkt/34157794139f40c6/", "2-Pack Samsung S20 FE - 9H Härdat Glass - Top Kvalitet")</f>
        <v>2-Pack Samsung S20 FE - 9H Härdat Glass - Top Kvalitet</v>
      </c>
      <c r="F7303" s="1" t="s">
        <v>1640</v>
      </c>
      <c r="G7303" s="1" t="s">
        <v>1641</v>
      </c>
      <c r="H7303" s="1" t="s">
        <v>1642</v>
      </c>
      <c r="I7303" s="1" t="s">
        <v>16</v>
      </c>
      <c r="J7303" s="1" t="s">
        <v>23</v>
      </c>
      <c r="K7303" s="1" t="s">
        <v>16</v>
      </c>
      <c r="L7303" s="1" t="s">
        <v>16</v>
      </c>
      <c r="M7303" s="1" t="s">
        <v>16</v>
      </c>
      <c r="N7303" s="1" t="s">
        <v>16</v>
      </c>
      <c r="O7303" s="1">
        <v>63.2</v>
      </c>
      <c r="P7303" s="1">
        <v>1.0</v>
      </c>
    </row>
    <row r="7304">
      <c r="A7304" s="1" t="s">
        <v>29</v>
      </c>
      <c r="B7304" s="1" t="s">
        <v>9518</v>
      </c>
      <c r="C7304" s="2" t="s">
        <v>9474</v>
      </c>
      <c r="D7304" s="1" t="s">
        <v>19</v>
      </c>
      <c r="E7304" s="3" t="str">
        <f>HYPERLINK("https://fyndiq.se/produkt/6758100e2782433a/", "2-Pack iPhone 12 Pro - Härdat Glas 9H - Super Kvalitet 3D")</f>
        <v>2-Pack iPhone 12 Pro - Härdat Glas 9H - Super Kvalitet 3D</v>
      </c>
      <c r="F7304" s="1" t="s">
        <v>3185</v>
      </c>
      <c r="G7304" s="1" t="s">
        <v>3186</v>
      </c>
      <c r="H7304" s="1" t="s">
        <v>3187</v>
      </c>
      <c r="I7304" s="1" t="s">
        <v>16</v>
      </c>
      <c r="J7304" s="1" t="s">
        <v>23</v>
      </c>
      <c r="K7304" s="1" t="s">
        <v>16</v>
      </c>
      <c r="L7304" s="1" t="s">
        <v>16</v>
      </c>
      <c r="M7304" s="1" t="s">
        <v>16</v>
      </c>
      <c r="N7304" s="1" t="s">
        <v>16</v>
      </c>
      <c r="O7304" s="1">
        <v>55.2</v>
      </c>
      <c r="P7304" s="1">
        <v>1.0</v>
      </c>
    </row>
    <row r="7305">
      <c r="A7305" s="1" t="s">
        <v>29</v>
      </c>
      <c r="B7305" s="1" t="s">
        <v>9519</v>
      </c>
      <c r="C7305" s="2" t="s">
        <v>9474</v>
      </c>
      <c r="D7305" s="1" t="s">
        <v>19</v>
      </c>
      <c r="E7305" s="3" t="str">
        <f t="shared" ref="E7305:E7306" si="155">HYPERLINK("https://fyndiq.se/produkt/f2c164e932234570/", "2-Pack HUAWEI P30 PRO Skärmskydd - Härdat Glas 9H - Super kvalitet 3D")</f>
        <v>2-Pack HUAWEI P30 PRO Skärmskydd - Härdat Glas 9H - Super kvalitet 3D</v>
      </c>
      <c r="F7305" s="1" t="s">
        <v>267</v>
      </c>
      <c r="G7305" s="1" t="s">
        <v>268</v>
      </c>
      <c r="H7305" s="1" t="s">
        <v>269</v>
      </c>
      <c r="I7305" s="1" t="s">
        <v>16</v>
      </c>
      <c r="J7305" s="1" t="s">
        <v>23</v>
      </c>
      <c r="K7305" s="1" t="s">
        <v>16</v>
      </c>
      <c r="L7305" s="1" t="s">
        <v>16</v>
      </c>
      <c r="M7305" s="1" t="s">
        <v>16</v>
      </c>
      <c r="N7305" s="1" t="s">
        <v>16</v>
      </c>
      <c r="O7305" s="1">
        <v>63.2</v>
      </c>
      <c r="P7305" s="1">
        <v>1.0</v>
      </c>
    </row>
    <row r="7306">
      <c r="A7306" s="1" t="s">
        <v>29</v>
      </c>
      <c r="B7306" s="1" t="s">
        <v>9520</v>
      </c>
      <c r="C7306" s="2" t="s">
        <v>9474</v>
      </c>
      <c r="D7306" s="1" t="s">
        <v>19</v>
      </c>
      <c r="E7306" s="3" t="str">
        <f t="shared" si="155"/>
        <v>2-Pack HUAWEI P30 PRO Skärmskydd - Härdat Glas 9H - Super kvalitet 3D</v>
      </c>
      <c r="F7306" s="1" t="s">
        <v>267</v>
      </c>
      <c r="G7306" s="1" t="s">
        <v>268</v>
      </c>
      <c r="H7306" s="1" t="s">
        <v>269</v>
      </c>
      <c r="I7306" s="1" t="s">
        <v>16</v>
      </c>
      <c r="J7306" s="1" t="s">
        <v>23</v>
      </c>
      <c r="K7306" s="1" t="s">
        <v>16</v>
      </c>
      <c r="L7306" s="1" t="s">
        <v>16</v>
      </c>
      <c r="M7306" s="1" t="s">
        <v>16</v>
      </c>
      <c r="N7306" s="1" t="s">
        <v>16</v>
      </c>
      <c r="O7306" s="1">
        <v>63.2</v>
      </c>
      <c r="P7306" s="1">
        <v>1.0</v>
      </c>
    </row>
    <row r="7307">
      <c r="A7307" s="1" t="s">
        <v>29</v>
      </c>
      <c r="B7307" s="1" t="s">
        <v>9521</v>
      </c>
      <c r="C7307" s="2" t="s">
        <v>9474</v>
      </c>
      <c r="D7307" s="1" t="s">
        <v>19</v>
      </c>
      <c r="E7307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7307" s="1" t="s">
        <v>887</v>
      </c>
      <c r="G7307" s="1" t="s">
        <v>888</v>
      </c>
      <c r="H7307" s="1" t="s">
        <v>889</v>
      </c>
      <c r="I7307" s="1" t="s">
        <v>16</v>
      </c>
      <c r="J7307" s="1" t="s">
        <v>23</v>
      </c>
      <c r="K7307" s="1" t="s">
        <v>16</v>
      </c>
      <c r="L7307" s="1" t="s">
        <v>16</v>
      </c>
      <c r="M7307" s="1" t="s">
        <v>16</v>
      </c>
      <c r="N7307" s="1" t="s">
        <v>16</v>
      </c>
      <c r="O7307" s="1">
        <v>71.2</v>
      </c>
      <c r="P7307" s="1">
        <v>1.0</v>
      </c>
    </row>
    <row r="7308">
      <c r="A7308" s="1" t="s">
        <v>29</v>
      </c>
      <c r="B7308" s="1" t="s">
        <v>9522</v>
      </c>
      <c r="C7308" s="2" t="s">
        <v>9474</v>
      </c>
      <c r="D7308" s="1" t="s">
        <v>19</v>
      </c>
      <c r="E7308" s="3" t="str">
        <f>HYPERLINK("https://fyndiq.se/produkt/c26c9ffef37a436a/", "2-Pack Samsung A35 5G Skärmskydd i Härdat Glas")</f>
        <v>2-Pack Samsung A35 5G Skärmskydd i Härdat Glas</v>
      </c>
      <c r="F7308" s="1" t="s">
        <v>432</v>
      </c>
      <c r="G7308" s="1" t="s">
        <v>433</v>
      </c>
      <c r="H7308" s="1" t="s">
        <v>434</v>
      </c>
      <c r="I7308" s="1" t="s">
        <v>16</v>
      </c>
      <c r="J7308" s="1" t="s">
        <v>23</v>
      </c>
      <c r="K7308" s="1" t="s">
        <v>16</v>
      </c>
      <c r="L7308" s="1" t="s">
        <v>16</v>
      </c>
      <c r="M7308" s="1" t="s">
        <v>16</v>
      </c>
      <c r="N7308" s="1" t="s">
        <v>16</v>
      </c>
      <c r="O7308" s="1">
        <v>63.2</v>
      </c>
      <c r="P7308" s="1">
        <v>1.0</v>
      </c>
    </row>
    <row r="7309">
      <c r="A7309" s="1" t="s">
        <v>29</v>
      </c>
      <c r="B7309" s="1" t="s">
        <v>9523</v>
      </c>
      <c r="C7309" s="2" t="s">
        <v>9474</v>
      </c>
      <c r="D7309" s="1" t="s">
        <v>19</v>
      </c>
      <c r="E7309" s="3" t="str">
        <f>HYPERLINK("https://fyndiq.se/produkt/d797b2d066ca471c/", "2-Pack Apple Watch 44mm – Härdat glas 9H – Super kvalitet 3D")</f>
        <v>2-Pack Apple Watch 44mm – Härdat glas 9H – Super kvalitet 3D</v>
      </c>
      <c r="F7309" s="1" t="s">
        <v>1392</v>
      </c>
      <c r="G7309" s="1" t="s">
        <v>1393</v>
      </c>
      <c r="H7309" s="1" t="s">
        <v>1394</v>
      </c>
      <c r="I7309" s="1" t="s">
        <v>16</v>
      </c>
      <c r="J7309" s="1" t="s">
        <v>23</v>
      </c>
      <c r="K7309" s="1" t="s">
        <v>16</v>
      </c>
      <c r="L7309" s="1" t="s">
        <v>16</v>
      </c>
      <c r="M7309" s="1" t="s">
        <v>16</v>
      </c>
      <c r="N7309" s="1" t="s">
        <v>16</v>
      </c>
      <c r="O7309" s="1">
        <v>55.2</v>
      </c>
      <c r="P7309" s="1">
        <v>1.0</v>
      </c>
    </row>
    <row r="7310">
      <c r="A7310" s="1" t="s">
        <v>29</v>
      </c>
      <c r="B7310" s="1" t="s">
        <v>9524</v>
      </c>
      <c r="C7310" s="2" t="s">
        <v>9474</v>
      </c>
      <c r="D7310" s="1" t="s">
        <v>19</v>
      </c>
      <c r="E7310" s="3" t="str">
        <f>HYPERLINK("https://fyndiq.se/produkt/b4b1148b5d274f33/", "2 Pack Xiaomi 11T 5G - Härdat glas 9H - Super kvalitet 3D")</f>
        <v>2 Pack Xiaomi 11T 5G - Härdat glas 9H - Super kvalitet 3D</v>
      </c>
      <c r="F7310" s="1" t="s">
        <v>345</v>
      </c>
      <c r="G7310" s="1" t="s">
        <v>346</v>
      </c>
      <c r="H7310" s="1" t="s">
        <v>347</v>
      </c>
      <c r="I7310" s="1" t="s">
        <v>16</v>
      </c>
      <c r="J7310" s="1" t="s">
        <v>23</v>
      </c>
      <c r="K7310" s="1" t="s">
        <v>16</v>
      </c>
      <c r="L7310" s="1" t="s">
        <v>16</v>
      </c>
      <c r="M7310" s="1" t="s">
        <v>16</v>
      </c>
      <c r="N7310" s="1" t="s">
        <v>16</v>
      </c>
      <c r="O7310" s="1">
        <v>63.2</v>
      </c>
      <c r="P7310" s="1">
        <v>1.0</v>
      </c>
    </row>
    <row r="7311">
      <c r="A7311" s="1" t="s">
        <v>29</v>
      </c>
      <c r="B7311" s="1" t="s">
        <v>9525</v>
      </c>
      <c r="C7311" s="2" t="s">
        <v>9474</v>
      </c>
      <c r="D7311" s="1" t="s">
        <v>19</v>
      </c>
      <c r="E7311" s="3" t="str">
        <f>HYPERLINK("https://fyndiq.se/produkt/4c221907d1254100/", "2-Pack Samsung A14 Skärmskydd - Härdat Glas 9H - Super kvalitet 3D")</f>
        <v>2-Pack Samsung A14 Skärmskydd - Härdat Glas 9H - Super kvalitet 3D</v>
      </c>
      <c r="F7311" s="1" t="s">
        <v>167</v>
      </c>
      <c r="G7311" s="1" t="s">
        <v>168</v>
      </c>
      <c r="H7311" s="1" t="s">
        <v>169</v>
      </c>
      <c r="I7311" s="1" t="s">
        <v>16</v>
      </c>
      <c r="J7311" s="1" t="s">
        <v>23</v>
      </c>
      <c r="K7311" s="1" t="s">
        <v>16</v>
      </c>
      <c r="L7311" s="1" t="s">
        <v>16</v>
      </c>
      <c r="M7311" s="1" t="s">
        <v>16</v>
      </c>
      <c r="N7311" s="1" t="s">
        <v>16</v>
      </c>
      <c r="O7311" s="1">
        <v>63.2</v>
      </c>
      <c r="P7311" s="1">
        <v>1.0</v>
      </c>
    </row>
    <row r="7312">
      <c r="A7312" s="1" t="s">
        <v>29</v>
      </c>
      <c r="B7312" s="1" t="s">
        <v>9526</v>
      </c>
      <c r="C7312" s="2" t="s">
        <v>9474</v>
      </c>
      <c r="D7312" s="1" t="s">
        <v>19</v>
      </c>
      <c r="E7312" s="3" t="str">
        <f>HYPERLINK("https://fyndiq.se/produkt/0a890dd972c4463d/", "2-Pack Samsung Galaxy A52s 5G - Härdat glas 9H - Super kvalitet")</f>
        <v>2-Pack Samsung Galaxy A52s 5G - Härdat glas 9H - Super kvalitet</v>
      </c>
      <c r="F7312" s="1" t="s">
        <v>442</v>
      </c>
      <c r="G7312" s="1" t="s">
        <v>443</v>
      </c>
      <c r="H7312" s="1" t="s">
        <v>444</v>
      </c>
      <c r="I7312" s="1" t="s">
        <v>16</v>
      </c>
      <c r="J7312" s="1" t="s">
        <v>23</v>
      </c>
      <c r="K7312" s="1" t="s">
        <v>16</v>
      </c>
      <c r="L7312" s="1" t="s">
        <v>16</v>
      </c>
      <c r="M7312" s="1" t="s">
        <v>16</v>
      </c>
      <c r="N7312" s="1" t="s">
        <v>16</v>
      </c>
      <c r="O7312" s="1">
        <v>63.2</v>
      </c>
      <c r="P7312" s="1">
        <v>1.0</v>
      </c>
    </row>
    <row r="7313">
      <c r="A7313" s="1" t="s">
        <v>29</v>
      </c>
      <c r="B7313" s="1" t="s">
        <v>9527</v>
      </c>
      <c r="C7313" s="2" t="s">
        <v>9474</v>
      </c>
      <c r="D7313" s="1" t="s">
        <v>19</v>
      </c>
      <c r="E731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313" s="1" t="s">
        <v>103</v>
      </c>
      <c r="G7313" s="1" t="s">
        <v>104</v>
      </c>
      <c r="H7313" s="1" t="s">
        <v>105</v>
      </c>
      <c r="I7313" s="1" t="s">
        <v>16</v>
      </c>
      <c r="J7313" s="1" t="s">
        <v>23</v>
      </c>
      <c r="K7313" s="1" t="s">
        <v>16</v>
      </c>
      <c r="L7313" s="1" t="s">
        <v>16</v>
      </c>
      <c r="M7313" s="1" t="s">
        <v>16</v>
      </c>
      <c r="N7313" s="1" t="s">
        <v>16</v>
      </c>
      <c r="O7313" s="1">
        <v>63.2</v>
      </c>
      <c r="P7313" s="1">
        <v>1.0</v>
      </c>
    </row>
    <row r="7314">
      <c r="A7314" s="1" t="s">
        <v>29</v>
      </c>
      <c r="B7314" s="1" t="s">
        <v>9528</v>
      </c>
      <c r="C7314" s="2" t="s">
        <v>9474</v>
      </c>
      <c r="D7314" s="1" t="s">
        <v>19</v>
      </c>
      <c r="E7314" s="3" t="str">
        <f>HYPERLINK("https://fyndiq.se/produkt/d797b2d066ca471c/", "2-Pack Apple Watch 44mm – Härdat glas 9H – Super kvalitet 3D")</f>
        <v>2-Pack Apple Watch 44mm – Härdat glas 9H – Super kvalitet 3D</v>
      </c>
      <c r="F7314" s="1" t="s">
        <v>1392</v>
      </c>
      <c r="G7314" s="1" t="s">
        <v>1393</v>
      </c>
      <c r="H7314" s="1" t="s">
        <v>1394</v>
      </c>
      <c r="I7314" s="1" t="s">
        <v>16</v>
      </c>
      <c r="J7314" s="1" t="s">
        <v>23</v>
      </c>
      <c r="K7314" s="1" t="s">
        <v>16</v>
      </c>
      <c r="L7314" s="1" t="s">
        <v>16</v>
      </c>
      <c r="M7314" s="1" t="s">
        <v>16</v>
      </c>
      <c r="N7314" s="1" t="s">
        <v>16</v>
      </c>
      <c r="O7314" s="1">
        <v>55.2</v>
      </c>
      <c r="P7314" s="1">
        <v>1.0</v>
      </c>
    </row>
    <row r="7315">
      <c r="A7315" s="1" t="s">
        <v>29</v>
      </c>
      <c r="B7315" s="1" t="s">
        <v>9529</v>
      </c>
      <c r="C7315" s="2" t="s">
        <v>9474</v>
      </c>
      <c r="D7315" s="1" t="s">
        <v>19</v>
      </c>
      <c r="E7315" s="3" t="str">
        <f>HYPERLINK("https://fyndiq.se/produkt/675bb02ed6bb4e07/", "2-Pack Samsung Galaxy S21 Ultra - Härdat Glas 9H-Super Kvalitet")</f>
        <v>2-Pack Samsung Galaxy S21 Ultra - Härdat Glas 9H-Super Kvalitet</v>
      </c>
      <c r="F7315" s="1" t="s">
        <v>91</v>
      </c>
      <c r="G7315" s="1" t="s">
        <v>92</v>
      </c>
      <c r="H7315" s="1" t="s">
        <v>93</v>
      </c>
      <c r="I7315" s="1" t="s">
        <v>16</v>
      </c>
      <c r="J7315" s="1" t="s">
        <v>23</v>
      </c>
      <c r="K7315" s="1" t="s">
        <v>16</v>
      </c>
      <c r="L7315" s="1" t="s">
        <v>16</v>
      </c>
      <c r="M7315" s="1" t="s">
        <v>16</v>
      </c>
      <c r="N7315" s="1" t="s">
        <v>16</v>
      </c>
      <c r="O7315" s="1">
        <v>63.2</v>
      </c>
      <c r="P7315" s="1">
        <v>1.0</v>
      </c>
    </row>
    <row r="7316">
      <c r="A7316" s="1" t="s">
        <v>29</v>
      </c>
      <c r="B7316" s="1" t="s">
        <v>9530</v>
      </c>
      <c r="C7316" s="2" t="s">
        <v>9474</v>
      </c>
      <c r="D7316" s="1" t="s">
        <v>19</v>
      </c>
      <c r="E7316" s="3" t="str">
        <f>HYPERLINK("https://fyndiq.se/produkt/973d24632c394699/", "Samsung S21 Premium Transparent Skal: Stöttåligt med Förstärkta Hörn")</f>
        <v>Samsung S21 Premium Transparent Skal: Stöttåligt med Förstärkta Hörn</v>
      </c>
      <c r="F7316" s="1" t="s">
        <v>8462</v>
      </c>
      <c r="G7316" s="1" t="s">
        <v>8463</v>
      </c>
      <c r="H7316" s="1" t="s">
        <v>8464</v>
      </c>
      <c r="I7316" s="1" t="s">
        <v>16</v>
      </c>
      <c r="J7316" s="1" t="s">
        <v>23</v>
      </c>
      <c r="K7316" s="1" t="s">
        <v>16</v>
      </c>
      <c r="L7316" s="1" t="s">
        <v>16</v>
      </c>
      <c r="M7316" s="1" t="s">
        <v>16</v>
      </c>
      <c r="N7316" s="1" t="s">
        <v>16</v>
      </c>
      <c r="O7316" s="1">
        <v>55.2</v>
      </c>
      <c r="P7316" s="1">
        <v>1.0</v>
      </c>
    </row>
    <row r="7317">
      <c r="A7317" s="1" t="s">
        <v>29</v>
      </c>
      <c r="B7317" s="1" t="s">
        <v>9531</v>
      </c>
      <c r="C7317" s="2" t="s">
        <v>9474</v>
      </c>
      <c r="D7317" s="1" t="s">
        <v>19</v>
      </c>
      <c r="E7317" s="3" t="str">
        <f>HYPERLINK("https://fyndiq.se/produkt/66924f1ff238487e/", "2-Pack GOOGLE PIXEL 7A Skärmskydd - Härdat Glas 9H - Super kvalitet 3D")</f>
        <v>2-Pack GOOGLE PIXEL 7A Skärmskydd - Härdat Glas 9H - Super kvalitet 3D</v>
      </c>
      <c r="F7317" s="1" t="s">
        <v>315</v>
      </c>
      <c r="G7317" s="1" t="s">
        <v>316</v>
      </c>
      <c r="H7317" s="1" t="s">
        <v>317</v>
      </c>
      <c r="I7317" s="1" t="s">
        <v>16</v>
      </c>
      <c r="J7317" s="1" t="s">
        <v>23</v>
      </c>
      <c r="K7317" s="1" t="s">
        <v>16</v>
      </c>
      <c r="L7317" s="1" t="s">
        <v>16</v>
      </c>
      <c r="M7317" s="1" t="s">
        <v>16</v>
      </c>
      <c r="N7317" s="1" t="s">
        <v>16</v>
      </c>
      <c r="O7317" s="1">
        <v>63.2</v>
      </c>
      <c r="P7317" s="1">
        <v>1.0</v>
      </c>
    </row>
    <row r="7318">
      <c r="A7318" s="1" t="s">
        <v>29</v>
      </c>
      <c r="B7318" s="1" t="s">
        <v>9532</v>
      </c>
      <c r="C7318" s="2" t="s">
        <v>9474</v>
      </c>
      <c r="D7318" s="1" t="s">
        <v>19</v>
      </c>
      <c r="E731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318" s="1" t="s">
        <v>183</v>
      </c>
      <c r="G7318" s="1" t="s">
        <v>184</v>
      </c>
      <c r="H7318" s="1" t="s">
        <v>185</v>
      </c>
      <c r="I7318" s="1" t="s">
        <v>16</v>
      </c>
      <c r="J7318" s="1" t="s">
        <v>23</v>
      </c>
      <c r="K7318" s="1" t="s">
        <v>16</v>
      </c>
      <c r="L7318" s="1" t="s">
        <v>16</v>
      </c>
      <c r="M7318" s="1" t="s">
        <v>16</v>
      </c>
      <c r="N7318" s="1" t="s">
        <v>16</v>
      </c>
      <c r="O7318" s="1">
        <v>79.2</v>
      </c>
      <c r="P7318" s="1">
        <v>1.0</v>
      </c>
    </row>
    <row r="7319">
      <c r="A7319" s="1" t="s">
        <v>29</v>
      </c>
      <c r="B7319" s="1" t="s">
        <v>9533</v>
      </c>
      <c r="C7319" s="2" t="s">
        <v>9474</v>
      </c>
      <c r="D7319" s="1" t="s">
        <v>19</v>
      </c>
      <c r="E7319" s="3" t="str">
        <f>HYPERLINK("https://fyndiq.se/produkt/30bbab57d5b5479e/", "2-Pack iPhone 12 Pro Max - Härdat Glass 9H - Super Kvalitet")</f>
        <v>2-Pack iPhone 12 Pro Max - Härdat Glass 9H - Super Kvalitet</v>
      </c>
      <c r="F7319" s="1" t="s">
        <v>2065</v>
      </c>
      <c r="G7319" s="1" t="s">
        <v>2066</v>
      </c>
      <c r="H7319" s="1" t="s">
        <v>2067</v>
      </c>
      <c r="I7319" s="1" t="s">
        <v>16</v>
      </c>
      <c r="J7319" s="1" t="s">
        <v>23</v>
      </c>
      <c r="K7319" s="1" t="s">
        <v>16</v>
      </c>
      <c r="L7319" s="1" t="s">
        <v>16</v>
      </c>
      <c r="M7319" s="1" t="s">
        <v>16</v>
      </c>
      <c r="N7319" s="1" t="s">
        <v>16</v>
      </c>
      <c r="O7319" s="1">
        <v>55.2</v>
      </c>
      <c r="P7319" s="1">
        <v>1.0</v>
      </c>
    </row>
    <row r="7320">
      <c r="A7320" s="1" t="s">
        <v>29</v>
      </c>
      <c r="B7320" s="1" t="s">
        <v>9534</v>
      </c>
      <c r="C7320" s="2" t="s">
        <v>9474</v>
      </c>
      <c r="D7320" s="1" t="s">
        <v>19</v>
      </c>
      <c r="E7320" s="3" t="str">
        <f t="shared" ref="E7320:E7321" si="156">HYPERLINK("https://fyndiq.se/produkt/e4b87757208946c3/", "2-Pack Samsung S10E Skärmskydd - Härdat Glas 9H - Super kvalitet 3D")</f>
        <v>2-Pack Samsung S10E Skärmskydd - Härdat Glas 9H - Super kvalitet 3D</v>
      </c>
      <c r="F7320" s="1" t="s">
        <v>95</v>
      </c>
      <c r="G7320" s="1" t="s">
        <v>96</v>
      </c>
      <c r="H7320" s="1" t="s">
        <v>97</v>
      </c>
      <c r="I7320" s="1" t="s">
        <v>16</v>
      </c>
      <c r="J7320" s="1" t="s">
        <v>23</v>
      </c>
      <c r="K7320" s="1" t="s">
        <v>16</v>
      </c>
      <c r="L7320" s="1" t="s">
        <v>16</v>
      </c>
      <c r="M7320" s="1" t="s">
        <v>16</v>
      </c>
      <c r="N7320" s="1" t="s">
        <v>16</v>
      </c>
      <c r="O7320" s="1">
        <v>63.2</v>
      </c>
      <c r="P7320" s="1">
        <v>1.0</v>
      </c>
    </row>
    <row r="7321">
      <c r="A7321" s="1" t="s">
        <v>29</v>
      </c>
      <c r="B7321" s="1" t="s">
        <v>9535</v>
      </c>
      <c r="C7321" s="2" t="s">
        <v>9474</v>
      </c>
      <c r="D7321" s="1" t="s">
        <v>19</v>
      </c>
      <c r="E7321" s="3" t="str">
        <f t="shared" si="156"/>
        <v>2-Pack Samsung S10E Skärmskydd - Härdat Glas 9H - Super kvalitet 3D</v>
      </c>
      <c r="F7321" s="1" t="s">
        <v>95</v>
      </c>
      <c r="G7321" s="1" t="s">
        <v>96</v>
      </c>
      <c r="H7321" s="1" t="s">
        <v>97</v>
      </c>
      <c r="I7321" s="1" t="s">
        <v>16</v>
      </c>
      <c r="J7321" s="1" t="s">
        <v>23</v>
      </c>
      <c r="K7321" s="1" t="s">
        <v>16</v>
      </c>
      <c r="L7321" s="1" t="s">
        <v>16</v>
      </c>
      <c r="M7321" s="1" t="s">
        <v>16</v>
      </c>
      <c r="N7321" s="1" t="s">
        <v>16</v>
      </c>
      <c r="O7321" s="1">
        <v>63.2</v>
      </c>
      <c r="P7321" s="1">
        <v>1.0</v>
      </c>
    </row>
    <row r="7322">
      <c r="A7322" s="1" t="s">
        <v>29</v>
      </c>
      <c r="B7322" s="1" t="s">
        <v>9536</v>
      </c>
      <c r="C7322" s="2" t="s">
        <v>9474</v>
      </c>
      <c r="D7322" s="1" t="s">
        <v>19</v>
      </c>
      <c r="E7322" s="3" t="str">
        <f>HYPERLINK("https://fyndiq.se/produkt/0a890dd972c4463d/", "2-Pack Samsung Galaxy A52s 5G - Härdat glas 9H - Super kvalitet")</f>
        <v>2-Pack Samsung Galaxy A52s 5G - Härdat glas 9H - Super kvalitet</v>
      </c>
      <c r="F7322" s="1" t="s">
        <v>442</v>
      </c>
      <c r="G7322" s="1" t="s">
        <v>443</v>
      </c>
      <c r="H7322" s="1" t="s">
        <v>444</v>
      </c>
      <c r="I7322" s="1" t="s">
        <v>16</v>
      </c>
      <c r="J7322" s="1" t="s">
        <v>23</v>
      </c>
      <c r="K7322" s="1" t="s">
        <v>16</v>
      </c>
      <c r="L7322" s="1" t="s">
        <v>16</v>
      </c>
      <c r="M7322" s="1" t="s">
        <v>16</v>
      </c>
      <c r="N7322" s="1" t="s">
        <v>16</v>
      </c>
      <c r="O7322" s="1">
        <v>63.2</v>
      </c>
      <c r="P7322" s="1">
        <v>1.0</v>
      </c>
    </row>
    <row r="7323">
      <c r="A7323" s="1" t="s">
        <v>29</v>
      </c>
      <c r="B7323" s="1" t="s">
        <v>9537</v>
      </c>
      <c r="C7323" s="2" t="s">
        <v>9474</v>
      </c>
      <c r="D7323" s="1" t="s">
        <v>19</v>
      </c>
      <c r="E7323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7323" s="1" t="s">
        <v>5628</v>
      </c>
      <c r="G7323" s="1" t="s">
        <v>5629</v>
      </c>
      <c r="H7323" s="1" t="s">
        <v>5630</v>
      </c>
      <c r="I7323" s="1" t="s">
        <v>16</v>
      </c>
      <c r="J7323" s="1" t="s">
        <v>23</v>
      </c>
      <c r="K7323" s="1" t="s">
        <v>16</v>
      </c>
      <c r="L7323" s="1" t="s">
        <v>16</v>
      </c>
      <c r="M7323" s="1" t="s">
        <v>16</v>
      </c>
      <c r="N7323" s="1" t="s">
        <v>16</v>
      </c>
      <c r="O7323" s="1">
        <v>79.2</v>
      </c>
      <c r="P7323" s="1">
        <v>1.0</v>
      </c>
    </row>
    <row r="7324">
      <c r="A7324" s="1" t="s">
        <v>29</v>
      </c>
      <c r="B7324" s="1" t="s">
        <v>9538</v>
      </c>
      <c r="C7324" s="2" t="s">
        <v>9474</v>
      </c>
      <c r="D7324" s="1" t="s">
        <v>19</v>
      </c>
      <c r="E7324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7324" s="1" t="s">
        <v>912</v>
      </c>
      <c r="G7324" s="1" t="s">
        <v>913</v>
      </c>
      <c r="H7324" s="1" t="s">
        <v>914</v>
      </c>
      <c r="I7324" s="1" t="s">
        <v>16</v>
      </c>
      <c r="J7324" s="1" t="s">
        <v>23</v>
      </c>
      <c r="K7324" s="1" t="s">
        <v>16</v>
      </c>
      <c r="L7324" s="1" t="s">
        <v>16</v>
      </c>
      <c r="M7324" s="1" t="s">
        <v>16</v>
      </c>
      <c r="N7324" s="1" t="s">
        <v>16</v>
      </c>
      <c r="O7324" s="1">
        <v>63.2</v>
      </c>
      <c r="P7324" s="1">
        <v>1.0</v>
      </c>
    </row>
    <row r="7325">
      <c r="A7325" s="1" t="s">
        <v>29</v>
      </c>
      <c r="B7325" s="1" t="s">
        <v>9539</v>
      </c>
      <c r="C7325" s="2" t="s">
        <v>9474</v>
      </c>
      <c r="D7325" s="1" t="s">
        <v>19</v>
      </c>
      <c r="E7325" s="3" t="str">
        <f>HYPERLINK("https://fyndiq.se/produkt/d2196d1b38784317/", "Samsung Galaxy A15 5G- Härdat Glas 9H - Super Kvalitet 3D Skärmskydd")</f>
        <v>Samsung Galaxy A15 5G- Härdat Glas 9H - Super Kvalitet 3D Skärmskydd</v>
      </c>
      <c r="F7325" s="1" t="s">
        <v>2478</v>
      </c>
      <c r="G7325" s="1" t="s">
        <v>2479</v>
      </c>
      <c r="H7325" s="1" t="s">
        <v>2480</v>
      </c>
      <c r="I7325" s="1" t="s">
        <v>16</v>
      </c>
      <c r="J7325" s="1" t="s">
        <v>23</v>
      </c>
      <c r="K7325" s="1" t="s">
        <v>16</v>
      </c>
      <c r="L7325" s="1" t="s">
        <v>16</v>
      </c>
      <c r="M7325" s="1" t="s">
        <v>16</v>
      </c>
      <c r="N7325" s="1" t="s">
        <v>16</v>
      </c>
      <c r="O7325" s="1">
        <v>55.2</v>
      </c>
      <c r="P7325" s="1">
        <v>1.0</v>
      </c>
    </row>
    <row r="7326">
      <c r="A7326" s="1" t="s">
        <v>29</v>
      </c>
      <c r="B7326" s="1" t="s">
        <v>9540</v>
      </c>
      <c r="C7326" s="2" t="s">
        <v>9474</v>
      </c>
      <c r="D7326" s="1" t="s">
        <v>19</v>
      </c>
      <c r="E7326" s="3" t="str">
        <f>HYPERLINK("https://fyndiq.se/produkt/28799ed0373d40b4/", "2 Pack Galaxy S21 Ultra 5G- Härdat glas 9H - Super kvalitet 3D")</f>
        <v>2 Pack Galaxy S21 Ultra 5G- Härdat glas 9H - Super kvalitet 3D</v>
      </c>
      <c r="F7326" s="1" t="s">
        <v>272</v>
      </c>
      <c r="G7326" s="1" t="s">
        <v>273</v>
      </c>
      <c r="H7326" s="1" t="s">
        <v>274</v>
      </c>
      <c r="I7326" s="1" t="s">
        <v>16</v>
      </c>
      <c r="J7326" s="1" t="s">
        <v>23</v>
      </c>
      <c r="K7326" s="1" t="s">
        <v>16</v>
      </c>
      <c r="L7326" s="1" t="s">
        <v>16</v>
      </c>
      <c r="M7326" s="1" t="s">
        <v>16</v>
      </c>
      <c r="N7326" s="1" t="s">
        <v>16</v>
      </c>
      <c r="O7326" s="1">
        <v>63.2</v>
      </c>
      <c r="P7326" s="1">
        <v>1.0</v>
      </c>
    </row>
    <row r="7327">
      <c r="A7327" s="1" t="s">
        <v>29</v>
      </c>
      <c r="B7327" s="1" t="s">
        <v>9541</v>
      </c>
      <c r="C7327" s="2" t="s">
        <v>9474</v>
      </c>
      <c r="D7327" s="1" t="s">
        <v>19</v>
      </c>
      <c r="E7327" s="3" t="str">
        <f>HYPERLINK("https://fyndiq.se/produkt/acbd2f15758f4e1c/", "2-Pack Samsung A55 5G Skärmskydd i Härdat Glas")</f>
        <v>2-Pack Samsung A55 5G Skärmskydd i Härdat Glas</v>
      </c>
      <c r="F7327" s="1" t="s">
        <v>982</v>
      </c>
      <c r="G7327" s="1" t="s">
        <v>983</v>
      </c>
      <c r="H7327" s="1" t="s">
        <v>984</v>
      </c>
      <c r="I7327" s="1" t="s">
        <v>16</v>
      </c>
      <c r="J7327" s="1" t="s">
        <v>23</v>
      </c>
      <c r="K7327" s="1" t="s">
        <v>16</v>
      </c>
      <c r="L7327" s="1" t="s">
        <v>16</v>
      </c>
      <c r="M7327" s="1" t="s">
        <v>16</v>
      </c>
      <c r="N7327" s="1" t="s">
        <v>16</v>
      </c>
      <c r="O7327" s="1">
        <v>63.2</v>
      </c>
      <c r="P7327" s="1">
        <v>1.0</v>
      </c>
    </row>
    <row r="7328">
      <c r="A7328" s="1" t="s">
        <v>29</v>
      </c>
      <c r="B7328" s="1" t="s">
        <v>9542</v>
      </c>
      <c r="C7328" s="2" t="s">
        <v>9474</v>
      </c>
      <c r="D7328" s="1" t="s">
        <v>19</v>
      </c>
      <c r="E7328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7328" s="1" t="s">
        <v>1402</v>
      </c>
      <c r="G7328" s="1" t="s">
        <v>1403</v>
      </c>
      <c r="H7328" s="1" t="s">
        <v>1404</v>
      </c>
      <c r="I7328" s="1" t="s">
        <v>16</v>
      </c>
      <c r="J7328" s="1" t="s">
        <v>23</v>
      </c>
      <c r="K7328" s="1" t="s">
        <v>16</v>
      </c>
      <c r="L7328" s="1" t="s">
        <v>16</v>
      </c>
      <c r="M7328" s="1" t="s">
        <v>16</v>
      </c>
      <c r="N7328" s="1" t="s">
        <v>16</v>
      </c>
      <c r="O7328" s="1">
        <v>71.2</v>
      </c>
      <c r="P7328" s="1">
        <v>1.0</v>
      </c>
    </row>
    <row r="7329">
      <c r="A7329" s="1" t="s">
        <v>29</v>
      </c>
      <c r="B7329" s="1" t="s">
        <v>9543</v>
      </c>
      <c r="C7329" s="2" t="s">
        <v>9474</v>
      </c>
      <c r="D7329" s="1" t="s">
        <v>19</v>
      </c>
      <c r="E7329" s="3" t="str">
        <f>HYPERLINK("https://fyndiq.se/produkt/6ff896a82a134dbd/", "2-Pack IPhone 12 Mini - Härdat Glas 9H - Super Kvalitet 3D")</f>
        <v>2-Pack IPhone 12 Mini - Härdat Glas 9H - Super Kvalitet 3D</v>
      </c>
      <c r="F7329" s="1" t="s">
        <v>55</v>
      </c>
      <c r="G7329" s="1" t="s">
        <v>56</v>
      </c>
      <c r="H7329" s="1" t="s">
        <v>57</v>
      </c>
      <c r="I7329" s="1" t="s">
        <v>16</v>
      </c>
      <c r="J7329" s="1" t="s">
        <v>23</v>
      </c>
      <c r="K7329" s="1" t="s">
        <v>16</v>
      </c>
      <c r="L7329" s="1" t="s">
        <v>16</v>
      </c>
      <c r="M7329" s="1" t="s">
        <v>16</v>
      </c>
      <c r="N7329" s="1" t="s">
        <v>16</v>
      </c>
      <c r="O7329" s="1">
        <v>55.2</v>
      </c>
      <c r="P7329" s="1">
        <v>1.0</v>
      </c>
    </row>
    <row r="7330">
      <c r="A7330" s="1" t="s">
        <v>29</v>
      </c>
      <c r="B7330" s="1" t="s">
        <v>9544</v>
      </c>
      <c r="C7330" s="2" t="s">
        <v>9474</v>
      </c>
      <c r="D7330" s="1" t="s">
        <v>19</v>
      </c>
      <c r="E7330" s="3" t="str">
        <f>HYPERLINK("https://fyndiq.se/produkt/56c72c0ba5f749b5/", "2-Pack SAMSUNG S24 Skärmskydd - Härdat Glas 9H - Super kvalitet 3D")</f>
        <v>2-Pack SAMSUNG S24 Skärmskydd - Härdat Glas 9H - Super kvalitet 3D</v>
      </c>
      <c r="F7330" s="1" t="s">
        <v>263</v>
      </c>
      <c r="G7330" s="1" t="s">
        <v>264</v>
      </c>
      <c r="H7330" s="1" t="s">
        <v>265</v>
      </c>
      <c r="I7330" s="1" t="s">
        <v>16</v>
      </c>
      <c r="J7330" s="1" t="s">
        <v>23</v>
      </c>
      <c r="K7330" s="1" t="s">
        <v>16</v>
      </c>
      <c r="L7330" s="1" t="s">
        <v>16</v>
      </c>
      <c r="M7330" s="1" t="s">
        <v>16</v>
      </c>
      <c r="N7330" s="1" t="s">
        <v>16</v>
      </c>
      <c r="O7330" s="1">
        <v>71.2</v>
      </c>
      <c r="P7330" s="1">
        <v>1.0</v>
      </c>
    </row>
    <row r="7331">
      <c r="A7331" s="1" t="s">
        <v>29</v>
      </c>
      <c r="B7331" s="1" t="s">
        <v>9545</v>
      </c>
      <c r="C7331" s="2" t="s">
        <v>9474</v>
      </c>
      <c r="D7331" s="1" t="s">
        <v>19</v>
      </c>
      <c r="E7331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7331" s="1" t="s">
        <v>2445</v>
      </c>
      <c r="G7331" s="1" t="s">
        <v>2446</v>
      </c>
      <c r="H7331" s="1" t="s">
        <v>2447</v>
      </c>
      <c r="I7331" s="1" t="s">
        <v>16</v>
      </c>
      <c r="J7331" s="1" t="s">
        <v>23</v>
      </c>
      <c r="K7331" s="1" t="s">
        <v>16</v>
      </c>
      <c r="L7331" s="1" t="s">
        <v>16</v>
      </c>
      <c r="M7331" s="1" t="s">
        <v>16</v>
      </c>
      <c r="N7331" s="1" t="s">
        <v>16</v>
      </c>
      <c r="O7331" s="1">
        <v>79.2</v>
      </c>
      <c r="P7331" s="1">
        <v>1.0</v>
      </c>
    </row>
    <row r="7332">
      <c r="A7332" s="1" t="s">
        <v>29</v>
      </c>
      <c r="B7332" s="1" t="s">
        <v>9546</v>
      </c>
      <c r="C7332" s="2" t="s">
        <v>9474</v>
      </c>
      <c r="D7332" s="1" t="s">
        <v>19</v>
      </c>
      <c r="E7332" s="3" t="str">
        <f>HYPERLINK("https://fyndiq.se/produkt/925ae49423884615/", "2-Pack Samsung S22 Ultra Skärmskydd &amp; 1-Pack linsskydd -9H GLAS")</f>
        <v>2-Pack Samsung S22 Ultra Skärmskydd &amp; 1-Pack linsskydd -9H GLAS</v>
      </c>
      <c r="F7332" s="1" t="s">
        <v>335</v>
      </c>
      <c r="G7332" s="1" t="s">
        <v>336</v>
      </c>
      <c r="H7332" s="1" t="s">
        <v>337</v>
      </c>
      <c r="I7332" s="1" t="s">
        <v>1230</v>
      </c>
      <c r="J7332" s="1" t="s">
        <v>23</v>
      </c>
      <c r="K7332" s="1" t="s">
        <v>16</v>
      </c>
      <c r="L7332" s="1" t="s">
        <v>16</v>
      </c>
      <c r="M7332" s="1" t="s">
        <v>16</v>
      </c>
      <c r="N7332" s="1" t="s">
        <v>16</v>
      </c>
      <c r="O7332" s="1">
        <v>71.2</v>
      </c>
      <c r="P7332" s="1">
        <v>2.0</v>
      </c>
    </row>
    <row r="7333">
      <c r="A7333" s="1" t="s">
        <v>29</v>
      </c>
      <c r="B7333" s="1" t="s">
        <v>9547</v>
      </c>
      <c r="C7333" s="2" t="s">
        <v>9474</v>
      </c>
      <c r="D7333" s="1" t="s">
        <v>19</v>
      </c>
      <c r="E7333" s="3" t="str">
        <f>HYPERLINK("https://fyndiq.se/produkt/56c72c0ba5f749b5/", "2-Pack SAMSUNG S24 Skärmskydd - Härdat Glas 9H - Super kvalitet 3D")</f>
        <v>2-Pack SAMSUNG S24 Skärmskydd - Härdat Glas 9H - Super kvalitet 3D</v>
      </c>
      <c r="F7333" s="1" t="s">
        <v>263</v>
      </c>
      <c r="G7333" s="1" t="s">
        <v>264</v>
      </c>
      <c r="H7333" s="1" t="s">
        <v>265</v>
      </c>
      <c r="I7333" s="1" t="s">
        <v>16</v>
      </c>
      <c r="J7333" s="1" t="s">
        <v>23</v>
      </c>
      <c r="K7333" s="1" t="s">
        <v>16</v>
      </c>
      <c r="L7333" s="1" t="s">
        <v>16</v>
      </c>
      <c r="M7333" s="1" t="s">
        <v>16</v>
      </c>
      <c r="N7333" s="1" t="s">
        <v>16</v>
      </c>
      <c r="O7333" s="1">
        <v>71.2</v>
      </c>
      <c r="P7333" s="1">
        <v>1.0</v>
      </c>
    </row>
    <row r="7334">
      <c r="A7334" s="1" t="s">
        <v>29</v>
      </c>
      <c r="B7334" s="1" t="s">
        <v>9548</v>
      </c>
      <c r="C7334" s="2" t="s">
        <v>9474</v>
      </c>
      <c r="D7334" s="1" t="s">
        <v>19</v>
      </c>
      <c r="E7334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7334" s="1" t="s">
        <v>776</v>
      </c>
      <c r="G7334" s="1" t="s">
        <v>777</v>
      </c>
      <c r="H7334" s="1" t="s">
        <v>778</v>
      </c>
      <c r="I7334" s="1" t="s">
        <v>16</v>
      </c>
      <c r="J7334" s="1" t="s">
        <v>23</v>
      </c>
      <c r="K7334" s="1" t="s">
        <v>16</v>
      </c>
      <c r="L7334" s="1" t="s">
        <v>16</v>
      </c>
      <c r="M7334" s="1" t="s">
        <v>16</v>
      </c>
      <c r="N7334" s="1" t="s">
        <v>16</v>
      </c>
      <c r="O7334" s="1">
        <v>63.2</v>
      </c>
      <c r="P7334" s="1">
        <v>1.0</v>
      </c>
    </row>
    <row r="7335">
      <c r="A7335" s="1" t="s">
        <v>29</v>
      </c>
      <c r="B7335" s="1" t="s">
        <v>9549</v>
      </c>
      <c r="C7335" s="2" t="s">
        <v>9474</v>
      </c>
      <c r="D7335" s="1" t="s">
        <v>19</v>
      </c>
      <c r="E7335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7335" s="1" t="s">
        <v>5628</v>
      </c>
      <c r="G7335" s="1" t="s">
        <v>5629</v>
      </c>
      <c r="H7335" s="1" t="s">
        <v>5630</v>
      </c>
      <c r="I7335" s="1" t="s">
        <v>16</v>
      </c>
      <c r="J7335" s="1" t="s">
        <v>23</v>
      </c>
      <c r="K7335" s="1" t="s">
        <v>16</v>
      </c>
      <c r="L7335" s="1" t="s">
        <v>16</v>
      </c>
      <c r="M7335" s="1" t="s">
        <v>16</v>
      </c>
      <c r="N7335" s="1" t="s">
        <v>16</v>
      </c>
      <c r="O7335" s="1">
        <v>79.2</v>
      </c>
      <c r="P7335" s="1">
        <v>1.0</v>
      </c>
    </row>
    <row r="7336">
      <c r="A7336" s="1" t="s">
        <v>29</v>
      </c>
      <c r="B7336" s="1" t="s">
        <v>9550</v>
      </c>
      <c r="C7336" s="2" t="s">
        <v>9474</v>
      </c>
      <c r="D7336" s="1" t="s">
        <v>19</v>
      </c>
      <c r="E733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7336" s="1" t="s">
        <v>665</v>
      </c>
      <c r="G7336" s="1" t="s">
        <v>666</v>
      </c>
      <c r="H7336" s="1" t="s">
        <v>667</v>
      </c>
      <c r="I7336" s="1" t="s">
        <v>16</v>
      </c>
      <c r="J7336" s="1" t="s">
        <v>23</v>
      </c>
      <c r="K7336" s="1" t="s">
        <v>16</v>
      </c>
      <c r="L7336" s="1" t="s">
        <v>16</v>
      </c>
      <c r="M7336" s="1" t="s">
        <v>16</v>
      </c>
      <c r="N7336" s="1" t="s">
        <v>16</v>
      </c>
      <c r="O7336" s="1">
        <v>63.2</v>
      </c>
      <c r="P7336" s="1">
        <v>2.0</v>
      </c>
    </row>
    <row r="7337">
      <c r="A7337" s="1" t="s">
        <v>29</v>
      </c>
      <c r="B7337" s="1" t="s">
        <v>9551</v>
      </c>
      <c r="C7337" s="2" t="s">
        <v>9552</v>
      </c>
      <c r="D7337" s="1" t="s">
        <v>19</v>
      </c>
      <c r="E7337" s="3" t="str">
        <f>HYPERLINK("https://fyndiq.se/produkt/0f244212ec124dcd/", "2 Pack OnePlus 9 5G - Härdat glas 9H - Super kvalitet 3D Skärmskydd")</f>
        <v>2 Pack OnePlus 9 5G - Härdat glas 9H - Super kvalitet 3D Skärmskydd</v>
      </c>
      <c r="F7337" s="1" t="s">
        <v>803</v>
      </c>
      <c r="G7337" s="1" t="s">
        <v>804</v>
      </c>
      <c r="H7337" s="1" t="s">
        <v>805</v>
      </c>
      <c r="I7337" s="1" t="s">
        <v>16</v>
      </c>
      <c r="J7337" s="1" t="s">
        <v>23</v>
      </c>
      <c r="K7337" s="1" t="s">
        <v>16</v>
      </c>
      <c r="L7337" s="1" t="s">
        <v>16</v>
      </c>
      <c r="M7337" s="1" t="s">
        <v>16</v>
      </c>
      <c r="N7337" s="1" t="s">
        <v>16</v>
      </c>
      <c r="O7337" s="1">
        <v>63.2</v>
      </c>
      <c r="P7337" s="1">
        <v>1.0</v>
      </c>
    </row>
    <row r="7338">
      <c r="A7338" s="1" t="s">
        <v>29</v>
      </c>
      <c r="B7338" s="1" t="s">
        <v>9553</v>
      </c>
      <c r="C7338" s="2" t="s">
        <v>9552</v>
      </c>
      <c r="D7338" s="1" t="s">
        <v>19</v>
      </c>
      <c r="E7338" s="3" t="str">
        <f>HYPERLINK("https://fyndiq.se/produkt/cd464877615d4b4e/", "2-Pack XIAOMI REDMI 13C 5G Skärmskydd &amp; 1-Pack linsskydd - Härdat Glas 9H - Super kvalitet 3D")</f>
        <v>2-Pack XIAOMI REDMI 13C 5G Skärmskydd &amp; 1-Pack linsskydd - Härdat Glas 9H - Super kvalitet 3D</v>
      </c>
      <c r="F7338" s="1" t="s">
        <v>5722</v>
      </c>
      <c r="G7338" s="1" t="s">
        <v>5723</v>
      </c>
      <c r="H7338" s="1" t="s">
        <v>5724</v>
      </c>
      <c r="I7338" s="1" t="s">
        <v>16</v>
      </c>
      <c r="J7338" s="1" t="s">
        <v>23</v>
      </c>
      <c r="K7338" s="1" t="s">
        <v>16</v>
      </c>
      <c r="L7338" s="1" t="s">
        <v>16</v>
      </c>
      <c r="M7338" s="1" t="s">
        <v>16</v>
      </c>
      <c r="N7338" s="1" t="s">
        <v>16</v>
      </c>
      <c r="O7338" s="1">
        <v>71.2</v>
      </c>
      <c r="P7338" s="1">
        <v>1.0</v>
      </c>
    </row>
    <row r="7339">
      <c r="A7339" s="1" t="s">
        <v>29</v>
      </c>
      <c r="B7339" s="1" t="s">
        <v>9554</v>
      </c>
      <c r="C7339" s="2" t="s">
        <v>9552</v>
      </c>
      <c r="D7339" s="1" t="s">
        <v>19</v>
      </c>
      <c r="E733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339" s="1" t="s">
        <v>539</v>
      </c>
      <c r="G7339" s="1" t="s">
        <v>540</v>
      </c>
      <c r="H7339" s="1" t="s">
        <v>541</v>
      </c>
      <c r="I7339" s="1" t="s">
        <v>16</v>
      </c>
      <c r="J7339" s="1" t="s">
        <v>23</v>
      </c>
      <c r="K7339" s="1" t="s">
        <v>16</v>
      </c>
      <c r="L7339" s="1" t="s">
        <v>16</v>
      </c>
      <c r="M7339" s="1" t="s">
        <v>16</v>
      </c>
      <c r="N7339" s="1" t="s">
        <v>16</v>
      </c>
      <c r="O7339" s="1">
        <v>95.2</v>
      </c>
      <c r="P7339" s="1">
        <v>1.0</v>
      </c>
    </row>
    <row r="7340">
      <c r="A7340" s="1" t="s">
        <v>29</v>
      </c>
      <c r="B7340" s="1" t="s">
        <v>9555</v>
      </c>
      <c r="C7340" s="2" t="s">
        <v>9552</v>
      </c>
      <c r="D7340" s="1" t="s">
        <v>19</v>
      </c>
      <c r="E7340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7340" s="1" t="s">
        <v>1073</v>
      </c>
      <c r="G7340" s="1" t="s">
        <v>1074</v>
      </c>
      <c r="H7340" s="1" t="s">
        <v>1075</v>
      </c>
      <c r="I7340" s="1" t="s">
        <v>16</v>
      </c>
      <c r="J7340" s="1" t="s">
        <v>23</v>
      </c>
      <c r="K7340" s="1" t="s">
        <v>16</v>
      </c>
      <c r="L7340" s="1" t="s">
        <v>16</v>
      </c>
      <c r="M7340" s="1" t="s">
        <v>16</v>
      </c>
      <c r="N7340" s="1" t="s">
        <v>16</v>
      </c>
      <c r="O7340" s="1">
        <v>79.2</v>
      </c>
      <c r="P7340" s="1">
        <v>1.0</v>
      </c>
    </row>
    <row r="7341">
      <c r="A7341" s="1" t="s">
        <v>29</v>
      </c>
      <c r="B7341" s="1" t="s">
        <v>9556</v>
      </c>
      <c r="C7341" s="2" t="s">
        <v>9552</v>
      </c>
      <c r="D7341" s="1" t="s">
        <v>19</v>
      </c>
      <c r="E7341" s="3" t="str">
        <f>HYPERLINK("https://fyndiq.se/produkt/2477583187264ece/", "2-Pack Samsung S20 - 9H Härdat Glass - Top Kvalitet")</f>
        <v>2-Pack Samsung S20 - 9H Härdat Glass - Top Kvalitet</v>
      </c>
      <c r="F7341" s="1" t="s">
        <v>124</v>
      </c>
      <c r="G7341" s="1" t="s">
        <v>125</v>
      </c>
      <c r="H7341" s="1" t="s">
        <v>126</v>
      </c>
      <c r="I7341" s="1" t="s">
        <v>16</v>
      </c>
      <c r="J7341" s="1" t="s">
        <v>23</v>
      </c>
      <c r="K7341" s="1" t="s">
        <v>16</v>
      </c>
      <c r="L7341" s="1" t="s">
        <v>16</v>
      </c>
      <c r="M7341" s="1" t="s">
        <v>16</v>
      </c>
      <c r="N7341" s="1" t="s">
        <v>16</v>
      </c>
      <c r="O7341" s="1">
        <v>71.2</v>
      </c>
      <c r="P7341" s="1">
        <v>1.0</v>
      </c>
    </row>
    <row r="7342">
      <c r="A7342" s="1" t="s">
        <v>29</v>
      </c>
      <c r="B7342" s="1" t="s">
        <v>9557</v>
      </c>
      <c r="C7342" s="2" t="s">
        <v>9552</v>
      </c>
      <c r="D7342" s="1" t="s">
        <v>19</v>
      </c>
      <c r="E7342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7342" s="1" t="s">
        <v>1481</v>
      </c>
      <c r="G7342" s="1" t="s">
        <v>1482</v>
      </c>
      <c r="H7342" s="1" t="s">
        <v>1483</v>
      </c>
      <c r="I7342" s="1" t="s">
        <v>16</v>
      </c>
      <c r="J7342" s="1" t="s">
        <v>23</v>
      </c>
      <c r="K7342" s="1" t="s">
        <v>16</v>
      </c>
      <c r="L7342" s="1" t="s">
        <v>16</v>
      </c>
      <c r="M7342" s="1" t="s">
        <v>16</v>
      </c>
      <c r="N7342" s="1" t="s">
        <v>16</v>
      </c>
      <c r="O7342" s="1">
        <v>78.4</v>
      </c>
      <c r="P7342" s="1">
        <v>1.0</v>
      </c>
    </row>
    <row r="7343">
      <c r="A7343" s="1" t="s">
        <v>29</v>
      </c>
      <c r="B7343" s="1" t="s">
        <v>9558</v>
      </c>
      <c r="C7343" s="2" t="s">
        <v>9552</v>
      </c>
      <c r="D7343" s="1" t="s">
        <v>19</v>
      </c>
      <c r="E7343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7343" s="1" t="s">
        <v>1073</v>
      </c>
      <c r="G7343" s="1" t="s">
        <v>1074</v>
      </c>
      <c r="H7343" s="1" t="s">
        <v>1075</v>
      </c>
      <c r="I7343" s="1" t="s">
        <v>16</v>
      </c>
      <c r="J7343" s="1" t="s">
        <v>23</v>
      </c>
      <c r="K7343" s="1" t="s">
        <v>16</v>
      </c>
      <c r="L7343" s="1" t="s">
        <v>16</v>
      </c>
      <c r="M7343" s="1" t="s">
        <v>16</v>
      </c>
      <c r="N7343" s="1" t="s">
        <v>16</v>
      </c>
      <c r="O7343" s="1">
        <v>79.2</v>
      </c>
      <c r="P7343" s="1">
        <v>1.0</v>
      </c>
    </row>
    <row r="7344">
      <c r="A7344" s="1" t="s">
        <v>29</v>
      </c>
      <c r="B7344" s="1" t="s">
        <v>9559</v>
      </c>
      <c r="C7344" s="2" t="s">
        <v>9552</v>
      </c>
      <c r="D7344" s="1" t="s">
        <v>19</v>
      </c>
      <c r="E734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344" s="1" t="s">
        <v>2144</v>
      </c>
      <c r="G7344" s="1" t="s">
        <v>2145</v>
      </c>
      <c r="H7344" s="1" t="s">
        <v>2146</v>
      </c>
      <c r="I7344" s="1" t="s">
        <v>16</v>
      </c>
      <c r="J7344" s="1" t="s">
        <v>23</v>
      </c>
      <c r="K7344" s="1" t="s">
        <v>16</v>
      </c>
      <c r="L7344" s="1" t="s">
        <v>16</v>
      </c>
      <c r="M7344" s="1" t="s">
        <v>16</v>
      </c>
      <c r="N7344" s="1" t="s">
        <v>16</v>
      </c>
      <c r="O7344" s="1">
        <v>63.2</v>
      </c>
      <c r="P7344" s="1">
        <v>1.0</v>
      </c>
    </row>
    <row r="7345">
      <c r="A7345" s="1" t="s">
        <v>29</v>
      </c>
      <c r="B7345" s="1" t="s">
        <v>9560</v>
      </c>
      <c r="C7345" s="2" t="s">
        <v>9552</v>
      </c>
      <c r="D7345" s="1" t="s">
        <v>19</v>
      </c>
      <c r="E7345" s="3" t="str">
        <f>HYPERLINK("https://fyndiq.se/produkt/cf0f26dcbdab4297/", "1-Pack Linsskydd Samsung Galaxy S23 - Härdat Glas 9H - Super 3D Linsskydd")</f>
        <v>1-Pack Linsskydd Samsung Galaxy S23 - Härdat Glas 9H - Super 3D Linsskydd</v>
      </c>
      <c r="F7345" s="1" t="s">
        <v>9561</v>
      </c>
      <c r="G7345" s="1" t="s">
        <v>9562</v>
      </c>
      <c r="H7345" s="1" t="s">
        <v>9563</v>
      </c>
      <c r="I7345" s="1" t="s">
        <v>16</v>
      </c>
      <c r="J7345" s="1" t="s">
        <v>23</v>
      </c>
      <c r="K7345" s="1" t="s">
        <v>16</v>
      </c>
      <c r="L7345" s="1" t="s">
        <v>16</v>
      </c>
      <c r="M7345" s="1" t="s">
        <v>16</v>
      </c>
      <c r="N7345" s="1" t="s">
        <v>16</v>
      </c>
      <c r="O7345" s="1">
        <v>55.2</v>
      </c>
      <c r="P7345" s="1">
        <v>1.0</v>
      </c>
    </row>
    <row r="7346">
      <c r="A7346" s="1" t="s">
        <v>29</v>
      </c>
      <c r="B7346" s="1" t="s">
        <v>9564</v>
      </c>
      <c r="C7346" s="2" t="s">
        <v>9552</v>
      </c>
      <c r="D7346" s="1" t="s">
        <v>19</v>
      </c>
      <c r="E7346" s="3" t="str">
        <f>HYPERLINK("https://fyndiq.se/produkt/7b4cb5f9439947b9/", "2-Pack iPhone SE 2020 Svart - Härdat Glas 9H - Super Kvalitet 3D")</f>
        <v>2-Pack iPhone SE 2020 Svart - Härdat Glas 9H - Super Kvalitet 3D</v>
      </c>
      <c r="F7346" s="1" t="s">
        <v>175</v>
      </c>
      <c r="G7346" s="1" t="s">
        <v>176</v>
      </c>
      <c r="H7346" s="1" t="s">
        <v>177</v>
      </c>
      <c r="I7346" s="1" t="s">
        <v>16</v>
      </c>
      <c r="J7346" s="1" t="s">
        <v>23</v>
      </c>
      <c r="K7346" s="1" t="s">
        <v>16</v>
      </c>
      <c r="L7346" s="1" t="s">
        <v>16</v>
      </c>
      <c r="M7346" s="1" t="s">
        <v>16</v>
      </c>
      <c r="N7346" s="1" t="s">
        <v>16</v>
      </c>
      <c r="O7346" s="1">
        <v>55.2</v>
      </c>
      <c r="P7346" s="1">
        <v>1.0</v>
      </c>
    </row>
    <row r="7347">
      <c r="A7347" s="1" t="s">
        <v>29</v>
      </c>
      <c r="B7347" s="1" t="s">
        <v>9565</v>
      </c>
      <c r="C7347" s="2" t="s">
        <v>9552</v>
      </c>
      <c r="D7347" s="1" t="s">
        <v>19</v>
      </c>
      <c r="E7347" s="3" t="str">
        <f>HYPERLINK("https://fyndiq.se/produkt/c64bbbf107e34309/", "2-Pack Huawei P30 - Härdat glas 9H – 3D Super kvalitet")</f>
        <v>2-Pack Huawei P30 - Härdat glas 9H – 3D Super kvalitet</v>
      </c>
      <c r="F7347" s="1" t="s">
        <v>845</v>
      </c>
      <c r="G7347" s="1" t="s">
        <v>846</v>
      </c>
      <c r="H7347" s="1" t="s">
        <v>847</v>
      </c>
      <c r="I7347" s="1" t="s">
        <v>16</v>
      </c>
      <c r="J7347" s="1" t="s">
        <v>23</v>
      </c>
      <c r="K7347" s="1" t="s">
        <v>16</v>
      </c>
      <c r="L7347" s="1" t="s">
        <v>16</v>
      </c>
      <c r="M7347" s="1" t="s">
        <v>16</v>
      </c>
      <c r="N7347" s="1" t="s">
        <v>16</v>
      </c>
      <c r="O7347" s="1">
        <v>63.2</v>
      </c>
      <c r="P7347" s="1">
        <v>1.0</v>
      </c>
    </row>
    <row r="7348">
      <c r="A7348" s="1" t="s">
        <v>29</v>
      </c>
      <c r="B7348" s="1" t="s">
        <v>9566</v>
      </c>
      <c r="C7348" s="2" t="s">
        <v>9552</v>
      </c>
      <c r="D7348" s="1" t="s">
        <v>19</v>
      </c>
      <c r="E7348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7348" s="1" t="s">
        <v>7053</v>
      </c>
      <c r="G7348" s="1" t="s">
        <v>7054</v>
      </c>
      <c r="H7348" s="1" t="s">
        <v>7055</v>
      </c>
      <c r="I7348" s="1" t="s">
        <v>16</v>
      </c>
      <c r="J7348" s="1" t="s">
        <v>23</v>
      </c>
      <c r="K7348" s="1" t="s">
        <v>16</v>
      </c>
      <c r="L7348" s="1" t="s">
        <v>16</v>
      </c>
      <c r="M7348" s="1" t="s">
        <v>16</v>
      </c>
      <c r="N7348" s="1" t="s">
        <v>16</v>
      </c>
      <c r="O7348" s="1">
        <v>79.2</v>
      </c>
      <c r="P7348" s="1">
        <v>1.0</v>
      </c>
    </row>
    <row r="7349">
      <c r="A7349" s="1" t="s">
        <v>29</v>
      </c>
      <c r="B7349" s="1" t="s">
        <v>9567</v>
      </c>
      <c r="C7349" s="2" t="s">
        <v>9552</v>
      </c>
      <c r="D7349" s="1" t="s">
        <v>19</v>
      </c>
      <c r="E7349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7349" s="1" t="s">
        <v>1402</v>
      </c>
      <c r="G7349" s="1" t="s">
        <v>1403</v>
      </c>
      <c r="H7349" s="1" t="s">
        <v>1404</v>
      </c>
      <c r="I7349" s="1" t="s">
        <v>16</v>
      </c>
      <c r="J7349" s="1" t="s">
        <v>23</v>
      </c>
      <c r="K7349" s="1" t="s">
        <v>16</v>
      </c>
      <c r="L7349" s="1" t="s">
        <v>16</v>
      </c>
      <c r="M7349" s="1" t="s">
        <v>16</v>
      </c>
      <c r="N7349" s="1" t="s">
        <v>16</v>
      </c>
      <c r="O7349" s="1">
        <v>71.2</v>
      </c>
      <c r="P7349" s="1">
        <v>1.0</v>
      </c>
    </row>
    <row r="7350">
      <c r="A7350" s="1" t="s">
        <v>29</v>
      </c>
      <c r="B7350" s="1" t="s">
        <v>9568</v>
      </c>
      <c r="C7350" s="2" t="s">
        <v>9552</v>
      </c>
      <c r="D7350" s="1" t="s">
        <v>19</v>
      </c>
      <c r="E7350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7350" s="1" t="s">
        <v>4298</v>
      </c>
      <c r="G7350" s="1" t="s">
        <v>4299</v>
      </c>
      <c r="H7350" s="1" t="s">
        <v>4300</v>
      </c>
      <c r="I7350" s="1" t="s">
        <v>16</v>
      </c>
      <c r="J7350" s="1" t="s">
        <v>23</v>
      </c>
      <c r="K7350" s="1" t="s">
        <v>16</v>
      </c>
      <c r="L7350" s="1" t="s">
        <v>16</v>
      </c>
      <c r="M7350" s="1" t="s">
        <v>16</v>
      </c>
      <c r="N7350" s="1" t="s">
        <v>16</v>
      </c>
      <c r="O7350" s="1">
        <v>151.2</v>
      </c>
      <c r="P7350" s="1">
        <v>1.0</v>
      </c>
    </row>
    <row r="7351">
      <c r="A7351" s="1" t="s">
        <v>29</v>
      </c>
      <c r="B7351" s="1" t="s">
        <v>9569</v>
      </c>
      <c r="C7351" s="2" t="s">
        <v>9552</v>
      </c>
      <c r="D7351" s="1" t="s">
        <v>19</v>
      </c>
      <c r="E7351" s="3" t="str">
        <f>HYPERLINK("https://fyndiq.se/produkt/a047b5d99d58461d/", "2-Pack Google Pixel 6A - Härdat glas 9H - Super kvalitet 3D")</f>
        <v>2-Pack Google Pixel 6A - Härdat glas 9H - Super kvalitet 3D</v>
      </c>
      <c r="F7351" s="1" t="s">
        <v>1205</v>
      </c>
      <c r="G7351" s="1" t="s">
        <v>1206</v>
      </c>
      <c r="H7351" s="1" t="s">
        <v>1207</v>
      </c>
      <c r="I7351" s="1" t="s">
        <v>16</v>
      </c>
      <c r="J7351" s="1" t="s">
        <v>23</v>
      </c>
      <c r="K7351" s="1" t="s">
        <v>16</v>
      </c>
      <c r="L7351" s="1" t="s">
        <v>16</v>
      </c>
      <c r="M7351" s="1" t="s">
        <v>16</v>
      </c>
      <c r="N7351" s="1" t="s">
        <v>16</v>
      </c>
      <c r="O7351" s="1">
        <v>63.2</v>
      </c>
      <c r="P7351" s="1">
        <v>1.0</v>
      </c>
    </row>
    <row r="7352">
      <c r="A7352" s="1" t="s">
        <v>29</v>
      </c>
      <c r="B7352" s="1" t="s">
        <v>9570</v>
      </c>
      <c r="C7352" s="2" t="s">
        <v>9552</v>
      </c>
      <c r="D7352" s="1" t="s">
        <v>19</v>
      </c>
      <c r="E7352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352" s="1" t="s">
        <v>813</v>
      </c>
      <c r="G7352" s="1" t="s">
        <v>814</v>
      </c>
      <c r="H7352" s="1" t="s">
        <v>815</v>
      </c>
      <c r="I7352" s="1" t="s">
        <v>16</v>
      </c>
      <c r="J7352" s="1" t="s">
        <v>23</v>
      </c>
      <c r="K7352" s="1" t="s">
        <v>16</v>
      </c>
      <c r="L7352" s="1" t="s">
        <v>16</v>
      </c>
      <c r="M7352" s="1" t="s">
        <v>16</v>
      </c>
      <c r="N7352" s="1" t="s">
        <v>16</v>
      </c>
      <c r="O7352" s="1">
        <v>71.2</v>
      </c>
      <c r="P7352" s="1">
        <v>1.0</v>
      </c>
    </row>
    <row r="7353">
      <c r="A7353" s="1" t="s">
        <v>29</v>
      </c>
      <c r="B7353" s="1" t="s">
        <v>9571</v>
      </c>
      <c r="C7353" s="2" t="s">
        <v>9552</v>
      </c>
      <c r="D7353" s="1" t="s">
        <v>19</v>
      </c>
      <c r="E7353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7353" s="1" t="s">
        <v>163</v>
      </c>
      <c r="G7353" s="1" t="s">
        <v>164</v>
      </c>
      <c r="H7353" s="1" t="s">
        <v>165</v>
      </c>
      <c r="I7353" s="1" t="s">
        <v>16</v>
      </c>
      <c r="J7353" s="1" t="s">
        <v>23</v>
      </c>
      <c r="K7353" s="1" t="s">
        <v>16</v>
      </c>
      <c r="L7353" s="1" t="s">
        <v>16</v>
      </c>
      <c r="M7353" s="1" t="s">
        <v>16</v>
      </c>
      <c r="N7353" s="1" t="s">
        <v>16</v>
      </c>
      <c r="O7353" s="1">
        <v>63.2</v>
      </c>
      <c r="P7353" s="1">
        <v>1.0</v>
      </c>
    </row>
    <row r="7354">
      <c r="A7354" s="1" t="s">
        <v>29</v>
      </c>
      <c r="B7354" s="1" t="s">
        <v>9572</v>
      </c>
      <c r="C7354" s="2" t="s">
        <v>9552</v>
      </c>
      <c r="D7354" s="1" t="s">
        <v>19</v>
      </c>
      <c r="E7354" s="3" t="str">
        <f>HYPERLINK("https://fyndiq.se/produkt/c6f3e47a88184e8d/", "2-Pack SAMSUNG A55 Skärmskydd - Härdat Glas 9H - Super kvalitet 3D")</f>
        <v>2-Pack SAMSUNG A55 Skärmskydd - Härdat Glas 9H - Super kvalitet 3D</v>
      </c>
      <c r="F7354" s="1" t="s">
        <v>83</v>
      </c>
      <c r="G7354" s="1" t="s">
        <v>84</v>
      </c>
      <c r="H7354" s="1" t="s">
        <v>85</v>
      </c>
      <c r="I7354" s="1" t="s">
        <v>16</v>
      </c>
      <c r="J7354" s="1" t="s">
        <v>23</v>
      </c>
      <c r="K7354" s="1" t="s">
        <v>16</v>
      </c>
      <c r="L7354" s="1" t="s">
        <v>16</v>
      </c>
      <c r="M7354" s="1" t="s">
        <v>16</v>
      </c>
      <c r="N7354" s="1" t="s">
        <v>16</v>
      </c>
      <c r="O7354" s="1">
        <v>63.2</v>
      </c>
      <c r="P7354" s="1">
        <v>1.0</v>
      </c>
    </row>
    <row r="7355">
      <c r="A7355" s="1" t="s">
        <v>29</v>
      </c>
      <c r="B7355" s="1" t="s">
        <v>9573</v>
      </c>
      <c r="C7355" s="2" t="s">
        <v>9552</v>
      </c>
      <c r="D7355" s="1" t="s">
        <v>19</v>
      </c>
      <c r="E7355" s="3" t="str">
        <f>HYPERLINK("https://fyndiq.se/produkt/9e488e35f28b4b0b/", "2-Pack GOOGLE PIXEL 6A Skärmskydd - Härdat Glas 9H - Super kvalitet 3D")</f>
        <v>2-Pack GOOGLE PIXEL 6A Skärmskydd - Härdat Glas 9H - Super kvalitet 3D</v>
      </c>
      <c r="F7355" s="1" t="s">
        <v>196</v>
      </c>
      <c r="G7355" s="1" t="s">
        <v>197</v>
      </c>
      <c r="H7355" s="1" t="s">
        <v>198</v>
      </c>
      <c r="I7355" s="1" t="s">
        <v>16</v>
      </c>
      <c r="J7355" s="1" t="s">
        <v>23</v>
      </c>
      <c r="K7355" s="1" t="s">
        <v>16</v>
      </c>
      <c r="L7355" s="1" t="s">
        <v>16</v>
      </c>
      <c r="M7355" s="1" t="s">
        <v>16</v>
      </c>
      <c r="N7355" s="1" t="s">
        <v>16</v>
      </c>
      <c r="O7355" s="1">
        <v>63.2</v>
      </c>
      <c r="P7355" s="1">
        <v>1.0</v>
      </c>
    </row>
    <row r="7356">
      <c r="A7356" s="1" t="s">
        <v>29</v>
      </c>
      <c r="B7356" s="1" t="s">
        <v>9574</v>
      </c>
      <c r="C7356" s="2" t="s">
        <v>9552</v>
      </c>
      <c r="D7356" s="1" t="s">
        <v>19</v>
      </c>
      <c r="E7356" s="3" t="str">
        <f>HYPERLINK("https://fyndiq.se/produkt/2a9c08e4daf04aed/", "2-Pack Xiaomi 12T Pro - Härdat Glas 9H - Super kvalitet 3D Skärmskydd")</f>
        <v>2-Pack Xiaomi 12T Pro - Härdat Glas 9H - Super kvalitet 3D Skärmskydd</v>
      </c>
      <c r="F7356" s="1" t="s">
        <v>376</v>
      </c>
      <c r="G7356" s="1" t="s">
        <v>377</v>
      </c>
      <c r="H7356" s="1" t="s">
        <v>378</v>
      </c>
      <c r="I7356" s="1" t="s">
        <v>16</v>
      </c>
      <c r="J7356" s="1" t="s">
        <v>23</v>
      </c>
      <c r="K7356" s="1" t="s">
        <v>16</v>
      </c>
      <c r="L7356" s="1" t="s">
        <v>16</v>
      </c>
      <c r="M7356" s="1" t="s">
        <v>16</v>
      </c>
      <c r="N7356" s="1" t="s">
        <v>16</v>
      </c>
      <c r="O7356" s="1">
        <v>63.2</v>
      </c>
      <c r="P7356" s="1">
        <v>1.0</v>
      </c>
    </row>
    <row r="7357">
      <c r="A7357" s="1" t="s">
        <v>29</v>
      </c>
      <c r="B7357" s="1" t="s">
        <v>9575</v>
      </c>
      <c r="C7357" s="2" t="s">
        <v>9552</v>
      </c>
      <c r="D7357" s="1" t="s">
        <v>19</v>
      </c>
      <c r="E735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7357" s="1" t="s">
        <v>709</v>
      </c>
      <c r="G7357" s="1" t="s">
        <v>710</v>
      </c>
      <c r="H7357" s="1" t="s">
        <v>711</v>
      </c>
      <c r="I7357" s="1" t="s">
        <v>16</v>
      </c>
      <c r="J7357" s="1" t="s">
        <v>23</v>
      </c>
      <c r="K7357" s="1" t="s">
        <v>16</v>
      </c>
      <c r="L7357" s="1" t="s">
        <v>16</v>
      </c>
      <c r="M7357" s="1" t="s">
        <v>16</v>
      </c>
      <c r="N7357" s="1" t="s">
        <v>16</v>
      </c>
      <c r="O7357" s="1">
        <v>63.2</v>
      </c>
      <c r="P7357" s="1">
        <v>1.0</v>
      </c>
    </row>
    <row r="7358">
      <c r="A7358" s="1" t="s">
        <v>29</v>
      </c>
      <c r="B7358" s="1" t="s">
        <v>9576</v>
      </c>
      <c r="C7358" s="2" t="s">
        <v>9552</v>
      </c>
      <c r="D7358" s="1" t="s">
        <v>19</v>
      </c>
      <c r="E7358" s="3" t="str">
        <f>HYPERLINK("https://fyndiq.se/produkt/23e3155c45854296/", "2-Pack Samsung S21 - 9H Härdat Glass - Top Kvalitet - HD")</f>
        <v>2-Pack Samsung S21 - 9H Härdat Glass - Top Kvalitet - HD</v>
      </c>
      <c r="F7358" s="1" t="s">
        <v>9577</v>
      </c>
      <c r="G7358" s="1" t="s">
        <v>9578</v>
      </c>
      <c r="H7358" s="1" t="s">
        <v>9579</v>
      </c>
      <c r="I7358" s="1" t="s">
        <v>16</v>
      </c>
      <c r="J7358" s="1" t="s">
        <v>23</v>
      </c>
      <c r="K7358" s="1" t="s">
        <v>16</v>
      </c>
      <c r="L7358" s="1" t="s">
        <v>16</v>
      </c>
      <c r="M7358" s="1" t="s">
        <v>16</v>
      </c>
      <c r="N7358" s="1" t="s">
        <v>16</v>
      </c>
      <c r="O7358" s="1">
        <v>63.2</v>
      </c>
      <c r="P7358" s="1">
        <v>1.0</v>
      </c>
    </row>
    <row r="7359">
      <c r="A7359" s="1" t="s">
        <v>29</v>
      </c>
      <c r="B7359" s="1" t="s">
        <v>9580</v>
      </c>
      <c r="C7359" s="2" t="s">
        <v>9552</v>
      </c>
      <c r="D7359" s="1" t="s">
        <v>19</v>
      </c>
      <c r="E7359" s="3" t="str">
        <f>HYPERLINK("https://fyndiq.se/produkt/a00b62acc6644fd2/", "2-Pack Samsung Galaxy S10 - Härdat glas 9H – Super kvalitet 3D")</f>
        <v>2-Pack Samsung Galaxy S10 - Härdat glas 9H – Super kvalitet 3D</v>
      </c>
      <c r="F7359" s="1" t="s">
        <v>1291</v>
      </c>
      <c r="G7359" s="1" t="s">
        <v>1292</v>
      </c>
      <c r="H7359" s="1" t="s">
        <v>1293</v>
      </c>
      <c r="I7359" s="1" t="s">
        <v>16</v>
      </c>
      <c r="J7359" s="1" t="s">
        <v>23</v>
      </c>
      <c r="K7359" s="1" t="s">
        <v>16</v>
      </c>
      <c r="L7359" s="1" t="s">
        <v>16</v>
      </c>
      <c r="M7359" s="1" t="s">
        <v>16</v>
      </c>
      <c r="N7359" s="1" t="s">
        <v>16</v>
      </c>
      <c r="O7359" s="1">
        <v>63.2</v>
      </c>
      <c r="P7359" s="1">
        <v>2.0</v>
      </c>
    </row>
    <row r="7360">
      <c r="A7360" s="1" t="s">
        <v>29</v>
      </c>
      <c r="B7360" s="1" t="s">
        <v>9581</v>
      </c>
      <c r="C7360" s="2" t="s">
        <v>9552</v>
      </c>
      <c r="D7360" s="1" t="s">
        <v>19</v>
      </c>
      <c r="E7360" s="3" t="str">
        <f>HYPERLINK("https://fyndiq.se/produkt/abcb18d2b1094266/", "2 Pack Samsung S21 5G - Härdat Glas 9H - Super Kvalitet 3D")</f>
        <v>2 Pack Samsung S21 5G - Härdat Glas 9H - Super Kvalitet 3D</v>
      </c>
      <c r="F7360" s="1" t="s">
        <v>2719</v>
      </c>
      <c r="G7360" s="1" t="s">
        <v>2720</v>
      </c>
      <c r="H7360" s="1" t="s">
        <v>2721</v>
      </c>
      <c r="I7360" s="1" t="s">
        <v>16</v>
      </c>
      <c r="J7360" s="1" t="s">
        <v>23</v>
      </c>
      <c r="K7360" s="1" t="s">
        <v>16</v>
      </c>
      <c r="L7360" s="1" t="s">
        <v>16</v>
      </c>
      <c r="M7360" s="1" t="s">
        <v>16</v>
      </c>
      <c r="N7360" s="1" t="s">
        <v>16</v>
      </c>
      <c r="O7360" s="1">
        <v>63.2</v>
      </c>
      <c r="P7360" s="1">
        <v>1.0</v>
      </c>
    </row>
    <row r="7361">
      <c r="A7361" s="1" t="s">
        <v>29</v>
      </c>
      <c r="B7361" s="1" t="s">
        <v>9582</v>
      </c>
      <c r="C7361" s="2" t="s">
        <v>9552</v>
      </c>
      <c r="D7361" s="1" t="s">
        <v>19</v>
      </c>
      <c r="E7361" s="3" t="str">
        <f>HYPERLINK("https://fyndiq.se/produkt/acbd2f15758f4e1c/", "2-Pack Samsung A55 5G Skärmskydd i Härdat Glas")</f>
        <v>2-Pack Samsung A55 5G Skärmskydd i Härdat Glas</v>
      </c>
      <c r="F7361" s="1" t="s">
        <v>982</v>
      </c>
      <c r="G7361" s="1" t="s">
        <v>983</v>
      </c>
      <c r="H7361" s="1" t="s">
        <v>984</v>
      </c>
      <c r="I7361" s="1" t="s">
        <v>16</v>
      </c>
      <c r="J7361" s="1" t="s">
        <v>23</v>
      </c>
      <c r="K7361" s="1" t="s">
        <v>16</v>
      </c>
      <c r="L7361" s="1" t="s">
        <v>16</v>
      </c>
      <c r="M7361" s="1" t="s">
        <v>16</v>
      </c>
      <c r="N7361" s="1" t="s">
        <v>16</v>
      </c>
      <c r="O7361" s="1">
        <v>63.2</v>
      </c>
      <c r="P7361" s="1">
        <v>1.0</v>
      </c>
    </row>
    <row r="7362">
      <c r="A7362" s="1" t="s">
        <v>29</v>
      </c>
      <c r="B7362" s="1" t="s">
        <v>9583</v>
      </c>
      <c r="C7362" s="2" t="s">
        <v>9552</v>
      </c>
      <c r="D7362" s="1" t="s">
        <v>19</v>
      </c>
      <c r="E7362" s="3" t="str">
        <f>HYPERLINK("https://fyndiq.se/produkt/406117b60bf241a0/", "2-Pack Samsung Galaxy S9 - Härdat glas 9H - Super kvalitet 3D")</f>
        <v>2-Pack Samsung Galaxy S9 - Härdat glas 9H - Super kvalitet 3D</v>
      </c>
      <c r="F7362" s="1" t="s">
        <v>228</v>
      </c>
      <c r="G7362" s="1" t="s">
        <v>229</v>
      </c>
      <c r="H7362" s="1" t="s">
        <v>230</v>
      </c>
      <c r="I7362" s="1" t="s">
        <v>16</v>
      </c>
      <c r="J7362" s="1" t="s">
        <v>23</v>
      </c>
      <c r="K7362" s="1" t="s">
        <v>16</v>
      </c>
      <c r="L7362" s="1" t="s">
        <v>16</v>
      </c>
      <c r="M7362" s="1" t="s">
        <v>16</v>
      </c>
      <c r="N7362" s="1" t="s">
        <v>16</v>
      </c>
      <c r="O7362" s="1">
        <v>63.2</v>
      </c>
      <c r="P7362" s="1">
        <v>1.0</v>
      </c>
    </row>
    <row r="7363">
      <c r="A7363" s="1" t="s">
        <v>29</v>
      </c>
      <c r="B7363" s="1" t="s">
        <v>9584</v>
      </c>
      <c r="C7363" s="2" t="s">
        <v>9552</v>
      </c>
      <c r="D7363" s="1" t="s">
        <v>19</v>
      </c>
      <c r="E7363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7363" s="1" t="s">
        <v>4298</v>
      </c>
      <c r="G7363" s="1" t="s">
        <v>4299</v>
      </c>
      <c r="H7363" s="1" t="s">
        <v>4300</v>
      </c>
      <c r="I7363" s="1" t="s">
        <v>16</v>
      </c>
      <c r="J7363" s="1" t="s">
        <v>23</v>
      </c>
      <c r="K7363" s="1" t="s">
        <v>16</v>
      </c>
      <c r="L7363" s="1" t="s">
        <v>16</v>
      </c>
      <c r="M7363" s="1" t="s">
        <v>16</v>
      </c>
      <c r="N7363" s="1" t="s">
        <v>16</v>
      </c>
      <c r="O7363" s="1">
        <v>151.2</v>
      </c>
      <c r="P7363" s="1">
        <v>1.0</v>
      </c>
    </row>
    <row r="7364">
      <c r="A7364" s="1" t="s">
        <v>29</v>
      </c>
      <c r="B7364" s="1" t="s">
        <v>9585</v>
      </c>
      <c r="C7364" s="2" t="s">
        <v>9552</v>
      </c>
      <c r="D7364" s="1" t="s">
        <v>19</v>
      </c>
      <c r="E7364" s="3" t="str">
        <f>HYPERLINK("https://fyndiq.se/produkt/fdeead0025f9481d/", "Samsung S23 FE - 9H Härdat Glass - Super Kvalitet 3D")</f>
        <v>Samsung S23 FE - 9H Härdat Glass - Super Kvalitet 3D</v>
      </c>
      <c r="F7364" s="1" t="s">
        <v>9586</v>
      </c>
      <c r="G7364" s="1" t="s">
        <v>9587</v>
      </c>
      <c r="H7364" s="1" t="s">
        <v>9588</v>
      </c>
      <c r="I7364" s="1" t="s">
        <v>16</v>
      </c>
      <c r="J7364" s="1" t="s">
        <v>23</v>
      </c>
      <c r="K7364" s="1" t="s">
        <v>16</v>
      </c>
      <c r="L7364" s="1" t="s">
        <v>16</v>
      </c>
      <c r="M7364" s="1" t="s">
        <v>16</v>
      </c>
      <c r="N7364" s="1" t="s">
        <v>16</v>
      </c>
      <c r="O7364" s="1">
        <v>55.2</v>
      </c>
      <c r="P7364" s="1">
        <v>1.0</v>
      </c>
    </row>
    <row r="7365">
      <c r="A7365" s="1" t="s">
        <v>29</v>
      </c>
      <c r="B7365" s="1" t="s">
        <v>9589</v>
      </c>
      <c r="C7365" s="2" t="s">
        <v>9552</v>
      </c>
      <c r="D7365" s="1" t="s">
        <v>19</v>
      </c>
      <c r="E7365" s="3" t="str">
        <f>HYPERLINK("https://fyndiq.se/produkt/c8cebab9948b43c1/", "2-Pack Apple Watch 40mm – Härdat glas 9H – Super kvalitet 3D")</f>
        <v>2-Pack Apple Watch 40mm – Härdat glas 9H – Super kvalitet 3D</v>
      </c>
      <c r="F7365" s="1" t="s">
        <v>357</v>
      </c>
      <c r="G7365" s="1" t="s">
        <v>358</v>
      </c>
      <c r="H7365" s="1" t="s">
        <v>359</v>
      </c>
      <c r="I7365" s="1" t="s">
        <v>16</v>
      </c>
      <c r="J7365" s="1" t="s">
        <v>23</v>
      </c>
      <c r="K7365" s="1" t="s">
        <v>16</v>
      </c>
      <c r="L7365" s="1" t="s">
        <v>16</v>
      </c>
      <c r="M7365" s="1" t="s">
        <v>16</v>
      </c>
      <c r="N7365" s="1" t="s">
        <v>16</v>
      </c>
      <c r="O7365" s="1">
        <v>55.2</v>
      </c>
      <c r="P7365" s="1">
        <v>1.0</v>
      </c>
    </row>
    <row r="7366">
      <c r="A7366" s="1" t="s">
        <v>29</v>
      </c>
      <c r="B7366" s="1" t="s">
        <v>9590</v>
      </c>
      <c r="C7366" s="2" t="s">
        <v>9552</v>
      </c>
      <c r="D7366" s="1" t="s">
        <v>19</v>
      </c>
      <c r="E7366" s="3" t="str">
        <f>HYPERLINK("https://fyndiq.se/produkt/0d1df1868a5e42a9/", "2Pack Linsskydd iPhone 13 Pro Max Kamera-Härdat Glas 9H-Super 3D")</f>
        <v>2Pack Linsskydd iPhone 13 Pro Max Kamera-Härdat Glas 9H-Super 3D</v>
      </c>
      <c r="F7366" s="1" t="s">
        <v>7238</v>
      </c>
      <c r="G7366" s="1" t="s">
        <v>7239</v>
      </c>
      <c r="H7366" s="1" t="s">
        <v>7240</v>
      </c>
      <c r="I7366" s="1" t="s">
        <v>16</v>
      </c>
      <c r="J7366" s="1" t="s">
        <v>23</v>
      </c>
      <c r="K7366" s="1" t="s">
        <v>16</v>
      </c>
      <c r="L7366" s="1" t="s">
        <v>16</v>
      </c>
      <c r="M7366" s="1" t="s">
        <v>16</v>
      </c>
      <c r="N7366" s="1" t="s">
        <v>16</v>
      </c>
      <c r="O7366" s="1">
        <v>55.2</v>
      </c>
      <c r="P7366" s="1">
        <v>1.0</v>
      </c>
    </row>
    <row r="7367">
      <c r="A7367" s="1" t="s">
        <v>29</v>
      </c>
      <c r="B7367" s="1" t="s">
        <v>9591</v>
      </c>
      <c r="C7367" s="2" t="s">
        <v>9552</v>
      </c>
      <c r="D7367" s="1" t="s">
        <v>19</v>
      </c>
      <c r="E7367" s="3" t="str">
        <f>HYPERLINK("https://fyndiq.se/produkt/b6564d07558d42f5/", "1-Pack XIAOMI REDMI 13C Skärmskydd - Härdat Glas 9H - Super kvalitet 3D")</f>
        <v>1-Pack XIAOMI REDMI 13C Skärmskydd - Härdat Glas 9H - Super kvalitet 3D</v>
      </c>
      <c r="F7367" s="1" t="s">
        <v>1654</v>
      </c>
      <c r="G7367" s="1" t="s">
        <v>1655</v>
      </c>
      <c r="H7367" s="1" t="s">
        <v>1656</v>
      </c>
      <c r="I7367" s="1" t="s">
        <v>16</v>
      </c>
      <c r="J7367" s="1" t="s">
        <v>23</v>
      </c>
      <c r="K7367" s="1" t="s">
        <v>16</v>
      </c>
      <c r="L7367" s="1" t="s">
        <v>16</v>
      </c>
      <c r="M7367" s="1" t="s">
        <v>16</v>
      </c>
      <c r="N7367" s="1" t="s">
        <v>16</v>
      </c>
      <c r="O7367" s="1">
        <v>55.2</v>
      </c>
      <c r="P7367" s="1">
        <v>1.0</v>
      </c>
    </row>
    <row r="7368">
      <c r="A7368" s="1" t="s">
        <v>29</v>
      </c>
      <c r="B7368" s="1" t="s">
        <v>9592</v>
      </c>
      <c r="C7368" s="2" t="s">
        <v>9552</v>
      </c>
      <c r="D7368" s="1" t="s">
        <v>19</v>
      </c>
      <c r="E7368" s="3" t="str">
        <f>HYPERLINK("https://fyndiq.se/produkt/a871a7da0b2249a8/", "2-Pack Iphone 11 Pro Max - 9H Härdat Glass - Top Kvalitet")</f>
        <v>2-Pack Iphone 11 Pro Max - 9H Härdat Glass - Top Kvalitet</v>
      </c>
      <c r="F7368" s="1" t="s">
        <v>559</v>
      </c>
      <c r="G7368" s="1" t="s">
        <v>560</v>
      </c>
      <c r="H7368" s="1" t="s">
        <v>561</v>
      </c>
      <c r="I7368" s="1" t="s">
        <v>16</v>
      </c>
      <c r="J7368" s="1" t="s">
        <v>23</v>
      </c>
      <c r="K7368" s="1" t="s">
        <v>16</v>
      </c>
      <c r="L7368" s="1" t="s">
        <v>16</v>
      </c>
      <c r="M7368" s="1" t="s">
        <v>16</v>
      </c>
      <c r="N7368" s="1" t="s">
        <v>16</v>
      </c>
      <c r="O7368" s="1">
        <v>55.2</v>
      </c>
      <c r="P7368" s="1">
        <v>2.0</v>
      </c>
    </row>
    <row r="7369">
      <c r="A7369" s="1" t="s">
        <v>29</v>
      </c>
      <c r="B7369" s="1" t="s">
        <v>9593</v>
      </c>
      <c r="C7369" s="2" t="s">
        <v>9552</v>
      </c>
      <c r="D7369" s="1" t="s">
        <v>19</v>
      </c>
      <c r="E7369" s="3" t="str">
        <f>HYPERLINK("https://fyndiq.se/produkt/e19fcc2ab2124f8a/", "2-Pack Iphone 13 Pro - 9H Härdat Glass - Top Kvalitet  3D")</f>
        <v>2-Pack Iphone 13 Pro - 9H Härdat Glass - Top Kvalitet  3D</v>
      </c>
      <c r="F7369" s="1" t="s">
        <v>555</v>
      </c>
      <c r="G7369" s="1" t="s">
        <v>556</v>
      </c>
      <c r="H7369" s="1" t="s">
        <v>557</v>
      </c>
      <c r="I7369" s="1" t="s">
        <v>16</v>
      </c>
      <c r="J7369" s="1" t="s">
        <v>23</v>
      </c>
      <c r="K7369" s="1" t="s">
        <v>16</v>
      </c>
      <c r="L7369" s="1" t="s">
        <v>16</v>
      </c>
      <c r="M7369" s="1" t="s">
        <v>16</v>
      </c>
      <c r="N7369" s="1" t="s">
        <v>16</v>
      </c>
      <c r="O7369" s="1">
        <v>55.2</v>
      </c>
      <c r="P7369" s="1">
        <v>1.0</v>
      </c>
    </row>
    <row r="7370">
      <c r="A7370" s="1" t="s">
        <v>29</v>
      </c>
      <c r="B7370" s="1" t="s">
        <v>9594</v>
      </c>
      <c r="C7370" s="2" t="s">
        <v>9552</v>
      </c>
      <c r="D7370" s="1" t="s">
        <v>19</v>
      </c>
      <c r="E7370" s="3" t="str">
        <f>HYPERLINK("https://fyndiq.se/produkt/22b35be900644ece/", "1-Pack Samsung A55 Skärmskydd i Härdat Glas")</f>
        <v>1-Pack Samsung A55 Skärmskydd i Härdat Glas</v>
      </c>
      <c r="F7370" s="1" t="s">
        <v>120</v>
      </c>
      <c r="G7370" s="1" t="s">
        <v>121</v>
      </c>
      <c r="H7370" s="1" t="s">
        <v>122</v>
      </c>
      <c r="I7370" s="1" t="s">
        <v>16</v>
      </c>
      <c r="J7370" s="1" t="s">
        <v>23</v>
      </c>
      <c r="K7370" s="1" t="s">
        <v>16</v>
      </c>
      <c r="L7370" s="1" t="s">
        <v>16</v>
      </c>
      <c r="M7370" s="1" t="s">
        <v>16</v>
      </c>
      <c r="N7370" s="1" t="s">
        <v>16</v>
      </c>
      <c r="O7370" s="1">
        <v>55.2</v>
      </c>
      <c r="P7370" s="1">
        <v>1.0</v>
      </c>
    </row>
    <row r="7371">
      <c r="A7371" s="1" t="s">
        <v>29</v>
      </c>
      <c r="B7371" s="1" t="s">
        <v>9595</v>
      </c>
      <c r="C7371" s="2" t="s">
        <v>9552</v>
      </c>
      <c r="D7371" s="1" t="s">
        <v>19</v>
      </c>
      <c r="E7371" s="3" t="str">
        <f>HYPERLINK("https://fyndiq.se/produkt/c01c015335304cfa/", "Kreativ LCD-skrivplatta för barn - 8.5-tums digital tavla med penna")</f>
        <v>Kreativ LCD-skrivplatta för barn - 8.5-tums digital tavla med penna</v>
      </c>
      <c r="F7371" s="1" t="s">
        <v>941</v>
      </c>
      <c r="G7371" s="1" t="s">
        <v>942</v>
      </c>
      <c r="H7371" s="1" t="s">
        <v>881</v>
      </c>
      <c r="I7371" s="1" t="s">
        <v>16</v>
      </c>
      <c r="J7371" s="1" t="s">
        <v>23</v>
      </c>
      <c r="K7371" s="1" t="s">
        <v>16</v>
      </c>
      <c r="L7371" s="1" t="s">
        <v>16</v>
      </c>
      <c r="M7371" s="1" t="s">
        <v>16</v>
      </c>
      <c r="N7371" s="1" t="s">
        <v>16</v>
      </c>
      <c r="O7371" s="1">
        <v>111.2</v>
      </c>
      <c r="P7371" s="1">
        <v>1.0</v>
      </c>
    </row>
    <row r="7372">
      <c r="A7372" s="1" t="s">
        <v>29</v>
      </c>
      <c r="B7372" s="1" t="s">
        <v>9596</v>
      </c>
      <c r="C7372" s="2" t="s">
        <v>9552</v>
      </c>
      <c r="D7372" s="1" t="s">
        <v>19</v>
      </c>
      <c r="E7372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7372" s="1" t="s">
        <v>563</v>
      </c>
      <c r="G7372" s="1" t="s">
        <v>564</v>
      </c>
      <c r="H7372" s="1" t="s">
        <v>565</v>
      </c>
      <c r="I7372" s="1" t="s">
        <v>16</v>
      </c>
      <c r="J7372" s="1" t="s">
        <v>23</v>
      </c>
      <c r="K7372" s="1" t="s">
        <v>16</v>
      </c>
      <c r="L7372" s="1" t="s">
        <v>16</v>
      </c>
      <c r="M7372" s="1" t="s">
        <v>16</v>
      </c>
      <c r="N7372" s="1" t="s">
        <v>16</v>
      </c>
      <c r="O7372" s="1">
        <v>87.2</v>
      </c>
      <c r="P7372" s="1">
        <v>1.0</v>
      </c>
    </row>
    <row r="7373">
      <c r="A7373" s="1" t="s">
        <v>29</v>
      </c>
      <c r="B7373" s="1" t="s">
        <v>9597</v>
      </c>
      <c r="C7373" s="2" t="s">
        <v>9552</v>
      </c>
      <c r="D7373" s="1" t="s">
        <v>19</v>
      </c>
      <c r="E7373" s="3" t="str">
        <f>HYPERLINK("https://fyndiq.se/produkt/b1caddae2e864477/", "2- Pack Samsung S10 Plus - Härdat Glas 9H - Super Kvalitet 3D")</f>
        <v>2- Pack Samsung S10 Plus - Härdat Glas 9H - Super Kvalitet 3D</v>
      </c>
      <c r="F7373" s="1" t="s">
        <v>477</v>
      </c>
      <c r="G7373" s="1" t="s">
        <v>478</v>
      </c>
      <c r="H7373" s="1" t="s">
        <v>479</v>
      </c>
      <c r="I7373" s="1" t="s">
        <v>1230</v>
      </c>
      <c r="J7373" s="1" t="s">
        <v>23</v>
      </c>
      <c r="K7373" s="1" t="s">
        <v>16</v>
      </c>
      <c r="L7373" s="1" t="s">
        <v>16</v>
      </c>
      <c r="M7373" s="1" t="s">
        <v>16</v>
      </c>
      <c r="N7373" s="1" t="s">
        <v>16</v>
      </c>
      <c r="O7373" s="1">
        <v>63.2</v>
      </c>
      <c r="P7373" s="1">
        <v>1.0</v>
      </c>
    </row>
    <row r="7374">
      <c r="A7374" s="1" t="s">
        <v>29</v>
      </c>
      <c r="B7374" s="1" t="s">
        <v>9598</v>
      </c>
      <c r="C7374" s="2" t="s">
        <v>9552</v>
      </c>
      <c r="D7374" s="1" t="s">
        <v>19</v>
      </c>
      <c r="E737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374" s="1" t="s">
        <v>2144</v>
      </c>
      <c r="G7374" s="1" t="s">
        <v>2145</v>
      </c>
      <c r="H7374" s="1" t="s">
        <v>2146</v>
      </c>
      <c r="I7374" s="1" t="s">
        <v>1230</v>
      </c>
      <c r="J7374" s="1" t="s">
        <v>23</v>
      </c>
      <c r="K7374" s="1" t="s">
        <v>16</v>
      </c>
      <c r="L7374" s="1" t="s">
        <v>16</v>
      </c>
      <c r="M7374" s="1" t="s">
        <v>16</v>
      </c>
      <c r="N7374" s="1" t="s">
        <v>16</v>
      </c>
      <c r="O7374" s="1">
        <v>63.2</v>
      </c>
      <c r="P7374" s="1">
        <v>1.0</v>
      </c>
    </row>
    <row r="7375">
      <c r="A7375" s="1" t="s">
        <v>29</v>
      </c>
      <c r="B7375" s="1" t="s">
        <v>9599</v>
      </c>
      <c r="C7375" s="2" t="s">
        <v>9552</v>
      </c>
      <c r="D7375" s="1" t="s">
        <v>19</v>
      </c>
      <c r="E7375" s="3" t="str">
        <f>HYPERLINK("https://fyndiq.se/produkt/28799ed0373d40b4/", "2 Pack Galaxy S21 Ultra 5G- Härdat glas 9H - Super kvalitet 3D")</f>
        <v>2 Pack Galaxy S21 Ultra 5G- Härdat glas 9H - Super kvalitet 3D</v>
      </c>
      <c r="F7375" s="1" t="s">
        <v>272</v>
      </c>
      <c r="G7375" s="1" t="s">
        <v>273</v>
      </c>
      <c r="H7375" s="1" t="s">
        <v>274</v>
      </c>
      <c r="I7375" s="1" t="s">
        <v>16</v>
      </c>
      <c r="J7375" s="1" t="s">
        <v>23</v>
      </c>
      <c r="K7375" s="1" t="s">
        <v>16</v>
      </c>
      <c r="L7375" s="1" t="s">
        <v>16</v>
      </c>
      <c r="M7375" s="1" t="s">
        <v>16</v>
      </c>
      <c r="N7375" s="1" t="s">
        <v>16</v>
      </c>
      <c r="O7375" s="1">
        <v>63.2</v>
      </c>
      <c r="P7375" s="1">
        <v>1.0</v>
      </c>
    </row>
    <row r="7376">
      <c r="A7376" s="1" t="s">
        <v>29</v>
      </c>
      <c r="B7376" s="1" t="s">
        <v>9600</v>
      </c>
      <c r="C7376" s="2" t="s">
        <v>9552</v>
      </c>
      <c r="D7376" s="1" t="s">
        <v>19</v>
      </c>
      <c r="E7376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7376" s="1" t="s">
        <v>7188</v>
      </c>
      <c r="G7376" s="1" t="s">
        <v>7189</v>
      </c>
      <c r="H7376" s="1" t="s">
        <v>7190</v>
      </c>
      <c r="I7376" s="1" t="s">
        <v>16</v>
      </c>
      <c r="J7376" s="1" t="s">
        <v>23</v>
      </c>
      <c r="K7376" s="1" t="s">
        <v>16</v>
      </c>
      <c r="L7376" s="1" t="s">
        <v>16</v>
      </c>
      <c r="M7376" s="1" t="s">
        <v>16</v>
      </c>
      <c r="N7376" s="1" t="s">
        <v>16</v>
      </c>
      <c r="O7376" s="1">
        <v>55.2</v>
      </c>
      <c r="P7376" s="1">
        <v>1.0</v>
      </c>
    </row>
    <row r="7377">
      <c r="A7377" s="1" t="s">
        <v>29</v>
      </c>
      <c r="B7377" s="1" t="s">
        <v>9601</v>
      </c>
      <c r="C7377" s="2" t="s">
        <v>9552</v>
      </c>
      <c r="D7377" s="1" t="s">
        <v>19</v>
      </c>
      <c r="E7377" s="3" t="str">
        <f t="shared" ref="E7377:E7378" si="157">HYPERLINK("https://fyndiq.se/produkt/28799ed0373d40b4/", "2 Pack Galaxy S21 Ultra 5G- Härdat glas 9H - Super kvalitet 3D")</f>
        <v>2 Pack Galaxy S21 Ultra 5G- Härdat glas 9H - Super kvalitet 3D</v>
      </c>
      <c r="F7377" s="1" t="s">
        <v>272</v>
      </c>
      <c r="G7377" s="1" t="s">
        <v>273</v>
      </c>
      <c r="H7377" s="1" t="s">
        <v>274</v>
      </c>
      <c r="I7377" s="1" t="s">
        <v>16</v>
      </c>
      <c r="J7377" s="1" t="s">
        <v>23</v>
      </c>
      <c r="K7377" s="1" t="s">
        <v>16</v>
      </c>
      <c r="L7377" s="1" t="s">
        <v>16</v>
      </c>
      <c r="M7377" s="1" t="s">
        <v>16</v>
      </c>
      <c r="N7377" s="1" t="s">
        <v>16</v>
      </c>
      <c r="O7377" s="1">
        <v>63.2</v>
      </c>
      <c r="P7377" s="1">
        <v>1.0</v>
      </c>
    </row>
    <row r="7378">
      <c r="A7378" s="1" t="s">
        <v>29</v>
      </c>
      <c r="B7378" s="1" t="s">
        <v>9602</v>
      </c>
      <c r="C7378" s="2" t="s">
        <v>9552</v>
      </c>
      <c r="D7378" s="1" t="s">
        <v>19</v>
      </c>
      <c r="E7378" s="3" t="str">
        <f t="shared" si="157"/>
        <v>2 Pack Galaxy S21 Ultra 5G- Härdat glas 9H - Super kvalitet 3D</v>
      </c>
      <c r="F7378" s="1" t="s">
        <v>272</v>
      </c>
      <c r="G7378" s="1" t="s">
        <v>273</v>
      </c>
      <c r="H7378" s="1" t="s">
        <v>274</v>
      </c>
      <c r="I7378" s="1" t="s">
        <v>16</v>
      </c>
      <c r="J7378" s="1" t="s">
        <v>23</v>
      </c>
      <c r="K7378" s="1" t="s">
        <v>16</v>
      </c>
      <c r="L7378" s="1" t="s">
        <v>16</v>
      </c>
      <c r="M7378" s="1" t="s">
        <v>16</v>
      </c>
      <c r="N7378" s="1" t="s">
        <v>16</v>
      </c>
      <c r="O7378" s="1">
        <v>63.2</v>
      </c>
      <c r="P7378" s="1">
        <v>1.0</v>
      </c>
    </row>
    <row r="7379">
      <c r="A7379" s="1" t="s">
        <v>29</v>
      </c>
      <c r="B7379" s="1" t="s">
        <v>9603</v>
      </c>
      <c r="C7379" s="2" t="s">
        <v>9552</v>
      </c>
      <c r="D7379" s="1" t="s">
        <v>19</v>
      </c>
      <c r="E7379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7379" s="1" t="s">
        <v>4412</v>
      </c>
      <c r="G7379" s="1" t="s">
        <v>4413</v>
      </c>
      <c r="H7379" s="1" t="s">
        <v>4414</v>
      </c>
      <c r="I7379" s="1" t="s">
        <v>16</v>
      </c>
      <c r="J7379" s="1" t="s">
        <v>23</v>
      </c>
      <c r="K7379" s="1" t="s">
        <v>16</v>
      </c>
      <c r="L7379" s="1" t="s">
        <v>16</v>
      </c>
      <c r="M7379" s="1" t="s">
        <v>16</v>
      </c>
      <c r="N7379" s="1" t="s">
        <v>16</v>
      </c>
      <c r="O7379" s="1">
        <v>63.2</v>
      </c>
      <c r="P7379" s="1">
        <v>1.0</v>
      </c>
    </row>
    <row r="7380">
      <c r="A7380" s="1" t="s">
        <v>29</v>
      </c>
      <c r="B7380" s="1" t="s">
        <v>9604</v>
      </c>
      <c r="C7380" s="2" t="s">
        <v>9552</v>
      </c>
      <c r="D7380" s="1" t="s">
        <v>19</v>
      </c>
      <c r="E7380" s="3" t="str">
        <f>HYPERLINK("https://fyndiq.se/produkt/2477583187264ece/", "2-Pack Samsung S20 - 9H Härdat Glass - Top Kvalitet")</f>
        <v>2-Pack Samsung S20 - 9H Härdat Glass - Top Kvalitet</v>
      </c>
      <c r="F7380" s="1" t="s">
        <v>124</v>
      </c>
      <c r="G7380" s="1" t="s">
        <v>125</v>
      </c>
      <c r="H7380" s="1" t="s">
        <v>126</v>
      </c>
      <c r="I7380" s="1" t="s">
        <v>16</v>
      </c>
      <c r="J7380" s="1" t="s">
        <v>23</v>
      </c>
      <c r="K7380" s="1" t="s">
        <v>16</v>
      </c>
      <c r="L7380" s="1" t="s">
        <v>16</v>
      </c>
      <c r="M7380" s="1" t="s">
        <v>16</v>
      </c>
      <c r="N7380" s="1" t="s">
        <v>16</v>
      </c>
      <c r="O7380" s="1">
        <v>71.2</v>
      </c>
      <c r="P7380" s="1">
        <v>1.0</v>
      </c>
    </row>
    <row r="7381">
      <c r="A7381" s="1" t="s">
        <v>29</v>
      </c>
      <c r="B7381" s="1" t="s">
        <v>9605</v>
      </c>
      <c r="C7381" s="2" t="s">
        <v>9552</v>
      </c>
      <c r="D7381" s="1" t="s">
        <v>19</v>
      </c>
      <c r="E7381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381" s="1" t="s">
        <v>35</v>
      </c>
      <c r="G7381" s="1" t="s">
        <v>36</v>
      </c>
      <c r="H7381" s="1" t="s">
        <v>37</v>
      </c>
      <c r="I7381" s="1" t="s">
        <v>16</v>
      </c>
      <c r="J7381" s="1" t="s">
        <v>23</v>
      </c>
      <c r="K7381" s="1" t="s">
        <v>16</v>
      </c>
      <c r="L7381" s="1" t="s">
        <v>16</v>
      </c>
      <c r="M7381" s="1" t="s">
        <v>16</v>
      </c>
      <c r="N7381" s="1" t="s">
        <v>16</v>
      </c>
      <c r="O7381" s="1">
        <v>63.2</v>
      </c>
      <c r="P7381" s="1">
        <v>1.0</v>
      </c>
    </row>
    <row r="7382">
      <c r="A7382" s="1" t="s">
        <v>29</v>
      </c>
      <c r="B7382" s="1" t="s">
        <v>9606</v>
      </c>
      <c r="C7382" s="2" t="s">
        <v>9552</v>
      </c>
      <c r="D7382" s="1" t="s">
        <v>19</v>
      </c>
      <c r="E7382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7382" s="1" t="s">
        <v>388</v>
      </c>
      <c r="G7382" s="1" t="s">
        <v>389</v>
      </c>
      <c r="H7382" s="1" t="s">
        <v>390</v>
      </c>
      <c r="I7382" s="1" t="s">
        <v>16</v>
      </c>
      <c r="J7382" s="1" t="s">
        <v>23</v>
      </c>
      <c r="K7382" s="1" t="s">
        <v>16</v>
      </c>
      <c r="L7382" s="1" t="s">
        <v>16</v>
      </c>
      <c r="M7382" s="1" t="s">
        <v>16</v>
      </c>
      <c r="N7382" s="1" t="s">
        <v>16</v>
      </c>
      <c r="O7382" s="1">
        <v>63.2</v>
      </c>
      <c r="P7382" s="1">
        <v>1.0</v>
      </c>
    </row>
    <row r="7383">
      <c r="A7383" s="1" t="s">
        <v>29</v>
      </c>
      <c r="B7383" s="1" t="s">
        <v>9607</v>
      </c>
      <c r="C7383" s="2" t="s">
        <v>9552</v>
      </c>
      <c r="D7383" s="1" t="s">
        <v>19</v>
      </c>
      <c r="E7383" s="3" t="str">
        <f>HYPERLINK("https://fyndiq.se/produkt/070a202582a44b59/", "2 Pack Samsung Watch 40mm - Härdat glas 9H - Super kvalitet")</f>
        <v>2 Pack Samsung Watch 40mm - Härdat glas 9H - Super kvalitet</v>
      </c>
      <c r="F7383" s="1" t="s">
        <v>3704</v>
      </c>
      <c r="G7383" s="1" t="s">
        <v>3705</v>
      </c>
      <c r="H7383" s="1" t="s">
        <v>3706</v>
      </c>
      <c r="I7383" s="1" t="s">
        <v>16</v>
      </c>
      <c r="J7383" s="1" t="s">
        <v>23</v>
      </c>
      <c r="K7383" s="1" t="s">
        <v>16</v>
      </c>
      <c r="L7383" s="1" t="s">
        <v>16</v>
      </c>
      <c r="M7383" s="1" t="s">
        <v>16</v>
      </c>
      <c r="N7383" s="1" t="s">
        <v>16</v>
      </c>
      <c r="O7383" s="1">
        <v>63.2</v>
      </c>
      <c r="P7383" s="1">
        <v>1.0</v>
      </c>
    </row>
    <row r="7384">
      <c r="A7384" s="1" t="s">
        <v>29</v>
      </c>
      <c r="B7384" s="1" t="s">
        <v>9608</v>
      </c>
      <c r="C7384" s="2" t="s">
        <v>9552</v>
      </c>
      <c r="D7384" s="1" t="s">
        <v>19</v>
      </c>
      <c r="E738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7384" s="1" t="s">
        <v>709</v>
      </c>
      <c r="G7384" s="1" t="s">
        <v>710</v>
      </c>
      <c r="H7384" s="1" t="s">
        <v>711</v>
      </c>
      <c r="I7384" s="1" t="s">
        <v>16</v>
      </c>
      <c r="J7384" s="1" t="s">
        <v>23</v>
      </c>
      <c r="K7384" s="1" t="s">
        <v>16</v>
      </c>
      <c r="L7384" s="1" t="s">
        <v>16</v>
      </c>
      <c r="M7384" s="1" t="s">
        <v>16</v>
      </c>
      <c r="N7384" s="1" t="s">
        <v>16</v>
      </c>
      <c r="O7384" s="1">
        <v>63.2</v>
      </c>
      <c r="P7384" s="1">
        <v>1.0</v>
      </c>
    </row>
    <row r="7385">
      <c r="A7385" s="1" t="s">
        <v>29</v>
      </c>
      <c r="B7385" s="1" t="s">
        <v>9609</v>
      </c>
      <c r="C7385" s="2" t="s">
        <v>9552</v>
      </c>
      <c r="D7385" s="1" t="s">
        <v>19</v>
      </c>
      <c r="E738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385" s="1" t="s">
        <v>977</v>
      </c>
      <c r="G7385" s="1" t="s">
        <v>978</v>
      </c>
      <c r="H7385" s="1" t="s">
        <v>979</v>
      </c>
      <c r="I7385" s="1" t="s">
        <v>16</v>
      </c>
      <c r="J7385" s="1" t="s">
        <v>23</v>
      </c>
      <c r="K7385" s="1" t="s">
        <v>16</v>
      </c>
      <c r="L7385" s="1" t="s">
        <v>16</v>
      </c>
      <c r="M7385" s="1" t="s">
        <v>16</v>
      </c>
      <c r="N7385" s="1" t="s">
        <v>16</v>
      </c>
      <c r="O7385" s="1">
        <v>63.2</v>
      </c>
      <c r="P7385" s="1">
        <v>1.0</v>
      </c>
    </row>
    <row r="7386">
      <c r="A7386" s="1" t="s">
        <v>29</v>
      </c>
      <c r="B7386" s="1" t="s">
        <v>9610</v>
      </c>
      <c r="C7386" s="2" t="s">
        <v>9552</v>
      </c>
      <c r="D7386" s="1" t="s">
        <v>19</v>
      </c>
      <c r="E7386" s="3" t="str">
        <f>HYPERLINK("https://fyndiq.se/produkt/56c72c0ba5f749b5/", "2-Pack SAMSUNG S24 Skärmskydd - Härdat Glas 9H - Super kvalitet 3D")</f>
        <v>2-Pack SAMSUNG S24 Skärmskydd - Härdat Glas 9H - Super kvalitet 3D</v>
      </c>
      <c r="F7386" s="1" t="s">
        <v>263</v>
      </c>
      <c r="G7386" s="1" t="s">
        <v>264</v>
      </c>
      <c r="H7386" s="1" t="s">
        <v>265</v>
      </c>
      <c r="I7386" s="1" t="s">
        <v>16</v>
      </c>
      <c r="J7386" s="1" t="s">
        <v>23</v>
      </c>
      <c r="K7386" s="1" t="s">
        <v>16</v>
      </c>
      <c r="L7386" s="1" t="s">
        <v>16</v>
      </c>
      <c r="M7386" s="1" t="s">
        <v>16</v>
      </c>
      <c r="N7386" s="1" t="s">
        <v>16</v>
      </c>
      <c r="O7386" s="1">
        <v>71.2</v>
      </c>
      <c r="P7386" s="1">
        <v>1.0</v>
      </c>
    </row>
    <row r="7387">
      <c r="A7387" s="1" t="s">
        <v>29</v>
      </c>
      <c r="B7387" s="1" t="s">
        <v>9611</v>
      </c>
      <c r="C7387" s="2" t="s">
        <v>9552</v>
      </c>
      <c r="D7387" s="1" t="s">
        <v>19</v>
      </c>
      <c r="E738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387" s="1" t="s">
        <v>311</v>
      </c>
      <c r="G7387" s="1" t="s">
        <v>312</v>
      </c>
      <c r="H7387" s="1" t="s">
        <v>313</v>
      </c>
      <c r="I7387" s="1" t="s">
        <v>16</v>
      </c>
      <c r="J7387" s="1" t="s">
        <v>23</v>
      </c>
      <c r="K7387" s="1" t="s">
        <v>16</v>
      </c>
      <c r="L7387" s="1" t="s">
        <v>16</v>
      </c>
      <c r="M7387" s="1" t="s">
        <v>16</v>
      </c>
      <c r="N7387" s="1" t="s">
        <v>16</v>
      </c>
      <c r="O7387" s="1">
        <v>71.2</v>
      </c>
      <c r="P7387" s="1">
        <v>1.0</v>
      </c>
    </row>
    <row r="7388">
      <c r="A7388" s="1" t="s">
        <v>29</v>
      </c>
      <c r="B7388" s="1" t="s">
        <v>9612</v>
      </c>
      <c r="C7388" s="2" t="s">
        <v>9552</v>
      </c>
      <c r="D7388" s="1" t="s">
        <v>19</v>
      </c>
      <c r="E738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388" s="1" t="s">
        <v>183</v>
      </c>
      <c r="G7388" s="1" t="s">
        <v>184</v>
      </c>
      <c r="H7388" s="1" t="s">
        <v>185</v>
      </c>
      <c r="I7388" s="1" t="s">
        <v>16</v>
      </c>
      <c r="J7388" s="1" t="s">
        <v>23</v>
      </c>
      <c r="K7388" s="1" t="s">
        <v>16</v>
      </c>
      <c r="L7388" s="1" t="s">
        <v>16</v>
      </c>
      <c r="M7388" s="1" t="s">
        <v>16</v>
      </c>
      <c r="N7388" s="1" t="s">
        <v>16</v>
      </c>
      <c r="O7388" s="1">
        <v>79.2</v>
      </c>
      <c r="P7388" s="1">
        <v>1.0</v>
      </c>
    </row>
    <row r="7389">
      <c r="A7389" s="1" t="s">
        <v>29</v>
      </c>
      <c r="B7389" s="1" t="s">
        <v>9613</v>
      </c>
      <c r="C7389" s="2" t="s">
        <v>9552</v>
      </c>
      <c r="D7389" s="1" t="s">
        <v>19</v>
      </c>
      <c r="E7389" s="3" t="str">
        <f>HYPERLINK("https://fyndiq.se/produkt/1680a3aea19a4558/", "2-Pack Samsung S20 Skärmskydd - Härdat Glas 9H - Super kvalitet 3D")</f>
        <v>2-Pack Samsung S20 Skärmskydd - Härdat Glas 9H - Super kvalitet 3D</v>
      </c>
      <c r="F7389" s="1" t="s">
        <v>755</v>
      </c>
      <c r="G7389" s="1" t="s">
        <v>756</v>
      </c>
      <c r="H7389" s="1" t="s">
        <v>757</v>
      </c>
      <c r="I7389" s="1" t="s">
        <v>16</v>
      </c>
      <c r="J7389" s="1" t="s">
        <v>23</v>
      </c>
      <c r="K7389" s="1" t="s">
        <v>16</v>
      </c>
      <c r="L7389" s="1" t="s">
        <v>16</v>
      </c>
      <c r="M7389" s="1" t="s">
        <v>16</v>
      </c>
      <c r="N7389" s="1" t="s">
        <v>16</v>
      </c>
      <c r="O7389" s="1">
        <v>63.2</v>
      </c>
      <c r="P7389" s="1">
        <v>1.0</v>
      </c>
    </row>
    <row r="7390">
      <c r="A7390" s="1" t="s">
        <v>29</v>
      </c>
      <c r="B7390" s="1" t="s">
        <v>9614</v>
      </c>
      <c r="C7390" s="2" t="s">
        <v>9552</v>
      </c>
      <c r="D7390" s="1" t="s">
        <v>19</v>
      </c>
      <c r="E7390" s="3" t="str">
        <f>HYPERLINK("https://fyndiq.se/produkt/4cdad3b689104202/", "2-PACK Full Cover Iphone 7 Vit - Härdat Glas 9H Skärmskydd 3D")</f>
        <v>2-PACK Full Cover Iphone 7 Vit - Härdat Glas 9H Skärmskydd 3D</v>
      </c>
      <c r="F7390" s="1" t="s">
        <v>618</v>
      </c>
      <c r="G7390" s="1" t="s">
        <v>619</v>
      </c>
      <c r="H7390" s="1" t="s">
        <v>620</v>
      </c>
      <c r="I7390" s="1" t="s">
        <v>16</v>
      </c>
      <c r="J7390" s="1" t="s">
        <v>23</v>
      </c>
      <c r="K7390" s="1" t="s">
        <v>16</v>
      </c>
      <c r="L7390" s="1" t="s">
        <v>16</v>
      </c>
      <c r="M7390" s="1" t="s">
        <v>16</v>
      </c>
      <c r="N7390" s="1" t="s">
        <v>16</v>
      </c>
      <c r="O7390" s="1">
        <v>55.2</v>
      </c>
      <c r="P7390" s="1">
        <v>1.0</v>
      </c>
    </row>
    <row r="7391">
      <c r="A7391" s="1" t="s">
        <v>29</v>
      </c>
      <c r="B7391" s="1" t="s">
        <v>9615</v>
      </c>
      <c r="C7391" s="2" t="s">
        <v>9552</v>
      </c>
      <c r="D7391" s="1" t="s">
        <v>19</v>
      </c>
      <c r="E7391" s="3" t="str">
        <f>HYPERLINK("https://fyndiq.se/produkt/406117b60bf241a0/", "2-Pack Samsung Galaxy S9 - Härdat glas 9H - Super kvalitet 3D")</f>
        <v>2-Pack Samsung Galaxy S9 - Härdat glas 9H - Super kvalitet 3D</v>
      </c>
      <c r="F7391" s="1" t="s">
        <v>228</v>
      </c>
      <c r="G7391" s="1" t="s">
        <v>229</v>
      </c>
      <c r="H7391" s="1" t="s">
        <v>230</v>
      </c>
      <c r="I7391" s="1" t="s">
        <v>16</v>
      </c>
      <c r="J7391" s="1" t="s">
        <v>23</v>
      </c>
      <c r="K7391" s="1" t="s">
        <v>16</v>
      </c>
      <c r="L7391" s="1" t="s">
        <v>16</v>
      </c>
      <c r="M7391" s="1" t="s">
        <v>16</v>
      </c>
      <c r="N7391" s="1" t="s">
        <v>16</v>
      </c>
      <c r="O7391" s="1">
        <v>63.2</v>
      </c>
      <c r="P7391" s="1">
        <v>1.0</v>
      </c>
    </row>
    <row r="7392">
      <c r="A7392" s="1" t="s">
        <v>29</v>
      </c>
      <c r="B7392" s="1" t="s">
        <v>9616</v>
      </c>
      <c r="C7392" s="2" t="s">
        <v>9552</v>
      </c>
      <c r="D7392" s="1" t="s">
        <v>19</v>
      </c>
      <c r="E7392" s="3" t="str">
        <f>HYPERLINK("https://fyndiq.se/produkt/41cea0d4a42e446e/", "2 Pack Linsskydd Samsung Galaxy S22 - Härdat Glas 9H - Super 3D")</f>
        <v>2 Pack Linsskydd Samsung Galaxy S22 - Härdat Glas 9H - Super 3D</v>
      </c>
      <c r="F7392" s="1" t="s">
        <v>1771</v>
      </c>
      <c r="G7392" s="1" t="s">
        <v>1772</v>
      </c>
      <c r="H7392" s="1" t="s">
        <v>1773</v>
      </c>
      <c r="I7392" s="1" t="s">
        <v>16</v>
      </c>
      <c r="J7392" s="1" t="s">
        <v>23</v>
      </c>
      <c r="K7392" s="1" t="s">
        <v>16</v>
      </c>
      <c r="L7392" s="1" t="s">
        <v>16</v>
      </c>
      <c r="M7392" s="1" t="s">
        <v>16</v>
      </c>
      <c r="N7392" s="1" t="s">
        <v>16</v>
      </c>
      <c r="O7392" s="1">
        <v>63.2</v>
      </c>
      <c r="P7392" s="1">
        <v>1.0</v>
      </c>
    </row>
    <row r="7393">
      <c r="A7393" s="1" t="s">
        <v>29</v>
      </c>
      <c r="B7393" s="1" t="s">
        <v>9617</v>
      </c>
      <c r="C7393" s="2" t="s">
        <v>9552</v>
      </c>
      <c r="D7393" s="1" t="s">
        <v>19</v>
      </c>
      <c r="E7393" s="3" t="str">
        <f>HYPERLINK("https://fyndiq.se/produkt/66924f1ff238487e/", "2-Pack GOOGLE PIXEL 7A Skärmskydd - Härdat Glas 9H - Super kvalitet 3D")</f>
        <v>2-Pack GOOGLE PIXEL 7A Skärmskydd - Härdat Glas 9H - Super kvalitet 3D</v>
      </c>
      <c r="F7393" s="1" t="s">
        <v>315</v>
      </c>
      <c r="G7393" s="1" t="s">
        <v>316</v>
      </c>
      <c r="H7393" s="1" t="s">
        <v>317</v>
      </c>
      <c r="I7393" s="1" t="s">
        <v>16</v>
      </c>
      <c r="J7393" s="1" t="s">
        <v>23</v>
      </c>
      <c r="K7393" s="1" t="s">
        <v>16</v>
      </c>
      <c r="L7393" s="1" t="s">
        <v>16</v>
      </c>
      <c r="M7393" s="1" t="s">
        <v>16</v>
      </c>
      <c r="N7393" s="1" t="s">
        <v>16</v>
      </c>
      <c r="O7393" s="1">
        <v>63.2</v>
      </c>
      <c r="P7393" s="1">
        <v>1.0</v>
      </c>
    </row>
    <row r="7394">
      <c r="A7394" s="1" t="s">
        <v>29</v>
      </c>
      <c r="B7394" s="1" t="s">
        <v>9618</v>
      </c>
      <c r="C7394" s="2" t="s">
        <v>9552</v>
      </c>
      <c r="D7394" s="1" t="s">
        <v>19</v>
      </c>
      <c r="E7394" s="3" t="str">
        <f>HYPERLINK("https://fyndiq.se/produkt/cc43d01c37a84f4a/", "Samsung Galaxy S20 FE - Härdat glas 9H - Super kvalitet 3D")</f>
        <v>Samsung Galaxy S20 FE - Härdat glas 9H - Super kvalitet 3D</v>
      </c>
      <c r="F7394" s="1" t="s">
        <v>827</v>
      </c>
      <c r="G7394" s="1" t="s">
        <v>828</v>
      </c>
      <c r="H7394" s="1" t="s">
        <v>829</v>
      </c>
      <c r="I7394" s="1" t="s">
        <v>16</v>
      </c>
      <c r="J7394" s="1" t="s">
        <v>23</v>
      </c>
      <c r="K7394" s="1" t="s">
        <v>16</v>
      </c>
      <c r="L7394" s="1" t="s">
        <v>16</v>
      </c>
      <c r="M7394" s="1" t="s">
        <v>16</v>
      </c>
      <c r="N7394" s="1" t="s">
        <v>16</v>
      </c>
      <c r="O7394" s="1">
        <v>55.2</v>
      </c>
      <c r="P7394" s="1">
        <v>1.0</v>
      </c>
    </row>
    <row r="7395">
      <c r="A7395" s="1" t="s">
        <v>29</v>
      </c>
      <c r="B7395" s="1" t="s">
        <v>9619</v>
      </c>
      <c r="C7395" s="2" t="s">
        <v>9552</v>
      </c>
      <c r="D7395" s="1" t="s">
        <v>19</v>
      </c>
      <c r="E7395" s="3" t="str">
        <f>HYPERLINK("https://fyndiq.se/produkt/a3a0bf045cf0498d/", "2-Pack Huawei P30 Lite - Härdat glas 9H – 3D Super kvalitet")</f>
        <v>2-Pack Huawei P30 Lite - Härdat glas 9H – 3D Super kvalitet</v>
      </c>
      <c r="F7395" s="1" t="s">
        <v>1011</v>
      </c>
      <c r="G7395" s="1" t="s">
        <v>1012</v>
      </c>
      <c r="H7395" s="1" t="s">
        <v>1013</v>
      </c>
      <c r="I7395" s="1" t="s">
        <v>16</v>
      </c>
      <c r="J7395" s="1" t="s">
        <v>23</v>
      </c>
      <c r="K7395" s="1" t="s">
        <v>16</v>
      </c>
      <c r="L7395" s="1" t="s">
        <v>16</v>
      </c>
      <c r="M7395" s="1" t="s">
        <v>16</v>
      </c>
      <c r="N7395" s="1" t="s">
        <v>16</v>
      </c>
      <c r="O7395" s="1">
        <v>63.2</v>
      </c>
      <c r="P7395" s="1">
        <v>1.0</v>
      </c>
    </row>
    <row r="7396">
      <c r="A7396" s="1" t="s">
        <v>29</v>
      </c>
      <c r="B7396" s="1" t="s">
        <v>9620</v>
      </c>
      <c r="C7396" s="2" t="s">
        <v>9552</v>
      </c>
      <c r="D7396" s="1" t="s">
        <v>19</v>
      </c>
      <c r="E7396" s="3" t="str">
        <f>HYPERLINK("https://fyndiq.se/produkt/0b0a10207cac430e/", "Samsung Galaxy A12 - Härdat glas 9H -Top kvalitet 3D Skärmskydd")</f>
        <v>Samsung Galaxy A12 - Härdat glas 9H -Top kvalitet 3D Skärmskydd</v>
      </c>
      <c r="F7396" s="1" t="s">
        <v>8262</v>
      </c>
      <c r="G7396" s="1" t="s">
        <v>8263</v>
      </c>
      <c r="H7396" s="1" t="s">
        <v>8264</v>
      </c>
      <c r="I7396" s="1" t="s">
        <v>16</v>
      </c>
      <c r="J7396" s="1" t="s">
        <v>23</v>
      </c>
      <c r="K7396" s="1" t="s">
        <v>16</v>
      </c>
      <c r="L7396" s="1" t="s">
        <v>16</v>
      </c>
      <c r="M7396" s="1" t="s">
        <v>16</v>
      </c>
      <c r="N7396" s="1" t="s">
        <v>16</v>
      </c>
      <c r="O7396" s="1">
        <v>55.2</v>
      </c>
      <c r="P7396" s="1">
        <v>2.0</v>
      </c>
    </row>
    <row r="7397">
      <c r="A7397" s="1" t="s">
        <v>29</v>
      </c>
      <c r="B7397" s="1" t="s">
        <v>9621</v>
      </c>
      <c r="C7397" s="2" t="s">
        <v>9552</v>
      </c>
      <c r="D7397" s="1" t="s">
        <v>19</v>
      </c>
      <c r="E7397" s="3" t="str">
        <f>HYPERLINK("https://fyndiq.se/produkt/66924f1ff238487e/", "2-Pack GOOGLE PIXEL 7A Skärmskydd - Härdat Glas 9H - Super kvalitet 3D")</f>
        <v>2-Pack GOOGLE PIXEL 7A Skärmskydd - Härdat Glas 9H - Super kvalitet 3D</v>
      </c>
      <c r="F7397" s="1" t="s">
        <v>315</v>
      </c>
      <c r="G7397" s="1" t="s">
        <v>316</v>
      </c>
      <c r="H7397" s="1" t="s">
        <v>317</v>
      </c>
      <c r="I7397" s="1" t="s">
        <v>16</v>
      </c>
      <c r="J7397" s="1" t="s">
        <v>23</v>
      </c>
      <c r="K7397" s="1" t="s">
        <v>16</v>
      </c>
      <c r="L7397" s="1" t="s">
        <v>16</v>
      </c>
      <c r="M7397" s="1" t="s">
        <v>16</v>
      </c>
      <c r="N7397" s="1" t="s">
        <v>16</v>
      </c>
      <c r="O7397" s="1">
        <v>63.2</v>
      </c>
      <c r="P7397" s="1">
        <v>1.0</v>
      </c>
    </row>
    <row r="7398">
      <c r="A7398" s="1" t="s">
        <v>29</v>
      </c>
      <c r="B7398" s="1" t="s">
        <v>9622</v>
      </c>
      <c r="C7398" s="2" t="s">
        <v>9552</v>
      </c>
      <c r="D7398" s="1" t="s">
        <v>19</v>
      </c>
      <c r="E7398" s="3" t="str">
        <f>HYPERLINK("https://fyndiq.se/produkt/2c70e8c876124223/", "2-Pack XIAOMI REDMI 12C Skärmskydd - Härdat Glas 9H - Super kvalitet 3D")</f>
        <v>2-Pack XIAOMI REDMI 12C Skärmskydd - Härdat Glas 9H - Super kvalitet 3D</v>
      </c>
      <c r="F7398" s="1" t="s">
        <v>795</v>
      </c>
      <c r="G7398" s="1" t="s">
        <v>796</v>
      </c>
      <c r="H7398" s="1" t="s">
        <v>797</v>
      </c>
      <c r="I7398" s="1" t="s">
        <v>16</v>
      </c>
      <c r="J7398" s="1" t="s">
        <v>23</v>
      </c>
      <c r="K7398" s="1" t="s">
        <v>16</v>
      </c>
      <c r="L7398" s="1" t="s">
        <v>16</v>
      </c>
      <c r="M7398" s="1" t="s">
        <v>16</v>
      </c>
      <c r="N7398" s="1" t="s">
        <v>16</v>
      </c>
      <c r="O7398" s="1">
        <v>63.2</v>
      </c>
      <c r="P7398" s="1">
        <v>1.0</v>
      </c>
    </row>
    <row r="7399">
      <c r="A7399" s="1" t="s">
        <v>29</v>
      </c>
      <c r="B7399" s="1" t="s">
        <v>9623</v>
      </c>
      <c r="C7399" s="2" t="s">
        <v>9552</v>
      </c>
      <c r="D7399" s="1" t="s">
        <v>19</v>
      </c>
      <c r="E7399" s="3" t="str">
        <f>HYPERLINK("https://fyndiq.se/produkt/416415a768684efb/", "2-Pack Samsung Galaxy S21 5G - 9H Härdat Glas - HD")</f>
        <v>2-Pack Samsung Galaxy S21 5G - 9H Härdat Glas - HD</v>
      </c>
      <c r="F7399" s="1" t="s">
        <v>39</v>
      </c>
      <c r="G7399" s="1" t="s">
        <v>40</v>
      </c>
      <c r="H7399" s="1" t="s">
        <v>41</v>
      </c>
      <c r="I7399" s="1" t="s">
        <v>16</v>
      </c>
      <c r="J7399" s="1" t="s">
        <v>23</v>
      </c>
      <c r="K7399" s="1" t="s">
        <v>16</v>
      </c>
      <c r="L7399" s="1" t="s">
        <v>16</v>
      </c>
      <c r="M7399" s="1" t="s">
        <v>16</v>
      </c>
      <c r="N7399" s="1" t="s">
        <v>16</v>
      </c>
      <c r="O7399" s="1">
        <v>63.2</v>
      </c>
      <c r="P7399" s="1">
        <v>1.0</v>
      </c>
    </row>
    <row r="7400">
      <c r="A7400" s="1" t="s">
        <v>29</v>
      </c>
      <c r="B7400" s="1" t="s">
        <v>9624</v>
      </c>
      <c r="C7400" s="2" t="s">
        <v>9552</v>
      </c>
      <c r="D7400" s="1" t="s">
        <v>19</v>
      </c>
      <c r="E7400" s="3" t="str">
        <f>HYPERLINK("https://fyndiq.se/produkt/f7b16236096d401a/", "2-Pack Google Pixel 7A - Härdat glas 9H - Super kvalitet 3D Skärmskydd")</f>
        <v>2-Pack Google Pixel 7A - Härdat glas 9H - Super kvalitet 3D Skärmskydd</v>
      </c>
      <c r="F7400" s="1" t="s">
        <v>852</v>
      </c>
      <c r="G7400" s="1" t="s">
        <v>853</v>
      </c>
      <c r="H7400" s="1" t="s">
        <v>854</v>
      </c>
      <c r="I7400" s="1" t="s">
        <v>16</v>
      </c>
      <c r="J7400" s="1" t="s">
        <v>23</v>
      </c>
      <c r="K7400" s="1" t="s">
        <v>16</v>
      </c>
      <c r="L7400" s="1" t="s">
        <v>16</v>
      </c>
      <c r="M7400" s="1" t="s">
        <v>16</v>
      </c>
      <c r="N7400" s="1" t="s">
        <v>16</v>
      </c>
      <c r="O7400" s="1">
        <v>63.2</v>
      </c>
      <c r="P7400" s="1">
        <v>1.0</v>
      </c>
    </row>
    <row r="7401">
      <c r="A7401" s="1" t="s">
        <v>29</v>
      </c>
      <c r="B7401" s="1" t="s">
        <v>9625</v>
      </c>
      <c r="C7401" s="2" t="s">
        <v>9552</v>
      </c>
      <c r="D7401" s="1" t="s">
        <v>19</v>
      </c>
      <c r="E7401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7401" s="1" t="s">
        <v>3112</v>
      </c>
      <c r="G7401" s="1" t="s">
        <v>3113</v>
      </c>
      <c r="H7401" s="1" t="s">
        <v>3114</v>
      </c>
      <c r="I7401" s="1" t="s">
        <v>16</v>
      </c>
      <c r="J7401" s="1" t="s">
        <v>23</v>
      </c>
      <c r="K7401" s="1" t="s">
        <v>16</v>
      </c>
      <c r="L7401" s="1" t="s">
        <v>16</v>
      </c>
      <c r="M7401" s="1" t="s">
        <v>16</v>
      </c>
      <c r="N7401" s="1" t="s">
        <v>16</v>
      </c>
      <c r="O7401" s="1">
        <v>63.2</v>
      </c>
      <c r="P7401" s="1">
        <v>1.0</v>
      </c>
    </row>
    <row r="7402">
      <c r="A7402" s="1" t="s">
        <v>29</v>
      </c>
      <c r="B7402" s="1" t="s">
        <v>9626</v>
      </c>
      <c r="C7402" s="2" t="s">
        <v>9552</v>
      </c>
      <c r="D7402" s="1" t="s">
        <v>19</v>
      </c>
      <c r="E7402" s="3" t="str">
        <f>HYPERLINK("https://fyndiq.se/produkt/a00b62acc6644fd2/", "2-Pack Samsung Galaxy S10 - Härdat glas 9H – Super kvalitet 3D")</f>
        <v>2-Pack Samsung Galaxy S10 - Härdat glas 9H – Super kvalitet 3D</v>
      </c>
      <c r="F7402" s="1" t="s">
        <v>1291</v>
      </c>
      <c r="G7402" s="1" t="s">
        <v>1292</v>
      </c>
      <c r="H7402" s="1" t="s">
        <v>1293</v>
      </c>
      <c r="I7402" s="1" t="s">
        <v>16</v>
      </c>
      <c r="J7402" s="1" t="s">
        <v>23</v>
      </c>
      <c r="K7402" s="1" t="s">
        <v>16</v>
      </c>
      <c r="L7402" s="1" t="s">
        <v>16</v>
      </c>
      <c r="M7402" s="1" t="s">
        <v>16</v>
      </c>
      <c r="N7402" s="1" t="s">
        <v>16</v>
      </c>
      <c r="O7402" s="1">
        <v>63.2</v>
      </c>
      <c r="P7402" s="1">
        <v>1.0</v>
      </c>
    </row>
    <row r="7403">
      <c r="A7403" s="1" t="s">
        <v>29</v>
      </c>
      <c r="B7403" s="1" t="s">
        <v>9627</v>
      </c>
      <c r="C7403" s="2" t="s">
        <v>9552</v>
      </c>
      <c r="D7403" s="1" t="s">
        <v>19</v>
      </c>
      <c r="E7403" s="3" t="str">
        <f>HYPERLINK("https://fyndiq.se/produkt/a34f701dc60542a7/", "2 Pack Samsung Galaxy A32 - Härdat glas 9H - Super kvalitet 3D")</f>
        <v>2 Pack Samsung Galaxy A32 - Härdat glas 9H - Super kvalitet 3D</v>
      </c>
      <c r="F7403" s="1" t="s">
        <v>6491</v>
      </c>
      <c r="G7403" s="1" t="s">
        <v>6492</v>
      </c>
      <c r="H7403" s="1" t="s">
        <v>6493</v>
      </c>
      <c r="I7403" s="1" t="s">
        <v>16</v>
      </c>
      <c r="J7403" s="1" t="s">
        <v>23</v>
      </c>
      <c r="K7403" s="1" t="s">
        <v>16</v>
      </c>
      <c r="L7403" s="1" t="s">
        <v>16</v>
      </c>
      <c r="M7403" s="1" t="s">
        <v>16</v>
      </c>
      <c r="N7403" s="1" t="s">
        <v>16</v>
      </c>
      <c r="O7403" s="1">
        <v>63.2</v>
      </c>
      <c r="P7403" s="1">
        <v>1.0</v>
      </c>
    </row>
    <row r="7404">
      <c r="A7404" s="1" t="s">
        <v>29</v>
      </c>
      <c r="B7404" s="1" t="s">
        <v>9628</v>
      </c>
      <c r="C7404" s="2" t="s">
        <v>9552</v>
      </c>
      <c r="D7404" s="1" t="s">
        <v>19</v>
      </c>
      <c r="E7404" s="3" t="str">
        <f>HYPERLINK("https://fyndiq.se/produkt/4c221907d1254100/", "2-Pack Samsung A14 Skärmskydd - Härdat Glas 9H - Super kvalitet 3D")</f>
        <v>2-Pack Samsung A14 Skärmskydd - Härdat Glas 9H - Super kvalitet 3D</v>
      </c>
      <c r="F7404" s="1" t="s">
        <v>167</v>
      </c>
      <c r="G7404" s="1" t="s">
        <v>168</v>
      </c>
      <c r="H7404" s="1" t="s">
        <v>169</v>
      </c>
      <c r="I7404" s="1" t="s">
        <v>16</v>
      </c>
      <c r="J7404" s="1" t="s">
        <v>23</v>
      </c>
      <c r="K7404" s="1" t="s">
        <v>16</v>
      </c>
      <c r="L7404" s="1" t="s">
        <v>16</v>
      </c>
      <c r="M7404" s="1" t="s">
        <v>16</v>
      </c>
      <c r="N7404" s="1" t="s">
        <v>16</v>
      </c>
      <c r="O7404" s="1">
        <v>63.2</v>
      </c>
      <c r="P7404" s="1">
        <v>1.0</v>
      </c>
    </row>
    <row r="7405">
      <c r="A7405" s="1" t="s">
        <v>29</v>
      </c>
      <c r="B7405" s="1" t="s">
        <v>9629</v>
      </c>
      <c r="C7405" s="2" t="s">
        <v>9552</v>
      </c>
      <c r="D7405" s="1" t="s">
        <v>19</v>
      </c>
      <c r="E7405" s="3" t="str">
        <f>HYPERLINK("https://fyndiq.se/produkt/9d1220d8eae94256/", "1-Pack SAMSUNG S24 Skärmskydd - Härdat Glas 9H - Super kvalitet 3D")</f>
        <v>1-Pack SAMSUNG S24 Skärmskydd - Härdat Glas 9H - Super kvalitet 3D</v>
      </c>
      <c r="F7405" s="1" t="s">
        <v>4651</v>
      </c>
      <c r="G7405" s="1" t="s">
        <v>4652</v>
      </c>
      <c r="H7405" s="1" t="s">
        <v>4653</v>
      </c>
      <c r="I7405" s="1" t="s">
        <v>16</v>
      </c>
      <c r="J7405" s="1" t="s">
        <v>23</v>
      </c>
      <c r="K7405" s="1" t="s">
        <v>16</v>
      </c>
      <c r="L7405" s="1" t="s">
        <v>16</v>
      </c>
      <c r="M7405" s="1" t="s">
        <v>16</v>
      </c>
      <c r="N7405" s="1" t="s">
        <v>16</v>
      </c>
      <c r="O7405" s="1">
        <v>63.2</v>
      </c>
      <c r="P7405" s="1">
        <v>1.0</v>
      </c>
    </row>
    <row r="7406">
      <c r="A7406" s="1" t="s">
        <v>29</v>
      </c>
      <c r="B7406" s="1" t="s">
        <v>9630</v>
      </c>
      <c r="C7406" s="2" t="s">
        <v>9552</v>
      </c>
      <c r="D7406" s="1" t="s">
        <v>19</v>
      </c>
      <c r="E7406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7406" s="1" t="s">
        <v>71</v>
      </c>
      <c r="G7406" s="1" t="s">
        <v>72</v>
      </c>
      <c r="H7406" s="1" t="s">
        <v>73</v>
      </c>
      <c r="I7406" s="1" t="s">
        <v>16</v>
      </c>
      <c r="J7406" s="1" t="s">
        <v>23</v>
      </c>
      <c r="K7406" s="1" t="s">
        <v>16</v>
      </c>
      <c r="L7406" s="1" t="s">
        <v>16</v>
      </c>
      <c r="M7406" s="1" t="s">
        <v>16</v>
      </c>
      <c r="N7406" s="1" t="s">
        <v>16</v>
      </c>
      <c r="O7406" s="1">
        <v>63.2</v>
      </c>
      <c r="P7406" s="1">
        <v>1.0</v>
      </c>
    </row>
    <row r="7407">
      <c r="A7407" s="1" t="s">
        <v>29</v>
      </c>
      <c r="B7407" s="1" t="s">
        <v>9631</v>
      </c>
      <c r="C7407" s="2" t="s">
        <v>9552</v>
      </c>
      <c r="D7407" s="1" t="s">
        <v>19</v>
      </c>
      <c r="E7407" s="3" t="str">
        <f>HYPERLINK("https://fyndiq.se/produkt/aca65018f890445c/", "2 Pack Samsung Galaxy Note 10 - Härdat glas 9H-Super kvalitet 3D")</f>
        <v>2 Pack Samsung Galaxy Note 10 - Härdat glas 9H-Super kvalitet 3D</v>
      </c>
      <c r="F7407" s="1" t="s">
        <v>818</v>
      </c>
      <c r="G7407" s="1" t="s">
        <v>819</v>
      </c>
      <c r="H7407" s="1" t="s">
        <v>820</v>
      </c>
      <c r="I7407" s="1" t="s">
        <v>16</v>
      </c>
      <c r="J7407" s="1" t="s">
        <v>23</v>
      </c>
      <c r="K7407" s="1" t="s">
        <v>16</v>
      </c>
      <c r="L7407" s="1" t="s">
        <v>16</v>
      </c>
      <c r="M7407" s="1" t="s">
        <v>16</v>
      </c>
      <c r="N7407" s="1" t="s">
        <v>16</v>
      </c>
      <c r="O7407" s="1">
        <v>63.2</v>
      </c>
      <c r="P7407" s="1">
        <v>1.0</v>
      </c>
    </row>
    <row r="7408">
      <c r="A7408" s="1" t="s">
        <v>29</v>
      </c>
      <c r="B7408" s="1" t="s">
        <v>9632</v>
      </c>
      <c r="C7408" s="2" t="s">
        <v>9552</v>
      </c>
      <c r="D7408" s="1" t="s">
        <v>19</v>
      </c>
      <c r="E7408" s="3" t="str">
        <f>HYPERLINK("https://fyndiq.se/produkt/416415a768684efb/", "2-Pack Samsung Galaxy S21 5G - 9H Härdat Glas - HD")</f>
        <v>2-Pack Samsung Galaxy S21 5G - 9H Härdat Glas - HD</v>
      </c>
      <c r="F7408" s="1" t="s">
        <v>39</v>
      </c>
      <c r="G7408" s="1" t="s">
        <v>40</v>
      </c>
      <c r="H7408" s="1" t="s">
        <v>41</v>
      </c>
      <c r="I7408" s="1" t="s">
        <v>16</v>
      </c>
      <c r="J7408" s="1" t="s">
        <v>23</v>
      </c>
      <c r="K7408" s="1" t="s">
        <v>16</v>
      </c>
      <c r="L7408" s="1" t="s">
        <v>16</v>
      </c>
      <c r="M7408" s="1" t="s">
        <v>16</v>
      </c>
      <c r="N7408" s="1" t="s">
        <v>16</v>
      </c>
      <c r="O7408" s="1">
        <v>63.2</v>
      </c>
      <c r="P7408" s="1">
        <v>1.0</v>
      </c>
    </row>
    <row r="7409">
      <c r="A7409" s="1" t="s">
        <v>29</v>
      </c>
      <c r="B7409" s="1" t="s">
        <v>9633</v>
      </c>
      <c r="C7409" s="2" t="s">
        <v>9552</v>
      </c>
      <c r="D7409" s="1" t="s">
        <v>19</v>
      </c>
      <c r="E7409" s="3" t="str">
        <f>HYPERLINK("https://fyndiq.se/produkt/c6f3e47a88184e8d/", "2-Pack SAMSUNG A55 Skärmskydd - Härdat Glas 9H - Super kvalitet 3D")</f>
        <v>2-Pack SAMSUNG A55 Skärmskydd - Härdat Glas 9H - Super kvalitet 3D</v>
      </c>
      <c r="F7409" s="1" t="s">
        <v>83</v>
      </c>
      <c r="G7409" s="1" t="s">
        <v>84</v>
      </c>
      <c r="H7409" s="1" t="s">
        <v>85</v>
      </c>
      <c r="I7409" s="1" t="s">
        <v>16</v>
      </c>
      <c r="J7409" s="1" t="s">
        <v>23</v>
      </c>
      <c r="K7409" s="1" t="s">
        <v>16</v>
      </c>
      <c r="L7409" s="1" t="s">
        <v>16</v>
      </c>
      <c r="M7409" s="1" t="s">
        <v>16</v>
      </c>
      <c r="N7409" s="1" t="s">
        <v>16</v>
      </c>
      <c r="O7409" s="1">
        <v>63.2</v>
      </c>
      <c r="P7409" s="1">
        <v>1.0</v>
      </c>
    </row>
    <row r="7410">
      <c r="A7410" s="1" t="s">
        <v>29</v>
      </c>
      <c r="B7410" s="1" t="s">
        <v>9634</v>
      </c>
      <c r="C7410" s="2" t="s">
        <v>9552</v>
      </c>
      <c r="D7410" s="1" t="s">
        <v>19</v>
      </c>
      <c r="E741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410" s="1" t="s">
        <v>103</v>
      </c>
      <c r="G7410" s="1" t="s">
        <v>104</v>
      </c>
      <c r="H7410" s="1" t="s">
        <v>105</v>
      </c>
      <c r="I7410" s="1" t="s">
        <v>16</v>
      </c>
      <c r="J7410" s="1" t="s">
        <v>23</v>
      </c>
      <c r="K7410" s="1" t="s">
        <v>16</v>
      </c>
      <c r="L7410" s="1" t="s">
        <v>16</v>
      </c>
      <c r="M7410" s="1" t="s">
        <v>16</v>
      </c>
      <c r="N7410" s="1" t="s">
        <v>16</v>
      </c>
      <c r="O7410" s="1">
        <v>63.2</v>
      </c>
      <c r="P7410" s="1">
        <v>1.0</v>
      </c>
    </row>
    <row r="7411">
      <c r="A7411" s="1" t="s">
        <v>29</v>
      </c>
      <c r="B7411" s="1" t="s">
        <v>9635</v>
      </c>
      <c r="C7411" s="2" t="s">
        <v>9552</v>
      </c>
      <c r="D7411" s="1" t="s">
        <v>19</v>
      </c>
      <c r="E7411" s="3" t="str">
        <f>HYPERLINK("https://fyndiq.se/produkt/c6f3e47a88184e8d/", "2-Pack SAMSUNG A55 Skärmskydd - Härdat Glas 9H - Super kvalitet 3D")</f>
        <v>2-Pack SAMSUNG A55 Skärmskydd - Härdat Glas 9H - Super kvalitet 3D</v>
      </c>
      <c r="F7411" s="1" t="s">
        <v>83</v>
      </c>
      <c r="G7411" s="1" t="s">
        <v>84</v>
      </c>
      <c r="H7411" s="1" t="s">
        <v>85</v>
      </c>
      <c r="I7411" s="1" t="s">
        <v>16</v>
      </c>
      <c r="J7411" s="1" t="s">
        <v>23</v>
      </c>
      <c r="K7411" s="1" t="s">
        <v>16</v>
      </c>
      <c r="L7411" s="1" t="s">
        <v>16</v>
      </c>
      <c r="M7411" s="1" t="s">
        <v>16</v>
      </c>
      <c r="N7411" s="1" t="s">
        <v>16</v>
      </c>
      <c r="O7411" s="1">
        <v>63.2</v>
      </c>
      <c r="P7411" s="1">
        <v>1.0</v>
      </c>
    </row>
    <row r="7412">
      <c r="A7412" s="1" t="s">
        <v>29</v>
      </c>
      <c r="B7412" s="1" t="s">
        <v>9636</v>
      </c>
      <c r="C7412" s="2" t="s">
        <v>9552</v>
      </c>
      <c r="D7412" s="1" t="s">
        <v>19</v>
      </c>
      <c r="E7412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7412" s="1" t="s">
        <v>776</v>
      </c>
      <c r="G7412" s="1" t="s">
        <v>777</v>
      </c>
      <c r="H7412" s="1" t="s">
        <v>778</v>
      </c>
      <c r="I7412" s="1" t="s">
        <v>16</v>
      </c>
      <c r="J7412" s="1" t="s">
        <v>23</v>
      </c>
      <c r="K7412" s="1" t="s">
        <v>16</v>
      </c>
      <c r="L7412" s="1" t="s">
        <v>16</v>
      </c>
      <c r="M7412" s="1" t="s">
        <v>16</v>
      </c>
      <c r="N7412" s="1" t="s">
        <v>16</v>
      </c>
      <c r="O7412" s="1">
        <v>63.2</v>
      </c>
      <c r="P7412" s="1">
        <v>1.0</v>
      </c>
    </row>
    <row r="7413">
      <c r="A7413" s="1" t="s">
        <v>29</v>
      </c>
      <c r="B7413" s="1" t="s">
        <v>9637</v>
      </c>
      <c r="C7413" s="2" t="s">
        <v>9552</v>
      </c>
      <c r="D7413" s="1" t="s">
        <v>19</v>
      </c>
      <c r="E741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7413" s="1" t="s">
        <v>128</v>
      </c>
      <c r="G7413" s="1" t="s">
        <v>129</v>
      </c>
      <c r="H7413" s="1" t="s">
        <v>130</v>
      </c>
      <c r="I7413" s="1" t="s">
        <v>16</v>
      </c>
      <c r="J7413" s="1" t="s">
        <v>23</v>
      </c>
      <c r="K7413" s="1" t="s">
        <v>16</v>
      </c>
      <c r="L7413" s="1" t="s">
        <v>16</v>
      </c>
      <c r="M7413" s="1" t="s">
        <v>16</v>
      </c>
      <c r="N7413" s="1" t="s">
        <v>16</v>
      </c>
      <c r="O7413" s="1">
        <v>95.2</v>
      </c>
      <c r="P7413" s="1">
        <v>1.0</v>
      </c>
    </row>
    <row r="7414">
      <c r="A7414" s="1" t="s">
        <v>29</v>
      </c>
      <c r="B7414" s="1" t="s">
        <v>9638</v>
      </c>
      <c r="C7414" s="2" t="s">
        <v>9552</v>
      </c>
      <c r="D7414" s="1" t="s">
        <v>19</v>
      </c>
      <c r="E7414" s="3" t="str">
        <f>HYPERLINK("https://fyndiq.se/produkt/06106438a7a14dfc/", "2-Pack Xiaomi 13T Pro - Härdat glas 9H - Super kvalitet 3D Skärmskydd")</f>
        <v>2-Pack Xiaomi 13T Pro - Härdat glas 9H - Super kvalitet 3D Skärmskydd</v>
      </c>
      <c r="F7414" s="1" t="s">
        <v>883</v>
      </c>
      <c r="G7414" s="1" t="s">
        <v>884</v>
      </c>
      <c r="H7414" s="1" t="s">
        <v>885</v>
      </c>
      <c r="I7414" s="1" t="s">
        <v>16</v>
      </c>
      <c r="J7414" s="1" t="s">
        <v>23</v>
      </c>
      <c r="K7414" s="1" t="s">
        <v>16</v>
      </c>
      <c r="L7414" s="1" t="s">
        <v>16</v>
      </c>
      <c r="M7414" s="1" t="s">
        <v>16</v>
      </c>
      <c r="N7414" s="1" t="s">
        <v>16</v>
      </c>
      <c r="O7414" s="1">
        <v>63.2</v>
      </c>
      <c r="P7414" s="1">
        <v>1.0</v>
      </c>
    </row>
    <row r="7415">
      <c r="A7415" s="1" t="s">
        <v>29</v>
      </c>
      <c r="B7415" s="1" t="s">
        <v>9639</v>
      </c>
      <c r="C7415" s="2" t="s">
        <v>9552</v>
      </c>
      <c r="D7415" s="1" t="s">
        <v>19</v>
      </c>
      <c r="E741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415" s="1" t="s">
        <v>539</v>
      </c>
      <c r="G7415" s="1" t="s">
        <v>540</v>
      </c>
      <c r="H7415" s="1" t="s">
        <v>541</v>
      </c>
      <c r="I7415" s="1" t="s">
        <v>16</v>
      </c>
      <c r="J7415" s="1" t="s">
        <v>23</v>
      </c>
      <c r="K7415" s="1" t="s">
        <v>16</v>
      </c>
      <c r="L7415" s="1" t="s">
        <v>16</v>
      </c>
      <c r="M7415" s="1" t="s">
        <v>16</v>
      </c>
      <c r="N7415" s="1" t="s">
        <v>16</v>
      </c>
      <c r="O7415" s="1">
        <v>95.2</v>
      </c>
      <c r="P7415" s="1">
        <v>1.0</v>
      </c>
    </row>
    <row r="7416">
      <c r="A7416" s="1" t="s">
        <v>29</v>
      </c>
      <c r="B7416" s="1" t="s">
        <v>9640</v>
      </c>
      <c r="C7416" s="2" t="s">
        <v>9552</v>
      </c>
      <c r="D7416" s="1" t="s">
        <v>19</v>
      </c>
      <c r="E7416" s="3" t="str">
        <f>HYPERLINK("https://fyndiq.se/produkt/bc341889f4d7491c/", "2 Pack Samsung Galaxy S20 5G - Härdat glas 9H-Super kvalitet 3D")</f>
        <v>2 Pack Samsung Galaxy S20 5G - Härdat glas 9H-Super kvalitet 3D</v>
      </c>
      <c r="F7416" s="1" t="s">
        <v>1984</v>
      </c>
      <c r="G7416" s="1" t="s">
        <v>1985</v>
      </c>
      <c r="H7416" s="1" t="s">
        <v>1986</v>
      </c>
      <c r="I7416" s="1" t="s">
        <v>16</v>
      </c>
      <c r="J7416" s="1" t="s">
        <v>23</v>
      </c>
      <c r="K7416" s="1" t="s">
        <v>16</v>
      </c>
      <c r="L7416" s="1" t="s">
        <v>16</v>
      </c>
      <c r="M7416" s="1" t="s">
        <v>16</v>
      </c>
      <c r="N7416" s="1" t="s">
        <v>16</v>
      </c>
      <c r="O7416" s="1">
        <v>71.2</v>
      </c>
      <c r="P7416" s="1">
        <v>1.0</v>
      </c>
    </row>
    <row r="7417">
      <c r="A7417" s="1" t="s">
        <v>29</v>
      </c>
      <c r="B7417" s="1" t="s">
        <v>9641</v>
      </c>
      <c r="C7417" s="2" t="s">
        <v>9552</v>
      </c>
      <c r="D7417" s="1" t="s">
        <v>19</v>
      </c>
      <c r="E741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417" s="1" t="s">
        <v>813</v>
      </c>
      <c r="G7417" s="1" t="s">
        <v>814</v>
      </c>
      <c r="H7417" s="1" t="s">
        <v>815</v>
      </c>
      <c r="I7417" s="1" t="s">
        <v>16</v>
      </c>
      <c r="J7417" s="1" t="s">
        <v>23</v>
      </c>
      <c r="K7417" s="1" t="s">
        <v>16</v>
      </c>
      <c r="L7417" s="1" t="s">
        <v>16</v>
      </c>
      <c r="M7417" s="1" t="s">
        <v>16</v>
      </c>
      <c r="N7417" s="1" t="s">
        <v>16</v>
      </c>
      <c r="O7417" s="1">
        <v>71.2</v>
      </c>
      <c r="P7417" s="1">
        <v>1.0</v>
      </c>
    </row>
    <row r="7418">
      <c r="A7418" s="1" t="s">
        <v>29</v>
      </c>
      <c r="B7418" s="1" t="s">
        <v>9642</v>
      </c>
      <c r="C7418" s="2" t="s">
        <v>9552</v>
      </c>
      <c r="D7418" s="1" t="s">
        <v>19</v>
      </c>
      <c r="E7418" s="3" t="str">
        <f>HYPERLINK("https://fyndiq.se/produkt/c6ad89f6519841d9/", "2 Pack Samsung Galaxy S20 - Härdat glas 9H - Super kvalitet 3D")</f>
        <v>2 Pack Samsung Galaxy S20 - Härdat glas 9H - Super kvalitet 3D</v>
      </c>
      <c r="F7418" s="1" t="s">
        <v>1342</v>
      </c>
      <c r="G7418" s="1" t="s">
        <v>1343</v>
      </c>
      <c r="H7418" s="1" t="s">
        <v>1344</v>
      </c>
      <c r="I7418" s="1" t="s">
        <v>16</v>
      </c>
      <c r="J7418" s="1" t="s">
        <v>23</v>
      </c>
      <c r="K7418" s="1" t="s">
        <v>16</v>
      </c>
      <c r="L7418" s="1" t="s">
        <v>16</v>
      </c>
      <c r="M7418" s="1" t="s">
        <v>16</v>
      </c>
      <c r="N7418" s="1" t="s">
        <v>16</v>
      </c>
      <c r="O7418" s="1">
        <v>71.2</v>
      </c>
      <c r="P7418" s="1">
        <v>1.0</v>
      </c>
    </row>
    <row r="7419">
      <c r="A7419" s="1" t="s">
        <v>29</v>
      </c>
      <c r="B7419" s="1" t="s">
        <v>9643</v>
      </c>
      <c r="C7419" s="2" t="s">
        <v>9552</v>
      </c>
      <c r="D7419" s="1" t="s">
        <v>19</v>
      </c>
      <c r="E7419" s="3" t="str">
        <f>HYPERLINK("https://fyndiq.se/produkt/ffd808ba7c174af8/", "2-Pack Samsung S22 Skärmskydd &amp; 1-Pack linsskydd -Härdat Glas 9H")</f>
        <v>2-Pack Samsung S22 Skärmskydd &amp; 1-Pack linsskydd -Härdat Glas 9H</v>
      </c>
      <c r="F7419" s="1" t="s">
        <v>179</v>
      </c>
      <c r="G7419" s="1" t="s">
        <v>180</v>
      </c>
      <c r="H7419" s="1" t="s">
        <v>181</v>
      </c>
      <c r="I7419" s="1" t="s">
        <v>16</v>
      </c>
      <c r="J7419" s="1" t="s">
        <v>23</v>
      </c>
      <c r="K7419" s="1" t="s">
        <v>16</v>
      </c>
      <c r="L7419" s="1" t="s">
        <v>16</v>
      </c>
      <c r="M7419" s="1" t="s">
        <v>16</v>
      </c>
      <c r="N7419" s="1" t="s">
        <v>16</v>
      </c>
      <c r="O7419" s="1">
        <v>71.2</v>
      </c>
      <c r="P7419" s="1">
        <v>1.0</v>
      </c>
    </row>
    <row r="7420">
      <c r="A7420" s="1" t="s">
        <v>29</v>
      </c>
      <c r="B7420" s="1" t="s">
        <v>9644</v>
      </c>
      <c r="C7420" s="2" t="s">
        <v>9552</v>
      </c>
      <c r="D7420" s="1" t="s">
        <v>19</v>
      </c>
      <c r="E7420" s="3" t="str">
        <f t="shared" ref="E7420:E7421" si="158">HYPERLINK("https://fyndiq.se/produkt/13e76851ca504320/", "2-Pack Samsung Galaxy S22 Ultra - Härdat glas 9H - Top kvalitet")</f>
        <v>2-Pack Samsung Galaxy S22 Ultra - Härdat glas 9H - Top kvalitet</v>
      </c>
      <c r="F7420" s="1" t="s">
        <v>140</v>
      </c>
      <c r="G7420" s="1" t="s">
        <v>141</v>
      </c>
      <c r="H7420" s="1" t="s">
        <v>142</v>
      </c>
      <c r="I7420" s="1" t="s">
        <v>16</v>
      </c>
      <c r="J7420" s="1" t="s">
        <v>23</v>
      </c>
      <c r="K7420" s="1" t="s">
        <v>16</v>
      </c>
      <c r="L7420" s="1" t="s">
        <v>16</v>
      </c>
      <c r="M7420" s="1" t="s">
        <v>16</v>
      </c>
      <c r="N7420" s="1" t="s">
        <v>16</v>
      </c>
      <c r="O7420" s="1">
        <v>63.2</v>
      </c>
      <c r="P7420" s="1">
        <v>1.0</v>
      </c>
    </row>
    <row r="7421">
      <c r="A7421" s="1" t="s">
        <v>29</v>
      </c>
      <c r="B7421" s="1" t="s">
        <v>9645</v>
      </c>
      <c r="C7421" s="2" t="s">
        <v>9552</v>
      </c>
      <c r="D7421" s="1" t="s">
        <v>19</v>
      </c>
      <c r="E7421" s="3" t="str">
        <f t="shared" si="158"/>
        <v>2-Pack Samsung Galaxy S22 Ultra - Härdat glas 9H - Top kvalitet</v>
      </c>
      <c r="F7421" s="1" t="s">
        <v>140</v>
      </c>
      <c r="G7421" s="1" t="s">
        <v>141</v>
      </c>
      <c r="H7421" s="1" t="s">
        <v>142</v>
      </c>
      <c r="I7421" s="1" t="s">
        <v>16</v>
      </c>
      <c r="J7421" s="1" t="s">
        <v>23</v>
      </c>
      <c r="K7421" s="1" t="s">
        <v>16</v>
      </c>
      <c r="L7421" s="1" t="s">
        <v>16</v>
      </c>
      <c r="M7421" s="1" t="s">
        <v>16</v>
      </c>
      <c r="N7421" s="1" t="s">
        <v>16</v>
      </c>
      <c r="O7421" s="1">
        <v>63.2</v>
      </c>
      <c r="P7421" s="1">
        <v>1.0</v>
      </c>
    </row>
    <row r="7422">
      <c r="A7422" s="1" t="s">
        <v>29</v>
      </c>
      <c r="B7422" s="1" t="s">
        <v>9646</v>
      </c>
      <c r="C7422" s="2" t="s">
        <v>9552</v>
      </c>
      <c r="D7422" s="1" t="s">
        <v>19</v>
      </c>
      <c r="E7422" s="3" t="str">
        <f>HYPERLINK("https://fyndiq.se/produkt/613d3d071e424de7/", "2 Pack Samsung Xcover Pro- Härdat glas 9H - Super kvalitet 3D")</f>
        <v>2 Pack Samsung Xcover Pro- Härdat glas 9H - Super kvalitet 3D</v>
      </c>
      <c r="F7422" s="1" t="s">
        <v>548</v>
      </c>
      <c r="G7422" s="1" t="s">
        <v>549</v>
      </c>
      <c r="H7422" s="1" t="s">
        <v>550</v>
      </c>
      <c r="I7422" s="1" t="s">
        <v>16</v>
      </c>
      <c r="J7422" s="1" t="s">
        <v>23</v>
      </c>
      <c r="K7422" s="1" t="s">
        <v>16</v>
      </c>
      <c r="L7422" s="1" t="s">
        <v>16</v>
      </c>
      <c r="M7422" s="1" t="s">
        <v>16</v>
      </c>
      <c r="N7422" s="1" t="s">
        <v>16</v>
      </c>
      <c r="O7422" s="1">
        <v>71.2</v>
      </c>
      <c r="P7422" s="1">
        <v>1.0</v>
      </c>
    </row>
    <row r="7423">
      <c r="A7423" s="1" t="s">
        <v>29</v>
      </c>
      <c r="B7423" s="1" t="s">
        <v>9647</v>
      </c>
      <c r="C7423" s="2" t="s">
        <v>9552</v>
      </c>
      <c r="D7423" s="1" t="s">
        <v>19</v>
      </c>
      <c r="E742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423" s="1" t="s">
        <v>311</v>
      </c>
      <c r="G7423" s="1" t="s">
        <v>312</v>
      </c>
      <c r="H7423" s="1" t="s">
        <v>313</v>
      </c>
      <c r="I7423" s="1" t="s">
        <v>16</v>
      </c>
      <c r="J7423" s="1" t="s">
        <v>23</v>
      </c>
      <c r="K7423" s="1" t="s">
        <v>16</v>
      </c>
      <c r="L7423" s="1" t="s">
        <v>16</v>
      </c>
      <c r="M7423" s="1" t="s">
        <v>16</v>
      </c>
      <c r="N7423" s="1" t="s">
        <v>16</v>
      </c>
      <c r="O7423" s="1">
        <v>71.2</v>
      </c>
      <c r="P7423" s="1">
        <v>1.0</v>
      </c>
    </row>
    <row r="7424">
      <c r="A7424" s="1" t="s">
        <v>29</v>
      </c>
      <c r="B7424" s="1" t="s">
        <v>9648</v>
      </c>
      <c r="C7424" s="2" t="s">
        <v>9552</v>
      </c>
      <c r="D7424" s="1" t="s">
        <v>19</v>
      </c>
      <c r="E7424" s="3" t="str">
        <f>HYPERLINK("https://fyndiq.se/produkt/c6f3e47a88184e8d/", "2-Pack SAMSUNG A55 Skärmskydd - Härdat Glas 9H - Super kvalitet 3D")</f>
        <v>2-Pack SAMSUNG A55 Skärmskydd - Härdat Glas 9H - Super kvalitet 3D</v>
      </c>
      <c r="F7424" s="1" t="s">
        <v>83</v>
      </c>
      <c r="G7424" s="1" t="s">
        <v>84</v>
      </c>
      <c r="H7424" s="1" t="s">
        <v>85</v>
      </c>
      <c r="I7424" s="1" t="s">
        <v>16</v>
      </c>
      <c r="J7424" s="1" t="s">
        <v>23</v>
      </c>
      <c r="K7424" s="1" t="s">
        <v>16</v>
      </c>
      <c r="L7424" s="1" t="s">
        <v>16</v>
      </c>
      <c r="M7424" s="1" t="s">
        <v>16</v>
      </c>
      <c r="N7424" s="1" t="s">
        <v>16</v>
      </c>
      <c r="O7424" s="1">
        <v>63.2</v>
      </c>
      <c r="P7424" s="1">
        <v>1.0</v>
      </c>
    </row>
    <row r="7425">
      <c r="A7425" s="1" t="s">
        <v>29</v>
      </c>
      <c r="B7425" s="1" t="s">
        <v>9649</v>
      </c>
      <c r="C7425" s="2" t="s">
        <v>9552</v>
      </c>
      <c r="D7425" s="1" t="s">
        <v>19</v>
      </c>
      <c r="E742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425" s="1" t="s">
        <v>311</v>
      </c>
      <c r="G7425" s="1" t="s">
        <v>312</v>
      </c>
      <c r="H7425" s="1" t="s">
        <v>313</v>
      </c>
      <c r="I7425" s="1" t="s">
        <v>16</v>
      </c>
      <c r="J7425" s="1" t="s">
        <v>23</v>
      </c>
      <c r="K7425" s="1" t="s">
        <v>16</v>
      </c>
      <c r="L7425" s="1" t="s">
        <v>16</v>
      </c>
      <c r="M7425" s="1" t="s">
        <v>16</v>
      </c>
      <c r="N7425" s="1" t="s">
        <v>16</v>
      </c>
      <c r="O7425" s="1">
        <v>71.2</v>
      </c>
      <c r="P7425" s="1">
        <v>1.0</v>
      </c>
    </row>
    <row r="7426">
      <c r="A7426" s="1" t="s">
        <v>29</v>
      </c>
      <c r="B7426" s="1" t="s">
        <v>9650</v>
      </c>
      <c r="C7426" s="2" t="s">
        <v>9552</v>
      </c>
      <c r="D7426" s="1" t="s">
        <v>19</v>
      </c>
      <c r="E742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7426" s="1" t="s">
        <v>204</v>
      </c>
      <c r="G7426" s="1" t="s">
        <v>205</v>
      </c>
      <c r="H7426" s="1" t="s">
        <v>206</v>
      </c>
      <c r="I7426" s="1" t="s">
        <v>16</v>
      </c>
      <c r="J7426" s="1" t="s">
        <v>23</v>
      </c>
      <c r="K7426" s="1" t="s">
        <v>16</v>
      </c>
      <c r="L7426" s="1" t="s">
        <v>16</v>
      </c>
      <c r="M7426" s="1" t="s">
        <v>16</v>
      </c>
      <c r="N7426" s="1" t="s">
        <v>16</v>
      </c>
      <c r="O7426" s="1">
        <v>71.2</v>
      </c>
      <c r="P7426" s="1">
        <v>1.0</v>
      </c>
    </row>
    <row r="7427">
      <c r="A7427" s="1" t="s">
        <v>29</v>
      </c>
      <c r="B7427" s="1" t="s">
        <v>9651</v>
      </c>
      <c r="C7427" s="2" t="s">
        <v>9552</v>
      </c>
      <c r="D7427" s="1" t="s">
        <v>19</v>
      </c>
      <c r="E7427" s="3" t="str">
        <f>HYPERLINK("https://fyndiq.se/produkt/56c72c0ba5f749b5/", "2-Pack SAMSUNG S24 Skärmskydd - Härdat Glas 9H - Super kvalitet 3D")</f>
        <v>2-Pack SAMSUNG S24 Skärmskydd - Härdat Glas 9H - Super kvalitet 3D</v>
      </c>
      <c r="F7427" s="1" t="s">
        <v>263</v>
      </c>
      <c r="G7427" s="1" t="s">
        <v>264</v>
      </c>
      <c r="H7427" s="1" t="s">
        <v>265</v>
      </c>
      <c r="I7427" s="1" t="s">
        <v>16</v>
      </c>
      <c r="J7427" s="1" t="s">
        <v>23</v>
      </c>
      <c r="K7427" s="1" t="s">
        <v>16</v>
      </c>
      <c r="L7427" s="1" t="s">
        <v>16</v>
      </c>
      <c r="M7427" s="1" t="s">
        <v>16</v>
      </c>
      <c r="N7427" s="1" t="s">
        <v>16</v>
      </c>
      <c r="O7427" s="1">
        <v>71.2</v>
      </c>
      <c r="P7427" s="1">
        <v>1.0</v>
      </c>
    </row>
    <row r="7428">
      <c r="A7428" s="1" t="s">
        <v>29</v>
      </c>
      <c r="B7428" s="1" t="s">
        <v>9652</v>
      </c>
      <c r="C7428" s="2" t="s">
        <v>9552</v>
      </c>
      <c r="D7428" s="1" t="s">
        <v>19</v>
      </c>
      <c r="E7428" s="3" t="str">
        <f>HYPERLINK("https://fyndiq.se/produkt/2030c5450cfb4338/", "2 Pack Huawei P30 Pro - Härdat glas 9H – 3D Super kvalitet")</f>
        <v>2 Pack Huawei P30 Pro - Härdat glas 9H – 3D Super kvalitet</v>
      </c>
      <c r="F7428" s="1" t="s">
        <v>1091</v>
      </c>
      <c r="G7428" s="1" t="s">
        <v>1092</v>
      </c>
      <c r="H7428" s="1" t="s">
        <v>1093</v>
      </c>
      <c r="I7428" s="1" t="s">
        <v>16</v>
      </c>
      <c r="J7428" s="1" t="s">
        <v>23</v>
      </c>
      <c r="K7428" s="1" t="s">
        <v>16</v>
      </c>
      <c r="L7428" s="1" t="s">
        <v>16</v>
      </c>
      <c r="M7428" s="1" t="s">
        <v>16</v>
      </c>
      <c r="N7428" s="1" t="s">
        <v>16</v>
      </c>
      <c r="O7428" s="1">
        <v>71.2</v>
      </c>
      <c r="P7428" s="1">
        <v>2.0</v>
      </c>
    </row>
    <row r="7429">
      <c r="A7429" s="1" t="s">
        <v>29</v>
      </c>
      <c r="B7429" s="1" t="s">
        <v>9653</v>
      </c>
      <c r="C7429" s="2" t="s">
        <v>9552</v>
      </c>
      <c r="D7429" s="1" t="s">
        <v>19</v>
      </c>
      <c r="E7429" s="3" t="str">
        <f>HYPERLINK("https://fyndiq.se/produkt/56c72c0ba5f749b5/", "2-Pack SAMSUNG S24 Skärmskydd - Härdat Glas 9H - Super kvalitet 3D")</f>
        <v>2-Pack SAMSUNG S24 Skärmskydd - Härdat Glas 9H - Super kvalitet 3D</v>
      </c>
      <c r="F7429" s="1" t="s">
        <v>263</v>
      </c>
      <c r="G7429" s="1" t="s">
        <v>264</v>
      </c>
      <c r="H7429" s="1" t="s">
        <v>265</v>
      </c>
      <c r="I7429" s="1" t="s">
        <v>16</v>
      </c>
      <c r="J7429" s="1" t="s">
        <v>23</v>
      </c>
      <c r="K7429" s="1" t="s">
        <v>16</v>
      </c>
      <c r="L7429" s="1" t="s">
        <v>16</v>
      </c>
      <c r="M7429" s="1" t="s">
        <v>16</v>
      </c>
      <c r="N7429" s="1" t="s">
        <v>16</v>
      </c>
      <c r="O7429" s="1">
        <v>71.2</v>
      </c>
      <c r="P7429" s="1">
        <v>1.0</v>
      </c>
    </row>
    <row r="7430">
      <c r="A7430" s="1" t="s">
        <v>29</v>
      </c>
      <c r="B7430" s="1" t="s">
        <v>9654</v>
      </c>
      <c r="C7430" s="2" t="s">
        <v>9552</v>
      </c>
      <c r="D7430" s="1" t="s">
        <v>19</v>
      </c>
      <c r="E7430" s="3" t="str">
        <f t="shared" ref="E7430:E7431" si="159">HYPERLINK("https://fyndiq.se/produkt/9e488e35f28b4b0b/", "2-Pack GOOGLE PIXEL 6A Skärmskydd - Härdat Glas 9H - Super kvalitet 3D")</f>
        <v>2-Pack GOOGLE PIXEL 6A Skärmskydd - Härdat Glas 9H - Super kvalitet 3D</v>
      </c>
      <c r="F7430" s="1" t="s">
        <v>196</v>
      </c>
      <c r="G7430" s="1" t="s">
        <v>197</v>
      </c>
      <c r="H7430" s="1" t="s">
        <v>198</v>
      </c>
      <c r="I7430" s="1" t="s">
        <v>16</v>
      </c>
      <c r="J7430" s="1" t="s">
        <v>23</v>
      </c>
      <c r="K7430" s="1" t="s">
        <v>16</v>
      </c>
      <c r="L7430" s="1" t="s">
        <v>16</v>
      </c>
      <c r="M7430" s="1" t="s">
        <v>16</v>
      </c>
      <c r="N7430" s="1" t="s">
        <v>16</v>
      </c>
      <c r="O7430" s="1">
        <v>63.2</v>
      </c>
      <c r="P7430" s="1">
        <v>1.0</v>
      </c>
    </row>
    <row r="7431">
      <c r="A7431" s="1" t="s">
        <v>29</v>
      </c>
      <c r="B7431" s="1" t="s">
        <v>9655</v>
      </c>
      <c r="C7431" s="2" t="s">
        <v>9552</v>
      </c>
      <c r="D7431" s="1" t="s">
        <v>19</v>
      </c>
      <c r="E7431" s="3" t="str">
        <f t="shared" si="159"/>
        <v>2-Pack GOOGLE PIXEL 6A Skärmskydd - Härdat Glas 9H - Super kvalitet 3D</v>
      </c>
      <c r="F7431" s="1" t="s">
        <v>196</v>
      </c>
      <c r="G7431" s="1" t="s">
        <v>197</v>
      </c>
      <c r="H7431" s="1" t="s">
        <v>198</v>
      </c>
      <c r="I7431" s="1" t="s">
        <v>16</v>
      </c>
      <c r="J7431" s="1" t="s">
        <v>23</v>
      </c>
      <c r="K7431" s="1" t="s">
        <v>16</v>
      </c>
      <c r="L7431" s="1" t="s">
        <v>16</v>
      </c>
      <c r="M7431" s="1" t="s">
        <v>16</v>
      </c>
      <c r="N7431" s="1" t="s">
        <v>16</v>
      </c>
      <c r="O7431" s="1">
        <v>63.2</v>
      </c>
      <c r="P7431" s="1">
        <v>1.0</v>
      </c>
    </row>
    <row r="7432">
      <c r="A7432" s="1" t="s">
        <v>29</v>
      </c>
      <c r="B7432" s="1" t="s">
        <v>9656</v>
      </c>
      <c r="C7432" s="2" t="s">
        <v>9552</v>
      </c>
      <c r="D7432" s="1" t="s">
        <v>19</v>
      </c>
      <c r="E7432" s="3" t="str">
        <f>HYPERLINK("https://fyndiq.se/produkt/416415a768684efb/", "2-Pack Samsung Galaxy S21 5G - 9H Härdat Glas - HD")</f>
        <v>2-Pack Samsung Galaxy S21 5G - 9H Härdat Glas - HD</v>
      </c>
      <c r="F7432" s="1" t="s">
        <v>39</v>
      </c>
      <c r="G7432" s="1" t="s">
        <v>40</v>
      </c>
      <c r="H7432" s="1" t="s">
        <v>41</v>
      </c>
      <c r="I7432" s="1" t="s">
        <v>16</v>
      </c>
      <c r="J7432" s="1" t="s">
        <v>23</v>
      </c>
      <c r="K7432" s="1" t="s">
        <v>16</v>
      </c>
      <c r="L7432" s="1" t="s">
        <v>16</v>
      </c>
      <c r="M7432" s="1" t="s">
        <v>16</v>
      </c>
      <c r="N7432" s="1" t="s">
        <v>16</v>
      </c>
      <c r="O7432" s="1">
        <v>63.2</v>
      </c>
      <c r="P7432" s="1">
        <v>1.0</v>
      </c>
    </row>
    <row r="7433">
      <c r="A7433" s="1" t="s">
        <v>29</v>
      </c>
      <c r="B7433" s="1" t="s">
        <v>9657</v>
      </c>
      <c r="C7433" s="2" t="s">
        <v>9552</v>
      </c>
      <c r="D7433" s="1" t="s">
        <v>19</v>
      </c>
      <c r="E7433" s="3" t="str">
        <f>HYPERLINK("https://fyndiq.se/produkt/19c2551af5564452/", "2 Pack Samsung Galaxy A41 - Härdat Glas 9H - Super kvalitet 3D")</f>
        <v>2 Pack Samsung Galaxy A41 - Härdat Glas 9H - Super kvalitet 3D</v>
      </c>
      <c r="F7433" s="1" t="s">
        <v>362</v>
      </c>
      <c r="G7433" s="1" t="s">
        <v>363</v>
      </c>
      <c r="H7433" s="1" t="s">
        <v>364</v>
      </c>
      <c r="I7433" s="1" t="s">
        <v>16</v>
      </c>
      <c r="J7433" s="1" t="s">
        <v>23</v>
      </c>
      <c r="K7433" s="1" t="s">
        <v>16</v>
      </c>
      <c r="L7433" s="1" t="s">
        <v>16</v>
      </c>
      <c r="M7433" s="1" t="s">
        <v>16</v>
      </c>
      <c r="N7433" s="1" t="s">
        <v>16</v>
      </c>
      <c r="O7433" s="1">
        <v>63.2</v>
      </c>
      <c r="P7433" s="1">
        <v>1.0</v>
      </c>
    </row>
    <row r="7434">
      <c r="A7434" s="1" t="s">
        <v>29</v>
      </c>
      <c r="B7434" s="1" t="s">
        <v>9658</v>
      </c>
      <c r="C7434" s="2" t="s">
        <v>9552</v>
      </c>
      <c r="D7434" s="1" t="s">
        <v>19</v>
      </c>
      <c r="E743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434" s="1" t="s">
        <v>2858</v>
      </c>
      <c r="G7434" s="1" t="s">
        <v>2859</v>
      </c>
      <c r="H7434" s="1" t="s">
        <v>2860</v>
      </c>
      <c r="I7434" s="1" t="s">
        <v>16</v>
      </c>
      <c r="J7434" s="1" t="s">
        <v>23</v>
      </c>
      <c r="K7434" s="1" t="s">
        <v>16</v>
      </c>
      <c r="L7434" s="1" t="s">
        <v>16</v>
      </c>
      <c r="M7434" s="1" t="s">
        <v>16</v>
      </c>
      <c r="N7434" s="1" t="s">
        <v>16</v>
      </c>
      <c r="O7434" s="1">
        <v>63.2</v>
      </c>
      <c r="P7434" s="1">
        <v>1.0</v>
      </c>
    </row>
    <row r="7435">
      <c r="A7435" s="1" t="s">
        <v>29</v>
      </c>
      <c r="B7435" s="1" t="s">
        <v>9659</v>
      </c>
      <c r="C7435" s="2" t="s">
        <v>9552</v>
      </c>
      <c r="D7435" s="1" t="s">
        <v>19</v>
      </c>
      <c r="E7435" s="3" t="str">
        <f>HYPERLINK("https://fyndiq.se/produkt/416415a768684efb/", "2-Pack Samsung Galaxy S21 5G - 9H Härdat Glas - HD")</f>
        <v>2-Pack Samsung Galaxy S21 5G - 9H Härdat Glas - HD</v>
      </c>
      <c r="F7435" s="1" t="s">
        <v>39</v>
      </c>
      <c r="G7435" s="1" t="s">
        <v>40</v>
      </c>
      <c r="H7435" s="1" t="s">
        <v>41</v>
      </c>
      <c r="I7435" s="1" t="s">
        <v>16</v>
      </c>
      <c r="J7435" s="1" t="s">
        <v>23</v>
      </c>
      <c r="K7435" s="1" t="s">
        <v>16</v>
      </c>
      <c r="L7435" s="1" t="s">
        <v>16</v>
      </c>
      <c r="M7435" s="1" t="s">
        <v>16</v>
      </c>
      <c r="N7435" s="1" t="s">
        <v>16</v>
      </c>
      <c r="O7435" s="1">
        <v>63.2</v>
      </c>
      <c r="P7435" s="1">
        <v>1.0</v>
      </c>
    </row>
    <row r="7436">
      <c r="A7436" s="1" t="s">
        <v>29</v>
      </c>
      <c r="B7436" s="1" t="s">
        <v>9660</v>
      </c>
      <c r="C7436" s="2" t="s">
        <v>9552</v>
      </c>
      <c r="D7436" s="1" t="s">
        <v>19</v>
      </c>
      <c r="E7436" s="3" t="str">
        <f>HYPERLINK("https://fyndiq.se/produkt/ef10e4ba492c46df/", "2-Pack Samsung S23 FE 5G - 9H Härdat Glass - Super Kvalitet 3D")</f>
        <v>2-Pack Samsung S23 FE 5G - 9H Härdat Glass - Super Kvalitet 3D</v>
      </c>
      <c r="F7436" s="1" t="s">
        <v>2521</v>
      </c>
      <c r="G7436" s="1" t="s">
        <v>2522</v>
      </c>
      <c r="H7436" s="1" t="s">
        <v>2523</v>
      </c>
      <c r="I7436" s="1" t="s">
        <v>16</v>
      </c>
      <c r="J7436" s="1" t="s">
        <v>23</v>
      </c>
      <c r="K7436" s="1" t="s">
        <v>16</v>
      </c>
      <c r="L7436" s="1" t="s">
        <v>16</v>
      </c>
      <c r="M7436" s="1" t="s">
        <v>16</v>
      </c>
      <c r="N7436" s="1" t="s">
        <v>16</v>
      </c>
      <c r="O7436" s="1">
        <v>63.2</v>
      </c>
      <c r="P7436" s="1">
        <v>1.0</v>
      </c>
    </row>
    <row r="7437">
      <c r="A7437" s="1" t="s">
        <v>29</v>
      </c>
      <c r="B7437" s="1" t="s">
        <v>9661</v>
      </c>
      <c r="C7437" s="2" t="s">
        <v>9552</v>
      </c>
      <c r="D7437" s="1" t="s">
        <v>19</v>
      </c>
      <c r="E7437" s="3" t="str">
        <f>HYPERLINK("https://fyndiq.se/produkt/e4b87757208946c3/", "2-Pack Samsung S10E Skärmskydd - Härdat Glas 9H - Super kvalitet 3D")</f>
        <v>2-Pack Samsung S10E Skärmskydd - Härdat Glas 9H - Super kvalitet 3D</v>
      </c>
      <c r="F7437" s="1" t="s">
        <v>95</v>
      </c>
      <c r="G7437" s="1" t="s">
        <v>96</v>
      </c>
      <c r="H7437" s="1" t="s">
        <v>97</v>
      </c>
      <c r="I7437" s="1" t="s">
        <v>16</v>
      </c>
      <c r="J7437" s="1" t="s">
        <v>23</v>
      </c>
      <c r="K7437" s="1" t="s">
        <v>16</v>
      </c>
      <c r="L7437" s="1" t="s">
        <v>16</v>
      </c>
      <c r="M7437" s="1" t="s">
        <v>16</v>
      </c>
      <c r="N7437" s="1" t="s">
        <v>16</v>
      </c>
      <c r="O7437" s="1">
        <v>63.2</v>
      </c>
      <c r="P7437" s="1">
        <v>1.0</v>
      </c>
    </row>
    <row r="7438">
      <c r="A7438" s="1" t="s">
        <v>29</v>
      </c>
      <c r="B7438" s="1" t="s">
        <v>9662</v>
      </c>
      <c r="C7438" s="2" t="s">
        <v>9552</v>
      </c>
      <c r="D7438" s="1" t="s">
        <v>19</v>
      </c>
      <c r="E7438" s="3" t="str">
        <f>HYPERLINK("https://fyndiq.se/produkt/2a9c08e4daf04aed/", "2-Pack Xiaomi 12T Pro - Härdat Glas 9H - Super kvalitet 3D Skärmskydd")</f>
        <v>2-Pack Xiaomi 12T Pro - Härdat Glas 9H - Super kvalitet 3D Skärmskydd</v>
      </c>
      <c r="F7438" s="1" t="s">
        <v>376</v>
      </c>
      <c r="G7438" s="1" t="s">
        <v>377</v>
      </c>
      <c r="H7438" s="1" t="s">
        <v>378</v>
      </c>
      <c r="I7438" s="1" t="s">
        <v>16</v>
      </c>
      <c r="J7438" s="1" t="s">
        <v>23</v>
      </c>
      <c r="K7438" s="1" t="s">
        <v>16</v>
      </c>
      <c r="L7438" s="1" t="s">
        <v>16</v>
      </c>
      <c r="M7438" s="1" t="s">
        <v>16</v>
      </c>
      <c r="N7438" s="1" t="s">
        <v>16</v>
      </c>
      <c r="O7438" s="1">
        <v>63.2</v>
      </c>
      <c r="P7438" s="1">
        <v>1.0</v>
      </c>
    </row>
    <row r="7439">
      <c r="A7439" s="1" t="s">
        <v>29</v>
      </c>
      <c r="B7439" s="1" t="s">
        <v>9663</v>
      </c>
      <c r="C7439" s="2" t="s">
        <v>9552</v>
      </c>
      <c r="D7439" s="1" t="s">
        <v>19</v>
      </c>
      <c r="E7439" s="3" t="str">
        <f>HYPERLINK("https://fyndiq.se/produkt/4c221907d1254100/", "2-Pack Samsung A14 Skärmskydd - Härdat Glas 9H - Super kvalitet 3D")</f>
        <v>2-Pack Samsung A14 Skärmskydd - Härdat Glas 9H - Super kvalitet 3D</v>
      </c>
      <c r="F7439" s="1" t="s">
        <v>167</v>
      </c>
      <c r="G7439" s="1" t="s">
        <v>168</v>
      </c>
      <c r="H7439" s="1" t="s">
        <v>169</v>
      </c>
      <c r="I7439" s="1" t="s">
        <v>16</v>
      </c>
      <c r="J7439" s="1" t="s">
        <v>23</v>
      </c>
      <c r="K7439" s="1" t="s">
        <v>16</v>
      </c>
      <c r="L7439" s="1" t="s">
        <v>16</v>
      </c>
      <c r="M7439" s="1" t="s">
        <v>16</v>
      </c>
      <c r="N7439" s="1" t="s">
        <v>16</v>
      </c>
      <c r="O7439" s="1">
        <v>63.2</v>
      </c>
      <c r="P7439" s="1">
        <v>1.0</v>
      </c>
    </row>
    <row r="7440">
      <c r="A7440" s="1" t="s">
        <v>29</v>
      </c>
      <c r="B7440" s="1" t="s">
        <v>9664</v>
      </c>
      <c r="C7440" s="2" t="s">
        <v>9552</v>
      </c>
      <c r="D7440" s="1" t="s">
        <v>19</v>
      </c>
      <c r="E7440" s="3" t="str">
        <f>HYPERLINK("https://fyndiq.se/produkt/a34f701dc60542a7/", "2 Pack Samsung Galaxy A32 - Härdat glas 9H - Super kvalitet 3D")</f>
        <v>2 Pack Samsung Galaxy A32 - Härdat glas 9H - Super kvalitet 3D</v>
      </c>
      <c r="F7440" s="1" t="s">
        <v>6491</v>
      </c>
      <c r="G7440" s="1" t="s">
        <v>6492</v>
      </c>
      <c r="H7440" s="1" t="s">
        <v>6493</v>
      </c>
      <c r="I7440" s="1" t="s">
        <v>16</v>
      </c>
      <c r="J7440" s="1" t="s">
        <v>23</v>
      </c>
      <c r="K7440" s="1" t="s">
        <v>16</v>
      </c>
      <c r="L7440" s="1" t="s">
        <v>16</v>
      </c>
      <c r="M7440" s="1" t="s">
        <v>16</v>
      </c>
      <c r="N7440" s="1" t="s">
        <v>16</v>
      </c>
      <c r="O7440" s="1">
        <v>63.2</v>
      </c>
      <c r="P7440" s="1">
        <v>1.0</v>
      </c>
    </row>
    <row r="7441">
      <c r="A7441" s="1" t="s">
        <v>29</v>
      </c>
      <c r="B7441" s="1" t="s">
        <v>9665</v>
      </c>
      <c r="C7441" s="2" t="s">
        <v>9552</v>
      </c>
      <c r="D7441" s="1" t="s">
        <v>19</v>
      </c>
      <c r="E7441" s="3" t="str">
        <f>HYPERLINK("https://fyndiq.se/produkt/e9cb8b77f5e5466c/", "2 Pack - Samsung S20 PLUS - 9H Härdat Glass - 3D Super Kvalitet")</f>
        <v>2 Pack - Samsung S20 PLUS - 9H Härdat Glass - 3D Super Kvalitet</v>
      </c>
      <c r="F7441" s="1" t="s">
        <v>236</v>
      </c>
      <c r="G7441" s="1" t="s">
        <v>237</v>
      </c>
      <c r="H7441" s="1" t="s">
        <v>238</v>
      </c>
      <c r="I7441" s="1" t="s">
        <v>16</v>
      </c>
      <c r="J7441" s="1" t="s">
        <v>23</v>
      </c>
      <c r="K7441" s="1" t="s">
        <v>16</v>
      </c>
      <c r="L7441" s="1" t="s">
        <v>16</v>
      </c>
      <c r="M7441" s="1" t="s">
        <v>16</v>
      </c>
      <c r="N7441" s="1" t="s">
        <v>16</v>
      </c>
      <c r="O7441" s="1">
        <v>63.2</v>
      </c>
      <c r="P7441" s="1">
        <v>1.0</v>
      </c>
    </row>
    <row r="7442">
      <c r="A7442" s="1" t="s">
        <v>29</v>
      </c>
      <c r="B7442" s="1" t="s">
        <v>9666</v>
      </c>
      <c r="C7442" s="2" t="s">
        <v>9552</v>
      </c>
      <c r="D7442" s="1" t="s">
        <v>19</v>
      </c>
      <c r="E7442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7442" s="1" t="s">
        <v>2283</v>
      </c>
      <c r="G7442" s="1" t="s">
        <v>2284</v>
      </c>
      <c r="H7442" s="1" t="s">
        <v>2285</v>
      </c>
      <c r="I7442" s="1" t="s">
        <v>1230</v>
      </c>
      <c r="J7442" s="1" t="s">
        <v>23</v>
      </c>
      <c r="K7442" s="1" t="s">
        <v>16</v>
      </c>
      <c r="L7442" s="1" t="s">
        <v>16</v>
      </c>
      <c r="M7442" s="1" t="s">
        <v>16</v>
      </c>
      <c r="N7442" s="1" t="s">
        <v>16</v>
      </c>
      <c r="O7442" s="1">
        <v>47.2</v>
      </c>
      <c r="P7442" s="1">
        <v>1.0</v>
      </c>
    </row>
    <row r="7443">
      <c r="A7443" s="1" t="s">
        <v>29</v>
      </c>
      <c r="B7443" s="1" t="s">
        <v>9667</v>
      </c>
      <c r="C7443" s="2" t="s">
        <v>9552</v>
      </c>
      <c r="D7443" s="1" t="s">
        <v>19</v>
      </c>
      <c r="E7443" s="3" t="str">
        <f>HYPERLINK("https://fyndiq.se/produkt/c26c9ffef37a436a/", "2-Pack Samsung A35 5G Skärmskydd i Härdat Glas")</f>
        <v>2-Pack Samsung A35 5G Skärmskydd i Härdat Glas</v>
      </c>
      <c r="F7443" s="1" t="s">
        <v>432</v>
      </c>
      <c r="G7443" s="1" t="s">
        <v>433</v>
      </c>
      <c r="H7443" s="1" t="s">
        <v>434</v>
      </c>
      <c r="I7443" s="1" t="s">
        <v>16</v>
      </c>
      <c r="J7443" s="1" t="s">
        <v>23</v>
      </c>
      <c r="K7443" s="1" t="s">
        <v>16</v>
      </c>
      <c r="L7443" s="1" t="s">
        <v>16</v>
      </c>
      <c r="M7443" s="1" t="s">
        <v>16</v>
      </c>
      <c r="N7443" s="1" t="s">
        <v>16</v>
      </c>
      <c r="O7443" s="1">
        <v>63.2</v>
      </c>
      <c r="P7443" s="1">
        <v>1.0</v>
      </c>
    </row>
    <row r="7444">
      <c r="A7444" s="1" t="s">
        <v>29</v>
      </c>
      <c r="B7444" s="1" t="s">
        <v>9668</v>
      </c>
      <c r="C7444" s="2" t="s">
        <v>9552</v>
      </c>
      <c r="D7444" s="1" t="s">
        <v>19</v>
      </c>
      <c r="E7444" s="3" t="str">
        <f t="shared" ref="E7444:E7445" si="160">HYPERLINK("https://fyndiq.se/produkt/56c72c0ba5f749b5/", "2-Pack SAMSUNG S24 Skärmskydd - Härdat Glas 9H - Super kvalitet 3D")</f>
        <v>2-Pack SAMSUNG S24 Skärmskydd - Härdat Glas 9H - Super kvalitet 3D</v>
      </c>
      <c r="F7444" s="1" t="s">
        <v>263</v>
      </c>
      <c r="G7444" s="1" t="s">
        <v>264</v>
      </c>
      <c r="H7444" s="1" t="s">
        <v>265</v>
      </c>
      <c r="I7444" s="1" t="s">
        <v>16</v>
      </c>
      <c r="J7444" s="1" t="s">
        <v>23</v>
      </c>
      <c r="K7444" s="1" t="s">
        <v>16</v>
      </c>
      <c r="L7444" s="1" t="s">
        <v>16</v>
      </c>
      <c r="M7444" s="1" t="s">
        <v>16</v>
      </c>
      <c r="N7444" s="1" t="s">
        <v>16</v>
      </c>
      <c r="O7444" s="1">
        <v>71.2</v>
      </c>
      <c r="P7444" s="1">
        <v>1.0</v>
      </c>
    </row>
    <row r="7445">
      <c r="A7445" s="1" t="s">
        <v>29</v>
      </c>
      <c r="B7445" s="1" t="s">
        <v>9669</v>
      </c>
      <c r="C7445" s="2" t="s">
        <v>9552</v>
      </c>
      <c r="D7445" s="1" t="s">
        <v>19</v>
      </c>
      <c r="E7445" s="3" t="str">
        <f t="shared" si="160"/>
        <v>2-Pack SAMSUNG S24 Skärmskydd - Härdat Glas 9H - Super kvalitet 3D</v>
      </c>
      <c r="F7445" s="1" t="s">
        <v>263</v>
      </c>
      <c r="G7445" s="1" t="s">
        <v>264</v>
      </c>
      <c r="H7445" s="1" t="s">
        <v>265</v>
      </c>
      <c r="I7445" s="1" t="s">
        <v>16</v>
      </c>
      <c r="J7445" s="1" t="s">
        <v>23</v>
      </c>
      <c r="K7445" s="1" t="s">
        <v>16</v>
      </c>
      <c r="L7445" s="1" t="s">
        <v>16</v>
      </c>
      <c r="M7445" s="1" t="s">
        <v>16</v>
      </c>
      <c r="N7445" s="1" t="s">
        <v>16</v>
      </c>
      <c r="O7445" s="1">
        <v>71.2</v>
      </c>
      <c r="P7445" s="1">
        <v>1.0</v>
      </c>
    </row>
    <row r="7446">
      <c r="A7446" s="1" t="s">
        <v>29</v>
      </c>
      <c r="B7446" s="1" t="s">
        <v>9670</v>
      </c>
      <c r="C7446" s="2" t="s">
        <v>9552</v>
      </c>
      <c r="D7446" s="1" t="s">
        <v>19</v>
      </c>
      <c r="E7446" s="3" t="str">
        <f>HYPERLINK("https://fyndiq.se/produkt/0a890dd972c4463d/", "2-Pack Samsung Galaxy A52s 5G - Härdat glas 9H - Super kvalitet")</f>
        <v>2-Pack Samsung Galaxy A52s 5G - Härdat glas 9H - Super kvalitet</v>
      </c>
      <c r="F7446" s="1" t="s">
        <v>442</v>
      </c>
      <c r="G7446" s="1" t="s">
        <v>443</v>
      </c>
      <c r="H7446" s="1" t="s">
        <v>444</v>
      </c>
      <c r="I7446" s="1" t="s">
        <v>16</v>
      </c>
      <c r="J7446" s="1" t="s">
        <v>23</v>
      </c>
      <c r="K7446" s="1" t="s">
        <v>16</v>
      </c>
      <c r="L7446" s="1" t="s">
        <v>16</v>
      </c>
      <c r="M7446" s="1" t="s">
        <v>16</v>
      </c>
      <c r="N7446" s="1" t="s">
        <v>16</v>
      </c>
      <c r="O7446" s="1">
        <v>63.2</v>
      </c>
      <c r="P7446" s="1">
        <v>1.0</v>
      </c>
    </row>
    <row r="7447">
      <c r="A7447" s="1" t="s">
        <v>29</v>
      </c>
      <c r="B7447" s="1" t="s">
        <v>9671</v>
      </c>
      <c r="C7447" s="2" t="s">
        <v>9672</v>
      </c>
      <c r="D7447" s="1" t="s">
        <v>19</v>
      </c>
      <c r="E7447" s="3" t="str">
        <f>HYPERLINK("https://fyndiq.se/produkt/ab5f930040a843b2/", "1-Pack Google Pixel 6A Skärmskydd &amp; 1-Pack linsskydd - Härdat Glas 9H - Super kvalitet 3D")</f>
        <v>1-Pack Google Pixel 6A Skärmskydd &amp; 1-Pack linsskydd - Härdat Glas 9H - Super kvalitet 3D</v>
      </c>
      <c r="F7447" s="1" t="s">
        <v>7076</v>
      </c>
      <c r="G7447" s="1" t="s">
        <v>7077</v>
      </c>
      <c r="H7447" s="1" t="s">
        <v>7078</v>
      </c>
      <c r="I7447" s="1" t="s">
        <v>16</v>
      </c>
      <c r="J7447" s="1" t="s">
        <v>23</v>
      </c>
      <c r="K7447" s="1" t="s">
        <v>16</v>
      </c>
      <c r="L7447" s="1" t="s">
        <v>16</v>
      </c>
      <c r="M7447" s="1" t="s">
        <v>16</v>
      </c>
      <c r="N7447" s="1" t="s">
        <v>16</v>
      </c>
      <c r="O7447" s="1">
        <v>71.2</v>
      </c>
      <c r="P7447" s="1">
        <v>1.0</v>
      </c>
    </row>
    <row r="7448">
      <c r="A7448" s="1" t="s">
        <v>29</v>
      </c>
      <c r="B7448" s="1" t="s">
        <v>9673</v>
      </c>
      <c r="C7448" s="2" t="s">
        <v>9672</v>
      </c>
      <c r="D7448" s="1" t="s">
        <v>19</v>
      </c>
      <c r="E744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448" s="1" t="s">
        <v>311</v>
      </c>
      <c r="G7448" s="1" t="s">
        <v>312</v>
      </c>
      <c r="H7448" s="1" t="s">
        <v>313</v>
      </c>
      <c r="I7448" s="1" t="s">
        <v>16</v>
      </c>
      <c r="J7448" s="1" t="s">
        <v>23</v>
      </c>
      <c r="K7448" s="1" t="s">
        <v>16</v>
      </c>
      <c r="L7448" s="1" t="s">
        <v>16</v>
      </c>
      <c r="M7448" s="1" t="s">
        <v>16</v>
      </c>
      <c r="N7448" s="1" t="s">
        <v>16</v>
      </c>
      <c r="O7448" s="1">
        <v>71.2</v>
      </c>
      <c r="P7448" s="1">
        <v>1.0</v>
      </c>
    </row>
    <row r="7449">
      <c r="A7449" s="1" t="s">
        <v>29</v>
      </c>
      <c r="B7449" s="1" t="s">
        <v>9674</v>
      </c>
      <c r="C7449" s="2" t="s">
        <v>9672</v>
      </c>
      <c r="D7449" s="1" t="s">
        <v>19</v>
      </c>
      <c r="E7449" s="3" t="str">
        <f>HYPERLINK("https://fyndiq.se/produkt/1680a3aea19a4558/", "2-Pack Samsung S20 Skärmskydd - Härdat Glas 9H - Super kvalitet 3D")</f>
        <v>2-Pack Samsung S20 Skärmskydd - Härdat Glas 9H - Super kvalitet 3D</v>
      </c>
      <c r="F7449" s="1" t="s">
        <v>755</v>
      </c>
      <c r="G7449" s="1" t="s">
        <v>756</v>
      </c>
      <c r="H7449" s="1" t="s">
        <v>757</v>
      </c>
      <c r="I7449" s="1" t="s">
        <v>16</v>
      </c>
      <c r="J7449" s="1" t="s">
        <v>23</v>
      </c>
      <c r="K7449" s="1" t="s">
        <v>16</v>
      </c>
      <c r="L7449" s="1" t="s">
        <v>16</v>
      </c>
      <c r="M7449" s="1" t="s">
        <v>16</v>
      </c>
      <c r="N7449" s="1" t="s">
        <v>16</v>
      </c>
      <c r="O7449" s="1">
        <v>63.2</v>
      </c>
      <c r="P7449" s="1">
        <v>1.0</v>
      </c>
    </row>
    <row r="7450">
      <c r="A7450" s="1" t="s">
        <v>29</v>
      </c>
      <c r="B7450" s="1" t="s">
        <v>9675</v>
      </c>
      <c r="C7450" s="2" t="s">
        <v>9672</v>
      </c>
      <c r="D7450" s="1" t="s">
        <v>19</v>
      </c>
      <c r="E7450" s="3" t="str">
        <f>HYPERLINK("https://fyndiq.se/produkt/cce9d3d346624f8e/", "Full Cover Samsung Galaxy S21 5G - 9H Härdat Glas - HD")</f>
        <v>Full Cover Samsung Galaxy S21 5G - 9H Härdat Glas - HD</v>
      </c>
      <c r="F7450" s="1" t="s">
        <v>2509</v>
      </c>
      <c r="G7450" s="1" t="s">
        <v>2510</v>
      </c>
      <c r="H7450" s="1" t="s">
        <v>2511</v>
      </c>
      <c r="I7450" s="1" t="s">
        <v>16</v>
      </c>
      <c r="J7450" s="1" t="s">
        <v>23</v>
      </c>
      <c r="K7450" s="1" t="s">
        <v>16</v>
      </c>
      <c r="L7450" s="1" t="s">
        <v>16</v>
      </c>
      <c r="M7450" s="1" t="s">
        <v>16</v>
      </c>
      <c r="N7450" s="1" t="s">
        <v>16</v>
      </c>
      <c r="O7450" s="1">
        <v>55.2</v>
      </c>
      <c r="P7450" s="1">
        <v>1.0</v>
      </c>
    </row>
    <row r="7451">
      <c r="A7451" s="1" t="s">
        <v>29</v>
      </c>
      <c r="B7451" s="1" t="s">
        <v>9676</v>
      </c>
      <c r="C7451" s="2" t="s">
        <v>9672</v>
      </c>
      <c r="D7451" s="1" t="s">
        <v>19</v>
      </c>
      <c r="E745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451" s="1" t="s">
        <v>977</v>
      </c>
      <c r="G7451" s="1" t="s">
        <v>978</v>
      </c>
      <c r="H7451" s="1" t="s">
        <v>979</v>
      </c>
      <c r="I7451" s="1" t="s">
        <v>16</v>
      </c>
      <c r="J7451" s="1" t="s">
        <v>23</v>
      </c>
      <c r="K7451" s="1" t="s">
        <v>16</v>
      </c>
      <c r="L7451" s="1" t="s">
        <v>16</v>
      </c>
      <c r="M7451" s="1" t="s">
        <v>16</v>
      </c>
      <c r="N7451" s="1" t="s">
        <v>16</v>
      </c>
      <c r="O7451" s="1">
        <v>63.2</v>
      </c>
      <c r="P7451" s="1">
        <v>2.0</v>
      </c>
    </row>
    <row r="7452">
      <c r="A7452" s="1" t="s">
        <v>29</v>
      </c>
      <c r="B7452" s="1" t="s">
        <v>9677</v>
      </c>
      <c r="C7452" s="2" t="s">
        <v>9672</v>
      </c>
      <c r="D7452" s="1" t="s">
        <v>19</v>
      </c>
      <c r="E7452" s="3" t="str">
        <f>HYPERLINK("https://fyndiq.se/produkt/a047b5d99d58461d/", "2-Pack Google Pixel 6A - Härdat glas 9H - Super kvalitet 3D")</f>
        <v>2-Pack Google Pixel 6A - Härdat glas 9H - Super kvalitet 3D</v>
      </c>
      <c r="F7452" s="1" t="s">
        <v>1205</v>
      </c>
      <c r="G7452" s="1" t="s">
        <v>1206</v>
      </c>
      <c r="H7452" s="1" t="s">
        <v>1207</v>
      </c>
      <c r="I7452" s="1" t="s">
        <v>16</v>
      </c>
      <c r="J7452" s="1" t="s">
        <v>23</v>
      </c>
      <c r="K7452" s="1" t="s">
        <v>16</v>
      </c>
      <c r="L7452" s="1" t="s">
        <v>16</v>
      </c>
      <c r="M7452" s="1" t="s">
        <v>16</v>
      </c>
      <c r="N7452" s="1" t="s">
        <v>16</v>
      </c>
      <c r="O7452" s="1">
        <v>63.2</v>
      </c>
      <c r="P7452" s="1">
        <v>1.0</v>
      </c>
    </row>
    <row r="7453">
      <c r="A7453" s="1" t="s">
        <v>29</v>
      </c>
      <c r="B7453" s="1" t="s">
        <v>9678</v>
      </c>
      <c r="C7453" s="2" t="s">
        <v>9672</v>
      </c>
      <c r="D7453" s="1" t="s">
        <v>19</v>
      </c>
      <c r="E745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453" s="1" t="s">
        <v>977</v>
      </c>
      <c r="G7453" s="1" t="s">
        <v>978</v>
      </c>
      <c r="H7453" s="1" t="s">
        <v>979</v>
      </c>
      <c r="I7453" s="1" t="s">
        <v>16</v>
      </c>
      <c r="J7453" s="1" t="s">
        <v>23</v>
      </c>
      <c r="K7453" s="1" t="s">
        <v>16</v>
      </c>
      <c r="L7453" s="1" t="s">
        <v>16</v>
      </c>
      <c r="M7453" s="1" t="s">
        <v>16</v>
      </c>
      <c r="N7453" s="1" t="s">
        <v>16</v>
      </c>
      <c r="O7453" s="1">
        <v>63.2</v>
      </c>
      <c r="P7453" s="1">
        <v>1.0</v>
      </c>
    </row>
    <row r="7454">
      <c r="A7454" s="1" t="s">
        <v>29</v>
      </c>
      <c r="B7454" s="1" t="s">
        <v>9679</v>
      </c>
      <c r="C7454" s="2" t="s">
        <v>9672</v>
      </c>
      <c r="D7454" s="1" t="s">
        <v>19</v>
      </c>
      <c r="E7454" s="3" t="str">
        <f>HYPERLINK("https://fyndiq.se/produkt/66924f1ff238487e/", "2-Pack GOOGLE PIXEL 7A Skärmskydd - Härdat Glas 9H - Super kvalitet 3D")</f>
        <v>2-Pack GOOGLE PIXEL 7A Skärmskydd - Härdat Glas 9H - Super kvalitet 3D</v>
      </c>
      <c r="F7454" s="1" t="s">
        <v>315</v>
      </c>
      <c r="G7454" s="1" t="s">
        <v>316</v>
      </c>
      <c r="H7454" s="1" t="s">
        <v>317</v>
      </c>
      <c r="I7454" s="1" t="s">
        <v>16</v>
      </c>
      <c r="J7454" s="1" t="s">
        <v>23</v>
      </c>
      <c r="K7454" s="1" t="s">
        <v>16</v>
      </c>
      <c r="L7454" s="1" t="s">
        <v>16</v>
      </c>
      <c r="M7454" s="1" t="s">
        <v>16</v>
      </c>
      <c r="N7454" s="1" t="s">
        <v>16</v>
      </c>
      <c r="O7454" s="1">
        <v>63.2</v>
      </c>
      <c r="P7454" s="1">
        <v>1.0</v>
      </c>
    </row>
    <row r="7455">
      <c r="A7455" s="1" t="s">
        <v>29</v>
      </c>
      <c r="B7455" s="1" t="s">
        <v>9680</v>
      </c>
      <c r="C7455" s="2" t="s">
        <v>9672</v>
      </c>
      <c r="D7455" s="1" t="s">
        <v>19</v>
      </c>
      <c r="E7455" s="3" t="str">
        <f>HYPERLINK("https://fyndiq.se/produkt/b2b21eba0148489f/", "Samsung S8 härdat glass 3D heltäckande skärmskydd")</f>
        <v>Samsung S8 härdat glass 3D heltäckande skärmskydd</v>
      </c>
      <c r="F7455" s="1" t="s">
        <v>438</v>
      </c>
      <c r="G7455" s="1" t="s">
        <v>439</v>
      </c>
      <c r="H7455" s="1" t="s">
        <v>440</v>
      </c>
      <c r="I7455" s="1" t="s">
        <v>16</v>
      </c>
      <c r="J7455" s="1" t="s">
        <v>23</v>
      </c>
      <c r="K7455" s="1" t="s">
        <v>16</v>
      </c>
      <c r="L7455" s="1" t="s">
        <v>16</v>
      </c>
      <c r="M7455" s="1" t="s">
        <v>16</v>
      </c>
      <c r="N7455" s="1" t="s">
        <v>16</v>
      </c>
      <c r="O7455" s="1">
        <v>55.2</v>
      </c>
      <c r="P7455" s="1">
        <v>1.0</v>
      </c>
    </row>
    <row r="7456">
      <c r="A7456" s="1" t="s">
        <v>29</v>
      </c>
      <c r="B7456" s="1" t="s">
        <v>9681</v>
      </c>
      <c r="C7456" s="2" t="s">
        <v>9672</v>
      </c>
      <c r="D7456" s="1" t="s">
        <v>19</v>
      </c>
      <c r="E7456" s="3" t="str">
        <f>HYPERLINK("https://fyndiq.se/produkt/c6f3e47a88184e8d/", "2-Pack SAMSUNG A55 Skärmskydd - Härdat Glas 9H - Super kvalitet 3D")</f>
        <v>2-Pack SAMSUNG A55 Skärmskydd - Härdat Glas 9H - Super kvalitet 3D</v>
      </c>
      <c r="F7456" s="1" t="s">
        <v>83</v>
      </c>
      <c r="G7456" s="1" t="s">
        <v>84</v>
      </c>
      <c r="H7456" s="1" t="s">
        <v>85</v>
      </c>
      <c r="I7456" s="1" t="s">
        <v>16</v>
      </c>
      <c r="J7456" s="1" t="s">
        <v>23</v>
      </c>
      <c r="K7456" s="1" t="s">
        <v>16</v>
      </c>
      <c r="L7456" s="1" t="s">
        <v>16</v>
      </c>
      <c r="M7456" s="1" t="s">
        <v>16</v>
      </c>
      <c r="N7456" s="1" t="s">
        <v>16</v>
      </c>
      <c r="O7456" s="1">
        <v>63.2</v>
      </c>
      <c r="P7456" s="1">
        <v>1.0</v>
      </c>
    </row>
    <row r="7457">
      <c r="A7457" s="1" t="s">
        <v>29</v>
      </c>
      <c r="B7457" s="1" t="s">
        <v>9682</v>
      </c>
      <c r="C7457" s="2" t="s">
        <v>9672</v>
      </c>
      <c r="D7457" s="1" t="s">
        <v>19</v>
      </c>
      <c r="E7457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7457" s="1" t="s">
        <v>7116</v>
      </c>
      <c r="G7457" s="1" t="s">
        <v>7117</v>
      </c>
      <c r="H7457" s="1" t="s">
        <v>7118</v>
      </c>
      <c r="I7457" s="1" t="s">
        <v>16</v>
      </c>
      <c r="J7457" s="1" t="s">
        <v>23</v>
      </c>
      <c r="K7457" s="1" t="s">
        <v>16</v>
      </c>
      <c r="L7457" s="1" t="s">
        <v>16</v>
      </c>
      <c r="M7457" s="1" t="s">
        <v>16</v>
      </c>
      <c r="N7457" s="1" t="s">
        <v>16</v>
      </c>
      <c r="O7457" s="1">
        <v>63.2</v>
      </c>
      <c r="P7457" s="1">
        <v>1.0</v>
      </c>
    </row>
    <row r="7458">
      <c r="A7458" s="1" t="s">
        <v>29</v>
      </c>
      <c r="B7458" s="1" t="s">
        <v>9683</v>
      </c>
      <c r="C7458" s="2" t="s">
        <v>9672</v>
      </c>
      <c r="D7458" s="1" t="s">
        <v>19</v>
      </c>
      <c r="E7458" s="3" t="str">
        <f>HYPERLINK("https://fyndiq.se/produkt/5c3d2198d92b4f6f/", "3-Pack SAMSUNG TAB S7 FE 5G 3 PACK Skärmskydd - Härdat Glas 9H - Super kvalitet 3D")</f>
        <v>3-Pack SAMSUNG TAB S7 FE 5G 3 PACK Skärmskydd - Härdat Glas 9H - Super kvalitet 3D</v>
      </c>
      <c r="F7458" s="1" t="s">
        <v>9684</v>
      </c>
      <c r="G7458" s="1" t="s">
        <v>9685</v>
      </c>
      <c r="H7458" s="1" t="s">
        <v>9686</v>
      </c>
      <c r="I7458" s="1" t="s">
        <v>16</v>
      </c>
      <c r="J7458" s="1" t="s">
        <v>23</v>
      </c>
      <c r="K7458" s="1" t="s">
        <v>16</v>
      </c>
      <c r="L7458" s="1" t="s">
        <v>16</v>
      </c>
      <c r="M7458" s="1" t="s">
        <v>16</v>
      </c>
      <c r="N7458" s="1" t="s">
        <v>16</v>
      </c>
      <c r="O7458" s="1">
        <v>151.2</v>
      </c>
      <c r="P7458" s="1">
        <v>2.0</v>
      </c>
    </row>
    <row r="7459">
      <c r="A7459" s="1" t="s">
        <v>29</v>
      </c>
      <c r="B7459" s="1" t="s">
        <v>9687</v>
      </c>
      <c r="C7459" s="2" t="s">
        <v>9672</v>
      </c>
      <c r="D7459" s="1" t="s">
        <v>19</v>
      </c>
      <c r="E7459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7459" s="1" t="s">
        <v>1209</v>
      </c>
      <c r="G7459" s="1" t="s">
        <v>1210</v>
      </c>
      <c r="H7459" s="1" t="s">
        <v>1211</v>
      </c>
      <c r="I7459" s="1" t="s">
        <v>16</v>
      </c>
      <c r="J7459" s="1" t="s">
        <v>23</v>
      </c>
      <c r="K7459" s="1" t="s">
        <v>16</v>
      </c>
      <c r="L7459" s="1" t="s">
        <v>16</v>
      </c>
      <c r="M7459" s="1" t="s">
        <v>16</v>
      </c>
      <c r="N7459" s="1" t="s">
        <v>16</v>
      </c>
      <c r="O7459" s="1">
        <v>79.2</v>
      </c>
      <c r="P7459" s="1">
        <v>1.0</v>
      </c>
    </row>
    <row r="7460">
      <c r="A7460" s="1" t="s">
        <v>29</v>
      </c>
      <c r="B7460" s="1" t="s">
        <v>9688</v>
      </c>
      <c r="C7460" s="2" t="s">
        <v>9672</v>
      </c>
      <c r="D7460" s="1" t="s">
        <v>19</v>
      </c>
      <c r="E746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460" s="1" t="s">
        <v>26</v>
      </c>
      <c r="G7460" s="1" t="s">
        <v>27</v>
      </c>
      <c r="H7460" s="1" t="s">
        <v>28</v>
      </c>
      <c r="I7460" s="1" t="s">
        <v>16</v>
      </c>
      <c r="J7460" s="1" t="s">
        <v>23</v>
      </c>
      <c r="K7460" s="1" t="s">
        <v>16</v>
      </c>
      <c r="L7460" s="1" t="s">
        <v>16</v>
      </c>
      <c r="M7460" s="1" t="s">
        <v>16</v>
      </c>
      <c r="N7460" s="1" t="s">
        <v>16</v>
      </c>
      <c r="O7460" s="1">
        <v>71.2</v>
      </c>
      <c r="P7460" s="1">
        <v>1.0</v>
      </c>
    </row>
    <row r="7461">
      <c r="A7461" s="1" t="s">
        <v>29</v>
      </c>
      <c r="B7461" s="1" t="s">
        <v>9689</v>
      </c>
      <c r="C7461" s="2" t="s">
        <v>9672</v>
      </c>
      <c r="D7461" s="1" t="s">
        <v>19</v>
      </c>
      <c r="E7461" s="3" t="str">
        <f>HYPERLINK("https://fyndiq.se/produkt/34157794139f40c6/", "2-Pack Samsung S20 FE - 9H Härdat Glass - Top Kvalitet")</f>
        <v>2-Pack Samsung S20 FE - 9H Härdat Glass - Top Kvalitet</v>
      </c>
      <c r="F7461" s="1" t="s">
        <v>1640</v>
      </c>
      <c r="G7461" s="1" t="s">
        <v>1641</v>
      </c>
      <c r="H7461" s="1" t="s">
        <v>1642</v>
      </c>
      <c r="I7461" s="1" t="s">
        <v>16</v>
      </c>
      <c r="J7461" s="1" t="s">
        <v>23</v>
      </c>
      <c r="K7461" s="1" t="s">
        <v>16</v>
      </c>
      <c r="L7461" s="1" t="s">
        <v>16</v>
      </c>
      <c r="M7461" s="1" t="s">
        <v>16</v>
      </c>
      <c r="N7461" s="1" t="s">
        <v>16</v>
      </c>
      <c r="O7461" s="1">
        <v>63.2</v>
      </c>
      <c r="P7461" s="1">
        <v>1.0</v>
      </c>
    </row>
    <row r="7462">
      <c r="A7462" s="1" t="s">
        <v>29</v>
      </c>
      <c r="B7462" s="1" t="s">
        <v>9690</v>
      </c>
      <c r="C7462" s="2" t="s">
        <v>9672</v>
      </c>
      <c r="D7462" s="1" t="s">
        <v>19</v>
      </c>
      <c r="E7462" s="3" t="str">
        <f>HYPERLINK("https://fyndiq.se/produkt/5b4b31bc77624163/", "2 Pack Samsung Note 20 Ultra 5G - Härdat glas 9H-Super kvalitet")</f>
        <v>2 Pack Samsung Note 20 Ultra 5G - Härdat glas 9H-Super kvalitet</v>
      </c>
      <c r="F7462" s="1" t="s">
        <v>1874</v>
      </c>
      <c r="G7462" s="1" t="s">
        <v>1875</v>
      </c>
      <c r="H7462" s="1" t="s">
        <v>1876</v>
      </c>
      <c r="I7462" s="1" t="s">
        <v>16</v>
      </c>
      <c r="J7462" s="1" t="s">
        <v>23</v>
      </c>
      <c r="K7462" s="1" t="s">
        <v>16</v>
      </c>
      <c r="L7462" s="1" t="s">
        <v>16</v>
      </c>
      <c r="M7462" s="1" t="s">
        <v>16</v>
      </c>
      <c r="N7462" s="1" t="s">
        <v>16</v>
      </c>
      <c r="O7462" s="1">
        <v>63.2</v>
      </c>
      <c r="P7462" s="1">
        <v>1.0</v>
      </c>
    </row>
    <row r="7463">
      <c r="A7463" s="1" t="s">
        <v>29</v>
      </c>
      <c r="B7463" s="1" t="s">
        <v>9691</v>
      </c>
      <c r="C7463" s="2" t="s">
        <v>9672</v>
      </c>
      <c r="D7463" s="1" t="s">
        <v>19</v>
      </c>
      <c r="E7463" s="3" t="str">
        <f>HYPERLINK("https://fyndiq.se/produkt/56c72c0ba5f749b5/", "2-Pack SAMSUNG S24 Skärmskydd - Härdat Glas 9H - Super kvalitet 3D")</f>
        <v>2-Pack SAMSUNG S24 Skärmskydd - Härdat Glas 9H - Super kvalitet 3D</v>
      </c>
      <c r="F7463" s="1" t="s">
        <v>263</v>
      </c>
      <c r="G7463" s="1" t="s">
        <v>264</v>
      </c>
      <c r="H7463" s="1" t="s">
        <v>265</v>
      </c>
      <c r="I7463" s="1" t="s">
        <v>16</v>
      </c>
      <c r="J7463" s="1" t="s">
        <v>23</v>
      </c>
      <c r="K7463" s="1" t="s">
        <v>16</v>
      </c>
      <c r="L7463" s="1" t="s">
        <v>16</v>
      </c>
      <c r="M7463" s="1" t="s">
        <v>16</v>
      </c>
      <c r="N7463" s="1" t="s">
        <v>16</v>
      </c>
      <c r="O7463" s="1">
        <v>71.2</v>
      </c>
      <c r="P7463" s="1">
        <v>1.0</v>
      </c>
    </row>
    <row r="7464">
      <c r="A7464" s="1" t="s">
        <v>29</v>
      </c>
      <c r="B7464" s="1" t="s">
        <v>9692</v>
      </c>
      <c r="C7464" s="2" t="s">
        <v>9672</v>
      </c>
      <c r="D7464" s="1" t="s">
        <v>19</v>
      </c>
      <c r="E7464" s="3" t="str">
        <f>HYPERLINK("https://fyndiq.se/produkt/75cb4616a3864afd/", "2-Pack Samsung A42 5G Skärmskydd &amp; 2-Pack linsskydd - Härdat Glas 9H - Super kvalitet 3D")</f>
        <v>2-Pack Samsung A42 5G Skärmskydd &amp; 2-Pack linsskydd - Härdat Glas 9H - Super kvalitet 3D</v>
      </c>
      <c r="F7464" s="1" t="s">
        <v>9693</v>
      </c>
      <c r="G7464" s="1" t="s">
        <v>9694</v>
      </c>
      <c r="H7464" s="1" t="s">
        <v>9695</v>
      </c>
      <c r="I7464" s="1" t="s">
        <v>16</v>
      </c>
      <c r="J7464" s="1" t="s">
        <v>23</v>
      </c>
      <c r="K7464" s="1" t="s">
        <v>16</v>
      </c>
      <c r="L7464" s="1" t="s">
        <v>16</v>
      </c>
      <c r="M7464" s="1" t="s">
        <v>16</v>
      </c>
      <c r="N7464" s="1" t="s">
        <v>16</v>
      </c>
      <c r="O7464" s="1">
        <v>79.2</v>
      </c>
      <c r="P7464" s="1">
        <v>1.0</v>
      </c>
    </row>
    <row r="7465">
      <c r="A7465" s="1" t="s">
        <v>29</v>
      </c>
      <c r="B7465" s="1" t="s">
        <v>9696</v>
      </c>
      <c r="C7465" s="2" t="s">
        <v>9672</v>
      </c>
      <c r="D7465" s="1" t="s">
        <v>19</v>
      </c>
      <c r="E7465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7465" s="1" t="s">
        <v>1006</v>
      </c>
      <c r="G7465" s="1" t="s">
        <v>1007</v>
      </c>
      <c r="H7465" s="1" t="s">
        <v>1008</v>
      </c>
      <c r="I7465" s="1" t="s">
        <v>16</v>
      </c>
      <c r="J7465" s="1" t="s">
        <v>23</v>
      </c>
      <c r="K7465" s="1" t="s">
        <v>16</v>
      </c>
      <c r="L7465" s="1" t="s">
        <v>16</v>
      </c>
      <c r="M7465" s="1" t="s">
        <v>16</v>
      </c>
      <c r="N7465" s="1" t="s">
        <v>16</v>
      </c>
      <c r="O7465" s="1">
        <v>71.2</v>
      </c>
      <c r="P7465" s="1">
        <v>1.0</v>
      </c>
    </row>
    <row r="7466">
      <c r="A7466" s="1" t="s">
        <v>29</v>
      </c>
      <c r="B7466" s="1" t="s">
        <v>9697</v>
      </c>
      <c r="C7466" s="2" t="s">
        <v>9672</v>
      </c>
      <c r="D7466" s="1" t="s">
        <v>19</v>
      </c>
      <c r="E7466" s="3" t="str">
        <f>HYPERLINK("https://fyndiq.se/produkt/9adf3a37026e4816/", "2 Pack Samsung Galaxy Note 20 Ultra -Härdat glas–Super kvalitet")</f>
        <v>2 Pack Samsung Galaxy Note 20 Ultra -Härdat glas–Super kvalitet</v>
      </c>
      <c r="F7466" s="1" t="s">
        <v>1043</v>
      </c>
      <c r="G7466" s="1" t="s">
        <v>1044</v>
      </c>
      <c r="H7466" s="1" t="s">
        <v>1045</v>
      </c>
      <c r="I7466" s="1" t="s">
        <v>16</v>
      </c>
      <c r="J7466" s="1" t="s">
        <v>23</v>
      </c>
      <c r="K7466" s="1" t="s">
        <v>16</v>
      </c>
      <c r="L7466" s="1" t="s">
        <v>16</v>
      </c>
      <c r="M7466" s="1" t="s">
        <v>16</v>
      </c>
      <c r="N7466" s="1" t="s">
        <v>16</v>
      </c>
      <c r="O7466" s="1">
        <v>63.2</v>
      </c>
      <c r="P7466" s="1">
        <v>1.0</v>
      </c>
    </row>
    <row r="7467">
      <c r="A7467" s="1" t="s">
        <v>29</v>
      </c>
      <c r="B7467" s="1" t="s">
        <v>9698</v>
      </c>
      <c r="C7467" s="2" t="s">
        <v>9672</v>
      </c>
      <c r="D7467" s="1" t="s">
        <v>19</v>
      </c>
      <c r="E7467" s="3" t="str">
        <f>HYPERLINK("https://fyndiq.se/produkt/925ae49423884615/", "2-Pack Samsung S22 Ultra Skärmskydd &amp; 1-Pack linsskydd -9H GLAS")</f>
        <v>2-Pack Samsung S22 Ultra Skärmskydd &amp; 1-Pack linsskydd -9H GLAS</v>
      </c>
      <c r="F7467" s="1" t="s">
        <v>335</v>
      </c>
      <c r="G7467" s="1" t="s">
        <v>336</v>
      </c>
      <c r="H7467" s="1" t="s">
        <v>337</v>
      </c>
      <c r="I7467" s="1" t="s">
        <v>16</v>
      </c>
      <c r="J7467" s="1" t="s">
        <v>23</v>
      </c>
      <c r="K7467" s="1" t="s">
        <v>16</v>
      </c>
      <c r="L7467" s="1" t="s">
        <v>16</v>
      </c>
      <c r="M7467" s="1" t="s">
        <v>16</v>
      </c>
      <c r="N7467" s="1" t="s">
        <v>16</v>
      </c>
      <c r="O7467" s="1">
        <v>71.2</v>
      </c>
      <c r="P7467" s="1">
        <v>1.0</v>
      </c>
    </row>
    <row r="7468">
      <c r="A7468" s="1" t="s">
        <v>29</v>
      </c>
      <c r="B7468" s="1" t="s">
        <v>9699</v>
      </c>
      <c r="C7468" s="2" t="s">
        <v>9672</v>
      </c>
      <c r="D7468" s="1" t="s">
        <v>19</v>
      </c>
      <c r="E7468" s="3" t="str">
        <f>HYPERLINK("https://fyndiq.se/produkt/66924f1ff238487e/", "2-Pack GOOGLE PIXEL 7A Skärmskydd - Härdat Glas 9H - Super kvalitet 3D")</f>
        <v>2-Pack GOOGLE PIXEL 7A Skärmskydd - Härdat Glas 9H - Super kvalitet 3D</v>
      </c>
      <c r="F7468" s="1" t="s">
        <v>315</v>
      </c>
      <c r="G7468" s="1" t="s">
        <v>316</v>
      </c>
      <c r="H7468" s="1" t="s">
        <v>317</v>
      </c>
      <c r="I7468" s="1" t="s">
        <v>16</v>
      </c>
      <c r="J7468" s="1" t="s">
        <v>23</v>
      </c>
      <c r="K7468" s="1" t="s">
        <v>16</v>
      </c>
      <c r="L7468" s="1" t="s">
        <v>16</v>
      </c>
      <c r="M7468" s="1" t="s">
        <v>16</v>
      </c>
      <c r="N7468" s="1" t="s">
        <v>16</v>
      </c>
      <c r="O7468" s="1">
        <v>63.2</v>
      </c>
      <c r="P7468" s="1">
        <v>1.0</v>
      </c>
    </row>
    <row r="7469">
      <c r="A7469" s="1" t="s">
        <v>29</v>
      </c>
      <c r="B7469" s="1" t="s">
        <v>9700</v>
      </c>
      <c r="C7469" s="2" t="s">
        <v>9672</v>
      </c>
      <c r="D7469" s="1" t="s">
        <v>19</v>
      </c>
      <c r="E7469" s="3" t="str">
        <f>HYPERLINK("https://fyndiq.se/produkt/d068a77723474021/", "2-Pack Samsung Watch 47mm - Härdat glas 9H-Super kvalitet 3D Skärmskydd")</f>
        <v>2-Pack Samsung Watch 47mm - Härdat glas 9H-Super kvalitet 3D Skärmskydd</v>
      </c>
      <c r="F7469" s="1" t="s">
        <v>6180</v>
      </c>
      <c r="G7469" s="1" t="s">
        <v>6181</v>
      </c>
      <c r="H7469" s="1" t="s">
        <v>6182</v>
      </c>
      <c r="I7469" s="1" t="s">
        <v>16</v>
      </c>
      <c r="J7469" s="1" t="s">
        <v>23</v>
      </c>
      <c r="K7469" s="1" t="s">
        <v>16</v>
      </c>
      <c r="L7469" s="1" t="s">
        <v>16</v>
      </c>
      <c r="M7469" s="1" t="s">
        <v>16</v>
      </c>
      <c r="N7469" s="1" t="s">
        <v>16</v>
      </c>
      <c r="O7469" s="1">
        <v>63.2</v>
      </c>
      <c r="P7469" s="1">
        <v>3.0</v>
      </c>
    </row>
    <row r="7470">
      <c r="A7470" s="1" t="s">
        <v>29</v>
      </c>
      <c r="B7470" s="1" t="s">
        <v>9701</v>
      </c>
      <c r="C7470" s="2" t="s">
        <v>9672</v>
      </c>
      <c r="D7470" s="1" t="s">
        <v>19</v>
      </c>
      <c r="E7470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7470" s="1" t="s">
        <v>1664</v>
      </c>
      <c r="G7470" s="1" t="s">
        <v>1665</v>
      </c>
      <c r="H7470" s="1" t="s">
        <v>1666</v>
      </c>
      <c r="I7470" s="1" t="s">
        <v>16</v>
      </c>
      <c r="J7470" s="1" t="s">
        <v>23</v>
      </c>
      <c r="K7470" s="1" t="s">
        <v>16</v>
      </c>
      <c r="L7470" s="1" t="s">
        <v>16</v>
      </c>
      <c r="M7470" s="1" t="s">
        <v>16</v>
      </c>
      <c r="N7470" s="1" t="s">
        <v>16</v>
      </c>
      <c r="O7470" s="1">
        <v>71.2</v>
      </c>
      <c r="P7470" s="1">
        <v>1.0</v>
      </c>
    </row>
    <row r="7471">
      <c r="A7471" s="1" t="s">
        <v>29</v>
      </c>
      <c r="B7471" s="1" t="s">
        <v>9702</v>
      </c>
      <c r="C7471" s="2" t="s">
        <v>9672</v>
      </c>
      <c r="D7471" s="1" t="s">
        <v>19</v>
      </c>
      <c r="E7471" s="3" t="str">
        <f>HYPERLINK("https://fyndiq.se/produkt/e6085c39be274bf8/", "2-Pack GOOGLE PIXEL 7 Skärmskydd - Härdat Glas 9H - Super kvalitet 3D")</f>
        <v>2-Pack GOOGLE PIXEL 7 Skärmskydd - Härdat Glas 9H - Super kvalitet 3D</v>
      </c>
      <c r="F7471" s="1" t="s">
        <v>675</v>
      </c>
      <c r="G7471" s="1" t="s">
        <v>676</v>
      </c>
      <c r="H7471" s="1" t="s">
        <v>677</v>
      </c>
      <c r="I7471" s="1" t="s">
        <v>16</v>
      </c>
      <c r="J7471" s="1" t="s">
        <v>23</v>
      </c>
      <c r="K7471" s="1" t="s">
        <v>16</v>
      </c>
      <c r="L7471" s="1" t="s">
        <v>16</v>
      </c>
      <c r="M7471" s="1" t="s">
        <v>16</v>
      </c>
      <c r="N7471" s="1" t="s">
        <v>16</v>
      </c>
      <c r="O7471" s="1">
        <v>63.2</v>
      </c>
      <c r="P7471" s="1">
        <v>1.0</v>
      </c>
    </row>
    <row r="7472">
      <c r="A7472" s="1" t="s">
        <v>29</v>
      </c>
      <c r="B7472" s="1" t="s">
        <v>9703</v>
      </c>
      <c r="C7472" s="2" t="s">
        <v>9672</v>
      </c>
      <c r="D7472" s="1" t="s">
        <v>19</v>
      </c>
      <c r="E7472" s="3" t="str">
        <f>HYPERLINK("https://fyndiq.se/produkt/dfe28e565d2e4c8d/", "2 Pack Samsung S21 FE - 9H Härdat Glass - Super Kvalitet 3D")</f>
        <v>2 Pack Samsung S21 FE - 9H Härdat Glass - Super Kvalitet 3D</v>
      </c>
      <c r="F7472" s="1" t="s">
        <v>276</v>
      </c>
      <c r="G7472" s="1" t="s">
        <v>277</v>
      </c>
      <c r="H7472" s="1" t="s">
        <v>278</v>
      </c>
      <c r="I7472" s="1" t="s">
        <v>16</v>
      </c>
      <c r="J7472" s="1" t="s">
        <v>23</v>
      </c>
      <c r="K7472" s="1" t="s">
        <v>16</v>
      </c>
      <c r="L7472" s="1" t="s">
        <v>16</v>
      </c>
      <c r="M7472" s="1" t="s">
        <v>16</v>
      </c>
      <c r="N7472" s="1" t="s">
        <v>16</v>
      </c>
      <c r="O7472" s="1">
        <v>63.2</v>
      </c>
      <c r="P7472" s="1">
        <v>1.0</v>
      </c>
    </row>
    <row r="7473">
      <c r="A7473" s="1" t="s">
        <v>29</v>
      </c>
      <c r="B7473" s="1" t="s">
        <v>9704</v>
      </c>
      <c r="C7473" s="2" t="s">
        <v>9672</v>
      </c>
      <c r="D7473" s="1" t="s">
        <v>19</v>
      </c>
      <c r="E7473" s="3" t="str">
        <f>HYPERLINK("https://fyndiq.se/produkt/f7b16236096d401a/", "2-Pack Google Pixel 7A - Härdat glas 9H - Super kvalitet 3D Skärmskydd")</f>
        <v>2-Pack Google Pixel 7A - Härdat glas 9H - Super kvalitet 3D Skärmskydd</v>
      </c>
      <c r="F7473" s="1" t="s">
        <v>852</v>
      </c>
      <c r="G7473" s="1" t="s">
        <v>853</v>
      </c>
      <c r="H7473" s="1" t="s">
        <v>854</v>
      </c>
      <c r="I7473" s="1" t="s">
        <v>16</v>
      </c>
      <c r="J7473" s="1" t="s">
        <v>23</v>
      </c>
      <c r="K7473" s="1" t="s">
        <v>16</v>
      </c>
      <c r="L7473" s="1" t="s">
        <v>16</v>
      </c>
      <c r="M7473" s="1" t="s">
        <v>16</v>
      </c>
      <c r="N7473" s="1" t="s">
        <v>16</v>
      </c>
      <c r="O7473" s="1">
        <v>63.2</v>
      </c>
      <c r="P7473" s="1">
        <v>1.0</v>
      </c>
    </row>
    <row r="7474">
      <c r="A7474" s="1" t="s">
        <v>29</v>
      </c>
      <c r="B7474" s="1" t="s">
        <v>9705</v>
      </c>
      <c r="C7474" s="2" t="s">
        <v>9672</v>
      </c>
      <c r="D7474" s="1" t="s">
        <v>19</v>
      </c>
      <c r="E7474" s="3" t="str">
        <f>HYPERLINK("https://fyndiq.se/produkt/abbb2d46464546e3/", "2.pack Sony Xperia 5 V - Härdat Glas 9H - Super kvalitet 3D Skärmskydd")</f>
        <v>2.pack Sony Xperia 5 V - Härdat Glas 9H - Super kvalitet 3D Skärmskydd</v>
      </c>
      <c r="F7474" s="1" t="s">
        <v>8201</v>
      </c>
      <c r="G7474" s="1" t="s">
        <v>8202</v>
      </c>
      <c r="H7474" s="1" t="s">
        <v>8203</v>
      </c>
      <c r="I7474" s="1" t="s">
        <v>16</v>
      </c>
      <c r="J7474" s="1" t="s">
        <v>23</v>
      </c>
      <c r="K7474" s="1" t="s">
        <v>16</v>
      </c>
      <c r="L7474" s="1" t="s">
        <v>16</v>
      </c>
      <c r="M7474" s="1" t="s">
        <v>16</v>
      </c>
      <c r="N7474" s="1" t="s">
        <v>16</v>
      </c>
      <c r="O7474" s="1">
        <v>79.2</v>
      </c>
      <c r="P7474" s="1">
        <v>1.0</v>
      </c>
    </row>
    <row r="7475">
      <c r="A7475" s="1" t="s">
        <v>29</v>
      </c>
      <c r="B7475" s="1" t="s">
        <v>9706</v>
      </c>
      <c r="C7475" s="2" t="s">
        <v>9672</v>
      </c>
      <c r="D7475" s="1" t="s">
        <v>19</v>
      </c>
      <c r="E7475" s="3" t="str">
        <f>HYPERLINK("https://fyndiq.se/produkt/1d18226209604614/", "Samsung S23 Plus 5G - 9H Härdat Glass - 3D Super Kvalitet Skärmskydd")</f>
        <v>Samsung S23 Plus 5G - 9H Härdat Glass - 3D Super Kvalitet Skärmskydd</v>
      </c>
      <c r="F7475" s="1" t="s">
        <v>2996</v>
      </c>
      <c r="G7475" s="1" t="s">
        <v>2997</v>
      </c>
      <c r="H7475" s="1" t="s">
        <v>2998</v>
      </c>
      <c r="I7475" s="1" t="s">
        <v>1311</v>
      </c>
      <c r="J7475" s="1" t="s">
        <v>9</v>
      </c>
      <c r="K7475" s="2" t="s">
        <v>6118</v>
      </c>
      <c r="L7475" s="1" t="s">
        <v>2650</v>
      </c>
      <c r="M7475" s="1" t="s">
        <v>16</v>
      </c>
      <c r="N7475" s="1" t="s">
        <v>16</v>
      </c>
      <c r="O7475" s="1">
        <v>55.2</v>
      </c>
      <c r="P7475" s="1">
        <v>1.0</v>
      </c>
    </row>
    <row r="7476">
      <c r="A7476" s="1" t="s">
        <v>29</v>
      </c>
      <c r="B7476" s="1" t="s">
        <v>9707</v>
      </c>
      <c r="C7476" s="2" t="s">
        <v>9672</v>
      </c>
      <c r="D7476" s="1" t="s">
        <v>19</v>
      </c>
      <c r="E7476" s="3" t="str">
        <f>HYPERLINK("https://fyndiq.se/produkt/860c7ae305b54883/", "2 Pack Samsung S21 Ultra 5G - Härdat glas 9H - Super kvalitet 3D")</f>
        <v>2 Pack Samsung S21 Ultra 5G - Härdat glas 9H - Super kvalitet 3D</v>
      </c>
      <c r="F7476" s="1" t="s">
        <v>649</v>
      </c>
      <c r="G7476" s="1" t="s">
        <v>650</v>
      </c>
      <c r="H7476" s="1" t="s">
        <v>651</v>
      </c>
      <c r="I7476" s="1" t="s">
        <v>16</v>
      </c>
      <c r="J7476" s="1" t="s">
        <v>23</v>
      </c>
      <c r="K7476" s="1" t="s">
        <v>16</v>
      </c>
      <c r="L7476" s="1" t="s">
        <v>16</v>
      </c>
      <c r="M7476" s="1" t="s">
        <v>16</v>
      </c>
      <c r="N7476" s="1" t="s">
        <v>16</v>
      </c>
      <c r="O7476" s="1">
        <v>63.2</v>
      </c>
      <c r="P7476" s="1">
        <v>2.0</v>
      </c>
    </row>
    <row r="7477">
      <c r="A7477" s="1" t="s">
        <v>29</v>
      </c>
      <c r="B7477" s="1" t="s">
        <v>9708</v>
      </c>
      <c r="C7477" s="2" t="s">
        <v>9672</v>
      </c>
      <c r="D7477" s="1" t="s">
        <v>19</v>
      </c>
      <c r="E747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477" s="1" t="s">
        <v>813</v>
      </c>
      <c r="G7477" s="1" t="s">
        <v>814</v>
      </c>
      <c r="H7477" s="1" t="s">
        <v>815</v>
      </c>
      <c r="I7477" s="1" t="s">
        <v>16</v>
      </c>
      <c r="J7477" s="1" t="s">
        <v>23</v>
      </c>
      <c r="K7477" s="1" t="s">
        <v>16</v>
      </c>
      <c r="L7477" s="1" t="s">
        <v>16</v>
      </c>
      <c r="M7477" s="1" t="s">
        <v>16</v>
      </c>
      <c r="N7477" s="1" t="s">
        <v>16</v>
      </c>
      <c r="O7477" s="1">
        <v>71.2</v>
      </c>
      <c r="P7477" s="1">
        <v>1.0</v>
      </c>
    </row>
    <row r="7478">
      <c r="A7478" s="1" t="s">
        <v>29</v>
      </c>
      <c r="B7478" s="1" t="s">
        <v>9709</v>
      </c>
      <c r="C7478" s="2" t="s">
        <v>9672</v>
      </c>
      <c r="D7478" s="1" t="s">
        <v>19</v>
      </c>
      <c r="E7478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7478" s="1" t="s">
        <v>132</v>
      </c>
      <c r="G7478" s="1" t="s">
        <v>133</v>
      </c>
      <c r="H7478" s="1" t="s">
        <v>134</v>
      </c>
      <c r="I7478" s="1" t="s">
        <v>16</v>
      </c>
      <c r="J7478" s="1" t="s">
        <v>23</v>
      </c>
      <c r="K7478" s="1" t="s">
        <v>16</v>
      </c>
      <c r="L7478" s="1" t="s">
        <v>16</v>
      </c>
      <c r="M7478" s="1" t="s">
        <v>16</v>
      </c>
      <c r="N7478" s="1" t="s">
        <v>16</v>
      </c>
      <c r="O7478" s="1">
        <v>71.2</v>
      </c>
      <c r="P7478" s="1">
        <v>1.0</v>
      </c>
    </row>
    <row r="7479">
      <c r="A7479" s="1" t="s">
        <v>29</v>
      </c>
      <c r="B7479" s="1" t="s">
        <v>9710</v>
      </c>
      <c r="C7479" s="2" t="s">
        <v>9672</v>
      </c>
      <c r="D7479" s="1" t="s">
        <v>19</v>
      </c>
      <c r="E7479" s="3" t="str">
        <f>HYPERLINK("https://fyndiq.se/produkt/e4b87757208946c3/", "2-Pack Samsung S10E Skärmskydd - Härdat Glas 9H - Super kvalitet 3D")</f>
        <v>2-Pack Samsung S10E Skärmskydd - Härdat Glas 9H - Super kvalitet 3D</v>
      </c>
      <c r="F7479" s="1" t="s">
        <v>95</v>
      </c>
      <c r="G7479" s="1" t="s">
        <v>96</v>
      </c>
      <c r="H7479" s="1" t="s">
        <v>97</v>
      </c>
      <c r="I7479" s="1" t="s">
        <v>16</v>
      </c>
      <c r="J7479" s="1" t="s">
        <v>23</v>
      </c>
      <c r="K7479" s="1" t="s">
        <v>16</v>
      </c>
      <c r="L7479" s="1" t="s">
        <v>16</v>
      </c>
      <c r="M7479" s="1" t="s">
        <v>16</v>
      </c>
      <c r="N7479" s="1" t="s">
        <v>16</v>
      </c>
      <c r="O7479" s="1">
        <v>63.2</v>
      </c>
      <c r="P7479" s="1">
        <v>1.0</v>
      </c>
    </row>
    <row r="7480">
      <c r="A7480" s="1" t="s">
        <v>29</v>
      </c>
      <c r="B7480" s="1" t="s">
        <v>9711</v>
      </c>
      <c r="C7480" s="2" t="s">
        <v>9672</v>
      </c>
      <c r="D7480" s="1" t="s">
        <v>19</v>
      </c>
      <c r="E7480" s="3" t="str">
        <f>HYPERLINK("https://fyndiq.se/produkt/aaaa7cf643f84273/", "2 Pack Samsung Xcover 5 - Härdat glas 9H-Super kvalitet 3D")</f>
        <v>2 Pack Samsung Xcover 5 - Härdat glas 9H-Super kvalitet 3D</v>
      </c>
      <c r="F7480" s="1" t="s">
        <v>2089</v>
      </c>
      <c r="G7480" s="1" t="s">
        <v>2090</v>
      </c>
      <c r="H7480" s="1" t="s">
        <v>2091</v>
      </c>
      <c r="I7480" s="1" t="s">
        <v>16</v>
      </c>
      <c r="J7480" s="1" t="s">
        <v>23</v>
      </c>
      <c r="K7480" s="1" t="s">
        <v>16</v>
      </c>
      <c r="L7480" s="1" t="s">
        <v>16</v>
      </c>
      <c r="M7480" s="1" t="s">
        <v>16</v>
      </c>
      <c r="N7480" s="1" t="s">
        <v>16</v>
      </c>
      <c r="O7480" s="1">
        <v>63.2</v>
      </c>
      <c r="P7480" s="1">
        <v>1.0</v>
      </c>
    </row>
    <row r="7481">
      <c r="A7481" s="1" t="s">
        <v>29</v>
      </c>
      <c r="B7481" s="1" t="s">
        <v>9712</v>
      </c>
      <c r="C7481" s="2" t="s">
        <v>9672</v>
      </c>
      <c r="D7481" s="1" t="s">
        <v>19</v>
      </c>
      <c r="E7481" s="3" t="str">
        <f>HYPERLINK("https://fyndiq.se/produkt/c6f3e47a88184e8d/", "2-Pack SAMSUNG A55 Skärmskydd - Härdat Glas 9H - Super kvalitet 3D")</f>
        <v>2-Pack SAMSUNG A55 Skärmskydd - Härdat Glas 9H - Super kvalitet 3D</v>
      </c>
      <c r="F7481" s="1" t="s">
        <v>83</v>
      </c>
      <c r="G7481" s="1" t="s">
        <v>84</v>
      </c>
      <c r="H7481" s="1" t="s">
        <v>85</v>
      </c>
      <c r="I7481" s="1" t="s">
        <v>16</v>
      </c>
      <c r="J7481" s="1" t="s">
        <v>23</v>
      </c>
      <c r="K7481" s="1" t="s">
        <v>16</v>
      </c>
      <c r="L7481" s="1" t="s">
        <v>16</v>
      </c>
      <c r="M7481" s="1" t="s">
        <v>16</v>
      </c>
      <c r="N7481" s="1" t="s">
        <v>16</v>
      </c>
      <c r="O7481" s="1">
        <v>63.2</v>
      </c>
      <c r="P7481" s="1">
        <v>1.0</v>
      </c>
    </row>
    <row r="7482">
      <c r="A7482" s="1" t="s">
        <v>29</v>
      </c>
      <c r="B7482" s="1" t="s">
        <v>9713</v>
      </c>
      <c r="C7482" s="2" t="s">
        <v>9672</v>
      </c>
      <c r="D7482" s="1" t="s">
        <v>19</v>
      </c>
      <c r="E7482" s="3" t="str">
        <f>HYPERLINK("https://fyndiq.se/produkt/abcb18d2b1094266/", "2 Pack Samsung S21 5G - Härdat Glas 9H - Super Kvalitet 3D")</f>
        <v>2 Pack Samsung S21 5G - Härdat Glas 9H - Super Kvalitet 3D</v>
      </c>
      <c r="F7482" s="1" t="s">
        <v>2719</v>
      </c>
      <c r="G7482" s="1" t="s">
        <v>2720</v>
      </c>
      <c r="H7482" s="1" t="s">
        <v>2721</v>
      </c>
      <c r="I7482" s="1" t="s">
        <v>16</v>
      </c>
      <c r="J7482" s="1" t="s">
        <v>23</v>
      </c>
      <c r="K7482" s="1" t="s">
        <v>16</v>
      </c>
      <c r="L7482" s="1" t="s">
        <v>16</v>
      </c>
      <c r="M7482" s="1" t="s">
        <v>16</v>
      </c>
      <c r="N7482" s="1" t="s">
        <v>16</v>
      </c>
      <c r="O7482" s="1">
        <v>63.2</v>
      </c>
      <c r="P7482" s="1">
        <v>1.0</v>
      </c>
    </row>
    <row r="7483">
      <c r="A7483" s="1" t="s">
        <v>29</v>
      </c>
      <c r="B7483" s="1" t="s">
        <v>9714</v>
      </c>
      <c r="C7483" s="2" t="s">
        <v>9672</v>
      </c>
      <c r="D7483" s="1" t="s">
        <v>19</v>
      </c>
      <c r="E7483" s="3" t="str">
        <f>HYPERLINK("https://fyndiq.se/produkt/a9f4c61734fc4e33/", "2-Pack XIAOMI 12 5G Skärmskydd - Härdat Glas 9H - Super kvalitet 3D")</f>
        <v>2-Pack XIAOMI 12 5G Skärmskydd - Härdat Glas 9H - Super kvalitet 3D</v>
      </c>
      <c r="F7483" s="1" t="s">
        <v>8811</v>
      </c>
      <c r="G7483" s="1" t="s">
        <v>8812</v>
      </c>
      <c r="H7483" s="1" t="s">
        <v>8813</v>
      </c>
      <c r="I7483" s="1" t="s">
        <v>16</v>
      </c>
      <c r="J7483" s="1" t="s">
        <v>23</v>
      </c>
      <c r="K7483" s="1" t="s">
        <v>16</v>
      </c>
      <c r="L7483" s="1" t="s">
        <v>16</v>
      </c>
      <c r="M7483" s="1" t="s">
        <v>16</v>
      </c>
      <c r="N7483" s="1" t="s">
        <v>16</v>
      </c>
      <c r="O7483" s="1">
        <v>63.2</v>
      </c>
      <c r="P7483" s="1">
        <v>1.0</v>
      </c>
    </row>
    <row r="7484">
      <c r="A7484" s="1" t="s">
        <v>29</v>
      </c>
      <c r="B7484" s="1" t="s">
        <v>9715</v>
      </c>
      <c r="C7484" s="2" t="s">
        <v>9672</v>
      </c>
      <c r="D7484" s="1" t="s">
        <v>19</v>
      </c>
      <c r="E7484" s="3" t="str">
        <f>HYPERLINK("https://fyndiq.se/produkt/acecbda921d14ae6/", "2 Pack Samsung Galaxy A70 - Härdat Glas 9H - Super Kvalitet 3D")</f>
        <v>2 Pack Samsung Galaxy A70 - Härdat Glas 9H - Super Kvalitet 3D</v>
      </c>
      <c r="F7484" s="1" t="s">
        <v>327</v>
      </c>
      <c r="G7484" s="1" t="s">
        <v>328</v>
      </c>
      <c r="H7484" s="1" t="s">
        <v>329</v>
      </c>
      <c r="I7484" s="1" t="s">
        <v>16</v>
      </c>
      <c r="J7484" s="1" t="s">
        <v>23</v>
      </c>
      <c r="K7484" s="1" t="s">
        <v>16</v>
      </c>
      <c r="L7484" s="1" t="s">
        <v>16</v>
      </c>
      <c r="M7484" s="1" t="s">
        <v>16</v>
      </c>
      <c r="N7484" s="1" t="s">
        <v>16</v>
      </c>
      <c r="O7484" s="1">
        <v>63.2</v>
      </c>
      <c r="P7484" s="1">
        <v>1.0</v>
      </c>
    </row>
    <row r="7485">
      <c r="A7485" s="1" t="s">
        <v>29</v>
      </c>
      <c r="B7485" s="1" t="s">
        <v>9716</v>
      </c>
      <c r="C7485" s="2" t="s">
        <v>9672</v>
      </c>
      <c r="D7485" s="1" t="s">
        <v>19</v>
      </c>
      <c r="E7485" s="3" t="str">
        <f>HYPERLINK("https://fyndiq.se/produkt/f15b82570d4144d0/", "2-Pack Apple Watch 41mm – Härdat glas 9H – Super kvalitet 3D")</f>
        <v>2-Pack Apple Watch 41mm – Härdat glas 9H – Super kvalitet 3D</v>
      </c>
      <c r="F7485" s="1" t="s">
        <v>144</v>
      </c>
      <c r="G7485" s="1" t="s">
        <v>145</v>
      </c>
      <c r="H7485" s="1" t="s">
        <v>146</v>
      </c>
      <c r="I7485" s="1" t="s">
        <v>16</v>
      </c>
      <c r="J7485" s="1" t="s">
        <v>23</v>
      </c>
      <c r="K7485" s="1" t="s">
        <v>16</v>
      </c>
      <c r="L7485" s="1" t="s">
        <v>16</v>
      </c>
      <c r="M7485" s="1" t="s">
        <v>16</v>
      </c>
      <c r="N7485" s="1" t="s">
        <v>16</v>
      </c>
      <c r="O7485" s="1">
        <v>55.2</v>
      </c>
      <c r="P7485" s="1">
        <v>1.0</v>
      </c>
    </row>
    <row r="7486">
      <c r="A7486" s="1" t="s">
        <v>29</v>
      </c>
      <c r="B7486" s="1" t="s">
        <v>9717</v>
      </c>
      <c r="C7486" s="2" t="s">
        <v>9672</v>
      </c>
      <c r="D7486" s="1" t="s">
        <v>19</v>
      </c>
      <c r="E7486" s="3" t="str">
        <f>HYPERLINK("https://fyndiq.se/produkt/66924f1ff238487e/", "2-Pack GOOGLE PIXEL 7A Skärmskydd - Härdat Glas 9H - Super kvalitet 3D")</f>
        <v>2-Pack GOOGLE PIXEL 7A Skärmskydd - Härdat Glas 9H - Super kvalitet 3D</v>
      </c>
      <c r="F7486" s="1" t="s">
        <v>315</v>
      </c>
      <c r="G7486" s="1" t="s">
        <v>316</v>
      </c>
      <c r="H7486" s="1" t="s">
        <v>317</v>
      </c>
      <c r="I7486" s="1" t="s">
        <v>16</v>
      </c>
      <c r="J7486" s="1" t="s">
        <v>23</v>
      </c>
      <c r="K7486" s="1" t="s">
        <v>16</v>
      </c>
      <c r="L7486" s="1" t="s">
        <v>16</v>
      </c>
      <c r="M7486" s="1" t="s">
        <v>16</v>
      </c>
      <c r="N7486" s="1" t="s">
        <v>16</v>
      </c>
      <c r="O7486" s="1">
        <v>63.2</v>
      </c>
      <c r="P7486" s="1">
        <v>2.0</v>
      </c>
    </row>
    <row r="7487">
      <c r="A7487" s="1" t="s">
        <v>29</v>
      </c>
      <c r="B7487" s="1" t="s">
        <v>9718</v>
      </c>
      <c r="C7487" s="2" t="s">
        <v>9672</v>
      </c>
      <c r="D7487" s="1" t="s">
        <v>19</v>
      </c>
      <c r="E7487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487" s="1" t="s">
        <v>35</v>
      </c>
      <c r="G7487" s="1" t="s">
        <v>36</v>
      </c>
      <c r="H7487" s="1" t="s">
        <v>37</v>
      </c>
      <c r="I7487" s="1" t="s">
        <v>16</v>
      </c>
      <c r="J7487" s="1" t="s">
        <v>23</v>
      </c>
      <c r="K7487" s="1" t="s">
        <v>16</v>
      </c>
      <c r="L7487" s="1" t="s">
        <v>16</v>
      </c>
      <c r="M7487" s="1" t="s">
        <v>16</v>
      </c>
      <c r="N7487" s="1" t="s">
        <v>16</v>
      </c>
      <c r="O7487" s="1">
        <v>63.2</v>
      </c>
      <c r="P7487" s="1">
        <v>1.0</v>
      </c>
    </row>
    <row r="7488">
      <c r="A7488" s="1" t="s">
        <v>29</v>
      </c>
      <c r="B7488" s="1" t="s">
        <v>9719</v>
      </c>
      <c r="C7488" s="2" t="s">
        <v>9672</v>
      </c>
      <c r="D7488" s="1" t="s">
        <v>19</v>
      </c>
      <c r="E7488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7488" s="1" t="s">
        <v>1170</v>
      </c>
      <c r="G7488" s="1" t="s">
        <v>1171</v>
      </c>
      <c r="H7488" s="1" t="s">
        <v>1172</v>
      </c>
      <c r="I7488" s="1" t="s">
        <v>16</v>
      </c>
      <c r="J7488" s="1" t="s">
        <v>23</v>
      </c>
      <c r="K7488" s="1" t="s">
        <v>16</v>
      </c>
      <c r="L7488" s="1" t="s">
        <v>16</v>
      </c>
      <c r="M7488" s="1" t="s">
        <v>16</v>
      </c>
      <c r="N7488" s="1" t="s">
        <v>16</v>
      </c>
      <c r="O7488" s="1">
        <v>55.2</v>
      </c>
      <c r="P7488" s="1">
        <v>1.0</v>
      </c>
    </row>
    <row r="7489">
      <c r="A7489" s="1" t="s">
        <v>29</v>
      </c>
      <c r="B7489" s="1" t="s">
        <v>9720</v>
      </c>
      <c r="C7489" s="2" t="s">
        <v>9672</v>
      </c>
      <c r="D7489" s="1" t="s">
        <v>19</v>
      </c>
      <c r="E7489" s="3" t="str">
        <f>HYPERLINK("https://fyndiq.se/produkt/d2c30baa04ab483c/", "2-Pack Samsung A22 5G Skärmskydd - Härdat Glas 9H - Super kvalitet 3D")</f>
        <v>2-Pack Samsung A22 5G Skärmskydd - Härdat Glas 9H - Super kvalitet 3D</v>
      </c>
      <c r="F7489" s="1" t="s">
        <v>1273</v>
      </c>
      <c r="G7489" s="1" t="s">
        <v>1274</v>
      </c>
      <c r="H7489" s="1" t="s">
        <v>1275</v>
      </c>
      <c r="I7489" s="1" t="s">
        <v>16</v>
      </c>
      <c r="J7489" s="1" t="s">
        <v>23</v>
      </c>
      <c r="K7489" s="1" t="s">
        <v>16</v>
      </c>
      <c r="L7489" s="1" t="s">
        <v>16</v>
      </c>
      <c r="M7489" s="1" t="s">
        <v>16</v>
      </c>
      <c r="N7489" s="1" t="s">
        <v>16</v>
      </c>
      <c r="O7489" s="1">
        <v>63.2</v>
      </c>
      <c r="P7489" s="1">
        <v>1.0</v>
      </c>
    </row>
    <row r="7490">
      <c r="A7490" s="1" t="s">
        <v>29</v>
      </c>
      <c r="B7490" s="1" t="s">
        <v>9721</v>
      </c>
      <c r="C7490" s="2" t="s">
        <v>9672</v>
      </c>
      <c r="D7490" s="1" t="s">
        <v>19</v>
      </c>
      <c r="E7490" s="3" t="str">
        <f>HYPERLINK("https://fyndiq.se/produkt/a00b62acc6644fd2/", "2-Pack Samsung Galaxy S10 - Härdat glas 9H – Super kvalitet 3D")</f>
        <v>2-Pack Samsung Galaxy S10 - Härdat glas 9H – Super kvalitet 3D</v>
      </c>
      <c r="F7490" s="1" t="s">
        <v>1291</v>
      </c>
      <c r="G7490" s="1" t="s">
        <v>1292</v>
      </c>
      <c r="H7490" s="1" t="s">
        <v>1293</v>
      </c>
      <c r="I7490" s="1" t="s">
        <v>16</v>
      </c>
      <c r="J7490" s="1" t="s">
        <v>23</v>
      </c>
      <c r="K7490" s="1" t="s">
        <v>16</v>
      </c>
      <c r="L7490" s="1" t="s">
        <v>16</v>
      </c>
      <c r="M7490" s="1" t="s">
        <v>16</v>
      </c>
      <c r="N7490" s="1" t="s">
        <v>16</v>
      </c>
      <c r="O7490" s="1">
        <v>63.2</v>
      </c>
      <c r="P7490" s="1">
        <v>1.0</v>
      </c>
    </row>
    <row r="7491">
      <c r="A7491" s="1" t="s">
        <v>29</v>
      </c>
      <c r="B7491" s="1" t="s">
        <v>9722</v>
      </c>
      <c r="C7491" s="2" t="s">
        <v>9672</v>
      </c>
      <c r="D7491" s="1" t="s">
        <v>19</v>
      </c>
      <c r="E7491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7491" s="1" t="s">
        <v>4009</v>
      </c>
      <c r="G7491" s="1" t="s">
        <v>4010</v>
      </c>
      <c r="H7491" s="1" t="s">
        <v>4011</v>
      </c>
      <c r="I7491" s="1" t="s">
        <v>16</v>
      </c>
      <c r="J7491" s="1" t="s">
        <v>23</v>
      </c>
      <c r="K7491" s="1" t="s">
        <v>16</v>
      </c>
      <c r="L7491" s="1" t="s">
        <v>16</v>
      </c>
      <c r="M7491" s="1" t="s">
        <v>16</v>
      </c>
      <c r="N7491" s="1" t="s">
        <v>16</v>
      </c>
      <c r="O7491" s="1">
        <v>63.2</v>
      </c>
      <c r="P7491" s="1">
        <v>1.0</v>
      </c>
    </row>
    <row r="7492">
      <c r="A7492" s="1" t="s">
        <v>29</v>
      </c>
      <c r="B7492" s="1" t="s">
        <v>9723</v>
      </c>
      <c r="C7492" s="2" t="s">
        <v>9672</v>
      </c>
      <c r="D7492" s="1" t="s">
        <v>19</v>
      </c>
      <c r="E7492" s="3" t="str">
        <f>HYPERLINK("https://fyndiq.se/produkt/e4b87757208946c3/", "2-Pack Samsung S10E Skärmskydd - Härdat Glas 9H - Super kvalitet 3D")</f>
        <v>2-Pack Samsung S10E Skärmskydd - Härdat Glas 9H - Super kvalitet 3D</v>
      </c>
      <c r="F7492" s="1" t="s">
        <v>95</v>
      </c>
      <c r="G7492" s="1" t="s">
        <v>96</v>
      </c>
      <c r="H7492" s="1" t="s">
        <v>97</v>
      </c>
      <c r="I7492" s="1" t="s">
        <v>16</v>
      </c>
      <c r="J7492" s="1" t="s">
        <v>23</v>
      </c>
      <c r="K7492" s="1" t="s">
        <v>16</v>
      </c>
      <c r="L7492" s="1" t="s">
        <v>16</v>
      </c>
      <c r="M7492" s="1" t="s">
        <v>16</v>
      </c>
      <c r="N7492" s="1" t="s">
        <v>16</v>
      </c>
      <c r="O7492" s="1">
        <v>63.2</v>
      </c>
      <c r="P7492" s="1">
        <v>1.0</v>
      </c>
    </row>
    <row r="7493">
      <c r="A7493" s="1" t="s">
        <v>29</v>
      </c>
      <c r="B7493" s="1" t="s">
        <v>9724</v>
      </c>
      <c r="C7493" s="2" t="s">
        <v>9672</v>
      </c>
      <c r="D7493" s="1" t="s">
        <v>19</v>
      </c>
      <c r="E7493" s="3" t="str">
        <f t="shared" ref="E7493:E7494" si="161">HYPERLINK("https://fyndiq.se/produkt/925ae49423884615/", "2-Pack Samsung S22 Ultra Skärmskydd &amp; 1-Pack linsskydd -9H GLAS")</f>
        <v>2-Pack Samsung S22 Ultra Skärmskydd &amp; 1-Pack linsskydd -9H GLAS</v>
      </c>
      <c r="F7493" s="1" t="s">
        <v>335</v>
      </c>
      <c r="G7493" s="1" t="s">
        <v>336</v>
      </c>
      <c r="H7493" s="1" t="s">
        <v>337</v>
      </c>
      <c r="I7493" s="1" t="s">
        <v>16</v>
      </c>
      <c r="J7493" s="1" t="s">
        <v>23</v>
      </c>
      <c r="K7493" s="1" t="s">
        <v>16</v>
      </c>
      <c r="L7493" s="1" t="s">
        <v>16</v>
      </c>
      <c r="M7493" s="1" t="s">
        <v>16</v>
      </c>
      <c r="N7493" s="1" t="s">
        <v>16</v>
      </c>
      <c r="O7493" s="1">
        <v>71.2</v>
      </c>
      <c r="P7493" s="1">
        <v>1.0</v>
      </c>
    </row>
    <row r="7494">
      <c r="A7494" s="1" t="s">
        <v>29</v>
      </c>
      <c r="B7494" s="1" t="s">
        <v>9725</v>
      </c>
      <c r="C7494" s="2" t="s">
        <v>9672</v>
      </c>
      <c r="D7494" s="1" t="s">
        <v>19</v>
      </c>
      <c r="E7494" s="3" t="str">
        <f t="shared" si="161"/>
        <v>2-Pack Samsung S22 Ultra Skärmskydd &amp; 1-Pack linsskydd -9H GLAS</v>
      </c>
      <c r="F7494" s="1" t="s">
        <v>335</v>
      </c>
      <c r="G7494" s="1" t="s">
        <v>336</v>
      </c>
      <c r="H7494" s="1" t="s">
        <v>337</v>
      </c>
      <c r="I7494" s="1" t="s">
        <v>16</v>
      </c>
      <c r="J7494" s="1" t="s">
        <v>23</v>
      </c>
      <c r="K7494" s="1" t="s">
        <v>16</v>
      </c>
      <c r="L7494" s="1" t="s">
        <v>16</v>
      </c>
      <c r="M7494" s="1" t="s">
        <v>16</v>
      </c>
      <c r="N7494" s="1" t="s">
        <v>16</v>
      </c>
      <c r="O7494" s="1">
        <v>71.2</v>
      </c>
      <c r="P7494" s="1">
        <v>1.0</v>
      </c>
    </row>
    <row r="7495">
      <c r="A7495" s="1" t="s">
        <v>29</v>
      </c>
      <c r="B7495" s="1" t="s">
        <v>9726</v>
      </c>
      <c r="C7495" s="2" t="s">
        <v>9672</v>
      </c>
      <c r="D7495" s="1" t="s">
        <v>19</v>
      </c>
      <c r="E7495" s="3" t="str">
        <f>HYPERLINK("https://fyndiq.se/produkt/56c72c0ba5f749b5/", "2-Pack SAMSUNG S24 Skärmskydd - Härdat Glas 9H - Super kvalitet 3D")</f>
        <v>2-Pack SAMSUNG S24 Skärmskydd - Härdat Glas 9H - Super kvalitet 3D</v>
      </c>
      <c r="F7495" s="1" t="s">
        <v>263</v>
      </c>
      <c r="G7495" s="1" t="s">
        <v>264</v>
      </c>
      <c r="H7495" s="1" t="s">
        <v>265</v>
      </c>
      <c r="I7495" s="1" t="s">
        <v>1673</v>
      </c>
      <c r="J7495" s="1" t="s">
        <v>23</v>
      </c>
      <c r="K7495" s="1" t="s">
        <v>16</v>
      </c>
      <c r="L7495" s="1" t="s">
        <v>16</v>
      </c>
      <c r="M7495" s="1" t="s">
        <v>16</v>
      </c>
      <c r="N7495" s="1" t="s">
        <v>16</v>
      </c>
      <c r="O7495" s="1">
        <v>71.2</v>
      </c>
      <c r="P7495" s="1">
        <v>1.0</v>
      </c>
    </row>
    <row r="7496">
      <c r="A7496" s="1" t="s">
        <v>29</v>
      </c>
      <c r="B7496" s="1" t="s">
        <v>9727</v>
      </c>
      <c r="C7496" s="2" t="s">
        <v>9672</v>
      </c>
      <c r="D7496" s="1" t="s">
        <v>19</v>
      </c>
      <c r="E7496" s="3" t="str">
        <f>HYPERLINK("https://fyndiq.se/produkt/c64bbbf107e34309/", "2-Pack Huawei P30 - Härdat glas 9H – 3D Super kvalitet")</f>
        <v>2-Pack Huawei P30 - Härdat glas 9H – 3D Super kvalitet</v>
      </c>
      <c r="F7496" s="1" t="s">
        <v>845</v>
      </c>
      <c r="G7496" s="1" t="s">
        <v>846</v>
      </c>
      <c r="H7496" s="1" t="s">
        <v>847</v>
      </c>
      <c r="I7496" s="1" t="s">
        <v>16</v>
      </c>
      <c r="J7496" s="1" t="s">
        <v>23</v>
      </c>
      <c r="K7496" s="1" t="s">
        <v>16</v>
      </c>
      <c r="L7496" s="1" t="s">
        <v>16</v>
      </c>
      <c r="M7496" s="1" t="s">
        <v>16</v>
      </c>
      <c r="N7496" s="1" t="s">
        <v>16</v>
      </c>
      <c r="O7496" s="1">
        <v>63.2</v>
      </c>
      <c r="P7496" s="1">
        <v>2.0</v>
      </c>
    </row>
    <row r="7497">
      <c r="A7497" s="1" t="s">
        <v>29</v>
      </c>
      <c r="B7497" s="1" t="s">
        <v>9728</v>
      </c>
      <c r="C7497" s="2" t="s">
        <v>9672</v>
      </c>
      <c r="D7497" s="1" t="s">
        <v>19</v>
      </c>
      <c r="E7497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7497" s="1" t="s">
        <v>6199</v>
      </c>
      <c r="G7497" s="1" t="s">
        <v>6200</v>
      </c>
      <c r="H7497" s="1" t="s">
        <v>6201</v>
      </c>
      <c r="I7497" s="1" t="s">
        <v>16</v>
      </c>
      <c r="J7497" s="1" t="s">
        <v>23</v>
      </c>
      <c r="K7497" s="1" t="s">
        <v>16</v>
      </c>
      <c r="L7497" s="1" t="s">
        <v>16</v>
      </c>
      <c r="M7497" s="1" t="s">
        <v>16</v>
      </c>
      <c r="N7497" s="1" t="s">
        <v>16</v>
      </c>
      <c r="O7497" s="1">
        <v>63.2</v>
      </c>
      <c r="P7497" s="1">
        <v>1.0</v>
      </c>
    </row>
    <row r="7498">
      <c r="A7498" s="1" t="s">
        <v>29</v>
      </c>
      <c r="B7498" s="1" t="s">
        <v>9729</v>
      </c>
      <c r="C7498" s="2" t="s">
        <v>9672</v>
      </c>
      <c r="D7498" s="1" t="s">
        <v>19</v>
      </c>
      <c r="E7498" s="3" t="str">
        <f>HYPERLINK("https://fyndiq.se/produkt/406117b60bf241a0/", "2-Pack Samsung Galaxy S9 - Härdat glas 9H - Super kvalitet 3D")</f>
        <v>2-Pack Samsung Galaxy S9 - Härdat glas 9H - Super kvalitet 3D</v>
      </c>
      <c r="F7498" s="1" t="s">
        <v>228</v>
      </c>
      <c r="G7498" s="1" t="s">
        <v>229</v>
      </c>
      <c r="H7498" s="1" t="s">
        <v>230</v>
      </c>
      <c r="I7498" s="1" t="s">
        <v>16</v>
      </c>
      <c r="J7498" s="1" t="s">
        <v>23</v>
      </c>
      <c r="K7498" s="1" t="s">
        <v>16</v>
      </c>
      <c r="L7498" s="1" t="s">
        <v>16</v>
      </c>
      <c r="M7498" s="1" t="s">
        <v>16</v>
      </c>
      <c r="N7498" s="1" t="s">
        <v>16</v>
      </c>
      <c r="O7498" s="1">
        <v>63.2</v>
      </c>
      <c r="P7498" s="1">
        <v>1.0</v>
      </c>
    </row>
    <row r="7499">
      <c r="A7499" s="1" t="s">
        <v>29</v>
      </c>
      <c r="B7499" s="1" t="s">
        <v>9730</v>
      </c>
      <c r="C7499" s="2" t="s">
        <v>9672</v>
      </c>
      <c r="D7499" s="1" t="s">
        <v>19</v>
      </c>
      <c r="E7499" s="3" t="str">
        <f t="shared" ref="E7499:E7500" si="162">HYPERLINK("https://fyndiq.se/produkt/28799ed0373d40b4/", "2 Pack Galaxy S21 Ultra 5G- Härdat glas 9H - Super kvalitet 3D")</f>
        <v>2 Pack Galaxy S21 Ultra 5G- Härdat glas 9H - Super kvalitet 3D</v>
      </c>
      <c r="F7499" s="1" t="s">
        <v>272</v>
      </c>
      <c r="G7499" s="1" t="s">
        <v>273</v>
      </c>
      <c r="H7499" s="1" t="s">
        <v>274</v>
      </c>
      <c r="I7499" s="1" t="s">
        <v>16</v>
      </c>
      <c r="J7499" s="1" t="s">
        <v>23</v>
      </c>
      <c r="K7499" s="1" t="s">
        <v>16</v>
      </c>
      <c r="L7499" s="1" t="s">
        <v>16</v>
      </c>
      <c r="M7499" s="1" t="s">
        <v>16</v>
      </c>
      <c r="N7499" s="1" t="s">
        <v>16</v>
      </c>
      <c r="O7499" s="1">
        <v>63.2</v>
      </c>
      <c r="P7499" s="1">
        <v>1.0</v>
      </c>
    </row>
    <row r="7500">
      <c r="A7500" s="1" t="s">
        <v>29</v>
      </c>
      <c r="B7500" s="1" t="s">
        <v>9731</v>
      </c>
      <c r="C7500" s="2" t="s">
        <v>9672</v>
      </c>
      <c r="D7500" s="1" t="s">
        <v>19</v>
      </c>
      <c r="E7500" s="3" t="str">
        <f t="shared" si="162"/>
        <v>2 Pack Galaxy S21 Ultra 5G- Härdat glas 9H - Super kvalitet 3D</v>
      </c>
      <c r="F7500" s="1" t="s">
        <v>272</v>
      </c>
      <c r="G7500" s="1" t="s">
        <v>273</v>
      </c>
      <c r="H7500" s="1" t="s">
        <v>274</v>
      </c>
      <c r="I7500" s="1" t="s">
        <v>16</v>
      </c>
      <c r="J7500" s="1" t="s">
        <v>23</v>
      </c>
      <c r="K7500" s="1" t="s">
        <v>16</v>
      </c>
      <c r="L7500" s="1" t="s">
        <v>16</v>
      </c>
      <c r="M7500" s="1" t="s">
        <v>16</v>
      </c>
      <c r="N7500" s="1" t="s">
        <v>16</v>
      </c>
      <c r="O7500" s="1">
        <v>63.2</v>
      </c>
      <c r="P7500" s="1">
        <v>1.0</v>
      </c>
    </row>
    <row r="7501">
      <c r="A7501" s="1" t="s">
        <v>29</v>
      </c>
      <c r="B7501" s="1" t="s">
        <v>9732</v>
      </c>
      <c r="C7501" s="2" t="s">
        <v>9672</v>
      </c>
      <c r="D7501" s="1" t="s">
        <v>19</v>
      </c>
      <c r="E7501" s="3" t="str">
        <f>HYPERLINK("https://fyndiq.se/produkt/66924f1ff238487e/", "2-Pack GOOGLE PIXEL 7A Skärmskydd - Härdat Glas 9H - Super kvalitet 3D")</f>
        <v>2-Pack GOOGLE PIXEL 7A Skärmskydd - Härdat Glas 9H - Super kvalitet 3D</v>
      </c>
      <c r="F7501" s="1" t="s">
        <v>315</v>
      </c>
      <c r="G7501" s="1" t="s">
        <v>316</v>
      </c>
      <c r="H7501" s="1" t="s">
        <v>317</v>
      </c>
      <c r="I7501" s="1" t="s">
        <v>16</v>
      </c>
      <c r="J7501" s="1" t="s">
        <v>23</v>
      </c>
      <c r="K7501" s="1" t="s">
        <v>16</v>
      </c>
      <c r="L7501" s="1" t="s">
        <v>16</v>
      </c>
      <c r="M7501" s="1" t="s">
        <v>16</v>
      </c>
      <c r="N7501" s="1" t="s">
        <v>16</v>
      </c>
      <c r="O7501" s="1">
        <v>63.2</v>
      </c>
      <c r="P7501" s="1">
        <v>1.0</v>
      </c>
    </row>
    <row r="7502">
      <c r="A7502" s="1" t="s">
        <v>29</v>
      </c>
      <c r="B7502" s="1" t="s">
        <v>9733</v>
      </c>
      <c r="C7502" s="2" t="s">
        <v>9672</v>
      </c>
      <c r="D7502" s="1" t="s">
        <v>19</v>
      </c>
      <c r="E7502" s="3" t="str">
        <f>HYPERLINK("https://fyndiq.se/produkt/703673a03679430e/", "2-Pack Samsung A55 5G Skärmskydd i Härdat Glas")</f>
        <v>2-Pack Samsung A55 5G Skärmskydd i Härdat Glas</v>
      </c>
      <c r="F7502" s="1" t="s">
        <v>2173</v>
      </c>
      <c r="G7502" s="1" t="s">
        <v>2174</v>
      </c>
      <c r="H7502" s="1" t="s">
        <v>2175</v>
      </c>
      <c r="I7502" s="1" t="s">
        <v>16</v>
      </c>
      <c r="J7502" s="1" t="s">
        <v>23</v>
      </c>
      <c r="K7502" s="1" t="s">
        <v>16</v>
      </c>
      <c r="L7502" s="1" t="s">
        <v>16</v>
      </c>
      <c r="M7502" s="1" t="s">
        <v>16</v>
      </c>
      <c r="N7502" s="1" t="s">
        <v>16</v>
      </c>
      <c r="O7502" s="1">
        <v>63.2</v>
      </c>
      <c r="P7502" s="1">
        <v>1.0</v>
      </c>
    </row>
    <row r="7503">
      <c r="A7503" s="1" t="s">
        <v>29</v>
      </c>
      <c r="B7503" s="1" t="s">
        <v>9734</v>
      </c>
      <c r="C7503" s="2" t="s">
        <v>9672</v>
      </c>
      <c r="D7503" s="1" t="s">
        <v>19</v>
      </c>
      <c r="E7503" s="3" t="str">
        <f>HYPERLINK("https://fyndiq.se/produkt/181bc7e07d8b44fc/", "Xiaomi 11 Lite 5G NE - Härdat Glas 9H - Super kvalitet 3D")</f>
        <v>Xiaomi 11 Lite 5G NE - Härdat Glas 9H - Super kvalitet 3D</v>
      </c>
      <c r="F7503" s="1" t="s">
        <v>4359</v>
      </c>
      <c r="G7503" s="1" t="s">
        <v>4360</v>
      </c>
      <c r="H7503" s="1" t="s">
        <v>4361</v>
      </c>
      <c r="I7503" s="1" t="s">
        <v>16</v>
      </c>
      <c r="J7503" s="1" t="s">
        <v>23</v>
      </c>
      <c r="K7503" s="1" t="s">
        <v>16</v>
      </c>
      <c r="L7503" s="1" t="s">
        <v>16</v>
      </c>
      <c r="M7503" s="1" t="s">
        <v>16</v>
      </c>
      <c r="N7503" s="1" t="s">
        <v>16</v>
      </c>
      <c r="O7503" s="1">
        <v>55.2</v>
      </c>
      <c r="P7503" s="1">
        <v>1.0</v>
      </c>
    </row>
    <row r="7504">
      <c r="A7504" s="1" t="s">
        <v>29</v>
      </c>
      <c r="B7504" s="1" t="s">
        <v>9735</v>
      </c>
      <c r="C7504" s="2" t="s">
        <v>9672</v>
      </c>
      <c r="D7504" s="1" t="s">
        <v>19</v>
      </c>
      <c r="E750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504" s="1" t="s">
        <v>539</v>
      </c>
      <c r="G7504" s="1" t="s">
        <v>540</v>
      </c>
      <c r="H7504" s="1" t="s">
        <v>541</v>
      </c>
      <c r="I7504" s="1" t="s">
        <v>16</v>
      </c>
      <c r="J7504" s="1" t="s">
        <v>23</v>
      </c>
      <c r="K7504" s="1" t="s">
        <v>16</v>
      </c>
      <c r="L7504" s="1" t="s">
        <v>16</v>
      </c>
      <c r="M7504" s="1" t="s">
        <v>16</v>
      </c>
      <c r="N7504" s="1" t="s">
        <v>16</v>
      </c>
      <c r="O7504" s="1">
        <v>95.2</v>
      </c>
      <c r="P7504" s="1">
        <v>1.0</v>
      </c>
    </row>
    <row r="7505">
      <c r="A7505" s="1" t="s">
        <v>29</v>
      </c>
      <c r="B7505" s="1" t="s">
        <v>9736</v>
      </c>
      <c r="C7505" s="2" t="s">
        <v>9672</v>
      </c>
      <c r="D7505" s="1" t="s">
        <v>19</v>
      </c>
      <c r="E7505" s="3" t="str">
        <f>HYPERLINK("https://fyndiq.se/produkt/4c221907d1254100/", "2-Pack Samsung A14 Skärmskydd - Härdat Glas 9H - Super kvalitet 3D")</f>
        <v>2-Pack Samsung A14 Skärmskydd - Härdat Glas 9H - Super kvalitet 3D</v>
      </c>
      <c r="F7505" s="1" t="s">
        <v>167</v>
      </c>
      <c r="G7505" s="1" t="s">
        <v>168</v>
      </c>
      <c r="H7505" s="1" t="s">
        <v>169</v>
      </c>
      <c r="I7505" s="1" t="s">
        <v>16</v>
      </c>
      <c r="J7505" s="1" t="s">
        <v>23</v>
      </c>
      <c r="K7505" s="1" t="s">
        <v>16</v>
      </c>
      <c r="L7505" s="1" t="s">
        <v>16</v>
      </c>
      <c r="M7505" s="1" t="s">
        <v>16</v>
      </c>
      <c r="N7505" s="1" t="s">
        <v>16</v>
      </c>
      <c r="O7505" s="1">
        <v>63.2</v>
      </c>
      <c r="P7505" s="1">
        <v>1.0</v>
      </c>
    </row>
    <row r="7506">
      <c r="A7506" s="1" t="s">
        <v>29</v>
      </c>
      <c r="B7506" s="1" t="s">
        <v>9737</v>
      </c>
      <c r="C7506" s="2" t="s">
        <v>9672</v>
      </c>
      <c r="D7506" s="1" t="s">
        <v>19</v>
      </c>
      <c r="E7506" s="3" t="str">
        <f>HYPERLINK("https://fyndiq.se/produkt/7893f3ec86df48ea/", "2-Pack Samsung XCOVER 6 PRO Skärmskydd - Härdat Glas 9H - Super kvalitet 3D")</f>
        <v>2-Pack Samsung XCOVER 6 PRO Skärmskydd - Härdat Glas 9H - Super kvalitet 3D</v>
      </c>
      <c r="F7506" s="1" t="s">
        <v>5023</v>
      </c>
      <c r="G7506" s="1" t="s">
        <v>5024</v>
      </c>
      <c r="H7506" s="1" t="s">
        <v>5025</v>
      </c>
      <c r="I7506" s="1" t="s">
        <v>16</v>
      </c>
      <c r="J7506" s="1" t="s">
        <v>23</v>
      </c>
      <c r="K7506" s="1" t="s">
        <v>16</v>
      </c>
      <c r="L7506" s="1" t="s">
        <v>16</v>
      </c>
      <c r="M7506" s="1" t="s">
        <v>16</v>
      </c>
      <c r="N7506" s="1" t="s">
        <v>16</v>
      </c>
      <c r="O7506" s="1">
        <v>63.2</v>
      </c>
      <c r="P7506" s="1">
        <v>1.0</v>
      </c>
    </row>
    <row r="7507">
      <c r="A7507" s="1" t="s">
        <v>29</v>
      </c>
      <c r="B7507" s="1" t="s">
        <v>9738</v>
      </c>
      <c r="C7507" s="2" t="s">
        <v>9672</v>
      </c>
      <c r="D7507" s="1" t="s">
        <v>19</v>
      </c>
      <c r="E7507" s="3" t="str">
        <f>HYPERLINK("https://fyndiq.se/produkt/5b4b31bc77624163/", "2 Pack Samsung Note 20 Ultra 5G - Härdat glas 9H-Super kvalitet")</f>
        <v>2 Pack Samsung Note 20 Ultra 5G - Härdat glas 9H-Super kvalitet</v>
      </c>
      <c r="F7507" s="1" t="s">
        <v>1874</v>
      </c>
      <c r="G7507" s="1" t="s">
        <v>1875</v>
      </c>
      <c r="H7507" s="1" t="s">
        <v>1876</v>
      </c>
      <c r="I7507" s="1" t="s">
        <v>16</v>
      </c>
      <c r="J7507" s="1" t="s">
        <v>23</v>
      </c>
      <c r="K7507" s="1" t="s">
        <v>16</v>
      </c>
      <c r="L7507" s="1" t="s">
        <v>16</v>
      </c>
      <c r="M7507" s="1" t="s">
        <v>16</v>
      </c>
      <c r="N7507" s="1" t="s">
        <v>16</v>
      </c>
      <c r="O7507" s="1">
        <v>63.2</v>
      </c>
      <c r="P7507" s="1">
        <v>1.0</v>
      </c>
    </row>
    <row r="7508">
      <c r="A7508" s="1" t="s">
        <v>29</v>
      </c>
      <c r="B7508" s="1" t="s">
        <v>9739</v>
      </c>
      <c r="C7508" s="2" t="s">
        <v>9672</v>
      </c>
      <c r="D7508" s="1" t="s">
        <v>19</v>
      </c>
      <c r="E7508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508" s="1" t="s">
        <v>35</v>
      </c>
      <c r="G7508" s="1" t="s">
        <v>36</v>
      </c>
      <c r="H7508" s="1" t="s">
        <v>37</v>
      </c>
      <c r="I7508" s="1" t="s">
        <v>16</v>
      </c>
      <c r="J7508" s="1" t="s">
        <v>23</v>
      </c>
      <c r="K7508" s="1" t="s">
        <v>16</v>
      </c>
      <c r="L7508" s="1" t="s">
        <v>16</v>
      </c>
      <c r="M7508" s="1" t="s">
        <v>16</v>
      </c>
      <c r="N7508" s="1" t="s">
        <v>16</v>
      </c>
      <c r="O7508" s="1">
        <v>63.2</v>
      </c>
      <c r="P7508" s="1">
        <v>1.0</v>
      </c>
    </row>
    <row r="7509">
      <c r="A7509" s="1" t="s">
        <v>29</v>
      </c>
      <c r="B7509" s="1" t="s">
        <v>9740</v>
      </c>
      <c r="C7509" s="2" t="s">
        <v>9672</v>
      </c>
      <c r="D7509" s="1" t="s">
        <v>19</v>
      </c>
      <c r="E7509" s="3" t="str">
        <f>HYPERLINK("https://fyndiq.se/produkt/0a890dd972c4463d/", "2-Pack Samsung Galaxy A52s 5G - Härdat glas 9H - Super kvalitet")</f>
        <v>2-Pack Samsung Galaxy A52s 5G - Härdat glas 9H - Super kvalitet</v>
      </c>
      <c r="F7509" s="1" t="s">
        <v>442</v>
      </c>
      <c r="G7509" s="1" t="s">
        <v>443</v>
      </c>
      <c r="H7509" s="1" t="s">
        <v>444</v>
      </c>
      <c r="I7509" s="1" t="s">
        <v>16</v>
      </c>
      <c r="J7509" s="1" t="s">
        <v>23</v>
      </c>
      <c r="K7509" s="1" t="s">
        <v>16</v>
      </c>
      <c r="L7509" s="1" t="s">
        <v>16</v>
      </c>
      <c r="M7509" s="1" t="s">
        <v>16</v>
      </c>
      <c r="N7509" s="1" t="s">
        <v>16</v>
      </c>
      <c r="O7509" s="1">
        <v>63.2</v>
      </c>
      <c r="P7509" s="1">
        <v>1.0</v>
      </c>
    </row>
    <row r="7510">
      <c r="A7510" s="1" t="s">
        <v>29</v>
      </c>
      <c r="B7510" s="1" t="s">
        <v>9741</v>
      </c>
      <c r="C7510" s="2" t="s">
        <v>9672</v>
      </c>
      <c r="D7510" s="1" t="s">
        <v>19</v>
      </c>
      <c r="E7510" s="3" t="str">
        <f>HYPERLINK("https://fyndiq.se/produkt/56c72c0ba5f749b5/", "2-Pack SAMSUNG S24 Skärmskydd - Härdat Glas 9H - Super kvalitet 3D")</f>
        <v>2-Pack SAMSUNG S24 Skärmskydd - Härdat Glas 9H - Super kvalitet 3D</v>
      </c>
      <c r="F7510" s="1" t="s">
        <v>263</v>
      </c>
      <c r="G7510" s="1" t="s">
        <v>264</v>
      </c>
      <c r="H7510" s="1" t="s">
        <v>265</v>
      </c>
      <c r="I7510" s="1" t="s">
        <v>16</v>
      </c>
      <c r="J7510" s="1" t="s">
        <v>23</v>
      </c>
      <c r="K7510" s="1" t="s">
        <v>16</v>
      </c>
      <c r="L7510" s="1" t="s">
        <v>16</v>
      </c>
      <c r="M7510" s="1" t="s">
        <v>16</v>
      </c>
      <c r="N7510" s="1" t="s">
        <v>16</v>
      </c>
      <c r="O7510" s="1">
        <v>71.2</v>
      </c>
      <c r="P7510" s="1">
        <v>1.0</v>
      </c>
    </row>
    <row r="7511">
      <c r="A7511" s="1" t="s">
        <v>29</v>
      </c>
      <c r="B7511" s="1" t="s">
        <v>9742</v>
      </c>
      <c r="C7511" s="2" t="s">
        <v>9672</v>
      </c>
      <c r="D7511" s="1" t="s">
        <v>19</v>
      </c>
      <c r="E7511" s="3" t="str">
        <f>HYPERLINK("https://fyndiq.se/produkt/13e76851ca504320/", "2-Pack Samsung Galaxy S22 Ultra - Härdat glas 9H - Top kvalitet")</f>
        <v>2-Pack Samsung Galaxy S22 Ultra - Härdat glas 9H - Top kvalitet</v>
      </c>
      <c r="F7511" s="1" t="s">
        <v>140</v>
      </c>
      <c r="G7511" s="1" t="s">
        <v>141</v>
      </c>
      <c r="H7511" s="1" t="s">
        <v>142</v>
      </c>
      <c r="I7511" s="1" t="s">
        <v>16</v>
      </c>
      <c r="J7511" s="1" t="s">
        <v>23</v>
      </c>
      <c r="K7511" s="1" t="s">
        <v>16</v>
      </c>
      <c r="L7511" s="1" t="s">
        <v>16</v>
      </c>
      <c r="M7511" s="1" t="s">
        <v>16</v>
      </c>
      <c r="N7511" s="1" t="s">
        <v>16</v>
      </c>
      <c r="O7511" s="1">
        <v>63.2</v>
      </c>
      <c r="P7511" s="1">
        <v>1.0</v>
      </c>
    </row>
    <row r="7512">
      <c r="A7512" s="1" t="s">
        <v>29</v>
      </c>
      <c r="B7512" s="1" t="s">
        <v>9743</v>
      </c>
      <c r="C7512" s="2" t="s">
        <v>9672</v>
      </c>
      <c r="D7512" s="1" t="s">
        <v>19</v>
      </c>
      <c r="E7512" s="3" t="str">
        <f>HYPERLINK("https://fyndiq.se/produkt/432d784756a84eff/", "2-Pack Samsung Galaxy S20FE - Härdat Glas-9H -Super kvalitet 3D")</f>
        <v>2-Pack Samsung Galaxy S20FE - Härdat Glas-9H -Super kvalitet 3D</v>
      </c>
      <c r="F7512" s="1" t="s">
        <v>1078</v>
      </c>
      <c r="G7512" s="1" t="s">
        <v>1079</v>
      </c>
      <c r="H7512" s="1" t="s">
        <v>1080</v>
      </c>
      <c r="I7512" s="1" t="s">
        <v>16</v>
      </c>
      <c r="J7512" s="1" t="s">
        <v>23</v>
      </c>
      <c r="K7512" s="1" t="s">
        <v>16</v>
      </c>
      <c r="L7512" s="1" t="s">
        <v>16</v>
      </c>
      <c r="M7512" s="1" t="s">
        <v>16</v>
      </c>
      <c r="N7512" s="1" t="s">
        <v>16</v>
      </c>
      <c r="O7512" s="1">
        <v>63.2</v>
      </c>
      <c r="P7512" s="1">
        <v>1.0</v>
      </c>
    </row>
    <row r="7513">
      <c r="A7513" s="1" t="s">
        <v>29</v>
      </c>
      <c r="B7513" s="1" t="s">
        <v>9744</v>
      </c>
      <c r="C7513" s="2" t="s">
        <v>9672</v>
      </c>
      <c r="D7513" s="1" t="s">
        <v>19</v>
      </c>
      <c r="E7513" s="3" t="str">
        <f t="shared" ref="E7513:E7515" si="163">HYPERLINK("https://fyndiq.se/produkt/56c72c0ba5f749b5/", "2-Pack SAMSUNG S24 Skärmskydd - Härdat Glas 9H - Super kvalitet 3D")</f>
        <v>2-Pack SAMSUNG S24 Skärmskydd - Härdat Glas 9H - Super kvalitet 3D</v>
      </c>
      <c r="F7513" s="1" t="s">
        <v>263</v>
      </c>
      <c r="G7513" s="1" t="s">
        <v>264</v>
      </c>
      <c r="H7513" s="1" t="s">
        <v>265</v>
      </c>
      <c r="I7513" s="1" t="s">
        <v>16</v>
      </c>
      <c r="J7513" s="1" t="s">
        <v>23</v>
      </c>
      <c r="K7513" s="1" t="s">
        <v>16</v>
      </c>
      <c r="L7513" s="1" t="s">
        <v>16</v>
      </c>
      <c r="M7513" s="1" t="s">
        <v>16</v>
      </c>
      <c r="N7513" s="1" t="s">
        <v>16</v>
      </c>
      <c r="O7513" s="1">
        <v>71.2</v>
      </c>
      <c r="P7513" s="1">
        <v>1.0</v>
      </c>
    </row>
    <row r="7514">
      <c r="A7514" s="1" t="s">
        <v>29</v>
      </c>
      <c r="B7514" s="1" t="s">
        <v>9745</v>
      </c>
      <c r="C7514" s="2" t="s">
        <v>9672</v>
      </c>
      <c r="D7514" s="1" t="s">
        <v>19</v>
      </c>
      <c r="E7514" s="3" t="str">
        <f t="shared" si="163"/>
        <v>2-Pack SAMSUNG S24 Skärmskydd - Härdat Glas 9H - Super kvalitet 3D</v>
      </c>
      <c r="F7514" s="1" t="s">
        <v>263</v>
      </c>
      <c r="G7514" s="1" t="s">
        <v>264</v>
      </c>
      <c r="H7514" s="1" t="s">
        <v>265</v>
      </c>
      <c r="I7514" s="1" t="s">
        <v>16</v>
      </c>
      <c r="J7514" s="1" t="s">
        <v>23</v>
      </c>
      <c r="K7514" s="1" t="s">
        <v>16</v>
      </c>
      <c r="L7514" s="1" t="s">
        <v>16</v>
      </c>
      <c r="M7514" s="1" t="s">
        <v>16</v>
      </c>
      <c r="N7514" s="1" t="s">
        <v>16</v>
      </c>
      <c r="O7514" s="1">
        <v>71.2</v>
      </c>
      <c r="P7514" s="1">
        <v>1.0</v>
      </c>
    </row>
    <row r="7515">
      <c r="A7515" s="1" t="s">
        <v>29</v>
      </c>
      <c r="B7515" s="1" t="s">
        <v>9746</v>
      </c>
      <c r="C7515" s="2" t="s">
        <v>9672</v>
      </c>
      <c r="D7515" s="1" t="s">
        <v>19</v>
      </c>
      <c r="E7515" s="3" t="str">
        <f t="shared" si="163"/>
        <v>2-Pack SAMSUNG S24 Skärmskydd - Härdat Glas 9H - Super kvalitet 3D</v>
      </c>
      <c r="F7515" s="1" t="s">
        <v>263</v>
      </c>
      <c r="G7515" s="1" t="s">
        <v>264</v>
      </c>
      <c r="H7515" s="1" t="s">
        <v>265</v>
      </c>
      <c r="I7515" s="1" t="s">
        <v>16</v>
      </c>
      <c r="J7515" s="1" t="s">
        <v>23</v>
      </c>
      <c r="K7515" s="1" t="s">
        <v>16</v>
      </c>
      <c r="L7515" s="1" t="s">
        <v>16</v>
      </c>
      <c r="M7515" s="1" t="s">
        <v>16</v>
      </c>
      <c r="N7515" s="1" t="s">
        <v>16</v>
      </c>
      <c r="O7515" s="1">
        <v>71.2</v>
      </c>
      <c r="P7515" s="1">
        <v>1.0</v>
      </c>
    </row>
    <row r="7516">
      <c r="A7516" s="1" t="s">
        <v>29</v>
      </c>
      <c r="B7516" s="1" t="s">
        <v>9747</v>
      </c>
      <c r="C7516" s="2" t="s">
        <v>9672</v>
      </c>
      <c r="D7516" s="1" t="s">
        <v>19</v>
      </c>
      <c r="E7516" s="3" t="str">
        <f>HYPERLINK("https://fyndiq.se/produkt/4603671cea994359/", "Samsung S20 Plus härdat glas 3D 9H Top Kvalitet skärmskydd")</f>
        <v>Samsung S20 Plus härdat glas 3D 9H Top Kvalitet skärmskydd</v>
      </c>
      <c r="F7516" s="1" t="s">
        <v>428</v>
      </c>
      <c r="G7516" s="1" t="s">
        <v>429</v>
      </c>
      <c r="H7516" s="1" t="s">
        <v>430</v>
      </c>
      <c r="I7516" s="1" t="s">
        <v>16</v>
      </c>
      <c r="J7516" s="1" t="s">
        <v>23</v>
      </c>
      <c r="K7516" s="1" t="s">
        <v>16</v>
      </c>
      <c r="L7516" s="1" t="s">
        <v>16</v>
      </c>
      <c r="M7516" s="1" t="s">
        <v>16</v>
      </c>
      <c r="N7516" s="1" t="s">
        <v>16</v>
      </c>
      <c r="O7516" s="1">
        <v>55.2</v>
      </c>
      <c r="P7516" s="1">
        <v>1.0</v>
      </c>
    </row>
    <row r="7517">
      <c r="A7517" s="1" t="s">
        <v>29</v>
      </c>
      <c r="B7517" s="1" t="s">
        <v>9748</v>
      </c>
      <c r="C7517" s="2" t="s">
        <v>9672</v>
      </c>
      <c r="D7517" s="1" t="s">
        <v>19</v>
      </c>
      <c r="E7517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7517" s="1" t="s">
        <v>912</v>
      </c>
      <c r="G7517" s="1" t="s">
        <v>913</v>
      </c>
      <c r="H7517" s="1" t="s">
        <v>914</v>
      </c>
      <c r="I7517" s="1" t="s">
        <v>16</v>
      </c>
      <c r="J7517" s="1" t="s">
        <v>23</v>
      </c>
      <c r="K7517" s="1" t="s">
        <v>16</v>
      </c>
      <c r="L7517" s="1" t="s">
        <v>16</v>
      </c>
      <c r="M7517" s="1" t="s">
        <v>16</v>
      </c>
      <c r="N7517" s="1" t="s">
        <v>16</v>
      </c>
      <c r="O7517" s="1">
        <v>63.2</v>
      </c>
      <c r="P7517" s="1">
        <v>1.0</v>
      </c>
    </row>
    <row r="7518">
      <c r="A7518" s="1" t="s">
        <v>29</v>
      </c>
      <c r="B7518" s="1" t="s">
        <v>9749</v>
      </c>
      <c r="C7518" s="2" t="s">
        <v>9672</v>
      </c>
      <c r="D7518" s="1" t="s">
        <v>19</v>
      </c>
      <c r="E751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518" s="1" t="s">
        <v>103</v>
      </c>
      <c r="G7518" s="1" t="s">
        <v>104</v>
      </c>
      <c r="H7518" s="1" t="s">
        <v>105</v>
      </c>
      <c r="I7518" s="1" t="s">
        <v>16</v>
      </c>
      <c r="J7518" s="1" t="s">
        <v>23</v>
      </c>
      <c r="K7518" s="1" t="s">
        <v>16</v>
      </c>
      <c r="L7518" s="1" t="s">
        <v>16</v>
      </c>
      <c r="M7518" s="1" t="s">
        <v>16</v>
      </c>
      <c r="N7518" s="1" t="s">
        <v>16</v>
      </c>
      <c r="O7518" s="1">
        <v>63.2</v>
      </c>
      <c r="P7518" s="1">
        <v>1.0</v>
      </c>
    </row>
    <row r="7519">
      <c r="A7519" s="1" t="s">
        <v>29</v>
      </c>
      <c r="B7519" s="1" t="s">
        <v>9750</v>
      </c>
      <c r="C7519" s="2" t="s">
        <v>9672</v>
      </c>
      <c r="D7519" s="1" t="s">
        <v>19</v>
      </c>
      <c r="E7519" s="3" t="str">
        <f>HYPERLINK("https://fyndiq.se/produkt/2a9c08e4daf04aed/", "2-Pack Xiaomi 12T Pro - Härdat Glas 9H - Super kvalitet 3D Skärmskydd")</f>
        <v>2-Pack Xiaomi 12T Pro - Härdat Glas 9H - Super kvalitet 3D Skärmskydd</v>
      </c>
      <c r="F7519" s="1" t="s">
        <v>376</v>
      </c>
      <c r="G7519" s="1" t="s">
        <v>377</v>
      </c>
      <c r="H7519" s="1" t="s">
        <v>378</v>
      </c>
      <c r="I7519" s="1" t="s">
        <v>16</v>
      </c>
      <c r="J7519" s="1" t="s">
        <v>23</v>
      </c>
      <c r="K7519" s="1" t="s">
        <v>16</v>
      </c>
      <c r="L7519" s="1" t="s">
        <v>16</v>
      </c>
      <c r="M7519" s="1" t="s">
        <v>16</v>
      </c>
      <c r="N7519" s="1" t="s">
        <v>16</v>
      </c>
      <c r="O7519" s="1">
        <v>63.2</v>
      </c>
      <c r="P7519" s="1">
        <v>1.0</v>
      </c>
    </row>
    <row r="7520">
      <c r="A7520" s="1" t="s">
        <v>29</v>
      </c>
      <c r="B7520" s="1" t="s">
        <v>9751</v>
      </c>
      <c r="C7520" s="2" t="s">
        <v>9672</v>
      </c>
      <c r="D7520" s="1" t="s">
        <v>19</v>
      </c>
      <c r="E752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520" s="1" t="s">
        <v>539</v>
      </c>
      <c r="G7520" s="1" t="s">
        <v>540</v>
      </c>
      <c r="H7520" s="1" t="s">
        <v>541</v>
      </c>
      <c r="I7520" s="1" t="s">
        <v>16</v>
      </c>
      <c r="J7520" s="1" t="s">
        <v>23</v>
      </c>
      <c r="K7520" s="1" t="s">
        <v>16</v>
      </c>
      <c r="L7520" s="1" t="s">
        <v>16</v>
      </c>
      <c r="M7520" s="1" t="s">
        <v>16</v>
      </c>
      <c r="N7520" s="1" t="s">
        <v>16</v>
      </c>
      <c r="O7520" s="1">
        <v>95.2</v>
      </c>
      <c r="P7520" s="1">
        <v>1.0</v>
      </c>
    </row>
    <row r="7521">
      <c r="A7521" s="1" t="s">
        <v>29</v>
      </c>
      <c r="B7521" s="1" t="s">
        <v>9752</v>
      </c>
      <c r="C7521" s="2" t="s">
        <v>9672</v>
      </c>
      <c r="D7521" s="1" t="s">
        <v>19</v>
      </c>
      <c r="E7521" s="3" t="str">
        <f t="shared" ref="E7521:E7522" si="164">HYPERLINK("https://fyndiq.se/produkt/5111bae9a0a04236/", "2-Pack Samsung S23 Ultra 5G - 9H Härdat Glass - 3D Super Kvalitet Skärmskydd")</f>
        <v>2-Pack Samsung S23 Ultra 5G - 9H Härdat Glass - 3D Super Kvalitet Skärmskydd</v>
      </c>
      <c r="F7521" s="1" t="s">
        <v>35</v>
      </c>
      <c r="G7521" s="1" t="s">
        <v>36</v>
      </c>
      <c r="H7521" s="1" t="s">
        <v>37</v>
      </c>
      <c r="I7521" s="1" t="s">
        <v>16</v>
      </c>
      <c r="J7521" s="1" t="s">
        <v>23</v>
      </c>
      <c r="K7521" s="1" t="s">
        <v>16</v>
      </c>
      <c r="L7521" s="1" t="s">
        <v>16</v>
      </c>
      <c r="M7521" s="1" t="s">
        <v>16</v>
      </c>
      <c r="N7521" s="1" t="s">
        <v>16</v>
      </c>
      <c r="O7521" s="1">
        <v>63.2</v>
      </c>
      <c r="P7521" s="1">
        <v>1.0</v>
      </c>
    </row>
    <row r="7522">
      <c r="A7522" s="1" t="s">
        <v>29</v>
      </c>
      <c r="B7522" s="1" t="s">
        <v>9753</v>
      </c>
      <c r="C7522" s="2" t="s">
        <v>9672</v>
      </c>
      <c r="D7522" s="1" t="s">
        <v>19</v>
      </c>
      <c r="E7522" s="3" t="str">
        <f t="shared" si="164"/>
        <v>2-Pack Samsung S23 Ultra 5G - 9H Härdat Glass - 3D Super Kvalitet Skärmskydd</v>
      </c>
      <c r="F7522" s="1" t="s">
        <v>35</v>
      </c>
      <c r="G7522" s="1" t="s">
        <v>36</v>
      </c>
      <c r="H7522" s="1" t="s">
        <v>37</v>
      </c>
      <c r="I7522" s="1" t="s">
        <v>16</v>
      </c>
      <c r="J7522" s="1" t="s">
        <v>23</v>
      </c>
      <c r="K7522" s="1" t="s">
        <v>16</v>
      </c>
      <c r="L7522" s="1" t="s">
        <v>16</v>
      </c>
      <c r="M7522" s="1" t="s">
        <v>16</v>
      </c>
      <c r="N7522" s="1" t="s">
        <v>16</v>
      </c>
      <c r="O7522" s="1">
        <v>63.2</v>
      </c>
      <c r="P7522" s="1">
        <v>1.0</v>
      </c>
    </row>
    <row r="7523">
      <c r="A7523" s="1" t="s">
        <v>29</v>
      </c>
      <c r="B7523" s="1" t="s">
        <v>9754</v>
      </c>
      <c r="C7523" s="2" t="s">
        <v>9672</v>
      </c>
      <c r="D7523" s="1" t="s">
        <v>19</v>
      </c>
      <c r="E7523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7523" s="1" t="s">
        <v>232</v>
      </c>
      <c r="G7523" s="1" t="s">
        <v>233</v>
      </c>
      <c r="H7523" s="1" t="s">
        <v>234</v>
      </c>
      <c r="I7523" s="1" t="s">
        <v>16</v>
      </c>
      <c r="J7523" s="1" t="s">
        <v>23</v>
      </c>
      <c r="K7523" s="1" t="s">
        <v>16</v>
      </c>
      <c r="L7523" s="1" t="s">
        <v>16</v>
      </c>
      <c r="M7523" s="1" t="s">
        <v>16</v>
      </c>
      <c r="N7523" s="1" t="s">
        <v>16</v>
      </c>
      <c r="O7523" s="1">
        <v>63.2</v>
      </c>
      <c r="P7523" s="1">
        <v>1.0</v>
      </c>
    </row>
    <row r="7524">
      <c r="A7524" s="1" t="s">
        <v>29</v>
      </c>
      <c r="B7524" s="1" t="s">
        <v>9755</v>
      </c>
      <c r="C7524" s="2" t="s">
        <v>9672</v>
      </c>
      <c r="D7524" s="1" t="s">
        <v>19</v>
      </c>
      <c r="E752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524" s="1" t="s">
        <v>26</v>
      </c>
      <c r="G7524" s="1" t="s">
        <v>27</v>
      </c>
      <c r="H7524" s="1" t="s">
        <v>28</v>
      </c>
      <c r="I7524" s="1" t="s">
        <v>16</v>
      </c>
      <c r="J7524" s="1" t="s">
        <v>23</v>
      </c>
      <c r="K7524" s="1" t="s">
        <v>16</v>
      </c>
      <c r="L7524" s="1" t="s">
        <v>16</v>
      </c>
      <c r="M7524" s="1" t="s">
        <v>16</v>
      </c>
      <c r="N7524" s="1" t="s">
        <v>16</v>
      </c>
      <c r="O7524" s="1">
        <v>71.2</v>
      </c>
      <c r="P7524" s="1">
        <v>1.0</v>
      </c>
    </row>
    <row r="7525">
      <c r="A7525" s="1" t="s">
        <v>29</v>
      </c>
      <c r="B7525" s="1" t="s">
        <v>9756</v>
      </c>
      <c r="C7525" s="2" t="s">
        <v>9672</v>
      </c>
      <c r="D7525" s="1" t="s">
        <v>19</v>
      </c>
      <c r="E7525" s="3" t="str">
        <f>HYPERLINK("https://fyndiq.se/produkt/56c72c0ba5f749b5/", "2-Pack SAMSUNG S24 Skärmskydd - Härdat Glas 9H - Super kvalitet 3D")</f>
        <v>2-Pack SAMSUNG S24 Skärmskydd - Härdat Glas 9H - Super kvalitet 3D</v>
      </c>
      <c r="F7525" s="1" t="s">
        <v>263</v>
      </c>
      <c r="G7525" s="1" t="s">
        <v>264</v>
      </c>
      <c r="H7525" s="1" t="s">
        <v>265</v>
      </c>
      <c r="I7525" s="1" t="s">
        <v>16</v>
      </c>
      <c r="J7525" s="1" t="s">
        <v>23</v>
      </c>
      <c r="K7525" s="1" t="s">
        <v>16</v>
      </c>
      <c r="L7525" s="1" t="s">
        <v>16</v>
      </c>
      <c r="M7525" s="1" t="s">
        <v>16</v>
      </c>
      <c r="N7525" s="1" t="s">
        <v>16</v>
      </c>
      <c r="O7525" s="1">
        <v>71.2</v>
      </c>
      <c r="P7525" s="1">
        <v>1.0</v>
      </c>
    </row>
    <row r="7526">
      <c r="A7526" s="1" t="s">
        <v>29</v>
      </c>
      <c r="B7526" s="1" t="s">
        <v>9757</v>
      </c>
      <c r="C7526" s="2" t="s">
        <v>9672</v>
      </c>
      <c r="D7526" s="1" t="s">
        <v>19</v>
      </c>
      <c r="E7526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7526" s="1" t="s">
        <v>43</v>
      </c>
      <c r="G7526" s="1" t="s">
        <v>44</v>
      </c>
      <c r="H7526" s="1" t="s">
        <v>45</v>
      </c>
      <c r="I7526" s="1" t="s">
        <v>16</v>
      </c>
      <c r="J7526" s="1" t="s">
        <v>23</v>
      </c>
      <c r="K7526" s="1" t="s">
        <v>16</v>
      </c>
      <c r="L7526" s="1" t="s">
        <v>16</v>
      </c>
      <c r="M7526" s="1" t="s">
        <v>16</v>
      </c>
      <c r="N7526" s="1" t="s">
        <v>16</v>
      </c>
      <c r="O7526" s="1">
        <v>79.2</v>
      </c>
      <c r="P7526" s="1">
        <v>1.0</v>
      </c>
    </row>
    <row r="7527">
      <c r="A7527" s="1" t="s">
        <v>29</v>
      </c>
      <c r="B7527" s="1" t="s">
        <v>9758</v>
      </c>
      <c r="C7527" s="2" t="s">
        <v>9672</v>
      </c>
      <c r="D7527" s="1" t="s">
        <v>19</v>
      </c>
      <c r="E7527" s="3" t="str">
        <f>HYPERLINK("https://fyndiq.se/produkt/7bfe4070453c4ad0/", "2 Pack Samsung Galaxy Note 8 - Härdat glas 9H -Super kvalitet 3D")</f>
        <v>2 Pack Samsung Galaxy Note 8 - Härdat glas 9H -Super kvalitet 3D</v>
      </c>
      <c r="F7527" s="1" t="s">
        <v>3131</v>
      </c>
      <c r="G7527" s="1" t="s">
        <v>3132</v>
      </c>
      <c r="H7527" s="1" t="s">
        <v>3133</v>
      </c>
      <c r="I7527" s="1" t="s">
        <v>16</v>
      </c>
      <c r="J7527" s="1" t="s">
        <v>23</v>
      </c>
      <c r="K7527" s="1" t="s">
        <v>16</v>
      </c>
      <c r="L7527" s="1" t="s">
        <v>16</v>
      </c>
      <c r="M7527" s="1" t="s">
        <v>16</v>
      </c>
      <c r="N7527" s="1" t="s">
        <v>16</v>
      </c>
      <c r="O7527" s="1">
        <v>63.2</v>
      </c>
      <c r="P7527" s="1">
        <v>1.0</v>
      </c>
    </row>
    <row r="7528">
      <c r="A7528" s="1" t="s">
        <v>29</v>
      </c>
      <c r="B7528" s="1" t="s">
        <v>9759</v>
      </c>
      <c r="C7528" s="2" t="s">
        <v>9672</v>
      </c>
      <c r="D7528" s="1" t="s">
        <v>19</v>
      </c>
      <c r="E7528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7528" s="1" t="s">
        <v>1006</v>
      </c>
      <c r="G7528" s="1" t="s">
        <v>1007</v>
      </c>
      <c r="H7528" s="1" t="s">
        <v>1008</v>
      </c>
      <c r="I7528" s="1" t="s">
        <v>16</v>
      </c>
      <c r="J7528" s="1" t="s">
        <v>23</v>
      </c>
      <c r="K7528" s="1" t="s">
        <v>16</v>
      </c>
      <c r="L7528" s="1" t="s">
        <v>16</v>
      </c>
      <c r="M7528" s="1" t="s">
        <v>16</v>
      </c>
      <c r="N7528" s="1" t="s">
        <v>16</v>
      </c>
      <c r="O7528" s="1">
        <v>71.2</v>
      </c>
      <c r="P7528" s="1">
        <v>1.0</v>
      </c>
    </row>
    <row r="7529">
      <c r="A7529" s="1" t="s">
        <v>29</v>
      </c>
      <c r="B7529" s="1" t="s">
        <v>9760</v>
      </c>
      <c r="C7529" s="2" t="s">
        <v>9672</v>
      </c>
      <c r="D7529" s="1" t="s">
        <v>19</v>
      </c>
      <c r="E7529" s="3" t="str">
        <f>HYPERLINK("https://fyndiq.se/produkt/63f31d5efd3e4b15/", "Motorola EDGE 20 - Härdat Glas 9H - Super kvalitet 3D")</f>
        <v>Motorola EDGE 20 - Härdat Glas 9H - Super kvalitet 3D</v>
      </c>
      <c r="F7529" s="1" t="s">
        <v>148</v>
      </c>
      <c r="G7529" s="1" t="s">
        <v>149</v>
      </c>
      <c r="H7529" s="1" t="s">
        <v>150</v>
      </c>
      <c r="I7529" s="1" t="s">
        <v>16</v>
      </c>
      <c r="J7529" s="1" t="s">
        <v>23</v>
      </c>
      <c r="K7529" s="1" t="s">
        <v>16</v>
      </c>
      <c r="L7529" s="1" t="s">
        <v>16</v>
      </c>
      <c r="M7529" s="1" t="s">
        <v>16</v>
      </c>
      <c r="N7529" s="1" t="s">
        <v>16</v>
      </c>
      <c r="O7529" s="1">
        <v>55.2</v>
      </c>
      <c r="P7529" s="1">
        <v>1.0</v>
      </c>
    </row>
    <row r="7530">
      <c r="A7530" s="1" t="s">
        <v>29</v>
      </c>
      <c r="B7530" s="1" t="s">
        <v>9761</v>
      </c>
      <c r="C7530" s="2" t="s">
        <v>9672</v>
      </c>
      <c r="D7530" s="1" t="s">
        <v>19</v>
      </c>
      <c r="E7530" s="3" t="str">
        <f>HYPERLINK("https://fyndiq.se/produkt/13e76851ca504320/", "2-Pack Samsung Galaxy S22 Ultra - Härdat glas 9H - Top kvalitet")</f>
        <v>2-Pack Samsung Galaxy S22 Ultra - Härdat glas 9H - Top kvalitet</v>
      </c>
      <c r="F7530" s="1" t="s">
        <v>140</v>
      </c>
      <c r="G7530" s="1" t="s">
        <v>141</v>
      </c>
      <c r="H7530" s="1" t="s">
        <v>142</v>
      </c>
      <c r="I7530" s="1" t="s">
        <v>16</v>
      </c>
      <c r="J7530" s="1" t="s">
        <v>23</v>
      </c>
      <c r="K7530" s="1" t="s">
        <v>16</v>
      </c>
      <c r="L7530" s="1" t="s">
        <v>16</v>
      </c>
      <c r="M7530" s="1" t="s">
        <v>16</v>
      </c>
      <c r="N7530" s="1" t="s">
        <v>16</v>
      </c>
      <c r="O7530" s="1">
        <v>63.2</v>
      </c>
      <c r="P7530" s="1">
        <v>1.0</v>
      </c>
    </row>
    <row r="7531">
      <c r="A7531" s="1" t="s">
        <v>29</v>
      </c>
      <c r="B7531" s="1" t="s">
        <v>9762</v>
      </c>
      <c r="C7531" s="2" t="s">
        <v>9672</v>
      </c>
      <c r="D7531" s="1" t="s">
        <v>19</v>
      </c>
      <c r="E7531" s="3" t="str">
        <f>HYPERLINK("https://fyndiq.se/produkt/56c72c0ba5f749b5/", "2-Pack SAMSUNG S24 Skärmskydd - Härdat Glas 9H - Super kvalitet 3D")</f>
        <v>2-Pack SAMSUNG S24 Skärmskydd - Härdat Glas 9H - Super kvalitet 3D</v>
      </c>
      <c r="F7531" s="1" t="s">
        <v>263</v>
      </c>
      <c r="G7531" s="1" t="s">
        <v>264</v>
      </c>
      <c r="H7531" s="1" t="s">
        <v>265</v>
      </c>
      <c r="I7531" s="1" t="s">
        <v>16</v>
      </c>
      <c r="J7531" s="1" t="s">
        <v>23</v>
      </c>
      <c r="K7531" s="1" t="s">
        <v>16</v>
      </c>
      <c r="L7531" s="1" t="s">
        <v>16</v>
      </c>
      <c r="M7531" s="1" t="s">
        <v>16</v>
      </c>
      <c r="N7531" s="1" t="s">
        <v>16</v>
      </c>
      <c r="O7531" s="1">
        <v>71.2</v>
      </c>
      <c r="P7531" s="1">
        <v>1.0</v>
      </c>
    </row>
    <row r="7532">
      <c r="A7532" s="1" t="s">
        <v>29</v>
      </c>
      <c r="B7532" s="1" t="s">
        <v>9763</v>
      </c>
      <c r="C7532" s="2" t="s">
        <v>9672</v>
      </c>
      <c r="D7532" s="1" t="s">
        <v>19</v>
      </c>
      <c r="E7532" s="3" t="str">
        <f>HYPERLINK("https://fyndiq.se/produkt/66924f1ff238487e/", "2-Pack GOOGLE PIXEL 7A Skärmskydd - Härdat Glas 9H - Super kvalitet 3D")</f>
        <v>2-Pack GOOGLE PIXEL 7A Skärmskydd - Härdat Glas 9H - Super kvalitet 3D</v>
      </c>
      <c r="F7532" s="1" t="s">
        <v>315</v>
      </c>
      <c r="G7532" s="1" t="s">
        <v>316</v>
      </c>
      <c r="H7532" s="1" t="s">
        <v>317</v>
      </c>
      <c r="I7532" s="1" t="s">
        <v>16</v>
      </c>
      <c r="J7532" s="1" t="s">
        <v>23</v>
      </c>
      <c r="K7532" s="1" t="s">
        <v>16</v>
      </c>
      <c r="L7532" s="1" t="s">
        <v>16</v>
      </c>
      <c r="M7532" s="1" t="s">
        <v>16</v>
      </c>
      <c r="N7532" s="1" t="s">
        <v>16</v>
      </c>
      <c r="O7532" s="1">
        <v>63.2</v>
      </c>
      <c r="P7532" s="1">
        <v>1.0</v>
      </c>
    </row>
    <row r="7533">
      <c r="A7533" s="1" t="s">
        <v>29</v>
      </c>
      <c r="B7533" s="1" t="s">
        <v>9764</v>
      </c>
      <c r="C7533" s="2" t="s">
        <v>9672</v>
      </c>
      <c r="D7533" s="1" t="s">
        <v>19</v>
      </c>
      <c r="E7533" s="3" t="str">
        <f>HYPERLINK("https://fyndiq.se/produkt/6bc9efdb9e0f44ed/", "2-Pack Google Pixel 7 Pro - Härdat Glas 9H - Super kvalitet 3D")</f>
        <v>2-Pack Google Pixel 7 Pro - Härdat Glas 9H - Super kvalitet 3D</v>
      </c>
      <c r="F7533" s="1" t="s">
        <v>424</v>
      </c>
      <c r="G7533" s="1" t="s">
        <v>425</v>
      </c>
      <c r="H7533" s="1" t="s">
        <v>426</v>
      </c>
      <c r="I7533" s="1" t="s">
        <v>16</v>
      </c>
      <c r="J7533" s="1" t="s">
        <v>23</v>
      </c>
      <c r="K7533" s="1" t="s">
        <v>16</v>
      </c>
      <c r="L7533" s="1" t="s">
        <v>16</v>
      </c>
      <c r="M7533" s="1" t="s">
        <v>16</v>
      </c>
      <c r="N7533" s="1" t="s">
        <v>16</v>
      </c>
      <c r="O7533" s="1">
        <v>71.2</v>
      </c>
      <c r="P7533" s="1">
        <v>1.0</v>
      </c>
    </row>
    <row r="7534">
      <c r="A7534" s="1" t="s">
        <v>29</v>
      </c>
      <c r="B7534" s="1" t="s">
        <v>9765</v>
      </c>
      <c r="C7534" s="2" t="s">
        <v>9672</v>
      </c>
      <c r="D7534" s="1" t="s">
        <v>19</v>
      </c>
      <c r="E753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7534" s="1" t="s">
        <v>760</v>
      </c>
      <c r="G7534" s="1" t="s">
        <v>761</v>
      </c>
      <c r="H7534" s="1" t="s">
        <v>762</v>
      </c>
      <c r="I7534" s="1" t="s">
        <v>16</v>
      </c>
      <c r="J7534" s="1" t="s">
        <v>23</v>
      </c>
      <c r="K7534" s="1" t="s">
        <v>16</v>
      </c>
      <c r="L7534" s="1" t="s">
        <v>16</v>
      </c>
      <c r="M7534" s="1" t="s">
        <v>16</v>
      </c>
      <c r="N7534" s="1" t="s">
        <v>16</v>
      </c>
      <c r="O7534" s="1">
        <v>63.2</v>
      </c>
      <c r="P7534" s="1">
        <v>1.0</v>
      </c>
    </row>
    <row r="7535">
      <c r="A7535" s="1" t="s">
        <v>29</v>
      </c>
      <c r="B7535" s="1" t="s">
        <v>9766</v>
      </c>
      <c r="C7535" s="2" t="s">
        <v>9672</v>
      </c>
      <c r="D7535" s="1" t="s">
        <v>19</v>
      </c>
      <c r="E7535" s="3" t="str">
        <f>HYPERLINK("https://fyndiq.se/produkt/13e76851ca504320/", "2-Pack Samsung Galaxy S22 Ultra - Härdat glas 9H - Top kvalitet")</f>
        <v>2-Pack Samsung Galaxy S22 Ultra - Härdat glas 9H - Top kvalitet</v>
      </c>
      <c r="F7535" s="1" t="s">
        <v>140</v>
      </c>
      <c r="G7535" s="1" t="s">
        <v>141</v>
      </c>
      <c r="H7535" s="1" t="s">
        <v>142</v>
      </c>
      <c r="I7535" s="1" t="s">
        <v>16</v>
      </c>
      <c r="J7535" s="1" t="s">
        <v>23</v>
      </c>
      <c r="K7535" s="1" t="s">
        <v>16</v>
      </c>
      <c r="L7535" s="1" t="s">
        <v>16</v>
      </c>
      <c r="M7535" s="1" t="s">
        <v>16</v>
      </c>
      <c r="N7535" s="1" t="s">
        <v>16</v>
      </c>
      <c r="O7535" s="1">
        <v>63.2</v>
      </c>
      <c r="P7535" s="1">
        <v>1.0</v>
      </c>
    </row>
    <row r="7536">
      <c r="A7536" s="1" t="s">
        <v>29</v>
      </c>
      <c r="B7536" s="1" t="s">
        <v>9767</v>
      </c>
      <c r="C7536" s="2" t="s">
        <v>9672</v>
      </c>
      <c r="D7536" s="1" t="s">
        <v>19</v>
      </c>
      <c r="E753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536" s="1" t="s">
        <v>258</v>
      </c>
      <c r="G7536" s="1" t="s">
        <v>259</v>
      </c>
      <c r="H7536" s="1" t="s">
        <v>260</v>
      </c>
      <c r="I7536" s="1" t="s">
        <v>16</v>
      </c>
      <c r="J7536" s="1" t="s">
        <v>23</v>
      </c>
      <c r="K7536" s="1" t="s">
        <v>16</v>
      </c>
      <c r="L7536" s="1" t="s">
        <v>16</v>
      </c>
      <c r="M7536" s="1" t="s">
        <v>16</v>
      </c>
      <c r="N7536" s="1" t="s">
        <v>16</v>
      </c>
      <c r="O7536" s="1">
        <v>63.2</v>
      </c>
      <c r="P7536" s="1">
        <v>1.0</v>
      </c>
    </row>
    <row r="7537">
      <c r="A7537" s="1" t="s">
        <v>29</v>
      </c>
      <c r="B7537" s="1" t="s">
        <v>9768</v>
      </c>
      <c r="C7537" s="2" t="s">
        <v>9672</v>
      </c>
      <c r="D7537" s="1" t="s">
        <v>19</v>
      </c>
      <c r="E7537" s="3" t="str">
        <f>HYPERLINK("https://fyndiq.se/produkt/6ae5aff483564a84/", "2-Pack Apple Watch 40mm – Härdat glas 9H – Super kvalitet 3D")</f>
        <v>2-Pack Apple Watch 40mm – Härdat glas 9H – Super kvalitet 3D</v>
      </c>
      <c r="F7537" s="1" t="s">
        <v>1418</v>
      </c>
      <c r="G7537" s="1" t="s">
        <v>1419</v>
      </c>
      <c r="H7537" s="1" t="s">
        <v>1420</v>
      </c>
      <c r="I7537" s="1" t="s">
        <v>16</v>
      </c>
      <c r="J7537" s="1" t="s">
        <v>23</v>
      </c>
      <c r="K7537" s="1" t="s">
        <v>16</v>
      </c>
      <c r="L7537" s="1" t="s">
        <v>16</v>
      </c>
      <c r="M7537" s="1" t="s">
        <v>16</v>
      </c>
      <c r="N7537" s="1" t="s">
        <v>16</v>
      </c>
      <c r="O7537" s="1">
        <v>55.2</v>
      </c>
      <c r="P7537" s="1">
        <v>1.0</v>
      </c>
    </row>
    <row r="7538">
      <c r="A7538" s="1" t="s">
        <v>29</v>
      </c>
      <c r="B7538" s="1" t="s">
        <v>9769</v>
      </c>
      <c r="C7538" s="2" t="s">
        <v>9770</v>
      </c>
      <c r="D7538" s="1" t="s">
        <v>19</v>
      </c>
      <c r="E7538" s="3" t="str">
        <f>HYPERLINK("https://fyndiq.se/produkt/6260fb6b96c349fe/", "Samsung S9 plus 3D rundat härdat glasfodral")</f>
        <v>Samsung S9 plus 3D rundat härdat glasfodral</v>
      </c>
      <c r="F7538" s="1" t="s">
        <v>1105</v>
      </c>
      <c r="G7538" s="1" t="s">
        <v>1106</v>
      </c>
      <c r="H7538" s="1" t="s">
        <v>1107</v>
      </c>
      <c r="I7538" s="1" t="s">
        <v>16</v>
      </c>
      <c r="J7538" s="1" t="s">
        <v>23</v>
      </c>
      <c r="K7538" s="1" t="s">
        <v>16</v>
      </c>
      <c r="L7538" s="1" t="s">
        <v>16</v>
      </c>
      <c r="M7538" s="1" t="s">
        <v>16</v>
      </c>
      <c r="N7538" s="1" t="s">
        <v>16</v>
      </c>
      <c r="O7538" s="1">
        <v>55.2</v>
      </c>
      <c r="P7538" s="1">
        <v>3.0</v>
      </c>
    </row>
    <row r="7539">
      <c r="A7539" s="1" t="s">
        <v>29</v>
      </c>
      <c r="B7539" s="1" t="s">
        <v>9771</v>
      </c>
      <c r="C7539" s="2" t="s">
        <v>9770</v>
      </c>
      <c r="D7539" s="1" t="s">
        <v>19</v>
      </c>
      <c r="E7539" s="3" t="str">
        <f>HYPERLINK("https://fyndiq.se/produkt/2c70e8c876124223/", "2-Pack XIAOMI REDMI 12C Skärmskydd - Härdat Glas 9H - Super kvalitet 3D")</f>
        <v>2-Pack XIAOMI REDMI 12C Skärmskydd - Härdat Glas 9H - Super kvalitet 3D</v>
      </c>
      <c r="F7539" s="1" t="s">
        <v>795</v>
      </c>
      <c r="G7539" s="1" t="s">
        <v>796</v>
      </c>
      <c r="H7539" s="1" t="s">
        <v>797</v>
      </c>
      <c r="I7539" s="1" t="s">
        <v>16</v>
      </c>
      <c r="J7539" s="1" t="s">
        <v>23</v>
      </c>
      <c r="K7539" s="1" t="s">
        <v>16</v>
      </c>
      <c r="L7539" s="1" t="s">
        <v>16</v>
      </c>
      <c r="M7539" s="1" t="s">
        <v>16</v>
      </c>
      <c r="N7539" s="1" t="s">
        <v>16</v>
      </c>
      <c r="O7539" s="1">
        <v>63.2</v>
      </c>
      <c r="P7539" s="1">
        <v>1.0</v>
      </c>
    </row>
    <row r="7540">
      <c r="A7540" s="1" t="s">
        <v>29</v>
      </c>
      <c r="B7540" s="1" t="s">
        <v>9772</v>
      </c>
      <c r="C7540" s="2" t="s">
        <v>9770</v>
      </c>
      <c r="D7540" s="1" t="s">
        <v>19</v>
      </c>
      <c r="E7540" s="3" t="str">
        <f>HYPERLINK("https://fyndiq.se/produkt/dfe28e565d2e4c8d/", "2 Pack Samsung S21 FE - 9H Härdat Glass - Super Kvalitet 3D")</f>
        <v>2 Pack Samsung S21 FE - 9H Härdat Glass - Super Kvalitet 3D</v>
      </c>
      <c r="F7540" s="1" t="s">
        <v>276</v>
      </c>
      <c r="G7540" s="1" t="s">
        <v>277</v>
      </c>
      <c r="H7540" s="1" t="s">
        <v>278</v>
      </c>
      <c r="I7540" s="1" t="s">
        <v>16</v>
      </c>
      <c r="J7540" s="1" t="s">
        <v>23</v>
      </c>
      <c r="K7540" s="1" t="s">
        <v>16</v>
      </c>
      <c r="L7540" s="1" t="s">
        <v>16</v>
      </c>
      <c r="M7540" s="1" t="s">
        <v>16</v>
      </c>
      <c r="N7540" s="1" t="s">
        <v>16</v>
      </c>
      <c r="O7540" s="1">
        <v>63.2</v>
      </c>
      <c r="P7540" s="1">
        <v>1.0</v>
      </c>
    </row>
    <row r="7541">
      <c r="A7541" s="1" t="s">
        <v>29</v>
      </c>
      <c r="B7541" s="1" t="s">
        <v>9773</v>
      </c>
      <c r="C7541" s="2" t="s">
        <v>9770</v>
      </c>
      <c r="D7541" s="1" t="s">
        <v>19</v>
      </c>
      <c r="E7541" s="3" t="str">
        <f>HYPERLINK("https://fyndiq.se/produkt/c64bbbf107e34309/", "2-Pack Huawei P30 - Härdat glas 9H – 3D Super kvalitet")</f>
        <v>2-Pack Huawei P30 - Härdat glas 9H – 3D Super kvalitet</v>
      </c>
      <c r="F7541" s="1" t="s">
        <v>845</v>
      </c>
      <c r="G7541" s="1" t="s">
        <v>846</v>
      </c>
      <c r="H7541" s="1" t="s">
        <v>847</v>
      </c>
      <c r="I7541" s="1" t="s">
        <v>16</v>
      </c>
      <c r="J7541" s="1" t="s">
        <v>23</v>
      </c>
      <c r="K7541" s="1" t="s">
        <v>16</v>
      </c>
      <c r="L7541" s="1" t="s">
        <v>16</v>
      </c>
      <c r="M7541" s="1" t="s">
        <v>16</v>
      </c>
      <c r="N7541" s="1" t="s">
        <v>16</v>
      </c>
      <c r="O7541" s="1">
        <v>63.2</v>
      </c>
      <c r="P7541" s="1">
        <v>1.0</v>
      </c>
    </row>
    <row r="7542">
      <c r="A7542" s="1" t="s">
        <v>29</v>
      </c>
      <c r="B7542" s="1" t="s">
        <v>9774</v>
      </c>
      <c r="C7542" s="2" t="s">
        <v>9770</v>
      </c>
      <c r="D7542" s="1" t="s">
        <v>19</v>
      </c>
      <c r="E7542" s="3" t="str">
        <f>HYPERLINK("https://fyndiq.se/produkt/d797b2d066ca471c/", "2-Pack Apple Watch 44mm – Härdat glas 9H – Super kvalitet 3D")</f>
        <v>2-Pack Apple Watch 44mm – Härdat glas 9H – Super kvalitet 3D</v>
      </c>
      <c r="F7542" s="1" t="s">
        <v>1392</v>
      </c>
      <c r="G7542" s="1" t="s">
        <v>1393</v>
      </c>
      <c r="H7542" s="1" t="s">
        <v>1394</v>
      </c>
      <c r="I7542" s="1" t="s">
        <v>16</v>
      </c>
      <c r="J7542" s="1" t="s">
        <v>23</v>
      </c>
      <c r="K7542" s="1" t="s">
        <v>16</v>
      </c>
      <c r="L7542" s="1" t="s">
        <v>16</v>
      </c>
      <c r="M7542" s="1" t="s">
        <v>16</v>
      </c>
      <c r="N7542" s="1" t="s">
        <v>16</v>
      </c>
      <c r="O7542" s="1">
        <v>55.2</v>
      </c>
      <c r="P7542" s="1">
        <v>1.0</v>
      </c>
    </row>
    <row r="7543">
      <c r="A7543" s="1" t="s">
        <v>29</v>
      </c>
      <c r="B7543" s="1" t="s">
        <v>9775</v>
      </c>
      <c r="C7543" s="2" t="s">
        <v>9770</v>
      </c>
      <c r="D7543" s="1" t="s">
        <v>19</v>
      </c>
      <c r="E7543" s="3" t="str">
        <f>HYPERLINK("https://fyndiq.se/produkt/406117b60bf241a0/", "2-Pack Samsung Galaxy S9 - Härdat glas 9H - Super kvalitet 3D")</f>
        <v>2-Pack Samsung Galaxy S9 - Härdat glas 9H - Super kvalitet 3D</v>
      </c>
      <c r="F7543" s="1" t="s">
        <v>228</v>
      </c>
      <c r="G7543" s="1" t="s">
        <v>229</v>
      </c>
      <c r="H7543" s="1" t="s">
        <v>230</v>
      </c>
      <c r="I7543" s="1" t="s">
        <v>16</v>
      </c>
      <c r="J7543" s="1" t="s">
        <v>23</v>
      </c>
      <c r="K7543" s="1" t="s">
        <v>16</v>
      </c>
      <c r="L7543" s="1" t="s">
        <v>16</v>
      </c>
      <c r="M7543" s="1" t="s">
        <v>16</v>
      </c>
      <c r="N7543" s="1" t="s">
        <v>16</v>
      </c>
      <c r="O7543" s="1">
        <v>63.2</v>
      </c>
      <c r="P7543" s="1">
        <v>1.0</v>
      </c>
    </row>
    <row r="7544">
      <c r="A7544" s="1" t="s">
        <v>29</v>
      </c>
      <c r="B7544" s="1" t="s">
        <v>9776</v>
      </c>
      <c r="C7544" s="2" t="s">
        <v>9770</v>
      </c>
      <c r="D7544" s="1" t="s">
        <v>19</v>
      </c>
      <c r="E7544" s="3" t="str">
        <f>HYPERLINK("https://fyndiq.se/produkt/56c72c0ba5f749b5/", "2-Pack SAMSUNG S24 Skärmskydd - Härdat Glas 9H - Super kvalitet 3D")</f>
        <v>2-Pack SAMSUNG S24 Skärmskydd - Härdat Glas 9H - Super kvalitet 3D</v>
      </c>
      <c r="F7544" s="1" t="s">
        <v>263</v>
      </c>
      <c r="G7544" s="1" t="s">
        <v>264</v>
      </c>
      <c r="H7544" s="1" t="s">
        <v>265</v>
      </c>
      <c r="I7544" s="1" t="s">
        <v>16</v>
      </c>
      <c r="J7544" s="1" t="s">
        <v>23</v>
      </c>
      <c r="K7544" s="1" t="s">
        <v>16</v>
      </c>
      <c r="L7544" s="1" t="s">
        <v>16</v>
      </c>
      <c r="M7544" s="1" t="s">
        <v>16</v>
      </c>
      <c r="N7544" s="1" t="s">
        <v>16</v>
      </c>
      <c r="O7544" s="1">
        <v>71.2</v>
      </c>
      <c r="P7544" s="1">
        <v>1.0</v>
      </c>
    </row>
    <row r="7545">
      <c r="A7545" s="1" t="s">
        <v>29</v>
      </c>
      <c r="B7545" s="1" t="s">
        <v>9777</v>
      </c>
      <c r="C7545" s="2" t="s">
        <v>9770</v>
      </c>
      <c r="D7545" s="1" t="s">
        <v>19</v>
      </c>
      <c r="E7545" s="3" t="str">
        <f>HYPERLINK("https://fyndiq.se/produkt/c38ab901b4714df2/", "2-Pack Samsung Galaxy S21 Ultra - Härdat Glas 9H-Super Kvalitet")</f>
        <v>2-Pack Samsung Galaxy S21 Ultra - Härdat Glas 9H-Super Kvalitet</v>
      </c>
      <c r="F7545" s="1" t="s">
        <v>1114</v>
      </c>
      <c r="G7545" s="1" t="s">
        <v>1115</v>
      </c>
      <c r="H7545" s="1" t="s">
        <v>1116</v>
      </c>
      <c r="I7545" s="1" t="s">
        <v>16</v>
      </c>
      <c r="J7545" s="1" t="s">
        <v>23</v>
      </c>
      <c r="K7545" s="1" t="s">
        <v>16</v>
      </c>
      <c r="L7545" s="1" t="s">
        <v>16</v>
      </c>
      <c r="M7545" s="1" t="s">
        <v>16</v>
      </c>
      <c r="N7545" s="1" t="s">
        <v>16</v>
      </c>
      <c r="O7545" s="1">
        <v>63.2</v>
      </c>
      <c r="P7545" s="1">
        <v>2.0</v>
      </c>
    </row>
    <row r="7546">
      <c r="A7546" s="1" t="s">
        <v>29</v>
      </c>
      <c r="B7546" s="1" t="s">
        <v>9778</v>
      </c>
      <c r="C7546" s="2" t="s">
        <v>9770</v>
      </c>
      <c r="D7546" s="1" t="s">
        <v>19</v>
      </c>
      <c r="E7546" s="3" t="str">
        <f>HYPERLINK("https://fyndiq.se/produkt/5ebd3e50d3bd472e/", "1-Pack XIAOMI REDMI 13C 5G Skärmskydd - Härdat Glas 9H - Super kvalitet 3D")</f>
        <v>1-Pack XIAOMI REDMI 13C 5G Skärmskydd - Härdat Glas 9H - Super kvalitet 3D</v>
      </c>
      <c r="F7546" s="1" t="s">
        <v>9779</v>
      </c>
      <c r="G7546" s="1" t="s">
        <v>9780</v>
      </c>
      <c r="H7546" s="1" t="s">
        <v>9781</v>
      </c>
      <c r="I7546" s="1" t="s">
        <v>16</v>
      </c>
      <c r="J7546" s="1" t="s">
        <v>23</v>
      </c>
      <c r="K7546" s="1" t="s">
        <v>16</v>
      </c>
      <c r="L7546" s="1" t="s">
        <v>16</v>
      </c>
      <c r="M7546" s="1" t="s">
        <v>16</v>
      </c>
      <c r="N7546" s="1" t="s">
        <v>16</v>
      </c>
      <c r="O7546" s="1">
        <v>55.2</v>
      </c>
      <c r="P7546" s="1">
        <v>1.0</v>
      </c>
    </row>
    <row r="7547">
      <c r="A7547" s="1" t="s">
        <v>29</v>
      </c>
      <c r="B7547" s="1" t="s">
        <v>9782</v>
      </c>
      <c r="C7547" s="2" t="s">
        <v>9770</v>
      </c>
      <c r="D7547" s="1" t="s">
        <v>19</v>
      </c>
      <c r="E7547" s="3" t="str">
        <f>HYPERLINK("https://fyndiq.se/produkt/56c72c0ba5f749b5/", "2-Pack SAMSUNG S24 Skärmskydd - Härdat Glas 9H - Super kvalitet 3D")</f>
        <v>2-Pack SAMSUNG S24 Skärmskydd - Härdat Glas 9H - Super kvalitet 3D</v>
      </c>
      <c r="F7547" s="1" t="s">
        <v>263</v>
      </c>
      <c r="G7547" s="1" t="s">
        <v>264</v>
      </c>
      <c r="H7547" s="1" t="s">
        <v>265</v>
      </c>
      <c r="I7547" s="1" t="s">
        <v>16</v>
      </c>
      <c r="J7547" s="1" t="s">
        <v>23</v>
      </c>
      <c r="K7547" s="1" t="s">
        <v>16</v>
      </c>
      <c r="L7547" s="1" t="s">
        <v>16</v>
      </c>
      <c r="M7547" s="1" t="s">
        <v>16</v>
      </c>
      <c r="N7547" s="1" t="s">
        <v>16</v>
      </c>
      <c r="O7547" s="1">
        <v>71.2</v>
      </c>
      <c r="P7547" s="1">
        <v>1.0</v>
      </c>
    </row>
    <row r="7548">
      <c r="A7548" s="1" t="s">
        <v>29</v>
      </c>
      <c r="B7548" s="1" t="s">
        <v>9783</v>
      </c>
      <c r="C7548" s="2" t="s">
        <v>9770</v>
      </c>
      <c r="D7548" s="1" t="s">
        <v>19</v>
      </c>
      <c r="E754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548" s="1" t="s">
        <v>2144</v>
      </c>
      <c r="G7548" s="1" t="s">
        <v>2145</v>
      </c>
      <c r="H7548" s="1" t="s">
        <v>2146</v>
      </c>
      <c r="I7548" s="1" t="s">
        <v>16</v>
      </c>
      <c r="J7548" s="1" t="s">
        <v>23</v>
      </c>
      <c r="K7548" s="1" t="s">
        <v>16</v>
      </c>
      <c r="L7548" s="1" t="s">
        <v>16</v>
      </c>
      <c r="M7548" s="1" t="s">
        <v>16</v>
      </c>
      <c r="N7548" s="1" t="s">
        <v>16</v>
      </c>
      <c r="O7548" s="1">
        <v>63.2</v>
      </c>
      <c r="P7548" s="1">
        <v>1.0</v>
      </c>
    </row>
    <row r="7549">
      <c r="A7549" s="1" t="s">
        <v>29</v>
      </c>
      <c r="B7549" s="1" t="s">
        <v>9784</v>
      </c>
      <c r="C7549" s="2" t="s">
        <v>9770</v>
      </c>
      <c r="D7549" s="1" t="s">
        <v>19</v>
      </c>
      <c r="E7549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7549" s="1" t="s">
        <v>3831</v>
      </c>
      <c r="G7549" s="1" t="s">
        <v>3832</v>
      </c>
      <c r="H7549" s="1" t="s">
        <v>3833</v>
      </c>
      <c r="I7549" s="1" t="s">
        <v>16</v>
      </c>
      <c r="J7549" s="1" t="s">
        <v>23</v>
      </c>
      <c r="K7549" s="1" t="s">
        <v>16</v>
      </c>
      <c r="L7549" s="1" t="s">
        <v>16</v>
      </c>
      <c r="M7549" s="1" t="s">
        <v>16</v>
      </c>
      <c r="N7549" s="1" t="s">
        <v>16</v>
      </c>
      <c r="O7549" s="1">
        <v>63.2</v>
      </c>
      <c r="P7549" s="1">
        <v>1.0</v>
      </c>
    </row>
    <row r="7550">
      <c r="A7550" s="1" t="s">
        <v>29</v>
      </c>
      <c r="B7550" s="1" t="s">
        <v>9785</v>
      </c>
      <c r="C7550" s="2" t="s">
        <v>9770</v>
      </c>
      <c r="D7550" s="1" t="s">
        <v>19</v>
      </c>
      <c r="E7550" s="3" t="str">
        <f>HYPERLINK("https://fyndiq.se/produkt/fb71bd1df0c24a44/", "2-Pack Samsung Galaxy A34 (5G) - 9H Härdat Glass - 3D Super Kvalitet")</f>
        <v>2-Pack Samsung Galaxy A34 (5G) - 9H Härdat Glass - 3D Super Kvalitet</v>
      </c>
      <c r="F7550" s="1" t="s">
        <v>75</v>
      </c>
      <c r="G7550" s="1" t="s">
        <v>76</v>
      </c>
      <c r="H7550" s="1" t="s">
        <v>77</v>
      </c>
      <c r="I7550" s="1" t="s">
        <v>16</v>
      </c>
      <c r="J7550" s="1" t="s">
        <v>23</v>
      </c>
      <c r="K7550" s="1" t="s">
        <v>16</v>
      </c>
      <c r="L7550" s="1" t="s">
        <v>16</v>
      </c>
      <c r="M7550" s="1" t="s">
        <v>16</v>
      </c>
      <c r="N7550" s="1" t="s">
        <v>16</v>
      </c>
      <c r="O7550" s="1">
        <v>63.2</v>
      </c>
      <c r="P7550" s="1">
        <v>1.0</v>
      </c>
    </row>
    <row r="7551">
      <c r="A7551" s="1" t="s">
        <v>29</v>
      </c>
      <c r="B7551" s="1" t="s">
        <v>9786</v>
      </c>
      <c r="C7551" s="2" t="s">
        <v>9770</v>
      </c>
      <c r="D7551" s="1" t="s">
        <v>19</v>
      </c>
      <c r="E7551" s="3" t="str">
        <f>HYPERLINK("https://fyndiq.se/produkt/816c0623f1504441/", "2 Pack Samsung Galaxy Note 20 - Härdat glas 9H-Super kvalitet 3D")</f>
        <v>2 Pack Samsung Galaxy Note 20 - Härdat glas 9H-Super kvalitet 3D</v>
      </c>
      <c r="F7551" s="1" t="s">
        <v>8170</v>
      </c>
      <c r="G7551" s="1" t="s">
        <v>8171</v>
      </c>
      <c r="H7551" s="1" t="s">
        <v>8172</v>
      </c>
      <c r="I7551" s="1" t="s">
        <v>16</v>
      </c>
      <c r="J7551" s="1" t="s">
        <v>23</v>
      </c>
      <c r="K7551" s="1" t="s">
        <v>16</v>
      </c>
      <c r="L7551" s="1" t="s">
        <v>16</v>
      </c>
      <c r="M7551" s="1" t="s">
        <v>16</v>
      </c>
      <c r="N7551" s="1" t="s">
        <v>16</v>
      </c>
      <c r="O7551" s="1">
        <v>63.2</v>
      </c>
      <c r="P7551" s="1">
        <v>1.0</v>
      </c>
    </row>
    <row r="7552">
      <c r="A7552" s="1" t="s">
        <v>29</v>
      </c>
      <c r="B7552" s="1" t="s">
        <v>9787</v>
      </c>
      <c r="C7552" s="2" t="s">
        <v>9770</v>
      </c>
      <c r="D7552" s="1" t="s">
        <v>19</v>
      </c>
      <c r="E7552" s="3" t="str">
        <f>HYPERLINK("https://fyndiq.se/produkt/d2196d1b38784317/", "Samsung Galaxy A15 5G- Härdat Glas 9H - Super Kvalitet 3D Skärmskydd")</f>
        <v>Samsung Galaxy A15 5G- Härdat Glas 9H - Super Kvalitet 3D Skärmskydd</v>
      </c>
      <c r="F7552" s="1" t="s">
        <v>2478</v>
      </c>
      <c r="G7552" s="1" t="s">
        <v>2479</v>
      </c>
      <c r="H7552" s="1" t="s">
        <v>2480</v>
      </c>
      <c r="I7552" s="1" t="s">
        <v>16</v>
      </c>
      <c r="J7552" s="1" t="s">
        <v>23</v>
      </c>
      <c r="K7552" s="1" t="s">
        <v>16</v>
      </c>
      <c r="L7552" s="1" t="s">
        <v>16</v>
      </c>
      <c r="M7552" s="1" t="s">
        <v>16</v>
      </c>
      <c r="N7552" s="1" t="s">
        <v>16</v>
      </c>
      <c r="O7552" s="1">
        <v>55.2</v>
      </c>
      <c r="P7552" s="1">
        <v>1.0</v>
      </c>
    </row>
    <row r="7553">
      <c r="A7553" s="1" t="s">
        <v>29</v>
      </c>
      <c r="B7553" s="1" t="s">
        <v>9788</v>
      </c>
      <c r="C7553" s="2" t="s">
        <v>9770</v>
      </c>
      <c r="D7553" s="1" t="s">
        <v>19</v>
      </c>
      <c r="E7553" s="3" t="str">
        <f t="shared" ref="E7553:E7554" si="165">HYPERLINK("https://fyndiq.se/produkt/416415a768684efb/", "2-Pack Samsung Galaxy S21 5G - 9H Härdat Glas - HD")</f>
        <v>2-Pack Samsung Galaxy S21 5G - 9H Härdat Glas - HD</v>
      </c>
      <c r="F7553" s="1" t="s">
        <v>39</v>
      </c>
      <c r="G7553" s="1" t="s">
        <v>40</v>
      </c>
      <c r="H7553" s="1" t="s">
        <v>41</v>
      </c>
      <c r="I7553" s="1" t="s">
        <v>16</v>
      </c>
      <c r="J7553" s="1" t="s">
        <v>23</v>
      </c>
      <c r="K7553" s="1" t="s">
        <v>16</v>
      </c>
      <c r="L7553" s="1" t="s">
        <v>16</v>
      </c>
      <c r="M7553" s="1" t="s">
        <v>16</v>
      </c>
      <c r="N7553" s="1" t="s">
        <v>16</v>
      </c>
      <c r="O7553" s="1">
        <v>63.2</v>
      </c>
      <c r="P7553" s="1">
        <v>1.0</v>
      </c>
    </row>
    <row r="7554">
      <c r="A7554" s="1" t="s">
        <v>29</v>
      </c>
      <c r="B7554" s="1" t="s">
        <v>9789</v>
      </c>
      <c r="C7554" s="2" t="s">
        <v>9770</v>
      </c>
      <c r="D7554" s="1" t="s">
        <v>19</v>
      </c>
      <c r="E7554" s="3" t="str">
        <f t="shared" si="165"/>
        <v>2-Pack Samsung Galaxy S21 5G - 9H Härdat Glas - HD</v>
      </c>
      <c r="F7554" s="1" t="s">
        <v>39</v>
      </c>
      <c r="G7554" s="1" t="s">
        <v>40</v>
      </c>
      <c r="H7554" s="1" t="s">
        <v>41</v>
      </c>
      <c r="I7554" s="1" t="s">
        <v>16</v>
      </c>
      <c r="J7554" s="1" t="s">
        <v>23</v>
      </c>
      <c r="K7554" s="1" t="s">
        <v>16</v>
      </c>
      <c r="L7554" s="1" t="s">
        <v>16</v>
      </c>
      <c r="M7554" s="1" t="s">
        <v>16</v>
      </c>
      <c r="N7554" s="1" t="s">
        <v>16</v>
      </c>
      <c r="O7554" s="1">
        <v>63.2</v>
      </c>
      <c r="P7554" s="1">
        <v>1.0</v>
      </c>
    </row>
    <row r="7555">
      <c r="A7555" s="1" t="s">
        <v>29</v>
      </c>
      <c r="B7555" s="1" t="s">
        <v>9790</v>
      </c>
      <c r="C7555" s="2" t="s">
        <v>9770</v>
      </c>
      <c r="D7555" s="1" t="s">
        <v>19</v>
      </c>
      <c r="E7555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555" s="1" t="s">
        <v>51</v>
      </c>
      <c r="G7555" s="1" t="s">
        <v>52</v>
      </c>
      <c r="H7555" s="1" t="s">
        <v>53</v>
      </c>
      <c r="I7555" s="1" t="s">
        <v>16</v>
      </c>
      <c r="J7555" s="1" t="s">
        <v>23</v>
      </c>
      <c r="K7555" s="1" t="s">
        <v>16</v>
      </c>
      <c r="L7555" s="1" t="s">
        <v>16</v>
      </c>
      <c r="M7555" s="1" t="s">
        <v>16</v>
      </c>
      <c r="N7555" s="1" t="s">
        <v>16</v>
      </c>
      <c r="O7555" s="1">
        <v>87.2</v>
      </c>
      <c r="P7555" s="1">
        <v>1.0</v>
      </c>
    </row>
    <row r="7556">
      <c r="A7556" s="1" t="s">
        <v>29</v>
      </c>
      <c r="B7556" s="1" t="s">
        <v>9791</v>
      </c>
      <c r="C7556" s="2" t="s">
        <v>9770</v>
      </c>
      <c r="D7556" s="1" t="s">
        <v>19</v>
      </c>
      <c r="E7556" s="3" t="str">
        <f>HYPERLINK("https://fyndiq.se/produkt/a871a7da0b2249a8/", "2-Pack Iphone 11 Pro Max - 9H Härdat Glass - Top Kvalitet")</f>
        <v>2-Pack Iphone 11 Pro Max - 9H Härdat Glass - Top Kvalitet</v>
      </c>
      <c r="F7556" s="1" t="s">
        <v>559</v>
      </c>
      <c r="G7556" s="1" t="s">
        <v>560</v>
      </c>
      <c r="H7556" s="1" t="s">
        <v>561</v>
      </c>
      <c r="I7556" s="1" t="s">
        <v>16</v>
      </c>
      <c r="J7556" s="1" t="s">
        <v>23</v>
      </c>
      <c r="K7556" s="1" t="s">
        <v>16</v>
      </c>
      <c r="L7556" s="1" t="s">
        <v>16</v>
      </c>
      <c r="M7556" s="1" t="s">
        <v>16</v>
      </c>
      <c r="N7556" s="1" t="s">
        <v>16</v>
      </c>
      <c r="O7556" s="1">
        <v>55.2</v>
      </c>
      <c r="P7556" s="1">
        <v>1.0</v>
      </c>
    </row>
    <row r="7557">
      <c r="A7557" s="1" t="s">
        <v>29</v>
      </c>
      <c r="B7557" s="1" t="s">
        <v>9792</v>
      </c>
      <c r="C7557" s="2" t="s">
        <v>9770</v>
      </c>
      <c r="D7557" s="1" t="s">
        <v>19</v>
      </c>
      <c r="E7557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7557" s="1" t="s">
        <v>8416</v>
      </c>
      <c r="G7557" s="1" t="s">
        <v>8417</v>
      </c>
      <c r="H7557" s="1" t="s">
        <v>8418</v>
      </c>
      <c r="I7557" s="1" t="s">
        <v>16</v>
      </c>
      <c r="J7557" s="1" t="s">
        <v>23</v>
      </c>
      <c r="K7557" s="1" t="s">
        <v>16</v>
      </c>
      <c r="L7557" s="1" t="s">
        <v>16</v>
      </c>
      <c r="M7557" s="1" t="s">
        <v>16</v>
      </c>
      <c r="N7557" s="1" t="s">
        <v>16</v>
      </c>
      <c r="O7557" s="1">
        <v>79.2</v>
      </c>
      <c r="P7557" s="1">
        <v>1.0</v>
      </c>
    </row>
    <row r="7558">
      <c r="A7558" s="1" t="s">
        <v>29</v>
      </c>
      <c r="B7558" s="1" t="s">
        <v>9793</v>
      </c>
      <c r="C7558" s="2" t="s">
        <v>9770</v>
      </c>
      <c r="D7558" s="1" t="s">
        <v>19</v>
      </c>
      <c r="E7558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7558" s="1" t="s">
        <v>9794</v>
      </c>
      <c r="G7558" s="1" t="s">
        <v>9795</v>
      </c>
      <c r="H7558" s="1" t="s">
        <v>9796</v>
      </c>
      <c r="I7558" s="1" t="s">
        <v>16</v>
      </c>
      <c r="J7558" s="1" t="s">
        <v>23</v>
      </c>
      <c r="K7558" s="1" t="s">
        <v>16</v>
      </c>
      <c r="L7558" s="1" t="s">
        <v>16</v>
      </c>
      <c r="M7558" s="1" t="s">
        <v>16</v>
      </c>
      <c r="N7558" s="1" t="s">
        <v>16</v>
      </c>
      <c r="O7558" s="1">
        <v>63.2</v>
      </c>
      <c r="P7558" s="1">
        <v>1.0</v>
      </c>
    </row>
    <row r="7559">
      <c r="A7559" s="1" t="s">
        <v>29</v>
      </c>
      <c r="B7559" s="1" t="s">
        <v>9797</v>
      </c>
      <c r="C7559" s="2" t="s">
        <v>9770</v>
      </c>
      <c r="D7559" s="1" t="s">
        <v>19</v>
      </c>
      <c r="E7559" s="3" t="str">
        <f>HYPERLINK("https://fyndiq.se/produkt/7b4cb5f9439947b9/", "2-Pack iPhone SE 2020 Svart - Härdat Glas 9H - Super Kvalitet 3D")</f>
        <v>2-Pack iPhone SE 2020 Svart - Härdat Glas 9H - Super Kvalitet 3D</v>
      </c>
      <c r="F7559" s="1" t="s">
        <v>175</v>
      </c>
      <c r="G7559" s="1" t="s">
        <v>176</v>
      </c>
      <c r="H7559" s="1" t="s">
        <v>177</v>
      </c>
      <c r="I7559" s="1" t="s">
        <v>16</v>
      </c>
      <c r="J7559" s="1" t="s">
        <v>23</v>
      </c>
      <c r="K7559" s="1" t="s">
        <v>16</v>
      </c>
      <c r="L7559" s="1" t="s">
        <v>16</v>
      </c>
      <c r="M7559" s="1" t="s">
        <v>16</v>
      </c>
      <c r="N7559" s="1" t="s">
        <v>16</v>
      </c>
      <c r="O7559" s="1">
        <v>55.2</v>
      </c>
      <c r="P7559" s="1">
        <v>1.0</v>
      </c>
    </row>
    <row r="7560">
      <c r="A7560" s="1" t="s">
        <v>29</v>
      </c>
      <c r="B7560" s="1" t="s">
        <v>9798</v>
      </c>
      <c r="C7560" s="2" t="s">
        <v>9770</v>
      </c>
      <c r="D7560" s="1" t="s">
        <v>19</v>
      </c>
      <c r="E7560" s="3" t="str">
        <f>HYPERLINK("https://fyndiq.se/produkt/860c7ae305b54883/", "2 Pack Samsung S21 Ultra 5G - Härdat glas 9H - Super kvalitet 3D")</f>
        <v>2 Pack Samsung S21 Ultra 5G - Härdat glas 9H - Super kvalitet 3D</v>
      </c>
      <c r="F7560" s="1" t="s">
        <v>649</v>
      </c>
      <c r="G7560" s="1" t="s">
        <v>650</v>
      </c>
      <c r="H7560" s="1" t="s">
        <v>651</v>
      </c>
      <c r="I7560" s="1" t="s">
        <v>16</v>
      </c>
      <c r="J7560" s="1" t="s">
        <v>23</v>
      </c>
      <c r="K7560" s="1" t="s">
        <v>16</v>
      </c>
      <c r="L7560" s="1" t="s">
        <v>16</v>
      </c>
      <c r="M7560" s="1" t="s">
        <v>16</v>
      </c>
      <c r="N7560" s="1" t="s">
        <v>16</v>
      </c>
      <c r="O7560" s="1">
        <v>63.2</v>
      </c>
      <c r="P7560" s="1">
        <v>1.0</v>
      </c>
    </row>
    <row r="7561">
      <c r="A7561" s="1" t="s">
        <v>29</v>
      </c>
      <c r="B7561" s="1" t="s">
        <v>9799</v>
      </c>
      <c r="C7561" s="2" t="s">
        <v>9770</v>
      </c>
      <c r="D7561" s="1" t="s">
        <v>19</v>
      </c>
      <c r="E7561" s="3" t="str">
        <f>HYPERLINK("https://fyndiq.se/produkt/5b4b31bc77624163/", "2 Pack Samsung Note 20 Ultra 5G - Härdat glas 9H-Super kvalitet")</f>
        <v>2 Pack Samsung Note 20 Ultra 5G - Härdat glas 9H-Super kvalitet</v>
      </c>
      <c r="F7561" s="1" t="s">
        <v>1874</v>
      </c>
      <c r="G7561" s="1" t="s">
        <v>1875</v>
      </c>
      <c r="H7561" s="1" t="s">
        <v>1876</v>
      </c>
      <c r="I7561" s="1" t="s">
        <v>16</v>
      </c>
      <c r="J7561" s="1" t="s">
        <v>23</v>
      </c>
      <c r="K7561" s="1" t="s">
        <v>16</v>
      </c>
      <c r="L7561" s="1" t="s">
        <v>16</v>
      </c>
      <c r="M7561" s="1" t="s">
        <v>16</v>
      </c>
      <c r="N7561" s="1" t="s">
        <v>16</v>
      </c>
      <c r="O7561" s="1">
        <v>63.2</v>
      </c>
      <c r="P7561" s="1">
        <v>1.0</v>
      </c>
    </row>
    <row r="7562">
      <c r="A7562" s="1" t="s">
        <v>29</v>
      </c>
      <c r="B7562" s="1" t="s">
        <v>9800</v>
      </c>
      <c r="C7562" s="2" t="s">
        <v>9770</v>
      </c>
      <c r="D7562" s="1" t="s">
        <v>19</v>
      </c>
      <c r="E7562" s="3" t="str">
        <f>HYPERLINK("https://fyndiq.se/produkt/6e2df7de8fbe4d60/", "1-Pack Samsung S22 Ultra Skärmskydd &amp; 1-Pack linsskydd -9H GLAS")</f>
        <v>1-Pack Samsung S22 Ultra Skärmskydd &amp; 1-Pack linsskydd -9H GLAS</v>
      </c>
      <c r="F7562" s="1" t="s">
        <v>9801</v>
      </c>
      <c r="G7562" s="1" t="s">
        <v>9802</v>
      </c>
      <c r="H7562" s="1" t="s">
        <v>9803</v>
      </c>
      <c r="I7562" s="1" t="s">
        <v>16</v>
      </c>
      <c r="J7562" s="1" t="s">
        <v>23</v>
      </c>
      <c r="K7562" s="1" t="s">
        <v>16</v>
      </c>
      <c r="L7562" s="1" t="s">
        <v>16</v>
      </c>
      <c r="M7562" s="1" t="s">
        <v>16</v>
      </c>
      <c r="N7562" s="1" t="s">
        <v>16</v>
      </c>
      <c r="O7562" s="1">
        <v>63.2</v>
      </c>
      <c r="P7562" s="1">
        <v>1.0</v>
      </c>
    </row>
    <row r="7563">
      <c r="A7563" s="1" t="s">
        <v>29</v>
      </c>
      <c r="B7563" s="1" t="s">
        <v>9804</v>
      </c>
      <c r="C7563" s="2" t="s">
        <v>9770</v>
      </c>
      <c r="D7563" s="1" t="s">
        <v>19</v>
      </c>
      <c r="E7563" s="3" t="str">
        <f>HYPERLINK("https://fyndiq.se/produkt/e19fcc2ab2124f8a/", "2-Pack Iphone 13 Pro - 9H Härdat Glass - Top Kvalitet  3D")</f>
        <v>2-Pack Iphone 13 Pro - 9H Härdat Glass - Top Kvalitet  3D</v>
      </c>
      <c r="F7563" s="1" t="s">
        <v>555</v>
      </c>
      <c r="G7563" s="1" t="s">
        <v>556</v>
      </c>
      <c r="H7563" s="1" t="s">
        <v>557</v>
      </c>
      <c r="I7563" s="1" t="s">
        <v>16</v>
      </c>
      <c r="J7563" s="1" t="s">
        <v>23</v>
      </c>
      <c r="K7563" s="1" t="s">
        <v>16</v>
      </c>
      <c r="L7563" s="1" t="s">
        <v>16</v>
      </c>
      <c r="M7563" s="1" t="s">
        <v>16</v>
      </c>
      <c r="N7563" s="1" t="s">
        <v>16</v>
      </c>
      <c r="O7563" s="1">
        <v>55.2</v>
      </c>
      <c r="P7563" s="1">
        <v>1.0</v>
      </c>
    </row>
    <row r="7564">
      <c r="A7564" s="1" t="s">
        <v>29</v>
      </c>
      <c r="B7564" s="1" t="s">
        <v>9805</v>
      </c>
      <c r="C7564" s="2" t="s">
        <v>9770</v>
      </c>
      <c r="D7564" s="1" t="s">
        <v>19</v>
      </c>
      <c r="E7564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7564" s="1" t="s">
        <v>1018</v>
      </c>
      <c r="G7564" s="1" t="s">
        <v>1019</v>
      </c>
      <c r="H7564" s="1" t="s">
        <v>1020</v>
      </c>
      <c r="I7564" s="1" t="s">
        <v>16</v>
      </c>
      <c r="J7564" s="1" t="s">
        <v>23</v>
      </c>
      <c r="K7564" s="1" t="s">
        <v>16</v>
      </c>
      <c r="L7564" s="1" t="s">
        <v>16</v>
      </c>
      <c r="M7564" s="1" t="s">
        <v>16</v>
      </c>
      <c r="N7564" s="1" t="s">
        <v>16</v>
      </c>
      <c r="O7564" s="1">
        <v>63.2</v>
      </c>
      <c r="P7564" s="1">
        <v>1.0</v>
      </c>
    </row>
    <row r="7565">
      <c r="A7565" s="1" t="s">
        <v>29</v>
      </c>
      <c r="B7565" s="1" t="s">
        <v>9806</v>
      </c>
      <c r="C7565" s="2" t="s">
        <v>9770</v>
      </c>
      <c r="D7565" s="1" t="s">
        <v>19</v>
      </c>
      <c r="E756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565" s="1" t="s">
        <v>813</v>
      </c>
      <c r="G7565" s="1" t="s">
        <v>814</v>
      </c>
      <c r="H7565" s="1" t="s">
        <v>815</v>
      </c>
      <c r="I7565" s="1" t="s">
        <v>16</v>
      </c>
      <c r="J7565" s="1" t="s">
        <v>23</v>
      </c>
      <c r="K7565" s="1" t="s">
        <v>16</v>
      </c>
      <c r="L7565" s="1" t="s">
        <v>16</v>
      </c>
      <c r="M7565" s="1" t="s">
        <v>16</v>
      </c>
      <c r="N7565" s="1" t="s">
        <v>16</v>
      </c>
      <c r="O7565" s="1">
        <v>71.2</v>
      </c>
      <c r="P7565" s="1">
        <v>1.0</v>
      </c>
    </row>
    <row r="7566">
      <c r="A7566" s="1" t="s">
        <v>29</v>
      </c>
      <c r="B7566" s="1" t="s">
        <v>9807</v>
      </c>
      <c r="C7566" s="2" t="s">
        <v>9770</v>
      </c>
      <c r="D7566" s="1" t="s">
        <v>19</v>
      </c>
      <c r="E7566" s="3" t="str">
        <f>HYPERLINK("https://fyndiq.se/produkt/c64bbbf107e34309/", "2-Pack Huawei P30 - Härdat glas 9H – 3D Super kvalitet")</f>
        <v>2-Pack Huawei P30 - Härdat glas 9H – 3D Super kvalitet</v>
      </c>
      <c r="F7566" s="1" t="s">
        <v>845</v>
      </c>
      <c r="G7566" s="1" t="s">
        <v>846</v>
      </c>
      <c r="H7566" s="1" t="s">
        <v>847</v>
      </c>
      <c r="I7566" s="1" t="s">
        <v>16</v>
      </c>
      <c r="J7566" s="1" t="s">
        <v>23</v>
      </c>
      <c r="K7566" s="1" t="s">
        <v>16</v>
      </c>
      <c r="L7566" s="1" t="s">
        <v>16</v>
      </c>
      <c r="M7566" s="1" t="s">
        <v>16</v>
      </c>
      <c r="N7566" s="1" t="s">
        <v>16</v>
      </c>
      <c r="O7566" s="1">
        <v>63.2</v>
      </c>
      <c r="P7566" s="1">
        <v>1.0</v>
      </c>
    </row>
    <row r="7567">
      <c r="A7567" s="1" t="s">
        <v>29</v>
      </c>
      <c r="B7567" s="1" t="s">
        <v>9808</v>
      </c>
      <c r="C7567" s="2" t="s">
        <v>9770</v>
      </c>
      <c r="D7567" s="1" t="s">
        <v>19</v>
      </c>
      <c r="E7567" s="3" t="str">
        <f>HYPERLINK("https://fyndiq.se/produkt/c5eff753eef544a3/", "2-Pack Samsung A05S Skärmskydd - Härdat Glas 9H - Super kvalitet 3D")</f>
        <v>2-Pack Samsung A05S Skärmskydd - Härdat Glas 9H - Super kvalitet 3D</v>
      </c>
      <c r="F7567" s="1" t="s">
        <v>768</v>
      </c>
      <c r="G7567" s="1" t="s">
        <v>769</v>
      </c>
      <c r="H7567" s="1" t="s">
        <v>770</v>
      </c>
      <c r="I7567" s="1" t="s">
        <v>16</v>
      </c>
      <c r="J7567" s="1" t="s">
        <v>23</v>
      </c>
      <c r="K7567" s="1" t="s">
        <v>16</v>
      </c>
      <c r="L7567" s="1" t="s">
        <v>16</v>
      </c>
      <c r="M7567" s="1" t="s">
        <v>16</v>
      </c>
      <c r="N7567" s="1" t="s">
        <v>16</v>
      </c>
      <c r="O7567" s="1">
        <v>63.2</v>
      </c>
      <c r="P7567" s="1">
        <v>1.0</v>
      </c>
    </row>
    <row r="7568">
      <c r="A7568" s="1" t="s">
        <v>29</v>
      </c>
      <c r="B7568" s="1" t="s">
        <v>9809</v>
      </c>
      <c r="C7568" s="2" t="s">
        <v>9770</v>
      </c>
      <c r="D7568" s="1" t="s">
        <v>19</v>
      </c>
      <c r="E7568" s="3" t="str">
        <f>HYPERLINK("https://fyndiq.se/produkt/f7b16236096d401a/", "2-Pack Google Pixel 7A - Härdat glas 9H - Super kvalitet 3D Skärmskydd")</f>
        <v>2-Pack Google Pixel 7A - Härdat glas 9H - Super kvalitet 3D Skärmskydd</v>
      </c>
      <c r="F7568" s="1" t="s">
        <v>852</v>
      </c>
      <c r="G7568" s="1" t="s">
        <v>853</v>
      </c>
      <c r="H7568" s="1" t="s">
        <v>854</v>
      </c>
      <c r="I7568" s="1" t="s">
        <v>16</v>
      </c>
      <c r="J7568" s="1" t="s">
        <v>23</v>
      </c>
      <c r="K7568" s="1" t="s">
        <v>16</v>
      </c>
      <c r="L7568" s="1" t="s">
        <v>16</v>
      </c>
      <c r="M7568" s="1" t="s">
        <v>16</v>
      </c>
      <c r="N7568" s="1" t="s">
        <v>16</v>
      </c>
      <c r="O7568" s="1">
        <v>63.2</v>
      </c>
      <c r="P7568" s="1">
        <v>1.0</v>
      </c>
    </row>
    <row r="7569">
      <c r="A7569" s="1" t="s">
        <v>29</v>
      </c>
      <c r="B7569" s="1" t="s">
        <v>9810</v>
      </c>
      <c r="C7569" s="2" t="s">
        <v>9770</v>
      </c>
      <c r="D7569" s="1" t="s">
        <v>19</v>
      </c>
      <c r="E7569" s="3" t="str">
        <f>HYPERLINK("https://fyndiq.se/produkt/816c0623f1504441/", "2 Pack Samsung Galaxy Note 20 - Härdat glas 9H-Super kvalitet 3D")</f>
        <v>2 Pack Samsung Galaxy Note 20 - Härdat glas 9H-Super kvalitet 3D</v>
      </c>
      <c r="F7569" s="1" t="s">
        <v>8170</v>
      </c>
      <c r="G7569" s="1" t="s">
        <v>8171</v>
      </c>
      <c r="H7569" s="1" t="s">
        <v>8172</v>
      </c>
      <c r="I7569" s="1" t="s">
        <v>1311</v>
      </c>
      <c r="J7569" s="1" t="s">
        <v>23</v>
      </c>
      <c r="K7569" s="1" t="s">
        <v>16</v>
      </c>
      <c r="L7569" s="1" t="s">
        <v>16</v>
      </c>
      <c r="M7569" s="1" t="s">
        <v>16</v>
      </c>
      <c r="N7569" s="1" t="s">
        <v>16</v>
      </c>
      <c r="O7569" s="1">
        <v>63.2</v>
      </c>
      <c r="P7569" s="1">
        <v>1.0</v>
      </c>
    </row>
    <row r="7570">
      <c r="A7570" s="1" t="s">
        <v>29</v>
      </c>
      <c r="B7570" s="1" t="s">
        <v>9811</v>
      </c>
      <c r="C7570" s="2" t="s">
        <v>9770</v>
      </c>
      <c r="D7570" s="1" t="s">
        <v>19</v>
      </c>
      <c r="E7570" s="3" t="str">
        <f>HYPERLINK("https://fyndiq.se/produkt/0a890dd972c4463d/", "2-Pack Samsung Galaxy A52s 5G - Härdat glas 9H - Super kvalitet")</f>
        <v>2-Pack Samsung Galaxy A52s 5G - Härdat glas 9H - Super kvalitet</v>
      </c>
      <c r="F7570" s="1" t="s">
        <v>442</v>
      </c>
      <c r="G7570" s="1" t="s">
        <v>443</v>
      </c>
      <c r="H7570" s="1" t="s">
        <v>444</v>
      </c>
      <c r="I7570" s="1" t="s">
        <v>1311</v>
      </c>
      <c r="J7570" s="1" t="s">
        <v>23</v>
      </c>
      <c r="K7570" s="1" t="s">
        <v>16</v>
      </c>
      <c r="L7570" s="1" t="s">
        <v>16</v>
      </c>
      <c r="M7570" s="1" t="s">
        <v>16</v>
      </c>
      <c r="N7570" s="1" t="s">
        <v>16</v>
      </c>
      <c r="O7570" s="1">
        <v>63.2</v>
      </c>
      <c r="P7570" s="1">
        <v>1.0</v>
      </c>
    </row>
    <row r="7571">
      <c r="A7571" s="1" t="s">
        <v>29</v>
      </c>
      <c r="B7571" s="1" t="s">
        <v>9812</v>
      </c>
      <c r="C7571" s="2" t="s">
        <v>9770</v>
      </c>
      <c r="D7571" s="1" t="s">
        <v>19</v>
      </c>
      <c r="E7571" s="3" t="str">
        <f>HYPERLINK("https://fyndiq.se/produkt/311d90a74d234421/", "2 Pack Xiaomi 12 - Härdat glas 9H-Super kvalitet 3D Skärmskydd")</f>
        <v>2 Pack Xiaomi 12 - Härdat glas 9H-Super kvalitet 3D Skärmskydd</v>
      </c>
      <c r="F7571" s="1" t="s">
        <v>582</v>
      </c>
      <c r="G7571" s="1" t="s">
        <v>583</v>
      </c>
      <c r="H7571" s="1" t="s">
        <v>584</v>
      </c>
      <c r="I7571" s="1" t="s">
        <v>16</v>
      </c>
      <c r="J7571" s="1" t="s">
        <v>23</v>
      </c>
      <c r="K7571" s="1" t="s">
        <v>16</v>
      </c>
      <c r="L7571" s="1" t="s">
        <v>16</v>
      </c>
      <c r="M7571" s="1" t="s">
        <v>16</v>
      </c>
      <c r="N7571" s="1" t="s">
        <v>16</v>
      </c>
      <c r="O7571" s="1">
        <v>63.2</v>
      </c>
      <c r="P7571" s="1">
        <v>1.0</v>
      </c>
    </row>
    <row r="7572">
      <c r="A7572" s="1" t="s">
        <v>29</v>
      </c>
      <c r="B7572" s="1" t="s">
        <v>9813</v>
      </c>
      <c r="C7572" s="2" t="s">
        <v>9770</v>
      </c>
      <c r="D7572" s="1" t="s">
        <v>19</v>
      </c>
      <c r="E7572" s="3" t="str">
        <f>HYPERLINK("https://fyndiq.se/produkt/d797b2d066ca471c/", "2-Pack Apple Watch 44mm – Härdat glas 9H – Super kvalitet 3D")</f>
        <v>2-Pack Apple Watch 44mm – Härdat glas 9H – Super kvalitet 3D</v>
      </c>
      <c r="F7572" s="1" t="s">
        <v>1392</v>
      </c>
      <c r="G7572" s="1" t="s">
        <v>1393</v>
      </c>
      <c r="H7572" s="1" t="s">
        <v>1394</v>
      </c>
      <c r="I7572" s="1" t="s">
        <v>16</v>
      </c>
      <c r="J7572" s="1" t="s">
        <v>23</v>
      </c>
      <c r="K7572" s="1" t="s">
        <v>16</v>
      </c>
      <c r="L7572" s="1" t="s">
        <v>16</v>
      </c>
      <c r="M7572" s="1" t="s">
        <v>16</v>
      </c>
      <c r="N7572" s="1" t="s">
        <v>16</v>
      </c>
      <c r="O7572" s="1">
        <v>55.2</v>
      </c>
      <c r="P7572" s="1">
        <v>1.0</v>
      </c>
    </row>
    <row r="7573">
      <c r="A7573" s="1" t="s">
        <v>29</v>
      </c>
      <c r="B7573" s="1" t="s">
        <v>9814</v>
      </c>
      <c r="C7573" s="2" t="s">
        <v>9770</v>
      </c>
      <c r="D7573" s="1" t="s">
        <v>19</v>
      </c>
      <c r="E7573" s="3" t="str">
        <f t="shared" ref="E7573:E7574" si="166">HYPERLINK("https://fyndiq.se/produkt/b1caddae2e864477/", "2- Pack Samsung S10 Plus - Härdat Glas 9H - Super Kvalitet 3D")</f>
        <v>2- Pack Samsung S10 Plus - Härdat Glas 9H - Super Kvalitet 3D</v>
      </c>
      <c r="F7573" s="1" t="s">
        <v>477</v>
      </c>
      <c r="G7573" s="1" t="s">
        <v>478</v>
      </c>
      <c r="H7573" s="1" t="s">
        <v>479</v>
      </c>
      <c r="I7573" s="1" t="s">
        <v>16</v>
      </c>
      <c r="J7573" s="1" t="s">
        <v>23</v>
      </c>
      <c r="K7573" s="1" t="s">
        <v>16</v>
      </c>
      <c r="L7573" s="1" t="s">
        <v>16</v>
      </c>
      <c r="M7573" s="1" t="s">
        <v>16</v>
      </c>
      <c r="N7573" s="1" t="s">
        <v>16</v>
      </c>
      <c r="O7573" s="1">
        <v>63.2</v>
      </c>
      <c r="P7573" s="1">
        <v>1.0</v>
      </c>
    </row>
    <row r="7574">
      <c r="A7574" s="1" t="s">
        <v>29</v>
      </c>
      <c r="B7574" s="1" t="s">
        <v>9815</v>
      </c>
      <c r="C7574" s="2" t="s">
        <v>9770</v>
      </c>
      <c r="D7574" s="1" t="s">
        <v>19</v>
      </c>
      <c r="E7574" s="3" t="str">
        <f t="shared" si="166"/>
        <v>2- Pack Samsung S10 Plus - Härdat Glas 9H - Super Kvalitet 3D</v>
      </c>
      <c r="F7574" s="1" t="s">
        <v>477</v>
      </c>
      <c r="G7574" s="1" t="s">
        <v>478</v>
      </c>
      <c r="H7574" s="1" t="s">
        <v>479</v>
      </c>
      <c r="I7574" s="1" t="s">
        <v>16</v>
      </c>
      <c r="J7574" s="1" t="s">
        <v>23</v>
      </c>
      <c r="K7574" s="1" t="s">
        <v>16</v>
      </c>
      <c r="L7574" s="1" t="s">
        <v>16</v>
      </c>
      <c r="M7574" s="1" t="s">
        <v>16</v>
      </c>
      <c r="N7574" s="1" t="s">
        <v>16</v>
      </c>
      <c r="O7574" s="1">
        <v>63.2</v>
      </c>
      <c r="P7574" s="1">
        <v>1.0</v>
      </c>
    </row>
    <row r="7575">
      <c r="A7575" s="1" t="s">
        <v>29</v>
      </c>
      <c r="B7575" s="1" t="s">
        <v>9816</v>
      </c>
      <c r="C7575" s="2" t="s">
        <v>9770</v>
      </c>
      <c r="D7575" s="1" t="s">
        <v>19</v>
      </c>
      <c r="E7575" s="3" t="str">
        <f>HYPERLINK("https://fyndiq.se/produkt/6bc9efdb9e0f44ed/", "2-Pack Google Pixel 7 Pro - Härdat Glas 9H - Super kvalitet 3D")</f>
        <v>2-Pack Google Pixel 7 Pro - Härdat Glas 9H - Super kvalitet 3D</v>
      </c>
      <c r="F7575" s="1" t="s">
        <v>424</v>
      </c>
      <c r="G7575" s="1" t="s">
        <v>425</v>
      </c>
      <c r="H7575" s="1" t="s">
        <v>426</v>
      </c>
      <c r="I7575" s="1" t="s">
        <v>16</v>
      </c>
      <c r="J7575" s="1" t="s">
        <v>23</v>
      </c>
      <c r="K7575" s="1" t="s">
        <v>16</v>
      </c>
      <c r="L7575" s="1" t="s">
        <v>16</v>
      </c>
      <c r="M7575" s="1" t="s">
        <v>16</v>
      </c>
      <c r="N7575" s="1" t="s">
        <v>16</v>
      </c>
      <c r="O7575" s="1">
        <v>71.2</v>
      </c>
      <c r="P7575" s="1">
        <v>1.0</v>
      </c>
    </row>
    <row r="7576">
      <c r="A7576" s="1" t="s">
        <v>29</v>
      </c>
      <c r="B7576" s="1" t="s">
        <v>9817</v>
      </c>
      <c r="C7576" s="2" t="s">
        <v>9770</v>
      </c>
      <c r="D7576" s="1" t="s">
        <v>19</v>
      </c>
      <c r="E757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576" s="1" t="s">
        <v>26</v>
      </c>
      <c r="G7576" s="1" t="s">
        <v>27</v>
      </c>
      <c r="H7576" s="1" t="s">
        <v>28</v>
      </c>
      <c r="I7576" s="1" t="s">
        <v>16</v>
      </c>
      <c r="J7576" s="1" t="s">
        <v>23</v>
      </c>
      <c r="K7576" s="1" t="s">
        <v>16</v>
      </c>
      <c r="L7576" s="1" t="s">
        <v>16</v>
      </c>
      <c r="M7576" s="1" t="s">
        <v>16</v>
      </c>
      <c r="N7576" s="1" t="s">
        <v>16</v>
      </c>
      <c r="O7576" s="1">
        <v>71.2</v>
      </c>
      <c r="P7576" s="1">
        <v>1.0</v>
      </c>
    </row>
    <row r="7577">
      <c r="A7577" s="1" t="s">
        <v>29</v>
      </c>
      <c r="B7577" s="1" t="s">
        <v>9818</v>
      </c>
      <c r="C7577" s="2" t="s">
        <v>9770</v>
      </c>
      <c r="D7577" s="1" t="s">
        <v>19</v>
      </c>
      <c r="E7577" s="3" t="str">
        <f>HYPERLINK("https://fyndiq.se/produkt/3fee81d316cc43da/", "2-pack - iPhone 12 / 12 Pro - 9H Härdat Glass - Top Kvalitet")</f>
        <v>2-pack - iPhone 12 / 12 Pro - 9H Härdat Glass - Top Kvalitet</v>
      </c>
      <c r="F7577" s="1" t="s">
        <v>2499</v>
      </c>
      <c r="G7577" s="1" t="s">
        <v>2500</v>
      </c>
      <c r="H7577" s="1" t="s">
        <v>2067</v>
      </c>
      <c r="I7577" s="1" t="s">
        <v>16</v>
      </c>
      <c r="J7577" s="1" t="s">
        <v>23</v>
      </c>
      <c r="K7577" s="1" t="s">
        <v>16</v>
      </c>
      <c r="L7577" s="1" t="s">
        <v>16</v>
      </c>
      <c r="M7577" s="1" t="s">
        <v>16</v>
      </c>
      <c r="N7577" s="1" t="s">
        <v>16</v>
      </c>
      <c r="O7577" s="1">
        <v>55.2</v>
      </c>
      <c r="P7577" s="1">
        <v>1.0</v>
      </c>
    </row>
    <row r="7578">
      <c r="A7578" s="1" t="s">
        <v>29</v>
      </c>
      <c r="B7578" s="1" t="s">
        <v>9819</v>
      </c>
      <c r="C7578" s="2" t="s">
        <v>9770</v>
      </c>
      <c r="D7578" s="1" t="s">
        <v>19</v>
      </c>
      <c r="E757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578" s="1" t="s">
        <v>311</v>
      </c>
      <c r="G7578" s="1" t="s">
        <v>312</v>
      </c>
      <c r="H7578" s="1" t="s">
        <v>313</v>
      </c>
      <c r="I7578" s="1" t="s">
        <v>16</v>
      </c>
      <c r="J7578" s="1" t="s">
        <v>23</v>
      </c>
      <c r="K7578" s="1" t="s">
        <v>16</v>
      </c>
      <c r="L7578" s="1" t="s">
        <v>16</v>
      </c>
      <c r="M7578" s="1" t="s">
        <v>16</v>
      </c>
      <c r="N7578" s="1" t="s">
        <v>16</v>
      </c>
      <c r="O7578" s="1">
        <v>71.2</v>
      </c>
      <c r="P7578" s="1">
        <v>1.0</v>
      </c>
    </row>
    <row r="7579">
      <c r="A7579" s="1" t="s">
        <v>29</v>
      </c>
      <c r="B7579" s="1" t="s">
        <v>9820</v>
      </c>
      <c r="C7579" s="2" t="s">
        <v>9770</v>
      </c>
      <c r="D7579" s="1" t="s">
        <v>19</v>
      </c>
      <c r="E757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579" s="1" t="s">
        <v>103</v>
      </c>
      <c r="G7579" s="1" t="s">
        <v>104</v>
      </c>
      <c r="H7579" s="1" t="s">
        <v>105</v>
      </c>
      <c r="I7579" s="1" t="s">
        <v>16</v>
      </c>
      <c r="J7579" s="1" t="s">
        <v>23</v>
      </c>
      <c r="K7579" s="1" t="s">
        <v>16</v>
      </c>
      <c r="L7579" s="1" t="s">
        <v>16</v>
      </c>
      <c r="M7579" s="1" t="s">
        <v>16</v>
      </c>
      <c r="N7579" s="1" t="s">
        <v>16</v>
      </c>
      <c r="O7579" s="1">
        <v>63.2</v>
      </c>
      <c r="P7579" s="1">
        <v>1.0</v>
      </c>
    </row>
    <row r="7580">
      <c r="A7580" s="1" t="s">
        <v>29</v>
      </c>
      <c r="B7580" s="1" t="s">
        <v>9821</v>
      </c>
      <c r="C7580" s="2" t="s">
        <v>9770</v>
      </c>
      <c r="D7580" s="1" t="s">
        <v>19</v>
      </c>
      <c r="E7580" s="3" t="str">
        <f>HYPERLINK("https://fyndiq.se/produkt/47f19da3a90f48be/", "2-Pack Xiaomi Redmi Note 13 5G- Härdat glas 9H - Super kvalitet 3D Skärmskydd")</f>
        <v>2-Pack Xiaomi Redmi Note 13 5G- Härdat glas 9H - Super kvalitet 3D Skärmskydd</v>
      </c>
      <c r="F7580" s="1" t="s">
        <v>7770</v>
      </c>
      <c r="G7580" s="1" t="s">
        <v>7771</v>
      </c>
      <c r="H7580" s="1" t="s">
        <v>7772</v>
      </c>
      <c r="I7580" s="1" t="s">
        <v>16</v>
      </c>
      <c r="J7580" s="1" t="s">
        <v>23</v>
      </c>
      <c r="K7580" s="1" t="s">
        <v>16</v>
      </c>
      <c r="L7580" s="1" t="s">
        <v>16</v>
      </c>
      <c r="M7580" s="1" t="s">
        <v>16</v>
      </c>
      <c r="N7580" s="1" t="s">
        <v>16</v>
      </c>
      <c r="O7580" s="1">
        <v>63.2</v>
      </c>
      <c r="P7580" s="1">
        <v>1.0</v>
      </c>
    </row>
    <row r="7581">
      <c r="A7581" s="1" t="s">
        <v>29</v>
      </c>
      <c r="B7581" s="1" t="s">
        <v>9822</v>
      </c>
      <c r="C7581" s="2" t="s">
        <v>9770</v>
      </c>
      <c r="D7581" s="1" t="s">
        <v>19</v>
      </c>
      <c r="E7581" s="3" t="str">
        <f>HYPERLINK("https://fyndiq.se/produkt/03a480989c2048fb/", "2 Pack Samsung Galaxy S8 Plus - Härdat glas 9H–Super kvalitet 3D")</f>
        <v>2 Pack Samsung Galaxy S8 Plus - Härdat glas 9H–Super kvalitet 3D</v>
      </c>
      <c r="F7581" s="1" t="s">
        <v>991</v>
      </c>
      <c r="G7581" s="1" t="s">
        <v>992</v>
      </c>
      <c r="H7581" s="1" t="s">
        <v>993</v>
      </c>
      <c r="I7581" s="1" t="s">
        <v>16</v>
      </c>
      <c r="J7581" s="1" t="s">
        <v>23</v>
      </c>
      <c r="K7581" s="1" t="s">
        <v>16</v>
      </c>
      <c r="L7581" s="1" t="s">
        <v>16</v>
      </c>
      <c r="M7581" s="1" t="s">
        <v>16</v>
      </c>
      <c r="N7581" s="1" t="s">
        <v>16</v>
      </c>
      <c r="O7581" s="1">
        <v>63.2</v>
      </c>
      <c r="P7581" s="1">
        <v>1.0</v>
      </c>
    </row>
    <row r="7582">
      <c r="A7582" s="1" t="s">
        <v>29</v>
      </c>
      <c r="B7582" s="1" t="s">
        <v>9823</v>
      </c>
      <c r="C7582" s="2" t="s">
        <v>9770</v>
      </c>
      <c r="D7582" s="1" t="s">
        <v>19</v>
      </c>
      <c r="E7582" s="3" t="str">
        <f>HYPERLINK("https://fyndiq.se/produkt/779649d6f32c4f2f/", "Samsung S9 härdat glass 3D heltäckande skärmskydd")</f>
        <v>Samsung S9 härdat glass 3D heltäckande skärmskydd</v>
      </c>
      <c r="F7582" s="1" t="s">
        <v>4693</v>
      </c>
      <c r="G7582" s="1" t="s">
        <v>4694</v>
      </c>
      <c r="H7582" s="1" t="s">
        <v>4695</v>
      </c>
      <c r="I7582" s="1" t="s">
        <v>16</v>
      </c>
      <c r="J7582" s="1" t="s">
        <v>23</v>
      </c>
      <c r="K7582" s="1" t="s">
        <v>16</v>
      </c>
      <c r="L7582" s="1" t="s">
        <v>16</v>
      </c>
      <c r="M7582" s="1" t="s">
        <v>16</v>
      </c>
      <c r="N7582" s="1" t="s">
        <v>16</v>
      </c>
      <c r="O7582" s="1">
        <v>55.2</v>
      </c>
      <c r="P7582" s="1">
        <v>1.0</v>
      </c>
    </row>
    <row r="7583">
      <c r="A7583" s="1" t="s">
        <v>29</v>
      </c>
      <c r="B7583" s="1" t="s">
        <v>9824</v>
      </c>
      <c r="C7583" s="2" t="s">
        <v>9770</v>
      </c>
      <c r="D7583" s="1" t="s">
        <v>19</v>
      </c>
      <c r="E758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583" s="1" t="s">
        <v>258</v>
      </c>
      <c r="G7583" s="1" t="s">
        <v>259</v>
      </c>
      <c r="H7583" s="1" t="s">
        <v>260</v>
      </c>
      <c r="I7583" s="1" t="s">
        <v>16</v>
      </c>
      <c r="J7583" s="1" t="s">
        <v>23</v>
      </c>
      <c r="K7583" s="1" t="s">
        <v>16</v>
      </c>
      <c r="L7583" s="1" t="s">
        <v>16</v>
      </c>
      <c r="M7583" s="1" t="s">
        <v>16</v>
      </c>
      <c r="N7583" s="1" t="s">
        <v>16</v>
      </c>
      <c r="O7583" s="1">
        <v>63.2</v>
      </c>
      <c r="P7583" s="1">
        <v>1.0</v>
      </c>
    </row>
    <row r="7584">
      <c r="A7584" s="1" t="s">
        <v>29</v>
      </c>
      <c r="B7584" s="1" t="s">
        <v>9825</v>
      </c>
      <c r="C7584" s="2" t="s">
        <v>9770</v>
      </c>
      <c r="D7584" s="1" t="s">
        <v>19</v>
      </c>
      <c r="E7584" s="3" t="str">
        <f>HYPERLINK("https://fyndiq.se/produkt/71c054dfb7cb4551/", "2 Pack iPhone 8 Plus Vit - Härdat Glas 9H - Super Kvalitet 3D")</f>
        <v>2 Pack iPhone 8 Plus Vit - Härdat Glas 9H - Super Kvalitet 3D</v>
      </c>
      <c r="F7584" s="1" t="s">
        <v>1369</v>
      </c>
      <c r="G7584" s="1" t="s">
        <v>1370</v>
      </c>
      <c r="H7584" s="1" t="s">
        <v>1371</v>
      </c>
      <c r="I7584" s="1" t="s">
        <v>16</v>
      </c>
      <c r="J7584" s="1" t="s">
        <v>23</v>
      </c>
      <c r="K7584" s="1" t="s">
        <v>16</v>
      </c>
      <c r="L7584" s="1" t="s">
        <v>16</v>
      </c>
      <c r="M7584" s="1" t="s">
        <v>16</v>
      </c>
      <c r="N7584" s="1" t="s">
        <v>16</v>
      </c>
      <c r="O7584" s="1">
        <v>55.2</v>
      </c>
      <c r="P7584" s="1">
        <v>1.0</v>
      </c>
    </row>
    <row r="7585">
      <c r="A7585" s="1" t="s">
        <v>29</v>
      </c>
      <c r="B7585" s="1" t="s">
        <v>9826</v>
      </c>
      <c r="C7585" s="2" t="s">
        <v>9770</v>
      </c>
      <c r="D7585" s="1" t="s">
        <v>19</v>
      </c>
      <c r="E758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585" s="1" t="s">
        <v>977</v>
      </c>
      <c r="G7585" s="1" t="s">
        <v>978</v>
      </c>
      <c r="H7585" s="1" t="s">
        <v>979</v>
      </c>
      <c r="I7585" s="1" t="s">
        <v>16</v>
      </c>
      <c r="J7585" s="1" t="s">
        <v>23</v>
      </c>
      <c r="K7585" s="1" t="s">
        <v>16</v>
      </c>
      <c r="L7585" s="1" t="s">
        <v>16</v>
      </c>
      <c r="M7585" s="1" t="s">
        <v>16</v>
      </c>
      <c r="N7585" s="1" t="s">
        <v>16</v>
      </c>
      <c r="O7585" s="1">
        <v>63.2</v>
      </c>
      <c r="P7585" s="1">
        <v>1.0</v>
      </c>
    </row>
    <row r="7586">
      <c r="A7586" s="1" t="s">
        <v>29</v>
      </c>
      <c r="B7586" s="1" t="s">
        <v>9827</v>
      </c>
      <c r="C7586" s="2" t="s">
        <v>9770</v>
      </c>
      <c r="D7586" s="1" t="s">
        <v>19</v>
      </c>
      <c r="E7586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7586" s="1" t="s">
        <v>4809</v>
      </c>
      <c r="G7586" s="1" t="s">
        <v>4810</v>
      </c>
      <c r="H7586" s="1" t="s">
        <v>4811</v>
      </c>
      <c r="I7586" s="1" t="s">
        <v>16</v>
      </c>
      <c r="J7586" s="1" t="s">
        <v>23</v>
      </c>
      <c r="K7586" s="1" t="s">
        <v>16</v>
      </c>
      <c r="L7586" s="1" t="s">
        <v>16</v>
      </c>
      <c r="M7586" s="1" t="s">
        <v>16</v>
      </c>
      <c r="N7586" s="1" t="s">
        <v>16</v>
      </c>
      <c r="O7586" s="1">
        <v>63.2</v>
      </c>
      <c r="P7586" s="1">
        <v>1.0</v>
      </c>
    </row>
    <row r="7587">
      <c r="A7587" s="1" t="s">
        <v>29</v>
      </c>
      <c r="B7587" s="1" t="s">
        <v>9828</v>
      </c>
      <c r="C7587" s="2" t="s">
        <v>9770</v>
      </c>
      <c r="D7587" s="1" t="s">
        <v>19</v>
      </c>
      <c r="E7587" s="3" t="str">
        <f>HYPERLINK("https://fyndiq.se/produkt/3abf40afda9144b8/", "Apple Watch Series 6/5/SE 44mm–Härdat glas 9H–3D Super kvalitet")</f>
        <v>Apple Watch Series 6/5/SE 44mm–Härdat glas 9H–3D Super kvalitet</v>
      </c>
      <c r="F7587" s="1" t="s">
        <v>5216</v>
      </c>
      <c r="G7587" s="1" t="s">
        <v>5217</v>
      </c>
      <c r="H7587" s="1" t="s">
        <v>5218</v>
      </c>
      <c r="I7587" s="1" t="s">
        <v>16</v>
      </c>
      <c r="J7587" s="1" t="s">
        <v>23</v>
      </c>
      <c r="K7587" s="1" t="s">
        <v>16</v>
      </c>
      <c r="L7587" s="1" t="s">
        <v>16</v>
      </c>
      <c r="M7587" s="1" t="s">
        <v>16</v>
      </c>
      <c r="N7587" s="1" t="s">
        <v>16</v>
      </c>
      <c r="O7587" s="1">
        <v>47.2</v>
      </c>
      <c r="P7587" s="1">
        <v>1.0</v>
      </c>
    </row>
    <row r="7588">
      <c r="A7588" s="1" t="s">
        <v>29</v>
      </c>
      <c r="B7588" s="1" t="s">
        <v>9829</v>
      </c>
      <c r="C7588" s="2" t="s">
        <v>9770</v>
      </c>
      <c r="D7588" s="1" t="s">
        <v>19</v>
      </c>
      <c r="E7588" s="3" t="str">
        <f>HYPERLINK("https://fyndiq.se/produkt/d2c30baa04ab483c/", "2-Pack Samsung A22 5G Skärmskydd - Härdat Glas 9H - Super kvalitet 3D")</f>
        <v>2-Pack Samsung A22 5G Skärmskydd - Härdat Glas 9H - Super kvalitet 3D</v>
      </c>
      <c r="F7588" s="1" t="s">
        <v>1273</v>
      </c>
      <c r="G7588" s="1" t="s">
        <v>1274</v>
      </c>
      <c r="H7588" s="1" t="s">
        <v>1275</v>
      </c>
      <c r="I7588" s="1" t="s">
        <v>16</v>
      </c>
      <c r="J7588" s="1" t="s">
        <v>23</v>
      </c>
      <c r="K7588" s="1" t="s">
        <v>16</v>
      </c>
      <c r="L7588" s="1" t="s">
        <v>16</v>
      </c>
      <c r="M7588" s="1" t="s">
        <v>16</v>
      </c>
      <c r="N7588" s="1" t="s">
        <v>16</v>
      </c>
      <c r="O7588" s="1">
        <v>63.2</v>
      </c>
      <c r="P7588" s="1">
        <v>1.0</v>
      </c>
    </row>
    <row r="7589">
      <c r="A7589" s="1" t="s">
        <v>29</v>
      </c>
      <c r="B7589" s="1" t="s">
        <v>9830</v>
      </c>
      <c r="C7589" s="2" t="s">
        <v>9770</v>
      </c>
      <c r="D7589" s="1" t="s">
        <v>19</v>
      </c>
      <c r="E7589" s="3" t="str">
        <f>HYPERLINK("https://fyndiq.se/produkt/56c72c0ba5f749b5/", "2-Pack SAMSUNG S24 Skärmskydd - Härdat Glas 9H - Super kvalitet 3D")</f>
        <v>2-Pack SAMSUNG S24 Skärmskydd - Härdat Glas 9H - Super kvalitet 3D</v>
      </c>
      <c r="F7589" s="1" t="s">
        <v>263</v>
      </c>
      <c r="G7589" s="1" t="s">
        <v>264</v>
      </c>
      <c r="H7589" s="1" t="s">
        <v>265</v>
      </c>
      <c r="I7589" s="1" t="s">
        <v>16</v>
      </c>
      <c r="J7589" s="1" t="s">
        <v>23</v>
      </c>
      <c r="K7589" s="1" t="s">
        <v>16</v>
      </c>
      <c r="L7589" s="1" t="s">
        <v>16</v>
      </c>
      <c r="M7589" s="1" t="s">
        <v>16</v>
      </c>
      <c r="N7589" s="1" t="s">
        <v>16</v>
      </c>
      <c r="O7589" s="1">
        <v>71.2</v>
      </c>
      <c r="P7589" s="1">
        <v>1.0</v>
      </c>
    </row>
    <row r="7590">
      <c r="A7590" s="1" t="s">
        <v>29</v>
      </c>
      <c r="B7590" s="1" t="s">
        <v>9831</v>
      </c>
      <c r="C7590" s="2" t="s">
        <v>9770</v>
      </c>
      <c r="D7590" s="1" t="s">
        <v>19</v>
      </c>
      <c r="E7590" s="3" t="str">
        <f>HYPERLINK("https://fyndiq.se/produkt/34157794139f40c6/", "2-Pack Samsung S20 FE - 9H Härdat Glass - Top Kvalitet")</f>
        <v>2-Pack Samsung S20 FE - 9H Härdat Glass - Top Kvalitet</v>
      </c>
      <c r="F7590" s="1" t="s">
        <v>1640</v>
      </c>
      <c r="G7590" s="1" t="s">
        <v>1641</v>
      </c>
      <c r="H7590" s="1" t="s">
        <v>1642</v>
      </c>
      <c r="I7590" s="1" t="s">
        <v>16</v>
      </c>
      <c r="J7590" s="1" t="s">
        <v>23</v>
      </c>
      <c r="K7590" s="1" t="s">
        <v>16</v>
      </c>
      <c r="L7590" s="1" t="s">
        <v>16</v>
      </c>
      <c r="M7590" s="1" t="s">
        <v>16</v>
      </c>
      <c r="N7590" s="1" t="s">
        <v>16</v>
      </c>
      <c r="O7590" s="1">
        <v>63.2</v>
      </c>
      <c r="P7590" s="1">
        <v>1.0</v>
      </c>
    </row>
    <row r="7591">
      <c r="A7591" s="1" t="s">
        <v>29</v>
      </c>
      <c r="B7591" s="1" t="s">
        <v>9832</v>
      </c>
      <c r="C7591" s="2" t="s">
        <v>9770</v>
      </c>
      <c r="D7591" s="1" t="s">
        <v>19</v>
      </c>
      <c r="E7591" s="3" t="str">
        <f>HYPERLINK("https://fyndiq.se/produkt/4e6e79ea76a944ee/", "2-Pack Samsung A42 5G Skärmskydd - Härdat Glas 9H - Super kvalitet 3D")</f>
        <v>2-Pack Samsung A42 5G Skärmskydd - Härdat Glas 9H - Super kvalitet 3D</v>
      </c>
      <c r="F7591" s="1" t="s">
        <v>641</v>
      </c>
      <c r="G7591" s="1" t="s">
        <v>642</v>
      </c>
      <c r="H7591" s="1" t="s">
        <v>643</v>
      </c>
      <c r="I7591" s="1" t="s">
        <v>16</v>
      </c>
      <c r="J7591" s="1" t="s">
        <v>23</v>
      </c>
      <c r="K7591" s="1" t="s">
        <v>16</v>
      </c>
      <c r="L7591" s="1" t="s">
        <v>16</v>
      </c>
      <c r="M7591" s="1" t="s">
        <v>16</v>
      </c>
      <c r="N7591" s="1" t="s">
        <v>16</v>
      </c>
      <c r="O7591" s="1">
        <v>63.2</v>
      </c>
      <c r="P7591" s="1">
        <v>1.0</v>
      </c>
    </row>
    <row r="7592">
      <c r="A7592" s="1" t="s">
        <v>29</v>
      </c>
      <c r="B7592" s="1" t="s">
        <v>9833</v>
      </c>
      <c r="C7592" s="2" t="s">
        <v>9770</v>
      </c>
      <c r="D7592" s="1" t="s">
        <v>19</v>
      </c>
      <c r="E7592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7592" s="1" t="s">
        <v>7053</v>
      </c>
      <c r="G7592" s="1" t="s">
        <v>7054</v>
      </c>
      <c r="H7592" s="1" t="s">
        <v>7055</v>
      </c>
      <c r="I7592" s="1" t="s">
        <v>16</v>
      </c>
      <c r="J7592" s="1" t="s">
        <v>23</v>
      </c>
      <c r="K7592" s="1" t="s">
        <v>16</v>
      </c>
      <c r="L7592" s="1" t="s">
        <v>16</v>
      </c>
      <c r="M7592" s="1" t="s">
        <v>16</v>
      </c>
      <c r="N7592" s="1" t="s">
        <v>16</v>
      </c>
      <c r="O7592" s="1">
        <v>79.2</v>
      </c>
      <c r="P7592" s="1">
        <v>1.0</v>
      </c>
    </row>
    <row r="7593">
      <c r="A7593" s="1" t="s">
        <v>29</v>
      </c>
      <c r="B7593" s="1" t="s">
        <v>9834</v>
      </c>
      <c r="C7593" s="2" t="s">
        <v>9770</v>
      </c>
      <c r="D7593" s="1" t="s">
        <v>19</v>
      </c>
      <c r="E7593" s="3" t="str">
        <f>HYPERLINK("https://fyndiq.se/produkt/7c990866bb87402c/", "2-Pack Xiaomi 11 Lite 5G NE - Härdat Glas 9H - Super kvalitet 3D")</f>
        <v>2-Pack Xiaomi 11 Lite 5G NE - Härdat Glas 9H - Super kvalitet 3D</v>
      </c>
      <c r="F7593" s="1" t="s">
        <v>544</v>
      </c>
      <c r="G7593" s="1" t="s">
        <v>545</v>
      </c>
      <c r="H7593" s="1" t="s">
        <v>546</v>
      </c>
      <c r="I7593" s="1" t="s">
        <v>16</v>
      </c>
      <c r="J7593" s="1" t="s">
        <v>23</v>
      </c>
      <c r="K7593" s="1" t="s">
        <v>16</v>
      </c>
      <c r="L7593" s="1" t="s">
        <v>16</v>
      </c>
      <c r="M7593" s="1" t="s">
        <v>16</v>
      </c>
      <c r="N7593" s="1" t="s">
        <v>16</v>
      </c>
      <c r="O7593" s="1">
        <v>63.2</v>
      </c>
      <c r="P7593" s="1">
        <v>1.0</v>
      </c>
    </row>
    <row r="7594">
      <c r="A7594" s="1" t="s">
        <v>29</v>
      </c>
      <c r="B7594" s="1" t="s">
        <v>9835</v>
      </c>
      <c r="C7594" s="2" t="s">
        <v>9770</v>
      </c>
      <c r="D7594" s="1" t="s">
        <v>19</v>
      </c>
      <c r="E759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7594" s="1" t="s">
        <v>47</v>
      </c>
      <c r="G7594" s="2" t="s">
        <v>48</v>
      </c>
      <c r="H7594" s="1" t="s">
        <v>49</v>
      </c>
      <c r="I7594" s="1" t="s">
        <v>16</v>
      </c>
      <c r="J7594" s="1" t="s">
        <v>23</v>
      </c>
      <c r="K7594" s="1" t="s">
        <v>16</v>
      </c>
      <c r="L7594" s="1" t="s">
        <v>16</v>
      </c>
      <c r="M7594" s="1" t="s">
        <v>16</v>
      </c>
      <c r="N7594" s="1" t="s">
        <v>16</v>
      </c>
      <c r="O7594" s="1">
        <v>183.2</v>
      </c>
      <c r="P7594" s="1">
        <v>1.0</v>
      </c>
    </row>
    <row r="7595">
      <c r="A7595" s="1" t="s">
        <v>29</v>
      </c>
      <c r="B7595" s="1" t="s">
        <v>9836</v>
      </c>
      <c r="C7595" s="2" t="s">
        <v>9770</v>
      </c>
      <c r="D7595" s="1" t="s">
        <v>19</v>
      </c>
      <c r="E7595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595" s="1" t="s">
        <v>2858</v>
      </c>
      <c r="G7595" s="1" t="s">
        <v>2859</v>
      </c>
      <c r="H7595" s="1" t="s">
        <v>2860</v>
      </c>
      <c r="I7595" s="1" t="s">
        <v>16</v>
      </c>
      <c r="J7595" s="1" t="s">
        <v>23</v>
      </c>
      <c r="K7595" s="1" t="s">
        <v>16</v>
      </c>
      <c r="L7595" s="1" t="s">
        <v>16</v>
      </c>
      <c r="M7595" s="1" t="s">
        <v>16</v>
      </c>
      <c r="N7595" s="1" t="s">
        <v>16</v>
      </c>
      <c r="O7595" s="1">
        <v>63.2</v>
      </c>
      <c r="P7595" s="1">
        <v>1.0</v>
      </c>
    </row>
    <row r="7596">
      <c r="A7596" s="1" t="s">
        <v>29</v>
      </c>
      <c r="B7596" s="1" t="s">
        <v>9837</v>
      </c>
      <c r="C7596" s="2" t="s">
        <v>9770</v>
      </c>
      <c r="D7596" s="1" t="s">
        <v>19</v>
      </c>
      <c r="E759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596" s="1" t="s">
        <v>26</v>
      </c>
      <c r="G7596" s="1" t="s">
        <v>27</v>
      </c>
      <c r="H7596" s="1" t="s">
        <v>28</v>
      </c>
      <c r="I7596" s="1" t="s">
        <v>16</v>
      </c>
      <c r="J7596" s="1" t="s">
        <v>23</v>
      </c>
      <c r="K7596" s="1" t="s">
        <v>16</v>
      </c>
      <c r="L7596" s="1" t="s">
        <v>16</v>
      </c>
      <c r="M7596" s="1" t="s">
        <v>16</v>
      </c>
      <c r="N7596" s="1" t="s">
        <v>16</v>
      </c>
      <c r="O7596" s="1">
        <v>71.2</v>
      </c>
      <c r="P7596" s="1">
        <v>1.0</v>
      </c>
    </row>
    <row r="7597">
      <c r="A7597" s="1" t="s">
        <v>29</v>
      </c>
      <c r="B7597" s="1" t="s">
        <v>9838</v>
      </c>
      <c r="C7597" s="2" t="s">
        <v>9770</v>
      </c>
      <c r="D7597" s="1" t="s">
        <v>19</v>
      </c>
      <c r="E759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597" s="1" t="s">
        <v>539</v>
      </c>
      <c r="G7597" s="1" t="s">
        <v>540</v>
      </c>
      <c r="H7597" s="1" t="s">
        <v>541</v>
      </c>
      <c r="I7597" s="1" t="s">
        <v>16</v>
      </c>
      <c r="J7597" s="1" t="s">
        <v>23</v>
      </c>
      <c r="K7597" s="1" t="s">
        <v>16</v>
      </c>
      <c r="L7597" s="1" t="s">
        <v>16</v>
      </c>
      <c r="M7597" s="1" t="s">
        <v>16</v>
      </c>
      <c r="N7597" s="1" t="s">
        <v>16</v>
      </c>
      <c r="O7597" s="1">
        <v>95.2</v>
      </c>
      <c r="P7597" s="1">
        <v>1.0</v>
      </c>
    </row>
    <row r="7598">
      <c r="A7598" s="1" t="s">
        <v>29</v>
      </c>
      <c r="B7598" s="1" t="s">
        <v>9839</v>
      </c>
      <c r="C7598" s="2" t="s">
        <v>9770</v>
      </c>
      <c r="D7598" s="1" t="s">
        <v>19</v>
      </c>
      <c r="E759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598" s="1" t="s">
        <v>2144</v>
      </c>
      <c r="G7598" s="1" t="s">
        <v>2145</v>
      </c>
      <c r="H7598" s="1" t="s">
        <v>2146</v>
      </c>
      <c r="I7598" s="1" t="s">
        <v>16</v>
      </c>
      <c r="J7598" s="1" t="s">
        <v>23</v>
      </c>
      <c r="K7598" s="1" t="s">
        <v>16</v>
      </c>
      <c r="L7598" s="1" t="s">
        <v>16</v>
      </c>
      <c r="M7598" s="1" t="s">
        <v>16</v>
      </c>
      <c r="N7598" s="1" t="s">
        <v>16</v>
      </c>
      <c r="O7598" s="1">
        <v>63.2</v>
      </c>
      <c r="P7598" s="1">
        <v>2.0</v>
      </c>
    </row>
    <row r="7599">
      <c r="A7599" s="1" t="s">
        <v>29</v>
      </c>
      <c r="B7599" s="1" t="s">
        <v>9840</v>
      </c>
      <c r="C7599" s="2" t="s">
        <v>9770</v>
      </c>
      <c r="D7599" s="1" t="s">
        <v>19</v>
      </c>
      <c r="E7599" s="3" t="str">
        <f>HYPERLINK("https://fyndiq.se/produkt/432d784756a84eff/", "2-Pack Samsung Galaxy S20FE - Härdat Glas-9H -Super kvalitet 3D")</f>
        <v>2-Pack Samsung Galaxy S20FE - Härdat Glas-9H -Super kvalitet 3D</v>
      </c>
      <c r="F7599" s="1" t="s">
        <v>1078</v>
      </c>
      <c r="G7599" s="1" t="s">
        <v>1079</v>
      </c>
      <c r="H7599" s="1" t="s">
        <v>1080</v>
      </c>
      <c r="I7599" s="1" t="s">
        <v>16</v>
      </c>
      <c r="J7599" s="1" t="s">
        <v>23</v>
      </c>
      <c r="K7599" s="1" t="s">
        <v>16</v>
      </c>
      <c r="L7599" s="1" t="s">
        <v>16</v>
      </c>
      <c r="M7599" s="1" t="s">
        <v>16</v>
      </c>
      <c r="N7599" s="1" t="s">
        <v>16</v>
      </c>
      <c r="O7599" s="1">
        <v>63.2</v>
      </c>
      <c r="P7599" s="1">
        <v>1.0</v>
      </c>
    </row>
    <row r="7600">
      <c r="A7600" s="1" t="s">
        <v>29</v>
      </c>
      <c r="B7600" s="1" t="s">
        <v>9841</v>
      </c>
      <c r="C7600" s="2" t="s">
        <v>9770</v>
      </c>
      <c r="D7600" s="1" t="s">
        <v>19</v>
      </c>
      <c r="E7600" s="3" t="str">
        <f>HYPERLINK("https://fyndiq.se/produkt/253055cb3a394b08/", "Google Pixel 7A - Härdat Glas 9H - Super kvalitet 3D Skärmskydd")</f>
        <v>Google Pixel 7A - Härdat Glas 9H - Super kvalitet 3D Skärmskydd</v>
      </c>
      <c r="F7600" s="1" t="s">
        <v>1817</v>
      </c>
      <c r="G7600" s="1" t="s">
        <v>1818</v>
      </c>
      <c r="H7600" s="1" t="s">
        <v>1819</v>
      </c>
      <c r="I7600" s="1" t="s">
        <v>16</v>
      </c>
      <c r="J7600" s="1" t="s">
        <v>23</v>
      </c>
      <c r="K7600" s="1" t="s">
        <v>16</v>
      </c>
      <c r="L7600" s="1" t="s">
        <v>16</v>
      </c>
      <c r="M7600" s="1" t="s">
        <v>16</v>
      </c>
      <c r="N7600" s="1" t="s">
        <v>16</v>
      </c>
      <c r="O7600" s="1">
        <v>55.2</v>
      </c>
      <c r="P7600" s="1">
        <v>1.0</v>
      </c>
    </row>
    <row r="7601">
      <c r="A7601" s="1" t="s">
        <v>29</v>
      </c>
      <c r="B7601" s="1" t="s">
        <v>9842</v>
      </c>
      <c r="C7601" s="2" t="s">
        <v>9770</v>
      </c>
      <c r="D7601" s="1" t="s">
        <v>19</v>
      </c>
      <c r="E760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7601" s="1" t="s">
        <v>692</v>
      </c>
      <c r="G7601" s="1" t="s">
        <v>693</v>
      </c>
      <c r="H7601" s="1" t="s">
        <v>694</v>
      </c>
      <c r="I7601" s="1" t="s">
        <v>16</v>
      </c>
      <c r="J7601" s="1" t="s">
        <v>23</v>
      </c>
      <c r="K7601" s="1" t="s">
        <v>16</v>
      </c>
      <c r="L7601" s="1" t="s">
        <v>16</v>
      </c>
      <c r="M7601" s="1" t="s">
        <v>16</v>
      </c>
      <c r="N7601" s="1" t="s">
        <v>16</v>
      </c>
      <c r="O7601" s="1">
        <v>55.2</v>
      </c>
      <c r="P7601" s="1">
        <v>1.0</v>
      </c>
    </row>
    <row r="7602">
      <c r="A7602" s="1" t="s">
        <v>29</v>
      </c>
      <c r="B7602" s="1" t="s">
        <v>9843</v>
      </c>
      <c r="C7602" s="2" t="s">
        <v>9770</v>
      </c>
      <c r="D7602" s="1" t="s">
        <v>19</v>
      </c>
      <c r="E7602" s="3" t="str">
        <f>HYPERLINK("https://fyndiq.se/produkt/f15b82570d4144d0/", "2-Pack Apple Watch 41mm – Härdat glas 9H – Super kvalitet 3D")</f>
        <v>2-Pack Apple Watch 41mm – Härdat glas 9H – Super kvalitet 3D</v>
      </c>
      <c r="F7602" s="1" t="s">
        <v>144</v>
      </c>
      <c r="G7602" s="1" t="s">
        <v>145</v>
      </c>
      <c r="H7602" s="1" t="s">
        <v>146</v>
      </c>
      <c r="I7602" s="1" t="s">
        <v>16</v>
      </c>
      <c r="J7602" s="1" t="s">
        <v>23</v>
      </c>
      <c r="K7602" s="1" t="s">
        <v>16</v>
      </c>
      <c r="L7602" s="1" t="s">
        <v>16</v>
      </c>
      <c r="M7602" s="1" t="s">
        <v>16</v>
      </c>
      <c r="N7602" s="1" t="s">
        <v>16</v>
      </c>
      <c r="O7602" s="1">
        <v>55.2</v>
      </c>
      <c r="P7602" s="1">
        <v>1.0</v>
      </c>
    </row>
    <row r="7603">
      <c r="A7603" s="1" t="s">
        <v>29</v>
      </c>
      <c r="B7603" s="1" t="s">
        <v>9844</v>
      </c>
      <c r="C7603" s="2" t="s">
        <v>9770</v>
      </c>
      <c r="D7603" s="1" t="s">
        <v>19</v>
      </c>
      <c r="E7603" s="3" t="str">
        <f>HYPERLINK("https://fyndiq.se/produkt/ef10e4ba492c46df/", "2-Pack Samsung S23 FE 5G - 9H Härdat Glass - Super Kvalitet 3D")</f>
        <v>2-Pack Samsung S23 FE 5G - 9H Härdat Glass - Super Kvalitet 3D</v>
      </c>
      <c r="F7603" s="1" t="s">
        <v>2521</v>
      </c>
      <c r="G7603" s="1" t="s">
        <v>2522</v>
      </c>
      <c r="H7603" s="1" t="s">
        <v>2523</v>
      </c>
      <c r="I7603" s="1" t="s">
        <v>16</v>
      </c>
      <c r="J7603" s="1" t="s">
        <v>23</v>
      </c>
      <c r="K7603" s="1" t="s">
        <v>16</v>
      </c>
      <c r="L7603" s="1" t="s">
        <v>16</v>
      </c>
      <c r="M7603" s="1" t="s">
        <v>16</v>
      </c>
      <c r="N7603" s="1" t="s">
        <v>16</v>
      </c>
      <c r="O7603" s="1">
        <v>63.2</v>
      </c>
      <c r="P7603" s="1">
        <v>1.0</v>
      </c>
    </row>
    <row r="7604">
      <c r="A7604" s="1" t="s">
        <v>29</v>
      </c>
      <c r="B7604" s="1" t="s">
        <v>9845</v>
      </c>
      <c r="C7604" s="2" t="s">
        <v>9770</v>
      </c>
      <c r="D7604" s="1" t="s">
        <v>19</v>
      </c>
      <c r="E7604" s="3" t="str">
        <f>HYPERLINK("https://fyndiq.se/produkt/8244c114dc044ead/", "Apple Watch 40mm – Härdat glas 9H – Super kvalitet 3D Skärmskydd")</f>
        <v>Apple Watch 40mm – Härdat glas 9H – Super kvalitet 3D Skärmskydd</v>
      </c>
      <c r="F7604" s="1" t="s">
        <v>9846</v>
      </c>
      <c r="G7604" s="1" t="s">
        <v>9847</v>
      </c>
      <c r="H7604" s="1" t="s">
        <v>9848</v>
      </c>
      <c r="I7604" s="1" t="s">
        <v>16</v>
      </c>
      <c r="J7604" s="1" t="s">
        <v>23</v>
      </c>
      <c r="K7604" s="1" t="s">
        <v>16</v>
      </c>
      <c r="L7604" s="1" t="s">
        <v>16</v>
      </c>
      <c r="M7604" s="1" t="s">
        <v>16</v>
      </c>
      <c r="N7604" s="1" t="s">
        <v>16</v>
      </c>
      <c r="O7604" s="1">
        <v>47.2</v>
      </c>
      <c r="P7604" s="1">
        <v>1.0</v>
      </c>
    </row>
    <row r="7605">
      <c r="A7605" s="1" t="s">
        <v>29</v>
      </c>
      <c r="B7605" s="1" t="s">
        <v>9849</v>
      </c>
      <c r="C7605" s="2" t="s">
        <v>9770</v>
      </c>
      <c r="D7605" s="1" t="s">
        <v>19</v>
      </c>
      <c r="E7605" s="3" t="str">
        <f>HYPERLINK("https://fyndiq.se/produkt/c8cebab9948b43c1/", "2-Pack Apple Watch 40mm – Härdat glas 9H – Super kvalitet 3D")</f>
        <v>2-Pack Apple Watch 40mm – Härdat glas 9H – Super kvalitet 3D</v>
      </c>
      <c r="F7605" s="1" t="s">
        <v>357</v>
      </c>
      <c r="G7605" s="1" t="s">
        <v>358</v>
      </c>
      <c r="H7605" s="1" t="s">
        <v>359</v>
      </c>
      <c r="I7605" s="1" t="s">
        <v>16</v>
      </c>
      <c r="J7605" s="1" t="s">
        <v>23</v>
      </c>
      <c r="K7605" s="1" t="s">
        <v>16</v>
      </c>
      <c r="L7605" s="1" t="s">
        <v>16</v>
      </c>
      <c r="M7605" s="1" t="s">
        <v>16</v>
      </c>
      <c r="N7605" s="1" t="s">
        <v>16</v>
      </c>
      <c r="O7605" s="1">
        <v>55.2</v>
      </c>
      <c r="P7605" s="1">
        <v>1.0</v>
      </c>
    </row>
    <row r="7606">
      <c r="A7606" s="1" t="s">
        <v>29</v>
      </c>
      <c r="B7606" s="1" t="s">
        <v>9850</v>
      </c>
      <c r="C7606" s="2" t="s">
        <v>9770</v>
      </c>
      <c r="D7606" s="1" t="s">
        <v>19</v>
      </c>
      <c r="E7606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7606" s="1" t="s">
        <v>1481</v>
      </c>
      <c r="G7606" s="1" t="s">
        <v>1482</v>
      </c>
      <c r="H7606" s="1" t="s">
        <v>1483</v>
      </c>
      <c r="I7606" s="1" t="s">
        <v>16</v>
      </c>
      <c r="J7606" s="1" t="s">
        <v>23</v>
      </c>
      <c r="K7606" s="1" t="s">
        <v>16</v>
      </c>
      <c r="L7606" s="1" t="s">
        <v>16</v>
      </c>
      <c r="M7606" s="1" t="s">
        <v>16</v>
      </c>
      <c r="N7606" s="1" t="s">
        <v>16</v>
      </c>
      <c r="O7606" s="1">
        <v>78.4</v>
      </c>
      <c r="P7606" s="1">
        <v>1.0</v>
      </c>
    </row>
    <row r="7607">
      <c r="A7607" s="1" t="s">
        <v>29</v>
      </c>
      <c r="B7607" s="1" t="s">
        <v>9851</v>
      </c>
      <c r="C7607" s="2" t="s">
        <v>9770</v>
      </c>
      <c r="D7607" s="1" t="s">
        <v>19</v>
      </c>
      <c r="E7607" s="3" t="str">
        <f>HYPERLINK("https://fyndiq.se/produkt/aaaa7cf643f84273/", "2 Pack Samsung Xcover 5 - Härdat glas 9H-Super kvalitet 3D")</f>
        <v>2 Pack Samsung Xcover 5 - Härdat glas 9H-Super kvalitet 3D</v>
      </c>
      <c r="F7607" s="1" t="s">
        <v>2089</v>
      </c>
      <c r="G7607" s="1" t="s">
        <v>2090</v>
      </c>
      <c r="H7607" s="1" t="s">
        <v>2091</v>
      </c>
      <c r="I7607" s="1" t="s">
        <v>16</v>
      </c>
      <c r="J7607" s="1" t="s">
        <v>23</v>
      </c>
      <c r="K7607" s="1" t="s">
        <v>16</v>
      </c>
      <c r="L7607" s="1" t="s">
        <v>16</v>
      </c>
      <c r="M7607" s="1" t="s">
        <v>16</v>
      </c>
      <c r="N7607" s="1" t="s">
        <v>16</v>
      </c>
      <c r="O7607" s="1">
        <v>63.2</v>
      </c>
      <c r="P7607" s="1">
        <v>1.0</v>
      </c>
    </row>
    <row r="7608">
      <c r="A7608" s="1" t="s">
        <v>29</v>
      </c>
      <c r="B7608" s="1" t="s">
        <v>9852</v>
      </c>
      <c r="C7608" s="2" t="s">
        <v>9770</v>
      </c>
      <c r="D7608" s="1" t="s">
        <v>19</v>
      </c>
      <c r="E760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7608" s="1" t="s">
        <v>729</v>
      </c>
      <c r="G7608" s="1" t="s">
        <v>730</v>
      </c>
      <c r="H7608" s="1" t="s">
        <v>731</v>
      </c>
      <c r="I7608" s="1" t="s">
        <v>16</v>
      </c>
      <c r="J7608" s="1" t="s">
        <v>23</v>
      </c>
      <c r="K7608" s="1" t="s">
        <v>16</v>
      </c>
      <c r="L7608" s="1" t="s">
        <v>16</v>
      </c>
      <c r="M7608" s="1" t="s">
        <v>16</v>
      </c>
      <c r="N7608" s="1" t="s">
        <v>16</v>
      </c>
      <c r="O7608" s="1">
        <v>63.2</v>
      </c>
      <c r="P7608" s="1">
        <v>1.0</v>
      </c>
    </row>
    <row r="7609">
      <c r="A7609" s="1" t="s">
        <v>29</v>
      </c>
      <c r="B7609" s="1" t="s">
        <v>9853</v>
      </c>
      <c r="C7609" s="2" t="s">
        <v>9770</v>
      </c>
      <c r="D7609" s="1" t="s">
        <v>19</v>
      </c>
      <c r="E760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609" s="1" t="s">
        <v>2858</v>
      </c>
      <c r="G7609" s="1" t="s">
        <v>2859</v>
      </c>
      <c r="H7609" s="1" t="s">
        <v>2860</v>
      </c>
      <c r="I7609" s="1" t="s">
        <v>16</v>
      </c>
      <c r="J7609" s="1" t="s">
        <v>23</v>
      </c>
      <c r="K7609" s="1" t="s">
        <v>16</v>
      </c>
      <c r="L7609" s="1" t="s">
        <v>16</v>
      </c>
      <c r="M7609" s="1" t="s">
        <v>16</v>
      </c>
      <c r="N7609" s="1" t="s">
        <v>16</v>
      </c>
      <c r="O7609" s="1">
        <v>63.2</v>
      </c>
      <c r="P7609" s="1">
        <v>1.0</v>
      </c>
    </row>
    <row r="7610">
      <c r="A7610" s="1" t="s">
        <v>29</v>
      </c>
      <c r="B7610" s="1" t="s">
        <v>9854</v>
      </c>
      <c r="C7610" s="2" t="s">
        <v>9770</v>
      </c>
      <c r="D7610" s="1" t="s">
        <v>19</v>
      </c>
      <c r="E7610" s="3" t="str">
        <f>HYPERLINK("https://fyndiq.se/produkt/c6f3e47a88184e8d/", "2-Pack SAMSUNG A55 Skärmskydd - Härdat Glas 9H - Super kvalitet 3D")</f>
        <v>2-Pack SAMSUNG A55 Skärmskydd - Härdat Glas 9H - Super kvalitet 3D</v>
      </c>
      <c r="F7610" s="1" t="s">
        <v>83</v>
      </c>
      <c r="G7610" s="1" t="s">
        <v>84</v>
      </c>
      <c r="H7610" s="1" t="s">
        <v>85</v>
      </c>
      <c r="I7610" s="1" t="s">
        <v>16</v>
      </c>
      <c r="J7610" s="1" t="s">
        <v>23</v>
      </c>
      <c r="K7610" s="1" t="s">
        <v>16</v>
      </c>
      <c r="L7610" s="1" t="s">
        <v>16</v>
      </c>
      <c r="M7610" s="1" t="s">
        <v>16</v>
      </c>
      <c r="N7610" s="1" t="s">
        <v>16</v>
      </c>
      <c r="O7610" s="1">
        <v>63.2</v>
      </c>
      <c r="P7610" s="1">
        <v>1.0</v>
      </c>
    </row>
    <row r="7611">
      <c r="A7611" s="1" t="s">
        <v>29</v>
      </c>
      <c r="B7611" s="1" t="s">
        <v>9855</v>
      </c>
      <c r="C7611" s="2" t="s">
        <v>9770</v>
      </c>
      <c r="D7611" s="1" t="s">
        <v>19</v>
      </c>
      <c r="E7611" s="3" t="str">
        <f>HYPERLINK("https://fyndiq.se/produkt/ebd0c75a3b324593/", "2-Pack Samsung S22 Ultra 5G Skärmskydd &amp;1-Pack linsskydd-9H GLAS")</f>
        <v>2-Pack Samsung S22 Ultra 5G Skärmskydd &amp;1-Pack linsskydd-9H GLAS</v>
      </c>
      <c r="F7611" s="1" t="s">
        <v>6898</v>
      </c>
      <c r="G7611" s="1" t="s">
        <v>6899</v>
      </c>
      <c r="H7611" s="1" t="s">
        <v>6900</v>
      </c>
      <c r="I7611" s="1" t="s">
        <v>16</v>
      </c>
      <c r="J7611" s="1" t="s">
        <v>23</v>
      </c>
      <c r="K7611" s="1" t="s">
        <v>16</v>
      </c>
      <c r="L7611" s="1" t="s">
        <v>16</v>
      </c>
      <c r="M7611" s="1" t="s">
        <v>16</v>
      </c>
      <c r="N7611" s="1" t="s">
        <v>16</v>
      </c>
      <c r="O7611" s="1">
        <v>71.2</v>
      </c>
      <c r="P7611" s="1">
        <v>1.0</v>
      </c>
    </row>
    <row r="7612">
      <c r="A7612" s="1" t="s">
        <v>29</v>
      </c>
      <c r="B7612" s="1" t="s">
        <v>9856</v>
      </c>
      <c r="C7612" s="2" t="s">
        <v>9857</v>
      </c>
      <c r="D7612" s="1" t="s">
        <v>19</v>
      </c>
      <c r="E76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612" s="1" t="s">
        <v>2144</v>
      </c>
      <c r="G7612" s="1" t="s">
        <v>2145</v>
      </c>
      <c r="H7612" s="1" t="s">
        <v>2146</v>
      </c>
      <c r="I7612" s="1" t="s">
        <v>16</v>
      </c>
      <c r="J7612" s="1" t="s">
        <v>23</v>
      </c>
      <c r="K7612" s="1" t="s">
        <v>16</v>
      </c>
      <c r="L7612" s="1" t="s">
        <v>16</v>
      </c>
      <c r="M7612" s="1" t="s">
        <v>16</v>
      </c>
      <c r="N7612" s="1" t="s">
        <v>16</v>
      </c>
      <c r="O7612" s="1">
        <v>63.2</v>
      </c>
      <c r="P7612" s="1">
        <v>1.0</v>
      </c>
    </row>
    <row r="7613">
      <c r="A7613" s="1" t="s">
        <v>29</v>
      </c>
      <c r="B7613" s="1" t="s">
        <v>9858</v>
      </c>
      <c r="C7613" s="2" t="s">
        <v>9857</v>
      </c>
      <c r="D7613" s="1" t="s">
        <v>19</v>
      </c>
      <c r="E7613" s="3" t="str">
        <f>HYPERLINK("https://fyndiq.se/produkt/56c72c0ba5f749b5/", "2-Pack SAMSUNG S24 Skärmskydd - Härdat Glas 9H - Super kvalitet 3D")</f>
        <v>2-Pack SAMSUNG S24 Skärmskydd - Härdat Glas 9H - Super kvalitet 3D</v>
      </c>
      <c r="F7613" s="1" t="s">
        <v>263</v>
      </c>
      <c r="G7613" s="1" t="s">
        <v>264</v>
      </c>
      <c r="H7613" s="1" t="s">
        <v>265</v>
      </c>
      <c r="I7613" s="1" t="s">
        <v>16</v>
      </c>
      <c r="J7613" s="1" t="s">
        <v>23</v>
      </c>
      <c r="K7613" s="1" t="s">
        <v>16</v>
      </c>
      <c r="L7613" s="1" t="s">
        <v>16</v>
      </c>
      <c r="M7613" s="1" t="s">
        <v>16</v>
      </c>
      <c r="N7613" s="1" t="s">
        <v>16</v>
      </c>
      <c r="O7613" s="1">
        <v>71.2</v>
      </c>
      <c r="P7613" s="1">
        <v>1.0</v>
      </c>
    </row>
    <row r="7614">
      <c r="A7614" s="1" t="s">
        <v>29</v>
      </c>
      <c r="B7614" s="1" t="s">
        <v>9859</v>
      </c>
      <c r="C7614" s="2" t="s">
        <v>9857</v>
      </c>
      <c r="D7614" s="1" t="s">
        <v>19</v>
      </c>
      <c r="E7614" s="3" t="str">
        <f>HYPERLINK("https://fyndiq.se/produkt/dd0a78fa9ae94f83/", "Skärmskydd Iphone 13 Pro Max - 9H Härdat glas  - Top kvalitet")</f>
        <v>Skärmskydd Iphone 13 Pro Max - 9H Härdat glas  - Top kvalitet</v>
      </c>
      <c r="F7614" s="1" t="s">
        <v>4403</v>
      </c>
      <c r="G7614" s="1" t="s">
        <v>4404</v>
      </c>
      <c r="H7614" s="1" t="s">
        <v>4405</v>
      </c>
      <c r="I7614" s="1" t="s">
        <v>16</v>
      </c>
      <c r="J7614" s="1" t="s">
        <v>23</v>
      </c>
      <c r="K7614" s="1" t="s">
        <v>16</v>
      </c>
      <c r="L7614" s="1" t="s">
        <v>16</v>
      </c>
      <c r="M7614" s="1" t="s">
        <v>16</v>
      </c>
      <c r="N7614" s="1" t="s">
        <v>16</v>
      </c>
      <c r="O7614" s="1">
        <v>47.2</v>
      </c>
      <c r="P7614" s="1">
        <v>1.0</v>
      </c>
    </row>
    <row r="7615">
      <c r="A7615" s="1" t="s">
        <v>29</v>
      </c>
      <c r="B7615" s="1" t="s">
        <v>9860</v>
      </c>
      <c r="C7615" s="2" t="s">
        <v>9857</v>
      </c>
      <c r="D7615" s="1" t="s">
        <v>19</v>
      </c>
      <c r="E761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615" s="1" t="s">
        <v>26</v>
      </c>
      <c r="G7615" s="1" t="s">
        <v>27</v>
      </c>
      <c r="H7615" s="1" t="s">
        <v>28</v>
      </c>
      <c r="I7615" s="1" t="s">
        <v>16</v>
      </c>
      <c r="J7615" s="1" t="s">
        <v>23</v>
      </c>
      <c r="K7615" s="1" t="s">
        <v>16</v>
      </c>
      <c r="L7615" s="1" t="s">
        <v>16</v>
      </c>
      <c r="M7615" s="1" t="s">
        <v>16</v>
      </c>
      <c r="N7615" s="1" t="s">
        <v>16</v>
      </c>
      <c r="O7615" s="1">
        <v>71.2</v>
      </c>
      <c r="P7615" s="1">
        <v>1.0</v>
      </c>
    </row>
    <row r="7616">
      <c r="A7616" s="1" t="s">
        <v>29</v>
      </c>
      <c r="B7616" s="1" t="s">
        <v>9861</v>
      </c>
      <c r="C7616" s="2" t="s">
        <v>9857</v>
      </c>
      <c r="D7616" s="1" t="s">
        <v>19</v>
      </c>
      <c r="E7616" s="3" t="str">
        <f>HYPERLINK("https://fyndiq.se/produkt/a00b62acc6644fd2/", "2-Pack Samsung Galaxy S10 - Härdat glas 9H – Super kvalitet 3D")</f>
        <v>2-Pack Samsung Galaxy S10 - Härdat glas 9H – Super kvalitet 3D</v>
      </c>
      <c r="F7616" s="1" t="s">
        <v>1291</v>
      </c>
      <c r="G7616" s="1" t="s">
        <v>1292</v>
      </c>
      <c r="H7616" s="1" t="s">
        <v>1293</v>
      </c>
      <c r="I7616" s="1" t="s">
        <v>16</v>
      </c>
      <c r="J7616" s="1" t="s">
        <v>23</v>
      </c>
      <c r="K7616" s="1" t="s">
        <v>16</v>
      </c>
      <c r="L7616" s="1" t="s">
        <v>16</v>
      </c>
      <c r="M7616" s="1" t="s">
        <v>16</v>
      </c>
      <c r="N7616" s="1" t="s">
        <v>16</v>
      </c>
      <c r="O7616" s="1">
        <v>63.2</v>
      </c>
      <c r="P7616" s="1">
        <v>1.0</v>
      </c>
    </row>
    <row r="7617">
      <c r="A7617" s="1" t="s">
        <v>29</v>
      </c>
      <c r="B7617" s="1" t="s">
        <v>9862</v>
      </c>
      <c r="C7617" s="2" t="s">
        <v>9857</v>
      </c>
      <c r="D7617" s="1" t="s">
        <v>19</v>
      </c>
      <c r="E7617" s="3" t="str">
        <f>HYPERLINK("https://fyndiq.se/produkt/e4b87757208946c3/", "2-Pack Samsung S10E Skärmskydd - Härdat Glas 9H - Super kvalitet 3D")</f>
        <v>2-Pack Samsung S10E Skärmskydd - Härdat Glas 9H - Super kvalitet 3D</v>
      </c>
      <c r="F7617" s="1" t="s">
        <v>95</v>
      </c>
      <c r="G7617" s="1" t="s">
        <v>96</v>
      </c>
      <c r="H7617" s="1" t="s">
        <v>97</v>
      </c>
      <c r="I7617" s="1" t="s">
        <v>16</v>
      </c>
      <c r="J7617" s="1" t="s">
        <v>23</v>
      </c>
      <c r="K7617" s="1" t="s">
        <v>16</v>
      </c>
      <c r="L7617" s="1" t="s">
        <v>16</v>
      </c>
      <c r="M7617" s="1" t="s">
        <v>16</v>
      </c>
      <c r="N7617" s="1" t="s">
        <v>16</v>
      </c>
      <c r="O7617" s="1">
        <v>63.2</v>
      </c>
      <c r="P7617" s="1">
        <v>1.0</v>
      </c>
    </row>
    <row r="7618">
      <c r="A7618" s="1" t="s">
        <v>29</v>
      </c>
      <c r="B7618" s="1" t="s">
        <v>9863</v>
      </c>
      <c r="C7618" s="2" t="s">
        <v>9857</v>
      </c>
      <c r="D7618" s="1" t="s">
        <v>19</v>
      </c>
      <c r="E7618" s="3" t="str">
        <f>HYPERLINK("https://fyndiq.se/produkt/383d15cefe444e96/", "2-Pack SAMSUNG A24 Skärmskydd &amp; 2-Pack linsskydd - Härdat Glas 9H - Super kvalitet 3D")</f>
        <v>2-Pack SAMSUNG A24 Skärmskydd &amp; 2-Pack linsskydd - Härdat Glas 9H - Super kvalitet 3D</v>
      </c>
      <c r="F7618" s="1" t="s">
        <v>2515</v>
      </c>
      <c r="G7618" s="1" t="s">
        <v>2516</v>
      </c>
      <c r="H7618" s="1" t="s">
        <v>2517</v>
      </c>
      <c r="I7618" s="1" t="s">
        <v>16</v>
      </c>
      <c r="J7618" s="1" t="s">
        <v>23</v>
      </c>
      <c r="K7618" s="1" t="s">
        <v>16</v>
      </c>
      <c r="L7618" s="1" t="s">
        <v>16</v>
      </c>
      <c r="M7618" s="1" t="s">
        <v>16</v>
      </c>
      <c r="N7618" s="1" t="s">
        <v>16</v>
      </c>
      <c r="O7618" s="1">
        <v>79.2</v>
      </c>
      <c r="P7618" s="1">
        <v>1.0</v>
      </c>
    </row>
    <row r="7619">
      <c r="A7619" s="1" t="s">
        <v>29</v>
      </c>
      <c r="B7619" s="1" t="s">
        <v>9864</v>
      </c>
      <c r="C7619" s="2" t="s">
        <v>9857</v>
      </c>
      <c r="D7619" s="1" t="s">
        <v>19</v>
      </c>
      <c r="E7619" s="3" t="str">
        <f>HYPERLINK("https://fyndiq.se/produkt/bc341889f4d7491c/", "2 Pack Samsung Galaxy S20 5G - Härdat glas 9H-Super kvalitet 3D")</f>
        <v>2 Pack Samsung Galaxy S20 5G - Härdat glas 9H-Super kvalitet 3D</v>
      </c>
      <c r="F7619" s="1" t="s">
        <v>1984</v>
      </c>
      <c r="G7619" s="1" t="s">
        <v>1985</v>
      </c>
      <c r="H7619" s="1" t="s">
        <v>1986</v>
      </c>
      <c r="I7619" s="1" t="s">
        <v>16</v>
      </c>
      <c r="J7619" s="1" t="s">
        <v>23</v>
      </c>
      <c r="K7619" s="1" t="s">
        <v>16</v>
      </c>
      <c r="L7619" s="1" t="s">
        <v>16</v>
      </c>
      <c r="M7619" s="1" t="s">
        <v>16</v>
      </c>
      <c r="N7619" s="1" t="s">
        <v>16</v>
      </c>
      <c r="O7619" s="1">
        <v>71.2</v>
      </c>
      <c r="P7619" s="1">
        <v>1.0</v>
      </c>
    </row>
    <row r="7620">
      <c r="A7620" s="1" t="s">
        <v>29</v>
      </c>
      <c r="B7620" s="1" t="s">
        <v>9865</v>
      </c>
      <c r="C7620" s="2" t="s">
        <v>9857</v>
      </c>
      <c r="D7620" s="1" t="s">
        <v>19</v>
      </c>
      <c r="E762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7620" s="1" t="s">
        <v>47</v>
      </c>
      <c r="G7620" s="2" t="s">
        <v>48</v>
      </c>
      <c r="H7620" s="1" t="s">
        <v>49</v>
      </c>
      <c r="I7620" s="1" t="s">
        <v>16</v>
      </c>
      <c r="J7620" s="1" t="s">
        <v>23</v>
      </c>
      <c r="K7620" s="1" t="s">
        <v>16</v>
      </c>
      <c r="L7620" s="1" t="s">
        <v>16</v>
      </c>
      <c r="M7620" s="1" t="s">
        <v>16</v>
      </c>
      <c r="N7620" s="1" t="s">
        <v>16</v>
      </c>
      <c r="O7620" s="1">
        <v>183.2</v>
      </c>
      <c r="P7620" s="1">
        <v>1.0</v>
      </c>
    </row>
    <row r="7621">
      <c r="A7621" s="1" t="s">
        <v>29</v>
      </c>
      <c r="B7621" s="1" t="s">
        <v>9866</v>
      </c>
      <c r="C7621" s="2" t="s">
        <v>9857</v>
      </c>
      <c r="D7621" s="1" t="s">
        <v>19</v>
      </c>
      <c r="E7621" s="3" t="str">
        <f>HYPERLINK("https://fyndiq.se/produkt/bc341889f4d7491c/", "2 Pack Samsung Galaxy S20 5G - Härdat glas 9H-Super kvalitet 3D")</f>
        <v>2 Pack Samsung Galaxy S20 5G - Härdat glas 9H-Super kvalitet 3D</v>
      </c>
      <c r="F7621" s="1" t="s">
        <v>1984</v>
      </c>
      <c r="G7621" s="1" t="s">
        <v>1985</v>
      </c>
      <c r="H7621" s="1" t="s">
        <v>1986</v>
      </c>
      <c r="I7621" s="1" t="s">
        <v>16</v>
      </c>
      <c r="J7621" s="1" t="s">
        <v>23</v>
      </c>
      <c r="K7621" s="1" t="s">
        <v>16</v>
      </c>
      <c r="L7621" s="1" t="s">
        <v>16</v>
      </c>
      <c r="M7621" s="1" t="s">
        <v>16</v>
      </c>
      <c r="N7621" s="1" t="s">
        <v>16</v>
      </c>
      <c r="O7621" s="1">
        <v>71.2</v>
      </c>
      <c r="P7621" s="1">
        <v>1.0</v>
      </c>
    </row>
    <row r="7622">
      <c r="A7622" s="1" t="s">
        <v>29</v>
      </c>
      <c r="B7622" s="1" t="s">
        <v>9867</v>
      </c>
      <c r="C7622" s="2" t="s">
        <v>9857</v>
      </c>
      <c r="D7622" s="1" t="s">
        <v>19</v>
      </c>
      <c r="E7622" s="3" t="str">
        <f>HYPERLINK("https://fyndiq.se/produkt/a00b62acc6644fd2/", "2-Pack Samsung Galaxy S10 - Härdat glas 9H – Super kvalitet 3D")</f>
        <v>2-Pack Samsung Galaxy S10 - Härdat glas 9H – Super kvalitet 3D</v>
      </c>
      <c r="F7622" s="1" t="s">
        <v>1291</v>
      </c>
      <c r="G7622" s="1" t="s">
        <v>1292</v>
      </c>
      <c r="H7622" s="1" t="s">
        <v>1293</v>
      </c>
      <c r="I7622" s="1" t="s">
        <v>16</v>
      </c>
      <c r="J7622" s="1" t="s">
        <v>23</v>
      </c>
      <c r="K7622" s="1" t="s">
        <v>16</v>
      </c>
      <c r="L7622" s="1" t="s">
        <v>16</v>
      </c>
      <c r="M7622" s="1" t="s">
        <v>16</v>
      </c>
      <c r="N7622" s="1" t="s">
        <v>16</v>
      </c>
      <c r="O7622" s="1">
        <v>63.2</v>
      </c>
      <c r="P7622" s="1">
        <v>1.0</v>
      </c>
    </row>
    <row r="7623">
      <c r="A7623" s="1" t="s">
        <v>29</v>
      </c>
      <c r="B7623" s="1" t="s">
        <v>9868</v>
      </c>
      <c r="C7623" s="2" t="s">
        <v>9857</v>
      </c>
      <c r="D7623" s="1" t="s">
        <v>19</v>
      </c>
      <c r="E762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623" s="1" t="s">
        <v>258</v>
      </c>
      <c r="G7623" s="1" t="s">
        <v>259</v>
      </c>
      <c r="H7623" s="1" t="s">
        <v>260</v>
      </c>
      <c r="I7623" s="1" t="s">
        <v>16</v>
      </c>
      <c r="J7623" s="1" t="s">
        <v>23</v>
      </c>
      <c r="K7623" s="1" t="s">
        <v>16</v>
      </c>
      <c r="L7623" s="1" t="s">
        <v>16</v>
      </c>
      <c r="M7623" s="1" t="s">
        <v>16</v>
      </c>
      <c r="N7623" s="1" t="s">
        <v>16</v>
      </c>
      <c r="O7623" s="1">
        <v>63.2</v>
      </c>
      <c r="P7623" s="1">
        <v>1.0</v>
      </c>
    </row>
    <row r="7624">
      <c r="A7624" s="1" t="s">
        <v>29</v>
      </c>
      <c r="B7624" s="1" t="s">
        <v>9869</v>
      </c>
      <c r="C7624" s="2" t="s">
        <v>9857</v>
      </c>
      <c r="D7624" s="1" t="s">
        <v>19</v>
      </c>
      <c r="E7624" s="3" t="str">
        <f>HYPERLINK("https://fyndiq.se/produkt/e6085c39be274bf8/", "2-Pack GOOGLE PIXEL 7 Skärmskydd - Härdat Glas 9H - Super kvalitet 3D")</f>
        <v>2-Pack GOOGLE PIXEL 7 Skärmskydd - Härdat Glas 9H - Super kvalitet 3D</v>
      </c>
      <c r="F7624" s="1" t="s">
        <v>675</v>
      </c>
      <c r="G7624" s="1" t="s">
        <v>676</v>
      </c>
      <c r="H7624" s="1" t="s">
        <v>677</v>
      </c>
      <c r="I7624" s="1" t="s">
        <v>16</v>
      </c>
      <c r="J7624" s="1" t="s">
        <v>23</v>
      </c>
      <c r="K7624" s="1" t="s">
        <v>16</v>
      </c>
      <c r="L7624" s="1" t="s">
        <v>16</v>
      </c>
      <c r="M7624" s="1" t="s">
        <v>16</v>
      </c>
      <c r="N7624" s="1" t="s">
        <v>16</v>
      </c>
      <c r="O7624" s="1">
        <v>63.2</v>
      </c>
      <c r="P7624" s="1">
        <v>1.0</v>
      </c>
    </row>
    <row r="7625">
      <c r="A7625" s="1" t="s">
        <v>29</v>
      </c>
      <c r="B7625" s="1" t="s">
        <v>9870</v>
      </c>
      <c r="C7625" s="2" t="s">
        <v>9857</v>
      </c>
      <c r="D7625" s="1" t="s">
        <v>19</v>
      </c>
      <c r="E762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7625" s="1" t="s">
        <v>709</v>
      </c>
      <c r="G7625" s="1" t="s">
        <v>710</v>
      </c>
      <c r="H7625" s="1" t="s">
        <v>711</v>
      </c>
      <c r="I7625" s="1" t="s">
        <v>16</v>
      </c>
      <c r="J7625" s="1" t="s">
        <v>23</v>
      </c>
      <c r="K7625" s="1" t="s">
        <v>16</v>
      </c>
      <c r="L7625" s="1" t="s">
        <v>16</v>
      </c>
      <c r="M7625" s="1" t="s">
        <v>16</v>
      </c>
      <c r="N7625" s="1" t="s">
        <v>16</v>
      </c>
      <c r="O7625" s="1">
        <v>63.2</v>
      </c>
      <c r="P7625" s="1">
        <v>1.0</v>
      </c>
    </row>
    <row r="7626">
      <c r="A7626" s="1" t="s">
        <v>29</v>
      </c>
      <c r="B7626" s="1" t="s">
        <v>9871</v>
      </c>
      <c r="C7626" s="2" t="s">
        <v>9857</v>
      </c>
      <c r="D7626" s="1" t="s">
        <v>19</v>
      </c>
      <c r="E7626" s="3" t="str">
        <f>HYPERLINK("https://fyndiq.se/produkt/99dc0916cd7a4f5a/", "2-Pack Samsung S21 5G Skärmskydd - Härdat Glas 9H - Super kvalitet 3D")</f>
        <v>2-Pack Samsung S21 5G Skärmskydd - Härdat Glas 9H - Super kvalitet 3D</v>
      </c>
      <c r="F7626" s="1" t="s">
        <v>1536</v>
      </c>
      <c r="G7626" s="1" t="s">
        <v>1537</v>
      </c>
      <c r="H7626" s="1" t="s">
        <v>1538</v>
      </c>
      <c r="I7626" s="1" t="s">
        <v>16</v>
      </c>
      <c r="J7626" s="1" t="s">
        <v>23</v>
      </c>
      <c r="K7626" s="1" t="s">
        <v>16</v>
      </c>
      <c r="L7626" s="1" t="s">
        <v>16</v>
      </c>
      <c r="M7626" s="1" t="s">
        <v>16</v>
      </c>
      <c r="N7626" s="1" t="s">
        <v>16</v>
      </c>
      <c r="O7626" s="1">
        <v>63.2</v>
      </c>
      <c r="P7626" s="1">
        <v>1.0</v>
      </c>
    </row>
    <row r="7627">
      <c r="A7627" s="1" t="s">
        <v>29</v>
      </c>
      <c r="B7627" s="1" t="s">
        <v>9872</v>
      </c>
      <c r="C7627" s="2" t="s">
        <v>9857</v>
      </c>
      <c r="D7627" s="1" t="s">
        <v>19</v>
      </c>
      <c r="E7627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7627" s="1" t="s">
        <v>4412</v>
      </c>
      <c r="G7627" s="1" t="s">
        <v>4413</v>
      </c>
      <c r="H7627" s="1" t="s">
        <v>4414</v>
      </c>
      <c r="I7627" s="1" t="s">
        <v>16</v>
      </c>
      <c r="J7627" s="1" t="s">
        <v>23</v>
      </c>
      <c r="K7627" s="1" t="s">
        <v>16</v>
      </c>
      <c r="L7627" s="1" t="s">
        <v>16</v>
      </c>
      <c r="M7627" s="1" t="s">
        <v>16</v>
      </c>
      <c r="N7627" s="1" t="s">
        <v>16</v>
      </c>
      <c r="O7627" s="1">
        <v>63.2</v>
      </c>
      <c r="P7627" s="1">
        <v>1.0</v>
      </c>
    </row>
    <row r="7628">
      <c r="A7628" s="1" t="s">
        <v>29</v>
      </c>
      <c r="B7628" s="1" t="s">
        <v>9873</v>
      </c>
      <c r="C7628" s="2" t="s">
        <v>9857</v>
      </c>
      <c r="D7628" s="1" t="s">
        <v>19</v>
      </c>
      <c r="E7628" s="3" t="str">
        <f>HYPERLINK("https://fyndiq.se/produkt/1680a3aea19a4558/", "2-Pack Samsung S20 Skärmskydd - Härdat Glas 9H - Super kvalitet 3D")</f>
        <v>2-Pack Samsung S20 Skärmskydd - Härdat Glas 9H - Super kvalitet 3D</v>
      </c>
      <c r="F7628" s="1" t="s">
        <v>755</v>
      </c>
      <c r="G7628" s="1" t="s">
        <v>756</v>
      </c>
      <c r="H7628" s="1" t="s">
        <v>757</v>
      </c>
      <c r="I7628" s="1" t="s">
        <v>16</v>
      </c>
      <c r="J7628" s="1" t="s">
        <v>23</v>
      </c>
      <c r="K7628" s="1" t="s">
        <v>16</v>
      </c>
      <c r="L7628" s="1" t="s">
        <v>16</v>
      </c>
      <c r="M7628" s="1" t="s">
        <v>16</v>
      </c>
      <c r="N7628" s="1" t="s">
        <v>16</v>
      </c>
      <c r="O7628" s="1">
        <v>63.2</v>
      </c>
      <c r="P7628" s="1">
        <v>1.0</v>
      </c>
    </row>
    <row r="7629">
      <c r="A7629" s="1" t="s">
        <v>29</v>
      </c>
      <c r="B7629" s="1" t="s">
        <v>9874</v>
      </c>
      <c r="C7629" s="2" t="s">
        <v>9857</v>
      </c>
      <c r="D7629" s="1" t="s">
        <v>19</v>
      </c>
      <c r="E7629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7629" s="1" t="s">
        <v>2263</v>
      </c>
      <c r="G7629" s="1" t="s">
        <v>2264</v>
      </c>
      <c r="H7629" s="1" t="s">
        <v>2265</v>
      </c>
      <c r="I7629" s="1" t="s">
        <v>16</v>
      </c>
      <c r="J7629" s="1" t="s">
        <v>23</v>
      </c>
      <c r="K7629" s="1" t="s">
        <v>16</v>
      </c>
      <c r="L7629" s="1" t="s">
        <v>16</v>
      </c>
      <c r="M7629" s="1" t="s">
        <v>16</v>
      </c>
      <c r="N7629" s="1" t="s">
        <v>16</v>
      </c>
      <c r="O7629" s="1">
        <v>71.2</v>
      </c>
      <c r="P7629" s="1">
        <v>1.0</v>
      </c>
    </row>
    <row r="7630">
      <c r="A7630" s="1" t="s">
        <v>29</v>
      </c>
      <c r="B7630" s="1" t="s">
        <v>9875</v>
      </c>
      <c r="C7630" s="2" t="s">
        <v>9857</v>
      </c>
      <c r="D7630" s="1" t="s">
        <v>19</v>
      </c>
      <c r="E7630" s="3" t="str">
        <f t="shared" ref="E7630:E7631" si="167">HYPERLINK("https://fyndiq.se/produkt/432d784756a84eff/", "2-Pack Samsung Galaxy S20FE - Härdat Glas-9H -Super kvalitet 3D")</f>
        <v>2-Pack Samsung Galaxy S20FE - Härdat Glas-9H -Super kvalitet 3D</v>
      </c>
      <c r="F7630" s="1" t="s">
        <v>1078</v>
      </c>
      <c r="G7630" s="1" t="s">
        <v>1079</v>
      </c>
      <c r="H7630" s="1" t="s">
        <v>1080</v>
      </c>
      <c r="I7630" s="1" t="s">
        <v>16</v>
      </c>
      <c r="J7630" s="1" t="s">
        <v>23</v>
      </c>
      <c r="K7630" s="1" t="s">
        <v>16</v>
      </c>
      <c r="L7630" s="1" t="s">
        <v>16</v>
      </c>
      <c r="M7630" s="1" t="s">
        <v>16</v>
      </c>
      <c r="N7630" s="1" t="s">
        <v>16</v>
      </c>
      <c r="O7630" s="1">
        <v>63.2</v>
      </c>
      <c r="P7630" s="1">
        <v>1.0</v>
      </c>
    </row>
    <row r="7631">
      <c r="A7631" s="1" t="s">
        <v>29</v>
      </c>
      <c r="B7631" s="1" t="s">
        <v>9876</v>
      </c>
      <c r="C7631" s="2" t="s">
        <v>9857</v>
      </c>
      <c r="D7631" s="1" t="s">
        <v>19</v>
      </c>
      <c r="E7631" s="3" t="str">
        <f t="shared" si="167"/>
        <v>2-Pack Samsung Galaxy S20FE - Härdat Glas-9H -Super kvalitet 3D</v>
      </c>
      <c r="F7631" s="1" t="s">
        <v>1078</v>
      </c>
      <c r="G7631" s="1" t="s">
        <v>1079</v>
      </c>
      <c r="H7631" s="1" t="s">
        <v>1080</v>
      </c>
      <c r="I7631" s="1" t="s">
        <v>16</v>
      </c>
      <c r="J7631" s="1" t="s">
        <v>23</v>
      </c>
      <c r="K7631" s="1" t="s">
        <v>16</v>
      </c>
      <c r="L7631" s="1" t="s">
        <v>16</v>
      </c>
      <c r="M7631" s="1" t="s">
        <v>16</v>
      </c>
      <c r="N7631" s="1" t="s">
        <v>16</v>
      </c>
      <c r="O7631" s="1">
        <v>63.2</v>
      </c>
      <c r="P7631" s="1">
        <v>1.0</v>
      </c>
    </row>
    <row r="7632">
      <c r="A7632" s="1" t="s">
        <v>29</v>
      </c>
      <c r="B7632" s="1" t="s">
        <v>9877</v>
      </c>
      <c r="C7632" s="2" t="s">
        <v>9857</v>
      </c>
      <c r="D7632" s="1" t="s">
        <v>19</v>
      </c>
      <c r="E7632" s="3" t="str">
        <f>HYPERLINK("https://fyndiq.se/produkt/a871a7da0b2249a8/", "2-Pack Iphone 11 Pro Max - 9H Härdat Glass - Top Kvalitet")</f>
        <v>2-Pack Iphone 11 Pro Max - 9H Härdat Glass - Top Kvalitet</v>
      </c>
      <c r="F7632" s="1" t="s">
        <v>559</v>
      </c>
      <c r="G7632" s="1" t="s">
        <v>560</v>
      </c>
      <c r="H7632" s="1" t="s">
        <v>561</v>
      </c>
      <c r="I7632" s="1" t="s">
        <v>16</v>
      </c>
      <c r="J7632" s="1" t="s">
        <v>23</v>
      </c>
      <c r="K7632" s="1" t="s">
        <v>16</v>
      </c>
      <c r="L7632" s="1" t="s">
        <v>16</v>
      </c>
      <c r="M7632" s="1" t="s">
        <v>16</v>
      </c>
      <c r="N7632" s="1" t="s">
        <v>16</v>
      </c>
      <c r="O7632" s="1">
        <v>55.2</v>
      </c>
      <c r="P7632" s="1">
        <v>1.0</v>
      </c>
    </row>
    <row r="7633">
      <c r="A7633" s="1" t="s">
        <v>29</v>
      </c>
      <c r="B7633" s="1" t="s">
        <v>9878</v>
      </c>
      <c r="C7633" s="2" t="s">
        <v>9857</v>
      </c>
      <c r="D7633" s="1" t="s">
        <v>19</v>
      </c>
      <c r="E7633" s="3" t="str">
        <f>HYPERLINK("https://fyndiq.se/produkt/6758100e2782433a/", "2-Pack iPhone 12 Pro - Härdat Glas 9H - Super Kvalitet 3D")</f>
        <v>2-Pack iPhone 12 Pro - Härdat Glas 9H - Super Kvalitet 3D</v>
      </c>
      <c r="F7633" s="1" t="s">
        <v>3185</v>
      </c>
      <c r="G7633" s="1" t="s">
        <v>3186</v>
      </c>
      <c r="H7633" s="1" t="s">
        <v>3187</v>
      </c>
      <c r="I7633" s="1" t="s">
        <v>16</v>
      </c>
      <c r="J7633" s="1" t="s">
        <v>23</v>
      </c>
      <c r="K7633" s="1" t="s">
        <v>16</v>
      </c>
      <c r="L7633" s="1" t="s">
        <v>16</v>
      </c>
      <c r="M7633" s="1" t="s">
        <v>16</v>
      </c>
      <c r="N7633" s="1" t="s">
        <v>16</v>
      </c>
      <c r="O7633" s="1">
        <v>55.2</v>
      </c>
      <c r="P7633" s="1">
        <v>1.0</v>
      </c>
    </row>
    <row r="7634">
      <c r="A7634" s="1" t="s">
        <v>29</v>
      </c>
      <c r="B7634" s="1" t="s">
        <v>9879</v>
      </c>
      <c r="C7634" s="2" t="s">
        <v>9857</v>
      </c>
      <c r="D7634" s="1" t="s">
        <v>19</v>
      </c>
      <c r="E7634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7634" s="1" t="s">
        <v>7188</v>
      </c>
      <c r="G7634" s="1" t="s">
        <v>7189</v>
      </c>
      <c r="H7634" s="1" t="s">
        <v>7190</v>
      </c>
      <c r="I7634" s="1" t="s">
        <v>16</v>
      </c>
      <c r="J7634" s="1" t="s">
        <v>23</v>
      </c>
      <c r="K7634" s="1" t="s">
        <v>16</v>
      </c>
      <c r="L7634" s="1" t="s">
        <v>16</v>
      </c>
      <c r="M7634" s="1" t="s">
        <v>16</v>
      </c>
      <c r="N7634" s="1" t="s">
        <v>16</v>
      </c>
      <c r="O7634" s="1">
        <v>55.2</v>
      </c>
      <c r="P7634" s="1">
        <v>1.0</v>
      </c>
    </row>
    <row r="7635">
      <c r="A7635" s="1" t="s">
        <v>29</v>
      </c>
      <c r="B7635" s="1" t="s">
        <v>9880</v>
      </c>
      <c r="C7635" s="2" t="s">
        <v>9857</v>
      </c>
      <c r="D7635" s="1" t="s">
        <v>19</v>
      </c>
      <c r="E7635" s="3" t="str">
        <f>HYPERLINK("https://fyndiq.se/produkt/0f244212ec124dcd/", "2 Pack OnePlus 9 5G - Härdat glas 9H - Super kvalitet 3D Skärmskydd")</f>
        <v>2 Pack OnePlus 9 5G - Härdat glas 9H - Super kvalitet 3D Skärmskydd</v>
      </c>
      <c r="F7635" s="1" t="s">
        <v>803</v>
      </c>
      <c r="G7635" s="1" t="s">
        <v>804</v>
      </c>
      <c r="H7635" s="1" t="s">
        <v>805</v>
      </c>
      <c r="I7635" s="1" t="s">
        <v>16</v>
      </c>
      <c r="J7635" s="1" t="s">
        <v>23</v>
      </c>
      <c r="K7635" s="1" t="s">
        <v>16</v>
      </c>
      <c r="L7635" s="1" t="s">
        <v>16</v>
      </c>
      <c r="M7635" s="1" t="s">
        <v>16</v>
      </c>
      <c r="N7635" s="1" t="s">
        <v>16</v>
      </c>
      <c r="O7635" s="1">
        <v>63.2</v>
      </c>
      <c r="P7635" s="1">
        <v>1.0</v>
      </c>
    </row>
    <row r="7636">
      <c r="A7636" s="1" t="s">
        <v>29</v>
      </c>
      <c r="B7636" s="1" t="s">
        <v>9881</v>
      </c>
      <c r="C7636" s="2" t="s">
        <v>9857</v>
      </c>
      <c r="D7636" s="1" t="s">
        <v>19</v>
      </c>
      <c r="E7636" s="3" t="str">
        <f>HYPERLINK("https://fyndiq.se/produkt/1df4f54cf24d4fa2/", "2-Pack OnePlus 9 Pro 5G &amp; 1-Pack linsskydd - Härdat Glas 9H - Super kvalitet 3D")</f>
        <v>2-Pack OnePlus 9 Pro 5G &amp; 1-Pack linsskydd - Härdat Glas 9H - Super kvalitet 3D</v>
      </c>
      <c r="F7636" s="1" t="s">
        <v>9882</v>
      </c>
      <c r="G7636" s="1" t="s">
        <v>9883</v>
      </c>
      <c r="H7636" s="1" t="s">
        <v>9884</v>
      </c>
      <c r="I7636" s="1" t="s">
        <v>16</v>
      </c>
      <c r="J7636" s="1" t="s">
        <v>23</v>
      </c>
      <c r="K7636" s="1" t="s">
        <v>16</v>
      </c>
      <c r="L7636" s="1" t="s">
        <v>16</v>
      </c>
      <c r="M7636" s="1" t="s">
        <v>16</v>
      </c>
      <c r="N7636" s="1" t="s">
        <v>16</v>
      </c>
      <c r="O7636" s="1">
        <v>79.2</v>
      </c>
      <c r="P7636" s="1">
        <v>1.0</v>
      </c>
    </row>
    <row r="7637">
      <c r="A7637" s="1" t="s">
        <v>29</v>
      </c>
      <c r="B7637" s="1" t="s">
        <v>9885</v>
      </c>
      <c r="C7637" s="2" t="s">
        <v>9857</v>
      </c>
      <c r="D7637" s="1" t="s">
        <v>19</v>
      </c>
      <c r="E7637" s="3" t="str">
        <f>HYPERLINK("https://fyndiq.se/produkt/6ae5aff483564a84/", "2-Pack Apple Watch 40mm – Härdat glas 9H – Super kvalitet 3D")</f>
        <v>2-Pack Apple Watch 40mm – Härdat glas 9H – Super kvalitet 3D</v>
      </c>
      <c r="F7637" s="1" t="s">
        <v>1418</v>
      </c>
      <c r="G7637" s="1" t="s">
        <v>1419</v>
      </c>
      <c r="H7637" s="1" t="s">
        <v>1420</v>
      </c>
      <c r="I7637" s="1" t="s">
        <v>16</v>
      </c>
      <c r="J7637" s="1" t="s">
        <v>23</v>
      </c>
      <c r="K7637" s="1" t="s">
        <v>16</v>
      </c>
      <c r="L7637" s="1" t="s">
        <v>16</v>
      </c>
      <c r="M7637" s="1" t="s">
        <v>16</v>
      </c>
      <c r="N7637" s="1" t="s">
        <v>16</v>
      </c>
      <c r="O7637" s="1">
        <v>55.2</v>
      </c>
      <c r="P7637" s="1">
        <v>1.0</v>
      </c>
    </row>
    <row r="7638">
      <c r="A7638" s="1" t="s">
        <v>29</v>
      </c>
      <c r="B7638" s="1" t="s">
        <v>9886</v>
      </c>
      <c r="C7638" s="2" t="s">
        <v>9857</v>
      </c>
      <c r="D7638" s="1" t="s">
        <v>19</v>
      </c>
      <c r="E7638" s="3" t="str">
        <f>HYPERLINK("https://fyndiq.se/produkt/60656ba8dce64ae4/", "2 Pack Samsung Galaxy A50 - Härdat glas 9H - Super kvalitet 3D")</f>
        <v>2 Pack Samsung Galaxy A50 - Härdat glas 9H - Super kvalitet 3D</v>
      </c>
      <c r="F7638" s="1" t="s">
        <v>645</v>
      </c>
      <c r="G7638" s="1" t="s">
        <v>646</v>
      </c>
      <c r="H7638" s="1" t="s">
        <v>647</v>
      </c>
      <c r="I7638" s="1" t="s">
        <v>16</v>
      </c>
      <c r="J7638" s="1" t="s">
        <v>23</v>
      </c>
      <c r="K7638" s="1" t="s">
        <v>16</v>
      </c>
      <c r="L7638" s="1" t="s">
        <v>16</v>
      </c>
      <c r="M7638" s="1" t="s">
        <v>16</v>
      </c>
      <c r="N7638" s="1" t="s">
        <v>16</v>
      </c>
      <c r="O7638" s="1">
        <v>63.2</v>
      </c>
      <c r="P7638" s="1">
        <v>1.0</v>
      </c>
    </row>
    <row r="7639">
      <c r="A7639" s="1" t="s">
        <v>29</v>
      </c>
      <c r="B7639" s="1" t="s">
        <v>9887</v>
      </c>
      <c r="C7639" s="2" t="s">
        <v>9857</v>
      </c>
      <c r="D7639" s="1" t="s">
        <v>19</v>
      </c>
      <c r="E7639" s="3" t="str">
        <f>HYPERLINK("https://fyndiq.se/produkt/860b7dade19d4d2f/", "2-Pack XIAOMI REDMI A3 Skärmskydd - Härdat Glas 9H - Super kvalitet 3D")</f>
        <v>2-Pack XIAOMI REDMI A3 Skärmskydd - Härdat Glas 9H - Super kvalitet 3D</v>
      </c>
      <c r="F7639" s="1" t="s">
        <v>200</v>
      </c>
      <c r="G7639" s="1" t="s">
        <v>201</v>
      </c>
      <c r="H7639" s="1" t="s">
        <v>202</v>
      </c>
      <c r="I7639" s="1" t="s">
        <v>16</v>
      </c>
      <c r="J7639" s="1" t="s">
        <v>23</v>
      </c>
      <c r="K7639" s="1" t="s">
        <v>16</v>
      </c>
      <c r="L7639" s="1" t="s">
        <v>16</v>
      </c>
      <c r="M7639" s="1" t="s">
        <v>16</v>
      </c>
      <c r="N7639" s="1" t="s">
        <v>16</v>
      </c>
      <c r="O7639" s="1">
        <v>63.2</v>
      </c>
      <c r="P7639" s="1">
        <v>1.0</v>
      </c>
    </row>
    <row r="7640">
      <c r="A7640" s="1" t="s">
        <v>29</v>
      </c>
      <c r="B7640" s="1" t="s">
        <v>9888</v>
      </c>
      <c r="C7640" s="2" t="s">
        <v>9857</v>
      </c>
      <c r="D7640" s="1" t="s">
        <v>19</v>
      </c>
      <c r="E7640" s="3" t="str">
        <f>HYPERLINK("https://fyndiq.se/produkt/cca32c7691964f26/", "Snabb väggladdare - USB-C PD, USB-A - 20W med USB-A til Lightning kabel, 1m")</f>
        <v>Snabb väggladdare - USB-C PD, USB-A - 20W med USB-A til Lightning kabel, 1m</v>
      </c>
      <c r="F7640" s="1" t="s">
        <v>9889</v>
      </c>
      <c r="G7640" s="1" t="s">
        <v>9890</v>
      </c>
      <c r="H7640" s="1" t="s">
        <v>9891</v>
      </c>
      <c r="I7640" s="1" t="s">
        <v>16</v>
      </c>
      <c r="J7640" s="1" t="s">
        <v>23</v>
      </c>
      <c r="K7640" s="1" t="s">
        <v>16</v>
      </c>
      <c r="L7640" s="1" t="s">
        <v>16</v>
      </c>
      <c r="M7640" s="1" t="s">
        <v>16</v>
      </c>
      <c r="N7640" s="1" t="s">
        <v>16</v>
      </c>
      <c r="O7640" s="1">
        <v>127.2</v>
      </c>
      <c r="P7640" s="1">
        <v>1.0</v>
      </c>
    </row>
    <row r="7641">
      <c r="A7641" s="1" t="s">
        <v>29</v>
      </c>
      <c r="B7641" s="1" t="s">
        <v>9892</v>
      </c>
      <c r="C7641" s="2" t="s">
        <v>9857</v>
      </c>
      <c r="D7641" s="1" t="s">
        <v>19</v>
      </c>
      <c r="E7641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7641" s="1" t="s">
        <v>2445</v>
      </c>
      <c r="G7641" s="1" t="s">
        <v>2446</v>
      </c>
      <c r="H7641" s="1" t="s">
        <v>2447</v>
      </c>
      <c r="I7641" s="1" t="s">
        <v>16</v>
      </c>
      <c r="J7641" s="1" t="s">
        <v>23</v>
      </c>
      <c r="K7641" s="1" t="s">
        <v>16</v>
      </c>
      <c r="L7641" s="1" t="s">
        <v>16</v>
      </c>
      <c r="M7641" s="1" t="s">
        <v>16</v>
      </c>
      <c r="N7641" s="1" t="s">
        <v>16</v>
      </c>
      <c r="O7641" s="1">
        <v>79.2</v>
      </c>
      <c r="P7641" s="1">
        <v>1.0</v>
      </c>
    </row>
    <row r="7642">
      <c r="A7642" s="1" t="s">
        <v>29</v>
      </c>
      <c r="B7642" s="1" t="s">
        <v>9893</v>
      </c>
      <c r="C7642" s="2" t="s">
        <v>9857</v>
      </c>
      <c r="D7642" s="1" t="s">
        <v>19</v>
      </c>
      <c r="E7642" s="3" t="str">
        <f>HYPERLINK("https://fyndiq.se/produkt/a00b62acc6644fd2/", "2-Pack Samsung Galaxy S10 - Härdat glas 9H – Super kvalitet 3D")</f>
        <v>2-Pack Samsung Galaxy S10 - Härdat glas 9H – Super kvalitet 3D</v>
      </c>
      <c r="F7642" s="1" t="s">
        <v>1291</v>
      </c>
      <c r="G7642" s="1" t="s">
        <v>1292</v>
      </c>
      <c r="H7642" s="1" t="s">
        <v>1293</v>
      </c>
      <c r="I7642" s="1" t="s">
        <v>16</v>
      </c>
      <c r="J7642" s="1" t="s">
        <v>23</v>
      </c>
      <c r="K7642" s="1" t="s">
        <v>16</v>
      </c>
      <c r="L7642" s="1" t="s">
        <v>16</v>
      </c>
      <c r="M7642" s="1" t="s">
        <v>16</v>
      </c>
      <c r="N7642" s="1" t="s">
        <v>16</v>
      </c>
      <c r="O7642" s="1">
        <v>63.2</v>
      </c>
      <c r="P7642" s="1">
        <v>1.0</v>
      </c>
    </row>
    <row r="7643">
      <c r="A7643" s="1" t="s">
        <v>29</v>
      </c>
      <c r="B7643" s="1" t="s">
        <v>9894</v>
      </c>
      <c r="C7643" s="2" t="s">
        <v>9857</v>
      </c>
      <c r="D7643" s="1" t="s">
        <v>19</v>
      </c>
      <c r="E7643" s="3" t="str">
        <f>HYPERLINK("https://fyndiq.se/produkt/03a480989c2048fb/", "2 Pack Samsung Galaxy S8 Plus - Härdat glas 9H–Super kvalitet 3D")</f>
        <v>2 Pack Samsung Galaxy S8 Plus - Härdat glas 9H–Super kvalitet 3D</v>
      </c>
      <c r="F7643" s="1" t="s">
        <v>991</v>
      </c>
      <c r="G7643" s="1" t="s">
        <v>992</v>
      </c>
      <c r="H7643" s="1" t="s">
        <v>993</v>
      </c>
      <c r="I7643" s="1" t="s">
        <v>16</v>
      </c>
      <c r="J7643" s="1" t="s">
        <v>23</v>
      </c>
      <c r="K7643" s="1" t="s">
        <v>16</v>
      </c>
      <c r="L7643" s="1" t="s">
        <v>16</v>
      </c>
      <c r="M7643" s="1" t="s">
        <v>16</v>
      </c>
      <c r="N7643" s="1" t="s">
        <v>16</v>
      </c>
      <c r="O7643" s="1">
        <v>63.2</v>
      </c>
      <c r="P7643" s="1">
        <v>1.0</v>
      </c>
    </row>
    <row r="7644">
      <c r="A7644" s="1" t="s">
        <v>29</v>
      </c>
      <c r="B7644" s="1" t="s">
        <v>9895</v>
      </c>
      <c r="C7644" s="2" t="s">
        <v>9857</v>
      </c>
      <c r="D7644" s="1" t="s">
        <v>19</v>
      </c>
      <c r="E7644" s="3" t="str">
        <f>HYPERLINK("https://fyndiq.se/produkt/ccf4e05c9719465a/", "2-Pack Samsung Z FOLD 5 Skärmskydd - Härdat Glas 9H - Super kvalitet 3D")</f>
        <v>2-Pack Samsung Z FOLD 5 Skärmskydd - Härdat Glas 9H - Super kvalitet 3D</v>
      </c>
      <c r="F7644" s="1" t="s">
        <v>1584</v>
      </c>
      <c r="G7644" s="1" t="s">
        <v>1585</v>
      </c>
      <c r="H7644" s="1" t="s">
        <v>1586</v>
      </c>
      <c r="I7644" s="1" t="s">
        <v>16</v>
      </c>
      <c r="J7644" s="1" t="s">
        <v>23</v>
      </c>
      <c r="K7644" s="1" t="s">
        <v>16</v>
      </c>
      <c r="L7644" s="1" t="s">
        <v>16</v>
      </c>
      <c r="M7644" s="1" t="s">
        <v>16</v>
      </c>
      <c r="N7644" s="1" t="s">
        <v>16</v>
      </c>
      <c r="O7644" s="1">
        <v>63.2</v>
      </c>
      <c r="P7644" s="1">
        <v>1.0</v>
      </c>
    </row>
    <row r="7645">
      <c r="A7645" s="1" t="s">
        <v>29</v>
      </c>
      <c r="B7645" s="1" t="s">
        <v>9896</v>
      </c>
      <c r="C7645" s="2" t="s">
        <v>9857</v>
      </c>
      <c r="D7645" s="1" t="s">
        <v>19</v>
      </c>
      <c r="E764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7645" s="1" t="s">
        <v>722</v>
      </c>
      <c r="G7645" s="1" t="s">
        <v>723</v>
      </c>
      <c r="H7645" s="1" t="s">
        <v>724</v>
      </c>
      <c r="I7645" s="1" t="s">
        <v>16</v>
      </c>
      <c r="J7645" s="1" t="s">
        <v>23</v>
      </c>
      <c r="K7645" s="1" t="s">
        <v>16</v>
      </c>
      <c r="L7645" s="1" t="s">
        <v>16</v>
      </c>
      <c r="M7645" s="1" t="s">
        <v>16</v>
      </c>
      <c r="N7645" s="1" t="s">
        <v>16</v>
      </c>
      <c r="O7645" s="1">
        <v>79.2</v>
      </c>
      <c r="P7645" s="1">
        <v>1.0</v>
      </c>
    </row>
    <row r="7646">
      <c r="A7646" s="1" t="s">
        <v>29</v>
      </c>
      <c r="B7646" s="1" t="s">
        <v>9897</v>
      </c>
      <c r="C7646" s="2" t="s">
        <v>9857</v>
      </c>
      <c r="D7646" s="1" t="s">
        <v>19</v>
      </c>
      <c r="E7646" s="3" t="str">
        <f>HYPERLINK("https://fyndiq.se/produkt/925ae49423884615/", "2-Pack Samsung S22 Ultra Skärmskydd &amp; 1-Pack linsskydd -9H GLAS")</f>
        <v>2-Pack Samsung S22 Ultra Skärmskydd &amp; 1-Pack linsskydd -9H GLAS</v>
      </c>
      <c r="F7646" s="1" t="s">
        <v>335</v>
      </c>
      <c r="G7646" s="1" t="s">
        <v>336</v>
      </c>
      <c r="H7646" s="1" t="s">
        <v>337</v>
      </c>
      <c r="I7646" s="1" t="s">
        <v>16</v>
      </c>
      <c r="J7646" s="1" t="s">
        <v>23</v>
      </c>
      <c r="K7646" s="1" t="s">
        <v>16</v>
      </c>
      <c r="L7646" s="1" t="s">
        <v>16</v>
      </c>
      <c r="M7646" s="1" t="s">
        <v>16</v>
      </c>
      <c r="N7646" s="1" t="s">
        <v>16</v>
      </c>
      <c r="O7646" s="1">
        <v>71.2</v>
      </c>
      <c r="P7646" s="1">
        <v>1.0</v>
      </c>
    </row>
    <row r="7647">
      <c r="A7647" s="1" t="s">
        <v>29</v>
      </c>
      <c r="B7647" s="1" t="s">
        <v>9898</v>
      </c>
      <c r="C7647" s="2" t="s">
        <v>9857</v>
      </c>
      <c r="D7647" s="1" t="s">
        <v>19</v>
      </c>
      <c r="E7647" s="3" t="str">
        <f>HYPERLINK("https://fyndiq.se/produkt/3abf40afda9144b8/", "Apple Watch Series 6/5/SE 44mm–Härdat glas 9H–3D Super kvalitet")</f>
        <v>Apple Watch Series 6/5/SE 44mm–Härdat glas 9H–3D Super kvalitet</v>
      </c>
      <c r="F7647" s="1" t="s">
        <v>5216</v>
      </c>
      <c r="G7647" s="1" t="s">
        <v>5217</v>
      </c>
      <c r="H7647" s="1" t="s">
        <v>5218</v>
      </c>
      <c r="I7647" s="1" t="s">
        <v>16</v>
      </c>
      <c r="J7647" s="1" t="s">
        <v>23</v>
      </c>
      <c r="K7647" s="1" t="s">
        <v>16</v>
      </c>
      <c r="L7647" s="1" t="s">
        <v>16</v>
      </c>
      <c r="M7647" s="1" t="s">
        <v>16</v>
      </c>
      <c r="N7647" s="1" t="s">
        <v>16</v>
      </c>
      <c r="O7647" s="1">
        <v>47.2</v>
      </c>
      <c r="P7647" s="1">
        <v>1.0</v>
      </c>
    </row>
    <row r="7648">
      <c r="A7648" s="1" t="s">
        <v>29</v>
      </c>
      <c r="B7648" s="1" t="s">
        <v>9899</v>
      </c>
      <c r="C7648" s="2" t="s">
        <v>9857</v>
      </c>
      <c r="D7648" s="1" t="s">
        <v>19</v>
      </c>
      <c r="E7648" s="3" t="str">
        <f>HYPERLINK("https://fyndiq.se/produkt/e66bda58799e4ae9/", "Trådlösa Hörlurar med Bluetooth 5.0 och Svart Silikonfodral – Avancerad Brusreducering")</f>
        <v>Trådlösa Hörlurar med Bluetooth 5.0 och Svart Silikonfodral – Avancerad Brusreducering</v>
      </c>
      <c r="F7648" s="1" t="s">
        <v>9900</v>
      </c>
      <c r="G7648" s="1" t="s">
        <v>9901</v>
      </c>
      <c r="H7648" s="1" t="s">
        <v>9902</v>
      </c>
      <c r="I7648" s="1" t="s">
        <v>16</v>
      </c>
      <c r="J7648" s="1" t="s">
        <v>23</v>
      </c>
      <c r="K7648" s="1" t="s">
        <v>16</v>
      </c>
      <c r="L7648" s="1" t="s">
        <v>16</v>
      </c>
      <c r="M7648" s="1" t="s">
        <v>16</v>
      </c>
      <c r="N7648" s="1" t="s">
        <v>16</v>
      </c>
      <c r="O7648" s="1">
        <v>199.2</v>
      </c>
      <c r="P7648" s="1">
        <v>1.0</v>
      </c>
    </row>
    <row r="7649">
      <c r="A7649" s="1" t="s">
        <v>29</v>
      </c>
      <c r="B7649" s="1" t="s">
        <v>9903</v>
      </c>
      <c r="C7649" s="2" t="s">
        <v>9857</v>
      </c>
      <c r="D7649" s="1" t="s">
        <v>19</v>
      </c>
      <c r="E7649" s="3" t="str">
        <f>HYPERLINK("https://fyndiq.se/produkt/56c72c0ba5f749b5/", "2-Pack SAMSUNG S24 Skärmskydd - Härdat Glas 9H - Super kvalitet 3D")</f>
        <v>2-Pack SAMSUNG S24 Skärmskydd - Härdat Glas 9H - Super kvalitet 3D</v>
      </c>
      <c r="F7649" s="1" t="s">
        <v>263</v>
      </c>
      <c r="G7649" s="1" t="s">
        <v>264</v>
      </c>
      <c r="H7649" s="1" t="s">
        <v>265</v>
      </c>
      <c r="I7649" s="1" t="s">
        <v>16</v>
      </c>
      <c r="J7649" s="1" t="s">
        <v>23</v>
      </c>
      <c r="K7649" s="1" t="s">
        <v>16</v>
      </c>
      <c r="L7649" s="1" t="s">
        <v>16</v>
      </c>
      <c r="M7649" s="1" t="s">
        <v>16</v>
      </c>
      <c r="N7649" s="1" t="s">
        <v>16</v>
      </c>
      <c r="O7649" s="1">
        <v>71.2</v>
      </c>
      <c r="P7649" s="1">
        <v>1.0</v>
      </c>
    </row>
    <row r="7650">
      <c r="A7650" s="1" t="s">
        <v>29</v>
      </c>
      <c r="B7650" s="1" t="s">
        <v>9904</v>
      </c>
      <c r="C7650" s="2" t="s">
        <v>9857</v>
      </c>
      <c r="D7650" s="1" t="s">
        <v>19</v>
      </c>
      <c r="E7650" s="3" t="str">
        <f>HYPERLINK("https://fyndiq.se/produkt/e4b87757208946c3/", "2-Pack Samsung S10E Skärmskydd - Härdat Glas 9H - Super kvalitet 3D")</f>
        <v>2-Pack Samsung S10E Skärmskydd - Härdat Glas 9H - Super kvalitet 3D</v>
      </c>
      <c r="F7650" s="1" t="s">
        <v>95</v>
      </c>
      <c r="G7650" s="1" t="s">
        <v>96</v>
      </c>
      <c r="H7650" s="1" t="s">
        <v>97</v>
      </c>
      <c r="I7650" s="1" t="s">
        <v>16</v>
      </c>
      <c r="J7650" s="1" t="s">
        <v>23</v>
      </c>
      <c r="K7650" s="1" t="s">
        <v>16</v>
      </c>
      <c r="L7650" s="1" t="s">
        <v>16</v>
      </c>
      <c r="M7650" s="1" t="s">
        <v>16</v>
      </c>
      <c r="N7650" s="1" t="s">
        <v>16</v>
      </c>
      <c r="O7650" s="1">
        <v>63.2</v>
      </c>
      <c r="P7650" s="1">
        <v>1.0</v>
      </c>
    </row>
    <row r="7651">
      <c r="A7651" s="1" t="s">
        <v>29</v>
      </c>
      <c r="B7651" s="1" t="s">
        <v>9905</v>
      </c>
      <c r="C7651" s="2" t="s">
        <v>9857</v>
      </c>
      <c r="D7651" s="1" t="s">
        <v>19</v>
      </c>
      <c r="E7651" s="3" t="str">
        <f>HYPERLINK("https://fyndiq.se/produkt/56c72c0ba5f749b5/", "2-Pack SAMSUNG S24 Skärmskydd - Härdat Glas 9H - Super kvalitet 3D")</f>
        <v>2-Pack SAMSUNG S24 Skärmskydd - Härdat Glas 9H - Super kvalitet 3D</v>
      </c>
      <c r="F7651" s="1" t="s">
        <v>263</v>
      </c>
      <c r="G7651" s="1" t="s">
        <v>264</v>
      </c>
      <c r="H7651" s="1" t="s">
        <v>265</v>
      </c>
      <c r="I7651" s="1" t="s">
        <v>16</v>
      </c>
      <c r="J7651" s="1" t="s">
        <v>23</v>
      </c>
      <c r="K7651" s="1" t="s">
        <v>16</v>
      </c>
      <c r="L7651" s="1" t="s">
        <v>16</v>
      </c>
      <c r="M7651" s="1" t="s">
        <v>16</v>
      </c>
      <c r="N7651" s="1" t="s">
        <v>16</v>
      </c>
      <c r="O7651" s="1">
        <v>71.2</v>
      </c>
      <c r="P7651" s="1">
        <v>1.0</v>
      </c>
    </row>
    <row r="7652">
      <c r="A7652" s="1" t="s">
        <v>29</v>
      </c>
      <c r="B7652" s="1" t="s">
        <v>9906</v>
      </c>
      <c r="C7652" s="2" t="s">
        <v>9857</v>
      </c>
      <c r="D7652" s="1" t="s">
        <v>19</v>
      </c>
      <c r="E7652" s="3" t="str">
        <f t="shared" ref="E7652:E7653" si="168">HYPERLINK("https://fyndiq.se/produkt/4c221907d1254100/", "2-Pack Samsung A14 Skärmskydd - Härdat Glas 9H - Super kvalitet 3D")</f>
        <v>2-Pack Samsung A14 Skärmskydd - Härdat Glas 9H - Super kvalitet 3D</v>
      </c>
      <c r="F7652" s="1" t="s">
        <v>167</v>
      </c>
      <c r="G7652" s="1" t="s">
        <v>168</v>
      </c>
      <c r="H7652" s="1" t="s">
        <v>169</v>
      </c>
      <c r="I7652" s="1" t="s">
        <v>16</v>
      </c>
      <c r="J7652" s="1" t="s">
        <v>23</v>
      </c>
      <c r="K7652" s="1" t="s">
        <v>16</v>
      </c>
      <c r="L7652" s="1" t="s">
        <v>16</v>
      </c>
      <c r="M7652" s="1" t="s">
        <v>16</v>
      </c>
      <c r="N7652" s="1" t="s">
        <v>16</v>
      </c>
      <c r="O7652" s="1">
        <v>63.2</v>
      </c>
      <c r="P7652" s="1">
        <v>1.0</v>
      </c>
    </row>
    <row r="7653">
      <c r="A7653" s="1" t="s">
        <v>29</v>
      </c>
      <c r="B7653" s="1" t="s">
        <v>9907</v>
      </c>
      <c r="C7653" s="2" t="s">
        <v>9857</v>
      </c>
      <c r="D7653" s="1" t="s">
        <v>19</v>
      </c>
      <c r="E7653" s="3" t="str">
        <f t="shared" si="168"/>
        <v>2-Pack Samsung A14 Skärmskydd - Härdat Glas 9H - Super kvalitet 3D</v>
      </c>
      <c r="F7653" s="1" t="s">
        <v>167</v>
      </c>
      <c r="G7653" s="1" t="s">
        <v>168</v>
      </c>
      <c r="H7653" s="1" t="s">
        <v>169</v>
      </c>
      <c r="I7653" s="1" t="s">
        <v>16</v>
      </c>
      <c r="J7653" s="1" t="s">
        <v>23</v>
      </c>
      <c r="K7653" s="1" t="s">
        <v>16</v>
      </c>
      <c r="L7653" s="1" t="s">
        <v>16</v>
      </c>
      <c r="M7653" s="1" t="s">
        <v>16</v>
      </c>
      <c r="N7653" s="1" t="s">
        <v>16</v>
      </c>
      <c r="O7653" s="1">
        <v>63.2</v>
      </c>
      <c r="P7653" s="1">
        <v>1.0</v>
      </c>
    </row>
    <row r="7654">
      <c r="A7654" s="1" t="s">
        <v>29</v>
      </c>
      <c r="B7654" s="1" t="s">
        <v>9908</v>
      </c>
      <c r="C7654" s="2" t="s">
        <v>9857</v>
      </c>
      <c r="D7654" s="1" t="s">
        <v>19</v>
      </c>
      <c r="E7654" s="3" t="str">
        <f>HYPERLINK("https://fyndiq.se/produkt/56c72c0ba5f749b5/", "2-Pack SAMSUNG S24 Skärmskydd - Härdat Glas 9H - Super kvalitet 3D")</f>
        <v>2-Pack SAMSUNG S24 Skärmskydd - Härdat Glas 9H - Super kvalitet 3D</v>
      </c>
      <c r="F7654" s="1" t="s">
        <v>263</v>
      </c>
      <c r="G7654" s="1" t="s">
        <v>264</v>
      </c>
      <c r="H7654" s="1" t="s">
        <v>265</v>
      </c>
      <c r="I7654" s="1" t="s">
        <v>16</v>
      </c>
      <c r="J7654" s="1" t="s">
        <v>23</v>
      </c>
      <c r="K7654" s="1" t="s">
        <v>16</v>
      </c>
      <c r="L7654" s="1" t="s">
        <v>16</v>
      </c>
      <c r="M7654" s="1" t="s">
        <v>16</v>
      </c>
      <c r="N7654" s="1" t="s">
        <v>16</v>
      </c>
      <c r="O7654" s="1">
        <v>71.2</v>
      </c>
      <c r="P7654" s="1">
        <v>1.0</v>
      </c>
    </row>
    <row r="7655">
      <c r="A7655" s="1" t="s">
        <v>29</v>
      </c>
      <c r="B7655" s="1" t="s">
        <v>9909</v>
      </c>
      <c r="C7655" s="2" t="s">
        <v>9857</v>
      </c>
      <c r="D7655" s="1" t="s">
        <v>19</v>
      </c>
      <c r="E7655" s="3" t="str">
        <f>HYPERLINK("https://fyndiq.se/produkt/075d0918f3794557/", "2-Pack Samsung A13 Skärmskydd &amp; 2-Pack linsskydd - Härdat Glas 9H - Super kvalitet 3D")</f>
        <v>2-Pack Samsung A13 Skärmskydd &amp; 2-Pack linsskydd - Härdat Glas 9H - Super kvalitet 3D</v>
      </c>
      <c r="F7655" s="1" t="s">
        <v>2006</v>
      </c>
      <c r="G7655" s="1" t="s">
        <v>2007</v>
      </c>
      <c r="H7655" s="1" t="s">
        <v>2008</v>
      </c>
      <c r="I7655" s="1" t="s">
        <v>16</v>
      </c>
      <c r="J7655" s="1" t="s">
        <v>23</v>
      </c>
      <c r="K7655" s="1" t="s">
        <v>16</v>
      </c>
      <c r="L7655" s="1" t="s">
        <v>16</v>
      </c>
      <c r="M7655" s="1" t="s">
        <v>16</v>
      </c>
      <c r="N7655" s="1" t="s">
        <v>16</v>
      </c>
      <c r="O7655" s="1">
        <v>71.2</v>
      </c>
      <c r="P7655" s="1">
        <v>1.0</v>
      </c>
    </row>
    <row r="7656">
      <c r="A7656" s="1" t="s">
        <v>29</v>
      </c>
      <c r="B7656" s="1" t="s">
        <v>9910</v>
      </c>
      <c r="C7656" s="2" t="s">
        <v>9857</v>
      </c>
      <c r="D7656" s="1" t="s">
        <v>19</v>
      </c>
      <c r="E7656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7656" s="1" t="s">
        <v>296</v>
      </c>
      <c r="G7656" s="1" t="s">
        <v>297</v>
      </c>
      <c r="H7656" s="1" t="s">
        <v>298</v>
      </c>
      <c r="I7656" s="1" t="s">
        <v>16</v>
      </c>
      <c r="J7656" s="1" t="s">
        <v>23</v>
      </c>
      <c r="K7656" s="1" t="s">
        <v>16</v>
      </c>
      <c r="L7656" s="1" t="s">
        <v>16</v>
      </c>
      <c r="M7656" s="1" t="s">
        <v>16</v>
      </c>
      <c r="N7656" s="1" t="s">
        <v>16</v>
      </c>
      <c r="O7656" s="1">
        <v>71.2</v>
      </c>
      <c r="P7656" s="1">
        <v>1.0</v>
      </c>
    </row>
    <row r="7657">
      <c r="A7657" s="1" t="s">
        <v>29</v>
      </c>
      <c r="B7657" s="1" t="s">
        <v>9911</v>
      </c>
      <c r="C7657" s="2" t="s">
        <v>9857</v>
      </c>
      <c r="D7657" s="1" t="s">
        <v>19</v>
      </c>
      <c r="E7657" s="3" t="str">
        <f>HYPERLINK("https://fyndiq.se/produkt/e0b5cbce33334680/", "2 Pack Sony Xperia 10 IV - Härdat glas 9H -Super Kvalitet 3D")</f>
        <v>2 Pack Sony Xperia 10 IV - Härdat glas 9H -Super Kvalitet 3D</v>
      </c>
      <c r="F7657" s="1" t="s">
        <v>250</v>
      </c>
      <c r="G7657" s="1" t="s">
        <v>251</v>
      </c>
      <c r="H7657" s="1" t="s">
        <v>252</v>
      </c>
      <c r="I7657" s="1" t="s">
        <v>16</v>
      </c>
      <c r="J7657" s="1" t="s">
        <v>23</v>
      </c>
      <c r="K7657" s="1" t="s">
        <v>16</v>
      </c>
      <c r="L7657" s="1" t="s">
        <v>16</v>
      </c>
      <c r="M7657" s="1" t="s">
        <v>16</v>
      </c>
      <c r="N7657" s="1" t="s">
        <v>16</v>
      </c>
      <c r="O7657" s="1">
        <v>71.2</v>
      </c>
      <c r="P7657" s="1">
        <v>1.0</v>
      </c>
    </row>
    <row r="7658">
      <c r="A7658" s="1" t="s">
        <v>29</v>
      </c>
      <c r="B7658" s="1" t="s">
        <v>9912</v>
      </c>
      <c r="C7658" s="2" t="s">
        <v>9857</v>
      </c>
      <c r="D7658" s="1" t="s">
        <v>19</v>
      </c>
      <c r="E7658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7658" s="1" t="s">
        <v>1110</v>
      </c>
      <c r="G7658" s="1" t="s">
        <v>1111</v>
      </c>
      <c r="H7658" s="1" t="s">
        <v>1112</v>
      </c>
      <c r="I7658" s="1" t="s">
        <v>16</v>
      </c>
      <c r="J7658" s="1" t="s">
        <v>23</v>
      </c>
      <c r="K7658" s="1" t="s">
        <v>16</v>
      </c>
      <c r="L7658" s="1" t="s">
        <v>16</v>
      </c>
      <c r="M7658" s="1" t="s">
        <v>16</v>
      </c>
      <c r="N7658" s="1" t="s">
        <v>16</v>
      </c>
      <c r="O7658" s="1">
        <v>71.2</v>
      </c>
      <c r="P7658" s="1">
        <v>1.0</v>
      </c>
    </row>
    <row r="7659">
      <c r="A7659" s="1" t="s">
        <v>29</v>
      </c>
      <c r="B7659" s="1" t="s">
        <v>9913</v>
      </c>
      <c r="C7659" s="2" t="s">
        <v>9857</v>
      </c>
      <c r="D7659" s="1" t="s">
        <v>19</v>
      </c>
      <c r="E7659" s="3" t="str">
        <f>HYPERLINK("https://fyndiq.se/produkt/13e76851ca504320/", "2-Pack Samsung Galaxy S22 Ultra - Härdat glas 9H - Top kvalitet")</f>
        <v>2-Pack Samsung Galaxy S22 Ultra - Härdat glas 9H - Top kvalitet</v>
      </c>
      <c r="F7659" s="1" t="s">
        <v>140</v>
      </c>
      <c r="G7659" s="1" t="s">
        <v>141</v>
      </c>
      <c r="H7659" s="1" t="s">
        <v>142</v>
      </c>
      <c r="I7659" s="1" t="s">
        <v>16</v>
      </c>
      <c r="J7659" s="1" t="s">
        <v>23</v>
      </c>
      <c r="K7659" s="1" t="s">
        <v>16</v>
      </c>
      <c r="L7659" s="1" t="s">
        <v>16</v>
      </c>
      <c r="M7659" s="1" t="s">
        <v>16</v>
      </c>
      <c r="N7659" s="1" t="s">
        <v>16</v>
      </c>
      <c r="O7659" s="1">
        <v>63.2</v>
      </c>
      <c r="P7659" s="1">
        <v>1.0</v>
      </c>
    </row>
    <row r="7660">
      <c r="A7660" s="1" t="s">
        <v>29</v>
      </c>
      <c r="B7660" s="1" t="s">
        <v>9914</v>
      </c>
      <c r="C7660" s="2" t="s">
        <v>9857</v>
      </c>
      <c r="D7660" s="1" t="s">
        <v>19</v>
      </c>
      <c r="E766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660" s="1" t="s">
        <v>813</v>
      </c>
      <c r="G7660" s="1" t="s">
        <v>814</v>
      </c>
      <c r="H7660" s="1" t="s">
        <v>815</v>
      </c>
      <c r="I7660" s="1" t="s">
        <v>16</v>
      </c>
      <c r="J7660" s="1" t="s">
        <v>23</v>
      </c>
      <c r="K7660" s="1" t="s">
        <v>16</v>
      </c>
      <c r="L7660" s="1" t="s">
        <v>16</v>
      </c>
      <c r="M7660" s="1" t="s">
        <v>16</v>
      </c>
      <c r="N7660" s="1" t="s">
        <v>16</v>
      </c>
      <c r="O7660" s="1">
        <v>71.2</v>
      </c>
      <c r="P7660" s="1">
        <v>1.0</v>
      </c>
    </row>
    <row r="7661">
      <c r="A7661" s="1" t="s">
        <v>29</v>
      </c>
      <c r="B7661" s="1" t="s">
        <v>9915</v>
      </c>
      <c r="C7661" s="2" t="s">
        <v>9857</v>
      </c>
      <c r="D7661" s="1" t="s">
        <v>19</v>
      </c>
      <c r="E7661" s="3" t="str">
        <f>HYPERLINK("https://fyndiq.se/produkt/a3a0bf045cf0498d/", "2-Pack Huawei P30 Lite - Härdat glas 9H – 3D Super kvalitet")</f>
        <v>2-Pack Huawei P30 Lite - Härdat glas 9H – 3D Super kvalitet</v>
      </c>
      <c r="F7661" s="1" t="s">
        <v>1011</v>
      </c>
      <c r="G7661" s="1" t="s">
        <v>1012</v>
      </c>
      <c r="H7661" s="1" t="s">
        <v>1013</v>
      </c>
      <c r="I7661" s="1" t="s">
        <v>16</v>
      </c>
      <c r="J7661" s="1" t="s">
        <v>23</v>
      </c>
      <c r="K7661" s="1" t="s">
        <v>16</v>
      </c>
      <c r="L7661" s="1" t="s">
        <v>16</v>
      </c>
      <c r="M7661" s="1" t="s">
        <v>16</v>
      </c>
      <c r="N7661" s="1" t="s">
        <v>16</v>
      </c>
      <c r="O7661" s="1">
        <v>63.2</v>
      </c>
      <c r="P7661" s="1">
        <v>1.0</v>
      </c>
    </row>
    <row r="7662">
      <c r="A7662" s="1" t="s">
        <v>29</v>
      </c>
      <c r="B7662" s="1" t="s">
        <v>9916</v>
      </c>
      <c r="C7662" s="2" t="s">
        <v>9857</v>
      </c>
      <c r="D7662" s="1" t="s">
        <v>19</v>
      </c>
      <c r="E766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7662" s="1" t="s">
        <v>614</v>
      </c>
      <c r="G7662" s="1" t="s">
        <v>615</v>
      </c>
      <c r="H7662" s="1" t="s">
        <v>616</v>
      </c>
      <c r="I7662" s="1" t="s">
        <v>16</v>
      </c>
      <c r="J7662" s="1" t="s">
        <v>23</v>
      </c>
      <c r="K7662" s="1" t="s">
        <v>16</v>
      </c>
      <c r="L7662" s="1" t="s">
        <v>16</v>
      </c>
      <c r="M7662" s="1" t="s">
        <v>16</v>
      </c>
      <c r="N7662" s="1" t="s">
        <v>16</v>
      </c>
      <c r="O7662" s="1">
        <v>71.2</v>
      </c>
      <c r="P7662" s="1">
        <v>1.0</v>
      </c>
    </row>
    <row r="7663">
      <c r="A7663" s="1" t="s">
        <v>29</v>
      </c>
      <c r="B7663" s="1" t="s">
        <v>9917</v>
      </c>
      <c r="C7663" s="2" t="s">
        <v>9857</v>
      </c>
      <c r="D7663" s="1" t="s">
        <v>19</v>
      </c>
      <c r="E7663" s="3" t="str">
        <f>HYPERLINK("https://fyndiq.se/produkt/2477583187264ece/", "2-Pack Samsung S20 - 9H Härdat Glass - Top Kvalitet")</f>
        <v>2-Pack Samsung S20 - 9H Härdat Glass - Top Kvalitet</v>
      </c>
      <c r="F7663" s="1" t="s">
        <v>124</v>
      </c>
      <c r="G7663" s="1" t="s">
        <v>125</v>
      </c>
      <c r="H7663" s="1" t="s">
        <v>126</v>
      </c>
      <c r="I7663" s="1" t="s">
        <v>16</v>
      </c>
      <c r="J7663" s="1" t="s">
        <v>23</v>
      </c>
      <c r="K7663" s="1" t="s">
        <v>16</v>
      </c>
      <c r="L7663" s="1" t="s">
        <v>16</v>
      </c>
      <c r="M7663" s="1" t="s">
        <v>16</v>
      </c>
      <c r="N7663" s="1" t="s">
        <v>16</v>
      </c>
      <c r="O7663" s="1">
        <v>71.2</v>
      </c>
      <c r="P7663" s="1">
        <v>1.0</v>
      </c>
    </row>
    <row r="7664">
      <c r="A7664" s="1" t="s">
        <v>29</v>
      </c>
      <c r="B7664" s="1" t="s">
        <v>9918</v>
      </c>
      <c r="C7664" s="2" t="s">
        <v>9857</v>
      </c>
      <c r="D7664" s="1" t="s">
        <v>19</v>
      </c>
      <c r="E7664" s="3" t="str">
        <f>HYPERLINK("https://fyndiq.se/produkt/13e76851ca504320/", "2-Pack Samsung Galaxy S22 Ultra - Härdat glas 9H - Top kvalitet")</f>
        <v>2-Pack Samsung Galaxy S22 Ultra - Härdat glas 9H - Top kvalitet</v>
      </c>
      <c r="F7664" s="1" t="s">
        <v>140</v>
      </c>
      <c r="G7664" s="1" t="s">
        <v>141</v>
      </c>
      <c r="H7664" s="1" t="s">
        <v>142</v>
      </c>
      <c r="I7664" s="1" t="s">
        <v>16</v>
      </c>
      <c r="J7664" s="1" t="s">
        <v>23</v>
      </c>
      <c r="K7664" s="1" t="s">
        <v>16</v>
      </c>
      <c r="L7664" s="1" t="s">
        <v>16</v>
      </c>
      <c r="M7664" s="1" t="s">
        <v>16</v>
      </c>
      <c r="N7664" s="1" t="s">
        <v>16</v>
      </c>
      <c r="O7664" s="1">
        <v>63.2</v>
      </c>
      <c r="P7664" s="1">
        <v>1.0</v>
      </c>
    </row>
    <row r="7665">
      <c r="A7665" s="1" t="s">
        <v>29</v>
      </c>
      <c r="B7665" s="1" t="s">
        <v>9919</v>
      </c>
      <c r="C7665" s="2" t="s">
        <v>9857</v>
      </c>
      <c r="D7665" s="1" t="s">
        <v>19</v>
      </c>
      <c r="E7665" s="3" t="str">
        <f>HYPERLINK("https://fyndiq.se/produkt/56c72c0ba5f749b5/", "2-Pack SAMSUNG S24 Skärmskydd - Härdat Glas 9H - Super kvalitet 3D")</f>
        <v>2-Pack SAMSUNG S24 Skärmskydd - Härdat Glas 9H - Super kvalitet 3D</v>
      </c>
      <c r="F7665" s="1" t="s">
        <v>263</v>
      </c>
      <c r="G7665" s="1" t="s">
        <v>264</v>
      </c>
      <c r="H7665" s="1" t="s">
        <v>265</v>
      </c>
      <c r="I7665" s="1" t="s">
        <v>16</v>
      </c>
      <c r="J7665" s="1" t="s">
        <v>23</v>
      </c>
      <c r="K7665" s="1" t="s">
        <v>16</v>
      </c>
      <c r="L7665" s="1" t="s">
        <v>16</v>
      </c>
      <c r="M7665" s="1" t="s">
        <v>16</v>
      </c>
      <c r="N7665" s="1" t="s">
        <v>16</v>
      </c>
      <c r="O7665" s="1">
        <v>71.2</v>
      </c>
      <c r="P7665" s="1">
        <v>1.0</v>
      </c>
    </row>
    <row r="7666">
      <c r="A7666" s="1" t="s">
        <v>29</v>
      </c>
      <c r="B7666" s="1" t="s">
        <v>9920</v>
      </c>
      <c r="C7666" s="2" t="s">
        <v>9857</v>
      </c>
      <c r="D7666" s="1" t="s">
        <v>19</v>
      </c>
      <c r="E7666" s="3" t="str">
        <f>HYPERLINK("https://fyndiq.se/produkt/c64bbbf107e34309/", "2-Pack Huawei P30 - Härdat glas 9H – 3D Super kvalitet")</f>
        <v>2-Pack Huawei P30 - Härdat glas 9H – 3D Super kvalitet</v>
      </c>
      <c r="F7666" s="1" t="s">
        <v>845</v>
      </c>
      <c r="G7666" s="1" t="s">
        <v>846</v>
      </c>
      <c r="H7666" s="1" t="s">
        <v>847</v>
      </c>
      <c r="I7666" s="1" t="s">
        <v>16</v>
      </c>
      <c r="J7666" s="1" t="s">
        <v>23</v>
      </c>
      <c r="K7666" s="1" t="s">
        <v>16</v>
      </c>
      <c r="L7666" s="1" t="s">
        <v>16</v>
      </c>
      <c r="M7666" s="1" t="s">
        <v>16</v>
      </c>
      <c r="N7666" s="1" t="s">
        <v>16</v>
      </c>
      <c r="O7666" s="1">
        <v>63.2</v>
      </c>
      <c r="P7666" s="1">
        <v>1.0</v>
      </c>
    </row>
    <row r="7667">
      <c r="A7667" s="1" t="s">
        <v>29</v>
      </c>
      <c r="B7667" s="1" t="s">
        <v>9921</v>
      </c>
      <c r="C7667" s="2" t="s">
        <v>9857</v>
      </c>
      <c r="D7667" s="1" t="s">
        <v>19</v>
      </c>
      <c r="E766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667" s="1" t="s">
        <v>2144</v>
      </c>
      <c r="G7667" s="1" t="s">
        <v>2145</v>
      </c>
      <c r="H7667" s="1" t="s">
        <v>2146</v>
      </c>
      <c r="I7667" s="1" t="s">
        <v>16</v>
      </c>
      <c r="J7667" s="1" t="s">
        <v>23</v>
      </c>
      <c r="K7667" s="1" t="s">
        <v>16</v>
      </c>
      <c r="L7667" s="1" t="s">
        <v>16</v>
      </c>
      <c r="M7667" s="1" t="s">
        <v>16</v>
      </c>
      <c r="N7667" s="1" t="s">
        <v>16</v>
      </c>
      <c r="O7667" s="1">
        <v>63.2</v>
      </c>
      <c r="P7667" s="1">
        <v>1.0</v>
      </c>
    </row>
    <row r="7668">
      <c r="A7668" s="1" t="s">
        <v>29</v>
      </c>
      <c r="B7668" s="1" t="s">
        <v>9922</v>
      </c>
      <c r="C7668" s="2" t="s">
        <v>9857</v>
      </c>
      <c r="D7668" s="1" t="s">
        <v>19</v>
      </c>
      <c r="E7668" s="3" t="str">
        <f>HYPERLINK("https://fyndiq.se/produkt/13e76851ca504320/", "2-Pack Samsung Galaxy S22 Ultra - Härdat glas 9H - Top kvalitet")</f>
        <v>2-Pack Samsung Galaxy S22 Ultra - Härdat glas 9H - Top kvalitet</v>
      </c>
      <c r="F7668" s="1" t="s">
        <v>140</v>
      </c>
      <c r="G7668" s="1" t="s">
        <v>141</v>
      </c>
      <c r="H7668" s="1" t="s">
        <v>142</v>
      </c>
      <c r="I7668" s="1" t="s">
        <v>16</v>
      </c>
      <c r="J7668" s="1" t="s">
        <v>23</v>
      </c>
      <c r="K7668" s="1" t="s">
        <v>16</v>
      </c>
      <c r="L7668" s="1" t="s">
        <v>16</v>
      </c>
      <c r="M7668" s="1" t="s">
        <v>16</v>
      </c>
      <c r="N7668" s="1" t="s">
        <v>16</v>
      </c>
      <c r="O7668" s="1">
        <v>63.2</v>
      </c>
      <c r="P7668" s="1">
        <v>1.0</v>
      </c>
    </row>
    <row r="7669">
      <c r="A7669" s="1" t="s">
        <v>29</v>
      </c>
      <c r="B7669" s="1" t="s">
        <v>9923</v>
      </c>
      <c r="C7669" s="2" t="s">
        <v>9857</v>
      </c>
      <c r="D7669" s="1" t="s">
        <v>19</v>
      </c>
      <c r="E7669" s="3" t="str">
        <f t="shared" ref="E7669:E7670" si="169">HYPERLINK("https://fyndiq.se/produkt/4bbb3fa8e0b44286/", "2-Pack XIAOMI REDMI 13C Skärmskydd - Härdat Glas 9H - Super kvalitet 3D")</f>
        <v>2-Pack XIAOMI REDMI 13C Skärmskydd - Härdat Glas 9H - Super kvalitet 3D</v>
      </c>
      <c r="F7669" s="1" t="s">
        <v>103</v>
      </c>
      <c r="G7669" s="1" t="s">
        <v>104</v>
      </c>
      <c r="H7669" s="1" t="s">
        <v>105</v>
      </c>
      <c r="I7669" s="1" t="s">
        <v>16</v>
      </c>
      <c r="J7669" s="1" t="s">
        <v>23</v>
      </c>
      <c r="K7669" s="1" t="s">
        <v>16</v>
      </c>
      <c r="L7669" s="1" t="s">
        <v>16</v>
      </c>
      <c r="M7669" s="1" t="s">
        <v>16</v>
      </c>
      <c r="N7669" s="1" t="s">
        <v>16</v>
      </c>
      <c r="O7669" s="1">
        <v>63.2</v>
      </c>
      <c r="P7669" s="1">
        <v>1.0</v>
      </c>
    </row>
    <row r="7670">
      <c r="A7670" s="1" t="s">
        <v>29</v>
      </c>
      <c r="B7670" s="1" t="s">
        <v>9924</v>
      </c>
      <c r="C7670" s="2" t="s">
        <v>9857</v>
      </c>
      <c r="D7670" s="1" t="s">
        <v>19</v>
      </c>
      <c r="E7670" s="3" t="str">
        <f t="shared" si="169"/>
        <v>2-Pack XIAOMI REDMI 13C Skärmskydd - Härdat Glas 9H - Super kvalitet 3D</v>
      </c>
      <c r="F7670" s="1" t="s">
        <v>103</v>
      </c>
      <c r="G7670" s="1" t="s">
        <v>104</v>
      </c>
      <c r="H7670" s="1" t="s">
        <v>105</v>
      </c>
      <c r="I7670" s="1" t="s">
        <v>16</v>
      </c>
      <c r="J7670" s="1" t="s">
        <v>23</v>
      </c>
      <c r="K7670" s="1" t="s">
        <v>16</v>
      </c>
      <c r="L7670" s="1" t="s">
        <v>16</v>
      </c>
      <c r="M7670" s="1" t="s">
        <v>16</v>
      </c>
      <c r="N7670" s="1" t="s">
        <v>16</v>
      </c>
      <c r="O7670" s="1">
        <v>63.2</v>
      </c>
      <c r="P7670" s="1">
        <v>1.0</v>
      </c>
    </row>
    <row r="7671">
      <c r="A7671" s="1" t="s">
        <v>29</v>
      </c>
      <c r="B7671" s="1" t="s">
        <v>9925</v>
      </c>
      <c r="C7671" s="2" t="s">
        <v>9857</v>
      </c>
      <c r="D7671" s="1" t="s">
        <v>19</v>
      </c>
      <c r="E7671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671" s="1" t="s">
        <v>2858</v>
      </c>
      <c r="G7671" s="1" t="s">
        <v>2859</v>
      </c>
      <c r="H7671" s="1" t="s">
        <v>2860</v>
      </c>
      <c r="I7671" s="1" t="s">
        <v>16</v>
      </c>
      <c r="J7671" s="1" t="s">
        <v>23</v>
      </c>
      <c r="K7671" s="1" t="s">
        <v>16</v>
      </c>
      <c r="L7671" s="1" t="s">
        <v>16</v>
      </c>
      <c r="M7671" s="1" t="s">
        <v>16</v>
      </c>
      <c r="N7671" s="1" t="s">
        <v>16</v>
      </c>
      <c r="O7671" s="1">
        <v>63.2</v>
      </c>
      <c r="P7671" s="1">
        <v>1.0</v>
      </c>
    </row>
    <row r="7672">
      <c r="A7672" s="1" t="s">
        <v>29</v>
      </c>
      <c r="B7672" s="1" t="s">
        <v>9926</v>
      </c>
      <c r="C7672" s="2" t="s">
        <v>9857</v>
      </c>
      <c r="D7672" s="1" t="s">
        <v>19</v>
      </c>
      <c r="E7672" s="3" t="str">
        <f>HYPERLINK("https://fyndiq.se/produkt/e4b87757208946c3/", "2-Pack Samsung S10E Skärmskydd - Härdat Glas 9H - Super kvalitet 3D")</f>
        <v>2-Pack Samsung S10E Skärmskydd - Härdat Glas 9H - Super kvalitet 3D</v>
      </c>
      <c r="F7672" s="1" t="s">
        <v>95</v>
      </c>
      <c r="G7672" s="1" t="s">
        <v>96</v>
      </c>
      <c r="H7672" s="1" t="s">
        <v>97</v>
      </c>
      <c r="I7672" s="1" t="s">
        <v>16</v>
      </c>
      <c r="J7672" s="1" t="s">
        <v>23</v>
      </c>
      <c r="K7672" s="1" t="s">
        <v>16</v>
      </c>
      <c r="L7672" s="1" t="s">
        <v>16</v>
      </c>
      <c r="M7672" s="1" t="s">
        <v>16</v>
      </c>
      <c r="N7672" s="1" t="s">
        <v>16</v>
      </c>
      <c r="O7672" s="1">
        <v>63.2</v>
      </c>
      <c r="P7672" s="1">
        <v>1.0</v>
      </c>
    </row>
    <row r="7673">
      <c r="A7673" s="1" t="s">
        <v>29</v>
      </c>
      <c r="B7673" s="1" t="s">
        <v>9927</v>
      </c>
      <c r="C7673" s="2" t="s">
        <v>9857</v>
      </c>
      <c r="D7673" s="1" t="s">
        <v>19</v>
      </c>
      <c r="E7673" s="3" t="str">
        <f>HYPERLINK("https://fyndiq.se/produkt/dd442afde00c4525/", "2-Pack Sony Xperia 5 III - Härdat glas 9H - Super Kvalitet 3D")</f>
        <v>2-Pack Sony Xperia 5 III - Härdat glas 9H - Super Kvalitet 3D</v>
      </c>
      <c r="F7673" s="1" t="s">
        <v>3492</v>
      </c>
      <c r="G7673" s="1" t="s">
        <v>3493</v>
      </c>
      <c r="H7673" s="1" t="s">
        <v>3494</v>
      </c>
      <c r="I7673" s="1" t="s">
        <v>16</v>
      </c>
      <c r="J7673" s="1" t="s">
        <v>23</v>
      </c>
      <c r="K7673" s="1" t="s">
        <v>16</v>
      </c>
      <c r="L7673" s="1" t="s">
        <v>16</v>
      </c>
      <c r="M7673" s="1" t="s">
        <v>16</v>
      </c>
      <c r="N7673" s="1" t="s">
        <v>16</v>
      </c>
      <c r="O7673" s="1">
        <v>63.2</v>
      </c>
      <c r="P7673" s="1">
        <v>1.0</v>
      </c>
    </row>
    <row r="7674">
      <c r="A7674" s="1" t="s">
        <v>29</v>
      </c>
      <c r="B7674" s="1" t="s">
        <v>9928</v>
      </c>
      <c r="C7674" s="2" t="s">
        <v>9857</v>
      </c>
      <c r="D7674" s="1" t="s">
        <v>19</v>
      </c>
      <c r="E7674" s="3" t="str">
        <f>HYPERLINK("https://fyndiq.se/produkt/e4b87757208946c3/", "2-Pack Samsung S10E Skärmskydd - Härdat Glas 9H - Super kvalitet 3D")</f>
        <v>2-Pack Samsung S10E Skärmskydd - Härdat Glas 9H - Super kvalitet 3D</v>
      </c>
      <c r="F7674" s="1" t="s">
        <v>95</v>
      </c>
      <c r="G7674" s="1" t="s">
        <v>96</v>
      </c>
      <c r="H7674" s="1" t="s">
        <v>97</v>
      </c>
      <c r="I7674" s="1" t="s">
        <v>16</v>
      </c>
      <c r="J7674" s="1" t="s">
        <v>23</v>
      </c>
      <c r="K7674" s="1" t="s">
        <v>16</v>
      </c>
      <c r="L7674" s="1" t="s">
        <v>16</v>
      </c>
      <c r="M7674" s="1" t="s">
        <v>16</v>
      </c>
      <c r="N7674" s="1" t="s">
        <v>16</v>
      </c>
      <c r="O7674" s="1">
        <v>63.2</v>
      </c>
      <c r="P7674" s="1">
        <v>1.0</v>
      </c>
    </row>
    <row r="7675">
      <c r="A7675" s="1" t="s">
        <v>29</v>
      </c>
      <c r="B7675" s="1" t="s">
        <v>9929</v>
      </c>
      <c r="C7675" s="2" t="s">
        <v>9857</v>
      </c>
      <c r="D7675" s="1" t="s">
        <v>19</v>
      </c>
      <c r="E767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675" s="1" t="s">
        <v>35</v>
      </c>
      <c r="G7675" s="1" t="s">
        <v>36</v>
      </c>
      <c r="H7675" s="1" t="s">
        <v>37</v>
      </c>
      <c r="I7675" s="1" t="s">
        <v>16</v>
      </c>
      <c r="J7675" s="1" t="s">
        <v>23</v>
      </c>
      <c r="K7675" s="1" t="s">
        <v>16</v>
      </c>
      <c r="L7675" s="1" t="s">
        <v>16</v>
      </c>
      <c r="M7675" s="1" t="s">
        <v>16</v>
      </c>
      <c r="N7675" s="1" t="s">
        <v>16</v>
      </c>
      <c r="O7675" s="1">
        <v>63.2</v>
      </c>
      <c r="P7675" s="1">
        <v>1.0</v>
      </c>
    </row>
    <row r="7676">
      <c r="A7676" s="1" t="s">
        <v>29</v>
      </c>
      <c r="B7676" s="1" t="s">
        <v>9930</v>
      </c>
      <c r="C7676" s="2" t="s">
        <v>9857</v>
      </c>
      <c r="D7676" s="1" t="s">
        <v>19</v>
      </c>
      <c r="E7676" s="3" t="str">
        <f>HYPERLINK("https://fyndiq.se/produkt/3abf40afda9144b8/", "Apple Watch Series 6/5/SE 44mm–Härdat glas 9H–3D Super kvalitet")</f>
        <v>Apple Watch Series 6/5/SE 44mm–Härdat glas 9H–3D Super kvalitet</v>
      </c>
      <c r="F7676" s="1" t="s">
        <v>5216</v>
      </c>
      <c r="G7676" s="1" t="s">
        <v>5217</v>
      </c>
      <c r="H7676" s="1" t="s">
        <v>5218</v>
      </c>
      <c r="I7676" s="1" t="s">
        <v>16</v>
      </c>
      <c r="J7676" s="1" t="s">
        <v>23</v>
      </c>
      <c r="K7676" s="1" t="s">
        <v>16</v>
      </c>
      <c r="L7676" s="1" t="s">
        <v>16</v>
      </c>
      <c r="M7676" s="1" t="s">
        <v>16</v>
      </c>
      <c r="N7676" s="1" t="s">
        <v>16</v>
      </c>
      <c r="O7676" s="1">
        <v>47.2</v>
      </c>
      <c r="P7676" s="1">
        <v>1.0</v>
      </c>
    </row>
    <row r="7677">
      <c r="A7677" s="1" t="s">
        <v>29</v>
      </c>
      <c r="B7677" s="1" t="s">
        <v>9931</v>
      </c>
      <c r="C7677" s="2" t="s">
        <v>9857</v>
      </c>
      <c r="D7677" s="1" t="s">
        <v>19</v>
      </c>
      <c r="E7677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677" s="1" t="s">
        <v>35</v>
      </c>
      <c r="G7677" s="1" t="s">
        <v>36</v>
      </c>
      <c r="H7677" s="1" t="s">
        <v>37</v>
      </c>
      <c r="I7677" s="1" t="s">
        <v>16</v>
      </c>
      <c r="J7677" s="1" t="s">
        <v>23</v>
      </c>
      <c r="K7677" s="1" t="s">
        <v>16</v>
      </c>
      <c r="L7677" s="1" t="s">
        <v>16</v>
      </c>
      <c r="M7677" s="1" t="s">
        <v>16</v>
      </c>
      <c r="N7677" s="1" t="s">
        <v>16</v>
      </c>
      <c r="O7677" s="1">
        <v>63.2</v>
      </c>
      <c r="P7677" s="1">
        <v>1.0</v>
      </c>
    </row>
    <row r="7678">
      <c r="A7678" s="1" t="s">
        <v>29</v>
      </c>
      <c r="B7678" s="1" t="s">
        <v>9932</v>
      </c>
      <c r="C7678" s="2" t="s">
        <v>9857</v>
      </c>
      <c r="D7678" s="1" t="s">
        <v>19</v>
      </c>
      <c r="E7678" s="3" t="str">
        <f>HYPERLINK("https://fyndiq.se/produkt/cd12c16ee4d949e3/", "OnePlus 10 Pro 5G - Härdat Glas 9H - Super kvalitet 3D Skärmskydd")</f>
        <v>OnePlus 10 Pro 5G - Härdat Glas 9H - Super kvalitet 3D Skärmskydd</v>
      </c>
      <c r="F7678" s="1" t="s">
        <v>1221</v>
      </c>
      <c r="G7678" s="1" t="s">
        <v>1222</v>
      </c>
      <c r="H7678" s="1" t="s">
        <v>1223</v>
      </c>
      <c r="I7678" s="1" t="s">
        <v>16</v>
      </c>
      <c r="J7678" s="1" t="s">
        <v>23</v>
      </c>
      <c r="K7678" s="1" t="s">
        <v>16</v>
      </c>
      <c r="L7678" s="1" t="s">
        <v>16</v>
      </c>
      <c r="M7678" s="1" t="s">
        <v>16</v>
      </c>
      <c r="N7678" s="1" t="s">
        <v>16</v>
      </c>
      <c r="O7678" s="1">
        <v>63.2</v>
      </c>
      <c r="P7678" s="1">
        <v>1.0</v>
      </c>
    </row>
    <row r="7679">
      <c r="A7679" s="1" t="s">
        <v>29</v>
      </c>
      <c r="B7679" s="1" t="s">
        <v>9933</v>
      </c>
      <c r="C7679" s="2" t="s">
        <v>9857</v>
      </c>
      <c r="D7679" s="1" t="s">
        <v>19</v>
      </c>
      <c r="E7679" s="3" t="str">
        <f>HYPERLINK("https://fyndiq.se/produkt/6c136b352c1f42d2/", "2-Pack Samsung S23 5G - 9H Härdat Glass - 3D Super Kvalitet Skärmskydd")</f>
        <v>2-Pack Samsung S23 5G - 9H Härdat Glass - 3D Super Kvalitet Skärmskydd</v>
      </c>
      <c r="F7679" s="1" t="s">
        <v>1588</v>
      </c>
      <c r="G7679" s="1" t="s">
        <v>1589</v>
      </c>
      <c r="H7679" s="1" t="s">
        <v>1590</v>
      </c>
      <c r="I7679" s="1" t="s">
        <v>16</v>
      </c>
      <c r="J7679" s="1" t="s">
        <v>23</v>
      </c>
      <c r="K7679" s="1" t="s">
        <v>16</v>
      </c>
      <c r="L7679" s="1" t="s">
        <v>16</v>
      </c>
      <c r="M7679" s="1" t="s">
        <v>16</v>
      </c>
      <c r="N7679" s="1" t="s">
        <v>16</v>
      </c>
      <c r="O7679" s="1">
        <v>63.2</v>
      </c>
      <c r="P7679" s="1">
        <v>1.0</v>
      </c>
    </row>
    <row r="7680">
      <c r="A7680" s="1" t="s">
        <v>29</v>
      </c>
      <c r="B7680" s="1" t="s">
        <v>9934</v>
      </c>
      <c r="C7680" s="2" t="s">
        <v>9857</v>
      </c>
      <c r="D7680" s="1" t="s">
        <v>19</v>
      </c>
      <c r="E7680" s="3" t="str">
        <f>HYPERLINK("https://fyndiq.se/produkt/ab22cb2e69cb406b/", "2-Pack Xiaomi Mi 10 - Härdat Glas 9H - Super kvalitet 3D Skärmskydd")</f>
        <v>2-Pack Xiaomi Mi 10 - Härdat Glas 9H - Super kvalitet 3D Skärmskydd</v>
      </c>
      <c r="F7680" s="1" t="s">
        <v>5285</v>
      </c>
      <c r="G7680" s="1" t="s">
        <v>5286</v>
      </c>
      <c r="H7680" s="1" t="s">
        <v>5287</v>
      </c>
      <c r="I7680" s="1" t="s">
        <v>16</v>
      </c>
      <c r="J7680" s="1" t="s">
        <v>23</v>
      </c>
      <c r="K7680" s="1" t="s">
        <v>16</v>
      </c>
      <c r="L7680" s="1" t="s">
        <v>16</v>
      </c>
      <c r="M7680" s="1" t="s">
        <v>16</v>
      </c>
      <c r="N7680" s="1" t="s">
        <v>16</v>
      </c>
      <c r="O7680" s="1">
        <v>63.2</v>
      </c>
      <c r="P7680" s="1">
        <v>1.0</v>
      </c>
    </row>
    <row r="7681">
      <c r="A7681" s="1" t="s">
        <v>29</v>
      </c>
      <c r="B7681" s="1" t="s">
        <v>9935</v>
      </c>
      <c r="C7681" s="2" t="s">
        <v>9857</v>
      </c>
      <c r="D7681" s="1" t="s">
        <v>19</v>
      </c>
      <c r="E7681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7681" s="1" t="s">
        <v>8745</v>
      </c>
      <c r="G7681" s="1" t="s">
        <v>8746</v>
      </c>
      <c r="H7681" s="1" t="s">
        <v>8747</v>
      </c>
      <c r="I7681" s="1" t="s">
        <v>16</v>
      </c>
      <c r="J7681" s="1" t="s">
        <v>23</v>
      </c>
      <c r="K7681" s="1" t="s">
        <v>16</v>
      </c>
      <c r="L7681" s="1" t="s">
        <v>16</v>
      </c>
      <c r="M7681" s="1" t="s">
        <v>16</v>
      </c>
      <c r="N7681" s="1" t="s">
        <v>16</v>
      </c>
      <c r="O7681" s="1">
        <v>63.2</v>
      </c>
      <c r="P7681" s="1">
        <v>1.0</v>
      </c>
    </row>
    <row r="7682">
      <c r="A7682" s="1" t="s">
        <v>29</v>
      </c>
      <c r="B7682" s="1" t="s">
        <v>9936</v>
      </c>
      <c r="C7682" s="2" t="s">
        <v>9857</v>
      </c>
      <c r="D7682" s="1" t="s">
        <v>19</v>
      </c>
      <c r="E768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7682" s="1" t="s">
        <v>504</v>
      </c>
      <c r="G7682" s="1" t="s">
        <v>505</v>
      </c>
      <c r="H7682" s="1" t="s">
        <v>506</v>
      </c>
      <c r="I7682" s="1" t="s">
        <v>16</v>
      </c>
      <c r="J7682" s="1" t="s">
        <v>23</v>
      </c>
      <c r="K7682" s="1" t="s">
        <v>16</v>
      </c>
      <c r="L7682" s="1" t="s">
        <v>16</v>
      </c>
      <c r="M7682" s="1" t="s">
        <v>16</v>
      </c>
      <c r="N7682" s="1" t="s">
        <v>16</v>
      </c>
      <c r="O7682" s="1">
        <v>63.2</v>
      </c>
      <c r="P7682" s="1">
        <v>1.0</v>
      </c>
    </row>
    <row r="7683">
      <c r="A7683" s="1" t="s">
        <v>29</v>
      </c>
      <c r="B7683" s="1" t="s">
        <v>9937</v>
      </c>
      <c r="C7683" s="2" t="s">
        <v>9857</v>
      </c>
      <c r="D7683" s="1" t="s">
        <v>19</v>
      </c>
      <c r="E7683" s="3" t="str">
        <f>HYPERLINK("https://fyndiq.se/produkt/3cfdca9d3aff4bb4/", "1-Pack SONY XPERIA 1IV Skärmskydd - Härdat Glas 9H - Super kvalitet 3D")</f>
        <v>1-Pack SONY XPERIA 1IV Skärmskydd - Härdat Glas 9H - Super kvalitet 3D</v>
      </c>
      <c r="F7683" s="1" t="s">
        <v>9938</v>
      </c>
      <c r="G7683" s="1" t="s">
        <v>9939</v>
      </c>
      <c r="H7683" s="1" t="s">
        <v>9940</v>
      </c>
      <c r="I7683" s="1" t="s">
        <v>16</v>
      </c>
      <c r="J7683" s="1" t="s">
        <v>23</v>
      </c>
      <c r="K7683" s="1" t="s">
        <v>16</v>
      </c>
      <c r="L7683" s="1" t="s">
        <v>16</v>
      </c>
      <c r="M7683" s="1" t="s">
        <v>16</v>
      </c>
      <c r="N7683" s="1" t="s">
        <v>16</v>
      </c>
      <c r="O7683" s="1">
        <v>55.2</v>
      </c>
      <c r="P7683" s="1">
        <v>1.0</v>
      </c>
    </row>
    <row r="7684">
      <c r="A7684" s="1" t="s">
        <v>29</v>
      </c>
      <c r="B7684" s="1" t="s">
        <v>9941</v>
      </c>
      <c r="C7684" s="2" t="s">
        <v>9857</v>
      </c>
      <c r="D7684" s="1" t="s">
        <v>19</v>
      </c>
      <c r="E7684" s="3" t="str">
        <f>HYPERLINK("https://fyndiq.se/produkt/acbd2f15758f4e1c/", "2-Pack Samsung A55 5G Skärmskydd i Härdat Glas")</f>
        <v>2-Pack Samsung A55 5G Skärmskydd i Härdat Glas</v>
      </c>
      <c r="F7684" s="1" t="s">
        <v>982</v>
      </c>
      <c r="G7684" s="1" t="s">
        <v>983</v>
      </c>
      <c r="H7684" s="1" t="s">
        <v>984</v>
      </c>
      <c r="I7684" s="1" t="s">
        <v>16</v>
      </c>
      <c r="J7684" s="1" t="s">
        <v>23</v>
      </c>
      <c r="K7684" s="1" t="s">
        <v>16</v>
      </c>
      <c r="L7684" s="1" t="s">
        <v>16</v>
      </c>
      <c r="M7684" s="1" t="s">
        <v>16</v>
      </c>
      <c r="N7684" s="1" t="s">
        <v>16</v>
      </c>
      <c r="O7684" s="1">
        <v>63.2</v>
      </c>
      <c r="P7684" s="1">
        <v>1.0</v>
      </c>
    </row>
    <row r="7685">
      <c r="A7685" s="1" t="s">
        <v>29</v>
      </c>
      <c r="B7685" s="1" t="s">
        <v>9942</v>
      </c>
      <c r="C7685" s="2" t="s">
        <v>9857</v>
      </c>
      <c r="D7685" s="1" t="s">
        <v>19</v>
      </c>
      <c r="E768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685" s="1" t="s">
        <v>183</v>
      </c>
      <c r="G7685" s="1" t="s">
        <v>184</v>
      </c>
      <c r="H7685" s="1" t="s">
        <v>185</v>
      </c>
      <c r="I7685" s="1" t="s">
        <v>1673</v>
      </c>
      <c r="J7685" s="1" t="s">
        <v>9</v>
      </c>
      <c r="K7685" s="2" t="s">
        <v>5639</v>
      </c>
      <c r="L7685" s="1" t="s">
        <v>2811</v>
      </c>
      <c r="M7685" s="1" t="s">
        <v>16</v>
      </c>
      <c r="N7685" s="1" t="s">
        <v>16</v>
      </c>
      <c r="O7685" s="1">
        <v>79.2</v>
      </c>
      <c r="P7685" s="1">
        <v>1.0</v>
      </c>
    </row>
    <row r="7686">
      <c r="A7686" s="1" t="s">
        <v>29</v>
      </c>
      <c r="B7686" s="1" t="s">
        <v>9943</v>
      </c>
      <c r="C7686" s="2" t="s">
        <v>9857</v>
      </c>
      <c r="D7686" s="1" t="s">
        <v>19</v>
      </c>
      <c r="E7686" s="3" t="str">
        <f>HYPERLINK("https://fyndiq.se/produkt/56c72c0ba5f749b5/", "2-Pack SAMSUNG S24 Skärmskydd - Härdat Glas 9H - Super kvalitet 3D")</f>
        <v>2-Pack SAMSUNG S24 Skärmskydd - Härdat Glas 9H - Super kvalitet 3D</v>
      </c>
      <c r="F7686" s="1" t="s">
        <v>263</v>
      </c>
      <c r="G7686" s="1" t="s">
        <v>264</v>
      </c>
      <c r="H7686" s="1" t="s">
        <v>265</v>
      </c>
      <c r="I7686" s="1" t="s">
        <v>16</v>
      </c>
      <c r="J7686" s="1" t="s">
        <v>23</v>
      </c>
      <c r="K7686" s="1" t="s">
        <v>16</v>
      </c>
      <c r="L7686" s="1" t="s">
        <v>16</v>
      </c>
      <c r="M7686" s="1" t="s">
        <v>16</v>
      </c>
      <c r="N7686" s="1" t="s">
        <v>16</v>
      </c>
      <c r="O7686" s="1">
        <v>71.2</v>
      </c>
      <c r="P7686" s="1">
        <v>1.0</v>
      </c>
    </row>
    <row r="7687">
      <c r="A7687" s="1" t="s">
        <v>29</v>
      </c>
      <c r="B7687" s="1" t="s">
        <v>9944</v>
      </c>
      <c r="C7687" s="2" t="s">
        <v>9857</v>
      </c>
      <c r="D7687" s="1" t="s">
        <v>19</v>
      </c>
      <c r="E7687" s="3" t="str">
        <f>HYPERLINK("https://fyndiq.se/produkt/17eb3a8226844bc8/", "2-Pack Sony Xperia 1 III - Härdat glas 9H - Super Kvalitet 3D")</f>
        <v>2-Pack Sony Xperia 1 III - Härdat glas 9H - Super Kvalitet 3D</v>
      </c>
      <c r="F7687" s="1" t="s">
        <v>2344</v>
      </c>
      <c r="G7687" s="1" t="s">
        <v>2345</v>
      </c>
      <c r="H7687" s="1" t="s">
        <v>2346</v>
      </c>
      <c r="I7687" s="1" t="s">
        <v>16</v>
      </c>
      <c r="J7687" s="1" t="s">
        <v>23</v>
      </c>
      <c r="K7687" s="1" t="s">
        <v>16</v>
      </c>
      <c r="L7687" s="1" t="s">
        <v>16</v>
      </c>
      <c r="M7687" s="1" t="s">
        <v>16</v>
      </c>
      <c r="N7687" s="1" t="s">
        <v>16</v>
      </c>
      <c r="O7687" s="1">
        <v>63.2</v>
      </c>
      <c r="P7687" s="1">
        <v>1.0</v>
      </c>
    </row>
    <row r="7688">
      <c r="A7688" s="1" t="s">
        <v>29</v>
      </c>
      <c r="B7688" s="1" t="s">
        <v>9945</v>
      </c>
      <c r="C7688" s="2" t="s">
        <v>9857</v>
      </c>
      <c r="D7688" s="1" t="s">
        <v>19</v>
      </c>
      <c r="E768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688" s="1" t="s">
        <v>2144</v>
      </c>
      <c r="G7688" s="1" t="s">
        <v>2145</v>
      </c>
      <c r="H7688" s="1" t="s">
        <v>2146</v>
      </c>
      <c r="I7688" s="1" t="s">
        <v>16</v>
      </c>
      <c r="J7688" s="1" t="s">
        <v>23</v>
      </c>
      <c r="K7688" s="1" t="s">
        <v>16</v>
      </c>
      <c r="L7688" s="1" t="s">
        <v>16</v>
      </c>
      <c r="M7688" s="1" t="s">
        <v>16</v>
      </c>
      <c r="N7688" s="1" t="s">
        <v>16</v>
      </c>
      <c r="O7688" s="1">
        <v>63.2</v>
      </c>
      <c r="P7688" s="1">
        <v>1.0</v>
      </c>
    </row>
    <row r="7689">
      <c r="A7689" s="1" t="s">
        <v>29</v>
      </c>
      <c r="B7689" s="1" t="s">
        <v>9946</v>
      </c>
      <c r="C7689" s="2" t="s">
        <v>9857</v>
      </c>
      <c r="D7689" s="1" t="s">
        <v>19</v>
      </c>
      <c r="E768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689" s="1" t="s">
        <v>51</v>
      </c>
      <c r="G7689" s="1" t="s">
        <v>52</v>
      </c>
      <c r="H7689" s="1" t="s">
        <v>53</v>
      </c>
      <c r="I7689" s="1" t="s">
        <v>16</v>
      </c>
      <c r="J7689" s="1" t="s">
        <v>23</v>
      </c>
      <c r="K7689" s="1" t="s">
        <v>16</v>
      </c>
      <c r="L7689" s="1" t="s">
        <v>16</v>
      </c>
      <c r="M7689" s="1" t="s">
        <v>16</v>
      </c>
      <c r="N7689" s="1" t="s">
        <v>16</v>
      </c>
      <c r="O7689" s="1">
        <v>87.2</v>
      </c>
      <c r="P7689" s="1">
        <v>1.0</v>
      </c>
    </row>
    <row r="7690">
      <c r="A7690" s="1" t="s">
        <v>29</v>
      </c>
      <c r="B7690" s="1" t="s">
        <v>9947</v>
      </c>
      <c r="C7690" s="2" t="s">
        <v>9857</v>
      </c>
      <c r="D7690" s="1" t="s">
        <v>19</v>
      </c>
      <c r="E769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690" s="1" t="s">
        <v>2144</v>
      </c>
      <c r="G7690" s="1" t="s">
        <v>2145</v>
      </c>
      <c r="H7690" s="1" t="s">
        <v>2146</v>
      </c>
      <c r="I7690" s="1" t="s">
        <v>16</v>
      </c>
      <c r="J7690" s="1" t="s">
        <v>23</v>
      </c>
      <c r="K7690" s="1" t="s">
        <v>16</v>
      </c>
      <c r="L7690" s="1" t="s">
        <v>16</v>
      </c>
      <c r="M7690" s="1" t="s">
        <v>16</v>
      </c>
      <c r="N7690" s="1" t="s">
        <v>16</v>
      </c>
      <c r="O7690" s="1">
        <v>63.2</v>
      </c>
      <c r="P7690" s="1">
        <v>1.0</v>
      </c>
    </row>
    <row r="7691">
      <c r="A7691" s="1" t="s">
        <v>29</v>
      </c>
      <c r="B7691" s="1" t="s">
        <v>9948</v>
      </c>
      <c r="C7691" s="2" t="s">
        <v>9857</v>
      </c>
      <c r="D7691" s="1" t="s">
        <v>19</v>
      </c>
      <c r="E7691" s="3" t="str">
        <f>HYPERLINK("https://fyndiq.se/produkt/c5eff753eef544a3/", "2-Pack Samsung A05S Skärmskydd - Härdat Glas 9H - Super kvalitet 3D")</f>
        <v>2-Pack Samsung A05S Skärmskydd - Härdat Glas 9H - Super kvalitet 3D</v>
      </c>
      <c r="F7691" s="1" t="s">
        <v>768</v>
      </c>
      <c r="G7691" s="1" t="s">
        <v>769</v>
      </c>
      <c r="H7691" s="1" t="s">
        <v>770</v>
      </c>
      <c r="I7691" s="1" t="s">
        <v>16</v>
      </c>
      <c r="J7691" s="1" t="s">
        <v>23</v>
      </c>
      <c r="K7691" s="1" t="s">
        <v>16</v>
      </c>
      <c r="L7691" s="1" t="s">
        <v>16</v>
      </c>
      <c r="M7691" s="1" t="s">
        <v>16</v>
      </c>
      <c r="N7691" s="1" t="s">
        <v>16</v>
      </c>
      <c r="O7691" s="1">
        <v>63.2</v>
      </c>
      <c r="P7691" s="1">
        <v>1.0</v>
      </c>
    </row>
    <row r="7692">
      <c r="A7692" s="1" t="s">
        <v>29</v>
      </c>
      <c r="B7692" s="1" t="s">
        <v>9949</v>
      </c>
      <c r="C7692" s="2" t="s">
        <v>9857</v>
      </c>
      <c r="D7692" s="1" t="s">
        <v>19</v>
      </c>
      <c r="E769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692" s="1" t="s">
        <v>977</v>
      </c>
      <c r="G7692" s="1" t="s">
        <v>978</v>
      </c>
      <c r="H7692" s="1" t="s">
        <v>979</v>
      </c>
      <c r="I7692" s="1" t="s">
        <v>16</v>
      </c>
      <c r="J7692" s="1" t="s">
        <v>23</v>
      </c>
      <c r="K7692" s="1" t="s">
        <v>16</v>
      </c>
      <c r="L7692" s="1" t="s">
        <v>16</v>
      </c>
      <c r="M7692" s="1" t="s">
        <v>16</v>
      </c>
      <c r="N7692" s="1" t="s">
        <v>16</v>
      </c>
      <c r="O7692" s="1">
        <v>63.2</v>
      </c>
      <c r="P7692" s="1">
        <v>1.0</v>
      </c>
    </row>
    <row r="7693">
      <c r="A7693" s="1" t="s">
        <v>29</v>
      </c>
      <c r="B7693" s="1" t="s">
        <v>9950</v>
      </c>
      <c r="C7693" s="2" t="s">
        <v>9857</v>
      </c>
      <c r="D7693" s="1" t="s">
        <v>19</v>
      </c>
      <c r="E7693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7693" s="1" t="s">
        <v>1073</v>
      </c>
      <c r="G7693" s="1" t="s">
        <v>1074</v>
      </c>
      <c r="H7693" s="1" t="s">
        <v>1075</v>
      </c>
      <c r="I7693" s="1" t="s">
        <v>16</v>
      </c>
      <c r="J7693" s="1" t="s">
        <v>23</v>
      </c>
      <c r="K7693" s="1" t="s">
        <v>16</v>
      </c>
      <c r="L7693" s="1" t="s">
        <v>16</v>
      </c>
      <c r="M7693" s="1" t="s">
        <v>16</v>
      </c>
      <c r="N7693" s="1" t="s">
        <v>16</v>
      </c>
      <c r="O7693" s="1">
        <v>79.2</v>
      </c>
      <c r="P7693" s="1">
        <v>1.0</v>
      </c>
    </row>
    <row r="7694">
      <c r="A7694" s="1" t="s">
        <v>29</v>
      </c>
      <c r="B7694" s="1" t="s">
        <v>9951</v>
      </c>
      <c r="C7694" s="2" t="s">
        <v>9857</v>
      </c>
      <c r="D7694" s="1" t="s">
        <v>19</v>
      </c>
      <c r="E7694" s="3" t="str">
        <f>HYPERLINK("https://fyndiq.se/produkt/860b7dade19d4d2f/", "2-Pack XIAOMI REDMI A3 Skärmskydd - Härdat Glas 9H - Super kvalitet 3D")</f>
        <v>2-Pack XIAOMI REDMI A3 Skärmskydd - Härdat Glas 9H - Super kvalitet 3D</v>
      </c>
      <c r="F7694" s="1" t="s">
        <v>200</v>
      </c>
      <c r="G7694" s="1" t="s">
        <v>201</v>
      </c>
      <c r="H7694" s="1" t="s">
        <v>202</v>
      </c>
      <c r="I7694" s="1" t="s">
        <v>16</v>
      </c>
      <c r="J7694" s="1" t="s">
        <v>23</v>
      </c>
      <c r="K7694" s="1" t="s">
        <v>16</v>
      </c>
      <c r="L7694" s="1" t="s">
        <v>16</v>
      </c>
      <c r="M7694" s="1" t="s">
        <v>16</v>
      </c>
      <c r="N7694" s="1" t="s">
        <v>16</v>
      </c>
      <c r="O7694" s="1">
        <v>63.2</v>
      </c>
      <c r="P7694" s="1">
        <v>1.0</v>
      </c>
    </row>
    <row r="7695">
      <c r="A7695" s="1" t="s">
        <v>29</v>
      </c>
      <c r="B7695" s="1" t="s">
        <v>9952</v>
      </c>
      <c r="C7695" s="2" t="s">
        <v>9857</v>
      </c>
      <c r="D7695" s="1" t="s">
        <v>19</v>
      </c>
      <c r="E769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695" s="1" t="s">
        <v>258</v>
      </c>
      <c r="G7695" s="1" t="s">
        <v>259</v>
      </c>
      <c r="H7695" s="1" t="s">
        <v>260</v>
      </c>
      <c r="I7695" s="1" t="s">
        <v>16</v>
      </c>
      <c r="J7695" s="1" t="s">
        <v>23</v>
      </c>
      <c r="K7695" s="1" t="s">
        <v>16</v>
      </c>
      <c r="L7695" s="1" t="s">
        <v>16</v>
      </c>
      <c r="M7695" s="1" t="s">
        <v>16</v>
      </c>
      <c r="N7695" s="1" t="s">
        <v>16</v>
      </c>
      <c r="O7695" s="1">
        <v>63.2</v>
      </c>
      <c r="P7695" s="1">
        <v>1.0</v>
      </c>
    </row>
    <row r="7696">
      <c r="A7696" s="1" t="s">
        <v>29</v>
      </c>
      <c r="B7696" s="1" t="s">
        <v>9953</v>
      </c>
      <c r="C7696" s="2" t="s">
        <v>9857</v>
      </c>
      <c r="D7696" s="1" t="s">
        <v>19</v>
      </c>
      <c r="E7696" s="3" t="str">
        <f>HYPERLINK("https://fyndiq.se/produkt/dfe28e565d2e4c8d/", "2 Pack Samsung S21 FE - 9H Härdat Glass - Super Kvalitet 3D")</f>
        <v>2 Pack Samsung S21 FE - 9H Härdat Glass - Super Kvalitet 3D</v>
      </c>
      <c r="F7696" s="1" t="s">
        <v>276</v>
      </c>
      <c r="G7696" s="1" t="s">
        <v>277</v>
      </c>
      <c r="H7696" s="1" t="s">
        <v>278</v>
      </c>
      <c r="I7696" s="1" t="s">
        <v>16</v>
      </c>
      <c r="J7696" s="1" t="s">
        <v>23</v>
      </c>
      <c r="K7696" s="1" t="s">
        <v>16</v>
      </c>
      <c r="L7696" s="1" t="s">
        <v>16</v>
      </c>
      <c r="M7696" s="1" t="s">
        <v>16</v>
      </c>
      <c r="N7696" s="1" t="s">
        <v>16</v>
      </c>
      <c r="O7696" s="1">
        <v>63.2</v>
      </c>
      <c r="P7696" s="1">
        <v>1.0</v>
      </c>
    </row>
    <row r="7697">
      <c r="A7697" s="1" t="s">
        <v>29</v>
      </c>
      <c r="B7697" s="1" t="s">
        <v>9954</v>
      </c>
      <c r="C7697" s="2" t="s">
        <v>9857</v>
      </c>
      <c r="D7697" s="1" t="s">
        <v>19</v>
      </c>
      <c r="E7697" s="3" t="str">
        <f>HYPERLINK("https://fyndiq.se/produkt/66924f1ff238487e/", "2-Pack GOOGLE PIXEL 7A Skärmskydd - Härdat Glas 9H - Super kvalitet 3D")</f>
        <v>2-Pack GOOGLE PIXEL 7A Skärmskydd - Härdat Glas 9H - Super kvalitet 3D</v>
      </c>
      <c r="F7697" s="1" t="s">
        <v>315</v>
      </c>
      <c r="G7697" s="1" t="s">
        <v>316</v>
      </c>
      <c r="H7697" s="1" t="s">
        <v>317</v>
      </c>
      <c r="I7697" s="1" t="s">
        <v>16</v>
      </c>
      <c r="J7697" s="1" t="s">
        <v>23</v>
      </c>
      <c r="K7697" s="1" t="s">
        <v>16</v>
      </c>
      <c r="L7697" s="1" t="s">
        <v>16</v>
      </c>
      <c r="M7697" s="1" t="s">
        <v>16</v>
      </c>
      <c r="N7697" s="1" t="s">
        <v>16</v>
      </c>
      <c r="O7697" s="1">
        <v>63.2</v>
      </c>
      <c r="P7697" s="1">
        <v>1.0</v>
      </c>
    </row>
    <row r="7698">
      <c r="A7698" s="1" t="s">
        <v>29</v>
      </c>
      <c r="B7698" s="1" t="s">
        <v>9955</v>
      </c>
      <c r="C7698" s="2" t="s">
        <v>9857</v>
      </c>
      <c r="D7698" s="1" t="s">
        <v>19</v>
      </c>
      <c r="E7698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7698" s="1" t="s">
        <v>2411</v>
      </c>
      <c r="G7698" s="1" t="s">
        <v>2412</v>
      </c>
      <c r="H7698" s="1" t="s">
        <v>2413</v>
      </c>
      <c r="I7698" s="1" t="s">
        <v>16</v>
      </c>
      <c r="J7698" s="1" t="s">
        <v>23</v>
      </c>
      <c r="K7698" s="1" t="s">
        <v>16</v>
      </c>
      <c r="L7698" s="1" t="s">
        <v>16</v>
      </c>
      <c r="M7698" s="1" t="s">
        <v>16</v>
      </c>
      <c r="N7698" s="1" t="s">
        <v>16</v>
      </c>
      <c r="O7698" s="1">
        <v>63.2</v>
      </c>
      <c r="P7698" s="1">
        <v>1.0</v>
      </c>
    </row>
    <row r="7699">
      <c r="A7699" s="1" t="s">
        <v>29</v>
      </c>
      <c r="B7699" s="1" t="s">
        <v>9956</v>
      </c>
      <c r="C7699" s="2" t="s">
        <v>9857</v>
      </c>
      <c r="D7699" s="1" t="s">
        <v>19</v>
      </c>
      <c r="E7699" s="3" t="str">
        <f>HYPERLINK("https://fyndiq.se/produkt/28799ed0373d40b4/", "2 Pack Galaxy S21 Ultra 5G- Härdat glas 9H - Super kvalitet 3D")</f>
        <v>2 Pack Galaxy S21 Ultra 5G- Härdat glas 9H - Super kvalitet 3D</v>
      </c>
      <c r="F7699" s="1" t="s">
        <v>272</v>
      </c>
      <c r="G7699" s="1" t="s">
        <v>273</v>
      </c>
      <c r="H7699" s="1" t="s">
        <v>274</v>
      </c>
      <c r="I7699" s="1" t="s">
        <v>16</v>
      </c>
      <c r="J7699" s="1" t="s">
        <v>23</v>
      </c>
      <c r="K7699" s="1" t="s">
        <v>16</v>
      </c>
      <c r="L7699" s="1" t="s">
        <v>16</v>
      </c>
      <c r="M7699" s="1" t="s">
        <v>16</v>
      </c>
      <c r="N7699" s="1" t="s">
        <v>16</v>
      </c>
      <c r="O7699" s="1">
        <v>63.2</v>
      </c>
      <c r="P7699" s="1">
        <v>1.0</v>
      </c>
    </row>
    <row r="7700">
      <c r="A7700" s="1" t="s">
        <v>29</v>
      </c>
      <c r="B7700" s="1" t="s">
        <v>9957</v>
      </c>
      <c r="C7700" s="2" t="s">
        <v>9857</v>
      </c>
      <c r="D7700" s="1" t="s">
        <v>19</v>
      </c>
      <c r="E7700" s="3" t="str">
        <f>HYPERLINK("https://fyndiq.se/produkt/d2196d1b38784317/", "Samsung Galaxy A15 5G- Härdat Glas 9H - Super Kvalitet 3D Skärmskydd")</f>
        <v>Samsung Galaxy A15 5G- Härdat Glas 9H - Super Kvalitet 3D Skärmskydd</v>
      </c>
      <c r="F7700" s="1" t="s">
        <v>2478</v>
      </c>
      <c r="G7700" s="1" t="s">
        <v>2479</v>
      </c>
      <c r="H7700" s="1" t="s">
        <v>2480</v>
      </c>
      <c r="I7700" s="1" t="s">
        <v>16</v>
      </c>
      <c r="J7700" s="1" t="s">
        <v>23</v>
      </c>
      <c r="K7700" s="1" t="s">
        <v>16</v>
      </c>
      <c r="L7700" s="1" t="s">
        <v>16</v>
      </c>
      <c r="M7700" s="1" t="s">
        <v>16</v>
      </c>
      <c r="N7700" s="1" t="s">
        <v>16</v>
      </c>
      <c r="O7700" s="1">
        <v>55.2</v>
      </c>
      <c r="P7700" s="1">
        <v>1.0</v>
      </c>
    </row>
    <row r="7701">
      <c r="A7701" s="1" t="s">
        <v>29</v>
      </c>
      <c r="B7701" s="1" t="s">
        <v>9958</v>
      </c>
      <c r="C7701" s="2" t="s">
        <v>9857</v>
      </c>
      <c r="D7701" s="1" t="s">
        <v>19</v>
      </c>
      <c r="E7701" s="3" t="str">
        <f>HYPERLINK("https://fyndiq.se/produkt/e6085c39be274bf8/", "2-Pack GOOGLE PIXEL 7 Skärmskydd - Härdat Glas 9H - Super kvalitet 3D")</f>
        <v>2-Pack GOOGLE PIXEL 7 Skärmskydd - Härdat Glas 9H - Super kvalitet 3D</v>
      </c>
      <c r="F7701" s="1" t="s">
        <v>675</v>
      </c>
      <c r="G7701" s="1" t="s">
        <v>676</v>
      </c>
      <c r="H7701" s="1" t="s">
        <v>677</v>
      </c>
      <c r="I7701" s="1" t="s">
        <v>16</v>
      </c>
      <c r="J7701" s="1" t="s">
        <v>23</v>
      </c>
      <c r="K7701" s="1" t="s">
        <v>16</v>
      </c>
      <c r="L7701" s="1" t="s">
        <v>16</v>
      </c>
      <c r="M7701" s="1" t="s">
        <v>16</v>
      </c>
      <c r="N7701" s="1" t="s">
        <v>16</v>
      </c>
      <c r="O7701" s="1">
        <v>63.2</v>
      </c>
      <c r="P7701" s="1">
        <v>1.0</v>
      </c>
    </row>
    <row r="7702">
      <c r="A7702" s="1" t="s">
        <v>29</v>
      </c>
      <c r="B7702" s="1" t="s">
        <v>9959</v>
      </c>
      <c r="C7702" s="2" t="s">
        <v>9857</v>
      </c>
      <c r="D7702" s="1" t="s">
        <v>19</v>
      </c>
      <c r="E7702" s="3" t="str">
        <f>HYPERLINK("https://fyndiq.se/produkt/60656ba8dce64ae4/", "2 Pack Samsung Galaxy A50 - Härdat glas 9H - Super kvalitet 3D")</f>
        <v>2 Pack Samsung Galaxy A50 - Härdat glas 9H - Super kvalitet 3D</v>
      </c>
      <c r="F7702" s="1" t="s">
        <v>645</v>
      </c>
      <c r="G7702" s="1" t="s">
        <v>646</v>
      </c>
      <c r="H7702" s="1" t="s">
        <v>647</v>
      </c>
      <c r="I7702" s="1" t="s">
        <v>16</v>
      </c>
      <c r="J7702" s="1" t="s">
        <v>23</v>
      </c>
      <c r="K7702" s="1" t="s">
        <v>16</v>
      </c>
      <c r="L7702" s="1" t="s">
        <v>16</v>
      </c>
      <c r="M7702" s="1" t="s">
        <v>16</v>
      </c>
      <c r="N7702" s="1" t="s">
        <v>16</v>
      </c>
      <c r="O7702" s="1">
        <v>63.2</v>
      </c>
      <c r="P7702" s="1">
        <v>1.0</v>
      </c>
    </row>
    <row r="7703">
      <c r="A7703" s="1" t="s">
        <v>29</v>
      </c>
      <c r="B7703" s="1" t="s">
        <v>9960</v>
      </c>
      <c r="C7703" s="2" t="s">
        <v>9857</v>
      </c>
      <c r="D7703" s="1" t="s">
        <v>19</v>
      </c>
      <c r="E7703" s="3" t="str">
        <f>HYPERLINK("https://fyndiq.se/produkt/db4311b8bfdf46de/", "2-Pack Samsung A33 Skärmskydd - Härdat Glas 9H - Super kvalitet 3D")</f>
        <v>2-Pack Samsung A33 Skärmskydd - Härdat Glas 9H - Super kvalitet 3D</v>
      </c>
      <c r="F7703" s="1" t="s">
        <v>3277</v>
      </c>
      <c r="G7703" s="1" t="s">
        <v>3278</v>
      </c>
      <c r="H7703" s="1" t="s">
        <v>3279</v>
      </c>
      <c r="I7703" s="1" t="s">
        <v>16</v>
      </c>
      <c r="J7703" s="1" t="s">
        <v>23</v>
      </c>
      <c r="K7703" s="1" t="s">
        <v>16</v>
      </c>
      <c r="L7703" s="1" t="s">
        <v>16</v>
      </c>
      <c r="M7703" s="1" t="s">
        <v>16</v>
      </c>
      <c r="N7703" s="1" t="s">
        <v>16</v>
      </c>
      <c r="O7703" s="1">
        <v>63.2</v>
      </c>
      <c r="P7703" s="1">
        <v>1.0</v>
      </c>
    </row>
    <row r="7704">
      <c r="A7704" s="1" t="s">
        <v>29</v>
      </c>
      <c r="B7704" s="1" t="s">
        <v>9961</v>
      </c>
      <c r="C7704" s="2" t="s">
        <v>9857</v>
      </c>
      <c r="D7704" s="1" t="s">
        <v>19</v>
      </c>
      <c r="E7704" s="3" t="str">
        <f>HYPERLINK("https://fyndiq.se/produkt/c5eff753eef544a3/", "2-Pack Samsung A05S Skärmskydd - Härdat Glas 9H - Super kvalitet 3D")</f>
        <v>2-Pack Samsung A05S Skärmskydd - Härdat Glas 9H - Super kvalitet 3D</v>
      </c>
      <c r="F7704" s="1" t="s">
        <v>768</v>
      </c>
      <c r="G7704" s="1" t="s">
        <v>769</v>
      </c>
      <c r="H7704" s="1" t="s">
        <v>770</v>
      </c>
      <c r="I7704" s="1" t="s">
        <v>16</v>
      </c>
      <c r="J7704" s="1" t="s">
        <v>23</v>
      </c>
      <c r="K7704" s="1" t="s">
        <v>16</v>
      </c>
      <c r="L7704" s="1" t="s">
        <v>16</v>
      </c>
      <c r="M7704" s="1" t="s">
        <v>16</v>
      </c>
      <c r="N7704" s="1" t="s">
        <v>16</v>
      </c>
      <c r="O7704" s="1">
        <v>63.2</v>
      </c>
      <c r="P7704" s="1">
        <v>1.0</v>
      </c>
    </row>
    <row r="7705">
      <c r="A7705" s="1" t="s">
        <v>29</v>
      </c>
      <c r="B7705" s="1" t="s">
        <v>9962</v>
      </c>
      <c r="C7705" s="2" t="s">
        <v>9857</v>
      </c>
      <c r="D7705" s="1" t="s">
        <v>19</v>
      </c>
      <c r="E770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7705" s="1" t="s">
        <v>709</v>
      </c>
      <c r="G7705" s="1" t="s">
        <v>710</v>
      </c>
      <c r="H7705" s="1" t="s">
        <v>711</v>
      </c>
      <c r="I7705" s="1" t="s">
        <v>16</v>
      </c>
      <c r="J7705" s="1" t="s">
        <v>23</v>
      </c>
      <c r="K7705" s="1" t="s">
        <v>16</v>
      </c>
      <c r="L7705" s="1" t="s">
        <v>16</v>
      </c>
      <c r="M7705" s="1" t="s">
        <v>16</v>
      </c>
      <c r="N7705" s="1" t="s">
        <v>16</v>
      </c>
      <c r="O7705" s="1">
        <v>63.2</v>
      </c>
      <c r="P7705" s="1">
        <v>1.0</v>
      </c>
    </row>
    <row r="7706">
      <c r="A7706" s="1" t="s">
        <v>29</v>
      </c>
      <c r="B7706" s="1" t="s">
        <v>9963</v>
      </c>
      <c r="C7706" s="2" t="s">
        <v>9857</v>
      </c>
      <c r="D7706" s="1" t="s">
        <v>19</v>
      </c>
      <c r="E7706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7706" s="1" t="s">
        <v>4009</v>
      </c>
      <c r="G7706" s="1" t="s">
        <v>4010</v>
      </c>
      <c r="H7706" s="1" t="s">
        <v>4011</v>
      </c>
      <c r="I7706" s="1" t="s">
        <v>16</v>
      </c>
      <c r="J7706" s="1" t="s">
        <v>23</v>
      </c>
      <c r="K7706" s="1" t="s">
        <v>16</v>
      </c>
      <c r="L7706" s="1" t="s">
        <v>16</v>
      </c>
      <c r="M7706" s="1" t="s">
        <v>16</v>
      </c>
      <c r="N7706" s="1" t="s">
        <v>16</v>
      </c>
      <c r="O7706" s="1">
        <v>63.2</v>
      </c>
      <c r="P7706" s="1">
        <v>1.0</v>
      </c>
    </row>
    <row r="7707">
      <c r="A7707" s="1" t="s">
        <v>29</v>
      </c>
      <c r="B7707" s="1" t="s">
        <v>9964</v>
      </c>
      <c r="C7707" s="2" t="s">
        <v>9857</v>
      </c>
      <c r="D7707" s="1" t="s">
        <v>19</v>
      </c>
      <c r="E7707" s="3" t="str">
        <f>HYPERLINK("https://fyndiq.se/produkt/f2c164e932234570/", "2-Pack HUAWEI P30 PRO Skärmskydd - Härdat Glas 9H - Super kvalitet 3D")</f>
        <v>2-Pack HUAWEI P30 PRO Skärmskydd - Härdat Glas 9H - Super kvalitet 3D</v>
      </c>
      <c r="F7707" s="1" t="s">
        <v>267</v>
      </c>
      <c r="G7707" s="1" t="s">
        <v>268</v>
      </c>
      <c r="H7707" s="1" t="s">
        <v>269</v>
      </c>
      <c r="I7707" s="1" t="s">
        <v>16</v>
      </c>
      <c r="J7707" s="1" t="s">
        <v>23</v>
      </c>
      <c r="K7707" s="1" t="s">
        <v>16</v>
      </c>
      <c r="L7707" s="1" t="s">
        <v>16</v>
      </c>
      <c r="M7707" s="1" t="s">
        <v>16</v>
      </c>
      <c r="N7707" s="1" t="s">
        <v>16</v>
      </c>
      <c r="O7707" s="1">
        <v>63.2</v>
      </c>
      <c r="P7707" s="1">
        <v>1.0</v>
      </c>
    </row>
    <row r="7708">
      <c r="A7708" s="1" t="s">
        <v>29</v>
      </c>
      <c r="B7708" s="1" t="s">
        <v>9965</v>
      </c>
      <c r="C7708" s="2" t="s">
        <v>9857</v>
      </c>
      <c r="D7708" s="1" t="s">
        <v>19</v>
      </c>
      <c r="E7708" s="3" t="str">
        <f>HYPERLINK("https://fyndiq.se/produkt/4c221907d1254100/", "2-Pack Samsung A14 Skärmskydd - Härdat Glas 9H - Super kvalitet 3D")</f>
        <v>2-Pack Samsung A14 Skärmskydd - Härdat Glas 9H - Super kvalitet 3D</v>
      </c>
      <c r="F7708" s="1" t="s">
        <v>167</v>
      </c>
      <c r="G7708" s="1" t="s">
        <v>168</v>
      </c>
      <c r="H7708" s="1" t="s">
        <v>169</v>
      </c>
      <c r="I7708" s="1" t="s">
        <v>16</v>
      </c>
      <c r="J7708" s="1" t="s">
        <v>23</v>
      </c>
      <c r="K7708" s="1" t="s">
        <v>16</v>
      </c>
      <c r="L7708" s="1" t="s">
        <v>16</v>
      </c>
      <c r="M7708" s="1" t="s">
        <v>16</v>
      </c>
      <c r="N7708" s="1" t="s">
        <v>16</v>
      </c>
      <c r="O7708" s="1">
        <v>63.2</v>
      </c>
      <c r="P7708" s="1">
        <v>2.0</v>
      </c>
    </row>
    <row r="7709">
      <c r="A7709" s="1" t="s">
        <v>29</v>
      </c>
      <c r="B7709" s="1" t="s">
        <v>9966</v>
      </c>
      <c r="C7709" s="2" t="s">
        <v>9857</v>
      </c>
      <c r="D7709" s="1" t="s">
        <v>19</v>
      </c>
      <c r="E7709" s="3" t="str">
        <f>HYPERLINK("https://fyndiq.se/produkt/6758100e2782433a/", "2-Pack iPhone 12 Pro - Härdat Glas 9H - Super Kvalitet 3D")</f>
        <v>2-Pack iPhone 12 Pro - Härdat Glas 9H - Super Kvalitet 3D</v>
      </c>
      <c r="F7709" s="1" t="s">
        <v>3185</v>
      </c>
      <c r="G7709" s="1" t="s">
        <v>3186</v>
      </c>
      <c r="H7709" s="1" t="s">
        <v>3187</v>
      </c>
      <c r="I7709" s="1" t="s">
        <v>16</v>
      </c>
      <c r="J7709" s="1" t="s">
        <v>23</v>
      </c>
      <c r="K7709" s="1" t="s">
        <v>16</v>
      </c>
      <c r="L7709" s="1" t="s">
        <v>16</v>
      </c>
      <c r="M7709" s="1" t="s">
        <v>16</v>
      </c>
      <c r="N7709" s="1" t="s">
        <v>16</v>
      </c>
      <c r="O7709" s="1">
        <v>55.2</v>
      </c>
      <c r="P7709" s="1">
        <v>1.0</v>
      </c>
    </row>
    <row r="7710">
      <c r="A7710" s="1" t="s">
        <v>29</v>
      </c>
      <c r="B7710" s="1" t="s">
        <v>9967</v>
      </c>
      <c r="C7710" s="2" t="s">
        <v>9857</v>
      </c>
      <c r="D7710" s="1" t="s">
        <v>19</v>
      </c>
      <c r="E7710" s="3" t="str">
        <f>HYPERLINK("https://fyndiq.se/produkt/3fee81d316cc43da/", "2-pack - iPhone 12 / 12 Pro - 9H Härdat Glass - Top Kvalitet")</f>
        <v>2-pack - iPhone 12 / 12 Pro - 9H Härdat Glass - Top Kvalitet</v>
      </c>
      <c r="F7710" s="1" t="s">
        <v>2499</v>
      </c>
      <c r="G7710" s="1" t="s">
        <v>2500</v>
      </c>
      <c r="H7710" s="1" t="s">
        <v>2067</v>
      </c>
      <c r="I7710" s="1" t="s">
        <v>16</v>
      </c>
      <c r="J7710" s="1" t="s">
        <v>23</v>
      </c>
      <c r="K7710" s="1" t="s">
        <v>16</v>
      </c>
      <c r="L7710" s="1" t="s">
        <v>16</v>
      </c>
      <c r="M7710" s="1" t="s">
        <v>16</v>
      </c>
      <c r="N7710" s="1" t="s">
        <v>16</v>
      </c>
      <c r="O7710" s="1">
        <v>55.2</v>
      </c>
      <c r="P7710" s="1">
        <v>1.0</v>
      </c>
    </row>
    <row r="7711">
      <c r="A7711" s="1" t="s">
        <v>29</v>
      </c>
      <c r="B7711" s="1" t="s">
        <v>9968</v>
      </c>
      <c r="C7711" s="2" t="s">
        <v>9857</v>
      </c>
      <c r="D7711" s="1" t="s">
        <v>19</v>
      </c>
      <c r="E7711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7711" s="1" t="s">
        <v>35</v>
      </c>
      <c r="G7711" s="1" t="s">
        <v>36</v>
      </c>
      <c r="H7711" s="1" t="s">
        <v>37</v>
      </c>
      <c r="I7711" s="1" t="s">
        <v>16</v>
      </c>
      <c r="J7711" s="1" t="s">
        <v>23</v>
      </c>
      <c r="K7711" s="1" t="s">
        <v>16</v>
      </c>
      <c r="L7711" s="1" t="s">
        <v>16</v>
      </c>
      <c r="M7711" s="1" t="s">
        <v>16</v>
      </c>
      <c r="N7711" s="1" t="s">
        <v>16</v>
      </c>
      <c r="O7711" s="1">
        <v>63.2</v>
      </c>
      <c r="P7711" s="1">
        <v>1.0</v>
      </c>
    </row>
    <row r="7712">
      <c r="A7712" s="1" t="s">
        <v>29</v>
      </c>
      <c r="B7712" s="1" t="s">
        <v>9969</v>
      </c>
      <c r="C7712" s="2" t="s">
        <v>9857</v>
      </c>
      <c r="D7712" s="1" t="s">
        <v>19</v>
      </c>
      <c r="E7712" s="3" t="str">
        <f>HYPERLINK("https://fyndiq.se/produkt/0a890dd972c4463d/", "2-Pack Samsung Galaxy A52s 5G - Härdat glas 9H - Super kvalitet")</f>
        <v>2-Pack Samsung Galaxy A52s 5G - Härdat glas 9H - Super kvalitet</v>
      </c>
      <c r="F7712" s="1" t="s">
        <v>442</v>
      </c>
      <c r="G7712" s="1" t="s">
        <v>443</v>
      </c>
      <c r="H7712" s="1" t="s">
        <v>444</v>
      </c>
      <c r="I7712" s="1" t="s">
        <v>16</v>
      </c>
      <c r="J7712" s="1" t="s">
        <v>23</v>
      </c>
      <c r="K7712" s="1" t="s">
        <v>16</v>
      </c>
      <c r="L7712" s="1" t="s">
        <v>16</v>
      </c>
      <c r="M7712" s="1" t="s">
        <v>16</v>
      </c>
      <c r="N7712" s="1" t="s">
        <v>16</v>
      </c>
      <c r="O7712" s="1">
        <v>63.2</v>
      </c>
      <c r="P7712" s="1">
        <v>1.0</v>
      </c>
    </row>
    <row r="7713">
      <c r="A7713" s="1" t="s">
        <v>29</v>
      </c>
      <c r="B7713" s="1" t="s">
        <v>9970</v>
      </c>
      <c r="C7713" s="2" t="s">
        <v>9857</v>
      </c>
      <c r="D7713" s="1" t="s">
        <v>19</v>
      </c>
      <c r="E7713" s="3" t="str">
        <f>HYPERLINK("https://fyndiq.se/produkt/ef10e4ba492c46df/", "2-Pack Samsung S23 FE 5G - 9H Härdat Glass - Super Kvalitet 3D")</f>
        <v>2-Pack Samsung S23 FE 5G - 9H Härdat Glass - Super Kvalitet 3D</v>
      </c>
      <c r="F7713" s="1" t="s">
        <v>2521</v>
      </c>
      <c r="G7713" s="1" t="s">
        <v>2522</v>
      </c>
      <c r="H7713" s="1" t="s">
        <v>2523</v>
      </c>
      <c r="I7713" s="1" t="s">
        <v>16</v>
      </c>
      <c r="J7713" s="1" t="s">
        <v>23</v>
      </c>
      <c r="K7713" s="1" t="s">
        <v>16</v>
      </c>
      <c r="L7713" s="1" t="s">
        <v>16</v>
      </c>
      <c r="M7713" s="1" t="s">
        <v>16</v>
      </c>
      <c r="N7713" s="1" t="s">
        <v>16</v>
      </c>
      <c r="O7713" s="1">
        <v>63.2</v>
      </c>
      <c r="P7713" s="1">
        <v>1.0</v>
      </c>
    </row>
    <row r="7714">
      <c r="A7714" s="1" t="s">
        <v>29</v>
      </c>
      <c r="B7714" s="1" t="s">
        <v>9971</v>
      </c>
      <c r="C7714" s="2" t="s">
        <v>9857</v>
      </c>
      <c r="D7714" s="1" t="s">
        <v>19</v>
      </c>
      <c r="E7714" s="3" t="str">
        <f>HYPERLINK("https://fyndiq.se/produkt/816c0623f1504441/", "2 Pack Samsung Galaxy Note 20 - Härdat glas 9H-Super kvalitet 3D")</f>
        <v>2 Pack Samsung Galaxy Note 20 - Härdat glas 9H-Super kvalitet 3D</v>
      </c>
      <c r="F7714" s="1" t="s">
        <v>8170</v>
      </c>
      <c r="G7714" s="1" t="s">
        <v>8171</v>
      </c>
      <c r="H7714" s="1" t="s">
        <v>8172</v>
      </c>
      <c r="I7714" s="1" t="s">
        <v>16</v>
      </c>
      <c r="J7714" s="1" t="s">
        <v>23</v>
      </c>
      <c r="K7714" s="1" t="s">
        <v>16</v>
      </c>
      <c r="L7714" s="1" t="s">
        <v>16</v>
      </c>
      <c r="M7714" s="1" t="s">
        <v>16</v>
      </c>
      <c r="N7714" s="1" t="s">
        <v>16</v>
      </c>
      <c r="O7714" s="1">
        <v>63.2</v>
      </c>
      <c r="P7714" s="1">
        <v>1.0</v>
      </c>
    </row>
    <row r="7715">
      <c r="A7715" s="1" t="s">
        <v>29</v>
      </c>
      <c r="B7715" s="1" t="s">
        <v>9972</v>
      </c>
      <c r="C7715" s="2" t="s">
        <v>9857</v>
      </c>
      <c r="D7715" s="1" t="s">
        <v>19</v>
      </c>
      <c r="E7715" s="3" t="str">
        <f>HYPERLINK("https://fyndiq.se/produkt/28799ed0373d40b4/", "2 Pack Galaxy S21 Ultra 5G- Härdat glas 9H - Super kvalitet 3D")</f>
        <v>2 Pack Galaxy S21 Ultra 5G- Härdat glas 9H - Super kvalitet 3D</v>
      </c>
      <c r="F7715" s="1" t="s">
        <v>272</v>
      </c>
      <c r="G7715" s="1" t="s">
        <v>273</v>
      </c>
      <c r="H7715" s="1" t="s">
        <v>274</v>
      </c>
      <c r="I7715" s="1" t="s">
        <v>16</v>
      </c>
      <c r="J7715" s="1" t="s">
        <v>23</v>
      </c>
      <c r="K7715" s="1" t="s">
        <v>16</v>
      </c>
      <c r="L7715" s="1" t="s">
        <v>16</v>
      </c>
      <c r="M7715" s="1" t="s">
        <v>16</v>
      </c>
      <c r="N7715" s="1" t="s">
        <v>16</v>
      </c>
      <c r="O7715" s="1">
        <v>63.2</v>
      </c>
      <c r="P7715" s="1">
        <v>1.0</v>
      </c>
    </row>
    <row r="7716">
      <c r="A7716" s="1" t="s">
        <v>29</v>
      </c>
      <c r="B7716" s="1" t="s">
        <v>9973</v>
      </c>
      <c r="C7716" s="2" t="s">
        <v>9857</v>
      </c>
      <c r="D7716" s="1" t="s">
        <v>19</v>
      </c>
      <c r="E7716" s="3" t="str">
        <f>HYPERLINK("https://fyndiq.se/produkt/5d384cc8795744b0/", "2-Pack Samsung A55 Skärmskydd i Härdat Glas")</f>
        <v>2-Pack Samsung A55 Skärmskydd i Härdat Glas</v>
      </c>
      <c r="F7716" s="1" t="s">
        <v>191</v>
      </c>
      <c r="G7716" s="1" t="s">
        <v>192</v>
      </c>
      <c r="H7716" s="1" t="s">
        <v>193</v>
      </c>
      <c r="I7716" s="1" t="s">
        <v>16</v>
      </c>
      <c r="J7716" s="1" t="s">
        <v>23</v>
      </c>
      <c r="K7716" s="1" t="s">
        <v>16</v>
      </c>
      <c r="L7716" s="1" t="s">
        <v>16</v>
      </c>
      <c r="M7716" s="1" t="s">
        <v>16</v>
      </c>
      <c r="N7716" s="1" t="s">
        <v>16</v>
      </c>
      <c r="O7716" s="1">
        <v>63.2</v>
      </c>
      <c r="P7716" s="1">
        <v>1.0</v>
      </c>
    </row>
    <row r="7717">
      <c r="A7717" s="1" t="s">
        <v>29</v>
      </c>
      <c r="B7717" s="1" t="s">
        <v>9974</v>
      </c>
      <c r="C7717" s="2" t="s">
        <v>9857</v>
      </c>
      <c r="D7717" s="1" t="s">
        <v>19</v>
      </c>
      <c r="E7717" s="3" t="str">
        <f>HYPERLINK("https://fyndiq.se/produkt/9adf3a37026e4816/", "2 Pack Samsung Galaxy Note 20 Ultra -Härdat glas–Super kvalitet")</f>
        <v>2 Pack Samsung Galaxy Note 20 Ultra -Härdat glas–Super kvalitet</v>
      </c>
      <c r="F7717" s="1" t="s">
        <v>1043</v>
      </c>
      <c r="G7717" s="1" t="s">
        <v>1044</v>
      </c>
      <c r="H7717" s="1" t="s">
        <v>1045</v>
      </c>
      <c r="I7717" s="1" t="s">
        <v>16</v>
      </c>
      <c r="J7717" s="1" t="s">
        <v>23</v>
      </c>
      <c r="K7717" s="1" t="s">
        <v>16</v>
      </c>
      <c r="L7717" s="1" t="s">
        <v>16</v>
      </c>
      <c r="M7717" s="1" t="s">
        <v>16</v>
      </c>
      <c r="N7717" s="1" t="s">
        <v>16</v>
      </c>
      <c r="O7717" s="1">
        <v>63.2</v>
      </c>
      <c r="P7717" s="1">
        <v>2.0</v>
      </c>
    </row>
    <row r="7718">
      <c r="A7718" s="1" t="s">
        <v>29</v>
      </c>
      <c r="B7718" s="1" t="s">
        <v>9975</v>
      </c>
      <c r="C7718" s="2" t="s">
        <v>9857</v>
      </c>
      <c r="D7718" s="1" t="s">
        <v>19</v>
      </c>
      <c r="E771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718" s="1" t="s">
        <v>539</v>
      </c>
      <c r="G7718" s="1" t="s">
        <v>540</v>
      </c>
      <c r="H7718" s="1" t="s">
        <v>541</v>
      </c>
      <c r="I7718" s="1" t="s">
        <v>16</v>
      </c>
      <c r="J7718" s="1" t="s">
        <v>23</v>
      </c>
      <c r="K7718" s="1" t="s">
        <v>16</v>
      </c>
      <c r="L7718" s="1" t="s">
        <v>16</v>
      </c>
      <c r="M7718" s="1" t="s">
        <v>16</v>
      </c>
      <c r="N7718" s="1" t="s">
        <v>16</v>
      </c>
      <c r="O7718" s="1">
        <v>95.2</v>
      </c>
      <c r="P7718" s="1">
        <v>1.0</v>
      </c>
    </row>
    <row r="7719">
      <c r="A7719" s="1" t="s">
        <v>29</v>
      </c>
      <c r="B7719" s="1" t="s">
        <v>9976</v>
      </c>
      <c r="C7719" s="2" t="s">
        <v>9857</v>
      </c>
      <c r="D7719" s="1" t="s">
        <v>19</v>
      </c>
      <c r="E7719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719" s="1" t="s">
        <v>183</v>
      </c>
      <c r="G7719" s="1" t="s">
        <v>184</v>
      </c>
      <c r="H7719" s="1" t="s">
        <v>185</v>
      </c>
      <c r="I7719" s="1" t="s">
        <v>16</v>
      </c>
      <c r="J7719" s="1" t="s">
        <v>23</v>
      </c>
      <c r="K7719" s="1" t="s">
        <v>16</v>
      </c>
      <c r="L7719" s="1" t="s">
        <v>16</v>
      </c>
      <c r="M7719" s="1" t="s">
        <v>16</v>
      </c>
      <c r="N7719" s="1" t="s">
        <v>16</v>
      </c>
      <c r="O7719" s="1">
        <v>79.2</v>
      </c>
      <c r="P7719" s="1">
        <v>1.0</v>
      </c>
    </row>
    <row r="7720">
      <c r="A7720" s="1" t="s">
        <v>29</v>
      </c>
      <c r="B7720" s="1" t="s">
        <v>9977</v>
      </c>
      <c r="C7720" s="2" t="s">
        <v>9857</v>
      </c>
      <c r="D7720" s="1" t="s">
        <v>19</v>
      </c>
      <c r="E7720" s="3" t="str">
        <f>HYPERLINK("https://fyndiq.se/produkt/a3a0bf045cf0498d/", "2-Pack Huawei P30 Lite - Härdat glas 9H – 3D Super kvalitet")</f>
        <v>2-Pack Huawei P30 Lite - Härdat glas 9H – 3D Super kvalitet</v>
      </c>
      <c r="F7720" s="1" t="s">
        <v>1011</v>
      </c>
      <c r="G7720" s="1" t="s">
        <v>1012</v>
      </c>
      <c r="H7720" s="1" t="s">
        <v>1013</v>
      </c>
      <c r="I7720" s="1" t="s">
        <v>16</v>
      </c>
      <c r="J7720" s="1" t="s">
        <v>23</v>
      </c>
      <c r="K7720" s="1" t="s">
        <v>16</v>
      </c>
      <c r="L7720" s="1" t="s">
        <v>16</v>
      </c>
      <c r="M7720" s="1" t="s">
        <v>16</v>
      </c>
      <c r="N7720" s="1" t="s">
        <v>16</v>
      </c>
      <c r="O7720" s="1">
        <v>63.2</v>
      </c>
      <c r="P7720" s="1">
        <v>1.0</v>
      </c>
    </row>
    <row r="7721">
      <c r="A7721" s="1" t="s">
        <v>29</v>
      </c>
      <c r="B7721" s="1" t="s">
        <v>9978</v>
      </c>
      <c r="C7721" s="2" t="s">
        <v>9857</v>
      </c>
      <c r="D7721" s="1" t="s">
        <v>19</v>
      </c>
      <c r="E7721" s="3" t="str">
        <f>HYPERLINK("https://fyndiq.se/produkt/6939cc996c2248e3/", "2-Pack OnePlus 6T - Härdat Glas 9H - Super kvalitet 3D Skärmskydd")</f>
        <v>2-Pack OnePlus 6T - Härdat Glas 9H - Super kvalitet 3D Skärmskydd</v>
      </c>
      <c r="F7721" s="1" t="s">
        <v>6204</v>
      </c>
      <c r="G7721" s="1" t="s">
        <v>6205</v>
      </c>
      <c r="H7721" s="1" t="s">
        <v>6206</v>
      </c>
      <c r="I7721" s="1" t="s">
        <v>16</v>
      </c>
      <c r="J7721" s="1" t="s">
        <v>23</v>
      </c>
      <c r="K7721" s="1" t="s">
        <v>16</v>
      </c>
      <c r="L7721" s="1" t="s">
        <v>16</v>
      </c>
      <c r="M7721" s="1" t="s">
        <v>16</v>
      </c>
      <c r="N7721" s="1" t="s">
        <v>16</v>
      </c>
      <c r="O7721" s="1">
        <v>63.2</v>
      </c>
      <c r="P7721" s="1">
        <v>1.0</v>
      </c>
    </row>
    <row r="7722">
      <c r="A7722" s="1" t="s">
        <v>29</v>
      </c>
      <c r="B7722" s="1" t="s">
        <v>9979</v>
      </c>
      <c r="C7722" s="2" t="s">
        <v>9857</v>
      </c>
      <c r="D7722" s="1" t="s">
        <v>19</v>
      </c>
      <c r="E7722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7722" s="1" t="s">
        <v>1402</v>
      </c>
      <c r="G7722" s="1" t="s">
        <v>1403</v>
      </c>
      <c r="H7722" s="1" t="s">
        <v>1404</v>
      </c>
      <c r="I7722" s="1" t="s">
        <v>16</v>
      </c>
      <c r="J7722" s="1" t="s">
        <v>23</v>
      </c>
      <c r="K7722" s="1" t="s">
        <v>16</v>
      </c>
      <c r="L7722" s="1" t="s">
        <v>16</v>
      </c>
      <c r="M7722" s="1" t="s">
        <v>16</v>
      </c>
      <c r="N7722" s="1" t="s">
        <v>16</v>
      </c>
      <c r="O7722" s="1">
        <v>71.2</v>
      </c>
      <c r="P7722" s="1">
        <v>1.0</v>
      </c>
    </row>
    <row r="7723">
      <c r="A7723" s="1" t="s">
        <v>29</v>
      </c>
      <c r="B7723" s="1" t="s">
        <v>9980</v>
      </c>
      <c r="C7723" s="2" t="s">
        <v>9857</v>
      </c>
      <c r="D7723" s="1" t="s">
        <v>19</v>
      </c>
      <c r="E77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723" s="1" t="s">
        <v>26</v>
      </c>
      <c r="G7723" s="1" t="s">
        <v>27</v>
      </c>
      <c r="H7723" s="1" t="s">
        <v>28</v>
      </c>
      <c r="I7723" s="1" t="s">
        <v>16</v>
      </c>
      <c r="J7723" s="1" t="s">
        <v>23</v>
      </c>
      <c r="K7723" s="1" t="s">
        <v>16</v>
      </c>
      <c r="L7723" s="1" t="s">
        <v>16</v>
      </c>
      <c r="M7723" s="1" t="s">
        <v>16</v>
      </c>
      <c r="N7723" s="1" t="s">
        <v>16</v>
      </c>
      <c r="O7723" s="1">
        <v>71.2</v>
      </c>
      <c r="P7723" s="1">
        <v>1.0</v>
      </c>
    </row>
    <row r="7724">
      <c r="A7724" s="1" t="s">
        <v>29</v>
      </c>
      <c r="B7724" s="1" t="s">
        <v>9981</v>
      </c>
      <c r="C7724" s="2" t="s">
        <v>9857</v>
      </c>
      <c r="D7724" s="1" t="s">
        <v>19</v>
      </c>
      <c r="E7724" s="3" t="str">
        <f>HYPERLINK("https://fyndiq.se/produkt/e09cb1ad27c94cb3/", "Samsung S22 ULTRA - 9H Härdat Glass - 3D Super Kvalitet")</f>
        <v>Samsung S22 ULTRA - 9H Härdat Glass - 3D Super Kvalitet</v>
      </c>
      <c r="F7724" s="1" t="s">
        <v>1969</v>
      </c>
      <c r="G7724" s="1" t="s">
        <v>1970</v>
      </c>
      <c r="H7724" s="1" t="s">
        <v>1971</v>
      </c>
      <c r="I7724" s="1" t="s">
        <v>16</v>
      </c>
      <c r="J7724" s="1" t="s">
        <v>23</v>
      </c>
      <c r="K7724" s="1" t="s">
        <v>16</v>
      </c>
      <c r="L7724" s="1" t="s">
        <v>16</v>
      </c>
      <c r="M7724" s="1" t="s">
        <v>16</v>
      </c>
      <c r="N7724" s="1" t="s">
        <v>16</v>
      </c>
      <c r="O7724" s="1">
        <v>55.2</v>
      </c>
      <c r="P7724" s="1">
        <v>1.0</v>
      </c>
    </row>
    <row r="7725">
      <c r="A7725" s="1" t="s">
        <v>29</v>
      </c>
      <c r="B7725" s="1" t="s">
        <v>9982</v>
      </c>
      <c r="C7725" s="2" t="s">
        <v>9857</v>
      </c>
      <c r="D7725" s="1" t="s">
        <v>19</v>
      </c>
      <c r="E7725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7725" s="1" t="s">
        <v>3599</v>
      </c>
      <c r="G7725" s="1" t="s">
        <v>3600</v>
      </c>
      <c r="H7725" s="1" t="s">
        <v>3601</v>
      </c>
      <c r="I7725" s="1" t="s">
        <v>16</v>
      </c>
      <c r="J7725" s="1" t="s">
        <v>23</v>
      </c>
      <c r="K7725" s="1" t="s">
        <v>16</v>
      </c>
      <c r="L7725" s="1" t="s">
        <v>16</v>
      </c>
      <c r="M7725" s="1" t="s">
        <v>16</v>
      </c>
      <c r="N7725" s="1" t="s">
        <v>16</v>
      </c>
      <c r="O7725" s="1">
        <v>71.2</v>
      </c>
      <c r="P7725" s="1">
        <v>1.0</v>
      </c>
    </row>
    <row r="7726">
      <c r="A7726" s="1" t="s">
        <v>29</v>
      </c>
      <c r="B7726" s="1" t="s">
        <v>9983</v>
      </c>
      <c r="C7726" s="2" t="s">
        <v>9857</v>
      </c>
      <c r="D7726" s="1" t="s">
        <v>19</v>
      </c>
      <c r="E7726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726" s="1" t="s">
        <v>813</v>
      </c>
      <c r="G7726" s="1" t="s">
        <v>814</v>
      </c>
      <c r="H7726" s="1" t="s">
        <v>815</v>
      </c>
      <c r="I7726" s="1" t="s">
        <v>16</v>
      </c>
      <c r="J7726" s="1" t="s">
        <v>23</v>
      </c>
      <c r="K7726" s="1" t="s">
        <v>16</v>
      </c>
      <c r="L7726" s="1" t="s">
        <v>16</v>
      </c>
      <c r="M7726" s="1" t="s">
        <v>16</v>
      </c>
      <c r="N7726" s="1" t="s">
        <v>16</v>
      </c>
      <c r="O7726" s="1">
        <v>71.2</v>
      </c>
      <c r="P7726" s="1">
        <v>1.0</v>
      </c>
    </row>
    <row r="7727">
      <c r="A7727" s="1" t="s">
        <v>29</v>
      </c>
      <c r="B7727" s="1" t="s">
        <v>9984</v>
      </c>
      <c r="C7727" s="2" t="s">
        <v>9857</v>
      </c>
      <c r="D7727" s="1" t="s">
        <v>19</v>
      </c>
      <c r="E7727" s="3" t="str">
        <f>HYPERLINK("https://fyndiq.se/produkt/533d0ddc5dd84c00/", "2-Pack iPhone 14 - skärmskydd &amp; linsskydd - härdat glas 9H")</f>
        <v>2-Pack iPhone 14 - skärmskydd &amp; linsskydd - härdat glas 9H</v>
      </c>
      <c r="F7727" s="1" t="s">
        <v>841</v>
      </c>
      <c r="G7727" s="1" t="s">
        <v>842</v>
      </c>
      <c r="H7727" s="1" t="s">
        <v>843</v>
      </c>
      <c r="I7727" s="1" t="s">
        <v>16</v>
      </c>
      <c r="J7727" s="1" t="s">
        <v>23</v>
      </c>
      <c r="K7727" s="1" t="s">
        <v>16</v>
      </c>
      <c r="L7727" s="1" t="s">
        <v>16</v>
      </c>
      <c r="M7727" s="1" t="s">
        <v>16</v>
      </c>
      <c r="N7727" s="1" t="s">
        <v>16</v>
      </c>
      <c r="O7727" s="1">
        <v>71.2</v>
      </c>
      <c r="P7727" s="1">
        <v>1.0</v>
      </c>
    </row>
    <row r="7728">
      <c r="A7728" s="1" t="s">
        <v>29</v>
      </c>
      <c r="B7728" s="1" t="s">
        <v>9985</v>
      </c>
      <c r="C7728" s="2" t="s">
        <v>9857</v>
      </c>
      <c r="D7728" s="1" t="s">
        <v>19</v>
      </c>
      <c r="E7728" s="3" t="str">
        <f>HYPERLINK("https://fyndiq.se/produkt/f6e9b31382f447a3/", "2-Pack Samsung A21s Skärmskydd &amp; 1-Pack linsskydd - Härdat Glas 9H - Super kvalitet 3D")</f>
        <v>2-Pack Samsung A21s Skärmskydd &amp; 1-Pack linsskydd - Härdat Glas 9H - Super kvalitet 3D</v>
      </c>
      <c r="F7728" s="1" t="s">
        <v>5712</v>
      </c>
      <c r="G7728" s="1" t="s">
        <v>5713</v>
      </c>
      <c r="H7728" s="1" t="s">
        <v>5714</v>
      </c>
      <c r="I7728" s="1" t="s">
        <v>16</v>
      </c>
      <c r="J7728" s="1" t="s">
        <v>23</v>
      </c>
      <c r="K7728" s="1" t="s">
        <v>16</v>
      </c>
      <c r="L7728" s="1" t="s">
        <v>16</v>
      </c>
      <c r="M7728" s="1" t="s">
        <v>16</v>
      </c>
      <c r="N7728" s="1" t="s">
        <v>16</v>
      </c>
      <c r="O7728" s="1">
        <v>71.2</v>
      </c>
      <c r="P7728" s="1">
        <v>1.0</v>
      </c>
    </row>
    <row r="7729">
      <c r="A7729" s="1" t="s">
        <v>29</v>
      </c>
      <c r="B7729" s="1" t="s">
        <v>9986</v>
      </c>
      <c r="C7729" s="2" t="s">
        <v>9857</v>
      </c>
      <c r="D7729" s="1" t="s">
        <v>19</v>
      </c>
      <c r="E7729" s="3" t="str">
        <f>HYPERLINK("https://fyndiq.se/produkt/56c72c0ba5f749b5/", "2-Pack SAMSUNG S24 Skärmskydd - Härdat Glas 9H - Super kvalitet 3D")</f>
        <v>2-Pack SAMSUNG S24 Skärmskydd - Härdat Glas 9H - Super kvalitet 3D</v>
      </c>
      <c r="F7729" s="1" t="s">
        <v>263</v>
      </c>
      <c r="G7729" s="1" t="s">
        <v>264</v>
      </c>
      <c r="H7729" s="1" t="s">
        <v>265</v>
      </c>
      <c r="I7729" s="1" t="s">
        <v>16</v>
      </c>
      <c r="J7729" s="1" t="s">
        <v>23</v>
      </c>
      <c r="K7729" s="1" t="s">
        <v>16</v>
      </c>
      <c r="L7729" s="1" t="s">
        <v>16</v>
      </c>
      <c r="M7729" s="1" t="s">
        <v>16</v>
      </c>
      <c r="N7729" s="1" t="s">
        <v>16</v>
      </c>
      <c r="O7729" s="1">
        <v>71.2</v>
      </c>
      <c r="P7729" s="1">
        <v>1.0</v>
      </c>
    </row>
    <row r="7730">
      <c r="A7730" s="1" t="s">
        <v>29</v>
      </c>
      <c r="B7730" s="1" t="s">
        <v>9987</v>
      </c>
      <c r="C7730" s="2" t="s">
        <v>9857</v>
      </c>
      <c r="D7730" s="1" t="s">
        <v>19</v>
      </c>
      <c r="E773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730" s="1" t="s">
        <v>813</v>
      </c>
      <c r="G7730" s="1" t="s">
        <v>814</v>
      </c>
      <c r="H7730" s="1" t="s">
        <v>815</v>
      </c>
      <c r="I7730" s="1" t="s">
        <v>16</v>
      </c>
      <c r="J7730" s="1" t="s">
        <v>23</v>
      </c>
      <c r="K7730" s="1" t="s">
        <v>16</v>
      </c>
      <c r="L7730" s="1" t="s">
        <v>16</v>
      </c>
      <c r="M7730" s="1" t="s">
        <v>16</v>
      </c>
      <c r="N7730" s="1" t="s">
        <v>16</v>
      </c>
      <c r="O7730" s="1">
        <v>71.2</v>
      </c>
      <c r="P7730" s="1">
        <v>1.0</v>
      </c>
    </row>
    <row r="7731">
      <c r="A7731" s="1" t="s">
        <v>29</v>
      </c>
      <c r="B7731" s="1" t="s">
        <v>9988</v>
      </c>
      <c r="C7731" s="2" t="s">
        <v>9989</v>
      </c>
      <c r="D7731" s="1" t="s">
        <v>19</v>
      </c>
      <c r="E773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7731" s="1" t="s">
        <v>599</v>
      </c>
      <c r="G7731" s="1" t="s">
        <v>600</v>
      </c>
      <c r="H7731" s="1" t="s">
        <v>601</v>
      </c>
      <c r="I7731" s="1" t="s">
        <v>16</v>
      </c>
      <c r="J7731" s="1" t="s">
        <v>23</v>
      </c>
      <c r="K7731" s="1" t="s">
        <v>16</v>
      </c>
      <c r="L7731" s="1" t="s">
        <v>16</v>
      </c>
      <c r="M7731" s="1" t="s">
        <v>16</v>
      </c>
      <c r="N7731" s="1" t="s">
        <v>16</v>
      </c>
      <c r="O7731" s="1">
        <v>71.2</v>
      </c>
      <c r="P7731" s="1">
        <v>1.0</v>
      </c>
    </row>
    <row r="7732">
      <c r="A7732" s="1" t="s">
        <v>29</v>
      </c>
      <c r="B7732" s="1" t="s">
        <v>9990</v>
      </c>
      <c r="C7732" s="2" t="s">
        <v>9989</v>
      </c>
      <c r="D7732" s="1" t="s">
        <v>19</v>
      </c>
      <c r="E773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7732" s="1" t="s">
        <v>679</v>
      </c>
      <c r="G7732" s="1" t="s">
        <v>680</v>
      </c>
      <c r="H7732" s="1" t="s">
        <v>681</v>
      </c>
      <c r="I7732" s="1" t="s">
        <v>16</v>
      </c>
      <c r="J7732" s="1" t="s">
        <v>23</v>
      </c>
      <c r="K7732" s="1" t="s">
        <v>16</v>
      </c>
      <c r="L7732" s="1" t="s">
        <v>16</v>
      </c>
      <c r="M7732" s="1" t="s">
        <v>16</v>
      </c>
      <c r="N7732" s="1" t="s">
        <v>16</v>
      </c>
      <c r="O7732" s="1">
        <v>95.2</v>
      </c>
      <c r="P7732" s="1">
        <v>1.0</v>
      </c>
    </row>
    <row r="7733">
      <c r="A7733" s="1" t="s">
        <v>29</v>
      </c>
      <c r="B7733" s="1" t="s">
        <v>9991</v>
      </c>
      <c r="C7733" s="2" t="s">
        <v>9989</v>
      </c>
      <c r="D7733" s="1" t="s">
        <v>19</v>
      </c>
      <c r="E7733" s="3" t="str">
        <f>HYPERLINK("https://fyndiq.se/produkt/b2b21eba0148489f/", "Samsung S8 härdat glass 3D heltäckande skärmskydd")</f>
        <v>Samsung S8 härdat glass 3D heltäckande skärmskydd</v>
      </c>
      <c r="F7733" s="1" t="s">
        <v>438</v>
      </c>
      <c r="G7733" s="1" t="s">
        <v>439</v>
      </c>
      <c r="H7733" s="1" t="s">
        <v>440</v>
      </c>
      <c r="I7733" s="1" t="s">
        <v>16</v>
      </c>
      <c r="J7733" s="1" t="s">
        <v>23</v>
      </c>
      <c r="K7733" s="1" t="s">
        <v>16</v>
      </c>
      <c r="L7733" s="1" t="s">
        <v>16</v>
      </c>
      <c r="M7733" s="1" t="s">
        <v>16</v>
      </c>
      <c r="N7733" s="1" t="s">
        <v>16</v>
      </c>
      <c r="O7733" s="1">
        <v>55.2</v>
      </c>
      <c r="P7733" s="1">
        <v>1.0</v>
      </c>
    </row>
    <row r="7734">
      <c r="A7734" s="1" t="s">
        <v>29</v>
      </c>
      <c r="B7734" s="1" t="s">
        <v>9992</v>
      </c>
      <c r="C7734" s="2" t="s">
        <v>9989</v>
      </c>
      <c r="D7734" s="1" t="s">
        <v>19</v>
      </c>
      <c r="E7734" s="3" t="str">
        <f>HYPERLINK("https://fyndiq.se/produkt/56c72c0ba5f749b5/", "2-Pack SAMSUNG S24 Skärmskydd - Härdat Glas 9H - Super kvalitet 3D")</f>
        <v>2-Pack SAMSUNG S24 Skärmskydd - Härdat Glas 9H - Super kvalitet 3D</v>
      </c>
      <c r="F7734" s="1" t="s">
        <v>263</v>
      </c>
      <c r="G7734" s="1" t="s">
        <v>264</v>
      </c>
      <c r="H7734" s="1" t="s">
        <v>265</v>
      </c>
      <c r="I7734" s="1" t="s">
        <v>16</v>
      </c>
      <c r="J7734" s="1" t="s">
        <v>23</v>
      </c>
      <c r="K7734" s="1" t="s">
        <v>16</v>
      </c>
      <c r="L7734" s="1" t="s">
        <v>16</v>
      </c>
      <c r="M7734" s="1" t="s">
        <v>16</v>
      </c>
      <c r="N7734" s="1" t="s">
        <v>16</v>
      </c>
      <c r="O7734" s="1">
        <v>71.2</v>
      </c>
      <c r="P7734" s="1">
        <v>1.0</v>
      </c>
    </row>
    <row r="7735">
      <c r="A7735" s="1" t="s">
        <v>29</v>
      </c>
      <c r="B7735" s="1" t="s">
        <v>9993</v>
      </c>
      <c r="C7735" s="2" t="s">
        <v>9989</v>
      </c>
      <c r="D7735" s="1" t="s">
        <v>19</v>
      </c>
      <c r="E7735" s="3" t="str">
        <f>HYPERLINK("https://fyndiq.se/produkt/f9cb40a5fb2c42e4/", "2 Pack Xiaomi 12 PRO - Härdat glas 9H-Super kvalitet 3D")</f>
        <v>2 Pack Xiaomi 12 PRO - Härdat glas 9H-Super kvalitet 3D</v>
      </c>
      <c r="F7735" s="1" t="s">
        <v>1830</v>
      </c>
      <c r="G7735" s="1" t="s">
        <v>1831</v>
      </c>
      <c r="H7735" s="1" t="s">
        <v>1832</v>
      </c>
      <c r="I7735" s="1" t="s">
        <v>1311</v>
      </c>
      <c r="J7735" s="1" t="s">
        <v>23</v>
      </c>
      <c r="K7735" s="1" t="s">
        <v>16</v>
      </c>
      <c r="L7735" s="1" t="s">
        <v>16</v>
      </c>
      <c r="M7735" s="1" t="s">
        <v>16</v>
      </c>
      <c r="N7735" s="1" t="s">
        <v>16</v>
      </c>
      <c r="O7735" s="1">
        <v>63.2</v>
      </c>
      <c r="P7735" s="1">
        <v>1.0</v>
      </c>
    </row>
    <row r="7736">
      <c r="A7736" s="1" t="s">
        <v>29</v>
      </c>
      <c r="B7736" s="1" t="s">
        <v>9994</v>
      </c>
      <c r="C7736" s="2" t="s">
        <v>9989</v>
      </c>
      <c r="D7736" s="1" t="s">
        <v>19</v>
      </c>
      <c r="E7736" s="3" t="str">
        <f>HYPERLINK("https://fyndiq.se/produkt/3fee81d316cc43da/", "2-pack - iPhone 12 / 12 Pro - 9H Härdat Glass - Top Kvalitet")</f>
        <v>2-pack - iPhone 12 / 12 Pro - 9H Härdat Glass - Top Kvalitet</v>
      </c>
      <c r="F7736" s="1" t="s">
        <v>2499</v>
      </c>
      <c r="G7736" s="1" t="s">
        <v>2500</v>
      </c>
      <c r="H7736" s="1" t="s">
        <v>2067</v>
      </c>
      <c r="I7736" s="1" t="s">
        <v>16</v>
      </c>
      <c r="J7736" s="1" t="s">
        <v>23</v>
      </c>
      <c r="K7736" s="1" t="s">
        <v>16</v>
      </c>
      <c r="L7736" s="1" t="s">
        <v>16</v>
      </c>
      <c r="M7736" s="1" t="s">
        <v>16</v>
      </c>
      <c r="N7736" s="1" t="s">
        <v>16</v>
      </c>
      <c r="O7736" s="1">
        <v>55.2</v>
      </c>
      <c r="P7736" s="1">
        <v>1.0</v>
      </c>
    </row>
    <row r="7737">
      <c r="A7737" s="1" t="s">
        <v>29</v>
      </c>
      <c r="B7737" s="1" t="s">
        <v>9995</v>
      </c>
      <c r="C7737" s="2" t="s">
        <v>9989</v>
      </c>
      <c r="D7737" s="1" t="s">
        <v>19</v>
      </c>
      <c r="E7737" s="3" t="str">
        <f>HYPERLINK("https://fyndiq.se/produkt/406117b60bf241a0/", "2-Pack Samsung Galaxy S9 - Härdat glas 9H - Super kvalitet 3D")</f>
        <v>2-Pack Samsung Galaxy S9 - Härdat glas 9H - Super kvalitet 3D</v>
      </c>
      <c r="F7737" s="1" t="s">
        <v>228</v>
      </c>
      <c r="G7737" s="1" t="s">
        <v>229</v>
      </c>
      <c r="H7737" s="1" t="s">
        <v>230</v>
      </c>
      <c r="I7737" s="1" t="s">
        <v>16</v>
      </c>
      <c r="J7737" s="1" t="s">
        <v>23</v>
      </c>
      <c r="K7737" s="1" t="s">
        <v>16</v>
      </c>
      <c r="L7737" s="1" t="s">
        <v>16</v>
      </c>
      <c r="M7737" s="1" t="s">
        <v>16</v>
      </c>
      <c r="N7737" s="1" t="s">
        <v>16</v>
      </c>
      <c r="O7737" s="1">
        <v>63.2</v>
      </c>
      <c r="P7737" s="1">
        <v>1.0</v>
      </c>
    </row>
    <row r="7738">
      <c r="A7738" s="1" t="s">
        <v>29</v>
      </c>
      <c r="B7738" s="1" t="s">
        <v>9996</v>
      </c>
      <c r="C7738" s="2" t="s">
        <v>9989</v>
      </c>
      <c r="D7738" s="1" t="s">
        <v>19</v>
      </c>
      <c r="E7738" s="3" t="str">
        <f>HYPERLINK("https://fyndiq.se/produkt/13e76851ca504320/", "2-Pack Samsung Galaxy S22 Ultra - Härdat glas 9H - Top kvalitet")</f>
        <v>2-Pack Samsung Galaxy S22 Ultra - Härdat glas 9H - Top kvalitet</v>
      </c>
      <c r="F7738" s="1" t="s">
        <v>140</v>
      </c>
      <c r="G7738" s="1" t="s">
        <v>141</v>
      </c>
      <c r="H7738" s="1" t="s">
        <v>142</v>
      </c>
      <c r="I7738" s="1" t="s">
        <v>16</v>
      </c>
      <c r="J7738" s="1" t="s">
        <v>23</v>
      </c>
      <c r="K7738" s="1" t="s">
        <v>16</v>
      </c>
      <c r="L7738" s="1" t="s">
        <v>16</v>
      </c>
      <c r="M7738" s="1" t="s">
        <v>16</v>
      </c>
      <c r="N7738" s="1" t="s">
        <v>16</v>
      </c>
      <c r="O7738" s="1">
        <v>63.2</v>
      </c>
      <c r="P7738" s="1">
        <v>1.0</v>
      </c>
    </row>
    <row r="7739">
      <c r="A7739" s="1" t="s">
        <v>29</v>
      </c>
      <c r="B7739" s="1" t="s">
        <v>9997</v>
      </c>
      <c r="C7739" s="2" t="s">
        <v>9989</v>
      </c>
      <c r="D7739" s="1" t="s">
        <v>19</v>
      </c>
      <c r="E7739" s="3" t="str">
        <f>HYPERLINK("https://fyndiq.se/produkt/08a39fd2ea944add/", "2-Pack Apple Watch 45mm – Härdat glas 9H – Super kvalitet 3D")</f>
        <v>2-Pack Apple Watch 45mm – Härdat glas 9H – Super kvalitet 3D</v>
      </c>
      <c r="F7739" s="1" t="s">
        <v>921</v>
      </c>
      <c r="G7739" s="1" t="s">
        <v>922</v>
      </c>
      <c r="H7739" s="1" t="s">
        <v>923</v>
      </c>
      <c r="I7739" s="1" t="s">
        <v>16</v>
      </c>
      <c r="J7739" s="1" t="s">
        <v>23</v>
      </c>
      <c r="K7739" s="1" t="s">
        <v>16</v>
      </c>
      <c r="L7739" s="1" t="s">
        <v>16</v>
      </c>
      <c r="M7739" s="1" t="s">
        <v>16</v>
      </c>
      <c r="N7739" s="1" t="s">
        <v>16</v>
      </c>
      <c r="O7739" s="1">
        <v>55.2</v>
      </c>
      <c r="P7739" s="1">
        <v>1.0</v>
      </c>
    </row>
    <row r="7740">
      <c r="A7740" s="1" t="s">
        <v>29</v>
      </c>
      <c r="B7740" s="1" t="s">
        <v>9998</v>
      </c>
      <c r="C7740" s="2" t="s">
        <v>9989</v>
      </c>
      <c r="D7740" s="1" t="s">
        <v>19</v>
      </c>
      <c r="E7740" s="3" t="str">
        <f>HYPERLINK("https://fyndiq.se/produkt/7b4cb5f9439947b9/", "2-Pack iPhone SE 2020 Svart - Härdat Glas 9H - Super Kvalitet 3D")</f>
        <v>2-Pack iPhone SE 2020 Svart - Härdat Glas 9H - Super Kvalitet 3D</v>
      </c>
      <c r="F7740" s="1" t="s">
        <v>175</v>
      </c>
      <c r="G7740" s="1" t="s">
        <v>176</v>
      </c>
      <c r="H7740" s="1" t="s">
        <v>177</v>
      </c>
      <c r="I7740" s="1" t="s">
        <v>16</v>
      </c>
      <c r="J7740" s="1" t="s">
        <v>23</v>
      </c>
      <c r="K7740" s="1" t="s">
        <v>16</v>
      </c>
      <c r="L7740" s="1" t="s">
        <v>16</v>
      </c>
      <c r="M7740" s="1" t="s">
        <v>16</v>
      </c>
      <c r="N7740" s="1" t="s">
        <v>16</v>
      </c>
      <c r="O7740" s="1">
        <v>55.2</v>
      </c>
      <c r="P7740" s="1">
        <v>2.0</v>
      </c>
    </row>
    <row r="7741">
      <c r="A7741" s="1" t="s">
        <v>29</v>
      </c>
      <c r="B7741" s="1" t="s">
        <v>9999</v>
      </c>
      <c r="C7741" s="2" t="s">
        <v>9989</v>
      </c>
      <c r="D7741" s="1" t="s">
        <v>19</v>
      </c>
      <c r="E7741" s="3" t="str">
        <f>HYPERLINK("https://fyndiq.se/produkt/082f3cf898c84831/", "2 Pack Galaxy S20 Ultra - Härdat glas 9H - Super kvalitet 3D")</f>
        <v>2 Pack Galaxy S20 Ultra - Härdat glas 9H - Super kvalitet 3D</v>
      </c>
      <c r="F7741" s="1" t="s">
        <v>460</v>
      </c>
      <c r="G7741" s="1" t="s">
        <v>461</v>
      </c>
      <c r="H7741" s="1" t="s">
        <v>462</v>
      </c>
      <c r="I7741" s="1" t="s">
        <v>16</v>
      </c>
      <c r="J7741" s="1" t="s">
        <v>23</v>
      </c>
      <c r="K7741" s="1" t="s">
        <v>16</v>
      </c>
      <c r="L7741" s="1" t="s">
        <v>16</v>
      </c>
      <c r="M7741" s="1" t="s">
        <v>16</v>
      </c>
      <c r="N7741" s="1" t="s">
        <v>16</v>
      </c>
      <c r="O7741" s="1">
        <v>63.2</v>
      </c>
      <c r="P7741" s="1">
        <v>1.0</v>
      </c>
    </row>
    <row r="7742">
      <c r="A7742" s="1" t="s">
        <v>29</v>
      </c>
      <c r="B7742" s="1" t="s">
        <v>10000</v>
      </c>
      <c r="C7742" s="2" t="s">
        <v>9989</v>
      </c>
      <c r="D7742" s="1" t="s">
        <v>19</v>
      </c>
      <c r="E7742" s="3" t="str">
        <f>HYPERLINK("https://fyndiq.se/produkt/5986d900a2fd408d/", "2 Pack Samsung Galaxy A72 - Härdat glas 9H-Super kvalitet 3D")</f>
        <v>2 Pack Samsung Galaxy A72 - Härdat glas 9H-Super kvalitet 3D</v>
      </c>
      <c r="F7742" s="1" t="s">
        <v>2099</v>
      </c>
      <c r="G7742" s="1" t="s">
        <v>2100</v>
      </c>
      <c r="H7742" s="1" t="s">
        <v>2101</v>
      </c>
      <c r="I7742" s="1" t="s">
        <v>16</v>
      </c>
      <c r="J7742" s="1" t="s">
        <v>23</v>
      </c>
      <c r="K7742" s="1" t="s">
        <v>16</v>
      </c>
      <c r="L7742" s="1" t="s">
        <v>16</v>
      </c>
      <c r="M7742" s="1" t="s">
        <v>16</v>
      </c>
      <c r="N7742" s="1" t="s">
        <v>16</v>
      </c>
      <c r="O7742" s="1">
        <v>63.2</v>
      </c>
      <c r="P7742" s="1">
        <v>1.0</v>
      </c>
    </row>
    <row r="7743">
      <c r="A7743" s="1" t="s">
        <v>29</v>
      </c>
      <c r="B7743" s="1" t="s">
        <v>10001</v>
      </c>
      <c r="C7743" s="2" t="s">
        <v>9989</v>
      </c>
      <c r="D7743" s="1" t="s">
        <v>19</v>
      </c>
      <c r="E7743" s="3" t="str">
        <f>HYPERLINK("https://fyndiq.se/produkt/2f8f288b73ab4b13/", "2-Pack Sony Xperia 5 IV - Härdat glas 9H - Super Kvalitet 3D")</f>
        <v>2-Pack Sony Xperia 5 IV - Härdat glas 9H - Super Kvalitet 3D</v>
      </c>
      <c r="F7743" s="1" t="s">
        <v>931</v>
      </c>
      <c r="G7743" s="1" t="s">
        <v>932</v>
      </c>
      <c r="H7743" s="1" t="s">
        <v>933</v>
      </c>
      <c r="I7743" s="1" t="s">
        <v>1673</v>
      </c>
      <c r="J7743" s="1" t="s">
        <v>9</v>
      </c>
      <c r="K7743" s="2" t="s">
        <v>7158</v>
      </c>
      <c r="L7743" s="1" t="s">
        <v>5759</v>
      </c>
      <c r="M7743" s="1" t="s">
        <v>16</v>
      </c>
      <c r="N7743" s="1" t="s">
        <v>16</v>
      </c>
      <c r="O7743" s="1">
        <v>71.2</v>
      </c>
      <c r="P7743" s="1">
        <v>1.0</v>
      </c>
    </row>
    <row r="7744">
      <c r="A7744" s="1" t="s">
        <v>29</v>
      </c>
      <c r="B7744" s="1" t="s">
        <v>10002</v>
      </c>
      <c r="C7744" s="2" t="s">
        <v>9989</v>
      </c>
      <c r="D7744" s="1" t="s">
        <v>19</v>
      </c>
      <c r="E7744" s="3" t="str">
        <f>HYPERLINK("https://fyndiq.se/produkt/0a890dd972c4463d/", "2-Pack Samsung Galaxy A52s 5G - Härdat glas 9H - Super kvalitet")</f>
        <v>2-Pack Samsung Galaxy A52s 5G - Härdat glas 9H - Super kvalitet</v>
      </c>
      <c r="F7744" s="1" t="s">
        <v>442</v>
      </c>
      <c r="G7744" s="1" t="s">
        <v>443</v>
      </c>
      <c r="H7744" s="1" t="s">
        <v>444</v>
      </c>
      <c r="I7744" s="1" t="s">
        <v>16</v>
      </c>
      <c r="J7744" s="1" t="s">
        <v>23</v>
      </c>
      <c r="K7744" s="1" t="s">
        <v>16</v>
      </c>
      <c r="L7744" s="1" t="s">
        <v>16</v>
      </c>
      <c r="M7744" s="1" t="s">
        <v>16</v>
      </c>
      <c r="N7744" s="1" t="s">
        <v>16</v>
      </c>
      <c r="O7744" s="1">
        <v>63.2</v>
      </c>
      <c r="P7744" s="1">
        <v>1.0</v>
      </c>
    </row>
    <row r="7745">
      <c r="A7745" s="1" t="s">
        <v>29</v>
      </c>
      <c r="B7745" s="1" t="s">
        <v>10003</v>
      </c>
      <c r="C7745" s="2" t="s">
        <v>9989</v>
      </c>
      <c r="D7745" s="1" t="s">
        <v>19</v>
      </c>
      <c r="E7745" s="3" t="str">
        <f>HYPERLINK("https://fyndiq.se/produkt/925ae49423884615/", "2-Pack Samsung S22 Ultra Skärmskydd &amp; 1-Pack linsskydd -9H GLAS")</f>
        <v>2-Pack Samsung S22 Ultra Skärmskydd &amp; 1-Pack linsskydd -9H GLAS</v>
      </c>
      <c r="F7745" s="1" t="s">
        <v>335</v>
      </c>
      <c r="G7745" s="1" t="s">
        <v>336</v>
      </c>
      <c r="H7745" s="1" t="s">
        <v>337</v>
      </c>
      <c r="I7745" s="1" t="s">
        <v>16</v>
      </c>
      <c r="J7745" s="1" t="s">
        <v>23</v>
      </c>
      <c r="K7745" s="1" t="s">
        <v>16</v>
      </c>
      <c r="L7745" s="1" t="s">
        <v>16</v>
      </c>
      <c r="M7745" s="1" t="s">
        <v>16</v>
      </c>
      <c r="N7745" s="1" t="s">
        <v>16</v>
      </c>
      <c r="O7745" s="1">
        <v>71.2</v>
      </c>
      <c r="P7745" s="1">
        <v>1.0</v>
      </c>
    </row>
    <row r="7746">
      <c r="A7746" s="1" t="s">
        <v>29</v>
      </c>
      <c r="B7746" s="1" t="s">
        <v>10004</v>
      </c>
      <c r="C7746" s="2" t="s">
        <v>9989</v>
      </c>
      <c r="D7746" s="1" t="s">
        <v>19</v>
      </c>
      <c r="E7746" s="3" t="str">
        <f>HYPERLINK("https://fyndiq.se/produkt/5aefeed9e1da4a82/", "2-Pack Xiaomi POCO X4 Pro 5G - Härdat Glas 9H - Super kvalitet 3D Skärmskydd")</f>
        <v>2-Pack Xiaomi POCO X4 Pro 5G - Härdat Glas 9H - Super kvalitet 3D Skärmskydd</v>
      </c>
      <c r="F7746" s="1" t="s">
        <v>10005</v>
      </c>
      <c r="G7746" s="1" t="s">
        <v>10006</v>
      </c>
      <c r="H7746" s="1" t="s">
        <v>10007</v>
      </c>
      <c r="I7746" s="1" t="s">
        <v>16</v>
      </c>
      <c r="J7746" s="1" t="s">
        <v>23</v>
      </c>
      <c r="K7746" s="1" t="s">
        <v>16</v>
      </c>
      <c r="L7746" s="1" t="s">
        <v>16</v>
      </c>
      <c r="M7746" s="1" t="s">
        <v>16</v>
      </c>
      <c r="N7746" s="1" t="s">
        <v>16</v>
      </c>
      <c r="O7746" s="1">
        <v>63.2</v>
      </c>
      <c r="P7746" s="1">
        <v>1.0</v>
      </c>
    </row>
    <row r="7747">
      <c r="A7747" s="1" t="s">
        <v>29</v>
      </c>
      <c r="B7747" s="1" t="s">
        <v>10008</v>
      </c>
      <c r="C7747" s="2" t="s">
        <v>9989</v>
      </c>
      <c r="D7747" s="1" t="s">
        <v>19</v>
      </c>
      <c r="E7747" s="3" t="str">
        <f>HYPERLINK("https://fyndiq.se/produkt/87e8c2a54c4a469b/", "2-Pack Samsung Galaxy A53 5G - Härdat glas 9H - Super kvalitet")</f>
        <v>2-Pack Samsung Galaxy A53 5G - Härdat glas 9H - Super kvalitet</v>
      </c>
      <c r="F7747" s="1" t="s">
        <v>1320</v>
      </c>
      <c r="G7747" s="1" t="s">
        <v>1321</v>
      </c>
      <c r="H7747" s="1" t="s">
        <v>1322</v>
      </c>
      <c r="I7747" s="1" t="s">
        <v>16</v>
      </c>
      <c r="J7747" s="1" t="s">
        <v>23</v>
      </c>
      <c r="K7747" s="1" t="s">
        <v>16</v>
      </c>
      <c r="L7747" s="1" t="s">
        <v>16</v>
      </c>
      <c r="M7747" s="1" t="s">
        <v>16</v>
      </c>
      <c r="N7747" s="1" t="s">
        <v>16</v>
      </c>
      <c r="O7747" s="1">
        <v>63.2</v>
      </c>
      <c r="P7747" s="1">
        <v>1.0</v>
      </c>
    </row>
    <row r="7748">
      <c r="A7748" s="1" t="s">
        <v>29</v>
      </c>
      <c r="B7748" s="1" t="s">
        <v>10009</v>
      </c>
      <c r="C7748" s="2" t="s">
        <v>9989</v>
      </c>
      <c r="D7748" s="1" t="s">
        <v>19</v>
      </c>
      <c r="E7748" s="3" t="str">
        <f>HYPERLINK("https://fyndiq.se/produkt/c26c9ffef37a436a/", "2-Pack Samsung A35 5G Skärmskydd i Härdat Glas")</f>
        <v>2-Pack Samsung A35 5G Skärmskydd i Härdat Glas</v>
      </c>
      <c r="F7748" s="1" t="s">
        <v>432</v>
      </c>
      <c r="G7748" s="1" t="s">
        <v>433</v>
      </c>
      <c r="H7748" s="1" t="s">
        <v>434</v>
      </c>
      <c r="I7748" s="1" t="s">
        <v>1230</v>
      </c>
      <c r="J7748" s="1" t="s">
        <v>9</v>
      </c>
      <c r="K7748" s="2" t="s">
        <v>9069</v>
      </c>
      <c r="L7748" s="1" t="s">
        <v>2602</v>
      </c>
      <c r="M7748" s="1" t="s">
        <v>16</v>
      </c>
      <c r="N7748" s="1" t="s">
        <v>16</v>
      </c>
      <c r="O7748" s="1">
        <v>63.2</v>
      </c>
      <c r="P7748" s="1">
        <v>1.0</v>
      </c>
    </row>
    <row r="7749">
      <c r="A7749" s="1" t="s">
        <v>29</v>
      </c>
      <c r="B7749" s="1" t="s">
        <v>10010</v>
      </c>
      <c r="C7749" s="2" t="s">
        <v>9989</v>
      </c>
      <c r="D7749" s="1" t="s">
        <v>19</v>
      </c>
      <c r="E7749" s="3" t="str">
        <f>HYPERLINK("https://fyndiq.se/produkt/56c72c0ba5f749b5/", "2-Pack SAMSUNG S24 Skärmskydd - Härdat Glas 9H - Super kvalitet 3D")</f>
        <v>2-Pack SAMSUNG S24 Skärmskydd - Härdat Glas 9H - Super kvalitet 3D</v>
      </c>
      <c r="F7749" s="1" t="s">
        <v>263</v>
      </c>
      <c r="G7749" s="1" t="s">
        <v>264</v>
      </c>
      <c r="H7749" s="1" t="s">
        <v>265</v>
      </c>
      <c r="I7749" s="1" t="s">
        <v>16</v>
      </c>
      <c r="J7749" s="1" t="s">
        <v>23</v>
      </c>
      <c r="K7749" s="1" t="s">
        <v>16</v>
      </c>
      <c r="L7749" s="1" t="s">
        <v>16</v>
      </c>
      <c r="M7749" s="1" t="s">
        <v>16</v>
      </c>
      <c r="N7749" s="1" t="s">
        <v>16</v>
      </c>
      <c r="O7749" s="1">
        <v>71.2</v>
      </c>
      <c r="P7749" s="1">
        <v>1.0</v>
      </c>
    </row>
    <row r="7750">
      <c r="A7750" s="1" t="s">
        <v>29</v>
      </c>
      <c r="B7750" s="1" t="s">
        <v>10011</v>
      </c>
      <c r="C7750" s="2" t="s">
        <v>9989</v>
      </c>
      <c r="D7750" s="1" t="s">
        <v>19</v>
      </c>
      <c r="E7750" s="3" t="str">
        <f>HYPERLINK("https://fyndiq.se/produkt/0df6cad26c89414b/", "2 Pack Samsung S22 PLUS - 9H Härdat Glass - 3D Super Kvalitet")</f>
        <v>2 Pack Samsung S22 PLUS - 9H Härdat Glass - 3D Super Kvalitet</v>
      </c>
      <c r="F7750" s="1" t="s">
        <v>2472</v>
      </c>
      <c r="G7750" s="1" t="s">
        <v>2473</v>
      </c>
      <c r="H7750" s="1" t="s">
        <v>2474</v>
      </c>
      <c r="I7750" s="1" t="s">
        <v>16</v>
      </c>
      <c r="J7750" s="1" t="s">
        <v>23</v>
      </c>
      <c r="K7750" s="1" t="s">
        <v>16</v>
      </c>
      <c r="L7750" s="1" t="s">
        <v>16</v>
      </c>
      <c r="M7750" s="1" t="s">
        <v>16</v>
      </c>
      <c r="N7750" s="1" t="s">
        <v>16</v>
      </c>
      <c r="O7750" s="1">
        <v>63.2</v>
      </c>
      <c r="P7750" s="1">
        <v>1.0</v>
      </c>
    </row>
    <row r="7751">
      <c r="A7751" s="1" t="s">
        <v>29</v>
      </c>
      <c r="B7751" s="1" t="s">
        <v>10012</v>
      </c>
      <c r="C7751" s="2" t="s">
        <v>9989</v>
      </c>
      <c r="D7751" s="1" t="s">
        <v>19</v>
      </c>
      <c r="E7751" s="3" t="str">
        <f>HYPERLINK("https://fyndiq.se/produkt/13e76851ca504320/", "2-Pack Samsung Galaxy S22 Ultra - Härdat glas 9H - Top kvalitet")</f>
        <v>2-Pack Samsung Galaxy S22 Ultra - Härdat glas 9H - Top kvalitet</v>
      </c>
      <c r="F7751" s="1" t="s">
        <v>140</v>
      </c>
      <c r="G7751" s="1" t="s">
        <v>141</v>
      </c>
      <c r="H7751" s="1" t="s">
        <v>142</v>
      </c>
      <c r="I7751" s="1" t="s">
        <v>16</v>
      </c>
      <c r="J7751" s="1" t="s">
        <v>23</v>
      </c>
      <c r="K7751" s="1" t="s">
        <v>16</v>
      </c>
      <c r="L7751" s="1" t="s">
        <v>16</v>
      </c>
      <c r="M7751" s="1" t="s">
        <v>16</v>
      </c>
      <c r="N7751" s="1" t="s">
        <v>16</v>
      </c>
      <c r="O7751" s="1">
        <v>63.2</v>
      </c>
      <c r="P7751" s="1">
        <v>1.0</v>
      </c>
    </row>
    <row r="7752">
      <c r="A7752" s="1" t="s">
        <v>29</v>
      </c>
      <c r="B7752" s="1" t="s">
        <v>10013</v>
      </c>
      <c r="C7752" s="2" t="s">
        <v>9989</v>
      </c>
      <c r="D7752" s="1" t="s">
        <v>19</v>
      </c>
      <c r="E7752" s="3" t="str">
        <f>HYPERLINK("https://fyndiq.se/produkt/b1caddae2e864477/", "2- Pack Samsung S10 Plus - Härdat Glas 9H - Super Kvalitet 3D")</f>
        <v>2- Pack Samsung S10 Plus - Härdat Glas 9H - Super Kvalitet 3D</v>
      </c>
      <c r="F7752" s="1" t="s">
        <v>477</v>
      </c>
      <c r="G7752" s="1" t="s">
        <v>478</v>
      </c>
      <c r="H7752" s="1" t="s">
        <v>479</v>
      </c>
      <c r="I7752" s="1" t="s">
        <v>16</v>
      </c>
      <c r="J7752" s="1" t="s">
        <v>23</v>
      </c>
      <c r="K7752" s="1" t="s">
        <v>16</v>
      </c>
      <c r="L7752" s="1" t="s">
        <v>16</v>
      </c>
      <c r="M7752" s="1" t="s">
        <v>16</v>
      </c>
      <c r="N7752" s="1" t="s">
        <v>16</v>
      </c>
      <c r="O7752" s="1">
        <v>63.2</v>
      </c>
      <c r="P7752" s="1">
        <v>1.0</v>
      </c>
    </row>
    <row r="7753">
      <c r="A7753" s="1" t="s">
        <v>29</v>
      </c>
      <c r="B7753" s="1" t="s">
        <v>10014</v>
      </c>
      <c r="C7753" s="2" t="s">
        <v>9989</v>
      </c>
      <c r="D7753" s="1" t="s">
        <v>19</v>
      </c>
      <c r="E7753" s="3" t="str">
        <f>HYPERLINK("https://fyndiq.se/produkt/4c221907d1254100/", "2-Pack Samsung A14 Skärmskydd - Härdat Glas 9H - Super kvalitet 3D")</f>
        <v>2-Pack Samsung A14 Skärmskydd - Härdat Glas 9H - Super kvalitet 3D</v>
      </c>
      <c r="F7753" s="1" t="s">
        <v>167</v>
      </c>
      <c r="G7753" s="1" t="s">
        <v>168</v>
      </c>
      <c r="H7753" s="1" t="s">
        <v>169</v>
      </c>
      <c r="I7753" s="1" t="s">
        <v>16</v>
      </c>
      <c r="J7753" s="1" t="s">
        <v>23</v>
      </c>
      <c r="K7753" s="1" t="s">
        <v>16</v>
      </c>
      <c r="L7753" s="1" t="s">
        <v>16</v>
      </c>
      <c r="M7753" s="1" t="s">
        <v>16</v>
      </c>
      <c r="N7753" s="1" t="s">
        <v>16</v>
      </c>
      <c r="O7753" s="1">
        <v>63.2</v>
      </c>
      <c r="P7753" s="1">
        <v>1.0</v>
      </c>
    </row>
    <row r="7754">
      <c r="A7754" s="1" t="s">
        <v>29</v>
      </c>
      <c r="B7754" s="1" t="s">
        <v>10015</v>
      </c>
      <c r="C7754" s="2" t="s">
        <v>9989</v>
      </c>
      <c r="D7754" s="1" t="s">
        <v>19</v>
      </c>
      <c r="E775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754" s="1" t="s">
        <v>103</v>
      </c>
      <c r="G7754" s="1" t="s">
        <v>104</v>
      </c>
      <c r="H7754" s="1" t="s">
        <v>105</v>
      </c>
      <c r="I7754" s="1" t="s">
        <v>16</v>
      </c>
      <c r="J7754" s="1" t="s">
        <v>23</v>
      </c>
      <c r="K7754" s="1" t="s">
        <v>16</v>
      </c>
      <c r="L7754" s="1" t="s">
        <v>16</v>
      </c>
      <c r="M7754" s="1" t="s">
        <v>16</v>
      </c>
      <c r="N7754" s="1" t="s">
        <v>16</v>
      </c>
      <c r="O7754" s="1">
        <v>63.2</v>
      </c>
      <c r="P7754" s="1">
        <v>1.0</v>
      </c>
    </row>
    <row r="7755">
      <c r="A7755" s="1" t="s">
        <v>29</v>
      </c>
      <c r="B7755" s="1" t="s">
        <v>10016</v>
      </c>
      <c r="C7755" s="2" t="s">
        <v>9989</v>
      </c>
      <c r="D7755" s="1" t="s">
        <v>19</v>
      </c>
      <c r="E7755" s="3" t="str">
        <f>HYPERLINK("https://fyndiq.se/produkt/29d2692c6b3c46cb/", "OnePlus Nord 2 5G &amp; 1-Pack linsskydd - Härdat Glas 9H - Super kvalitet 3D")</f>
        <v>OnePlus Nord 2 5G &amp; 1-Pack linsskydd - Härdat Glas 9H - Super kvalitet 3D</v>
      </c>
      <c r="F7755" s="1" t="s">
        <v>10017</v>
      </c>
      <c r="G7755" s="1" t="s">
        <v>10018</v>
      </c>
      <c r="H7755" s="1" t="s">
        <v>10019</v>
      </c>
      <c r="I7755" s="1" t="s">
        <v>16</v>
      </c>
      <c r="J7755" s="1" t="s">
        <v>23</v>
      </c>
      <c r="K7755" s="1" t="s">
        <v>16</v>
      </c>
      <c r="L7755" s="1" t="s">
        <v>16</v>
      </c>
      <c r="M7755" s="1" t="s">
        <v>16</v>
      </c>
      <c r="N7755" s="1" t="s">
        <v>16</v>
      </c>
      <c r="O7755" s="1">
        <v>63.2</v>
      </c>
      <c r="P7755" s="1">
        <v>1.0</v>
      </c>
    </row>
    <row r="7756">
      <c r="A7756" s="1" t="s">
        <v>29</v>
      </c>
      <c r="B7756" s="1" t="s">
        <v>10020</v>
      </c>
      <c r="C7756" s="2" t="s">
        <v>9989</v>
      </c>
      <c r="D7756" s="1" t="s">
        <v>19</v>
      </c>
      <c r="E7756" s="3" t="str">
        <f>HYPERLINK("https://fyndiq.se/produkt/13e76851ca504320/", "2-Pack Samsung Galaxy S22 Ultra - Härdat glas 9H - Top kvalitet")</f>
        <v>2-Pack Samsung Galaxy S22 Ultra - Härdat glas 9H - Top kvalitet</v>
      </c>
      <c r="F7756" s="1" t="s">
        <v>140</v>
      </c>
      <c r="G7756" s="1" t="s">
        <v>141</v>
      </c>
      <c r="H7756" s="1" t="s">
        <v>142</v>
      </c>
      <c r="I7756" s="1" t="s">
        <v>16</v>
      </c>
      <c r="J7756" s="1" t="s">
        <v>23</v>
      </c>
      <c r="K7756" s="1" t="s">
        <v>16</v>
      </c>
      <c r="L7756" s="1" t="s">
        <v>16</v>
      </c>
      <c r="M7756" s="1" t="s">
        <v>16</v>
      </c>
      <c r="N7756" s="1" t="s">
        <v>16</v>
      </c>
      <c r="O7756" s="1">
        <v>63.2</v>
      </c>
      <c r="P7756" s="1">
        <v>1.0</v>
      </c>
    </row>
    <row r="7757">
      <c r="A7757" s="1" t="s">
        <v>29</v>
      </c>
      <c r="B7757" s="1" t="s">
        <v>10021</v>
      </c>
      <c r="C7757" s="2" t="s">
        <v>9989</v>
      </c>
      <c r="D7757" s="1" t="s">
        <v>19</v>
      </c>
      <c r="E7757" s="3" t="str">
        <f>HYPERLINK("https://fyndiq.se/produkt/9e488e35f28b4b0b/", "2-Pack GOOGLE PIXEL 6A Skärmskydd - Härdat Glas 9H - Super kvalitet 3D")</f>
        <v>2-Pack GOOGLE PIXEL 6A Skärmskydd - Härdat Glas 9H - Super kvalitet 3D</v>
      </c>
      <c r="F7757" s="1" t="s">
        <v>196</v>
      </c>
      <c r="G7757" s="1" t="s">
        <v>197</v>
      </c>
      <c r="H7757" s="1" t="s">
        <v>198</v>
      </c>
      <c r="I7757" s="1" t="s">
        <v>16</v>
      </c>
      <c r="J7757" s="1" t="s">
        <v>23</v>
      </c>
      <c r="K7757" s="1" t="s">
        <v>16</v>
      </c>
      <c r="L7757" s="1" t="s">
        <v>16</v>
      </c>
      <c r="M7757" s="1" t="s">
        <v>16</v>
      </c>
      <c r="N7757" s="1" t="s">
        <v>16</v>
      </c>
      <c r="O7757" s="1">
        <v>63.2</v>
      </c>
      <c r="P7757" s="1">
        <v>1.0</v>
      </c>
    </row>
    <row r="7758">
      <c r="A7758" s="1" t="s">
        <v>29</v>
      </c>
      <c r="B7758" s="1" t="s">
        <v>10022</v>
      </c>
      <c r="C7758" s="2" t="s">
        <v>9989</v>
      </c>
      <c r="D7758" s="1" t="s">
        <v>19</v>
      </c>
      <c r="E7758" s="3" t="str">
        <f>HYPERLINK("https://fyndiq.se/produkt/44f3cfd52e0f4e86/", "Apple Watch 45mm – Härdat glas 9H – Super kvalitet 3D Skärmskydd")</f>
        <v>Apple Watch 45mm – Härdat glas 9H – Super kvalitet 3D Skärmskydd</v>
      </c>
      <c r="F7758" s="1" t="s">
        <v>568</v>
      </c>
      <c r="G7758" s="1" t="s">
        <v>569</v>
      </c>
      <c r="H7758" s="1" t="s">
        <v>570</v>
      </c>
      <c r="I7758" s="1" t="s">
        <v>16</v>
      </c>
      <c r="J7758" s="1" t="s">
        <v>23</v>
      </c>
      <c r="K7758" s="1" t="s">
        <v>16</v>
      </c>
      <c r="L7758" s="1" t="s">
        <v>16</v>
      </c>
      <c r="M7758" s="1" t="s">
        <v>16</v>
      </c>
      <c r="N7758" s="1" t="s">
        <v>16</v>
      </c>
      <c r="O7758" s="1">
        <v>47.2</v>
      </c>
      <c r="P7758" s="1">
        <v>1.0</v>
      </c>
    </row>
    <row r="7759">
      <c r="A7759" s="1" t="s">
        <v>29</v>
      </c>
      <c r="B7759" s="1" t="s">
        <v>10023</v>
      </c>
      <c r="C7759" s="2" t="s">
        <v>9989</v>
      </c>
      <c r="D7759" s="1" t="s">
        <v>19</v>
      </c>
      <c r="E775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759" s="1" t="s">
        <v>2858</v>
      </c>
      <c r="G7759" s="1" t="s">
        <v>2859</v>
      </c>
      <c r="H7759" s="1" t="s">
        <v>2860</v>
      </c>
      <c r="I7759" s="1" t="s">
        <v>16</v>
      </c>
      <c r="J7759" s="1" t="s">
        <v>23</v>
      </c>
      <c r="K7759" s="1" t="s">
        <v>16</v>
      </c>
      <c r="L7759" s="1" t="s">
        <v>16</v>
      </c>
      <c r="M7759" s="1" t="s">
        <v>16</v>
      </c>
      <c r="N7759" s="1" t="s">
        <v>16</v>
      </c>
      <c r="O7759" s="1">
        <v>63.2</v>
      </c>
      <c r="P7759" s="1">
        <v>1.0</v>
      </c>
    </row>
    <row r="7760">
      <c r="A7760" s="1" t="s">
        <v>29</v>
      </c>
      <c r="B7760" s="1" t="s">
        <v>10024</v>
      </c>
      <c r="C7760" s="2" t="s">
        <v>9989</v>
      </c>
      <c r="D7760" s="1" t="s">
        <v>19</v>
      </c>
      <c r="E7760" s="3" t="str">
        <f>HYPERLINK("https://fyndiq.se/produkt/56c72c0ba5f749b5/", "2-Pack SAMSUNG S24 Skärmskydd - Härdat Glas 9H - Super kvalitet 3D")</f>
        <v>2-Pack SAMSUNG S24 Skärmskydd - Härdat Glas 9H - Super kvalitet 3D</v>
      </c>
      <c r="F7760" s="1" t="s">
        <v>263</v>
      </c>
      <c r="G7760" s="1" t="s">
        <v>264</v>
      </c>
      <c r="H7760" s="1" t="s">
        <v>265</v>
      </c>
      <c r="I7760" s="1" t="s">
        <v>16</v>
      </c>
      <c r="J7760" s="1" t="s">
        <v>23</v>
      </c>
      <c r="K7760" s="1" t="s">
        <v>16</v>
      </c>
      <c r="L7760" s="1" t="s">
        <v>16</v>
      </c>
      <c r="M7760" s="1" t="s">
        <v>16</v>
      </c>
      <c r="N7760" s="1" t="s">
        <v>16</v>
      </c>
      <c r="O7760" s="1">
        <v>71.2</v>
      </c>
      <c r="P7760" s="1">
        <v>1.0</v>
      </c>
    </row>
    <row r="7761">
      <c r="A7761" s="1" t="s">
        <v>29</v>
      </c>
      <c r="B7761" s="1" t="s">
        <v>10025</v>
      </c>
      <c r="C7761" s="2" t="s">
        <v>9989</v>
      </c>
      <c r="D7761" s="1" t="s">
        <v>19</v>
      </c>
      <c r="E7761" s="3" t="str">
        <f>HYPERLINK("https://fyndiq.se/produkt/925ae49423884615/", "2-Pack Samsung S22 Ultra Skärmskydd &amp; 1-Pack linsskydd -9H GLAS")</f>
        <v>2-Pack Samsung S22 Ultra Skärmskydd &amp; 1-Pack linsskydd -9H GLAS</v>
      </c>
      <c r="F7761" s="1" t="s">
        <v>335</v>
      </c>
      <c r="G7761" s="1" t="s">
        <v>336</v>
      </c>
      <c r="H7761" s="1" t="s">
        <v>337</v>
      </c>
      <c r="I7761" s="1" t="s">
        <v>16</v>
      </c>
      <c r="J7761" s="1" t="s">
        <v>23</v>
      </c>
      <c r="K7761" s="1" t="s">
        <v>16</v>
      </c>
      <c r="L7761" s="1" t="s">
        <v>16</v>
      </c>
      <c r="M7761" s="1" t="s">
        <v>16</v>
      </c>
      <c r="N7761" s="1" t="s">
        <v>16</v>
      </c>
      <c r="O7761" s="1">
        <v>71.2</v>
      </c>
      <c r="P7761" s="1">
        <v>1.0</v>
      </c>
    </row>
    <row r="7762">
      <c r="A7762" s="1" t="s">
        <v>29</v>
      </c>
      <c r="B7762" s="1" t="s">
        <v>10026</v>
      </c>
      <c r="C7762" s="2" t="s">
        <v>9989</v>
      </c>
      <c r="D7762" s="1" t="s">
        <v>19</v>
      </c>
      <c r="E7762" s="3" t="str">
        <f>HYPERLINK("https://fyndiq.se/produkt/ccf4e05c9719465a/", "2-Pack Samsung Z FOLD 5 Skärmskydd - Härdat Glas 9H - Super kvalitet 3D")</f>
        <v>2-Pack Samsung Z FOLD 5 Skärmskydd - Härdat Glas 9H - Super kvalitet 3D</v>
      </c>
      <c r="F7762" s="1" t="s">
        <v>1584</v>
      </c>
      <c r="G7762" s="1" t="s">
        <v>1585</v>
      </c>
      <c r="H7762" s="1" t="s">
        <v>1586</v>
      </c>
      <c r="I7762" s="1" t="s">
        <v>16</v>
      </c>
      <c r="J7762" s="1" t="s">
        <v>23</v>
      </c>
      <c r="K7762" s="1" t="s">
        <v>16</v>
      </c>
      <c r="L7762" s="1" t="s">
        <v>16</v>
      </c>
      <c r="M7762" s="1" t="s">
        <v>16</v>
      </c>
      <c r="N7762" s="1" t="s">
        <v>16</v>
      </c>
      <c r="O7762" s="1">
        <v>63.2</v>
      </c>
      <c r="P7762" s="1">
        <v>1.0</v>
      </c>
    </row>
    <row r="7763">
      <c r="A7763" s="1" t="s">
        <v>29</v>
      </c>
      <c r="B7763" s="1" t="s">
        <v>10027</v>
      </c>
      <c r="C7763" s="2" t="s">
        <v>9989</v>
      </c>
      <c r="D7763" s="1" t="s">
        <v>19</v>
      </c>
      <c r="E7763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7763" s="1" t="s">
        <v>1209</v>
      </c>
      <c r="G7763" s="1" t="s">
        <v>1210</v>
      </c>
      <c r="H7763" s="1" t="s">
        <v>1211</v>
      </c>
      <c r="I7763" s="1" t="s">
        <v>16</v>
      </c>
      <c r="J7763" s="1" t="s">
        <v>23</v>
      </c>
      <c r="K7763" s="1" t="s">
        <v>16</v>
      </c>
      <c r="L7763" s="1" t="s">
        <v>16</v>
      </c>
      <c r="M7763" s="1" t="s">
        <v>16</v>
      </c>
      <c r="N7763" s="1" t="s">
        <v>16</v>
      </c>
      <c r="O7763" s="1">
        <v>79.2</v>
      </c>
      <c r="P7763" s="1">
        <v>1.0</v>
      </c>
    </row>
    <row r="7764">
      <c r="A7764" s="1" t="s">
        <v>29</v>
      </c>
      <c r="B7764" s="1" t="s">
        <v>10028</v>
      </c>
      <c r="C7764" s="2" t="s">
        <v>9989</v>
      </c>
      <c r="D7764" s="1" t="s">
        <v>19</v>
      </c>
      <c r="E7764" s="3" t="str">
        <f>HYPERLINK("https://fyndiq.se/produkt/2a9c08e4daf04aed/", "2-Pack Xiaomi 12T Pro - Härdat Glas 9H - Super kvalitet 3D Skärmskydd")</f>
        <v>2-Pack Xiaomi 12T Pro - Härdat Glas 9H - Super kvalitet 3D Skärmskydd</v>
      </c>
      <c r="F7764" s="1" t="s">
        <v>376</v>
      </c>
      <c r="G7764" s="1" t="s">
        <v>377</v>
      </c>
      <c r="H7764" s="1" t="s">
        <v>378</v>
      </c>
      <c r="I7764" s="1" t="s">
        <v>16</v>
      </c>
      <c r="J7764" s="1" t="s">
        <v>23</v>
      </c>
      <c r="K7764" s="1" t="s">
        <v>16</v>
      </c>
      <c r="L7764" s="1" t="s">
        <v>16</v>
      </c>
      <c r="M7764" s="1" t="s">
        <v>16</v>
      </c>
      <c r="N7764" s="1" t="s">
        <v>16</v>
      </c>
      <c r="O7764" s="1">
        <v>63.2</v>
      </c>
      <c r="P7764" s="1">
        <v>1.0</v>
      </c>
    </row>
    <row r="7765">
      <c r="A7765" s="1" t="s">
        <v>29</v>
      </c>
      <c r="B7765" s="1" t="s">
        <v>10029</v>
      </c>
      <c r="C7765" s="2" t="s">
        <v>9989</v>
      </c>
      <c r="D7765" s="1" t="s">
        <v>19</v>
      </c>
      <c r="E7765" s="3" t="str">
        <f>HYPERLINK("https://fyndiq.se/produkt/c398466bf0524e85/", "2-Pack Samsung S23 - 9H Härdat Glass - 3D Super Kvalitet Skärmskydd")</f>
        <v>2-Pack Samsung S23 - 9H Härdat Glass - 3D Super Kvalitet Skärmskydd</v>
      </c>
      <c r="F7765" s="1" t="s">
        <v>1365</v>
      </c>
      <c r="G7765" s="1" t="s">
        <v>1366</v>
      </c>
      <c r="H7765" s="1" t="s">
        <v>1367</v>
      </c>
      <c r="I7765" s="1" t="s">
        <v>16</v>
      </c>
      <c r="J7765" s="1" t="s">
        <v>23</v>
      </c>
      <c r="K7765" s="1" t="s">
        <v>16</v>
      </c>
      <c r="L7765" s="1" t="s">
        <v>16</v>
      </c>
      <c r="M7765" s="1" t="s">
        <v>16</v>
      </c>
      <c r="N7765" s="1" t="s">
        <v>16</v>
      </c>
      <c r="O7765" s="1">
        <v>63.2</v>
      </c>
      <c r="P7765" s="1">
        <v>1.0</v>
      </c>
    </row>
    <row r="7766">
      <c r="A7766" s="1" t="s">
        <v>29</v>
      </c>
      <c r="B7766" s="1" t="s">
        <v>10030</v>
      </c>
      <c r="C7766" s="2" t="s">
        <v>9989</v>
      </c>
      <c r="D7766" s="1" t="s">
        <v>19</v>
      </c>
      <c r="E7766" s="3" t="str">
        <f>HYPERLINK("https://fyndiq.se/produkt/56c72c0ba5f749b5/", "2-Pack SAMSUNG S24 Skärmskydd - Härdat Glas 9H - Super kvalitet 3D")</f>
        <v>2-Pack SAMSUNG S24 Skärmskydd - Härdat Glas 9H - Super kvalitet 3D</v>
      </c>
      <c r="F7766" s="1" t="s">
        <v>263</v>
      </c>
      <c r="G7766" s="1" t="s">
        <v>264</v>
      </c>
      <c r="H7766" s="1" t="s">
        <v>265</v>
      </c>
      <c r="I7766" s="1" t="s">
        <v>16</v>
      </c>
      <c r="J7766" s="1" t="s">
        <v>23</v>
      </c>
      <c r="K7766" s="1" t="s">
        <v>16</v>
      </c>
      <c r="L7766" s="1" t="s">
        <v>16</v>
      </c>
      <c r="M7766" s="1" t="s">
        <v>16</v>
      </c>
      <c r="N7766" s="1" t="s">
        <v>16</v>
      </c>
      <c r="O7766" s="1">
        <v>71.2</v>
      </c>
      <c r="P7766" s="1">
        <v>1.0</v>
      </c>
    </row>
    <row r="7767">
      <c r="A7767" s="1" t="s">
        <v>29</v>
      </c>
      <c r="B7767" s="1" t="s">
        <v>10031</v>
      </c>
      <c r="C7767" s="2" t="s">
        <v>9989</v>
      </c>
      <c r="D7767" s="1" t="s">
        <v>19</v>
      </c>
      <c r="E776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7767" s="1" t="s">
        <v>599</v>
      </c>
      <c r="G7767" s="1" t="s">
        <v>600</v>
      </c>
      <c r="H7767" s="1" t="s">
        <v>601</v>
      </c>
      <c r="I7767" s="1" t="s">
        <v>16</v>
      </c>
      <c r="J7767" s="1" t="s">
        <v>23</v>
      </c>
      <c r="K7767" s="1" t="s">
        <v>16</v>
      </c>
      <c r="L7767" s="1" t="s">
        <v>16</v>
      </c>
      <c r="M7767" s="1" t="s">
        <v>16</v>
      </c>
      <c r="N7767" s="1" t="s">
        <v>16</v>
      </c>
      <c r="O7767" s="1">
        <v>71.2</v>
      </c>
      <c r="P7767" s="1">
        <v>1.0</v>
      </c>
    </row>
    <row r="7768">
      <c r="A7768" s="1" t="s">
        <v>29</v>
      </c>
      <c r="B7768" s="1" t="s">
        <v>10032</v>
      </c>
      <c r="C7768" s="2" t="s">
        <v>9989</v>
      </c>
      <c r="D7768" s="1" t="s">
        <v>19</v>
      </c>
      <c r="E776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768" s="1" t="s">
        <v>813</v>
      </c>
      <c r="G7768" s="1" t="s">
        <v>814</v>
      </c>
      <c r="H7768" s="1" t="s">
        <v>815</v>
      </c>
      <c r="I7768" s="1" t="s">
        <v>16</v>
      </c>
      <c r="J7768" s="1" t="s">
        <v>23</v>
      </c>
      <c r="K7768" s="1" t="s">
        <v>16</v>
      </c>
      <c r="L7768" s="1" t="s">
        <v>16</v>
      </c>
      <c r="M7768" s="1" t="s">
        <v>16</v>
      </c>
      <c r="N7768" s="1" t="s">
        <v>16</v>
      </c>
      <c r="O7768" s="1">
        <v>71.2</v>
      </c>
      <c r="P7768" s="1">
        <v>1.0</v>
      </c>
    </row>
    <row r="7769">
      <c r="A7769" s="1" t="s">
        <v>29</v>
      </c>
      <c r="B7769" s="1" t="s">
        <v>10033</v>
      </c>
      <c r="C7769" s="2" t="s">
        <v>9989</v>
      </c>
      <c r="D7769" s="1" t="s">
        <v>19</v>
      </c>
      <c r="E7769" s="3" t="str">
        <f>HYPERLINK("https://fyndiq.se/produkt/c26c9ffef37a436a/", "2-Pack Samsung A35 5G Skärmskydd i Härdat Glas")</f>
        <v>2-Pack Samsung A35 5G Skärmskydd i Härdat Glas</v>
      </c>
      <c r="F7769" s="1" t="s">
        <v>432</v>
      </c>
      <c r="G7769" s="1" t="s">
        <v>433</v>
      </c>
      <c r="H7769" s="1" t="s">
        <v>434</v>
      </c>
      <c r="I7769" s="1" t="s">
        <v>16</v>
      </c>
      <c r="J7769" s="1" t="s">
        <v>23</v>
      </c>
      <c r="K7769" s="1" t="s">
        <v>16</v>
      </c>
      <c r="L7769" s="1" t="s">
        <v>16</v>
      </c>
      <c r="M7769" s="1" t="s">
        <v>16</v>
      </c>
      <c r="N7769" s="1" t="s">
        <v>16</v>
      </c>
      <c r="O7769" s="1">
        <v>63.2</v>
      </c>
      <c r="P7769" s="1">
        <v>1.0</v>
      </c>
    </row>
    <row r="7770">
      <c r="A7770" s="1" t="s">
        <v>29</v>
      </c>
      <c r="B7770" s="1" t="s">
        <v>10034</v>
      </c>
      <c r="C7770" s="2" t="s">
        <v>9989</v>
      </c>
      <c r="D7770" s="1" t="s">
        <v>19</v>
      </c>
      <c r="E7770" s="3" t="str">
        <f>HYPERLINK("https://fyndiq.se/produkt/28799ed0373d40b4/", "2 Pack Galaxy S21 Ultra 5G- Härdat glas 9H - Super kvalitet 3D")</f>
        <v>2 Pack Galaxy S21 Ultra 5G- Härdat glas 9H - Super kvalitet 3D</v>
      </c>
      <c r="F7770" s="1" t="s">
        <v>272</v>
      </c>
      <c r="G7770" s="1" t="s">
        <v>273</v>
      </c>
      <c r="H7770" s="1" t="s">
        <v>274</v>
      </c>
      <c r="I7770" s="1" t="s">
        <v>16</v>
      </c>
      <c r="J7770" s="1" t="s">
        <v>23</v>
      </c>
      <c r="K7770" s="1" t="s">
        <v>16</v>
      </c>
      <c r="L7770" s="1" t="s">
        <v>16</v>
      </c>
      <c r="M7770" s="1" t="s">
        <v>16</v>
      </c>
      <c r="N7770" s="1" t="s">
        <v>16</v>
      </c>
      <c r="O7770" s="1">
        <v>63.2</v>
      </c>
      <c r="P7770" s="1">
        <v>1.0</v>
      </c>
    </row>
    <row r="7771">
      <c r="A7771" s="1" t="s">
        <v>29</v>
      </c>
      <c r="B7771" s="1" t="s">
        <v>10035</v>
      </c>
      <c r="C7771" s="2" t="s">
        <v>9989</v>
      </c>
      <c r="D7771" s="1" t="s">
        <v>19</v>
      </c>
      <c r="E777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7771" s="1" t="s">
        <v>614</v>
      </c>
      <c r="G7771" s="1" t="s">
        <v>615</v>
      </c>
      <c r="H7771" s="1" t="s">
        <v>616</v>
      </c>
      <c r="I7771" s="1" t="s">
        <v>16</v>
      </c>
      <c r="J7771" s="1" t="s">
        <v>23</v>
      </c>
      <c r="K7771" s="1" t="s">
        <v>16</v>
      </c>
      <c r="L7771" s="1" t="s">
        <v>16</v>
      </c>
      <c r="M7771" s="1" t="s">
        <v>16</v>
      </c>
      <c r="N7771" s="1" t="s">
        <v>16</v>
      </c>
      <c r="O7771" s="1">
        <v>71.2</v>
      </c>
      <c r="P7771" s="1">
        <v>1.0</v>
      </c>
    </row>
    <row r="7772">
      <c r="A7772" s="1" t="s">
        <v>29</v>
      </c>
      <c r="B7772" s="1" t="s">
        <v>10036</v>
      </c>
      <c r="C7772" s="2" t="s">
        <v>9989</v>
      </c>
      <c r="D7772" s="1" t="s">
        <v>19</v>
      </c>
      <c r="E7772" s="3" t="str">
        <f>HYPERLINK("https://fyndiq.se/produkt/6758100e2782433a/", "2-Pack iPhone 12 Pro - Härdat Glas 9H - Super Kvalitet 3D")</f>
        <v>2-Pack iPhone 12 Pro - Härdat Glas 9H - Super Kvalitet 3D</v>
      </c>
      <c r="F7772" s="1" t="s">
        <v>3185</v>
      </c>
      <c r="G7772" s="1" t="s">
        <v>3186</v>
      </c>
      <c r="H7772" s="1" t="s">
        <v>3187</v>
      </c>
      <c r="I7772" s="1" t="s">
        <v>16</v>
      </c>
      <c r="J7772" s="1" t="s">
        <v>23</v>
      </c>
      <c r="K7772" s="1" t="s">
        <v>16</v>
      </c>
      <c r="L7772" s="1" t="s">
        <v>16</v>
      </c>
      <c r="M7772" s="1" t="s">
        <v>16</v>
      </c>
      <c r="N7772" s="1" t="s">
        <v>16</v>
      </c>
      <c r="O7772" s="1">
        <v>55.2</v>
      </c>
      <c r="P7772" s="1">
        <v>1.0</v>
      </c>
    </row>
    <row r="7773">
      <c r="A7773" s="1" t="s">
        <v>29</v>
      </c>
      <c r="B7773" s="1" t="s">
        <v>10037</v>
      </c>
      <c r="C7773" s="2" t="s">
        <v>9989</v>
      </c>
      <c r="D7773" s="1" t="s">
        <v>19</v>
      </c>
      <c r="E7773" s="3" t="str">
        <f>HYPERLINK("https://fyndiq.se/produkt/34157794139f40c6/", "2-Pack Samsung S20 FE - 9H Härdat Glass - Top Kvalitet")</f>
        <v>2-Pack Samsung S20 FE - 9H Härdat Glass - Top Kvalitet</v>
      </c>
      <c r="F7773" s="1" t="s">
        <v>1640</v>
      </c>
      <c r="G7773" s="1" t="s">
        <v>1641</v>
      </c>
      <c r="H7773" s="1" t="s">
        <v>1642</v>
      </c>
      <c r="I7773" s="1" t="s">
        <v>16</v>
      </c>
      <c r="J7773" s="1" t="s">
        <v>23</v>
      </c>
      <c r="K7773" s="1" t="s">
        <v>16</v>
      </c>
      <c r="L7773" s="1" t="s">
        <v>16</v>
      </c>
      <c r="M7773" s="1" t="s">
        <v>16</v>
      </c>
      <c r="N7773" s="1" t="s">
        <v>16</v>
      </c>
      <c r="O7773" s="1">
        <v>63.2</v>
      </c>
      <c r="P7773" s="1">
        <v>1.0</v>
      </c>
    </row>
    <row r="7774">
      <c r="A7774" s="1" t="s">
        <v>29</v>
      </c>
      <c r="B7774" s="1" t="s">
        <v>10038</v>
      </c>
      <c r="C7774" s="2" t="s">
        <v>9989</v>
      </c>
      <c r="D7774" s="1" t="s">
        <v>19</v>
      </c>
      <c r="E777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7774" s="1" t="s">
        <v>692</v>
      </c>
      <c r="G7774" s="1" t="s">
        <v>693</v>
      </c>
      <c r="H7774" s="1" t="s">
        <v>694</v>
      </c>
      <c r="I7774" s="1" t="s">
        <v>16</v>
      </c>
      <c r="J7774" s="1" t="s">
        <v>23</v>
      </c>
      <c r="K7774" s="1" t="s">
        <v>16</v>
      </c>
      <c r="L7774" s="1" t="s">
        <v>16</v>
      </c>
      <c r="M7774" s="1" t="s">
        <v>16</v>
      </c>
      <c r="N7774" s="1" t="s">
        <v>16</v>
      </c>
      <c r="O7774" s="1">
        <v>55.2</v>
      </c>
      <c r="P7774" s="1">
        <v>1.0</v>
      </c>
    </row>
    <row r="7775">
      <c r="A7775" s="1" t="s">
        <v>29</v>
      </c>
      <c r="B7775" s="1" t="s">
        <v>10039</v>
      </c>
      <c r="C7775" s="2" t="s">
        <v>9989</v>
      </c>
      <c r="D7775" s="1" t="s">
        <v>19</v>
      </c>
      <c r="E7775" s="3" t="str">
        <f>HYPERLINK("https://fyndiq.se/produkt/6939cc996c2248e3/", "2-Pack OnePlus 6T - Härdat Glas 9H - Super kvalitet 3D Skärmskydd")</f>
        <v>2-Pack OnePlus 6T - Härdat Glas 9H - Super kvalitet 3D Skärmskydd</v>
      </c>
      <c r="F7775" s="1" t="s">
        <v>6204</v>
      </c>
      <c r="G7775" s="1" t="s">
        <v>6205</v>
      </c>
      <c r="H7775" s="1" t="s">
        <v>6206</v>
      </c>
      <c r="I7775" s="1" t="s">
        <v>16</v>
      </c>
      <c r="J7775" s="1" t="s">
        <v>23</v>
      </c>
      <c r="K7775" s="1" t="s">
        <v>16</v>
      </c>
      <c r="L7775" s="1" t="s">
        <v>16</v>
      </c>
      <c r="M7775" s="1" t="s">
        <v>16</v>
      </c>
      <c r="N7775" s="1" t="s">
        <v>16</v>
      </c>
      <c r="O7775" s="1">
        <v>63.2</v>
      </c>
      <c r="P7775" s="1">
        <v>1.0</v>
      </c>
    </row>
    <row r="7776">
      <c r="A7776" s="1" t="s">
        <v>29</v>
      </c>
      <c r="B7776" s="1" t="s">
        <v>10040</v>
      </c>
      <c r="C7776" s="2" t="s">
        <v>9989</v>
      </c>
      <c r="D7776" s="1" t="s">
        <v>19</v>
      </c>
      <c r="E777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776" s="1" t="s">
        <v>977</v>
      </c>
      <c r="G7776" s="1" t="s">
        <v>978</v>
      </c>
      <c r="H7776" s="1" t="s">
        <v>979</v>
      </c>
      <c r="I7776" s="1" t="s">
        <v>16</v>
      </c>
      <c r="J7776" s="1" t="s">
        <v>23</v>
      </c>
      <c r="K7776" s="1" t="s">
        <v>16</v>
      </c>
      <c r="L7776" s="1" t="s">
        <v>16</v>
      </c>
      <c r="M7776" s="1" t="s">
        <v>16</v>
      </c>
      <c r="N7776" s="1" t="s">
        <v>16</v>
      </c>
      <c r="O7776" s="1">
        <v>63.2</v>
      </c>
      <c r="P7776" s="1">
        <v>1.0</v>
      </c>
    </row>
    <row r="7777">
      <c r="A7777" s="1" t="s">
        <v>29</v>
      </c>
      <c r="B7777" s="1" t="s">
        <v>10041</v>
      </c>
      <c r="C7777" s="2" t="s">
        <v>9989</v>
      </c>
      <c r="D7777" s="1" t="s">
        <v>19</v>
      </c>
      <c r="E7777" s="3" t="str">
        <f t="shared" ref="E7777:E7779" si="170">HYPERLINK("https://fyndiq.se/produkt/a00b62acc6644fd2/", "2-Pack Samsung Galaxy S10 - Härdat glas 9H – Super kvalitet 3D")</f>
        <v>2-Pack Samsung Galaxy S10 - Härdat glas 9H – Super kvalitet 3D</v>
      </c>
      <c r="F7777" s="1" t="s">
        <v>1291</v>
      </c>
      <c r="G7777" s="1" t="s">
        <v>1292</v>
      </c>
      <c r="H7777" s="1" t="s">
        <v>1293</v>
      </c>
      <c r="I7777" s="1" t="s">
        <v>16</v>
      </c>
      <c r="J7777" s="1" t="s">
        <v>23</v>
      </c>
      <c r="K7777" s="1" t="s">
        <v>16</v>
      </c>
      <c r="L7777" s="1" t="s">
        <v>16</v>
      </c>
      <c r="M7777" s="1" t="s">
        <v>16</v>
      </c>
      <c r="N7777" s="1" t="s">
        <v>16</v>
      </c>
      <c r="O7777" s="1">
        <v>63.2</v>
      </c>
      <c r="P7777" s="1">
        <v>1.0</v>
      </c>
    </row>
    <row r="7778">
      <c r="A7778" s="1" t="s">
        <v>29</v>
      </c>
      <c r="B7778" s="1" t="s">
        <v>10042</v>
      </c>
      <c r="C7778" s="2" t="s">
        <v>9989</v>
      </c>
      <c r="D7778" s="1" t="s">
        <v>19</v>
      </c>
      <c r="E7778" s="3" t="str">
        <f t="shared" si="170"/>
        <v>2-Pack Samsung Galaxy S10 - Härdat glas 9H – Super kvalitet 3D</v>
      </c>
      <c r="F7778" s="1" t="s">
        <v>1291</v>
      </c>
      <c r="G7778" s="1" t="s">
        <v>1292</v>
      </c>
      <c r="H7778" s="1" t="s">
        <v>1293</v>
      </c>
      <c r="I7778" s="1" t="s">
        <v>16</v>
      </c>
      <c r="J7778" s="1" t="s">
        <v>23</v>
      </c>
      <c r="K7778" s="1" t="s">
        <v>16</v>
      </c>
      <c r="L7778" s="1" t="s">
        <v>16</v>
      </c>
      <c r="M7778" s="1" t="s">
        <v>16</v>
      </c>
      <c r="N7778" s="1" t="s">
        <v>16</v>
      </c>
      <c r="O7778" s="1">
        <v>63.2</v>
      </c>
      <c r="P7778" s="1">
        <v>1.0</v>
      </c>
    </row>
    <row r="7779">
      <c r="A7779" s="1" t="s">
        <v>29</v>
      </c>
      <c r="B7779" s="1" t="s">
        <v>10043</v>
      </c>
      <c r="C7779" s="2" t="s">
        <v>9989</v>
      </c>
      <c r="D7779" s="1" t="s">
        <v>19</v>
      </c>
      <c r="E7779" s="3" t="str">
        <f t="shared" si="170"/>
        <v>2-Pack Samsung Galaxy S10 - Härdat glas 9H – Super kvalitet 3D</v>
      </c>
      <c r="F7779" s="1" t="s">
        <v>1291</v>
      </c>
      <c r="G7779" s="1" t="s">
        <v>1292</v>
      </c>
      <c r="H7779" s="1" t="s">
        <v>1293</v>
      </c>
      <c r="I7779" s="1" t="s">
        <v>16</v>
      </c>
      <c r="J7779" s="1" t="s">
        <v>23</v>
      </c>
      <c r="K7779" s="1" t="s">
        <v>16</v>
      </c>
      <c r="L7779" s="1" t="s">
        <v>16</v>
      </c>
      <c r="M7779" s="1" t="s">
        <v>16</v>
      </c>
      <c r="N7779" s="1" t="s">
        <v>16</v>
      </c>
      <c r="O7779" s="1">
        <v>63.2</v>
      </c>
      <c r="P7779" s="1">
        <v>1.0</v>
      </c>
    </row>
    <row r="7780">
      <c r="A7780" s="1" t="s">
        <v>29</v>
      </c>
      <c r="B7780" s="1" t="s">
        <v>10044</v>
      </c>
      <c r="C7780" s="2" t="s">
        <v>9989</v>
      </c>
      <c r="D7780" s="1" t="s">
        <v>19</v>
      </c>
      <c r="E7780" s="3" t="str">
        <f>HYPERLINK("https://fyndiq.se/produkt/26c17e3a3bcc42c1/", "Samsung S22 PLUS - 9H Härdat Glass - 3D Super Kvalitet")</f>
        <v>Samsung S22 PLUS - 9H Härdat Glass - 3D Super Kvalitet</v>
      </c>
      <c r="F7780" s="1" t="s">
        <v>1557</v>
      </c>
      <c r="G7780" s="1" t="s">
        <v>1558</v>
      </c>
      <c r="H7780" s="1" t="s">
        <v>1559</v>
      </c>
      <c r="I7780" s="1" t="s">
        <v>16</v>
      </c>
      <c r="J7780" s="1" t="s">
        <v>23</v>
      </c>
      <c r="K7780" s="1" t="s">
        <v>16</v>
      </c>
      <c r="L7780" s="1" t="s">
        <v>16</v>
      </c>
      <c r="M7780" s="1" t="s">
        <v>16</v>
      </c>
      <c r="N7780" s="1" t="s">
        <v>16</v>
      </c>
      <c r="O7780" s="1">
        <v>55.2</v>
      </c>
      <c r="P7780" s="1">
        <v>1.0</v>
      </c>
    </row>
    <row r="7781">
      <c r="A7781" s="1" t="s">
        <v>29</v>
      </c>
      <c r="B7781" s="1" t="s">
        <v>10045</v>
      </c>
      <c r="C7781" s="2" t="s">
        <v>9989</v>
      </c>
      <c r="D7781" s="1" t="s">
        <v>19</v>
      </c>
      <c r="E7781" s="3" t="str">
        <f t="shared" ref="E7781:E7783" si="171">HYPERLINK("https://fyndiq.se/produkt/66924f1ff238487e/", "2-Pack GOOGLE PIXEL 7A Skärmskydd - Härdat Glas 9H - Super kvalitet 3D")</f>
        <v>2-Pack GOOGLE PIXEL 7A Skärmskydd - Härdat Glas 9H - Super kvalitet 3D</v>
      </c>
      <c r="F7781" s="1" t="s">
        <v>315</v>
      </c>
      <c r="G7781" s="1" t="s">
        <v>316</v>
      </c>
      <c r="H7781" s="1" t="s">
        <v>317</v>
      </c>
      <c r="I7781" s="1" t="s">
        <v>16</v>
      </c>
      <c r="J7781" s="1" t="s">
        <v>23</v>
      </c>
      <c r="K7781" s="1" t="s">
        <v>16</v>
      </c>
      <c r="L7781" s="1" t="s">
        <v>16</v>
      </c>
      <c r="M7781" s="1" t="s">
        <v>16</v>
      </c>
      <c r="N7781" s="1" t="s">
        <v>16</v>
      </c>
      <c r="O7781" s="1">
        <v>63.2</v>
      </c>
      <c r="P7781" s="1">
        <v>1.0</v>
      </c>
    </row>
    <row r="7782">
      <c r="A7782" s="1" t="s">
        <v>29</v>
      </c>
      <c r="B7782" s="1" t="s">
        <v>10046</v>
      </c>
      <c r="C7782" s="2" t="s">
        <v>9989</v>
      </c>
      <c r="D7782" s="1" t="s">
        <v>19</v>
      </c>
      <c r="E7782" s="3" t="str">
        <f t="shared" si="171"/>
        <v>2-Pack GOOGLE PIXEL 7A Skärmskydd - Härdat Glas 9H - Super kvalitet 3D</v>
      </c>
      <c r="F7782" s="1" t="s">
        <v>315</v>
      </c>
      <c r="G7782" s="1" t="s">
        <v>316</v>
      </c>
      <c r="H7782" s="1" t="s">
        <v>317</v>
      </c>
      <c r="I7782" s="1" t="s">
        <v>16</v>
      </c>
      <c r="J7782" s="1" t="s">
        <v>23</v>
      </c>
      <c r="K7782" s="1" t="s">
        <v>16</v>
      </c>
      <c r="L7782" s="1" t="s">
        <v>16</v>
      </c>
      <c r="M7782" s="1" t="s">
        <v>16</v>
      </c>
      <c r="N7782" s="1" t="s">
        <v>16</v>
      </c>
      <c r="O7782" s="1">
        <v>63.2</v>
      </c>
      <c r="P7782" s="1">
        <v>1.0</v>
      </c>
    </row>
    <row r="7783">
      <c r="A7783" s="1" t="s">
        <v>29</v>
      </c>
      <c r="B7783" s="1" t="s">
        <v>10047</v>
      </c>
      <c r="C7783" s="2" t="s">
        <v>9989</v>
      </c>
      <c r="D7783" s="1" t="s">
        <v>19</v>
      </c>
      <c r="E7783" s="3" t="str">
        <f t="shared" si="171"/>
        <v>2-Pack GOOGLE PIXEL 7A Skärmskydd - Härdat Glas 9H - Super kvalitet 3D</v>
      </c>
      <c r="F7783" s="1" t="s">
        <v>315</v>
      </c>
      <c r="G7783" s="1" t="s">
        <v>316</v>
      </c>
      <c r="H7783" s="1" t="s">
        <v>317</v>
      </c>
      <c r="I7783" s="1" t="s">
        <v>16</v>
      </c>
      <c r="J7783" s="1" t="s">
        <v>23</v>
      </c>
      <c r="K7783" s="1" t="s">
        <v>16</v>
      </c>
      <c r="L7783" s="1" t="s">
        <v>16</v>
      </c>
      <c r="M7783" s="1" t="s">
        <v>16</v>
      </c>
      <c r="N7783" s="1" t="s">
        <v>16</v>
      </c>
      <c r="O7783" s="1">
        <v>63.2</v>
      </c>
      <c r="P7783" s="1">
        <v>1.0</v>
      </c>
    </row>
    <row r="7784">
      <c r="A7784" s="1" t="s">
        <v>29</v>
      </c>
      <c r="B7784" s="1" t="s">
        <v>10048</v>
      </c>
      <c r="C7784" s="2" t="s">
        <v>9989</v>
      </c>
      <c r="D7784" s="1" t="s">
        <v>19</v>
      </c>
      <c r="E7784" s="3" t="str">
        <f>HYPERLINK("https://fyndiq.se/produkt/e6085c39be274bf8/", "2-Pack GOOGLE PIXEL 7 Skärmskydd - Härdat Glas 9H - Super kvalitet 3D")</f>
        <v>2-Pack GOOGLE PIXEL 7 Skärmskydd - Härdat Glas 9H - Super kvalitet 3D</v>
      </c>
      <c r="F7784" s="1" t="s">
        <v>675</v>
      </c>
      <c r="G7784" s="1" t="s">
        <v>676</v>
      </c>
      <c r="H7784" s="1" t="s">
        <v>677</v>
      </c>
      <c r="I7784" s="1" t="s">
        <v>16</v>
      </c>
      <c r="J7784" s="1" t="s">
        <v>23</v>
      </c>
      <c r="K7784" s="1" t="s">
        <v>16</v>
      </c>
      <c r="L7784" s="1" t="s">
        <v>16</v>
      </c>
      <c r="M7784" s="1" t="s">
        <v>16</v>
      </c>
      <c r="N7784" s="1" t="s">
        <v>16</v>
      </c>
      <c r="O7784" s="1">
        <v>63.2</v>
      </c>
      <c r="P7784" s="1">
        <v>1.0</v>
      </c>
    </row>
    <row r="7785">
      <c r="A7785" s="1" t="s">
        <v>29</v>
      </c>
      <c r="B7785" s="1" t="s">
        <v>10049</v>
      </c>
      <c r="C7785" s="2" t="s">
        <v>9989</v>
      </c>
      <c r="D7785" s="1" t="s">
        <v>19</v>
      </c>
      <c r="E7785" s="3" t="str">
        <f>HYPERLINK("https://fyndiq.se/produkt/a00b62acc6644fd2/", "2-Pack Samsung Galaxy S10 - Härdat glas 9H – Super kvalitet 3D")</f>
        <v>2-Pack Samsung Galaxy S10 - Härdat glas 9H – Super kvalitet 3D</v>
      </c>
      <c r="F7785" s="1" t="s">
        <v>1291</v>
      </c>
      <c r="G7785" s="1" t="s">
        <v>1292</v>
      </c>
      <c r="H7785" s="1" t="s">
        <v>1293</v>
      </c>
      <c r="I7785" s="1" t="s">
        <v>16</v>
      </c>
      <c r="J7785" s="1" t="s">
        <v>23</v>
      </c>
      <c r="K7785" s="1" t="s">
        <v>16</v>
      </c>
      <c r="L7785" s="1" t="s">
        <v>16</v>
      </c>
      <c r="M7785" s="1" t="s">
        <v>16</v>
      </c>
      <c r="N7785" s="1" t="s">
        <v>16</v>
      </c>
      <c r="O7785" s="1">
        <v>63.2</v>
      </c>
      <c r="P7785" s="1">
        <v>1.0</v>
      </c>
    </row>
    <row r="7786">
      <c r="A7786" s="1" t="s">
        <v>29</v>
      </c>
      <c r="B7786" s="1" t="s">
        <v>10050</v>
      </c>
      <c r="C7786" s="2" t="s">
        <v>9989</v>
      </c>
      <c r="D7786" s="1" t="s">
        <v>19</v>
      </c>
      <c r="E7786" s="3" t="str">
        <f>HYPERLINK("https://fyndiq.se/produkt/925ae49423884615/", "2-Pack Samsung S22 Ultra Skärmskydd &amp; 1-Pack linsskydd -9H GLAS")</f>
        <v>2-Pack Samsung S22 Ultra Skärmskydd &amp; 1-Pack linsskydd -9H GLAS</v>
      </c>
      <c r="F7786" s="1" t="s">
        <v>335</v>
      </c>
      <c r="G7786" s="1" t="s">
        <v>336</v>
      </c>
      <c r="H7786" s="1" t="s">
        <v>337</v>
      </c>
      <c r="I7786" s="1" t="s">
        <v>16</v>
      </c>
      <c r="J7786" s="1" t="s">
        <v>23</v>
      </c>
      <c r="K7786" s="1" t="s">
        <v>16</v>
      </c>
      <c r="L7786" s="1" t="s">
        <v>16</v>
      </c>
      <c r="M7786" s="1" t="s">
        <v>16</v>
      </c>
      <c r="N7786" s="1" t="s">
        <v>16</v>
      </c>
      <c r="O7786" s="1">
        <v>71.2</v>
      </c>
      <c r="P7786" s="1">
        <v>1.0</v>
      </c>
    </row>
    <row r="7787">
      <c r="A7787" s="1" t="s">
        <v>29</v>
      </c>
      <c r="B7787" s="1" t="s">
        <v>10051</v>
      </c>
      <c r="C7787" s="2" t="s">
        <v>9989</v>
      </c>
      <c r="D7787" s="1" t="s">
        <v>19</v>
      </c>
      <c r="E7787" s="3" t="str">
        <f>HYPERLINK("https://fyndiq.se/produkt/48b46200dc014b3e/", "2-Pack Iphone 8 Vit -Härdat Glas 9H-Super Kvalitet 3D Skärmskydd")</f>
        <v>2-Pack Iphone 8 Vit -Härdat Glas 9H-Super Kvalitet 3D Skärmskydd</v>
      </c>
      <c r="F7787" s="1" t="s">
        <v>2562</v>
      </c>
      <c r="G7787" s="1" t="s">
        <v>2563</v>
      </c>
      <c r="H7787" s="1" t="s">
        <v>2564</v>
      </c>
      <c r="I7787" s="1" t="s">
        <v>16</v>
      </c>
      <c r="J7787" s="1" t="s">
        <v>23</v>
      </c>
      <c r="K7787" s="1" t="s">
        <v>16</v>
      </c>
      <c r="L7787" s="1" t="s">
        <v>16</v>
      </c>
      <c r="M7787" s="1" t="s">
        <v>16</v>
      </c>
      <c r="N7787" s="1" t="s">
        <v>16</v>
      </c>
      <c r="O7787" s="1">
        <v>55.2</v>
      </c>
      <c r="P7787" s="1">
        <v>2.0</v>
      </c>
    </row>
    <row r="7788">
      <c r="A7788" s="1" t="s">
        <v>29</v>
      </c>
      <c r="B7788" s="1" t="s">
        <v>10052</v>
      </c>
      <c r="C7788" s="2" t="s">
        <v>9989</v>
      </c>
      <c r="D7788" s="1" t="s">
        <v>19</v>
      </c>
      <c r="E7788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7788" s="1" t="s">
        <v>4617</v>
      </c>
      <c r="G7788" s="1" t="s">
        <v>4618</v>
      </c>
      <c r="H7788" s="1" t="s">
        <v>4619</v>
      </c>
      <c r="I7788" s="1" t="s">
        <v>16</v>
      </c>
      <c r="J7788" s="1" t="s">
        <v>23</v>
      </c>
      <c r="K7788" s="1" t="s">
        <v>16</v>
      </c>
      <c r="L7788" s="1" t="s">
        <v>16</v>
      </c>
      <c r="M7788" s="1" t="s">
        <v>16</v>
      </c>
      <c r="N7788" s="1" t="s">
        <v>16</v>
      </c>
      <c r="O7788" s="1">
        <v>63.2</v>
      </c>
      <c r="P7788" s="1">
        <v>1.0</v>
      </c>
    </row>
    <row r="7789">
      <c r="A7789" s="1" t="s">
        <v>29</v>
      </c>
      <c r="B7789" s="1" t="s">
        <v>10053</v>
      </c>
      <c r="C7789" s="2" t="s">
        <v>9989</v>
      </c>
      <c r="D7789" s="1" t="s">
        <v>19</v>
      </c>
      <c r="E778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789" s="1" t="s">
        <v>977</v>
      </c>
      <c r="G7789" s="1" t="s">
        <v>978</v>
      </c>
      <c r="H7789" s="1" t="s">
        <v>979</v>
      </c>
      <c r="I7789" s="1" t="s">
        <v>16</v>
      </c>
      <c r="J7789" s="1" t="s">
        <v>23</v>
      </c>
      <c r="K7789" s="1" t="s">
        <v>16</v>
      </c>
      <c r="L7789" s="1" t="s">
        <v>16</v>
      </c>
      <c r="M7789" s="1" t="s">
        <v>16</v>
      </c>
      <c r="N7789" s="1" t="s">
        <v>16</v>
      </c>
      <c r="O7789" s="1">
        <v>63.2</v>
      </c>
      <c r="P7789" s="1">
        <v>1.0</v>
      </c>
    </row>
    <row r="7790">
      <c r="A7790" s="1" t="s">
        <v>29</v>
      </c>
      <c r="B7790" s="1" t="s">
        <v>10054</v>
      </c>
      <c r="C7790" s="2" t="s">
        <v>9989</v>
      </c>
      <c r="D7790" s="1" t="s">
        <v>19</v>
      </c>
      <c r="E779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7790" s="1" t="s">
        <v>729</v>
      </c>
      <c r="G7790" s="1" t="s">
        <v>730</v>
      </c>
      <c r="H7790" s="1" t="s">
        <v>731</v>
      </c>
      <c r="I7790" s="1" t="s">
        <v>16</v>
      </c>
      <c r="J7790" s="1" t="s">
        <v>23</v>
      </c>
      <c r="K7790" s="1" t="s">
        <v>16</v>
      </c>
      <c r="L7790" s="1" t="s">
        <v>16</v>
      </c>
      <c r="M7790" s="1" t="s">
        <v>16</v>
      </c>
      <c r="N7790" s="1" t="s">
        <v>16</v>
      </c>
      <c r="O7790" s="1">
        <v>63.2</v>
      </c>
      <c r="P7790" s="1">
        <v>1.0</v>
      </c>
    </row>
    <row r="7791">
      <c r="A7791" s="1" t="s">
        <v>29</v>
      </c>
      <c r="B7791" s="1" t="s">
        <v>10055</v>
      </c>
      <c r="C7791" s="2" t="s">
        <v>9989</v>
      </c>
      <c r="D7791" s="1" t="s">
        <v>19</v>
      </c>
      <c r="E7791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7791" s="1" t="s">
        <v>968</v>
      </c>
      <c r="G7791" s="1" t="s">
        <v>969</v>
      </c>
      <c r="H7791" s="1" t="s">
        <v>970</v>
      </c>
      <c r="I7791" s="1" t="s">
        <v>16</v>
      </c>
      <c r="J7791" s="1" t="s">
        <v>23</v>
      </c>
      <c r="K7791" s="1" t="s">
        <v>16</v>
      </c>
      <c r="L7791" s="1" t="s">
        <v>16</v>
      </c>
      <c r="M7791" s="1" t="s">
        <v>16</v>
      </c>
      <c r="N7791" s="1" t="s">
        <v>16</v>
      </c>
      <c r="O7791" s="1">
        <v>71.2</v>
      </c>
      <c r="P7791" s="1">
        <v>1.0</v>
      </c>
    </row>
    <row r="7792">
      <c r="A7792" s="1" t="s">
        <v>29</v>
      </c>
      <c r="B7792" s="1" t="s">
        <v>10056</v>
      </c>
      <c r="C7792" s="2" t="s">
        <v>9989</v>
      </c>
      <c r="D7792" s="1" t="s">
        <v>19</v>
      </c>
      <c r="E7792" s="3" t="str">
        <f>HYPERLINK("https://fyndiq.se/produkt/b2b21eba0148489f/", "Samsung S8 härdat glass 3D heltäckande skärmskydd")</f>
        <v>Samsung S8 härdat glass 3D heltäckande skärmskydd</v>
      </c>
      <c r="F7792" s="1" t="s">
        <v>438</v>
      </c>
      <c r="G7792" s="1" t="s">
        <v>439</v>
      </c>
      <c r="H7792" s="1" t="s">
        <v>440</v>
      </c>
      <c r="I7792" s="1" t="s">
        <v>16</v>
      </c>
      <c r="J7792" s="1" t="s">
        <v>23</v>
      </c>
      <c r="K7792" s="1" t="s">
        <v>16</v>
      </c>
      <c r="L7792" s="1" t="s">
        <v>16</v>
      </c>
      <c r="M7792" s="1" t="s">
        <v>16</v>
      </c>
      <c r="N7792" s="1" t="s">
        <v>16</v>
      </c>
      <c r="O7792" s="1">
        <v>55.2</v>
      </c>
      <c r="P7792" s="1">
        <v>1.0</v>
      </c>
    </row>
    <row r="7793">
      <c r="A7793" s="1" t="s">
        <v>29</v>
      </c>
      <c r="B7793" s="1" t="s">
        <v>10057</v>
      </c>
      <c r="C7793" s="2" t="s">
        <v>9989</v>
      </c>
      <c r="D7793" s="1" t="s">
        <v>19</v>
      </c>
      <c r="E7793" s="3" t="str">
        <f>HYPERLINK("https://fyndiq.se/produkt/94a67bbe1c4a4666/", "2-Pack Samsung Xcover 7 Skärmskydd i Härdat Glas")</f>
        <v>2-Pack Samsung Xcover 7 Skärmskydd i Härdat Glas</v>
      </c>
      <c r="F7793" s="1" t="s">
        <v>1908</v>
      </c>
      <c r="G7793" s="1" t="s">
        <v>1909</v>
      </c>
      <c r="H7793" s="1" t="s">
        <v>1910</v>
      </c>
      <c r="I7793" s="1" t="s">
        <v>16</v>
      </c>
      <c r="J7793" s="1" t="s">
        <v>23</v>
      </c>
      <c r="K7793" s="1" t="s">
        <v>16</v>
      </c>
      <c r="L7793" s="1" t="s">
        <v>16</v>
      </c>
      <c r="M7793" s="1" t="s">
        <v>16</v>
      </c>
      <c r="N7793" s="1" t="s">
        <v>16</v>
      </c>
      <c r="O7793" s="1">
        <v>71.2</v>
      </c>
      <c r="P7793" s="1">
        <v>1.0</v>
      </c>
    </row>
    <row r="7794">
      <c r="A7794" s="1" t="s">
        <v>29</v>
      </c>
      <c r="B7794" s="1" t="s">
        <v>10058</v>
      </c>
      <c r="C7794" s="2" t="s">
        <v>9989</v>
      </c>
      <c r="D7794" s="1" t="s">
        <v>19</v>
      </c>
      <c r="E7794" s="3" t="str">
        <f>HYPERLINK("https://fyndiq.se/produkt/dfe28e565d2e4c8d/", "2 Pack Samsung S21 FE - 9H Härdat Glass - Super Kvalitet 3D")</f>
        <v>2 Pack Samsung S21 FE - 9H Härdat Glass - Super Kvalitet 3D</v>
      </c>
      <c r="F7794" s="1" t="s">
        <v>276</v>
      </c>
      <c r="G7794" s="1" t="s">
        <v>277</v>
      </c>
      <c r="H7794" s="1" t="s">
        <v>278</v>
      </c>
      <c r="I7794" s="1" t="s">
        <v>16</v>
      </c>
      <c r="J7794" s="1" t="s">
        <v>23</v>
      </c>
      <c r="K7794" s="1" t="s">
        <v>16</v>
      </c>
      <c r="L7794" s="1" t="s">
        <v>16</v>
      </c>
      <c r="M7794" s="1" t="s">
        <v>16</v>
      </c>
      <c r="N7794" s="1" t="s">
        <v>16</v>
      </c>
      <c r="O7794" s="1">
        <v>63.2</v>
      </c>
      <c r="P7794" s="1">
        <v>1.0</v>
      </c>
    </row>
    <row r="7795">
      <c r="A7795" s="1" t="s">
        <v>29</v>
      </c>
      <c r="B7795" s="1" t="s">
        <v>10059</v>
      </c>
      <c r="C7795" s="2" t="s">
        <v>9989</v>
      </c>
      <c r="D7795" s="1" t="s">
        <v>19</v>
      </c>
      <c r="E7795" s="3" t="str">
        <f>HYPERLINK("https://fyndiq.se/produkt/2030c5450cfb4338/", "2 Pack Huawei P30 Pro - Härdat glas 9H – 3D Super kvalitet")</f>
        <v>2 Pack Huawei P30 Pro - Härdat glas 9H – 3D Super kvalitet</v>
      </c>
      <c r="F7795" s="1" t="s">
        <v>1091</v>
      </c>
      <c r="G7795" s="1" t="s">
        <v>1092</v>
      </c>
      <c r="H7795" s="1" t="s">
        <v>1093</v>
      </c>
      <c r="I7795" s="1" t="s">
        <v>16</v>
      </c>
      <c r="J7795" s="1" t="s">
        <v>23</v>
      </c>
      <c r="K7795" s="1" t="s">
        <v>16</v>
      </c>
      <c r="L7795" s="1" t="s">
        <v>16</v>
      </c>
      <c r="M7795" s="1" t="s">
        <v>16</v>
      </c>
      <c r="N7795" s="1" t="s">
        <v>16</v>
      </c>
      <c r="O7795" s="1">
        <v>71.2</v>
      </c>
      <c r="P7795" s="1">
        <v>1.0</v>
      </c>
    </row>
    <row r="7796">
      <c r="A7796" s="1" t="s">
        <v>29</v>
      </c>
      <c r="B7796" s="1" t="s">
        <v>10060</v>
      </c>
      <c r="C7796" s="2" t="s">
        <v>9989</v>
      </c>
      <c r="D7796" s="1" t="s">
        <v>19</v>
      </c>
      <c r="E7796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7796" s="1" t="s">
        <v>1383</v>
      </c>
      <c r="G7796" s="1" t="s">
        <v>1384</v>
      </c>
      <c r="H7796" s="1" t="s">
        <v>1385</v>
      </c>
      <c r="I7796" s="1" t="s">
        <v>16</v>
      </c>
      <c r="J7796" s="1" t="s">
        <v>23</v>
      </c>
      <c r="K7796" s="1" t="s">
        <v>16</v>
      </c>
      <c r="L7796" s="1" t="s">
        <v>16</v>
      </c>
      <c r="M7796" s="1" t="s">
        <v>16</v>
      </c>
      <c r="N7796" s="1" t="s">
        <v>16</v>
      </c>
      <c r="O7796" s="1">
        <v>79.2</v>
      </c>
      <c r="P7796" s="1">
        <v>1.0</v>
      </c>
    </row>
    <row r="7797">
      <c r="A7797" s="1" t="s">
        <v>29</v>
      </c>
      <c r="B7797" s="1" t="s">
        <v>10061</v>
      </c>
      <c r="C7797" s="2" t="s">
        <v>9989</v>
      </c>
      <c r="D7797" s="1" t="s">
        <v>19</v>
      </c>
      <c r="E7797" s="3" t="str">
        <f>HYPERLINK("https://fyndiq.se/produkt/253055cb3a394b08/", "Google Pixel 7A - Härdat Glas 9H - Super kvalitet 3D Skärmskydd")</f>
        <v>Google Pixel 7A - Härdat Glas 9H - Super kvalitet 3D Skärmskydd</v>
      </c>
      <c r="F7797" s="1" t="s">
        <v>1817</v>
      </c>
      <c r="G7797" s="1" t="s">
        <v>1818</v>
      </c>
      <c r="H7797" s="1" t="s">
        <v>1819</v>
      </c>
      <c r="I7797" s="1" t="s">
        <v>16</v>
      </c>
      <c r="J7797" s="1" t="s">
        <v>23</v>
      </c>
      <c r="K7797" s="1" t="s">
        <v>16</v>
      </c>
      <c r="L7797" s="1" t="s">
        <v>16</v>
      </c>
      <c r="M7797" s="1" t="s">
        <v>16</v>
      </c>
      <c r="N7797" s="1" t="s">
        <v>16</v>
      </c>
      <c r="O7797" s="1">
        <v>55.2</v>
      </c>
      <c r="P7797" s="1">
        <v>1.0</v>
      </c>
    </row>
    <row r="7798">
      <c r="A7798" s="1" t="s">
        <v>29</v>
      </c>
      <c r="B7798" s="1" t="s">
        <v>10062</v>
      </c>
      <c r="C7798" s="2" t="s">
        <v>9989</v>
      </c>
      <c r="D7798" s="1" t="s">
        <v>19</v>
      </c>
      <c r="E7798" s="3" t="str">
        <f t="shared" ref="E7798:E7799" si="172">HYPERLINK("https://fyndiq.se/produkt/b811fda4039a4dc6/", "2-Pack Samsung Galaxy A15 5G- Härdat Glas 9H - Super Kvalitet 3D Skärmskydd")</f>
        <v>2-Pack Samsung Galaxy A15 5G- Härdat Glas 9H - Super Kvalitet 3D Skärmskydd</v>
      </c>
      <c r="F7798" s="1" t="s">
        <v>709</v>
      </c>
      <c r="G7798" s="1" t="s">
        <v>710</v>
      </c>
      <c r="H7798" s="1" t="s">
        <v>711</v>
      </c>
      <c r="I7798" s="1" t="s">
        <v>16</v>
      </c>
      <c r="J7798" s="1" t="s">
        <v>23</v>
      </c>
      <c r="K7798" s="1" t="s">
        <v>16</v>
      </c>
      <c r="L7798" s="1" t="s">
        <v>16</v>
      </c>
      <c r="M7798" s="1" t="s">
        <v>16</v>
      </c>
      <c r="N7798" s="1" t="s">
        <v>16</v>
      </c>
      <c r="O7798" s="1">
        <v>63.2</v>
      </c>
      <c r="P7798" s="1">
        <v>1.0</v>
      </c>
    </row>
    <row r="7799">
      <c r="A7799" s="1" t="s">
        <v>29</v>
      </c>
      <c r="B7799" s="1" t="s">
        <v>10063</v>
      </c>
      <c r="C7799" s="2" t="s">
        <v>9989</v>
      </c>
      <c r="D7799" s="1" t="s">
        <v>19</v>
      </c>
      <c r="E7799" s="3" t="str">
        <f t="shared" si="172"/>
        <v>2-Pack Samsung Galaxy A15 5G- Härdat Glas 9H - Super Kvalitet 3D Skärmskydd</v>
      </c>
      <c r="F7799" s="1" t="s">
        <v>709</v>
      </c>
      <c r="G7799" s="1" t="s">
        <v>710</v>
      </c>
      <c r="H7799" s="1" t="s">
        <v>711</v>
      </c>
      <c r="I7799" s="1" t="s">
        <v>16</v>
      </c>
      <c r="J7799" s="1" t="s">
        <v>23</v>
      </c>
      <c r="K7799" s="1" t="s">
        <v>16</v>
      </c>
      <c r="L7799" s="1" t="s">
        <v>16</v>
      </c>
      <c r="M7799" s="1" t="s">
        <v>16</v>
      </c>
      <c r="N7799" s="1" t="s">
        <v>16</v>
      </c>
      <c r="O7799" s="1">
        <v>63.2</v>
      </c>
      <c r="P7799" s="1">
        <v>1.0</v>
      </c>
    </row>
    <row r="7800">
      <c r="A7800" s="1" t="s">
        <v>29</v>
      </c>
      <c r="B7800" s="1" t="s">
        <v>10064</v>
      </c>
      <c r="C7800" s="2" t="s">
        <v>9989</v>
      </c>
      <c r="D7800" s="1" t="s">
        <v>19</v>
      </c>
      <c r="E7800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7800" s="1" t="s">
        <v>7911</v>
      </c>
      <c r="G7800" s="1" t="s">
        <v>7912</v>
      </c>
      <c r="H7800" s="1" t="s">
        <v>7913</v>
      </c>
      <c r="I7800" s="1" t="s">
        <v>16</v>
      </c>
      <c r="J7800" s="1" t="s">
        <v>23</v>
      </c>
      <c r="K7800" s="1" t="s">
        <v>16</v>
      </c>
      <c r="L7800" s="1" t="s">
        <v>16</v>
      </c>
      <c r="M7800" s="1" t="s">
        <v>16</v>
      </c>
      <c r="N7800" s="1" t="s">
        <v>16</v>
      </c>
      <c r="O7800" s="1">
        <v>71.2</v>
      </c>
      <c r="P7800" s="1">
        <v>1.0</v>
      </c>
    </row>
    <row r="7801">
      <c r="A7801" s="1" t="s">
        <v>29</v>
      </c>
      <c r="B7801" s="1" t="s">
        <v>10065</v>
      </c>
      <c r="C7801" s="2" t="s">
        <v>9989</v>
      </c>
      <c r="D7801" s="1" t="s">
        <v>19</v>
      </c>
      <c r="E7801" s="3" t="str">
        <f>HYPERLINK("https://fyndiq.se/produkt/2477583187264ece/", "2-Pack Samsung S20 - 9H Härdat Glass - Top Kvalitet")</f>
        <v>2-Pack Samsung S20 - 9H Härdat Glass - Top Kvalitet</v>
      </c>
      <c r="F7801" s="1" t="s">
        <v>124</v>
      </c>
      <c r="G7801" s="1" t="s">
        <v>125</v>
      </c>
      <c r="H7801" s="1" t="s">
        <v>126</v>
      </c>
      <c r="I7801" s="1" t="s">
        <v>16</v>
      </c>
      <c r="J7801" s="1" t="s">
        <v>23</v>
      </c>
      <c r="K7801" s="1" t="s">
        <v>16</v>
      </c>
      <c r="L7801" s="1" t="s">
        <v>16</v>
      </c>
      <c r="M7801" s="1" t="s">
        <v>16</v>
      </c>
      <c r="N7801" s="1" t="s">
        <v>16</v>
      </c>
      <c r="O7801" s="1">
        <v>71.2</v>
      </c>
      <c r="P7801" s="1">
        <v>1.0</v>
      </c>
    </row>
    <row r="7802">
      <c r="A7802" s="1" t="s">
        <v>29</v>
      </c>
      <c r="B7802" s="1" t="s">
        <v>10066</v>
      </c>
      <c r="C7802" s="2" t="s">
        <v>9989</v>
      </c>
      <c r="D7802" s="1" t="s">
        <v>19</v>
      </c>
      <c r="E7802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802" s="1" t="s">
        <v>539</v>
      </c>
      <c r="G7802" s="1" t="s">
        <v>540</v>
      </c>
      <c r="H7802" s="1" t="s">
        <v>541</v>
      </c>
      <c r="I7802" s="1" t="s">
        <v>16</v>
      </c>
      <c r="J7802" s="1" t="s">
        <v>23</v>
      </c>
      <c r="K7802" s="1" t="s">
        <v>16</v>
      </c>
      <c r="L7802" s="1" t="s">
        <v>16</v>
      </c>
      <c r="M7802" s="1" t="s">
        <v>16</v>
      </c>
      <c r="N7802" s="1" t="s">
        <v>16</v>
      </c>
      <c r="O7802" s="1">
        <v>95.2</v>
      </c>
      <c r="P7802" s="1">
        <v>1.0</v>
      </c>
    </row>
    <row r="7803">
      <c r="A7803" s="1" t="s">
        <v>29</v>
      </c>
      <c r="B7803" s="1" t="s">
        <v>10067</v>
      </c>
      <c r="C7803" s="2" t="s">
        <v>9989</v>
      </c>
      <c r="D7803" s="1" t="s">
        <v>19</v>
      </c>
      <c r="E7803" s="3" t="str">
        <f>HYPERLINK("https://fyndiq.se/produkt/9a2db71d2ac84e70/", "2-Pack XIAOMI POCO X6 PRO Skärmskydd - Härdat Glas 9H - Super kvalitet 3D")</f>
        <v>2-Pack XIAOMI POCO X6 PRO Skärmskydd - Härdat Glas 9H - Super kvalitet 3D</v>
      </c>
      <c r="F7803" s="1" t="s">
        <v>3594</v>
      </c>
      <c r="G7803" s="1" t="s">
        <v>3595</v>
      </c>
      <c r="H7803" s="1" t="s">
        <v>3596</v>
      </c>
      <c r="I7803" s="1" t="s">
        <v>16</v>
      </c>
      <c r="J7803" s="1" t="s">
        <v>23</v>
      </c>
      <c r="K7803" s="1" t="s">
        <v>16</v>
      </c>
      <c r="L7803" s="1" t="s">
        <v>16</v>
      </c>
      <c r="M7803" s="1" t="s">
        <v>16</v>
      </c>
      <c r="N7803" s="1" t="s">
        <v>16</v>
      </c>
      <c r="O7803" s="1">
        <v>63.2</v>
      </c>
      <c r="P7803" s="1">
        <v>1.0</v>
      </c>
    </row>
    <row r="7804">
      <c r="A7804" s="1" t="s">
        <v>29</v>
      </c>
      <c r="B7804" s="1" t="s">
        <v>10068</v>
      </c>
      <c r="C7804" s="2" t="s">
        <v>9989</v>
      </c>
      <c r="D7804" s="1" t="s">
        <v>19</v>
      </c>
      <c r="E780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804" s="1" t="s">
        <v>258</v>
      </c>
      <c r="G7804" s="1" t="s">
        <v>259</v>
      </c>
      <c r="H7804" s="1" t="s">
        <v>260</v>
      </c>
      <c r="I7804" s="1" t="s">
        <v>16</v>
      </c>
      <c r="J7804" s="1" t="s">
        <v>23</v>
      </c>
      <c r="K7804" s="1" t="s">
        <v>16</v>
      </c>
      <c r="L7804" s="1" t="s">
        <v>16</v>
      </c>
      <c r="M7804" s="1" t="s">
        <v>16</v>
      </c>
      <c r="N7804" s="1" t="s">
        <v>16</v>
      </c>
      <c r="O7804" s="1">
        <v>63.2</v>
      </c>
      <c r="P7804" s="1">
        <v>1.0</v>
      </c>
    </row>
    <row r="7805">
      <c r="A7805" s="1" t="s">
        <v>29</v>
      </c>
      <c r="B7805" s="1" t="s">
        <v>10069</v>
      </c>
      <c r="C7805" s="2" t="s">
        <v>9989</v>
      </c>
      <c r="D7805" s="1" t="s">
        <v>19</v>
      </c>
      <c r="E7805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7805" s="1" t="s">
        <v>4412</v>
      </c>
      <c r="G7805" s="1" t="s">
        <v>4413</v>
      </c>
      <c r="H7805" s="1" t="s">
        <v>4414</v>
      </c>
      <c r="I7805" s="1" t="s">
        <v>16</v>
      </c>
      <c r="J7805" s="1" t="s">
        <v>23</v>
      </c>
      <c r="K7805" s="1" t="s">
        <v>16</v>
      </c>
      <c r="L7805" s="1" t="s">
        <v>16</v>
      </c>
      <c r="M7805" s="1" t="s">
        <v>16</v>
      </c>
      <c r="N7805" s="1" t="s">
        <v>16</v>
      </c>
      <c r="O7805" s="1">
        <v>63.2</v>
      </c>
      <c r="P7805" s="1">
        <v>1.0</v>
      </c>
    </row>
    <row r="7806">
      <c r="A7806" s="1" t="s">
        <v>29</v>
      </c>
      <c r="B7806" s="1" t="s">
        <v>10070</v>
      </c>
      <c r="C7806" s="2" t="s">
        <v>9989</v>
      </c>
      <c r="D7806" s="1" t="s">
        <v>19</v>
      </c>
      <c r="E7806" s="3" t="str">
        <f>HYPERLINK("https://fyndiq.se/produkt/9e488e35f28b4b0b/", "2-Pack GOOGLE PIXEL 6A Skärmskydd - Härdat Glas 9H - Super kvalitet 3D")</f>
        <v>2-Pack GOOGLE PIXEL 6A Skärmskydd - Härdat Glas 9H - Super kvalitet 3D</v>
      </c>
      <c r="F7806" s="1" t="s">
        <v>196</v>
      </c>
      <c r="G7806" s="1" t="s">
        <v>197</v>
      </c>
      <c r="H7806" s="1" t="s">
        <v>198</v>
      </c>
      <c r="I7806" s="1" t="s">
        <v>16</v>
      </c>
      <c r="J7806" s="1" t="s">
        <v>23</v>
      </c>
      <c r="K7806" s="1" t="s">
        <v>16</v>
      </c>
      <c r="L7806" s="1" t="s">
        <v>16</v>
      </c>
      <c r="M7806" s="1" t="s">
        <v>16</v>
      </c>
      <c r="N7806" s="1" t="s">
        <v>16</v>
      </c>
      <c r="O7806" s="1">
        <v>63.2</v>
      </c>
      <c r="P7806" s="1">
        <v>1.0</v>
      </c>
    </row>
    <row r="7807">
      <c r="A7807" s="1" t="s">
        <v>29</v>
      </c>
      <c r="B7807" s="1" t="s">
        <v>10071</v>
      </c>
      <c r="C7807" s="2" t="s">
        <v>9989</v>
      </c>
      <c r="D7807" s="1" t="s">
        <v>19</v>
      </c>
      <c r="E780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807" s="1" t="s">
        <v>103</v>
      </c>
      <c r="G7807" s="1" t="s">
        <v>104</v>
      </c>
      <c r="H7807" s="1" t="s">
        <v>105</v>
      </c>
      <c r="I7807" s="1" t="s">
        <v>16</v>
      </c>
      <c r="J7807" s="1" t="s">
        <v>23</v>
      </c>
      <c r="K7807" s="1" t="s">
        <v>16</v>
      </c>
      <c r="L7807" s="1" t="s">
        <v>16</v>
      </c>
      <c r="M7807" s="1" t="s">
        <v>16</v>
      </c>
      <c r="N7807" s="1" t="s">
        <v>16</v>
      </c>
      <c r="O7807" s="1">
        <v>63.2</v>
      </c>
      <c r="P7807" s="1">
        <v>1.0</v>
      </c>
    </row>
    <row r="7808">
      <c r="A7808" s="1" t="s">
        <v>29</v>
      </c>
      <c r="B7808" s="1" t="s">
        <v>10072</v>
      </c>
      <c r="C7808" s="2" t="s">
        <v>9989</v>
      </c>
      <c r="D7808" s="1" t="s">
        <v>19</v>
      </c>
      <c r="E7808" s="3" t="str">
        <f>HYPERLINK("https://fyndiq.se/produkt/c7ea13eef3d9445d/", "OnePlus Nord 2 5G &amp; 1-Pack linsskydd - Härdat Glas 9H - Super kvalitet 3D")</f>
        <v>OnePlus Nord 2 5G &amp; 1-Pack linsskydd - Härdat Glas 9H - Super kvalitet 3D</v>
      </c>
      <c r="F7808" s="1" t="s">
        <v>2538</v>
      </c>
      <c r="G7808" s="1" t="s">
        <v>2539</v>
      </c>
      <c r="H7808" s="1" t="s">
        <v>2540</v>
      </c>
      <c r="I7808" s="1" t="s">
        <v>16</v>
      </c>
      <c r="J7808" s="1" t="s">
        <v>23</v>
      </c>
      <c r="K7808" s="1" t="s">
        <v>16</v>
      </c>
      <c r="L7808" s="1" t="s">
        <v>16</v>
      </c>
      <c r="M7808" s="1" t="s">
        <v>16</v>
      </c>
      <c r="N7808" s="1" t="s">
        <v>16</v>
      </c>
      <c r="O7808" s="1">
        <v>63.2</v>
      </c>
      <c r="P7808" s="1">
        <v>1.0</v>
      </c>
    </row>
    <row r="7809">
      <c r="A7809" s="1" t="s">
        <v>29</v>
      </c>
      <c r="B7809" s="1" t="s">
        <v>10073</v>
      </c>
      <c r="C7809" s="2" t="s">
        <v>9989</v>
      </c>
      <c r="D7809" s="1" t="s">
        <v>19</v>
      </c>
      <c r="E780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809" s="1" t="s">
        <v>258</v>
      </c>
      <c r="G7809" s="1" t="s">
        <v>259</v>
      </c>
      <c r="H7809" s="1" t="s">
        <v>260</v>
      </c>
      <c r="I7809" s="1" t="s">
        <v>16</v>
      </c>
      <c r="J7809" s="1" t="s">
        <v>23</v>
      </c>
      <c r="K7809" s="1" t="s">
        <v>16</v>
      </c>
      <c r="L7809" s="1" t="s">
        <v>16</v>
      </c>
      <c r="M7809" s="1" t="s">
        <v>16</v>
      </c>
      <c r="N7809" s="1" t="s">
        <v>16</v>
      </c>
      <c r="O7809" s="1">
        <v>63.2</v>
      </c>
      <c r="P7809" s="1">
        <v>1.0</v>
      </c>
    </row>
    <row r="7810">
      <c r="A7810" s="1" t="s">
        <v>29</v>
      </c>
      <c r="B7810" s="1" t="s">
        <v>10074</v>
      </c>
      <c r="C7810" s="2" t="s">
        <v>9989</v>
      </c>
      <c r="D7810" s="1" t="s">
        <v>19</v>
      </c>
      <c r="E7810" s="3" t="str">
        <f>HYPERLINK("https://fyndiq.se/produkt/0f244212ec124dcd/", "2 Pack OnePlus 9 5G - Härdat glas 9H - Super kvalitet 3D Skärmskydd")</f>
        <v>2 Pack OnePlus 9 5G - Härdat glas 9H - Super kvalitet 3D Skärmskydd</v>
      </c>
      <c r="F7810" s="1" t="s">
        <v>803</v>
      </c>
      <c r="G7810" s="1" t="s">
        <v>804</v>
      </c>
      <c r="H7810" s="1" t="s">
        <v>805</v>
      </c>
      <c r="I7810" s="1" t="s">
        <v>16</v>
      </c>
      <c r="J7810" s="1" t="s">
        <v>23</v>
      </c>
      <c r="K7810" s="1" t="s">
        <v>16</v>
      </c>
      <c r="L7810" s="1" t="s">
        <v>16</v>
      </c>
      <c r="M7810" s="1" t="s">
        <v>16</v>
      </c>
      <c r="N7810" s="1" t="s">
        <v>16</v>
      </c>
      <c r="O7810" s="1">
        <v>63.2</v>
      </c>
      <c r="P7810" s="1">
        <v>1.0</v>
      </c>
    </row>
    <row r="7811">
      <c r="A7811" s="1" t="s">
        <v>29</v>
      </c>
      <c r="B7811" s="1" t="s">
        <v>10075</v>
      </c>
      <c r="C7811" s="2" t="s">
        <v>9989</v>
      </c>
      <c r="D7811" s="1" t="s">
        <v>19</v>
      </c>
      <c r="E7811" s="3" t="str">
        <f>HYPERLINK("https://fyndiq.se/produkt/a7a260208d3948d4/", "1-Pack SAMSUNG A15 5G Skärmskydd &amp; 1-Pack linsskydd - Härdat Glas 9H - Super kvalitet 3D")</f>
        <v>1-Pack SAMSUNG A15 5G Skärmskydd &amp; 1-Pack linsskydd - Härdat Glas 9H - Super kvalitet 3D</v>
      </c>
      <c r="F7811" s="1" t="s">
        <v>6055</v>
      </c>
      <c r="G7811" s="1" t="s">
        <v>6056</v>
      </c>
      <c r="H7811" s="1" t="s">
        <v>6057</v>
      </c>
      <c r="I7811" s="1" t="s">
        <v>16</v>
      </c>
      <c r="J7811" s="1" t="s">
        <v>23</v>
      </c>
      <c r="K7811" s="1" t="s">
        <v>16</v>
      </c>
      <c r="L7811" s="1" t="s">
        <v>16</v>
      </c>
      <c r="M7811" s="1" t="s">
        <v>16</v>
      </c>
      <c r="N7811" s="1" t="s">
        <v>16</v>
      </c>
      <c r="O7811" s="1">
        <v>63.2</v>
      </c>
      <c r="P7811" s="1">
        <v>1.0</v>
      </c>
    </row>
    <row r="7812">
      <c r="A7812" s="1" t="s">
        <v>29</v>
      </c>
      <c r="B7812" s="1" t="s">
        <v>10076</v>
      </c>
      <c r="C7812" s="2" t="s">
        <v>9989</v>
      </c>
      <c r="D7812" s="1" t="s">
        <v>19</v>
      </c>
      <c r="E7812" s="3" t="str">
        <f>HYPERLINK("https://fyndiq.se/produkt/2030c5450cfb4338/", "2 Pack Huawei P30 Pro - Härdat glas 9H – 3D Super kvalitet")</f>
        <v>2 Pack Huawei P30 Pro - Härdat glas 9H – 3D Super kvalitet</v>
      </c>
      <c r="F7812" s="1" t="s">
        <v>1091</v>
      </c>
      <c r="G7812" s="1" t="s">
        <v>1092</v>
      </c>
      <c r="H7812" s="1" t="s">
        <v>1093</v>
      </c>
      <c r="I7812" s="1" t="s">
        <v>16</v>
      </c>
      <c r="J7812" s="1" t="s">
        <v>23</v>
      </c>
      <c r="K7812" s="1" t="s">
        <v>16</v>
      </c>
      <c r="L7812" s="1" t="s">
        <v>16</v>
      </c>
      <c r="M7812" s="1" t="s">
        <v>16</v>
      </c>
      <c r="N7812" s="1" t="s">
        <v>16</v>
      </c>
      <c r="O7812" s="1">
        <v>71.2</v>
      </c>
      <c r="P7812" s="1">
        <v>1.0</v>
      </c>
    </row>
    <row r="7813">
      <c r="A7813" s="1" t="s">
        <v>29</v>
      </c>
      <c r="B7813" s="1" t="s">
        <v>10077</v>
      </c>
      <c r="C7813" s="2" t="s">
        <v>9989</v>
      </c>
      <c r="D7813" s="1" t="s">
        <v>19</v>
      </c>
      <c r="E781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813" s="1" t="s">
        <v>977</v>
      </c>
      <c r="G7813" s="1" t="s">
        <v>978</v>
      </c>
      <c r="H7813" s="1" t="s">
        <v>979</v>
      </c>
      <c r="I7813" s="1" t="s">
        <v>16</v>
      </c>
      <c r="J7813" s="1" t="s">
        <v>23</v>
      </c>
      <c r="K7813" s="1" t="s">
        <v>16</v>
      </c>
      <c r="L7813" s="1" t="s">
        <v>16</v>
      </c>
      <c r="M7813" s="1" t="s">
        <v>16</v>
      </c>
      <c r="N7813" s="1" t="s">
        <v>16</v>
      </c>
      <c r="O7813" s="1">
        <v>63.2</v>
      </c>
      <c r="P7813" s="1">
        <v>1.0</v>
      </c>
    </row>
    <row r="7814">
      <c r="A7814" s="1" t="s">
        <v>29</v>
      </c>
      <c r="B7814" s="1" t="s">
        <v>10078</v>
      </c>
      <c r="C7814" s="2" t="s">
        <v>9989</v>
      </c>
      <c r="D7814" s="1" t="s">
        <v>19</v>
      </c>
      <c r="E7814" s="3" t="str">
        <f>HYPERLINK("https://fyndiq.se/produkt/abbb2d46464546e3/", "2.pack Sony Xperia 5 V - Härdat Glas 9H - Super kvalitet 3D Skärmskydd")</f>
        <v>2.pack Sony Xperia 5 V - Härdat Glas 9H - Super kvalitet 3D Skärmskydd</v>
      </c>
      <c r="F7814" s="1" t="s">
        <v>8201</v>
      </c>
      <c r="G7814" s="1" t="s">
        <v>8202</v>
      </c>
      <c r="H7814" s="1" t="s">
        <v>8203</v>
      </c>
      <c r="I7814" s="1" t="s">
        <v>16</v>
      </c>
      <c r="J7814" s="1" t="s">
        <v>23</v>
      </c>
      <c r="K7814" s="1" t="s">
        <v>16</v>
      </c>
      <c r="L7814" s="1" t="s">
        <v>16</v>
      </c>
      <c r="M7814" s="1" t="s">
        <v>16</v>
      </c>
      <c r="N7814" s="1" t="s">
        <v>16</v>
      </c>
      <c r="O7814" s="1">
        <v>79.2</v>
      </c>
      <c r="P7814" s="1">
        <v>1.0</v>
      </c>
    </row>
    <row r="7815">
      <c r="A7815" s="1" t="s">
        <v>29</v>
      </c>
      <c r="B7815" s="1" t="s">
        <v>10079</v>
      </c>
      <c r="C7815" s="2" t="s">
        <v>9989</v>
      </c>
      <c r="D7815" s="1" t="s">
        <v>19</v>
      </c>
      <c r="E7815" s="3" t="str">
        <f>HYPERLINK("https://fyndiq.se/produkt/3055d464b8db4265/", "Apple Watch 44mm -Härdat glas 9H – Super kvalitet 3D Skärmskydd")</f>
        <v>Apple Watch 44mm -Härdat glas 9H – Super kvalitet 3D Skärmskydd</v>
      </c>
      <c r="F7815" s="1" t="s">
        <v>5998</v>
      </c>
      <c r="G7815" s="1" t="s">
        <v>5999</v>
      </c>
      <c r="H7815" s="1" t="s">
        <v>6000</v>
      </c>
      <c r="I7815" s="1" t="s">
        <v>16</v>
      </c>
      <c r="J7815" s="1" t="s">
        <v>23</v>
      </c>
      <c r="K7815" s="1" t="s">
        <v>16</v>
      </c>
      <c r="L7815" s="1" t="s">
        <v>16</v>
      </c>
      <c r="M7815" s="1" t="s">
        <v>16</v>
      </c>
      <c r="N7815" s="1" t="s">
        <v>16</v>
      </c>
      <c r="O7815" s="1">
        <v>47.2</v>
      </c>
      <c r="P7815" s="1">
        <v>1.0</v>
      </c>
    </row>
    <row r="7816">
      <c r="A7816" s="1" t="s">
        <v>29</v>
      </c>
      <c r="B7816" s="1" t="s">
        <v>10080</v>
      </c>
      <c r="C7816" s="2" t="s">
        <v>9989</v>
      </c>
      <c r="D7816" s="1" t="s">
        <v>19</v>
      </c>
      <c r="E7816" s="3" t="str">
        <f>HYPERLINK("https://fyndiq.se/produkt/c32b21dec9cf4091/", "2-Pack SAMSUNG S24 5G Skärmskydd - Härdat Glas 9H - Super kvalitet 3D")</f>
        <v>2-Pack SAMSUNG S24 5G Skärmskydd - Härdat Glas 9H - Super kvalitet 3D</v>
      </c>
      <c r="F7816" s="1" t="s">
        <v>157</v>
      </c>
      <c r="G7816" s="1" t="s">
        <v>158</v>
      </c>
      <c r="H7816" s="1" t="s">
        <v>159</v>
      </c>
      <c r="I7816" s="1" t="s">
        <v>16</v>
      </c>
      <c r="J7816" s="1" t="s">
        <v>23</v>
      </c>
      <c r="K7816" s="1" t="s">
        <v>16</v>
      </c>
      <c r="L7816" s="1" t="s">
        <v>16</v>
      </c>
      <c r="M7816" s="1" t="s">
        <v>16</v>
      </c>
      <c r="N7816" s="1" t="s">
        <v>16</v>
      </c>
      <c r="O7816" s="1">
        <v>71.2</v>
      </c>
      <c r="P7816" s="1">
        <v>1.0</v>
      </c>
    </row>
    <row r="7817">
      <c r="A7817" s="1" t="s">
        <v>29</v>
      </c>
      <c r="B7817" s="1" t="s">
        <v>10081</v>
      </c>
      <c r="C7817" s="2" t="s">
        <v>9989</v>
      </c>
      <c r="D7817" s="1" t="s">
        <v>19</v>
      </c>
      <c r="E7817" s="3" t="str">
        <f>HYPERLINK("https://fyndiq.se/produkt/84cea09838d342cf/", "Sony Xperia 10 V - Härdat Glas 9H - Super Kvalitet 3D Skärmskydd")</f>
        <v>Sony Xperia 10 V - Härdat Glas 9H - Super Kvalitet 3D Skärmskydd</v>
      </c>
      <c r="F7817" s="1" t="s">
        <v>1784</v>
      </c>
      <c r="G7817" s="1" t="s">
        <v>1785</v>
      </c>
      <c r="H7817" s="1" t="s">
        <v>1786</v>
      </c>
      <c r="I7817" s="1" t="s">
        <v>16</v>
      </c>
      <c r="J7817" s="1" t="s">
        <v>23</v>
      </c>
      <c r="K7817" s="1" t="s">
        <v>16</v>
      </c>
      <c r="L7817" s="1" t="s">
        <v>16</v>
      </c>
      <c r="M7817" s="1" t="s">
        <v>16</v>
      </c>
      <c r="N7817" s="1" t="s">
        <v>16</v>
      </c>
      <c r="O7817" s="1">
        <v>63.2</v>
      </c>
      <c r="P7817" s="1">
        <v>1.0</v>
      </c>
    </row>
    <row r="7818">
      <c r="A7818" s="1" t="s">
        <v>29</v>
      </c>
      <c r="B7818" s="1" t="s">
        <v>10082</v>
      </c>
      <c r="C7818" s="2" t="s">
        <v>9989</v>
      </c>
      <c r="D7818" s="1" t="s">
        <v>19</v>
      </c>
      <c r="E7818" s="3" t="str">
        <f>HYPERLINK("https://fyndiq.se/produkt/c26c9ffef37a436a/", "2-Pack Samsung A35 5G Skärmskydd i Härdat Glas")</f>
        <v>2-Pack Samsung A35 5G Skärmskydd i Härdat Glas</v>
      </c>
      <c r="F7818" s="1" t="s">
        <v>432</v>
      </c>
      <c r="G7818" s="1" t="s">
        <v>433</v>
      </c>
      <c r="H7818" s="1" t="s">
        <v>434</v>
      </c>
      <c r="I7818" s="1" t="s">
        <v>16</v>
      </c>
      <c r="J7818" s="1" t="s">
        <v>23</v>
      </c>
      <c r="K7818" s="1" t="s">
        <v>16</v>
      </c>
      <c r="L7818" s="1" t="s">
        <v>16</v>
      </c>
      <c r="M7818" s="1" t="s">
        <v>16</v>
      </c>
      <c r="N7818" s="1" t="s">
        <v>16</v>
      </c>
      <c r="O7818" s="1">
        <v>63.2</v>
      </c>
      <c r="P7818" s="1">
        <v>1.0</v>
      </c>
    </row>
    <row r="7819">
      <c r="A7819" s="1" t="s">
        <v>29</v>
      </c>
      <c r="B7819" s="1" t="s">
        <v>10083</v>
      </c>
      <c r="C7819" s="2" t="s">
        <v>9989</v>
      </c>
      <c r="D7819" s="1" t="s">
        <v>19</v>
      </c>
      <c r="E7819" s="3" t="str">
        <f>HYPERLINK("https://fyndiq.se/produkt/2477583187264ece/", "2-Pack Samsung S20 - 9H Härdat Glass - Top Kvalitet")</f>
        <v>2-Pack Samsung S20 - 9H Härdat Glass - Top Kvalitet</v>
      </c>
      <c r="F7819" s="1" t="s">
        <v>124</v>
      </c>
      <c r="G7819" s="1" t="s">
        <v>125</v>
      </c>
      <c r="H7819" s="1" t="s">
        <v>126</v>
      </c>
      <c r="I7819" s="1" t="s">
        <v>16</v>
      </c>
      <c r="J7819" s="1" t="s">
        <v>23</v>
      </c>
      <c r="K7819" s="1" t="s">
        <v>16</v>
      </c>
      <c r="L7819" s="1" t="s">
        <v>16</v>
      </c>
      <c r="M7819" s="1" t="s">
        <v>16</v>
      </c>
      <c r="N7819" s="1" t="s">
        <v>16</v>
      </c>
      <c r="O7819" s="1">
        <v>71.2</v>
      </c>
      <c r="P7819" s="1">
        <v>1.0</v>
      </c>
    </row>
    <row r="7820">
      <c r="A7820" s="1" t="s">
        <v>29</v>
      </c>
      <c r="B7820" s="1" t="s">
        <v>10084</v>
      </c>
      <c r="C7820" s="2" t="s">
        <v>9989</v>
      </c>
      <c r="D7820" s="1" t="s">
        <v>19</v>
      </c>
      <c r="E7820" s="3" t="str">
        <f>HYPERLINK("https://fyndiq.se/produkt/e4b87757208946c3/", "2-Pack Samsung S10E Skärmskydd - Härdat Glas 9H - Super kvalitet 3D")</f>
        <v>2-Pack Samsung S10E Skärmskydd - Härdat Glas 9H - Super kvalitet 3D</v>
      </c>
      <c r="F7820" s="1" t="s">
        <v>95</v>
      </c>
      <c r="G7820" s="1" t="s">
        <v>96</v>
      </c>
      <c r="H7820" s="1" t="s">
        <v>97</v>
      </c>
      <c r="I7820" s="1" t="s">
        <v>16</v>
      </c>
      <c r="J7820" s="1" t="s">
        <v>23</v>
      </c>
      <c r="K7820" s="1" t="s">
        <v>16</v>
      </c>
      <c r="L7820" s="1" t="s">
        <v>16</v>
      </c>
      <c r="M7820" s="1" t="s">
        <v>16</v>
      </c>
      <c r="N7820" s="1" t="s">
        <v>16</v>
      </c>
      <c r="O7820" s="1">
        <v>63.2</v>
      </c>
      <c r="P7820" s="1">
        <v>1.0</v>
      </c>
    </row>
    <row r="7821">
      <c r="A7821" s="1" t="s">
        <v>29</v>
      </c>
      <c r="B7821" s="1" t="s">
        <v>10085</v>
      </c>
      <c r="C7821" s="2" t="s">
        <v>9989</v>
      </c>
      <c r="D7821" s="1" t="s">
        <v>19</v>
      </c>
      <c r="E7821" s="3" t="str">
        <f>HYPERLINK("https://fyndiq.se/produkt/e9fe6b45dad34f98/", "2-Pack Iphone X / XS / 11 PRO- 9H Härdat Glass - Top Kvalitet")</f>
        <v>2-Pack Iphone X / XS / 11 PRO- 9H Härdat Glass - Top Kvalitet</v>
      </c>
      <c r="F7821" s="1" t="s">
        <v>6168</v>
      </c>
      <c r="G7821" s="1" t="s">
        <v>6169</v>
      </c>
      <c r="H7821" s="1" t="s">
        <v>6170</v>
      </c>
      <c r="I7821" s="1" t="s">
        <v>16</v>
      </c>
      <c r="J7821" s="1" t="s">
        <v>23</v>
      </c>
      <c r="K7821" s="1" t="s">
        <v>16</v>
      </c>
      <c r="L7821" s="1" t="s">
        <v>16</v>
      </c>
      <c r="M7821" s="1" t="s">
        <v>16</v>
      </c>
      <c r="N7821" s="1" t="s">
        <v>16</v>
      </c>
      <c r="O7821" s="1">
        <v>55.2</v>
      </c>
      <c r="P7821" s="1">
        <v>1.0</v>
      </c>
    </row>
    <row r="7822">
      <c r="A7822" s="1" t="s">
        <v>29</v>
      </c>
      <c r="B7822" s="1" t="s">
        <v>10086</v>
      </c>
      <c r="C7822" s="2" t="s">
        <v>9989</v>
      </c>
      <c r="D7822" s="1" t="s">
        <v>19</v>
      </c>
      <c r="E7822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7822" s="1" t="s">
        <v>71</v>
      </c>
      <c r="G7822" s="1" t="s">
        <v>72</v>
      </c>
      <c r="H7822" s="1" t="s">
        <v>73</v>
      </c>
      <c r="I7822" s="1" t="s">
        <v>16</v>
      </c>
      <c r="J7822" s="1" t="s">
        <v>23</v>
      </c>
      <c r="K7822" s="1" t="s">
        <v>16</v>
      </c>
      <c r="L7822" s="1" t="s">
        <v>16</v>
      </c>
      <c r="M7822" s="1" t="s">
        <v>16</v>
      </c>
      <c r="N7822" s="1" t="s">
        <v>16</v>
      </c>
      <c r="O7822" s="1">
        <v>63.2</v>
      </c>
      <c r="P7822" s="1">
        <v>1.0</v>
      </c>
    </row>
    <row r="7823">
      <c r="A7823" s="1" t="s">
        <v>29</v>
      </c>
      <c r="B7823" s="1" t="s">
        <v>10087</v>
      </c>
      <c r="C7823" s="2" t="s">
        <v>9989</v>
      </c>
      <c r="D7823" s="1" t="s">
        <v>19</v>
      </c>
      <c r="E7823" s="3" t="str">
        <f>HYPERLINK("https://fyndiq.se/produkt/311d90a74d234421/", "2 Pack Xiaomi 12 - Härdat glas 9H-Super kvalitet 3D Skärmskydd")</f>
        <v>2 Pack Xiaomi 12 - Härdat glas 9H-Super kvalitet 3D Skärmskydd</v>
      </c>
      <c r="F7823" s="1" t="s">
        <v>582</v>
      </c>
      <c r="G7823" s="1" t="s">
        <v>583</v>
      </c>
      <c r="H7823" s="1" t="s">
        <v>584</v>
      </c>
      <c r="I7823" s="1" t="s">
        <v>16</v>
      </c>
      <c r="J7823" s="1" t="s">
        <v>23</v>
      </c>
      <c r="K7823" s="1" t="s">
        <v>16</v>
      </c>
      <c r="L7823" s="1" t="s">
        <v>16</v>
      </c>
      <c r="M7823" s="1" t="s">
        <v>16</v>
      </c>
      <c r="N7823" s="1" t="s">
        <v>16</v>
      </c>
      <c r="O7823" s="1">
        <v>63.2</v>
      </c>
      <c r="P7823" s="1">
        <v>1.0</v>
      </c>
    </row>
    <row r="7824">
      <c r="A7824" s="1" t="s">
        <v>29</v>
      </c>
      <c r="B7824" s="1" t="s">
        <v>10088</v>
      </c>
      <c r="C7824" s="2" t="s">
        <v>9989</v>
      </c>
      <c r="D7824" s="1" t="s">
        <v>19</v>
      </c>
      <c r="E782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824" s="1" t="s">
        <v>26</v>
      </c>
      <c r="G7824" s="1" t="s">
        <v>27</v>
      </c>
      <c r="H7824" s="1" t="s">
        <v>28</v>
      </c>
      <c r="I7824" s="1" t="s">
        <v>16</v>
      </c>
      <c r="J7824" s="1" t="s">
        <v>23</v>
      </c>
      <c r="K7824" s="1" t="s">
        <v>16</v>
      </c>
      <c r="L7824" s="1" t="s">
        <v>16</v>
      </c>
      <c r="M7824" s="1" t="s">
        <v>16</v>
      </c>
      <c r="N7824" s="1" t="s">
        <v>16</v>
      </c>
      <c r="O7824" s="1">
        <v>71.2</v>
      </c>
      <c r="P7824" s="1">
        <v>1.0</v>
      </c>
    </row>
    <row r="7825">
      <c r="A7825" s="1" t="s">
        <v>29</v>
      </c>
      <c r="B7825" s="1" t="s">
        <v>10089</v>
      </c>
      <c r="C7825" s="2" t="s">
        <v>9989</v>
      </c>
      <c r="D7825" s="1" t="s">
        <v>19</v>
      </c>
      <c r="E7825" s="3" t="str">
        <f>HYPERLINK("https://fyndiq.se/produkt/9f3f4d2de3c94916/", "2 Pack Samsung Galaxy S9 - Härdat glas-9H Super kvalitet 3D")</f>
        <v>2 Pack Samsung Galaxy S9 - Härdat glas-9H Super kvalitet 3D</v>
      </c>
      <c r="F7825" s="1" t="s">
        <v>1500</v>
      </c>
      <c r="G7825" s="1" t="s">
        <v>1501</v>
      </c>
      <c r="H7825" s="1" t="s">
        <v>1502</v>
      </c>
      <c r="I7825" s="1" t="s">
        <v>16</v>
      </c>
      <c r="J7825" s="1" t="s">
        <v>23</v>
      </c>
      <c r="K7825" s="1" t="s">
        <v>16</v>
      </c>
      <c r="L7825" s="1" t="s">
        <v>16</v>
      </c>
      <c r="M7825" s="1" t="s">
        <v>16</v>
      </c>
      <c r="N7825" s="1" t="s">
        <v>16</v>
      </c>
      <c r="O7825" s="1">
        <v>63.2</v>
      </c>
      <c r="P7825" s="1">
        <v>1.0</v>
      </c>
    </row>
    <row r="7826">
      <c r="A7826" s="1" t="s">
        <v>29</v>
      </c>
      <c r="B7826" s="1" t="s">
        <v>10090</v>
      </c>
      <c r="C7826" s="2" t="s">
        <v>9989</v>
      </c>
      <c r="D7826" s="1" t="s">
        <v>19</v>
      </c>
      <c r="E7826" s="3" t="str">
        <f>HYPERLINK("https://fyndiq.se/produkt/e4b87757208946c3/", "2-Pack Samsung S10E Skärmskydd - Härdat Glas 9H - Super kvalitet 3D")</f>
        <v>2-Pack Samsung S10E Skärmskydd - Härdat Glas 9H - Super kvalitet 3D</v>
      </c>
      <c r="F7826" s="1" t="s">
        <v>95</v>
      </c>
      <c r="G7826" s="1" t="s">
        <v>96</v>
      </c>
      <c r="H7826" s="1" t="s">
        <v>97</v>
      </c>
      <c r="I7826" s="1" t="s">
        <v>16</v>
      </c>
      <c r="J7826" s="1" t="s">
        <v>23</v>
      </c>
      <c r="K7826" s="1" t="s">
        <v>16</v>
      </c>
      <c r="L7826" s="1" t="s">
        <v>16</v>
      </c>
      <c r="M7826" s="1" t="s">
        <v>16</v>
      </c>
      <c r="N7826" s="1" t="s">
        <v>16</v>
      </c>
      <c r="O7826" s="1">
        <v>63.2</v>
      </c>
      <c r="P7826" s="1">
        <v>1.0</v>
      </c>
    </row>
    <row r="7827">
      <c r="A7827" s="1" t="s">
        <v>29</v>
      </c>
      <c r="B7827" s="1" t="s">
        <v>10091</v>
      </c>
      <c r="C7827" s="2" t="s">
        <v>9989</v>
      </c>
      <c r="D7827" s="1" t="s">
        <v>19</v>
      </c>
      <c r="E7827" s="3" t="str">
        <f>HYPERLINK("https://fyndiq.se/produkt/0a890dd972c4463d/", "2-Pack Samsung Galaxy A52s 5G - Härdat glas 9H - Super kvalitet")</f>
        <v>2-Pack Samsung Galaxy A52s 5G - Härdat glas 9H - Super kvalitet</v>
      </c>
      <c r="F7827" s="1" t="s">
        <v>442</v>
      </c>
      <c r="G7827" s="1" t="s">
        <v>443</v>
      </c>
      <c r="H7827" s="1" t="s">
        <v>444</v>
      </c>
      <c r="I7827" s="1" t="s">
        <v>16</v>
      </c>
      <c r="J7827" s="1" t="s">
        <v>23</v>
      </c>
      <c r="K7827" s="1" t="s">
        <v>16</v>
      </c>
      <c r="L7827" s="1" t="s">
        <v>16</v>
      </c>
      <c r="M7827" s="1" t="s">
        <v>16</v>
      </c>
      <c r="N7827" s="1" t="s">
        <v>16</v>
      </c>
      <c r="O7827" s="1">
        <v>63.2</v>
      </c>
      <c r="P7827" s="1">
        <v>1.0</v>
      </c>
    </row>
    <row r="7828">
      <c r="A7828" s="1" t="s">
        <v>29</v>
      </c>
      <c r="B7828" s="1" t="s">
        <v>10092</v>
      </c>
      <c r="C7828" s="2" t="s">
        <v>9989</v>
      </c>
      <c r="D7828" s="1" t="s">
        <v>19</v>
      </c>
      <c r="E782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7828" s="1" t="s">
        <v>4298</v>
      </c>
      <c r="G7828" s="1" t="s">
        <v>4299</v>
      </c>
      <c r="H7828" s="1" t="s">
        <v>4300</v>
      </c>
      <c r="I7828" s="1" t="s">
        <v>16</v>
      </c>
      <c r="J7828" s="1" t="s">
        <v>23</v>
      </c>
      <c r="K7828" s="1" t="s">
        <v>16</v>
      </c>
      <c r="L7828" s="1" t="s">
        <v>16</v>
      </c>
      <c r="M7828" s="1" t="s">
        <v>16</v>
      </c>
      <c r="N7828" s="1" t="s">
        <v>16</v>
      </c>
      <c r="O7828" s="1">
        <v>151.2</v>
      </c>
      <c r="P7828" s="1">
        <v>1.0</v>
      </c>
    </row>
    <row r="7829">
      <c r="A7829" s="1" t="s">
        <v>29</v>
      </c>
      <c r="B7829" s="1" t="s">
        <v>10093</v>
      </c>
      <c r="C7829" s="2" t="s">
        <v>9989</v>
      </c>
      <c r="D7829" s="1" t="s">
        <v>19</v>
      </c>
      <c r="E7829" s="3" t="str">
        <f>HYPERLINK("https://fyndiq.se/produkt/ef10e4ba492c46df/", "2-Pack Samsung S23 FE 5G - 9H Härdat Glass - Super Kvalitet 3D")</f>
        <v>2-Pack Samsung S23 FE 5G - 9H Härdat Glass - Super Kvalitet 3D</v>
      </c>
      <c r="F7829" s="1" t="s">
        <v>2521</v>
      </c>
      <c r="G7829" s="1" t="s">
        <v>2522</v>
      </c>
      <c r="H7829" s="1" t="s">
        <v>2523</v>
      </c>
      <c r="I7829" s="1" t="s">
        <v>16</v>
      </c>
      <c r="J7829" s="1" t="s">
        <v>23</v>
      </c>
      <c r="K7829" s="1" t="s">
        <v>16</v>
      </c>
      <c r="L7829" s="1" t="s">
        <v>16</v>
      </c>
      <c r="M7829" s="1" t="s">
        <v>16</v>
      </c>
      <c r="N7829" s="1" t="s">
        <v>16</v>
      </c>
      <c r="O7829" s="1">
        <v>63.2</v>
      </c>
      <c r="P7829" s="1">
        <v>1.0</v>
      </c>
    </row>
    <row r="7830">
      <c r="A7830" s="1" t="s">
        <v>29</v>
      </c>
      <c r="B7830" s="1" t="s">
        <v>10094</v>
      </c>
      <c r="C7830" s="2" t="s">
        <v>9989</v>
      </c>
      <c r="D7830" s="1" t="s">
        <v>19</v>
      </c>
      <c r="E7830" s="3" t="str">
        <f>HYPERLINK("https://fyndiq.se/produkt/416415a768684efb/", "2-Pack Samsung Galaxy S21 5G - 9H Härdat Glas - HD")</f>
        <v>2-Pack Samsung Galaxy S21 5G - 9H Härdat Glas - HD</v>
      </c>
      <c r="F7830" s="1" t="s">
        <v>39</v>
      </c>
      <c r="G7830" s="1" t="s">
        <v>40</v>
      </c>
      <c r="H7830" s="1" t="s">
        <v>41</v>
      </c>
      <c r="I7830" s="1" t="s">
        <v>16</v>
      </c>
      <c r="J7830" s="1" t="s">
        <v>23</v>
      </c>
      <c r="K7830" s="1" t="s">
        <v>16</v>
      </c>
      <c r="L7830" s="1" t="s">
        <v>16</v>
      </c>
      <c r="M7830" s="1" t="s">
        <v>16</v>
      </c>
      <c r="N7830" s="1" t="s">
        <v>16</v>
      </c>
      <c r="O7830" s="1">
        <v>63.2</v>
      </c>
      <c r="P7830" s="1">
        <v>1.0</v>
      </c>
    </row>
    <row r="7831">
      <c r="A7831" s="1" t="s">
        <v>29</v>
      </c>
      <c r="B7831" s="1" t="s">
        <v>10095</v>
      </c>
      <c r="C7831" s="2" t="s">
        <v>9989</v>
      </c>
      <c r="D7831" s="1" t="s">
        <v>19</v>
      </c>
      <c r="E7831" s="3" t="str">
        <f>HYPERLINK("https://fyndiq.se/produkt/60656ba8dce64ae4/", "2 Pack Samsung Galaxy A50 - Härdat glas 9H - Super kvalitet 3D")</f>
        <v>2 Pack Samsung Galaxy A50 - Härdat glas 9H - Super kvalitet 3D</v>
      </c>
      <c r="F7831" s="1" t="s">
        <v>645</v>
      </c>
      <c r="G7831" s="1" t="s">
        <v>646</v>
      </c>
      <c r="H7831" s="1" t="s">
        <v>647</v>
      </c>
      <c r="I7831" s="1" t="s">
        <v>16</v>
      </c>
      <c r="J7831" s="1" t="s">
        <v>23</v>
      </c>
      <c r="K7831" s="1" t="s">
        <v>16</v>
      </c>
      <c r="L7831" s="1" t="s">
        <v>16</v>
      </c>
      <c r="M7831" s="1" t="s">
        <v>16</v>
      </c>
      <c r="N7831" s="1" t="s">
        <v>16</v>
      </c>
      <c r="O7831" s="1">
        <v>63.2</v>
      </c>
      <c r="P7831" s="1">
        <v>1.0</v>
      </c>
    </row>
    <row r="7832">
      <c r="A7832" s="1" t="s">
        <v>29</v>
      </c>
      <c r="B7832" s="1" t="s">
        <v>10096</v>
      </c>
      <c r="C7832" s="2" t="s">
        <v>9989</v>
      </c>
      <c r="D7832" s="1" t="s">
        <v>19</v>
      </c>
      <c r="E7832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7832" s="1" t="s">
        <v>1357</v>
      </c>
      <c r="G7832" s="1" t="s">
        <v>1358</v>
      </c>
      <c r="H7832" s="1" t="s">
        <v>1359</v>
      </c>
      <c r="I7832" s="1" t="s">
        <v>16</v>
      </c>
      <c r="J7832" s="1" t="s">
        <v>23</v>
      </c>
      <c r="K7832" s="1" t="s">
        <v>16</v>
      </c>
      <c r="L7832" s="1" t="s">
        <v>16</v>
      </c>
      <c r="M7832" s="1" t="s">
        <v>16</v>
      </c>
      <c r="N7832" s="1" t="s">
        <v>16</v>
      </c>
      <c r="O7832" s="1">
        <v>63.2</v>
      </c>
      <c r="P7832" s="1">
        <v>1.0</v>
      </c>
    </row>
    <row r="7833">
      <c r="A7833" s="1" t="s">
        <v>29</v>
      </c>
      <c r="B7833" s="1" t="s">
        <v>10097</v>
      </c>
      <c r="C7833" s="2" t="s">
        <v>9989</v>
      </c>
      <c r="D7833" s="1" t="s">
        <v>19</v>
      </c>
      <c r="E7833" s="3" t="str">
        <f>HYPERLINK("https://fyndiq.se/produkt/1e8f6bb5ed7344de/", "2-Pack Samsung Galaxy s10 Plus - Härdat glas 9H - Super kvalitet")</f>
        <v>2-Pack Samsung Galaxy s10 Plus - Härdat glas 9H - Super kvalitet</v>
      </c>
      <c r="F7833" s="1" t="s">
        <v>1508</v>
      </c>
      <c r="G7833" s="1" t="s">
        <v>1509</v>
      </c>
      <c r="H7833" s="1" t="s">
        <v>1510</v>
      </c>
      <c r="I7833" s="1" t="s">
        <v>16</v>
      </c>
      <c r="J7833" s="1" t="s">
        <v>23</v>
      </c>
      <c r="K7833" s="1" t="s">
        <v>16</v>
      </c>
      <c r="L7833" s="1" t="s">
        <v>16</v>
      </c>
      <c r="M7833" s="1" t="s">
        <v>16</v>
      </c>
      <c r="N7833" s="1" t="s">
        <v>16</v>
      </c>
      <c r="O7833" s="1">
        <v>63.2</v>
      </c>
      <c r="P7833" s="1">
        <v>1.0</v>
      </c>
    </row>
    <row r="7834">
      <c r="A7834" s="1" t="s">
        <v>29</v>
      </c>
      <c r="B7834" s="1" t="s">
        <v>10098</v>
      </c>
      <c r="C7834" s="2" t="s">
        <v>9989</v>
      </c>
      <c r="D7834" s="1" t="s">
        <v>19</v>
      </c>
      <c r="E7834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7834" s="1" t="s">
        <v>4809</v>
      </c>
      <c r="G7834" s="1" t="s">
        <v>4810</v>
      </c>
      <c r="H7834" s="1" t="s">
        <v>4811</v>
      </c>
      <c r="I7834" s="1" t="s">
        <v>16</v>
      </c>
      <c r="J7834" s="1" t="s">
        <v>23</v>
      </c>
      <c r="K7834" s="1" t="s">
        <v>16</v>
      </c>
      <c r="L7834" s="1" t="s">
        <v>16</v>
      </c>
      <c r="M7834" s="1" t="s">
        <v>16</v>
      </c>
      <c r="N7834" s="1" t="s">
        <v>16</v>
      </c>
      <c r="O7834" s="1">
        <v>63.2</v>
      </c>
      <c r="P7834" s="1">
        <v>1.0</v>
      </c>
    </row>
    <row r="7835">
      <c r="A7835" s="1" t="s">
        <v>29</v>
      </c>
      <c r="B7835" s="1" t="s">
        <v>10099</v>
      </c>
      <c r="C7835" s="2" t="s">
        <v>9989</v>
      </c>
      <c r="D7835" s="1" t="s">
        <v>19</v>
      </c>
      <c r="E7835" s="3" t="str">
        <f>HYPERLINK("https://fyndiq.se/produkt/dd442afde00c4525/", "2-Pack Sony Xperia 5 III - Härdat glas 9H - Super Kvalitet 3D")</f>
        <v>2-Pack Sony Xperia 5 III - Härdat glas 9H - Super Kvalitet 3D</v>
      </c>
      <c r="F7835" s="1" t="s">
        <v>3492</v>
      </c>
      <c r="G7835" s="1" t="s">
        <v>3493</v>
      </c>
      <c r="H7835" s="1" t="s">
        <v>3494</v>
      </c>
      <c r="I7835" s="1" t="s">
        <v>16</v>
      </c>
      <c r="J7835" s="1" t="s">
        <v>23</v>
      </c>
      <c r="K7835" s="1" t="s">
        <v>16</v>
      </c>
      <c r="L7835" s="1" t="s">
        <v>16</v>
      </c>
      <c r="M7835" s="1" t="s">
        <v>16</v>
      </c>
      <c r="N7835" s="1" t="s">
        <v>16</v>
      </c>
      <c r="O7835" s="1">
        <v>63.2</v>
      </c>
      <c r="P7835" s="1">
        <v>1.0</v>
      </c>
    </row>
    <row r="7836">
      <c r="A7836" s="1" t="s">
        <v>29</v>
      </c>
      <c r="B7836" s="1" t="s">
        <v>10100</v>
      </c>
      <c r="C7836" s="2" t="s">
        <v>9989</v>
      </c>
      <c r="D7836" s="1" t="s">
        <v>19</v>
      </c>
      <c r="E7836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7836" s="1" t="s">
        <v>4240</v>
      </c>
      <c r="G7836" s="1" t="s">
        <v>4241</v>
      </c>
      <c r="H7836" s="1" t="s">
        <v>4242</v>
      </c>
      <c r="I7836" s="1" t="s">
        <v>16</v>
      </c>
      <c r="J7836" s="1" t="s">
        <v>23</v>
      </c>
      <c r="K7836" s="1" t="s">
        <v>16</v>
      </c>
      <c r="L7836" s="1" t="s">
        <v>16</v>
      </c>
      <c r="M7836" s="1" t="s">
        <v>16</v>
      </c>
      <c r="N7836" s="1" t="s">
        <v>16</v>
      </c>
      <c r="O7836" s="1">
        <v>63.2</v>
      </c>
      <c r="P7836" s="1">
        <v>1.0</v>
      </c>
    </row>
    <row r="7837">
      <c r="A7837" s="1" t="s">
        <v>29</v>
      </c>
      <c r="B7837" s="1" t="s">
        <v>10101</v>
      </c>
      <c r="C7837" s="2" t="s">
        <v>9989</v>
      </c>
      <c r="D7837" s="1" t="s">
        <v>19</v>
      </c>
      <c r="E7837" s="3" t="str">
        <f>HYPERLINK("https://fyndiq.se/produkt/dfe28e565d2e4c8d/", "2 Pack Samsung S21 FE - 9H Härdat Glass - Super Kvalitet 3D")</f>
        <v>2 Pack Samsung S21 FE - 9H Härdat Glass - Super Kvalitet 3D</v>
      </c>
      <c r="F7837" s="1" t="s">
        <v>276</v>
      </c>
      <c r="G7837" s="1" t="s">
        <v>277</v>
      </c>
      <c r="H7837" s="1" t="s">
        <v>278</v>
      </c>
      <c r="I7837" s="1" t="s">
        <v>16</v>
      </c>
      <c r="J7837" s="1" t="s">
        <v>23</v>
      </c>
      <c r="K7837" s="1" t="s">
        <v>16</v>
      </c>
      <c r="L7837" s="1" t="s">
        <v>16</v>
      </c>
      <c r="M7837" s="1" t="s">
        <v>16</v>
      </c>
      <c r="N7837" s="1" t="s">
        <v>16</v>
      </c>
      <c r="O7837" s="1">
        <v>63.2</v>
      </c>
      <c r="P7837" s="1">
        <v>1.0</v>
      </c>
    </row>
    <row r="7838">
      <c r="A7838" s="1" t="s">
        <v>29</v>
      </c>
      <c r="B7838" s="1" t="s">
        <v>10102</v>
      </c>
      <c r="C7838" s="2" t="s">
        <v>9989</v>
      </c>
      <c r="D7838" s="1" t="s">
        <v>19</v>
      </c>
      <c r="E7838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7838" s="1" t="s">
        <v>10103</v>
      </c>
      <c r="G7838" s="1" t="s">
        <v>10104</v>
      </c>
      <c r="H7838" s="1" t="s">
        <v>10105</v>
      </c>
      <c r="I7838" s="1" t="s">
        <v>16</v>
      </c>
      <c r="J7838" s="1" t="s">
        <v>23</v>
      </c>
      <c r="K7838" s="1" t="s">
        <v>16</v>
      </c>
      <c r="L7838" s="1" t="s">
        <v>16</v>
      </c>
      <c r="M7838" s="1" t="s">
        <v>16</v>
      </c>
      <c r="N7838" s="1" t="s">
        <v>16</v>
      </c>
      <c r="O7838" s="1">
        <v>143.2</v>
      </c>
      <c r="P7838" s="1">
        <v>1.0</v>
      </c>
    </row>
    <row r="7839">
      <c r="A7839" s="1" t="s">
        <v>29</v>
      </c>
      <c r="B7839" s="1" t="s">
        <v>10106</v>
      </c>
      <c r="C7839" s="2" t="s">
        <v>9989</v>
      </c>
      <c r="D7839" s="1" t="s">
        <v>19</v>
      </c>
      <c r="E7839" s="3" t="str">
        <f>HYPERLINK("https://fyndiq.se/produkt/f15b82570d4144d0/", "2-Pack Apple Watch 41mm – Härdat glas 9H – Super kvalitet 3D")</f>
        <v>2-Pack Apple Watch 41mm – Härdat glas 9H – Super kvalitet 3D</v>
      </c>
      <c r="F7839" s="1" t="s">
        <v>144</v>
      </c>
      <c r="G7839" s="1" t="s">
        <v>145</v>
      </c>
      <c r="H7839" s="1" t="s">
        <v>146</v>
      </c>
      <c r="I7839" s="1" t="s">
        <v>16</v>
      </c>
      <c r="J7839" s="1" t="s">
        <v>23</v>
      </c>
      <c r="K7839" s="1" t="s">
        <v>16</v>
      </c>
      <c r="L7839" s="1" t="s">
        <v>16</v>
      </c>
      <c r="M7839" s="1" t="s">
        <v>16</v>
      </c>
      <c r="N7839" s="1" t="s">
        <v>16</v>
      </c>
      <c r="O7839" s="1">
        <v>55.2</v>
      </c>
      <c r="P7839" s="1">
        <v>1.0</v>
      </c>
    </row>
    <row r="7840">
      <c r="A7840" s="1" t="s">
        <v>29</v>
      </c>
      <c r="B7840" s="1" t="s">
        <v>10107</v>
      </c>
      <c r="C7840" s="2" t="s">
        <v>9989</v>
      </c>
      <c r="D7840" s="1" t="s">
        <v>19</v>
      </c>
      <c r="E7840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7840" s="1" t="s">
        <v>1412</v>
      </c>
      <c r="G7840" s="1" t="s">
        <v>1413</v>
      </c>
      <c r="H7840" s="1" t="s">
        <v>1414</v>
      </c>
      <c r="I7840" s="1" t="s">
        <v>16</v>
      </c>
      <c r="J7840" s="1" t="s">
        <v>23</v>
      </c>
      <c r="K7840" s="1" t="s">
        <v>16</v>
      </c>
      <c r="L7840" s="1" t="s">
        <v>16</v>
      </c>
      <c r="M7840" s="1" t="s">
        <v>16</v>
      </c>
      <c r="N7840" s="1" t="s">
        <v>16</v>
      </c>
      <c r="O7840" s="1">
        <v>63.2</v>
      </c>
      <c r="P7840" s="1">
        <v>1.0</v>
      </c>
    </row>
    <row r="7841">
      <c r="A7841" s="1" t="s">
        <v>29</v>
      </c>
      <c r="B7841" s="1" t="s">
        <v>10108</v>
      </c>
      <c r="C7841" s="2" t="s">
        <v>9989</v>
      </c>
      <c r="D7841" s="1" t="s">
        <v>19</v>
      </c>
      <c r="E7841" s="3" t="str">
        <f t="shared" ref="E7841:E7842" si="173">HYPERLINK("https://fyndiq.se/produkt/13e76851ca504320/", "2-Pack Samsung Galaxy S22 Ultra - Härdat glas 9H - Top kvalitet")</f>
        <v>2-Pack Samsung Galaxy S22 Ultra - Härdat glas 9H - Top kvalitet</v>
      </c>
      <c r="F7841" s="1" t="s">
        <v>140</v>
      </c>
      <c r="G7841" s="1" t="s">
        <v>141</v>
      </c>
      <c r="H7841" s="1" t="s">
        <v>142</v>
      </c>
      <c r="I7841" s="1" t="s">
        <v>16</v>
      </c>
      <c r="J7841" s="1" t="s">
        <v>23</v>
      </c>
      <c r="K7841" s="1" t="s">
        <v>16</v>
      </c>
      <c r="L7841" s="1" t="s">
        <v>16</v>
      </c>
      <c r="M7841" s="1" t="s">
        <v>16</v>
      </c>
      <c r="N7841" s="1" t="s">
        <v>16</v>
      </c>
      <c r="O7841" s="1">
        <v>63.2</v>
      </c>
      <c r="P7841" s="1">
        <v>1.0</v>
      </c>
    </row>
    <row r="7842">
      <c r="A7842" s="1" t="s">
        <v>29</v>
      </c>
      <c r="B7842" s="1" t="s">
        <v>10109</v>
      </c>
      <c r="C7842" s="2" t="s">
        <v>9989</v>
      </c>
      <c r="D7842" s="1" t="s">
        <v>19</v>
      </c>
      <c r="E7842" s="3" t="str">
        <f t="shared" si="173"/>
        <v>2-Pack Samsung Galaxy S22 Ultra - Härdat glas 9H - Top kvalitet</v>
      </c>
      <c r="F7842" s="1" t="s">
        <v>140</v>
      </c>
      <c r="G7842" s="1" t="s">
        <v>141</v>
      </c>
      <c r="H7842" s="1" t="s">
        <v>142</v>
      </c>
      <c r="I7842" s="1" t="s">
        <v>16</v>
      </c>
      <c r="J7842" s="1" t="s">
        <v>23</v>
      </c>
      <c r="K7842" s="1" t="s">
        <v>16</v>
      </c>
      <c r="L7842" s="1" t="s">
        <v>16</v>
      </c>
      <c r="M7842" s="1" t="s">
        <v>16</v>
      </c>
      <c r="N7842" s="1" t="s">
        <v>16</v>
      </c>
      <c r="O7842" s="1">
        <v>63.2</v>
      </c>
      <c r="P7842" s="1">
        <v>1.0</v>
      </c>
    </row>
    <row r="7843">
      <c r="A7843" s="1" t="s">
        <v>29</v>
      </c>
      <c r="B7843" s="1" t="s">
        <v>10110</v>
      </c>
      <c r="C7843" s="2" t="s">
        <v>9989</v>
      </c>
      <c r="D7843" s="1" t="s">
        <v>19</v>
      </c>
      <c r="E784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843" s="1" t="s">
        <v>539</v>
      </c>
      <c r="G7843" s="1" t="s">
        <v>540</v>
      </c>
      <c r="H7843" s="1" t="s">
        <v>541</v>
      </c>
      <c r="I7843" s="1" t="s">
        <v>16</v>
      </c>
      <c r="J7843" s="1" t="s">
        <v>23</v>
      </c>
      <c r="K7843" s="1" t="s">
        <v>16</v>
      </c>
      <c r="L7843" s="1" t="s">
        <v>16</v>
      </c>
      <c r="M7843" s="1" t="s">
        <v>16</v>
      </c>
      <c r="N7843" s="1" t="s">
        <v>16</v>
      </c>
      <c r="O7843" s="1">
        <v>95.2</v>
      </c>
      <c r="P7843" s="1">
        <v>1.0</v>
      </c>
    </row>
    <row r="7844">
      <c r="A7844" s="1" t="s">
        <v>29</v>
      </c>
      <c r="B7844" s="1" t="s">
        <v>10111</v>
      </c>
      <c r="C7844" s="2" t="s">
        <v>10112</v>
      </c>
      <c r="D7844" s="1" t="s">
        <v>19</v>
      </c>
      <c r="E7844" s="3" t="str">
        <f>HYPERLINK("https://fyndiq.se/produkt/56c72c0ba5f749b5/", "2-Pack SAMSUNG S24 Skärmskydd - Härdat Glas 9H - Super kvalitet 3D")</f>
        <v>2-Pack SAMSUNG S24 Skärmskydd - Härdat Glas 9H - Super kvalitet 3D</v>
      </c>
      <c r="F7844" s="1" t="s">
        <v>263</v>
      </c>
      <c r="G7844" s="1" t="s">
        <v>264</v>
      </c>
      <c r="H7844" s="1" t="s">
        <v>265</v>
      </c>
      <c r="I7844" s="1" t="s">
        <v>16</v>
      </c>
      <c r="J7844" s="1" t="s">
        <v>23</v>
      </c>
      <c r="K7844" s="1" t="s">
        <v>16</v>
      </c>
      <c r="L7844" s="1" t="s">
        <v>16</v>
      </c>
      <c r="M7844" s="1" t="s">
        <v>16</v>
      </c>
      <c r="N7844" s="1" t="s">
        <v>16</v>
      </c>
      <c r="O7844" s="1">
        <v>71.2</v>
      </c>
      <c r="P7844" s="1">
        <v>1.0</v>
      </c>
    </row>
    <row r="7845">
      <c r="A7845" s="1" t="s">
        <v>29</v>
      </c>
      <c r="B7845" s="1" t="s">
        <v>10113</v>
      </c>
      <c r="C7845" s="2" t="s">
        <v>10112</v>
      </c>
      <c r="D7845" s="1" t="s">
        <v>19</v>
      </c>
      <c r="E7845" s="3" t="str">
        <f>HYPERLINK("https://fyndiq.se/produkt/ef10e4ba492c46df/", "2-Pack Samsung S23 FE 5G - 9H Härdat Glass - Super Kvalitet 3D")</f>
        <v>2-Pack Samsung S23 FE 5G - 9H Härdat Glass - Super Kvalitet 3D</v>
      </c>
      <c r="F7845" s="1" t="s">
        <v>2521</v>
      </c>
      <c r="G7845" s="1" t="s">
        <v>2522</v>
      </c>
      <c r="H7845" s="1" t="s">
        <v>2523</v>
      </c>
      <c r="I7845" s="1" t="s">
        <v>16</v>
      </c>
      <c r="J7845" s="1" t="s">
        <v>23</v>
      </c>
      <c r="K7845" s="1" t="s">
        <v>16</v>
      </c>
      <c r="L7845" s="1" t="s">
        <v>16</v>
      </c>
      <c r="M7845" s="1" t="s">
        <v>16</v>
      </c>
      <c r="N7845" s="1" t="s">
        <v>16</v>
      </c>
      <c r="O7845" s="1">
        <v>63.2</v>
      </c>
      <c r="P7845" s="1">
        <v>1.0</v>
      </c>
    </row>
    <row r="7846">
      <c r="A7846" s="1" t="s">
        <v>29</v>
      </c>
      <c r="B7846" s="1" t="s">
        <v>10114</v>
      </c>
      <c r="C7846" s="2" t="s">
        <v>10112</v>
      </c>
      <c r="D7846" s="1" t="s">
        <v>19</v>
      </c>
      <c r="E784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7846" s="1" t="s">
        <v>258</v>
      </c>
      <c r="G7846" s="1" t="s">
        <v>259</v>
      </c>
      <c r="H7846" s="1" t="s">
        <v>260</v>
      </c>
      <c r="I7846" s="1" t="s">
        <v>16</v>
      </c>
      <c r="J7846" s="1" t="s">
        <v>23</v>
      </c>
      <c r="K7846" s="1" t="s">
        <v>16</v>
      </c>
      <c r="L7846" s="1" t="s">
        <v>16</v>
      </c>
      <c r="M7846" s="1" t="s">
        <v>16</v>
      </c>
      <c r="N7846" s="1" t="s">
        <v>16</v>
      </c>
      <c r="O7846" s="1">
        <v>63.2</v>
      </c>
      <c r="P7846" s="1">
        <v>1.0</v>
      </c>
    </row>
    <row r="7847">
      <c r="A7847" s="1" t="s">
        <v>29</v>
      </c>
      <c r="B7847" s="1" t="s">
        <v>10115</v>
      </c>
      <c r="C7847" s="2" t="s">
        <v>10112</v>
      </c>
      <c r="D7847" s="1" t="s">
        <v>19</v>
      </c>
      <c r="E7847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7847" s="1" t="s">
        <v>380</v>
      </c>
      <c r="G7847" s="1" t="s">
        <v>381</v>
      </c>
      <c r="H7847" s="1" t="s">
        <v>382</v>
      </c>
      <c r="I7847" s="1" t="s">
        <v>16</v>
      </c>
      <c r="J7847" s="1" t="s">
        <v>23</v>
      </c>
      <c r="K7847" s="1" t="s">
        <v>16</v>
      </c>
      <c r="L7847" s="1" t="s">
        <v>16</v>
      </c>
      <c r="M7847" s="1" t="s">
        <v>16</v>
      </c>
      <c r="N7847" s="1" t="s">
        <v>16</v>
      </c>
      <c r="O7847" s="1">
        <v>47.2</v>
      </c>
      <c r="P7847" s="1">
        <v>1.0</v>
      </c>
    </row>
    <row r="7848">
      <c r="A7848" s="1" t="s">
        <v>29</v>
      </c>
      <c r="B7848" s="1" t="s">
        <v>10116</v>
      </c>
      <c r="C7848" s="2" t="s">
        <v>10112</v>
      </c>
      <c r="D7848" s="1" t="s">
        <v>19</v>
      </c>
      <c r="E7848" s="3" t="str">
        <f>HYPERLINK("https://fyndiq.se/produkt/56c72c0ba5f749b5/", "2-Pack SAMSUNG S24 Skärmskydd - Härdat Glas 9H - Super kvalitet 3D")</f>
        <v>2-Pack SAMSUNG S24 Skärmskydd - Härdat Glas 9H - Super kvalitet 3D</v>
      </c>
      <c r="F7848" s="1" t="s">
        <v>263</v>
      </c>
      <c r="G7848" s="1" t="s">
        <v>264</v>
      </c>
      <c r="H7848" s="1" t="s">
        <v>265</v>
      </c>
      <c r="I7848" s="1" t="s">
        <v>16</v>
      </c>
      <c r="J7848" s="1" t="s">
        <v>23</v>
      </c>
      <c r="K7848" s="1" t="s">
        <v>16</v>
      </c>
      <c r="L7848" s="1" t="s">
        <v>16</v>
      </c>
      <c r="M7848" s="1" t="s">
        <v>16</v>
      </c>
      <c r="N7848" s="1" t="s">
        <v>16</v>
      </c>
      <c r="O7848" s="1">
        <v>71.2</v>
      </c>
      <c r="P7848" s="1">
        <v>1.0</v>
      </c>
    </row>
    <row r="7849">
      <c r="A7849" s="1" t="s">
        <v>29</v>
      </c>
      <c r="B7849" s="1" t="s">
        <v>10117</v>
      </c>
      <c r="C7849" s="2" t="s">
        <v>10112</v>
      </c>
      <c r="D7849" s="1" t="s">
        <v>19</v>
      </c>
      <c r="E7849" s="3" t="str">
        <f>HYPERLINK("https://fyndiq.se/produkt/270ab3c9b834466d/", "2-Pack SONY XPERIA 10 V Skärmskydd - Härdat Glas 9H - Super kvalitet 3D")</f>
        <v>2-Pack SONY XPERIA 10 V Skärmskydd - Härdat Glas 9H - Super kvalitet 3D</v>
      </c>
      <c r="F7849" s="1" t="s">
        <v>99</v>
      </c>
      <c r="G7849" s="1" t="s">
        <v>100</v>
      </c>
      <c r="H7849" s="1" t="s">
        <v>101</v>
      </c>
      <c r="I7849" s="1" t="s">
        <v>16</v>
      </c>
      <c r="J7849" s="1" t="s">
        <v>23</v>
      </c>
      <c r="K7849" s="1" t="s">
        <v>16</v>
      </c>
      <c r="L7849" s="1" t="s">
        <v>16</v>
      </c>
      <c r="M7849" s="1" t="s">
        <v>16</v>
      </c>
      <c r="N7849" s="1" t="s">
        <v>16</v>
      </c>
      <c r="O7849" s="1">
        <v>63.2</v>
      </c>
      <c r="P7849" s="1">
        <v>1.0</v>
      </c>
    </row>
    <row r="7850">
      <c r="A7850" s="1" t="s">
        <v>29</v>
      </c>
      <c r="B7850" s="1" t="s">
        <v>10118</v>
      </c>
      <c r="C7850" s="2" t="s">
        <v>10112</v>
      </c>
      <c r="D7850" s="1" t="s">
        <v>19</v>
      </c>
      <c r="E7850" s="3" t="str">
        <f>HYPERLINK("https://fyndiq.se/produkt/f47e8401d83f4d58/", "2-Pack Samsung S8 Skärmskydd - Härdat Glas 9H - Super kvalitet 3D")</f>
        <v>2-Pack Samsung S8 Skärmskydd - Härdat Glas 9H - Super kvalitet 3D</v>
      </c>
      <c r="F7850" s="1" t="s">
        <v>750</v>
      </c>
      <c r="G7850" s="1" t="s">
        <v>751</v>
      </c>
      <c r="H7850" s="1" t="s">
        <v>752</v>
      </c>
      <c r="I7850" s="1" t="s">
        <v>16</v>
      </c>
      <c r="J7850" s="1" t="s">
        <v>23</v>
      </c>
      <c r="K7850" s="1" t="s">
        <v>16</v>
      </c>
      <c r="L7850" s="1" t="s">
        <v>16</v>
      </c>
      <c r="M7850" s="1" t="s">
        <v>16</v>
      </c>
      <c r="N7850" s="1" t="s">
        <v>16</v>
      </c>
      <c r="O7850" s="1">
        <v>63.2</v>
      </c>
      <c r="P7850" s="1">
        <v>1.0</v>
      </c>
    </row>
    <row r="7851">
      <c r="A7851" s="1" t="s">
        <v>29</v>
      </c>
      <c r="B7851" s="1" t="s">
        <v>10119</v>
      </c>
      <c r="C7851" s="2" t="s">
        <v>10112</v>
      </c>
      <c r="D7851" s="1" t="s">
        <v>19</v>
      </c>
      <c r="E7851" s="3" t="str">
        <f>HYPERLINK("https://fyndiq.se/produkt/dfe28e565d2e4c8d/", "2 Pack Samsung S21 FE - 9H Härdat Glass - Super Kvalitet 3D")</f>
        <v>2 Pack Samsung S21 FE - 9H Härdat Glass - Super Kvalitet 3D</v>
      </c>
      <c r="F7851" s="1" t="s">
        <v>276</v>
      </c>
      <c r="G7851" s="1" t="s">
        <v>277</v>
      </c>
      <c r="H7851" s="1" t="s">
        <v>278</v>
      </c>
      <c r="I7851" s="1" t="s">
        <v>16</v>
      </c>
      <c r="J7851" s="1" t="s">
        <v>23</v>
      </c>
      <c r="K7851" s="1" t="s">
        <v>16</v>
      </c>
      <c r="L7851" s="1" t="s">
        <v>16</v>
      </c>
      <c r="M7851" s="1" t="s">
        <v>16</v>
      </c>
      <c r="N7851" s="1" t="s">
        <v>16</v>
      </c>
      <c r="O7851" s="1">
        <v>63.2</v>
      </c>
      <c r="P7851" s="1">
        <v>1.0</v>
      </c>
    </row>
    <row r="7852">
      <c r="A7852" s="1" t="s">
        <v>29</v>
      </c>
      <c r="B7852" s="1" t="s">
        <v>10120</v>
      </c>
      <c r="C7852" s="2" t="s">
        <v>10112</v>
      </c>
      <c r="D7852" s="1" t="s">
        <v>19</v>
      </c>
      <c r="E785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852" s="1" t="s">
        <v>2144</v>
      </c>
      <c r="G7852" s="1" t="s">
        <v>2145</v>
      </c>
      <c r="H7852" s="1" t="s">
        <v>2146</v>
      </c>
      <c r="I7852" s="1" t="s">
        <v>16</v>
      </c>
      <c r="J7852" s="1" t="s">
        <v>23</v>
      </c>
      <c r="K7852" s="1" t="s">
        <v>16</v>
      </c>
      <c r="L7852" s="1" t="s">
        <v>16</v>
      </c>
      <c r="M7852" s="1" t="s">
        <v>16</v>
      </c>
      <c r="N7852" s="1" t="s">
        <v>16</v>
      </c>
      <c r="O7852" s="1">
        <v>63.2</v>
      </c>
      <c r="P7852" s="1">
        <v>1.0</v>
      </c>
    </row>
    <row r="7853">
      <c r="A7853" s="1" t="s">
        <v>29</v>
      </c>
      <c r="B7853" s="1" t="s">
        <v>10121</v>
      </c>
      <c r="C7853" s="2" t="s">
        <v>10112</v>
      </c>
      <c r="D7853" s="1" t="s">
        <v>19</v>
      </c>
      <c r="E7853" s="3" t="str">
        <f>HYPERLINK("https://fyndiq.se/produkt/dd442afde00c4525/", "2-Pack Sony Xperia 5 III - Härdat glas 9H - Super Kvalitet 3D")</f>
        <v>2-Pack Sony Xperia 5 III - Härdat glas 9H - Super Kvalitet 3D</v>
      </c>
      <c r="F7853" s="1" t="s">
        <v>3492</v>
      </c>
      <c r="G7853" s="1" t="s">
        <v>3493</v>
      </c>
      <c r="H7853" s="1" t="s">
        <v>3494</v>
      </c>
      <c r="I7853" s="1" t="s">
        <v>16</v>
      </c>
      <c r="J7853" s="1" t="s">
        <v>23</v>
      </c>
      <c r="K7853" s="1" t="s">
        <v>16</v>
      </c>
      <c r="L7853" s="1" t="s">
        <v>16</v>
      </c>
      <c r="M7853" s="1" t="s">
        <v>16</v>
      </c>
      <c r="N7853" s="1" t="s">
        <v>16</v>
      </c>
      <c r="O7853" s="1">
        <v>63.2</v>
      </c>
      <c r="P7853" s="1">
        <v>1.0</v>
      </c>
    </row>
    <row r="7854">
      <c r="A7854" s="1" t="s">
        <v>29</v>
      </c>
      <c r="B7854" s="1" t="s">
        <v>10122</v>
      </c>
      <c r="C7854" s="2" t="s">
        <v>10112</v>
      </c>
      <c r="D7854" s="1" t="s">
        <v>19</v>
      </c>
      <c r="E7854" s="3" t="str">
        <f>HYPERLINK("https://fyndiq.se/produkt/65c28e42bb8d46db/", "2-Pack Samsung S21 FE Skärmskydd &amp; 2-Pack linsskydd - Härdat Glas 9H - Super kvalitet 3D")</f>
        <v>2-Pack Samsung S21 FE Skärmskydd &amp; 2-Pack linsskydd - Härdat Glas 9H - Super kvalitet 3D</v>
      </c>
      <c r="F7854" s="1" t="s">
        <v>8878</v>
      </c>
      <c r="G7854" s="1" t="s">
        <v>8879</v>
      </c>
      <c r="H7854" s="1" t="s">
        <v>8880</v>
      </c>
      <c r="I7854" s="1" t="s">
        <v>16</v>
      </c>
      <c r="J7854" s="1" t="s">
        <v>23</v>
      </c>
      <c r="K7854" s="1" t="s">
        <v>16</v>
      </c>
      <c r="L7854" s="1" t="s">
        <v>16</v>
      </c>
      <c r="M7854" s="1" t="s">
        <v>16</v>
      </c>
      <c r="N7854" s="1" t="s">
        <v>16</v>
      </c>
      <c r="O7854" s="1">
        <v>79.2</v>
      </c>
      <c r="P7854" s="1">
        <v>1.0</v>
      </c>
    </row>
    <row r="7855">
      <c r="A7855" s="1" t="s">
        <v>29</v>
      </c>
      <c r="B7855" s="1" t="s">
        <v>10123</v>
      </c>
      <c r="C7855" s="2" t="s">
        <v>10112</v>
      </c>
      <c r="D7855" s="1" t="s">
        <v>19</v>
      </c>
      <c r="E7855" s="3" t="str">
        <f>HYPERLINK("https://fyndiq.se/produkt/c26c9ffef37a436a/", "2-Pack Samsung A35 5G Skärmskydd i Härdat Glas")</f>
        <v>2-Pack Samsung A35 5G Skärmskydd i Härdat Glas</v>
      </c>
      <c r="F7855" s="1" t="s">
        <v>432</v>
      </c>
      <c r="G7855" s="1" t="s">
        <v>433</v>
      </c>
      <c r="H7855" s="1" t="s">
        <v>434</v>
      </c>
      <c r="I7855" s="1" t="s">
        <v>16</v>
      </c>
      <c r="J7855" s="1" t="s">
        <v>23</v>
      </c>
      <c r="K7855" s="1" t="s">
        <v>16</v>
      </c>
      <c r="L7855" s="1" t="s">
        <v>16</v>
      </c>
      <c r="M7855" s="1" t="s">
        <v>16</v>
      </c>
      <c r="N7855" s="1" t="s">
        <v>16</v>
      </c>
      <c r="O7855" s="1">
        <v>63.2</v>
      </c>
      <c r="P7855" s="1">
        <v>1.0</v>
      </c>
    </row>
    <row r="7856">
      <c r="A7856" s="1" t="s">
        <v>29</v>
      </c>
      <c r="B7856" s="1" t="s">
        <v>10124</v>
      </c>
      <c r="C7856" s="2" t="s">
        <v>10112</v>
      </c>
      <c r="D7856" s="1" t="s">
        <v>19</v>
      </c>
      <c r="E7856" s="3" t="str">
        <f>HYPERLINK("https://fyndiq.se/produkt/6ff896a82a134dbd/", "2-Pack IPhone 12 Mini - Härdat Glas 9H - Super Kvalitet 3D")</f>
        <v>2-Pack IPhone 12 Mini - Härdat Glas 9H - Super Kvalitet 3D</v>
      </c>
      <c r="F7856" s="1" t="s">
        <v>55</v>
      </c>
      <c r="G7856" s="1" t="s">
        <v>56</v>
      </c>
      <c r="H7856" s="1" t="s">
        <v>57</v>
      </c>
      <c r="I7856" s="1" t="s">
        <v>16</v>
      </c>
      <c r="J7856" s="1" t="s">
        <v>23</v>
      </c>
      <c r="K7856" s="1" t="s">
        <v>16</v>
      </c>
      <c r="L7856" s="1" t="s">
        <v>16</v>
      </c>
      <c r="M7856" s="1" t="s">
        <v>16</v>
      </c>
      <c r="N7856" s="1" t="s">
        <v>16</v>
      </c>
      <c r="O7856" s="1">
        <v>55.2</v>
      </c>
      <c r="P7856" s="1">
        <v>1.0</v>
      </c>
    </row>
    <row r="7857">
      <c r="A7857" s="1" t="s">
        <v>29</v>
      </c>
      <c r="B7857" s="1" t="s">
        <v>10125</v>
      </c>
      <c r="C7857" s="2" t="s">
        <v>10112</v>
      </c>
      <c r="D7857" s="1" t="s">
        <v>19</v>
      </c>
      <c r="E7857" s="3" t="str">
        <f>HYPERLINK("https://fyndiq.se/produkt/2030c5450cfb4338/", "2 Pack Huawei P30 Pro - Härdat glas 9H – 3D Super kvalitet")</f>
        <v>2 Pack Huawei P30 Pro - Härdat glas 9H – 3D Super kvalitet</v>
      </c>
      <c r="F7857" s="1" t="s">
        <v>1091</v>
      </c>
      <c r="G7857" s="1" t="s">
        <v>1092</v>
      </c>
      <c r="H7857" s="1" t="s">
        <v>1093</v>
      </c>
      <c r="I7857" s="1" t="s">
        <v>16</v>
      </c>
      <c r="J7857" s="1" t="s">
        <v>23</v>
      </c>
      <c r="K7857" s="1" t="s">
        <v>16</v>
      </c>
      <c r="L7857" s="1" t="s">
        <v>16</v>
      </c>
      <c r="M7857" s="1" t="s">
        <v>16</v>
      </c>
      <c r="N7857" s="1" t="s">
        <v>16</v>
      </c>
      <c r="O7857" s="1">
        <v>71.2</v>
      </c>
      <c r="P7857" s="1">
        <v>1.0</v>
      </c>
    </row>
    <row r="7858">
      <c r="A7858" s="1" t="s">
        <v>29</v>
      </c>
      <c r="B7858" s="1" t="s">
        <v>10126</v>
      </c>
      <c r="C7858" s="2" t="s">
        <v>10112</v>
      </c>
      <c r="D7858" s="1" t="s">
        <v>19</v>
      </c>
      <c r="E7858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7858" s="1" t="s">
        <v>1377</v>
      </c>
      <c r="G7858" s="1" t="s">
        <v>1378</v>
      </c>
      <c r="H7858" s="1" t="s">
        <v>1379</v>
      </c>
      <c r="I7858" s="1" t="s">
        <v>16</v>
      </c>
      <c r="J7858" s="1" t="s">
        <v>23</v>
      </c>
      <c r="K7858" s="1" t="s">
        <v>16</v>
      </c>
      <c r="L7858" s="1" t="s">
        <v>16</v>
      </c>
      <c r="M7858" s="1" t="s">
        <v>16</v>
      </c>
      <c r="N7858" s="1" t="s">
        <v>16</v>
      </c>
      <c r="O7858" s="1">
        <v>79.2</v>
      </c>
      <c r="P7858" s="1">
        <v>1.0</v>
      </c>
    </row>
    <row r="7859">
      <c r="A7859" s="1" t="s">
        <v>29</v>
      </c>
      <c r="B7859" s="1" t="s">
        <v>10127</v>
      </c>
      <c r="C7859" s="2" t="s">
        <v>10112</v>
      </c>
      <c r="D7859" s="1" t="s">
        <v>19</v>
      </c>
      <c r="E7859" s="3" t="str">
        <f>HYPERLINK("https://fyndiq.se/produkt/ef10e4ba492c46df/", "2-Pack Samsung S23 FE 5G - 9H Härdat Glass - Super Kvalitet 3D")</f>
        <v>2-Pack Samsung S23 FE 5G - 9H Härdat Glass - Super Kvalitet 3D</v>
      </c>
      <c r="F7859" s="1" t="s">
        <v>2521</v>
      </c>
      <c r="G7859" s="1" t="s">
        <v>2522</v>
      </c>
      <c r="H7859" s="1" t="s">
        <v>2523</v>
      </c>
      <c r="I7859" s="1" t="s">
        <v>1311</v>
      </c>
      <c r="J7859" s="1" t="s">
        <v>23</v>
      </c>
      <c r="K7859" s="1" t="s">
        <v>16</v>
      </c>
      <c r="L7859" s="1" t="s">
        <v>16</v>
      </c>
      <c r="M7859" s="1" t="s">
        <v>16</v>
      </c>
      <c r="N7859" s="1" t="s">
        <v>16</v>
      </c>
      <c r="O7859" s="1">
        <v>63.2</v>
      </c>
      <c r="P7859" s="1">
        <v>1.0</v>
      </c>
    </row>
    <row r="7860">
      <c r="A7860" s="1" t="s">
        <v>29</v>
      </c>
      <c r="B7860" s="1" t="s">
        <v>10128</v>
      </c>
      <c r="C7860" s="2" t="s">
        <v>10112</v>
      </c>
      <c r="D7860" s="1" t="s">
        <v>19</v>
      </c>
      <c r="E7860" s="3" t="str">
        <f>HYPERLINK("https://fyndiq.se/produkt/925ae49423884615/", "2-Pack Samsung S22 Ultra Skärmskydd &amp; 1-Pack linsskydd -9H GLAS")</f>
        <v>2-Pack Samsung S22 Ultra Skärmskydd &amp; 1-Pack linsskydd -9H GLAS</v>
      </c>
      <c r="F7860" s="1" t="s">
        <v>335</v>
      </c>
      <c r="G7860" s="1" t="s">
        <v>336</v>
      </c>
      <c r="H7860" s="1" t="s">
        <v>337</v>
      </c>
      <c r="I7860" s="1" t="s">
        <v>16</v>
      </c>
      <c r="J7860" s="1" t="s">
        <v>23</v>
      </c>
      <c r="K7860" s="1" t="s">
        <v>16</v>
      </c>
      <c r="L7860" s="1" t="s">
        <v>16</v>
      </c>
      <c r="M7860" s="1" t="s">
        <v>16</v>
      </c>
      <c r="N7860" s="1" t="s">
        <v>16</v>
      </c>
      <c r="O7860" s="1">
        <v>71.2</v>
      </c>
      <c r="P7860" s="1">
        <v>1.0</v>
      </c>
    </row>
    <row r="7861">
      <c r="A7861" s="1" t="s">
        <v>29</v>
      </c>
      <c r="B7861" s="1" t="s">
        <v>10129</v>
      </c>
      <c r="C7861" s="2" t="s">
        <v>10112</v>
      </c>
      <c r="D7861" s="1" t="s">
        <v>19</v>
      </c>
      <c r="E7861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7861" s="1" t="s">
        <v>183</v>
      </c>
      <c r="G7861" s="1" t="s">
        <v>184</v>
      </c>
      <c r="H7861" s="1" t="s">
        <v>185</v>
      </c>
      <c r="I7861" s="1" t="s">
        <v>16</v>
      </c>
      <c r="J7861" s="1" t="s">
        <v>23</v>
      </c>
      <c r="K7861" s="1" t="s">
        <v>16</v>
      </c>
      <c r="L7861" s="1" t="s">
        <v>16</v>
      </c>
      <c r="M7861" s="1" t="s">
        <v>16</v>
      </c>
      <c r="N7861" s="1" t="s">
        <v>16</v>
      </c>
      <c r="O7861" s="1">
        <v>79.2</v>
      </c>
      <c r="P7861" s="1">
        <v>1.0</v>
      </c>
    </row>
    <row r="7862">
      <c r="A7862" s="1" t="s">
        <v>29</v>
      </c>
      <c r="B7862" s="1" t="s">
        <v>10130</v>
      </c>
      <c r="C7862" s="2" t="s">
        <v>10112</v>
      </c>
      <c r="D7862" s="1" t="s">
        <v>19</v>
      </c>
      <c r="E7862" s="3" t="str">
        <f>HYPERLINK("https://fyndiq.se/produkt/aa758da5b0c840bb/", "Samsung Galaxy S21 5G - Härdat Glas 9H - Super Kvalitet 3D")</f>
        <v>Samsung Galaxy S21 5G - Härdat Glas 9H - Super Kvalitet 3D</v>
      </c>
      <c r="F7862" s="1" t="s">
        <v>219</v>
      </c>
      <c r="G7862" s="1" t="s">
        <v>220</v>
      </c>
      <c r="H7862" s="1" t="s">
        <v>221</v>
      </c>
      <c r="I7862" s="1" t="s">
        <v>16</v>
      </c>
      <c r="J7862" s="1" t="s">
        <v>23</v>
      </c>
      <c r="K7862" s="1" t="s">
        <v>16</v>
      </c>
      <c r="L7862" s="1" t="s">
        <v>16</v>
      </c>
      <c r="M7862" s="1" t="s">
        <v>16</v>
      </c>
      <c r="N7862" s="1" t="s">
        <v>16</v>
      </c>
      <c r="O7862" s="1">
        <v>55.2</v>
      </c>
      <c r="P7862" s="1">
        <v>1.0</v>
      </c>
    </row>
    <row r="7863">
      <c r="A7863" s="1" t="s">
        <v>29</v>
      </c>
      <c r="B7863" s="1" t="s">
        <v>10131</v>
      </c>
      <c r="C7863" s="2" t="s">
        <v>10112</v>
      </c>
      <c r="D7863" s="1" t="s">
        <v>19</v>
      </c>
      <c r="E7863" s="3" t="str">
        <f>HYPERLINK("https://fyndiq.se/produkt/8a162916fdf246f7/", "2-Pack SAMSUNG S24 Skärmskydd - Härdat Glas 9H - Super kvalitet 3D")</f>
        <v>2-Pack SAMSUNG S24 Skärmskydd - Härdat Glas 9H - Super kvalitet 3D</v>
      </c>
      <c r="F7863" s="1" t="s">
        <v>714</v>
      </c>
      <c r="G7863" s="1" t="s">
        <v>715</v>
      </c>
      <c r="H7863" s="1" t="s">
        <v>716</v>
      </c>
      <c r="I7863" s="1" t="s">
        <v>16</v>
      </c>
      <c r="J7863" s="1" t="s">
        <v>23</v>
      </c>
      <c r="K7863" s="1" t="s">
        <v>16</v>
      </c>
      <c r="L7863" s="1" t="s">
        <v>16</v>
      </c>
      <c r="M7863" s="1" t="s">
        <v>16</v>
      </c>
      <c r="N7863" s="1" t="s">
        <v>16</v>
      </c>
      <c r="O7863" s="1">
        <v>71.2</v>
      </c>
      <c r="P7863" s="1">
        <v>1.0</v>
      </c>
    </row>
    <row r="7864">
      <c r="A7864" s="1" t="s">
        <v>29</v>
      </c>
      <c r="B7864" s="1" t="s">
        <v>10132</v>
      </c>
      <c r="C7864" s="2" t="s">
        <v>10112</v>
      </c>
      <c r="D7864" s="1" t="s">
        <v>19</v>
      </c>
      <c r="E7864" s="3" t="str">
        <f>HYPERLINK("https://fyndiq.se/produkt/c6f3e47a88184e8d/", "2-Pack SAMSUNG A55 Skärmskydd - Härdat Glas 9H - Super kvalitet 3D")</f>
        <v>2-Pack SAMSUNG A55 Skärmskydd - Härdat Glas 9H - Super kvalitet 3D</v>
      </c>
      <c r="F7864" s="1" t="s">
        <v>83</v>
      </c>
      <c r="G7864" s="1" t="s">
        <v>84</v>
      </c>
      <c r="H7864" s="1" t="s">
        <v>85</v>
      </c>
      <c r="I7864" s="1" t="s">
        <v>16</v>
      </c>
      <c r="J7864" s="1" t="s">
        <v>23</v>
      </c>
      <c r="K7864" s="1" t="s">
        <v>16</v>
      </c>
      <c r="L7864" s="1" t="s">
        <v>16</v>
      </c>
      <c r="M7864" s="1" t="s">
        <v>16</v>
      </c>
      <c r="N7864" s="1" t="s">
        <v>16</v>
      </c>
      <c r="O7864" s="1">
        <v>63.2</v>
      </c>
      <c r="P7864" s="1">
        <v>1.0</v>
      </c>
    </row>
    <row r="7865">
      <c r="A7865" s="1" t="s">
        <v>29</v>
      </c>
      <c r="B7865" s="1" t="s">
        <v>10133</v>
      </c>
      <c r="C7865" s="2" t="s">
        <v>10112</v>
      </c>
      <c r="D7865" s="1" t="s">
        <v>19</v>
      </c>
      <c r="E7865" s="3" t="str">
        <f>HYPERLINK("https://fyndiq.se/produkt/416415a768684efb/", "2-Pack Samsung Galaxy S21 5G - 9H Härdat Glas - HD")</f>
        <v>2-Pack Samsung Galaxy S21 5G - 9H Härdat Glas - HD</v>
      </c>
      <c r="F7865" s="1" t="s">
        <v>39</v>
      </c>
      <c r="G7865" s="1" t="s">
        <v>40</v>
      </c>
      <c r="H7865" s="1" t="s">
        <v>41</v>
      </c>
      <c r="I7865" s="1" t="s">
        <v>16</v>
      </c>
      <c r="J7865" s="1" t="s">
        <v>23</v>
      </c>
      <c r="K7865" s="1" t="s">
        <v>16</v>
      </c>
      <c r="L7865" s="1" t="s">
        <v>16</v>
      </c>
      <c r="M7865" s="1" t="s">
        <v>16</v>
      </c>
      <c r="N7865" s="1" t="s">
        <v>16</v>
      </c>
      <c r="O7865" s="1">
        <v>63.2</v>
      </c>
      <c r="P7865" s="1">
        <v>1.0</v>
      </c>
    </row>
    <row r="7866">
      <c r="A7866" s="1" t="s">
        <v>29</v>
      </c>
      <c r="B7866" s="1" t="s">
        <v>10134</v>
      </c>
      <c r="C7866" s="2" t="s">
        <v>10112</v>
      </c>
      <c r="D7866" s="1" t="s">
        <v>19</v>
      </c>
      <c r="E7866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7866" s="1" t="s">
        <v>388</v>
      </c>
      <c r="G7866" s="1" t="s">
        <v>389</v>
      </c>
      <c r="H7866" s="1" t="s">
        <v>390</v>
      </c>
      <c r="I7866" s="1" t="s">
        <v>16</v>
      </c>
      <c r="J7866" s="1" t="s">
        <v>23</v>
      </c>
      <c r="K7866" s="1" t="s">
        <v>16</v>
      </c>
      <c r="L7866" s="1" t="s">
        <v>16</v>
      </c>
      <c r="M7866" s="1" t="s">
        <v>16</v>
      </c>
      <c r="N7866" s="1" t="s">
        <v>16</v>
      </c>
      <c r="O7866" s="1">
        <v>63.2</v>
      </c>
      <c r="P7866" s="1">
        <v>1.0</v>
      </c>
    </row>
    <row r="7867">
      <c r="A7867" s="1" t="s">
        <v>29</v>
      </c>
      <c r="B7867" s="1" t="s">
        <v>10135</v>
      </c>
      <c r="C7867" s="2" t="s">
        <v>10112</v>
      </c>
      <c r="D7867" s="1" t="s">
        <v>19</v>
      </c>
      <c r="E7867" s="3" t="str">
        <f>HYPERLINK("https://fyndiq.se/produkt/9e488e35f28b4b0b/", "2-Pack GOOGLE PIXEL 6A Skärmskydd - Härdat Glas 9H - Super kvalitet 3D")</f>
        <v>2-Pack GOOGLE PIXEL 6A Skärmskydd - Härdat Glas 9H - Super kvalitet 3D</v>
      </c>
      <c r="F7867" s="1" t="s">
        <v>196</v>
      </c>
      <c r="G7867" s="1" t="s">
        <v>197</v>
      </c>
      <c r="H7867" s="1" t="s">
        <v>198</v>
      </c>
      <c r="I7867" s="1" t="s">
        <v>16</v>
      </c>
      <c r="J7867" s="1" t="s">
        <v>23</v>
      </c>
      <c r="K7867" s="1" t="s">
        <v>16</v>
      </c>
      <c r="L7867" s="1" t="s">
        <v>16</v>
      </c>
      <c r="M7867" s="1" t="s">
        <v>16</v>
      </c>
      <c r="N7867" s="1" t="s">
        <v>16</v>
      </c>
      <c r="O7867" s="1">
        <v>63.2</v>
      </c>
      <c r="P7867" s="1">
        <v>1.0</v>
      </c>
    </row>
    <row r="7868">
      <c r="A7868" s="1" t="s">
        <v>29</v>
      </c>
      <c r="B7868" s="1" t="s">
        <v>10136</v>
      </c>
      <c r="C7868" s="2" t="s">
        <v>10112</v>
      </c>
      <c r="D7868" s="1" t="s">
        <v>19</v>
      </c>
      <c r="E7868" s="3" t="str">
        <f>HYPERLINK("https://fyndiq.se/produkt/0a890dd972c4463d/", "2-Pack Samsung Galaxy A52s 5G - Härdat glas 9H - Super kvalitet")</f>
        <v>2-Pack Samsung Galaxy A52s 5G - Härdat glas 9H - Super kvalitet</v>
      </c>
      <c r="F7868" s="1" t="s">
        <v>442</v>
      </c>
      <c r="G7868" s="1" t="s">
        <v>443</v>
      </c>
      <c r="H7868" s="1" t="s">
        <v>444</v>
      </c>
      <c r="I7868" s="1" t="s">
        <v>16</v>
      </c>
      <c r="J7868" s="1" t="s">
        <v>23</v>
      </c>
      <c r="K7868" s="1" t="s">
        <v>16</v>
      </c>
      <c r="L7868" s="1" t="s">
        <v>16</v>
      </c>
      <c r="M7868" s="1" t="s">
        <v>16</v>
      </c>
      <c r="N7868" s="1" t="s">
        <v>16</v>
      </c>
      <c r="O7868" s="1">
        <v>63.2</v>
      </c>
      <c r="P7868" s="1">
        <v>1.0</v>
      </c>
    </row>
    <row r="7869">
      <c r="A7869" s="1" t="s">
        <v>29</v>
      </c>
      <c r="B7869" s="1" t="s">
        <v>10137</v>
      </c>
      <c r="C7869" s="2" t="s">
        <v>10112</v>
      </c>
      <c r="D7869" s="1" t="s">
        <v>19</v>
      </c>
      <c r="E7869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7869" s="1" t="s">
        <v>3073</v>
      </c>
      <c r="G7869" s="1" t="s">
        <v>3074</v>
      </c>
      <c r="H7869" s="1" t="s">
        <v>3075</v>
      </c>
      <c r="I7869" s="1" t="s">
        <v>16</v>
      </c>
      <c r="J7869" s="1" t="s">
        <v>23</v>
      </c>
      <c r="K7869" s="1" t="s">
        <v>16</v>
      </c>
      <c r="L7869" s="1" t="s">
        <v>16</v>
      </c>
      <c r="M7869" s="1" t="s">
        <v>16</v>
      </c>
      <c r="N7869" s="1" t="s">
        <v>16</v>
      </c>
      <c r="O7869" s="1">
        <v>71.2</v>
      </c>
      <c r="P7869" s="1">
        <v>1.0</v>
      </c>
    </row>
    <row r="7870">
      <c r="A7870" s="1" t="s">
        <v>29</v>
      </c>
      <c r="B7870" s="1" t="s">
        <v>10138</v>
      </c>
      <c r="C7870" s="2" t="s">
        <v>10112</v>
      </c>
      <c r="D7870" s="1" t="s">
        <v>19</v>
      </c>
      <c r="E7870" s="3" t="str">
        <f>HYPERLINK("https://fyndiq.se/produkt/7c990866bb87402c/", "2-Pack Xiaomi 11 Lite 5G NE - Härdat Glas 9H - Super kvalitet 3D")</f>
        <v>2-Pack Xiaomi 11 Lite 5G NE - Härdat Glas 9H - Super kvalitet 3D</v>
      </c>
      <c r="F7870" s="1" t="s">
        <v>544</v>
      </c>
      <c r="G7870" s="1" t="s">
        <v>545</v>
      </c>
      <c r="H7870" s="1" t="s">
        <v>546</v>
      </c>
      <c r="I7870" s="1" t="s">
        <v>16</v>
      </c>
      <c r="J7870" s="1" t="s">
        <v>23</v>
      </c>
      <c r="K7870" s="1" t="s">
        <v>16</v>
      </c>
      <c r="L7870" s="1" t="s">
        <v>16</v>
      </c>
      <c r="M7870" s="1" t="s">
        <v>16</v>
      </c>
      <c r="N7870" s="1" t="s">
        <v>16</v>
      </c>
      <c r="O7870" s="1">
        <v>63.2</v>
      </c>
      <c r="P7870" s="1">
        <v>1.0</v>
      </c>
    </row>
    <row r="7871">
      <c r="A7871" s="1" t="s">
        <v>29</v>
      </c>
      <c r="B7871" s="1" t="s">
        <v>10139</v>
      </c>
      <c r="C7871" s="2" t="s">
        <v>10112</v>
      </c>
      <c r="D7871" s="1" t="s">
        <v>19</v>
      </c>
      <c r="E7871" s="3" t="str">
        <f>HYPERLINK("https://fyndiq.se/produkt/e4b87757208946c3/", "2-Pack Samsung S10E Skärmskydd - Härdat Glas 9H - Super kvalitet 3D")</f>
        <v>2-Pack Samsung S10E Skärmskydd - Härdat Glas 9H - Super kvalitet 3D</v>
      </c>
      <c r="F7871" s="1" t="s">
        <v>95</v>
      </c>
      <c r="G7871" s="1" t="s">
        <v>96</v>
      </c>
      <c r="H7871" s="1" t="s">
        <v>97</v>
      </c>
      <c r="I7871" s="1" t="s">
        <v>16</v>
      </c>
      <c r="J7871" s="1" t="s">
        <v>23</v>
      </c>
      <c r="K7871" s="1" t="s">
        <v>16</v>
      </c>
      <c r="L7871" s="1" t="s">
        <v>16</v>
      </c>
      <c r="M7871" s="1" t="s">
        <v>16</v>
      </c>
      <c r="N7871" s="1" t="s">
        <v>16</v>
      </c>
      <c r="O7871" s="1">
        <v>63.2</v>
      </c>
      <c r="P7871" s="1">
        <v>1.0</v>
      </c>
    </row>
    <row r="7872">
      <c r="A7872" s="1" t="s">
        <v>29</v>
      </c>
      <c r="B7872" s="1" t="s">
        <v>10140</v>
      </c>
      <c r="C7872" s="2" t="s">
        <v>10112</v>
      </c>
      <c r="D7872" s="1" t="s">
        <v>19</v>
      </c>
      <c r="E7872" s="3" t="str">
        <f>HYPERLINK("https://fyndiq.se/produkt/e5a6f72cdd084932/", "1-Pack Samsung S20 PLUS 5G Skärmskydd - Härdat Glas 9H - Super kvalitet 3D")</f>
        <v>1-Pack Samsung S20 PLUS 5G Skärmskydd - Härdat Glas 9H - Super kvalitet 3D</v>
      </c>
      <c r="F7872" s="1" t="s">
        <v>688</v>
      </c>
      <c r="G7872" s="1" t="s">
        <v>689</v>
      </c>
      <c r="H7872" s="1" t="s">
        <v>690</v>
      </c>
      <c r="I7872" s="1" t="s">
        <v>16</v>
      </c>
      <c r="J7872" s="1" t="s">
        <v>23</v>
      </c>
      <c r="K7872" s="1" t="s">
        <v>16</v>
      </c>
      <c r="L7872" s="1" t="s">
        <v>16</v>
      </c>
      <c r="M7872" s="1" t="s">
        <v>16</v>
      </c>
      <c r="N7872" s="1" t="s">
        <v>16</v>
      </c>
      <c r="O7872" s="1">
        <v>55.2</v>
      </c>
      <c r="P7872" s="1">
        <v>1.0</v>
      </c>
    </row>
    <row r="7873">
      <c r="A7873" s="1" t="s">
        <v>29</v>
      </c>
      <c r="B7873" s="1" t="s">
        <v>10141</v>
      </c>
      <c r="C7873" s="2" t="s">
        <v>10112</v>
      </c>
      <c r="D7873" s="1" t="s">
        <v>19</v>
      </c>
      <c r="E7873" s="3" t="str">
        <f>HYPERLINK("https://fyndiq.se/produkt/5bbb6f7ec07d45f9/", "2-Pack Samsung XCOVER 5 Skärmskydd - Härdat Glas 9H - Super kvalitet 3D")</f>
        <v>2-Pack Samsung XCOVER 5 Skärmskydd - Härdat Glas 9H - Super kvalitet 3D</v>
      </c>
      <c r="F7873" s="1" t="s">
        <v>1039</v>
      </c>
      <c r="G7873" s="1" t="s">
        <v>1040</v>
      </c>
      <c r="H7873" s="1" t="s">
        <v>1041</v>
      </c>
      <c r="I7873" s="1" t="s">
        <v>16</v>
      </c>
      <c r="J7873" s="1" t="s">
        <v>23</v>
      </c>
      <c r="K7873" s="1" t="s">
        <v>16</v>
      </c>
      <c r="L7873" s="1" t="s">
        <v>16</v>
      </c>
      <c r="M7873" s="1" t="s">
        <v>16</v>
      </c>
      <c r="N7873" s="1" t="s">
        <v>16</v>
      </c>
      <c r="O7873" s="1">
        <v>63.2</v>
      </c>
      <c r="P7873" s="1">
        <v>1.0</v>
      </c>
    </row>
    <row r="7874">
      <c r="A7874" s="1" t="s">
        <v>29</v>
      </c>
      <c r="B7874" s="1" t="s">
        <v>10142</v>
      </c>
      <c r="C7874" s="2" t="s">
        <v>10112</v>
      </c>
      <c r="D7874" s="1" t="s">
        <v>19</v>
      </c>
      <c r="E787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7874" s="1" t="s">
        <v>26</v>
      </c>
      <c r="G7874" s="1" t="s">
        <v>27</v>
      </c>
      <c r="H7874" s="1" t="s">
        <v>28</v>
      </c>
      <c r="I7874" s="1" t="s">
        <v>16</v>
      </c>
      <c r="J7874" s="1" t="s">
        <v>23</v>
      </c>
      <c r="K7874" s="1" t="s">
        <v>16</v>
      </c>
      <c r="L7874" s="1" t="s">
        <v>16</v>
      </c>
      <c r="M7874" s="1" t="s">
        <v>16</v>
      </c>
      <c r="N7874" s="1" t="s">
        <v>16</v>
      </c>
      <c r="O7874" s="1">
        <v>71.2</v>
      </c>
      <c r="P7874" s="1">
        <v>1.0</v>
      </c>
    </row>
    <row r="7875">
      <c r="A7875" s="1" t="s">
        <v>29</v>
      </c>
      <c r="B7875" s="1" t="s">
        <v>10143</v>
      </c>
      <c r="C7875" s="2" t="s">
        <v>10112</v>
      </c>
      <c r="D7875" s="1" t="s">
        <v>19</v>
      </c>
      <c r="E7875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7875" s="1" t="s">
        <v>388</v>
      </c>
      <c r="G7875" s="1" t="s">
        <v>389</v>
      </c>
      <c r="H7875" s="1" t="s">
        <v>390</v>
      </c>
      <c r="I7875" s="1" t="s">
        <v>16</v>
      </c>
      <c r="J7875" s="1" t="s">
        <v>23</v>
      </c>
      <c r="K7875" s="1" t="s">
        <v>16</v>
      </c>
      <c r="L7875" s="1" t="s">
        <v>16</v>
      </c>
      <c r="M7875" s="1" t="s">
        <v>16</v>
      </c>
      <c r="N7875" s="1" t="s">
        <v>16</v>
      </c>
      <c r="O7875" s="1">
        <v>63.2</v>
      </c>
      <c r="P7875" s="1">
        <v>1.0</v>
      </c>
    </row>
    <row r="7876">
      <c r="A7876" s="1" t="s">
        <v>29</v>
      </c>
      <c r="B7876" s="1" t="s">
        <v>10144</v>
      </c>
      <c r="C7876" s="2" t="s">
        <v>10112</v>
      </c>
      <c r="D7876" s="1" t="s">
        <v>19</v>
      </c>
      <c r="E7876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7876" s="1" t="s">
        <v>599</v>
      </c>
      <c r="G7876" s="1" t="s">
        <v>600</v>
      </c>
      <c r="H7876" s="1" t="s">
        <v>601</v>
      </c>
      <c r="I7876" s="1" t="s">
        <v>16</v>
      </c>
      <c r="J7876" s="1" t="s">
        <v>23</v>
      </c>
      <c r="K7876" s="1" t="s">
        <v>16</v>
      </c>
      <c r="L7876" s="1" t="s">
        <v>16</v>
      </c>
      <c r="M7876" s="1" t="s">
        <v>16</v>
      </c>
      <c r="N7876" s="1" t="s">
        <v>16</v>
      </c>
      <c r="O7876" s="1">
        <v>71.2</v>
      </c>
      <c r="P7876" s="1">
        <v>1.0</v>
      </c>
    </row>
    <row r="7877">
      <c r="A7877" s="1" t="s">
        <v>29</v>
      </c>
      <c r="B7877" s="1" t="s">
        <v>10145</v>
      </c>
      <c r="C7877" s="2" t="s">
        <v>10112</v>
      </c>
      <c r="D7877" s="1" t="s">
        <v>19</v>
      </c>
      <c r="E7877" s="3" t="str">
        <f>HYPERLINK("https://fyndiq.se/produkt/c6f3e47a88184e8d/", "2-Pack SAMSUNG A55 Skärmskydd - Härdat Glas 9H - Super kvalitet 3D")</f>
        <v>2-Pack SAMSUNG A55 Skärmskydd - Härdat Glas 9H - Super kvalitet 3D</v>
      </c>
      <c r="F7877" s="1" t="s">
        <v>83</v>
      </c>
      <c r="G7877" s="1" t="s">
        <v>84</v>
      </c>
      <c r="H7877" s="1" t="s">
        <v>85</v>
      </c>
      <c r="I7877" s="1" t="s">
        <v>16</v>
      </c>
      <c r="J7877" s="1" t="s">
        <v>23</v>
      </c>
      <c r="K7877" s="1" t="s">
        <v>16</v>
      </c>
      <c r="L7877" s="1" t="s">
        <v>16</v>
      </c>
      <c r="M7877" s="1" t="s">
        <v>16</v>
      </c>
      <c r="N7877" s="1" t="s">
        <v>16</v>
      </c>
      <c r="O7877" s="1">
        <v>63.2</v>
      </c>
      <c r="P7877" s="1">
        <v>1.0</v>
      </c>
    </row>
    <row r="7878">
      <c r="A7878" s="1" t="s">
        <v>29</v>
      </c>
      <c r="B7878" s="1" t="s">
        <v>10146</v>
      </c>
      <c r="C7878" s="2" t="s">
        <v>10112</v>
      </c>
      <c r="D7878" s="1" t="s">
        <v>19</v>
      </c>
      <c r="E7878" s="3" t="str">
        <f>HYPERLINK("https://fyndiq.se/produkt/4c221907d1254100/", "2-Pack Samsung A14 Skärmskydd - Härdat Glas 9H - Super kvalitet 3D")</f>
        <v>2-Pack Samsung A14 Skärmskydd - Härdat Glas 9H - Super kvalitet 3D</v>
      </c>
      <c r="F7878" s="1" t="s">
        <v>167</v>
      </c>
      <c r="G7878" s="1" t="s">
        <v>168</v>
      </c>
      <c r="H7878" s="1" t="s">
        <v>169</v>
      </c>
      <c r="I7878" s="1" t="s">
        <v>16</v>
      </c>
      <c r="J7878" s="1" t="s">
        <v>23</v>
      </c>
      <c r="K7878" s="1" t="s">
        <v>16</v>
      </c>
      <c r="L7878" s="1" t="s">
        <v>16</v>
      </c>
      <c r="M7878" s="1" t="s">
        <v>16</v>
      </c>
      <c r="N7878" s="1" t="s">
        <v>16</v>
      </c>
      <c r="O7878" s="1">
        <v>63.2</v>
      </c>
      <c r="P7878" s="1">
        <v>1.0</v>
      </c>
    </row>
    <row r="7879">
      <c r="A7879" s="1" t="s">
        <v>29</v>
      </c>
      <c r="B7879" s="1" t="s">
        <v>10147</v>
      </c>
      <c r="C7879" s="2" t="s">
        <v>10112</v>
      </c>
      <c r="D7879" s="1" t="s">
        <v>19</v>
      </c>
      <c r="E7879" s="3" t="str">
        <f>HYPERLINK("https://fyndiq.se/produkt/5b4b31bc77624163/", "2 Pack Samsung Note 20 Ultra 5G - Härdat glas 9H-Super kvalitet")</f>
        <v>2 Pack Samsung Note 20 Ultra 5G - Härdat glas 9H-Super kvalitet</v>
      </c>
      <c r="F7879" s="1" t="s">
        <v>1874</v>
      </c>
      <c r="G7879" s="1" t="s">
        <v>1875</v>
      </c>
      <c r="H7879" s="1" t="s">
        <v>1876</v>
      </c>
      <c r="I7879" s="1" t="s">
        <v>16</v>
      </c>
      <c r="J7879" s="1" t="s">
        <v>23</v>
      </c>
      <c r="K7879" s="1" t="s">
        <v>16</v>
      </c>
      <c r="L7879" s="1" t="s">
        <v>16</v>
      </c>
      <c r="M7879" s="1" t="s">
        <v>16</v>
      </c>
      <c r="N7879" s="1" t="s">
        <v>16</v>
      </c>
      <c r="O7879" s="1">
        <v>63.2</v>
      </c>
      <c r="P7879" s="1">
        <v>1.0</v>
      </c>
    </row>
    <row r="7880">
      <c r="A7880" s="1" t="s">
        <v>29</v>
      </c>
      <c r="B7880" s="1" t="s">
        <v>10148</v>
      </c>
      <c r="C7880" s="2" t="s">
        <v>10112</v>
      </c>
      <c r="D7880" s="1" t="s">
        <v>19</v>
      </c>
      <c r="E7880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880" s="1" t="s">
        <v>51</v>
      </c>
      <c r="G7880" s="1" t="s">
        <v>52</v>
      </c>
      <c r="H7880" s="1" t="s">
        <v>53</v>
      </c>
      <c r="I7880" s="1" t="s">
        <v>16</v>
      </c>
      <c r="J7880" s="1" t="s">
        <v>23</v>
      </c>
      <c r="K7880" s="1" t="s">
        <v>16</v>
      </c>
      <c r="L7880" s="1" t="s">
        <v>16</v>
      </c>
      <c r="M7880" s="1" t="s">
        <v>16</v>
      </c>
      <c r="N7880" s="1" t="s">
        <v>16</v>
      </c>
      <c r="O7880" s="1">
        <v>87.2</v>
      </c>
      <c r="P7880" s="1">
        <v>1.0</v>
      </c>
    </row>
    <row r="7881">
      <c r="A7881" s="1" t="s">
        <v>29</v>
      </c>
      <c r="B7881" s="1" t="s">
        <v>10149</v>
      </c>
      <c r="C7881" s="2" t="s">
        <v>10112</v>
      </c>
      <c r="D7881" s="1" t="s">
        <v>19</v>
      </c>
      <c r="E7881" s="3" t="str">
        <f>HYPERLINK("https://fyndiq.se/produkt/1d18226209604614/", "Samsung S23 Plus 5G - 9H Härdat Glass - 3D Super Kvalitet Skärmskydd")</f>
        <v>Samsung S23 Plus 5G - 9H Härdat Glass - 3D Super Kvalitet Skärmskydd</v>
      </c>
      <c r="F7881" s="1" t="s">
        <v>2996</v>
      </c>
      <c r="G7881" s="1" t="s">
        <v>2997</v>
      </c>
      <c r="H7881" s="1" t="s">
        <v>2998</v>
      </c>
      <c r="I7881" s="1" t="s">
        <v>16</v>
      </c>
      <c r="J7881" s="1" t="s">
        <v>23</v>
      </c>
      <c r="K7881" s="1" t="s">
        <v>16</v>
      </c>
      <c r="L7881" s="1" t="s">
        <v>16</v>
      </c>
      <c r="M7881" s="1" t="s">
        <v>16</v>
      </c>
      <c r="N7881" s="1" t="s">
        <v>16</v>
      </c>
      <c r="O7881" s="1">
        <v>55.2</v>
      </c>
      <c r="P7881" s="1">
        <v>1.0</v>
      </c>
    </row>
    <row r="7882">
      <c r="A7882" s="1" t="s">
        <v>29</v>
      </c>
      <c r="B7882" s="1" t="s">
        <v>10150</v>
      </c>
      <c r="C7882" s="2" t="s">
        <v>10112</v>
      </c>
      <c r="D7882" s="1" t="s">
        <v>19</v>
      </c>
      <c r="E7882" s="3" t="str">
        <f>HYPERLINK("https://fyndiq.se/produkt/aaaa7cf643f84273/", "2 Pack Samsung Xcover 5 - Härdat glas 9H-Super kvalitet 3D")</f>
        <v>2 Pack Samsung Xcover 5 - Härdat glas 9H-Super kvalitet 3D</v>
      </c>
      <c r="F7882" s="1" t="s">
        <v>2089</v>
      </c>
      <c r="G7882" s="1" t="s">
        <v>2090</v>
      </c>
      <c r="H7882" s="1" t="s">
        <v>2091</v>
      </c>
      <c r="I7882" s="1" t="s">
        <v>16</v>
      </c>
      <c r="J7882" s="1" t="s">
        <v>23</v>
      </c>
      <c r="K7882" s="1" t="s">
        <v>16</v>
      </c>
      <c r="L7882" s="1" t="s">
        <v>16</v>
      </c>
      <c r="M7882" s="1" t="s">
        <v>16</v>
      </c>
      <c r="N7882" s="1" t="s">
        <v>16</v>
      </c>
      <c r="O7882" s="1">
        <v>63.2</v>
      </c>
      <c r="P7882" s="1">
        <v>1.0</v>
      </c>
    </row>
    <row r="7883">
      <c r="A7883" s="1" t="s">
        <v>29</v>
      </c>
      <c r="B7883" s="1" t="s">
        <v>10151</v>
      </c>
      <c r="C7883" s="2" t="s">
        <v>10112</v>
      </c>
      <c r="D7883" s="1" t="s">
        <v>19</v>
      </c>
      <c r="E7883" s="3" t="str">
        <f>HYPERLINK("https://fyndiq.se/produkt/816c0623f1504441/", "2 Pack Samsung Galaxy Note 20 - Härdat glas 9H-Super kvalitet 3D")</f>
        <v>2 Pack Samsung Galaxy Note 20 - Härdat glas 9H-Super kvalitet 3D</v>
      </c>
      <c r="F7883" s="1" t="s">
        <v>8170</v>
      </c>
      <c r="G7883" s="1" t="s">
        <v>8171</v>
      </c>
      <c r="H7883" s="1" t="s">
        <v>8172</v>
      </c>
      <c r="I7883" s="1" t="s">
        <v>16</v>
      </c>
      <c r="J7883" s="1" t="s">
        <v>23</v>
      </c>
      <c r="K7883" s="1" t="s">
        <v>16</v>
      </c>
      <c r="L7883" s="1" t="s">
        <v>16</v>
      </c>
      <c r="M7883" s="1" t="s">
        <v>16</v>
      </c>
      <c r="N7883" s="1" t="s">
        <v>16</v>
      </c>
      <c r="O7883" s="1">
        <v>63.2</v>
      </c>
      <c r="P7883" s="1">
        <v>1.0</v>
      </c>
    </row>
    <row r="7884">
      <c r="A7884" s="1" t="s">
        <v>29</v>
      </c>
      <c r="B7884" s="1" t="s">
        <v>10152</v>
      </c>
      <c r="C7884" s="2" t="s">
        <v>10112</v>
      </c>
      <c r="D7884" s="1" t="s">
        <v>19</v>
      </c>
      <c r="E788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884" s="1" t="s">
        <v>813</v>
      </c>
      <c r="G7884" s="1" t="s">
        <v>814</v>
      </c>
      <c r="H7884" s="1" t="s">
        <v>815</v>
      </c>
      <c r="I7884" s="1" t="s">
        <v>16</v>
      </c>
      <c r="J7884" s="1" t="s">
        <v>23</v>
      </c>
      <c r="K7884" s="1" t="s">
        <v>16</v>
      </c>
      <c r="L7884" s="1" t="s">
        <v>16</v>
      </c>
      <c r="M7884" s="1" t="s">
        <v>16</v>
      </c>
      <c r="N7884" s="1" t="s">
        <v>16</v>
      </c>
      <c r="O7884" s="1">
        <v>71.2</v>
      </c>
      <c r="P7884" s="1">
        <v>1.0</v>
      </c>
    </row>
    <row r="7885">
      <c r="A7885" s="1" t="s">
        <v>29</v>
      </c>
      <c r="B7885" s="1" t="s">
        <v>10153</v>
      </c>
      <c r="C7885" s="2" t="s">
        <v>10112</v>
      </c>
      <c r="D7885" s="1" t="s">
        <v>19</v>
      </c>
      <c r="E7885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7885" s="1" t="s">
        <v>563</v>
      </c>
      <c r="G7885" s="1" t="s">
        <v>564</v>
      </c>
      <c r="H7885" s="1" t="s">
        <v>565</v>
      </c>
      <c r="I7885" s="1" t="s">
        <v>16</v>
      </c>
      <c r="J7885" s="1" t="s">
        <v>23</v>
      </c>
      <c r="K7885" s="1" t="s">
        <v>16</v>
      </c>
      <c r="L7885" s="1" t="s">
        <v>16</v>
      </c>
      <c r="M7885" s="1" t="s">
        <v>16</v>
      </c>
      <c r="N7885" s="1" t="s">
        <v>16</v>
      </c>
      <c r="O7885" s="1">
        <v>87.2</v>
      </c>
      <c r="P7885" s="1">
        <v>1.0</v>
      </c>
    </row>
    <row r="7886">
      <c r="A7886" s="1" t="s">
        <v>29</v>
      </c>
      <c r="B7886" s="1" t="s">
        <v>10154</v>
      </c>
      <c r="C7886" s="2" t="s">
        <v>10112</v>
      </c>
      <c r="D7886" s="1" t="s">
        <v>19</v>
      </c>
      <c r="E7886" s="3" t="str">
        <f t="shared" ref="E7886:E7887" si="174">HYPERLINK("https://fyndiq.se/produkt/c26c9ffef37a436a/", "2-Pack Samsung A35 5G Skärmskydd i Härdat Glas")</f>
        <v>2-Pack Samsung A35 5G Skärmskydd i Härdat Glas</v>
      </c>
      <c r="F7886" s="1" t="s">
        <v>432</v>
      </c>
      <c r="G7886" s="1" t="s">
        <v>433</v>
      </c>
      <c r="H7886" s="1" t="s">
        <v>434</v>
      </c>
      <c r="I7886" s="1" t="s">
        <v>16</v>
      </c>
      <c r="J7886" s="1" t="s">
        <v>23</v>
      </c>
      <c r="K7886" s="1" t="s">
        <v>16</v>
      </c>
      <c r="L7886" s="1" t="s">
        <v>16</v>
      </c>
      <c r="M7886" s="1" t="s">
        <v>16</v>
      </c>
      <c r="N7886" s="1" t="s">
        <v>16</v>
      </c>
      <c r="O7886" s="1">
        <v>63.2</v>
      </c>
      <c r="P7886" s="1">
        <v>1.0</v>
      </c>
    </row>
    <row r="7887">
      <c r="A7887" s="1" t="s">
        <v>29</v>
      </c>
      <c r="B7887" s="1" t="s">
        <v>10155</v>
      </c>
      <c r="C7887" s="2" t="s">
        <v>10112</v>
      </c>
      <c r="D7887" s="1" t="s">
        <v>19</v>
      </c>
      <c r="E7887" s="3" t="str">
        <f t="shared" si="174"/>
        <v>2-Pack Samsung A35 5G Skärmskydd i Härdat Glas</v>
      </c>
      <c r="F7887" s="1" t="s">
        <v>432</v>
      </c>
      <c r="G7887" s="1" t="s">
        <v>433</v>
      </c>
      <c r="H7887" s="1" t="s">
        <v>434</v>
      </c>
      <c r="I7887" s="1" t="s">
        <v>16</v>
      </c>
      <c r="J7887" s="1" t="s">
        <v>23</v>
      </c>
      <c r="K7887" s="1" t="s">
        <v>16</v>
      </c>
      <c r="L7887" s="1" t="s">
        <v>16</v>
      </c>
      <c r="M7887" s="1" t="s">
        <v>16</v>
      </c>
      <c r="N7887" s="1" t="s">
        <v>16</v>
      </c>
      <c r="O7887" s="1">
        <v>63.2</v>
      </c>
      <c r="P7887" s="1">
        <v>1.0</v>
      </c>
    </row>
    <row r="7888">
      <c r="A7888" s="1" t="s">
        <v>29</v>
      </c>
      <c r="B7888" s="1" t="s">
        <v>10156</v>
      </c>
      <c r="C7888" s="2" t="s">
        <v>10112</v>
      </c>
      <c r="D7888" s="1" t="s">
        <v>19</v>
      </c>
      <c r="E7888" s="3" t="str">
        <f>HYPERLINK("https://fyndiq.se/produkt/f2c164e932234570/", "2-Pack HUAWEI P30 PRO Skärmskydd - Härdat Glas 9H - Super kvalitet 3D")</f>
        <v>2-Pack HUAWEI P30 PRO Skärmskydd - Härdat Glas 9H - Super kvalitet 3D</v>
      </c>
      <c r="F7888" s="1" t="s">
        <v>267</v>
      </c>
      <c r="G7888" s="1" t="s">
        <v>268</v>
      </c>
      <c r="H7888" s="1" t="s">
        <v>269</v>
      </c>
      <c r="I7888" s="1" t="s">
        <v>16</v>
      </c>
      <c r="J7888" s="1" t="s">
        <v>23</v>
      </c>
      <c r="K7888" s="1" t="s">
        <v>16</v>
      </c>
      <c r="L7888" s="1" t="s">
        <v>16</v>
      </c>
      <c r="M7888" s="1" t="s">
        <v>16</v>
      </c>
      <c r="N7888" s="1" t="s">
        <v>16</v>
      </c>
      <c r="O7888" s="1">
        <v>63.2</v>
      </c>
      <c r="P7888" s="1">
        <v>1.0</v>
      </c>
    </row>
    <row r="7889">
      <c r="A7889" s="1" t="s">
        <v>29</v>
      </c>
      <c r="B7889" s="1" t="s">
        <v>10157</v>
      </c>
      <c r="C7889" s="2" t="s">
        <v>10112</v>
      </c>
      <c r="D7889" s="1" t="s">
        <v>19</v>
      </c>
      <c r="E7889" s="3" t="str">
        <f>HYPERLINK("https://fyndiq.se/produkt/925ae49423884615/", "2-Pack Samsung S22 Ultra Skärmskydd &amp; 1-Pack linsskydd -9H GLAS")</f>
        <v>2-Pack Samsung S22 Ultra Skärmskydd &amp; 1-Pack linsskydd -9H GLAS</v>
      </c>
      <c r="F7889" s="1" t="s">
        <v>335</v>
      </c>
      <c r="G7889" s="1" t="s">
        <v>336</v>
      </c>
      <c r="H7889" s="1" t="s">
        <v>337</v>
      </c>
      <c r="I7889" s="1" t="s">
        <v>16</v>
      </c>
      <c r="J7889" s="1" t="s">
        <v>23</v>
      </c>
      <c r="K7889" s="1" t="s">
        <v>16</v>
      </c>
      <c r="L7889" s="1" t="s">
        <v>16</v>
      </c>
      <c r="M7889" s="1" t="s">
        <v>16</v>
      </c>
      <c r="N7889" s="1" t="s">
        <v>16</v>
      </c>
      <c r="O7889" s="1">
        <v>71.2</v>
      </c>
      <c r="P7889" s="1">
        <v>1.0</v>
      </c>
    </row>
    <row r="7890">
      <c r="A7890" s="1" t="s">
        <v>29</v>
      </c>
      <c r="B7890" s="1" t="s">
        <v>10158</v>
      </c>
      <c r="C7890" s="2" t="s">
        <v>10112</v>
      </c>
      <c r="D7890" s="1" t="s">
        <v>19</v>
      </c>
      <c r="E7890" s="3" t="str">
        <f>HYPERLINK("https://fyndiq.se/produkt/c64bbbf107e34309/", "2-Pack Huawei P30 - Härdat glas 9H – 3D Super kvalitet")</f>
        <v>2-Pack Huawei P30 - Härdat glas 9H – 3D Super kvalitet</v>
      </c>
      <c r="F7890" s="1" t="s">
        <v>845</v>
      </c>
      <c r="G7890" s="1" t="s">
        <v>846</v>
      </c>
      <c r="H7890" s="1" t="s">
        <v>847</v>
      </c>
      <c r="I7890" s="1" t="s">
        <v>16</v>
      </c>
      <c r="J7890" s="1" t="s">
        <v>23</v>
      </c>
      <c r="K7890" s="1" t="s">
        <v>16</v>
      </c>
      <c r="L7890" s="1" t="s">
        <v>16</v>
      </c>
      <c r="M7890" s="1" t="s">
        <v>16</v>
      </c>
      <c r="N7890" s="1" t="s">
        <v>16</v>
      </c>
      <c r="O7890" s="1">
        <v>63.2</v>
      </c>
      <c r="P7890" s="1">
        <v>1.0</v>
      </c>
    </row>
    <row r="7891">
      <c r="A7891" s="1" t="s">
        <v>29</v>
      </c>
      <c r="B7891" s="1" t="s">
        <v>10159</v>
      </c>
      <c r="C7891" s="2" t="s">
        <v>10112</v>
      </c>
      <c r="D7891" s="1" t="s">
        <v>19</v>
      </c>
      <c r="E7891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7891" s="1" t="s">
        <v>671</v>
      </c>
      <c r="G7891" s="1" t="s">
        <v>672</v>
      </c>
      <c r="H7891" s="1" t="s">
        <v>673</v>
      </c>
      <c r="I7891" s="1" t="s">
        <v>16</v>
      </c>
      <c r="J7891" s="1" t="s">
        <v>23</v>
      </c>
      <c r="K7891" s="1" t="s">
        <v>16</v>
      </c>
      <c r="L7891" s="1" t="s">
        <v>16</v>
      </c>
      <c r="M7891" s="1" t="s">
        <v>16</v>
      </c>
      <c r="N7891" s="1" t="s">
        <v>16</v>
      </c>
      <c r="O7891" s="1">
        <v>55.2</v>
      </c>
      <c r="P7891" s="1">
        <v>1.0</v>
      </c>
    </row>
    <row r="7892">
      <c r="A7892" s="1" t="s">
        <v>29</v>
      </c>
      <c r="B7892" s="1" t="s">
        <v>10160</v>
      </c>
      <c r="C7892" s="2" t="s">
        <v>10112</v>
      </c>
      <c r="D7892" s="1" t="s">
        <v>19</v>
      </c>
      <c r="E7892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7892" s="1" t="s">
        <v>3112</v>
      </c>
      <c r="G7892" s="1" t="s">
        <v>3113</v>
      </c>
      <c r="H7892" s="1" t="s">
        <v>3114</v>
      </c>
      <c r="I7892" s="1" t="s">
        <v>16</v>
      </c>
      <c r="J7892" s="1" t="s">
        <v>23</v>
      </c>
      <c r="K7892" s="1" t="s">
        <v>16</v>
      </c>
      <c r="L7892" s="1" t="s">
        <v>16</v>
      </c>
      <c r="M7892" s="1" t="s">
        <v>16</v>
      </c>
      <c r="N7892" s="1" t="s">
        <v>16</v>
      </c>
      <c r="O7892" s="1">
        <v>63.2</v>
      </c>
      <c r="P7892" s="1">
        <v>1.0</v>
      </c>
    </row>
    <row r="7893">
      <c r="A7893" s="1" t="s">
        <v>29</v>
      </c>
      <c r="B7893" s="1" t="s">
        <v>10161</v>
      </c>
      <c r="C7893" s="2" t="s">
        <v>10112</v>
      </c>
      <c r="D7893" s="1" t="s">
        <v>19</v>
      </c>
      <c r="E7893" s="3" t="str">
        <f t="shared" ref="E7893:E7894" si="175">HYPERLINK("https://fyndiq.se/produkt/ba1f4d43e8c245d5/", "2-Pack Motorola Moto G50 - Härdat Glas 9H - Super kvalitet 3D")</f>
        <v>2-Pack Motorola Moto G50 - Härdat Glas 9H - Super kvalitet 3D</v>
      </c>
      <c r="F7893" s="1" t="s">
        <v>2257</v>
      </c>
      <c r="G7893" s="1" t="s">
        <v>2258</v>
      </c>
      <c r="H7893" s="1" t="s">
        <v>2259</v>
      </c>
      <c r="I7893" s="1" t="s">
        <v>16</v>
      </c>
      <c r="J7893" s="1" t="s">
        <v>23</v>
      </c>
      <c r="K7893" s="1" t="s">
        <v>16</v>
      </c>
      <c r="L7893" s="1" t="s">
        <v>16</v>
      </c>
      <c r="M7893" s="1" t="s">
        <v>16</v>
      </c>
      <c r="N7893" s="1" t="s">
        <v>16</v>
      </c>
      <c r="O7893" s="1">
        <v>63.2</v>
      </c>
      <c r="P7893" s="1">
        <v>1.0</v>
      </c>
    </row>
    <row r="7894">
      <c r="A7894" s="1" t="s">
        <v>29</v>
      </c>
      <c r="B7894" s="1" t="s">
        <v>10162</v>
      </c>
      <c r="C7894" s="2" t="s">
        <v>10112</v>
      </c>
      <c r="D7894" s="1" t="s">
        <v>19</v>
      </c>
      <c r="E7894" s="3" t="str">
        <f t="shared" si="175"/>
        <v>2-Pack Motorola Moto G50 - Härdat Glas 9H - Super kvalitet 3D</v>
      </c>
      <c r="F7894" s="1" t="s">
        <v>2257</v>
      </c>
      <c r="G7894" s="1" t="s">
        <v>2258</v>
      </c>
      <c r="H7894" s="1" t="s">
        <v>2259</v>
      </c>
      <c r="I7894" s="1" t="s">
        <v>16</v>
      </c>
      <c r="J7894" s="1" t="s">
        <v>23</v>
      </c>
      <c r="K7894" s="1" t="s">
        <v>16</v>
      </c>
      <c r="L7894" s="1" t="s">
        <v>16</v>
      </c>
      <c r="M7894" s="1" t="s">
        <v>16</v>
      </c>
      <c r="N7894" s="1" t="s">
        <v>16</v>
      </c>
      <c r="O7894" s="1">
        <v>63.2</v>
      </c>
      <c r="P7894" s="1">
        <v>1.0</v>
      </c>
    </row>
    <row r="7895">
      <c r="A7895" s="1" t="s">
        <v>29</v>
      </c>
      <c r="B7895" s="1" t="s">
        <v>10163</v>
      </c>
      <c r="C7895" s="2" t="s">
        <v>10112</v>
      </c>
      <c r="D7895" s="1" t="s">
        <v>19</v>
      </c>
      <c r="E7895" s="3" t="str">
        <f>HYPERLINK("https://fyndiq.se/produkt/6939cc996c2248e3/", "2-Pack OnePlus 6T - Härdat Glas 9H - Super kvalitet 3D Skärmskydd")</f>
        <v>2-Pack OnePlus 6T - Härdat Glas 9H - Super kvalitet 3D Skärmskydd</v>
      </c>
      <c r="F7895" s="1" t="s">
        <v>6204</v>
      </c>
      <c r="G7895" s="1" t="s">
        <v>6205</v>
      </c>
      <c r="H7895" s="1" t="s">
        <v>6206</v>
      </c>
      <c r="I7895" s="1" t="s">
        <v>16</v>
      </c>
      <c r="J7895" s="1" t="s">
        <v>23</v>
      </c>
      <c r="K7895" s="1" t="s">
        <v>16</v>
      </c>
      <c r="L7895" s="1" t="s">
        <v>16</v>
      </c>
      <c r="M7895" s="1" t="s">
        <v>16</v>
      </c>
      <c r="N7895" s="1" t="s">
        <v>16</v>
      </c>
      <c r="O7895" s="1">
        <v>63.2</v>
      </c>
      <c r="P7895" s="1">
        <v>1.0</v>
      </c>
    </row>
    <row r="7896">
      <c r="A7896" s="1" t="s">
        <v>29</v>
      </c>
      <c r="B7896" s="1" t="s">
        <v>10164</v>
      </c>
      <c r="C7896" s="2" t="s">
        <v>10112</v>
      </c>
      <c r="D7896" s="1" t="s">
        <v>19</v>
      </c>
      <c r="E7896" s="3" t="str">
        <f>HYPERLINK("https://fyndiq.se/produkt/66924f1ff238487e/", "2-Pack GOOGLE PIXEL 7A Skärmskydd - Härdat Glas 9H - Super kvalitet 3D")</f>
        <v>2-Pack GOOGLE PIXEL 7A Skärmskydd - Härdat Glas 9H - Super kvalitet 3D</v>
      </c>
      <c r="F7896" s="1" t="s">
        <v>315</v>
      </c>
      <c r="G7896" s="1" t="s">
        <v>316</v>
      </c>
      <c r="H7896" s="1" t="s">
        <v>317</v>
      </c>
      <c r="I7896" s="1" t="s">
        <v>16</v>
      </c>
      <c r="J7896" s="1" t="s">
        <v>23</v>
      </c>
      <c r="K7896" s="1" t="s">
        <v>16</v>
      </c>
      <c r="L7896" s="1" t="s">
        <v>16</v>
      </c>
      <c r="M7896" s="1" t="s">
        <v>16</v>
      </c>
      <c r="N7896" s="1" t="s">
        <v>16</v>
      </c>
      <c r="O7896" s="1">
        <v>63.2</v>
      </c>
      <c r="P7896" s="1">
        <v>1.0</v>
      </c>
    </row>
    <row r="7897">
      <c r="A7897" s="1" t="s">
        <v>29</v>
      </c>
      <c r="B7897" s="1" t="s">
        <v>10165</v>
      </c>
      <c r="C7897" s="2" t="s">
        <v>10112</v>
      </c>
      <c r="D7897" s="1" t="s">
        <v>19</v>
      </c>
      <c r="E7897" s="3" t="str">
        <f>HYPERLINK("https://fyndiq.se/produkt/dfe28e565d2e4c8d/", "2 Pack Samsung S21 FE - 9H Härdat Glass - Super Kvalitet 3D")</f>
        <v>2 Pack Samsung S21 FE - 9H Härdat Glass - Super Kvalitet 3D</v>
      </c>
      <c r="F7897" s="1" t="s">
        <v>276</v>
      </c>
      <c r="G7897" s="1" t="s">
        <v>277</v>
      </c>
      <c r="H7897" s="1" t="s">
        <v>278</v>
      </c>
      <c r="I7897" s="1" t="s">
        <v>16</v>
      </c>
      <c r="J7897" s="1" t="s">
        <v>23</v>
      </c>
      <c r="K7897" s="1" t="s">
        <v>16</v>
      </c>
      <c r="L7897" s="1" t="s">
        <v>16</v>
      </c>
      <c r="M7897" s="1" t="s">
        <v>16</v>
      </c>
      <c r="N7897" s="1" t="s">
        <v>16</v>
      </c>
      <c r="O7897" s="1">
        <v>63.2</v>
      </c>
      <c r="P7897" s="1">
        <v>1.0</v>
      </c>
    </row>
    <row r="7898">
      <c r="A7898" s="1" t="s">
        <v>29</v>
      </c>
      <c r="B7898" s="1" t="s">
        <v>10166</v>
      </c>
      <c r="C7898" s="2" t="s">
        <v>10112</v>
      </c>
      <c r="D7898" s="1" t="s">
        <v>19</v>
      </c>
      <c r="E7898" s="3" t="str">
        <f>HYPERLINK("https://fyndiq.se/produkt/f2c164e932234570/", "2-Pack HUAWEI P30 PRO Skärmskydd - Härdat Glas 9H - Super kvalitet 3D")</f>
        <v>2-Pack HUAWEI P30 PRO Skärmskydd - Härdat Glas 9H - Super kvalitet 3D</v>
      </c>
      <c r="F7898" s="1" t="s">
        <v>267</v>
      </c>
      <c r="G7898" s="1" t="s">
        <v>268</v>
      </c>
      <c r="H7898" s="1" t="s">
        <v>269</v>
      </c>
      <c r="I7898" s="1" t="s">
        <v>16</v>
      </c>
      <c r="J7898" s="1" t="s">
        <v>23</v>
      </c>
      <c r="K7898" s="1" t="s">
        <v>16</v>
      </c>
      <c r="L7898" s="1" t="s">
        <v>16</v>
      </c>
      <c r="M7898" s="1" t="s">
        <v>16</v>
      </c>
      <c r="N7898" s="1" t="s">
        <v>16</v>
      </c>
      <c r="O7898" s="1">
        <v>63.2</v>
      </c>
      <c r="P7898" s="1">
        <v>1.0</v>
      </c>
    </row>
    <row r="7899">
      <c r="A7899" s="1" t="s">
        <v>29</v>
      </c>
      <c r="B7899" s="1" t="s">
        <v>10167</v>
      </c>
      <c r="C7899" s="2" t="s">
        <v>10112</v>
      </c>
      <c r="D7899" s="1" t="s">
        <v>19</v>
      </c>
      <c r="E789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899" s="1" t="s">
        <v>813</v>
      </c>
      <c r="G7899" s="1" t="s">
        <v>814</v>
      </c>
      <c r="H7899" s="1" t="s">
        <v>815</v>
      </c>
      <c r="I7899" s="1" t="s">
        <v>16</v>
      </c>
      <c r="J7899" s="1" t="s">
        <v>23</v>
      </c>
      <c r="K7899" s="1" t="s">
        <v>16</v>
      </c>
      <c r="L7899" s="1" t="s">
        <v>16</v>
      </c>
      <c r="M7899" s="1" t="s">
        <v>16</v>
      </c>
      <c r="N7899" s="1" t="s">
        <v>16</v>
      </c>
      <c r="O7899" s="1">
        <v>71.2</v>
      </c>
      <c r="P7899" s="1">
        <v>1.0</v>
      </c>
    </row>
    <row r="7900">
      <c r="A7900" s="1" t="s">
        <v>29</v>
      </c>
      <c r="B7900" s="1" t="s">
        <v>10168</v>
      </c>
      <c r="C7900" s="2" t="s">
        <v>10112</v>
      </c>
      <c r="D7900" s="1" t="s">
        <v>19</v>
      </c>
      <c r="E790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7900" s="1" t="s">
        <v>599</v>
      </c>
      <c r="G7900" s="1" t="s">
        <v>600</v>
      </c>
      <c r="H7900" s="1" t="s">
        <v>601</v>
      </c>
      <c r="I7900" s="1" t="s">
        <v>16</v>
      </c>
      <c r="J7900" s="1" t="s">
        <v>23</v>
      </c>
      <c r="K7900" s="1" t="s">
        <v>16</v>
      </c>
      <c r="L7900" s="1" t="s">
        <v>16</v>
      </c>
      <c r="M7900" s="1" t="s">
        <v>16</v>
      </c>
      <c r="N7900" s="1" t="s">
        <v>16</v>
      </c>
      <c r="O7900" s="1">
        <v>71.2</v>
      </c>
      <c r="P7900" s="1">
        <v>1.0</v>
      </c>
    </row>
    <row r="7901">
      <c r="A7901" s="1" t="s">
        <v>29</v>
      </c>
      <c r="B7901" s="1" t="s">
        <v>10169</v>
      </c>
      <c r="C7901" s="2" t="s">
        <v>10112</v>
      </c>
      <c r="D7901" s="1" t="s">
        <v>19</v>
      </c>
      <c r="E790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901" s="1" t="s">
        <v>813</v>
      </c>
      <c r="G7901" s="1" t="s">
        <v>814</v>
      </c>
      <c r="H7901" s="1" t="s">
        <v>815</v>
      </c>
      <c r="I7901" s="1" t="s">
        <v>16</v>
      </c>
      <c r="J7901" s="1" t="s">
        <v>23</v>
      </c>
      <c r="K7901" s="1" t="s">
        <v>16</v>
      </c>
      <c r="L7901" s="1" t="s">
        <v>16</v>
      </c>
      <c r="M7901" s="1" t="s">
        <v>16</v>
      </c>
      <c r="N7901" s="1" t="s">
        <v>16</v>
      </c>
      <c r="O7901" s="1">
        <v>71.2</v>
      </c>
      <c r="P7901" s="1">
        <v>1.0</v>
      </c>
    </row>
    <row r="7902">
      <c r="A7902" s="1" t="s">
        <v>29</v>
      </c>
      <c r="B7902" s="1" t="s">
        <v>10170</v>
      </c>
      <c r="C7902" s="2" t="s">
        <v>10112</v>
      </c>
      <c r="D7902" s="1" t="s">
        <v>19</v>
      </c>
      <c r="E7902" s="3" t="str">
        <f>HYPERLINK("https://fyndiq.se/produkt/aaaa7cf643f84273/", "2 Pack Samsung Xcover 5 - Härdat glas 9H-Super kvalitet 3D")</f>
        <v>2 Pack Samsung Xcover 5 - Härdat glas 9H-Super kvalitet 3D</v>
      </c>
      <c r="F7902" s="1" t="s">
        <v>2089</v>
      </c>
      <c r="G7902" s="1" t="s">
        <v>2090</v>
      </c>
      <c r="H7902" s="1" t="s">
        <v>2091</v>
      </c>
      <c r="I7902" s="1" t="s">
        <v>16</v>
      </c>
      <c r="J7902" s="1" t="s">
        <v>23</v>
      </c>
      <c r="K7902" s="1" t="s">
        <v>16</v>
      </c>
      <c r="L7902" s="1" t="s">
        <v>16</v>
      </c>
      <c r="M7902" s="1" t="s">
        <v>16</v>
      </c>
      <c r="N7902" s="1" t="s">
        <v>16</v>
      </c>
      <c r="O7902" s="1">
        <v>63.2</v>
      </c>
      <c r="P7902" s="1">
        <v>1.0</v>
      </c>
    </row>
    <row r="7903">
      <c r="A7903" s="1" t="s">
        <v>29</v>
      </c>
      <c r="B7903" s="1" t="s">
        <v>10171</v>
      </c>
      <c r="C7903" s="2" t="s">
        <v>10112</v>
      </c>
      <c r="D7903" s="1" t="s">
        <v>19</v>
      </c>
      <c r="E790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903" s="1" t="s">
        <v>539</v>
      </c>
      <c r="G7903" s="1" t="s">
        <v>540</v>
      </c>
      <c r="H7903" s="1" t="s">
        <v>541</v>
      </c>
      <c r="I7903" s="1" t="s">
        <v>16</v>
      </c>
      <c r="J7903" s="1" t="s">
        <v>23</v>
      </c>
      <c r="K7903" s="1" t="s">
        <v>16</v>
      </c>
      <c r="L7903" s="1" t="s">
        <v>16</v>
      </c>
      <c r="M7903" s="1" t="s">
        <v>16</v>
      </c>
      <c r="N7903" s="1" t="s">
        <v>16</v>
      </c>
      <c r="O7903" s="1">
        <v>95.2</v>
      </c>
      <c r="P7903" s="1">
        <v>1.0</v>
      </c>
    </row>
    <row r="7904">
      <c r="A7904" s="1" t="s">
        <v>29</v>
      </c>
      <c r="B7904" s="1" t="s">
        <v>10172</v>
      </c>
      <c r="C7904" s="2" t="s">
        <v>10112</v>
      </c>
      <c r="D7904" s="1" t="s">
        <v>19</v>
      </c>
      <c r="E7904" s="3" t="str">
        <f>HYPERLINK("https://fyndiq.se/produkt/ef10e4ba492c46df/", "2-Pack Samsung S23 FE 5G - 9H Härdat Glass - Super Kvalitet 3D")</f>
        <v>2-Pack Samsung S23 FE 5G - 9H Härdat Glass - Super Kvalitet 3D</v>
      </c>
      <c r="F7904" s="1" t="s">
        <v>2521</v>
      </c>
      <c r="G7904" s="1" t="s">
        <v>2522</v>
      </c>
      <c r="H7904" s="1" t="s">
        <v>2523</v>
      </c>
      <c r="I7904" s="1" t="s">
        <v>16</v>
      </c>
      <c r="J7904" s="1" t="s">
        <v>23</v>
      </c>
      <c r="K7904" s="1" t="s">
        <v>16</v>
      </c>
      <c r="L7904" s="1" t="s">
        <v>16</v>
      </c>
      <c r="M7904" s="1" t="s">
        <v>16</v>
      </c>
      <c r="N7904" s="1" t="s">
        <v>16</v>
      </c>
      <c r="O7904" s="1">
        <v>63.2</v>
      </c>
      <c r="P7904" s="1">
        <v>1.0</v>
      </c>
    </row>
    <row r="7905">
      <c r="A7905" s="1" t="s">
        <v>29</v>
      </c>
      <c r="B7905" s="1" t="s">
        <v>10173</v>
      </c>
      <c r="C7905" s="2" t="s">
        <v>10112</v>
      </c>
      <c r="D7905" s="1" t="s">
        <v>19</v>
      </c>
      <c r="E7905" s="3" t="str">
        <f>HYPERLINK("https://fyndiq.se/produkt/6ae5aff483564a84/", "2-Pack Apple Watch 40mm – Härdat glas 9H – Super kvalitet 3D")</f>
        <v>2-Pack Apple Watch 40mm – Härdat glas 9H – Super kvalitet 3D</v>
      </c>
      <c r="F7905" s="1" t="s">
        <v>1418</v>
      </c>
      <c r="G7905" s="1" t="s">
        <v>1419</v>
      </c>
      <c r="H7905" s="1" t="s">
        <v>1420</v>
      </c>
      <c r="I7905" s="1" t="s">
        <v>16</v>
      </c>
      <c r="J7905" s="1" t="s">
        <v>23</v>
      </c>
      <c r="K7905" s="1" t="s">
        <v>16</v>
      </c>
      <c r="L7905" s="1" t="s">
        <v>16</v>
      </c>
      <c r="M7905" s="1" t="s">
        <v>16</v>
      </c>
      <c r="N7905" s="1" t="s">
        <v>16</v>
      </c>
      <c r="O7905" s="1">
        <v>55.2</v>
      </c>
      <c r="P7905" s="1">
        <v>1.0</v>
      </c>
    </row>
    <row r="7906">
      <c r="A7906" s="1" t="s">
        <v>29</v>
      </c>
      <c r="B7906" s="1" t="s">
        <v>10174</v>
      </c>
      <c r="C7906" s="2" t="s">
        <v>10112</v>
      </c>
      <c r="D7906" s="1" t="s">
        <v>19</v>
      </c>
      <c r="E7906" s="3" t="str">
        <f>HYPERLINK("https://fyndiq.se/produkt/0a890dd972c4463d/", "2-Pack Samsung Galaxy A52s 5G - Härdat glas 9H - Super kvalitet")</f>
        <v>2-Pack Samsung Galaxy A52s 5G - Härdat glas 9H - Super kvalitet</v>
      </c>
      <c r="F7906" s="1" t="s">
        <v>442</v>
      </c>
      <c r="G7906" s="1" t="s">
        <v>443</v>
      </c>
      <c r="H7906" s="1" t="s">
        <v>444</v>
      </c>
      <c r="I7906" s="1" t="s">
        <v>16</v>
      </c>
      <c r="J7906" s="1" t="s">
        <v>23</v>
      </c>
      <c r="K7906" s="1" t="s">
        <v>16</v>
      </c>
      <c r="L7906" s="1" t="s">
        <v>16</v>
      </c>
      <c r="M7906" s="1" t="s">
        <v>16</v>
      </c>
      <c r="N7906" s="1" t="s">
        <v>16</v>
      </c>
      <c r="O7906" s="1">
        <v>63.2</v>
      </c>
      <c r="P7906" s="1">
        <v>1.0</v>
      </c>
    </row>
    <row r="7907">
      <c r="A7907" s="1" t="s">
        <v>29</v>
      </c>
      <c r="B7907" s="1" t="s">
        <v>10175</v>
      </c>
      <c r="C7907" s="2" t="s">
        <v>10112</v>
      </c>
      <c r="D7907" s="1" t="s">
        <v>19</v>
      </c>
      <c r="E7907" s="3" t="str">
        <f>HYPERLINK("https://fyndiq.se/produkt/acbd2f15758f4e1c/", "2-Pack Samsung A55 5G Skärmskydd i Härdat Glas")</f>
        <v>2-Pack Samsung A55 5G Skärmskydd i Härdat Glas</v>
      </c>
      <c r="F7907" s="1" t="s">
        <v>982</v>
      </c>
      <c r="G7907" s="1" t="s">
        <v>983</v>
      </c>
      <c r="H7907" s="1" t="s">
        <v>984</v>
      </c>
      <c r="I7907" s="1" t="s">
        <v>16</v>
      </c>
      <c r="J7907" s="1" t="s">
        <v>23</v>
      </c>
      <c r="K7907" s="1" t="s">
        <v>16</v>
      </c>
      <c r="L7907" s="1" t="s">
        <v>16</v>
      </c>
      <c r="M7907" s="1" t="s">
        <v>16</v>
      </c>
      <c r="N7907" s="1" t="s">
        <v>16</v>
      </c>
      <c r="O7907" s="1">
        <v>63.2</v>
      </c>
      <c r="P7907" s="1">
        <v>1.0</v>
      </c>
    </row>
    <row r="7908">
      <c r="A7908" s="1" t="s">
        <v>29</v>
      </c>
      <c r="B7908" s="1" t="s">
        <v>10176</v>
      </c>
      <c r="C7908" s="2" t="s">
        <v>10112</v>
      </c>
      <c r="D7908" s="1" t="s">
        <v>19</v>
      </c>
      <c r="E790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908" s="1" t="s">
        <v>2144</v>
      </c>
      <c r="G7908" s="1" t="s">
        <v>2145</v>
      </c>
      <c r="H7908" s="1" t="s">
        <v>2146</v>
      </c>
      <c r="I7908" s="1" t="s">
        <v>16</v>
      </c>
      <c r="J7908" s="1" t="s">
        <v>23</v>
      </c>
      <c r="K7908" s="1" t="s">
        <v>16</v>
      </c>
      <c r="L7908" s="1" t="s">
        <v>16</v>
      </c>
      <c r="M7908" s="1" t="s">
        <v>16</v>
      </c>
      <c r="N7908" s="1" t="s">
        <v>16</v>
      </c>
      <c r="O7908" s="1">
        <v>63.2</v>
      </c>
      <c r="P7908" s="1">
        <v>1.0</v>
      </c>
    </row>
    <row r="7909">
      <c r="A7909" s="1" t="s">
        <v>29</v>
      </c>
      <c r="B7909" s="1" t="s">
        <v>10177</v>
      </c>
      <c r="C7909" s="2" t="s">
        <v>10112</v>
      </c>
      <c r="D7909" s="1" t="s">
        <v>19</v>
      </c>
      <c r="E790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909" s="1" t="s">
        <v>813</v>
      </c>
      <c r="G7909" s="1" t="s">
        <v>814</v>
      </c>
      <c r="H7909" s="1" t="s">
        <v>815</v>
      </c>
      <c r="I7909" s="1" t="s">
        <v>16</v>
      </c>
      <c r="J7909" s="1" t="s">
        <v>23</v>
      </c>
      <c r="K7909" s="1" t="s">
        <v>16</v>
      </c>
      <c r="L7909" s="1" t="s">
        <v>16</v>
      </c>
      <c r="M7909" s="1" t="s">
        <v>16</v>
      </c>
      <c r="N7909" s="1" t="s">
        <v>16</v>
      </c>
      <c r="O7909" s="1">
        <v>71.2</v>
      </c>
      <c r="P7909" s="1">
        <v>1.0</v>
      </c>
    </row>
    <row r="7910">
      <c r="A7910" s="1" t="s">
        <v>29</v>
      </c>
      <c r="B7910" s="1" t="s">
        <v>10178</v>
      </c>
      <c r="C7910" s="2" t="s">
        <v>10112</v>
      </c>
      <c r="D7910" s="1" t="s">
        <v>19</v>
      </c>
      <c r="E7910" s="3" t="str">
        <f>HYPERLINK("https://fyndiq.se/produkt/dfe28e565d2e4c8d/", "2 Pack Samsung S21 FE - 9H Härdat Glass - Super Kvalitet 3D")</f>
        <v>2 Pack Samsung S21 FE - 9H Härdat Glass - Super Kvalitet 3D</v>
      </c>
      <c r="F7910" s="1" t="s">
        <v>276</v>
      </c>
      <c r="G7910" s="1" t="s">
        <v>277</v>
      </c>
      <c r="H7910" s="1" t="s">
        <v>278</v>
      </c>
      <c r="I7910" s="1" t="s">
        <v>16</v>
      </c>
      <c r="J7910" s="1" t="s">
        <v>23</v>
      </c>
      <c r="K7910" s="1" t="s">
        <v>16</v>
      </c>
      <c r="L7910" s="1" t="s">
        <v>16</v>
      </c>
      <c r="M7910" s="1" t="s">
        <v>16</v>
      </c>
      <c r="N7910" s="1" t="s">
        <v>16</v>
      </c>
      <c r="O7910" s="1">
        <v>63.2</v>
      </c>
      <c r="P7910" s="1">
        <v>1.0</v>
      </c>
    </row>
    <row r="7911">
      <c r="A7911" s="1" t="s">
        <v>29</v>
      </c>
      <c r="B7911" s="1" t="s">
        <v>10179</v>
      </c>
      <c r="C7911" s="2" t="s">
        <v>10112</v>
      </c>
      <c r="D7911" s="1" t="s">
        <v>19</v>
      </c>
      <c r="E791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7911" s="1" t="s">
        <v>722</v>
      </c>
      <c r="G7911" s="1" t="s">
        <v>723</v>
      </c>
      <c r="H7911" s="1" t="s">
        <v>724</v>
      </c>
      <c r="I7911" s="1" t="s">
        <v>16</v>
      </c>
      <c r="J7911" s="1" t="s">
        <v>23</v>
      </c>
      <c r="K7911" s="1" t="s">
        <v>16</v>
      </c>
      <c r="L7911" s="1" t="s">
        <v>16</v>
      </c>
      <c r="M7911" s="1" t="s">
        <v>16</v>
      </c>
      <c r="N7911" s="1" t="s">
        <v>16</v>
      </c>
      <c r="O7911" s="1">
        <v>79.2</v>
      </c>
      <c r="P7911" s="1">
        <v>1.0</v>
      </c>
    </row>
    <row r="7912">
      <c r="A7912" s="1" t="s">
        <v>29</v>
      </c>
      <c r="B7912" s="1" t="s">
        <v>10180</v>
      </c>
      <c r="C7912" s="2" t="s">
        <v>10112</v>
      </c>
      <c r="D7912" s="1" t="s">
        <v>19</v>
      </c>
      <c r="E7912" s="3" t="str">
        <f>HYPERLINK("https://fyndiq.se/produkt/ef10e4ba492c46df/", "2-Pack Samsung S23 FE 5G - 9H Härdat Glass - Super Kvalitet 3D")</f>
        <v>2-Pack Samsung S23 FE 5G - 9H Härdat Glass - Super Kvalitet 3D</v>
      </c>
      <c r="F7912" s="1" t="s">
        <v>2521</v>
      </c>
      <c r="G7912" s="1" t="s">
        <v>2522</v>
      </c>
      <c r="H7912" s="1" t="s">
        <v>2523</v>
      </c>
      <c r="I7912" s="1" t="s">
        <v>16</v>
      </c>
      <c r="J7912" s="1" t="s">
        <v>23</v>
      </c>
      <c r="K7912" s="1" t="s">
        <v>16</v>
      </c>
      <c r="L7912" s="1" t="s">
        <v>16</v>
      </c>
      <c r="M7912" s="1" t="s">
        <v>16</v>
      </c>
      <c r="N7912" s="1" t="s">
        <v>16</v>
      </c>
      <c r="O7912" s="1">
        <v>63.2</v>
      </c>
      <c r="P7912" s="1">
        <v>1.0</v>
      </c>
    </row>
    <row r="7913">
      <c r="A7913" s="1" t="s">
        <v>29</v>
      </c>
      <c r="B7913" s="1" t="s">
        <v>10181</v>
      </c>
      <c r="C7913" s="2" t="s">
        <v>10112</v>
      </c>
      <c r="D7913" s="1" t="s">
        <v>19</v>
      </c>
      <c r="E7913" s="3" t="str">
        <f>HYPERLINK("https://fyndiq.se/produkt/60656ba8dce64ae4/", "2 Pack Samsung Galaxy A50 - Härdat glas 9H - Super kvalitet 3D")</f>
        <v>2 Pack Samsung Galaxy A50 - Härdat glas 9H - Super kvalitet 3D</v>
      </c>
      <c r="F7913" s="1" t="s">
        <v>645</v>
      </c>
      <c r="G7913" s="1" t="s">
        <v>646</v>
      </c>
      <c r="H7913" s="1" t="s">
        <v>647</v>
      </c>
      <c r="I7913" s="1" t="s">
        <v>16</v>
      </c>
      <c r="J7913" s="1" t="s">
        <v>23</v>
      </c>
      <c r="K7913" s="1" t="s">
        <v>16</v>
      </c>
      <c r="L7913" s="1" t="s">
        <v>16</v>
      </c>
      <c r="M7913" s="1" t="s">
        <v>16</v>
      </c>
      <c r="N7913" s="1" t="s">
        <v>16</v>
      </c>
      <c r="O7913" s="1">
        <v>63.2</v>
      </c>
      <c r="P7913" s="1">
        <v>1.0</v>
      </c>
    </row>
    <row r="7914">
      <c r="A7914" s="1" t="s">
        <v>29</v>
      </c>
      <c r="B7914" s="1" t="s">
        <v>10182</v>
      </c>
      <c r="C7914" s="2" t="s">
        <v>10112</v>
      </c>
      <c r="D7914" s="1" t="s">
        <v>19</v>
      </c>
      <c r="E7914" s="3" t="str">
        <f t="shared" ref="E7914:E7915" si="176">HYPERLINK("https://fyndiq.se/produkt/dfe28e565d2e4c8d/", "2 Pack Samsung S21 FE - 9H Härdat Glass - Super Kvalitet 3D")</f>
        <v>2 Pack Samsung S21 FE - 9H Härdat Glass - Super Kvalitet 3D</v>
      </c>
      <c r="F7914" s="1" t="s">
        <v>276</v>
      </c>
      <c r="G7914" s="1" t="s">
        <v>277</v>
      </c>
      <c r="H7914" s="1" t="s">
        <v>278</v>
      </c>
      <c r="I7914" s="1" t="s">
        <v>16</v>
      </c>
      <c r="J7914" s="1" t="s">
        <v>23</v>
      </c>
      <c r="K7914" s="1" t="s">
        <v>16</v>
      </c>
      <c r="L7914" s="1" t="s">
        <v>16</v>
      </c>
      <c r="M7914" s="1" t="s">
        <v>16</v>
      </c>
      <c r="N7914" s="1" t="s">
        <v>16</v>
      </c>
      <c r="O7914" s="1">
        <v>63.2</v>
      </c>
      <c r="P7914" s="1">
        <v>1.0</v>
      </c>
    </row>
    <row r="7915">
      <c r="A7915" s="1" t="s">
        <v>29</v>
      </c>
      <c r="B7915" s="1" t="s">
        <v>10183</v>
      </c>
      <c r="C7915" s="2" t="s">
        <v>10112</v>
      </c>
      <c r="D7915" s="1" t="s">
        <v>19</v>
      </c>
      <c r="E7915" s="3" t="str">
        <f t="shared" si="176"/>
        <v>2 Pack Samsung S21 FE - 9H Härdat Glass - Super Kvalitet 3D</v>
      </c>
      <c r="F7915" s="1" t="s">
        <v>276</v>
      </c>
      <c r="G7915" s="1" t="s">
        <v>277</v>
      </c>
      <c r="H7915" s="1" t="s">
        <v>278</v>
      </c>
      <c r="I7915" s="1" t="s">
        <v>16</v>
      </c>
      <c r="J7915" s="1" t="s">
        <v>23</v>
      </c>
      <c r="K7915" s="1" t="s">
        <v>16</v>
      </c>
      <c r="L7915" s="1" t="s">
        <v>16</v>
      </c>
      <c r="M7915" s="1" t="s">
        <v>16</v>
      </c>
      <c r="N7915" s="1" t="s">
        <v>16</v>
      </c>
      <c r="O7915" s="1">
        <v>63.2</v>
      </c>
      <c r="P7915" s="1">
        <v>1.0</v>
      </c>
    </row>
    <row r="7916">
      <c r="A7916" s="1" t="s">
        <v>29</v>
      </c>
      <c r="B7916" s="1" t="s">
        <v>10184</v>
      </c>
      <c r="C7916" s="2" t="s">
        <v>10112</v>
      </c>
      <c r="D7916" s="1" t="s">
        <v>19</v>
      </c>
      <c r="E7916" s="3" t="str">
        <f>HYPERLINK("https://fyndiq.se/produkt/6bc9efdb9e0f44ed/", "2-Pack Google Pixel 7 Pro - Härdat Glas 9H - Super kvalitet 3D")</f>
        <v>2-Pack Google Pixel 7 Pro - Härdat Glas 9H - Super kvalitet 3D</v>
      </c>
      <c r="F7916" s="1" t="s">
        <v>424</v>
      </c>
      <c r="G7916" s="1" t="s">
        <v>425</v>
      </c>
      <c r="H7916" s="1" t="s">
        <v>426</v>
      </c>
      <c r="I7916" s="1" t="s">
        <v>16</v>
      </c>
      <c r="J7916" s="1" t="s">
        <v>23</v>
      </c>
      <c r="K7916" s="1" t="s">
        <v>16</v>
      </c>
      <c r="L7916" s="1" t="s">
        <v>16</v>
      </c>
      <c r="M7916" s="1" t="s">
        <v>16</v>
      </c>
      <c r="N7916" s="1" t="s">
        <v>16</v>
      </c>
      <c r="O7916" s="1">
        <v>71.2</v>
      </c>
      <c r="P7916" s="1">
        <v>1.0</v>
      </c>
    </row>
    <row r="7917">
      <c r="A7917" s="1" t="s">
        <v>29</v>
      </c>
      <c r="B7917" s="1" t="s">
        <v>10185</v>
      </c>
      <c r="C7917" s="2" t="s">
        <v>10112</v>
      </c>
      <c r="D7917" s="1" t="s">
        <v>19</v>
      </c>
      <c r="E7917" s="3" t="str">
        <f>HYPERLINK("https://fyndiq.se/produkt/9e488e35f28b4b0b/", "2-Pack GOOGLE PIXEL 6A Skärmskydd - Härdat Glas 9H - Super kvalitet 3D")</f>
        <v>2-Pack GOOGLE PIXEL 6A Skärmskydd - Härdat Glas 9H - Super kvalitet 3D</v>
      </c>
      <c r="F7917" s="1" t="s">
        <v>196</v>
      </c>
      <c r="G7917" s="1" t="s">
        <v>197</v>
      </c>
      <c r="H7917" s="1" t="s">
        <v>198</v>
      </c>
      <c r="I7917" s="1" t="s">
        <v>16</v>
      </c>
      <c r="J7917" s="1" t="s">
        <v>23</v>
      </c>
      <c r="K7917" s="1" t="s">
        <v>16</v>
      </c>
      <c r="L7917" s="1" t="s">
        <v>16</v>
      </c>
      <c r="M7917" s="1" t="s">
        <v>16</v>
      </c>
      <c r="N7917" s="1" t="s">
        <v>16</v>
      </c>
      <c r="O7917" s="1">
        <v>63.2</v>
      </c>
      <c r="P7917" s="1">
        <v>1.0</v>
      </c>
    </row>
    <row r="7918">
      <c r="A7918" s="1" t="s">
        <v>29</v>
      </c>
      <c r="B7918" s="1" t="s">
        <v>10186</v>
      </c>
      <c r="C7918" s="2" t="s">
        <v>10112</v>
      </c>
      <c r="D7918" s="1" t="s">
        <v>19</v>
      </c>
      <c r="E7918" s="3" t="str">
        <f>HYPERLINK("https://fyndiq.se/produkt/47f19da3a90f48be/", "2-Pack Xiaomi Redmi Note 13 5G- Härdat glas 9H - Super kvalitet 3D Skärmskydd")</f>
        <v>2-Pack Xiaomi Redmi Note 13 5G- Härdat glas 9H - Super kvalitet 3D Skärmskydd</v>
      </c>
      <c r="F7918" s="1" t="s">
        <v>7770</v>
      </c>
      <c r="G7918" s="1" t="s">
        <v>7771</v>
      </c>
      <c r="H7918" s="1" t="s">
        <v>7772</v>
      </c>
      <c r="I7918" s="1" t="s">
        <v>16</v>
      </c>
      <c r="J7918" s="1" t="s">
        <v>23</v>
      </c>
      <c r="K7918" s="1" t="s">
        <v>16</v>
      </c>
      <c r="L7918" s="1" t="s">
        <v>16</v>
      </c>
      <c r="M7918" s="1" t="s">
        <v>16</v>
      </c>
      <c r="N7918" s="1" t="s">
        <v>16</v>
      </c>
      <c r="O7918" s="1">
        <v>63.2</v>
      </c>
      <c r="P7918" s="1">
        <v>1.0</v>
      </c>
    </row>
    <row r="7919">
      <c r="A7919" s="1" t="s">
        <v>29</v>
      </c>
      <c r="B7919" s="1" t="s">
        <v>10187</v>
      </c>
      <c r="C7919" s="2" t="s">
        <v>10112</v>
      </c>
      <c r="D7919" s="1" t="s">
        <v>19</v>
      </c>
      <c r="E791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919" s="1" t="s">
        <v>103</v>
      </c>
      <c r="G7919" s="1" t="s">
        <v>104</v>
      </c>
      <c r="H7919" s="1" t="s">
        <v>105</v>
      </c>
      <c r="I7919" s="1" t="s">
        <v>16</v>
      </c>
      <c r="J7919" s="1" t="s">
        <v>23</v>
      </c>
      <c r="K7919" s="1" t="s">
        <v>16</v>
      </c>
      <c r="L7919" s="1" t="s">
        <v>16</v>
      </c>
      <c r="M7919" s="1" t="s">
        <v>16</v>
      </c>
      <c r="N7919" s="1" t="s">
        <v>16</v>
      </c>
      <c r="O7919" s="1">
        <v>63.2</v>
      </c>
      <c r="P7919" s="1">
        <v>1.0</v>
      </c>
    </row>
    <row r="7920">
      <c r="A7920" s="1" t="s">
        <v>29</v>
      </c>
      <c r="B7920" s="1" t="s">
        <v>10188</v>
      </c>
      <c r="C7920" s="2" t="s">
        <v>10189</v>
      </c>
      <c r="D7920" s="1" t="s">
        <v>19</v>
      </c>
      <c r="E7920" s="3" t="str">
        <f>HYPERLINK("https://fyndiq.se/produkt/13e76851ca504320/", "2-Pack Samsung Galaxy S22 Ultra - Härdat glas 9H - Top kvalitet")</f>
        <v>2-Pack Samsung Galaxy S22 Ultra - Härdat glas 9H - Top kvalitet</v>
      </c>
      <c r="F7920" s="1" t="s">
        <v>140</v>
      </c>
      <c r="G7920" s="1" t="s">
        <v>141</v>
      </c>
      <c r="H7920" s="1" t="s">
        <v>142</v>
      </c>
      <c r="I7920" s="1" t="s">
        <v>16</v>
      </c>
      <c r="J7920" s="1" t="s">
        <v>23</v>
      </c>
      <c r="K7920" s="1" t="s">
        <v>16</v>
      </c>
      <c r="L7920" s="1" t="s">
        <v>16</v>
      </c>
      <c r="M7920" s="1" t="s">
        <v>16</v>
      </c>
      <c r="N7920" s="1" t="s">
        <v>16</v>
      </c>
      <c r="O7920" s="1">
        <v>63.2</v>
      </c>
      <c r="P7920" s="1">
        <v>1.0</v>
      </c>
    </row>
    <row r="7921">
      <c r="A7921" s="1" t="s">
        <v>29</v>
      </c>
      <c r="B7921" s="1" t="s">
        <v>10190</v>
      </c>
      <c r="C7921" s="2" t="s">
        <v>10189</v>
      </c>
      <c r="D7921" s="1" t="s">
        <v>19</v>
      </c>
      <c r="E7921" s="3" t="str">
        <f>HYPERLINK("https://fyndiq.se/produkt/06106438a7a14dfc/", "2-Pack Xiaomi 13T Pro - Härdat glas 9H - Super kvalitet 3D Skärmskydd")</f>
        <v>2-Pack Xiaomi 13T Pro - Härdat glas 9H - Super kvalitet 3D Skärmskydd</v>
      </c>
      <c r="F7921" s="1" t="s">
        <v>883</v>
      </c>
      <c r="G7921" s="1" t="s">
        <v>884</v>
      </c>
      <c r="H7921" s="1" t="s">
        <v>885</v>
      </c>
      <c r="I7921" s="1" t="s">
        <v>16</v>
      </c>
      <c r="J7921" s="1" t="s">
        <v>23</v>
      </c>
      <c r="K7921" s="1" t="s">
        <v>16</v>
      </c>
      <c r="L7921" s="1" t="s">
        <v>16</v>
      </c>
      <c r="M7921" s="1" t="s">
        <v>16</v>
      </c>
      <c r="N7921" s="1" t="s">
        <v>16</v>
      </c>
      <c r="O7921" s="1">
        <v>63.2</v>
      </c>
      <c r="P7921" s="1">
        <v>1.0</v>
      </c>
    </row>
    <row r="7922">
      <c r="A7922" s="1" t="s">
        <v>29</v>
      </c>
      <c r="B7922" s="1" t="s">
        <v>10191</v>
      </c>
      <c r="C7922" s="2" t="s">
        <v>10189</v>
      </c>
      <c r="D7922" s="1" t="s">
        <v>19</v>
      </c>
      <c r="E7922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922" s="1" t="s">
        <v>311</v>
      </c>
      <c r="G7922" s="1" t="s">
        <v>312</v>
      </c>
      <c r="H7922" s="1" t="s">
        <v>313</v>
      </c>
      <c r="I7922" s="1" t="s">
        <v>16</v>
      </c>
      <c r="J7922" s="1" t="s">
        <v>23</v>
      </c>
      <c r="K7922" s="1" t="s">
        <v>16</v>
      </c>
      <c r="L7922" s="1" t="s">
        <v>16</v>
      </c>
      <c r="M7922" s="1" t="s">
        <v>16</v>
      </c>
      <c r="N7922" s="1" t="s">
        <v>16</v>
      </c>
      <c r="O7922" s="1">
        <v>71.2</v>
      </c>
      <c r="P7922" s="1">
        <v>1.0</v>
      </c>
    </row>
    <row r="7923">
      <c r="A7923" s="1" t="s">
        <v>29</v>
      </c>
      <c r="B7923" s="1" t="s">
        <v>10192</v>
      </c>
      <c r="C7923" s="2" t="s">
        <v>10189</v>
      </c>
      <c r="D7923" s="1" t="s">
        <v>19</v>
      </c>
      <c r="E792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923" s="1" t="s">
        <v>813</v>
      </c>
      <c r="G7923" s="1" t="s">
        <v>814</v>
      </c>
      <c r="H7923" s="1" t="s">
        <v>815</v>
      </c>
      <c r="I7923" s="1" t="s">
        <v>16</v>
      </c>
      <c r="J7923" s="1" t="s">
        <v>23</v>
      </c>
      <c r="K7923" s="1" t="s">
        <v>16</v>
      </c>
      <c r="L7923" s="1" t="s">
        <v>16</v>
      </c>
      <c r="M7923" s="1" t="s">
        <v>16</v>
      </c>
      <c r="N7923" s="1" t="s">
        <v>16</v>
      </c>
      <c r="O7923" s="1">
        <v>71.2</v>
      </c>
      <c r="P7923" s="1">
        <v>1.0</v>
      </c>
    </row>
    <row r="7924">
      <c r="A7924" s="1" t="s">
        <v>29</v>
      </c>
      <c r="B7924" s="1" t="s">
        <v>10193</v>
      </c>
      <c r="C7924" s="2" t="s">
        <v>10189</v>
      </c>
      <c r="D7924" s="1" t="s">
        <v>19</v>
      </c>
      <c r="E7924" s="3" t="str">
        <f>HYPERLINK("https://fyndiq.se/produkt/9f3f4d2de3c94916/", "2 Pack Samsung Galaxy S9 - Härdat glas-9H Super kvalitet 3D")</f>
        <v>2 Pack Samsung Galaxy S9 - Härdat glas-9H Super kvalitet 3D</v>
      </c>
      <c r="F7924" s="1" t="s">
        <v>1500</v>
      </c>
      <c r="G7924" s="1" t="s">
        <v>1501</v>
      </c>
      <c r="H7924" s="1" t="s">
        <v>1502</v>
      </c>
      <c r="I7924" s="1" t="s">
        <v>16</v>
      </c>
      <c r="J7924" s="1" t="s">
        <v>23</v>
      </c>
      <c r="K7924" s="1" t="s">
        <v>16</v>
      </c>
      <c r="L7924" s="1" t="s">
        <v>16</v>
      </c>
      <c r="M7924" s="1" t="s">
        <v>16</v>
      </c>
      <c r="N7924" s="1" t="s">
        <v>16</v>
      </c>
      <c r="O7924" s="1">
        <v>63.2</v>
      </c>
      <c r="P7924" s="1">
        <v>1.0</v>
      </c>
    </row>
    <row r="7925">
      <c r="A7925" s="1" t="s">
        <v>29</v>
      </c>
      <c r="B7925" s="1" t="s">
        <v>10194</v>
      </c>
      <c r="C7925" s="2" t="s">
        <v>10189</v>
      </c>
      <c r="D7925" s="1" t="s">
        <v>19</v>
      </c>
      <c r="E792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925" s="1" t="s">
        <v>539</v>
      </c>
      <c r="G7925" s="1" t="s">
        <v>540</v>
      </c>
      <c r="H7925" s="1" t="s">
        <v>541</v>
      </c>
      <c r="I7925" s="1" t="s">
        <v>16</v>
      </c>
      <c r="J7925" s="1" t="s">
        <v>23</v>
      </c>
      <c r="K7925" s="1" t="s">
        <v>16</v>
      </c>
      <c r="L7925" s="1" t="s">
        <v>16</v>
      </c>
      <c r="M7925" s="1" t="s">
        <v>16</v>
      </c>
      <c r="N7925" s="1" t="s">
        <v>16</v>
      </c>
      <c r="O7925" s="1">
        <v>95.2</v>
      </c>
      <c r="P7925" s="1">
        <v>1.0</v>
      </c>
    </row>
    <row r="7926">
      <c r="A7926" s="1" t="s">
        <v>29</v>
      </c>
      <c r="B7926" s="1" t="s">
        <v>10195</v>
      </c>
      <c r="C7926" s="2" t="s">
        <v>10189</v>
      </c>
      <c r="D7926" s="1" t="s">
        <v>19</v>
      </c>
      <c r="E7926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926" s="1" t="s">
        <v>51</v>
      </c>
      <c r="G7926" s="1" t="s">
        <v>52</v>
      </c>
      <c r="H7926" s="1" t="s">
        <v>53</v>
      </c>
      <c r="I7926" s="1" t="s">
        <v>16</v>
      </c>
      <c r="J7926" s="1" t="s">
        <v>23</v>
      </c>
      <c r="K7926" s="1" t="s">
        <v>16</v>
      </c>
      <c r="L7926" s="1" t="s">
        <v>16</v>
      </c>
      <c r="M7926" s="1" t="s">
        <v>16</v>
      </c>
      <c r="N7926" s="1" t="s">
        <v>16</v>
      </c>
      <c r="O7926" s="1">
        <v>87.2</v>
      </c>
      <c r="P7926" s="1">
        <v>1.0</v>
      </c>
    </row>
    <row r="7927">
      <c r="A7927" s="1" t="s">
        <v>29</v>
      </c>
      <c r="B7927" s="1" t="s">
        <v>10196</v>
      </c>
      <c r="C7927" s="2" t="s">
        <v>10189</v>
      </c>
      <c r="D7927" s="1" t="s">
        <v>19</v>
      </c>
      <c r="E7927" s="3" t="str">
        <f>HYPERLINK("https://fyndiq.se/produkt/1bd22de0993e4a5d/", "Samsung Galaxy S21 Ultra 5G - Härdat Glas 9H - Super Kvalitet 3D")</f>
        <v>Samsung Galaxy S21 Ultra 5G - Härdat Glas 9H - Super Kvalitet 3D</v>
      </c>
      <c r="F7927" s="1" t="s">
        <v>7445</v>
      </c>
      <c r="G7927" s="1" t="s">
        <v>7446</v>
      </c>
      <c r="H7927" s="1" t="s">
        <v>7447</v>
      </c>
      <c r="I7927" s="1" t="s">
        <v>16</v>
      </c>
      <c r="J7927" s="1" t="s">
        <v>23</v>
      </c>
      <c r="K7927" s="1" t="s">
        <v>16</v>
      </c>
      <c r="L7927" s="1" t="s">
        <v>16</v>
      </c>
      <c r="M7927" s="1" t="s">
        <v>16</v>
      </c>
      <c r="N7927" s="1" t="s">
        <v>16</v>
      </c>
      <c r="O7927" s="1">
        <v>55.2</v>
      </c>
      <c r="P7927" s="1">
        <v>1.0</v>
      </c>
    </row>
    <row r="7928">
      <c r="A7928" s="1" t="s">
        <v>29</v>
      </c>
      <c r="B7928" s="1" t="s">
        <v>10197</v>
      </c>
      <c r="C7928" s="2" t="s">
        <v>10189</v>
      </c>
      <c r="D7928" s="1" t="s">
        <v>19</v>
      </c>
      <c r="E7928" s="3" t="str">
        <f>HYPERLINK("https://fyndiq.se/produkt/edc9395737fe454e/", "2-pack - Iphone XS - 9D Härdat Glass - Top Kvalitet")</f>
        <v>2-pack - Iphone XS - 9D Härdat Glass - Top Kvalitet</v>
      </c>
      <c r="F7928" s="1" t="s">
        <v>8039</v>
      </c>
      <c r="G7928" s="1" t="s">
        <v>8040</v>
      </c>
      <c r="H7928" s="1" t="s">
        <v>8041</v>
      </c>
      <c r="I7928" s="1" t="s">
        <v>16</v>
      </c>
      <c r="J7928" s="1" t="s">
        <v>23</v>
      </c>
      <c r="K7928" s="1" t="s">
        <v>16</v>
      </c>
      <c r="L7928" s="1" t="s">
        <v>16</v>
      </c>
      <c r="M7928" s="1" t="s">
        <v>16</v>
      </c>
      <c r="N7928" s="1" t="s">
        <v>16</v>
      </c>
      <c r="O7928" s="1">
        <v>55.2</v>
      </c>
      <c r="P7928" s="1">
        <v>1.0</v>
      </c>
    </row>
    <row r="7929">
      <c r="A7929" s="1" t="s">
        <v>29</v>
      </c>
      <c r="B7929" s="1" t="s">
        <v>10198</v>
      </c>
      <c r="C7929" s="2" t="s">
        <v>10189</v>
      </c>
      <c r="D7929" s="1" t="s">
        <v>19</v>
      </c>
      <c r="E7929" s="3" t="str">
        <f>HYPERLINK("https://fyndiq.se/produkt/3fee81d316cc43da/", "2-pack - iPhone 12 / 12 Pro - 9H Härdat Glass - Top Kvalitet")</f>
        <v>2-pack - iPhone 12 / 12 Pro - 9H Härdat Glass - Top Kvalitet</v>
      </c>
      <c r="F7929" s="1" t="s">
        <v>2499</v>
      </c>
      <c r="G7929" s="1" t="s">
        <v>2500</v>
      </c>
      <c r="H7929" s="1" t="s">
        <v>2067</v>
      </c>
      <c r="I7929" s="1" t="s">
        <v>16</v>
      </c>
      <c r="J7929" s="1" t="s">
        <v>23</v>
      </c>
      <c r="K7929" s="1" t="s">
        <v>16</v>
      </c>
      <c r="L7929" s="1" t="s">
        <v>16</v>
      </c>
      <c r="M7929" s="1" t="s">
        <v>16</v>
      </c>
      <c r="N7929" s="1" t="s">
        <v>16</v>
      </c>
      <c r="O7929" s="1">
        <v>55.2</v>
      </c>
      <c r="P7929" s="1">
        <v>1.0</v>
      </c>
    </row>
    <row r="7930">
      <c r="A7930" s="1" t="s">
        <v>29</v>
      </c>
      <c r="B7930" s="1" t="s">
        <v>10199</v>
      </c>
      <c r="C7930" s="2" t="s">
        <v>10189</v>
      </c>
      <c r="D7930" s="1" t="s">
        <v>19</v>
      </c>
      <c r="E7930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7930" s="1" t="s">
        <v>1412</v>
      </c>
      <c r="G7930" s="1" t="s">
        <v>1413</v>
      </c>
      <c r="H7930" s="1" t="s">
        <v>1414</v>
      </c>
      <c r="I7930" s="1" t="s">
        <v>16</v>
      </c>
      <c r="J7930" s="1" t="s">
        <v>23</v>
      </c>
      <c r="K7930" s="1" t="s">
        <v>16</v>
      </c>
      <c r="L7930" s="1" t="s">
        <v>16</v>
      </c>
      <c r="M7930" s="1" t="s">
        <v>16</v>
      </c>
      <c r="N7930" s="1" t="s">
        <v>16</v>
      </c>
      <c r="O7930" s="1">
        <v>63.2</v>
      </c>
      <c r="P7930" s="1">
        <v>1.0</v>
      </c>
    </row>
    <row r="7931">
      <c r="A7931" s="1" t="s">
        <v>29</v>
      </c>
      <c r="B7931" s="1" t="s">
        <v>10200</v>
      </c>
      <c r="C7931" s="2" t="s">
        <v>10189</v>
      </c>
      <c r="D7931" s="1" t="s">
        <v>19</v>
      </c>
      <c r="E793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7931" s="1" t="s">
        <v>665</v>
      </c>
      <c r="G7931" s="1" t="s">
        <v>666</v>
      </c>
      <c r="H7931" s="1" t="s">
        <v>667</v>
      </c>
      <c r="I7931" s="1" t="s">
        <v>16</v>
      </c>
      <c r="J7931" s="1" t="s">
        <v>23</v>
      </c>
      <c r="K7931" s="1" t="s">
        <v>16</v>
      </c>
      <c r="L7931" s="1" t="s">
        <v>16</v>
      </c>
      <c r="M7931" s="1" t="s">
        <v>16</v>
      </c>
      <c r="N7931" s="1" t="s">
        <v>16</v>
      </c>
      <c r="O7931" s="1">
        <v>63.2</v>
      </c>
      <c r="P7931" s="1">
        <v>1.0</v>
      </c>
    </row>
    <row r="7932">
      <c r="A7932" s="1" t="s">
        <v>29</v>
      </c>
      <c r="B7932" s="1" t="s">
        <v>10201</v>
      </c>
      <c r="C7932" s="2" t="s">
        <v>10189</v>
      </c>
      <c r="D7932" s="1" t="s">
        <v>19</v>
      </c>
      <c r="E7932" s="3" t="str">
        <f>HYPERLINK("https://fyndiq.se/produkt/9ebf57b0b80646da/", "Samsung S10 3D rundat härdat glasfodral - Svart")</f>
        <v>Samsung S10 3D rundat härdat glasfodral - Svart</v>
      </c>
      <c r="F7932" s="1" t="s">
        <v>1022</v>
      </c>
      <c r="G7932" s="1" t="s">
        <v>1023</v>
      </c>
      <c r="H7932" s="1" t="s">
        <v>1024</v>
      </c>
      <c r="I7932" s="1" t="s">
        <v>16</v>
      </c>
      <c r="J7932" s="1" t="s">
        <v>23</v>
      </c>
      <c r="K7932" s="1" t="s">
        <v>16</v>
      </c>
      <c r="L7932" s="1" t="s">
        <v>16</v>
      </c>
      <c r="M7932" s="1" t="s">
        <v>16</v>
      </c>
      <c r="N7932" s="1" t="s">
        <v>16</v>
      </c>
      <c r="O7932" s="1">
        <v>55.2</v>
      </c>
      <c r="P7932" s="1">
        <v>1.0</v>
      </c>
    </row>
    <row r="7933">
      <c r="A7933" s="1" t="s">
        <v>29</v>
      </c>
      <c r="B7933" s="1" t="s">
        <v>10202</v>
      </c>
      <c r="C7933" s="2" t="s">
        <v>10189</v>
      </c>
      <c r="D7933" s="1" t="s">
        <v>19</v>
      </c>
      <c r="E7933" s="3" t="str">
        <f>HYPERLINK("https://fyndiq.se/produkt/7b4cb5f9439947b9/", "2-Pack iPhone SE 2020 Svart - Härdat Glas 9H - Super Kvalitet 3D")</f>
        <v>2-Pack iPhone SE 2020 Svart - Härdat Glas 9H - Super Kvalitet 3D</v>
      </c>
      <c r="F7933" s="1" t="s">
        <v>175</v>
      </c>
      <c r="G7933" s="1" t="s">
        <v>176</v>
      </c>
      <c r="H7933" s="1" t="s">
        <v>177</v>
      </c>
      <c r="I7933" s="1" t="s">
        <v>16</v>
      </c>
      <c r="J7933" s="1" t="s">
        <v>23</v>
      </c>
      <c r="K7933" s="1" t="s">
        <v>16</v>
      </c>
      <c r="L7933" s="1" t="s">
        <v>16</v>
      </c>
      <c r="M7933" s="1" t="s">
        <v>16</v>
      </c>
      <c r="N7933" s="1" t="s">
        <v>16</v>
      </c>
      <c r="O7933" s="1">
        <v>55.2</v>
      </c>
      <c r="P7933" s="1">
        <v>1.0</v>
      </c>
    </row>
    <row r="7934">
      <c r="A7934" s="1" t="s">
        <v>29</v>
      </c>
      <c r="B7934" s="1" t="s">
        <v>10203</v>
      </c>
      <c r="C7934" s="2" t="s">
        <v>10189</v>
      </c>
      <c r="D7934" s="1" t="s">
        <v>19</v>
      </c>
      <c r="E7934" s="3" t="str">
        <f>HYPERLINK("https://fyndiq.se/produkt/6758100e2782433a/", "2-Pack iPhone 12 Pro - Härdat Glas 9H - Super Kvalitet 3D")</f>
        <v>2-Pack iPhone 12 Pro - Härdat Glas 9H - Super Kvalitet 3D</v>
      </c>
      <c r="F7934" s="1" t="s">
        <v>3185</v>
      </c>
      <c r="G7934" s="1" t="s">
        <v>3186</v>
      </c>
      <c r="H7934" s="1" t="s">
        <v>3187</v>
      </c>
      <c r="I7934" s="1" t="s">
        <v>16</v>
      </c>
      <c r="J7934" s="1" t="s">
        <v>23</v>
      </c>
      <c r="K7934" s="1" t="s">
        <v>16</v>
      </c>
      <c r="L7934" s="1" t="s">
        <v>16</v>
      </c>
      <c r="M7934" s="1" t="s">
        <v>16</v>
      </c>
      <c r="N7934" s="1" t="s">
        <v>16</v>
      </c>
      <c r="O7934" s="1">
        <v>55.2</v>
      </c>
      <c r="P7934" s="1">
        <v>1.0</v>
      </c>
    </row>
    <row r="7935">
      <c r="A7935" s="1" t="s">
        <v>29</v>
      </c>
      <c r="B7935" s="1" t="s">
        <v>10204</v>
      </c>
      <c r="C7935" s="2" t="s">
        <v>10189</v>
      </c>
      <c r="D7935" s="1" t="s">
        <v>19</v>
      </c>
      <c r="E7935" s="3" t="str">
        <f>HYPERLINK("https://fyndiq.se/produkt/432d784756a84eff/", "2-Pack Samsung Galaxy S20FE - Härdat Glas-9H -Super kvalitet 3D")</f>
        <v>2-Pack Samsung Galaxy S20FE - Härdat Glas-9H -Super kvalitet 3D</v>
      </c>
      <c r="F7935" s="1" t="s">
        <v>1078</v>
      </c>
      <c r="G7935" s="1" t="s">
        <v>1079</v>
      </c>
      <c r="H7935" s="1" t="s">
        <v>1080</v>
      </c>
      <c r="I7935" s="1" t="s">
        <v>16</v>
      </c>
      <c r="J7935" s="1" t="s">
        <v>23</v>
      </c>
      <c r="K7935" s="1" t="s">
        <v>16</v>
      </c>
      <c r="L7935" s="1" t="s">
        <v>16</v>
      </c>
      <c r="M7935" s="1" t="s">
        <v>16</v>
      </c>
      <c r="N7935" s="1" t="s">
        <v>16</v>
      </c>
      <c r="O7935" s="1">
        <v>63.2</v>
      </c>
      <c r="P7935" s="1">
        <v>1.0</v>
      </c>
    </row>
    <row r="7936">
      <c r="A7936" s="1" t="s">
        <v>29</v>
      </c>
      <c r="B7936" s="1" t="s">
        <v>10205</v>
      </c>
      <c r="C7936" s="2" t="s">
        <v>10189</v>
      </c>
      <c r="D7936" s="1" t="s">
        <v>19</v>
      </c>
      <c r="E7936" s="3" t="str">
        <f>HYPERLINK("https://fyndiq.se/produkt/56c72c0ba5f749b5/", "2-Pack SAMSUNG S24 Skärmskydd - Härdat Glas 9H - Super kvalitet 3D")</f>
        <v>2-Pack SAMSUNG S24 Skärmskydd - Härdat Glas 9H - Super kvalitet 3D</v>
      </c>
      <c r="F7936" s="1" t="s">
        <v>263</v>
      </c>
      <c r="G7936" s="1" t="s">
        <v>264</v>
      </c>
      <c r="H7936" s="1" t="s">
        <v>265</v>
      </c>
      <c r="I7936" s="1" t="s">
        <v>16</v>
      </c>
      <c r="J7936" s="1" t="s">
        <v>23</v>
      </c>
      <c r="K7936" s="1" t="s">
        <v>16</v>
      </c>
      <c r="L7936" s="1" t="s">
        <v>16</v>
      </c>
      <c r="M7936" s="1" t="s">
        <v>16</v>
      </c>
      <c r="N7936" s="1" t="s">
        <v>16</v>
      </c>
      <c r="O7936" s="1">
        <v>71.2</v>
      </c>
      <c r="P7936" s="1">
        <v>1.0</v>
      </c>
    </row>
    <row r="7937">
      <c r="A7937" s="1" t="s">
        <v>29</v>
      </c>
      <c r="B7937" s="1" t="s">
        <v>10206</v>
      </c>
      <c r="C7937" s="2" t="s">
        <v>10189</v>
      </c>
      <c r="D7937" s="1" t="s">
        <v>19</v>
      </c>
      <c r="E7937" s="3" t="str">
        <f>HYPERLINK("https://fyndiq.se/produkt/6a703e1a07a048a1/", "2-Pack Google Pixel 7 - Härdat Glas 9H - Super kvalitet 3D Skärmskydd")</f>
        <v>2-Pack Google Pixel 7 - Härdat Glas 9H - Super kvalitet 3D Skärmskydd</v>
      </c>
      <c r="F7937" s="1" t="s">
        <v>6704</v>
      </c>
      <c r="G7937" s="1" t="s">
        <v>6705</v>
      </c>
      <c r="H7937" s="1" t="s">
        <v>6706</v>
      </c>
      <c r="I7937" s="1" t="s">
        <v>16</v>
      </c>
      <c r="J7937" s="1" t="s">
        <v>23</v>
      </c>
      <c r="K7937" s="1" t="s">
        <v>16</v>
      </c>
      <c r="L7937" s="1" t="s">
        <v>16</v>
      </c>
      <c r="M7937" s="1" t="s">
        <v>16</v>
      </c>
      <c r="N7937" s="1" t="s">
        <v>16</v>
      </c>
      <c r="O7937" s="1">
        <v>63.2</v>
      </c>
      <c r="P7937" s="1">
        <v>1.0</v>
      </c>
    </row>
    <row r="7938">
      <c r="A7938" s="1" t="s">
        <v>29</v>
      </c>
      <c r="B7938" s="1" t="s">
        <v>10207</v>
      </c>
      <c r="C7938" s="2" t="s">
        <v>10189</v>
      </c>
      <c r="D7938" s="1" t="s">
        <v>19</v>
      </c>
      <c r="E7938" s="3" t="str">
        <f t="shared" ref="E7938:E7939" si="177">HYPERLINK("https://fyndiq.se/produkt/4bbb3fa8e0b44286/", "2-Pack XIAOMI REDMI 13C Skärmskydd - Härdat Glas 9H - Super kvalitet 3D")</f>
        <v>2-Pack XIAOMI REDMI 13C Skärmskydd - Härdat Glas 9H - Super kvalitet 3D</v>
      </c>
      <c r="F7938" s="1" t="s">
        <v>103</v>
      </c>
      <c r="G7938" s="1" t="s">
        <v>104</v>
      </c>
      <c r="H7938" s="1" t="s">
        <v>105</v>
      </c>
      <c r="I7938" s="1" t="s">
        <v>16</v>
      </c>
      <c r="J7938" s="1" t="s">
        <v>23</v>
      </c>
      <c r="K7938" s="1" t="s">
        <v>16</v>
      </c>
      <c r="L7938" s="1" t="s">
        <v>16</v>
      </c>
      <c r="M7938" s="1" t="s">
        <v>16</v>
      </c>
      <c r="N7938" s="1" t="s">
        <v>16</v>
      </c>
      <c r="O7938" s="1">
        <v>63.2</v>
      </c>
      <c r="P7938" s="1">
        <v>1.0</v>
      </c>
    </row>
    <row r="7939">
      <c r="A7939" s="1" t="s">
        <v>29</v>
      </c>
      <c r="B7939" s="1" t="s">
        <v>10208</v>
      </c>
      <c r="C7939" s="2" t="s">
        <v>10189</v>
      </c>
      <c r="D7939" s="1" t="s">
        <v>19</v>
      </c>
      <c r="E7939" s="3" t="str">
        <f t="shared" si="177"/>
        <v>2-Pack XIAOMI REDMI 13C Skärmskydd - Härdat Glas 9H - Super kvalitet 3D</v>
      </c>
      <c r="F7939" s="1" t="s">
        <v>103</v>
      </c>
      <c r="G7939" s="1" t="s">
        <v>104</v>
      </c>
      <c r="H7939" s="1" t="s">
        <v>105</v>
      </c>
      <c r="I7939" s="1" t="s">
        <v>16</v>
      </c>
      <c r="J7939" s="1" t="s">
        <v>23</v>
      </c>
      <c r="K7939" s="1" t="s">
        <v>16</v>
      </c>
      <c r="L7939" s="1" t="s">
        <v>16</v>
      </c>
      <c r="M7939" s="1" t="s">
        <v>16</v>
      </c>
      <c r="N7939" s="1" t="s">
        <v>16</v>
      </c>
      <c r="O7939" s="1">
        <v>63.2</v>
      </c>
      <c r="P7939" s="1">
        <v>1.0</v>
      </c>
    </row>
    <row r="7940">
      <c r="A7940" s="1" t="s">
        <v>29</v>
      </c>
      <c r="B7940" s="1" t="s">
        <v>10209</v>
      </c>
      <c r="C7940" s="2" t="s">
        <v>10189</v>
      </c>
      <c r="D7940" s="1" t="s">
        <v>19</v>
      </c>
      <c r="E7940" s="3" t="str">
        <f>HYPERLINK("https://fyndiq.se/produkt/13e76851ca504320/", "2-Pack Samsung Galaxy S22 Ultra - Härdat glas 9H - Top kvalitet")</f>
        <v>2-Pack Samsung Galaxy S22 Ultra - Härdat glas 9H - Top kvalitet</v>
      </c>
      <c r="F7940" s="1" t="s">
        <v>140</v>
      </c>
      <c r="G7940" s="1" t="s">
        <v>141</v>
      </c>
      <c r="H7940" s="1" t="s">
        <v>142</v>
      </c>
      <c r="I7940" s="1" t="s">
        <v>16</v>
      </c>
      <c r="J7940" s="1" t="s">
        <v>23</v>
      </c>
      <c r="K7940" s="1" t="s">
        <v>16</v>
      </c>
      <c r="L7940" s="1" t="s">
        <v>16</v>
      </c>
      <c r="M7940" s="1" t="s">
        <v>16</v>
      </c>
      <c r="N7940" s="1" t="s">
        <v>16</v>
      </c>
      <c r="O7940" s="1">
        <v>63.2</v>
      </c>
      <c r="P7940" s="1">
        <v>1.0</v>
      </c>
    </row>
    <row r="7941">
      <c r="A7941" s="1" t="s">
        <v>29</v>
      </c>
      <c r="B7941" s="1" t="s">
        <v>10210</v>
      </c>
      <c r="C7941" s="2" t="s">
        <v>10189</v>
      </c>
      <c r="D7941" s="1" t="s">
        <v>19</v>
      </c>
      <c r="E7941" s="3" t="str">
        <f t="shared" ref="E7941:E7942" si="178">HYPERLINK("https://fyndiq.se/produkt/ef10e4ba492c46df/", "2-Pack Samsung S23 FE 5G - 9H Härdat Glass - Super Kvalitet 3D")</f>
        <v>2-Pack Samsung S23 FE 5G - 9H Härdat Glass - Super Kvalitet 3D</v>
      </c>
      <c r="F7941" s="1" t="s">
        <v>2521</v>
      </c>
      <c r="G7941" s="1" t="s">
        <v>2522</v>
      </c>
      <c r="H7941" s="1" t="s">
        <v>2523</v>
      </c>
      <c r="I7941" s="1" t="s">
        <v>16</v>
      </c>
      <c r="J7941" s="1" t="s">
        <v>23</v>
      </c>
      <c r="K7941" s="1" t="s">
        <v>16</v>
      </c>
      <c r="L7941" s="1" t="s">
        <v>16</v>
      </c>
      <c r="M7941" s="1" t="s">
        <v>16</v>
      </c>
      <c r="N7941" s="1" t="s">
        <v>16</v>
      </c>
      <c r="O7941" s="1">
        <v>63.2</v>
      </c>
      <c r="P7941" s="1">
        <v>1.0</v>
      </c>
    </row>
    <row r="7942">
      <c r="A7942" s="1" t="s">
        <v>29</v>
      </c>
      <c r="B7942" s="1" t="s">
        <v>10211</v>
      </c>
      <c r="C7942" s="2" t="s">
        <v>10189</v>
      </c>
      <c r="D7942" s="1" t="s">
        <v>19</v>
      </c>
      <c r="E7942" s="3" t="str">
        <f t="shared" si="178"/>
        <v>2-Pack Samsung S23 FE 5G - 9H Härdat Glass - Super Kvalitet 3D</v>
      </c>
      <c r="F7942" s="1" t="s">
        <v>2521</v>
      </c>
      <c r="G7942" s="1" t="s">
        <v>2522</v>
      </c>
      <c r="H7942" s="1" t="s">
        <v>2523</v>
      </c>
      <c r="I7942" s="1" t="s">
        <v>16</v>
      </c>
      <c r="J7942" s="1" t="s">
        <v>23</v>
      </c>
      <c r="K7942" s="1" t="s">
        <v>16</v>
      </c>
      <c r="L7942" s="1" t="s">
        <v>16</v>
      </c>
      <c r="M7942" s="1" t="s">
        <v>16</v>
      </c>
      <c r="N7942" s="1" t="s">
        <v>16</v>
      </c>
      <c r="O7942" s="1">
        <v>63.2</v>
      </c>
      <c r="P7942" s="1">
        <v>1.0</v>
      </c>
    </row>
    <row r="7943">
      <c r="A7943" s="1" t="s">
        <v>29</v>
      </c>
      <c r="B7943" s="1" t="s">
        <v>10212</v>
      </c>
      <c r="C7943" s="2" t="s">
        <v>10189</v>
      </c>
      <c r="D7943" s="1" t="s">
        <v>19</v>
      </c>
      <c r="E7943" s="3" t="str">
        <f>HYPERLINK("https://fyndiq.se/produkt/ab30e6eab2d04eda/", "2-Pack XIAOMI REDMI 13C Skärmskydd - Härdat Glas 9H - Super kvalitet 3D")</f>
        <v>2-Pack XIAOMI REDMI 13C Skärmskydd - Härdat Glas 9H - Super kvalitet 3D</v>
      </c>
      <c r="F7943" s="1" t="s">
        <v>1951</v>
      </c>
      <c r="G7943" s="1" t="s">
        <v>1952</v>
      </c>
      <c r="H7943" s="1" t="s">
        <v>1953</v>
      </c>
      <c r="I7943" s="1" t="s">
        <v>16</v>
      </c>
      <c r="J7943" s="1" t="s">
        <v>23</v>
      </c>
      <c r="K7943" s="1" t="s">
        <v>16</v>
      </c>
      <c r="L7943" s="1" t="s">
        <v>16</v>
      </c>
      <c r="M7943" s="1" t="s">
        <v>16</v>
      </c>
      <c r="N7943" s="1" t="s">
        <v>16</v>
      </c>
      <c r="O7943" s="1">
        <v>63.2</v>
      </c>
      <c r="P7943" s="1">
        <v>1.0</v>
      </c>
    </row>
    <row r="7944">
      <c r="A7944" s="1" t="s">
        <v>29</v>
      </c>
      <c r="B7944" s="1" t="s">
        <v>10213</v>
      </c>
      <c r="C7944" s="2" t="s">
        <v>10189</v>
      </c>
      <c r="D7944" s="1" t="s">
        <v>19</v>
      </c>
      <c r="E7944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7944" s="1" t="s">
        <v>6199</v>
      </c>
      <c r="G7944" s="1" t="s">
        <v>6200</v>
      </c>
      <c r="H7944" s="1" t="s">
        <v>6201</v>
      </c>
      <c r="I7944" s="1" t="s">
        <v>16</v>
      </c>
      <c r="J7944" s="1" t="s">
        <v>23</v>
      </c>
      <c r="K7944" s="1" t="s">
        <v>16</v>
      </c>
      <c r="L7944" s="1" t="s">
        <v>16</v>
      </c>
      <c r="M7944" s="1" t="s">
        <v>16</v>
      </c>
      <c r="N7944" s="1" t="s">
        <v>16</v>
      </c>
      <c r="O7944" s="1">
        <v>63.2</v>
      </c>
      <c r="P7944" s="1">
        <v>1.0</v>
      </c>
    </row>
    <row r="7945">
      <c r="A7945" s="1" t="s">
        <v>29</v>
      </c>
      <c r="B7945" s="1" t="s">
        <v>10214</v>
      </c>
      <c r="C7945" s="2" t="s">
        <v>10189</v>
      </c>
      <c r="D7945" s="1" t="s">
        <v>19</v>
      </c>
      <c r="E7945" s="3" t="str">
        <f>HYPERLINK("https://fyndiq.se/produkt/a34f701dc60542a7/", "2 Pack Samsung Galaxy A32 - Härdat glas 9H - Super kvalitet 3D")</f>
        <v>2 Pack Samsung Galaxy A32 - Härdat glas 9H - Super kvalitet 3D</v>
      </c>
      <c r="F7945" s="1" t="s">
        <v>6491</v>
      </c>
      <c r="G7945" s="1" t="s">
        <v>6492</v>
      </c>
      <c r="H7945" s="1" t="s">
        <v>6493</v>
      </c>
      <c r="I7945" s="1" t="s">
        <v>16</v>
      </c>
      <c r="J7945" s="1" t="s">
        <v>23</v>
      </c>
      <c r="K7945" s="1" t="s">
        <v>16</v>
      </c>
      <c r="L7945" s="1" t="s">
        <v>16</v>
      </c>
      <c r="M7945" s="1" t="s">
        <v>16</v>
      </c>
      <c r="N7945" s="1" t="s">
        <v>16</v>
      </c>
      <c r="O7945" s="1">
        <v>63.2</v>
      </c>
      <c r="P7945" s="1">
        <v>1.0</v>
      </c>
    </row>
    <row r="7946">
      <c r="A7946" s="1" t="s">
        <v>29</v>
      </c>
      <c r="B7946" s="1" t="s">
        <v>10215</v>
      </c>
      <c r="C7946" s="2" t="s">
        <v>10189</v>
      </c>
      <c r="D7946" s="1" t="s">
        <v>19</v>
      </c>
      <c r="E7946" s="3" t="str">
        <f>HYPERLINK("https://fyndiq.se/produkt/a00b62acc6644fd2/", "2-Pack Samsung Galaxy S10 - Härdat glas 9H – Super kvalitet 3D")</f>
        <v>2-Pack Samsung Galaxy S10 - Härdat glas 9H – Super kvalitet 3D</v>
      </c>
      <c r="F7946" s="1" t="s">
        <v>1291</v>
      </c>
      <c r="G7946" s="1" t="s">
        <v>1292</v>
      </c>
      <c r="H7946" s="1" t="s">
        <v>1293</v>
      </c>
      <c r="I7946" s="1" t="s">
        <v>16</v>
      </c>
      <c r="J7946" s="1" t="s">
        <v>23</v>
      </c>
      <c r="K7946" s="1" t="s">
        <v>16</v>
      </c>
      <c r="L7946" s="1" t="s">
        <v>16</v>
      </c>
      <c r="M7946" s="1" t="s">
        <v>16</v>
      </c>
      <c r="N7946" s="1" t="s">
        <v>16</v>
      </c>
      <c r="O7946" s="1">
        <v>63.2</v>
      </c>
      <c r="P7946" s="1">
        <v>1.0</v>
      </c>
    </row>
    <row r="7947">
      <c r="A7947" s="1" t="s">
        <v>29</v>
      </c>
      <c r="B7947" s="1" t="s">
        <v>10216</v>
      </c>
      <c r="C7947" s="2" t="s">
        <v>10189</v>
      </c>
      <c r="D7947" s="1" t="s">
        <v>19</v>
      </c>
      <c r="E7947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7947" s="1" t="s">
        <v>1481</v>
      </c>
      <c r="G7947" s="1" t="s">
        <v>1482</v>
      </c>
      <c r="H7947" s="1" t="s">
        <v>1483</v>
      </c>
      <c r="I7947" s="1" t="s">
        <v>16</v>
      </c>
      <c r="J7947" s="1" t="s">
        <v>23</v>
      </c>
      <c r="K7947" s="1" t="s">
        <v>16</v>
      </c>
      <c r="L7947" s="1" t="s">
        <v>16</v>
      </c>
      <c r="M7947" s="1" t="s">
        <v>16</v>
      </c>
      <c r="N7947" s="1" t="s">
        <v>16</v>
      </c>
      <c r="O7947" s="1">
        <v>63.2</v>
      </c>
      <c r="P7947" s="1">
        <v>1.0</v>
      </c>
    </row>
    <row r="7948">
      <c r="A7948" s="1" t="s">
        <v>29</v>
      </c>
      <c r="B7948" s="1" t="s">
        <v>10217</v>
      </c>
      <c r="C7948" s="2" t="s">
        <v>10189</v>
      </c>
      <c r="D7948" s="1" t="s">
        <v>19</v>
      </c>
      <c r="E794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7948" s="1" t="s">
        <v>977</v>
      </c>
      <c r="G7948" s="1" t="s">
        <v>978</v>
      </c>
      <c r="H7948" s="1" t="s">
        <v>979</v>
      </c>
      <c r="I7948" s="1" t="s">
        <v>16</v>
      </c>
      <c r="J7948" s="1" t="s">
        <v>23</v>
      </c>
      <c r="K7948" s="1" t="s">
        <v>16</v>
      </c>
      <c r="L7948" s="1" t="s">
        <v>16</v>
      </c>
      <c r="M7948" s="1" t="s">
        <v>16</v>
      </c>
      <c r="N7948" s="1" t="s">
        <v>16</v>
      </c>
      <c r="O7948" s="1">
        <v>63.2</v>
      </c>
      <c r="P7948" s="1">
        <v>1.0</v>
      </c>
    </row>
    <row r="7949">
      <c r="A7949" s="1" t="s">
        <v>29</v>
      </c>
      <c r="B7949" s="1" t="s">
        <v>10218</v>
      </c>
      <c r="C7949" s="2" t="s">
        <v>10189</v>
      </c>
      <c r="D7949" s="1" t="s">
        <v>19</v>
      </c>
      <c r="E7949" s="3" t="str">
        <f>HYPERLINK("https://fyndiq.se/produkt/56c72c0ba5f749b5/", "2-Pack SAMSUNG S24 Skärmskydd - Härdat Glas 9H - Super kvalitet 3D")</f>
        <v>2-Pack SAMSUNG S24 Skärmskydd - Härdat Glas 9H - Super kvalitet 3D</v>
      </c>
      <c r="F7949" s="1" t="s">
        <v>263</v>
      </c>
      <c r="G7949" s="1" t="s">
        <v>264</v>
      </c>
      <c r="H7949" s="1" t="s">
        <v>265</v>
      </c>
      <c r="I7949" s="1" t="s">
        <v>16</v>
      </c>
      <c r="J7949" s="1" t="s">
        <v>23</v>
      </c>
      <c r="K7949" s="1" t="s">
        <v>16</v>
      </c>
      <c r="L7949" s="1" t="s">
        <v>16</v>
      </c>
      <c r="M7949" s="1" t="s">
        <v>16</v>
      </c>
      <c r="N7949" s="1" t="s">
        <v>16</v>
      </c>
      <c r="O7949" s="1">
        <v>71.2</v>
      </c>
      <c r="P7949" s="1">
        <v>1.0</v>
      </c>
    </row>
    <row r="7950">
      <c r="A7950" s="1" t="s">
        <v>29</v>
      </c>
      <c r="B7950" s="1" t="s">
        <v>10219</v>
      </c>
      <c r="C7950" s="2" t="s">
        <v>10189</v>
      </c>
      <c r="D7950" s="1" t="s">
        <v>19</v>
      </c>
      <c r="E795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7950" s="1" t="s">
        <v>813</v>
      </c>
      <c r="G7950" s="1" t="s">
        <v>814</v>
      </c>
      <c r="H7950" s="1" t="s">
        <v>815</v>
      </c>
      <c r="I7950" s="1" t="s">
        <v>16</v>
      </c>
      <c r="J7950" s="1" t="s">
        <v>23</v>
      </c>
      <c r="K7950" s="1" t="s">
        <v>16</v>
      </c>
      <c r="L7950" s="1" t="s">
        <v>16</v>
      </c>
      <c r="M7950" s="1" t="s">
        <v>16</v>
      </c>
      <c r="N7950" s="1" t="s">
        <v>16</v>
      </c>
      <c r="O7950" s="1">
        <v>71.2</v>
      </c>
      <c r="P7950" s="1">
        <v>1.0</v>
      </c>
    </row>
    <row r="7951">
      <c r="A7951" s="1" t="s">
        <v>29</v>
      </c>
      <c r="B7951" s="1" t="s">
        <v>10220</v>
      </c>
      <c r="C7951" s="2" t="s">
        <v>10189</v>
      </c>
      <c r="D7951" s="1" t="s">
        <v>19</v>
      </c>
      <c r="E7951" s="3" t="str">
        <f>HYPERLINK("https://fyndiq.se/produkt/5979eab621bf49b3/", "3-Pack SAMSUNG TAB A7 LITE 5G 3 PACK Skärmskydd - Härdat Glas 9H - Super kvalitet 3D")</f>
        <v>3-Pack SAMSUNG TAB A7 LITE 5G 3 PACK Skärmskydd - Härdat Glas 9H - Super kvalitet 3D</v>
      </c>
      <c r="F7951" s="1" t="s">
        <v>10221</v>
      </c>
      <c r="G7951" s="1" t="s">
        <v>10222</v>
      </c>
      <c r="H7951" s="1" t="s">
        <v>10223</v>
      </c>
      <c r="I7951" s="1" t="s">
        <v>1673</v>
      </c>
      <c r="J7951" s="1" t="s">
        <v>9</v>
      </c>
      <c r="K7951" s="2" t="s">
        <v>7158</v>
      </c>
      <c r="L7951" s="1" t="s">
        <v>2811</v>
      </c>
      <c r="M7951" s="1" t="s">
        <v>16</v>
      </c>
      <c r="N7951" s="1" t="s">
        <v>16</v>
      </c>
      <c r="O7951" s="1">
        <v>151.2</v>
      </c>
      <c r="P7951" s="1">
        <v>1.0</v>
      </c>
    </row>
    <row r="7952">
      <c r="A7952" s="1" t="s">
        <v>29</v>
      </c>
      <c r="B7952" s="1" t="s">
        <v>10224</v>
      </c>
      <c r="C7952" s="2" t="s">
        <v>10189</v>
      </c>
      <c r="D7952" s="1" t="s">
        <v>19</v>
      </c>
      <c r="E7952" s="3" t="str">
        <f>HYPERLINK("https://fyndiq.se/produkt/614ecb98d35c4fc9/", "2 Pack Xiaomi Redmi Note 11 Pro 5G-Härdat glas 9H-Super kvalitet")</f>
        <v>2 Pack Xiaomi Redmi Note 11 Pro 5G-Härdat glas 9H-Super kvalitet</v>
      </c>
      <c r="F7952" s="1" t="s">
        <v>862</v>
      </c>
      <c r="G7952" s="1" t="s">
        <v>863</v>
      </c>
      <c r="H7952" s="1" t="s">
        <v>864</v>
      </c>
      <c r="I7952" s="1" t="s">
        <v>16</v>
      </c>
      <c r="J7952" s="1" t="s">
        <v>23</v>
      </c>
      <c r="K7952" s="1" t="s">
        <v>16</v>
      </c>
      <c r="L7952" s="1" t="s">
        <v>16</v>
      </c>
      <c r="M7952" s="1" t="s">
        <v>16</v>
      </c>
      <c r="N7952" s="1" t="s">
        <v>16</v>
      </c>
      <c r="O7952" s="1">
        <v>63.2</v>
      </c>
      <c r="P7952" s="1">
        <v>1.0</v>
      </c>
    </row>
    <row r="7953">
      <c r="A7953" s="1" t="s">
        <v>29</v>
      </c>
      <c r="B7953" s="1" t="s">
        <v>10225</v>
      </c>
      <c r="C7953" s="2" t="s">
        <v>10189</v>
      </c>
      <c r="D7953" s="1" t="s">
        <v>19</v>
      </c>
      <c r="E7953" s="3" t="str">
        <f>HYPERLINK("https://fyndiq.se/produkt/2477583187264ece/", "2-Pack Samsung S20 - 9H Härdat Glass - Top Kvalitet")</f>
        <v>2-Pack Samsung S20 - 9H Härdat Glass - Top Kvalitet</v>
      </c>
      <c r="F7953" s="1" t="s">
        <v>124</v>
      </c>
      <c r="G7953" s="1" t="s">
        <v>125</v>
      </c>
      <c r="H7953" s="1" t="s">
        <v>126</v>
      </c>
      <c r="I7953" s="1" t="s">
        <v>16</v>
      </c>
      <c r="J7953" s="1" t="s">
        <v>23</v>
      </c>
      <c r="K7953" s="1" t="s">
        <v>16</v>
      </c>
      <c r="L7953" s="1" t="s">
        <v>16</v>
      </c>
      <c r="M7953" s="1" t="s">
        <v>16</v>
      </c>
      <c r="N7953" s="1" t="s">
        <v>16</v>
      </c>
      <c r="O7953" s="1">
        <v>71.2</v>
      </c>
      <c r="P7953" s="1">
        <v>1.0</v>
      </c>
    </row>
    <row r="7954">
      <c r="A7954" s="1" t="s">
        <v>29</v>
      </c>
      <c r="B7954" s="1" t="s">
        <v>10226</v>
      </c>
      <c r="C7954" s="2" t="s">
        <v>10189</v>
      </c>
      <c r="D7954" s="1" t="s">
        <v>19</v>
      </c>
      <c r="E7954" s="3" t="str">
        <f>HYPERLINK("https://fyndiq.se/produkt/09a1997ccc234c63/", "2-Pack Huawei P40 Pro - Härdat glas 9H – Super kvalitet 3D")</f>
        <v>2-Pack Huawei P40 Pro - Härdat glas 9H – Super kvalitet 3D</v>
      </c>
      <c r="F7954" s="1" t="s">
        <v>1152</v>
      </c>
      <c r="G7954" s="1" t="s">
        <v>1153</v>
      </c>
      <c r="H7954" s="1" t="s">
        <v>1154</v>
      </c>
      <c r="I7954" s="1" t="s">
        <v>16</v>
      </c>
      <c r="J7954" s="1" t="s">
        <v>23</v>
      </c>
      <c r="K7954" s="1" t="s">
        <v>16</v>
      </c>
      <c r="L7954" s="1" t="s">
        <v>16</v>
      </c>
      <c r="M7954" s="1" t="s">
        <v>16</v>
      </c>
      <c r="N7954" s="1" t="s">
        <v>16</v>
      </c>
      <c r="O7954" s="1">
        <v>71.2</v>
      </c>
      <c r="P7954" s="1">
        <v>1.0</v>
      </c>
    </row>
    <row r="7955">
      <c r="A7955" s="1" t="s">
        <v>29</v>
      </c>
      <c r="B7955" s="1" t="s">
        <v>10227</v>
      </c>
      <c r="C7955" s="2" t="s">
        <v>10189</v>
      </c>
      <c r="D7955" s="1" t="s">
        <v>19</v>
      </c>
      <c r="E7955" s="3" t="str">
        <f>HYPERLINK("https://fyndiq.se/produkt/7b4cb5f9439947b9/", "2-Pack iPhone SE 2020 Svart - Härdat Glas 9H - Super Kvalitet 3D")</f>
        <v>2-Pack iPhone SE 2020 Svart - Härdat Glas 9H - Super Kvalitet 3D</v>
      </c>
      <c r="F7955" s="1" t="s">
        <v>175</v>
      </c>
      <c r="G7955" s="1" t="s">
        <v>176</v>
      </c>
      <c r="H7955" s="1" t="s">
        <v>177</v>
      </c>
      <c r="I7955" s="1" t="s">
        <v>16</v>
      </c>
      <c r="J7955" s="1" t="s">
        <v>23</v>
      </c>
      <c r="K7955" s="1" t="s">
        <v>16</v>
      </c>
      <c r="L7955" s="1" t="s">
        <v>16</v>
      </c>
      <c r="M7955" s="1" t="s">
        <v>16</v>
      </c>
      <c r="N7955" s="1" t="s">
        <v>16</v>
      </c>
      <c r="O7955" s="1">
        <v>55.2</v>
      </c>
      <c r="P7955" s="1">
        <v>1.0</v>
      </c>
    </row>
    <row r="7956">
      <c r="A7956" s="1" t="s">
        <v>29</v>
      </c>
      <c r="B7956" s="1" t="s">
        <v>10228</v>
      </c>
      <c r="C7956" s="2" t="s">
        <v>10189</v>
      </c>
      <c r="D7956" s="1" t="s">
        <v>19</v>
      </c>
      <c r="E7956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7956" s="1" t="s">
        <v>1383</v>
      </c>
      <c r="G7956" s="1" t="s">
        <v>1384</v>
      </c>
      <c r="H7956" s="1" t="s">
        <v>1385</v>
      </c>
      <c r="I7956" s="1" t="s">
        <v>16</v>
      </c>
      <c r="J7956" s="1" t="s">
        <v>23</v>
      </c>
      <c r="K7956" s="1" t="s">
        <v>16</v>
      </c>
      <c r="L7956" s="1" t="s">
        <v>16</v>
      </c>
      <c r="M7956" s="1" t="s">
        <v>16</v>
      </c>
      <c r="N7956" s="1" t="s">
        <v>16</v>
      </c>
      <c r="O7956" s="1">
        <v>79.2</v>
      </c>
      <c r="P7956" s="1">
        <v>1.0</v>
      </c>
    </row>
    <row r="7957">
      <c r="A7957" s="1" t="s">
        <v>29</v>
      </c>
      <c r="B7957" s="1" t="s">
        <v>10229</v>
      </c>
      <c r="C7957" s="2" t="s">
        <v>10189</v>
      </c>
      <c r="D7957" s="1" t="s">
        <v>19</v>
      </c>
      <c r="E7957" s="3" t="str">
        <f>HYPERLINK("https://fyndiq.se/produkt/432d784756a84eff/", "2-Pack Samsung Galaxy S20FE - Härdat Glas-9H -Super kvalitet 3D")</f>
        <v>2-Pack Samsung Galaxy S20FE - Härdat Glas-9H -Super kvalitet 3D</v>
      </c>
      <c r="F7957" s="1" t="s">
        <v>1078</v>
      </c>
      <c r="G7957" s="1" t="s">
        <v>1079</v>
      </c>
      <c r="H7957" s="1" t="s">
        <v>1080</v>
      </c>
      <c r="I7957" s="1" t="s">
        <v>16</v>
      </c>
      <c r="J7957" s="1" t="s">
        <v>23</v>
      </c>
      <c r="K7957" s="1" t="s">
        <v>16</v>
      </c>
      <c r="L7957" s="1" t="s">
        <v>16</v>
      </c>
      <c r="M7957" s="1" t="s">
        <v>16</v>
      </c>
      <c r="N7957" s="1" t="s">
        <v>16</v>
      </c>
      <c r="O7957" s="1">
        <v>63.2</v>
      </c>
      <c r="P7957" s="1">
        <v>1.0</v>
      </c>
    </row>
    <row r="7958">
      <c r="A7958" s="1" t="s">
        <v>29</v>
      </c>
      <c r="B7958" s="1" t="s">
        <v>10230</v>
      </c>
      <c r="C7958" s="2" t="s">
        <v>10189</v>
      </c>
      <c r="D7958" s="1" t="s">
        <v>19</v>
      </c>
      <c r="E795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7958" s="1" t="s">
        <v>388</v>
      </c>
      <c r="G7958" s="1" t="s">
        <v>389</v>
      </c>
      <c r="H7958" s="1" t="s">
        <v>390</v>
      </c>
      <c r="I7958" s="1" t="s">
        <v>16</v>
      </c>
      <c r="J7958" s="1" t="s">
        <v>23</v>
      </c>
      <c r="K7958" s="1" t="s">
        <v>16</v>
      </c>
      <c r="L7958" s="1" t="s">
        <v>16</v>
      </c>
      <c r="M7958" s="1" t="s">
        <v>16</v>
      </c>
      <c r="N7958" s="1" t="s">
        <v>16</v>
      </c>
      <c r="O7958" s="1">
        <v>63.2</v>
      </c>
      <c r="P7958" s="1">
        <v>1.0</v>
      </c>
    </row>
    <row r="7959">
      <c r="A7959" s="1" t="s">
        <v>29</v>
      </c>
      <c r="B7959" s="1" t="s">
        <v>10231</v>
      </c>
      <c r="C7959" s="2" t="s">
        <v>10189</v>
      </c>
      <c r="D7959" s="1" t="s">
        <v>19</v>
      </c>
      <c r="E795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7959" s="1" t="s">
        <v>2144</v>
      </c>
      <c r="G7959" s="1" t="s">
        <v>2145</v>
      </c>
      <c r="H7959" s="1" t="s">
        <v>2146</v>
      </c>
      <c r="I7959" s="1" t="s">
        <v>16</v>
      </c>
      <c r="J7959" s="1" t="s">
        <v>23</v>
      </c>
      <c r="K7959" s="1" t="s">
        <v>16</v>
      </c>
      <c r="L7959" s="1" t="s">
        <v>16</v>
      </c>
      <c r="M7959" s="1" t="s">
        <v>16</v>
      </c>
      <c r="N7959" s="1" t="s">
        <v>16</v>
      </c>
      <c r="O7959" s="1">
        <v>63.2</v>
      </c>
      <c r="P7959" s="1">
        <v>1.0</v>
      </c>
    </row>
    <row r="7960">
      <c r="A7960" s="1" t="s">
        <v>29</v>
      </c>
      <c r="B7960" s="1" t="s">
        <v>10232</v>
      </c>
      <c r="C7960" s="2" t="s">
        <v>10189</v>
      </c>
      <c r="D7960" s="1" t="s">
        <v>19</v>
      </c>
      <c r="E796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7960" s="1" t="s">
        <v>760</v>
      </c>
      <c r="G7960" s="1" t="s">
        <v>761</v>
      </c>
      <c r="H7960" s="1" t="s">
        <v>762</v>
      </c>
      <c r="I7960" s="1" t="s">
        <v>16</v>
      </c>
      <c r="J7960" s="1" t="s">
        <v>23</v>
      </c>
      <c r="K7960" s="1" t="s">
        <v>16</v>
      </c>
      <c r="L7960" s="1" t="s">
        <v>16</v>
      </c>
      <c r="M7960" s="1" t="s">
        <v>16</v>
      </c>
      <c r="N7960" s="1" t="s">
        <v>16</v>
      </c>
      <c r="O7960" s="1">
        <v>63.2</v>
      </c>
      <c r="P7960" s="1">
        <v>1.0</v>
      </c>
    </row>
    <row r="7961">
      <c r="A7961" s="1" t="s">
        <v>29</v>
      </c>
      <c r="B7961" s="1" t="s">
        <v>10233</v>
      </c>
      <c r="C7961" s="2" t="s">
        <v>10189</v>
      </c>
      <c r="D7961" s="1" t="s">
        <v>19</v>
      </c>
      <c r="E7961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961" s="1" t="s">
        <v>51</v>
      </c>
      <c r="G7961" s="1" t="s">
        <v>52</v>
      </c>
      <c r="H7961" s="1" t="s">
        <v>53</v>
      </c>
      <c r="I7961" s="1" t="s">
        <v>16</v>
      </c>
      <c r="J7961" s="1" t="s">
        <v>23</v>
      </c>
      <c r="K7961" s="1" t="s">
        <v>16</v>
      </c>
      <c r="L7961" s="1" t="s">
        <v>16</v>
      </c>
      <c r="M7961" s="1" t="s">
        <v>16</v>
      </c>
      <c r="N7961" s="1" t="s">
        <v>16</v>
      </c>
      <c r="O7961" s="1">
        <v>87.2</v>
      </c>
      <c r="P7961" s="1">
        <v>1.0</v>
      </c>
    </row>
    <row r="7962">
      <c r="A7962" s="1" t="s">
        <v>29</v>
      </c>
      <c r="B7962" s="1" t="s">
        <v>10234</v>
      </c>
      <c r="C7962" s="2" t="s">
        <v>10189</v>
      </c>
      <c r="D7962" s="1" t="s">
        <v>19</v>
      </c>
      <c r="E7962" s="3" t="str">
        <f>HYPERLINK("https://fyndiq.se/produkt/94a67bbe1c4a4666/", "2-Pack Samsung Xcover 7 Skärmskydd i Härdat Glas")</f>
        <v>2-Pack Samsung Xcover 7 Skärmskydd i Härdat Glas</v>
      </c>
      <c r="F7962" s="1" t="s">
        <v>1908</v>
      </c>
      <c r="G7962" s="1" t="s">
        <v>1909</v>
      </c>
      <c r="H7962" s="1" t="s">
        <v>1910</v>
      </c>
      <c r="I7962" s="1" t="s">
        <v>16</v>
      </c>
      <c r="J7962" s="1" t="s">
        <v>23</v>
      </c>
      <c r="K7962" s="1" t="s">
        <v>16</v>
      </c>
      <c r="L7962" s="1" t="s">
        <v>16</v>
      </c>
      <c r="M7962" s="1" t="s">
        <v>16</v>
      </c>
      <c r="N7962" s="1" t="s">
        <v>16</v>
      </c>
      <c r="O7962" s="1">
        <v>71.2</v>
      </c>
      <c r="P7962" s="1">
        <v>1.0</v>
      </c>
    </row>
    <row r="7963">
      <c r="A7963" s="1" t="s">
        <v>29</v>
      </c>
      <c r="B7963" s="1" t="s">
        <v>10235</v>
      </c>
      <c r="C7963" s="2" t="s">
        <v>10189</v>
      </c>
      <c r="D7963" s="1" t="s">
        <v>19</v>
      </c>
      <c r="E796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7963" s="1" t="s">
        <v>729</v>
      </c>
      <c r="G7963" s="1" t="s">
        <v>730</v>
      </c>
      <c r="H7963" s="1" t="s">
        <v>731</v>
      </c>
      <c r="I7963" s="1" t="s">
        <v>16</v>
      </c>
      <c r="J7963" s="1" t="s">
        <v>23</v>
      </c>
      <c r="K7963" s="1" t="s">
        <v>16</v>
      </c>
      <c r="L7963" s="1" t="s">
        <v>16</v>
      </c>
      <c r="M7963" s="1" t="s">
        <v>16</v>
      </c>
      <c r="N7963" s="1" t="s">
        <v>16</v>
      </c>
      <c r="O7963" s="1">
        <v>63.2</v>
      </c>
      <c r="P7963" s="1">
        <v>1.0</v>
      </c>
    </row>
    <row r="7964">
      <c r="A7964" s="1" t="s">
        <v>29</v>
      </c>
      <c r="B7964" s="1" t="s">
        <v>10236</v>
      </c>
      <c r="C7964" s="2" t="s">
        <v>10189</v>
      </c>
      <c r="D7964" s="1" t="s">
        <v>19</v>
      </c>
      <c r="E7964" s="3" t="str">
        <f>HYPERLINK("https://fyndiq.se/produkt/f4e95b294a424d40/", "2-Pack Samsung S10 Skärmskydd - Härdat Glas 9H - Super kvalitet 3D")</f>
        <v>2-Pack Samsung S10 Skärmskydd - Härdat Glas 9H - Super kvalitet 3D</v>
      </c>
      <c r="F7964" s="1" t="s">
        <v>353</v>
      </c>
      <c r="G7964" s="1" t="s">
        <v>354</v>
      </c>
      <c r="H7964" s="1" t="s">
        <v>355</v>
      </c>
      <c r="I7964" s="1" t="s">
        <v>16</v>
      </c>
      <c r="J7964" s="1" t="s">
        <v>23</v>
      </c>
      <c r="K7964" s="1" t="s">
        <v>16</v>
      </c>
      <c r="L7964" s="1" t="s">
        <v>16</v>
      </c>
      <c r="M7964" s="1" t="s">
        <v>16</v>
      </c>
      <c r="N7964" s="1" t="s">
        <v>16</v>
      </c>
      <c r="O7964" s="1">
        <v>63.2</v>
      </c>
      <c r="P7964" s="1">
        <v>1.0</v>
      </c>
    </row>
    <row r="7965">
      <c r="A7965" s="1" t="s">
        <v>29</v>
      </c>
      <c r="B7965" s="1" t="s">
        <v>10237</v>
      </c>
      <c r="C7965" s="2" t="s">
        <v>10189</v>
      </c>
      <c r="D7965" s="1" t="s">
        <v>19</v>
      </c>
      <c r="E7965" s="3" t="str">
        <f>HYPERLINK("https://fyndiq.se/produkt/c7514d43b0944bb0/", "Samsung NOTE 20 härdat glas 3D Top Kvalitet skärmskydd- Svart")</f>
        <v>Samsung NOTE 20 härdat glas 3D Top Kvalitet skärmskydd- Svart</v>
      </c>
      <c r="F7965" s="1" t="s">
        <v>6556</v>
      </c>
      <c r="G7965" s="1" t="s">
        <v>6557</v>
      </c>
      <c r="H7965" s="1" t="s">
        <v>6558</v>
      </c>
      <c r="I7965" s="1" t="s">
        <v>16</v>
      </c>
      <c r="J7965" s="1" t="s">
        <v>23</v>
      </c>
      <c r="K7965" s="1" t="s">
        <v>16</v>
      </c>
      <c r="L7965" s="1" t="s">
        <v>16</v>
      </c>
      <c r="M7965" s="1" t="s">
        <v>16</v>
      </c>
      <c r="N7965" s="1" t="s">
        <v>16</v>
      </c>
      <c r="O7965" s="1">
        <v>55.2</v>
      </c>
      <c r="P7965" s="1">
        <v>1.0</v>
      </c>
    </row>
    <row r="7966">
      <c r="A7966" s="1" t="s">
        <v>29</v>
      </c>
      <c r="B7966" s="1" t="s">
        <v>10238</v>
      </c>
      <c r="C7966" s="2" t="s">
        <v>10189</v>
      </c>
      <c r="D7966" s="1" t="s">
        <v>19</v>
      </c>
      <c r="E796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7966" s="1" t="s">
        <v>1209</v>
      </c>
      <c r="G7966" s="1" t="s">
        <v>1210</v>
      </c>
      <c r="H7966" s="1" t="s">
        <v>1211</v>
      </c>
      <c r="I7966" s="1" t="s">
        <v>16</v>
      </c>
      <c r="J7966" s="1" t="s">
        <v>23</v>
      </c>
      <c r="K7966" s="1" t="s">
        <v>16</v>
      </c>
      <c r="L7966" s="1" t="s">
        <v>16</v>
      </c>
      <c r="M7966" s="1" t="s">
        <v>16</v>
      </c>
      <c r="N7966" s="1" t="s">
        <v>16</v>
      </c>
      <c r="O7966" s="1">
        <v>79.2</v>
      </c>
      <c r="P7966" s="1">
        <v>1.0</v>
      </c>
    </row>
    <row r="7967">
      <c r="A7967" s="1" t="s">
        <v>29</v>
      </c>
      <c r="B7967" s="1" t="s">
        <v>10239</v>
      </c>
      <c r="C7967" s="2" t="s">
        <v>10189</v>
      </c>
      <c r="D7967" s="1" t="s">
        <v>19</v>
      </c>
      <c r="E7967" s="3" t="str">
        <f>HYPERLINK("https://fyndiq.se/produkt/925ae49423884615/", "2-Pack Samsung S22 Ultra Skärmskydd &amp; 1-Pack linsskydd -9H GLAS")</f>
        <v>2-Pack Samsung S22 Ultra Skärmskydd &amp; 1-Pack linsskydd -9H GLAS</v>
      </c>
      <c r="F7967" s="1" t="s">
        <v>335</v>
      </c>
      <c r="G7967" s="1" t="s">
        <v>336</v>
      </c>
      <c r="H7967" s="1" t="s">
        <v>337</v>
      </c>
      <c r="I7967" s="1" t="s">
        <v>16</v>
      </c>
      <c r="J7967" s="1" t="s">
        <v>23</v>
      </c>
      <c r="K7967" s="1" t="s">
        <v>16</v>
      </c>
      <c r="L7967" s="1" t="s">
        <v>16</v>
      </c>
      <c r="M7967" s="1" t="s">
        <v>16</v>
      </c>
      <c r="N7967" s="1" t="s">
        <v>16</v>
      </c>
      <c r="O7967" s="1">
        <v>71.2</v>
      </c>
      <c r="P7967" s="1">
        <v>1.0</v>
      </c>
    </row>
    <row r="7968">
      <c r="A7968" s="1" t="s">
        <v>29</v>
      </c>
      <c r="B7968" s="1" t="s">
        <v>10240</v>
      </c>
      <c r="C7968" s="2" t="s">
        <v>10189</v>
      </c>
      <c r="D7968" s="1" t="s">
        <v>19</v>
      </c>
      <c r="E7968" s="3" t="str">
        <f>HYPERLINK("https://fyndiq.se/produkt/f7b16236096d401a/", "2-Pack Google Pixel 7A - Härdat glas 9H - Super kvalitet 3D Skärmskydd")</f>
        <v>2-Pack Google Pixel 7A - Härdat glas 9H - Super kvalitet 3D Skärmskydd</v>
      </c>
      <c r="F7968" s="1" t="s">
        <v>852</v>
      </c>
      <c r="G7968" s="1" t="s">
        <v>853</v>
      </c>
      <c r="H7968" s="1" t="s">
        <v>854</v>
      </c>
      <c r="I7968" s="1" t="s">
        <v>16</v>
      </c>
      <c r="J7968" s="1" t="s">
        <v>23</v>
      </c>
      <c r="K7968" s="1" t="s">
        <v>16</v>
      </c>
      <c r="L7968" s="1" t="s">
        <v>16</v>
      </c>
      <c r="M7968" s="1" t="s">
        <v>16</v>
      </c>
      <c r="N7968" s="1" t="s">
        <v>16</v>
      </c>
      <c r="O7968" s="1">
        <v>63.2</v>
      </c>
      <c r="P7968" s="1">
        <v>1.0</v>
      </c>
    </row>
    <row r="7969">
      <c r="A7969" s="1" t="s">
        <v>29</v>
      </c>
      <c r="B7969" s="1" t="s">
        <v>10241</v>
      </c>
      <c r="C7969" s="2" t="s">
        <v>10189</v>
      </c>
      <c r="D7969" s="1" t="s">
        <v>19</v>
      </c>
      <c r="E7969" s="3" t="str">
        <f>HYPERLINK("https://fyndiq.se/produkt/dfe28e565d2e4c8d/", "2 Pack Samsung S21 FE - 9H Härdat Glass - Super Kvalitet 3D")</f>
        <v>2 Pack Samsung S21 FE - 9H Härdat Glass - Super Kvalitet 3D</v>
      </c>
      <c r="F7969" s="1" t="s">
        <v>276</v>
      </c>
      <c r="G7969" s="1" t="s">
        <v>277</v>
      </c>
      <c r="H7969" s="1" t="s">
        <v>278</v>
      </c>
      <c r="I7969" s="1" t="s">
        <v>16</v>
      </c>
      <c r="J7969" s="1" t="s">
        <v>23</v>
      </c>
      <c r="K7969" s="1" t="s">
        <v>16</v>
      </c>
      <c r="L7969" s="1" t="s">
        <v>16</v>
      </c>
      <c r="M7969" s="1" t="s">
        <v>16</v>
      </c>
      <c r="N7969" s="1" t="s">
        <v>16</v>
      </c>
      <c r="O7969" s="1">
        <v>63.2</v>
      </c>
      <c r="P7969" s="1">
        <v>1.0</v>
      </c>
    </row>
    <row r="7970">
      <c r="A7970" s="1" t="s">
        <v>29</v>
      </c>
      <c r="B7970" s="1" t="s">
        <v>10242</v>
      </c>
      <c r="C7970" s="2" t="s">
        <v>10189</v>
      </c>
      <c r="D7970" s="1" t="s">
        <v>19</v>
      </c>
      <c r="E7970" s="3" t="str">
        <f>HYPERLINK("https://fyndiq.se/produkt/e4b87757208946c3/", "2-Pack Samsung S10E Skärmskydd - Härdat Glas 9H - Super kvalitet 3D")</f>
        <v>2-Pack Samsung S10E Skärmskydd - Härdat Glas 9H - Super kvalitet 3D</v>
      </c>
      <c r="F7970" s="1" t="s">
        <v>95</v>
      </c>
      <c r="G7970" s="1" t="s">
        <v>96</v>
      </c>
      <c r="H7970" s="1" t="s">
        <v>97</v>
      </c>
      <c r="I7970" s="1" t="s">
        <v>16</v>
      </c>
      <c r="J7970" s="1" t="s">
        <v>23</v>
      </c>
      <c r="K7970" s="1" t="s">
        <v>16</v>
      </c>
      <c r="L7970" s="1" t="s">
        <v>16</v>
      </c>
      <c r="M7970" s="1" t="s">
        <v>16</v>
      </c>
      <c r="N7970" s="1" t="s">
        <v>16</v>
      </c>
      <c r="O7970" s="1">
        <v>63.2</v>
      </c>
      <c r="P7970" s="1">
        <v>1.0</v>
      </c>
    </row>
    <row r="7971">
      <c r="A7971" s="1" t="s">
        <v>29</v>
      </c>
      <c r="B7971" s="1" t="s">
        <v>10243</v>
      </c>
      <c r="C7971" s="2" t="s">
        <v>10189</v>
      </c>
      <c r="D7971" s="1" t="s">
        <v>19</v>
      </c>
      <c r="E7971" s="3" t="str">
        <f>HYPERLINK("https://fyndiq.se/produkt/c26c9ffef37a436a/", "2-Pack Samsung A35 5G Skärmskydd i Härdat Glas")</f>
        <v>2-Pack Samsung A35 5G Skärmskydd i Härdat Glas</v>
      </c>
      <c r="F7971" s="1" t="s">
        <v>432</v>
      </c>
      <c r="G7971" s="1" t="s">
        <v>433</v>
      </c>
      <c r="H7971" s="1" t="s">
        <v>434</v>
      </c>
      <c r="I7971" s="1" t="s">
        <v>16</v>
      </c>
      <c r="J7971" s="1" t="s">
        <v>23</v>
      </c>
      <c r="K7971" s="1" t="s">
        <v>16</v>
      </c>
      <c r="L7971" s="1" t="s">
        <v>16</v>
      </c>
      <c r="M7971" s="1" t="s">
        <v>16</v>
      </c>
      <c r="N7971" s="1" t="s">
        <v>16</v>
      </c>
      <c r="O7971" s="1">
        <v>63.2</v>
      </c>
      <c r="P7971" s="1">
        <v>1.0</v>
      </c>
    </row>
    <row r="7972">
      <c r="A7972" s="1" t="s">
        <v>29</v>
      </c>
      <c r="B7972" s="1" t="s">
        <v>10244</v>
      </c>
      <c r="C7972" s="2" t="s">
        <v>10189</v>
      </c>
      <c r="D7972" s="1" t="s">
        <v>19</v>
      </c>
      <c r="E7972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7972" s="1" t="s">
        <v>1110</v>
      </c>
      <c r="G7972" s="1" t="s">
        <v>1111</v>
      </c>
      <c r="H7972" s="1" t="s">
        <v>1112</v>
      </c>
      <c r="I7972" s="1" t="s">
        <v>16</v>
      </c>
      <c r="J7972" s="1" t="s">
        <v>23</v>
      </c>
      <c r="K7972" s="1" t="s">
        <v>16</v>
      </c>
      <c r="L7972" s="1" t="s">
        <v>16</v>
      </c>
      <c r="M7972" s="1" t="s">
        <v>16</v>
      </c>
      <c r="N7972" s="1" t="s">
        <v>16</v>
      </c>
      <c r="O7972" s="1">
        <v>71.2</v>
      </c>
      <c r="P7972" s="1">
        <v>1.0</v>
      </c>
    </row>
    <row r="7973">
      <c r="A7973" s="1" t="s">
        <v>29</v>
      </c>
      <c r="B7973" s="1" t="s">
        <v>10245</v>
      </c>
      <c r="C7973" s="2" t="s">
        <v>10189</v>
      </c>
      <c r="D7973" s="1" t="s">
        <v>19</v>
      </c>
      <c r="E7973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7973" s="1" t="s">
        <v>3599</v>
      </c>
      <c r="G7973" s="1" t="s">
        <v>3600</v>
      </c>
      <c r="H7973" s="1" t="s">
        <v>3601</v>
      </c>
      <c r="I7973" s="1" t="s">
        <v>16</v>
      </c>
      <c r="J7973" s="1" t="s">
        <v>23</v>
      </c>
      <c r="K7973" s="1" t="s">
        <v>16</v>
      </c>
      <c r="L7973" s="1" t="s">
        <v>16</v>
      </c>
      <c r="M7973" s="1" t="s">
        <v>16</v>
      </c>
      <c r="N7973" s="1" t="s">
        <v>16</v>
      </c>
      <c r="O7973" s="1">
        <v>71.2</v>
      </c>
      <c r="P7973" s="1">
        <v>1.0</v>
      </c>
    </row>
    <row r="7974">
      <c r="A7974" s="1" t="s">
        <v>29</v>
      </c>
      <c r="B7974" s="1" t="s">
        <v>10246</v>
      </c>
      <c r="C7974" s="2" t="s">
        <v>10189</v>
      </c>
      <c r="D7974" s="1" t="s">
        <v>19</v>
      </c>
      <c r="E7974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7974" s="1" t="s">
        <v>311</v>
      </c>
      <c r="G7974" s="1" t="s">
        <v>312</v>
      </c>
      <c r="H7974" s="1" t="s">
        <v>313</v>
      </c>
      <c r="I7974" s="1" t="s">
        <v>16</v>
      </c>
      <c r="J7974" s="1" t="s">
        <v>23</v>
      </c>
      <c r="K7974" s="1" t="s">
        <v>16</v>
      </c>
      <c r="L7974" s="1" t="s">
        <v>16</v>
      </c>
      <c r="M7974" s="1" t="s">
        <v>16</v>
      </c>
      <c r="N7974" s="1" t="s">
        <v>16</v>
      </c>
      <c r="O7974" s="1">
        <v>71.2</v>
      </c>
      <c r="P7974" s="1">
        <v>1.0</v>
      </c>
    </row>
    <row r="7975">
      <c r="A7975" s="1" t="s">
        <v>29</v>
      </c>
      <c r="B7975" s="1" t="s">
        <v>10247</v>
      </c>
      <c r="C7975" s="2" t="s">
        <v>10189</v>
      </c>
      <c r="D7975" s="1" t="s">
        <v>19</v>
      </c>
      <c r="E7975" s="3" t="str">
        <f>HYPERLINK("https://fyndiq.se/produkt/56c72c0ba5f749b5/", "2-Pack SAMSUNG S24 Skärmskydd - Härdat Glas 9H - Super kvalitet 3D")</f>
        <v>2-Pack SAMSUNG S24 Skärmskydd - Härdat Glas 9H - Super kvalitet 3D</v>
      </c>
      <c r="F7975" s="1" t="s">
        <v>263</v>
      </c>
      <c r="G7975" s="1" t="s">
        <v>264</v>
      </c>
      <c r="H7975" s="1" t="s">
        <v>265</v>
      </c>
      <c r="I7975" s="1" t="s">
        <v>16</v>
      </c>
      <c r="J7975" s="1" t="s">
        <v>23</v>
      </c>
      <c r="K7975" s="1" t="s">
        <v>16</v>
      </c>
      <c r="L7975" s="1" t="s">
        <v>16</v>
      </c>
      <c r="M7975" s="1" t="s">
        <v>16</v>
      </c>
      <c r="N7975" s="1" t="s">
        <v>16</v>
      </c>
      <c r="O7975" s="1">
        <v>71.2</v>
      </c>
      <c r="P7975" s="1">
        <v>1.0</v>
      </c>
    </row>
    <row r="7976">
      <c r="A7976" s="1" t="s">
        <v>29</v>
      </c>
      <c r="B7976" s="1" t="s">
        <v>10248</v>
      </c>
      <c r="C7976" s="2" t="s">
        <v>10189</v>
      </c>
      <c r="D7976" s="1" t="s">
        <v>19</v>
      </c>
      <c r="E7976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7976" s="1" t="s">
        <v>4440</v>
      </c>
      <c r="G7976" s="1" t="s">
        <v>4441</v>
      </c>
      <c r="H7976" s="1" t="s">
        <v>4442</v>
      </c>
      <c r="I7976" s="1" t="s">
        <v>16</v>
      </c>
      <c r="J7976" s="1" t="s">
        <v>23</v>
      </c>
      <c r="K7976" s="1" t="s">
        <v>16</v>
      </c>
      <c r="L7976" s="1" t="s">
        <v>16</v>
      </c>
      <c r="M7976" s="1" t="s">
        <v>16</v>
      </c>
      <c r="N7976" s="1" t="s">
        <v>16</v>
      </c>
      <c r="O7976" s="1">
        <v>71.2</v>
      </c>
      <c r="P7976" s="1">
        <v>1.0</v>
      </c>
    </row>
    <row r="7977">
      <c r="A7977" s="1" t="s">
        <v>29</v>
      </c>
      <c r="B7977" s="1" t="s">
        <v>10249</v>
      </c>
      <c r="C7977" s="2" t="s">
        <v>10189</v>
      </c>
      <c r="D7977" s="1" t="s">
        <v>19</v>
      </c>
      <c r="E7977" s="3" t="str">
        <f>HYPERLINK("https://fyndiq.se/produkt/aca65018f890445c/", "2 Pack Samsung Galaxy Note 10 - Härdat glas 9H-Super kvalitet 3D")</f>
        <v>2 Pack Samsung Galaxy Note 10 - Härdat glas 9H-Super kvalitet 3D</v>
      </c>
      <c r="F7977" s="1" t="s">
        <v>818</v>
      </c>
      <c r="G7977" s="1" t="s">
        <v>819</v>
      </c>
      <c r="H7977" s="1" t="s">
        <v>820</v>
      </c>
      <c r="I7977" s="1" t="s">
        <v>16</v>
      </c>
      <c r="J7977" s="1" t="s">
        <v>23</v>
      </c>
      <c r="K7977" s="1" t="s">
        <v>16</v>
      </c>
      <c r="L7977" s="1" t="s">
        <v>16</v>
      </c>
      <c r="M7977" s="1" t="s">
        <v>16</v>
      </c>
      <c r="N7977" s="1" t="s">
        <v>16</v>
      </c>
      <c r="O7977" s="1">
        <v>63.2</v>
      </c>
      <c r="P7977" s="1">
        <v>1.0</v>
      </c>
    </row>
    <row r="7978">
      <c r="A7978" s="1" t="s">
        <v>29</v>
      </c>
      <c r="B7978" s="1" t="s">
        <v>10250</v>
      </c>
      <c r="C7978" s="2" t="s">
        <v>10189</v>
      </c>
      <c r="D7978" s="1" t="s">
        <v>19</v>
      </c>
      <c r="E7978" s="3" t="str">
        <f>HYPERLINK("https://fyndiq.se/produkt/0b0a4498022e4979/", "2-Pack Samsung Galaxy A12 - Härdat Glas 9H - Super Kvalitet 3D")</f>
        <v>2-Pack Samsung Galaxy A12 - Härdat Glas 9H - Super Kvalitet 3D</v>
      </c>
      <c r="F7978" s="1" t="s">
        <v>683</v>
      </c>
      <c r="G7978" s="1" t="s">
        <v>684</v>
      </c>
      <c r="H7978" s="1" t="s">
        <v>685</v>
      </c>
      <c r="I7978" s="1" t="s">
        <v>16</v>
      </c>
      <c r="J7978" s="1" t="s">
        <v>23</v>
      </c>
      <c r="K7978" s="1" t="s">
        <v>16</v>
      </c>
      <c r="L7978" s="1" t="s">
        <v>16</v>
      </c>
      <c r="M7978" s="1" t="s">
        <v>16</v>
      </c>
      <c r="N7978" s="1" t="s">
        <v>16</v>
      </c>
      <c r="O7978" s="1">
        <v>63.2</v>
      </c>
      <c r="P7978" s="1">
        <v>1.0</v>
      </c>
    </row>
    <row r="7979">
      <c r="A7979" s="1" t="s">
        <v>29</v>
      </c>
      <c r="B7979" s="1" t="s">
        <v>10251</v>
      </c>
      <c r="C7979" s="2" t="s">
        <v>10189</v>
      </c>
      <c r="D7979" s="1" t="s">
        <v>19</v>
      </c>
      <c r="E7979" s="3" t="str">
        <f>HYPERLINK("https://fyndiq.se/produkt/082f3cf898c84831/", "2 Pack Galaxy S20 Ultra - Härdat glas 9H - Super kvalitet 3D")</f>
        <v>2 Pack Galaxy S20 Ultra - Härdat glas 9H - Super kvalitet 3D</v>
      </c>
      <c r="F7979" s="1" t="s">
        <v>460</v>
      </c>
      <c r="G7979" s="1" t="s">
        <v>461</v>
      </c>
      <c r="H7979" s="1" t="s">
        <v>462</v>
      </c>
      <c r="I7979" s="1" t="s">
        <v>16</v>
      </c>
      <c r="J7979" s="1" t="s">
        <v>23</v>
      </c>
      <c r="K7979" s="1" t="s">
        <v>16</v>
      </c>
      <c r="L7979" s="1" t="s">
        <v>16</v>
      </c>
      <c r="M7979" s="1" t="s">
        <v>16</v>
      </c>
      <c r="N7979" s="1" t="s">
        <v>16</v>
      </c>
      <c r="O7979" s="1">
        <v>63.2</v>
      </c>
      <c r="P7979" s="1">
        <v>1.0</v>
      </c>
    </row>
    <row r="7980">
      <c r="A7980" s="1" t="s">
        <v>29</v>
      </c>
      <c r="B7980" s="1" t="s">
        <v>10252</v>
      </c>
      <c r="C7980" s="2" t="s">
        <v>10189</v>
      </c>
      <c r="D7980" s="1" t="s">
        <v>19</v>
      </c>
      <c r="E7980" s="3" t="str">
        <f>HYPERLINK("https://fyndiq.se/produkt/eb4c10f317a54361/", "2-Pack Xiaomi 13 Lite - Härdat Glas 9H - Super kvalitet 3D Skärmskydd")</f>
        <v>2-Pack Xiaomi 13 Lite - Härdat Glas 9H - Super kvalitet 3D Skärmskydd</v>
      </c>
      <c r="F7980" s="1" t="s">
        <v>2900</v>
      </c>
      <c r="G7980" s="1" t="s">
        <v>2901</v>
      </c>
      <c r="H7980" s="1" t="s">
        <v>2902</v>
      </c>
      <c r="I7980" s="1" t="s">
        <v>16</v>
      </c>
      <c r="J7980" s="1" t="s">
        <v>23</v>
      </c>
      <c r="K7980" s="1" t="s">
        <v>16</v>
      </c>
      <c r="L7980" s="1" t="s">
        <v>16</v>
      </c>
      <c r="M7980" s="1" t="s">
        <v>16</v>
      </c>
      <c r="N7980" s="1" t="s">
        <v>16</v>
      </c>
      <c r="O7980" s="1">
        <v>63.2</v>
      </c>
      <c r="P7980" s="1">
        <v>1.0</v>
      </c>
    </row>
    <row r="7981">
      <c r="A7981" s="1" t="s">
        <v>29</v>
      </c>
      <c r="B7981" s="1" t="s">
        <v>10253</v>
      </c>
      <c r="C7981" s="2" t="s">
        <v>10189</v>
      </c>
      <c r="D7981" s="1" t="s">
        <v>19</v>
      </c>
      <c r="E7981" s="3" t="str">
        <f>HYPERLINK("https://fyndiq.se/produkt/dfe28e565d2e4c8d/", "2 Pack Samsung S21 FE - 9H Härdat Glass - Super Kvalitet 3D")</f>
        <v>2 Pack Samsung S21 FE - 9H Härdat Glass - Super Kvalitet 3D</v>
      </c>
      <c r="F7981" s="1" t="s">
        <v>276</v>
      </c>
      <c r="G7981" s="1" t="s">
        <v>277</v>
      </c>
      <c r="H7981" s="1" t="s">
        <v>278</v>
      </c>
      <c r="I7981" s="1" t="s">
        <v>16</v>
      </c>
      <c r="J7981" s="1" t="s">
        <v>23</v>
      </c>
      <c r="K7981" s="1" t="s">
        <v>16</v>
      </c>
      <c r="L7981" s="1" t="s">
        <v>16</v>
      </c>
      <c r="M7981" s="1" t="s">
        <v>16</v>
      </c>
      <c r="N7981" s="1" t="s">
        <v>16</v>
      </c>
      <c r="O7981" s="1">
        <v>63.2</v>
      </c>
      <c r="P7981" s="1">
        <v>1.0</v>
      </c>
    </row>
    <row r="7982">
      <c r="A7982" s="1" t="s">
        <v>29</v>
      </c>
      <c r="B7982" s="1" t="s">
        <v>10254</v>
      </c>
      <c r="C7982" s="2" t="s">
        <v>10189</v>
      </c>
      <c r="D7982" s="1" t="s">
        <v>19</v>
      </c>
      <c r="E7982" s="3" t="str">
        <f>HYPERLINK("https://fyndiq.se/produkt/74688492fd3346ed/", "2-Pack IPHONE 12 Skärmskydd - Härdat Glas 9H - Super kvalitet 3D")</f>
        <v>2-Pack IPHONE 12 Skärmskydd - Härdat Glas 9H - Super kvalitet 3D</v>
      </c>
      <c r="F7982" s="1" t="s">
        <v>10255</v>
      </c>
      <c r="G7982" s="1" t="s">
        <v>10256</v>
      </c>
      <c r="H7982" s="1" t="s">
        <v>10257</v>
      </c>
      <c r="I7982" s="1" t="s">
        <v>16</v>
      </c>
      <c r="J7982" s="1" t="s">
        <v>23</v>
      </c>
      <c r="K7982" s="1" t="s">
        <v>16</v>
      </c>
      <c r="L7982" s="1" t="s">
        <v>16</v>
      </c>
      <c r="M7982" s="1" t="s">
        <v>16</v>
      </c>
      <c r="N7982" s="1" t="s">
        <v>16</v>
      </c>
      <c r="O7982" s="1">
        <v>63.2</v>
      </c>
      <c r="P7982" s="1">
        <v>1.0</v>
      </c>
    </row>
    <row r="7983">
      <c r="A7983" s="1" t="s">
        <v>29</v>
      </c>
      <c r="B7983" s="1" t="s">
        <v>10258</v>
      </c>
      <c r="C7983" s="2" t="s">
        <v>10189</v>
      </c>
      <c r="D7983" s="1" t="s">
        <v>19</v>
      </c>
      <c r="E7983" s="3" t="str">
        <f>HYPERLINK("https://fyndiq.se/produkt/c26c9ffef37a436a/", "2-Pack Samsung A35 5G Skärmskydd i Härdat Glas")</f>
        <v>2-Pack Samsung A35 5G Skärmskydd i Härdat Glas</v>
      </c>
      <c r="F7983" s="1" t="s">
        <v>432</v>
      </c>
      <c r="G7983" s="1" t="s">
        <v>433</v>
      </c>
      <c r="H7983" s="1" t="s">
        <v>434</v>
      </c>
      <c r="I7983" s="1" t="s">
        <v>16</v>
      </c>
      <c r="J7983" s="1" t="s">
        <v>23</v>
      </c>
      <c r="K7983" s="1" t="s">
        <v>16</v>
      </c>
      <c r="L7983" s="1" t="s">
        <v>16</v>
      </c>
      <c r="M7983" s="1" t="s">
        <v>16</v>
      </c>
      <c r="N7983" s="1" t="s">
        <v>16</v>
      </c>
      <c r="O7983" s="1">
        <v>63.2</v>
      </c>
      <c r="P7983" s="1">
        <v>1.0</v>
      </c>
    </row>
    <row r="7984">
      <c r="A7984" s="1" t="s">
        <v>29</v>
      </c>
      <c r="B7984" s="1" t="s">
        <v>10259</v>
      </c>
      <c r="C7984" s="2" t="s">
        <v>10189</v>
      </c>
      <c r="D7984" s="1" t="s">
        <v>19</v>
      </c>
      <c r="E7984" s="3" t="str">
        <f>HYPERLINK("https://fyndiq.se/produkt/1680a3aea19a4558/", "2-Pack Samsung S20 Skärmskydd - Härdat Glas 9H - Super kvalitet 3D")</f>
        <v>2-Pack Samsung S20 Skärmskydd - Härdat Glas 9H - Super kvalitet 3D</v>
      </c>
      <c r="F7984" s="1" t="s">
        <v>755</v>
      </c>
      <c r="G7984" s="1" t="s">
        <v>756</v>
      </c>
      <c r="H7984" s="1" t="s">
        <v>757</v>
      </c>
      <c r="I7984" s="1" t="s">
        <v>16</v>
      </c>
      <c r="J7984" s="1" t="s">
        <v>23</v>
      </c>
      <c r="K7984" s="1" t="s">
        <v>16</v>
      </c>
      <c r="L7984" s="1" t="s">
        <v>16</v>
      </c>
      <c r="M7984" s="1" t="s">
        <v>16</v>
      </c>
      <c r="N7984" s="1" t="s">
        <v>16</v>
      </c>
      <c r="O7984" s="1">
        <v>63.2</v>
      </c>
      <c r="P7984" s="1">
        <v>1.0</v>
      </c>
    </row>
    <row r="7985">
      <c r="A7985" s="1" t="s">
        <v>29</v>
      </c>
      <c r="B7985" s="1" t="s">
        <v>10260</v>
      </c>
      <c r="C7985" s="2" t="s">
        <v>10189</v>
      </c>
      <c r="D7985" s="1" t="s">
        <v>19</v>
      </c>
      <c r="E798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985" s="1" t="s">
        <v>103</v>
      </c>
      <c r="G7985" s="1" t="s">
        <v>104</v>
      </c>
      <c r="H7985" s="1" t="s">
        <v>105</v>
      </c>
      <c r="I7985" s="1" t="s">
        <v>16</v>
      </c>
      <c r="J7985" s="1" t="s">
        <v>23</v>
      </c>
      <c r="K7985" s="1" t="s">
        <v>16</v>
      </c>
      <c r="L7985" s="1" t="s">
        <v>16</v>
      </c>
      <c r="M7985" s="1" t="s">
        <v>16</v>
      </c>
      <c r="N7985" s="1" t="s">
        <v>16</v>
      </c>
      <c r="O7985" s="1">
        <v>63.2</v>
      </c>
      <c r="P7985" s="1">
        <v>1.0</v>
      </c>
    </row>
    <row r="7986">
      <c r="A7986" s="1" t="s">
        <v>29</v>
      </c>
      <c r="B7986" s="1" t="s">
        <v>10261</v>
      </c>
      <c r="C7986" s="2" t="s">
        <v>10189</v>
      </c>
      <c r="D7986" s="1" t="s">
        <v>19</v>
      </c>
      <c r="E7986" s="3" t="str">
        <f>HYPERLINK("https://fyndiq.se/produkt/9adf3a37026e4816/", "2 Pack Samsung Galaxy Note 20 Ultra -Härdat glas–Super kvalitet")</f>
        <v>2 Pack Samsung Galaxy Note 20 Ultra -Härdat glas–Super kvalitet</v>
      </c>
      <c r="F7986" s="1" t="s">
        <v>1043</v>
      </c>
      <c r="G7986" s="1" t="s">
        <v>1044</v>
      </c>
      <c r="H7986" s="1" t="s">
        <v>1045</v>
      </c>
      <c r="I7986" s="1" t="s">
        <v>16</v>
      </c>
      <c r="J7986" s="1" t="s">
        <v>23</v>
      </c>
      <c r="K7986" s="1" t="s">
        <v>16</v>
      </c>
      <c r="L7986" s="1" t="s">
        <v>16</v>
      </c>
      <c r="M7986" s="1" t="s">
        <v>16</v>
      </c>
      <c r="N7986" s="1" t="s">
        <v>16</v>
      </c>
      <c r="O7986" s="1">
        <v>63.2</v>
      </c>
      <c r="P7986" s="1">
        <v>1.0</v>
      </c>
    </row>
    <row r="7987">
      <c r="A7987" s="1" t="s">
        <v>29</v>
      </c>
      <c r="B7987" s="1" t="s">
        <v>10262</v>
      </c>
      <c r="C7987" s="2" t="s">
        <v>10189</v>
      </c>
      <c r="D7987" s="1" t="s">
        <v>19</v>
      </c>
      <c r="E798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7987" s="1" t="s">
        <v>103</v>
      </c>
      <c r="G7987" s="1" t="s">
        <v>104</v>
      </c>
      <c r="H7987" s="1" t="s">
        <v>105</v>
      </c>
      <c r="I7987" s="1" t="s">
        <v>16</v>
      </c>
      <c r="J7987" s="1" t="s">
        <v>23</v>
      </c>
      <c r="K7987" s="1" t="s">
        <v>16</v>
      </c>
      <c r="L7987" s="1" t="s">
        <v>16</v>
      </c>
      <c r="M7987" s="1" t="s">
        <v>16</v>
      </c>
      <c r="N7987" s="1" t="s">
        <v>16</v>
      </c>
      <c r="O7987" s="1">
        <v>63.2</v>
      </c>
      <c r="P7987" s="1">
        <v>1.0</v>
      </c>
    </row>
    <row r="7988">
      <c r="A7988" s="1" t="s">
        <v>29</v>
      </c>
      <c r="B7988" s="1" t="s">
        <v>10263</v>
      </c>
      <c r="C7988" s="2" t="s">
        <v>10189</v>
      </c>
      <c r="D7988" s="1" t="s">
        <v>19</v>
      </c>
      <c r="E7988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7988" s="1" t="s">
        <v>380</v>
      </c>
      <c r="G7988" s="1" t="s">
        <v>381</v>
      </c>
      <c r="H7988" s="1" t="s">
        <v>382</v>
      </c>
      <c r="I7988" s="1" t="s">
        <v>16</v>
      </c>
      <c r="J7988" s="1" t="s">
        <v>23</v>
      </c>
      <c r="K7988" s="1" t="s">
        <v>16</v>
      </c>
      <c r="L7988" s="1" t="s">
        <v>16</v>
      </c>
      <c r="M7988" s="1" t="s">
        <v>16</v>
      </c>
      <c r="N7988" s="1" t="s">
        <v>16</v>
      </c>
      <c r="O7988" s="1">
        <v>47.2</v>
      </c>
      <c r="P7988" s="1">
        <v>1.0</v>
      </c>
    </row>
    <row r="7989">
      <c r="A7989" s="1" t="s">
        <v>29</v>
      </c>
      <c r="B7989" s="1" t="s">
        <v>10264</v>
      </c>
      <c r="C7989" s="2" t="s">
        <v>10265</v>
      </c>
      <c r="D7989" s="1" t="s">
        <v>19</v>
      </c>
      <c r="E7989" s="3" t="str">
        <f>HYPERLINK("https://fyndiq.se/produkt/f2c164e932234570/", "2-Pack HUAWEI P30 PRO Skärmskydd - Härdat Glas 9H - Super kvalitet 3D")</f>
        <v>2-Pack HUAWEI P30 PRO Skärmskydd - Härdat Glas 9H - Super kvalitet 3D</v>
      </c>
      <c r="F7989" s="1" t="s">
        <v>267</v>
      </c>
      <c r="G7989" s="1" t="s">
        <v>268</v>
      </c>
      <c r="H7989" s="1" t="s">
        <v>269</v>
      </c>
      <c r="I7989" s="1" t="s">
        <v>16</v>
      </c>
      <c r="J7989" s="1" t="s">
        <v>23</v>
      </c>
      <c r="K7989" s="1" t="s">
        <v>16</v>
      </c>
      <c r="L7989" s="1" t="s">
        <v>16</v>
      </c>
      <c r="M7989" s="1" t="s">
        <v>16</v>
      </c>
      <c r="N7989" s="1" t="s">
        <v>16</v>
      </c>
      <c r="O7989" s="1">
        <v>63.2</v>
      </c>
      <c r="P7989" s="1">
        <v>1.0</v>
      </c>
    </row>
    <row r="7990">
      <c r="A7990" s="1" t="s">
        <v>29</v>
      </c>
      <c r="B7990" s="1" t="s">
        <v>10266</v>
      </c>
      <c r="C7990" s="2" t="s">
        <v>10265</v>
      </c>
      <c r="D7990" s="1" t="s">
        <v>19</v>
      </c>
      <c r="E799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7990" s="1" t="s">
        <v>692</v>
      </c>
      <c r="G7990" s="1" t="s">
        <v>693</v>
      </c>
      <c r="H7990" s="1" t="s">
        <v>694</v>
      </c>
      <c r="I7990" s="1" t="s">
        <v>16</v>
      </c>
      <c r="J7990" s="1" t="s">
        <v>23</v>
      </c>
      <c r="K7990" s="1" t="s">
        <v>16</v>
      </c>
      <c r="L7990" s="1" t="s">
        <v>16</v>
      </c>
      <c r="M7990" s="1" t="s">
        <v>16</v>
      </c>
      <c r="N7990" s="1" t="s">
        <v>16</v>
      </c>
      <c r="O7990" s="1">
        <v>55.2</v>
      </c>
      <c r="P7990" s="1">
        <v>1.0</v>
      </c>
    </row>
    <row r="7991">
      <c r="A7991" s="1" t="s">
        <v>29</v>
      </c>
      <c r="B7991" s="1" t="s">
        <v>10267</v>
      </c>
      <c r="C7991" s="2" t="s">
        <v>10265</v>
      </c>
      <c r="D7991" s="1" t="s">
        <v>19</v>
      </c>
      <c r="E7991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7991" s="1" t="s">
        <v>2858</v>
      </c>
      <c r="G7991" s="1" t="s">
        <v>2859</v>
      </c>
      <c r="H7991" s="1" t="s">
        <v>2860</v>
      </c>
      <c r="I7991" s="1" t="s">
        <v>16</v>
      </c>
      <c r="J7991" s="1" t="s">
        <v>23</v>
      </c>
      <c r="K7991" s="1" t="s">
        <v>16</v>
      </c>
      <c r="L7991" s="1" t="s">
        <v>16</v>
      </c>
      <c r="M7991" s="1" t="s">
        <v>16</v>
      </c>
      <c r="N7991" s="1" t="s">
        <v>16</v>
      </c>
      <c r="O7991" s="1">
        <v>63.2</v>
      </c>
      <c r="P7991" s="1">
        <v>1.0</v>
      </c>
    </row>
    <row r="7992">
      <c r="A7992" s="1" t="s">
        <v>29</v>
      </c>
      <c r="B7992" s="1" t="s">
        <v>10268</v>
      </c>
      <c r="C7992" s="2" t="s">
        <v>10265</v>
      </c>
      <c r="D7992" s="1" t="s">
        <v>19</v>
      </c>
      <c r="E799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7992" s="1" t="s">
        <v>51</v>
      </c>
      <c r="G7992" s="1" t="s">
        <v>52</v>
      </c>
      <c r="H7992" s="1" t="s">
        <v>53</v>
      </c>
      <c r="I7992" s="1" t="s">
        <v>16</v>
      </c>
      <c r="J7992" s="1" t="s">
        <v>23</v>
      </c>
      <c r="K7992" s="1" t="s">
        <v>16</v>
      </c>
      <c r="L7992" s="1" t="s">
        <v>16</v>
      </c>
      <c r="M7992" s="1" t="s">
        <v>16</v>
      </c>
      <c r="N7992" s="1" t="s">
        <v>16</v>
      </c>
      <c r="O7992" s="1">
        <v>87.2</v>
      </c>
      <c r="P7992" s="1">
        <v>1.0</v>
      </c>
    </row>
    <row r="7993">
      <c r="A7993" s="1" t="s">
        <v>29</v>
      </c>
      <c r="B7993" s="1" t="s">
        <v>10269</v>
      </c>
      <c r="C7993" s="2" t="s">
        <v>10265</v>
      </c>
      <c r="D7993" s="1" t="s">
        <v>19</v>
      </c>
      <c r="E7993" s="3" t="str">
        <f>HYPERLINK("https://fyndiq.se/produkt/dca6697b460147fb/", "Säker och Snabb Dubbel USB-billaddare med PD20W &amp; QC3.0")</f>
        <v>Säker och Snabb Dubbel USB-billaddare med PD20W &amp; QC3.0</v>
      </c>
      <c r="F7993" s="1" t="s">
        <v>10270</v>
      </c>
      <c r="G7993" s="1" t="s">
        <v>10271</v>
      </c>
      <c r="H7993" s="1" t="s">
        <v>10272</v>
      </c>
      <c r="I7993" s="1" t="s">
        <v>16</v>
      </c>
      <c r="J7993" s="1" t="s">
        <v>23</v>
      </c>
      <c r="K7993" s="1" t="s">
        <v>16</v>
      </c>
      <c r="L7993" s="1" t="s">
        <v>16</v>
      </c>
      <c r="M7993" s="1" t="s">
        <v>16</v>
      </c>
      <c r="N7993" s="1" t="s">
        <v>16</v>
      </c>
      <c r="O7993" s="1">
        <v>103.2</v>
      </c>
      <c r="P7993" s="1">
        <v>1.0</v>
      </c>
    </row>
    <row r="7994">
      <c r="A7994" s="1" t="s">
        <v>29</v>
      </c>
      <c r="B7994" s="1" t="s">
        <v>10273</v>
      </c>
      <c r="C7994" s="2" t="s">
        <v>10265</v>
      </c>
      <c r="D7994" s="1" t="s">
        <v>19</v>
      </c>
      <c r="E7994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7994" s="1" t="s">
        <v>2445</v>
      </c>
      <c r="G7994" s="1" t="s">
        <v>2446</v>
      </c>
      <c r="H7994" s="1" t="s">
        <v>2447</v>
      </c>
      <c r="I7994" s="1" t="s">
        <v>16</v>
      </c>
      <c r="J7994" s="1" t="s">
        <v>23</v>
      </c>
      <c r="K7994" s="1" t="s">
        <v>16</v>
      </c>
      <c r="L7994" s="1" t="s">
        <v>16</v>
      </c>
      <c r="M7994" s="1" t="s">
        <v>16</v>
      </c>
      <c r="N7994" s="1" t="s">
        <v>16</v>
      </c>
      <c r="O7994" s="1">
        <v>79.2</v>
      </c>
      <c r="P7994" s="1">
        <v>1.0</v>
      </c>
    </row>
    <row r="7995">
      <c r="A7995" s="1" t="s">
        <v>29</v>
      </c>
      <c r="B7995" s="1" t="s">
        <v>10274</v>
      </c>
      <c r="C7995" s="2" t="s">
        <v>10265</v>
      </c>
      <c r="D7995" s="1" t="s">
        <v>19</v>
      </c>
      <c r="E7995" s="3" t="str">
        <f>HYPERLINK("https://fyndiq.se/produkt/2195c4235d804eae/", "Kreativ LCD-skrivplatta för barn - 8.5-tums digital tavla med penna")</f>
        <v>Kreativ LCD-skrivplatta för barn - 8.5-tums digital tavla med penna</v>
      </c>
      <c r="F7995" s="1" t="s">
        <v>4903</v>
      </c>
      <c r="G7995" s="1" t="s">
        <v>4904</v>
      </c>
      <c r="H7995" s="1" t="s">
        <v>881</v>
      </c>
      <c r="I7995" s="1" t="s">
        <v>16</v>
      </c>
      <c r="J7995" s="1" t="s">
        <v>23</v>
      </c>
      <c r="K7995" s="1" t="s">
        <v>16</v>
      </c>
      <c r="L7995" s="1" t="s">
        <v>16</v>
      </c>
      <c r="M7995" s="1" t="s">
        <v>16</v>
      </c>
      <c r="N7995" s="1" t="s">
        <v>16</v>
      </c>
      <c r="O7995" s="1">
        <v>79.2</v>
      </c>
      <c r="P7995" s="1">
        <v>1.0</v>
      </c>
    </row>
    <row r="7996">
      <c r="A7996" s="1" t="s">
        <v>29</v>
      </c>
      <c r="B7996" s="1" t="s">
        <v>10275</v>
      </c>
      <c r="C7996" s="2" t="s">
        <v>10265</v>
      </c>
      <c r="D7996" s="1" t="s">
        <v>19</v>
      </c>
      <c r="E7996" s="3" t="str">
        <f>HYPERLINK("https://fyndiq.se/produkt/6758100e2782433a/", "2-Pack iPhone 12 Pro - Härdat Glas 9H - Super Kvalitet 3D")</f>
        <v>2-Pack iPhone 12 Pro - Härdat Glas 9H - Super Kvalitet 3D</v>
      </c>
      <c r="F7996" s="1" t="s">
        <v>3185</v>
      </c>
      <c r="G7996" s="1" t="s">
        <v>3186</v>
      </c>
      <c r="H7996" s="1" t="s">
        <v>3187</v>
      </c>
      <c r="I7996" s="1" t="s">
        <v>16</v>
      </c>
      <c r="J7996" s="1" t="s">
        <v>23</v>
      </c>
      <c r="K7996" s="1" t="s">
        <v>16</v>
      </c>
      <c r="L7996" s="1" t="s">
        <v>16</v>
      </c>
      <c r="M7996" s="1" t="s">
        <v>16</v>
      </c>
      <c r="N7996" s="1" t="s">
        <v>16</v>
      </c>
      <c r="O7996" s="1">
        <v>55.2</v>
      </c>
      <c r="P7996" s="1">
        <v>1.0</v>
      </c>
    </row>
    <row r="7997">
      <c r="A7997" s="1" t="s">
        <v>29</v>
      </c>
      <c r="B7997" s="1" t="s">
        <v>10276</v>
      </c>
      <c r="C7997" s="2" t="s">
        <v>10265</v>
      </c>
      <c r="D7997" s="1" t="s">
        <v>19</v>
      </c>
      <c r="E7997" s="3" t="str">
        <f>HYPERLINK("https://fyndiq.se/produkt/199346fe65e1403c/", "2-Pack iPhone 15 Pro - 9H Härdat Glass - Super kvalitet 3D")</f>
        <v>2-Pack iPhone 15 Pro - 9H Härdat Glass - Super kvalitet 3D</v>
      </c>
      <c r="F7997" s="1" t="s">
        <v>2001</v>
      </c>
      <c r="G7997" s="1" t="s">
        <v>2002</v>
      </c>
      <c r="H7997" s="1" t="s">
        <v>2003</v>
      </c>
      <c r="I7997" s="1" t="s">
        <v>16</v>
      </c>
      <c r="J7997" s="1" t="s">
        <v>23</v>
      </c>
      <c r="K7997" s="1" t="s">
        <v>16</v>
      </c>
      <c r="L7997" s="1" t="s">
        <v>16</v>
      </c>
      <c r="M7997" s="1" t="s">
        <v>16</v>
      </c>
      <c r="N7997" s="1" t="s">
        <v>16</v>
      </c>
      <c r="O7997" s="1">
        <v>55.2</v>
      </c>
      <c r="P7997" s="1">
        <v>1.0</v>
      </c>
    </row>
    <row r="7998">
      <c r="A7998" s="1" t="s">
        <v>29</v>
      </c>
      <c r="B7998" s="1" t="s">
        <v>10277</v>
      </c>
      <c r="C7998" s="2" t="s">
        <v>10265</v>
      </c>
      <c r="D7998" s="1" t="s">
        <v>19</v>
      </c>
      <c r="E799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7998" s="1" t="s">
        <v>539</v>
      </c>
      <c r="G7998" s="1" t="s">
        <v>540</v>
      </c>
      <c r="H7998" s="1" t="s">
        <v>541</v>
      </c>
      <c r="I7998" s="1" t="s">
        <v>16</v>
      </c>
      <c r="J7998" s="1" t="s">
        <v>23</v>
      </c>
      <c r="K7998" s="1" t="s">
        <v>16</v>
      </c>
      <c r="L7998" s="1" t="s">
        <v>16</v>
      </c>
      <c r="M7998" s="1" t="s">
        <v>16</v>
      </c>
      <c r="N7998" s="1" t="s">
        <v>16</v>
      </c>
      <c r="O7998" s="1">
        <v>95.2</v>
      </c>
      <c r="P7998" s="1">
        <v>1.0</v>
      </c>
    </row>
    <row r="7999">
      <c r="A7999" s="1" t="s">
        <v>29</v>
      </c>
      <c r="B7999" s="1" t="s">
        <v>10278</v>
      </c>
      <c r="C7999" s="2" t="s">
        <v>10265</v>
      </c>
      <c r="D7999" s="1" t="s">
        <v>19</v>
      </c>
      <c r="E7999" s="3" t="str">
        <f>HYPERLINK("https://fyndiq.se/produkt/af870a31a79844b8/", "iPhone 8 Plus Svart - Härdat Glas 9H - Super Kvalitet 3D")</f>
        <v>iPhone 8 Plus Svart - Härdat Glas 9H - Super Kvalitet 3D</v>
      </c>
      <c r="F7999" s="1" t="s">
        <v>2723</v>
      </c>
      <c r="G7999" s="1" t="s">
        <v>2724</v>
      </c>
      <c r="H7999" s="1" t="s">
        <v>2725</v>
      </c>
      <c r="I7999" s="1" t="s">
        <v>16</v>
      </c>
      <c r="J7999" s="1" t="s">
        <v>23</v>
      </c>
      <c r="K7999" s="1" t="s">
        <v>16</v>
      </c>
      <c r="L7999" s="1" t="s">
        <v>16</v>
      </c>
      <c r="M7999" s="1" t="s">
        <v>16</v>
      </c>
      <c r="N7999" s="1" t="s">
        <v>16</v>
      </c>
      <c r="O7999" s="1">
        <v>47.2</v>
      </c>
      <c r="P7999" s="1">
        <v>1.0</v>
      </c>
    </row>
    <row r="8000">
      <c r="A8000" s="1" t="s">
        <v>29</v>
      </c>
      <c r="B8000" s="1" t="s">
        <v>10279</v>
      </c>
      <c r="C8000" s="2" t="s">
        <v>10265</v>
      </c>
      <c r="D8000" s="1" t="s">
        <v>19</v>
      </c>
      <c r="E8000" s="3" t="str">
        <f>HYPERLINK("https://fyndiq.se/produkt/799aff173b9549a0/", "OnePlus 10 Pro 5G Premium Transparent Skal: Stöttåligt med Förstärkta Hörn")</f>
        <v>OnePlus 10 Pro 5G Premium Transparent Skal: Stöttåligt med Förstärkta Hörn</v>
      </c>
      <c r="F8000" s="1" t="s">
        <v>5655</v>
      </c>
      <c r="G8000" s="1" t="s">
        <v>5656</v>
      </c>
      <c r="H8000" s="1" t="s">
        <v>5657</v>
      </c>
      <c r="I8000" s="1" t="s">
        <v>16</v>
      </c>
      <c r="J8000" s="1" t="s">
        <v>23</v>
      </c>
      <c r="K8000" s="1" t="s">
        <v>16</v>
      </c>
      <c r="L8000" s="1" t="s">
        <v>16</v>
      </c>
      <c r="M8000" s="1" t="s">
        <v>16</v>
      </c>
      <c r="N8000" s="1" t="s">
        <v>16</v>
      </c>
      <c r="O8000" s="1">
        <v>55.2</v>
      </c>
      <c r="P8000" s="1">
        <v>1.0</v>
      </c>
    </row>
    <row r="8001">
      <c r="A8001" s="1" t="s">
        <v>29</v>
      </c>
      <c r="B8001" s="1" t="s">
        <v>10280</v>
      </c>
      <c r="C8001" s="2" t="s">
        <v>10265</v>
      </c>
      <c r="D8001" s="1" t="s">
        <v>19</v>
      </c>
      <c r="E8001" s="3" t="str">
        <f>HYPERLINK("https://fyndiq.se/produkt/6ae5aff483564a84/", "2-Pack Apple Watch 40mm – Härdat glas 9H – Super kvalitet 3D")</f>
        <v>2-Pack Apple Watch 40mm – Härdat glas 9H – Super kvalitet 3D</v>
      </c>
      <c r="F8001" s="1" t="s">
        <v>1418</v>
      </c>
      <c r="G8001" s="1" t="s">
        <v>1419</v>
      </c>
      <c r="H8001" s="1" t="s">
        <v>1420</v>
      </c>
      <c r="I8001" s="1" t="s">
        <v>16</v>
      </c>
      <c r="J8001" s="1" t="s">
        <v>23</v>
      </c>
      <c r="K8001" s="1" t="s">
        <v>16</v>
      </c>
      <c r="L8001" s="1" t="s">
        <v>16</v>
      </c>
      <c r="M8001" s="1" t="s">
        <v>16</v>
      </c>
      <c r="N8001" s="1" t="s">
        <v>16</v>
      </c>
      <c r="O8001" s="1">
        <v>55.2</v>
      </c>
      <c r="P8001" s="1">
        <v>1.0</v>
      </c>
    </row>
    <row r="8002">
      <c r="A8002" s="1" t="s">
        <v>29</v>
      </c>
      <c r="B8002" s="1" t="s">
        <v>10281</v>
      </c>
      <c r="C8002" s="2" t="s">
        <v>10265</v>
      </c>
      <c r="D8002" s="1" t="s">
        <v>19</v>
      </c>
      <c r="E800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002" s="1" t="s">
        <v>692</v>
      </c>
      <c r="G8002" s="1" t="s">
        <v>693</v>
      </c>
      <c r="H8002" s="1" t="s">
        <v>694</v>
      </c>
      <c r="I8002" s="1" t="s">
        <v>16</v>
      </c>
      <c r="J8002" s="1" t="s">
        <v>23</v>
      </c>
      <c r="K8002" s="1" t="s">
        <v>16</v>
      </c>
      <c r="L8002" s="1" t="s">
        <v>16</v>
      </c>
      <c r="M8002" s="1" t="s">
        <v>16</v>
      </c>
      <c r="N8002" s="1" t="s">
        <v>16</v>
      </c>
      <c r="O8002" s="1">
        <v>55.2</v>
      </c>
      <c r="P8002" s="1">
        <v>1.0</v>
      </c>
    </row>
    <row r="8003">
      <c r="A8003" s="1" t="s">
        <v>29</v>
      </c>
      <c r="B8003" s="1" t="s">
        <v>10282</v>
      </c>
      <c r="C8003" s="2" t="s">
        <v>10265</v>
      </c>
      <c r="D8003" s="1" t="s">
        <v>19</v>
      </c>
      <c r="E8003" s="3" t="str">
        <f>HYPERLINK("https://fyndiq.se/produkt/48b46200dc014b3e/", "2-Pack Iphone 8 Vit -Härdat Glas 9H-Super Kvalitet 3D Skärmskydd")</f>
        <v>2-Pack Iphone 8 Vit -Härdat Glas 9H-Super Kvalitet 3D Skärmskydd</v>
      </c>
      <c r="F8003" s="1" t="s">
        <v>2562</v>
      </c>
      <c r="G8003" s="1" t="s">
        <v>2563</v>
      </c>
      <c r="H8003" s="1" t="s">
        <v>2564</v>
      </c>
      <c r="I8003" s="1" t="s">
        <v>16</v>
      </c>
      <c r="J8003" s="1" t="s">
        <v>23</v>
      </c>
      <c r="K8003" s="1" t="s">
        <v>16</v>
      </c>
      <c r="L8003" s="1" t="s">
        <v>16</v>
      </c>
      <c r="M8003" s="1" t="s">
        <v>16</v>
      </c>
      <c r="N8003" s="1" t="s">
        <v>16</v>
      </c>
      <c r="O8003" s="1">
        <v>55.2</v>
      </c>
      <c r="P8003" s="1">
        <v>1.0</v>
      </c>
    </row>
    <row r="8004">
      <c r="A8004" s="1" t="s">
        <v>29</v>
      </c>
      <c r="B8004" s="1" t="s">
        <v>10283</v>
      </c>
      <c r="C8004" s="2" t="s">
        <v>10265</v>
      </c>
      <c r="D8004" s="1" t="s">
        <v>19</v>
      </c>
      <c r="E800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004" s="1" t="s">
        <v>692</v>
      </c>
      <c r="G8004" s="1" t="s">
        <v>693</v>
      </c>
      <c r="H8004" s="1" t="s">
        <v>694</v>
      </c>
      <c r="I8004" s="1" t="s">
        <v>16</v>
      </c>
      <c r="J8004" s="1" t="s">
        <v>23</v>
      </c>
      <c r="K8004" s="1" t="s">
        <v>16</v>
      </c>
      <c r="L8004" s="1" t="s">
        <v>16</v>
      </c>
      <c r="M8004" s="1" t="s">
        <v>16</v>
      </c>
      <c r="N8004" s="1" t="s">
        <v>16</v>
      </c>
      <c r="O8004" s="1">
        <v>55.2</v>
      </c>
      <c r="P8004" s="1">
        <v>1.0</v>
      </c>
    </row>
    <row r="8005">
      <c r="A8005" s="1" t="s">
        <v>29</v>
      </c>
      <c r="B8005" s="1" t="s">
        <v>10284</v>
      </c>
      <c r="C8005" s="2" t="s">
        <v>10265</v>
      </c>
      <c r="D8005" s="1" t="s">
        <v>19</v>
      </c>
      <c r="E8005" s="3" t="str">
        <f>HYPERLINK("https://fyndiq.se/produkt/90d8051526084990/", "Samsung S24 Plus Transparent Skyddsfodral – Skydd med Extra Kant")</f>
        <v>Samsung S24 Plus Transparent Skyddsfodral – Skydd med Extra Kant</v>
      </c>
      <c r="F8005" s="1" t="s">
        <v>2793</v>
      </c>
      <c r="G8005" s="1" t="s">
        <v>2794</v>
      </c>
      <c r="H8005" s="1" t="s">
        <v>2795</v>
      </c>
      <c r="I8005" s="1" t="s">
        <v>16</v>
      </c>
      <c r="J8005" s="1" t="s">
        <v>23</v>
      </c>
      <c r="K8005" s="1" t="s">
        <v>16</v>
      </c>
      <c r="L8005" s="1" t="s">
        <v>16</v>
      </c>
      <c r="M8005" s="1" t="s">
        <v>16</v>
      </c>
      <c r="N8005" s="1" t="s">
        <v>16</v>
      </c>
      <c r="O8005" s="1">
        <v>63.2</v>
      </c>
      <c r="P8005" s="1">
        <v>1.0</v>
      </c>
    </row>
    <row r="8006">
      <c r="A8006" s="1" t="s">
        <v>29</v>
      </c>
      <c r="B8006" s="1" t="s">
        <v>10285</v>
      </c>
      <c r="C8006" s="2" t="s">
        <v>10265</v>
      </c>
      <c r="D8006" s="1" t="s">
        <v>19</v>
      </c>
      <c r="E800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8006" s="1" t="s">
        <v>3098</v>
      </c>
      <c r="G8006" s="1" t="s">
        <v>3099</v>
      </c>
      <c r="H8006" s="1" t="s">
        <v>3100</v>
      </c>
      <c r="I8006" s="1" t="s">
        <v>16</v>
      </c>
      <c r="J8006" s="1" t="s">
        <v>23</v>
      </c>
      <c r="K8006" s="1" t="s">
        <v>16</v>
      </c>
      <c r="L8006" s="1" t="s">
        <v>16</v>
      </c>
      <c r="M8006" s="1" t="s">
        <v>16</v>
      </c>
      <c r="N8006" s="1" t="s">
        <v>16</v>
      </c>
      <c r="O8006" s="1">
        <v>63.2</v>
      </c>
      <c r="P8006" s="1">
        <v>1.0</v>
      </c>
    </row>
    <row r="8007">
      <c r="A8007" s="1" t="s">
        <v>29</v>
      </c>
      <c r="B8007" s="1" t="s">
        <v>10286</v>
      </c>
      <c r="C8007" s="2" t="s">
        <v>10265</v>
      </c>
      <c r="D8007" s="1" t="s">
        <v>19</v>
      </c>
      <c r="E8007" s="3" t="str">
        <f>HYPERLINK("https://fyndiq.se/produkt/a9f4c61734fc4e33/", "2-Pack XIAOMI 12 5G Skärmskydd - Härdat Glas 9H - Super kvalitet 3D")</f>
        <v>2-Pack XIAOMI 12 5G Skärmskydd - Härdat Glas 9H - Super kvalitet 3D</v>
      </c>
      <c r="F8007" s="1" t="s">
        <v>8811</v>
      </c>
      <c r="G8007" s="1" t="s">
        <v>8812</v>
      </c>
      <c r="H8007" s="1" t="s">
        <v>8813</v>
      </c>
      <c r="I8007" s="1" t="s">
        <v>16</v>
      </c>
      <c r="J8007" s="1" t="s">
        <v>23</v>
      </c>
      <c r="K8007" s="1" t="s">
        <v>16</v>
      </c>
      <c r="L8007" s="1" t="s">
        <v>16</v>
      </c>
      <c r="M8007" s="1" t="s">
        <v>16</v>
      </c>
      <c r="N8007" s="1" t="s">
        <v>16</v>
      </c>
      <c r="O8007" s="1">
        <v>63.2</v>
      </c>
      <c r="P8007" s="1">
        <v>1.0</v>
      </c>
    </row>
    <row r="8008">
      <c r="A8008" s="1" t="s">
        <v>29</v>
      </c>
      <c r="B8008" s="1" t="s">
        <v>10287</v>
      </c>
      <c r="C8008" s="2" t="s">
        <v>10265</v>
      </c>
      <c r="D8008" s="1" t="s">
        <v>19</v>
      </c>
      <c r="E8008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8008" s="1" t="s">
        <v>3831</v>
      </c>
      <c r="G8008" s="1" t="s">
        <v>3832</v>
      </c>
      <c r="H8008" s="1" t="s">
        <v>3833</v>
      </c>
      <c r="I8008" s="1" t="s">
        <v>16</v>
      </c>
      <c r="J8008" s="1" t="s">
        <v>23</v>
      </c>
      <c r="K8008" s="1" t="s">
        <v>16</v>
      </c>
      <c r="L8008" s="1" t="s">
        <v>16</v>
      </c>
      <c r="M8008" s="1" t="s">
        <v>16</v>
      </c>
      <c r="N8008" s="1" t="s">
        <v>16</v>
      </c>
      <c r="O8008" s="1">
        <v>63.2</v>
      </c>
      <c r="P8008" s="1">
        <v>1.0</v>
      </c>
    </row>
    <row r="8009">
      <c r="A8009" s="1" t="s">
        <v>29</v>
      </c>
      <c r="B8009" s="1" t="s">
        <v>10288</v>
      </c>
      <c r="C8009" s="2" t="s">
        <v>10265</v>
      </c>
      <c r="D8009" s="1" t="s">
        <v>19</v>
      </c>
      <c r="E8009" s="3" t="str">
        <f>HYPERLINK("https://fyndiq.se/produkt/c398466bf0524e85/", "2-Pack Samsung S23 - 9H Härdat Glass - 3D Super Kvalitet Skärmskydd")</f>
        <v>2-Pack Samsung S23 - 9H Härdat Glass - 3D Super Kvalitet Skärmskydd</v>
      </c>
      <c r="F8009" s="1" t="s">
        <v>1365</v>
      </c>
      <c r="G8009" s="1" t="s">
        <v>1366</v>
      </c>
      <c r="H8009" s="1" t="s">
        <v>1367</v>
      </c>
      <c r="I8009" s="1" t="s">
        <v>16</v>
      </c>
      <c r="J8009" s="1" t="s">
        <v>23</v>
      </c>
      <c r="K8009" s="1" t="s">
        <v>16</v>
      </c>
      <c r="L8009" s="1" t="s">
        <v>16</v>
      </c>
      <c r="M8009" s="1" t="s">
        <v>16</v>
      </c>
      <c r="N8009" s="1" t="s">
        <v>16</v>
      </c>
      <c r="O8009" s="1">
        <v>63.2</v>
      </c>
      <c r="P8009" s="1">
        <v>1.0</v>
      </c>
    </row>
    <row r="8010">
      <c r="A8010" s="1" t="s">
        <v>29</v>
      </c>
      <c r="B8010" s="1" t="s">
        <v>10289</v>
      </c>
      <c r="C8010" s="2" t="s">
        <v>10265</v>
      </c>
      <c r="D8010" s="1" t="s">
        <v>19</v>
      </c>
      <c r="E8010" s="3" t="str">
        <f>HYPERLINK("https://fyndiq.se/produkt/c6f3e47a88184e8d/", "2-Pack SAMSUNG A55 Skärmskydd - Härdat Glas 9H - Super kvalitet 3D")</f>
        <v>2-Pack SAMSUNG A55 Skärmskydd - Härdat Glas 9H - Super kvalitet 3D</v>
      </c>
      <c r="F8010" s="1" t="s">
        <v>83</v>
      </c>
      <c r="G8010" s="1" t="s">
        <v>84</v>
      </c>
      <c r="H8010" s="1" t="s">
        <v>85</v>
      </c>
      <c r="I8010" s="1" t="s">
        <v>16</v>
      </c>
      <c r="J8010" s="1" t="s">
        <v>23</v>
      </c>
      <c r="K8010" s="1" t="s">
        <v>16</v>
      </c>
      <c r="L8010" s="1" t="s">
        <v>16</v>
      </c>
      <c r="M8010" s="1" t="s">
        <v>16</v>
      </c>
      <c r="N8010" s="1" t="s">
        <v>16</v>
      </c>
      <c r="O8010" s="1">
        <v>63.2</v>
      </c>
      <c r="P8010" s="1">
        <v>1.0</v>
      </c>
    </row>
    <row r="8011">
      <c r="A8011" s="1" t="s">
        <v>29</v>
      </c>
      <c r="B8011" s="1" t="s">
        <v>10290</v>
      </c>
      <c r="C8011" s="2" t="s">
        <v>10265</v>
      </c>
      <c r="D8011" s="1" t="s">
        <v>19</v>
      </c>
      <c r="E8011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011" s="1" t="s">
        <v>1765</v>
      </c>
      <c r="G8011" s="1" t="s">
        <v>1766</v>
      </c>
      <c r="H8011" s="1" t="s">
        <v>1767</v>
      </c>
      <c r="I8011" s="1" t="s">
        <v>16</v>
      </c>
      <c r="J8011" s="1" t="s">
        <v>23</v>
      </c>
      <c r="K8011" s="1" t="s">
        <v>16</v>
      </c>
      <c r="L8011" s="1" t="s">
        <v>16</v>
      </c>
      <c r="M8011" s="1" t="s">
        <v>16</v>
      </c>
      <c r="N8011" s="1" t="s">
        <v>16</v>
      </c>
      <c r="O8011" s="1">
        <v>63.2</v>
      </c>
      <c r="P8011" s="1">
        <v>1.0</v>
      </c>
    </row>
    <row r="8012">
      <c r="A8012" s="1" t="s">
        <v>29</v>
      </c>
      <c r="B8012" s="1" t="s">
        <v>10291</v>
      </c>
      <c r="C8012" s="2" t="s">
        <v>10265</v>
      </c>
      <c r="D8012" s="1" t="s">
        <v>19</v>
      </c>
      <c r="E8012" s="3" t="str">
        <f>HYPERLINK("https://fyndiq.se/produkt/9394ab62b0134b76/", "2-Pack Samsung Galaxy A52 - Härdat glas 9H - Super kvalitet 3D")</f>
        <v>2-Pack Samsung Galaxy A52 - Härdat glas 9H - Super kvalitet 3D</v>
      </c>
      <c r="F8012" s="1" t="s">
        <v>1553</v>
      </c>
      <c r="G8012" s="1" t="s">
        <v>1554</v>
      </c>
      <c r="H8012" s="1" t="s">
        <v>1555</v>
      </c>
      <c r="I8012" s="1" t="s">
        <v>16</v>
      </c>
      <c r="J8012" s="1" t="s">
        <v>23</v>
      </c>
      <c r="K8012" s="1" t="s">
        <v>16</v>
      </c>
      <c r="L8012" s="1" t="s">
        <v>16</v>
      </c>
      <c r="M8012" s="1" t="s">
        <v>16</v>
      </c>
      <c r="N8012" s="1" t="s">
        <v>16</v>
      </c>
      <c r="O8012" s="1">
        <v>63.2</v>
      </c>
      <c r="P8012" s="1">
        <v>1.0</v>
      </c>
    </row>
    <row r="8013">
      <c r="A8013" s="1" t="s">
        <v>29</v>
      </c>
      <c r="B8013" s="1" t="s">
        <v>10292</v>
      </c>
      <c r="C8013" s="2" t="s">
        <v>10265</v>
      </c>
      <c r="D8013" s="1" t="s">
        <v>19</v>
      </c>
      <c r="E8013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8013" s="1" t="s">
        <v>388</v>
      </c>
      <c r="G8013" s="1" t="s">
        <v>389</v>
      </c>
      <c r="H8013" s="1" t="s">
        <v>390</v>
      </c>
      <c r="I8013" s="1" t="s">
        <v>16</v>
      </c>
      <c r="J8013" s="1" t="s">
        <v>23</v>
      </c>
      <c r="K8013" s="1" t="s">
        <v>16</v>
      </c>
      <c r="L8013" s="1" t="s">
        <v>16</v>
      </c>
      <c r="M8013" s="1" t="s">
        <v>16</v>
      </c>
      <c r="N8013" s="1" t="s">
        <v>16</v>
      </c>
      <c r="O8013" s="1">
        <v>63.2</v>
      </c>
      <c r="P8013" s="1">
        <v>1.0</v>
      </c>
    </row>
    <row r="8014">
      <c r="A8014" s="1" t="s">
        <v>29</v>
      </c>
      <c r="B8014" s="1" t="s">
        <v>10293</v>
      </c>
      <c r="C8014" s="2" t="s">
        <v>10265</v>
      </c>
      <c r="D8014" s="1" t="s">
        <v>19</v>
      </c>
      <c r="E8014" s="3" t="str">
        <f>HYPERLINK("https://fyndiq.se/produkt/9e488e35f28b4b0b/", "2-Pack GOOGLE PIXEL 6A Skärmskydd - Härdat Glas 9H - Super kvalitet 3D")</f>
        <v>2-Pack GOOGLE PIXEL 6A Skärmskydd - Härdat Glas 9H - Super kvalitet 3D</v>
      </c>
      <c r="F8014" s="1" t="s">
        <v>196</v>
      </c>
      <c r="G8014" s="1" t="s">
        <v>197</v>
      </c>
      <c r="H8014" s="1" t="s">
        <v>198</v>
      </c>
      <c r="I8014" s="1" t="s">
        <v>16</v>
      </c>
      <c r="J8014" s="1" t="s">
        <v>23</v>
      </c>
      <c r="K8014" s="1" t="s">
        <v>16</v>
      </c>
      <c r="L8014" s="1" t="s">
        <v>16</v>
      </c>
      <c r="M8014" s="1" t="s">
        <v>16</v>
      </c>
      <c r="N8014" s="1" t="s">
        <v>16</v>
      </c>
      <c r="O8014" s="1">
        <v>63.2</v>
      </c>
      <c r="P8014" s="1">
        <v>1.0</v>
      </c>
    </row>
    <row r="8015">
      <c r="A8015" s="1" t="s">
        <v>29</v>
      </c>
      <c r="B8015" s="1" t="s">
        <v>10294</v>
      </c>
      <c r="C8015" s="2" t="s">
        <v>10265</v>
      </c>
      <c r="D8015" s="1" t="s">
        <v>19</v>
      </c>
      <c r="E8015" s="3" t="str">
        <f>HYPERLINK("https://fyndiq.se/produkt/416415a768684efb/", "2-Pack Samsung Galaxy S21 5G - 9H Härdat Glas - HD")</f>
        <v>2-Pack Samsung Galaxy S21 5G - 9H Härdat Glas - HD</v>
      </c>
      <c r="F8015" s="1" t="s">
        <v>39</v>
      </c>
      <c r="G8015" s="1" t="s">
        <v>40</v>
      </c>
      <c r="H8015" s="1" t="s">
        <v>41</v>
      </c>
      <c r="I8015" s="1" t="s">
        <v>16</v>
      </c>
      <c r="J8015" s="1" t="s">
        <v>23</v>
      </c>
      <c r="K8015" s="1" t="s">
        <v>16</v>
      </c>
      <c r="L8015" s="1" t="s">
        <v>16</v>
      </c>
      <c r="M8015" s="1" t="s">
        <v>16</v>
      </c>
      <c r="N8015" s="1" t="s">
        <v>16</v>
      </c>
      <c r="O8015" s="1">
        <v>63.2</v>
      </c>
      <c r="P8015" s="1">
        <v>1.0</v>
      </c>
    </row>
    <row r="8016">
      <c r="A8016" s="1" t="s">
        <v>29</v>
      </c>
      <c r="B8016" s="1" t="s">
        <v>10295</v>
      </c>
      <c r="C8016" s="2" t="s">
        <v>10265</v>
      </c>
      <c r="D8016" s="1" t="s">
        <v>19</v>
      </c>
      <c r="E8016" s="3" t="str">
        <f>HYPERLINK("https://fyndiq.se/produkt/aaaa7cf643f84273/", "2 Pack Samsung Xcover 5 - Härdat glas 9H-Super kvalitet 3D")</f>
        <v>2 Pack Samsung Xcover 5 - Härdat glas 9H-Super kvalitet 3D</v>
      </c>
      <c r="F8016" s="1" t="s">
        <v>2089</v>
      </c>
      <c r="G8016" s="1" t="s">
        <v>2090</v>
      </c>
      <c r="H8016" s="1" t="s">
        <v>2091</v>
      </c>
      <c r="I8016" s="1" t="s">
        <v>16</v>
      </c>
      <c r="J8016" s="1" t="s">
        <v>23</v>
      </c>
      <c r="K8016" s="1" t="s">
        <v>16</v>
      </c>
      <c r="L8016" s="1" t="s">
        <v>16</v>
      </c>
      <c r="M8016" s="1" t="s">
        <v>16</v>
      </c>
      <c r="N8016" s="1" t="s">
        <v>16</v>
      </c>
      <c r="O8016" s="1">
        <v>63.2</v>
      </c>
      <c r="P8016" s="1">
        <v>1.0</v>
      </c>
    </row>
    <row r="8017">
      <c r="A8017" s="1" t="s">
        <v>29</v>
      </c>
      <c r="B8017" s="1" t="s">
        <v>10296</v>
      </c>
      <c r="C8017" s="2" t="s">
        <v>10265</v>
      </c>
      <c r="D8017" s="1" t="s">
        <v>19</v>
      </c>
      <c r="E8017" s="3" t="str">
        <f>HYPERLINK("https://fyndiq.se/produkt/5bbb6f7ec07d45f9/", "2-Pack Samsung XCOVER 5 Skärmskydd - Härdat Glas 9H - Super kvalitet 3D")</f>
        <v>2-Pack Samsung XCOVER 5 Skärmskydd - Härdat Glas 9H - Super kvalitet 3D</v>
      </c>
      <c r="F8017" s="1" t="s">
        <v>1039</v>
      </c>
      <c r="G8017" s="1" t="s">
        <v>1040</v>
      </c>
      <c r="H8017" s="1" t="s">
        <v>1041</v>
      </c>
      <c r="I8017" s="1" t="s">
        <v>16</v>
      </c>
      <c r="J8017" s="1" t="s">
        <v>23</v>
      </c>
      <c r="K8017" s="1" t="s">
        <v>16</v>
      </c>
      <c r="L8017" s="1" t="s">
        <v>16</v>
      </c>
      <c r="M8017" s="1" t="s">
        <v>16</v>
      </c>
      <c r="N8017" s="1" t="s">
        <v>16</v>
      </c>
      <c r="O8017" s="1">
        <v>63.2</v>
      </c>
      <c r="P8017" s="1">
        <v>1.0</v>
      </c>
    </row>
    <row r="8018">
      <c r="A8018" s="1" t="s">
        <v>29</v>
      </c>
      <c r="B8018" s="1" t="s">
        <v>10297</v>
      </c>
      <c r="C8018" s="2" t="s">
        <v>10265</v>
      </c>
      <c r="D8018" s="1" t="s">
        <v>19</v>
      </c>
      <c r="E8018" s="3" t="str">
        <f>HYPERLINK("https://fyndiq.se/produkt/2a9c08e4daf04aed/", "2-Pack Xiaomi 12T Pro - Härdat Glas 9H - Super kvalitet 3D Skärmskydd")</f>
        <v>2-Pack Xiaomi 12T Pro - Härdat Glas 9H - Super kvalitet 3D Skärmskydd</v>
      </c>
      <c r="F8018" s="1" t="s">
        <v>376</v>
      </c>
      <c r="G8018" s="1" t="s">
        <v>377</v>
      </c>
      <c r="H8018" s="1" t="s">
        <v>378</v>
      </c>
      <c r="I8018" s="1" t="s">
        <v>16</v>
      </c>
      <c r="J8018" s="1" t="s">
        <v>23</v>
      </c>
      <c r="K8018" s="1" t="s">
        <v>16</v>
      </c>
      <c r="L8018" s="1" t="s">
        <v>16</v>
      </c>
      <c r="M8018" s="1" t="s">
        <v>16</v>
      </c>
      <c r="N8018" s="1" t="s">
        <v>16</v>
      </c>
      <c r="O8018" s="1">
        <v>63.2</v>
      </c>
      <c r="P8018" s="1">
        <v>1.0</v>
      </c>
    </row>
    <row r="8019">
      <c r="A8019" s="1" t="s">
        <v>29</v>
      </c>
      <c r="B8019" s="1" t="s">
        <v>10298</v>
      </c>
      <c r="C8019" s="2" t="s">
        <v>10265</v>
      </c>
      <c r="D8019" s="1" t="s">
        <v>19</v>
      </c>
      <c r="E8019" s="3" t="str">
        <f>HYPERLINK("https://fyndiq.se/produkt/c26c9ffef37a436a/", "2-Pack Samsung A35 5G Skärmskydd i Härdat Glas")</f>
        <v>2-Pack Samsung A35 5G Skärmskydd i Härdat Glas</v>
      </c>
      <c r="F8019" s="1" t="s">
        <v>432</v>
      </c>
      <c r="G8019" s="1" t="s">
        <v>433</v>
      </c>
      <c r="H8019" s="1" t="s">
        <v>434</v>
      </c>
      <c r="I8019" s="1" t="s">
        <v>16</v>
      </c>
      <c r="J8019" s="1" t="s">
        <v>23</v>
      </c>
      <c r="K8019" s="1" t="s">
        <v>16</v>
      </c>
      <c r="L8019" s="1" t="s">
        <v>16</v>
      </c>
      <c r="M8019" s="1" t="s">
        <v>16</v>
      </c>
      <c r="N8019" s="1" t="s">
        <v>16</v>
      </c>
      <c r="O8019" s="1">
        <v>63.2</v>
      </c>
      <c r="P8019" s="1">
        <v>1.0</v>
      </c>
    </row>
    <row r="8020">
      <c r="A8020" s="1" t="s">
        <v>29</v>
      </c>
      <c r="B8020" s="1" t="s">
        <v>10299</v>
      </c>
      <c r="C8020" s="2" t="s">
        <v>10265</v>
      </c>
      <c r="D8020" s="1" t="s">
        <v>19</v>
      </c>
      <c r="E8020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8020" s="1" t="s">
        <v>3103</v>
      </c>
      <c r="G8020" s="1" t="s">
        <v>3104</v>
      </c>
      <c r="H8020" s="1" t="s">
        <v>3105</v>
      </c>
      <c r="I8020" s="1" t="s">
        <v>16</v>
      </c>
      <c r="J8020" s="1" t="s">
        <v>23</v>
      </c>
      <c r="K8020" s="1" t="s">
        <v>16</v>
      </c>
      <c r="L8020" s="1" t="s">
        <v>16</v>
      </c>
      <c r="M8020" s="1" t="s">
        <v>16</v>
      </c>
      <c r="N8020" s="1" t="s">
        <v>16</v>
      </c>
      <c r="O8020" s="1">
        <v>79.2</v>
      </c>
      <c r="P8020" s="1">
        <v>1.0</v>
      </c>
    </row>
    <row r="8021">
      <c r="A8021" s="1" t="s">
        <v>29</v>
      </c>
      <c r="B8021" s="1" t="s">
        <v>10300</v>
      </c>
      <c r="C8021" s="2" t="s">
        <v>10265</v>
      </c>
      <c r="D8021" s="1" t="s">
        <v>19</v>
      </c>
      <c r="E8021" s="3" t="str">
        <f>HYPERLINK("https://fyndiq.se/produkt/47f19da3a90f48be/", "2-Pack Xiaomi Redmi Note 13 5G- Härdat glas 9H - Super kvalitet 3D Skärmskydd")</f>
        <v>2-Pack Xiaomi Redmi Note 13 5G- Härdat glas 9H - Super kvalitet 3D Skärmskydd</v>
      </c>
      <c r="F8021" s="1" t="s">
        <v>7770</v>
      </c>
      <c r="G8021" s="1" t="s">
        <v>7771</v>
      </c>
      <c r="H8021" s="1" t="s">
        <v>7772</v>
      </c>
      <c r="I8021" s="1" t="s">
        <v>16</v>
      </c>
      <c r="J8021" s="1" t="s">
        <v>23</v>
      </c>
      <c r="K8021" s="1" t="s">
        <v>16</v>
      </c>
      <c r="L8021" s="1" t="s">
        <v>16</v>
      </c>
      <c r="M8021" s="1" t="s">
        <v>16</v>
      </c>
      <c r="N8021" s="1" t="s">
        <v>16</v>
      </c>
      <c r="O8021" s="1">
        <v>63.2</v>
      </c>
      <c r="P8021" s="1">
        <v>1.0</v>
      </c>
    </row>
    <row r="8022">
      <c r="A8022" s="1" t="s">
        <v>29</v>
      </c>
      <c r="B8022" s="1" t="s">
        <v>10301</v>
      </c>
      <c r="C8022" s="2" t="s">
        <v>10265</v>
      </c>
      <c r="D8022" s="1" t="s">
        <v>19</v>
      </c>
      <c r="E8022" s="3" t="str">
        <f>HYPERLINK("https://fyndiq.se/produkt/c8f9d711822e4429/", "2-Pack Samsung S22 Plus Skärmskydd &amp; 1-Pack linsskydd - 9H Glas")</f>
        <v>2-Pack Samsung S22 Plus Skärmskydd &amp; 1-Pack linsskydd - 9H Glas</v>
      </c>
      <c r="F8022" s="1" t="s">
        <v>5409</v>
      </c>
      <c r="G8022" s="1" t="s">
        <v>5410</v>
      </c>
      <c r="H8022" s="1" t="s">
        <v>5411</v>
      </c>
      <c r="I8022" s="1" t="s">
        <v>16</v>
      </c>
      <c r="J8022" s="1" t="s">
        <v>23</v>
      </c>
      <c r="K8022" s="1" t="s">
        <v>16</v>
      </c>
      <c r="L8022" s="1" t="s">
        <v>16</v>
      </c>
      <c r="M8022" s="1" t="s">
        <v>16</v>
      </c>
      <c r="N8022" s="1" t="s">
        <v>16</v>
      </c>
      <c r="O8022" s="1">
        <v>71.2</v>
      </c>
      <c r="P8022" s="1">
        <v>1.0</v>
      </c>
    </row>
    <row r="8023">
      <c r="A8023" s="1" t="s">
        <v>29</v>
      </c>
      <c r="B8023" s="1" t="s">
        <v>10302</v>
      </c>
      <c r="C8023" s="2" t="s">
        <v>10265</v>
      </c>
      <c r="D8023" s="1" t="s">
        <v>19</v>
      </c>
      <c r="E8023" s="3" t="str">
        <f>HYPERLINK("https://fyndiq.se/produkt/c64bbbf107e34309/", "2-Pack Huawei P30 - Härdat glas 9H – 3D Super kvalitet")</f>
        <v>2-Pack Huawei P30 - Härdat glas 9H – 3D Super kvalitet</v>
      </c>
      <c r="F8023" s="1" t="s">
        <v>845</v>
      </c>
      <c r="G8023" s="1" t="s">
        <v>846</v>
      </c>
      <c r="H8023" s="1" t="s">
        <v>847</v>
      </c>
      <c r="I8023" s="1" t="s">
        <v>16</v>
      </c>
      <c r="J8023" s="1" t="s">
        <v>23</v>
      </c>
      <c r="K8023" s="1" t="s">
        <v>16</v>
      </c>
      <c r="L8023" s="1" t="s">
        <v>16</v>
      </c>
      <c r="M8023" s="1" t="s">
        <v>16</v>
      </c>
      <c r="N8023" s="1" t="s">
        <v>16</v>
      </c>
      <c r="O8023" s="1">
        <v>63.2</v>
      </c>
      <c r="P8023" s="1">
        <v>1.0</v>
      </c>
    </row>
    <row r="8024">
      <c r="A8024" s="1" t="s">
        <v>29</v>
      </c>
      <c r="B8024" s="1" t="s">
        <v>10303</v>
      </c>
      <c r="C8024" s="2" t="s">
        <v>10265</v>
      </c>
      <c r="D8024" s="1" t="s">
        <v>19</v>
      </c>
      <c r="E8024" s="3" t="str">
        <f>HYPERLINK("https://fyndiq.se/produkt/abcb18d2b1094266/", "2 Pack Samsung S21 5G - Härdat Glas 9H - Super Kvalitet 3D")</f>
        <v>2 Pack Samsung S21 5G - Härdat Glas 9H - Super Kvalitet 3D</v>
      </c>
      <c r="F8024" s="1" t="s">
        <v>2719</v>
      </c>
      <c r="G8024" s="1" t="s">
        <v>2720</v>
      </c>
      <c r="H8024" s="1" t="s">
        <v>2721</v>
      </c>
      <c r="I8024" s="1" t="s">
        <v>16</v>
      </c>
      <c r="J8024" s="1" t="s">
        <v>23</v>
      </c>
      <c r="K8024" s="1" t="s">
        <v>16</v>
      </c>
      <c r="L8024" s="1" t="s">
        <v>16</v>
      </c>
      <c r="M8024" s="1" t="s">
        <v>16</v>
      </c>
      <c r="N8024" s="1" t="s">
        <v>16</v>
      </c>
      <c r="O8024" s="1">
        <v>63.2</v>
      </c>
      <c r="P8024" s="1">
        <v>1.0</v>
      </c>
    </row>
    <row r="8025">
      <c r="A8025" s="1" t="s">
        <v>29</v>
      </c>
      <c r="B8025" s="1" t="s">
        <v>10304</v>
      </c>
      <c r="C8025" s="2" t="s">
        <v>10265</v>
      </c>
      <c r="D8025" s="1" t="s">
        <v>19</v>
      </c>
      <c r="E8025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8025" s="1" t="s">
        <v>340</v>
      </c>
      <c r="G8025" s="1" t="s">
        <v>341</v>
      </c>
      <c r="H8025" s="1" t="s">
        <v>342</v>
      </c>
      <c r="I8025" s="1" t="s">
        <v>16</v>
      </c>
      <c r="J8025" s="1" t="s">
        <v>23</v>
      </c>
      <c r="K8025" s="1" t="s">
        <v>16</v>
      </c>
      <c r="L8025" s="1" t="s">
        <v>16</v>
      </c>
      <c r="M8025" s="1" t="s">
        <v>16</v>
      </c>
      <c r="N8025" s="1" t="s">
        <v>16</v>
      </c>
      <c r="O8025" s="1">
        <v>63.2</v>
      </c>
      <c r="P8025" s="1">
        <v>1.0</v>
      </c>
    </row>
    <row r="8026">
      <c r="A8026" s="1" t="s">
        <v>29</v>
      </c>
      <c r="B8026" s="1" t="s">
        <v>10305</v>
      </c>
      <c r="C8026" s="2" t="s">
        <v>10265</v>
      </c>
      <c r="D8026" s="1" t="s">
        <v>19</v>
      </c>
      <c r="E8026" s="3" t="str">
        <f>HYPERLINK("https://fyndiq.se/produkt/925ae49423884615/", "2-Pack Samsung S22 Ultra Skärmskydd &amp; 1-Pack linsskydd -9H GLAS")</f>
        <v>2-Pack Samsung S22 Ultra Skärmskydd &amp; 1-Pack linsskydd -9H GLAS</v>
      </c>
      <c r="F8026" s="1" t="s">
        <v>335</v>
      </c>
      <c r="G8026" s="1" t="s">
        <v>336</v>
      </c>
      <c r="H8026" s="1" t="s">
        <v>337</v>
      </c>
      <c r="I8026" s="1" t="s">
        <v>16</v>
      </c>
      <c r="J8026" s="1" t="s">
        <v>23</v>
      </c>
      <c r="K8026" s="1" t="s">
        <v>16</v>
      </c>
      <c r="L8026" s="1" t="s">
        <v>16</v>
      </c>
      <c r="M8026" s="1" t="s">
        <v>16</v>
      </c>
      <c r="N8026" s="1" t="s">
        <v>16</v>
      </c>
      <c r="O8026" s="1">
        <v>71.2</v>
      </c>
      <c r="P8026" s="1">
        <v>1.0</v>
      </c>
    </row>
    <row r="8027">
      <c r="A8027" s="1" t="s">
        <v>29</v>
      </c>
      <c r="B8027" s="1" t="s">
        <v>10306</v>
      </c>
      <c r="C8027" s="2" t="s">
        <v>10265</v>
      </c>
      <c r="D8027" s="1" t="s">
        <v>19</v>
      </c>
      <c r="E8027" s="3" t="str">
        <f>HYPERLINK("https://fyndiq.se/produkt/dfe28e565d2e4c8d/", "2 Pack Samsung S21 FE - 9H Härdat Glass - Super Kvalitet 3D")</f>
        <v>2 Pack Samsung S21 FE - 9H Härdat Glass - Super Kvalitet 3D</v>
      </c>
      <c r="F8027" s="1" t="s">
        <v>276</v>
      </c>
      <c r="G8027" s="1" t="s">
        <v>277</v>
      </c>
      <c r="H8027" s="1" t="s">
        <v>278</v>
      </c>
      <c r="I8027" s="1" t="s">
        <v>16</v>
      </c>
      <c r="J8027" s="1" t="s">
        <v>23</v>
      </c>
      <c r="K8027" s="1" t="s">
        <v>16</v>
      </c>
      <c r="L8027" s="1" t="s">
        <v>16</v>
      </c>
      <c r="M8027" s="1" t="s">
        <v>16</v>
      </c>
      <c r="N8027" s="1" t="s">
        <v>16</v>
      </c>
      <c r="O8027" s="1">
        <v>63.2</v>
      </c>
      <c r="P8027" s="1">
        <v>1.0</v>
      </c>
    </row>
    <row r="8028">
      <c r="A8028" s="1" t="s">
        <v>29</v>
      </c>
      <c r="B8028" s="1" t="s">
        <v>10307</v>
      </c>
      <c r="C8028" s="2" t="s">
        <v>10265</v>
      </c>
      <c r="D8028" s="1" t="s">
        <v>19</v>
      </c>
      <c r="E8028" s="3" t="str">
        <f>HYPERLINK("https://fyndiq.se/produkt/50e4ae784f654d73/", "2 PACK ONEPLUS Nord CE 5G - Härdat glas 9H- Super kvalitet")</f>
        <v>2 PACK ONEPLUS Nord CE 5G - Härdat glas 9H- Super kvalitet</v>
      </c>
      <c r="F8028" s="1" t="s">
        <v>6296</v>
      </c>
      <c r="G8028" s="1" t="s">
        <v>6297</v>
      </c>
      <c r="H8028" s="1" t="s">
        <v>6298</v>
      </c>
      <c r="I8028" s="1" t="s">
        <v>16</v>
      </c>
      <c r="J8028" s="1" t="s">
        <v>23</v>
      </c>
      <c r="K8028" s="1" t="s">
        <v>16</v>
      </c>
      <c r="L8028" s="1" t="s">
        <v>16</v>
      </c>
      <c r="M8028" s="1" t="s">
        <v>16</v>
      </c>
      <c r="N8028" s="1" t="s">
        <v>16</v>
      </c>
      <c r="O8028" s="1">
        <v>63.2</v>
      </c>
      <c r="P8028" s="1">
        <v>1.0</v>
      </c>
    </row>
    <row r="8029">
      <c r="A8029" s="1" t="s">
        <v>29</v>
      </c>
      <c r="B8029" s="1" t="s">
        <v>10308</v>
      </c>
      <c r="C8029" s="2" t="s">
        <v>10265</v>
      </c>
      <c r="D8029" s="1" t="s">
        <v>19</v>
      </c>
      <c r="E8029" s="3" t="str">
        <f>HYPERLINK("https://fyndiq.se/produkt/a00b62acc6644fd2/", "2-Pack Samsung Galaxy S10 - Härdat glas 9H – Super kvalitet 3D")</f>
        <v>2-Pack Samsung Galaxy S10 - Härdat glas 9H – Super kvalitet 3D</v>
      </c>
      <c r="F8029" s="1" t="s">
        <v>1291</v>
      </c>
      <c r="G8029" s="1" t="s">
        <v>1292</v>
      </c>
      <c r="H8029" s="1" t="s">
        <v>1293</v>
      </c>
      <c r="I8029" s="1" t="s">
        <v>16</v>
      </c>
      <c r="J8029" s="1" t="s">
        <v>23</v>
      </c>
      <c r="K8029" s="1" t="s">
        <v>16</v>
      </c>
      <c r="L8029" s="1" t="s">
        <v>16</v>
      </c>
      <c r="M8029" s="1" t="s">
        <v>16</v>
      </c>
      <c r="N8029" s="1" t="s">
        <v>16</v>
      </c>
      <c r="O8029" s="1">
        <v>63.2</v>
      </c>
      <c r="P8029" s="1">
        <v>1.0</v>
      </c>
    </row>
    <row r="8030">
      <c r="A8030" s="1" t="s">
        <v>29</v>
      </c>
      <c r="B8030" s="1" t="s">
        <v>10309</v>
      </c>
      <c r="C8030" s="2" t="s">
        <v>10265</v>
      </c>
      <c r="D8030" s="1" t="s">
        <v>19</v>
      </c>
      <c r="E8030" s="3" t="str">
        <f>HYPERLINK("https://fyndiq.se/produkt/28799ed0373d40b4/", "2 Pack Galaxy S21 Ultra 5G- Härdat glas 9H - Super kvalitet 3D")</f>
        <v>2 Pack Galaxy S21 Ultra 5G- Härdat glas 9H - Super kvalitet 3D</v>
      </c>
      <c r="F8030" s="1" t="s">
        <v>272</v>
      </c>
      <c r="G8030" s="1" t="s">
        <v>273</v>
      </c>
      <c r="H8030" s="1" t="s">
        <v>274</v>
      </c>
      <c r="I8030" s="1" t="s">
        <v>16</v>
      </c>
      <c r="J8030" s="1" t="s">
        <v>23</v>
      </c>
      <c r="K8030" s="1" t="s">
        <v>16</v>
      </c>
      <c r="L8030" s="1" t="s">
        <v>16</v>
      </c>
      <c r="M8030" s="1" t="s">
        <v>16</v>
      </c>
      <c r="N8030" s="1" t="s">
        <v>16</v>
      </c>
      <c r="O8030" s="1">
        <v>63.2</v>
      </c>
      <c r="P8030" s="1">
        <v>1.0</v>
      </c>
    </row>
    <row r="8031">
      <c r="A8031" s="1" t="s">
        <v>29</v>
      </c>
      <c r="B8031" s="1" t="s">
        <v>10310</v>
      </c>
      <c r="C8031" s="2" t="s">
        <v>10265</v>
      </c>
      <c r="D8031" s="1" t="s">
        <v>19</v>
      </c>
      <c r="E8031" s="3" t="str">
        <f>HYPERLINK("https://fyndiq.se/produkt/0f244212ec124dcd/", "2 Pack OnePlus 9 5G - Härdat glas 9H - Super kvalitet 3D Skärmskydd")</f>
        <v>2 Pack OnePlus 9 5G - Härdat glas 9H - Super kvalitet 3D Skärmskydd</v>
      </c>
      <c r="F8031" s="1" t="s">
        <v>803</v>
      </c>
      <c r="G8031" s="1" t="s">
        <v>804</v>
      </c>
      <c r="H8031" s="1" t="s">
        <v>805</v>
      </c>
      <c r="I8031" s="1" t="s">
        <v>16</v>
      </c>
      <c r="J8031" s="1" t="s">
        <v>23</v>
      </c>
      <c r="K8031" s="1" t="s">
        <v>16</v>
      </c>
      <c r="L8031" s="1" t="s">
        <v>16</v>
      </c>
      <c r="M8031" s="1" t="s">
        <v>16</v>
      </c>
      <c r="N8031" s="1" t="s">
        <v>16</v>
      </c>
      <c r="O8031" s="1">
        <v>63.2</v>
      </c>
      <c r="P8031" s="1">
        <v>1.0</v>
      </c>
    </row>
    <row r="8032">
      <c r="A8032" s="1" t="s">
        <v>29</v>
      </c>
      <c r="B8032" s="1" t="s">
        <v>10311</v>
      </c>
      <c r="C8032" s="2" t="s">
        <v>10265</v>
      </c>
      <c r="D8032" s="1" t="s">
        <v>19</v>
      </c>
      <c r="E803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032" s="1" t="s">
        <v>760</v>
      </c>
      <c r="G8032" s="1" t="s">
        <v>761</v>
      </c>
      <c r="H8032" s="1" t="s">
        <v>762</v>
      </c>
      <c r="I8032" s="1" t="s">
        <v>16</v>
      </c>
      <c r="J8032" s="1" t="s">
        <v>23</v>
      </c>
      <c r="K8032" s="1" t="s">
        <v>16</v>
      </c>
      <c r="L8032" s="1" t="s">
        <v>16</v>
      </c>
      <c r="M8032" s="1" t="s">
        <v>16</v>
      </c>
      <c r="N8032" s="1" t="s">
        <v>16</v>
      </c>
      <c r="O8032" s="1">
        <v>63.2</v>
      </c>
      <c r="P8032" s="1">
        <v>1.0</v>
      </c>
    </row>
    <row r="8033">
      <c r="A8033" s="1" t="s">
        <v>29</v>
      </c>
      <c r="B8033" s="1" t="s">
        <v>10312</v>
      </c>
      <c r="C8033" s="2" t="s">
        <v>10265</v>
      </c>
      <c r="D8033" s="1" t="s">
        <v>19</v>
      </c>
      <c r="E803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8033" s="1" t="s">
        <v>785</v>
      </c>
      <c r="G8033" s="1" t="s">
        <v>786</v>
      </c>
      <c r="H8033" s="1" t="s">
        <v>787</v>
      </c>
      <c r="I8033" s="1" t="s">
        <v>16</v>
      </c>
      <c r="J8033" s="1" t="s">
        <v>23</v>
      </c>
      <c r="K8033" s="1" t="s">
        <v>16</v>
      </c>
      <c r="L8033" s="1" t="s">
        <v>16</v>
      </c>
      <c r="M8033" s="1" t="s">
        <v>16</v>
      </c>
      <c r="N8033" s="1" t="s">
        <v>16</v>
      </c>
      <c r="O8033" s="1">
        <v>63.2</v>
      </c>
      <c r="P8033" s="1">
        <v>1.0</v>
      </c>
    </row>
    <row r="8034">
      <c r="A8034" s="1" t="s">
        <v>29</v>
      </c>
      <c r="B8034" s="1" t="s">
        <v>10313</v>
      </c>
      <c r="C8034" s="2" t="s">
        <v>10265</v>
      </c>
      <c r="D8034" s="1" t="s">
        <v>19</v>
      </c>
      <c r="E803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034" s="1" t="s">
        <v>977</v>
      </c>
      <c r="G8034" s="1" t="s">
        <v>978</v>
      </c>
      <c r="H8034" s="1" t="s">
        <v>979</v>
      </c>
      <c r="I8034" s="1" t="s">
        <v>16</v>
      </c>
      <c r="J8034" s="1" t="s">
        <v>23</v>
      </c>
      <c r="K8034" s="1" t="s">
        <v>16</v>
      </c>
      <c r="L8034" s="1" t="s">
        <v>16</v>
      </c>
      <c r="M8034" s="1" t="s">
        <v>16</v>
      </c>
      <c r="N8034" s="1" t="s">
        <v>16</v>
      </c>
      <c r="O8034" s="1">
        <v>63.2</v>
      </c>
      <c r="P8034" s="1">
        <v>2.0</v>
      </c>
    </row>
    <row r="8035">
      <c r="A8035" s="1" t="s">
        <v>29</v>
      </c>
      <c r="B8035" s="1" t="s">
        <v>10314</v>
      </c>
      <c r="C8035" s="2" t="s">
        <v>10265</v>
      </c>
      <c r="D8035" s="1" t="s">
        <v>19</v>
      </c>
      <c r="E8035" s="3" t="str">
        <f>HYPERLINK("https://fyndiq.se/produkt/a047b5d99d58461d/", "2-Pack Google Pixel 6A - Härdat glas 9H - Super kvalitet 3D")</f>
        <v>2-Pack Google Pixel 6A - Härdat glas 9H - Super kvalitet 3D</v>
      </c>
      <c r="F8035" s="1" t="s">
        <v>1205</v>
      </c>
      <c r="G8035" s="1" t="s">
        <v>1206</v>
      </c>
      <c r="H8035" s="1" t="s">
        <v>1207</v>
      </c>
      <c r="I8035" s="1" t="s">
        <v>16</v>
      </c>
      <c r="J8035" s="1" t="s">
        <v>23</v>
      </c>
      <c r="K8035" s="1" t="s">
        <v>16</v>
      </c>
      <c r="L8035" s="1" t="s">
        <v>16</v>
      </c>
      <c r="M8035" s="1" t="s">
        <v>16</v>
      </c>
      <c r="N8035" s="1" t="s">
        <v>16</v>
      </c>
      <c r="O8035" s="1">
        <v>63.2</v>
      </c>
      <c r="P8035" s="1">
        <v>1.0</v>
      </c>
    </row>
    <row r="8036">
      <c r="A8036" s="1" t="s">
        <v>29</v>
      </c>
      <c r="B8036" s="1" t="s">
        <v>10315</v>
      </c>
      <c r="C8036" s="2" t="s">
        <v>10265</v>
      </c>
      <c r="D8036" s="1" t="s">
        <v>19</v>
      </c>
      <c r="E8036" s="3" t="str">
        <f>HYPERLINK("https://fyndiq.se/produkt/432d784756a84eff/", "2-Pack Samsung Galaxy S20FE - Härdat Glas-9H -Super kvalitet 3D")</f>
        <v>2-Pack Samsung Galaxy S20FE - Härdat Glas-9H -Super kvalitet 3D</v>
      </c>
      <c r="F8036" s="1" t="s">
        <v>1078</v>
      </c>
      <c r="G8036" s="1" t="s">
        <v>1079</v>
      </c>
      <c r="H8036" s="1" t="s">
        <v>1080</v>
      </c>
      <c r="I8036" s="1" t="s">
        <v>16</v>
      </c>
      <c r="J8036" s="1" t="s">
        <v>23</v>
      </c>
      <c r="K8036" s="1" t="s">
        <v>16</v>
      </c>
      <c r="L8036" s="1" t="s">
        <v>16</v>
      </c>
      <c r="M8036" s="1" t="s">
        <v>16</v>
      </c>
      <c r="N8036" s="1" t="s">
        <v>16</v>
      </c>
      <c r="O8036" s="1">
        <v>63.2</v>
      </c>
      <c r="P8036" s="1">
        <v>1.0</v>
      </c>
    </row>
    <row r="8037">
      <c r="A8037" s="1" t="s">
        <v>29</v>
      </c>
      <c r="B8037" s="1" t="s">
        <v>10316</v>
      </c>
      <c r="C8037" s="2" t="s">
        <v>10265</v>
      </c>
      <c r="D8037" s="1" t="s">
        <v>19</v>
      </c>
      <c r="E8037" s="3" t="str">
        <f>HYPERLINK("https://fyndiq.se/produkt/50e4ae784f654d73/", "2 PACK ONEPLUS Nord CE 5G - Härdat glas 9H- Super kvalitet")</f>
        <v>2 PACK ONEPLUS Nord CE 5G - Härdat glas 9H- Super kvalitet</v>
      </c>
      <c r="F8037" s="1" t="s">
        <v>6296</v>
      </c>
      <c r="G8037" s="1" t="s">
        <v>6297</v>
      </c>
      <c r="H8037" s="1" t="s">
        <v>6298</v>
      </c>
      <c r="I8037" s="1" t="s">
        <v>16</v>
      </c>
      <c r="J8037" s="1" t="s">
        <v>23</v>
      </c>
      <c r="K8037" s="1" t="s">
        <v>16</v>
      </c>
      <c r="L8037" s="1" t="s">
        <v>16</v>
      </c>
      <c r="M8037" s="1" t="s">
        <v>16</v>
      </c>
      <c r="N8037" s="1" t="s">
        <v>16</v>
      </c>
      <c r="O8037" s="1">
        <v>63.2</v>
      </c>
      <c r="P8037" s="1">
        <v>1.0</v>
      </c>
    </row>
    <row r="8038">
      <c r="A8038" s="1" t="s">
        <v>29</v>
      </c>
      <c r="B8038" s="1" t="s">
        <v>10317</v>
      </c>
      <c r="C8038" s="2" t="s">
        <v>10265</v>
      </c>
      <c r="D8038" s="1" t="s">
        <v>19</v>
      </c>
      <c r="E8038" s="3" t="str">
        <f>HYPERLINK("https://fyndiq.se/produkt/432d784756a84eff/", "2-Pack Samsung Galaxy S20FE - Härdat Glas-9H -Super kvalitet 3D")</f>
        <v>2-Pack Samsung Galaxy S20FE - Härdat Glas-9H -Super kvalitet 3D</v>
      </c>
      <c r="F8038" s="1" t="s">
        <v>1078</v>
      </c>
      <c r="G8038" s="1" t="s">
        <v>1079</v>
      </c>
      <c r="H8038" s="1" t="s">
        <v>1080</v>
      </c>
      <c r="I8038" s="1" t="s">
        <v>16</v>
      </c>
      <c r="J8038" s="1" t="s">
        <v>23</v>
      </c>
      <c r="K8038" s="1" t="s">
        <v>16</v>
      </c>
      <c r="L8038" s="1" t="s">
        <v>16</v>
      </c>
      <c r="M8038" s="1" t="s">
        <v>16</v>
      </c>
      <c r="N8038" s="1" t="s">
        <v>16</v>
      </c>
      <c r="O8038" s="1">
        <v>63.2</v>
      </c>
      <c r="P8038" s="1">
        <v>1.0</v>
      </c>
    </row>
    <row r="8039">
      <c r="A8039" s="1" t="s">
        <v>29</v>
      </c>
      <c r="B8039" s="1" t="s">
        <v>10318</v>
      </c>
      <c r="C8039" s="2" t="s">
        <v>10265</v>
      </c>
      <c r="D8039" s="1" t="s">
        <v>19</v>
      </c>
      <c r="E8039" s="3" t="str">
        <f t="shared" ref="E8039:E8040" si="179">HYPERLINK("https://fyndiq.se/produkt/a00b62acc6644fd2/", "2-Pack Samsung Galaxy S10 - Härdat glas 9H – Super kvalitet 3D")</f>
        <v>2-Pack Samsung Galaxy S10 - Härdat glas 9H – Super kvalitet 3D</v>
      </c>
      <c r="F8039" s="1" t="s">
        <v>1291</v>
      </c>
      <c r="G8039" s="1" t="s">
        <v>1292</v>
      </c>
      <c r="H8039" s="1" t="s">
        <v>1293</v>
      </c>
      <c r="I8039" s="1" t="s">
        <v>16</v>
      </c>
      <c r="J8039" s="1" t="s">
        <v>23</v>
      </c>
      <c r="K8039" s="1" t="s">
        <v>16</v>
      </c>
      <c r="L8039" s="1" t="s">
        <v>16</v>
      </c>
      <c r="M8039" s="1" t="s">
        <v>16</v>
      </c>
      <c r="N8039" s="1" t="s">
        <v>16</v>
      </c>
      <c r="O8039" s="1">
        <v>63.2</v>
      </c>
      <c r="P8039" s="1">
        <v>1.0</v>
      </c>
    </row>
    <row r="8040">
      <c r="A8040" s="1" t="s">
        <v>29</v>
      </c>
      <c r="B8040" s="1" t="s">
        <v>10319</v>
      </c>
      <c r="C8040" s="2" t="s">
        <v>10265</v>
      </c>
      <c r="D8040" s="1" t="s">
        <v>19</v>
      </c>
      <c r="E8040" s="3" t="str">
        <f t="shared" si="179"/>
        <v>2-Pack Samsung Galaxy S10 - Härdat glas 9H – Super kvalitet 3D</v>
      </c>
      <c r="F8040" s="1" t="s">
        <v>1291</v>
      </c>
      <c r="G8040" s="1" t="s">
        <v>1292</v>
      </c>
      <c r="H8040" s="1" t="s">
        <v>1293</v>
      </c>
      <c r="I8040" s="1" t="s">
        <v>16</v>
      </c>
      <c r="J8040" s="1" t="s">
        <v>23</v>
      </c>
      <c r="K8040" s="1" t="s">
        <v>16</v>
      </c>
      <c r="L8040" s="1" t="s">
        <v>16</v>
      </c>
      <c r="M8040" s="1" t="s">
        <v>16</v>
      </c>
      <c r="N8040" s="1" t="s">
        <v>16</v>
      </c>
      <c r="O8040" s="1">
        <v>63.2</v>
      </c>
      <c r="P8040" s="1">
        <v>1.0</v>
      </c>
    </row>
    <row r="8041">
      <c r="A8041" s="1" t="s">
        <v>29</v>
      </c>
      <c r="B8041" s="1" t="s">
        <v>10320</v>
      </c>
      <c r="C8041" s="2" t="s">
        <v>10265</v>
      </c>
      <c r="D8041" s="1" t="s">
        <v>19</v>
      </c>
      <c r="E8041" s="3" t="str">
        <f t="shared" ref="E8041:E8042" si="180">HYPERLINK("https://fyndiq.se/produkt/406117b60bf241a0/", "2-Pack Samsung Galaxy S9 - Härdat glas 9H - Super kvalitet 3D")</f>
        <v>2-Pack Samsung Galaxy S9 - Härdat glas 9H - Super kvalitet 3D</v>
      </c>
      <c r="F8041" s="1" t="s">
        <v>228</v>
      </c>
      <c r="G8041" s="1" t="s">
        <v>229</v>
      </c>
      <c r="H8041" s="1" t="s">
        <v>230</v>
      </c>
      <c r="I8041" s="1" t="s">
        <v>16</v>
      </c>
      <c r="J8041" s="1" t="s">
        <v>23</v>
      </c>
      <c r="K8041" s="1" t="s">
        <v>16</v>
      </c>
      <c r="L8041" s="1" t="s">
        <v>16</v>
      </c>
      <c r="M8041" s="1" t="s">
        <v>16</v>
      </c>
      <c r="N8041" s="1" t="s">
        <v>16</v>
      </c>
      <c r="O8041" s="1">
        <v>63.2</v>
      </c>
      <c r="P8041" s="1">
        <v>1.0</v>
      </c>
    </row>
    <row r="8042">
      <c r="A8042" s="1" t="s">
        <v>29</v>
      </c>
      <c r="B8042" s="1" t="s">
        <v>10321</v>
      </c>
      <c r="C8042" s="2" t="s">
        <v>10265</v>
      </c>
      <c r="D8042" s="1" t="s">
        <v>19</v>
      </c>
      <c r="E8042" s="3" t="str">
        <f t="shared" si="180"/>
        <v>2-Pack Samsung Galaxy S9 - Härdat glas 9H - Super kvalitet 3D</v>
      </c>
      <c r="F8042" s="1" t="s">
        <v>228</v>
      </c>
      <c r="G8042" s="1" t="s">
        <v>229</v>
      </c>
      <c r="H8042" s="1" t="s">
        <v>230</v>
      </c>
      <c r="I8042" s="1" t="s">
        <v>16</v>
      </c>
      <c r="J8042" s="1" t="s">
        <v>23</v>
      </c>
      <c r="K8042" s="1" t="s">
        <v>16</v>
      </c>
      <c r="L8042" s="1" t="s">
        <v>16</v>
      </c>
      <c r="M8042" s="1" t="s">
        <v>16</v>
      </c>
      <c r="N8042" s="1" t="s">
        <v>16</v>
      </c>
      <c r="O8042" s="1">
        <v>63.2</v>
      </c>
      <c r="P8042" s="1">
        <v>1.0</v>
      </c>
    </row>
    <row r="8043">
      <c r="A8043" s="1" t="s">
        <v>29</v>
      </c>
      <c r="B8043" s="1" t="s">
        <v>10322</v>
      </c>
      <c r="C8043" s="2" t="s">
        <v>10265</v>
      </c>
      <c r="D8043" s="1" t="s">
        <v>19</v>
      </c>
      <c r="E8043" s="3" t="str">
        <f>HYPERLINK("https://fyndiq.se/produkt/925ae49423884615/", "2-Pack Samsung S22 Ultra Skärmskydd &amp; 1-Pack linsskydd -9H GLAS")</f>
        <v>2-Pack Samsung S22 Ultra Skärmskydd &amp; 1-Pack linsskydd -9H GLAS</v>
      </c>
      <c r="F8043" s="1" t="s">
        <v>335</v>
      </c>
      <c r="G8043" s="1" t="s">
        <v>336</v>
      </c>
      <c r="H8043" s="1" t="s">
        <v>337</v>
      </c>
      <c r="I8043" s="1" t="s">
        <v>16</v>
      </c>
      <c r="J8043" s="1" t="s">
        <v>23</v>
      </c>
      <c r="K8043" s="1" t="s">
        <v>16</v>
      </c>
      <c r="L8043" s="1" t="s">
        <v>16</v>
      </c>
      <c r="M8043" s="1" t="s">
        <v>16</v>
      </c>
      <c r="N8043" s="1" t="s">
        <v>16</v>
      </c>
      <c r="O8043" s="1">
        <v>71.2</v>
      </c>
      <c r="P8043" s="1">
        <v>1.0</v>
      </c>
    </row>
    <row r="8044">
      <c r="A8044" s="1" t="s">
        <v>29</v>
      </c>
      <c r="B8044" s="1" t="s">
        <v>10323</v>
      </c>
      <c r="C8044" s="2" t="s">
        <v>10265</v>
      </c>
      <c r="D8044" s="1" t="s">
        <v>19</v>
      </c>
      <c r="E8044" s="3" t="str">
        <f t="shared" ref="E8044:E8045" si="181">HYPERLINK("https://fyndiq.se/produkt/56c72c0ba5f749b5/", "2-Pack SAMSUNG S24 Skärmskydd - Härdat Glas 9H - Super kvalitet 3D")</f>
        <v>2-Pack SAMSUNG S24 Skärmskydd - Härdat Glas 9H - Super kvalitet 3D</v>
      </c>
      <c r="F8044" s="1" t="s">
        <v>263</v>
      </c>
      <c r="G8044" s="1" t="s">
        <v>264</v>
      </c>
      <c r="H8044" s="1" t="s">
        <v>265</v>
      </c>
      <c r="I8044" s="1" t="s">
        <v>16</v>
      </c>
      <c r="J8044" s="1" t="s">
        <v>23</v>
      </c>
      <c r="K8044" s="1" t="s">
        <v>16</v>
      </c>
      <c r="L8044" s="1" t="s">
        <v>16</v>
      </c>
      <c r="M8044" s="1" t="s">
        <v>16</v>
      </c>
      <c r="N8044" s="1" t="s">
        <v>16</v>
      </c>
      <c r="O8044" s="1">
        <v>71.2</v>
      </c>
      <c r="P8044" s="1">
        <v>1.0</v>
      </c>
    </row>
    <row r="8045">
      <c r="A8045" s="1" t="s">
        <v>29</v>
      </c>
      <c r="B8045" s="1" t="s">
        <v>10324</v>
      </c>
      <c r="C8045" s="2" t="s">
        <v>10265</v>
      </c>
      <c r="D8045" s="1" t="s">
        <v>19</v>
      </c>
      <c r="E8045" s="3" t="str">
        <f t="shared" si="181"/>
        <v>2-Pack SAMSUNG S24 Skärmskydd - Härdat Glas 9H - Super kvalitet 3D</v>
      </c>
      <c r="F8045" s="1" t="s">
        <v>263</v>
      </c>
      <c r="G8045" s="1" t="s">
        <v>264</v>
      </c>
      <c r="H8045" s="1" t="s">
        <v>265</v>
      </c>
      <c r="I8045" s="1" t="s">
        <v>16</v>
      </c>
      <c r="J8045" s="1" t="s">
        <v>23</v>
      </c>
      <c r="K8045" s="1" t="s">
        <v>16</v>
      </c>
      <c r="L8045" s="1" t="s">
        <v>16</v>
      </c>
      <c r="M8045" s="1" t="s">
        <v>16</v>
      </c>
      <c r="N8045" s="1" t="s">
        <v>16</v>
      </c>
      <c r="O8045" s="1">
        <v>71.2</v>
      </c>
      <c r="P8045" s="1">
        <v>1.0</v>
      </c>
    </row>
    <row r="8046">
      <c r="A8046" s="1" t="s">
        <v>29</v>
      </c>
      <c r="B8046" s="1" t="s">
        <v>10325</v>
      </c>
      <c r="C8046" s="2" t="s">
        <v>10265</v>
      </c>
      <c r="D8046" s="1" t="s">
        <v>19</v>
      </c>
      <c r="E8046" s="3" t="str">
        <f>HYPERLINK("https://fyndiq.se/produkt/60656ba8dce64ae4/", "2 Pack Samsung Galaxy A50 - Härdat glas 9H - Super kvalitet 3D")</f>
        <v>2 Pack Samsung Galaxy A50 - Härdat glas 9H - Super kvalitet 3D</v>
      </c>
      <c r="F8046" s="1" t="s">
        <v>645</v>
      </c>
      <c r="G8046" s="1" t="s">
        <v>646</v>
      </c>
      <c r="H8046" s="1" t="s">
        <v>647</v>
      </c>
      <c r="I8046" s="1" t="s">
        <v>16</v>
      </c>
      <c r="J8046" s="1" t="s">
        <v>23</v>
      </c>
      <c r="K8046" s="1" t="s">
        <v>16</v>
      </c>
      <c r="L8046" s="1" t="s">
        <v>16</v>
      </c>
      <c r="M8046" s="1" t="s">
        <v>16</v>
      </c>
      <c r="N8046" s="1" t="s">
        <v>16</v>
      </c>
      <c r="O8046" s="1">
        <v>63.2</v>
      </c>
      <c r="P8046" s="1">
        <v>1.0</v>
      </c>
    </row>
    <row r="8047">
      <c r="A8047" s="1" t="s">
        <v>29</v>
      </c>
      <c r="B8047" s="1" t="s">
        <v>10326</v>
      </c>
      <c r="C8047" s="2" t="s">
        <v>10265</v>
      </c>
      <c r="D8047" s="1" t="s">
        <v>19</v>
      </c>
      <c r="E8047" s="3" t="str">
        <f>HYPERLINK("https://fyndiq.se/produkt/dfe28e565d2e4c8d/", "2 Pack Samsung S21 FE - 9H Härdat Glass - Super Kvalitet 3D")</f>
        <v>2 Pack Samsung S21 FE - 9H Härdat Glass - Super Kvalitet 3D</v>
      </c>
      <c r="F8047" s="1" t="s">
        <v>276</v>
      </c>
      <c r="G8047" s="1" t="s">
        <v>277</v>
      </c>
      <c r="H8047" s="1" t="s">
        <v>278</v>
      </c>
      <c r="I8047" s="1" t="s">
        <v>16</v>
      </c>
      <c r="J8047" s="1" t="s">
        <v>23</v>
      </c>
      <c r="K8047" s="1" t="s">
        <v>16</v>
      </c>
      <c r="L8047" s="1" t="s">
        <v>16</v>
      </c>
      <c r="M8047" s="1" t="s">
        <v>16</v>
      </c>
      <c r="N8047" s="1" t="s">
        <v>16</v>
      </c>
      <c r="O8047" s="1">
        <v>63.2</v>
      </c>
      <c r="P8047" s="1">
        <v>1.0</v>
      </c>
    </row>
    <row r="8048">
      <c r="A8048" s="1" t="s">
        <v>29</v>
      </c>
      <c r="B8048" s="1" t="s">
        <v>10327</v>
      </c>
      <c r="C8048" s="2" t="s">
        <v>10265</v>
      </c>
      <c r="D8048" s="1" t="s">
        <v>19</v>
      </c>
      <c r="E8048" s="3" t="str">
        <f t="shared" ref="E8048:E8050" si="182">HYPERLINK("https://fyndiq.se/produkt/56c72c0ba5f749b5/", "2-Pack SAMSUNG S24 Skärmskydd - Härdat Glas 9H - Super kvalitet 3D")</f>
        <v>2-Pack SAMSUNG S24 Skärmskydd - Härdat Glas 9H - Super kvalitet 3D</v>
      </c>
      <c r="F8048" s="1" t="s">
        <v>263</v>
      </c>
      <c r="G8048" s="1" t="s">
        <v>264</v>
      </c>
      <c r="H8048" s="1" t="s">
        <v>265</v>
      </c>
      <c r="I8048" s="1" t="s">
        <v>16</v>
      </c>
      <c r="J8048" s="1" t="s">
        <v>23</v>
      </c>
      <c r="K8048" s="1" t="s">
        <v>16</v>
      </c>
      <c r="L8048" s="1" t="s">
        <v>16</v>
      </c>
      <c r="M8048" s="1" t="s">
        <v>16</v>
      </c>
      <c r="N8048" s="1" t="s">
        <v>16</v>
      </c>
      <c r="O8048" s="1">
        <v>71.2</v>
      </c>
      <c r="P8048" s="1">
        <v>1.0</v>
      </c>
    </row>
    <row r="8049">
      <c r="A8049" s="1" t="s">
        <v>29</v>
      </c>
      <c r="B8049" s="1" t="s">
        <v>10328</v>
      </c>
      <c r="C8049" s="2" t="s">
        <v>10265</v>
      </c>
      <c r="D8049" s="1" t="s">
        <v>19</v>
      </c>
      <c r="E8049" s="3" t="str">
        <f t="shared" si="182"/>
        <v>2-Pack SAMSUNG S24 Skärmskydd - Härdat Glas 9H - Super kvalitet 3D</v>
      </c>
      <c r="F8049" s="1" t="s">
        <v>263</v>
      </c>
      <c r="G8049" s="1" t="s">
        <v>264</v>
      </c>
      <c r="H8049" s="1" t="s">
        <v>265</v>
      </c>
      <c r="I8049" s="1" t="s">
        <v>16</v>
      </c>
      <c r="J8049" s="1" t="s">
        <v>23</v>
      </c>
      <c r="K8049" s="1" t="s">
        <v>16</v>
      </c>
      <c r="L8049" s="1" t="s">
        <v>16</v>
      </c>
      <c r="M8049" s="1" t="s">
        <v>16</v>
      </c>
      <c r="N8049" s="1" t="s">
        <v>16</v>
      </c>
      <c r="O8049" s="1">
        <v>71.2</v>
      </c>
      <c r="P8049" s="1">
        <v>1.0</v>
      </c>
    </row>
    <row r="8050">
      <c r="A8050" s="1" t="s">
        <v>29</v>
      </c>
      <c r="B8050" s="1" t="s">
        <v>10329</v>
      </c>
      <c r="C8050" s="2" t="s">
        <v>10265</v>
      </c>
      <c r="D8050" s="1" t="s">
        <v>19</v>
      </c>
      <c r="E8050" s="3" t="str">
        <f t="shared" si="182"/>
        <v>2-Pack SAMSUNG S24 Skärmskydd - Härdat Glas 9H - Super kvalitet 3D</v>
      </c>
      <c r="F8050" s="1" t="s">
        <v>263</v>
      </c>
      <c r="G8050" s="1" t="s">
        <v>264</v>
      </c>
      <c r="H8050" s="1" t="s">
        <v>265</v>
      </c>
      <c r="I8050" s="1" t="s">
        <v>16</v>
      </c>
      <c r="J8050" s="1" t="s">
        <v>23</v>
      </c>
      <c r="K8050" s="1" t="s">
        <v>16</v>
      </c>
      <c r="L8050" s="1" t="s">
        <v>16</v>
      </c>
      <c r="M8050" s="1" t="s">
        <v>16</v>
      </c>
      <c r="N8050" s="1" t="s">
        <v>16</v>
      </c>
      <c r="O8050" s="1">
        <v>71.2</v>
      </c>
      <c r="P8050" s="1">
        <v>1.0</v>
      </c>
    </row>
    <row r="8051">
      <c r="A8051" s="1" t="s">
        <v>29</v>
      </c>
      <c r="B8051" s="1" t="s">
        <v>10330</v>
      </c>
      <c r="C8051" s="2" t="s">
        <v>10265</v>
      </c>
      <c r="D8051" s="1" t="s">
        <v>19</v>
      </c>
      <c r="E8051" s="3" t="str">
        <f t="shared" ref="E8051:E8052" si="183">HYPERLINK("https://fyndiq.se/produkt/2c640563038f49cc/", "2-Pack SAMSUNG S24 PLUS 5G Skärmskydd - Härdat Glas 9H - Super kvalitet 3D")</f>
        <v>2-Pack SAMSUNG S24 PLUS 5G Skärmskydd - Härdat Glas 9H - Super kvalitet 3D</v>
      </c>
      <c r="F8051" s="1" t="s">
        <v>311</v>
      </c>
      <c r="G8051" s="1" t="s">
        <v>312</v>
      </c>
      <c r="H8051" s="1" t="s">
        <v>313</v>
      </c>
      <c r="I8051" s="1" t="s">
        <v>16</v>
      </c>
      <c r="J8051" s="1" t="s">
        <v>23</v>
      </c>
      <c r="K8051" s="1" t="s">
        <v>16</v>
      </c>
      <c r="L8051" s="1" t="s">
        <v>16</v>
      </c>
      <c r="M8051" s="1" t="s">
        <v>16</v>
      </c>
      <c r="N8051" s="1" t="s">
        <v>16</v>
      </c>
      <c r="O8051" s="1">
        <v>71.2</v>
      </c>
      <c r="P8051" s="1">
        <v>1.0</v>
      </c>
    </row>
    <row r="8052">
      <c r="A8052" s="1" t="s">
        <v>29</v>
      </c>
      <c r="B8052" s="1" t="s">
        <v>10331</v>
      </c>
      <c r="C8052" s="2" t="s">
        <v>10265</v>
      </c>
      <c r="D8052" s="1" t="s">
        <v>19</v>
      </c>
      <c r="E8052" s="3" t="str">
        <f t="shared" si="183"/>
        <v>2-Pack SAMSUNG S24 PLUS 5G Skärmskydd - Härdat Glas 9H - Super kvalitet 3D</v>
      </c>
      <c r="F8052" s="1" t="s">
        <v>311</v>
      </c>
      <c r="G8052" s="1" t="s">
        <v>312</v>
      </c>
      <c r="H8052" s="1" t="s">
        <v>313</v>
      </c>
      <c r="I8052" s="1" t="s">
        <v>16</v>
      </c>
      <c r="J8052" s="1" t="s">
        <v>23</v>
      </c>
      <c r="K8052" s="1" t="s">
        <v>16</v>
      </c>
      <c r="L8052" s="1" t="s">
        <v>16</v>
      </c>
      <c r="M8052" s="1" t="s">
        <v>16</v>
      </c>
      <c r="N8052" s="1" t="s">
        <v>16</v>
      </c>
      <c r="O8052" s="1">
        <v>71.2</v>
      </c>
      <c r="P8052" s="1">
        <v>1.0</v>
      </c>
    </row>
    <row r="8053">
      <c r="A8053" s="1" t="s">
        <v>29</v>
      </c>
      <c r="B8053" s="1" t="s">
        <v>10332</v>
      </c>
      <c r="C8053" s="2" t="s">
        <v>10265</v>
      </c>
      <c r="D8053" s="1" t="s">
        <v>19</v>
      </c>
      <c r="E8053" s="3" t="str">
        <f>HYPERLINK("https://fyndiq.se/produkt/4c221907d1254100/", "2-Pack Samsung A14 Skärmskydd - Härdat Glas 9H - Super kvalitet 3D")</f>
        <v>2-Pack Samsung A14 Skärmskydd - Härdat Glas 9H - Super kvalitet 3D</v>
      </c>
      <c r="F8053" s="1" t="s">
        <v>167</v>
      </c>
      <c r="G8053" s="1" t="s">
        <v>168</v>
      </c>
      <c r="H8053" s="1" t="s">
        <v>169</v>
      </c>
      <c r="I8053" s="1" t="s">
        <v>16</v>
      </c>
      <c r="J8053" s="1" t="s">
        <v>23</v>
      </c>
      <c r="K8053" s="1" t="s">
        <v>16</v>
      </c>
      <c r="L8053" s="1" t="s">
        <v>16</v>
      </c>
      <c r="M8053" s="1" t="s">
        <v>16</v>
      </c>
      <c r="N8053" s="1" t="s">
        <v>16</v>
      </c>
      <c r="O8053" s="1">
        <v>63.2</v>
      </c>
      <c r="P8053" s="1">
        <v>1.0</v>
      </c>
    </row>
    <row r="8054">
      <c r="A8054" s="1" t="s">
        <v>29</v>
      </c>
      <c r="B8054" s="1" t="s">
        <v>10333</v>
      </c>
      <c r="C8054" s="2" t="s">
        <v>10265</v>
      </c>
      <c r="D8054" s="1" t="s">
        <v>19</v>
      </c>
      <c r="E805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054" s="1" t="s">
        <v>183</v>
      </c>
      <c r="G8054" s="1" t="s">
        <v>184</v>
      </c>
      <c r="H8054" s="1" t="s">
        <v>185</v>
      </c>
      <c r="I8054" s="1" t="s">
        <v>16</v>
      </c>
      <c r="J8054" s="1" t="s">
        <v>23</v>
      </c>
      <c r="K8054" s="1" t="s">
        <v>16</v>
      </c>
      <c r="L8054" s="1" t="s">
        <v>16</v>
      </c>
      <c r="M8054" s="1" t="s">
        <v>16</v>
      </c>
      <c r="N8054" s="1" t="s">
        <v>16</v>
      </c>
      <c r="O8054" s="1">
        <v>79.2</v>
      </c>
      <c r="P8054" s="1">
        <v>1.0</v>
      </c>
    </row>
    <row r="8055">
      <c r="A8055" s="1" t="s">
        <v>29</v>
      </c>
      <c r="B8055" s="1" t="s">
        <v>10334</v>
      </c>
      <c r="C8055" s="2" t="s">
        <v>10265</v>
      </c>
      <c r="D8055" s="1" t="s">
        <v>19</v>
      </c>
      <c r="E8055" s="3" t="str">
        <f>HYPERLINK("https://fyndiq.se/produkt/bd84362587364f02/", "2-Pack GOOGLE PIXEL 8 Skärmskydd - Härdat Glas 9H - Super kvalitet 3D")</f>
        <v>2-Pack GOOGLE PIXEL 8 Skärmskydd - Härdat Glas 9H - Super kvalitet 3D</v>
      </c>
      <c r="F8055" s="1" t="s">
        <v>254</v>
      </c>
      <c r="G8055" s="1" t="s">
        <v>255</v>
      </c>
      <c r="H8055" s="1" t="s">
        <v>256</v>
      </c>
      <c r="I8055" s="1" t="s">
        <v>16</v>
      </c>
      <c r="J8055" s="1" t="s">
        <v>23</v>
      </c>
      <c r="K8055" s="1" t="s">
        <v>16</v>
      </c>
      <c r="L8055" s="1" t="s">
        <v>16</v>
      </c>
      <c r="M8055" s="1" t="s">
        <v>16</v>
      </c>
      <c r="N8055" s="1" t="s">
        <v>16</v>
      </c>
      <c r="O8055" s="1">
        <v>71.2</v>
      </c>
      <c r="P8055" s="1">
        <v>1.0</v>
      </c>
    </row>
    <row r="8056">
      <c r="A8056" s="1" t="s">
        <v>29</v>
      </c>
      <c r="B8056" s="1" t="s">
        <v>10335</v>
      </c>
      <c r="C8056" s="2" t="s">
        <v>10265</v>
      </c>
      <c r="D8056" s="1" t="s">
        <v>19</v>
      </c>
      <c r="E8056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056" s="1" t="s">
        <v>599</v>
      </c>
      <c r="G8056" s="1" t="s">
        <v>600</v>
      </c>
      <c r="H8056" s="1" t="s">
        <v>601</v>
      </c>
      <c r="I8056" s="1" t="s">
        <v>16</v>
      </c>
      <c r="J8056" s="1" t="s">
        <v>23</v>
      </c>
      <c r="K8056" s="1" t="s">
        <v>16</v>
      </c>
      <c r="L8056" s="1" t="s">
        <v>16</v>
      </c>
      <c r="M8056" s="1" t="s">
        <v>16</v>
      </c>
      <c r="N8056" s="1" t="s">
        <v>16</v>
      </c>
      <c r="O8056" s="1">
        <v>71.2</v>
      </c>
      <c r="P8056" s="1">
        <v>1.0</v>
      </c>
    </row>
    <row r="8057">
      <c r="A8057" s="1" t="s">
        <v>29</v>
      </c>
      <c r="B8057" s="1" t="s">
        <v>10336</v>
      </c>
      <c r="C8057" s="2" t="s">
        <v>10265</v>
      </c>
      <c r="D8057" s="1" t="s">
        <v>19</v>
      </c>
      <c r="E805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057" s="1" t="s">
        <v>311</v>
      </c>
      <c r="G8057" s="1" t="s">
        <v>312</v>
      </c>
      <c r="H8057" s="1" t="s">
        <v>313</v>
      </c>
      <c r="I8057" s="1" t="s">
        <v>16</v>
      </c>
      <c r="J8057" s="1" t="s">
        <v>23</v>
      </c>
      <c r="K8057" s="1" t="s">
        <v>16</v>
      </c>
      <c r="L8057" s="1" t="s">
        <v>16</v>
      </c>
      <c r="M8057" s="1" t="s">
        <v>16</v>
      </c>
      <c r="N8057" s="1" t="s">
        <v>16</v>
      </c>
      <c r="O8057" s="1">
        <v>71.2</v>
      </c>
      <c r="P8057" s="1">
        <v>1.0</v>
      </c>
    </row>
    <row r="8058">
      <c r="A8058" s="1" t="s">
        <v>29</v>
      </c>
      <c r="B8058" s="1" t="s">
        <v>10337</v>
      </c>
      <c r="C8058" s="2" t="s">
        <v>10265</v>
      </c>
      <c r="D8058" s="1" t="s">
        <v>19</v>
      </c>
      <c r="E805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058" s="1" t="s">
        <v>813</v>
      </c>
      <c r="G8058" s="1" t="s">
        <v>814</v>
      </c>
      <c r="H8058" s="1" t="s">
        <v>815</v>
      </c>
      <c r="I8058" s="1" t="s">
        <v>16</v>
      </c>
      <c r="J8058" s="1" t="s">
        <v>23</v>
      </c>
      <c r="K8058" s="1" t="s">
        <v>16</v>
      </c>
      <c r="L8058" s="1" t="s">
        <v>16</v>
      </c>
      <c r="M8058" s="1" t="s">
        <v>16</v>
      </c>
      <c r="N8058" s="1" t="s">
        <v>16</v>
      </c>
      <c r="O8058" s="1">
        <v>71.2</v>
      </c>
      <c r="P8058" s="1">
        <v>1.0</v>
      </c>
    </row>
    <row r="8059">
      <c r="A8059" s="1" t="s">
        <v>29</v>
      </c>
      <c r="B8059" s="1" t="s">
        <v>10338</v>
      </c>
      <c r="C8059" s="2" t="s">
        <v>10265</v>
      </c>
      <c r="D8059" s="1" t="s">
        <v>19</v>
      </c>
      <c r="E8059" s="3" t="str">
        <f>HYPERLINK("https://fyndiq.se/produkt/388e6e1d48174830/", "2-Pack SAMSUNG S24 PLUS Skärmskydd - Härdat Glas 9H - Super kvalitet 3D")</f>
        <v>2-Pack SAMSUNG S24 PLUS Skärmskydd - Härdat Glas 9H - Super kvalitet 3D</v>
      </c>
      <c r="F8059" s="1" t="s">
        <v>5476</v>
      </c>
      <c r="G8059" s="1" t="s">
        <v>5477</v>
      </c>
      <c r="H8059" s="1" t="s">
        <v>5478</v>
      </c>
      <c r="I8059" s="1" t="s">
        <v>16</v>
      </c>
      <c r="J8059" s="1" t="s">
        <v>23</v>
      </c>
      <c r="K8059" s="1" t="s">
        <v>16</v>
      </c>
      <c r="L8059" s="1" t="s">
        <v>16</v>
      </c>
      <c r="M8059" s="1" t="s">
        <v>16</v>
      </c>
      <c r="N8059" s="1" t="s">
        <v>16</v>
      </c>
      <c r="O8059" s="1">
        <v>71.2</v>
      </c>
      <c r="P8059" s="1">
        <v>1.0</v>
      </c>
    </row>
    <row r="8060">
      <c r="A8060" s="1" t="s">
        <v>29</v>
      </c>
      <c r="B8060" s="1" t="s">
        <v>10339</v>
      </c>
      <c r="C8060" s="2" t="s">
        <v>10265</v>
      </c>
      <c r="D8060" s="1" t="s">
        <v>19</v>
      </c>
      <c r="E806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060" s="1" t="s">
        <v>26</v>
      </c>
      <c r="G8060" s="1" t="s">
        <v>27</v>
      </c>
      <c r="H8060" s="1" t="s">
        <v>28</v>
      </c>
      <c r="I8060" s="1" t="s">
        <v>16</v>
      </c>
      <c r="J8060" s="1" t="s">
        <v>23</v>
      </c>
      <c r="K8060" s="1" t="s">
        <v>16</v>
      </c>
      <c r="L8060" s="1" t="s">
        <v>16</v>
      </c>
      <c r="M8060" s="1" t="s">
        <v>16</v>
      </c>
      <c r="N8060" s="1" t="s">
        <v>16</v>
      </c>
      <c r="O8060" s="1">
        <v>71.2</v>
      </c>
      <c r="P8060" s="1">
        <v>1.0</v>
      </c>
    </row>
    <row r="8061">
      <c r="A8061" s="1" t="s">
        <v>29</v>
      </c>
      <c r="B8061" s="1" t="s">
        <v>10340</v>
      </c>
      <c r="C8061" s="2" t="s">
        <v>10265</v>
      </c>
      <c r="D8061" s="1" t="s">
        <v>19</v>
      </c>
      <c r="E8061" s="3" t="str">
        <f>HYPERLINK("https://fyndiq.se/produkt/56c72c0ba5f749b5/", "2-Pack SAMSUNG S24 Skärmskydd - Härdat Glas 9H - Super kvalitet 3D")</f>
        <v>2-Pack SAMSUNG S24 Skärmskydd - Härdat Glas 9H - Super kvalitet 3D</v>
      </c>
      <c r="F8061" s="1" t="s">
        <v>263</v>
      </c>
      <c r="G8061" s="1" t="s">
        <v>264</v>
      </c>
      <c r="H8061" s="1" t="s">
        <v>265</v>
      </c>
      <c r="I8061" s="1" t="s">
        <v>16</v>
      </c>
      <c r="J8061" s="1" t="s">
        <v>23</v>
      </c>
      <c r="K8061" s="1" t="s">
        <v>16</v>
      </c>
      <c r="L8061" s="1" t="s">
        <v>16</v>
      </c>
      <c r="M8061" s="1" t="s">
        <v>16</v>
      </c>
      <c r="N8061" s="1" t="s">
        <v>16</v>
      </c>
      <c r="O8061" s="1">
        <v>71.2</v>
      </c>
      <c r="P8061" s="1">
        <v>1.0</v>
      </c>
    </row>
    <row r="8062">
      <c r="A8062" s="1" t="s">
        <v>29</v>
      </c>
      <c r="B8062" s="1" t="s">
        <v>10341</v>
      </c>
      <c r="C8062" s="2" t="s">
        <v>10265</v>
      </c>
      <c r="D8062" s="1" t="s">
        <v>19</v>
      </c>
      <c r="E8062" s="3" t="str">
        <f>HYPERLINK("https://fyndiq.se/produkt/ea565ebf4ac54fc3/", "3-Pack Samsung Galaxy Tab A7 Lite 5G - Härdat glas 9H - Super Kvalitet Skärmskydd")</f>
        <v>3-Pack Samsung Galaxy Tab A7 Lite 5G - Härdat glas 9H - Super Kvalitet Skärmskydd</v>
      </c>
      <c r="F8062" s="1" t="s">
        <v>789</v>
      </c>
      <c r="G8062" s="1" t="s">
        <v>790</v>
      </c>
      <c r="H8062" s="1" t="s">
        <v>791</v>
      </c>
      <c r="I8062" s="1" t="s">
        <v>16</v>
      </c>
      <c r="J8062" s="1" t="s">
        <v>23</v>
      </c>
      <c r="K8062" s="1" t="s">
        <v>16</v>
      </c>
      <c r="L8062" s="1" t="s">
        <v>16</v>
      </c>
      <c r="M8062" s="1" t="s">
        <v>16</v>
      </c>
      <c r="N8062" s="1" t="s">
        <v>16</v>
      </c>
      <c r="O8062" s="1">
        <v>151.2</v>
      </c>
      <c r="P8062" s="1">
        <v>1.0</v>
      </c>
    </row>
    <row r="8063">
      <c r="A8063" s="1" t="s">
        <v>29</v>
      </c>
      <c r="B8063" s="1" t="s">
        <v>10342</v>
      </c>
      <c r="C8063" s="2" t="s">
        <v>10265</v>
      </c>
      <c r="D8063" s="1" t="s">
        <v>19</v>
      </c>
      <c r="E8063" s="3" t="str">
        <f>HYPERLINK("https://fyndiq.se/produkt/56c72c0ba5f749b5/", "2-Pack SAMSUNG S24 Skärmskydd - Härdat Glas 9H - Super kvalitet 3D")</f>
        <v>2-Pack SAMSUNG S24 Skärmskydd - Härdat Glas 9H - Super kvalitet 3D</v>
      </c>
      <c r="F8063" s="1" t="s">
        <v>263</v>
      </c>
      <c r="G8063" s="1" t="s">
        <v>264</v>
      </c>
      <c r="H8063" s="1" t="s">
        <v>265</v>
      </c>
      <c r="I8063" s="1" t="s">
        <v>16</v>
      </c>
      <c r="J8063" s="1" t="s">
        <v>23</v>
      </c>
      <c r="K8063" s="1" t="s">
        <v>16</v>
      </c>
      <c r="L8063" s="1" t="s">
        <v>16</v>
      </c>
      <c r="M8063" s="1" t="s">
        <v>16</v>
      </c>
      <c r="N8063" s="1" t="s">
        <v>16</v>
      </c>
      <c r="O8063" s="1">
        <v>71.2</v>
      </c>
      <c r="P8063" s="1">
        <v>1.0</v>
      </c>
    </row>
    <row r="8064">
      <c r="A8064" s="1" t="s">
        <v>29</v>
      </c>
      <c r="B8064" s="1" t="s">
        <v>10343</v>
      </c>
      <c r="C8064" s="2" t="s">
        <v>10265</v>
      </c>
      <c r="D8064" s="1" t="s">
        <v>19</v>
      </c>
      <c r="E806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064" s="1" t="s">
        <v>26</v>
      </c>
      <c r="G8064" s="1" t="s">
        <v>27</v>
      </c>
      <c r="H8064" s="1" t="s">
        <v>28</v>
      </c>
      <c r="I8064" s="1" t="s">
        <v>16</v>
      </c>
      <c r="J8064" s="1" t="s">
        <v>23</v>
      </c>
      <c r="K8064" s="1" t="s">
        <v>16</v>
      </c>
      <c r="L8064" s="1" t="s">
        <v>16</v>
      </c>
      <c r="M8064" s="1" t="s">
        <v>16</v>
      </c>
      <c r="N8064" s="1" t="s">
        <v>16</v>
      </c>
      <c r="O8064" s="1">
        <v>71.2</v>
      </c>
      <c r="P8064" s="1">
        <v>1.0</v>
      </c>
    </row>
    <row r="8065">
      <c r="A8065" s="1" t="s">
        <v>29</v>
      </c>
      <c r="B8065" s="1" t="s">
        <v>10344</v>
      </c>
      <c r="C8065" s="2" t="s">
        <v>10265</v>
      </c>
      <c r="D8065" s="1" t="s">
        <v>19</v>
      </c>
      <c r="E8065" s="3" t="str">
        <f>HYPERLINK("https://fyndiq.se/produkt/ac4c264f1c9a4420/", "Samsung Galaxy S20 5G - Härdat glas 9H-Super kvalitet 3D")</f>
        <v>Samsung Galaxy S20 5G - Härdat glas 9H-Super kvalitet 3D</v>
      </c>
      <c r="F8065" s="1" t="s">
        <v>937</v>
      </c>
      <c r="G8065" s="1" t="s">
        <v>938</v>
      </c>
      <c r="H8065" s="1" t="s">
        <v>939</v>
      </c>
      <c r="I8065" s="1" t="s">
        <v>16</v>
      </c>
      <c r="J8065" s="1" t="s">
        <v>23</v>
      </c>
      <c r="K8065" s="1" t="s">
        <v>16</v>
      </c>
      <c r="L8065" s="1" t="s">
        <v>16</v>
      </c>
      <c r="M8065" s="1" t="s">
        <v>16</v>
      </c>
      <c r="N8065" s="1" t="s">
        <v>16</v>
      </c>
      <c r="O8065" s="1">
        <v>63.2</v>
      </c>
      <c r="P8065" s="1">
        <v>1.0</v>
      </c>
    </row>
    <row r="8066">
      <c r="A8066" s="1" t="s">
        <v>29</v>
      </c>
      <c r="B8066" s="1" t="s">
        <v>10345</v>
      </c>
      <c r="C8066" s="2" t="s">
        <v>10265</v>
      </c>
      <c r="D8066" s="1" t="s">
        <v>19</v>
      </c>
      <c r="E8066" s="3" t="str">
        <f>HYPERLINK("https://fyndiq.se/produkt/925ae49423884615/", "2-Pack Samsung S22 Ultra Skärmskydd &amp; 1-Pack linsskydd -9H GLAS")</f>
        <v>2-Pack Samsung S22 Ultra Skärmskydd &amp; 1-Pack linsskydd -9H GLAS</v>
      </c>
      <c r="F8066" s="1" t="s">
        <v>335</v>
      </c>
      <c r="G8066" s="1" t="s">
        <v>336</v>
      </c>
      <c r="H8066" s="1" t="s">
        <v>337</v>
      </c>
      <c r="I8066" s="1" t="s">
        <v>16</v>
      </c>
      <c r="J8066" s="1" t="s">
        <v>23</v>
      </c>
      <c r="K8066" s="1" t="s">
        <v>16</v>
      </c>
      <c r="L8066" s="1" t="s">
        <v>16</v>
      </c>
      <c r="M8066" s="1" t="s">
        <v>16</v>
      </c>
      <c r="N8066" s="1" t="s">
        <v>16</v>
      </c>
      <c r="O8066" s="1">
        <v>71.2</v>
      </c>
      <c r="P8066" s="1">
        <v>1.0</v>
      </c>
    </row>
    <row r="8067">
      <c r="A8067" s="1" t="s">
        <v>29</v>
      </c>
      <c r="B8067" s="1" t="s">
        <v>10346</v>
      </c>
      <c r="C8067" s="2" t="s">
        <v>10265</v>
      </c>
      <c r="D8067" s="1" t="s">
        <v>19</v>
      </c>
      <c r="E8067" s="3" t="str">
        <f t="shared" ref="E8067:E8068" si="184">HYPERLINK("https://fyndiq.se/produkt/34157794139f40c6/", "2-Pack Samsung S20 FE - 9H Härdat Glass - Top Kvalitet")</f>
        <v>2-Pack Samsung S20 FE - 9H Härdat Glass - Top Kvalitet</v>
      </c>
      <c r="F8067" s="1" t="s">
        <v>1640</v>
      </c>
      <c r="G8067" s="1" t="s">
        <v>1641</v>
      </c>
      <c r="H8067" s="1" t="s">
        <v>1642</v>
      </c>
      <c r="I8067" s="1" t="s">
        <v>16</v>
      </c>
      <c r="J8067" s="1" t="s">
        <v>23</v>
      </c>
      <c r="K8067" s="1" t="s">
        <v>16</v>
      </c>
      <c r="L8067" s="1" t="s">
        <v>16</v>
      </c>
      <c r="M8067" s="1" t="s">
        <v>16</v>
      </c>
      <c r="N8067" s="1" t="s">
        <v>16</v>
      </c>
      <c r="O8067" s="1">
        <v>63.2</v>
      </c>
      <c r="P8067" s="1">
        <v>1.0</v>
      </c>
    </row>
    <row r="8068">
      <c r="A8068" s="1" t="s">
        <v>29</v>
      </c>
      <c r="B8068" s="1" t="s">
        <v>10347</v>
      </c>
      <c r="C8068" s="2" t="s">
        <v>10265</v>
      </c>
      <c r="D8068" s="1" t="s">
        <v>19</v>
      </c>
      <c r="E8068" s="3" t="str">
        <f t="shared" si="184"/>
        <v>2-Pack Samsung S20 FE - 9H Härdat Glass - Top Kvalitet</v>
      </c>
      <c r="F8068" s="1" t="s">
        <v>1640</v>
      </c>
      <c r="G8068" s="1" t="s">
        <v>1641</v>
      </c>
      <c r="H8068" s="1" t="s">
        <v>1642</v>
      </c>
      <c r="I8068" s="1" t="s">
        <v>16</v>
      </c>
      <c r="J8068" s="1" t="s">
        <v>23</v>
      </c>
      <c r="K8068" s="1" t="s">
        <v>16</v>
      </c>
      <c r="L8068" s="1" t="s">
        <v>16</v>
      </c>
      <c r="M8068" s="1" t="s">
        <v>16</v>
      </c>
      <c r="N8068" s="1" t="s">
        <v>16</v>
      </c>
      <c r="O8068" s="1">
        <v>63.2</v>
      </c>
      <c r="P8068" s="1">
        <v>1.0</v>
      </c>
    </row>
    <row r="8069">
      <c r="A8069" s="1" t="s">
        <v>29</v>
      </c>
      <c r="B8069" s="1" t="s">
        <v>10348</v>
      </c>
      <c r="C8069" s="2" t="s">
        <v>10265</v>
      </c>
      <c r="D8069" s="1" t="s">
        <v>19</v>
      </c>
      <c r="E8069" s="3" t="str">
        <f>HYPERLINK("https://fyndiq.se/produkt/c6f3e47a88184e8d/", "2-Pack SAMSUNG A55 Skärmskydd - Härdat Glas 9H - Super kvalitet 3D")</f>
        <v>2-Pack SAMSUNG A55 Skärmskydd - Härdat Glas 9H - Super kvalitet 3D</v>
      </c>
      <c r="F8069" s="1" t="s">
        <v>83</v>
      </c>
      <c r="G8069" s="1" t="s">
        <v>84</v>
      </c>
      <c r="H8069" s="1" t="s">
        <v>85</v>
      </c>
      <c r="I8069" s="1" t="s">
        <v>16</v>
      </c>
      <c r="J8069" s="1" t="s">
        <v>23</v>
      </c>
      <c r="K8069" s="1" t="s">
        <v>16</v>
      </c>
      <c r="L8069" s="1" t="s">
        <v>16</v>
      </c>
      <c r="M8069" s="1" t="s">
        <v>16</v>
      </c>
      <c r="N8069" s="1" t="s">
        <v>16</v>
      </c>
      <c r="O8069" s="1">
        <v>63.2</v>
      </c>
      <c r="P8069" s="1">
        <v>1.0</v>
      </c>
    </row>
    <row r="8070">
      <c r="A8070" s="1" t="s">
        <v>29</v>
      </c>
      <c r="B8070" s="1" t="s">
        <v>10349</v>
      </c>
      <c r="C8070" s="2" t="s">
        <v>10265</v>
      </c>
      <c r="D8070" s="1" t="s">
        <v>19</v>
      </c>
      <c r="E8070" s="3" t="str">
        <f>HYPERLINK("https://fyndiq.se/produkt/fae7a6d8ef8048c5/", "2-Pack SAMSUNG S24 PLUS Skärmskydd &amp; 2-Pack linsskydd - Härdat Glas 9H - Super kvalitet 3D")</f>
        <v>2-Pack SAMSUNG S24 PLUS Skärmskydd &amp; 2-Pack linsskydd - Härdat Glas 9H - Super kvalitet 3D</v>
      </c>
      <c r="F8070" s="1" t="s">
        <v>10350</v>
      </c>
      <c r="G8070" s="1" t="s">
        <v>10351</v>
      </c>
      <c r="H8070" s="1" t="s">
        <v>10352</v>
      </c>
      <c r="I8070" s="1" t="s">
        <v>16</v>
      </c>
      <c r="J8070" s="1" t="s">
        <v>23</v>
      </c>
      <c r="K8070" s="1" t="s">
        <v>16</v>
      </c>
      <c r="L8070" s="1" t="s">
        <v>16</v>
      </c>
      <c r="M8070" s="1" t="s">
        <v>16</v>
      </c>
      <c r="N8070" s="1" t="s">
        <v>16</v>
      </c>
      <c r="O8070" s="1">
        <v>95.2</v>
      </c>
      <c r="P8070" s="1">
        <v>1.0</v>
      </c>
    </row>
    <row r="8071">
      <c r="A8071" s="1" t="s">
        <v>29</v>
      </c>
      <c r="B8071" s="1" t="s">
        <v>10353</v>
      </c>
      <c r="C8071" s="2" t="s">
        <v>10265</v>
      </c>
      <c r="D8071" s="1" t="s">
        <v>19</v>
      </c>
      <c r="E8071" s="3" t="str">
        <f>HYPERLINK("https://fyndiq.se/produkt/d2196d1b38784317/", "Samsung Galaxy A15 5G- Härdat Glas 9H - Super Kvalitet 3D Skärmskydd")</f>
        <v>Samsung Galaxy A15 5G- Härdat Glas 9H - Super Kvalitet 3D Skärmskydd</v>
      </c>
      <c r="F8071" s="1" t="s">
        <v>2478</v>
      </c>
      <c r="G8071" s="1" t="s">
        <v>2479</v>
      </c>
      <c r="H8071" s="1" t="s">
        <v>2480</v>
      </c>
      <c r="I8071" s="1" t="s">
        <v>16</v>
      </c>
      <c r="J8071" s="1" t="s">
        <v>23</v>
      </c>
      <c r="K8071" s="1" t="s">
        <v>16</v>
      </c>
      <c r="L8071" s="1" t="s">
        <v>16</v>
      </c>
      <c r="M8071" s="1" t="s">
        <v>16</v>
      </c>
      <c r="N8071" s="1" t="s">
        <v>16</v>
      </c>
      <c r="O8071" s="1">
        <v>55.2</v>
      </c>
      <c r="P8071" s="1">
        <v>1.0</v>
      </c>
    </row>
    <row r="8072">
      <c r="A8072" s="1" t="s">
        <v>29</v>
      </c>
      <c r="B8072" s="1" t="s">
        <v>10354</v>
      </c>
      <c r="C8072" s="2" t="s">
        <v>10265</v>
      </c>
      <c r="D8072" s="1" t="s">
        <v>19</v>
      </c>
      <c r="E8072" s="3" t="str">
        <f>HYPERLINK("https://fyndiq.se/produkt/28799ed0373d40b4/", "2 Pack Galaxy S21 Ultra 5G- Härdat glas 9H - Super kvalitet 3D")</f>
        <v>2 Pack Galaxy S21 Ultra 5G- Härdat glas 9H - Super kvalitet 3D</v>
      </c>
      <c r="F8072" s="1" t="s">
        <v>272</v>
      </c>
      <c r="G8072" s="1" t="s">
        <v>273</v>
      </c>
      <c r="H8072" s="1" t="s">
        <v>274</v>
      </c>
      <c r="I8072" s="1" t="s">
        <v>1311</v>
      </c>
      <c r="J8072" s="1" t="s">
        <v>9</v>
      </c>
      <c r="K8072" s="2" t="s">
        <v>8788</v>
      </c>
      <c r="L8072" s="1" t="s">
        <v>2528</v>
      </c>
      <c r="M8072" s="1" t="s">
        <v>16</v>
      </c>
      <c r="N8072" s="1" t="s">
        <v>16</v>
      </c>
      <c r="O8072" s="1">
        <v>63.2</v>
      </c>
      <c r="P8072" s="1">
        <v>1.0</v>
      </c>
    </row>
    <row r="8073">
      <c r="A8073" s="1" t="s">
        <v>29</v>
      </c>
      <c r="B8073" s="1" t="s">
        <v>10355</v>
      </c>
      <c r="C8073" s="2" t="s">
        <v>10265</v>
      </c>
      <c r="D8073" s="1" t="s">
        <v>19</v>
      </c>
      <c r="E8073" s="3" t="str">
        <f>HYPERLINK("https://fyndiq.se/produkt/0f244212ec124dcd/", "2 Pack OnePlus 9 5G - Härdat glas 9H - Super kvalitet 3D Skärmskydd")</f>
        <v>2 Pack OnePlus 9 5G - Härdat glas 9H - Super kvalitet 3D Skärmskydd</v>
      </c>
      <c r="F8073" s="1" t="s">
        <v>803</v>
      </c>
      <c r="G8073" s="1" t="s">
        <v>804</v>
      </c>
      <c r="H8073" s="1" t="s">
        <v>805</v>
      </c>
      <c r="I8073" s="1" t="s">
        <v>16</v>
      </c>
      <c r="J8073" s="1" t="s">
        <v>23</v>
      </c>
      <c r="K8073" s="1" t="s">
        <v>16</v>
      </c>
      <c r="L8073" s="1" t="s">
        <v>16</v>
      </c>
      <c r="M8073" s="1" t="s">
        <v>16</v>
      </c>
      <c r="N8073" s="1" t="s">
        <v>16</v>
      </c>
      <c r="O8073" s="1">
        <v>63.2</v>
      </c>
      <c r="P8073" s="1">
        <v>1.0</v>
      </c>
    </row>
    <row r="8074">
      <c r="A8074" s="1" t="s">
        <v>29</v>
      </c>
      <c r="B8074" s="1" t="s">
        <v>10356</v>
      </c>
      <c r="C8074" s="2" t="s">
        <v>10265</v>
      </c>
      <c r="D8074" s="1" t="s">
        <v>19</v>
      </c>
      <c r="E8074" s="3" t="str">
        <f>HYPERLINK("https://fyndiq.se/produkt/c398466bf0524e85/", "2-Pack Samsung S23 - 9H Härdat Glass - 3D Super Kvalitet Skärmskydd")</f>
        <v>2-Pack Samsung S23 - 9H Härdat Glass - 3D Super Kvalitet Skärmskydd</v>
      </c>
      <c r="F8074" s="1" t="s">
        <v>1365</v>
      </c>
      <c r="G8074" s="1" t="s">
        <v>1366</v>
      </c>
      <c r="H8074" s="1" t="s">
        <v>1367</v>
      </c>
      <c r="I8074" s="1" t="s">
        <v>16</v>
      </c>
      <c r="J8074" s="1" t="s">
        <v>23</v>
      </c>
      <c r="K8074" s="1" t="s">
        <v>16</v>
      </c>
      <c r="L8074" s="1" t="s">
        <v>16</v>
      </c>
      <c r="M8074" s="1" t="s">
        <v>16</v>
      </c>
      <c r="N8074" s="1" t="s">
        <v>16</v>
      </c>
      <c r="O8074" s="1">
        <v>63.2</v>
      </c>
      <c r="P8074" s="1">
        <v>1.0</v>
      </c>
    </row>
    <row r="8075">
      <c r="A8075" s="1" t="s">
        <v>29</v>
      </c>
      <c r="B8075" s="1" t="s">
        <v>10357</v>
      </c>
      <c r="C8075" s="2" t="s">
        <v>10265</v>
      </c>
      <c r="D8075" s="1" t="s">
        <v>19</v>
      </c>
      <c r="E807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075" s="1" t="s">
        <v>103</v>
      </c>
      <c r="G8075" s="1" t="s">
        <v>104</v>
      </c>
      <c r="H8075" s="1" t="s">
        <v>105</v>
      </c>
      <c r="I8075" s="1" t="s">
        <v>16</v>
      </c>
      <c r="J8075" s="1" t="s">
        <v>23</v>
      </c>
      <c r="K8075" s="1" t="s">
        <v>16</v>
      </c>
      <c r="L8075" s="1" t="s">
        <v>16</v>
      </c>
      <c r="M8075" s="1" t="s">
        <v>16</v>
      </c>
      <c r="N8075" s="1" t="s">
        <v>16</v>
      </c>
      <c r="O8075" s="1">
        <v>63.2</v>
      </c>
      <c r="P8075" s="1">
        <v>1.0</v>
      </c>
    </row>
    <row r="8076">
      <c r="A8076" s="1" t="s">
        <v>29</v>
      </c>
      <c r="B8076" s="1" t="s">
        <v>10358</v>
      </c>
      <c r="C8076" s="2" t="s">
        <v>10265</v>
      </c>
      <c r="D8076" s="1" t="s">
        <v>19</v>
      </c>
      <c r="E8076" s="3" t="str">
        <f>HYPERLINK("https://fyndiq.se/produkt/87e8c2a54c4a469b/", "2-Pack Samsung Galaxy A53 5G - Härdat glas 9H - Super kvalitet")</f>
        <v>2-Pack Samsung Galaxy A53 5G - Härdat glas 9H - Super kvalitet</v>
      </c>
      <c r="F8076" s="1" t="s">
        <v>1320</v>
      </c>
      <c r="G8076" s="1" t="s">
        <v>1321</v>
      </c>
      <c r="H8076" s="1" t="s">
        <v>1322</v>
      </c>
      <c r="I8076" s="1" t="s">
        <v>16</v>
      </c>
      <c r="J8076" s="1" t="s">
        <v>23</v>
      </c>
      <c r="K8076" s="1" t="s">
        <v>16</v>
      </c>
      <c r="L8076" s="1" t="s">
        <v>16</v>
      </c>
      <c r="M8076" s="1" t="s">
        <v>16</v>
      </c>
      <c r="N8076" s="1" t="s">
        <v>16</v>
      </c>
      <c r="O8076" s="1">
        <v>63.2</v>
      </c>
      <c r="P8076" s="1">
        <v>1.0</v>
      </c>
    </row>
    <row r="8077">
      <c r="A8077" s="1" t="s">
        <v>29</v>
      </c>
      <c r="B8077" s="1" t="s">
        <v>10359</v>
      </c>
      <c r="C8077" s="2" t="s">
        <v>10265</v>
      </c>
      <c r="D8077" s="1" t="s">
        <v>19</v>
      </c>
      <c r="E8077" s="3" t="str">
        <f>HYPERLINK("https://fyndiq.se/produkt/4487e30957ae4516/", "2-Pack Samsung Galaxy Tab A8 WiFi - Härdat Glas 9H - Super Kvalitet")</f>
        <v>2-Pack Samsung Galaxy Tab A8 WiFi - Härdat Glas 9H - Super Kvalitet</v>
      </c>
      <c r="F8077" s="1" t="s">
        <v>4067</v>
      </c>
      <c r="G8077" s="1" t="s">
        <v>4068</v>
      </c>
      <c r="H8077" s="1" t="s">
        <v>4069</v>
      </c>
      <c r="I8077" s="1" t="s">
        <v>16</v>
      </c>
      <c r="J8077" s="1" t="s">
        <v>23</v>
      </c>
      <c r="K8077" s="1" t="s">
        <v>16</v>
      </c>
      <c r="L8077" s="1" t="s">
        <v>16</v>
      </c>
      <c r="M8077" s="1" t="s">
        <v>16</v>
      </c>
      <c r="N8077" s="1" t="s">
        <v>16</v>
      </c>
      <c r="O8077" s="1">
        <v>143.2</v>
      </c>
      <c r="P8077" s="1">
        <v>1.0</v>
      </c>
    </row>
    <row r="8078">
      <c r="A8078" s="1" t="s">
        <v>29</v>
      </c>
      <c r="B8078" s="1" t="s">
        <v>10360</v>
      </c>
      <c r="C8078" s="2" t="s">
        <v>10265</v>
      </c>
      <c r="D8078" s="1" t="s">
        <v>19</v>
      </c>
      <c r="E8078" s="3" t="str">
        <f>HYPERLINK("https://fyndiq.se/produkt/082f3cf898c84831/", "2 Pack Galaxy S20 Ultra - Härdat glas 9H - Super kvalitet 3D")</f>
        <v>2 Pack Galaxy S20 Ultra - Härdat glas 9H - Super kvalitet 3D</v>
      </c>
      <c r="F8078" s="1" t="s">
        <v>460</v>
      </c>
      <c r="G8078" s="1" t="s">
        <v>461</v>
      </c>
      <c r="H8078" s="1" t="s">
        <v>462</v>
      </c>
      <c r="I8078" s="1" t="s">
        <v>16</v>
      </c>
      <c r="J8078" s="1" t="s">
        <v>23</v>
      </c>
      <c r="K8078" s="1" t="s">
        <v>16</v>
      </c>
      <c r="L8078" s="1" t="s">
        <v>16</v>
      </c>
      <c r="M8078" s="1" t="s">
        <v>16</v>
      </c>
      <c r="N8078" s="1" t="s">
        <v>16</v>
      </c>
      <c r="O8078" s="1">
        <v>63.2</v>
      </c>
      <c r="P8078" s="1">
        <v>1.0</v>
      </c>
    </row>
    <row r="8079">
      <c r="A8079" s="1" t="s">
        <v>29</v>
      </c>
      <c r="B8079" s="1" t="s">
        <v>10361</v>
      </c>
      <c r="C8079" s="2" t="s">
        <v>10265</v>
      </c>
      <c r="D8079" s="1" t="s">
        <v>19</v>
      </c>
      <c r="E8079" s="3" t="str">
        <f>HYPERLINK("https://fyndiq.se/produkt/0f244212ec124dcd/", "2 Pack OnePlus 9 5G - Härdat glas 9H - Super kvalitet 3D Skärmskydd")</f>
        <v>2 Pack OnePlus 9 5G - Härdat glas 9H - Super kvalitet 3D Skärmskydd</v>
      </c>
      <c r="F8079" s="1" t="s">
        <v>803</v>
      </c>
      <c r="G8079" s="1" t="s">
        <v>804</v>
      </c>
      <c r="H8079" s="1" t="s">
        <v>805</v>
      </c>
      <c r="I8079" s="1" t="s">
        <v>16</v>
      </c>
      <c r="J8079" s="1" t="s">
        <v>23</v>
      </c>
      <c r="K8079" s="1" t="s">
        <v>16</v>
      </c>
      <c r="L8079" s="1" t="s">
        <v>16</v>
      </c>
      <c r="M8079" s="1" t="s">
        <v>16</v>
      </c>
      <c r="N8079" s="1" t="s">
        <v>16</v>
      </c>
      <c r="O8079" s="1">
        <v>63.2</v>
      </c>
      <c r="P8079" s="1">
        <v>1.0</v>
      </c>
    </row>
    <row r="8080">
      <c r="A8080" s="1" t="s">
        <v>29</v>
      </c>
      <c r="B8080" s="1" t="s">
        <v>10362</v>
      </c>
      <c r="C8080" s="2" t="s">
        <v>10265</v>
      </c>
      <c r="D8080" s="1" t="s">
        <v>19</v>
      </c>
      <c r="E808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080" s="1" t="s">
        <v>692</v>
      </c>
      <c r="G8080" s="1" t="s">
        <v>693</v>
      </c>
      <c r="H8080" s="1" t="s">
        <v>694</v>
      </c>
      <c r="I8080" s="1" t="s">
        <v>16</v>
      </c>
      <c r="J8080" s="1" t="s">
        <v>23</v>
      </c>
      <c r="K8080" s="1" t="s">
        <v>16</v>
      </c>
      <c r="L8080" s="1" t="s">
        <v>16</v>
      </c>
      <c r="M8080" s="1" t="s">
        <v>16</v>
      </c>
      <c r="N8080" s="1" t="s">
        <v>16</v>
      </c>
      <c r="O8080" s="1">
        <v>55.2</v>
      </c>
      <c r="P8080" s="1">
        <v>1.0</v>
      </c>
    </row>
    <row r="8081">
      <c r="A8081" s="1" t="s">
        <v>29</v>
      </c>
      <c r="B8081" s="1" t="s">
        <v>10363</v>
      </c>
      <c r="C8081" s="2" t="s">
        <v>10265</v>
      </c>
      <c r="D8081" s="1" t="s">
        <v>19</v>
      </c>
      <c r="E8081" s="3" t="str">
        <f>HYPERLINK("https://fyndiq.se/produkt/082f3cf898c84831/", "2 Pack Galaxy S20 Ultra - Härdat glas 9H - Super kvalitet 3D")</f>
        <v>2 Pack Galaxy S20 Ultra - Härdat glas 9H - Super kvalitet 3D</v>
      </c>
      <c r="F8081" s="1" t="s">
        <v>460</v>
      </c>
      <c r="G8081" s="1" t="s">
        <v>461</v>
      </c>
      <c r="H8081" s="1" t="s">
        <v>462</v>
      </c>
      <c r="I8081" s="1" t="s">
        <v>16</v>
      </c>
      <c r="J8081" s="1" t="s">
        <v>23</v>
      </c>
      <c r="K8081" s="1" t="s">
        <v>16</v>
      </c>
      <c r="L8081" s="1" t="s">
        <v>16</v>
      </c>
      <c r="M8081" s="1" t="s">
        <v>16</v>
      </c>
      <c r="N8081" s="1" t="s">
        <v>16</v>
      </c>
      <c r="O8081" s="1">
        <v>63.2</v>
      </c>
      <c r="P8081" s="1">
        <v>1.0</v>
      </c>
    </row>
    <row r="8082">
      <c r="A8082" s="1" t="s">
        <v>29</v>
      </c>
      <c r="B8082" s="1" t="s">
        <v>10364</v>
      </c>
      <c r="C8082" s="2" t="s">
        <v>10265</v>
      </c>
      <c r="D8082" s="1" t="s">
        <v>19</v>
      </c>
      <c r="E8082" s="3" t="str">
        <f>HYPERLINK("https://fyndiq.se/produkt/a00b62acc6644fd2/", "2-Pack Samsung Galaxy S10 - Härdat glas 9H – Super kvalitet 3D")</f>
        <v>2-Pack Samsung Galaxy S10 - Härdat glas 9H – Super kvalitet 3D</v>
      </c>
      <c r="F8082" s="1" t="s">
        <v>1291</v>
      </c>
      <c r="G8082" s="1" t="s">
        <v>1292</v>
      </c>
      <c r="H8082" s="1" t="s">
        <v>1293</v>
      </c>
      <c r="I8082" s="1" t="s">
        <v>16</v>
      </c>
      <c r="J8082" s="1" t="s">
        <v>23</v>
      </c>
      <c r="K8082" s="1" t="s">
        <v>16</v>
      </c>
      <c r="L8082" s="1" t="s">
        <v>16</v>
      </c>
      <c r="M8082" s="1" t="s">
        <v>16</v>
      </c>
      <c r="N8082" s="1" t="s">
        <v>16</v>
      </c>
      <c r="O8082" s="1">
        <v>63.2</v>
      </c>
      <c r="P8082" s="1">
        <v>1.0</v>
      </c>
    </row>
    <row r="8083">
      <c r="A8083" s="1" t="s">
        <v>29</v>
      </c>
      <c r="B8083" s="1" t="s">
        <v>10365</v>
      </c>
      <c r="C8083" s="2" t="s">
        <v>10265</v>
      </c>
      <c r="D8083" s="1" t="s">
        <v>19</v>
      </c>
      <c r="E8083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8083" s="1" t="s">
        <v>2607</v>
      </c>
      <c r="G8083" s="1" t="s">
        <v>2608</v>
      </c>
      <c r="H8083" s="1" t="s">
        <v>2609</v>
      </c>
      <c r="I8083" s="1" t="s">
        <v>16</v>
      </c>
      <c r="J8083" s="1" t="s">
        <v>23</v>
      </c>
      <c r="K8083" s="1" t="s">
        <v>16</v>
      </c>
      <c r="L8083" s="1" t="s">
        <v>16</v>
      </c>
      <c r="M8083" s="1" t="s">
        <v>16</v>
      </c>
      <c r="N8083" s="1" t="s">
        <v>16</v>
      </c>
      <c r="O8083" s="1">
        <v>55.2</v>
      </c>
      <c r="P8083" s="1">
        <v>1.0</v>
      </c>
    </row>
    <row r="8084">
      <c r="A8084" s="1" t="s">
        <v>29</v>
      </c>
      <c r="B8084" s="1" t="s">
        <v>10366</v>
      </c>
      <c r="C8084" s="2" t="s">
        <v>10265</v>
      </c>
      <c r="D8084" s="1" t="s">
        <v>19</v>
      </c>
      <c r="E8084" s="3" t="str">
        <f>HYPERLINK("https://fyndiq.se/produkt/925ae49423884615/", "2-Pack Samsung S22 Ultra Skärmskydd &amp; 1-Pack linsskydd -9H GLAS")</f>
        <v>2-Pack Samsung S22 Ultra Skärmskydd &amp; 1-Pack linsskydd -9H GLAS</v>
      </c>
      <c r="F8084" s="1" t="s">
        <v>335</v>
      </c>
      <c r="G8084" s="1" t="s">
        <v>336</v>
      </c>
      <c r="H8084" s="1" t="s">
        <v>337</v>
      </c>
      <c r="I8084" s="1" t="s">
        <v>16</v>
      </c>
      <c r="J8084" s="1" t="s">
        <v>23</v>
      </c>
      <c r="K8084" s="1" t="s">
        <v>16</v>
      </c>
      <c r="L8084" s="1" t="s">
        <v>16</v>
      </c>
      <c r="M8084" s="1" t="s">
        <v>16</v>
      </c>
      <c r="N8084" s="1" t="s">
        <v>16</v>
      </c>
      <c r="O8084" s="1">
        <v>71.2</v>
      </c>
      <c r="P8084" s="1">
        <v>1.0</v>
      </c>
    </row>
    <row r="8085">
      <c r="A8085" s="1" t="s">
        <v>29</v>
      </c>
      <c r="B8085" s="1" t="s">
        <v>10367</v>
      </c>
      <c r="C8085" s="2" t="s">
        <v>10265</v>
      </c>
      <c r="D8085" s="1" t="s">
        <v>19</v>
      </c>
      <c r="E8085" s="3" t="str">
        <f>HYPERLINK("https://fyndiq.se/produkt/bd84362587364f02/", "2-Pack GOOGLE PIXEL 8 Skärmskydd - Härdat Glas 9H - Super kvalitet 3D")</f>
        <v>2-Pack GOOGLE PIXEL 8 Skärmskydd - Härdat Glas 9H - Super kvalitet 3D</v>
      </c>
      <c r="F8085" s="1" t="s">
        <v>254</v>
      </c>
      <c r="G8085" s="1" t="s">
        <v>255</v>
      </c>
      <c r="H8085" s="1" t="s">
        <v>256</v>
      </c>
      <c r="I8085" s="1" t="s">
        <v>16</v>
      </c>
      <c r="J8085" s="1" t="s">
        <v>23</v>
      </c>
      <c r="K8085" s="1" t="s">
        <v>16</v>
      </c>
      <c r="L8085" s="1" t="s">
        <v>16</v>
      </c>
      <c r="M8085" s="1" t="s">
        <v>16</v>
      </c>
      <c r="N8085" s="1" t="s">
        <v>16</v>
      </c>
      <c r="O8085" s="1">
        <v>71.2</v>
      </c>
      <c r="P8085" s="1">
        <v>1.0</v>
      </c>
    </row>
    <row r="8086">
      <c r="A8086" s="1" t="s">
        <v>29</v>
      </c>
      <c r="B8086" s="1" t="s">
        <v>10368</v>
      </c>
      <c r="C8086" s="2" t="s">
        <v>10265</v>
      </c>
      <c r="D8086" s="1" t="s">
        <v>19</v>
      </c>
      <c r="E8086" s="3" t="str">
        <f>HYPERLINK("https://fyndiq.se/produkt/1e8f6bb5ed7344de/", "2-Pack Samsung Galaxy s10 Plus - Härdat glas 9H - Super kvalitet")</f>
        <v>2-Pack Samsung Galaxy s10 Plus - Härdat glas 9H - Super kvalitet</v>
      </c>
      <c r="F8086" s="1" t="s">
        <v>1508</v>
      </c>
      <c r="G8086" s="1" t="s">
        <v>1509</v>
      </c>
      <c r="H8086" s="1" t="s">
        <v>1510</v>
      </c>
      <c r="I8086" s="1" t="s">
        <v>16</v>
      </c>
      <c r="J8086" s="1" t="s">
        <v>23</v>
      </c>
      <c r="K8086" s="1" t="s">
        <v>16</v>
      </c>
      <c r="L8086" s="1" t="s">
        <v>16</v>
      </c>
      <c r="M8086" s="1" t="s">
        <v>16</v>
      </c>
      <c r="N8086" s="1" t="s">
        <v>16</v>
      </c>
      <c r="O8086" s="1">
        <v>63.2</v>
      </c>
      <c r="P8086" s="1">
        <v>1.0</v>
      </c>
    </row>
    <row r="8087">
      <c r="A8087" s="1" t="s">
        <v>29</v>
      </c>
      <c r="B8087" s="1" t="s">
        <v>10369</v>
      </c>
      <c r="C8087" s="2" t="s">
        <v>10265</v>
      </c>
      <c r="D8087" s="1" t="s">
        <v>19</v>
      </c>
      <c r="E8087" s="3" t="str">
        <f>HYPERLINK("https://fyndiq.se/produkt/dfe28e565d2e4c8d/", "2 Pack Samsung S21 FE - 9H Härdat Glass - Super Kvalitet 3D")</f>
        <v>2 Pack Samsung S21 FE - 9H Härdat Glass - Super Kvalitet 3D</v>
      </c>
      <c r="F8087" s="1" t="s">
        <v>276</v>
      </c>
      <c r="G8087" s="1" t="s">
        <v>277</v>
      </c>
      <c r="H8087" s="1" t="s">
        <v>278</v>
      </c>
      <c r="I8087" s="1" t="s">
        <v>16</v>
      </c>
      <c r="J8087" s="1" t="s">
        <v>23</v>
      </c>
      <c r="K8087" s="1" t="s">
        <v>16</v>
      </c>
      <c r="L8087" s="1" t="s">
        <v>16</v>
      </c>
      <c r="M8087" s="1" t="s">
        <v>16</v>
      </c>
      <c r="N8087" s="1" t="s">
        <v>16</v>
      </c>
      <c r="O8087" s="1">
        <v>63.2</v>
      </c>
      <c r="P8087" s="1">
        <v>1.0</v>
      </c>
    </row>
    <row r="8088">
      <c r="A8088" s="1" t="s">
        <v>29</v>
      </c>
      <c r="B8088" s="1" t="s">
        <v>10370</v>
      </c>
      <c r="C8088" s="2" t="s">
        <v>10265</v>
      </c>
      <c r="D8088" s="1" t="s">
        <v>19</v>
      </c>
      <c r="E8088" s="3" t="str">
        <f>HYPERLINK("https://fyndiq.se/produkt/19c2551af5564452/", "2 Pack Samsung Galaxy A41 - Härdat Glas 9H - Super kvalitet 3D")</f>
        <v>2 Pack Samsung Galaxy A41 - Härdat Glas 9H - Super kvalitet 3D</v>
      </c>
      <c r="F8088" s="1" t="s">
        <v>362</v>
      </c>
      <c r="G8088" s="1" t="s">
        <v>363</v>
      </c>
      <c r="H8088" s="1" t="s">
        <v>364</v>
      </c>
      <c r="I8088" s="1" t="s">
        <v>16</v>
      </c>
      <c r="J8088" s="1" t="s">
        <v>23</v>
      </c>
      <c r="K8088" s="1" t="s">
        <v>16</v>
      </c>
      <c r="L8088" s="1" t="s">
        <v>16</v>
      </c>
      <c r="M8088" s="1" t="s">
        <v>16</v>
      </c>
      <c r="N8088" s="1" t="s">
        <v>16</v>
      </c>
      <c r="O8088" s="1">
        <v>63.2</v>
      </c>
      <c r="P8088" s="1">
        <v>1.0</v>
      </c>
    </row>
    <row r="8089">
      <c r="A8089" s="1" t="s">
        <v>29</v>
      </c>
      <c r="B8089" s="1" t="s">
        <v>10371</v>
      </c>
      <c r="C8089" s="2" t="s">
        <v>10265</v>
      </c>
      <c r="D8089" s="1" t="s">
        <v>19</v>
      </c>
      <c r="E8089" s="3" t="str">
        <f>HYPERLINK("https://fyndiq.se/produkt/1212a26581db437f/", "2-Pack XIAOMI 13T PRO Skärmskydd - Härdat Glas 9H - Super kvalitet 3D")</f>
        <v>2-Pack XIAOMI 13T PRO Skärmskydd - Härdat Glas 9H - Super kvalitet 3D</v>
      </c>
      <c r="F8089" s="1" t="s">
        <v>10372</v>
      </c>
      <c r="G8089" s="1" t="s">
        <v>10373</v>
      </c>
      <c r="H8089" s="1" t="s">
        <v>10374</v>
      </c>
      <c r="I8089" s="1" t="s">
        <v>16</v>
      </c>
      <c r="J8089" s="1" t="s">
        <v>23</v>
      </c>
      <c r="K8089" s="1" t="s">
        <v>16</v>
      </c>
      <c r="L8089" s="1" t="s">
        <v>16</v>
      </c>
      <c r="M8089" s="1" t="s">
        <v>16</v>
      </c>
      <c r="N8089" s="1" t="s">
        <v>16</v>
      </c>
      <c r="O8089" s="1">
        <v>63.2</v>
      </c>
      <c r="P8089" s="1">
        <v>1.0</v>
      </c>
    </row>
    <row r="8090">
      <c r="A8090" s="1" t="s">
        <v>29</v>
      </c>
      <c r="B8090" s="1" t="s">
        <v>10375</v>
      </c>
      <c r="C8090" s="2" t="s">
        <v>10265</v>
      </c>
      <c r="D8090" s="1" t="s">
        <v>19</v>
      </c>
      <c r="E8090" s="3" t="str">
        <f>HYPERLINK("https://fyndiq.se/produkt/3f611dbbaef64448/", "2-Pack SAMSUNG S24 PLUS 5G Skärmskydd - Härdat Glas 9H - Super kvalitet 3D")</f>
        <v>2-Pack SAMSUNG S24 PLUS 5G Skärmskydd - Härdat Glas 9H - Super kvalitet 3D</v>
      </c>
      <c r="F8090" s="1" t="s">
        <v>10376</v>
      </c>
      <c r="G8090" s="1" t="s">
        <v>10377</v>
      </c>
      <c r="H8090" s="1" t="s">
        <v>10378</v>
      </c>
      <c r="I8090" s="1" t="s">
        <v>16</v>
      </c>
      <c r="J8090" s="1" t="s">
        <v>23</v>
      </c>
      <c r="K8090" s="1" t="s">
        <v>16</v>
      </c>
      <c r="L8090" s="1" t="s">
        <v>16</v>
      </c>
      <c r="M8090" s="1" t="s">
        <v>16</v>
      </c>
      <c r="N8090" s="1" t="s">
        <v>16</v>
      </c>
      <c r="O8090" s="1">
        <v>71.2</v>
      </c>
      <c r="P8090" s="1">
        <v>1.0</v>
      </c>
    </row>
    <row r="8091">
      <c r="A8091" s="1" t="s">
        <v>29</v>
      </c>
      <c r="B8091" s="1" t="s">
        <v>10379</v>
      </c>
      <c r="C8091" s="2" t="s">
        <v>10265</v>
      </c>
      <c r="D8091" s="1" t="s">
        <v>19</v>
      </c>
      <c r="E809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091" s="1" t="s">
        <v>614</v>
      </c>
      <c r="G8091" s="1" t="s">
        <v>615</v>
      </c>
      <c r="H8091" s="1" t="s">
        <v>616</v>
      </c>
      <c r="I8091" s="1" t="s">
        <v>16</v>
      </c>
      <c r="J8091" s="1" t="s">
        <v>23</v>
      </c>
      <c r="K8091" s="1" t="s">
        <v>16</v>
      </c>
      <c r="L8091" s="1" t="s">
        <v>16</v>
      </c>
      <c r="M8091" s="1" t="s">
        <v>16</v>
      </c>
      <c r="N8091" s="1" t="s">
        <v>16</v>
      </c>
      <c r="O8091" s="1">
        <v>71.2</v>
      </c>
      <c r="P8091" s="1">
        <v>1.0</v>
      </c>
    </row>
    <row r="8092">
      <c r="A8092" s="1" t="s">
        <v>29</v>
      </c>
      <c r="B8092" s="1" t="s">
        <v>10380</v>
      </c>
      <c r="C8092" s="2" t="s">
        <v>10265</v>
      </c>
      <c r="D8092" s="1" t="s">
        <v>19</v>
      </c>
      <c r="E8092" s="3" t="str">
        <f>HYPERLINK("https://fyndiq.se/produkt/f2c164e932234570/", "2-Pack HUAWEI P30 PRO Skärmskydd - Härdat Glas 9H - Super kvalitet 3D")</f>
        <v>2-Pack HUAWEI P30 PRO Skärmskydd - Härdat Glas 9H - Super kvalitet 3D</v>
      </c>
      <c r="F8092" s="1" t="s">
        <v>267</v>
      </c>
      <c r="G8092" s="1" t="s">
        <v>268</v>
      </c>
      <c r="H8092" s="1" t="s">
        <v>269</v>
      </c>
      <c r="I8092" s="1" t="s">
        <v>16</v>
      </c>
      <c r="J8092" s="1" t="s">
        <v>23</v>
      </c>
      <c r="K8092" s="1" t="s">
        <v>16</v>
      </c>
      <c r="L8092" s="1" t="s">
        <v>16</v>
      </c>
      <c r="M8092" s="1" t="s">
        <v>16</v>
      </c>
      <c r="N8092" s="1" t="s">
        <v>16</v>
      </c>
      <c r="O8092" s="1">
        <v>63.2</v>
      </c>
      <c r="P8092" s="1">
        <v>1.0</v>
      </c>
    </row>
    <row r="8093">
      <c r="A8093" s="1" t="s">
        <v>29</v>
      </c>
      <c r="B8093" s="1" t="s">
        <v>10381</v>
      </c>
      <c r="C8093" s="2" t="s">
        <v>10265</v>
      </c>
      <c r="D8093" s="1" t="s">
        <v>19</v>
      </c>
      <c r="E8093" s="3" t="str">
        <f>HYPERLINK("https://fyndiq.se/produkt/5b4b31bc77624163/", "2 Pack Samsung Note 20 Ultra 5G - Härdat glas 9H-Super kvalitet")</f>
        <v>2 Pack Samsung Note 20 Ultra 5G - Härdat glas 9H-Super kvalitet</v>
      </c>
      <c r="F8093" s="1" t="s">
        <v>1874</v>
      </c>
      <c r="G8093" s="1" t="s">
        <v>1875</v>
      </c>
      <c r="H8093" s="1" t="s">
        <v>1876</v>
      </c>
      <c r="I8093" s="1" t="s">
        <v>16</v>
      </c>
      <c r="J8093" s="1" t="s">
        <v>23</v>
      </c>
      <c r="K8093" s="1" t="s">
        <v>16</v>
      </c>
      <c r="L8093" s="1" t="s">
        <v>16</v>
      </c>
      <c r="M8093" s="1" t="s">
        <v>16</v>
      </c>
      <c r="N8093" s="1" t="s">
        <v>16</v>
      </c>
      <c r="O8093" s="1">
        <v>63.2</v>
      </c>
      <c r="P8093" s="1">
        <v>1.0</v>
      </c>
    </row>
    <row r="8094">
      <c r="A8094" s="1" t="s">
        <v>29</v>
      </c>
      <c r="B8094" s="1" t="s">
        <v>10382</v>
      </c>
      <c r="C8094" s="2" t="s">
        <v>10265</v>
      </c>
      <c r="D8094" s="1" t="s">
        <v>19</v>
      </c>
      <c r="E8094" s="3" t="str">
        <f>HYPERLINK("https://fyndiq.se/produkt/c90b30d5114944e3/", "2 Pack - Samsung S21 PLUS - 9H Härdat Glass - 3D Super Kvalitet")</f>
        <v>2 Pack - Samsung S21 PLUS - 9H Härdat Glass - 3D Super Kvalitet</v>
      </c>
      <c r="F8094" s="1" t="s">
        <v>4670</v>
      </c>
      <c r="G8094" s="1" t="s">
        <v>4671</v>
      </c>
      <c r="H8094" s="1" t="s">
        <v>4672</v>
      </c>
      <c r="I8094" s="1" t="s">
        <v>16</v>
      </c>
      <c r="J8094" s="1" t="s">
        <v>23</v>
      </c>
      <c r="K8094" s="1" t="s">
        <v>16</v>
      </c>
      <c r="L8094" s="1" t="s">
        <v>16</v>
      </c>
      <c r="M8094" s="1" t="s">
        <v>16</v>
      </c>
      <c r="N8094" s="1" t="s">
        <v>16</v>
      </c>
      <c r="O8094" s="1">
        <v>63.2</v>
      </c>
      <c r="P8094" s="1">
        <v>2.0</v>
      </c>
    </row>
    <row r="8095">
      <c r="A8095" s="1" t="s">
        <v>29</v>
      </c>
      <c r="B8095" s="1" t="s">
        <v>10383</v>
      </c>
      <c r="C8095" s="2" t="s">
        <v>10265</v>
      </c>
      <c r="D8095" s="1" t="s">
        <v>19</v>
      </c>
      <c r="E8095" s="3" t="str">
        <f>HYPERLINK("https://fyndiq.se/produkt/416415a768684efb/", "2-Pack Samsung Galaxy S21 5G - 9H Härdat Glas - HD")</f>
        <v>2-Pack Samsung Galaxy S21 5G - 9H Härdat Glas - HD</v>
      </c>
      <c r="F8095" s="1" t="s">
        <v>39</v>
      </c>
      <c r="G8095" s="1" t="s">
        <v>40</v>
      </c>
      <c r="H8095" s="1" t="s">
        <v>41</v>
      </c>
      <c r="I8095" s="1" t="s">
        <v>16</v>
      </c>
      <c r="J8095" s="1" t="s">
        <v>23</v>
      </c>
      <c r="K8095" s="1" t="s">
        <v>16</v>
      </c>
      <c r="L8095" s="1" t="s">
        <v>16</v>
      </c>
      <c r="M8095" s="1" t="s">
        <v>16</v>
      </c>
      <c r="N8095" s="1" t="s">
        <v>16</v>
      </c>
      <c r="O8095" s="1">
        <v>63.2</v>
      </c>
      <c r="P8095" s="1">
        <v>1.0</v>
      </c>
    </row>
    <row r="8096">
      <c r="A8096" s="1" t="s">
        <v>29</v>
      </c>
      <c r="B8096" s="1" t="s">
        <v>10384</v>
      </c>
      <c r="C8096" s="2" t="s">
        <v>10265</v>
      </c>
      <c r="D8096" s="1" t="s">
        <v>19</v>
      </c>
      <c r="E8096" s="3" t="str">
        <f>HYPERLINK("https://fyndiq.se/produkt/5fb351085a7d4726/", "2-Pack iPhone 15 Pro - skärmskydd &amp; 1-Pack linsskydd -härdat glas 9H")</f>
        <v>2-Pack iPhone 15 Pro - skärmskydd &amp; 1-Pack linsskydd -härdat glas 9H</v>
      </c>
      <c r="F8096" s="1" t="s">
        <v>10385</v>
      </c>
      <c r="G8096" s="1" t="s">
        <v>10386</v>
      </c>
      <c r="H8096" s="1" t="s">
        <v>10387</v>
      </c>
      <c r="I8096" s="1" t="s">
        <v>16</v>
      </c>
      <c r="J8096" s="1" t="s">
        <v>23</v>
      </c>
      <c r="K8096" s="1" t="s">
        <v>16</v>
      </c>
      <c r="L8096" s="1" t="s">
        <v>16</v>
      </c>
      <c r="M8096" s="1" t="s">
        <v>16</v>
      </c>
      <c r="N8096" s="1" t="s">
        <v>16</v>
      </c>
      <c r="O8096" s="1">
        <v>71.2</v>
      </c>
      <c r="P8096" s="1">
        <v>1.0</v>
      </c>
    </row>
    <row r="8097">
      <c r="A8097" s="1" t="s">
        <v>29</v>
      </c>
      <c r="B8097" s="1" t="s">
        <v>10388</v>
      </c>
      <c r="C8097" s="2" t="s">
        <v>10265</v>
      </c>
      <c r="D8097" s="1" t="s">
        <v>19</v>
      </c>
      <c r="E8097" s="3" t="str">
        <f>HYPERLINK("https://fyndiq.se/produkt/2477583187264ece/", "2-Pack Samsung S20 - 9H Härdat Glass - Top Kvalitet")</f>
        <v>2-Pack Samsung S20 - 9H Härdat Glass - Top Kvalitet</v>
      </c>
      <c r="F8097" s="1" t="s">
        <v>124</v>
      </c>
      <c r="G8097" s="1" t="s">
        <v>125</v>
      </c>
      <c r="H8097" s="1" t="s">
        <v>126</v>
      </c>
      <c r="I8097" s="1" t="s">
        <v>16</v>
      </c>
      <c r="J8097" s="1" t="s">
        <v>23</v>
      </c>
      <c r="K8097" s="1" t="s">
        <v>16</v>
      </c>
      <c r="L8097" s="1" t="s">
        <v>16</v>
      </c>
      <c r="M8097" s="1" t="s">
        <v>16</v>
      </c>
      <c r="N8097" s="1" t="s">
        <v>16</v>
      </c>
      <c r="O8097" s="1">
        <v>71.2</v>
      </c>
      <c r="P8097" s="1">
        <v>1.0</v>
      </c>
    </row>
    <row r="8098">
      <c r="A8098" s="1" t="s">
        <v>29</v>
      </c>
      <c r="B8098" s="1" t="s">
        <v>10389</v>
      </c>
      <c r="C8098" s="2" t="s">
        <v>10265</v>
      </c>
      <c r="D8098" s="1" t="s">
        <v>19</v>
      </c>
      <c r="E8098" s="3" t="str">
        <f>HYPERLINK("https://fyndiq.se/produkt/860c7ae305b54883/", "2 Pack Samsung S21 Ultra 5G - Härdat glas 9H - Super kvalitet 3D")</f>
        <v>2 Pack Samsung S21 Ultra 5G - Härdat glas 9H - Super kvalitet 3D</v>
      </c>
      <c r="F8098" s="1" t="s">
        <v>649</v>
      </c>
      <c r="G8098" s="1" t="s">
        <v>650</v>
      </c>
      <c r="H8098" s="1" t="s">
        <v>651</v>
      </c>
      <c r="I8098" s="1" t="s">
        <v>16</v>
      </c>
      <c r="J8098" s="1" t="s">
        <v>23</v>
      </c>
      <c r="K8098" s="1" t="s">
        <v>16</v>
      </c>
      <c r="L8098" s="1" t="s">
        <v>16</v>
      </c>
      <c r="M8098" s="1" t="s">
        <v>16</v>
      </c>
      <c r="N8098" s="1" t="s">
        <v>16</v>
      </c>
      <c r="O8098" s="1">
        <v>63.2</v>
      </c>
      <c r="P8098" s="1">
        <v>1.0</v>
      </c>
    </row>
    <row r="8099">
      <c r="A8099" s="1" t="s">
        <v>29</v>
      </c>
      <c r="B8099" s="1" t="s">
        <v>10390</v>
      </c>
      <c r="C8099" s="2" t="s">
        <v>10265</v>
      </c>
      <c r="D8099" s="1" t="s">
        <v>19</v>
      </c>
      <c r="E8099" s="3" t="str">
        <f>HYPERLINK("https://fyndiq.se/produkt/7c990866bb87402c/", "2-Pack Xiaomi 11 Lite 5G NE - Härdat Glas 9H - Super kvalitet 3D")</f>
        <v>2-Pack Xiaomi 11 Lite 5G NE - Härdat Glas 9H - Super kvalitet 3D</v>
      </c>
      <c r="F8099" s="1" t="s">
        <v>544</v>
      </c>
      <c r="G8099" s="1" t="s">
        <v>545</v>
      </c>
      <c r="H8099" s="1" t="s">
        <v>546</v>
      </c>
      <c r="I8099" s="1" t="s">
        <v>16</v>
      </c>
      <c r="J8099" s="1" t="s">
        <v>23</v>
      </c>
      <c r="K8099" s="1" t="s">
        <v>16</v>
      </c>
      <c r="L8099" s="1" t="s">
        <v>16</v>
      </c>
      <c r="M8099" s="1" t="s">
        <v>16</v>
      </c>
      <c r="N8099" s="1" t="s">
        <v>16</v>
      </c>
      <c r="O8099" s="1">
        <v>63.2</v>
      </c>
      <c r="P8099" s="1">
        <v>1.0</v>
      </c>
    </row>
    <row r="8100">
      <c r="A8100" s="1" t="s">
        <v>29</v>
      </c>
      <c r="B8100" s="1" t="s">
        <v>10391</v>
      </c>
      <c r="C8100" s="2" t="s">
        <v>10265</v>
      </c>
      <c r="D8100" s="1" t="s">
        <v>19</v>
      </c>
      <c r="E8100" s="3" t="str">
        <f>HYPERLINK("https://fyndiq.se/produkt/0a890dd972c4463d/", "2-Pack Samsung Galaxy A52s 5G - Härdat glas 9H - Super kvalitet")</f>
        <v>2-Pack Samsung Galaxy A52s 5G - Härdat glas 9H - Super kvalitet</v>
      </c>
      <c r="F8100" s="1" t="s">
        <v>442</v>
      </c>
      <c r="G8100" s="1" t="s">
        <v>443</v>
      </c>
      <c r="H8100" s="1" t="s">
        <v>444</v>
      </c>
      <c r="I8100" s="1" t="s">
        <v>16</v>
      </c>
      <c r="J8100" s="1" t="s">
        <v>23</v>
      </c>
      <c r="K8100" s="1" t="s">
        <v>16</v>
      </c>
      <c r="L8100" s="1" t="s">
        <v>16</v>
      </c>
      <c r="M8100" s="1" t="s">
        <v>16</v>
      </c>
      <c r="N8100" s="1" t="s">
        <v>16</v>
      </c>
      <c r="O8100" s="1">
        <v>63.2</v>
      </c>
      <c r="P8100" s="1">
        <v>1.0</v>
      </c>
    </row>
    <row r="8101">
      <c r="A8101" s="1" t="s">
        <v>29</v>
      </c>
      <c r="B8101" s="1" t="s">
        <v>10392</v>
      </c>
      <c r="C8101" s="2" t="s">
        <v>10265</v>
      </c>
      <c r="D8101" s="1" t="s">
        <v>19</v>
      </c>
      <c r="E8101" s="3" t="str">
        <f>HYPERLINK("https://fyndiq.se/produkt/73ef0338aa7148f2/", "2-PACK Samsung Galaxy A71 - Härdat glas 9H - Super kvalitet 3D")</f>
        <v>2-PACK Samsung Galaxy A71 - Härdat glas 9H - Super kvalitet 3D</v>
      </c>
      <c r="F8101" s="1" t="s">
        <v>1119</v>
      </c>
      <c r="G8101" s="1" t="s">
        <v>1120</v>
      </c>
      <c r="H8101" s="1" t="s">
        <v>1121</v>
      </c>
      <c r="I8101" s="1" t="s">
        <v>16</v>
      </c>
      <c r="J8101" s="1" t="s">
        <v>23</v>
      </c>
      <c r="K8101" s="1" t="s">
        <v>16</v>
      </c>
      <c r="L8101" s="1" t="s">
        <v>16</v>
      </c>
      <c r="M8101" s="1" t="s">
        <v>16</v>
      </c>
      <c r="N8101" s="1" t="s">
        <v>16</v>
      </c>
      <c r="O8101" s="1">
        <v>63.2</v>
      </c>
      <c r="P8101" s="1">
        <v>1.0</v>
      </c>
    </row>
    <row r="8102">
      <c r="A8102" s="1" t="s">
        <v>29</v>
      </c>
      <c r="B8102" s="1" t="s">
        <v>10393</v>
      </c>
      <c r="C8102" s="2" t="s">
        <v>10265</v>
      </c>
      <c r="D8102" s="1" t="s">
        <v>19</v>
      </c>
      <c r="E810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102" s="1" t="s">
        <v>103</v>
      </c>
      <c r="G8102" s="1" t="s">
        <v>104</v>
      </c>
      <c r="H8102" s="1" t="s">
        <v>105</v>
      </c>
      <c r="I8102" s="1" t="s">
        <v>16</v>
      </c>
      <c r="J8102" s="1" t="s">
        <v>23</v>
      </c>
      <c r="K8102" s="1" t="s">
        <v>16</v>
      </c>
      <c r="L8102" s="1" t="s">
        <v>16</v>
      </c>
      <c r="M8102" s="1" t="s">
        <v>16</v>
      </c>
      <c r="N8102" s="1" t="s">
        <v>16</v>
      </c>
      <c r="O8102" s="1">
        <v>63.2</v>
      </c>
      <c r="P8102" s="1">
        <v>3.0</v>
      </c>
    </row>
    <row r="8103">
      <c r="A8103" s="1" t="s">
        <v>29</v>
      </c>
      <c r="B8103" s="1" t="s">
        <v>10394</v>
      </c>
      <c r="C8103" s="2" t="s">
        <v>10265</v>
      </c>
      <c r="D8103" s="1" t="s">
        <v>19</v>
      </c>
      <c r="E8103" s="3" t="str">
        <f>HYPERLINK("https://fyndiq.se/produkt/49dcfdc0ef9b4d32/", "2 Pack Iphone 7&amp;8 SE (2020-2022) Svart - Härdat Glas 9H - 3D")</f>
        <v>2 Pack Iphone 7&amp;8 SE (2020-2022) Svart - Härdat Glas 9H - 3D</v>
      </c>
      <c r="F8103" s="1" t="s">
        <v>3059</v>
      </c>
      <c r="G8103" s="1" t="s">
        <v>3060</v>
      </c>
      <c r="H8103" s="1" t="s">
        <v>3061</v>
      </c>
      <c r="I8103" s="1" t="s">
        <v>16</v>
      </c>
      <c r="J8103" s="1" t="s">
        <v>23</v>
      </c>
      <c r="K8103" s="1" t="s">
        <v>16</v>
      </c>
      <c r="L8103" s="1" t="s">
        <v>16</v>
      </c>
      <c r="M8103" s="1" t="s">
        <v>16</v>
      </c>
      <c r="N8103" s="1" t="s">
        <v>16</v>
      </c>
      <c r="O8103" s="1">
        <v>55.2</v>
      </c>
      <c r="P8103" s="1">
        <v>1.0</v>
      </c>
    </row>
    <row r="8104">
      <c r="A8104" s="1" t="s">
        <v>29</v>
      </c>
      <c r="B8104" s="1" t="s">
        <v>10395</v>
      </c>
      <c r="C8104" s="2" t="s">
        <v>10265</v>
      </c>
      <c r="D8104" s="1" t="s">
        <v>19</v>
      </c>
      <c r="E8104" s="3" t="str">
        <f>HYPERLINK("https://fyndiq.se/produkt/f1dd00f7a4f84494/", "2-Pack Samsung Galaxy A51 5G - Härdat Glas 9H -Super kvalitet 3D")</f>
        <v>2-Pack Samsung Galaxy A51 5G - Härdat Glas 9H -Super kvalitet 3D</v>
      </c>
      <c r="F8104" s="1" t="s">
        <v>6096</v>
      </c>
      <c r="G8104" s="1" t="s">
        <v>6097</v>
      </c>
      <c r="H8104" s="1" t="s">
        <v>6098</v>
      </c>
      <c r="I8104" s="1" t="s">
        <v>16</v>
      </c>
      <c r="J8104" s="1" t="s">
        <v>23</v>
      </c>
      <c r="K8104" s="1" t="s">
        <v>16</v>
      </c>
      <c r="L8104" s="1" t="s">
        <v>16</v>
      </c>
      <c r="M8104" s="1" t="s">
        <v>16</v>
      </c>
      <c r="N8104" s="1" t="s">
        <v>16</v>
      </c>
      <c r="O8104" s="1">
        <v>63.2</v>
      </c>
      <c r="P8104" s="1">
        <v>1.0</v>
      </c>
    </row>
    <row r="8105">
      <c r="A8105" s="1" t="s">
        <v>29</v>
      </c>
      <c r="B8105" s="1" t="s">
        <v>10396</v>
      </c>
      <c r="C8105" s="2" t="s">
        <v>10265</v>
      </c>
      <c r="D8105" s="1" t="s">
        <v>19</v>
      </c>
      <c r="E8105" s="3" t="str">
        <f>HYPERLINK("https://fyndiq.se/produkt/a871a7da0b2249a8/", "2-Pack Iphone 11 Pro Max - 9H Härdat Glass - Top Kvalitet")</f>
        <v>2-Pack Iphone 11 Pro Max - 9H Härdat Glass - Top Kvalitet</v>
      </c>
      <c r="F8105" s="1" t="s">
        <v>559</v>
      </c>
      <c r="G8105" s="1" t="s">
        <v>560</v>
      </c>
      <c r="H8105" s="1" t="s">
        <v>561</v>
      </c>
      <c r="I8105" s="1" t="s">
        <v>16</v>
      </c>
      <c r="J8105" s="1" t="s">
        <v>23</v>
      </c>
      <c r="K8105" s="1" t="s">
        <v>16</v>
      </c>
      <c r="L8105" s="1" t="s">
        <v>16</v>
      </c>
      <c r="M8105" s="1" t="s">
        <v>16</v>
      </c>
      <c r="N8105" s="1" t="s">
        <v>16</v>
      </c>
      <c r="O8105" s="1">
        <v>55.2</v>
      </c>
      <c r="P8105" s="1">
        <v>1.0</v>
      </c>
    </row>
    <row r="8106">
      <c r="A8106" s="1" t="s">
        <v>29</v>
      </c>
      <c r="B8106" s="1" t="s">
        <v>10397</v>
      </c>
      <c r="C8106" s="2" t="s">
        <v>10265</v>
      </c>
      <c r="D8106" s="1" t="s">
        <v>19</v>
      </c>
      <c r="E8106" s="3" t="str">
        <f>HYPERLINK("https://fyndiq.se/produkt/acbd2f15758f4e1c/", "2-Pack Samsung A55 5G Skärmskydd i Härdat Glas")</f>
        <v>2-Pack Samsung A55 5G Skärmskydd i Härdat Glas</v>
      </c>
      <c r="F8106" s="1" t="s">
        <v>982</v>
      </c>
      <c r="G8106" s="1" t="s">
        <v>983</v>
      </c>
      <c r="H8106" s="1" t="s">
        <v>984</v>
      </c>
      <c r="I8106" s="1" t="s">
        <v>16</v>
      </c>
      <c r="J8106" s="1" t="s">
        <v>23</v>
      </c>
      <c r="K8106" s="1" t="s">
        <v>16</v>
      </c>
      <c r="L8106" s="1" t="s">
        <v>16</v>
      </c>
      <c r="M8106" s="1" t="s">
        <v>16</v>
      </c>
      <c r="N8106" s="1" t="s">
        <v>16</v>
      </c>
      <c r="O8106" s="1">
        <v>63.2</v>
      </c>
      <c r="P8106" s="1">
        <v>1.0</v>
      </c>
    </row>
    <row r="8107">
      <c r="A8107" s="1" t="s">
        <v>29</v>
      </c>
      <c r="B8107" s="1" t="s">
        <v>10398</v>
      </c>
      <c r="C8107" s="2" t="s">
        <v>10399</v>
      </c>
      <c r="D8107" s="1" t="s">
        <v>19</v>
      </c>
      <c r="E8107" s="3" t="str">
        <f>HYPERLINK("https://fyndiq.se/produkt/7979289216454840/", "Xiaomi Redmi Note 13 Pro 5G- Härdat glas 9H - Super kvalitet 3D Skärmskydd")</f>
        <v>Xiaomi Redmi Note 13 Pro 5G- Härdat glas 9H - Super kvalitet 3D Skärmskydd</v>
      </c>
      <c r="F8107" s="1" t="s">
        <v>7018</v>
      </c>
      <c r="G8107" s="1" t="s">
        <v>7019</v>
      </c>
      <c r="H8107" s="1" t="s">
        <v>7020</v>
      </c>
      <c r="I8107" s="1" t="s">
        <v>16</v>
      </c>
      <c r="J8107" s="1" t="s">
        <v>23</v>
      </c>
      <c r="K8107" s="1" t="s">
        <v>16</v>
      </c>
      <c r="L8107" s="1" t="s">
        <v>16</v>
      </c>
      <c r="M8107" s="1" t="s">
        <v>16</v>
      </c>
      <c r="N8107" s="1" t="s">
        <v>16</v>
      </c>
      <c r="O8107" s="1">
        <v>55.2</v>
      </c>
      <c r="P8107" s="1">
        <v>1.0</v>
      </c>
    </row>
    <row r="8108">
      <c r="A8108" s="1" t="s">
        <v>29</v>
      </c>
      <c r="B8108" s="1" t="s">
        <v>10400</v>
      </c>
      <c r="C8108" s="2" t="s">
        <v>10399</v>
      </c>
      <c r="D8108" s="1" t="s">
        <v>19</v>
      </c>
      <c r="E8108" s="3" t="str">
        <f>HYPERLINK("https://fyndiq.se/produkt/432d784756a84eff/", "2-Pack Samsung Galaxy S20FE - Härdat Glas-9H -Super kvalitet 3D")</f>
        <v>2-Pack Samsung Galaxy S20FE - Härdat Glas-9H -Super kvalitet 3D</v>
      </c>
      <c r="F8108" s="1" t="s">
        <v>1078</v>
      </c>
      <c r="G8108" s="1" t="s">
        <v>1079</v>
      </c>
      <c r="H8108" s="1" t="s">
        <v>1080</v>
      </c>
      <c r="I8108" s="1" t="s">
        <v>16</v>
      </c>
      <c r="J8108" s="1" t="s">
        <v>23</v>
      </c>
      <c r="K8108" s="1" t="s">
        <v>16</v>
      </c>
      <c r="L8108" s="1" t="s">
        <v>16</v>
      </c>
      <c r="M8108" s="1" t="s">
        <v>16</v>
      </c>
      <c r="N8108" s="1" t="s">
        <v>16</v>
      </c>
      <c r="O8108" s="1">
        <v>63.2</v>
      </c>
      <c r="P8108" s="1">
        <v>1.0</v>
      </c>
    </row>
    <row r="8109">
      <c r="A8109" s="1" t="s">
        <v>29</v>
      </c>
      <c r="B8109" s="1" t="s">
        <v>10401</v>
      </c>
      <c r="C8109" s="2" t="s">
        <v>10399</v>
      </c>
      <c r="D8109" s="1" t="s">
        <v>19</v>
      </c>
      <c r="E810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109" s="1" t="s">
        <v>311</v>
      </c>
      <c r="G8109" s="1" t="s">
        <v>312</v>
      </c>
      <c r="H8109" s="1" t="s">
        <v>313</v>
      </c>
      <c r="I8109" s="1" t="s">
        <v>16</v>
      </c>
      <c r="J8109" s="1" t="s">
        <v>23</v>
      </c>
      <c r="K8109" s="1" t="s">
        <v>16</v>
      </c>
      <c r="L8109" s="1" t="s">
        <v>16</v>
      </c>
      <c r="M8109" s="1" t="s">
        <v>16</v>
      </c>
      <c r="N8109" s="1" t="s">
        <v>16</v>
      </c>
      <c r="O8109" s="1">
        <v>71.2</v>
      </c>
      <c r="P8109" s="1">
        <v>1.0</v>
      </c>
    </row>
    <row r="8110">
      <c r="A8110" s="1" t="s">
        <v>29</v>
      </c>
      <c r="B8110" s="1" t="s">
        <v>10402</v>
      </c>
      <c r="C8110" s="2" t="s">
        <v>10399</v>
      </c>
      <c r="D8110" s="1" t="s">
        <v>19</v>
      </c>
      <c r="E8110" s="3" t="str">
        <f>HYPERLINK("https://fyndiq.se/produkt/56c72c0ba5f749b5/", "2-Pack SAMSUNG S24 Skärmskydd - Härdat Glas 9H - Super kvalitet 3D")</f>
        <v>2-Pack SAMSUNG S24 Skärmskydd - Härdat Glas 9H - Super kvalitet 3D</v>
      </c>
      <c r="F8110" s="1" t="s">
        <v>263</v>
      </c>
      <c r="G8110" s="1" t="s">
        <v>264</v>
      </c>
      <c r="H8110" s="1" t="s">
        <v>265</v>
      </c>
      <c r="I8110" s="1" t="s">
        <v>16</v>
      </c>
      <c r="J8110" s="1" t="s">
        <v>23</v>
      </c>
      <c r="K8110" s="1" t="s">
        <v>16</v>
      </c>
      <c r="L8110" s="1" t="s">
        <v>16</v>
      </c>
      <c r="M8110" s="1" t="s">
        <v>16</v>
      </c>
      <c r="N8110" s="1" t="s">
        <v>16</v>
      </c>
      <c r="O8110" s="1">
        <v>71.2</v>
      </c>
      <c r="P8110" s="1">
        <v>1.0</v>
      </c>
    </row>
    <row r="8111">
      <c r="A8111" s="1" t="s">
        <v>29</v>
      </c>
      <c r="B8111" s="1" t="s">
        <v>10403</v>
      </c>
      <c r="C8111" s="2" t="s">
        <v>10399</v>
      </c>
      <c r="D8111" s="1" t="s">
        <v>19</v>
      </c>
      <c r="E811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111" s="1" t="s">
        <v>311</v>
      </c>
      <c r="G8111" s="1" t="s">
        <v>312</v>
      </c>
      <c r="H8111" s="1" t="s">
        <v>313</v>
      </c>
      <c r="I8111" s="1" t="s">
        <v>1230</v>
      </c>
      <c r="J8111" s="1" t="s">
        <v>23</v>
      </c>
      <c r="K8111" s="1" t="s">
        <v>16</v>
      </c>
      <c r="L8111" s="1" t="s">
        <v>16</v>
      </c>
      <c r="M8111" s="1" t="s">
        <v>16</v>
      </c>
      <c r="N8111" s="1" t="s">
        <v>16</v>
      </c>
      <c r="O8111" s="1">
        <v>71.2</v>
      </c>
      <c r="P8111" s="1">
        <v>1.0</v>
      </c>
    </row>
    <row r="8112">
      <c r="A8112" s="1" t="s">
        <v>29</v>
      </c>
      <c r="B8112" s="1" t="s">
        <v>10404</v>
      </c>
      <c r="C8112" s="2" t="s">
        <v>10399</v>
      </c>
      <c r="D8112" s="1" t="s">
        <v>19</v>
      </c>
      <c r="E8112" s="3" t="str">
        <f>HYPERLINK("https://fyndiq.se/produkt/56c72c0ba5f749b5/", "2-Pack SAMSUNG S24 Skärmskydd - Härdat Glas 9H - Super kvalitet 3D")</f>
        <v>2-Pack SAMSUNG S24 Skärmskydd - Härdat Glas 9H - Super kvalitet 3D</v>
      </c>
      <c r="F8112" s="1" t="s">
        <v>263</v>
      </c>
      <c r="G8112" s="1" t="s">
        <v>264</v>
      </c>
      <c r="H8112" s="1" t="s">
        <v>265</v>
      </c>
      <c r="I8112" s="1" t="s">
        <v>16</v>
      </c>
      <c r="J8112" s="1" t="s">
        <v>23</v>
      </c>
      <c r="K8112" s="1" t="s">
        <v>16</v>
      </c>
      <c r="L8112" s="1" t="s">
        <v>16</v>
      </c>
      <c r="M8112" s="1" t="s">
        <v>16</v>
      </c>
      <c r="N8112" s="1" t="s">
        <v>16</v>
      </c>
      <c r="O8112" s="1">
        <v>71.2</v>
      </c>
      <c r="P8112" s="1">
        <v>1.0</v>
      </c>
    </row>
    <row r="8113">
      <c r="A8113" s="1" t="s">
        <v>29</v>
      </c>
      <c r="B8113" s="1" t="s">
        <v>10405</v>
      </c>
      <c r="C8113" s="2" t="s">
        <v>10399</v>
      </c>
      <c r="D8113" s="1" t="s">
        <v>19</v>
      </c>
      <c r="E8113" s="3" t="str">
        <f>HYPERLINK("https://fyndiq.se/produkt/9e488e35f28b4b0b/", "2-Pack GOOGLE PIXEL 6A Skärmskydd - Härdat Glas 9H - Super kvalitet 3D")</f>
        <v>2-Pack GOOGLE PIXEL 6A Skärmskydd - Härdat Glas 9H - Super kvalitet 3D</v>
      </c>
      <c r="F8113" s="1" t="s">
        <v>196</v>
      </c>
      <c r="G8113" s="1" t="s">
        <v>197</v>
      </c>
      <c r="H8113" s="1" t="s">
        <v>198</v>
      </c>
      <c r="I8113" s="1" t="s">
        <v>16</v>
      </c>
      <c r="J8113" s="1" t="s">
        <v>23</v>
      </c>
      <c r="K8113" s="1" t="s">
        <v>16</v>
      </c>
      <c r="L8113" s="1" t="s">
        <v>16</v>
      </c>
      <c r="M8113" s="1" t="s">
        <v>16</v>
      </c>
      <c r="N8113" s="1" t="s">
        <v>16</v>
      </c>
      <c r="O8113" s="1">
        <v>63.2</v>
      </c>
      <c r="P8113" s="1">
        <v>1.0</v>
      </c>
    </row>
    <row r="8114">
      <c r="A8114" s="1" t="s">
        <v>29</v>
      </c>
      <c r="B8114" s="1" t="s">
        <v>10406</v>
      </c>
      <c r="C8114" s="2" t="s">
        <v>10399</v>
      </c>
      <c r="D8114" s="1" t="s">
        <v>19</v>
      </c>
      <c r="E8114" s="3" t="str">
        <f>HYPERLINK("https://fyndiq.se/produkt/1288662698104450/", "Apple Watch 41mm – Härdat glas 9H – Super kvalitet 3D Skärmskydd")</f>
        <v>Apple Watch 41mm – Härdat glas 9H – Super kvalitet 3D Skärmskydd</v>
      </c>
      <c r="F8114" s="1" t="s">
        <v>704</v>
      </c>
      <c r="G8114" s="1" t="s">
        <v>705</v>
      </c>
      <c r="H8114" s="1" t="s">
        <v>706</v>
      </c>
      <c r="I8114" s="1" t="s">
        <v>16</v>
      </c>
      <c r="J8114" s="1" t="s">
        <v>23</v>
      </c>
      <c r="K8114" s="1" t="s">
        <v>16</v>
      </c>
      <c r="L8114" s="1" t="s">
        <v>16</v>
      </c>
      <c r="M8114" s="1" t="s">
        <v>16</v>
      </c>
      <c r="N8114" s="1" t="s">
        <v>16</v>
      </c>
      <c r="O8114" s="1">
        <v>47.2</v>
      </c>
      <c r="P8114" s="1">
        <v>1.0</v>
      </c>
    </row>
    <row r="8115">
      <c r="A8115" s="1" t="s">
        <v>29</v>
      </c>
      <c r="B8115" s="1" t="s">
        <v>10407</v>
      </c>
      <c r="C8115" s="2" t="s">
        <v>10399</v>
      </c>
      <c r="D8115" s="1" t="s">
        <v>19</v>
      </c>
      <c r="E8115" s="3" t="str">
        <f>HYPERLINK("https://fyndiq.se/produkt/925ae49423884615/", "2-Pack Samsung S22 Ultra Skärmskydd &amp; 1-Pack linsskydd -9H GLAS")</f>
        <v>2-Pack Samsung S22 Ultra Skärmskydd &amp; 1-Pack linsskydd -9H GLAS</v>
      </c>
      <c r="F8115" s="1" t="s">
        <v>335</v>
      </c>
      <c r="G8115" s="1" t="s">
        <v>336</v>
      </c>
      <c r="H8115" s="1" t="s">
        <v>337</v>
      </c>
      <c r="I8115" s="1" t="s">
        <v>16</v>
      </c>
      <c r="J8115" s="1" t="s">
        <v>23</v>
      </c>
      <c r="K8115" s="1" t="s">
        <v>16</v>
      </c>
      <c r="L8115" s="1" t="s">
        <v>16</v>
      </c>
      <c r="M8115" s="1" t="s">
        <v>16</v>
      </c>
      <c r="N8115" s="1" t="s">
        <v>16</v>
      </c>
      <c r="O8115" s="1">
        <v>71.2</v>
      </c>
      <c r="P8115" s="1">
        <v>1.0</v>
      </c>
    </row>
    <row r="8116">
      <c r="A8116" s="1" t="s">
        <v>29</v>
      </c>
      <c r="B8116" s="1" t="s">
        <v>10408</v>
      </c>
      <c r="C8116" s="2" t="s">
        <v>10399</v>
      </c>
      <c r="D8116" s="1" t="s">
        <v>19</v>
      </c>
      <c r="E8116" s="3" t="str">
        <f t="shared" ref="E8116:E8117" si="185">HYPERLINK("https://fyndiq.se/produkt/56c72c0ba5f749b5/", "2-Pack SAMSUNG S24 Skärmskydd - Härdat Glas 9H - Super kvalitet 3D")</f>
        <v>2-Pack SAMSUNG S24 Skärmskydd - Härdat Glas 9H - Super kvalitet 3D</v>
      </c>
      <c r="F8116" s="1" t="s">
        <v>263</v>
      </c>
      <c r="G8116" s="1" t="s">
        <v>264</v>
      </c>
      <c r="H8116" s="1" t="s">
        <v>265</v>
      </c>
      <c r="I8116" s="1" t="s">
        <v>16</v>
      </c>
      <c r="J8116" s="1" t="s">
        <v>23</v>
      </c>
      <c r="K8116" s="1" t="s">
        <v>16</v>
      </c>
      <c r="L8116" s="1" t="s">
        <v>16</v>
      </c>
      <c r="M8116" s="1" t="s">
        <v>16</v>
      </c>
      <c r="N8116" s="1" t="s">
        <v>16</v>
      </c>
      <c r="O8116" s="1">
        <v>71.2</v>
      </c>
      <c r="P8116" s="1">
        <v>2.0</v>
      </c>
    </row>
    <row r="8117">
      <c r="A8117" s="1" t="s">
        <v>29</v>
      </c>
      <c r="B8117" s="1" t="s">
        <v>10409</v>
      </c>
      <c r="C8117" s="2" t="s">
        <v>10399</v>
      </c>
      <c r="D8117" s="1" t="s">
        <v>19</v>
      </c>
      <c r="E8117" s="3" t="str">
        <f t="shared" si="185"/>
        <v>2-Pack SAMSUNG S24 Skärmskydd - Härdat Glas 9H - Super kvalitet 3D</v>
      </c>
      <c r="F8117" s="1" t="s">
        <v>263</v>
      </c>
      <c r="G8117" s="1" t="s">
        <v>264</v>
      </c>
      <c r="H8117" s="1" t="s">
        <v>265</v>
      </c>
      <c r="I8117" s="1" t="s">
        <v>16</v>
      </c>
      <c r="J8117" s="1" t="s">
        <v>23</v>
      </c>
      <c r="K8117" s="1" t="s">
        <v>16</v>
      </c>
      <c r="L8117" s="1" t="s">
        <v>16</v>
      </c>
      <c r="M8117" s="1" t="s">
        <v>16</v>
      </c>
      <c r="N8117" s="1" t="s">
        <v>16</v>
      </c>
      <c r="O8117" s="1">
        <v>71.2</v>
      </c>
      <c r="P8117" s="1">
        <v>1.0</v>
      </c>
    </row>
    <row r="8118">
      <c r="A8118" s="1" t="s">
        <v>29</v>
      </c>
      <c r="B8118" s="1" t="s">
        <v>10410</v>
      </c>
      <c r="C8118" s="2" t="s">
        <v>10399</v>
      </c>
      <c r="D8118" s="1" t="s">
        <v>19</v>
      </c>
      <c r="E8118" s="3" t="str">
        <f>HYPERLINK("https://fyndiq.se/produkt/f15b82570d4144d0/", "2-Pack Apple Watch 41mm – Härdat glas 9H – Super kvalitet 3D")</f>
        <v>2-Pack Apple Watch 41mm – Härdat glas 9H – Super kvalitet 3D</v>
      </c>
      <c r="F8118" s="1" t="s">
        <v>144</v>
      </c>
      <c r="G8118" s="1" t="s">
        <v>145</v>
      </c>
      <c r="H8118" s="1" t="s">
        <v>146</v>
      </c>
      <c r="I8118" s="1" t="s">
        <v>16</v>
      </c>
      <c r="J8118" s="1" t="s">
        <v>23</v>
      </c>
      <c r="K8118" s="1" t="s">
        <v>16</v>
      </c>
      <c r="L8118" s="1" t="s">
        <v>16</v>
      </c>
      <c r="M8118" s="1" t="s">
        <v>16</v>
      </c>
      <c r="N8118" s="1" t="s">
        <v>16</v>
      </c>
      <c r="O8118" s="1">
        <v>55.2</v>
      </c>
      <c r="P8118" s="1">
        <v>1.0</v>
      </c>
    </row>
    <row r="8119">
      <c r="A8119" s="1" t="s">
        <v>29</v>
      </c>
      <c r="B8119" s="1" t="s">
        <v>10411</v>
      </c>
      <c r="C8119" s="2" t="s">
        <v>10399</v>
      </c>
      <c r="D8119" s="1" t="s">
        <v>19</v>
      </c>
      <c r="E811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119" s="1" t="s">
        <v>599</v>
      </c>
      <c r="G8119" s="1" t="s">
        <v>600</v>
      </c>
      <c r="H8119" s="1" t="s">
        <v>601</v>
      </c>
      <c r="I8119" s="1" t="s">
        <v>16</v>
      </c>
      <c r="J8119" s="1" t="s">
        <v>23</v>
      </c>
      <c r="K8119" s="1" t="s">
        <v>16</v>
      </c>
      <c r="L8119" s="1" t="s">
        <v>16</v>
      </c>
      <c r="M8119" s="1" t="s">
        <v>16</v>
      </c>
      <c r="N8119" s="1" t="s">
        <v>16</v>
      </c>
      <c r="O8119" s="1">
        <v>71.2</v>
      </c>
      <c r="P8119" s="1">
        <v>1.0</v>
      </c>
    </row>
    <row r="8120">
      <c r="A8120" s="1" t="s">
        <v>29</v>
      </c>
      <c r="B8120" s="1" t="s">
        <v>10412</v>
      </c>
      <c r="C8120" s="2" t="s">
        <v>10399</v>
      </c>
      <c r="D8120" s="1" t="s">
        <v>19</v>
      </c>
      <c r="E812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120" s="1" t="s">
        <v>26</v>
      </c>
      <c r="G8120" s="1" t="s">
        <v>27</v>
      </c>
      <c r="H8120" s="1" t="s">
        <v>28</v>
      </c>
      <c r="I8120" s="1" t="s">
        <v>16</v>
      </c>
      <c r="J8120" s="1" t="s">
        <v>23</v>
      </c>
      <c r="K8120" s="1" t="s">
        <v>16</v>
      </c>
      <c r="L8120" s="1" t="s">
        <v>16</v>
      </c>
      <c r="M8120" s="1" t="s">
        <v>16</v>
      </c>
      <c r="N8120" s="1" t="s">
        <v>16</v>
      </c>
      <c r="O8120" s="1">
        <v>71.2</v>
      </c>
      <c r="P8120" s="1">
        <v>1.0</v>
      </c>
    </row>
    <row r="8121">
      <c r="A8121" s="1" t="s">
        <v>29</v>
      </c>
      <c r="B8121" s="1" t="s">
        <v>10413</v>
      </c>
      <c r="C8121" s="2" t="s">
        <v>10399</v>
      </c>
      <c r="D8121" s="1" t="s">
        <v>19</v>
      </c>
      <c r="E8121" s="3" t="str">
        <f>HYPERLINK("https://fyndiq.se/produkt/aaaa7cf643f84273/", "2 Pack Samsung Xcover 5 - Härdat glas 9H-Super kvalitet 3D")</f>
        <v>2 Pack Samsung Xcover 5 - Härdat glas 9H-Super kvalitet 3D</v>
      </c>
      <c r="F8121" s="1" t="s">
        <v>2089</v>
      </c>
      <c r="G8121" s="1" t="s">
        <v>2090</v>
      </c>
      <c r="H8121" s="1" t="s">
        <v>2091</v>
      </c>
      <c r="I8121" s="1" t="s">
        <v>16</v>
      </c>
      <c r="J8121" s="1" t="s">
        <v>23</v>
      </c>
      <c r="K8121" s="1" t="s">
        <v>16</v>
      </c>
      <c r="L8121" s="1" t="s">
        <v>16</v>
      </c>
      <c r="M8121" s="1" t="s">
        <v>16</v>
      </c>
      <c r="N8121" s="1" t="s">
        <v>16</v>
      </c>
      <c r="O8121" s="1">
        <v>63.2</v>
      </c>
      <c r="P8121" s="1">
        <v>1.0</v>
      </c>
    </row>
    <row r="8122">
      <c r="A8122" s="1" t="s">
        <v>29</v>
      </c>
      <c r="B8122" s="1" t="s">
        <v>10414</v>
      </c>
      <c r="C8122" s="2" t="s">
        <v>10399</v>
      </c>
      <c r="D8122" s="1" t="s">
        <v>19</v>
      </c>
      <c r="E8122" s="3" t="str">
        <f>HYPERLINK("https://fyndiq.se/produkt/776a0a41444c4e6a/", "2-Pack Privacy XIAOMI 12T PRO Skärmskydd &amp; 2-Pack linsskydd - Härdat Glas 9H - Super kvalitet 3D")</f>
        <v>2-Pack Privacy XIAOMI 12T PRO Skärmskydd &amp; 2-Pack linsskydd - Härdat Glas 9H - Super kvalitet 3D</v>
      </c>
      <c r="F8122" s="1" t="s">
        <v>1461</v>
      </c>
      <c r="G8122" s="1" t="s">
        <v>1462</v>
      </c>
      <c r="H8122" s="1" t="s">
        <v>1463</v>
      </c>
      <c r="I8122" s="1" t="s">
        <v>16</v>
      </c>
      <c r="J8122" s="1" t="s">
        <v>23</v>
      </c>
      <c r="K8122" s="1" t="s">
        <v>16</v>
      </c>
      <c r="L8122" s="1" t="s">
        <v>16</v>
      </c>
      <c r="M8122" s="1" t="s">
        <v>16</v>
      </c>
      <c r="N8122" s="1" t="s">
        <v>16</v>
      </c>
      <c r="O8122" s="1">
        <v>95.2</v>
      </c>
      <c r="P8122" s="1">
        <v>1.0</v>
      </c>
    </row>
    <row r="8123">
      <c r="A8123" s="1" t="s">
        <v>29</v>
      </c>
      <c r="B8123" s="1" t="s">
        <v>10415</v>
      </c>
      <c r="C8123" s="2" t="s">
        <v>10399</v>
      </c>
      <c r="D8123" s="1" t="s">
        <v>19</v>
      </c>
      <c r="E8123" s="3" t="str">
        <f>HYPERLINK("https://fyndiq.se/produkt/90d8051526084990/", "Samsung S24 Plus Transparent Skyddsfodral – Skydd med Extra Kant")</f>
        <v>Samsung S24 Plus Transparent Skyddsfodral – Skydd med Extra Kant</v>
      </c>
      <c r="F8123" s="1" t="s">
        <v>2793</v>
      </c>
      <c r="G8123" s="1" t="s">
        <v>2794</v>
      </c>
      <c r="H8123" s="1" t="s">
        <v>2795</v>
      </c>
      <c r="I8123" s="1" t="s">
        <v>1230</v>
      </c>
      <c r="J8123" s="1" t="s">
        <v>23</v>
      </c>
      <c r="K8123" s="1" t="s">
        <v>16</v>
      </c>
      <c r="L8123" s="1" t="s">
        <v>16</v>
      </c>
      <c r="M8123" s="1" t="s">
        <v>16</v>
      </c>
      <c r="N8123" s="1" t="s">
        <v>16</v>
      </c>
      <c r="O8123" s="1">
        <v>63.2</v>
      </c>
      <c r="P8123" s="1">
        <v>1.0</v>
      </c>
    </row>
    <row r="8124">
      <c r="A8124" s="1" t="s">
        <v>29</v>
      </c>
      <c r="B8124" s="1" t="s">
        <v>10416</v>
      </c>
      <c r="C8124" s="2" t="s">
        <v>10399</v>
      </c>
      <c r="D8124" s="1" t="s">
        <v>19</v>
      </c>
      <c r="E8124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8124" s="1" t="s">
        <v>10103</v>
      </c>
      <c r="G8124" s="1" t="s">
        <v>10104</v>
      </c>
      <c r="H8124" s="1" t="s">
        <v>10105</v>
      </c>
      <c r="I8124" s="1" t="s">
        <v>16</v>
      </c>
      <c r="J8124" s="1" t="s">
        <v>23</v>
      </c>
      <c r="K8124" s="1" t="s">
        <v>16</v>
      </c>
      <c r="L8124" s="1" t="s">
        <v>16</v>
      </c>
      <c r="M8124" s="1" t="s">
        <v>16</v>
      </c>
      <c r="N8124" s="1" t="s">
        <v>16</v>
      </c>
      <c r="O8124" s="1">
        <v>143.2</v>
      </c>
      <c r="P8124" s="1">
        <v>1.0</v>
      </c>
    </row>
    <row r="8125">
      <c r="A8125" s="1" t="s">
        <v>29</v>
      </c>
      <c r="B8125" s="1" t="s">
        <v>10417</v>
      </c>
      <c r="C8125" s="2" t="s">
        <v>10399</v>
      </c>
      <c r="D8125" s="1" t="s">
        <v>19</v>
      </c>
      <c r="E812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125" s="1" t="s">
        <v>103</v>
      </c>
      <c r="G8125" s="1" t="s">
        <v>104</v>
      </c>
      <c r="H8125" s="1" t="s">
        <v>105</v>
      </c>
      <c r="I8125" s="1" t="s">
        <v>16</v>
      </c>
      <c r="J8125" s="1" t="s">
        <v>23</v>
      </c>
      <c r="K8125" s="1" t="s">
        <v>16</v>
      </c>
      <c r="L8125" s="1" t="s">
        <v>16</v>
      </c>
      <c r="M8125" s="1" t="s">
        <v>16</v>
      </c>
      <c r="N8125" s="1" t="s">
        <v>16</v>
      </c>
      <c r="O8125" s="1">
        <v>63.2</v>
      </c>
      <c r="P8125" s="1">
        <v>1.0</v>
      </c>
    </row>
    <row r="8126">
      <c r="A8126" s="1" t="s">
        <v>29</v>
      </c>
      <c r="B8126" s="1" t="s">
        <v>10418</v>
      </c>
      <c r="C8126" s="2" t="s">
        <v>10399</v>
      </c>
      <c r="D8126" s="1" t="s">
        <v>19</v>
      </c>
      <c r="E8126" s="3" t="str">
        <f>HYPERLINK("https://fyndiq.se/produkt/c6f3e47a88184e8d/", "2-Pack SAMSUNG A55 Skärmskydd - Härdat Glas 9H - Super kvalitet 3D")</f>
        <v>2-Pack SAMSUNG A55 Skärmskydd - Härdat Glas 9H - Super kvalitet 3D</v>
      </c>
      <c r="F8126" s="1" t="s">
        <v>83</v>
      </c>
      <c r="G8126" s="1" t="s">
        <v>84</v>
      </c>
      <c r="H8126" s="1" t="s">
        <v>85</v>
      </c>
      <c r="I8126" s="1" t="s">
        <v>16</v>
      </c>
      <c r="J8126" s="1" t="s">
        <v>23</v>
      </c>
      <c r="K8126" s="1" t="s">
        <v>16</v>
      </c>
      <c r="L8126" s="1" t="s">
        <v>16</v>
      </c>
      <c r="M8126" s="1" t="s">
        <v>16</v>
      </c>
      <c r="N8126" s="1" t="s">
        <v>16</v>
      </c>
      <c r="O8126" s="1">
        <v>63.2</v>
      </c>
      <c r="P8126" s="1">
        <v>1.0</v>
      </c>
    </row>
    <row r="8127">
      <c r="A8127" s="1" t="s">
        <v>29</v>
      </c>
      <c r="B8127" s="1" t="s">
        <v>10419</v>
      </c>
      <c r="C8127" s="2" t="s">
        <v>10399</v>
      </c>
      <c r="D8127" s="1" t="s">
        <v>19</v>
      </c>
      <c r="E8127" s="3" t="str">
        <f>HYPERLINK("https://fyndiq.se/produkt/416415a768684efb/", "2-Pack Samsung Galaxy S21 5G - 9H Härdat Glas - HD")</f>
        <v>2-Pack Samsung Galaxy S21 5G - 9H Härdat Glas - HD</v>
      </c>
      <c r="F8127" s="1" t="s">
        <v>39</v>
      </c>
      <c r="G8127" s="1" t="s">
        <v>40</v>
      </c>
      <c r="H8127" s="1" t="s">
        <v>41</v>
      </c>
      <c r="I8127" s="1" t="s">
        <v>16</v>
      </c>
      <c r="J8127" s="1" t="s">
        <v>23</v>
      </c>
      <c r="K8127" s="1" t="s">
        <v>16</v>
      </c>
      <c r="L8127" s="1" t="s">
        <v>16</v>
      </c>
      <c r="M8127" s="1" t="s">
        <v>16</v>
      </c>
      <c r="N8127" s="1" t="s">
        <v>16</v>
      </c>
      <c r="O8127" s="1">
        <v>63.2</v>
      </c>
      <c r="P8127" s="1">
        <v>2.0</v>
      </c>
    </row>
    <row r="8128">
      <c r="A8128" s="1" t="s">
        <v>29</v>
      </c>
      <c r="B8128" s="1" t="s">
        <v>10420</v>
      </c>
      <c r="C8128" s="2" t="s">
        <v>10399</v>
      </c>
      <c r="D8128" s="1" t="s">
        <v>19</v>
      </c>
      <c r="E8128" s="3" t="str">
        <f>HYPERLINK("https://fyndiq.se/produkt/9e488e35f28b4b0b/", "2-Pack GOOGLE PIXEL 6A Skärmskydd - Härdat Glas 9H - Super kvalitet 3D")</f>
        <v>2-Pack GOOGLE PIXEL 6A Skärmskydd - Härdat Glas 9H - Super kvalitet 3D</v>
      </c>
      <c r="F8128" s="1" t="s">
        <v>196</v>
      </c>
      <c r="G8128" s="1" t="s">
        <v>197</v>
      </c>
      <c r="H8128" s="1" t="s">
        <v>198</v>
      </c>
      <c r="I8128" s="1" t="s">
        <v>16</v>
      </c>
      <c r="J8128" s="1" t="s">
        <v>23</v>
      </c>
      <c r="K8128" s="1" t="s">
        <v>16</v>
      </c>
      <c r="L8128" s="1" t="s">
        <v>16</v>
      </c>
      <c r="M8128" s="1" t="s">
        <v>16</v>
      </c>
      <c r="N8128" s="1" t="s">
        <v>16</v>
      </c>
      <c r="O8128" s="1">
        <v>63.2</v>
      </c>
      <c r="P8128" s="1">
        <v>2.0</v>
      </c>
    </row>
    <row r="8129">
      <c r="A8129" s="1" t="s">
        <v>29</v>
      </c>
      <c r="B8129" s="1" t="s">
        <v>10421</v>
      </c>
      <c r="C8129" s="2" t="s">
        <v>10399</v>
      </c>
      <c r="D8129" s="1" t="s">
        <v>19</v>
      </c>
      <c r="E812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129" s="1" t="s">
        <v>599</v>
      </c>
      <c r="G8129" s="1" t="s">
        <v>600</v>
      </c>
      <c r="H8129" s="1" t="s">
        <v>601</v>
      </c>
      <c r="I8129" s="1" t="s">
        <v>16</v>
      </c>
      <c r="J8129" s="1" t="s">
        <v>23</v>
      </c>
      <c r="K8129" s="1" t="s">
        <v>16</v>
      </c>
      <c r="L8129" s="1" t="s">
        <v>16</v>
      </c>
      <c r="M8129" s="1" t="s">
        <v>16</v>
      </c>
      <c r="N8129" s="1" t="s">
        <v>16</v>
      </c>
      <c r="O8129" s="1">
        <v>71.2</v>
      </c>
      <c r="P8129" s="1">
        <v>1.0</v>
      </c>
    </row>
    <row r="8130">
      <c r="A8130" s="1" t="s">
        <v>29</v>
      </c>
      <c r="B8130" s="1" t="s">
        <v>10422</v>
      </c>
      <c r="C8130" s="2" t="s">
        <v>10399</v>
      </c>
      <c r="D8130" s="1" t="s">
        <v>19</v>
      </c>
      <c r="E8130" s="3" t="str">
        <f>HYPERLINK("https://fyndiq.se/produkt/1e7e3eca19044e00/", "2-Pack Samsung S20 5G Skärmskydd - Härdat Glas 9H - Super kvalitet 3D")</f>
        <v>2-Pack Samsung S20 5G Skärmskydd - Härdat Glas 9H - Super kvalitet 3D</v>
      </c>
      <c r="F8130" s="1" t="s">
        <v>2593</v>
      </c>
      <c r="G8130" s="1" t="s">
        <v>2594</v>
      </c>
      <c r="H8130" s="1" t="s">
        <v>2595</v>
      </c>
      <c r="I8130" s="1" t="s">
        <v>16</v>
      </c>
      <c r="J8130" s="1" t="s">
        <v>23</v>
      </c>
      <c r="K8130" s="1" t="s">
        <v>16</v>
      </c>
      <c r="L8130" s="1" t="s">
        <v>16</v>
      </c>
      <c r="M8130" s="1" t="s">
        <v>16</v>
      </c>
      <c r="N8130" s="1" t="s">
        <v>16</v>
      </c>
      <c r="O8130" s="1">
        <v>63.2</v>
      </c>
      <c r="P8130" s="1">
        <v>1.0</v>
      </c>
    </row>
    <row r="8131">
      <c r="A8131" s="1" t="s">
        <v>29</v>
      </c>
      <c r="B8131" s="1" t="s">
        <v>10423</v>
      </c>
      <c r="C8131" s="2" t="s">
        <v>10399</v>
      </c>
      <c r="D8131" s="1" t="s">
        <v>19</v>
      </c>
      <c r="E8131" s="3" t="str">
        <f>HYPERLINK("https://fyndiq.se/produkt/ccf4e05c9719465a/", "2-Pack Samsung Z FOLD 5 Skärmskydd - Härdat Glas 9H - Super kvalitet 3D")</f>
        <v>2-Pack Samsung Z FOLD 5 Skärmskydd - Härdat Glas 9H - Super kvalitet 3D</v>
      </c>
      <c r="F8131" s="1" t="s">
        <v>1584</v>
      </c>
      <c r="G8131" s="1" t="s">
        <v>1585</v>
      </c>
      <c r="H8131" s="1" t="s">
        <v>1586</v>
      </c>
      <c r="I8131" s="1" t="s">
        <v>16</v>
      </c>
      <c r="J8131" s="1" t="s">
        <v>23</v>
      </c>
      <c r="K8131" s="1" t="s">
        <v>16</v>
      </c>
      <c r="L8131" s="1" t="s">
        <v>16</v>
      </c>
      <c r="M8131" s="1" t="s">
        <v>16</v>
      </c>
      <c r="N8131" s="1" t="s">
        <v>16</v>
      </c>
      <c r="O8131" s="1">
        <v>63.2</v>
      </c>
      <c r="P8131" s="1">
        <v>1.0</v>
      </c>
    </row>
    <row r="8132">
      <c r="A8132" s="1" t="s">
        <v>29</v>
      </c>
      <c r="B8132" s="1" t="s">
        <v>10424</v>
      </c>
      <c r="C8132" s="2" t="s">
        <v>10399</v>
      </c>
      <c r="D8132" s="1" t="s">
        <v>19</v>
      </c>
      <c r="E8132" s="3" t="str">
        <f>HYPERLINK("https://fyndiq.se/produkt/03a480989c2048fb/", "2 Pack Samsung Galaxy S8 Plus - Härdat glas 9H–Super kvalitet 3D")</f>
        <v>2 Pack Samsung Galaxy S8 Plus - Härdat glas 9H–Super kvalitet 3D</v>
      </c>
      <c r="F8132" s="1" t="s">
        <v>991</v>
      </c>
      <c r="G8132" s="1" t="s">
        <v>992</v>
      </c>
      <c r="H8132" s="1" t="s">
        <v>993</v>
      </c>
      <c r="I8132" s="1" t="s">
        <v>16</v>
      </c>
      <c r="J8132" s="1" t="s">
        <v>23</v>
      </c>
      <c r="K8132" s="1" t="s">
        <v>16</v>
      </c>
      <c r="L8132" s="1" t="s">
        <v>16</v>
      </c>
      <c r="M8132" s="1" t="s">
        <v>16</v>
      </c>
      <c r="N8132" s="1" t="s">
        <v>16</v>
      </c>
      <c r="O8132" s="1">
        <v>63.2</v>
      </c>
      <c r="P8132" s="1">
        <v>1.0</v>
      </c>
    </row>
    <row r="8133">
      <c r="A8133" s="1" t="s">
        <v>29</v>
      </c>
      <c r="B8133" s="1" t="s">
        <v>10425</v>
      </c>
      <c r="C8133" s="2" t="s">
        <v>10399</v>
      </c>
      <c r="D8133" s="1" t="s">
        <v>19</v>
      </c>
      <c r="E8133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8133" s="1" t="s">
        <v>232</v>
      </c>
      <c r="G8133" s="1" t="s">
        <v>233</v>
      </c>
      <c r="H8133" s="1" t="s">
        <v>234</v>
      </c>
      <c r="I8133" s="1" t="s">
        <v>16</v>
      </c>
      <c r="J8133" s="1" t="s">
        <v>23</v>
      </c>
      <c r="K8133" s="1" t="s">
        <v>16</v>
      </c>
      <c r="L8133" s="1" t="s">
        <v>16</v>
      </c>
      <c r="M8133" s="1" t="s">
        <v>16</v>
      </c>
      <c r="N8133" s="1" t="s">
        <v>16</v>
      </c>
      <c r="O8133" s="1">
        <v>63.2</v>
      </c>
      <c r="P8133" s="1">
        <v>1.0</v>
      </c>
    </row>
    <row r="8134">
      <c r="A8134" s="1" t="s">
        <v>29</v>
      </c>
      <c r="B8134" s="1" t="s">
        <v>10426</v>
      </c>
      <c r="C8134" s="2" t="s">
        <v>10399</v>
      </c>
      <c r="D8134" s="1" t="s">
        <v>19</v>
      </c>
      <c r="E8134" s="3" t="str">
        <f>HYPERLINK("https://fyndiq.se/produkt/acbd2f15758f4e1c/", "2-Pack Samsung A55 5G Skärmskydd i Härdat Glas")</f>
        <v>2-Pack Samsung A55 5G Skärmskydd i Härdat Glas</v>
      </c>
      <c r="F8134" s="1" t="s">
        <v>982</v>
      </c>
      <c r="G8134" s="1" t="s">
        <v>983</v>
      </c>
      <c r="H8134" s="1" t="s">
        <v>984</v>
      </c>
      <c r="I8134" s="1" t="s">
        <v>16</v>
      </c>
      <c r="J8134" s="1" t="s">
        <v>23</v>
      </c>
      <c r="K8134" s="1" t="s">
        <v>16</v>
      </c>
      <c r="L8134" s="1" t="s">
        <v>16</v>
      </c>
      <c r="M8134" s="1" t="s">
        <v>16</v>
      </c>
      <c r="N8134" s="1" t="s">
        <v>16</v>
      </c>
      <c r="O8134" s="1">
        <v>63.2</v>
      </c>
      <c r="P8134" s="1">
        <v>1.0</v>
      </c>
    </row>
    <row r="8135">
      <c r="A8135" s="1" t="s">
        <v>29</v>
      </c>
      <c r="B8135" s="1" t="s">
        <v>10427</v>
      </c>
      <c r="C8135" s="2" t="s">
        <v>10399</v>
      </c>
      <c r="D8135" s="1" t="s">
        <v>19</v>
      </c>
      <c r="E8135" s="3" t="str">
        <f>HYPERLINK("https://fyndiq.se/produkt/344a378f3c5c4639/", "2 Pack Google Pixel 6 - Härdat glas 9H - Super kvalitet 3D")</f>
        <v>2 Pack Google Pixel 6 - Härdat glas 9H - Super kvalitet 3D</v>
      </c>
      <c r="F8135" s="1" t="s">
        <v>1669</v>
      </c>
      <c r="G8135" s="1" t="s">
        <v>1670</v>
      </c>
      <c r="H8135" s="1" t="s">
        <v>1671</v>
      </c>
      <c r="I8135" s="1" t="s">
        <v>16</v>
      </c>
      <c r="J8135" s="1" t="s">
        <v>23</v>
      </c>
      <c r="K8135" s="1" t="s">
        <v>16</v>
      </c>
      <c r="L8135" s="1" t="s">
        <v>16</v>
      </c>
      <c r="M8135" s="1" t="s">
        <v>16</v>
      </c>
      <c r="N8135" s="1" t="s">
        <v>16</v>
      </c>
      <c r="O8135" s="1">
        <v>63.2</v>
      </c>
      <c r="P8135" s="1">
        <v>1.0</v>
      </c>
    </row>
    <row r="8136">
      <c r="A8136" s="1" t="s">
        <v>29</v>
      </c>
      <c r="B8136" s="1" t="s">
        <v>10428</v>
      </c>
      <c r="C8136" s="2" t="s">
        <v>10399</v>
      </c>
      <c r="D8136" s="1" t="s">
        <v>19</v>
      </c>
      <c r="E8136" s="3" t="str">
        <f>HYPERLINK("https://fyndiq.se/produkt/070a202582a44b59/", "2 Pack Samsung Watch 40mm - Härdat glas 9H - Super kvalitet")</f>
        <v>2 Pack Samsung Watch 40mm - Härdat glas 9H - Super kvalitet</v>
      </c>
      <c r="F8136" s="1" t="s">
        <v>3704</v>
      </c>
      <c r="G8136" s="1" t="s">
        <v>3705</v>
      </c>
      <c r="H8136" s="1" t="s">
        <v>3706</v>
      </c>
      <c r="I8136" s="1" t="s">
        <v>16</v>
      </c>
      <c r="J8136" s="1" t="s">
        <v>23</v>
      </c>
      <c r="K8136" s="1" t="s">
        <v>16</v>
      </c>
      <c r="L8136" s="1" t="s">
        <v>16</v>
      </c>
      <c r="M8136" s="1" t="s">
        <v>16</v>
      </c>
      <c r="N8136" s="1" t="s">
        <v>16</v>
      </c>
      <c r="O8136" s="1">
        <v>63.2</v>
      </c>
      <c r="P8136" s="1">
        <v>2.0</v>
      </c>
    </row>
    <row r="8137">
      <c r="A8137" s="1" t="s">
        <v>29</v>
      </c>
      <c r="B8137" s="1" t="s">
        <v>10429</v>
      </c>
      <c r="C8137" s="2" t="s">
        <v>10399</v>
      </c>
      <c r="D8137" s="1" t="s">
        <v>19</v>
      </c>
      <c r="E8137" s="3" t="str">
        <f>HYPERLINK("https://fyndiq.se/produkt/74688492fd3346ed/", "2-Pack IPHONE 12 Skärmskydd - Härdat Glas 9H - Super kvalitet 3D")</f>
        <v>2-Pack IPHONE 12 Skärmskydd - Härdat Glas 9H - Super kvalitet 3D</v>
      </c>
      <c r="F8137" s="1" t="s">
        <v>10255</v>
      </c>
      <c r="G8137" s="1" t="s">
        <v>10256</v>
      </c>
      <c r="H8137" s="1" t="s">
        <v>10257</v>
      </c>
      <c r="I8137" s="1" t="s">
        <v>16</v>
      </c>
      <c r="J8137" s="1" t="s">
        <v>23</v>
      </c>
      <c r="K8137" s="1" t="s">
        <v>16</v>
      </c>
      <c r="L8137" s="1" t="s">
        <v>16</v>
      </c>
      <c r="M8137" s="1" t="s">
        <v>16</v>
      </c>
      <c r="N8137" s="1" t="s">
        <v>16</v>
      </c>
      <c r="O8137" s="1">
        <v>63.2</v>
      </c>
      <c r="P8137" s="1">
        <v>1.0</v>
      </c>
    </row>
    <row r="8138">
      <c r="A8138" s="1" t="s">
        <v>29</v>
      </c>
      <c r="B8138" s="1" t="s">
        <v>10430</v>
      </c>
      <c r="C8138" s="2" t="s">
        <v>10399</v>
      </c>
      <c r="D8138" s="1" t="s">
        <v>19</v>
      </c>
      <c r="E813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138" s="1" t="s">
        <v>977</v>
      </c>
      <c r="G8138" s="1" t="s">
        <v>978</v>
      </c>
      <c r="H8138" s="1" t="s">
        <v>979</v>
      </c>
      <c r="I8138" s="1" t="s">
        <v>16</v>
      </c>
      <c r="J8138" s="1" t="s">
        <v>23</v>
      </c>
      <c r="K8138" s="1" t="s">
        <v>16</v>
      </c>
      <c r="L8138" s="1" t="s">
        <v>16</v>
      </c>
      <c r="M8138" s="1" t="s">
        <v>16</v>
      </c>
      <c r="N8138" s="1" t="s">
        <v>16</v>
      </c>
      <c r="O8138" s="1">
        <v>63.2</v>
      </c>
      <c r="P8138" s="1">
        <v>1.0</v>
      </c>
    </row>
    <row r="8139">
      <c r="A8139" s="1" t="s">
        <v>29</v>
      </c>
      <c r="B8139" s="1" t="s">
        <v>10431</v>
      </c>
      <c r="C8139" s="2" t="s">
        <v>10399</v>
      </c>
      <c r="D8139" s="1" t="s">
        <v>19</v>
      </c>
      <c r="E8139" s="3" t="str">
        <f>HYPERLINK("https://fyndiq.se/produkt/acbd2f15758f4e1c/", "2-Pack Samsung A55 5G Skärmskydd i Härdat Glas")</f>
        <v>2-Pack Samsung A55 5G Skärmskydd i Härdat Glas</v>
      </c>
      <c r="F8139" s="1" t="s">
        <v>982</v>
      </c>
      <c r="G8139" s="1" t="s">
        <v>983</v>
      </c>
      <c r="H8139" s="1" t="s">
        <v>984</v>
      </c>
      <c r="I8139" s="1" t="s">
        <v>16</v>
      </c>
      <c r="J8139" s="1" t="s">
        <v>23</v>
      </c>
      <c r="K8139" s="1" t="s">
        <v>16</v>
      </c>
      <c r="L8139" s="1" t="s">
        <v>16</v>
      </c>
      <c r="M8139" s="1" t="s">
        <v>16</v>
      </c>
      <c r="N8139" s="1" t="s">
        <v>16</v>
      </c>
      <c r="O8139" s="1">
        <v>63.2</v>
      </c>
      <c r="P8139" s="1">
        <v>1.0</v>
      </c>
    </row>
    <row r="8140">
      <c r="A8140" s="1" t="s">
        <v>29</v>
      </c>
      <c r="B8140" s="1" t="s">
        <v>10432</v>
      </c>
      <c r="C8140" s="2" t="s">
        <v>10399</v>
      </c>
      <c r="D8140" s="1" t="s">
        <v>19</v>
      </c>
      <c r="E8140" s="3" t="str">
        <f>HYPERLINK("https://fyndiq.se/produkt/eeb15105215c4e12/", "2 Pack Samsung S22 ULTRA 5G -9H Härdat Glass -3D Super Kvalitet")</f>
        <v>2 Pack Samsung S22 ULTRA 5G -9H Härdat Glass -3D Super Kvalitet</v>
      </c>
      <c r="F8140" s="1" t="s">
        <v>10433</v>
      </c>
      <c r="G8140" s="1" t="s">
        <v>10434</v>
      </c>
      <c r="H8140" s="1" t="s">
        <v>10435</v>
      </c>
      <c r="I8140" s="1" t="s">
        <v>16</v>
      </c>
      <c r="J8140" s="1" t="s">
        <v>23</v>
      </c>
      <c r="K8140" s="1" t="s">
        <v>16</v>
      </c>
      <c r="L8140" s="1" t="s">
        <v>16</v>
      </c>
      <c r="M8140" s="1" t="s">
        <v>16</v>
      </c>
      <c r="N8140" s="1" t="s">
        <v>16</v>
      </c>
      <c r="O8140" s="1">
        <v>63.2</v>
      </c>
      <c r="P8140" s="1">
        <v>1.0</v>
      </c>
    </row>
    <row r="8141">
      <c r="A8141" s="1" t="s">
        <v>29</v>
      </c>
      <c r="B8141" s="1" t="s">
        <v>10436</v>
      </c>
      <c r="C8141" s="2" t="s">
        <v>10399</v>
      </c>
      <c r="D8141" s="1" t="s">
        <v>19</v>
      </c>
      <c r="E8141" s="3" t="str">
        <f>HYPERLINK("https://fyndiq.se/produkt/406117b60bf241a0/", "2-Pack Samsung Galaxy S9 - Härdat glas 9H - Super kvalitet 3D")</f>
        <v>2-Pack Samsung Galaxy S9 - Härdat glas 9H - Super kvalitet 3D</v>
      </c>
      <c r="F8141" s="1" t="s">
        <v>228</v>
      </c>
      <c r="G8141" s="1" t="s">
        <v>229</v>
      </c>
      <c r="H8141" s="1" t="s">
        <v>230</v>
      </c>
      <c r="I8141" s="1" t="s">
        <v>16</v>
      </c>
      <c r="J8141" s="1" t="s">
        <v>23</v>
      </c>
      <c r="K8141" s="1" t="s">
        <v>16</v>
      </c>
      <c r="L8141" s="1" t="s">
        <v>16</v>
      </c>
      <c r="M8141" s="1" t="s">
        <v>16</v>
      </c>
      <c r="N8141" s="1" t="s">
        <v>16</v>
      </c>
      <c r="O8141" s="1">
        <v>63.2</v>
      </c>
      <c r="P8141" s="1">
        <v>1.0</v>
      </c>
    </row>
    <row r="8142">
      <c r="A8142" s="1" t="s">
        <v>29</v>
      </c>
      <c r="B8142" s="1" t="s">
        <v>10437</v>
      </c>
      <c r="C8142" s="2" t="s">
        <v>10399</v>
      </c>
      <c r="D8142" s="1" t="s">
        <v>19</v>
      </c>
      <c r="E8142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142" s="1" t="s">
        <v>47</v>
      </c>
      <c r="G8142" s="2" t="s">
        <v>48</v>
      </c>
      <c r="H8142" s="1" t="s">
        <v>49</v>
      </c>
      <c r="I8142" s="1" t="s">
        <v>16</v>
      </c>
      <c r="J8142" s="1" t="s">
        <v>23</v>
      </c>
      <c r="K8142" s="1" t="s">
        <v>16</v>
      </c>
      <c r="L8142" s="1" t="s">
        <v>16</v>
      </c>
      <c r="M8142" s="1" t="s">
        <v>16</v>
      </c>
      <c r="N8142" s="1" t="s">
        <v>16</v>
      </c>
      <c r="O8142" s="1">
        <v>183.2</v>
      </c>
      <c r="P8142" s="1">
        <v>1.0</v>
      </c>
    </row>
    <row r="8143">
      <c r="A8143" s="1" t="s">
        <v>29</v>
      </c>
      <c r="B8143" s="1" t="s">
        <v>10438</v>
      </c>
      <c r="C8143" s="2" t="s">
        <v>10399</v>
      </c>
      <c r="D8143" s="1" t="s">
        <v>19</v>
      </c>
      <c r="E8143" s="3" t="str">
        <f>HYPERLINK("https://fyndiq.se/produkt/28799ed0373d40b4/", "2 Pack Galaxy S21 Ultra 5G- Härdat glas 9H - Super kvalitet 3D")</f>
        <v>2 Pack Galaxy S21 Ultra 5G- Härdat glas 9H - Super kvalitet 3D</v>
      </c>
      <c r="F8143" s="1" t="s">
        <v>272</v>
      </c>
      <c r="G8143" s="1" t="s">
        <v>273</v>
      </c>
      <c r="H8143" s="1" t="s">
        <v>274</v>
      </c>
      <c r="I8143" s="1" t="s">
        <v>16</v>
      </c>
      <c r="J8143" s="1" t="s">
        <v>23</v>
      </c>
      <c r="K8143" s="1" t="s">
        <v>16</v>
      </c>
      <c r="L8143" s="1" t="s">
        <v>16</v>
      </c>
      <c r="M8143" s="1" t="s">
        <v>16</v>
      </c>
      <c r="N8143" s="1" t="s">
        <v>16</v>
      </c>
      <c r="O8143" s="1">
        <v>63.2</v>
      </c>
      <c r="P8143" s="1">
        <v>1.0</v>
      </c>
    </row>
    <row r="8144">
      <c r="A8144" s="1" t="s">
        <v>29</v>
      </c>
      <c r="B8144" s="1" t="s">
        <v>10439</v>
      </c>
      <c r="C8144" s="2" t="s">
        <v>10399</v>
      </c>
      <c r="D8144" s="1" t="s">
        <v>19</v>
      </c>
      <c r="E8144" s="3" t="str">
        <f>HYPERLINK("https://fyndiq.se/produkt/a871a7da0b2249a8/", "2-Pack Iphone 11 Pro Max - 9H Härdat Glass - Top Kvalitet")</f>
        <v>2-Pack Iphone 11 Pro Max - 9H Härdat Glass - Top Kvalitet</v>
      </c>
      <c r="F8144" s="1" t="s">
        <v>559</v>
      </c>
      <c r="G8144" s="1" t="s">
        <v>560</v>
      </c>
      <c r="H8144" s="1" t="s">
        <v>561</v>
      </c>
      <c r="I8144" s="1" t="s">
        <v>16</v>
      </c>
      <c r="J8144" s="1" t="s">
        <v>23</v>
      </c>
      <c r="K8144" s="1" t="s">
        <v>16</v>
      </c>
      <c r="L8144" s="1" t="s">
        <v>16</v>
      </c>
      <c r="M8144" s="1" t="s">
        <v>16</v>
      </c>
      <c r="N8144" s="1" t="s">
        <v>16</v>
      </c>
      <c r="O8144" s="1">
        <v>55.2</v>
      </c>
      <c r="P8144" s="1">
        <v>1.0</v>
      </c>
    </row>
    <row r="8145">
      <c r="A8145" s="1" t="s">
        <v>29</v>
      </c>
      <c r="B8145" s="1" t="s">
        <v>10440</v>
      </c>
      <c r="C8145" s="2" t="s">
        <v>10399</v>
      </c>
      <c r="D8145" s="1" t="s">
        <v>19</v>
      </c>
      <c r="E8145" s="3" t="str">
        <f>HYPERLINK("https://fyndiq.se/produkt/ac4c264f1c9a4420/", "Samsung Galaxy S20 5G - Härdat glas 9H-Super kvalitet 3D")</f>
        <v>Samsung Galaxy S20 5G - Härdat glas 9H-Super kvalitet 3D</v>
      </c>
      <c r="F8145" s="1" t="s">
        <v>937</v>
      </c>
      <c r="G8145" s="1" t="s">
        <v>938</v>
      </c>
      <c r="H8145" s="1" t="s">
        <v>939</v>
      </c>
      <c r="I8145" s="1" t="s">
        <v>16</v>
      </c>
      <c r="J8145" s="1" t="s">
        <v>23</v>
      </c>
      <c r="K8145" s="1" t="s">
        <v>16</v>
      </c>
      <c r="L8145" s="1" t="s">
        <v>16</v>
      </c>
      <c r="M8145" s="1" t="s">
        <v>16</v>
      </c>
      <c r="N8145" s="1" t="s">
        <v>16</v>
      </c>
      <c r="O8145" s="1">
        <v>63.2</v>
      </c>
      <c r="P8145" s="1">
        <v>1.0</v>
      </c>
    </row>
    <row r="8146">
      <c r="A8146" s="1" t="s">
        <v>29</v>
      </c>
      <c r="B8146" s="1" t="s">
        <v>10441</v>
      </c>
      <c r="C8146" s="2" t="s">
        <v>10399</v>
      </c>
      <c r="D8146" s="1" t="s">
        <v>19</v>
      </c>
      <c r="E8146" s="3" t="str">
        <f>HYPERLINK("https://fyndiq.se/produkt/99eac727be484ed2/", "Samsung Galaxy A51 - Härdat glas 9H-Super kvalitet 3D Skärmskydd")</f>
        <v>Samsung Galaxy A51 - Härdat glas 9H-Super kvalitet 3D Skärmskydd</v>
      </c>
      <c r="F8146" s="1" t="s">
        <v>5367</v>
      </c>
      <c r="G8146" s="1" t="s">
        <v>5368</v>
      </c>
      <c r="H8146" s="1" t="s">
        <v>5369</v>
      </c>
      <c r="I8146" s="1" t="s">
        <v>16</v>
      </c>
      <c r="J8146" s="1" t="s">
        <v>23</v>
      </c>
      <c r="K8146" s="1" t="s">
        <v>16</v>
      </c>
      <c r="L8146" s="1" t="s">
        <v>16</v>
      </c>
      <c r="M8146" s="1" t="s">
        <v>16</v>
      </c>
      <c r="N8146" s="1" t="s">
        <v>16</v>
      </c>
      <c r="O8146" s="1">
        <v>55.2</v>
      </c>
      <c r="P8146" s="1">
        <v>1.0</v>
      </c>
    </row>
    <row r="8147">
      <c r="A8147" s="1" t="s">
        <v>29</v>
      </c>
      <c r="B8147" s="1" t="s">
        <v>10442</v>
      </c>
      <c r="C8147" s="2" t="s">
        <v>10399</v>
      </c>
      <c r="D8147" s="1" t="s">
        <v>19</v>
      </c>
      <c r="E8147" s="3" t="str">
        <f>HYPERLINK("https://fyndiq.se/produkt/a871a7da0b2249a8/", "2-Pack Iphone 11 Pro Max - 9H Härdat Glass - Top Kvalitet")</f>
        <v>2-Pack Iphone 11 Pro Max - 9H Härdat Glass - Top Kvalitet</v>
      </c>
      <c r="F8147" s="1" t="s">
        <v>559</v>
      </c>
      <c r="G8147" s="1" t="s">
        <v>560</v>
      </c>
      <c r="H8147" s="1" t="s">
        <v>561</v>
      </c>
      <c r="I8147" s="1" t="s">
        <v>16</v>
      </c>
      <c r="J8147" s="1" t="s">
        <v>23</v>
      </c>
      <c r="K8147" s="1" t="s">
        <v>16</v>
      </c>
      <c r="L8147" s="1" t="s">
        <v>16</v>
      </c>
      <c r="M8147" s="1" t="s">
        <v>16</v>
      </c>
      <c r="N8147" s="1" t="s">
        <v>16</v>
      </c>
      <c r="O8147" s="1">
        <v>55.2</v>
      </c>
      <c r="P8147" s="1">
        <v>1.0</v>
      </c>
    </row>
    <row r="8148">
      <c r="A8148" s="1" t="s">
        <v>29</v>
      </c>
      <c r="B8148" s="1" t="s">
        <v>10443</v>
      </c>
      <c r="C8148" s="2" t="s">
        <v>10399</v>
      </c>
      <c r="D8148" s="1" t="s">
        <v>19</v>
      </c>
      <c r="E8148" s="3" t="str">
        <f>HYPERLINK("https://fyndiq.se/produkt/2a9c1aa3cb0d49a0/", "2 Pack iPhone 7 Svart - Härdat Glas 9H - Super Kvalitet 3D")</f>
        <v>2 Pack iPhone 7 Svart - Härdat Glas 9H - Super Kvalitet 3D</v>
      </c>
      <c r="F8148" s="1" t="s">
        <v>3480</v>
      </c>
      <c r="G8148" s="1" t="s">
        <v>3481</v>
      </c>
      <c r="H8148" s="1" t="s">
        <v>3482</v>
      </c>
      <c r="I8148" s="1" t="s">
        <v>16</v>
      </c>
      <c r="J8148" s="1" t="s">
        <v>23</v>
      </c>
      <c r="K8148" s="1" t="s">
        <v>16</v>
      </c>
      <c r="L8148" s="1" t="s">
        <v>16</v>
      </c>
      <c r="M8148" s="1" t="s">
        <v>16</v>
      </c>
      <c r="N8148" s="1" t="s">
        <v>16</v>
      </c>
      <c r="O8148" s="1">
        <v>55.2</v>
      </c>
      <c r="P8148" s="1">
        <v>1.0</v>
      </c>
    </row>
    <row r="8149">
      <c r="A8149" s="1" t="s">
        <v>29</v>
      </c>
      <c r="B8149" s="1" t="s">
        <v>10444</v>
      </c>
      <c r="C8149" s="2" t="s">
        <v>10399</v>
      </c>
      <c r="D8149" s="1" t="s">
        <v>19</v>
      </c>
      <c r="E8149" s="3" t="str">
        <f>HYPERLINK("https://fyndiq.se/produkt/8e9d4076ca854788/", "Skärmskydd Samsung Galaxy Note 10 Plus, härdat glas hög kvalitet")</f>
        <v>Skärmskydd Samsung Galaxy Note 10 Plus, härdat glas hög kvalitet</v>
      </c>
      <c r="F8149" s="1" t="s">
        <v>10445</v>
      </c>
      <c r="G8149" s="1" t="s">
        <v>10446</v>
      </c>
      <c r="H8149" s="1" t="s">
        <v>10447</v>
      </c>
      <c r="I8149" s="1" t="s">
        <v>16</v>
      </c>
      <c r="J8149" s="1" t="s">
        <v>23</v>
      </c>
      <c r="K8149" s="1" t="s">
        <v>16</v>
      </c>
      <c r="L8149" s="1" t="s">
        <v>16</v>
      </c>
      <c r="M8149" s="1" t="s">
        <v>16</v>
      </c>
      <c r="N8149" s="1" t="s">
        <v>16</v>
      </c>
      <c r="O8149" s="1">
        <v>55.2</v>
      </c>
      <c r="P8149" s="1">
        <v>1.0</v>
      </c>
    </row>
    <row r="8150">
      <c r="A8150" s="1" t="s">
        <v>29</v>
      </c>
      <c r="B8150" s="1" t="s">
        <v>10448</v>
      </c>
      <c r="C8150" s="2" t="s">
        <v>10399</v>
      </c>
      <c r="D8150" s="1" t="s">
        <v>19</v>
      </c>
      <c r="E8150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8150" s="1" t="s">
        <v>3152</v>
      </c>
      <c r="G8150" s="1" t="s">
        <v>3153</v>
      </c>
      <c r="H8150" s="1" t="s">
        <v>3154</v>
      </c>
      <c r="I8150" s="1" t="s">
        <v>16</v>
      </c>
      <c r="J8150" s="1" t="s">
        <v>23</v>
      </c>
      <c r="K8150" s="1" t="s">
        <v>16</v>
      </c>
      <c r="L8150" s="1" t="s">
        <v>16</v>
      </c>
      <c r="M8150" s="1" t="s">
        <v>16</v>
      </c>
      <c r="N8150" s="1" t="s">
        <v>16</v>
      </c>
      <c r="O8150" s="1">
        <v>63.2</v>
      </c>
      <c r="P8150" s="1">
        <v>1.0</v>
      </c>
    </row>
    <row r="8151">
      <c r="A8151" s="1" t="s">
        <v>29</v>
      </c>
      <c r="B8151" s="1" t="s">
        <v>10449</v>
      </c>
      <c r="C8151" s="2" t="s">
        <v>10399</v>
      </c>
      <c r="D8151" s="1" t="s">
        <v>19</v>
      </c>
      <c r="E8151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8151" s="1" t="s">
        <v>1608</v>
      </c>
      <c r="G8151" s="1" t="s">
        <v>1609</v>
      </c>
      <c r="H8151" s="1" t="s">
        <v>1610</v>
      </c>
      <c r="I8151" s="1" t="s">
        <v>16</v>
      </c>
      <c r="J8151" s="1" t="s">
        <v>23</v>
      </c>
      <c r="K8151" s="1" t="s">
        <v>16</v>
      </c>
      <c r="L8151" s="1" t="s">
        <v>16</v>
      </c>
      <c r="M8151" s="1" t="s">
        <v>16</v>
      </c>
      <c r="N8151" s="1" t="s">
        <v>16</v>
      </c>
      <c r="O8151" s="1">
        <v>55.2</v>
      </c>
      <c r="P8151" s="1">
        <v>1.0</v>
      </c>
    </row>
    <row r="8152">
      <c r="A8152" s="1" t="s">
        <v>29</v>
      </c>
      <c r="B8152" s="1" t="s">
        <v>10450</v>
      </c>
      <c r="C8152" s="2" t="s">
        <v>10399</v>
      </c>
      <c r="D8152" s="1" t="s">
        <v>19</v>
      </c>
      <c r="E8152" s="3" t="str">
        <f>HYPERLINK("https://fyndiq.se/produkt/6ae5aff483564a84/", "2-Pack Apple Watch 40mm – Härdat glas 9H – Super kvalitet 3D")</f>
        <v>2-Pack Apple Watch 40mm – Härdat glas 9H – Super kvalitet 3D</v>
      </c>
      <c r="F8152" s="1" t="s">
        <v>1418</v>
      </c>
      <c r="G8152" s="1" t="s">
        <v>1419</v>
      </c>
      <c r="H8152" s="1" t="s">
        <v>1420</v>
      </c>
      <c r="I8152" s="1" t="s">
        <v>16</v>
      </c>
      <c r="J8152" s="1" t="s">
        <v>23</v>
      </c>
      <c r="K8152" s="1" t="s">
        <v>16</v>
      </c>
      <c r="L8152" s="1" t="s">
        <v>16</v>
      </c>
      <c r="M8152" s="1" t="s">
        <v>16</v>
      </c>
      <c r="N8152" s="1" t="s">
        <v>16</v>
      </c>
      <c r="O8152" s="1">
        <v>55.2</v>
      </c>
      <c r="P8152" s="1">
        <v>1.0</v>
      </c>
    </row>
    <row r="8153">
      <c r="A8153" s="1" t="s">
        <v>29</v>
      </c>
      <c r="B8153" s="1" t="s">
        <v>10451</v>
      </c>
      <c r="C8153" s="2" t="s">
        <v>10399</v>
      </c>
      <c r="D8153" s="1" t="s">
        <v>19</v>
      </c>
      <c r="E8153" s="3" t="str">
        <f>HYPERLINK("https://fyndiq.se/produkt/c64bbbf107e34309/", "2-Pack Huawei P30 - Härdat glas 9H – 3D Super kvalitet")</f>
        <v>2-Pack Huawei P30 - Härdat glas 9H – 3D Super kvalitet</v>
      </c>
      <c r="F8153" s="1" t="s">
        <v>845</v>
      </c>
      <c r="G8153" s="1" t="s">
        <v>846</v>
      </c>
      <c r="H8153" s="1" t="s">
        <v>847</v>
      </c>
      <c r="I8153" s="1" t="s">
        <v>16</v>
      </c>
      <c r="J8153" s="1" t="s">
        <v>23</v>
      </c>
      <c r="K8153" s="1" t="s">
        <v>16</v>
      </c>
      <c r="L8153" s="1" t="s">
        <v>16</v>
      </c>
      <c r="M8153" s="1" t="s">
        <v>16</v>
      </c>
      <c r="N8153" s="1" t="s">
        <v>16</v>
      </c>
      <c r="O8153" s="1">
        <v>63.2</v>
      </c>
      <c r="P8153" s="1">
        <v>1.0</v>
      </c>
    </row>
    <row r="8154">
      <c r="A8154" s="1" t="s">
        <v>29</v>
      </c>
      <c r="B8154" s="1" t="s">
        <v>10452</v>
      </c>
      <c r="C8154" s="2" t="s">
        <v>10399</v>
      </c>
      <c r="D8154" s="1" t="s">
        <v>19</v>
      </c>
      <c r="E815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154" s="1" t="s">
        <v>692</v>
      </c>
      <c r="G8154" s="1" t="s">
        <v>693</v>
      </c>
      <c r="H8154" s="1" t="s">
        <v>694</v>
      </c>
      <c r="I8154" s="1" t="s">
        <v>16</v>
      </c>
      <c r="J8154" s="1" t="s">
        <v>23</v>
      </c>
      <c r="K8154" s="1" t="s">
        <v>16</v>
      </c>
      <c r="L8154" s="1" t="s">
        <v>16</v>
      </c>
      <c r="M8154" s="1" t="s">
        <v>16</v>
      </c>
      <c r="N8154" s="1" t="s">
        <v>16</v>
      </c>
      <c r="O8154" s="1">
        <v>55.2</v>
      </c>
      <c r="P8154" s="1">
        <v>1.0</v>
      </c>
    </row>
    <row r="8155">
      <c r="A8155" s="1" t="s">
        <v>29</v>
      </c>
      <c r="B8155" s="1" t="s">
        <v>10453</v>
      </c>
      <c r="C8155" s="2" t="s">
        <v>10399</v>
      </c>
      <c r="D8155" s="1" t="s">
        <v>19</v>
      </c>
      <c r="E8155" s="3" t="str">
        <f>HYPERLINK("https://fyndiq.se/produkt/860b7dade19d4d2f/", "2-Pack XIAOMI REDMI A3 Skärmskydd - Härdat Glas 9H - Super kvalitet 3D")</f>
        <v>2-Pack XIAOMI REDMI A3 Skärmskydd - Härdat Glas 9H - Super kvalitet 3D</v>
      </c>
      <c r="F8155" s="1" t="s">
        <v>200</v>
      </c>
      <c r="G8155" s="1" t="s">
        <v>201</v>
      </c>
      <c r="H8155" s="1" t="s">
        <v>202</v>
      </c>
      <c r="I8155" s="1" t="s">
        <v>16</v>
      </c>
      <c r="J8155" s="1" t="s">
        <v>23</v>
      </c>
      <c r="K8155" s="1" t="s">
        <v>16</v>
      </c>
      <c r="L8155" s="1" t="s">
        <v>16</v>
      </c>
      <c r="M8155" s="1" t="s">
        <v>16</v>
      </c>
      <c r="N8155" s="1" t="s">
        <v>16</v>
      </c>
      <c r="O8155" s="1">
        <v>63.2</v>
      </c>
      <c r="P8155" s="1">
        <v>1.0</v>
      </c>
    </row>
    <row r="8156">
      <c r="A8156" s="1" t="s">
        <v>29</v>
      </c>
      <c r="B8156" s="1" t="s">
        <v>10454</v>
      </c>
      <c r="C8156" s="2" t="s">
        <v>10399</v>
      </c>
      <c r="D8156" s="1" t="s">
        <v>19</v>
      </c>
      <c r="E8156" s="3" t="str">
        <f>HYPERLINK("https://fyndiq.se/produkt/3793e0f6281f49f6/", "2-Pack Iphone 11 / XR - 9H Härdat Glass - Top Kvalitet")</f>
        <v>2-Pack Iphone 11 / XR - 9H Härdat Glass - Top Kvalitet</v>
      </c>
      <c r="F8156" s="1" t="s">
        <v>371</v>
      </c>
      <c r="G8156" s="1" t="s">
        <v>372</v>
      </c>
      <c r="H8156" s="1" t="s">
        <v>373</v>
      </c>
      <c r="I8156" s="1" t="s">
        <v>16</v>
      </c>
      <c r="J8156" s="1" t="s">
        <v>23</v>
      </c>
      <c r="K8156" s="1" t="s">
        <v>16</v>
      </c>
      <c r="L8156" s="1" t="s">
        <v>16</v>
      </c>
      <c r="M8156" s="1" t="s">
        <v>16</v>
      </c>
      <c r="N8156" s="1" t="s">
        <v>16</v>
      </c>
      <c r="O8156" s="1">
        <v>55.2</v>
      </c>
      <c r="P8156" s="1">
        <v>1.0</v>
      </c>
    </row>
    <row r="8157">
      <c r="A8157" s="1" t="s">
        <v>29</v>
      </c>
      <c r="B8157" s="1" t="s">
        <v>10455</v>
      </c>
      <c r="C8157" s="2" t="s">
        <v>10399</v>
      </c>
      <c r="D8157" s="1" t="s">
        <v>19</v>
      </c>
      <c r="E8157" s="3" t="str">
        <f>HYPERLINK("https://fyndiq.se/produkt/9c30703d7b8e4450/", "2-Pack Iphone 13 Pro Linsskydd - 9H Härdat glas- Super kvalitet")</f>
        <v>2-Pack Iphone 13 Pro Linsskydd - 9H Härdat glas- Super kvalitet</v>
      </c>
      <c r="F8157" s="1" t="s">
        <v>10456</v>
      </c>
      <c r="G8157" s="1" t="s">
        <v>10457</v>
      </c>
      <c r="H8157" s="1" t="s">
        <v>10458</v>
      </c>
      <c r="I8157" s="1" t="s">
        <v>16</v>
      </c>
      <c r="J8157" s="1" t="s">
        <v>23</v>
      </c>
      <c r="K8157" s="1" t="s">
        <v>16</v>
      </c>
      <c r="L8157" s="1" t="s">
        <v>16</v>
      </c>
      <c r="M8157" s="1" t="s">
        <v>16</v>
      </c>
      <c r="N8157" s="1" t="s">
        <v>16</v>
      </c>
      <c r="O8157" s="1">
        <v>55.2</v>
      </c>
      <c r="P8157" s="1">
        <v>1.0</v>
      </c>
    </row>
    <row r="8158">
      <c r="A8158" s="1" t="s">
        <v>29</v>
      </c>
      <c r="B8158" s="1" t="s">
        <v>10459</v>
      </c>
      <c r="C8158" s="2" t="s">
        <v>10399</v>
      </c>
      <c r="D8158" s="1" t="s">
        <v>19</v>
      </c>
      <c r="E8158" s="3" t="str">
        <f>HYPERLINK("https://fyndiq.se/produkt/10ce62366f90444f/", "Sony Xperia 10 III - Härdat glas 9H-Super Kvalitet 3D Skärmskydd")</f>
        <v>Sony Xperia 10 III - Härdat glas 9H-Super Kvalitet 3D Skärmskydd</v>
      </c>
      <c r="F8158" s="1" t="s">
        <v>6059</v>
      </c>
      <c r="G8158" s="1" t="s">
        <v>6060</v>
      </c>
      <c r="H8158" s="1" t="s">
        <v>6061</v>
      </c>
      <c r="I8158" s="1" t="s">
        <v>16</v>
      </c>
      <c r="J8158" s="1" t="s">
        <v>23</v>
      </c>
      <c r="K8158" s="1" t="s">
        <v>16</v>
      </c>
      <c r="L8158" s="1" t="s">
        <v>16</v>
      </c>
      <c r="M8158" s="1" t="s">
        <v>16</v>
      </c>
      <c r="N8158" s="1" t="s">
        <v>16</v>
      </c>
      <c r="O8158" s="1">
        <v>55.2</v>
      </c>
      <c r="P8158" s="1">
        <v>1.0</v>
      </c>
    </row>
    <row r="8159">
      <c r="A8159" s="1" t="s">
        <v>29</v>
      </c>
      <c r="B8159" s="1" t="s">
        <v>10460</v>
      </c>
      <c r="C8159" s="2" t="s">
        <v>10399</v>
      </c>
      <c r="D8159" s="1" t="s">
        <v>19</v>
      </c>
      <c r="E8159" s="3" t="str">
        <f>HYPERLINK("https://fyndiq.se/produkt/0b0a4498022e4979/", "2-Pack Samsung Galaxy A12 - Härdat Glas 9H - Super Kvalitet 3D")</f>
        <v>2-Pack Samsung Galaxy A12 - Härdat Glas 9H - Super Kvalitet 3D</v>
      </c>
      <c r="F8159" s="1" t="s">
        <v>683</v>
      </c>
      <c r="G8159" s="1" t="s">
        <v>684</v>
      </c>
      <c r="H8159" s="1" t="s">
        <v>685</v>
      </c>
      <c r="I8159" s="1" t="s">
        <v>16</v>
      </c>
      <c r="J8159" s="1" t="s">
        <v>23</v>
      </c>
      <c r="K8159" s="1" t="s">
        <v>16</v>
      </c>
      <c r="L8159" s="1" t="s">
        <v>16</v>
      </c>
      <c r="M8159" s="1" t="s">
        <v>16</v>
      </c>
      <c r="N8159" s="1" t="s">
        <v>16</v>
      </c>
      <c r="O8159" s="1">
        <v>63.2</v>
      </c>
      <c r="P8159" s="1">
        <v>1.0</v>
      </c>
    </row>
    <row r="8160">
      <c r="A8160" s="1" t="s">
        <v>29</v>
      </c>
      <c r="B8160" s="1" t="s">
        <v>10461</v>
      </c>
      <c r="C8160" s="2" t="s">
        <v>10399</v>
      </c>
      <c r="D8160" s="1" t="s">
        <v>19</v>
      </c>
      <c r="E8160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8160" s="1" t="s">
        <v>2858</v>
      </c>
      <c r="G8160" s="1" t="s">
        <v>2859</v>
      </c>
      <c r="H8160" s="1" t="s">
        <v>2860</v>
      </c>
      <c r="I8160" s="1" t="s">
        <v>1311</v>
      </c>
      <c r="J8160" s="1" t="s">
        <v>9</v>
      </c>
      <c r="K8160" s="2" t="s">
        <v>8965</v>
      </c>
      <c r="L8160" s="1" t="s">
        <v>2650</v>
      </c>
      <c r="M8160" s="1" t="s">
        <v>16</v>
      </c>
      <c r="N8160" s="1" t="s">
        <v>16</v>
      </c>
      <c r="O8160" s="1">
        <v>63.2</v>
      </c>
      <c r="P8160" s="1">
        <v>1.0</v>
      </c>
    </row>
    <row r="8161">
      <c r="A8161" s="1" t="s">
        <v>29</v>
      </c>
      <c r="B8161" s="1" t="s">
        <v>10462</v>
      </c>
      <c r="C8161" s="2" t="s">
        <v>10399</v>
      </c>
      <c r="D8161" s="1" t="s">
        <v>19</v>
      </c>
      <c r="E8161" s="3" t="str">
        <f>HYPERLINK("https://fyndiq.se/produkt/7c990866bb87402c/", "2-Pack Xiaomi 11 Lite 5G NE - Härdat Glas 9H - Super kvalitet 3D")</f>
        <v>2-Pack Xiaomi 11 Lite 5G NE - Härdat Glas 9H - Super kvalitet 3D</v>
      </c>
      <c r="F8161" s="1" t="s">
        <v>544</v>
      </c>
      <c r="G8161" s="1" t="s">
        <v>545</v>
      </c>
      <c r="H8161" s="1" t="s">
        <v>546</v>
      </c>
      <c r="I8161" s="1" t="s">
        <v>16</v>
      </c>
      <c r="J8161" s="1" t="s">
        <v>23</v>
      </c>
      <c r="K8161" s="1" t="s">
        <v>16</v>
      </c>
      <c r="L8161" s="1" t="s">
        <v>16</v>
      </c>
      <c r="M8161" s="1" t="s">
        <v>16</v>
      </c>
      <c r="N8161" s="1" t="s">
        <v>16</v>
      </c>
      <c r="O8161" s="1">
        <v>63.2</v>
      </c>
      <c r="P8161" s="1">
        <v>1.0</v>
      </c>
    </row>
    <row r="8162">
      <c r="A8162" s="1" t="s">
        <v>29</v>
      </c>
      <c r="B8162" s="1" t="s">
        <v>10463</v>
      </c>
      <c r="C8162" s="2" t="s">
        <v>10399</v>
      </c>
      <c r="D8162" s="1" t="s">
        <v>19</v>
      </c>
      <c r="E816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162" s="1" t="s">
        <v>977</v>
      </c>
      <c r="G8162" s="1" t="s">
        <v>978</v>
      </c>
      <c r="H8162" s="1" t="s">
        <v>979</v>
      </c>
      <c r="I8162" s="1" t="s">
        <v>16</v>
      </c>
      <c r="J8162" s="1" t="s">
        <v>23</v>
      </c>
      <c r="K8162" s="1" t="s">
        <v>16</v>
      </c>
      <c r="L8162" s="1" t="s">
        <v>16</v>
      </c>
      <c r="M8162" s="1" t="s">
        <v>16</v>
      </c>
      <c r="N8162" s="1" t="s">
        <v>16</v>
      </c>
      <c r="O8162" s="1">
        <v>63.2</v>
      </c>
      <c r="P8162" s="1">
        <v>1.0</v>
      </c>
    </row>
    <row r="8163">
      <c r="A8163" s="1" t="s">
        <v>29</v>
      </c>
      <c r="B8163" s="1" t="s">
        <v>10464</v>
      </c>
      <c r="C8163" s="2" t="s">
        <v>10399</v>
      </c>
      <c r="D8163" s="1" t="s">
        <v>19</v>
      </c>
      <c r="E8163" s="3" t="str">
        <f>HYPERLINK("https://fyndiq.se/produkt/56c72c0ba5f749b5/", "2-Pack SAMSUNG S24 Skärmskydd - Härdat Glas 9H - Super kvalitet 3D")</f>
        <v>2-Pack SAMSUNG S24 Skärmskydd - Härdat Glas 9H - Super kvalitet 3D</v>
      </c>
      <c r="F8163" s="1" t="s">
        <v>263</v>
      </c>
      <c r="G8163" s="1" t="s">
        <v>264</v>
      </c>
      <c r="H8163" s="1" t="s">
        <v>265</v>
      </c>
      <c r="I8163" s="1" t="s">
        <v>16</v>
      </c>
      <c r="J8163" s="1" t="s">
        <v>23</v>
      </c>
      <c r="K8163" s="1" t="s">
        <v>16</v>
      </c>
      <c r="L8163" s="1" t="s">
        <v>16</v>
      </c>
      <c r="M8163" s="1" t="s">
        <v>16</v>
      </c>
      <c r="N8163" s="1" t="s">
        <v>16</v>
      </c>
      <c r="O8163" s="1">
        <v>71.2</v>
      </c>
      <c r="P8163" s="1">
        <v>1.0</v>
      </c>
    </row>
    <row r="8164">
      <c r="A8164" s="1" t="s">
        <v>29</v>
      </c>
      <c r="B8164" s="1" t="s">
        <v>10465</v>
      </c>
      <c r="C8164" s="2" t="s">
        <v>10399</v>
      </c>
      <c r="D8164" s="1" t="s">
        <v>19</v>
      </c>
      <c r="E8164" s="3" t="str">
        <f>HYPERLINK("https://fyndiq.se/produkt/ef10e4ba492c46df/", "2-Pack Samsung S23 FE 5G - 9H Härdat Glass - Super Kvalitet 3D")</f>
        <v>2-Pack Samsung S23 FE 5G - 9H Härdat Glass - Super Kvalitet 3D</v>
      </c>
      <c r="F8164" s="1" t="s">
        <v>2521</v>
      </c>
      <c r="G8164" s="1" t="s">
        <v>2522</v>
      </c>
      <c r="H8164" s="1" t="s">
        <v>2523</v>
      </c>
      <c r="I8164" s="1" t="s">
        <v>16</v>
      </c>
      <c r="J8164" s="1" t="s">
        <v>23</v>
      </c>
      <c r="K8164" s="1" t="s">
        <v>16</v>
      </c>
      <c r="L8164" s="1" t="s">
        <v>16</v>
      </c>
      <c r="M8164" s="1" t="s">
        <v>16</v>
      </c>
      <c r="N8164" s="1" t="s">
        <v>16</v>
      </c>
      <c r="O8164" s="1">
        <v>63.2</v>
      </c>
      <c r="P8164" s="1">
        <v>1.0</v>
      </c>
    </row>
    <row r="8165">
      <c r="A8165" s="1" t="s">
        <v>29</v>
      </c>
      <c r="B8165" s="1" t="s">
        <v>10466</v>
      </c>
      <c r="C8165" s="2" t="s">
        <v>10399</v>
      </c>
      <c r="D8165" s="1" t="s">
        <v>19</v>
      </c>
      <c r="E8165" s="3" t="str">
        <f>HYPERLINK("https://fyndiq.se/produkt/cd12c16ee4d949e3/", "OnePlus 10 Pro 5G - Härdat Glas 9H - Super kvalitet 3D Skärmskydd")</f>
        <v>OnePlus 10 Pro 5G - Härdat Glas 9H - Super kvalitet 3D Skärmskydd</v>
      </c>
      <c r="F8165" s="1" t="s">
        <v>1221</v>
      </c>
      <c r="G8165" s="1" t="s">
        <v>1222</v>
      </c>
      <c r="H8165" s="1" t="s">
        <v>1223</v>
      </c>
      <c r="I8165" s="1" t="s">
        <v>16</v>
      </c>
      <c r="J8165" s="1" t="s">
        <v>23</v>
      </c>
      <c r="K8165" s="1" t="s">
        <v>16</v>
      </c>
      <c r="L8165" s="1" t="s">
        <v>16</v>
      </c>
      <c r="M8165" s="1" t="s">
        <v>16</v>
      </c>
      <c r="N8165" s="1" t="s">
        <v>16</v>
      </c>
      <c r="O8165" s="1">
        <v>63.2</v>
      </c>
      <c r="P8165" s="1">
        <v>1.0</v>
      </c>
    </row>
    <row r="8166">
      <c r="A8166" s="1" t="s">
        <v>29</v>
      </c>
      <c r="B8166" s="1" t="s">
        <v>10467</v>
      </c>
      <c r="C8166" s="2" t="s">
        <v>10399</v>
      </c>
      <c r="D8166" s="1" t="s">
        <v>19</v>
      </c>
      <c r="E816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166" s="1" t="s">
        <v>722</v>
      </c>
      <c r="G8166" s="1" t="s">
        <v>723</v>
      </c>
      <c r="H8166" s="1" t="s">
        <v>724</v>
      </c>
      <c r="I8166" s="1" t="s">
        <v>16</v>
      </c>
      <c r="J8166" s="1" t="s">
        <v>23</v>
      </c>
      <c r="K8166" s="1" t="s">
        <v>16</v>
      </c>
      <c r="L8166" s="1" t="s">
        <v>16</v>
      </c>
      <c r="M8166" s="1" t="s">
        <v>16</v>
      </c>
      <c r="N8166" s="1" t="s">
        <v>16</v>
      </c>
      <c r="O8166" s="1">
        <v>79.2</v>
      </c>
      <c r="P8166" s="1">
        <v>1.0</v>
      </c>
    </row>
    <row r="8167">
      <c r="A8167" s="1" t="s">
        <v>29</v>
      </c>
      <c r="B8167" s="1" t="s">
        <v>10468</v>
      </c>
      <c r="C8167" s="2" t="s">
        <v>10399</v>
      </c>
      <c r="D8167" s="1" t="s">
        <v>19</v>
      </c>
      <c r="E8167" s="3" t="str">
        <f>HYPERLINK("https://fyndiq.se/produkt/66924f1ff238487e/", "2-Pack GOOGLE PIXEL 7A Skärmskydd - Härdat Glas 9H - Super kvalitet 3D")</f>
        <v>2-Pack GOOGLE PIXEL 7A Skärmskydd - Härdat Glas 9H - Super kvalitet 3D</v>
      </c>
      <c r="F8167" s="1" t="s">
        <v>315</v>
      </c>
      <c r="G8167" s="1" t="s">
        <v>316</v>
      </c>
      <c r="H8167" s="1" t="s">
        <v>317</v>
      </c>
      <c r="I8167" s="1" t="s">
        <v>16</v>
      </c>
      <c r="J8167" s="1" t="s">
        <v>23</v>
      </c>
      <c r="K8167" s="1" t="s">
        <v>16</v>
      </c>
      <c r="L8167" s="1" t="s">
        <v>16</v>
      </c>
      <c r="M8167" s="1" t="s">
        <v>16</v>
      </c>
      <c r="N8167" s="1" t="s">
        <v>16</v>
      </c>
      <c r="O8167" s="1">
        <v>63.2</v>
      </c>
      <c r="P8167" s="1">
        <v>1.0</v>
      </c>
    </row>
    <row r="8168">
      <c r="A8168" s="1" t="s">
        <v>29</v>
      </c>
      <c r="B8168" s="1" t="s">
        <v>10469</v>
      </c>
      <c r="C8168" s="2" t="s">
        <v>10399</v>
      </c>
      <c r="D8168" s="1" t="s">
        <v>19</v>
      </c>
      <c r="E8168" s="3" t="str">
        <f>HYPERLINK("https://fyndiq.se/produkt/1680a3aea19a4558/", "2-Pack Samsung S20 Skärmskydd - Härdat Glas 9H - Super kvalitet 3D")</f>
        <v>2-Pack Samsung S20 Skärmskydd - Härdat Glas 9H - Super kvalitet 3D</v>
      </c>
      <c r="F8168" s="1" t="s">
        <v>755</v>
      </c>
      <c r="G8168" s="1" t="s">
        <v>756</v>
      </c>
      <c r="H8168" s="1" t="s">
        <v>757</v>
      </c>
      <c r="I8168" s="1" t="s">
        <v>16</v>
      </c>
      <c r="J8168" s="1" t="s">
        <v>23</v>
      </c>
      <c r="K8168" s="1" t="s">
        <v>16</v>
      </c>
      <c r="L8168" s="1" t="s">
        <v>16</v>
      </c>
      <c r="M8168" s="1" t="s">
        <v>16</v>
      </c>
      <c r="N8168" s="1" t="s">
        <v>16</v>
      </c>
      <c r="O8168" s="1">
        <v>63.2</v>
      </c>
      <c r="P8168" s="1">
        <v>1.0</v>
      </c>
    </row>
    <row r="8169">
      <c r="A8169" s="1" t="s">
        <v>29</v>
      </c>
      <c r="B8169" s="1" t="s">
        <v>10470</v>
      </c>
      <c r="C8169" s="2" t="s">
        <v>10399</v>
      </c>
      <c r="D8169" s="1" t="s">
        <v>19</v>
      </c>
      <c r="E8169" s="3" t="str">
        <f>HYPERLINK("https://fyndiq.se/produkt/5edc79f573cf4917/", "Samsung NOTE 20 Ultra härdat glas 3D Top Kvalitet skärmskydd")</f>
        <v>Samsung NOTE 20 Ultra härdat glas 3D Top Kvalitet skärmskydd</v>
      </c>
      <c r="F8169" s="1" t="s">
        <v>10471</v>
      </c>
      <c r="G8169" s="1" t="s">
        <v>10472</v>
      </c>
      <c r="H8169" s="1" t="s">
        <v>10473</v>
      </c>
      <c r="I8169" s="1" t="s">
        <v>16</v>
      </c>
      <c r="J8169" s="1" t="s">
        <v>23</v>
      </c>
      <c r="K8169" s="1" t="s">
        <v>16</v>
      </c>
      <c r="L8169" s="1" t="s">
        <v>16</v>
      </c>
      <c r="M8169" s="1" t="s">
        <v>16</v>
      </c>
      <c r="N8169" s="1" t="s">
        <v>16</v>
      </c>
      <c r="O8169" s="1">
        <v>55.2</v>
      </c>
      <c r="P8169" s="1">
        <v>1.0</v>
      </c>
    </row>
    <row r="8170">
      <c r="A8170" s="1" t="s">
        <v>29</v>
      </c>
      <c r="B8170" s="1" t="s">
        <v>10474</v>
      </c>
      <c r="C8170" s="2" t="s">
        <v>10399</v>
      </c>
      <c r="D8170" s="1" t="s">
        <v>19</v>
      </c>
      <c r="E8170" s="3" t="str">
        <f>HYPERLINK("https://fyndiq.se/produkt/4e6e79ea76a944ee/", "2-Pack Samsung A42 5G Skärmskydd - Härdat Glas 9H - Super kvalitet 3D")</f>
        <v>2-Pack Samsung A42 5G Skärmskydd - Härdat Glas 9H - Super kvalitet 3D</v>
      </c>
      <c r="F8170" s="1" t="s">
        <v>641</v>
      </c>
      <c r="G8170" s="1" t="s">
        <v>642</v>
      </c>
      <c r="H8170" s="1" t="s">
        <v>643</v>
      </c>
      <c r="I8170" s="1" t="s">
        <v>16</v>
      </c>
      <c r="J8170" s="1" t="s">
        <v>23</v>
      </c>
      <c r="K8170" s="1" t="s">
        <v>16</v>
      </c>
      <c r="L8170" s="1" t="s">
        <v>16</v>
      </c>
      <c r="M8170" s="1" t="s">
        <v>16</v>
      </c>
      <c r="N8170" s="1" t="s">
        <v>16</v>
      </c>
      <c r="O8170" s="1">
        <v>63.2</v>
      </c>
      <c r="P8170" s="1">
        <v>1.0</v>
      </c>
    </row>
    <row r="8171">
      <c r="A8171" s="1" t="s">
        <v>29</v>
      </c>
      <c r="B8171" s="1" t="s">
        <v>10475</v>
      </c>
      <c r="C8171" s="2" t="s">
        <v>10399</v>
      </c>
      <c r="D8171" s="1" t="s">
        <v>19</v>
      </c>
      <c r="E8171" s="3" t="str">
        <f>HYPERLINK("https://fyndiq.se/produkt/c64bbbf107e34309/", "2-Pack Huawei P30 - Härdat glas 9H – 3D Super kvalitet")</f>
        <v>2-Pack Huawei P30 - Härdat glas 9H – 3D Super kvalitet</v>
      </c>
      <c r="F8171" s="1" t="s">
        <v>845</v>
      </c>
      <c r="G8171" s="1" t="s">
        <v>846</v>
      </c>
      <c r="H8171" s="1" t="s">
        <v>847</v>
      </c>
      <c r="I8171" s="1" t="s">
        <v>16</v>
      </c>
      <c r="J8171" s="1" t="s">
        <v>23</v>
      </c>
      <c r="K8171" s="1" t="s">
        <v>16</v>
      </c>
      <c r="L8171" s="1" t="s">
        <v>16</v>
      </c>
      <c r="M8171" s="1" t="s">
        <v>16</v>
      </c>
      <c r="N8171" s="1" t="s">
        <v>16</v>
      </c>
      <c r="O8171" s="1">
        <v>63.2</v>
      </c>
      <c r="P8171" s="1">
        <v>1.0</v>
      </c>
    </row>
    <row r="8172">
      <c r="A8172" s="1" t="s">
        <v>29</v>
      </c>
      <c r="B8172" s="1" t="s">
        <v>10476</v>
      </c>
      <c r="C8172" s="2" t="s">
        <v>10399</v>
      </c>
      <c r="D8172" s="1" t="s">
        <v>19</v>
      </c>
      <c r="E8172" s="3" t="str">
        <f>HYPERLINK("https://fyndiq.se/produkt/e6e495443b5e405d/", "2 Pack Samsung Galaxy S9 Plus - Härdat glas-9H Super kvalitet 3D")</f>
        <v>2 Pack Samsung Galaxy S9 Plus - Härdat glas-9H Super kvalitet 3D</v>
      </c>
      <c r="F8172" s="1" t="s">
        <v>868</v>
      </c>
      <c r="G8172" s="1" t="s">
        <v>869</v>
      </c>
      <c r="H8172" s="1" t="s">
        <v>870</v>
      </c>
      <c r="I8172" s="1" t="s">
        <v>16</v>
      </c>
      <c r="J8172" s="1" t="s">
        <v>23</v>
      </c>
      <c r="K8172" s="1" t="s">
        <v>16</v>
      </c>
      <c r="L8172" s="1" t="s">
        <v>16</v>
      </c>
      <c r="M8172" s="1" t="s">
        <v>16</v>
      </c>
      <c r="N8172" s="1" t="s">
        <v>16</v>
      </c>
      <c r="O8172" s="1">
        <v>63.2</v>
      </c>
      <c r="P8172" s="1">
        <v>1.0</v>
      </c>
    </row>
    <row r="8173">
      <c r="A8173" s="1" t="s">
        <v>29</v>
      </c>
      <c r="B8173" s="1" t="s">
        <v>10477</v>
      </c>
      <c r="C8173" s="2" t="s">
        <v>10399</v>
      </c>
      <c r="D8173" s="1" t="s">
        <v>19</v>
      </c>
      <c r="E8173" s="3" t="str">
        <f>HYPERLINK("https://fyndiq.se/produkt/e4b87757208946c3/", "2-Pack Samsung S10E Skärmskydd - Härdat Glas 9H - Super kvalitet 3D")</f>
        <v>2-Pack Samsung S10E Skärmskydd - Härdat Glas 9H - Super kvalitet 3D</v>
      </c>
      <c r="F8173" s="1" t="s">
        <v>95</v>
      </c>
      <c r="G8173" s="1" t="s">
        <v>96</v>
      </c>
      <c r="H8173" s="1" t="s">
        <v>97</v>
      </c>
      <c r="I8173" s="1" t="s">
        <v>16</v>
      </c>
      <c r="J8173" s="1" t="s">
        <v>23</v>
      </c>
      <c r="K8173" s="1" t="s">
        <v>16</v>
      </c>
      <c r="L8173" s="1" t="s">
        <v>16</v>
      </c>
      <c r="M8173" s="1" t="s">
        <v>16</v>
      </c>
      <c r="N8173" s="1" t="s">
        <v>16</v>
      </c>
      <c r="O8173" s="1">
        <v>63.2</v>
      </c>
      <c r="P8173" s="1">
        <v>1.0</v>
      </c>
    </row>
    <row r="8174">
      <c r="A8174" s="1" t="s">
        <v>29</v>
      </c>
      <c r="B8174" s="1" t="s">
        <v>10478</v>
      </c>
      <c r="C8174" s="2" t="s">
        <v>10399</v>
      </c>
      <c r="D8174" s="1" t="s">
        <v>19</v>
      </c>
      <c r="E8174" s="3" t="str">
        <f>HYPERLINK("https://fyndiq.se/produkt/b5d97e634657486f/", "2-Pack Samsung S23 FE Skärmskydd - Härdat Glas 9H - Super kvalitet 3D")</f>
        <v>2-Pack Samsung S23 FE Skärmskydd - Härdat Glas 9H - Super kvalitet 3D</v>
      </c>
      <c r="F8174" s="1" t="s">
        <v>1000</v>
      </c>
      <c r="G8174" s="1" t="s">
        <v>1001</v>
      </c>
      <c r="H8174" s="1" t="s">
        <v>1002</v>
      </c>
      <c r="I8174" s="1" t="s">
        <v>16</v>
      </c>
      <c r="J8174" s="1" t="s">
        <v>23</v>
      </c>
      <c r="K8174" s="1" t="s">
        <v>16</v>
      </c>
      <c r="L8174" s="1" t="s">
        <v>16</v>
      </c>
      <c r="M8174" s="1" t="s">
        <v>16</v>
      </c>
      <c r="N8174" s="1" t="s">
        <v>16</v>
      </c>
      <c r="O8174" s="1">
        <v>63.2</v>
      </c>
      <c r="P8174" s="1">
        <v>1.0</v>
      </c>
    </row>
    <row r="8175">
      <c r="A8175" s="1" t="s">
        <v>29</v>
      </c>
      <c r="B8175" s="1" t="s">
        <v>10479</v>
      </c>
      <c r="C8175" s="2" t="s">
        <v>10399</v>
      </c>
      <c r="D8175" s="1" t="s">
        <v>19</v>
      </c>
      <c r="E8175" s="3" t="str">
        <f>HYPERLINK("https://fyndiq.se/produkt/13e76851ca504320/", "2-Pack Samsung Galaxy S22 Ultra - Härdat glas 9H - Top kvalitet")</f>
        <v>2-Pack Samsung Galaxy S22 Ultra - Härdat glas 9H - Top kvalitet</v>
      </c>
      <c r="F8175" s="1" t="s">
        <v>140</v>
      </c>
      <c r="G8175" s="1" t="s">
        <v>141</v>
      </c>
      <c r="H8175" s="1" t="s">
        <v>142</v>
      </c>
      <c r="I8175" s="1" t="s">
        <v>16</v>
      </c>
      <c r="J8175" s="1" t="s">
        <v>23</v>
      </c>
      <c r="K8175" s="1" t="s">
        <v>16</v>
      </c>
      <c r="L8175" s="1" t="s">
        <v>16</v>
      </c>
      <c r="M8175" s="1" t="s">
        <v>16</v>
      </c>
      <c r="N8175" s="1" t="s">
        <v>16</v>
      </c>
      <c r="O8175" s="1">
        <v>63.2</v>
      </c>
      <c r="P8175" s="1">
        <v>1.0</v>
      </c>
    </row>
    <row r="8176">
      <c r="A8176" s="1" t="s">
        <v>29</v>
      </c>
      <c r="B8176" s="1" t="s">
        <v>10480</v>
      </c>
      <c r="C8176" s="2" t="s">
        <v>10399</v>
      </c>
      <c r="D8176" s="1" t="s">
        <v>19</v>
      </c>
      <c r="E8176" s="3" t="str">
        <f>HYPERLINK("https://fyndiq.se/produkt/0a890dd972c4463d/", "2-Pack Samsung Galaxy A52s 5G - Härdat glas 9H - Super kvalitet")</f>
        <v>2-Pack Samsung Galaxy A52s 5G - Härdat glas 9H - Super kvalitet</v>
      </c>
      <c r="F8176" s="1" t="s">
        <v>442</v>
      </c>
      <c r="G8176" s="1" t="s">
        <v>443</v>
      </c>
      <c r="H8176" s="1" t="s">
        <v>444</v>
      </c>
      <c r="I8176" s="1" t="s">
        <v>16</v>
      </c>
      <c r="J8176" s="1" t="s">
        <v>23</v>
      </c>
      <c r="K8176" s="1" t="s">
        <v>16</v>
      </c>
      <c r="L8176" s="1" t="s">
        <v>16</v>
      </c>
      <c r="M8176" s="1" t="s">
        <v>16</v>
      </c>
      <c r="N8176" s="1" t="s">
        <v>16</v>
      </c>
      <c r="O8176" s="1">
        <v>63.2</v>
      </c>
      <c r="P8176" s="1">
        <v>1.0</v>
      </c>
    </row>
    <row r="8177">
      <c r="A8177" s="1" t="s">
        <v>29</v>
      </c>
      <c r="B8177" s="1" t="s">
        <v>10481</v>
      </c>
      <c r="C8177" s="2" t="s">
        <v>10399</v>
      </c>
      <c r="D8177" s="1" t="s">
        <v>19</v>
      </c>
      <c r="E8177" s="3" t="str">
        <f>HYPERLINK("https://fyndiq.se/produkt/13e76851ca504320/", "2-Pack Samsung Galaxy S22 Ultra - Härdat glas 9H - Top kvalitet")</f>
        <v>2-Pack Samsung Galaxy S22 Ultra - Härdat glas 9H - Top kvalitet</v>
      </c>
      <c r="F8177" s="1" t="s">
        <v>140</v>
      </c>
      <c r="G8177" s="1" t="s">
        <v>141</v>
      </c>
      <c r="H8177" s="1" t="s">
        <v>142</v>
      </c>
      <c r="I8177" s="1" t="s">
        <v>16</v>
      </c>
      <c r="J8177" s="1" t="s">
        <v>23</v>
      </c>
      <c r="K8177" s="1" t="s">
        <v>16</v>
      </c>
      <c r="L8177" s="1" t="s">
        <v>16</v>
      </c>
      <c r="M8177" s="1" t="s">
        <v>16</v>
      </c>
      <c r="N8177" s="1" t="s">
        <v>16</v>
      </c>
      <c r="O8177" s="1">
        <v>63.2</v>
      </c>
      <c r="P8177" s="1">
        <v>1.0</v>
      </c>
    </row>
    <row r="8178">
      <c r="A8178" s="1" t="s">
        <v>29</v>
      </c>
      <c r="B8178" s="1" t="s">
        <v>10482</v>
      </c>
      <c r="C8178" s="2" t="s">
        <v>10399</v>
      </c>
      <c r="D8178" s="1" t="s">
        <v>19</v>
      </c>
      <c r="E8178" s="3" t="str">
        <f>HYPERLINK("https://fyndiq.se/produkt/ba16e87d140347ad/", "2 Pack Samsung Galaxy A51 - Härdat glas 9H - Super kvalitet 3D")</f>
        <v>2 Pack Samsung Galaxy A51 - Härdat glas 9H - Super kvalitet 3D</v>
      </c>
      <c r="F8178" s="1" t="s">
        <v>1826</v>
      </c>
      <c r="G8178" s="1" t="s">
        <v>1827</v>
      </c>
      <c r="H8178" s="1" t="s">
        <v>1828</v>
      </c>
      <c r="I8178" s="1" t="s">
        <v>16</v>
      </c>
      <c r="J8178" s="1" t="s">
        <v>23</v>
      </c>
      <c r="K8178" s="1" t="s">
        <v>16</v>
      </c>
      <c r="L8178" s="1" t="s">
        <v>16</v>
      </c>
      <c r="M8178" s="1" t="s">
        <v>16</v>
      </c>
      <c r="N8178" s="1" t="s">
        <v>16</v>
      </c>
      <c r="O8178" s="1">
        <v>63.2</v>
      </c>
      <c r="P8178" s="1">
        <v>1.0</v>
      </c>
    </row>
    <row r="8179">
      <c r="A8179" s="1" t="s">
        <v>29</v>
      </c>
      <c r="B8179" s="1" t="s">
        <v>10483</v>
      </c>
      <c r="C8179" s="2" t="s">
        <v>10399</v>
      </c>
      <c r="D8179" s="1" t="s">
        <v>19</v>
      </c>
      <c r="E8179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8179" s="1" t="s">
        <v>894</v>
      </c>
      <c r="G8179" s="1" t="s">
        <v>895</v>
      </c>
      <c r="H8179" s="1" t="s">
        <v>896</v>
      </c>
      <c r="I8179" s="1" t="s">
        <v>16</v>
      </c>
      <c r="J8179" s="1" t="s">
        <v>23</v>
      </c>
      <c r="K8179" s="1" t="s">
        <v>16</v>
      </c>
      <c r="L8179" s="1" t="s">
        <v>16</v>
      </c>
      <c r="M8179" s="1" t="s">
        <v>16</v>
      </c>
      <c r="N8179" s="1" t="s">
        <v>16</v>
      </c>
      <c r="O8179" s="1">
        <v>79.2</v>
      </c>
      <c r="P8179" s="1">
        <v>1.0</v>
      </c>
    </row>
    <row r="8180">
      <c r="A8180" s="1" t="s">
        <v>29</v>
      </c>
      <c r="B8180" s="1" t="s">
        <v>10484</v>
      </c>
      <c r="C8180" s="2" t="s">
        <v>10399</v>
      </c>
      <c r="D8180" s="1" t="s">
        <v>19</v>
      </c>
      <c r="E8180" s="3" t="str">
        <f>HYPERLINK("https://fyndiq.se/produkt/2030c5450cfb4338/", "2 Pack Huawei P30 Pro - Härdat glas 9H – 3D Super kvalitet")</f>
        <v>2 Pack Huawei P30 Pro - Härdat glas 9H – 3D Super kvalitet</v>
      </c>
      <c r="F8180" s="1" t="s">
        <v>1091</v>
      </c>
      <c r="G8180" s="1" t="s">
        <v>1092</v>
      </c>
      <c r="H8180" s="1" t="s">
        <v>1093</v>
      </c>
      <c r="I8180" s="1" t="s">
        <v>16</v>
      </c>
      <c r="J8180" s="1" t="s">
        <v>23</v>
      </c>
      <c r="K8180" s="1" t="s">
        <v>16</v>
      </c>
      <c r="L8180" s="1" t="s">
        <v>16</v>
      </c>
      <c r="M8180" s="1" t="s">
        <v>16</v>
      </c>
      <c r="N8180" s="1" t="s">
        <v>16</v>
      </c>
      <c r="O8180" s="1">
        <v>71.2</v>
      </c>
      <c r="P8180" s="1">
        <v>1.0</v>
      </c>
    </row>
    <row r="8181">
      <c r="A8181" s="1" t="s">
        <v>29</v>
      </c>
      <c r="B8181" s="1" t="s">
        <v>10485</v>
      </c>
      <c r="C8181" s="2" t="s">
        <v>10399</v>
      </c>
      <c r="D8181" s="1" t="s">
        <v>19</v>
      </c>
      <c r="E8181" s="3" t="str">
        <f>HYPERLINK("https://fyndiq.se/produkt/f2c164e932234570/", "2-Pack HUAWEI P30 PRO Skärmskydd - Härdat Glas 9H - Super kvalitet 3D")</f>
        <v>2-Pack HUAWEI P30 PRO Skärmskydd - Härdat Glas 9H - Super kvalitet 3D</v>
      </c>
      <c r="F8181" s="1" t="s">
        <v>267</v>
      </c>
      <c r="G8181" s="1" t="s">
        <v>268</v>
      </c>
      <c r="H8181" s="1" t="s">
        <v>269</v>
      </c>
      <c r="I8181" s="1" t="s">
        <v>16</v>
      </c>
      <c r="J8181" s="1" t="s">
        <v>23</v>
      </c>
      <c r="K8181" s="1" t="s">
        <v>16</v>
      </c>
      <c r="L8181" s="1" t="s">
        <v>16</v>
      </c>
      <c r="M8181" s="1" t="s">
        <v>16</v>
      </c>
      <c r="N8181" s="1" t="s">
        <v>16</v>
      </c>
      <c r="O8181" s="1">
        <v>63.2</v>
      </c>
      <c r="P8181" s="1">
        <v>1.0</v>
      </c>
    </row>
    <row r="8182">
      <c r="A8182" s="1" t="s">
        <v>29</v>
      </c>
      <c r="B8182" s="1" t="s">
        <v>10486</v>
      </c>
      <c r="C8182" s="2" t="s">
        <v>10399</v>
      </c>
      <c r="D8182" s="1" t="s">
        <v>19</v>
      </c>
      <c r="E8182" s="3" t="str">
        <f>HYPERLINK("https://fyndiq.se/produkt/c6f3e47a88184e8d/", "2-Pack SAMSUNG A55 Skärmskydd - Härdat Glas 9H - Super kvalitet 3D")</f>
        <v>2-Pack SAMSUNG A55 Skärmskydd - Härdat Glas 9H - Super kvalitet 3D</v>
      </c>
      <c r="F8182" s="1" t="s">
        <v>83</v>
      </c>
      <c r="G8182" s="1" t="s">
        <v>84</v>
      </c>
      <c r="H8182" s="1" t="s">
        <v>85</v>
      </c>
      <c r="I8182" s="1" t="s">
        <v>16</v>
      </c>
      <c r="J8182" s="1" t="s">
        <v>23</v>
      </c>
      <c r="K8182" s="1" t="s">
        <v>16</v>
      </c>
      <c r="L8182" s="1" t="s">
        <v>16</v>
      </c>
      <c r="M8182" s="1" t="s">
        <v>16</v>
      </c>
      <c r="N8182" s="1" t="s">
        <v>16</v>
      </c>
      <c r="O8182" s="1">
        <v>63.2</v>
      </c>
      <c r="P8182" s="1">
        <v>1.0</v>
      </c>
    </row>
    <row r="8183">
      <c r="A8183" s="1" t="s">
        <v>29</v>
      </c>
      <c r="B8183" s="1" t="s">
        <v>10487</v>
      </c>
      <c r="C8183" s="2" t="s">
        <v>10399</v>
      </c>
      <c r="D8183" s="1" t="s">
        <v>19</v>
      </c>
      <c r="E8183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8183" s="1" t="s">
        <v>388</v>
      </c>
      <c r="G8183" s="1" t="s">
        <v>389</v>
      </c>
      <c r="H8183" s="1" t="s">
        <v>390</v>
      </c>
      <c r="I8183" s="1" t="s">
        <v>16</v>
      </c>
      <c r="J8183" s="1" t="s">
        <v>23</v>
      </c>
      <c r="K8183" s="1" t="s">
        <v>16</v>
      </c>
      <c r="L8183" s="1" t="s">
        <v>16</v>
      </c>
      <c r="M8183" s="1" t="s">
        <v>16</v>
      </c>
      <c r="N8183" s="1" t="s">
        <v>16</v>
      </c>
      <c r="O8183" s="1">
        <v>63.2</v>
      </c>
      <c r="P8183" s="1">
        <v>1.0</v>
      </c>
    </row>
    <row r="8184">
      <c r="A8184" s="1" t="s">
        <v>29</v>
      </c>
      <c r="B8184" s="1" t="s">
        <v>10488</v>
      </c>
      <c r="C8184" s="2" t="s">
        <v>10399</v>
      </c>
      <c r="D8184" s="1" t="s">
        <v>19</v>
      </c>
      <c r="E8184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8184" s="1" t="s">
        <v>163</v>
      </c>
      <c r="G8184" s="1" t="s">
        <v>164</v>
      </c>
      <c r="H8184" s="1" t="s">
        <v>165</v>
      </c>
      <c r="I8184" s="1" t="s">
        <v>16</v>
      </c>
      <c r="J8184" s="1" t="s">
        <v>23</v>
      </c>
      <c r="K8184" s="1" t="s">
        <v>16</v>
      </c>
      <c r="L8184" s="1" t="s">
        <v>16</v>
      </c>
      <c r="M8184" s="1" t="s">
        <v>16</v>
      </c>
      <c r="N8184" s="1" t="s">
        <v>16</v>
      </c>
      <c r="O8184" s="1">
        <v>63.2</v>
      </c>
      <c r="P8184" s="1">
        <v>1.0</v>
      </c>
    </row>
    <row r="8185">
      <c r="A8185" s="1" t="s">
        <v>29</v>
      </c>
      <c r="B8185" s="1" t="s">
        <v>10489</v>
      </c>
      <c r="C8185" s="2" t="s">
        <v>10399</v>
      </c>
      <c r="D8185" s="1" t="s">
        <v>19</v>
      </c>
      <c r="E8185" s="3" t="str">
        <f>HYPERLINK("https://fyndiq.se/produkt/5947f051e8b54742/", "2-Pack MOTOROLA EDGE 40 Skärmskydd - Härdat Glas 9H - Super kvalitet 3D")</f>
        <v>2-Pack MOTOROLA EDGE 40 Skärmskydd - Härdat Glas 9H - Super kvalitet 3D</v>
      </c>
      <c r="F8185" s="1" t="s">
        <v>1065</v>
      </c>
      <c r="G8185" s="1" t="s">
        <v>1066</v>
      </c>
      <c r="H8185" s="1" t="s">
        <v>1067</v>
      </c>
      <c r="I8185" s="1" t="s">
        <v>16</v>
      </c>
      <c r="J8185" s="1" t="s">
        <v>23</v>
      </c>
      <c r="K8185" s="1" t="s">
        <v>16</v>
      </c>
      <c r="L8185" s="1" t="s">
        <v>16</v>
      </c>
      <c r="M8185" s="1" t="s">
        <v>16</v>
      </c>
      <c r="N8185" s="1" t="s">
        <v>16</v>
      </c>
      <c r="O8185" s="1">
        <v>71.2</v>
      </c>
      <c r="P8185" s="1">
        <v>1.0</v>
      </c>
    </row>
    <row r="8186">
      <c r="A8186" s="1" t="s">
        <v>29</v>
      </c>
      <c r="B8186" s="1" t="s">
        <v>10490</v>
      </c>
      <c r="C8186" s="2" t="s">
        <v>10399</v>
      </c>
      <c r="D8186" s="1" t="s">
        <v>19</v>
      </c>
      <c r="E8186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8186" s="1" t="s">
        <v>485</v>
      </c>
      <c r="G8186" s="1" t="s">
        <v>486</v>
      </c>
      <c r="H8186" s="1" t="s">
        <v>487</v>
      </c>
      <c r="I8186" s="1" t="s">
        <v>16</v>
      </c>
      <c r="J8186" s="1" t="s">
        <v>23</v>
      </c>
      <c r="K8186" s="1" t="s">
        <v>16</v>
      </c>
      <c r="L8186" s="1" t="s">
        <v>16</v>
      </c>
      <c r="M8186" s="1" t="s">
        <v>16</v>
      </c>
      <c r="N8186" s="1" t="s">
        <v>16</v>
      </c>
      <c r="O8186" s="1">
        <v>143.2</v>
      </c>
      <c r="P8186" s="1">
        <v>1.0</v>
      </c>
    </row>
    <row r="8187">
      <c r="A8187" s="1" t="s">
        <v>29</v>
      </c>
      <c r="B8187" s="1" t="s">
        <v>10491</v>
      </c>
      <c r="C8187" s="2" t="s">
        <v>10492</v>
      </c>
      <c r="D8187" s="1" t="s">
        <v>19</v>
      </c>
      <c r="E8187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8187" s="1" t="s">
        <v>2685</v>
      </c>
      <c r="G8187" s="1" t="s">
        <v>2686</v>
      </c>
      <c r="H8187" s="1" t="s">
        <v>2687</v>
      </c>
      <c r="I8187" s="1" t="s">
        <v>1311</v>
      </c>
      <c r="J8187" s="1" t="s">
        <v>9</v>
      </c>
      <c r="K8187" s="2" t="s">
        <v>8106</v>
      </c>
      <c r="L8187" s="1" t="s">
        <v>2914</v>
      </c>
      <c r="M8187" s="1" t="s">
        <v>16</v>
      </c>
      <c r="N8187" s="1" t="s">
        <v>16</v>
      </c>
      <c r="O8187" s="1">
        <v>63.2</v>
      </c>
      <c r="P8187" s="1">
        <v>1.0</v>
      </c>
    </row>
    <row r="8188">
      <c r="A8188" s="1" t="s">
        <v>29</v>
      </c>
      <c r="B8188" s="1" t="s">
        <v>10493</v>
      </c>
      <c r="C8188" s="2" t="s">
        <v>10492</v>
      </c>
      <c r="D8188" s="1" t="s">
        <v>19</v>
      </c>
      <c r="E8188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8188" s="1" t="s">
        <v>3112</v>
      </c>
      <c r="G8188" s="1" t="s">
        <v>3113</v>
      </c>
      <c r="H8188" s="1" t="s">
        <v>3114</v>
      </c>
      <c r="I8188" s="1" t="s">
        <v>16</v>
      </c>
      <c r="J8188" s="1" t="s">
        <v>23</v>
      </c>
      <c r="K8188" s="1" t="s">
        <v>16</v>
      </c>
      <c r="L8188" s="1" t="s">
        <v>16</v>
      </c>
      <c r="M8188" s="1" t="s">
        <v>16</v>
      </c>
      <c r="N8188" s="1" t="s">
        <v>16</v>
      </c>
      <c r="O8188" s="1">
        <v>63.2</v>
      </c>
      <c r="P8188" s="1">
        <v>1.0</v>
      </c>
    </row>
    <row r="8189">
      <c r="A8189" s="1" t="s">
        <v>29</v>
      </c>
      <c r="B8189" s="1" t="s">
        <v>10494</v>
      </c>
      <c r="C8189" s="2" t="s">
        <v>10492</v>
      </c>
      <c r="D8189" s="1" t="s">
        <v>19</v>
      </c>
      <c r="E8189" s="3" t="str">
        <f>HYPERLINK("https://fyndiq.se/produkt/432d784756a84eff/", "2-Pack Samsung Galaxy S20FE - Härdat Glas-9H -Super kvalitet 3D")</f>
        <v>2-Pack Samsung Galaxy S20FE - Härdat Glas-9H -Super kvalitet 3D</v>
      </c>
      <c r="F8189" s="1" t="s">
        <v>1078</v>
      </c>
      <c r="G8189" s="1" t="s">
        <v>1079</v>
      </c>
      <c r="H8189" s="1" t="s">
        <v>1080</v>
      </c>
      <c r="I8189" s="1" t="s">
        <v>16</v>
      </c>
      <c r="J8189" s="1" t="s">
        <v>23</v>
      </c>
      <c r="K8189" s="1" t="s">
        <v>16</v>
      </c>
      <c r="L8189" s="1" t="s">
        <v>16</v>
      </c>
      <c r="M8189" s="1" t="s">
        <v>16</v>
      </c>
      <c r="N8189" s="1" t="s">
        <v>16</v>
      </c>
      <c r="O8189" s="1">
        <v>63.2</v>
      </c>
      <c r="P8189" s="1">
        <v>1.0</v>
      </c>
    </row>
    <row r="8190">
      <c r="A8190" s="1" t="s">
        <v>29</v>
      </c>
      <c r="B8190" s="1" t="s">
        <v>10495</v>
      </c>
      <c r="C8190" s="2" t="s">
        <v>10492</v>
      </c>
      <c r="D8190" s="1" t="s">
        <v>19</v>
      </c>
      <c r="E8190" s="3" t="str">
        <f>HYPERLINK("https://fyndiq.se/produkt/406117b60bf241a0/", "2-Pack Samsung Galaxy S9 - Härdat glas 9H - Super kvalitet 3D")</f>
        <v>2-Pack Samsung Galaxy S9 - Härdat glas 9H - Super kvalitet 3D</v>
      </c>
      <c r="F8190" s="1" t="s">
        <v>228</v>
      </c>
      <c r="G8190" s="1" t="s">
        <v>229</v>
      </c>
      <c r="H8190" s="1" t="s">
        <v>230</v>
      </c>
      <c r="I8190" s="1" t="s">
        <v>16</v>
      </c>
      <c r="J8190" s="1" t="s">
        <v>23</v>
      </c>
      <c r="K8190" s="1" t="s">
        <v>16</v>
      </c>
      <c r="L8190" s="1" t="s">
        <v>16</v>
      </c>
      <c r="M8190" s="1" t="s">
        <v>16</v>
      </c>
      <c r="N8190" s="1" t="s">
        <v>16</v>
      </c>
      <c r="O8190" s="1">
        <v>63.2</v>
      </c>
      <c r="P8190" s="1">
        <v>1.0</v>
      </c>
    </row>
    <row r="8191">
      <c r="A8191" s="1" t="s">
        <v>29</v>
      </c>
      <c r="B8191" s="1" t="s">
        <v>10496</v>
      </c>
      <c r="C8191" s="2" t="s">
        <v>10492</v>
      </c>
      <c r="D8191" s="1" t="s">
        <v>19</v>
      </c>
      <c r="E8191" s="3" t="str">
        <f>HYPERLINK("https://fyndiq.se/produkt/432d784756a84eff/", "2-Pack Samsung Galaxy S20FE - Härdat Glas-9H -Super kvalitet 3D")</f>
        <v>2-Pack Samsung Galaxy S20FE - Härdat Glas-9H -Super kvalitet 3D</v>
      </c>
      <c r="F8191" s="1" t="s">
        <v>1078</v>
      </c>
      <c r="G8191" s="1" t="s">
        <v>1079</v>
      </c>
      <c r="H8191" s="1" t="s">
        <v>1080</v>
      </c>
      <c r="I8191" s="1" t="s">
        <v>16</v>
      </c>
      <c r="J8191" s="1" t="s">
        <v>23</v>
      </c>
      <c r="K8191" s="1" t="s">
        <v>16</v>
      </c>
      <c r="L8191" s="1" t="s">
        <v>16</v>
      </c>
      <c r="M8191" s="1" t="s">
        <v>16</v>
      </c>
      <c r="N8191" s="1" t="s">
        <v>16</v>
      </c>
      <c r="O8191" s="1">
        <v>63.2</v>
      </c>
      <c r="P8191" s="1">
        <v>1.0</v>
      </c>
    </row>
    <row r="8192">
      <c r="A8192" s="1" t="s">
        <v>29</v>
      </c>
      <c r="B8192" s="1" t="s">
        <v>10497</v>
      </c>
      <c r="C8192" s="2" t="s">
        <v>10492</v>
      </c>
      <c r="D8192" s="1" t="s">
        <v>19</v>
      </c>
      <c r="E8192" s="3" t="str">
        <f>HYPERLINK("https://fyndiq.se/produkt/d068a77723474021/", "2-Pack Samsung Watch 47mm - Härdat glas 9H-Super kvalitet 3D Skärmskydd")</f>
        <v>2-Pack Samsung Watch 47mm - Härdat glas 9H-Super kvalitet 3D Skärmskydd</v>
      </c>
      <c r="F8192" s="1" t="s">
        <v>6180</v>
      </c>
      <c r="G8192" s="1" t="s">
        <v>6181</v>
      </c>
      <c r="H8192" s="1" t="s">
        <v>6182</v>
      </c>
      <c r="I8192" s="1" t="s">
        <v>16</v>
      </c>
      <c r="J8192" s="1" t="s">
        <v>23</v>
      </c>
      <c r="K8192" s="1" t="s">
        <v>16</v>
      </c>
      <c r="L8192" s="1" t="s">
        <v>16</v>
      </c>
      <c r="M8192" s="1" t="s">
        <v>16</v>
      </c>
      <c r="N8192" s="1" t="s">
        <v>16</v>
      </c>
      <c r="O8192" s="1">
        <v>63.2</v>
      </c>
      <c r="P8192" s="1">
        <v>1.0</v>
      </c>
    </row>
    <row r="8193">
      <c r="A8193" s="1" t="s">
        <v>29</v>
      </c>
      <c r="B8193" s="1" t="s">
        <v>10498</v>
      </c>
      <c r="C8193" s="2" t="s">
        <v>10492</v>
      </c>
      <c r="D8193" s="1" t="s">
        <v>19</v>
      </c>
      <c r="E8193" s="3" t="str">
        <f>HYPERLINK("https://fyndiq.se/produkt/5bbb6f7ec07d45f9/", "2-Pack Samsung XCOVER 5 Skärmskydd - Härdat Glas 9H - Super kvalitet 3D")</f>
        <v>2-Pack Samsung XCOVER 5 Skärmskydd - Härdat Glas 9H - Super kvalitet 3D</v>
      </c>
      <c r="F8193" s="1" t="s">
        <v>1039</v>
      </c>
      <c r="G8193" s="1" t="s">
        <v>1040</v>
      </c>
      <c r="H8193" s="1" t="s">
        <v>1041</v>
      </c>
      <c r="I8193" s="1" t="s">
        <v>16</v>
      </c>
      <c r="J8193" s="1" t="s">
        <v>23</v>
      </c>
      <c r="K8193" s="1" t="s">
        <v>16</v>
      </c>
      <c r="L8193" s="1" t="s">
        <v>16</v>
      </c>
      <c r="M8193" s="1" t="s">
        <v>16</v>
      </c>
      <c r="N8193" s="1" t="s">
        <v>16</v>
      </c>
      <c r="O8193" s="1">
        <v>63.2</v>
      </c>
      <c r="P8193" s="1">
        <v>1.0</v>
      </c>
    </row>
    <row r="8194">
      <c r="A8194" s="1" t="s">
        <v>29</v>
      </c>
      <c r="B8194" s="1" t="s">
        <v>10499</v>
      </c>
      <c r="C8194" s="2" t="s">
        <v>10492</v>
      </c>
      <c r="D8194" s="1" t="s">
        <v>19</v>
      </c>
      <c r="E8194" s="3" t="str">
        <f>HYPERLINK("https://fyndiq.se/produkt/432d784756a84eff/", "2-Pack Samsung Galaxy S20FE - Härdat Glas-9H -Super kvalitet 3D")</f>
        <v>2-Pack Samsung Galaxy S20FE - Härdat Glas-9H -Super kvalitet 3D</v>
      </c>
      <c r="F8194" s="1" t="s">
        <v>1078</v>
      </c>
      <c r="G8194" s="1" t="s">
        <v>1079</v>
      </c>
      <c r="H8194" s="1" t="s">
        <v>1080</v>
      </c>
      <c r="I8194" s="1" t="s">
        <v>16</v>
      </c>
      <c r="J8194" s="1" t="s">
        <v>23</v>
      </c>
      <c r="K8194" s="1" t="s">
        <v>16</v>
      </c>
      <c r="L8194" s="1" t="s">
        <v>16</v>
      </c>
      <c r="M8194" s="1" t="s">
        <v>16</v>
      </c>
      <c r="N8194" s="1" t="s">
        <v>16</v>
      </c>
      <c r="O8194" s="1">
        <v>63.2</v>
      </c>
      <c r="P8194" s="1">
        <v>1.0</v>
      </c>
    </row>
    <row r="8195">
      <c r="A8195" s="1" t="s">
        <v>29</v>
      </c>
      <c r="B8195" s="1" t="s">
        <v>10500</v>
      </c>
      <c r="C8195" s="2" t="s">
        <v>10492</v>
      </c>
      <c r="D8195" s="1" t="s">
        <v>19</v>
      </c>
      <c r="E8195" s="3" t="str">
        <f>HYPERLINK("https://fyndiq.se/produkt/dfe28e565d2e4c8d/", "2 Pack Samsung S21 FE - 9H Härdat Glass - Super Kvalitet 3D")</f>
        <v>2 Pack Samsung S21 FE - 9H Härdat Glass - Super Kvalitet 3D</v>
      </c>
      <c r="F8195" s="1" t="s">
        <v>276</v>
      </c>
      <c r="G8195" s="1" t="s">
        <v>277</v>
      </c>
      <c r="H8195" s="1" t="s">
        <v>278</v>
      </c>
      <c r="I8195" s="1" t="s">
        <v>16</v>
      </c>
      <c r="J8195" s="1" t="s">
        <v>23</v>
      </c>
      <c r="K8195" s="1" t="s">
        <v>16</v>
      </c>
      <c r="L8195" s="1" t="s">
        <v>16</v>
      </c>
      <c r="M8195" s="1" t="s">
        <v>16</v>
      </c>
      <c r="N8195" s="1" t="s">
        <v>16</v>
      </c>
      <c r="O8195" s="1">
        <v>63.2</v>
      </c>
      <c r="P8195" s="1">
        <v>1.0</v>
      </c>
    </row>
    <row r="8196">
      <c r="A8196" s="1" t="s">
        <v>29</v>
      </c>
      <c r="B8196" s="1" t="s">
        <v>10501</v>
      </c>
      <c r="C8196" s="2" t="s">
        <v>10492</v>
      </c>
      <c r="D8196" s="1" t="s">
        <v>19</v>
      </c>
      <c r="E8196" s="3" t="str">
        <f>HYPERLINK("https://fyndiq.se/produkt/388e6e1d48174830/", "2-Pack SAMSUNG S24 PLUS Skärmskydd - Härdat Glas 9H - Super kvalitet 3D")</f>
        <v>2-Pack SAMSUNG S24 PLUS Skärmskydd - Härdat Glas 9H - Super kvalitet 3D</v>
      </c>
      <c r="F8196" s="1" t="s">
        <v>5476</v>
      </c>
      <c r="G8196" s="1" t="s">
        <v>5477</v>
      </c>
      <c r="H8196" s="1" t="s">
        <v>5478</v>
      </c>
      <c r="I8196" s="1" t="s">
        <v>16</v>
      </c>
      <c r="J8196" s="1" t="s">
        <v>23</v>
      </c>
      <c r="K8196" s="1" t="s">
        <v>16</v>
      </c>
      <c r="L8196" s="1" t="s">
        <v>16</v>
      </c>
      <c r="M8196" s="1" t="s">
        <v>16</v>
      </c>
      <c r="N8196" s="1" t="s">
        <v>16</v>
      </c>
      <c r="O8196" s="1">
        <v>71.2</v>
      </c>
      <c r="P8196" s="1">
        <v>1.0</v>
      </c>
    </row>
    <row r="8197">
      <c r="A8197" s="1" t="s">
        <v>29</v>
      </c>
      <c r="B8197" s="1" t="s">
        <v>10502</v>
      </c>
      <c r="C8197" s="2" t="s">
        <v>10492</v>
      </c>
      <c r="D8197" s="1" t="s">
        <v>19</v>
      </c>
      <c r="E8197" s="3" t="str">
        <f>HYPERLINK("https://fyndiq.se/produkt/032929f0a4084251/", "2 Pack Galaxy S21 Ultra - Härdat glas 9H - Super kvalitet 3D")</f>
        <v>2 Pack Galaxy S21 Ultra - Härdat glas 9H - Super kvalitet 3D</v>
      </c>
      <c r="F8197" s="1" t="s">
        <v>6455</v>
      </c>
      <c r="G8197" s="1" t="s">
        <v>6456</v>
      </c>
      <c r="H8197" s="1" t="s">
        <v>6457</v>
      </c>
      <c r="I8197" s="1" t="s">
        <v>16</v>
      </c>
      <c r="J8197" s="1" t="s">
        <v>23</v>
      </c>
      <c r="K8197" s="1" t="s">
        <v>16</v>
      </c>
      <c r="L8197" s="1" t="s">
        <v>16</v>
      </c>
      <c r="M8197" s="1" t="s">
        <v>16</v>
      </c>
      <c r="N8197" s="1" t="s">
        <v>16</v>
      </c>
      <c r="O8197" s="1">
        <v>63.2</v>
      </c>
      <c r="P8197" s="1">
        <v>1.0</v>
      </c>
    </row>
    <row r="8198">
      <c r="A8198" s="1" t="s">
        <v>29</v>
      </c>
      <c r="B8198" s="1" t="s">
        <v>10503</v>
      </c>
      <c r="C8198" s="2" t="s">
        <v>10492</v>
      </c>
      <c r="D8198" s="1" t="s">
        <v>19</v>
      </c>
      <c r="E8198" s="3" t="str">
        <f>HYPERLINK("https://fyndiq.se/produkt/66924f1ff238487e/", "2-Pack GOOGLE PIXEL 7A Skärmskydd - Härdat Glas 9H - Super kvalitet 3D")</f>
        <v>2-Pack GOOGLE PIXEL 7A Skärmskydd - Härdat Glas 9H - Super kvalitet 3D</v>
      </c>
      <c r="F8198" s="1" t="s">
        <v>315</v>
      </c>
      <c r="G8198" s="1" t="s">
        <v>316</v>
      </c>
      <c r="H8198" s="1" t="s">
        <v>317</v>
      </c>
      <c r="I8198" s="1" t="s">
        <v>16</v>
      </c>
      <c r="J8198" s="1" t="s">
        <v>23</v>
      </c>
      <c r="K8198" s="1" t="s">
        <v>16</v>
      </c>
      <c r="L8198" s="1" t="s">
        <v>16</v>
      </c>
      <c r="M8198" s="1" t="s">
        <v>16</v>
      </c>
      <c r="N8198" s="1" t="s">
        <v>16</v>
      </c>
      <c r="O8198" s="1">
        <v>63.2</v>
      </c>
      <c r="P8198" s="1">
        <v>1.0</v>
      </c>
    </row>
    <row r="8199">
      <c r="A8199" s="1" t="s">
        <v>29</v>
      </c>
      <c r="B8199" s="1" t="s">
        <v>10504</v>
      </c>
      <c r="C8199" s="2" t="s">
        <v>10492</v>
      </c>
      <c r="D8199" s="1" t="s">
        <v>19</v>
      </c>
      <c r="E8199" s="3" t="str">
        <f>HYPERLINK("https://fyndiq.se/produkt/6bf26af54fa44406/", "1-Pack Samsung A22 5G Skärmskydd - Härdat Glas 9H - Super kvalitet 3D")</f>
        <v>1-Pack Samsung A22 5G Skärmskydd - Härdat Glas 9H - Super kvalitet 3D</v>
      </c>
      <c r="F8199" s="1" t="s">
        <v>10505</v>
      </c>
      <c r="G8199" s="1" t="s">
        <v>10506</v>
      </c>
      <c r="H8199" s="1" t="s">
        <v>10507</v>
      </c>
      <c r="I8199" s="1" t="s">
        <v>16</v>
      </c>
      <c r="J8199" s="1" t="s">
        <v>23</v>
      </c>
      <c r="K8199" s="1" t="s">
        <v>16</v>
      </c>
      <c r="L8199" s="1" t="s">
        <v>16</v>
      </c>
      <c r="M8199" s="1" t="s">
        <v>16</v>
      </c>
      <c r="N8199" s="1" t="s">
        <v>16</v>
      </c>
      <c r="O8199" s="1">
        <v>55.2</v>
      </c>
      <c r="P8199" s="1">
        <v>1.0</v>
      </c>
    </row>
    <row r="8200">
      <c r="A8200" s="1" t="s">
        <v>29</v>
      </c>
      <c r="B8200" s="1" t="s">
        <v>10508</v>
      </c>
      <c r="C8200" s="2" t="s">
        <v>10492</v>
      </c>
      <c r="D8200" s="1" t="s">
        <v>19</v>
      </c>
      <c r="E820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200" s="1" t="s">
        <v>977</v>
      </c>
      <c r="G8200" s="1" t="s">
        <v>978</v>
      </c>
      <c r="H8200" s="1" t="s">
        <v>979</v>
      </c>
      <c r="I8200" s="1" t="s">
        <v>16</v>
      </c>
      <c r="J8200" s="1" t="s">
        <v>23</v>
      </c>
      <c r="K8200" s="1" t="s">
        <v>16</v>
      </c>
      <c r="L8200" s="1" t="s">
        <v>16</v>
      </c>
      <c r="M8200" s="1" t="s">
        <v>16</v>
      </c>
      <c r="N8200" s="1" t="s">
        <v>16</v>
      </c>
      <c r="O8200" s="1">
        <v>63.2</v>
      </c>
      <c r="P8200" s="1">
        <v>1.0</v>
      </c>
    </row>
    <row r="8201">
      <c r="A8201" s="1" t="s">
        <v>29</v>
      </c>
      <c r="B8201" s="1" t="s">
        <v>10509</v>
      </c>
      <c r="C8201" s="2" t="s">
        <v>10492</v>
      </c>
      <c r="D8201" s="1" t="s">
        <v>19</v>
      </c>
      <c r="E8201" s="3" t="str">
        <f>HYPERLINK("https://fyndiq.se/produkt/a00b62acc6644fd2/", "2-Pack Samsung Galaxy S10 - Härdat glas 9H – Super kvalitet 3D")</f>
        <v>2-Pack Samsung Galaxy S10 - Härdat glas 9H – Super kvalitet 3D</v>
      </c>
      <c r="F8201" s="1" t="s">
        <v>1291</v>
      </c>
      <c r="G8201" s="1" t="s">
        <v>1292</v>
      </c>
      <c r="H8201" s="1" t="s">
        <v>1293</v>
      </c>
      <c r="I8201" s="1" t="s">
        <v>16</v>
      </c>
      <c r="J8201" s="1" t="s">
        <v>23</v>
      </c>
      <c r="K8201" s="1" t="s">
        <v>16</v>
      </c>
      <c r="L8201" s="1" t="s">
        <v>16</v>
      </c>
      <c r="M8201" s="1" t="s">
        <v>16</v>
      </c>
      <c r="N8201" s="1" t="s">
        <v>16</v>
      </c>
      <c r="O8201" s="1">
        <v>63.2</v>
      </c>
      <c r="P8201" s="1">
        <v>1.0</v>
      </c>
    </row>
    <row r="8202">
      <c r="A8202" s="1" t="s">
        <v>29</v>
      </c>
      <c r="B8202" s="1" t="s">
        <v>10510</v>
      </c>
      <c r="C8202" s="2" t="s">
        <v>10492</v>
      </c>
      <c r="D8202" s="1" t="s">
        <v>19</v>
      </c>
      <c r="E8202" s="3" t="str">
        <f>HYPERLINK("https://fyndiq.se/produkt/776a0a41444c4e6a/", "2-Pack Privacy XIAOMI 12T PRO Skärmskydd &amp; 2-Pack linsskydd - Härdat Glas 9H - Super kvalitet 3D")</f>
        <v>2-Pack Privacy XIAOMI 12T PRO Skärmskydd &amp; 2-Pack linsskydd - Härdat Glas 9H - Super kvalitet 3D</v>
      </c>
      <c r="F8202" s="1" t="s">
        <v>1461</v>
      </c>
      <c r="G8202" s="1" t="s">
        <v>1462</v>
      </c>
      <c r="H8202" s="1" t="s">
        <v>1463</v>
      </c>
      <c r="I8202" s="1" t="s">
        <v>16</v>
      </c>
      <c r="J8202" s="1" t="s">
        <v>23</v>
      </c>
      <c r="K8202" s="1" t="s">
        <v>16</v>
      </c>
      <c r="L8202" s="1" t="s">
        <v>16</v>
      </c>
      <c r="M8202" s="1" t="s">
        <v>16</v>
      </c>
      <c r="N8202" s="1" t="s">
        <v>16</v>
      </c>
      <c r="O8202" s="1">
        <v>95.2</v>
      </c>
      <c r="P8202" s="1">
        <v>1.0</v>
      </c>
    </row>
    <row r="8203">
      <c r="A8203" s="1" t="s">
        <v>29</v>
      </c>
      <c r="B8203" s="1" t="s">
        <v>10511</v>
      </c>
      <c r="C8203" s="2" t="s">
        <v>10492</v>
      </c>
      <c r="D8203" s="1" t="s">
        <v>19</v>
      </c>
      <c r="E8203" s="3" t="str">
        <f>HYPERLINK("https://fyndiq.se/produkt/f4e95b294a424d40/", "2-Pack Samsung S10 Skärmskydd - Härdat Glas 9H - Super kvalitet 3D")</f>
        <v>2-Pack Samsung S10 Skärmskydd - Härdat Glas 9H - Super kvalitet 3D</v>
      </c>
      <c r="F8203" s="1" t="s">
        <v>353</v>
      </c>
      <c r="G8203" s="1" t="s">
        <v>354</v>
      </c>
      <c r="H8203" s="1" t="s">
        <v>355</v>
      </c>
      <c r="I8203" s="1" t="s">
        <v>16</v>
      </c>
      <c r="J8203" s="1" t="s">
        <v>23</v>
      </c>
      <c r="K8203" s="1" t="s">
        <v>16</v>
      </c>
      <c r="L8203" s="1" t="s">
        <v>16</v>
      </c>
      <c r="M8203" s="1" t="s">
        <v>16</v>
      </c>
      <c r="N8203" s="1" t="s">
        <v>16</v>
      </c>
      <c r="O8203" s="1">
        <v>63.2</v>
      </c>
      <c r="P8203" s="1">
        <v>1.0</v>
      </c>
    </row>
    <row r="8204">
      <c r="A8204" s="1" t="s">
        <v>29</v>
      </c>
      <c r="B8204" s="1" t="s">
        <v>10512</v>
      </c>
      <c r="C8204" s="2" t="s">
        <v>10492</v>
      </c>
      <c r="D8204" s="1" t="s">
        <v>19</v>
      </c>
      <c r="E8204" s="3" t="str">
        <f>HYPERLINK("https://fyndiq.se/produkt/d797b2d066ca471c/", "2-Pack Apple Watch 44mm – Härdat glas 9H – Super kvalitet 3D")</f>
        <v>2-Pack Apple Watch 44mm – Härdat glas 9H – Super kvalitet 3D</v>
      </c>
      <c r="F8204" s="1" t="s">
        <v>1392</v>
      </c>
      <c r="G8204" s="1" t="s">
        <v>1393</v>
      </c>
      <c r="H8204" s="1" t="s">
        <v>1394</v>
      </c>
      <c r="I8204" s="1" t="s">
        <v>16</v>
      </c>
      <c r="J8204" s="1" t="s">
        <v>23</v>
      </c>
      <c r="K8204" s="1" t="s">
        <v>16</v>
      </c>
      <c r="L8204" s="1" t="s">
        <v>16</v>
      </c>
      <c r="M8204" s="1" t="s">
        <v>16</v>
      </c>
      <c r="N8204" s="1" t="s">
        <v>16</v>
      </c>
      <c r="O8204" s="1">
        <v>55.2</v>
      </c>
      <c r="P8204" s="1">
        <v>1.0</v>
      </c>
    </row>
    <row r="8205">
      <c r="A8205" s="1" t="s">
        <v>29</v>
      </c>
      <c r="B8205" s="1" t="s">
        <v>10513</v>
      </c>
      <c r="C8205" s="2" t="s">
        <v>10492</v>
      </c>
      <c r="D8205" s="1" t="s">
        <v>19</v>
      </c>
      <c r="E8205" s="3" t="str">
        <f>HYPERLINK("https://fyndiq.se/produkt/6260fb6b96c349fe/", "Samsung S9 plus 3D rundat härdat glasfodral")</f>
        <v>Samsung S9 plus 3D rundat härdat glasfodral</v>
      </c>
      <c r="F8205" s="1" t="s">
        <v>1105</v>
      </c>
      <c r="G8205" s="1" t="s">
        <v>1106</v>
      </c>
      <c r="H8205" s="1" t="s">
        <v>1107</v>
      </c>
      <c r="I8205" s="1" t="s">
        <v>16</v>
      </c>
      <c r="J8205" s="1" t="s">
        <v>23</v>
      </c>
      <c r="K8205" s="1" t="s">
        <v>16</v>
      </c>
      <c r="L8205" s="1" t="s">
        <v>16</v>
      </c>
      <c r="M8205" s="1" t="s">
        <v>16</v>
      </c>
      <c r="N8205" s="1" t="s">
        <v>16</v>
      </c>
      <c r="O8205" s="1">
        <v>55.2</v>
      </c>
      <c r="P8205" s="1">
        <v>1.0</v>
      </c>
    </row>
    <row r="8206">
      <c r="A8206" s="1" t="s">
        <v>29</v>
      </c>
      <c r="B8206" s="1" t="s">
        <v>10514</v>
      </c>
      <c r="C8206" s="2" t="s">
        <v>10492</v>
      </c>
      <c r="D8206" s="1" t="s">
        <v>19</v>
      </c>
      <c r="E8206" s="3" t="str">
        <f>HYPERLINK("https://fyndiq.se/produkt/e4b87757208946c3/", "2-Pack Samsung S10E Skärmskydd - Härdat Glas 9H - Super kvalitet 3D")</f>
        <v>2-Pack Samsung S10E Skärmskydd - Härdat Glas 9H - Super kvalitet 3D</v>
      </c>
      <c r="F8206" s="1" t="s">
        <v>95</v>
      </c>
      <c r="G8206" s="1" t="s">
        <v>96</v>
      </c>
      <c r="H8206" s="1" t="s">
        <v>97</v>
      </c>
      <c r="I8206" s="1" t="s">
        <v>16</v>
      </c>
      <c r="J8206" s="1" t="s">
        <v>23</v>
      </c>
      <c r="K8206" s="1" t="s">
        <v>16</v>
      </c>
      <c r="L8206" s="1" t="s">
        <v>16</v>
      </c>
      <c r="M8206" s="1" t="s">
        <v>16</v>
      </c>
      <c r="N8206" s="1" t="s">
        <v>16</v>
      </c>
      <c r="O8206" s="1">
        <v>63.2</v>
      </c>
      <c r="P8206" s="1">
        <v>1.0</v>
      </c>
    </row>
    <row r="8207">
      <c r="A8207" s="1" t="s">
        <v>29</v>
      </c>
      <c r="B8207" s="1" t="s">
        <v>10515</v>
      </c>
      <c r="C8207" s="2" t="s">
        <v>10492</v>
      </c>
      <c r="D8207" s="1" t="s">
        <v>19</v>
      </c>
      <c r="E8207" s="3" t="str">
        <f>HYPERLINK("https://fyndiq.se/produkt/bd84362587364f02/", "2-Pack GOOGLE PIXEL 8 Skärmskydd - Härdat Glas 9H - Super kvalitet 3D")</f>
        <v>2-Pack GOOGLE PIXEL 8 Skärmskydd - Härdat Glas 9H - Super kvalitet 3D</v>
      </c>
      <c r="F8207" s="1" t="s">
        <v>254</v>
      </c>
      <c r="G8207" s="1" t="s">
        <v>255</v>
      </c>
      <c r="H8207" s="1" t="s">
        <v>256</v>
      </c>
      <c r="I8207" s="1" t="s">
        <v>16</v>
      </c>
      <c r="J8207" s="1" t="s">
        <v>23</v>
      </c>
      <c r="K8207" s="1" t="s">
        <v>16</v>
      </c>
      <c r="L8207" s="1" t="s">
        <v>16</v>
      </c>
      <c r="M8207" s="1" t="s">
        <v>16</v>
      </c>
      <c r="N8207" s="1" t="s">
        <v>16</v>
      </c>
      <c r="O8207" s="1">
        <v>71.2</v>
      </c>
      <c r="P8207" s="1">
        <v>1.0</v>
      </c>
    </row>
    <row r="8208">
      <c r="A8208" s="1" t="s">
        <v>29</v>
      </c>
      <c r="B8208" s="1" t="s">
        <v>10516</v>
      </c>
      <c r="C8208" s="2" t="s">
        <v>10492</v>
      </c>
      <c r="D8208" s="1" t="s">
        <v>19</v>
      </c>
      <c r="E8208" s="3" t="str">
        <f>HYPERLINK("https://fyndiq.se/produkt/9e488e35f28b4b0b/", "2-Pack GOOGLE PIXEL 6A Skärmskydd - Härdat Glas 9H - Super kvalitet 3D")</f>
        <v>2-Pack GOOGLE PIXEL 6A Skärmskydd - Härdat Glas 9H - Super kvalitet 3D</v>
      </c>
      <c r="F8208" s="1" t="s">
        <v>196</v>
      </c>
      <c r="G8208" s="1" t="s">
        <v>197</v>
      </c>
      <c r="H8208" s="1" t="s">
        <v>198</v>
      </c>
      <c r="I8208" s="1" t="s">
        <v>16</v>
      </c>
      <c r="J8208" s="1" t="s">
        <v>23</v>
      </c>
      <c r="K8208" s="1" t="s">
        <v>16</v>
      </c>
      <c r="L8208" s="1" t="s">
        <v>16</v>
      </c>
      <c r="M8208" s="1" t="s">
        <v>16</v>
      </c>
      <c r="N8208" s="1" t="s">
        <v>16</v>
      </c>
      <c r="O8208" s="1">
        <v>63.2</v>
      </c>
      <c r="P8208" s="1">
        <v>1.0</v>
      </c>
    </row>
    <row r="8209">
      <c r="A8209" s="1" t="s">
        <v>29</v>
      </c>
      <c r="B8209" s="1" t="s">
        <v>10517</v>
      </c>
      <c r="C8209" s="2" t="s">
        <v>10492</v>
      </c>
      <c r="D8209" s="1" t="s">
        <v>19</v>
      </c>
      <c r="E8209" s="3" t="str">
        <f>HYPERLINK("https://fyndiq.se/produkt/18685489746f4590/", "Samsung Galaxy Note 10 Plus - Härdat glas 9H-Super kvalitet 3D")</f>
        <v>Samsung Galaxy Note 10 Plus - Härdat glas 9H-Super kvalitet 3D</v>
      </c>
      <c r="F8209" s="1" t="s">
        <v>996</v>
      </c>
      <c r="G8209" s="1" t="s">
        <v>997</v>
      </c>
      <c r="H8209" s="1" t="s">
        <v>998</v>
      </c>
      <c r="I8209" s="1" t="s">
        <v>16</v>
      </c>
      <c r="J8209" s="1" t="s">
        <v>23</v>
      </c>
      <c r="K8209" s="1" t="s">
        <v>16</v>
      </c>
      <c r="L8209" s="1" t="s">
        <v>16</v>
      </c>
      <c r="M8209" s="1" t="s">
        <v>16</v>
      </c>
      <c r="N8209" s="1" t="s">
        <v>16</v>
      </c>
      <c r="O8209" s="1">
        <v>55.2</v>
      </c>
      <c r="P8209" s="1">
        <v>1.0</v>
      </c>
    </row>
    <row r="8210">
      <c r="A8210" s="1" t="s">
        <v>29</v>
      </c>
      <c r="B8210" s="1" t="s">
        <v>10518</v>
      </c>
      <c r="C8210" s="2" t="s">
        <v>10492</v>
      </c>
      <c r="D8210" s="1" t="s">
        <v>19</v>
      </c>
      <c r="E821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210" s="1" t="s">
        <v>977</v>
      </c>
      <c r="G8210" s="1" t="s">
        <v>978</v>
      </c>
      <c r="H8210" s="1" t="s">
        <v>979</v>
      </c>
      <c r="I8210" s="1" t="s">
        <v>16</v>
      </c>
      <c r="J8210" s="1" t="s">
        <v>23</v>
      </c>
      <c r="K8210" s="1" t="s">
        <v>16</v>
      </c>
      <c r="L8210" s="1" t="s">
        <v>16</v>
      </c>
      <c r="M8210" s="1" t="s">
        <v>16</v>
      </c>
      <c r="N8210" s="1" t="s">
        <v>16</v>
      </c>
      <c r="O8210" s="1">
        <v>63.2</v>
      </c>
      <c r="P8210" s="1">
        <v>2.0</v>
      </c>
    </row>
    <row r="8211">
      <c r="A8211" s="1" t="s">
        <v>29</v>
      </c>
      <c r="B8211" s="1" t="s">
        <v>10519</v>
      </c>
      <c r="C8211" s="2" t="s">
        <v>10492</v>
      </c>
      <c r="D8211" s="1" t="s">
        <v>19</v>
      </c>
      <c r="E8211" s="3" t="str">
        <f>HYPERLINK("https://fyndiq.se/produkt/13e76851ca504320/", "2-Pack Samsung Galaxy S22 Ultra - Härdat glas 9H - Top kvalitet")</f>
        <v>2-Pack Samsung Galaxy S22 Ultra - Härdat glas 9H - Top kvalitet</v>
      </c>
      <c r="F8211" s="1" t="s">
        <v>140</v>
      </c>
      <c r="G8211" s="1" t="s">
        <v>141</v>
      </c>
      <c r="H8211" s="1" t="s">
        <v>142</v>
      </c>
      <c r="I8211" s="1" t="s">
        <v>16</v>
      </c>
      <c r="J8211" s="1" t="s">
        <v>23</v>
      </c>
      <c r="K8211" s="1" t="s">
        <v>16</v>
      </c>
      <c r="L8211" s="1" t="s">
        <v>16</v>
      </c>
      <c r="M8211" s="1" t="s">
        <v>16</v>
      </c>
      <c r="N8211" s="1" t="s">
        <v>16</v>
      </c>
      <c r="O8211" s="1">
        <v>63.2</v>
      </c>
      <c r="P8211" s="1">
        <v>1.0</v>
      </c>
    </row>
    <row r="8212">
      <c r="A8212" s="1" t="s">
        <v>29</v>
      </c>
      <c r="B8212" s="1" t="s">
        <v>10520</v>
      </c>
      <c r="C8212" s="2" t="s">
        <v>10492</v>
      </c>
      <c r="D8212" s="1" t="s">
        <v>19</v>
      </c>
      <c r="E8212" s="3" t="str">
        <f>HYPERLINK("https://fyndiq.se/produkt/925ae49423884615/", "2-Pack Samsung S22 Ultra Skärmskydd &amp; 1-Pack linsskydd -9H GLAS")</f>
        <v>2-Pack Samsung S22 Ultra Skärmskydd &amp; 1-Pack linsskydd -9H GLAS</v>
      </c>
      <c r="F8212" s="1" t="s">
        <v>335</v>
      </c>
      <c r="G8212" s="1" t="s">
        <v>336</v>
      </c>
      <c r="H8212" s="1" t="s">
        <v>337</v>
      </c>
      <c r="I8212" s="1" t="s">
        <v>16</v>
      </c>
      <c r="J8212" s="1" t="s">
        <v>23</v>
      </c>
      <c r="K8212" s="1" t="s">
        <v>16</v>
      </c>
      <c r="L8212" s="1" t="s">
        <v>16</v>
      </c>
      <c r="M8212" s="1" t="s">
        <v>16</v>
      </c>
      <c r="N8212" s="1" t="s">
        <v>16</v>
      </c>
      <c r="O8212" s="1">
        <v>71.2</v>
      </c>
      <c r="P8212" s="1">
        <v>1.0</v>
      </c>
    </row>
    <row r="8213">
      <c r="A8213" s="1" t="s">
        <v>29</v>
      </c>
      <c r="B8213" s="1" t="s">
        <v>10521</v>
      </c>
      <c r="C8213" s="2" t="s">
        <v>10492</v>
      </c>
      <c r="D8213" s="1" t="s">
        <v>19</v>
      </c>
      <c r="E821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213" s="1" t="s">
        <v>258</v>
      </c>
      <c r="G8213" s="1" t="s">
        <v>259</v>
      </c>
      <c r="H8213" s="1" t="s">
        <v>260</v>
      </c>
      <c r="I8213" s="1" t="s">
        <v>16</v>
      </c>
      <c r="J8213" s="1" t="s">
        <v>23</v>
      </c>
      <c r="K8213" s="1" t="s">
        <v>16</v>
      </c>
      <c r="L8213" s="1" t="s">
        <v>16</v>
      </c>
      <c r="M8213" s="1" t="s">
        <v>16</v>
      </c>
      <c r="N8213" s="1" t="s">
        <v>16</v>
      </c>
      <c r="O8213" s="1">
        <v>63.2</v>
      </c>
      <c r="P8213" s="1">
        <v>1.0</v>
      </c>
    </row>
    <row r="8214">
      <c r="A8214" s="1" t="s">
        <v>29</v>
      </c>
      <c r="B8214" s="1" t="s">
        <v>10522</v>
      </c>
      <c r="C8214" s="2" t="s">
        <v>10492</v>
      </c>
      <c r="D8214" s="1" t="s">
        <v>19</v>
      </c>
      <c r="E8214" s="3" t="str">
        <f>HYPERLINK("https://fyndiq.se/produkt/28799ed0373d40b4/", "2 Pack Galaxy S21 Ultra 5G- Härdat glas 9H - Super kvalitet 3D")</f>
        <v>2 Pack Galaxy S21 Ultra 5G- Härdat glas 9H - Super kvalitet 3D</v>
      </c>
      <c r="F8214" s="1" t="s">
        <v>272</v>
      </c>
      <c r="G8214" s="1" t="s">
        <v>273</v>
      </c>
      <c r="H8214" s="1" t="s">
        <v>274</v>
      </c>
      <c r="I8214" s="1" t="s">
        <v>16</v>
      </c>
      <c r="J8214" s="1" t="s">
        <v>23</v>
      </c>
      <c r="K8214" s="1" t="s">
        <v>16</v>
      </c>
      <c r="L8214" s="1" t="s">
        <v>16</v>
      </c>
      <c r="M8214" s="1" t="s">
        <v>16</v>
      </c>
      <c r="N8214" s="1" t="s">
        <v>16</v>
      </c>
      <c r="O8214" s="1">
        <v>63.2</v>
      </c>
      <c r="P8214" s="1">
        <v>1.0</v>
      </c>
    </row>
    <row r="8215">
      <c r="A8215" s="1" t="s">
        <v>29</v>
      </c>
      <c r="B8215" s="1" t="s">
        <v>10523</v>
      </c>
      <c r="C8215" s="2" t="s">
        <v>10492</v>
      </c>
      <c r="D8215" s="1" t="s">
        <v>19</v>
      </c>
      <c r="E8215" s="3" t="str">
        <f>HYPERLINK("https://fyndiq.se/produkt/406117b60bf241a0/", "2-Pack Samsung Galaxy S9 - Härdat glas 9H - Super kvalitet 3D")</f>
        <v>2-Pack Samsung Galaxy S9 - Härdat glas 9H - Super kvalitet 3D</v>
      </c>
      <c r="F8215" s="1" t="s">
        <v>228</v>
      </c>
      <c r="G8215" s="1" t="s">
        <v>229</v>
      </c>
      <c r="H8215" s="1" t="s">
        <v>230</v>
      </c>
      <c r="I8215" s="1" t="s">
        <v>16</v>
      </c>
      <c r="J8215" s="1" t="s">
        <v>23</v>
      </c>
      <c r="K8215" s="1" t="s">
        <v>16</v>
      </c>
      <c r="L8215" s="1" t="s">
        <v>16</v>
      </c>
      <c r="M8215" s="1" t="s">
        <v>16</v>
      </c>
      <c r="N8215" s="1" t="s">
        <v>16</v>
      </c>
      <c r="O8215" s="1">
        <v>63.2</v>
      </c>
      <c r="P8215" s="1">
        <v>1.0</v>
      </c>
    </row>
    <row r="8216">
      <c r="A8216" s="1" t="s">
        <v>29</v>
      </c>
      <c r="B8216" s="1" t="s">
        <v>10524</v>
      </c>
      <c r="C8216" s="2" t="s">
        <v>10492</v>
      </c>
      <c r="D8216" s="1" t="s">
        <v>19</v>
      </c>
      <c r="E8216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8216" s="1" t="s">
        <v>447</v>
      </c>
      <c r="G8216" s="1" t="s">
        <v>448</v>
      </c>
      <c r="H8216" s="1" t="s">
        <v>449</v>
      </c>
      <c r="I8216" s="1" t="s">
        <v>16</v>
      </c>
      <c r="J8216" s="1" t="s">
        <v>23</v>
      </c>
      <c r="K8216" s="1" t="s">
        <v>16</v>
      </c>
      <c r="L8216" s="1" t="s">
        <v>16</v>
      </c>
      <c r="M8216" s="1" t="s">
        <v>16</v>
      </c>
      <c r="N8216" s="1" t="s">
        <v>16</v>
      </c>
      <c r="O8216" s="1">
        <v>63.2</v>
      </c>
      <c r="P8216" s="1">
        <v>1.0</v>
      </c>
    </row>
    <row r="8217">
      <c r="A8217" s="1" t="s">
        <v>29</v>
      </c>
      <c r="B8217" s="1" t="s">
        <v>10525</v>
      </c>
      <c r="C8217" s="2" t="s">
        <v>10492</v>
      </c>
      <c r="D8217" s="1" t="s">
        <v>19</v>
      </c>
      <c r="E8217" s="3" t="str">
        <f t="shared" ref="E8217:E8218" si="186">HYPERLINK("https://fyndiq.se/produkt/bda2ad33e92f4cc9/", "2-Pack MOTOROLA MOTO G54 Skärmskydd - Härdat Glas 9H - Super kvalitet 3D")</f>
        <v>2-Pack MOTOROLA MOTO G54 Skärmskydd - Härdat Glas 9H - Super kvalitet 3D</v>
      </c>
      <c r="F8217" s="1" t="s">
        <v>258</v>
      </c>
      <c r="G8217" s="1" t="s">
        <v>259</v>
      </c>
      <c r="H8217" s="1" t="s">
        <v>260</v>
      </c>
      <c r="I8217" s="1" t="s">
        <v>16</v>
      </c>
      <c r="J8217" s="1" t="s">
        <v>23</v>
      </c>
      <c r="K8217" s="1" t="s">
        <v>16</v>
      </c>
      <c r="L8217" s="1" t="s">
        <v>16</v>
      </c>
      <c r="M8217" s="1" t="s">
        <v>16</v>
      </c>
      <c r="N8217" s="1" t="s">
        <v>16</v>
      </c>
      <c r="O8217" s="1">
        <v>63.2</v>
      </c>
      <c r="P8217" s="1">
        <v>1.0</v>
      </c>
    </row>
    <row r="8218">
      <c r="A8218" s="1" t="s">
        <v>29</v>
      </c>
      <c r="B8218" s="1" t="s">
        <v>10526</v>
      </c>
      <c r="C8218" s="2" t="s">
        <v>10492</v>
      </c>
      <c r="D8218" s="1" t="s">
        <v>19</v>
      </c>
      <c r="E8218" s="3" t="str">
        <f t="shared" si="186"/>
        <v>2-Pack MOTOROLA MOTO G54 Skärmskydd - Härdat Glas 9H - Super kvalitet 3D</v>
      </c>
      <c r="F8218" s="1" t="s">
        <v>258</v>
      </c>
      <c r="G8218" s="1" t="s">
        <v>259</v>
      </c>
      <c r="H8218" s="1" t="s">
        <v>260</v>
      </c>
      <c r="I8218" s="1" t="s">
        <v>16</v>
      </c>
      <c r="J8218" s="1" t="s">
        <v>23</v>
      </c>
      <c r="K8218" s="1" t="s">
        <v>16</v>
      </c>
      <c r="L8218" s="1" t="s">
        <v>16</v>
      </c>
      <c r="M8218" s="1" t="s">
        <v>16</v>
      </c>
      <c r="N8218" s="1" t="s">
        <v>16</v>
      </c>
      <c r="O8218" s="1">
        <v>63.2</v>
      </c>
      <c r="P8218" s="1">
        <v>1.0</v>
      </c>
    </row>
    <row r="8219">
      <c r="A8219" s="1" t="s">
        <v>29</v>
      </c>
      <c r="B8219" s="1" t="s">
        <v>10527</v>
      </c>
      <c r="C8219" s="2" t="s">
        <v>10492</v>
      </c>
      <c r="D8219" s="1" t="s">
        <v>19</v>
      </c>
      <c r="E8219" s="3" t="str">
        <f>HYPERLINK("https://fyndiq.se/produkt/e109ac2b3be24e85/", "2 Pack iPhone XS Max - 9H Härdat Glass - Super kvalitet 3D")</f>
        <v>2 Pack iPhone XS Max - 9H Härdat Glass - Super kvalitet 3D</v>
      </c>
      <c r="F8219" s="1" t="s">
        <v>10528</v>
      </c>
      <c r="G8219" s="1" t="s">
        <v>10529</v>
      </c>
      <c r="H8219" s="1" t="s">
        <v>10530</v>
      </c>
      <c r="I8219" s="1" t="s">
        <v>16</v>
      </c>
      <c r="J8219" s="1" t="s">
        <v>23</v>
      </c>
      <c r="K8219" s="1" t="s">
        <v>16</v>
      </c>
      <c r="L8219" s="1" t="s">
        <v>16</v>
      </c>
      <c r="M8219" s="1" t="s">
        <v>16</v>
      </c>
      <c r="N8219" s="1" t="s">
        <v>16</v>
      </c>
      <c r="O8219" s="1">
        <v>55.2</v>
      </c>
      <c r="P8219" s="1">
        <v>1.0</v>
      </c>
    </row>
    <row r="8220">
      <c r="A8220" s="1" t="s">
        <v>29</v>
      </c>
      <c r="B8220" s="1" t="s">
        <v>10531</v>
      </c>
      <c r="C8220" s="2" t="s">
        <v>10492</v>
      </c>
      <c r="D8220" s="1" t="s">
        <v>19</v>
      </c>
      <c r="E8220" s="3" t="str">
        <f>HYPERLINK("https://fyndiq.se/produkt/7169abe7b82642f6/", "Samsung S23 Plus - 9H Härdat Glass - 3D Super Kvalitet Skärmskydd")</f>
        <v>Samsung S23 Plus - 9H Härdat Glass - 3D Super Kvalitet Skärmskydd</v>
      </c>
      <c r="F8220" s="1" t="s">
        <v>10532</v>
      </c>
      <c r="G8220" s="1" t="s">
        <v>10533</v>
      </c>
      <c r="H8220" s="1" t="s">
        <v>10534</v>
      </c>
      <c r="I8220" s="1" t="s">
        <v>1311</v>
      </c>
      <c r="J8220" s="1" t="s">
        <v>23</v>
      </c>
      <c r="K8220" s="1" t="s">
        <v>16</v>
      </c>
      <c r="L8220" s="1" t="s">
        <v>16</v>
      </c>
      <c r="M8220" s="1" t="s">
        <v>16</v>
      </c>
      <c r="N8220" s="1" t="s">
        <v>16</v>
      </c>
      <c r="O8220" s="1">
        <v>55.2</v>
      </c>
      <c r="P8220" s="1">
        <v>1.0</v>
      </c>
    </row>
    <row r="8221">
      <c r="A8221" s="1" t="s">
        <v>29</v>
      </c>
      <c r="B8221" s="1" t="s">
        <v>10535</v>
      </c>
      <c r="C8221" s="2" t="s">
        <v>10492</v>
      </c>
      <c r="D8221" s="1" t="s">
        <v>19</v>
      </c>
      <c r="E8221" s="3" t="str">
        <f>HYPERLINK("https://fyndiq.se/produkt/b4b1148b5d274f33/", "2 Pack Xiaomi 11T 5G - Härdat glas 9H - Super kvalitet 3D")</f>
        <v>2 Pack Xiaomi 11T 5G - Härdat glas 9H - Super kvalitet 3D</v>
      </c>
      <c r="F8221" s="1" t="s">
        <v>345</v>
      </c>
      <c r="G8221" s="1" t="s">
        <v>346</v>
      </c>
      <c r="H8221" s="1" t="s">
        <v>347</v>
      </c>
      <c r="I8221" s="1" t="s">
        <v>16</v>
      </c>
      <c r="J8221" s="1" t="s">
        <v>23</v>
      </c>
      <c r="K8221" s="1" t="s">
        <v>16</v>
      </c>
      <c r="L8221" s="1" t="s">
        <v>16</v>
      </c>
      <c r="M8221" s="1" t="s">
        <v>16</v>
      </c>
      <c r="N8221" s="1" t="s">
        <v>16</v>
      </c>
      <c r="O8221" s="1">
        <v>63.2</v>
      </c>
      <c r="P8221" s="1">
        <v>1.0</v>
      </c>
    </row>
    <row r="8222">
      <c r="A8222" s="1" t="s">
        <v>29</v>
      </c>
      <c r="B8222" s="1" t="s">
        <v>10536</v>
      </c>
      <c r="C8222" s="2" t="s">
        <v>10492</v>
      </c>
      <c r="D8222" s="1" t="s">
        <v>19</v>
      </c>
      <c r="E8222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8222" s="1" t="s">
        <v>4906</v>
      </c>
      <c r="G8222" s="1" t="s">
        <v>4907</v>
      </c>
      <c r="H8222" s="1" t="s">
        <v>4908</v>
      </c>
      <c r="I8222" s="1" t="s">
        <v>1311</v>
      </c>
      <c r="J8222" s="1" t="s">
        <v>9</v>
      </c>
      <c r="K8222" s="2" t="s">
        <v>9069</v>
      </c>
      <c r="L8222" s="1" t="s">
        <v>2528</v>
      </c>
      <c r="M8222" s="1" t="s">
        <v>16</v>
      </c>
      <c r="N8222" s="1" t="s">
        <v>16</v>
      </c>
      <c r="O8222" s="1">
        <v>71.2</v>
      </c>
      <c r="P8222" s="1">
        <v>1.0</v>
      </c>
    </row>
    <row r="8223">
      <c r="A8223" s="1" t="s">
        <v>29</v>
      </c>
      <c r="B8223" s="1" t="s">
        <v>10537</v>
      </c>
      <c r="C8223" s="2" t="s">
        <v>10492</v>
      </c>
      <c r="D8223" s="1" t="s">
        <v>19</v>
      </c>
      <c r="E8223" s="3" t="str">
        <f>HYPERLINK("https://fyndiq.se/produkt/56c72c0ba5f749b5/", "2-Pack SAMSUNG S24 Skärmskydd - Härdat Glas 9H - Super kvalitet 3D")</f>
        <v>2-Pack SAMSUNG S24 Skärmskydd - Härdat Glas 9H - Super kvalitet 3D</v>
      </c>
      <c r="F8223" s="1" t="s">
        <v>263</v>
      </c>
      <c r="G8223" s="1" t="s">
        <v>264</v>
      </c>
      <c r="H8223" s="1" t="s">
        <v>265</v>
      </c>
      <c r="I8223" s="1" t="s">
        <v>16</v>
      </c>
      <c r="J8223" s="1" t="s">
        <v>23</v>
      </c>
      <c r="K8223" s="1" t="s">
        <v>16</v>
      </c>
      <c r="L8223" s="1" t="s">
        <v>16</v>
      </c>
      <c r="M8223" s="1" t="s">
        <v>16</v>
      </c>
      <c r="N8223" s="1" t="s">
        <v>16</v>
      </c>
      <c r="O8223" s="1">
        <v>71.2</v>
      </c>
      <c r="P8223" s="1">
        <v>1.0</v>
      </c>
    </row>
    <row r="8224">
      <c r="A8224" s="1" t="s">
        <v>29</v>
      </c>
      <c r="B8224" s="1" t="s">
        <v>10538</v>
      </c>
      <c r="C8224" s="2" t="s">
        <v>10492</v>
      </c>
      <c r="D8224" s="1" t="s">
        <v>19</v>
      </c>
      <c r="E822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24" s="1" t="s">
        <v>813</v>
      </c>
      <c r="G8224" s="1" t="s">
        <v>814</v>
      </c>
      <c r="H8224" s="1" t="s">
        <v>815</v>
      </c>
      <c r="I8224" s="1" t="s">
        <v>1673</v>
      </c>
      <c r="J8224" s="1" t="s">
        <v>9</v>
      </c>
      <c r="K8224" s="2" t="s">
        <v>7158</v>
      </c>
      <c r="L8224" s="1" t="s">
        <v>2811</v>
      </c>
      <c r="M8224" s="1" t="s">
        <v>16</v>
      </c>
      <c r="N8224" s="1" t="s">
        <v>16</v>
      </c>
      <c r="O8224" s="1">
        <v>71.2</v>
      </c>
      <c r="P8224" s="1">
        <v>2.0</v>
      </c>
    </row>
    <row r="8225">
      <c r="A8225" s="1" t="s">
        <v>29</v>
      </c>
      <c r="B8225" s="1" t="s">
        <v>10539</v>
      </c>
      <c r="C8225" s="2" t="s">
        <v>10492</v>
      </c>
      <c r="D8225" s="1" t="s">
        <v>19</v>
      </c>
      <c r="E8225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225" s="1" t="s">
        <v>51</v>
      </c>
      <c r="G8225" s="1" t="s">
        <v>52</v>
      </c>
      <c r="H8225" s="1" t="s">
        <v>53</v>
      </c>
      <c r="I8225" s="1" t="s">
        <v>16</v>
      </c>
      <c r="J8225" s="1" t="s">
        <v>23</v>
      </c>
      <c r="K8225" s="1" t="s">
        <v>16</v>
      </c>
      <c r="L8225" s="1" t="s">
        <v>16</v>
      </c>
      <c r="M8225" s="1" t="s">
        <v>16</v>
      </c>
      <c r="N8225" s="1" t="s">
        <v>16</v>
      </c>
      <c r="O8225" s="1">
        <v>87.2</v>
      </c>
      <c r="P8225" s="1">
        <v>1.0</v>
      </c>
    </row>
    <row r="8226">
      <c r="A8226" s="1" t="s">
        <v>29</v>
      </c>
      <c r="B8226" s="1" t="s">
        <v>10540</v>
      </c>
      <c r="C8226" s="2" t="s">
        <v>10492</v>
      </c>
      <c r="D8226" s="1" t="s">
        <v>19</v>
      </c>
      <c r="E822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226" s="1" t="s">
        <v>729</v>
      </c>
      <c r="G8226" s="1" t="s">
        <v>730</v>
      </c>
      <c r="H8226" s="1" t="s">
        <v>731</v>
      </c>
      <c r="I8226" s="1" t="s">
        <v>16</v>
      </c>
      <c r="J8226" s="1" t="s">
        <v>23</v>
      </c>
      <c r="K8226" s="1" t="s">
        <v>16</v>
      </c>
      <c r="L8226" s="1" t="s">
        <v>16</v>
      </c>
      <c r="M8226" s="1" t="s">
        <v>16</v>
      </c>
      <c r="N8226" s="1" t="s">
        <v>16</v>
      </c>
      <c r="O8226" s="1">
        <v>63.2</v>
      </c>
      <c r="P8226" s="1">
        <v>1.0</v>
      </c>
    </row>
    <row r="8227">
      <c r="A8227" s="1" t="s">
        <v>29</v>
      </c>
      <c r="B8227" s="1" t="s">
        <v>10541</v>
      </c>
      <c r="C8227" s="2" t="s">
        <v>10492</v>
      </c>
      <c r="D8227" s="1" t="s">
        <v>19</v>
      </c>
      <c r="E8227" s="3" t="str">
        <f>HYPERLINK("https://fyndiq.se/produkt/675bb02ed6bb4e07/", "2-Pack Samsung Galaxy S21 Ultra - Härdat Glas 9H-Super Kvalitet")</f>
        <v>2-Pack Samsung Galaxy S21 Ultra - Härdat Glas 9H-Super Kvalitet</v>
      </c>
      <c r="F8227" s="1" t="s">
        <v>91</v>
      </c>
      <c r="G8227" s="1" t="s">
        <v>92</v>
      </c>
      <c r="H8227" s="1" t="s">
        <v>93</v>
      </c>
      <c r="I8227" s="1" t="s">
        <v>16</v>
      </c>
      <c r="J8227" s="1" t="s">
        <v>23</v>
      </c>
      <c r="K8227" s="1" t="s">
        <v>16</v>
      </c>
      <c r="L8227" s="1" t="s">
        <v>16</v>
      </c>
      <c r="M8227" s="1" t="s">
        <v>16</v>
      </c>
      <c r="N8227" s="1" t="s">
        <v>16</v>
      </c>
      <c r="O8227" s="1">
        <v>63.2</v>
      </c>
      <c r="P8227" s="1">
        <v>1.0</v>
      </c>
    </row>
    <row r="8228">
      <c r="A8228" s="1" t="s">
        <v>29</v>
      </c>
      <c r="B8228" s="1" t="s">
        <v>10542</v>
      </c>
      <c r="C8228" s="2" t="s">
        <v>10492</v>
      </c>
      <c r="D8228" s="1" t="s">
        <v>19</v>
      </c>
      <c r="E8228" s="3" t="str">
        <f>HYPERLINK("https://fyndiq.se/produkt/3fee81d316cc43da/", "2-pack - iPhone 12 / 12 Pro - 9H Härdat Glass - Top Kvalitet")</f>
        <v>2-pack - iPhone 12 / 12 Pro - 9H Härdat Glass - Top Kvalitet</v>
      </c>
      <c r="F8228" s="1" t="s">
        <v>2499</v>
      </c>
      <c r="G8228" s="1" t="s">
        <v>2500</v>
      </c>
      <c r="H8228" s="1" t="s">
        <v>2067</v>
      </c>
      <c r="I8228" s="1" t="s">
        <v>16</v>
      </c>
      <c r="J8228" s="1" t="s">
        <v>23</v>
      </c>
      <c r="K8228" s="1" t="s">
        <v>16</v>
      </c>
      <c r="L8228" s="1" t="s">
        <v>16</v>
      </c>
      <c r="M8228" s="1" t="s">
        <v>16</v>
      </c>
      <c r="N8228" s="1" t="s">
        <v>16</v>
      </c>
      <c r="O8228" s="1">
        <v>55.2</v>
      </c>
      <c r="P8228" s="1">
        <v>1.0</v>
      </c>
    </row>
    <row r="8229">
      <c r="A8229" s="1" t="s">
        <v>29</v>
      </c>
      <c r="B8229" s="1" t="s">
        <v>10543</v>
      </c>
      <c r="C8229" s="2" t="s">
        <v>10492</v>
      </c>
      <c r="D8229" s="1" t="s">
        <v>19</v>
      </c>
      <c r="E8229" s="3" t="str">
        <f t="shared" ref="E8229:E8230" si="187">HYPERLINK("https://fyndiq.se/produkt/56c72c0ba5f749b5/", "2-Pack SAMSUNG S24 Skärmskydd - Härdat Glas 9H - Super kvalitet 3D")</f>
        <v>2-Pack SAMSUNG S24 Skärmskydd - Härdat Glas 9H - Super kvalitet 3D</v>
      </c>
      <c r="F8229" s="1" t="s">
        <v>263</v>
      </c>
      <c r="G8229" s="1" t="s">
        <v>264</v>
      </c>
      <c r="H8229" s="1" t="s">
        <v>265</v>
      </c>
      <c r="I8229" s="1" t="s">
        <v>16</v>
      </c>
      <c r="J8229" s="1" t="s">
        <v>23</v>
      </c>
      <c r="K8229" s="1" t="s">
        <v>16</v>
      </c>
      <c r="L8229" s="1" t="s">
        <v>16</v>
      </c>
      <c r="M8229" s="1" t="s">
        <v>16</v>
      </c>
      <c r="N8229" s="1" t="s">
        <v>16</v>
      </c>
      <c r="O8229" s="1">
        <v>71.2</v>
      </c>
      <c r="P8229" s="1">
        <v>1.0</v>
      </c>
    </row>
    <row r="8230">
      <c r="A8230" s="1" t="s">
        <v>29</v>
      </c>
      <c r="B8230" s="1" t="s">
        <v>10544</v>
      </c>
      <c r="C8230" s="2" t="s">
        <v>10492</v>
      </c>
      <c r="D8230" s="1" t="s">
        <v>19</v>
      </c>
      <c r="E8230" s="3" t="str">
        <f t="shared" si="187"/>
        <v>2-Pack SAMSUNG S24 Skärmskydd - Härdat Glas 9H - Super kvalitet 3D</v>
      </c>
      <c r="F8230" s="1" t="s">
        <v>263</v>
      </c>
      <c r="G8230" s="1" t="s">
        <v>264</v>
      </c>
      <c r="H8230" s="1" t="s">
        <v>265</v>
      </c>
      <c r="I8230" s="1" t="s">
        <v>16</v>
      </c>
      <c r="J8230" s="1" t="s">
        <v>23</v>
      </c>
      <c r="K8230" s="1" t="s">
        <v>16</v>
      </c>
      <c r="L8230" s="1" t="s">
        <v>16</v>
      </c>
      <c r="M8230" s="1" t="s">
        <v>16</v>
      </c>
      <c r="N8230" s="1" t="s">
        <v>16</v>
      </c>
      <c r="O8230" s="1">
        <v>71.2</v>
      </c>
      <c r="P8230" s="1">
        <v>1.0</v>
      </c>
    </row>
    <row r="8231">
      <c r="A8231" s="1" t="s">
        <v>29</v>
      </c>
      <c r="B8231" s="1" t="s">
        <v>10545</v>
      </c>
      <c r="C8231" s="2" t="s">
        <v>10492</v>
      </c>
      <c r="D8231" s="1" t="s">
        <v>19</v>
      </c>
      <c r="E823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231" s="1" t="s">
        <v>311</v>
      </c>
      <c r="G8231" s="1" t="s">
        <v>312</v>
      </c>
      <c r="H8231" s="1" t="s">
        <v>313</v>
      </c>
      <c r="I8231" s="1" t="s">
        <v>16</v>
      </c>
      <c r="J8231" s="1" t="s">
        <v>23</v>
      </c>
      <c r="K8231" s="1" t="s">
        <v>16</v>
      </c>
      <c r="L8231" s="1" t="s">
        <v>16</v>
      </c>
      <c r="M8231" s="1" t="s">
        <v>16</v>
      </c>
      <c r="N8231" s="1" t="s">
        <v>16</v>
      </c>
      <c r="O8231" s="1">
        <v>71.2</v>
      </c>
      <c r="P8231" s="1">
        <v>1.0</v>
      </c>
    </row>
    <row r="8232">
      <c r="A8232" s="1" t="s">
        <v>29</v>
      </c>
      <c r="B8232" s="1" t="s">
        <v>10546</v>
      </c>
      <c r="C8232" s="2" t="s">
        <v>10492</v>
      </c>
      <c r="D8232" s="1" t="s">
        <v>19</v>
      </c>
      <c r="E8232" s="3" t="str">
        <f>HYPERLINK("https://fyndiq.se/produkt/94a67bbe1c4a4666/", "2-Pack Samsung Xcover 7 Skärmskydd i Härdat Glas")</f>
        <v>2-Pack Samsung Xcover 7 Skärmskydd i Härdat Glas</v>
      </c>
      <c r="F8232" s="1" t="s">
        <v>1908</v>
      </c>
      <c r="G8232" s="1" t="s">
        <v>1909</v>
      </c>
      <c r="H8232" s="1" t="s">
        <v>1910</v>
      </c>
      <c r="I8232" s="1" t="s">
        <v>16</v>
      </c>
      <c r="J8232" s="1" t="s">
        <v>23</v>
      </c>
      <c r="K8232" s="1" t="s">
        <v>16</v>
      </c>
      <c r="L8232" s="1" t="s">
        <v>16</v>
      </c>
      <c r="M8232" s="1" t="s">
        <v>16</v>
      </c>
      <c r="N8232" s="1" t="s">
        <v>16</v>
      </c>
      <c r="O8232" s="1">
        <v>71.2</v>
      </c>
      <c r="P8232" s="1">
        <v>1.0</v>
      </c>
    </row>
    <row r="8233">
      <c r="A8233" s="1" t="s">
        <v>29</v>
      </c>
      <c r="B8233" s="1" t="s">
        <v>10547</v>
      </c>
      <c r="C8233" s="2" t="s">
        <v>10492</v>
      </c>
      <c r="D8233" s="1" t="s">
        <v>19</v>
      </c>
      <c r="E8233" s="3" t="str">
        <f>HYPERLINK("https://fyndiq.se/produkt/56c72c0ba5f749b5/", "2-Pack SAMSUNG S24 Skärmskydd - Härdat Glas 9H - Super kvalitet 3D")</f>
        <v>2-Pack SAMSUNG S24 Skärmskydd - Härdat Glas 9H - Super kvalitet 3D</v>
      </c>
      <c r="F8233" s="1" t="s">
        <v>263</v>
      </c>
      <c r="G8233" s="1" t="s">
        <v>264</v>
      </c>
      <c r="H8233" s="1" t="s">
        <v>265</v>
      </c>
      <c r="I8233" s="1" t="s">
        <v>16</v>
      </c>
      <c r="J8233" s="1" t="s">
        <v>23</v>
      </c>
      <c r="K8233" s="1" t="s">
        <v>16</v>
      </c>
      <c r="L8233" s="1" t="s">
        <v>16</v>
      </c>
      <c r="M8233" s="1" t="s">
        <v>16</v>
      </c>
      <c r="N8233" s="1" t="s">
        <v>16</v>
      </c>
      <c r="O8233" s="1">
        <v>71.2</v>
      </c>
      <c r="P8233" s="1">
        <v>1.0</v>
      </c>
    </row>
    <row r="8234">
      <c r="A8234" s="1" t="s">
        <v>29</v>
      </c>
      <c r="B8234" s="1" t="s">
        <v>10548</v>
      </c>
      <c r="C8234" s="2" t="s">
        <v>10492</v>
      </c>
      <c r="D8234" s="1" t="s">
        <v>19</v>
      </c>
      <c r="E8234" s="3" t="str">
        <f>HYPERLINK("https://fyndiq.se/produkt/3ee0c59ad73546ae/", "1-Pack Privacy SAMSUNG S20 FE Skärmskydd &amp; 1-Pack linsskydd - Härdat Glas 9H - Super kvalitet 3D")</f>
        <v>1-Pack Privacy SAMSUNG S20 FE Skärmskydd &amp; 1-Pack linsskydd - Härdat Glas 9H - Super kvalitet 3D</v>
      </c>
      <c r="F8234" s="1" t="s">
        <v>10549</v>
      </c>
      <c r="G8234" s="1" t="s">
        <v>10550</v>
      </c>
      <c r="H8234" s="1" t="s">
        <v>10551</v>
      </c>
      <c r="I8234" s="1" t="s">
        <v>16</v>
      </c>
      <c r="J8234" s="1" t="s">
        <v>23</v>
      </c>
      <c r="K8234" s="1" t="s">
        <v>16</v>
      </c>
      <c r="L8234" s="1" t="s">
        <v>16</v>
      </c>
      <c r="M8234" s="1" t="s">
        <v>16</v>
      </c>
      <c r="N8234" s="1" t="s">
        <v>16</v>
      </c>
      <c r="O8234" s="1">
        <v>79.2</v>
      </c>
      <c r="P8234" s="1">
        <v>1.0</v>
      </c>
    </row>
    <row r="8235">
      <c r="A8235" s="1" t="s">
        <v>29</v>
      </c>
      <c r="B8235" s="1" t="s">
        <v>10552</v>
      </c>
      <c r="C8235" s="2" t="s">
        <v>10492</v>
      </c>
      <c r="D8235" s="1" t="s">
        <v>19</v>
      </c>
      <c r="E8235" s="3" t="str">
        <f>HYPERLINK("https://fyndiq.se/produkt/90d8051526084990/", "Samsung S24 Plus Transparent Skyddsfodral – Skydd med Extra Kant")</f>
        <v>Samsung S24 Plus Transparent Skyddsfodral – Skydd med Extra Kant</v>
      </c>
      <c r="F8235" s="1" t="s">
        <v>2793</v>
      </c>
      <c r="G8235" s="1" t="s">
        <v>2794</v>
      </c>
      <c r="H8235" s="1" t="s">
        <v>2795</v>
      </c>
      <c r="I8235" s="1" t="s">
        <v>16</v>
      </c>
      <c r="J8235" s="1" t="s">
        <v>23</v>
      </c>
      <c r="K8235" s="1" t="s">
        <v>16</v>
      </c>
      <c r="L8235" s="1" t="s">
        <v>16</v>
      </c>
      <c r="M8235" s="1" t="s">
        <v>16</v>
      </c>
      <c r="N8235" s="1" t="s">
        <v>16</v>
      </c>
      <c r="O8235" s="1">
        <v>63.2</v>
      </c>
      <c r="P8235" s="1">
        <v>1.0</v>
      </c>
    </row>
    <row r="8236">
      <c r="A8236" s="1" t="s">
        <v>29</v>
      </c>
      <c r="B8236" s="1" t="s">
        <v>10553</v>
      </c>
      <c r="C8236" s="2" t="s">
        <v>10492</v>
      </c>
      <c r="D8236" s="1" t="s">
        <v>19</v>
      </c>
      <c r="E8236" s="3" t="str">
        <f>HYPERLINK("https://fyndiq.se/produkt/9ebf57b0b80646da/", "Samsung S10 3D rundat härdat glasfodral - Svart")</f>
        <v>Samsung S10 3D rundat härdat glasfodral - Svart</v>
      </c>
      <c r="F8236" s="1" t="s">
        <v>1022</v>
      </c>
      <c r="G8236" s="1" t="s">
        <v>1023</v>
      </c>
      <c r="H8236" s="1" t="s">
        <v>1024</v>
      </c>
      <c r="I8236" s="1" t="s">
        <v>16</v>
      </c>
      <c r="J8236" s="1" t="s">
        <v>23</v>
      </c>
      <c r="K8236" s="1" t="s">
        <v>16</v>
      </c>
      <c r="L8236" s="1" t="s">
        <v>16</v>
      </c>
      <c r="M8236" s="1" t="s">
        <v>16</v>
      </c>
      <c r="N8236" s="1" t="s">
        <v>16</v>
      </c>
      <c r="O8236" s="1">
        <v>55.2</v>
      </c>
      <c r="P8236" s="1">
        <v>1.0</v>
      </c>
    </row>
    <row r="8237">
      <c r="A8237" s="1" t="s">
        <v>29</v>
      </c>
      <c r="B8237" s="1" t="s">
        <v>10554</v>
      </c>
      <c r="C8237" s="2" t="s">
        <v>10492</v>
      </c>
      <c r="D8237" s="1" t="s">
        <v>19</v>
      </c>
      <c r="E823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237" s="1" t="s">
        <v>51</v>
      </c>
      <c r="G8237" s="1" t="s">
        <v>52</v>
      </c>
      <c r="H8237" s="1" t="s">
        <v>53</v>
      </c>
      <c r="I8237" s="1" t="s">
        <v>16</v>
      </c>
      <c r="J8237" s="1" t="s">
        <v>23</v>
      </c>
      <c r="K8237" s="1" t="s">
        <v>16</v>
      </c>
      <c r="L8237" s="1" t="s">
        <v>16</v>
      </c>
      <c r="M8237" s="1" t="s">
        <v>16</v>
      </c>
      <c r="N8237" s="1" t="s">
        <v>16</v>
      </c>
      <c r="O8237" s="1">
        <v>87.2</v>
      </c>
      <c r="P8237" s="1">
        <v>1.0</v>
      </c>
    </row>
    <row r="8238">
      <c r="A8238" s="1" t="s">
        <v>29</v>
      </c>
      <c r="B8238" s="1" t="s">
        <v>10555</v>
      </c>
      <c r="C8238" s="2" t="s">
        <v>10492</v>
      </c>
      <c r="D8238" s="1" t="s">
        <v>19</v>
      </c>
      <c r="E8238" s="3" t="str">
        <f>HYPERLINK("https://fyndiq.se/produkt/cc43d01c37a84f4a/", "Samsung Galaxy S20 FE - Härdat glas 9H - Super kvalitet 3D")</f>
        <v>Samsung Galaxy S20 FE - Härdat glas 9H - Super kvalitet 3D</v>
      </c>
      <c r="F8238" s="1" t="s">
        <v>827</v>
      </c>
      <c r="G8238" s="1" t="s">
        <v>828</v>
      </c>
      <c r="H8238" s="1" t="s">
        <v>829</v>
      </c>
      <c r="I8238" s="1" t="s">
        <v>16</v>
      </c>
      <c r="J8238" s="1" t="s">
        <v>23</v>
      </c>
      <c r="K8238" s="1" t="s">
        <v>16</v>
      </c>
      <c r="L8238" s="1" t="s">
        <v>16</v>
      </c>
      <c r="M8238" s="1" t="s">
        <v>16</v>
      </c>
      <c r="N8238" s="1" t="s">
        <v>16</v>
      </c>
      <c r="O8238" s="1">
        <v>55.2</v>
      </c>
      <c r="P8238" s="1">
        <v>1.0</v>
      </c>
    </row>
    <row r="8239">
      <c r="A8239" s="1" t="s">
        <v>29</v>
      </c>
      <c r="B8239" s="1" t="s">
        <v>10556</v>
      </c>
      <c r="C8239" s="2" t="s">
        <v>10492</v>
      </c>
      <c r="D8239" s="1" t="s">
        <v>19</v>
      </c>
      <c r="E823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8239" s="1" t="s">
        <v>2858</v>
      </c>
      <c r="G8239" s="1" t="s">
        <v>2859</v>
      </c>
      <c r="H8239" s="1" t="s">
        <v>2860</v>
      </c>
      <c r="I8239" s="1" t="s">
        <v>16</v>
      </c>
      <c r="J8239" s="1" t="s">
        <v>23</v>
      </c>
      <c r="K8239" s="1" t="s">
        <v>16</v>
      </c>
      <c r="L8239" s="1" t="s">
        <v>16</v>
      </c>
      <c r="M8239" s="1" t="s">
        <v>16</v>
      </c>
      <c r="N8239" s="1" t="s">
        <v>16</v>
      </c>
      <c r="O8239" s="1">
        <v>63.2</v>
      </c>
      <c r="P8239" s="1">
        <v>1.0</v>
      </c>
    </row>
    <row r="8240">
      <c r="A8240" s="1" t="s">
        <v>29</v>
      </c>
      <c r="B8240" s="1" t="s">
        <v>10557</v>
      </c>
      <c r="C8240" s="2" t="s">
        <v>10492</v>
      </c>
      <c r="D8240" s="1" t="s">
        <v>19</v>
      </c>
      <c r="E8240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8240" s="1" t="s">
        <v>679</v>
      </c>
      <c r="G8240" s="1" t="s">
        <v>680</v>
      </c>
      <c r="H8240" s="1" t="s">
        <v>681</v>
      </c>
      <c r="I8240" s="1" t="s">
        <v>16</v>
      </c>
      <c r="J8240" s="1" t="s">
        <v>23</v>
      </c>
      <c r="K8240" s="1" t="s">
        <v>16</v>
      </c>
      <c r="L8240" s="1" t="s">
        <v>16</v>
      </c>
      <c r="M8240" s="1" t="s">
        <v>16</v>
      </c>
      <c r="N8240" s="1" t="s">
        <v>16</v>
      </c>
      <c r="O8240" s="1">
        <v>95.2</v>
      </c>
      <c r="P8240" s="1">
        <v>1.0</v>
      </c>
    </row>
    <row r="8241">
      <c r="A8241" s="1" t="s">
        <v>29</v>
      </c>
      <c r="B8241" s="1" t="s">
        <v>10558</v>
      </c>
      <c r="C8241" s="2" t="s">
        <v>10492</v>
      </c>
      <c r="D8241" s="1" t="s">
        <v>19</v>
      </c>
      <c r="E824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41" s="1" t="s">
        <v>813</v>
      </c>
      <c r="G8241" s="1" t="s">
        <v>814</v>
      </c>
      <c r="H8241" s="1" t="s">
        <v>815</v>
      </c>
      <c r="I8241" s="1" t="s">
        <v>16</v>
      </c>
      <c r="J8241" s="1" t="s">
        <v>23</v>
      </c>
      <c r="K8241" s="1" t="s">
        <v>16</v>
      </c>
      <c r="L8241" s="1" t="s">
        <v>16</v>
      </c>
      <c r="M8241" s="1" t="s">
        <v>16</v>
      </c>
      <c r="N8241" s="1" t="s">
        <v>16</v>
      </c>
      <c r="O8241" s="1">
        <v>71.2</v>
      </c>
      <c r="P8241" s="1">
        <v>1.0</v>
      </c>
    </row>
    <row r="8242">
      <c r="A8242" s="1" t="s">
        <v>29</v>
      </c>
      <c r="B8242" s="1" t="s">
        <v>10559</v>
      </c>
      <c r="C8242" s="2" t="s">
        <v>10492</v>
      </c>
      <c r="D8242" s="1" t="s">
        <v>19</v>
      </c>
      <c r="E8242" s="3" t="str">
        <f>HYPERLINK("https://fyndiq.se/produkt/13e76851ca504320/", "2-Pack Samsung Galaxy S22 Ultra - Härdat glas 9H - Top kvalitet")</f>
        <v>2-Pack Samsung Galaxy S22 Ultra - Härdat glas 9H - Top kvalitet</v>
      </c>
      <c r="F8242" s="1" t="s">
        <v>140</v>
      </c>
      <c r="G8242" s="1" t="s">
        <v>141</v>
      </c>
      <c r="H8242" s="1" t="s">
        <v>142</v>
      </c>
      <c r="I8242" s="1" t="s">
        <v>16</v>
      </c>
      <c r="J8242" s="1" t="s">
        <v>23</v>
      </c>
      <c r="K8242" s="1" t="s">
        <v>16</v>
      </c>
      <c r="L8242" s="1" t="s">
        <v>16</v>
      </c>
      <c r="M8242" s="1" t="s">
        <v>16</v>
      </c>
      <c r="N8242" s="1" t="s">
        <v>16</v>
      </c>
      <c r="O8242" s="1">
        <v>63.2</v>
      </c>
      <c r="P8242" s="1">
        <v>1.0</v>
      </c>
    </row>
    <row r="8243">
      <c r="A8243" s="1" t="s">
        <v>29</v>
      </c>
      <c r="B8243" s="1" t="s">
        <v>10560</v>
      </c>
      <c r="C8243" s="2" t="s">
        <v>10492</v>
      </c>
      <c r="D8243" s="1" t="s">
        <v>19</v>
      </c>
      <c r="E824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243" s="1" t="s">
        <v>183</v>
      </c>
      <c r="G8243" s="1" t="s">
        <v>184</v>
      </c>
      <c r="H8243" s="1" t="s">
        <v>185</v>
      </c>
      <c r="I8243" s="1" t="s">
        <v>16</v>
      </c>
      <c r="J8243" s="1" t="s">
        <v>23</v>
      </c>
      <c r="K8243" s="1" t="s">
        <v>16</v>
      </c>
      <c r="L8243" s="1" t="s">
        <v>16</v>
      </c>
      <c r="M8243" s="1" t="s">
        <v>16</v>
      </c>
      <c r="N8243" s="1" t="s">
        <v>16</v>
      </c>
      <c r="O8243" s="1">
        <v>79.2</v>
      </c>
      <c r="P8243" s="1">
        <v>1.0</v>
      </c>
    </row>
    <row r="8244">
      <c r="A8244" s="1" t="s">
        <v>29</v>
      </c>
      <c r="B8244" s="1" t="s">
        <v>10561</v>
      </c>
      <c r="C8244" s="2" t="s">
        <v>10492</v>
      </c>
      <c r="D8244" s="1" t="s">
        <v>19</v>
      </c>
      <c r="E8244" s="3" t="str">
        <f>HYPERLINK("https://fyndiq.se/produkt/dfe28e565d2e4c8d/", "2 Pack Samsung S21 FE - 9H Härdat Glass - Super Kvalitet 3D")</f>
        <v>2 Pack Samsung S21 FE - 9H Härdat Glass - Super Kvalitet 3D</v>
      </c>
      <c r="F8244" s="1" t="s">
        <v>276</v>
      </c>
      <c r="G8244" s="1" t="s">
        <v>277</v>
      </c>
      <c r="H8244" s="1" t="s">
        <v>278</v>
      </c>
      <c r="I8244" s="1" t="s">
        <v>16</v>
      </c>
      <c r="J8244" s="1" t="s">
        <v>23</v>
      </c>
      <c r="K8244" s="1" t="s">
        <v>16</v>
      </c>
      <c r="L8244" s="1" t="s">
        <v>16</v>
      </c>
      <c r="M8244" s="1" t="s">
        <v>16</v>
      </c>
      <c r="N8244" s="1" t="s">
        <v>16</v>
      </c>
      <c r="O8244" s="1">
        <v>63.2</v>
      </c>
      <c r="P8244" s="1">
        <v>1.0</v>
      </c>
    </row>
    <row r="8245">
      <c r="A8245" s="1" t="s">
        <v>29</v>
      </c>
      <c r="B8245" s="1" t="s">
        <v>10562</v>
      </c>
      <c r="C8245" s="2" t="s">
        <v>10492</v>
      </c>
      <c r="D8245" s="1" t="s">
        <v>19</v>
      </c>
      <c r="E8245" s="3" t="str">
        <f>HYPERLINK("https://fyndiq.se/produkt/b1caddae2e864477/", "2- Pack Samsung S10 Plus - Härdat Glas 9H - Super Kvalitet 3D")</f>
        <v>2- Pack Samsung S10 Plus - Härdat Glas 9H - Super Kvalitet 3D</v>
      </c>
      <c r="F8245" s="1" t="s">
        <v>477</v>
      </c>
      <c r="G8245" s="1" t="s">
        <v>478</v>
      </c>
      <c r="H8245" s="1" t="s">
        <v>479</v>
      </c>
      <c r="I8245" s="1" t="s">
        <v>16</v>
      </c>
      <c r="J8245" s="1" t="s">
        <v>23</v>
      </c>
      <c r="K8245" s="1" t="s">
        <v>16</v>
      </c>
      <c r="L8245" s="1" t="s">
        <v>16</v>
      </c>
      <c r="M8245" s="1" t="s">
        <v>16</v>
      </c>
      <c r="N8245" s="1" t="s">
        <v>16</v>
      </c>
      <c r="O8245" s="1">
        <v>63.2</v>
      </c>
      <c r="P8245" s="1">
        <v>1.0</v>
      </c>
    </row>
    <row r="8246">
      <c r="A8246" s="1" t="s">
        <v>29</v>
      </c>
      <c r="B8246" s="1" t="s">
        <v>10563</v>
      </c>
      <c r="C8246" s="2" t="s">
        <v>10492</v>
      </c>
      <c r="D8246" s="1" t="s">
        <v>19</v>
      </c>
      <c r="E8246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8246" s="1" t="s">
        <v>485</v>
      </c>
      <c r="G8246" s="1" t="s">
        <v>486</v>
      </c>
      <c r="H8246" s="1" t="s">
        <v>487</v>
      </c>
      <c r="I8246" s="1" t="s">
        <v>16</v>
      </c>
      <c r="J8246" s="1" t="s">
        <v>23</v>
      </c>
      <c r="K8246" s="1" t="s">
        <v>16</v>
      </c>
      <c r="L8246" s="1" t="s">
        <v>16</v>
      </c>
      <c r="M8246" s="1" t="s">
        <v>16</v>
      </c>
      <c r="N8246" s="1" t="s">
        <v>16</v>
      </c>
      <c r="O8246" s="1">
        <v>143.2</v>
      </c>
      <c r="P8246" s="1">
        <v>1.0</v>
      </c>
    </row>
    <row r="8247">
      <c r="A8247" s="1" t="s">
        <v>29</v>
      </c>
      <c r="B8247" s="1" t="s">
        <v>10564</v>
      </c>
      <c r="C8247" s="2" t="s">
        <v>10492</v>
      </c>
      <c r="D8247" s="1" t="s">
        <v>19</v>
      </c>
      <c r="E8247" s="3" t="str">
        <f t="shared" ref="E8247:E8248" si="188">HYPERLINK("https://fyndiq.se/produkt/4bbb3fa8e0b44286/", "2-Pack XIAOMI REDMI 13C Skärmskydd - Härdat Glas 9H - Super kvalitet 3D")</f>
        <v>2-Pack XIAOMI REDMI 13C Skärmskydd - Härdat Glas 9H - Super kvalitet 3D</v>
      </c>
      <c r="F8247" s="1" t="s">
        <v>103</v>
      </c>
      <c r="G8247" s="1" t="s">
        <v>104</v>
      </c>
      <c r="H8247" s="1" t="s">
        <v>105</v>
      </c>
      <c r="I8247" s="1" t="s">
        <v>16</v>
      </c>
      <c r="J8247" s="1" t="s">
        <v>23</v>
      </c>
      <c r="K8247" s="1" t="s">
        <v>16</v>
      </c>
      <c r="L8247" s="1" t="s">
        <v>16</v>
      </c>
      <c r="M8247" s="1" t="s">
        <v>16</v>
      </c>
      <c r="N8247" s="1" t="s">
        <v>16</v>
      </c>
      <c r="O8247" s="1">
        <v>63.2</v>
      </c>
      <c r="P8247" s="1">
        <v>1.0</v>
      </c>
    </row>
    <row r="8248">
      <c r="A8248" s="1" t="s">
        <v>29</v>
      </c>
      <c r="B8248" s="1" t="s">
        <v>10565</v>
      </c>
      <c r="C8248" s="2" t="s">
        <v>10492</v>
      </c>
      <c r="D8248" s="1" t="s">
        <v>19</v>
      </c>
      <c r="E8248" s="3" t="str">
        <f t="shared" si="188"/>
        <v>2-Pack XIAOMI REDMI 13C Skärmskydd - Härdat Glas 9H - Super kvalitet 3D</v>
      </c>
      <c r="F8248" s="1" t="s">
        <v>103</v>
      </c>
      <c r="G8248" s="1" t="s">
        <v>104</v>
      </c>
      <c r="H8248" s="1" t="s">
        <v>105</v>
      </c>
      <c r="I8248" s="1" t="s">
        <v>16</v>
      </c>
      <c r="J8248" s="1" t="s">
        <v>23</v>
      </c>
      <c r="K8248" s="1" t="s">
        <v>16</v>
      </c>
      <c r="L8248" s="1" t="s">
        <v>16</v>
      </c>
      <c r="M8248" s="1" t="s">
        <v>16</v>
      </c>
      <c r="N8248" s="1" t="s">
        <v>16</v>
      </c>
      <c r="O8248" s="1">
        <v>63.2</v>
      </c>
      <c r="P8248" s="1">
        <v>1.0</v>
      </c>
    </row>
    <row r="8249">
      <c r="A8249" s="1" t="s">
        <v>29</v>
      </c>
      <c r="B8249" s="1" t="s">
        <v>10566</v>
      </c>
      <c r="C8249" s="2" t="s">
        <v>10492</v>
      </c>
      <c r="D8249" s="1" t="s">
        <v>19</v>
      </c>
      <c r="E8249" s="3" t="str">
        <f>HYPERLINK("https://fyndiq.se/produkt/2477583187264ece/", "2-Pack Samsung S20 - 9H Härdat Glass - Top Kvalitet")</f>
        <v>2-Pack Samsung S20 - 9H Härdat Glass - Top Kvalitet</v>
      </c>
      <c r="F8249" s="1" t="s">
        <v>124</v>
      </c>
      <c r="G8249" s="1" t="s">
        <v>125</v>
      </c>
      <c r="H8249" s="1" t="s">
        <v>126</v>
      </c>
      <c r="I8249" s="1" t="s">
        <v>16</v>
      </c>
      <c r="J8249" s="1" t="s">
        <v>23</v>
      </c>
      <c r="K8249" s="1" t="s">
        <v>16</v>
      </c>
      <c r="L8249" s="1" t="s">
        <v>16</v>
      </c>
      <c r="M8249" s="1" t="s">
        <v>16</v>
      </c>
      <c r="N8249" s="1" t="s">
        <v>16</v>
      </c>
      <c r="O8249" s="1">
        <v>71.2</v>
      </c>
      <c r="P8249" s="1">
        <v>1.0</v>
      </c>
    </row>
    <row r="8250">
      <c r="A8250" s="1" t="s">
        <v>29</v>
      </c>
      <c r="B8250" s="1" t="s">
        <v>10567</v>
      </c>
      <c r="C8250" s="2" t="s">
        <v>10492</v>
      </c>
      <c r="D8250" s="1" t="s">
        <v>19</v>
      </c>
      <c r="E825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250" s="1" t="s">
        <v>258</v>
      </c>
      <c r="G8250" s="1" t="s">
        <v>259</v>
      </c>
      <c r="H8250" s="1" t="s">
        <v>260</v>
      </c>
      <c r="I8250" s="1" t="s">
        <v>16</v>
      </c>
      <c r="J8250" s="1" t="s">
        <v>23</v>
      </c>
      <c r="K8250" s="1" t="s">
        <v>16</v>
      </c>
      <c r="L8250" s="1" t="s">
        <v>16</v>
      </c>
      <c r="M8250" s="1" t="s">
        <v>16</v>
      </c>
      <c r="N8250" s="1" t="s">
        <v>16</v>
      </c>
      <c r="O8250" s="1">
        <v>63.2</v>
      </c>
      <c r="P8250" s="1">
        <v>1.0</v>
      </c>
    </row>
    <row r="8251">
      <c r="A8251" s="1" t="s">
        <v>29</v>
      </c>
      <c r="B8251" s="1" t="s">
        <v>10568</v>
      </c>
      <c r="C8251" s="2" t="s">
        <v>10492</v>
      </c>
      <c r="D8251" s="1" t="s">
        <v>19</v>
      </c>
      <c r="E8251" s="3" t="str">
        <f>HYPERLINK("https://fyndiq.se/produkt/fc10ffae13984bd5/", "2 Pack Samsung Galaxy A20e - Härdat Glas 9H - Super Kvalitet 3D")</f>
        <v>2 Pack Samsung Galaxy A20e - Härdat Glas 9H - Super Kvalitet 3D</v>
      </c>
      <c r="F8251" s="1" t="s">
        <v>904</v>
      </c>
      <c r="G8251" s="1" t="s">
        <v>905</v>
      </c>
      <c r="H8251" s="1" t="s">
        <v>906</v>
      </c>
      <c r="I8251" s="1" t="s">
        <v>16</v>
      </c>
      <c r="J8251" s="1" t="s">
        <v>23</v>
      </c>
      <c r="K8251" s="1" t="s">
        <v>16</v>
      </c>
      <c r="L8251" s="1" t="s">
        <v>16</v>
      </c>
      <c r="M8251" s="1" t="s">
        <v>16</v>
      </c>
      <c r="N8251" s="1" t="s">
        <v>16</v>
      </c>
      <c r="O8251" s="1">
        <v>63.2</v>
      </c>
      <c r="P8251" s="1">
        <v>1.0</v>
      </c>
    </row>
    <row r="8252">
      <c r="A8252" s="1" t="s">
        <v>29</v>
      </c>
      <c r="B8252" s="1" t="s">
        <v>10569</v>
      </c>
      <c r="C8252" s="2" t="s">
        <v>10492</v>
      </c>
      <c r="D8252" s="1" t="s">
        <v>19</v>
      </c>
      <c r="E8252" s="3" t="str">
        <f>HYPERLINK("https://fyndiq.se/produkt/c6f3e47a88184e8d/", "2-Pack SAMSUNG A55 Skärmskydd - Härdat Glas 9H - Super kvalitet 3D")</f>
        <v>2-Pack SAMSUNG A55 Skärmskydd - Härdat Glas 9H - Super kvalitet 3D</v>
      </c>
      <c r="F8252" s="1" t="s">
        <v>83</v>
      </c>
      <c r="G8252" s="1" t="s">
        <v>84</v>
      </c>
      <c r="H8252" s="1" t="s">
        <v>85</v>
      </c>
      <c r="I8252" s="1" t="s">
        <v>16</v>
      </c>
      <c r="J8252" s="1" t="s">
        <v>23</v>
      </c>
      <c r="K8252" s="1" t="s">
        <v>16</v>
      </c>
      <c r="L8252" s="1" t="s">
        <v>16</v>
      </c>
      <c r="M8252" s="1" t="s">
        <v>16</v>
      </c>
      <c r="N8252" s="1" t="s">
        <v>16</v>
      </c>
      <c r="O8252" s="1">
        <v>63.2</v>
      </c>
      <c r="P8252" s="1">
        <v>1.0</v>
      </c>
    </row>
    <row r="8253">
      <c r="A8253" s="1" t="s">
        <v>29</v>
      </c>
      <c r="B8253" s="1" t="s">
        <v>10570</v>
      </c>
      <c r="C8253" s="2" t="s">
        <v>10492</v>
      </c>
      <c r="D8253" s="1" t="s">
        <v>19</v>
      </c>
      <c r="E8253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8253" s="1" t="s">
        <v>7116</v>
      </c>
      <c r="G8253" s="1" t="s">
        <v>7117</v>
      </c>
      <c r="H8253" s="1" t="s">
        <v>7118</v>
      </c>
      <c r="I8253" s="1" t="s">
        <v>16</v>
      </c>
      <c r="J8253" s="1" t="s">
        <v>23</v>
      </c>
      <c r="K8253" s="1" t="s">
        <v>16</v>
      </c>
      <c r="L8253" s="1" t="s">
        <v>16</v>
      </c>
      <c r="M8253" s="1" t="s">
        <v>16</v>
      </c>
      <c r="N8253" s="1" t="s">
        <v>16</v>
      </c>
      <c r="O8253" s="1">
        <v>63.2</v>
      </c>
      <c r="P8253" s="1">
        <v>1.0</v>
      </c>
    </row>
    <row r="8254">
      <c r="A8254" s="1" t="s">
        <v>29</v>
      </c>
      <c r="B8254" s="1" t="s">
        <v>10571</v>
      </c>
      <c r="C8254" s="2" t="s">
        <v>10492</v>
      </c>
      <c r="D8254" s="1" t="s">
        <v>19</v>
      </c>
      <c r="E8254" s="3" t="str">
        <f>HYPERLINK("https://fyndiq.se/produkt/c6f3e47a88184e8d/", "2-Pack SAMSUNG A55 Skärmskydd - Härdat Glas 9H - Super kvalitet 3D")</f>
        <v>2-Pack SAMSUNG A55 Skärmskydd - Härdat Glas 9H - Super kvalitet 3D</v>
      </c>
      <c r="F8254" s="1" t="s">
        <v>83</v>
      </c>
      <c r="G8254" s="1" t="s">
        <v>84</v>
      </c>
      <c r="H8254" s="1" t="s">
        <v>85</v>
      </c>
      <c r="I8254" s="1" t="s">
        <v>16</v>
      </c>
      <c r="J8254" s="1" t="s">
        <v>23</v>
      </c>
      <c r="K8254" s="1" t="s">
        <v>16</v>
      </c>
      <c r="L8254" s="1" t="s">
        <v>16</v>
      </c>
      <c r="M8254" s="1" t="s">
        <v>16</v>
      </c>
      <c r="N8254" s="1" t="s">
        <v>16</v>
      </c>
      <c r="O8254" s="1">
        <v>63.2</v>
      </c>
      <c r="P8254" s="1">
        <v>1.0</v>
      </c>
    </row>
    <row r="8255">
      <c r="A8255" s="1" t="s">
        <v>29</v>
      </c>
      <c r="B8255" s="1" t="s">
        <v>10572</v>
      </c>
      <c r="C8255" s="2" t="s">
        <v>10492</v>
      </c>
      <c r="D8255" s="1" t="s">
        <v>19</v>
      </c>
      <c r="E825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255" s="1" t="s">
        <v>311</v>
      </c>
      <c r="G8255" s="1" t="s">
        <v>312</v>
      </c>
      <c r="H8255" s="1" t="s">
        <v>313</v>
      </c>
      <c r="I8255" s="1" t="s">
        <v>16</v>
      </c>
      <c r="J8255" s="1" t="s">
        <v>23</v>
      </c>
      <c r="K8255" s="1" t="s">
        <v>16</v>
      </c>
      <c r="L8255" s="1" t="s">
        <v>16</v>
      </c>
      <c r="M8255" s="1" t="s">
        <v>16</v>
      </c>
      <c r="N8255" s="1" t="s">
        <v>16</v>
      </c>
      <c r="O8255" s="1">
        <v>71.2</v>
      </c>
      <c r="P8255" s="1">
        <v>1.0</v>
      </c>
    </row>
    <row r="8256">
      <c r="A8256" s="1" t="s">
        <v>29</v>
      </c>
      <c r="B8256" s="1" t="s">
        <v>10573</v>
      </c>
      <c r="C8256" s="2" t="s">
        <v>10492</v>
      </c>
      <c r="D8256" s="1" t="s">
        <v>19</v>
      </c>
      <c r="E8256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8256" s="1" t="s">
        <v>1278</v>
      </c>
      <c r="G8256" s="1" t="s">
        <v>1279</v>
      </c>
      <c r="H8256" s="1" t="s">
        <v>1280</v>
      </c>
      <c r="I8256" s="1" t="s">
        <v>16</v>
      </c>
      <c r="J8256" s="1" t="s">
        <v>23</v>
      </c>
      <c r="K8256" s="1" t="s">
        <v>16</v>
      </c>
      <c r="L8256" s="1" t="s">
        <v>16</v>
      </c>
      <c r="M8256" s="1" t="s">
        <v>16</v>
      </c>
      <c r="N8256" s="1" t="s">
        <v>16</v>
      </c>
      <c r="O8256" s="1">
        <v>55.2</v>
      </c>
      <c r="P8256" s="1">
        <v>1.0</v>
      </c>
    </row>
    <row r="8257">
      <c r="A8257" s="1" t="s">
        <v>29</v>
      </c>
      <c r="B8257" s="1" t="s">
        <v>10574</v>
      </c>
      <c r="C8257" s="2" t="s">
        <v>10492</v>
      </c>
      <c r="D8257" s="1" t="s">
        <v>19</v>
      </c>
      <c r="E8257" s="3" t="str">
        <f>HYPERLINK("https://fyndiq.se/produkt/b64e58a94ebc4c52/", "2 Pack Sony Xperia 10 III - Härdat glas 9H - Super Kvalitet 3D")</f>
        <v>2 Pack Sony Xperia 10 III - Härdat glas 9H - Super Kvalitet 3D</v>
      </c>
      <c r="F8257" s="1" t="s">
        <v>366</v>
      </c>
      <c r="G8257" s="1" t="s">
        <v>367</v>
      </c>
      <c r="H8257" s="1" t="s">
        <v>368</v>
      </c>
      <c r="I8257" s="1" t="s">
        <v>16</v>
      </c>
      <c r="J8257" s="1" t="s">
        <v>23</v>
      </c>
      <c r="K8257" s="1" t="s">
        <v>16</v>
      </c>
      <c r="L8257" s="1" t="s">
        <v>16</v>
      </c>
      <c r="M8257" s="1" t="s">
        <v>16</v>
      </c>
      <c r="N8257" s="1" t="s">
        <v>16</v>
      </c>
      <c r="O8257" s="1">
        <v>63.2</v>
      </c>
      <c r="P8257" s="1">
        <v>1.0</v>
      </c>
    </row>
    <row r="8258">
      <c r="A8258" s="1" t="s">
        <v>29</v>
      </c>
      <c r="B8258" s="1" t="s">
        <v>10575</v>
      </c>
      <c r="C8258" s="2" t="s">
        <v>10492</v>
      </c>
      <c r="D8258" s="1" t="s">
        <v>19</v>
      </c>
      <c r="E8258" s="3" t="str">
        <f>HYPERLINK("https://fyndiq.se/produkt/b0e6a5f9aab34236/", "1-Pack Samsung S10 Skärmskydd - Härdat Glas 9H - Super kvalitet 3D")</f>
        <v>1-Pack Samsung S10 Skärmskydd - Härdat Glas 9H - Super kvalitet 3D</v>
      </c>
      <c r="F8258" s="1" t="s">
        <v>10576</v>
      </c>
      <c r="G8258" s="1" t="s">
        <v>10577</v>
      </c>
      <c r="H8258" s="1" t="s">
        <v>10578</v>
      </c>
      <c r="I8258" s="1" t="s">
        <v>16</v>
      </c>
      <c r="J8258" s="1" t="s">
        <v>23</v>
      </c>
      <c r="K8258" s="1" t="s">
        <v>16</v>
      </c>
      <c r="L8258" s="1" t="s">
        <v>16</v>
      </c>
      <c r="M8258" s="1" t="s">
        <v>16</v>
      </c>
      <c r="N8258" s="1" t="s">
        <v>16</v>
      </c>
      <c r="O8258" s="1">
        <v>55.2</v>
      </c>
      <c r="P8258" s="1">
        <v>1.0</v>
      </c>
    </row>
    <row r="8259">
      <c r="A8259" s="1" t="s">
        <v>29</v>
      </c>
      <c r="B8259" s="1" t="s">
        <v>10579</v>
      </c>
      <c r="C8259" s="2" t="s">
        <v>10492</v>
      </c>
      <c r="D8259" s="1" t="s">
        <v>19</v>
      </c>
      <c r="E8259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259" s="1" t="s">
        <v>26</v>
      </c>
      <c r="G8259" s="1" t="s">
        <v>27</v>
      </c>
      <c r="H8259" s="1" t="s">
        <v>28</v>
      </c>
      <c r="I8259" s="1" t="s">
        <v>16</v>
      </c>
      <c r="J8259" s="1" t="s">
        <v>23</v>
      </c>
      <c r="K8259" s="1" t="s">
        <v>16</v>
      </c>
      <c r="L8259" s="1" t="s">
        <v>16</v>
      </c>
      <c r="M8259" s="1" t="s">
        <v>16</v>
      </c>
      <c r="N8259" s="1" t="s">
        <v>16</v>
      </c>
      <c r="O8259" s="1">
        <v>71.2</v>
      </c>
      <c r="P8259" s="1">
        <v>1.0</v>
      </c>
    </row>
    <row r="8260">
      <c r="A8260" s="1" t="s">
        <v>29</v>
      </c>
      <c r="B8260" s="1" t="s">
        <v>10580</v>
      </c>
      <c r="C8260" s="2" t="s">
        <v>10492</v>
      </c>
      <c r="D8260" s="1" t="s">
        <v>19</v>
      </c>
      <c r="E8260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8260" s="1" t="s">
        <v>2263</v>
      </c>
      <c r="G8260" s="1" t="s">
        <v>2264</v>
      </c>
      <c r="H8260" s="1" t="s">
        <v>2265</v>
      </c>
      <c r="I8260" s="1" t="s">
        <v>16</v>
      </c>
      <c r="J8260" s="1" t="s">
        <v>23</v>
      </c>
      <c r="K8260" s="1" t="s">
        <v>16</v>
      </c>
      <c r="L8260" s="1" t="s">
        <v>16</v>
      </c>
      <c r="M8260" s="1" t="s">
        <v>16</v>
      </c>
      <c r="N8260" s="1" t="s">
        <v>16</v>
      </c>
      <c r="O8260" s="1">
        <v>71.2</v>
      </c>
      <c r="P8260" s="1">
        <v>1.0</v>
      </c>
    </row>
    <row r="8261">
      <c r="A8261" s="1" t="s">
        <v>29</v>
      </c>
      <c r="B8261" s="1" t="s">
        <v>10581</v>
      </c>
      <c r="C8261" s="2" t="s">
        <v>10492</v>
      </c>
      <c r="D8261" s="1" t="s">
        <v>19</v>
      </c>
      <c r="E8261" s="3" t="str">
        <f>HYPERLINK("https://fyndiq.se/produkt/f72ab8f39ab641e2/", "2 Pack iPhone 7 Plus Vit - Härdat Glas 9H - Super Kvalitet 3D")</f>
        <v>2 Pack iPhone 7 Plus Vit - Härdat Glas 9H - Super Kvalitet 3D</v>
      </c>
      <c r="F8261" s="1" t="s">
        <v>9240</v>
      </c>
      <c r="G8261" s="1" t="s">
        <v>9241</v>
      </c>
      <c r="H8261" s="1" t="s">
        <v>9242</v>
      </c>
      <c r="I8261" s="1" t="s">
        <v>16</v>
      </c>
      <c r="J8261" s="1" t="s">
        <v>23</v>
      </c>
      <c r="K8261" s="1" t="s">
        <v>16</v>
      </c>
      <c r="L8261" s="1" t="s">
        <v>16</v>
      </c>
      <c r="M8261" s="1" t="s">
        <v>16</v>
      </c>
      <c r="N8261" s="1" t="s">
        <v>16</v>
      </c>
      <c r="O8261" s="1">
        <v>55.2</v>
      </c>
      <c r="P8261" s="1">
        <v>1.0</v>
      </c>
    </row>
    <row r="8262">
      <c r="A8262" s="1" t="s">
        <v>29</v>
      </c>
      <c r="B8262" s="1" t="s">
        <v>10582</v>
      </c>
      <c r="C8262" s="2" t="s">
        <v>10492</v>
      </c>
      <c r="D8262" s="1" t="s">
        <v>19</v>
      </c>
      <c r="E8262" s="3" t="str">
        <f t="shared" ref="E8262:E8263" si="189">HYPERLINK("https://fyndiq.se/produkt/475c886688e549fb/", "2-Pack SAMSUNG S24 ULTRA Skärmskydd - Härdat Glas 9H - Super kvalitet 3D")</f>
        <v>2-Pack SAMSUNG S24 ULTRA Skärmskydd - Härdat Glas 9H - Super kvalitet 3D</v>
      </c>
      <c r="F8262" s="1" t="s">
        <v>26</v>
      </c>
      <c r="G8262" s="1" t="s">
        <v>27</v>
      </c>
      <c r="H8262" s="1" t="s">
        <v>28</v>
      </c>
      <c r="I8262" s="1" t="s">
        <v>16</v>
      </c>
      <c r="J8262" s="1" t="s">
        <v>23</v>
      </c>
      <c r="K8262" s="1" t="s">
        <v>16</v>
      </c>
      <c r="L8262" s="1" t="s">
        <v>16</v>
      </c>
      <c r="M8262" s="1" t="s">
        <v>16</v>
      </c>
      <c r="N8262" s="1" t="s">
        <v>16</v>
      </c>
      <c r="O8262" s="1">
        <v>71.2</v>
      </c>
      <c r="P8262" s="1">
        <v>1.0</v>
      </c>
    </row>
    <row r="8263">
      <c r="A8263" s="1" t="s">
        <v>29</v>
      </c>
      <c r="B8263" s="1" t="s">
        <v>10583</v>
      </c>
      <c r="C8263" s="2" t="s">
        <v>10492</v>
      </c>
      <c r="D8263" s="1" t="s">
        <v>19</v>
      </c>
      <c r="E8263" s="3" t="str">
        <f t="shared" si="189"/>
        <v>2-Pack SAMSUNG S24 ULTRA Skärmskydd - Härdat Glas 9H - Super kvalitet 3D</v>
      </c>
      <c r="F8263" s="1" t="s">
        <v>26</v>
      </c>
      <c r="G8263" s="1" t="s">
        <v>27</v>
      </c>
      <c r="H8263" s="1" t="s">
        <v>28</v>
      </c>
      <c r="I8263" s="1" t="s">
        <v>16</v>
      </c>
      <c r="J8263" s="1" t="s">
        <v>23</v>
      </c>
      <c r="K8263" s="1" t="s">
        <v>16</v>
      </c>
      <c r="L8263" s="1" t="s">
        <v>16</v>
      </c>
      <c r="M8263" s="1" t="s">
        <v>16</v>
      </c>
      <c r="N8263" s="1" t="s">
        <v>16</v>
      </c>
      <c r="O8263" s="1">
        <v>71.2</v>
      </c>
      <c r="P8263" s="1">
        <v>1.0</v>
      </c>
    </row>
    <row r="8264">
      <c r="A8264" s="1" t="s">
        <v>29</v>
      </c>
      <c r="B8264" s="1" t="s">
        <v>10584</v>
      </c>
      <c r="C8264" s="2" t="s">
        <v>10492</v>
      </c>
      <c r="D8264" s="1" t="s">
        <v>19</v>
      </c>
      <c r="E8264" s="3" t="str">
        <f>HYPERLINK("https://fyndiq.se/produkt/a871a7da0b2249a8/", "2-Pack Iphone 11 Pro Max - 9H Härdat Glass - Top Kvalitet")</f>
        <v>2-Pack Iphone 11 Pro Max - 9H Härdat Glass - Top Kvalitet</v>
      </c>
      <c r="F8264" s="1" t="s">
        <v>559</v>
      </c>
      <c r="G8264" s="1" t="s">
        <v>560</v>
      </c>
      <c r="H8264" s="1" t="s">
        <v>561</v>
      </c>
      <c r="I8264" s="1" t="s">
        <v>16</v>
      </c>
      <c r="J8264" s="1" t="s">
        <v>23</v>
      </c>
      <c r="K8264" s="1" t="s">
        <v>16</v>
      </c>
      <c r="L8264" s="1" t="s">
        <v>16</v>
      </c>
      <c r="M8264" s="1" t="s">
        <v>16</v>
      </c>
      <c r="N8264" s="1" t="s">
        <v>16</v>
      </c>
      <c r="O8264" s="1">
        <v>55.2</v>
      </c>
      <c r="P8264" s="1">
        <v>1.0</v>
      </c>
    </row>
    <row r="8265">
      <c r="A8265" s="1" t="s">
        <v>29</v>
      </c>
      <c r="B8265" s="1" t="s">
        <v>10585</v>
      </c>
      <c r="C8265" s="2" t="s">
        <v>10492</v>
      </c>
      <c r="D8265" s="1" t="s">
        <v>19</v>
      </c>
      <c r="E8265" s="3" t="str">
        <f>HYPERLINK("https://fyndiq.se/produkt/03a480989c2048fb/", "2 Pack Samsung Galaxy S8 Plus - Härdat glas 9H–Super kvalitet 3D")</f>
        <v>2 Pack Samsung Galaxy S8 Plus - Härdat glas 9H–Super kvalitet 3D</v>
      </c>
      <c r="F8265" s="1" t="s">
        <v>991</v>
      </c>
      <c r="G8265" s="1" t="s">
        <v>992</v>
      </c>
      <c r="H8265" s="1" t="s">
        <v>993</v>
      </c>
      <c r="I8265" s="1" t="s">
        <v>16</v>
      </c>
      <c r="J8265" s="1" t="s">
        <v>23</v>
      </c>
      <c r="K8265" s="1" t="s">
        <v>16</v>
      </c>
      <c r="L8265" s="1" t="s">
        <v>16</v>
      </c>
      <c r="M8265" s="1" t="s">
        <v>16</v>
      </c>
      <c r="N8265" s="1" t="s">
        <v>16</v>
      </c>
      <c r="O8265" s="1">
        <v>63.2</v>
      </c>
      <c r="P8265" s="1">
        <v>1.0</v>
      </c>
    </row>
    <row r="8266">
      <c r="A8266" s="1" t="s">
        <v>29</v>
      </c>
      <c r="B8266" s="1" t="s">
        <v>10586</v>
      </c>
      <c r="C8266" s="2" t="s">
        <v>10492</v>
      </c>
      <c r="D8266" s="1" t="s">
        <v>19</v>
      </c>
      <c r="E8266" s="3" t="str">
        <f>HYPERLINK("https://fyndiq.se/produkt/3793e0f6281f49f6/", "2-Pack Iphone 11 / XR - 9H Härdat Glass - Top Kvalitet")</f>
        <v>2-Pack Iphone 11 / XR - 9H Härdat Glass - Top Kvalitet</v>
      </c>
      <c r="F8266" s="1" t="s">
        <v>371</v>
      </c>
      <c r="G8266" s="1" t="s">
        <v>372</v>
      </c>
      <c r="H8266" s="1" t="s">
        <v>373</v>
      </c>
      <c r="I8266" s="1" t="s">
        <v>16</v>
      </c>
      <c r="J8266" s="1" t="s">
        <v>23</v>
      </c>
      <c r="K8266" s="1" t="s">
        <v>16</v>
      </c>
      <c r="L8266" s="1" t="s">
        <v>16</v>
      </c>
      <c r="M8266" s="1" t="s">
        <v>16</v>
      </c>
      <c r="N8266" s="1" t="s">
        <v>16</v>
      </c>
      <c r="O8266" s="1">
        <v>55.2</v>
      </c>
      <c r="P8266" s="1">
        <v>1.0</v>
      </c>
    </row>
    <row r="8267">
      <c r="A8267" s="1" t="s">
        <v>29</v>
      </c>
      <c r="B8267" s="1" t="s">
        <v>10587</v>
      </c>
      <c r="C8267" s="2" t="s">
        <v>10492</v>
      </c>
      <c r="D8267" s="1" t="s">
        <v>19</v>
      </c>
      <c r="E826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67" s="1" t="s">
        <v>813</v>
      </c>
      <c r="G8267" s="1" t="s">
        <v>814</v>
      </c>
      <c r="H8267" s="1" t="s">
        <v>815</v>
      </c>
      <c r="I8267" s="1" t="s">
        <v>16</v>
      </c>
      <c r="J8267" s="1" t="s">
        <v>23</v>
      </c>
      <c r="K8267" s="1" t="s">
        <v>16</v>
      </c>
      <c r="L8267" s="1" t="s">
        <v>16</v>
      </c>
      <c r="M8267" s="1" t="s">
        <v>16</v>
      </c>
      <c r="N8267" s="1" t="s">
        <v>16</v>
      </c>
      <c r="O8267" s="1">
        <v>71.2</v>
      </c>
      <c r="P8267" s="1">
        <v>1.0</v>
      </c>
    </row>
    <row r="8268">
      <c r="A8268" s="1" t="s">
        <v>29</v>
      </c>
      <c r="B8268" s="1" t="s">
        <v>10588</v>
      </c>
      <c r="C8268" s="2" t="s">
        <v>10492</v>
      </c>
      <c r="D8268" s="1" t="s">
        <v>19</v>
      </c>
      <c r="E826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268" s="1" t="s">
        <v>51</v>
      </c>
      <c r="G8268" s="1" t="s">
        <v>52</v>
      </c>
      <c r="H8268" s="1" t="s">
        <v>53</v>
      </c>
      <c r="I8268" s="1" t="s">
        <v>16</v>
      </c>
      <c r="J8268" s="1" t="s">
        <v>23</v>
      </c>
      <c r="K8268" s="1" t="s">
        <v>16</v>
      </c>
      <c r="L8268" s="1" t="s">
        <v>16</v>
      </c>
      <c r="M8268" s="1" t="s">
        <v>16</v>
      </c>
      <c r="N8268" s="1" t="s">
        <v>16</v>
      </c>
      <c r="O8268" s="1">
        <v>87.2</v>
      </c>
      <c r="P8268" s="1">
        <v>1.0</v>
      </c>
    </row>
    <row r="8269">
      <c r="A8269" s="1" t="s">
        <v>29</v>
      </c>
      <c r="B8269" s="1" t="s">
        <v>10589</v>
      </c>
      <c r="C8269" s="2" t="s">
        <v>10492</v>
      </c>
      <c r="D8269" s="1" t="s">
        <v>19</v>
      </c>
      <c r="E8269" s="3" t="str">
        <f>HYPERLINK("https://fyndiq.se/produkt/19c2551af5564452/", "2 Pack Samsung Galaxy A41 - Härdat Glas 9H - Super kvalitet 3D")</f>
        <v>2 Pack Samsung Galaxy A41 - Härdat Glas 9H - Super kvalitet 3D</v>
      </c>
      <c r="F8269" s="1" t="s">
        <v>362</v>
      </c>
      <c r="G8269" s="1" t="s">
        <v>363</v>
      </c>
      <c r="H8269" s="1" t="s">
        <v>364</v>
      </c>
      <c r="I8269" s="1" t="s">
        <v>16</v>
      </c>
      <c r="J8269" s="1" t="s">
        <v>23</v>
      </c>
      <c r="K8269" s="1" t="s">
        <v>16</v>
      </c>
      <c r="L8269" s="1" t="s">
        <v>16</v>
      </c>
      <c r="M8269" s="1" t="s">
        <v>16</v>
      </c>
      <c r="N8269" s="1" t="s">
        <v>16</v>
      </c>
      <c r="O8269" s="1">
        <v>63.2</v>
      </c>
      <c r="P8269" s="1">
        <v>1.0</v>
      </c>
    </row>
    <row r="8270">
      <c r="A8270" s="1" t="s">
        <v>29</v>
      </c>
      <c r="B8270" s="1" t="s">
        <v>10590</v>
      </c>
      <c r="C8270" s="2" t="s">
        <v>10492</v>
      </c>
      <c r="D8270" s="1" t="s">
        <v>19</v>
      </c>
      <c r="E827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70" s="1" t="s">
        <v>813</v>
      </c>
      <c r="G8270" s="1" t="s">
        <v>814</v>
      </c>
      <c r="H8270" s="1" t="s">
        <v>815</v>
      </c>
      <c r="I8270" s="1" t="s">
        <v>16</v>
      </c>
      <c r="J8270" s="1" t="s">
        <v>23</v>
      </c>
      <c r="K8270" s="1" t="s">
        <v>16</v>
      </c>
      <c r="L8270" s="1" t="s">
        <v>16</v>
      </c>
      <c r="M8270" s="1" t="s">
        <v>16</v>
      </c>
      <c r="N8270" s="1" t="s">
        <v>16</v>
      </c>
      <c r="O8270" s="1">
        <v>71.2</v>
      </c>
      <c r="P8270" s="1">
        <v>1.0</v>
      </c>
    </row>
    <row r="8271">
      <c r="A8271" s="1" t="s">
        <v>29</v>
      </c>
      <c r="B8271" s="1" t="s">
        <v>10591</v>
      </c>
      <c r="C8271" s="2" t="s">
        <v>10492</v>
      </c>
      <c r="D8271" s="1" t="s">
        <v>19</v>
      </c>
      <c r="E8271" s="3" t="str">
        <f>HYPERLINK("https://fyndiq.se/produkt/a047b5d99d58461d/", "2-Pack Google Pixel 6A - Härdat glas 9H - Super kvalitet 3D")</f>
        <v>2-Pack Google Pixel 6A - Härdat glas 9H - Super kvalitet 3D</v>
      </c>
      <c r="F8271" s="1" t="s">
        <v>1205</v>
      </c>
      <c r="G8271" s="1" t="s">
        <v>1206</v>
      </c>
      <c r="H8271" s="1" t="s">
        <v>1207</v>
      </c>
      <c r="I8271" s="1" t="s">
        <v>16</v>
      </c>
      <c r="J8271" s="1" t="s">
        <v>23</v>
      </c>
      <c r="K8271" s="1" t="s">
        <v>16</v>
      </c>
      <c r="L8271" s="1" t="s">
        <v>16</v>
      </c>
      <c r="M8271" s="1" t="s">
        <v>16</v>
      </c>
      <c r="N8271" s="1" t="s">
        <v>16</v>
      </c>
      <c r="O8271" s="1">
        <v>63.2</v>
      </c>
      <c r="P8271" s="1">
        <v>1.0</v>
      </c>
    </row>
    <row r="8272">
      <c r="A8272" s="1" t="s">
        <v>29</v>
      </c>
      <c r="B8272" s="1" t="s">
        <v>10592</v>
      </c>
      <c r="C8272" s="2" t="s">
        <v>10492</v>
      </c>
      <c r="D8272" s="1" t="s">
        <v>19</v>
      </c>
      <c r="E8272" s="3" t="str">
        <f>HYPERLINK("https://fyndiq.se/produkt/2a9c08e4daf04aed/", "2-Pack Xiaomi 12T Pro - Härdat Glas 9H - Super kvalitet 3D Skärmskydd")</f>
        <v>2-Pack Xiaomi 12T Pro - Härdat Glas 9H - Super kvalitet 3D Skärmskydd</v>
      </c>
      <c r="F8272" s="1" t="s">
        <v>376</v>
      </c>
      <c r="G8272" s="1" t="s">
        <v>377</v>
      </c>
      <c r="H8272" s="1" t="s">
        <v>378</v>
      </c>
      <c r="I8272" s="1" t="s">
        <v>16</v>
      </c>
      <c r="J8272" s="1" t="s">
        <v>23</v>
      </c>
      <c r="K8272" s="1" t="s">
        <v>16</v>
      </c>
      <c r="L8272" s="1" t="s">
        <v>16</v>
      </c>
      <c r="M8272" s="1" t="s">
        <v>16</v>
      </c>
      <c r="N8272" s="1" t="s">
        <v>16</v>
      </c>
      <c r="O8272" s="1">
        <v>63.2</v>
      </c>
      <c r="P8272" s="1">
        <v>1.0</v>
      </c>
    </row>
    <row r="8273">
      <c r="A8273" s="1" t="s">
        <v>29</v>
      </c>
      <c r="B8273" s="1" t="s">
        <v>10593</v>
      </c>
      <c r="C8273" s="2" t="s">
        <v>10492</v>
      </c>
      <c r="D8273" s="1" t="s">
        <v>19</v>
      </c>
      <c r="E8273" s="3" t="str">
        <f>HYPERLINK("https://fyndiq.se/produkt/7b4cb5f9439947b9/", "2-Pack iPhone SE 2020 Svart - Härdat Glas 9H - Super Kvalitet 3D")</f>
        <v>2-Pack iPhone SE 2020 Svart - Härdat Glas 9H - Super Kvalitet 3D</v>
      </c>
      <c r="F8273" s="1" t="s">
        <v>175</v>
      </c>
      <c r="G8273" s="1" t="s">
        <v>176</v>
      </c>
      <c r="H8273" s="1" t="s">
        <v>177</v>
      </c>
      <c r="I8273" s="1" t="s">
        <v>16</v>
      </c>
      <c r="J8273" s="1" t="s">
        <v>23</v>
      </c>
      <c r="K8273" s="1" t="s">
        <v>16</v>
      </c>
      <c r="L8273" s="1" t="s">
        <v>16</v>
      </c>
      <c r="M8273" s="1" t="s">
        <v>16</v>
      </c>
      <c r="N8273" s="1" t="s">
        <v>16</v>
      </c>
      <c r="O8273" s="1">
        <v>55.2</v>
      </c>
      <c r="P8273" s="1">
        <v>1.0</v>
      </c>
    </row>
    <row r="8274">
      <c r="A8274" s="1" t="s">
        <v>29</v>
      </c>
      <c r="B8274" s="1" t="s">
        <v>10594</v>
      </c>
      <c r="C8274" s="2" t="s">
        <v>10492</v>
      </c>
      <c r="D8274" s="1" t="s">
        <v>19</v>
      </c>
      <c r="E8274" s="3" t="str">
        <f>HYPERLINK("https://fyndiq.se/produkt/642da9708fad49cb/", "2-Pack XIAOMI 13T 5G Skärmskydd - Härdat Glas 9H - Super kvalitet 3D")</f>
        <v>2-Pack XIAOMI 13T 5G Skärmskydd - Härdat Glas 9H - Super kvalitet 3D</v>
      </c>
      <c r="F8274" s="1" t="s">
        <v>927</v>
      </c>
      <c r="G8274" s="1" t="s">
        <v>928</v>
      </c>
      <c r="H8274" s="1" t="s">
        <v>929</v>
      </c>
      <c r="I8274" s="1" t="s">
        <v>16</v>
      </c>
      <c r="J8274" s="1" t="s">
        <v>23</v>
      </c>
      <c r="K8274" s="1" t="s">
        <v>16</v>
      </c>
      <c r="L8274" s="1" t="s">
        <v>16</v>
      </c>
      <c r="M8274" s="1" t="s">
        <v>16</v>
      </c>
      <c r="N8274" s="1" t="s">
        <v>16</v>
      </c>
      <c r="O8274" s="1">
        <v>63.2</v>
      </c>
      <c r="P8274" s="1">
        <v>1.0</v>
      </c>
    </row>
    <row r="8275">
      <c r="A8275" s="1" t="s">
        <v>29</v>
      </c>
      <c r="B8275" s="1" t="s">
        <v>10595</v>
      </c>
      <c r="C8275" s="2" t="s">
        <v>10492</v>
      </c>
      <c r="D8275" s="1" t="s">
        <v>19</v>
      </c>
      <c r="E827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75" s="1" t="s">
        <v>813</v>
      </c>
      <c r="G8275" s="1" t="s">
        <v>814</v>
      </c>
      <c r="H8275" s="1" t="s">
        <v>815</v>
      </c>
      <c r="I8275" s="1" t="s">
        <v>16</v>
      </c>
      <c r="J8275" s="1" t="s">
        <v>23</v>
      </c>
      <c r="K8275" s="1" t="s">
        <v>16</v>
      </c>
      <c r="L8275" s="1" t="s">
        <v>16</v>
      </c>
      <c r="M8275" s="1" t="s">
        <v>16</v>
      </c>
      <c r="N8275" s="1" t="s">
        <v>16</v>
      </c>
      <c r="O8275" s="1">
        <v>71.2</v>
      </c>
      <c r="P8275" s="1">
        <v>1.0</v>
      </c>
    </row>
    <row r="8276">
      <c r="A8276" s="1" t="s">
        <v>29</v>
      </c>
      <c r="B8276" s="1" t="s">
        <v>10596</v>
      </c>
      <c r="C8276" s="2" t="s">
        <v>10492</v>
      </c>
      <c r="D8276" s="1" t="s">
        <v>19</v>
      </c>
      <c r="E8276" s="3" t="str">
        <f>HYPERLINK("https://fyndiq.se/produkt/9e488e35f28b4b0b/", "2-Pack GOOGLE PIXEL 6A Skärmskydd - Härdat Glas 9H - Super kvalitet 3D")</f>
        <v>2-Pack GOOGLE PIXEL 6A Skärmskydd - Härdat Glas 9H - Super kvalitet 3D</v>
      </c>
      <c r="F8276" s="1" t="s">
        <v>196</v>
      </c>
      <c r="G8276" s="1" t="s">
        <v>197</v>
      </c>
      <c r="H8276" s="1" t="s">
        <v>198</v>
      </c>
      <c r="I8276" s="1" t="s">
        <v>16</v>
      </c>
      <c r="J8276" s="1" t="s">
        <v>23</v>
      </c>
      <c r="K8276" s="1" t="s">
        <v>16</v>
      </c>
      <c r="L8276" s="1" t="s">
        <v>16</v>
      </c>
      <c r="M8276" s="1" t="s">
        <v>16</v>
      </c>
      <c r="N8276" s="1" t="s">
        <v>16</v>
      </c>
      <c r="O8276" s="1">
        <v>63.2</v>
      </c>
      <c r="P8276" s="1">
        <v>1.0</v>
      </c>
    </row>
    <row r="8277">
      <c r="A8277" s="1" t="s">
        <v>29</v>
      </c>
      <c r="B8277" s="1" t="s">
        <v>10597</v>
      </c>
      <c r="C8277" s="2" t="s">
        <v>10492</v>
      </c>
      <c r="D8277" s="1" t="s">
        <v>19</v>
      </c>
      <c r="E8277" s="3" t="str">
        <f>HYPERLINK("https://fyndiq.se/produkt/646135ee7bbf4040/", "2-Pack Samsung Galaxy S21 - Härdat Glas 9H - Super Kvalitet")</f>
        <v>2-Pack Samsung Galaxy S21 - Härdat Glas 9H - Super Kvalitet</v>
      </c>
      <c r="F8277" s="1" t="s">
        <v>8623</v>
      </c>
      <c r="G8277" s="1" t="s">
        <v>8624</v>
      </c>
      <c r="H8277" s="1" t="s">
        <v>8625</v>
      </c>
      <c r="I8277" s="1" t="s">
        <v>16</v>
      </c>
      <c r="J8277" s="1" t="s">
        <v>23</v>
      </c>
      <c r="K8277" s="1" t="s">
        <v>16</v>
      </c>
      <c r="L8277" s="1" t="s">
        <v>16</v>
      </c>
      <c r="M8277" s="1" t="s">
        <v>16</v>
      </c>
      <c r="N8277" s="1" t="s">
        <v>16</v>
      </c>
      <c r="O8277" s="1">
        <v>63.2</v>
      </c>
      <c r="P8277" s="1">
        <v>1.0</v>
      </c>
    </row>
    <row r="8278">
      <c r="A8278" s="1" t="s">
        <v>29</v>
      </c>
      <c r="B8278" s="1" t="s">
        <v>10598</v>
      </c>
      <c r="C8278" s="2" t="s">
        <v>10492</v>
      </c>
      <c r="D8278" s="1" t="s">
        <v>19</v>
      </c>
      <c r="E827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278" s="1" t="s">
        <v>311</v>
      </c>
      <c r="G8278" s="1" t="s">
        <v>312</v>
      </c>
      <c r="H8278" s="1" t="s">
        <v>313</v>
      </c>
      <c r="I8278" s="1" t="s">
        <v>16</v>
      </c>
      <c r="J8278" s="1" t="s">
        <v>23</v>
      </c>
      <c r="K8278" s="1" t="s">
        <v>16</v>
      </c>
      <c r="L8278" s="1" t="s">
        <v>16</v>
      </c>
      <c r="M8278" s="1" t="s">
        <v>16</v>
      </c>
      <c r="N8278" s="1" t="s">
        <v>16</v>
      </c>
      <c r="O8278" s="1">
        <v>71.2</v>
      </c>
      <c r="P8278" s="1">
        <v>1.0</v>
      </c>
    </row>
    <row r="8279">
      <c r="A8279" s="1" t="s">
        <v>29</v>
      </c>
      <c r="B8279" s="1" t="s">
        <v>10599</v>
      </c>
      <c r="C8279" s="2" t="s">
        <v>10492</v>
      </c>
      <c r="D8279" s="1" t="s">
        <v>19</v>
      </c>
      <c r="E8279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279" s="1" t="s">
        <v>1765</v>
      </c>
      <c r="G8279" s="1" t="s">
        <v>1766</v>
      </c>
      <c r="H8279" s="1" t="s">
        <v>1767</v>
      </c>
      <c r="I8279" s="1" t="s">
        <v>16</v>
      </c>
      <c r="J8279" s="1" t="s">
        <v>23</v>
      </c>
      <c r="K8279" s="1" t="s">
        <v>16</v>
      </c>
      <c r="L8279" s="1" t="s">
        <v>16</v>
      </c>
      <c r="M8279" s="1" t="s">
        <v>16</v>
      </c>
      <c r="N8279" s="1" t="s">
        <v>16</v>
      </c>
      <c r="O8279" s="1">
        <v>63.2</v>
      </c>
      <c r="P8279" s="1">
        <v>1.0</v>
      </c>
    </row>
    <row r="8280">
      <c r="A8280" s="1" t="s">
        <v>29</v>
      </c>
      <c r="B8280" s="1" t="s">
        <v>10600</v>
      </c>
      <c r="C8280" s="2" t="s">
        <v>10492</v>
      </c>
      <c r="D8280" s="1" t="s">
        <v>19</v>
      </c>
      <c r="E8280" s="3" t="str">
        <f>HYPERLINK("https://fyndiq.se/produkt/e9cb8b77f5e5466c/", "2 Pack - Samsung S20 PLUS - 9H Härdat Glass - 3D Super Kvalitet")</f>
        <v>2 Pack - Samsung S20 PLUS - 9H Härdat Glass - 3D Super Kvalitet</v>
      </c>
      <c r="F8280" s="1" t="s">
        <v>236</v>
      </c>
      <c r="G8280" s="1" t="s">
        <v>237</v>
      </c>
      <c r="H8280" s="1" t="s">
        <v>238</v>
      </c>
      <c r="I8280" s="1" t="s">
        <v>16</v>
      </c>
      <c r="J8280" s="1" t="s">
        <v>23</v>
      </c>
      <c r="K8280" s="1" t="s">
        <v>16</v>
      </c>
      <c r="L8280" s="1" t="s">
        <v>16</v>
      </c>
      <c r="M8280" s="1" t="s">
        <v>16</v>
      </c>
      <c r="N8280" s="1" t="s">
        <v>16</v>
      </c>
      <c r="O8280" s="1">
        <v>63.2</v>
      </c>
      <c r="P8280" s="1">
        <v>1.0</v>
      </c>
    </row>
    <row r="8281">
      <c r="A8281" s="1" t="s">
        <v>29</v>
      </c>
      <c r="B8281" s="1" t="s">
        <v>10601</v>
      </c>
      <c r="C8281" s="2" t="s">
        <v>10492</v>
      </c>
      <c r="D8281" s="1" t="s">
        <v>19</v>
      </c>
      <c r="E8281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8281" s="1" t="s">
        <v>709</v>
      </c>
      <c r="G8281" s="1" t="s">
        <v>710</v>
      </c>
      <c r="H8281" s="1" t="s">
        <v>711</v>
      </c>
      <c r="I8281" s="1" t="s">
        <v>16</v>
      </c>
      <c r="J8281" s="1" t="s">
        <v>23</v>
      </c>
      <c r="K8281" s="1" t="s">
        <v>16</v>
      </c>
      <c r="L8281" s="1" t="s">
        <v>16</v>
      </c>
      <c r="M8281" s="1" t="s">
        <v>16</v>
      </c>
      <c r="N8281" s="1" t="s">
        <v>16</v>
      </c>
      <c r="O8281" s="1">
        <v>63.2</v>
      </c>
      <c r="P8281" s="1">
        <v>1.0</v>
      </c>
    </row>
    <row r="8282">
      <c r="A8282" s="1" t="s">
        <v>29</v>
      </c>
      <c r="B8282" s="1" t="s">
        <v>10602</v>
      </c>
      <c r="C8282" s="2" t="s">
        <v>10603</v>
      </c>
      <c r="D8282" s="1" t="s">
        <v>19</v>
      </c>
      <c r="E8282" s="3" t="str">
        <f>HYPERLINK("https://fyndiq.se/produkt/ac4c264f1c9a4420/", "Samsung Galaxy S20 5G - Härdat glas 9H-Super kvalitet 3D")</f>
        <v>Samsung Galaxy S20 5G - Härdat glas 9H-Super kvalitet 3D</v>
      </c>
      <c r="F8282" s="1" t="s">
        <v>937</v>
      </c>
      <c r="G8282" s="1" t="s">
        <v>938</v>
      </c>
      <c r="H8282" s="1" t="s">
        <v>939</v>
      </c>
      <c r="I8282" s="1" t="s">
        <v>16</v>
      </c>
      <c r="J8282" s="1" t="s">
        <v>23</v>
      </c>
      <c r="K8282" s="1" t="s">
        <v>16</v>
      </c>
      <c r="L8282" s="1" t="s">
        <v>16</v>
      </c>
      <c r="M8282" s="1" t="s">
        <v>16</v>
      </c>
      <c r="N8282" s="1" t="s">
        <v>16</v>
      </c>
      <c r="O8282" s="1">
        <v>63.2</v>
      </c>
      <c r="P8282" s="1">
        <v>1.0</v>
      </c>
    </row>
    <row r="8283">
      <c r="A8283" s="1" t="s">
        <v>29</v>
      </c>
      <c r="B8283" s="1" t="s">
        <v>10604</v>
      </c>
      <c r="C8283" s="2" t="s">
        <v>10603</v>
      </c>
      <c r="D8283" s="1" t="s">
        <v>19</v>
      </c>
      <c r="E8283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8283" s="1" t="s">
        <v>2283</v>
      </c>
      <c r="G8283" s="1" t="s">
        <v>2284</v>
      </c>
      <c r="H8283" s="1" t="s">
        <v>2285</v>
      </c>
      <c r="I8283" s="1" t="s">
        <v>16</v>
      </c>
      <c r="J8283" s="1" t="s">
        <v>23</v>
      </c>
      <c r="K8283" s="1" t="s">
        <v>16</v>
      </c>
      <c r="L8283" s="1" t="s">
        <v>16</v>
      </c>
      <c r="M8283" s="1" t="s">
        <v>16</v>
      </c>
      <c r="N8283" s="1" t="s">
        <v>16</v>
      </c>
      <c r="O8283" s="1">
        <v>47.2</v>
      </c>
      <c r="P8283" s="1">
        <v>1.0</v>
      </c>
    </row>
    <row r="8284">
      <c r="A8284" s="1" t="s">
        <v>29</v>
      </c>
      <c r="B8284" s="1" t="s">
        <v>10605</v>
      </c>
      <c r="C8284" s="2" t="s">
        <v>10603</v>
      </c>
      <c r="D8284" s="1" t="s">
        <v>19</v>
      </c>
      <c r="E8284" s="3" t="str">
        <f>HYPERLINK("https://fyndiq.se/produkt/fb71bd1df0c24a44/", "2-Pack Samsung Galaxy A34 (5G) - 9H Härdat Glass - 3D Super Kvalitet")</f>
        <v>2-Pack Samsung Galaxy A34 (5G) - 9H Härdat Glass - 3D Super Kvalitet</v>
      </c>
      <c r="F8284" s="1" t="s">
        <v>75</v>
      </c>
      <c r="G8284" s="1" t="s">
        <v>76</v>
      </c>
      <c r="H8284" s="1" t="s">
        <v>77</v>
      </c>
      <c r="I8284" s="1" t="s">
        <v>16</v>
      </c>
      <c r="J8284" s="1" t="s">
        <v>23</v>
      </c>
      <c r="K8284" s="1" t="s">
        <v>16</v>
      </c>
      <c r="L8284" s="1" t="s">
        <v>16</v>
      </c>
      <c r="M8284" s="1" t="s">
        <v>16</v>
      </c>
      <c r="N8284" s="1" t="s">
        <v>16</v>
      </c>
      <c r="O8284" s="1">
        <v>63.2</v>
      </c>
      <c r="P8284" s="1">
        <v>1.0</v>
      </c>
    </row>
    <row r="8285">
      <c r="A8285" s="1" t="s">
        <v>29</v>
      </c>
      <c r="B8285" s="1" t="s">
        <v>10606</v>
      </c>
      <c r="C8285" s="2" t="s">
        <v>10603</v>
      </c>
      <c r="D8285" s="1" t="s">
        <v>19</v>
      </c>
      <c r="E8285" s="3" t="str">
        <f>HYPERLINK("https://fyndiq.se/produkt/f1b3c06373a844cb/", "Samsung Galaxy S20 - Härdat glas 9H - Super kvalitet 3D")</f>
        <v>Samsung Galaxy S20 - Härdat glas 9H - Super kvalitet 3D</v>
      </c>
      <c r="F8285" s="1" t="s">
        <v>417</v>
      </c>
      <c r="G8285" s="1" t="s">
        <v>418</v>
      </c>
      <c r="H8285" s="1" t="s">
        <v>419</v>
      </c>
      <c r="I8285" s="1" t="s">
        <v>16</v>
      </c>
      <c r="J8285" s="1" t="s">
        <v>23</v>
      </c>
      <c r="K8285" s="1" t="s">
        <v>16</v>
      </c>
      <c r="L8285" s="1" t="s">
        <v>16</v>
      </c>
      <c r="M8285" s="1" t="s">
        <v>16</v>
      </c>
      <c r="N8285" s="1" t="s">
        <v>16</v>
      </c>
      <c r="O8285" s="1">
        <v>63.2</v>
      </c>
      <c r="P8285" s="1">
        <v>1.0</v>
      </c>
    </row>
    <row r="8286">
      <c r="A8286" s="1" t="s">
        <v>29</v>
      </c>
      <c r="B8286" s="1" t="s">
        <v>10607</v>
      </c>
      <c r="C8286" s="2" t="s">
        <v>10603</v>
      </c>
      <c r="D8286" s="1" t="s">
        <v>19</v>
      </c>
      <c r="E8286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86" s="1" t="s">
        <v>813</v>
      </c>
      <c r="G8286" s="1" t="s">
        <v>814</v>
      </c>
      <c r="H8286" s="1" t="s">
        <v>815</v>
      </c>
      <c r="I8286" s="1" t="s">
        <v>16</v>
      </c>
      <c r="J8286" s="1" t="s">
        <v>23</v>
      </c>
      <c r="K8286" s="1" t="s">
        <v>16</v>
      </c>
      <c r="L8286" s="1" t="s">
        <v>16</v>
      </c>
      <c r="M8286" s="1" t="s">
        <v>16</v>
      </c>
      <c r="N8286" s="1" t="s">
        <v>16</v>
      </c>
      <c r="O8286" s="1">
        <v>71.2</v>
      </c>
      <c r="P8286" s="1">
        <v>1.0</v>
      </c>
    </row>
    <row r="8287">
      <c r="A8287" s="1" t="s">
        <v>29</v>
      </c>
      <c r="B8287" s="1" t="s">
        <v>10608</v>
      </c>
      <c r="C8287" s="2" t="s">
        <v>10603</v>
      </c>
      <c r="D8287" s="1" t="s">
        <v>19</v>
      </c>
      <c r="E8287" s="3" t="str">
        <f>HYPERLINK("https://fyndiq.se/produkt/f1b3c06373a844cb/", "Samsung Galaxy S20 - Härdat glas 9H - Super kvalitet 3D")</f>
        <v>Samsung Galaxy S20 - Härdat glas 9H - Super kvalitet 3D</v>
      </c>
      <c r="F8287" s="1" t="s">
        <v>417</v>
      </c>
      <c r="G8287" s="1" t="s">
        <v>418</v>
      </c>
      <c r="H8287" s="1" t="s">
        <v>419</v>
      </c>
      <c r="I8287" s="1" t="s">
        <v>16</v>
      </c>
      <c r="J8287" s="1" t="s">
        <v>23</v>
      </c>
      <c r="K8287" s="1" t="s">
        <v>16</v>
      </c>
      <c r="L8287" s="1" t="s">
        <v>16</v>
      </c>
      <c r="M8287" s="1" t="s">
        <v>16</v>
      </c>
      <c r="N8287" s="1" t="s">
        <v>16</v>
      </c>
      <c r="O8287" s="1">
        <v>63.2</v>
      </c>
      <c r="P8287" s="1">
        <v>1.0</v>
      </c>
    </row>
    <row r="8288">
      <c r="A8288" s="1" t="s">
        <v>29</v>
      </c>
      <c r="B8288" s="1" t="s">
        <v>10609</v>
      </c>
      <c r="C8288" s="2" t="s">
        <v>10603</v>
      </c>
      <c r="D8288" s="1" t="s">
        <v>19</v>
      </c>
      <c r="E8288" s="3" t="str">
        <f t="shared" ref="E8288:E8289" si="190">HYPERLINK("https://fyndiq.se/produkt/f4c36e57bf9844a6/", "2-Pack SAMSUNG S24 PLUS 5G Skärmskydd - Härdat Glas 9H - Super kvalitet 3D")</f>
        <v>2-Pack SAMSUNG S24 PLUS 5G Skärmskydd - Härdat Glas 9H - Super kvalitet 3D</v>
      </c>
      <c r="F8288" s="1" t="s">
        <v>813</v>
      </c>
      <c r="G8288" s="1" t="s">
        <v>814</v>
      </c>
      <c r="H8288" s="1" t="s">
        <v>815</v>
      </c>
      <c r="I8288" s="1" t="s">
        <v>16</v>
      </c>
      <c r="J8288" s="1" t="s">
        <v>23</v>
      </c>
      <c r="K8288" s="1" t="s">
        <v>16</v>
      </c>
      <c r="L8288" s="1" t="s">
        <v>16</v>
      </c>
      <c r="M8288" s="1" t="s">
        <v>16</v>
      </c>
      <c r="N8288" s="1" t="s">
        <v>16</v>
      </c>
      <c r="O8288" s="1">
        <v>71.2</v>
      </c>
      <c r="P8288" s="1">
        <v>1.0</v>
      </c>
    </row>
    <row r="8289">
      <c r="A8289" s="1" t="s">
        <v>29</v>
      </c>
      <c r="B8289" s="1" t="s">
        <v>10610</v>
      </c>
      <c r="C8289" s="2" t="s">
        <v>10603</v>
      </c>
      <c r="D8289" s="1" t="s">
        <v>19</v>
      </c>
      <c r="E8289" s="3" t="str">
        <f t="shared" si="190"/>
        <v>2-Pack SAMSUNG S24 PLUS 5G Skärmskydd - Härdat Glas 9H - Super kvalitet 3D</v>
      </c>
      <c r="F8289" s="1" t="s">
        <v>813</v>
      </c>
      <c r="G8289" s="1" t="s">
        <v>814</v>
      </c>
      <c r="H8289" s="1" t="s">
        <v>815</v>
      </c>
      <c r="I8289" s="1" t="s">
        <v>16</v>
      </c>
      <c r="J8289" s="1" t="s">
        <v>23</v>
      </c>
      <c r="K8289" s="1" t="s">
        <v>16</v>
      </c>
      <c r="L8289" s="1" t="s">
        <v>16</v>
      </c>
      <c r="M8289" s="1" t="s">
        <v>16</v>
      </c>
      <c r="N8289" s="1" t="s">
        <v>16</v>
      </c>
      <c r="O8289" s="1">
        <v>71.2</v>
      </c>
      <c r="P8289" s="1">
        <v>1.0</v>
      </c>
    </row>
    <row r="8290">
      <c r="A8290" s="1" t="s">
        <v>29</v>
      </c>
      <c r="B8290" s="1" t="s">
        <v>10611</v>
      </c>
      <c r="C8290" s="2" t="s">
        <v>10603</v>
      </c>
      <c r="D8290" s="1" t="s">
        <v>19</v>
      </c>
      <c r="E8290" s="3" t="str">
        <f>HYPERLINK("https://fyndiq.se/produkt/f1b3c06373a844cb/", "Samsung Galaxy S20 - Härdat glas 9H - Super kvalitet 3D")</f>
        <v>Samsung Galaxy S20 - Härdat glas 9H - Super kvalitet 3D</v>
      </c>
      <c r="F8290" s="1" t="s">
        <v>417</v>
      </c>
      <c r="G8290" s="1" t="s">
        <v>418</v>
      </c>
      <c r="H8290" s="1" t="s">
        <v>419</v>
      </c>
      <c r="I8290" s="1" t="s">
        <v>16</v>
      </c>
      <c r="J8290" s="1" t="s">
        <v>23</v>
      </c>
      <c r="K8290" s="1" t="s">
        <v>16</v>
      </c>
      <c r="L8290" s="1" t="s">
        <v>16</v>
      </c>
      <c r="M8290" s="1" t="s">
        <v>16</v>
      </c>
      <c r="N8290" s="1" t="s">
        <v>16</v>
      </c>
      <c r="O8290" s="1">
        <v>63.2</v>
      </c>
      <c r="P8290" s="1">
        <v>1.0</v>
      </c>
    </row>
    <row r="8291">
      <c r="A8291" s="1" t="s">
        <v>29</v>
      </c>
      <c r="B8291" s="1" t="s">
        <v>10612</v>
      </c>
      <c r="C8291" s="2" t="s">
        <v>10603</v>
      </c>
      <c r="D8291" s="1" t="s">
        <v>19</v>
      </c>
      <c r="E829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291" s="1" t="s">
        <v>813</v>
      </c>
      <c r="G8291" s="1" t="s">
        <v>814</v>
      </c>
      <c r="H8291" s="1" t="s">
        <v>815</v>
      </c>
      <c r="I8291" s="1" t="s">
        <v>16</v>
      </c>
      <c r="J8291" s="1" t="s">
        <v>23</v>
      </c>
      <c r="K8291" s="1" t="s">
        <v>16</v>
      </c>
      <c r="L8291" s="1" t="s">
        <v>16</v>
      </c>
      <c r="M8291" s="1" t="s">
        <v>16</v>
      </c>
      <c r="N8291" s="1" t="s">
        <v>16</v>
      </c>
      <c r="O8291" s="1">
        <v>71.2</v>
      </c>
      <c r="P8291" s="1">
        <v>1.0</v>
      </c>
    </row>
    <row r="8292">
      <c r="A8292" s="1" t="s">
        <v>29</v>
      </c>
      <c r="B8292" s="1" t="s">
        <v>10613</v>
      </c>
      <c r="C8292" s="2" t="s">
        <v>10603</v>
      </c>
      <c r="D8292" s="1" t="s">
        <v>19</v>
      </c>
      <c r="E829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292" s="1" t="s">
        <v>722</v>
      </c>
      <c r="G8292" s="1" t="s">
        <v>723</v>
      </c>
      <c r="H8292" s="1" t="s">
        <v>724</v>
      </c>
      <c r="I8292" s="1" t="s">
        <v>16</v>
      </c>
      <c r="J8292" s="1" t="s">
        <v>23</v>
      </c>
      <c r="K8292" s="1" t="s">
        <v>16</v>
      </c>
      <c r="L8292" s="1" t="s">
        <v>16</v>
      </c>
      <c r="M8292" s="1" t="s">
        <v>16</v>
      </c>
      <c r="N8292" s="1" t="s">
        <v>16</v>
      </c>
      <c r="O8292" s="1">
        <v>79.2</v>
      </c>
      <c r="P8292" s="1">
        <v>1.0</v>
      </c>
    </row>
    <row r="8293">
      <c r="A8293" s="1" t="s">
        <v>29</v>
      </c>
      <c r="B8293" s="1" t="s">
        <v>10614</v>
      </c>
      <c r="C8293" s="2" t="s">
        <v>10603</v>
      </c>
      <c r="D8293" s="1" t="s">
        <v>19</v>
      </c>
      <c r="E829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293" s="1" t="s">
        <v>26</v>
      </c>
      <c r="G8293" s="1" t="s">
        <v>27</v>
      </c>
      <c r="H8293" s="1" t="s">
        <v>28</v>
      </c>
      <c r="I8293" s="1" t="s">
        <v>16</v>
      </c>
      <c r="J8293" s="1" t="s">
        <v>23</v>
      </c>
      <c r="K8293" s="1" t="s">
        <v>16</v>
      </c>
      <c r="L8293" s="1" t="s">
        <v>16</v>
      </c>
      <c r="M8293" s="1" t="s">
        <v>16</v>
      </c>
      <c r="N8293" s="1" t="s">
        <v>16</v>
      </c>
      <c r="O8293" s="1">
        <v>71.2</v>
      </c>
      <c r="P8293" s="1">
        <v>1.0</v>
      </c>
    </row>
    <row r="8294">
      <c r="A8294" s="1" t="s">
        <v>29</v>
      </c>
      <c r="B8294" s="1" t="s">
        <v>10615</v>
      </c>
      <c r="C8294" s="2" t="s">
        <v>10603</v>
      </c>
      <c r="D8294" s="1" t="s">
        <v>19</v>
      </c>
      <c r="E8294" s="3" t="str">
        <f>HYPERLINK("https://fyndiq.se/produkt/a00b62acc6644fd2/", "2-Pack Samsung Galaxy S10 - Härdat glas 9H – Super kvalitet 3D")</f>
        <v>2-Pack Samsung Galaxy S10 - Härdat glas 9H – Super kvalitet 3D</v>
      </c>
      <c r="F8294" s="1" t="s">
        <v>1291</v>
      </c>
      <c r="G8294" s="1" t="s">
        <v>1292</v>
      </c>
      <c r="H8294" s="1" t="s">
        <v>1293</v>
      </c>
      <c r="I8294" s="1" t="s">
        <v>16</v>
      </c>
      <c r="J8294" s="1" t="s">
        <v>23</v>
      </c>
      <c r="K8294" s="1" t="s">
        <v>16</v>
      </c>
      <c r="L8294" s="1" t="s">
        <v>16</v>
      </c>
      <c r="M8294" s="1" t="s">
        <v>16</v>
      </c>
      <c r="N8294" s="1" t="s">
        <v>16</v>
      </c>
      <c r="O8294" s="1">
        <v>63.2</v>
      </c>
      <c r="P8294" s="1">
        <v>2.0</v>
      </c>
    </row>
    <row r="8295">
      <c r="A8295" s="1" t="s">
        <v>29</v>
      </c>
      <c r="B8295" s="1" t="s">
        <v>10616</v>
      </c>
      <c r="C8295" s="2" t="s">
        <v>10603</v>
      </c>
      <c r="D8295" s="1" t="s">
        <v>19</v>
      </c>
      <c r="E8295" s="3" t="str">
        <f>HYPERLINK("https://fyndiq.se/produkt/ffd808ba7c174af8/", "2-Pack Samsung S22 Skärmskydd &amp; 1-Pack linsskydd -Härdat Glas 9H")</f>
        <v>2-Pack Samsung S22 Skärmskydd &amp; 1-Pack linsskydd -Härdat Glas 9H</v>
      </c>
      <c r="F8295" s="1" t="s">
        <v>179</v>
      </c>
      <c r="G8295" s="1" t="s">
        <v>180</v>
      </c>
      <c r="H8295" s="1" t="s">
        <v>181</v>
      </c>
      <c r="I8295" s="1" t="s">
        <v>16</v>
      </c>
      <c r="J8295" s="1" t="s">
        <v>23</v>
      </c>
      <c r="K8295" s="1" t="s">
        <v>16</v>
      </c>
      <c r="L8295" s="1" t="s">
        <v>16</v>
      </c>
      <c r="M8295" s="1" t="s">
        <v>16</v>
      </c>
      <c r="N8295" s="1" t="s">
        <v>16</v>
      </c>
      <c r="O8295" s="1">
        <v>71.2</v>
      </c>
      <c r="P8295" s="1">
        <v>1.0</v>
      </c>
    </row>
    <row r="8296">
      <c r="A8296" s="1" t="s">
        <v>29</v>
      </c>
      <c r="B8296" s="1" t="s">
        <v>10617</v>
      </c>
      <c r="C8296" s="2" t="s">
        <v>10603</v>
      </c>
      <c r="D8296" s="1" t="s">
        <v>19</v>
      </c>
      <c r="E8296" s="3" t="str">
        <f>HYPERLINK("https://fyndiq.se/produkt/5947f051e8b54742/", "2-Pack MOTOROLA EDGE 40 Skärmskydd - Härdat Glas 9H - Super kvalitet 3D")</f>
        <v>2-Pack MOTOROLA EDGE 40 Skärmskydd - Härdat Glas 9H - Super kvalitet 3D</v>
      </c>
      <c r="F8296" s="1" t="s">
        <v>1065</v>
      </c>
      <c r="G8296" s="1" t="s">
        <v>1066</v>
      </c>
      <c r="H8296" s="1" t="s">
        <v>1067</v>
      </c>
      <c r="I8296" s="1" t="s">
        <v>16</v>
      </c>
      <c r="J8296" s="1" t="s">
        <v>23</v>
      </c>
      <c r="K8296" s="1" t="s">
        <v>16</v>
      </c>
      <c r="L8296" s="1" t="s">
        <v>16</v>
      </c>
      <c r="M8296" s="1" t="s">
        <v>16</v>
      </c>
      <c r="N8296" s="1" t="s">
        <v>16</v>
      </c>
      <c r="O8296" s="1">
        <v>71.2</v>
      </c>
      <c r="P8296" s="1">
        <v>1.0</v>
      </c>
    </row>
    <row r="8297">
      <c r="A8297" s="1" t="s">
        <v>29</v>
      </c>
      <c r="B8297" s="1" t="s">
        <v>10618</v>
      </c>
      <c r="C8297" s="2" t="s">
        <v>10603</v>
      </c>
      <c r="D8297" s="1" t="s">
        <v>19</v>
      </c>
      <c r="E82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297" s="1" t="s">
        <v>26</v>
      </c>
      <c r="G8297" s="1" t="s">
        <v>27</v>
      </c>
      <c r="H8297" s="1" t="s">
        <v>28</v>
      </c>
      <c r="I8297" s="1" t="s">
        <v>16</v>
      </c>
      <c r="J8297" s="1" t="s">
        <v>23</v>
      </c>
      <c r="K8297" s="1" t="s">
        <v>16</v>
      </c>
      <c r="L8297" s="1" t="s">
        <v>16</v>
      </c>
      <c r="M8297" s="1" t="s">
        <v>16</v>
      </c>
      <c r="N8297" s="1" t="s">
        <v>16</v>
      </c>
      <c r="O8297" s="1">
        <v>71.2</v>
      </c>
      <c r="P8297" s="1">
        <v>1.0</v>
      </c>
    </row>
    <row r="8298">
      <c r="A8298" s="1" t="s">
        <v>29</v>
      </c>
      <c r="B8298" s="1" t="s">
        <v>10619</v>
      </c>
      <c r="C8298" s="2" t="s">
        <v>10603</v>
      </c>
      <c r="D8298" s="1" t="s">
        <v>19</v>
      </c>
      <c r="E8298" s="3" t="str">
        <f>HYPERLINK("https://fyndiq.se/produkt/acbd2f15758f4e1c/", "2-Pack Samsung A55 5G Skärmskydd i Härdat Glas")</f>
        <v>2-Pack Samsung A55 5G Skärmskydd i Härdat Glas</v>
      </c>
      <c r="F8298" s="1" t="s">
        <v>982</v>
      </c>
      <c r="G8298" s="1" t="s">
        <v>983</v>
      </c>
      <c r="H8298" s="1" t="s">
        <v>984</v>
      </c>
      <c r="I8298" s="1" t="s">
        <v>16</v>
      </c>
      <c r="J8298" s="1" t="s">
        <v>23</v>
      </c>
      <c r="K8298" s="1" t="s">
        <v>16</v>
      </c>
      <c r="L8298" s="1" t="s">
        <v>16</v>
      </c>
      <c r="M8298" s="1" t="s">
        <v>16</v>
      </c>
      <c r="N8298" s="1" t="s">
        <v>16</v>
      </c>
      <c r="O8298" s="1">
        <v>63.2</v>
      </c>
      <c r="P8298" s="1">
        <v>1.0</v>
      </c>
    </row>
    <row r="8299">
      <c r="A8299" s="1" t="s">
        <v>29</v>
      </c>
      <c r="B8299" s="1" t="s">
        <v>10620</v>
      </c>
      <c r="C8299" s="2" t="s">
        <v>10603</v>
      </c>
      <c r="D8299" s="1" t="s">
        <v>19</v>
      </c>
      <c r="E829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299" s="1" t="s">
        <v>614</v>
      </c>
      <c r="G8299" s="1" t="s">
        <v>615</v>
      </c>
      <c r="H8299" s="1" t="s">
        <v>616</v>
      </c>
      <c r="I8299" s="1" t="s">
        <v>16</v>
      </c>
      <c r="J8299" s="1" t="s">
        <v>23</v>
      </c>
      <c r="K8299" s="1" t="s">
        <v>16</v>
      </c>
      <c r="L8299" s="1" t="s">
        <v>16</v>
      </c>
      <c r="M8299" s="1" t="s">
        <v>16</v>
      </c>
      <c r="N8299" s="1" t="s">
        <v>16</v>
      </c>
      <c r="O8299" s="1">
        <v>71.2</v>
      </c>
      <c r="P8299" s="1">
        <v>1.0</v>
      </c>
    </row>
    <row r="8300">
      <c r="A8300" s="1" t="s">
        <v>29</v>
      </c>
      <c r="B8300" s="1" t="s">
        <v>10621</v>
      </c>
      <c r="C8300" s="2" t="s">
        <v>10603</v>
      </c>
      <c r="D8300" s="1" t="s">
        <v>19</v>
      </c>
      <c r="E8300" s="3" t="str">
        <f>HYPERLINK("https://fyndiq.se/produkt/e9fe6b45dad34f98/", "2-Pack Iphone X / XS / 11 PRO- 9H Härdat Glass - Top Kvalitet")</f>
        <v>2-Pack Iphone X / XS / 11 PRO- 9H Härdat Glass - Top Kvalitet</v>
      </c>
      <c r="F8300" s="1" t="s">
        <v>6168</v>
      </c>
      <c r="G8300" s="1" t="s">
        <v>6169</v>
      </c>
      <c r="H8300" s="1" t="s">
        <v>6170</v>
      </c>
      <c r="I8300" s="1" t="s">
        <v>16</v>
      </c>
      <c r="J8300" s="1" t="s">
        <v>23</v>
      </c>
      <c r="K8300" s="1" t="s">
        <v>16</v>
      </c>
      <c r="L8300" s="1" t="s">
        <v>16</v>
      </c>
      <c r="M8300" s="1" t="s">
        <v>16</v>
      </c>
      <c r="N8300" s="1" t="s">
        <v>16</v>
      </c>
      <c r="O8300" s="1">
        <v>55.2</v>
      </c>
      <c r="P8300" s="1">
        <v>1.0</v>
      </c>
    </row>
    <row r="8301">
      <c r="A8301" s="1" t="s">
        <v>29</v>
      </c>
      <c r="B8301" s="1" t="s">
        <v>10622</v>
      </c>
      <c r="C8301" s="2" t="s">
        <v>10603</v>
      </c>
      <c r="D8301" s="1" t="s">
        <v>19</v>
      </c>
      <c r="E8301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8301" s="1" t="s">
        <v>3112</v>
      </c>
      <c r="G8301" s="1" t="s">
        <v>3113</v>
      </c>
      <c r="H8301" s="1" t="s">
        <v>3114</v>
      </c>
      <c r="I8301" s="1" t="s">
        <v>16</v>
      </c>
      <c r="J8301" s="1" t="s">
        <v>23</v>
      </c>
      <c r="K8301" s="1" t="s">
        <v>16</v>
      </c>
      <c r="L8301" s="1" t="s">
        <v>16</v>
      </c>
      <c r="M8301" s="1" t="s">
        <v>16</v>
      </c>
      <c r="N8301" s="1" t="s">
        <v>16</v>
      </c>
      <c r="O8301" s="1">
        <v>63.2</v>
      </c>
      <c r="P8301" s="1">
        <v>1.0</v>
      </c>
    </row>
    <row r="8302">
      <c r="A8302" s="1" t="s">
        <v>29</v>
      </c>
      <c r="B8302" s="1" t="s">
        <v>10623</v>
      </c>
      <c r="C8302" s="2" t="s">
        <v>10603</v>
      </c>
      <c r="D8302" s="1" t="s">
        <v>19</v>
      </c>
      <c r="E830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302" s="1" t="s">
        <v>26</v>
      </c>
      <c r="G8302" s="1" t="s">
        <v>27</v>
      </c>
      <c r="H8302" s="1" t="s">
        <v>28</v>
      </c>
      <c r="I8302" s="1" t="s">
        <v>16</v>
      </c>
      <c r="J8302" s="1" t="s">
        <v>23</v>
      </c>
      <c r="K8302" s="1" t="s">
        <v>16</v>
      </c>
      <c r="L8302" s="1" t="s">
        <v>16</v>
      </c>
      <c r="M8302" s="1" t="s">
        <v>16</v>
      </c>
      <c r="N8302" s="1" t="s">
        <v>16</v>
      </c>
      <c r="O8302" s="1">
        <v>71.2</v>
      </c>
      <c r="P8302" s="1">
        <v>1.0</v>
      </c>
    </row>
    <row r="8303">
      <c r="A8303" s="1" t="s">
        <v>29</v>
      </c>
      <c r="B8303" s="1" t="s">
        <v>10624</v>
      </c>
      <c r="C8303" s="2" t="s">
        <v>10603</v>
      </c>
      <c r="D8303" s="1" t="s">
        <v>19</v>
      </c>
      <c r="E8303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8303" s="1" t="s">
        <v>35</v>
      </c>
      <c r="G8303" s="1" t="s">
        <v>36</v>
      </c>
      <c r="H8303" s="1" t="s">
        <v>37</v>
      </c>
      <c r="I8303" s="1" t="s">
        <v>16</v>
      </c>
      <c r="J8303" s="1" t="s">
        <v>23</v>
      </c>
      <c r="K8303" s="1" t="s">
        <v>16</v>
      </c>
      <c r="L8303" s="1" t="s">
        <v>16</v>
      </c>
      <c r="M8303" s="1" t="s">
        <v>16</v>
      </c>
      <c r="N8303" s="1" t="s">
        <v>16</v>
      </c>
      <c r="O8303" s="1">
        <v>63.2</v>
      </c>
      <c r="P8303" s="1">
        <v>1.0</v>
      </c>
    </row>
    <row r="8304">
      <c r="A8304" s="1" t="s">
        <v>29</v>
      </c>
      <c r="B8304" s="1" t="s">
        <v>10625</v>
      </c>
      <c r="C8304" s="2" t="s">
        <v>10603</v>
      </c>
      <c r="D8304" s="1" t="s">
        <v>19</v>
      </c>
      <c r="E8304" s="3" t="str">
        <f>HYPERLINK("https://fyndiq.se/produkt/c90b30d5114944e3/", "2 Pack - Samsung S21 PLUS - 9H Härdat Glass - 3D Super Kvalitet")</f>
        <v>2 Pack - Samsung S21 PLUS - 9H Härdat Glass - 3D Super Kvalitet</v>
      </c>
      <c r="F8304" s="1" t="s">
        <v>4670</v>
      </c>
      <c r="G8304" s="1" t="s">
        <v>4671</v>
      </c>
      <c r="H8304" s="1" t="s">
        <v>4672</v>
      </c>
      <c r="I8304" s="1" t="s">
        <v>16</v>
      </c>
      <c r="J8304" s="1" t="s">
        <v>23</v>
      </c>
      <c r="K8304" s="1" t="s">
        <v>16</v>
      </c>
      <c r="L8304" s="1" t="s">
        <v>16</v>
      </c>
      <c r="M8304" s="1" t="s">
        <v>16</v>
      </c>
      <c r="N8304" s="1" t="s">
        <v>16</v>
      </c>
      <c r="O8304" s="1">
        <v>63.2</v>
      </c>
      <c r="P8304" s="1">
        <v>1.0</v>
      </c>
    </row>
    <row r="8305">
      <c r="A8305" s="1" t="s">
        <v>29</v>
      </c>
      <c r="B8305" s="1" t="s">
        <v>10626</v>
      </c>
      <c r="C8305" s="2" t="s">
        <v>10603</v>
      </c>
      <c r="D8305" s="1" t="s">
        <v>19</v>
      </c>
      <c r="E8305" s="3" t="str">
        <f>HYPERLINK("https://fyndiq.se/produkt/e4b87757208946c3/", "2-Pack Samsung S10E Skärmskydd - Härdat Glas 9H - Super kvalitet 3D")</f>
        <v>2-Pack Samsung S10E Skärmskydd - Härdat Glas 9H - Super kvalitet 3D</v>
      </c>
      <c r="F8305" s="1" t="s">
        <v>95</v>
      </c>
      <c r="G8305" s="1" t="s">
        <v>96</v>
      </c>
      <c r="H8305" s="1" t="s">
        <v>97</v>
      </c>
      <c r="I8305" s="1" t="s">
        <v>16</v>
      </c>
      <c r="J8305" s="1" t="s">
        <v>23</v>
      </c>
      <c r="K8305" s="1" t="s">
        <v>16</v>
      </c>
      <c r="L8305" s="1" t="s">
        <v>16</v>
      </c>
      <c r="M8305" s="1" t="s">
        <v>16</v>
      </c>
      <c r="N8305" s="1" t="s">
        <v>16</v>
      </c>
      <c r="O8305" s="1">
        <v>63.2</v>
      </c>
      <c r="P8305" s="1">
        <v>1.0</v>
      </c>
    </row>
    <row r="8306">
      <c r="A8306" s="1" t="s">
        <v>29</v>
      </c>
      <c r="B8306" s="1" t="s">
        <v>10627</v>
      </c>
      <c r="C8306" s="2" t="s">
        <v>10603</v>
      </c>
      <c r="D8306" s="1" t="s">
        <v>19</v>
      </c>
      <c r="E8306" s="3" t="str">
        <f>HYPERLINK("https://fyndiq.se/produkt/ef10e4ba492c46df/", "2-Pack Samsung S23 FE 5G - 9H Härdat Glass - Super Kvalitet 3D")</f>
        <v>2-Pack Samsung S23 FE 5G - 9H Härdat Glass - Super Kvalitet 3D</v>
      </c>
      <c r="F8306" s="1" t="s">
        <v>2521</v>
      </c>
      <c r="G8306" s="1" t="s">
        <v>2522</v>
      </c>
      <c r="H8306" s="1" t="s">
        <v>2523</v>
      </c>
      <c r="I8306" s="1" t="s">
        <v>16</v>
      </c>
      <c r="J8306" s="1" t="s">
        <v>23</v>
      </c>
      <c r="K8306" s="1" t="s">
        <v>16</v>
      </c>
      <c r="L8306" s="1" t="s">
        <v>16</v>
      </c>
      <c r="M8306" s="1" t="s">
        <v>16</v>
      </c>
      <c r="N8306" s="1" t="s">
        <v>16</v>
      </c>
      <c r="O8306" s="1">
        <v>63.2</v>
      </c>
      <c r="P8306" s="1">
        <v>1.0</v>
      </c>
    </row>
    <row r="8307">
      <c r="A8307" s="1" t="s">
        <v>29</v>
      </c>
      <c r="B8307" s="1" t="s">
        <v>10628</v>
      </c>
      <c r="C8307" s="2" t="s">
        <v>10603</v>
      </c>
      <c r="D8307" s="1" t="s">
        <v>19</v>
      </c>
      <c r="E8307" s="3" t="str">
        <f>HYPERLINK("https://fyndiq.se/produkt/7f14e739962c4877/", "Skärmskydd Huawei P30, 3D härdat glas, bubbelfri, hög kvalitet.")</f>
        <v>Skärmskydd Huawei P30, 3D härdat glas, bubbelfri, hög kvalitet.</v>
      </c>
      <c r="F8307" s="1" t="s">
        <v>3346</v>
      </c>
      <c r="G8307" s="1" t="s">
        <v>3347</v>
      </c>
      <c r="H8307" s="1" t="s">
        <v>3348</v>
      </c>
      <c r="I8307" s="1" t="s">
        <v>16</v>
      </c>
      <c r="J8307" s="1" t="s">
        <v>23</v>
      </c>
      <c r="K8307" s="1" t="s">
        <v>16</v>
      </c>
      <c r="L8307" s="1" t="s">
        <v>16</v>
      </c>
      <c r="M8307" s="1" t="s">
        <v>16</v>
      </c>
      <c r="N8307" s="1" t="s">
        <v>16</v>
      </c>
      <c r="O8307" s="1">
        <v>55.2</v>
      </c>
      <c r="P8307" s="1">
        <v>1.0</v>
      </c>
    </row>
    <row r="8308">
      <c r="A8308" s="1" t="s">
        <v>29</v>
      </c>
      <c r="B8308" s="1" t="s">
        <v>10629</v>
      </c>
      <c r="C8308" s="2" t="s">
        <v>10603</v>
      </c>
      <c r="D8308" s="1" t="s">
        <v>19</v>
      </c>
      <c r="E8308" s="3" t="str">
        <f>HYPERLINK("https://fyndiq.se/produkt/df733e838e0d403c/", "2-pack - iPhone 12 Mini - 9H Härdat Glass - Top Kvalitet")</f>
        <v>2-pack - iPhone 12 Mini - 9H Härdat Glass - Top Kvalitet</v>
      </c>
      <c r="F8308" s="1" t="s">
        <v>6336</v>
      </c>
      <c r="G8308" s="1" t="s">
        <v>6337</v>
      </c>
      <c r="H8308" s="1" t="s">
        <v>2067</v>
      </c>
      <c r="I8308" s="1" t="s">
        <v>16</v>
      </c>
      <c r="J8308" s="1" t="s">
        <v>23</v>
      </c>
      <c r="K8308" s="1" t="s">
        <v>16</v>
      </c>
      <c r="L8308" s="1" t="s">
        <v>16</v>
      </c>
      <c r="M8308" s="1" t="s">
        <v>16</v>
      </c>
      <c r="N8308" s="1" t="s">
        <v>16</v>
      </c>
      <c r="O8308" s="1">
        <v>55.2</v>
      </c>
      <c r="P8308" s="1">
        <v>1.0</v>
      </c>
    </row>
    <row r="8309">
      <c r="A8309" s="1" t="s">
        <v>29</v>
      </c>
      <c r="B8309" s="1" t="s">
        <v>10630</v>
      </c>
      <c r="C8309" s="2" t="s">
        <v>10603</v>
      </c>
      <c r="D8309" s="1" t="s">
        <v>19</v>
      </c>
      <c r="E830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309" s="1" t="s">
        <v>103</v>
      </c>
      <c r="G8309" s="1" t="s">
        <v>104</v>
      </c>
      <c r="H8309" s="1" t="s">
        <v>105</v>
      </c>
      <c r="I8309" s="1" t="s">
        <v>16</v>
      </c>
      <c r="J8309" s="1" t="s">
        <v>23</v>
      </c>
      <c r="K8309" s="1" t="s">
        <v>16</v>
      </c>
      <c r="L8309" s="1" t="s">
        <v>16</v>
      </c>
      <c r="M8309" s="1" t="s">
        <v>16</v>
      </c>
      <c r="N8309" s="1" t="s">
        <v>16</v>
      </c>
      <c r="O8309" s="1">
        <v>63.2</v>
      </c>
      <c r="P8309" s="1">
        <v>1.0</v>
      </c>
    </row>
    <row r="8310">
      <c r="A8310" s="1" t="s">
        <v>29</v>
      </c>
      <c r="B8310" s="1" t="s">
        <v>10631</v>
      </c>
      <c r="C8310" s="2" t="s">
        <v>10603</v>
      </c>
      <c r="D8310" s="1" t="s">
        <v>19</v>
      </c>
      <c r="E831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310" s="1" t="s">
        <v>183</v>
      </c>
      <c r="G8310" s="1" t="s">
        <v>184</v>
      </c>
      <c r="H8310" s="1" t="s">
        <v>185</v>
      </c>
      <c r="I8310" s="1" t="s">
        <v>16</v>
      </c>
      <c r="J8310" s="1" t="s">
        <v>23</v>
      </c>
      <c r="K8310" s="1" t="s">
        <v>16</v>
      </c>
      <c r="L8310" s="1" t="s">
        <v>16</v>
      </c>
      <c r="M8310" s="1" t="s">
        <v>16</v>
      </c>
      <c r="N8310" s="1" t="s">
        <v>16</v>
      </c>
      <c r="O8310" s="1">
        <v>79.2</v>
      </c>
      <c r="P8310" s="1">
        <v>1.0</v>
      </c>
    </row>
    <row r="8311">
      <c r="A8311" s="1" t="s">
        <v>29</v>
      </c>
      <c r="B8311" s="1" t="s">
        <v>10632</v>
      </c>
      <c r="C8311" s="2" t="s">
        <v>10603</v>
      </c>
      <c r="D8311" s="1" t="s">
        <v>19</v>
      </c>
      <c r="E8311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8311" s="1" t="s">
        <v>1377</v>
      </c>
      <c r="G8311" s="1" t="s">
        <v>1378</v>
      </c>
      <c r="H8311" s="1" t="s">
        <v>1379</v>
      </c>
      <c r="I8311" s="1" t="s">
        <v>16</v>
      </c>
      <c r="J8311" s="1" t="s">
        <v>23</v>
      </c>
      <c r="K8311" s="1" t="s">
        <v>16</v>
      </c>
      <c r="L8311" s="1" t="s">
        <v>16</v>
      </c>
      <c r="M8311" s="1" t="s">
        <v>16</v>
      </c>
      <c r="N8311" s="1" t="s">
        <v>16</v>
      </c>
      <c r="O8311" s="1">
        <v>79.2</v>
      </c>
      <c r="P8311" s="1">
        <v>1.0</v>
      </c>
    </row>
    <row r="8312">
      <c r="A8312" s="1" t="s">
        <v>29</v>
      </c>
      <c r="B8312" s="1" t="s">
        <v>10633</v>
      </c>
      <c r="C8312" s="2" t="s">
        <v>10603</v>
      </c>
      <c r="D8312" s="1" t="s">
        <v>19</v>
      </c>
      <c r="E8312" s="3" t="str">
        <f>HYPERLINK("https://fyndiq.se/produkt/925ae49423884615/", "2-Pack Samsung S22 Ultra Skärmskydd &amp; 1-Pack linsskydd -9H GLAS")</f>
        <v>2-Pack Samsung S22 Ultra Skärmskydd &amp; 1-Pack linsskydd -9H GLAS</v>
      </c>
      <c r="F8312" s="1" t="s">
        <v>335</v>
      </c>
      <c r="G8312" s="1" t="s">
        <v>336</v>
      </c>
      <c r="H8312" s="1" t="s">
        <v>337</v>
      </c>
      <c r="I8312" s="1" t="s">
        <v>16</v>
      </c>
      <c r="J8312" s="1" t="s">
        <v>23</v>
      </c>
      <c r="K8312" s="1" t="s">
        <v>16</v>
      </c>
      <c r="L8312" s="1" t="s">
        <v>16</v>
      </c>
      <c r="M8312" s="1" t="s">
        <v>16</v>
      </c>
      <c r="N8312" s="1" t="s">
        <v>16</v>
      </c>
      <c r="O8312" s="1">
        <v>71.2</v>
      </c>
      <c r="P8312" s="1">
        <v>1.0</v>
      </c>
    </row>
    <row r="8313">
      <c r="A8313" s="1" t="s">
        <v>29</v>
      </c>
      <c r="B8313" s="1" t="s">
        <v>10634</v>
      </c>
      <c r="C8313" s="2" t="s">
        <v>10603</v>
      </c>
      <c r="D8313" s="1" t="s">
        <v>19</v>
      </c>
      <c r="E831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313" s="1" t="s">
        <v>813</v>
      </c>
      <c r="G8313" s="1" t="s">
        <v>814</v>
      </c>
      <c r="H8313" s="1" t="s">
        <v>815</v>
      </c>
      <c r="I8313" s="1" t="s">
        <v>16</v>
      </c>
      <c r="J8313" s="1" t="s">
        <v>23</v>
      </c>
      <c r="K8313" s="1" t="s">
        <v>16</v>
      </c>
      <c r="L8313" s="1" t="s">
        <v>16</v>
      </c>
      <c r="M8313" s="1" t="s">
        <v>16</v>
      </c>
      <c r="N8313" s="1" t="s">
        <v>16</v>
      </c>
      <c r="O8313" s="1">
        <v>71.2</v>
      </c>
      <c r="P8313" s="1">
        <v>1.0</v>
      </c>
    </row>
    <row r="8314">
      <c r="A8314" s="1" t="s">
        <v>29</v>
      </c>
      <c r="B8314" s="1" t="s">
        <v>10635</v>
      </c>
      <c r="C8314" s="2" t="s">
        <v>10603</v>
      </c>
      <c r="D8314" s="1" t="s">
        <v>19</v>
      </c>
      <c r="E8314" s="3" t="str">
        <f>HYPERLINK("https://fyndiq.se/produkt/56c72c0ba5f749b5/", "2-Pack SAMSUNG S24 Skärmskydd - Härdat Glas 9H - Super kvalitet 3D")</f>
        <v>2-Pack SAMSUNG S24 Skärmskydd - Härdat Glas 9H - Super kvalitet 3D</v>
      </c>
      <c r="F8314" s="1" t="s">
        <v>263</v>
      </c>
      <c r="G8314" s="1" t="s">
        <v>264</v>
      </c>
      <c r="H8314" s="1" t="s">
        <v>265</v>
      </c>
      <c r="I8314" s="1" t="s">
        <v>16</v>
      </c>
      <c r="J8314" s="1" t="s">
        <v>23</v>
      </c>
      <c r="K8314" s="1" t="s">
        <v>16</v>
      </c>
      <c r="L8314" s="1" t="s">
        <v>16</v>
      </c>
      <c r="M8314" s="1" t="s">
        <v>16</v>
      </c>
      <c r="N8314" s="1" t="s">
        <v>16</v>
      </c>
      <c r="O8314" s="1">
        <v>71.2</v>
      </c>
      <c r="P8314" s="1">
        <v>1.0</v>
      </c>
    </row>
    <row r="8315">
      <c r="A8315" s="1" t="s">
        <v>29</v>
      </c>
      <c r="B8315" s="1" t="s">
        <v>10636</v>
      </c>
      <c r="C8315" s="2" t="s">
        <v>10603</v>
      </c>
      <c r="D8315" s="1" t="s">
        <v>19</v>
      </c>
      <c r="E8315" s="3" t="str">
        <f>HYPERLINK("https://fyndiq.se/produkt/9e488e35f28b4b0b/", "2-Pack GOOGLE PIXEL 6A Skärmskydd - Härdat Glas 9H - Super kvalitet 3D")</f>
        <v>2-Pack GOOGLE PIXEL 6A Skärmskydd - Härdat Glas 9H - Super kvalitet 3D</v>
      </c>
      <c r="F8315" s="1" t="s">
        <v>196</v>
      </c>
      <c r="G8315" s="1" t="s">
        <v>197</v>
      </c>
      <c r="H8315" s="1" t="s">
        <v>198</v>
      </c>
      <c r="I8315" s="1" t="s">
        <v>1230</v>
      </c>
      <c r="J8315" s="1" t="s">
        <v>23</v>
      </c>
      <c r="K8315" s="1" t="s">
        <v>16</v>
      </c>
      <c r="L8315" s="1" t="s">
        <v>16</v>
      </c>
      <c r="M8315" s="1" t="s">
        <v>16</v>
      </c>
      <c r="N8315" s="1" t="s">
        <v>16</v>
      </c>
      <c r="O8315" s="1">
        <v>63.2</v>
      </c>
      <c r="P8315" s="1">
        <v>1.0</v>
      </c>
    </row>
    <row r="8316">
      <c r="A8316" s="1" t="s">
        <v>29</v>
      </c>
      <c r="B8316" s="1" t="s">
        <v>10637</v>
      </c>
      <c r="C8316" s="2" t="s">
        <v>10603</v>
      </c>
      <c r="D8316" s="1" t="s">
        <v>19</v>
      </c>
      <c r="E8316" s="3" t="str">
        <f>HYPERLINK("https://fyndiq.se/produkt/f676a7aac02c44c9/", "2-Pack OnePlus 9 Pro 5G - Härdat Glas 9H - Super kvalitet 3D Skärmskydd")</f>
        <v>2-Pack OnePlus 9 Pro 5G - Härdat Glas 9H - Super kvalitet 3D Skärmskydd</v>
      </c>
      <c r="F8316" s="1" t="s">
        <v>208</v>
      </c>
      <c r="G8316" s="1" t="s">
        <v>209</v>
      </c>
      <c r="H8316" s="1" t="s">
        <v>210</v>
      </c>
      <c r="I8316" s="1" t="s">
        <v>16</v>
      </c>
      <c r="J8316" s="1" t="s">
        <v>23</v>
      </c>
      <c r="K8316" s="1" t="s">
        <v>16</v>
      </c>
      <c r="L8316" s="1" t="s">
        <v>16</v>
      </c>
      <c r="M8316" s="1" t="s">
        <v>16</v>
      </c>
      <c r="N8316" s="1" t="s">
        <v>16</v>
      </c>
      <c r="O8316" s="1">
        <v>71.2</v>
      </c>
      <c r="P8316" s="1">
        <v>1.0</v>
      </c>
    </row>
    <row r="8317">
      <c r="A8317" s="1" t="s">
        <v>29</v>
      </c>
      <c r="B8317" s="1" t="s">
        <v>10638</v>
      </c>
      <c r="C8317" s="2" t="s">
        <v>10603</v>
      </c>
      <c r="D8317" s="1" t="s">
        <v>19</v>
      </c>
      <c r="E8317" s="3" t="str">
        <f>HYPERLINK("https://fyndiq.se/produkt/4e95e5e2a94c44df/", "Samsung S8 Plus -  Härdat Glass - 3D Heltäckande Kkärmskydd")</f>
        <v>Samsung S8 Plus -  Härdat Glass - 3D Heltäckande Kkärmskydd</v>
      </c>
      <c r="F8317" s="1" t="s">
        <v>1053</v>
      </c>
      <c r="G8317" s="1" t="s">
        <v>1054</v>
      </c>
      <c r="H8317" s="1" t="s">
        <v>1055</v>
      </c>
      <c r="I8317" s="1" t="s">
        <v>16</v>
      </c>
      <c r="J8317" s="1" t="s">
        <v>23</v>
      </c>
      <c r="K8317" s="1" t="s">
        <v>16</v>
      </c>
      <c r="L8317" s="1" t="s">
        <v>16</v>
      </c>
      <c r="M8317" s="1" t="s">
        <v>16</v>
      </c>
      <c r="N8317" s="1" t="s">
        <v>16</v>
      </c>
      <c r="O8317" s="1">
        <v>55.2</v>
      </c>
      <c r="P8317" s="1">
        <v>1.0</v>
      </c>
    </row>
    <row r="8318">
      <c r="A8318" s="1" t="s">
        <v>29</v>
      </c>
      <c r="B8318" s="1" t="s">
        <v>10639</v>
      </c>
      <c r="C8318" s="2" t="s">
        <v>10603</v>
      </c>
      <c r="D8318" s="1" t="s">
        <v>19</v>
      </c>
      <c r="E831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318" s="1" t="s">
        <v>760</v>
      </c>
      <c r="G8318" s="1" t="s">
        <v>761</v>
      </c>
      <c r="H8318" s="1" t="s">
        <v>762</v>
      </c>
      <c r="I8318" s="1" t="s">
        <v>16</v>
      </c>
      <c r="J8318" s="1" t="s">
        <v>23</v>
      </c>
      <c r="K8318" s="1" t="s">
        <v>16</v>
      </c>
      <c r="L8318" s="1" t="s">
        <v>16</v>
      </c>
      <c r="M8318" s="1" t="s">
        <v>16</v>
      </c>
      <c r="N8318" s="1" t="s">
        <v>16</v>
      </c>
      <c r="O8318" s="1">
        <v>63.2</v>
      </c>
      <c r="P8318" s="1">
        <v>1.0</v>
      </c>
    </row>
    <row r="8319">
      <c r="A8319" s="1" t="s">
        <v>29</v>
      </c>
      <c r="B8319" s="1" t="s">
        <v>10640</v>
      </c>
      <c r="C8319" s="2" t="s">
        <v>10603</v>
      </c>
      <c r="D8319" s="1" t="s">
        <v>19</v>
      </c>
      <c r="E831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319" s="1" t="s">
        <v>813</v>
      </c>
      <c r="G8319" s="1" t="s">
        <v>814</v>
      </c>
      <c r="H8319" s="1" t="s">
        <v>815</v>
      </c>
      <c r="I8319" s="1" t="s">
        <v>16</v>
      </c>
      <c r="J8319" s="1" t="s">
        <v>23</v>
      </c>
      <c r="K8319" s="1" t="s">
        <v>16</v>
      </c>
      <c r="L8319" s="1" t="s">
        <v>16</v>
      </c>
      <c r="M8319" s="1" t="s">
        <v>16</v>
      </c>
      <c r="N8319" s="1" t="s">
        <v>16</v>
      </c>
      <c r="O8319" s="1">
        <v>71.2</v>
      </c>
      <c r="P8319" s="1">
        <v>1.0</v>
      </c>
    </row>
    <row r="8320">
      <c r="A8320" s="1" t="s">
        <v>29</v>
      </c>
      <c r="B8320" s="1" t="s">
        <v>10641</v>
      </c>
      <c r="C8320" s="2" t="s">
        <v>10603</v>
      </c>
      <c r="D8320" s="1" t="s">
        <v>19</v>
      </c>
      <c r="E8320" s="3" t="str">
        <f>HYPERLINK("https://fyndiq.se/produkt/f2c164e932234570/", "2-Pack HUAWEI P30 PRO Skärmskydd - Härdat Glas 9H - Super kvalitet 3D")</f>
        <v>2-Pack HUAWEI P30 PRO Skärmskydd - Härdat Glas 9H - Super kvalitet 3D</v>
      </c>
      <c r="F8320" s="1" t="s">
        <v>267</v>
      </c>
      <c r="G8320" s="1" t="s">
        <v>268</v>
      </c>
      <c r="H8320" s="1" t="s">
        <v>269</v>
      </c>
      <c r="I8320" s="1" t="s">
        <v>16</v>
      </c>
      <c r="J8320" s="1" t="s">
        <v>23</v>
      </c>
      <c r="K8320" s="1" t="s">
        <v>16</v>
      </c>
      <c r="L8320" s="1" t="s">
        <v>16</v>
      </c>
      <c r="M8320" s="1" t="s">
        <v>16</v>
      </c>
      <c r="N8320" s="1" t="s">
        <v>16</v>
      </c>
      <c r="O8320" s="1">
        <v>63.2</v>
      </c>
      <c r="P8320" s="1">
        <v>1.0</v>
      </c>
    </row>
    <row r="8321">
      <c r="A8321" s="1" t="s">
        <v>29</v>
      </c>
      <c r="B8321" s="1" t="s">
        <v>10642</v>
      </c>
      <c r="C8321" s="2" t="s">
        <v>10603</v>
      </c>
      <c r="D8321" s="1" t="s">
        <v>19</v>
      </c>
      <c r="E8321" s="3" t="str">
        <f>HYPERLINK("https://fyndiq.se/produkt/f7b16236096d401a/", "2-Pack Google Pixel 7A - Härdat glas 9H - Super kvalitet 3D Skärmskydd")</f>
        <v>2-Pack Google Pixel 7A - Härdat glas 9H - Super kvalitet 3D Skärmskydd</v>
      </c>
      <c r="F8321" s="1" t="s">
        <v>852</v>
      </c>
      <c r="G8321" s="1" t="s">
        <v>853</v>
      </c>
      <c r="H8321" s="1" t="s">
        <v>854</v>
      </c>
      <c r="I8321" s="1" t="s">
        <v>16</v>
      </c>
      <c r="J8321" s="1" t="s">
        <v>23</v>
      </c>
      <c r="K8321" s="1" t="s">
        <v>16</v>
      </c>
      <c r="L8321" s="1" t="s">
        <v>16</v>
      </c>
      <c r="M8321" s="1" t="s">
        <v>16</v>
      </c>
      <c r="N8321" s="1" t="s">
        <v>16</v>
      </c>
      <c r="O8321" s="1">
        <v>63.2</v>
      </c>
      <c r="P8321" s="1">
        <v>1.0</v>
      </c>
    </row>
    <row r="8322">
      <c r="A8322" s="1" t="s">
        <v>29</v>
      </c>
      <c r="B8322" s="1" t="s">
        <v>10643</v>
      </c>
      <c r="C8322" s="2" t="s">
        <v>10603</v>
      </c>
      <c r="D8322" s="1" t="s">
        <v>19</v>
      </c>
      <c r="E8322" s="3" t="str">
        <f>HYPERLINK("https://fyndiq.se/produkt/311d90a74d234421/", "2 Pack Xiaomi 12 - Härdat glas 9H-Super kvalitet 3D Skärmskydd")</f>
        <v>2 Pack Xiaomi 12 - Härdat glas 9H-Super kvalitet 3D Skärmskydd</v>
      </c>
      <c r="F8322" s="1" t="s">
        <v>582</v>
      </c>
      <c r="G8322" s="1" t="s">
        <v>583</v>
      </c>
      <c r="H8322" s="1" t="s">
        <v>584</v>
      </c>
      <c r="I8322" s="1" t="s">
        <v>1230</v>
      </c>
      <c r="J8322" s="1" t="s">
        <v>23</v>
      </c>
      <c r="K8322" s="1" t="s">
        <v>16</v>
      </c>
      <c r="L8322" s="1" t="s">
        <v>16</v>
      </c>
      <c r="M8322" s="1" t="s">
        <v>16</v>
      </c>
      <c r="N8322" s="1" t="s">
        <v>16</v>
      </c>
      <c r="O8322" s="1">
        <v>63.2</v>
      </c>
      <c r="P8322" s="1">
        <v>1.0</v>
      </c>
    </row>
    <row r="8323">
      <c r="A8323" s="1" t="s">
        <v>29</v>
      </c>
      <c r="B8323" s="1" t="s">
        <v>10644</v>
      </c>
      <c r="C8323" s="2" t="s">
        <v>10603</v>
      </c>
      <c r="D8323" s="1" t="s">
        <v>19</v>
      </c>
      <c r="E8323" s="3" t="str">
        <f>HYPERLINK("https://fyndiq.se/produkt/bebcd96037d442d6/", "Xiaomi 11T Pro 5G - Härdat glas 9H-Super kvalitet 3D Skärmskydd")</f>
        <v>Xiaomi 11T Pro 5G - Härdat glas 9H-Super kvalitet 3D Skärmskydd</v>
      </c>
      <c r="F8323" s="1" t="s">
        <v>2772</v>
      </c>
      <c r="G8323" s="1" t="s">
        <v>2773</v>
      </c>
      <c r="H8323" s="1" t="s">
        <v>2774</v>
      </c>
      <c r="I8323" s="1" t="s">
        <v>16</v>
      </c>
      <c r="J8323" s="1" t="s">
        <v>23</v>
      </c>
      <c r="K8323" s="1" t="s">
        <v>16</v>
      </c>
      <c r="L8323" s="1" t="s">
        <v>16</v>
      </c>
      <c r="M8323" s="1" t="s">
        <v>16</v>
      </c>
      <c r="N8323" s="1" t="s">
        <v>16</v>
      </c>
      <c r="O8323" s="1">
        <v>55.2</v>
      </c>
      <c r="P8323" s="1">
        <v>1.0</v>
      </c>
    </row>
    <row r="8324">
      <c r="A8324" s="1" t="s">
        <v>29</v>
      </c>
      <c r="B8324" s="1" t="s">
        <v>10645</v>
      </c>
      <c r="C8324" s="2" t="s">
        <v>10603</v>
      </c>
      <c r="D8324" s="1" t="s">
        <v>19</v>
      </c>
      <c r="E8324" s="3" t="str">
        <f>HYPERLINK("https://fyndiq.se/produkt/e19fcc2ab2124f8a/", "2-Pack Iphone 13 Pro - 9H Härdat Glass - Top Kvalitet  3D")</f>
        <v>2-Pack Iphone 13 Pro - 9H Härdat Glass - Top Kvalitet  3D</v>
      </c>
      <c r="F8324" s="1" t="s">
        <v>555</v>
      </c>
      <c r="G8324" s="1" t="s">
        <v>556</v>
      </c>
      <c r="H8324" s="1" t="s">
        <v>557</v>
      </c>
      <c r="I8324" s="1" t="s">
        <v>1230</v>
      </c>
      <c r="J8324" s="1" t="s">
        <v>9</v>
      </c>
      <c r="K8324" s="2" t="s">
        <v>9672</v>
      </c>
      <c r="L8324" s="1" t="s">
        <v>2602</v>
      </c>
      <c r="M8324" s="1" t="s">
        <v>16</v>
      </c>
      <c r="N8324" s="1" t="s">
        <v>16</v>
      </c>
      <c r="O8324" s="1">
        <v>55.2</v>
      </c>
      <c r="P8324" s="1">
        <v>1.0</v>
      </c>
    </row>
    <row r="8325">
      <c r="A8325" s="1" t="s">
        <v>29</v>
      </c>
      <c r="B8325" s="1" t="s">
        <v>10646</v>
      </c>
      <c r="C8325" s="2" t="s">
        <v>10603</v>
      </c>
      <c r="D8325" s="1" t="s">
        <v>19</v>
      </c>
      <c r="E8325" s="3" t="str">
        <f>HYPERLINK("https://fyndiq.se/produkt/925ae49423884615/", "2-Pack Samsung S22 Ultra Skärmskydd &amp; 1-Pack linsskydd -9H GLAS")</f>
        <v>2-Pack Samsung S22 Ultra Skärmskydd &amp; 1-Pack linsskydd -9H GLAS</v>
      </c>
      <c r="F8325" s="1" t="s">
        <v>335</v>
      </c>
      <c r="G8325" s="1" t="s">
        <v>336</v>
      </c>
      <c r="H8325" s="1" t="s">
        <v>337</v>
      </c>
      <c r="I8325" s="1" t="s">
        <v>16</v>
      </c>
      <c r="J8325" s="1" t="s">
        <v>23</v>
      </c>
      <c r="K8325" s="1" t="s">
        <v>16</v>
      </c>
      <c r="L8325" s="1" t="s">
        <v>16</v>
      </c>
      <c r="M8325" s="1" t="s">
        <v>16</v>
      </c>
      <c r="N8325" s="1" t="s">
        <v>16</v>
      </c>
      <c r="O8325" s="1">
        <v>71.2</v>
      </c>
      <c r="P8325" s="1">
        <v>1.0</v>
      </c>
    </row>
    <row r="8326">
      <c r="A8326" s="1" t="s">
        <v>29</v>
      </c>
      <c r="B8326" s="1" t="s">
        <v>10647</v>
      </c>
      <c r="C8326" s="2" t="s">
        <v>10603</v>
      </c>
      <c r="D8326" s="1" t="s">
        <v>19</v>
      </c>
      <c r="E8326" s="3" t="str">
        <f>HYPERLINK("https://fyndiq.se/produkt/06106438a7a14dfc/", "2-Pack Xiaomi 13T Pro - Härdat glas 9H - Super kvalitet 3D Skärmskydd")</f>
        <v>2-Pack Xiaomi 13T Pro - Härdat glas 9H - Super kvalitet 3D Skärmskydd</v>
      </c>
      <c r="F8326" s="1" t="s">
        <v>883</v>
      </c>
      <c r="G8326" s="1" t="s">
        <v>884</v>
      </c>
      <c r="H8326" s="1" t="s">
        <v>885</v>
      </c>
      <c r="I8326" s="1" t="s">
        <v>16</v>
      </c>
      <c r="J8326" s="1" t="s">
        <v>23</v>
      </c>
      <c r="K8326" s="1" t="s">
        <v>16</v>
      </c>
      <c r="L8326" s="1" t="s">
        <v>16</v>
      </c>
      <c r="M8326" s="1" t="s">
        <v>16</v>
      </c>
      <c r="N8326" s="1" t="s">
        <v>16</v>
      </c>
      <c r="O8326" s="1">
        <v>63.2</v>
      </c>
      <c r="P8326" s="1">
        <v>2.0</v>
      </c>
    </row>
    <row r="8327">
      <c r="A8327" s="1" t="s">
        <v>29</v>
      </c>
      <c r="B8327" s="1" t="s">
        <v>10648</v>
      </c>
      <c r="C8327" s="2" t="s">
        <v>10603</v>
      </c>
      <c r="D8327" s="1" t="s">
        <v>19</v>
      </c>
      <c r="E8327" s="3" t="str">
        <f>HYPERLINK("https://fyndiq.se/produkt/a00b62acc6644fd2/", "2-Pack Samsung Galaxy S10 - Härdat glas 9H – Super kvalitet 3D")</f>
        <v>2-Pack Samsung Galaxy S10 - Härdat glas 9H – Super kvalitet 3D</v>
      </c>
      <c r="F8327" s="1" t="s">
        <v>1291</v>
      </c>
      <c r="G8327" s="1" t="s">
        <v>1292</v>
      </c>
      <c r="H8327" s="1" t="s">
        <v>1293</v>
      </c>
      <c r="I8327" s="1" t="s">
        <v>1230</v>
      </c>
      <c r="J8327" s="1" t="s">
        <v>23</v>
      </c>
      <c r="K8327" s="1" t="s">
        <v>16</v>
      </c>
      <c r="L8327" s="1" t="s">
        <v>16</v>
      </c>
      <c r="M8327" s="1" t="s">
        <v>16</v>
      </c>
      <c r="N8327" s="1" t="s">
        <v>16</v>
      </c>
      <c r="O8327" s="1">
        <v>63.2</v>
      </c>
      <c r="P8327" s="1">
        <v>1.0</v>
      </c>
    </row>
    <row r="8328">
      <c r="A8328" s="1" t="s">
        <v>29</v>
      </c>
      <c r="B8328" s="1" t="s">
        <v>10649</v>
      </c>
      <c r="C8328" s="2" t="s">
        <v>10603</v>
      </c>
      <c r="D8328" s="1" t="s">
        <v>19</v>
      </c>
      <c r="E8328" s="3" t="str">
        <f>HYPERLINK("https://fyndiq.se/produkt/90d8051526084990/", "Samsung S24 Plus Transparent Skyddsfodral – Skydd med Extra Kant")</f>
        <v>Samsung S24 Plus Transparent Skyddsfodral – Skydd med Extra Kant</v>
      </c>
      <c r="F8328" s="1" t="s">
        <v>2793</v>
      </c>
      <c r="G8328" s="1" t="s">
        <v>2794</v>
      </c>
      <c r="H8328" s="1" t="s">
        <v>2795</v>
      </c>
      <c r="I8328" s="1" t="s">
        <v>16</v>
      </c>
      <c r="J8328" s="1" t="s">
        <v>23</v>
      </c>
      <c r="K8328" s="1" t="s">
        <v>16</v>
      </c>
      <c r="L8328" s="1" t="s">
        <v>16</v>
      </c>
      <c r="M8328" s="1" t="s">
        <v>16</v>
      </c>
      <c r="N8328" s="1" t="s">
        <v>16</v>
      </c>
      <c r="O8328" s="1">
        <v>63.2</v>
      </c>
      <c r="P8328" s="1">
        <v>1.0</v>
      </c>
    </row>
    <row r="8329">
      <c r="A8329" s="1" t="s">
        <v>29</v>
      </c>
      <c r="B8329" s="1" t="s">
        <v>10650</v>
      </c>
      <c r="C8329" s="2" t="s">
        <v>10603</v>
      </c>
      <c r="D8329" s="1" t="s">
        <v>19</v>
      </c>
      <c r="E8329" s="3" t="str">
        <f>HYPERLINK("https://fyndiq.se/produkt/13e76851ca504320/", "2-Pack Samsung Galaxy S22 Ultra - Härdat glas 9H - Top kvalitet")</f>
        <v>2-Pack Samsung Galaxy S22 Ultra - Härdat glas 9H - Top kvalitet</v>
      </c>
      <c r="F8329" s="1" t="s">
        <v>140</v>
      </c>
      <c r="G8329" s="1" t="s">
        <v>141</v>
      </c>
      <c r="H8329" s="1" t="s">
        <v>142</v>
      </c>
      <c r="I8329" s="1" t="s">
        <v>16</v>
      </c>
      <c r="J8329" s="1" t="s">
        <v>23</v>
      </c>
      <c r="K8329" s="1" t="s">
        <v>16</v>
      </c>
      <c r="L8329" s="1" t="s">
        <v>16</v>
      </c>
      <c r="M8329" s="1" t="s">
        <v>16</v>
      </c>
      <c r="N8329" s="1" t="s">
        <v>16</v>
      </c>
      <c r="O8329" s="1">
        <v>63.2</v>
      </c>
      <c r="P8329" s="1">
        <v>1.0</v>
      </c>
    </row>
    <row r="8330">
      <c r="A8330" s="1" t="s">
        <v>29</v>
      </c>
      <c r="B8330" s="1" t="s">
        <v>10651</v>
      </c>
      <c r="C8330" s="2" t="s">
        <v>10603</v>
      </c>
      <c r="D8330" s="1" t="s">
        <v>19</v>
      </c>
      <c r="E8330" s="3" t="str">
        <f>HYPERLINK("https://fyndiq.se/produkt/022d7ac2f2e44ae2/", "Samsung Galaxy A04s - Härdat Glas 9H - Super Kvalitet 3D Skärmskydd")</f>
        <v>Samsung Galaxy A04s - Härdat Glas 9H - Super Kvalitet 3D Skärmskydd</v>
      </c>
      <c r="F8330" s="1" t="s">
        <v>3609</v>
      </c>
      <c r="G8330" s="1" t="s">
        <v>3610</v>
      </c>
      <c r="H8330" s="1" t="s">
        <v>3611</v>
      </c>
      <c r="I8330" s="1" t="s">
        <v>16</v>
      </c>
      <c r="J8330" s="1" t="s">
        <v>23</v>
      </c>
      <c r="K8330" s="1" t="s">
        <v>16</v>
      </c>
      <c r="L8330" s="1" t="s">
        <v>16</v>
      </c>
      <c r="M8330" s="1" t="s">
        <v>16</v>
      </c>
      <c r="N8330" s="1" t="s">
        <v>16</v>
      </c>
      <c r="O8330" s="1">
        <v>55.2</v>
      </c>
      <c r="P8330" s="1">
        <v>1.0</v>
      </c>
    </row>
    <row r="8331">
      <c r="A8331" s="1" t="s">
        <v>29</v>
      </c>
      <c r="B8331" s="1" t="s">
        <v>10652</v>
      </c>
      <c r="C8331" s="2" t="s">
        <v>10603</v>
      </c>
      <c r="D8331" s="1" t="s">
        <v>19</v>
      </c>
      <c r="E8331" s="3" t="str">
        <f>HYPERLINK("https://fyndiq.se/produkt/8d7960028c1a40a4/", "2 Pack Xiaomi 11T Pro 5G - Härdat glas 9H - Super kvalitet 3D")</f>
        <v>2 Pack Xiaomi 11T Pro 5G - Härdat glas 9H - Super kvalitet 3D</v>
      </c>
      <c r="F8331" s="1" t="s">
        <v>112</v>
      </c>
      <c r="G8331" s="1" t="s">
        <v>113</v>
      </c>
      <c r="H8331" s="1" t="s">
        <v>114</v>
      </c>
      <c r="I8331" s="1" t="s">
        <v>16</v>
      </c>
      <c r="J8331" s="1" t="s">
        <v>23</v>
      </c>
      <c r="K8331" s="1" t="s">
        <v>16</v>
      </c>
      <c r="L8331" s="1" t="s">
        <v>16</v>
      </c>
      <c r="M8331" s="1" t="s">
        <v>16</v>
      </c>
      <c r="N8331" s="1" t="s">
        <v>16</v>
      </c>
      <c r="O8331" s="1">
        <v>63.2</v>
      </c>
      <c r="P8331" s="1">
        <v>1.0</v>
      </c>
    </row>
    <row r="8332">
      <c r="A8332" s="1" t="s">
        <v>29</v>
      </c>
      <c r="B8332" s="1" t="s">
        <v>10653</v>
      </c>
      <c r="C8332" s="2" t="s">
        <v>10603</v>
      </c>
      <c r="D8332" s="1" t="s">
        <v>19</v>
      </c>
      <c r="E833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8332" s="1" t="s">
        <v>3098</v>
      </c>
      <c r="G8332" s="1" t="s">
        <v>3099</v>
      </c>
      <c r="H8332" s="1" t="s">
        <v>3100</v>
      </c>
      <c r="I8332" s="1" t="s">
        <v>16</v>
      </c>
      <c r="J8332" s="1" t="s">
        <v>23</v>
      </c>
      <c r="K8332" s="1" t="s">
        <v>16</v>
      </c>
      <c r="L8332" s="1" t="s">
        <v>16</v>
      </c>
      <c r="M8332" s="1" t="s">
        <v>16</v>
      </c>
      <c r="N8332" s="1" t="s">
        <v>16</v>
      </c>
      <c r="O8332" s="1">
        <v>63.2</v>
      </c>
      <c r="P8332" s="1">
        <v>1.0</v>
      </c>
    </row>
    <row r="8333">
      <c r="A8333" s="1" t="s">
        <v>29</v>
      </c>
      <c r="B8333" s="1" t="s">
        <v>10654</v>
      </c>
      <c r="C8333" s="2" t="s">
        <v>10603</v>
      </c>
      <c r="D8333" s="1" t="s">
        <v>19</v>
      </c>
      <c r="E833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333" s="1" t="s">
        <v>103</v>
      </c>
      <c r="G8333" s="1" t="s">
        <v>104</v>
      </c>
      <c r="H8333" s="1" t="s">
        <v>105</v>
      </c>
      <c r="I8333" s="1" t="s">
        <v>16</v>
      </c>
      <c r="J8333" s="1" t="s">
        <v>23</v>
      </c>
      <c r="K8333" s="1" t="s">
        <v>16</v>
      </c>
      <c r="L8333" s="1" t="s">
        <v>16</v>
      </c>
      <c r="M8333" s="1" t="s">
        <v>16</v>
      </c>
      <c r="N8333" s="1" t="s">
        <v>16</v>
      </c>
      <c r="O8333" s="1">
        <v>63.2</v>
      </c>
      <c r="P8333" s="1">
        <v>1.0</v>
      </c>
    </row>
    <row r="8334">
      <c r="A8334" s="1" t="s">
        <v>29</v>
      </c>
      <c r="B8334" s="1" t="s">
        <v>10655</v>
      </c>
      <c r="C8334" s="2" t="s">
        <v>10603</v>
      </c>
      <c r="D8334" s="1" t="s">
        <v>19</v>
      </c>
      <c r="E8334" s="3" t="str">
        <f>HYPERLINK("https://fyndiq.se/produkt/925ae49423884615/", "2-Pack Samsung S22 Ultra Skärmskydd &amp; 1-Pack linsskydd -9H GLAS")</f>
        <v>2-Pack Samsung S22 Ultra Skärmskydd &amp; 1-Pack linsskydd -9H GLAS</v>
      </c>
      <c r="F8334" s="1" t="s">
        <v>335</v>
      </c>
      <c r="G8334" s="1" t="s">
        <v>336</v>
      </c>
      <c r="H8334" s="1" t="s">
        <v>337</v>
      </c>
      <c r="I8334" s="1" t="s">
        <v>16</v>
      </c>
      <c r="J8334" s="1" t="s">
        <v>23</v>
      </c>
      <c r="K8334" s="1" t="s">
        <v>16</v>
      </c>
      <c r="L8334" s="1" t="s">
        <v>16</v>
      </c>
      <c r="M8334" s="1" t="s">
        <v>16</v>
      </c>
      <c r="N8334" s="1" t="s">
        <v>16</v>
      </c>
      <c r="O8334" s="1">
        <v>71.2</v>
      </c>
      <c r="P8334" s="1">
        <v>1.0</v>
      </c>
    </row>
    <row r="8335">
      <c r="A8335" s="1" t="s">
        <v>29</v>
      </c>
      <c r="B8335" s="1" t="s">
        <v>10656</v>
      </c>
      <c r="C8335" s="2" t="s">
        <v>10603</v>
      </c>
      <c r="D8335" s="1" t="s">
        <v>19</v>
      </c>
      <c r="E833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335" s="1" t="s">
        <v>103</v>
      </c>
      <c r="G8335" s="1" t="s">
        <v>104</v>
      </c>
      <c r="H8335" s="1" t="s">
        <v>105</v>
      </c>
      <c r="I8335" s="1" t="s">
        <v>16</v>
      </c>
      <c r="J8335" s="1" t="s">
        <v>23</v>
      </c>
      <c r="K8335" s="1" t="s">
        <v>16</v>
      </c>
      <c r="L8335" s="1" t="s">
        <v>16</v>
      </c>
      <c r="M8335" s="1" t="s">
        <v>16</v>
      </c>
      <c r="N8335" s="1" t="s">
        <v>16</v>
      </c>
      <c r="O8335" s="1">
        <v>63.2</v>
      </c>
      <c r="P8335" s="1">
        <v>1.0</v>
      </c>
    </row>
    <row r="8336">
      <c r="A8336" s="1" t="s">
        <v>29</v>
      </c>
      <c r="B8336" s="1" t="s">
        <v>10657</v>
      </c>
      <c r="C8336" s="2" t="s">
        <v>10603</v>
      </c>
      <c r="D8336" s="1" t="s">
        <v>19</v>
      </c>
      <c r="E8336" s="3" t="str">
        <f>HYPERLINK("https://fyndiq.se/produkt/925ae49423884615/", "2-Pack Samsung S22 Ultra Skärmskydd &amp; 1-Pack linsskydd -9H GLAS")</f>
        <v>2-Pack Samsung S22 Ultra Skärmskydd &amp; 1-Pack linsskydd -9H GLAS</v>
      </c>
      <c r="F8336" s="1" t="s">
        <v>335</v>
      </c>
      <c r="G8336" s="1" t="s">
        <v>336</v>
      </c>
      <c r="H8336" s="1" t="s">
        <v>337</v>
      </c>
      <c r="I8336" s="1" t="s">
        <v>16</v>
      </c>
      <c r="J8336" s="1" t="s">
        <v>23</v>
      </c>
      <c r="K8336" s="1" t="s">
        <v>16</v>
      </c>
      <c r="L8336" s="1" t="s">
        <v>16</v>
      </c>
      <c r="M8336" s="1" t="s">
        <v>16</v>
      </c>
      <c r="N8336" s="1" t="s">
        <v>16</v>
      </c>
      <c r="O8336" s="1">
        <v>71.2</v>
      </c>
      <c r="P8336" s="1">
        <v>1.0</v>
      </c>
    </row>
    <row r="8337">
      <c r="A8337" s="1" t="s">
        <v>29</v>
      </c>
      <c r="B8337" s="1" t="s">
        <v>10658</v>
      </c>
      <c r="C8337" s="2" t="s">
        <v>10603</v>
      </c>
      <c r="D8337" s="1" t="s">
        <v>19</v>
      </c>
      <c r="E833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337" s="1" t="s">
        <v>103</v>
      </c>
      <c r="G8337" s="1" t="s">
        <v>104</v>
      </c>
      <c r="H8337" s="1" t="s">
        <v>105</v>
      </c>
      <c r="I8337" s="1" t="s">
        <v>16</v>
      </c>
      <c r="J8337" s="1" t="s">
        <v>23</v>
      </c>
      <c r="K8337" s="1" t="s">
        <v>16</v>
      </c>
      <c r="L8337" s="1" t="s">
        <v>16</v>
      </c>
      <c r="M8337" s="1" t="s">
        <v>16</v>
      </c>
      <c r="N8337" s="1" t="s">
        <v>16</v>
      </c>
      <c r="O8337" s="1">
        <v>63.2</v>
      </c>
      <c r="P8337" s="1">
        <v>1.0</v>
      </c>
    </row>
    <row r="8338">
      <c r="A8338" s="1" t="s">
        <v>29</v>
      </c>
      <c r="B8338" s="1" t="s">
        <v>10659</v>
      </c>
      <c r="C8338" s="2" t="s">
        <v>10603</v>
      </c>
      <c r="D8338" s="1" t="s">
        <v>19</v>
      </c>
      <c r="E833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338" s="1" t="s">
        <v>311</v>
      </c>
      <c r="G8338" s="1" t="s">
        <v>312</v>
      </c>
      <c r="H8338" s="1" t="s">
        <v>313</v>
      </c>
      <c r="I8338" s="1" t="s">
        <v>16</v>
      </c>
      <c r="J8338" s="1" t="s">
        <v>23</v>
      </c>
      <c r="K8338" s="1" t="s">
        <v>16</v>
      </c>
      <c r="L8338" s="1" t="s">
        <v>16</v>
      </c>
      <c r="M8338" s="1" t="s">
        <v>16</v>
      </c>
      <c r="N8338" s="1" t="s">
        <v>16</v>
      </c>
      <c r="O8338" s="1">
        <v>71.2</v>
      </c>
      <c r="P8338" s="1">
        <v>1.0</v>
      </c>
    </row>
    <row r="8339">
      <c r="A8339" s="1" t="s">
        <v>29</v>
      </c>
      <c r="B8339" s="1" t="s">
        <v>10660</v>
      </c>
      <c r="C8339" s="2" t="s">
        <v>10603</v>
      </c>
      <c r="D8339" s="1" t="s">
        <v>19</v>
      </c>
      <c r="E833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339" s="1" t="s">
        <v>51</v>
      </c>
      <c r="G8339" s="1" t="s">
        <v>52</v>
      </c>
      <c r="H8339" s="1" t="s">
        <v>53</v>
      </c>
      <c r="I8339" s="1" t="s">
        <v>16</v>
      </c>
      <c r="J8339" s="1" t="s">
        <v>23</v>
      </c>
      <c r="K8339" s="1" t="s">
        <v>16</v>
      </c>
      <c r="L8339" s="1" t="s">
        <v>16</v>
      </c>
      <c r="M8339" s="1" t="s">
        <v>16</v>
      </c>
      <c r="N8339" s="1" t="s">
        <v>16</v>
      </c>
      <c r="O8339" s="1">
        <v>87.2</v>
      </c>
      <c r="P8339" s="1">
        <v>1.0</v>
      </c>
    </row>
    <row r="8340">
      <c r="A8340" s="1" t="s">
        <v>29</v>
      </c>
      <c r="B8340" s="1" t="s">
        <v>10661</v>
      </c>
      <c r="C8340" s="2" t="s">
        <v>10603</v>
      </c>
      <c r="D8340" s="1" t="s">
        <v>19</v>
      </c>
      <c r="E8340" s="3" t="str">
        <f>HYPERLINK("https://fyndiq.se/produkt/8d7960028c1a40a4/", "2 Pack Xiaomi 11T Pro 5G - Härdat glas 9H - Super kvalitet 3D")</f>
        <v>2 Pack Xiaomi 11T Pro 5G - Härdat glas 9H - Super kvalitet 3D</v>
      </c>
      <c r="F8340" s="1" t="s">
        <v>112</v>
      </c>
      <c r="G8340" s="1" t="s">
        <v>113</v>
      </c>
      <c r="H8340" s="1" t="s">
        <v>114</v>
      </c>
      <c r="I8340" s="1" t="s">
        <v>1230</v>
      </c>
      <c r="J8340" s="1" t="s">
        <v>23</v>
      </c>
      <c r="K8340" s="1" t="s">
        <v>16</v>
      </c>
      <c r="L8340" s="1" t="s">
        <v>16</v>
      </c>
      <c r="M8340" s="1" t="s">
        <v>16</v>
      </c>
      <c r="N8340" s="1" t="s">
        <v>16</v>
      </c>
      <c r="O8340" s="1">
        <v>63.2</v>
      </c>
      <c r="P8340" s="1">
        <v>1.0</v>
      </c>
    </row>
    <row r="8341">
      <c r="A8341" s="1" t="s">
        <v>29</v>
      </c>
      <c r="B8341" s="1" t="s">
        <v>10662</v>
      </c>
      <c r="C8341" s="2" t="s">
        <v>10603</v>
      </c>
      <c r="D8341" s="1" t="s">
        <v>19</v>
      </c>
      <c r="E8341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341" s="1" t="s">
        <v>51</v>
      </c>
      <c r="G8341" s="1" t="s">
        <v>52</v>
      </c>
      <c r="H8341" s="1" t="s">
        <v>53</v>
      </c>
      <c r="I8341" s="1" t="s">
        <v>16</v>
      </c>
      <c r="J8341" s="1" t="s">
        <v>23</v>
      </c>
      <c r="K8341" s="1" t="s">
        <v>16</v>
      </c>
      <c r="L8341" s="1" t="s">
        <v>16</v>
      </c>
      <c r="M8341" s="1" t="s">
        <v>16</v>
      </c>
      <c r="N8341" s="1" t="s">
        <v>16</v>
      </c>
      <c r="O8341" s="1">
        <v>87.2</v>
      </c>
      <c r="P8341" s="1">
        <v>1.0</v>
      </c>
    </row>
    <row r="8342">
      <c r="A8342" s="1" t="s">
        <v>29</v>
      </c>
      <c r="B8342" s="1" t="s">
        <v>10663</v>
      </c>
      <c r="C8342" s="2" t="s">
        <v>10603</v>
      </c>
      <c r="D8342" s="1" t="s">
        <v>19</v>
      </c>
      <c r="E8342" s="3" t="str">
        <f>HYPERLINK("https://fyndiq.se/produkt/13e76851ca504320/", "2-Pack Samsung Galaxy S22 Ultra - Härdat glas 9H - Top kvalitet")</f>
        <v>2-Pack Samsung Galaxy S22 Ultra - Härdat glas 9H - Top kvalitet</v>
      </c>
      <c r="F8342" s="1" t="s">
        <v>140</v>
      </c>
      <c r="G8342" s="1" t="s">
        <v>141</v>
      </c>
      <c r="H8342" s="1" t="s">
        <v>142</v>
      </c>
      <c r="I8342" s="1" t="s">
        <v>1230</v>
      </c>
      <c r="J8342" s="1" t="s">
        <v>23</v>
      </c>
      <c r="K8342" s="1" t="s">
        <v>16</v>
      </c>
      <c r="L8342" s="1" t="s">
        <v>16</v>
      </c>
      <c r="M8342" s="1" t="s">
        <v>16</v>
      </c>
      <c r="N8342" s="1" t="s">
        <v>16</v>
      </c>
      <c r="O8342" s="1">
        <v>63.2</v>
      </c>
      <c r="P8342" s="1">
        <v>1.0</v>
      </c>
    </row>
    <row r="8343">
      <c r="A8343" s="1" t="s">
        <v>29</v>
      </c>
      <c r="B8343" s="1" t="s">
        <v>10664</v>
      </c>
      <c r="C8343" s="2" t="s">
        <v>10603</v>
      </c>
      <c r="D8343" s="1" t="s">
        <v>19</v>
      </c>
      <c r="E834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343" s="1" t="s">
        <v>51</v>
      </c>
      <c r="G8343" s="1" t="s">
        <v>52</v>
      </c>
      <c r="H8343" s="1" t="s">
        <v>53</v>
      </c>
      <c r="I8343" s="1" t="s">
        <v>16</v>
      </c>
      <c r="J8343" s="1" t="s">
        <v>23</v>
      </c>
      <c r="K8343" s="1" t="s">
        <v>16</v>
      </c>
      <c r="L8343" s="1" t="s">
        <v>16</v>
      </c>
      <c r="M8343" s="1" t="s">
        <v>16</v>
      </c>
      <c r="N8343" s="1" t="s">
        <v>16</v>
      </c>
      <c r="O8343" s="1">
        <v>87.2</v>
      </c>
      <c r="P8343" s="1">
        <v>1.0</v>
      </c>
    </row>
    <row r="8344">
      <c r="A8344" s="1" t="s">
        <v>29</v>
      </c>
      <c r="B8344" s="1" t="s">
        <v>10665</v>
      </c>
      <c r="C8344" s="2" t="s">
        <v>10603</v>
      </c>
      <c r="D8344" s="1" t="s">
        <v>19</v>
      </c>
      <c r="E8344" s="3" t="str">
        <f>HYPERLINK("https://fyndiq.se/produkt/6ae5aff483564a84/", "2-Pack Apple Watch 40mm – Härdat glas 9H – Super kvalitet 3D")</f>
        <v>2-Pack Apple Watch 40mm – Härdat glas 9H – Super kvalitet 3D</v>
      </c>
      <c r="F8344" s="1" t="s">
        <v>1418</v>
      </c>
      <c r="G8344" s="1" t="s">
        <v>1419</v>
      </c>
      <c r="H8344" s="1" t="s">
        <v>1420</v>
      </c>
      <c r="I8344" s="1" t="s">
        <v>16</v>
      </c>
      <c r="J8344" s="1" t="s">
        <v>23</v>
      </c>
      <c r="K8344" s="1" t="s">
        <v>16</v>
      </c>
      <c r="L8344" s="1" t="s">
        <v>16</v>
      </c>
      <c r="M8344" s="1" t="s">
        <v>16</v>
      </c>
      <c r="N8344" s="1" t="s">
        <v>16</v>
      </c>
      <c r="O8344" s="1">
        <v>55.2</v>
      </c>
      <c r="P8344" s="1">
        <v>1.0</v>
      </c>
    </row>
    <row r="8345">
      <c r="A8345" s="1" t="s">
        <v>29</v>
      </c>
      <c r="B8345" s="1" t="s">
        <v>10666</v>
      </c>
      <c r="C8345" s="2" t="s">
        <v>10603</v>
      </c>
      <c r="D8345" s="1" t="s">
        <v>19</v>
      </c>
      <c r="E8345" s="3" t="str">
        <f>HYPERLINK("https://fyndiq.se/produkt/0a890dd972c4463d/", "2-Pack Samsung Galaxy A52s 5G - Härdat glas 9H - Super kvalitet")</f>
        <v>2-Pack Samsung Galaxy A52s 5G - Härdat glas 9H - Super kvalitet</v>
      </c>
      <c r="F8345" s="1" t="s">
        <v>442</v>
      </c>
      <c r="G8345" s="1" t="s">
        <v>443</v>
      </c>
      <c r="H8345" s="1" t="s">
        <v>444</v>
      </c>
      <c r="I8345" s="1" t="s">
        <v>16</v>
      </c>
      <c r="J8345" s="1" t="s">
        <v>23</v>
      </c>
      <c r="K8345" s="1" t="s">
        <v>16</v>
      </c>
      <c r="L8345" s="1" t="s">
        <v>16</v>
      </c>
      <c r="M8345" s="1" t="s">
        <v>16</v>
      </c>
      <c r="N8345" s="1" t="s">
        <v>16</v>
      </c>
      <c r="O8345" s="1">
        <v>63.2</v>
      </c>
      <c r="P8345" s="1">
        <v>1.0</v>
      </c>
    </row>
    <row r="8346">
      <c r="A8346" s="1" t="s">
        <v>29</v>
      </c>
      <c r="B8346" s="1" t="s">
        <v>10667</v>
      </c>
      <c r="C8346" s="2" t="s">
        <v>10603</v>
      </c>
      <c r="D8346" s="1" t="s">
        <v>19</v>
      </c>
      <c r="E8346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8346" s="1" t="s">
        <v>3831</v>
      </c>
      <c r="G8346" s="1" t="s">
        <v>3832</v>
      </c>
      <c r="H8346" s="1" t="s">
        <v>3833</v>
      </c>
      <c r="I8346" s="1" t="s">
        <v>16</v>
      </c>
      <c r="J8346" s="1" t="s">
        <v>23</v>
      </c>
      <c r="K8346" s="1" t="s">
        <v>16</v>
      </c>
      <c r="L8346" s="1" t="s">
        <v>16</v>
      </c>
      <c r="M8346" s="1" t="s">
        <v>16</v>
      </c>
      <c r="N8346" s="1" t="s">
        <v>16</v>
      </c>
      <c r="O8346" s="1">
        <v>63.2</v>
      </c>
      <c r="P8346" s="1">
        <v>1.0</v>
      </c>
    </row>
    <row r="8347">
      <c r="A8347" s="1" t="s">
        <v>29</v>
      </c>
      <c r="B8347" s="1" t="s">
        <v>10668</v>
      </c>
      <c r="C8347" s="2" t="s">
        <v>10603</v>
      </c>
      <c r="D8347" s="1" t="s">
        <v>19</v>
      </c>
      <c r="E8347" s="3" t="str">
        <f>HYPERLINK("https://fyndiq.se/produkt/3fee81d316cc43da/", "2-pack - iPhone 12 / 12 Pro - 9H Härdat Glass - Top Kvalitet")</f>
        <v>2-pack - iPhone 12 / 12 Pro - 9H Härdat Glass - Top Kvalitet</v>
      </c>
      <c r="F8347" s="1" t="s">
        <v>2499</v>
      </c>
      <c r="G8347" s="1" t="s">
        <v>2500</v>
      </c>
      <c r="H8347" s="1" t="s">
        <v>2067</v>
      </c>
      <c r="I8347" s="1" t="s">
        <v>16</v>
      </c>
      <c r="J8347" s="1" t="s">
        <v>23</v>
      </c>
      <c r="K8347" s="1" t="s">
        <v>16</v>
      </c>
      <c r="L8347" s="1" t="s">
        <v>16</v>
      </c>
      <c r="M8347" s="1" t="s">
        <v>16</v>
      </c>
      <c r="N8347" s="1" t="s">
        <v>16</v>
      </c>
      <c r="O8347" s="1">
        <v>55.2</v>
      </c>
      <c r="P8347" s="1">
        <v>1.0</v>
      </c>
    </row>
    <row r="8348">
      <c r="A8348" s="1" t="s">
        <v>29</v>
      </c>
      <c r="B8348" s="1" t="s">
        <v>10669</v>
      </c>
      <c r="C8348" s="2" t="s">
        <v>10603</v>
      </c>
      <c r="D8348" s="1" t="s">
        <v>19</v>
      </c>
      <c r="E8348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8348" s="1" t="s">
        <v>4809</v>
      </c>
      <c r="G8348" s="1" t="s">
        <v>4810</v>
      </c>
      <c r="H8348" s="1" t="s">
        <v>4811</v>
      </c>
      <c r="I8348" s="1" t="s">
        <v>16</v>
      </c>
      <c r="J8348" s="1" t="s">
        <v>23</v>
      </c>
      <c r="K8348" s="1" t="s">
        <v>16</v>
      </c>
      <c r="L8348" s="1" t="s">
        <v>16</v>
      </c>
      <c r="M8348" s="1" t="s">
        <v>16</v>
      </c>
      <c r="N8348" s="1" t="s">
        <v>16</v>
      </c>
      <c r="O8348" s="1">
        <v>63.2</v>
      </c>
      <c r="P8348" s="1">
        <v>1.0</v>
      </c>
    </row>
    <row r="8349">
      <c r="A8349" s="1" t="s">
        <v>29</v>
      </c>
      <c r="B8349" s="1" t="s">
        <v>10670</v>
      </c>
      <c r="C8349" s="2" t="s">
        <v>10603</v>
      </c>
      <c r="D8349" s="1" t="s">
        <v>19</v>
      </c>
      <c r="E8349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8349" s="1" t="s">
        <v>3073</v>
      </c>
      <c r="G8349" s="1" t="s">
        <v>3074</v>
      </c>
      <c r="H8349" s="1" t="s">
        <v>3075</v>
      </c>
      <c r="I8349" s="1" t="s">
        <v>16</v>
      </c>
      <c r="J8349" s="1" t="s">
        <v>23</v>
      </c>
      <c r="K8349" s="1" t="s">
        <v>16</v>
      </c>
      <c r="L8349" s="1" t="s">
        <v>16</v>
      </c>
      <c r="M8349" s="1" t="s">
        <v>16</v>
      </c>
      <c r="N8349" s="1" t="s">
        <v>16</v>
      </c>
      <c r="O8349" s="1">
        <v>71.2</v>
      </c>
      <c r="P8349" s="1">
        <v>1.0</v>
      </c>
    </row>
    <row r="8350">
      <c r="A8350" s="1" t="s">
        <v>29</v>
      </c>
      <c r="B8350" s="1" t="s">
        <v>10671</v>
      </c>
      <c r="C8350" s="2" t="s">
        <v>10603</v>
      </c>
      <c r="D8350" s="1" t="s">
        <v>19</v>
      </c>
      <c r="E8350" s="3" t="str">
        <f>HYPERLINK("https://fyndiq.se/produkt/432d784756a84eff/", "2-Pack Samsung Galaxy S20FE - Härdat Glas-9H -Super kvalitet 3D")</f>
        <v>2-Pack Samsung Galaxy S20FE - Härdat Glas-9H -Super kvalitet 3D</v>
      </c>
      <c r="F8350" s="1" t="s">
        <v>1078</v>
      </c>
      <c r="G8350" s="1" t="s">
        <v>1079</v>
      </c>
      <c r="H8350" s="1" t="s">
        <v>1080</v>
      </c>
      <c r="I8350" s="1" t="s">
        <v>16</v>
      </c>
      <c r="J8350" s="1" t="s">
        <v>23</v>
      </c>
      <c r="K8350" s="1" t="s">
        <v>16</v>
      </c>
      <c r="L8350" s="1" t="s">
        <v>16</v>
      </c>
      <c r="M8350" s="1" t="s">
        <v>16</v>
      </c>
      <c r="N8350" s="1" t="s">
        <v>16</v>
      </c>
      <c r="O8350" s="1">
        <v>63.2</v>
      </c>
      <c r="P8350" s="1">
        <v>1.0</v>
      </c>
    </row>
    <row r="8351">
      <c r="A8351" s="1" t="s">
        <v>29</v>
      </c>
      <c r="B8351" s="1" t="s">
        <v>10672</v>
      </c>
      <c r="C8351" s="2" t="s">
        <v>10603</v>
      </c>
      <c r="D8351" s="1" t="s">
        <v>19</v>
      </c>
      <c r="E8351" s="3" t="str">
        <f>HYPERLINK("https://fyndiq.se/produkt/66924f1ff238487e/", "2-Pack GOOGLE PIXEL 7A Skärmskydd - Härdat Glas 9H - Super kvalitet 3D")</f>
        <v>2-Pack GOOGLE PIXEL 7A Skärmskydd - Härdat Glas 9H - Super kvalitet 3D</v>
      </c>
      <c r="F8351" s="1" t="s">
        <v>315</v>
      </c>
      <c r="G8351" s="1" t="s">
        <v>316</v>
      </c>
      <c r="H8351" s="1" t="s">
        <v>317</v>
      </c>
      <c r="I8351" s="1" t="s">
        <v>16</v>
      </c>
      <c r="J8351" s="1" t="s">
        <v>23</v>
      </c>
      <c r="K8351" s="1" t="s">
        <v>16</v>
      </c>
      <c r="L8351" s="1" t="s">
        <v>16</v>
      </c>
      <c r="M8351" s="1" t="s">
        <v>16</v>
      </c>
      <c r="N8351" s="1" t="s">
        <v>16</v>
      </c>
      <c r="O8351" s="1">
        <v>63.2</v>
      </c>
      <c r="P8351" s="1">
        <v>1.0</v>
      </c>
    </row>
    <row r="8352">
      <c r="A8352" s="1" t="s">
        <v>29</v>
      </c>
      <c r="B8352" s="1" t="s">
        <v>10673</v>
      </c>
      <c r="C8352" s="2" t="s">
        <v>10603</v>
      </c>
      <c r="D8352" s="1" t="s">
        <v>19</v>
      </c>
      <c r="E8352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352" s="1" t="s">
        <v>813</v>
      </c>
      <c r="G8352" s="1" t="s">
        <v>814</v>
      </c>
      <c r="H8352" s="1" t="s">
        <v>815</v>
      </c>
      <c r="I8352" s="1" t="s">
        <v>16</v>
      </c>
      <c r="J8352" s="1" t="s">
        <v>23</v>
      </c>
      <c r="K8352" s="1" t="s">
        <v>16</v>
      </c>
      <c r="L8352" s="1" t="s">
        <v>16</v>
      </c>
      <c r="M8352" s="1" t="s">
        <v>16</v>
      </c>
      <c r="N8352" s="1" t="s">
        <v>16</v>
      </c>
      <c r="O8352" s="1">
        <v>71.2</v>
      </c>
      <c r="P8352" s="1">
        <v>1.0</v>
      </c>
    </row>
    <row r="8353">
      <c r="A8353" s="1" t="s">
        <v>29</v>
      </c>
      <c r="B8353" s="1" t="s">
        <v>10674</v>
      </c>
      <c r="C8353" s="2" t="s">
        <v>10603</v>
      </c>
      <c r="D8353" s="1" t="s">
        <v>19</v>
      </c>
      <c r="E8353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8353" s="1" t="s">
        <v>2836</v>
      </c>
      <c r="G8353" s="1" t="s">
        <v>2837</v>
      </c>
      <c r="H8353" s="1" t="s">
        <v>2838</v>
      </c>
      <c r="I8353" s="1" t="s">
        <v>16</v>
      </c>
      <c r="J8353" s="1" t="s">
        <v>23</v>
      </c>
      <c r="K8353" s="1" t="s">
        <v>16</v>
      </c>
      <c r="L8353" s="1" t="s">
        <v>16</v>
      </c>
      <c r="M8353" s="1" t="s">
        <v>16</v>
      </c>
      <c r="N8353" s="1" t="s">
        <v>16</v>
      </c>
      <c r="O8353" s="1">
        <v>63.2</v>
      </c>
      <c r="P8353" s="1">
        <v>1.0</v>
      </c>
    </row>
    <row r="8354">
      <c r="A8354" s="1" t="s">
        <v>29</v>
      </c>
      <c r="B8354" s="1" t="s">
        <v>10675</v>
      </c>
      <c r="C8354" s="2" t="s">
        <v>10603</v>
      </c>
      <c r="D8354" s="1" t="s">
        <v>19</v>
      </c>
      <c r="E835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354" s="1" t="s">
        <v>26</v>
      </c>
      <c r="G8354" s="1" t="s">
        <v>27</v>
      </c>
      <c r="H8354" s="1" t="s">
        <v>28</v>
      </c>
      <c r="I8354" s="1" t="s">
        <v>16</v>
      </c>
      <c r="J8354" s="1" t="s">
        <v>23</v>
      </c>
      <c r="K8354" s="1" t="s">
        <v>16</v>
      </c>
      <c r="L8354" s="1" t="s">
        <v>16</v>
      </c>
      <c r="M8354" s="1" t="s">
        <v>16</v>
      </c>
      <c r="N8354" s="1" t="s">
        <v>16</v>
      </c>
      <c r="O8354" s="1">
        <v>71.2</v>
      </c>
      <c r="P8354" s="1">
        <v>1.0</v>
      </c>
    </row>
    <row r="8355">
      <c r="A8355" s="1" t="s">
        <v>29</v>
      </c>
      <c r="B8355" s="1" t="s">
        <v>10676</v>
      </c>
      <c r="C8355" s="2" t="s">
        <v>10603</v>
      </c>
      <c r="D8355" s="1" t="s">
        <v>19</v>
      </c>
      <c r="E8355" s="3" t="str">
        <f>HYPERLINK("https://fyndiq.se/produkt/25a8ff282b954386/", "2-Pack Samsung S22 Plus 5G Skärmskydd &amp; 1-Pack linsskydd-9H Glas")</f>
        <v>2-Pack Samsung S22 Plus 5G Skärmskydd &amp; 1-Pack linsskydd-9H Glas</v>
      </c>
      <c r="F8355" s="1" t="s">
        <v>1430</v>
      </c>
      <c r="G8355" s="1" t="s">
        <v>1431</v>
      </c>
      <c r="H8355" s="1" t="s">
        <v>1432</v>
      </c>
      <c r="I8355" s="1" t="s">
        <v>16</v>
      </c>
      <c r="J8355" s="1" t="s">
        <v>23</v>
      </c>
      <c r="K8355" s="1" t="s">
        <v>16</v>
      </c>
      <c r="L8355" s="1" t="s">
        <v>16</v>
      </c>
      <c r="M8355" s="1" t="s">
        <v>16</v>
      </c>
      <c r="N8355" s="1" t="s">
        <v>16</v>
      </c>
      <c r="O8355" s="1">
        <v>71.2</v>
      </c>
      <c r="P8355" s="1">
        <v>1.0</v>
      </c>
    </row>
    <row r="8356">
      <c r="A8356" s="1" t="s">
        <v>29</v>
      </c>
      <c r="B8356" s="1" t="s">
        <v>10677</v>
      </c>
      <c r="C8356" s="2" t="s">
        <v>10603</v>
      </c>
      <c r="D8356" s="1" t="s">
        <v>19</v>
      </c>
      <c r="E8356" s="3" t="str">
        <f>HYPERLINK("https://fyndiq.se/produkt/bd84362587364f02/", "2-Pack GOOGLE PIXEL 8 Skärmskydd - Härdat Glas 9H - Super kvalitet 3D")</f>
        <v>2-Pack GOOGLE PIXEL 8 Skärmskydd - Härdat Glas 9H - Super kvalitet 3D</v>
      </c>
      <c r="F8356" s="1" t="s">
        <v>254</v>
      </c>
      <c r="G8356" s="1" t="s">
        <v>255</v>
      </c>
      <c r="H8356" s="1" t="s">
        <v>256</v>
      </c>
      <c r="I8356" s="1" t="s">
        <v>16</v>
      </c>
      <c r="J8356" s="1" t="s">
        <v>23</v>
      </c>
      <c r="K8356" s="1" t="s">
        <v>16</v>
      </c>
      <c r="L8356" s="1" t="s">
        <v>16</v>
      </c>
      <c r="M8356" s="1" t="s">
        <v>16</v>
      </c>
      <c r="N8356" s="1" t="s">
        <v>16</v>
      </c>
      <c r="O8356" s="1">
        <v>71.2</v>
      </c>
      <c r="P8356" s="1">
        <v>1.0</v>
      </c>
    </row>
    <row r="8357">
      <c r="A8357" s="1" t="s">
        <v>29</v>
      </c>
      <c r="B8357" s="1" t="s">
        <v>10678</v>
      </c>
      <c r="C8357" s="2" t="s">
        <v>10603</v>
      </c>
      <c r="D8357" s="1" t="s">
        <v>19</v>
      </c>
      <c r="E8357" s="3" t="str">
        <f>HYPERLINK("https://fyndiq.se/produkt/3849a2abaa794dce/", "2-Pack Privacy Skärmskydd For Xiaomi 11T - Härdat Glas 9H - Super Kvalitet 3D")</f>
        <v>2-Pack Privacy Skärmskydd For Xiaomi 11T - Härdat Glas 9H - Super Kvalitet 3D</v>
      </c>
      <c r="F8357" s="1" t="s">
        <v>10679</v>
      </c>
      <c r="G8357" s="1" t="s">
        <v>10680</v>
      </c>
      <c r="H8357" s="1" t="s">
        <v>10681</v>
      </c>
      <c r="I8357" s="1" t="s">
        <v>16</v>
      </c>
      <c r="J8357" s="1" t="s">
        <v>23</v>
      </c>
      <c r="K8357" s="1" t="s">
        <v>16</v>
      </c>
      <c r="L8357" s="1" t="s">
        <v>16</v>
      </c>
      <c r="M8357" s="1" t="s">
        <v>16</v>
      </c>
      <c r="N8357" s="1" t="s">
        <v>16</v>
      </c>
      <c r="O8357" s="1">
        <v>79.2</v>
      </c>
      <c r="P8357" s="1">
        <v>1.0</v>
      </c>
    </row>
    <row r="8358">
      <c r="A8358" s="1" t="s">
        <v>29</v>
      </c>
      <c r="B8358" s="1" t="s">
        <v>10682</v>
      </c>
      <c r="C8358" s="2" t="s">
        <v>10603</v>
      </c>
      <c r="D8358" s="1" t="s">
        <v>19</v>
      </c>
      <c r="E8358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8358" s="1" t="s">
        <v>3765</v>
      </c>
      <c r="G8358" s="1" t="s">
        <v>3766</v>
      </c>
      <c r="H8358" s="1" t="s">
        <v>3767</v>
      </c>
      <c r="I8358" s="1" t="s">
        <v>16</v>
      </c>
      <c r="J8358" s="1" t="s">
        <v>23</v>
      </c>
      <c r="K8358" s="1" t="s">
        <v>16</v>
      </c>
      <c r="L8358" s="1" t="s">
        <v>16</v>
      </c>
      <c r="M8358" s="1" t="s">
        <v>16</v>
      </c>
      <c r="N8358" s="1" t="s">
        <v>16</v>
      </c>
      <c r="O8358" s="1">
        <v>71.2</v>
      </c>
      <c r="P8358" s="1">
        <v>1.0</v>
      </c>
    </row>
    <row r="8359">
      <c r="A8359" s="1" t="s">
        <v>29</v>
      </c>
      <c r="B8359" s="1" t="s">
        <v>10683</v>
      </c>
      <c r="C8359" s="2" t="s">
        <v>10603</v>
      </c>
      <c r="D8359" s="1" t="s">
        <v>19</v>
      </c>
      <c r="E8359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8359" s="1" t="s">
        <v>10684</v>
      </c>
      <c r="G8359" s="1" t="s">
        <v>10685</v>
      </c>
      <c r="H8359" s="1" t="s">
        <v>10686</v>
      </c>
      <c r="I8359" s="1" t="s">
        <v>16</v>
      </c>
      <c r="J8359" s="1" t="s">
        <v>23</v>
      </c>
      <c r="K8359" s="1" t="s">
        <v>16</v>
      </c>
      <c r="L8359" s="1" t="s">
        <v>16</v>
      </c>
      <c r="M8359" s="1" t="s">
        <v>16</v>
      </c>
      <c r="N8359" s="1" t="s">
        <v>16</v>
      </c>
      <c r="O8359" s="1">
        <v>151.2</v>
      </c>
      <c r="P8359" s="1">
        <v>1.0</v>
      </c>
    </row>
    <row r="8360">
      <c r="A8360" s="1" t="s">
        <v>29</v>
      </c>
      <c r="B8360" s="1" t="s">
        <v>10687</v>
      </c>
      <c r="C8360" s="2" t="s">
        <v>10603</v>
      </c>
      <c r="D8360" s="1" t="s">
        <v>19</v>
      </c>
      <c r="E8360" s="3" t="str">
        <f>HYPERLINK("https://fyndiq.se/produkt/4a37a66aa49247d0/", "Samsung S21 FE - 9H Härdat Glass - Super Kvalitet 3D")</f>
        <v>Samsung S21 FE - 9H Härdat Glass - Super Kvalitet 3D</v>
      </c>
      <c r="F8360" s="1" t="s">
        <v>4338</v>
      </c>
      <c r="G8360" s="1" t="s">
        <v>4339</v>
      </c>
      <c r="H8360" s="1" t="s">
        <v>4340</v>
      </c>
      <c r="I8360" s="1" t="s">
        <v>16</v>
      </c>
      <c r="J8360" s="1" t="s">
        <v>23</v>
      </c>
      <c r="K8360" s="1" t="s">
        <v>16</v>
      </c>
      <c r="L8360" s="1" t="s">
        <v>16</v>
      </c>
      <c r="M8360" s="1" t="s">
        <v>16</v>
      </c>
      <c r="N8360" s="1" t="s">
        <v>16</v>
      </c>
      <c r="O8360" s="1">
        <v>55.2</v>
      </c>
      <c r="P8360" s="1">
        <v>1.0</v>
      </c>
    </row>
    <row r="8361">
      <c r="A8361" s="1" t="s">
        <v>29</v>
      </c>
      <c r="B8361" s="1" t="s">
        <v>10688</v>
      </c>
      <c r="C8361" s="2" t="s">
        <v>10603</v>
      </c>
      <c r="D8361" s="1" t="s">
        <v>19</v>
      </c>
      <c r="E8361" s="3" t="str">
        <f>HYPERLINK("https://fyndiq.se/produkt/416415a768684efb/", "2-Pack Samsung Galaxy S21 5G - 9H Härdat Glas - HD")</f>
        <v>2-Pack Samsung Galaxy S21 5G - 9H Härdat Glas - HD</v>
      </c>
      <c r="F8361" s="1" t="s">
        <v>39</v>
      </c>
      <c r="G8361" s="1" t="s">
        <v>40</v>
      </c>
      <c r="H8361" s="1" t="s">
        <v>41</v>
      </c>
      <c r="I8361" s="1" t="s">
        <v>16</v>
      </c>
      <c r="J8361" s="1" t="s">
        <v>23</v>
      </c>
      <c r="K8361" s="1" t="s">
        <v>16</v>
      </c>
      <c r="L8361" s="1" t="s">
        <v>16</v>
      </c>
      <c r="M8361" s="1" t="s">
        <v>16</v>
      </c>
      <c r="N8361" s="1" t="s">
        <v>16</v>
      </c>
      <c r="O8361" s="1">
        <v>63.2</v>
      </c>
      <c r="P8361" s="1">
        <v>1.0</v>
      </c>
    </row>
    <row r="8362">
      <c r="A8362" s="1" t="s">
        <v>29</v>
      </c>
      <c r="B8362" s="1" t="s">
        <v>10689</v>
      </c>
      <c r="C8362" s="2" t="s">
        <v>10603</v>
      </c>
      <c r="D8362" s="1" t="s">
        <v>19</v>
      </c>
      <c r="E8362" s="3" t="str">
        <f>HYPERLINK("https://fyndiq.se/produkt/a00b62acc6644fd2/", "2-Pack Samsung Galaxy S10 - Härdat glas 9H – Super kvalitet 3D")</f>
        <v>2-Pack Samsung Galaxy S10 - Härdat glas 9H – Super kvalitet 3D</v>
      </c>
      <c r="F8362" s="1" t="s">
        <v>1291</v>
      </c>
      <c r="G8362" s="1" t="s">
        <v>1292</v>
      </c>
      <c r="H8362" s="1" t="s">
        <v>1293</v>
      </c>
      <c r="I8362" s="1" t="s">
        <v>16</v>
      </c>
      <c r="J8362" s="1" t="s">
        <v>23</v>
      </c>
      <c r="K8362" s="1" t="s">
        <v>16</v>
      </c>
      <c r="L8362" s="1" t="s">
        <v>16</v>
      </c>
      <c r="M8362" s="1" t="s">
        <v>16</v>
      </c>
      <c r="N8362" s="1" t="s">
        <v>16</v>
      </c>
      <c r="O8362" s="1">
        <v>63.2</v>
      </c>
      <c r="P8362" s="1">
        <v>1.0</v>
      </c>
    </row>
    <row r="8363">
      <c r="A8363" s="1" t="s">
        <v>29</v>
      </c>
      <c r="B8363" s="1" t="s">
        <v>10690</v>
      </c>
      <c r="C8363" s="2" t="s">
        <v>10603</v>
      </c>
      <c r="D8363" s="1" t="s">
        <v>19</v>
      </c>
      <c r="E8363" s="3" t="str">
        <f>HYPERLINK("https://fyndiq.se/produkt/342469eaf3724f0f/", "2-Pack Samsung S22 5G - Härdat Glas 9H - Super kvalitet 3D")</f>
        <v>2-Pack Samsung S22 5G - Härdat Glas 9H - Super kvalitet 3D</v>
      </c>
      <c r="F8363" s="1" t="s">
        <v>10691</v>
      </c>
      <c r="G8363" s="1" t="s">
        <v>10692</v>
      </c>
      <c r="H8363" s="1" t="s">
        <v>10693</v>
      </c>
      <c r="I8363" s="1" t="s">
        <v>16</v>
      </c>
      <c r="J8363" s="1" t="s">
        <v>23</v>
      </c>
      <c r="K8363" s="1" t="s">
        <v>16</v>
      </c>
      <c r="L8363" s="1" t="s">
        <v>16</v>
      </c>
      <c r="M8363" s="1" t="s">
        <v>16</v>
      </c>
      <c r="N8363" s="1" t="s">
        <v>16</v>
      </c>
      <c r="O8363" s="1">
        <v>63.2</v>
      </c>
      <c r="P8363" s="1">
        <v>1.0</v>
      </c>
    </row>
    <row r="8364">
      <c r="A8364" s="1" t="s">
        <v>29</v>
      </c>
      <c r="B8364" s="1" t="s">
        <v>10694</v>
      </c>
      <c r="C8364" s="2" t="s">
        <v>10603</v>
      </c>
      <c r="D8364" s="1" t="s">
        <v>19</v>
      </c>
      <c r="E8364" s="3" t="str">
        <f>HYPERLINK("https://fyndiq.se/produkt/dfe28e565d2e4c8d/", "2 Pack Samsung S21 FE - 9H Härdat Glass - Super Kvalitet 3D")</f>
        <v>2 Pack Samsung S21 FE - 9H Härdat Glass - Super Kvalitet 3D</v>
      </c>
      <c r="F8364" s="1" t="s">
        <v>276</v>
      </c>
      <c r="G8364" s="1" t="s">
        <v>277</v>
      </c>
      <c r="H8364" s="1" t="s">
        <v>278</v>
      </c>
      <c r="I8364" s="1" t="s">
        <v>16</v>
      </c>
      <c r="J8364" s="1" t="s">
        <v>23</v>
      </c>
      <c r="K8364" s="1" t="s">
        <v>16</v>
      </c>
      <c r="L8364" s="1" t="s">
        <v>16</v>
      </c>
      <c r="M8364" s="1" t="s">
        <v>16</v>
      </c>
      <c r="N8364" s="1" t="s">
        <v>16</v>
      </c>
      <c r="O8364" s="1">
        <v>63.2</v>
      </c>
      <c r="P8364" s="1">
        <v>1.0</v>
      </c>
    </row>
    <row r="8365">
      <c r="A8365" s="1" t="s">
        <v>29</v>
      </c>
      <c r="B8365" s="1" t="s">
        <v>10695</v>
      </c>
      <c r="C8365" s="2" t="s">
        <v>10603</v>
      </c>
      <c r="D8365" s="1" t="s">
        <v>19</v>
      </c>
      <c r="E8365" s="3" t="str">
        <f>HYPERLINK("https://fyndiq.se/produkt/6ae5aff483564a84/", "2-Pack Apple Watch 40mm – Härdat glas 9H – Super kvalitet 3D")</f>
        <v>2-Pack Apple Watch 40mm – Härdat glas 9H – Super kvalitet 3D</v>
      </c>
      <c r="F8365" s="1" t="s">
        <v>1418</v>
      </c>
      <c r="G8365" s="1" t="s">
        <v>1419</v>
      </c>
      <c r="H8365" s="1" t="s">
        <v>1420</v>
      </c>
      <c r="I8365" s="1" t="s">
        <v>16</v>
      </c>
      <c r="J8365" s="1" t="s">
        <v>23</v>
      </c>
      <c r="K8365" s="1" t="s">
        <v>16</v>
      </c>
      <c r="L8365" s="1" t="s">
        <v>16</v>
      </c>
      <c r="M8365" s="1" t="s">
        <v>16</v>
      </c>
      <c r="N8365" s="1" t="s">
        <v>16</v>
      </c>
      <c r="O8365" s="1">
        <v>55.2</v>
      </c>
      <c r="P8365" s="1">
        <v>2.0</v>
      </c>
    </row>
    <row r="8366">
      <c r="A8366" s="1" t="s">
        <v>29</v>
      </c>
      <c r="B8366" s="1" t="s">
        <v>10696</v>
      </c>
      <c r="C8366" s="2" t="s">
        <v>10603</v>
      </c>
      <c r="D8366" s="1" t="s">
        <v>19</v>
      </c>
      <c r="E836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8366" s="1" t="s">
        <v>132</v>
      </c>
      <c r="G8366" s="1" t="s">
        <v>133</v>
      </c>
      <c r="H8366" s="1" t="s">
        <v>134</v>
      </c>
      <c r="I8366" s="1" t="s">
        <v>16</v>
      </c>
      <c r="J8366" s="1" t="s">
        <v>23</v>
      </c>
      <c r="K8366" s="1" t="s">
        <v>16</v>
      </c>
      <c r="L8366" s="1" t="s">
        <v>16</v>
      </c>
      <c r="M8366" s="1" t="s">
        <v>16</v>
      </c>
      <c r="N8366" s="1" t="s">
        <v>16</v>
      </c>
      <c r="O8366" s="1">
        <v>71.2</v>
      </c>
      <c r="P8366" s="1">
        <v>1.0</v>
      </c>
    </row>
    <row r="8367">
      <c r="A8367" s="1" t="s">
        <v>29</v>
      </c>
      <c r="B8367" s="1" t="s">
        <v>10697</v>
      </c>
      <c r="C8367" s="2" t="s">
        <v>10603</v>
      </c>
      <c r="D8367" s="1" t="s">
        <v>19</v>
      </c>
      <c r="E8367" s="3" t="str">
        <f>HYPERLINK("https://fyndiq.se/produkt/62cff579146b4e25/", "2 Pack Samsung Galaxy A32 5G - Härdat glas 9H - Super kvalitet")</f>
        <v>2 Pack Samsung Galaxy A32 5G - Härdat glas 9H - Super kvalitet</v>
      </c>
      <c r="F8367" s="1" t="s">
        <v>2081</v>
      </c>
      <c r="G8367" s="1" t="s">
        <v>2082</v>
      </c>
      <c r="H8367" s="1" t="s">
        <v>2083</v>
      </c>
      <c r="I8367" s="1" t="s">
        <v>16</v>
      </c>
      <c r="J8367" s="1" t="s">
        <v>23</v>
      </c>
      <c r="K8367" s="1" t="s">
        <v>16</v>
      </c>
      <c r="L8367" s="1" t="s">
        <v>16</v>
      </c>
      <c r="M8367" s="1" t="s">
        <v>16</v>
      </c>
      <c r="N8367" s="1" t="s">
        <v>16</v>
      </c>
      <c r="O8367" s="1">
        <v>63.2</v>
      </c>
      <c r="P8367" s="1">
        <v>1.0</v>
      </c>
    </row>
    <row r="8368">
      <c r="A8368" s="1" t="s">
        <v>29</v>
      </c>
      <c r="B8368" s="1" t="s">
        <v>10698</v>
      </c>
      <c r="C8368" s="2" t="s">
        <v>10603</v>
      </c>
      <c r="D8368" s="1" t="s">
        <v>19</v>
      </c>
      <c r="E8368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8368" s="1" t="s">
        <v>296</v>
      </c>
      <c r="G8368" s="1" t="s">
        <v>297</v>
      </c>
      <c r="H8368" s="1" t="s">
        <v>298</v>
      </c>
      <c r="I8368" s="1" t="s">
        <v>16</v>
      </c>
      <c r="J8368" s="1" t="s">
        <v>23</v>
      </c>
      <c r="K8368" s="1" t="s">
        <v>16</v>
      </c>
      <c r="L8368" s="1" t="s">
        <v>16</v>
      </c>
      <c r="M8368" s="1" t="s">
        <v>16</v>
      </c>
      <c r="N8368" s="1" t="s">
        <v>16</v>
      </c>
      <c r="O8368" s="1">
        <v>71.2</v>
      </c>
      <c r="P8368" s="1">
        <v>1.0</v>
      </c>
    </row>
    <row r="8369">
      <c r="A8369" s="1" t="s">
        <v>29</v>
      </c>
      <c r="B8369" s="1" t="s">
        <v>10699</v>
      </c>
      <c r="C8369" s="2" t="s">
        <v>10603</v>
      </c>
      <c r="D8369" s="1" t="s">
        <v>19</v>
      </c>
      <c r="E836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369" s="1" t="s">
        <v>2144</v>
      </c>
      <c r="G8369" s="1" t="s">
        <v>2145</v>
      </c>
      <c r="H8369" s="1" t="s">
        <v>2146</v>
      </c>
      <c r="I8369" s="1" t="s">
        <v>16</v>
      </c>
      <c r="J8369" s="1" t="s">
        <v>23</v>
      </c>
      <c r="K8369" s="1" t="s">
        <v>16</v>
      </c>
      <c r="L8369" s="1" t="s">
        <v>16</v>
      </c>
      <c r="M8369" s="1" t="s">
        <v>16</v>
      </c>
      <c r="N8369" s="1" t="s">
        <v>16</v>
      </c>
      <c r="O8369" s="1">
        <v>63.2</v>
      </c>
      <c r="P8369" s="1">
        <v>1.0</v>
      </c>
    </row>
    <row r="8370">
      <c r="A8370" s="1" t="s">
        <v>29</v>
      </c>
      <c r="B8370" s="1" t="s">
        <v>10700</v>
      </c>
      <c r="C8370" s="2" t="s">
        <v>10603</v>
      </c>
      <c r="D8370" s="1" t="s">
        <v>19</v>
      </c>
      <c r="E8370" s="3" t="str">
        <f>HYPERLINK("https://fyndiq.se/produkt/dfe28e565d2e4c8d/", "2 Pack Samsung S21 FE - 9H Härdat Glass - Super Kvalitet 3D")</f>
        <v>2 Pack Samsung S21 FE - 9H Härdat Glass - Super Kvalitet 3D</v>
      </c>
      <c r="F8370" s="1" t="s">
        <v>276</v>
      </c>
      <c r="G8370" s="1" t="s">
        <v>277</v>
      </c>
      <c r="H8370" s="1" t="s">
        <v>278</v>
      </c>
      <c r="I8370" s="1" t="s">
        <v>16</v>
      </c>
      <c r="J8370" s="1" t="s">
        <v>23</v>
      </c>
      <c r="K8370" s="1" t="s">
        <v>16</v>
      </c>
      <c r="L8370" s="1" t="s">
        <v>16</v>
      </c>
      <c r="M8370" s="1" t="s">
        <v>16</v>
      </c>
      <c r="N8370" s="1" t="s">
        <v>16</v>
      </c>
      <c r="O8370" s="1">
        <v>63.2</v>
      </c>
      <c r="P8370" s="1">
        <v>1.0</v>
      </c>
    </row>
    <row r="8371">
      <c r="A8371" s="1" t="s">
        <v>29</v>
      </c>
      <c r="B8371" s="1" t="s">
        <v>10701</v>
      </c>
      <c r="C8371" s="2" t="s">
        <v>10603</v>
      </c>
      <c r="D8371" s="1" t="s">
        <v>19</v>
      </c>
      <c r="E8371" s="3" t="str">
        <f>HYPERLINK("https://fyndiq.se/produkt/acbd2f15758f4e1c/", "2-Pack Samsung A55 5G Skärmskydd i Härdat Glas")</f>
        <v>2-Pack Samsung A55 5G Skärmskydd i Härdat Glas</v>
      </c>
      <c r="F8371" s="1" t="s">
        <v>982</v>
      </c>
      <c r="G8371" s="1" t="s">
        <v>983</v>
      </c>
      <c r="H8371" s="1" t="s">
        <v>984</v>
      </c>
      <c r="I8371" s="1" t="s">
        <v>16</v>
      </c>
      <c r="J8371" s="1" t="s">
        <v>23</v>
      </c>
      <c r="K8371" s="1" t="s">
        <v>16</v>
      </c>
      <c r="L8371" s="1" t="s">
        <v>16</v>
      </c>
      <c r="M8371" s="1" t="s">
        <v>16</v>
      </c>
      <c r="N8371" s="1" t="s">
        <v>16</v>
      </c>
      <c r="O8371" s="1">
        <v>63.2</v>
      </c>
      <c r="P8371" s="1">
        <v>1.0</v>
      </c>
    </row>
    <row r="8372">
      <c r="A8372" s="1" t="s">
        <v>29</v>
      </c>
      <c r="B8372" s="1" t="s">
        <v>10702</v>
      </c>
      <c r="C8372" s="2" t="s">
        <v>10603</v>
      </c>
      <c r="D8372" s="1" t="s">
        <v>19</v>
      </c>
      <c r="E8372" s="3" t="str">
        <f>HYPERLINK("https://fyndiq.se/produkt/e09cb1ad27c94cb3/", "Samsung S22 ULTRA - 9H Härdat Glass - 3D Super Kvalitet")</f>
        <v>Samsung S22 ULTRA - 9H Härdat Glass - 3D Super Kvalitet</v>
      </c>
      <c r="F8372" s="1" t="s">
        <v>1969</v>
      </c>
      <c r="G8372" s="1" t="s">
        <v>1970</v>
      </c>
      <c r="H8372" s="1" t="s">
        <v>1971</v>
      </c>
      <c r="I8372" s="1" t="s">
        <v>16</v>
      </c>
      <c r="J8372" s="1" t="s">
        <v>23</v>
      </c>
      <c r="K8372" s="1" t="s">
        <v>16</v>
      </c>
      <c r="L8372" s="1" t="s">
        <v>16</v>
      </c>
      <c r="M8372" s="1" t="s">
        <v>16</v>
      </c>
      <c r="N8372" s="1" t="s">
        <v>16</v>
      </c>
      <c r="O8372" s="1">
        <v>55.2</v>
      </c>
      <c r="P8372" s="1">
        <v>1.0</v>
      </c>
    </row>
    <row r="8373">
      <c r="A8373" s="1" t="s">
        <v>29</v>
      </c>
      <c r="B8373" s="1" t="s">
        <v>10703</v>
      </c>
      <c r="C8373" s="2" t="s">
        <v>10603</v>
      </c>
      <c r="D8373" s="1" t="s">
        <v>19</v>
      </c>
      <c r="E8373" s="3" t="str">
        <f>HYPERLINK("https://fyndiq.se/produkt/2d01ceb0274e451e/", "2-Pack Privacy Skärmskydd For iPhone 11 Pro Max - Härdat Glas 9H - Super Kvalitet 3D")</f>
        <v>2-Pack Privacy Skärmskydd For iPhone 11 Pro Max - Härdat Glas 9H - Super Kvalitet 3D</v>
      </c>
      <c r="F8373" s="1" t="s">
        <v>10704</v>
      </c>
      <c r="G8373" s="1" t="s">
        <v>10705</v>
      </c>
      <c r="H8373" s="1" t="s">
        <v>10706</v>
      </c>
      <c r="I8373" s="1" t="s">
        <v>16</v>
      </c>
      <c r="J8373" s="1" t="s">
        <v>23</v>
      </c>
      <c r="K8373" s="1" t="s">
        <v>16</v>
      </c>
      <c r="L8373" s="1" t="s">
        <v>16</v>
      </c>
      <c r="M8373" s="1" t="s">
        <v>16</v>
      </c>
      <c r="N8373" s="1" t="s">
        <v>16</v>
      </c>
      <c r="O8373" s="1">
        <v>71.2</v>
      </c>
      <c r="P8373" s="1">
        <v>1.0</v>
      </c>
    </row>
    <row r="8374">
      <c r="A8374" s="1" t="s">
        <v>29</v>
      </c>
      <c r="B8374" s="1" t="s">
        <v>10707</v>
      </c>
      <c r="C8374" s="2" t="s">
        <v>10603</v>
      </c>
      <c r="D8374" s="1" t="s">
        <v>19</v>
      </c>
      <c r="E8374" s="3" t="str">
        <f>HYPERLINK("https://fyndiq.se/produkt/a00b62acc6644fd2/", "2-Pack Samsung Galaxy S10 - Härdat glas 9H – Super kvalitet 3D")</f>
        <v>2-Pack Samsung Galaxy S10 - Härdat glas 9H – Super kvalitet 3D</v>
      </c>
      <c r="F8374" s="1" t="s">
        <v>1291</v>
      </c>
      <c r="G8374" s="1" t="s">
        <v>1292</v>
      </c>
      <c r="H8374" s="1" t="s">
        <v>1293</v>
      </c>
      <c r="I8374" s="1" t="s">
        <v>16</v>
      </c>
      <c r="J8374" s="1" t="s">
        <v>23</v>
      </c>
      <c r="K8374" s="1" t="s">
        <v>16</v>
      </c>
      <c r="L8374" s="1" t="s">
        <v>16</v>
      </c>
      <c r="M8374" s="1" t="s">
        <v>16</v>
      </c>
      <c r="N8374" s="1" t="s">
        <v>16</v>
      </c>
      <c r="O8374" s="1">
        <v>63.2</v>
      </c>
      <c r="P8374" s="1">
        <v>1.0</v>
      </c>
    </row>
    <row r="8375">
      <c r="A8375" s="1" t="s">
        <v>29</v>
      </c>
      <c r="B8375" s="1" t="s">
        <v>10708</v>
      </c>
      <c r="C8375" s="2" t="s">
        <v>10603</v>
      </c>
      <c r="D8375" s="1" t="s">
        <v>19</v>
      </c>
      <c r="E8375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8375" s="1" t="s">
        <v>1481</v>
      </c>
      <c r="G8375" s="1" t="s">
        <v>1482</v>
      </c>
      <c r="H8375" s="1" t="s">
        <v>1483</v>
      </c>
      <c r="I8375" s="1" t="s">
        <v>16</v>
      </c>
      <c r="J8375" s="1" t="s">
        <v>23</v>
      </c>
      <c r="K8375" s="1" t="s">
        <v>16</v>
      </c>
      <c r="L8375" s="1" t="s">
        <v>16</v>
      </c>
      <c r="M8375" s="1" t="s">
        <v>16</v>
      </c>
      <c r="N8375" s="1" t="s">
        <v>16</v>
      </c>
      <c r="O8375" s="1">
        <v>63.2</v>
      </c>
      <c r="P8375" s="1">
        <v>1.0</v>
      </c>
    </row>
    <row r="8376">
      <c r="A8376" s="1" t="s">
        <v>29</v>
      </c>
      <c r="B8376" s="1" t="s">
        <v>10709</v>
      </c>
      <c r="C8376" s="2" t="s">
        <v>10603</v>
      </c>
      <c r="D8376" s="1" t="s">
        <v>19</v>
      </c>
      <c r="E8376" s="3" t="str">
        <f>HYPERLINK("https://fyndiq.se/produkt/2477583187264ece/", "2-Pack Samsung S20 - 9H Härdat Glass - Top Kvalitet")</f>
        <v>2-Pack Samsung S20 - 9H Härdat Glass - Top Kvalitet</v>
      </c>
      <c r="F8376" s="1" t="s">
        <v>124</v>
      </c>
      <c r="G8376" s="1" t="s">
        <v>125</v>
      </c>
      <c r="H8376" s="1" t="s">
        <v>126</v>
      </c>
      <c r="I8376" s="1" t="s">
        <v>16</v>
      </c>
      <c r="J8376" s="1" t="s">
        <v>23</v>
      </c>
      <c r="K8376" s="1" t="s">
        <v>16</v>
      </c>
      <c r="L8376" s="1" t="s">
        <v>16</v>
      </c>
      <c r="M8376" s="1" t="s">
        <v>16</v>
      </c>
      <c r="N8376" s="1" t="s">
        <v>16</v>
      </c>
      <c r="O8376" s="1">
        <v>71.2</v>
      </c>
      <c r="P8376" s="1">
        <v>1.0</v>
      </c>
    </row>
    <row r="8377">
      <c r="A8377" s="1" t="s">
        <v>29</v>
      </c>
      <c r="B8377" s="1" t="s">
        <v>10710</v>
      </c>
      <c r="C8377" s="2" t="s">
        <v>10603</v>
      </c>
      <c r="D8377" s="1" t="s">
        <v>19</v>
      </c>
      <c r="E8377" s="3" t="str">
        <f>HYPERLINK("https://fyndiq.se/produkt/38b8d321e09c46d9/", "2-PACK Full Cover Iphone 8 Svart -Härdat Glas 9H Skärmskydd 3D")</f>
        <v>2-PACK Full Cover Iphone 8 Svart -Härdat Glas 9H Skärmskydd 3D</v>
      </c>
      <c r="F8377" s="1" t="s">
        <v>3013</v>
      </c>
      <c r="G8377" s="1" t="s">
        <v>3014</v>
      </c>
      <c r="H8377" s="1" t="s">
        <v>3015</v>
      </c>
      <c r="I8377" s="1" t="s">
        <v>16</v>
      </c>
      <c r="J8377" s="1" t="s">
        <v>23</v>
      </c>
      <c r="K8377" s="1" t="s">
        <v>16</v>
      </c>
      <c r="L8377" s="1" t="s">
        <v>16</v>
      </c>
      <c r="M8377" s="1" t="s">
        <v>16</v>
      </c>
      <c r="N8377" s="1" t="s">
        <v>16</v>
      </c>
      <c r="O8377" s="1">
        <v>55.2</v>
      </c>
      <c r="P8377" s="1">
        <v>1.0</v>
      </c>
    </row>
    <row r="8378">
      <c r="A8378" s="1" t="s">
        <v>29</v>
      </c>
      <c r="B8378" s="1" t="s">
        <v>10711</v>
      </c>
      <c r="C8378" s="2" t="s">
        <v>10603</v>
      </c>
      <c r="D8378" s="1" t="s">
        <v>19</v>
      </c>
      <c r="E837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378" s="1" t="s">
        <v>760</v>
      </c>
      <c r="G8378" s="1" t="s">
        <v>761</v>
      </c>
      <c r="H8378" s="1" t="s">
        <v>762</v>
      </c>
      <c r="I8378" s="1" t="s">
        <v>16</v>
      </c>
      <c r="J8378" s="1" t="s">
        <v>23</v>
      </c>
      <c r="K8378" s="1" t="s">
        <v>16</v>
      </c>
      <c r="L8378" s="1" t="s">
        <v>16</v>
      </c>
      <c r="M8378" s="1" t="s">
        <v>16</v>
      </c>
      <c r="N8378" s="1" t="s">
        <v>16</v>
      </c>
      <c r="O8378" s="1">
        <v>63.2</v>
      </c>
      <c r="P8378" s="1">
        <v>1.0</v>
      </c>
    </row>
    <row r="8379">
      <c r="A8379" s="1" t="s">
        <v>29</v>
      </c>
      <c r="B8379" s="1" t="s">
        <v>10712</v>
      </c>
      <c r="C8379" s="2" t="s">
        <v>10603</v>
      </c>
      <c r="D8379" s="1" t="s">
        <v>19</v>
      </c>
      <c r="E8379" s="3" t="str">
        <f>HYPERLINK("https://fyndiq.se/produkt/dfe28e565d2e4c8d/", "2 Pack Samsung S21 FE - 9H Härdat Glass - Super Kvalitet 3D")</f>
        <v>2 Pack Samsung S21 FE - 9H Härdat Glass - Super Kvalitet 3D</v>
      </c>
      <c r="F8379" s="1" t="s">
        <v>276</v>
      </c>
      <c r="G8379" s="1" t="s">
        <v>277</v>
      </c>
      <c r="H8379" s="1" t="s">
        <v>278</v>
      </c>
      <c r="I8379" s="1" t="s">
        <v>16</v>
      </c>
      <c r="J8379" s="1" t="s">
        <v>23</v>
      </c>
      <c r="K8379" s="1" t="s">
        <v>16</v>
      </c>
      <c r="L8379" s="1" t="s">
        <v>16</v>
      </c>
      <c r="M8379" s="1" t="s">
        <v>16</v>
      </c>
      <c r="N8379" s="1" t="s">
        <v>16</v>
      </c>
      <c r="O8379" s="1">
        <v>63.2</v>
      </c>
      <c r="P8379" s="1">
        <v>1.0</v>
      </c>
    </row>
    <row r="8380">
      <c r="A8380" s="1" t="s">
        <v>29</v>
      </c>
      <c r="B8380" s="1" t="s">
        <v>10713</v>
      </c>
      <c r="C8380" s="2" t="s">
        <v>10603</v>
      </c>
      <c r="D8380" s="1" t="s">
        <v>19</v>
      </c>
      <c r="E838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380" s="1" t="s">
        <v>760</v>
      </c>
      <c r="G8380" s="1" t="s">
        <v>761</v>
      </c>
      <c r="H8380" s="1" t="s">
        <v>762</v>
      </c>
      <c r="I8380" s="1" t="s">
        <v>16</v>
      </c>
      <c r="J8380" s="1" t="s">
        <v>23</v>
      </c>
      <c r="K8380" s="1" t="s">
        <v>16</v>
      </c>
      <c r="L8380" s="1" t="s">
        <v>16</v>
      </c>
      <c r="M8380" s="1" t="s">
        <v>16</v>
      </c>
      <c r="N8380" s="1" t="s">
        <v>16</v>
      </c>
      <c r="O8380" s="1">
        <v>63.2</v>
      </c>
      <c r="P8380" s="1">
        <v>1.0</v>
      </c>
    </row>
    <row r="8381">
      <c r="A8381" s="1" t="s">
        <v>29</v>
      </c>
      <c r="B8381" s="1" t="s">
        <v>10714</v>
      </c>
      <c r="C8381" s="2" t="s">
        <v>10603</v>
      </c>
      <c r="D8381" s="1" t="s">
        <v>19</v>
      </c>
      <c r="E838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381" s="1" t="s">
        <v>692</v>
      </c>
      <c r="G8381" s="1" t="s">
        <v>693</v>
      </c>
      <c r="H8381" s="1" t="s">
        <v>694</v>
      </c>
      <c r="I8381" s="1" t="s">
        <v>16</v>
      </c>
      <c r="J8381" s="1" t="s">
        <v>23</v>
      </c>
      <c r="K8381" s="1" t="s">
        <v>16</v>
      </c>
      <c r="L8381" s="1" t="s">
        <v>16</v>
      </c>
      <c r="M8381" s="1" t="s">
        <v>16</v>
      </c>
      <c r="N8381" s="1" t="s">
        <v>16</v>
      </c>
      <c r="O8381" s="1">
        <v>55.2</v>
      </c>
      <c r="P8381" s="1">
        <v>1.0</v>
      </c>
    </row>
    <row r="8382">
      <c r="A8382" s="1" t="s">
        <v>29</v>
      </c>
      <c r="B8382" s="1" t="s">
        <v>10715</v>
      </c>
      <c r="C8382" s="2" t="s">
        <v>10603</v>
      </c>
      <c r="D8382" s="1" t="s">
        <v>19</v>
      </c>
      <c r="E8382" s="3" t="str">
        <f>HYPERLINK("https://fyndiq.se/produkt/dfe28e565d2e4c8d/", "2 Pack Samsung S21 FE - 9H Härdat Glass - Super Kvalitet 3D")</f>
        <v>2 Pack Samsung S21 FE - 9H Härdat Glass - Super Kvalitet 3D</v>
      </c>
      <c r="F8382" s="1" t="s">
        <v>276</v>
      </c>
      <c r="G8382" s="1" t="s">
        <v>277</v>
      </c>
      <c r="H8382" s="1" t="s">
        <v>278</v>
      </c>
      <c r="I8382" s="1" t="s">
        <v>16</v>
      </c>
      <c r="J8382" s="1" t="s">
        <v>23</v>
      </c>
      <c r="K8382" s="1" t="s">
        <v>16</v>
      </c>
      <c r="L8382" s="1" t="s">
        <v>16</v>
      </c>
      <c r="M8382" s="1" t="s">
        <v>16</v>
      </c>
      <c r="N8382" s="1" t="s">
        <v>16</v>
      </c>
      <c r="O8382" s="1">
        <v>63.2</v>
      </c>
      <c r="P8382" s="1">
        <v>1.0</v>
      </c>
    </row>
    <row r="8383">
      <c r="A8383" s="1" t="s">
        <v>29</v>
      </c>
      <c r="B8383" s="1" t="s">
        <v>10716</v>
      </c>
      <c r="C8383" s="2" t="s">
        <v>10603</v>
      </c>
      <c r="D8383" s="1" t="s">
        <v>19</v>
      </c>
      <c r="E8383" s="3" t="str">
        <f>HYPERLINK("https://fyndiq.se/produkt/42d6995a7328489e/", "2-Pack Sony Xperia 10 V - Härdat Glas 9H - Super Kvalitet 3D Skärmskydd")</f>
        <v>2-Pack Sony Xperia 10 V - Härdat Glas 9H - Super Kvalitet 3D Skärmskydd</v>
      </c>
      <c r="F8383" s="1" t="s">
        <v>3643</v>
      </c>
      <c r="G8383" s="1" t="s">
        <v>3644</v>
      </c>
      <c r="H8383" s="1" t="s">
        <v>3645</v>
      </c>
      <c r="I8383" s="1" t="s">
        <v>16</v>
      </c>
      <c r="J8383" s="1" t="s">
        <v>23</v>
      </c>
      <c r="K8383" s="1" t="s">
        <v>16</v>
      </c>
      <c r="L8383" s="1" t="s">
        <v>16</v>
      </c>
      <c r="M8383" s="1" t="s">
        <v>16</v>
      </c>
      <c r="N8383" s="1" t="s">
        <v>16</v>
      </c>
      <c r="O8383" s="1">
        <v>71.2</v>
      </c>
      <c r="P8383" s="1">
        <v>1.0</v>
      </c>
    </row>
    <row r="8384">
      <c r="A8384" s="1" t="s">
        <v>29</v>
      </c>
      <c r="B8384" s="1" t="s">
        <v>10717</v>
      </c>
      <c r="C8384" s="2" t="s">
        <v>10603</v>
      </c>
      <c r="D8384" s="1" t="s">
        <v>19</v>
      </c>
      <c r="E8384" s="3" t="str">
        <f>HYPERLINK("https://fyndiq.se/produkt/17eb3a8226844bc8/", "2-Pack Sony Xperia 1 III - Härdat glas 9H - Super Kvalitet 3D")</f>
        <v>2-Pack Sony Xperia 1 III - Härdat glas 9H - Super Kvalitet 3D</v>
      </c>
      <c r="F8384" s="1" t="s">
        <v>2344</v>
      </c>
      <c r="G8384" s="1" t="s">
        <v>2345</v>
      </c>
      <c r="H8384" s="1" t="s">
        <v>2346</v>
      </c>
      <c r="I8384" s="1" t="s">
        <v>16</v>
      </c>
      <c r="J8384" s="1" t="s">
        <v>23</v>
      </c>
      <c r="K8384" s="1" t="s">
        <v>16</v>
      </c>
      <c r="L8384" s="1" t="s">
        <v>16</v>
      </c>
      <c r="M8384" s="1" t="s">
        <v>16</v>
      </c>
      <c r="N8384" s="1" t="s">
        <v>16</v>
      </c>
      <c r="O8384" s="1">
        <v>63.2</v>
      </c>
      <c r="P8384" s="1">
        <v>1.0</v>
      </c>
    </row>
    <row r="8385">
      <c r="A8385" s="1" t="s">
        <v>29</v>
      </c>
      <c r="B8385" s="1" t="s">
        <v>10718</v>
      </c>
      <c r="C8385" s="2" t="s">
        <v>10603</v>
      </c>
      <c r="D8385" s="1" t="s">
        <v>19</v>
      </c>
      <c r="E8385" s="3" t="str">
        <f>HYPERLINK("https://fyndiq.se/produkt/bcfa8f27263741d1/", "1-Pack Samsung S20 Skärmskydd &amp; 1-Pack linsskydd - Härdat Glas 9H - Super kvalitet 3D")</f>
        <v>1-Pack Samsung S20 Skärmskydd &amp; 1-Pack linsskydd - Härdat Glas 9H - Super kvalitet 3D</v>
      </c>
      <c r="F8385" s="1" t="s">
        <v>10719</v>
      </c>
      <c r="G8385" s="1" t="s">
        <v>10720</v>
      </c>
      <c r="H8385" s="1" t="s">
        <v>10721</v>
      </c>
      <c r="I8385" s="1" t="s">
        <v>16</v>
      </c>
      <c r="J8385" s="1" t="s">
        <v>23</v>
      </c>
      <c r="K8385" s="1" t="s">
        <v>16</v>
      </c>
      <c r="L8385" s="1" t="s">
        <v>16</v>
      </c>
      <c r="M8385" s="1" t="s">
        <v>16</v>
      </c>
      <c r="N8385" s="1" t="s">
        <v>16</v>
      </c>
      <c r="O8385" s="1">
        <v>71.2</v>
      </c>
      <c r="P8385" s="1">
        <v>1.0</v>
      </c>
    </row>
    <row r="8386">
      <c r="A8386" s="1" t="s">
        <v>29</v>
      </c>
      <c r="B8386" s="1" t="s">
        <v>10722</v>
      </c>
      <c r="C8386" s="2" t="s">
        <v>10603</v>
      </c>
      <c r="D8386" s="1" t="s">
        <v>19</v>
      </c>
      <c r="E8386" s="3" t="str">
        <f>HYPERLINK("https://fyndiq.se/produkt/60656ba8dce64ae4/", "2 Pack Samsung Galaxy A50 - Härdat glas 9H - Super kvalitet 3D")</f>
        <v>2 Pack Samsung Galaxy A50 - Härdat glas 9H - Super kvalitet 3D</v>
      </c>
      <c r="F8386" s="1" t="s">
        <v>645</v>
      </c>
      <c r="G8386" s="1" t="s">
        <v>646</v>
      </c>
      <c r="H8386" s="1" t="s">
        <v>647</v>
      </c>
      <c r="I8386" s="1" t="s">
        <v>16</v>
      </c>
      <c r="J8386" s="1" t="s">
        <v>23</v>
      </c>
      <c r="K8386" s="1" t="s">
        <v>16</v>
      </c>
      <c r="L8386" s="1" t="s">
        <v>16</v>
      </c>
      <c r="M8386" s="1" t="s">
        <v>16</v>
      </c>
      <c r="N8386" s="1" t="s">
        <v>16</v>
      </c>
      <c r="O8386" s="1">
        <v>63.2</v>
      </c>
      <c r="P8386" s="1">
        <v>1.0</v>
      </c>
    </row>
    <row r="8387">
      <c r="A8387" s="1" t="s">
        <v>29</v>
      </c>
      <c r="B8387" s="1" t="s">
        <v>10723</v>
      </c>
      <c r="C8387" s="2" t="s">
        <v>10603</v>
      </c>
      <c r="D8387" s="1" t="s">
        <v>19</v>
      </c>
      <c r="E8387" s="3" t="str">
        <f t="shared" ref="E8387:E8389" si="191">HYPERLINK("https://fyndiq.se/produkt/432d784756a84eff/", "2-Pack Samsung Galaxy S20FE - Härdat Glas-9H -Super kvalitet 3D")</f>
        <v>2-Pack Samsung Galaxy S20FE - Härdat Glas-9H -Super kvalitet 3D</v>
      </c>
      <c r="F8387" s="1" t="s">
        <v>1078</v>
      </c>
      <c r="G8387" s="1" t="s">
        <v>1079</v>
      </c>
      <c r="H8387" s="1" t="s">
        <v>1080</v>
      </c>
      <c r="I8387" s="1" t="s">
        <v>16</v>
      </c>
      <c r="J8387" s="1" t="s">
        <v>23</v>
      </c>
      <c r="K8387" s="1" t="s">
        <v>16</v>
      </c>
      <c r="L8387" s="1" t="s">
        <v>16</v>
      </c>
      <c r="M8387" s="1" t="s">
        <v>16</v>
      </c>
      <c r="N8387" s="1" t="s">
        <v>16</v>
      </c>
      <c r="O8387" s="1">
        <v>63.2</v>
      </c>
      <c r="P8387" s="1">
        <v>1.0</v>
      </c>
    </row>
    <row r="8388">
      <c r="A8388" s="1" t="s">
        <v>29</v>
      </c>
      <c r="B8388" s="1" t="s">
        <v>10724</v>
      </c>
      <c r="C8388" s="2" t="s">
        <v>10603</v>
      </c>
      <c r="D8388" s="1" t="s">
        <v>19</v>
      </c>
      <c r="E8388" s="3" t="str">
        <f t="shared" si="191"/>
        <v>2-Pack Samsung Galaxy S20FE - Härdat Glas-9H -Super kvalitet 3D</v>
      </c>
      <c r="F8388" s="1" t="s">
        <v>1078</v>
      </c>
      <c r="G8388" s="1" t="s">
        <v>1079</v>
      </c>
      <c r="H8388" s="1" t="s">
        <v>1080</v>
      </c>
      <c r="I8388" s="1" t="s">
        <v>16</v>
      </c>
      <c r="J8388" s="1" t="s">
        <v>23</v>
      </c>
      <c r="K8388" s="1" t="s">
        <v>16</v>
      </c>
      <c r="L8388" s="1" t="s">
        <v>16</v>
      </c>
      <c r="M8388" s="1" t="s">
        <v>16</v>
      </c>
      <c r="N8388" s="1" t="s">
        <v>16</v>
      </c>
      <c r="O8388" s="1">
        <v>63.2</v>
      </c>
      <c r="P8388" s="1">
        <v>1.0</v>
      </c>
    </row>
    <row r="8389">
      <c r="A8389" s="1" t="s">
        <v>29</v>
      </c>
      <c r="B8389" s="1" t="s">
        <v>10725</v>
      </c>
      <c r="C8389" s="2" t="s">
        <v>10603</v>
      </c>
      <c r="D8389" s="1" t="s">
        <v>19</v>
      </c>
      <c r="E8389" s="3" t="str">
        <f t="shared" si="191"/>
        <v>2-Pack Samsung Galaxy S20FE - Härdat Glas-9H -Super kvalitet 3D</v>
      </c>
      <c r="F8389" s="1" t="s">
        <v>1078</v>
      </c>
      <c r="G8389" s="1" t="s">
        <v>1079</v>
      </c>
      <c r="H8389" s="1" t="s">
        <v>1080</v>
      </c>
      <c r="I8389" s="1" t="s">
        <v>16</v>
      </c>
      <c r="J8389" s="1" t="s">
        <v>23</v>
      </c>
      <c r="K8389" s="1" t="s">
        <v>16</v>
      </c>
      <c r="L8389" s="1" t="s">
        <v>16</v>
      </c>
      <c r="M8389" s="1" t="s">
        <v>16</v>
      </c>
      <c r="N8389" s="1" t="s">
        <v>16</v>
      </c>
      <c r="O8389" s="1">
        <v>63.2</v>
      </c>
      <c r="P8389" s="1">
        <v>1.0</v>
      </c>
    </row>
    <row r="8390">
      <c r="A8390" s="1" t="s">
        <v>29</v>
      </c>
      <c r="B8390" s="1" t="s">
        <v>10726</v>
      </c>
      <c r="C8390" s="2" t="s">
        <v>10603</v>
      </c>
      <c r="D8390" s="1" t="s">
        <v>19</v>
      </c>
      <c r="E8390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8390" s="1" t="s">
        <v>5279</v>
      </c>
      <c r="G8390" s="1" t="s">
        <v>5280</v>
      </c>
      <c r="H8390" s="1" t="s">
        <v>5281</v>
      </c>
      <c r="I8390" s="1" t="s">
        <v>16</v>
      </c>
      <c r="J8390" s="1" t="s">
        <v>23</v>
      </c>
      <c r="K8390" s="1" t="s">
        <v>16</v>
      </c>
      <c r="L8390" s="1" t="s">
        <v>16</v>
      </c>
      <c r="M8390" s="1" t="s">
        <v>16</v>
      </c>
      <c r="N8390" s="1" t="s">
        <v>16</v>
      </c>
      <c r="O8390" s="1">
        <v>71.2</v>
      </c>
      <c r="P8390" s="1">
        <v>1.0</v>
      </c>
    </row>
    <row r="8391">
      <c r="A8391" s="1" t="s">
        <v>29</v>
      </c>
      <c r="B8391" s="1" t="s">
        <v>10727</v>
      </c>
      <c r="C8391" s="2" t="s">
        <v>10603</v>
      </c>
      <c r="D8391" s="1" t="s">
        <v>19</v>
      </c>
      <c r="E8391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8391" s="1" t="s">
        <v>3152</v>
      </c>
      <c r="G8391" s="1" t="s">
        <v>3153</v>
      </c>
      <c r="H8391" s="1" t="s">
        <v>3154</v>
      </c>
      <c r="I8391" s="1" t="s">
        <v>16</v>
      </c>
      <c r="J8391" s="1" t="s">
        <v>23</v>
      </c>
      <c r="K8391" s="1" t="s">
        <v>16</v>
      </c>
      <c r="L8391" s="1" t="s">
        <v>16</v>
      </c>
      <c r="M8391" s="1" t="s">
        <v>16</v>
      </c>
      <c r="N8391" s="1" t="s">
        <v>16</v>
      </c>
      <c r="O8391" s="1">
        <v>63.2</v>
      </c>
      <c r="P8391" s="1">
        <v>1.0</v>
      </c>
    </row>
    <row r="8392">
      <c r="A8392" s="1" t="s">
        <v>29</v>
      </c>
      <c r="B8392" s="1" t="s">
        <v>10728</v>
      </c>
      <c r="C8392" s="2" t="s">
        <v>10603</v>
      </c>
      <c r="D8392" s="1" t="s">
        <v>19</v>
      </c>
      <c r="E8392" s="3" t="str">
        <f>HYPERLINK("https://fyndiq.se/produkt/2ef1b4abdbf445e2/", "2-Pack XIAOMI 14 Skärmskydd &amp; 2-Pack linsskydd - Härdat Glas 9H - Super kvalitet 3D")</f>
        <v>2-Pack XIAOMI 14 Skärmskydd &amp; 2-Pack linsskydd - Härdat Glas 9H - Super kvalitet 3D</v>
      </c>
      <c r="F8392" s="1" t="s">
        <v>2491</v>
      </c>
      <c r="G8392" s="1" t="s">
        <v>2492</v>
      </c>
      <c r="H8392" s="1" t="s">
        <v>2493</v>
      </c>
      <c r="I8392" s="1" t="s">
        <v>16</v>
      </c>
      <c r="J8392" s="1" t="s">
        <v>23</v>
      </c>
      <c r="K8392" s="1" t="s">
        <v>16</v>
      </c>
      <c r="L8392" s="1" t="s">
        <v>16</v>
      </c>
      <c r="M8392" s="1" t="s">
        <v>16</v>
      </c>
      <c r="N8392" s="1" t="s">
        <v>16</v>
      </c>
      <c r="O8392" s="1">
        <v>79.2</v>
      </c>
      <c r="P8392" s="1">
        <v>1.0</v>
      </c>
    </row>
    <row r="8393">
      <c r="A8393" s="1" t="s">
        <v>29</v>
      </c>
      <c r="B8393" s="1" t="s">
        <v>10729</v>
      </c>
      <c r="C8393" s="2" t="s">
        <v>10603</v>
      </c>
      <c r="D8393" s="1" t="s">
        <v>19</v>
      </c>
      <c r="E839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393" s="1" t="s">
        <v>47</v>
      </c>
      <c r="G8393" s="2" t="s">
        <v>48</v>
      </c>
      <c r="H8393" s="1" t="s">
        <v>49</v>
      </c>
      <c r="I8393" s="1" t="s">
        <v>16</v>
      </c>
      <c r="J8393" s="1" t="s">
        <v>23</v>
      </c>
      <c r="K8393" s="1" t="s">
        <v>16</v>
      </c>
      <c r="L8393" s="1" t="s">
        <v>16</v>
      </c>
      <c r="M8393" s="1" t="s">
        <v>16</v>
      </c>
      <c r="N8393" s="1" t="s">
        <v>16</v>
      </c>
      <c r="O8393" s="1">
        <v>183.2</v>
      </c>
      <c r="P8393" s="1">
        <v>1.0</v>
      </c>
    </row>
    <row r="8394">
      <c r="A8394" s="1" t="s">
        <v>29</v>
      </c>
      <c r="B8394" s="1" t="s">
        <v>10730</v>
      </c>
      <c r="C8394" s="2" t="s">
        <v>10603</v>
      </c>
      <c r="D8394" s="1" t="s">
        <v>19</v>
      </c>
      <c r="E8394" s="3" t="str">
        <f>HYPERLINK("https://fyndiq.se/produkt/6ae5aff483564a84/", "2-Pack Apple Watch 40mm – Härdat glas 9H – Super kvalitet 3D")</f>
        <v>2-Pack Apple Watch 40mm – Härdat glas 9H – Super kvalitet 3D</v>
      </c>
      <c r="F8394" s="1" t="s">
        <v>1418</v>
      </c>
      <c r="G8394" s="1" t="s">
        <v>1419</v>
      </c>
      <c r="H8394" s="1" t="s">
        <v>1420</v>
      </c>
      <c r="I8394" s="1" t="s">
        <v>16</v>
      </c>
      <c r="J8394" s="1" t="s">
        <v>23</v>
      </c>
      <c r="K8394" s="1" t="s">
        <v>16</v>
      </c>
      <c r="L8394" s="1" t="s">
        <v>16</v>
      </c>
      <c r="M8394" s="1" t="s">
        <v>16</v>
      </c>
      <c r="N8394" s="1" t="s">
        <v>16</v>
      </c>
      <c r="O8394" s="1">
        <v>55.2</v>
      </c>
      <c r="P8394" s="1">
        <v>1.0</v>
      </c>
    </row>
    <row r="8395">
      <c r="A8395" s="1" t="s">
        <v>29</v>
      </c>
      <c r="B8395" s="1" t="s">
        <v>10731</v>
      </c>
      <c r="C8395" s="2" t="s">
        <v>10603</v>
      </c>
      <c r="D8395" s="1" t="s">
        <v>19</v>
      </c>
      <c r="E8395" s="3" t="str">
        <f>HYPERLINK("https://fyndiq.se/produkt/c8f9d711822e4429/", "2-Pack Samsung S22 Plus Skärmskydd &amp; 1-Pack linsskydd - 9H Glas")</f>
        <v>2-Pack Samsung S22 Plus Skärmskydd &amp; 1-Pack linsskydd - 9H Glas</v>
      </c>
      <c r="F8395" s="1" t="s">
        <v>5409</v>
      </c>
      <c r="G8395" s="1" t="s">
        <v>5410</v>
      </c>
      <c r="H8395" s="1" t="s">
        <v>5411</v>
      </c>
      <c r="I8395" s="1" t="s">
        <v>16</v>
      </c>
      <c r="J8395" s="1" t="s">
        <v>23</v>
      </c>
      <c r="K8395" s="1" t="s">
        <v>16</v>
      </c>
      <c r="L8395" s="1" t="s">
        <v>16</v>
      </c>
      <c r="M8395" s="1" t="s">
        <v>16</v>
      </c>
      <c r="N8395" s="1" t="s">
        <v>16</v>
      </c>
      <c r="O8395" s="1">
        <v>71.2</v>
      </c>
      <c r="P8395" s="1">
        <v>1.0</v>
      </c>
    </row>
    <row r="8396">
      <c r="A8396" s="1" t="s">
        <v>29</v>
      </c>
      <c r="B8396" s="1" t="s">
        <v>10732</v>
      </c>
      <c r="C8396" s="2" t="s">
        <v>10603</v>
      </c>
      <c r="D8396" s="1" t="s">
        <v>19</v>
      </c>
      <c r="E8396" s="3" t="str">
        <f>HYPERLINK("https://fyndiq.se/produkt/406117b60bf241a0/", "2-Pack Samsung Galaxy S9 - Härdat glas 9H - Super kvalitet 3D")</f>
        <v>2-Pack Samsung Galaxy S9 - Härdat glas 9H - Super kvalitet 3D</v>
      </c>
      <c r="F8396" s="1" t="s">
        <v>228</v>
      </c>
      <c r="G8396" s="1" t="s">
        <v>229</v>
      </c>
      <c r="H8396" s="1" t="s">
        <v>230</v>
      </c>
      <c r="I8396" s="1" t="s">
        <v>16</v>
      </c>
      <c r="J8396" s="1" t="s">
        <v>23</v>
      </c>
      <c r="K8396" s="1" t="s">
        <v>16</v>
      </c>
      <c r="L8396" s="1" t="s">
        <v>16</v>
      </c>
      <c r="M8396" s="1" t="s">
        <v>16</v>
      </c>
      <c r="N8396" s="1" t="s">
        <v>16</v>
      </c>
      <c r="O8396" s="1">
        <v>63.2</v>
      </c>
      <c r="P8396" s="1">
        <v>1.0</v>
      </c>
    </row>
    <row r="8397">
      <c r="A8397" s="1" t="s">
        <v>29</v>
      </c>
      <c r="B8397" s="1" t="s">
        <v>10733</v>
      </c>
      <c r="C8397" s="2" t="s">
        <v>10603</v>
      </c>
      <c r="D8397" s="1" t="s">
        <v>19</v>
      </c>
      <c r="E8397" s="3" t="str">
        <f>HYPERLINK("https://fyndiq.se/produkt/b96aad9902754ebc/", "2-Pack Samsung S23 FE - 9H Härdat Glass - Super Kvalitet 3D")</f>
        <v>2-Pack Samsung S23 FE - 9H Härdat Glass - Super Kvalitet 3D</v>
      </c>
      <c r="F8397" s="1" t="s">
        <v>67</v>
      </c>
      <c r="G8397" s="1" t="s">
        <v>68</v>
      </c>
      <c r="H8397" s="1" t="s">
        <v>69</v>
      </c>
      <c r="I8397" s="1" t="s">
        <v>16</v>
      </c>
      <c r="J8397" s="1" t="s">
        <v>23</v>
      </c>
      <c r="K8397" s="1" t="s">
        <v>16</v>
      </c>
      <c r="L8397" s="1" t="s">
        <v>16</v>
      </c>
      <c r="M8397" s="1" t="s">
        <v>16</v>
      </c>
      <c r="N8397" s="1" t="s">
        <v>16</v>
      </c>
      <c r="O8397" s="1">
        <v>63.2</v>
      </c>
      <c r="P8397" s="1">
        <v>1.0</v>
      </c>
    </row>
    <row r="8398">
      <c r="A8398" s="1" t="s">
        <v>29</v>
      </c>
      <c r="B8398" s="1" t="s">
        <v>10734</v>
      </c>
      <c r="C8398" s="2" t="s">
        <v>10735</v>
      </c>
      <c r="D8398" s="1" t="s">
        <v>19</v>
      </c>
      <c r="E839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398" s="1" t="s">
        <v>51</v>
      </c>
      <c r="G8398" s="1" t="s">
        <v>52</v>
      </c>
      <c r="H8398" s="1" t="s">
        <v>53</v>
      </c>
      <c r="I8398" s="1" t="s">
        <v>1230</v>
      </c>
      <c r="J8398" s="1" t="s">
        <v>23</v>
      </c>
      <c r="K8398" s="1" t="s">
        <v>16</v>
      </c>
      <c r="L8398" s="1" t="s">
        <v>16</v>
      </c>
      <c r="M8398" s="1" t="s">
        <v>16</v>
      </c>
      <c r="N8398" s="1" t="s">
        <v>16</v>
      </c>
      <c r="O8398" s="1">
        <v>87.2</v>
      </c>
      <c r="P8398" s="1">
        <v>1.0</v>
      </c>
    </row>
    <row r="8399">
      <c r="A8399" s="1" t="s">
        <v>29</v>
      </c>
      <c r="B8399" s="1" t="s">
        <v>10736</v>
      </c>
      <c r="C8399" s="2" t="s">
        <v>10735</v>
      </c>
      <c r="D8399" s="1" t="s">
        <v>19</v>
      </c>
      <c r="E8399" s="3" t="str">
        <f>HYPERLINK("https://fyndiq.se/produkt/a871a7da0b2249a8/", "2-Pack Iphone 11 Pro Max - 9H Härdat Glass - Top Kvalitet")</f>
        <v>2-Pack Iphone 11 Pro Max - 9H Härdat Glass - Top Kvalitet</v>
      </c>
      <c r="F8399" s="1" t="s">
        <v>559</v>
      </c>
      <c r="G8399" s="1" t="s">
        <v>560</v>
      </c>
      <c r="H8399" s="1" t="s">
        <v>561</v>
      </c>
      <c r="I8399" s="1" t="s">
        <v>1673</v>
      </c>
      <c r="J8399" s="1" t="s">
        <v>9</v>
      </c>
      <c r="K8399" s="2" t="s">
        <v>7597</v>
      </c>
      <c r="L8399" s="1" t="s">
        <v>5759</v>
      </c>
      <c r="M8399" s="1" t="s">
        <v>16</v>
      </c>
      <c r="N8399" s="1" t="s">
        <v>16</v>
      </c>
      <c r="O8399" s="1">
        <v>55.2</v>
      </c>
      <c r="P8399" s="1">
        <v>1.0</v>
      </c>
    </row>
    <row r="8400">
      <c r="A8400" s="1" t="s">
        <v>29</v>
      </c>
      <c r="B8400" s="1" t="s">
        <v>10737</v>
      </c>
      <c r="C8400" s="2" t="s">
        <v>10735</v>
      </c>
      <c r="D8400" s="1" t="s">
        <v>19</v>
      </c>
      <c r="E8400" s="3" t="str">
        <f>HYPERLINK("https://fyndiq.se/produkt/6ae5aff483564a84/", "2-Pack Apple Watch 40mm – Härdat glas 9H – Super kvalitet 3D")</f>
        <v>2-Pack Apple Watch 40mm – Härdat glas 9H – Super kvalitet 3D</v>
      </c>
      <c r="F8400" s="1" t="s">
        <v>1418</v>
      </c>
      <c r="G8400" s="1" t="s">
        <v>1419</v>
      </c>
      <c r="H8400" s="1" t="s">
        <v>1420</v>
      </c>
      <c r="I8400" s="1" t="s">
        <v>16</v>
      </c>
      <c r="J8400" s="1" t="s">
        <v>23</v>
      </c>
      <c r="K8400" s="1" t="s">
        <v>16</v>
      </c>
      <c r="L8400" s="1" t="s">
        <v>16</v>
      </c>
      <c r="M8400" s="1" t="s">
        <v>16</v>
      </c>
      <c r="N8400" s="1" t="s">
        <v>16</v>
      </c>
      <c r="O8400" s="1">
        <v>55.2</v>
      </c>
      <c r="P8400" s="1">
        <v>1.0</v>
      </c>
    </row>
    <row r="8401">
      <c r="A8401" s="1" t="s">
        <v>29</v>
      </c>
      <c r="B8401" s="1" t="s">
        <v>10738</v>
      </c>
      <c r="C8401" s="2" t="s">
        <v>10735</v>
      </c>
      <c r="D8401" s="1" t="s">
        <v>19</v>
      </c>
      <c r="E8401" s="3" t="str">
        <f t="shared" ref="E8401:E8402" si="192">HYPERLINK("https://fyndiq.se/produkt/13e76851ca504320/", "2-Pack Samsung Galaxy S22 Ultra - Härdat glas 9H - Top kvalitet")</f>
        <v>2-Pack Samsung Galaxy S22 Ultra - Härdat glas 9H - Top kvalitet</v>
      </c>
      <c r="F8401" s="1" t="s">
        <v>140</v>
      </c>
      <c r="G8401" s="1" t="s">
        <v>141</v>
      </c>
      <c r="H8401" s="1" t="s">
        <v>142</v>
      </c>
      <c r="I8401" s="1" t="s">
        <v>16</v>
      </c>
      <c r="J8401" s="1" t="s">
        <v>23</v>
      </c>
      <c r="K8401" s="1" t="s">
        <v>16</v>
      </c>
      <c r="L8401" s="1" t="s">
        <v>16</v>
      </c>
      <c r="M8401" s="1" t="s">
        <v>16</v>
      </c>
      <c r="N8401" s="1" t="s">
        <v>16</v>
      </c>
      <c r="O8401" s="1">
        <v>63.2</v>
      </c>
      <c r="P8401" s="1">
        <v>1.0</v>
      </c>
    </row>
    <row r="8402">
      <c r="A8402" s="1" t="s">
        <v>29</v>
      </c>
      <c r="B8402" s="1" t="s">
        <v>10739</v>
      </c>
      <c r="C8402" s="2" t="s">
        <v>10735</v>
      </c>
      <c r="D8402" s="1" t="s">
        <v>19</v>
      </c>
      <c r="E8402" s="3" t="str">
        <f t="shared" si="192"/>
        <v>2-Pack Samsung Galaxy S22 Ultra - Härdat glas 9H - Top kvalitet</v>
      </c>
      <c r="F8402" s="1" t="s">
        <v>140</v>
      </c>
      <c r="G8402" s="1" t="s">
        <v>141</v>
      </c>
      <c r="H8402" s="1" t="s">
        <v>142</v>
      </c>
      <c r="I8402" s="1" t="s">
        <v>16</v>
      </c>
      <c r="J8402" s="1" t="s">
        <v>23</v>
      </c>
      <c r="K8402" s="1" t="s">
        <v>16</v>
      </c>
      <c r="L8402" s="1" t="s">
        <v>16</v>
      </c>
      <c r="M8402" s="1" t="s">
        <v>16</v>
      </c>
      <c r="N8402" s="1" t="s">
        <v>16</v>
      </c>
      <c r="O8402" s="1">
        <v>63.2</v>
      </c>
      <c r="P8402" s="1">
        <v>1.0</v>
      </c>
    </row>
    <row r="8403">
      <c r="A8403" s="1" t="s">
        <v>29</v>
      </c>
      <c r="B8403" s="1" t="s">
        <v>10740</v>
      </c>
      <c r="C8403" s="2" t="s">
        <v>10735</v>
      </c>
      <c r="D8403" s="1" t="s">
        <v>19</v>
      </c>
      <c r="E8403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8403" s="1" t="s">
        <v>1209</v>
      </c>
      <c r="G8403" s="1" t="s">
        <v>1210</v>
      </c>
      <c r="H8403" s="1" t="s">
        <v>1211</v>
      </c>
      <c r="I8403" s="1" t="s">
        <v>16</v>
      </c>
      <c r="J8403" s="1" t="s">
        <v>23</v>
      </c>
      <c r="K8403" s="1" t="s">
        <v>16</v>
      </c>
      <c r="L8403" s="1" t="s">
        <v>16</v>
      </c>
      <c r="M8403" s="1" t="s">
        <v>16</v>
      </c>
      <c r="N8403" s="1" t="s">
        <v>16</v>
      </c>
      <c r="O8403" s="1">
        <v>79.2</v>
      </c>
      <c r="P8403" s="1">
        <v>1.0</v>
      </c>
    </row>
    <row r="8404">
      <c r="A8404" s="1" t="s">
        <v>29</v>
      </c>
      <c r="B8404" s="1" t="s">
        <v>10741</v>
      </c>
      <c r="C8404" s="2" t="s">
        <v>10735</v>
      </c>
      <c r="D8404" s="1" t="s">
        <v>19</v>
      </c>
      <c r="E8404" s="3" t="str">
        <f>HYPERLINK("https://fyndiq.se/produkt/48b46200dc014b3e/", "2-Pack Iphone 8 Vit -Härdat Glas 9H-Super Kvalitet 3D Skärmskydd")</f>
        <v>2-Pack Iphone 8 Vit -Härdat Glas 9H-Super Kvalitet 3D Skärmskydd</v>
      </c>
      <c r="F8404" s="1" t="s">
        <v>2562</v>
      </c>
      <c r="G8404" s="1" t="s">
        <v>2563</v>
      </c>
      <c r="H8404" s="1" t="s">
        <v>2564</v>
      </c>
      <c r="I8404" s="1" t="s">
        <v>16</v>
      </c>
      <c r="J8404" s="1" t="s">
        <v>23</v>
      </c>
      <c r="K8404" s="1" t="s">
        <v>16</v>
      </c>
      <c r="L8404" s="1" t="s">
        <v>16</v>
      </c>
      <c r="M8404" s="1" t="s">
        <v>16</v>
      </c>
      <c r="N8404" s="1" t="s">
        <v>16</v>
      </c>
      <c r="O8404" s="1">
        <v>55.2</v>
      </c>
      <c r="P8404" s="1">
        <v>1.0</v>
      </c>
    </row>
    <row r="8405">
      <c r="A8405" s="1" t="s">
        <v>29</v>
      </c>
      <c r="B8405" s="1" t="s">
        <v>10742</v>
      </c>
      <c r="C8405" s="2" t="s">
        <v>10735</v>
      </c>
      <c r="D8405" s="1" t="s">
        <v>19</v>
      </c>
      <c r="E8405" s="3" t="str">
        <f>HYPERLINK("https://fyndiq.se/produkt/e19fcc2ab2124f8a/", "2-Pack Iphone 13 Pro - 9H Härdat Glass - Top Kvalitet  3D")</f>
        <v>2-Pack Iphone 13 Pro - 9H Härdat Glass - Top Kvalitet  3D</v>
      </c>
      <c r="F8405" s="1" t="s">
        <v>555</v>
      </c>
      <c r="G8405" s="1" t="s">
        <v>556</v>
      </c>
      <c r="H8405" s="1" t="s">
        <v>557</v>
      </c>
      <c r="I8405" s="1" t="s">
        <v>16</v>
      </c>
      <c r="J8405" s="1" t="s">
        <v>23</v>
      </c>
      <c r="K8405" s="1" t="s">
        <v>16</v>
      </c>
      <c r="L8405" s="1" t="s">
        <v>16</v>
      </c>
      <c r="M8405" s="1" t="s">
        <v>16</v>
      </c>
      <c r="N8405" s="1" t="s">
        <v>16</v>
      </c>
      <c r="O8405" s="1">
        <v>55.2</v>
      </c>
      <c r="P8405" s="1">
        <v>1.0</v>
      </c>
    </row>
    <row r="8406">
      <c r="A8406" s="1" t="s">
        <v>29</v>
      </c>
      <c r="B8406" s="1" t="s">
        <v>10743</v>
      </c>
      <c r="C8406" s="2" t="s">
        <v>10735</v>
      </c>
      <c r="D8406" s="1" t="s">
        <v>19</v>
      </c>
      <c r="E8406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8406" s="1" t="s">
        <v>302</v>
      </c>
      <c r="G8406" s="1" t="s">
        <v>303</v>
      </c>
      <c r="H8406" s="1" t="s">
        <v>304</v>
      </c>
      <c r="I8406" s="1" t="s">
        <v>16</v>
      </c>
      <c r="J8406" s="1" t="s">
        <v>23</v>
      </c>
      <c r="K8406" s="1" t="s">
        <v>16</v>
      </c>
      <c r="L8406" s="1" t="s">
        <v>16</v>
      </c>
      <c r="M8406" s="1" t="s">
        <v>16</v>
      </c>
      <c r="N8406" s="1" t="s">
        <v>16</v>
      </c>
      <c r="O8406" s="1">
        <v>63.2</v>
      </c>
      <c r="P8406" s="1">
        <v>1.0</v>
      </c>
    </row>
    <row r="8407">
      <c r="A8407" s="1" t="s">
        <v>29</v>
      </c>
      <c r="B8407" s="1" t="s">
        <v>10744</v>
      </c>
      <c r="C8407" s="2" t="s">
        <v>10735</v>
      </c>
      <c r="D8407" s="1" t="s">
        <v>19</v>
      </c>
      <c r="E8407" s="3" t="str">
        <f>HYPERLINK("https://fyndiq.se/produkt/3793e0f6281f49f6/", "2-Pack Iphone 11 / XR - 9H Härdat Glass - Top Kvalitet")</f>
        <v>2-Pack Iphone 11 / XR - 9H Härdat Glass - Top Kvalitet</v>
      </c>
      <c r="F8407" s="1" t="s">
        <v>371</v>
      </c>
      <c r="G8407" s="1" t="s">
        <v>372</v>
      </c>
      <c r="H8407" s="1" t="s">
        <v>373</v>
      </c>
      <c r="I8407" s="1" t="s">
        <v>16</v>
      </c>
      <c r="J8407" s="1" t="s">
        <v>23</v>
      </c>
      <c r="K8407" s="1" t="s">
        <v>16</v>
      </c>
      <c r="L8407" s="1" t="s">
        <v>16</v>
      </c>
      <c r="M8407" s="1" t="s">
        <v>16</v>
      </c>
      <c r="N8407" s="1" t="s">
        <v>16</v>
      </c>
      <c r="O8407" s="1">
        <v>55.2</v>
      </c>
      <c r="P8407" s="1">
        <v>1.0</v>
      </c>
    </row>
    <row r="8408">
      <c r="A8408" s="1" t="s">
        <v>29</v>
      </c>
      <c r="B8408" s="1" t="s">
        <v>10745</v>
      </c>
      <c r="C8408" s="2" t="s">
        <v>10735</v>
      </c>
      <c r="D8408" s="1" t="s">
        <v>19</v>
      </c>
      <c r="E8408" s="3" t="str">
        <f>HYPERLINK("https://fyndiq.se/produkt/daa952c312554fe7/", "2-Pack Samsung S22 PLUS 5G Skärmskydd - Härdat Glas 9H - Super kvalitet 3D")</f>
        <v>2-Pack Samsung S22 PLUS 5G Skärmskydd - Härdat Glas 9H - Super kvalitet 3D</v>
      </c>
      <c r="F8408" s="1" t="s">
        <v>10746</v>
      </c>
      <c r="G8408" s="1" t="s">
        <v>10747</v>
      </c>
      <c r="H8408" s="1" t="s">
        <v>10748</v>
      </c>
      <c r="I8408" s="1" t="s">
        <v>16</v>
      </c>
      <c r="J8408" s="1" t="s">
        <v>23</v>
      </c>
      <c r="K8408" s="1" t="s">
        <v>16</v>
      </c>
      <c r="L8408" s="1" t="s">
        <v>16</v>
      </c>
      <c r="M8408" s="1" t="s">
        <v>16</v>
      </c>
      <c r="N8408" s="1" t="s">
        <v>16</v>
      </c>
      <c r="O8408" s="1">
        <v>63.2</v>
      </c>
      <c r="P8408" s="1">
        <v>1.0</v>
      </c>
    </row>
    <row r="8409">
      <c r="A8409" s="1" t="s">
        <v>29</v>
      </c>
      <c r="B8409" s="1" t="s">
        <v>10749</v>
      </c>
      <c r="C8409" s="2" t="s">
        <v>10735</v>
      </c>
      <c r="D8409" s="1" t="s">
        <v>19</v>
      </c>
      <c r="E840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409" s="1" t="s">
        <v>51</v>
      </c>
      <c r="G8409" s="1" t="s">
        <v>52</v>
      </c>
      <c r="H8409" s="1" t="s">
        <v>53</v>
      </c>
      <c r="I8409" s="1" t="s">
        <v>16</v>
      </c>
      <c r="J8409" s="1" t="s">
        <v>23</v>
      </c>
      <c r="K8409" s="1" t="s">
        <v>16</v>
      </c>
      <c r="L8409" s="1" t="s">
        <v>16</v>
      </c>
      <c r="M8409" s="1" t="s">
        <v>16</v>
      </c>
      <c r="N8409" s="1" t="s">
        <v>16</v>
      </c>
      <c r="O8409" s="1">
        <v>87.2</v>
      </c>
      <c r="P8409" s="1">
        <v>1.0</v>
      </c>
    </row>
    <row r="8410">
      <c r="A8410" s="1" t="s">
        <v>29</v>
      </c>
      <c r="B8410" s="1" t="s">
        <v>10750</v>
      </c>
      <c r="C8410" s="2" t="s">
        <v>10735</v>
      </c>
      <c r="D8410" s="1" t="s">
        <v>19</v>
      </c>
      <c r="E841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410" s="1" t="s">
        <v>760</v>
      </c>
      <c r="G8410" s="1" t="s">
        <v>761</v>
      </c>
      <c r="H8410" s="1" t="s">
        <v>762</v>
      </c>
      <c r="I8410" s="1" t="s">
        <v>16</v>
      </c>
      <c r="J8410" s="1" t="s">
        <v>23</v>
      </c>
      <c r="K8410" s="1" t="s">
        <v>16</v>
      </c>
      <c r="L8410" s="1" t="s">
        <v>16</v>
      </c>
      <c r="M8410" s="1" t="s">
        <v>16</v>
      </c>
      <c r="N8410" s="1" t="s">
        <v>16</v>
      </c>
      <c r="O8410" s="1">
        <v>63.2</v>
      </c>
      <c r="P8410" s="1">
        <v>1.0</v>
      </c>
    </row>
    <row r="8411">
      <c r="A8411" s="1" t="s">
        <v>29</v>
      </c>
      <c r="B8411" s="1" t="s">
        <v>10751</v>
      </c>
      <c r="C8411" s="2" t="s">
        <v>10735</v>
      </c>
      <c r="D8411" s="1" t="s">
        <v>19</v>
      </c>
      <c r="E841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411" s="1" t="s">
        <v>729</v>
      </c>
      <c r="G8411" s="1" t="s">
        <v>730</v>
      </c>
      <c r="H8411" s="1" t="s">
        <v>731</v>
      </c>
      <c r="I8411" s="1" t="s">
        <v>16</v>
      </c>
      <c r="J8411" s="1" t="s">
        <v>23</v>
      </c>
      <c r="K8411" s="1" t="s">
        <v>16</v>
      </c>
      <c r="L8411" s="1" t="s">
        <v>16</v>
      </c>
      <c r="M8411" s="1" t="s">
        <v>16</v>
      </c>
      <c r="N8411" s="1" t="s">
        <v>16</v>
      </c>
      <c r="O8411" s="1">
        <v>63.2</v>
      </c>
      <c r="P8411" s="1">
        <v>1.0</v>
      </c>
    </row>
    <row r="8412">
      <c r="A8412" s="1" t="s">
        <v>29</v>
      </c>
      <c r="B8412" s="1" t="s">
        <v>10752</v>
      </c>
      <c r="C8412" s="2" t="s">
        <v>10735</v>
      </c>
      <c r="D8412" s="1" t="s">
        <v>19</v>
      </c>
      <c r="E8412" s="3" t="str">
        <f>HYPERLINK("https://fyndiq.se/produkt/7b4cb5f9439947b9/", "2-Pack iPhone SE 2020 Svart - Härdat Glas 9H - Super Kvalitet 3D")</f>
        <v>2-Pack iPhone SE 2020 Svart - Härdat Glas 9H - Super Kvalitet 3D</v>
      </c>
      <c r="F8412" s="1" t="s">
        <v>175</v>
      </c>
      <c r="G8412" s="1" t="s">
        <v>176</v>
      </c>
      <c r="H8412" s="1" t="s">
        <v>177</v>
      </c>
      <c r="I8412" s="1" t="s">
        <v>1230</v>
      </c>
      <c r="J8412" s="1" t="s">
        <v>23</v>
      </c>
      <c r="K8412" s="1" t="s">
        <v>16</v>
      </c>
      <c r="L8412" s="1" t="s">
        <v>16</v>
      </c>
      <c r="M8412" s="1" t="s">
        <v>16</v>
      </c>
      <c r="N8412" s="1" t="s">
        <v>16</v>
      </c>
      <c r="O8412" s="1">
        <v>55.2</v>
      </c>
      <c r="P8412" s="1">
        <v>1.0</v>
      </c>
    </row>
    <row r="8413">
      <c r="A8413" s="1" t="s">
        <v>29</v>
      </c>
      <c r="B8413" s="1" t="s">
        <v>10753</v>
      </c>
      <c r="C8413" s="2" t="s">
        <v>10735</v>
      </c>
      <c r="D8413" s="1" t="s">
        <v>19</v>
      </c>
      <c r="E8413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8413" s="1" t="s">
        <v>4617</v>
      </c>
      <c r="G8413" s="1" t="s">
        <v>4618</v>
      </c>
      <c r="H8413" s="1" t="s">
        <v>4619</v>
      </c>
      <c r="I8413" s="1" t="s">
        <v>16</v>
      </c>
      <c r="J8413" s="1" t="s">
        <v>23</v>
      </c>
      <c r="K8413" s="1" t="s">
        <v>16</v>
      </c>
      <c r="L8413" s="1" t="s">
        <v>16</v>
      </c>
      <c r="M8413" s="1" t="s">
        <v>16</v>
      </c>
      <c r="N8413" s="1" t="s">
        <v>16</v>
      </c>
      <c r="O8413" s="1">
        <v>63.2</v>
      </c>
      <c r="P8413" s="1">
        <v>1.0</v>
      </c>
    </row>
    <row r="8414">
      <c r="A8414" s="1" t="s">
        <v>29</v>
      </c>
      <c r="B8414" s="1" t="s">
        <v>10754</v>
      </c>
      <c r="C8414" s="2" t="s">
        <v>10735</v>
      </c>
      <c r="D8414" s="1" t="s">
        <v>19</v>
      </c>
      <c r="E8414" s="3" t="str">
        <f>HYPERLINK("https://fyndiq.se/produkt/95efd29ff0ba45b9/", "2-Pack Samsung Galaxy A04s - Härdat Glas 9H-Super Kvalitet 3D")</f>
        <v>2-Pack Samsung Galaxy A04s - Härdat Glas 9H-Super Kvalitet 3D</v>
      </c>
      <c r="F8414" s="1" t="s">
        <v>2024</v>
      </c>
      <c r="G8414" s="1" t="s">
        <v>2025</v>
      </c>
      <c r="H8414" s="1" t="s">
        <v>2026</v>
      </c>
      <c r="I8414" s="1" t="s">
        <v>16</v>
      </c>
      <c r="J8414" s="1" t="s">
        <v>23</v>
      </c>
      <c r="K8414" s="1" t="s">
        <v>16</v>
      </c>
      <c r="L8414" s="1" t="s">
        <v>16</v>
      </c>
      <c r="M8414" s="1" t="s">
        <v>16</v>
      </c>
      <c r="N8414" s="1" t="s">
        <v>16</v>
      </c>
      <c r="O8414" s="1">
        <v>63.2</v>
      </c>
      <c r="P8414" s="1">
        <v>1.0</v>
      </c>
    </row>
    <row r="8415">
      <c r="A8415" s="1" t="s">
        <v>29</v>
      </c>
      <c r="B8415" s="1" t="s">
        <v>10755</v>
      </c>
      <c r="C8415" s="2" t="s">
        <v>10735</v>
      </c>
      <c r="D8415" s="1" t="s">
        <v>19</v>
      </c>
      <c r="E8415" s="3" t="str">
        <f>HYPERLINK("https://fyndiq.se/produkt/acbd2f15758f4e1c/", "2-Pack Samsung A55 5G Skärmskydd i Härdat Glas")</f>
        <v>2-Pack Samsung A55 5G Skärmskydd i Härdat Glas</v>
      </c>
      <c r="F8415" s="1" t="s">
        <v>982</v>
      </c>
      <c r="G8415" s="1" t="s">
        <v>983</v>
      </c>
      <c r="H8415" s="1" t="s">
        <v>984</v>
      </c>
      <c r="I8415" s="1" t="s">
        <v>16</v>
      </c>
      <c r="J8415" s="1" t="s">
        <v>23</v>
      </c>
      <c r="K8415" s="1" t="s">
        <v>16</v>
      </c>
      <c r="L8415" s="1" t="s">
        <v>16</v>
      </c>
      <c r="M8415" s="1" t="s">
        <v>16</v>
      </c>
      <c r="N8415" s="1" t="s">
        <v>16</v>
      </c>
      <c r="O8415" s="1">
        <v>63.2</v>
      </c>
      <c r="P8415" s="1">
        <v>1.0</v>
      </c>
    </row>
    <row r="8416">
      <c r="A8416" s="1" t="s">
        <v>29</v>
      </c>
      <c r="B8416" s="1" t="s">
        <v>10756</v>
      </c>
      <c r="C8416" s="2" t="s">
        <v>10735</v>
      </c>
      <c r="D8416" s="1" t="s">
        <v>19</v>
      </c>
      <c r="E8416" s="3" t="str">
        <f>HYPERLINK("https://fyndiq.se/produkt/34157794139f40c6/", "2-Pack Samsung S20 FE - 9H Härdat Glass - Top Kvalitet")</f>
        <v>2-Pack Samsung S20 FE - 9H Härdat Glass - Top Kvalitet</v>
      </c>
      <c r="F8416" s="1" t="s">
        <v>1640</v>
      </c>
      <c r="G8416" s="1" t="s">
        <v>1641</v>
      </c>
      <c r="H8416" s="1" t="s">
        <v>1642</v>
      </c>
      <c r="I8416" s="1" t="s">
        <v>16</v>
      </c>
      <c r="J8416" s="1" t="s">
        <v>23</v>
      </c>
      <c r="K8416" s="1" t="s">
        <v>16</v>
      </c>
      <c r="L8416" s="1" t="s">
        <v>16</v>
      </c>
      <c r="M8416" s="1" t="s">
        <v>16</v>
      </c>
      <c r="N8416" s="1" t="s">
        <v>16</v>
      </c>
      <c r="O8416" s="1">
        <v>63.2</v>
      </c>
      <c r="P8416" s="1">
        <v>1.0</v>
      </c>
    </row>
    <row r="8417">
      <c r="A8417" s="1" t="s">
        <v>29</v>
      </c>
      <c r="B8417" s="1" t="s">
        <v>10757</v>
      </c>
      <c r="C8417" s="2" t="s">
        <v>10735</v>
      </c>
      <c r="D8417" s="1" t="s">
        <v>19</v>
      </c>
      <c r="E8417" s="3" t="str">
        <f>HYPERLINK("https://fyndiq.se/produkt/c64bbbf107e34309/", "2-Pack Huawei P30 - Härdat glas 9H – 3D Super kvalitet")</f>
        <v>2-Pack Huawei P30 - Härdat glas 9H – 3D Super kvalitet</v>
      </c>
      <c r="F8417" s="1" t="s">
        <v>845</v>
      </c>
      <c r="G8417" s="1" t="s">
        <v>846</v>
      </c>
      <c r="H8417" s="1" t="s">
        <v>847</v>
      </c>
      <c r="I8417" s="1" t="s">
        <v>16</v>
      </c>
      <c r="J8417" s="1" t="s">
        <v>23</v>
      </c>
      <c r="K8417" s="1" t="s">
        <v>16</v>
      </c>
      <c r="L8417" s="1" t="s">
        <v>16</v>
      </c>
      <c r="M8417" s="1" t="s">
        <v>16</v>
      </c>
      <c r="N8417" s="1" t="s">
        <v>16</v>
      </c>
      <c r="O8417" s="1">
        <v>63.2</v>
      </c>
      <c r="P8417" s="1">
        <v>1.0</v>
      </c>
    </row>
    <row r="8418">
      <c r="A8418" s="1" t="s">
        <v>29</v>
      </c>
      <c r="B8418" s="1" t="s">
        <v>10758</v>
      </c>
      <c r="C8418" s="2" t="s">
        <v>10735</v>
      </c>
      <c r="D8418" s="1" t="s">
        <v>19</v>
      </c>
      <c r="E8418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8418" s="1" t="s">
        <v>2242</v>
      </c>
      <c r="G8418" s="1" t="s">
        <v>2243</v>
      </c>
      <c r="H8418" s="1" t="s">
        <v>2244</v>
      </c>
      <c r="I8418" s="1" t="s">
        <v>16</v>
      </c>
      <c r="J8418" s="1" t="s">
        <v>23</v>
      </c>
      <c r="K8418" s="1" t="s">
        <v>16</v>
      </c>
      <c r="L8418" s="1" t="s">
        <v>16</v>
      </c>
      <c r="M8418" s="1" t="s">
        <v>16</v>
      </c>
      <c r="N8418" s="1" t="s">
        <v>16</v>
      </c>
      <c r="O8418" s="1">
        <v>63.2</v>
      </c>
      <c r="P8418" s="1">
        <v>1.0</v>
      </c>
    </row>
    <row r="8419">
      <c r="A8419" s="1" t="s">
        <v>29</v>
      </c>
      <c r="B8419" s="1" t="s">
        <v>10759</v>
      </c>
      <c r="C8419" s="2" t="s">
        <v>10735</v>
      </c>
      <c r="D8419" s="1" t="s">
        <v>19</v>
      </c>
      <c r="E8419" s="3" t="str">
        <f>HYPERLINK("https://fyndiq.se/produkt/416415a768684efb/", "2-Pack Samsung Galaxy S21 5G - 9H Härdat Glas - HD")</f>
        <v>2-Pack Samsung Galaxy S21 5G - 9H Härdat Glas - HD</v>
      </c>
      <c r="F8419" s="1" t="s">
        <v>39</v>
      </c>
      <c r="G8419" s="1" t="s">
        <v>40</v>
      </c>
      <c r="H8419" s="1" t="s">
        <v>41</v>
      </c>
      <c r="I8419" s="1" t="s">
        <v>16</v>
      </c>
      <c r="J8419" s="1" t="s">
        <v>23</v>
      </c>
      <c r="K8419" s="1" t="s">
        <v>16</v>
      </c>
      <c r="L8419" s="1" t="s">
        <v>16</v>
      </c>
      <c r="M8419" s="1" t="s">
        <v>16</v>
      </c>
      <c r="N8419" s="1" t="s">
        <v>16</v>
      </c>
      <c r="O8419" s="1">
        <v>63.2</v>
      </c>
      <c r="P8419" s="1">
        <v>1.0</v>
      </c>
    </row>
    <row r="8420">
      <c r="A8420" s="1" t="s">
        <v>29</v>
      </c>
      <c r="B8420" s="1" t="s">
        <v>10760</v>
      </c>
      <c r="C8420" s="2" t="s">
        <v>10735</v>
      </c>
      <c r="D8420" s="1" t="s">
        <v>19</v>
      </c>
      <c r="E8420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8420" s="1" t="s">
        <v>340</v>
      </c>
      <c r="G8420" s="1" t="s">
        <v>341</v>
      </c>
      <c r="H8420" s="1" t="s">
        <v>342</v>
      </c>
      <c r="I8420" s="1" t="s">
        <v>16</v>
      </c>
      <c r="J8420" s="1" t="s">
        <v>23</v>
      </c>
      <c r="K8420" s="1" t="s">
        <v>16</v>
      </c>
      <c r="L8420" s="1" t="s">
        <v>16</v>
      </c>
      <c r="M8420" s="1" t="s">
        <v>16</v>
      </c>
      <c r="N8420" s="1" t="s">
        <v>16</v>
      </c>
      <c r="O8420" s="1">
        <v>63.2</v>
      </c>
      <c r="P8420" s="1">
        <v>1.0</v>
      </c>
    </row>
    <row r="8421">
      <c r="A8421" s="1" t="s">
        <v>29</v>
      </c>
      <c r="B8421" s="1" t="s">
        <v>10761</v>
      </c>
      <c r="C8421" s="2" t="s">
        <v>10735</v>
      </c>
      <c r="D8421" s="1" t="s">
        <v>19</v>
      </c>
      <c r="E8421" s="3" t="str">
        <f>HYPERLINK("https://fyndiq.se/produkt/e4b87757208946c3/", "2-Pack Samsung S10E Skärmskydd - Härdat Glas 9H - Super kvalitet 3D")</f>
        <v>2-Pack Samsung S10E Skärmskydd - Härdat Glas 9H - Super kvalitet 3D</v>
      </c>
      <c r="F8421" s="1" t="s">
        <v>95</v>
      </c>
      <c r="G8421" s="1" t="s">
        <v>96</v>
      </c>
      <c r="H8421" s="1" t="s">
        <v>97</v>
      </c>
      <c r="I8421" s="1" t="s">
        <v>16</v>
      </c>
      <c r="J8421" s="1" t="s">
        <v>23</v>
      </c>
      <c r="K8421" s="1" t="s">
        <v>16</v>
      </c>
      <c r="L8421" s="1" t="s">
        <v>16</v>
      </c>
      <c r="M8421" s="1" t="s">
        <v>16</v>
      </c>
      <c r="N8421" s="1" t="s">
        <v>16</v>
      </c>
      <c r="O8421" s="1">
        <v>63.2</v>
      </c>
      <c r="P8421" s="1">
        <v>1.0</v>
      </c>
    </row>
    <row r="8422">
      <c r="A8422" s="1" t="s">
        <v>29</v>
      </c>
      <c r="B8422" s="1" t="s">
        <v>10762</v>
      </c>
      <c r="C8422" s="2" t="s">
        <v>10735</v>
      </c>
      <c r="D8422" s="1" t="s">
        <v>19</v>
      </c>
      <c r="E8422" s="3" t="str">
        <f>HYPERLINK("https://fyndiq.se/produkt/c6f3e47a88184e8d/", "2-Pack SAMSUNG A55 Skärmskydd - Härdat Glas 9H - Super kvalitet 3D")</f>
        <v>2-Pack SAMSUNG A55 Skärmskydd - Härdat Glas 9H - Super kvalitet 3D</v>
      </c>
      <c r="F8422" s="1" t="s">
        <v>83</v>
      </c>
      <c r="G8422" s="1" t="s">
        <v>84</v>
      </c>
      <c r="H8422" s="1" t="s">
        <v>85</v>
      </c>
      <c r="I8422" s="1" t="s">
        <v>16</v>
      </c>
      <c r="J8422" s="1" t="s">
        <v>23</v>
      </c>
      <c r="K8422" s="1" t="s">
        <v>16</v>
      </c>
      <c r="L8422" s="1" t="s">
        <v>16</v>
      </c>
      <c r="M8422" s="1" t="s">
        <v>16</v>
      </c>
      <c r="N8422" s="1" t="s">
        <v>16</v>
      </c>
      <c r="O8422" s="1">
        <v>63.2</v>
      </c>
      <c r="P8422" s="1">
        <v>1.0</v>
      </c>
    </row>
    <row r="8423">
      <c r="A8423" s="1" t="s">
        <v>29</v>
      </c>
      <c r="B8423" s="1" t="s">
        <v>10763</v>
      </c>
      <c r="C8423" s="2" t="s">
        <v>10735</v>
      </c>
      <c r="D8423" s="1" t="s">
        <v>19</v>
      </c>
      <c r="E8423" s="3" t="str">
        <f>HYPERLINK("https://fyndiq.se/produkt/c7ea13eef3d9445d/", "OnePlus Nord 2 5G &amp; 1-Pack linsskydd - Härdat Glas 9H - Super kvalitet 3D")</f>
        <v>OnePlus Nord 2 5G &amp; 1-Pack linsskydd - Härdat Glas 9H - Super kvalitet 3D</v>
      </c>
      <c r="F8423" s="1" t="s">
        <v>2538</v>
      </c>
      <c r="G8423" s="1" t="s">
        <v>2539</v>
      </c>
      <c r="H8423" s="1" t="s">
        <v>2540</v>
      </c>
      <c r="I8423" s="1" t="s">
        <v>16</v>
      </c>
      <c r="J8423" s="1" t="s">
        <v>23</v>
      </c>
      <c r="K8423" s="1" t="s">
        <v>16</v>
      </c>
      <c r="L8423" s="1" t="s">
        <v>16</v>
      </c>
      <c r="M8423" s="1" t="s">
        <v>16</v>
      </c>
      <c r="N8423" s="1" t="s">
        <v>16</v>
      </c>
      <c r="O8423" s="1">
        <v>63.2</v>
      </c>
      <c r="P8423" s="1">
        <v>1.0</v>
      </c>
    </row>
    <row r="8424">
      <c r="A8424" s="1" t="s">
        <v>29</v>
      </c>
      <c r="B8424" s="1" t="s">
        <v>10764</v>
      </c>
      <c r="C8424" s="2" t="s">
        <v>10735</v>
      </c>
      <c r="D8424" s="1" t="s">
        <v>19</v>
      </c>
      <c r="E8424" s="3" t="str">
        <f>HYPERLINK("https://fyndiq.se/produkt/c6f3e47a88184e8d/", "2-Pack SAMSUNG A55 Skärmskydd - Härdat Glas 9H - Super kvalitet 3D")</f>
        <v>2-Pack SAMSUNG A55 Skärmskydd - Härdat Glas 9H - Super kvalitet 3D</v>
      </c>
      <c r="F8424" s="1" t="s">
        <v>83</v>
      </c>
      <c r="G8424" s="1" t="s">
        <v>84</v>
      </c>
      <c r="H8424" s="1" t="s">
        <v>85</v>
      </c>
      <c r="I8424" s="1" t="s">
        <v>16</v>
      </c>
      <c r="J8424" s="1" t="s">
        <v>23</v>
      </c>
      <c r="K8424" s="1" t="s">
        <v>16</v>
      </c>
      <c r="L8424" s="1" t="s">
        <v>16</v>
      </c>
      <c r="M8424" s="1" t="s">
        <v>16</v>
      </c>
      <c r="N8424" s="1" t="s">
        <v>16</v>
      </c>
      <c r="O8424" s="1">
        <v>63.2</v>
      </c>
      <c r="P8424" s="1">
        <v>1.0</v>
      </c>
    </row>
    <row r="8425">
      <c r="A8425" s="1" t="s">
        <v>29</v>
      </c>
      <c r="B8425" s="1" t="s">
        <v>10765</v>
      </c>
      <c r="C8425" s="2" t="s">
        <v>10735</v>
      </c>
      <c r="D8425" s="1" t="s">
        <v>19</v>
      </c>
      <c r="E8425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8425" s="1" t="s">
        <v>776</v>
      </c>
      <c r="G8425" s="1" t="s">
        <v>777</v>
      </c>
      <c r="H8425" s="1" t="s">
        <v>778</v>
      </c>
      <c r="I8425" s="1" t="s">
        <v>16</v>
      </c>
      <c r="J8425" s="1" t="s">
        <v>23</v>
      </c>
      <c r="K8425" s="1" t="s">
        <v>16</v>
      </c>
      <c r="L8425" s="1" t="s">
        <v>16</v>
      </c>
      <c r="M8425" s="1" t="s">
        <v>16</v>
      </c>
      <c r="N8425" s="1" t="s">
        <v>16</v>
      </c>
      <c r="O8425" s="1">
        <v>63.2</v>
      </c>
      <c r="P8425" s="1">
        <v>1.0</v>
      </c>
    </row>
    <row r="8426">
      <c r="A8426" s="1" t="s">
        <v>29</v>
      </c>
      <c r="B8426" s="1" t="s">
        <v>10766</v>
      </c>
      <c r="C8426" s="2" t="s">
        <v>10735</v>
      </c>
      <c r="D8426" s="1" t="s">
        <v>19</v>
      </c>
      <c r="E8426" s="3" t="str">
        <f>HYPERLINK("https://fyndiq.se/produkt/90d8051526084990/", "Samsung S24 Plus Transparent Skyddsfodral – Skydd med Extra Kant")</f>
        <v>Samsung S24 Plus Transparent Skyddsfodral – Skydd med Extra Kant</v>
      </c>
      <c r="F8426" s="1" t="s">
        <v>2793</v>
      </c>
      <c r="G8426" s="1" t="s">
        <v>2794</v>
      </c>
      <c r="H8426" s="1" t="s">
        <v>2795</v>
      </c>
      <c r="I8426" s="1" t="s">
        <v>1230</v>
      </c>
      <c r="J8426" s="1" t="s">
        <v>23</v>
      </c>
      <c r="K8426" s="1" t="s">
        <v>16</v>
      </c>
      <c r="L8426" s="1" t="s">
        <v>16</v>
      </c>
      <c r="M8426" s="1" t="s">
        <v>16</v>
      </c>
      <c r="N8426" s="1" t="s">
        <v>16</v>
      </c>
      <c r="O8426" s="1">
        <v>63.2</v>
      </c>
      <c r="P8426" s="1">
        <v>1.0</v>
      </c>
    </row>
    <row r="8427">
      <c r="A8427" s="1" t="s">
        <v>29</v>
      </c>
      <c r="B8427" s="1" t="s">
        <v>10767</v>
      </c>
      <c r="C8427" s="2" t="s">
        <v>10735</v>
      </c>
      <c r="D8427" s="1" t="s">
        <v>19</v>
      </c>
      <c r="E8427" s="3" t="str">
        <f>HYPERLINK("https://fyndiq.se/produkt/bd753f23d3054c90/", "Samsung Galaxy Tab A8 4G - Härdat glas 9H - Super Kvalitet")</f>
        <v>Samsung Galaxy Tab A8 4G - Härdat glas 9H - Super Kvalitet</v>
      </c>
      <c r="F8427" s="1" t="s">
        <v>10768</v>
      </c>
      <c r="G8427" s="1" t="s">
        <v>10769</v>
      </c>
      <c r="H8427" s="1" t="s">
        <v>10770</v>
      </c>
      <c r="I8427" s="1" t="s">
        <v>16</v>
      </c>
      <c r="J8427" s="1" t="s">
        <v>23</v>
      </c>
      <c r="K8427" s="1" t="s">
        <v>16</v>
      </c>
      <c r="L8427" s="1" t="s">
        <v>16</v>
      </c>
      <c r="M8427" s="1" t="s">
        <v>16</v>
      </c>
      <c r="N8427" s="1" t="s">
        <v>16</v>
      </c>
      <c r="O8427" s="1">
        <v>119.2</v>
      </c>
      <c r="P8427" s="1">
        <v>1.0</v>
      </c>
    </row>
    <row r="8428">
      <c r="A8428" s="1" t="s">
        <v>29</v>
      </c>
      <c r="B8428" s="1" t="s">
        <v>10771</v>
      </c>
      <c r="C8428" s="2" t="s">
        <v>10735</v>
      </c>
      <c r="D8428" s="1" t="s">
        <v>19</v>
      </c>
      <c r="E8428" s="3" t="str">
        <f>HYPERLINK("https://fyndiq.se/produkt/914693d84cc04c99/", "2-Pack Xiaomi Redmi 12C - Härdat Glas 9H - Super kvalitet 3D Skärmskydd")</f>
        <v>2-Pack Xiaomi Redmi 12C - Härdat Glas 9H - Super kvalitet 3D Skärmskydd</v>
      </c>
      <c r="F8428" s="1" t="s">
        <v>3098</v>
      </c>
      <c r="G8428" s="1" t="s">
        <v>3099</v>
      </c>
      <c r="H8428" s="1" t="s">
        <v>3100</v>
      </c>
      <c r="I8428" s="1" t="s">
        <v>16</v>
      </c>
      <c r="J8428" s="1" t="s">
        <v>23</v>
      </c>
      <c r="K8428" s="1" t="s">
        <v>16</v>
      </c>
      <c r="L8428" s="1" t="s">
        <v>16</v>
      </c>
      <c r="M8428" s="1" t="s">
        <v>16</v>
      </c>
      <c r="N8428" s="1" t="s">
        <v>16</v>
      </c>
      <c r="O8428" s="1">
        <v>63.2</v>
      </c>
      <c r="P8428" s="1">
        <v>1.0</v>
      </c>
    </row>
    <row r="8429">
      <c r="A8429" s="1" t="s">
        <v>29</v>
      </c>
      <c r="B8429" s="1" t="s">
        <v>10772</v>
      </c>
      <c r="C8429" s="2" t="s">
        <v>10735</v>
      </c>
      <c r="D8429" s="1" t="s">
        <v>19</v>
      </c>
      <c r="E8429" s="3" t="str">
        <f>HYPERLINK("https://fyndiq.se/produkt/56c72c0ba5f749b5/", "2-Pack SAMSUNG S24 Skärmskydd - Härdat Glas 9H - Super kvalitet 3D")</f>
        <v>2-Pack SAMSUNG S24 Skärmskydd - Härdat Glas 9H - Super kvalitet 3D</v>
      </c>
      <c r="F8429" s="1" t="s">
        <v>263</v>
      </c>
      <c r="G8429" s="1" t="s">
        <v>264</v>
      </c>
      <c r="H8429" s="1" t="s">
        <v>265</v>
      </c>
      <c r="I8429" s="1" t="s">
        <v>16</v>
      </c>
      <c r="J8429" s="1" t="s">
        <v>23</v>
      </c>
      <c r="K8429" s="1" t="s">
        <v>16</v>
      </c>
      <c r="L8429" s="1" t="s">
        <v>16</v>
      </c>
      <c r="M8429" s="1" t="s">
        <v>16</v>
      </c>
      <c r="N8429" s="1" t="s">
        <v>16</v>
      </c>
      <c r="O8429" s="1">
        <v>71.2</v>
      </c>
      <c r="P8429" s="1">
        <v>1.0</v>
      </c>
    </row>
    <row r="8430">
      <c r="A8430" s="1" t="s">
        <v>29</v>
      </c>
      <c r="B8430" s="1" t="s">
        <v>10773</v>
      </c>
      <c r="C8430" s="2" t="s">
        <v>10735</v>
      </c>
      <c r="D8430" s="1" t="s">
        <v>19</v>
      </c>
      <c r="E843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8430" s="1" t="s">
        <v>204</v>
      </c>
      <c r="G8430" s="1" t="s">
        <v>205</v>
      </c>
      <c r="H8430" s="1" t="s">
        <v>206</v>
      </c>
      <c r="I8430" s="1" t="s">
        <v>16</v>
      </c>
      <c r="J8430" s="1" t="s">
        <v>23</v>
      </c>
      <c r="K8430" s="1" t="s">
        <v>16</v>
      </c>
      <c r="L8430" s="1" t="s">
        <v>16</v>
      </c>
      <c r="M8430" s="1" t="s">
        <v>16</v>
      </c>
      <c r="N8430" s="1" t="s">
        <v>16</v>
      </c>
      <c r="O8430" s="1">
        <v>71.2</v>
      </c>
      <c r="P8430" s="1">
        <v>1.0</v>
      </c>
    </row>
    <row r="8431">
      <c r="A8431" s="1" t="s">
        <v>29</v>
      </c>
      <c r="B8431" s="1" t="s">
        <v>10774</v>
      </c>
      <c r="C8431" s="2" t="s">
        <v>10735</v>
      </c>
      <c r="D8431" s="1" t="s">
        <v>19</v>
      </c>
      <c r="E84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431" s="1" t="s">
        <v>26</v>
      </c>
      <c r="G8431" s="1" t="s">
        <v>27</v>
      </c>
      <c r="H8431" s="1" t="s">
        <v>28</v>
      </c>
      <c r="I8431" s="1" t="s">
        <v>16</v>
      </c>
      <c r="J8431" s="1" t="s">
        <v>23</v>
      </c>
      <c r="K8431" s="1" t="s">
        <v>16</v>
      </c>
      <c r="L8431" s="1" t="s">
        <v>16</v>
      </c>
      <c r="M8431" s="1" t="s">
        <v>16</v>
      </c>
      <c r="N8431" s="1" t="s">
        <v>16</v>
      </c>
      <c r="O8431" s="1">
        <v>71.2</v>
      </c>
      <c r="P8431" s="1">
        <v>1.0</v>
      </c>
    </row>
    <row r="8432">
      <c r="A8432" s="1" t="s">
        <v>29</v>
      </c>
      <c r="B8432" s="1" t="s">
        <v>10775</v>
      </c>
      <c r="C8432" s="2" t="s">
        <v>10735</v>
      </c>
      <c r="D8432" s="1" t="s">
        <v>19</v>
      </c>
      <c r="E8432" s="3" t="str">
        <f>HYPERLINK("https://fyndiq.se/produkt/8a162916fdf246f7/", "2-Pack SAMSUNG S24 Skärmskydd - Härdat Glas 9H - Super kvalitet 3D")</f>
        <v>2-Pack SAMSUNG S24 Skärmskydd - Härdat Glas 9H - Super kvalitet 3D</v>
      </c>
      <c r="F8432" s="1" t="s">
        <v>714</v>
      </c>
      <c r="G8432" s="1" t="s">
        <v>715</v>
      </c>
      <c r="H8432" s="1" t="s">
        <v>716</v>
      </c>
      <c r="I8432" s="1" t="s">
        <v>16</v>
      </c>
      <c r="J8432" s="1" t="s">
        <v>23</v>
      </c>
      <c r="K8432" s="1" t="s">
        <v>16</v>
      </c>
      <c r="L8432" s="1" t="s">
        <v>16</v>
      </c>
      <c r="M8432" s="1" t="s">
        <v>16</v>
      </c>
      <c r="N8432" s="1" t="s">
        <v>16</v>
      </c>
      <c r="O8432" s="1">
        <v>71.2</v>
      </c>
      <c r="P8432" s="1">
        <v>1.0</v>
      </c>
    </row>
    <row r="8433">
      <c r="A8433" s="1" t="s">
        <v>29</v>
      </c>
      <c r="B8433" s="1" t="s">
        <v>10776</v>
      </c>
      <c r="C8433" s="2" t="s">
        <v>10735</v>
      </c>
      <c r="D8433" s="1" t="s">
        <v>19</v>
      </c>
      <c r="E8433" s="3" t="str">
        <f>HYPERLINK("https://fyndiq.se/produkt/56c72c0ba5f749b5/", "2-Pack SAMSUNG S24 Skärmskydd - Härdat Glas 9H - Super kvalitet 3D")</f>
        <v>2-Pack SAMSUNG S24 Skärmskydd - Härdat Glas 9H - Super kvalitet 3D</v>
      </c>
      <c r="F8433" s="1" t="s">
        <v>263</v>
      </c>
      <c r="G8433" s="1" t="s">
        <v>264</v>
      </c>
      <c r="H8433" s="1" t="s">
        <v>265</v>
      </c>
      <c r="I8433" s="1" t="s">
        <v>16</v>
      </c>
      <c r="J8433" s="1" t="s">
        <v>23</v>
      </c>
      <c r="K8433" s="1" t="s">
        <v>16</v>
      </c>
      <c r="L8433" s="1" t="s">
        <v>16</v>
      </c>
      <c r="M8433" s="1" t="s">
        <v>16</v>
      </c>
      <c r="N8433" s="1" t="s">
        <v>16</v>
      </c>
      <c r="O8433" s="1">
        <v>63.2</v>
      </c>
      <c r="P8433" s="1">
        <v>1.0</v>
      </c>
    </row>
    <row r="8434">
      <c r="A8434" s="1" t="s">
        <v>29</v>
      </c>
      <c r="B8434" s="1" t="s">
        <v>10777</v>
      </c>
      <c r="C8434" s="2" t="s">
        <v>10735</v>
      </c>
      <c r="D8434" s="1" t="s">
        <v>19</v>
      </c>
      <c r="E8434" s="3" t="str">
        <f>HYPERLINK("https://fyndiq.se/produkt/0928321640fa45b1/", "2 Pack Samsung Galaxy Tab A7 Lite-Härdat glas 9H-Super Kvalitet")</f>
        <v>2 Pack Samsung Galaxy Tab A7 Lite-Härdat glas 9H-Super Kvalitet</v>
      </c>
      <c r="F8434" s="1" t="s">
        <v>10778</v>
      </c>
      <c r="G8434" s="1" t="s">
        <v>10779</v>
      </c>
      <c r="H8434" s="1" t="s">
        <v>10780</v>
      </c>
      <c r="I8434" s="1" t="s">
        <v>16</v>
      </c>
      <c r="J8434" s="1" t="s">
        <v>23</v>
      </c>
      <c r="K8434" s="1" t="s">
        <v>16</v>
      </c>
      <c r="L8434" s="1" t="s">
        <v>16</v>
      </c>
      <c r="M8434" s="1" t="s">
        <v>16</v>
      </c>
      <c r="N8434" s="1" t="s">
        <v>16</v>
      </c>
      <c r="O8434" s="1">
        <v>127.2</v>
      </c>
      <c r="P8434" s="1">
        <v>1.0</v>
      </c>
    </row>
    <row r="8435">
      <c r="A8435" s="1" t="s">
        <v>29</v>
      </c>
      <c r="B8435" s="1" t="s">
        <v>10781</v>
      </c>
      <c r="C8435" s="2" t="s">
        <v>10735</v>
      </c>
      <c r="D8435" s="1" t="s">
        <v>19</v>
      </c>
      <c r="E8435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8435" s="1" t="s">
        <v>388</v>
      </c>
      <c r="G8435" s="1" t="s">
        <v>389</v>
      </c>
      <c r="H8435" s="1" t="s">
        <v>390</v>
      </c>
      <c r="I8435" s="1" t="s">
        <v>16</v>
      </c>
      <c r="J8435" s="1" t="s">
        <v>23</v>
      </c>
      <c r="K8435" s="1" t="s">
        <v>16</v>
      </c>
      <c r="L8435" s="1" t="s">
        <v>16</v>
      </c>
      <c r="M8435" s="1" t="s">
        <v>16</v>
      </c>
      <c r="N8435" s="1" t="s">
        <v>16</v>
      </c>
      <c r="O8435" s="1">
        <v>63.2</v>
      </c>
      <c r="P8435" s="1">
        <v>1.0</v>
      </c>
    </row>
    <row r="8436">
      <c r="A8436" s="1" t="s">
        <v>29</v>
      </c>
      <c r="B8436" s="1" t="s">
        <v>10782</v>
      </c>
      <c r="C8436" s="2" t="s">
        <v>10735</v>
      </c>
      <c r="D8436" s="1" t="s">
        <v>19</v>
      </c>
      <c r="E843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436" s="1" t="s">
        <v>722</v>
      </c>
      <c r="G8436" s="1" t="s">
        <v>723</v>
      </c>
      <c r="H8436" s="1" t="s">
        <v>724</v>
      </c>
      <c r="I8436" s="1" t="s">
        <v>16</v>
      </c>
      <c r="J8436" s="1" t="s">
        <v>23</v>
      </c>
      <c r="K8436" s="1" t="s">
        <v>16</v>
      </c>
      <c r="L8436" s="1" t="s">
        <v>16</v>
      </c>
      <c r="M8436" s="1" t="s">
        <v>16</v>
      </c>
      <c r="N8436" s="1" t="s">
        <v>16</v>
      </c>
      <c r="O8436" s="1">
        <v>79.2</v>
      </c>
      <c r="P8436" s="1">
        <v>1.0</v>
      </c>
    </row>
    <row r="8437">
      <c r="A8437" s="1" t="s">
        <v>29</v>
      </c>
      <c r="B8437" s="1" t="s">
        <v>10783</v>
      </c>
      <c r="C8437" s="2" t="s">
        <v>10735</v>
      </c>
      <c r="D8437" s="1" t="s">
        <v>19</v>
      </c>
      <c r="E8437" s="3" t="str">
        <f>HYPERLINK("https://fyndiq.se/produkt/99dc0916cd7a4f5a/", "2-Pack Samsung S21 5G Skärmskydd - Härdat Glas 9H - Super kvalitet 3D")</f>
        <v>2-Pack Samsung S21 5G Skärmskydd - Härdat Glas 9H - Super kvalitet 3D</v>
      </c>
      <c r="F8437" s="1" t="s">
        <v>1536</v>
      </c>
      <c r="G8437" s="1" t="s">
        <v>1537</v>
      </c>
      <c r="H8437" s="1" t="s">
        <v>1538</v>
      </c>
      <c r="I8437" s="1" t="s">
        <v>16</v>
      </c>
      <c r="J8437" s="1" t="s">
        <v>23</v>
      </c>
      <c r="K8437" s="1" t="s">
        <v>16</v>
      </c>
      <c r="L8437" s="1" t="s">
        <v>16</v>
      </c>
      <c r="M8437" s="1" t="s">
        <v>16</v>
      </c>
      <c r="N8437" s="1" t="s">
        <v>16</v>
      </c>
      <c r="O8437" s="1">
        <v>63.2</v>
      </c>
      <c r="P8437" s="1">
        <v>2.0</v>
      </c>
    </row>
    <row r="8438">
      <c r="A8438" s="1" t="s">
        <v>29</v>
      </c>
      <c r="B8438" s="1" t="s">
        <v>10784</v>
      </c>
      <c r="C8438" s="2" t="s">
        <v>10735</v>
      </c>
      <c r="D8438" s="1" t="s">
        <v>19</v>
      </c>
      <c r="E843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438" s="1" t="s">
        <v>722</v>
      </c>
      <c r="G8438" s="1" t="s">
        <v>723</v>
      </c>
      <c r="H8438" s="1" t="s">
        <v>724</v>
      </c>
      <c r="I8438" s="1" t="s">
        <v>16</v>
      </c>
      <c r="J8438" s="1" t="s">
        <v>23</v>
      </c>
      <c r="K8438" s="1" t="s">
        <v>16</v>
      </c>
      <c r="L8438" s="1" t="s">
        <v>16</v>
      </c>
      <c r="M8438" s="1" t="s">
        <v>16</v>
      </c>
      <c r="N8438" s="1" t="s">
        <v>16</v>
      </c>
      <c r="O8438" s="1">
        <v>79.2</v>
      </c>
      <c r="P8438" s="1">
        <v>1.0</v>
      </c>
    </row>
    <row r="8439">
      <c r="A8439" s="1" t="s">
        <v>29</v>
      </c>
      <c r="B8439" s="1" t="s">
        <v>10785</v>
      </c>
      <c r="C8439" s="2" t="s">
        <v>10735</v>
      </c>
      <c r="D8439" s="1" t="s">
        <v>19</v>
      </c>
      <c r="E843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439" s="1" t="s">
        <v>813</v>
      </c>
      <c r="G8439" s="1" t="s">
        <v>814</v>
      </c>
      <c r="H8439" s="1" t="s">
        <v>815</v>
      </c>
      <c r="I8439" s="1" t="s">
        <v>16</v>
      </c>
      <c r="J8439" s="1" t="s">
        <v>23</v>
      </c>
      <c r="K8439" s="1" t="s">
        <v>16</v>
      </c>
      <c r="L8439" s="1" t="s">
        <v>16</v>
      </c>
      <c r="M8439" s="1" t="s">
        <v>16</v>
      </c>
      <c r="N8439" s="1" t="s">
        <v>16</v>
      </c>
      <c r="O8439" s="1">
        <v>71.2</v>
      </c>
      <c r="P8439" s="1">
        <v>1.0</v>
      </c>
    </row>
    <row r="8440">
      <c r="A8440" s="1" t="s">
        <v>29</v>
      </c>
      <c r="B8440" s="1" t="s">
        <v>10786</v>
      </c>
      <c r="C8440" s="2" t="s">
        <v>10735</v>
      </c>
      <c r="D8440" s="1" t="s">
        <v>19</v>
      </c>
      <c r="E8440" s="3" t="str">
        <f>HYPERLINK("https://fyndiq.se/produkt/c745c55ca3af45fb/", "Skärmskydd IPhone 11 / XR - 3D härdat glas - hög kvalitet")</f>
        <v>Skärmskydd IPhone 11 / XR - 3D härdat glas - hög kvalitet</v>
      </c>
      <c r="F8440" s="1" t="s">
        <v>2222</v>
      </c>
      <c r="G8440" s="1" t="s">
        <v>2223</v>
      </c>
      <c r="H8440" s="1" t="s">
        <v>2224</v>
      </c>
      <c r="I8440" s="1" t="s">
        <v>16</v>
      </c>
      <c r="J8440" s="1" t="s">
        <v>23</v>
      </c>
      <c r="K8440" s="1" t="s">
        <v>16</v>
      </c>
      <c r="L8440" s="1" t="s">
        <v>16</v>
      </c>
      <c r="M8440" s="1" t="s">
        <v>16</v>
      </c>
      <c r="N8440" s="1" t="s">
        <v>16</v>
      </c>
      <c r="O8440" s="1">
        <v>47.2</v>
      </c>
      <c r="P8440" s="1">
        <v>1.0</v>
      </c>
    </row>
    <row r="8441">
      <c r="A8441" s="1" t="s">
        <v>29</v>
      </c>
      <c r="B8441" s="1" t="s">
        <v>10787</v>
      </c>
      <c r="C8441" s="2" t="s">
        <v>10735</v>
      </c>
      <c r="D8441" s="1" t="s">
        <v>19</v>
      </c>
      <c r="E8441" s="3" t="str">
        <f t="shared" ref="E8441:E8442" si="193">HYPERLINK("https://fyndiq.se/produkt/56c72c0ba5f749b5/", "2-Pack SAMSUNG S24 Skärmskydd - Härdat Glas 9H - Super kvalitet 3D")</f>
        <v>2-Pack SAMSUNG S24 Skärmskydd - Härdat Glas 9H - Super kvalitet 3D</v>
      </c>
      <c r="F8441" s="1" t="s">
        <v>263</v>
      </c>
      <c r="G8441" s="1" t="s">
        <v>264</v>
      </c>
      <c r="H8441" s="1" t="s">
        <v>265</v>
      </c>
      <c r="I8441" s="1" t="s">
        <v>16</v>
      </c>
      <c r="J8441" s="1" t="s">
        <v>23</v>
      </c>
      <c r="K8441" s="1" t="s">
        <v>16</v>
      </c>
      <c r="L8441" s="1" t="s">
        <v>16</v>
      </c>
      <c r="M8441" s="1" t="s">
        <v>16</v>
      </c>
      <c r="N8441" s="1" t="s">
        <v>16</v>
      </c>
      <c r="O8441" s="1">
        <v>71.2</v>
      </c>
      <c r="P8441" s="1">
        <v>1.0</v>
      </c>
    </row>
    <row r="8442">
      <c r="A8442" s="1" t="s">
        <v>29</v>
      </c>
      <c r="B8442" s="1" t="s">
        <v>10788</v>
      </c>
      <c r="C8442" s="2" t="s">
        <v>10735</v>
      </c>
      <c r="D8442" s="1" t="s">
        <v>19</v>
      </c>
      <c r="E8442" s="3" t="str">
        <f t="shared" si="193"/>
        <v>2-Pack SAMSUNG S24 Skärmskydd - Härdat Glas 9H - Super kvalitet 3D</v>
      </c>
      <c r="F8442" s="1" t="s">
        <v>263</v>
      </c>
      <c r="G8442" s="1" t="s">
        <v>264</v>
      </c>
      <c r="H8442" s="1" t="s">
        <v>265</v>
      </c>
      <c r="I8442" s="1" t="s">
        <v>16</v>
      </c>
      <c r="J8442" s="1" t="s">
        <v>23</v>
      </c>
      <c r="K8442" s="1" t="s">
        <v>16</v>
      </c>
      <c r="L8442" s="1" t="s">
        <v>16</v>
      </c>
      <c r="M8442" s="1" t="s">
        <v>16</v>
      </c>
      <c r="N8442" s="1" t="s">
        <v>16</v>
      </c>
      <c r="O8442" s="1">
        <v>71.2</v>
      </c>
      <c r="P8442" s="1">
        <v>1.0</v>
      </c>
    </row>
    <row r="8443">
      <c r="A8443" s="1" t="s">
        <v>29</v>
      </c>
      <c r="B8443" s="1" t="s">
        <v>10789</v>
      </c>
      <c r="C8443" s="2" t="s">
        <v>10735</v>
      </c>
      <c r="D8443" s="1" t="s">
        <v>19</v>
      </c>
      <c r="E844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443" s="1" t="s">
        <v>311</v>
      </c>
      <c r="G8443" s="1" t="s">
        <v>312</v>
      </c>
      <c r="H8443" s="1" t="s">
        <v>313</v>
      </c>
      <c r="I8443" s="1" t="s">
        <v>16</v>
      </c>
      <c r="J8443" s="1" t="s">
        <v>23</v>
      </c>
      <c r="K8443" s="1" t="s">
        <v>16</v>
      </c>
      <c r="L8443" s="1" t="s">
        <v>16</v>
      </c>
      <c r="M8443" s="1" t="s">
        <v>16</v>
      </c>
      <c r="N8443" s="1" t="s">
        <v>16</v>
      </c>
      <c r="O8443" s="1">
        <v>71.2</v>
      </c>
      <c r="P8443" s="1">
        <v>1.0</v>
      </c>
    </row>
    <row r="8444">
      <c r="A8444" s="1" t="s">
        <v>29</v>
      </c>
      <c r="B8444" s="1" t="s">
        <v>10790</v>
      </c>
      <c r="C8444" s="2" t="s">
        <v>10735</v>
      </c>
      <c r="D8444" s="1" t="s">
        <v>19</v>
      </c>
      <c r="E8444" s="3" t="str">
        <f>HYPERLINK("https://fyndiq.se/produkt/533d0ddc5dd84c00/", "2-Pack iPhone 14 - skärmskydd &amp; linsskydd - härdat glas 9H")</f>
        <v>2-Pack iPhone 14 - skärmskydd &amp; linsskydd - härdat glas 9H</v>
      </c>
      <c r="F8444" s="1" t="s">
        <v>841</v>
      </c>
      <c r="G8444" s="1" t="s">
        <v>842</v>
      </c>
      <c r="H8444" s="1" t="s">
        <v>843</v>
      </c>
      <c r="I8444" s="1" t="s">
        <v>16</v>
      </c>
      <c r="J8444" s="1" t="s">
        <v>23</v>
      </c>
      <c r="K8444" s="1" t="s">
        <v>16</v>
      </c>
      <c r="L8444" s="1" t="s">
        <v>16</v>
      </c>
      <c r="M8444" s="1" t="s">
        <v>16</v>
      </c>
      <c r="N8444" s="1" t="s">
        <v>16</v>
      </c>
      <c r="O8444" s="1">
        <v>71.2</v>
      </c>
      <c r="P8444" s="1">
        <v>1.0</v>
      </c>
    </row>
    <row r="8445">
      <c r="A8445" s="1" t="s">
        <v>29</v>
      </c>
      <c r="B8445" s="1" t="s">
        <v>10791</v>
      </c>
      <c r="C8445" s="2" t="s">
        <v>10735</v>
      </c>
      <c r="D8445" s="1" t="s">
        <v>19</v>
      </c>
      <c r="E8445" s="3" t="str">
        <f t="shared" ref="E8445:E8447" si="194">HYPERLINK("https://fyndiq.se/produkt/475c886688e549fb/", "2-Pack SAMSUNG S24 ULTRA Skärmskydd - Härdat Glas 9H - Super kvalitet 3D")</f>
        <v>2-Pack SAMSUNG S24 ULTRA Skärmskydd - Härdat Glas 9H - Super kvalitet 3D</v>
      </c>
      <c r="F8445" s="1" t="s">
        <v>26</v>
      </c>
      <c r="G8445" s="1" t="s">
        <v>27</v>
      </c>
      <c r="H8445" s="1" t="s">
        <v>28</v>
      </c>
      <c r="I8445" s="1" t="s">
        <v>16</v>
      </c>
      <c r="J8445" s="1" t="s">
        <v>23</v>
      </c>
      <c r="K8445" s="1" t="s">
        <v>16</v>
      </c>
      <c r="L8445" s="1" t="s">
        <v>16</v>
      </c>
      <c r="M8445" s="1" t="s">
        <v>16</v>
      </c>
      <c r="N8445" s="1" t="s">
        <v>16</v>
      </c>
      <c r="O8445" s="1">
        <v>71.2</v>
      </c>
      <c r="P8445" s="1">
        <v>1.0</v>
      </c>
    </row>
    <row r="8446">
      <c r="A8446" s="1" t="s">
        <v>29</v>
      </c>
      <c r="B8446" s="1" t="s">
        <v>10792</v>
      </c>
      <c r="C8446" s="2" t="s">
        <v>10735</v>
      </c>
      <c r="D8446" s="1" t="s">
        <v>19</v>
      </c>
      <c r="E8446" s="3" t="str">
        <f t="shared" si="194"/>
        <v>2-Pack SAMSUNG S24 ULTRA Skärmskydd - Härdat Glas 9H - Super kvalitet 3D</v>
      </c>
      <c r="F8446" s="1" t="s">
        <v>26</v>
      </c>
      <c r="G8446" s="1" t="s">
        <v>27</v>
      </c>
      <c r="H8446" s="1" t="s">
        <v>28</v>
      </c>
      <c r="I8446" s="1" t="s">
        <v>16</v>
      </c>
      <c r="J8446" s="1" t="s">
        <v>23</v>
      </c>
      <c r="K8446" s="1" t="s">
        <v>16</v>
      </c>
      <c r="L8446" s="1" t="s">
        <v>16</v>
      </c>
      <c r="M8446" s="1" t="s">
        <v>16</v>
      </c>
      <c r="N8446" s="1" t="s">
        <v>16</v>
      </c>
      <c r="O8446" s="1">
        <v>71.2</v>
      </c>
      <c r="P8446" s="1">
        <v>1.0</v>
      </c>
    </row>
    <row r="8447">
      <c r="A8447" s="1" t="s">
        <v>29</v>
      </c>
      <c r="B8447" s="1" t="s">
        <v>10793</v>
      </c>
      <c r="C8447" s="2" t="s">
        <v>10735</v>
      </c>
      <c r="D8447" s="1" t="s">
        <v>19</v>
      </c>
      <c r="E8447" s="3" t="str">
        <f t="shared" si="194"/>
        <v>2-Pack SAMSUNG S24 ULTRA Skärmskydd - Härdat Glas 9H - Super kvalitet 3D</v>
      </c>
      <c r="F8447" s="1" t="s">
        <v>26</v>
      </c>
      <c r="G8447" s="1" t="s">
        <v>27</v>
      </c>
      <c r="H8447" s="1" t="s">
        <v>28</v>
      </c>
      <c r="I8447" s="1" t="s">
        <v>16</v>
      </c>
      <c r="J8447" s="1" t="s">
        <v>23</v>
      </c>
      <c r="K8447" s="1" t="s">
        <v>16</v>
      </c>
      <c r="L8447" s="1" t="s">
        <v>16</v>
      </c>
      <c r="M8447" s="1" t="s">
        <v>16</v>
      </c>
      <c r="N8447" s="1" t="s">
        <v>16</v>
      </c>
      <c r="O8447" s="1">
        <v>71.2</v>
      </c>
      <c r="P8447" s="1">
        <v>1.0</v>
      </c>
    </row>
    <row r="8448">
      <c r="A8448" s="1" t="s">
        <v>29</v>
      </c>
      <c r="B8448" s="1" t="s">
        <v>10794</v>
      </c>
      <c r="C8448" s="2" t="s">
        <v>10735</v>
      </c>
      <c r="D8448" s="1" t="s">
        <v>19</v>
      </c>
      <c r="E844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448" s="1" t="s">
        <v>813</v>
      </c>
      <c r="G8448" s="1" t="s">
        <v>814</v>
      </c>
      <c r="H8448" s="1" t="s">
        <v>815</v>
      </c>
      <c r="I8448" s="1" t="s">
        <v>16</v>
      </c>
      <c r="J8448" s="1" t="s">
        <v>23</v>
      </c>
      <c r="K8448" s="1" t="s">
        <v>16</v>
      </c>
      <c r="L8448" s="1" t="s">
        <v>16</v>
      </c>
      <c r="M8448" s="1" t="s">
        <v>16</v>
      </c>
      <c r="N8448" s="1" t="s">
        <v>16</v>
      </c>
      <c r="O8448" s="1">
        <v>71.2</v>
      </c>
      <c r="P8448" s="1">
        <v>1.0</v>
      </c>
    </row>
    <row r="8449">
      <c r="A8449" s="1" t="s">
        <v>29</v>
      </c>
      <c r="B8449" s="1" t="s">
        <v>10795</v>
      </c>
      <c r="C8449" s="2" t="s">
        <v>10735</v>
      </c>
      <c r="D8449" s="1" t="s">
        <v>19</v>
      </c>
      <c r="E844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449" s="1" t="s">
        <v>539</v>
      </c>
      <c r="G8449" s="1" t="s">
        <v>540</v>
      </c>
      <c r="H8449" s="1" t="s">
        <v>541</v>
      </c>
      <c r="I8449" s="1" t="s">
        <v>16</v>
      </c>
      <c r="J8449" s="1" t="s">
        <v>23</v>
      </c>
      <c r="K8449" s="1" t="s">
        <v>16</v>
      </c>
      <c r="L8449" s="1" t="s">
        <v>16</v>
      </c>
      <c r="M8449" s="1" t="s">
        <v>16</v>
      </c>
      <c r="N8449" s="1" t="s">
        <v>16</v>
      </c>
      <c r="O8449" s="1">
        <v>95.2</v>
      </c>
      <c r="P8449" s="1">
        <v>1.0</v>
      </c>
    </row>
    <row r="8450">
      <c r="A8450" s="1" t="s">
        <v>29</v>
      </c>
      <c r="B8450" s="1" t="s">
        <v>10796</v>
      </c>
      <c r="C8450" s="2" t="s">
        <v>10735</v>
      </c>
      <c r="D8450" s="1" t="s">
        <v>19</v>
      </c>
      <c r="E845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450" s="1" t="s">
        <v>813</v>
      </c>
      <c r="G8450" s="1" t="s">
        <v>814</v>
      </c>
      <c r="H8450" s="1" t="s">
        <v>815</v>
      </c>
      <c r="I8450" s="1" t="s">
        <v>16</v>
      </c>
      <c r="J8450" s="1" t="s">
        <v>23</v>
      </c>
      <c r="K8450" s="1" t="s">
        <v>16</v>
      </c>
      <c r="L8450" s="1" t="s">
        <v>16</v>
      </c>
      <c r="M8450" s="1" t="s">
        <v>16</v>
      </c>
      <c r="N8450" s="1" t="s">
        <v>16</v>
      </c>
      <c r="O8450" s="1">
        <v>71.2</v>
      </c>
      <c r="P8450" s="1">
        <v>1.0</v>
      </c>
    </row>
    <row r="8451">
      <c r="A8451" s="1" t="s">
        <v>29</v>
      </c>
      <c r="B8451" s="1" t="s">
        <v>10797</v>
      </c>
      <c r="C8451" s="2" t="s">
        <v>10735</v>
      </c>
      <c r="D8451" s="1" t="s">
        <v>19</v>
      </c>
      <c r="E8451" s="3" t="str">
        <f>HYPERLINK("https://fyndiq.se/produkt/dfe28e565d2e4c8d/", "2 Pack Samsung S21 FE - 9H Härdat Glass - Super Kvalitet 3D")</f>
        <v>2 Pack Samsung S21 FE - 9H Härdat Glass - Super Kvalitet 3D</v>
      </c>
      <c r="F8451" s="1" t="s">
        <v>276</v>
      </c>
      <c r="G8451" s="1" t="s">
        <v>277</v>
      </c>
      <c r="H8451" s="1" t="s">
        <v>278</v>
      </c>
      <c r="I8451" s="1" t="s">
        <v>16</v>
      </c>
      <c r="J8451" s="1" t="s">
        <v>23</v>
      </c>
      <c r="K8451" s="1" t="s">
        <v>16</v>
      </c>
      <c r="L8451" s="1" t="s">
        <v>16</v>
      </c>
      <c r="M8451" s="1" t="s">
        <v>16</v>
      </c>
      <c r="N8451" s="1" t="s">
        <v>16</v>
      </c>
      <c r="O8451" s="1">
        <v>63.2</v>
      </c>
      <c r="P8451" s="1">
        <v>1.0</v>
      </c>
    </row>
    <row r="8452">
      <c r="A8452" s="1" t="s">
        <v>29</v>
      </c>
      <c r="B8452" s="1" t="s">
        <v>10798</v>
      </c>
      <c r="C8452" s="2" t="s">
        <v>10735</v>
      </c>
      <c r="D8452" s="1" t="s">
        <v>19</v>
      </c>
      <c r="E8452" s="3" t="str">
        <f>HYPERLINK("https://fyndiq.se/produkt/56c72c0ba5f749b5/", "2-Pack SAMSUNG S24 Skärmskydd - Härdat Glas 9H - Super kvalitet 3D")</f>
        <v>2-Pack SAMSUNG S24 Skärmskydd - Härdat Glas 9H - Super kvalitet 3D</v>
      </c>
      <c r="F8452" s="1" t="s">
        <v>263</v>
      </c>
      <c r="G8452" s="1" t="s">
        <v>264</v>
      </c>
      <c r="H8452" s="1" t="s">
        <v>265</v>
      </c>
      <c r="I8452" s="1" t="s">
        <v>16</v>
      </c>
      <c r="J8452" s="1" t="s">
        <v>23</v>
      </c>
      <c r="K8452" s="1" t="s">
        <v>16</v>
      </c>
      <c r="L8452" s="1" t="s">
        <v>16</v>
      </c>
      <c r="M8452" s="1" t="s">
        <v>16</v>
      </c>
      <c r="N8452" s="1" t="s">
        <v>16</v>
      </c>
      <c r="O8452" s="1">
        <v>71.2</v>
      </c>
      <c r="P8452" s="1">
        <v>1.0</v>
      </c>
    </row>
    <row r="8453">
      <c r="A8453" s="1" t="s">
        <v>29</v>
      </c>
      <c r="B8453" s="1" t="s">
        <v>10799</v>
      </c>
      <c r="C8453" s="2" t="s">
        <v>10735</v>
      </c>
      <c r="D8453" s="1" t="s">
        <v>19</v>
      </c>
      <c r="E8453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8453" s="1" t="s">
        <v>516</v>
      </c>
      <c r="G8453" s="1" t="s">
        <v>517</v>
      </c>
      <c r="H8453" s="1" t="s">
        <v>518</v>
      </c>
      <c r="I8453" s="1" t="s">
        <v>16</v>
      </c>
      <c r="J8453" s="1" t="s">
        <v>23</v>
      </c>
      <c r="K8453" s="1" t="s">
        <v>16</v>
      </c>
      <c r="L8453" s="1" t="s">
        <v>16</v>
      </c>
      <c r="M8453" s="1" t="s">
        <v>16</v>
      </c>
      <c r="N8453" s="1" t="s">
        <v>16</v>
      </c>
      <c r="O8453" s="1">
        <v>71.2</v>
      </c>
      <c r="P8453" s="1">
        <v>1.0</v>
      </c>
    </row>
    <row r="8454">
      <c r="A8454" s="1" t="s">
        <v>29</v>
      </c>
      <c r="B8454" s="1" t="s">
        <v>10800</v>
      </c>
      <c r="C8454" s="2" t="s">
        <v>10735</v>
      </c>
      <c r="D8454" s="1" t="s">
        <v>19</v>
      </c>
      <c r="E8454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8454" s="1" t="s">
        <v>968</v>
      </c>
      <c r="G8454" s="1" t="s">
        <v>969</v>
      </c>
      <c r="H8454" s="1" t="s">
        <v>970</v>
      </c>
      <c r="I8454" s="1" t="s">
        <v>16</v>
      </c>
      <c r="J8454" s="1" t="s">
        <v>23</v>
      </c>
      <c r="K8454" s="1" t="s">
        <v>16</v>
      </c>
      <c r="L8454" s="1" t="s">
        <v>16</v>
      </c>
      <c r="M8454" s="1" t="s">
        <v>16</v>
      </c>
      <c r="N8454" s="1" t="s">
        <v>16</v>
      </c>
      <c r="O8454" s="1">
        <v>71.2</v>
      </c>
      <c r="P8454" s="1">
        <v>1.0</v>
      </c>
    </row>
    <row r="8455">
      <c r="A8455" s="1" t="s">
        <v>29</v>
      </c>
      <c r="B8455" s="1" t="s">
        <v>10801</v>
      </c>
      <c r="C8455" s="2" t="s">
        <v>10735</v>
      </c>
      <c r="D8455" s="1" t="s">
        <v>19</v>
      </c>
      <c r="E8455" s="3" t="str">
        <f>HYPERLINK("https://fyndiq.se/produkt/df7622fc2a7a4434/", "2-Pack IPHONE 14 SCREEN &amp; 1 LENS Skärmskydd - Härdat Glas 9H - Super kvalitet 3D")</f>
        <v>2-Pack IPHONE 14 SCREEN &amp; 1 LENS Skärmskydd - Härdat Glas 9H - Super kvalitet 3D</v>
      </c>
      <c r="F8455" s="1" t="s">
        <v>10802</v>
      </c>
      <c r="G8455" s="1" t="s">
        <v>10803</v>
      </c>
      <c r="H8455" s="1" t="s">
        <v>10804</v>
      </c>
      <c r="I8455" s="1" t="s">
        <v>16</v>
      </c>
      <c r="J8455" s="1" t="s">
        <v>23</v>
      </c>
      <c r="K8455" s="1" t="s">
        <v>16</v>
      </c>
      <c r="L8455" s="1" t="s">
        <v>16</v>
      </c>
      <c r="M8455" s="1" t="s">
        <v>16</v>
      </c>
      <c r="N8455" s="1" t="s">
        <v>16</v>
      </c>
      <c r="O8455" s="1">
        <v>71.2</v>
      </c>
      <c r="P8455" s="1">
        <v>1.0</v>
      </c>
    </row>
    <row r="8456">
      <c r="A8456" s="1" t="s">
        <v>29</v>
      </c>
      <c r="B8456" s="1" t="s">
        <v>10805</v>
      </c>
      <c r="C8456" s="2" t="s">
        <v>10735</v>
      </c>
      <c r="D8456" s="1" t="s">
        <v>19</v>
      </c>
      <c r="E8456" s="3" t="str">
        <f>HYPERLINK("https://fyndiq.se/produkt/2477583187264ece/", "2-Pack Samsung S20 - 9H Härdat Glass - Top Kvalitet")</f>
        <v>2-Pack Samsung S20 - 9H Härdat Glass - Top Kvalitet</v>
      </c>
      <c r="F8456" s="1" t="s">
        <v>124</v>
      </c>
      <c r="G8456" s="1" t="s">
        <v>125</v>
      </c>
      <c r="H8456" s="1" t="s">
        <v>126</v>
      </c>
      <c r="I8456" s="1" t="s">
        <v>16</v>
      </c>
      <c r="J8456" s="1" t="s">
        <v>23</v>
      </c>
      <c r="K8456" s="1" t="s">
        <v>16</v>
      </c>
      <c r="L8456" s="1" t="s">
        <v>16</v>
      </c>
      <c r="M8456" s="1" t="s">
        <v>16</v>
      </c>
      <c r="N8456" s="1" t="s">
        <v>16</v>
      </c>
      <c r="O8456" s="1">
        <v>71.2</v>
      </c>
      <c r="P8456" s="1">
        <v>1.0</v>
      </c>
    </row>
    <row r="8457">
      <c r="A8457" s="1" t="s">
        <v>29</v>
      </c>
      <c r="B8457" s="1" t="s">
        <v>10806</v>
      </c>
      <c r="C8457" s="2" t="s">
        <v>10735</v>
      </c>
      <c r="D8457" s="1" t="s">
        <v>19</v>
      </c>
      <c r="E8457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8457" s="1" t="s">
        <v>132</v>
      </c>
      <c r="G8457" s="1" t="s">
        <v>133</v>
      </c>
      <c r="H8457" s="1" t="s">
        <v>134</v>
      </c>
      <c r="I8457" s="1" t="s">
        <v>16</v>
      </c>
      <c r="J8457" s="1" t="s">
        <v>23</v>
      </c>
      <c r="K8457" s="1" t="s">
        <v>16</v>
      </c>
      <c r="L8457" s="1" t="s">
        <v>16</v>
      </c>
      <c r="M8457" s="1" t="s">
        <v>16</v>
      </c>
      <c r="N8457" s="1" t="s">
        <v>16</v>
      </c>
      <c r="O8457" s="1">
        <v>71.2</v>
      </c>
      <c r="P8457" s="1">
        <v>1.0</v>
      </c>
    </row>
    <row r="8458">
      <c r="A8458" s="1" t="s">
        <v>29</v>
      </c>
      <c r="B8458" s="1" t="s">
        <v>10807</v>
      </c>
      <c r="C8458" s="2" t="s">
        <v>10735</v>
      </c>
      <c r="D8458" s="1" t="s">
        <v>19</v>
      </c>
      <c r="E8458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8458" s="1" t="s">
        <v>1664</v>
      </c>
      <c r="G8458" s="1" t="s">
        <v>1665</v>
      </c>
      <c r="H8458" s="1" t="s">
        <v>1666</v>
      </c>
      <c r="I8458" s="1" t="s">
        <v>16</v>
      </c>
      <c r="J8458" s="1" t="s">
        <v>23</v>
      </c>
      <c r="K8458" s="1" t="s">
        <v>16</v>
      </c>
      <c r="L8458" s="1" t="s">
        <v>16</v>
      </c>
      <c r="M8458" s="1" t="s">
        <v>16</v>
      </c>
      <c r="N8458" s="1" t="s">
        <v>16</v>
      </c>
      <c r="O8458" s="1">
        <v>71.2</v>
      </c>
      <c r="P8458" s="1">
        <v>1.0</v>
      </c>
    </row>
    <row r="8459">
      <c r="A8459" s="1" t="s">
        <v>29</v>
      </c>
      <c r="B8459" s="1" t="s">
        <v>10808</v>
      </c>
      <c r="C8459" s="2" t="s">
        <v>10735</v>
      </c>
      <c r="D8459" s="1" t="s">
        <v>19</v>
      </c>
      <c r="E8459" s="3" t="str">
        <f>HYPERLINK("https://fyndiq.se/produkt/56c72c0ba5f749b5/", "2-Pack SAMSUNG S24 Skärmskydd - Härdat Glas 9H - Super kvalitet 3D")</f>
        <v>2-Pack SAMSUNG S24 Skärmskydd - Härdat Glas 9H - Super kvalitet 3D</v>
      </c>
      <c r="F8459" s="1" t="s">
        <v>263</v>
      </c>
      <c r="G8459" s="1" t="s">
        <v>264</v>
      </c>
      <c r="H8459" s="1" t="s">
        <v>265</v>
      </c>
      <c r="I8459" s="1" t="s">
        <v>16</v>
      </c>
      <c r="J8459" s="1" t="s">
        <v>23</v>
      </c>
      <c r="K8459" s="1" t="s">
        <v>16</v>
      </c>
      <c r="L8459" s="1" t="s">
        <v>16</v>
      </c>
      <c r="M8459" s="1" t="s">
        <v>16</v>
      </c>
      <c r="N8459" s="1" t="s">
        <v>16</v>
      </c>
      <c r="O8459" s="1">
        <v>71.2</v>
      </c>
      <c r="P8459" s="1">
        <v>1.0</v>
      </c>
    </row>
    <row r="8460">
      <c r="A8460" s="1" t="s">
        <v>29</v>
      </c>
      <c r="B8460" s="1" t="s">
        <v>10809</v>
      </c>
      <c r="C8460" s="2" t="s">
        <v>10735</v>
      </c>
      <c r="D8460" s="1" t="s">
        <v>19</v>
      </c>
      <c r="E8460" s="3" t="str">
        <f>HYPERLINK("https://fyndiq.se/produkt/a73650fd524f448c/", "2-Pack Samsung A52s Skärmskydd &amp; 1-Pack linsskydd - Härdat Glas 9H - Super kvalitet 3D")</f>
        <v>2-Pack Samsung A52s Skärmskydd &amp; 1-Pack linsskydd - Härdat Glas 9H - Super kvalitet 3D</v>
      </c>
      <c r="F8460" s="1" t="s">
        <v>10810</v>
      </c>
      <c r="G8460" s="1" t="s">
        <v>10811</v>
      </c>
      <c r="H8460" s="1" t="s">
        <v>10812</v>
      </c>
      <c r="I8460" s="1" t="s">
        <v>16</v>
      </c>
      <c r="J8460" s="1" t="s">
        <v>23</v>
      </c>
      <c r="K8460" s="1" t="s">
        <v>16</v>
      </c>
      <c r="L8460" s="1" t="s">
        <v>16</v>
      </c>
      <c r="M8460" s="1" t="s">
        <v>16</v>
      </c>
      <c r="N8460" s="1" t="s">
        <v>16</v>
      </c>
      <c r="O8460" s="1">
        <v>71.2</v>
      </c>
      <c r="P8460" s="1">
        <v>1.0</v>
      </c>
    </row>
    <row r="8461">
      <c r="A8461" s="1" t="s">
        <v>29</v>
      </c>
      <c r="B8461" s="1" t="s">
        <v>10813</v>
      </c>
      <c r="C8461" s="2" t="s">
        <v>10735</v>
      </c>
      <c r="D8461" s="1" t="s">
        <v>19</v>
      </c>
      <c r="E846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461" s="1" t="s">
        <v>722</v>
      </c>
      <c r="G8461" s="1" t="s">
        <v>723</v>
      </c>
      <c r="H8461" s="1" t="s">
        <v>724</v>
      </c>
      <c r="I8461" s="1" t="s">
        <v>16</v>
      </c>
      <c r="J8461" s="1" t="s">
        <v>23</v>
      </c>
      <c r="K8461" s="1" t="s">
        <v>16</v>
      </c>
      <c r="L8461" s="1" t="s">
        <v>16</v>
      </c>
      <c r="M8461" s="1" t="s">
        <v>16</v>
      </c>
      <c r="N8461" s="1" t="s">
        <v>16</v>
      </c>
      <c r="O8461" s="1">
        <v>79.2</v>
      </c>
      <c r="P8461" s="1">
        <v>1.0</v>
      </c>
    </row>
    <row r="8462">
      <c r="A8462" s="1" t="s">
        <v>29</v>
      </c>
      <c r="B8462" s="1" t="s">
        <v>10814</v>
      </c>
      <c r="C8462" s="2" t="s">
        <v>10735</v>
      </c>
      <c r="D8462" s="1" t="s">
        <v>19</v>
      </c>
      <c r="E8462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8462" s="1" t="s">
        <v>1664</v>
      </c>
      <c r="G8462" s="1" t="s">
        <v>1665</v>
      </c>
      <c r="H8462" s="1" t="s">
        <v>1666</v>
      </c>
      <c r="I8462" s="1" t="s">
        <v>16</v>
      </c>
      <c r="J8462" s="1" t="s">
        <v>23</v>
      </c>
      <c r="K8462" s="1" t="s">
        <v>16</v>
      </c>
      <c r="L8462" s="1" t="s">
        <v>16</v>
      </c>
      <c r="M8462" s="1" t="s">
        <v>16</v>
      </c>
      <c r="N8462" s="1" t="s">
        <v>16</v>
      </c>
      <c r="O8462" s="1">
        <v>71.2</v>
      </c>
      <c r="P8462" s="1">
        <v>1.0</v>
      </c>
    </row>
    <row r="8463">
      <c r="A8463" s="1" t="s">
        <v>29</v>
      </c>
      <c r="B8463" s="1" t="s">
        <v>10815</v>
      </c>
      <c r="C8463" s="2" t="s">
        <v>10735</v>
      </c>
      <c r="D8463" s="1" t="s">
        <v>19</v>
      </c>
      <c r="E846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463" s="1" t="s">
        <v>722</v>
      </c>
      <c r="G8463" s="1" t="s">
        <v>723</v>
      </c>
      <c r="H8463" s="1" t="s">
        <v>724</v>
      </c>
      <c r="I8463" s="1" t="s">
        <v>1311</v>
      </c>
      <c r="J8463" s="1" t="s">
        <v>9</v>
      </c>
      <c r="K8463" s="2" t="s">
        <v>10265</v>
      </c>
      <c r="L8463" s="1" t="s">
        <v>2650</v>
      </c>
      <c r="M8463" s="1" t="s">
        <v>16</v>
      </c>
      <c r="N8463" s="1" t="s">
        <v>16</v>
      </c>
      <c r="O8463" s="1">
        <v>79.2</v>
      </c>
      <c r="P8463" s="1">
        <v>1.0</v>
      </c>
    </row>
    <row r="8464">
      <c r="A8464" s="1" t="s">
        <v>29</v>
      </c>
      <c r="B8464" s="1" t="s">
        <v>10816</v>
      </c>
      <c r="C8464" s="2" t="s">
        <v>10735</v>
      </c>
      <c r="D8464" s="1" t="s">
        <v>19</v>
      </c>
      <c r="E8464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8464" s="1" t="s">
        <v>1402</v>
      </c>
      <c r="G8464" s="1" t="s">
        <v>1403</v>
      </c>
      <c r="H8464" s="1" t="s">
        <v>1404</v>
      </c>
      <c r="I8464" s="1" t="s">
        <v>16</v>
      </c>
      <c r="J8464" s="1" t="s">
        <v>23</v>
      </c>
      <c r="K8464" s="1" t="s">
        <v>16</v>
      </c>
      <c r="L8464" s="1" t="s">
        <v>16</v>
      </c>
      <c r="M8464" s="1" t="s">
        <v>16</v>
      </c>
      <c r="N8464" s="1" t="s">
        <v>16</v>
      </c>
      <c r="O8464" s="1">
        <v>71.2</v>
      </c>
      <c r="P8464" s="1">
        <v>1.0</v>
      </c>
    </row>
    <row r="8465">
      <c r="A8465" s="1" t="s">
        <v>29</v>
      </c>
      <c r="B8465" s="1" t="s">
        <v>10817</v>
      </c>
      <c r="C8465" s="2" t="s">
        <v>10735</v>
      </c>
      <c r="D8465" s="1" t="s">
        <v>19</v>
      </c>
      <c r="E8465" s="3" t="str">
        <f>HYPERLINK("https://fyndiq.se/produkt/6ae5aff483564a84/", "2-Pack Apple Watch 40mm – Härdat glas 9H – Super kvalitet 3D")</f>
        <v>2-Pack Apple Watch 40mm – Härdat glas 9H – Super kvalitet 3D</v>
      </c>
      <c r="F8465" s="1" t="s">
        <v>1418</v>
      </c>
      <c r="G8465" s="1" t="s">
        <v>1419</v>
      </c>
      <c r="H8465" s="1" t="s">
        <v>1420</v>
      </c>
      <c r="I8465" s="1" t="s">
        <v>16</v>
      </c>
      <c r="J8465" s="1" t="s">
        <v>23</v>
      </c>
      <c r="K8465" s="1" t="s">
        <v>16</v>
      </c>
      <c r="L8465" s="1" t="s">
        <v>16</v>
      </c>
      <c r="M8465" s="1" t="s">
        <v>16</v>
      </c>
      <c r="N8465" s="1" t="s">
        <v>16</v>
      </c>
      <c r="O8465" s="1">
        <v>55.2</v>
      </c>
      <c r="P8465" s="1">
        <v>1.0</v>
      </c>
    </row>
    <row r="8466">
      <c r="A8466" s="1" t="s">
        <v>29</v>
      </c>
      <c r="B8466" s="1" t="s">
        <v>10818</v>
      </c>
      <c r="C8466" s="2" t="s">
        <v>10735</v>
      </c>
      <c r="D8466" s="1" t="s">
        <v>19</v>
      </c>
      <c r="E846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466" s="1" t="s">
        <v>539</v>
      </c>
      <c r="G8466" s="1" t="s">
        <v>540</v>
      </c>
      <c r="H8466" s="1" t="s">
        <v>541</v>
      </c>
      <c r="I8466" s="1" t="s">
        <v>16</v>
      </c>
      <c r="J8466" s="1" t="s">
        <v>23</v>
      </c>
      <c r="K8466" s="1" t="s">
        <v>16</v>
      </c>
      <c r="L8466" s="1" t="s">
        <v>16</v>
      </c>
      <c r="M8466" s="1" t="s">
        <v>16</v>
      </c>
      <c r="N8466" s="1" t="s">
        <v>16</v>
      </c>
      <c r="O8466" s="1">
        <v>95.2</v>
      </c>
      <c r="P8466" s="1">
        <v>1.0</v>
      </c>
    </row>
    <row r="8467">
      <c r="A8467" s="1" t="s">
        <v>29</v>
      </c>
      <c r="B8467" s="1" t="s">
        <v>10819</v>
      </c>
      <c r="C8467" s="2" t="s">
        <v>10735</v>
      </c>
      <c r="D8467" s="1" t="s">
        <v>19</v>
      </c>
      <c r="E8467" s="3" t="str">
        <f>HYPERLINK("https://fyndiq.se/produkt/56c72c0ba5f749b5/", "2-Pack SAMSUNG S24 Skärmskydd - Härdat Glas 9H - Super kvalitet 3D")</f>
        <v>2-Pack SAMSUNG S24 Skärmskydd - Härdat Glas 9H - Super kvalitet 3D</v>
      </c>
      <c r="F8467" s="1" t="s">
        <v>263</v>
      </c>
      <c r="G8467" s="1" t="s">
        <v>264</v>
      </c>
      <c r="H8467" s="1" t="s">
        <v>265</v>
      </c>
      <c r="I8467" s="1" t="s">
        <v>16</v>
      </c>
      <c r="J8467" s="1" t="s">
        <v>23</v>
      </c>
      <c r="K8467" s="1" t="s">
        <v>16</v>
      </c>
      <c r="L8467" s="1" t="s">
        <v>16</v>
      </c>
      <c r="M8467" s="1" t="s">
        <v>16</v>
      </c>
      <c r="N8467" s="1" t="s">
        <v>16</v>
      </c>
      <c r="O8467" s="1">
        <v>63.2</v>
      </c>
      <c r="P8467" s="1">
        <v>1.0</v>
      </c>
    </row>
    <row r="8468">
      <c r="A8468" s="1" t="s">
        <v>29</v>
      </c>
      <c r="B8468" s="1" t="s">
        <v>10820</v>
      </c>
      <c r="C8468" s="2" t="s">
        <v>10735</v>
      </c>
      <c r="D8468" s="1" t="s">
        <v>19</v>
      </c>
      <c r="E8468" s="3" t="str">
        <f>HYPERLINK("https://fyndiq.se/produkt/f15b82570d4144d0/", "2-Pack Apple Watch 41mm – Härdat glas 9H – Super kvalitet 3D")</f>
        <v>2-Pack Apple Watch 41mm – Härdat glas 9H – Super kvalitet 3D</v>
      </c>
      <c r="F8468" s="1" t="s">
        <v>144</v>
      </c>
      <c r="G8468" s="1" t="s">
        <v>145</v>
      </c>
      <c r="H8468" s="1" t="s">
        <v>146</v>
      </c>
      <c r="I8468" s="1" t="s">
        <v>16</v>
      </c>
      <c r="J8468" s="1" t="s">
        <v>23</v>
      </c>
      <c r="K8468" s="1" t="s">
        <v>16</v>
      </c>
      <c r="L8468" s="1" t="s">
        <v>16</v>
      </c>
      <c r="M8468" s="1" t="s">
        <v>16</v>
      </c>
      <c r="N8468" s="1" t="s">
        <v>16</v>
      </c>
      <c r="O8468" s="1">
        <v>55.2</v>
      </c>
      <c r="P8468" s="1">
        <v>1.0</v>
      </c>
    </row>
    <row r="8469">
      <c r="A8469" s="1" t="s">
        <v>29</v>
      </c>
      <c r="B8469" s="1" t="s">
        <v>10821</v>
      </c>
      <c r="C8469" s="2" t="s">
        <v>10735</v>
      </c>
      <c r="D8469" s="1" t="s">
        <v>19</v>
      </c>
      <c r="E8469" s="3" t="str">
        <f t="shared" ref="E8469:E8471" si="195">HYPERLINK("https://fyndiq.se/produkt/56c72c0ba5f749b5/", "2-Pack SAMSUNG S24 Skärmskydd - Härdat Glas 9H - Super kvalitet 3D")</f>
        <v>2-Pack SAMSUNG S24 Skärmskydd - Härdat Glas 9H - Super kvalitet 3D</v>
      </c>
      <c r="F8469" s="1" t="s">
        <v>263</v>
      </c>
      <c r="G8469" s="1" t="s">
        <v>264</v>
      </c>
      <c r="H8469" s="1" t="s">
        <v>265</v>
      </c>
      <c r="I8469" s="1" t="s">
        <v>16</v>
      </c>
      <c r="J8469" s="1" t="s">
        <v>23</v>
      </c>
      <c r="K8469" s="1" t="s">
        <v>16</v>
      </c>
      <c r="L8469" s="1" t="s">
        <v>16</v>
      </c>
      <c r="M8469" s="1" t="s">
        <v>16</v>
      </c>
      <c r="N8469" s="1" t="s">
        <v>16</v>
      </c>
      <c r="O8469" s="1">
        <v>63.2</v>
      </c>
      <c r="P8469" s="1">
        <v>1.0</v>
      </c>
    </row>
    <row r="8470">
      <c r="A8470" s="1" t="s">
        <v>29</v>
      </c>
      <c r="B8470" s="1" t="s">
        <v>10822</v>
      </c>
      <c r="C8470" s="2" t="s">
        <v>10735</v>
      </c>
      <c r="D8470" s="1" t="s">
        <v>19</v>
      </c>
      <c r="E8470" s="3" t="str">
        <f t="shared" si="195"/>
        <v>2-Pack SAMSUNG S24 Skärmskydd - Härdat Glas 9H - Super kvalitet 3D</v>
      </c>
      <c r="F8470" s="1" t="s">
        <v>263</v>
      </c>
      <c r="G8470" s="1" t="s">
        <v>264</v>
      </c>
      <c r="H8470" s="1" t="s">
        <v>265</v>
      </c>
      <c r="I8470" s="1" t="s">
        <v>16</v>
      </c>
      <c r="J8470" s="1" t="s">
        <v>23</v>
      </c>
      <c r="K8470" s="1" t="s">
        <v>16</v>
      </c>
      <c r="L8470" s="1" t="s">
        <v>16</v>
      </c>
      <c r="M8470" s="1" t="s">
        <v>16</v>
      </c>
      <c r="N8470" s="1" t="s">
        <v>16</v>
      </c>
      <c r="O8470" s="1">
        <v>63.2</v>
      </c>
      <c r="P8470" s="1">
        <v>1.0</v>
      </c>
    </row>
    <row r="8471">
      <c r="A8471" s="1" t="s">
        <v>29</v>
      </c>
      <c r="B8471" s="1" t="s">
        <v>10823</v>
      </c>
      <c r="C8471" s="2" t="s">
        <v>10735</v>
      </c>
      <c r="D8471" s="1" t="s">
        <v>19</v>
      </c>
      <c r="E8471" s="3" t="str">
        <f t="shared" si="195"/>
        <v>2-Pack SAMSUNG S24 Skärmskydd - Härdat Glas 9H - Super kvalitet 3D</v>
      </c>
      <c r="F8471" s="1" t="s">
        <v>263</v>
      </c>
      <c r="G8471" s="1" t="s">
        <v>264</v>
      </c>
      <c r="H8471" s="1" t="s">
        <v>265</v>
      </c>
      <c r="I8471" s="1" t="s">
        <v>16</v>
      </c>
      <c r="J8471" s="1" t="s">
        <v>23</v>
      </c>
      <c r="K8471" s="1" t="s">
        <v>16</v>
      </c>
      <c r="L8471" s="1" t="s">
        <v>16</v>
      </c>
      <c r="M8471" s="1" t="s">
        <v>16</v>
      </c>
      <c r="N8471" s="1" t="s">
        <v>16</v>
      </c>
      <c r="O8471" s="1">
        <v>63.2</v>
      </c>
      <c r="P8471" s="1">
        <v>1.0</v>
      </c>
    </row>
    <row r="8472">
      <c r="A8472" s="1" t="s">
        <v>29</v>
      </c>
      <c r="B8472" s="1" t="s">
        <v>10824</v>
      </c>
      <c r="C8472" s="2" t="s">
        <v>10735</v>
      </c>
      <c r="D8472" s="1" t="s">
        <v>19</v>
      </c>
      <c r="E8472" s="3" t="str">
        <f>HYPERLINK("https://fyndiq.se/produkt/c90b30d5114944e3/", "2 Pack - Samsung S21 PLUS - 9H Härdat Glass - 3D Super Kvalitet")</f>
        <v>2 Pack - Samsung S21 PLUS - 9H Härdat Glass - 3D Super Kvalitet</v>
      </c>
      <c r="F8472" s="1" t="s">
        <v>4670</v>
      </c>
      <c r="G8472" s="1" t="s">
        <v>4671</v>
      </c>
      <c r="H8472" s="1" t="s">
        <v>4672</v>
      </c>
      <c r="I8472" s="1" t="s">
        <v>16</v>
      </c>
      <c r="J8472" s="1" t="s">
        <v>23</v>
      </c>
      <c r="K8472" s="1" t="s">
        <v>16</v>
      </c>
      <c r="L8472" s="1" t="s">
        <v>16</v>
      </c>
      <c r="M8472" s="1" t="s">
        <v>16</v>
      </c>
      <c r="N8472" s="1" t="s">
        <v>16</v>
      </c>
      <c r="O8472" s="1">
        <v>63.2</v>
      </c>
      <c r="P8472" s="1">
        <v>1.0</v>
      </c>
    </row>
    <row r="8473">
      <c r="A8473" s="1" t="s">
        <v>29</v>
      </c>
      <c r="B8473" s="1" t="s">
        <v>10825</v>
      </c>
      <c r="C8473" s="2" t="s">
        <v>10735</v>
      </c>
      <c r="D8473" s="1" t="s">
        <v>19</v>
      </c>
      <c r="E8473" s="3" t="str">
        <f>HYPERLINK("https://fyndiq.se/produkt/b1caddae2e864477/", "2- Pack Samsung S10 Plus - Härdat Glas 9H - Super Kvalitet 3D")</f>
        <v>2- Pack Samsung S10 Plus - Härdat Glas 9H - Super Kvalitet 3D</v>
      </c>
      <c r="F8473" s="1" t="s">
        <v>477</v>
      </c>
      <c r="G8473" s="1" t="s">
        <v>478</v>
      </c>
      <c r="H8473" s="1" t="s">
        <v>479</v>
      </c>
      <c r="I8473" s="1" t="s">
        <v>16</v>
      </c>
      <c r="J8473" s="1" t="s">
        <v>23</v>
      </c>
      <c r="K8473" s="1" t="s">
        <v>16</v>
      </c>
      <c r="L8473" s="1" t="s">
        <v>16</v>
      </c>
      <c r="M8473" s="1" t="s">
        <v>16</v>
      </c>
      <c r="N8473" s="1" t="s">
        <v>16</v>
      </c>
      <c r="O8473" s="1">
        <v>63.2</v>
      </c>
      <c r="P8473" s="1">
        <v>1.0</v>
      </c>
    </row>
    <row r="8474">
      <c r="A8474" s="1" t="s">
        <v>29</v>
      </c>
      <c r="B8474" s="1" t="s">
        <v>10826</v>
      </c>
      <c r="C8474" s="2" t="s">
        <v>10735</v>
      </c>
      <c r="D8474" s="1" t="s">
        <v>19</v>
      </c>
      <c r="E847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474" s="1" t="s">
        <v>26</v>
      </c>
      <c r="G8474" s="1" t="s">
        <v>27</v>
      </c>
      <c r="H8474" s="1" t="s">
        <v>28</v>
      </c>
      <c r="I8474" s="1" t="s">
        <v>16</v>
      </c>
      <c r="J8474" s="1" t="s">
        <v>23</v>
      </c>
      <c r="K8474" s="1" t="s">
        <v>16</v>
      </c>
      <c r="L8474" s="1" t="s">
        <v>16</v>
      </c>
      <c r="M8474" s="1" t="s">
        <v>16</v>
      </c>
      <c r="N8474" s="1" t="s">
        <v>16</v>
      </c>
      <c r="O8474" s="1">
        <v>71.2</v>
      </c>
      <c r="P8474" s="1">
        <v>1.0</v>
      </c>
    </row>
    <row r="8475">
      <c r="A8475" s="1" t="s">
        <v>29</v>
      </c>
      <c r="B8475" s="1" t="s">
        <v>10827</v>
      </c>
      <c r="C8475" s="2" t="s">
        <v>10735</v>
      </c>
      <c r="D8475" s="1" t="s">
        <v>19</v>
      </c>
      <c r="E847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475" s="1" t="s">
        <v>103</v>
      </c>
      <c r="G8475" s="1" t="s">
        <v>104</v>
      </c>
      <c r="H8475" s="1" t="s">
        <v>105</v>
      </c>
      <c r="I8475" s="1" t="s">
        <v>16</v>
      </c>
      <c r="J8475" s="1" t="s">
        <v>23</v>
      </c>
      <c r="K8475" s="1" t="s">
        <v>16</v>
      </c>
      <c r="L8475" s="1" t="s">
        <v>16</v>
      </c>
      <c r="M8475" s="1" t="s">
        <v>16</v>
      </c>
      <c r="N8475" s="1" t="s">
        <v>16</v>
      </c>
      <c r="O8475" s="1">
        <v>63.2</v>
      </c>
      <c r="P8475" s="1">
        <v>1.0</v>
      </c>
    </row>
    <row r="8476">
      <c r="A8476" s="1" t="s">
        <v>29</v>
      </c>
      <c r="B8476" s="1" t="s">
        <v>10828</v>
      </c>
      <c r="C8476" s="2" t="s">
        <v>10735</v>
      </c>
      <c r="D8476" s="1" t="s">
        <v>19</v>
      </c>
      <c r="E8476" s="3" t="str">
        <f>HYPERLINK("https://fyndiq.se/produkt/2477583187264ece/", "2-Pack Samsung S20 - 9H Härdat Glass - Top Kvalitet")</f>
        <v>2-Pack Samsung S20 - 9H Härdat Glass - Top Kvalitet</v>
      </c>
      <c r="F8476" s="1" t="s">
        <v>124</v>
      </c>
      <c r="G8476" s="1" t="s">
        <v>125</v>
      </c>
      <c r="H8476" s="1" t="s">
        <v>126</v>
      </c>
      <c r="I8476" s="1" t="s">
        <v>16</v>
      </c>
      <c r="J8476" s="1" t="s">
        <v>23</v>
      </c>
      <c r="K8476" s="1" t="s">
        <v>16</v>
      </c>
      <c r="L8476" s="1" t="s">
        <v>16</v>
      </c>
      <c r="M8476" s="1" t="s">
        <v>16</v>
      </c>
      <c r="N8476" s="1" t="s">
        <v>16</v>
      </c>
      <c r="O8476" s="1">
        <v>71.2</v>
      </c>
      <c r="P8476" s="1">
        <v>1.0</v>
      </c>
    </row>
    <row r="8477">
      <c r="A8477" s="1" t="s">
        <v>29</v>
      </c>
      <c r="B8477" s="1" t="s">
        <v>10829</v>
      </c>
      <c r="C8477" s="2" t="s">
        <v>10735</v>
      </c>
      <c r="D8477" s="1" t="s">
        <v>19</v>
      </c>
      <c r="E8477" s="3" t="str">
        <f t="shared" ref="E8477:E8478" si="196">HYPERLINK("https://fyndiq.se/produkt/4bbb3fa8e0b44286/", "2-Pack XIAOMI REDMI 13C Skärmskydd - Härdat Glas 9H - Super kvalitet 3D")</f>
        <v>2-Pack XIAOMI REDMI 13C Skärmskydd - Härdat Glas 9H - Super kvalitet 3D</v>
      </c>
      <c r="F8477" s="1" t="s">
        <v>103</v>
      </c>
      <c r="G8477" s="1" t="s">
        <v>104</v>
      </c>
      <c r="H8477" s="1" t="s">
        <v>105</v>
      </c>
      <c r="I8477" s="1" t="s">
        <v>16</v>
      </c>
      <c r="J8477" s="1" t="s">
        <v>23</v>
      </c>
      <c r="K8477" s="1" t="s">
        <v>16</v>
      </c>
      <c r="L8477" s="1" t="s">
        <v>16</v>
      </c>
      <c r="M8477" s="1" t="s">
        <v>16</v>
      </c>
      <c r="N8477" s="1" t="s">
        <v>16</v>
      </c>
      <c r="O8477" s="1">
        <v>63.2</v>
      </c>
      <c r="P8477" s="1">
        <v>1.0</v>
      </c>
    </row>
    <row r="8478">
      <c r="A8478" s="1" t="s">
        <v>29</v>
      </c>
      <c r="B8478" s="1" t="s">
        <v>10830</v>
      </c>
      <c r="C8478" s="2" t="s">
        <v>10735</v>
      </c>
      <c r="D8478" s="1" t="s">
        <v>19</v>
      </c>
      <c r="E8478" s="3" t="str">
        <f t="shared" si="196"/>
        <v>2-Pack XIAOMI REDMI 13C Skärmskydd - Härdat Glas 9H - Super kvalitet 3D</v>
      </c>
      <c r="F8478" s="1" t="s">
        <v>103</v>
      </c>
      <c r="G8478" s="1" t="s">
        <v>104</v>
      </c>
      <c r="H8478" s="1" t="s">
        <v>105</v>
      </c>
      <c r="I8478" s="1" t="s">
        <v>16</v>
      </c>
      <c r="J8478" s="1" t="s">
        <v>23</v>
      </c>
      <c r="K8478" s="1" t="s">
        <v>16</v>
      </c>
      <c r="L8478" s="1" t="s">
        <v>16</v>
      </c>
      <c r="M8478" s="1" t="s">
        <v>16</v>
      </c>
      <c r="N8478" s="1" t="s">
        <v>16</v>
      </c>
      <c r="O8478" s="1">
        <v>63.2</v>
      </c>
      <c r="P8478" s="1">
        <v>1.0</v>
      </c>
    </row>
    <row r="8479">
      <c r="A8479" s="1" t="s">
        <v>29</v>
      </c>
      <c r="B8479" s="1" t="s">
        <v>10831</v>
      </c>
      <c r="C8479" s="2" t="s">
        <v>10735</v>
      </c>
      <c r="D8479" s="1" t="s">
        <v>19</v>
      </c>
      <c r="E8479" s="3" t="str">
        <f>HYPERLINK("https://fyndiq.se/produkt/416415a768684efb/", "2-Pack Samsung Galaxy S21 5G - 9H Härdat Glas - HD")</f>
        <v>2-Pack Samsung Galaxy S21 5G - 9H Härdat Glas - HD</v>
      </c>
      <c r="F8479" s="1" t="s">
        <v>39</v>
      </c>
      <c r="G8479" s="1" t="s">
        <v>40</v>
      </c>
      <c r="H8479" s="1" t="s">
        <v>41</v>
      </c>
      <c r="I8479" s="1" t="s">
        <v>16</v>
      </c>
      <c r="J8479" s="1" t="s">
        <v>23</v>
      </c>
      <c r="K8479" s="1" t="s">
        <v>16</v>
      </c>
      <c r="L8479" s="1" t="s">
        <v>16</v>
      </c>
      <c r="M8479" s="1" t="s">
        <v>16</v>
      </c>
      <c r="N8479" s="1" t="s">
        <v>16</v>
      </c>
      <c r="O8479" s="1">
        <v>63.2</v>
      </c>
      <c r="P8479" s="1">
        <v>1.0</v>
      </c>
    </row>
    <row r="8480">
      <c r="A8480" s="1" t="s">
        <v>29</v>
      </c>
      <c r="B8480" s="1" t="s">
        <v>10832</v>
      </c>
      <c r="C8480" s="2" t="s">
        <v>10735</v>
      </c>
      <c r="D8480" s="1" t="s">
        <v>19</v>
      </c>
      <c r="E8480" s="3" t="str">
        <f>HYPERLINK("https://fyndiq.se/produkt/9e488e35f28b4b0b/", "2-Pack GOOGLE PIXEL 6A Skärmskydd - Härdat Glas 9H - Super kvalitet 3D")</f>
        <v>2-Pack GOOGLE PIXEL 6A Skärmskydd - Härdat Glas 9H - Super kvalitet 3D</v>
      </c>
      <c r="F8480" s="1" t="s">
        <v>196</v>
      </c>
      <c r="G8480" s="1" t="s">
        <v>197</v>
      </c>
      <c r="H8480" s="1" t="s">
        <v>198</v>
      </c>
      <c r="I8480" s="1" t="s">
        <v>16</v>
      </c>
      <c r="J8480" s="1" t="s">
        <v>23</v>
      </c>
      <c r="K8480" s="1" t="s">
        <v>16</v>
      </c>
      <c r="L8480" s="1" t="s">
        <v>16</v>
      </c>
      <c r="M8480" s="1" t="s">
        <v>16</v>
      </c>
      <c r="N8480" s="1" t="s">
        <v>16</v>
      </c>
      <c r="O8480" s="1">
        <v>63.2</v>
      </c>
      <c r="P8480" s="1">
        <v>1.0</v>
      </c>
    </row>
    <row r="8481">
      <c r="A8481" s="1" t="s">
        <v>29</v>
      </c>
      <c r="B8481" s="1" t="s">
        <v>10833</v>
      </c>
      <c r="C8481" s="2" t="s">
        <v>10735</v>
      </c>
      <c r="D8481" s="1" t="s">
        <v>19</v>
      </c>
      <c r="E8481" s="3" t="str">
        <f>HYPERLINK("https://fyndiq.se/produkt/860c7ae305b54883/", "2 Pack Samsung S21 Ultra 5G - Härdat glas 9H - Super kvalitet 3D")</f>
        <v>2 Pack Samsung S21 Ultra 5G - Härdat glas 9H - Super kvalitet 3D</v>
      </c>
      <c r="F8481" s="1" t="s">
        <v>649</v>
      </c>
      <c r="G8481" s="1" t="s">
        <v>650</v>
      </c>
      <c r="H8481" s="1" t="s">
        <v>651</v>
      </c>
      <c r="I8481" s="1" t="s">
        <v>16</v>
      </c>
      <c r="J8481" s="1" t="s">
        <v>23</v>
      </c>
      <c r="K8481" s="1" t="s">
        <v>16</v>
      </c>
      <c r="L8481" s="1" t="s">
        <v>16</v>
      </c>
      <c r="M8481" s="1" t="s">
        <v>16</v>
      </c>
      <c r="N8481" s="1" t="s">
        <v>16</v>
      </c>
      <c r="O8481" s="1">
        <v>63.2</v>
      </c>
      <c r="P8481" s="1">
        <v>1.0</v>
      </c>
    </row>
    <row r="8482">
      <c r="A8482" s="1" t="s">
        <v>29</v>
      </c>
      <c r="B8482" s="1" t="s">
        <v>10834</v>
      </c>
      <c r="C8482" s="2" t="s">
        <v>10735</v>
      </c>
      <c r="D8482" s="1" t="s">
        <v>19</v>
      </c>
      <c r="E8482" s="3" t="str">
        <f>HYPERLINK("https://fyndiq.se/produkt/c26c9ffef37a436a/", "2-Pack Samsung A35 5G Skärmskydd i Härdat Glas")</f>
        <v>2-Pack Samsung A35 5G Skärmskydd i Härdat Glas</v>
      </c>
      <c r="F8482" s="1" t="s">
        <v>432</v>
      </c>
      <c r="G8482" s="1" t="s">
        <v>433</v>
      </c>
      <c r="H8482" s="1" t="s">
        <v>434</v>
      </c>
      <c r="I8482" s="1" t="s">
        <v>16</v>
      </c>
      <c r="J8482" s="1" t="s">
        <v>23</v>
      </c>
      <c r="K8482" s="1" t="s">
        <v>16</v>
      </c>
      <c r="L8482" s="1" t="s">
        <v>16</v>
      </c>
      <c r="M8482" s="1" t="s">
        <v>16</v>
      </c>
      <c r="N8482" s="1" t="s">
        <v>16</v>
      </c>
      <c r="O8482" s="1">
        <v>63.2</v>
      </c>
      <c r="P8482" s="1">
        <v>1.0</v>
      </c>
    </row>
    <row r="8483">
      <c r="A8483" s="1" t="s">
        <v>29</v>
      </c>
      <c r="B8483" s="1" t="s">
        <v>10835</v>
      </c>
      <c r="C8483" s="2" t="s">
        <v>10735</v>
      </c>
      <c r="D8483" s="1" t="s">
        <v>19</v>
      </c>
      <c r="E8483" s="3" t="str">
        <f>HYPERLINK("https://fyndiq.se/produkt/e4b87757208946c3/", "2-Pack Samsung S10E Skärmskydd - Härdat Glas 9H - Super kvalitet 3D")</f>
        <v>2-Pack Samsung S10E Skärmskydd - Härdat Glas 9H - Super kvalitet 3D</v>
      </c>
      <c r="F8483" s="1" t="s">
        <v>95</v>
      </c>
      <c r="G8483" s="1" t="s">
        <v>96</v>
      </c>
      <c r="H8483" s="1" t="s">
        <v>97</v>
      </c>
      <c r="I8483" s="1" t="s">
        <v>16</v>
      </c>
      <c r="J8483" s="1" t="s">
        <v>23</v>
      </c>
      <c r="K8483" s="1" t="s">
        <v>16</v>
      </c>
      <c r="L8483" s="1" t="s">
        <v>16</v>
      </c>
      <c r="M8483" s="1" t="s">
        <v>16</v>
      </c>
      <c r="N8483" s="1" t="s">
        <v>16</v>
      </c>
      <c r="O8483" s="1">
        <v>63.2</v>
      </c>
      <c r="P8483" s="1">
        <v>1.0</v>
      </c>
    </row>
    <row r="8484">
      <c r="A8484" s="1" t="s">
        <v>29</v>
      </c>
      <c r="B8484" s="1" t="s">
        <v>10836</v>
      </c>
      <c r="C8484" s="2" t="s">
        <v>10735</v>
      </c>
      <c r="D8484" s="1" t="s">
        <v>19</v>
      </c>
      <c r="E8484" s="3" t="str">
        <f>HYPERLINK("https://fyndiq.se/produkt/db4311b8bfdf46de/", "2-Pack Samsung A33 Skärmskydd - Härdat Glas 9H - Super kvalitet 3D")</f>
        <v>2-Pack Samsung A33 Skärmskydd - Härdat Glas 9H - Super kvalitet 3D</v>
      </c>
      <c r="F8484" s="1" t="s">
        <v>3277</v>
      </c>
      <c r="G8484" s="1" t="s">
        <v>3278</v>
      </c>
      <c r="H8484" s="1" t="s">
        <v>3279</v>
      </c>
      <c r="I8484" s="1" t="s">
        <v>16</v>
      </c>
      <c r="J8484" s="1" t="s">
        <v>23</v>
      </c>
      <c r="K8484" s="1" t="s">
        <v>16</v>
      </c>
      <c r="L8484" s="1" t="s">
        <v>16</v>
      </c>
      <c r="M8484" s="1" t="s">
        <v>16</v>
      </c>
      <c r="N8484" s="1" t="s">
        <v>16</v>
      </c>
      <c r="O8484" s="1">
        <v>63.2</v>
      </c>
      <c r="P8484" s="1">
        <v>1.0</v>
      </c>
    </row>
    <row r="8485">
      <c r="A8485" s="1" t="s">
        <v>29</v>
      </c>
      <c r="B8485" s="1" t="s">
        <v>10837</v>
      </c>
      <c r="C8485" s="2" t="s">
        <v>10735</v>
      </c>
      <c r="D8485" s="1" t="s">
        <v>19</v>
      </c>
      <c r="E8485" s="3" t="str">
        <f>HYPERLINK("https://fyndiq.se/produkt/c64bbbf107e34309/", "2-Pack Huawei P30 - Härdat glas 9H – 3D Super kvalitet")</f>
        <v>2-Pack Huawei P30 - Härdat glas 9H – 3D Super kvalitet</v>
      </c>
      <c r="F8485" s="1" t="s">
        <v>845</v>
      </c>
      <c r="G8485" s="1" t="s">
        <v>846</v>
      </c>
      <c r="H8485" s="1" t="s">
        <v>847</v>
      </c>
      <c r="I8485" s="1" t="s">
        <v>16</v>
      </c>
      <c r="J8485" s="1" t="s">
        <v>23</v>
      </c>
      <c r="K8485" s="1" t="s">
        <v>16</v>
      </c>
      <c r="L8485" s="1" t="s">
        <v>16</v>
      </c>
      <c r="M8485" s="1" t="s">
        <v>16</v>
      </c>
      <c r="N8485" s="1" t="s">
        <v>16</v>
      </c>
      <c r="O8485" s="1">
        <v>63.2</v>
      </c>
      <c r="P8485" s="1">
        <v>1.0</v>
      </c>
    </row>
    <row r="8486">
      <c r="A8486" s="1" t="s">
        <v>29</v>
      </c>
      <c r="B8486" s="1" t="s">
        <v>10838</v>
      </c>
      <c r="C8486" s="2" t="s">
        <v>10735</v>
      </c>
      <c r="D8486" s="1" t="s">
        <v>19</v>
      </c>
      <c r="E848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8486" s="1" t="s">
        <v>665</v>
      </c>
      <c r="G8486" s="1" t="s">
        <v>666</v>
      </c>
      <c r="H8486" s="1" t="s">
        <v>667</v>
      </c>
      <c r="I8486" s="1" t="s">
        <v>16</v>
      </c>
      <c r="J8486" s="1" t="s">
        <v>23</v>
      </c>
      <c r="K8486" s="1" t="s">
        <v>16</v>
      </c>
      <c r="L8486" s="1" t="s">
        <v>16</v>
      </c>
      <c r="M8486" s="1" t="s">
        <v>16</v>
      </c>
      <c r="N8486" s="1" t="s">
        <v>16</v>
      </c>
      <c r="O8486" s="1">
        <v>63.2</v>
      </c>
      <c r="P8486" s="1">
        <v>1.0</v>
      </c>
    </row>
    <row r="8487">
      <c r="A8487" s="1" t="s">
        <v>29</v>
      </c>
      <c r="B8487" s="1" t="s">
        <v>10839</v>
      </c>
      <c r="C8487" s="2" t="s">
        <v>10735</v>
      </c>
      <c r="D8487" s="1" t="s">
        <v>19</v>
      </c>
      <c r="E8487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8487" s="1" t="s">
        <v>4009</v>
      </c>
      <c r="G8487" s="1" t="s">
        <v>4010</v>
      </c>
      <c r="H8487" s="1" t="s">
        <v>4011</v>
      </c>
      <c r="I8487" s="1" t="s">
        <v>16</v>
      </c>
      <c r="J8487" s="1" t="s">
        <v>23</v>
      </c>
      <c r="K8487" s="1" t="s">
        <v>16</v>
      </c>
      <c r="L8487" s="1" t="s">
        <v>16</v>
      </c>
      <c r="M8487" s="1" t="s">
        <v>16</v>
      </c>
      <c r="N8487" s="1" t="s">
        <v>16</v>
      </c>
      <c r="O8487" s="1">
        <v>63.2</v>
      </c>
      <c r="P8487" s="1">
        <v>1.0</v>
      </c>
    </row>
    <row r="8488">
      <c r="A8488" s="1" t="s">
        <v>29</v>
      </c>
      <c r="B8488" s="1" t="s">
        <v>10840</v>
      </c>
      <c r="C8488" s="2" t="s">
        <v>10735</v>
      </c>
      <c r="D8488" s="1" t="s">
        <v>19</v>
      </c>
      <c r="E8488" s="3" t="str">
        <f>HYPERLINK("https://fyndiq.se/produkt/933685e1bc494e64/", "Samsung S23 (5G) - 9H Härdat Glass - 3D Super Kvalitet Skärmskydd")</f>
        <v>Samsung S23 (5G) - 9H Härdat Glass - 3D Super Kvalitet Skärmskydd</v>
      </c>
      <c r="F8488" s="1" t="s">
        <v>7170</v>
      </c>
      <c r="G8488" s="1" t="s">
        <v>7171</v>
      </c>
      <c r="H8488" s="1" t="s">
        <v>7172</v>
      </c>
      <c r="I8488" s="1" t="s">
        <v>16</v>
      </c>
      <c r="J8488" s="1" t="s">
        <v>23</v>
      </c>
      <c r="K8488" s="1" t="s">
        <v>16</v>
      </c>
      <c r="L8488" s="1" t="s">
        <v>16</v>
      </c>
      <c r="M8488" s="1" t="s">
        <v>16</v>
      </c>
      <c r="N8488" s="1" t="s">
        <v>16</v>
      </c>
      <c r="O8488" s="1">
        <v>55.2</v>
      </c>
      <c r="P8488" s="1">
        <v>1.0</v>
      </c>
    </row>
    <row r="8489">
      <c r="A8489" s="1" t="s">
        <v>29</v>
      </c>
      <c r="B8489" s="1" t="s">
        <v>10841</v>
      </c>
      <c r="C8489" s="2" t="s">
        <v>10735</v>
      </c>
      <c r="D8489" s="1" t="s">
        <v>19</v>
      </c>
      <c r="E8489" s="3" t="str">
        <f>HYPERLINK("https://fyndiq.se/produkt/c6f3e47a88184e8d/", "2-Pack SAMSUNG A55 Skärmskydd - Härdat Glas 9H - Super kvalitet 3D")</f>
        <v>2-Pack SAMSUNG A55 Skärmskydd - Härdat Glas 9H - Super kvalitet 3D</v>
      </c>
      <c r="F8489" s="1" t="s">
        <v>83</v>
      </c>
      <c r="G8489" s="1" t="s">
        <v>84</v>
      </c>
      <c r="H8489" s="1" t="s">
        <v>85</v>
      </c>
      <c r="I8489" s="1" t="s">
        <v>16</v>
      </c>
      <c r="J8489" s="1" t="s">
        <v>23</v>
      </c>
      <c r="K8489" s="1" t="s">
        <v>16</v>
      </c>
      <c r="L8489" s="1" t="s">
        <v>16</v>
      </c>
      <c r="M8489" s="1" t="s">
        <v>16</v>
      </c>
      <c r="N8489" s="1" t="s">
        <v>16</v>
      </c>
      <c r="O8489" s="1">
        <v>63.2</v>
      </c>
      <c r="P8489" s="1">
        <v>1.0</v>
      </c>
    </row>
    <row r="8490">
      <c r="A8490" s="1" t="s">
        <v>29</v>
      </c>
      <c r="B8490" s="1" t="s">
        <v>10842</v>
      </c>
      <c r="C8490" s="2" t="s">
        <v>10735</v>
      </c>
      <c r="D8490" s="1" t="s">
        <v>19</v>
      </c>
      <c r="E849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8490" s="1" t="s">
        <v>1209</v>
      </c>
      <c r="G8490" s="1" t="s">
        <v>1210</v>
      </c>
      <c r="H8490" s="1" t="s">
        <v>1211</v>
      </c>
      <c r="I8490" s="1" t="s">
        <v>16</v>
      </c>
      <c r="J8490" s="1" t="s">
        <v>23</v>
      </c>
      <c r="K8490" s="1" t="s">
        <v>16</v>
      </c>
      <c r="L8490" s="1" t="s">
        <v>16</v>
      </c>
      <c r="M8490" s="1" t="s">
        <v>16</v>
      </c>
      <c r="N8490" s="1" t="s">
        <v>16</v>
      </c>
      <c r="O8490" s="1">
        <v>79.2</v>
      </c>
      <c r="P8490" s="1">
        <v>1.0</v>
      </c>
    </row>
    <row r="8491">
      <c r="A8491" s="1" t="s">
        <v>29</v>
      </c>
      <c r="B8491" s="1" t="s">
        <v>10843</v>
      </c>
      <c r="C8491" s="2" t="s">
        <v>10735</v>
      </c>
      <c r="D8491" s="1" t="s">
        <v>19</v>
      </c>
      <c r="E8491" s="3" t="str">
        <f>HYPERLINK("https://fyndiq.se/produkt/416415a768684efb/", "2-Pack Samsung Galaxy S21 5G - 9H Härdat Glas - HD")</f>
        <v>2-Pack Samsung Galaxy S21 5G - 9H Härdat Glas - HD</v>
      </c>
      <c r="F8491" s="1" t="s">
        <v>39</v>
      </c>
      <c r="G8491" s="1" t="s">
        <v>40</v>
      </c>
      <c r="H8491" s="1" t="s">
        <v>41</v>
      </c>
      <c r="I8491" s="1" t="s">
        <v>16</v>
      </c>
      <c r="J8491" s="1" t="s">
        <v>23</v>
      </c>
      <c r="K8491" s="1" t="s">
        <v>16</v>
      </c>
      <c r="L8491" s="1" t="s">
        <v>16</v>
      </c>
      <c r="M8491" s="1" t="s">
        <v>16</v>
      </c>
      <c r="N8491" s="1" t="s">
        <v>16</v>
      </c>
      <c r="O8491" s="1">
        <v>63.2</v>
      </c>
      <c r="P8491" s="1">
        <v>1.0</v>
      </c>
    </row>
    <row r="8492">
      <c r="A8492" s="1" t="s">
        <v>29</v>
      </c>
      <c r="B8492" s="1" t="s">
        <v>10844</v>
      </c>
      <c r="C8492" s="2" t="s">
        <v>10735</v>
      </c>
      <c r="D8492" s="1" t="s">
        <v>19</v>
      </c>
      <c r="E8492" s="3" t="str">
        <f t="shared" ref="E8492:E8493" si="197">HYPERLINK("https://fyndiq.se/produkt/a00b62acc6644fd2/", "2-Pack Samsung Galaxy S10 - Härdat glas 9H – Super kvalitet 3D")</f>
        <v>2-Pack Samsung Galaxy S10 - Härdat glas 9H – Super kvalitet 3D</v>
      </c>
      <c r="F8492" s="1" t="s">
        <v>1291</v>
      </c>
      <c r="G8492" s="1" t="s">
        <v>1292</v>
      </c>
      <c r="H8492" s="1" t="s">
        <v>1293</v>
      </c>
      <c r="I8492" s="1" t="s">
        <v>16</v>
      </c>
      <c r="J8492" s="1" t="s">
        <v>23</v>
      </c>
      <c r="K8492" s="1" t="s">
        <v>16</v>
      </c>
      <c r="L8492" s="1" t="s">
        <v>16</v>
      </c>
      <c r="M8492" s="1" t="s">
        <v>16</v>
      </c>
      <c r="N8492" s="1" t="s">
        <v>16</v>
      </c>
      <c r="O8492" s="1">
        <v>63.2</v>
      </c>
      <c r="P8492" s="1">
        <v>1.0</v>
      </c>
    </row>
    <row r="8493">
      <c r="A8493" s="1" t="s">
        <v>29</v>
      </c>
      <c r="B8493" s="1" t="s">
        <v>10845</v>
      </c>
      <c r="C8493" s="2" t="s">
        <v>10735</v>
      </c>
      <c r="D8493" s="1" t="s">
        <v>19</v>
      </c>
      <c r="E8493" s="3" t="str">
        <f t="shared" si="197"/>
        <v>2-Pack Samsung Galaxy S10 - Härdat glas 9H – Super kvalitet 3D</v>
      </c>
      <c r="F8493" s="1" t="s">
        <v>1291</v>
      </c>
      <c r="G8493" s="1" t="s">
        <v>1292</v>
      </c>
      <c r="H8493" s="1" t="s">
        <v>1293</v>
      </c>
      <c r="I8493" s="1" t="s">
        <v>16</v>
      </c>
      <c r="J8493" s="1" t="s">
        <v>23</v>
      </c>
      <c r="K8493" s="1" t="s">
        <v>16</v>
      </c>
      <c r="L8493" s="1" t="s">
        <v>16</v>
      </c>
      <c r="M8493" s="1" t="s">
        <v>16</v>
      </c>
      <c r="N8493" s="1" t="s">
        <v>16</v>
      </c>
      <c r="O8493" s="1">
        <v>63.2</v>
      </c>
      <c r="P8493" s="1">
        <v>1.0</v>
      </c>
    </row>
    <row r="8494">
      <c r="A8494" s="1" t="s">
        <v>29</v>
      </c>
      <c r="B8494" s="1" t="s">
        <v>10846</v>
      </c>
      <c r="C8494" s="2" t="s">
        <v>10735</v>
      </c>
      <c r="D8494" s="1" t="s">
        <v>19</v>
      </c>
      <c r="E8494" s="3" t="str">
        <f>HYPERLINK("https://fyndiq.se/produkt/50e4ae784f654d73/", "2 PACK ONEPLUS Nord CE 5G - Härdat glas 9H- Super kvalitet")</f>
        <v>2 PACK ONEPLUS Nord CE 5G - Härdat glas 9H- Super kvalitet</v>
      </c>
      <c r="F8494" s="1" t="s">
        <v>6296</v>
      </c>
      <c r="G8494" s="1" t="s">
        <v>6297</v>
      </c>
      <c r="H8494" s="1" t="s">
        <v>6298</v>
      </c>
      <c r="I8494" s="1" t="s">
        <v>16</v>
      </c>
      <c r="J8494" s="1" t="s">
        <v>23</v>
      </c>
      <c r="K8494" s="1" t="s">
        <v>16</v>
      </c>
      <c r="L8494" s="1" t="s">
        <v>16</v>
      </c>
      <c r="M8494" s="1" t="s">
        <v>16</v>
      </c>
      <c r="N8494" s="1" t="s">
        <v>16</v>
      </c>
      <c r="O8494" s="1">
        <v>63.2</v>
      </c>
      <c r="P8494" s="1">
        <v>1.0</v>
      </c>
    </row>
    <row r="8495">
      <c r="A8495" s="1" t="s">
        <v>29</v>
      </c>
      <c r="B8495" s="1" t="s">
        <v>10847</v>
      </c>
      <c r="C8495" s="2" t="s">
        <v>10735</v>
      </c>
      <c r="D8495" s="1" t="s">
        <v>19</v>
      </c>
      <c r="E8495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8495" s="1" t="s">
        <v>340</v>
      </c>
      <c r="G8495" s="1" t="s">
        <v>341</v>
      </c>
      <c r="H8495" s="1" t="s">
        <v>342</v>
      </c>
      <c r="I8495" s="1" t="s">
        <v>16</v>
      </c>
      <c r="J8495" s="1" t="s">
        <v>23</v>
      </c>
      <c r="K8495" s="1" t="s">
        <v>16</v>
      </c>
      <c r="L8495" s="1" t="s">
        <v>16</v>
      </c>
      <c r="M8495" s="1" t="s">
        <v>16</v>
      </c>
      <c r="N8495" s="1" t="s">
        <v>16</v>
      </c>
      <c r="O8495" s="1">
        <v>63.2</v>
      </c>
      <c r="P8495" s="1">
        <v>1.0</v>
      </c>
    </row>
    <row r="8496">
      <c r="A8496" s="1" t="s">
        <v>29</v>
      </c>
      <c r="B8496" s="1" t="s">
        <v>10848</v>
      </c>
      <c r="C8496" s="2" t="s">
        <v>10735</v>
      </c>
      <c r="D8496" s="1" t="s">
        <v>19</v>
      </c>
      <c r="E8496" s="3" t="str">
        <f>HYPERLINK("https://fyndiq.se/produkt/ab22cb2e69cb406b/", "2-Pack Xiaomi Mi 10 - Härdat Glas 9H - Super kvalitet 3D Skärmskydd")</f>
        <v>2-Pack Xiaomi Mi 10 - Härdat Glas 9H - Super kvalitet 3D Skärmskydd</v>
      </c>
      <c r="F8496" s="1" t="s">
        <v>5285</v>
      </c>
      <c r="G8496" s="1" t="s">
        <v>5286</v>
      </c>
      <c r="H8496" s="1" t="s">
        <v>5287</v>
      </c>
      <c r="I8496" s="1" t="s">
        <v>16</v>
      </c>
      <c r="J8496" s="1" t="s">
        <v>23</v>
      </c>
      <c r="K8496" s="1" t="s">
        <v>16</v>
      </c>
      <c r="L8496" s="1" t="s">
        <v>16</v>
      </c>
      <c r="M8496" s="1" t="s">
        <v>16</v>
      </c>
      <c r="N8496" s="1" t="s">
        <v>16</v>
      </c>
      <c r="O8496" s="1">
        <v>63.2</v>
      </c>
      <c r="P8496" s="1">
        <v>2.0</v>
      </c>
    </row>
    <row r="8497">
      <c r="A8497" s="1" t="s">
        <v>29</v>
      </c>
      <c r="B8497" s="1" t="s">
        <v>10849</v>
      </c>
      <c r="C8497" s="2" t="s">
        <v>10735</v>
      </c>
      <c r="D8497" s="1" t="s">
        <v>19</v>
      </c>
      <c r="E849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497" s="1" t="s">
        <v>183</v>
      </c>
      <c r="G8497" s="1" t="s">
        <v>184</v>
      </c>
      <c r="H8497" s="1" t="s">
        <v>185</v>
      </c>
      <c r="I8497" s="1" t="s">
        <v>16</v>
      </c>
      <c r="J8497" s="1" t="s">
        <v>23</v>
      </c>
      <c r="K8497" s="1" t="s">
        <v>16</v>
      </c>
      <c r="L8497" s="1" t="s">
        <v>16</v>
      </c>
      <c r="M8497" s="1" t="s">
        <v>16</v>
      </c>
      <c r="N8497" s="1" t="s">
        <v>16</v>
      </c>
      <c r="O8497" s="1">
        <v>79.2</v>
      </c>
      <c r="P8497" s="1">
        <v>1.0</v>
      </c>
    </row>
    <row r="8498">
      <c r="A8498" s="1" t="s">
        <v>29</v>
      </c>
      <c r="B8498" s="1" t="s">
        <v>10850</v>
      </c>
      <c r="C8498" s="2" t="s">
        <v>10735</v>
      </c>
      <c r="D8498" s="1" t="s">
        <v>19</v>
      </c>
      <c r="E8498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8498" s="1" t="s">
        <v>380</v>
      </c>
      <c r="G8498" s="1" t="s">
        <v>381</v>
      </c>
      <c r="H8498" s="1" t="s">
        <v>382</v>
      </c>
      <c r="I8498" s="1" t="s">
        <v>16</v>
      </c>
      <c r="J8498" s="1" t="s">
        <v>23</v>
      </c>
      <c r="K8498" s="1" t="s">
        <v>16</v>
      </c>
      <c r="L8498" s="1" t="s">
        <v>16</v>
      </c>
      <c r="M8498" s="1" t="s">
        <v>16</v>
      </c>
      <c r="N8498" s="1" t="s">
        <v>16</v>
      </c>
      <c r="O8498" s="1">
        <v>47.2</v>
      </c>
      <c r="P8498" s="1">
        <v>1.0</v>
      </c>
    </row>
    <row r="8499">
      <c r="A8499" s="1" t="s">
        <v>29</v>
      </c>
      <c r="B8499" s="1" t="s">
        <v>10851</v>
      </c>
      <c r="C8499" s="2" t="s">
        <v>10735</v>
      </c>
      <c r="D8499" s="1" t="s">
        <v>19</v>
      </c>
      <c r="E8499" s="3" t="str">
        <f>HYPERLINK("https://fyndiq.se/produkt/66924f1ff238487e/", "2-Pack GOOGLE PIXEL 7A Skärmskydd - Härdat Glas 9H - Super kvalitet 3D")</f>
        <v>2-Pack GOOGLE PIXEL 7A Skärmskydd - Härdat Glas 9H - Super kvalitet 3D</v>
      </c>
      <c r="F8499" s="1" t="s">
        <v>315</v>
      </c>
      <c r="G8499" s="1" t="s">
        <v>316</v>
      </c>
      <c r="H8499" s="1" t="s">
        <v>317</v>
      </c>
      <c r="I8499" s="1" t="s">
        <v>16</v>
      </c>
      <c r="J8499" s="1" t="s">
        <v>23</v>
      </c>
      <c r="K8499" s="1" t="s">
        <v>16</v>
      </c>
      <c r="L8499" s="1" t="s">
        <v>16</v>
      </c>
      <c r="M8499" s="1" t="s">
        <v>16</v>
      </c>
      <c r="N8499" s="1" t="s">
        <v>16</v>
      </c>
      <c r="O8499" s="1">
        <v>63.2</v>
      </c>
      <c r="P8499" s="1">
        <v>1.0</v>
      </c>
    </row>
    <row r="8500">
      <c r="A8500" s="1" t="s">
        <v>29</v>
      </c>
      <c r="B8500" s="1" t="s">
        <v>10852</v>
      </c>
      <c r="C8500" s="2" t="s">
        <v>10735</v>
      </c>
      <c r="D8500" s="1" t="s">
        <v>19</v>
      </c>
      <c r="E8500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8500" s="1" t="s">
        <v>1357</v>
      </c>
      <c r="G8500" s="1" t="s">
        <v>1358</v>
      </c>
      <c r="H8500" s="1" t="s">
        <v>1359</v>
      </c>
      <c r="I8500" s="1" t="s">
        <v>16</v>
      </c>
      <c r="J8500" s="1" t="s">
        <v>23</v>
      </c>
      <c r="K8500" s="1" t="s">
        <v>16</v>
      </c>
      <c r="L8500" s="1" t="s">
        <v>16</v>
      </c>
      <c r="M8500" s="1" t="s">
        <v>16</v>
      </c>
      <c r="N8500" s="1" t="s">
        <v>16</v>
      </c>
      <c r="O8500" s="1">
        <v>63.2</v>
      </c>
      <c r="P8500" s="1">
        <v>1.0</v>
      </c>
    </row>
    <row r="8501">
      <c r="A8501" s="1" t="s">
        <v>29</v>
      </c>
      <c r="B8501" s="1" t="s">
        <v>10853</v>
      </c>
      <c r="C8501" s="2" t="s">
        <v>10735</v>
      </c>
      <c r="D8501" s="1" t="s">
        <v>19</v>
      </c>
      <c r="E8501" s="3" t="str">
        <f>HYPERLINK("https://fyndiq.se/produkt/082f3cf898c84831/", "2 Pack Galaxy S20 Ultra - Härdat glas 9H - Super kvalitet 3D")</f>
        <v>2 Pack Galaxy S20 Ultra - Härdat glas 9H - Super kvalitet 3D</v>
      </c>
      <c r="F8501" s="1" t="s">
        <v>460</v>
      </c>
      <c r="G8501" s="1" t="s">
        <v>461</v>
      </c>
      <c r="H8501" s="1" t="s">
        <v>462</v>
      </c>
      <c r="I8501" s="1" t="s">
        <v>16</v>
      </c>
      <c r="J8501" s="1" t="s">
        <v>23</v>
      </c>
      <c r="K8501" s="1" t="s">
        <v>16</v>
      </c>
      <c r="L8501" s="1" t="s">
        <v>16</v>
      </c>
      <c r="M8501" s="1" t="s">
        <v>16</v>
      </c>
      <c r="N8501" s="1" t="s">
        <v>16</v>
      </c>
      <c r="O8501" s="1">
        <v>63.2</v>
      </c>
      <c r="P8501" s="1">
        <v>1.0</v>
      </c>
    </row>
    <row r="8502">
      <c r="A8502" s="1" t="s">
        <v>29</v>
      </c>
      <c r="B8502" s="1" t="s">
        <v>10854</v>
      </c>
      <c r="C8502" s="2" t="s">
        <v>10735</v>
      </c>
      <c r="D8502" s="1" t="s">
        <v>19</v>
      </c>
      <c r="E8502" s="3" t="str">
        <f>HYPERLINK("https://fyndiq.se/produkt/a511a8922e36455c/", "2 Pack Samsung S8 - Härdat glas 9H–Super kvalitet 3D Skärmskydd")</f>
        <v>2 Pack Samsung S8 - Härdat glas 9H–Super kvalitet 3D Skärmskydd</v>
      </c>
      <c r="F8502" s="1" t="s">
        <v>1083</v>
      </c>
      <c r="G8502" s="1" t="s">
        <v>1084</v>
      </c>
      <c r="H8502" s="1" t="s">
        <v>1085</v>
      </c>
      <c r="I8502" s="1" t="s">
        <v>16</v>
      </c>
      <c r="J8502" s="1" t="s">
        <v>23</v>
      </c>
      <c r="K8502" s="1" t="s">
        <v>16</v>
      </c>
      <c r="L8502" s="1" t="s">
        <v>16</v>
      </c>
      <c r="M8502" s="1" t="s">
        <v>16</v>
      </c>
      <c r="N8502" s="1" t="s">
        <v>16</v>
      </c>
      <c r="O8502" s="1">
        <v>63.2</v>
      </c>
      <c r="P8502" s="1">
        <v>1.0</v>
      </c>
    </row>
    <row r="8503">
      <c r="A8503" s="1" t="s">
        <v>29</v>
      </c>
      <c r="B8503" s="1" t="s">
        <v>10855</v>
      </c>
      <c r="C8503" s="2" t="s">
        <v>10735</v>
      </c>
      <c r="D8503" s="1" t="s">
        <v>19</v>
      </c>
      <c r="E8503" s="3" t="str">
        <f>HYPERLINK("https://fyndiq.se/produkt/dfe28e565d2e4c8d/", "2 Pack Samsung S21 FE - 9H Härdat Glass - Super Kvalitet 3D")</f>
        <v>2 Pack Samsung S21 FE - 9H Härdat Glass - Super Kvalitet 3D</v>
      </c>
      <c r="F8503" s="1" t="s">
        <v>276</v>
      </c>
      <c r="G8503" s="1" t="s">
        <v>277</v>
      </c>
      <c r="H8503" s="1" t="s">
        <v>278</v>
      </c>
      <c r="I8503" s="1" t="s">
        <v>16</v>
      </c>
      <c r="J8503" s="1" t="s">
        <v>23</v>
      </c>
      <c r="K8503" s="1" t="s">
        <v>16</v>
      </c>
      <c r="L8503" s="1" t="s">
        <v>16</v>
      </c>
      <c r="M8503" s="1" t="s">
        <v>16</v>
      </c>
      <c r="N8503" s="1" t="s">
        <v>16</v>
      </c>
      <c r="O8503" s="1">
        <v>63.2</v>
      </c>
      <c r="P8503" s="1">
        <v>1.0</v>
      </c>
    </row>
    <row r="8504">
      <c r="A8504" s="1" t="s">
        <v>29</v>
      </c>
      <c r="B8504" s="1" t="s">
        <v>10856</v>
      </c>
      <c r="C8504" s="2" t="s">
        <v>10735</v>
      </c>
      <c r="D8504" s="1" t="s">
        <v>19</v>
      </c>
      <c r="E8504" s="3" t="str">
        <f>HYPERLINK("https://fyndiq.se/produkt/779649d6f32c4f2f/", "Samsung S9 härdat glass 3D heltäckande skärmskydd")</f>
        <v>Samsung S9 härdat glass 3D heltäckande skärmskydd</v>
      </c>
      <c r="F8504" s="1" t="s">
        <v>4693</v>
      </c>
      <c r="G8504" s="1" t="s">
        <v>4694</v>
      </c>
      <c r="H8504" s="1" t="s">
        <v>4695</v>
      </c>
      <c r="I8504" s="1" t="s">
        <v>16</v>
      </c>
      <c r="J8504" s="1" t="s">
        <v>23</v>
      </c>
      <c r="K8504" s="1" t="s">
        <v>16</v>
      </c>
      <c r="L8504" s="1" t="s">
        <v>16</v>
      </c>
      <c r="M8504" s="1" t="s">
        <v>16</v>
      </c>
      <c r="N8504" s="1" t="s">
        <v>16</v>
      </c>
      <c r="O8504" s="1">
        <v>55.2</v>
      </c>
      <c r="P8504" s="1">
        <v>1.0</v>
      </c>
    </row>
    <row r="8505">
      <c r="A8505" s="1" t="s">
        <v>29</v>
      </c>
      <c r="B8505" s="1" t="s">
        <v>10857</v>
      </c>
      <c r="C8505" s="2" t="s">
        <v>10735</v>
      </c>
      <c r="D8505" s="1" t="s">
        <v>19</v>
      </c>
      <c r="E850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505" s="1" t="s">
        <v>47</v>
      </c>
      <c r="G8505" s="2" t="s">
        <v>48</v>
      </c>
      <c r="H8505" s="1" t="s">
        <v>49</v>
      </c>
      <c r="I8505" s="1" t="s">
        <v>16</v>
      </c>
      <c r="J8505" s="1" t="s">
        <v>23</v>
      </c>
      <c r="K8505" s="1" t="s">
        <v>16</v>
      </c>
      <c r="L8505" s="1" t="s">
        <v>16</v>
      </c>
      <c r="M8505" s="1" t="s">
        <v>16</v>
      </c>
      <c r="N8505" s="1" t="s">
        <v>16</v>
      </c>
      <c r="O8505" s="1">
        <v>183.2</v>
      </c>
      <c r="P8505" s="1">
        <v>2.0</v>
      </c>
    </row>
    <row r="8506">
      <c r="A8506" s="1" t="s">
        <v>29</v>
      </c>
      <c r="B8506" s="1" t="s">
        <v>10858</v>
      </c>
      <c r="C8506" s="2" t="s">
        <v>10735</v>
      </c>
      <c r="D8506" s="1" t="s">
        <v>19</v>
      </c>
      <c r="E8506" s="3" t="str">
        <f>HYPERLINK("https://fyndiq.se/produkt/17eb3a8226844bc8/", "2-Pack Sony Xperia 1 III - Härdat glas 9H - Super Kvalitet 3D")</f>
        <v>2-Pack Sony Xperia 1 III - Härdat glas 9H - Super Kvalitet 3D</v>
      </c>
      <c r="F8506" s="1" t="s">
        <v>2344</v>
      </c>
      <c r="G8506" s="1" t="s">
        <v>2345</v>
      </c>
      <c r="H8506" s="1" t="s">
        <v>2346</v>
      </c>
      <c r="I8506" s="1" t="s">
        <v>16</v>
      </c>
      <c r="J8506" s="1" t="s">
        <v>23</v>
      </c>
      <c r="K8506" s="1" t="s">
        <v>16</v>
      </c>
      <c r="L8506" s="1" t="s">
        <v>16</v>
      </c>
      <c r="M8506" s="1" t="s">
        <v>16</v>
      </c>
      <c r="N8506" s="1" t="s">
        <v>16</v>
      </c>
      <c r="O8506" s="1">
        <v>63.2</v>
      </c>
      <c r="P8506" s="1">
        <v>1.0</v>
      </c>
    </row>
    <row r="8507">
      <c r="A8507" s="1" t="s">
        <v>29</v>
      </c>
      <c r="B8507" s="1" t="s">
        <v>10859</v>
      </c>
      <c r="C8507" s="2" t="s">
        <v>10735</v>
      </c>
      <c r="D8507" s="1" t="s">
        <v>19</v>
      </c>
      <c r="E850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507" s="1" t="s">
        <v>729</v>
      </c>
      <c r="G8507" s="1" t="s">
        <v>730</v>
      </c>
      <c r="H8507" s="1" t="s">
        <v>731</v>
      </c>
      <c r="I8507" s="1" t="s">
        <v>16</v>
      </c>
      <c r="J8507" s="1" t="s">
        <v>23</v>
      </c>
      <c r="K8507" s="1" t="s">
        <v>16</v>
      </c>
      <c r="L8507" s="1" t="s">
        <v>16</v>
      </c>
      <c r="M8507" s="1" t="s">
        <v>16</v>
      </c>
      <c r="N8507" s="1" t="s">
        <v>16</v>
      </c>
      <c r="O8507" s="1">
        <v>63.2</v>
      </c>
      <c r="P8507" s="1">
        <v>1.0</v>
      </c>
    </row>
    <row r="8508">
      <c r="A8508" s="1" t="s">
        <v>29</v>
      </c>
      <c r="B8508" s="1" t="s">
        <v>10860</v>
      </c>
      <c r="C8508" s="2" t="s">
        <v>10735</v>
      </c>
      <c r="D8508" s="1" t="s">
        <v>19</v>
      </c>
      <c r="E8508" s="3" t="str">
        <f>HYPERLINK("https://fyndiq.se/produkt/a047b5d99d58461d/", "2-Pack Google Pixel 6A - Härdat glas 9H - Super kvalitet 3D")</f>
        <v>2-Pack Google Pixel 6A - Härdat glas 9H - Super kvalitet 3D</v>
      </c>
      <c r="F8508" s="1" t="s">
        <v>1205</v>
      </c>
      <c r="G8508" s="1" t="s">
        <v>1206</v>
      </c>
      <c r="H8508" s="1" t="s">
        <v>1207</v>
      </c>
      <c r="I8508" s="1" t="s">
        <v>16</v>
      </c>
      <c r="J8508" s="1" t="s">
        <v>23</v>
      </c>
      <c r="K8508" s="1" t="s">
        <v>16</v>
      </c>
      <c r="L8508" s="1" t="s">
        <v>16</v>
      </c>
      <c r="M8508" s="1" t="s">
        <v>16</v>
      </c>
      <c r="N8508" s="1" t="s">
        <v>16</v>
      </c>
      <c r="O8508" s="1">
        <v>63.2</v>
      </c>
      <c r="P8508" s="1">
        <v>1.0</v>
      </c>
    </row>
    <row r="8509">
      <c r="A8509" s="1" t="s">
        <v>29</v>
      </c>
      <c r="B8509" s="1" t="s">
        <v>10861</v>
      </c>
      <c r="C8509" s="2" t="s">
        <v>10735</v>
      </c>
      <c r="D8509" s="1" t="s">
        <v>19</v>
      </c>
      <c r="E8509" s="3" t="str">
        <f>HYPERLINK("https://fyndiq.se/produkt/acbd2f15758f4e1c/", "2-Pack Samsung A55 5G Skärmskydd i Härdat Glas")</f>
        <v>2-Pack Samsung A55 5G Skärmskydd i Härdat Glas</v>
      </c>
      <c r="F8509" s="1" t="s">
        <v>982</v>
      </c>
      <c r="G8509" s="1" t="s">
        <v>983</v>
      </c>
      <c r="H8509" s="1" t="s">
        <v>984</v>
      </c>
      <c r="I8509" s="1" t="s">
        <v>16</v>
      </c>
      <c r="J8509" s="1" t="s">
        <v>23</v>
      </c>
      <c r="K8509" s="1" t="s">
        <v>16</v>
      </c>
      <c r="L8509" s="1" t="s">
        <v>16</v>
      </c>
      <c r="M8509" s="1" t="s">
        <v>16</v>
      </c>
      <c r="N8509" s="1" t="s">
        <v>16</v>
      </c>
      <c r="O8509" s="1">
        <v>63.2</v>
      </c>
      <c r="P8509" s="1">
        <v>1.0</v>
      </c>
    </row>
    <row r="8510">
      <c r="A8510" s="1" t="s">
        <v>29</v>
      </c>
      <c r="B8510" s="1" t="s">
        <v>10862</v>
      </c>
      <c r="C8510" s="2" t="s">
        <v>10735</v>
      </c>
      <c r="D8510" s="1" t="s">
        <v>19</v>
      </c>
      <c r="E851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510" s="1" t="s">
        <v>258</v>
      </c>
      <c r="G8510" s="1" t="s">
        <v>259</v>
      </c>
      <c r="H8510" s="1" t="s">
        <v>260</v>
      </c>
      <c r="I8510" s="1" t="s">
        <v>16</v>
      </c>
      <c r="J8510" s="1" t="s">
        <v>23</v>
      </c>
      <c r="K8510" s="1" t="s">
        <v>16</v>
      </c>
      <c r="L8510" s="1" t="s">
        <v>16</v>
      </c>
      <c r="M8510" s="1" t="s">
        <v>16</v>
      </c>
      <c r="N8510" s="1" t="s">
        <v>16</v>
      </c>
      <c r="O8510" s="1">
        <v>63.2</v>
      </c>
      <c r="P8510" s="1">
        <v>1.0</v>
      </c>
    </row>
    <row r="8511">
      <c r="A8511" s="1" t="s">
        <v>29</v>
      </c>
      <c r="B8511" s="1" t="s">
        <v>10863</v>
      </c>
      <c r="C8511" s="2" t="s">
        <v>10735</v>
      </c>
      <c r="D8511" s="1" t="s">
        <v>19</v>
      </c>
      <c r="E8511" s="3" t="str">
        <f>HYPERLINK("https://fyndiq.se/produkt/17eb3a8226844bc8/", "2-Pack Sony Xperia 1 III - Härdat glas 9H - Super Kvalitet 3D")</f>
        <v>2-Pack Sony Xperia 1 III - Härdat glas 9H - Super Kvalitet 3D</v>
      </c>
      <c r="F8511" s="1" t="s">
        <v>2344</v>
      </c>
      <c r="G8511" s="1" t="s">
        <v>2345</v>
      </c>
      <c r="H8511" s="1" t="s">
        <v>2346</v>
      </c>
      <c r="I8511" s="1" t="s">
        <v>16</v>
      </c>
      <c r="J8511" s="1" t="s">
        <v>23</v>
      </c>
      <c r="K8511" s="1" t="s">
        <v>16</v>
      </c>
      <c r="L8511" s="1" t="s">
        <v>16</v>
      </c>
      <c r="M8511" s="1" t="s">
        <v>16</v>
      </c>
      <c r="N8511" s="1" t="s">
        <v>16</v>
      </c>
      <c r="O8511" s="1">
        <v>63.2</v>
      </c>
      <c r="P8511" s="1">
        <v>1.0</v>
      </c>
    </row>
    <row r="8512">
      <c r="A8512" s="1" t="s">
        <v>29</v>
      </c>
      <c r="B8512" s="1" t="s">
        <v>10864</v>
      </c>
      <c r="C8512" s="2" t="s">
        <v>10735</v>
      </c>
      <c r="D8512" s="1" t="s">
        <v>19</v>
      </c>
      <c r="E85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512" s="1" t="s">
        <v>2144</v>
      </c>
      <c r="G8512" s="1" t="s">
        <v>2145</v>
      </c>
      <c r="H8512" s="1" t="s">
        <v>2146</v>
      </c>
      <c r="I8512" s="1" t="s">
        <v>16</v>
      </c>
      <c r="J8512" s="1" t="s">
        <v>23</v>
      </c>
      <c r="K8512" s="1" t="s">
        <v>16</v>
      </c>
      <c r="L8512" s="1" t="s">
        <v>16</v>
      </c>
      <c r="M8512" s="1" t="s">
        <v>16</v>
      </c>
      <c r="N8512" s="1" t="s">
        <v>16</v>
      </c>
      <c r="O8512" s="1">
        <v>63.2</v>
      </c>
      <c r="P8512" s="1">
        <v>1.0</v>
      </c>
    </row>
    <row r="8513">
      <c r="A8513" s="1" t="s">
        <v>29</v>
      </c>
      <c r="B8513" s="1" t="s">
        <v>10865</v>
      </c>
      <c r="C8513" s="2" t="s">
        <v>10735</v>
      </c>
      <c r="D8513" s="1" t="s">
        <v>19</v>
      </c>
      <c r="E8513" s="3" t="str">
        <f>HYPERLINK("https://fyndiq.se/produkt/f2c164e932234570/", "2-Pack HUAWEI P30 PRO Skärmskydd - Härdat Glas 9H - Super kvalitet 3D")</f>
        <v>2-Pack HUAWEI P30 PRO Skärmskydd - Härdat Glas 9H - Super kvalitet 3D</v>
      </c>
      <c r="F8513" s="1" t="s">
        <v>267</v>
      </c>
      <c r="G8513" s="1" t="s">
        <v>268</v>
      </c>
      <c r="H8513" s="1" t="s">
        <v>269</v>
      </c>
      <c r="I8513" s="1" t="s">
        <v>16</v>
      </c>
      <c r="J8513" s="1" t="s">
        <v>23</v>
      </c>
      <c r="K8513" s="1" t="s">
        <v>16</v>
      </c>
      <c r="L8513" s="1" t="s">
        <v>16</v>
      </c>
      <c r="M8513" s="1" t="s">
        <v>16</v>
      </c>
      <c r="N8513" s="1" t="s">
        <v>16</v>
      </c>
      <c r="O8513" s="1">
        <v>63.2</v>
      </c>
      <c r="P8513" s="1">
        <v>1.0</v>
      </c>
    </row>
    <row r="8514">
      <c r="A8514" s="1" t="s">
        <v>29</v>
      </c>
      <c r="B8514" s="1" t="s">
        <v>10866</v>
      </c>
      <c r="C8514" s="2" t="s">
        <v>10735</v>
      </c>
      <c r="D8514" s="1" t="s">
        <v>19</v>
      </c>
      <c r="E8514" s="3" t="str">
        <f>HYPERLINK("https://fyndiq.se/produkt/eeb15105215c4e12/", "2 Pack Samsung S22 ULTRA 5G -9H Härdat Glass -3D Super Kvalitet")</f>
        <v>2 Pack Samsung S22 ULTRA 5G -9H Härdat Glass -3D Super Kvalitet</v>
      </c>
      <c r="F8514" s="1" t="s">
        <v>10433</v>
      </c>
      <c r="G8514" s="1" t="s">
        <v>10434</v>
      </c>
      <c r="H8514" s="1" t="s">
        <v>10435</v>
      </c>
      <c r="I8514" s="1" t="s">
        <v>16</v>
      </c>
      <c r="J8514" s="1" t="s">
        <v>23</v>
      </c>
      <c r="K8514" s="1" t="s">
        <v>16</v>
      </c>
      <c r="L8514" s="1" t="s">
        <v>16</v>
      </c>
      <c r="M8514" s="1" t="s">
        <v>16</v>
      </c>
      <c r="N8514" s="1" t="s">
        <v>16</v>
      </c>
      <c r="O8514" s="1">
        <v>63.2</v>
      </c>
      <c r="P8514" s="1">
        <v>1.0</v>
      </c>
    </row>
    <row r="8515">
      <c r="A8515" s="1" t="s">
        <v>29</v>
      </c>
      <c r="B8515" s="1" t="s">
        <v>10867</v>
      </c>
      <c r="C8515" s="2" t="s">
        <v>10735</v>
      </c>
      <c r="D8515" s="1" t="s">
        <v>19</v>
      </c>
      <c r="E8515" s="3" t="str">
        <f>HYPERLINK("https://fyndiq.se/produkt/a00b62acc6644fd2/", "2-Pack Samsung Galaxy S10 - Härdat glas 9H – Super kvalitet 3D")</f>
        <v>2-Pack Samsung Galaxy S10 - Härdat glas 9H – Super kvalitet 3D</v>
      </c>
      <c r="F8515" s="1" t="s">
        <v>1291</v>
      </c>
      <c r="G8515" s="1" t="s">
        <v>1292</v>
      </c>
      <c r="H8515" s="1" t="s">
        <v>1293</v>
      </c>
      <c r="I8515" s="1" t="s">
        <v>16</v>
      </c>
      <c r="J8515" s="1" t="s">
        <v>23</v>
      </c>
      <c r="K8515" s="1" t="s">
        <v>16</v>
      </c>
      <c r="L8515" s="1" t="s">
        <v>16</v>
      </c>
      <c r="M8515" s="1" t="s">
        <v>16</v>
      </c>
      <c r="N8515" s="1" t="s">
        <v>16</v>
      </c>
      <c r="O8515" s="1">
        <v>63.2</v>
      </c>
      <c r="P8515" s="1">
        <v>1.0</v>
      </c>
    </row>
    <row r="8516">
      <c r="A8516" s="1" t="s">
        <v>29</v>
      </c>
      <c r="B8516" s="1" t="s">
        <v>10868</v>
      </c>
      <c r="C8516" s="2" t="s">
        <v>10735</v>
      </c>
      <c r="D8516" s="1" t="s">
        <v>19</v>
      </c>
      <c r="E8516" s="3" t="str">
        <f>HYPERLINK("https://fyndiq.se/produkt/406117b60bf241a0/", "2-Pack Samsung Galaxy S9 - Härdat glas 9H - Super kvalitet 3D")</f>
        <v>2-Pack Samsung Galaxy S9 - Härdat glas 9H - Super kvalitet 3D</v>
      </c>
      <c r="F8516" s="1" t="s">
        <v>228</v>
      </c>
      <c r="G8516" s="1" t="s">
        <v>229</v>
      </c>
      <c r="H8516" s="1" t="s">
        <v>230</v>
      </c>
      <c r="I8516" s="1" t="s">
        <v>16</v>
      </c>
      <c r="J8516" s="1" t="s">
        <v>23</v>
      </c>
      <c r="K8516" s="1" t="s">
        <v>16</v>
      </c>
      <c r="L8516" s="1" t="s">
        <v>16</v>
      </c>
      <c r="M8516" s="1" t="s">
        <v>16</v>
      </c>
      <c r="N8516" s="1" t="s">
        <v>16</v>
      </c>
      <c r="O8516" s="1">
        <v>63.2</v>
      </c>
      <c r="P8516" s="1">
        <v>1.0</v>
      </c>
    </row>
    <row r="8517">
      <c r="A8517" s="1" t="s">
        <v>29</v>
      </c>
      <c r="B8517" s="1" t="s">
        <v>10869</v>
      </c>
      <c r="C8517" s="2" t="s">
        <v>10735</v>
      </c>
      <c r="D8517" s="1" t="s">
        <v>19</v>
      </c>
      <c r="E8517" s="3" t="str">
        <f>HYPERLINK("https://fyndiq.se/produkt/432d784756a84eff/", "2-Pack Samsung Galaxy S20FE - Härdat Glas-9H -Super kvalitet 3D")</f>
        <v>2-Pack Samsung Galaxy S20FE - Härdat Glas-9H -Super kvalitet 3D</v>
      </c>
      <c r="F8517" s="1" t="s">
        <v>1078</v>
      </c>
      <c r="G8517" s="1" t="s">
        <v>1079</v>
      </c>
      <c r="H8517" s="1" t="s">
        <v>1080</v>
      </c>
      <c r="I8517" s="1" t="s">
        <v>16</v>
      </c>
      <c r="J8517" s="1" t="s">
        <v>23</v>
      </c>
      <c r="K8517" s="1" t="s">
        <v>16</v>
      </c>
      <c r="L8517" s="1" t="s">
        <v>16</v>
      </c>
      <c r="M8517" s="1" t="s">
        <v>16</v>
      </c>
      <c r="N8517" s="1" t="s">
        <v>16</v>
      </c>
      <c r="O8517" s="1">
        <v>63.2</v>
      </c>
      <c r="P8517" s="1">
        <v>1.0</v>
      </c>
    </row>
    <row r="8518">
      <c r="A8518" s="1" t="s">
        <v>29</v>
      </c>
      <c r="B8518" s="1" t="s">
        <v>10870</v>
      </c>
      <c r="C8518" s="2" t="s">
        <v>10735</v>
      </c>
      <c r="D8518" s="1" t="s">
        <v>19</v>
      </c>
      <c r="E8518" s="3" t="str">
        <f>HYPERLINK("https://fyndiq.se/produkt/49282e2c730249ed/", "2 Pack Samsung S21 FE 5G - 9H Härdat Glass - Super Kvalitet 3D")</f>
        <v>2 Pack Samsung S21 FE 5G - 9H Härdat Glass - Super Kvalitet 3D</v>
      </c>
      <c r="F8518" s="1" t="s">
        <v>822</v>
      </c>
      <c r="G8518" s="1" t="s">
        <v>823</v>
      </c>
      <c r="H8518" s="1" t="s">
        <v>824</v>
      </c>
      <c r="I8518" s="1" t="s">
        <v>16</v>
      </c>
      <c r="J8518" s="1" t="s">
        <v>23</v>
      </c>
      <c r="K8518" s="1" t="s">
        <v>16</v>
      </c>
      <c r="L8518" s="1" t="s">
        <v>16</v>
      </c>
      <c r="M8518" s="1" t="s">
        <v>16</v>
      </c>
      <c r="N8518" s="1" t="s">
        <v>16</v>
      </c>
      <c r="O8518" s="1">
        <v>63.2</v>
      </c>
      <c r="P8518" s="1">
        <v>1.0</v>
      </c>
    </row>
    <row r="8519">
      <c r="A8519" s="1" t="s">
        <v>29</v>
      </c>
      <c r="B8519" s="1" t="s">
        <v>10871</v>
      </c>
      <c r="C8519" s="2" t="s">
        <v>10735</v>
      </c>
      <c r="D8519" s="1" t="s">
        <v>19</v>
      </c>
      <c r="E8519" s="3" t="str">
        <f>HYPERLINK("https://fyndiq.se/produkt/f2c164e932234570/", "2-Pack HUAWEI P30 PRO Skärmskydd - Härdat Glas 9H - Super kvalitet 3D")</f>
        <v>2-Pack HUAWEI P30 PRO Skärmskydd - Härdat Glas 9H - Super kvalitet 3D</v>
      </c>
      <c r="F8519" s="1" t="s">
        <v>267</v>
      </c>
      <c r="G8519" s="1" t="s">
        <v>268</v>
      </c>
      <c r="H8519" s="1" t="s">
        <v>269</v>
      </c>
      <c r="I8519" s="1" t="s">
        <v>16</v>
      </c>
      <c r="J8519" s="1" t="s">
        <v>23</v>
      </c>
      <c r="K8519" s="1" t="s">
        <v>16</v>
      </c>
      <c r="L8519" s="1" t="s">
        <v>16</v>
      </c>
      <c r="M8519" s="1" t="s">
        <v>16</v>
      </c>
      <c r="N8519" s="1" t="s">
        <v>16</v>
      </c>
      <c r="O8519" s="1">
        <v>63.2</v>
      </c>
      <c r="P8519" s="1">
        <v>1.0</v>
      </c>
    </row>
    <row r="8520">
      <c r="A8520" s="1" t="s">
        <v>29</v>
      </c>
      <c r="B8520" s="1" t="s">
        <v>10872</v>
      </c>
      <c r="C8520" s="2" t="s">
        <v>10735</v>
      </c>
      <c r="D8520" s="1" t="s">
        <v>19</v>
      </c>
      <c r="E8520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8520" s="1" t="s">
        <v>10873</v>
      </c>
      <c r="G8520" s="1" t="s">
        <v>10874</v>
      </c>
      <c r="H8520" s="1" t="s">
        <v>10875</v>
      </c>
      <c r="I8520" s="1" t="s">
        <v>16</v>
      </c>
      <c r="J8520" s="1" t="s">
        <v>23</v>
      </c>
      <c r="K8520" s="1" t="s">
        <v>16</v>
      </c>
      <c r="L8520" s="1" t="s">
        <v>16</v>
      </c>
      <c r="M8520" s="1" t="s">
        <v>16</v>
      </c>
      <c r="N8520" s="1" t="s">
        <v>16</v>
      </c>
      <c r="O8520" s="1">
        <v>63.2</v>
      </c>
      <c r="P8520" s="1">
        <v>1.0</v>
      </c>
    </row>
    <row r="8521">
      <c r="A8521" s="1" t="s">
        <v>29</v>
      </c>
      <c r="B8521" s="1" t="s">
        <v>10876</v>
      </c>
      <c r="C8521" s="2" t="s">
        <v>10735</v>
      </c>
      <c r="D8521" s="1" t="s">
        <v>19</v>
      </c>
      <c r="E8521" s="3" t="str">
        <f>HYPERLINK("https://fyndiq.se/produkt/ef10e4ba492c46df/", "2-Pack Samsung S23 FE 5G - 9H Härdat Glass - Super Kvalitet 3D")</f>
        <v>2-Pack Samsung S23 FE 5G - 9H Härdat Glass - Super Kvalitet 3D</v>
      </c>
      <c r="F8521" s="1" t="s">
        <v>2521</v>
      </c>
      <c r="G8521" s="1" t="s">
        <v>2522</v>
      </c>
      <c r="H8521" s="1" t="s">
        <v>2523</v>
      </c>
      <c r="I8521" s="1" t="s">
        <v>16</v>
      </c>
      <c r="J8521" s="1" t="s">
        <v>23</v>
      </c>
      <c r="K8521" s="1" t="s">
        <v>16</v>
      </c>
      <c r="L8521" s="1" t="s">
        <v>16</v>
      </c>
      <c r="M8521" s="1" t="s">
        <v>16</v>
      </c>
      <c r="N8521" s="1" t="s">
        <v>16</v>
      </c>
      <c r="O8521" s="1">
        <v>63.2</v>
      </c>
      <c r="P8521" s="1">
        <v>1.0</v>
      </c>
    </row>
    <row r="8522">
      <c r="A8522" s="1" t="s">
        <v>29</v>
      </c>
      <c r="B8522" s="1" t="s">
        <v>10877</v>
      </c>
      <c r="C8522" s="2" t="s">
        <v>10735</v>
      </c>
      <c r="D8522" s="1" t="s">
        <v>19</v>
      </c>
      <c r="E8522" s="3" t="str">
        <f>HYPERLINK("https://fyndiq.se/produkt/416415a768684efb/", "2-Pack Samsung Galaxy S21 5G - 9H Härdat Glas - HD")</f>
        <v>2-Pack Samsung Galaxy S21 5G - 9H Härdat Glas - HD</v>
      </c>
      <c r="F8522" s="1" t="s">
        <v>39</v>
      </c>
      <c r="G8522" s="1" t="s">
        <v>40</v>
      </c>
      <c r="H8522" s="1" t="s">
        <v>41</v>
      </c>
      <c r="I8522" s="1" t="s">
        <v>16</v>
      </c>
      <c r="J8522" s="1" t="s">
        <v>23</v>
      </c>
      <c r="K8522" s="1" t="s">
        <v>16</v>
      </c>
      <c r="L8522" s="1" t="s">
        <v>16</v>
      </c>
      <c r="M8522" s="1" t="s">
        <v>16</v>
      </c>
      <c r="N8522" s="1" t="s">
        <v>16</v>
      </c>
      <c r="O8522" s="1">
        <v>63.2</v>
      </c>
      <c r="P8522" s="1">
        <v>1.0</v>
      </c>
    </row>
    <row r="8523">
      <c r="A8523" s="1" t="s">
        <v>29</v>
      </c>
      <c r="B8523" s="1" t="s">
        <v>10878</v>
      </c>
      <c r="C8523" s="2" t="s">
        <v>10735</v>
      </c>
      <c r="D8523" s="1" t="s">
        <v>19</v>
      </c>
      <c r="E852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523" s="1" t="s">
        <v>729</v>
      </c>
      <c r="G8523" s="1" t="s">
        <v>730</v>
      </c>
      <c r="H8523" s="1" t="s">
        <v>731</v>
      </c>
      <c r="I8523" s="1" t="s">
        <v>16</v>
      </c>
      <c r="J8523" s="1" t="s">
        <v>23</v>
      </c>
      <c r="K8523" s="1" t="s">
        <v>16</v>
      </c>
      <c r="L8523" s="1" t="s">
        <v>16</v>
      </c>
      <c r="M8523" s="1" t="s">
        <v>16</v>
      </c>
      <c r="N8523" s="1" t="s">
        <v>16</v>
      </c>
      <c r="O8523" s="1">
        <v>63.2</v>
      </c>
      <c r="P8523" s="1">
        <v>1.0</v>
      </c>
    </row>
    <row r="8524">
      <c r="A8524" s="1" t="s">
        <v>29</v>
      </c>
      <c r="B8524" s="1" t="s">
        <v>10879</v>
      </c>
      <c r="C8524" s="2" t="s">
        <v>10735</v>
      </c>
      <c r="D8524" s="1" t="s">
        <v>19</v>
      </c>
      <c r="E8524" s="3" t="str">
        <f>HYPERLINK("https://fyndiq.se/produkt/416415a768684efb/", "2-Pack Samsung Galaxy S21 5G - 9H Härdat Glas - HD")</f>
        <v>2-Pack Samsung Galaxy S21 5G - 9H Härdat Glas - HD</v>
      </c>
      <c r="F8524" s="1" t="s">
        <v>39</v>
      </c>
      <c r="G8524" s="1" t="s">
        <v>40</v>
      </c>
      <c r="H8524" s="1" t="s">
        <v>41</v>
      </c>
      <c r="I8524" s="1" t="s">
        <v>16</v>
      </c>
      <c r="J8524" s="1" t="s">
        <v>23</v>
      </c>
      <c r="K8524" s="1" t="s">
        <v>16</v>
      </c>
      <c r="L8524" s="1" t="s">
        <v>16</v>
      </c>
      <c r="M8524" s="1" t="s">
        <v>16</v>
      </c>
      <c r="N8524" s="1" t="s">
        <v>16</v>
      </c>
      <c r="O8524" s="1">
        <v>63.2</v>
      </c>
      <c r="P8524" s="1">
        <v>1.0</v>
      </c>
    </row>
    <row r="8525">
      <c r="A8525" s="1" t="s">
        <v>29</v>
      </c>
      <c r="B8525" s="1" t="s">
        <v>10880</v>
      </c>
      <c r="C8525" s="2" t="s">
        <v>10735</v>
      </c>
      <c r="D8525" s="1" t="s">
        <v>19</v>
      </c>
      <c r="E8525" s="3" t="str">
        <f>HYPERLINK("https://fyndiq.se/produkt/4440c8801bd54444/", "1-Pack GOOGLE PIXEL 8 Skärmskydd &amp; 1-Pack linsskydd - Härdat Glas 9H - Super kvalitet 3D")</f>
        <v>1-Pack GOOGLE PIXEL 8 Skärmskydd &amp; 1-Pack linsskydd - Härdat Glas 9H - Super kvalitet 3D</v>
      </c>
      <c r="F8525" s="1" t="s">
        <v>10881</v>
      </c>
      <c r="G8525" s="1" t="s">
        <v>10882</v>
      </c>
      <c r="H8525" s="1" t="s">
        <v>10883</v>
      </c>
      <c r="I8525" s="1" t="s">
        <v>16</v>
      </c>
      <c r="J8525" s="1" t="s">
        <v>23</v>
      </c>
      <c r="K8525" s="1" t="s">
        <v>16</v>
      </c>
      <c r="L8525" s="1" t="s">
        <v>16</v>
      </c>
      <c r="M8525" s="1" t="s">
        <v>16</v>
      </c>
      <c r="N8525" s="1" t="s">
        <v>16</v>
      </c>
      <c r="O8525" s="1">
        <v>63.2</v>
      </c>
      <c r="P8525" s="1">
        <v>1.0</v>
      </c>
    </row>
    <row r="8526">
      <c r="A8526" s="1" t="s">
        <v>29</v>
      </c>
      <c r="B8526" s="1" t="s">
        <v>10884</v>
      </c>
      <c r="C8526" s="2" t="s">
        <v>10735</v>
      </c>
      <c r="D8526" s="1" t="s">
        <v>19</v>
      </c>
      <c r="E8526" s="3" t="str">
        <f>HYPERLINK("https://fyndiq.se/produkt/b96aad9902754ebc/", "2-Pack Samsung S23 FE - 9H Härdat Glass - Super Kvalitet 3D")</f>
        <v>2-Pack Samsung S23 FE - 9H Härdat Glass - Super Kvalitet 3D</v>
      </c>
      <c r="F8526" s="1" t="s">
        <v>67</v>
      </c>
      <c r="G8526" s="1" t="s">
        <v>68</v>
      </c>
      <c r="H8526" s="1" t="s">
        <v>69</v>
      </c>
      <c r="I8526" s="1" t="s">
        <v>16</v>
      </c>
      <c r="J8526" s="1" t="s">
        <v>23</v>
      </c>
      <c r="K8526" s="1" t="s">
        <v>16</v>
      </c>
      <c r="L8526" s="1" t="s">
        <v>16</v>
      </c>
      <c r="M8526" s="1" t="s">
        <v>16</v>
      </c>
      <c r="N8526" s="1" t="s">
        <v>16</v>
      </c>
      <c r="O8526" s="1">
        <v>63.2</v>
      </c>
      <c r="P8526" s="1">
        <v>1.0</v>
      </c>
    </row>
    <row r="8527">
      <c r="A8527" s="1" t="s">
        <v>29</v>
      </c>
      <c r="B8527" s="1" t="s">
        <v>10885</v>
      </c>
      <c r="C8527" s="2" t="s">
        <v>10735</v>
      </c>
      <c r="D8527" s="1" t="s">
        <v>19</v>
      </c>
      <c r="E8527" s="3" t="str">
        <f>HYPERLINK("https://fyndiq.se/produkt/dfe28e565d2e4c8d/", "2 Pack Samsung S21 FE - 9H Härdat Glass - Super Kvalitet 3D")</f>
        <v>2 Pack Samsung S21 FE - 9H Härdat Glass - Super Kvalitet 3D</v>
      </c>
      <c r="F8527" s="1" t="s">
        <v>276</v>
      </c>
      <c r="G8527" s="1" t="s">
        <v>277</v>
      </c>
      <c r="H8527" s="1" t="s">
        <v>278</v>
      </c>
      <c r="I8527" s="1" t="s">
        <v>16</v>
      </c>
      <c r="J8527" s="1" t="s">
        <v>23</v>
      </c>
      <c r="K8527" s="1" t="s">
        <v>16</v>
      </c>
      <c r="L8527" s="1" t="s">
        <v>16</v>
      </c>
      <c r="M8527" s="1" t="s">
        <v>16</v>
      </c>
      <c r="N8527" s="1" t="s">
        <v>16</v>
      </c>
      <c r="O8527" s="1">
        <v>63.2</v>
      </c>
      <c r="P8527" s="1">
        <v>1.0</v>
      </c>
    </row>
    <row r="8528">
      <c r="A8528" s="1" t="s">
        <v>29</v>
      </c>
      <c r="B8528" s="1" t="s">
        <v>10886</v>
      </c>
      <c r="C8528" s="2" t="s">
        <v>10735</v>
      </c>
      <c r="D8528" s="1" t="s">
        <v>19</v>
      </c>
      <c r="E8528" s="3" t="str">
        <f>HYPERLINK("https://fyndiq.se/produkt/ac8181d33d904577/", "Samsung Galaxy S10 Plus - Härdat glas 9H - Super kvalitet 3D")</f>
        <v>Samsung Galaxy S10 Plus - Härdat glas 9H - Super kvalitet 3D</v>
      </c>
      <c r="F8528" s="1" t="s">
        <v>171</v>
      </c>
      <c r="G8528" s="1" t="s">
        <v>172</v>
      </c>
      <c r="H8528" s="1" t="s">
        <v>173</v>
      </c>
      <c r="I8528" s="1" t="s">
        <v>16</v>
      </c>
      <c r="J8528" s="1" t="s">
        <v>23</v>
      </c>
      <c r="K8528" s="1" t="s">
        <v>16</v>
      </c>
      <c r="L8528" s="1" t="s">
        <v>16</v>
      </c>
      <c r="M8528" s="1" t="s">
        <v>16</v>
      </c>
      <c r="N8528" s="1" t="s">
        <v>16</v>
      </c>
      <c r="O8528" s="1">
        <v>55.2</v>
      </c>
      <c r="P8528" s="1">
        <v>1.0</v>
      </c>
    </row>
    <row r="8529">
      <c r="A8529" s="1" t="s">
        <v>29</v>
      </c>
      <c r="B8529" s="1" t="s">
        <v>10887</v>
      </c>
      <c r="C8529" s="2" t="s">
        <v>10735</v>
      </c>
      <c r="D8529" s="1" t="s">
        <v>19</v>
      </c>
      <c r="E8529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8529" s="1" t="s">
        <v>3720</v>
      </c>
      <c r="G8529" s="1" t="s">
        <v>3721</v>
      </c>
      <c r="H8529" s="1" t="s">
        <v>3722</v>
      </c>
      <c r="I8529" s="1" t="s">
        <v>16</v>
      </c>
      <c r="J8529" s="1" t="s">
        <v>23</v>
      </c>
      <c r="K8529" s="1" t="s">
        <v>16</v>
      </c>
      <c r="L8529" s="1" t="s">
        <v>16</v>
      </c>
      <c r="M8529" s="1" t="s">
        <v>16</v>
      </c>
      <c r="N8529" s="1" t="s">
        <v>16</v>
      </c>
      <c r="O8529" s="1">
        <v>87.2</v>
      </c>
      <c r="P8529" s="1">
        <v>1.0</v>
      </c>
    </row>
    <row r="8530">
      <c r="A8530" s="1" t="s">
        <v>29</v>
      </c>
      <c r="B8530" s="1" t="s">
        <v>10888</v>
      </c>
      <c r="C8530" s="2" t="s">
        <v>10735</v>
      </c>
      <c r="D8530" s="1" t="s">
        <v>19</v>
      </c>
      <c r="E8530" s="3" t="str">
        <f>HYPERLINK("https://fyndiq.se/produkt/3fee81d316cc43da/", "2-pack - iPhone 12 / 12 Pro - 9H Härdat Glass - Top Kvalitet")</f>
        <v>2-pack - iPhone 12 / 12 Pro - 9H Härdat Glass - Top Kvalitet</v>
      </c>
      <c r="F8530" s="1" t="s">
        <v>2499</v>
      </c>
      <c r="G8530" s="1" t="s">
        <v>2500</v>
      </c>
      <c r="H8530" s="1" t="s">
        <v>2067</v>
      </c>
      <c r="I8530" s="1" t="s">
        <v>16</v>
      </c>
      <c r="J8530" s="1" t="s">
        <v>23</v>
      </c>
      <c r="K8530" s="1" t="s">
        <v>16</v>
      </c>
      <c r="L8530" s="1" t="s">
        <v>16</v>
      </c>
      <c r="M8530" s="1" t="s">
        <v>16</v>
      </c>
      <c r="N8530" s="1" t="s">
        <v>16</v>
      </c>
      <c r="O8530" s="1">
        <v>55.2</v>
      </c>
      <c r="P8530" s="1">
        <v>1.0</v>
      </c>
    </row>
    <row r="8531">
      <c r="A8531" s="1" t="s">
        <v>29</v>
      </c>
      <c r="B8531" s="1" t="s">
        <v>10889</v>
      </c>
      <c r="C8531" s="2" t="s">
        <v>10735</v>
      </c>
      <c r="D8531" s="1" t="s">
        <v>19</v>
      </c>
      <c r="E853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531" s="1" t="s">
        <v>722</v>
      </c>
      <c r="G8531" s="1" t="s">
        <v>723</v>
      </c>
      <c r="H8531" s="1" t="s">
        <v>724</v>
      </c>
      <c r="I8531" s="1" t="s">
        <v>16</v>
      </c>
      <c r="J8531" s="1" t="s">
        <v>23</v>
      </c>
      <c r="K8531" s="1" t="s">
        <v>16</v>
      </c>
      <c r="L8531" s="1" t="s">
        <v>16</v>
      </c>
      <c r="M8531" s="1" t="s">
        <v>16</v>
      </c>
      <c r="N8531" s="1" t="s">
        <v>16</v>
      </c>
      <c r="O8531" s="1">
        <v>79.2</v>
      </c>
      <c r="P8531" s="1">
        <v>1.0</v>
      </c>
    </row>
    <row r="8532">
      <c r="A8532" s="1" t="s">
        <v>29</v>
      </c>
      <c r="B8532" s="1" t="s">
        <v>10890</v>
      </c>
      <c r="C8532" s="2" t="s">
        <v>10891</v>
      </c>
      <c r="D8532" s="1" t="s">
        <v>19</v>
      </c>
      <c r="E853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532" s="1" t="s">
        <v>599</v>
      </c>
      <c r="G8532" s="1" t="s">
        <v>600</v>
      </c>
      <c r="H8532" s="1" t="s">
        <v>601</v>
      </c>
      <c r="I8532" s="1" t="s">
        <v>16</v>
      </c>
      <c r="J8532" s="1" t="s">
        <v>23</v>
      </c>
      <c r="K8532" s="1" t="s">
        <v>16</v>
      </c>
      <c r="L8532" s="1" t="s">
        <v>16</v>
      </c>
      <c r="M8532" s="1" t="s">
        <v>16</v>
      </c>
      <c r="N8532" s="1" t="s">
        <v>16</v>
      </c>
      <c r="O8532" s="1">
        <v>71.2</v>
      </c>
      <c r="P8532" s="1">
        <v>1.0</v>
      </c>
    </row>
    <row r="8533">
      <c r="A8533" s="1" t="s">
        <v>29</v>
      </c>
      <c r="B8533" s="1" t="s">
        <v>10892</v>
      </c>
      <c r="C8533" s="2" t="s">
        <v>10891</v>
      </c>
      <c r="D8533" s="1" t="s">
        <v>19</v>
      </c>
      <c r="E8533" s="3" t="str">
        <f>HYPERLINK("https://fyndiq.se/produkt/66924f1ff238487e/", "2-Pack GOOGLE PIXEL 7A Skärmskydd - Härdat Glas 9H - Super kvalitet 3D")</f>
        <v>2-Pack GOOGLE PIXEL 7A Skärmskydd - Härdat Glas 9H - Super kvalitet 3D</v>
      </c>
      <c r="F8533" s="1" t="s">
        <v>315</v>
      </c>
      <c r="G8533" s="1" t="s">
        <v>316</v>
      </c>
      <c r="H8533" s="1" t="s">
        <v>317</v>
      </c>
      <c r="I8533" s="1" t="s">
        <v>16</v>
      </c>
      <c r="J8533" s="1" t="s">
        <v>23</v>
      </c>
      <c r="K8533" s="1" t="s">
        <v>16</v>
      </c>
      <c r="L8533" s="1" t="s">
        <v>16</v>
      </c>
      <c r="M8533" s="1" t="s">
        <v>16</v>
      </c>
      <c r="N8533" s="1" t="s">
        <v>16</v>
      </c>
      <c r="O8533" s="1">
        <v>63.2</v>
      </c>
      <c r="P8533" s="1">
        <v>1.0</v>
      </c>
    </row>
    <row r="8534">
      <c r="A8534" s="1" t="s">
        <v>29</v>
      </c>
      <c r="B8534" s="1" t="s">
        <v>10893</v>
      </c>
      <c r="C8534" s="2" t="s">
        <v>10891</v>
      </c>
      <c r="D8534" s="1" t="s">
        <v>19</v>
      </c>
      <c r="E8534" s="3" t="str">
        <f>HYPERLINK("https://fyndiq.se/produkt/56c72c0ba5f749b5/", "2-Pack SAMSUNG S24 Skärmskydd - Härdat Glas 9H - Super kvalitet 3D")</f>
        <v>2-Pack SAMSUNG S24 Skärmskydd - Härdat Glas 9H - Super kvalitet 3D</v>
      </c>
      <c r="F8534" s="1" t="s">
        <v>263</v>
      </c>
      <c r="G8534" s="1" t="s">
        <v>264</v>
      </c>
      <c r="H8534" s="1" t="s">
        <v>265</v>
      </c>
      <c r="I8534" s="1" t="s">
        <v>16</v>
      </c>
      <c r="J8534" s="1" t="s">
        <v>23</v>
      </c>
      <c r="K8534" s="1" t="s">
        <v>16</v>
      </c>
      <c r="L8534" s="1" t="s">
        <v>16</v>
      </c>
      <c r="M8534" s="1" t="s">
        <v>16</v>
      </c>
      <c r="N8534" s="1" t="s">
        <v>16</v>
      </c>
      <c r="O8534" s="1">
        <v>63.2</v>
      </c>
      <c r="P8534" s="1">
        <v>1.0</v>
      </c>
    </row>
    <row r="8535">
      <c r="A8535" s="1" t="s">
        <v>29</v>
      </c>
      <c r="B8535" s="1" t="s">
        <v>10894</v>
      </c>
      <c r="C8535" s="2" t="s">
        <v>10891</v>
      </c>
      <c r="D8535" s="1" t="s">
        <v>19</v>
      </c>
      <c r="E8535" s="3" t="str">
        <f>HYPERLINK("https://fyndiq.se/produkt/1680a3aea19a4558/", "2-Pack Samsung S20 Skärmskydd - Härdat Glas 9H - Super kvalitet 3D")</f>
        <v>2-Pack Samsung S20 Skärmskydd - Härdat Glas 9H - Super kvalitet 3D</v>
      </c>
      <c r="F8535" s="1" t="s">
        <v>755</v>
      </c>
      <c r="G8535" s="1" t="s">
        <v>756</v>
      </c>
      <c r="H8535" s="1" t="s">
        <v>757</v>
      </c>
      <c r="I8535" s="1" t="s">
        <v>16</v>
      </c>
      <c r="J8535" s="1" t="s">
        <v>23</v>
      </c>
      <c r="K8535" s="1" t="s">
        <v>16</v>
      </c>
      <c r="L8535" s="1" t="s">
        <v>16</v>
      </c>
      <c r="M8535" s="1" t="s">
        <v>16</v>
      </c>
      <c r="N8535" s="1" t="s">
        <v>16</v>
      </c>
      <c r="O8535" s="1">
        <v>63.2</v>
      </c>
      <c r="P8535" s="1">
        <v>1.0</v>
      </c>
    </row>
    <row r="8536">
      <c r="A8536" s="1" t="s">
        <v>29</v>
      </c>
      <c r="B8536" s="1" t="s">
        <v>10895</v>
      </c>
      <c r="C8536" s="2" t="s">
        <v>10891</v>
      </c>
      <c r="D8536" s="1" t="s">
        <v>19</v>
      </c>
      <c r="E8536" s="3" t="str">
        <f>HYPERLINK("https://fyndiq.se/produkt/f7b16236096d401a/", "2-Pack Google Pixel 7A - Härdat glas 9H - Super kvalitet 3D Skärmskydd")</f>
        <v>2-Pack Google Pixel 7A - Härdat glas 9H - Super kvalitet 3D Skärmskydd</v>
      </c>
      <c r="F8536" s="1" t="s">
        <v>852</v>
      </c>
      <c r="G8536" s="1" t="s">
        <v>853</v>
      </c>
      <c r="H8536" s="1" t="s">
        <v>854</v>
      </c>
      <c r="I8536" s="1" t="s">
        <v>16</v>
      </c>
      <c r="J8536" s="1" t="s">
        <v>23</v>
      </c>
      <c r="K8536" s="1" t="s">
        <v>16</v>
      </c>
      <c r="L8536" s="1" t="s">
        <v>16</v>
      </c>
      <c r="M8536" s="1" t="s">
        <v>16</v>
      </c>
      <c r="N8536" s="1" t="s">
        <v>16</v>
      </c>
      <c r="O8536" s="1">
        <v>63.2</v>
      </c>
      <c r="P8536" s="1">
        <v>1.0</v>
      </c>
    </row>
    <row r="8537">
      <c r="A8537" s="1" t="s">
        <v>29</v>
      </c>
      <c r="B8537" s="1" t="s">
        <v>10896</v>
      </c>
      <c r="C8537" s="2" t="s">
        <v>10891</v>
      </c>
      <c r="D8537" s="1" t="s">
        <v>19</v>
      </c>
      <c r="E853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537" s="1" t="s">
        <v>103</v>
      </c>
      <c r="G8537" s="1" t="s">
        <v>104</v>
      </c>
      <c r="H8537" s="1" t="s">
        <v>105</v>
      </c>
      <c r="I8537" s="1" t="s">
        <v>16</v>
      </c>
      <c r="J8537" s="1" t="s">
        <v>23</v>
      </c>
      <c r="K8537" s="1" t="s">
        <v>16</v>
      </c>
      <c r="L8537" s="1" t="s">
        <v>16</v>
      </c>
      <c r="M8537" s="1" t="s">
        <v>16</v>
      </c>
      <c r="N8537" s="1" t="s">
        <v>16</v>
      </c>
      <c r="O8537" s="1">
        <v>63.2</v>
      </c>
      <c r="P8537" s="1">
        <v>1.0</v>
      </c>
    </row>
    <row r="8538">
      <c r="A8538" s="1" t="s">
        <v>29</v>
      </c>
      <c r="B8538" s="1" t="s">
        <v>10897</v>
      </c>
      <c r="C8538" s="2" t="s">
        <v>10891</v>
      </c>
      <c r="D8538" s="1" t="s">
        <v>19</v>
      </c>
      <c r="E853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538" s="1" t="s">
        <v>760</v>
      </c>
      <c r="G8538" s="1" t="s">
        <v>761</v>
      </c>
      <c r="H8538" s="1" t="s">
        <v>762</v>
      </c>
      <c r="I8538" s="1" t="s">
        <v>16</v>
      </c>
      <c r="J8538" s="1" t="s">
        <v>23</v>
      </c>
      <c r="K8538" s="1" t="s">
        <v>16</v>
      </c>
      <c r="L8538" s="1" t="s">
        <v>16</v>
      </c>
      <c r="M8538" s="1" t="s">
        <v>16</v>
      </c>
      <c r="N8538" s="1" t="s">
        <v>16</v>
      </c>
      <c r="O8538" s="1">
        <v>63.2</v>
      </c>
      <c r="P8538" s="1">
        <v>1.0</v>
      </c>
    </row>
    <row r="8539">
      <c r="A8539" s="1" t="s">
        <v>29</v>
      </c>
      <c r="B8539" s="1" t="s">
        <v>10898</v>
      </c>
      <c r="C8539" s="2" t="s">
        <v>10891</v>
      </c>
      <c r="D8539" s="1" t="s">
        <v>19</v>
      </c>
      <c r="E8539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8539" s="1" t="s">
        <v>485</v>
      </c>
      <c r="G8539" s="1" t="s">
        <v>486</v>
      </c>
      <c r="H8539" s="1" t="s">
        <v>487</v>
      </c>
      <c r="I8539" s="1" t="s">
        <v>16</v>
      </c>
      <c r="J8539" s="1" t="s">
        <v>23</v>
      </c>
      <c r="K8539" s="1" t="s">
        <v>16</v>
      </c>
      <c r="L8539" s="1" t="s">
        <v>16</v>
      </c>
      <c r="M8539" s="1" t="s">
        <v>16</v>
      </c>
      <c r="N8539" s="1" t="s">
        <v>16</v>
      </c>
      <c r="O8539" s="1">
        <v>135.2</v>
      </c>
      <c r="P8539" s="1">
        <v>1.0</v>
      </c>
    </row>
    <row r="8540">
      <c r="A8540" s="1" t="s">
        <v>29</v>
      </c>
      <c r="B8540" s="1" t="s">
        <v>10899</v>
      </c>
      <c r="C8540" s="2" t="s">
        <v>10891</v>
      </c>
      <c r="D8540" s="1" t="s">
        <v>19</v>
      </c>
      <c r="E8540" s="3" t="str">
        <f>HYPERLINK("https://fyndiq.se/produkt/c5eff753eef544a3/", "2-Pack Samsung A05S Skärmskydd - Härdat Glas 9H - Super kvalitet 3D")</f>
        <v>2-Pack Samsung A05S Skärmskydd - Härdat Glas 9H - Super kvalitet 3D</v>
      </c>
      <c r="F8540" s="1" t="s">
        <v>768</v>
      </c>
      <c r="G8540" s="1" t="s">
        <v>769</v>
      </c>
      <c r="H8540" s="1" t="s">
        <v>770</v>
      </c>
      <c r="I8540" s="1" t="s">
        <v>16</v>
      </c>
      <c r="J8540" s="1" t="s">
        <v>23</v>
      </c>
      <c r="K8540" s="1" t="s">
        <v>16</v>
      </c>
      <c r="L8540" s="1" t="s">
        <v>16</v>
      </c>
      <c r="M8540" s="1" t="s">
        <v>16</v>
      </c>
      <c r="N8540" s="1" t="s">
        <v>16</v>
      </c>
      <c r="O8540" s="1">
        <v>63.2</v>
      </c>
      <c r="P8540" s="1">
        <v>1.0</v>
      </c>
    </row>
    <row r="8541">
      <c r="A8541" s="1" t="s">
        <v>29</v>
      </c>
      <c r="B8541" s="1" t="s">
        <v>10900</v>
      </c>
      <c r="C8541" s="2" t="s">
        <v>10891</v>
      </c>
      <c r="D8541" s="1" t="s">
        <v>19</v>
      </c>
      <c r="E8541" s="3" t="str">
        <f>HYPERLINK("https://fyndiq.se/produkt/2c70e8c876124223/", "2-Pack XIAOMI REDMI 12C Skärmskydd - Härdat Glas 9H - Super kvalitet 3D")</f>
        <v>2-Pack XIAOMI REDMI 12C Skärmskydd - Härdat Glas 9H - Super kvalitet 3D</v>
      </c>
      <c r="F8541" s="1" t="s">
        <v>795</v>
      </c>
      <c r="G8541" s="1" t="s">
        <v>796</v>
      </c>
      <c r="H8541" s="1" t="s">
        <v>797</v>
      </c>
      <c r="I8541" s="1" t="s">
        <v>16</v>
      </c>
      <c r="J8541" s="1" t="s">
        <v>23</v>
      </c>
      <c r="K8541" s="1" t="s">
        <v>16</v>
      </c>
      <c r="L8541" s="1" t="s">
        <v>16</v>
      </c>
      <c r="M8541" s="1" t="s">
        <v>16</v>
      </c>
      <c r="N8541" s="1" t="s">
        <v>16</v>
      </c>
      <c r="O8541" s="1">
        <v>63.2</v>
      </c>
      <c r="P8541" s="1">
        <v>1.0</v>
      </c>
    </row>
    <row r="8542">
      <c r="A8542" s="1" t="s">
        <v>29</v>
      </c>
      <c r="B8542" s="1" t="s">
        <v>10901</v>
      </c>
      <c r="C8542" s="2" t="s">
        <v>10891</v>
      </c>
      <c r="D8542" s="1" t="s">
        <v>19</v>
      </c>
      <c r="E8542" s="3" t="str">
        <f>HYPERLINK("https://fyndiq.se/produkt/09a1997ccc234c63/", "2-Pack Huawei P40 Pro - Härdat glas 9H – Super kvalitet 3D")</f>
        <v>2-Pack Huawei P40 Pro - Härdat glas 9H – Super kvalitet 3D</v>
      </c>
      <c r="F8542" s="1" t="s">
        <v>1152</v>
      </c>
      <c r="G8542" s="1" t="s">
        <v>1153</v>
      </c>
      <c r="H8542" s="1" t="s">
        <v>1154</v>
      </c>
      <c r="I8542" s="1" t="s">
        <v>16</v>
      </c>
      <c r="J8542" s="1" t="s">
        <v>23</v>
      </c>
      <c r="K8542" s="1" t="s">
        <v>16</v>
      </c>
      <c r="L8542" s="1" t="s">
        <v>16</v>
      </c>
      <c r="M8542" s="1" t="s">
        <v>16</v>
      </c>
      <c r="N8542" s="1" t="s">
        <v>16</v>
      </c>
      <c r="O8542" s="1">
        <v>71.2</v>
      </c>
      <c r="P8542" s="1">
        <v>1.0</v>
      </c>
    </row>
    <row r="8543">
      <c r="A8543" s="1" t="s">
        <v>29</v>
      </c>
      <c r="B8543" s="1" t="s">
        <v>10902</v>
      </c>
      <c r="C8543" s="2" t="s">
        <v>10891</v>
      </c>
      <c r="D8543" s="1" t="s">
        <v>19</v>
      </c>
      <c r="E8543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8543" s="1" t="s">
        <v>1377</v>
      </c>
      <c r="G8543" s="1" t="s">
        <v>1378</v>
      </c>
      <c r="H8543" s="1" t="s">
        <v>1379</v>
      </c>
      <c r="I8543" s="1" t="s">
        <v>16</v>
      </c>
      <c r="J8543" s="1" t="s">
        <v>23</v>
      </c>
      <c r="K8543" s="1" t="s">
        <v>16</v>
      </c>
      <c r="L8543" s="1" t="s">
        <v>16</v>
      </c>
      <c r="M8543" s="1" t="s">
        <v>16</v>
      </c>
      <c r="N8543" s="1" t="s">
        <v>16</v>
      </c>
      <c r="O8543" s="1">
        <v>79.2</v>
      </c>
      <c r="P8543" s="1">
        <v>1.0</v>
      </c>
    </row>
    <row r="8544">
      <c r="A8544" s="1" t="s">
        <v>29</v>
      </c>
      <c r="B8544" s="1" t="s">
        <v>10903</v>
      </c>
      <c r="C8544" s="2" t="s">
        <v>10891</v>
      </c>
      <c r="D8544" s="1" t="s">
        <v>19</v>
      </c>
      <c r="E8544" s="3" t="str">
        <f>HYPERLINK("https://fyndiq.se/produkt/8b67d8d5f34d4bfa/", "2-Pack Samsung S20 Plus - 9H Härdat Glass - Top Kvalitet 3D")</f>
        <v>2-Pack Samsung S20 Plus - 9H Härdat Glass - Top Kvalitet 3D</v>
      </c>
      <c r="F8544" s="1" t="s">
        <v>5642</v>
      </c>
      <c r="G8544" s="1" t="s">
        <v>5643</v>
      </c>
      <c r="H8544" s="1" t="s">
        <v>5644</v>
      </c>
      <c r="I8544" s="1" t="s">
        <v>16</v>
      </c>
      <c r="J8544" s="1" t="s">
        <v>23</v>
      </c>
      <c r="K8544" s="1" t="s">
        <v>16</v>
      </c>
      <c r="L8544" s="1" t="s">
        <v>16</v>
      </c>
      <c r="M8544" s="1" t="s">
        <v>16</v>
      </c>
      <c r="N8544" s="1" t="s">
        <v>16</v>
      </c>
      <c r="O8544" s="1">
        <v>63.2</v>
      </c>
      <c r="P8544" s="1">
        <v>1.0</v>
      </c>
    </row>
    <row r="8545">
      <c r="A8545" s="1" t="s">
        <v>29</v>
      </c>
      <c r="B8545" s="1" t="s">
        <v>10904</v>
      </c>
      <c r="C8545" s="2" t="s">
        <v>10891</v>
      </c>
      <c r="D8545" s="1" t="s">
        <v>19</v>
      </c>
      <c r="E854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545" s="1" t="s">
        <v>722</v>
      </c>
      <c r="G8545" s="1" t="s">
        <v>723</v>
      </c>
      <c r="H8545" s="1" t="s">
        <v>724</v>
      </c>
      <c r="I8545" s="1" t="s">
        <v>16</v>
      </c>
      <c r="J8545" s="1" t="s">
        <v>23</v>
      </c>
      <c r="K8545" s="1" t="s">
        <v>16</v>
      </c>
      <c r="L8545" s="1" t="s">
        <v>16</v>
      </c>
      <c r="M8545" s="1" t="s">
        <v>16</v>
      </c>
      <c r="N8545" s="1" t="s">
        <v>16</v>
      </c>
      <c r="O8545" s="1">
        <v>79.2</v>
      </c>
      <c r="P8545" s="1">
        <v>1.0</v>
      </c>
    </row>
    <row r="8546">
      <c r="A8546" s="1" t="s">
        <v>29</v>
      </c>
      <c r="B8546" s="1" t="s">
        <v>10905</v>
      </c>
      <c r="C8546" s="2" t="s">
        <v>10891</v>
      </c>
      <c r="D8546" s="1" t="s">
        <v>19</v>
      </c>
      <c r="E8546" s="3" t="str">
        <f t="shared" ref="E8546:E8547" si="198">HYPERLINK("https://fyndiq.se/produkt/f2c164e932234570/", "2-Pack HUAWEI P30 PRO Skärmskydd - Härdat Glas 9H - Super kvalitet 3D")</f>
        <v>2-Pack HUAWEI P30 PRO Skärmskydd - Härdat Glas 9H - Super kvalitet 3D</v>
      </c>
      <c r="F8546" s="1" t="s">
        <v>267</v>
      </c>
      <c r="G8546" s="1" t="s">
        <v>268</v>
      </c>
      <c r="H8546" s="1" t="s">
        <v>269</v>
      </c>
      <c r="I8546" s="1" t="s">
        <v>16</v>
      </c>
      <c r="J8546" s="1" t="s">
        <v>23</v>
      </c>
      <c r="K8546" s="1" t="s">
        <v>16</v>
      </c>
      <c r="L8546" s="1" t="s">
        <v>16</v>
      </c>
      <c r="M8546" s="1" t="s">
        <v>16</v>
      </c>
      <c r="N8546" s="1" t="s">
        <v>16</v>
      </c>
      <c r="O8546" s="1">
        <v>63.2</v>
      </c>
      <c r="P8546" s="1">
        <v>1.0</v>
      </c>
    </row>
    <row r="8547">
      <c r="A8547" s="1" t="s">
        <v>29</v>
      </c>
      <c r="B8547" s="1" t="s">
        <v>10906</v>
      </c>
      <c r="C8547" s="2" t="s">
        <v>10891</v>
      </c>
      <c r="D8547" s="1" t="s">
        <v>19</v>
      </c>
      <c r="E8547" s="3" t="str">
        <f t="shared" si="198"/>
        <v>2-Pack HUAWEI P30 PRO Skärmskydd - Härdat Glas 9H - Super kvalitet 3D</v>
      </c>
      <c r="F8547" s="1" t="s">
        <v>267</v>
      </c>
      <c r="G8547" s="1" t="s">
        <v>268</v>
      </c>
      <c r="H8547" s="1" t="s">
        <v>269</v>
      </c>
      <c r="I8547" s="1" t="s">
        <v>16</v>
      </c>
      <c r="J8547" s="1" t="s">
        <v>23</v>
      </c>
      <c r="K8547" s="1" t="s">
        <v>16</v>
      </c>
      <c r="L8547" s="1" t="s">
        <v>16</v>
      </c>
      <c r="M8547" s="1" t="s">
        <v>16</v>
      </c>
      <c r="N8547" s="1" t="s">
        <v>16</v>
      </c>
      <c r="O8547" s="1">
        <v>63.2</v>
      </c>
      <c r="P8547" s="1">
        <v>1.0</v>
      </c>
    </row>
    <row r="8548">
      <c r="A8548" s="1" t="s">
        <v>29</v>
      </c>
      <c r="B8548" s="1" t="s">
        <v>10907</v>
      </c>
      <c r="C8548" s="2" t="s">
        <v>10891</v>
      </c>
      <c r="D8548" s="1" t="s">
        <v>19</v>
      </c>
      <c r="E854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548" s="1" t="s">
        <v>2144</v>
      </c>
      <c r="G8548" s="1" t="s">
        <v>2145</v>
      </c>
      <c r="H8548" s="1" t="s">
        <v>2146</v>
      </c>
      <c r="I8548" s="1" t="s">
        <v>16</v>
      </c>
      <c r="J8548" s="1" t="s">
        <v>23</v>
      </c>
      <c r="K8548" s="1" t="s">
        <v>16</v>
      </c>
      <c r="L8548" s="1" t="s">
        <v>16</v>
      </c>
      <c r="M8548" s="1" t="s">
        <v>16</v>
      </c>
      <c r="N8548" s="1" t="s">
        <v>16</v>
      </c>
      <c r="O8548" s="1">
        <v>63.2</v>
      </c>
      <c r="P8548" s="1">
        <v>1.0</v>
      </c>
    </row>
    <row r="8549">
      <c r="A8549" s="1" t="s">
        <v>29</v>
      </c>
      <c r="B8549" s="1" t="s">
        <v>10908</v>
      </c>
      <c r="C8549" s="2" t="s">
        <v>10891</v>
      </c>
      <c r="D8549" s="1" t="s">
        <v>19</v>
      </c>
      <c r="E8549" s="3" t="str">
        <f>HYPERLINK("https://fyndiq.se/produkt/6260fb6b96c349fe/", "Samsung S9 plus 3D rundat härdat glasfodral")</f>
        <v>Samsung S9 plus 3D rundat härdat glasfodral</v>
      </c>
      <c r="F8549" s="1" t="s">
        <v>1105</v>
      </c>
      <c r="G8549" s="1" t="s">
        <v>1106</v>
      </c>
      <c r="H8549" s="1" t="s">
        <v>1107</v>
      </c>
      <c r="I8549" s="1" t="s">
        <v>16</v>
      </c>
      <c r="J8549" s="1" t="s">
        <v>23</v>
      </c>
      <c r="K8549" s="1" t="s">
        <v>16</v>
      </c>
      <c r="L8549" s="1" t="s">
        <v>16</v>
      </c>
      <c r="M8549" s="1" t="s">
        <v>16</v>
      </c>
      <c r="N8549" s="1" t="s">
        <v>16</v>
      </c>
      <c r="O8549" s="1">
        <v>55.2</v>
      </c>
      <c r="P8549" s="1">
        <v>1.0</v>
      </c>
    </row>
    <row r="8550">
      <c r="A8550" s="1" t="s">
        <v>29</v>
      </c>
      <c r="B8550" s="1" t="s">
        <v>10909</v>
      </c>
      <c r="C8550" s="2" t="s">
        <v>10891</v>
      </c>
      <c r="D8550" s="1" t="s">
        <v>19</v>
      </c>
      <c r="E855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8550" s="1" t="s">
        <v>785</v>
      </c>
      <c r="G8550" s="1" t="s">
        <v>786</v>
      </c>
      <c r="H8550" s="1" t="s">
        <v>787</v>
      </c>
      <c r="I8550" s="1" t="s">
        <v>16</v>
      </c>
      <c r="J8550" s="1" t="s">
        <v>23</v>
      </c>
      <c r="K8550" s="1" t="s">
        <v>16</v>
      </c>
      <c r="L8550" s="1" t="s">
        <v>16</v>
      </c>
      <c r="M8550" s="1" t="s">
        <v>16</v>
      </c>
      <c r="N8550" s="1" t="s">
        <v>16</v>
      </c>
      <c r="O8550" s="1">
        <v>63.2</v>
      </c>
      <c r="P8550" s="1">
        <v>1.0</v>
      </c>
    </row>
    <row r="8551">
      <c r="A8551" s="1" t="s">
        <v>29</v>
      </c>
      <c r="B8551" s="1" t="s">
        <v>10910</v>
      </c>
      <c r="C8551" s="2" t="s">
        <v>10891</v>
      </c>
      <c r="D8551" s="1" t="s">
        <v>19</v>
      </c>
      <c r="E8551" s="3" t="str">
        <f>HYPERLINK("https://fyndiq.se/produkt/b6564d07558d42f5/", "1-Pack XIAOMI REDMI 13C Skärmskydd - Härdat Glas 9H - Super kvalitet 3D")</f>
        <v>1-Pack XIAOMI REDMI 13C Skärmskydd - Härdat Glas 9H - Super kvalitet 3D</v>
      </c>
      <c r="F8551" s="1" t="s">
        <v>1654</v>
      </c>
      <c r="G8551" s="1" t="s">
        <v>1655</v>
      </c>
      <c r="H8551" s="1" t="s">
        <v>1656</v>
      </c>
      <c r="I8551" s="1" t="s">
        <v>16</v>
      </c>
      <c r="J8551" s="1" t="s">
        <v>23</v>
      </c>
      <c r="K8551" s="1" t="s">
        <v>16</v>
      </c>
      <c r="L8551" s="1" t="s">
        <v>16</v>
      </c>
      <c r="M8551" s="1" t="s">
        <v>16</v>
      </c>
      <c r="N8551" s="1" t="s">
        <v>16</v>
      </c>
      <c r="O8551" s="1">
        <v>55.2</v>
      </c>
      <c r="P8551" s="1">
        <v>1.0</v>
      </c>
    </row>
    <row r="8552">
      <c r="A8552" s="1" t="s">
        <v>29</v>
      </c>
      <c r="B8552" s="1" t="s">
        <v>10911</v>
      </c>
      <c r="C8552" s="2" t="s">
        <v>10891</v>
      </c>
      <c r="D8552" s="1" t="s">
        <v>19</v>
      </c>
      <c r="E8552" s="3" t="str">
        <f>HYPERLINK("https://fyndiq.se/produkt/4c221907d1254100/", "2-Pack Samsung A14 Skärmskydd - Härdat Glas 9H - Super kvalitet 3D")</f>
        <v>2-Pack Samsung A14 Skärmskydd - Härdat Glas 9H - Super kvalitet 3D</v>
      </c>
      <c r="F8552" s="1" t="s">
        <v>167</v>
      </c>
      <c r="G8552" s="1" t="s">
        <v>168</v>
      </c>
      <c r="H8552" s="1" t="s">
        <v>169</v>
      </c>
      <c r="I8552" s="1" t="s">
        <v>16</v>
      </c>
      <c r="J8552" s="1" t="s">
        <v>23</v>
      </c>
      <c r="K8552" s="1" t="s">
        <v>16</v>
      </c>
      <c r="L8552" s="1" t="s">
        <v>16</v>
      </c>
      <c r="M8552" s="1" t="s">
        <v>16</v>
      </c>
      <c r="N8552" s="1" t="s">
        <v>16</v>
      </c>
      <c r="O8552" s="1">
        <v>63.2</v>
      </c>
      <c r="P8552" s="1">
        <v>1.0</v>
      </c>
    </row>
    <row r="8553">
      <c r="A8553" s="1" t="s">
        <v>29</v>
      </c>
      <c r="B8553" s="1" t="s">
        <v>10912</v>
      </c>
      <c r="C8553" s="2" t="s">
        <v>10891</v>
      </c>
      <c r="D8553" s="1" t="s">
        <v>19</v>
      </c>
      <c r="E8553" s="3" t="str">
        <f>HYPERLINK("https://fyndiq.se/produkt/a871a7da0b2249a8/", "2-Pack Iphone 11 Pro Max - 9H Härdat Glass - Top Kvalitet")</f>
        <v>2-Pack Iphone 11 Pro Max - 9H Härdat Glass - Top Kvalitet</v>
      </c>
      <c r="F8553" s="1" t="s">
        <v>559</v>
      </c>
      <c r="G8553" s="1" t="s">
        <v>560</v>
      </c>
      <c r="H8553" s="1" t="s">
        <v>561</v>
      </c>
      <c r="I8553" s="1" t="s">
        <v>16</v>
      </c>
      <c r="J8553" s="1" t="s">
        <v>23</v>
      </c>
      <c r="K8553" s="1" t="s">
        <v>16</v>
      </c>
      <c r="L8553" s="1" t="s">
        <v>16</v>
      </c>
      <c r="M8553" s="1" t="s">
        <v>16</v>
      </c>
      <c r="N8553" s="1" t="s">
        <v>16</v>
      </c>
      <c r="O8553" s="1">
        <v>47.2</v>
      </c>
      <c r="P8553" s="1">
        <v>1.0</v>
      </c>
    </row>
    <row r="8554">
      <c r="A8554" s="1" t="s">
        <v>29</v>
      </c>
      <c r="B8554" s="1" t="s">
        <v>10913</v>
      </c>
      <c r="C8554" s="2" t="s">
        <v>10891</v>
      </c>
      <c r="D8554" s="1" t="s">
        <v>19</v>
      </c>
      <c r="E855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8554" s="1" t="s">
        <v>2858</v>
      </c>
      <c r="G8554" s="1" t="s">
        <v>2859</v>
      </c>
      <c r="H8554" s="1" t="s">
        <v>2860</v>
      </c>
      <c r="I8554" s="1" t="s">
        <v>16</v>
      </c>
      <c r="J8554" s="1" t="s">
        <v>23</v>
      </c>
      <c r="K8554" s="1" t="s">
        <v>16</v>
      </c>
      <c r="L8554" s="1" t="s">
        <v>16</v>
      </c>
      <c r="M8554" s="1" t="s">
        <v>16</v>
      </c>
      <c r="N8554" s="1" t="s">
        <v>16</v>
      </c>
      <c r="O8554" s="1">
        <v>63.2</v>
      </c>
      <c r="P8554" s="1">
        <v>1.0</v>
      </c>
    </row>
    <row r="8555">
      <c r="A8555" s="1" t="s">
        <v>29</v>
      </c>
      <c r="B8555" s="1" t="s">
        <v>10914</v>
      </c>
      <c r="C8555" s="2" t="s">
        <v>10891</v>
      </c>
      <c r="D8555" s="1" t="s">
        <v>19</v>
      </c>
      <c r="E855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555" s="1" t="s">
        <v>311</v>
      </c>
      <c r="G8555" s="1" t="s">
        <v>312</v>
      </c>
      <c r="H8555" s="1" t="s">
        <v>313</v>
      </c>
      <c r="I8555" s="1" t="s">
        <v>16</v>
      </c>
      <c r="J8555" s="1" t="s">
        <v>23</v>
      </c>
      <c r="K8555" s="1" t="s">
        <v>16</v>
      </c>
      <c r="L8555" s="1" t="s">
        <v>16</v>
      </c>
      <c r="M8555" s="1" t="s">
        <v>16</v>
      </c>
      <c r="N8555" s="1" t="s">
        <v>16</v>
      </c>
      <c r="O8555" s="1">
        <v>71.2</v>
      </c>
      <c r="P8555" s="1">
        <v>1.0</v>
      </c>
    </row>
    <row r="8556">
      <c r="A8556" s="1" t="s">
        <v>29</v>
      </c>
      <c r="B8556" s="1" t="s">
        <v>10915</v>
      </c>
      <c r="C8556" s="2" t="s">
        <v>10891</v>
      </c>
      <c r="D8556" s="1" t="s">
        <v>19</v>
      </c>
      <c r="E8556" s="3" t="str">
        <f t="shared" ref="E8556:E8557" si="199">HYPERLINK("https://fyndiq.se/produkt/4bbb3fa8e0b44286/", "2-Pack XIAOMI REDMI 13C Skärmskydd - Härdat Glas 9H - Super kvalitet 3D")</f>
        <v>2-Pack XIAOMI REDMI 13C Skärmskydd - Härdat Glas 9H - Super kvalitet 3D</v>
      </c>
      <c r="F8556" s="1" t="s">
        <v>103</v>
      </c>
      <c r="G8556" s="1" t="s">
        <v>104</v>
      </c>
      <c r="H8556" s="1" t="s">
        <v>105</v>
      </c>
      <c r="I8556" s="1" t="s">
        <v>16</v>
      </c>
      <c r="J8556" s="1" t="s">
        <v>23</v>
      </c>
      <c r="K8556" s="1" t="s">
        <v>16</v>
      </c>
      <c r="L8556" s="1" t="s">
        <v>16</v>
      </c>
      <c r="M8556" s="1" t="s">
        <v>16</v>
      </c>
      <c r="N8556" s="1" t="s">
        <v>16</v>
      </c>
      <c r="O8556" s="1">
        <v>63.2</v>
      </c>
      <c r="P8556" s="1">
        <v>1.0</v>
      </c>
    </row>
    <row r="8557">
      <c r="A8557" s="1" t="s">
        <v>29</v>
      </c>
      <c r="B8557" s="1" t="s">
        <v>10916</v>
      </c>
      <c r="C8557" s="2" t="s">
        <v>10891</v>
      </c>
      <c r="D8557" s="1" t="s">
        <v>19</v>
      </c>
      <c r="E8557" s="3" t="str">
        <f t="shared" si="199"/>
        <v>2-Pack XIAOMI REDMI 13C Skärmskydd - Härdat Glas 9H - Super kvalitet 3D</v>
      </c>
      <c r="F8557" s="1" t="s">
        <v>103</v>
      </c>
      <c r="G8557" s="1" t="s">
        <v>104</v>
      </c>
      <c r="H8557" s="1" t="s">
        <v>105</v>
      </c>
      <c r="I8557" s="1" t="s">
        <v>16</v>
      </c>
      <c r="J8557" s="1" t="s">
        <v>23</v>
      </c>
      <c r="K8557" s="1" t="s">
        <v>16</v>
      </c>
      <c r="L8557" s="1" t="s">
        <v>16</v>
      </c>
      <c r="M8557" s="1" t="s">
        <v>16</v>
      </c>
      <c r="N8557" s="1" t="s">
        <v>16</v>
      </c>
      <c r="O8557" s="1">
        <v>63.2</v>
      </c>
      <c r="P8557" s="1">
        <v>1.0</v>
      </c>
    </row>
    <row r="8558">
      <c r="A8558" s="1" t="s">
        <v>29</v>
      </c>
      <c r="B8558" s="1" t="s">
        <v>10917</v>
      </c>
      <c r="C8558" s="2" t="s">
        <v>10891</v>
      </c>
      <c r="D8558" s="1" t="s">
        <v>19</v>
      </c>
      <c r="E855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8558" s="1" t="s">
        <v>968</v>
      </c>
      <c r="G8558" s="1" t="s">
        <v>969</v>
      </c>
      <c r="H8558" s="1" t="s">
        <v>970</v>
      </c>
      <c r="I8558" s="1" t="s">
        <v>16</v>
      </c>
      <c r="J8558" s="1" t="s">
        <v>23</v>
      </c>
      <c r="K8558" s="1" t="s">
        <v>16</v>
      </c>
      <c r="L8558" s="1" t="s">
        <v>16</v>
      </c>
      <c r="M8558" s="1" t="s">
        <v>16</v>
      </c>
      <c r="N8558" s="1" t="s">
        <v>16</v>
      </c>
      <c r="O8558" s="1">
        <v>71.2</v>
      </c>
      <c r="P8558" s="1">
        <v>1.0</v>
      </c>
    </row>
    <row r="8559">
      <c r="A8559" s="1" t="s">
        <v>29</v>
      </c>
      <c r="B8559" s="1" t="s">
        <v>10918</v>
      </c>
      <c r="C8559" s="2" t="s">
        <v>10891</v>
      </c>
      <c r="D8559" s="1" t="s">
        <v>19</v>
      </c>
      <c r="E8559" s="3" t="str">
        <f>HYPERLINK("https://fyndiq.se/produkt/c64bbbf107e34309/", "2-Pack Huawei P30 - Härdat glas 9H – 3D Super kvalitet")</f>
        <v>2-Pack Huawei P30 - Härdat glas 9H – 3D Super kvalitet</v>
      </c>
      <c r="F8559" s="1" t="s">
        <v>845</v>
      </c>
      <c r="G8559" s="1" t="s">
        <v>846</v>
      </c>
      <c r="H8559" s="1" t="s">
        <v>847</v>
      </c>
      <c r="I8559" s="1" t="s">
        <v>16</v>
      </c>
      <c r="J8559" s="1" t="s">
        <v>23</v>
      </c>
      <c r="K8559" s="1" t="s">
        <v>16</v>
      </c>
      <c r="L8559" s="1" t="s">
        <v>16</v>
      </c>
      <c r="M8559" s="1" t="s">
        <v>16</v>
      </c>
      <c r="N8559" s="1" t="s">
        <v>16</v>
      </c>
      <c r="O8559" s="1">
        <v>63.2</v>
      </c>
      <c r="P8559" s="1">
        <v>1.0</v>
      </c>
    </row>
    <row r="8560">
      <c r="A8560" s="1" t="s">
        <v>29</v>
      </c>
      <c r="B8560" s="1" t="s">
        <v>10919</v>
      </c>
      <c r="C8560" s="2" t="s">
        <v>10891</v>
      </c>
      <c r="D8560" s="1" t="s">
        <v>19</v>
      </c>
      <c r="E8560" s="3" t="str">
        <f>HYPERLINK("https://fyndiq.se/produkt/5d384cc8795744b0/", "2-Pack Samsung A55 Skärmskydd i Härdat Glas")</f>
        <v>2-Pack Samsung A55 Skärmskydd i Härdat Glas</v>
      </c>
      <c r="F8560" s="1" t="s">
        <v>191</v>
      </c>
      <c r="G8560" s="1" t="s">
        <v>192</v>
      </c>
      <c r="H8560" s="1" t="s">
        <v>193</v>
      </c>
      <c r="I8560" s="1" t="s">
        <v>16</v>
      </c>
      <c r="J8560" s="1" t="s">
        <v>23</v>
      </c>
      <c r="K8560" s="1" t="s">
        <v>16</v>
      </c>
      <c r="L8560" s="1" t="s">
        <v>16</v>
      </c>
      <c r="M8560" s="1" t="s">
        <v>16</v>
      </c>
      <c r="N8560" s="1" t="s">
        <v>16</v>
      </c>
      <c r="O8560" s="1">
        <v>63.2</v>
      </c>
      <c r="P8560" s="1">
        <v>1.0</v>
      </c>
    </row>
    <row r="8561">
      <c r="A8561" s="1" t="s">
        <v>29</v>
      </c>
      <c r="B8561" s="1" t="s">
        <v>10920</v>
      </c>
      <c r="C8561" s="2" t="s">
        <v>10891</v>
      </c>
      <c r="D8561" s="1" t="s">
        <v>19</v>
      </c>
      <c r="E8561" s="3" t="str">
        <f>HYPERLINK("https://fyndiq.se/produkt/a3a0bf045cf0498d/", "2-Pack Huawei P30 Lite - Härdat glas 9H – 3D Super kvalitet")</f>
        <v>2-Pack Huawei P30 Lite - Härdat glas 9H – 3D Super kvalitet</v>
      </c>
      <c r="F8561" s="1" t="s">
        <v>1011</v>
      </c>
      <c r="G8561" s="1" t="s">
        <v>1012</v>
      </c>
      <c r="H8561" s="1" t="s">
        <v>1013</v>
      </c>
      <c r="I8561" s="1" t="s">
        <v>16</v>
      </c>
      <c r="J8561" s="1" t="s">
        <v>23</v>
      </c>
      <c r="K8561" s="1" t="s">
        <v>16</v>
      </c>
      <c r="L8561" s="1" t="s">
        <v>16</v>
      </c>
      <c r="M8561" s="1" t="s">
        <v>16</v>
      </c>
      <c r="N8561" s="1" t="s">
        <v>16</v>
      </c>
      <c r="O8561" s="1">
        <v>63.2</v>
      </c>
      <c r="P8561" s="1">
        <v>1.0</v>
      </c>
    </row>
    <row r="8562">
      <c r="A8562" s="1" t="s">
        <v>29</v>
      </c>
      <c r="B8562" s="1" t="s">
        <v>10921</v>
      </c>
      <c r="C8562" s="2" t="s">
        <v>10891</v>
      </c>
      <c r="D8562" s="1" t="s">
        <v>19</v>
      </c>
      <c r="E8562" s="3" t="str">
        <f>HYPERLINK("https://fyndiq.se/produkt/be6eec91ca7d4a55/", "1-Pack Självlysande Skärmskydd For iPhone 13 Pro Max - Härdat Glas 9H - Super Kvalitet 3D")</f>
        <v>1-Pack Självlysande Skärmskydd For iPhone 13 Pro Max - Härdat Glas 9H - Super Kvalitet 3D</v>
      </c>
      <c r="F8562" s="1" t="s">
        <v>10922</v>
      </c>
      <c r="G8562" s="1" t="s">
        <v>10923</v>
      </c>
      <c r="H8562" s="1" t="s">
        <v>10924</v>
      </c>
      <c r="I8562" s="1" t="s">
        <v>16</v>
      </c>
      <c r="J8562" s="1" t="s">
        <v>23</v>
      </c>
      <c r="K8562" s="1" t="s">
        <v>16</v>
      </c>
      <c r="L8562" s="1" t="s">
        <v>16</v>
      </c>
      <c r="M8562" s="1" t="s">
        <v>16</v>
      </c>
      <c r="N8562" s="1" t="s">
        <v>16</v>
      </c>
      <c r="O8562" s="1">
        <v>47.2</v>
      </c>
      <c r="P8562" s="1">
        <v>1.0</v>
      </c>
    </row>
    <row r="8563">
      <c r="A8563" s="1" t="s">
        <v>29</v>
      </c>
      <c r="B8563" s="1" t="s">
        <v>10925</v>
      </c>
      <c r="C8563" s="2" t="s">
        <v>10891</v>
      </c>
      <c r="D8563" s="1" t="s">
        <v>19</v>
      </c>
      <c r="E8563" s="3" t="str">
        <f>HYPERLINK("https://fyndiq.se/produkt/53fb4d2f0bdc45ed/", "Samsung Galaxy Note 9 – Härdat glas 9H – Super kvalitet 3D")</f>
        <v>Samsung Galaxy Note 9 – Härdat glas 9H – Super kvalitet 3D</v>
      </c>
      <c r="F8563" s="1" t="s">
        <v>10926</v>
      </c>
      <c r="G8563" s="1" t="s">
        <v>10927</v>
      </c>
      <c r="H8563" s="1" t="s">
        <v>10928</v>
      </c>
      <c r="I8563" s="1" t="s">
        <v>16</v>
      </c>
      <c r="J8563" s="1" t="s">
        <v>23</v>
      </c>
      <c r="K8563" s="1" t="s">
        <v>16</v>
      </c>
      <c r="L8563" s="1" t="s">
        <v>16</v>
      </c>
      <c r="M8563" s="1" t="s">
        <v>16</v>
      </c>
      <c r="N8563" s="1" t="s">
        <v>16</v>
      </c>
      <c r="O8563" s="1">
        <v>55.2</v>
      </c>
      <c r="P8563" s="1">
        <v>1.0</v>
      </c>
    </row>
    <row r="8564">
      <c r="A8564" s="1" t="s">
        <v>29</v>
      </c>
      <c r="B8564" s="1" t="s">
        <v>10929</v>
      </c>
      <c r="C8564" s="2" t="s">
        <v>10891</v>
      </c>
      <c r="D8564" s="1" t="s">
        <v>19</v>
      </c>
      <c r="E8564" s="3" t="str">
        <f>HYPERLINK("https://fyndiq.se/produkt/56c72c0ba5f749b5/", "2-Pack SAMSUNG S24 Skärmskydd - Härdat Glas 9H - Super kvalitet 3D")</f>
        <v>2-Pack SAMSUNG S24 Skärmskydd - Härdat Glas 9H - Super kvalitet 3D</v>
      </c>
      <c r="F8564" s="1" t="s">
        <v>263</v>
      </c>
      <c r="G8564" s="1" t="s">
        <v>264</v>
      </c>
      <c r="H8564" s="1" t="s">
        <v>265</v>
      </c>
      <c r="I8564" s="1" t="s">
        <v>16</v>
      </c>
      <c r="J8564" s="1" t="s">
        <v>23</v>
      </c>
      <c r="K8564" s="1" t="s">
        <v>16</v>
      </c>
      <c r="L8564" s="1" t="s">
        <v>16</v>
      </c>
      <c r="M8564" s="1" t="s">
        <v>16</v>
      </c>
      <c r="N8564" s="1" t="s">
        <v>16</v>
      </c>
      <c r="O8564" s="1">
        <v>63.2</v>
      </c>
      <c r="P8564" s="1">
        <v>1.0</v>
      </c>
    </row>
    <row r="8565">
      <c r="A8565" s="1" t="s">
        <v>29</v>
      </c>
      <c r="B8565" s="1" t="s">
        <v>10930</v>
      </c>
      <c r="C8565" s="2" t="s">
        <v>10891</v>
      </c>
      <c r="D8565" s="1" t="s">
        <v>19</v>
      </c>
      <c r="E8565" s="3" t="str">
        <f>HYPERLINK("https://fyndiq.se/produkt/dfe28e565d2e4c8d/", "2 Pack Samsung S21 FE - 9H Härdat Glass - Super Kvalitet 3D")</f>
        <v>2 Pack Samsung S21 FE - 9H Härdat Glass - Super Kvalitet 3D</v>
      </c>
      <c r="F8565" s="1" t="s">
        <v>276</v>
      </c>
      <c r="G8565" s="1" t="s">
        <v>277</v>
      </c>
      <c r="H8565" s="1" t="s">
        <v>278</v>
      </c>
      <c r="I8565" s="1" t="s">
        <v>16</v>
      </c>
      <c r="J8565" s="1" t="s">
        <v>23</v>
      </c>
      <c r="K8565" s="1" t="s">
        <v>16</v>
      </c>
      <c r="L8565" s="1" t="s">
        <v>16</v>
      </c>
      <c r="M8565" s="1" t="s">
        <v>16</v>
      </c>
      <c r="N8565" s="1" t="s">
        <v>16</v>
      </c>
      <c r="O8565" s="1">
        <v>63.2</v>
      </c>
      <c r="P8565" s="1">
        <v>1.0</v>
      </c>
    </row>
    <row r="8566">
      <c r="A8566" s="1" t="s">
        <v>29</v>
      </c>
      <c r="B8566" s="1" t="s">
        <v>10931</v>
      </c>
      <c r="C8566" s="2" t="s">
        <v>10891</v>
      </c>
      <c r="D8566" s="1" t="s">
        <v>19</v>
      </c>
      <c r="E8566" s="3" t="str">
        <f>HYPERLINK("https://fyndiq.se/produkt/406117b60bf241a0/", "2-Pack Samsung Galaxy S9 - Härdat glas 9H - Super kvalitet 3D")</f>
        <v>2-Pack Samsung Galaxy S9 - Härdat glas 9H - Super kvalitet 3D</v>
      </c>
      <c r="F8566" s="1" t="s">
        <v>228</v>
      </c>
      <c r="G8566" s="1" t="s">
        <v>229</v>
      </c>
      <c r="H8566" s="1" t="s">
        <v>230</v>
      </c>
      <c r="I8566" s="1" t="s">
        <v>16</v>
      </c>
      <c r="J8566" s="1" t="s">
        <v>23</v>
      </c>
      <c r="K8566" s="1" t="s">
        <v>16</v>
      </c>
      <c r="L8566" s="1" t="s">
        <v>16</v>
      </c>
      <c r="M8566" s="1" t="s">
        <v>16</v>
      </c>
      <c r="N8566" s="1" t="s">
        <v>16</v>
      </c>
      <c r="O8566" s="1">
        <v>63.2</v>
      </c>
      <c r="P8566" s="1">
        <v>1.0</v>
      </c>
    </row>
    <row r="8567">
      <c r="A8567" s="1" t="s">
        <v>29</v>
      </c>
      <c r="B8567" s="1" t="s">
        <v>10932</v>
      </c>
      <c r="C8567" s="2" t="s">
        <v>10891</v>
      </c>
      <c r="D8567" s="1" t="s">
        <v>19</v>
      </c>
      <c r="E8567" s="3" t="str">
        <f>HYPERLINK("https://fyndiq.se/produkt/13e76851ca504320/", "2-Pack Samsung Galaxy S22 Ultra - Härdat glas 9H - Top kvalitet")</f>
        <v>2-Pack Samsung Galaxy S22 Ultra - Härdat glas 9H - Top kvalitet</v>
      </c>
      <c r="F8567" s="1" t="s">
        <v>140</v>
      </c>
      <c r="G8567" s="1" t="s">
        <v>141</v>
      </c>
      <c r="H8567" s="1" t="s">
        <v>142</v>
      </c>
      <c r="I8567" s="1" t="s">
        <v>1311</v>
      </c>
      <c r="J8567" s="1" t="s">
        <v>9</v>
      </c>
      <c r="K8567" s="2" t="s">
        <v>10189</v>
      </c>
      <c r="L8567" s="1" t="s">
        <v>2650</v>
      </c>
      <c r="M8567" s="1" t="s">
        <v>16</v>
      </c>
      <c r="N8567" s="1" t="s">
        <v>16</v>
      </c>
      <c r="O8567" s="1">
        <v>63.2</v>
      </c>
      <c r="P8567" s="1">
        <v>1.0</v>
      </c>
    </row>
    <row r="8568">
      <c r="A8568" s="1" t="s">
        <v>29</v>
      </c>
      <c r="B8568" s="1" t="s">
        <v>10933</v>
      </c>
      <c r="C8568" s="2" t="s">
        <v>10891</v>
      </c>
      <c r="D8568" s="1" t="s">
        <v>19</v>
      </c>
      <c r="E856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568" s="1" t="s">
        <v>539</v>
      </c>
      <c r="G8568" s="1" t="s">
        <v>540</v>
      </c>
      <c r="H8568" s="1" t="s">
        <v>541</v>
      </c>
      <c r="I8568" s="1" t="s">
        <v>16</v>
      </c>
      <c r="J8568" s="1" t="s">
        <v>23</v>
      </c>
      <c r="K8568" s="1" t="s">
        <v>16</v>
      </c>
      <c r="L8568" s="1" t="s">
        <v>16</v>
      </c>
      <c r="M8568" s="1" t="s">
        <v>16</v>
      </c>
      <c r="N8568" s="1" t="s">
        <v>16</v>
      </c>
      <c r="O8568" s="1">
        <v>95.2</v>
      </c>
      <c r="P8568" s="1">
        <v>1.0</v>
      </c>
    </row>
    <row r="8569">
      <c r="A8569" s="1" t="s">
        <v>29</v>
      </c>
      <c r="B8569" s="1" t="s">
        <v>10934</v>
      </c>
      <c r="C8569" s="2" t="s">
        <v>10891</v>
      </c>
      <c r="D8569" s="1" t="s">
        <v>19</v>
      </c>
      <c r="E8569" s="3" t="str">
        <f>HYPERLINK("https://fyndiq.se/produkt/925ae49423884615/", "2-Pack Samsung S22 Ultra Skärmskydd &amp; 1-Pack linsskydd -9H GLAS")</f>
        <v>2-Pack Samsung S22 Ultra Skärmskydd &amp; 1-Pack linsskydd -9H GLAS</v>
      </c>
      <c r="F8569" s="1" t="s">
        <v>335</v>
      </c>
      <c r="G8569" s="1" t="s">
        <v>336</v>
      </c>
      <c r="H8569" s="1" t="s">
        <v>337</v>
      </c>
      <c r="I8569" s="1" t="s">
        <v>16</v>
      </c>
      <c r="J8569" s="1" t="s">
        <v>23</v>
      </c>
      <c r="K8569" s="1" t="s">
        <v>16</v>
      </c>
      <c r="L8569" s="1" t="s">
        <v>16</v>
      </c>
      <c r="M8569" s="1" t="s">
        <v>16</v>
      </c>
      <c r="N8569" s="1" t="s">
        <v>16</v>
      </c>
      <c r="O8569" s="1">
        <v>71.2</v>
      </c>
      <c r="P8569" s="1">
        <v>1.0</v>
      </c>
    </row>
    <row r="8570">
      <c r="A8570" s="1" t="s">
        <v>29</v>
      </c>
      <c r="B8570" s="1" t="s">
        <v>10935</v>
      </c>
      <c r="C8570" s="2" t="s">
        <v>10891</v>
      </c>
      <c r="D8570" s="1" t="s">
        <v>19</v>
      </c>
      <c r="E857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570" s="1" t="s">
        <v>26</v>
      </c>
      <c r="G8570" s="1" t="s">
        <v>27</v>
      </c>
      <c r="H8570" s="1" t="s">
        <v>28</v>
      </c>
      <c r="I8570" s="1" t="s">
        <v>1230</v>
      </c>
      <c r="J8570" s="1" t="s">
        <v>23</v>
      </c>
      <c r="K8570" s="1" t="s">
        <v>16</v>
      </c>
      <c r="L8570" s="1" t="s">
        <v>16</v>
      </c>
      <c r="M8570" s="1" t="s">
        <v>16</v>
      </c>
      <c r="N8570" s="1" t="s">
        <v>16</v>
      </c>
      <c r="O8570" s="1">
        <v>71.2</v>
      </c>
      <c r="P8570" s="1">
        <v>1.0</v>
      </c>
    </row>
    <row r="8571">
      <c r="A8571" s="1" t="s">
        <v>29</v>
      </c>
      <c r="B8571" s="1" t="s">
        <v>10936</v>
      </c>
      <c r="C8571" s="2" t="s">
        <v>10891</v>
      </c>
      <c r="D8571" s="1" t="s">
        <v>19</v>
      </c>
      <c r="E8571" s="3" t="str">
        <f>HYPERLINK("https://fyndiq.se/produkt/b96aad9902754ebc/", "2-Pack Samsung S23 FE - 9H Härdat Glass - Super Kvalitet 3D")</f>
        <v>2-Pack Samsung S23 FE - 9H Härdat Glass - Super Kvalitet 3D</v>
      </c>
      <c r="F8571" s="1" t="s">
        <v>67</v>
      </c>
      <c r="G8571" s="1" t="s">
        <v>68</v>
      </c>
      <c r="H8571" s="1" t="s">
        <v>69</v>
      </c>
      <c r="I8571" s="1" t="s">
        <v>16</v>
      </c>
      <c r="J8571" s="1" t="s">
        <v>23</v>
      </c>
      <c r="K8571" s="1" t="s">
        <v>16</v>
      </c>
      <c r="L8571" s="1" t="s">
        <v>16</v>
      </c>
      <c r="M8571" s="1" t="s">
        <v>16</v>
      </c>
      <c r="N8571" s="1" t="s">
        <v>16</v>
      </c>
      <c r="O8571" s="1">
        <v>63.2</v>
      </c>
      <c r="P8571" s="1">
        <v>1.0</v>
      </c>
    </row>
    <row r="8572">
      <c r="A8572" s="1" t="s">
        <v>29</v>
      </c>
      <c r="B8572" s="1" t="s">
        <v>10937</v>
      </c>
      <c r="C8572" s="2" t="s">
        <v>10891</v>
      </c>
      <c r="D8572" s="1" t="s">
        <v>19</v>
      </c>
      <c r="E8572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8572" s="1" t="s">
        <v>397</v>
      </c>
      <c r="G8572" s="1" t="s">
        <v>398</v>
      </c>
      <c r="H8572" s="1" t="s">
        <v>399</v>
      </c>
      <c r="I8572" s="1" t="s">
        <v>16</v>
      </c>
      <c r="J8572" s="1" t="s">
        <v>23</v>
      </c>
      <c r="K8572" s="1" t="s">
        <v>16</v>
      </c>
      <c r="L8572" s="1" t="s">
        <v>16</v>
      </c>
      <c r="M8572" s="1" t="s">
        <v>16</v>
      </c>
      <c r="N8572" s="1" t="s">
        <v>16</v>
      </c>
      <c r="O8572" s="1">
        <v>63.2</v>
      </c>
      <c r="P8572" s="1">
        <v>1.0</v>
      </c>
    </row>
    <row r="8573">
      <c r="A8573" s="1" t="s">
        <v>29</v>
      </c>
      <c r="B8573" s="1" t="s">
        <v>10938</v>
      </c>
      <c r="C8573" s="2" t="s">
        <v>10891</v>
      </c>
      <c r="D8573" s="1" t="s">
        <v>19</v>
      </c>
      <c r="E8573" s="3" t="str">
        <f>HYPERLINK("https://fyndiq.se/produkt/56c72c0ba5f749b5/", "2-Pack SAMSUNG S24 Skärmskydd - Härdat Glas 9H - Super kvalitet 3D")</f>
        <v>2-Pack SAMSUNG S24 Skärmskydd - Härdat Glas 9H - Super kvalitet 3D</v>
      </c>
      <c r="F8573" s="1" t="s">
        <v>263</v>
      </c>
      <c r="G8573" s="1" t="s">
        <v>264</v>
      </c>
      <c r="H8573" s="1" t="s">
        <v>265</v>
      </c>
      <c r="I8573" s="1" t="s">
        <v>16</v>
      </c>
      <c r="J8573" s="1" t="s">
        <v>23</v>
      </c>
      <c r="K8573" s="1" t="s">
        <v>16</v>
      </c>
      <c r="L8573" s="1" t="s">
        <v>16</v>
      </c>
      <c r="M8573" s="1" t="s">
        <v>16</v>
      </c>
      <c r="N8573" s="1" t="s">
        <v>16</v>
      </c>
      <c r="O8573" s="1">
        <v>63.2</v>
      </c>
      <c r="P8573" s="1">
        <v>1.0</v>
      </c>
    </row>
    <row r="8574">
      <c r="A8574" s="1" t="s">
        <v>29</v>
      </c>
      <c r="B8574" s="1" t="s">
        <v>10939</v>
      </c>
      <c r="C8574" s="2" t="s">
        <v>10891</v>
      </c>
      <c r="D8574" s="1" t="s">
        <v>19</v>
      </c>
      <c r="E8574" s="3" t="str">
        <f>HYPERLINK("https://fyndiq.se/produkt/311d90a74d234421/", "2 Pack Xiaomi 12 - Härdat glas 9H-Super kvalitet 3D Skärmskydd")</f>
        <v>2 Pack Xiaomi 12 - Härdat glas 9H-Super kvalitet 3D Skärmskydd</v>
      </c>
      <c r="F8574" s="1" t="s">
        <v>582</v>
      </c>
      <c r="G8574" s="1" t="s">
        <v>583</v>
      </c>
      <c r="H8574" s="1" t="s">
        <v>584</v>
      </c>
      <c r="I8574" s="1" t="s">
        <v>1673</v>
      </c>
      <c r="J8574" s="1" t="s">
        <v>9</v>
      </c>
      <c r="K8574" s="2" t="s">
        <v>7158</v>
      </c>
      <c r="L8574" s="1" t="s">
        <v>5759</v>
      </c>
      <c r="M8574" s="1" t="s">
        <v>16</v>
      </c>
      <c r="N8574" s="1" t="s">
        <v>16</v>
      </c>
      <c r="O8574" s="1">
        <v>63.2</v>
      </c>
      <c r="P8574" s="1">
        <v>1.0</v>
      </c>
    </row>
    <row r="8575">
      <c r="A8575" s="1" t="s">
        <v>29</v>
      </c>
      <c r="B8575" s="1" t="s">
        <v>10940</v>
      </c>
      <c r="C8575" s="2" t="s">
        <v>10891</v>
      </c>
      <c r="D8575" s="1" t="s">
        <v>19</v>
      </c>
      <c r="E8575" s="3" t="str">
        <f>HYPERLINK("https://fyndiq.se/produkt/dca6697b460147fb/", "Säker och Snabb Dubbel USB-billaddare med PD20W &amp; QC3.0")</f>
        <v>Säker och Snabb Dubbel USB-billaddare med PD20W &amp; QC3.0</v>
      </c>
      <c r="F8575" s="1" t="s">
        <v>10270</v>
      </c>
      <c r="G8575" s="1" t="s">
        <v>10271</v>
      </c>
      <c r="H8575" s="1" t="s">
        <v>10272</v>
      </c>
      <c r="I8575" s="1" t="s">
        <v>16</v>
      </c>
      <c r="J8575" s="1" t="s">
        <v>23</v>
      </c>
      <c r="K8575" s="1" t="s">
        <v>16</v>
      </c>
      <c r="L8575" s="1" t="s">
        <v>16</v>
      </c>
      <c r="M8575" s="1" t="s">
        <v>16</v>
      </c>
      <c r="N8575" s="1" t="s">
        <v>16</v>
      </c>
      <c r="O8575" s="1">
        <v>103.2</v>
      </c>
      <c r="P8575" s="1">
        <v>1.0</v>
      </c>
    </row>
    <row r="8576">
      <c r="A8576" s="1" t="s">
        <v>29</v>
      </c>
      <c r="B8576" s="1" t="s">
        <v>10941</v>
      </c>
      <c r="C8576" s="2" t="s">
        <v>10891</v>
      </c>
      <c r="D8576" s="1" t="s">
        <v>19</v>
      </c>
      <c r="E8576" s="3" t="str">
        <f>HYPERLINK("https://fyndiq.se/produkt/66924f1ff238487e/", "2-Pack GOOGLE PIXEL 7A Skärmskydd - Härdat Glas 9H - Super kvalitet 3D")</f>
        <v>2-Pack GOOGLE PIXEL 7A Skärmskydd - Härdat Glas 9H - Super kvalitet 3D</v>
      </c>
      <c r="F8576" s="1" t="s">
        <v>315</v>
      </c>
      <c r="G8576" s="1" t="s">
        <v>316</v>
      </c>
      <c r="H8576" s="1" t="s">
        <v>317</v>
      </c>
      <c r="I8576" s="1" t="s">
        <v>16</v>
      </c>
      <c r="J8576" s="1" t="s">
        <v>23</v>
      </c>
      <c r="K8576" s="1" t="s">
        <v>16</v>
      </c>
      <c r="L8576" s="1" t="s">
        <v>16</v>
      </c>
      <c r="M8576" s="1" t="s">
        <v>16</v>
      </c>
      <c r="N8576" s="1" t="s">
        <v>16</v>
      </c>
      <c r="O8576" s="1">
        <v>63.2</v>
      </c>
      <c r="P8576" s="1">
        <v>1.0</v>
      </c>
    </row>
    <row r="8577">
      <c r="A8577" s="1" t="s">
        <v>29</v>
      </c>
      <c r="B8577" s="1" t="s">
        <v>10942</v>
      </c>
      <c r="C8577" s="2" t="s">
        <v>10891</v>
      </c>
      <c r="D8577" s="1" t="s">
        <v>19</v>
      </c>
      <c r="E8577" s="3" t="str">
        <f t="shared" ref="E8577:E8578" si="200">HYPERLINK("https://fyndiq.se/produkt/56c72c0ba5f749b5/", "2-Pack SAMSUNG S24 Skärmskydd - Härdat Glas 9H - Super kvalitet 3D")</f>
        <v>2-Pack SAMSUNG S24 Skärmskydd - Härdat Glas 9H - Super kvalitet 3D</v>
      </c>
      <c r="F8577" s="1" t="s">
        <v>263</v>
      </c>
      <c r="G8577" s="1" t="s">
        <v>264</v>
      </c>
      <c r="H8577" s="1" t="s">
        <v>265</v>
      </c>
      <c r="I8577" s="1" t="s">
        <v>16</v>
      </c>
      <c r="J8577" s="1" t="s">
        <v>23</v>
      </c>
      <c r="K8577" s="1" t="s">
        <v>16</v>
      </c>
      <c r="L8577" s="1" t="s">
        <v>16</v>
      </c>
      <c r="M8577" s="1" t="s">
        <v>16</v>
      </c>
      <c r="N8577" s="1" t="s">
        <v>16</v>
      </c>
      <c r="O8577" s="1">
        <v>63.2</v>
      </c>
      <c r="P8577" s="1">
        <v>1.0</v>
      </c>
    </row>
    <row r="8578">
      <c r="A8578" s="1" t="s">
        <v>29</v>
      </c>
      <c r="B8578" s="1" t="s">
        <v>10943</v>
      </c>
      <c r="C8578" s="2" t="s">
        <v>10891</v>
      </c>
      <c r="D8578" s="1" t="s">
        <v>19</v>
      </c>
      <c r="E8578" s="3" t="str">
        <f t="shared" si="200"/>
        <v>2-Pack SAMSUNG S24 Skärmskydd - Härdat Glas 9H - Super kvalitet 3D</v>
      </c>
      <c r="F8578" s="1" t="s">
        <v>263</v>
      </c>
      <c r="G8578" s="1" t="s">
        <v>264</v>
      </c>
      <c r="H8578" s="1" t="s">
        <v>265</v>
      </c>
      <c r="I8578" s="1" t="s">
        <v>16</v>
      </c>
      <c r="J8578" s="1" t="s">
        <v>23</v>
      </c>
      <c r="K8578" s="1" t="s">
        <v>16</v>
      </c>
      <c r="L8578" s="1" t="s">
        <v>16</v>
      </c>
      <c r="M8578" s="1" t="s">
        <v>16</v>
      </c>
      <c r="N8578" s="1" t="s">
        <v>16</v>
      </c>
      <c r="O8578" s="1">
        <v>63.2</v>
      </c>
      <c r="P8578" s="1">
        <v>1.0</v>
      </c>
    </row>
    <row r="8579">
      <c r="A8579" s="1" t="s">
        <v>29</v>
      </c>
      <c r="B8579" s="1" t="s">
        <v>10944</v>
      </c>
      <c r="C8579" s="2" t="s">
        <v>10891</v>
      </c>
      <c r="D8579" s="1" t="s">
        <v>19</v>
      </c>
      <c r="E8579" s="3" t="str">
        <f>HYPERLINK("https://fyndiq.se/produkt/b1caddae2e864477/", "2- Pack Samsung S10 Plus - Härdat Glas 9H - Super Kvalitet 3D")</f>
        <v>2- Pack Samsung S10 Plus - Härdat Glas 9H - Super Kvalitet 3D</v>
      </c>
      <c r="F8579" s="1" t="s">
        <v>477</v>
      </c>
      <c r="G8579" s="1" t="s">
        <v>478</v>
      </c>
      <c r="H8579" s="1" t="s">
        <v>479</v>
      </c>
      <c r="I8579" s="1" t="s">
        <v>16</v>
      </c>
      <c r="J8579" s="1" t="s">
        <v>23</v>
      </c>
      <c r="K8579" s="1" t="s">
        <v>16</v>
      </c>
      <c r="L8579" s="1" t="s">
        <v>16</v>
      </c>
      <c r="M8579" s="1" t="s">
        <v>16</v>
      </c>
      <c r="N8579" s="1" t="s">
        <v>16</v>
      </c>
      <c r="O8579" s="1">
        <v>63.2</v>
      </c>
      <c r="P8579" s="1">
        <v>1.0</v>
      </c>
    </row>
    <row r="8580">
      <c r="A8580" s="1" t="s">
        <v>29</v>
      </c>
      <c r="B8580" s="1" t="s">
        <v>10945</v>
      </c>
      <c r="C8580" s="2" t="s">
        <v>10891</v>
      </c>
      <c r="D8580" s="1" t="s">
        <v>19</v>
      </c>
      <c r="E8580" s="3" t="str">
        <f>HYPERLINK("https://fyndiq.se/produkt/270ab3c9b834466d/", "2-Pack SONY XPERIA 10 V Skärmskydd - Härdat Glas 9H - Super kvalitet 3D")</f>
        <v>2-Pack SONY XPERIA 10 V Skärmskydd - Härdat Glas 9H - Super kvalitet 3D</v>
      </c>
      <c r="F8580" s="1" t="s">
        <v>99</v>
      </c>
      <c r="G8580" s="1" t="s">
        <v>100</v>
      </c>
      <c r="H8580" s="1" t="s">
        <v>101</v>
      </c>
      <c r="I8580" s="1" t="s">
        <v>16</v>
      </c>
      <c r="J8580" s="1" t="s">
        <v>23</v>
      </c>
      <c r="K8580" s="1" t="s">
        <v>16</v>
      </c>
      <c r="L8580" s="1" t="s">
        <v>16</v>
      </c>
      <c r="M8580" s="1" t="s">
        <v>16</v>
      </c>
      <c r="N8580" s="1" t="s">
        <v>16</v>
      </c>
      <c r="O8580" s="1">
        <v>63.2</v>
      </c>
      <c r="P8580" s="1">
        <v>1.0</v>
      </c>
    </row>
    <row r="8581">
      <c r="A8581" s="1" t="s">
        <v>29</v>
      </c>
      <c r="B8581" s="1" t="s">
        <v>10946</v>
      </c>
      <c r="C8581" s="2" t="s">
        <v>10891</v>
      </c>
      <c r="D8581" s="1" t="s">
        <v>19</v>
      </c>
      <c r="E8581" s="3" t="str">
        <f>HYPERLINK("https://fyndiq.se/produkt/56c72c0ba5f749b5/", "2-Pack SAMSUNG S24 Skärmskydd - Härdat Glas 9H - Super kvalitet 3D")</f>
        <v>2-Pack SAMSUNG S24 Skärmskydd - Härdat Glas 9H - Super kvalitet 3D</v>
      </c>
      <c r="F8581" s="1" t="s">
        <v>263</v>
      </c>
      <c r="G8581" s="1" t="s">
        <v>264</v>
      </c>
      <c r="H8581" s="1" t="s">
        <v>265</v>
      </c>
      <c r="I8581" s="1" t="s">
        <v>16</v>
      </c>
      <c r="J8581" s="1" t="s">
        <v>23</v>
      </c>
      <c r="K8581" s="1" t="s">
        <v>16</v>
      </c>
      <c r="L8581" s="1" t="s">
        <v>16</v>
      </c>
      <c r="M8581" s="1" t="s">
        <v>16</v>
      </c>
      <c r="N8581" s="1" t="s">
        <v>16</v>
      </c>
      <c r="O8581" s="1">
        <v>63.2</v>
      </c>
      <c r="P8581" s="1">
        <v>1.0</v>
      </c>
    </row>
    <row r="8582">
      <c r="A8582" s="1" t="s">
        <v>29</v>
      </c>
      <c r="B8582" s="1" t="s">
        <v>10947</v>
      </c>
      <c r="C8582" s="2" t="s">
        <v>10891</v>
      </c>
      <c r="D8582" s="1" t="s">
        <v>19</v>
      </c>
      <c r="E858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582" s="1" t="s">
        <v>103</v>
      </c>
      <c r="G8582" s="1" t="s">
        <v>104</v>
      </c>
      <c r="H8582" s="1" t="s">
        <v>105</v>
      </c>
      <c r="I8582" s="1" t="s">
        <v>16</v>
      </c>
      <c r="J8582" s="1" t="s">
        <v>23</v>
      </c>
      <c r="K8582" s="1" t="s">
        <v>16</v>
      </c>
      <c r="L8582" s="1" t="s">
        <v>16</v>
      </c>
      <c r="M8582" s="1" t="s">
        <v>16</v>
      </c>
      <c r="N8582" s="1" t="s">
        <v>16</v>
      </c>
      <c r="O8582" s="1">
        <v>63.2</v>
      </c>
      <c r="P8582" s="1">
        <v>1.0</v>
      </c>
    </row>
    <row r="8583">
      <c r="A8583" s="1" t="s">
        <v>29</v>
      </c>
      <c r="B8583" s="1" t="s">
        <v>10948</v>
      </c>
      <c r="C8583" s="2" t="s">
        <v>10891</v>
      </c>
      <c r="D8583" s="1" t="s">
        <v>19</v>
      </c>
      <c r="E8583" s="3" t="str">
        <f t="shared" ref="E8583:E8585" si="201">HYPERLINK("https://fyndiq.se/produkt/9e488e35f28b4b0b/", "2-Pack GOOGLE PIXEL 6A Skärmskydd - Härdat Glas 9H - Super kvalitet 3D")</f>
        <v>2-Pack GOOGLE PIXEL 6A Skärmskydd - Härdat Glas 9H - Super kvalitet 3D</v>
      </c>
      <c r="F8583" s="1" t="s">
        <v>196</v>
      </c>
      <c r="G8583" s="1" t="s">
        <v>197</v>
      </c>
      <c r="H8583" s="1" t="s">
        <v>198</v>
      </c>
      <c r="I8583" s="1" t="s">
        <v>16</v>
      </c>
      <c r="J8583" s="1" t="s">
        <v>23</v>
      </c>
      <c r="K8583" s="1" t="s">
        <v>16</v>
      </c>
      <c r="L8583" s="1" t="s">
        <v>16</v>
      </c>
      <c r="M8583" s="1" t="s">
        <v>16</v>
      </c>
      <c r="N8583" s="1" t="s">
        <v>16</v>
      </c>
      <c r="O8583" s="1">
        <v>63.2</v>
      </c>
      <c r="P8583" s="1">
        <v>1.0</v>
      </c>
    </row>
    <row r="8584">
      <c r="A8584" s="1" t="s">
        <v>29</v>
      </c>
      <c r="B8584" s="1" t="s">
        <v>10949</v>
      </c>
      <c r="C8584" s="2" t="s">
        <v>10891</v>
      </c>
      <c r="D8584" s="1" t="s">
        <v>19</v>
      </c>
      <c r="E8584" s="3" t="str">
        <f t="shared" si="201"/>
        <v>2-Pack GOOGLE PIXEL 6A Skärmskydd - Härdat Glas 9H - Super kvalitet 3D</v>
      </c>
      <c r="F8584" s="1" t="s">
        <v>196</v>
      </c>
      <c r="G8584" s="1" t="s">
        <v>197</v>
      </c>
      <c r="H8584" s="1" t="s">
        <v>198</v>
      </c>
      <c r="I8584" s="1" t="s">
        <v>16</v>
      </c>
      <c r="J8584" s="1" t="s">
        <v>23</v>
      </c>
      <c r="K8584" s="1" t="s">
        <v>16</v>
      </c>
      <c r="L8584" s="1" t="s">
        <v>16</v>
      </c>
      <c r="M8584" s="1" t="s">
        <v>16</v>
      </c>
      <c r="N8584" s="1" t="s">
        <v>16</v>
      </c>
      <c r="O8584" s="1">
        <v>63.2</v>
      </c>
      <c r="P8584" s="1">
        <v>1.0</v>
      </c>
    </row>
    <row r="8585">
      <c r="A8585" s="1" t="s">
        <v>29</v>
      </c>
      <c r="B8585" s="1" t="s">
        <v>10950</v>
      </c>
      <c r="C8585" s="2" t="s">
        <v>10891</v>
      </c>
      <c r="D8585" s="1" t="s">
        <v>19</v>
      </c>
      <c r="E8585" s="3" t="str">
        <f t="shared" si="201"/>
        <v>2-Pack GOOGLE PIXEL 6A Skärmskydd - Härdat Glas 9H - Super kvalitet 3D</v>
      </c>
      <c r="F8585" s="1" t="s">
        <v>196</v>
      </c>
      <c r="G8585" s="1" t="s">
        <v>197</v>
      </c>
      <c r="H8585" s="1" t="s">
        <v>198</v>
      </c>
      <c r="I8585" s="1" t="s">
        <v>16</v>
      </c>
      <c r="J8585" s="1" t="s">
        <v>23</v>
      </c>
      <c r="K8585" s="1" t="s">
        <v>16</v>
      </c>
      <c r="L8585" s="1" t="s">
        <v>16</v>
      </c>
      <c r="M8585" s="1" t="s">
        <v>16</v>
      </c>
      <c r="N8585" s="1" t="s">
        <v>16</v>
      </c>
      <c r="O8585" s="1">
        <v>63.2</v>
      </c>
      <c r="P8585" s="1">
        <v>1.0</v>
      </c>
    </row>
    <row r="8586">
      <c r="A8586" s="1" t="s">
        <v>29</v>
      </c>
      <c r="B8586" s="1" t="s">
        <v>10951</v>
      </c>
      <c r="C8586" s="2" t="s">
        <v>10891</v>
      </c>
      <c r="D8586" s="1" t="s">
        <v>19</v>
      </c>
      <c r="E8586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8586" s="1" t="s">
        <v>2858</v>
      </c>
      <c r="G8586" s="1" t="s">
        <v>2859</v>
      </c>
      <c r="H8586" s="1" t="s">
        <v>2860</v>
      </c>
      <c r="I8586" s="1" t="s">
        <v>16</v>
      </c>
      <c r="J8586" s="1" t="s">
        <v>23</v>
      </c>
      <c r="K8586" s="1" t="s">
        <v>16</v>
      </c>
      <c r="L8586" s="1" t="s">
        <v>16</v>
      </c>
      <c r="M8586" s="1" t="s">
        <v>16</v>
      </c>
      <c r="N8586" s="1" t="s">
        <v>16</v>
      </c>
      <c r="O8586" s="1">
        <v>63.2</v>
      </c>
      <c r="P8586" s="1">
        <v>1.0</v>
      </c>
    </row>
    <row r="8587">
      <c r="A8587" s="1" t="s">
        <v>29</v>
      </c>
      <c r="B8587" s="1" t="s">
        <v>10952</v>
      </c>
      <c r="C8587" s="2" t="s">
        <v>10891</v>
      </c>
      <c r="D8587" s="1" t="s">
        <v>19</v>
      </c>
      <c r="E8587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8587" s="1" t="s">
        <v>1278</v>
      </c>
      <c r="G8587" s="1" t="s">
        <v>1279</v>
      </c>
      <c r="H8587" s="1" t="s">
        <v>1280</v>
      </c>
      <c r="I8587" s="1" t="s">
        <v>16</v>
      </c>
      <c r="J8587" s="1" t="s">
        <v>23</v>
      </c>
      <c r="K8587" s="1" t="s">
        <v>16</v>
      </c>
      <c r="L8587" s="1" t="s">
        <v>16</v>
      </c>
      <c r="M8587" s="1" t="s">
        <v>16</v>
      </c>
      <c r="N8587" s="1" t="s">
        <v>16</v>
      </c>
      <c r="O8587" s="1">
        <v>55.2</v>
      </c>
      <c r="P8587" s="1">
        <v>1.0</v>
      </c>
    </row>
    <row r="8588">
      <c r="A8588" s="1" t="s">
        <v>29</v>
      </c>
      <c r="B8588" s="1" t="s">
        <v>10953</v>
      </c>
      <c r="C8588" s="2" t="s">
        <v>10891</v>
      </c>
      <c r="D8588" s="1" t="s">
        <v>19</v>
      </c>
      <c r="E858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588" s="1" t="s">
        <v>51</v>
      </c>
      <c r="G8588" s="1" t="s">
        <v>52</v>
      </c>
      <c r="H8588" s="1" t="s">
        <v>53</v>
      </c>
      <c r="I8588" s="1" t="s">
        <v>16</v>
      </c>
      <c r="J8588" s="1" t="s">
        <v>23</v>
      </c>
      <c r="K8588" s="1" t="s">
        <v>16</v>
      </c>
      <c r="L8588" s="1" t="s">
        <v>16</v>
      </c>
      <c r="M8588" s="1" t="s">
        <v>16</v>
      </c>
      <c r="N8588" s="1" t="s">
        <v>16</v>
      </c>
      <c r="O8588" s="1">
        <v>87.2</v>
      </c>
      <c r="P8588" s="1">
        <v>1.0</v>
      </c>
    </row>
    <row r="8589">
      <c r="A8589" s="1" t="s">
        <v>29</v>
      </c>
      <c r="B8589" s="1" t="s">
        <v>10954</v>
      </c>
      <c r="C8589" s="2" t="s">
        <v>10891</v>
      </c>
      <c r="D8589" s="1" t="s">
        <v>19</v>
      </c>
      <c r="E8589" s="3" t="str">
        <f>HYPERLINK("https://fyndiq.se/produkt/56c72c0ba5f749b5/", "2-Pack SAMSUNG S24 Skärmskydd - Härdat Glas 9H - Super kvalitet 3D")</f>
        <v>2-Pack SAMSUNG S24 Skärmskydd - Härdat Glas 9H - Super kvalitet 3D</v>
      </c>
      <c r="F8589" s="1" t="s">
        <v>263</v>
      </c>
      <c r="G8589" s="1" t="s">
        <v>264</v>
      </c>
      <c r="H8589" s="1" t="s">
        <v>265</v>
      </c>
      <c r="I8589" s="1" t="s">
        <v>16</v>
      </c>
      <c r="J8589" s="1" t="s">
        <v>23</v>
      </c>
      <c r="K8589" s="1" t="s">
        <v>16</v>
      </c>
      <c r="L8589" s="1" t="s">
        <v>16</v>
      </c>
      <c r="M8589" s="1" t="s">
        <v>16</v>
      </c>
      <c r="N8589" s="1" t="s">
        <v>16</v>
      </c>
      <c r="O8589" s="1">
        <v>63.2</v>
      </c>
      <c r="P8589" s="1">
        <v>1.0</v>
      </c>
    </row>
    <row r="8590">
      <c r="A8590" s="1" t="s">
        <v>29</v>
      </c>
      <c r="B8590" s="1" t="s">
        <v>10955</v>
      </c>
      <c r="C8590" s="2" t="s">
        <v>10891</v>
      </c>
      <c r="D8590" s="1" t="s">
        <v>19</v>
      </c>
      <c r="E8590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590" s="1" t="s">
        <v>51</v>
      </c>
      <c r="G8590" s="1" t="s">
        <v>52</v>
      </c>
      <c r="H8590" s="1" t="s">
        <v>53</v>
      </c>
      <c r="I8590" s="1" t="s">
        <v>16</v>
      </c>
      <c r="J8590" s="1" t="s">
        <v>23</v>
      </c>
      <c r="K8590" s="1" t="s">
        <v>16</v>
      </c>
      <c r="L8590" s="1" t="s">
        <v>16</v>
      </c>
      <c r="M8590" s="1" t="s">
        <v>16</v>
      </c>
      <c r="N8590" s="1" t="s">
        <v>16</v>
      </c>
      <c r="O8590" s="1">
        <v>87.2</v>
      </c>
      <c r="P8590" s="1">
        <v>1.0</v>
      </c>
    </row>
    <row r="8591">
      <c r="A8591" s="1" t="s">
        <v>29</v>
      </c>
      <c r="B8591" s="1" t="s">
        <v>10956</v>
      </c>
      <c r="C8591" s="2" t="s">
        <v>10891</v>
      </c>
      <c r="D8591" s="1" t="s">
        <v>19</v>
      </c>
      <c r="E8591" s="3" t="str">
        <f>HYPERLINK("https://fyndiq.se/produkt/4a37a66aa49247d0/", "Samsung S21 FE - 9H Härdat Glass - Super Kvalitet 3D")</f>
        <v>Samsung S21 FE - 9H Härdat Glass - Super Kvalitet 3D</v>
      </c>
      <c r="F8591" s="1" t="s">
        <v>4338</v>
      </c>
      <c r="G8591" s="1" t="s">
        <v>4339</v>
      </c>
      <c r="H8591" s="1" t="s">
        <v>4340</v>
      </c>
      <c r="I8591" s="1" t="s">
        <v>1230</v>
      </c>
      <c r="J8591" s="1" t="s">
        <v>9</v>
      </c>
      <c r="K8591" s="2" t="s">
        <v>9069</v>
      </c>
      <c r="L8591" s="1" t="s">
        <v>2602</v>
      </c>
      <c r="M8591" s="1" t="s">
        <v>16</v>
      </c>
      <c r="N8591" s="1" t="s">
        <v>16</v>
      </c>
      <c r="O8591" s="1">
        <v>55.2</v>
      </c>
      <c r="P8591" s="1">
        <v>1.0</v>
      </c>
    </row>
    <row r="8592">
      <c r="A8592" s="1" t="s">
        <v>29</v>
      </c>
      <c r="B8592" s="1" t="s">
        <v>10957</v>
      </c>
      <c r="C8592" s="2" t="s">
        <v>10891</v>
      </c>
      <c r="D8592" s="1" t="s">
        <v>19</v>
      </c>
      <c r="E8592" s="3" t="str">
        <f>HYPERLINK("https://fyndiq.se/produkt/56c72c0ba5f749b5/", "2-Pack SAMSUNG S24 Skärmskydd - Härdat Glas 9H - Super kvalitet 3D")</f>
        <v>2-Pack SAMSUNG S24 Skärmskydd - Härdat Glas 9H - Super kvalitet 3D</v>
      </c>
      <c r="F8592" s="1" t="s">
        <v>263</v>
      </c>
      <c r="G8592" s="1" t="s">
        <v>264</v>
      </c>
      <c r="H8592" s="1" t="s">
        <v>265</v>
      </c>
      <c r="I8592" s="1" t="s">
        <v>16</v>
      </c>
      <c r="J8592" s="1" t="s">
        <v>23</v>
      </c>
      <c r="K8592" s="1" t="s">
        <v>16</v>
      </c>
      <c r="L8592" s="1" t="s">
        <v>16</v>
      </c>
      <c r="M8592" s="1" t="s">
        <v>16</v>
      </c>
      <c r="N8592" s="1" t="s">
        <v>16</v>
      </c>
      <c r="O8592" s="1">
        <v>63.2</v>
      </c>
      <c r="P8592" s="1">
        <v>1.0</v>
      </c>
    </row>
    <row r="8593">
      <c r="A8593" s="1" t="s">
        <v>29</v>
      </c>
      <c r="B8593" s="1" t="s">
        <v>10958</v>
      </c>
      <c r="C8593" s="2" t="s">
        <v>10891</v>
      </c>
      <c r="D8593" s="1" t="s">
        <v>19</v>
      </c>
      <c r="E8593" s="3" t="str">
        <f>HYPERLINK("https://fyndiq.se/produkt/ef10e4ba492c46df/", "2-Pack Samsung S23 FE 5G - 9H Härdat Glass - Super Kvalitet 3D")</f>
        <v>2-Pack Samsung S23 FE 5G - 9H Härdat Glass - Super Kvalitet 3D</v>
      </c>
      <c r="F8593" s="1" t="s">
        <v>2521</v>
      </c>
      <c r="G8593" s="1" t="s">
        <v>2522</v>
      </c>
      <c r="H8593" s="1" t="s">
        <v>2523</v>
      </c>
      <c r="I8593" s="1" t="s">
        <v>16</v>
      </c>
      <c r="J8593" s="1" t="s">
        <v>23</v>
      </c>
      <c r="K8593" s="1" t="s">
        <v>16</v>
      </c>
      <c r="L8593" s="1" t="s">
        <v>16</v>
      </c>
      <c r="M8593" s="1" t="s">
        <v>16</v>
      </c>
      <c r="N8593" s="1" t="s">
        <v>16</v>
      </c>
      <c r="O8593" s="1">
        <v>63.2</v>
      </c>
      <c r="P8593" s="1">
        <v>1.0</v>
      </c>
    </row>
    <row r="8594">
      <c r="A8594" s="1" t="s">
        <v>29</v>
      </c>
      <c r="B8594" s="1" t="s">
        <v>10959</v>
      </c>
      <c r="C8594" s="2" t="s">
        <v>10891</v>
      </c>
      <c r="D8594" s="1" t="s">
        <v>19</v>
      </c>
      <c r="E8594" s="3" t="str">
        <f>HYPERLINK("https://fyndiq.se/produkt/a871a7da0b2249a8/", "2-Pack Iphone 11 Pro Max - 9H Härdat Glass - Top Kvalitet")</f>
        <v>2-Pack Iphone 11 Pro Max - 9H Härdat Glass - Top Kvalitet</v>
      </c>
      <c r="F8594" s="1" t="s">
        <v>559</v>
      </c>
      <c r="G8594" s="1" t="s">
        <v>560</v>
      </c>
      <c r="H8594" s="1" t="s">
        <v>561</v>
      </c>
      <c r="I8594" s="1" t="s">
        <v>16</v>
      </c>
      <c r="J8594" s="1" t="s">
        <v>23</v>
      </c>
      <c r="K8594" s="1" t="s">
        <v>16</v>
      </c>
      <c r="L8594" s="1" t="s">
        <v>16</v>
      </c>
      <c r="M8594" s="1" t="s">
        <v>16</v>
      </c>
      <c r="N8594" s="1" t="s">
        <v>16</v>
      </c>
      <c r="O8594" s="1">
        <v>47.2</v>
      </c>
      <c r="P8594" s="1">
        <v>1.0</v>
      </c>
    </row>
    <row r="8595">
      <c r="A8595" s="1" t="s">
        <v>29</v>
      </c>
      <c r="B8595" s="1" t="s">
        <v>10960</v>
      </c>
      <c r="C8595" s="2" t="s">
        <v>10891</v>
      </c>
      <c r="D8595" s="1" t="s">
        <v>19</v>
      </c>
      <c r="E8595" s="3" t="str">
        <f>HYPERLINK("https://fyndiq.se/produkt/d2c30baa04ab483c/", "2-Pack Samsung A22 5G Skärmskydd - Härdat Glas 9H - Super kvalitet 3D")</f>
        <v>2-Pack Samsung A22 5G Skärmskydd - Härdat Glas 9H - Super kvalitet 3D</v>
      </c>
      <c r="F8595" s="1" t="s">
        <v>1273</v>
      </c>
      <c r="G8595" s="1" t="s">
        <v>1274</v>
      </c>
      <c r="H8595" s="1" t="s">
        <v>1275</v>
      </c>
      <c r="I8595" s="1" t="s">
        <v>1230</v>
      </c>
      <c r="J8595" s="1" t="s">
        <v>9</v>
      </c>
      <c r="K8595" s="2" t="s">
        <v>8873</v>
      </c>
      <c r="L8595" s="1" t="s">
        <v>2602</v>
      </c>
      <c r="M8595" s="1" t="s">
        <v>16</v>
      </c>
      <c r="N8595" s="1" t="s">
        <v>16</v>
      </c>
      <c r="O8595" s="1">
        <v>63.2</v>
      </c>
      <c r="P8595" s="1">
        <v>1.0</v>
      </c>
    </row>
    <row r="8596">
      <c r="A8596" s="1" t="s">
        <v>29</v>
      </c>
      <c r="B8596" s="1" t="s">
        <v>10961</v>
      </c>
      <c r="C8596" s="2" t="s">
        <v>10891</v>
      </c>
      <c r="D8596" s="1" t="s">
        <v>19</v>
      </c>
      <c r="E8596" s="3" t="str">
        <f>HYPERLINK("https://fyndiq.se/produkt/56c72c0ba5f749b5/", "2-Pack SAMSUNG S24 Skärmskydd - Härdat Glas 9H - Super kvalitet 3D")</f>
        <v>2-Pack SAMSUNG S24 Skärmskydd - Härdat Glas 9H - Super kvalitet 3D</v>
      </c>
      <c r="F8596" s="1" t="s">
        <v>263</v>
      </c>
      <c r="G8596" s="1" t="s">
        <v>264</v>
      </c>
      <c r="H8596" s="1" t="s">
        <v>265</v>
      </c>
      <c r="I8596" s="1" t="s">
        <v>1230</v>
      </c>
      <c r="J8596" s="1" t="s">
        <v>23</v>
      </c>
      <c r="K8596" s="1" t="s">
        <v>16</v>
      </c>
      <c r="L8596" s="1" t="s">
        <v>16</v>
      </c>
      <c r="M8596" s="1" t="s">
        <v>16</v>
      </c>
      <c r="N8596" s="1" t="s">
        <v>16</v>
      </c>
      <c r="O8596" s="1">
        <v>63.2</v>
      </c>
      <c r="P8596" s="1">
        <v>1.0</v>
      </c>
    </row>
    <row r="8597">
      <c r="A8597" s="1" t="s">
        <v>29</v>
      </c>
      <c r="B8597" s="1" t="s">
        <v>10962</v>
      </c>
      <c r="C8597" s="2" t="s">
        <v>10891</v>
      </c>
      <c r="D8597" s="1" t="s">
        <v>19</v>
      </c>
      <c r="E8597" s="3" t="str">
        <f>HYPERLINK("https://fyndiq.se/produkt/3d51d3faa7b24e28/", "2-Pack SONY XPERIA 5 V Skärmskydd - Härdat Glas 9H - Super kvalitet 3D")</f>
        <v>2-Pack SONY XPERIA 5 V Skärmskydd - Härdat Glas 9H - Super kvalitet 3D</v>
      </c>
      <c r="F8597" s="1" t="s">
        <v>136</v>
      </c>
      <c r="G8597" s="1" t="s">
        <v>137</v>
      </c>
      <c r="H8597" s="1" t="s">
        <v>138</v>
      </c>
      <c r="I8597" s="1" t="s">
        <v>16</v>
      </c>
      <c r="J8597" s="1" t="s">
        <v>23</v>
      </c>
      <c r="K8597" s="1" t="s">
        <v>16</v>
      </c>
      <c r="L8597" s="1" t="s">
        <v>16</v>
      </c>
      <c r="M8597" s="1" t="s">
        <v>16</v>
      </c>
      <c r="N8597" s="1" t="s">
        <v>16</v>
      </c>
      <c r="O8597" s="1">
        <v>63.2</v>
      </c>
      <c r="P8597" s="1">
        <v>1.0</v>
      </c>
    </row>
    <row r="8598">
      <c r="A8598" s="1" t="s">
        <v>29</v>
      </c>
      <c r="B8598" s="1" t="s">
        <v>10963</v>
      </c>
      <c r="C8598" s="2" t="s">
        <v>10891</v>
      </c>
      <c r="D8598" s="1" t="s">
        <v>19</v>
      </c>
      <c r="E8598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8598" s="1" t="s">
        <v>4440</v>
      </c>
      <c r="G8598" s="1" t="s">
        <v>4441</v>
      </c>
      <c r="H8598" s="1" t="s">
        <v>4442</v>
      </c>
      <c r="I8598" s="1" t="s">
        <v>16</v>
      </c>
      <c r="J8598" s="1" t="s">
        <v>23</v>
      </c>
      <c r="K8598" s="1" t="s">
        <v>16</v>
      </c>
      <c r="L8598" s="1" t="s">
        <v>16</v>
      </c>
      <c r="M8598" s="1" t="s">
        <v>16</v>
      </c>
      <c r="N8598" s="1" t="s">
        <v>16</v>
      </c>
      <c r="O8598" s="1">
        <v>71.2</v>
      </c>
      <c r="P8598" s="1">
        <v>1.0</v>
      </c>
    </row>
    <row r="8599">
      <c r="A8599" s="1" t="s">
        <v>29</v>
      </c>
      <c r="B8599" s="1" t="s">
        <v>10964</v>
      </c>
      <c r="C8599" s="2" t="s">
        <v>10891</v>
      </c>
      <c r="D8599" s="1" t="s">
        <v>19</v>
      </c>
      <c r="E8599" s="3" t="str">
        <f>HYPERLINK("https://fyndiq.se/produkt/25f0cdd79c584eb9/", "2-Pack Privacy Skärmskydd For Xiaomi Mi 10T Pro - Härdat Glas 9H - Super Kvalitet 3D")</f>
        <v>2-Pack Privacy Skärmskydd For Xiaomi Mi 10T Pro - Härdat Glas 9H - Super Kvalitet 3D</v>
      </c>
      <c r="F8599" s="1" t="s">
        <v>4329</v>
      </c>
      <c r="G8599" s="1" t="s">
        <v>4330</v>
      </c>
      <c r="H8599" s="1" t="s">
        <v>4331</v>
      </c>
      <c r="I8599" s="1" t="s">
        <v>16</v>
      </c>
      <c r="J8599" s="1" t="s">
        <v>23</v>
      </c>
      <c r="K8599" s="1" t="s">
        <v>16</v>
      </c>
      <c r="L8599" s="1" t="s">
        <v>16</v>
      </c>
      <c r="M8599" s="1" t="s">
        <v>16</v>
      </c>
      <c r="N8599" s="1" t="s">
        <v>16</v>
      </c>
      <c r="O8599" s="1">
        <v>79.2</v>
      </c>
      <c r="P8599" s="1">
        <v>1.0</v>
      </c>
    </row>
    <row r="8600">
      <c r="A8600" s="1" t="s">
        <v>29</v>
      </c>
      <c r="B8600" s="1" t="s">
        <v>10965</v>
      </c>
      <c r="C8600" s="2" t="s">
        <v>10891</v>
      </c>
      <c r="D8600" s="1" t="s">
        <v>19</v>
      </c>
      <c r="E8600" s="3" t="str">
        <f>HYPERLINK("https://fyndiq.se/produkt/1e8f6bb5ed7344de/", "2-Pack Samsung Galaxy s10 Plus - Härdat glas 9H - Super kvalitet")</f>
        <v>2-Pack Samsung Galaxy s10 Plus - Härdat glas 9H - Super kvalitet</v>
      </c>
      <c r="F8600" s="1" t="s">
        <v>1508</v>
      </c>
      <c r="G8600" s="1" t="s">
        <v>1509</v>
      </c>
      <c r="H8600" s="1" t="s">
        <v>1510</v>
      </c>
      <c r="I8600" s="1" t="s">
        <v>1230</v>
      </c>
      <c r="J8600" s="1" t="s">
        <v>23</v>
      </c>
      <c r="K8600" s="1" t="s">
        <v>16</v>
      </c>
      <c r="L8600" s="1" t="s">
        <v>16</v>
      </c>
      <c r="M8600" s="1" t="s">
        <v>16</v>
      </c>
      <c r="N8600" s="1" t="s">
        <v>16</v>
      </c>
      <c r="O8600" s="1">
        <v>63.2</v>
      </c>
      <c r="P8600" s="1">
        <v>1.0</v>
      </c>
    </row>
    <row r="8601">
      <c r="A8601" s="1" t="s">
        <v>29</v>
      </c>
      <c r="B8601" s="1" t="s">
        <v>10966</v>
      </c>
      <c r="C8601" s="2" t="s">
        <v>10891</v>
      </c>
      <c r="D8601" s="1" t="s">
        <v>19</v>
      </c>
      <c r="E8601" s="3" t="str">
        <f>HYPERLINK("https://fyndiq.se/produkt/42d6995a7328489e/", "2-Pack Sony Xperia 10 V - Härdat Glas 9H - Super Kvalitet 3D Skärmskydd")</f>
        <v>2-Pack Sony Xperia 10 V - Härdat Glas 9H - Super Kvalitet 3D Skärmskydd</v>
      </c>
      <c r="F8601" s="1" t="s">
        <v>3643</v>
      </c>
      <c r="G8601" s="1" t="s">
        <v>3644</v>
      </c>
      <c r="H8601" s="1" t="s">
        <v>3645</v>
      </c>
      <c r="I8601" s="1" t="s">
        <v>1311</v>
      </c>
      <c r="J8601" s="1" t="s">
        <v>9</v>
      </c>
      <c r="K8601" s="2" t="s">
        <v>9190</v>
      </c>
      <c r="L8601" s="1" t="s">
        <v>2650</v>
      </c>
      <c r="M8601" s="1" t="s">
        <v>16</v>
      </c>
      <c r="N8601" s="1" t="s">
        <v>16</v>
      </c>
      <c r="O8601" s="1">
        <v>71.2</v>
      </c>
      <c r="P8601" s="1">
        <v>1.0</v>
      </c>
    </row>
    <row r="8602">
      <c r="A8602" s="1" t="s">
        <v>29</v>
      </c>
      <c r="B8602" s="1" t="s">
        <v>10967</v>
      </c>
      <c r="C8602" s="2" t="s">
        <v>10891</v>
      </c>
      <c r="D8602" s="1" t="s">
        <v>19</v>
      </c>
      <c r="E860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602" s="1" t="s">
        <v>26</v>
      </c>
      <c r="G8602" s="1" t="s">
        <v>27</v>
      </c>
      <c r="H8602" s="1" t="s">
        <v>28</v>
      </c>
      <c r="I8602" s="1" t="s">
        <v>16</v>
      </c>
      <c r="J8602" s="1" t="s">
        <v>23</v>
      </c>
      <c r="K8602" s="1" t="s">
        <v>16</v>
      </c>
      <c r="L8602" s="1" t="s">
        <v>16</v>
      </c>
      <c r="M8602" s="1" t="s">
        <v>16</v>
      </c>
      <c r="N8602" s="1" t="s">
        <v>16</v>
      </c>
      <c r="O8602" s="1">
        <v>71.2</v>
      </c>
      <c r="P8602" s="1">
        <v>1.0</v>
      </c>
    </row>
    <row r="8603">
      <c r="A8603" s="1" t="s">
        <v>29</v>
      </c>
      <c r="B8603" s="1" t="s">
        <v>10968</v>
      </c>
      <c r="C8603" s="2" t="s">
        <v>10891</v>
      </c>
      <c r="D8603" s="1" t="s">
        <v>19</v>
      </c>
      <c r="E8603" s="3" t="str">
        <f>HYPERLINK("https://fyndiq.se/produkt/0f244212ec124dcd/", "2 Pack OnePlus 9 5G - Härdat glas 9H - Super kvalitet 3D Skärmskydd")</f>
        <v>2 Pack OnePlus 9 5G - Härdat glas 9H - Super kvalitet 3D Skärmskydd</v>
      </c>
      <c r="F8603" s="1" t="s">
        <v>803</v>
      </c>
      <c r="G8603" s="1" t="s">
        <v>804</v>
      </c>
      <c r="H8603" s="1" t="s">
        <v>805</v>
      </c>
      <c r="I8603" s="1" t="s">
        <v>16</v>
      </c>
      <c r="J8603" s="1" t="s">
        <v>23</v>
      </c>
      <c r="K8603" s="1" t="s">
        <v>16</v>
      </c>
      <c r="L8603" s="1" t="s">
        <v>16</v>
      </c>
      <c r="M8603" s="1" t="s">
        <v>16</v>
      </c>
      <c r="N8603" s="1" t="s">
        <v>16</v>
      </c>
      <c r="O8603" s="1">
        <v>63.2</v>
      </c>
      <c r="P8603" s="1">
        <v>1.0</v>
      </c>
    </row>
    <row r="8604">
      <c r="A8604" s="1" t="s">
        <v>29</v>
      </c>
      <c r="B8604" s="1" t="s">
        <v>10969</v>
      </c>
      <c r="C8604" s="2" t="s">
        <v>10891</v>
      </c>
      <c r="D8604" s="1" t="s">
        <v>19</v>
      </c>
      <c r="E8604" s="3" t="str">
        <f>HYPERLINK("https://fyndiq.se/produkt/e6085c39be274bf8/", "2-Pack GOOGLE PIXEL 7 Skärmskydd - Härdat Glas 9H - Super kvalitet 3D")</f>
        <v>2-Pack GOOGLE PIXEL 7 Skärmskydd - Härdat Glas 9H - Super kvalitet 3D</v>
      </c>
      <c r="F8604" s="1" t="s">
        <v>675</v>
      </c>
      <c r="G8604" s="1" t="s">
        <v>676</v>
      </c>
      <c r="H8604" s="1" t="s">
        <v>677</v>
      </c>
      <c r="I8604" s="1" t="s">
        <v>16</v>
      </c>
      <c r="J8604" s="1" t="s">
        <v>23</v>
      </c>
      <c r="K8604" s="1" t="s">
        <v>16</v>
      </c>
      <c r="L8604" s="1" t="s">
        <v>16</v>
      </c>
      <c r="M8604" s="1" t="s">
        <v>16</v>
      </c>
      <c r="N8604" s="1" t="s">
        <v>16</v>
      </c>
      <c r="O8604" s="1">
        <v>63.2</v>
      </c>
      <c r="P8604" s="1">
        <v>1.0</v>
      </c>
    </row>
    <row r="8605">
      <c r="A8605" s="1" t="s">
        <v>29</v>
      </c>
      <c r="B8605" s="1" t="s">
        <v>10970</v>
      </c>
      <c r="C8605" s="2" t="s">
        <v>10891</v>
      </c>
      <c r="D8605" s="1" t="s">
        <v>19</v>
      </c>
      <c r="E8605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8605" s="1" t="s">
        <v>1377</v>
      </c>
      <c r="G8605" s="1" t="s">
        <v>1378</v>
      </c>
      <c r="H8605" s="1" t="s">
        <v>1379</v>
      </c>
      <c r="I8605" s="1" t="s">
        <v>16</v>
      </c>
      <c r="J8605" s="1" t="s">
        <v>23</v>
      </c>
      <c r="K8605" s="1" t="s">
        <v>16</v>
      </c>
      <c r="L8605" s="1" t="s">
        <v>16</v>
      </c>
      <c r="M8605" s="1" t="s">
        <v>16</v>
      </c>
      <c r="N8605" s="1" t="s">
        <v>16</v>
      </c>
      <c r="O8605" s="1">
        <v>79.2</v>
      </c>
      <c r="P8605" s="1">
        <v>1.0</v>
      </c>
    </row>
    <row r="8606">
      <c r="A8606" s="1" t="s">
        <v>29</v>
      </c>
      <c r="B8606" s="1" t="s">
        <v>10971</v>
      </c>
      <c r="C8606" s="2" t="s">
        <v>10891</v>
      </c>
      <c r="D8606" s="1" t="s">
        <v>19</v>
      </c>
      <c r="E860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606" s="1" t="s">
        <v>977</v>
      </c>
      <c r="G8606" s="1" t="s">
        <v>978</v>
      </c>
      <c r="H8606" s="1" t="s">
        <v>979</v>
      </c>
      <c r="I8606" s="1" t="s">
        <v>16</v>
      </c>
      <c r="J8606" s="1" t="s">
        <v>23</v>
      </c>
      <c r="K8606" s="1" t="s">
        <v>16</v>
      </c>
      <c r="L8606" s="1" t="s">
        <v>16</v>
      </c>
      <c r="M8606" s="1" t="s">
        <v>16</v>
      </c>
      <c r="N8606" s="1" t="s">
        <v>16</v>
      </c>
      <c r="O8606" s="1">
        <v>63.2</v>
      </c>
      <c r="P8606" s="1">
        <v>1.0</v>
      </c>
    </row>
    <row r="8607">
      <c r="A8607" s="1" t="s">
        <v>29</v>
      </c>
      <c r="B8607" s="1" t="s">
        <v>10972</v>
      </c>
      <c r="C8607" s="2" t="s">
        <v>10891</v>
      </c>
      <c r="D8607" s="1" t="s">
        <v>19</v>
      </c>
      <c r="E8607" s="3" t="str">
        <f>HYPERLINK("https://fyndiq.se/produkt/3957d33e50f04423/", "2-Pack Samsung A14 Skärmskydd &amp; 1-Pack linsskydd - Härdat Glas 9H - Super kvalitet 3D")</f>
        <v>2-Pack Samsung A14 Skärmskydd &amp; 1-Pack linsskydd - Härdat Glas 9H - Super kvalitet 3D</v>
      </c>
      <c r="F8607" s="1" t="s">
        <v>1675</v>
      </c>
      <c r="G8607" s="1" t="s">
        <v>1676</v>
      </c>
      <c r="H8607" s="1" t="s">
        <v>1677</v>
      </c>
      <c r="I8607" s="1" t="s">
        <v>16</v>
      </c>
      <c r="J8607" s="1" t="s">
        <v>23</v>
      </c>
      <c r="K8607" s="1" t="s">
        <v>16</v>
      </c>
      <c r="L8607" s="1" t="s">
        <v>16</v>
      </c>
      <c r="M8607" s="1" t="s">
        <v>16</v>
      </c>
      <c r="N8607" s="1" t="s">
        <v>16</v>
      </c>
      <c r="O8607" s="1">
        <v>71.2</v>
      </c>
      <c r="P8607" s="1">
        <v>2.0</v>
      </c>
    </row>
    <row r="8608">
      <c r="A8608" s="1" t="s">
        <v>29</v>
      </c>
      <c r="B8608" s="1" t="s">
        <v>10973</v>
      </c>
      <c r="C8608" s="2" t="s">
        <v>10891</v>
      </c>
      <c r="D8608" s="1" t="s">
        <v>19</v>
      </c>
      <c r="E8608" s="3" t="str">
        <f>HYPERLINK("https://fyndiq.se/produkt/4487e30957ae4516/", "2-Pack Samsung Galaxy Tab A8 WiFi - Härdat Glas 9H - Super Kvalitet")</f>
        <v>2-Pack Samsung Galaxy Tab A8 WiFi - Härdat Glas 9H - Super Kvalitet</v>
      </c>
      <c r="F8608" s="1" t="s">
        <v>4067</v>
      </c>
      <c r="G8608" s="1" t="s">
        <v>4068</v>
      </c>
      <c r="H8608" s="1" t="s">
        <v>4069</v>
      </c>
      <c r="I8608" s="1" t="s">
        <v>16</v>
      </c>
      <c r="J8608" s="1" t="s">
        <v>23</v>
      </c>
      <c r="K8608" s="1" t="s">
        <v>16</v>
      </c>
      <c r="L8608" s="1" t="s">
        <v>16</v>
      </c>
      <c r="M8608" s="1" t="s">
        <v>16</v>
      </c>
      <c r="N8608" s="1" t="s">
        <v>16</v>
      </c>
      <c r="O8608" s="1">
        <v>135.2</v>
      </c>
      <c r="P8608" s="1">
        <v>1.0</v>
      </c>
    </row>
    <row r="8609">
      <c r="A8609" s="1" t="s">
        <v>29</v>
      </c>
      <c r="B8609" s="1" t="s">
        <v>10974</v>
      </c>
      <c r="C8609" s="2" t="s">
        <v>10891</v>
      </c>
      <c r="D8609" s="1" t="s">
        <v>19</v>
      </c>
      <c r="E860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609" s="1" t="s">
        <v>258</v>
      </c>
      <c r="G8609" s="1" t="s">
        <v>259</v>
      </c>
      <c r="H8609" s="1" t="s">
        <v>260</v>
      </c>
      <c r="I8609" s="1" t="s">
        <v>16</v>
      </c>
      <c r="J8609" s="1" t="s">
        <v>23</v>
      </c>
      <c r="K8609" s="1" t="s">
        <v>16</v>
      </c>
      <c r="L8609" s="1" t="s">
        <v>16</v>
      </c>
      <c r="M8609" s="1" t="s">
        <v>16</v>
      </c>
      <c r="N8609" s="1" t="s">
        <v>16</v>
      </c>
      <c r="O8609" s="1">
        <v>63.2</v>
      </c>
      <c r="P8609" s="1">
        <v>1.0</v>
      </c>
    </row>
    <row r="8610">
      <c r="A8610" s="1" t="s">
        <v>29</v>
      </c>
      <c r="B8610" s="1" t="s">
        <v>10975</v>
      </c>
      <c r="C8610" s="2" t="s">
        <v>10891</v>
      </c>
      <c r="D8610" s="1" t="s">
        <v>19</v>
      </c>
      <c r="E8610" s="3" t="str">
        <f>HYPERLINK("https://fyndiq.se/produkt/062ec894799249d3/", "Skärmskydd Iphone 7 Vit - Härdat Glas 9H  - Super kvalitet 3D")</f>
        <v>Skärmskydd Iphone 7 Vit - Härdat Glas 9H  - Super kvalitet 3D</v>
      </c>
      <c r="F8610" s="1" t="s">
        <v>10976</v>
      </c>
      <c r="G8610" s="1" t="s">
        <v>10977</v>
      </c>
      <c r="H8610" s="1" t="s">
        <v>10978</v>
      </c>
      <c r="I8610" s="1" t="s">
        <v>16</v>
      </c>
      <c r="J8610" s="1" t="s">
        <v>23</v>
      </c>
      <c r="K8610" s="1" t="s">
        <v>16</v>
      </c>
      <c r="L8610" s="1" t="s">
        <v>16</v>
      </c>
      <c r="M8610" s="1" t="s">
        <v>16</v>
      </c>
      <c r="N8610" s="1" t="s">
        <v>16</v>
      </c>
      <c r="O8610" s="1">
        <v>47.2</v>
      </c>
      <c r="P8610" s="1">
        <v>1.0</v>
      </c>
    </row>
    <row r="8611">
      <c r="A8611" s="1" t="s">
        <v>29</v>
      </c>
      <c r="B8611" s="1" t="s">
        <v>10979</v>
      </c>
      <c r="C8611" s="2" t="s">
        <v>10891</v>
      </c>
      <c r="D8611" s="1" t="s">
        <v>19</v>
      </c>
      <c r="E8611" s="3" t="str">
        <f>HYPERLINK("https://fyndiq.se/produkt/675bb02ed6bb4e07/", "2-Pack Samsung Galaxy S21 Ultra - Härdat Glas 9H-Super Kvalitet")</f>
        <v>2-Pack Samsung Galaxy S21 Ultra - Härdat Glas 9H-Super Kvalitet</v>
      </c>
      <c r="F8611" s="1" t="s">
        <v>91</v>
      </c>
      <c r="G8611" s="1" t="s">
        <v>92</v>
      </c>
      <c r="H8611" s="1" t="s">
        <v>93</v>
      </c>
      <c r="I8611" s="1" t="s">
        <v>16</v>
      </c>
      <c r="J8611" s="1" t="s">
        <v>23</v>
      </c>
      <c r="K8611" s="1" t="s">
        <v>16</v>
      </c>
      <c r="L8611" s="1" t="s">
        <v>16</v>
      </c>
      <c r="M8611" s="1" t="s">
        <v>16</v>
      </c>
      <c r="N8611" s="1" t="s">
        <v>16</v>
      </c>
      <c r="O8611" s="1">
        <v>63.2</v>
      </c>
      <c r="P8611" s="1">
        <v>1.0</v>
      </c>
    </row>
    <row r="8612">
      <c r="A8612" s="1" t="s">
        <v>29</v>
      </c>
      <c r="B8612" s="1" t="s">
        <v>10980</v>
      </c>
      <c r="C8612" s="2" t="s">
        <v>10891</v>
      </c>
      <c r="D8612" s="1" t="s">
        <v>19</v>
      </c>
      <c r="E8612" s="3" t="str">
        <f>HYPERLINK("https://fyndiq.se/produkt/432d784756a84eff/", "2-Pack Samsung Galaxy S20FE - Härdat Glas-9H -Super kvalitet 3D")</f>
        <v>2-Pack Samsung Galaxy S20FE - Härdat Glas-9H -Super kvalitet 3D</v>
      </c>
      <c r="F8612" s="1" t="s">
        <v>1078</v>
      </c>
      <c r="G8612" s="1" t="s">
        <v>1079</v>
      </c>
      <c r="H8612" s="1" t="s">
        <v>1080</v>
      </c>
      <c r="I8612" s="1" t="s">
        <v>16</v>
      </c>
      <c r="J8612" s="1" t="s">
        <v>23</v>
      </c>
      <c r="K8612" s="1" t="s">
        <v>16</v>
      </c>
      <c r="L8612" s="1" t="s">
        <v>16</v>
      </c>
      <c r="M8612" s="1" t="s">
        <v>16</v>
      </c>
      <c r="N8612" s="1" t="s">
        <v>16</v>
      </c>
      <c r="O8612" s="1">
        <v>63.2</v>
      </c>
      <c r="P8612" s="1">
        <v>1.0</v>
      </c>
    </row>
    <row r="8613">
      <c r="A8613" s="1" t="s">
        <v>29</v>
      </c>
      <c r="B8613" s="1" t="s">
        <v>10981</v>
      </c>
      <c r="C8613" s="2" t="s">
        <v>10891</v>
      </c>
      <c r="D8613" s="1" t="s">
        <v>19</v>
      </c>
      <c r="E8613" s="3" t="str">
        <f>HYPERLINK("https://fyndiq.se/produkt/13429430b0324fde/", "2-Pack Samsung Galaxy A23 5G - Härdat Glas 9H - Super Kvalitet 3D")</f>
        <v>2-Pack Samsung Galaxy A23 5G - Härdat Glas 9H - Super Kvalitet 3D</v>
      </c>
      <c r="F8613" s="1" t="s">
        <v>1761</v>
      </c>
      <c r="G8613" s="1" t="s">
        <v>1762</v>
      </c>
      <c r="H8613" s="1" t="s">
        <v>1763</v>
      </c>
      <c r="I8613" s="1" t="s">
        <v>16</v>
      </c>
      <c r="J8613" s="1" t="s">
        <v>23</v>
      </c>
      <c r="K8613" s="1" t="s">
        <v>16</v>
      </c>
      <c r="L8613" s="1" t="s">
        <v>16</v>
      </c>
      <c r="M8613" s="1" t="s">
        <v>16</v>
      </c>
      <c r="N8613" s="1" t="s">
        <v>16</v>
      </c>
      <c r="O8613" s="1">
        <v>63.2</v>
      </c>
      <c r="P8613" s="1">
        <v>1.0</v>
      </c>
    </row>
    <row r="8614">
      <c r="A8614" s="1" t="s">
        <v>29</v>
      </c>
      <c r="B8614" s="1" t="s">
        <v>10982</v>
      </c>
      <c r="C8614" s="2" t="s">
        <v>10891</v>
      </c>
      <c r="D8614" s="1" t="s">
        <v>19</v>
      </c>
      <c r="E8614" s="3" t="str">
        <f>HYPERLINK("https://fyndiq.se/produkt/a511a8922e36455c/", "2 Pack Samsung S8 - Härdat glas 9H–Super kvalitet 3D Skärmskydd")</f>
        <v>2 Pack Samsung S8 - Härdat glas 9H–Super kvalitet 3D Skärmskydd</v>
      </c>
      <c r="F8614" s="1" t="s">
        <v>1083</v>
      </c>
      <c r="G8614" s="1" t="s">
        <v>1084</v>
      </c>
      <c r="H8614" s="1" t="s">
        <v>1085</v>
      </c>
      <c r="I8614" s="1" t="s">
        <v>16</v>
      </c>
      <c r="J8614" s="1" t="s">
        <v>23</v>
      </c>
      <c r="K8614" s="1" t="s">
        <v>16</v>
      </c>
      <c r="L8614" s="1" t="s">
        <v>16</v>
      </c>
      <c r="M8614" s="1" t="s">
        <v>16</v>
      </c>
      <c r="N8614" s="1" t="s">
        <v>16</v>
      </c>
      <c r="O8614" s="1">
        <v>63.2</v>
      </c>
      <c r="P8614" s="1">
        <v>1.0</v>
      </c>
    </row>
    <row r="8615">
      <c r="A8615" s="1" t="s">
        <v>29</v>
      </c>
      <c r="B8615" s="1" t="s">
        <v>10983</v>
      </c>
      <c r="C8615" s="2" t="s">
        <v>10891</v>
      </c>
      <c r="D8615" s="1" t="s">
        <v>19</v>
      </c>
      <c r="E8615" s="3" t="str">
        <f>HYPERLINK("https://fyndiq.se/produkt/432d784756a84eff/", "2-Pack Samsung Galaxy S20FE - Härdat Glas-9H -Super kvalitet 3D")</f>
        <v>2-Pack Samsung Galaxy S20FE - Härdat Glas-9H -Super kvalitet 3D</v>
      </c>
      <c r="F8615" s="1" t="s">
        <v>1078</v>
      </c>
      <c r="G8615" s="1" t="s">
        <v>1079</v>
      </c>
      <c r="H8615" s="1" t="s">
        <v>1080</v>
      </c>
      <c r="I8615" s="1" t="s">
        <v>16</v>
      </c>
      <c r="J8615" s="1" t="s">
        <v>23</v>
      </c>
      <c r="K8615" s="1" t="s">
        <v>16</v>
      </c>
      <c r="L8615" s="1" t="s">
        <v>16</v>
      </c>
      <c r="M8615" s="1" t="s">
        <v>16</v>
      </c>
      <c r="N8615" s="1" t="s">
        <v>16</v>
      </c>
      <c r="O8615" s="1">
        <v>63.2</v>
      </c>
      <c r="P8615" s="1">
        <v>1.0</v>
      </c>
    </row>
    <row r="8616">
      <c r="A8616" s="1" t="s">
        <v>29</v>
      </c>
      <c r="B8616" s="1" t="s">
        <v>10984</v>
      </c>
      <c r="C8616" s="2" t="s">
        <v>10891</v>
      </c>
      <c r="D8616" s="1" t="s">
        <v>19</v>
      </c>
      <c r="E861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616" s="1" t="s">
        <v>47</v>
      </c>
      <c r="G8616" s="2" t="s">
        <v>48</v>
      </c>
      <c r="H8616" s="1" t="s">
        <v>49</v>
      </c>
      <c r="I8616" s="1" t="s">
        <v>16</v>
      </c>
      <c r="J8616" s="1" t="s">
        <v>23</v>
      </c>
      <c r="K8616" s="1" t="s">
        <v>16</v>
      </c>
      <c r="L8616" s="1" t="s">
        <v>16</v>
      </c>
      <c r="M8616" s="1" t="s">
        <v>16</v>
      </c>
      <c r="N8616" s="1" t="s">
        <v>16</v>
      </c>
      <c r="O8616" s="1">
        <v>183.2</v>
      </c>
      <c r="P8616" s="1">
        <v>1.0</v>
      </c>
    </row>
    <row r="8617">
      <c r="A8617" s="1" t="s">
        <v>29</v>
      </c>
      <c r="B8617" s="1" t="s">
        <v>10985</v>
      </c>
      <c r="C8617" s="2" t="s">
        <v>10891</v>
      </c>
      <c r="D8617" s="1" t="s">
        <v>19</v>
      </c>
      <c r="E8617" s="3" t="str">
        <f>HYPERLINK("https://fyndiq.se/produkt/1d18226209604614/", "Samsung S23 Plus 5G - 9H Härdat Glass - 3D Super Kvalitet Skärmskydd")</f>
        <v>Samsung S23 Plus 5G - 9H Härdat Glass - 3D Super Kvalitet Skärmskydd</v>
      </c>
      <c r="F8617" s="1" t="s">
        <v>2996</v>
      </c>
      <c r="G8617" s="1" t="s">
        <v>2997</v>
      </c>
      <c r="H8617" s="1" t="s">
        <v>2998</v>
      </c>
      <c r="I8617" s="1" t="s">
        <v>16</v>
      </c>
      <c r="J8617" s="1" t="s">
        <v>23</v>
      </c>
      <c r="K8617" s="1" t="s">
        <v>16</v>
      </c>
      <c r="L8617" s="1" t="s">
        <v>16</v>
      </c>
      <c r="M8617" s="1" t="s">
        <v>16</v>
      </c>
      <c r="N8617" s="1" t="s">
        <v>16</v>
      </c>
      <c r="O8617" s="1">
        <v>55.2</v>
      </c>
      <c r="P8617" s="1">
        <v>1.0</v>
      </c>
    </row>
    <row r="8618">
      <c r="A8618" s="1" t="s">
        <v>29</v>
      </c>
      <c r="B8618" s="1" t="s">
        <v>10986</v>
      </c>
      <c r="C8618" s="2" t="s">
        <v>10891</v>
      </c>
      <c r="D8618" s="1" t="s">
        <v>19</v>
      </c>
      <c r="E861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618" s="1" t="s">
        <v>692</v>
      </c>
      <c r="G8618" s="1" t="s">
        <v>693</v>
      </c>
      <c r="H8618" s="1" t="s">
        <v>694</v>
      </c>
      <c r="I8618" s="1" t="s">
        <v>16</v>
      </c>
      <c r="J8618" s="1" t="s">
        <v>23</v>
      </c>
      <c r="K8618" s="1" t="s">
        <v>16</v>
      </c>
      <c r="L8618" s="1" t="s">
        <v>16</v>
      </c>
      <c r="M8618" s="1" t="s">
        <v>16</v>
      </c>
      <c r="N8618" s="1" t="s">
        <v>16</v>
      </c>
      <c r="O8618" s="1">
        <v>47.2</v>
      </c>
      <c r="P8618" s="1">
        <v>1.0</v>
      </c>
    </row>
    <row r="8619">
      <c r="A8619" s="1" t="s">
        <v>29</v>
      </c>
      <c r="B8619" s="1" t="s">
        <v>10987</v>
      </c>
      <c r="C8619" s="2" t="s">
        <v>10891</v>
      </c>
      <c r="D8619" s="1" t="s">
        <v>19</v>
      </c>
      <c r="E8619" s="3" t="str">
        <f>HYPERLINK("https://fyndiq.se/produkt/5a23771475d3464c/", "2-Pack Samsung Galaxy A13 5G - Härdat Glas 9H - Super kvalitet")</f>
        <v>2-Pack Samsung Galaxy A13 5G - Härdat Glas 9H - Super kvalitet</v>
      </c>
      <c r="F8619" s="1" t="s">
        <v>7398</v>
      </c>
      <c r="G8619" s="1" t="s">
        <v>7399</v>
      </c>
      <c r="H8619" s="1" t="s">
        <v>7400</v>
      </c>
      <c r="I8619" s="1" t="s">
        <v>16</v>
      </c>
      <c r="J8619" s="1" t="s">
        <v>23</v>
      </c>
      <c r="K8619" s="1" t="s">
        <v>16</v>
      </c>
      <c r="L8619" s="1" t="s">
        <v>16</v>
      </c>
      <c r="M8619" s="1" t="s">
        <v>16</v>
      </c>
      <c r="N8619" s="1" t="s">
        <v>16</v>
      </c>
      <c r="O8619" s="1">
        <v>63.2</v>
      </c>
      <c r="P8619" s="1">
        <v>1.0</v>
      </c>
    </row>
    <row r="8620">
      <c r="A8620" s="1" t="s">
        <v>29</v>
      </c>
      <c r="B8620" s="1" t="s">
        <v>10988</v>
      </c>
      <c r="C8620" s="2" t="s">
        <v>10891</v>
      </c>
      <c r="D8620" s="1" t="s">
        <v>19</v>
      </c>
      <c r="E862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620" s="1" t="s">
        <v>813</v>
      </c>
      <c r="G8620" s="1" t="s">
        <v>814</v>
      </c>
      <c r="H8620" s="1" t="s">
        <v>815</v>
      </c>
      <c r="I8620" s="1" t="s">
        <v>16</v>
      </c>
      <c r="J8620" s="1" t="s">
        <v>23</v>
      </c>
      <c r="K8620" s="1" t="s">
        <v>16</v>
      </c>
      <c r="L8620" s="1" t="s">
        <v>16</v>
      </c>
      <c r="M8620" s="1" t="s">
        <v>16</v>
      </c>
      <c r="N8620" s="1" t="s">
        <v>16</v>
      </c>
      <c r="O8620" s="1">
        <v>71.2</v>
      </c>
      <c r="P8620" s="1">
        <v>1.0</v>
      </c>
    </row>
    <row r="8621">
      <c r="A8621" s="1" t="s">
        <v>29</v>
      </c>
      <c r="B8621" s="1" t="s">
        <v>10989</v>
      </c>
      <c r="C8621" s="2" t="s">
        <v>10891</v>
      </c>
      <c r="D8621" s="1" t="s">
        <v>19</v>
      </c>
      <c r="E8621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8621" s="1" t="s">
        <v>10103</v>
      </c>
      <c r="G8621" s="1" t="s">
        <v>10104</v>
      </c>
      <c r="H8621" s="1" t="s">
        <v>10105</v>
      </c>
      <c r="I8621" s="1" t="s">
        <v>16</v>
      </c>
      <c r="J8621" s="1" t="s">
        <v>23</v>
      </c>
      <c r="K8621" s="1" t="s">
        <v>16</v>
      </c>
      <c r="L8621" s="1" t="s">
        <v>16</v>
      </c>
      <c r="M8621" s="1" t="s">
        <v>16</v>
      </c>
      <c r="N8621" s="1" t="s">
        <v>16</v>
      </c>
      <c r="O8621" s="1">
        <v>127.2</v>
      </c>
      <c r="P8621" s="1">
        <v>1.0</v>
      </c>
    </row>
    <row r="8622">
      <c r="A8622" s="1" t="s">
        <v>29</v>
      </c>
      <c r="B8622" s="1" t="s">
        <v>10990</v>
      </c>
      <c r="C8622" s="2" t="s">
        <v>10891</v>
      </c>
      <c r="D8622" s="1" t="s">
        <v>19</v>
      </c>
      <c r="E862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622" s="1" t="s">
        <v>614</v>
      </c>
      <c r="G8622" s="1" t="s">
        <v>615</v>
      </c>
      <c r="H8622" s="1" t="s">
        <v>616</v>
      </c>
      <c r="I8622" s="1" t="s">
        <v>16</v>
      </c>
      <c r="J8622" s="1" t="s">
        <v>23</v>
      </c>
      <c r="K8622" s="1" t="s">
        <v>16</v>
      </c>
      <c r="L8622" s="1" t="s">
        <v>16</v>
      </c>
      <c r="M8622" s="1" t="s">
        <v>16</v>
      </c>
      <c r="N8622" s="1" t="s">
        <v>16</v>
      </c>
      <c r="O8622" s="1">
        <v>71.2</v>
      </c>
      <c r="P8622" s="1">
        <v>1.0</v>
      </c>
    </row>
    <row r="8623">
      <c r="A8623" s="1" t="s">
        <v>29</v>
      </c>
      <c r="B8623" s="1" t="s">
        <v>10991</v>
      </c>
      <c r="C8623" s="2" t="s">
        <v>10891</v>
      </c>
      <c r="D8623" s="1" t="s">
        <v>19</v>
      </c>
      <c r="E8623" s="3" t="str">
        <f>HYPERLINK("https://fyndiq.se/produkt/2b4b1f7438974a4c/", "2-Pack OnePlus 11 5G- Härdat glas 9H - Super kvalitet 3D Skärmskydd")</f>
        <v>2-Pack OnePlus 11 5G- Härdat glas 9H - Super kvalitet 3D Skärmskydd</v>
      </c>
      <c r="F8623" s="1" t="s">
        <v>3388</v>
      </c>
      <c r="G8623" s="1" t="s">
        <v>3389</v>
      </c>
      <c r="H8623" s="1" t="s">
        <v>3390</v>
      </c>
      <c r="I8623" s="1" t="s">
        <v>16</v>
      </c>
      <c r="J8623" s="1" t="s">
        <v>23</v>
      </c>
      <c r="K8623" s="1" t="s">
        <v>16</v>
      </c>
      <c r="L8623" s="1" t="s">
        <v>16</v>
      </c>
      <c r="M8623" s="1" t="s">
        <v>16</v>
      </c>
      <c r="N8623" s="1" t="s">
        <v>16</v>
      </c>
      <c r="O8623" s="1">
        <v>79.2</v>
      </c>
      <c r="P8623" s="1">
        <v>1.0</v>
      </c>
    </row>
    <row r="8624">
      <c r="A8624" s="1" t="s">
        <v>29</v>
      </c>
      <c r="B8624" s="1" t="s">
        <v>10992</v>
      </c>
      <c r="C8624" s="2" t="s">
        <v>10891</v>
      </c>
      <c r="D8624" s="1" t="s">
        <v>19</v>
      </c>
      <c r="E8624" s="3" t="str">
        <f>HYPERLINK("https://fyndiq.se/produkt/8475ea8dff984470/", "1-Pack SAMSUNG S24 PLUS 5G Skärmskydd - Härdat Glas 9H - Super kvalitet 3D")</f>
        <v>1-Pack SAMSUNG S24 PLUS 5G Skärmskydd - Härdat Glas 9H - Super kvalitet 3D</v>
      </c>
      <c r="F8624" s="1" t="s">
        <v>10993</v>
      </c>
      <c r="G8624" s="1" t="s">
        <v>10994</v>
      </c>
      <c r="H8624" s="1" t="s">
        <v>10995</v>
      </c>
      <c r="I8624" s="1" t="s">
        <v>16</v>
      </c>
      <c r="J8624" s="1" t="s">
        <v>23</v>
      </c>
      <c r="K8624" s="1" t="s">
        <v>16</v>
      </c>
      <c r="L8624" s="1" t="s">
        <v>16</v>
      </c>
      <c r="M8624" s="1" t="s">
        <v>16</v>
      </c>
      <c r="N8624" s="1" t="s">
        <v>16</v>
      </c>
      <c r="O8624" s="1">
        <v>55.2</v>
      </c>
      <c r="P8624" s="1">
        <v>1.0</v>
      </c>
    </row>
    <row r="8625">
      <c r="A8625" s="1" t="s">
        <v>29</v>
      </c>
      <c r="B8625" s="1" t="s">
        <v>10996</v>
      </c>
      <c r="C8625" s="2" t="s">
        <v>10891</v>
      </c>
      <c r="D8625" s="1" t="s">
        <v>19</v>
      </c>
      <c r="E862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8625" s="1" t="s">
        <v>665</v>
      </c>
      <c r="G8625" s="1" t="s">
        <v>666</v>
      </c>
      <c r="H8625" s="1" t="s">
        <v>667</v>
      </c>
      <c r="I8625" s="1" t="s">
        <v>16</v>
      </c>
      <c r="J8625" s="1" t="s">
        <v>23</v>
      </c>
      <c r="K8625" s="1" t="s">
        <v>16</v>
      </c>
      <c r="L8625" s="1" t="s">
        <v>16</v>
      </c>
      <c r="M8625" s="1" t="s">
        <v>16</v>
      </c>
      <c r="N8625" s="1" t="s">
        <v>16</v>
      </c>
      <c r="O8625" s="1">
        <v>63.2</v>
      </c>
      <c r="P8625" s="1">
        <v>1.0</v>
      </c>
    </row>
    <row r="8626">
      <c r="A8626" s="1" t="s">
        <v>29</v>
      </c>
      <c r="B8626" s="1" t="s">
        <v>10997</v>
      </c>
      <c r="C8626" s="2" t="s">
        <v>10891</v>
      </c>
      <c r="D8626" s="1" t="s">
        <v>19</v>
      </c>
      <c r="E8626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8626" s="1" t="s">
        <v>5069</v>
      </c>
      <c r="G8626" s="1" t="s">
        <v>5070</v>
      </c>
      <c r="H8626" s="1" t="s">
        <v>5071</v>
      </c>
      <c r="I8626" s="1" t="s">
        <v>16</v>
      </c>
      <c r="J8626" s="1" t="s">
        <v>23</v>
      </c>
      <c r="K8626" s="1" t="s">
        <v>16</v>
      </c>
      <c r="L8626" s="1" t="s">
        <v>16</v>
      </c>
      <c r="M8626" s="1" t="s">
        <v>16</v>
      </c>
      <c r="N8626" s="1" t="s">
        <v>16</v>
      </c>
      <c r="O8626" s="1">
        <v>63.2</v>
      </c>
      <c r="P8626" s="1">
        <v>1.0</v>
      </c>
    </row>
    <row r="8627">
      <c r="A8627" s="1" t="s">
        <v>29</v>
      </c>
      <c r="B8627" s="1" t="s">
        <v>10998</v>
      </c>
      <c r="C8627" s="2" t="s">
        <v>10891</v>
      </c>
      <c r="D8627" s="1" t="s">
        <v>19</v>
      </c>
      <c r="E8627" s="3" t="str">
        <f>HYPERLINK("https://fyndiq.se/produkt/56c72c0ba5f749b5/", "2-Pack SAMSUNG S24 Skärmskydd - Härdat Glas 9H - Super kvalitet 3D")</f>
        <v>2-Pack SAMSUNG S24 Skärmskydd - Härdat Glas 9H - Super kvalitet 3D</v>
      </c>
      <c r="F8627" s="1" t="s">
        <v>263</v>
      </c>
      <c r="G8627" s="1" t="s">
        <v>264</v>
      </c>
      <c r="H8627" s="1" t="s">
        <v>265</v>
      </c>
      <c r="I8627" s="1" t="s">
        <v>1311</v>
      </c>
      <c r="J8627" s="1" t="s">
        <v>9</v>
      </c>
      <c r="K8627" s="2" t="s">
        <v>6655</v>
      </c>
      <c r="L8627" s="1" t="s">
        <v>2650</v>
      </c>
      <c r="M8627" s="1" t="s">
        <v>16</v>
      </c>
      <c r="N8627" s="1" t="s">
        <v>16</v>
      </c>
      <c r="O8627" s="1">
        <v>63.2</v>
      </c>
      <c r="P8627" s="1">
        <v>1.0</v>
      </c>
    </row>
    <row r="8628">
      <c r="A8628" s="1" t="s">
        <v>29</v>
      </c>
      <c r="B8628" s="1" t="s">
        <v>10999</v>
      </c>
      <c r="C8628" s="2" t="s">
        <v>10891</v>
      </c>
      <c r="D8628" s="1" t="s">
        <v>19</v>
      </c>
      <c r="E8628" s="3" t="str">
        <f>HYPERLINK("https://fyndiq.se/produkt/5eadb31035dc4a31/", "2-Pack OnePlus Nord &amp; 1-Pack linsskydd - Härdat Glas 9H - Super kvalitet 3D")</f>
        <v>2-Pack OnePlus Nord &amp; 1-Pack linsskydd - Härdat Glas 9H - Super kvalitet 3D</v>
      </c>
      <c r="F8628" s="1" t="s">
        <v>3334</v>
      </c>
      <c r="G8628" s="1" t="s">
        <v>3335</v>
      </c>
      <c r="H8628" s="1" t="s">
        <v>3336</v>
      </c>
      <c r="I8628" s="1" t="s">
        <v>16</v>
      </c>
      <c r="J8628" s="1" t="s">
        <v>23</v>
      </c>
      <c r="K8628" s="1" t="s">
        <v>16</v>
      </c>
      <c r="L8628" s="1" t="s">
        <v>16</v>
      </c>
      <c r="M8628" s="1" t="s">
        <v>16</v>
      </c>
      <c r="N8628" s="1" t="s">
        <v>16</v>
      </c>
      <c r="O8628" s="1">
        <v>71.2</v>
      </c>
      <c r="P8628" s="1">
        <v>1.0</v>
      </c>
    </row>
    <row r="8629">
      <c r="A8629" s="1" t="s">
        <v>29</v>
      </c>
      <c r="B8629" s="1" t="s">
        <v>11000</v>
      </c>
      <c r="C8629" s="2" t="s">
        <v>10891</v>
      </c>
      <c r="D8629" s="1" t="s">
        <v>19</v>
      </c>
      <c r="E862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8629" s="1" t="s">
        <v>504</v>
      </c>
      <c r="G8629" s="1" t="s">
        <v>505</v>
      </c>
      <c r="H8629" s="1" t="s">
        <v>506</v>
      </c>
      <c r="I8629" s="1" t="s">
        <v>16</v>
      </c>
      <c r="J8629" s="1" t="s">
        <v>23</v>
      </c>
      <c r="K8629" s="1" t="s">
        <v>16</v>
      </c>
      <c r="L8629" s="1" t="s">
        <v>16</v>
      </c>
      <c r="M8629" s="1" t="s">
        <v>16</v>
      </c>
      <c r="N8629" s="1" t="s">
        <v>16</v>
      </c>
      <c r="O8629" s="1">
        <v>63.2</v>
      </c>
      <c r="P8629" s="1">
        <v>2.0</v>
      </c>
    </row>
    <row r="8630">
      <c r="A8630" s="1" t="s">
        <v>29</v>
      </c>
      <c r="B8630" s="1" t="s">
        <v>11001</v>
      </c>
      <c r="C8630" s="2" t="s">
        <v>10891</v>
      </c>
      <c r="D8630" s="1" t="s">
        <v>19</v>
      </c>
      <c r="E8630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8630" s="1" t="s">
        <v>4254</v>
      </c>
      <c r="G8630" s="1" t="s">
        <v>4255</v>
      </c>
      <c r="H8630" s="1" t="s">
        <v>4256</v>
      </c>
      <c r="I8630" s="1" t="s">
        <v>16</v>
      </c>
      <c r="J8630" s="1" t="s">
        <v>23</v>
      </c>
      <c r="K8630" s="1" t="s">
        <v>16</v>
      </c>
      <c r="L8630" s="1" t="s">
        <v>16</v>
      </c>
      <c r="M8630" s="1" t="s">
        <v>16</v>
      </c>
      <c r="N8630" s="1" t="s">
        <v>16</v>
      </c>
      <c r="O8630" s="1">
        <v>79.2</v>
      </c>
      <c r="P8630" s="1">
        <v>1.0</v>
      </c>
    </row>
    <row r="8631">
      <c r="A8631" s="1" t="s">
        <v>29</v>
      </c>
      <c r="B8631" s="1" t="s">
        <v>11002</v>
      </c>
      <c r="C8631" s="2" t="s">
        <v>10891</v>
      </c>
      <c r="D8631" s="1" t="s">
        <v>19</v>
      </c>
      <c r="E863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631" s="1" t="s">
        <v>722</v>
      </c>
      <c r="G8631" s="1" t="s">
        <v>723</v>
      </c>
      <c r="H8631" s="1" t="s">
        <v>724</v>
      </c>
      <c r="I8631" s="1" t="s">
        <v>16</v>
      </c>
      <c r="J8631" s="1" t="s">
        <v>23</v>
      </c>
      <c r="K8631" s="1" t="s">
        <v>16</v>
      </c>
      <c r="L8631" s="1" t="s">
        <v>16</v>
      </c>
      <c r="M8631" s="1" t="s">
        <v>16</v>
      </c>
      <c r="N8631" s="1" t="s">
        <v>16</v>
      </c>
      <c r="O8631" s="1">
        <v>79.2</v>
      </c>
      <c r="P8631" s="1">
        <v>1.0</v>
      </c>
    </row>
    <row r="8632">
      <c r="A8632" s="1" t="s">
        <v>29</v>
      </c>
      <c r="B8632" s="1" t="s">
        <v>11003</v>
      </c>
      <c r="C8632" s="2" t="s">
        <v>10891</v>
      </c>
      <c r="D8632" s="1" t="s">
        <v>19</v>
      </c>
      <c r="E8632" s="3" t="str">
        <f>HYPERLINK("https://fyndiq.se/produkt/e5652c483c02410d/", "Xiaomi Mi 10 Pro - Härdat glas 9H - Super kvalitet 3D Skärmskydd")</f>
        <v>Xiaomi Mi 10 Pro - Härdat glas 9H - Super kvalitet 3D Skärmskydd</v>
      </c>
      <c r="F8632" s="1" t="s">
        <v>8727</v>
      </c>
      <c r="G8632" s="1" t="s">
        <v>8728</v>
      </c>
      <c r="H8632" s="1" t="s">
        <v>8729</v>
      </c>
      <c r="I8632" s="1" t="s">
        <v>16</v>
      </c>
      <c r="J8632" s="1" t="s">
        <v>23</v>
      </c>
      <c r="K8632" s="1" t="s">
        <v>16</v>
      </c>
      <c r="L8632" s="1" t="s">
        <v>16</v>
      </c>
      <c r="M8632" s="1" t="s">
        <v>16</v>
      </c>
      <c r="N8632" s="1" t="s">
        <v>16</v>
      </c>
      <c r="O8632" s="1">
        <v>55.2</v>
      </c>
      <c r="P8632" s="1">
        <v>1.0</v>
      </c>
    </row>
    <row r="8633">
      <c r="A8633" s="1" t="s">
        <v>29</v>
      </c>
      <c r="B8633" s="1" t="s">
        <v>11004</v>
      </c>
      <c r="C8633" s="2" t="s">
        <v>10891</v>
      </c>
      <c r="D8633" s="1" t="s">
        <v>19</v>
      </c>
      <c r="E863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633" s="1" t="s">
        <v>760</v>
      </c>
      <c r="G8633" s="1" t="s">
        <v>761</v>
      </c>
      <c r="H8633" s="1" t="s">
        <v>762</v>
      </c>
      <c r="I8633" s="1" t="s">
        <v>16</v>
      </c>
      <c r="J8633" s="1" t="s">
        <v>23</v>
      </c>
      <c r="K8633" s="1" t="s">
        <v>16</v>
      </c>
      <c r="L8633" s="1" t="s">
        <v>16</v>
      </c>
      <c r="M8633" s="1" t="s">
        <v>16</v>
      </c>
      <c r="N8633" s="1" t="s">
        <v>16</v>
      </c>
      <c r="O8633" s="1">
        <v>63.2</v>
      </c>
      <c r="P8633" s="1">
        <v>2.0</v>
      </c>
    </row>
    <row r="8634">
      <c r="A8634" s="1" t="s">
        <v>29</v>
      </c>
      <c r="B8634" s="1" t="s">
        <v>11005</v>
      </c>
      <c r="C8634" s="2" t="s">
        <v>10891</v>
      </c>
      <c r="D8634" s="1" t="s">
        <v>19</v>
      </c>
      <c r="E8634" s="3" t="str">
        <f>HYPERLINK("https://fyndiq.se/produkt/c5eff753eef544a3/", "2-Pack Samsung A05S Skärmskydd - Härdat Glas 9H - Super kvalitet 3D")</f>
        <v>2-Pack Samsung A05S Skärmskydd - Härdat Glas 9H - Super kvalitet 3D</v>
      </c>
      <c r="F8634" s="1" t="s">
        <v>768</v>
      </c>
      <c r="G8634" s="1" t="s">
        <v>769</v>
      </c>
      <c r="H8634" s="1" t="s">
        <v>770</v>
      </c>
      <c r="I8634" s="1" t="s">
        <v>16</v>
      </c>
      <c r="J8634" s="1" t="s">
        <v>23</v>
      </c>
      <c r="K8634" s="1" t="s">
        <v>16</v>
      </c>
      <c r="L8634" s="1" t="s">
        <v>16</v>
      </c>
      <c r="M8634" s="1" t="s">
        <v>16</v>
      </c>
      <c r="N8634" s="1" t="s">
        <v>16</v>
      </c>
      <c r="O8634" s="1">
        <v>63.2</v>
      </c>
      <c r="P8634" s="1">
        <v>1.0</v>
      </c>
    </row>
    <row r="8635">
      <c r="A8635" s="1" t="s">
        <v>29</v>
      </c>
      <c r="B8635" s="1" t="s">
        <v>11006</v>
      </c>
      <c r="C8635" s="2" t="s">
        <v>10891</v>
      </c>
      <c r="D8635" s="1" t="s">
        <v>19</v>
      </c>
      <c r="E8635" s="3" t="str">
        <f t="shared" ref="E8635:E8636" si="202"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635" s="1" t="s">
        <v>722</v>
      </c>
      <c r="G8635" s="1" t="s">
        <v>723</v>
      </c>
      <c r="H8635" s="1" t="s">
        <v>724</v>
      </c>
      <c r="I8635" s="1" t="s">
        <v>16</v>
      </c>
      <c r="J8635" s="1" t="s">
        <v>23</v>
      </c>
      <c r="K8635" s="1" t="s">
        <v>16</v>
      </c>
      <c r="L8635" s="1" t="s">
        <v>16</v>
      </c>
      <c r="M8635" s="1" t="s">
        <v>16</v>
      </c>
      <c r="N8635" s="1" t="s">
        <v>16</v>
      </c>
      <c r="O8635" s="1">
        <v>79.2</v>
      </c>
      <c r="P8635" s="1">
        <v>1.0</v>
      </c>
    </row>
    <row r="8636">
      <c r="A8636" s="1" t="s">
        <v>29</v>
      </c>
      <c r="B8636" s="1" t="s">
        <v>11007</v>
      </c>
      <c r="C8636" s="2" t="s">
        <v>10891</v>
      </c>
      <c r="D8636" s="1" t="s">
        <v>19</v>
      </c>
      <c r="E8636" s="3" t="str">
        <f t="shared" si="202"/>
        <v>2-Pack Samsung S23 Ultra Skärmskydd &amp; 1-Pack linsskydd - Härdat Glas 9H - Super kvalitet 3D</v>
      </c>
      <c r="F8636" s="1" t="s">
        <v>722</v>
      </c>
      <c r="G8636" s="1" t="s">
        <v>723</v>
      </c>
      <c r="H8636" s="1" t="s">
        <v>724</v>
      </c>
      <c r="I8636" s="1" t="s">
        <v>16</v>
      </c>
      <c r="J8636" s="1" t="s">
        <v>23</v>
      </c>
      <c r="K8636" s="1" t="s">
        <v>16</v>
      </c>
      <c r="L8636" s="1" t="s">
        <v>16</v>
      </c>
      <c r="M8636" s="1" t="s">
        <v>16</v>
      </c>
      <c r="N8636" s="1" t="s">
        <v>16</v>
      </c>
      <c r="O8636" s="1">
        <v>79.2</v>
      </c>
      <c r="P8636" s="1">
        <v>1.0</v>
      </c>
    </row>
    <row r="8637">
      <c r="A8637" s="1" t="s">
        <v>29</v>
      </c>
      <c r="B8637" s="1" t="s">
        <v>11008</v>
      </c>
      <c r="C8637" s="2" t="s">
        <v>10891</v>
      </c>
      <c r="D8637" s="1" t="s">
        <v>19</v>
      </c>
      <c r="E8637" s="3" t="str">
        <f>HYPERLINK("https://fyndiq.se/produkt/c8f9d711822e4429/", "2-Pack Samsung S22 Plus Skärmskydd &amp; 1-Pack linsskydd - 9H Glas")</f>
        <v>2-Pack Samsung S22 Plus Skärmskydd &amp; 1-Pack linsskydd - 9H Glas</v>
      </c>
      <c r="F8637" s="1" t="s">
        <v>5409</v>
      </c>
      <c r="G8637" s="1" t="s">
        <v>5410</v>
      </c>
      <c r="H8637" s="1" t="s">
        <v>5411</v>
      </c>
      <c r="I8637" s="1" t="s">
        <v>16</v>
      </c>
      <c r="J8637" s="1" t="s">
        <v>23</v>
      </c>
      <c r="K8637" s="1" t="s">
        <v>16</v>
      </c>
      <c r="L8637" s="1" t="s">
        <v>16</v>
      </c>
      <c r="M8637" s="1" t="s">
        <v>16</v>
      </c>
      <c r="N8637" s="1" t="s">
        <v>16</v>
      </c>
      <c r="O8637" s="1">
        <v>71.2</v>
      </c>
      <c r="P8637" s="1">
        <v>1.0</v>
      </c>
    </row>
    <row r="8638">
      <c r="A8638" s="1" t="s">
        <v>29</v>
      </c>
      <c r="B8638" s="1" t="s">
        <v>11009</v>
      </c>
      <c r="C8638" s="2" t="s">
        <v>10891</v>
      </c>
      <c r="D8638" s="1" t="s">
        <v>19</v>
      </c>
      <c r="E8638" s="3" t="str">
        <f>HYPERLINK("https://fyndiq.se/produkt/66924f1ff238487e/", "2-Pack GOOGLE PIXEL 7A Skärmskydd - Härdat Glas 9H - Super kvalitet 3D")</f>
        <v>2-Pack GOOGLE PIXEL 7A Skärmskydd - Härdat Glas 9H - Super kvalitet 3D</v>
      </c>
      <c r="F8638" s="1" t="s">
        <v>315</v>
      </c>
      <c r="G8638" s="1" t="s">
        <v>316</v>
      </c>
      <c r="H8638" s="1" t="s">
        <v>317</v>
      </c>
      <c r="I8638" s="1" t="s">
        <v>16</v>
      </c>
      <c r="J8638" s="1" t="s">
        <v>23</v>
      </c>
      <c r="K8638" s="1" t="s">
        <v>16</v>
      </c>
      <c r="L8638" s="1" t="s">
        <v>16</v>
      </c>
      <c r="M8638" s="1" t="s">
        <v>16</v>
      </c>
      <c r="N8638" s="1" t="s">
        <v>16</v>
      </c>
      <c r="O8638" s="1">
        <v>63.2</v>
      </c>
      <c r="P8638" s="1">
        <v>1.0</v>
      </c>
    </row>
    <row r="8639">
      <c r="A8639" s="1" t="s">
        <v>29</v>
      </c>
      <c r="B8639" s="1" t="s">
        <v>11010</v>
      </c>
      <c r="C8639" s="2" t="s">
        <v>11011</v>
      </c>
      <c r="D8639" s="1" t="s">
        <v>19</v>
      </c>
      <c r="E8639" s="3" t="str">
        <f>HYPERLINK("https://fyndiq.se/produkt/6ae5aff483564a84/", "2-Pack Apple Watch 40mm – Härdat glas 9H – Super kvalitet 3D")</f>
        <v>2-Pack Apple Watch 40mm – Härdat glas 9H – Super kvalitet 3D</v>
      </c>
      <c r="F8639" s="1" t="s">
        <v>1418</v>
      </c>
      <c r="G8639" s="1" t="s">
        <v>1419</v>
      </c>
      <c r="H8639" s="1" t="s">
        <v>1420</v>
      </c>
      <c r="I8639" s="1" t="s">
        <v>16</v>
      </c>
      <c r="J8639" s="1" t="s">
        <v>23</v>
      </c>
      <c r="K8639" s="1" t="s">
        <v>16</v>
      </c>
      <c r="L8639" s="1" t="s">
        <v>16</v>
      </c>
      <c r="M8639" s="1" t="s">
        <v>16</v>
      </c>
      <c r="N8639" s="1" t="s">
        <v>16</v>
      </c>
      <c r="O8639" s="1">
        <v>55.2</v>
      </c>
      <c r="P8639" s="1">
        <v>1.0</v>
      </c>
    </row>
    <row r="8640">
      <c r="A8640" s="1" t="s">
        <v>29</v>
      </c>
      <c r="B8640" s="1" t="s">
        <v>11012</v>
      </c>
      <c r="C8640" s="2" t="s">
        <v>11011</v>
      </c>
      <c r="D8640" s="1" t="s">
        <v>19</v>
      </c>
      <c r="E8640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8640" s="1" t="s">
        <v>1544</v>
      </c>
      <c r="G8640" s="1" t="s">
        <v>1545</v>
      </c>
      <c r="H8640" s="1" t="s">
        <v>1546</v>
      </c>
      <c r="I8640" s="1" t="s">
        <v>16</v>
      </c>
      <c r="J8640" s="1" t="s">
        <v>23</v>
      </c>
      <c r="K8640" s="1" t="s">
        <v>16</v>
      </c>
      <c r="L8640" s="1" t="s">
        <v>16</v>
      </c>
      <c r="M8640" s="1" t="s">
        <v>16</v>
      </c>
      <c r="N8640" s="1" t="s">
        <v>16</v>
      </c>
      <c r="O8640" s="1">
        <v>79.2</v>
      </c>
      <c r="P8640" s="1">
        <v>1.0</v>
      </c>
    </row>
    <row r="8641">
      <c r="A8641" s="1" t="s">
        <v>29</v>
      </c>
      <c r="B8641" s="1" t="s">
        <v>11013</v>
      </c>
      <c r="C8641" s="2" t="s">
        <v>11011</v>
      </c>
      <c r="D8641" s="1" t="s">
        <v>19</v>
      </c>
      <c r="E8641" s="3" t="str">
        <f>HYPERLINK("https://fyndiq.se/produkt/cc43d01c37a84f4a/", "Samsung Galaxy S20 FE - Härdat glas 9H - Super kvalitet 3D")</f>
        <v>Samsung Galaxy S20 FE - Härdat glas 9H - Super kvalitet 3D</v>
      </c>
      <c r="F8641" s="1" t="s">
        <v>827</v>
      </c>
      <c r="G8641" s="1" t="s">
        <v>828</v>
      </c>
      <c r="H8641" s="1" t="s">
        <v>829</v>
      </c>
      <c r="I8641" s="1" t="s">
        <v>16</v>
      </c>
      <c r="J8641" s="1" t="s">
        <v>23</v>
      </c>
      <c r="K8641" s="1" t="s">
        <v>16</v>
      </c>
      <c r="L8641" s="1" t="s">
        <v>16</v>
      </c>
      <c r="M8641" s="1" t="s">
        <v>16</v>
      </c>
      <c r="N8641" s="1" t="s">
        <v>16</v>
      </c>
      <c r="O8641" s="1">
        <v>55.2</v>
      </c>
      <c r="P8641" s="1">
        <v>1.0</v>
      </c>
    </row>
    <row r="8642">
      <c r="A8642" s="1" t="s">
        <v>29</v>
      </c>
      <c r="B8642" s="1" t="s">
        <v>11014</v>
      </c>
      <c r="C8642" s="2" t="s">
        <v>11011</v>
      </c>
      <c r="D8642" s="1" t="s">
        <v>19</v>
      </c>
      <c r="E8642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642" s="1" t="s">
        <v>183</v>
      </c>
      <c r="G8642" s="1" t="s">
        <v>184</v>
      </c>
      <c r="H8642" s="1" t="s">
        <v>185</v>
      </c>
      <c r="I8642" s="1" t="s">
        <v>16</v>
      </c>
      <c r="J8642" s="1" t="s">
        <v>23</v>
      </c>
      <c r="K8642" s="1" t="s">
        <v>16</v>
      </c>
      <c r="L8642" s="1" t="s">
        <v>16</v>
      </c>
      <c r="M8642" s="1" t="s">
        <v>16</v>
      </c>
      <c r="N8642" s="1" t="s">
        <v>16</v>
      </c>
      <c r="O8642" s="1">
        <v>79.2</v>
      </c>
      <c r="P8642" s="1">
        <v>1.0</v>
      </c>
    </row>
    <row r="8643">
      <c r="A8643" s="1" t="s">
        <v>29</v>
      </c>
      <c r="B8643" s="1" t="s">
        <v>11015</v>
      </c>
      <c r="C8643" s="2" t="s">
        <v>11011</v>
      </c>
      <c r="D8643" s="1" t="s">
        <v>19</v>
      </c>
      <c r="E8643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643" s="1" t="s">
        <v>599</v>
      </c>
      <c r="G8643" s="1" t="s">
        <v>600</v>
      </c>
      <c r="H8643" s="1" t="s">
        <v>601</v>
      </c>
      <c r="I8643" s="1" t="s">
        <v>16</v>
      </c>
      <c r="J8643" s="1" t="s">
        <v>23</v>
      </c>
      <c r="K8643" s="1" t="s">
        <v>16</v>
      </c>
      <c r="L8643" s="1" t="s">
        <v>16</v>
      </c>
      <c r="M8643" s="1" t="s">
        <v>16</v>
      </c>
      <c r="N8643" s="1" t="s">
        <v>16</v>
      </c>
      <c r="O8643" s="1">
        <v>71.2</v>
      </c>
      <c r="P8643" s="1">
        <v>1.0</v>
      </c>
    </row>
    <row r="8644">
      <c r="A8644" s="1" t="s">
        <v>29</v>
      </c>
      <c r="B8644" s="1" t="s">
        <v>11016</v>
      </c>
      <c r="C8644" s="2" t="s">
        <v>11011</v>
      </c>
      <c r="D8644" s="1" t="s">
        <v>19</v>
      </c>
      <c r="E8644" s="3" t="str">
        <f>HYPERLINK("https://fyndiq.se/produkt/a9d85c36f4dd40c4/", "Samsung Galaxy S10 - Härdat glas 9H – Super kvalitet 3D")</f>
        <v>Samsung Galaxy S10 - Härdat glas 9H – Super kvalitet 3D</v>
      </c>
      <c r="F8644" s="1" t="s">
        <v>9315</v>
      </c>
      <c r="G8644" s="1" t="s">
        <v>9316</v>
      </c>
      <c r="H8644" s="1" t="s">
        <v>9317</v>
      </c>
      <c r="I8644" s="1" t="s">
        <v>16</v>
      </c>
      <c r="J8644" s="1" t="s">
        <v>23</v>
      </c>
      <c r="K8644" s="1" t="s">
        <v>16</v>
      </c>
      <c r="L8644" s="1" t="s">
        <v>16</v>
      </c>
      <c r="M8644" s="1" t="s">
        <v>16</v>
      </c>
      <c r="N8644" s="1" t="s">
        <v>16</v>
      </c>
      <c r="O8644" s="1">
        <v>55.2</v>
      </c>
      <c r="P8644" s="1">
        <v>1.0</v>
      </c>
    </row>
    <row r="8645">
      <c r="A8645" s="1" t="s">
        <v>29</v>
      </c>
      <c r="B8645" s="1" t="s">
        <v>11017</v>
      </c>
      <c r="C8645" s="2" t="s">
        <v>11011</v>
      </c>
      <c r="D8645" s="1" t="s">
        <v>19</v>
      </c>
      <c r="E864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645" s="1" t="s">
        <v>539</v>
      </c>
      <c r="G8645" s="1" t="s">
        <v>540</v>
      </c>
      <c r="H8645" s="1" t="s">
        <v>541</v>
      </c>
      <c r="I8645" s="1" t="s">
        <v>16</v>
      </c>
      <c r="J8645" s="1" t="s">
        <v>23</v>
      </c>
      <c r="K8645" s="1" t="s">
        <v>16</v>
      </c>
      <c r="L8645" s="1" t="s">
        <v>16</v>
      </c>
      <c r="M8645" s="1" t="s">
        <v>16</v>
      </c>
      <c r="N8645" s="1" t="s">
        <v>16</v>
      </c>
      <c r="O8645" s="1">
        <v>79.2</v>
      </c>
      <c r="P8645" s="1">
        <v>1.0</v>
      </c>
    </row>
    <row r="8646">
      <c r="A8646" s="1" t="s">
        <v>29</v>
      </c>
      <c r="B8646" s="1" t="s">
        <v>11018</v>
      </c>
      <c r="C8646" s="2" t="s">
        <v>11011</v>
      </c>
      <c r="D8646" s="1" t="s">
        <v>19</v>
      </c>
      <c r="E8646" s="3" t="str">
        <f>HYPERLINK("https://fyndiq.se/produkt/56c72c0ba5f749b5/", "2-Pack SAMSUNG S24 Skärmskydd - Härdat Glas 9H - Super kvalitet 3D")</f>
        <v>2-Pack SAMSUNG S24 Skärmskydd - Härdat Glas 9H - Super kvalitet 3D</v>
      </c>
      <c r="F8646" s="1" t="s">
        <v>263</v>
      </c>
      <c r="G8646" s="1" t="s">
        <v>264</v>
      </c>
      <c r="H8646" s="1" t="s">
        <v>265</v>
      </c>
      <c r="I8646" s="1" t="s">
        <v>16</v>
      </c>
      <c r="J8646" s="1" t="s">
        <v>23</v>
      </c>
      <c r="K8646" s="1" t="s">
        <v>16</v>
      </c>
      <c r="L8646" s="1" t="s">
        <v>16</v>
      </c>
      <c r="M8646" s="1" t="s">
        <v>16</v>
      </c>
      <c r="N8646" s="1" t="s">
        <v>16</v>
      </c>
      <c r="O8646" s="1">
        <v>63.2</v>
      </c>
      <c r="P8646" s="1">
        <v>1.0</v>
      </c>
    </row>
    <row r="8647">
      <c r="A8647" s="1" t="s">
        <v>29</v>
      </c>
      <c r="B8647" s="1" t="s">
        <v>11019</v>
      </c>
      <c r="C8647" s="2" t="s">
        <v>11011</v>
      </c>
      <c r="D8647" s="1" t="s">
        <v>19</v>
      </c>
      <c r="E8647" s="3" t="str">
        <f>HYPERLINK("https://fyndiq.se/produkt/4e2410f52f2342bb/", "1-Pack SAMSUNG A15 Skärmskydd &amp; 1-Pack linsskydd - Härdat Glas 9H - Super kvalitet 3D")</f>
        <v>1-Pack SAMSUNG A15 Skärmskydd &amp; 1-Pack linsskydd - Härdat Glas 9H - Super kvalitet 3D</v>
      </c>
      <c r="F8647" s="1" t="s">
        <v>912</v>
      </c>
      <c r="G8647" s="1" t="s">
        <v>913</v>
      </c>
      <c r="H8647" s="1" t="s">
        <v>914</v>
      </c>
      <c r="I8647" s="1" t="s">
        <v>16</v>
      </c>
      <c r="J8647" s="1" t="s">
        <v>23</v>
      </c>
      <c r="K8647" s="1" t="s">
        <v>16</v>
      </c>
      <c r="L8647" s="1" t="s">
        <v>16</v>
      </c>
      <c r="M8647" s="1" t="s">
        <v>16</v>
      </c>
      <c r="N8647" s="1" t="s">
        <v>16</v>
      </c>
      <c r="O8647" s="1">
        <v>63.2</v>
      </c>
      <c r="P8647" s="1">
        <v>1.0</v>
      </c>
    </row>
    <row r="8648">
      <c r="A8648" s="1" t="s">
        <v>29</v>
      </c>
      <c r="B8648" s="1" t="s">
        <v>11020</v>
      </c>
      <c r="C8648" s="2" t="s">
        <v>11011</v>
      </c>
      <c r="D8648" s="1" t="s">
        <v>19</v>
      </c>
      <c r="E8648" s="3" t="str">
        <f>HYPERLINK("https://fyndiq.se/produkt/d6fe6b40041d4172/", "Samsung Xcover 5 - Härdat glas 9H-Super kvalitet 3D Skärmskydd")</f>
        <v>Samsung Xcover 5 - Härdat glas 9H-Super kvalitet 3D Skärmskydd</v>
      </c>
      <c r="F8648" s="1" t="s">
        <v>1921</v>
      </c>
      <c r="G8648" s="1" t="s">
        <v>1922</v>
      </c>
      <c r="H8648" s="1" t="s">
        <v>1923</v>
      </c>
      <c r="I8648" s="1" t="s">
        <v>16</v>
      </c>
      <c r="J8648" s="1" t="s">
        <v>23</v>
      </c>
      <c r="K8648" s="1" t="s">
        <v>16</v>
      </c>
      <c r="L8648" s="1" t="s">
        <v>16</v>
      </c>
      <c r="M8648" s="1" t="s">
        <v>16</v>
      </c>
      <c r="N8648" s="1" t="s">
        <v>16</v>
      </c>
      <c r="O8648" s="1">
        <v>55.2</v>
      </c>
      <c r="P8648" s="1">
        <v>1.0</v>
      </c>
    </row>
    <row r="8649">
      <c r="A8649" s="1" t="s">
        <v>29</v>
      </c>
      <c r="B8649" s="1" t="s">
        <v>11021</v>
      </c>
      <c r="C8649" s="2" t="s">
        <v>11011</v>
      </c>
      <c r="D8649" s="1" t="s">
        <v>19</v>
      </c>
      <c r="E8649" s="3" t="str">
        <f>HYPERLINK("https://fyndiq.se/produkt/406117b60bf241a0/", "2-Pack Samsung Galaxy S9 - Härdat glas 9H - Super kvalitet 3D")</f>
        <v>2-Pack Samsung Galaxy S9 - Härdat glas 9H - Super kvalitet 3D</v>
      </c>
      <c r="F8649" s="1" t="s">
        <v>228</v>
      </c>
      <c r="G8649" s="1" t="s">
        <v>229</v>
      </c>
      <c r="H8649" s="1" t="s">
        <v>230</v>
      </c>
      <c r="I8649" s="1" t="s">
        <v>1230</v>
      </c>
      <c r="J8649" s="1" t="s">
        <v>9</v>
      </c>
      <c r="K8649" s="2" t="s">
        <v>8873</v>
      </c>
      <c r="L8649" s="1" t="s">
        <v>2602</v>
      </c>
      <c r="M8649" s="1" t="s">
        <v>16</v>
      </c>
      <c r="N8649" s="1" t="s">
        <v>16</v>
      </c>
      <c r="O8649" s="1">
        <v>63.2</v>
      </c>
      <c r="P8649" s="1">
        <v>1.0</v>
      </c>
    </row>
    <row r="8650">
      <c r="A8650" s="1" t="s">
        <v>29</v>
      </c>
      <c r="B8650" s="1" t="s">
        <v>11022</v>
      </c>
      <c r="C8650" s="2" t="s">
        <v>11011</v>
      </c>
      <c r="D8650" s="1" t="s">
        <v>19</v>
      </c>
      <c r="E8650" s="3" t="str">
        <f>HYPERLINK("https://fyndiq.se/produkt/eb6ce41aa9b14de8/", "1-Pack Privacy Skärmskydd For Samsung A12 - Härdat Glas 9H - Super Kvalitet 3D")</f>
        <v>1-Pack Privacy Skärmskydd For Samsung A12 - Härdat Glas 9H - Super Kvalitet 3D</v>
      </c>
      <c r="F8650" s="1" t="s">
        <v>11023</v>
      </c>
      <c r="G8650" s="1" t="s">
        <v>11024</v>
      </c>
      <c r="H8650" s="1" t="s">
        <v>11025</v>
      </c>
      <c r="I8650" s="1" t="s">
        <v>16</v>
      </c>
      <c r="J8650" s="1" t="s">
        <v>23</v>
      </c>
      <c r="K8650" s="1" t="s">
        <v>16</v>
      </c>
      <c r="L8650" s="1" t="s">
        <v>16</v>
      </c>
      <c r="M8650" s="1" t="s">
        <v>16</v>
      </c>
      <c r="N8650" s="1" t="s">
        <v>16</v>
      </c>
      <c r="O8650" s="1">
        <v>71.2</v>
      </c>
      <c r="P8650" s="1">
        <v>1.0</v>
      </c>
    </row>
    <row r="8651">
      <c r="A8651" s="1" t="s">
        <v>29</v>
      </c>
      <c r="B8651" s="1" t="s">
        <v>11026</v>
      </c>
      <c r="C8651" s="2" t="s">
        <v>11011</v>
      </c>
      <c r="D8651" s="1" t="s">
        <v>19</v>
      </c>
      <c r="E8651" s="3" t="str">
        <f>HYPERLINK("https://fyndiq.se/produkt/66924f1ff238487e/", "2-Pack GOOGLE PIXEL 7A Skärmskydd - Härdat Glas 9H - Super kvalitet 3D")</f>
        <v>2-Pack GOOGLE PIXEL 7A Skärmskydd - Härdat Glas 9H - Super kvalitet 3D</v>
      </c>
      <c r="F8651" s="1" t="s">
        <v>315</v>
      </c>
      <c r="G8651" s="1" t="s">
        <v>316</v>
      </c>
      <c r="H8651" s="1" t="s">
        <v>317</v>
      </c>
      <c r="I8651" s="1" t="s">
        <v>16</v>
      </c>
      <c r="J8651" s="1" t="s">
        <v>23</v>
      </c>
      <c r="K8651" s="1" t="s">
        <v>16</v>
      </c>
      <c r="L8651" s="1" t="s">
        <v>16</v>
      </c>
      <c r="M8651" s="1" t="s">
        <v>16</v>
      </c>
      <c r="N8651" s="1" t="s">
        <v>16</v>
      </c>
      <c r="O8651" s="1">
        <v>63.2</v>
      </c>
      <c r="P8651" s="1">
        <v>1.0</v>
      </c>
    </row>
    <row r="8652">
      <c r="A8652" s="1" t="s">
        <v>29</v>
      </c>
      <c r="B8652" s="1" t="s">
        <v>11027</v>
      </c>
      <c r="C8652" s="2" t="s">
        <v>11011</v>
      </c>
      <c r="D8652" s="1" t="s">
        <v>19</v>
      </c>
      <c r="E8652" s="3" t="str">
        <f>HYPERLINK("https://fyndiq.se/produkt/abcb18d2b1094266/", "2 Pack Samsung S21 5G - Härdat Glas 9H - Super Kvalitet 3D")</f>
        <v>2 Pack Samsung S21 5G - Härdat Glas 9H - Super Kvalitet 3D</v>
      </c>
      <c r="F8652" s="1" t="s">
        <v>2719</v>
      </c>
      <c r="G8652" s="1" t="s">
        <v>2720</v>
      </c>
      <c r="H8652" s="1" t="s">
        <v>2721</v>
      </c>
      <c r="I8652" s="1" t="s">
        <v>16</v>
      </c>
      <c r="J8652" s="1" t="s">
        <v>23</v>
      </c>
      <c r="K8652" s="1" t="s">
        <v>16</v>
      </c>
      <c r="L8652" s="1" t="s">
        <v>16</v>
      </c>
      <c r="M8652" s="1" t="s">
        <v>16</v>
      </c>
      <c r="N8652" s="1" t="s">
        <v>16</v>
      </c>
      <c r="O8652" s="1">
        <v>63.2</v>
      </c>
      <c r="P8652" s="1">
        <v>1.0</v>
      </c>
    </row>
    <row r="8653">
      <c r="A8653" s="1" t="s">
        <v>29</v>
      </c>
      <c r="B8653" s="1" t="s">
        <v>11028</v>
      </c>
      <c r="C8653" s="2" t="s">
        <v>11011</v>
      </c>
      <c r="D8653" s="1" t="s">
        <v>19</v>
      </c>
      <c r="E8653" s="3" t="str">
        <f>HYPERLINK("https://fyndiq.se/produkt/e25e081a72dc4cb1/", "2-Pack Xiaomi 10T Pro 5G - Härdat glas 9H-Super kvalitet 3D")</f>
        <v>2-Pack Xiaomi 10T Pro 5G - Härdat glas 9H-Super kvalitet 3D</v>
      </c>
      <c r="F8653" s="1" t="s">
        <v>1257</v>
      </c>
      <c r="G8653" s="1" t="s">
        <v>1258</v>
      </c>
      <c r="H8653" s="1" t="s">
        <v>1259</v>
      </c>
      <c r="I8653" s="1" t="s">
        <v>16</v>
      </c>
      <c r="J8653" s="1" t="s">
        <v>23</v>
      </c>
      <c r="K8653" s="1" t="s">
        <v>16</v>
      </c>
      <c r="L8653" s="1" t="s">
        <v>16</v>
      </c>
      <c r="M8653" s="1" t="s">
        <v>16</v>
      </c>
      <c r="N8653" s="1" t="s">
        <v>16</v>
      </c>
      <c r="O8653" s="1">
        <v>63.2</v>
      </c>
      <c r="P8653" s="1">
        <v>1.0</v>
      </c>
    </row>
    <row r="8654">
      <c r="A8654" s="1" t="s">
        <v>29</v>
      </c>
      <c r="B8654" s="1" t="s">
        <v>11029</v>
      </c>
      <c r="C8654" s="2" t="s">
        <v>11011</v>
      </c>
      <c r="D8654" s="1" t="s">
        <v>19</v>
      </c>
      <c r="E865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654" s="1" t="s">
        <v>813</v>
      </c>
      <c r="G8654" s="1" t="s">
        <v>814</v>
      </c>
      <c r="H8654" s="1" t="s">
        <v>815</v>
      </c>
      <c r="I8654" s="1" t="s">
        <v>16</v>
      </c>
      <c r="J8654" s="1" t="s">
        <v>23</v>
      </c>
      <c r="K8654" s="1" t="s">
        <v>16</v>
      </c>
      <c r="L8654" s="1" t="s">
        <v>16</v>
      </c>
      <c r="M8654" s="1" t="s">
        <v>16</v>
      </c>
      <c r="N8654" s="1" t="s">
        <v>16</v>
      </c>
      <c r="O8654" s="1">
        <v>63.2</v>
      </c>
      <c r="P8654" s="1">
        <v>1.0</v>
      </c>
    </row>
    <row r="8655">
      <c r="A8655" s="1" t="s">
        <v>29</v>
      </c>
      <c r="B8655" s="1" t="s">
        <v>11030</v>
      </c>
      <c r="C8655" s="2" t="s">
        <v>11011</v>
      </c>
      <c r="D8655" s="1" t="s">
        <v>19</v>
      </c>
      <c r="E865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655" s="1" t="s">
        <v>311</v>
      </c>
      <c r="G8655" s="1" t="s">
        <v>312</v>
      </c>
      <c r="H8655" s="1" t="s">
        <v>313</v>
      </c>
      <c r="I8655" s="1" t="s">
        <v>16</v>
      </c>
      <c r="J8655" s="1" t="s">
        <v>23</v>
      </c>
      <c r="K8655" s="1" t="s">
        <v>16</v>
      </c>
      <c r="L8655" s="1" t="s">
        <v>16</v>
      </c>
      <c r="M8655" s="1" t="s">
        <v>16</v>
      </c>
      <c r="N8655" s="1" t="s">
        <v>16</v>
      </c>
      <c r="O8655" s="1">
        <v>63.2</v>
      </c>
      <c r="P8655" s="1">
        <v>1.0</v>
      </c>
    </row>
    <row r="8656">
      <c r="A8656" s="1" t="s">
        <v>29</v>
      </c>
      <c r="B8656" s="1" t="s">
        <v>11031</v>
      </c>
      <c r="C8656" s="2" t="s">
        <v>11011</v>
      </c>
      <c r="D8656" s="1" t="s">
        <v>19</v>
      </c>
      <c r="E8656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8656" s="1" t="s">
        <v>776</v>
      </c>
      <c r="G8656" s="1" t="s">
        <v>777</v>
      </c>
      <c r="H8656" s="1" t="s">
        <v>778</v>
      </c>
      <c r="I8656" s="1" t="s">
        <v>16</v>
      </c>
      <c r="J8656" s="1" t="s">
        <v>23</v>
      </c>
      <c r="K8656" s="1" t="s">
        <v>16</v>
      </c>
      <c r="L8656" s="1" t="s">
        <v>16</v>
      </c>
      <c r="M8656" s="1" t="s">
        <v>16</v>
      </c>
      <c r="N8656" s="1" t="s">
        <v>16</v>
      </c>
      <c r="O8656" s="1">
        <v>63.2</v>
      </c>
      <c r="P8656" s="1">
        <v>1.0</v>
      </c>
    </row>
    <row r="8657">
      <c r="A8657" s="1" t="s">
        <v>29</v>
      </c>
      <c r="B8657" s="1" t="s">
        <v>11032</v>
      </c>
      <c r="C8657" s="2" t="s">
        <v>11011</v>
      </c>
      <c r="D8657" s="1" t="s">
        <v>19</v>
      </c>
      <c r="E8657" s="3" t="str">
        <f>HYPERLINK("https://fyndiq.se/produkt/5e95d5a9fc6f49e2/", "Huawei P30 Pro - Härdat glas 9H – 3D Super kvalitet")</f>
        <v>Huawei P30 Pro - Härdat glas 9H – 3D Super kvalitet</v>
      </c>
      <c r="F8657" s="1" t="s">
        <v>469</v>
      </c>
      <c r="G8657" s="1" t="s">
        <v>470</v>
      </c>
      <c r="H8657" s="1" t="s">
        <v>471</v>
      </c>
      <c r="I8657" s="1" t="s">
        <v>16</v>
      </c>
      <c r="J8657" s="1" t="s">
        <v>23</v>
      </c>
      <c r="K8657" s="1" t="s">
        <v>16</v>
      </c>
      <c r="L8657" s="1" t="s">
        <v>16</v>
      </c>
      <c r="M8657" s="1" t="s">
        <v>16</v>
      </c>
      <c r="N8657" s="1" t="s">
        <v>16</v>
      </c>
      <c r="O8657" s="1">
        <v>63.2</v>
      </c>
      <c r="P8657" s="1">
        <v>1.0</v>
      </c>
    </row>
    <row r="8658">
      <c r="A8658" s="1" t="s">
        <v>29</v>
      </c>
      <c r="B8658" s="1" t="s">
        <v>11033</v>
      </c>
      <c r="C8658" s="2" t="s">
        <v>11011</v>
      </c>
      <c r="D8658" s="1" t="s">
        <v>19</v>
      </c>
      <c r="E865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658" s="1" t="s">
        <v>258</v>
      </c>
      <c r="G8658" s="1" t="s">
        <v>259</v>
      </c>
      <c r="H8658" s="1" t="s">
        <v>260</v>
      </c>
      <c r="I8658" s="1" t="s">
        <v>16</v>
      </c>
      <c r="J8658" s="1" t="s">
        <v>23</v>
      </c>
      <c r="K8658" s="1" t="s">
        <v>16</v>
      </c>
      <c r="L8658" s="1" t="s">
        <v>16</v>
      </c>
      <c r="M8658" s="1" t="s">
        <v>16</v>
      </c>
      <c r="N8658" s="1" t="s">
        <v>16</v>
      </c>
      <c r="O8658" s="1">
        <v>63.2</v>
      </c>
      <c r="P8658" s="1">
        <v>1.0</v>
      </c>
    </row>
    <row r="8659">
      <c r="A8659" s="1" t="s">
        <v>29</v>
      </c>
      <c r="B8659" s="1" t="s">
        <v>11034</v>
      </c>
      <c r="C8659" s="2" t="s">
        <v>11011</v>
      </c>
      <c r="D8659" s="1" t="s">
        <v>19</v>
      </c>
      <c r="E8659" s="3" t="str">
        <f>HYPERLINK("https://fyndiq.se/produkt/432d784756a84eff/", "2-Pack Samsung Galaxy S20FE - Härdat Glas-9H -Super kvalitet 3D")</f>
        <v>2-Pack Samsung Galaxy S20FE - Härdat Glas-9H -Super kvalitet 3D</v>
      </c>
      <c r="F8659" s="1" t="s">
        <v>1078</v>
      </c>
      <c r="G8659" s="1" t="s">
        <v>1079</v>
      </c>
      <c r="H8659" s="1" t="s">
        <v>1080</v>
      </c>
      <c r="I8659" s="1" t="s">
        <v>16</v>
      </c>
      <c r="J8659" s="1" t="s">
        <v>23</v>
      </c>
      <c r="K8659" s="1" t="s">
        <v>16</v>
      </c>
      <c r="L8659" s="1" t="s">
        <v>16</v>
      </c>
      <c r="M8659" s="1" t="s">
        <v>16</v>
      </c>
      <c r="N8659" s="1" t="s">
        <v>16</v>
      </c>
      <c r="O8659" s="1">
        <v>63.2</v>
      </c>
      <c r="P8659" s="1">
        <v>1.0</v>
      </c>
    </row>
    <row r="8660">
      <c r="A8660" s="1" t="s">
        <v>29</v>
      </c>
      <c r="B8660" s="1" t="s">
        <v>11035</v>
      </c>
      <c r="C8660" s="2" t="s">
        <v>11011</v>
      </c>
      <c r="D8660" s="1" t="s">
        <v>19</v>
      </c>
      <c r="E8660" s="3" t="str">
        <f>HYPERLINK("https://fyndiq.se/produkt/73ef0338aa7148f2/", "2-PACK Samsung Galaxy A71 - Härdat glas 9H - Super kvalitet 3D")</f>
        <v>2-PACK Samsung Galaxy A71 - Härdat glas 9H - Super kvalitet 3D</v>
      </c>
      <c r="F8660" s="1" t="s">
        <v>1119</v>
      </c>
      <c r="G8660" s="1" t="s">
        <v>1120</v>
      </c>
      <c r="H8660" s="1" t="s">
        <v>1121</v>
      </c>
      <c r="I8660" s="1" t="s">
        <v>16</v>
      </c>
      <c r="J8660" s="1" t="s">
        <v>23</v>
      </c>
      <c r="K8660" s="1" t="s">
        <v>16</v>
      </c>
      <c r="L8660" s="1" t="s">
        <v>16</v>
      </c>
      <c r="M8660" s="1" t="s">
        <v>16</v>
      </c>
      <c r="N8660" s="1" t="s">
        <v>16</v>
      </c>
      <c r="O8660" s="1">
        <v>63.2</v>
      </c>
      <c r="P8660" s="1">
        <v>1.0</v>
      </c>
    </row>
    <row r="8661">
      <c r="A8661" s="1" t="s">
        <v>29</v>
      </c>
      <c r="B8661" s="1" t="s">
        <v>11036</v>
      </c>
      <c r="C8661" s="2" t="s">
        <v>11011</v>
      </c>
      <c r="D8661" s="1" t="s">
        <v>19</v>
      </c>
      <c r="E8661" s="3" t="str">
        <f>HYPERLINK("https://fyndiq.se/produkt/f4e95b294a424d40/", "2-Pack Samsung S10 Skärmskydd - Härdat Glas 9H - Super kvalitet 3D")</f>
        <v>2-Pack Samsung S10 Skärmskydd - Härdat Glas 9H - Super kvalitet 3D</v>
      </c>
      <c r="F8661" s="1" t="s">
        <v>353</v>
      </c>
      <c r="G8661" s="1" t="s">
        <v>354</v>
      </c>
      <c r="H8661" s="1" t="s">
        <v>355</v>
      </c>
      <c r="I8661" s="1" t="s">
        <v>16</v>
      </c>
      <c r="J8661" s="1" t="s">
        <v>23</v>
      </c>
      <c r="K8661" s="1" t="s">
        <v>16</v>
      </c>
      <c r="L8661" s="1" t="s">
        <v>16</v>
      </c>
      <c r="M8661" s="1" t="s">
        <v>16</v>
      </c>
      <c r="N8661" s="1" t="s">
        <v>16</v>
      </c>
      <c r="O8661" s="1">
        <v>63.2</v>
      </c>
      <c r="P8661" s="1">
        <v>1.0</v>
      </c>
    </row>
    <row r="8662">
      <c r="A8662" s="1" t="s">
        <v>29</v>
      </c>
      <c r="B8662" s="1" t="s">
        <v>11037</v>
      </c>
      <c r="C8662" s="2" t="s">
        <v>11011</v>
      </c>
      <c r="D8662" s="1" t="s">
        <v>19</v>
      </c>
      <c r="E8662" s="3" t="str">
        <f>HYPERLINK("https://fyndiq.se/produkt/388e6e1d48174830/", "2-Pack SAMSUNG S24 PLUS Skärmskydd - Härdat Glas 9H - Super kvalitet 3D")</f>
        <v>2-Pack SAMSUNG S24 PLUS Skärmskydd - Härdat Glas 9H - Super kvalitet 3D</v>
      </c>
      <c r="F8662" s="1" t="s">
        <v>5476</v>
      </c>
      <c r="G8662" s="1" t="s">
        <v>5477</v>
      </c>
      <c r="H8662" s="1" t="s">
        <v>5478</v>
      </c>
      <c r="I8662" s="1" t="s">
        <v>16</v>
      </c>
      <c r="J8662" s="1" t="s">
        <v>23</v>
      </c>
      <c r="K8662" s="1" t="s">
        <v>16</v>
      </c>
      <c r="L8662" s="1" t="s">
        <v>16</v>
      </c>
      <c r="M8662" s="1" t="s">
        <v>16</v>
      </c>
      <c r="N8662" s="1" t="s">
        <v>16</v>
      </c>
      <c r="O8662" s="1">
        <v>63.2</v>
      </c>
      <c r="P8662" s="1">
        <v>1.0</v>
      </c>
    </row>
    <row r="8663">
      <c r="A8663" s="1" t="s">
        <v>29</v>
      </c>
      <c r="B8663" s="1" t="s">
        <v>11038</v>
      </c>
      <c r="C8663" s="2" t="s">
        <v>11011</v>
      </c>
      <c r="D8663" s="1" t="s">
        <v>19</v>
      </c>
      <c r="E8663" s="3" t="str">
        <f>HYPERLINK("https://fyndiq.se/produkt/a871a7da0b2249a8/", "2-Pack Iphone 11 Pro Max - 9H Härdat Glass - Top Kvalitet")</f>
        <v>2-Pack Iphone 11 Pro Max - 9H Härdat Glass - Top Kvalitet</v>
      </c>
      <c r="F8663" s="1" t="s">
        <v>559</v>
      </c>
      <c r="G8663" s="1" t="s">
        <v>560</v>
      </c>
      <c r="H8663" s="1" t="s">
        <v>561</v>
      </c>
      <c r="I8663" s="1" t="s">
        <v>16</v>
      </c>
      <c r="J8663" s="1" t="s">
        <v>23</v>
      </c>
      <c r="K8663" s="1" t="s">
        <v>16</v>
      </c>
      <c r="L8663" s="1" t="s">
        <v>16</v>
      </c>
      <c r="M8663" s="1" t="s">
        <v>16</v>
      </c>
      <c r="N8663" s="1" t="s">
        <v>16</v>
      </c>
      <c r="O8663" s="1">
        <v>47.2</v>
      </c>
      <c r="P8663" s="1">
        <v>1.0</v>
      </c>
    </row>
    <row r="8664">
      <c r="A8664" s="1" t="s">
        <v>29</v>
      </c>
      <c r="B8664" s="1" t="s">
        <v>11039</v>
      </c>
      <c r="C8664" s="2" t="s">
        <v>11011</v>
      </c>
      <c r="D8664" s="1" t="s">
        <v>19</v>
      </c>
      <c r="E8664" s="3" t="str">
        <f>HYPERLINK("https://fyndiq.se/produkt/a529734edaa9418b/", "1-Pack Samsung S23 Ultra Skärmskydd &amp; 1-Pack linsskydd - Härdat Glas 9H - Super kvalitet 3D")</f>
        <v>1-Pack Samsung S23 Ultra Skärmskydd &amp; 1-Pack linsskydd - Härdat Glas 9H - Super kvalitet 3D</v>
      </c>
      <c r="F8664" s="1" t="s">
        <v>4477</v>
      </c>
      <c r="G8664" s="1" t="s">
        <v>4478</v>
      </c>
      <c r="H8664" s="1" t="s">
        <v>4479</v>
      </c>
      <c r="I8664" s="1" t="s">
        <v>16</v>
      </c>
      <c r="J8664" s="1" t="s">
        <v>23</v>
      </c>
      <c r="K8664" s="1" t="s">
        <v>16</v>
      </c>
      <c r="L8664" s="1" t="s">
        <v>16</v>
      </c>
      <c r="M8664" s="1" t="s">
        <v>16</v>
      </c>
      <c r="N8664" s="1" t="s">
        <v>16</v>
      </c>
      <c r="O8664" s="1">
        <v>63.2</v>
      </c>
      <c r="P8664" s="1">
        <v>1.0</v>
      </c>
    </row>
    <row r="8665">
      <c r="A8665" s="1" t="s">
        <v>29</v>
      </c>
      <c r="B8665" s="1" t="s">
        <v>11040</v>
      </c>
      <c r="C8665" s="2" t="s">
        <v>11011</v>
      </c>
      <c r="D8665" s="1" t="s">
        <v>19</v>
      </c>
      <c r="E866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8665" s="1" t="s">
        <v>968</v>
      </c>
      <c r="G8665" s="1" t="s">
        <v>969</v>
      </c>
      <c r="H8665" s="1" t="s">
        <v>970</v>
      </c>
      <c r="I8665" s="1" t="s">
        <v>16</v>
      </c>
      <c r="J8665" s="1" t="s">
        <v>23</v>
      </c>
      <c r="K8665" s="1" t="s">
        <v>16</v>
      </c>
      <c r="L8665" s="1" t="s">
        <v>16</v>
      </c>
      <c r="M8665" s="1" t="s">
        <v>16</v>
      </c>
      <c r="N8665" s="1" t="s">
        <v>16</v>
      </c>
      <c r="O8665" s="1">
        <v>71.2</v>
      </c>
      <c r="P8665" s="1">
        <v>1.0</v>
      </c>
    </row>
    <row r="8666">
      <c r="A8666" s="1" t="s">
        <v>29</v>
      </c>
      <c r="B8666" s="1" t="s">
        <v>11041</v>
      </c>
      <c r="C8666" s="2" t="s">
        <v>11011</v>
      </c>
      <c r="D8666" s="1" t="s">
        <v>19</v>
      </c>
      <c r="E8666" s="3" t="str">
        <f>HYPERLINK("https://fyndiq.se/produkt/ebd0c75a3b324593/", "2-Pack Samsung S22 Ultra 5G Skärmskydd &amp;1-Pack linsskydd-9H GLAS")</f>
        <v>2-Pack Samsung S22 Ultra 5G Skärmskydd &amp;1-Pack linsskydd-9H GLAS</v>
      </c>
      <c r="F8666" s="1" t="s">
        <v>6898</v>
      </c>
      <c r="G8666" s="1" t="s">
        <v>6899</v>
      </c>
      <c r="H8666" s="1" t="s">
        <v>6900</v>
      </c>
      <c r="I8666" s="1" t="s">
        <v>16</v>
      </c>
      <c r="J8666" s="1" t="s">
        <v>23</v>
      </c>
      <c r="K8666" s="1" t="s">
        <v>16</v>
      </c>
      <c r="L8666" s="1" t="s">
        <v>16</v>
      </c>
      <c r="M8666" s="1" t="s">
        <v>16</v>
      </c>
      <c r="N8666" s="1" t="s">
        <v>16</v>
      </c>
      <c r="O8666" s="1">
        <v>71.2</v>
      </c>
      <c r="P8666" s="1">
        <v>1.0</v>
      </c>
    </row>
    <row r="8667">
      <c r="A8667" s="1" t="s">
        <v>29</v>
      </c>
      <c r="B8667" s="1" t="s">
        <v>11042</v>
      </c>
      <c r="C8667" s="2" t="s">
        <v>11011</v>
      </c>
      <c r="D8667" s="1" t="s">
        <v>19</v>
      </c>
      <c r="E8667" s="3" t="str">
        <f>HYPERLINK("https://fyndiq.se/produkt/3793e0f6281f49f6/", "2-Pack Iphone 11 / XR - 9H Härdat Glass - Top Kvalitet")</f>
        <v>2-Pack Iphone 11 / XR - 9H Härdat Glass - Top Kvalitet</v>
      </c>
      <c r="F8667" s="1" t="s">
        <v>371</v>
      </c>
      <c r="G8667" s="1" t="s">
        <v>372</v>
      </c>
      <c r="H8667" s="1" t="s">
        <v>373</v>
      </c>
      <c r="I8667" s="1" t="s">
        <v>16</v>
      </c>
      <c r="J8667" s="1" t="s">
        <v>23</v>
      </c>
      <c r="K8667" s="1" t="s">
        <v>16</v>
      </c>
      <c r="L8667" s="1" t="s">
        <v>16</v>
      </c>
      <c r="M8667" s="1" t="s">
        <v>16</v>
      </c>
      <c r="N8667" s="1" t="s">
        <v>16</v>
      </c>
      <c r="O8667" s="1">
        <v>47.2</v>
      </c>
      <c r="P8667" s="1">
        <v>1.0</v>
      </c>
    </row>
    <row r="8668">
      <c r="A8668" s="1" t="s">
        <v>29</v>
      </c>
      <c r="B8668" s="1" t="s">
        <v>11043</v>
      </c>
      <c r="C8668" s="2" t="s">
        <v>11011</v>
      </c>
      <c r="D8668" s="1" t="s">
        <v>19</v>
      </c>
      <c r="E8668" s="3" t="str">
        <f>HYPERLINK("https://fyndiq.se/produkt/56c72c0ba5f749b5/", "2-Pack SAMSUNG S24 Skärmskydd - Härdat Glas 9H - Super kvalitet 3D")</f>
        <v>2-Pack SAMSUNG S24 Skärmskydd - Härdat Glas 9H - Super kvalitet 3D</v>
      </c>
      <c r="F8668" s="1" t="s">
        <v>263</v>
      </c>
      <c r="G8668" s="1" t="s">
        <v>264</v>
      </c>
      <c r="H8668" s="1" t="s">
        <v>265</v>
      </c>
      <c r="I8668" s="1" t="s">
        <v>16</v>
      </c>
      <c r="J8668" s="1" t="s">
        <v>23</v>
      </c>
      <c r="K8668" s="1" t="s">
        <v>16</v>
      </c>
      <c r="L8668" s="1" t="s">
        <v>16</v>
      </c>
      <c r="M8668" s="1" t="s">
        <v>16</v>
      </c>
      <c r="N8668" s="1" t="s">
        <v>16</v>
      </c>
      <c r="O8668" s="1">
        <v>63.2</v>
      </c>
      <c r="P8668" s="1">
        <v>1.0</v>
      </c>
    </row>
    <row r="8669">
      <c r="A8669" s="1" t="s">
        <v>29</v>
      </c>
      <c r="B8669" s="1" t="s">
        <v>11044</v>
      </c>
      <c r="C8669" s="2" t="s">
        <v>11011</v>
      </c>
      <c r="D8669" s="1" t="s">
        <v>19</v>
      </c>
      <c r="E8669" s="3" t="str">
        <f>HYPERLINK("https://fyndiq.se/produkt/1dcebea39ba54108/", "2-Pack XIAOMI 13T PRO 5G Skärmskydd &amp; 2-Pack linsskydd - Härdat Glas 9H - Super kvalitet 3D")</f>
        <v>2-Pack XIAOMI 13T PRO 5G Skärmskydd &amp; 2-Pack linsskydd - Härdat Glas 9H - Super kvalitet 3D</v>
      </c>
      <c r="F8669" s="1" t="s">
        <v>11045</v>
      </c>
      <c r="G8669" s="1" t="s">
        <v>11046</v>
      </c>
      <c r="H8669" s="1" t="s">
        <v>11047</v>
      </c>
      <c r="I8669" s="1" t="s">
        <v>16</v>
      </c>
      <c r="J8669" s="1" t="s">
        <v>23</v>
      </c>
      <c r="K8669" s="1" t="s">
        <v>16</v>
      </c>
      <c r="L8669" s="1" t="s">
        <v>16</v>
      </c>
      <c r="M8669" s="1" t="s">
        <v>16</v>
      </c>
      <c r="N8669" s="1" t="s">
        <v>16</v>
      </c>
      <c r="O8669" s="1">
        <v>79.2</v>
      </c>
      <c r="P8669" s="1">
        <v>1.0</v>
      </c>
    </row>
    <row r="8670">
      <c r="A8670" s="1" t="s">
        <v>29</v>
      </c>
      <c r="B8670" s="1" t="s">
        <v>11048</v>
      </c>
      <c r="C8670" s="2" t="s">
        <v>11011</v>
      </c>
      <c r="D8670" s="1" t="s">
        <v>19</v>
      </c>
      <c r="E8670" s="3" t="str">
        <f>HYPERLINK("https://fyndiq.se/produkt/56c72c0ba5f749b5/", "2-Pack SAMSUNG S24 Skärmskydd - Härdat Glas 9H - Super kvalitet 3D")</f>
        <v>2-Pack SAMSUNG S24 Skärmskydd - Härdat Glas 9H - Super kvalitet 3D</v>
      </c>
      <c r="F8670" s="1" t="s">
        <v>263</v>
      </c>
      <c r="G8670" s="1" t="s">
        <v>264</v>
      </c>
      <c r="H8670" s="1" t="s">
        <v>265</v>
      </c>
      <c r="I8670" s="1" t="s">
        <v>16</v>
      </c>
      <c r="J8670" s="1" t="s">
        <v>23</v>
      </c>
      <c r="K8670" s="1" t="s">
        <v>16</v>
      </c>
      <c r="L8670" s="1" t="s">
        <v>16</v>
      </c>
      <c r="M8670" s="1" t="s">
        <v>16</v>
      </c>
      <c r="N8670" s="1" t="s">
        <v>16</v>
      </c>
      <c r="O8670" s="1">
        <v>63.2</v>
      </c>
      <c r="P8670" s="1">
        <v>1.0</v>
      </c>
    </row>
    <row r="8671">
      <c r="A8671" s="1" t="s">
        <v>29</v>
      </c>
      <c r="B8671" s="1" t="s">
        <v>11049</v>
      </c>
      <c r="C8671" s="2" t="s">
        <v>11011</v>
      </c>
      <c r="D8671" s="1" t="s">
        <v>19</v>
      </c>
      <c r="E8671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8671" s="1" t="s">
        <v>11050</v>
      </c>
      <c r="G8671" s="1" t="s">
        <v>11051</v>
      </c>
      <c r="H8671" s="1" t="s">
        <v>11052</v>
      </c>
      <c r="I8671" s="1" t="s">
        <v>16</v>
      </c>
      <c r="J8671" s="1" t="s">
        <v>23</v>
      </c>
      <c r="K8671" s="1" t="s">
        <v>16</v>
      </c>
      <c r="L8671" s="1" t="s">
        <v>16</v>
      </c>
      <c r="M8671" s="1" t="s">
        <v>16</v>
      </c>
      <c r="N8671" s="1" t="s">
        <v>16</v>
      </c>
      <c r="O8671" s="1">
        <v>71.2</v>
      </c>
      <c r="P8671" s="1">
        <v>1.0</v>
      </c>
    </row>
    <row r="8672">
      <c r="A8672" s="1" t="s">
        <v>29</v>
      </c>
      <c r="B8672" s="1" t="s">
        <v>11053</v>
      </c>
      <c r="C8672" s="2" t="s">
        <v>11011</v>
      </c>
      <c r="D8672" s="1" t="s">
        <v>19</v>
      </c>
      <c r="E8672" s="3" t="str">
        <f>HYPERLINK("https://fyndiq.se/produkt/416415a768684efb/", "2-Pack Samsung Galaxy S21 5G - 9H Härdat Glas - HD")</f>
        <v>2-Pack Samsung Galaxy S21 5G - 9H Härdat Glas - HD</v>
      </c>
      <c r="F8672" s="1" t="s">
        <v>39</v>
      </c>
      <c r="G8672" s="1" t="s">
        <v>40</v>
      </c>
      <c r="H8672" s="1" t="s">
        <v>41</v>
      </c>
      <c r="I8672" s="1" t="s">
        <v>16</v>
      </c>
      <c r="J8672" s="1" t="s">
        <v>23</v>
      </c>
      <c r="K8672" s="1" t="s">
        <v>16</v>
      </c>
      <c r="L8672" s="1" t="s">
        <v>16</v>
      </c>
      <c r="M8672" s="1" t="s">
        <v>16</v>
      </c>
      <c r="N8672" s="1" t="s">
        <v>16</v>
      </c>
      <c r="O8672" s="1">
        <v>63.2</v>
      </c>
      <c r="P8672" s="1">
        <v>1.0</v>
      </c>
    </row>
    <row r="8673">
      <c r="A8673" s="1" t="s">
        <v>29</v>
      </c>
      <c r="B8673" s="1" t="s">
        <v>11054</v>
      </c>
      <c r="C8673" s="2" t="s">
        <v>11011</v>
      </c>
      <c r="D8673" s="1" t="s">
        <v>19</v>
      </c>
      <c r="E867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673" s="1" t="s">
        <v>722</v>
      </c>
      <c r="G8673" s="1" t="s">
        <v>723</v>
      </c>
      <c r="H8673" s="1" t="s">
        <v>724</v>
      </c>
      <c r="I8673" s="1" t="s">
        <v>16</v>
      </c>
      <c r="J8673" s="1" t="s">
        <v>23</v>
      </c>
      <c r="K8673" s="1" t="s">
        <v>16</v>
      </c>
      <c r="L8673" s="1" t="s">
        <v>16</v>
      </c>
      <c r="M8673" s="1" t="s">
        <v>16</v>
      </c>
      <c r="N8673" s="1" t="s">
        <v>16</v>
      </c>
      <c r="O8673" s="1">
        <v>79.2</v>
      </c>
      <c r="P8673" s="1">
        <v>1.0</v>
      </c>
    </row>
    <row r="8674">
      <c r="A8674" s="1" t="s">
        <v>29</v>
      </c>
      <c r="B8674" s="1" t="s">
        <v>11055</v>
      </c>
      <c r="C8674" s="2" t="s">
        <v>11011</v>
      </c>
      <c r="D8674" s="1" t="s">
        <v>19</v>
      </c>
      <c r="E8674" s="3" t="str">
        <f>HYPERLINK("https://fyndiq.se/produkt/6b2f6d5c5740493b/", "2-Pack IPHONE 15 PRO MAX SCREEN &amp; 1 LENS Skärmskydd - Härdat Glas 9H - Super kvalitet 3D")</f>
        <v>2-Pack IPHONE 15 PRO MAX SCREEN &amp; 1 LENS Skärmskydd - Härdat Glas 9H - Super kvalitet 3D</v>
      </c>
      <c r="F8674" s="1" t="s">
        <v>11056</v>
      </c>
      <c r="G8674" s="1" t="s">
        <v>11057</v>
      </c>
      <c r="H8674" s="1" t="s">
        <v>11058</v>
      </c>
      <c r="I8674" s="1" t="s">
        <v>16</v>
      </c>
      <c r="J8674" s="1" t="s">
        <v>23</v>
      </c>
      <c r="K8674" s="1" t="s">
        <v>16</v>
      </c>
      <c r="L8674" s="1" t="s">
        <v>16</v>
      </c>
      <c r="M8674" s="1" t="s">
        <v>16</v>
      </c>
      <c r="N8674" s="1" t="s">
        <v>16</v>
      </c>
      <c r="O8674" s="1">
        <v>55.2</v>
      </c>
      <c r="P8674" s="1">
        <v>1.0</v>
      </c>
    </row>
    <row r="8675">
      <c r="A8675" s="1" t="s">
        <v>29</v>
      </c>
      <c r="B8675" s="1" t="s">
        <v>11059</v>
      </c>
      <c r="C8675" s="2" t="s">
        <v>11011</v>
      </c>
      <c r="D8675" s="1" t="s">
        <v>19</v>
      </c>
      <c r="E8675" s="3" t="str">
        <f>HYPERLINK("https://fyndiq.se/produkt/3793e0f6281f49f6/", "2-Pack Iphone 11 / XR - 9H Härdat Glass - Top Kvalitet")</f>
        <v>2-Pack Iphone 11 / XR - 9H Härdat Glass - Top Kvalitet</v>
      </c>
      <c r="F8675" s="1" t="s">
        <v>371</v>
      </c>
      <c r="G8675" s="1" t="s">
        <v>372</v>
      </c>
      <c r="H8675" s="1" t="s">
        <v>373</v>
      </c>
      <c r="I8675" s="1" t="s">
        <v>16</v>
      </c>
      <c r="J8675" s="1" t="s">
        <v>23</v>
      </c>
      <c r="K8675" s="1" t="s">
        <v>16</v>
      </c>
      <c r="L8675" s="1" t="s">
        <v>16</v>
      </c>
      <c r="M8675" s="1" t="s">
        <v>16</v>
      </c>
      <c r="N8675" s="1" t="s">
        <v>16</v>
      </c>
      <c r="O8675" s="1">
        <v>47.2</v>
      </c>
      <c r="P8675" s="1">
        <v>1.0</v>
      </c>
    </row>
    <row r="8676">
      <c r="A8676" s="1" t="s">
        <v>29</v>
      </c>
      <c r="B8676" s="1" t="s">
        <v>11060</v>
      </c>
      <c r="C8676" s="2" t="s">
        <v>11011</v>
      </c>
      <c r="D8676" s="1" t="s">
        <v>19</v>
      </c>
      <c r="E867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676" s="1" t="s">
        <v>26</v>
      </c>
      <c r="G8676" s="1" t="s">
        <v>27</v>
      </c>
      <c r="H8676" s="1" t="s">
        <v>28</v>
      </c>
      <c r="I8676" s="1" t="s">
        <v>16</v>
      </c>
      <c r="J8676" s="1" t="s">
        <v>23</v>
      </c>
      <c r="K8676" s="1" t="s">
        <v>16</v>
      </c>
      <c r="L8676" s="1" t="s">
        <v>16</v>
      </c>
      <c r="M8676" s="1" t="s">
        <v>16</v>
      </c>
      <c r="N8676" s="1" t="s">
        <v>16</v>
      </c>
      <c r="O8676" s="1">
        <v>71.2</v>
      </c>
      <c r="P8676" s="1">
        <v>1.0</v>
      </c>
    </row>
    <row r="8677">
      <c r="A8677" s="1" t="s">
        <v>29</v>
      </c>
      <c r="B8677" s="1" t="s">
        <v>11061</v>
      </c>
      <c r="C8677" s="2" t="s">
        <v>11011</v>
      </c>
      <c r="D8677" s="1" t="s">
        <v>19</v>
      </c>
      <c r="E8677" s="3" t="str">
        <f>HYPERLINK("https://fyndiq.se/produkt/18abe9b309c4482e/", "Samsung Galaxy A34 (5G) - 9H Härdat Glass - 3D Super Kvalitet")</f>
        <v>Samsung Galaxy A34 (5G) - 9H Härdat Glass - 3D Super Kvalitet</v>
      </c>
      <c r="F8677" s="1" t="s">
        <v>11062</v>
      </c>
      <c r="G8677" s="1" t="s">
        <v>11063</v>
      </c>
      <c r="H8677" s="1" t="s">
        <v>11064</v>
      </c>
      <c r="I8677" s="1" t="s">
        <v>16</v>
      </c>
      <c r="J8677" s="1" t="s">
        <v>23</v>
      </c>
      <c r="K8677" s="1" t="s">
        <v>16</v>
      </c>
      <c r="L8677" s="1" t="s">
        <v>16</v>
      </c>
      <c r="M8677" s="1" t="s">
        <v>16</v>
      </c>
      <c r="N8677" s="1" t="s">
        <v>16</v>
      </c>
      <c r="O8677" s="1">
        <v>55.2</v>
      </c>
      <c r="P8677" s="1">
        <v>2.0</v>
      </c>
    </row>
    <row r="8678">
      <c r="A8678" s="1" t="s">
        <v>29</v>
      </c>
      <c r="B8678" s="1" t="s">
        <v>11065</v>
      </c>
      <c r="C8678" s="2" t="s">
        <v>11011</v>
      </c>
      <c r="D8678" s="1" t="s">
        <v>19</v>
      </c>
      <c r="E8678" s="3" t="str">
        <f>HYPERLINK("https://fyndiq.se/produkt/3793e0f6281f49f6/", "2-Pack Iphone 11 / XR - 9H Härdat Glass - Top Kvalitet")</f>
        <v>2-Pack Iphone 11 / XR - 9H Härdat Glass - Top Kvalitet</v>
      </c>
      <c r="F8678" s="1" t="s">
        <v>371</v>
      </c>
      <c r="G8678" s="1" t="s">
        <v>372</v>
      </c>
      <c r="H8678" s="1" t="s">
        <v>373</v>
      </c>
      <c r="I8678" s="1" t="s">
        <v>16</v>
      </c>
      <c r="J8678" s="1" t="s">
        <v>23</v>
      </c>
      <c r="K8678" s="1" t="s">
        <v>16</v>
      </c>
      <c r="L8678" s="1" t="s">
        <v>16</v>
      </c>
      <c r="M8678" s="1" t="s">
        <v>16</v>
      </c>
      <c r="N8678" s="1" t="s">
        <v>16</v>
      </c>
      <c r="O8678" s="1">
        <v>47.2</v>
      </c>
      <c r="P8678" s="1">
        <v>1.0</v>
      </c>
    </row>
    <row r="8679">
      <c r="A8679" s="1" t="s">
        <v>29</v>
      </c>
      <c r="B8679" s="1" t="s">
        <v>11066</v>
      </c>
      <c r="C8679" s="2" t="s">
        <v>11011</v>
      </c>
      <c r="D8679" s="1" t="s">
        <v>19</v>
      </c>
      <c r="E8679" s="3" t="str">
        <f>HYPERLINK("https://fyndiq.se/produkt/edc9395737fe454e/", "2-pack - Iphone XS - 9D Härdat Glass - Top Kvalitet")</f>
        <v>2-pack - Iphone XS - 9D Härdat Glass - Top Kvalitet</v>
      </c>
      <c r="F8679" s="1" t="s">
        <v>8039</v>
      </c>
      <c r="G8679" s="1" t="s">
        <v>8040</v>
      </c>
      <c r="H8679" s="1" t="s">
        <v>8041</v>
      </c>
      <c r="I8679" s="1" t="s">
        <v>16</v>
      </c>
      <c r="J8679" s="1" t="s">
        <v>23</v>
      </c>
      <c r="K8679" s="1" t="s">
        <v>16</v>
      </c>
      <c r="L8679" s="1" t="s">
        <v>16</v>
      </c>
      <c r="M8679" s="1" t="s">
        <v>16</v>
      </c>
      <c r="N8679" s="1" t="s">
        <v>16</v>
      </c>
      <c r="O8679" s="1">
        <v>47.2</v>
      </c>
      <c r="P8679" s="1">
        <v>1.0</v>
      </c>
    </row>
    <row r="8680">
      <c r="A8680" s="1" t="s">
        <v>29</v>
      </c>
      <c r="B8680" s="1" t="s">
        <v>11067</v>
      </c>
      <c r="C8680" s="2" t="s">
        <v>11011</v>
      </c>
      <c r="D8680" s="1" t="s">
        <v>19</v>
      </c>
      <c r="E8680" s="3" t="str">
        <f t="shared" ref="E8680:E8681" si="203">HYPERLINK("https://fyndiq.se/produkt/6638d755382d4eda/", "2-Pack iPhone 12 Pro Max Skärmskydd - Härdat Glas 9H - Super kvalitet 3D Skärmskydd")</f>
        <v>2-Pack iPhone 12 Pro Max Skärmskydd - Härdat Glas 9H - Super kvalitet 3D Skärmskydd</v>
      </c>
      <c r="F8680" s="1" t="s">
        <v>692</v>
      </c>
      <c r="G8680" s="1" t="s">
        <v>693</v>
      </c>
      <c r="H8680" s="1" t="s">
        <v>694</v>
      </c>
      <c r="I8680" s="1" t="s">
        <v>16</v>
      </c>
      <c r="J8680" s="1" t="s">
        <v>23</v>
      </c>
      <c r="K8680" s="1" t="s">
        <v>16</v>
      </c>
      <c r="L8680" s="1" t="s">
        <v>16</v>
      </c>
      <c r="M8680" s="1" t="s">
        <v>16</v>
      </c>
      <c r="N8680" s="1" t="s">
        <v>16</v>
      </c>
      <c r="O8680" s="1">
        <v>47.2</v>
      </c>
      <c r="P8680" s="1">
        <v>1.0</v>
      </c>
    </row>
    <row r="8681">
      <c r="A8681" s="1" t="s">
        <v>29</v>
      </c>
      <c r="B8681" s="1" t="s">
        <v>11068</v>
      </c>
      <c r="C8681" s="2" t="s">
        <v>11011</v>
      </c>
      <c r="D8681" s="1" t="s">
        <v>19</v>
      </c>
      <c r="E8681" s="3" t="str">
        <f t="shared" si="203"/>
        <v>2-Pack iPhone 12 Pro Max Skärmskydd - Härdat Glas 9H - Super kvalitet 3D Skärmskydd</v>
      </c>
      <c r="F8681" s="1" t="s">
        <v>692</v>
      </c>
      <c r="G8681" s="1" t="s">
        <v>693</v>
      </c>
      <c r="H8681" s="1" t="s">
        <v>694</v>
      </c>
      <c r="I8681" s="1" t="s">
        <v>16</v>
      </c>
      <c r="J8681" s="1" t="s">
        <v>23</v>
      </c>
      <c r="K8681" s="1" t="s">
        <v>16</v>
      </c>
      <c r="L8681" s="1" t="s">
        <v>16</v>
      </c>
      <c r="M8681" s="1" t="s">
        <v>16</v>
      </c>
      <c r="N8681" s="1" t="s">
        <v>16</v>
      </c>
      <c r="O8681" s="1">
        <v>47.2</v>
      </c>
      <c r="P8681" s="1">
        <v>1.0</v>
      </c>
    </row>
    <row r="8682">
      <c r="A8682" s="1" t="s">
        <v>29</v>
      </c>
      <c r="B8682" s="1" t="s">
        <v>11069</v>
      </c>
      <c r="C8682" s="2" t="s">
        <v>11011</v>
      </c>
      <c r="D8682" s="1" t="s">
        <v>19</v>
      </c>
      <c r="E8682" s="3" t="str">
        <f>HYPERLINK("https://fyndiq.se/produkt/10ce62366f90444f/", "Sony Xperia 10 III - Härdat glas 9H-Super Kvalitet 3D Skärmskydd")</f>
        <v>Sony Xperia 10 III - Härdat glas 9H-Super Kvalitet 3D Skärmskydd</v>
      </c>
      <c r="F8682" s="1" t="s">
        <v>6059</v>
      </c>
      <c r="G8682" s="1" t="s">
        <v>6060</v>
      </c>
      <c r="H8682" s="1" t="s">
        <v>6061</v>
      </c>
      <c r="I8682" s="1" t="s">
        <v>16</v>
      </c>
      <c r="J8682" s="1" t="s">
        <v>23</v>
      </c>
      <c r="K8682" s="1" t="s">
        <v>16</v>
      </c>
      <c r="L8682" s="1" t="s">
        <v>16</v>
      </c>
      <c r="M8682" s="1" t="s">
        <v>16</v>
      </c>
      <c r="N8682" s="1" t="s">
        <v>16</v>
      </c>
      <c r="O8682" s="1">
        <v>55.2</v>
      </c>
      <c r="P8682" s="1">
        <v>2.0</v>
      </c>
    </row>
    <row r="8683">
      <c r="A8683" s="1" t="s">
        <v>29</v>
      </c>
      <c r="B8683" s="1" t="s">
        <v>11070</v>
      </c>
      <c r="C8683" s="2" t="s">
        <v>11011</v>
      </c>
      <c r="D8683" s="1" t="s">
        <v>19</v>
      </c>
      <c r="E868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683" s="1" t="s">
        <v>26</v>
      </c>
      <c r="G8683" s="1" t="s">
        <v>27</v>
      </c>
      <c r="H8683" s="1" t="s">
        <v>28</v>
      </c>
      <c r="I8683" s="1" t="s">
        <v>16</v>
      </c>
      <c r="J8683" s="1" t="s">
        <v>23</v>
      </c>
      <c r="K8683" s="1" t="s">
        <v>16</v>
      </c>
      <c r="L8683" s="1" t="s">
        <v>16</v>
      </c>
      <c r="M8683" s="1" t="s">
        <v>16</v>
      </c>
      <c r="N8683" s="1" t="s">
        <v>16</v>
      </c>
      <c r="O8683" s="1">
        <v>71.2</v>
      </c>
      <c r="P8683" s="1">
        <v>1.0</v>
      </c>
    </row>
    <row r="8684">
      <c r="A8684" s="1" t="s">
        <v>29</v>
      </c>
      <c r="B8684" s="1" t="s">
        <v>11071</v>
      </c>
      <c r="C8684" s="2" t="s">
        <v>11011</v>
      </c>
      <c r="D8684" s="1" t="s">
        <v>19</v>
      </c>
      <c r="E868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684" s="1" t="s">
        <v>614</v>
      </c>
      <c r="G8684" s="1" t="s">
        <v>615</v>
      </c>
      <c r="H8684" s="1" t="s">
        <v>616</v>
      </c>
      <c r="I8684" s="1" t="s">
        <v>16</v>
      </c>
      <c r="J8684" s="1" t="s">
        <v>23</v>
      </c>
      <c r="K8684" s="1" t="s">
        <v>16</v>
      </c>
      <c r="L8684" s="1" t="s">
        <v>16</v>
      </c>
      <c r="M8684" s="1" t="s">
        <v>16</v>
      </c>
      <c r="N8684" s="1" t="s">
        <v>16</v>
      </c>
      <c r="O8684" s="1">
        <v>71.2</v>
      </c>
      <c r="P8684" s="1">
        <v>1.0</v>
      </c>
    </row>
    <row r="8685">
      <c r="A8685" s="1" t="s">
        <v>29</v>
      </c>
      <c r="B8685" s="1" t="s">
        <v>11072</v>
      </c>
      <c r="C8685" s="2" t="s">
        <v>11011</v>
      </c>
      <c r="D8685" s="1" t="s">
        <v>19</v>
      </c>
      <c r="E868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8685" s="1" t="s">
        <v>722</v>
      </c>
      <c r="G8685" s="1" t="s">
        <v>723</v>
      </c>
      <c r="H8685" s="1" t="s">
        <v>724</v>
      </c>
      <c r="I8685" s="1" t="s">
        <v>16</v>
      </c>
      <c r="J8685" s="1" t="s">
        <v>23</v>
      </c>
      <c r="K8685" s="1" t="s">
        <v>16</v>
      </c>
      <c r="L8685" s="1" t="s">
        <v>16</v>
      </c>
      <c r="M8685" s="1" t="s">
        <v>16</v>
      </c>
      <c r="N8685" s="1" t="s">
        <v>16</v>
      </c>
      <c r="O8685" s="1">
        <v>79.2</v>
      </c>
      <c r="P8685" s="1">
        <v>1.0</v>
      </c>
    </row>
    <row r="8686">
      <c r="A8686" s="1" t="s">
        <v>29</v>
      </c>
      <c r="B8686" s="1" t="s">
        <v>11073</v>
      </c>
      <c r="C8686" s="2" t="s">
        <v>11011</v>
      </c>
      <c r="D8686" s="1" t="s">
        <v>19</v>
      </c>
      <c r="E8686" s="3" t="str">
        <f>HYPERLINK("https://fyndiq.se/produkt/56c72c0ba5f749b5/", "2-Pack SAMSUNG S24 Skärmskydd - Härdat Glas 9H - Super kvalitet 3D")</f>
        <v>2-Pack SAMSUNG S24 Skärmskydd - Härdat Glas 9H - Super kvalitet 3D</v>
      </c>
      <c r="F8686" s="1" t="s">
        <v>263</v>
      </c>
      <c r="G8686" s="1" t="s">
        <v>264</v>
      </c>
      <c r="H8686" s="1" t="s">
        <v>265</v>
      </c>
      <c r="I8686" s="1" t="s">
        <v>16</v>
      </c>
      <c r="J8686" s="1" t="s">
        <v>23</v>
      </c>
      <c r="K8686" s="1" t="s">
        <v>16</v>
      </c>
      <c r="L8686" s="1" t="s">
        <v>16</v>
      </c>
      <c r="M8686" s="1" t="s">
        <v>16</v>
      </c>
      <c r="N8686" s="1" t="s">
        <v>16</v>
      </c>
      <c r="O8686" s="1">
        <v>63.2</v>
      </c>
      <c r="P8686" s="1">
        <v>1.0</v>
      </c>
    </row>
    <row r="8687">
      <c r="A8687" s="1" t="s">
        <v>29</v>
      </c>
      <c r="B8687" s="1" t="s">
        <v>11074</v>
      </c>
      <c r="C8687" s="2" t="s">
        <v>11011</v>
      </c>
      <c r="D8687" s="1" t="s">
        <v>19</v>
      </c>
      <c r="E8687" s="3" t="str">
        <f>HYPERLINK("https://fyndiq.se/produkt/0df6cad26c89414b/", "2 Pack Samsung S22 PLUS - 9H Härdat Glass - 3D Super Kvalitet")</f>
        <v>2 Pack Samsung S22 PLUS - 9H Härdat Glass - 3D Super Kvalitet</v>
      </c>
      <c r="F8687" s="1" t="s">
        <v>2472</v>
      </c>
      <c r="G8687" s="1" t="s">
        <v>2473</v>
      </c>
      <c r="H8687" s="1" t="s">
        <v>2474</v>
      </c>
      <c r="I8687" s="1" t="s">
        <v>16</v>
      </c>
      <c r="J8687" s="1" t="s">
        <v>23</v>
      </c>
      <c r="K8687" s="1" t="s">
        <v>16</v>
      </c>
      <c r="L8687" s="1" t="s">
        <v>16</v>
      </c>
      <c r="M8687" s="1" t="s">
        <v>16</v>
      </c>
      <c r="N8687" s="1" t="s">
        <v>16</v>
      </c>
      <c r="O8687" s="1">
        <v>63.2</v>
      </c>
      <c r="P8687" s="1">
        <v>1.0</v>
      </c>
    </row>
    <row r="8688">
      <c r="A8688" s="1" t="s">
        <v>29</v>
      </c>
      <c r="B8688" s="1" t="s">
        <v>11075</v>
      </c>
      <c r="C8688" s="2" t="s">
        <v>11011</v>
      </c>
      <c r="D8688" s="1" t="s">
        <v>19</v>
      </c>
      <c r="E8688" s="3" t="str">
        <f>HYPERLINK("https://fyndiq.se/produkt/56c72c0ba5f749b5/", "2-Pack SAMSUNG S24 Skärmskydd - Härdat Glas 9H - Super kvalitet 3D")</f>
        <v>2-Pack SAMSUNG S24 Skärmskydd - Härdat Glas 9H - Super kvalitet 3D</v>
      </c>
      <c r="F8688" s="1" t="s">
        <v>263</v>
      </c>
      <c r="G8688" s="1" t="s">
        <v>264</v>
      </c>
      <c r="H8688" s="1" t="s">
        <v>265</v>
      </c>
      <c r="I8688" s="1" t="s">
        <v>1230</v>
      </c>
      <c r="J8688" s="1" t="s">
        <v>9</v>
      </c>
      <c r="K8688" s="2" t="s">
        <v>8873</v>
      </c>
      <c r="L8688" s="1" t="s">
        <v>2602</v>
      </c>
      <c r="M8688" s="1" t="s">
        <v>16</v>
      </c>
      <c r="N8688" s="1" t="s">
        <v>16</v>
      </c>
      <c r="O8688" s="1">
        <v>63.2</v>
      </c>
      <c r="P8688" s="1">
        <v>1.0</v>
      </c>
    </row>
    <row r="8689">
      <c r="A8689" s="1" t="s">
        <v>29</v>
      </c>
      <c r="B8689" s="1" t="s">
        <v>11076</v>
      </c>
      <c r="C8689" s="2" t="s">
        <v>11011</v>
      </c>
      <c r="D8689" s="1" t="s">
        <v>19</v>
      </c>
      <c r="E8689" s="3" t="str">
        <f>HYPERLINK("https://fyndiq.se/produkt/385e2b93efd34bdb/", "2-Pack Samsung Galaxy A03 - Härdat Glas 9H - Super Kvalitet 3D")</f>
        <v>2-Pack Samsung Galaxy A03 - Härdat Glas 9H - Super Kvalitet 3D</v>
      </c>
      <c r="F8689" s="1" t="s">
        <v>481</v>
      </c>
      <c r="G8689" s="1" t="s">
        <v>482</v>
      </c>
      <c r="H8689" s="1" t="s">
        <v>483</v>
      </c>
      <c r="I8689" s="1" t="s">
        <v>16</v>
      </c>
      <c r="J8689" s="1" t="s">
        <v>23</v>
      </c>
      <c r="K8689" s="1" t="s">
        <v>16</v>
      </c>
      <c r="L8689" s="1" t="s">
        <v>16</v>
      </c>
      <c r="M8689" s="1" t="s">
        <v>16</v>
      </c>
      <c r="N8689" s="1" t="s">
        <v>16</v>
      </c>
      <c r="O8689" s="1">
        <v>63.2</v>
      </c>
      <c r="P8689" s="1">
        <v>1.0</v>
      </c>
    </row>
    <row r="8690">
      <c r="A8690" s="1" t="s">
        <v>29</v>
      </c>
      <c r="B8690" s="1" t="s">
        <v>11077</v>
      </c>
      <c r="C8690" s="2" t="s">
        <v>11011</v>
      </c>
      <c r="D8690" s="1" t="s">
        <v>19</v>
      </c>
      <c r="E8690" s="3" t="str">
        <f>HYPERLINK("https://fyndiq.se/produkt/a161246fb40a4ffc/", "Samsung Galaxy S8 - Härdat glas 9H–Super kvalitet 3D Skärmskydd")</f>
        <v>Samsung Galaxy S8 - Härdat glas 9H–Super kvalitet 3D Skärmskydd</v>
      </c>
      <c r="F8690" s="1" t="s">
        <v>6348</v>
      </c>
      <c r="G8690" s="1" t="s">
        <v>6349</v>
      </c>
      <c r="H8690" s="1" t="s">
        <v>6350</v>
      </c>
      <c r="I8690" s="1" t="s">
        <v>1230</v>
      </c>
      <c r="J8690" s="1" t="s">
        <v>23</v>
      </c>
      <c r="K8690" s="1" t="s">
        <v>16</v>
      </c>
      <c r="L8690" s="1" t="s">
        <v>16</v>
      </c>
      <c r="M8690" s="1" t="s">
        <v>16</v>
      </c>
      <c r="N8690" s="1" t="s">
        <v>16</v>
      </c>
      <c r="O8690" s="1">
        <v>55.2</v>
      </c>
      <c r="P8690" s="1">
        <v>1.0</v>
      </c>
    </row>
    <row r="8691">
      <c r="A8691" s="1" t="s">
        <v>29</v>
      </c>
      <c r="B8691" s="1" t="s">
        <v>11078</v>
      </c>
      <c r="C8691" s="2" t="s">
        <v>11011</v>
      </c>
      <c r="D8691" s="1" t="s">
        <v>19</v>
      </c>
      <c r="E8691" s="3" t="str">
        <f>HYPERLINK("https://fyndiq.se/produkt/06106438a7a14dfc/", "2-Pack Xiaomi 13T Pro - Härdat glas 9H - Super kvalitet 3D Skärmskydd")</f>
        <v>2-Pack Xiaomi 13T Pro - Härdat glas 9H - Super kvalitet 3D Skärmskydd</v>
      </c>
      <c r="F8691" s="1" t="s">
        <v>883</v>
      </c>
      <c r="G8691" s="1" t="s">
        <v>884</v>
      </c>
      <c r="H8691" s="1" t="s">
        <v>885</v>
      </c>
      <c r="I8691" s="1" t="s">
        <v>16</v>
      </c>
      <c r="J8691" s="1" t="s">
        <v>23</v>
      </c>
      <c r="K8691" s="1" t="s">
        <v>16</v>
      </c>
      <c r="L8691" s="1" t="s">
        <v>16</v>
      </c>
      <c r="M8691" s="1" t="s">
        <v>16</v>
      </c>
      <c r="N8691" s="1" t="s">
        <v>16</v>
      </c>
      <c r="O8691" s="1">
        <v>63.2</v>
      </c>
      <c r="P8691" s="1">
        <v>1.0</v>
      </c>
    </row>
    <row r="8692">
      <c r="A8692" s="1" t="s">
        <v>29</v>
      </c>
      <c r="B8692" s="1" t="s">
        <v>11079</v>
      </c>
      <c r="C8692" s="2" t="s">
        <v>11011</v>
      </c>
      <c r="D8692" s="1" t="s">
        <v>19</v>
      </c>
      <c r="E8692" s="3" t="str">
        <f>HYPERLINK("https://fyndiq.se/produkt/a00b62acc6644fd2/", "2-Pack Samsung Galaxy S10 - Härdat glas 9H – Super kvalitet 3D")</f>
        <v>2-Pack Samsung Galaxy S10 - Härdat glas 9H – Super kvalitet 3D</v>
      </c>
      <c r="F8692" s="1" t="s">
        <v>1291</v>
      </c>
      <c r="G8692" s="1" t="s">
        <v>1292</v>
      </c>
      <c r="H8692" s="1" t="s">
        <v>1293</v>
      </c>
      <c r="I8692" s="1" t="s">
        <v>16</v>
      </c>
      <c r="J8692" s="1" t="s">
        <v>23</v>
      </c>
      <c r="K8692" s="1" t="s">
        <v>16</v>
      </c>
      <c r="L8692" s="1" t="s">
        <v>16</v>
      </c>
      <c r="M8692" s="1" t="s">
        <v>16</v>
      </c>
      <c r="N8692" s="1" t="s">
        <v>16</v>
      </c>
      <c r="O8692" s="1">
        <v>63.2</v>
      </c>
      <c r="P8692" s="1">
        <v>1.0</v>
      </c>
    </row>
    <row r="8693">
      <c r="A8693" s="1" t="s">
        <v>29</v>
      </c>
      <c r="B8693" s="1" t="s">
        <v>11080</v>
      </c>
      <c r="C8693" s="2" t="s">
        <v>11011</v>
      </c>
      <c r="D8693" s="1" t="s">
        <v>19</v>
      </c>
      <c r="E869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693" s="1" t="s">
        <v>539</v>
      </c>
      <c r="G8693" s="1" t="s">
        <v>540</v>
      </c>
      <c r="H8693" s="1" t="s">
        <v>541</v>
      </c>
      <c r="I8693" s="1" t="s">
        <v>16</v>
      </c>
      <c r="J8693" s="1" t="s">
        <v>23</v>
      </c>
      <c r="K8693" s="1" t="s">
        <v>16</v>
      </c>
      <c r="L8693" s="1" t="s">
        <v>16</v>
      </c>
      <c r="M8693" s="1" t="s">
        <v>16</v>
      </c>
      <c r="N8693" s="1" t="s">
        <v>16</v>
      </c>
      <c r="O8693" s="1">
        <v>79.2</v>
      </c>
      <c r="P8693" s="1">
        <v>1.0</v>
      </c>
    </row>
    <row r="8694">
      <c r="A8694" s="1" t="s">
        <v>29</v>
      </c>
      <c r="B8694" s="1" t="s">
        <v>11081</v>
      </c>
      <c r="C8694" s="2" t="s">
        <v>11011</v>
      </c>
      <c r="D8694" s="1" t="s">
        <v>19</v>
      </c>
      <c r="E8694" s="3" t="str">
        <f>HYPERLINK("https://fyndiq.se/produkt/56c72c0ba5f749b5/", "2-Pack SAMSUNG S24 Skärmskydd - Härdat Glas 9H - Super kvalitet 3D")</f>
        <v>2-Pack SAMSUNG S24 Skärmskydd - Härdat Glas 9H - Super kvalitet 3D</v>
      </c>
      <c r="F8694" s="1" t="s">
        <v>263</v>
      </c>
      <c r="G8694" s="1" t="s">
        <v>264</v>
      </c>
      <c r="H8694" s="1" t="s">
        <v>265</v>
      </c>
      <c r="I8694" s="1" t="s">
        <v>16</v>
      </c>
      <c r="J8694" s="1" t="s">
        <v>23</v>
      </c>
      <c r="K8694" s="1" t="s">
        <v>16</v>
      </c>
      <c r="L8694" s="1" t="s">
        <v>16</v>
      </c>
      <c r="M8694" s="1" t="s">
        <v>16</v>
      </c>
      <c r="N8694" s="1" t="s">
        <v>16</v>
      </c>
      <c r="O8694" s="1">
        <v>63.2</v>
      </c>
      <c r="P8694" s="1">
        <v>1.0</v>
      </c>
    </row>
    <row r="8695">
      <c r="A8695" s="1" t="s">
        <v>29</v>
      </c>
      <c r="B8695" s="1" t="s">
        <v>11082</v>
      </c>
      <c r="C8695" s="2" t="s">
        <v>11011</v>
      </c>
      <c r="D8695" s="1" t="s">
        <v>19</v>
      </c>
      <c r="E869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8695" s="1" t="s">
        <v>99</v>
      </c>
      <c r="G8695" s="1" t="s">
        <v>100</v>
      </c>
      <c r="H8695" s="1" t="s">
        <v>101</v>
      </c>
      <c r="I8695" s="1" t="s">
        <v>16</v>
      </c>
      <c r="J8695" s="1" t="s">
        <v>23</v>
      </c>
      <c r="K8695" s="1" t="s">
        <v>16</v>
      </c>
      <c r="L8695" s="1" t="s">
        <v>16</v>
      </c>
      <c r="M8695" s="1" t="s">
        <v>16</v>
      </c>
      <c r="N8695" s="1" t="s">
        <v>16</v>
      </c>
      <c r="O8695" s="1">
        <v>63.2</v>
      </c>
      <c r="P8695" s="1">
        <v>1.0</v>
      </c>
    </row>
    <row r="8696">
      <c r="A8696" s="1" t="s">
        <v>29</v>
      </c>
      <c r="B8696" s="1" t="s">
        <v>11083</v>
      </c>
      <c r="C8696" s="2" t="s">
        <v>11011</v>
      </c>
      <c r="D8696" s="1" t="s">
        <v>19</v>
      </c>
      <c r="E869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696" s="1" t="s">
        <v>103</v>
      </c>
      <c r="G8696" s="1" t="s">
        <v>104</v>
      </c>
      <c r="H8696" s="1" t="s">
        <v>105</v>
      </c>
      <c r="I8696" s="1" t="s">
        <v>16</v>
      </c>
      <c r="J8696" s="1" t="s">
        <v>23</v>
      </c>
      <c r="K8696" s="1" t="s">
        <v>16</v>
      </c>
      <c r="L8696" s="1" t="s">
        <v>16</v>
      </c>
      <c r="M8696" s="1" t="s">
        <v>16</v>
      </c>
      <c r="N8696" s="1" t="s">
        <v>16</v>
      </c>
      <c r="O8696" s="1">
        <v>63.2</v>
      </c>
      <c r="P8696" s="1">
        <v>1.0</v>
      </c>
    </row>
    <row r="8697">
      <c r="A8697" s="1" t="s">
        <v>29</v>
      </c>
      <c r="B8697" s="1" t="s">
        <v>11084</v>
      </c>
      <c r="C8697" s="2" t="s">
        <v>11011</v>
      </c>
      <c r="D8697" s="1" t="s">
        <v>19</v>
      </c>
      <c r="E8697" s="3" t="str">
        <f>HYPERLINK("https://fyndiq.se/produkt/13e76851ca504320/", "2-Pack Samsung Galaxy S22 Ultra - Härdat glas 9H - Top kvalitet")</f>
        <v>2-Pack Samsung Galaxy S22 Ultra - Härdat glas 9H - Top kvalitet</v>
      </c>
      <c r="F8697" s="1" t="s">
        <v>140</v>
      </c>
      <c r="G8697" s="1" t="s">
        <v>141</v>
      </c>
      <c r="H8697" s="1" t="s">
        <v>142</v>
      </c>
      <c r="I8697" s="1" t="s">
        <v>16</v>
      </c>
      <c r="J8697" s="1" t="s">
        <v>23</v>
      </c>
      <c r="K8697" s="1" t="s">
        <v>16</v>
      </c>
      <c r="L8697" s="1" t="s">
        <v>16</v>
      </c>
      <c r="M8697" s="1" t="s">
        <v>16</v>
      </c>
      <c r="N8697" s="1" t="s">
        <v>16</v>
      </c>
      <c r="O8697" s="1">
        <v>63.2</v>
      </c>
      <c r="P8697" s="1">
        <v>1.0</v>
      </c>
    </row>
    <row r="8698">
      <c r="A8698" s="1" t="s">
        <v>29</v>
      </c>
      <c r="B8698" s="1" t="s">
        <v>11085</v>
      </c>
      <c r="C8698" s="2" t="s">
        <v>11011</v>
      </c>
      <c r="D8698" s="1" t="s">
        <v>19</v>
      </c>
      <c r="E8698" s="3" t="str">
        <f t="shared" ref="E8698:E8699" si="204">HYPERLINK("https://fyndiq.se/produkt/f1b3c06373a844cb/", "Samsung Galaxy S20 - Härdat glas 9H - Super kvalitet 3D")</f>
        <v>Samsung Galaxy S20 - Härdat glas 9H - Super kvalitet 3D</v>
      </c>
      <c r="F8698" s="1" t="s">
        <v>417</v>
      </c>
      <c r="G8698" s="1" t="s">
        <v>418</v>
      </c>
      <c r="H8698" s="1" t="s">
        <v>419</v>
      </c>
      <c r="I8698" s="1" t="s">
        <v>16</v>
      </c>
      <c r="J8698" s="1" t="s">
        <v>23</v>
      </c>
      <c r="K8698" s="1" t="s">
        <v>16</v>
      </c>
      <c r="L8698" s="1" t="s">
        <v>16</v>
      </c>
      <c r="M8698" s="1" t="s">
        <v>16</v>
      </c>
      <c r="N8698" s="1" t="s">
        <v>16</v>
      </c>
      <c r="O8698" s="1">
        <v>63.2</v>
      </c>
      <c r="P8698" s="1">
        <v>1.0</v>
      </c>
    </row>
    <row r="8699">
      <c r="A8699" s="1" t="s">
        <v>29</v>
      </c>
      <c r="B8699" s="1" t="s">
        <v>11086</v>
      </c>
      <c r="C8699" s="2" t="s">
        <v>11011</v>
      </c>
      <c r="D8699" s="1" t="s">
        <v>19</v>
      </c>
      <c r="E8699" s="3" t="str">
        <f t="shared" si="204"/>
        <v>Samsung Galaxy S20 - Härdat glas 9H - Super kvalitet 3D</v>
      </c>
      <c r="F8699" s="1" t="s">
        <v>417</v>
      </c>
      <c r="G8699" s="1" t="s">
        <v>418</v>
      </c>
      <c r="H8699" s="1" t="s">
        <v>419</v>
      </c>
      <c r="I8699" s="1" t="s">
        <v>16</v>
      </c>
      <c r="J8699" s="1" t="s">
        <v>23</v>
      </c>
      <c r="K8699" s="1" t="s">
        <v>16</v>
      </c>
      <c r="L8699" s="1" t="s">
        <v>16</v>
      </c>
      <c r="M8699" s="1" t="s">
        <v>16</v>
      </c>
      <c r="N8699" s="1" t="s">
        <v>16</v>
      </c>
      <c r="O8699" s="1">
        <v>63.2</v>
      </c>
      <c r="P8699" s="1">
        <v>1.0</v>
      </c>
    </row>
    <row r="8700">
      <c r="A8700" s="1" t="s">
        <v>29</v>
      </c>
      <c r="B8700" s="1" t="s">
        <v>11087</v>
      </c>
      <c r="C8700" s="2" t="s">
        <v>11011</v>
      </c>
      <c r="D8700" s="1" t="s">
        <v>19</v>
      </c>
      <c r="E8700" s="3" t="str">
        <f>HYPERLINK("https://fyndiq.se/produkt/8a162916fdf246f7/", "2-Pack SAMSUNG S24 Skärmskydd - Härdat Glas 9H - Super kvalitet 3D")</f>
        <v>2-Pack SAMSUNG S24 Skärmskydd - Härdat Glas 9H - Super kvalitet 3D</v>
      </c>
      <c r="F8700" s="1" t="s">
        <v>714</v>
      </c>
      <c r="G8700" s="1" t="s">
        <v>715</v>
      </c>
      <c r="H8700" s="1" t="s">
        <v>716</v>
      </c>
      <c r="I8700" s="1" t="s">
        <v>16</v>
      </c>
      <c r="J8700" s="1" t="s">
        <v>23</v>
      </c>
      <c r="K8700" s="1" t="s">
        <v>16</v>
      </c>
      <c r="L8700" s="1" t="s">
        <v>16</v>
      </c>
      <c r="M8700" s="1" t="s">
        <v>16</v>
      </c>
      <c r="N8700" s="1" t="s">
        <v>16</v>
      </c>
      <c r="O8700" s="1">
        <v>63.2</v>
      </c>
      <c r="P8700" s="1">
        <v>1.0</v>
      </c>
    </row>
    <row r="8701">
      <c r="A8701" s="1" t="s">
        <v>29</v>
      </c>
      <c r="B8701" s="1" t="s">
        <v>11088</v>
      </c>
      <c r="C8701" s="2" t="s">
        <v>11011</v>
      </c>
      <c r="D8701" s="1" t="s">
        <v>19</v>
      </c>
      <c r="E8701" s="3" t="str">
        <f>HYPERLINK("https://fyndiq.se/produkt/5947f051e8b54742/", "2-Pack MOTOROLA EDGE 40 Skärmskydd - Härdat Glas 9H - Super kvalitet 3D")</f>
        <v>2-Pack MOTOROLA EDGE 40 Skärmskydd - Härdat Glas 9H - Super kvalitet 3D</v>
      </c>
      <c r="F8701" s="1" t="s">
        <v>1065</v>
      </c>
      <c r="G8701" s="1" t="s">
        <v>1066</v>
      </c>
      <c r="H8701" s="1" t="s">
        <v>1067</v>
      </c>
      <c r="I8701" s="1" t="s">
        <v>16</v>
      </c>
      <c r="J8701" s="1" t="s">
        <v>23</v>
      </c>
      <c r="K8701" s="1" t="s">
        <v>16</v>
      </c>
      <c r="L8701" s="1" t="s">
        <v>16</v>
      </c>
      <c r="M8701" s="1" t="s">
        <v>16</v>
      </c>
      <c r="N8701" s="1" t="s">
        <v>16</v>
      </c>
      <c r="O8701" s="1">
        <v>71.2</v>
      </c>
      <c r="P8701" s="1">
        <v>1.0</v>
      </c>
    </row>
    <row r="8702">
      <c r="A8702" s="1" t="s">
        <v>29</v>
      </c>
      <c r="B8702" s="1" t="s">
        <v>11089</v>
      </c>
      <c r="C8702" s="2" t="s">
        <v>11011</v>
      </c>
      <c r="D8702" s="1" t="s">
        <v>19</v>
      </c>
      <c r="E8702" s="3" t="str">
        <f>HYPERLINK("https://fyndiq.se/produkt/6743099300ae4229/", "2-Pack SAMSUNG S24 Skärmskydd - Härdat Glas 9H - Super kvalitet 3D")</f>
        <v>2-Pack SAMSUNG S24 Skärmskydd - Härdat Glas 9H - Super kvalitet 3D</v>
      </c>
      <c r="F8702" s="1" t="s">
        <v>3563</v>
      </c>
      <c r="G8702" s="1" t="s">
        <v>3564</v>
      </c>
      <c r="H8702" s="1" t="s">
        <v>3565</v>
      </c>
      <c r="I8702" s="1" t="s">
        <v>16</v>
      </c>
      <c r="J8702" s="1" t="s">
        <v>23</v>
      </c>
      <c r="K8702" s="1" t="s">
        <v>16</v>
      </c>
      <c r="L8702" s="1" t="s">
        <v>16</v>
      </c>
      <c r="M8702" s="1" t="s">
        <v>16</v>
      </c>
      <c r="N8702" s="1" t="s">
        <v>16</v>
      </c>
      <c r="O8702" s="1">
        <v>63.2</v>
      </c>
      <c r="P8702" s="1">
        <v>1.0</v>
      </c>
    </row>
    <row r="8703">
      <c r="A8703" s="1" t="s">
        <v>29</v>
      </c>
      <c r="B8703" s="1" t="s">
        <v>11090</v>
      </c>
      <c r="C8703" s="2" t="s">
        <v>11011</v>
      </c>
      <c r="D8703" s="1" t="s">
        <v>19</v>
      </c>
      <c r="E8703" s="3" t="str">
        <f>HYPERLINK("https://fyndiq.se/produkt/ab30e6eab2d04eda/", "2-Pack XIAOMI REDMI 13C Skärmskydd - Härdat Glas 9H - Super kvalitet 3D")</f>
        <v>2-Pack XIAOMI REDMI 13C Skärmskydd - Härdat Glas 9H - Super kvalitet 3D</v>
      </c>
      <c r="F8703" s="1" t="s">
        <v>1951</v>
      </c>
      <c r="G8703" s="1" t="s">
        <v>1952</v>
      </c>
      <c r="H8703" s="1" t="s">
        <v>1953</v>
      </c>
      <c r="I8703" s="1" t="s">
        <v>16</v>
      </c>
      <c r="J8703" s="1" t="s">
        <v>23</v>
      </c>
      <c r="K8703" s="1" t="s">
        <v>16</v>
      </c>
      <c r="L8703" s="1" t="s">
        <v>16</v>
      </c>
      <c r="M8703" s="1" t="s">
        <v>16</v>
      </c>
      <c r="N8703" s="1" t="s">
        <v>16</v>
      </c>
      <c r="O8703" s="1">
        <v>63.2</v>
      </c>
      <c r="P8703" s="1">
        <v>1.0</v>
      </c>
    </row>
    <row r="8704">
      <c r="A8704" s="1" t="s">
        <v>29</v>
      </c>
      <c r="B8704" s="1" t="s">
        <v>11091</v>
      </c>
      <c r="C8704" s="2" t="s">
        <v>11011</v>
      </c>
      <c r="D8704" s="1" t="s">
        <v>19</v>
      </c>
      <c r="E8704" s="3" t="str">
        <f>HYPERLINK("https://fyndiq.se/produkt/0a890dd972c4463d/", "2-Pack Samsung Galaxy A52s 5G - Härdat glas 9H - Super kvalitet")</f>
        <v>2-Pack Samsung Galaxy A52s 5G - Härdat glas 9H - Super kvalitet</v>
      </c>
      <c r="F8704" s="1" t="s">
        <v>442</v>
      </c>
      <c r="G8704" s="1" t="s">
        <v>443</v>
      </c>
      <c r="H8704" s="1" t="s">
        <v>444</v>
      </c>
      <c r="I8704" s="1" t="s">
        <v>16</v>
      </c>
      <c r="J8704" s="1" t="s">
        <v>23</v>
      </c>
      <c r="K8704" s="1" t="s">
        <v>16</v>
      </c>
      <c r="L8704" s="1" t="s">
        <v>16</v>
      </c>
      <c r="M8704" s="1" t="s">
        <v>16</v>
      </c>
      <c r="N8704" s="1" t="s">
        <v>16</v>
      </c>
      <c r="O8704" s="1">
        <v>63.2</v>
      </c>
      <c r="P8704" s="1">
        <v>1.0</v>
      </c>
    </row>
    <row r="8705">
      <c r="A8705" s="1" t="s">
        <v>29</v>
      </c>
      <c r="B8705" s="1" t="s">
        <v>11092</v>
      </c>
      <c r="C8705" s="2" t="s">
        <v>11011</v>
      </c>
      <c r="D8705" s="1" t="s">
        <v>19</v>
      </c>
      <c r="E8705" s="3" t="str">
        <f>HYPERLINK("https://fyndiq.se/produkt/e4b87757208946c3/", "2-Pack Samsung S10E Skärmskydd - Härdat Glas 9H - Super kvalitet 3D")</f>
        <v>2-Pack Samsung S10E Skärmskydd - Härdat Glas 9H - Super kvalitet 3D</v>
      </c>
      <c r="F8705" s="1" t="s">
        <v>95</v>
      </c>
      <c r="G8705" s="1" t="s">
        <v>96</v>
      </c>
      <c r="H8705" s="1" t="s">
        <v>97</v>
      </c>
      <c r="I8705" s="1" t="s">
        <v>16</v>
      </c>
      <c r="J8705" s="1" t="s">
        <v>23</v>
      </c>
      <c r="K8705" s="1" t="s">
        <v>16</v>
      </c>
      <c r="L8705" s="1" t="s">
        <v>16</v>
      </c>
      <c r="M8705" s="1" t="s">
        <v>16</v>
      </c>
      <c r="N8705" s="1" t="s">
        <v>16</v>
      </c>
      <c r="O8705" s="1">
        <v>63.2</v>
      </c>
      <c r="P8705" s="1">
        <v>1.0</v>
      </c>
    </row>
    <row r="8706">
      <c r="A8706" s="1" t="s">
        <v>29</v>
      </c>
      <c r="B8706" s="1" t="s">
        <v>11093</v>
      </c>
      <c r="C8706" s="2" t="s">
        <v>11011</v>
      </c>
      <c r="D8706" s="1" t="s">
        <v>19</v>
      </c>
      <c r="E8706" s="3" t="str">
        <f>HYPERLINK("https://fyndiq.se/produkt/dfe28e565d2e4c8d/", "2 Pack Samsung S21 FE - 9H Härdat Glass - Super Kvalitet 3D")</f>
        <v>2 Pack Samsung S21 FE - 9H Härdat Glass - Super Kvalitet 3D</v>
      </c>
      <c r="F8706" s="1" t="s">
        <v>276</v>
      </c>
      <c r="G8706" s="1" t="s">
        <v>277</v>
      </c>
      <c r="H8706" s="1" t="s">
        <v>278</v>
      </c>
      <c r="I8706" s="1" t="s">
        <v>16</v>
      </c>
      <c r="J8706" s="1" t="s">
        <v>23</v>
      </c>
      <c r="K8706" s="1" t="s">
        <v>16</v>
      </c>
      <c r="L8706" s="1" t="s">
        <v>16</v>
      </c>
      <c r="M8706" s="1" t="s">
        <v>16</v>
      </c>
      <c r="N8706" s="1" t="s">
        <v>16</v>
      </c>
      <c r="O8706" s="1">
        <v>63.2</v>
      </c>
      <c r="P8706" s="1">
        <v>1.0</v>
      </c>
    </row>
    <row r="8707">
      <c r="A8707" s="1" t="s">
        <v>29</v>
      </c>
      <c r="B8707" s="1" t="s">
        <v>11094</v>
      </c>
      <c r="C8707" s="2" t="s">
        <v>11011</v>
      </c>
      <c r="D8707" s="1" t="s">
        <v>19</v>
      </c>
      <c r="E8707" s="3" t="str">
        <f>HYPERLINK("https://fyndiq.se/produkt/afde766cdafc45d4/", "2-Pack Samsung Galaxy Note 9 - Härdat Glas 9H - Super kvalitet")</f>
        <v>2-Pack Samsung Galaxy Note 9 - Härdat Glas 9H - Super kvalitet</v>
      </c>
      <c r="F8707" s="1" t="s">
        <v>3553</v>
      </c>
      <c r="G8707" s="1" t="s">
        <v>3554</v>
      </c>
      <c r="H8707" s="1" t="s">
        <v>3555</v>
      </c>
      <c r="I8707" s="1" t="s">
        <v>16</v>
      </c>
      <c r="J8707" s="1" t="s">
        <v>23</v>
      </c>
      <c r="K8707" s="1" t="s">
        <v>16</v>
      </c>
      <c r="L8707" s="1" t="s">
        <v>16</v>
      </c>
      <c r="M8707" s="1" t="s">
        <v>16</v>
      </c>
      <c r="N8707" s="1" t="s">
        <v>16</v>
      </c>
      <c r="O8707" s="1">
        <v>63.2</v>
      </c>
      <c r="P8707" s="1">
        <v>1.0</v>
      </c>
    </row>
    <row r="8708">
      <c r="A8708" s="1" t="s">
        <v>29</v>
      </c>
      <c r="B8708" s="1" t="s">
        <v>11095</v>
      </c>
      <c r="C8708" s="2" t="s">
        <v>11011</v>
      </c>
      <c r="D8708" s="1" t="s">
        <v>19</v>
      </c>
      <c r="E8708" s="3" t="str">
        <f>HYPERLINK("https://fyndiq.se/produkt/c6f3e47a88184e8d/", "2-Pack SAMSUNG A55 Skärmskydd - Härdat Glas 9H - Super kvalitet 3D")</f>
        <v>2-Pack SAMSUNG A55 Skärmskydd - Härdat Glas 9H - Super kvalitet 3D</v>
      </c>
      <c r="F8708" s="1" t="s">
        <v>83</v>
      </c>
      <c r="G8708" s="1" t="s">
        <v>84</v>
      </c>
      <c r="H8708" s="1" t="s">
        <v>85</v>
      </c>
      <c r="I8708" s="1" t="s">
        <v>16</v>
      </c>
      <c r="J8708" s="1" t="s">
        <v>23</v>
      </c>
      <c r="K8708" s="1" t="s">
        <v>16</v>
      </c>
      <c r="L8708" s="1" t="s">
        <v>16</v>
      </c>
      <c r="M8708" s="1" t="s">
        <v>16</v>
      </c>
      <c r="N8708" s="1" t="s">
        <v>16</v>
      </c>
      <c r="O8708" s="1">
        <v>63.2</v>
      </c>
      <c r="P8708" s="1">
        <v>1.0</v>
      </c>
    </row>
    <row r="8709">
      <c r="A8709" s="1" t="s">
        <v>29</v>
      </c>
      <c r="B8709" s="1" t="s">
        <v>11096</v>
      </c>
      <c r="C8709" s="2" t="s">
        <v>11011</v>
      </c>
      <c r="D8709" s="1" t="s">
        <v>19</v>
      </c>
      <c r="E8709" s="3" t="str">
        <f>HYPERLINK("https://fyndiq.se/produkt/b5d97e634657486f/", "2-Pack Samsung S23 FE Skärmskydd - Härdat Glas 9H - Super kvalitet 3D")</f>
        <v>2-Pack Samsung S23 FE Skärmskydd - Härdat Glas 9H - Super kvalitet 3D</v>
      </c>
      <c r="F8709" s="1" t="s">
        <v>1000</v>
      </c>
      <c r="G8709" s="1" t="s">
        <v>1001</v>
      </c>
      <c r="H8709" s="1" t="s">
        <v>1002</v>
      </c>
      <c r="I8709" s="1" t="s">
        <v>16</v>
      </c>
      <c r="J8709" s="1" t="s">
        <v>23</v>
      </c>
      <c r="K8709" s="1" t="s">
        <v>16</v>
      </c>
      <c r="L8709" s="1" t="s">
        <v>16</v>
      </c>
      <c r="M8709" s="1" t="s">
        <v>16</v>
      </c>
      <c r="N8709" s="1" t="s">
        <v>16</v>
      </c>
      <c r="O8709" s="1">
        <v>63.2</v>
      </c>
      <c r="P8709" s="1">
        <v>1.0</v>
      </c>
    </row>
    <row r="8710">
      <c r="A8710" s="1" t="s">
        <v>29</v>
      </c>
      <c r="B8710" s="1" t="s">
        <v>11097</v>
      </c>
      <c r="C8710" s="2" t="s">
        <v>11011</v>
      </c>
      <c r="D8710" s="1" t="s">
        <v>19</v>
      </c>
      <c r="E871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710" s="1" t="s">
        <v>26</v>
      </c>
      <c r="G8710" s="1" t="s">
        <v>27</v>
      </c>
      <c r="H8710" s="1" t="s">
        <v>28</v>
      </c>
      <c r="I8710" s="1" t="s">
        <v>16</v>
      </c>
      <c r="J8710" s="1" t="s">
        <v>23</v>
      </c>
      <c r="K8710" s="1" t="s">
        <v>16</v>
      </c>
      <c r="L8710" s="1" t="s">
        <v>16</v>
      </c>
      <c r="M8710" s="1" t="s">
        <v>16</v>
      </c>
      <c r="N8710" s="1" t="s">
        <v>16</v>
      </c>
      <c r="O8710" s="1">
        <v>71.2</v>
      </c>
      <c r="P8710" s="1">
        <v>1.0</v>
      </c>
    </row>
    <row r="8711">
      <c r="A8711" s="1" t="s">
        <v>29</v>
      </c>
      <c r="B8711" s="1" t="s">
        <v>11098</v>
      </c>
      <c r="C8711" s="2" t="s">
        <v>11011</v>
      </c>
      <c r="D8711" s="1" t="s">
        <v>19</v>
      </c>
      <c r="E8711" s="3" t="str">
        <f>HYPERLINK("https://fyndiq.se/produkt/cca32c7691964f26/", "Snabb väggladdare - USB-C PD, USB-A - 20W med USB-A til Lightning kabel, 1m")</f>
        <v>Snabb väggladdare - USB-C PD, USB-A - 20W med USB-A til Lightning kabel, 1m</v>
      </c>
      <c r="F8711" s="1" t="s">
        <v>9889</v>
      </c>
      <c r="G8711" s="1" t="s">
        <v>9890</v>
      </c>
      <c r="H8711" s="1" t="s">
        <v>9891</v>
      </c>
      <c r="I8711" s="1" t="s">
        <v>16</v>
      </c>
      <c r="J8711" s="1" t="s">
        <v>23</v>
      </c>
      <c r="K8711" s="1" t="s">
        <v>16</v>
      </c>
      <c r="L8711" s="1" t="s">
        <v>16</v>
      </c>
      <c r="M8711" s="1" t="s">
        <v>16</v>
      </c>
      <c r="N8711" s="1" t="s">
        <v>16</v>
      </c>
      <c r="O8711" s="1">
        <v>71.2</v>
      </c>
      <c r="P8711" s="1">
        <v>3.0</v>
      </c>
    </row>
    <row r="8712">
      <c r="A8712" s="1" t="s">
        <v>29</v>
      </c>
      <c r="B8712" s="1" t="s">
        <v>11099</v>
      </c>
      <c r="C8712" s="2" t="s">
        <v>11011</v>
      </c>
      <c r="D8712" s="1" t="s">
        <v>19</v>
      </c>
      <c r="E8712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8712" s="1" t="s">
        <v>2836</v>
      </c>
      <c r="G8712" s="1" t="s">
        <v>2837</v>
      </c>
      <c r="H8712" s="1" t="s">
        <v>2838</v>
      </c>
      <c r="I8712" s="1" t="s">
        <v>16</v>
      </c>
      <c r="J8712" s="1" t="s">
        <v>23</v>
      </c>
      <c r="K8712" s="1" t="s">
        <v>16</v>
      </c>
      <c r="L8712" s="1" t="s">
        <v>16</v>
      </c>
      <c r="M8712" s="1" t="s">
        <v>16</v>
      </c>
      <c r="N8712" s="1" t="s">
        <v>16</v>
      </c>
      <c r="O8712" s="1">
        <v>63.2</v>
      </c>
      <c r="P8712" s="1">
        <v>1.0</v>
      </c>
    </row>
    <row r="8713">
      <c r="A8713" s="1" t="s">
        <v>29</v>
      </c>
      <c r="B8713" s="1" t="s">
        <v>11100</v>
      </c>
      <c r="C8713" s="2" t="s">
        <v>11011</v>
      </c>
      <c r="D8713" s="1" t="s">
        <v>19</v>
      </c>
      <c r="E8713" s="3" t="str">
        <f>HYPERLINK("https://fyndiq.se/produkt/13429430b0324fde/", "2-Pack Samsung Galaxy A23 5G - Härdat Glas 9H - Super Kvalitet 3D")</f>
        <v>2-Pack Samsung Galaxy A23 5G - Härdat Glas 9H - Super Kvalitet 3D</v>
      </c>
      <c r="F8713" s="1" t="s">
        <v>1761</v>
      </c>
      <c r="G8713" s="1" t="s">
        <v>1762</v>
      </c>
      <c r="H8713" s="1" t="s">
        <v>1763</v>
      </c>
      <c r="I8713" s="1" t="s">
        <v>16</v>
      </c>
      <c r="J8713" s="1" t="s">
        <v>23</v>
      </c>
      <c r="K8713" s="1" t="s">
        <v>16</v>
      </c>
      <c r="L8713" s="1" t="s">
        <v>16</v>
      </c>
      <c r="M8713" s="1" t="s">
        <v>16</v>
      </c>
      <c r="N8713" s="1" t="s">
        <v>16</v>
      </c>
      <c r="O8713" s="1">
        <v>63.2</v>
      </c>
      <c r="P8713" s="1">
        <v>1.0</v>
      </c>
    </row>
    <row r="8714">
      <c r="A8714" s="1" t="s">
        <v>29</v>
      </c>
      <c r="B8714" s="1" t="s">
        <v>11101</v>
      </c>
      <c r="C8714" s="2" t="s">
        <v>11011</v>
      </c>
      <c r="D8714" s="1" t="s">
        <v>19</v>
      </c>
      <c r="E871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714" s="1" t="s">
        <v>692</v>
      </c>
      <c r="G8714" s="1" t="s">
        <v>693</v>
      </c>
      <c r="H8714" s="1" t="s">
        <v>694</v>
      </c>
      <c r="I8714" s="1" t="s">
        <v>16</v>
      </c>
      <c r="J8714" s="1" t="s">
        <v>23</v>
      </c>
      <c r="K8714" s="1" t="s">
        <v>16</v>
      </c>
      <c r="L8714" s="1" t="s">
        <v>16</v>
      </c>
      <c r="M8714" s="1" t="s">
        <v>16</v>
      </c>
      <c r="N8714" s="1" t="s">
        <v>16</v>
      </c>
      <c r="O8714" s="1">
        <v>47.2</v>
      </c>
      <c r="P8714" s="1">
        <v>1.0</v>
      </c>
    </row>
    <row r="8715">
      <c r="A8715" s="1" t="s">
        <v>29</v>
      </c>
      <c r="B8715" s="1" t="s">
        <v>11102</v>
      </c>
      <c r="C8715" s="2" t="s">
        <v>11011</v>
      </c>
      <c r="D8715" s="1" t="s">
        <v>19</v>
      </c>
      <c r="E8715" s="3" t="str">
        <f>HYPERLINK("https://fyndiq.se/produkt/c26c9ffef37a436a/", "2-Pack Samsung A35 5G Skärmskydd i Härdat Glas")</f>
        <v>2-Pack Samsung A35 5G Skärmskydd i Härdat Glas</v>
      </c>
      <c r="F8715" s="1" t="s">
        <v>432</v>
      </c>
      <c r="G8715" s="1" t="s">
        <v>433</v>
      </c>
      <c r="H8715" s="1" t="s">
        <v>434</v>
      </c>
      <c r="I8715" s="1" t="s">
        <v>16</v>
      </c>
      <c r="J8715" s="1" t="s">
        <v>23</v>
      </c>
      <c r="K8715" s="1" t="s">
        <v>16</v>
      </c>
      <c r="L8715" s="1" t="s">
        <v>16</v>
      </c>
      <c r="M8715" s="1" t="s">
        <v>16</v>
      </c>
      <c r="N8715" s="1" t="s">
        <v>16</v>
      </c>
      <c r="O8715" s="1">
        <v>63.2</v>
      </c>
      <c r="P8715" s="1">
        <v>1.0</v>
      </c>
    </row>
    <row r="8716">
      <c r="A8716" s="1" t="s">
        <v>29</v>
      </c>
      <c r="B8716" s="1" t="s">
        <v>11103</v>
      </c>
      <c r="C8716" s="2" t="s">
        <v>11011</v>
      </c>
      <c r="D8716" s="1" t="s">
        <v>19</v>
      </c>
      <c r="E8716" s="3" t="str">
        <f>HYPERLINK("https://fyndiq.se/produkt/2030c5450cfb4338/", "2 Pack Huawei P30 Pro - Härdat glas 9H – 3D Super kvalitet")</f>
        <v>2 Pack Huawei P30 Pro - Härdat glas 9H – 3D Super kvalitet</v>
      </c>
      <c r="F8716" s="1" t="s">
        <v>1091</v>
      </c>
      <c r="G8716" s="1" t="s">
        <v>1092</v>
      </c>
      <c r="H8716" s="1" t="s">
        <v>1093</v>
      </c>
      <c r="I8716" s="1" t="s">
        <v>16</v>
      </c>
      <c r="J8716" s="1" t="s">
        <v>23</v>
      </c>
      <c r="K8716" s="1" t="s">
        <v>16</v>
      </c>
      <c r="L8716" s="1" t="s">
        <v>16</v>
      </c>
      <c r="M8716" s="1" t="s">
        <v>16</v>
      </c>
      <c r="N8716" s="1" t="s">
        <v>16</v>
      </c>
      <c r="O8716" s="1">
        <v>71.2</v>
      </c>
      <c r="P8716" s="1">
        <v>1.0</v>
      </c>
    </row>
    <row r="8717">
      <c r="A8717" s="1" t="s">
        <v>29</v>
      </c>
      <c r="B8717" s="1" t="s">
        <v>11104</v>
      </c>
      <c r="C8717" s="2" t="s">
        <v>11011</v>
      </c>
      <c r="D8717" s="1" t="s">
        <v>19</v>
      </c>
      <c r="E8717" s="3" t="str">
        <f t="shared" ref="E8717:E8718" si="205">HYPERLINK("https://fyndiq.se/produkt/f2c164e932234570/", "2-Pack HUAWEI P30 PRO Skärmskydd - Härdat Glas 9H - Super kvalitet 3D")</f>
        <v>2-Pack HUAWEI P30 PRO Skärmskydd - Härdat Glas 9H - Super kvalitet 3D</v>
      </c>
      <c r="F8717" s="1" t="s">
        <v>267</v>
      </c>
      <c r="G8717" s="1" t="s">
        <v>268</v>
      </c>
      <c r="H8717" s="1" t="s">
        <v>269</v>
      </c>
      <c r="I8717" s="1" t="s">
        <v>16</v>
      </c>
      <c r="J8717" s="1" t="s">
        <v>23</v>
      </c>
      <c r="K8717" s="1" t="s">
        <v>16</v>
      </c>
      <c r="L8717" s="1" t="s">
        <v>16</v>
      </c>
      <c r="M8717" s="1" t="s">
        <v>16</v>
      </c>
      <c r="N8717" s="1" t="s">
        <v>16</v>
      </c>
      <c r="O8717" s="1">
        <v>63.2</v>
      </c>
      <c r="P8717" s="1">
        <v>1.0</v>
      </c>
    </row>
    <row r="8718">
      <c r="A8718" s="1" t="s">
        <v>29</v>
      </c>
      <c r="B8718" s="1" t="s">
        <v>11105</v>
      </c>
      <c r="C8718" s="2" t="s">
        <v>11011</v>
      </c>
      <c r="D8718" s="1" t="s">
        <v>19</v>
      </c>
      <c r="E8718" s="3" t="str">
        <f t="shared" si="205"/>
        <v>2-Pack HUAWEI P30 PRO Skärmskydd - Härdat Glas 9H - Super kvalitet 3D</v>
      </c>
      <c r="F8718" s="1" t="s">
        <v>267</v>
      </c>
      <c r="G8718" s="1" t="s">
        <v>268</v>
      </c>
      <c r="H8718" s="1" t="s">
        <v>269</v>
      </c>
      <c r="I8718" s="1" t="s">
        <v>16</v>
      </c>
      <c r="J8718" s="1" t="s">
        <v>23</v>
      </c>
      <c r="K8718" s="1" t="s">
        <v>16</v>
      </c>
      <c r="L8718" s="1" t="s">
        <v>16</v>
      </c>
      <c r="M8718" s="1" t="s">
        <v>16</v>
      </c>
      <c r="N8718" s="1" t="s">
        <v>16</v>
      </c>
      <c r="O8718" s="1">
        <v>63.2</v>
      </c>
      <c r="P8718" s="1">
        <v>1.0</v>
      </c>
    </row>
    <row r="8719">
      <c r="A8719" s="1" t="s">
        <v>29</v>
      </c>
      <c r="B8719" s="1" t="s">
        <v>11106</v>
      </c>
      <c r="C8719" s="2" t="s">
        <v>11011</v>
      </c>
      <c r="D8719" s="1" t="s">
        <v>19</v>
      </c>
      <c r="E8719" s="3" t="str">
        <f>HYPERLINK("https://fyndiq.se/produkt/56c72c0ba5f749b5/", "2-Pack SAMSUNG S24 Skärmskydd - Härdat Glas 9H - Super kvalitet 3D")</f>
        <v>2-Pack SAMSUNG S24 Skärmskydd - Härdat Glas 9H - Super kvalitet 3D</v>
      </c>
      <c r="F8719" s="1" t="s">
        <v>263</v>
      </c>
      <c r="G8719" s="1" t="s">
        <v>264</v>
      </c>
      <c r="H8719" s="1" t="s">
        <v>265</v>
      </c>
      <c r="I8719" s="1" t="s">
        <v>16</v>
      </c>
      <c r="J8719" s="1" t="s">
        <v>23</v>
      </c>
      <c r="K8719" s="1" t="s">
        <v>16</v>
      </c>
      <c r="L8719" s="1" t="s">
        <v>16</v>
      </c>
      <c r="M8719" s="1" t="s">
        <v>16</v>
      </c>
      <c r="N8719" s="1" t="s">
        <v>16</v>
      </c>
      <c r="O8719" s="1">
        <v>63.2</v>
      </c>
      <c r="P8719" s="1">
        <v>1.0</v>
      </c>
    </row>
    <row r="8720">
      <c r="A8720" s="1" t="s">
        <v>29</v>
      </c>
      <c r="B8720" s="1" t="s">
        <v>11107</v>
      </c>
      <c r="C8720" s="2" t="s">
        <v>11011</v>
      </c>
      <c r="D8720" s="1" t="s">
        <v>19</v>
      </c>
      <c r="E8720" s="3" t="str">
        <f>HYPERLINK("https://fyndiq.se/produkt/f2c164e932234570/", "2-Pack HUAWEI P30 PRO Skärmskydd - Härdat Glas 9H - Super kvalitet 3D")</f>
        <v>2-Pack HUAWEI P30 PRO Skärmskydd - Härdat Glas 9H - Super kvalitet 3D</v>
      </c>
      <c r="F8720" s="1" t="s">
        <v>267</v>
      </c>
      <c r="G8720" s="1" t="s">
        <v>268</v>
      </c>
      <c r="H8720" s="1" t="s">
        <v>269</v>
      </c>
      <c r="I8720" s="1" t="s">
        <v>16</v>
      </c>
      <c r="J8720" s="1" t="s">
        <v>23</v>
      </c>
      <c r="K8720" s="1" t="s">
        <v>16</v>
      </c>
      <c r="L8720" s="1" t="s">
        <v>16</v>
      </c>
      <c r="M8720" s="1" t="s">
        <v>16</v>
      </c>
      <c r="N8720" s="1" t="s">
        <v>16</v>
      </c>
      <c r="O8720" s="1">
        <v>63.2</v>
      </c>
      <c r="P8720" s="1">
        <v>1.0</v>
      </c>
    </row>
    <row r="8721">
      <c r="A8721" s="1" t="s">
        <v>29</v>
      </c>
      <c r="B8721" s="1" t="s">
        <v>11108</v>
      </c>
      <c r="C8721" s="2" t="s">
        <v>11011</v>
      </c>
      <c r="D8721" s="1" t="s">
        <v>19</v>
      </c>
      <c r="E8721" s="3" t="str">
        <f>HYPERLINK("https://fyndiq.se/produkt/dfe28e565d2e4c8d/", "2 Pack Samsung S21 FE - 9H Härdat Glass - Super Kvalitet 3D")</f>
        <v>2 Pack Samsung S21 FE - 9H Härdat Glass - Super Kvalitet 3D</v>
      </c>
      <c r="F8721" s="1" t="s">
        <v>276</v>
      </c>
      <c r="G8721" s="1" t="s">
        <v>277</v>
      </c>
      <c r="H8721" s="1" t="s">
        <v>278</v>
      </c>
      <c r="I8721" s="1" t="s">
        <v>16</v>
      </c>
      <c r="J8721" s="1" t="s">
        <v>23</v>
      </c>
      <c r="K8721" s="1" t="s">
        <v>16</v>
      </c>
      <c r="L8721" s="1" t="s">
        <v>16</v>
      </c>
      <c r="M8721" s="1" t="s">
        <v>16</v>
      </c>
      <c r="N8721" s="1" t="s">
        <v>16</v>
      </c>
      <c r="O8721" s="1">
        <v>63.2</v>
      </c>
      <c r="P8721" s="1">
        <v>1.0</v>
      </c>
    </row>
    <row r="8722">
      <c r="A8722" s="1" t="s">
        <v>29</v>
      </c>
      <c r="B8722" s="1" t="s">
        <v>11109</v>
      </c>
      <c r="C8722" s="2" t="s">
        <v>11011</v>
      </c>
      <c r="D8722" s="1" t="s">
        <v>19</v>
      </c>
      <c r="E8722" s="3" t="str">
        <f>HYPERLINK("https://fyndiq.se/produkt/a00b62acc6644fd2/", "2-Pack Samsung Galaxy S10 - Härdat glas 9H – Super kvalitet 3D")</f>
        <v>2-Pack Samsung Galaxy S10 - Härdat glas 9H – Super kvalitet 3D</v>
      </c>
      <c r="F8722" s="1" t="s">
        <v>1291</v>
      </c>
      <c r="G8722" s="1" t="s">
        <v>1292</v>
      </c>
      <c r="H8722" s="1" t="s">
        <v>1293</v>
      </c>
      <c r="I8722" s="1" t="s">
        <v>16</v>
      </c>
      <c r="J8722" s="1" t="s">
        <v>23</v>
      </c>
      <c r="K8722" s="1" t="s">
        <v>16</v>
      </c>
      <c r="L8722" s="1" t="s">
        <v>16</v>
      </c>
      <c r="M8722" s="1" t="s">
        <v>16</v>
      </c>
      <c r="N8722" s="1" t="s">
        <v>16</v>
      </c>
      <c r="O8722" s="1">
        <v>63.2</v>
      </c>
      <c r="P8722" s="1">
        <v>1.0</v>
      </c>
    </row>
    <row r="8723">
      <c r="A8723" s="1" t="s">
        <v>29</v>
      </c>
      <c r="B8723" s="1" t="s">
        <v>11110</v>
      </c>
      <c r="C8723" s="2" t="s">
        <v>11011</v>
      </c>
      <c r="D8723" s="1" t="s">
        <v>19</v>
      </c>
      <c r="E8723" s="3" t="str">
        <f>HYPERLINK("https://fyndiq.se/produkt/c32b21dec9cf4091/", "2-Pack SAMSUNG S24 5G Skärmskydd - Härdat Glas 9H - Super kvalitet 3D")</f>
        <v>2-Pack SAMSUNG S24 5G Skärmskydd - Härdat Glas 9H - Super kvalitet 3D</v>
      </c>
      <c r="F8723" s="1" t="s">
        <v>157</v>
      </c>
      <c r="G8723" s="1" t="s">
        <v>158</v>
      </c>
      <c r="H8723" s="1" t="s">
        <v>159</v>
      </c>
      <c r="I8723" s="1" t="s">
        <v>16</v>
      </c>
      <c r="J8723" s="1" t="s">
        <v>23</v>
      </c>
      <c r="K8723" s="1" t="s">
        <v>16</v>
      </c>
      <c r="L8723" s="1" t="s">
        <v>16</v>
      </c>
      <c r="M8723" s="1" t="s">
        <v>16</v>
      </c>
      <c r="N8723" s="1" t="s">
        <v>16</v>
      </c>
      <c r="O8723" s="1">
        <v>63.2</v>
      </c>
      <c r="P8723" s="1">
        <v>1.0</v>
      </c>
    </row>
    <row r="8724">
      <c r="A8724" s="1" t="s">
        <v>29</v>
      </c>
      <c r="B8724" s="1" t="s">
        <v>11111</v>
      </c>
      <c r="C8724" s="2" t="s">
        <v>11011</v>
      </c>
      <c r="D8724" s="1" t="s">
        <v>19</v>
      </c>
      <c r="E8724" s="3" t="str">
        <f t="shared" ref="E8724:E8725" si="206">HYPERLINK("https://fyndiq.se/produkt/0b0a4498022e4979/", "2-Pack Samsung Galaxy A12 - Härdat Glas 9H - Super Kvalitet 3D")</f>
        <v>2-Pack Samsung Galaxy A12 - Härdat Glas 9H - Super Kvalitet 3D</v>
      </c>
      <c r="F8724" s="1" t="s">
        <v>683</v>
      </c>
      <c r="G8724" s="1" t="s">
        <v>684</v>
      </c>
      <c r="H8724" s="1" t="s">
        <v>685</v>
      </c>
      <c r="I8724" s="1" t="s">
        <v>16</v>
      </c>
      <c r="J8724" s="1" t="s">
        <v>23</v>
      </c>
      <c r="K8724" s="1" t="s">
        <v>16</v>
      </c>
      <c r="L8724" s="1" t="s">
        <v>16</v>
      </c>
      <c r="M8724" s="1" t="s">
        <v>16</v>
      </c>
      <c r="N8724" s="1" t="s">
        <v>16</v>
      </c>
      <c r="O8724" s="1">
        <v>63.2</v>
      </c>
      <c r="P8724" s="1">
        <v>1.0</v>
      </c>
    </row>
    <row r="8725">
      <c r="A8725" s="1" t="s">
        <v>29</v>
      </c>
      <c r="B8725" s="1" t="s">
        <v>11112</v>
      </c>
      <c r="C8725" s="2" t="s">
        <v>11011</v>
      </c>
      <c r="D8725" s="1" t="s">
        <v>19</v>
      </c>
      <c r="E8725" s="3" t="str">
        <f t="shared" si="206"/>
        <v>2-Pack Samsung Galaxy A12 - Härdat Glas 9H - Super Kvalitet 3D</v>
      </c>
      <c r="F8725" s="1" t="s">
        <v>683</v>
      </c>
      <c r="G8725" s="1" t="s">
        <v>684</v>
      </c>
      <c r="H8725" s="1" t="s">
        <v>685</v>
      </c>
      <c r="I8725" s="1" t="s">
        <v>16</v>
      </c>
      <c r="J8725" s="1" t="s">
        <v>23</v>
      </c>
      <c r="K8725" s="1" t="s">
        <v>16</v>
      </c>
      <c r="L8725" s="1" t="s">
        <v>16</v>
      </c>
      <c r="M8725" s="1" t="s">
        <v>16</v>
      </c>
      <c r="N8725" s="1" t="s">
        <v>16</v>
      </c>
      <c r="O8725" s="1">
        <v>63.2</v>
      </c>
      <c r="P8725" s="1">
        <v>1.0</v>
      </c>
    </row>
    <row r="8726">
      <c r="A8726" s="1" t="s">
        <v>29</v>
      </c>
      <c r="B8726" s="1" t="s">
        <v>11113</v>
      </c>
      <c r="C8726" s="2" t="s">
        <v>11011</v>
      </c>
      <c r="D8726" s="1" t="s">
        <v>19</v>
      </c>
      <c r="E8726" s="3" t="str">
        <f>HYPERLINK("https://fyndiq.se/produkt/a00b62acc6644fd2/", "2-Pack Samsung Galaxy S10 - Härdat glas 9H – Super kvalitet 3D")</f>
        <v>2-Pack Samsung Galaxy S10 - Härdat glas 9H – Super kvalitet 3D</v>
      </c>
      <c r="F8726" s="1" t="s">
        <v>1291</v>
      </c>
      <c r="G8726" s="1" t="s">
        <v>1292</v>
      </c>
      <c r="H8726" s="1" t="s">
        <v>1293</v>
      </c>
      <c r="I8726" s="1" t="s">
        <v>16</v>
      </c>
      <c r="J8726" s="1" t="s">
        <v>23</v>
      </c>
      <c r="K8726" s="1" t="s">
        <v>16</v>
      </c>
      <c r="L8726" s="1" t="s">
        <v>16</v>
      </c>
      <c r="M8726" s="1" t="s">
        <v>16</v>
      </c>
      <c r="N8726" s="1" t="s">
        <v>16</v>
      </c>
      <c r="O8726" s="1">
        <v>63.2</v>
      </c>
      <c r="P8726" s="1">
        <v>1.0</v>
      </c>
    </row>
    <row r="8727">
      <c r="A8727" s="1" t="s">
        <v>29</v>
      </c>
      <c r="B8727" s="1" t="s">
        <v>11114</v>
      </c>
      <c r="C8727" s="2" t="s">
        <v>11011</v>
      </c>
      <c r="D8727" s="1" t="s">
        <v>19</v>
      </c>
      <c r="E8727" s="3" t="str">
        <f>HYPERLINK("https://fyndiq.se/produkt/432d784756a84eff/", "2-Pack Samsung Galaxy S20FE - Härdat Glas-9H -Super kvalitet 3D")</f>
        <v>2-Pack Samsung Galaxy S20FE - Härdat Glas-9H -Super kvalitet 3D</v>
      </c>
      <c r="F8727" s="1" t="s">
        <v>1078</v>
      </c>
      <c r="G8727" s="1" t="s">
        <v>1079</v>
      </c>
      <c r="H8727" s="1" t="s">
        <v>1080</v>
      </c>
      <c r="I8727" s="1" t="s">
        <v>16</v>
      </c>
      <c r="J8727" s="1" t="s">
        <v>23</v>
      </c>
      <c r="K8727" s="1" t="s">
        <v>16</v>
      </c>
      <c r="L8727" s="1" t="s">
        <v>16</v>
      </c>
      <c r="M8727" s="1" t="s">
        <v>16</v>
      </c>
      <c r="N8727" s="1" t="s">
        <v>16</v>
      </c>
      <c r="O8727" s="1">
        <v>63.2</v>
      </c>
      <c r="P8727" s="1">
        <v>1.0</v>
      </c>
    </row>
    <row r="8728">
      <c r="A8728" s="1" t="s">
        <v>29</v>
      </c>
      <c r="B8728" s="1" t="s">
        <v>11115</v>
      </c>
      <c r="C8728" s="2" t="s">
        <v>11011</v>
      </c>
      <c r="D8728" s="1" t="s">
        <v>19</v>
      </c>
      <c r="E872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728" s="1" t="s">
        <v>729</v>
      </c>
      <c r="G8728" s="1" t="s">
        <v>730</v>
      </c>
      <c r="H8728" s="1" t="s">
        <v>731</v>
      </c>
      <c r="I8728" s="1" t="s">
        <v>1230</v>
      </c>
      <c r="J8728" s="1" t="s">
        <v>23</v>
      </c>
      <c r="K8728" s="1" t="s">
        <v>16</v>
      </c>
      <c r="L8728" s="1" t="s">
        <v>16</v>
      </c>
      <c r="M8728" s="1" t="s">
        <v>16</v>
      </c>
      <c r="N8728" s="1" t="s">
        <v>16</v>
      </c>
      <c r="O8728" s="1">
        <v>63.2</v>
      </c>
      <c r="P8728" s="1">
        <v>1.0</v>
      </c>
    </row>
    <row r="8729">
      <c r="A8729" s="1" t="s">
        <v>29</v>
      </c>
      <c r="B8729" s="1" t="s">
        <v>11116</v>
      </c>
      <c r="C8729" s="2" t="s">
        <v>11011</v>
      </c>
      <c r="D8729" s="1" t="s">
        <v>19</v>
      </c>
      <c r="E8729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8729" s="1" t="s">
        <v>709</v>
      </c>
      <c r="G8729" s="1" t="s">
        <v>710</v>
      </c>
      <c r="H8729" s="1" t="s">
        <v>711</v>
      </c>
      <c r="I8729" s="1" t="s">
        <v>16</v>
      </c>
      <c r="J8729" s="1" t="s">
        <v>23</v>
      </c>
      <c r="K8729" s="1" t="s">
        <v>16</v>
      </c>
      <c r="L8729" s="1" t="s">
        <v>16</v>
      </c>
      <c r="M8729" s="1" t="s">
        <v>16</v>
      </c>
      <c r="N8729" s="1" t="s">
        <v>16</v>
      </c>
      <c r="O8729" s="1">
        <v>63.2</v>
      </c>
      <c r="P8729" s="1">
        <v>1.0</v>
      </c>
    </row>
    <row r="8730">
      <c r="A8730" s="1" t="s">
        <v>29</v>
      </c>
      <c r="B8730" s="1" t="s">
        <v>11117</v>
      </c>
      <c r="C8730" s="2" t="s">
        <v>11011</v>
      </c>
      <c r="D8730" s="1" t="s">
        <v>19</v>
      </c>
      <c r="E8730" s="3" t="str">
        <f>HYPERLINK("https://fyndiq.se/produkt/f4e95b294a424d40/", "2-Pack Samsung S10 Skärmskydd - Härdat Glas 9H - Super kvalitet 3D")</f>
        <v>2-Pack Samsung S10 Skärmskydd - Härdat Glas 9H - Super kvalitet 3D</v>
      </c>
      <c r="F8730" s="1" t="s">
        <v>353</v>
      </c>
      <c r="G8730" s="1" t="s">
        <v>354</v>
      </c>
      <c r="H8730" s="1" t="s">
        <v>355</v>
      </c>
      <c r="I8730" s="1" t="s">
        <v>16</v>
      </c>
      <c r="J8730" s="1" t="s">
        <v>23</v>
      </c>
      <c r="K8730" s="1" t="s">
        <v>16</v>
      </c>
      <c r="L8730" s="1" t="s">
        <v>16</v>
      </c>
      <c r="M8730" s="1" t="s">
        <v>16</v>
      </c>
      <c r="N8730" s="1" t="s">
        <v>16</v>
      </c>
      <c r="O8730" s="1">
        <v>63.2</v>
      </c>
      <c r="P8730" s="1">
        <v>1.0</v>
      </c>
    </row>
    <row r="8731">
      <c r="A8731" s="1" t="s">
        <v>29</v>
      </c>
      <c r="B8731" s="1" t="s">
        <v>11118</v>
      </c>
      <c r="C8731" s="2" t="s">
        <v>11011</v>
      </c>
      <c r="D8731" s="1" t="s">
        <v>19</v>
      </c>
      <c r="E8731" s="3" t="str">
        <f>HYPERLINK("https://fyndiq.se/produkt/406117b60bf241a0/", "2-Pack Samsung Galaxy S9 - Härdat glas 9H - Super kvalitet 3D")</f>
        <v>2-Pack Samsung Galaxy S9 - Härdat glas 9H - Super kvalitet 3D</v>
      </c>
      <c r="F8731" s="1" t="s">
        <v>228</v>
      </c>
      <c r="G8731" s="1" t="s">
        <v>229</v>
      </c>
      <c r="H8731" s="1" t="s">
        <v>230</v>
      </c>
      <c r="I8731" s="1" t="s">
        <v>16</v>
      </c>
      <c r="J8731" s="1" t="s">
        <v>23</v>
      </c>
      <c r="K8731" s="1" t="s">
        <v>16</v>
      </c>
      <c r="L8731" s="1" t="s">
        <v>16</v>
      </c>
      <c r="M8731" s="1" t="s">
        <v>16</v>
      </c>
      <c r="N8731" s="1" t="s">
        <v>16</v>
      </c>
      <c r="O8731" s="1">
        <v>63.2</v>
      </c>
      <c r="P8731" s="1">
        <v>1.0</v>
      </c>
    </row>
    <row r="8732">
      <c r="A8732" s="1" t="s">
        <v>29</v>
      </c>
      <c r="B8732" s="1" t="s">
        <v>11119</v>
      </c>
      <c r="C8732" s="2" t="s">
        <v>11011</v>
      </c>
      <c r="D8732" s="1" t="s">
        <v>19</v>
      </c>
      <c r="E8732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732" s="1" t="s">
        <v>47</v>
      </c>
      <c r="G8732" s="2" t="s">
        <v>48</v>
      </c>
      <c r="H8732" s="1" t="s">
        <v>49</v>
      </c>
      <c r="I8732" s="1" t="s">
        <v>16</v>
      </c>
      <c r="J8732" s="1" t="s">
        <v>23</v>
      </c>
      <c r="K8732" s="1" t="s">
        <v>16</v>
      </c>
      <c r="L8732" s="1" t="s">
        <v>16</v>
      </c>
      <c r="M8732" s="1" t="s">
        <v>16</v>
      </c>
      <c r="N8732" s="1" t="s">
        <v>16</v>
      </c>
      <c r="O8732" s="1">
        <v>183.2</v>
      </c>
      <c r="P8732" s="1">
        <v>1.0</v>
      </c>
    </row>
    <row r="8733">
      <c r="A8733" s="1" t="s">
        <v>29</v>
      </c>
      <c r="B8733" s="1" t="s">
        <v>11120</v>
      </c>
      <c r="C8733" s="2" t="s">
        <v>11011</v>
      </c>
      <c r="D8733" s="1" t="s">
        <v>19</v>
      </c>
      <c r="E8733" s="3" t="str">
        <f>HYPERLINK("https://fyndiq.se/produkt/d860ba7866de4d05/", "Samsung Galaxy S20 Ultra - Härdat glas 9H - Top kvalitet 3D")</f>
        <v>Samsung Galaxy S20 Ultra - Härdat glas 9H - Top kvalitet 3D</v>
      </c>
      <c r="F8733" s="1" t="s">
        <v>11121</v>
      </c>
      <c r="G8733" s="1" t="s">
        <v>11122</v>
      </c>
      <c r="H8733" s="1" t="s">
        <v>11123</v>
      </c>
      <c r="I8733" s="1" t="s">
        <v>1311</v>
      </c>
      <c r="J8733" s="1" t="s">
        <v>23</v>
      </c>
      <c r="K8733" s="1" t="s">
        <v>16</v>
      </c>
      <c r="L8733" s="1" t="s">
        <v>16</v>
      </c>
      <c r="M8733" s="1" t="s">
        <v>16</v>
      </c>
      <c r="N8733" s="1" t="s">
        <v>16</v>
      </c>
      <c r="O8733" s="1">
        <v>55.2</v>
      </c>
      <c r="P8733" s="1">
        <v>1.0</v>
      </c>
    </row>
    <row r="8734">
      <c r="A8734" s="1" t="s">
        <v>29</v>
      </c>
      <c r="B8734" s="1" t="s">
        <v>11124</v>
      </c>
      <c r="C8734" s="2" t="s">
        <v>11125</v>
      </c>
      <c r="D8734" s="1" t="s">
        <v>19</v>
      </c>
      <c r="E8734" s="3" t="str">
        <f>HYPERLINK("https://fyndiq.se/produkt/56c72c0ba5f749b5/", "2-Pack SAMSUNG S24 Skärmskydd - Härdat Glas 9H - Super kvalitet 3D")</f>
        <v>2-Pack SAMSUNG S24 Skärmskydd - Härdat Glas 9H - Super kvalitet 3D</v>
      </c>
      <c r="F8734" s="1" t="s">
        <v>263</v>
      </c>
      <c r="G8734" s="1" t="s">
        <v>264</v>
      </c>
      <c r="H8734" s="1" t="s">
        <v>265</v>
      </c>
      <c r="I8734" s="1" t="s">
        <v>16</v>
      </c>
      <c r="J8734" s="1" t="s">
        <v>23</v>
      </c>
      <c r="K8734" s="1" t="s">
        <v>16</v>
      </c>
      <c r="L8734" s="1" t="s">
        <v>16</v>
      </c>
      <c r="M8734" s="1" t="s">
        <v>16</v>
      </c>
      <c r="N8734" s="1" t="s">
        <v>16</v>
      </c>
      <c r="O8734" s="1">
        <v>63.2</v>
      </c>
      <c r="P8734" s="1">
        <v>1.0</v>
      </c>
    </row>
    <row r="8735">
      <c r="A8735" s="1" t="s">
        <v>29</v>
      </c>
      <c r="B8735" s="1" t="s">
        <v>11126</v>
      </c>
      <c r="C8735" s="2" t="s">
        <v>11125</v>
      </c>
      <c r="D8735" s="1" t="s">
        <v>19</v>
      </c>
      <c r="E8735" s="3" t="str">
        <f>HYPERLINK("https://fyndiq.se/produkt/311d90a74d234421/", "2 Pack Xiaomi 12 - Härdat glas 9H-Super kvalitet 3D Skärmskydd")</f>
        <v>2 Pack Xiaomi 12 - Härdat glas 9H-Super kvalitet 3D Skärmskydd</v>
      </c>
      <c r="F8735" s="1" t="s">
        <v>582</v>
      </c>
      <c r="G8735" s="1" t="s">
        <v>583</v>
      </c>
      <c r="H8735" s="1" t="s">
        <v>584</v>
      </c>
      <c r="I8735" s="1" t="s">
        <v>16</v>
      </c>
      <c r="J8735" s="1" t="s">
        <v>23</v>
      </c>
      <c r="K8735" s="1" t="s">
        <v>16</v>
      </c>
      <c r="L8735" s="1" t="s">
        <v>16</v>
      </c>
      <c r="M8735" s="1" t="s">
        <v>16</v>
      </c>
      <c r="N8735" s="1" t="s">
        <v>16</v>
      </c>
      <c r="O8735" s="1">
        <v>63.2</v>
      </c>
      <c r="P8735" s="1">
        <v>1.0</v>
      </c>
    </row>
    <row r="8736">
      <c r="A8736" s="1" t="s">
        <v>29</v>
      </c>
      <c r="B8736" s="1" t="s">
        <v>11127</v>
      </c>
      <c r="C8736" s="2" t="s">
        <v>11125</v>
      </c>
      <c r="D8736" s="1" t="s">
        <v>19</v>
      </c>
      <c r="E8736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8736" s="1" t="s">
        <v>832</v>
      </c>
      <c r="G8736" s="1" t="s">
        <v>833</v>
      </c>
      <c r="H8736" s="1" t="s">
        <v>834</v>
      </c>
      <c r="I8736" s="1" t="s">
        <v>16</v>
      </c>
      <c r="J8736" s="1" t="s">
        <v>23</v>
      </c>
      <c r="K8736" s="1" t="s">
        <v>16</v>
      </c>
      <c r="L8736" s="1" t="s">
        <v>16</v>
      </c>
      <c r="M8736" s="1" t="s">
        <v>16</v>
      </c>
      <c r="N8736" s="1" t="s">
        <v>16</v>
      </c>
      <c r="O8736" s="1">
        <v>55.2</v>
      </c>
      <c r="P8736" s="1">
        <v>1.0</v>
      </c>
    </row>
    <row r="8737">
      <c r="A8737" s="1" t="s">
        <v>29</v>
      </c>
      <c r="B8737" s="1" t="s">
        <v>11128</v>
      </c>
      <c r="C8737" s="2" t="s">
        <v>11125</v>
      </c>
      <c r="D8737" s="1" t="s">
        <v>19</v>
      </c>
      <c r="E8737" s="3" t="str">
        <f>HYPERLINK("https://fyndiq.se/produkt/b6564d07558d42f5/", "1-Pack XIAOMI REDMI 13C Skärmskydd - Härdat Glas 9H - Super kvalitet 3D")</f>
        <v>1-Pack XIAOMI REDMI 13C Skärmskydd - Härdat Glas 9H - Super kvalitet 3D</v>
      </c>
      <c r="F8737" s="1" t="s">
        <v>1654</v>
      </c>
      <c r="G8737" s="1" t="s">
        <v>1655</v>
      </c>
      <c r="H8737" s="1" t="s">
        <v>1656</v>
      </c>
      <c r="I8737" s="1" t="s">
        <v>16</v>
      </c>
      <c r="J8737" s="1" t="s">
        <v>23</v>
      </c>
      <c r="K8737" s="1" t="s">
        <v>16</v>
      </c>
      <c r="L8737" s="1" t="s">
        <v>16</v>
      </c>
      <c r="M8737" s="1" t="s">
        <v>16</v>
      </c>
      <c r="N8737" s="1" t="s">
        <v>16</v>
      </c>
      <c r="O8737" s="1">
        <v>55.2</v>
      </c>
      <c r="P8737" s="1">
        <v>1.0</v>
      </c>
    </row>
    <row r="8738">
      <c r="A8738" s="1" t="s">
        <v>29</v>
      </c>
      <c r="B8738" s="1" t="s">
        <v>11129</v>
      </c>
      <c r="C8738" s="2" t="s">
        <v>11125</v>
      </c>
      <c r="D8738" s="1" t="s">
        <v>19</v>
      </c>
      <c r="E8738" s="3" t="str">
        <f>HYPERLINK("https://fyndiq.se/produkt/432d784756a84eff/", "2-Pack Samsung Galaxy S20FE - Härdat Glas-9H -Super kvalitet 3D")</f>
        <v>2-Pack Samsung Galaxy S20FE - Härdat Glas-9H -Super kvalitet 3D</v>
      </c>
      <c r="F8738" s="1" t="s">
        <v>1078</v>
      </c>
      <c r="G8738" s="1" t="s">
        <v>1079</v>
      </c>
      <c r="H8738" s="1" t="s">
        <v>1080</v>
      </c>
      <c r="I8738" s="1" t="s">
        <v>16</v>
      </c>
      <c r="J8738" s="1" t="s">
        <v>23</v>
      </c>
      <c r="K8738" s="1" t="s">
        <v>16</v>
      </c>
      <c r="L8738" s="1" t="s">
        <v>16</v>
      </c>
      <c r="M8738" s="1" t="s">
        <v>16</v>
      </c>
      <c r="N8738" s="1" t="s">
        <v>16</v>
      </c>
      <c r="O8738" s="1">
        <v>63.2</v>
      </c>
      <c r="P8738" s="1">
        <v>1.0</v>
      </c>
    </row>
    <row r="8739">
      <c r="A8739" s="1" t="s">
        <v>29</v>
      </c>
      <c r="B8739" s="1" t="s">
        <v>11130</v>
      </c>
      <c r="C8739" s="2" t="s">
        <v>11125</v>
      </c>
      <c r="D8739" s="1" t="s">
        <v>19</v>
      </c>
      <c r="E8739" s="3" t="str">
        <f>HYPERLINK("https://fyndiq.se/produkt/9ebf57b0b80646da/", "Samsung S10 3D rundat härdat glasfodral - Svart")</f>
        <v>Samsung S10 3D rundat härdat glasfodral - Svart</v>
      </c>
      <c r="F8739" s="1" t="s">
        <v>1022</v>
      </c>
      <c r="G8739" s="1" t="s">
        <v>1023</v>
      </c>
      <c r="H8739" s="1" t="s">
        <v>1024</v>
      </c>
      <c r="I8739" s="1" t="s">
        <v>16</v>
      </c>
      <c r="J8739" s="1" t="s">
        <v>23</v>
      </c>
      <c r="K8739" s="1" t="s">
        <v>16</v>
      </c>
      <c r="L8739" s="1" t="s">
        <v>16</v>
      </c>
      <c r="M8739" s="1" t="s">
        <v>16</v>
      </c>
      <c r="N8739" s="1" t="s">
        <v>16</v>
      </c>
      <c r="O8739" s="1">
        <v>55.2</v>
      </c>
      <c r="P8739" s="1">
        <v>1.0</v>
      </c>
    </row>
    <row r="8740">
      <c r="A8740" s="1" t="s">
        <v>29</v>
      </c>
      <c r="B8740" s="1" t="s">
        <v>11131</v>
      </c>
      <c r="C8740" s="2" t="s">
        <v>11125</v>
      </c>
      <c r="D8740" s="1" t="s">
        <v>19</v>
      </c>
      <c r="E874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740" s="1" t="s">
        <v>183</v>
      </c>
      <c r="G8740" s="1" t="s">
        <v>184</v>
      </c>
      <c r="H8740" s="1" t="s">
        <v>185</v>
      </c>
      <c r="I8740" s="1" t="s">
        <v>16</v>
      </c>
      <c r="J8740" s="1" t="s">
        <v>23</v>
      </c>
      <c r="K8740" s="1" t="s">
        <v>16</v>
      </c>
      <c r="L8740" s="1" t="s">
        <v>16</v>
      </c>
      <c r="M8740" s="1" t="s">
        <v>16</v>
      </c>
      <c r="N8740" s="1" t="s">
        <v>16</v>
      </c>
      <c r="O8740" s="1">
        <v>79.2</v>
      </c>
      <c r="P8740" s="1">
        <v>1.0</v>
      </c>
    </row>
    <row r="8741">
      <c r="A8741" s="1" t="s">
        <v>29</v>
      </c>
      <c r="B8741" s="1" t="s">
        <v>11132</v>
      </c>
      <c r="C8741" s="2" t="s">
        <v>11125</v>
      </c>
      <c r="D8741" s="1" t="s">
        <v>19</v>
      </c>
      <c r="E874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741" s="1" t="s">
        <v>813</v>
      </c>
      <c r="G8741" s="1" t="s">
        <v>814</v>
      </c>
      <c r="H8741" s="1" t="s">
        <v>815</v>
      </c>
      <c r="I8741" s="1" t="s">
        <v>16</v>
      </c>
      <c r="J8741" s="1" t="s">
        <v>23</v>
      </c>
      <c r="K8741" s="1" t="s">
        <v>16</v>
      </c>
      <c r="L8741" s="1" t="s">
        <v>16</v>
      </c>
      <c r="M8741" s="1" t="s">
        <v>16</v>
      </c>
      <c r="N8741" s="1" t="s">
        <v>16</v>
      </c>
      <c r="O8741" s="1">
        <v>63.2</v>
      </c>
      <c r="P8741" s="1">
        <v>1.0</v>
      </c>
    </row>
    <row r="8742">
      <c r="A8742" s="1" t="s">
        <v>29</v>
      </c>
      <c r="B8742" s="1" t="s">
        <v>11133</v>
      </c>
      <c r="C8742" s="2" t="s">
        <v>11125</v>
      </c>
      <c r="D8742" s="1" t="s">
        <v>19</v>
      </c>
      <c r="E874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742" s="1" t="s">
        <v>51</v>
      </c>
      <c r="G8742" s="1" t="s">
        <v>52</v>
      </c>
      <c r="H8742" s="1" t="s">
        <v>53</v>
      </c>
      <c r="I8742" s="1" t="s">
        <v>16</v>
      </c>
      <c r="J8742" s="1" t="s">
        <v>23</v>
      </c>
      <c r="K8742" s="1" t="s">
        <v>16</v>
      </c>
      <c r="L8742" s="1" t="s">
        <v>16</v>
      </c>
      <c r="M8742" s="1" t="s">
        <v>16</v>
      </c>
      <c r="N8742" s="1" t="s">
        <v>16</v>
      </c>
      <c r="O8742" s="1">
        <v>87.2</v>
      </c>
      <c r="P8742" s="1">
        <v>1.0</v>
      </c>
    </row>
    <row r="8743">
      <c r="A8743" s="1" t="s">
        <v>29</v>
      </c>
      <c r="B8743" s="1" t="s">
        <v>11134</v>
      </c>
      <c r="C8743" s="2" t="s">
        <v>11125</v>
      </c>
      <c r="D8743" s="1" t="s">
        <v>19</v>
      </c>
      <c r="E8743" s="3" t="str">
        <f>HYPERLINK("https://fyndiq.se/produkt/e5fad5f832c04802/", "1-Pack XIAOMI REDMI NOTE 13 PRO 5G Skärmskydd - Härdat Glas 9H - Super kvalitet 3D")</f>
        <v>1-Pack XIAOMI REDMI NOTE 13 PRO 5G Skärmskydd - Härdat Glas 9H - Super kvalitet 3D</v>
      </c>
      <c r="F8743" s="1" t="s">
        <v>9460</v>
      </c>
      <c r="G8743" s="1" t="s">
        <v>9461</v>
      </c>
      <c r="H8743" s="1" t="s">
        <v>9462</v>
      </c>
      <c r="I8743" s="1" t="s">
        <v>16</v>
      </c>
      <c r="J8743" s="1" t="s">
        <v>23</v>
      </c>
      <c r="K8743" s="1" t="s">
        <v>16</v>
      </c>
      <c r="L8743" s="1" t="s">
        <v>16</v>
      </c>
      <c r="M8743" s="1" t="s">
        <v>16</v>
      </c>
      <c r="N8743" s="1" t="s">
        <v>16</v>
      </c>
      <c r="O8743" s="1">
        <v>55.2</v>
      </c>
      <c r="P8743" s="1">
        <v>1.0</v>
      </c>
    </row>
    <row r="8744">
      <c r="A8744" s="1" t="s">
        <v>29</v>
      </c>
      <c r="B8744" s="1" t="s">
        <v>11135</v>
      </c>
      <c r="C8744" s="2" t="s">
        <v>11125</v>
      </c>
      <c r="D8744" s="1" t="s">
        <v>19</v>
      </c>
      <c r="E874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8744" s="1" t="s">
        <v>47</v>
      </c>
      <c r="G8744" s="2" t="s">
        <v>48</v>
      </c>
      <c r="H8744" s="1" t="s">
        <v>49</v>
      </c>
      <c r="I8744" s="1" t="s">
        <v>16</v>
      </c>
      <c r="J8744" s="1" t="s">
        <v>23</v>
      </c>
      <c r="K8744" s="1" t="s">
        <v>16</v>
      </c>
      <c r="L8744" s="1" t="s">
        <v>16</v>
      </c>
      <c r="M8744" s="1" t="s">
        <v>16</v>
      </c>
      <c r="N8744" s="1" t="s">
        <v>16</v>
      </c>
      <c r="O8744" s="1">
        <v>183.2</v>
      </c>
      <c r="P8744" s="1">
        <v>1.0</v>
      </c>
    </row>
    <row r="8745">
      <c r="A8745" s="1" t="s">
        <v>29</v>
      </c>
      <c r="B8745" s="1" t="s">
        <v>11136</v>
      </c>
      <c r="C8745" s="2" t="s">
        <v>11125</v>
      </c>
      <c r="D8745" s="1" t="s">
        <v>19</v>
      </c>
      <c r="E8745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8745" s="1" t="s">
        <v>504</v>
      </c>
      <c r="G8745" s="1" t="s">
        <v>505</v>
      </c>
      <c r="H8745" s="1" t="s">
        <v>506</v>
      </c>
      <c r="I8745" s="1" t="s">
        <v>16</v>
      </c>
      <c r="J8745" s="1" t="s">
        <v>23</v>
      </c>
      <c r="K8745" s="1" t="s">
        <v>16</v>
      </c>
      <c r="L8745" s="1" t="s">
        <v>16</v>
      </c>
      <c r="M8745" s="1" t="s">
        <v>16</v>
      </c>
      <c r="N8745" s="1" t="s">
        <v>16</v>
      </c>
      <c r="O8745" s="1">
        <v>63.2</v>
      </c>
      <c r="P8745" s="1">
        <v>1.0</v>
      </c>
    </row>
    <row r="8746">
      <c r="A8746" s="1" t="s">
        <v>29</v>
      </c>
      <c r="B8746" s="1" t="s">
        <v>11137</v>
      </c>
      <c r="C8746" s="2" t="s">
        <v>11125</v>
      </c>
      <c r="D8746" s="1" t="s">
        <v>19</v>
      </c>
      <c r="E8746" s="3" t="str">
        <f>HYPERLINK("https://fyndiq.se/produkt/6ae5aff483564a84/", "2-Pack Apple Watch 40mm – Härdat glas 9H – Super kvalitet 3D")</f>
        <v>2-Pack Apple Watch 40mm – Härdat glas 9H – Super kvalitet 3D</v>
      </c>
      <c r="F8746" s="1" t="s">
        <v>1418</v>
      </c>
      <c r="G8746" s="1" t="s">
        <v>1419</v>
      </c>
      <c r="H8746" s="1" t="s">
        <v>1420</v>
      </c>
      <c r="I8746" s="1" t="s">
        <v>16</v>
      </c>
      <c r="J8746" s="1" t="s">
        <v>23</v>
      </c>
      <c r="K8746" s="1" t="s">
        <v>16</v>
      </c>
      <c r="L8746" s="1" t="s">
        <v>16</v>
      </c>
      <c r="M8746" s="1" t="s">
        <v>16</v>
      </c>
      <c r="N8746" s="1" t="s">
        <v>16</v>
      </c>
      <c r="O8746" s="1">
        <v>55.2</v>
      </c>
      <c r="P8746" s="1">
        <v>1.0</v>
      </c>
    </row>
    <row r="8747">
      <c r="A8747" s="1" t="s">
        <v>29</v>
      </c>
      <c r="B8747" s="1" t="s">
        <v>11138</v>
      </c>
      <c r="C8747" s="2" t="s">
        <v>11125</v>
      </c>
      <c r="D8747" s="1" t="s">
        <v>19</v>
      </c>
      <c r="E8747" s="3" t="str">
        <f>HYPERLINK("https://fyndiq.se/produkt/860b7dade19d4d2f/", "2-Pack XIAOMI REDMI A3 Skärmskydd - Härdat Glas 9H - Super kvalitet 3D")</f>
        <v>2-Pack XIAOMI REDMI A3 Skärmskydd - Härdat Glas 9H - Super kvalitet 3D</v>
      </c>
      <c r="F8747" s="1" t="s">
        <v>200</v>
      </c>
      <c r="G8747" s="1" t="s">
        <v>201</v>
      </c>
      <c r="H8747" s="1" t="s">
        <v>202</v>
      </c>
      <c r="I8747" s="1" t="s">
        <v>16</v>
      </c>
      <c r="J8747" s="1" t="s">
        <v>23</v>
      </c>
      <c r="K8747" s="1" t="s">
        <v>16</v>
      </c>
      <c r="L8747" s="1" t="s">
        <v>16</v>
      </c>
      <c r="M8747" s="1" t="s">
        <v>16</v>
      </c>
      <c r="N8747" s="1" t="s">
        <v>16</v>
      </c>
      <c r="O8747" s="1">
        <v>63.2</v>
      </c>
      <c r="P8747" s="1">
        <v>1.0</v>
      </c>
    </row>
    <row r="8748">
      <c r="A8748" s="1" t="s">
        <v>29</v>
      </c>
      <c r="B8748" s="1" t="s">
        <v>11139</v>
      </c>
      <c r="C8748" s="2" t="s">
        <v>11125</v>
      </c>
      <c r="D8748" s="1" t="s">
        <v>19</v>
      </c>
      <c r="E8748" s="3" t="str">
        <f>HYPERLINK("https://fyndiq.se/produkt/6ae5aff483564a84/", "2-Pack Apple Watch 40mm – Härdat glas 9H – Super kvalitet 3D")</f>
        <v>2-Pack Apple Watch 40mm – Härdat glas 9H – Super kvalitet 3D</v>
      </c>
      <c r="F8748" s="1" t="s">
        <v>1418</v>
      </c>
      <c r="G8748" s="1" t="s">
        <v>1419</v>
      </c>
      <c r="H8748" s="1" t="s">
        <v>1420</v>
      </c>
      <c r="I8748" s="1" t="s">
        <v>16</v>
      </c>
      <c r="J8748" s="1" t="s">
        <v>23</v>
      </c>
      <c r="K8748" s="1" t="s">
        <v>16</v>
      </c>
      <c r="L8748" s="1" t="s">
        <v>16</v>
      </c>
      <c r="M8748" s="1" t="s">
        <v>16</v>
      </c>
      <c r="N8748" s="1" t="s">
        <v>16</v>
      </c>
      <c r="O8748" s="1">
        <v>55.2</v>
      </c>
      <c r="P8748" s="1">
        <v>1.0</v>
      </c>
    </row>
    <row r="8749">
      <c r="A8749" s="1" t="s">
        <v>29</v>
      </c>
      <c r="B8749" s="1" t="s">
        <v>11140</v>
      </c>
      <c r="C8749" s="2" t="s">
        <v>11125</v>
      </c>
      <c r="D8749" s="1" t="s">
        <v>19</v>
      </c>
      <c r="E8749" s="3" t="str">
        <f>HYPERLINK("https://fyndiq.se/produkt/406117b60bf241a0/", "2-Pack Samsung Galaxy S9 - Härdat glas 9H - Super kvalitet 3D")</f>
        <v>2-Pack Samsung Galaxy S9 - Härdat glas 9H - Super kvalitet 3D</v>
      </c>
      <c r="F8749" s="1" t="s">
        <v>228</v>
      </c>
      <c r="G8749" s="1" t="s">
        <v>229</v>
      </c>
      <c r="H8749" s="1" t="s">
        <v>230</v>
      </c>
      <c r="I8749" s="1" t="s">
        <v>16</v>
      </c>
      <c r="J8749" s="1" t="s">
        <v>23</v>
      </c>
      <c r="K8749" s="1" t="s">
        <v>16</v>
      </c>
      <c r="L8749" s="1" t="s">
        <v>16</v>
      </c>
      <c r="M8749" s="1" t="s">
        <v>16</v>
      </c>
      <c r="N8749" s="1" t="s">
        <v>16</v>
      </c>
      <c r="O8749" s="1">
        <v>63.2</v>
      </c>
      <c r="P8749" s="1">
        <v>1.0</v>
      </c>
    </row>
    <row r="8750">
      <c r="A8750" s="1" t="s">
        <v>29</v>
      </c>
      <c r="B8750" s="1" t="s">
        <v>11141</v>
      </c>
      <c r="C8750" s="2" t="s">
        <v>11125</v>
      </c>
      <c r="D8750" s="1" t="s">
        <v>19</v>
      </c>
      <c r="E8750" s="3" t="str">
        <f>HYPERLINK("https://fyndiq.se/produkt/f47e8401d83f4d58/", "2-Pack Samsung S8 Skärmskydd - Härdat Glas 9H - Super kvalitet 3D")</f>
        <v>2-Pack Samsung S8 Skärmskydd - Härdat Glas 9H - Super kvalitet 3D</v>
      </c>
      <c r="F8750" s="1" t="s">
        <v>750</v>
      </c>
      <c r="G8750" s="1" t="s">
        <v>751</v>
      </c>
      <c r="H8750" s="1" t="s">
        <v>752</v>
      </c>
      <c r="I8750" s="1" t="s">
        <v>16</v>
      </c>
      <c r="J8750" s="1" t="s">
        <v>23</v>
      </c>
      <c r="K8750" s="1" t="s">
        <v>16</v>
      </c>
      <c r="L8750" s="1" t="s">
        <v>16</v>
      </c>
      <c r="M8750" s="1" t="s">
        <v>16</v>
      </c>
      <c r="N8750" s="1" t="s">
        <v>16</v>
      </c>
      <c r="O8750" s="1">
        <v>63.2</v>
      </c>
      <c r="P8750" s="1">
        <v>1.0</v>
      </c>
    </row>
    <row r="8751">
      <c r="A8751" s="1" t="s">
        <v>29</v>
      </c>
      <c r="B8751" s="1" t="s">
        <v>11142</v>
      </c>
      <c r="C8751" s="2" t="s">
        <v>11125</v>
      </c>
      <c r="D8751" s="1" t="s">
        <v>19</v>
      </c>
      <c r="E8751" s="3" t="str">
        <f>HYPERLINK("https://fyndiq.se/produkt/b4b1148b5d274f33/", "2 Pack Xiaomi 11T 5G - Härdat glas 9H - Super kvalitet 3D")</f>
        <v>2 Pack Xiaomi 11T 5G - Härdat glas 9H - Super kvalitet 3D</v>
      </c>
      <c r="F8751" s="1" t="s">
        <v>345</v>
      </c>
      <c r="G8751" s="1" t="s">
        <v>346</v>
      </c>
      <c r="H8751" s="1" t="s">
        <v>347</v>
      </c>
      <c r="I8751" s="1" t="s">
        <v>16</v>
      </c>
      <c r="J8751" s="1" t="s">
        <v>23</v>
      </c>
      <c r="K8751" s="1" t="s">
        <v>16</v>
      </c>
      <c r="L8751" s="1" t="s">
        <v>16</v>
      </c>
      <c r="M8751" s="1" t="s">
        <v>16</v>
      </c>
      <c r="N8751" s="1" t="s">
        <v>16</v>
      </c>
      <c r="O8751" s="1">
        <v>63.2</v>
      </c>
      <c r="P8751" s="1">
        <v>1.0</v>
      </c>
    </row>
    <row r="8752">
      <c r="A8752" s="1" t="s">
        <v>29</v>
      </c>
      <c r="B8752" s="1" t="s">
        <v>11143</v>
      </c>
      <c r="C8752" s="2" t="s">
        <v>11125</v>
      </c>
      <c r="D8752" s="1" t="s">
        <v>19</v>
      </c>
      <c r="E8752" s="3" t="str">
        <f>HYPERLINK("https://fyndiq.se/produkt/c980eaf402864816/", "2-Pack Samsung Note 10 Plus - 9H Härdat Glass - Top Kvalitet -HD")</f>
        <v>2-Pack Samsung Note 10 Plus - 9H Härdat Glass - Top Kvalitet -HD</v>
      </c>
      <c r="F8752" s="1" t="s">
        <v>7455</v>
      </c>
      <c r="G8752" s="1" t="s">
        <v>7456</v>
      </c>
      <c r="H8752" s="1" t="s">
        <v>7457</v>
      </c>
      <c r="I8752" s="1" t="s">
        <v>16</v>
      </c>
      <c r="J8752" s="1" t="s">
        <v>23</v>
      </c>
      <c r="K8752" s="1" t="s">
        <v>16</v>
      </c>
      <c r="L8752" s="1" t="s">
        <v>16</v>
      </c>
      <c r="M8752" s="1" t="s">
        <v>16</v>
      </c>
      <c r="N8752" s="1" t="s">
        <v>16</v>
      </c>
      <c r="O8752" s="1">
        <v>63.2</v>
      </c>
      <c r="P8752" s="1">
        <v>1.0</v>
      </c>
    </row>
    <row r="8753">
      <c r="A8753" s="1" t="s">
        <v>29</v>
      </c>
      <c r="B8753" s="1" t="s">
        <v>11144</v>
      </c>
      <c r="C8753" s="2" t="s">
        <v>11125</v>
      </c>
      <c r="D8753" s="1" t="s">
        <v>19</v>
      </c>
      <c r="E8753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8753" s="1" t="s">
        <v>4617</v>
      </c>
      <c r="G8753" s="1" t="s">
        <v>4618</v>
      </c>
      <c r="H8753" s="1" t="s">
        <v>4619</v>
      </c>
      <c r="I8753" s="1" t="s">
        <v>16</v>
      </c>
      <c r="J8753" s="1" t="s">
        <v>23</v>
      </c>
      <c r="K8753" s="1" t="s">
        <v>16</v>
      </c>
      <c r="L8753" s="1" t="s">
        <v>16</v>
      </c>
      <c r="M8753" s="1" t="s">
        <v>16</v>
      </c>
      <c r="N8753" s="1" t="s">
        <v>16</v>
      </c>
      <c r="O8753" s="1">
        <v>63.2</v>
      </c>
      <c r="P8753" s="1">
        <v>1.0</v>
      </c>
    </row>
    <row r="8754">
      <c r="A8754" s="1" t="s">
        <v>29</v>
      </c>
      <c r="B8754" s="1" t="s">
        <v>11145</v>
      </c>
      <c r="C8754" s="2" t="s">
        <v>11125</v>
      </c>
      <c r="D8754" s="1" t="s">
        <v>19</v>
      </c>
      <c r="E8754" s="3" t="str">
        <f>HYPERLINK("https://fyndiq.se/produkt/388e6e1d48174830/", "2-Pack SAMSUNG S24 PLUS Skärmskydd - Härdat Glas 9H - Super kvalitet 3D")</f>
        <v>2-Pack SAMSUNG S24 PLUS Skärmskydd - Härdat Glas 9H - Super kvalitet 3D</v>
      </c>
      <c r="F8754" s="1" t="s">
        <v>5476</v>
      </c>
      <c r="G8754" s="1" t="s">
        <v>5477</v>
      </c>
      <c r="H8754" s="1" t="s">
        <v>5478</v>
      </c>
      <c r="I8754" s="1" t="s">
        <v>16</v>
      </c>
      <c r="J8754" s="1" t="s">
        <v>23</v>
      </c>
      <c r="K8754" s="1" t="s">
        <v>16</v>
      </c>
      <c r="L8754" s="1" t="s">
        <v>16</v>
      </c>
      <c r="M8754" s="1" t="s">
        <v>16</v>
      </c>
      <c r="N8754" s="1" t="s">
        <v>16</v>
      </c>
      <c r="O8754" s="1">
        <v>63.2</v>
      </c>
      <c r="P8754" s="1">
        <v>1.0</v>
      </c>
    </row>
    <row r="8755">
      <c r="A8755" s="1" t="s">
        <v>29</v>
      </c>
      <c r="B8755" s="1" t="s">
        <v>11146</v>
      </c>
      <c r="C8755" s="2" t="s">
        <v>11125</v>
      </c>
      <c r="D8755" s="1" t="s">
        <v>19</v>
      </c>
      <c r="E8755" s="3" t="str">
        <f>HYPERLINK("https://fyndiq.se/produkt/95efd29ff0ba45b9/", "2-Pack Samsung Galaxy A04s - Härdat Glas 9H-Super Kvalitet 3D")</f>
        <v>2-Pack Samsung Galaxy A04s - Härdat Glas 9H-Super Kvalitet 3D</v>
      </c>
      <c r="F8755" s="1" t="s">
        <v>2024</v>
      </c>
      <c r="G8755" s="1" t="s">
        <v>2025</v>
      </c>
      <c r="H8755" s="1" t="s">
        <v>2026</v>
      </c>
      <c r="I8755" s="1" t="s">
        <v>16</v>
      </c>
      <c r="J8755" s="1" t="s">
        <v>23</v>
      </c>
      <c r="K8755" s="1" t="s">
        <v>16</v>
      </c>
      <c r="L8755" s="1" t="s">
        <v>16</v>
      </c>
      <c r="M8755" s="1" t="s">
        <v>16</v>
      </c>
      <c r="N8755" s="1" t="s">
        <v>16</v>
      </c>
      <c r="O8755" s="1">
        <v>63.2</v>
      </c>
      <c r="P8755" s="1">
        <v>1.0</v>
      </c>
    </row>
    <row r="8756">
      <c r="A8756" s="1" t="s">
        <v>29</v>
      </c>
      <c r="B8756" s="1" t="s">
        <v>11147</v>
      </c>
      <c r="C8756" s="2" t="s">
        <v>11125</v>
      </c>
      <c r="D8756" s="1" t="s">
        <v>19</v>
      </c>
      <c r="E8756" s="3" t="str">
        <f>HYPERLINK("https://fyndiq.se/produkt/56c72c0ba5f749b5/", "2-Pack SAMSUNG S24 Skärmskydd - Härdat Glas 9H - Super kvalitet 3D")</f>
        <v>2-Pack SAMSUNG S24 Skärmskydd - Härdat Glas 9H - Super kvalitet 3D</v>
      </c>
      <c r="F8756" s="1" t="s">
        <v>263</v>
      </c>
      <c r="G8756" s="1" t="s">
        <v>264</v>
      </c>
      <c r="H8756" s="1" t="s">
        <v>265</v>
      </c>
      <c r="I8756" s="1" t="s">
        <v>16</v>
      </c>
      <c r="J8756" s="1" t="s">
        <v>23</v>
      </c>
      <c r="K8756" s="1" t="s">
        <v>16</v>
      </c>
      <c r="L8756" s="1" t="s">
        <v>16</v>
      </c>
      <c r="M8756" s="1" t="s">
        <v>16</v>
      </c>
      <c r="N8756" s="1" t="s">
        <v>16</v>
      </c>
      <c r="O8756" s="1">
        <v>63.2</v>
      </c>
      <c r="P8756" s="1">
        <v>1.0</v>
      </c>
    </row>
    <row r="8757">
      <c r="A8757" s="1" t="s">
        <v>29</v>
      </c>
      <c r="B8757" s="1" t="s">
        <v>11148</v>
      </c>
      <c r="C8757" s="2" t="s">
        <v>11125</v>
      </c>
      <c r="D8757" s="1" t="s">
        <v>19</v>
      </c>
      <c r="E8757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757" s="1" t="s">
        <v>1765</v>
      </c>
      <c r="G8757" s="1" t="s">
        <v>1766</v>
      </c>
      <c r="H8757" s="1" t="s">
        <v>1767</v>
      </c>
      <c r="I8757" s="1" t="s">
        <v>16</v>
      </c>
      <c r="J8757" s="1" t="s">
        <v>23</v>
      </c>
      <c r="K8757" s="1" t="s">
        <v>16</v>
      </c>
      <c r="L8757" s="1" t="s">
        <v>16</v>
      </c>
      <c r="M8757" s="1" t="s">
        <v>16</v>
      </c>
      <c r="N8757" s="1" t="s">
        <v>16</v>
      </c>
      <c r="O8757" s="1">
        <v>63.2</v>
      </c>
      <c r="P8757" s="1">
        <v>1.0</v>
      </c>
    </row>
    <row r="8758">
      <c r="A8758" s="1" t="s">
        <v>29</v>
      </c>
      <c r="B8758" s="1" t="s">
        <v>11149</v>
      </c>
      <c r="C8758" s="2" t="s">
        <v>11125</v>
      </c>
      <c r="D8758" s="1" t="s">
        <v>19</v>
      </c>
      <c r="E8758" s="3" t="str">
        <f>HYPERLINK("https://fyndiq.se/produkt/e4b87757208946c3/", "2-Pack Samsung S10E Skärmskydd - Härdat Glas 9H - Super kvalitet 3D")</f>
        <v>2-Pack Samsung S10E Skärmskydd - Härdat Glas 9H - Super kvalitet 3D</v>
      </c>
      <c r="F8758" s="1" t="s">
        <v>95</v>
      </c>
      <c r="G8758" s="1" t="s">
        <v>96</v>
      </c>
      <c r="H8758" s="1" t="s">
        <v>97</v>
      </c>
      <c r="I8758" s="1" t="s">
        <v>16</v>
      </c>
      <c r="J8758" s="1" t="s">
        <v>23</v>
      </c>
      <c r="K8758" s="1" t="s">
        <v>16</v>
      </c>
      <c r="L8758" s="1" t="s">
        <v>16</v>
      </c>
      <c r="M8758" s="1" t="s">
        <v>16</v>
      </c>
      <c r="N8758" s="1" t="s">
        <v>16</v>
      </c>
      <c r="O8758" s="1">
        <v>63.2</v>
      </c>
      <c r="P8758" s="1">
        <v>1.0</v>
      </c>
    </row>
    <row r="8759">
      <c r="A8759" s="1" t="s">
        <v>29</v>
      </c>
      <c r="B8759" s="1" t="s">
        <v>11150</v>
      </c>
      <c r="C8759" s="2" t="s">
        <v>11125</v>
      </c>
      <c r="D8759" s="1" t="s">
        <v>19</v>
      </c>
      <c r="E8759" s="3" t="str">
        <f>HYPERLINK("https://fyndiq.se/produkt/56c72c0ba5f749b5/", "2-Pack SAMSUNG S24 Skärmskydd - Härdat Glas 9H - Super kvalitet 3D")</f>
        <v>2-Pack SAMSUNG S24 Skärmskydd - Härdat Glas 9H - Super kvalitet 3D</v>
      </c>
      <c r="F8759" s="1" t="s">
        <v>263</v>
      </c>
      <c r="G8759" s="1" t="s">
        <v>264</v>
      </c>
      <c r="H8759" s="1" t="s">
        <v>265</v>
      </c>
      <c r="I8759" s="1" t="s">
        <v>16</v>
      </c>
      <c r="J8759" s="1" t="s">
        <v>23</v>
      </c>
      <c r="K8759" s="1" t="s">
        <v>16</v>
      </c>
      <c r="L8759" s="1" t="s">
        <v>16</v>
      </c>
      <c r="M8759" s="1" t="s">
        <v>16</v>
      </c>
      <c r="N8759" s="1" t="s">
        <v>16</v>
      </c>
      <c r="O8759" s="1">
        <v>63.2</v>
      </c>
      <c r="P8759" s="1">
        <v>1.0</v>
      </c>
    </row>
    <row r="8760">
      <c r="A8760" s="1" t="s">
        <v>29</v>
      </c>
      <c r="B8760" s="1" t="s">
        <v>11151</v>
      </c>
      <c r="C8760" s="2" t="s">
        <v>11125</v>
      </c>
      <c r="D8760" s="1" t="s">
        <v>19</v>
      </c>
      <c r="E8760" s="3" t="str">
        <f>HYPERLINK("https://fyndiq.se/produkt/13e76851ca504320/", "2-Pack Samsung Galaxy S22 Ultra - Härdat glas 9H - Top kvalitet")</f>
        <v>2-Pack Samsung Galaxy S22 Ultra - Härdat glas 9H - Top kvalitet</v>
      </c>
      <c r="F8760" s="1" t="s">
        <v>140</v>
      </c>
      <c r="G8760" s="1" t="s">
        <v>141</v>
      </c>
      <c r="H8760" s="1" t="s">
        <v>142</v>
      </c>
      <c r="I8760" s="1" t="s">
        <v>16</v>
      </c>
      <c r="J8760" s="1" t="s">
        <v>23</v>
      </c>
      <c r="K8760" s="1" t="s">
        <v>16</v>
      </c>
      <c r="L8760" s="1" t="s">
        <v>16</v>
      </c>
      <c r="M8760" s="1" t="s">
        <v>16</v>
      </c>
      <c r="N8760" s="1" t="s">
        <v>16</v>
      </c>
      <c r="O8760" s="1">
        <v>63.2</v>
      </c>
      <c r="P8760" s="1">
        <v>1.0</v>
      </c>
    </row>
    <row r="8761">
      <c r="A8761" s="1" t="s">
        <v>29</v>
      </c>
      <c r="B8761" s="1" t="s">
        <v>11152</v>
      </c>
      <c r="C8761" s="2" t="s">
        <v>11125</v>
      </c>
      <c r="D8761" s="1" t="s">
        <v>19</v>
      </c>
      <c r="E8761" s="3" t="str">
        <f>HYPERLINK("https://fyndiq.se/produkt/94a67bbe1c4a4666/", "2-Pack Samsung Xcover 7 Skärmskydd i Härdat Glas")</f>
        <v>2-Pack Samsung Xcover 7 Skärmskydd i Härdat Glas</v>
      </c>
      <c r="F8761" s="1" t="s">
        <v>1908</v>
      </c>
      <c r="G8761" s="1" t="s">
        <v>1909</v>
      </c>
      <c r="H8761" s="1" t="s">
        <v>1910</v>
      </c>
      <c r="I8761" s="1" t="s">
        <v>16</v>
      </c>
      <c r="J8761" s="1" t="s">
        <v>23</v>
      </c>
      <c r="K8761" s="1" t="s">
        <v>16</v>
      </c>
      <c r="L8761" s="1" t="s">
        <v>16</v>
      </c>
      <c r="M8761" s="1" t="s">
        <v>16</v>
      </c>
      <c r="N8761" s="1" t="s">
        <v>16</v>
      </c>
      <c r="O8761" s="1">
        <v>71.2</v>
      </c>
      <c r="P8761" s="1">
        <v>1.0</v>
      </c>
    </row>
    <row r="8762">
      <c r="A8762" s="1" t="s">
        <v>29</v>
      </c>
      <c r="B8762" s="1" t="s">
        <v>11153</v>
      </c>
      <c r="C8762" s="2" t="s">
        <v>11125</v>
      </c>
      <c r="D8762" s="1" t="s">
        <v>19</v>
      </c>
      <c r="E8762" s="3" t="str">
        <f>HYPERLINK("https://fyndiq.se/produkt/2477583187264ece/", "2-Pack Samsung S20 - 9H Härdat Glass - Top Kvalitet")</f>
        <v>2-Pack Samsung S20 - 9H Härdat Glass - Top Kvalitet</v>
      </c>
      <c r="F8762" s="1" t="s">
        <v>124</v>
      </c>
      <c r="G8762" s="1" t="s">
        <v>125</v>
      </c>
      <c r="H8762" s="1" t="s">
        <v>126</v>
      </c>
      <c r="I8762" s="1" t="s">
        <v>16</v>
      </c>
      <c r="J8762" s="1" t="s">
        <v>23</v>
      </c>
      <c r="K8762" s="1" t="s">
        <v>16</v>
      </c>
      <c r="L8762" s="1" t="s">
        <v>16</v>
      </c>
      <c r="M8762" s="1" t="s">
        <v>16</v>
      </c>
      <c r="N8762" s="1" t="s">
        <v>16</v>
      </c>
      <c r="O8762" s="1">
        <v>71.2</v>
      </c>
      <c r="P8762" s="1">
        <v>1.0</v>
      </c>
    </row>
    <row r="8763">
      <c r="A8763" s="1" t="s">
        <v>29</v>
      </c>
      <c r="B8763" s="1" t="s">
        <v>11154</v>
      </c>
      <c r="C8763" s="2" t="s">
        <v>11125</v>
      </c>
      <c r="D8763" s="1" t="s">
        <v>19</v>
      </c>
      <c r="E8763" s="3" t="str">
        <f>HYPERLINK("https://fyndiq.se/produkt/a871a7da0b2249a8/", "2-Pack Iphone 11 Pro Max - 9H Härdat Glass - Top Kvalitet")</f>
        <v>2-Pack Iphone 11 Pro Max - 9H Härdat Glass - Top Kvalitet</v>
      </c>
      <c r="F8763" s="1" t="s">
        <v>559</v>
      </c>
      <c r="G8763" s="1" t="s">
        <v>560</v>
      </c>
      <c r="H8763" s="1" t="s">
        <v>561</v>
      </c>
      <c r="I8763" s="1" t="s">
        <v>16</v>
      </c>
      <c r="J8763" s="1" t="s">
        <v>23</v>
      </c>
      <c r="K8763" s="1" t="s">
        <v>16</v>
      </c>
      <c r="L8763" s="1" t="s">
        <v>16</v>
      </c>
      <c r="M8763" s="1" t="s">
        <v>16</v>
      </c>
      <c r="N8763" s="1" t="s">
        <v>16</v>
      </c>
      <c r="O8763" s="1">
        <v>47.2</v>
      </c>
      <c r="P8763" s="1">
        <v>1.0</v>
      </c>
    </row>
    <row r="8764">
      <c r="A8764" s="1" t="s">
        <v>29</v>
      </c>
      <c r="B8764" s="1" t="s">
        <v>11155</v>
      </c>
      <c r="C8764" s="2" t="s">
        <v>11125</v>
      </c>
      <c r="D8764" s="1" t="s">
        <v>19</v>
      </c>
      <c r="E8764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8764" s="1" t="s">
        <v>887</v>
      </c>
      <c r="G8764" s="1" t="s">
        <v>888</v>
      </c>
      <c r="H8764" s="1" t="s">
        <v>889</v>
      </c>
      <c r="I8764" s="1" t="s">
        <v>16</v>
      </c>
      <c r="J8764" s="1" t="s">
        <v>23</v>
      </c>
      <c r="K8764" s="1" t="s">
        <v>16</v>
      </c>
      <c r="L8764" s="1" t="s">
        <v>16</v>
      </c>
      <c r="M8764" s="1" t="s">
        <v>16</v>
      </c>
      <c r="N8764" s="1" t="s">
        <v>16</v>
      </c>
      <c r="O8764" s="1">
        <v>71.2</v>
      </c>
      <c r="P8764" s="1">
        <v>1.0</v>
      </c>
    </row>
    <row r="8765">
      <c r="A8765" s="1" t="s">
        <v>29</v>
      </c>
      <c r="B8765" s="1" t="s">
        <v>11156</v>
      </c>
      <c r="C8765" s="2" t="s">
        <v>11125</v>
      </c>
      <c r="D8765" s="1" t="s">
        <v>19</v>
      </c>
      <c r="E8765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8765" s="1" t="s">
        <v>31</v>
      </c>
      <c r="G8765" s="1" t="s">
        <v>32</v>
      </c>
      <c r="H8765" s="1" t="s">
        <v>33</v>
      </c>
      <c r="I8765" s="1" t="s">
        <v>16</v>
      </c>
      <c r="J8765" s="1" t="s">
        <v>23</v>
      </c>
      <c r="K8765" s="1" t="s">
        <v>16</v>
      </c>
      <c r="L8765" s="1" t="s">
        <v>16</v>
      </c>
      <c r="M8765" s="1" t="s">
        <v>16</v>
      </c>
      <c r="N8765" s="1" t="s">
        <v>16</v>
      </c>
      <c r="O8765" s="1">
        <v>79.2</v>
      </c>
      <c r="P8765" s="1">
        <v>1.0</v>
      </c>
    </row>
    <row r="8766">
      <c r="A8766" s="1" t="s">
        <v>29</v>
      </c>
      <c r="B8766" s="1" t="s">
        <v>11157</v>
      </c>
      <c r="C8766" s="2" t="s">
        <v>11125</v>
      </c>
      <c r="D8766" s="1" t="s">
        <v>19</v>
      </c>
      <c r="E876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766" s="1" t="s">
        <v>539</v>
      </c>
      <c r="G8766" s="1" t="s">
        <v>540</v>
      </c>
      <c r="H8766" s="1" t="s">
        <v>541</v>
      </c>
      <c r="I8766" s="1" t="s">
        <v>16</v>
      </c>
      <c r="J8766" s="1" t="s">
        <v>23</v>
      </c>
      <c r="K8766" s="1" t="s">
        <v>16</v>
      </c>
      <c r="L8766" s="1" t="s">
        <v>16</v>
      </c>
      <c r="M8766" s="1" t="s">
        <v>16</v>
      </c>
      <c r="N8766" s="1" t="s">
        <v>16</v>
      </c>
      <c r="O8766" s="1">
        <v>79.2</v>
      </c>
      <c r="P8766" s="1">
        <v>1.0</v>
      </c>
    </row>
    <row r="8767">
      <c r="A8767" s="1" t="s">
        <v>29</v>
      </c>
      <c r="B8767" s="1" t="s">
        <v>11158</v>
      </c>
      <c r="C8767" s="2" t="s">
        <v>11125</v>
      </c>
      <c r="D8767" s="1" t="s">
        <v>19</v>
      </c>
      <c r="E8767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8767" s="1" t="s">
        <v>772</v>
      </c>
      <c r="G8767" s="1" t="s">
        <v>773</v>
      </c>
      <c r="H8767" s="1" t="s">
        <v>774</v>
      </c>
      <c r="I8767" s="1" t="s">
        <v>16</v>
      </c>
      <c r="J8767" s="1" t="s">
        <v>23</v>
      </c>
      <c r="K8767" s="1" t="s">
        <v>16</v>
      </c>
      <c r="L8767" s="1" t="s">
        <v>16</v>
      </c>
      <c r="M8767" s="1" t="s">
        <v>16</v>
      </c>
      <c r="N8767" s="1" t="s">
        <v>16</v>
      </c>
      <c r="O8767" s="1">
        <v>79.2</v>
      </c>
      <c r="P8767" s="1">
        <v>1.0</v>
      </c>
    </row>
    <row r="8768">
      <c r="A8768" s="1" t="s">
        <v>29</v>
      </c>
      <c r="B8768" s="1" t="s">
        <v>11159</v>
      </c>
      <c r="C8768" s="2" t="s">
        <v>11125</v>
      </c>
      <c r="D8768" s="1" t="s">
        <v>19</v>
      </c>
      <c r="E8768" s="3" t="str">
        <f>HYPERLINK("https://fyndiq.se/produkt/e19fcc2ab2124f8a/", "2-Pack Iphone 13 Pro - 9H Härdat Glass - Top Kvalitet  3D")</f>
        <v>2-Pack Iphone 13 Pro - 9H Härdat Glass - Top Kvalitet  3D</v>
      </c>
      <c r="F8768" s="1" t="s">
        <v>555</v>
      </c>
      <c r="G8768" s="1" t="s">
        <v>556</v>
      </c>
      <c r="H8768" s="1" t="s">
        <v>557</v>
      </c>
      <c r="I8768" s="1" t="s">
        <v>16</v>
      </c>
      <c r="J8768" s="1" t="s">
        <v>23</v>
      </c>
      <c r="K8768" s="1" t="s">
        <v>16</v>
      </c>
      <c r="L8768" s="1" t="s">
        <v>16</v>
      </c>
      <c r="M8768" s="1" t="s">
        <v>16</v>
      </c>
      <c r="N8768" s="1" t="s">
        <v>16</v>
      </c>
      <c r="O8768" s="1">
        <v>47.2</v>
      </c>
      <c r="P8768" s="1">
        <v>1.0</v>
      </c>
    </row>
    <row r="8769">
      <c r="A8769" s="1" t="s">
        <v>29</v>
      </c>
      <c r="B8769" s="1" t="s">
        <v>11160</v>
      </c>
      <c r="C8769" s="2" t="s">
        <v>11125</v>
      </c>
      <c r="D8769" s="1" t="s">
        <v>19</v>
      </c>
      <c r="E8769" s="3" t="str">
        <f>HYPERLINK("https://fyndiq.se/produkt/ebd0c75a3b324593/", "2-Pack Samsung S22 Ultra 5G Skärmskydd &amp;1-Pack linsskydd-9H GLAS")</f>
        <v>2-Pack Samsung S22 Ultra 5G Skärmskydd &amp;1-Pack linsskydd-9H GLAS</v>
      </c>
      <c r="F8769" s="1" t="s">
        <v>6898</v>
      </c>
      <c r="G8769" s="1" t="s">
        <v>6899</v>
      </c>
      <c r="H8769" s="1" t="s">
        <v>6900</v>
      </c>
      <c r="I8769" s="1" t="s">
        <v>16</v>
      </c>
      <c r="J8769" s="1" t="s">
        <v>23</v>
      </c>
      <c r="K8769" s="1" t="s">
        <v>16</v>
      </c>
      <c r="L8769" s="1" t="s">
        <v>16</v>
      </c>
      <c r="M8769" s="1" t="s">
        <v>16</v>
      </c>
      <c r="N8769" s="1" t="s">
        <v>16</v>
      </c>
      <c r="O8769" s="1">
        <v>71.2</v>
      </c>
      <c r="P8769" s="1">
        <v>1.0</v>
      </c>
    </row>
    <row r="8770">
      <c r="A8770" s="1" t="s">
        <v>29</v>
      </c>
      <c r="B8770" s="1" t="s">
        <v>11161</v>
      </c>
      <c r="C8770" s="2" t="s">
        <v>11125</v>
      </c>
      <c r="D8770" s="1" t="s">
        <v>19</v>
      </c>
      <c r="E8770" s="3" t="str">
        <f>HYPERLINK("https://fyndiq.se/produkt/56c72c0ba5f749b5/", "2-Pack SAMSUNG S24 Skärmskydd - Härdat Glas 9H - Super kvalitet 3D")</f>
        <v>2-Pack SAMSUNG S24 Skärmskydd - Härdat Glas 9H - Super kvalitet 3D</v>
      </c>
      <c r="F8770" s="1" t="s">
        <v>263</v>
      </c>
      <c r="G8770" s="1" t="s">
        <v>264</v>
      </c>
      <c r="H8770" s="1" t="s">
        <v>265</v>
      </c>
      <c r="I8770" s="1" t="s">
        <v>16</v>
      </c>
      <c r="J8770" s="1" t="s">
        <v>23</v>
      </c>
      <c r="K8770" s="1" t="s">
        <v>16</v>
      </c>
      <c r="L8770" s="1" t="s">
        <v>16</v>
      </c>
      <c r="M8770" s="1" t="s">
        <v>16</v>
      </c>
      <c r="N8770" s="1" t="s">
        <v>16</v>
      </c>
      <c r="O8770" s="1">
        <v>63.2</v>
      </c>
      <c r="P8770" s="1">
        <v>1.0</v>
      </c>
    </row>
    <row r="8771">
      <c r="A8771" s="1" t="s">
        <v>29</v>
      </c>
      <c r="B8771" s="1" t="s">
        <v>11162</v>
      </c>
      <c r="C8771" s="2" t="s">
        <v>11125</v>
      </c>
      <c r="D8771" s="1" t="s">
        <v>19</v>
      </c>
      <c r="E8771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8771" s="1" t="s">
        <v>1209</v>
      </c>
      <c r="G8771" s="1" t="s">
        <v>1210</v>
      </c>
      <c r="H8771" s="1" t="s">
        <v>1211</v>
      </c>
      <c r="I8771" s="1" t="s">
        <v>16</v>
      </c>
      <c r="J8771" s="1" t="s">
        <v>23</v>
      </c>
      <c r="K8771" s="1" t="s">
        <v>16</v>
      </c>
      <c r="L8771" s="1" t="s">
        <v>16</v>
      </c>
      <c r="M8771" s="1" t="s">
        <v>16</v>
      </c>
      <c r="N8771" s="1" t="s">
        <v>16</v>
      </c>
      <c r="O8771" s="1">
        <v>79.2</v>
      </c>
      <c r="P8771" s="1">
        <v>1.0</v>
      </c>
    </row>
    <row r="8772">
      <c r="A8772" s="1" t="s">
        <v>29</v>
      </c>
      <c r="B8772" s="1" t="s">
        <v>11163</v>
      </c>
      <c r="C8772" s="2" t="s">
        <v>11125</v>
      </c>
      <c r="D8772" s="1" t="s">
        <v>19</v>
      </c>
      <c r="E8772" s="3" t="str">
        <f>HYPERLINK("https://fyndiq.se/produkt/a871a7da0b2249a8/", "2-Pack Iphone 11 Pro Max - 9H Härdat Glass - Top Kvalitet")</f>
        <v>2-Pack Iphone 11 Pro Max - 9H Härdat Glass - Top Kvalitet</v>
      </c>
      <c r="F8772" s="1" t="s">
        <v>559</v>
      </c>
      <c r="G8772" s="1" t="s">
        <v>560</v>
      </c>
      <c r="H8772" s="1" t="s">
        <v>561</v>
      </c>
      <c r="I8772" s="1" t="s">
        <v>16</v>
      </c>
      <c r="J8772" s="1" t="s">
        <v>23</v>
      </c>
      <c r="K8772" s="1" t="s">
        <v>16</v>
      </c>
      <c r="L8772" s="1" t="s">
        <v>16</v>
      </c>
      <c r="M8772" s="1" t="s">
        <v>16</v>
      </c>
      <c r="N8772" s="1" t="s">
        <v>16</v>
      </c>
      <c r="O8772" s="1">
        <v>47.2</v>
      </c>
      <c r="P8772" s="1">
        <v>1.0</v>
      </c>
    </row>
    <row r="8773">
      <c r="A8773" s="1" t="s">
        <v>29</v>
      </c>
      <c r="B8773" s="1" t="s">
        <v>11164</v>
      </c>
      <c r="C8773" s="2" t="s">
        <v>11125</v>
      </c>
      <c r="D8773" s="1" t="s">
        <v>19</v>
      </c>
      <c r="E877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773" s="1" t="s">
        <v>692</v>
      </c>
      <c r="G8773" s="1" t="s">
        <v>693</v>
      </c>
      <c r="H8773" s="1" t="s">
        <v>694</v>
      </c>
      <c r="I8773" s="1" t="s">
        <v>16</v>
      </c>
      <c r="J8773" s="1" t="s">
        <v>23</v>
      </c>
      <c r="K8773" s="1" t="s">
        <v>16</v>
      </c>
      <c r="L8773" s="1" t="s">
        <v>16</v>
      </c>
      <c r="M8773" s="1" t="s">
        <v>16</v>
      </c>
      <c r="N8773" s="1" t="s">
        <v>16</v>
      </c>
      <c r="O8773" s="1">
        <v>47.2</v>
      </c>
      <c r="P8773" s="1">
        <v>1.0</v>
      </c>
    </row>
    <row r="8774">
      <c r="A8774" s="1" t="s">
        <v>29</v>
      </c>
      <c r="B8774" s="1" t="s">
        <v>11165</v>
      </c>
      <c r="C8774" s="2" t="s">
        <v>11125</v>
      </c>
      <c r="D8774" s="1" t="s">
        <v>19</v>
      </c>
      <c r="E8774" s="3" t="str">
        <f>HYPERLINK("https://fyndiq.se/produkt/13e76851ca504320/", "2-Pack Samsung Galaxy S22 Ultra - Härdat glas 9H - Top kvalitet")</f>
        <v>2-Pack Samsung Galaxy S22 Ultra - Härdat glas 9H - Top kvalitet</v>
      </c>
      <c r="F8774" s="1" t="s">
        <v>140</v>
      </c>
      <c r="G8774" s="1" t="s">
        <v>141</v>
      </c>
      <c r="H8774" s="1" t="s">
        <v>142</v>
      </c>
      <c r="I8774" s="1" t="s">
        <v>16</v>
      </c>
      <c r="J8774" s="1" t="s">
        <v>23</v>
      </c>
      <c r="K8774" s="1" t="s">
        <v>16</v>
      </c>
      <c r="L8774" s="1" t="s">
        <v>16</v>
      </c>
      <c r="M8774" s="1" t="s">
        <v>16</v>
      </c>
      <c r="N8774" s="1" t="s">
        <v>16</v>
      </c>
      <c r="O8774" s="1">
        <v>63.2</v>
      </c>
      <c r="P8774" s="1">
        <v>1.0</v>
      </c>
    </row>
    <row r="8775">
      <c r="A8775" s="1" t="s">
        <v>29</v>
      </c>
      <c r="B8775" s="1" t="s">
        <v>11166</v>
      </c>
      <c r="C8775" s="2" t="s">
        <v>11125</v>
      </c>
      <c r="D8775" s="1" t="s">
        <v>19</v>
      </c>
      <c r="E8775" s="3" t="str">
        <f>HYPERLINK("https://fyndiq.se/produkt/fe150131fecd4a0e/", "2-Pack XIAOMI REDMI NOTE 13 PRO 5G Skärmskydd - Härdat Glas 9H - Super kvalitet 3D")</f>
        <v>2-Pack XIAOMI REDMI NOTE 13 PRO 5G Skärmskydd - Härdat Glas 9H - Super kvalitet 3D</v>
      </c>
      <c r="F8775" s="1" t="s">
        <v>71</v>
      </c>
      <c r="G8775" s="1" t="s">
        <v>72</v>
      </c>
      <c r="H8775" s="1" t="s">
        <v>73</v>
      </c>
      <c r="I8775" s="1" t="s">
        <v>16</v>
      </c>
      <c r="J8775" s="1" t="s">
        <v>23</v>
      </c>
      <c r="K8775" s="1" t="s">
        <v>16</v>
      </c>
      <c r="L8775" s="1" t="s">
        <v>16</v>
      </c>
      <c r="M8775" s="1" t="s">
        <v>16</v>
      </c>
      <c r="N8775" s="1" t="s">
        <v>16</v>
      </c>
      <c r="O8775" s="1">
        <v>63.2</v>
      </c>
      <c r="P8775" s="1">
        <v>1.0</v>
      </c>
    </row>
    <row r="8776">
      <c r="A8776" s="1" t="s">
        <v>29</v>
      </c>
      <c r="B8776" s="1" t="s">
        <v>11167</v>
      </c>
      <c r="C8776" s="2" t="s">
        <v>11125</v>
      </c>
      <c r="D8776" s="1" t="s">
        <v>19</v>
      </c>
      <c r="E8776" s="3" t="str">
        <f>HYPERLINK("https://fyndiq.se/produkt/56c72c0ba5f749b5/", "2-Pack SAMSUNG S24 Skärmskydd - Härdat Glas 9H - Super kvalitet 3D")</f>
        <v>2-Pack SAMSUNG S24 Skärmskydd - Härdat Glas 9H - Super kvalitet 3D</v>
      </c>
      <c r="F8776" s="1" t="s">
        <v>263</v>
      </c>
      <c r="G8776" s="1" t="s">
        <v>264</v>
      </c>
      <c r="H8776" s="1" t="s">
        <v>265</v>
      </c>
      <c r="I8776" s="1" t="s">
        <v>16</v>
      </c>
      <c r="J8776" s="1" t="s">
        <v>23</v>
      </c>
      <c r="K8776" s="1" t="s">
        <v>16</v>
      </c>
      <c r="L8776" s="1" t="s">
        <v>16</v>
      </c>
      <c r="M8776" s="1" t="s">
        <v>16</v>
      </c>
      <c r="N8776" s="1" t="s">
        <v>16</v>
      </c>
      <c r="O8776" s="1">
        <v>63.2</v>
      </c>
      <c r="P8776" s="1">
        <v>1.0</v>
      </c>
    </row>
    <row r="8777">
      <c r="A8777" s="1" t="s">
        <v>29</v>
      </c>
      <c r="B8777" s="1" t="s">
        <v>11168</v>
      </c>
      <c r="C8777" s="2" t="s">
        <v>11125</v>
      </c>
      <c r="D8777" s="1" t="s">
        <v>19</v>
      </c>
      <c r="E877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8777" s="1" t="s">
        <v>692</v>
      </c>
      <c r="G8777" s="1" t="s">
        <v>693</v>
      </c>
      <c r="H8777" s="1" t="s">
        <v>694</v>
      </c>
      <c r="I8777" s="1" t="s">
        <v>16</v>
      </c>
      <c r="J8777" s="1" t="s">
        <v>23</v>
      </c>
      <c r="K8777" s="1" t="s">
        <v>16</v>
      </c>
      <c r="L8777" s="1" t="s">
        <v>16</v>
      </c>
      <c r="M8777" s="1" t="s">
        <v>16</v>
      </c>
      <c r="N8777" s="1" t="s">
        <v>16</v>
      </c>
      <c r="O8777" s="1">
        <v>47.2</v>
      </c>
      <c r="P8777" s="1">
        <v>1.0</v>
      </c>
    </row>
    <row r="8778">
      <c r="A8778" s="1" t="s">
        <v>29</v>
      </c>
      <c r="B8778" s="1" t="s">
        <v>11169</v>
      </c>
      <c r="C8778" s="2" t="s">
        <v>11125</v>
      </c>
      <c r="D8778" s="1" t="s">
        <v>19</v>
      </c>
      <c r="E8778" s="3" t="str">
        <f>HYPERLINK("https://fyndiq.se/produkt/0a890dd972c4463d/", "2-Pack Samsung Galaxy A52s 5G - Härdat glas 9H - Super kvalitet")</f>
        <v>2-Pack Samsung Galaxy A52s 5G - Härdat glas 9H - Super kvalitet</v>
      </c>
      <c r="F8778" s="1" t="s">
        <v>442</v>
      </c>
      <c r="G8778" s="1" t="s">
        <v>443</v>
      </c>
      <c r="H8778" s="1" t="s">
        <v>444</v>
      </c>
      <c r="I8778" s="1" t="s">
        <v>16</v>
      </c>
      <c r="J8778" s="1" t="s">
        <v>23</v>
      </c>
      <c r="K8778" s="1" t="s">
        <v>16</v>
      </c>
      <c r="L8778" s="1" t="s">
        <v>16</v>
      </c>
      <c r="M8778" s="1" t="s">
        <v>16</v>
      </c>
      <c r="N8778" s="1" t="s">
        <v>16</v>
      </c>
      <c r="O8778" s="1">
        <v>63.2</v>
      </c>
      <c r="P8778" s="1">
        <v>1.0</v>
      </c>
    </row>
    <row r="8779">
      <c r="A8779" s="1" t="s">
        <v>29</v>
      </c>
      <c r="B8779" s="1" t="s">
        <v>11170</v>
      </c>
      <c r="C8779" s="2" t="s">
        <v>11125</v>
      </c>
      <c r="D8779" s="1" t="s">
        <v>19</v>
      </c>
      <c r="E8779" s="3" t="str">
        <f>HYPERLINK("https://fyndiq.se/produkt/6ff896a82a134dbd/", "2-Pack IPhone 12 Mini - Härdat Glas 9H - Super Kvalitet 3D")</f>
        <v>2-Pack IPhone 12 Mini - Härdat Glas 9H - Super Kvalitet 3D</v>
      </c>
      <c r="F8779" s="1" t="s">
        <v>55</v>
      </c>
      <c r="G8779" s="1" t="s">
        <v>56</v>
      </c>
      <c r="H8779" s="1" t="s">
        <v>57</v>
      </c>
      <c r="I8779" s="1" t="s">
        <v>16</v>
      </c>
      <c r="J8779" s="1" t="s">
        <v>23</v>
      </c>
      <c r="K8779" s="1" t="s">
        <v>16</v>
      </c>
      <c r="L8779" s="1" t="s">
        <v>16</v>
      </c>
      <c r="M8779" s="1" t="s">
        <v>16</v>
      </c>
      <c r="N8779" s="1" t="s">
        <v>16</v>
      </c>
      <c r="O8779" s="1">
        <v>47.2</v>
      </c>
      <c r="P8779" s="1">
        <v>1.0</v>
      </c>
    </row>
    <row r="8780">
      <c r="A8780" s="1" t="s">
        <v>29</v>
      </c>
      <c r="B8780" s="1" t="s">
        <v>11171</v>
      </c>
      <c r="C8780" s="2" t="s">
        <v>11125</v>
      </c>
      <c r="D8780" s="1" t="s">
        <v>19</v>
      </c>
      <c r="E8780" s="3" t="str">
        <f>HYPERLINK("https://fyndiq.se/produkt/925ae49423884615/", "2-Pack Samsung S22 Ultra Skärmskydd &amp; 1-Pack linsskydd -9H GLAS")</f>
        <v>2-Pack Samsung S22 Ultra Skärmskydd &amp; 1-Pack linsskydd -9H GLAS</v>
      </c>
      <c r="F8780" s="1" t="s">
        <v>335</v>
      </c>
      <c r="G8780" s="1" t="s">
        <v>336</v>
      </c>
      <c r="H8780" s="1" t="s">
        <v>337</v>
      </c>
      <c r="I8780" s="1" t="s">
        <v>16</v>
      </c>
      <c r="J8780" s="1" t="s">
        <v>23</v>
      </c>
      <c r="K8780" s="1" t="s">
        <v>16</v>
      </c>
      <c r="L8780" s="1" t="s">
        <v>16</v>
      </c>
      <c r="M8780" s="1" t="s">
        <v>16</v>
      </c>
      <c r="N8780" s="1" t="s">
        <v>16</v>
      </c>
      <c r="O8780" s="1">
        <v>71.2</v>
      </c>
      <c r="P8780" s="1">
        <v>1.0</v>
      </c>
    </row>
    <row r="8781">
      <c r="A8781" s="1" t="s">
        <v>29</v>
      </c>
      <c r="B8781" s="1" t="s">
        <v>11172</v>
      </c>
      <c r="C8781" s="2" t="s">
        <v>11125</v>
      </c>
      <c r="D8781" s="1" t="s">
        <v>19</v>
      </c>
      <c r="E8781" s="3" t="str">
        <f>HYPERLINK("https://fyndiq.se/produkt/447465e3e57040fa/", "Samsung Galaxy Z FOLD 4 - Härdat Glas 9H-Super Kvalitet 3D")</f>
        <v>Samsung Galaxy Z FOLD 4 - Härdat Glas 9H-Super Kvalitet 3D</v>
      </c>
      <c r="F8781" s="1" t="s">
        <v>3960</v>
      </c>
      <c r="G8781" s="1" t="s">
        <v>3961</v>
      </c>
      <c r="H8781" s="1" t="s">
        <v>3962</v>
      </c>
      <c r="I8781" s="1" t="s">
        <v>16</v>
      </c>
      <c r="J8781" s="1" t="s">
        <v>23</v>
      </c>
      <c r="K8781" s="1" t="s">
        <v>16</v>
      </c>
      <c r="L8781" s="1" t="s">
        <v>16</v>
      </c>
      <c r="M8781" s="1" t="s">
        <v>16</v>
      </c>
      <c r="N8781" s="1" t="s">
        <v>16</v>
      </c>
      <c r="O8781" s="1">
        <v>71.2</v>
      </c>
      <c r="P8781" s="1">
        <v>1.0</v>
      </c>
    </row>
    <row r="8782">
      <c r="A8782" s="1" t="s">
        <v>29</v>
      </c>
      <c r="B8782" s="1" t="s">
        <v>11173</v>
      </c>
      <c r="C8782" s="2" t="s">
        <v>11125</v>
      </c>
      <c r="D8782" s="1" t="s">
        <v>19</v>
      </c>
      <c r="E8782" s="3" t="str">
        <f t="shared" ref="E8782:E8783" si="207">HYPERLINK("https://fyndiq.se/produkt/475c886688e549fb/", "2-Pack SAMSUNG S24 ULTRA Skärmskydd - Härdat Glas 9H - Super kvalitet 3D")</f>
        <v>2-Pack SAMSUNG S24 ULTRA Skärmskydd - Härdat Glas 9H - Super kvalitet 3D</v>
      </c>
      <c r="F8782" s="1" t="s">
        <v>26</v>
      </c>
      <c r="G8782" s="1" t="s">
        <v>27</v>
      </c>
      <c r="H8782" s="1" t="s">
        <v>28</v>
      </c>
      <c r="I8782" s="1" t="s">
        <v>16</v>
      </c>
      <c r="J8782" s="1" t="s">
        <v>23</v>
      </c>
      <c r="K8782" s="1" t="s">
        <v>16</v>
      </c>
      <c r="L8782" s="1" t="s">
        <v>16</v>
      </c>
      <c r="M8782" s="1" t="s">
        <v>16</v>
      </c>
      <c r="N8782" s="1" t="s">
        <v>16</v>
      </c>
      <c r="O8782" s="1">
        <v>71.2</v>
      </c>
      <c r="P8782" s="1">
        <v>1.0</v>
      </c>
    </row>
    <row r="8783">
      <c r="A8783" s="1" t="s">
        <v>29</v>
      </c>
      <c r="B8783" s="1" t="s">
        <v>11174</v>
      </c>
      <c r="C8783" s="2" t="s">
        <v>11125</v>
      </c>
      <c r="D8783" s="1" t="s">
        <v>19</v>
      </c>
      <c r="E8783" s="3" t="str">
        <f t="shared" si="207"/>
        <v>2-Pack SAMSUNG S24 ULTRA Skärmskydd - Härdat Glas 9H - Super kvalitet 3D</v>
      </c>
      <c r="F8783" s="1" t="s">
        <v>26</v>
      </c>
      <c r="G8783" s="1" t="s">
        <v>27</v>
      </c>
      <c r="H8783" s="1" t="s">
        <v>28</v>
      </c>
      <c r="I8783" s="1" t="s">
        <v>16</v>
      </c>
      <c r="J8783" s="1" t="s">
        <v>23</v>
      </c>
      <c r="K8783" s="1" t="s">
        <v>16</v>
      </c>
      <c r="L8783" s="1" t="s">
        <v>16</v>
      </c>
      <c r="M8783" s="1" t="s">
        <v>16</v>
      </c>
      <c r="N8783" s="1" t="s">
        <v>16</v>
      </c>
      <c r="O8783" s="1">
        <v>71.2</v>
      </c>
      <c r="P8783" s="1">
        <v>1.0</v>
      </c>
    </row>
    <row r="8784">
      <c r="A8784" s="1" t="s">
        <v>29</v>
      </c>
      <c r="B8784" s="1" t="s">
        <v>11175</v>
      </c>
      <c r="C8784" s="2" t="s">
        <v>11125</v>
      </c>
      <c r="D8784" s="1" t="s">
        <v>19</v>
      </c>
      <c r="E8784" s="3" t="str">
        <f>HYPERLINK("https://fyndiq.se/produkt/c8f9d711822e4429/", "2-Pack Samsung S22 Plus Skärmskydd &amp; 1-Pack linsskydd - 9H Glas")</f>
        <v>2-Pack Samsung S22 Plus Skärmskydd &amp; 1-Pack linsskydd - 9H Glas</v>
      </c>
      <c r="F8784" s="1" t="s">
        <v>5409</v>
      </c>
      <c r="G8784" s="1" t="s">
        <v>5410</v>
      </c>
      <c r="H8784" s="1" t="s">
        <v>5411</v>
      </c>
      <c r="I8784" s="1" t="s">
        <v>16</v>
      </c>
      <c r="J8784" s="1" t="s">
        <v>23</v>
      </c>
      <c r="K8784" s="1" t="s">
        <v>16</v>
      </c>
      <c r="L8784" s="1" t="s">
        <v>16</v>
      </c>
      <c r="M8784" s="1" t="s">
        <v>16</v>
      </c>
      <c r="N8784" s="1" t="s">
        <v>16</v>
      </c>
      <c r="O8784" s="1">
        <v>71.2</v>
      </c>
      <c r="P8784" s="1">
        <v>1.0</v>
      </c>
    </row>
    <row r="8785">
      <c r="A8785" s="1" t="s">
        <v>29</v>
      </c>
      <c r="B8785" s="1" t="s">
        <v>11176</v>
      </c>
      <c r="C8785" s="2" t="s">
        <v>11125</v>
      </c>
      <c r="D8785" s="1" t="s">
        <v>19</v>
      </c>
      <c r="E8785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8785" s="1" t="s">
        <v>4809</v>
      </c>
      <c r="G8785" s="1" t="s">
        <v>4810</v>
      </c>
      <c r="H8785" s="1" t="s">
        <v>4811</v>
      </c>
      <c r="I8785" s="1" t="s">
        <v>16</v>
      </c>
      <c r="J8785" s="1" t="s">
        <v>23</v>
      </c>
      <c r="K8785" s="1" t="s">
        <v>16</v>
      </c>
      <c r="L8785" s="1" t="s">
        <v>16</v>
      </c>
      <c r="M8785" s="1" t="s">
        <v>16</v>
      </c>
      <c r="N8785" s="1" t="s">
        <v>16</v>
      </c>
      <c r="O8785" s="1">
        <v>63.2</v>
      </c>
      <c r="P8785" s="1">
        <v>1.0</v>
      </c>
    </row>
    <row r="8786">
      <c r="A8786" s="1" t="s">
        <v>29</v>
      </c>
      <c r="B8786" s="1" t="s">
        <v>11177</v>
      </c>
      <c r="C8786" s="2" t="s">
        <v>11125</v>
      </c>
      <c r="D8786" s="1" t="s">
        <v>19</v>
      </c>
      <c r="E8786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8786" s="1" t="s">
        <v>407</v>
      </c>
      <c r="G8786" s="1" t="s">
        <v>408</v>
      </c>
      <c r="H8786" s="1" t="s">
        <v>409</v>
      </c>
      <c r="I8786" s="1" t="s">
        <v>16</v>
      </c>
      <c r="J8786" s="1" t="s">
        <v>23</v>
      </c>
      <c r="K8786" s="1" t="s">
        <v>16</v>
      </c>
      <c r="L8786" s="1" t="s">
        <v>16</v>
      </c>
      <c r="M8786" s="1" t="s">
        <v>16</v>
      </c>
      <c r="N8786" s="1" t="s">
        <v>16</v>
      </c>
      <c r="O8786" s="1">
        <v>71.2</v>
      </c>
      <c r="P8786" s="1">
        <v>1.0</v>
      </c>
    </row>
    <row r="8787">
      <c r="A8787" s="1" t="s">
        <v>29</v>
      </c>
      <c r="B8787" s="1" t="s">
        <v>11178</v>
      </c>
      <c r="C8787" s="2" t="s">
        <v>11125</v>
      </c>
      <c r="D8787" s="1" t="s">
        <v>19</v>
      </c>
      <c r="E8787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8787" s="1" t="s">
        <v>4399</v>
      </c>
      <c r="G8787" s="1" t="s">
        <v>4400</v>
      </c>
      <c r="H8787" s="1" t="s">
        <v>4401</v>
      </c>
      <c r="I8787" s="1" t="s">
        <v>16</v>
      </c>
      <c r="J8787" s="1" t="s">
        <v>23</v>
      </c>
      <c r="K8787" s="1" t="s">
        <v>16</v>
      </c>
      <c r="L8787" s="1" t="s">
        <v>16</v>
      </c>
      <c r="M8787" s="1" t="s">
        <v>16</v>
      </c>
      <c r="N8787" s="1" t="s">
        <v>16</v>
      </c>
      <c r="O8787" s="1">
        <v>71.2</v>
      </c>
      <c r="P8787" s="1">
        <v>1.0</v>
      </c>
    </row>
    <row r="8788">
      <c r="A8788" s="1" t="s">
        <v>29</v>
      </c>
      <c r="B8788" s="1" t="s">
        <v>11179</v>
      </c>
      <c r="C8788" s="2" t="s">
        <v>11125</v>
      </c>
      <c r="D8788" s="1" t="s">
        <v>19</v>
      </c>
      <c r="E878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8788" s="1" t="s">
        <v>204</v>
      </c>
      <c r="G8788" s="1" t="s">
        <v>205</v>
      </c>
      <c r="H8788" s="1" t="s">
        <v>206</v>
      </c>
      <c r="I8788" s="1" t="s">
        <v>16</v>
      </c>
      <c r="J8788" s="1" t="s">
        <v>23</v>
      </c>
      <c r="K8788" s="1" t="s">
        <v>16</v>
      </c>
      <c r="L8788" s="1" t="s">
        <v>16</v>
      </c>
      <c r="M8788" s="1" t="s">
        <v>16</v>
      </c>
      <c r="N8788" s="1" t="s">
        <v>16</v>
      </c>
      <c r="O8788" s="1">
        <v>71.2</v>
      </c>
      <c r="P8788" s="1">
        <v>1.0</v>
      </c>
    </row>
    <row r="8789">
      <c r="A8789" s="1" t="s">
        <v>29</v>
      </c>
      <c r="B8789" s="1" t="s">
        <v>11180</v>
      </c>
      <c r="C8789" s="2" t="s">
        <v>11125</v>
      </c>
      <c r="D8789" s="1" t="s">
        <v>19</v>
      </c>
      <c r="E8789" s="3" t="str">
        <f>HYPERLINK("https://fyndiq.se/produkt/13e76851ca504320/", "2-Pack Samsung Galaxy S22 Ultra - Härdat glas 9H - Top kvalitet")</f>
        <v>2-Pack Samsung Galaxy S22 Ultra - Härdat glas 9H - Top kvalitet</v>
      </c>
      <c r="F8789" s="1" t="s">
        <v>140</v>
      </c>
      <c r="G8789" s="1" t="s">
        <v>141</v>
      </c>
      <c r="H8789" s="1" t="s">
        <v>142</v>
      </c>
      <c r="I8789" s="1" t="s">
        <v>16</v>
      </c>
      <c r="J8789" s="1" t="s">
        <v>23</v>
      </c>
      <c r="K8789" s="1" t="s">
        <v>16</v>
      </c>
      <c r="L8789" s="1" t="s">
        <v>16</v>
      </c>
      <c r="M8789" s="1" t="s">
        <v>16</v>
      </c>
      <c r="N8789" s="1" t="s">
        <v>16</v>
      </c>
      <c r="O8789" s="1">
        <v>63.2</v>
      </c>
      <c r="P8789" s="1">
        <v>1.0</v>
      </c>
    </row>
    <row r="8790">
      <c r="A8790" s="1" t="s">
        <v>29</v>
      </c>
      <c r="B8790" s="1" t="s">
        <v>11181</v>
      </c>
      <c r="C8790" s="2" t="s">
        <v>11125</v>
      </c>
      <c r="D8790" s="1" t="s">
        <v>19</v>
      </c>
      <c r="E8790" s="3" t="str">
        <f>HYPERLINK("https://fyndiq.se/produkt/54b2c5f8f20c4dee/", "2 Pack Samsung Galaxy A03s - Härdat Glas 9H - Super Kvalitet 3D")</f>
        <v>2 Pack Samsung Galaxy A03s - Härdat Glas 9H - Super Kvalitet 3D</v>
      </c>
      <c r="F8790" s="1" t="s">
        <v>11182</v>
      </c>
      <c r="G8790" s="1" t="s">
        <v>11183</v>
      </c>
      <c r="H8790" s="1" t="s">
        <v>11184</v>
      </c>
      <c r="I8790" s="1" t="s">
        <v>16</v>
      </c>
      <c r="J8790" s="1" t="s">
        <v>23</v>
      </c>
      <c r="K8790" s="1" t="s">
        <v>16</v>
      </c>
      <c r="L8790" s="1" t="s">
        <v>16</v>
      </c>
      <c r="M8790" s="1" t="s">
        <v>16</v>
      </c>
      <c r="N8790" s="1" t="s">
        <v>16</v>
      </c>
      <c r="O8790" s="1">
        <v>63.2</v>
      </c>
      <c r="P8790" s="1">
        <v>1.0</v>
      </c>
    </row>
    <row r="8791">
      <c r="A8791" s="1" t="s">
        <v>29</v>
      </c>
      <c r="B8791" s="1" t="s">
        <v>11185</v>
      </c>
      <c r="C8791" s="2" t="s">
        <v>11125</v>
      </c>
      <c r="D8791" s="1" t="s">
        <v>19</v>
      </c>
      <c r="E8791" s="3" t="str">
        <f>HYPERLINK("https://fyndiq.se/produkt/13e76851ca504320/", "2-Pack Samsung Galaxy S22 Ultra - Härdat glas 9H - Top kvalitet")</f>
        <v>2-Pack Samsung Galaxy S22 Ultra - Härdat glas 9H - Top kvalitet</v>
      </c>
      <c r="F8791" s="1" t="s">
        <v>140</v>
      </c>
      <c r="G8791" s="1" t="s">
        <v>141</v>
      </c>
      <c r="H8791" s="1" t="s">
        <v>142</v>
      </c>
      <c r="I8791" s="1" t="s">
        <v>16</v>
      </c>
      <c r="J8791" s="1" t="s">
        <v>23</v>
      </c>
      <c r="K8791" s="1" t="s">
        <v>16</v>
      </c>
      <c r="L8791" s="1" t="s">
        <v>16</v>
      </c>
      <c r="M8791" s="1" t="s">
        <v>16</v>
      </c>
      <c r="N8791" s="1" t="s">
        <v>16</v>
      </c>
      <c r="O8791" s="1">
        <v>63.2</v>
      </c>
      <c r="P8791" s="1">
        <v>1.0</v>
      </c>
    </row>
    <row r="8792">
      <c r="A8792" s="1" t="s">
        <v>29</v>
      </c>
      <c r="B8792" s="1" t="s">
        <v>11186</v>
      </c>
      <c r="C8792" s="2" t="s">
        <v>11125</v>
      </c>
      <c r="D8792" s="1" t="s">
        <v>19</v>
      </c>
      <c r="E8792" s="3" t="str">
        <f>HYPERLINK("https://fyndiq.se/produkt/c6f3e47a88184e8d/", "2-Pack SAMSUNG A55 Skärmskydd - Härdat Glas 9H - Super kvalitet 3D")</f>
        <v>2-Pack SAMSUNG A55 Skärmskydd - Härdat Glas 9H - Super kvalitet 3D</v>
      </c>
      <c r="F8792" s="1" t="s">
        <v>83</v>
      </c>
      <c r="G8792" s="1" t="s">
        <v>84</v>
      </c>
      <c r="H8792" s="1" t="s">
        <v>85</v>
      </c>
      <c r="I8792" s="1" t="s">
        <v>16</v>
      </c>
      <c r="J8792" s="1" t="s">
        <v>23</v>
      </c>
      <c r="K8792" s="1" t="s">
        <v>16</v>
      </c>
      <c r="L8792" s="1" t="s">
        <v>16</v>
      </c>
      <c r="M8792" s="1" t="s">
        <v>16</v>
      </c>
      <c r="N8792" s="1" t="s">
        <v>16</v>
      </c>
      <c r="O8792" s="1">
        <v>63.2</v>
      </c>
      <c r="P8792" s="1">
        <v>1.0</v>
      </c>
    </row>
    <row r="8793">
      <c r="A8793" s="1" t="s">
        <v>29</v>
      </c>
      <c r="B8793" s="1" t="s">
        <v>11187</v>
      </c>
      <c r="C8793" s="2" t="s">
        <v>11125</v>
      </c>
      <c r="D8793" s="1" t="s">
        <v>19</v>
      </c>
      <c r="E8793" s="3" t="str">
        <f>HYPERLINK("https://fyndiq.se/produkt/13e76851ca504320/", "2-Pack Samsung Galaxy S22 Ultra - Härdat glas 9H - Top kvalitet")</f>
        <v>2-Pack Samsung Galaxy S22 Ultra - Härdat glas 9H - Top kvalitet</v>
      </c>
      <c r="F8793" s="1" t="s">
        <v>140</v>
      </c>
      <c r="G8793" s="1" t="s">
        <v>141</v>
      </c>
      <c r="H8793" s="1" t="s">
        <v>142</v>
      </c>
      <c r="I8793" s="1" t="s">
        <v>16</v>
      </c>
      <c r="J8793" s="1" t="s">
        <v>23</v>
      </c>
      <c r="K8793" s="1" t="s">
        <v>16</v>
      </c>
      <c r="L8793" s="1" t="s">
        <v>16</v>
      </c>
      <c r="M8793" s="1" t="s">
        <v>16</v>
      </c>
      <c r="N8793" s="1" t="s">
        <v>16</v>
      </c>
      <c r="O8793" s="1">
        <v>63.2</v>
      </c>
      <c r="P8793" s="1">
        <v>1.0</v>
      </c>
    </row>
    <row r="8794">
      <c r="A8794" s="1" t="s">
        <v>29</v>
      </c>
      <c r="B8794" s="1" t="s">
        <v>11188</v>
      </c>
      <c r="C8794" s="2" t="s">
        <v>11125</v>
      </c>
      <c r="D8794" s="1" t="s">
        <v>19</v>
      </c>
      <c r="E879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8794" s="1" t="s">
        <v>31</v>
      </c>
      <c r="G8794" s="1" t="s">
        <v>32</v>
      </c>
      <c r="H8794" s="1" t="s">
        <v>33</v>
      </c>
      <c r="I8794" s="1" t="s">
        <v>16</v>
      </c>
      <c r="J8794" s="1" t="s">
        <v>23</v>
      </c>
      <c r="K8794" s="1" t="s">
        <v>16</v>
      </c>
      <c r="L8794" s="1" t="s">
        <v>16</v>
      </c>
      <c r="M8794" s="1" t="s">
        <v>16</v>
      </c>
      <c r="N8794" s="1" t="s">
        <v>16</v>
      </c>
      <c r="O8794" s="1">
        <v>79.2</v>
      </c>
      <c r="P8794" s="1">
        <v>1.0</v>
      </c>
    </row>
    <row r="8795">
      <c r="A8795" s="1" t="s">
        <v>29</v>
      </c>
      <c r="B8795" s="1" t="s">
        <v>11189</v>
      </c>
      <c r="C8795" s="2" t="s">
        <v>11125</v>
      </c>
      <c r="D8795" s="1" t="s">
        <v>19</v>
      </c>
      <c r="E8795" s="3" t="str">
        <f t="shared" ref="E8795:E8797" si="208">HYPERLINK("https://fyndiq.se/produkt/56c72c0ba5f749b5/", "2-Pack SAMSUNG S24 Skärmskydd - Härdat Glas 9H - Super kvalitet 3D")</f>
        <v>2-Pack SAMSUNG S24 Skärmskydd - Härdat Glas 9H - Super kvalitet 3D</v>
      </c>
      <c r="F8795" s="1" t="s">
        <v>263</v>
      </c>
      <c r="G8795" s="1" t="s">
        <v>264</v>
      </c>
      <c r="H8795" s="1" t="s">
        <v>265</v>
      </c>
      <c r="I8795" s="1" t="s">
        <v>16</v>
      </c>
      <c r="J8795" s="1" t="s">
        <v>23</v>
      </c>
      <c r="K8795" s="1" t="s">
        <v>16</v>
      </c>
      <c r="L8795" s="1" t="s">
        <v>16</v>
      </c>
      <c r="M8795" s="1" t="s">
        <v>16</v>
      </c>
      <c r="N8795" s="1" t="s">
        <v>16</v>
      </c>
      <c r="O8795" s="1">
        <v>63.2</v>
      </c>
      <c r="P8795" s="1">
        <v>1.0</v>
      </c>
    </row>
    <row r="8796">
      <c r="A8796" s="1" t="s">
        <v>29</v>
      </c>
      <c r="B8796" s="1" t="s">
        <v>11190</v>
      </c>
      <c r="C8796" s="2" t="s">
        <v>11125</v>
      </c>
      <c r="D8796" s="1" t="s">
        <v>19</v>
      </c>
      <c r="E8796" s="3" t="str">
        <f t="shared" si="208"/>
        <v>2-Pack SAMSUNG S24 Skärmskydd - Härdat Glas 9H - Super kvalitet 3D</v>
      </c>
      <c r="F8796" s="1" t="s">
        <v>263</v>
      </c>
      <c r="G8796" s="1" t="s">
        <v>264</v>
      </c>
      <c r="H8796" s="1" t="s">
        <v>265</v>
      </c>
      <c r="I8796" s="1" t="s">
        <v>16</v>
      </c>
      <c r="J8796" s="1" t="s">
        <v>23</v>
      </c>
      <c r="K8796" s="1" t="s">
        <v>16</v>
      </c>
      <c r="L8796" s="1" t="s">
        <v>16</v>
      </c>
      <c r="M8796" s="1" t="s">
        <v>16</v>
      </c>
      <c r="N8796" s="1" t="s">
        <v>16</v>
      </c>
      <c r="O8796" s="1">
        <v>63.2</v>
      </c>
      <c r="P8796" s="1">
        <v>1.0</v>
      </c>
    </row>
    <row r="8797">
      <c r="A8797" s="1" t="s">
        <v>29</v>
      </c>
      <c r="B8797" s="1" t="s">
        <v>11191</v>
      </c>
      <c r="C8797" s="2" t="s">
        <v>11125</v>
      </c>
      <c r="D8797" s="1" t="s">
        <v>19</v>
      </c>
      <c r="E8797" s="3" t="str">
        <f t="shared" si="208"/>
        <v>2-Pack SAMSUNG S24 Skärmskydd - Härdat Glas 9H - Super kvalitet 3D</v>
      </c>
      <c r="F8797" s="1" t="s">
        <v>263</v>
      </c>
      <c r="G8797" s="1" t="s">
        <v>264</v>
      </c>
      <c r="H8797" s="1" t="s">
        <v>265</v>
      </c>
      <c r="I8797" s="1" t="s">
        <v>16</v>
      </c>
      <c r="J8797" s="1" t="s">
        <v>23</v>
      </c>
      <c r="K8797" s="1" t="s">
        <v>16</v>
      </c>
      <c r="L8797" s="1" t="s">
        <v>16</v>
      </c>
      <c r="M8797" s="1" t="s">
        <v>16</v>
      </c>
      <c r="N8797" s="1" t="s">
        <v>16</v>
      </c>
      <c r="O8797" s="1">
        <v>63.2</v>
      </c>
      <c r="P8797" s="1">
        <v>1.0</v>
      </c>
    </row>
    <row r="8798">
      <c r="A8798" s="1" t="s">
        <v>29</v>
      </c>
      <c r="B8798" s="1" t="s">
        <v>11192</v>
      </c>
      <c r="C8798" s="2" t="s">
        <v>11125</v>
      </c>
      <c r="D8798" s="1" t="s">
        <v>19</v>
      </c>
      <c r="E879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798" s="1" t="s">
        <v>539</v>
      </c>
      <c r="G8798" s="1" t="s">
        <v>540</v>
      </c>
      <c r="H8798" s="1" t="s">
        <v>541</v>
      </c>
      <c r="I8798" s="1" t="s">
        <v>16</v>
      </c>
      <c r="J8798" s="1" t="s">
        <v>23</v>
      </c>
      <c r="K8798" s="1" t="s">
        <v>16</v>
      </c>
      <c r="L8798" s="1" t="s">
        <v>16</v>
      </c>
      <c r="M8798" s="1" t="s">
        <v>16</v>
      </c>
      <c r="N8798" s="1" t="s">
        <v>16</v>
      </c>
      <c r="O8798" s="1">
        <v>79.2</v>
      </c>
      <c r="P8798" s="1">
        <v>1.0</v>
      </c>
    </row>
    <row r="8799">
      <c r="A8799" s="1" t="s">
        <v>29</v>
      </c>
      <c r="B8799" s="1" t="s">
        <v>11193</v>
      </c>
      <c r="C8799" s="2" t="s">
        <v>11125</v>
      </c>
      <c r="D8799" s="1" t="s">
        <v>19</v>
      </c>
      <c r="E879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799" s="1" t="s">
        <v>760</v>
      </c>
      <c r="G8799" s="1" t="s">
        <v>761</v>
      </c>
      <c r="H8799" s="1" t="s">
        <v>762</v>
      </c>
      <c r="I8799" s="1" t="s">
        <v>16</v>
      </c>
      <c r="J8799" s="1" t="s">
        <v>23</v>
      </c>
      <c r="K8799" s="1" t="s">
        <v>16</v>
      </c>
      <c r="L8799" s="1" t="s">
        <v>16</v>
      </c>
      <c r="M8799" s="1" t="s">
        <v>16</v>
      </c>
      <c r="N8799" s="1" t="s">
        <v>16</v>
      </c>
      <c r="O8799" s="1">
        <v>63.2</v>
      </c>
      <c r="P8799" s="1">
        <v>1.0</v>
      </c>
    </row>
    <row r="8800">
      <c r="A8800" s="1" t="s">
        <v>29</v>
      </c>
      <c r="B8800" s="1" t="s">
        <v>11194</v>
      </c>
      <c r="C8800" s="2" t="s">
        <v>11125</v>
      </c>
      <c r="D8800" s="1" t="s">
        <v>19</v>
      </c>
      <c r="E8800" s="3" t="str">
        <f>HYPERLINK("https://fyndiq.se/produkt/a9f4c61734fc4e33/", "2-Pack XIAOMI 12 5G Skärmskydd - Härdat Glas 9H - Super kvalitet 3D")</f>
        <v>2-Pack XIAOMI 12 5G Skärmskydd - Härdat Glas 9H - Super kvalitet 3D</v>
      </c>
      <c r="F8800" s="1" t="s">
        <v>8811</v>
      </c>
      <c r="G8800" s="1" t="s">
        <v>8812</v>
      </c>
      <c r="H8800" s="1" t="s">
        <v>8813</v>
      </c>
      <c r="I8800" s="1" t="s">
        <v>16</v>
      </c>
      <c r="J8800" s="1" t="s">
        <v>23</v>
      </c>
      <c r="K8800" s="1" t="s">
        <v>16</v>
      </c>
      <c r="L8800" s="1" t="s">
        <v>16</v>
      </c>
      <c r="M8800" s="1" t="s">
        <v>16</v>
      </c>
      <c r="N8800" s="1" t="s">
        <v>16</v>
      </c>
      <c r="O8800" s="1">
        <v>63.2</v>
      </c>
      <c r="P8800" s="1">
        <v>1.0</v>
      </c>
    </row>
    <row r="8801">
      <c r="A8801" s="1" t="s">
        <v>29</v>
      </c>
      <c r="B8801" s="1" t="s">
        <v>11195</v>
      </c>
      <c r="C8801" s="2" t="s">
        <v>11125</v>
      </c>
      <c r="D8801" s="1" t="s">
        <v>19</v>
      </c>
      <c r="E8801" s="3" t="str">
        <f t="shared" ref="E8801:E8802" si="209">HYPERLINK("https://fyndiq.se/produkt/56c72c0ba5f749b5/", "2-Pack SAMSUNG S24 Skärmskydd - Härdat Glas 9H - Super kvalitet 3D")</f>
        <v>2-Pack SAMSUNG S24 Skärmskydd - Härdat Glas 9H - Super kvalitet 3D</v>
      </c>
      <c r="F8801" s="1" t="s">
        <v>263</v>
      </c>
      <c r="G8801" s="1" t="s">
        <v>264</v>
      </c>
      <c r="H8801" s="1" t="s">
        <v>265</v>
      </c>
      <c r="I8801" s="1" t="s">
        <v>16</v>
      </c>
      <c r="J8801" s="1" t="s">
        <v>23</v>
      </c>
      <c r="K8801" s="1" t="s">
        <v>16</v>
      </c>
      <c r="L8801" s="1" t="s">
        <v>16</v>
      </c>
      <c r="M8801" s="1" t="s">
        <v>16</v>
      </c>
      <c r="N8801" s="1" t="s">
        <v>16</v>
      </c>
      <c r="O8801" s="1">
        <v>63.2</v>
      </c>
      <c r="P8801" s="1">
        <v>3.0</v>
      </c>
    </row>
    <row r="8802">
      <c r="A8802" s="1" t="s">
        <v>29</v>
      </c>
      <c r="B8802" s="1" t="s">
        <v>11196</v>
      </c>
      <c r="C8802" s="2" t="s">
        <v>11125</v>
      </c>
      <c r="D8802" s="1" t="s">
        <v>19</v>
      </c>
      <c r="E8802" s="3" t="str">
        <f t="shared" si="209"/>
        <v>2-Pack SAMSUNG S24 Skärmskydd - Härdat Glas 9H - Super kvalitet 3D</v>
      </c>
      <c r="F8802" s="1" t="s">
        <v>263</v>
      </c>
      <c r="G8802" s="1" t="s">
        <v>264</v>
      </c>
      <c r="H8802" s="1" t="s">
        <v>265</v>
      </c>
      <c r="I8802" s="1" t="s">
        <v>16</v>
      </c>
      <c r="J8802" s="1" t="s">
        <v>23</v>
      </c>
      <c r="K8802" s="1" t="s">
        <v>16</v>
      </c>
      <c r="L8802" s="1" t="s">
        <v>16</v>
      </c>
      <c r="M8802" s="1" t="s">
        <v>16</v>
      </c>
      <c r="N8802" s="1" t="s">
        <v>16</v>
      </c>
      <c r="O8802" s="1">
        <v>63.2</v>
      </c>
      <c r="P8802" s="1">
        <v>1.0</v>
      </c>
    </row>
    <row r="8803">
      <c r="A8803" s="1" t="s">
        <v>29</v>
      </c>
      <c r="B8803" s="1" t="s">
        <v>11197</v>
      </c>
      <c r="C8803" s="2" t="s">
        <v>11125</v>
      </c>
      <c r="D8803" s="1" t="s">
        <v>19</v>
      </c>
      <c r="E8803" s="3" t="str">
        <f>HYPERLINK("https://fyndiq.se/produkt/87e8c2a54c4a469b/", "2-Pack Samsung Galaxy A53 5G - Härdat glas 9H - Super kvalitet")</f>
        <v>2-Pack Samsung Galaxy A53 5G - Härdat glas 9H - Super kvalitet</v>
      </c>
      <c r="F8803" s="1" t="s">
        <v>1320</v>
      </c>
      <c r="G8803" s="1" t="s">
        <v>1321</v>
      </c>
      <c r="H8803" s="1" t="s">
        <v>1322</v>
      </c>
      <c r="I8803" s="1" t="s">
        <v>16</v>
      </c>
      <c r="J8803" s="1" t="s">
        <v>23</v>
      </c>
      <c r="K8803" s="1" t="s">
        <v>16</v>
      </c>
      <c r="L8803" s="1" t="s">
        <v>16</v>
      </c>
      <c r="M8803" s="1" t="s">
        <v>16</v>
      </c>
      <c r="N8803" s="1" t="s">
        <v>16</v>
      </c>
      <c r="O8803" s="1">
        <v>63.2</v>
      </c>
      <c r="P8803" s="1">
        <v>1.0</v>
      </c>
    </row>
    <row r="8804">
      <c r="A8804" s="1" t="s">
        <v>29</v>
      </c>
      <c r="B8804" s="1" t="s">
        <v>11198</v>
      </c>
      <c r="C8804" s="2" t="s">
        <v>11125</v>
      </c>
      <c r="D8804" s="1" t="s">
        <v>19</v>
      </c>
      <c r="E8804" s="3" t="str">
        <f>HYPERLINK("https://fyndiq.se/produkt/6260fb6b96c349fe/", "Samsung S9 plus 3D rundat härdat glasfodral")</f>
        <v>Samsung S9 plus 3D rundat härdat glasfodral</v>
      </c>
      <c r="F8804" s="1" t="s">
        <v>1105</v>
      </c>
      <c r="G8804" s="1" t="s">
        <v>1106</v>
      </c>
      <c r="H8804" s="1" t="s">
        <v>1107</v>
      </c>
      <c r="I8804" s="1" t="s">
        <v>16</v>
      </c>
      <c r="J8804" s="1" t="s">
        <v>23</v>
      </c>
      <c r="K8804" s="1" t="s">
        <v>16</v>
      </c>
      <c r="L8804" s="1" t="s">
        <v>16</v>
      </c>
      <c r="M8804" s="1" t="s">
        <v>16</v>
      </c>
      <c r="N8804" s="1" t="s">
        <v>16</v>
      </c>
      <c r="O8804" s="1">
        <v>55.2</v>
      </c>
      <c r="P8804" s="1">
        <v>1.0</v>
      </c>
    </row>
    <row r="8805">
      <c r="A8805" s="1" t="s">
        <v>29</v>
      </c>
      <c r="B8805" s="1" t="s">
        <v>11199</v>
      </c>
      <c r="C8805" s="2" t="s">
        <v>11125</v>
      </c>
      <c r="D8805" s="1" t="s">
        <v>19</v>
      </c>
      <c r="E880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8805" s="1" t="s">
        <v>208</v>
      </c>
      <c r="G8805" s="1" t="s">
        <v>209</v>
      </c>
      <c r="H8805" s="1" t="s">
        <v>210</v>
      </c>
      <c r="I8805" s="1" t="s">
        <v>16</v>
      </c>
      <c r="J8805" s="1" t="s">
        <v>23</v>
      </c>
      <c r="K8805" s="1" t="s">
        <v>16</v>
      </c>
      <c r="L8805" s="1" t="s">
        <v>16</v>
      </c>
      <c r="M8805" s="1" t="s">
        <v>16</v>
      </c>
      <c r="N8805" s="1" t="s">
        <v>16</v>
      </c>
      <c r="O8805" s="1">
        <v>71.2</v>
      </c>
      <c r="P8805" s="1">
        <v>1.0</v>
      </c>
    </row>
    <row r="8806">
      <c r="A8806" s="1" t="s">
        <v>29</v>
      </c>
      <c r="B8806" s="1" t="s">
        <v>11200</v>
      </c>
      <c r="C8806" s="2" t="s">
        <v>11125</v>
      </c>
      <c r="D8806" s="1" t="s">
        <v>19</v>
      </c>
      <c r="E8806" s="3" t="str">
        <f>HYPERLINK("https://fyndiq.se/produkt/d6dbb16e83504add/", "2 Pack Apple Watch 41mm -Härdat glas 9H – Super kvalitet 3D")</f>
        <v>2 Pack Apple Watch 41mm -Härdat glas 9H – Super kvalitet 3D</v>
      </c>
      <c r="F8806" s="1" t="s">
        <v>3163</v>
      </c>
      <c r="G8806" s="1" t="s">
        <v>3164</v>
      </c>
      <c r="H8806" s="1" t="s">
        <v>3165</v>
      </c>
      <c r="I8806" s="1" t="s">
        <v>16</v>
      </c>
      <c r="J8806" s="1" t="s">
        <v>23</v>
      </c>
      <c r="K8806" s="1" t="s">
        <v>16</v>
      </c>
      <c r="L8806" s="1" t="s">
        <v>16</v>
      </c>
      <c r="M8806" s="1" t="s">
        <v>16</v>
      </c>
      <c r="N8806" s="1" t="s">
        <v>16</v>
      </c>
      <c r="O8806" s="1">
        <v>63.2</v>
      </c>
      <c r="P8806" s="1">
        <v>1.0</v>
      </c>
    </row>
    <row r="8807">
      <c r="A8807" s="1" t="s">
        <v>29</v>
      </c>
      <c r="B8807" s="1" t="s">
        <v>11201</v>
      </c>
      <c r="C8807" s="2" t="s">
        <v>11125</v>
      </c>
      <c r="D8807" s="1" t="s">
        <v>19</v>
      </c>
      <c r="E8807" s="3" t="str">
        <f>HYPERLINK("https://fyndiq.se/produkt/9e488e35f28b4b0b/", "2-Pack GOOGLE PIXEL 6A Skärmskydd - Härdat Glas 9H - Super kvalitet 3D")</f>
        <v>2-Pack GOOGLE PIXEL 6A Skärmskydd - Härdat Glas 9H - Super kvalitet 3D</v>
      </c>
      <c r="F8807" s="1" t="s">
        <v>196</v>
      </c>
      <c r="G8807" s="1" t="s">
        <v>197</v>
      </c>
      <c r="H8807" s="1" t="s">
        <v>198</v>
      </c>
      <c r="I8807" s="1" t="s">
        <v>16</v>
      </c>
      <c r="J8807" s="1" t="s">
        <v>23</v>
      </c>
      <c r="K8807" s="1" t="s">
        <v>16</v>
      </c>
      <c r="L8807" s="1" t="s">
        <v>16</v>
      </c>
      <c r="M8807" s="1" t="s">
        <v>16</v>
      </c>
      <c r="N8807" s="1" t="s">
        <v>16</v>
      </c>
      <c r="O8807" s="1">
        <v>63.2</v>
      </c>
      <c r="P8807" s="1">
        <v>1.0</v>
      </c>
    </row>
    <row r="8808">
      <c r="A8808" s="1" t="s">
        <v>29</v>
      </c>
      <c r="B8808" s="1" t="s">
        <v>11202</v>
      </c>
      <c r="C8808" s="2" t="s">
        <v>11125</v>
      </c>
      <c r="D8808" s="1" t="s">
        <v>19</v>
      </c>
      <c r="E8808" s="3" t="str">
        <f>HYPERLINK("https://fyndiq.se/produkt/e9c1dd33f1fd4d17/", "2-Pack Samsung Galaxy S21 5G - Härdat Glas Skärmskydd 9H - HD")</f>
        <v>2-Pack Samsung Galaxy S21 5G - Härdat Glas Skärmskydd 9H - HD</v>
      </c>
      <c r="F8808" s="1" t="s">
        <v>454</v>
      </c>
      <c r="G8808" s="1" t="s">
        <v>455</v>
      </c>
      <c r="H8808" s="1" t="s">
        <v>456</v>
      </c>
      <c r="I8808" s="1" t="s">
        <v>16</v>
      </c>
      <c r="J8808" s="1" t="s">
        <v>23</v>
      </c>
      <c r="K8808" s="1" t="s">
        <v>16</v>
      </c>
      <c r="L8808" s="1" t="s">
        <v>16</v>
      </c>
      <c r="M8808" s="1" t="s">
        <v>16</v>
      </c>
      <c r="N8808" s="1" t="s">
        <v>16</v>
      </c>
      <c r="O8808" s="1">
        <v>63.2</v>
      </c>
      <c r="P8808" s="1">
        <v>1.0</v>
      </c>
    </row>
    <row r="8809">
      <c r="A8809" s="1" t="s">
        <v>29</v>
      </c>
      <c r="B8809" s="1" t="s">
        <v>11203</v>
      </c>
      <c r="C8809" s="2" t="s">
        <v>11125</v>
      </c>
      <c r="D8809" s="1" t="s">
        <v>19</v>
      </c>
      <c r="E8809" s="3" t="str">
        <f>HYPERLINK("https://fyndiq.se/produkt/c398466bf0524e85/", "2-Pack Samsung S23 - 9H Härdat Glass - 3D Super Kvalitet Skärmskydd")</f>
        <v>2-Pack Samsung S23 - 9H Härdat Glass - 3D Super Kvalitet Skärmskydd</v>
      </c>
      <c r="F8809" s="1" t="s">
        <v>1365</v>
      </c>
      <c r="G8809" s="1" t="s">
        <v>1366</v>
      </c>
      <c r="H8809" s="1" t="s">
        <v>1367</v>
      </c>
      <c r="I8809" s="1" t="s">
        <v>16</v>
      </c>
      <c r="J8809" s="1" t="s">
        <v>23</v>
      </c>
      <c r="K8809" s="1" t="s">
        <v>16</v>
      </c>
      <c r="L8809" s="1" t="s">
        <v>16</v>
      </c>
      <c r="M8809" s="1" t="s">
        <v>16</v>
      </c>
      <c r="N8809" s="1" t="s">
        <v>16</v>
      </c>
      <c r="O8809" s="1">
        <v>63.2</v>
      </c>
      <c r="P8809" s="1">
        <v>1.0</v>
      </c>
    </row>
    <row r="8810">
      <c r="A8810" s="1" t="s">
        <v>29</v>
      </c>
      <c r="B8810" s="1" t="s">
        <v>11204</v>
      </c>
      <c r="C8810" s="2" t="s">
        <v>11125</v>
      </c>
      <c r="D8810" s="1" t="s">
        <v>19</v>
      </c>
      <c r="E8810" s="3" t="str">
        <f>HYPERLINK("https://fyndiq.se/produkt/c47dc331e908415c/", "2 Pack - Samsung S22 ULTRA - 9H Härdat Glass - 3D Super Kvalitet")</f>
        <v>2 Pack - Samsung S22 ULTRA - 9H Härdat Glass - 3D Super Kvalitet</v>
      </c>
      <c r="F8810" s="1" t="s">
        <v>246</v>
      </c>
      <c r="G8810" s="1" t="s">
        <v>247</v>
      </c>
      <c r="H8810" s="1" t="s">
        <v>248</v>
      </c>
      <c r="I8810" s="1" t="s">
        <v>16</v>
      </c>
      <c r="J8810" s="1" t="s">
        <v>23</v>
      </c>
      <c r="K8810" s="1" t="s">
        <v>16</v>
      </c>
      <c r="L8810" s="1" t="s">
        <v>16</v>
      </c>
      <c r="M8810" s="1" t="s">
        <v>16</v>
      </c>
      <c r="N8810" s="1" t="s">
        <v>16</v>
      </c>
      <c r="O8810" s="1">
        <v>63.2</v>
      </c>
      <c r="P8810" s="1">
        <v>1.0</v>
      </c>
    </row>
    <row r="8811">
      <c r="A8811" s="1" t="s">
        <v>29</v>
      </c>
      <c r="B8811" s="1" t="s">
        <v>11205</v>
      </c>
      <c r="C8811" s="2" t="s">
        <v>11125</v>
      </c>
      <c r="D8811" s="1" t="s">
        <v>19</v>
      </c>
      <c r="E8811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8811" s="1" t="s">
        <v>35</v>
      </c>
      <c r="G8811" s="1" t="s">
        <v>36</v>
      </c>
      <c r="H8811" s="1" t="s">
        <v>37</v>
      </c>
      <c r="I8811" s="1" t="s">
        <v>16</v>
      </c>
      <c r="J8811" s="1" t="s">
        <v>23</v>
      </c>
      <c r="K8811" s="1" t="s">
        <v>16</v>
      </c>
      <c r="L8811" s="1" t="s">
        <v>16</v>
      </c>
      <c r="M8811" s="1" t="s">
        <v>16</v>
      </c>
      <c r="N8811" s="1" t="s">
        <v>16</v>
      </c>
      <c r="O8811" s="1">
        <v>63.2</v>
      </c>
      <c r="P8811" s="1">
        <v>1.0</v>
      </c>
    </row>
    <row r="8812">
      <c r="A8812" s="1" t="s">
        <v>29</v>
      </c>
      <c r="B8812" s="1" t="s">
        <v>11206</v>
      </c>
      <c r="C8812" s="2" t="s">
        <v>11125</v>
      </c>
      <c r="D8812" s="1" t="s">
        <v>19</v>
      </c>
      <c r="E8812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812" s="1" t="s">
        <v>813</v>
      </c>
      <c r="G8812" s="1" t="s">
        <v>814</v>
      </c>
      <c r="H8812" s="1" t="s">
        <v>815</v>
      </c>
      <c r="I8812" s="1" t="s">
        <v>16</v>
      </c>
      <c r="J8812" s="1" t="s">
        <v>23</v>
      </c>
      <c r="K8812" s="1" t="s">
        <v>16</v>
      </c>
      <c r="L8812" s="1" t="s">
        <v>16</v>
      </c>
      <c r="M8812" s="1" t="s">
        <v>16</v>
      </c>
      <c r="N8812" s="1" t="s">
        <v>16</v>
      </c>
      <c r="O8812" s="1">
        <v>63.2</v>
      </c>
      <c r="P8812" s="1">
        <v>1.0</v>
      </c>
    </row>
    <row r="8813">
      <c r="A8813" s="1" t="s">
        <v>29</v>
      </c>
      <c r="B8813" s="1" t="s">
        <v>11207</v>
      </c>
      <c r="C8813" s="2" t="s">
        <v>11125</v>
      </c>
      <c r="D8813" s="1" t="s">
        <v>19</v>
      </c>
      <c r="E8813" s="3" t="str">
        <f>HYPERLINK("https://fyndiq.se/produkt/311d90a74d234421/", "2 Pack Xiaomi 12 - Härdat glas 9H-Super kvalitet 3D Skärmskydd")</f>
        <v>2 Pack Xiaomi 12 - Härdat glas 9H-Super kvalitet 3D Skärmskydd</v>
      </c>
      <c r="F8813" s="1" t="s">
        <v>582</v>
      </c>
      <c r="G8813" s="1" t="s">
        <v>583</v>
      </c>
      <c r="H8813" s="1" t="s">
        <v>584</v>
      </c>
      <c r="I8813" s="1" t="s">
        <v>16</v>
      </c>
      <c r="J8813" s="1" t="s">
        <v>23</v>
      </c>
      <c r="K8813" s="1" t="s">
        <v>16</v>
      </c>
      <c r="L8813" s="1" t="s">
        <v>16</v>
      </c>
      <c r="M8813" s="1" t="s">
        <v>16</v>
      </c>
      <c r="N8813" s="1" t="s">
        <v>16</v>
      </c>
      <c r="O8813" s="1">
        <v>63.2</v>
      </c>
      <c r="P8813" s="1">
        <v>1.0</v>
      </c>
    </row>
    <row r="8814">
      <c r="A8814" s="1" t="s">
        <v>29</v>
      </c>
      <c r="B8814" s="1" t="s">
        <v>11208</v>
      </c>
      <c r="C8814" s="2" t="s">
        <v>11125</v>
      </c>
      <c r="D8814" s="1" t="s">
        <v>19</v>
      </c>
      <c r="E881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814" s="1" t="s">
        <v>813</v>
      </c>
      <c r="G8814" s="1" t="s">
        <v>814</v>
      </c>
      <c r="H8814" s="1" t="s">
        <v>815</v>
      </c>
      <c r="I8814" s="1" t="s">
        <v>16</v>
      </c>
      <c r="J8814" s="1" t="s">
        <v>23</v>
      </c>
      <c r="K8814" s="1" t="s">
        <v>16</v>
      </c>
      <c r="L8814" s="1" t="s">
        <v>16</v>
      </c>
      <c r="M8814" s="1" t="s">
        <v>16</v>
      </c>
      <c r="N8814" s="1" t="s">
        <v>16</v>
      </c>
      <c r="O8814" s="1">
        <v>63.2</v>
      </c>
      <c r="P8814" s="1">
        <v>1.0</v>
      </c>
    </row>
    <row r="8815">
      <c r="A8815" s="1" t="s">
        <v>29</v>
      </c>
      <c r="B8815" s="1" t="s">
        <v>11209</v>
      </c>
      <c r="C8815" s="2" t="s">
        <v>11125</v>
      </c>
      <c r="D8815" s="1" t="s">
        <v>19</v>
      </c>
      <c r="E8815" s="3" t="str">
        <f>HYPERLINK("https://fyndiq.se/produkt/aade4055426f4d2e/", "2-Pack SAMSUNG S24 PLUS Skärmskydd - Härdat Glas 9H - Super kvalitet 3D")</f>
        <v>2-Pack SAMSUNG S24 PLUS Skärmskydd - Härdat Glas 9H - Super kvalitet 3D</v>
      </c>
      <c r="F8815" s="1" t="s">
        <v>8195</v>
      </c>
      <c r="G8815" s="1" t="s">
        <v>8196</v>
      </c>
      <c r="H8815" s="1" t="s">
        <v>8197</v>
      </c>
      <c r="I8815" s="1" t="s">
        <v>16</v>
      </c>
      <c r="J8815" s="1" t="s">
        <v>23</v>
      </c>
      <c r="K8815" s="1" t="s">
        <v>16</v>
      </c>
      <c r="L8815" s="1" t="s">
        <v>16</v>
      </c>
      <c r="M8815" s="1" t="s">
        <v>16</v>
      </c>
      <c r="N8815" s="1" t="s">
        <v>16</v>
      </c>
      <c r="O8815" s="1">
        <v>63.2</v>
      </c>
      <c r="P8815" s="1">
        <v>1.0</v>
      </c>
    </row>
    <row r="8816">
      <c r="A8816" s="1" t="s">
        <v>29</v>
      </c>
      <c r="B8816" s="1" t="s">
        <v>11210</v>
      </c>
      <c r="C8816" s="2" t="s">
        <v>11125</v>
      </c>
      <c r="D8816" s="1" t="s">
        <v>19</v>
      </c>
      <c r="E8816" s="3" t="str">
        <f>HYPERLINK("https://fyndiq.se/produkt/abcb18d2b1094266/", "2 Pack Samsung S21 5G - Härdat Glas 9H - Super Kvalitet 3D")</f>
        <v>2 Pack Samsung S21 5G - Härdat Glas 9H - Super Kvalitet 3D</v>
      </c>
      <c r="F8816" s="1" t="s">
        <v>2719</v>
      </c>
      <c r="G8816" s="1" t="s">
        <v>2720</v>
      </c>
      <c r="H8816" s="1" t="s">
        <v>2721</v>
      </c>
      <c r="I8816" s="1" t="s">
        <v>16</v>
      </c>
      <c r="J8816" s="1" t="s">
        <v>23</v>
      </c>
      <c r="K8816" s="1" t="s">
        <v>16</v>
      </c>
      <c r="L8816" s="1" t="s">
        <v>16</v>
      </c>
      <c r="M8816" s="1" t="s">
        <v>16</v>
      </c>
      <c r="N8816" s="1" t="s">
        <v>16</v>
      </c>
      <c r="O8816" s="1">
        <v>63.2</v>
      </c>
      <c r="P8816" s="1">
        <v>1.0</v>
      </c>
    </row>
    <row r="8817">
      <c r="A8817" s="1" t="s">
        <v>29</v>
      </c>
      <c r="B8817" s="1" t="s">
        <v>11211</v>
      </c>
      <c r="C8817" s="2" t="s">
        <v>11125</v>
      </c>
      <c r="D8817" s="1" t="s">
        <v>19</v>
      </c>
      <c r="E8817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8817" s="1" t="s">
        <v>5069</v>
      </c>
      <c r="G8817" s="1" t="s">
        <v>5070</v>
      </c>
      <c r="H8817" s="1" t="s">
        <v>5071</v>
      </c>
      <c r="I8817" s="1" t="s">
        <v>16</v>
      </c>
      <c r="J8817" s="1" t="s">
        <v>23</v>
      </c>
      <c r="K8817" s="1" t="s">
        <v>16</v>
      </c>
      <c r="L8817" s="1" t="s">
        <v>16</v>
      </c>
      <c r="M8817" s="1" t="s">
        <v>16</v>
      </c>
      <c r="N8817" s="1" t="s">
        <v>16</v>
      </c>
      <c r="O8817" s="1">
        <v>63.2</v>
      </c>
      <c r="P8817" s="1">
        <v>1.0</v>
      </c>
    </row>
    <row r="8818">
      <c r="A8818" s="1" t="s">
        <v>29</v>
      </c>
      <c r="B8818" s="1" t="s">
        <v>11212</v>
      </c>
      <c r="C8818" s="2" t="s">
        <v>11125</v>
      </c>
      <c r="D8818" s="1" t="s">
        <v>19</v>
      </c>
      <c r="E8818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8818" s="1" t="s">
        <v>3112</v>
      </c>
      <c r="G8818" s="1" t="s">
        <v>3113</v>
      </c>
      <c r="H8818" s="1" t="s">
        <v>3114</v>
      </c>
      <c r="I8818" s="1" t="s">
        <v>16</v>
      </c>
      <c r="J8818" s="1" t="s">
        <v>23</v>
      </c>
      <c r="K8818" s="1" t="s">
        <v>16</v>
      </c>
      <c r="L8818" s="1" t="s">
        <v>16</v>
      </c>
      <c r="M8818" s="1" t="s">
        <v>16</v>
      </c>
      <c r="N8818" s="1" t="s">
        <v>16</v>
      </c>
      <c r="O8818" s="1">
        <v>63.2</v>
      </c>
      <c r="P8818" s="1">
        <v>1.0</v>
      </c>
    </row>
    <row r="8819">
      <c r="A8819" s="1" t="s">
        <v>29</v>
      </c>
      <c r="B8819" s="1" t="s">
        <v>11213</v>
      </c>
      <c r="C8819" s="2" t="s">
        <v>11125</v>
      </c>
      <c r="D8819" s="1" t="s">
        <v>19</v>
      </c>
      <c r="E8819" s="3" t="str">
        <f>HYPERLINK("https://fyndiq.se/produkt/f7b16236096d401a/", "2-Pack Google Pixel 7A - Härdat glas 9H - Super kvalitet 3D Skärmskydd")</f>
        <v>2-Pack Google Pixel 7A - Härdat glas 9H - Super kvalitet 3D Skärmskydd</v>
      </c>
      <c r="F8819" s="1" t="s">
        <v>852</v>
      </c>
      <c r="G8819" s="1" t="s">
        <v>853</v>
      </c>
      <c r="H8819" s="1" t="s">
        <v>854</v>
      </c>
      <c r="I8819" s="1" t="s">
        <v>16</v>
      </c>
      <c r="J8819" s="1" t="s">
        <v>23</v>
      </c>
      <c r="K8819" s="1" t="s">
        <v>16</v>
      </c>
      <c r="L8819" s="1" t="s">
        <v>16</v>
      </c>
      <c r="M8819" s="1" t="s">
        <v>16</v>
      </c>
      <c r="N8819" s="1" t="s">
        <v>16</v>
      </c>
      <c r="O8819" s="1">
        <v>63.2</v>
      </c>
      <c r="P8819" s="1">
        <v>1.0</v>
      </c>
    </row>
    <row r="8820">
      <c r="A8820" s="1" t="s">
        <v>29</v>
      </c>
      <c r="B8820" s="1" t="s">
        <v>11214</v>
      </c>
      <c r="C8820" s="2" t="s">
        <v>11125</v>
      </c>
      <c r="D8820" s="1" t="s">
        <v>19</v>
      </c>
      <c r="E8820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820" s="1" t="s">
        <v>1765</v>
      </c>
      <c r="G8820" s="1" t="s">
        <v>1766</v>
      </c>
      <c r="H8820" s="1" t="s">
        <v>1767</v>
      </c>
      <c r="I8820" s="1" t="s">
        <v>16</v>
      </c>
      <c r="J8820" s="1" t="s">
        <v>23</v>
      </c>
      <c r="K8820" s="1" t="s">
        <v>16</v>
      </c>
      <c r="L8820" s="1" t="s">
        <v>16</v>
      </c>
      <c r="M8820" s="1" t="s">
        <v>16</v>
      </c>
      <c r="N8820" s="1" t="s">
        <v>16</v>
      </c>
      <c r="O8820" s="1">
        <v>63.2</v>
      </c>
      <c r="P8820" s="1">
        <v>1.0</v>
      </c>
    </row>
    <row r="8821">
      <c r="A8821" s="1" t="s">
        <v>29</v>
      </c>
      <c r="B8821" s="1" t="s">
        <v>11215</v>
      </c>
      <c r="C8821" s="2" t="s">
        <v>11125</v>
      </c>
      <c r="D8821" s="1" t="s">
        <v>19</v>
      </c>
      <c r="E8821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8821" s="1" t="s">
        <v>340</v>
      </c>
      <c r="G8821" s="1" t="s">
        <v>341</v>
      </c>
      <c r="H8821" s="1" t="s">
        <v>342</v>
      </c>
      <c r="I8821" s="1" t="s">
        <v>16</v>
      </c>
      <c r="J8821" s="1" t="s">
        <v>23</v>
      </c>
      <c r="K8821" s="1" t="s">
        <v>16</v>
      </c>
      <c r="L8821" s="1" t="s">
        <v>16</v>
      </c>
      <c r="M8821" s="1" t="s">
        <v>16</v>
      </c>
      <c r="N8821" s="1" t="s">
        <v>16</v>
      </c>
      <c r="O8821" s="1">
        <v>63.2</v>
      </c>
      <c r="P8821" s="1">
        <v>1.0</v>
      </c>
    </row>
    <row r="8822">
      <c r="A8822" s="1" t="s">
        <v>29</v>
      </c>
      <c r="B8822" s="1" t="s">
        <v>11216</v>
      </c>
      <c r="C8822" s="2" t="s">
        <v>11125</v>
      </c>
      <c r="D8822" s="1" t="s">
        <v>19</v>
      </c>
      <c r="E8822" s="3" t="str">
        <f>HYPERLINK("https://fyndiq.se/produkt/acbd2f15758f4e1c/", "2-Pack Samsung A55 5G Skärmskydd i Härdat Glas")</f>
        <v>2-Pack Samsung A55 5G Skärmskydd i Härdat Glas</v>
      </c>
      <c r="F8822" s="1" t="s">
        <v>982</v>
      </c>
      <c r="G8822" s="1" t="s">
        <v>983</v>
      </c>
      <c r="H8822" s="1" t="s">
        <v>984</v>
      </c>
      <c r="I8822" s="1" t="s">
        <v>16</v>
      </c>
      <c r="J8822" s="1" t="s">
        <v>23</v>
      </c>
      <c r="K8822" s="1" t="s">
        <v>16</v>
      </c>
      <c r="L8822" s="1" t="s">
        <v>16</v>
      </c>
      <c r="M8822" s="1" t="s">
        <v>16</v>
      </c>
      <c r="N8822" s="1" t="s">
        <v>16</v>
      </c>
      <c r="O8822" s="1">
        <v>63.2</v>
      </c>
      <c r="P8822" s="1">
        <v>1.0</v>
      </c>
    </row>
    <row r="8823">
      <c r="A8823" s="1" t="s">
        <v>29</v>
      </c>
      <c r="B8823" s="1" t="s">
        <v>11217</v>
      </c>
      <c r="C8823" s="2" t="s">
        <v>11125</v>
      </c>
      <c r="D8823" s="1" t="s">
        <v>19</v>
      </c>
      <c r="E8823" s="3" t="str">
        <f>HYPERLINK("https://fyndiq.se/produkt/432d784756a84eff/", "2-Pack Samsung Galaxy S20FE - Härdat Glas-9H -Super kvalitet 3D")</f>
        <v>2-Pack Samsung Galaxy S20FE - Härdat Glas-9H -Super kvalitet 3D</v>
      </c>
      <c r="F8823" s="1" t="s">
        <v>1078</v>
      </c>
      <c r="G8823" s="1" t="s">
        <v>1079</v>
      </c>
      <c r="H8823" s="1" t="s">
        <v>1080</v>
      </c>
      <c r="I8823" s="1" t="s">
        <v>16</v>
      </c>
      <c r="J8823" s="1" t="s">
        <v>23</v>
      </c>
      <c r="K8823" s="1" t="s">
        <v>16</v>
      </c>
      <c r="L8823" s="1" t="s">
        <v>16</v>
      </c>
      <c r="M8823" s="1" t="s">
        <v>16</v>
      </c>
      <c r="N8823" s="1" t="s">
        <v>16</v>
      </c>
      <c r="O8823" s="1">
        <v>63.2</v>
      </c>
      <c r="P8823" s="1">
        <v>1.0</v>
      </c>
    </row>
    <row r="8824">
      <c r="A8824" s="1" t="s">
        <v>29</v>
      </c>
      <c r="B8824" s="1" t="s">
        <v>11218</v>
      </c>
      <c r="C8824" s="2" t="s">
        <v>11125</v>
      </c>
      <c r="D8824" s="1" t="s">
        <v>19</v>
      </c>
      <c r="E8824" s="3" t="str">
        <f>HYPERLINK("https://fyndiq.se/produkt/c398466bf0524e85/", "2-Pack Samsung S23 - 9H Härdat Glass - 3D Super Kvalitet Skärmskydd")</f>
        <v>2-Pack Samsung S23 - 9H Härdat Glass - 3D Super Kvalitet Skärmskydd</v>
      </c>
      <c r="F8824" s="1" t="s">
        <v>1365</v>
      </c>
      <c r="G8824" s="1" t="s">
        <v>1366</v>
      </c>
      <c r="H8824" s="1" t="s">
        <v>1367</v>
      </c>
      <c r="I8824" s="1" t="s">
        <v>16</v>
      </c>
      <c r="J8824" s="1" t="s">
        <v>23</v>
      </c>
      <c r="K8824" s="1" t="s">
        <v>16</v>
      </c>
      <c r="L8824" s="1" t="s">
        <v>16</v>
      </c>
      <c r="M8824" s="1" t="s">
        <v>16</v>
      </c>
      <c r="N8824" s="1" t="s">
        <v>16</v>
      </c>
      <c r="O8824" s="1">
        <v>63.2</v>
      </c>
      <c r="P8824" s="1">
        <v>1.0</v>
      </c>
    </row>
    <row r="8825">
      <c r="A8825" s="1" t="s">
        <v>29</v>
      </c>
      <c r="B8825" s="1" t="s">
        <v>11219</v>
      </c>
      <c r="C8825" s="2" t="s">
        <v>11125</v>
      </c>
      <c r="D8825" s="1" t="s">
        <v>19</v>
      </c>
      <c r="E8825" s="3" t="str">
        <f>HYPERLINK("https://fyndiq.se/produkt/a00b62acc6644fd2/", "2-Pack Samsung Galaxy S10 - Härdat glas 9H – Super kvalitet 3D")</f>
        <v>2-Pack Samsung Galaxy S10 - Härdat glas 9H – Super kvalitet 3D</v>
      </c>
      <c r="F8825" s="1" t="s">
        <v>1291</v>
      </c>
      <c r="G8825" s="1" t="s">
        <v>1292</v>
      </c>
      <c r="H8825" s="1" t="s">
        <v>1293</v>
      </c>
      <c r="I8825" s="1" t="s">
        <v>16</v>
      </c>
      <c r="J8825" s="1" t="s">
        <v>23</v>
      </c>
      <c r="K8825" s="1" t="s">
        <v>16</v>
      </c>
      <c r="L8825" s="1" t="s">
        <v>16</v>
      </c>
      <c r="M8825" s="1" t="s">
        <v>16</v>
      </c>
      <c r="N8825" s="1" t="s">
        <v>16</v>
      </c>
      <c r="O8825" s="1">
        <v>63.2</v>
      </c>
      <c r="P8825" s="1">
        <v>1.0</v>
      </c>
    </row>
    <row r="8826">
      <c r="A8826" s="1" t="s">
        <v>29</v>
      </c>
      <c r="B8826" s="1" t="s">
        <v>11220</v>
      </c>
      <c r="C8826" s="2" t="s">
        <v>11125</v>
      </c>
      <c r="D8826" s="1" t="s">
        <v>19</v>
      </c>
      <c r="E8826" s="3" t="str">
        <f>HYPERLINK("https://fyndiq.se/produkt/aaaa7cf643f84273/", "2 Pack Samsung Xcover 5 - Härdat glas 9H-Super kvalitet 3D")</f>
        <v>2 Pack Samsung Xcover 5 - Härdat glas 9H-Super kvalitet 3D</v>
      </c>
      <c r="F8826" s="1" t="s">
        <v>2089</v>
      </c>
      <c r="G8826" s="1" t="s">
        <v>2090</v>
      </c>
      <c r="H8826" s="1" t="s">
        <v>2091</v>
      </c>
      <c r="I8826" s="1" t="s">
        <v>16</v>
      </c>
      <c r="J8826" s="1" t="s">
        <v>23</v>
      </c>
      <c r="K8826" s="1" t="s">
        <v>16</v>
      </c>
      <c r="L8826" s="1" t="s">
        <v>16</v>
      </c>
      <c r="M8826" s="1" t="s">
        <v>16</v>
      </c>
      <c r="N8826" s="1" t="s">
        <v>16</v>
      </c>
      <c r="O8826" s="1">
        <v>63.2</v>
      </c>
      <c r="P8826" s="1">
        <v>1.0</v>
      </c>
    </row>
    <row r="8827">
      <c r="A8827" s="1" t="s">
        <v>29</v>
      </c>
      <c r="B8827" s="1" t="s">
        <v>11221</v>
      </c>
      <c r="C8827" s="2" t="s">
        <v>11125</v>
      </c>
      <c r="D8827" s="1" t="s">
        <v>19</v>
      </c>
      <c r="E8827" s="3" t="str">
        <f>HYPERLINK("https://fyndiq.se/produkt/95efd29ff0ba45b9/", "2-Pack Samsung Galaxy A04s - Härdat Glas 9H-Super Kvalitet 3D")</f>
        <v>2-Pack Samsung Galaxy A04s - Härdat Glas 9H-Super Kvalitet 3D</v>
      </c>
      <c r="F8827" s="1" t="s">
        <v>2024</v>
      </c>
      <c r="G8827" s="1" t="s">
        <v>2025</v>
      </c>
      <c r="H8827" s="1" t="s">
        <v>2026</v>
      </c>
      <c r="I8827" s="1" t="s">
        <v>16</v>
      </c>
      <c r="J8827" s="1" t="s">
        <v>23</v>
      </c>
      <c r="K8827" s="1" t="s">
        <v>16</v>
      </c>
      <c r="L8827" s="1" t="s">
        <v>16</v>
      </c>
      <c r="M8827" s="1" t="s">
        <v>16</v>
      </c>
      <c r="N8827" s="1" t="s">
        <v>16</v>
      </c>
      <c r="O8827" s="1">
        <v>63.2</v>
      </c>
      <c r="P8827" s="1">
        <v>1.0</v>
      </c>
    </row>
    <row r="8828">
      <c r="A8828" s="1" t="s">
        <v>29</v>
      </c>
      <c r="B8828" s="1" t="s">
        <v>11222</v>
      </c>
      <c r="C8828" s="2" t="s">
        <v>11125</v>
      </c>
      <c r="D8828" s="1" t="s">
        <v>19</v>
      </c>
      <c r="E8828" s="3" t="str">
        <f>HYPERLINK("https://fyndiq.se/produkt/08e62f1a3a364c39/", "GOOGLE PIXEL 8 PRO Skärmskydd - Härdat Glas 9H - Super kvalitet 3D")</f>
        <v>GOOGLE PIXEL 8 PRO Skärmskydd - Härdat Glas 9H - Super kvalitet 3D</v>
      </c>
      <c r="F8828" s="1" t="s">
        <v>4057</v>
      </c>
      <c r="G8828" s="1" t="s">
        <v>4058</v>
      </c>
      <c r="H8828" s="1" t="s">
        <v>4059</v>
      </c>
      <c r="I8828" s="1" t="s">
        <v>16</v>
      </c>
      <c r="J8828" s="1" t="s">
        <v>23</v>
      </c>
      <c r="K8828" s="1" t="s">
        <v>16</v>
      </c>
      <c r="L8828" s="1" t="s">
        <v>16</v>
      </c>
      <c r="M8828" s="1" t="s">
        <v>16</v>
      </c>
      <c r="N8828" s="1" t="s">
        <v>16</v>
      </c>
      <c r="O8828" s="1">
        <v>63.2</v>
      </c>
      <c r="P8828" s="1">
        <v>1.0</v>
      </c>
    </row>
    <row r="8829">
      <c r="A8829" s="1" t="s">
        <v>29</v>
      </c>
      <c r="B8829" s="1" t="s">
        <v>11223</v>
      </c>
      <c r="C8829" s="2" t="s">
        <v>11125</v>
      </c>
      <c r="D8829" s="1" t="s">
        <v>19</v>
      </c>
      <c r="E882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829" s="1" t="s">
        <v>103</v>
      </c>
      <c r="G8829" s="1" t="s">
        <v>104</v>
      </c>
      <c r="H8829" s="1" t="s">
        <v>105</v>
      </c>
      <c r="I8829" s="1" t="s">
        <v>16</v>
      </c>
      <c r="J8829" s="1" t="s">
        <v>23</v>
      </c>
      <c r="K8829" s="1" t="s">
        <v>16</v>
      </c>
      <c r="L8829" s="1" t="s">
        <v>16</v>
      </c>
      <c r="M8829" s="1" t="s">
        <v>16</v>
      </c>
      <c r="N8829" s="1" t="s">
        <v>16</v>
      </c>
      <c r="O8829" s="1">
        <v>63.2</v>
      </c>
      <c r="P8829" s="1">
        <v>1.0</v>
      </c>
    </row>
    <row r="8830">
      <c r="A8830" s="1" t="s">
        <v>29</v>
      </c>
      <c r="B8830" s="1" t="s">
        <v>11224</v>
      </c>
      <c r="C8830" s="2" t="s">
        <v>11125</v>
      </c>
      <c r="D8830" s="1" t="s">
        <v>19</v>
      </c>
      <c r="E8830" s="3" t="str">
        <f>HYPERLINK("https://fyndiq.se/produkt/388e6e1d48174830/", "2-Pack SAMSUNG S24 PLUS Skärmskydd - Härdat Glas 9H - Super kvalitet 3D")</f>
        <v>2-Pack SAMSUNG S24 PLUS Skärmskydd - Härdat Glas 9H - Super kvalitet 3D</v>
      </c>
      <c r="F8830" s="1" t="s">
        <v>5476</v>
      </c>
      <c r="G8830" s="1" t="s">
        <v>5477</v>
      </c>
      <c r="H8830" s="1" t="s">
        <v>5478</v>
      </c>
      <c r="I8830" s="1" t="s">
        <v>16</v>
      </c>
      <c r="J8830" s="1" t="s">
        <v>23</v>
      </c>
      <c r="K8830" s="1" t="s">
        <v>16</v>
      </c>
      <c r="L8830" s="1" t="s">
        <v>16</v>
      </c>
      <c r="M8830" s="1" t="s">
        <v>16</v>
      </c>
      <c r="N8830" s="1" t="s">
        <v>16</v>
      </c>
      <c r="O8830" s="1">
        <v>63.2</v>
      </c>
      <c r="P8830" s="1">
        <v>2.0</v>
      </c>
    </row>
    <row r="8831">
      <c r="A8831" s="1" t="s">
        <v>29</v>
      </c>
      <c r="B8831" s="1" t="s">
        <v>11225</v>
      </c>
      <c r="C8831" s="2" t="s">
        <v>11125</v>
      </c>
      <c r="D8831" s="1" t="s">
        <v>19</v>
      </c>
      <c r="E8831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8831" s="1" t="s">
        <v>1625</v>
      </c>
      <c r="G8831" s="1" t="s">
        <v>1626</v>
      </c>
      <c r="H8831" s="1" t="s">
        <v>1627</v>
      </c>
      <c r="I8831" s="1" t="s">
        <v>16</v>
      </c>
      <c r="J8831" s="1" t="s">
        <v>23</v>
      </c>
      <c r="K8831" s="1" t="s">
        <v>16</v>
      </c>
      <c r="L8831" s="1" t="s">
        <v>16</v>
      </c>
      <c r="M8831" s="1" t="s">
        <v>16</v>
      </c>
      <c r="N8831" s="1" t="s">
        <v>16</v>
      </c>
      <c r="O8831" s="1">
        <v>63.2</v>
      </c>
      <c r="P8831" s="1">
        <v>1.0</v>
      </c>
    </row>
    <row r="8832">
      <c r="A8832" s="1" t="s">
        <v>29</v>
      </c>
      <c r="B8832" s="1" t="s">
        <v>11226</v>
      </c>
      <c r="C8832" s="2" t="s">
        <v>11125</v>
      </c>
      <c r="D8832" s="1" t="s">
        <v>19</v>
      </c>
      <c r="E8832" s="3" t="str">
        <f>HYPERLINK("https://fyndiq.se/produkt/f4e95b294a424d40/", "2-Pack Samsung S10 Skärmskydd - Härdat Glas 9H - Super kvalitet 3D")</f>
        <v>2-Pack Samsung S10 Skärmskydd - Härdat Glas 9H - Super kvalitet 3D</v>
      </c>
      <c r="F8832" s="1" t="s">
        <v>353</v>
      </c>
      <c r="G8832" s="1" t="s">
        <v>354</v>
      </c>
      <c r="H8832" s="1" t="s">
        <v>355</v>
      </c>
      <c r="I8832" s="1" t="s">
        <v>16</v>
      </c>
      <c r="J8832" s="1" t="s">
        <v>23</v>
      </c>
      <c r="K8832" s="1" t="s">
        <v>16</v>
      </c>
      <c r="L8832" s="1" t="s">
        <v>16</v>
      </c>
      <c r="M8832" s="1" t="s">
        <v>16</v>
      </c>
      <c r="N8832" s="1" t="s">
        <v>16</v>
      </c>
      <c r="O8832" s="1">
        <v>63.2</v>
      </c>
      <c r="P8832" s="1">
        <v>1.0</v>
      </c>
    </row>
    <row r="8833">
      <c r="A8833" s="1" t="s">
        <v>29</v>
      </c>
      <c r="B8833" s="1" t="s">
        <v>11227</v>
      </c>
      <c r="C8833" s="2" t="s">
        <v>11125</v>
      </c>
      <c r="D8833" s="1" t="s">
        <v>19</v>
      </c>
      <c r="E8833" s="3" t="str">
        <f>HYPERLINK("https://fyndiq.se/produkt/860c7ae305b54883/", "2 Pack Samsung S21 Ultra 5G - Härdat glas 9H - Super kvalitet 3D")</f>
        <v>2 Pack Samsung S21 Ultra 5G - Härdat glas 9H - Super kvalitet 3D</v>
      </c>
      <c r="F8833" s="1" t="s">
        <v>649</v>
      </c>
      <c r="G8833" s="1" t="s">
        <v>650</v>
      </c>
      <c r="H8833" s="1" t="s">
        <v>651</v>
      </c>
      <c r="I8833" s="1" t="s">
        <v>16</v>
      </c>
      <c r="J8833" s="1" t="s">
        <v>23</v>
      </c>
      <c r="K8833" s="1" t="s">
        <v>16</v>
      </c>
      <c r="L8833" s="1" t="s">
        <v>16</v>
      </c>
      <c r="M8833" s="1" t="s">
        <v>16</v>
      </c>
      <c r="N8833" s="1" t="s">
        <v>16</v>
      </c>
      <c r="O8833" s="1">
        <v>63.2</v>
      </c>
      <c r="P8833" s="1">
        <v>1.0</v>
      </c>
    </row>
    <row r="8834">
      <c r="A8834" s="1" t="s">
        <v>29</v>
      </c>
      <c r="B8834" s="1" t="s">
        <v>11228</v>
      </c>
      <c r="C8834" s="2" t="s">
        <v>11125</v>
      </c>
      <c r="D8834" s="1" t="s">
        <v>19</v>
      </c>
      <c r="E883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834" s="1" t="s">
        <v>103</v>
      </c>
      <c r="G8834" s="1" t="s">
        <v>104</v>
      </c>
      <c r="H8834" s="1" t="s">
        <v>105</v>
      </c>
      <c r="I8834" s="1" t="s">
        <v>16</v>
      </c>
      <c r="J8834" s="1" t="s">
        <v>23</v>
      </c>
      <c r="K8834" s="1" t="s">
        <v>16</v>
      </c>
      <c r="L8834" s="1" t="s">
        <v>16</v>
      </c>
      <c r="M8834" s="1" t="s">
        <v>16</v>
      </c>
      <c r="N8834" s="1" t="s">
        <v>16</v>
      </c>
      <c r="O8834" s="1">
        <v>63.2</v>
      </c>
      <c r="P8834" s="1">
        <v>1.0</v>
      </c>
    </row>
    <row r="8835">
      <c r="A8835" s="1" t="s">
        <v>29</v>
      </c>
      <c r="B8835" s="1" t="s">
        <v>11229</v>
      </c>
      <c r="C8835" s="2" t="s">
        <v>11125</v>
      </c>
      <c r="D8835" s="1" t="s">
        <v>19</v>
      </c>
      <c r="E8835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8835" s="1" t="s">
        <v>2411</v>
      </c>
      <c r="G8835" s="1" t="s">
        <v>2412</v>
      </c>
      <c r="H8835" s="1" t="s">
        <v>2413</v>
      </c>
      <c r="I8835" s="1" t="s">
        <v>16</v>
      </c>
      <c r="J8835" s="1" t="s">
        <v>23</v>
      </c>
      <c r="K8835" s="1" t="s">
        <v>16</v>
      </c>
      <c r="L8835" s="1" t="s">
        <v>16</v>
      </c>
      <c r="M8835" s="1" t="s">
        <v>16</v>
      </c>
      <c r="N8835" s="1" t="s">
        <v>16</v>
      </c>
      <c r="O8835" s="1">
        <v>63.2</v>
      </c>
      <c r="P8835" s="1">
        <v>1.0</v>
      </c>
    </row>
    <row r="8836">
      <c r="A8836" s="1" t="s">
        <v>29</v>
      </c>
      <c r="B8836" s="1" t="s">
        <v>11230</v>
      </c>
      <c r="C8836" s="2" t="s">
        <v>11125</v>
      </c>
      <c r="D8836" s="1" t="s">
        <v>19</v>
      </c>
      <c r="E8836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8836" s="1" t="s">
        <v>1481</v>
      </c>
      <c r="G8836" s="1" t="s">
        <v>1482</v>
      </c>
      <c r="H8836" s="1" t="s">
        <v>1483</v>
      </c>
      <c r="I8836" s="1" t="s">
        <v>16</v>
      </c>
      <c r="J8836" s="1" t="s">
        <v>23</v>
      </c>
      <c r="K8836" s="1" t="s">
        <v>16</v>
      </c>
      <c r="L8836" s="1" t="s">
        <v>16</v>
      </c>
      <c r="M8836" s="1" t="s">
        <v>16</v>
      </c>
      <c r="N8836" s="1" t="s">
        <v>16</v>
      </c>
      <c r="O8836" s="1">
        <v>63.2</v>
      </c>
      <c r="P8836" s="1">
        <v>1.0</v>
      </c>
    </row>
    <row r="8837">
      <c r="A8837" s="1" t="s">
        <v>29</v>
      </c>
      <c r="B8837" s="1" t="s">
        <v>11231</v>
      </c>
      <c r="C8837" s="2" t="s">
        <v>11125</v>
      </c>
      <c r="D8837" s="1" t="s">
        <v>19</v>
      </c>
      <c r="E883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8837" s="1" t="s">
        <v>4617</v>
      </c>
      <c r="G8837" s="1" t="s">
        <v>4618</v>
      </c>
      <c r="H8837" s="1" t="s">
        <v>4619</v>
      </c>
      <c r="I8837" s="1" t="s">
        <v>16</v>
      </c>
      <c r="J8837" s="1" t="s">
        <v>23</v>
      </c>
      <c r="K8837" s="1" t="s">
        <v>16</v>
      </c>
      <c r="L8837" s="1" t="s">
        <v>16</v>
      </c>
      <c r="M8837" s="1" t="s">
        <v>16</v>
      </c>
      <c r="N8837" s="1" t="s">
        <v>16</v>
      </c>
      <c r="O8837" s="1">
        <v>63.2</v>
      </c>
      <c r="P8837" s="1">
        <v>1.0</v>
      </c>
    </row>
    <row r="8838">
      <c r="A8838" s="1" t="s">
        <v>29</v>
      </c>
      <c r="B8838" s="1" t="s">
        <v>11232</v>
      </c>
      <c r="C8838" s="2" t="s">
        <v>11125</v>
      </c>
      <c r="D8838" s="1" t="s">
        <v>19</v>
      </c>
      <c r="E8838" s="3" t="str">
        <f>HYPERLINK("https://fyndiq.se/produkt/87e8c2a54c4a469b/", "2-Pack Samsung Galaxy A53 5G - Härdat glas 9H - Super kvalitet")</f>
        <v>2-Pack Samsung Galaxy A53 5G - Härdat glas 9H - Super kvalitet</v>
      </c>
      <c r="F8838" s="1" t="s">
        <v>1320</v>
      </c>
      <c r="G8838" s="1" t="s">
        <v>1321</v>
      </c>
      <c r="H8838" s="1" t="s">
        <v>1322</v>
      </c>
      <c r="I8838" s="1" t="s">
        <v>16</v>
      </c>
      <c r="J8838" s="1" t="s">
        <v>23</v>
      </c>
      <c r="K8838" s="1" t="s">
        <v>16</v>
      </c>
      <c r="L8838" s="1" t="s">
        <v>16</v>
      </c>
      <c r="M8838" s="1" t="s">
        <v>16</v>
      </c>
      <c r="N8838" s="1" t="s">
        <v>16</v>
      </c>
      <c r="O8838" s="1">
        <v>63.2</v>
      </c>
      <c r="P8838" s="1">
        <v>1.0</v>
      </c>
    </row>
    <row r="8839">
      <c r="A8839" s="1" t="s">
        <v>29</v>
      </c>
      <c r="B8839" s="1" t="s">
        <v>11233</v>
      </c>
      <c r="C8839" s="2" t="s">
        <v>11125</v>
      </c>
      <c r="D8839" s="1" t="s">
        <v>19</v>
      </c>
      <c r="E883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839" s="1" t="s">
        <v>977</v>
      </c>
      <c r="G8839" s="1" t="s">
        <v>978</v>
      </c>
      <c r="H8839" s="1" t="s">
        <v>979</v>
      </c>
      <c r="I8839" s="1" t="s">
        <v>16</v>
      </c>
      <c r="J8839" s="1" t="s">
        <v>23</v>
      </c>
      <c r="K8839" s="1" t="s">
        <v>16</v>
      </c>
      <c r="L8839" s="1" t="s">
        <v>16</v>
      </c>
      <c r="M8839" s="1" t="s">
        <v>16</v>
      </c>
      <c r="N8839" s="1" t="s">
        <v>16</v>
      </c>
      <c r="O8839" s="1">
        <v>63.2</v>
      </c>
      <c r="P8839" s="1">
        <v>1.0</v>
      </c>
    </row>
    <row r="8840">
      <c r="A8840" s="1" t="s">
        <v>29</v>
      </c>
      <c r="B8840" s="1" t="s">
        <v>11234</v>
      </c>
      <c r="C8840" s="2" t="s">
        <v>11125</v>
      </c>
      <c r="D8840" s="1" t="s">
        <v>19</v>
      </c>
      <c r="E8840" s="3" t="str">
        <f>HYPERLINK("https://fyndiq.se/produkt/311d90a74d234421/", "2 Pack Xiaomi 12 - Härdat glas 9H-Super kvalitet 3D Skärmskydd")</f>
        <v>2 Pack Xiaomi 12 - Härdat glas 9H-Super kvalitet 3D Skärmskydd</v>
      </c>
      <c r="F8840" s="1" t="s">
        <v>582</v>
      </c>
      <c r="G8840" s="1" t="s">
        <v>583</v>
      </c>
      <c r="H8840" s="1" t="s">
        <v>584</v>
      </c>
      <c r="I8840" s="1" t="s">
        <v>16</v>
      </c>
      <c r="J8840" s="1" t="s">
        <v>23</v>
      </c>
      <c r="K8840" s="1" t="s">
        <v>16</v>
      </c>
      <c r="L8840" s="1" t="s">
        <v>16</v>
      </c>
      <c r="M8840" s="1" t="s">
        <v>16</v>
      </c>
      <c r="N8840" s="1" t="s">
        <v>16</v>
      </c>
      <c r="O8840" s="1">
        <v>63.2</v>
      </c>
      <c r="P8840" s="1">
        <v>2.0</v>
      </c>
    </row>
    <row r="8841">
      <c r="A8841" s="1" t="s">
        <v>29</v>
      </c>
      <c r="B8841" s="1" t="s">
        <v>11235</v>
      </c>
      <c r="C8841" s="2" t="s">
        <v>11125</v>
      </c>
      <c r="D8841" s="1" t="s">
        <v>19</v>
      </c>
      <c r="E8841" s="3" t="str">
        <f>HYPERLINK("https://fyndiq.se/produkt/56c72c0ba5f749b5/", "2-Pack SAMSUNG S24 Skärmskydd - Härdat Glas 9H - Super kvalitet 3D")</f>
        <v>2-Pack SAMSUNG S24 Skärmskydd - Härdat Glas 9H - Super kvalitet 3D</v>
      </c>
      <c r="F8841" s="1" t="s">
        <v>263</v>
      </c>
      <c r="G8841" s="1" t="s">
        <v>264</v>
      </c>
      <c r="H8841" s="1" t="s">
        <v>265</v>
      </c>
      <c r="I8841" s="1" t="s">
        <v>16</v>
      </c>
      <c r="J8841" s="1" t="s">
        <v>23</v>
      </c>
      <c r="K8841" s="1" t="s">
        <v>16</v>
      </c>
      <c r="L8841" s="1" t="s">
        <v>16</v>
      </c>
      <c r="M8841" s="1" t="s">
        <v>16</v>
      </c>
      <c r="N8841" s="1" t="s">
        <v>16</v>
      </c>
      <c r="O8841" s="1">
        <v>63.2</v>
      </c>
      <c r="P8841" s="1">
        <v>1.0</v>
      </c>
    </row>
    <row r="8842">
      <c r="A8842" s="1" t="s">
        <v>29</v>
      </c>
      <c r="B8842" s="1" t="s">
        <v>11236</v>
      </c>
      <c r="C8842" s="2" t="s">
        <v>11125</v>
      </c>
      <c r="D8842" s="1" t="s">
        <v>19</v>
      </c>
      <c r="E884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842" s="1" t="s">
        <v>977</v>
      </c>
      <c r="G8842" s="1" t="s">
        <v>978</v>
      </c>
      <c r="H8842" s="1" t="s">
        <v>979</v>
      </c>
      <c r="I8842" s="1" t="s">
        <v>16</v>
      </c>
      <c r="J8842" s="1" t="s">
        <v>23</v>
      </c>
      <c r="K8842" s="1" t="s">
        <v>16</v>
      </c>
      <c r="L8842" s="1" t="s">
        <v>16</v>
      </c>
      <c r="M8842" s="1" t="s">
        <v>16</v>
      </c>
      <c r="N8842" s="1" t="s">
        <v>16</v>
      </c>
      <c r="O8842" s="1">
        <v>63.2</v>
      </c>
      <c r="P8842" s="1">
        <v>1.0</v>
      </c>
    </row>
    <row r="8843">
      <c r="A8843" s="1" t="s">
        <v>29</v>
      </c>
      <c r="B8843" s="1" t="s">
        <v>11237</v>
      </c>
      <c r="C8843" s="2" t="s">
        <v>11125</v>
      </c>
      <c r="D8843" s="1" t="s">
        <v>19</v>
      </c>
      <c r="E8843" s="3" t="str">
        <f>HYPERLINK("https://fyndiq.se/produkt/0b0a4498022e4979/", "2-Pack Samsung Galaxy A12 - Härdat Glas 9H - Super Kvalitet 3D")</f>
        <v>2-Pack Samsung Galaxy A12 - Härdat Glas 9H - Super Kvalitet 3D</v>
      </c>
      <c r="F8843" s="1" t="s">
        <v>683</v>
      </c>
      <c r="G8843" s="1" t="s">
        <v>684</v>
      </c>
      <c r="H8843" s="1" t="s">
        <v>685</v>
      </c>
      <c r="I8843" s="1" t="s">
        <v>16</v>
      </c>
      <c r="J8843" s="1" t="s">
        <v>23</v>
      </c>
      <c r="K8843" s="1" t="s">
        <v>16</v>
      </c>
      <c r="L8843" s="1" t="s">
        <v>16</v>
      </c>
      <c r="M8843" s="1" t="s">
        <v>16</v>
      </c>
      <c r="N8843" s="1" t="s">
        <v>16</v>
      </c>
      <c r="O8843" s="1">
        <v>63.2</v>
      </c>
      <c r="P8843" s="1">
        <v>1.0</v>
      </c>
    </row>
    <row r="8844">
      <c r="A8844" s="1" t="s">
        <v>29</v>
      </c>
      <c r="B8844" s="1" t="s">
        <v>11238</v>
      </c>
      <c r="C8844" s="2" t="s">
        <v>11125</v>
      </c>
      <c r="D8844" s="1" t="s">
        <v>19</v>
      </c>
      <c r="E884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844" s="1" t="s">
        <v>258</v>
      </c>
      <c r="G8844" s="1" t="s">
        <v>259</v>
      </c>
      <c r="H8844" s="1" t="s">
        <v>260</v>
      </c>
      <c r="I8844" s="1" t="s">
        <v>16</v>
      </c>
      <c r="J8844" s="1" t="s">
        <v>23</v>
      </c>
      <c r="K8844" s="1" t="s">
        <v>16</v>
      </c>
      <c r="L8844" s="1" t="s">
        <v>16</v>
      </c>
      <c r="M8844" s="1" t="s">
        <v>16</v>
      </c>
      <c r="N8844" s="1" t="s">
        <v>16</v>
      </c>
      <c r="O8844" s="1">
        <v>63.2</v>
      </c>
      <c r="P8844" s="1">
        <v>1.0</v>
      </c>
    </row>
    <row r="8845">
      <c r="A8845" s="1" t="s">
        <v>29</v>
      </c>
      <c r="B8845" s="1" t="s">
        <v>11239</v>
      </c>
      <c r="C8845" s="2" t="s">
        <v>11125</v>
      </c>
      <c r="D8845" s="1" t="s">
        <v>19</v>
      </c>
      <c r="E884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845" s="1" t="s">
        <v>2144</v>
      </c>
      <c r="G8845" s="1" t="s">
        <v>2145</v>
      </c>
      <c r="H8845" s="1" t="s">
        <v>2146</v>
      </c>
      <c r="I8845" s="1" t="s">
        <v>16</v>
      </c>
      <c r="J8845" s="1" t="s">
        <v>23</v>
      </c>
      <c r="K8845" s="1" t="s">
        <v>16</v>
      </c>
      <c r="L8845" s="1" t="s">
        <v>16</v>
      </c>
      <c r="M8845" s="1" t="s">
        <v>16</v>
      </c>
      <c r="N8845" s="1" t="s">
        <v>16</v>
      </c>
      <c r="O8845" s="1">
        <v>63.2</v>
      </c>
      <c r="P8845" s="1">
        <v>1.0</v>
      </c>
    </row>
    <row r="8846">
      <c r="A8846" s="1" t="s">
        <v>29</v>
      </c>
      <c r="B8846" s="1" t="s">
        <v>11240</v>
      </c>
      <c r="C8846" s="2" t="s">
        <v>11125</v>
      </c>
      <c r="D8846" s="1" t="s">
        <v>19</v>
      </c>
      <c r="E8846" s="3" t="str">
        <f>HYPERLINK("https://fyndiq.se/produkt/1680a3aea19a4558/", "2-Pack Samsung S20 Skärmskydd - Härdat Glas 9H - Super kvalitet 3D")</f>
        <v>2-Pack Samsung S20 Skärmskydd - Härdat Glas 9H - Super kvalitet 3D</v>
      </c>
      <c r="F8846" s="1" t="s">
        <v>755</v>
      </c>
      <c r="G8846" s="1" t="s">
        <v>756</v>
      </c>
      <c r="H8846" s="1" t="s">
        <v>757</v>
      </c>
      <c r="I8846" s="1" t="s">
        <v>16</v>
      </c>
      <c r="J8846" s="1" t="s">
        <v>23</v>
      </c>
      <c r="K8846" s="1" t="s">
        <v>16</v>
      </c>
      <c r="L8846" s="1" t="s">
        <v>16</v>
      </c>
      <c r="M8846" s="1" t="s">
        <v>16</v>
      </c>
      <c r="N8846" s="1" t="s">
        <v>16</v>
      </c>
      <c r="O8846" s="1">
        <v>63.2</v>
      </c>
      <c r="P8846" s="1">
        <v>1.0</v>
      </c>
    </row>
    <row r="8847">
      <c r="A8847" s="1" t="s">
        <v>29</v>
      </c>
      <c r="B8847" s="1" t="s">
        <v>11241</v>
      </c>
      <c r="C8847" s="2" t="s">
        <v>11125</v>
      </c>
      <c r="D8847" s="1" t="s">
        <v>19</v>
      </c>
      <c r="E884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847" s="1" t="s">
        <v>2144</v>
      </c>
      <c r="G8847" s="1" t="s">
        <v>2145</v>
      </c>
      <c r="H8847" s="1" t="s">
        <v>2146</v>
      </c>
      <c r="I8847" s="1" t="s">
        <v>16</v>
      </c>
      <c r="J8847" s="1" t="s">
        <v>23</v>
      </c>
      <c r="K8847" s="1" t="s">
        <v>16</v>
      </c>
      <c r="L8847" s="1" t="s">
        <v>16</v>
      </c>
      <c r="M8847" s="1" t="s">
        <v>16</v>
      </c>
      <c r="N8847" s="1" t="s">
        <v>16</v>
      </c>
      <c r="O8847" s="1">
        <v>63.2</v>
      </c>
      <c r="P8847" s="1">
        <v>1.0</v>
      </c>
    </row>
    <row r="8848">
      <c r="A8848" s="1" t="s">
        <v>29</v>
      </c>
      <c r="B8848" s="1" t="s">
        <v>11242</v>
      </c>
      <c r="C8848" s="2" t="s">
        <v>11125</v>
      </c>
      <c r="D8848" s="1" t="s">
        <v>19</v>
      </c>
      <c r="E8848" s="3" t="str">
        <f>HYPERLINK("https://fyndiq.se/produkt/406117b60bf241a0/", "2-Pack Samsung Galaxy S9 - Härdat glas 9H - Super kvalitet 3D")</f>
        <v>2-Pack Samsung Galaxy S9 - Härdat glas 9H - Super kvalitet 3D</v>
      </c>
      <c r="F8848" s="1" t="s">
        <v>228</v>
      </c>
      <c r="G8848" s="1" t="s">
        <v>229</v>
      </c>
      <c r="H8848" s="1" t="s">
        <v>230</v>
      </c>
      <c r="I8848" s="1" t="s">
        <v>16</v>
      </c>
      <c r="J8848" s="1" t="s">
        <v>23</v>
      </c>
      <c r="K8848" s="1" t="s">
        <v>16</v>
      </c>
      <c r="L8848" s="1" t="s">
        <v>16</v>
      </c>
      <c r="M8848" s="1" t="s">
        <v>16</v>
      </c>
      <c r="N8848" s="1" t="s">
        <v>16</v>
      </c>
      <c r="O8848" s="1">
        <v>63.2</v>
      </c>
      <c r="P8848" s="1">
        <v>1.0</v>
      </c>
    </row>
    <row r="8849">
      <c r="A8849" s="1" t="s">
        <v>29</v>
      </c>
      <c r="B8849" s="1" t="s">
        <v>11243</v>
      </c>
      <c r="C8849" s="2" t="s">
        <v>11125</v>
      </c>
      <c r="D8849" s="1" t="s">
        <v>19</v>
      </c>
      <c r="E884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849" s="1" t="s">
        <v>51</v>
      </c>
      <c r="G8849" s="1" t="s">
        <v>52</v>
      </c>
      <c r="H8849" s="1" t="s">
        <v>53</v>
      </c>
      <c r="I8849" s="1" t="s">
        <v>16</v>
      </c>
      <c r="J8849" s="1" t="s">
        <v>23</v>
      </c>
      <c r="K8849" s="1" t="s">
        <v>16</v>
      </c>
      <c r="L8849" s="1" t="s">
        <v>16</v>
      </c>
      <c r="M8849" s="1" t="s">
        <v>16</v>
      </c>
      <c r="N8849" s="1" t="s">
        <v>16</v>
      </c>
      <c r="O8849" s="1">
        <v>87.2</v>
      </c>
      <c r="P8849" s="1">
        <v>1.0</v>
      </c>
    </row>
    <row r="8850">
      <c r="A8850" s="1" t="s">
        <v>29</v>
      </c>
      <c r="B8850" s="1" t="s">
        <v>11244</v>
      </c>
      <c r="C8850" s="2" t="s">
        <v>11125</v>
      </c>
      <c r="D8850" s="1" t="s">
        <v>19</v>
      </c>
      <c r="E8850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8850" s="1" t="s">
        <v>563</v>
      </c>
      <c r="G8850" s="1" t="s">
        <v>564</v>
      </c>
      <c r="H8850" s="1" t="s">
        <v>565</v>
      </c>
      <c r="I8850" s="1" t="s">
        <v>16</v>
      </c>
      <c r="J8850" s="1" t="s">
        <v>23</v>
      </c>
      <c r="K8850" s="1" t="s">
        <v>16</v>
      </c>
      <c r="L8850" s="1" t="s">
        <v>16</v>
      </c>
      <c r="M8850" s="1" t="s">
        <v>16</v>
      </c>
      <c r="N8850" s="1" t="s">
        <v>16</v>
      </c>
      <c r="O8850" s="1">
        <v>87.2</v>
      </c>
      <c r="P8850" s="1">
        <v>1.0</v>
      </c>
    </row>
    <row r="8851">
      <c r="A8851" s="1" t="s">
        <v>29</v>
      </c>
      <c r="B8851" s="1" t="s">
        <v>11245</v>
      </c>
      <c r="C8851" s="2" t="s">
        <v>11125</v>
      </c>
      <c r="D8851" s="1" t="s">
        <v>19</v>
      </c>
      <c r="E8851" s="3" t="str">
        <f>HYPERLINK("https://fyndiq.se/produkt/76385b5bf26e45ed/", "1-Pack MOTOROLA MOTO E13 Skärmskydd - Härdat Glas 9H - Super kvalitet 3D")</f>
        <v>1-Pack MOTOROLA MOTO E13 Skärmskydd - Härdat Glas 9H - Super kvalitet 3D</v>
      </c>
      <c r="F8851" s="1" t="s">
        <v>11246</v>
      </c>
      <c r="G8851" s="1" t="s">
        <v>11247</v>
      </c>
      <c r="H8851" s="1" t="s">
        <v>11248</v>
      </c>
      <c r="I8851" s="1" t="s">
        <v>1230</v>
      </c>
      <c r="J8851" s="1" t="s">
        <v>9</v>
      </c>
      <c r="K8851" s="2" t="s">
        <v>8311</v>
      </c>
      <c r="L8851" s="1" t="s">
        <v>2602</v>
      </c>
      <c r="M8851" s="1" t="s">
        <v>16</v>
      </c>
      <c r="N8851" s="1" t="s">
        <v>16</v>
      </c>
      <c r="O8851" s="1">
        <v>55.2</v>
      </c>
      <c r="P8851" s="1">
        <v>1.0</v>
      </c>
    </row>
    <row r="8852">
      <c r="A8852" s="1" t="s">
        <v>29</v>
      </c>
      <c r="B8852" s="1" t="s">
        <v>11249</v>
      </c>
      <c r="C8852" s="2" t="s">
        <v>11125</v>
      </c>
      <c r="D8852" s="1" t="s">
        <v>19</v>
      </c>
      <c r="E885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852" s="1" t="s">
        <v>2144</v>
      </c>
      <c r="G8852" s="1" t="s">
        <v>2145</v>
      </c>
      <c r="H8852" s="1" t="s">
        <v>2146</v>
      </c>
      <c r="I8852" s="1" t="s">
        <v>16</v>
      </c>
      <c r="J8852" s="1" t="s">
        <v>23</v>
      </c>
      <c r="K8852" s="1" t="s">
        <v>16</v>
      </c>
      <c r="L8852" s="1" t="s">
        <v>16</v>
      </c>
      <c r="M8852" s="1" t="s">
        <v>16</v>
      </c>
      <c r="N8852" s="1" t="s">
        <v>16</v>
      </c>
      <c r="O8852" s="1">
        <v>63.2</v>
      </c>
      <c r="P8852" s="1">
        <v>1.0</v>
      </c>
    </row>
    <row r="8853">
      <c r="A8853" s="1" t="s">
        <v>29</v>
      </c>
      <c r="B8853" s="1" t="s">
        <v>11250</v>
      </c>
      <c r="C8853" s="2" t="s">
        <v>11125</v>
      </c>
      <c r="D8853" s="1" t="s">
        <v>19</v>
      </c>
      <c r="E8853" s="3" t="str">
        <f>HYPERLINK("https://fyndiq.se/produkt/432d784756a84eff/", "2-Pack Samsung Galaxy S20FE - Härdat Glas-9H -Super kvalitet 3D")</f>
        <v>2-Pack Samsung Galaxy S20FE - Härdat Glas-9H -Super kvalitet 3D</v>
      </c>
      <c r="F8853" s="1" t="s">
        <v>1078</v>
      </c>
      <c r="G8853" s="1" t="s">
        <v>1079</v>
      </c>
      <c r="H8853" s="1" t="s">
        <v>1080</v>
      </c>
      <c r="I8853" s="1" t="s">
        <v>16</v>
      </c>
      <c r="J8853" s="1" t="s">
        <v>23</v>
      </c>
      <c r="K8853" s="1" t="s">
        <v>16</v>
      </c>
      <c r="L8853" s="1" t="s">
        <v>16</v>
      </c>
      <c r="M8853" s="1" t="s">
        <v>16</v>
      </c>
      <c r="N8853" s="1" t="s">
        <v>16</v>
      </c>
      <c r="O8853" s="1">
        <v>63.2</v>
      </c>
      <c r="P8853" s="1">
        <v>1.0</v>
      </c>
    </row>
    <row r="8854">
      <c r="A8854" s="1" t="s">
        <v>29</v>
      </c>
      <c r="B8854" s="1" t="s">
        <v>11251</v>
      </c>
      <c r="C8854" s="2" t="s">
        <v>11252</v>
      </c>
      <c r="D8854" s="1" t="s">
        <v>19</v>
      </c>
      <c r="E8854" s="3" t="str">
        <f>HYPERLINK("https://fyndiq.se/produkt/c6f3e47a88184e8d/", "2-Pack SAMSUNG A55 Skärmskydd - Härdat Glas 9H - Super kvalitet 3D")</f>
        <v>2-Pack SAMSUNG A55 Skärmskydd - Härdat Glas 9H - Super kvalitet 3D</v>
      </c>
      <c r="F8854" s="1" t="s">
        <v>83</v>
      </c>
      <c r="G8854" s="1" t="s">
        <v>84</v>
      </c>
      <c r="H8854" s="1" t="s">
        <v>85</v>
      </c>
      <c r="I8854" s="1" t="s">
        <v>16</v>
      </c>
      <c r="J8854" s="1" t="s">
        <v>23</v>
      </c>
      <c r="K8854" s="1" t="s">
        <v>16</v>
      </c>
      <c r="L8854" s="1" t="s">
        <v>16</v>
      </c>
      <c r="M8854" s="1" t="s">
        <v>16</v>
      </c>
      <c r="N8854" s="1" t="s">
        <v>16</v>
      </c>
      <c r="O8854" s="1">
        <v>63.2</v>
      </c>
      <c r="P8854" s="1">
        <v>1.0</v>
      </c>
    </row>
    <row r="8855">
      <c r="A8855" s="1" t="s">
        <v>29</v>
      </c>
      <c r="B8855" s="1" t="s">
        <v>11253</v>
      </c>
      <c r="C8855" s="2" t="s">
        <v>11252</v>
      </c>
      <c r="D8855" s="1" t="s">
        <v>19</v>
      </c>
      <c r="E8855" s="3" t="str">
        <f>HYPERLINK("https://fyndiq.se/produkt/28799ed0373d40b4/", "2 Pack Galaxy S21 Ultra 5G- Härdat glas 9H - Super kvalitet 3D")</f>
        <v>2 Pack Galaxy S21 Ultra 5G- Härdat glas 9H - Super kvalitet 3D</v>
      </c>
      <c r="F8855" s="1" t="s">
        <v>272</v>
      </c>
      <c r="G8855" s="1" t="s">
        <v>273</v>
      </c>
      <c r="H8855" s="1" t="s">
        <v>274</v>
      </c>
      <c r="I8855" s="1" t="s">
        <v>16</v>
      </c>
      <c r="J8855" s="1" t="s">
        <v>23</v>
      </c>
      <c r="K8855" s="1" t="s">
        <v>16</v>
      </c>
      <c r="L8855" s="1" t="s">
        <v>16</v>
      </c>
      <c r="M8855" s="1" t="s">
        <v>16</v>
      </c>
      <c r="N8855" s="1" t="s">
        <v>16</v>
      </c>
      <c r="O8855" s="1">
        <v>63.2</v>
      </c>
      <c r="P8855" s="1">
        <v>1.0</v>
      </c>
    </row>
    <row r="8856">
      <c r="A8856" s="1" t="s">
        <v>29</v>
      </c>
      <c r="B8856" s="1" t="s">
        <v>11254</v>
      </c>
      <c r="C8856" s="2" t="s">
        <v>11252</v>
      </c>
      <c r="D8856" s="1" t="s">
        <v>19</v>
      </c>
      <c r="E8856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856" s="1" t="s">
        <v>51</v>
      </c>
      <c r="G8856" s="1" t="s">
        <v>52</v>
      </c>
      <c r="H8856" s="1" t="s">
        <v>53</v>
      </c>
      <c r="I8856" s="1" t="s">
        <v>16</v>
      </c>
      <c r="J8856" s="1" t="s">
        <v>23</v>
      </c>
      <c r="K8856" s="1" t="s">
        <v>16</v>
      </c>
      <c r="L8856" s="1" t="s">
        <v>16</v>
      </c>
      <c r="M8856" s="1" t="s">
        <v>16</v>
      </c>
      <c r="N8856" s="1" t="s">
        <v>16</v>
      </c>
      <c r="O8856" s="1">
        <v>87.2</v>
      </c>
      <c r="P8856" s="1">
        <v>1.0</v>
      </c>
    </row>
    <row r="8857">
      <c r="A8857" s="1" t="s">
        <v>29</v>
      </c>
      <c r="B8857" s="1" t="s">
        <v>11255</v>
      </c>
      <c r="C8857" s="2" t="s">
        <v>11252</v>
      </c>
      <c r="D8857" s="1" t="s">
        <v>19</v>
      </c>
      <c r="E885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8857" s="1" t="s">
        <v>183</v>
      </c>
      <c r="G8857" s="1" t="s">
        <v>184</v>
      </c>
      <c r="H8857" s="1" t="s">
        <v>185</v>
      </c>
      <c r="I8857" s="1" t="s">
        <v>16</v>
      </c>
      <c r="J8857" s="1" t="s">
        <v>23</v>
      </c>
      <c r="K8857" s="1" t="s">
        <v>16</v>
      </c>
      <c r="L8857" s="1" t="s">
        <v>16</v>
      </c>
      <c r="M8857" s="1" t="s">
        <v>16</v>
      </c>
      <c r="N8857" s="1" t="s">
        <v>16</v>
      </c>
      <c r="O8857" s="1">
        <v>79.2</v>
      </c>
      <c r="P8857" s="1">
        <v>1.0</v>
      </c>
    </row>
    <row r="8858">
      <c r="A8858" s="1" t="s">
        <v>29</v>
      </c>
      <c r="B8858" s="1" t="s">
        <v>11256</v>
      </c>
      <c r="C8858" s="2" t="s">
        <v>11252</v>
      </c>
      <c r="D8858" s="1" t="s">
        <v>19</v>
      </c>
      <c r="E8858" s="3" t="str">
        <f>HYPERLINK("https://fyndiq.se/produkt/9c156c69278b4c9f/", "Xiaomi 12T Pro - Härdat Glas 9H - Super kvalitet 3D Skärmskydd")</f>
        <v>Xiaomi 12T Pro - Härdat Glas 9H - Super kvalitet 3D Skärmskydd</v>
      </c>
      <c r="F8858" s="1" t="s">
        <v>2808</v>
      </c>
      <c r="G8858" s="1" t="s">
        <v>2809</v>
      </c>
      <c r="H8858" s="1" t="s">
        <v>2810</v>
      </c>
      <c r="I8858" s="1" t="s">
        <v>16</v>
      </c>
      <c r="J8858" s="1" t="s">
        <v>23</v>
      </c>
      <c r="K8858" s="1" t="s">
        <v>16</v>
      </c>
      <c r="L8858" s="1" t="s">
        <v>16</v>
      </c>
      <c r="M8858" s="1" t="s">
        <v>16</v>
      </c>
      <c r="N8858" s="1" t="s">
        <v>16</v>
      </c>
      <c r="O8858" s="1">
        <v>55.2</v>
      </c>
      <c r="P8858" s="1">
        <v>1.0</v>
      </c>
    </row>
    <row r="8859">
      <c r="A8859" s="1" t="s">
        <v>29</v>
      </c>
      <c r="B8859" s="1" t="s">
        <v>11257</v>
      </c>
      <c r="C8859" s="2" t="s">
        <v>11252</v>
      </c>
      <c r="D8859" s="1" t="s">
        <v>19</v>
      </c>
      <c r="E8859" s="3" t="str">
        <f>HYPERLINK("https://fyndiq.se/produkt/acecbda921d14ae6/", "2 Pack Samsung Galaxy A70 - Härdat Glas 9H - Super Kvalitet 3D")</f>
        <v>2 Pack Samsung Galaxy A70 - Härdat Glas 9H - Super Kvalitet 3D</v>
      </c>
      <c r="F8859" s="1" t="s">
        <v>327</v>
      </c>
      <c r="G8859" s="1" t="s">
        <v>328</v>
      </c>
      <c r="H8859" s="1" t="s">
        <v>329</v>
      </c>
      <c r="I8859" s="1" t="s">
        <v>16</v>
      </c>
      <c r="J8859" s="1" t="s">
        <v>23</v>
      </c>
      <c r="K8859" s="1" t="s">
        <v>16</v>
      </c>
      <c r="L8859" s="1" t="s">
        <v>16</v>
      </c>
      <c r="M8859" s="1" t="s">
        <v>16</v>
      </c>
      <c r="N8859" s="1" t="s">
        <v>16</v>
      </c>
      <c r="O8859" s="1">
        <v>63.2</v>
      </c>
      <c r="P8859" s="1">
        <v>1.0</v>
      </c>
    </row>
    <row r="8860">
      <c r="A8860" s="1" t="s">
        <v>29</v>
      </c>
      <c r="B8860" s="1" t="s">
        <v>11258</v>
      </c>
      <c r="C8860" s="2" t="s">
        <v>11252</v>
      </c>
      <c r="D8860" s="1" t="s">
        <v>19</v>
      </c>
      <c r="E886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860" s="1" t="s">
        <v>258</v>
      </c>
      <c r="G8860" s="1" t="s">
        <v>259</v>
      </c>
      <c r="H8860" s="1" t="s">
        <v>260</v>
      </c>
      <c r="I8860" s="1" t="s">
        <v>16</v>
      </c>
      <c r="J8860" s="1" t="s">
        <v>23</v>
      </c>
      <c r="K8860" s="1" t="s">
        <v>16</v>
      </c>
      <c r="L8860" s="1" t="s">
        <v>16</v>
      </c>
      <c r="M8860" s="1" t="s">
        <v>16</v>
      </c>
      <c r="N8860" s="1" t="s">
        <v>16</v>
      </c>
      <c r="O8860" s="1">
        <v>63.2</v>
      </c>
      <c r="P8860" s="1">
        <v>1.0</v>
      </c>
    </row>
    <row r="8861">
      <c r="A8861" s="1" t="s">
        <v>29</v>
      </c>
      <c r="B8861" s="1" t="s">
        <v>11259</v>
      </c>
      <c r="C8861" s="2" t="s">
        <v>11252</v>
      </c>
      <c r="D8861" s="1" t="s">
        <v>19</v>
      </c>
      <c r="E8861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8861" s="1" t="s">
        <v>2035</v>
      </c>
      <c r="G8861" s="1" t="s">
        <v>2036</v>
      </c>
      <c r="H8861" s="1" t="s">
        <v>2037</v>
      </c>
      <c r="I8861" s="1" t="s">
        <v>16</v>
      </c>
      <c r="J8861" s="1" t="s">
        <v>23</v>
      </c>
      <c r="K8861" s="1" t="s">
        <v>16</v>
      </c>
      <c r="L8861" s="1" t="s">
        <v>16</v>
      </c>
      <c r="M8861" s="1" t="s">
        <v>16</v>
      </c>
      <c r="N8861" s="1" t="s">
        <v>16</v>
      </c>
      <c r="O8861" s="1">
        <v>55.2</v>
      </c>
      <c r="P8861" s="1">
        <v>1.0</v>
      </c>
    </row>
    <row r="8862">
      <c r="A8862" s="1" t="s">
        <v>29</v>
      </c>
      <c r="B8862" s="1" t="s">
        <v>11260</v>
      </c>
      <c r="C8862" s="2" t="s">
        <v>11252</v>
      </c>
      <c r="D8862" s="1" t="s">
        <v>19</v>
      </c>
      <c r="E886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862" s="1" t="s">
        <v>51</v>
      </c>
      <c r="G8862" s="1" t="s">
        <v>52</v>
      </c>
      <c r="H8862" s="1" t="s">
        <v>53</v>
      </c>
      <c r="I8862" s="1" t="s">
        <v>16</v>
      </c>
      <c r="J8862" s="1" t="s">
        <v>23</v>
      </c>
      <c r="K8862" s="1" t="s">
        <v>16</v>
      </c>
      <c r="L8862" s="1" t="s">
        <v>16</v>
      </c>
      <c r="M8862" s="1" t="s">
        <v>16</v>
      </c>
      <c r="N8862" s="1" t="s">
        <v>16</v>
      </c>
      <c r="O8862" s="1">
        <v>87.2</v>
      </c>
      <c r="P8862" s="1">
        <v>1.0</v>
      </c>
    </row>
    <row r="8863">
      <c r="A8863" s="1" t="s">
        <v>29</v>
      </c>
      <c r="B8863" s="1" t="s">
        <v>11261</v>
      </c>
      <c r="C8863" s="2" t="s">
        <v>11252</v>
      </c>
      <c r="D8863" s="1" t="s">
        <v>19</v>
      </c>
      <c r="E8863" s="3" t="str">
        <f>HYPERLINK("https://fyndiq.se/produkt/6260fb6b96c349fe/", "Samsung S9 plus 3D rundat härdat glasfodral")</f>
        <v>Samsung S9 plus 3D rundat härdat glasfodral</v>
      </c>
      <c r="F8863" s="1" t="s">
        <v>1105</v>
      </c>
      <c r="G8863" s="1" t="s">
        <v>1106</v>
      </c>
      <c r="H8863" s="1" t="s">
        <v>1107</v>
      </c>
      <c r="I8863" s="1" t="s">
        <v>16</v>
      </c>
      <c r="J8863" s="1" t="s">
        <v>23</v>
      </c>
      <c r="K8863" s="1" t="s">
        <v>16</v>
      </c>
      <c r="L8863" s="1" t="s">
        <v>16</v>
      </c>
      <c r="M8863" s="1" t="s">
        <v>16</v>
      </c>
      <c r="N8863" s="1" t="s">
        <v>16</v>
      </c>
      <c r="O8863" s="1">
        <v>55.2</v>
      </c>
      <c r="P8863" s="1">
        <v>1.0</v>
      </c>
    </row>
    <row r="8864">
      <c r="A8864" s="1" t="s">
        <v>29</v>
      </c>
      <c r="B8864" s="1" t="s">
        <v>11262</v>
      </c>
      <c r="C8864" s="2" t="s">
        <v>11252</v>
      </c>
      <c r="D8864" s="1" t="s">
        <v>19</v>
      </c>
      <c r="E8864" s="3" t="str">
        <f>HYPERLINK("https://fyndiq.se/produkt/406117b60bf241a0/", "2-Pack Samsung Galaxy S9 - Härdat glas 9H - Super kvalitet 3D")</f>
        <v>2-Pack Samsung Galaxy S9 - Härdat glas 9H - Super kvalitet 3D</v>
      </c>
      <c r="F8864" s="1" t="s">
        <v>228</v>
      </c>
      <c r="G8864" s="1" t="s">
        <v>229</v>
      </c>
      <c r="H8864" s="1" t="s">
        <v>230</v>
      </c>
      <c r="I8864" s="1" t="s">
        <v>16</v>
      </c>
      <c r="J8864" s="1" t="s">
        <v>23</v>
      </c>
      <c r="K8864" s="1" t="s">
        <v>16</v>
      </c>
      <c r="L8864" s="1" t="s">
        <v>16</v>
      </c>
      <c r="M8864" s="1" t="s">
        <v>16</v>
      </c>
      <c r="N8864" s="1" t="s">
        <v>16</v>
      </c>
      <c r="O8864" s="1">
        <v>63.2</v>
      </c>
      <c r="P8864" s="1">
        <v>1.0</v>
      </c>
    </row>
    <row r="8865">
      <c r="A8865" s="1" t="s">
        <v>29</v>
      </c>
      <c r="B8865" s="1" t="s">
        <v>11263</v>
      </c>
      <c r="C8865" s="2" t="s">
        <v>11252</v>
      </c>
      <c r="D8865" s="1" t="s">
        <v>19</v>
      </c>
      <c r="E8865" s="3" t="str">
        <f t="shared" ref="E8865:E8866" si="210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865" s="1" t="s">
        <v>51</v>
      </c>
      <c r="G8865" s="1" t="s">
        <v>52</v>
      </c>
      <c r="H8865" s="1" t="s">
        <v>53</v>
      </c>
      <c r="I8865" s="1" t="s">
        <v>1230</v>
      </c>
      <c r="J8865" s="1" t="s">
        <v>23</v>
      </c>
      <c r="K8865" s="1" t="s">
        <v>16</v>
      </c>
      <c r="L8865" s="1" t="s">
        <v>16</v>
      </c>
      <c r="M8865" s="1" t="s">
        <v>16</v>
      </c>
      <c r="N8865" s="1" t="s">
        <v>16</v>
      </c>
      <c r="O8865" s="1">
        <v>87.2</v>
      </c>
      <c r="P8865" s="1">
        <v>1.0</v>
      </c>
    </row>
    <row r="8866">
      <c r="A8866" s="1" t="s">
        <v>29</v>
      </c>
      <c r="B8866" s="1" t="s">
        <v>11264</v>
      </c>
      <c r="C8866" s="2" t="s">
        <v>11252</v>
      </c>
      <c r="D8866" s="1" t="s">
        <v>19</v>
      </c>
      <c r="E8866" s="3" t="str">
        <f t="shared" si="210"/>
        <v>2-Pack SAMSUNG S24 PLUS 5G Skärmskydd &amp; 1-Pack linsskydd - Härdat Glas 9H - Super kvalitet 3D</v>
      </c>
      <c r="F8866" s="1" t="s">
        <v>51</v>
      </c>
      <c r="G8866" s="1" t="s">
        <v>52</v>
      </c>
      <c r="H8866" s="1" t="s">
        <v>53</v>
      </c>
      <c r="I8866" s="1" t="s">
        <v>16</v>
      </c>
      <c r="J8866" s="1" t="s">
        <v>23</v>
      </c>
      <c r="K8866" s="1" t="s">
        <v>16</v>
      </c>
      <c r="L8866" s="1" t="s">
        <v>16</v>
      </c>
      <c r="M8866" s="1" t="s">
        <v>16</v>
      </c>
      <c r="N8866" s="1" t="s">
        <v>16</v>
      </c>
      <c r="O8866" s="1">
        <v>87.2</v>
      </c>
      <c r="P8866" s="1">
        <v>1.0</v>
      </c>
    </row>
    <row r="8867">
      <c r="A8867" s="1" t="s">
        <v>29</v>
      </c>
      <c r="B8867" s="1" t="s">
        <v>11265</v>
      </c>
      <c r="C8867" s="2" t="s">
        <v>11252</v>
      </c>
      <c r="D8867" s="1" t="s">
        <v>19</v>
      </c>
      <c r="E8867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8867" s="1" t="s">
        <v>3794</v>
      </c>
      <c r="G8867" s="1" t="s">
        <v>3795</v>
      </c>
      <c r="H8867" s="1" t="s">
        <v>3796</v>
      </c>
      <c r="I8867" s="1" t="s">
        <v>16</v>
      </c>
      <c r="J8867" s="1" t="s">
        <v>23</v>
      </c>
      <c r="K8867" s="1" t="s">
        <v>16</v>
      </c>
      <c r="L8867" s="1" t="s">
        <v>16</v>
      </c>
      <c r="M8867" s="1" t="s">
        <v>16</v>
      </c>
      <c r="N8867" s="1" t="s">
        <v>16</v>
      </c>
      <c r="O8867" s="1">
        <v>135.2</v>
      </c>
      <c r="P8867" s="1">
        <v>1.0</v>
      </c>
    </row>
    <row r="8868">
      <c r="A8868" s="1" t="s">
        <v>29</v>
      </c>
      <c r="B8868" s="1" t="s">
        <v>11266</v>
      </c>
      <c r="C8868" s="2" t="s">
        <v>11252</v>
      </c>
      <c r="D8868" s="1" t="s">
        <v>19</v>
      </c>
      <c r="E8868" s="3" t="str">
        <f>HYPERLINK("https://fyndiq.se/produkt/070a202582a44b59/", "2 Pack Samsung Watch 40mm - Härdat glas 9H - Super kvalitet")</f>
        <v>2 Pack Samsung Watch 40mm - Härdat glas 9H - Super kvalitet</v>
      </c>
      <c r="F8868" s="1" t="s">
        <v>3704</v>
      </c>
      <c r="G8868" s="1" t="s">
        <v>3705</v>
      </c>
      <c r="H8868" s="1" t="s">
        <v>3706</v>
      </c>
      <c r="I8868" s="1" t="s">
        <v>16</v>
      </c>
      <c r="J8868" s="1" t="s">
        <v>23</v>
      </c>
      <c r="K8868" s="1" t="s">
        <v>16</v>
      </c>
      <c r="L8868" s="1" t="s">
        <v>16</v>
      </c>
      <c r="M8868" s="1" t="s">
        <v>16</v>
      </c>
      <c r="N8868" s="1" t="s">
        <v>16</v>
      </c>
      <c r="O8868" s="1">
        <v>63.2</v>
      </c>
      <c r="P8868" s="1">
        <v>1.0</v>
      </c>
    </row>
    <row r="8869">
      <c r="A8869" s="1" t="s">
        <v>29</v>
      </c>
      <c r="B8869" s="1" t="s">
        <v>11267</v>
      </c>
      <c r="C8869" s="2" t="s">
        <v>11252</v>
      </c>
      <c r="D8869" s="1" t="s">
        <v>19</v>
      </c>
      <c r="E8869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8869" s="1" t="s">
        <v>1593</v>
      </c>
      <c r="G8869" s="1" t="s">
        <v>1594</v>
      </c>
      <c r="H8869" s="1" t="s">
        <v>1595</v>
      </c>
      <c r="I8869" s="1" t="s">
        <v>16</v>
      </c>
      <c r="J8869" s="1" t="s">
        <v>23</v>
      </c>
      <c r="K8869" s="1" t="s">
        <v>16</v>
      </c>
      <c r="L8869" s="1" t="s">
        <v>16</v>
      </c>
      <c r="M8869" s="1" t="s">
        <v>16</v>
      </c>
      <c r="N8869" s="1" t="s">
        <v>16</v>
      </c>
      <c r="O8869" s="1">
        <v>79.2</v>
      </c>
      <c r="P8869" s="1">
        <v>1.0</v>
      </c>
    </row>
    <row r="8870">
      <c r="A8870" s="1" t="s">
        <v>29</v>
      </c>
      <c r="B8870" s="1" t="s">
        <v>11268</v>
      </c>
      <c r="C8870" s="2" t="s">
        <v>11252</v>
      </c>
      <c r="D8870" s="1" t="s">
        <v>19</v>
      </c>
      <c r="E8870" s="3" t="str">
        <f>HYPERLINK("https://fyndiq.se/produkt/0bb9f59d6f674520/", "iPhone XS Max - 9H Härdat Glass - Super kvalitet 3D Skärmskydd")</f>
        <v>iPhone XS Max - 9H Härdat Glass - Super kvalitet 3D Skärmskydd</v>
      </c>
      <c r="F8870" s="1" t="s">
        <v>3657</v>
      </c>
      <c r="G8870" s="1" t="s">
        <v>3658</v>
      </c>
      <c r="H8870" s="1" t="s">
        <v>3659</v>
      </c>
      <c r="I8870" s="1" t="s">
        <v>16</v>
      </c>
      <c r="J8870" s="1" t="s">
        <v>23</v>
      </c>
      <c r="K8870" s="1" t="s">
        <v>16</v>
      </c>
      <c r="L8870" s="1" t="s">
        <v>16</v>
      </c>
      <c r="M8870" s="1" t="s">
        <v>16</v>
      </c>
      <c r="N8870" s="1" t="s">
        <v>16</v>
      </c>
      <c r="O8870" s="1">
        <v>39.2</v>
      </c>
      <c r="P8870" s="1">
        <v>1.0</v>
      </c>
    </row>
    <row r="8871">
      <c r="A8871" s="1" t="s">
        <v>29</v>
      </c>
      <c r="B8871" s="1" t="s">
        <v>11269</v>
      </c>
      <c r="C8871" s="2" t="s">
        <v>11252</v>
      </c>
      <c r="D8871" s="1" t="s">
        <v>19</v>
      </c>
      <c r="E8871" s="3" t="str">
        <f>HYPERLINK("https://fyndiq.se/produkt/f15b82570d4144d0/", "2-Pack Apple Watch 41mm – Härdat glas 9H – Super kvalitet 3D")</f>
        <v>2-Pack Apple Watch 41mm – Härdat glas 9H – Super kvalitet 3D</v>
      </c>
      <c r="F8871" s="1" t="s">
        <v>144</v>
      </c>
      <c r="G8871" s="1" t="s">
        <v>145</v>
      </c>
      <c r="H8871" s="1" t="s">
        <v>146</v>
      </c>
      <c r="I8871" s="1" t="s">
        <v>16</v>
      </c>
      <c r="J8871" s="1" t="s">
        <v>23</v>
      </c>
      <c r="K8871" s="1" t="s">
        <v>16</v>
      </c>
      <c r="L8871" s="1" t="s">
        <v>16</v>
      </c>
      <c r="M8871" s="1" t="s">
        <v>16</v>
      </c>
      <c r="N8871" s="1" t="s">
        <v>16</v>
      </c>
      <c r="O8871" s="1">
        <v>55.2</v>
      </c>
      <c r="P8871" s="1">
        <v>1.0</v>
      </c>
    </row>
    <row r="8872">
      <c r="A8872" s="1" t="s">
        <v>29</v>
      </c>
      <c r="B8872" s="1" t="s">
        <v>11270</v>
      </c>
      <c r="C8872" s="2" t="s">
        <v>11252</v>
      </c>
      <c r="D8872" s="1" t="s">
        <v>19</v>
      </c>
      <c r="E8872" s="3" t="str">
        <f>HYPERLINK("https://fyndiq.se/produkt/22b35be900644ece/", "1-Pack Samsung A55 Skärmskydd i Härdat Glas")</f>
        <v>1-Pack Samsung A55 Skärmskydd i Härdat Glas</v>
      </c>
      <c r="F8872" s="1" t="s">
        <v>120</v>
      </c>
      <c r="G8872" s="1" t="s">
        <v>121</v>
      </c>
      <c r="H8872" s="1" t="s">
        <v>122</v>
      </c>
      <c r="I8872" s="1" t="s">
        <v>16</v>
      </c>
      <c r="J8872" s="1" t="s">
        <v>23</v>
      </c>
      <c r="K8872" s="1" t="s">
        <v>16</v>
      </c>
      <c r="L8872" s="1" t="s">
        <v>16</v>
      </c>
      <c r="M8872" s="1" t="s">
        <v>16</v>
      </c>
      <c r="N8872" s="1" t="s">
        <v>16</v>
      </c>
      <c r="O8872" s="1">
        <v>55.2</v>
      </c>
      <c r="P8872" s="1">
        <v>1.0</v>
      </c>
    </row>
    <row r="8873">
      <c r="A8873" s="1" t="s">
        <v>29</v>
      </c>
      <c r="B8873" s="1" t="s">
        <v>11271</v>
      </c>
      <c r="C8873" s="2" t="s">
        <v>11252</v>
      </c>
      <c r="D8873" s="1" t="s">
        <v>19</v>
      </c>
      <c r="E8873" s="3" t="str">
        <f>HYPERLINK("https://fyndiq.se/produkt/1680a3aea19a4558/", "2-Pack Samsung S20 Skärmskydd - Härdat Glas 9H - Super kvalitet 3D")</f>
        <v>2-Pack Samsung S20 Skärmskydd - Härdat Glas 9H - Super kvalitet 3D</v>
      </c>
      <c r="F8873" s="1" t="s">
        <v>755</v>
      </c>
      <c r="G8873" s="1" t="s">
        <v>756</v>
      </c>
      <c r="H8873" s="1" t="s">
        <v>757</v>
      </c>
      <c r="I8873" s="1" t="s">
        <v>16</v>
      </c>
      <c r="J8873" s="1" t="s">
        <v>23</v>
      </c>
      <c r="K8873" s="1" t="s">
        <v>16</v>
      </c>
      <c r="L8873" s="1" t="s">
        <v>16</v>
      </c>
      <c r="M8873" s="1" t="s">
        <v>16</v>
      </c>
      <c r="N8873" s="1" t="s">
        <v>16</v>
      </c>
      <c r="O8873" s="1">
        <v>63.2</v>
      </c>
      <c r="P8873" s="1">
        <v>1.0</v>
      </c>
    </row>
    <row r="8874">
      <c r="A8874" s="1" t="s">
        <v>29</v>
      </c>
      <c r="B8874" s="1" t="s">
        <v>11272</v>
      </c>
      <c r="C8874" s="2" t="s">
        <v>11252</v>
      </c>
      <c r="D8874" s="1" t="s">
        <v>19</v>
      </c>
      <c r="E8874" s="3" t="str">
        <f>HYPERLINK("https://fyndiq.se/produkt/17eb3a8226844bc8/", "2-Pack Sony Xperia 1 III - Härdat glas 9H - Super Kvalitet 3D")</f>
        <v>2-Pack Sony Xperia 1 III - Härdat glas 9H - Super Kvalitet 3D</v>
      </c>
      <c r="F8874" s="1" t="s">
        <v>2344</v>
      </c>
      <c r="G8874" s="1" t="s">
        <v>2345</v>
      </c>
      <c r="H8874" s="1" t="s">
        <v>2346</v>
      </c>
      <c r="I8874" s="1" t="s">
        <v>16</v>
      </c>
      <c r="J8874" s="1" t="s">
        <v>23</v>
      </c>
      <c r="K8874" s="1" t="s">
        <v>16</v>
      </c>
      <c r="L8874" s="1" t="s">
        <v>16</v>
      </c>
      <c r="M8874" s="1" t="s">
        <v>16</v>
      </c>
      <c r="N8874" s="1" t="s">
        <v>16</v>
      </c>
      <c r="O8874" s="1">
        <v>63.2</v>
      </c>
      <c r="P8874" s="1">
        <v>1.0</v>
      </c>
    </row>
    <row r="8875">
      <c r="A8875" s="1" t="s">
        <v>29</v>
      </c>
      <c r="B8875" s="1" t="s">
        <v>11273</v>
      </c>
      <c r="C8875" s="2" t="s">
        <v>11252</v>
      </c>
      <c r="D8875" s="1" t="s">
        <v>19</v>
      </c>
      <c r="E8875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8875" s="1" t="s">
        <v>2411</v>
      </c>
      <c r="G8875" s="1" t="s">
        <v>2412</v>
      </c>
      <c r="H8875" s="1" t="s">
        <v>2413</v>
      </c>
      <c r="I8875" s="1" t="s">
        <v>16</v>
      </c>
      <c r="J8875" s="1" t="s">
        <v>23</v>
      </c>
      <c r="K8875" s="1" t="s">
        <v>16</v>
      </c>
      <c r="L8875" s="1" t="s">
        <v>16</v>
      </c>
      <c r="M8875" s="1" t="s">
        <v>16</v>
      </c>
      <c r="N8875" s="1" t="s">
        <v>16</v>
      </c>
      <c r="O8875" s="1">
        <v>63.2</v>
      </c>
      <c r="P8875" s="1">
        <v>1.0</v>
      </c>
    </row>
    <row r="8876">
      <c r="A8876" s="1" t="s">
        <v>29</v>
      </c>
      <c r="B8876" s="1" t="s">
        <v>11274</v>
      </c>
      <c r="C8876" s="2" t="s">
        <v>11252</v>
      </c>
      <c r="D8876" s="1" t="s">
        <v>19</v>
      </c>
      <c r="E887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876" s="1" t="s">
        <v>760</v>
      </c>
      <c r="G8876" s="1" t="s">
        <v>761</v>
      </c>
      <c r="H8876" s="1" t="s">
        <v>762</v>
      </c>
      <c r="I8876" s="1" t="s">
        <v>16</v>
      </c>
      <c r="J8876" s="1" t="s">
        <v>23</v>
      </c>
      <c r="K8876" s="1" t="s">
        <v>16</v>
      </c>
      <c r="L8876" s="1" t="s">
        <v>16</v>
      </c>
      <c r="M8876" s="1" t="s">
        <v>16</v>
      </c>
      <c r="N8876" s="1" t="s">
        <v>16</v>
      </c>
      <c r="O8876" s="1">
        <v>63.2</v>
      </c>
      <c r="P8876" s="1">
        <v>1.0</v>
      </c>
    </row>
    <row r="8877">
      <c r="A8877" s="1" t="s">
        <v>29</v>
      </c>
      <c r="B8877" s="1" t="s">
        <v>11275</v>
      </c>
      <c r="C8877" s="2" t="s">
        <v>11252</v>
      </c>
      <c r="D8877" s="1" t="s">
        <v>19</v>
      </c>
      <c r="E8877" s="3" t="str">
        <f>HYPERLINK("https://fyndiq.se/produkt/abcb18d2b1094266/", "2 Pack Samsung S21 5G - Härdat Glas 9H - Super Kvalitet 3D")</f>
        <v>2 Pack Samsung S21 5G - Härdat Glas 9H - Super Kvalitet 3D</v>
      </c>
      <c r="F8877" s="1" t="s">
        <v>2719</v>
      </c>
      <c r="G8877" s="1" t="s">
        <v>2720</v>
      </c>
      <c r="H8877" s="1" t="s">
        <v>2721</v>
      </c>
      <c r="I8877" s="1" t="s">
        <v>16</v>
      </c>
      <c r="J8877" s="1" t="s">
        <v>23</v>
      </c>
      <c r="K8877" s="1" t="s">
        <v>16</v>
      </c>
      <c r="L8877" s="1" t="s">
        <v>16</v>
      </c>
      <c r="M8877" s="1" t="s">
        <v>16</v>
      </c>
      <c r="N8877" s="1" t="s">
        <v>16</v>
      </c>
      <c r="O8877" s="1">
        <v>63.2</v>
      </c>
      <c r="P8877" s="1">
        <v>1.0</v>
      </c>
    </row>
    <row r="8878">
      <c r="A8878" s="1" t="s">
        <v>29</v>
      </c>
      <c r="B8878" s="1" t="s">
        <v>11276</v>
      </c>
      <c r="C8878" s="2" t="s">
        <v>11252</v>
      </c>
      <c r="D8878" s="1" t="s">
        <v>19</v>
      </c>
      <c r="E8878" s="3" t="str">
        <f>HYPERLINK("https://fyndiq.se/produkt/c64bbbf107e34309/", "2-Pack Huawei P30 - Härdat glas 9H – 3D Super kvalitet")</f>
        <v>2-Pack Huawei P30 - Härdat glas 9H – 3D Super kvalitet</v>
      </c>
      <c r="F8878" s="1" t="s">
        <v>845</v>
      </c>
      <c r="G8878" s="1" t="s">
        <v>846</v>
      </c>
      <c r="H8878" s="1" t="s">
        <v>847</v>
      </c>
      <c r="I8878" s="1" t="s">
        <v>16</v>
      </c>
      <c r="J8878" s="1" t="s">
        <v>23</v>
      </c>
      <c r="K8878" s="1" t="s">
        <v>16</v>
      </c>
      <c r="L8878" s="1" t="s">
        <v>16</v>
      </c>
      <c r="M8878" s="1" t="s">
        <v>16</v>
      </c>
      <c r="N8878" s="1" t="s">
        <v>16</v>
      </c>
      <c r="O8878" s="1">
        <v>63.2</v>
      </c>
      <c r="P8878" s="1">
        <v>1.0</v>
      </c>
    </row>
    <row r="8879">
      <c r="A8879" s="1" t="s">
        <v>29</v>
      </c>
      <c r="B8879" s="1" t="s">
        <v>11277</v>
      </c>
      <c r="C8879" s="2" t="s">
        <v>11252</v>
      </c>
      <c r="D8879" s="1" t="s">
        <v>19</v>
      </c>
      <c r="E8879" s="3" t="str">
        <f>HYPERLINK("https://fyndiq.se/produkt/9e488e35f28b4b0b/", "2-Pack GOOGLE PIXEL 6A Skärmskydd - Härdat Glas 9H - Super kvalitet 3D")</f>
        <v>2-Pack GOOGLE PIXEL 6A Skärmskydd - Härdat Glas 9H - Super kvalitet 3D</v>
      </c>
      <c r="F8879" s="1" t="s">
        <v>196</v>
      </c>
      <c r="G8879" s="1" t="s">
        <v>197</v>
      </c>
      <c r="H8879" s="1" t="s">
        <v>198</v>
      </c>
      <c r="I8879" s="1" t="s">
        <v>16</v>
      </c>
      <c r="J8879" s="1" t="s">
        <v>23</v>
      </c>
      <c r="K8879" s="1" t="s">
        <v>16</v>
      </c>
      <c r="L8879" s="1" t="s">
        <v>16</v>
      </c>
      <c r="M8879" s="1" t="s">
        <v>16</v>
      </c>
      <c r="N8879" s="1" t="s">
        <v>16</v>
      </c>
      <c r="O8879" s="1">
        <v>63.2</v>
      </c>
      <c r="P8879" s="1">
        <v>1.0</v>
      </c>
    </row>
    <row r="8880">
      <c r="A8880" s="1" t="s">
        <v>29</v>
      </c>
      <c r="B8880" s="1" t="s">
        <v>11278</v>
      </c>
      <c r="C8880" s="2" t="s">
        <v>11252</v>
      </c>
      <c r="D8880" s="1" t="s">
        <v>19</v>
      </c>
      <c r="E888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880" s="1" t="s">
        <v>813</v>
      </c>
      <c r="G8880" s="1" t="s">
        <v>814</v>
      </c>
      <c r="H8880" s="1" t="s">
        <v>815</v>
      </c>
      <c r="I8880" s="1" t="s">
        <v>16</v>
      </c>
      <c r="J8880" s="1" t="s">
        <v>23</v>
      </c>
      <c r="K8880" s="1" t="s">
        <v>16</v>
      </c>
      <c r="L8880" s="1" t="s">
        <v>16</v>
      </c>
      <c r="M8880" s="1" t="s">
        <v>16</v>
      </c>
      <c r="N8880" s="1" t="s">
        <v>16</v>
      </c>
      <c r="O8880" s="1">
        <v>63.2</v>
      </c>
      <c r="P8880" s="1">
        <v>1.0</v>
      </c>
    </row>
    <row r="8881">
      <c r="A8881" s="1" t="s">
        <v>29</v>
      </c>
      <c r="B8881" s="1" t="s">
        <v>11279</v>
      </c>
      <c r="C8881" s="2" t="s">
        <v>11252</v>
      </c>
      <c r="D8881" s="1" t="s">
        <v>19</v>
      </c>
      <c r="E8881" s="3" t="str">
        <f>HYPERLINK("https://fyndiq.se/produkt/0e307b9ae7aa40cf/", "2-Pack Linsskydd Samsung Galaxy S23 Ultra - Härdat Glas 9H - Super 3D Linsskydd")</f>
        <v>2-Pack Linsskydd Samsung Galaxy S23 Ultra - Härdat Glas 9H - Super 3D Linsskydd</v>
      </c>
      <c r="F8881" s="1" t="s">
        <v>11280</v>
      </c>
      <c r="G8881" s="1" t="s">
        <v>11281</v>
      </c>
      <c r="H8881" s="1" t="s">
        <v>11282</v>
      </c>
      <c r="I8881" s="1" t="s">
        <v>16</v>
      </c>
      <c r="J8881" s="1" t="s">
        <v>23</v>
      </c>
      <c r="K8881" s="1" t="s">
        <v>16</v>
      </c>
      <c r="L8881" s="1" t="s">
        <v>16</v>
      </c>
      <c r="M8881" s="1" t="s">
        <v>16</v>
      </c>
      <c r="N8881" s="1" t="s">
        <v>16</v>
      </c>
      <c r="O8881" s="1">
        <v>63.2</v>
      </c>
      <c r="P8881" s="1">
        <v>1.0</v>
      </c>
    </row>
    <row r="8882">
      <c r="A8882" s="1" t="s">
        <v>29</v>
      </c>
      <c r="B8882" s="1" t="s">
        <v>11283</v>
      </c>
      <c r="C8882" s="2" t="s">
        <v>11252</v>
      </c>
      <c r="D8882" s="1" t="s">
        <v>19</v>
      </c>
      <c r="E8882" s="3" t="str">
        <f>HYPERLINK("https://fyndiq.se/produkt/56c72c0ba5f749b5/", "2-Pack SAMSUNG S24 Skärmskydd - Härdat Glas 9H - Super kvalitet 3D")</f>
        <v>2-Pack SAMSUNG S24 Skärmskydd - Härdat Glas 9H - Super kvalitet 3D</v>
      </c>
      <c r="F8882" s="1" t="s">
        <v>263</v>
      </c>
      <c r="G8882" s="1" t="s">
        <v>264</v>
      </c>
      <c r="H8882" s="1" t="s">
        <v>265</v>
      </c>
      <c r="I8882" s="1" t="s">
        <v>16</v>
      </c>
      <c r="J8882" s="1" t="s">
        <v>23</v>
      </c>
      <c r="K8882" s="1" t="s">
        <v>16</v>
      </c>
      <c r="L8882" s="1" t="s">
        <v>16</v>
      </c>
      <c r="M8882" s="1" t="s">
        <v>16</v>
      </c>
      <c r="N8882" s="1" t="s">
        <v>16</v>
      </c>
      <c r="O8882" s="1">
        <v>63.2</v>
      </c>
      <c r="P8882" s="1">
        <v>1.0</v>
      </c>
    </row>
    <row r="8883">
      <c r="A8883" s="1" t="s">
        <v>29</v>
      </c>
      <c r="B8883" s="1" t="s">
        <v>11284</v>
      </c>
      <c r="C8883" s="2" t="s">
        <v>11252</v>
      </c>
      <c r="D8883" s="1" t="s">
        <v>19</v>
      </c>
      <c r="E888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883" s="1" t="s">
        <v>539</v>
      </c>
      <c r="G8883" s="1" t="s">
        <v>540</v>
      </c>
      <c r="H8883" s="1" t="s">
        <v>541</v>
      </c>
      <c r="I8883" s="1" t="s">
        <v>16</v>
      </c>
      <c r="J8883" s="1" t="s">
        <v>23</v>
      </c>
      <c r="K8883" s="1" t="s">
        <v>16</v>
      </c>
      <c r="L8883" s="1" t="s">
        <v>16</v>
      </c>
      <c r="M8883" s="1" t="s">
        <v>16</v>
      </c>
      <c r="N8883" s="1" t="s">
        <v>16</v>
      </c>
      <c r="O8883" s="1">
        <v>79.2</v>
      </c>
      <c r="P8883" s="1">
        <v>1.0</v>
      </c>
    </row>
    <row r="8884">
      <c r="A8884" s="1" t="s">
        <v>29</v>
      </c>
      <c r="B8884" s="1" t="s">
        <v>11285</v>
      </c>
      <c r="C8884" s="2" t="s">
        <v>11252</v>
      </c>
      <c r="D8884" s="1" t="s">
        <v>19</v>
      </c>
      <c r="E888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884" s="1" t="s">
        <v>614</v>
      </c>
      <c r="G8884" s="1" t="s">
        <v>615</v>
      </c>
      <c r="H8884" s="1" t="s">
        <v>616</v>
      </c>
      <c r="I8884" s="1" t="s">
        <v>1311</v>
      </c>
      <c r="J8884" s="1" t="s">
        <v>23</v>
      </c>
      <c r="K8884" s="1" t="s">
        <v>16</v>
      </c>
      <c r="L8884" s="1" t="s">
        <v>16</v>
      </c>
      <c r="M8884" s="1" t="s">
        <v>16</v>
      </c>
      <c r="N8884" s="1" t="s">
        <v>16</v>
      </c>
      <c r="O8884" s="1">
        <v>71.2</v>
      </c>
      <c r="P8884" s="1">
        <v>1.0</v>
      </c>
    </row>
    <row r="8885">
      <c r="A8885" s="1" t="s">
        <v>29</v>
      </c>
      <c r="B8885" s="1" t="s">
        <v>11286</v>
      </c>
      <c r="C8885" s="2" t="s">
        <v>11252</v>
      </c>
      <c r="D8885" s="1" t="s">
        <v>19</v>
      </c>
      <c r="E8885" s="3" t="str">
        <f>HYPERLINK("https://fyndiq.se/produkt/496e992884e34a36/", "2-Pack OnePlus Nord CE 5G &amp; 2-Pack linsskydd - Härdat Glas 9H - Super kvalitet 3D")</f>
        <v>2-Pack OnePlus Nord CE 5G &amp; 2-Pack linsskydd - Härdat Glas 9H - Super kvalitet 3D</v>
      </c>
      <c r="F8885" s="1" t="s">
        <v>11287</v>
      </c>
      <c r="G8885" s="1" t="s">
        <v>11288</v>
      </c>
      <c r="H8885" s="1" t="s">
        <v>11289</v>
      </c>
      <c r="I8885" s="1" t="s">
        <v>16</v>
      </c>
      <c r="J8885" s="1" t="s">
        <v>23</v>
      </c>
      <c r="K8885" s="1" t="s">
        <v>16</v>
      </c>
      <c r="L8885" s="1" t="s">
        <v>16</v>
      </c>
      <c r="M8885" s="1" t="s">
        <v>16</v>
      </c>
      <c r="N8885" s="1" t="s">
        <v>16</v>
      </c>
      <c r="O8885" s="1">
        <v>79.2</v>
      </c>
      <c r="P8885" s="1">
        <v>1.0</v>
      </c>
    </row>
    <row r="8886">
      <c r="A8886" s="1" t="s">
        <v>29</v>
      </c>
      <c r="B8886" s="1" t="s">
        <v>11290</v>
      </c>
      <c r="C8886" s="2" t="s">
        <v>11252</v>
      </c>
      <c r="D8886" s="1" t="s">
        <v>19</v>
      </c>
      <c r="E8886" s="3" t="str">
        <f>HYPERLINK("https://fyndiq.se/produkt/6b4aede1657943ce/", "OnePlus Nord CE 5G &amp; 1-Pack linsskydd - Härdat Glas 9H - Super kvalitet 3D")</f>
        <v>OnePlus Nord CE 5G &amp; 1-Pack linsskydd - Härdat Glas 9H - Super kvalitet 3D</v>
      </c>
      <c r="F8886" s="1" t="s">
        <v>11291</v>
      </c>
      <c r="G8886" s="1" t="s">
        <v>11292</v>
      </c>
      <c r="H8886" s="1" t="s">
        <v>11293</v>
      </c>
      <c r="I8886" s="1" t="s">
        <v>16</v>
      </c>
      <c r="J8886" s="1" t="s">
        <v>23</v>
      </c>
      <c r="K8886" s="1" t="s">
        <v>16</v>
      </c>
      <c r="L8886" s="1" t="s">
        <v>16</v>
      </c>
      <c r="M8886" s="1" t="s">
        <v>16</v>
      </c>
      <c r="N8886" s="1" t="s">
        <v>16</v>
      </c>
      <c r="O8886" s="1">
        <v>63.2</v>
      </c>
      <c r="P8886" s="1">
        <v>1.0</v>
      </c>
    </row>
    <row r="8887">
      <c r="A8887" s="1" t="s">
        <v>29</v>
      </c>
      <c r="B8887" s="1" t="s">
        <v>11294</v>
      </c>
      <c r="C8887" s="2" t="s">
        <v>11252</v>
      </c>
      <c r="D8887" s="1" t="s">
        <v>19</v>
      </c>
      <c r="E8887" s="3" t="str">
        <f t="shared" ref="E8887:E8889" si="211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887" s="1" t="s">
        <v>539</v>
      </c>
      <c r="G8887" s="1" t="s">
        <v>540</v>
      </c>
      <c r="H8887" s="1" t="s">
        <v>541</v>
      </c>
      <c r="I8887" s="1" t="s">
        <v>16</v>
      </c>
      <c r="J8887" s="1" t="s">
        <v>23</v>
      </c>
      <c r="K8887" s="1" t="s">
        <v>16</v>
      </c>
      <c r="L8887" s="1" t="s">
        <v>16</v>
      </c>
      <c r="M8887" s="1" t="s">
        <v>16</v>
      </c>
      <c r="N8887" s="1" t="s">
        <v>16</v>
      </c>
      <c r="O8887" s="1">
        <v>79.2</v>
      </c>
      <c r="P8887" s="1">
        <v>1.0</v>
      </c>
    </row>
    <row r="8888">
      <c r="A8888" s="1" t="s">
        <v>29</v>
      </c>
      <c r="B8888" s="1" t="s">
        <v>11295</v>
      </c>
      <c r="C8888" s="2" t="s">
        <v>11252</v>
      </c>
      <c r="D8888" s="1" t="s">
        <v>19</v>
      </c>
      <c r="E8888" s="3" t="str">
        <f t="shared" si="211"/>
        <v>2-Pack SAMSUNG S24 5G Skärmskydd &amp; 2-Pack linsskydd - Härdat Glas 9H - Super kvalitet 3D</v>
      </c>
      <c r="F8888" s="1" t="s">
        <v>539</v>
      </c>
      <c r="G8888" s="1" t="s">
        <v>540</v>
      </c>
      <c r="H8888" s="1" t="s">
        <v>541</v>
      </c>
      <c r="I8888" s="1" t="s">
        <v>16</v>
      </c>
      <c r="J8888" s="1" t="s">
        <v>23</v>
      </c>
      <c r="K8888" s="1" t="s">
        <v>16</v>
      </c>
      <c r="L8888" s="1" t="s">
        <v>16</v>
      </c>
      <c r="M8888" s="1" t="s">
        <v>16</v>
      </c>
      <c r="N8888" s="1" t="s">
        <v>16</v>
      </c>
      <c r="O8888" s="1">
        <v>79.2</v>
      </c>
      <c r="P8888" s="1">
        <v>1.0</v>
      </c>
    </row>
    <row r="8889">
      <c r="A8889" s="1" t="s">
        <v>29</v>
      </c>
      <c r="B8889" s="1" t="s">
        <v>11296</v>
      </c>
      <c r="C8889" s="2" t="s">
        <v>11252</v>
      </c>
      <c r="D8889" s="1" t="s">
        <v>19</v>
      </c>
      <c r="E8889" s="3" t="str">
        <f t="shared" si="211"/>
        <v>2-Pack SAMSUNG S24 5G Skärmskydd &amp; 2-Pack linsskydd - Härdat Glas 9H - Super kvalitet 3D</v>
      </c>
      <c r="F8889" s="1" t="s">
        <v>539</v>
      </c>
      <c r="G8889" s="1" t="s">
        <v>540</v>
      </c>
      <c r="H8889" s="1" t="s">
        <v>541</v>
      </c>
      <c r="I8889" s="1" t="s">
        <v>16</v>
      </c>
      <c r="J8889" s="1" t="s">
        <v>23</v>
      </c>
      <c r="K8889" s="1" t="s">
        <v>16</v>
      </c>
      <c r="L8889" s="1" t="s">
        <v>16</v>
      </c>
      <c r="M8889" s="1" t="s">
        <v>16</v>
      </c>
      <c r="N8889" s="1" t="s">
        <v>16</v>
      </c>
      <c r="O8889" s="1">
        <v>79.2</v>
      </c>
      <c r="P8889" s="1">
        <v>1.0</v>
      </c>
    </row>
    <row r="8890">
      <c r="A8890" s="1" t="s">
        <v>29</v>
      </c>
      <c r="B8890" s="1" t="s">
        <v>11297</v>
      </c>
      <c r="C8890" s="2" t="s">
        <v>11252</v>
      </c>
      <c r="D8890" s="1" t="s">
        <v>19</v>
      </c>
      <c r="E8890" s="3" t="str">
        <f>HYPERLINK("https://fyndiq.se/produkt/48b46200dc014b3e/", "2-Pack Iphone 8 Vit -Härdat Glas 9H-Super Kvalitet 3D Skärmskydd")</f>
        <v>2-Pack Iphone 8 Vit -Härdat Glas 9H-Super Kvalitet 3D Skärmskydd</v>
      </c>
      <c r="F8890" s="1" t="s">
        <v>2562</v>
      </c>
      <c r="G8890" s="1" t="s">
        <v>2563</v>
      </c>
      <c r="H8890" s="1" t="s">
        <v>2564</v>
      </c>
      <c r="I8890" s="1" t="s">
        <v>16</v>
      </c>
      <c r="J8890" s="1" t="s">
        <v>23</v>
      </c>
      <c r="K8890" s="1" t="s">
        <v>16</v>
      </c>
      <c r="L8890" s="1" t="s">
        <v>16</v>
      </c>
      <c r="M8890" s="1" t="s">
        <v>16</v>
      </c>
      <c r="N8890" s="1" t="s">
        <v>16</v>
      </c>
      <c r="O8890" s="1">
        <v>47.2</v>
      </c>
      <c r="P8890" s="1">
        <v>1.0</v>
      </c>
    </row>
    <row r="8891">
      <c r="A8891" s="1" t="s">
        <v>29</v>
      </c>
      <c r="B8891" s="1" t="s">
        <v>11298</v>
      </c>
      <c r="C8891" s="2" t="s">
        <v>11252</v>
      </c>
      <c r="D8891" s="1" t="s">
        <v>19</v>
      </c>
      <c r="E8891" s="3" t="str">
        <f>HYPERLINK("https://fyndiq.se/produkt/49dcfdc0ef9b4d32/", "2 Pack Iphone 7&amp;8 SE (2020-2022) Svart - Härdat Glas 9H - 3D")</f>
        <v>2 Pack Iphone 7&amp;8 SE (2020-2022) Svart - Härdat Glas 9H - 3D</v>
      </c>
      <c r="F8891" s="1" t="s">
        <v>3059</v>
      </c>
      <c r="G8891" s="1" t="s">
        <v>3060</v>
      </c>
      <c r="H8891" s="1" t="s">
        <v>3061</v>
      </c>
      <c r="I8891" s="1" t="s">
        <v>16</v>
      </c>
      <c r="J8891" s="1" t="s">
        <v>23</v>
      </c>
      <c r="K8891" s="1" t="s">
        <v>16</v>
      </c>
      <c r="L8891" s="1" t="s">
        <v>16</v>
      </c>
      <c r="M8891" s="1" t="s">
        <v>16</v>
      </c>
      <c r="N8891" s="1" t="s">
        <v>16</v>
      </c>
      <c r="O8891" s="1">
        <v>47.2</v>
      </c>
      <c r="P8891" s="1">
        <v>1.0</v>
      </c>
    </row>
    <row r="8892">
      <c r="A8892" s="1" t="s">
        <v>29</v>
      </c>
      <c r="B8892" s="1" t="s">
        <v>11299</v>
      </c>
      <c r="C8892" s="2" t="s">
        <v>11252</v>
      </c>
      <c r="D8892" s="1" t="s">
        <v>19</v>
      </c>
      <c r="E8892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8892" s="1" t="s">
        <v>1170</v>
      </c>
      <c r="G8892" s="1" t="s">
        <v>1171</v>
      </c>
      <c r="H8892" s="1" t="s">
        <v>1172</v>
      </c>
      <c r="I8892" s="1" t="s">
        <v>16</v>
      </c>
      <c r="J8892" s="1" t="s">
        <v>23</v>
      </c>
      <c r="K8892" s="1" t="s">
        <v>16</v>
      </c>
      <c r="L8892" s="1" t="s">
        <v>16</v>
      </c>
      <c r="M8892" s="1" t="s">
        <v>16</v>
      </c>
      <c r="N8892" s="1" t="s">
        <v>16</v>
      </c>
      <c r="O8892" s="1">
        <v>47.2</v>
      </c>
      <c r="P8892" s="1">
        <v>1.0</v>
      </c>
    </row>
    <row r="8893">
      <c r="A8893" s="1" t="s">
        <v>29</v>
      </c>
      <c r="B8893" s="1" t="s">
        <v>11300</v>
      </c>
      <c r="C8893" s="2" t="s">
        <v>11252</v>
      </c>
      <c r="D8893" s="1" t="s">
        <v>19</v>
      </c>
      <c r="E889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893" s="1" t="s">
        <v>26</v>
      </c>
      <c r="G8893" s="1" t="s">
        <v>27</v>
      </c>
      <c r="H8893" s="1" t="s">
        <v>28</v>
      </c>
      <c r="I8893" s="1" t="s">
        <v>16</v>
      </c>
      <c r="J8893" s="1" t="s">
        <v>23</v>
      </c>
      <c r="K8893" s="1" t="s">
        <v>16</v>
      </c>
      <c r="L8893" s="1" t="s">
        <v>16</v>
      </c>
      <c r="M8893" s="1" t="s">
        <v>16</v>
      </c>
      <c r="N8893" s="1" t="s">
        <v>16</v>
      </c>
      <c r="O8893" s="1">
        <v>71.2</v>
      </c>
      <c r="P8893" s="1">
        <v>1.0</v>
      </c>
    </row>
    <row r="8894">
      <c r="A8894" s="1" t="s">
        <v>29</v>
      </c>
      <c r="B8894" s="1" t="s">
        <v>11301</v>
      </c>
      <c r="C8894" s="2" t="s">
        <v>11252</v>
      </c>
      <c r="D8894" s="1" t="s">
        <v>19</v>
      </c>
      <c r="E8894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8894" s="1" t="s">
        <v>1170</v>
      </c>
      <c r="G8894" s="1" t="s">
        <v>1171</v>
      </c>
      <c r="H8894" s="1" t="s">
        <v>1172</v>
      </c>
      <c r="I8894" s="1" t="s">
        <v>16</v>
      </c>
      <c r="J8894" s="1" t="s">
        <v>23</v>
      </c>
      <c r="K8894" s="1" t="s">
        <v>16</v>
      </c>
      <c r="L8894" s="1" t="s">
        <v>16</v>
      </c>
      <c r="M8894" s="1" t="s">
        <v>16</v>
      </c>
      <c r="N8894" s="1" t="s">
        <v>16</v>
      </c>
      <c r="O8894" s="1">
        <v>47.2</v>
      </c>
      <c r="P8894" s="1">
        <v>1.0</v>
      </c>
    </row>
    <row r="8895">
      <c r="A8895" s="1" t="s">
        <v>29</v>
      </c>
      <c r="B8895" s="1" t="s">
        <v>11302</v>
      </c>
      <c r="C8895" s="2" t="s">
        <v>11252</v>
      </c>
      <c r="D8895" s="1" t="s">
        <v>19</v>
      </c>
      <c r="E8895" s="3" t="str">
        <f>HYPERLINK("https://fyndiq.se/produkt/71c054dfb7cb4551/", "2 Pack iPhone 8 Plus Vit - Härdat Glas 9H - Super Kvalitet 3D")</f>
        <v>2 Pack iPhone 8 Plus Vit - Härdat Glas 9H - Super Kvalitet 3D</v>
      </c>
      <c r="F8895" s="1" t="s">
        <v>1369</v>
      </c>
      <c r="G8895" s="1" t="s">
        <v>1370</v>
      </c>
      <c r="H8895" s="1" t="s">
        <v>1371</v>
      </c>
      <c r="I8895" s="1" t="s">
        <v>16</v>
      </c>
      <c r="J8895" s="1" t="s">
        <v>23</v>
      </c>
      <c r="K8895" s="1" t="s">
        <v>16</v>
      </c>
      <c r="L8895" s="1" t="s">
        <v>16</v>
      </c>
      <c r="M8895" s="1" t="s">
        <v>16</v>
      </c>
      <c r="N8895" s="1" t="s">
        <v>16</v>
      </c>
      <c r="O8895" s="1">
        <v>47.2</v>
      </c>
      <c r="P8895" s="1">
        <v>1.0</v>
      </c>
    </row>
    <row r="8896">
      <c r="A8896" s="1" t="s">
        <v>29</v>
      </c>
      <c r="B8896" s="1" t="s">
        <v>11303</v>
      </c>
      <c r="C8896" s="2" t="s">
        <v>11252</v>
      </c>
      <c r="D8896" s="1" t="s">
        <v>19</v>
      </c>
      <c r="E8896" s="3" t="str">
        <f>HYPERLINK("https://fyndiq.se/produkt/56c72c0ba5f749b5/", "2-Pack SAMSUNG S24 Skärmskydd - Härdat Glas 9H - Super kvalitet 3D")</f>
        <v>2-Pack SAMSUNG S24 Skärmskydd - Härdat Glas 9H - Super kvalitet 3D</v>
      </c>
      <c r="F8896" s="1" t="s">
        <v>263</v>
      </c>
      <c r="G8896" s="1" t="s">
        <v>264</v>
      </c>
      <c r="H8896" s="1" t="s">
        <v>265</v>
      </c>
      <c r="I8896" s="1" t="s">
        <v>16</v>
      </c>
      <c r="J8896" s="1" t="s">
        <v>23</v>
      </c>
      <c r="K8896" s="1" t="s">
        <v>16</v>
      </c>
      <c r="L8896" s="1" t="s">
        <v>16</v>
      </c>
      <c r="M8896" s="1" t="s">
        <v>16</v>
      </c>
      <c r="N8896" s="1" t="s">
        <v>16</v>
      </c>
      <c r="O8896" s="1">
        <v>63.2</v>
      </c>
      <c r="P8896" s="1">
        <v>1.0</v>
      </c>
    </row>
    <row r="8897">
      <c r="A8897" s="1" t="s">
        <v>29</v>
      </c>
      <c r="B8897" s="1" t="s">
        <v>11304</v>
      </c>
      <c r="C8897" s="2" t="s">
        <v>11252</v>
      </c>
      <c r="D8897" s="1" t="s">
        <v>19</v>
      </c>
      <c r="E8897" s="3" t="str">
        <f>HYPERLINK("https://fyndiq.se/produkt/0149015d6d9b4cbd/", "USB-C till iPhone Snabbladdare - 3M Svart Nylonkabel")</f>
        <v>USB-C till iPhone Snabbladdare - 3M Svart Nylonkabel</v>
      </c>
      <c r="F8897" s="1" t="s">
        <v>11305</v>
      </c>
      <c r="G8897" s="1" t="s">
        <v>11306</v>
      </c>
      <c r="H8897" s="1" t="s">
        <v>11307</v>
      </c>
      <c r="I8897" s="1" t="s">
        <v>16</v>
      </c>
      <c r="J8897" s="1" t="s">
        <v>23</v>
      </c>
      <c r="K8897" s="1" t="s">
        <v>16</v>
      </c>
      <c r="L8897" s="1" t="s">
        <v>16</v>
      </c>
      <c r="M8897" s="1" t="s">
        <v>16</v>
      </c>
      <c r="N8897" s="1" t="s">
        <v>16</v>
      </c>
      <c r="O8897" s="1">
        <v>71.2</v>
      </c>
      <c r="P8897" s="1">
        <v>2.0</v>
      </c>
    </row>
    <row r="8898">
      <c r="A8898" s="1" t="s">
        <v>29</v>
      </c>
      <c r="B8898" s="1" t="s">
        <v>11308</v>
      </c>
      <c r="C8898" s="2" t="s">
        <v>11252</v>
      </c>
      <c r="D8898" s="1" t="s">
        <v>19</v>
      </c>
      <c r="E8898" s="3" t="str">
        <f>HYPERLINK("https://fyndiq.se/produkt/925ae49423884615/", "2-Pack Samsung S22 Ultra Skärmskydd &amp; 1-Pack linsskydd -9H GLAS")</f>
        <v>2-Pack Samsung S22 Ultra Skärmskydd &amp; 1-Pack linsskydd -9H GLAS</v>
      </c>
      <c r="F8898" s="1" t="s">
        <v>335</v>
      </c>
      <c r="G8898" s="1" t="s">
        <v>336</v>
      </c>
      <c r="H8898" s="1" t="s">
        <v>337</v>
      </c>
      <c r="I8898" s="1" t="s">
        <v>16</v>
      </c>
      <c r="J8898" s="1" t="s">
        <v>23</v>
      </c>
      <c r="K8898" s="1" t="s">
        <v>16</v>
      </c>
      <c r="L8898" s="1" t="s">
        <v>16</v>
      </c>
      <c r="M8898" s="1" t="s">
        <v>16</v>
      </c>
      <c r="N8898" s="1" t="s">
        <v>16</v>
      </c>
      <c r="O8898" s="1">
        <v>71.2</v>
      </c>
      <c r="P8898" s="1">
        <v>1.0</v>
      </c>
    </row>
    <row r="8899">
      <c r="A8899" s="1" t="s">
        <v>29</v>
      </c>
      <c r="B8899" s="1" t="s">
        <v>11309</v>
      </c>
      <c r="C8899" s="2" t="s">
        <v>11252</v>
      </c>
      <c r="D8899" s="1" t="s">
        <v>19</v>
      </c>
      <c r="E8899" s="3" t="str">
        <f>HYPERLINK("https://fyndiq.se/produkt/13e76851ca504320/", "2-Pack Samsung Galaxy S22 Ultra - Härdat glas 9H - Top kvalitet")</f>
        <v>2-Pack Samsung Galaxy S22 Ultra - Härdat glas 9H - Top kvalitet</v>
      </c>
      <c r="F8899" s="1" t="s">
        <v>140</v>
      </c>
      <c r="G8899" s="1" t="s">
        <v>141</v>
      </c>
      <c r="H8899" s="1" t="s">
        <v>142</v>
      </c>
      <c r="I8899" s="1" t="s">
        <v>16</v>
      </c>
      <c r="J8899" s="1" t="s">
        <v>23</v>
      </c>
      <c r="K8899" s="1" t="s">
        <v>16</v>
      </c>
      <c r="L8899" s="1" t="s">
        <v>16</v>
      </c>
      <c r="M8899" s="1" t="s">
        <v>16</v>
      </c>
      <c r="N8899" s="1" t="s">
        <v>16</v>
      </c>
      <c r="O8899" s="1">
        <v>63.2</v>
      </c>
      <c r="P8899" s="1">
        <v>1.0</v>
      </c>
    </row>
    <row r="8900">
      <c r="A8900" s="1" t="s">
        <v>29</v>
      </c>
      <c r="B8900" s="1" t="s">
        <v>11310</v>
      </c>
      <c r="C8900" s="2" t="s">
        <v>11252</v>
      </c>
      <c r="D8900" s="1" t="s">
        <v>19</v>
      </c>
      <c r="E890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8900" s="1" t="s">
        <v>539</v>
      </c>
      <c r="G8900" s="1" t="s">
        <v>540</v>
      </c>
      <c r="H8900" s="1" t="s">
        <v>541</v>
      </c>
      <c r="I8900" s="1" t="s">
        <v>16</v>
      </c>
      <c r="J8900" s="1" t="s">
        <v>23</v>
      </c>
      <c r="K8900" s="1" t="s">
        <v>16</v>
      </c>
      <c r="L8900" s="1" t="s">
        <v>16</v>
      </c>
      <c r="M8900" s="1" t="s">
        <v>16</v>
      </c>
      <c r="N8900" s="1" t="s">
        <v>16</v>
      </c>
      <c r="O8900" s="1">
        <v>79.2</v>
      </c>
      <c r="P8900" s="1">
        <v>1.0</v>
      </c>
    </row>
    <row r="8901">
      <c r="A8901" s="1" t="s">
        <v>29</v>
      </c>
      <c r="B8901" s="1" t="s">
        <v>11311</v>
      </c>
      <c r="C8901" s="2" t="s">
        <v>11252</v>
      </c>
      <c r="D8901" s="1" t="s">
        <v>19</v>
      </c>
      <c r="E8901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8901" s="1" t="s">
        <v>1073</v>
      </c>
      <c r="G8901" s="1" t="s">
        <v>1074</v>
      </c>
      <c r="H8901" s="1" t="s">
        <v>1075</v>
      </c>
      <c r="I8901" s="1" t="s">
        <v>16</v>
      </c>
      <c r="J8901" s="1" t="s">
        <v>23</v>
      </c>
      <c r="K8901" s="1" t="s">
        <v>16</v>
      </c>
      <c r="L8901" s="1" t="s">
        <v>16</v>
      </c>
      <c r="M8901" s="1" t="s">
        <v>16</v>
      </c>
      <c r="N8901" s="1" t="s">
        <v>16</v>
      </c>
      <c r="O8901" s="1">
        <v>79.2</v>
      </c>
      <c r="P8901" s="1">
        <v>1.0</v>
      </c>
    </row>
    <row r="8902">
      <c r="A8902" s="1" t="s">
        <v>29</v>
      </c>
      <c r="B8902" s="1" t="s">
        <v>11312</v>
      </c>
      <c r="C8902" s="2" t="s">
        <v>11252</v>
      </c>
      <c r="D8902" s="1" t="s">
        <v>19</v>
      </c>
      <c r="E8902" s="3" t="str">
        <f>HYPERLINK("https://fyndiq.se/produkt/c6f3e47a88184e8d/", "2-Pack SAMSUNG A55 Skärmskydd - Härdat Glas 9H - Super kvalitet 3D")</f>
        <v>2-Pack SAMSUNG A55 Skärmskydd - Härdat Glas 9H - Super kvalitet 3D</v>
      </c>
      <c r="F8902" s="1" t="s">
        <v>83</v>
      </c>
      <c r="G8902" s="1" t="s">
        <v>84</v>
      </c>
      <c r="H8902" s="1" t="s">
        <v>85</v>
      </c>
      <c r="I8902" s="1" t="s">
        <v>16</v>
      </c>
      <c r="J8902" s="1" t="s">
        <v>23</v>
      </c>
      <c r="K8902" s="1" t="s">
        <v>16</v>
      </c>
      <c r="L8902" s="1" t="s">
        <v>16</v>
      </c>
      <c r="M8902" s="1" t="s">
        <v>16</v>
      </c>
      <c r="N8902" s="1" t="s">
        <v>16</v>
      </c>
      <c r="O8902" s="1">
        <v>63.2</v>
      </c>
      <c r="P8902" s="1">
        <v>1.0</v>
      </c>
    </row>
    <row r="8903">
      <c r="A8903" s="1" t="s">
        <v>29</v>
      </c>
      <c r="B8903" s="1" t="s">
        <v>11313</v>
      </c>
      <c r="C8903" s="2" t="s">
        <v>11252</v>
      </c>
      <c r="D8903" s="1" t="s">
        <v>19</v>
      </c>
      <c r="E8903" s="3" t="str">
        <f>HYPERLINK("https://fyndiq.se/produkt/73ef0338aa7148f2/", "2-PACK Samsung Galaxy A71 - Härdat glas 9H - Super kvalitet 3D")</f>
        <v>2-PACK Samsung Galaxy A71 - Härdat glas 9H - Super kvalitet 3D</v>
      </c>
      <c r="F8903" s="1" t="s">
        <v>1119</v>
      </c>
      <c r="G8903" s="1" t="s">
        <v>1120</v>
      </c>
      <c r="H8903" s="1" t="s">
        <v>1121</v>
      </c>
      <c r="I8903" s="1" t="s">
        <v>16</v>
      </c>
      <c r="J8903" s="1" t="s">
        <v>23</v>
      </c>
      <c r="K8903" s="1" t="s">
        <v>16</v>
      </c>
      <c r="L8903" s="1" t="s">
        <v>16</v>
      </c>
      <c r="M8903" s="1" t="s">
        <v>16</v>
      </c>
      <c r="N8903" s="1" t="s">
        <v>16</v>
      </c>
      <c r="O8903" s="1">
        <v>63.2</v>
      </c>
      <c r="P8903" s="1">
        <v>1.0</v>
      </c>
    </row>
    <row r="8904">
      <c r="A8904" s="1" t="s">
        <v>29</v>
      </c>
      <c r="B8904" s="1" t="s">
        <v>11314</v>
      </c>
      <c r="C8904" s="2" t="s">
        <v>11252</v>
      </c>
      <c r="D8904" s="1" t="s">
        <v>19</v>
      </c>
      <c r="E890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904" s="1" t="s">
        <v>26</v>
      </c>
      <c r="G8904" s="1" t="s">
        <v>27</v>
      </c>
      <c r="H8904" s="1" t="s">
        <v>28</v>
      </c>
      <c r="I8904" s="1" t="s">
        <v>16</v>
      </c>
      <c r="J8904" s="1" t="s">
        <v>23</v>
      </c>
      <c r="K8904" s="1" t="s">
        <v>16</v>
      </c>
      <c r="L8904" s="1" t="s">
        <v>16</v>
      </c>
      <c r="M8904" s="1" t="s">
        <v>16</v>
      </c>
      <c r="N8904" s="1" t="s">
        <v>16</v>
      </c>
      <c r="O8904" s="1">
        <v>71.2</v>
      </c>
      <c r="P8904" s="1">
        <v>1.0</v>
      </c>
    </row>
    <row r="8905">
      <c r="A8905" s="1" t="s">
        <v>29</v>
      </c>
      <c r="B8905" s="1" t="s">
        <v>11315</v>
      </c>
      <c r="C8905" s="2" t="s">
        <v>11252</v>
      </c>
      <c r="D8905" s="1" t="s">
        <v>19</v>
      </c>
      <c r="E8905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905" s="1" t="s">
        <v>51</v>
      </c>
      <c r="G8905" s="1" t="s">
        <v>52</v>
      </c>
      <c r="H8905" s="1" t="s">
        <v>53</v>
      </c>
      <c r="I8905" s="1" t="s">
        <v>16</v>
      </c>
      <c r="J8905" s="1" t="s">
        <v>23</v>
      </c>
      <c r="K8905" s="1" t="s">
        <v>16</v>
      </c>
      <c r="L8905" s="1" t="s">
        <v>16</v>
      </c>
      <c r="M8905" s="1" t="s">
        <v>16</v>
      </c>
      <c r="N8905" s="1" t="s">
        <v>16</v>
      </c>
      <c r="O8905" s="1">
        <v>87.2</v>
      </c>
      <c r="P8905" s="1">
        <v>1.0</v>
      </c>
    </row>
    <row r="8906">
      <c r="A8906" s="1" t="s">
        <v>29</v>
      </c>
      <c r="B8906" s="1" t="s">
        <v>11316</v>
      </c>
      <c r="C8906" s="2" t="s">
        <v>11252</v>
      </c>
      <c r="D8906" s="1" t="s">
        <v>19</v>
      </c>
      <c r="E8906" s="3" t="str">
        <f>HYPERLINK("https://fyndiq.se/produkt/bc341889f4d7491c/", "2 Pack Samsung Galaxy S20 5G - Härdat glas 9H-Super kvalitet 3D")</f>
        <v>2 Pack Samsung Galaxy S20 5G - Härdat glas 9H-Super kvalitet 3D</v>
      </c>
      <c r="F8906" s="1" t="s">
        <v>1984</v>
      </c>
      <c r="G8906" s="1" t="s">
        <v>1985</v>
      </c>
      <c r="H8906" s="1" t="s">
        <v>1986</v>
      </c>
      <c r="I8906" s="1" t="s">
        <v>16</v>
      </c>
      <c r="J8906" s="1" t="s">
        <v>23</v>
      </c>
      <c r="K8906" s="1" t="s">
        <v>16</v>
      </c>
      <c r="L8906" s="1" t="s">
        <v>16</v>
      </c>
      <c r="M8906" s="1" t="s">
        <v>16</v>
      </c>
      <c r="N8906" s="1" t="s">
        <v>16</v>
      </c>
      <c r="O8906" s="1">
        <v>71.2</v>
      </c>
      <c r="P8906" s="1">
        <v>2.0</v>
      </c>
    </row>
    <row r="8907">
      <c r="A8907" s="1" t="s">
        <v>29</v>
      </c>
      <c r="B8907" s="1" t="s">
        <v>11317</v>
      </c>
      <c r="C8907" s="2" t="s">
        <v>11252</v>
      </c>
      <c r="D8907" s="1" t="s">
        <v>19</v>
      </c>
      <c r="E8907" s="3" t="str">
        <f>HYPERLINK("https://fyndiq.se/produkt/f15f4561a5ef4294/", "2-Pack Motorola Edge 40 - Härdat Glas 9H -Super kvalitet 3D Skärmskydd")</f>
        <v>2-Pack Motorola Edge 40 - Härdat Glas 9H -Super kvalitet 3D Skärmskydd</v>
      </c>
      <c r="F8907" s="1" t="s">
        <v>1234</v>
      </c>
      <c r="G8907" s="1" t="s">
        <v>1235</v>
      </c>
      <c r="H8907" s="1" t="s">
        <v>1236</v>
      </c>
      <c r="I8907" s="1" t="s">
        <v>16</v>
      </c>
      <c r="J8907" s="1" t="s">
        <v>23</v>
      </c>
      <c r="K8907" s="1" t="s">
        <v>16</v>
      </c>
      <c r="L8907" s="1" t="s">
        <v>16</v>
      </c>
      <c r="M8907" s="1" t="s">
        <v>16</v>
      </c>
      <c r="N8907" s="1" t="s">
        <v>16</v>
      </c>
      <c r="O8907" s="1">
        <v>71.2</v>
      </c>
      <c r="P8907" s="1">
        <v>1.0</v>
      </c>
    </row>
    <row r="8908">
      <c r="A8908" s="1" t="s">
        <v>29</v>
      </c>
      <c r="B8908" s="1" t="s">
        <v>11318</v>
      </c>
      <c r="C8908" s="2" t="s">
        <v>11252</v>
      </c>
      <c r="D8908" s="1" t="s">
        <v>19</v>
      </c>
      <c r="E8908" s="3" t="str">
        <f>HYPERLINK("https://fyndiq.se/produkt/9186f72622b34ee6/", "2 Pack Samsung Galaxy A40 - Härdat glas 9H - Super kvalitet 3D")</f>
        <v>2 Pack Samsung Galaxy A40 - Härdat glas 9H - Super kvalitet 3D</v>
      </c>
      <c r="F8908" s="1" t="s">
        <v>2452</v>
      </c>
      <c r="G8908" s="1" t="s">
        <v>2453</v>
      </c>
      <c r="H8908" s="1" t="s">
        <v>2454</v>
      </c>
      <c r="I8908" s="1" t="s">
        <v>16</v>
      </c>
      <c r="J8908" s="1" t="s">
        <v>23</v>
      </c>
      <c r="K8908" s="1" t="s">
        <v>16</v>
      </c>
      <c r="L8908" s="1" t="s">
        <v>16</v>
      </c>
      <c r="M8908" s="1" t="s">
        <v>16</v>
      </c>
      <c r="N8908" s="1" t="s">
        <v>16</v>
      </c>
      <c r="O8908" s="1">
        <v>63.2</v>
      </c>
      <c r="P8908" s="1">
        <v>1.0</v>
      </c>
    </row>
    <row r="8909">
      <c r="A8909" s="1" t="s">
        <v>29</v>
      </c>
      <c r="B8909" s="1" t="s">
        <v>11319</v>
      </c>
      <c r="C8909" s="2" t="s">
        <v>11252</v>
      </c>
      <c r="D8909" s="1" t="s">
        <v>19</v>
      </c>
      <c r="E8909" s="3" t="str">
        <f>HYPERLINK("https://fyndiq.se/produkt/87e8c2a54c4a469b/", "2-Pack Samsung Galaxy A53 5G - Härdat glas 9H - Super kvalitet")</f>
        <v>2-Pack Samsung Galaxy A53 5G - Härdat glas 9H - Super kvalitet</v>
      </c>
      <c r="F8909" s="1" t="s">
        <v>1320</v>
      </c>
      <c r="G8909" s="1" t="s">
        <v>1321</v>
      </c>
      <c r="H8909" s="1" t="s">
        <v>1322</v>
      </c>
      <c r="I8909" s="1" t="s">
        <v>16</v>
      </c>
      <c r="J8909" s="1" t="s">
        <v>23</v>
      </c>
      <c r="K8909" s="1" t="s">
        <v>16</v>
      </c>
      <c r="L8909" s="1" t="s">
        <v>16</v>
      </c>
      <c r="M8909" s="1" t="s">
        <v>16</v>
      </c>
      <c r="N8909" s="1" t="s">
        <v>16</v>
      </c>
      <c r="O8909" s="1">
        <v>63.2</v>
      </c>
      <c r="P8909" s="1">
        <v>1.0</v>
      </c>
    </row>
    <row r="8910">
      <c r="A8910" s="1" t="s">
        <v>29</v>
      </c>
      <c r="B8910" s="1" t="s">
        <v>11320</v>
      </c>
      <c r="C8910" s="2" t="s">
        <v>11252</v>
      </c>
      <c r="D8910" s="1" t="s">
        <v>19</v>
      </c>
      <c r="E8910" s="3" t="str">
        <f>HYPERLINK("https://fyndiq.se/produkt/dfdf47dd571f4137/", "2 Pack Huawei P30 Pro - Härdat glas 9H – Super kvalitet 3D Skärmskydd")</f>
        <v>2 Pack Huawei P30 Pro - Härdat glas 9H – Super kvalitet 3D Skärmskydd</v>
      </c>
      <c r="F8910" s="1" t="s">
        <v>2699</v>
      </c>
      <c r="G8910" s="1" t="s">
        <v>2700</v>
      </c>
      <c r="H8910" s="1" t="s">
        <v>2701</v>
      </c>
      <c r="I8910" s="1" t="s">
        <v>16</v>
      </c>
      <c r="J8910" s="1" t="s">
        <v>23</v>
      </c>
      <c r="K8910" s="1" t="s">
        <v>16</v>
      </c>
      <c r="L8910" s="1" t="s">
        <v>16</v>
      </c>
      <c r="M8910" s="1" t="s">
        <v>16</v>
      </c>
      <c r="N8910" s="1" t="s">
        <v>16</v>
      </c>
      <c r="O8910" s="1">
        <v>71.2</v>
      </c>
      <c r="P8910" s="1">
        <v>1.0</v>
      </c>
    </row>
    <row r="8911">
      <c r="A8911" s="1" t="s">
        <v>29</v>
      </c>
      <c r="B8911" s="1" t="s">
        <v>11321</v>
      </c>
      <c r="C8911" s="2" t="s">
        <v>11252</v>
      </c>
      <c r="D8911" s="1" t="s">
        <v>19</v>
      </c>
      <c r="E8911" s="3" t="str">
        <f>HYPERLINK("https://fyndiq.se/produkt/2030c5450cfb4338/", "2 Pack Huawei P30 Pro - Härdat glas 9H – 3D Super kvalitet")</f>
        <v>2 Pack Huawei P30 Pro - Härdat glas 9H – 3D Super kvalitet</v>
      </c>
      <c r="F8911" s="1" t="s">
        <v>1091</v>
      </c>
      <c r="G8911" s="1" t="s">
        <v>1092</v>
      </c>
      <c r="H8911" s="1" t="s">
        <v>1093</v>
      </c>
      <c r="I8911" s="1" t="s">
        <v>16</v>
      </c>
      <c r="J8911" s="1" t="s">
        <v>23</v>
      </c>
      <c r="K8911" s="1" t="s">
        <v>16</v>
      </c>
      <c r="L8911" s="1" t="s">
        <v>16</v>
      </c>
      <c r="M8911" s="1" t="s">
        <v>16</v>
      </c>
      <c r="N8911" s="1" t="s">
        <v>16</v>
      </c>
      <c r="O8911" s="1">
        <v>71.2</v>
      </c>
      <c r="P8911" s="1">
        <v>1.0</v>
      </c>
    </row>
    <row r="8912">
      <c r="A8912" s="1" t="s">
        <v>29</v>
      </c>
      <c r="B8912" s="1" t="s">
        <v>11322</v>
      </c>
      <c r="C8912" s="2" t="s">
        <v>11252</v>
      </c>
      <c r="D8912" s="1" t="s">
        <v>19</v>
      </c>
      <c r="E8912" s="3" t="str">
        <f>HYPERLINK("https://fyndiq.se/produkt/94a67bbe1c4a4666/", "2-Pack Samsung Xcover 7 Skärmskydd i Härdat Glas")</f>
        <v>2-Pack Samsung Xcover 7 Skärmskydd i Härdat Glas</v>
      </c>
      <c r="F8912" s="1" t="s">
        <v>1908</v>
      </c>
      <c r="G8912" s="1" t="s">
        <v>1909</v>
      </c>
      <c r="H8912" s="1" t="s">
        <v>1910</v>
      </c>
      <c r="I8912" s="1" t="s">
        <v>16</v>
      </c>
      <c r="J8912" s="1" t="s">
        <v>23</v>
      </c>
      <c r="K8912" s="1" t="s">
        <v>16</v>
      </c>
      <c r="L8912" s="1" t="s">
        <v>16</v>
      </c>
      <c r="M8912" s="1" t="s">
        <v>16</v>
      </c>
      <c r="N8912" s="1" t="s">
        <v>16</v>
      </c>
      <c r="O8912" s="1">
        <v>71.2</v>
      </c>
      <c r="P8912" s="1">
        <v>1.0</v>
      </c>
    </row>
    <row r="8913">
      <c r="A8913" s="1" t="s">
        <v>29</v>
      </c>
      <c r="B8913" s="1" t="s">
        <v>11323</v>
      </c>
      <c r="C8913" s="2" t="s">
        <v>11252</v>
      </c>
      <c r="D8913" s="1" t="s">
        <v>19</v>
      </c>
      <c r="E8913" s="3" t="str">
        <f>HYPERLINK("https://fyndiq.se/produkt/56c72c0ba5f749b5/", "2-Pack SAMSUNG S24 Skärmskydd - Härdat Glas 9H - Super kvalitet 3D")</f>
        <v>2-Pack SAMSUNG S24 Skärmskydd - Härdat Glas 9H - Super kvalitet 3D</v>
      </c>
      <c r="F8913" s="1" t="s">
        <v>263</v>
      </c>
      <c r="G8913" s="1" t="s">
        <v>264</v>
      </c>
      <c r="H8913" s="1" t="s">
        <v>265</v>
      </c>
      <c r="I8913" s="1" t="s">
        <v>16</v>
      </c>
      <c r="J8913" s="1" t="s">
        <v>23</v>
      </c>
      <c r="K8913" s="1" t="s">
        <v>16</v>
      </c>
      <c r="L8913" s="1" t="s">
        <v>16</v>
      </c>
      <c r="M8913" s="1" t="s">
        <v>16</v>
      </c>
      <c r="N8913" s="1" t="s">
        <v>16</v>
      </c>
      <c r="O8913" s="1">
        <v>63.2</v>
      </c>
      <c r="P8913" s="1">
        <v>1.0</v>
      </c>
    </row>
    <row r="8914">
      <c r="A8914" s="1" t="s">
        <v>29</v>
      </c>
      <c r="B8914" s="1" t="s">
        <v>11324</v>
      </c>
      <c r="C8914" s="2" t="s">
        <v>11252</v>
      </c>
      <c r="D8914" s="1" t="s">
        <v>19</v>
      </c>
      <c r="E8914" s="3" t="str">
        <f>HYPERLINK("https://fyndiq.se/produkt/dfe28e565d2e4c8d/", "2 Pack Samsung S21 FE - 9H Härdat Glass - Super Kvalitet 3D")</f>
        <v>2 Pack Samsung S21 FE - 9H Härdat Glass - Super Kvalitet 3D</v>
      </c>
      <c r="F8914" s="1" t="s">
        <v>276</v>
      </c>
      <c r="G8914" s="1" t="s">
        <v>277</v>
      </c>
      <c r="H8914" s="1" t="s">
        <v>278</v>
      </c>
      <c r="I8914" s="1" t="s">
        <v>16</v>
      </c>
      <c r="J8914" s="1" t="s">
        <v>23</v>
      </c>
      <c r="K8914" s="1" t="s">
        <v>16</v>
      </c>
      <c r="L8914" s="1" t="s">
        <v>16</v>
      </c>
      <c r="M8914" s="1" t="s">
        <v>16</v>
      </c>
      <c r="N8914" s="1" t="s">
        <v>16</v>
      </c>
      <c r="O8914" s="1">
        <v>63.2</v>
      </c>
      <c r="P8914" s="1">
        <v>1.0</v>
      </c>
    </row>
    <row r="8915">
      <c r="A8915" s="1" t="s">
        <v>29</v>
      </c>
      <c r="B8915" s="1" t="s">
        <v>11325</v>
      </c>
      <c r="C8915" s="2" t="s">
        <v>11252</v>
      </c>
      <c r="D8915" s="1" t="s">
        <v>19</v>
      </c>
      <c r="E8915" s="3" t="str">
        <f>HYPERLINK("https://fyndiq.se/produkt/13e76851ca504320/", "2-Pack Samsung Galaxy S22 Ultra - Härdat glas 9H - Top kvalitet")</f>
        <v>2-Pack Samsung Galaxy S22 Ultra - Härdat glas 9H - Top kvalitet</v>
      </c>
      <c r="F8915" s="1" t="s">
        <v>140</v>
      </c>
      <c r="G8915" s="1" t="s">
        <v>141</v>
      </c>
      <c r="H8915" s="1" t="s">
        <v>142</v>
      </c>
      <c r="I8915" s="1" t="s">
        <v>16</v>
      </c>
      <c r="J8915" s="1" t="s">
        <v>23</v>
      </c>
      <c r="K8915" s="1" t="s">
        <v>16</v>
      </c>
      <c r="L8915" s="1" t="s">
        <v>16</v>
      </c>
      <c r="M8915" s="1" t="s">
        <v>16</v>
      </c>
      <c r="N8915" s="1" t="s">
        <v>16</v>
      </c>
      <c r="O8915" s="1">
        <v>63.2</v>
      </c>
      <c r="P8915" s="1">
        <v>1.0</v>
      </c>
    </row>
    <row r="8916">
      <c r="A8916" s="1" t="s">
        <v>29</v>
      </c>
      <c r="B8916" s="1" t="s">
        <v>11326</v>
      </c>
      <c r="C8916" s="2" t="s">
        <v>11252</v>
      </c>
      <c r="D8916" s="1" t="s">
        <v>19</v>
      </c>
      <c r="E8916" s="3" t="str">
        <f>HYPERLINK("https://fyndiq.se/produkt/4e6e79ea76a944ee/", "2-Pack Samsung A42 5G Skärmskydd - Härdat Glas 9H - Super kvalitet 3D")</f>
        <v>2-Pack Samsung A42 5G Skärmskydd - Härdat Glas 9H - Super kvalitet 3D</v>
      </c>
      <c r="F8916" s="1" t="s">
        <v>641</v>
      </c>
      <c r="G8916" s="1" t="s">
        <v>642</v>
      </c>
      <c r="H8916" s="1" t="s">
        <v>643</v>
      </c>
      <c r="I8916" s="1" t="s">
        <v>16</v>
      </c>
      <c r="J8916" s="1" t="s">
        <v>23</v>
      </c>
      <c r="K8916" s="1" t="s">
        <v>16</v>
      </c>
      <c r="L8916" s="1" t="s">
        <v>16</v>
      </c>
      <c r="M8916" s="1" t="s">
        <v>16</v>
      </c>
      <c r="N8916" s="1" t="s">
        <v>16</v>
      </c>
      <c r="O8916" s="1">
        <v>63.2</v>
      </c>
      <c r="P8916" s="1">
        <v>1.0</v>
      </c>
    </row>
    <row r="8917">
      <c r="A8917" s="1" t="s">
        <v>29</v>
      </c>
      <c r="B8917" s="1" t="s">
        <v>11327</v>
      </c>
      <c r="C8917" s="2" t="s">
        <v>11252</v>
      </c>
      <c r="D8917" s="1" t="s">
        <v>19</v>
      </c>
      <c r="E8917" s="3" t="str">
        <f>HYPERLINK("https://fyndiq.se/produkt/0df6cad26c89414b/", "2 Pack Samsung S22 PLUS - 9H Härdat Glass - 3D Super Kvalitet")</f>
        <v>2 Pack Samsung S22 PLUS - 9H Härdat Glass - 3D Super Kvalitet</v>
      </c>
      <c r="F8917" s="1" t="s">
        <v>2472</v>
      </c>
      <c r="G8917" s="1" t="s">
        <v>2473</v>
      </c>
      <c r="H8917" s="1" t="s">
        <v>2474</v>
      </c>
      <c r="I8917" s="1" t="s">
        <v>16</v>
      </c>
      <c r="J8917" s="1" t="s">
        <v>23</v>
      </c>
      <c r="K8917" s="1" t="s">
        <v>16</v>
      </c>
      <c r="L8917" s="1" t="s">
        <v>16</v>
      </c>
      <c r="M8917" s="1" t="s">
        <v>16</v>
      </c>
      <c r="N8917" s="1" t="s">
        <v>16</v>
      </c>
      <c r="O8917" s="1">
        <v>63.2</v>
      </c>
      <c r="P8917" s="1">
        <v>1.0</v>
      </c>
    </row>
    <row r="8918">
      <c r="A8918" s="1" t="s">
        <v>29</v>
      </c>
      <c r="B8918" s="1" t="s">
        <v>11328</v>
      </c>
      <c r="C8918" s="2" t="s">
        <v>11252</v>
      </c>
      <c r="D8918" s="1" t="s">
        <v>19</v>
      </c>
      <c r="E8918" s="3" t="str">
        <f>HYPERLINK("https://fyndiq.se/produkt/6a703e1a07a048a1/", "2-Pack Google Pixel 7 - Härdat Glas 9H - Super kvalitet 3D Skärmskydd")</f>
        <v>2-Pack Google Pixel 7 - Härdat Glas 9H - Super kvalitet 3D Skärmskydd</v>
      </c>
      <c r="F8918" s="1" t="s">
        <v>6704</v>
      </c>
      <c r="G8918" s="1" t="s">
        <v>6705</v>
      </c>
      <c r="H8918" s="1" t="s">
        <v>6706</v>
      </c>
      <c r="I8918" s="1" t="s">
        <v>16</v>
      </c>
      <c r="J8918" s="1" t="s">
        <v>23</v>
      </c>
      <c r="K8918" s="1" t="s">
        <v>16</v>
      </c>
      <c r="L8918" s="1" t="s">
        <v>16</v>
      </c>
      <c r="M8918" s="1" t="s">
        <v>16</v>
      </c>
      <c r="N8918" s="1" t="s">
        <v>16</v>
      </c>
      <c r="O8918" s="1">
        <v>63.2</v>
      </c>
      <c r="P8918" s="1">
        <v>1.0</v>
      </c>
    </row>
    <row r="8919">
      <c r="A8919" s="1" t="s">
        <v>29</v>
      </c>
      <c r="B8919" s="1" t="s">
        <v>11329</v>
      </c>
      <c r="C8919" s="2" t="s">
        <v>11252</v>
      </c>
      <c r="D8919" s="1" t="s">
        <v>19</v>
      </c>
      <c r="E8919" s="3" t="str">
        <f>HYPERLINK("https://fyndiq.se/produkt/ce213dd076dc4d66/", "2 Pack Xiaomi Redmi Note 10 Pro - Härdat glas 9H-Super kvalitet")</f>
        <v>2 Pack Xiaomi Redmi Note 10 Pro - Härdat glas 9H-Super kvalitet</v>
      </c>
      <c r="F8919" s="1" t="s">
        <v>6027</v>
      </c>
      <c r="G8919" s="1" t="s">
        <v>6028</v>
      </c>
      <c r="H8919" s="1" t="s">
        <v>6029</v>
      </c>
      <c r="I8919" s="1" t="s">
        <v>16</v>
      </c>
      <c r="J8919" s="1" t="s">
        <v>23</v>
      </c>
      <c r="K8919" s="1" t="s">
        <v>16</v>
      </c>
      <c r="L8919" s="1" t="s">
        <v>16</v>
      </c>
      <c r="M8919" s="1" t="s">
        <v>16</v>
      </c>
      <c r="N8919" s="1" t="s">
        <v>16</v>
      </c>
      <c r="O8919" s="1">
        <v>63.2</v>
      </c>
      <c r="P8919" s="1">
        <v>1.0</v>
      </c>
    </row>
    <row r="8920">
      <c r="A8920" s="1" t="s">
        <v>29</v>
      </c>
      <c r="B8920" s="1" t="s">
        <v>11330</v>
      </c>
      <c r="C8920" s="2" t="s">
        <v>11252</v>
      </c>
      <c r="D8920" s="1" t="s">
        <v>19</v>
      </c>
      <c r="E892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8920" s="1" t="s">
        <v>103</v>
      </c>
      <c r="G8920" s="1" t="s">
        <v>104</v>
      </c>
      <c r="H8920" s="1" t="s">
        <v>105</v>
      </c>
      <c r="I8920" s="1" t="s">
        <v>16</v>
      </c>
      <c r="J8920" s="1" t="s">
        <v>23</v>
      </c>
      <c r="K8920" s="1" t="s">
        <v>16</v>
      </c>
      <c r="L8920" s="1" t="s">
        <v>16</v>
      </c>
      <c r="M8920" s="1" t="s">
        <v>16</v>
      </c>
      <c r="N8920" s="1" t="s">
        <v>16</v>
      </c>
      <c r="O8920" s="1">
        <v>63.2</v>
      </c>
      <c r="P8920" s="1">
        <v>1.0</v>
      </c>
    </row>
    <row r="8921">
      <c r="A8921" s="1" t="s">
        <v>29</v>
      </c>
      <c r="B8921" s="1" t="s">
        <v>11331</v>
      </c>
      <c r="C8921" s="2" t="s">
        <v>11252</v>
      </c>
      <c r="D8921" s="1" t="s">
        <v>19</v>
      </c>
      <c r="E8921" s="3" t="str">
        <f>HYPERLINK("https://fyndiq.se/produkt/f1b3c06373a844cb/", "Samsung Galaxy S20 - Härdat glas 9H - Super kvalitet 3D")</f>
        <v>Samsung Galaxy S20 - Härdat glas 9H - Super kvalitet 3D</v>
      </c>
      <c r="F8921" s="1" t="s">
        <v>417</v>
      </c>
      <c r="G8921" s="1" t="s">
        <v>418</v>
      </c>
      <c r="H8921" s="1" t="s">
        <v>419</v>
      </c>
      <c r="I8921" s="1" t="s">
        <v>16</v>
      </c>
      <c r="J8921" s="1" t="s">
        <v>9</v>
      </c>
      <c r="K8921" s="2" t="s">
        <v>11011</v>
      </c>
      <c r="L8921" s="1" t="s">
        <v>2044</v>
      </c>
      <c r="M8921" s="1" t="s">
        <v>16</v>
      </c>
      <c r="N8921" s="1" t="s">
        <v>16</v>
      </c>
      <c r="O8921" s="1">
        <v>63.2</v>
      </c>
      <c r="P8921" s="1">
        <v>1.0</v>
      </c>
    </row>
    <row r="8922">
      <c r="A8922" s="1" t="s">
        <v>29</v>
      </c>
      <c r="B8922" s="1" t="s">
        <v>11332</v>
      </c>
      <c r="C8922" s="2" t="s">
        <v>11252</v>
      </c>
      <c r="D8922" s="1" t="s">
        <v>19</v>
      </c>
      <c r="E8922" s="3" t="str">
        <f>HYPERLINK("https://fyndiq.se/produkt/fb71bd1df0c24a44/", "2-Pack Samsung Galaxy A34 (5G) - 9H Härdat Glass - 3D Super Kvalitet")</f>
        <v>2-Pack Samsung Galaxy A34 (5G) - 9H Härdat Glass - 3D Super Kvalitet</v>
      </c>
      <c r="F8922" s="1" t="s">
        <v>75</v>
      </c>
      <c r="G8922" s="1" t="s">
        <v>76</v>
      </c>
      <c r="H8922" s="1" t="s">
        <v>77</v>
      </c>
      <c r="I8922" s="1" t="s">
        <v>16</v>
      </c>
      <c r="J8922" s="1" t="s">
        <v>23</v>
      </c>
      <c r="K8922" s="1" t="s">
        <v>16</v>
      </c>
      <c r="L8922" s="1" t="s">
        <v>16</v>
      </c>
      <c r="M8922" s="1" t="s">
        <v>16</v>
      </c>
      <c r="N8922" s="1" t="s">
        <v>16</v>
      </c>
      <c r="O8922" s="1">
        <v>63.2</v>
      </c>
      <c r="P8922" s="1">
        <v>1.0</v>
      </c>
    </row>
    <row r="8923">
      <c r="A8923" s="1" t="s">
        <v>29</v>
      </c>
      <c r="B8923" s="1" t="s">
        <v>11333</v>
      </c>
      <c r="C8923" s="2" t="s">
        <v>11252</v>
      </c>
      <c r="D8923" s="1" t="s">
        <v>19</v>
      </c>
      <c r="E8923" s="3" t="str">
        <f>HYPERLINK("https://fyndiq.se/produkt/0a890dd972c4463d/", "2-Pack Samsung Galaxy A52s 5G - Härdat glas 9H - Super kvalitet")</f>
        <v>2-Pack Samsung Galaxy A52s 5G - Härdat glas 9H - Super kvalitet</v>
      </c>
      <c r="F8923" s="1" t="s">
        <v>442</v>
      </c>
      <c r="G8923" s="1" t="s">
        <v>443</v>
      </c>
      <c r="H8923" s="1" t="s">
        <v>444</v>
      </c>
      <c r="I8923" s="1" t="s">
        <v>16</v>
      </c>
      <c r="J8923" s="1" t="s">
        <v>23</v>
      </c>
      <c r="K8923" s="1" t="s">
        <v>16</v>
      </c>
      <c r="L8923" s="1" t="s">
        <v>16</v>
      </c>
      <c r="M8923" s="1" t="s">
        <v>16</v>
      </c>
      <c r="N8923" s="1" t="s">
        <v>16</v>
      </c>
      <c r="O8923" s="1">
        <v>63.2</v>
      </c>
      <c r="P8923" s="1">
        <v>1.0</v>
      </c>
    </row>
    <row r="8924">
      <c r="A8924" s="1" t="s">
        <v>29</v>
      </c>
      <c r="B8924" s="1" t="s">
        <v>11334</v>
      </c>
      <c r="C8924" s="2" t="s">
        <v>11252</v>
      </c>
      <c r="D8924" s="1" t="s">
        <v>19</v>
      </c>
      <c r="E8924" s="3" t="str">
        <f>HYPERLINK("https://fyndiq.se/produkt/614ecb98d35c4fc9/", "2 Pack Xiaomi Redmi Note 11 Pro 5G-Härdat glas 9H-Super kvalitet")</f>
        <v>2 Pack Xiaomi Redmi Note 11 Pro 5G-Härdat glas 9H-Super kvalitet</v>
      </c>
      <c r="F8924" s="1" t="s">
        <v>862</v>
      </c>
      <c r="G8924" s="1" t="s">
        <v>863</v>
      </c>
      <c r="H8924" s="1" t="s">
        <v>864</v>
      </c>
      <c r="I8924" s="1" t="s">
        <v>16</v>
      </c>
      <c r="J8924" s="1" t="s">
        <v>23</v>
      </c>
      <c r="K8924" s="1" t="s">
        <v>16</v>
      </c>
      <c r="L8924" s="1" t="s">
        <v>16</v>
      </c>
      <c r="M8924" s="1" t="s">
        <v>16</v>
      </c>
      <c r="N8924" s="1" t="s">
        <v>16</v>
      </c>
      <c r="O8924" s="1">
        <v>63.2</v>
      </c>
      <c r="P8924" s="1">
        <v>1.0</v>
      </c>
    </row>
    <row r="8925">
      <c r="A8925" s="1" t="s">
        <v>29</v>
      </c>
      <c r="B8925" s="1" t="s">
        <v>11335</v>
      </c>
      <c r="C8925" s="2" t="s">
        <v>11252</v>
      </c>
      <c r="D8925" s="1" t="s">
        <v>19</v>
      </c>
      <c r="E8925" s="3" t="str">
        <f>HYPERLINK("https://fyndiq.se/produkt/c398466bf0524e85/", "2-Pack Samsung S23 - 9H Härdat Glass - 3D Super Kvalitet Skärmskydd")</f>
        <v>2-Pack Samsung S23 - 9H Härdat Glass - 3D Super Kvalitet Skärmskydd</v>
      </c>
      <c r="F8925" s="1" t="s">
        <v>1365</v>
      </c>
      <c r="G8925" s="1" t="s">
        <v>1366</v>
      </c>
      <c r="H8925" s="1" t="s">
        <v>1367</v>
      </c>
      <c r="I8925" s="1" t="s">
        <v>16</v>
      </c>
      <c r="J8925" s="1" t="s">
        <v>23</v>
      </c>
      <c r="K8925" s="1" t="s">
        <v>16</v>
      </c>
      <c r="L8925" s="1" t="s">
        <v>16</v>
      </c>
      <c r="M8925" s="1" t="s">
        <v>16</v>
      </c>
      <c r="N8925" s="1" t="s">
        <v>16</v>
      </c>
      <c r="O8925" s="1">
        <v>63.2</v>
      </c>
      <c r="P8925" s="1">
        <v>1.0</v>
      </c>
    </row>
    <row r="8926">
      <c r="A8926" s="1" t="s">
        <v>29</v>
      </c>
      <c r="B8926" s="1" t="s">
        <v>11336</v>
      </c>
      <c r="C8926" s="2" t="s">
        <v>11252</v>
      </c>
      <c r="D8926" s="1" t="s">
        <v>19</v>
      </c>
      <c r="E8926" s="3" t="str">
        <f>HYPERLINK("https://fyndiq.se/produkt/f2c164e932234570/", "2-Pack HUAWEI P30 PRO Skärmskydd - Härdat Glas 9H - Super kvalitet 3D")</f>
        <v>2-Pack HUAWEI P30 PRO Skärmskydd - Härdat Glas 9H - Super kvalitet 3D</v>
      </c>
      <c r="F8926" s="1" t="s">
        <v>267</v>
      </c>
      <c r="G8926" s="1" t="s">
        <v>268</v>
      </c>
      <c r="H8926" s="1" t="s">
        <v>269</v>
      </c>
      <c r="I8926" s="1" t="s">
        <v>16</v>
      </c>
      <c r="J8926" s="1" t="s">
        <v>23</v>
      </c>
      <c r="K8926" s="1" t="s">
        <v>16</v>
      </c>
      <c r="L8926" s="1" t="s">
        <v>16</v>
      </c>
      <c r="M8926" s="1" t="s">
        <v>16</v>
      </c>
      <c r="N8926" s="1" t="s">
        <v>16</v>
      </c>
      <c r="O8926" s="1">
        <v>63.2</v>
      </c>
      <c r="P8926" s="1">
        <v>1.0</v>
      </c>
    </row>
    <row r="8927">
      <c r="A8927" s="1" t="s">
        <v>29</v>
      </c>
      <c r="B8927" s="1" t="s">
        <v>11337</v>
      </c>
      <c r="C8927" s="2" t="s">
        <v>11252</v>
      </c>
      <c r="D8927" s="1" t="s">
        <v>19</v>
      </c>
      <c r="E8927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8927" s="1" t="s">
        <v>1765</v>
      </c>
      <c r="G8927" s="1" t="s">
        <v>1766</v>
      </c>
      <c r="H8927" s="1" t="s">
        <v>1767</v>
      </c>
      <c r="I8927" s="1" t="s">
        <v>16</v>
      </c>
      <c r="J8927" s="1" t="s">
        <v>23</v>
      </c>
      <c r="K8927" s="1" t="s">
        <v>16</v>
      </c>
      <c r="L8927" s="1" t="s">
        <v>16</v>
      </c>
      <c r="M8927" s="1" t="s">
        <v>16</v>
      </c>
      <c r="N8927" s="1" t="s">
        <v>16</v>
      </c>
      <c r="O8927" s="1">
        <v>63.2</v>
      </c>
      <c r="P8927" s="1">
        <v>1.0</v>
      </c>
    </row>
    <row r="8928">
      <c r="A8928" s="1" t="s">
        <v>29</v>
      </c>
      <c r="B8928" s="1" t="s">
        <v>11338</v>
      </c>
      <c r="C8928" s="2" t="s">
        <v>11252</v>
      </c>
      <c r="D8928" s="1" t="s">
        <v>19</v>
      </c>
      <c r="E8928" s="3" t="str">
        <f>HYPERLINK("https://fyndiq.se/produkt/082f3cf898c84831/", "2 Pack Galaxy S20 Ultra - Härdat glas 9H - Super kvalitet 3D")</f>
        <v>2 Pack Galaxy S20 Ultra - Härdat glas 9H - Super kvalitet 3D</v>
      </c>
      <c r="F8928" s="1" t="s">
        <v>460</v>
      </c>
      <c r="G8928" s="1" t="s">
        <v>461</v>
      </c>
      <c r="H8928" s="1" t="s">
        <v>462</v>
      </c>
      <c r="I8928" s="1" t="s">
        <v>16</v>
      </c>
      <c r="J8928" s="1" t="s">
        <v>23</v>
      </c>
      <c r="K8928" s="1" t="s">
        <v>16</v>
      </c>
      <c r="L8928" s="1" t="s">
        <v>16</v>
      </c>
      <c r="M8928" s="1" t="s">
        <v>16</v>
      </c>
      <c r="N8928" s="1" t="s">
        <v>16</v>
      </c>
      <c r="O8928" s="1">
        <v>63.2</v>
      </c>
      <c r="P8928" s="1">
        <v>1.0</v>
      </c>
    </row>
    <row r="8929">
      <c r="A8929" s="1" t="s">
        <v>29</v>
      </c>
      <c r="B8929" s="1" t="s">
        <v>11339</v>
      </c>
      <c r="C8929" s="2" t="s">
        <v>11252</v>
      </c>
      <c r="D8929" s="1" t="s">
        <v>19</v>
      </c>
      <c r="E8929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8929" s="1" t="s">
        <v>709</v>
      </c>
      <c r="G8929" s="1" t="s">
        <v>710</v>
      </c>
      <c r="H8929" s="1" t="s">
        <v>711</v>
      </c>
      <c r="I8929" s="1" t="s">
        <v>16</v>
      </c>
      <c r="J8929" s="1" t="s">
        <v>23</v>
      </c>
      <c r="K8929" s="1" t="s">
        <v>16</v>
      </c>
      <c r="L8929" s="1" t="s">
        <v>16</v>
      </c>
      <c r="M8929" s="1" t="s">
        <v>16</v>
      </c>
      <c r="N8929" s="1" t="s">
        <v>16</v>
      </c>
      <c r="O8929" s="1">
        <v>63.2</v>
      </c>
      <c r="P8929" s="1">
        <v>1.0</v>
      </c>
    </row>
    <row r="8930">
      <c r="A8930" s="1" t="s">
        <v>29</v>
      </c>
      <c r="B8930" s="1" t="s">
        <v>11340</v>
      </c>
      <c r="C8930" s="2" t="s">
        <v>11252</v>
      </c>
      <c r="D8930" s="1" t="s">
        <v>19</v>
      </c>
      <c r="E8930" s="3" t="str">
        <f>HYPERLINK("https://fyndiq.se/produkt/41cea0d4a42e446e/", "2 Pack Linsskydd Samsung Galaxy S22 - Härdat Glas 9H - Super 3D")</f>
        <v>2 Pack Linsskydd Samsung Galaxy S22 - Härdat Glas 9H - Super 3D</v>
      </c>
      <c r="F8930" s="1" t="s">
        <v>1771</v>
      </c>
      <c r="G8930" s="1" t="s">
        <v>1772</v>
      </c>
      <c r="H8930" s="1" t="s">
        <v>1773</v>
      </c>
      <c r="I8930" s="1" t="s">
        <v>16</v>
      </c>
      <c r="J8930" s="1" t="s">
        <v>23</v>
      </c>
      <c r="K8930" s="1" t="s">
        <v>16</v>
      </c>
      <c r="L8930" s="1" t="s">
        <v>16</v>
      </c>
      <c r="M8930" s="1" t="s">
        <v>16</v>
      </c>
      <c r="N8930" s="1" t="s">
        <v>16</v>
      </c>
      <c r="O8930" s="1">
        <v>63.2</v>
      </c>
      <c r="P8930" s="1">
        <v>1.0</v>
      </c>
    </row>
    <row r="8931">
      <c r="A8931" s="1" t="s">
        <v>29</v>
      </c>
      <c r="B8931" s="1" t="s">
        <v>11341</v>
      </c>
      <c r="C8931" s="2" t="s">
        <v>11252</v>
      </c>
      <c r="D8931" s="1" t="s">
        <v>19</v>
      </c>
      <c r="E893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931" s="1" t="s">
        <v>258</v>
      </c>
      <c r="G8931" s="1" t="s">
        <v>259</v>
      </c>
      <c r="H8931" s="1" t="s">
        <v>260</v>
      </c>
      <c r="I8931" s="1" t="s">
        <v>16</v>
      </c>
      <c r="J8931" s="1" t="s">
        <v>23</v>
      </c>
      <c r="K8931" s="1" t="s">
        <v>16</v>
      </c>
      <c r="L8931" s="1" t="s">
        <v>16</v>
      </c>
      <c r="M8931" s="1" t="s">
        <v>16</v>
      </c>
      <c r="N8931" s="1" t="s">
        <v>16</v>
      </c>
      <c r="O8931" s="1">
        <v>63.2</v>
      </c>
      <c r="P8931" s="1">
        <v>1.0</v>
      </c>
    </row>
    <row r="8932">
      <c r="A8932" s="1" t="s">
        <v>29</v>
      </c>
      <c r="B8932" s="1" t="s">
        <v>11342</v>
      </c>
      <c r="C8932" s="2" t="s">
        <v>11252</v>
      </c>
      <c r="D8932" s="1" t="s">
        <v>19</v>
      </c>
      <c r="E893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932" s="1" t="s">
        <v>729</v>
      </c>
      <c r="G8932" s="1" t="s">
        <v>730</v>
      </c>
      <c r="H8932" s="1" t="s">
        <v>731</v>
      </c>
      <c r="I8932" s="1" t="s">
        <v>16</v>
      </c>
      <c r="J8932" s="1" t="s">
        <v>23</v>
      </c>
      <c r="K8932" s="1" t="s">
        <v>16</v>
      </c>
      <c r="L8932" s="1" t="s">
        <v>16</v>
      </c>
      <c r="M8932" s="1" t="s">
        <v>16</v>
      </c>
      <c r="N8932" s="1" t="s">
        <v>16</v>
      </c>
      <c r="O8932" s="1">
        <v>63.2</v>
      </c>
      <c r="P8932" s="1">
        <v>1.0</v>
      </c>
    </row>
    <row r="8933">
      <c r="A8933" s="1" t="s">
        <v>29</v>
      </c>
      <c r="B8933" s="1" t="s">
        <v>11343</v>
      </c>
      <c r="C8933" s="2" t="s">
        <v>11252</v>
      </c>
      <c r="D8933" s="1" t="s">
        <v>19</v>
      </c>
      <c r="E8933" s="3" t="str">
        <f>HYPERLINK("https://fyndiq.se/produkt/388e6e1d48174830/", "2-Pack SAMSUNG S24 PLUS Skärmskydd - Härdat Glas 9H - Super kvalitet 3D")</f>
        <v>2-Pack SAMSUNG S24 PLUS Skärmskydd - Härdat Glas 9H - Super kvalitet 3D</v>
      </c>
      <c r="F8933" s="1" t="s">
        <v>5476</v>
      </c>
      <c r="G8933" s="1" t="s">
        <v>5477</v>
      </c>
      <c r="H8933" s="1" t="s">
        <v>5478</v>
      </c>
      <c r="I8933" s="1" t="s">
        <v>16</v>
      </c>
      <c r="J8933" s="1" t="s">
        <v>23</v>
      </c>
      <c r="K8933" s="1" t="s">
        <v>16</v>
      </c>
      <c r="L8933" s="1" t="s">
        <v>16</v>
      </c>
      <c r="M8933" s="1" t="s">
        <v>16</v>
      </c>
      <c r="N8933" s="1" t="s">
        <v>16</v>
      </c>
      <c r="O8933" s="1">
        <v>63.2</v>
      </c>
      <c r="P8933" s="1">
        <v>1.0</v>
      </c>
    </row>
    <row r="8934">
      <c r="A8934" s="1" t="s">
        <v>29</v>
      </c>
      <c r="B8934" s="1" t="s">
        <v>11344</v>
      </c>
      <c r="C8934" s="2" t="s">
        <v>11252</v>
      </c>
      <c r="D8934" s="1" t="s">
        <v>19</v>
      </c>
      <c r="E8934" s="3" t="str">
        <f>HYPERLINK("https://fyndiq.se/produkt/acbd2f15758f4e1c/", "2-Pack Samsung A55 5G Skärmskydd i Härdat Glas")</f>
        <v>2-Pack Samsung A55 5G Skärmskydd i Härdat Glas</v>
      </c>
      <c r="F8934" s="1" t="s">
        <v>982</v>
      </c>
      <c r="G8934" s="1" t="s">
        <v>983</v>
      </c>
      <c r="H8934" s="1" t="s">
        <v>984</v>
      </c>
      <c r="I8934" s="1" t="s">
        <v>16</v>
      </c>
      <c r="J8934" s="1" t="s">
        <v>23</v>
      </c>
      <c r="K8934" s="1" t="s">
        <v>16</v>
      </c>
      <c r="L8934" s="1" t="s">
        <v>16</v>
      </c>
      <c r="M8934" s="1" t="s">
        <v>16</v>
      </c>
      <c r="N8934" s="1" t="s">
        <v>16</v>
      </c>
      <c r="O8934" s="1">
        <v>63.2</v>
      </c>
      <c r="P8934" s="1">
        <v>1.0</v>
      </c>
    </row>
    <row r="8935">
      <c r="A8935" s="1" t="s">
        <v>29</v>
      </c>
      <c r="B8935" s="1" t="s">
        <v>11345</v>
      </c>
      <c r="C8935" s="2" t="s">
        <v>11252</v>
      </c>
      <c r="D8935" s="1" t="s">
        <v>19</v>
      </c>
      <c r="E8935" s="3" t="str">
        <f>HYPERLINK("https://fyndiq.se/produkt/a00b62acc6644fd2/", "2-Pack Samsung Galaxy S10 - Härdat glas 9H – Super kvalitet 3D")</f>
        <v>2-Pack Samsung Galaxy S10 - Härdat glas 9H – Super kvalitet 3D</v>
      </c>
      <c r="F8935" s="1" t="s">
        <v>1291</v>
      </c>
      <c r="G8935" s="1" t="s">
        <v>1292</v>
      </c>
      <c r="H8935" s="1" t="s">
        <v>1293</v>
      </c>
      <c r="I8935" s="1" t="s">
        <v>16</v>
      </c>
      <c r="J8935" s="1" t="s">
        <v>23</v>
      </c>
      <c r="K8935" s="1" t="s">
        <v>16</v>
      </c>
      <c r="L8935" s="1" t="s">
        <v>16</v>
      </c>
      <c r="M8935" s="1" t="s">
        <v>16</v>
      </c>
      <c r="N8935" s="1" t="s">
        <v>16</v>
      </c>
      <c r="O8935" s="1">
        <v>63.2</v>
      </c>
      <c r="P8935" s="1">
        <v>1.0</v>
      </c>
    </row>
    <row r="8936">
      <c r="A8936" s="1" t="s">
        <v>29</v>
      </c>
      <c r="B8936" s="1" t="s">
        <v>11346</v>
      </c>
      <c r="C8936" s="2" t="s">
        <v>11252</v>
      </c>
      <c r="D8936" s="1" t="s">
        <v>19</v>
      </c>
      <c r="E8936" s="3" t="str">
        <f>HYPERLINK("https://fyndiq.se/produkt/acbd2f15758f4e1c/", "2-Pack Samsung A55 5G Skärmskydd i Härdat Glas")</f>
        <v>2-Pack Samsung A55 5G Skärmskydd i Härdat Glas</v>
      </c>
      <c r="F8936" s="1" t="s">
        <v>982</v>
      </c>
      <c r="G8936" s="1" t="s">
        <v>983</v>
      </c>
      <c r="H8936" s="1" t="s">
        <v>984</v>
      </c>
      <c r="I8936" s="1" t="s">
        <v>16</v>
      </c>
      <c r="J8936" s="1" t="s">
        <v>23</v>
      </c>
      <c r="K8936" s="1" t="s">
        <v>16</v>
      </c>
      <c r="L8936" s="1" t="s">
        <v>16</v>
      </c>
      <c r="M8936" s="1" t="s">
        <v>16</v>
      </c>
      <c r="N8936" s="1" t="s">
        <v>16</v>
      </c>
      <c r="O8936" s="1">
        <v>63.2</v>
      </c>
      <c r="P8936" s="1">
        <v>1.0</v>
      </c>
    </row>
    <row r="8937">
      <c r="A8937" s="1" t="s">
        <v>29</v>
      </c>
      <c r="B8937" s="1" t="s">
        <v>11347</v>
      </c>
      <c r="C8937" s="2" t="s">
        <v>11252</v>
      </c>
      <c r="D8937" s="1" t="s">
        <v>19</v>
      </c>
      <c r="E8937" s="3" t="str">
        <f>HYPERLINK("https://fyndiq.se/produkt/1680a3aea19a4558/", "2-Pack Samsung S20 Skärmskydd - Härdat Glas 9H - Super kvalitet 3D")</f>
        <v>2-Pack Samsung S20 Skärmskydd - Härdat Glas 9H - Super kvalitet 3D</v>
      </c>
      <c r="F8937" s="1" t="s">
        <v>755</v>
      </c>
      <c r="G8937" s="1" t="s">
        <v>756</v>
      </c>
      <c r="H8937" s="1" t="s">
        <v>757</v>
      </c>
      <c r="I8937" s="1" t="s">
        <v>16</v>
      </c>
      <c r="J8937" s="1" t="s">
        <v>23</v>
      </c>
      <c r="K8937" s="1" t="s">
        <v>16</v>
      </c>
      <c r="L8937" s="1" t="s">
        <v>16</v>
      </c>
      <c r="M8937" s="1" t="s">
        <v>16</v>
      </c>
      <c r="N8937" s="1" t="s">
        <v>16</v>
      </c>
      <c r="O8937" s="1">
        <v>63.2</v>
      </c>
      <c r="P8937" s="1">
        <v>1.0</v>
      </c>
    </row>
    <row r="8938">
      <c r="A8938" s="1" t="s">
        <v>29</v>
      </c>
      <c r="B8938" s="1" t="s">
        <v>11348</v>
      </c>
      <c r="C8938" s="2" t="s">
        <v>11252</v>
      </c>
      <c r="D8938" s="1" t="s">
        <v>19</v>
      </c>
      <c r="E893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938" s="1" t="s">
        <v>813</v>
      </c>
      <c r="G8938" s="1" t="s">
        <v>814</v>
      </c>
      <c r="H8938" s="1" t="s">
        <v>815</v>
      </c>
      <c r="I8938" s="1" t="s">
        <v>16</v>
      </c>
      <c r="J8938" s="1" t="s">
        <v>23</v>
      </c>
      <c r="K8938" s="1" t="s">
        <v>16</v>
      </c>
      <c r="L8938" s="1" t="s">
        <v>16</v>
      </c>
      <c r="M8938" s="1" t="s">
        <v>16</v>
      </c>
      <c r="N8938" s="1" t="s">
        <v>16</v>
      </c>
      <c r="O8938" s="1">
        <v>63.2</v>
      </c>
      <c r="P8938" s="1">
        <v>1.0</v>
      </c>
    </row>
    <row r="8939">
      <c r="A8939" s="1" t="s">
        <v>29</v>
      </c>
      <c r="B8939" s="1" t="s">
        <v>11349</v>
      </c>
      <c r="C8939" s="2" t="s">
        <v>11252</v>
      </c>
      <c r="D8939" s="1" t="s">
        <v>19</v>
      </c>
      <c r="E893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8939" s="1" t="s">
        <v>258</v>
      </c>
      <c r="G8939" s="1" t="s">
        <v>259</v>
      </c>
      <c r="H8939" s="1" t="s">
        <v>260</v>
      </c>
      <c r="I8939" s="1" t="s">
        <v>16</v>
      </c>
      <c r="J8939" s="1" t="s">
        <v>23</v>
      </c>
      <c r="K8939" s="1" t="s">
        <v>16</v>
      </c>
      <c r="L8939" s="1" t="s">
        <v>16</v>
      </c>
      <c r="M8939" s="1" t="s">
        <v>16</v>
      </c>
      <c r="N8939" s="1" t="s">
        <v>16</v>
      </c>
      <c r="O8939" s="1">
        <v>63.2</v>
      </c>
      <c r="P8939" s="1">
        <v>1.0</v>
      </c>
    </row>
    <row r="8940">
      <c r="A8940" s="1" t="s">
        <v>29</v>
      </c>
      <c r="B8940" s="1" t="s">
        <v>11350</v>
      </c>
      <c r="C8940" s="2" t="s">
        <v>11252</v>
      </c>
      <c r="D8940" s="1" t="s">
        <v>19</v>
      </c>
      <c r="E8940" s="3" t="str">
        <f t="shared" ref="E8940:E8941" si="212">HYPERLINK("https://fyndiq.se/produkt/f4c36e57bf9844a6/", "2-Pack SAMSUNG S24 PLUS 5G Skärmskydd - Härdat Glas 9H - Super kvalitet 3D")</f>
        <v>2-Pack SAMSUNG S24 PLUS 5G Skärmskydd - Härdat Glas 9H - Super kvalitet 3D</v>
      </c>
      <c r="F8940" s="1" t="s">
        <v>813</v>
      </c>
      <c r="G8940" s="1" t="s">
        <v>814</v>
      </c>
      <c r="H8940" s="1" t="s">
        <v>815</v>
      </c>
      <c r="I8940" s="1" t="s">
        <v>16</v>
      </c>
      <c r="J8940" s="1" t="s">
        <v>23</v>
      </c>
      <c r="K8940" s="1" t="s">
        <v>16</v>
      </c>
      <c r="L8940" s="1" t="s">
        <v>16</v>
      </c>
      <c r="M8940" s="1" t="s">
        <v>16</v>
      </c>
      <c r="N8940" s="1" t="s">
        <v>16</v>
      </c>
      <c r="O8940" s="1">
        <v>63.2</v>
      </c>
      <c r="P8940" s="1">
        <v>1.0</v>
      </c>
    </row>
    <row r="8941">
      <c r="A8941" s="1" t="s">
        <v>29</v>
      </c>
      <c r="B8941" s="1" t="s">
        <v>11351</v>
      </c>
      <c r="C8941" s="2" t="s">
        <v>11252</v>
      </c>
      <c r="D8941" s="1" t="s">
        <v>19</v>
      </c>
      <c r="E8941" s="3" t="str">
        <f t="shared" si="212"/>
        <v>2-Pack SAMSUNG S24 PLUS 5G Skärmskydd - Härdat Glas 9H - Super kvalitet 3D</v>
      </c>
      <c r="F8941" s="1" t="s">
        <v>813</v>
      </c>
      <c r="G8941" s="1" t="s">
        <v>814</v>
      </c>
      <c r="H8941" s="1" t="s">
        <v>815</v>
      </c>
      <c r="I8941" s="1" t="s">
        <v>16</v>
      </c>
      <c r="J8941" s="1" t="s">
        <v>23</v>
      </c>
      <c r="K8941" s="1" t="s">
        <v>16</v>
      </c>
      <c r="L8941" s="1" t="s">
        <v>16</v>
      </c>
      <c r="M8941" s="1" t="s">
        <v>16</v>
      </c>
      <c r="N8941" s="1" t="s">
        <v>16</v>
      </c>
      <c r="O8941" s="1">
        <v>63.2</v>
      </c>
      <c r="P8941" s="1">
        <v>1.0</v>
      </c>
    </row>
    <row r="8942">
      <c r="A8942" s="1" t="s">
        <v>29</v>
      </c>
      <c r="B8942" s="1" t="s">
        <v>11352</v>
      </c>
      <c r="C8942" s="2" t="s">
        <v>11252</v>
      </c>
      <c r="D8942" s="1" t="s">
        <v>19</v>
      </c>
      <c r="E8942" s="3" t="str">
        <f>HYPERLINK("https://fyndiq.se/produkt/bc46ebfdab704667/", "2-Pack Samsung S22 Skärmskydd  - 9H Härdat Glass - 3D Super Kvalitet")</f>
        <v>2-Pack Samsung S22 Skärmskydd  - 9H Härdat Glass - 3D Super Kvalitet</v>
      </c>
      <c r="F8942" s="1" t="s">
        <v>1454</v>
      </c>
      <c r="G8942" s="1" t="s">
        <v>1455</v>
      </c>
      <c r="H8942" s="1" t="s">
        <v>1456</v>
      </c>
      <c r="I8942" s="1" t="s">
        <v>16</v>
      </c>
      <c r="J8942" s="1" t="s">
        <v>23</v>
      </c>
      <c r="K8942" s="1" t="s">
        <v>16</v>
      </c>
      <c r="L8942" s="1" t="s">
        <v>16</v>
      </c>
      <c r="M8942" s="1" t="s">
        <v>16</v>
      </c>
      <c r="N8942" s="1" t="s">
        <v>16</v>
      </c>
      <c r="O8942" s="1">
        <v>63.2</v>
      </c>
      <c r="P8942" s="1">
        <v>1.0</v>
      </c>
    </row>
    <row r="8943">
      <c r="A8943" s="1" t="s">
        <v>29</v>
      </c>
      <c r="B8943" s="1" t="s">
        <v>11353</v>
      </c>
      <c r="C8943" s="2" t="s">
        <v>11252</v>
      </c>
      <c r="D8943" s="1" t="s">
        <v>19</v>
      </c>
      <c r="E8943" s="3" t="str">
        <f>HYPERLINK("https://fyndiq.se/produkt/13429430b0324fde/", "2-Pack Samsung Galaxy A23 5G - Härdat Glas 9H - Super Kvalitet 3D")</f>
        <v>2-Pack Samsung Galaxy A23 5G - Härdat Glas 9H - Super Kvalitet 3D</v>
      </c>
      <c r="F8943" s="1" t="s">
        <v>1761</v>
      </c>
      <c r="G8943" s="1" t="s">
        <v>1762</v>
      </c>
      <c r="H8943" s="1" t="s">
        <v>1763</v>
      </c>
      <c r="I8943" s="1" t="s">
        <v>16</v>
      </c>
      <c r="J8943" s="1" t="s">
        <v>23</v>
      </c>
      <c r="K8943" s="1" t="s">
        <v>16</v>
      </c>
      <c r="L8943" s="1" t="s">
        <v>16</v>
      </c>
      <c r="M8943" s="1" t="s">
        <v>16</v>
      </c>
      <c r="N8943" s="1" t="s">
        <v>16</v>
      </c>
      <c r="O8943" s="1">
        <v>63.2</v>
      </c>
      <c r="P8943" s="1">
        <v>1.0</v>
      </c>
    </row>
    <row r="8944">
      <c r="A8944" s="1" t="s">
        <v>29</v>
      </c>
      <c r="B8944" s="1" t="s">
        <v>11354</v>
      </c>
      <c r="C8944" s="2" t="s">
        <v>11252</v>
      </c>
      <c r="D8944" s="1" t="s">
        <v>19</v>
      </c>
      <c r="E8944" s="3" t="str">
        <f>HYPERLINK("https://fyndiq.se/produkt/c398466bf0524e85/", "2-Pack Samsung S23 - 9H Härdat Glass - 3D Super Kvalitet Skärmskydd")</f>
        <v>2-Pack Samsung S23 - 9H Härdat Glass - 3D Super Kvalitet Skärmskydd</v>
      </c>
      <c r="F8944" s="1" t="s">
        <v>1365</v>
      </c>
      <c r="G8944" s="1" t="s">
        <v>1366</v>
      </c>
      <c r="H8944" s="1" t="s">
        <v>1367</v>
      </c>
      <c r="I8944" s="1" t="s">
        <v>16</v>
      </c>
      <c r="J8944" s="1" t="s">
        <v>23</v>
      </c>
      <c r="K8944" s="1" t="s">
        <v>16</v>
      </c>
      <c r="L8944" s="1" t="s">
        <v>16</v>
      </c>
      <c r="M8944" s="1" t="s">
        <v>16</v>
      </c>
      <c r="N8944" s="1" t="s">
        <v>16</v>
      </c>
      <c r="O8944" s="1">
        <v>63.2</v>
      </c>
      <c r="P8944" s="1">
        <v>2.0</v>
      </c>
    </row>
    <row r="8945">
      <c r="A8945" s="1" t="s">
        <v>29</v>
      </c>
      <c r="B8945" s="1" t="s">
        <v>11355</v>
      </c>
      <c r="C8945" s="2" t="s">
        <v>11252</v>
      </c>
      <c r="D8945" s="1" t="s">
        <v>19</v>
      </c>
      <c r="E8945" s="3" t="str">
        <f>HYPERLINK("https://fyndiq.se/produkt/28799ed0373d40b4/", "2 Pack Galaxy S21 Ultra 5G- Härdat glas 9H - Super kvalitet 3D")</f>
        <v>2 Pack Galaxy S21 Ultra 5G- Härdat glas 9H - Super kvalitet 3D</v>
      </c>
      <c r="F8945" s="1" t="s">
        <v>272</v>
      </c>
      <c r="G8945" s="1" t="s">
        <v>273</v>
      </c>
      <c r="H8945" s="1" t="s">
        <v>274</v>
      </c>
      <c r="I8945" s="1" t="s">
        <v>16</v>
      </c>
      <c r="J8945" s="1" t="s">
        <v>23</v>
      </c>
      <c r="K8945" s="1" t="s">
        <v>16</v>
      </c>
      <c r="L8945" s="1" t="s">
        <v>16</v>
      </c>
      <c r="M8945" s="1" t="s">
        <v>16</v>
      </c>
      <c r="N8945" s="1" t="s">
        <v>16</v>
      </c>
      <c r="O8945" s="1">
        <v>63.2</v>
      </c>
      <c r="P8945" s="1">
        <v>1.0</v>
      </c>
    </row>
    <row r="8946">
      <c r="A8946" s="1" t="s">
        <v>29</v>
      </c>
      <c r="B8946" s="1" t="s">
        <v>11356</v>
      </c>
      <c r="C8946" s="2" t="s">
        <v>11252</v>
      </c>
      <c r="D8946" s="1" t="s">
        <v>19</v>
      </c>
      <c r="E8946" s="3" t="str">
        <f>HYPERLINK("https://fyndiq.se/produkt/a71be2569b7c4166/", "2-Pack Xiaomi 11 Pro - Härdat Glas 9H - Super Kvalitet 3D")</f>
        <v>2-Pack Xiaomi 11 Pro - Härdat Glas 9H - Super Kvalitet 3D</v>
      </c>
      <c r="F8946" s="1" t="s">
        <v>1849</v>
      </c>
      <c r="G8946" s="1" t="s">
        <v>1850</v>
      </c>
      <c r="H8946" s="1" t="s">
        <v>1851</v>
      </c>
      <c r="I8946" s="1" t="s">
        <v>16</v>
      </c>
      <c r="J8946" s="1" t="s">
        <v>23</v>
      </c>
      <c r="K8946" s="1" t="s">
        <v>16</v>
      </c>
      <c r="L8946" s="1" t="s">
        <v>16</v>
      </c>
      <c r="M8946" s="1" t="s">
        <v>16</v>
      </c>
      <c r="N8946" s="1" t="s">
        <v>16</v>
      </c>
      <c r="O8946" s="1">
        <v>63.2</v>
      </c>
      <c r="P8946" s="1">
        <v>1.0</v>
      </c>
    </row>
    <row r="8947">
      <c r="A8947" s="1" t="s">
        <v>29</v>
      </c>
      <c r="B8947" s="1" t="s">
        <v>11357</v>
      </c>
      <c r="C8947" s="2" t="s">
        <v>11252</v>
      </c>
      <c r="D8947" s="1" t="s">
        <v>19</v>
      </c>
      <c r="E894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8947" s="1" t="s">
        <v>311</v>
      </c>
      <c r="G8947" s="1" t="s">
        <v>312</v>
      </c>
      <c r="H8947" s="1" t="s">
        <v>313</v>
      </c>
      <c r="I8947" s="1" t="s">
        <v>16</v>
      </c>
      <c r="J8947" s="1" t="s">
        <v>23</v>
      </c>
      <c r="K8947" s="1" t="s">
        <v>16</v>
      </c>
      <c r="L8947" s="1" t="s">
        <v>16</v>
      </c>
      <c r="M8947" s="1" t="s">
        <v>16</v>
      </c>
      <c r="N8947" s="1" t="s">
        <v>16</v>
      </c>
      <c r="O8947" s="1">
        <v>63.2</v>
      </c>
      <c r="P8947" s="1">
        <v>1.0</v>
      </c>
    </row>
    <row r="8948">
      <c r="A8948" s="1" t="s">
        <v>29</v>
      </c>
      <c r="B8948" s="1" t="s">
        <v>11358</v>
      </c>
      <c r="C8948" s="2" t="s">
        <v>11252</v>
      </c>
      <c r="D8948" s="1" t="s">
        <v>19</v>
      </c>
      <c r="E894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8948" s="1" t="s">
        <v>2144</v>
      </c>
      <c r="G8948" s="1" t="s">
        <v>2145</v>
      </c>
      <c r="H8948" s="1" t="s">
        <v>2146</v>
      </c>
      <c r="I8948" s="1" t="s">
        <v>16</v>
      </c>
      <c r="J8948" s="1" t="s">
        <v>23</v>
      </c>
      <c r="K8948" s="1" t="s">
        <v>16</v>
      </c>
      <c r="L8948" s="1" t="s">
        <v>16</v>
      </c>
      <c r="M8948" s="1" t="s">
        <v>16</v>
      </c>
      <c r="N8948" s="1" t="s">
        <v>16</v>
      </c>
      <c r="O8948" s="1">
        <v>63.2</v>
      </c>
      <c r="P8948" s="1">
        <v>1.0</v>
      </c>
    </row>
    <row r="8949">
      <c r="A8949" s="1" t="s">
        <v>29</v>
      </c>
      <c r="B8949" s="1" t="s">
        <v>11359</v>
      </c>
      <c r="C8949" s="2" t="s">
        <v>11252</v>
      </c>
      <c r="D8949" s="1" t="s">
        <v>19</v>
      </c>
      <c r="E8949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8949" s="1" t="s">
        <v>563</v>
      </c>
      <c r="G8949" s="1" t="s">
        <v>564</v>
      </c>
      <c r="H8949" s="1" t="s">
        <v>565</v>
      </c>
      <c r="I8949" s="1" t="s">
        <v>16</v>
      </c>
      <c r="J8949" s="1" t="s">
        <v>23</v>
      </c>
      <c r="K8949" s="1" t="s">
        <v>16</v>
      </c>
      <c r="L8949" s="1" t="s">
        <v>16</v>
      </c>
      <c r="M8949" s="1" t="s">
        <v>16</v>
      </c>
      <c r="N8949" s="1" t="s">
        <v>16</v>
      </c>
      <c r="O8949" s="1">
        <v>87.2</v>
      </c>
      <c r="P8949" s="1">
        <v>1.0</v>
      </c>
    </row>
    <row r="8950">
      <c r="A8950" s="1" t="s">
        <v>29</v>
      </c>
      <c r="B8950" s="1" t="s">
        <v>11360</v>
      </c>
      <c r="C8950" s="2" t="s">
        <v>11361</v>
      </c>
      <c r="D8950" s="1" t="s">
        <v>19</v>
      </c>
      <c r="E8950" s="3" t="str">
        <f>HYPERLINK("https://fyndiq.se/produkt/1e8f6bb5ed7344de/", "2-Pack Samsung Galaxy s10 Plus - Härdat glas 9H - Super kvalitet")</f>
        <v>2-Pack Samsung Galaxy s10 Plus - Härdat glas 9H - Super kvalitet</v>
      </c>
      <c r="F8950" s="1" t="s">
        <v>1508</v>
      </c>
      <c r="G8950" s="1" t="s">
        <v>1509</v>
      </c>
      <c r="H8950" s="1" t="s">
        <v>1510</v>
      </c>
      <c r="I8950" s="1" t="s">
        <v>16</v>
      </c>
      <c r="J8950" s="1" t="s">
        <v>23</v>
      </c>
      <c r="K8950" s="1" t="s">
        <v>16</v>
      </c>
      <c r="L8950" s="1" t="s">
        <v>16</v>
      </c>
      <c r="M8950" s="1" t="s">
        <v>16</v>
      </c>
      <c r="N8950" s="1" t="s">
        <v>16</v>
      </c>
      <c r="O8950" s="1">
        <v>63.2</v>
      </c>
      <c r="P8950" s="1">
        <v>1.0</v>
      </c>
    </row>
    <row r="8951">
      <c r="A8951" s="1" t="s">
        <v>29</v>
      </c>
      <c r="B8951" s="1" t="s">
        <v>11362</v>
      </c>
      <c r="C8951" s="2" t="s">
        <v>11361</v>
      </c>
      <c r="D8951" s="1" t="s">
        <v>19</v>
      </c>
      <c r="E895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8951" s="1" t="s">
        <v>977</v>
      </c>
      <c r="G8951" s="1" t="s">
        <v>978</v>
      </c>
      <c r="H8951" s="1" t="s">
        <v>979</v>
      </c>
      <c r="I8951" s="1" t="s">
        <v>16</v>
      </c>
      <c r="J8951" s="1" t="s">
        <v>23</v>
      </c>
      <c r="K8951" s="1" t="s">
        <v>16</v>
      </c>
      <c r="L8951" s="1" t="s">
        <v>16</v>
      </c>
      <c r="M8951" s="1" t="s">
        <v>16</v>
      </c>
      <c r="N8951" s="1" t="s">
        <v>16</v>
      </c>
      <c r="O8951" s="1">
        <v>63.2</v>
      </c>
      <c r="P8951" s="1">
        <v>1.0</v>
      </c>
    </row>
    <row r="8952">
      <c r="A8952" s="1" t="s">
        <v>29</v>
      </c>
      <c r="B8952" s="1" t="s">
        <v>11363</v>
      </c>
      <c r="C8952" s="2" t="s">
        <v>11361</v>
      </c>
      <c r="D8952" s="1" t="s">
        <v>19</v>
      </c>
      <c r="E895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8952" s="1" t="s">
        <v>729</v>
      </c>
      <c r="G8952" s="1" t="s">
        <v>730</v>
      </c>
      <c r="H8952" s="1" t="s">
        <v>731</v>
      </c>
      <c r="I8952" s="1" t="s">
        <v>16</v>
      </c>
      <c r="J8952" s="1" t="s">
        <v>23</v>
      </c>
      <c r="K8952" s="1" t="s">
        <v>16</v>
      </c>
      <c r="L8952" s="1" t="s">
        <v>16</v>
      </c>
      <c r="M8952" s="1" t="s">
        <v>16</v>
      </c>
      <c r="N8952" s="1" t="s">
        <v>16</v>
      </c>
      <c r="O8952" s="1">
        <v>63.2</v>
      </c>
      <c r="P8952" s="1">
        <v>1.0</v>
      </c>
    </row>
    <row r="8953">
      <c r="A8953" s="1" t="s">
        <v>29</v>
      </c>
      <c r="B8953" s="1" t="s">
        <v>11364</v>
      </c>
      <c r="C8953" s="2" t="s">
        <v>11361</v>
      </c>
      <c r="D8953" s="1" t="s">
        <v>19</v>
      </c>
      <c r="E8953" s="3" t="str">
        <f>HYPERLINK("https://fyndiq.se/produkt/2030c5450cfb4338/", "2 Pack Huawei P30 Pro - Härdat glas 9H – 3D Super kvalitet")</f>
        <v>2 Pack Huawei P30 Pro - Härdat glas 9H – 3D Super kvalitet</v>
      </c>
      <c r="F8953" s="1" t="s">
        <v>1091</v>
      </c>
      <c r="G8953" s="1" t="s">
        <v>1092</v>
      </c>
      <c r="H8953" s="1" t="s">
        <v>1093</v>
      </c>
      <c r="I8953" s="1" t="s">
        <v>16</v>
      </c>
      <c r="J8953" s="1" t="s">
        <v>23</v>
      </c>
      <c r="K8953" s="1" t="s">
        <v>16</v>
      </c>
      <c r="L8953" s="1" t="s">
        <v>16</v>
      </c>
      <c r="M8953" s="1" t="s">
        <v>16</v>
      </c>
      <c r="N8953" s="1" t="s">
        <v>16</v>
      </c>
      <c r="O8953" s="1">
        <v>71.2</v>
      </c>
      <c r="P8953" s="1">
        <v>1.0</v>
      </c>
    </row>
    <row r="8954">
      <c r="A8954" s="1" t="s">
        <v>29</v>
      </c>
      <c r="B8954" s="1" t="s">
        <v>11365</v>
      </c>
      <c r="C8954" s="2" t="s">
        <v>11361</v>
      </c>
      <c r="D8954" s="1" t="s">
        <v>19</v>
      </c>
      <c r="E8954" s="3" t="str">
        <f>HYPERLINK("https://fyndiq.se/produkt/dfe28e565d2e4c8d/", "2 Pack Samsung S21 FE - 9H Härdat Glass - Super Kvalitet 3D")</f>
        <v>2 Pack Samsung S21 FE - 9H Härdat Glass - Super Kvalitet 3D</v>
      </c>
      <c r="F8954" s="1" t="s">
        <v>276</v>
      </c>
      <c r="G8954" s="1" t="s">
        <v>277</v>
      </c>
      <c r="H8954" s="1" t="s">
        <v>278</v>
      </c>
      <c r="I8954" s="1" t="s">
        <v>16</v>
      </c>
      <c r="J8954" s="1" t="s">
        <v>23</v>
      </c>
      <c r="K8954" s="1" t="s">
        <v>16</v>
      </c>
      <c r="L8954" s="1" t="s">
        <v>16</v>
      </c>
      <c r="M8954" s="1" t="s">
        <v>16</v>
      </c>
      <c r="N8954" s="1" t="s">
        <v>16</v>
      </c>
      <c r="O8954" s="1">
        <v>63.2</v>
      </c>
      <c r="P8954" s="1">
        <v>1.0</v>
      </c>
    </row>
    <row r="8955">
      <c r="A8955" s="1" t="s">
        <v>29</v>
      </c>
      <c r="B8955" s="1" t="s">
        <v>11366</v>
      </c>
      <c r="C8955" s="2" t="s">
        <v>11361</v>
      </c>
      <c r="D8955" s="1" t="s">
        <v>19</v>
      </c>
      <c r="E8955" s="3" t="str">
        <f>HYPERLINK("https://fyndiq.se/produkt/1680a3aea19a4558/", "2-Pack Samsung S20 Skärmskydd - Härdat Glas 9H - Super kvalitet 3D")</f>
        <v>2-Pack Samsung S20 Skärmskydd - Härdat Glas 9H - Super kvalitet 3D</v>
      </c>
      <c r="F8955" s="1" t="s">
        <v>755</v>
      </c>
      <c r="G8955" s="1" t="s">
        <v>756</v>
      </c>
      <c r="H8955" s="1" t="s">
        <v>757</v>
      </c>
      <c r="I8955" s="1" t="s">
        <v>16</v>
      </c>
      <c r="J8955" s="1" t="s">
        <v>23</v>
      </c>
      <c r="K8955" s="1" t="s">
        <v>16</v>
      </c>
      <c r="L8955" s="1" t="s">
        <v>16</v>
      </c>
      <c r="M8955" s="1" t="s">
        <v>16</v>
      </c>
      <c r="N8955" s="1" t="s">
        <v>16</v>
      </c>
      <c r="O8955" s="1">
        <v>63.2</v>
      </c>
      <c r="P8955" s="1">
        <v>1.0</v>
      </c>
    </row>
    <row r="8956">
      <c r="A8956" s="1" t="s">
        <v>29</v>
      </c>
      <c r="B8956" s="1" t="s">
        <v>11367</v>
      </c>
      <c r="C8956" s="2" t="s">
        <v>11361</v>
      </c>
      <c r="D8956" s="1" t="s">
        <v>19</v>
      </c>
      <c r="E8956" s="3" t="str">
        <f>HYPERLINK("https://fyndiq.se/produkt/28799ed0373d40b4/", "2 Pack Galaxy S21 Ultra 5G- Härdat glas 9H - Super kvalitet 3D")</f>
        <v>2 Pack Galaxy S21 Ultra 5G- Härdat glas 9H - Super kvalitet 3D</v>
      </c>
      <c r="F8956" s="1" t="s">
        <v>272</v>
      </c>
      <c r="G8956" s="1" t="s">
        <v>273</v>
      </c>
      <c r="H8956" s="1" t="s">
        <v>274</v>
      </c>
      <c r="I8956" s="1" t="s">
        <v>16</v>
      </c>
      <c r="J8956" s="1" t="s">
        <v>23</v>
      </c>
      <c r="K8956" s="1" t="s">
        <v>16</v>
      </c>
      <c r="L8956" s="1" t="s">
        <v>16</v>
      </c>
      <c r="M8956" s="1" t="s">
        <v>16</v>
      </c>
      <c r="N8956" s="1" t="s">
        <v>16</v>
      </c>
      <c r="O8956" s="1">
        <v>63.2</v>
      </c>
      <c r="P8956" s="1">
        <v>1.0</v>
      </c>
    </row>
    <row r="8957">
      <c r="A8957" s="1" t="s">
        <v>29</v>
      </c>
      <c r="B8957" s="1" t="s">
        <v>11368</v>
      </c>
      <c r="C8957" s="2" t="s">
        <v>11361</v>
      </c>
      <c r="D8957" s="1" t="s">
        <v>19</v>
      </c>
      <c r="E8957" s="3" t="str">
        <f>HYPERLINK("https://fyndiq.se/produkt/f1905cd3bf3a4a2d/", "2-Pack Samsung A04s Skärmskydd &amp; 1-Pack linsskydd - Härdat Glas 9H - Super kvalitet 3D")</f>
        <v>2-Pack Samsung A04s Skärmskydd &amp; 1-Pack linsskydd - Härdat Glas 9H - Super kvalitet 3D</v>
      </c>
      <c r="F8957" s="1" t="s">
        <v>5797</v>
      </c>
      <c r="G8957" s="1" t="s">
        <v>5798</v>
      </c>
      <c r="H8957" s="1" t="s">
        <v>5799</v>
      </c>
      <c r="I8957" s="1" t="s">
        <v>16</v>
      </c>
      <c r="J8957" s="1" t="s">
        <v>23</v>
      </c>
      <c r="K8957" s="1" t="s">
        <v>16</v>
      </c>
      <c r="L8957" s="1" t="s">
        <v>16</v>
      </c>
      <c r="M8957" s="1" t="s">
        <v>16</v>
      </c>
      <c r="N8957" s="1" t="s">
        <v>16</v>
      </c>
      <c r="O8957" s="1">
        <v>71.2</v>
      </c>
      <c r="P8957" s="1">
        <v>1.0</v>
      </c>
    </row>
    <row r="8958">
      <c r="A8958" s="1" t="s">
        <v>29</v>
      </c>
      <c r="B8958" s="1" t="s">
        <v>11369</v>
      </c>
      <c r="C8958" s="2" t="s">
        <v>11361</v>
      </c>
      <c r="D8958" s="1" t="s">
        <v>19</v>
      </c>
      <c r="E8958" s="3" t="str">
        <f>HYPERLINK("https://fyndiq.se/produkt/4a37a66aa49247d0/", "Samsung S21 FE - 9H Härdat Glass - Super Kvalitet 3D")</f>
        <v>Samsung S21 FE - 9H Härdat Glass - Super Kvalitet 3D</v>
      </c>
      <c r="F8958" s="1" t="s">
        <v>4338</v>
      </c>
      <c r="G8958" s="1" t="s">
        <v>4339</v>
      </c>
      <c r="H8958" s="1" t="s">
        <v>4340</v>
      </c>
      <c r="I8958" s="1" t="s">
        <v>16</v>
      </c>
      <c r="J8958" s="1" t="s">
        <v>23</v>
      </c>
      <c r="K8958" s="1" t="s">
        <v>16</v>
      </c>
      <c r="L8958" s="1" t="s">
        <v>16</v>
      </c>
      <c r="M8958" s="1" t="s">
        <v>16</v>
      </c>
      <c r="N8958" s="1" t="s">
        <v>16</v>
      </c>
      <c r="O8958" s="1">
        <v>55.2</v>
      </c>
      <c r="P8958" s="1">
        <v>1.0</v>
      </c>
    </row>
    <row r="8959">
      <c r="A8959" s="1" t="s">
        <v>29</v>
      </c>
      <c r="B8959" s="1" t="s">
        <v>11370</v>
      </c>
      <c r="C8959" s="2" t="s">
        <v>11361</v>
      </c>
      <c r="D8959" s="1" t="s">
        <v>19</v>
      </c>
      <c r="E8959" s="3" t="str">
        <f>HYPERLINK("https://fyndiq.se/produkt/9c48067cf97a4b26/", "2 Pack Apple Watch 45mm -Härdat glas 9H – Super kvalitet 3D")</f>
        <v>2 Pack Apple Watch 45mm -Härdat glas 9H – Super kvalitet 3D</v>
      </c>
      <c r="F8959" s="1" t="s">
        <v>3377</v>
      </c>
      <c r="G8959" s="1" t="s">
        <v>3378</v>
      </c>
      <c r="H8959" s="1" t="s">
        <v>3379</v>
      </c>
      <c r="I8959" s="1" t="s">
        <v>16</v>
      </c>
      <c r="J8959" s="1" t="s">
        <v>23</v>
      </c>
      <c r="K8959" s="1" t="s">
        <v>16</v>
      </c>
      <c r="L8959" s="1" t="s">
        <v>16</v>
      </c>
      <c r="M8959" s="1" t="s">
        <v>16</v>
      </c>
      <c r="N8959" s="1" t="s">
        <v>16</v>
      </c>
      <c r="O8959" s="1">
        <v>55.2</v>
      </c>
      <c r="P8959" s="1">
        <v>1.0</v>
      </c>
    </row>
    <row r="8960">
      <c r="A8960" s="1" t="s">
        <v>29</v>
      </c>
      <c r="B8960" s="1" t="s">
        <v>11371</v>
      </c>
      <c r="C8960" s="2" t="s">
        <v>11361</v>
      </c>
      <c r="D8960" s="1" t="s">
        <v>19</v>
      </c>
      <c r="E8960" s="3" t="str">
        <f>HYPERLINK("https://fyndiq.se/produkt/3d1ada008fe742e4/", "iPhone 14 Linsskydd - 9H Härdat glas- Super kvalitet 3D Linsskydd")</f>
        <v>iPhone 14 Linsskydd - 9H Härdat glas- Super kvalitet 3D Linsskydd</v>
      </c>
      <c r="F8960" s="1" t="s">
        <v>11372</v>
      </c>
      <c r="G8960" s="1" t="s">
        <v>11373</v>
      </c>
      <c r="H8960" s="1" t="s">
        <v>11374</v>
      </c>
      <c r="I8960" s="1" t="s">
        <v>16</v>
      </c>
      <c r="J8960" s="1" t="s">
        <v>23</v>
      </c>
      <c r="K8960" s="1" t="s">
        <v>16</v>
      </c>
      <c r="L8960" s="1" t="s">
        <v>16</v>
      </c>
      <c r="M8960" s="1" t="s">
        <v>16</v>
      </c>
      <c r="N8960" s="1" t="s">
        <v>16</v>
      </c>
      <c r="O8960" s="1">
        <v>39.2</v>
      </c>
      <c r="P8960" s="1">
        <v>1.0</v>
      </c>
    </row>
    <row r="8961">
      <c r="A8961" s="1" t="s">
        <v>29</v>
      </c>
      <c r="B8961" s="1" t="s">
        <v>11375</v>
      </c>
      <c r="C8961" s="2" t="s">
        <v>11361</v>
      </c>
      <c r="D8961" s="1" t="s">
        <v>19</v>
      </c>
      <c r="E8961" s="3" t="str">
        <f>HYPERLINK("https://fyndiq.se/produkt/b1caddae2e864477/", "2- Pack Samsung S10 Plus - Härdat Glas 9H - Super Kvalitet 3D")</f>
        <v>2- Pack Samsung S10 Plus - Härdat Glas 9H - Super Kvalitet 3D</v>
      </c>
      <c r="F8961" s="1" t="s">
        <v>477</v>
      </c>
      <c r="G8961" s="1" t="s">
        <v>478</v>
      </c>
      <c r="H8961" s="1" t="s">
        <v>479</v>
      </c>
      <c r="I8961" s="1" t="s">
        <v>16</v>
      </c>
      <c r="J8961" s="1" t="s">
        <v>23</v>
      </c>
      <c r="K8961" s="1" t="s">
        <v>16</v>
      </c>
      <c r="L8961" s="1" t="s">
        <v>16</v>
      </c>
      <c r="M8961" s="1" t="s">
        <v>16</v>
      </c>
      <c r="N8961" s="1" t="s">
        <v>16</v>
      </c>
      <c r="O8961" s="1">
        <v>63.2</v>
      </c>
      <c r="P8961" s="1">
        <v>1.0</v>
      </c>
    </row>
    <row r="8962">
      <c r="A8962" s="1" t="s">
        <v>29</v>
      </c>
      <c r="B8962" s="1" t="s">
        <v>11376</v>
      </c>
      <c r="C8962" s="2" t="s">
        <v>11361</v>
      </c>
      <c r="D8962" s="1" t="s">
        <v>19</v>
      </c>
      <c r="E8962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8962" s="1" t="s">
        <v>3019</v>
      </c>
      <c r="G8962" s="1" t="s">
        <v>3020</v>
      </c>
      <c r="H8962" s="1" t="s">
        <v>3021</v>
      </c>
      <c r="I8962" s="1" t="s">
        <v>16</v>
      </c>
      <c r="J8962" s="1" t="s">
        <v>23</v>
      </c>
      <c r="K8962" s="1" t="s">
        <v>16</v>
      </c>
      <c r="L8962" s="1" t="s">
        <v>16</v>
      </c>
      <c r="M8962" s="1" t="s">
        <v>16</v>
      </c>
      <c r="N8962" s="1" t="s">
        <v>16</v>
      </c>
      <c r="O8962" s="1">
        <v>71.2</v>
      </c>
      <c r="P8962" s="1">
        <v>1.0</v>
      </c>
    </row>
    <row r="8963">
      <c r="A8963" s="1" t="s">
        <v>29</v>
      </c>
      <c r="B8963" s="1" t="s">
        <v>11377</v>
      </c>
      <c r="C8963" s="2" t="s">
        <v>11361</v>
      </c>
      <c r="D8963" s="1" t="s">
        <v>19</v>
      </c>
      <c r="E8963" s="3" t="str">
        <f>HYPERLINK("https://fyndiq.se/produkt/8a94b47e940d4cfe/", "2 Pack Xiaomi 12 PRO - Härdat glas 9H-Super kvalitet 3D")</f>
        <v>2 Pack Xiaomi 12 PRO - Härdat glas 9H-Super kvalitet 3D</v>
      </c>
      <c r="F8963" s="1" t="s">
        <v>214</v>
      </c>
      <c r="G8963" s="1" t="s">
        <v>215</v>
      </c>
      <c r="H8963" s="1" t="s">
        <v>216</v>
      </c>
      <c r="I8963" s="1" t="s">
        <v>16</v>
      </c>
      <c r="J8963" s="1" t="s">
        <v>23</v>
      </c>
      <c r="K8963" s="1" t="s">
        <v>16</v>
      </c>
      <c r="L8963" s="1" t="s">
        <v>16</v>
      </c>
      <c r="M8963" s="1" t="s">
        <v>16</v>
      </c>
      <c r="N8963" s="1" t="s">
        <v>16</v>
      </c>
      <c r="O8963" s="1">
        <v>63.2</v>
      </c>
      <c r="P8963" s="1">
        <v>1.0</v>
      </c>
    </row>
    <row r="8964">
      <c r="A8964" s="1" t="s">
        <v>29</v>
      </c>
      <c r="B8964" s="1" t="s">
        <v>11378</v>
      </c>
      <c r="C8964" s="2" t="s">
        <v>11361</v>
      </c>
      <c r="D8964" s="1" t="s">
        <v>19</v>
      </c>
      <c r="E8964" s="3" t="str">
        <f>HYPERLINK("https://fyndiq.se/produkt/082f3cf898c84831/", "2 Pack Galaxy S20 Ultra - Härdat glas 9H - Super kvalitet 3D")</f>
        <v>2 Pack Galaxy S20 Ultra - Härdat glas 9H - Super kvalitet 3D</v>
      </c>
      <c r="F8964" s="1" t="s">
        <v>460</v>
      </c>
      <c r="G8964" s="1" t="s">
        <v>461</v>
      </c>
      <c r="H8964" s="1" t="s">
        <v>462</v>
      </c>
      <c r="I8964" s="1" t="s">
        <v>16</v>
      </c>
      <c r="J8964" s="1" t="s">
        <v>23</v>
      </c>
      <c r="K8964" s="1" t="s">
        <v>16</v>
      </c>
      <c r="L8964" s="1" t="s">
        <v>16</v>
      </c>
      <c r="M8964" s="1" t="s">
        <v>16</v>
      </c>
      <c r="N8964" s="1" t="s">
        <v>16</v>
      </c>
      <c r="O8964" s="1">
        <v>63.2</v>
      </c>
      <c r="P8964" s="1">
        <v>1.0</v>
      </c>
    </row>
    <row r="8965">
      <c r="A8965" s="1" t="s">
        <v>29</v>
      </c>
      <c r="B8965" s="1" t="s">
        <v>11379</v>
      </c>
      <c r="C8965" s="2" t="s">
        <v>11361</v>
      </c>
      <c r="D8965" s="1" t="s">
        <v>19</v>
      </c>
      <c r="E896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8965" s="1" t="s">
        <v>813</v>
      </c>
      <c r="G8965" s="1" t="s">
        <v>814</v>
      </c>
      <c r="H8965" s="1" t="s">
        <v>815</v>
      </c>
      <c r="I8965" s="1" t="s">
        <v>16</v>
      </c>
      <c r="J8965" s="1" t="s">
        <v>23</v>
      </c>
      <c r="K8965" s="1" t="s">
        <v>16</v>
      </c>
      <c r="L8965" s="1" t="s">
        <v>16</v>
      </c>
      <c r="M8965" s="1" t="s">
        <v>16</v>
      </c>
      <c r="N8965" s="1" t="s">
        <v>16</v>
      </c>
      <c r="O8965" s="1">
        <v>63.2</v>
      </c>
      <c r="P8965" s="1">
        <v>1.0</v>
      </c>
    </row>
    <row r="8966">
      <c r="A8966" s="1" t="s">
        <v>29</v>
      </c>
      <c r="B8966" s="1" t="s">
        <v>11380</v>
      </c>
      <c r="C8966" s="2" t="s">
        <v>11361</v>
      </c>
      <c r="D8966" s="1" t="s">
        <v>19</v>
      </c>
      <c r="E8966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8966" s="1" t="s">
        <v>3699</v>
      </c>
      <c r="G8966" s="1" t="s">
        <v>3700</v>
      </c>
      <c r="H8966" s="1" t="s">
        <v>3701</v>
      </c>
      <c r="I8966" s="1" t="s">
        <v>16</v>
      </c>
      <c r="J8966" s="1" t="s">
        <v>23</v>
      </c>
      <c r="K8966" s="1" t="s">
        <v>16</v>
      </c>
      <c r="L8966" s="1" t="s">
        <v>16</v>
      </c>
      <c r="M8966" s="1" t="s">
        <v>16</v>
      </c>
      <c r="N8966" s="1" t="s">
        <v>16</v>
      </c>
      <c r="O8966" s="1">
        <v>63.2</v>
      </c>
      <c r="P8966" s="1">
        <v>1.0</v>
      </c>
    </row>
    <row r="8967">
      <c r="A8967" s="1" t="s">
        <v>29</v>
      </c>
      <c r="B8967" s="1" t="s">
        <v>11381</v>
      </c>
      <c r="C8967" s="2" t="s">
        <v>11361</v>
      </c>
      <c r="D8967" s="1" t="s">
        <v>19</v>
      </c>
      <c r="E8967" s="3" t="str">
        <f>HYPERLINK("https://fyndiq.se/produkt/f2c164e932234570/", "2-Pack HUAWEI P30 PRO Skärmskydd - Härdat Glas 9H - Super kvalitet 3D")</f>
        <v>2-Pack HUAWEI P30 PRO Skärmskydd - Härdat Glas 9H - Super kvalitet 3D</v>
      </c>
      <c r="F8967" s="1" t="s">
        <v>267</v>
      </c>
      <c r="G8967" s="1" t="s">
        <v>268</v>
      </c>
      <c r="H8967" s="1" t="s">
        <v>269</v>
      </c>
      <c r="I8967" s="1" t="s">
        <v>16</v>
      </c>
      <c r="J8967" s="1" t="s">
        <v>23</v>
      </c>
      <c r="K8967" s="1" t="s">
        <v>16</v>
      </c>
      <c r="L8967" s="1" t="s">
        <v>16</v>
      </c>
      <c r="M8967" s="1" t="s">
        <v>16</v>
      </c>
      <c r="N8967" s="1" t="s">
        <v>16</v>
      </c>
      <c r="O8967" s="1">
        <v>63.2</v>
      </c>
      <c r="P8967" s="1">
        <v>1.0</v>
      </c>
    </row>
    <row r="8968">
      <c r="A8968" s="1" t="s">
        <v>29</v>
      </c>
      <c r="B8968" s="1" t="s">
        <v>11382</v>
      </c>
      <c r="C8968" s="2" t="s">
        <v>11361</v>
      </c>
      <c r="D8968" s="1" t="s">
        <v>19</v>
      </c>
      <c r="E8968" s="3" t="str">
        <f>HYPERLINK("https://fyndiq.se/produkt/94a67bbe1c4a4666/", "2-Pack Samsung Xcover 7 Skärmskydd i Härdat Glas")</f>
        <v>2-Pack Samsung Xcover 7 Skärmskydd i Härdat Glas</v>
      </c>
      <c r="F8968" s="1" t="s">
        <v>1908</v>
      </c>
      <c r="G8968" s="1" t="s">
        <v>1909</v>
      </c>
      <c r="H8968" s="1" t="s">
        <v>1910</v>
      </c>
      <c r="I8968" s="1" t="s">
        <v>16</v>
      </c>
      <c r="J8968" s="1" t="s">
        <v>23</v>
      </c>
      <c r="K8968" s="1" t="s">
        <v>16</v>
      </c>
      <c r="L8968" s="1" t="s">
        <v>16</v>
      </c>
      <c r="M8968" s="1" t="s">
        <v>16</v>
      </c>
      <c r="N8968" s="1" t="s">
        <v>16</v>
      </c>
      <c r="O8968" s="1">
        <v>71.2</v>
      </c>
      <c r="P8968" s="1">
        <v>2.0</v>
      </c>
    </row>
    <row r="8969">
      <c r="A8969" s="1" t="s">
        <v>29</v>
      </c>
      <c r="B8969" s="1" t="s">
        <v>11383</v>
      </c>
      <c r="C8969" s="2" t="s">
        <v>11361</v>
      </c>
      <c r="D8969" s="1" t="s">
        <v>19</v>
      </c>
      <c r="E8969" s="3" t="str">
        <f>HYPERLINK("https://fyndiq.se/produkt/371f86e1aa284d28/", "Samsung S23 Ultra - 9H Härdat Glass - 3D Super Kvalitet Skärmskydd")</f>
        <v>Samsung S23 Ultra - 9H Härdat Glass - 3D Super Kvalitet Skärmskydd</v>
      </c>
      <c r="F8969" s="1" t="s">
        <v>7518</v>
      </c>
      <c r="G8969" s="1" t="s">
        <v>7519</v>
      </c>
      <c r="H8969" s="1" t="s">
        <v>7520</v>
      </c>
      <c r="I8969" s="1" t="s">
        <v>16</v>
      </c>
      <c r="J8969" s="1" t="s">
        <v>23</v>
      </c>
      <c r="K8969" s="1" t="s">
        <v>16</v>
      </c>
      <c r="L8969" s="1" t="s">
        <v>16</v>
      </c>
      <c r="M8969" s="1" t="s">
        <v>16</v>
      </c>
      <c r="N8969" s="1" t="s">
        <v>16</v>
      </c>
      <c r="O8969" s="1">
        <v>55.2</v>
      </c>
      <c r="P8969" s="1">
        <v>1.0</v>
      </c>
    </row>
    <row r="8970">
      <c r="A8970" s="1" t="s">
        <v>29</v>
      </c>
      <c r="B8970" s="1" t="s">
        <v>11384</v>
      </c>
      <c r="C8970" s="2" t="s">
        <v>11361</v>
      </c>
      <c r="D8970" s="1" t="s">
        <v>19</v>
      </c>
      <c r="E8970" s="3" t="str">
        <f>HYPERLINK("https://fyndiq.se/produkt/b4b1148b5d274f33/", "2 Pack Xiaomi 11T 5G - Härdat glas 9H - Super kvalitet 3D")</f>
        <v>2 Pack Xiaomi 11T 5G - Härdat glas 9H - Super kvalitet 3D</v>
      </c>
      <c r="F8970" s="1" t="s">
        <v>345</v>
      </c>
      <c r="G8970" s="1" t="s">
        <v>346</v>
      </c>
      <c r="H8970" s="1" t="s">
        <v>347</v>
      </c>
      <c r="I8970" s="1" t="s">
        <v>16</v>
      </c>
      <c r="J8970" s="1" t="s">
        <v>23</v>
      </c>
      <c r="K8970" s="1" t="s">
        <v>16</v>
      </c>
      <c r="L8970" s="1" t="s">
        <v>16</v>
      </c>
      <c r="M8970" s="1" t="s">
        <v>16</v>
      </c>
      <c r="N8970" s="1" t="s">
        <v>16</v>
      </c>
      <c r="O8970" s="1">
        <v>63.2</v>
      </c>
      <c r="P8970" s="1">
        <v>1.0</v>
      </c>
    </row>
    <row r="8971">
      <c r="A8971" s="1" t="s">
        <v>29</v>
      </c>
      <c r="B8971" s="1" t="s">
        <v>11385</v>
      </c>
      <c r="C8971" s="2" t="s">
        <v>11361</v>
      </c>
      <c r="D8971" s="1" t="s">
        <v>19</v>
      </c>
      <c r="E8971" s="3" t="str">
        <f>HYPERLINK("https://fyndiq.se/produkt/7bfe4070453c4ad0/", "2 Pack Samsung Galaxy Note 8 - Härdat glas 9H -Super kvalitet 3D")</f>
        <v>2 Pack Samsung Galaxy Note 8 - Härdat glas 9H -Super kvalitet 3D</v>
      </c>
      <c r="F8971" s="1" t="s">
        <v>3131</v>
      </c>
      <c r="G8971" s="1" t="s">
        <v>3132</v>
      </c>
      <c r="H8971" s="1" t="s">
        <v>3133</v>
      </c>
      <c r="I8971" s="1" t="s">
        <v>16</v>
      </c>
      <c r="J8971" s="1" t="s">
        <v>23</v>
      </c>
      <c r="K8971" s="1" t="s">
        <v>16</v>
      </c>
      <c r="L8971" s="1" t="s">
        <v>16</v>
      </c>
      <c r="M8971" s="1" t="s">
        <v>16</v>
      </c>
      <c r="N8971" s="1" t="s">
        <v>16</v>
      </c>
      <c r="O8971" s="1">
        <v>63.2</v>
      </c>
      <c r="P8971" s="1">
        <v>1.0</v>
      </c>
    </row>
    <row r="8972">
      <c r="A8972" s="1" t="s">
        <v>29</v>
      </c>
      <c r="B8972" s="1" t="s">
        <v>11386</v>
      </c>
      <c r="C8972" s="2" t="s">
        <v>11361</v>
      </c>
      <c r="D8972" s="1" t="s">
        <v>19</v>
      </c>
      <c r="E897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8972" s="1" t="s">
        <v>614</v>
      </c>
      <c r="G8972" s="1" t="s">
        <v>615</v>
      </c>
      <c r="H8972" s="1" t="s">
        <v>616</v>
      </c>
      <c r="I8972" s="1" t="s">
        <v>16</v>
      </c>
      <c r="J8972" s="1" t="s">
        <v>23</v>
      </c>
      <c r="K8972" s="1" t="s">
        <v>16</v>
      </c>
      <c r="L8972" s="1" t="s">
        <v>16</v>
      </c>
      <c r="M8972" s="1" t="s">
        <v>16</v>
      </c>
      <c r="N8972" s="1" t="s">
        <v>16</v>
      </c>
      <c r="O8972" s="1">
        <v>71.2</v>
      </c>
      <c r="P8972" s="1">
        <v>1.0</v>
      </c>
    </row>
    <row r="8973">
      <c r="A8973" s="1" t="s">
        <v>29</v>
      </c>
      <c r="B8973" s="1" t="s">
        <v>11387</v>
      </c>
      <c r="C8973" s="2" t="s">
        <v>11361</v>
      </c>
      <c r="D8973" s="1" t="s">
        <v>19</v>
      </c>
      <c r="E8973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8973" s="1" t="s">
        <v>2685</v>
      </c>
      <c r="G8973" s="1" t="s">
        <v>2686</v>
      </c>
      <c r="H8973" s="1" t="s">
        <v>2687</v>
      </c>
      <c r="I8973" s="1" t="s">
        <v>16</v>
      </c>
      <c r="J8973" s="1" t="s">
        <v>23</v>
      </c>
      <c r="K8973" s="1" t="s">
        <v>16</v>
      </c>
      <c r="L8973" s="1" t="s">
        <v>16</v>
      </c>
      <c r="M8973" s="1" t="s">
        <v>16</v>
      </c>
      <c r="N8973" s="1" t="s">
        <v>16</v>
      </c>
      <c r="O8973" s="1">
        <v>63.2</v>
      </c>
      <c r="P8973" s="1">
        <v>1.0</v>
      </c>
    </row>
    <row r="8974">
      <c r="A8974" s="1" t="s">
        <v>29</v>
      </c>
      <c r="B8974" s="1" t="s">
        <v>11388</v>
      </c>
      <c r="C8974" s="2" t="s">
        <v>11361</v>
      </c>
      <c r="D8974" s="1" t="s">
        <v>19</v>
      </c>
      <c r="E8974" s="3" t="str">
        <f>HYPERLINK("https://fyndiq.se/produkt/49282e2c730249ed/", "2 Pack Samsung S21 FE 5G - 9H Härdat Glass - Super Kvalitet 3D")</f>
        <v>2 Pack Samsung S21 FE 5G - 9H Härdat Glass - Super Kvalitet 3D</v>
      </c>
      <c r="F8974" s="1" t="s">
        <v>822</v>
      </c>
      <c r="G8974" s="1" t="s">
        <v>823</v>
      </c>
      <c r="H8974" s="1" t="s">
        <v>824</v>
      </c>
      <c r="I8974" s="1" t="s">
        <v>16</v>
      </c>
      <c r="J8974" s="1" t="s">
        <v>23</v>
      </c>
      <c r="K8974" s="1" t="s">
        <v>16</v>
      </c>
      <c r="L8974" s="1" t="s">
        <v>16</v>
      </c>
      <c r="M8974" s="1" t="s">
        <v>16</v>
      </c>
      <c r="N8974" s="1" t="s">
        <v>16</v>
      </c>
      <c r="O8974" s="1">
        <v>63.2</v>
      </c>
      <c r="P8974" s="1">
        <v>1.0</v>
      </c>
    </row>
    <row r="8975">
      <c r="A8975" s="1" t="s">
        <v>29</v>
      </c>
      <c r="B8975" s="1" t="s">
        <v>11389</v>
      </c>
      <c r="C8975" s="2" t="s">
        <v>11361</v>
      </c>
      <c r="D8975" s="1" t="s">
        <v>19</v>
      </c>
      <c r="E8975" s="3" t="str">
        <f>HYPERLINK("https://fyndiq.se/produkt/c398466bf0524e85/", "2-Pack Samsung S23 - 9H Härdat Glass - 3D Super Kvalitet Skärmskydd")</f>
        <v>2-Pack Samsung S23 - 9H Härdat Glass - 3D Super Kvalitet Skärmskydd</v>
      </c>
      <c r="F8975" s="1" t="s">
        <v>1365</v>
      </c>
      <c r="G8975" s="1" t="s">
        <v>1366</v>
      </c>
      <c r="H8975" s="1" t="s">
        <v>1367</v>
      </c>
      <c r="I8975" s="1" t="s">
        <v>16</v>
      </c>
      <c r="J8975" s="1" t="s">
        <v>23</v>
      </c>
      <c r="K8975" s="1" t="s">
        <v>16</v>
      </c>
      <c r="L8975" s="1" t="s">
        <v>16</v>
      </c>
      <c r="M8975" s="1" t="s">
        <v>16</v>
      </c>
      <c r="N8975" s="1" t="s">
        <v>16</v>
      </c>
      <c r="O8975" s="1">
        <v>63.2</v>
      </c>
      <c r="P8975" s="1">
        <v>1.0</v>
      </c>
    </row>
    <row r="8976">
      <c r="A8976" s="1" t="s">
        <v>29</v>
      </c>
      <c r="B8976" s="1" t="s">
        <v>11390</v>
      </c>
      <c r="C8976" s="2" t="s">
        <v>11361</v>
      </c>
      <c r="D8976" s="1" t="s">
        <v>19</v>
      </c>
      <c r="E8976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8976" s="1" t="s">
        <v>599</v>
      </c>
      <c r="G8976" s="1" t="s">
        <v>600</v>
      </c>
      <c r="H8976" s="1" t="s">
        <v>601</v>
      </c>
      <c r="I8976" s="1" t="s">
        <v>16</v>
      </c>
      <c r="J8976" s="1" t="s">
        <v>23</v>
      </c>
      <c r="K8976" s="1" t="s">
        <v>16</v>
      </c>
      <c r="L8976" s="1" t="s">
        <v>16</v>
      </c>
      <c r="M8976" s="1" t="s">
        <v>16</v>
      </c>
      <c r="N8976" s="1" t="s">
        <v>16</v>
      </c>
      <c r="O8976" s="1">
        <v>71.2</v>
      </c>
      <c r="P8976" s="1">
        <v>1.0</v>
      </c>
    </row>
    <row r="8977">
      <c r="A8977" s="1" t="s">
        <v>29</v>
      </c>
      <c r="B8977" s="1" t="s">
        <v>11391</v>
      </c>
      <c r="C8977" s="2" t="s">
        <v>11361</v>
      </c>
      <c r="D8977" s="1" t="s">
        <v>19</v>
      </c>
      <c r="E8977" s="3" t="str">
        <f>HYPERLINK("https://fyndiq.se/produkt/ef10e4ba492c46df/", "2-Pack Samsung S23 FE 5G - 9H Härdat Glass - Super Kvalitet 3D")</f>
        <v>2-Pack Samsung S23 FE 5G - 9H Härdat Glass - Super Kvalitet 3D</v>
      </c>
      <c r="F8977" s="1" t="s">
        <v>2521</v>
      </c>
      <c r="G8977" s="1" t="s">
        <v>2522</v>
      </c>
      <c r="H8977" s="1" t="s">
        <v>2523</v>
      </c>
      <c r="I8977" s="1" t="s">
        <v>16</v>
      </c>
      <c r="J8977" s="1" t="s">
        <v>23</v>
      </c>
      <c r="K8977" s="1" t="s">
        <v>16</v>
      </c>
      <c r="L8977" s="1" t="s">
        <v>16</v>
      </c>
      <c r="M8977" s="1" t="s">
        <v>16</v>
      </c>
      <c r="N8977" s="1" t="s">
        <v>16</v>
      </c>
      <c r="O8977" s="1">
        <v>63.2</v>
      </c>
      <c r="P8977" s="1">
        <v>1.0</v>
      </c>
    </row>
    <row r="8978">
      <c r="A8978" s="1" t="s">
        <v>29</v>
      </c>
      <c r="B8978" s="1" t="s">
        <v>11392</v>
      </c>
      <c r="C8978" s="2" t="s">
        <v>11361</v>
      </c>
      <c r="D8978" s="1" t="s">
        <v>19</v>
      </c>
      <c r="E8978" s="3" t="str">
        <f>HYPERLINK("https://fyndiq.se/produkt/957e60265bcd413d/", "2-Pack Samsung S23 Ultra (5G) Skärmskydd &amp; 1-Pack linsskydd - Härdat Glas 9H - Super kvalitet 3D")</f>
        <v>2-Pack Samsung S23 Ultra (5G) Skärmskydd &amp; 1-Pack linsskydd - Härdat Glas 9H - Super kvalitet 3D</v>
      </c>
      <c r="F8978" s="1" t="s">
        <v>8864</v>
      </c>
      <c r="G8978" s="1" t="s">
        <v>8865</v>
      </c>
      <c r="H8978" s="1" t="s">
        <v>8866</v>
      </c>
      <c r="I8978" s="1" t="s">
        <v>16</v>
      </c>
      <c r="J8978" s="1" t="s">
        <v>23</v>
      </c>
      <c r="K8978" s="1" t="s">
        <v>16</v>
      </c>
      <c r="L8978" s="1" t="s">
        <v>16</v>
      </c>
      <c r="M8978" s="1" t="s">
        <v>16</v>
      </c>
      <c r="N8978" s="1" t="s">
        <v>16</v>
      </c>
      <c r="O8978" s="1">
        <v>79.2</v>
      </c>
      <c r="P8978" s="1">
        <v>1.0</v>
      </c>
    </row>
    <row r="8979">
      <c r="A8979" s="1" t="s">
        <v>29</v>
      </c>
      <c r="B8979" s="1" t="s">
        <v>11393</v>
      </c>
      <c r="C8979" s="2" t="s">
        <v>11361</v>
      </c>
      <c r="D8979" s="1" t="s">
        <v>19</v>
      </c>
      <c r="E8979" s="3" t="str">
        <f>HYPERLINK("https://fyndiq.se/produkt/cc43d01c37a84f4a/", "Samsung Galaxy S20 FE - Härdat glas 9H - Super kvalitet 3D")</f>
        <v>Samsung Galaxy S20 FE - Härdat glas 9H - Super kvalitet 3D</v>
      </c>
      <c r="F8979" s="1" t="s">
        <v>827</v>
      </c>
      <c r="G8979" s="1" t="s">
        <v>828</v>
      </c>
      <c r="H8979" s="1" t="s">
        <v>829</v>
      </c>
      <c r="I8979" s="1" t="s">
        <v>16</v>
      </c>
      <c r="J8979" s="1" t="s">
        <v>23</v>
      </c>
      <c r="K8979" s="1" t="s">
        <v>16</v>
      </c>
      <c r="L8979" s="1" t="s">
        <v>16</v>
      </c>
      <c r="M8979" s="1" t="s">
        <v>16</v>
      </c>
      <c r="N8979" s="1" t="s">
        <v>16</v>
      </c>
      <c r="O8979" s="1">
        <v>55.2</v>
      </c>
      <c r="P8979" s="1">
        <v>1.0</v>
      </c>
    </row>
    <row r="8980">
      <c r="A8980" s="1" t="s">
        <v>29</v>
      </c>
      <c r="B8980" s="1" t="s">
        <v>11394</v>
      </c>
      <c r="C8980" s="2" t="s">
        <v>11361</v>
      </c>
      <c r="D8980" s="1" t="s">
        <v>19</v>
      </c>
      <c r="E8980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8980" s="1" t="s">
        <v>51</v>
      </c>
      <c r="G8980" s="1" t="s">
        <v>52</v>
      </c>
      <c r="H8980" s="1" t="s">
        <v>53</v>
      </c>
      <c r="I8980" s="1" t="s">
        <v>16</v>
      </c>
      <c r="J8980" s="1" t="s">
        <v>23</v>
      </c>
      <c r="K8980" s="1" t="s">
        <v>16</v>
      </c>
      <c r="L8980" s="1" t="s">
        <v>16</v>
      </c>
      <c r="M8980" s="1" t="s">
        <v>16</v>
      </c>
      <c r="N8980" s="1" t="s">
        <v>16</v>
      </c>
      <c r="O8980" s="1">
        <v>87.2</v>
      </c>
      <c r="P8980" s="1">
        <v>1.0</v>
      </c>
    </row>
    <row r="8981">
      <c r="A8981" s="1" t="s">
        <v>29</v>
      </c>
      <c r="B8981" s="1" t="s">
        <v>11395</v>
      </c>
      <c r="C8981" s="2" t="s">
        <v>11361</v>
      </c>
      <c r="D8981" s="1" t="s">
        <v>19</v>
      </c>
      <c r="E898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8981" s="1" t="s">
        <v>3098</v>
      </c>
      <c r="G8981" s="1" t="s">
        <v>3099</v>
      </c>
      <c r="H8981" s="1" t="s">
        <v>3100</v>
      </c>
      <c r="I8981" s="1" t="s">
        <v>16</v>
      </c>
      <c r="J8981" s="1" t="s">
        <v>23</v>
      </c>
      <c r="K8981" s="1" t="s">
        <v>16</v>
      </c>
      <c r="L8981" s="1" t="s">
        <v>16</v>
      </c>
      <c r="M8981" s="1" t="s">
        <v>16</v>
      </c>
      <c r="N8981" s="1" t="s">
        <v>16</v>
      </c>
      <c r="O8981" s="1">
        <v>63.2</v>
      </c>
      <c r="P8981" s="1">
        <v>1.0</v>
      </c>
    </row>
    <row r="8982">
      <c r="A8982" s="1" t="s">
        <v>29</v>
      </c>
      <c r="B8982" s="1" t="s">
        <v>11396</v>
      </c>
      <c r="C8982" s="2" t="s">
        <v>11361</v>
      </c>
      <c r="D8982" s="1" t="s">
        <v>19</v>
      </c>
      <c r="E8982" s="3" t="str">
        <f>HYPERLINK("https://fyndiq.se/produkt/56c72c0ba5f749b5/", "2-Pack SAMSUNG S24 Skärmskydd - Härdat Glas 9H - Super kvalitet 3D")</f>
        <v>2-Pack SAMSUNG S24 Skärmskydd - Härdat Glas 9H - Super kvalitet 3D</v>
      </c>
      <c r="F8982" s="1" t="s">
        <v>263</v>
      </c>
      <c r="G8982" s="1" t="s">
        <v>264</v>
      </c>
      <c r="H8982" s="1" t="s">
        <v>265</v>
      </c>
      <c r="I8982" s="1" t="s">
        <v>16</v>
      </c>
      <c r="J8982" s="1" t="s">
        <v>23</v>
      </c>
      <c r="K8982" s="1" t="s">
        <v>16</v>
      </c>
      <c r="L8982" s="1" t="s">
        <v>16</v>
      </c>
      <c r="M8982" s="1" t="s">
        <v>16</v>
      </c>
      <c r="N8982" s="1" t="s">
        <v>16</v>
      </c>
      <c r="O8982" s="1">
        <v>63.2</v>
      </c>
      <c r="P8982" s="1">
        <v>1.0</v>
      </c>
    </row>
    <row r="8983">
      <c r="A8983" s="1" t="s">
        <v>29</v>
      </c>
      <c r="B8983" s="1" t="s">
        <v>11397</v>
      </c>
      <c r="C8983" s="2" t="s">
        <v>11361</v>
      </c>
      <c r="D8983" s="1" t="s">
        <v>19</v>
      </c>
      <c r="E8983" s="3" t="str">
        <f>HYPERLINK("https://fyndiq.se/produkt/2477583187264ece/", "2-Pack Samsung S20 - 9H Härdat Glass - Top Kvalitet")</f>
        <v>2-Pack Samsung S20 - 9H Härdat Glass - Top Kvalitet</v>
      </c>
      <c r="F8983" s="1" t="s">
        <v>124</v>
      </c>
      <c r="G8983" s="1" t="s">
        <v>125</v>
      </c>
      <c r="H8983" s="1" t="s">
        <v>126</v>
      </c>
      <c r="I8983" s="1" t="s">
        <v>16</v>
      </c>
      <c r="J8983" s="1" t="s">
        <v>23</v>
      </c>
      <c r="K8983" s="1" t="s">
        <v>16</v>
      </c>
      <c r="L8983" s="1" t="s">
        <v>16</v>
      </c>
      <c r="M8983" s="1" t="s">
        <v>16</v>
      </c>
      <c r="N8983" s="1" t="s">
        <v>16</v>
      </c>
      <c r="O8983" s="1">
        <v>71.2</v>
      </c>
      <c r="P8983" s="1">
        <v>1.0</v>
      </c>
    </row>
    <row r="8984">
      <c r="A8984" s="1" t="s">
        <v>29</v>
      </c>
      <c r="B8984" s="1" t="s">
        <v>11398</v>
      </c>
      <c r="C8984" s="2" t="s">
        <v>11361</v>
      </c>
      <c r="D8984" s="1" t="s">
        <v>19</v>
      </c>
      <c r="E8984" s="3" t="str">
        <f>HYPERLINK("https://fyndiq.se/produkt/8d7960028c1a40a4/", "2 Pack Xiaomi 11T Pro 5G - Härdat glas 9H - Super kvalitet 3D")</f>
        <v>2 Pack Xiaomi 11T Pro 5G - Härdat glas 9H - Super kvalitet 3D</v>
      </c>
      <c r="F8984" s="1" t="s">
        <v>112</v>
      </c>
      <c r="G8984" s="1" t="s">
        <v>113</v>
      </c>
      <c r="H8984" s="1" t="s">
        <v>114</v>
      </c>
      <c r="I8984" s="1" t="s">
        <v>16</v>
      </c>
      <c r="J8984" s="1" t="s">
        <v>23</v>
      </c>
      <c r="K8984" s="1" t="s">
        <v>16</v>
      </c>
      <c r="L8984" s="1" t="s">
        <v>16</v>
      </c>
      <c r="M8984" s="1" t="s">
        <v>16</v>
      </c>
      <c r="N8984" s="1" t="s">
        <v>16</v>
      </c>
      <c r="O8984" s="1">
        <v>63.2</v>
      </c>
      <c r="P8984" s="1">
        <v>1.0</v>
      </c>
    </row>
    <row r="8985">
      <c r="A8985" s="1" t="s">
        <v>29</v>
      </c>
      <c r="B8985" s="1" t="s">
        <v>11399</v>
      </c>
      <c r="C8985" s="2" t="s">
        <v>11361</v>
      </c>
      <c r="D8985" s="1" t="s">
        <v>19</v>
      </c>
      <c r="E898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8985" s="1" t="s">
        <v>208</v>
      </c>
      <c r="G8985" s="1" t="s">
        <v>209</v>
      </c>
      <c r="H8985" s="1" t="s">
        <v>210</v>
      </c>
      <c r="I8985" s="1" t="s">
        <v>1311</v>
      </c>
      <c r="J8985" s="1" t="s">
        <v>9</v>
      </c>
      <c r="K8985" s="2" t="s">
        <v>10189</v>
      </c>
      <c r="L8985" s="1" t="s">
        <v>2914</v>
      </c>
      <c r="M8985" s="1" t="s">
        <v>16</v>
      </c>
      <c r="N8985" s="1" t="s">
        <v>16</v>
      </c>
      <c r="O8985" s="1">
        <v>71.2</v>
      </c>
      <c r="P8985" s="1">
        <v>1.0</v>
      </c>
    </row>
    <row r="8986">
      <c r="A8986" s="1" t="s">
        <v>29</v>
      </c>
      <c r="B8986" s="1" t="s">
        <v>11400</v>
      </c>
      <c r="C8986" s="2" t="s">
        <v>11361</v>
      </c>
      <c r="D8986" s="1" t="s">
        <v>19</v>
      </c>
      <c r="E898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8986" s="1" t="s">
        <v>760</v>
      </c>
      <c r="G8986" s="1" t="s">
        <v>761</v>
      </c>
      <c r="H8986" s="1" t="s">
        <v>762</v>
      </c>
      <c r="I8986" s="1" t="s">
        <v>16</v>
      </c>
      <c r="J8986" s="1" t="s">
        <v>23</v>
      </c>
      <c r="K8986" s="1" t="s">
        <v>16</v>
      </c>
      <c r="L8986" s="1" t="s">
        <v>16</v>
      </c>
      <c r="M8986" s="1" t="s">
        <v>16</v>
      </c>
      <c r="N8986" s="1" t="s">
        <v>16</v>
      </c>
      <c r="O8986" s="1">
        <v>63.2</v>
      </c>
      <c r="P8986" s="1">
        <v>1.0</v>
      </c>
    </row>
    <row r="8987">
      <c r="A8987" s="1" t="s">
        <v>29</v>
      </c>
      <c r="B8987" s="1" t="s">
        <v>11401</v>
      </c>
      <c r="C8987" s="2" t="s">
        <v>11361</v>
      </c>
      <c r="D8987" s="1" t="s">
        <v>19</v>
      </c>
      <c r="E8987" s="3" t="str">
        <f>HYPERLINK("https://fyndiq.se/produkt/c398466bf0524e85/", "2-Pack Samsung S23 - 9H Härdat Glass - 3D Super Kvalitet Skärmskydd")</f>
        <v>2-Pack Samsung S23 - 9H Härdat Glass - 3D Super Kvalitet Skärmskydd</v>
      </c>
      <c r="F8987" s="1" t="s">
        <v>1365</v>
      </c>
      <c r="G8987" s="1" t="s">
        <v>1366</v>
      </c>
      <c r="H8987" s="1" t="s">
        <v>1367</v>
      </c>
      <c r="I8987" s="1" t="s">
        <v>1311</v>
      </c>
      <c r="J8987" s="1" t="s">
        <v>9</v>
      </c>
      <c r="K8987" s="2" t="s">
        <v>9857</v>
      </c>
      <c r="L8987" s="1" t="s">
        <v>5759</v>
      </c>
      <c r="M8987" s="1" t="s">
        <v>16</v>
      </c>
      <c r="N8987" s="1" t="s">
        <v>16</v>
      </c>
      <c r="O8987" s="1">
        <v>63.2</v>
      </c>
      <c r="P8987" s="1">
        <v>1.0</v>
      </c>
    </row>
    <row r="8988">
      <c r="A8988" s="1" t="s">
        <v>29</v>
      </c>
      <c r="B8988" s="1" t="s">
        <v>11402</v>
      </c>
      <c r="C8988" s="2" t="s">
        <v>11361</v>
      </c>
      <c r="D8988" s="1" t="s">
        <v>19</v>
      </c>
      <c r="E8988" s="3" t="str">
        <f>HYPERLINK("https://fyndiq.se/produkt/406117b60bf241a0/", "2-Pack Samsung Galaxy S9 - Härdat glas 9H - Super kvalitet 3D")</f>
        <v>2-Pack Samsung Galaxy S9 - Härdat glas 9H - Super kvalitet 3D</v>
      </c>
      <c r="F8988" s="1" t="s">
        <v>228</v>
      </c>
      <c r="G8988" s="1" t="s">
        <v>229</v>
      </c>
      <c r="H8988" s="1" t="s">
        <v>230</v>
      </c>
      <c r="I8988" s="1" t="s">
        <v>16</v>
      </c>
      <c r="J8988" s="1" t="s">
        <v>23</v>
      </c>
      <c r="K8988" s="1" t="s">
        <v>16</v>
      </c>
      <c r="L8988" s="1" t="s">
        <v>16</v>
      </c>
      <c r="M8988" s="1" t="s">
        <v>16</v>
      </c>
      <c r="N8988" s="1" t="s">
        <v>16</v>
      </c>
      <c r="O8988" s="1">
        <v>63.2</v>
      </c>
      <c r="P8988" s="1">
        <v>1.0</v>
      </c>
    </row>
    <row r="8989">
      <c r="A8989" s="1" t="s">
        <v>29</v>
      </c>
      <c r="B8989" s="1" t="s">
        <v>11403</v>
      </c>
      <c r="C8989" s="2" t="s">
        <v>11361</v>
      </c>
      <c r="D8989" s="1" t="s">
        <v>19</v>
      </c>
      <c r="E8989" s="3" t="str">
        <f>HYPERLINK("https://fyndiq.se/produkt/1e7e3eca19044e00/", "2-Pack Samsung S20 5G Skärmskydd - Härdat Glas 9H - Super kvalitet 3D")</f>
        <v>2-Pack Samsung S20 5G Skärmskydd - Härdat Glas 9H - Super kvalitet 3D</v>
      </c>
      <c r="F8989" s="1" t="s">
        <v>2593</v>
      </c>
      <c r="G8989" s="1" t="s">
        <v>2594</v>
      </c>
      <c r="H8989" s="1" t="s">
        <v>2595</v>
      </c>
      <c r="I8989" s="1" t="s">
        <v>16</v>
      </c>
      <c r="J8989" s="1" t="s">
        <v>23</v>
      </c>
      <c r="K8989" s="1" t="s">
        <v>16</v>
      </c>
      <c r="L8989" s="1" t="s">
        <v>16</v>
      </c>
      <c r="M8989" s="1" t="s">
        <v>16</v>
      </c>
      <c r="N8989" s="1" t="s">
        <v>16</v>
      </c>
      <c r="O8989" s="1">
        <v>63.2</v>
      </c>
      <c r="P8989" s="1">
        <v>1.0</v>
      </c>
    </row>
    <row r="8990">
      <c r="A8990" s="1" t="s">
        <v>29</v>
      </c>
      <c r="B8990" s="1" t="s">
        <v>11404</v>
      </c>
      <c r="C8990" s="2" t="s">
        <v>11361</v>
      </c>
      <c r="D8990" s="1" t="s">
        <v>19</v>
      </c>
      <c r="E8990" s="3" t="str">
        <f>HYPERLINK("https://fyndiq.se/produkt/406117b60bf241a0/", "2-Pack Samsung Galaxy S9 - Härdat glas 9H - Super kvalitet 3D")</f>
        <v>2-Pack Samsung Galaxy S9 - Härdat glas 9H - Super kvalitet 3D</v>
      </c>
      <c r="F8990" s="1" t="s">
        <v>228</v>
      </c>
      <c r="G8990" s="1" t="s">
        <v>229</v>
      </c>
      <c r="H8990" s="1" t="s">
        <v>230</v>
      </c>
      <c r="I8990" s="1" t="s">
        <v>16</v>
      </c>
      <c r="J8990" s="1" t="s">
        <v>23</v>
      </c>
      <c r="K8990" s="1" t="s">
        <v>16</v>
      </c>
      <c r="L8990" s="1" t="s">
        <v>16</v>
      </c>
      <c r="M8990" s="1" t="s">
        <v>16</v>
      </c>
      <c r="N8990" s="1" t="s">
        <v>16</v>
      </c>
      <c r="O8990" s="1">
        <v>63.2</v>
      </c>
      <c r="P8990" s="1">
        <v>1.0</v>
      </c>
    </row>
    <row r="8991">
      <c r="A8991" s="1" t="s">
        <v>29</v>
      </c>
      <c r="B8991" s="1" t="s">
        <v>11405</v>
      </c>
      <c r="C8991" s="2" t="s">
        <v>11361</v>
      </c>
      <c r="D8991" s="1" t="s">
        <v>19</v>
      </c>
      <c r="E8991" s="3" t="str">
        <f t="shared" ref="E8991:E8992" si="213">HYPERLINK("https://fyndiq.se/produkt/80d04410f9c744e2/", "2-Pack Samsung S23 Ultra - 9H Härdat Glass - 3D Super Kvalitet Skärmskydd")</f>
        <v>2-Pack Samsung S23 Ultra - 9H Härdat Glass - 3D Super Kvalitet Skärmskydd</v>
      </c>
      <c r="F8991" s="1" t="s">
        <v>2144</v>
      </c>
      <c r="G8991" s="1" t="s">
        <v>2145</v>
      </c>
      <c r="H8991" s="1" t="s">
        <v>2146</v>
      </c>
      <c r="I8991" s="1" t="s">
        <v>16</v>
      </c>
      <c r="J8991" s="1" t="s">
        <v>23</v>
      </c>
      <c r="K8991" s="1" t="s">
        <v>16</v>
      </c>
      <c r="L8991" s="1" t="s">
        <v>16</v>
      </c>
      <c r="M8991" s="1" t="s">
        <v>16</v>
      </c>
      <c r="N8991" s="1" t="s">
        <v>16</v>
      </c>
      <c r="O8991" s="1">
        <v>63.2</v>
      </c>
      <c r="P8991" s="1">
        <v>1.0</v>
      </c>
    </row>
    <row r="8992">
      <c r="A8992" s="1" t="s">
        <v>29</v>
      </c>
      <c r="B8992" s="1" t="s">
        <v>11406</v>
      </c>
      <c r="C8992" s="2" t="s">
        <v>11361</v>
      </c>
      <c r="D8992" s="1" t="s">
        <v>19</v>
      </c>
      <c r="E8992" s="3" t="str">
        <f t="shared" si="213"/>
        <v>2-Pack Samsung S23 Ultra - 9H Härdat Glass - 3D Super Kvalitet Skärmskydd</v>
      </c>
      <c r="F8992" s="1" t="s">
        <v>2144</v>
      </c>
      <c r="G8992" s="1" t="s">
        <v>2145</v>
      </c>
      <c r="H8992" s="1" t="s">
        <v>2146</v>
      </c>
      <c r="I8992" s="1" t="s">
        <v>16</v>
      </c>
      <c r="J8992" s="1" t="s">
        <v>23</v>
      </c>
      <c r="K8992" s="1" t="s">
        <v>16</v>
      </c>
      <c r="L8992" s="1" t="s">
        <v>16</v>
      </c>
      <c r="M8992" s="1" t="s">
        <v>16</v>
      </c>
      <c r="N8992" s="1" t="s">
        <v>16</v>
      </c>
      <c r="O8992" s="1">
        <v>63.2</v>
      </c>
      <c r="P8992" s="1">
        <v>2.0</v>
      </c>
    </row>
    <row r="8993">
      <c r="A8993" s="1" t="s">
        <v>29</v>
      </c>
      <c r="B8993" s="1" t="s">
        <v>11407</v>
      </c>
      <c r="C8993" s="2" t="s">
        <v>11361</v>
      </c>
      <c r="D8993" s="1" t="s">
        <v>19</v>
      </c>
      <c r="E8993" s="3" t="str">
        <f>HYPERLINK("https://fyndiq.se/produkt/e19fcc2ab2124f8a/", "2-Pack Iphone 13 Pro - 9H Härdat Glass - Top Kvalitet  3D")</f>
        <v>2-Pack Iphone 13 Pro - 9H Härdat Glass - Top Kvalitet  3D</v>
      </c>
      <c r="F8993" s="1" t="s">
        <v>555</v>
      </c>
      <c r="G8993" s="1" t="s">
        <v>556</v>
      </c>
      <c r="H8993" s="1" t="s">
        <v>557</v>
      </c>
      <c r="I8993" s="1" t="s">
        <v>1673</v>
      </c>
      <c r="J8993" s="1" t="s">
        <v>9</v>
      </c>
      <c r="K8993" s="2" t="s">
        <v>8873</v>
      </c>
      <c r="L8993" s="1" t="s">
        <v>2811</v>
      </c>
      <c r="M8993" s="1" t="s">
        <v>16</v>
      </c>
      <c r="N8993" s="1" t="s">
        <v>16</v>
      </c>
      <c r="O8993" s="1">
        <v>47.2</v>
      </c>
      <c r="P8993" s="1">
        <v>1.0</v>
      </c>
    </row>
    <row r="8994">
      <c r="A8994" s="1" t="s">
        <v>29</v>
      </c>
      <c r="B8994" s="1" t="s">
        <v>11408</v>
      </c>
      <c r="C8994" s="2" t="s">
        <v>11361</v>
      </c>
      <c r="D8994" s="1" t="s">
        <v>19</v>
      </c>
      <c r="E8994" s="3" t="str">
        <f>HYPERLINK("https://fyndiq.se/produkt/925ae49423884615/", "2-Pack Samsung S22 Ultra Skärmskydd &amp; 1-Pack linsskydd -9H GLAS")</f>
        <v>2-Pack Samsung S22 Ultra Skärmskydd &amp; 1-Pack linsskydd -9H GLAS</v>
      </c>
      <c r="F8994" s="1" t="s">
        <v>335</v>
      </c>
      <c r="G8994" s="1" t="s">
        <v>336</v>
      </c>
      <c r="H8994" s="1" t="s">
        <v>337</v>
      </c>
      <c r="I8994" s="1" t="s">
        <v>16</v>
      </c>
      <c r="J8994" s="1" t="s">
        <v>23</v>
      </c>
      <c r="K8994" s="1" t="s">
        <v>16</v>
      </c>
      <c r="L8994" s="1" t="s">
        <v>16</v>
      </c>
      <c r="M8994" s="1" t="s">
        <v>16</v>
      </c>
      <c r="N8994" s="1" t="s">
        <v>16</v>
      </c>
      <c r="O8994" s="1">
        <v>71.2</v>
      </c>
      <c r="P8994" s="1">
        <v>1.0</v>
      </c>
    </row>
    <row r="8995">
      <c r="A8995" s="1" t="s">
        <v>29</v>
      </c>
      <c r="B8995" s="1" t="s">
        <v>11409</v>
      </c>
      <c r="C8995" s="2" t="s">
        <v>11361</v>
      </c>
      <c r="D8995" s="1" t="s">
        <v>19</v>
      </c>
      <c r="E8995" s="3" t="str">
        <f t="shared" ref="E8995:E8996" si="214">HYPERLINK("https://fyndiq.se/produkt/56c72c0ba5f749b5/", "2-Pack SAMSUNG S24 Skärmskydd - Härdat Glas 9H - Super kvalitet 3D")</f>
        <v>2-Pack SAMSUNG S24 Skärmskydd - Härdat Glas 9H - Super kvalitet 3D</v>
      </c>
      <c r="F8995" s="1" t="s">
        <v>263</v>
      </c>
      <c r="G8995" s="1" t="s">
        <v>264</v>
      </c>
      <c r="H8995" s="1" t="s">
        <v>265</v>
      </c>
      <c r="I8995" s="1" t="s">
        <v>16</v>
      </c>
      <c r="J8995" s="1" t="s">
        <v>23</v>
      </c>
      <c r="K8995" s="1" t="s">
        <v>16</v>
      </c>
      <c r="L8995" s="1" t="s">
        <v>16</v>
      </c>
      <c r="M8995" s="1" t="s">
        <v>16</v>
      </c>
      <c r="N8995" s="1" t="s">
        <v>16</v>
      </c>
      <c r="O8995" s="1">
        <v>63.2</v>
      </c>
      <c r="P8995" s="1">
        <v>1.0</v>
      </c>
    </row>
    <row r="8996">
      <c r="A8996" s="1" t="s">
        <v>29</v>
      </c>
      <c r="B8996" s="1" t="s">
        <v>11410</v>
      </c>
      <c r="C8996" s="2" t="s">
        <v>11361</v>
      </c>
      <c r="D8996" s="1" t="s">
        <v>19</v>
      </c>
      <c r="E8996" s="3" t="str">
        <f t="shared" si="214"/>
        <v>2-Pack SAMSUNG S24 Skärmskydd - Härdat Glas 9H - Super kvalitet 3D</v>
      </c>
      <c r="F8996" s="1" t="s">
        <v>263</v>
      </c>
      <c r="G8996" s="1" t="s">
        <v>264</v>
      </c>
      <c r="H8996" s="1" t="s">
        <v>265</v>
      </c>
      <c r="I8996" s="1" t="s">
        <v>16</v>
      </c>
      <c r="J8996" s="1" t="s">
        <v>23</v>
      </c>
      <c r="K8996" s="1" t="s">
        <v>16</v>
      </c>
      <c r="L8996" s="1" t="s">
        <v>16</v>
      </c>
      <c r="M8996" s="1" t="s">
        <v>16</v>
      </c>
      <c r="N8996" s="1" t="s">
        <v>16</v>
      </c>
      <c r="O8996" s="1">
        <v>63.2</v>
      </c>
      <c r="P8996" s="1">
        <v>1.0</v>
      </c>
    </row>
    <row r="8997">
      <c r="A8997" s="1" t="s">
        <v>29</v>
      </c>
      <c r="B8997" s="1" t="s">
        <v>11411</v>
      </c>
      <c r="C8997" s="2" t="s">
        <v>11361</v>
      </c>
      <c r="D8997" s="1" t="s">
        <v>19</v>
      </c>
      <c r="E899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8997" s="1" t="s">
        <v>26</v>
      </c>
      <c r="G8997" s="1" t="s">
        <v>27</v>
      </c>
      <c r="H8997" s="1" t="s">
        <v>28</v>
      </c>
      <c r="I8997" s="1" t="s">
        <v>16</v>
      </c>
      <c r="J8997" s="1" t="s">
        <v>23</v>
      </c>
      <c r="K8997" s="1" t="s">
        <v>16</v>
      </c>
      <c r="L8997" s="1" t="s">
        <v>16</v>
      </c>
      <c r="M8997" s="1" t="s">
        <v>16</v>
      </c>
      <c r="N8997" s="1" t="s">
        <v>16</v>
      </c>
      <c r="O8997" s="1">
        <v>71.2</v>
      </c>
      <c r="P8997" s="1">
        <v>1.0</v>
      </c>
    </row>
    <row r="8998">
      <c r="A8998" s="1" t="s">
        <v>29</v>
      </c>
      <c r="B8998" s="1" t="s">
        <v>11412</v>
      </c>
      <c r="C8998" s="2" t="s">
        <v>11361</v>
      </c>
      <c r="D8998" s="1" t="s">
        <v>19</v>
      </c>
      <c r="E8998" s="3" t="str">
        <f>HYPERLINK("https://fyndiq.se/produkt/f72ab8f39ab641e2/", "2 Pack iPhone 7 Plus Vit - Härdat Glas 9H - Super Kvalitet 3D")</f>
        <v>2 Pack iPhone 7 Plus Vit - Härdat Glas 9H - Super Kvalitet 3D</v>
      </c>
      <c r="F8998" s="1" t="s">
        <v>9240</v>
      </c>
      <c r="G8998" s="1" t="s">
        <v>9241</v>
      </c>
      <c r="H8998" s="1" t="s">
        <v>9242</v>
      </c>
      <c r="I8998" s="1" t="s">
        <v>16</v>
      </c>
      <c r="J8998" s="1" t="s">
        <v>23</v>
      </c>
      <c r="K8998" s="1" t="s">
        <v>16</v>
      </c>
      <c r="L8998" s="1" t="s">
        <v>16</v>
      </c>
      <c r="M8998" s="1" t="s">
        <v>16</v>
      </c>
      <c r="N8998" s="1" t="s">
        <v>16</v>
      </c>
      <c r="O8998" s="1">
        <v>47.2</v>
      </c>
      <c r="P8998" s="1">
        <v>1.0</v>
      </c>
    </row>
    <row r="8999">
      <c r="A8999" s="1" t="s">
        <v>29</v>
      </c>
      <c r="B8999" s="1" t="s">
        <v>11413</v>
      </c>
      <c r="C8999" s="2" t="s">
        <v>11361</v>
      </c>
      <c r="D8999" s="1" t="s">
        <v>19</v>
      </c>
      <c r="E8999" s="3" t="str">
        <f>HYPERLINK("https://fyndiq.se/produkt/56c72c0ba5f749b5/", "2-Pack SAMSUNG S24 Skärmskydd - Härdat Glas 9H - Super kvalitet 3D")</f>
        <v>2-Pack SAMSUNG S24 Skärmskydd - Härdat Glas 9H - Super kvalitet 3D</v>
      </c>
      <c r="F8999" s="1" t="s">
        <v>263</v>
      </c>
      <c r="G8999" s="1" t="s">
        <v>264</v>
      </c>
      <c r="H8999" s="1" t="s">
        <v>265</v>
      </c>
      <c r="I8999" s="1" t="s">
        <v>16</v>
      </c>
      <c r="J8999" s="1" t="s">
        <v>23</v>
      </c>
      <c r="K8999" s="1" t="s">
        <v>16</v>
      </c>
      <c r="L8999" s="1" t="s">
        <v>16</v>
      </c>
      <c r="M8999" s="1" t="s">
        <v>16</v>
      </c>
      <c r="N8999" s="1" t="s">
        <v>16</v>
      </c>
      <c r="O8999" s="1">
        <v>63.2</v>
      </c>
      <c r="P8999" s="1">
        <v>1.0</v>
      </c>
    </row>
    <row r="9000">
      <c r="A9000" s="1" t="s">
        <v>29</v>
      </c>
      <c r="B9000" s="1" t="s">
        <v>11414</v>
      </c>
      <c r="C9000" s="2" t="s">
        <v>11361</v>
      </c>
      <c r="D9000" s="1" t="s">
        <v>19</v>
      </c>
      <c r="E9000" s="3" t="str">
        <f>HYPERLINK("https://fyndiq.se/produkt/447465e3e57040fa/", "Samsung Galaxy Z FOLD 4 - Härdat Glas 9H-Super Kvalitet 3D")</f>
        <v>Samsung Galaxy Z FOLD 4 - Härdat Glas 9H-Super Kvalitet 3D</v>
      </c>
      <c r="F9000" s="1" t="s">
        <v>3960</v>
      </c>
      <c r="G9000" s="1" t="s">
        <v>3961</v>
      </c>
      <c r="H9000" s="1" t="s">
        <v>3962</v>
      </c>
      <c r="I9000" s="1" t="s">
        <v>16</v>
      </c>
      <c r="J9000" s="1" t="s">
        <v>23</v>
      </c>
      <c r="K9000" s="1" t="s">
        <v>16</v>
      </c>
      <c r="L9000" s="1" t="s">
        <v>16</v>
      </c>
      <c r="M9000" s="1" t="s">
        <v>16</v>
      </c>
      <c r="N9000" s="1" t="s">
        <v>16</v>
      </c>
      <c r="O9000" s="1">
        <v>71.2</v>
      </c>
      <c r="P9000" s="1">
        <v>1.0</v>
      </c>
    </row>
    <row r="9001">
      <c r="A9001" s="1" t="s">
        <v>29</v>
      </c>
      <c r="B9001" s="1" t="s">
        <v>11415</v>
      </c>
      <c r="C9001" s="2" t="s">
        <v>11361</v>
      </c>
      <c r="D9001" s="1" t="s">
        <v>19</v>
      </c>
      <c r="E9001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9001" s="1" t="s">
        <v>1170</v>
      </c>
      <c r="G9001" s="1" t="s">
        <v>1171</v>
      </c>
      <c r="H9001" s="1" t="s">
        <v>1172</v>
      </c>
      <c r="I9001" s="1" t="s">
        <v>16</v>
      </c>
      <c r="J9001" s="1" t="s">
        <v>23</v>
      </c>
      <c r="K9001" s="1" t="s">
        <v>16</v>
      </c>
      <c r="L9001" s="1" t="s">
        <v>16</v>
      </c>
      <c r="M9001" s="1" t="s">
        <v>16</v>
      </c>
      <c r="N9001" s="1" t="s">
        <v>16</v>
      </c>
      <c r="O9001" s="1">
        <v>47.2</v>
      </c>
      <c r="P9001" s="1">
        <v>1.0</v>
      </c>
    </row>
    <row r="9002">
      <c r="A9002" s="1" t="s">
        <v>29</v>
      </c>
      <c r="B9002" s="1" t="s">
        <v>11416</v>
      </c>
      <c r="C9002" s="2" t="s">
        <v>11361</v>
      </c>
      <c r="D9002" s="1" t="s">
        <v>19</v>
      </c>
      <c r="E9002" s="3" t="str">
        <f>HYPERLINK("https://fyndiq.se/produkt/f1b3c06373a844cb/", "Samsung Galaxy S20 - Härdat glas 9H - Super kvalitet 3D")</f>
        <v>Samsung Galaxy S20 - Härdat glas 9H - Super kvalitet 3D</v>
      </c>
      <c r="F9002" s="1" t="s">
        <v>417</v>
      </c>
      <c r="G9002" s="1" t="s">
        <v>418</v>
      </c>
      <c r="H9002" s="1" t="s">
        <v>419</v>
      </c>
      <c r="I9002" s="1" t="s">
        <v>16</v>
      </c>
      <c r="J9002" s="1" t="s">
        <v>23</v>
      </c>
      <c r="K9002" s="1" t="s">
        <v>16</v>
      </c>
      <c r="L9002" s="1" t="s">
        <v>16</v>
      </c>
      <c r="M9002" s="1" t="s">
        <v>16</v>
      </c>
      <c r="N9002" s="1" t="s">
        <v>16</v>
      </c>
      <c r="O9002" s="1">
        <v>63.2</v>
      </c>
      <c r="P9002" s="1">
        <v>1.0</v>
      </c>
    </row>
    <row r="9003">
      <c r="A9003" s="1" t="s">
        <v>29</v>
      </c>
      <c r="B9003" s="1" t="s">
        <v>11417</v>
      </c>
      <c r="C9003" s="2" t="s">
        <v>11361</v>
      </c>
      <c r="D9003" s="1" t="s">
        <v>19</v>
      </c>
      <c r="E9003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9003" s="1" t="s">
        <v>1096</v>
      </c>
      <c r="G9003" s="1" t="s">
        <v>1097</v>
      </c>
      <c r="H9003" s="1" t="s">
        <v>1098</v>
      </c>
      <c r="I9003" s="1" t="s">
        <v>16</v>
      </c>
      <c r="J9003" s="1" t="s">
        <v>23</v>
      </c>
      <c r="K9003" s="1" t="s">
        <v>16</v>
      </c>
      <c r="L9003" s="1" t="s">
        <v>16</v>
      </c>
      <c r="M9003" s="1" t="s">
        <v>16</v>
      </c>
      <c r="N9003" s="1" t="s">
        <v>16</v>
      </c>
      <c r="O9003" s="1">
        <v>135.2</v>
      </c>
      <c r="P9003" s="1">
        <v>1.0</v>
      </c>
    </row>
    <row r="9004">
      <c r="A9004" s="1" t="s">
        <v>29</v>
      </c>
      <c r="B9004" s="1" t="s">
        <v>11418</v>
      </c>
      <c r="C9004" s="2" t="s">
        <v>11361</v>
      </c>
      <c r="D9004" s="1" t="s">
        <v>19</v>
      </c>
      <c r="E900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004" s="1" t="s">
        <v>103</v>
      </c>
      <c r="G9004" s="1" t="s">
        <v>104</v>
      </c>
      <c r="H9004" s="1" t="s">
        <v>105</v>
      </c>
      <c r="I9004" s="1" t="s">
        <v>16</v>
      </c>
      <c r="J9004" s="1" t="s">
        <v>23</v>
      </c>
      <c r="K9004" s="1" t="s">
        <v>16</v>
      </c>
      <c r="L9004" s="1" t="s">
        <v>16</v>
      </c>
      <c r="M9004" s="1" t="s">
        <v>16</v>
      </c>
      <c r="N9004" s="1" t="s">
        <v>16</v>
      </c>
      <c r="O9004" s="1">
        <v>63.2</v>
      </c>
      <c r="P9004" s="1">
        <v>1.0</v>
      </c>
    </row>
    <row r="9005">
      <c r="A9005" s="1" t="s">
        <v>29</v>
      </c>
      <c r="B9005" s="1" t="s">
        <v>11419</v>
      </c>
      <c r="C9005" s="2" t="s">
        <v>11361</v>
      </c>
      <c r="D9005" s="1" t="s">
        <v>19</v>
      </c>
      <c r="E9005" s="3" t="str">
        <f>HYPERLINK("https://fyndiq.se/produkt/675bb02ed6bb4e07/", "2-Pack Samsung Galaxy S21 Ultra - Härdat Glas 9H-Super Kvalitet")</f>
        <v>2-Pack Samsung Galaxy S21 Ultra - Härdat Glas 9H-Super Kvalitet</v>
      </c>
      <c r="F9005" s="1" t="s">
        <v>91</v>
      </c>
      <c r="G9005" s="1" t="s">
        <v>92</v>
      </c>
      <c r="H9005" s="1" t="s">
        <v>93</v>
      </c>
      <c r="I9005" s="1" t="s">
        <v>16</v>
      </c>
      <c r="J9005" s="1" t="s">
        <v>23</v>
      </c>
      <c r="K9005" s="1" t="s">
        <v>16</v>
      </c>
      <c r="L9005" s="1" t="s">
        <v>16</v>
      </c>
      <c r="M9005" s="1" t="s">
        <v>16</v>
      </c>
      <c r="N9005" s="1" t="s">
        <v>16</v>
      </c>
      <c r="O9005" s="1">
        <v>63.2</v>
      </c>
      <c r="P9005" s="1">
        <v>1.0</v>
      </c>
    </row>
    <row r="9006">
      <c r="A9006" s="1" t="s">
        <v>29</v>
      </c>
      <c r="B9006" s="1" t="s">
        <v>11420</v>
      </c>
      <c r="C9006" s="2" t="s">
        <v>11361</v>
      </c>
      <c r="D9006" s="1" t="s">
        <v>19</v>
      </c>
      <c r="E9006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9006" s="1" t="s">
        <v>1058</v>
      </c>
      <c r="G9006" s="1" t="s">
        <v>1059</v>
      </c>
      <c r="H9006" s="1" t="s">
        <v>1060</v>
      </c>
      <c r="I9006" s="1" t="s">
        <v>16</v>
      </c>
      <c r="J9006" s="1" t="s">
        <v>23</v>
      </c>
      <c r="K9006" s="1" t="s">
        <v>16</v>
      </c>
      <c r="L9006" s="1" t="s">
        <v>16</v>
      </c>
      <c r="M9006" s="1" t="s">
        <v>16</v>
      </c>
      <c r="N9006" s="1" t="s">
        <v>16</v>
      </c>
      <c r="O9006" s="1">
        <v>95.2</v>
      </c>
      <c r="P9006" s="1">
        <v>1.0</v>
      </c>
    </row>
    <row r="9007">
      <c r="A9007" s="1" t="s">
        <v>29</v>
      </c>
      <c r="B9007" s="1" t="s">
        <v>11421</v>
      </c>
      <c r="C9007" s="2" t="s">
        <v>11361</v>
      </c>
      <c r="D9007" s="1" t="s">
        <v>19</v>
      </c>
      <c r="E9007" s="3" t="str">
        <f>HYPERLINK("https://fyndiq.se/produkt/56c72c0ba5f749b5/", "2-Pack SAMSUNG S24 Skärmskydd - Härdat Glas 9H - Super kvalitet 3D")</f>
        <v>2-Pack SAMSUNG S24 Skärmskydd - Härdat Glas 9H - Super kvalitet 3D</v>
      </c>
      <c r="F9007" s="1" t="s">
        <v>263</v>
      </c>
      <c r="G9007" s="1" t="s">
        <v>264</v>
      </c>
      <c r="H9007" s="1" t="s">
        <v>265</v>
      </c>
      <c r="I9007" s="1" t="s">
        <v>16</v>
      </c>
      <c r="J9007" s="1" t="s">
        <v>23</v>
      </c>
      <c r="K9007" s="1" t="s">
        <v>16</v>
      </c>
      <c r="L9007" s="1" t="s">
        <v>16</v>
      </c>
      <c r="M9007" s="1" t="s">
        <v>16</v>
      </c>
      <c r="N9007" s="1" t="s">
        <v>16</v>
      </c>
      <c r="O9007" s="1">
        <v>63.2</v>
      </c>
      <c r="P9007" s="1">
        <v>1.0</v>
      </c>
    </row>
    <row r="9008">
      <c r="A9008" s="1" t="s">
        <v>29</v>
      </c>
      <c r="B9008" s="1" t="s">
        <v>11422</v>
      </c>
      <c r="C9008" s="2" t="s">
        <v>11361</v>
      </c>
      <c r="D9008" s="1" t="s">
        <v>19</v>
      </c>
      <c r="E9008" s="3" t="str">
        <f>HYPERLINK("https://fyndiq.se/produkt/e6e495443b5e405d/", "2 Pack Samsung Galaxy S9 Plus - Härdat glas-9H Super kvalitet 3D")</f>
        <v>2 Pack Samsung Galaxy S9 Plus - Härdat glas-9H Super kvalitet 3D</v>
      </c>
      <c r="F9008" s="1" t="s">
        <v>868</v>
      </c>
      <c r="G9008" s="1" t="s">
        <v>869</v>
      </c>
      <c r="H9008" s="1" t="s">
        <v>870</v>
      </c>
      <c r="I9008" s="1" t="s">
        <v>16</v>
      </c>
      <c r="J9008" s="1" t="s">
        <v>23</v>
      </c>
      <c r="K9008" s="1" t="s">
        <v>16</v>
      </c>
      <c r="L9008" s="1" t="s">
        <v>16</v>
      </c>
      <c r="M9008" s="1" t="s">
        <v>16</v>
      </c>
      <c r="N9008" s="1" t="s">
        <v>16</v>
      </c>
      <c r="O9008" s="1">
        <v>63.2</v>
      </c>
      <c r="P9008" s="1">
        <v>1.0</v>
      </c>
    </row>
    <row r="9009">
      <c r="A9009" s="1" t="s">
        <v>29</v>
      </c>
      <c r="B9009" s="1" t="s">
        <v>11423</v>
      </c>
      <c r="C9009" s="2" t="s">
        <v>11361</v>
      </c>
      <c r="D9009" s="1" t="s">
        <v>19</v>
      </c>
      <c r="E9009" s="3" t="str">
        <f>HYPERLINK("https://fyndiq.se/produkt/3793e0f6281f49f6/", "2-Pack Iphone 11 / XR - 9H Härdat Glass - Top Kvalitet")</f>
        <v>2-Pack Iphone 11 / XR - 9H Härdat Glass - Top Kvalitet</v>
      </c>
      <c r="F9009" s="1" t="s">
        <v>371</v>
      </c>
      <c r="G9009" s="1" t="s">
        <v>372</v>
      </c>
      <c r="H9009" s="1" t="s">
        <v>373</v>
      </c>
      <c r="I9009" s="1" t="s">
        <v>16</v>
      </c>
      <c r="J9009" s="1" t="s">
        <v>23</v>
      </c>
      <c r="K9009" s="1" t="s">
        <v>16</v>
      </c>
      <c r="L9009" s="1" t="s">
        <v>16</v>
      </c>
      <c r="M9009" s="1" t="s">
        <v>16</v>
      </c>
      <c r="N9009" s="1" t="s">
        <v>16</v>
      </c>
      <c r="O9009" s="1">
        <v>47.2</v>
      </c>
      <c r="P9009" s="1">
        <v>1.0</v>
      </c>
    </row>
    <row r="9010">
      <c r="A9010" s="1" t="s">
        <v>29</v>
      </c>
      <c r="B9010" s="1" t="s">
        <v>11424</v>
      </c>
      <c r="C9010" s="2" t="s">
        <v>11361</v>
      </c>
      <c r="D9010" s="1" t="s">
        <v>19</v>
      </c>
      <c r="E9010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9010" s="1" t="s">
        <v>20</v>
      </c>
      <c r="G9010" s="1" t="s">
        <v>21</v>
      </c>
      <c r="H9010" s="1" t="s">
        <v>22</v>
      </c>
      <c r="I9010" s="1" t="s">
        <v>16</v>
      </c>
      <c r="J9010" s="1" t="s">
        <v>23</v>
      </c>
      <c r="K9010" s="1" t="s">
        <v>16</v>
      </c>
      <c r="L9010" s="1" t="s">
        <v>16</v>
      </c>
      <c r="M9010" s="1" t="s">
        <v>16</v>
      </c>
      <c r="N9010" s="1" t="s">
        <v>16</v>
      </c>
      <c r="O9010" s="1">
        <v>135.2</v>
      </c>
      <c r="P9010" s="1">
        <v>1.0</v>
      </c>
    </row>
    <row r="9011">
      <c r="A9011" s="1" t="s">
        <v>29</v>
      </c>
      <c r="B9011" s="1" t="s">
        <v>11425</v>
      </c>
      <c r="C9011" s="2" t="s">
        <v>11361</v>
      </c>
      <c r="D9011" s="1" t="s">
        <v>19</v>
      </c>
      <c r="E9011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9011" s="1" t="s">
        <v>397</v>
      </c>
      <c r="G9011" s="1" t="s">
        <v>398</v>
      </c>
      <c r="H9011" s="1" t="s">
        <v>399</v>
      </c>
      <c r="I9011" s="1" t="s">
        <v>16</v>
      </c>
      <c r="J9011" s="1" t="s">
        <v>23</v>
      </c>
      <c r="K9011" s="1" t="s">
        <v>16</v>
      </c>
      <c r="L9011" s="1" t="s">
        <v>16</v>
      </c>
      <c r="M9011" s="1" t="s">
        <v>16</v>
      </c>
      <c r="N9011" s="1" t="s">
        <v>16</v>
      </c>
      <c r="O9011" s="1">
        <v>63.2</v>
      </c>
      <c r="P9011" s="1">
        <v>1.0</v>
      </c>
    </row>
    <row r="9012">
      <c r="A9012" s="1" t="s">
        <v>29</v>
      </c>
      <c r="B9012" s="1" t="s">
        <v>11426</v>
      </c>
      <c r="C9012" s="2" t="s">
        <v>11361</v>
      </c>
      <c r="D9012" s="1" t="s">
        <v>19</v>
      </c>
      <c r="E9012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9012" s="1" t="s">
        <v>3073</v>
      </c>
      <c r="G9012" s="1" t="s">
        <v>3074</v>
      </c>
      <c r="H9012" s="1" t="s">
        <v>3075</v>
      </c>
      <c r="I9012" s="1" t="s">
        <v>16</v>
      </c>
      <c r="J9012" s="1" t="s">
        <v>23</v>
      </c>
      <c r="K9012" s="1" t="s">
        <v>16</v>
      </c>
      <c r="L9012" s="1" t="s">
        <v>16</v>
      </c>
      <c r="M9012" s="1" t="s">
        <v>16</v>
      </c>
      <c r="N9012" s="1" t="s">
        <v>16</v>
      </c>
      <c r="O9012" s="1">
        <v>71.2</v>
      </c>
      <c r="P9012" s="1">
        <v>1.0</v>
      </c>
    </row>
    <row r="9013">
      <c r="A9013" s="1" t="s">
        <v>29</v>
      </c>
      <c r="B9013" s="1" t="s">
        <v>11427</v>
      </c>
      <c r="C9013" s="2" t="s">
        <v>11361</v>
      </c>
      <c r="D9013" s="1" t="s">
        <v>19</v>
      </c>
      <c r="E901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013" s="1" t="s">
        <v>311</v>
      </c>
      <c r="G9013" s="1" t="s">
        <v>312</v>
      </c>
      <c r="H9013" s="1" t="s">
        <v>313</v>
      </c>
      <c r="I9013" s="1" t="s">
        <v>16</v>
      </c>
      <c r="J9013" s="1" t="s">
        <v>23</v>
      </c>
      <c r="K9013" s="1" t="s">
        <v>16</v>
      </c>
      <c r="L9013" s="1" t="s">
        <v>16</v>
      </c>
      <c r="M9013" s="1" t="s">
        <v>16</v>
      </c>
      <c r="N9013" s="1" t="s">
        <v>16</v>
      </c>
      <c r="O9013" s="1">
        <v>63.2</v>
      </c>
      <c r="P9013" s="1">
        <v>1.0</v>
      </c>
    </row>
    <row r="9014">
      <c r="A9014" s="1" t="s">
        <v>29</v>
      </c>
      <c r="B9014" s="1" t="s">
        <v>11428</v>
      </c>
      <c r="C9014" s="2" t="s">
        <v>11361</v>
      </c>
      <c r="D9014" s="1" t="s">
        <v>19</v>
      </c>
      <c r="E9014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9014" s="1" t="s">
        <v>1278</v>
      </c>
      <c r="G9014" s="1" t="s">
        <v>1279</v>
      </c>
      <c r="H9014" s="1" t="s">
        <v>1280</v>
      </c>
      <c r="I9014" s="1" t="s">
        <v>16</v>
      </c>
      <c r="J9014" s="1" t="s">
        <v>23</v>
      </c>
      <c r="K9014" s="1" t="s">
        <v>16</v>
      </c>
      <c r="L9014" s="1" t="s">
        <v>16</v>
      </c>
      <c r="M9014" s="1" t="s">
        <v>16</v>
      </c>
      <c r="N9014" s="1" t="s">
        <v>16</v>
      </c>
      <c r="O9014" s="1">
        <v>55.2</v>
      </c>
      <c r="P9014" s="1">
        <v>1.0</v>
      </c>
    </row>
    <row r="9015">
      <c r="A9015" s="1" t="s">
        <v>29</v>
      </c>
      <c r="B9015" s="1" t="s">
        <v>11429</v>
      </c>
      <c r="C9015" s="2" t="s">
        <v>11361</v>
      </c>
      <c r="D9015" s="1" t="s">
        <v>19</v>
      </c>
      <c r="E9015" s="3" t="str">
        <f>HYPERLINK("https://fyndiq.se/produkt/19c2551af5564452/", "2 Pack Samsung Galaxy A41 - Härdat Glas 9H - Super kvalitet 3D")</f>
        <v>2 Pack Samsung Galaxy A41 - Härdat Glas 9H - Super kvalitet 3D</v>
      </c>
      <c r="F9015" s="1" t="s">
        <v>362</v>
      </c>
      <c r="G9015" s="1" t="s">
        <v>363</v>
      </c>
      <c r="H9015" s="1" t="s">
        <v>364</v>
      </c>
      <c r="I9015" s="1" t="s">
        <v>16</v>
      </c>
      <c r="J9015" s="1" t="s">
        <v>23</v>
      </c>
      <c r="K9015" s="1" t="s">
        <v>16</v>
      </c>
      <c r="L9015" s="1" t="s">
        <v>16</v>
      </c>
      <c r="M9015" s="1" t="s">
        <v>16</v>
      </c>
      <c r="N9015" s="1" t="s">
        <v>16</v>
      </c>
      <c r="O9015" s="1">
        <v>63.2</v>
      </c>
      <c r="P9015" s="1">
        <v>1.0</v>
      </c>
    </row>
    <row r="9016">
      <c r="A9016" s="1" t="s">
        <v>29</v>
      </c>
      <c r="B9016" s="1" t="s">
        <v>11430</v>
      </c>
      <c r="C9016" s="2" t="s">
        <v>11361</v>
      </c>
      <c r="D9016" s="1" t="s">
        <v>19</v>
      </c>
      <c r="E9016" s="3" t="str">
        <f>HYPERLINK("https://fyndiq.se/produkt/10ce62366f90444f/", "Sony Xperia 10 III - Härdat glas 9H-Super Kvalitet 3D Skärmskydd")</f>
        <v>Sony Xperia 10 III - Härdat glas 9H-Super Kvalitet 3D Skärmskydd</v>
      </c>
      <c r="F9016" s="1" t="s">
        <v>6059</v>
      </c>
      <c r="G9016" s="1" t="s">
        <v>6060</v>
      </c>
      <c r="H9016" s="1" t="s">
        <v>6061</v>
      </c>
      <c r="I9016" s="1" t="s">
        <v>16</v>
      </c>
      <c r="J9016" s="1" t="s">
        <v>23</v>
      </c>
      <c r="K9016" s="1" t="s">
        <v>16</v>
      </c>
      <c r="L9016" s="1" t="s">
        <v>16</v>
      </c>
      <c r="M9016" s="1" t="s">
        <v>16</v>
      </c>
      <c r="N9016" s="1" t="s">
        <v>16</v>
      </c>
      <c r="O9016" s="1">
        <v>55.2</v>
      </c>
      <c r="P9016" s="1">
        <v>1.0</v>
      </c>
    </row>
    <row r="9017">
      <c r="A9017" s="1" t="s">
        <v>29</v>
      </c>
      <c r="B9017" s="1" t="s">
        <v>11431</v>
      </c>
      <c r="C9017" s="2" t="s">
        <v>11361</v>
      </c>
      <c r="D9017" s="1" t="s">
        <v>19</v>
      </c>
      <c r="E9017" s="3" t="str">
        <f>HYPERLINK("https://fyndiq.se/produkt/d2196d1b38784317/", "Samsung Galaxy A15 5G- Härdat Glas 9H - Super Kvalitet 3D Skärmskydd")</f>
        <v>Samsung Galaxy A15 5G- Härdat Glas 9H - Super Kvalitet 3D Skärmskydd</v>
      </c>
      <c r="F9017" s="1" t="s">
        <v>2478</v>
      </c>
      <c r="G9017" s="1" t="s">
        <v>2479</v>
      </c>
      <c r="H9017" s="1" t="s">
        <v>2480</v>
      </c>
      <c r="I9017" s="1" t="s">
        <v>16</v>
      </c>
      <c r="J9017" s="1" t="s">
        <v>23</v>
      </c>
      <c r="K9017" s="1" t="s">
        <v>16</v>
      </c>
      <c r="L9017" s="1" t="s">
        <v>16</v>
      </c>
      <c r="M9017" s="1" t="s">
        <v>16</v>
      </c>
      <c r="N9017" s="1" t="s">
        <v>16</v>
      </c>
      <c r="O9017" s="1">
        <v>55.2</v>
      </c>
      <c r="P9017" s="1">
        <v>1.0</v>
      </c>
    </row>
    <row r="9018">
      <c r="A9018" s="1" t="s">
        <v>29</v>
      </c>
      <c r="B9018" s="1" t="s">
        <v>11432</v>
      </c>
      <c r="C9018" s="2" t="s">
        <v>11361</v>
      </c>
      <c r="D9018" s="1" t="s">
        <v>19</v>
      </c>
      <c r="E9018" s="3" t="str">
        <f>HYPERLINK("https://fyndiq.se/produkt/406117b60bf241a0/", "2-Pack Samsung Galaxy S9 - Härdat glas 9H - Super kvalitet 3D")</f>
        <v>2-Pack Samsung Galaxy S9 - Härdat glas 9H - Super kvalitet 3D</v>
      </c>
      <c r="F9018" s="1" t="s">
        <v>228</v>
      </c>
      <c r="G9018" s="1" t="s">
        <v>229</v>
      </c>
      <c r="H9018" s="1" t="s">
        <v>230</v>
      </c>
      <c r="I9018" s="1" t="s">
        <v>16</v>
      </c>
      <c r="J9018" s="1" t="s">
        <v>23</v>
      </c>
      <c r="K9018" s="1" t="s">
        <v>16</v>
      </c>
      <c r="L9018" s="1" t="s">
        <v>16</v>
      </c>
      <c r="M9018" s="1" t="s">
        <v>16</v>
      </c>
      <c r="N9018" s="1" t="s">
        <v>16</v>
      </c>
      <c r="O9018" s="1">
        <v>63.2</v>
      </c>
      <c r="P9018" s="1">
        <v>1.0</v>
      </c>
    </row>
    <row r="9019">
      <c r="A9019" s="1" t="s">
        <v>29</v>
      </c>
      <c r="B9019" s="1" t="s">
        <v>11433</v>
      </c>
      <c r="C9019" s="2" t="s">
        <v>11361</v>
      </c>
      <c r="D9019" s="1" t="s">
        <v>19</v>
      </c>
      <c r="E901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019" s="1" t="s">
        <v>51</v>
      </c>
      <c r="G9019" s="1" t="s">
        <v>52</v>
      </c>
      <c r="H9019" s="1" t="s">
        <v>53</v>
      </c>
      <c r="I9019" s="1" t="s">
        <v>16</v>
      </c>
      <c r="J9019" s="1" t="s">
        <v>23</v>
      </c>
      <c r="K9019" s="1" t="s">
        <v>16</v>
      </c>
      <c r="L9019" s="1" t="s">
        <v>16</v>
      </c>
      <c r="M9019" s="1" t="s">
        <v>16</v>
      </c>
      <c r="N9019" s="1" t="s">
        <v>16</v>
      </c>
      <c r="O9019" s="1">
        <v>87.2</v>
      </c>
      <c r="P9019" s="1">
        <v>1.0</v>
      </c>
    </row>
    <row r="9020">
      <c r="A9020" s="1" t="s">
        <v>29</v>
      </c>
      <c r="B9020" s="1" t="s">
        <v>11434</v>
      </c>
      <c r="C9020" s="2" t="s">
        <v>11361</v>
      </c>
      <c r="D9020" s="1" t="s">
        <v>19</v>
      </c>
      <c r="E9020" s="3" t="str">
        <f>HYPERLINK("https://fyndiq.se/produkt/2f8f288b73ab4b13/", "2-Pack Sony Xperia 5 IV - Härdat glas 9H - Super Kvalitet 3D")</f>
        <v>2-Pack Sony Xperia 5 IV - Härdat glas 9H - Super Kvalitet 3D</v>
      </c>
      <c r="F9020" s="1" t="s">
        <v>931</v>
      </c>
      <c r="G9020" s="1" t="s">
        <v>932</v>
      </c>
      <c r="H9020" s="1" t="s">
        <v>933</v>
      </c>
      <c r="I9020" s="1" t="s">
        <v>16</v>
      </c>
      <c r="J9020" s="1" t="s">
        <v>23</v>
      </c>
      <c r="K9020" s="1" t="s">
        <v>16</v>
      </c>
      <c r="L9020" s="1" t="s">
        <v>16</v>
      </c>
      <c r="M9020" s="1" t="s">
        <v>16</v>
      </c>
      <c r="N9020" s="1" t="s">
        <v>16</v>
      </c>
      <c r="O9020" s="1">
        <v>71.2</v>
      </c>
      <c r="P9020" s="1">
        <v>1.0</v>
      </c>
    </row>
    <row r="9021">
      <c r="A9021" s="1" t="s">
        <v>29</v>
      </c>
      <c r="B9021" s="1" t="s">
        <v>11435</v>
      </c>
      <c r="C9021" s="2" t="s">
        <v>11361</v>
      </c>
      <c r="D9021" s="1" t="s">
        <v>19</v>
      </c>
      <c r="E9021" s="3" t="str">
        <f>HYPERLINK("https://fyndiq.se/produkt/ef10e4ba492c46df/", "2-Pack Samsung S23 FE 5G - 9H Härdat Glass - Super Kvalitet 3D")</f>
        <v>2-Pack Samsung S23 FE 5G - 9H Härdat Glass - Super Kvalitet 3D</v>
      </c>
      <c r="F9021" s="1" t="s">
        <v>2521</v>
      </c>
      <c r="G9021" s="1" t="s">
        <v>2522</v>
      </c>
      <c r="H9021" s="1" t="s">
        <v>2523</v>
      </c>
      <c r="I9021" s="1" t="s">
        <v>16</v>
      </c>
      <c r="J9021" s="1" t="s">
        <v>23</v>
      </c>
      <c r="K9021" s="1" t="s">
        <v>16</v>
      </c>
      <c r="L9021" s="1" t="s">
        <v>16</v>
      </c>
      <c r="M9021" s="1" t="s">
        <v>16</v>
      </c>
      <c r="N9021" s="1" t="s">
        <v>16</v>
      </c>
      <c r="O9021" s="1">
        <v>63.2</v>
      </c>
      <c r="P9021" s="1">
        <v>1.0</v>
      </c>
    </row>
    <row r="9022">
      <c r="A9022" s="1" t="s">
        <v>29</v>
      </c>
      <c r="B9022" s="1" t="s">
        <v>11436</v>
      </c>
      <c r="C9022" s="2" t="s">
        <v>11361</v>
      </c>
      <c r="D9022" s="1" t="s">
        <v>19</v>
      </c>
      <c r="E9022" s="3" t="str">
        <f>HYPERLINK("https://fyndiq.se/produkt/5e95d5a9fc6f49e2/", "Huawei P30 Pro - Härdat glas 9H – 3D Super kvalitet")</f>
        <v>Huawei P30 Pro - Härdat glas 9H – 3D Super kvalitet</v>
      </c>
      <c r="F9022" s="1" t="s">
        <v>469</v>
      </c>
      <c r="G9022" s="1" t="s">
        <v>470</v>
      </c>
      <c r="H9022" s="1" t="s">
        <v>471</v>
      </c>
      <c r="I9022" s="1" t="s">
        <v>16</v>
      </c>
      <c r="J9022" s="1" t="s">
        <v>23</v>
      </c>
      <c r="K9022" s="1" t="s">
        <v>16</v>
      </c>
      <c r="L9022" s="1" t="s">
        <v>16</v>
      </c>
      <c r="M9022" s="1" t="s">
        <v>16</v>
      </c>
      <c r="N9022" s="1" t="s">
        <v>16</v>
      </c>
      <c r="O9022" s="1">
        <v>63.2</v>
      </c>
      <c r="P9022" s="1">
        <v>1.0</v>
      </c>
    </row>
    <row r="9023">
      <c r="A9023" s="1" t="s">
        <v>29</v>
      </c>
      <c r="B9023" s="1" t="s">
        <v>11437</v>
      </c>
      <c r="C9023" s="2" t="s">
        <v>11361</v>
      </c>
      <c r="D9023" s="1" t="s">
        <v>19</v>
      </c>
      <c r="E9023" s="3" t="str">
        <f>HYPERLINK("https://fyndiq.se/produkt/13e76851ca504320/", "2-Pack Samsung Galaxy S22 Ultra - Härdat glas 9H - Top kvalitet")</f>
        <v>2-Pack Samsung Galaxy S22 Ultra - Härdat glas 9H - Top kvalitet</v>
      </c>
      <c r="F9023" s="1" t="s">
        <v>140</v>
      </c>
      <c r="G9023" s="1" t="s">
        <v>141</v>
      </c>
      <c r="H9023" s="1" t="s">
        <v>142</v>
      </c>
      <c r="I9023" s="1" t="s">
        <v>16</v>
      </c>
      <c r="J9023" s="1" t="s">
        <v>23</v>
      </c>
      <c r="K9023" s="1" t="s">
        <v>16</v>
      </c>
      <c r="L9023" s="1" t="s">
        <v>16</v>
      </c>
      <c r="M9023" s="1" t="s">
        <v>16</v>
      </c>
      <c r="N9023" s="1" t="s">
        <v>16</v>
      </c>
      <c r="O9023" s="1">
        <v>63.2</v>
      </c>
      <c r="P9023" s="1">
        <v>1.0</v>
      </c>
    </row>
    <row r="9024">
      <c r="A9024" s="1" t="s">
        <v>29</v>
      </c>
      <c r="B9024" s="1" t="s">
        <v>11438</v>
      </c>
      <c r="C9024" s="2" t="s">
        <v>11361</v>
      </c>
      <c r="D9024" s="1" t="s">
        <v>19</v>
      </c>
      <c r="E9024" s="3" t="str">
        <f>HYPERLINK("https://fyndiq.se/produkt/23e3155c45854296/", "2-Pack Samsung S21 - 9H Härdat Glass - Top Kvalitet - HD")</f>
        <v>2-Pack Samsung S21 - 9H Härdat Glass - Top Kvalitet - HD</v>
      </c>
      <c r="F9024" s="1" t="s">
        <v>9577</v>
      </c>
      <c r="G9024" s="1" t="s">
        <v>9578</v>
      </c>
      <c r="H9024" s="1" t="s">
        <v>9579</v>
      </c>
      <c r="I9024" s="1" t="s">
        <v>16</v>
      </c>
      <c r="J9024" s="1" t="s">
        <v>23</v>
      </c>
      <c r="K9024" s="1" t="s">
        <v>16</v>
      </c>
      <c r="L9024" s="1" t="s">
        <v>16</v>
      </c>
      <c r="M9024" s="1" t="s">
        <v>16</v>
      </c>
      <c r="N9024" s="1" t="s">
        <v>16</v>
      </c>
      <c r="O9024" s="1">
        <v>63.2</v>
      </c>
      <c r="P9024" s="1">
        <v>1.0</v>
      </c>
    </row>
    <row r="9025">
      <c r="A9025" s="1" t="s">
        <v>29</v>
      </c>
      <c r="B9025" s="1" t="s">
        <v>11439</v>
      </c>
      <c r="C9025" s="2" t="s">
        <v>11361</v>
      </c>
      <c r="D9025" s="1" t="s">
        <v>19</v>
      </c>
      <c r="E9025" s="3" t="str">
        <f>HYPERLINK("https://fyndiq.se/produkt/416415a768684efb/", "2-Pack Samsung Galaxy S21 5G - 9H Härdat Glas - HD")</f>
        <v>2-Pack Samsung Galaxy S21 5G - 9H Härdat Glas - HD</v>
      </c>
      <c r="F9025" s="1" t="s">
        <v>39</v>
      </c>
      <c r="G9025" s="1" t="s">
        <v>40</v>
      </c>
      <c r="H9025" s="1" t="s">
        <v>41</v>
      </c>
      <c r="I9025" s="1" t="s">
        <v>16</v>
      </c>
      <c r="J9025" s="1" t="s">
        <v>23</v>
      </c>
      <c r="K9025" s="1" t="s">
        <v>16</v>
      </c>
      <c r="L9025" s="1" t="s">
        <v>16</v>
      </c>
      <c r="M9025" s="1" t="s">
        <v>16</v>
      </c>
      <c r="N9025" s="1" t="s">
        <v>16</v>
      </c>
      <c r="O9025" s="1">
        <v>63.2</v>
      </c>
      <c r="P9025" s="1">
        <v>1.0</v>
      </c>
    </row>
    <row r="9026">
      <c r="A9026" s="1" t="s">
        <v>29</v>
      </c>
      <c r="B9026" s="1" t="s">
        <v>11440</v>
      </c>
      <c r="C9026" s="2" t="s">
        <v>11361</v>
      </c>
      <c r="D9026" s="1" t="s">
        <v>19</v>
      </c>
      <c r="E9026" s="3" t="str">
        <f>HYPERLINK("https://fyndiq.se/produkt/03a480989c2048fb/", "2 Pack Samsung Galaxy S8 Plus - Härdat glas 9H–Super kvalitet 3D")</f>
        <v>2 Pack Samsung Galaxy S8 Plus - Härdat glas 9H–Super kvalitet 3D</v>
      </c>
      <c r="F9026" s="1" t="s">
        <v>991</v>
      </c>
      <c r="G9026" s="1" t="s">
        <v>992</v>
      </c>
      <c r="H9026" s="1" t="s">
        <v>993</v>
      </c>
      <c r="I9026" s="1" t="s">
        <v>16</v>
      </c>
      <c r="J9026" s="1" t="s">
        <v>23</v>
      </c>
      <c r="K9026" s="1" t="s">
        <v>16</v>
      </c>
      <c r="L9026" s="1" t="s">
        <v>16</v>
      </c>
      <c r="M9026" s="1" t="s">
        <v>16</v>
      </c>
      <c r="N9026" s="1" t="s">
        <v>16</v>
      </c>
      <c r="O9026" s="1">
        <v>63.2</v>
      </c>
      <c r="P9026" s="1">
        <v>1.0</v>
      </c>
    </row>
    <row r="9027">
      <c r="A9027" s="1" t="s">
        <v>29</v>
      </c>
      <c r="B9027" s="1" t="s">
        <v>11441</v>
      </c>
      <c r="C9027" s="2" t="s">
        <v>11361</v>
      </c>
      <c r="D9027" s="1" t="s">
        <v>19</v>
      </c>
      <c r="E902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027" s="1" t="s">
        <v>51</v>
      </c>
      <c r="G9027" s="1" t="s">
        <v>52</v>
      </c>
      <c r="H9027" s="1" t="s">
        <v>53</v>
      </c>
      <c r="I9027" s="1" t="s">
        <v>16</v>
      </c>
      <c r="J9027" s="1" t="s">
        <v>23</v>
      </c>
      <c r="K9027" s="1" t="s">
        <v>16</v>
      </c>
      <c r="L9027" s="1" t="s">
        <v>16</v>
      </c>
      <c r="M9027" s="1" t="s">
        <v>16</v>
      </c>
      <c r="N9027" s="1" t="s">
        <v>16</v>
      </c>
      <c r="O9027" s="1">
        <v>87.2</v>
      </c>
      <c r="P9027" s="1">
        <v>1.0</v>
      </c>
    </row>
    <row r="9028">
      <c r="A9028" s="1" t="s">
        <v>29</v>
      </c>
      <c r="B9028" s="1" t="s">
        <v>11442</v>
      </c>
      <c r="C9028" s="2" t="s">
        <v>11361</v>
      </c>
      <c r="D9028" s="1" t="s">
        <v>19</v>
      </c>
      <c r="E9028" s="3" t="str">
        <f>HYPERLINK("https://fyndiq.se/produkt/0a890dd972c4463d/", "2-Pack Samsung Galaxy A52s 5G - Härdat glas 9H - Super kvalitet")</f>
        <v>2-Pack Samsung Galaxy A52s 5G - Härdat glas 9H - Super kvalitet</v>
      </c>
      <c r="F9028" s="1" t="s">
        <v>442</v>
      </c>
      <c r="G9028" s="1" t="s">
        <v>443</v>
      </c>
      <c r="H9028" s="1" t="s">
        <v>444</v>
      </c>
      <c r="I9028" s="1" t="s">
        <v>16</v>
      </c>
      <c r="J9028" s="1" t="s">
        <v>23</v>
      </c>
      <c r="K9028" s="1" t="s">
        <v>16</v>
      </c>
      <c r="L9028" s="1" t="s">
        <v>16</v>
      </c>
      <c r="M9028" s="1" t="s">
        <v>16</v>
      </c>
      <c r="N9028" s="1" t="s">
        <v>16</v>
      </c>
      <c r="O9028" s="1">
        <v>63.2</v>
      </c>
      <c r="P9028" s="1">
        <v>1.0</v>
      </c>
    </row>
    <row r="9029">
      <c r="A9029" s="1" t="s">
        <v>29</v>
      </c>
      <c r="B9029" s="1" t="s">
        <v>11443</v>
      </c>
      <c r="C9029" s="2" t="s">
        <v>11361</v>
      </c>
      <c r="D9029" s="1" t="s">
        <v>19</v>
      </c>
      <c r="E9029" s="3" t="str">
        <f>HYPERLINK("https://fyndiq.se/produkt/dca6697b460147fb/", "Säker och Snabb Dubbel USB-billaddare med PD20W &amp; QC3.0")</f>
        <v>Säker och Snabb Dubbel USB-billaddare med PD20W &amp; QC3.0</v>
      </c>
      <c r="F9029" s="1" t="s">
        <v>10270</v>
      </c>
      <c r="G9029" s="1" t="s">
        <v>10271</v>
      </c>
      <c r="H9029" s="1" t="s">
        <v>10272</v>
      </c>
      <c r="I9029" s="1" t="s">
        <v>16</v>
      </c>
      <c r="J9029" s="1" t="s">
        <v>23</v>
      </c>
      <c r="K9029" s="1" t="s">
        <v>16</v>
      </c>
      <c r="L9029" s="1" t="s">
        <v>16</v>
      </c>
      <c r="M9029" s="1" t="s">
        <v>16</v>
      </c>
      <c r="N9029" s="1" t="s">
        <v>16</v>
      </c>
      <c r="O9029" s="1">
        <v>79.2</v>
      </c>
      <c r="P9029" s="1">
        <v>1.0</v>
      </c>
    </row>
    <row r="9030">
      <c r="A9030" s="1" t="s">
        <v>29</v>
      </c>
      <c r="B9030" s="1" t="s">
        <v>11444</v>
      </c>
      <c r="C9030" s="2" t="s">
        <v>11361</v>
      </c>
      <c r="D9030" s="1" t="s">
        <v>19</v>
      </c>
      <c r="E903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9030" s="1" t="s">
        <v>128</v>
      </c>
      <c r="G9030" s="1" t="s">
        <v>129</v>
      </c>
      <c r="H9030" s="1" t="s">
        <v>130</v>
      </c>
      <c r="I9030" s="1" t="s">
        <v>16</v>
      </c>
      <c r="J9030" s="1" t="s">
        <v>23</v>
      </c>
      <c r="K9030" s="1" t="s">
        <v>16</v>
      </c>
      <c r="L9030" s="1" t="s">
        <v>16</v>
      </c>
      <c r="M9030" s="1" t="s">
        <v>16</v>
      </c>
      <c r="N9030" s="1" t="s">
        <v>16</v>
      </c>
      <c r="O9030" s="1">
        <v>95.2</v>
      </c>
      <c r="P9030" s="1">
        <v>1.0</v>
      </c>
    </row>
    <row r="9031">
      <c r="A9031" s="1" t="s">
        <v>29</v>
      </c>
      <c r="B9031" s="1" t="s">
        <v>11445</v>
      </c>
      <c r="C9031" s="2" t="s">
        <v>11361</v>
      </c>
      <c r="D9031" s="1" t="s">
        <v>19</v>
      </c>
      <c r="E9031" s="3" t="str">
        <f>HYPERLINK("https://fyndiq.se/produkt/c6f3e47a88184e8d/", "2-Pack SAMSUNG A55 Skärmskydd - Härdat Glas 9H - Super kvalitet 3D")</f>
        <v>2-Pack SAMSUNG A55 Skärmskydd - Härdat Glas 9H - Super kvalitet 3D</v>
      </c>
      <c r="F9031" s="1" t="s">
        <v>83</v>
      </c>
      <c r="G9031" s="1" t="s">
        <v>84</v>
      </c>
      <c r="H9031" s="1" t="s">
        <v>85</v>
      </c>
      <c r="I9031" s="1" t="s">
        <v>16</v>
      </c>
      <c r="J9031" s="1" t="s">
        <v>23</v>
      </c>
      <c r="K9031" s="1" t="s">
        <v>16</v>
      </c>
      <c r="L9031" s="1" t="s">
        <v>16</v>
      </c>
      <c r="M9031" s="1" t="s">
        <v>16</v>
      </c>
      <c r="N9031" s="1" t="s">
        <v>16</v>
      </c>
      <c r="O9031" s="1">
        <v>63.2</v>
      </c>
      <c r="P9031" s="1">
        <v>1.0</v>
      </c>
    </row>
    <row r="9032">
      <c r="A9032" s="1" t="s">
        <v>29</v>
      </c>
      <c r="B9032" s="1" t="s">
        <v>11446</v>
      </c>
      <c r="C9032" s="2" t="s">
        <v>11361</v>
      </c>
      <c r="D9032" s="1" t="s">
        <v>19</v>
      </c>
      <c r="E9032" s="3" t="str">
        <f>HYPERLINK("https://fyndiq.se/produkt/9f3f4d2de3c94916/", "2 Pack Samsung Galaxy S9 - Härdat glas-9H Super kvalitet 3D")</f>
        <v>2 Pack Samsung Galaxy S9 - Härdat glas-9H Super kvalitet 3D</v>
      </c>
      <c r="F9032" s="1" t="s">
        <v>1500</v>
      </c>
      <c r="G9032" s="1" t="s">
        <v>1501</v>
      </c>
      <c r="H9032" s="1" t="s">
        <v>1502</v>
      </c>
      <c r="I9032" s="1" t="s">
        <v>16</v>
      </c>
      <c r="J9032" s="1" t="s">
        <v>23</v>
      </c>
      <c r="K9032" s="1" t="s">
        <v>16</v>
      </c>
      <c r="L9032" s="1" t="s">
        <v>16</v>
      </c>
      <c r="M9032" s="1" t="s">
        <v>16</v>
      </c>
      <c r="N9032" s="1" t="s">
        <v>16</v>
      </c>
      <c r="O9032" s="1">
        <v>63.2</v>
      </c>
      <c r="P9032" s="1">
        <v>1.0</v>
      </c>
    </row>
    <row r="9033">
      <c r="A9033" s="1" t="s">
        <v>29</v>
      </c>
      <c r="B9033" s="1" t="s">
        <v>11447</v>
      </c>
      <c r="C9033" s="2" t="s">
        <v>11361</v>
      </c>
      <c r="D9033" s="1" t="s">
        <v>19</v>
      </c>
      <c r="E903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033" s="1" t="s">
        <v>103</v>
      </c>
      <c r="G9033" s="1" t="s">
        <v>104</v>
      </c>
      <c r="H9033" s="1" t="s">
        <v>105</v>
      </c>
      <c r="I9033" s="1" t="s">
        <v>16</v>
      </c>
      <c r="J9033" s="1" t="s">
        <v>23</v>
      </c>
      <c r="K9033" s="1" t="s">
        <v>16</v>
      </c>
      <c r="L9033" s="1" t="s">
        <v>16</v>
      </c>
      <c r="M9033" s="1" t="s">
        <v>16</v>
      </c>
      <c r="N9033" s="1" t="s">
        <v>16</v>
      </c>
      <c r="O9033" s="1">
        <v>63.2</v>
      </c>
      <c r="P9033" s="1">
        <v>1.0</v>
      </c>
    </row>
    <row r="9034">
      <c r="A9034" s="1" t="s">
        <v>29</v>
      </c>
      <c r="B9034" s="1" t="s">
        <v>11448</v>
      </c>
      <c r="C9034" s="2" t="s">
        <v>11361</v>
      </c>
      <c r="D9034" s="1" t="s">
        <v>19</v>
      </c>
      <c r="E9034" s="3" t="str">
        <f>HYPERLINK("https://fyndiq.se/produkt/e4b87757208946c3/", "2-Pack Samsung S10E Skärmskydd - Härdat Glas 9H - Super kvalitet 3D")</f>
        <v>2-Pack Samsung S10E Skärmskydd - Härdat Glas 9H - Super kvalitet 3D</v>
      </c>
      <c r="F9034" s="1" t="s">
        <v>95</v>
      </c>
      <c r="G9034" s="1" t="s">
        <v>96</v>
      </c>
      <c r="H9034" s="1" t="s">
        <v>97</v>
      </c>
      <c r="I9034" s="1" t="s">
        <v>16</v>
      </c>
      <c r="J9034" s="1" t="s">
        <v>23</v>
      </c>
      <c r="K9034" s="1" t="s">
        <v>16</v>
      </c>
      <c r="L9034" s="1" t="s">
        <v>16</v>
      </c>
      <c r="M9034" s="1" t="s">
        <v>16</v>
      </c>
      <c r="N9034" s="1" t="s">
        <v>16</v>
      </c>
      <c r="O9034" s="1">
        <v>63.2</v>
      </c>
      <c r="P9034" s="1">
        <v>1.0</v>
      </c>
    </row>
    <row r="9035">
      <c r="A9035" s="1" t="s">
        <v>29</v>
      </c>
      <c r="B9035" s="1" t="s">
        <v>11449</v>
      </c>
      <c r="C9035" s="2" t="s">
        <v>11361</v>
      </c>
      <c r="D9035" s="1" t="s">
        <v>19</v>
      </c>
      <c r="E9035" s="3" t="str">
        <f>HYPERLINK("https://fyndiq.se/produkt/c90b30d5114944e3/", "2 Pack - Samsung S21 PLUS - 9H Härdat Glass - 3D Super Kvalitet")</f>
        <v>2 Pack - Samsung S21 PLUS - 9H Härdat Glass - 3D Super Kvalitet</v>
      </c>
      <c r="F9035" s="1" t="s">
        <v>4670</v>
      </c>
      <c r="G9035" s="1" t="s">
        <v>4671</v>
      </c>
      <c r="H9035" s="1" t="s">
        <v>4672</v>
      </c>
      <c r="I9035" s="1" t="s">
        <v>16</v>
      </c>
      <c r="J9035" s="1" t="s">
        <v>23</v>
      </c>
      <c r="K9035" s="1" t="s">
        <v>16</v>
      </c>
      <c r="L9035" s="1" t="s">
        <v>16</v>
      </c>
      <c r="M9035" s="1" t="s">
        <v>16</v>
      </c>
      <c r="N9035" s="1" t="s">
        <v>16</v>
      </c>
      <c r="O9035" s="1">
        <v>63.2</v>
      </c>
      <c r="P9035" s="1">
        <v>1.0</v>
      </c>
    </row>
    <row r="9036">
      <c r="A9036" s="1" t="s">
        <v>29</v>
      </c>
      <c r="B9036" s="1" t="s">
        <v>11450</v>
      </c>
      <c r="C9036" s="2" t="s">
        <v>11361</v>
      </c>
      <c r="D9036" s="1" t="s">
        <v>19</v>
      </c>
      <c r="E9036" s="3" t="str">
        <f>HYPERLINK("https://fyndiq.se/produkt/c89bb1232b5349ef/", "2-Pack Xiaomi Mi Note 10 - Härdat glas 9H - Super kvalitet 3D")</f>
        <v>2-Pack Xiaomi Mi Note 10 - Härdat glas 9H - Super kvalitet 3D</v>
      </c>
      <c r="F9036" s="1" t="s">
        <v>962</v>
      </c>
      <c r="G9036" s="1" t="s">
        <v>963</v>
      </c>
      <c r="H9036" s="1" t="s">
        <v>964</v>
      </c>
      <c r="I9036" s="1" t="s">
        <v>16</v>
      </c>
      <c r="J9036" s="1" t="s">
        <v>23</v>
      </c>
      <c r="K9036" s="1" t="s">
        <v>16</v>
      </c>
      <c r="L9036" s="1" t="s">
        <v>16</v>
      </c>
      <c r="M9036" s="1" t="s">
        <v>16</v>
      </c>
      <c r="N9036" s="1" t="s">
        <v>16</v>
      </c>
      <c r="O9036" s="1">
        <v>63.2</v>
      </c>
      <c r="P9036" s="1">
        <v>1.0</v>
      </c>
    </row>
    <row r="9037">
      <c r="A9037" s="1" t="s">
        <v>29</v>
      </c>
      <c r="B9037" s="1" t="s">
        <v>11451</v>
      </c>
      <c r="C9037" s="2" t="s">
        <v>11361</v>
      </c>
      <c r="D9037" s="1" t="s">
        <v>19</v>
      </c>
      <c r="E903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037" s="1" t="s">
        <v>599</v>
      </c>
      <c r="G9037" s="1" t="s">
        <v>600</v>
      </c>
      <c r="H9037" s="1" t="s">
        <v>601</v>
      </c>
      <c r="I9037" s="1" t="s">
        <v>16</v>
      </c>
      <c r="J9037" s="1" t="s">
        <v>23</v>
      </c>
      <c r="K9037" s="1" t="s">
        <v>16</v>
      </c>
      <c r="L9037" s="1" t="s">
        <v>16</v>
      </c>
      <c r="M9037" s="1" t="s">
        <v>16</v>
      </c>
      <c r="N9037" s="1" t="s">
        <v>16</v>
      </c>
      <c r="O9037" s="1">
        <v>71.2</v>
      </c>
      <c r="P9037" s="1">
        <v>1.0</v>
      </c>
    </row>
    <row r="9038">
      <c r="A9038" s="1" t="s">
        <v>29</v>
      </c>
      <c r="B9038" s="1" t="s">
        <v>11452</v>
      </c>
      <c r="C9038" s="2" t="s">
        <v>11361</v>
      </c>
      <c r="D9038" s="1" t="s">
        <v>19</v>
      </c>
      <c r="E903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038" s="1" t="s">
        <v>103</v>
      </c>
      <c r="G9038" s="1" t="s">
        <v>104</v>
      </c>
      <c r="H9038" s="1" t="s">
        <v>105</v>
      </c>
      <c r="I9038" s="1" t="s">
        <v>16</v>
      </c>
      <c r="J9038" s="1" t="s">
        <v>23</v>
      </c>
      <c r="K9038" s="1" t="s">
        <v>16</v>
      </c>
      <c r="L9038" s="1" t="s">
        <v>16</v>
      </c>
      <c r="M9038" s="1" t="s">
        <v>16</v>
      </c>
      <c r="N9038" s="1" t="s">
        <v>16</v>
      </c>
      <c r="O9038" s="1">
        <v>63.2</v>
      </c>
      <c r="P9038" s="1">
        <v>1.0</v>
      </c>
    </row>
    <row r="9039">
      <c r="A9039" s="1" t="s">
        <v>29</v>
      </c>
      <c r="B9039" s="1" t="s">
        <v>11453</v>
      </c>
      <c r="C9039" s="2" t="s">
        <v>11361</v>
      </c>
      <c r="D9039" s="1" t="s">
        <v>19</v>
      </c>
      <c r="E9039" s="3" t="str">
        <f>HYPERLINK("https://fyndiq.se/produkt/447465e3e57040fa/", "Samsung Galaxy Z FOLD 4 - Härdat Glas 9H-Super Kvalitet 3D")</f>
        <v>Samsung Galaxy Z FOLD 4 - Härdat Glas 9H-Super Kvalitet 3D</v>
      </c>
      <c r="F9039" s="1" t="s">
        <v>3960</v>
      </c>
      <c r="G9039" s="1" t="s">
        <v>3961</v>
      </c>
      <c r="H9039" s="1" t="s">
        <v>3962</v>
      </c>
      <c r="I9039" s="1" t="s">
        <v>16</v>
      </c>
      <c r="J9039" s="1" t="s">
        <v>23</v>
      </c>
      <c r="K9039" s="1" t="s">
        <v>16</v>
      </c>
      <c r="L9039" s="1" t="s">
        <v>16</v>
      </c>
      <c r="M9039" s="1" t="s">
        <v>16</v>
      </c>
      <c r="N9039" s="1" t="s">
        <v>16</v>
      </c>
      <c r="O9039" s="1">
        <v>71.2</v>
      </c>
      <c r="P9039" s="1">
        <v>1.0</v>
      </c>
    </row>
    <row r="9040">
      <c r="A9040" s="1" t="s">
        <v>29</v>
      </c>
      <c r="B9040" s="1" t="s">
        <v>11454</v>
      </c>
      <c r="C9040" s="2" t="s">
        <v>11361</v>
      </c>
      <c r="D9040" s="1" t="s">
        <v>19</v>
      </c>
      <c r="E904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040" s="1" t="s">
        <v>26</v>
      </c>
      <c r="G9040" s="1" t="s">
        <v>27</v>
      </c>
      <c r="H9040" s="1" t="s">
        <v>28</v>
      </c>
      <c r="I9040" s="1" t="s">
        <v>16</v>
      </c>
      <c r="J9040" s="1" t="s">
        <v>23</v>
      </c>
      <c r="K9040" s="1" t="s">
        <v>16</v>
      </c>
      <c r="L9040" s="1" t="s">
        <v>16</v>
      </c>
      <c r="M9040" s="1" t="s">
        <v>16</v>
      </c>
      <c r="N9040" s="1" t="s">
        <v>16</v>
      </c>
      <c r="O9040" s="1">
        <v>71.2</v>
      </c>
      <c r="P9040" s="1">
        <v>1.0</v>
      </c>
    </row>
    <row r="9041">
      <c r="A9041" s="1" t="s">
        <v>29</v>
      </c>
      <c r="B9041" s="1" t="s">
        <v>11455</v>
      </c>
      <c r="C9041" s="2" t="s">
        <v>11361</v>
      </c>
      <c r="D9041" s="1" t="s">
        <v>19</v>
      </c>
      <c r="E904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041" s="1" t="s">
        <v>599</v>
      </c>
      <c r="G9041" s="1" t="s">
        <v>600</v>
      </c>
      <c r="H9041" s="1" t="s">
        <v>601</v>
      </c>
      <c r="I9041" s="1" t="s">
        <v>16</v>
      </c>
      <c r="J9041" s="1" t="s">
        <v>23</v>
      </c>
      <c r="K9041" s="1" t="s">
        <v>16</v>
      </c>
      <c r="L9041" s="1" t="s">
        <v>16</v>
      </c>
      <c r="M9041" s="1" t="s">
        <v>16</v>
      </c>
      <c r="N9041" s="1" t="s">
        <v>16</v>
      </c>
      <c r="O9041" s="1">
        <v>71.2</v>
      </c>
      <c r="P9041" s="1">
        <v>1.0</v>
      </c>
    </row>
    <row r="9042">
      <c r="A9042" s="1" t="s">
        <v>29</v>
      </c>
      <c r="B9042" s="1" t="s">
        <v>11456</v>
      </c>
      <c r="C9042" s="2" t="s">
        <v>11361</v>
      </c>
      <c r="D9042" s="1" t="s">
        <v>19</v>
      </c>
      <c r="E9042" s="3" t="str">
        <f>HYPERLINK("https://fyndiq.se/produkt/1d18226209604614/", "Samsung S23 Plus 5G - 9H Härdat Glass - 3D Super Kvalitet Skärmskydd")</f>
        <v>Samsung S23 Plus 5G - 9H Härdat Glass - 3D Super Kvalitet Skärmskydd</v>
      </c>
      <c r="F9042" s="1" t="s">
        <v>2996</v>
      </c>
      <c r="G9042" s="1" t="s">
        <v>2997</v>
      </c>
      <c r="H9042" s="1" t="s">
        <v>2998</v>
      </c>
      <c r="I9042" s="1" t="s">
        <v>16</v>
      </c>
      <c r="J9042" s="1" t="s">
        <v>23</v>
      </c>
      <c r="K9042" s="1" t="s">
        <v>16</v>
      </c>
      <c r="L9042" s="1" t="s">
        <v>16</v>
      </c>
      <c r="M9042" s="1" t="s">
        <v>16</v>
      </c>
      <c r="N9042" s="1" t="s">
        <v>16</v>
      </c>
      <c r="O9042" s="1">
        <v>55.2</v>
      </c>
      <c r="P9042" s="1">
        <v>1.0</v>
      </c>
    </row>
    <row r="9043">
      <c r="A9043" s="1" t="s">
        <v>29</v>
      </c>
      <c r="B9043" s="1" t="s">
        <v>11457</v>
      </c>
      <c r="C9043" s="2" t="s">
        <v>11361</v>
      </c>
      <c r="D9043" s="1" t="s">
        <v>19</v>
      </c>
      <c r="E9043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9043" s="1" t="s">
        <v>2685</v>
      </c>
      <c r="G9043" s="1" t="s">
        <v>2686</v>
      </c>
      <c r="H9043" s="1" t="s">
        <v>2687</v>
      </c>
      <c r="I9043" s="1" t="s">
        <v>16</v>
      </c>
      <c r="J9043" s="1" t="s">
        <v>23</v>
      </c>
      <c r="K9043" s="1" t="s">
        <v>16</v>
      </c>
      <c r="L9043" s="1" t="s">
        <v>16</v>
      </c>
      <c r="M9043" s="1" t="s">
        <v>16</v>
      </c>
      <c r="N9043" s="1" t="s">
        <v>16</v>
      </c>
      <c r="O9043" s="1">
        <v>63.2</v>
      </c>
      <c r="P9043" s="1">
        <v>1.0</v>
      </c>
    </row>
    <row r="9044">
      <c r="A9044" s="1" t="s">
        <v>29</v>
      </c>
      <c r="B9044" s="1" t="s">
        <v>11458</v>
      </c>
      <c r="C9044" s="2" t="s">
        <v>11361</v>
      </c>
      <c r="D9044" s="1" t="s">
        <v>19</v>
      </c>
      <c r="E904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044" s="1" t="s">
        <v>813</v>
      </c>
      <c r="G9044" s="1" t="s">
        <v>814</v>
      </c>
      <c r="H9044" s="1" t="s">
        <v>815</v>
      </c>
      <c r="I9044" s="1" t="s">
        <v>16</v>
      </c>
      <c r="J9044" s="1" t="s">
        <v>23</v>
      </c>
      <c r="K9044" s="1" t="s">
        <v>16</v>
      </c>
      <c r="L9044" s="1" t="s">
        <v>16</v>
      </c>
      <c r="M9044" s="1" t="s">
        <v>16</v>
      </c>
      <c r="N9044" s="1" t="s">
        <v>16</v>
      </c>
      <c r="O9044" s="1">
        <v>63.2</v>
      </c>
      <c r="P9044" s="1">
        <v>1.0</v>
      </c>
    </row>
    <row r="9045">
      <c r="A9045" s="1" t="s">
        <v>29</v>
      </c>
      <c r="B9045" s="1" t="s">
        <v>11459</v>
      </c>
      <c r="C9045" s="2" t="s">
        <v>11361</v>
      </c>
      <c r="D9045" s="1" t="s">
        <v>19</v>
      </c>
      <c r="E9045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9045" s="1" t="s">
        <v>1377</v>
      </c>
      <c r="G9045" s="1" t="s">
        <v>1378</v>
      </c>
      <c r="H9045" s="1" t="s">
        <v>1379</v>
      </c>
      <c r="I9045" s="1" t="s">
        <v>16</v>
      </c>
      <c r="J9045" s="1" t="s">
        <v>23</v>
      </c>
      <c r="K9045" s="1" t="s">
        <v>16</v>
      </c>
      <c r="L9045" s="1" t="s">
        <v>16</v>
      </c>
      <c r="M9045" s="1" t="s">
        <v>16</v>
      </c>
      <c r="N9045" s="1" t="s">
        <v>16</v>
      </c>
      <c r="O9045" s="1">
        <v>79.2</v>
      </c>
      <c r="P9045" s="1">
        <v>1.0</v>
      </c>
    </row>
    <row r="9046">
      <c r="A9046" s="1" t="s">
        <v>29</v>
      </c>
      <c r="B9046" s="1" t="s">
        <v>11460</v>
      </c>
      <c r="C9046" s="2" t="s">
        <v>11361</v>
      </c>
      <c r="D9046" s="1" t="s">
        <v>19</v>
      </c>
      <c r="E9046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046" s="1" t="s">
        <v>813</v>
      </c>
      <c r="G9046" s="1" t="s">
        <v>814</v>
      </c>
      <c r="H9046" s="1" t="s">
        <v>815</v>
      </c>
      <c r="I9046" s="1" t="s">
        <v>16</v>
      </c>
      <c r="J9046" s="1" t="s">
        <v>23</v>
      </c>
      <c r="K9046" s="1" t="s">
        <v>16</v>
      </c>
      <c r="L9046" s="1" t="s">
        <v>16</v>
      </c>
      <c r="M9046" s="1" t="s">
        <v>16</v>
      </c>
      <c r="N9046" s="1" t="s">
        <v>16</v>
      </c>
      <c r="O9046" s="1">
        <v>63.2</v>
      </c>
      <c r="P9046" s="1">
        <v>1.0</v>
      </c>
    </row>
    <row r="9047">
      <c r="A9047" s="1" t="s">
        <v>29</v>
      </c>
      <c r="B9047" s="1" t="s">
        <v>11461</v>
      </c>
      <c r="C9047" s="2" t="s">
        <v>11361</v>
      </c>
      <c r="D9047" s="1" t="s">
        <v>19</v>
      </c>
      <c r="E9047" s="3" t="str">
        <f>HYPERLINK("https://fyndiq.se/produkt/f2c164e932234570/", "2-Pack HUAWEI P30 PRO Skärmskydd - Härdat Glas 9H - Super kvalitet 3D")</f>
        <v>2-Pack HUAWEI P30 PRO Skärmskydd - Härdat Glas 9H - Super kvalitet 3D</v>
      </c>
      <c r="F9047" s="1" t="s">
        <v>267</v>
      </c>
      <c r="G9047" s="1" t="s">
        <v>268</v>
      </c>
      <c r="H9047" s="1" t="s">
        <v>269</v>
      </c>
      <c r="I9047" s="1" t="s">
        <v>16</v>
      </c>
      <c r="J9047" s="1" t="s">
        <v>23</v>
      </c>
      <c r="K9047" s="1" t="s">
        <v>16</v>
      </c>
      <c r="L9047" s="1" t="s">
        <v>16</v>
      </c>
      <c r="M9047" s="1" t="s">
        <v>16</v>
      </c>
      <c r="N9047" s="1" t="s">
        <v>16</v>
      </c>
      <c r="O9047" s="1">
        <v>63.2</v>
      </c>
      <c r="P9047" s="1">
        <v>1.0</v>
      </c>
    </row>
    <row r="9048">
      <c r="A9048" s="1" t="s">
        <v>29</v>
      </c>
      <c r="B9048" s="1" t="s">
        <v>11462</v>
      </c>
      <c r="C9048" s="2" t="s">
        <v>11361</v>
      </c>
      <c r="D9048" s="1" t="s">
        <v>19</v>
      </c>
      <c r="E904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9048" s="1" t="s">
        <v>665</v>
      </c>
      <c r="G9048" s="1" t="s">
        <v>666</v>
      </c>
      <c r="H9048" s="1" t="s">
        <v>667</v>
      </c>
      <c r="I9048" s="1" t="s">
        <v>16</v>
      </c>
      <c r="J9048" s="1" t="s">
        <v>23</v>
      </c>
      <c r="K9048" s="1" t="s">
        <v>16</v>
      </c>
      <c r="L9048" s="1" t="s">
        <v>16</v>
      </c>
      <c r="M9048" s="1" t="s">
        <v>16</v>
      </c>
      <c r="N9048" s="1" t="s">
        <v>16</v>
      </c>
      <c r="O9048" s="1">
        <v>63.2</v>
      </c>
      <c r="P9048" s="1">
        <v>1.0</v>
      </c>
    </row>
    <row r="9049">
      <c r="A9049" s="1" t="s">
        <v>29</v>
      </c>
      <c r="B9049" s="1" t="s">
        <v>11463</v>
      </c>
      <c r="C9049" s="2" t="s">
        <v>11361</v>
      </c>
      <c r="D9049" s="1" t="s">
        <v>19</v>
      </c>
      <c r="E9049" s="3" t="str">
        <f>HYPERLINK("https://fyndiq.se/produkt/d797b2d066ca471c/", "2-Pack Apple Watch 44mm – Härdat glas 9H – Super kvalitet 3D")</f>
        <v>2-Pack Apple Watch 44mm – Härdat glas 9H – Super kvalitet 3D</v>
      </c>
      <c r="F9049" s="1" t="s">
        <v>1392</v>
      </c>
      <c r="G9049" s="1" t="s">
        <v>1393</v>
      </c>
      <c r="H9049" s="1" t="s">
        <v>1394</v>
      </c>
      <c r="I9049" s="1" t="s">
        <v>16</v>
      </c>
      <c r="J9049" s="1" t="s">
        <v>23</v>
      </c>
      <c r="K9049" s="1" t="s">
        <v>16</v>
      </c>
      <c r="L9049" s="1" t="s">
        <v>16</v>
      </c>
      <c r="M9049" s="1" t="s">
        <v>16</v>
      </c>
      <c r="N9049" s="1" t="s">
        <v>16</v>
      </c>
      <c r="O9049" s="1">
        <v>55.2</v>
      </c>
      <c r="P9049" s="1">
        <v>1.0</v>
      </c>
    </row>
    <row r="9050">
      <c r="A9050" s="1" t="s">
        <v>29</v>
      </c>
      <c r="B9050" s="1" t="s">
        <v>11464</v>
      </c>
      <c r="C9050" s="2" t="s">
        <v>11361</v>
      </c>
      <c r="D9050" s="1" t="s">
        <v>19</v>
      </c>
      <c r="E9050" s="3" t="str">
        <f>HYPERLINK("https://fyndiq.se/produkt/f7b16236096d401a/", "2-Pack Google Pixel 7A - Härdat glas 9H - Super kvalitet 3D Skärmskydd")</f>
        <v>2-Pack Google Pixel 7A - Härdat glas 9H - Super kvalitet 3D Skärmskydd</v>
      </c>
      <c r="F9050" s="1" t="s">
        <v>852</v>
      </c>
      <c r="G9050" s="1" t="s">
        <v>853</v>
      </c>
      <c r="H9050" s="1" t="s">
        <v>854</v>
      </c>
      <c r="I9050" s="1" t="s">
        <v>16</v>
      </c>
      <c r="J9050" s="1" t="s">
        <v>23</v>
      </c>
      <c r="K9050" s="1" t="s">
        <v>16</v>
      </c>
      <c r="L9050" s="1" t="s">
        <v>16</v>
      </c>
      <c r="M9050" s="1" t="s">
        <v>16</v>
      </c>
      <c r="N9050" s="1" t="s">
        <v>16</v>
      </c>
      <c r="O9050" s="1">
        <v>63.2</v>
      </c>
      <c r="P9050" s="1">
        <v>1.0</v>
      </c>
    </row>
    <row r="9051">
      <c r="A9051" s="1" t="s">
        <v>29</v>
      </c>
      <c r="B9051" s="1" t="s">
        <v>11465</v>
      </c>
      <c r="C9051" s="2" t="s">
        <v>11361</v>
      </c>
      <c r="D9051" s="1" t="s">
        <v>19</v>
      </c>
      <c r="E9051" s="3" t="str">
        <f>HYPERLINK("https://fyndiq.se/produkt/dfe28e565d2e4c8d/", "2 Pack Samsung S21 FE - 9H Härdat Glass - Super Kvalitet 3D")</f>
        <v>2 Pack Samsung S21 FE - 9H Härdat Glass - Super Kvalitet 3D</v>
      </c>
      <c r="F9051" s="1" t="s">
        <v>276</v>
      </c>
      <c r="G9051" s="1" t="s">
        <v>277</v>
      </c>
      <c r="H9051" s="1" t="s">
        <v>278</v>
      </c>
      <c r="I9051" s="1" t="s">
        <v>16</v>
      </c>
      <c r="J9051" s="1" t="s">
        <v>23</v>
      </c>
      <c r="K9051" s="1" t="s">
        <v>16</v>
      </c>
      <c r="L9051" s="1" t="s">
        <v>16</v>
      </c>
      <c r="M9051" s="1" t="s">
        <v>16</v>
      </c>
      <c r="N9051" s="1" t="s">
        <v>16</v>
      </c>
      <c r="O9051" s="1">
        <v>63.2</v>
      </c>
      <c r="P9051" s="1">
        <v>1.0</v>
      </c>
    </row>
    <row r="9052">
      <c r="A9052" s="1" t="s">
        <v>29</v>
      </c>
      <c r="B9052" s="1" t="s">
        <v>11466</v>
      </c>
      <c r="C9052" s="2" t="s">
        <v>11361</v>
      </c>
      <c r="D9052" s="1" t="s">
        <v>19</v>
      </c>
      <c r="E905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052" s="1" t="s">
        <v>692</v>
      </c>
      <c r="G9052" s="1" t="s">
        <v>693</v>
      </c>
      <c r="H9052" s="1" t="s">
        <v>694</v>
      </c>
      <c r="I9052" s="1" t="s">
        <v>16</v>
      </c>
      <c r="J9052" s="1" t="s">
        <v>23</v>
      </c>
      <c r="K9052" s="1" t="s">
        <v>16</v>
      </c>
      <c r="L9052" s="1" t="s">
        <v>16</v>
      </c>
      <c r="M9052" s="1" t="s">
        <v>16</v>
      </c>
      <c r="N9052" s="1" t="s">
        <v>16</v>
      </c>
      <c r="O9052" s="1">
        <v>47.2</v>
      </c>
      <c r="P9052" s="1">
        <v>1.0</v>
      </c>
    </row>
    <row r="9053">
      <c r="A9053" s="1" t="s">
        <v>29</v>
      </c>
      <c r="B9053" s="1" t="s">
        <v>11467</v>
      </c>
      <c r="C9053" s="2" t="s">
        <v>11361</v>
      </c>
      <c r="D9053" s="1" t="s">
        <v>19</v>
      </c>
      <c r="E9053" s="3" t="str">
        <f>HYPERLINK("https://fyndiq.se/produkt/dfe28e565d2e4c8d/", "2 Pack Samsung S21 FE - 9H Härdat Glass - Super Kvalitet 3D")</f>
        <v>2 Pack Samsung S21 FE - 9H Härdat Glass - Super Kvalitet 3D</v>
      </c>
      <c r="F9053" s="1" t="s">
        <v>276</v>
      </c>
      <c r="G9053" s="1" t="s">
        <v>277</v>
      </c>
      <c r="H9053" s="1" t="s">
        <v>278</v>
      </c>
      <c r="I9053" s="1" t="s">
        <v>16</v>
      </c>
      <c r="J9053" s="1" t="s">
        <v>23</v>
      </c>
      <c r="K9053" s="1" t="s">
        <v>16</v>
      </c>
      <c r="L9053" s="1" t="s">
        <v>16</v>
      </c>
      <c r="M9053" s="1" t="s">
        <v>16</v>
      </c>
      <c r="N9053" s="1" t="s">
        <v>16</v>
      </c>
      <c r="O9053" s="1">
        <v>63.2</v>
      </c>
      <c r="P9053" s="1">
        <v>1.0</v>
      </c>
    </row>
    <row r="9054">
      <c r="A9054" s="1" t="s">
        <v>29</v>
      </c>
      <c r="B9054" s="1" t="s">
        <v>11468</v>
      </c>
      <c r="C9054" s="2" t="s">
        <v>11361</v>
      </c>
      <c r="D9054" s="1" t="s">
        <v>19</v>
      </c>
      <c r="E905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054" s="1" t="s">
        <v>729</v>
      </c>
      <c r="G9054" s="1" t="s">
        <v>730</v>
      </c>
      <c r="H9054" s="1" t="s">
        <v>731</v>
      </c>
      <c r="I9054" s="1" t="s">
        <v>16</v>
      </c>
      <c r="J9054" s="1" t="s">
        <v>23</v>
      </c>
      <c r="K9054" s="1" t="s">
        <v>16</v>
      </c>
      <c r="L9054" s="1" t="s">
        <v>16</v>
      </c>
      <c r="M9054" s="1" t="s">
        <v>16</v>
      </c>
      <c r="N9054" s="1" t="s">
        <v>16</v>
      </c>
      <c r="O9054" s="1">
        <v>63.2</v>
      </c>
      <c r="P9054" s="1">
        <v>1.0</v>
      </c>
    </row>
    <row r="9055">
      <c r="A9055" s="1" t="s">
        <v>29</v>
      </c>
      <c r="B9055" s="1" t="s">
        <v>11469</v>
      </c>
      <c r="C9055" s="2" t="s">
        <v>11361</v>
      </c>
      <c r="D9055" s="1" t="s">
        <v>19</v>
      </c>
      <c r="E9055" s="3" t="str">
        <f>HYPERLINK("https://fyndiq.se/produkt/f15b82570d4144d0/", "2-Pack Apple Watch 41mm – Härdat glas 9H – Super kvalitet 3D")</f>
        <v>2-Pack Apple Watch 41mm – Härdat glas 9H – Super kvalitet 3D</v>
      </c>
      <c r="F9055" s="1" t="s">
        <v>144</v>
      </c>
      <c r="G9055" s="1" t="s">
        <v>145</v>
      </c>
      <c r="H9055" s="1" t="s">
        <v>146</v>
      </c>
      <c r="I9055" s="1" t="s">
        <v>16</v>
      </c>
      <c r="J9055" s="1" t="s">
        <v>23</v>
      </c>
      <c r="K9055" s="1" t="s">
        <v>16</v>
      </c>
      <c r="L9055" s="1" t="s">
        <v>16</v>
      </c>
      <c r="M9055" s="1" t="s">
        <v>16</v>
      </c>
      <c r="N9055" s="1" t="s">
        <v>16</v>
      </c>
      <c r="O9055" s="1">
        <v>55.2</v>
      </c>
      <c r="P9055" s="1">
        <v>1.0</v>
      </c>
    </row>
    <row r="9056">
      <c r="A9056" s="1" t="s">
        <v>29</v>
      </c>
      <c r="B9056" s="1" t="s">
        <v>11470</v>
      </c>
      <c r="C9056" s="2" t="s">
        <v>11361</v>
      </c>
      <c r="D9056" s="1" t="s">
        <v>19</v>
      </c>
      <c r="E9056" s="3" t="str">
        <f>HYPERLINK("https://fyndiq.se/produkt/94a67bbe1c4a4666/", "2-Pack Samsung Xcover 7 Skärmskydd i Härdat Glas")</f>
        <v>2-Pack Samsung Xcover 7 Skärmskydd i Härdat Glas</v>
      </c>
      <c r="F9056" s="1" t="s">
        <v>1908</v>
      </c>
      <c r="G9056" s="1" t="s">
        <v>1909</v>
      </c>
      <c r="H9056" s="1" t="s">
        <v>1910</v>
      </c>
      <c r="I9056" s="1" t="s">
        <v>16</v>
      </c>
      <c r="J9056" s="1" t="s">
        <v>23</v>
      </c>
      <c r="K9056" s="1" t="s">
        <v>16</v>
      </c>
      <c r="L9056" s="1" t="s">
        <v>16</v>
      </c>
      <c r="M9056" s="1" t="s">
        <v>16</v>
      </c>
      <c r="N9056" s="1" t="s">
        <v>16</v>
      </c>
      <c r="O9056" s="1">
        <v>71.2</v>
      </c>
      <c r="P9056" s="1">
        <v>1.0</v>
      </c>
    </row>
    <row r="9057">
      <c r="A9057" s="1" t="s">
        <v>29</v>
      </c>
      <c r="B9057" s="1" t="s">
        <v>11471</v>
      </c>
      <c r="C9057" s="2" t="s">
        <v>11361</v>
      </c>
      <c r="D9057" s="1" t="s">
        <v>19</v>
      </c>
      <c r="E9057" s="3" t="str">
        <f>HYPERLINK("https://fyndiq.se/produkt/2030c5450cfb4338/", "2 Pack Huawei P30 Pro - Härdat glas 9H – 3D Super kvalitet")</f>
        <v>2 Pack Huawei P30 Pro - Härdat glas 9H – 3D Super kvalitet</v>
      </c>
      <c r="F9057" s="1" t="s">
        <v>1091</v>
      </c>
      <c r="G9057" s="1" t="s">
        <v>1092</v>
      </c>
      <c r="H9057" s="1" t="s">
        <v>1093</v>
      </c>
      <c r="I9057" s="1" t="s">
        <v>16</v>
      </c>
      <c r="J9057" s="1" t="s">
        <v>23</v>
      </c>
      <c r="K9057" s="1" t="s">
        <v>16</v>
      </c>
      <c r="L9057" s="1" t="s">
        <v>16</v>
      </c>
      <c r="M9057" s="1" t="s">
        <v>16</v>
      </c>
      <c r="N9057" s="1" t="s">
        <v>16</v>
      </c>
      <c r="O9057" s="1">
        <v>71.2</v>
      </c>
      <c r="P9057" s="1">
        <v>1.0</v>
      </c>
    </row>
    <row r="9058">
      <c r="A9058" s="1" t="s">
        <v>29</v>
      </c>
      <c r="B9058" s="1" t="s">
        <v>11472</v>
      </c>
      <c r="C9058" s="2" t="s">
        <v>11361</v>
      </c>
      <c r="D9058" s="1" t="s">
        <v>19</v>
      </c>
      <c r="E9058" s="3" t="str">
        <f>HYPERLINK("https://fyndiq.se/produkt/1d84d76723b64294/", "2-Pack iPhone 14 Pro - 9H Härdat Glass - Super kvalitet 3D")</f>
        <v>2-Pack iPhone 14 Pro - 9H Härdat Glass - Super kvalitet 3D</v>
      </c>
      <c r="F9058" s="1" t="s">
        <v>11473</v>
      </c>
      <c r="G9058" s="1" t="s">
        <v>11474</v>
      </c>
      <c r="H9058" s="1" t="s">
        <v>11475</v>
      </c>
      <c r="I9058" s="1" t="s">
        <v>16</v>
      </c>
      <c r="J9058" s="1" t="s">
        <v>23</v>
      </c>
      <c r="K9058" s="1" t="s">
        <v>16</v>
      </c>
      <c r="L9058" s="1" t="s">
        <v>16</v>
      </c>
      <c r="M9058" s="1" t="s">
        <v>16</v>
      </c>
      <c r="N9058" s="1" t="s">
        <v>16</v>
      </c>
      <c r="O9058" s="1">
        <v>47.2</v>
      </c>
      <c r="P9058" s="1">
        <v>1.0</v>
      </c>
    </row>
    <row r="9059">
      <c r="A9059" s="1" t="s">
        <v>29</v>
      </c>
      <c r="B9059" s="1" t="s">
        <v>11476</v>
      </c>
      <c r="C9059" s="2" t="s">
        <v>11361</v>
      </c>
      <c r="D9059" s="1" t="s">
        <v>19</v>
      </c>
      <c r="E905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9059" s="1" t="s">
        <v>504</v>
      </c>
      <c r="G9059" s="1" t="s">
        <v>505</v>
      </c>
      <c r="H9059" s="1" t="s">
        <v>506</v>
      </c>
      <c r="I9059" s="1" t="s">
        <v>16</v>
      </c>
      <c r="J9059" s="1" t="s">
        <v>23</v>
      </c>
      <c r="K9059" s="1" t="s">
        <v>16</v>
      </c>
      <c r="L9059" s="1" t="s">
        <v>16</v>
      </c>
      <c r="M9059" s="1" t="s">
        <v>16</v>
      </c>
      <c r="N9059" s="1" t="s">
        <v>16</v>
      </c>
      <c r="O9059" s="1">
        <v>63.2</v>
      </c>
      <c r="P9059" s="1">
        <v>1.0</v>
      </c>
    </row>
    <row r="9060">
      <c r="A9060" s="1" t="s">
        <v>29</v>
      </c>
      <c r="B9060" s="1" t="s">
        <v>11477</v>
      </c>
      <c r="C9060" s="2" t="s">
        <v>11361</v>
      </c>
      <c r="D9060" s="1" t="s">
        <v>19</v>
      </c>
      <c r="E9060" s="3" t="str">
        <f>HYPERLINK("https://fyndiq.se/produkt/1680a3aea19a4558/", "2-Pack Samsung S20 Skärmskydd - Härdat Glas 9H - Super kvalitet 3D")</f>
        <v>2-Pack Samsung S20 Skärmskydd - Härdat Glas 9H - Super kvalitet 3D</v>
      </c>
      <c r="F9060" s="1" t="s">
        <v>755</v>
      </c>
      <c r="G9060" s="1" t="s">
        <v>756</v>
      </c>
      <c r="H9060" s="1" t="s">
        <v>757</v>
      </c>
      <c r="I9060" s="1" t="s">
        <v>16</v>
      </c>
      <c r="J9060" s="1" t="s">
        <v>23</v>
      </c>
      <c r="K9060" s="1" t="s">
        <v>16</v>
      </c>
      <c r="L9060" s="1" t="s">
        <v>16</v>
      </c>
      <c r="M9060" s="1" t="s">
        <v>16</v>
      </c>
      <c r="N9060" s="1" t="s">
        <v>16</v>
      </c>
      <c r="O9060" s="1">
        <v>63.2</v>
      </c>
      <c r="P9060" s="1">
        <v>1.0</v>
      </c>
    </row>
    <row r="9061">
      <c r="A9061" s="1" t="s">
        <v>29</v>
      </c>
      <c r="B9061" s="1" t="s">
        <v>11478</v>
      </c>
      <c r="C9061" s="2" t="s">
        <v>11361</v>
      </c>
      <c r="D9061" s="1" t="s">
        <v>19</v>
      </c>
      <c r="E9061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9061" s="1" t="s">
        <v>3112</v>
      </c>
      <c r="G9061" s="1" t="s">
        <v>3113</v>
      </c>
      <c r="H9061" s="1" t="s">
        <v>3114</v>
      </c>
      <c r="I9061" s="1" t="s">
        <v>16</v>
      </c>
      <c r="J9061" s="1" t="s">
        <v>23</v>
      </c>
      <c r="K9061" s="1" t="s">
        <v>16</v>
      </c>
      <c r="L9061" s="1" t="s">
        <v>16</v>
      </c>
      <c r="M9061" s="1" t="s">
        <v>16</v>
      </c>
      <c r="N9061" s="1" t="s">
        <v>16</v>
      </c>
      <c r="O9061" s="1">
        <v>63.2</v>
      </c>
      <c r="P9061" s="1">
        <v>1.0</v>
      </c>
    </row>
    <row r="9062">
      <c r="A9062" s="1" t="s">
        <v>29</v>
      </c>
      <c r="B9062" s="1" t="s">
        <v>11479</v>
      </c>
      <c r="C9062" s="2" t="s">
        <v>11361</v>
      </c>
      <c r="D9062" s="1" t="s">
        <v>19</v>
      </c>
      <c r="E9062" s="3" t="str">
        <f>HYPERLINK("https://fyndiq.se/produkt/66924f1ff238487e/", "2-Pack GOOGLE PIXEL 7A Skärmskydd - Härdat Glas 9H - Super kvalitet 3D")</f>
        <v>2-Pack GOOGLE PIXEL 7A Skärmskydd - Härdat Glas 9H - Super kvalitet 3D</v>
      </c>
      <c r="F9062" s="1" t="s">
        <v>315</v>
      </c>
      <c r="G9062" s="1" t="s">
        <v>316</v>
      </c>
      <c r="H9062" s="1" t="s">
        <v>317</v>
      </c>
      <c r="I9062" s="1" t="s">
        <v>16</v>
      </c>
      <c r="J9062" s="1" t="s">
        <v>23</v>
      </c>
      <c r="K9062" s="1" t="s">
        <v>16</v>
      </c>
      <c r="L9062" s="1" t="s">
        <v>16</v>
      </c>
      <c r="M9062" s="1" t="s">
        <v>16</v>
      </c>
      <c r="N9062" s="1" t="s">
        <v>16</v>
      </c>
      <c r="O9062" s="1">
        <v>63.2</v>
      </c>
      <c r="P9062" s="1">
        <v>1.0</v>
      </c>
    </row>
    <row r="9063">
      <c r="A9063" s="1" t="s">
        <v>29</v>
      </c>
      <c r="B9063" s="1" t="s">
        <v>11480</v>
      </c>
      <c r="C9063" s="2" t="s">
        <v>11361</v>
      </c>
      <c r="D9063" s="1" t="s">
        <v>19</v>
      </c>
      <c r="E906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063" s="1" t="s">
        <v>539</v>
      </c>
      <c r="G9063" s="1" t="s">
        <v>540</v>
      </c>
      <c r="H9063" s="1" t="s">
        <v>541</v>
      </c>
      <c r="I9063" s="1" t="s">
        <v>16</v>
      </c>
      <c r="J9063" s="1" t="s">
        <v>23</v>
      </c>
      <c r="K9063" s="1" t="s">
        <v>16</v>
      </c>
      <c r="L9063" s="1" t="s">
        <v>16</v>
      </c>
      <c r="M9063" s="1" t="s">
        <v>16</v>
      </c>
      <c r="N9063" s="1" t="s">
        <v>16</v>
      </c>
      <c r="O9063" s="1">
        <v>79.2</v>
      </c>
      <c r="P9063" s="1">
        <v>1.0</v>
      </c>
    </row>
    <row r="9064">
      <c r="A9064" s="1" t="s">
        <v>29</v>
      </c>
      <c r="B9064" s="1" t="s">
        <v>11481</v>
      </c>
      <c r="C9064" s="2" t="s">
        <v>11361</v>
      </c>
      <c r="D9064" s="1" t="s">
        <v>19</v>
      </c>
      <c r="E9064" s="3" t="str">
        <f>HYPERLINK("https://fyndiq.se/produkt/f2c164e932234570/", "2-Pack HUAWEI P30 PRO Skärmskydd - Härdat Glas 9H - Super kvalitet 3D")</f>
        <v>2-Pack HUAWEI P30 PRO Skärmskydd - Härdat Glas 9H - Super kvalitet 3D</v>
      </c>
      <c r="F9064" s="1" t="s">
        <v>267</v>
      </c>
      <c r="G9064" s="1" t="s">
        <v>268</v>
      </c>
      <c r="H9064" s="1" t="s">
        <v>269</v>
      </c>
      <c r="I9064" s="1" t="s">
        <v>16</v>
      </c>
      <c r="J9064" s="1" t="s">
        <v>23</v>
      </c>
      <c r="K9064" s="1" t="s">
        <v>16</v>
      </c>
      <c r="L9064" s="1" t="s">
        <v>16</v>
      </c>
      <c r="M9064" s="1" t="s">
        <v>16</v>
      </c>
      <c r="N9064" s="1" t="s">
        <v>16</v>
      </c>
      <c r="O9064" s="1">
        <v>63.2</v>
      </c>
      <c r="P9064" s="1">
        <v>1.0</v>
      </c>
    </row>
    <row r="9065">
      <c r="A9065" s="1" t="s">
        <v>29</v>
      </c>
      <c r="B9065" s="1" t="s">
        <v>11482</v>
      </c>
      <c r="C9065" s="2" t="s">
        <v>11361</v>
      </c>
      <c r="D9065" s="1" t="s">
        <v>19</v>
      </c>
      <c r="E9065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9065" s="1" t="s">
        <v>3019</v>
      </c>
      <c r="G9065" s="1" t="s">
        <v>3020</v>
      </c>
      <c r="H9065" s="1" t="s">
        <v>3021</v>
      </c>
      <c r="I9065" s="1" t="s">
        <v>16</v>
      </c>
      <c r="J9065" s="1" t="s">
        <v>23</v>
      </c>
      <c r="K9065" s="1" t="s">
        <v>16</v>
      </c>
      <c r="L9065" s="1" t="s">
        <v>16</v>
      </c>
      <c r="M9065" s="1" t="s">
        <v>16</v>
      </c>
      <c r="N9065" s="1" t="s">
        <v>16</v>
      </c>
      <c r="O9065" s="1">
        <v>71.2</v>
      </c>
      <c r="P9065" s="1">
        <v>1.0</v>
      </c>
    </row>
    <row r="9066">
      <c r="A9066" s="1" t="s">
        <v>29</v>
      </c>
      <c r="B9066" s="1" t="s">
        <v>11483</v>
      </c>
      <c r="C9066" s="2" t="s">
        <v>11361</v>
      </c>
      <c r="D9066" s="1" t="s">
        <v>19</v>
      </c>
      <c r="E9066" s="3" t="str">
        <f t="shared" ref="E9066:E9067" si="215">HYPERLINK("https://fyndiq.se/produkt/c26c9ffef37a436a/", "2-Pack Samsung A35 5G Skärmskydd i Härdat Glas")</f>
        <v>2-Pack Samsung A35 5G Skärmskydd i Härdat Glas</v>
      </c>
      <c r="F9066" s="1" t="s">
        <v>432</v>
      </c>
      <c r="G9066" s="1" t="s">
        <v>433</v>
      </c>
      <c r="H9066" s="1" t="s">
        <v>434</v>
      </c>
      <c r="I9066" s="1" t="s">
        <v>16</v>
      </c>
      <c r="J9066" s="1" t="s">
        <v>23</v>
      </c>
      <c r="K9066" s="1" t="s">
        <v>16</v>
      </c>
      <c r="L9066" s="1" t="s">
        <v>16</v>
      </c>
      <c r="M9066" s="1" t="s">
        <v>16</v>
      </c>
      <c r="N9066" s="1" t="s">
        <v>16</v>
      </c>
      <c r="O9066" s="1">
        <v>63.2</v>
      </c>
      <c r="P9066" s="1">
        <v>1.0</v>
      </c>
    </row>
    <row r="9067">
      <c r="A9067" s="1" t="s">
        <v>29</v>
      </c>
      <c r="B9067" s="1" t="s">
        <v>11484</v>
      </c>
      <c r="C9067" s="2" t="s">
        <v>11361</v>
      </c>
      <c r="D9067" s="1" t="s">
        <v>19</v>
      </c>
      <c r="E9067" s="3" t="str">
        <f t="shared" si="215"/>
        <v>2-Pack Samsung A35 5G Skärmskydd i Härdat Glas</v>
      </c>
      <c r="F9067" s="1" t="s">
        <v>432</v>
      </c>
      <c r="G9067" s="1" t="s">
        <v>433</v>
      </c>
      <c r="H9067" s="1" t="s">
        <v>434</v>
      </c>
      <c r="I9067" s="1" t="s">
        <v>16</v>
      </c>
      <c r="J9067" s="1" t="s">
        <v>23</v>
      </c>
      <c r="K9067" s="1" t="s">
        <v>16</v>
      </c>
      <c r="L9067" s="1" t="s">
        <v>16</v>
      </c>
      <c r="M9067" s="1" t="s">
        <v>16</v>
      </c>
      <c r="N9067" s="1" t="s">
        <v>16</v>
      </c>
      <c r="O9067" s="1">
        <v>63.2</v>
      </c>
      <c r="P9067" s="1">
        <v>1.0</v>
      </c>
    </row>
    <row r="9068">
      <c r="A9068" s="1" t="s">
        <v>29</v>
      </c>
      <c r="B9068" s="1" t="s">
        <v>11485</v>
      </c>
      <c r="C9068" s="2" t="s">
        <v>11361</v>
      </c>
      <c r="D9068" s="1" t="s">
        <v>19</v>
      </c>
      <c r="E9068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9068" s="1" t="s">
        <v>2242</v>
      </c>
      <c r="G9068" s="1" t="s">
        <v>2243</v>
      </c>
      <c r="H9068" s="1" t="s">
        <v>2244</v>
      </c>
      <c r="I9068" s="1" t="s">
        <v>16</v>
      </c>
      <c r="J9068" s="1" t="s">
        <v>23</v>
      </c>
      <c r="K9068" s="1" t="s">
        <v>16</v>
      </c>
      <c r="L9068" s="1" t="s">
        <v>16</v>
      </c>
      <c r="M9068" s="1" t="s">
        <v>16</v>
      </c>
      <c r="N9068" s="1" t="s">
        <v>16</v>
      </c>
      <c r="O9068" s="1">
        <v>63.2</v>
      </c>
      <c r="P9068" s="1">
        <v>2.0</v>
      </c>
    </row>
    <row r="9069">
      <c r="A9069" s="1" t="s">
        <v>29</v>
      </c>
      <c r="B9069" s="1" t="s">
        <v>11486</v>
      </c>
      <c r="C9069" s="2" t="s">
        <v>11361</v>
      </c>
      <c r="D9069" s="1" t="s">
        <v>19</v>
      </c>
      <c r="E9069" s="3" t="str">
        <f>HYPERLINK("https://fyndiq.se/produkt/f15b82570d4144d0/", "2-Pack Apple Watch 41mm – Härdat glas 9H – Super kvalitet 3D")</f>
        <v>2-Pack Apple Watch 41mm – Härdat glas 9H – Super kvalitet 3D</v>
      </c>
      <c r="F9069" s="1" t="s">
        <v>144</v>
      </c>
      <c r="G9069" s="1" t="s">
        <v>145</v>
      </c>
      <c r="H9069" s="1" t="s">
        <v>146</v>
      </c>
      <c r="I9069" s="1" t="s">
        <v>16</v>
      </c>
      <c r="J9069" s="1" t="s">
        <v>23</v>
      </c>
      <c r="K9069" s="1" t="s">
        <v>16</v>
      </c>
      <c r="L9069" s="1" t="s">
        <v>16</v>
      </c>
      <c r="M9069" s="1" t="s">
        <v>16</v>
      </c>
      <c r="N9069" s="1" t="s">
        <v>16</v>
      </c>
      <c r="O9069" s="1">
        <v>55.2</v>
      </c>
      <c r="P9069" s="1">
        <v>1.0</v>
      </c>
    </row>
    <row r="9070">
      <c r="A9070" s="1" t="s">
        <v>29</v>
      </c>
      <c r="B9070" s="1" t="s">
        <v>11487</v>
      </c>
      <c r="C9070" s="2" t="s">
        <v>11361</v>
      </c>
      <c r="D9070" s="1" t="s">
        <v>19</v>
      </c>
      <c r="E907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070" s="1" t="s">
        <v>311</v>
      </c>
      <c r="G9070" s="1" t="s">
        <v>312</v>
      </c>
      <c r="H9070" s="1" t="s">
        <v>313</v>
      </c>
      <c r="I9070" s="1" t="s">
        <v>16</v>
      </c>
      <c r="J9070" s="1" t="s">
        <v>23</v>
      </c>
      <c r="K9070" s="1" t="s">
        <v>16</v>
      </c>
      <c r="L9070" s="1" t="s">
        <v>16</v>
      </c>
      <c r="M9070" s="1" t="s">
        <v>16</v>
      </c>
      <c r="N9070" s="1" t="s">
        <v>16</v>
      </c>
      <c r="O9070" s="1">
        <v>63.2</v>
      </c>
      <c r="P9070" s="1">
        <v>1.0</v>
      </c>
    </row>
    <row r="9071">
      <c r="A9071" s="1" t="s">
        <v>29</v>
      </c>
      <c r="B9071" s="1" t="s">
        <v>11488</v>
      </c>
      <c r="C9071" s="2" t="s">
        <v>11361</v>
      </c>
      <c r="D9071" s="1" t="s">
        <v>19</v>
      </c>
      <c r="E907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071" s="1" t="s">
        <v>813</v>
      </c>
      <c r="G9071" s="1" t="s">
        <v>814</v>
      </c>
      <c r="H9071" s="1" t="s">
        <v>815</v>
      </c>
      <c r="I9071" s="1" t="s">
        <v>16</v>
      </c>
      <c r="J9071" s="1" t="s">
        <v>23</v>
      </c>
      <c r="K9071" s="1" t="s">
        <v>16</v>
      </c>
      <c r="L9071" s="1" t="s">
        <v>16</v>
      </c>
      <c r="M9071" s="1" t="s">
        <v>16</v>
      </c>
      <c r="N9071" s="1" t="s">
        <v>16</v>
      </c>
      <c r="O9071" s="1">
        <v>63.2</v>
      </c>
      <c r="P9071" s="1">
        <v>1.0</v>
      </c>
    </row>
    <row r="9072">
      <c r="A9072" s="1" t="s">
        <v>29</v>
      </c>
      <c r="B9072" s="1" t="s">
        <v>11489</v>
      </c>
      <c r="C9072" s="2" t="s">
        <v>11361</v>
      </c>
      <c r="D9072" s="1" t="s">
        <v>19</v>
      </c>
      <c r="E9072" s="3" t="str">
        <f t="shared" ref="E9072:E9073" si="216">HYPERLINK("https://fyndiq.se/produkt/e6085c39be274bf8/", "2-Pack GOOGLE PIXEL 7 Skärmskydd - Härdat Glas 9H - Super kvalitet 3D")</f>
        <v>2-Pack GOOGLE PIXEL 7 Skärmskydd - Härdat Glas 9H - Super kvalitet 3D</v>
      </c>
      <c r="F9072" s="1" t="s">
        <v>675</v>
      </c>
      <c r="G9072" s="1" t="s">
        <v>676</v>
      </c>
      <c r="H9072" s="1" t="s">
        <v>677</v>
      </c>
      <c r="I9072" s="1" t="s">
        <v>16</v>
      </c>
      <c r="J9072" s="1" t="s">
        <v>23</v>
      </c>
      <c r="K9072" s="1" t="s">
        <v>16</v>
      </c>
      <c r="L9072" s="1" t="s">
        <v>16</v>
      </c>
      <c r="M9072" s="1" t="s">
        <v>16</v>
      </c>
      <c r="N9072" s="1" t="s">
        <v>16</v>
      </c>
      <c r="O9072" s="1">
        <v>63.2</v>
      </c>
      <c r="P9072" s="1">
        <v>1.0</v>
      </c>
    </row>
    <row r="9073">
      <c r="A9073" s="1" t="s">
        <v>29</v>
      </c>
      <c r="B9073" s="1" t="s">
        <v>11490</v>
      </c>
      <c r="C9073" s="2" t="s">
        <v>11361</v>
      </c>
      <c r="D9073" s="1" t="s">
        <v>19</v>
      </c>
      <c r="E9073" s="3" t="str">
        <f t="shared" si="216"/>
        <v>2-Pack GOOGLE PIXEL 7 Skärmskydd - Härdat Glas 9H - Super kvalitet 3D</v>
      </c>
      <c r="F9073" s="1" t="s">
        <v>675</v>
      </c>
      <c r="G9073" s="1" t="s">
        <v>676</v>
      </c>
      <c r="H9073" s="1" t="s">
        <v>677</v>
      </c>
      <c r="I9073" s="1" t="s">
        <v>16</v>
      </c>
      <c r="J9073" s="1" t="s">
        <v>23</v>
      </c>
      <c r="K9073" s="1" t="s">
        <v>16</v>
      </c>
      <c r="L9073" s="1" t="s">
        <v>16</v>
      </c>
      <c r="M9073" s="1" t="s">
        <v>16</v>
      </c>
      <c r="N9073" s="1" t="s">
        <v>16</v>
      </c>
      <c r="O9073" s="1">
        <v>63.2</v>
      </c>
      <c r="P9073" s="1">
        <v>1.0</v>
      </c>
    </row>
    <row r="9074">
      <c r="A9074" s="1" t="s">
        <v>29</v>
      </c>
      <c r="B9074" s="1" t="s">
        <v>11491</v>
      </c>
      <c r="C9074" s="2" t="s">
        <v>11361</v>
      </c>
      <c r="D9074" s="1" t="s">
        <v>19</v>
      </c>
      <c r="E907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074" s="1" t="s">
        <v>977</v>
      </c>
      <c r="G9074" s="1" t="s">
        <v>978</v>
      </c>
      <c r="H9074" s="1" t="s">
        <v>979</v>
      </c>
      <c r="I9074" s="1" t="s">
        <v>16</v>
      </c>
      <c r="J9074" s="1" t="s">
        <v>23</v>
      </c>
      <c r="K9074" s="1" t="s">
        <v>16</v>
      </c>
      <c r="L9074" s="1" t="s">
        <v>16</v>
      </c>
      <c r="M9074" s="1" t="s">
        <v>16</v>
      </c>
      <c r="N9074" s="1" t="s">
        <v>16</v>
      </c>
      <c r="O9074" s="1">
        <v>63.2</v>
      </c>
      <c r="P9074" s="1">
        <v>1.0</v>
      </c>
    </row>
    <row r="9075">
      <c r="A9075" s="1" t="s">
        <v>29</v>
      </c>
      <c r="B9075" s="1" t="s">
        <v>11492</v>
      </c>
      <c r="C9075" s="2" t="s">
        <v>11361</v>
      </c>
      <c r="D9075" s="1" t="s">
        <v>19</v>
      </c>
      <c r="E9075" s="3" t="str">
        <f>HYPERLINK("https://fyndiq.se/produkt/f2c164e932234570/", "2-Pack HUAWEI P30 PRO Skärmskydd - Härdat Glas 9H - Super kvalitet 3D")</f>
        <v>2-Pack HUAWEI P30 PRO Skärmskydd - Härdat Glas 9H - Super kvalitet 3D</v>
      </c>
      <c r="F9075" s="1" t="s">
        <v>267</v>
      </c>
      <c r="G9075" s="1" t="s">
        <v>268</v>
      </c>
      <c r="H9075" s="1" t="s">
        <v>269</v>
      </c>
      <c r="I9075" s="1" t="s">
        <v>16</v>
      </c>
      <c r="J9075" s="1" t="s">
        <v>23</v>
      </c>
      <c r="K9075" s="1" t="s">
        <v>16</v>
      </c>
      <c r="L9075" s="1" t="s">
        <v>16</v>
      </c>
      <c r="M9075" s="1" t="s">
        <v>16</v>
      </c>
      <c r="N9075" s="1" t="s">
        <v>16</v>
      </c>
      <c r="O9075" s="1">
        <v>63.2</v>
      </c>
      <c r="P9075" s="1">
        <v>1.0</v>
      </c>
    </row>
    <row r="9076">
      <c r="A9076" s="1" t="s">
        <v>29</v>
      </c>
      <c r="B9076" s="1" t="s">
        <v>11493</v>
      </c>
      <c r="C9076" s="2" t="s">
        <v>11494</v>
      </c>
      <c r="D9076" s="1" t="s">
        <v>19</v>
      </c>
      <c r="E907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076" s="1" t="s">
        <v>2144</v>
      </c>
      <c r="G9076" s="1" t="s">
        <v>2145</v>
      </c>
      <c r="H9076" s="1" t="s">
        <v>2146</v>
      </c>
      <c r="I9076" s="1" t="s">
        <v>16</v>
      </c>
      <c r="J9076" s="1" t="s">
        <v>23</v>
      </c>
      <c r="K9076" s="1" t="s">
        <v>16</v>
      </c>
      <c r="L9076" s="1" t="s">
        <v>16</v>
      </c>
      <c r="M9076" s="1" t="s">
        <v>16</v>
      </c>
      <c r="N9076" s="1" t="s">
        <v>16</v>
      </c>
      <c r="O9076" s="1">
        <v>63.2</v>
      </c>
      <c r="P9076" s="1">
        <v>1.0</v>
      </c>
    </row>
    <row r="9077">
      <c r="A9077" s="1" t="s">
        <v>29</v>
      </c>
      <c r="B9077" s="1" t="s">
        <v>11495</v>
      </c>
      <c r="C9077" s="2" t="s">
        <v>11494</v>
      </c>
      <c r="D9077" s="1" t="s">
        <v>19</v>
      </c>
      <c r="E9077" s="3" t="str">
        <f>HYPERLINK("https://fyndiq.se/produkt/432d784756a84eff/", "2-Pack Samsung Galaxy S20FE - Härdat Glas-9H -Super kvalitet 3D")</f>
        <v>2-Pack Samsung Galaxy S20FE - Härdat Glas-9H -Super kvalitet 3D</v>
      </c>
      <c r="F9077" s="1" t="s">
        <v>1078</v>
      </c>
      <c r="G9077" s="1" t="s">
        <v>1079</v>
      </c>
      <c r="H9077" s="1" t="s">
        <v>1080</v>
      </c>
      <c r="I9077" s="1" t="s">
        <v>16</v>
      </c>
      <c r="J9077" s="1" t="s">
        <v>23</v>
      </c>
      <c r="K9077" s="1" t="s">
        <v>16</v>
      </c>
      <c r="L9077" s="1" t="s">
        <v>16</v>
      </c>
      <c r="M9077" s="1" t="s">
        <v>16</v>
      </c>
      <c r="N9077" s="1" t="s">
        <v>16</v>
      </c>
      <c r="O9077" s="1">
        <v>63.2</v>
      </c>
      <c r="P9077" s="1">
        <v>1.0</v>
      </c>
    </row>
    <row r="9078">
      <c r="A9078" s="1" t="s">
        <v>29</v>
      </c>
      <c r="B9078" s="1" t="s">
        <v>11496</v>
      </c>
      <c r="C9078" s="2" t="s">
        <v>11494</v>
      </c>
      <c r="D9078" s="1" t="s">
        <v>19</v>
      </c>
      <c r="E907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078" s="1" t="s">
        <v>813</v>
      </c>
      <c r="G9078" s="1" t="s">
        <v>814</v>
      </c>
      <c r="H9078" s="1" t="s">
        <v>815</v>
      </c>
      <c r="I9078" s="1" t="s">
        <v>16</v>
      </c>
      <c r="J9078" s="1" t="s">
        <v>23</v>
      </c>
      <c r="K9078" s="1" t="s">
        <v>16</v>
      </c>
      <c r="L9078" s="1" t="s">
        <v>16</v>
      </c>
      <c r="M9078" s="1" t="s">
        <v>16</v>
      </c>
      <c r="N9078" s="1" t="s">
        <v>16</v>
      </c>
      <c r="O9078" s="1">
        <v>63.2</v>
      </c>
      <c r="P9078" s="1">
        <v>1.0</v>
      </c>
    </row>
    <row r="9079">
      <c r="A9079" s="1" t="s">
        <v>29</v>
      </c>
      <c r="B9079" s="1" t="s">
        <v>11497</v>
      </c>
      <c r="C9079" s="2" t="s">
        <v>11494</v>
      </c>
      <c r="D9079" s="1" t="s">
        <v>19</v>
      </c>
      <c r="E9079" s="3" t="str">
        <f>HYPERLINK("https://fyndiq.se/produkt/d420ef08a36f4f9c/", "Motorola Moto G54 - Härdat Glas 9H - Super kvalitet 3D Skärmskydd")</f>
        <v>Motorola Moto G54 - Härdat Glas 9H - Super kvalitet 3D Skärmskydd</v>
      </c>
      <c r="F9079" s="1" t="s">
        <v>4700</v>
      </c>
      <c r="G9079" s="1" t="s">
        <v>4701</v>
      </c>
      <c r="H9079" s="1" t="s">
        <v>4702</v>
      </c>
      <c r="I9079" s="1" t="s">
        <v>16</v>
      </c>
      <c r="J9079" s="1" t="s">
        <v>23</v>
      </c>
      <c r="K9079" s="1" t="s">
        <v>16</v>
      </c>
      <c r="L9079" s="1" t="s">
        <v>16</v>
      </c>
      <c r="M9079" s="1" t="s">
        <v>16</v>
      </c>
      <c r="N9079" s="1" t="s">
        <v>16</v>
      </c>
      <c r="O9079" s="1">
        <v>55.2</v>
      </c>
      <c r="P9079" s="1">
        <v>1.0</v>
      </c>
    </row>
    <row r="9080">
      <c r="A9080" s="1" t="s">
        <v>29</v>
      </c>
      <c r="B9080" s="1" t="s">
        <v>11498</v>
      </c>
      <c r="C9080" s="2" t="s">
        <v>11494</v>
      </c>
      <c r="D9080" s="1" t="s">
        <v>19</v>
      </c>
      <c r="E908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080" s="1" t="s">
        <v>103</v>
      </c>
      <c r="G9080" s="1" t="s">
        <v>104</v>
      </c>
      <c r="H9080" s="1" t="s">
        <v>105</v>
      </c>
      <c r="I9080" s="1" t="s">
        <v>16</v>
      </c>
      <c r="J9080" s="1" t="s">
        <v>23</v>
      </c>
      <c r="K9080" s="1" t="s">
        <v>16</v>
      </c>
      <c r="L9080" s="1" t="s">
        <v>16</v>
      </c>
      <c r="M9080" s="1" t="s">
        <v>16</v>
      </c>
      <c r="N9080" s="1" t="s">
        <v>16</v>
      </c>
      <c r="O9080" s="1">
        <v>63.2</v>
      </c>
      <c r="P9080" s="1">
        <v>1.0</v>
      </c>
    </row>
    <row r="9081">
      <c r="A9081" s="1" t="s">
        <v>29</v>
      </c>
      <c r="B9081" s="1" t="s">
        <v>11499</v>
      </c>
      <c r="C9081" s="2" t="s">
        <v>11494</v>
      </c>
      <c r="D9081" s="1" t="s">
        <v>19</v>
      </c>
      <c r="E9081" s="3" t="str">
        <f>HYPERLINK("https://fyndiq.se/produkt/816c0623f1504441/", "2 Pack Samsung Galaxy Note 20 - Härdat glas 9H-Super kvalitet 3D")</f>
        <v>2 Pack Samsung Galaxy Note 20 - Härdat glas 9H-Super kvalitet 3D</v>
      </c>
      <c r="F9081" s="1" t="s">
        <v>8170</v>
      </c>
      <c r="G9081" s="1" t="s">
        <v>8171</v>
      </c>
      <c r="H9081" s="1" t="s">
        <v>8172</v>
      </c>
      <c r="I9081" s="1" t="s">
        <v>16</v>
      </c>
      <c r="J9081" s="1" t="s">
        <v>23</v>
      </c>
      <c r="K9081" s="1" t="s">
        <v>16</v>
      </c>
      <c r="L9081" s="1" t="s">
        <v>16</v>
      </c>
      <c r="M9081" s="1" t="s">
        <v>16</v>
      </c>
      <c r="N9081" s="1" t="s">
        <v>16</v>
      </c>
      <c r="O9081" s="1">
        <v>63.2</v>
      </c>
      <c r="P9081" s="1">
        <v>1.0</v>
      </c>
    </row>
    <row r="9082">
      <c r="A9082" s="1" t="s">
        <v>29</v>
      </c>
      <c r="B9082" s="1" t="s">
        <v>11500</v>
      </c>
      <c r="C9082" s="2" t="s">
        <v>11494</v>
      </c>
      <c r="D9082" s="1" t="s">
        <v>19</v>
      </c>
      <c r="E9082" s="3" t="str">
        <f>HYPERLINK("https://fyndiq.se/produkt/9e488e35f28b4b0b/", "2-Pack GOOGLE PIXEL 6A Skärmskydd - Härdat Glas 9H - Super kvalitet 3D")</f>
        <v>2-Pack GOOGLE PIXEL 6A Skärmskydd - Härdat Glas 9H - Super kvalitet 3D</v>
      </c>
      <c r="F9082" s="1" t="s">
        <v>196</v>
      </c>
      <c r="G9082" s="1" t="s">
        <v>197</v>
      </c>
      <c r="H9082" s="1" t="s">
        <v>198</v>
      </c>
      <c r="I9082" s="1" t="s">
        <v>16</v>
      </c>
      <c r="J9082" s="1" t="s">
        <v>23</v>
      </c>
      <c r="K9082" s="1" t="s">
        <v>16</v>
      </c>
      <c r="L9082" s="1" t="s">
        <v>16</v>
      </c>
      <c r="M9082" s="1" t="s">
        <v>16</v>
      </c>
      <c r="N9082" s="1" t="s">
        <v>16</v>
      </c>
      <c r="O9082" s="1">
        <v>63.2</v>
      </c>
      <c r="P9082" s="1">
        <v>1.0</v>
      </c>
    </row>
    <row r="9083">
      <c r="A9083" s="1" t="s">
        <v>29</v>
      </c>
      <c r="B9083" s="1" t="s">
        <v>11501</v>
      </c>
      <c r="C9083" s="2" t="s">
        <v>11494</v>
      </c>
      <c r="D9083" s="1" t="s">
        <v>19</v>
      </c>
      <c r="E9083" s="3" t="str">
        <f>HYPERLINK("https://fyndiq.se/produkt/309789ffde48437d/", "3 Pack 1,2M USB-C Type-C Laddkabel Quick Charge 18W Vit")</f>
        <v>3 Pack 1,2M USB-C Type-C Laddkabel Quick Charge 18W Vit</v>
      </c>
      <c r="F9083" s="1" t="s">
        <v>2248</v>
      </c>
      <c r="G9083" s="1" t="s">
        <v>2249</v>
      </c>
      <c r="H9083" s="1" t="s">
        <v>2250</v>
      </c>
      <c r="I9083" s="1" t="s">
        <v>16</v>
      </c>
      <c r="J9083" s="1" t="s">
        <v>23</v>
      </c>
      <c r="K9083" s="1" t="s">
        <v>16</v>
      </c>
      <c r="L9083" s="1" t="s">
        <v>16</v>
      </c>
      <c r="M9083" s="1" t="s">
        <v>16</v>
      </c>
      <c r="N9083" s="1" t="s">
        <v>16</v>
      </c>
      <c r="O9083" s="1">
        <v>79.2</v>
      </c>
      <c r="P9083" s="1">
        <v>1.0</v>
      </c>
    </row>
    <row r="9084">
      <c r="A9084" s="1" t="s">
        <v>29</v>
      </c>
      <c r="B9084" s="1" t="s">
        <v>11502</v>
      </c>
      <c r="C9084" s="2" t="s">
        <v>11494</v>
      </c>
      <c r="D9084" s="1" t="s">
        <v>19</v>
      </c>
      <c r="E9084" s="3" t="str">
        <f>HYPERLINK("https://fyndiq.se/produkt/6ae5aff483564a84/", "2-Pack Apple Watch 40mm – Härdat glas 9H – Super kvalitet 3D")</f>
        <v>2-Pack Apple Watch 40mm – Härdat glas 9H – Super kvalitet 3D</v>
      </c>
      <c r="F9084" s="1" t="s">
        <v>1418</v>
      </c>
      <c r="G9084" s="1" t="s">
        <v>1419</v>
      </c>
      <c r="H9084" s="1" t="s">
        <v>1420</v>
      </c>
      <c r="I9084" s="1" t="s">
        <v>16</v>
      </c>
      <c r="J9084" s="1" t="s">
        <v>23</v>
      </c>
      <c r="K9084" s="1" t="s">
        <v>16</v>
      </c>
      <c r="L9084" s="1" t="s">
        <v>16</v>
      </c>
      <c r="M9084" s="1" t="s">
        <v>16</v>
      </c>
      <c r="N9084" s="1" t="s">
        <v>16</v>
      </c>
      <c r="O9084" s="1">
        <v>55.2</v>
      </c>
      <c r="P9084" s="1">
        <v>1.0</v>
      </c>
    </row>
    <row r="9085">
      <c r="A9085" s="1" t="s">
        <v>29</v>
      </c>
      <c r="B9085" s="1" t="s">
        <v>11503</v>
      </c>
      <c r="C9085" s="2" t="s">
        <v>11494</v>
      </c>
      <c r="D9085" s="1" t="s">
        <v>19</v>
      </c>
      <c r="E9085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085" s="1" t="s">
        <v>51</v>
      </c>
      <c r="G9085" s="1" t="s">
        <v>52</v>
      </c>
      <c r="H9085" s="1" t="s">
        <v>53</v>
      </c>
      <c r="I9085" s="1" t="s">
        <v>16</v>
      </c>
      <c r="J9085" s="1" t="s">
        <v>23</v>
      </c>
      <c r="K9085" s="1" t="s">
        <v>16</v>
      </c>
      <c r="L9085" s="1" t="s">
        <v>16</v>
      </c>
      <c r="M9085" s="1" t="s">
        <v>16</v>
      </c>
      <c r="N9085" s="1" t="s">
        <v>16</v>
      </c>
      <c r="O9085" s="1">
        <v>87.2</v>
      </c>
      <c r="P9085" s="1">
        <v>1.0</v>
      </c>
    </row>
    <row r="9086">
      <c r="A9086" s="1" t="s">
        <v>29</v>
      </c>
      <c r="B9086" s="1" t="s">
        <v>11504</v>
      </c>
      <c r="C9086" s="2" t="s">
        <v>11494</v>
      </c>
      <c r="D9086" s="1" t="s">
        <v>19</v>
      </c>
      <c r="E9086" s="3" t="str">
        <f>HYPERLINK("https://fyndiq.se/produkt/f7b16236096d401a/", "2-Pack Google Pixel 7A - Härdat glas 9H - Super kvalitet 3D Skärmskydd")</f>
        <v>2-Pack Google Pixel 7A - Härdat glas 9H - Super kvalitet 3D Skärmskydd</v>
      </c>
      <c r="F9086" s="1" t="s">
        <v>852</v>
      </c>
      <c r="G9086" s="1" t="s">
        <v>853</v>
      </c>
      <c r="H9086" s="1" t="s">
        <v>854</v>
      </c>
      <c r="I9086" s="1" t="s">
        <v>16</v>
      </c>
      <c r="J9086" s="1" t="s">
        <v>23</v>
      </c>
      <c r="K9086" s="1" t="s">
        <v>16</v>
      </c>
      <c r="L9086" s="1" t="s">
        <v>16</v>
      </c>
      <c r="M9086" s="1" t="s">
        <v>16</v>
      </c>
      <c r="N9086" s="1" t="s">
        <v>16</v>
      </c>
      <c r="O9086" s="1">
        <v>63.2</v>
      </c>
      <c r="P9086" s="1">
        <v>1.0</v>
      </c>
    </row>
    <row r="9087">
      <c r="A9087" s="1" t="s">
        <v>29</v>
      </c>
      <c r="B9087" s="1" t="s">
        <v>11505</v>
      </c>
      <c r="C9087" s="2" t="s">
        <v>11494</v>
      </c>
      <c r="D9087" s="1" t="s">
        <v>19</v>
      </c>
      <c r="E9087" s="3" t="str">
        <f>HYPERLINK("https://fyndiq.se/produkt/2477583187264ece/", "2-Pack Samsung S20 - 9H Härdat Glass - Top Kvalitet")</f>
        <v>2-Pack Samsung S20 - 9H Härdat Glass - Top Kvalitet</v>
      </c>
      <c r="F9087" s="1" t="s">
        <v>124</v>
      </c>
      <c r="G9087" s="1" t="s">
        <v>125</v>
      </c>
      <c r="H9087" s="1" t="s">
        <v>126</v>
      </c>
      <c r="I9087" s="1" t="s">
        <v>1230</v>
      </c>
      <c r="J9087" s="1" t="s">
        <v>23</v>
      </c>
      <c r="K9087" s="1" t="s">
        <v>16</v>
      </c>
      <c r="L9087" s="1" t="s">
        <v>16</v>
      </c>
      <c r="M9087" s="1" t="s">
        <v>16</v>
      </c>
      <c r="N9087" s="1" t="s">
        <v>16</v>
      </c>
      <c r="O9087" s="1">
        <v>71.2</v>
      </c>
      <c r="P9087" s="1">
        <v>1.0</v>
      </c>
    </row>
    <row r="9088">
      <c r="A9088" s="1" t="s">
        <v>29</v>
      </c>
      <c r="B9088" s="1" t="s">
        <v>11506</v>
      </c>
      <c r="C9088" s="2" t="s">
        <v>11494</v>
      </c>
      <c r="D9088" s="1" t="s">
        <v>19</v>
      </c>
      <c r="E9088" s="3" t="str">
        <f>HYPERLINK("https://fyndiq.se/produkt/19903b48ec4b4654/", "iPhone 14 Pro - skärmskydd &amp; linsskydd - härdat glas 9H - 3D")</f>
        <v>iPhone 14 Pro - skärmskydd &amp; linsskydd - härdat glas 9H - 3D</v>
      </c>
      <c r="F9088" s="1" t="s">
        <v>11507</v>
      </c>
      <c r="G9088" s="1" t="s">
        <v>11508</v>
      </c>
      <c r="H9088" s="1" t="s">
        <v>11509</v>
      </c>
      <c r="I9088" s="1" t="s">
        <v>16</v>
      </c>
      <c r="J9088" s="1" t="s">
        <v>23</v>
      </c>
      <c r="K9088" s="1" t="s">
        <v>16</v>
      </c>
      <c r="L9088" s="1" t="s">
        <v>16</v>
      </c>
      <c r="M9088" s="1" t="s">
        <v>16</v>
      </c>
      <c r="N9088" s="1" t="s">
        <v>16</v>
      </c>
      <c r="O9088" s="1">
        <v>55.2</v>
      </c>
      <c r="P9088" s="1">
        <v>1.0</v>
      </c>
    </row>
    <row r="9089">
      <c r="A9089" s="1" t="s">
        <v>29</v>
      </c>
      <c r="B9089" s="1" t="s">
        <v>11510</v>
      </c>
      <c r="C9089" s="2" t="s">
        <v>11494</v>
      </c>
      <c r="D9089" s="1" t="s">
        <v>19</v>
      </c>
      <c r="E9089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9089" s="1" t="s">
        <v>183</v>
      </c>
      <c r="G9089" s="1" t="s">
        <v>184</v>
      </c>
      <c r="H9089" s="1" t="s">
        <v>185</v>
      </c>
      <c r="I9089" s="1" t="s">
        <v>16</v>
      </c>
      <c r="J9089" s="1" t="s">
        <v>23</v>
      </c>
      <c r="K9089" s="1" t="s">
        <v>16</v>
      </c>
      <c r="L9089" s="1" t="s">
        <v>16</v>
      </c>
      <c r="M9089" s="1" t="s">
        <v>16</v>
      </c>
      <c r="N9089" s="1" t="s">
        <v>16</v>
      </c>
      <c r="O9089" s="1">
        <v>79.2</v>
      </c>
      <c r="P9089" s="1">
        <v>1.0</v>
      </c>
    </row>
    <row r="9090">
      <c r="A9090" s="1" t="s">
        <v>29</v>
      </c>
      <c r="B9090" s="1" t="s">
        <v>11511</v>
      </c>
      <c r="C9090" s="2" t="s">
        <v>11494</v>
      </c>
      <c r="D9090" s="1" t="s">
        <v>19</v>
      </c>
      <c r="E9090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9090" s="1" t="s">
        <v>2777</v>
      </c>
      <c r="G9090" s="1" t="s">
        <v>2778</v>
      </c>
      <c r="H9090" s="1" t="s">
        <v>2779</v>
      </c>
      <c r="I9090" s="1" t="s">
        <v>16</v>
      </c>
      <c r="J9090" s="1" t="s">
        <v>23</v>
      </c>
      <c r="K9090" s="1" t="s">
        <v>16</v>
      </c>
      <c r="L9090" s="1" t="s">
        <v>16</v>
      </c>
      <c r="M9090" s="1" t="s">
        <v>16</v>
      </c>
      <c r="N9090" s="1" t="s">
        <v>16</v>
      </c>
      <c r="O9090" s="1">
        <v>63.2</v>
      </c>
      <c r="P9090" s="1">
        <v>1.0</v>
      </c>
    </row>
    <row r="9091">
      <c r="A9091" s="1" t="s">
        <v>29</v>
      </c>
      <c r="B9091" s="1" t="s">
        <v>11512</v>
      </c>
      <c r="C9091" s="2" t="s">
        <v>11494</v>
      </c>
      <c r="D9091" s="1" t="s">
        <v>19</v>
      </c>
      <c r="E9091" s="3" t="str">
        <f>HYPERLINK("https://fyndiq.se/produkt/b2b21eba0148489f/", "Samsung S8 härdat glass 3D heltäckande skärmskydd")</f>
        <v>Samsung S8 härdat glass 3D heltäckande skärmskydd</v>
      </c>
      <c r="F9091" s="1" t="s">
        <v>438</v>
      </c>
      <c r="G9091" s="1" t="s">
        <v>439</v>
      </c>
      <c r="H9091" s="1" t="s">
        <v>440</v>
      </c>
      <c r="I9091" s="1" t="s">
        <v>16</v>
      </c>
      <c r="J9091" s="1" t="s">
        <v>23</v>
      </c>
      <c r="K9091" s="1" t="s">
        <v>16</v>
      </c>
      <c r="L9091" s="1" t="s">
        <v>16</v>
      </c>
      <c r="M9091" s="1" t="s">
        <v>16</v>
      </c>
      <c r="N9091" s="1" t="s">
        <v>16</v>
      </c>
      <c r="O9091" s="1">
        <v>55.2</v>
      </c>
      <c r="P9091" s="1">
        <v>1.0</v>
      </c>
    </row>
    <row r="9092">
      <c r="A9092" s="1" t="s">
        <v>29</v>
      </c>
      <c r="B9092" s="1" t="s">
        <v>11513</v>
      </c>
      <c r="C9092" s="2" t="s">
        <v>11494</v>
      </c>
      <c r="D9092" s="1" t="s">
        <v>19</v>
      </c>
      <c r="E909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092" s="1" t="s">
        <v>51</v>
      </c>
      <c r="G9092" s="1" t="s">
        <v>52</v>
      </c>
      <c r="H9092" s="1" t="s">
        <v>53</v>
      </c>
      <c r="I9092" s="1" t="s">
        <v>16</v>
      </c>
      <c r="J9092" s="1" t="s">
        <v>23</v>
      </c>
      <c r="K9092" s="1" t="s">
        <v>16</v>
      </c>
      <c r="L9092" s="1" t="s">
        <v>16</v>
      </c>
      <c r="M9092" s="1" t="s">
        <v>16</v>
      </c>
      <c r="N9092" s="1" t="s">
        <v>16</v>
      </c>
      <c r="O9092" s="1">
        <v>87.2</v>
      </c>
      <c r="P9092" s="1">
        <v>1.0</v>
      </c>
    </row>
    <row r="9093">
      <c r="A9093" s="1" t="s">
        <v>29</v>
      </c>
      <c r="B9093" s="1" t="s">
        <v>11514</v>
      </c>
      <c r="C9093" s="2" t="s">
        <v>11494</v>
      </c>
      <c r="D9093" s="1" t="s">
        <v>19</v>
      </c>
      <c r="E9093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9093" s="1" t="s">
        <v>2607</v>
      </c>
      <c r="G9093" s="1" t="s">
        <v>2608</v>
      </c>
      <c r="H9093" s="1" t="s">
        <v>2609</v>
      </c>
      <c r="I9093" s="1" t="s">
        <v>16</v>
      </c>
      <c r="J9093" s="1" t="s">
        <v>23</v>
      </c>
      <c r="K9093" s="1" t="s">
        <v>16</v>
      </c>
      <c r="L9093" s="1" t="s">
        <v>16</v>
      </c>
      <c r="M9093" s="1" t="s">
        <v>16</v>
      </c>
      <c r="N9093" s="1" t="s">
        <v>16</v>
      </c>
      <c r="O9093" s="1">
        <v>55.2</v>
      </c>
      <c r="P9093" s="1">
        <v>1.0</v>
      </c>
    </row>
    <row r="9094">
      <c r="A9094" s="1" t="s">
        <v>29</v>
      </c>
      <c r="B9094" s="1" t="s">
        <v>11515</v>
      </c>
      <c r="C9094" s="2" t="s">
        <v>11494</v>
      </c>
      <c r="D9094" s="1" t="s">
        <v>19</v>
      </c>
      <c r="E909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094" s="1" t="s">
        <v>51</v>
      </c>
      <c r="G9094" s="1" t="s">
        <v>52</v>
      </c>
      <c r="H9094" s="1" t="s">
        <v>53</v>
      </c>
      <c r="I9094" s="1" t="s">
        <v>16</v>
      </c>
      <c r="J9094" s="1" t="s">
        <v>23</v>
      </c>
      <c r="K9094" s="1" t="s">
        <v>16</v>
      </c>
      <c r="L9094" s="1" t="s">
        <v>16</v>
      </c>
      <c r="M9094" s="1" t="s">
        <v>16</v>
      </c>
      <c r="N9094" s="1" t="s">
        <v>16</v>
      </c>
      <c r="O9094" s="1">
        <v>87.2</v>
      </c>
      <c r="P9094" s="1">
        <v>1.0</v>
      </c>
    </row>
    <row r="9095">
      <c r="A9095" s="1" t="s">
        <v>29</v>
      </c>
      <c r="B9095" s="1" t="s">
        <v>11516</v>
      </c>
      <c r="C9095" s="2" t="s">
        <v>11494</v>
      </c>
      <c r="D9095" s="1" t="s">
        <v>19</v>
      </c>
      <c r="E9095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9095" s="1" t="s">
        <v>785</v>
      </c>
      <c r="G9095" s="1" t="s">
        <v>786</v>
      </c>
      <c r="H9095" s="1" t="s">
        <v>787</v>
      </c>
      <c r="I9095" s="1" t="s">
        <v>16</v>
      </c>
      <c r="J9095" s="1" t="s">
        <v>23</v>
      </c>
      <c r="K9095" s="1" t="s">
        <v>16</v>
      </c>
      <c r="L9095" s="1" t="s">
        <v>16</v>
      </c>
      <c r="M9095" s="1" t="s">
        <v>16</v>
      </c>
      <c r="N9095" s="1" t="s">
        <v>16</v>
      </c>
      <c r="O9095" s="1">
        <v>63.2</v>
      </c>
      <c r="P9095" s="1">
        <v>1.0</v>
      </c>
    </row>
    <row r="9096">
      <c r="A9096" s="1" t="s">
        <v>29</v>
      </c>
      <c r="B9096" s="1" t="s">
        <v>11517</v>
      </c>
      <c r="C9096" s="2" t="s">
        <v>11494</v>
      </c>
      <c r="D9096" s="1" t="s">
        <v>19</v>
      </c>
      <c r="E9096" s="3" t="str">
        <f>HYPERLINK("https://fyndiq.se/produkt/a047b5d99d58461d/", "2-Pack Google Pixel 6A - Härdat glas 9H - Super kvalitet 3D")</f>
        <v>2-Pack Google Pixel 6A - Härdat glas 9H - Super kvalitet 3D</v>
      </c>
      <c r="F9096" s="1" t="s">
        <v>1205</v>
      </c>
      <c r="G9096" s="1" t="s">
        <v>1206</v>
      </c>
      <c r="H9096" s="1" t="s">
        <v>1207</v>
      </c>
      <c r="I9096" s="1" t="s">
        <v>16</v>
      </c>
      <c r="J9096" s="1" t="s">
        <v>23</v>
      </c>
      <c r="K9096" s="1" t="s">
        <v>16</v>
      </c>
      <c r="L9096" s="1" t="s">
        <v>16</v>
      </c>
      <c r="M9096" s="1" t="s">
        <v>16</v>
      </c>
      <c r="N9096" s="1" t="s">
        <v>16</v>
      </c>
      <c r="O9096" s="1">
        <v>63.2</v>
      </c>
      <c r="P9096" s="1">
        <v>1.0</v>
      </c>
    </row>
    <row r="9097">
      <c r="A9097" s="1" t="s">
        <v>29</v>
      </c>
      <c r="B9097" s="1" t="s">
        <v>11518</v>
      </c>
      <c r="C9097" s="2" t="s">
        <v>11494</v>
      </c>
      <c r="D9097" s="1" t="s">
        <v>19</v>
      </c>
      <c r="E9097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097" s="1" t="s">
        <v>760</v>
      </c>
      <c r="G9097" s="1" t="s">
        <v>761</v>
      </c>
      <c r="H9097" s="1" t="s">
        <v>762</v>
      </c>
      <c r="I9097" s="1" t="s">
        <v>16</v>
      </c>
      <c r="J9097" s="1" t="s">
        <v>23</v>
      </c>
      <c r="K9097" s="1" t="s">
        <v>16</v>
      </c>
      <c r="L9097" s="1" t="s">
        <v>16</v>
      </c>
      <c r="M9097" s="1" t="s">
        <v>16</v>
      </c>
      <c r="N9097" s="1" t="s">
        <v>16</v>
      </c>
      <c r="O9097" s="1">
        <v>63.2</v>
      </c>
      <c r="P9097" s="1">
        <v>1.0</v>
      </c>
    </row>
    <row r="9098">
      <c r="A9098" s="1" t="s">
        <v>29</v>
      </c>
      <c r="B9098" s="1" t="s">
        <v>11519</v>
      </c>
      <c r="C9098" s="2" t="s">
        <v>11494</v>
      </c>
      <c r="D9098" s="1" t="s">
        <v>19</v>
      </c>
      <c r="E909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098" s="1" t="s">
        <v>977</v>
      </c>
      <c r="G9098" s="1" t="s">
        <v>978</v>
      </c>
      <c r="H9098" s="1" t="s">
        <v>979</v>
      </c>
      <c r="I9098" s="1" t="s">
        <v>16</v>
      </c>
      <c r="J9098" s="1" t="s">
        <v>23</v>
      </c>
      <c r="K9098" s="1" t="s">
        <v>16</v>
      </c>
      <c r="L9098" s="1" t="s">
        <v>16</v>
      </c>
      <c r="M9098" s="1" t="s">
        <v>16</v>
      </c>
      <c r="N9098" s="1" t="s">
        <v>16</v>
      </c>
      <c r="O9098" s="1">
        <v>63.2</v>
      </c>
      <c r="P9098" s="1">
        <v>1.0</v>
      </c>
    </row>
    <row r="9099">
      <c r="A9099" s="1" t="s">
        <v>29</v>
      </c>
      <c r="B9099" s="1" t="s">
        <v>11520</v>
      </c>
      <c r="C9099" s="2" t="s">
        <v>11494</v>
      </c>
      <c r="D9099" s="1" t="s">
        <v>19</v>
      </c>
      <c r="E9099" s="3" t="str">
        <f>HYPERLINK("https://fyndiq.se/produkt/66924f1ff238487e/", "2-Pack GOOGLE PIXEL 7A Skärmskydd - Härdat Glas 9H - Super kvalitet 3D")</f>
        <v>2-Pack GOOGLE PIXEL 7A Skärmskydd - Härdat Glas 9H - Super kvalitet 3D</v>
      </c>
      <c r="F9099" s="1" t="s">
        <v>315</v>
      </c>
      <c r="G9099" s="1" t="s">
        <v>316</v>
      </c>
      <c r="H9099" s="1" t="s">
        <v>317</v>
      </c>
      <c r="I9099" s="1" t="s">
        <v>16</v>
      </c>
      <c r="J9099" s="1" t="s">
        <v>23</v>
      </c>
      <c r="K9099" s="1" t="s">
        <v>16</v>
      </c>
      <c r="L9099" s="1" t="s">
        <v>16</v>
      </c>
      <c r="M9099" s="1" t="s">
        <v>16</v>
      </c>
      <c r="N9099" s="1" t="s">
        <v>16</v>
      </c>
      <c r="O9099" s="1">
        <v>63.2</v>
      </c>
      <c r="P9099" s="1">
        <v>1.0</v>
      </c>
    </row>
    <row r="9100">
      <c r="A9100" s="1" t="s">
        <v>29</v>
      </c>
      <c r="B9100" s="1" t="s">
        <v>11521</v>
      </c>
      <c r="C9100" s="2" t="s">
        <v>11494</v>
      </c>
      <c r="D9100" s="1" t="s">
        <v>19</v>
      </c>
      <c r="E9100" s="3" t="str">
        <f>HYPERLINK("https://fyndiq.se/produkt/f4e95b294a424d40/", "2-Pack Samsung S10 Skärmskydd - Härdat Glas 9H - Super kvalitet 3D")</f>
        <v>2-Pack Samsung S10 Skärmskydd - Härdat Glas 9H - Super kvalitet 3D</v>
      </c>
      <c r="F9100" s="1" t="s">
        <v>353</v>
      </c>
      <c r="G9100" s="1" t="s">
        <v>354</v>
      </c>
      <c r="H9100" s="1" t="s">
        <v>355</v>
      </c>
      <c r="I9100" s="1" t="s">
        <v>16</v>
      </c>
      <c r="J9100" s="1" t="s">
        <v>23</v>
      </c>
      <c r="K9100" s="1" t="s">
        <v>16</v>
      </c>
      <c r="L9100" s="1" t="s">
        <v>16</v>
      </c>
      <c r="M9100" s="1" t="s">
        <v>16</v>
      </c>
      <c r="N9100" s="1" t="s">
        <v>16</v>
      </c>
      <c r="O9100" s="1">
        <v>63.2</v>
      </c>
      <c r="P9100" s="1">
        <v>1.0</v>
      </c>
    </row>
    <row r="9101">
      <c r="A9101" s="1" t="s">
        <v>29</v>
      </c>
      <c r="B9101" s="1" t="s">
        <v>11522</v>
      </c>
      <c r="C9101" s="2" t="s">
        <v>11494</v>
      </c>
      <c r="D9101" s="1" t="s">
        <v>19</v>
      </c>
      <c r="E9101" s="3" t="str">
        <f>HYPERLINK("https://fyndiq.se/produkt/2c70e8c876124223/", "2-Pack XIAOMI REDMI 12C Skärmskydd - Härdat Glas 9H - Super kvalitet 3D")</f>
        <v>2-Pack XIAOMI REDMI 12C Skärmskydd - Härdat Glas 9H - Super kvalitet 3D</v>
      </c>
      <c r="F9101" s="1" t="s">
        <v>795</v>
      </c>
      <c r="G9101" s="1" t="s">
        <v>796</v>
      </c>
      <c r="H9101" s="1" t="s">
        <v>797</v>
      </c>
      <c r="I9101" s="1" t="s">
        <v>16</v>
      </c>
      <c r="J9101" s="1" t="s">
        <v>23</v>
      </c>
      <c r="K9101" s="1" t="s">
        <v>16</v>
      </c>
      <c r="L9101" s="1" t="s">
        <v>16</v>
      </c>
      <c r="M9101" s="1" t="s">
        <v>16</v>
      </c>
      <c r="N9101" s="1" t="s">
        <v>16</v>
      </c>
      <c r="O9101" s="1">
        <v>63.2</v>
      </c>
      <c r="P9101" s="1">
        <v>1.0</v>
      </c>
    </row>
    <row r="9102">
      <c r="A9102" s="1" t="s">
        <v>29</v>
      </c>
      <c r="B9102" s="1" t="s">
        <v>11523</v>
      </c>
      <c r="C9102" s="2" t="s">
        <v>11494</v>
      </c>
      <c r="D9102" s="1" t="s">
        <v>19</v>
      </c>
      <c r="E9102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9102" s="1" t="s">
        <v>837</v>
      </c>
      <c r="G9102" s="1" t="s">
        <v>838</v>
      </c>
      <c r="H9102" s="1" t="s">
        <v>839</v>
      </c>
      <c r="I9102" s="1" t="s">
        <v>16</v>
      </c>
      <c r="J9102" s="1" t="s">
        <v>23</v>
      </c>
      <c r="K9102" s="1" t="s">
        <v>16</v>
      </c>
      <c r="L9102" s="1" t="s">
        <v>16</v>
      </c>
      <c r="M9102" s="1" t="s">
        <v>16</v>
      </c>
      <c r="N9102" s="1" t="s">
        <v>16</v>
      </c>
      <c r="O9102" s="1">
        <v>63.2</v>
      </c>
      <c r="P9102" s="1">
        <v>1.0</v>
      </c>
    </row>
    <row r="9103">
      <c r="A9103" s="1" t="s">
        <v>29</v>
      </c>
      <c r="B9103" s="1" t="s">
        <v>11524</v>
      </c>
      <c r="C9103" s="2" t="s">
        <v>11494</v>
      </c>
      <c r="D9103" s="1" t="s">
        <v>19</v>
      </c>
      <c r="E9103" s="3" t="str">
        <f>HYPERLINK("https://fyndiq.se/produkt/f24ab07311cb4672/", "OnePlus 9 Pro 5G - Härdat Glas 9H - Super kvalitet - 3D Skärmskydd")</f>
        <v>OnePlus 9 Pro 5G - Härdat Glas 9H - Super kvalitet - 3D Skärmskydd</v>
      </c>
      <c r="F9103" s="1" t="s">
        <v>4604</v>
      </c>
      <c r="G9103" s="1" t="s">
        <v>4605</v>
      </c>
      <c r="H9103" s="1" t="s">
        <v>4606</v>
      </c>
      <c r="I9103" s="1" t="s">
        <v>1311</v>
      </c>
      <c r="J9103" s="1" t="s">
        <v>23</v>
      </c>
      <c r="K9103" s="1" t="s">
        <v>16</v>
      </c>
      <c r="L9103" s="1" t="s">
        <v>16</v>
      </c>
      <c r="M9103" s="1" t="s">
        <v>16</v>
      </c>
      <c r="N9103" s="1" t="s">
        <v>16</v>
      </c>
      <c r="O9103" s="1">
        <v>63.2</v>
      </c>
      <c r="P9103" s="1">
        <v>1.0</v>
      </c>
    </row>
    <row r="9104">
      <c r="A9104" s="1" t="s">
        <v>29</v>
      </c>
      <c r="B9104" s="1" t="s">
        <v>11525</v>
      </c>
      <c r="C9104" s="2" t="s">
        <v>11494</v>
      </c>
      <c r="D9104" s="1" t="s">
        <v>19</v>
      </c>
      <c r="E9104" s="3" t="str">
        <f>HYPERLINK("https://fyndiq.se/produkt/c6a683bceab7495a/", "2-Pack XIAOMI 12T PRO Skärmskydd - Härdat Glas 9H - Super kvalitet 3D")</f>
        <v>2-Pack XIAOMI 12T PRO Skärmskydd - Härdat Glas 9H - Super kvalitet 3D</v>
      </c>
      <c r="F9104" s="1" t="s">
        <v>1226</v>
      </c>
      <c r="G9104" s="1" t="s">
        <v>1227</v>
      </c>
      <c r="H9104" s="1" t="s">
        <v>1228</v>
      </c>
      <c r="I9104" s="1" t="s">
        <v>16</v>
      </c>
      <c r="J9104" s="1" t="s">
        <v>23</v>
      </c>
      <c r="K9104" s="1" t="s">
        <v>16</v>
      </c>
      <c r="L9104" s="1" t="s">
        <v>16</v>
      </c>
      <c r="M9104" s="1" t="s">
        <v>16</v>
      </c>
      <c r="N9104" s="1" t="s">
        <v>16</v>
      </c>
      <c r="O9104" s="1">
        <v>63.2</v>
      </c>
      <c r="P9104" s="1">
        <v>1.0</v>
      </c>
    </row>
    <row r="9105">
      <c r="A9105" s="1" t="s">
        <v>29</v>
      </c>
      <c r="B9105" s="1" t="s">
        <v>11526</v>
      </c>
      <c r="C9105" s="2" t="s">
        <v>11494</v>
      </c>
      <c r="D9105" s="1" t="s">
        <v>19</v>
      </c>
      <c r="E9105" s="3" t="str">
        <f>HYPERLINK("https://fyndiq.se/produkt/c47dc331e908415c/", "2 Pack - Samsung S22 ULTRA - 9H Härdat Glass - 3D Super Kvalitet")</f>
        <v>2 Pack - Samsung S22 ULTRA - 9H Härdat Glass - 3D Super Kvalitet</v>
      </c>
      <c r="F9105" s="1" t="s">
        <v>246</v>
      </c>
      <c r="G9105" s="1" t="s">
        <v>247</v>
      </c>
      <c r="H9105" s="1" t="s">
        <v>248</v>
      </c>
      <c r="I9105" s="1" t="s">
        <v>16</v>
      </c>
      <c r="J9105" s="1" t="s">
        <v>23</v>
      </c>
      <c r="K9105" s="1" t="s">
        <v>16</v>
      </c>
      <c r="L9105" s="1" t="s">
        <v>16</v>
      </c>
      <c r="M9105" s="1" t="s">
        <v>16</v>
      </c>
      <c r="N9105" s="1" t="s">
        <v>16</v>
      </c>
      <c r="O9105" s="1">
        <v>63.2</v>
      </c>
      <c r="P9105" s="1">
        <v>2.0</v>
      </c>
    </row>
    <row r="9106">
      <c r="A9106" s="1" t="s">
        <v>29</v>
      </c>
      <c r="B9106" s="1" t="s">
        <v>11527</v>
      </c>
      <c r="C9106" s="2" t="s">
        <v>11494</v>
      </c>
      <c r="D9106" s="1" t="s">
        <v>19</v>
      </c>
      <c r="E9106" s="3" t="str">
        <f>HYPERLINK("https://fyndiq.se/produkt/ef10e4ba492c46df/", "2-Pack Samsung S23 FE 5G - 9H Härdat Glass - Super Kvalitet 3D")</f>
        <v>2-Pack Samsung S23 FE 5G - 9H Härdat Glass - Super Kvalitet 3D</v>
      </c>
      <c r="F9106" s="1" t="s">
        <v>2521</v>
      </c>
      <c r="G9106" s="1" t="s">
        <v>2522</v>
      </c>
      <c r="H9106" s="1" t="s">
        <v>2523</v>
      </c>
      <c r="I9106" s="1" t="s">
        <v>16</v>
      </c>
      <c r="J9106" s="1" t="s">
        <v>23</v>
      </c>
      <c r="K9106" s="1" t="s">
        <v>16</v>
      </c>
      <c r="L9106" s="1" t="s">
        <v>16</v>
      </c>
      <c r="M9106" s="1" t="s">
        <v>16</v>
      </c>
      <c r="N9106" s="1" t="s">
        <v>16</v>
      </c>
      <c r="O9106" s="1">
        <v>63.2</v>
      </c>
      <c r="P9106" s="1">
        <v>1.0</v>
      </c>
    </row>
    <row r="9107">
      <c r="A9107" s="1" t="s">
        <v>29</v>
      </c>
      <c r="B9107" s="1" t="s">
        <v>11528</v>
      </c>
      <c r="C9107" s="2" t="s">
        <v>11494</v>
      </c>
      <c r="D9107" s="1" t="s">
        <v>19</v>
      </c>
      <c r="E9107" s="3" t="str">
        <f>HYPERLINK("https://fyndiq.se/produkt/9e488e35f28b4b0b/", "2-Pack GOOGLE PIXEL 6A Skärmskydd - Härdat Glas 9H - Super kvalitet 3D")</f>
        <v>2-Pack GOOGLE PIXEL 6A Skärmskydd - Härdat Glas 9H - Super kvalitet 3D</v>
      </c>
      <c r="F9107" s="1" t="s">
        <v>196</v>
      </c>
      <c r="G9107" s="1" t="s">
        <v>197</v>
      </c>
      <c r="H9107" s="1" t="s">
        <v>198</v>
      </c>
      <c r="I9107" s="1" t="s">
        <v>16</v>
      </c>
      <c r="J9107" s="1" t="s">
        <v>23</v>
      </c>
      <c r="K9107" s="1" t="s">
        <v>16</v>
      </c>
      <c r="L9107" s="1" t="s">
        <v>16</v>
      </c>
      <c r="M9107" s="1" t="s">
        <v>16</v>
      </c>
      <c r="N9107" s="1" t="s">
        <v>16</v>
      </c>
      <c r="O9107" s="1">
        <v>63.2</v>
      </c>
      <c r="P9107" s="1">
        <v>1.0</v>
      </c>
    </row>
    <row r="9108">
      <c r="A9108" s="1" t="s">
        <v>29</v>
      </c>
      <c r="B9108" s="1" t="s">
        <v>11529</v>
      </c>
      <c r="C9108" s="2" t="s">
        <v>11494</v>
      </c>
      <c r="D9108" s="1" t="s">
        <v>19</v>
      </c>
      <c r="E9108" s="3" t="str">
        <f>HYPERLINK("https://fyndiq.se/produkt/13e76851ca504320/", "2-Pack Samsung Galaxy S22 Ultra - Härdat glas 9H - Top kvalitet")</f>
        <v>2-Pack Samsung Galaxy S22 Ultra - Härdat glas 9H - Top kvalitet</v>
      </c>
      <c r="F9108" s="1" t="s">
        <v>140</v>
      </c>
      <c r="G9108" s="1" t="s">
        <v>141</v>
      </c>
      <c r="H9108" s="1" t="s">
        <v>142</v>
      </c>
      <c r="I9108" s="1" t="s">
        <v>16</v>
      </c>
      <c r="J9108" s="1" t="s">
        <v>23</v>
      </c>
      <c r="K9108" s="1" t="s">
        <v>16</v>
      </c>
      <c r="L9108" s="1" t="s">
        <v>16</v>
      </c>
      <c r="M9108" s="1" t="s">
        <v>16</v>
      </c>
      <c r="N9108" s="1" t="s">
        <v>16</v>
      </c>
      <c r="O9108" s="1">
        <v>63.2</v>
      </c>
      <c r="P9108" s="1">
        <v>1.0</v>
      </c>
    </row>
    <row r="9109">
      <c r="A9109" s="1" t="s">
        <v>29</v>
      </c>
      <c r="B9109" s="1" t="s">
        <v>11530</v>
      </c>
      <c r="C9109" s="2" t="s">
        <v>11494</v>
      </c>
      <c r="D9109" s="1" t="s">
        <v>19</v>
      </c>
      <c r="E9109" s="3" t="str">
        <f>HYPERLINK("https://fyndiq.se/produkt/a3a0bf045cf0498d/", "2-Pack Huawei P30 Lite - Härdat glas 9H – 3D Super kvalitet")</f>
        <v>2-Pack Huawei P30 Lite - Härdat glas 9H – 3D Super kvalitet</v>
      </c>
      <c r="F9109" s="1" t="s">
        <v>1011</v>
      </c>
      <c r="G9109" s="1" t="s">
        <v>1012</v>
      </c>
      <c r="H9109" s="1" t="s">
        <v>1013</v>
      </c>
      <c r="I9109" s="1" t="s">
        <v>16</v>
      </c>
      <c r="J9109" s="1" t="s">
        <v>23</v>
      </c>
      <c r="K9109" s="1" t="s">
        <v>16</v>
      </c>
      <c r="L9109" s="1" t="s">
        <v>16</v>
      </c>
      <c r="M9109" s="1" t="s">
        <v>16</v>
      </c>
      <c r="N9109" s="1" t="s">
        <v>16</v>
      </c>
      <c r="O9109" s="1">
        <v>63.2</v>
      </c>
      <c r="P9109" s="1">
        <v>1.0</v>
      </c>
    </row>
    <row r="9110">
      <c r="A9110" s="1" t="s">
        <v>29</v>
      </c>
      <c r="B9110" s="1" t="s">
        <v>11531</v>
      </c>
      <c r="C9110" s="2" t="s">
        <v>11494</v>
      </c>
      <c r="D9110" s="1" t="s">
        <v>19</v>
      </c>
      <c r="E9110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9110" s="1" t="s">
        <v>4399</v>
      </c>
      <c r="G9110" s="1" t="s">
        <v>4400</v>
      </c>
      <c r="H9110" s="1" t="s">
        <v>4401</v>
      </c>
      <c r="I9110" s="1" t="s">
        <v>16</v>
      </c>
      <c r="J9110" s="1" t="s">
        <v>23</v>
      </c>
      <c r="K9110" s="1" t="s">
        <v>16</v>
      </c>
      <c r="L9110" s="1" t="s">
        <v>16</v>
      </c>
      <c r="M9110" s="1" t="s">
        <v>16</v>
      </c>
      <c r="N9110" s="1" t="s">
        <v>16</v>
      </c>
      <c r="O9110" s="1">
        <v>71.2</v>
      </c>
      <c r="P9110" s="1">
        <v>1.0</v>
      </c>
    </row>
    <row r="9111">
      <c r="A9111" s="1" t="s">
        <v>29</v>
      </c>
      <c r="B9111" s="1" t="s">
        <v>11532</v>
      </c>
      <c r="C9111" s="2" t="s">
        <v>11494</v>
      </c>
      <c r="D9111" s="1" t="s">
        <v>19</v>
      </c>
      <c r="E9111" s="3" t="str">
        <f>HYPERLINK("https://fyndiq.se/produkt/56c72c0ba5f749b5/", "2-Pack SAMSUNG S24 Skärmskydd - Härdat Glas 9H - Super kvalitet 3D")</f>
        <v>2-Pack SAMSUNG S24 Skärmskydd - Härdat Glas 9H - Super kvalitet 3D</v>
      </c>
      <c r="F9111" s="1" t="s">
        <v>263</v>
      </c>
      <c r="G9111" s="1" t="s">
        <v>264</v>
      </c>
      <c r="H9111" s="1" t="s">
        <v>265</v>
      </c>
      <c r="I9111" s="1" t="s">
        <v>16</v>
      </c>
      <c r="J9111" s="1" t="s">
        <v>23</v>
      </c>
      <c r="K9111" s="1" t="s">
        <v>16</v>
      </c>
      <c r="L9111" s="1" t="s">
        <v>16</v>
      </c>
      <c r="M9111" s="1" t="s">
        <v>16</v>
      </c>
      <c r="N9111" s="1" t="s">
        <v>16</v>
      </c>
      <c r="O9111" s="1">
        <v>63.2</v>
      </c>
      <c r="P9111" s="1">
        <v>1.0</v>
      </c>
    </row>
    <row r="9112">
      <c r="A9112" s="1" t="s">
        <v>29</v>
      </c>
      <c r="B9112" s="1" t="s">
        <v>11533</v>
      </c>
      <c r="C9112" s="2" t="s">
        <v>11494</v>
      </c>
      <c r="D9112" s="1" t="s">
        <v>19</v>
      </c>
      <c r="E9112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9112" s="1" t="s">
        <v>296</v>
      </c>
      <c r="G9112" s="1" t="s">
        <v>297</v>
      </c>
      <c r="H9112" s="1" t="s">
        <v>298</v>
      </c>
      <c r="I9112" s="1" t="s">
        <v>16</v>
      </c>
      <c r="J9112" s="1" t="s">
        <v>23</v>
      </c>
      <c r="K9112" s="1" t="s">
        <v>16</v>
      </c>
      <c r="L9112" s="1" t="s">
        <v>16</v>
      </c>
      <c r="M9112" s="1" t="s">
        <v>16</v>
      </c>
      <c r="N9112" s="1" t="s">
        <v>16</v>
      </c>
      <c r="O9112" s="1">
        <v>71.2</v>
      </c>
      <c r="P9112" s="1">
        <v>1.0</v>
      </c>
    </row>
    <row r="9113">
      <c r="A9113" s="1" t="s">
        <v>29</v>
      </c>
      <c r="B9113" s="1" t="s">
        <v>11534</v>
      </c>
      <c r="C9113" s="2" t="s">
        <v>11494</v>
      </c>
      <c r="D9113" s="1" t="s">
        <v>19</v>
      </c>
      <c r="E9113" s="3" t="str">
        <f>HYPERLINK("https://fyndiq.se/produkt/e0b5cbce33334680/", "2 Pack Sony Xperia 10 IV - Härdat glas 9H -Super Kvalitet 3D")</f>
        <v>2 Pack Sony Xperia 10 IV - Härdat glas 9H -Super Kvalitet 3D</v>
      </c>
      <c r="F9113" s="1" t="s">
        <v>250</v>
      </c>
      <c r="G9113" s="1" t="s">
        <v>251</v>
      </c>
      <c r="H9113" s="1" t="s">
        <v>252</v>
      </c>
      <c r="I9113" s="1" t="s">
        <v>16</v>
      </c>
      <c r="J9113" s="1" t="s">
        <v>23</v>
      </c>
      <c r="K9113" s="1" t="s">
        <v>16</v>
      </c>
      <c r="L9113" s="1" t="s">
        <v>16</v>
      </c>
      <c r="M9113" s="1" t="s">
        <v>16</v>
      </c>
      <c r="N9113" s="1" t="s">
        <v>16</v>
      </c>
      <c r="O9113" s="1">
        <v>71.2</v>
      </c>
      <c r="P9113" s="1">
        <v>1.0</v>
      </c>
    </row>
    <row r="9114">
      <c r="A9114" s="1" t="s">
        <v>29</v>
      </c>
      <c r="B9114" s="1" t="s">
        <v>11535</v>
      </c>
      <c r="C9114" s="2" t="s">
        <v>11494</v>
      </c>
      <c r="D9114" s="1" t="s">
        <v>19</v>
      </c>
      <c r="E911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114" s="1" t="s">
        <v>26</v>
      </c>
      <c r="G9114" s="1" t="s">
        <v>27</v>
      </c>
      <c r="H9114" s="1" t="s">
        <v>28</v>
      </c>
      <c r="I9114" s="1" t="s">
        <v>1673</v>
      </c>
      <c r="J9114" s="1" t="s">
        <v>9</v>
      </c>
      <c r="K9114" s="2" t="s">
        <v>7420</v>
      </c>
      <c r="L9114" s="1" t="s">
        <v>2044</v>
      </c>
      <c r="M9114" s="1" t="s">
        <v>16</v>
      </c>
      <c r="N9114" s="1" t="s">
        <v>16</v>
      </c>
      <c r="O9114" s="1">
        <v>71.2</v>
      </c>
      <c r="P9114" s="1">
        <v>1.0</v>
      </c>
    </row>
    <row r="9115">
      <c r="A9115" s="1" t="s">
        <v>29</v>
      </c>
      <c r="B9115" s="1" t="s">
        <v>11536</v>
      </c>
      <c r="C9115" s="2" t="s">
        <v>11494</v>
      </c>
      <c r="D9115" s="1" t="s">
        <v>19</v>
      </c>
      <c r="E9115" s="3" t="str">
        <f>HYPERLINK("https://fyndiq.se/produkt/d9c0d74416ca4c6a/", "2-Pack XIAOMI 13 Skärmskydd &amp; 2-Pack linsskydd - Härdat Glas 9H - Super kvalitet 3D")</f>
        <v>2-Pack XIAOMI 13 Skärmskydd &amp; 2-Pack linsskydd - Härdat Glas 9H - Super kvalitet 3D</v>
      </c>
      <c r="F9115" s="1" t="s">
        <v>11537</v>
      </c>
      <c r="G9115" s="1" t="s">
        <v>11538</v>
      </c>
      <c r="H9115" s="1" t="s">
        <v>11539</v>
      </c>
      <c r="I9115" s="1" t="s">
        <v>1230</v>
      </c>
      <c r="J9115" s="1" t="s">
        <v>23</v>
      </c>
      <c r="K9115" s="1" t="s">
        <v>16</v>
      </c>
      <c r="L9115" s="1" t="s">
        <v>16</v>
      </c>
      <c r="M9115" s="1" t="s">
        <v>16</v>
      </c>
      <c r="N9115" s="1" t="s">
        <v>16</v>
      </c>
      <c r="O9115" s="1">
        <v>79.2</v>
      </c>
      <c r="P9115" s="1">
        <v>1.0</v>
      </c>
    </row>
    <row r="9116">
      <c r="A9116" s="1" t="s">
        <v>29</v>
      </c>
      <c r="B9116" s="1" t="s">
        <v>11540</v>
      </c>
      <c r="C9116" s="2" t="s">
        <v>11494</v>
      </c>
      <c r="D9116" s="1" t="s">
        <v>19</v>
      </c>
      <c r="E911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9116" s="1" t="s">
        <v>311</v>
      </c>
      <c r="G9116" s="1" t="s">
        <v>312</v>
      </c>
      <c r="H9116" s="1" t="s">
        <v>313</v>
      </c>
      <c r="I9116" s="1" t="s">
        <v>16</v>
      </c>
      <c r="J9116" s="1" t="s">
        <v>23</v>
      </c>
      <c r="K9116" s="1" t="s">
        <v>16</v>
      </c>
      <c r="L9116" s="1" t="s">
        <v>16</v>
      </c>
      <c r="M9116" s="1" t="s">
        <v>16</v>
      </c>
      <c r="N9116" s="1" t="s">
        <v>16</v>
      </c>
      <c r="O9116" s="1">
        <v>63.2</v>
      </c>
      <c r="P9116" s="1">
        <v>1.0</v>
      </c>
    </row>
    <row r="9117">
      <c r="A9117" s="1" t="s">
        <v>29</v>
      </c>
      <c r="B9117" s="1" t="s">
        <v>11541</v>
      </c>
      <c r="C9117" s="2" t="s">
        <v>11494</v>
      </c>
      <c r="D9117" s="1" t="s">
        <v>19</v>
      </c>
      <c r="E9117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9117" s="1" t="s">
        <v>1383</v>
      </c>
      <c r="G9117" s="1" t="s">
        <v>1384</v>
      </c>
      <c r="H9117" s="1" t="s">
        <v>1385</v>
      </c>
      <c r="I9117" s="1" t="s">
        <v>16</v>
      </c>
      <c r="J9117" s="1" t="s">
        <v>23</v>
      </c>
      <c r="K9117" s="1" t="s">
        <v>16</v>
      </c>
      <c r="L9117" s="1" t="s">
        <v>16</v>
      </c>
      <c r="M9117" s="1" t="s">
        <v>16</v>
      </c>
      <c r="N9117" s="1" t="s">
        <v>16</v>
      </c>
      <c r="O9117" s="1">
        <v>79.2</v>
      </c>
      <c r="P9117" s="1">
        <v>1.0</v>
      </c>
    </row>
    <row r="9118">
      <c r="A9118" s="1" t="s">
        <v>29</v>
      </c>
      <c r="B9118" s="1" t="s">
        <v>11542</v>
      </c>
      <c r="C9118" s="2" t="s">
        <v>11494</v>
      </c>
      <c r="D9118" s="1" t="s">
        <v>19</v>
      </c>
      <c r="E9118" s="3" t="str">
        <f>HYPERLINK("https://fyndiq.se/produkt/4603671cea994359/", "Samsung S20 Plus härdat glas 3D 9H Top Kvalitet skärmskydd")</f>
        <v>Samsung S20 Plus härdat glas 3D 9H Top Kvalitet skärmskydd</v>
      </c>
      <c r="F9118" s="1" t="s">
        <v>428</v>
      </c>
      <c r="G9118" s="1" t="s">
        <v>429</v>
      </c>
      <c r="H9118" s="1" t="s">
        <v>430</v>
      </c>
      <c r="I9118" s="1" t="s">
        <v>16</v>
      </c>
      <c r="J9118" s="1" t="s">
        <v>23</v>
      </c>
      <c r="K9118" s="1" t="s">
        <v>16</v>
      </c>
      <c r="L9118" s="1" t="s">
        <v>16</v>
      </c>
      <c r="M9118" s="1" t="s">
        <v>16</v>
      </c>
      <c r="N9118" s="1" t="s">
        <v>16</v>
      </c>
      <c r="O9118" s="1">
        <v>55.2</v>
      </c>
      <c r="P9118" s="1">
        <v>1.0</v>
      </c>
    </row>
    <row r="9119">
      <c r="A9119" s="1" t="s">
        <v>29</v>
      </c>
      <c r="B9119" s="1" t="s">
        <v>11543</v>
      </c>
      <c r="C9119" s="2" t="s">
        <v>11494</v>
      </c>
      <c r="D9119" s="1" t="s">
        <v>19</v>
      </c>
      <c r="E9119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9119" s="1" t="s">
        <v>1383</v>
      </c>
      <c r="G9119" s="1" t="s">
        <v>1384</v>
      </c>
      <c r="H9119" s="1" t="s">
        <v>1385</v>
      </c>
      <c r="I9119" s="1" t="s">
        <v>16</v>
      </c>
      <c r="J9119" s="1" t="s">
        <v>23</v>
      </c>
      <c r="K9119" s="1" t="s">
        <v>16</v>
      </c>
      <c r="L9119" s="1" t="s">
        <v>16</v>
      </c>
      <c r="M9119" s="1" t="s">
        <v>16</v>
      </c>
      <c r="N9119" s="1" t="s">
        <v>16</v>
      </c>
      <c r="O9119" s="1">
        <v>79.2</v>
      </c>
      <c r="P9119" s="1">
        <v>1.0</v>
      </c>
    </row>
    <row r="9120">
      <c r="A9120" s="1" t="s">
        <v>29</v>
      </c>
      <c r="B9120" s="1" t="s">
        <v>11544</v>
      </c>
      <c r="C9120" s="2" t="s">
        <v>11494</v>
      </c>
      <c r="D9120" s="1" t="s">
        <v>19</v>
      </c>
      <c r="E9120" s="3" t="str">
        <f>HYPERLINK("https://fyndiq.se/produkt/a871a7da0b2249a8/", "2-Pack Iphone 11 Pro Max - 9H Härdat Glass - Top Kvalitet")</f>
        <v>2-Pack Iphone 11 Pro Max - 9H Härdat Glass - Top Kvalitet</v>
      </c>
      <c r="F9120" s="1" t="s">
        <v>559</v>
      </c>
      <c r="G9120" s="1" t="s">
        <v>560</v>
      </c>
      <c r="H9120" s="1" t="s">
        <v>561</v>
      </c>
      <c r="I9120" s="1" t="s">
        <v>16</v>
      </c>
      <c r="J9120" s="1" t="s">
        <v>23</v>
      </c>
      <c r="K9120" s="1" t="s">
        <v>16</v>
      </c>
      <c r="L9120" s="1" t="s">
        <v>16</v>
      </c>
      <c r="M9120" s="1" t="s">
        <v>16</v>
      </c>
      <c r="N9120" s="1" t="s">
        <v>16</v>
      </c>
      <c r="O9120" s="1">
        <v>47.2</v>
      </c>
      <c r="P9120" s="1">
        <v>1.0</v>
      </c>
    </row>
    <row r="9121">
      <c r="A9121" s="1" t="s">
        <v>29</v>
      </c>
      <c r="B9121" s="1" t="s">
        <v>11545</v>
      </c>
      <c r="C9121" s="2" t="s">
        <v>11494</v>
      </c>
      <c r="D9121" s="1" t="s">
        <v>19</v>
      </c>
      <c r="E9121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9121" s="1" t="s">
        <v>1170</v>
      </c>
      <c r="G9121" s="1" t="s">
        <v>1171</v>
      </c>
      <c r="H9121" s="1" t="s">
        <v>1172</v>
      </c>
      <c r="I9121" s="1" t="s">
        <v>16</v>
      </c>
      <c r="J9121" s="1" t="s">
        <v>23</v>
      </c>
      <c r="K9121" s="1" t="s">
        <v>16</v>
      </c>
      <c r="L9121" s="1" t="s">
        <v>16</v>
      </c>
      <c r="M9121" s="1" t="s">
        <v>16</v>
      </c>
      <c r="N9121" s="1" t="s">
        <v>16</v>
      </c>
      <c r="O9121" s="1">
        <v>47.2</v>
      </c>
      <c r="P9121" s="1">
        <v>1.0</v>
      </c>
    </row>
    <row r="9122">
      <c r="A9122" s="1" t="s">
        <v>29</v>
      </c>
      <c r="B9122" s="1" t="s">
        <v>11546</v>
      </c>
      <c r="C9122" s="2" t="s">
        <v>11494</v>
      </c>
      <c r="D9122" s="1" t="s">
        <v>19</v>
      </c>
      <c r="E912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122" s="1" t="s">
        <v>692</v>
      </c>
      <c r="G9122" s="1" t="s">
        <v>693</v>
      </c>
      <c r="H9122" s="1" t="s">
        <v>694</v>
      </c>
      <c r="I9122" s="1" t="s">
        <v>16</v>
      </c>
      <c r="J9122" s="1" t="s">
        <v>23</v>
      </c>
      <c r="K9122" s="1" t="s">
        <v>16</v>
      </c>
      <c r="L9122" s="1" t="s">
        <v>16</v>
      </c>
      <c r="M9122" s="1" t="s">
        <v>16</v>
      </c>
      <c r="N9122" s="1" t="s">
        <v>16</v>
      </c>
      <c r="O9122" s="1">
        <v>47.2</v>
      </c>
      <c r="P9122" s="1">
        <v>1.0</v>
      </c>
    </row>
    <row r="9123">
      <c r="A9123" s="1" t="s">
        <v>29</v>
      </c>
      <c r="B9123" s="1" t="s">
        <v>11547</v>
      </c>
      <c r="C9123" s="2" t="s">
        <v>11494</v>
      </c>
      <c r="D9123" s="1" t="s">
        <v>19</v>
      </c>
      <c r="E9123" s="3" t="str">
        <f>HYPERLINK("https://fyndiq.se/produkt/48b46200dc014b3e/", "2-Pack Iphone 8 Vit -Härdat Glas 9H-Super Kvalitet 3D Skärmskydd")</f>
        <v>2-Pack Iphone 8 Vit -Härdat Glas 9H-Super Kvalitet 3D Skärmskydd</v>
      </c>
      <c r="F9123" s="1" t="s">
        <v>2562</v>
      </c>
      <c r="G9123" s="1" t="s">
        <v>2563</v>
      </c>
      <c r="H9123" s="1" t="s">
        <v>2564</v>
      </c>
      <c r="I9123" s="1" t="s">
        <v>16</v>
      </c>
      <c r="J9123" s="1" t="s">
        <v>23</v>
      </c>
      <c r="K9123" s="1" t="s">
        <v>16</v>
      </c>
      <c r="L9123" s="1" t="s">
        <v>16</v>
      </c>
      <c r="M9123" s="1" t="s">
        <v>16</v>
      </c>
      <c r="N9123" s="1" t="s">
        <v>16</v>
      </c>
      <c r="O9123" s="1">
        <v>47.2</v>
      </c>
      <c r="P9123" s="1">
        <v>1.0</v>
      </c>
    </row>
    <row r="9124">
      <c r="A9124" s="1" t="s">
        <v>29</v>
      </c>
      <c r="B9124" s="1" t="s">
        <v>11548</v>
      </c>
      <c r="C9124" s="2" t="s">
        <v>11494</v>
      </c>
      <c r="D9124" s="1" t="s">
        <v>19</v>
      </c>
      <c r="E9124" s="3" t="str">
        <f>HYPERLINK("https://fyndiq.se/produkt/3055d464b8db4265/", "Apple Watch 44mm -Härdat glas 9H – Super kvalitet 3D Skärmskydd")</f>
        <v>Apple Watch 44mm -Härdat glas 9H – Super kvalitet 3D Skärmskydd</v>
      </c>
      <c r="F9124" s="1" t="s">
        <v>5998</v>
      </c>
      <c r="G9124" s="1" t="s">
        <v>5999</v>
      </c>
      <c r="H9124" s="1" t="s">
        <v>6000</v>
      </c>
      <c r="I9124" s="1" t="s">
        <v>16</v>
      </c>
      <c r="J9124" s="1" t="s">
        <v>23</v>
      </c>
      <c r="K9124" s="1" t="s">
        <v>16</v>
      </c>
      <c r="L9124" s="1" t="s">
        <v>16</v>
      </c>
      <c r="M9124" s="1" t="s">
        <v>16</v>
      </c>
      <c r="N9124" s="1" t="s">
        <v>16</v>
      </c>
      <c r="O9124" s="1">
        <v>47.2</v>
      </c>
      <c r="P9124" s="1">
        <v>1.0</v>
      </c>
    </row>
    <row r="9125">
      <c r="A9125" s="1" t="s">
        <v>29</v>
      </c>
      <c r="B9125" s="1" t="s">
        <v>11549</v>
      </c>
      <c r="C9125" s="2" t="s">
        <v>11494</v>
      </c>
      <c r="D9125" s="1" t="s">
        <v>19</v>
      </c>
      <c r="E9125" s="3" t="str">
        <f>HYPERLINK("https://fyndiq.se/produkt/25a8ff282b954386/", "2-Pack Samsung S22 Plus 5G Skärmskydd &amp; 1-Pack linsskydd-9H Glas")</f>
        <v>2-Pack Samsung S22 Plus 5G Skärmskydd &amp; 1-Pack linsskydd-9H Glas</v>
      </c>
      <c r="F9125" s="1" t="s">
        <v>1430</v>
      </c>
      <c r="G9125" s="1" t="s">
        <v>1431</v>
      </c>
      <c r="H9125" s="1" t="s">
        <v>1432</v>
      </c>
      <c r="I9125" s="1" t="s">
        <v>16</v>
      </c>
      <c r="J9125" s="1" t="s">
        <v>23</v>
      </c>
      <c r="K9125" s="1" t="s">
        <v>16</v>
      </c>
      <c r="L9125" s="1" t="s">
        <v>16</v>
      </c>
      <c r="M9125" s="1" t="s">
        <v>16</v>
      </c>
      <c r="N9125" s="1" t="s">
        <v>16</v>
      </c>
      <c r="O9125" s="1">
        <v>71.2</v>
      </c>
      <c r="P9125" s="1">
        <v>1.0</v>
      </c>
    </row>
    <row r="9126">
      <c r="A9126" s="1" t="s">
        <v>29</v>
      </c>
      <c r="B9126" s="1" t="s">
        <v>11550</v>
      </c>
      <c r="C9126" s="2" t="s">
        <v>11494</v>
      </c>
      <c r="D9126" s="1" t="s">
        <v>19</v>
      </c>
      <c r="E9126" s="3" t="str">
        <f>HYPERLINK("https://fyndiq.se/produkt/2030c5450cfb4338/", "2 Pack Huawei P30 Pro - Härdat glas 9H – 3D Super kvalitet")</f>
        <v>2 Pack Huawei P30 Pro - Härdat glas 9H – 3D Super kvalitet</v>
      </c>
      <c r="F9126" s="1" t="s">
        <v>1091</v>
      </c>
      <c r="G9126" s="1" t="s">
        <v>1092</v>
      </c>
      <c r="H9126" s="1" t="s">
        <v>1093</v>
      </c>
      <c r="I9126" s="1" t="s">
        <v>1230</v>
      </c>
      <c r="J9126" s="1" t="s">
        <v>9</v>
      </c>
      <c r="K9126" s="2" t="s">
        <v>9190</v>
      </c>
      <c r="L9126" s="1" t="s">
        <v>2602</v>
      </c>
      <c r="M9126" s="1" t="s">
        <v>16</v>
      </c>
      <c r="N9126" s="1" t="s">
        <v>16</v>
      </c>
      <c r="O9126" s="1">
        <v>71.2</v>
      </c>
      <c r="P9126" s="1">
        <v>1.0</v>
      </c>
    </row>
    <row r="9127">
      <c r="A9127" s="1" t="s">
        <v>29</v>
      </c>
      <c r="B9127" s="1" t="s">
        <v>11551</v>
      </c>
      <c r="C9127" s="2" t="s">
        <v>11494</v>
      </c>
      <c r="D9127" s="1" t="s">
        <v>19</v>
      </c>
      <c r="E9127" s="3" t="str">
        <f>HYPERLINK("https://fyndiq.se/produkt/4784e1f2941648ee/", "1-Pack Privacy Skärmskydd For Xiaomi Redmi 9AT - Härdat Glas 9H - Super Kvalitet 3D")</f>
        <v>1-Pack Privacy Skärmskydd For Xiaomi Redmi 9AT - Härdat Glas 9H - Super Kvalitet 3D</v>
      </c>
      <c r="F9127" s="1" t="s">
        <v>11552</v>
      </c>
      <c r="G9127" s="1" t="s">
        <v>11553</v>
      </c>
      <c r="H9127" s="1" t="s">
        <v>11554</v>
      </c>
      <c r="I9127" s="1" t="s">
        <v>1230</v>
      </c>
      <c r="J9127" s="1" t="s">
        <v>23</v>
      </c>
      <c r="K9127" s="1" t="s">
        <v>16</v>
      </c>
      <c r="L9127" s="1" t="s">
        <v>16</v>
      </c>
      <c r="M9127" s="1" t="s">
        <v>16</v>
      </c>
      <c r="N9127" s="1" t="s">
        <v>16</v>
      </c>
      <c r="O9127" s="1">
        <v>71.2</v>
      </c>
      <c r="P9127" s="1">
        <v>1.0</v>
      </c>
    </row>
    <row r="9128">
      <c r="A9128" s="1" t="s">
        <v>29</v>
      </c>
      <c r="B9128" s="1" t="s">
        <v>11555</v>
      </c>
      <c r="C9128" s="2" t="s">
        <v>11494</v>
      </c>
      <c r="D9128" s="1" t="s">
        <v>19</v>
      </c>
      <c r="E9128" s="3" t="str">
        <f>HYPERLINK("https://fyndiq.se/produkt/2f8f288b73ab4b13/", "2-Pack Sony Xperia 5 IV - Härdat glas 9H - Super Kvalitet 3D")</f>
        <v>2-Pack Sony Xperia 5 IV - Härdat glas 9H - Super Kvalitet 3D</v>
      </c>
      <c r="F9128" s="1" t="s">
        <v>931</v>
      </c>
      <c r="G9128" s="1" t="s">
        <v>932</v>
      </c>
      <c r="H9128" s="1" t="s">
        <v>933</v>
      </c>
      <c r="I9128" s="1" t="s">
        <v>16</v>
      </c>
      <c r="J9128" s="1" t="s">
        <v>23</v>
      </c>
      <c r="K9128" s="1" t="s">
        <v>16</v>
      </c>
      <c r="L9128" s="1" t="s">
        <v>16</v>
      </c>
      <c r="M9128" s="1" t="s">
        <v>16</v>
      </c>
      <c r="N9128" s="1" t="s">
        <v>16</v>
      </c>
      <c r="O9128" s="1">
        <v>71.2</v>
      </c>
      <c r="P9128" s="1">
        <v>1.0</v>
      </c>
    </row>
    <row r="9129">
      <c r="A9129" s="1" t="s">
        <v>29</v>
      </c>
      <c r="B9129" s="1" t="s">
        <v>11556</v>
      </c>
      <c r="C9129" s="2" t="s">
        <v>11494</v>
      </c>
      <c r="D9129" s="1" t="s">
        <v>19</v>
      </c>
      <c r="E9129" s="3" t="str">
        <f>HYPERLINK("https://fyndiq.se/produkt/a9f4c61734fc4e33/", "2-Pack XIAOMI 12 5G Skärmskydd - Härdat Glas 9H - Super kvalitet 3D")</f>
        <v>2-Pack XIAOMI 12 5G Skärmskydd - Härdat Glas 9H - Super kvalitet 3D</v>
      </c>
      <c r="F9129" s="1" t="s">
        <v>8811</v>
      </c>
      <c r="G9129" s="1" t="s">
        <v>8812</v>
      </c>
      <c r="H9129" s="1" t="s">
        <v>8813</v>
      </c>
      <c r="I9129" s="1" t="s">
        <v>16</v>
      </c>
      <c r="J9129" s="1" t="s">
        <v>23</v>
      </c>
      <c r="K9129" s="1" t="s">
        <v>16</v>
      </c>
      <c r="L9129" s="1" t="s">
        <v>16</v>
      </c>
      <c r="M9129" s="1" t="s">
        <v>16</v>
      </c>
      <c r="N9129" s="1" t="s">
        <v>16</v>
      </c>
      <c r="O9129" s="1">
        <v>63.2</v>
      </c>
      <c r="P9129" s="1">
        <v>1.0</v>
      </c>
    </row>
    <row r="9130">
      <c r="A9130" s="1" t="s">
        <v>29</v>
      </c>
      <c r="B9130" s="1" t="s">
        <v>11557</v>
      </c>
      <c r="C9130" s="2" t="s">
        <v>11494</v>
      </c>
      <c r="D9130" s="1" t="s">
        <v>19</v>
      </c>
      <c r="E9130" s="3" t="str">
        <f>HYPERLINK("https://fyndiq.se/produkt/ffd808ba7c174af8/", "2-Pack Samsung S22 Skärmskydd &amp; 1-Pack linsskydd -Härdat Glas 9H")</f>
        <v>2-Pack Samsung S22 Skärmskydd &amp; 1-Pack linsskydd -Härdat Glas 9H</v>
      </c>
      <c r="F9130" s="1" t="s">
        <v>179</v>
      </c>
      <c r="G9130" s="1" t="s">
        <v>180</v>
      </c>
      <c r="H9130" s="1" t="s">
        <v>181</v>
      </c>
      <c r="I9130" s="1" t="s">
        <v>16</v>
      </c>
      <c r="J9130" s="1" t="s">
        <v>23</v>
      </c>
      <c r="K9130" s="1" t="s">
        <v>16</v>
      </c>
      <c r="L9130" s="1" t="s">
        <v>16</v>
      </c>
      <c r="M9130" s="1" t="s">
        <v>16</v>
      </c>
      <c r="N9130" s="1" t="s">
        <v>16</v>
      </c>
      <c r="O9130" s="1">
        <v>71.2</v>
      </c>
      <c r="P9130" s="1">
        <v>1.0</v>
      </c>
    </row>
    <row r="9131">
      <c r="A9131" s="1" t="s">
        <v>29</v>
      </c>
      <c r="B9131" s="1" t="s">
        <v>11558</v>
      </c>
      <c r="C9131" s="2" t="s">
        <v>11494</v>
      </c>
      <c r="D9131" s="1" t="s">
        <v>19</v>
      </c>
      <c r="E9131" s="3" t="str">
        <f>HYPERLINK("https://fyndiq.se/produkt/b1caddae2e864477/", "2- Pack Samsung S10 Plus - Härdat Glas 9H - Super Kvalitet 3D")</f>
        <v>2- Pack Samsung S10 Plus - Härdat Glas 9H - Super Kvalitet 3D</v>
      </c>
      <c r="F9131" s="1" t="s">
        <v>477</v>
      </c>
      <c r="G9131" s="1" t="s">
        <v>478</v>
      </c>
      <c r="H9131" s="1" t="s">
        <v>479</v>
      </c>
      <c r="I9131" s="1" t="s">
        <v>16</v>
      </c>
      <c r="J9131" s="1" t="s">
        <v>23</v>
      </c>
      <c r="K9131" s="1" t="s">
        <v>16</v>
      </c>
      <c r="L9131" s="1" t="s">
        <v>16</v>
      </c>
      <c r="M9131" s="1" t="s">
        <v>16</v>
      </c>
      <c r="N9131" s="1" t="s">
        <v>16</v>
      </c>
      <c r="O9131" s="1">
        <v>63.2</v>
      </c>
      <c r="P9131" s="1">
        <v>1.0</v>
      </c>
    </row>
    <row r="9132">
      <c r="A9132" s="1" t="s">
        <v>29</v>
      </c>
      <c r="B9132" s="1" t="s">
        <v>11559</v>
      </c>
      <c r="C9132" s="2" t="s">
        <v>11494</v>
      </c>
      <c r="D9132" s="1" t="s">
        <v>19</v>
      </c>
      <c r="E9132" s="3" t="str">
        <f>HYPERLINK("https://fyndiq.se/produkt/08937ef914054d39/", "2-Pack Xiaomi 11T Pro Skärmskydd &amp; 1-Pack linsskydd - Härdat Glas 9H - Super kvalitet 3D")</f>
        <v>2-Pack Xiaomi 11T Pro Skärmskydd &amp; 1-Pack linsskydd - Härdat Glas 9H - Super kvalitet 3D</v>
      </c>
      <c r="F9132" s="1" t="s">
        <v>11560</v>
      </c>
      <c r="G9132" s="1" t="s">
        <v>11561</v>
      </c>
      <c r="H9132" s="1" t="s">
        <v>11562</v>
      </c>
      <c r="I9132" s="1" t="s">
        <v>16</v>
      </c>
      <c r="J9132" s="1" t="s">
        <v>23</v>
      </c>
      <c r="K9132" s="1" t="s">
        <v>16</v>
      </c>
      <c r="L9132" s="1" t="s">
        <v>16</v>
      </c>
      <c r="M9132" s="1" t="s">
        <v>16</v>
      </c>
      <c r="N9132" s="1" t="s">
        <v>16</v>
      </c>
      <c r="O9132" s="1">
        <v>71.2</v>
      </c>
      <c r="P9132" s="1">
        <v>1.0</v>
      </c>
    </row>
    <row r="9133">
      <c r="A9133" s="1" t="s">
        <v>29</v>
      </c>
      <c r="B9133" s="1" t="s">
        <v>11563</v>
      </c>
      <c r="C9133" s="2" t="s">
        <v>11494</v>
      </c>
      <c r="D9133" s="1" t="s">
        <v>19</v>
      </c>
      <c r="E9133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9133" s="1" t="s">
        <v>887</v>
      </c>
      <c r="G9133" s="1" t="s">
        <v>888</v>
      </c>
      <c r="H9133" s="1" t="s">
        <v>889</v>
      </c>
      <c r="I9133" s="1" t="s">
        <v>16</v>
      </c>
      <c r="J9133" s="1" t="s">
        <v>23</v>
      </c>
      <c r="K9133" s="1" t="s">
        <v>16</v>
      </c>
      <c r="L9133" s="1" t="s">
        <v>16</v>
      </c>
      <c r="M9133" s="1" t="s">
        <v>16</v>
      </c>
      <c r="N9133" s="1" t="s">
        <v>16</v>
      </c>
      <c r="O9133" s="1">
        <v>71.2</v>
      </c>
      <c r="P9133" s="1">
        <v>1.0</v>
      </c>
    </row>
    <row r="9134">
      <c r="A9134" s="1" t="s">
        <v>29</v>
      </c>
      <c r="B9134" s="1" t="s">
        <v>11564</v>
      </c>
      <c r="C9134" s="2" t="s">
        <v>11494</v>
      </c>
      <c r="D9134" s="1" t="s">
        <v>19</v>
      </c>
      <c r="E9134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134" s="1" t="s">
        <v>26</v>
      </c>
      <c r="G9134" s="1" t="s">
        <v>27</v>
      </c>
      <c r="H9134" s="1" t="s">
        <v>28</v>
      </c>
      <c r="I9134" s="1" t="s">
        <v>16</v>
      </c>
      <c r="J9134" s="1" t="s">
        <v>23</v>
      </c>
      <c r="K9134" s="1" t="s">
        <v>16</v>
      </c>
      <c r="L9134" s="1" t="s">
        <v>16</v>
      </c>
      <c r="M9134" s="1" t="s">
        <v>16</v>
      </c>
      <c r="N9134" s="1" t="s">
        <v>16</v>
      </c>
      <c r="O9134" s="1">
        <v>71.2</v>
      </c>
      <c r="P9134" s="1">
        <v>1.0</v>
      </c>
    </row>
    <row r="9135">
      <c r="A9135" s="1" t="s">
        <v>29</v>
      </c>
      <c r="B9135" s="1" t="s">
        <v>11565</v>
      </c>
      <c r="C9135" s="2" t="s">
        <v>11494</v>
      </c>
      <c r="D9135" s="1" t="s">
        <v>19</v>
      </c>
      <c r="E9135" s="3" t="str">
        <f>HYPERLINK("https://fyndiq.se/produkt/13e76851ca504320/", "2-Pack Samsung Galaxy S22 Ultra - Härdat glas 9H - Top kvalitet")</f>
        <v>2-Pack Samsung Galaxy S22 Ultra - Härdat glas 9H - Top kvalitet</v>
      </c>
      <c r="F9135" s="1" t="s">
        <v>140</v>
      </c>
      <c r="G9135" s="1" t="s">
        <v>141</v>
      </c>
      <c r="H9135" s="1" t="s">
        <v>142</v>
      </c>
      <c r="I9135" s="1" t="s">
        <v>16</v>
      </c>
      <c r="J9135" s="1" t="s">
        <v>23</v>
      </c>
      <c r="K9135" s="1" t="s">
        <v>16</v>
      </c>
      <c r="L9135" s="1" t="s">
        <v>16</v>
      </c>
      <c r="M9135" s="1" t="s">
        <v>16</v>
      </c>
      <c r="N9135" s="1" t="s">
        <v>16</v>
      </c>
      <c r="O9135" s="1">
        <v>63.2</v>
      </c>
      <c r="P9135" s="1">
        <v>1.0</v>
      </c>
    </row>
    <row r="9136">
      <c r="A9136" s="1" t="s">
        <v>29</v>
      </c>
      <c r="B9136" s="1" t="s">
        <v>11566</v>
      </c>
      <c r="C9136" s="2" t="s">
        <v>11494</v>
      </c>
      <c r="D9136" s="1" t="s">
        <v>19</v>
      </c>
      <c r="E9136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9136" s="1" t="s">
        <v>1073</v>
      </c>
      <c r="G9136" s="1" t="s">
        <v>1074</v>
      </c>
      <c r="H9136" s="1" t="s">
        <v>1075</v>
      </c>
      <c r="I9136" s="1" t="s">
        <v>16</v>
      </c>
      <c r="J9136" s="1" t="s">
        <v>23</v>
      </c>
      <c r="K9136" s="1" t="s">
        <v>16</v>
      </c>
      <c r="L9136" s="1" t="s">
        <v>16</v>
      </c>
      <c r="M9136" s="1" t="s">
        <v>16</v>
      </c>
      <c r="N9136" s="1" t="s">
        <v>16</v>
      </c>
      <c r="O9136" s="1">
        <v>79.2</v>
      </c>
      <c r="P9136" s="1">
        <v>1.0</v>
      </c>
    </row>
    <row r="9137">
      <c r="A9137" s="1" t="s">
        <v>29</v>
      </c>
      <c r="B9137" s="1" t="s">
        <v>11567</v>
      </c>
      <c r="C9137" s="2" t="s">
        <v>11494</v>
      </c>
      <c r="D9137" s="1" t="s">
        <v>19</v>
      </c>
      <c r="E9137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9137" s="1" t="s">
        <v>4298</v>
      </c>
      <c r="G9137" s="1" t="s">
        <v>4299</v>
      </c>
      <c r="H9137" s="1" t="s">
        <v>4300</v>
      </c>
      <c r="I9137" s="1" t="s">
        <v>16</v>
      </c>
      <c r="J9137" s="1" t="s">
        <v>23</v>
      </c>
      <c r="K9137" s="1" t="s">
        <v>16</v>
      </c>
      <c r="L9137" s="1" t="s">
        <v>16</v>
      </c>
      <c r="M9137" s="1" t="s">
        <v>16</v>
      </c>
      <c r="N9137" s="1" t="s">
        <v>16</v>
      </c>
      <c r="O9137" s="1">
        <v>151.2</v>
      </c>
      <c r="P9137" s="1">
        <v>1.0</v>
      </c>
    </row>
    <row r="9138">
      <c r="A9138" s="1" t="s">
        <v>29</v>
      </c>
      <c r="B9138" s="1" t="s">
        <v>11568</v>
      </c>
      <c r="C9138" s="2" t="s">
        <v>11494</v>
      </c>
      <c r="D9138" s="1" t="s">
        <v>19</v>
      </c>
      <c r="E9138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9138" s="1" t="s">
        <v>2445</v>
      </c>
      <c r="G9138" s="1" t="s">
        <v>2446</v>
      </c>
      <c r="H9138" s="1" t="s">
        <v>2447</v>
      </c>
      <c r="I9138" s="1" t="s">
        <v>16</v>
      </c>
      <c r="J9138" s="1" t="s">
        <v>23</v>
      </c>
      <c r="K9138" s="1" t="s">
        <v>16</v>
      </c>
      <c r="L9138" s="1" t="s">
        <v>16</v>
      </c>
      <c r="M9138" s="1" t="s">
        <v>16</v>
      </c>
      <c r="N9138" s="1" t="s">
        <v>16</v>
      </c>
      <c r="O9138" s="1">
        <v>79.2</v>
      </c>
      <c r="P9138" s="1">
        <v>1.0</v>
      </c>
    </row>
    <row r="9139">
      <c r="A9139" s="1" t="s">
        <v>29</v>
      </c>
      <c r="B9139" s="1" t="s">
        <v>11569</v>
      </c>
      <c r="C9139" s="2" t="s">
        <v>11494</v>
      </c>
      <c r="D9139" s="1" t="s">
        <v>19</v>
      </c>
      <c r="E9139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9139" s="1" t="s">
        <v>4298</v>
      </c>
      <c r="G9139" s="1" t="s">
        <v>4299</v>
      </c>
      <c r="H9139" s="1" t="s">
        <v>4300</v>
      </c>
      <c r="I9139" s="1" t="s">
        <v>16</v>
      </c>
      <c r="J9139" s="1" t="s">
        <v>23</v>
      </c>
      <c r="K9139" s="1" t="s">
        <v>16</v>
      </c>
      <c r="L9139" s="1" t="s">
        <v>16</v>
      </c>
      <c r="M9139" s="1" t="s">
        <v>16</v>
      </c>
      <c r="N9139" s="1" t="s">
        <v>16</v>
      </c>
      <c r="O9139" s="1">
        <v>151.2</v>
      </c>
      <c r="P9139" s="1">
        <v>1.0</v>
      </c>
    </row>
    <row r="9140">
      <c r="A9140" s="1" t="s">
        <v>29</v>
      </c>
      <c r="B9140" s="1" t="s">
        <v>11570</v>
      </c>
      <c r="C9140" s="2" t="s">
        <v>11494</v>
      </c>
      <c r="D9140" s="1" t="s">
        <v>19</v>
      </c>
      <c r="E914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9140" s="1" t="s">
        <v>204</v>
      </c>
      <c r="G9140" s="1" t="s">
        <v>205</v>
      </c>
      <c r="H9140" s="1" t="s">
        <v>206</v>
      </c>
      <c r="I9140" s="1" t="s">
        <v>16</v>
      </c>
      <c r="J9140" s="1" t="s">
        <v>23</v>
      </c>
      <c r="K9140" s="1" t="s">
        <v>16</v>
      </c>
      <c r="L9140" s="1" t="s">
        <v>16</v>
      </c>
      <c r="M9140" s="1" t="s">
        <v>16</v>
      </c>
      <c r="N9140" s="1" t="s">
        <v>16</v>
      </c>
      <c r="O9140" s="1">
        <v>71.2</v>
      </c>
      <c r="P9140" s="1">
        <v>1.0</v>
      </c>
    </row>
    <row r="9141">
      <c r="A9141" s="1" t="s">
        <v>29</v>
      </c>
      <c r="B9141" s="1" t="s">
        <v>11571</v>
      </c>
      <c r="C9141" s="2" t="s">
        <v>11494</v>
      </c>
      <c r="D9141" s="1" t="s">
        <v>19</v>
      </c>
      <c r="E9141" s="3" t="str">
        <f t="shared" ref="E9141:E9143" si="217">HYPERLINK("https://fyndiq.se/produkt/2477583187264ece/", "2-Pack Samsung S20 - 9H Härdat Glass - Top Kvalitet")</f>
        <v>2-Pack Samsung S20 - 9H Härdat Glass - Top Kvalitet</v>
      </c>
      <c r="F9141" s="1" t="s">
        <v>124</v>
      </c>
      <c r="G9141" s="1" t="s">
        <v>125</v>
      </c>
      <c r="H9141" s="1" t="s">
        <v>126</v>
      </c>
      <c r="I9141" s="1" t="s">
        <v>16</v>
      </c>
      <c r="J9141" s="1" t="s">
        <v>23</v>
      </c>
      <c r="K9141" s="1" t="s">
        <v>16</v>
      </c>
      <c r="L9141" s="1" t="s">
        <v>16</v>
      </c>
      <c r="M9141" s="1" t="s">
        <v>16</v>
      </c>
      <c r="N9141" s="1" t="s">
        <v>16</v>
      </c>
      <c r="O9141" s="1">
        <v>71.2</v>
      </c>
      <c r="P9141" s="1">
        <v>1.0</v>
      </c>
    </row>
    <row r="9142">
      <c r="A9142" s="1" t="s">
        <v>29</v>
      </c>
      <c r="B9142" s="1" t="s">
        <v>11572</v>
      </c>
      <c r="C9142" s="2" t="s">
        <v>11494</v>
      </c>
      <c r="D9142" s="1" t="s">
        <v>19</v>
      </c>
      <c r="E9142" s="3" t="str">
        <f t="shared" si="217"/>
        <v>2-Pack Samsung S20 - 9H Härdat Glass - Top Kvalitet</v>
      </c>
      <c r="F9142" s="1" t="s">
        <v>124</v>
      </c>
      <c r="G9142" s="1" t="s">
        <v>125</v>
      </c>
      <c r="H9142" s="1" t="s">
        <v>126</v>
      </c>
      <c r="I9142" s="1" t="s">
        <v>16</v>
      </c>
      <c r="J9142" s="1" t="s">
        <v>23</v>
      </c>
      <c r="K9142" s="1" t="s">
        <v>16</v>
      </c>
      <c r="L9142" s="1" t="s">
        <v>16</v>
      </c>
      <c r="M9142" s="1" t="s">
        <v>16</v>
      </c>
      <c r="N9142" s="1" t="s">
        <v>16</v>
      </c>
      <c r="O9142" s="1">
        <v>71.2</v>
      </c>
      <c r="P9142" s="1">
        <v>1.0</v>
      </c>
    </row>
    <row r="9143">
      <c r="A9143" s="1" t="s">
        <v>29</v>
      </c>
      <c r="B9143" s="1" t="s">
        <v>11573</v>
      </c>
      <c r="C9143" s="2" t="s">
        <v>11494</v>
      </c>
      <c r="D9143" s="1" t="s">
        <v>19</v>
      </c>
      <c r="E9143" s="3" t="str">
        <f t="shared" si="217"/>
        <v>2-Pack Samsung S20 - 9H Härdat Glass - Top Kvalitet</v>
      </c>
      <c r="F9143" s="1" t="s">
        <v>124</v>
      </c>
      <c r="G9143" s="1" t="s">
        <v>125</v>
      </c>
      <c r="H9143" s="1" t="s">
        <v>126</v>
      </c>
      <c r="I9143" s="1" t="s">
        <v>16</v>
      </c>
      <c r="J9143" s="1" t="s">
        <v>23</v>
      </c>
      <c r="K9143" s="1" t="s">
        <v>16</v>
      </c>
      <c r="L9143" s="1" t="s">
        <v>16</v>
      </c>
      <c r="M9143" s="1" t="s">
        <v>16</v>
      </c>
      <c r="N9143" s="1" t="s">
        <v>16</v>
      </c>
      <c r="O9143" s="1">
        <v>71.2</v>
      </c>
      <c r="P9143" s="1">
        <v>1.0</v>
      </c>
    </row>
    <row r="9144">
      <c r="A9144" s="1" t="s">
        <v>29</v>
      </c>
      <c r="B9144" s="1" t="s">
        <v>11574</v>
      </c>
      <c r="C9144" s="2" t="s">
        <v>11494</v>
      </c>
      <c r="D9144" s="1" t="s">
        <v>19</v>
      </c>
      <c r="E9144" s="3" t="str">
        <f t="shared" ref="E9144:E9146" si="218">HYPERLINK("https://fyndiq.se/produkt/56c72c0ba5f749b5/", "2-Pack SAMSUNG S24 Skärmskydd - Härdat Glas 9H - Super kvalitet 3D")</f>
        <v>2-Pack SAMSUNG S24 Skärmskydd - Härdat Glas 9H - Super kvalitet 3D</v>
      </c>
      <c r="F9144" s="1" t="s">
        <v>263</v>
      </c>
      <c r="G9144" s="1" t="s">
        <v>264</v>
      </c>
      <c r="H9144" s="1" t="s">
        <v>265</v>
      </c>
      <c r="I9144" s="1" t="s">
        <v>16</v>
      </c>
      <c r="J9144" s="1" t="s">
        <v>23</v>
      </c>
      <c r="K9144" s="1" t="s">
        <v>16</v>
      </c>
      <c r="L9144" s="1" t="s">
        <v>16</v>
      </c>
      <c r="M9144" s="1" t="s">
        <v>16</v>
      </c>
      <c r="N9144" s="1" t="s">
        <v>16</v>
      </c>
      <c r="O9144" s="1">
        <v>63.2</v>
      </c>
      <c r="P9144" s="1">
        <v>1.0</v>
      </c>
    </row>
    <row r="9145">
      <c r="A9145" s="1" t="s">
        <v>29</v>
      </c>
      <c r="B9145" s="1" t="s">
        <v>11575</v>
      </c>
      <c r="C9145" s="2" t="s">
        <v>11494</v>
      </c>
      <c r="D9145" s="1" t="s">
        <v>19</v>
      </c>
      <c r="E9145" s="3" t="str">
        <f t="shared" si="218"/>
        <v>2-Pack SAMSUNG S24 Skärmskydd - Härdat Glas 9H - Super kvalitet 3D</v>
      </c>
      <c r="F9145" s="1" t="s">
        <v>263</v>
      </c>
      <c r="G9145" s="1" t="s">
        <v>264</v>
      </c>
      <c r="H9145" s="1" t="s">
        <v>265</v>
      </c>
      <c r="I9145" s="1" t="s">
        <v>16</v>
      </c>
      <c r="J9145" s="1" t="s">
        <v>23</v>
      </c>
      <c r="K9145" s="1" t="s">
        <v>16</v>
      </c>
      <c r="L9145" s="1" t="s">
        <v>16</v>
      </c>
      <c r="M9145" s="1" t="s">
        <v>16</v>
      </c>
      <c r="N9145" s="1" t="s">
        <v>16</v>
      </c>
      <c r="O9145" s="1">
        <v>63.2</v>
      </c>
      <c r="P9145" s="1">
        <v>1.0</v>
      </c>
    </row>
    <row r="9146">
      <c r="A9146" s="1" t="s">
        <v>29</v>
      </c>
      <c r="B9146" s="1" t="s">
        <v>11576</v>
      </c>
      <c r="C9146" s="2" t="s">
        <v>11494</v>
      </c>
      <c r="D9146" s="1" t="s">
        <v>19</v>
      </c>
      <c r="E9146" s="3" t="str">
        <f t="shared" si="218"/>
        <v>2-Pack SAMSUNG S24 Skärmskydd - Härdat Glas 9H - Super kvalitet 3D</v>
      </c>
      <c r="F9146" s="1" t="s">
        <v>263</v>
      </c>
      <c r="G9146" s="1" t="s">
        <v>264</v>
      </c>
      <c r="H9146" s="1" t="s">
        <v>265</v>
      </c>
      <c r="I9146" s="1" t="s">
        <v>16</v>
      </c>
      <c r="J9146" s="1" t="s">
        <v>23</v>
      </c>
      <c r="K9146" s="1" t="s">
        <v>16</v>
      </c>
      <c r="L9146" s="1" t="s">
        <v>16</v>
      </c>
      <c r="M9146" s="1" t="s">
        <v>16</v>
      </c>
      <c r="N9146" s="1" t="s">
        <v>16</v>
      </c>
      <c r="O9146" s="1">
        <v>63.2</v>
      </c>
      <c r="P9146" s="1">
        <v>1.0</v>
      </c>
    </row>
    <row r="9147">
      <c r="A9147" s="1" t="s">
        <v>29</v>
      </c>
      <c r="B9147" s="1" t="s">
        <v>11577</v>
      </c>
      <c r="C9147" s="2" t="s">
        <v>11494</v>
      </c>
      <c r="D9147" s="1" t="s">
        <v>19</v>
      </c>
      <c r="E9147" s="3" t="str">
        <f>HYPERLINK("https://fyndiq.se/produkt/6a703e1a07a048a1/", "2-Pack Google Pixel 7 - Härdat Glas 9H - Super kvalitet 3D Skärmskydd")</f>
        <v>2-Pack Google Pixel 7 - Härdat Glas 9H - Super kvalitet 3D Skärmskydd</v>
      </c>
      <c r="F9147" s="1" t="s">
        <v>6704</v>
      </c>
      <c r="G9147" s="1" t="s">
        <v>6705</v>
      </c>
      <c r="H9147" s="1" t="s">
        <v>6706</v>
      </c>
      <c r="I9147" s="1" t="s">
        <v>16</v>
      </c>
      <c r="J9147" s="1" t="s">
        <v>23</v>
      </c>
      <c r="K9147" s="1" t="s">
        <v>16</v>
      </c>
      <c r="L9147" s="1" t="s">
        <v>16</v>
      </c>
      <c r="M9147" s="1" t="s">
        <v>16</v>
      </c>
      <c r="N9147" s="1" t="s">
        <v>16</v>
      </c>
      <c r="O9147" s="1">
        <v>63.2</v>
      </c>
      <c r="P9147" s="1">
        <v>1.0</v>
      </c>
    </row>
    <row r="9148">
      <c r="A9148" s="1" t="s">
        <v>29</v>
      </c>
      <c r="B9148" s="1" t="s">
        <v>11578</v>
      </c>
      <c r="C9148" s="2" t="s">
        <v>11494</v>
      </c>
      <c r="D9148" s="1" t="s">
        <v>19</v>
      </c>
      <c r="E9148" s="3" t="str">
        <f>HYPERLINK("https://fyndiq.se/produkt/8d7960028c1a40a4/", "2 Pack Xiaomi 11T Pro 5G - Härdat glas 9H - Super kvalitet 3D")</f>
        <v>2 Pack Xiaomi 11T Pro 5G - Härdat glas 9H - Super kvalitet 3D</v>
      </c>
      <c r="F9148" s="1" t="s">
        <v>112</v>
      </c>
      <c r="G9148" s="1" t="s">
        <v>113</v>
      </c>
      <c r="H9148" s="1" t="s">
        <v>114</v>
      </c>
      <c r="I9148" s="1" t="s">
        <v>16</v>
      </c>
      <c r="J9148" s="1" t="s">
        <v>23</v>
      </c>
      <c r="K9148" s="1" t="s">
        <v>16</v>
      </c>
      <c r="L9148" s="1" t="s">
        <v>16</v>
      </c>
      <c r="M9148" s="1" t="s">
        <v>16</v>
      </c>
      <c r="N9148" s="1" t="s">
        <v>16</v>
      </c>
      <c r="O9148" s="1">
        <v>63.2</v>
      </c>
      <c r="P9148" s="1">
        <v>1.0</v>
      </c>
    </row>
    <row r="9149">
      <c r="A9149" s="1" t="s">
        <v>29</v>
      </c>
      <c r="B9149" s="1" t="s">
        <v>11579</v>
      </c>
      <c r="C9149" s="2" t="s">
        <v>11494</v>
      </c>
      <c r="D9149" s="1" t="s">
        <v>19</v>
      </c>
      <c r="E914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149" s="1" t="s">
        <v>103</v>
      </c>
      <c r="G9149" s="1" t="s">
        <v>104</v>
      </c>
      <c r="H9149" s="1" t="s">
        <v>105</v>
      </c>
      <c r="I9149" s="1" t="s">
        <v>16</v>
      </c>
      <c r="J9149" s="1" t="s">
        <v>23</v>
      </c>
      <c r="K9149" s="1" t="s">
        <v>16</v>
      </c>
      <c r="L9149" s="1" t="s">
        <v>16</v>
      </c>
      <c r="M9149" s="1" t="s">
        <v>16</v>
      </c>
      <c r="N9149" s="1" t="s">
        <v>16</v>
      </c>
      <c r="O9149" s="1">
        <v>63.2</v>
      </c>
      <c r="P9149" s="1">
        <v>1.0</v>
      </c>
    </row>
    <row r="9150">
      <c r="A9150" s="1" t="s">
        <v>29</v>
      </c>
      <c r="B9150" s="1" t="s">
        <v>11580</v>
      </c>
      <c r="C9150" s="2" t="s">
        <v>11494</v>
      </c>
      <c r="D9150" s="1" t="s">
        <v>19</v>
      </c>
      <c r="E915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150" s="1" t="s">
        <v>539</v>
      </c>
      <c r="G9150" s="1" t="s">
        <v>540</v>
      </c>
      <c r="H9150" s="1" t="s">
        <v>541</v>
      </c>
      <c r="I9150" s="1" t="s">
        <v>16</v>
      </c>
      <c r="J9150" s="1" t="s">
        <v>23</v>
      </c>
      <c r="K9150" s="1" t="s">
        <v>16</v>
      </c>
      <c r="L9150" s="1" t="s">
        <v>16</v>
      </c>
      <c r="M9150" s="1" t="s">
        <v>16</v>
      </c>
      <c r="N9150" s="1" t="s">
        <v>16</v>
      </c>
      <c r="O9150" s="1">
        <v>79.2</v>
      </c>
      <c r="P9150" s="1">
        <v>1.0</v>
      </c>
    </row>
    <row r="9151">
      <c r="A9151" s="1" t="s">
        <v>29</v>
      </c>
      <c r="B9151" s="1" t="s">
        <v>11581</v>
      </c>
      <c r="C9151" s="2" t="s">
        <v>11494</v>
      </c>
      <c r="D9151" s="1" t="s">
        <v>19</v>
      </c>
      <c r="E9151" s="3" t="str">
        <f>HYPERLINK("https://fyndiq.se/produkt/8a162916fdf246f7/", "2-Pack SAMSUNG S24 Skärmskydd - Härdat Glas 9H - Super kvalitet 3D")</f>
        <v>2-Pack SAMSUNG S24 Skärmskydd - Härdat Glas 9H - Super kvalitet 3D</v>
      </c>
      <c r="F9151" s="1" t="s">
        <v>714</v>
      </c>
      <c r="G9151" s="1" t="s">
        <v>715</v>
      </c>
      <c r="H9151" s="1" t="s">
        <v>716</v>
      </c>
      <c r="I9151" s="1" t="s">
        <v>16</v>
      </c>
      <c r="J9151" s="1" t="s">
        <v>23</v>
      </c>
      <c r="K9151" s="1" t="s">
        <v>16</v>
      </c>
      <c r="L9151" s="1" t="s">
        <v>16</v>
      </c>
      <c r="M9151" s="1" t="s">
        <v>16</v>
      </c>
      <c r="N9151" s="1" t="s">
        <v>16</v>
      </c>
      <c r="O9151" s="1">
        <v>63.2</v>
      </c>
      <c r="P9151" s="1">
        <v>1.0</v>
      </c>
    </row>
    <row r="9152">
      <c r="A9152" s="1" t="s">
        <v>29</v>
      </c>
      <c r="B9152" s="1" t="s">
        <v>11582</v>
      </c>
      <c r="C9152" s="2" t="s">
        <v>11494</v>
      </c>
      <c r="D9152" s="1" t="s">
        <v>19</v>
      </c>
      <c r="E915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152" s="1" t="s">
        <v>103</v>
      </c>
      <c r="G9152" s="1" t="s">
        <v>104</v>
      </c>
      <c r="H9152" s="1" t="s">
        <v>105</v>
      </c>
      <c r="I9152" s="1" t="s">
        <v>16</v>
      </c>
      <c r="J9152" s="1" t="s">
        <v>23</v>
      </c>
      <c r="K9152" s="1" t="s">
        <v>16</v>
      </c>
      <c r="L9152" s="1" t="s">
        <v>16</v>
      </c>
      <c r="M9152" s="1" t="s">
        <v>16</v>
      </c>
      <c r="N9152" s="1" t="s">
        <v>16</v>
      </c>
      <c r="O9152" s="1">
        <v>63.2</v>
      </c>
      <c r="P9152" s="1">
        <v>1.0</v>
      </c>
    </row>
    <row r="9153">
      <c r="A9153" s="1" t="s">
        <v>29</v>
      </c>
      <c r="B9153" s="1" t="s">
        <v>11583</v>
      </c>
      <c r="C9153" s="2" t="s">
        <v>11494</v>
      </c>
      <c r="D9153" s="1" t="s">
        <v>19</v>
      </c>
      <c r="E9153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9153" s="1" t="s">
        <v>2685</v>
      </c>
      <c r="G9153" s="1" t="s">
        <v>2686</v>
      </c>
      <c r="H9153" s="1" t="s">
        <v>2687</v>
      </c>
      <c r="I9153" s="1" t="s">
        <v>16</v>
      </c>
      <c r="J9153" s="1" t="s">
        <v>23</v>
      </c>
      <c r="K9153" s="1" t="s">
        <v>16</v>
      </c>
      <c r="L9153" s="1" t="s">
        <v>16</v>
      </c>
      <c r="M9153" s="1" t="s">
        <v>16</v>
      </c>
      <c r="N9153" s="1" t="s">
        <v>16</v>
      </c>
      <c r="O9153" s="1">
        <v>63.2</v>
      </c>
      <c r="P9153" s="1">
        <v>1.0</v>
      </c>
    </row>
    <row r="9154">
      <c r="A9154" s="1" t="s">
        <v>29</v>
      </c>
      <c r="B9154" s="1" t="s">
        <v>11584</v>
      </c>
      <c r="C9154" s="2" t="s">
        <v>11494</v>
      </c>
      <c r="D9154" s="1" t="s">
        <v>19</v>
      </c>
      <c r="E9154" s="3" t="str">
        <f>HYPERLINK("https://fyndiq.se/produkt/416415a768684efb/", "2-Pack Samsung Galaxy S21 5G - 9H Härdat Glas - HD")</f>
        <v>2-Pack Samsung Galaxy S21 5G - 9H Härdat Glas - HD</v>
      </c>
      <c r="F9154" s="1" t="s">
        <v>39</v>
      </c>
      <c r="G9154" s="1" t="s">
        <v>40</v>
      </c>
      <c r="H9154" s="1" t="s">
        <v>41</v>
      </c>
      <c r="I9154" s="1" t="s">
        <v>16</v>
      </c>
      <c r="J9154" s="1" t="s">
        <v>23</v>
      </c>
      <c r="K9154" s="1" t="s">
        <v>16</v>
      </c>
      <c r="L9154" s="1" t="s">
        <v>16</v>
      </c>
      <c r="M9154" s="1" t="s">
        <v>16</v>
      </c>
      <c r="N9154" s="1" t="s">
        <v>16</v>
      </c>
      <c r="O9154" s="1">
        <v>63.2</v>
      </c>
      <c r="P9154" s="1">
        <v>1.0</v>
      </c>
    </row>
    <row r="9155">
      <c r="A9155" s="1" t="s">
        <v>29</v>
      </c>
      <c r="B9155" s="1" t="s">
        <v>11585</v>
      </c>
      <c r="C9155" s="2" t="s">
        <v>11494</v>
      </c>
      <c r="D9155" s="1" t="s">
        <v>19</v>
      </c>
      <c r="E915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155" s="1" t="s">
        <v>103</v>
      </c>
      <c r="G9155" s="1" t="s">
        <v>104</v>
      </c>
      <c r="H9155" s="1" t="s">
        <v>105</v>
      </c>
      <c r="I9155" s="1" t="s">
        <v>16</v>
      </c>
      <c r="J9155" s="1" t="s">
        <v>23</v>
      </c>
      <c r="K9155" s="1" t="s">
        <v>16</v>
      </c>
      <c r="L9155" s="1" t="s">
        <v>16</v>
      </c>
      <c r="M9155" s="1" t="s">
        <v>16</v>
      </c>
      <c r="N9155" s="1" t="s">
        <v>16</v>
      </c>
      <c r="O9155" s="1">
        <v>63.2</v>
      </c>
      <c r="P9155" s="1">
        <v>1.0</v>
      </c>
    </row>
    <row r="9156">
      <c r="A9156" s="1" t="s">
        <v>29</v>
      </c>
      <c r="B9156" s="1" t="s">
        <v>11586</v>
      </c>
      <c r="C9156" s="2" t="s">
        <v>11494</v>
      </c>
      <c r="D9156" s="1" t="s">
        <v>19</v>
      </c>
      <c r="E9156" s="3" t="str">
        <f>HYPERLINK("https://fyndiq.se/produkt/c398466bf0524e85/", "2-Pack Samsung S23 - 9H Härdat Glass - 3D Super Kvalitet Skärmskydd")</f>
        <v>2-Pack Samsung S23 - 9H Härdat Glass - 3D Super Kvalitet Skärmskydd</v>
      </c>
      <c r="F9156" s="1" t="s">
        <v>1365</v>
      </c>
      <c r="G9156" s="1" t="s">
        <v>1366</v>
      </c>
      <c r="H9156" s="1" t="s">
        <v>1367</v>
      </c>
      <c r="I9156" s="1" t="s">
        <v>16</v>
      </c>
      <c r="J9156" s="1" t="s">
        <v>23</v>
      </c>
      <c r="K9156" s="1" t="s">
        <v>16</v>
      </c>
      <c r="L9156" s="1" t="s">
        <v>16</v>
      </c>
      <c r="M9156" s="1" t="s">
        <v>16</v>
      </c>
      <c r="N9156" s="1" t="s">
        <v>16</v>
      </c>
      <c r="O9156" s="1">
        <v>63.2</v>
      </c>
      <c r="P9156" s="1">
        <v>1.0</v>
      </c>
    </row>
    <row r="9157">
      <c r="A9157" s="1" t="s">
        <v>29</v>
      </c>
      <c r="B9157" s="1" t="s">
        <v>11587</v>
      </c>
      <c r="C9157" s="2" t="s">
        <v>11494</v>
      </c>
      <c r="D9157" s="1" t="s">
        <v>19</v>
      </c>
      <c r="E9157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9157" s="1" t="s">
        <v>2836</v>
      </c>
      <c r="G9157" s="1" t="s">
        <v>2837</v>
      </c>
      <c r="H9157" s="1" t="s">
        <v>2838</v>
      </c>
      <c r="I9157" s="1" t="s">
        <v>16</v>
      </c>
      <c r="J9157" s="1" t="s">
        <v>23</v>
      </c>
      <c r="K9157" s="1" t="s">
        <v>16</v>
      </c>
      <c r="L9157" s="1" t="s">
        <v>16</v>
      </c>
      <c r="M9157" s="1" t="s">
        <v>16</v>
      </c>
      <c r="N9157" s="1" t="s">
        <v>16</v>
      </c>
      <c r="O9157" s="1">
        <v>63.2</v>
      </c>
      <c r="P9157" s="1">
        <v>1.0</v>
      </c>
    </row>
    <row r="9158">
      <c r="A9158" s="1" t="s">
        <v>29</v>
      </c>
      <c r="B9158" s="1" t="s">
        <v>11588</v>
      </c>
      <c r="C9158" s="2" t="s">
        <v>11494</v>
      </c>
      <c r="D9158" s="1" t="s">
        <v>19</v>
      </c>
      <c r="E9158" s="3" t="str">
        <f>HYPERLINK("https://fyndiq.se/produkt/f29c4bc6174d415b/", "2 Pack Samsung Galaxy S8 - Härdat glas 9H - Super kvalitet 3D")</f>
        <v>2 Pack Samsung Galaxy S8 - Härdat glas 9H - Super kvalitet 3D</v>
      </c>
      <c r="F9158" s="1" t="s">
        <v>1789</v>
      </c>
      <c r="G9158" s="1" t="s">
        <v>1790</v>
      </c>
      <c r="H9158" s="1" t="s">
        <v>1791</v>
      </c>
      <c r="I9158" s="1" t="s">
        <v>16</v>
      </c>
      <c r="J9158" s="1" t="s">
        <v>23</v>
      </c>
      <c r="K9158" s="1" t="s">
        <v>16</v>
      </c>
      <c r="L9158" s="1" t="s">
        <v>16</v>
      </c>
      <c r="M9158" s="1" t="s">
        <v>16</v>
      </c>
      <c r="N9158" s="1" t="s">
        <v>16</v>
      </c>
      <c r="O9158" s="1">
        <v>63.2</v>
      </c>
      <c r="P9158" s="1">
        <v>1.0</v>
      </c>
    </row>
    <row r="9159">
      <c r="A9159" s="1" t="s">
        <v>29</v>
      </c>
      <c r="B9159" s="1" t="s">
        <v>11589</v>
      </c>
      <c r="C9159" s="2" t="s">
        <v>11494</v>
      </c>
      <c r="D9159" s="1" t="s">
        <v>19</v>
      </c>
      <c r="E9159" s="3" t="str">
        <f>HYPERLINK("https://fyndiq.se/produkt/e4b87757208946c3/", "2-Pack Samsung S10E Skärmskydd - Härdat Glas 9H - Super kvalitet 3D")</f>
        <v>2-Pack Samsung S10E Skärmskydd - Härdat Glas 9H - Super kvalitet 3D</v>
      </c>
      <c r="F9159" s="1" t="s">
        <v>95</v>
      </c>
      <c r="G9159" s="1" t="s">
        <v>96</v>
      </c>
      <c r="H9159" s="1" t="s">
        <v>97</v>
      </c>
      <c r="I9159" s="1" t="s">
        <v>16</v>
      </c>
      <c r="J9159" s="1" t="s">
        <v>23</v>
      </c>
      <c r="K9159" s="1" t="s">
        <v>16</v>
      </c>
      <c r="L9159" s="1" t="s">
        <v>16</v>
      </c>
      <c r="M9159" s="1" t="s">
        <v>16</v>
      </c>
      <c r="N9159" s="1" t="s">
        <v>16</v>
      </c>
      <c r="O9159" s="1">
        <v>63.2</v>
      </c>
      <c r="P9159" s="1">
        <v>1.0</v>
      </c>
    </row>
    <row r="9160">
      <c r="A9160" s="1" t="s">
        <v>29</v>
      </c>
      <c r="B9160" s="1" t="s">
        <v>11590</v>
      </c>
      <c r="C9160" s="2" t="s">
        <v>11494</v>
      </c>
      <c r="D9160" s="1" t="s">
        <v>19</v>
      </c>
      <c r="E9160" s="3" t="str">
        <f>HYPERLINK("https://fyndiq.se/produkt/13429430b0324fde/", "2-Pack Samsung Galaxy A23 5G - Härdat Glas 9H - Super Kvalitet 3D")</f>
        <v>2-Pack Samsung Galaxy A23 5G - Härdat Glas 9H - Super Kvalitet 3D</v>
      </c>
      <c r="F9160" s="1" t="s">
        <v>1761</v>
      </c>
      <c r="G9160" s="1" t="s">
        <v>1762</v>
      </c>
      <c r="H9160" s="1" t="s">
        <v>1763</v>
      </c>
      <c r="I9160" s="1" t="s">
        <v>16</v>
      </c>
      <c r="J9160" s="1" t="s">
        <v>23</v>
      </c>
      <c r="K9160" s="1" t="s">
        <v>16</v>
      </c>
      <c r="L9160" s="1" t="s">
        <v>16</v>
      </c>
      <c r="M9160" s="1" t="s">
        <v>16</v>
      </c>
      <c r="N9160" s="1" t="s">
        <v>16</v>
      </c>
      <c r="O9160" s="1">
        <v>63.2</v>
      </c>
      <c r="P9160" s="1">
        <v>1.0</v>
      </c>
    </row>
    <row r="9161">
      <c r="A9161" s="1" t="s">
        <v>29</v>
      </c>
      <c r="B9161" s="1" t="s">
        <v>11591</v>
      </c>
      <c r="C9161" s="2" t="s">
        <v>11494</v>
      </c>
      <c r="D9161" s="1" t="s">
        <v>19</v>
      </c>
      <c r="E916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161" s="1" t="s">
        <v>813</v>
      </c>
      <c r="G9161" s="1" t="s">
        <v>814</v>
      </c>
      <c r="H9161" s="1" t="s">
        <v>815</v>
      </c>
      <c r="I9161" s="1" t="s">
        <v>16</v>
      </c>
      <c r="J9161" s="1" t="s">
        <v>23</v>
      </c>
      <c r="K9161" s="1" t="s">
        <v>16</v>
      </c>
      <c r="L9161" s="1" t="s">
        <v>16</v>
      </c>
      <c r="M9161" s="1" t="s">
        <v>16</v>
      </c>
      <c r="N9161" s="1" t="s">
        <v>16</v>
      </c>
      <c r="O9161" s="1">
        <v>63.2</v>
      </c>
      <c r="P9161" s="1">
        <v>1.0</v>
      </c>
    </row>
    <row r="9162">
      <c r="A9162" s="1" t="s">
        <v>29</v>
      </c>
      <c r="B9162" s="1" t="s">
        <v>11592</v>
      </c>
      <c r="C9162" s="2" t="s">
        <v>11494</v>
      </c>
      <c r="D9162" s="1" t="s">
        <v>19</v>
      </c>
      <c r="E9162" s="3" t="str">
        <f>HYPERLINK("https://fyndiq.se/produkt/416415a768684efb/", "2-Pack Samsung Galaxy S21 5G - 9H Härdat Glas - HD")</f>
        <v>2-Pack Samsung Galaxy S21 5G - 9H Härdat Glas - HD</v>
      </c>
      <c r="F9162" s="1" t="s">
        <v>39</v>
      </c>
      <c r="G9162" s="1" t="s">
        <v>40</v>
      </c>
      <c r="H9162" s="1" t="s">
        <v>41</v>
      </c>
      <c r="I9162" s="1" t="s">
        <v>16</v>
      </c>
      <c r="J9162" s="1" t="s">
        <v>23</v>
      </c>
      <c r="K9162" s="1" t="s">
        <v>16</v>
      </c>
      <c r="L9162" s="1" t="s">
        <v>16</v>
      </c>
      <c r="M9162" s="1" t="s">
        <v>16</v>
      </c>
      <c r="N9162" s="1" t="s">
        <v>16</v>
      </c>
      <c r="O9162" s="1">
        <v>63.2</v>
      </c>
      <c r="P9162" s="1">
        <v>1.0</v>
      </c>
    </row>
    <row r="9163">
      <c r="A9163" s="1" t="s">
        <v>29</v>
      </c>
      <c r="B9163" s="1" t="s">
        <v>11593</v>
      </c>
      <c r="C9163" s="2" t="s">
        <v>11494</v>
      </c>
      <c r="D9163" s="1" t="s">
        <v>19</v>
      </c>
      <c r="E916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163" s="1" t="s">
        <v>2858</v>
      </c>
      <c r="G9163" s="1" t="s">
        <v>2859</v>
      </c>
      <c r="H9163" s="1" t="s">
        <v>2860</v>
      </c>
      <c r="I9163" s="1" t="s">
        <v>16</v>
      </c>
      <c r="J9163" s="1" t="s">
        <v>23</v>
      </c>
      <c r="K9163" s="1" t="s">
        <v>16</v>
      </c>
      <c r="L9163" s="1" t="s">
        <v>16</v>
      </c>
      <c r="M9163" s="1" t="s">
        <v>16</v>
      </c>
      <c r="N9163" s="1" t="s">
        <v>16</v>
      </c>
      <c r="O9163" s="1">
        <v>63.2</v>
      </c>
      <c r="P9163" s="1">
        <v>1.0</v>
      </c>
    </row>
    <row r="9164">
      <c r="A9164" s="1" t="s">
        <v>29</v>
      </c>
      <c r="B9164" s="1" t="s">
        <v>11594</v>
      </c>
      <c r="C9164" s="2" t="s">
        <v>11494</v>
      </c>
      <c r="D9164" s="1" t="s">
        <v>19</v>
      </c>
      <c r="E9164" s="3" t="str">
        <f>HYPERLINK("https://fyndiq.se/produkt/c64bbbf107e34309/", "2-Pack Huawei P30 - Härdat glas 9H – 3D Super kvalitet")</f>
        <v>2-Pack Huawei P30 - Härdat glas 9H – 3D Super kvalitet</v>
      </c>
      <c r="F9164" s="1" t="s">
        <v>845</v>
      </c>
      <c r="G9164" s="1" t="s">
        <v>846</v>
      </c>
      <c r="H9164" s="1" t="s">
        <v>847</v>
      </c>
      <c r="I9164" s="1" t="s">
        <v>16</v>
      </c>
      <c r="J9164" s="1" t="s">
        <v>23</v>
      </c>
      <c r="K9164" s="1" t="s">
        <v>16</v>
      </c>
      <c r="L9164" s="1" t="s">
        <v>16</v>
      </c>
      <c r="M9164" s="1" t="s">
        <v>16</v>
      </c>
      <c r="N9164" s="1" t="s">
        <v>16</v>
      </c>
      <c r="O9164" s="1">
        <v>63.2</v>
      </c>
      <c r="P9164" s="1">
        <v>1.0</v>
      </c>
    </row>
    <row r="9165">
      <c r="A9165" s="1" t="s">
        <v>29</v>
      </c>
      <c r="B9165" s="1" t="s">
        <v>11595</v>
      </c>
      <c r="C9165" s="2" t="s">
        <v>11494</v>
      </c>
      <c r="D9165" s="1" t="s">
        <v>19</v>
      </c>
      <c r="E9165" s="3" t="str">
        <f>HYPERLINK("https://fyndiq.se/produkt/7c990866bb87402c/", "2-Pack Xiaomi 11 Lite 5G NE - Härdat Glas 9H - Super kvalitet 3D")</f>
        <v>2-Pack Xiaomi 11 Lite 5G NE - Härdat Glas 9H - Super kvalitet 3D</v>
      </c>
      <c r="F9165" s="1" t="s">
        <v>544</v>
      </c>
      <c r="G9165" s="1" t="s">
        <v>545</v>
      </c>
      <c r="H9165" s="1" t="s">
        <v>546</v>
      </c>
      <c r="I9165" s="1" t="s">
        <v>16</v>
      </c>
      <c r="J9165" s="1" t="s">
        <v>23</v>
      </c>
      <c r="K9165" s="1" t="s">
        <v>16</v>
      </c>
      <c r="L9165" s="1" t="s">
        <v>16</v>
      </c>
      <c r="M9165" s="1" t="s">
        <v>16</v>
      </c>
      <c r="N9165" s="1" t="s">
        <v>16</v>
      </c>
      <c r="O9165" s="1">
        <v>63.2</v>
      </c>
      <c r="P9165" s="1">
        <v>1.0</v>
      </c>
    </row>
    <row r="9166">
      <c r="A9166" s="1" t="s">
        <v>29</v>
      </c>
      <c r="B9166" s="1" t="s">
        <v>11596</v>
      </c>
      <c r="C9166" s="2" t="s">
        <v>11494</v>
      </c>
      <c r="D9166" s="1" t="s">
        <v>19</v>
      </c>
      <c r="E916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9166" s="1" t="s">
        <v>665</v>
      </c>
      <c r="G9166" s="1" t="s">
        <v>666</v>
      </c>
      <c r="H9166" s="1" t="s">
        <v>667</v>
      </c>
      <c r="I9166" s="1" t="s">
        <v>16</v>
      </c>
      <c r="J9166" s="1" t="s">
        <v>23</v>
      </c>
      <c r="K9166" s="1" t="s">
        <v>16</v>
      </c>
      <c r="L9166" s="1" t="s">
        <v>16</v>
      </c>
      <c r="M9166" s="1" t="s">
        <v>16</v>
      </c>
      <c r="N9166" s="1" t="s">
        <v>16</v>
      </c>
      <c r="O9166" s="1">
        <v>63.2</v>
      </c>
      <c r="P9166" s="1">
        <v>1.0</v>
      </c>
    </row>
    <row r="9167">
      <c r="A9167" s="1" t="s">
        <v>29</v>
      </c>
      <c r="B9167" s="1" t="s">
        <v>11597</v>
      </c>
      <c r="C9167" s="2" t="s">
        <v>11494</v>
      </c>
      <c r="D9167" s="1" t="s">
        <v>19</v>
      </c>
      <c r="E9167" s="3" t="str">
        <f>HYPERLINK("https://fyndiq.se/produkt/34157794139f40c6/", "2-Pack Samsung S20 FE - 9H Härdat Glass - Top Kvalitet")</f>
        <v>2-Pack Samsung S20 FE - 9H Härdat Glass - Top Kvalitet</v>
      </c>
      <c r="F9167" s="1" t="s">
        <v>1640</v>
      </c>
      <c r="G9167" s="1" t="s">
        <v>1641</v>
      </c>
      <c r="H9167" s="1" t="s">
        <v>1642</v>
      </c>
      <c r="I9167" s="1" t="s">
        <v>16</v>
      </c>
      <c r="J9167" s="1" t="s">
        <v>23</v>
      </c>
      <c r="K9167" s="1" t="s">
        <v>16</v>
      </c>
      <c r="L9167" s="1" t="s">
        <v>16</v>
      </c>
      <c r="M9167" s="1" t="s">
        <v>16</v>
      </c>
      <c r="N9167" s="1" t="s">
        <v>16</v>
      </c>
      <c r="O9167" s="1">
        <v>63.2</v>
      </c>
      <c r="P9167" s="1">
        <v>1.0</v>
      </c>
    </row>
    <row r="9168">
      <c r="A9168" s="1" t="s">
        <v>29</v>
      </c>
      <c r="B9168" s="1" t="s">
        <v>11598</v>
      </c>
      <c r="C9168" s="2" t="s">
        <v>11494</v>
      </c>
      <c r="D9168" s="1" t="s">
        <v>19</v>
      </c>
      <c r="E9168" s="3" t="str">
        <f>HYPERLINK("https://fyndiq.se/produkt/c64bbbf107e34309/", "2-Pack Huawei P30 - Härdat glas 9H – 3D Super kvalitet")</f>
        <v>2-Pack Huawei P30 - Härdat glas 9H – 3D Super kvalitet</v>
      </c>
      <c r="F9168" s="1" t="s">
        <v>845</v>
      </c>
      <c r="G9168" s="1" t="s">
        <v>846</v>
      </c>
      <c r="H9168" s="1" t="s">
        <v>847</v>
      </c>
      <c r="I9168" s="1" t="s">
        <v>16</v>
      </c>
      <c r="J9168" s="1" t="s">
        <v>23</v>
      </c>
      <c r="K9168" s="1" t="s">
        <v>16</v>
      </c>
      <c r="L9168" s="1" t="s">
        <v>16</v>
      </c>
      <c r="M9168" s="1" t="s">
        <v>16</v>
      </c>
      <c r="N9168" s="1" t="s">
        <v>16</v>
      </c>
      <c r="O9168" s="1">
        <v>63.2</v>
      </c>
      <c r="P9168" s="1">
        <v>1.0</v>
      </c>
    </row>
    <row r="9169">
      <c r="A9169" s="1" t="s">
        <v>29</v>
      </c>
      <c r="B9169" s="1" t="s">
        <v>11599</v>
      </c>
      <c r="C9169" s="2" t="s">
        <v>11494</v>
      </c>
      <c r="D9169" s="1" t="s">
        <v>19</v>
      </c>
      <c r="E9169" s="3" t="str">
        <f>HYPERLINK("https://fyndiq.se/produkt/ba1f4d43e8c245d5/", "2-Pack Motorola Moto G50 - Härdat Glas 9H - Super kvalitet 3D")</f>
        <v>2-Pack Motorola Moto G50 - Härdat Glas 9H - Super kvalitet 3D</v>
      </c>
      <c r="F9169" s="1" t="s">
        <v>2257</v>
      </c>
      <c r="G9169" s="1" t="s">
        <v>2258</v>
      </c>
      <c r="H9169" s="1" t="s">
        <v>2259</v>
      </c>
      <c r="I9169" s="1" t="s">
        <v>16</v>
      </c>
      <c r="J9169" s="1" t="s">
        <v>23</v>
      </c>
      <c r="K9169" s="1" t="s">
        <v>16</v>
      </c>
      <c r="L9169" s="1" t="s">
        <v>16</v>
      </c>
      <c r="M9169" s="1" t="s">
        <v>16</v>
      </c>
      <c r="N9169" s="1" t="s">
        <v>16</v>
      </c>
      <c r="O9169" s="1">
        <v>63.2</v>
      </c>
      <c r="P9169" s="1">
        <v>1.0</v>
      </c>
    </row>
    <row r="9170">
      <c r="A9170" s="1" t="s">
        <v>29</v>
      </c>
      <c r="B9170" s="1" t="s">
        <v>11600</v>
      </c>
      <c r="C9170" s="2" t="s">
        <v>11494</v>
      </c>
      <c r="D9170" s="1" t="s">
        <v>19</v>
      </c>
      <c r="E9170" s="3" t="str">
        <f>HYPERLINK("https://fyndiq.se/produkt/84cea09838d342cf/", "Sony Xperia 10 V - Härdat Glas 9H - Super Kvalitet 3D Skärmskydd")</f>
        <v>Sony Xperia 10 V - Härdat Glas 9H - Super Kvalitet 3D Skärmskydd</v>
      </c>
      <c r="F9170" s="1" t="s">
        <v>1784</v>
      </c>
      <c r="G9170" s="1" t="s">
        <v>1785</v>
      </c>
      <c r="H9170" s="1" t="s">
        <v>1786</v>
      </c>
      <c r="I9170" s="1" t="s">
        <v>16</v>
      </c>
      <c r="J9170" s="1" t="s">
        <v>23</v>
      </c>
      <c r="K9170" s="1" t="s">
        <v>16</v>
      </c>
      <c r="L9170" s="1" t="s">
        <v>16</v>
      </c>
      <c r="M9170" s="1" t="s">
        <v>16</v>
      </c>
      <c r="N9170" s="1" t="s">
        <v>16</v>
      </c>
      <c r="O9170" s="1">
        <v>63.2</v>
      </c>
      <c r="P9170" s="1">
        <v>1.0</v>
      </c>
    </row>
    <row r="9171">
      <c r="A9171" s="1" t="s">
        <v>29</v>
      </c>
      <c r="B9171" s="1" t="s">
        <v>11601</v>
      </c>
      <c r="C9171" s="2" t="s">
        <v>11494</v>
      </c>
      <c r="D9171" s="1" t="s">
        <v>19</v>
      </c>
      <c r="E9171" s="3" t="str">
        <f>HYPERLINK("https://fyndiq.se/produkt/acbd2f15758f4e1c/", "2-Pack Samsung A55 5G Skärmskydd i Härdat Glas")</f>
        <v>2-Pack Samsung A55 5G Skärmskydd i Härdat Glas</v>
      </c>
      <c r="F9171" s="1" t="s">
        <v>982</v>
      </c>
      <c r="G9171" s="1" t="s">
        <v>983</v>
      </c>
      <c r="H9171" s="1" t="s">
        <v>984</v>
      </c>
      <c r="I9171" s="1" t="s">
        <v>1311</v>
      </c>
      <c r="J9171" s="1" t="s">
        <v>23</v>
      </c>
      <c r="K9171" s="1" t="s">
        <v>16</v>
      </c>
      <c r="L9171" s="1" t="s">
        <v>16</v>
      </c>
      <c r="M9171" s="1" t="s">
        <v>16</v>
      </c>
      <c r="N9171" s="1" t="s">
        <v>16</v>
      </c>
      <c r="O9171" s="1">
        <v>63.2</v>
      </c>
      <c r="P9171" s="1">
        <v>1.0</v>
      </c>
    </row>
    <row r="9172">
      <c r="A9172" s="1" t="s">
        <v>29</v>
      </c>
      <c r="B9172" s="1" t="s">
        <v>11602</v>
      </c>
      <c r="C9172" s="2" t="s">
        <v>11494</v>
      </c>
      <c r="D9172" s="1" t="s">
        <v>19</v>
      </c>
      <c r="E9172" s="3" t="str">
        <f t="shared" ref="E9172:E9173" si="219">HYPERLINK("https://fyndiq.se/produkt/dfe28e565d2e4c8d/", "2 Pack Samsung S21 FE - 9H Härdat Glass - Super Kvalitet 3D")</f>
        <v>2 Pack Samsung S21 FE - 9H Härdat Glass - Super Kvalitet 3D</v>
      </c>
      <c r="F9172" s="1" t="s">
        <v>276</v>
      </c>
      <c r="G9172" s="1" t="s">
        <v>277</v>
      </c>
      <c r="H9172" s="1" t="s">
        <v>278</v>
      </c>
      <c r="I9172" s="1" t="s">
        <v>16</v>
      </c>
      <c r="J9172" s="1" t="s">
        <v>23</v>
      </c>
      <c r="K9172" s="1" t="s">
        <v>16</v>
      </c>
      <c r="L9172" s="1" t="s">
        <v>16</v>
      </c>
      <c r="M9172" s="1" t="s">
        <v>16</v>
      </c>
      <c r="N9172" s="1" t="s">
        <v>16</v>
      </c>
      <c r="O9172" s="1">
        <v>63.2</v>
      </c>
      <c r="P9172" s="1">
        <v>1.0</v>
      </c>
    </row>
    <row r="9173">
      <c r="A9173" s="1" t="s">
        <v>29</v>
      </c>
      <c r="B9173" s="1" t="s">
        <v>11603</v>
      </c>
      <c r="C9173" s="2" t="s">
        <v>11494</v>
      </c>
      <c r="D9173" s="1" t="s">
        <v>19</v>
      </c>
      <c r="E9173" s="3" t="str">
        <f t="shared" si="219"/>
        <v>2 Pack Samsung S21 FE - 9H Härdat Glass - Super Kvalitet 3D</v>
      </c>
      <c r="F9173" s="1" t="s">
        <v>276</v>
      </c>
      <c r="G9173" s="1" t="s">
        <v>277</v>
      </c>
      <c r="H9173" s="1" t="s">
        <v>278</v>
      </c>
      <c r="I9173" s="1" t="s">
        <v>16</v>
      </c>
      <c r="J9173" s="1" t="s">
        <v>23</v>
      </c>
      <c r="K9173" s="1" t="s">
        <v>16</v>
      </c>
      <c r="L9173" s="1" t="s">
        <v>16</v>
      </c>
      <c r="M9173" s="1" t="s">
        <v>16</v>
      </c>
      <c r="N9173" s="1" t="s">
        <v>16</v>
      </c>
      <c r="O9173" s="1">
        <v>63.2</v>
      </c>
      <c r="P9173" s="1">
        <v>1.0</v>
      </c>
    </row>
    <row r="9174">
      <c r="A9174" s="1" t="s">
        <v>29</v>
      </c>
      <c r="B9174" s="1" t="s">
        <v>11604</v>
      </c>
      <c r="C9174" s="2" t="s">
        <v>11494</v>
      </c>
      <c r="D9174" s="1" t="s">
        <v>19</v>
      </c>
      <c r="E9174" s="3" t="str">
        <f>HYPERLINK("https://fyndiq.se/produkt/8d7960028c1a40a4/", "2 Pack Xiaomi 11T Pro 5G - Härdat glas 9H - Super kvalitet 3D")</f>
        <v>2 Pack Xiaomi 11T Pro 5G - Härdat glas 9H - Super kvalitet 3D</v>
      </c>
      <c r="F9174" s="1" t="s">
        <v>112</v>
      </c>
      <c r="G9174" s="1" t="s">
        <v>113</v>
      </c>
      <c r="H9174" s="1" t="s">
        <v>114</v>
      </c>
      <c r="I9174" s="1" t="s">
        <v>16</v>
      </c>
      <c r="J9174" s="1" t="s">
        <v>23</v>
      </c>
      <c r="K9174" s="1" t="s">
        <v>16</v>
      </c>
      <c r="L9174" s="1" t="s">
        <v>16</v>
      </c>
      <c r="M9174" s="1" t="s">
        <v>16</v>
      </c>
      <c r="N9174" s="1" t="s">
        <v>16</v>
      </c>
      <c r="O9174" s="1">
        <v>63.2</v>
      </c>
      <c r="P9174" s="1">
        <v>1.0</v>
      </c>
    </row>
    <row r="9175">
      <c r="A9175" s="1" t="s">
        <v>29</v>
      </c>
      <c r="B9175" s="1" t="s">
        <v>11605</v>
      </c>
      <c r="C9175" s="2" t="s">
        <v>11494</v>
      </c>
      <c r="D9175" s="1" t="s">
        <v>19</v>
      </c>
      <c r="E9175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9175" s="1" t="s">
        <v>2411</v>
      </c>
      <c r="G9175" s="1" t="s">
        <v>2412</v>
      </c>
      <c r="H9175" s="1" t="s">
        <v>2413</v>
      </c>
      <c r="I9175" s="1" t="s">
        <v>16</v>
      </c>
      <c r="J9175" s="1" t="s">
        <v>23</v>
      </c>
      <c r="K9175" s="1" t="s">
        <v>16</v>
      </c>
      <c r="L9175" s="1" t="s">
        <v>16</v>
      </c>
      <c r="M9175" s="1" t="s">
        <v>16</v>
      </c>
      <c r="N9175" s="1" t="s">
        <v>16</v>
      </c>
      <c r="O9175" s="1">
        <v>63.2</v>
      </c>
      <c r="P9175" s="1">
        <v>1.0</v>
      </c>
    </row>
    <row r="9176">
      <c r="A9176" s="1" t="s">
        <v>29</v>
      </c>
      <c r="B9176" s="1" t="s">
        <v>11606</v>
      </c>
      <c r="C9176" s="2" t="s">
        <v>11494</v>
      </c>
      <c r="D9176" s="1" t="s">
        <v>19</v>
      </c>
      <c r="E9176" s="3" t="str">
        <f>HYPERLINK("https://fyndiq.se/produkt/7f28a0b893114334/", "2-Pack Samsung A52S Skärmskydd - Härdat Glas 9H - Super kvalitet 3D")</f>
        <v>2-Pack Samsung A52S Skärmskydd - Härdat Glas 9H - Super kvalitet 3D</v>
      </c>
      <c r="F9176" s="1" t="s">
        <v>525</v>
      </c>
      <c r="G9176" s="1" t="s">
        <v>526</v>
      </c>
      <c r="H9176" s="1" t="s">
        <v>527</v>
      </c>
      <c r="I9176" s="1" t="s">
        <v>16</v>
      </c>
      <c r="J9176" s="1" t="s">
        <v>23</v>
      </c>
      <c r="K9176" s="1" t="s">
        <v>16</v>
      </c>
      <c r="L9176" s="1" t="s">
        <v>16</v>
      </c>
      <c r="M9176" s="1" t="s">
        <v>16</v>
      </c>
      <c r="N9176" s="1" t="s">
        <v>16</v>
      </c>
      <c r="O9176" s="1">
        <v>63.2</v>
      </c>
      <c r="P9176" s="1">
        <v>1.0</v>
      </c>
    </row>
    <row r="9177">
      <c r="A9177" s="1" t="s">
        <v>29</v>
      </c>
      <c r="B9177" s="1" t="s">
        <v>11607</v>
      </c>
      <c r="C9177" s="2" t="s">
        <v>11494</v>
      </c>
      <c r="D9177" s="1" t="s">
        <v>19</v>
      </c>
      <c r="E9177" s="3" t="str">
        <f>HYPERLINK("https://fyndiq.se/produkt/b1caddae2e864477/", "2- Pack Samsung S10 Plus - Härdat Glas 9H - Super Kvalitet 3D")</f>
        <v>2- Pack Samsung S10 Plus - Härdat Glas 9H - Super Kvalitet 3D</v>
      </c>
      <c r="F9177" s="1" t="s">
        <v>477</v>
      </c>
      <c r="G9177" s="1" t="s">
        <v>478</v>
      </c>
      <c r="H9177" s="1" t="s">
        <v>479</v>
      </c>
      <c r="I9177" s="1" t="s">
        <v>16</v>
      </c>
      <c r="J9177" s="1" t="s">
        <v>23</v>
      </c>
      <c r="K9177" s="1" t="s">
        <v>16</v>
      </c>
      <c r="L9177" s="1" t="s">
        <v>16</v>
      </c>
      <c r="M9177" s="1" t="s">
        <v>16</v>
      </c>
      <c r="N9177" s="1" t="s">
        <v>16</v>
      </c>
      <c r="O9177" s="1">
        <v>63.2</v>
      </c>
      <c r="P9177" s="1">
        <v>1.0</v>
      </c>
    </row>
    <row r="9178">
      <c r="A9178" s="1" t="s">
        <v>29</v>
      </c>
      <c r="B9178" s="1" t="s">
        <v>11608</v>
      </c>
      <c r="C9178" s="2" t="s">
        <v>11494</v>
      </c>
      <c r="D9178" s="1" t="s">
        <v>19</v>
      </c>
      <c r="E9178" s="3" t="str">
        <f>HYPERLINK("https://fyndiq.se/produkt/66924f1ff238487e/", "2-Pack GOOGLE PIXEL 7A Skärmskydd - Härdat Glas 9H - Super kvalitet 3D")</f>
        <v>2-Pack GOOGLE PIXEL 7A Skärmskydd - Härdat Glas 9H - Super kvalitet 3D</v>
      </c>
      <c r="F9178" s="1" t="s">
        <v>315</v>
      </c>
      <c r="G9178" s="1" t="s">
        <v>316</v>
      </c>
      <c r="H9178" s="1" t="s">
        <v>317</v>
      </c>
      <c r="I9178" s="1" t="s">
        <v>16</v>
      </c>
      <c r="J9178" s="1" t="s">
        <v>23</v>
      </c>
      <c r="K9178" s="1" t="s">
        <v>16</v>
      </c>
      <c r="L9178" s="1" t="s">
        <v>16</v>
      </c>
      <c r="M9178" s="1" t="s">
        <v>16</v>
      </c>
      <c r="N9178" s="1" t="s">
        <v>16</v>
      </c>
      <c r="O9178" s="1">
        <v>63.2</v>
      </c>
      <c r="P9178" s="1">
        <v>1.0</v>
      </c>
    </row>
    <row r="9179">
      <c r="A9179" s="1" t="s">
        <v>29</v>
      </c>
      <c r="B9179" s="1" t="s">
        <v>11609</v>
      </c>
      <c r="C9179" s="2" t="s">
        <v>11494</v>
      </c>
      <c r="D9179" s="1" t="s">
        <v>19</v>
      </c>
      <c r="E9179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9179" s="1" t="s">
        <v>4617</v>
      </c>
      <c r="G9179" s="1" t="s">
        <v>4618</v>
      </c>
      <c r="H9179" s="1" t="s">
        <v>4619</v>
      </c>
      <c r="I9179" s="1" t="s">
        <v>16</v>
      </c>
      <c r="J9179" s="1" t="s">
        <v>23</v>
      </c>
      <c r="K9179" s="1" t="s">
        <v>16</v>
      </c>
      <c r="L9179" s="1" t="s">
        <v>16</v>
      </c>
      <c r="M9179" s="1" t="s">
        <v>16</v>
      </c>
      <c r="N9179" s="1" t="s">
        <v>16</v>
      </c>
      <c r="O9179" s="1">
        <v>63.2</v>
      </c>
      <c r="P9179" s="1">
        <v>1.0</v>
      </c>
    </row>
    <row r="9180">
      <c r="A9180" s="1" t="s">
        <v>29</v>
      </c>
      <c r="B9180" s="1" t="s">
        <v>11610</v>
      </c>
      <c r="C9180" s="2" t="s">
        <v>11494</v>
      </c>
      <c r="D9180" s="1" t="s">
        <v>19</v>
      </c>
      <c r="E918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180" s="1" t="s">
        <v>709</v>
      </c>
      <c r="G9180" s="1" t="s">
        <v>710</v>
      </c>
      <c r="H9180" s="1" t="s">
        <v>711</v>
      </c>
      <c r="I9180" s="1" t="s">
        <v>16</v>
      </c>
      <c r="J9180" s="1" t="s">
        <v>23</v>
      </c>
      <c r="K9180" s="1" t="s">
        <v>16</v>
      </c>
      <c r="L9180" s="1" t="s">
        <v>16</v>
      </c>
      <c r="M9180" s="1" t="s">
        <v>16</v>
      </c>
      <c r="N9180" s="1" t="s">
        <v>16</v>
      </c>
      <c r="O9180" s="1">
        <v>63.2</v>
      </c>
      <c r="P9180" s="1">
        <v>1.0</v>
      </c>
    </row>
    <row r="9181">
      <c r="A9181" s="1" t="s">
        <v>29</v>
      </c>
      <c r="B9181" s="1" t="s">
        <v>11611</v>
      </c>
      <c r="C9181" s="2" t="s">
        <v>11494</v>
      </c>
      <c r="D9181" s="1" t="s">
        <v>19</v>
      </c>
      <c r="E9181" s="3" t="str">
        <f t="shared" ref="E9181:E9182" si="220">HYPERLINK("https://fyndiq.se/produkt/66924f1ff238487e/", "2-Pack GOOGLE PIXEL 7A Skärmskydd - Härdat Glas 9H - Super kvalitet 3D")</f>
        <v>2-Pack GOOGLE PIXEL 7A Skärmskydd - Härdat Glas 9H - Super kvalitet 3D</v>
      </c>
      <c r="F9181" s="1" t="s">
        <v>315</v>
      </c>
      <c r="G9181" s="1" t="s">
        <v>316</v>
      </c>
      <c r="H9181" s="1" t="s">
        <v>317</v>
      </c>
      <c r="I9181" s="1" t="s">
        <v>16</v>
      </c>
      <c r="J9181" s="1" t="s">
        <v>23</v>
      </c>
      <c r="K9181" s="1" t="s">
        <v>16</v>
      </c>
      <c r="L9181" s="1" t="s">
        <v>16</v>
      </c>
      <c r="M9181" s="1" t="s">
        <v>16</v>
      </c>
      <c r="N9181" s="1" t="s">
        <v>16</v>
      </c>
      <c r="O9181" s="1">
        <v>63.2</v>
      </c>
      <c r="P9181" s="1">
        <v>1.0</v>
      </c>
    </row>
    <row r="9182">
      <c r="A9182" s="1" t="s">
        <v>29</v>
      </c>
      <c r="B9182" s="1" t="s">
        <v>11612</v>
      </c>
      <c r="C9182" s="2" t="s">
        <v>11494</v>
      </c>
      <c r="D9182" s="1" t="s">
        <v>19</v>
      </c>
      <c r="E9182" s="3" t="str">
        <f t="shared" si="220"/>
        <v>2-Pack GOOGLE PIXEL 7A Skärmskydd - Härdat Glas 9H - Super kvalitet 3D</v>
      </c>
      <c r="F9182" s="1" t="s">
        <v>315</v>
      </c>
      <c r="G9182" s="1" t="s">
        <v>316</v>
      </c>
      <c r="H9182" s="1" t="s">
        <v>317</v>
      </c>
      <c r="I9182" s="1" t="s">
        <v>16</v>
      </c>
      <c r="J9182" s="1" t="s">
        <v>23</v>
      </c>
      <c r="K9182" s="1" t="s">
        <v>16</v>
      </c>
      <c r="L9182" s="1" t="s">
        <v>16</v>
      </c>
      <c r="M9182" s="1" t="s">
        <v>16</v>
      </c>
      <c r="N9182" s="1" t="s">
        <v>16</v>
      </c>
      <c r="O9182" s="1">
        <v>63.2</v>
      </c>
      <c r="P9182" s="1">
        <v>1.0</v>
      </c>
    </row>
    <row r="9183">
      <c r="A9183" s="1" t="s">
        <v>29</v>
      </c>
      <c r="B9183" s="1" t="s">
        <v>11613</v>
      </c>
      <c r="C9183" s="2" t="s">
        <v>11494</v>
      </c>
      <c r="D9183" s="1" t="s">
        <v>19</v>
      </c>
      <c r="E9183" s="3" t="str">
        <f>HYPERLINK("https://fyndiq.se/produkt/adb4de0f77004241/", "2-Pack Xiaomi 13T 5G - Härdat glas 9H - Super kvalitet 3D Skärmskydd")</f>
        <v>2-Pack Xiaomi 13T 5G - Härdat glas 9H - Super kvalitet 3D Skärmskydd</v>
      </c>
      <c r="F9183" s="1" t="s">
        <v>1139</v>
      </c>
      <c r="G9183" s="1" t="s">
        <v>1140</v>
      </c>
      <c r="H9183" s="1" t="s">
        <v>1141</v>
      </c>
      <c r="I9183" s="1" t="s">
        <v>16</v>
      </c>
      <c r="J9183" s="1" t="s">
        <v>23</v>
      </c>
      <c r="K9183" s="1" t="s">
        <v>16</v>
      </c>
      <c r="L9183" s="1" t="s">
        <v>16</v>
      </c>
      <c r="M9183" s="1" t="s">
        <v>16</v>
      </c>
      <c r="N9183" s="1" t="s">
        <v>16</v>
      </c>
      <c r="O9183" s="1">
        <v>63.2</v>
      </c>
      <c r="P9183" s="1">
        <v>1.0</v>
      </c>
    </row>
    <row r="9184">
      <c r="A9184" s="1" t="s">
        <v>29</v>
      </c>
      <c r="B9184" s="1" t="s">
        <v>11614</v>
      </c>
      <c r="C9184" s="2" t="s">
        <v>11494</v>
      </c>
      <c r="D9184" s="1" t="s">
        <v>19</v>
      </c>
      <c r="E9184" s="3" t="str">
        <f>HYPERLINK("https://fyndiq.se/produkt/97cbae7fc1944898/", "2-Pack SAMSUNG S24 Skärmskydd - Härdat Glas 9H - Super kvalitet 3D")</f>
        <v>2-Pack SAMSUNG S24 Skärmskydd - Härdat Glas 9H - Super kvalitet 3D</v>
      </c>
      <c r="F9184" s="1" t="s">
        <v>2695</v>
      </c>
      <c r="G9184" s="1" t="s">
        <v>2696</v>
      </c>
      <c r="H9184" s="1" t="s">
        <v>2697</v>
      </c>
      <c r="I9184" s="1" t="s">
        <v>16</v>
      </c>
      <c r="J9184" s="1" t="s">
        <v>23</v>
      </c>
      <c r="K9184" s="1" t="s">
        <v>16</v>
      </c>
      <c r="L9184" s="1" t="s">
        <v>16</v>
      </c>
      <c r="M9184" s="1" t="s">
        <v>16</v>
      </c>
      <c r="N9184" s="1" t="s">
        <v>16</v>
      </c>
      <c r="O9184" s="1">
        <v>63.2</v>
      </c>
      <c r="P9184" s="1">
        <v>1.0</v>
      </c>
    </row>
    <row r="9185">
      <c r="A9185" s="1" t="s">
        <v>29</v>
      </c>
      <c r="B9185" s="1" t="s">
        <v>11615</v>
      </c>
      <c r="C9185" s="2" t="s">
        <v>11494</v>
      </c>
      <c r="D9185" s="1" t="s">
        <v>19</v>
      </c>
      <c r="E9185" s="3" t="str">
        <f>HYPERLINK("https://fyndiq.se/produkt/4603671cea994359/", "Samsung S20 Plus härdat glas 3D 9H Top Kvalitet skärmskydd")</f>
        <v>Samsung S20 Plus härdat glas 3D 9H Top Kvalitet skärmskydd</v>
      </c>
      <c r="F9185" s="1" t="s">
        <v>428</v>
      </c>
      <c r="G9185" s="1" t="s">
        <v>429</v>
      </c>
      <c r="H9185" s="1" t="s">
        <v>430</v>
      </c>
      <c r="I9185" s="1" t="s">
        <v>16</v>
      </c>
      <c r="J9185" s="1" t="s">
        <v>23</v>
      </c>
      <c r="K9185" s="1" t="s">
        <v>16</v>
      </c>
      <c r="L9185" s="1" t="s">
        <v>16</v>
      </c>
      <c r="M9185" s="1" t="s">
        <v>16</v>
      </c>
      <c r="N9185" s="1" t="s">
        <v>16</v>
      </c>
      <c r="O9185" s="1">
        <v>55.2</v>
      </c>
      <c r="P9185" s="1">
        <v>1.0</v>
      </c>
    </row>
    <row r="9186">
      <c r="A9186" s="1" t="s">
        <v>29</v>
      </c>
      <c r="B9186" s="1" t="s">
        <v>11616</v>
      </c>
      <c r="C9186" s="2" t="s">
        <v>11494</v>
      </c>
      <c r="D9186" s="1" t="s">
        <v>19</v>
      </c>
      <c r="E9186" s="3" t="str">
        <f t="shared" ref="E9186:E9187" si="221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186" s="1" t="s">
        <v>51</v>
      </c>
      <c r="G9186" s="1" t="s">
        <v>52</v>
      </c>
      <c r="H9186" s="1" t="s">
        <v>53</v>
      </c>
      <c r="I9186" s="1" t="s">
        <v>16</v>
      </c>
      <c r="J9186" s="1" t="s">
        <v>23</v>
      </c>
      <c r="K9186" s="1" t="s">
        <v>16</v>
      </c>
      <c r="L9186" s="1" t="s">
        <v>16</v>
      </c>
      <c r="M9186" s="1" t="s">
        <v>16</v>
      </c>
      <c r="N9186" s="1" t="s">
        <v>16</v>
      </c>
      <c r="O9186" s="1">
        <v>87.2</v>
      </c>
      <c r="P9186" s="1">
        <v>2.0</v>
      </c>
    </row>
    <row r="9187">
      <c r="A9187" s="1" t="s">
        <v>29</v>
      </c>
      <c r="B9187" s="1" t="s">
        <v>11617</v>
      </c>
      <c r="C9187" s="2" t="s">
        <v>11494</v>
      </c>
      <c r="D9187" s="1" t="s">
        <v>19</v>
      </c>
      <c r="E9187" s="3" t="str">
        <f t="shared" si="221"/>
        <v>2-Pack SAMSUNG S24 PLUS 5G Skärmskydd &amp; 1-Pack linsskydd - Härdat Glas 9H - Super kvalitet 3D</v>
      </c>
      <c r="F9187" s="1" t="s">
        <v>51</v>
      </c>
      <c r="G9187" s="1" t="s">
        <v>52</v>
      </c>
      <c r="H9187" s="1" t="s">
        <v>53</v>
      </c>
      <c r="I9187" s="1" t="s">
        <v>16</v>
      </c>
      <c r="J9187" s="1" t="s">
        <v>23</v>
      </c>
      <c r="K9187" s="1" t="s">
        <v>16</v>
      </c>
      <c r="L9187" s="1" t="s">
        <v>16</v>
      </c>
      <c r="M9187" s="1" t="s">
        <v>16</v>
      </c>
      <c r="N9187" s="1" t="s">
        <v>16</v>
      </c>
      <c r="O9187" s="1">
        <v>87.2</v>
      </c>
      <c r="P9187" s="1">
        <v>1.0</v>
      </c>
    </row>
    <row r="9188">
      <c r="A9188" s="1" t="s">
        <v>29</v>
      </c>
      <c r="B9188" s="1" t="s">
        <v>11618</v>
      </c>
      <c r="C9188" s="2" t="s">
        <v>11494</v>
      </c>
      <c r="D9188" s="1" t="s">
        <v>19</v>
      </c>
      <c r="E9188" s="3" t="str">
        <f>HYPERLINK("https://fyndiq.se/produkt/a3a0bf045cf0498d/", "2-Pack Huawei P30 Lite - Härdat glas 9H – 3D Super kvalitet")</f>
        <v>2-Pack Huawei P30 Lite - Härdat glas 9H – 3D Super kvalitet</v>
      </c>
      <c r="F9188" s="1" t="s">
        <v>1011</v>
      </c>
      <c r="G9188" s="1" t="s">
        <v>1012</v>
      </c>
      <c r="H9188" s="1" t="s">
        <v>1013</v>
      </c>
      <c r="I9188" s="1" t="s">
        <v>16</v>
      </c>
      <c r="J9188" s="1" t="s">
        <v>23</v>
      </c>
      <c r="K9188" s="1" t="s">
        <v>16</v>
      </c>
      <c r="L9188" s="1" t="s">
        <v>16</v>
      </c>
      <c r="M9188" s="1" t="s">
        <v>16</v>
      </c>
      <c r="N9188" s="1" t="s">
        <v>16</v>
      </c>
      <c r="O9188" s="1">
        <v>63.2</v>
      </c>
      <c r="P9188" s="1">
        <v>1.0</v>
      </c>
    </row>
    <row r="9189">
      <c r="A9189" s="1" t="s">
        <v>29</v>
      </c>
      <c r="B9189" s="1" t="s">
        <v>11619</v>
      </c>
      <c r="C9189" s="2" t="s">
        <v>11494</v>
      </c>
      <c r="D9189" s="1" t="s">
        <v>19</v>
      </c>
      <c r="E9189" s="3" t="str">
        <f>HYPERLINK("https://fyndiq.se/produkt/5d384cc8795744b0/", "2-Pack Samsung A55 Skärmskydd i Härdat Glas")</f>
        <v>2-Pack Samsung A55 Skärmskydd i Härdat Glas</v>
      </c>
      <c r="F9189" s="1" t="s">
        <v>191</v>
      </c>
      <c r="G9189" s="1" t="s">
        <v>192</v>
      </c>
      <c r="H9189" s="1" t="s">
        <v>193</v>
      </c>
      <c r="I9189" s="1" t="s">
        <v>16</v>
      </c>
      <c r="J9189" s="1" t="s">
        <v>23</v>
      </c>
      <c r="K9189" s="1" t="s">
        <v>16</v>
      </c>
      <c r="L9189" s="1" t="s">
        <v>16</v>
      </c>
      <c r="M9189" s="1" t="s">
        <v>16</v>
      </c>
      <c r="N9189" s="1" t="s">
        <v>16</v>
      </c>
      <c r="O9189" s="1">
        <v>63.2</v>
      </c>
      <c r="P9189" s="1">
        <v>1.0</v>
      </c>
    </row>
    <row r="9190">
      <c r="A9190" s="1" t="s">
        <v>29</v>
      </c>
      <c r="B9190" s="1" t="s">
        <v>11620</v>
      </c>
      <c r="C9190" s="2" t="s">
        <v>11494</v>
      </c>
      <c r="D9190" s="1" t="s">
        <v>19</v>
      </c>
      <c r="E9190" s="3" t="str">
        <f>HYPERLINK("https://fyndiq.se/produkt/a3a0bf045cf0498d/", "2-Pack Huawei P30 Lite - Härdat glas 9H – 3D Super kvalitet")</f>
        <v>2-Pack Huawei P30 Lite - Härdat glas 9H – 3D Super kvalitet</v>
      </c>
      <c r="F9190" s="1" t="s">
        <v>1011</v>
      </c>
      <c r="G9190" s="1" t="s">
        <v>1012</v>
      </c>
      <c r="H9190" s="1" t="s">
        <v>1013</v>
      </c>
      <c r="I9190" s="1" t="s">
        <v>16</v>
      </c>
      <c r="J9190" s="1" t="s">
        <v>23</v>
      </c>
      <c r="K9190" s="1" t="s">
        <v>16</v>
      </c>
      <c r="L9190" s="1" t="s">
        <v>16</v>
      </c>
      <c r="M9190" s="1" t="s">
        <v>16</v>
      </c>
      <c r="N9190" s="1" t="s">
        <v>16</v>
      </c>
      <c r="O9190" s="1">
        <v>63.2</v>
      </c>
      <c r="P9190" s="1">
        <v>1.0</v>
      </c>
    </row>
    <row r="9191">
      <c r="A9191" s="1" t="s">
        <v>29</v>
      </c>
      <c r="B9191" s="1" t="s">
        <v>11621</v>
      </c>
      <c r="C9191" s="2" t="s">
        <v>11494</v>
      </c>
      <c r="D9191" s="1" t="s">
        <v>19</v>
      </c>
      <c r="E919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191" s="1" t="s">
        <v>977</v>
      </c>
      <c r="G9191" s="1" t="s">
        <v>978</v>
      </c>
      <c r="H9191" s="1" t="s">
        <v>979</v>
      </c>
      <c r="I9191" s="1" t="s">
        <v>16</v>
      </c>
      <c r="J9191" s="1" t="s">
        <v>23</v>
      </c>
      <c r="K9191" s="1" t="s">
        <v>16</v>
      </c>
      <c r="L9191" s="1" t="s">
        <v>16</v>
      </c>
      <c r="M9191" s="1" t="s">
        <v>16</v>
      </c>
      <c r="N9191" s="1" t="s">
        <v>16</v>
      </c>
      <c r="O9191" s="1">
        <v>63.2</v>
      </c>
      <c r="P9191" s="1">
        <v>1.0</v>
      </c>
    </row>
    <row r="9192">
      <c r="A9192" s="1" t="s">
        <v>29</v>
      </c>
      <c r="B9192" s="1" t="s">
        <v>11622</v>
      </c>
      <c r="C9192" s="2" t="s">
        <v>11494</v>
      </c>
      <c r="D9192" s="1" t="s">
        <v>19</v>
      </c>
      <c r="E9192" s="3" t="str">
        <f>HYPERLINK("https://fyndiq.se/produkt/fae7a6d8ef8048c5/", "2-Pack SAMSUNG S24 PLUS Skärmskydd &amp; 2-Pack linsskydd - Härdat Glas 9H - Super kvalitet 3D")</f>
        <v>2-Pack SAMSUNG S24 PLUS Skärmskydd &amp; 2-Pack linsskydd - Härdat Glas 9H - Super kvalitet 3D</v>
      </c>
      <c r="F9192" s="1" t="s">
        <v>10350</v>
      </c>
      <c r="G9192" s="1" t="s">
        <v>10351</v>
      </c>
      <c r="H9192" s="1" t="s">
        <v>10352</v>
      </c>
      <c r="I9192" s="1" t="s">
        <v>16</v>
      </c>
      <c r="J9192" s="1" t="s">
        <v>23</v>
      </c>
      <c r="K9192" s="1" t="s">
        <v>16</v>
      </c>
      <c r="L9192" s="1" t="s">
        <v>16</v>
      </c>
      <c r="M9192" s="1" t="s">
        <v>16</v>
      </c>
      <c r="N9192" s="1" t="s">
        <v>16</v>
      </c>
      <c r="O9192" s="1">
        <v>95.2</v>
      </c>
      <c r="P9192" s="1">
        <v>1.0</v>
      </c>
    </row>
    <row r="9193">
      <c r="A9193" s="1" t="s">
        <v>29</v>
      </c>
      <c r="B9193" s="1" t="s">
        <v>11623</v>
      </c>
      <c r="C9193" s="2" t="s">
        <v>11494</v>
      </c>
      <c r="D9193" s="1" t="s">
        <v>19</v>
      </c>
      <c r="E919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193" s="1" t="s">
        <v>760</v>
      </c>
      <c r="G9193" s="1" t="s">
        <v>761</v>
      </c>
      <c r="H9193" s="1" t="s">
        <v>762</v>
      </c>
      <c r="I9193" s="1" t="s">
        <v>16</v>
      </c>
      <c r="J9193" s="1" t="s">
        <v>23</v>
      </c>
      <c r="K9193" s="1" t="s">
        <v>16</v>
      </c>
      <c r="L9193" s="1" t="s">
        <v>16</v>
      </c>
      <c r="M9193" s="1" t="s">
        <v>16</v>
      </c>
      <c r="N9193" s="1" t="s">
        <v>16</v>
      </c>
      <c r="O9193" s="1">
        <v>63.2</v>
      </c>
      <c r="P9193" s="1">
        <v>1.0</v>
      </c>
    </row>
    <row r="9194">
      <c r="A9194" s="1" t="s">
        <v>29</v>
      </c>
      <c r="B9194" s="1" t="s">
        <v>11624</v>
      </c>
      <c r="C9194" s="2" t="s">
        <v>11494</v>
      </c>
      <c r="D9194" s="1" t="s">
        <v>19</v>
      </c>
      <c r="E9194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9194" s="1" t="s">
        <v>388</v>
      </c>
      <c r="G9194" s="1" t="s">
        <v>389</v>
      </c>
      <c r="H9194" s="1" t="s">
        <v>390</v>
      </c>
      <c r="I9194" s="1" t="s">
        <v>16</v>
      </c>
      <c r="J9194" s="1" t="s">
        <v>23</v>
      </c>
      <c r="K9194" s="1" t="s">
        <v>16</v>
      </c>
      <c r="L9194" s="1" t="s">
        <v>16</v>
      </c>
      <c r="M9194" s="1" t="s">
        <v>16</v>
      </c>
      <c r="N9194" s="1" t="s">
        <v>16</v>
      </c>
      <c r="O9194" s="1">
        <v>63.2</v>
      </c>
      <c r="P9194" s="1">
        <v>1.0</v>
      </c>
    </row>
    <row r="9195">
      <c r="A9195" s="1" t="s">
        <v>29</v>
      </c>
      <c r="B9195" s="1" t="s">
        <v>11625</v>
      </c>
      <c r="C9195" s="2" t="s">
        <v>11494</v>
      </c>
      <c r="D9195" s="1" t="s">
        <v>19</v>
      </c>
      <c r="E9195" s="3" t="str">
        <f>HYPERLINK("https://fyndiq.se/produkt/0b0a4498022e4979/", "2-Pack Samsung Galaxy A12 - Härdat Glas 9H - Super Kvalitet 3D")</f>
        <v>2-Pack Samsung Galaxy A12 - Härdat Glas 9H - Super Kvalitet 3D</v>
      </c>
      <c r="F9195" s="1" t="s">
        <v>683</v>
      </c>
      <c r="G9195" s="1" t="s">
        <v>684</v>
      </c>
      <c r="H9195" s="1" t="s">
        <v>685</v>
      </c>
      <c r="I9195" s="1" t="s">
        <v>16</v>
      </c>
      <c r="J9195" s="1" t="s">
        <v>23</v>
      </c>
      <c r="K9195" s="1" t="s">
        <v>16</v>
      </c>
      <c r="L9195" s="1" t="s">
        <v>16</v>
      </c>
      <c r="M9195" s="1" t="s">
        <v>16</v>
      </c>
      <c r="N9195" s="1" t="s">
        <v>16</v>
      </c>
      <c r="O9195" s="1">
        <v>63.2</v>
      </c>
      <c r="P9195" s="1">
        <v>1.0</v>
      </c>
    </row>
    <row r="9196">
      <c r="A9196" s="1" t="s">
        <v>29</v>
      </c>
      <c r="B9196" s="1" t="s">
        <v>11626</v>
      </c>
      <c r="C9196" s="2" t="s">
        <v>11494</v>
      </c>
      <c r="D9196" s="1" t="s">
        <v>19</v>
      </c>
      <c r="E919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196" s="1" t="s">
        <v>729</v>
      </c>
      <c r="G9196" s="1" t="s">
        <v>730</v>
      </c>
      <c r="H9196" s="1" t="s">
        <v>731</v>
      </c>
      <c r="I9196" s="1" t="s">
        <v>16</v>
      </c>
      <c r="J9196" s="1" t="s">
        <v>23</v>
      </c>
      <c r="K9196" s="1" t="s">
        <v>16</v>
      </c>
      <c r="L9196" s="1" t="s">
        <v>16</v>
      </c>
      <c r="M9196" s="1" t="s">
        <v>16</v>
      </c>
      <c r="N9196" s="1" t="s">
        <v>16</v>
      </c>
      <c r="O9196" s="1">
        <v>63.2</v>
      </c>
      <c r="P9196" s="1">
        <v>1.0</v>
      </c>
    </row>
    <row r="9197">
      <c r="A9197" s="1" t="s">
        <v>29</v>
      </c>
      <c r="B9197" s="1" t="s">
        <v>11627</v>
      </c>
      <c r="C9197" s="2" t="s">
        <v>11494</v>
      </c>
      <c r="D9197" s="1" t="s">
        <v>19</v>
      </c>
      <c r="E9197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9197" s="1" t="s">
        <v>4240</v>
      </c>
      <c r="G9197" s="1" t="s">
        <v>4241</v>
      </c>
      <c r="H9197" s="1" t="s">
        <v>4242</v>
      </c>
      <c r="I9197" s="1" t="s">
        <v>16</v>
      </c>
      <c r="J9197" s="1" t="s">
        <v>23</v>
      </c>
      <c r="K9197" s="1" t="s">
        <v>16</v>
      </c>
      <c r="L9197" s="1" t="s">
        <v>16</v>
      </c>
      <c r="M9197" s="1" t="s">
        <v>16</v>
      </c>
      <c r="N9197" s="1" t="s">
        <v>16</v>
      </c>
      <c r="O9197" s="1">
        <v>63.2</v>
      </c>
      <c r="P9197" s="1">
        <v>1.0</v>
      </c>
    </row>
    <row r="9198">
      <c r="A9198" s="1" t="s">
        <v>29</v>
      </c>
      <c r="B9198" s="1" t="s">
        <v>11628</v>
      </c>
      <c r="C9198" s="2" t="s">
        <v>11494</v>
      </c>
      <c r="D9198" s="1" t="s">
        <v>19</v>
      </c>
      <c r="E919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198" s="1" t="s">
        <v>258</v>
      </c>
      <c r="G9198" s="1" t="s">
        <v>259</v>
      </c>
      <c r="H9198" s="1" t="s">
        <v>260</v>
      </c>
      <c r="I9198" s="1" t="s">
        <v>16</v>
      </c>
      <c r="J9198" s="1" t="s">
        <v>23</v>
      </c>
      <c r="K9198" s="1" t="s">
        <v>16</v>
      </c>
      <c r="L9198" s="1" t="s">
        <v>16</v>
      </c>
      <c r="M9198" s="1" t="s">
        <v>16</v>
      </c>
      <c r="N9198" s="1" t="s">
        <v>16</v>
      </c>
      <c r="O9198" s="1">
        <v>63.2</v>
      </c>
      <c r="P9198" s="1">
        <v>1.0</v>
      </c>
    </row>
    <row r="9199">
      <c r="A9199" s="1" t="s">
        <v>29</v>
      </c>
      <c r="B9199" s="1" t="s">
        <v>11629</v>
      </c>
      <c r="C9199" s="2" t="s">
        <v>11494</v>
      </c>
      <c r="D9199" s="1" t="s">
        <v>19</v>
      </c>
      <c r="E9199" s="3" t="str">
        <f t="shared" ref="E9199:E9200" si="222">HYPERLINK("https://fyndiq.se/produkt/1680a3aea19a4558/", "2-Pack Samsung S20 Skärmskydd - Härdat Glas 9H - Super kvalitet 3D")</f>
        <v>2-Pack Samsung S20 Skärmskydd - Härdat Glas 9H - Super kvalitet 3D</v>
      </c>
      <c r="F9199" s="1" t="s">
        <v>755</v>
      </c>
      <c r="G9199" s="1" t="s">
        <v>756</v>
      </c>
      <c r="H9199" s="1" t="s">
        <v>757</v>
      </c>
      <c r="I9199" s="1" t="s">
        <v>16</v>
      </c>
      <c r="J9199" s="1" t="s">
        <v>23</v>
      </c>
      <c r="K9199" s="1" t="s">
        <v>16</v>
      </c>
      <c r="L9199" s="1" t="s">
        <v>16</v>
      </c>
      <c r="M9199" s="1" t="s">
        <v>16</v>
      </c>
      <c r="N9199" s="1" t="s">
        <v>16</v>
      </c>
      <c r="O9199" s="1">
        <v>63.2</v>
      </c>
      <c r="P9199" s="1">
        <v>1.0</v>
      </c>
    </row>
    <row r="9200">
      <c r="A9200" s="1" t="s">
        <v>29</v>
      </c>
      <c r="B9200" s="1" t="s">
        <v>11630</v>
      </c>
      <c r="C9200" s="2" t="s">
        <v>11494</v>
      </c>
      <c r="D9200" s="1" t="s">
        <v>19</v>
      </c>
      <c r="E9200" s="3" t="str">
        <f t="shared" si="222"/>
        <v>2-Pack Samsung S20 Skärmskydd - Härdat Glas 9H - Super kvalitet 3D</v>
      </c>
      <c r="F9200" s="1" t="s">
        <v>755</v>
      </c>
      <c r="G9200" s="1" t="s">
        <v>756</v>
      </c>
      <c r="H9200" s="1" t="s">
        <v>757</v>
      </c>
      <c r="I9200" s="1" t="s">
        <v>16</v>
      </c>
      <c r="J9200" s="1" t="s">
        <v>23</v>
      </c>
      <c r="K9200" s="1" t="s">
        <v>16</v>
      </c>
      <c r="L9200" s="1" t="s">
        <v>16</v>
      </c>
      <c r="M9200" s="1" t="s">
        <v>16</v>
      </c>
      <c r="N9200" s="1" t="s">
        <v>16</v>
      </c>
      <c r="O9200" s="1">
        <v>63.2</v>
      </c>
      <c r="P9200" s="1">
        <v>1.0</v>
      </c>
    </row>
    <row r="9201">
      <c r="A9201" s="1" t="s">
        <v>29</v>
      </c>
      <c r="B9201" s="1" t="s">
        <v>11631</v>
      </c>
      <c r="C9201" s="2" t="s">
        <v>11494</v>
      </c>
      <c r="D9201" s="1" t="s">
        <v>19</v>
      </c>
      <c r="E920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201" s="1" t="s">
        <v>760</v>
      </c>
      <c r="G9201" s="1" t="s">
        <v>761</v>
      </c>
      <c r="H9201" s="1" t="s">
        <v>762</v>
      </c>
      <c r="I9201" s="1" t="s">
        <v>16</v>
      </c>
      <c r="J9201" s="1" t="s">
        <v>23</v>
      </c>
      <c r="K9201" s="1" t="s">
        <v>16</v>
      </c>
      <c r="L9201" s="1" t="s">
        <v>16</v>
      </c>
      <c r="M9201" s="1" t="s">
        <v>16</v>
      </c>
      <c r="N9201" s="1" t="s">
        <v>16</v>
      </c>
      <c r="O9201" s="1">
        <v>63.2</v>
      </c>
      <c r="P9201" s="1">
        <v>1.0</v>
      </c>
    </row>
    <row r="9202">
      <c r="A9202" s="1" t="s">
        <v>29</v>
      </c>
      <c r="B9202" s="1" t="s">
        <v>11632</v>
      </c>
      <c r="C9202" s="2" t="s">
        <v>11494</v>
      </c>
      <c r="D9202" s="1" t="s">
        <v>19</v>
      </c>
      <c r="E9202" s="3" t="str">
        <f>HYPERLINK("https://fyndiq.se/produkt/c398466bf0524e85/", "2-Pack Samsung S23 - 9H Härdat Glass - 3D Super Kvalitet Skärmskydd")</f>
        <v>2-Pack Samsung S23 - 9H Härdat Glass - 3D Super Kvalitet Skärmskydd</v>
      </c>
      <c r="F9202" s="1" t="s">
        <v>1365</v>
      </c>
      <c r="G9202" s="1" t="s">
        <v>1366</v>
      </c>
      <c r="H9202" s="1" t="s">
        <v>1367</v>
      </c>
      <c r="I9202" s="1" t="s">
        <v>16</v>
      </c>
      <c r="J9202" s="1" t="s">
        <v>23</v>
      </c>
      <c r="K9202" s="1" t="s">
        <v>16</v>
      </c>
      <c r="L9202" s="1" t="s">
        <v>16</v>
      </c>
      <c r="M9202" s="1" t="s">
        <v>16</v>
      </c>
      <c r="N9202" s="1" t="s">
        <v>16</v>
      </c>
      <c r="O9202" s="1">
        <v>63.2</v>
      </c>
      <c r="P9202" s="1">
        <v>1.0</v>
      </c>
    </row>
    <row r="9203">
      <c r="A9203" s="1" t="s">
        <v>29</v>
      </c>
      <c r="B9203" s="1" t="s">
        <v>11633</v>
      </c>
      <c r="C9203" s="2" t="s">
        <v>11494</v>
      </c>
      <c r="D9203" s="1" t="s">
        <v>19</v>
      </c>
      <c r="E9203" s="3" t="str">
        <f>HYPERLINK("https://fyndiq.se/produkt/ac4c264f1c9a4420/", "Samsung Galaxy S20 5G - Härdat glas 9H-Super kvalitet 3D")</f>
        <v>Samsung Galaxy S20 5G - Härdat glas 9H-Super kvalitet 3D</v>
      </c>
      <c r="F9203" s="1" t="s">
        <v>937</v>
      </c>
      <c r="G9203" s="1" t="s">
        <v>938</v>
      </c>
      <c r="H9203" s="1" t="s">
        <v>939</v>
      </c>
      <c r="I9203" s="1" t="s">
        <v>16</v>
      </c>
      <c r="J9203" s="1" t="s">
        <v>23</v>
      </c>
      <c r="K9203" s="1" t="s">
        <v>16</v>
      </c>
      <c r="L9203" s="1" t="s">
        <v>16</v>
      </c>
      <c r="M9203" s="1" t="s">
        <v>16</v>
      </c>
      <c r="N9203" s="1" t="s">
        <v>16</v>
      </c>
      <c r="O9203" s="1">
        <v>63.2</v>
      </c>
      <c r="P9203" s="1">
        <v>1.0</v>
      </c>
    </row>
    <row r="9204">
      <c r="A9204" s="1" t="s">
        <v>29</v>
      </c>
      <c r="B9204" s="1" t="s">
        <v>11634</v>
      </c>
      <c r="C9204" s="2" t="s">
        <v>11494</v>
      </c>
      <c r="D9204" s="1" t="s">
        <v>19</v>
      </c>
      <c r="E920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9204" s="1" t="s">
        <v>665</v>
      </c>
      <c r="G9204" s="1" t="s">
        <v>666</v>
      </c>
      <c r="H9204" s="1" t="s">
        <v>667</v>
      </c>
      <c r="I9204" s="1" t="s">
        <v>16</v>
      </c>
      <c r="J9204" s="1" t="s">
        <v>23</v>
      </c>
      <c r="K9204" s="1" t="s">
        <v>16</v>
      </c>
      <c r="L9204" s="1" t="s">
        <v>16</v>
      </c>
      <c r="M9204" s="1" t="s">
        <v>16</v>
      </c>
      <c r="N9204" s="1" t="s">
        <v>16</v>
      </c>
      <c r="O9204" s="1">
        <v>63.2</v>
      </c>
      <c r="P9204" s="1">
        <v>1.0</v>
      </c>
    </row>
    <row r="9205">
      <c r="A9205" s="1" t="s">
        <v>29</v>
      </c>
      <c r="B9205" s="1" t="s">
        <v>11635</v>
      </c>
      <c r="C9205" s="2" t="s">
        <v>11636</v>
      </c>
      <c r="D9205" s="1" t="s">
        <v>19</v>
      </c>
      <c r="E9205" s="3" t="str">
        <f>HYPERLINK("https://fyndiq.se/produkt/4c175ce77fca4f3f/", "Skärmskydd Iphone 13 Pro - Härdat glas 9H - Hög kvalitet")</f>
        <v>Skärmskydd Iphone 13 Pro - Härdat glas 9H - Hög kvalitet</v>
      </c>
      <c r="F9205" s="1" t="s">
        <v>5741</v>
      </c>
      <c r="G9205" s="1" t="s">
        <v>5742</v>
      </c>
      <c r="H9205" s="1" t="s">
        <v>5743</v>
      </c>
      <c r="I9205" s="1" t="s">
        <v>16</v>
      </c>
      <c r="J9205" s="1" t="s">
        <v>23</v>
      </c>
      <c r="K9205" s="1" t="s">
        <v>16</v>
      </c>
      <c r="L9205" s="1" t="s">
        <v>16</v>
      </c>
      <c r="M9205" s="1" t="s">
        <v>16</v>
      </c>
      <c r="N9205" s="1" t="s">
        <v>16</v>
      </c>
      <c r="O9205" s="1">
        <v>39.2</v>
      </c>
      <c r="P9205" s="1">
        <v>1.0</v>
      </c>
    </row>
    <row r="9206">
      <c r="A9206" s="1" t="s">
        <v>29</v>
      </c>
      <c r="B9206" s="1" t="s">
        <v>11637</v>
      </c>
      <c r="C9206" s="2" t="s">
        <v>11636</v>
      </c>
      <c r="D9206" s="1" t="s">
        <v>19</v>
      </c>
      <c r="E9206" s="3" t="str">
        <f>HYPERLINK("https://fyndiq.se/produkt/fc10ffae13984bd5/", "2 Pack Samsung Galaxy A20e - Härdat Glas 9H - Super Kvalitet 3D")</f>
        <v>2 Pack Samsung Galaxy A20e - Härdat Glas 9H - Super Kvalitet 3D</v>
      </c>
      <c r="F9206" s="1" t="s">
        <v>904</v>
      </c>
      <c r="G9206" s="1" t="s">
        <v>905</v>
      </c>
      <c r="H9206" s="1" t="s">
        <v>906</v>
      </c>
      <c r="I9206" s="1" t="s">
        <v>16</v>
      </c>
      <c r="J9206" s="1" t="s">
        <v>23</v>
      </c>
      <c r="K9206" s="1" t="s">
        <v>16</v>
      </c>
      <c r="L9206" s="1" t="s">
        <v>16</v>
      </c>
      <c r="M9206" s="1" t="s">
        <v>16</v>
      </c>
      <c r="N9206" s="1" t="s">
        <v>16</v>
      </c>
      <c r="O9206" s="1">
        <v>63.2</v>
      </c>
      <c r="P9206" s="1">
        <v>1.0</v>
      </c>
    </row>
    <row r="9207">
      <c r="A9207" s="1" t="s">
        <v>29</v>
      </c>
      <c r="B9207" s="1" t="s">
        <v>11638</v>
      </c>
      <c r="C9207" s="2" t="s">
        <v>11636</v>
      </c>
      <c r="D9207" s="1" t="s">
        <v>19</v>
      </c>
      <c r="E920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207" s="1" t="s">
        <v>813</v>
      </c>
      <c r="G9207" s="1" t="s">
        <v>814</v>
      </c>
      <c r="H9207" s="1" t="s">
        <v>815</v>
      </c>
      <c r="I9207" s="1" t="s">
        <v>16</v>
      </c>
      <c r="J9207" s="1" t="s">
        <v>23</v>
      </c>
      <c r="K9207" s="1" t="s">
        <v>16</v>
      </c>
      <c r="L9207" s="1" t="s">
        <v>16</v>
      </c>
      <c r="M9207" s="1" t="s">
        <v>16</v>
      </c>
      <c r="N9207" s="1" t="s">
        <v>16</v>
      </c>
      <c r="O9207" s="1">
        <v>63.2</v>
      </c>
      <c r="P9207" s="1">
        <v>1.0</v>
      </c>
    </row>
    <row r="9208">
      <c r="A9208" s="1" t="s">
        <v>29</v>
      </c>
      <c r="B9208" s="1" t="s">
        <v>11639</v>
      </c>
      <c r="C9208" s="2" t="s">
        <v>11636</v>
      </c>
      <c r="D9208" s="1" t="s">
        <v>19</v>
      </c>
      <c r="E9208" s="3" t="str">
        <f>HYPERLINK("https://fyndiq.se/produkt/406117b60bf241a0/", "2-Pack Samsung Galaxy S9 - Härdat glas 9H - Super kvalitet 3D")</f>
        <v>2-Pack Samsung Galaxy S9 - Härdat glas 9H - Super kvalitet 3D</v>
      </c>
      <c r="F9208" s="1" t="s">
        <v>228</v>
      </c>
      <c r="G9208" s="1" t="s">
        <v>229</v>
      </c>
      <c r="H9208" s="1" t="s">
        <v>230</v>
      </c>
      <c r="I9208" s="1" t="s">
        <v>16</v>
      </c>
      <c r="J9208" s="1" t="s">
        <v>23</v>
      </c>
      <c r="K9208" s="1" t="s">
        <v>16</v>
      </c>
      <c r="L9208" s="1" t="s">
        <v>16</v>
      </c>
      <c r="M9208" s="1" t="s">
        <v>16</v>
      </c>
      <c r="N9208" s="1" t="s">
        <v>16</v>
      </c>
      <c r="O9208" s="1">
        <v>63.2</v>
      </c>
      <c r="P9208" s="1">
        <v>1.0</v>
      </c>
    </row>
    <row r="9209">
      <c r="A9209" s="1" t="s">
        <v>29</v>
      </c>
      <c r="B9209" s="1" t="s">
        <v>11640</v>
      </c>
      <c r="C9209" s="2" t="s">
        <v>11636</v>
      </c>
      <c r="D9209" s="1" t="s">
        <v>19</v>
      </c>
      <c r="E9209" s="3" t="str">
        <f>HYPERLINK("https://fyndiq.se/produkt/d797b2d066ca471c/", "2-Pack Apple Watch 44mm – Härdat glas 9H – Super kvalitet 3D")</f>
        <v>2-Pack Apple Watch 44mm – Härdat glas 9H – Super kvalitet 3D</v>
      </c>
      <c r="F9209" s="1" t="s">
        <v>1392</v>
      </c>
      <c r="G9209" s="1" t="s">
        <v>1393</v>
      </c>
      <c r="H9209" s="1" t="s">
        <v>1394</v>
      </c>
      <c r="I9209" s="1" t="s">
        <v>16</v>
      </c>
      <c r="J9209" s="1" t="s">
        <v>23</v>
      </c>
      <c r="K9209" s="1" t="s">
        <v>16</v>
      </c>
      <c r="L9209" s="1" t="s">
        <v>16</v>
      </c>
      <c r="M9209" s="1" t="s">
        <v>16</v>
      </c>
      <c r="N9209" s="1" t="s">
        <v>16</v>
      </c>
      <c r="O9209" s="1">
        <v>55.2</v>
      </c>
      <c r="P9209" s="1">
        <v>1.0</v>
      </c>
    </row>
    <row r="9210">
      <c r="A9210" s="1" t="s">
        <v>29</v>
      </c>
      <c r="B9210" s="1" t="s">
        <v>11641</v>
      </c>
      <c r="C9210" s="2" t="s">
        <v>11636</v>
      </c>
      <c r="D9210" s="1" t="s">
        <v>19</v>
      </c>
      <c r="E9210" s="3" t="str">
        <f>HYPERLINK("https://fyndiq.se/produkt/ef10e4ba492c46df/", "2-Pack Samsung S23 FE 5G - 9H Härdat Glass - Super Kvalitet 3D")</f>
        <v>2-Pack Samsung S23 FE 5G - 9H Härdat Glass - Super Kvalitet 3D</v>
      </c>
      <c r="F9210" s="1" t="s">
        <v>2521</v>
      </c>
      <c r="G9210" s="1" t="s">
        <v>2522</v>
      </c>
      <c r="H9210" s="1" t="s">
        <v>2523</v>
      </c>
      <c r="I9210" s="1" t="s">
        <v>16</v>
      </c>
      <c r="J9210" s="1" t="s">
        <v>23</v>
      </c>
      <c r="K9210" s="1" t="s">
        <v>16</v>
      </c>
      <c r="L9210" s="1" t="s">
        <v>16</v>
      </c>
      <c r="M9210" s="1" t="s">
        <v>16</v>
      </c>
      <c r="N9210" s="1" t="s">
        <v>16</v>
      </c>
      <c r="O9210" s="1">
        <v>63.2</v>
      </c>
      <c r="P9210" s="1">
        <v>1.0</v>
      </c>
    </row>
    <row r="9211">
      <c r="A9211" s="1" t="s">
        <v>29</v>
      </c>
      <c r="B9211" s="1" t="s">
        <v>11642</v>
      </c>
      <c r="C9211" s="2" t="s">
        <v>11636</v>
      </c>
      <c r="D9211" s="1" t="s">
        <v>19</v>
      </c>
      <c r="E921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211" s="1" t="s">
        <v>813</v>
      </c>
      <c r="G9211" s="1" t="s">
        <v>814</v>
      </c>
      <c r="H9211" s="1" t="s">
        <v>815</v>
      </c>
      <c r="I9211" s="1" t="s">
        <v>16</v>
      </c>
      <c r="J9211" s="1" t="s">
        <v>23</v>
      </c>
      <c r="K9211" s="1" t="s">
        <v>16</v>
      </c>
      <c r="L9211" s="1" t="s">
        <v>16</v>
      </c>
      <c r="M9211" s="1" t="s">
        <v>16</v>
      </c>
      <c r="N9211" s="1" t="s">
        <v>16</v>
      </c>
      <c r="O9211" s="1">
        <v>63.2</v>
      </c>
      <c r="P9211" s="1">
        <v>1.0</v>
      </c>
    </row>
    <row r="9212">
      <c r="A9212" s="1" t="s">
        <v>29</v>
      </c>
      <c r="B9212" s="1" t="s">
        <v>11643</v>
      </c>
      <c r="C9212" s="2" t="s">
        <v>11636</v>
      </c>
      <c r="D9212" s="1" t="s">
        <v>19</v>
      </c>
      <c r="E9212" s="3" t="str">
        <f>HYPERLINK("https://fyndiq.se/produkt/cc43d01c37a84f4a/", "Samsung Galaxy S20 FE - Härdat glas 9H - Super kvalitet 3D")</f>
        <v>Samsung Galaxy S20 FE - Härdat glas 9H - Super kvalitet 3D</v>
      </c>
      <c r="F9212" s="1" t="s">
        <v>827</v>
      </c>
      <c r="G9212" s="1" t="s">
        <v>828</v>
      </c>
      <c r="H9212" s="1" t="s">
        <v>829</v>
      </c>
      <c r="I9212" s="1" t="s">
        <v>16</v>
      </c>
      <c r="J9212" s="1" t="s">
        <v>23</v>
      </c>
      <c r="K9212" s="1" t="s">
        <v>16</v>
      </c>
      <c r="L9212" s="1" t="s">
        <v>16</v>
      </c>
      <c r="M9212" s="1" t="s">
        <v>16</v>
      </c>
      <c r="N9212" s="1" t="s">
        <v>16</v>
      </c>
      <c r="O9212" s="1">
        <v>55.2</v>
      </c>
      <c r="P9212" s="1">
        <v>1.0</v>
      </c>
    </row>
    <row r="9213">
      <c r="A9213" s="1" t="s">
        <v>29</v>
      </c>
      <c r="B9213" s="1" t="s">
        <v>11644</v>
      </c>
      <c r="C9213" s="2" t="s">
        <v>11636</v>
      </c>
      <c r="D9213" s="1" t="s">
        <v>19</v>
      </c>
      <c r="E9213" s="3" t="str">
        <f>HYPERLINK("https://fyndiq.se/produkt/d797b2d066ca471c/", "2-Pack Apple Watch 44mm – Härdat glas 9H – Super kvalitet 3D")</f>
        <v>2-Pack Apple Watch 44mm – Härdat glas 9H – Super kvalitet 3D</v>
      </c>
      <c r="F9213" s="1" t="s">
        <v>1392</v>
      </c>
      <c r="G9213" s="1" t="s">
        <v>1393</v>
      </c>
      <c r="H9213" s="1" t="s">
        <v>1394</v>
      </c>
      <c r="I9213" s="1" t="s">
        <v>16</v>
      </c>
      <c r="J9213" s="1" t="s">
        <v>23</v>
      </c>
      <c r="K9213" s="1" t="s">
        <v>16</v>
      </c>
      <c r="L9213" s="1" t="s">
        <v>16</v>
      </c>
      <c r="M9213" s="1" t="s">
        <v>16</v>
      </c>
      <c r="N9213" s="1" t="s">
        <v>16</v>
      </c>
      <c r="O9213" s="1">
        <v>55.2</v>
      </c>
      <c r="P9213" s="1">
        <v>1.0</v>
      </c>
    </row>
    <row r="9214">
      <c r="A9214" s="1" t="s">
        <v>29</v>
      </c>
      <c r="B9214" s="1" t="s">
        <v>11645</v>
      </c>
      <c r="C9214" s="2" t="s">
        <v>11636</v>
      </c>
      <c r="D9214" s="1" t="s">
        <v>19</v>
      </c>
      <c r="E9214" s="3" t="str">
        <f>HYPERLINK("https://fyndiq.se/produkt/ea23c3b28bc94993/", "2-Pack Samsung A13 Skärmskydd - Härdat Glas 9H - Super kvalitet 3D")</f>
        <v>2-Pack Samsung A13 Skärmskydd - Härdat Glas 9H - Super kvalitet 3D</v>
      </c>
      <c r="F9214" s="1" t="s">
        <v>2569</v>
      </c>
      <c r="G9214" s="1" t="s">
        <v>2570</v>
      </c>
      <c r="H9214" s="1" t="s">
        <v>2571</v>
      </c>
      <c r="I9214" s="1" t="s">
        <v>16</v>
      </c>
      <c r="J9214" s="1" t="s">
        <v>23</v>
      </c>
      <c r="K9214" s="1" t="s">
        <v>16</v>
      </c>
      <c r="L9214" s="1" t="s">
        <v>16</v>
      </c>
      <c r="M9214" s="1" t="s">
        <v>16</v>
      </c>
      <c r="N9214" s="1" t="s">
        <v>16</v>
      </c>
      <c r="O9214" s="1">
        <v>63.2</v>
      </c>
      <c r="P9214" s="1">
        <v>1.0</v>
      </c>
    </row>
    <row r="9215">
      <c r="A9215" s="1" t="s">
        <v>29</v>
      </c>
      <c r="B9215" s="1" t="s">
        <v>11646</v>
      </c>
      <c r="C9215" s="2" t="s">
        <v>11636</v>
      </c>
      <c r="D9215" s="1" t="s">
        <v>19</v>
      </c>
      <c r="E921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215" s="1" t="s">
        <v>813</v>
      </c>
      <c r="G9215" s="1" t="s">
        <v>814</v>
      </c>
      <c r="H9215" s="1" t="s">
        <v>815</v>
      </c>
      <c r="I9215" s="1" t="s">
        <v>16</v>
      </c>
      <c r="J9215" s="1" t="s">
        <v>23</v>
      </c>
      <c r="K9215" s="1" t="s">
        <v>16</v>
      </c>
      <c r="L9215" s="1" t="s">
        <v>16</v>
      </c>
      <c r="M9215" s="1" t="s">
        <v>16</v>
      </c>
      <c r="N9215" s="1" t="s">
        <v>16</v>
      </c>
      <c r="O9215" s="1">
        <v>63.2</v>
      </c>
      <c r="P9215" s="1">
        <v>1.0</v>
      </c>
    </row>
    <row r="9216">
      <c r="A9216" s="1" t="s">
        <v>29</v>
      </c>
      <c r="B9216" s="1" t="s">
        <v>11647</v>
      </c>
      <c r="C9216" s="2" t="s">
        <v>11636</v>
      </c>
      <c r="D9216" s="1" t="s">
        <v>19</v>
      </c>
      <c r="E9216" s="3" t="str">
        <f>HYPERLINK("https://fyndiq.se/produkt/406117b60bf241a0/", "2-Pack Samsung Galaxy S9 - Härdat glas 9H - Super kvalitet 3D")</f>
        <v>2-Pack Samsung Galaxy S9 - Härdat glas 9H - Super kvalitet 3D</v>
      </c>
      <c r="F9216" s="1" t="s">
        <v>228</v>
      </c>
      <c r="G9216" s="1" t="s">
        <v>229</v>
      </c>
      <c r="H9216" s="1" t="s">
        <v>230</v>
      </c>
      <c r="I9216" s="1" t="s">
        <v>16</v>
      </c>
      <c r="J9216" s="1" t="s">
        <v>23</v>
      </c>
      <c r="K9216" s="1" t="s">
        <v>16</v>
      </c>
      <c r="L9216" s="1" t="s">
        <v>16</v>
      </c>
      <c r="M9216" s="1" t="s">
        <v>16</v>
      </c>
      <c r="N9216" s="1" t="s">
        <v>16</v>
      </c>
      <c r="O9216" s="1">
        <v>63.2</v>
      </c>
      <c r="P9216" s="1">
        <v>1.0</v>
      </c>
    </row>
    <row r="9217">
      <c r="A9217" s="1" t="s">
        <v>29</v>
      </c>
      <c r="B9217" s="1" t="s">
        <v>11648</v>
      </c>
      <c r="C9217" s="2" t="s">
        <v>11636</v>
      </c>
      <c r="D9217" s="1" t="s">
        <v>19</v>
      </c>
      <c r="E921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217" s="1" t="s">
        <v>813</v>
      </c>
      <c r="G9217" s="1" t="s">
        <v>814</v>
      </c>
      <c r="H9217" s="1" t="s">
        <v>815</v>
      </c>
      <c r="I9217" s="1" t="s">
        <v>16</v>
      </c>
      <c r="J9217" s="1" t="s">
        <v>23</v>
      </c>
      <c r="K9217" s="1" t="s">
        <v>16</v>
      </c>
      <c r="L9217" s="1" t="s">
        <v>16</v>
      </c>
      <c r="M9217" s="1" t="s">
        <v>16</v>
      </c>
      <c r="N9217" s="1" t="s">
        <v>16</v>
      </c>
      <c r="O9217" s="1">
        <v>63.2</v>
      </c>
      <c r="P9217" s="1">
        <v>1.0</v>
      </c>
    </row>
    <row r="9218">
      <c r="A9218" s="1" t="s">
        <v>29</v>
      </c>
      <c r="B9218" s="1" t="s">
        <v>11649</v>
      </c>
      <c r="C9218" s="2" t="s">
        <v>11636</v>
      </c>
      <c r="D9218" s="1" t="s">
        <v>19</v>
      </c>
      <c r="E921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218" s="1" t="s">
        <v>51</v>
      </c>
      <c r="G9218" s="1" t="s">
        <v>52</v>
      </c>
      <c r="H9218" s="1" t="s">
        <v>53</v>
      </c>
      <c r="I9218" s="1" t="s">
        <v>1311</v>
      </c>
      <c r="J9218" s="1" t="s">
        <v>9</v>
      </c>
      <c r="K9218" s="2" t="s">
        <v>10603</v>
      </c>
      <c r="L9218" s="1" t="s">
        <v>2650</v>
      </c>
      <c r="M9218" s="1" t="s">
        <v>16</v>
      </c>
      <c r="N9218" s="1" t="s">
        <v>16</v>
      </c>
      <c r="O9218" s="1">
        <v>87.2</v>
      </c>
      <c r="P9218" s="1">
        <v>1.0</v>
      </c>
    </row>
    <row r="9219">
      <c r="A9219" s="1" t="s">
        <v>29</v>
      </c>
      <c r="B9219" s="1" t="s">
        <v>11650</v>
      </c>
      <c r="C9219" s="2" t="s">
        <v>11636</v>
      </c>
      <c r="D9219" s="1" t="s">
        <v>19</v>
      </c>
      <c r="E921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219" s="1" t="s">
        <v>813</v>
      </c>
      <c r="G9219" s="1" t="s">
        <v>814</v>
      </c>
      <c r="H9219" s="1" t="s">
        <v>815</v>
      </c>
      <c r="I9219" s="1" t="s">
        <v>16</v>
      </c>
      <c r="J9219" s="1" t="s">
        <v>23</v>
      </c>
      <c r="K9219" s="1" t="s">
        <v>16</v>
      </c>
      <c r="L9219" s="1" t="s">
        <v>16</v>
      </c>
      <c r="M9219" s="1" t="s">
        <v>16</v>
      </c>
      <c r="N9219" s="1" t="s">
        <v>16</v>
      </c>
      <c r="O9219" s="1">
        <v>63.2</v>
      </c>
      <c r="P9219" s="1">
        <v>1.0</v>
      </c>
    </row>
    <row r="9220">
      <c r="A9220" s="1" t="s">
        <v>29</v>
      </c>
      <c r="B9220" s="1" t="s">
        <v>11651</v>
      </c>
      <c r="C9220" s="2" t="s">
        <v>11636</v>
      </c>
      <c r="D9220" s="1" t="s">
        <v>19</v>
      </c>
      <c r="E9220" s="3" t="str">
        <f>HYPERLINK("https://fyndiq.se/produkt/ef10e4ba492c46df/", "2-Pack Samsung S23 FE 5G - 9H Härdat Glass - Super Kvalitet 3D")</f>
        <v>2-Pack Samsung S23 FE 5G - 9H Härdat Glass - Super Kvalitet 3D</v>
      </c>
      <c r="F9220" s="1" t="s">
        <v>2521</v>
      </c>
      <c r="G9220" s="1" t="s">
        <v>2522</v>
      </c>
      <c r="H9220" s="1" t="s">
        <v>2523</v>
      </c>
      <c r="I9220" s="1" t="s">
        <v>16</v>
      </c>
      <c r="J9220" s="1" t="s">
        <v>23</v>
      </c>
      <c r="K9220" s="1" t="s">
        <v>16</v>
      </c>
      <c r="L9220" s="1" t="s">
        <v>16</v>
      </c>
      <c r="M9220" s="1" t="s">
        <v>16</v>
      </c>
      <c r="N9220" s="1" t="s">
        <v>16</v>
      </c>
      <c r="O9220" s="1">
        <v>63.2</v>
      </c>
      <c r="P9220" s="1">
        <v>1.0</v>
      </c>
    </row>
    <row r="9221">
      <c r="A9221" s="1" t="s">
        <v>29</v>
      </c>
      <c r="B9221" s="1" t="s">
        <v>11652</v>
      </c>
      <c r="C9221" s="2" t="s">
        <v>11636</v>
      </c>
      <c r="D9221" s="1" t="s">
        <v>19</v>
      </c>
      <c r="E9221" s="3" t="str">
        <f>HYPERLINK("https://fyndiq.se/produkt/f15f4561a5ef4294/", "2-Pack Motorola Edge 40 - Härdat Glas 9H -Super kvalitet 3D Skärmskydd")</f>
        <v>2-Pack Motorola Edge 40 - Härdat Glas 9H -Super kvalitet 3D Skärmskydd</v>
      </c>
      <c r="F9221" s="1" t="s">
        <v>1234</v>
      </c>
      <c r="G9221" s="1" t="s">
        <v>1235</v>
      </c>
      <c r="H9221" s="1" t="s">
        <v>1236</v>
      </c>
      <c r="I9221" s="1" t="s">
        <v>16</v>
      </c>
      <c r="J9221" s="1" t="s">
        <v>23</v>
      </c>
      <c r="K9221" s="1" t="s">
        <v>16</v>
      </c>
      <c r="L9221" s="1" t="s">
        <v>16</v>
      </c>
      <c r="M9221" s="1" t="s">
        <v>16</v>
      </c>
      <c r="N9221" s="1" t="s">
        <v>16</v>
      </c>
      <c r="O9221" s="1">
        <v>71.2</v>
      </c>
      <c r="P9221" s="1">
        <v>1.0</v>
      </c>
    </row>
    <row r="9222">
      <c r="A9222" s="1" t="s">
        <v>29</v>
      </c>
      <c r="B9222" s="1" t="s">
        <v>11653</v>
      </c>
      <c r="C9222" s="2" t="s">
        <v>11636</v>
      </c>
      <c r="D9222" s="1" t="s">
        <v>19</v>
      </c>
      <c r="E9222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222" s="1" t="s">
        <v>539</v>
      </c>
      <c r="G9222" s="1" t="s">
        <v>540</v>
      </c>
      <c r="H9222" s="1" t="s">
        <v>541</v>
      </c>
      <c r="I9222" s="1" t="s">
        <v>16</v>
      </c>
      <c r="J9222" s="1" t="s">
        <v>23</v>
      </c>
      <c r="K9222" s="1" t="s">
        <v>16</v>
      </c>
      <c r="L9222" s="1" t="s">
        <v>16</v>
      </c>
      <c r="M9222" s="1" t="s">
        <v>16</v>
      </c>
      <c r="N9222" s="1" t="s">
        <v>16</v>
      </c>
      <c r="O9222" s="1">
        <v>79.2</v>
      </c>
      <c r="P9222" s="1">
        <v>1.0</v>
      </c>
    </row>
    <row r="9223">
      <c r="A9223" s="1" t="s">
        <v>29</v>
      </c>
      <c r="B9223" s="1" t="s">
        <v>11654</v>
      </c>
      <c r="C9223" s="2" t="s">
        <v>11636</v>
      </c>
      <c r="D9223" s="1" t="s">
        <v>19</v>
      </c>
      <c r="E922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223" s="1" t="s">
        <v>722</v>
      </c>
      <c r="G9223" s="1" t="s">
        <v>723</v>
      </c>
      <c r="H9223" s="1" t="s">
        <v>724</v>
      </c>
      <c r="I9223" s="1" t="s">
        <v>16</v>
      </c>
      <c r="J9223" s="1" t="s">
        <v>23</v>
      </c>
      <c r="K9223" s="1" t="s">
        <v>16</v>
      </c>
      <c r="L9223" s="1" t="s">
        <v>16</v>
      </c>
      <c r="M9223" s="1" t="s">
        <v>16</v>
      </c>
      <c r="N9223" s="1" t="s">
        <v>16</v>
      </c>
      <c r="O9223" s="1">
        <v>79.2</v>
      </c>
      <c r="P9223" s="1">
        <v>1.0</v>
      </c>
    </row>
    <row r="9224">
      <c r="A9224" s="1" t="s">
        <v>29</v>
      </c>
      <c r="B9224" s="1" t="s">
        <v>11655</v>
      </c>
      <c r="C9224" s="2" t="s">
        <v>11636</v>
      </c>
      <c r="D9224" s="1" t="s">
        <v>19</v>
      </c>
      <c r="E9224" s="3" t="str">
        <f>HYPERLINK("https://fyndiq.se/produkt/7f14e739962c4877/", "Skärmskydd Huawei P30, 3D härdat glas, bubbelfri, hög kvalitet.")</f>
        <v>Skärmskydd Huawei P30, 3D härdat glas, bubbelfri, hög kvalitet.</v>
      </c>
      <c r="F9224" s="1" t="s">
        <v>3346</v>
      </c>
      <c r="G9224" s="1" t="s">
        <v>3347</v>
      </c>
      <c r="H9224" s="1" t="s">
        <v>3348</v>
      </c>
      <c r="I9224" s="1" t="s">
        <v>16</v>
      </c>
      <c r="J9224" s="1" t="s">
        <v>23</v>
      </c>
      <c r="K9224" s="1" t="s">
        <v>16</v>
      </c>
      <c r="L9224" s="1" t="s">
        <v>16</v>
      </c>
      <c r="M9224" s="1" t="s">
        <v>16</v>
      </c>
      <c r="N9224" s="1" t="s">
        <v>16</v>
      </c>
      <c r="O9224" s="1">
        <v>55.2</v>
      </c>
      <c r="P9224" s="1">
        <v>1.0</v>
      </c>
    </row>
    <row r="9225">
      <c r="A9225" s="1" t="s">
        <v>29</v>
      </c>
      <c r="B9225" s="1" t="s">
        <v>11656</v>
      </c>
      <c r="C9225" s="2" t="s">
        <v>11636</v>
      </c>
      <c r="D9225" s="1" t="s">
        <v>19</v>
      </c>
      <c r="E9225" s="3" t="str">
        <f>HYPERLINK("https://fyndiq.se/produkt/71c054dfb7cb4551/", "2 Pack iPhone 8 Plus Vit - Härdat Glas 9H - Super Kvalitet 3D")</f>
        <v>2 Pack iPhone 8 Plus Vit - Härdat Glas 9H - Super Kvalitet 3D</v>
      </c>
      <c r="F9225" s="1" t="s">
        <v>1369</v>
      </c>
      <c r="G9225" s="1" t="s">
        <v>1370</v>
      </c>
      <c r="H9225" s="1" t="s">
        <v>1371</v>
      </c>
      <c r="I9225" s="1" t="s">
        <v>16</v>
      </c>
      <c r="J9225" s="1" t="s">
        <v>23</v>
      </c>
      <c r="K9225" s="1" t="s">
        <v>16</v>
      </c>
      <c r="L9225" s="1" t="s">
        <v>16</v>
      </c>
      <c r="M9225" s="1" t="s">
        <v>16</v>
      </c>
      <c r="N9225" s="1" t="s">
        <v>16</v>
      </c>
      <c r="O9225" s="1">
        <v>47.2</v>
      </c>
      <c r="P9225" s="1">
        <v>1.0</v>
      </c>
    </row>
    <row r="9226">
      <c r="A9226" s="1" t="s">
        <v>29</v>
      </c>
      <c r="B9226" s="1" t="s">
        <v>11657</v>
      </c>
      <c r="C9226" s="2" t="s">
        <v>11636</v>
      </c>
      <c r="D9226" s="1" t="s">
        <v>19</v>
      </c>
      <c r="E9226" s="3" t="str">
        <f>HYPERLINK("https://fyndiq.se/produkt/925ae49423884615/", "2-Pack Samsung S22 Ultra Skärmskydd &amp; 1-Pack linsskydd -9H GLAS")</f>
        <v>2-Pack Samsung S22 Ultra Skärmskydd &amp; 1-Pack linsskydd -9H GLAS</v>
      </c>
      <c r="F9226" s="1" t="s">
        <v>335</v>
      </c>
      <c r="G9226" s="1" t="s">
        <v>336</v>
      </c>
      <c r="H9226" s="1" t="s">
        <v>337</v>
      </c>
      <c r="I9226" s="1" t="s">
        <v>16</v>
      </c>
      <c r="J9226" s="1" t="s">
        <v>23</v>
      </c>
      <c r="K9226" s="1" t="s">
        <v>16</v>
      </c>
      <c r="L9226" s="1" t="s">
        <v>16</v>
      </c>
      <c r="M9226" s="1" t="s">
        <v>16</v>
      </c>
      <c r="N9226" s="1" t="s">
        <v>16</v>
      </c>
      <c r="O9226" s="1">
        <v>71.2</v>
      </c>
      <c r="P9226" s="1">
        <v>1.0</v>
      </c>
    </row>
    <row r="9227">
      <c r="A9227" s="1" t="s">
        <v>29</v>
      </c>
      <c r="B9227" s="1" t="s">
        <v>11658</v>
      </c>
      <c r="C9227" s="2" t="s">
        <v>11636</v>
      </c>
      <c r="D9227" s="1" t="s">
        <v>19</v>
      </c>
      <c r="E9227" s="3" t="str">
        <f>HYPERLINK("https://fyndiq.se/produkt/181bc7e07d8b44fc/", "Xiaomi 11 Lite 5G NE - Härdat Glas 9H - Super kvalitet 3D")</f>
        <v>Xiaomi 11 Lite 5G NE - Härdat Glas 9H - Super kvalitet 3D</v>
      </c>
      <c r="F9227" s="1" t="s">
        <v>4359</v>
      </c>
      <c r="G9227" s="1" t="s">
        <v>4360</v>
      </c>
      <c r="H9227" s="1" t="s">
        <v>4361</v>
      </c>
      <c r="I9227" s="1" t="s">
        <v>16</v>
      </c>
      <c r="J9227" s="1" t="s">
        <v>23</v>
      </c>
      <c r="K9227" s="1" t="s">
        <v>16</v>
      </c>
      <c r="L9227" s="1" t="s">
        <v>16</v>
      </c>
      <c r="M9227" s="1" t="s">
        <v>16</v>
      </c>
      <c r="N9227" s="1" t="s">
        <v>16</v>
      </c>
      <c r="O9227" s="1">
        <v>55.2</v>
      </c>
      <c r="P9227" s="1">
        <v>1.0</v>
      </c>
    </row>
    <row r="9228">
      <c r="A9228" s="1" t="s">
        <v>29</v>
      </c>
      <c r="B9228" s="1" t="s">
        <v>11659</v>
      </c>
      <c r="C9228" s="2" t="s">
        <v>11636</v>
      </c>
      <c r="D9228" s="1" t="s">
        <v>19</v>
      </c>
      <c r="E922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228" s="1" t="s">
        <v>51</v>
      </c>
      <c r="G9228" s="1" t="s">
        <v>52</v>
      </c>
      <c r="H9228" s="1" t="s">
        <v>53</v>
      </c>
      <c r="I9228" s="1" t="s">
        <v>16</v>
      </c>
      <c r="J9228" s="1" t="s">
        <v>23</v>
      </c>
      <c r="K9228" s="1" t="s">
        <v>16</v>
      </c>
      <c r="L9228" s="1" t="s">
        <v>16</v>
      </c>
      <c r="M9228" s="1" t="s">
        <v>16</v>
      </c>
      <c r="N9228" s="1" t="s">
        <v>16</v>
      </c>
      <c r="O9228" s="1">
        <v>87.2</v>
      </c>
      <c r="P9228" s="1">
        <v>1.0</v>
      </c>
    </row>
    <row r="9229">
      <c r="A9229" s="1" t="s">
        <v>29</v>
      </c>
      <c r="B9229" s="1" t="s">
        <v>11660</v>
      </c>
      <c r="C9229" s="2" t="s">
        <v>11636</v>
      </c>
      <c r="D9229" s="1" t="s">
        <v>19</v>
      </c>
      <c r="E922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229" s="1" t="s">
        <v>258</v>
      </c>
      <c r="G9229" s="1" t="s">
        <v>259</v>
      </c>
      <c r="H9229" s="1" t="s">
        <v>260</v>
      </c>
      <c r="I9229" s="1" t="s">
        <v>16</v>
      </c>
      <c r="J9229" s="1" t="s">
        <v>23</v>
      </c>
      <c r="K9229" s="1" t="s">
        <v>16</v>
      </c>
      <c r="L9229" s="1" t="s">
        <v>16</v>
      </c>
      <c r="M9229" s="1" t="s">
        <v>16</v>
      </c>
      <c r="N9229" s="1" t="s">
        <v>16</v>
      </c>
      <c r="O9229" s="1">
        <v>63.2</v>
      </c>
      <c r="P9229" s="1">
        <v>1.0</v>
      </c>
    </row>
    <row r="9230">
      <c r="A9230" s="1" t="s">
        <v>29</v>
      </c>
      <c r="B9230" s="1" t="s">
        <v>11661</v>
      </c>
      <c r="C9230" s="2" t="s">
        <v>11636</v>
      </c>
      <c r="D9230" s="1" t="s">
        <v>19</v>
      </c>
      <c r="E923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230" s="1" t="s">
        <v>760</v>
      </c>
      <c r="G9230" s="1" t="s">
        <v>761</v>
      </c>
      <c r="H9230" s="1" t="s">
        <v>762</v>
      </c>
      <c r="I9230" s="1" t="s">
        <v>16</v>
      </c>
      <c r="J9230" s="1" t="s">
        <v>23</v>
      </c>
      <c r="K9230" s="1" t="s">
        <v>16</v>
      </c>
      <c r="L9230" s="1" t="s">
        <v>16</v>
      </c>
      <c r="M9230" s="1" t="s">
        <v>16</v>
      </c>
      <c r="N9230" s="1" t="s">
        <v>16</v>
      </c>
      <c r="O9230" s="1">
        <v>63.2</v>
      </c>
      <c r="P9230" s="1">
        <v>1.0</v>
      </c>
    </row>
    <row r="9231">
      <c r="A9231" s="1" t="s">
        <v>29</v>
      </c>
      <c r="B9231" s="1" t="s">
        <v>11662</v>
      </c>
      <c r="C9231" s="2" t="s">
        <v>11636</v>
      </c>
      <c r="D9231" s="1" t="s">
        <v>19</v>
      </c>
      <c r="E9231" s="3" t="str">
        <f>HYPERLINK("https://fyndiq.se/produkt/c980eaf402864816/", "2-Pack Samsung Note 10 Plus - 9H Härdat Glass - Top Kvalitet -HD")</f>
        <v>2-Pack Samsung Note 10 Plus - 9H Härdat Glass - Top Kvalitet -HD</v>
      </c>
      <c r="F9231" s="1" t="s">
        <v>7455</v>
      </c>
      <c r="G9231" s="1" t="s">
        <v>7456</v>
      </c>
      <c r="H9231" s="1" t="s">
        <v>7457</v>
      </c>
      <c r="I9231" s="1" t="s">
        <v>16</v>
      </c>
      <c r="J9231" s="1" t="s">
        <v>23</v>
      </c>
      <c r="K9231" s="1" t="s">
        <v>16</v>
      </c>
      <c r="L9231" s="1" t="s">
        <v>16</v>
      </c>
      <c r="M9231" s="1" t="s">
        <v>16</v>
      </c>
      <c r="N9231" s="1" t="s">
        <v>16</v>
      </c>
      <c r="O9231" s="1">
        <v>63.2</v>
      </c>
      <c r="P9231" s="1">
        <v>1.0</v>
      </c>
    </row>
    <row r="9232">
      <c r="A9232" s="1" t="s">
        <v>29</v>
      </c>
      <c r="B9232" s="1" t="s">
        <v>11663</v>
      </c>
      <c r="C9232" s="2" t="s">
        <v>11636</v>
      </c>
      <c r="D9232" s="1" t="s">
        <v>19</v>
      </c>
      <c r="E9232" s="3" t="str">
        <f>HYPERLINK("https://fyndiq.se/produkt/66924f1ff238487e/", "2-Pack GOOGLE PIXEL 7A Skärmskydd - Härdat Glas 9H - Super kvalitet 3D")</f>
        <v>2-Pack GOOGLE PIXEL 7A Skärmskydd - Härdat Glas 9H - Super kvalitet 3D</v>
      </c>
      <c r="F9232" s="1" t="s">
        <v>315</v>
      </c>
      <c r="G9232" s="1" t="s">
        <v>316</v>
      </c>
      <c r="H9232" s="1" t="s">
        <v>317</v>
      </c>
      <c r="I9232" s="1" t="s">
        <v>1673</v>
      </c>
      <c r="J9232" s="1" t="s">
        <v>23</v>
      </c>
      <c r="K9232" s="1" t="s">
        <v>16</v>
      </c>
      <c r="L9232" s="1" t="s">
        <v>16</v>
      </c>
      <c r="M9232" s="1" t="s">
        <v>16</v>
      </c>
      <c r="N9232" s="1" t="s">
        <v>16</v>
      </c>
      <c r="O9232" s="1">
        <v>63.2</v>
      </c>
      <c r="P9232" s="1">
        <v>1.0</v>
      </c>
    </row>
    <row r="9233">
      <c r="A9233" s="1" t="s">
        <v>29</v>
      </c>
      <c r="B9233" s="1" t="s">
        <v>11664</v>
      </c>
      <c r="C9233" s="2" t="s">
        <v>11636</v>
      </c>
      <c r="D9233" s="1" t="s">
        <v>19</v>
      </c>
      <c r="E9233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9233" s="1" t="s">
        <v>2411</v>
      </c>
      <c r="G9233" s="1" t="s">
        <v>2412</v>
      </c>
      <c r="H9233" s="1" t="s">
        <v>2413</v>
      </c>
      <c r="I9233" s="1" t="s">
        <v>16</v>
      </c>
      <c r="J9233" s="1" t="s">
        <v>23</v>
      </c>
      <c r="K9233" s="1" t="s">
        <v>16</v>
      </c>
      <c r="L9233" s="1" t="s">
        <v>16</v>
      </c>
      <c r="M9233" s="1" t="s">
        <v>16</v>
      </c>
      <c r="N9233" s="1" t="s">
        <v>16</v>
      </c>
      <c r="O9233" s="1">
        <v>63.2</v>
      </c>
      <c r="P9233" s="1">
        <v>1.0</v>
      </c>
    </row>
    <row r="9234">
      <c r="A9234" s="1" t="s">
        <v>29</v>
      </c>
      <c r="B9234" s="1" t="s">
        <v>11665</v>
      </c>
      <c r="C9234" s="2" t="s">
        <v>11636</v>
      </c>
      <c r="D9234" s="1" t="s">
        <v>19</v>
      </c>
      <c r="E9234" s="3" t="str">
        <f>HYPERLINK("https://fyndiq.se/produkt/a00b62acc6644fd2/", "2-Pack Samsung Galaxy S10 - Härdat glas 9H – Super kvalitet 3D")</f>
        <v>2-Pack Samsung Galaxy S10 - Härdat glas 9H – Super kvalitet 3D</v>
      </c>
      <c r="F9234" s="1" t="s">
        <v>1291</v>
      </c>
      <c r="G9234" s="1" t="s">
        <v>1292</v>
      </c>
      <c r="H9234" s="1" t="s">
        <v>1293</v>
      </c>
      <c r="I9234" s="1" t="s">
        <v>16</v>
      </c>
      <c r="J9234" s="1" t="s">
        <v>23</v>
      </c>
      <c r="K9234" s="1" t="s">
        <v>16</v>
      </c>
      <c r="L9234" s="1" t="s">
        <v>16</v>
      </c>
      <c r="M9234" s="1" t="s">
        <v>16</v>
      </c>
      <c r="N9234" s="1" t="s">
        <v>16</v>
      </c>
      <c r="O9234" s="1">
        <v>63.2</v>
      </c>
      <c r="P9234" s="1">
        <v>1.0</v>
      </c>
    </row>
    <row r="9235">
      <c r="A9235" s="1" t="s">
        <v>29</v>
      </c>
      <c r="B9235" s="1" t="s">
        <v>11666</v>
      </c>
      <c r="C9235" s="2" t="s">
        <v>11636</v>
      </c>
      <c r="D9235" s="1" t="s">
        <v>19</v>
      </c>
      <c r="E9235" s="3" t="str">
        <f>HYPERLINK("https://fyndiq.se/produkt/acbd2f15758f4e1c/", "2-Pack Samsung A55 5G Skärmskydd i Härdat Glas")</f>
        <v>2-Pack Samsung A55 5G Skärmskydd i Härdat Glas</v>
      </c>
      <c r="F9235" s="1" t="s">
        <v>982</v>
      </c>
      <c r="G9235" s="1" t="s">
        <v>983</v>
      </c>
      <c r="H9235" s="1" t="s">
        <v>984</v>
      </c>
      <c r="I9235" s="1" t="s">
        <v>16</v>
      </c>
      <c r="J9235" s="1" t="s">
        <v>23</v>
      </c>
      <c r="K9235" s="1" t="s">
        <v>16</v>
      </c>
      <c r="L9235" s="1" t="s">
        <v>16</v>
      </c>
      <c r="M9235" s="1" t="s">
        <v>16</v>
      </c>
      <c r="N9235" s="1" t="s">
        <v>16</v>
      </c>
      <c r="O9235" s="1">
        <v>63.2</v>
      </c>
      <c r="P9235" s="1">
        <v>1.0</v>
      </c>
    </row>
    <row r="9236">
      <c r="A9236" s="1" t="s">
        <v>29</v>
      </c>
      <c r="B9236" s="1" t="s">
        <v>11667</v>
      </c>
      <c r="C9236" s="2" t="s">
        <v>11636</v>
      </c>
      <c r="D9236" s="1" t="s">
        <v>19</v>
      </c>
      <c r="E9236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9236" s="1" t="s">
        <v>1765</v>
      </c>
      <c r="G9236" s="1" t="s">
        <v>1766</v>
      </c>
      <c r="H9236" s="1" t="s">
        <v>1767</v>
      </c>
      <c r="I9236" s="1" t="s">
        <v>16</v>
      </c>
      <c r="J9236" s="1" t="s">
        <v>23</v>
      </c>
      <c r="K9236" s="1" t="s">
        <v>16</v>
      </c>
      <c r="L9236" s="1" t="s">
        <v>16</v>
      </c>
      <c r="M9236" s="1" t="s">
        <v>16</v>
      </c>
      <c r="N9236" s="1" t="s">
        <v>16</v>
      </c>
      <c r="O9236" s="1">
        <v>63.2</v>
      </c>
      <c r="P9236" s="1">
        <v>1.0</v>
      </c>
    </row>
    <row r="9237">
      <c r="A9237" s="1" t="s">
        <v>29</v>
      </c>
      <c r="B9237" s="1" t="s">
        <v>11668</v>
      </c>
      <c r="C9237" s="2" t="s">
        <v>11636</v>
      </c>
      <c r="D9237" s="1" t="s">
        <v>19</v>
      </c>
      <c r="E9237" s="3" t="str">
        <f>HYPERLINK("https://fyndiq.se/produkt/34157794139f40c6/", "2-Pack Samsung S20 FE - 9H Härdat Glass - Top Kvalitet")</f>
        <v>2-Pack Samsung S20 FE - 9H Härdat Glass - Top Kvalitet</v>
      </c>
      <c r="F9237" s="1" t="s">
        <v>1640</v>
      </c>
      <c r="G9237" s="1" t="s">
        <v>1641</v>
      </c>
      <c r="H9237" s="1" t="s">
        <v>1642</v>
      </c>
      <c r="I9237" s="1" t="s">
        <v>16</v>
      </c>
      <c r="J9237" s="1" t="s">
        <v>23</v>
      </c>
      <c r="K9237" s="1" t="s">
        <v>16</v>
      </c>
      <c r="L9237" s="1" t="s">
        <v>16</v>
      </c>
      <c r="M9237" s="1" t="s">
        <v>16</v>
      </c>
      <c r="N9237" s="1" t="s">
        <v>16</v>
      </c>
      <c r="O9237" s="1">
        <v>63.2</v>
      </c>
      <c r="P9237" s="1">
        <v>1.0</v>
      </c>
    </row>
    <row r="9238">
      <c r="A9238" s="1" t="s">
        <v>29</v>
      </c>
      <c r="B9238" s="1" t="s">
        <v>11669</v>
      </c>
      <c r="C9238" s="2" t="s">
        <v>11636</v>
      </c>
      <c r="D9238" s="1" t="s">
        <v>19</v>
      </c>
      <c r="E9238" s="3" t="str">
        <f>HYPERLINK("https://fyndiq.se/produkt/bc46ebfdab704667/", "2-Pack Samsung S22 Skärmskydd  - 9H Härdat Glass - 3D Super Kvalitet")</f>
        <v>2-Pack Samsung S22 Skärmskydd  - 9H Härdat Glass - 3D Super Kvalitet</v>
      </c>
      <c r="F9238" s="1" t="s">
        <v>1454</v>
      </c>
      <c r="G9238" s="1" t="s">
        <v>1455</v>
      </c>
      <c r="H9238" s="1" t="s">
        <v>1456</v>
      </c>
      <c r="I9238" s="1" t="s">
        <v>16</v>
      </c>
      <c r="J9238" s="1" t="s">
        <v>23</v>
      </c>
      <c r="K9238" s="1" t="s">
        <v>16</v>
      </c>
      <c r="L9238" s="1" t="s">
        <v>16</v>
      </c>
      <c r="M9238" s="1" t="s">
        <v>16</v>
      </c>
      <c r="N9238" s="1" t="s">
        <v>16</v>
      </c>
      <c r="O9238" s="1">
        <v>63.2</v>
      </c>
      <c r="P9238" s="1">
        <v>1.0</v>
      </c>
    </row>
    <row r="9239">
      <c r="A9239" s="1" t="s">
        <v>29</v>
      </c>
      <c r="B9239" s="1" t="s">
        <v>11670</v>
      </c>
      <c r="C9239" s="2" t="s">
        <v>11636</v>
      </c>
      <c r="D9239" s="1" t="s">
        <v>19</v>
      </c>
      <c r="E923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9239" s="1" t="s">
        <v>665</v>
      </c>
      <c r="G9239" s="1" t="s">
        <v>666</v>
      </c>
      <c r="H9239" s="1" t="s">
        <v>667</v>
      </c>
      <c r="I9239" s="1" t="s">
        <v>16</v>
      </c>
      <c r="J9239" s="1" t="s">
        <v>23</v>
      </c>
      <c r="K9239" s="1" t="s">
        <v>16</v>
      </c>
      <c r="L9239" s="1" t="s">
        <v>16</v>
      </c>
      <c r="M9239" s="1" t="s">
        <v>16</v>
      </c>
      <c r="N9239" s="1" t="s">
        <v>16</v>
      </c>
      <c r="O9239" s="1">
        <v>63.2</v>
      </c>
      <c r="P9239" s="1">
        <v>1.0</v>
      </c>
    </row>
    <row r="9240">
      <c r="A9240" s="1" t="s">
        <v>29</v>
      </c>
      <c r="B9240" s="1" t="s">
        <v>11671</v>
      </c>
      <c r="C9240" s="2" t="s">
        <v>11636</v>
      </c>
      <c r="D9240" s="1" t="s">
        <v>19</v>
      </c>
      <c r="E9240" s="3" t="str">
        <f>HYPERLINK("https://fyndiq.se/produkt/1c00518ebe824bca/", "Motorola Edge 40 NEO - Härdat Glas 9H - Super kvalitet 3D Skärmskydd")</f>
        <v>Motorola Edge 40 NEO - Härdat Glas 9H - Super kvalitet 3D Skärmskydd</v>
      </c>
      <c r="F9240" s="1" t="s">
        <v>3946</v>
      </c>
      <c r="G9240" s="1" t="s">
        <v>3947</v>
      </c>
      <c r="H9240" s="1" t="s">
        <v>3948</v>
      </c>
      <c r="I9240" s="1" t="s">
        <v>16</v>
      </c>
      <c r="J9240" s="1" t="s">
        <v>23</v>
      </c>
      <c r="K9240" s="1" t="s">
        <v>16</v>
      </c>
      <c r="L9240" s="1" t="s">
        <v>16</v>
      </c>
      <c r="M9240" s="1" t="s">
        <v>16</v>
      </c>
      <c r="N9240" s="1" t="s">
        <v>16</v>
      </c>
      <c r="O9240" s="1">
        <v>63.2</v>
      </c>
      <c r="P9240" s="1">
        <v>2.0</v>
      </c>
    </row>
    <row r="9241">
      <c r="A9241" s="1" t="s">
        <v>29</v>
      </c>
      <c r="B9241" s="1" t="s">
        <v>11672</v>
      </c>
      <c r="C9241" s="2" t="s">
        <v>11636</v>
      </c>
      <c r="D9241" s="1" t="s">
        <v>19</v>
      </c>
      <c r="E9241" s="3" t="str">
        <f>HYPERLINK("https://fyndiq.se/produkt/c90b30d5114944e3/", "2 Pack - Samsung S21 PLUS - 9H Härdat Glass - 3D Super Kvalitet")</f>
        <v>2 Pack - Samsung S21 PLUS - 9H Härdat Glass - 3D Super Kvalitet</v>
      </c>
      <c r="F9241" s="1" t="s">
        <v>4670</v>
      </c>
      <c r="G9241" s="1" t="s">
        <v>4671</v>
      </c>
      <c r="H9241" s="1" t="s">
        <v>4672</v>
      </c>
      <c r="I9241" s="1" t="s">
        <v>16</v>
      </c>
      <c r="J9241" s="1" t="s">
        <v>23</v>
      </c>
      <c r="K9241" s="1" t="s">
        <v>16</v>
      </c>
      <c r="L9241" s="1" t="s">
        <v>16</v>
      </c>
      <c r="M9241" s="1" t="s">
        <v>16</v>
      </c>
      <c r="N9241" s="1" t="s">
        <v>16</v>
      </c>
      <c r="O9241" s="1">
        <v>63.2</v>
      </c>
      <c r="P9241" s="1">
        <v>1.0</v>
      </c>
    </row>
    <row r="9242">
      <c r="A9242" s="1" t="s">
        <v>29</v>
      </c>
      <c r="B9242" s="1" t="s">
        <v>11673</v>
      </c>
      <c r="C9242" s="2" t="s">
        <v>11636</v>
      </c>
      <c r="D9242" s="1" t="s">
        <v>19</v>
      </c>
      <c r="E9242" s="3" t="str">
        <f>HYPERLINK("https://fyndiq.se/produkt/aaaa7cf643f84273/", "2 Pack Samsung Xcover 5 - Härdat glas 9H-Super kvalitet 3D")</f>
        <v>2 Pack Samsung Xcover 5 - Härdat glas 9H-Super kvalitet 3D</v>
      </c>
      <c r="F9242" s="1" t="s">
        <v>2089</v>
      </c>
      <c r="G9242" s="1" t="s">
        <v>2090</v>
      </c>
      <c r="H9242" s="1" t="s">
        <v>2091</v>
      </c>
      <c r="I9242" s="1" t="s">
        <v>16</v>
      </c>
      <c r="J9242" s="1" t="s">
        <v>23</v>
      </c>
      <c r="K9242" s="1" t="s">
        <v>16</v>
      </c>
      <c r="L9242" s="1" t="s">
        <v>16</v>
      </c>
      <c r="M9242" s="1" t="s">
        <v>16</v>
      </c>
      <c r="N9242" s="1" t="s">
        <v>16</v>
      </c>
      <c r="O9242" s="1">
        <v>63.2</v>
      </c>
      <c r="P9242" s="1">
        <v>2.0</v>
      </c>
    </row>
    <row r="9243">
      <c r="A9243" s="1" t="s">
        <v>29</v>
      </c>
      <c r="B9243" s="1" t="s">
        <v>11674</v>
      </c>
      <c r="C9243" s="2" t="s">
        <v>11636</v>
      </c>
      <c r="D9243" s="1" t="s">
        <v>19</v>
      </c>
      <c r="E9243" s="3" t="str">
        <f>HYPERLINK("https://fyndiq.se/produkt/b5d97e634657486f/", "2-Pack Samsung S23 FE Skärmskydd - Härdat Glas 9H - Super kvalitet 3D")</f>
        <v>2-Pack Samsung S23 FE Skärmskydd - Härdat Glas 9H - Super kvalitet 3D</v>
      </c>
      <c r="F9243" s="1" t="s">
        <v>1000</v>
      </c>
      <c r="G9243" s="1" t="s">
        <v>1001</v>
      </c>
      <c r="H9243" s="1" t="s">
        <v>1002</v>
      </c>
      <c r="I9243" s="1" t="s">
        <v>16</v>
      </c>
      <c r="J9243" s="1" t="s">
        <v>23</v>
      </c>
      <c r="K9243" s="1" t="s">
        <v>16</v>
      </c>
      <c r="L9243" s="1" t="s">
        <v>16</v>
      </c>
      <c r="M9243" s="1" t="s">
        <v>16</v>
      </c>
      <c r="N9243" s="1" t="s">
        <v>16</v>
      </c>
      <c r="O9243" s="1">
        <v>63.2</v>
      </c>
      <c r="P9243" s="1">
        <v>1.0</v>
      </c>
    </row>
    <row r="9244">
      <c r="A9244" s="1" t="s">
        <v>29</v>
      </c>
      <c r="B9244" s="1" t="s">
        <v>11675</v>
      </c>
      <c r="C9244" s="2" t="s">
        <v>11636</v>
      </c>
      <c r="D9244" s="1" t="s">
        <v>19</v>
      </c>
      <c r="E9244" s="3" t="str">
        <f>HYPERLINK("https://fyndiq.se/produkt/13fc0e13b0ee4aa8/", "2-Pack IPHONE 12 SCREEN &amp; 2 LENS Skärmskydd - Härdat Glas 9H - Super kvalitet 3D")</f>
        <v>2-Pack IPHONE 12 SCREEN &amp; 2 LENS Skärmskydd - Härdat Glas 9H - Super kvalitet 3D</v>
      </c>
      <c r="F9244" s="1" t="s">
        <v>4231</v>
      </c>
      <c r="G9244" s="1" t="s">
        <v>4232</v>
      </c>
      <c r="H9244" s="1" t="s">
        <v>4233</v>
      </c>
      <c r="I9244" s="1" t="s">
        <v>16</v>
      </c>
      <c r="J9244" s="1" t="s">
        <v>23</v>
      </c>
      <c r="K9244" s="1" t="s">
        <v>16</v>
      </c>
      <c r="L9244" s="1" t="s">
        <v>16</v>
      </c>
      <c r="M9244" s="1" t="s">
        <v>16</v>
      </c>
      <c r="N9244" s="1" t="s">
        <v>16</v>
      </c>
      <c r="O9244" s="1">
        <v>63.2</v>
      </c>
      <c r="P9244" s="1">
        <v>1.0</v>
      </c>
    </row>
    <row r="9245">
      <c r="A9245" s="1" t="s">
        <v>29</v>
      </c>
      <c r="B9245" s="1" t="s">
        <v>11676</v>
      </c>
      <c r="C9245" s="2" t="s">
        <v>11636</v>
      </c>
      <c r="D9245" s="1" t="s">
        <v>19</v>
      </c>
      <c r="E9245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245" s="1" t="s">
        <v>2858</v>
      </c>
      <c r="G9245" s="1" t="s">
        <v>2859</v>
      </c>
      <c r="H9245" s="1" t="s">
        <v>2860</v>
      </c>
      <c r="I9245" s="1" t="s">
        <v>16</v>
      </c>
      <c r="J9245" s="1" t="s">
        <v>23</v>
      </c>
      <c r="K9245" s="1" t="s">
        <v>16</v>
      </c>
      <c r="L9245" s="1" t="s">
        <v>16</v>
      </c>
      <c r="M9245" s="1" t="s">
        <v>16</v>
      </c>
      <c r="N9245" s="1" t="s">
        <v>16</v>
      </c>
      <c r="O9245" s="1">
        <v>63.2</v>
      </c>
      <c r="P9245" s="1">
        <v>1.0</v>
      </c>
    </row>
    <row r="9246">
      <c r="A9246" s="1" t="s">
        <v>29</v>
      </c>
      <c r="B9246" s="1" t="s">
        <v>11677</v>
      </c>
      <c r="C9246" s="2" t="s">
        <v>11636</v>
      </c>
      <c r="D9246" s="1" t="s">
        <v>19</v>
      </c>
      <c r="E9246" s="3" t="str">
        <f>HYPERLINK("https://fyndiq.se/produkt/c11215596d044e01/", "2-Pack Xiaomi Redmi Note 10 Pro Max - Härdat Glas 9H - Super kvalitet 3D")</f>
        <v>2-Pack Xiaomi Redmi Note 10 Pro Max - Härdat Glas 9H - Super kvalitet 3D</v>
      </c>
      <c r="F9246" s="1" t="s">
        <v>11678</v>
      </c>
      <c r="G9246" s="1" t="s">
        <v>11679</v>
      </c>
      <c r="H9246" s="1" t="s">
        <v>11680</v>
      </c>
      <c r="I9246" s="1" t="s">
        <v>16</v>
      </c>
      <c r="J9246" s="1" t="s">
        <v>23</v>
      </c>
      <c r="K9246" s="1" t="s">
        <v>16</v>
      </c>
      <c r="L9246" s="1" t="s">
        <v>16</v>
      </c>
      <c r="M9246" s="1" t="s">
        <v>16</v>
      </c>
      <c r="N9246" s="1" t="s">
        <v>16</v>
      </c>
      <c r="O9246" s="1">
        <v>63.2</v>
      </c>
      <c r="P9246" s="1">
        <v>1.0</v>
      </c>
    </row>
    <row r="9247">
      <c r="A9247" s="1" t="s">
        <v>29</v>
      </c>
      <c r="B9247" s="1" t="s">
        <v>11681</v>
      </c>
      <c r="C9247" s="2" t="s">
        <v>11636</v>
      </c>
      <c r="D9247" s="1" t="s">
        <v>19</v>
      </c>
      <c r="E9247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9247" s="1" t="s">
        <v>776</v>
      </c>
      <c r="G9247" s="1" t="s">
        <v>777</v>
      </c>
      <c r="H9247" s="1" t="s">
        <v>778</v>
      </c>
      <c r="I9247" s="1" t="s">
        <v>16</v>
      </c>
      <c r="J9247" s="1" t="s">
        <v>23</v>
      </c>
      <c r="K9247" s="1" t="s">
        <v>16</v>
      </c>
      <c r="L9247" s="1" t="s">
        <v>16</v>
      </c>
      <c r="M9247" s="1" t="s">
        <v>16</v>
      </c>
      <c r="N9247" s="1" t="s">
        <v>16</v>
      </c>
      <c r="O9247" s="1">
        <v>63.2</v>
      </c>
      <c r="P9247" s="1">
        <v>1.0</v>
      </c>
    </row>
    <row r="9248">
      <c r="A9248" s="1" t="s">
        <v>29</v>
      </c>
      <c r="B9248" s="1" t="s">
        <v>11682</v>
      </c>
      <c r="C9248" s="2" t="s">
        <v>11636</v>
      </c>
      <c r="D9248" s="1" t="s">
        <v>19</v>
      </c>
      <c r="E924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248" s="1" t="s">
        <v>103</v>
      </c>
      <c r="G9248" s="1" t="s">
        <v>104</v>
      </c>
      <c r="H9248" s="1" t="s">
        <v>105</v>
      </c>
      <c r="I9248" s="1" t="s">
        <v>16</v>
      </c>
      <c r="J9248" s="1" t="s">
        <v>23</v>
      </c>
      <c r="K9248" s="1" t="s">
        <v>16</v>
      </c>
      <c r="L9248" s="1" t="s">
        <v>16</v>
      </c>
      <c r="M9248" s="1" t="s">
        <v>16</v>
      </c>
      <c r="N9248" s="1" t="s">
        <v>16</v>
      </c>
      <c r="O9248" s="1">
        <v>63.2</v>
      </c>
      <c r="P9248" s="1">
        <v>1.0</v>
      </c>
    </row>
    <row r="9249">
      <c r="A9249" s="1" t="s">
        <v>29</v>
      </c>
      <c r="B9249" s="1" t="s">
        <v>11683</v>
      </c>
      <c r="C9249" s="2" t="s">
        <v>11636</v>
      </c>
      <c r="D9249" s="1" t="s">
        <v>19</v>
      </c>
      <c r="E9249" s="3" t="str">
        <f>HYPERLINK("https://fyndiq.se/produkt/a9f4c61734fc4e33/", "2-Pack XIAOMI 12 5G Skärmskydd - Härdat Glas 9H - Super kvalitet 3D")</f>
        <v>2-Pack XIAOMI 12 5G Skärmskydd - Härdat Glas 9H - Super kvalitet 3D</v>
      </c>
      <c r="F9249" s="1" t="s">
        <v>8811</v>
      </c>
      <c r="G9249" s="1" t="s">
        <v>8812</v>
      </c>
      <c r="H9249" s="1" t="s">
        <v>8813</v>
      </c>
      <c r="I9249" s="1" t="s">
        <v>16</v>
      </c>
      <c r="J9249" s="1" t="s">
        <v>23</v>
      </c>
      <c r="K9249" s="1" t="s">
        <v>16</v>
      </c>
      <c r="L9249" s="1" t="s">
        <v>16</v>
      </c>
      <c r="M9249" s="1" t="s">
        <v>16</v>
      </c>
      <c r="N9249" s="1" t="s">
        <v>16</v>
      </c>
      <c r="O9249" s="1">
        <v>63.2</v>
      </c>
      <c r="P9249" s="1">
        <v>1.0</v>
      </c>
    </row>
    <row r="9250">
      <c r="A9250" s="1" t="s">
        <v>29</v>
      </c>
      <c r="B9250" s="1" t="s">
        <v>11684</v>
      </c>
      <c r="C9250" s="2" t="s">
        <v>11636</v>
      </c>
      <c r="D9250" s="1" t="s">
        <v>19</v>
      </c>
      <c r="E925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9250" s="1" t="s">
        <v>183</v>
      </c>
      <c r="G9250" s="1" t="s">
        <v>184</v>
      </c>
      <c r="H9250" s="1" t="s">
        <v>185</v>
      </c>
      <c r="I9250" s="1" t="s">
        <v>16</v>
      </c>
      <c r="J9250" s="1" t="s">
        <v>23</v>
      </c>
      <c r="K9250" s="1" t="s">
        <v>16</v>
      </c>
      <c r="L9250" s="1" t="s">
        <v>16</v>
      </c>
      <c r="M9250" s="1" t="s">
        <v>16</v>
      </c>
      <c r="N9250" s="1" t="s">
        <v>16</v>
      </c>
      <c r="O9250" s="1">
        <v>79.2</v>
      </c>
      <c r="P9250" s="1">
        <v>1.0</v>
      </c>
    </row>
    <row r="9251">
      <c r="A9251" s="1" t="s">
        <v>29</v>
      </c>
      <c r="B9251" s="1" t="s">
        <v>11685</v>
      </c>
      <c r="C9251" s="2" t="s">
        <v>11636</v>
      </c>
      <c r="D9251" s="1" t="s">
        <v>19</v>
      </c>
      <c r="E9251" s="3" t="str">
        <f>HYPERLINK("https://fyndiq.se/produkt/56c72c0ba5f749b5/", "2-Pack SAMSUNG S24 Skärmskydd - Härdat Glas 9H - Super kvalitet 3D")</f>
        <v>2-Pack SAMSUNG S24 Skärmskydd - Härdat Glas 9H - Super kvalitet 3D</v>
      </c>
      <c r="F9251" s="1" t="s">
        <v>263</v>
      </c>
      <c r="G9251" s="1" t="s">
        <v>264</v>
      </c>
      <c r="H9251" s="1" t="s">
        <v>265</v>
      </c>
      <c r="I9251" s="1" t="s">
        <v>16</v>
      </c>
      <c r="J9251" s="1" t="s">
        <v>23</v>
      </c>
      <c r="K9251" s="1" t="s">
        <v>16</v>
      </c>
      <c r="L9251" s="1" t="s">
        <v>16</v>
      </c>
      <c r="M9251" s="1" t="s">
        <v>16</v>
      </c>
      <c r="N9251" s="1" t="s">
        <v>16</v>
      </c>
      <c r="O9251" s="1">
        <v>63.2</v>
      </c>
      <c r="P9251" s="1">
        <v>1.0</v>
      </c>
    </row>
    <row r="9252">
      <c r="A9252" s="1" t="s">
        <v>29</v>
      </c>
      <c r="B9252" s="1" t="s">
        <v>11686</v>
      </c>
      <c r="C9252" s="2" t="s">
        <v>11636</v>
      </c>
      <c r="D9252" s="1" t="s">
        <v>19</v>
      </c>
      <c r="E9252" s="3" t="str">
        <f>HYPERLINK("https://fyndiq.se/produkt/97e48588a3584b53/", "iPhone 8 Svart - Härdat Glas 9H - Super Kvalitet 3D Skärmskydd")</f>
        <v>iPhone 8 Svart - Härdat Glas 9H - Super Kvalitet 3D Skärmskydd</v>
      </c>
      <c r="F9252" s="1" t="s">
        <v>11687</v>
      </c>
      <c r="G9252" s="1" t="s">
        <v>11688</v>
      </c>
      <c r="H9252" s="1" t="s">
        <v>11689</v>
      </c>
      <c r="I9252" s="1" t="s">
        <v>16</v>
      </c>
      <c r="J9252" s="1" t="s">
        <v>23</v>
      </c>
      <c r="K9252" s="1" t="s">
        <v>16</v>
      </c>
      <c r="L9252" s="1" t="s">
        <v>16</v>
      </c>
      <c r="M9252" s="1" t="s">
        <v>16</v>
      </c>
      <c r="N9252" s="1" t="s">
        <v>16</v>
      </c>
      <c r="O9252" s="1">
        <v>39.2</v>
      </c>
      <c r="P9252" s="1">
        <v>1.0</v>
      </c>
    </row>
    <row r="9253">
      <c r="A9253" s="1" t="s">
        <v>29</v>
      </c>
      <c r="B9253" s="1" t="s">
        <v>11690</v>
      </c>
      <c r="C9253" s="2" t="s">
        <v>11636</v>
      </c>
      <c r="D9253" s="1" t="s">
        <v>19</v>
      </c>
      <c r="E9253" s="3" t="str">
        <f>HYPERLINK("https://fyndiq.se/produkt/13e76851ca504320/", "2-Pack Samsung Galaxy S22 Ultra - Härdat glas 9H - Top kvalitet")</f>
        <v>2-Pack Samsung Galaxy S22 Ultra - Härdat glas 9H - Top kvalitet</v>
      </c>
      <c r="F9253" s="1" t="s">
        <v>140</v>
      </c>
      <c r="G9253" s="1" t="s">
        <v>141</v>
      </c>
      <c r="H9253" s="1" t="s">
        <v>142</v>
      </c>
      <c r="I9253" s="1" t="s">
        <v>16</v>
      </c>
      <c r="J9253" s="1" t="s">
        <v>23</v>
      </c>
      <c r="K9253" s="1" t="s">
        <v>16</v>
      </c>
      <c r="L9253" s="1" t="s">
        <v>16</v>
      </c>
      <c r="M9253" s="1" t="s">
        <v>16</v>
      </c>
      <c r="N9253" s="1" t="s">
        <v>16</v>
      </c>
      <c r="O9253" s="1">
        <v>63.2</v>
      </c>
      <c r="P9253" s="1">
        <v>1.0</v>
      </c>
    </row>
    <row r="9254">
      <c r="A9254" s="1" t="s">
        <v>29</v>
      </c>
      <c r="B9254" s="1" t="s">
        <v>11691</v>
      </c>
      <c r="C9254" s="2" t="s">
        <v>11636</v>
      </c>
      <c r="D9254" s="1" t="s">
        <v>19</v>
      </c>
      <c r="E9254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9254" s="1" t="s">
        <v>204</v>
      </c>
      <c r="G9254" s="1" t="s">
        <v>205</v>
      </c>
      <c r="H9254" s="1" t="s">
        <v>206</v>
      </c>
      <c r="I9254" s="1" t="s">
        <v>16</v>
      </c>
      <c r="J9254" s="1" t="s">
        <v>23</v>
      </c>
      <c r="K9254" s="1" t="s">
        <v>16</v>
      </c>
      <c r="L9254" s="1" t="s">
        <v>16</v>
      </c>
      <c r="M9254" s="1" t="s">
        <v>16</v>
      </c>
      <c r="N9254" s="1" t="s">
        <v>16</v>
      </c>
      <c r="O9254" s="1">
        <v>71.2</v>
      </c>
      <c r="P9254" s="1">
        <v>1.0</v>
      </c>
    </row>
    <row r="9255">
      <c r="A9255" s="1" t="s">
        <v>29</v>
      </c>
      <c r="B9255" s="1" t="s">
        <v>11692</v>
      </c>
      <c r="C9255" s="2" t="s">
        <v>11636</v>
      </c>
      <c r="D9255" s="1" t="s">
        <v>19</v>
      </c>
      <c r="E9255" s="3" t="str">
        <f>HYPERLINK("https://fyndiq.se/produkt/b1caddae2e864477/", "2- Pack Samsung S10 Plus - Härdat Glas 9H - Super Kvalitet 3D")</f>
        <v>2- Pack Samsung S10 Plus - Härdat Glas 9H - Super Kvalitet 3D</v>
      </c>
      <c r="F9255" s="1" t="s">
        <v>477</v>
      </c>
      <c r="G9255" s="1" t="s">
        <v>478</v>
      </c>
      <c r="H9255" s="1" t="s">
        <v>479</v>
      </c>
      <c r="I9255" s="1" t="s">
        <v>16</v>
      </c>
      <c r="J9255" s="1" t="s">
        <v>23</v>
      </c>
      <c r="K9255" s="1" t="s">
        <v>16</v>
      </c>
      <c r="L9255" s="1" t="s">
        <v>16</v>
      </c>
      <c r="M9255" s="1" t="s">
        <v>16</v>
      </c>
      <c r="N9255" s="1" t="s">
        <v>16</v>
      </c>
      <c r="O9255" s="1">
        <v>63.2</v>
      </c>
      <c r="P9255" s="1">
        <v>1.0</v>
      </c>
    </row>
    <row r="9256">
      <c r="A9256" s="1" t="s">
        <v>29</v>
      </c>
      <c r="B9256" s="1" t="s">
        <v>11693</v>
      </c>
      <c r="C9256" s="2" t="s">
        <v>11636</v>
      </c>
      <c r="D9256" s="1" t="s">
        <v>19</v>
      </c>
      <c r="E9256" s="3" t="str">
        <f>HYPERLINK("https://fyndiq.se/produkt/ef10e4ba492c46df/", "2-Pack Samsung S23 FE 5G - 9H Härdat Glass - Super Kvalitet 3D")</f>
        <v>2-Pack Samsung S23 FE 5G - 9H Härdat Glass - Super Kvalitet 3D</v>
      </c>
      <c r="F9256" s="1" t="s">
        <v>2521</v>
      </c>
      <c r="G9256" s="1" t="s">
        <v>2522</v>
      </c>
      <c r="H9256" s="1" t="s">
        <v>2523</v>
      </c>
      <c r="I9256" s="1" t="s">
        <v>16</v>
      </c>
      <c r="J9256" s="1" t="s">
        <v>23</v>
      </c>
      <c r="K9256" s="1" t="s">
        <v>16</v>
      </c>
      <c r="L9256" s="1" t="s">
        <v>16</v>
      </c>
      <c r="M9256" s="1" t="s">
        <v>16</v>
      </c>
      <c r="N9256" s="1" t="s">
        <v>16</v>
      </c>
      <c r="O9256" s="1">
        <v>63.2</v>
      </c>
      <c r="P9256" s="1">
        <v>1.0</v>
      </c>
    </row>
    <row r="9257">
      <c r="A9257" s="1" t="s">
        <v>29</v>
      </c>
      <c r="B9257" s="1" t="s">
        <v>11694</v>
      </c>
      <c r="C9257" s="2" t="s">
        <v>11636</v>
      </c>
      <c r="D9257" s="1" t="s">
        <v>19</v>
      </c>
      <c r="E9257" s="3" t="str">
        <f>HYPERLINK("https://fyndiq.se/produkt/f4b8bedfd260428c/", "2-Pack SAMSUNG TAB A9 PLUS Skärmskydd - Härdat Glas 9H - Super kvalitet 3D")</f>
        <v>2-Pack SAMSUNG TAB A9 PLUS Skärmskydd - Härdat Glas 9H - Super kvalitet 3D</v>
      </c>
      <c r="F9257" s="1" t="s">
        <v>764</v>
      </c>
      <c r="G9257" s="1" t="s">
        <v>765</v>
      </c>
      <c r="H9257" s="1" t="s">
        <v>766</v>
      </c>
      <c r="I9257" s="1" t="s">
        <v>16</v>
      </c>
      <c r="J9257" s="1" t="s">
        <v>23</v>
      </c>
      <c r="K9257" s="1" t="s">
        <v>16</v>
      </c>
      <c r="L9257" s="1" t="s">
        <v>16</v>
      </c>
      <c r="M9257" s="1" t="s">
        <v>16</v>
      </c>
      <c r="N9257" s="1" t="s">
        <v>16</v>
      </c>
      <c r="O9257" s="1">
        <v>135.2</v>
      </c>
      <c r="P9257" s="1">
        <v>1.0</v>
      </c>
    </row>
    <row r="9258">
      <c r="A9258" s="1" t="s">
        <v>29</v>
      </c>
      <c r="B9258" s="1" t="s">
        <v>11695</v>
      </c>
      <c r="C9258" s="2" t="s">
        <v>11636</v>
      </c>
      <c r="D9258" s="1" t="s">
        <v>19</v>
      </c>
      <c r="E9258" s="3" t="str">
        <f>HYPERLINK("https://fyndiq.se/produkt/ef10e4ba492c46df/", "2-Pack Samsung S23 FE 5G - 9H Härdat Glass - Super Kvalitet 3D")</f>
        <v>2-Pack Samsung S23 FE 5G - 9H Härdat Glass - Super Kvalitet 3D</v>
      </c>
      <c r="F9258" s="1" t="s">
        <v>2521</v>
      </c>
      <c r="G9258" s="1" t="s">
        <v>2522</v>
      </c>
      <c r="H9258" s="1" t="s">
        <v>2523</v>
      </c>
      <c r="I9258" s="1" t="s">
        <v>16</v>
      </c>
      <c r="J9258" s="1" t="s">
        <v>23</v>
      </c>
      <c r="K9258" s="1" t="s">
        <v>16</v>
      </c>
      <c r="L9258" s="1" t="s">
        <v>16</v>
      </c>
      <c r="M9258" s="1" t="s">
        <v>16</v>
      </c>
      <c r="N9258" s="1" t="s">
        <v>16</v>
      </c>
      <c r="O9258" s="1">
        <v>63.2</v>
      </c>
      <c r="P9258" s="1">
        <v>1.0</v>
      </c>
    </row>
    <row r="9259">
      <c r="A9259" s="1" t="s">
        <v>29</v>
      </c>
      <c r="B9259" s="1" t="s">
        <v>11696</v>
      </c>
      <c r="C9259" s="2" t="s">
        <v>11636</v>
      </c>
      <c r="D9259" s="1" t="s">
        <v>19</v>
      </c>
      <c r="E9259" s="3" t="str">
        <f>HYPERLINK("https://fyndiq.se/produkt/6758100e2782433a/", "2-Pack iPhone 12 Pro - Härdat Glas 9H - Super Kvalitet 3D")</f>
        <v>2-Pack iPhone 12 Pro - Härdat Glas 9H - Super Kvalitet 3D</v>
      </c>
      <c r="F9259" s="1" t="s">
        <v>3185</v>
      </c>
      <c r="G9259" s="1" t="s">
        <v>3186</v>
      </c>
      <c r="H9259" s="1" t="s">
        <v>3187</v>
      </c>
      <c r="I9259" s="1" t="s">
        <v>16</v>
      </c>
      <c r="J9259" s="1" t="s">
        <v>23</v>
      </c>
      <c r="K9259" s="1" t="s">
        <v>16</v>
      </c>
      <c r="L9259" s="1" t="s">
        <v>16</v>
      </c>
      <c r="M9259" s="1" t="s">
        <v>16</v>
      </c>
      <c r="N9259" s="1" t="s">
        <v>16</v>
      </c>
      <c r="O9259" s="1">
        <v>47.2</v>
      </c>
      <c r="P9259" s="1">
        <v>1.0</v>
      </c>
    </row>
    <row r="9260">
      <c r="A9260" s="1" t="s">
        <v>29</v>
      </c>
      <c r="B9260" s="1" t="s">
        <v>11697</v>
      </c>
      <c r="C9260" s="2" t="s">
        <v>11636</v>
      </c>
      <c r="D9260" s="1" t="s">
        <v>19</v>
      </c>
      <c r="E9260" s="3" t="str">
        <f>HYPERLINK("https://fyndiq.se/produkt/56c72c0ba5f749b5/", "2-Pack SAMSUNG S24 Skärmskydd - Härdat Glas 9H - Super kvalitet 3D")</f>
        <v>2-Pack SAMSUNG S24 Skärmskydd - Härdat Glas 9H - Super kvalitet 3D</v>
      </c>
      <c r="F9260" s="1" t="s">
        <v>263</v>
      </c>
      <c r="G9260" s="1" t="s">
        <v>264</v>
      </c>
      <c r="H9260" s="1" t="s">
        <v>265</v>
      </c>
      <c r="I9260" s="1" t="s">
        <v>16</v>
      </c>
      <c r="J9260" s="1" t="s">
        <v>23</v>
      </c>
      <c r="K9260" s="1" t="s">
        <v>16</v>
      </c>
      <c r="L9260" s="1" t="s">
        <v>16</v>
      </c>
      <c r="M9260" s="1" t="s">
        <v>16</v>
      </c>
      <c r="N9260" s="1" t="s">
        <v>16</v>
      </c>
      <c r="O9260" s="1">
        <v>63.2</v>
      </c>
      <c r="P9260" s="1">
        <v>1.0</v>
      </c>
    </row>
    <row r="9261">
      <c r="A9261" s="1" t="s">
        <v>29</v>
      </c>
      <c r="B9261" s="1" t="s">
        <v>11698</v>
      </c>
      <c r="C9261" s="2" t="s">
        <v>11636</v>
      </c>
      <c r="D9261" s="1" t="s">
        <v>19</v>
      </c>
      <c r="E9261" s="3" t="str">
        <f>HYPERLINK("https://fyndiq.se/produkt/f1b3c06373a844cb/", "Samsung Galaxy S20 - Härdat glas 9H - Super kvalitet 3D")</f>
        <v>Samsung Galaxy S20 - Härdat glas 9H - Super kvalitet 3D</v>
      </c>
      <c r="F9261" s="1" t="s">
        <v>417</v>
      </c>
      <c r="G9261" s="1" t="s">
        <v>418</v>
      </c>
      <c r="H9261" s="1" t="s">
        <v>419</v>
      </c>
      <c r="I9261" s="1" t="s">
        <v>16</v>
      </c>
      <c r="J9261" s="1" t="s">
        <v>23</v>
      </c>
      <c r="K9261" s="1" t="s">
        <v>16</v>
      </c>
      <c r="L9261" s="1" t="s">
        <v>16</v>
      </c>
      <c r="M9261" s="1" t="s">
        <v>16</v>
      </c>
      <c r="N9261" s="1" t="s">
        <v>16</v>
      </c>
      <c r="O9261" s="1">
        <v>63.2</v>
      </c>
      <c r="P9261" s="1">
        <v>1.0</v>
      </c>
    </row>
    <row r="9262">
      <c r="A9262" s="1" t="s">
        <v>29</v>
      </c>
      <c r="B9262" s="1" t="s">
        <v>11699</v>
      </c>
      <c r="C9262" s="2" t="s">
        <v>11636</v>
      </c>
      <c r="D9262" s="1" t="s">
        <v>19</v>
      </c>
      <c r="E9262" s="3" t="str">
        <f>HYPERLINK("https://fyndiq.se/produkt/e19fcc2ab2124f8a/", "2-Pack Iphone 13 Pro - 9H Härdat Glass - Top Kvalitet  3D")</f>
        <v>2-Pack Iphone 13 Pro - 9H Härdat Glass - Top Kvalitet  3D</v>
      </c>
      <c r="F9262" s="1" t="s">
        <v>555</v>
      </c>
      <c r="G9262" s="1" t="s">
        <v>556</v>
      </c>
      <c r="H9262" s="1" t="s">
        <v>557</v>
      </c>
      <c r="I9262" s="1" t="s">
        <v>16</v>
      </c>
      <c r="J9262" s="1" t="s">
        <v>23</v>
      </c>
      <c r="K9262" s="1" t="s">
        <v>16</v>
      </c>
      <c r="L9262" s="1" t="s">
        <v>16</v>
      </c>
      <c r="M9262" s="1" t="s">
        <v>16</v>
      </c>
      <c r="N9262" s="1" t="s">
        <v>16</v>
      </c>
      <c r="O9262" s="1">
        <v>47.2</v>
      </c>
      <c r="P9262" s="1">
        <v>1.0</v>
      </c>
    </row>
    <row r="9263">
      <c r="A9263" s="1" t="s">
        <v>29</v>
      </c>
      <c r="B9263" s="1" t="s">
        <v>11700</v>
      </c>
      <c r="C9263" s="2" t="s">
        <v>11636</v>
      </c>
      <c r="D9263" s="1" t="s">
        <v>19</v>
      </c>
      <c r="E926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263" s="1" t="s">
        <v>103</v>
      </c>
      <c r="G9263" s="1" t="s">
        <v>104</v>
      </c>
      <c r="H9263" s="1" t="s">
        <v>105</v>
      </c>
      <c r="I9263" s="1" t="s">
        <v>16</v>
      </c>
      <c r="J9263" s="1" t="s">
        <v>23</v>
      </c>
      <c r="K9263" s="1" t="s">
        <v>16</v>
      </c>
      <c r="L9263" s="1" t="s">
        <v>16</v>
      </c>
      <c r="M9263" s="1" t="s">
        <v>16</v>
      </c>
      <c r="N9263" s="1" t="s">
        <v>16</v>
      </c>
      <c r="O9263" s="1">
        <v>63.2</v>
      </c>
      <c r="P9263" s="1">
        <v>1.0</v>
      </c>
    </row>
    <row r="9264">
      <c r="A9264" s="1" t="s">
        <v>29</v>
      </c>
      <c r="B9264" s="1" t="s">
        <v>11701</v>
      </c>
      <c r="C9264" s="2" t="s">
        <v>11636</v>
      </c>
      <c r="D9264" s="1" t="s">
        <v>19</v>
      </c>
      <c r="E9264" s="3" t="str">
        <f>HYPERLINK("https://fyndiq.se/produkt/925ae49423884615/", "2-Pack Samsung S22 Ultra Skärmskydd &amp; 1-Pack linsskydd -9H GLAS")</f>
        <v>2-Pack Samsung S22 Ultra Skärmskydd &amp; 1-Pack linsskydd -9H GLAS</v>
      </c>
      <c r="F9264" s="1" t="s">
        <v>335</v>
      </c>
      <c r="G9264" s="1" t="s">
        <v>336</v>
      </c>
      <c r="H9264" s="1" t="s">
        <v>337</v>
      </c>
      <c r="I9264" s="1" t="s">
        <v>16</v>
      </c>
      <c r="J9264" s="1" t="s">
        <v>23</v>
      </c>
      <c r="K9264" s="1" t="s">
        <v>16</v>
      </c>
      <c r="L9264" s="1" t="s">
        <v>16</v>
      </c>
      <c r="M9264" s="1" t="s">
        <v>16</v>
      </c>
      <c r="N9264" s="1" t="s">
        <v>16</v>
      </c>
      <c r="O9264" s="1">
        <v>71.2</v>
      </c>
      <c r="P9264" s="1">
        <v>1.0</v>
      </c>
    </row>
    <row r="9265">
      <c r="A9265" s="1" t="s">
        <v>29</v>
      </c>
      <c r="B9265" s="1" t="s">
        <v>11702</v>
      </c>
      <c r="C9265" s="2" t="s">
        <v>11636</v>
      </c>
      <c r="D9265" s="1" t="s">
        <v>19</v>
      </c>
      <c r="E926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265" s="1" t="s">
        <v>599</v>
      </c>
      <c r="G9265" s="1" t="s">
        <v>600</v>
      </c>
      <c r="H9265" s="1" t="s">
        <v>601</v>
      </c>
      <c r="I9265" s="1" t="s">
        <v>16</v>
      </c>
      <c r="J9265" s="1" t="s">
        <v>23</v>
      </c>
      <c r="K9265" s="1" t="s">
        <v>16</v>
      </c>
      <c r="L9265" s="1" t="s">
        <v>16</v>
      </c>
      <c r="M9265" s="1" t="s">
        <v>16</v>
      </c>
      <c r="N9265" s="1" t="s">
        <v>16</v>
      </c>
      <c r="O9265" s="1">
        <v>71.2</v>
      </c>
      <c r="P9265" s="1">
        <v>1.0</v>
      </c>
    </row>
    <row r="9266">
      <c r="A9266" s="1" t="s">
        <v>29</v>
      </c>
      <c r="B9266" s="1" t="s">
        <v>11703</v>
      </c>
      <c r="C9266" s="2" t="s">
        <v>11636</v>
      </c>
      <c r="D9266" s="1" t="s">
        <v>19</v>
      </c>
      <c r="E926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266" s="1" t="s">
        <v>692</v>
      </c>
      <c r="G9266" s="1" t="s">
        <v>693</v>
      </c>
      <c r="H9266" s="1" t="s">
        <v>694</v>
      </c>
      <c r="I9266" s="1" t="s">
        <v>16</v>
      </c>
      <c r="J9266" s="1" t="s">
        <v>23</v>
      </c>
      <c r="K9266" s="1" t="s">
        <v>16</v>
      </c>
      <c r="L9266" s="1" t="s">
        <v>16</v>
      </c>
      <c r="M9266" s="1" t="s">
        <v>16</v>
      </c>
      <c r="N9266" s="1" t="s">
        <v>16</v>
      </c>
      <c r="O9266" s="1">
        <v>47.2</v>
      </c>
      <c r="P9266" s="1">
        <v>1.0</v>
      </c>
    </row>
    <row r="9267">
      <c r="A9267" s="1" t="s">
        <v>29</v>
      </c>
      <c r="B9267" s="1" t="s">
        <v>11704</v>
      </c>
      <c r="C9267" s="2" t="s">
        <v>11636</v>
      </c>
      <c r="D9267" s="1" t="s">
        <v>19</v>
      </c>
      <c r="E9267" s="3" t="str">
        <f>HYPERLINK("https://fyndiq.se/produkt/c745c55ca3af45fb/", "Skärmskydd IPhone 11 / XR - 3D härdat glas - hög kvalitet")</f>
        <v>Skärmskydd IPhone 11 / XR - 3D härdat glas - hög kvalitet</v>
      </c>
      <c r="F9267" s="1" t="s">
        <v>2222</v>
      </c>
      <c r="G9267" s="1" t="s">
        <v>2223</v>
      </c>
      <c r="H9267" s="1" t="s">
        <v>2224</v>
      </c>
      <c r="I9267" s="1" t="s">
        <v>16</v>
      </c>
      <c r="J9267" s="1" t="s">
        <v>23</v>
      </c>
      <c r="K9267" s="1" t="s">
        <v>16</v>
      </c>
      <c r="L9267" s="1" t="s">
        <v>16</v>
      </c>
      <c r="M9267" s="1" t="s">
        <v>16</v>
      </c>
      <c r="N9267" s="1" t="s">
        <v>16</v>
      </c>
      <c r="O9267" s="1">
        <v>39.2</v>
      </c>
      <c r="P9267" s="1">
        <v>1.0</v>
      </c>
    </row>
    <row r="9268">
      <c r="A9268" s="1" t="s">
        <v>29</v>
      </c>
      <c r="B9268" s="1" t="s">
        <v>11705</v>
      </c>
      <c r="C9268" s="2" t="s">
        <v>11636</v>
      </c>
      <c r="D9268" s="1" t="s">
        <v>19</v>
      </c>
      <c r="E9268" s="3" t="str">
        <f>HYPERLINK("https://fyndiq.se/produkt/2030c5450cfb4338/", "2 Pack Huawei P30 Pro - Härdat glas 9H – 3D Super kvalitet")</f>
        <v>2 Pack Huawei P30 Pro - Härdat glas 9H – 3D Super kvalitet</v>
      </c>
      <c r="F9268" s="1" t="s">
        <v>1091</v>
      </c>
      <c r="G9268" s="1" t="s">
        <v>1092</v>
      </c>
      <c r="H9268" s="1" t="s">
        <v>1093</v>
      </c>
      <c r="I9268" s="1" t="s">
        <v>1230</v>
      </c>
      <c r="J9268" s="1" t="s">
        <v>23</v>
      </c>
      <c r="K9268" s="1" t="s">
        <v>16</v>
      </c>
      <c r="L9268" s="1" t="s">
        <v>16</v>
      </c>
      <c r="M9268" s="1" t="s">
        <v>16</v>
      </c>
      <c r="N9268" s="1" t="s">
        <v>16</v>
      </c>
      <c r="O9268" s="1">
        <v>71.2</v>
      </c>
      <c r="P9268" s="1">
        <v>1.0</v>
      </c>
    </row>
    <row r="9269">
      <c r="A9269" s="1" t="s">
        <v>29</v>
      </c>
      <c r="B9269" s="1" t="s">
        <v>11706</v>
      </c>
      <c r="C9269" s="2" t="s">
        <v>11636</v>
      </c>
      <c r="D9269" s="1" t="s">
        <v>19</v>
      </c>
      <c r="E9269" s="3" t="str">
        <f>HYPERLINK("https://fyndiq.se/produkt/f676a7aac02c44c9/", "2-Pack OnePlus 9 Pro 5G - Härdat Glas 9H - Super kvalitet 3D Skärmskydd")</f>
        <v>2-Pack OnePlus 9 Pro 5G - Härdat Glas 9H - Super kvalitet 3D Skärmskydd</v>
      </c>
      <c r="F9269" s="1" t="s">
        <v>208</v>
      </c>
      <c r="G9269" s="1" t="s">
        <v>209</v>
      </c>
      <c r="H9269" s="1" t="s">
        <v>210</v>
      </c>
      <c r="I9269" s="1" t="s">
        <v>16</v>
      </c>
      <c r="J9269" s="1" t="s">
        <v>23</v>
      </c>
      <c r="K9269" s="1" t="s">
        <v>16</v>
      </c>
      <c r="L9269" s="1" t="s">
        <v>16</v>
      </c>
      <c r="M9269" s="1" t="s">
        <v>16</v>
      </c>
      <c r="N9269" s="1" t="s">
        <v>16</v>
      </c>
      <c r="O9269" s="1">
        <v>71.2</v>
      </c>
      <c r="P9269" s="1">
        <v>1.0</v>
      </c>
    </row>
    <row r="9270">
      <c r="A9270" s="1" t="s">
        <v>29</v>
      </c>
      <c r="B9270" s="1" t="s">
        <v>11707</v>
      </c>
      <c r="C9270" s="2" t="s">
        <v>11636</v>
      </c>
      <c r="D9270" s="1" t="s">
        <v>19</v>
      </c>
      <c r="E9270" s="3" t="str">
        <f>HYPERLINK("https://fyndiq.se/produkt/87e8c2a54c4a469b/", "2-Pack Samsung Galaxy A53 5G - Härdat glas 9H - Super kvalitet")</f>
        <v>2-Pack Samsung Galaxy A53 5G - Härdat glas 9H - Super kvalitet</v>
      </c>
      <c r="F9270" s="1" t="s">
        <v>1320</v>
      </c>
      <c r="G9270" s="1" t="s">
        <v>1321</v>
      </c>
      <c r="H9270" s="1" t="s">
        <v>1322</v>
      </c>
      <c r="I9270" s="1" t="s">
        <v>16</v>
      </c>
      <c r="J9270" s="1" t="s">
        <v>23</v>
      </c>
      <c r="K9270" s="1" t="s">
        <v>16</v>
      </c>
      <c r="L9270" s="1" t="s">
        <v>16</v>
      </c>
      <c r="M9270" s="1" t="s">
        <v>16</v>
      </c>
      <c r="N9270" s="1" t="s">
        <v>16</v>
      </c>
      <c r="O9270" s="1">
        <v>63.2</v>
      </c>
      <c r="P9270" s="1">
        <v>1.0</v>
      </c>
    </row>
    <row r="9271">
      <c r="A9271" s="1" t="s">
        <v>29</v>
      </c>
      <c r="B9271" s="1" t="s">
        <v>11708</v>
      </c>
      <c r="C9271" s="2" t="s">
        <v>11636</v>
      </c>
      <c r="D9271" s="1" t="s">
        <v>19</v>
      </c>
      <c r="E9271" s="3" t="str">
        <f>HYPERLINK("https://fyndiq.se/produkt/67afb534781a4066/", "2-Pack Samsung Galaxy S9 Plus - Härdat glas- 9HSuper kvalitet 3D")</f>
        <v>2-Pack Samsung Galaxy S9 Plus - Härdat glas- 9HSuper kvalitet 3D</v>
      </c>
      <c r="F9271" s="1" t="s">
        <v>3929</v>
      </c>
      <c r="G9271" s="1" t="s">
        <v>3930</v>
      </c>
      <c r="H9271" s="1" t="s">
        <v>3931</v>
      </c>
      <c r="I9271" s="1" t="s">
        <v>16</v>
      </c>
      <c r="J9271" s="1" t="s">
        <v>23</v>
      </c>
      <c r="K9271" s="1" t="s">
        <v>16</v>
      </c>
      <c r="L9271" s="1" t="s">
        <v>16</v>
      </c>
      <c r="M9271" s="1" t="s">
        <v>16</v>
      </c>
      <c r="N9271" s="1" t="s">
        <v>16</v>
      </c>
      <c r="O9271" s="1">
        <v>63.2</v>
      </c>
      <c r="P9271" s="1">
        <v>1.0</v>
      </c>
    </row>
    <row r="9272">
      <c r="A9272" s="1" t="s">
        <v>29</v>
      </c>
      <c r="B9272" s="1" t="s">
        <v>11709</v>
      </c>
      <c r="C9272" s="2" t="s">
        <v>11636</v>
      </c>
      <c r="D9272" s="1" t="s">
        <v>19</v>
      </c>
      <c r="E9272" s="3" t="str">
        <f>HYPERLINK("https://fyndiq.se/produkt/9394ab62b0134b76/", "2-Pack Samsung Galaxy A52 - Härdat glas 9H - Super kvalitet 3D")</f>
        <v>2-Pack Samsung Galaxy A52 - Härdat glas 9H - Super kvalitet 3D</v>
      </c>
      <c r="F9272" s="1" t="s">
        <v>1553</v>
      </c>
      <c r="G9272" s="1" t="s">
        <v>1554</v>
      </c>
      <c r="H9272" s="1" t="s">
        <v>1555</v>
      </c>
      <c r="I9272" s="1" t="s">
        <v>16</v>
      </c>
      <c r="J9272" s="1" t="s">
        <v>23</v>
      </c>
      <c r="K9272" s="1" t="s">
        <v>16</v>
      </c>
      <c r="L9272" s="1" t="s">
        <v>16</v>
      </c>
      <c r="M9272" s="1" t="s">
        <v>16</v>
      </c>
      <c r="N9272" s="1" t="s">
        <v>16</v>
      </c>
      <c r="O9272" s="1">
        <v>63.2</v>
      </c>
      <c r="P9272" s="1">
        <v>1.0</v>
      </c>
    </row>
    <row r="9273">
      <c r="A9273" s="1" t="s">
        <v>29</v>
      </c>
      <c r="B9273" s="1" t="s">
        <v>11710</v>
      </c>
      <c r="C9273" s="2" t="s">
        <v>11636</v>
      </c>
      <c r="D9273" s="1" t="s">
        <v>19</v>
      </c>
      <c r="E9273" s="3" t="str">
        <f>HYPERLINK("https://fyndiq.se/produkt/56c72c0ba5f749b5/", "2-Pack SAMSUNG S24 Skärmskydd - Härdat Glas 9H - Super kvalitet 3D")</f>
        <v>2-Pack SAMSUNG S24 Skärmskydd - Härdat Glas 9H - Super kvalitet 3D</v>
      </c>
      <c r="F9273" s="1" t="s">
        <v>263</v>
      </c>
      <c r="G9273" s="1" t="s">
        <v>264</v>
      </c>
      <c r="H9273" s="1" t="s">
        <v>265</v>
      </c>
      <c r="I9273" s="1" t="s">
        <v>16</v>
      </c>
      <c r="J9273" s="1" t="s">
        <v>23</v>
      </c>
      <c r="K9273" s="1" t="s">
        <v>16</v>
      </c>
      <c r="L9273" s="1" t="s">
        <v>16</v>
      </c>
      <c r="M9273" s="1" t="s">
        <v>16</v>
      </c>
      <c r="N9273" s="1" t="s">
        <v>16</v>
      </c>
      <c r="O9273" s="1">
        <v>63.2</v>
      </c>
      <c r="P9273" s="1">
        <v>1.0</v>
      </c>
    </row>
    <row r="9274">
      <c r="A9274" s="1" t="s">
        <v>29</v>
      </c>
      <c r="B9274" s="1" t="s">
        <v>11711</v>
      </c>
      <c r="C9274" s="2" t="s">
        <v>11636</v>
      </c>
      <c r="D9274" s="1" t="s">
        <v>19</v>
      </c>
      <c r="E9274" s="3" t="str">
        <f>HYPERLINK("https://fyndiq.se/produkt/0b2f55cbfc0d4bc8/", "Skärmskydd Iphone 12 / 12 Pro , härdat glas, hög kvalitet.")</f>
        <v>Skärmskydd Iphone 12 / 12 Pro , härdat glas, hög kvalitet.</v>
      </c>
      <c r="F9274" s="1" t="s">
        <v>587</v>
      </c>
      <c r="G9274" s="1" t="s">
        <v>588</v>
      </c>
      <c r="H9274" s="1" t="s">
        <v>589</v>
      </c>
      <c r="I9274" s="1" t="s">
        <v>16</v>
      </c>
      <c r="J9274" s="1" t="s">
        <v>23</v>
      </c>
      <c r="K9274" s="1" t="s">
        <v>16</v>
      </c>
      <c r="L9274" s="1" t="s">
        <v>16</v>
      </c>
      <c r="M9274" s="1" t="s">
        <v>16</v>
      </c>
      <c r="N9274" s="1" t="s">
        <v>16</v>
      </c>
      <c r="O9274" s="1">
        <v>39.2</v>
      </c>
      <c r="P9274" s="1">
        <v>1.0</v>
      </c>
    </row>
    <row r="9275">
      <c r="A9275" s="1" t="s">
        <v>29</v>
      </c>
      <c r="B9275" s="1" t="s">
        <v>11712</v>
      </c>
      <c r="C9275" s="2" t="s">
        <v>11636</v>
      </c>
      <c r="D9275" s="1" t="s">
        <v>19</v>
      </c>
      <c r="E927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275" s="1" t="s">
        <v>539</v>
      </c>
      <c r="G9275" s="1" t="s">
        <v>540</v>
      </c>
      <c r="H9275" s="1" t="s">
        <v>541</v>
      </c>
      <c r="I9275" s="1" t="s">
        <v>16</v>
      </c>
      <c r="J9275" s="1" t="s">
        <v>23</v>
      </c>
      <c r="K9275" s="1" t="s">
        <v>16</v>
      </c>
      <c r="L9275" s="1" t="s">
        <v>16</v>
      </c>
      <c r="M9275" s="1" t="s">
        <v>16</v>
      </c>
      <c r="N9275" s="1" t="s">
        <v>16</v>
      </c>
      <c r="O9275" s="1">
        <v>79.2</v>
      </c>
      <c r="P9275" s="1">
        <v>1.0</v>
      </c>
    </row>
    <row r="9276">
      <c r="A9276" s="1" t="s">
        <v>29</v>
      </c>
      <c r="B9276" s="1" t="s">
        <v>11713</v>
      </c>
      <c r="C9276" s="2" t="s">
        <v>11636</v>
      </c>
      <c r="D9276" s="1" t="s">
        <v>19</v>
      </c>
      <c r="E9276" s="3" t="str">
        <f>HYPERLINK("https://fyndiq.se/produkt/56c72c0ba5f749b5/", "2-Pack SAMSUNG S24 Skärmskydd - Härdat Glas 9H - Super kvalitet 3D")</f>
        <v>2-Pack SAMSUNG S24 Skärmskydd - Härdat Glas 9H - Super kvalitet 3D</v>
      </c>
      <c r="F9276" s="1" t="s">
        <v>263</v>
      </c>
      <c r="G9276" s="1" t="s">
        <v>264</v>
      </c>
      <c r="H9276" s="1" t="s">
        <v>265</v>
      </c>
      <c r="I9276" s="1" t="s">
        <v>16</v>
      </c>
      <c r="J9276" s="1" t="s">
        <v>23</v>
      </c>
      <c r="K9276" s="1" t="s">
        <v>16</v>
      </c>
      <c r="L9276" s="1" t="s">
        <v>16</v>
      </c>
      <c r="M9276" s="1" t="s">
        <v>16</v>
      </c>
      <c r="N9276" s="1" t="s">
        <v>16</v>
      </c>
      <c r="O9276" s="1">
        <v>63.2</v>
      </c>
      <c r="P9276" s="1">
        <v>1.0</v>
      </c>
    </row>
    <row r="9277">
      <c r="A9277" s="1" t="s">
        <v>29</v>
      </c>
      <c r="B9277" s="1" t="s">
        <v>11714</v>
      </c>
      <c r="C9277" s="2" t="s">
        <v>11636</v>
      </c>
      <c r="D9277" s="1" t="s">
        <v>19</v>
      </c>
      <c r="E9277" s="3" t="str">
        <f>HYPERLINK("https://fyndiq.se/produkt/ef10e4ba492c46df/", "2-Pack Samsung S23 FE 5G - 9H Härdat Glass - Super Kvalitet 3D")</f>
        <v>2-Pack Samsung S23 FE 5G - 9H Härdat Glass - Super Kvalitet 3D</v>
      </c>
      <c r="F9277" s="1" t="s">
        <v>2521</v>
      </c>
      <c r="G9277" s="1" t="s">
        <v>2522</v>
      </c>
      <c r="H9277" s="1" t="s">
        <v>2523</v>
      </c>
      <c r="I9277" s="1" t="s">
        <v>16</v>
      </c>
      <c r="J9277" s="1" t="s">
        <v>23</v>
      </c>
      <c r="K9277" s="1" t="s">
        <v>16</v>
      </c>
      <c r="L9277" s="1" t="s">
        <v>16</v>
      </c>
      <c r="M9277" s="1" t="s">
        <v>16</v>
      </c>
      <c r="N9277" s="1" t="s">
        <v>16</v>
      </c>
      <c r="O9277" s="1">
        <v>63.2</v>
      </c>
      <c r="P9277" s="1">
        <v>1.0</v>
      </c>
    </row>
    <row r="9278">
      <c r="A9278" s="1" t="s">
        <v>29</v>
      </c>
      <c r="B9278" s="1" t="s">
        <v>11715</v>
      </c>
      <c r="C9278" s="2" t="s">
        <v>11636</v>
      </c>
      <c r="D9278" s="1" t="s">
        <v>19</v>
      </c>
      <c r="E9278" s="3" t="str">
        <f>HYPERLINK("https://fyndiq.se/produkt/385e2b93efd34bdb/", "2-Pack Samsung Galaxy A03 - Härdat Glas 9H - Super Kvalitet 3D")</f>
        <v>2-Pack Samsung Galaxy A03 - Härdat Glas 9H - Super Kvalitet 3D</v>
      </c>
      <c r="F9278" s="1" t="s">
        <v>481</v>
      </c>
      <c r="G9278" s="1" t="s">
        <v>482</v>
      </c>
      <c r="H9278" s="1" t="s">
        <v>483</v>
      </c>
      <c r="I9278" s="1" t="s">
        <v>16</v>
      </c>
      <c r="J9278" s="1" t="s">
        <v>23</v>
      </c>
      <c r="K9278" s="1" t="s">
        <v>16</v>
      </c>
      <c r="L9278" s="1" t="s">
        <v>16</v>
      </c>
      <c r="M9278" s="1" t="s">
        <v>16</v>
      </c>
      <c r="N9278" s="1" t="s">
        <v>16</v>
      </c>
      <c r="O9278" s="1">
        <v>63.2</v>
      </c>
      <c r="P9278" s="1">
        <v>1.0</v>
      </c>
    </row>
    <row r="9279">
      <c r="A9279" s="1" t="s">
        <v>29</v>
      </c>
      <c r="B9279" s="1" t="s">
        <v>11716</v>
      </c>
      <c r="C9279" s="2" t="s">
        <v>11636</v>
      </c>
      <c r="D9279" s="1" t="s">
        <v>19</v>
      </c>
      <c r="E9279" s="3" t="str">
        <f>HYPERLINK("https://fyndiq.se/produkt/13e76851ca504320/", "2-Pack Samsung Galaxy S22 Ultra - Härdat glas 9H - Top kvalitet")</f>
        <v>2-Pack Samsung Galaxy S22 Ultra - Härdat glas 9H - Top kvalitet</v>
      </c>
      <c r="F9279" s="1" t="s">
        <v>140</v>
      </c>
      <c r="G9279" s="1" t="s">
        <v>141</v>
      </c>
      <c r="H9279" s="1" t="s">
        <v>142</v>
      </c>
      <c r="I9279" s="1" t="s">
        <v>16</v>
      </c>
      <c r="J9279" s="1" t="s">
        <v>23</v>
      </c>
      <c r="K9279" s="1" t="s">
        <v>16</v>
      </c>
      <c r="L9279" s="1" t="s">
        <v>16</v>
      </c>
      <c r="M9279" s="1" t="s">
        <v>16</v>
      </c>
      <c r="N9279" s="1" t="s">
        <v>16</v>
      </c>
      <c r="O9279" s="1">
        <v>63.2</v>
      </c>
      <c r="P9279" s="1">
        <v>1.0</v>
      </c>
    </row>
    <row r="9280">
      <c r="A9280" s="1" t="s">
        <v>29</v>
      </c>
      <c r="B9280" s="1" t="s">
        <v>11717</v>
      </c>
      <c r="C9280" s="2" t="s">
        <v>11636</v>
      </c>
      <c r="D9280" s="1" t="s">
        <v>19</v>
      </c>
      <c r="E9280" s="3" t="str">
        <f>HYPERLINK("https://fyndiq.se/produkt/4c76cc4280a04cf4/", "2-Pack Samsung A52 Skärmskydd - Härdat Glas 9H - Super kvalitet 3D")</f>
        <v>2-Pack Samsung A52 Skärmskydd - Härdat Glas 9H - Super kvalitet 3D</v>
      </c>
      <c r="F9280" s="1" t="s">
        <v>3204</v>
      </c>
      <c r="G9280" s="1" t="s">
        <v>3205</v>
      </c>
      <c r="H9280" s="1" t="s">
        <v>3206</v>
      </c>
      <c r="I9280" s="1" t="s">
        <v>16</v>
      </c>
      <c r="J9280" s="1" t="s">
        <v>23</v>
      </c>
      <c r="K9280" s="1" t="s">
        <v>16</v>
      </c>
      <c r="L9280" s="1" t="s">
        <v>16</v>
      </c>
      <c r="M9280" s="1" t="s">
        <v>16</v>
      </c>
      <c r="N9280" s="1" t="s">
        <v>16</v>
      </c>
      <c r="O9280" s="1">
        <v>63.2</v>
      </c>
      <c r="P9280" s="1">
        <v>1.0</v>
      </c>
    </row>
    <row r="9281">
      <c r="A9281" s="1" t="s">
        <v>29</v>
      </c>
      <c r="B9281" s="1" t="s">
        <v>11718</v>
      </c>
      <c r="C9281" s="2" t="s">
        <v>11636</v>
      </c>
      <c r="D9281" s="1" t="s">
        <v>19</v>
      </c>
      <c r="E9281" s="3" t="str">
        <f>HYPERLINK("https://fyndiq.se/produkt/6a703e1a07a048a1/", "2-Pack Google Pixel 7 - Härdat Glas 9H - Super kvalitet 3D Skärmskydd")</f>
        <v>2-Pack Google Pixel 7 - Härdat Glas 9H - Super kvalitet 3D Skärmskydd</v>
      </c>
      <c r="F9281" s="1" t="s">
        <v>6704</v>
      </c>
      <c r="G9281" s="1" t="s">
        <v>6705</v>
      </c>
      <c r="H9281" s="1" t="s">
        <v>6706</v>
      </c>
      <c r="I9281" s="1" t="s">
        <v>16</v>
      </c>
      <c r="J9281" s="1" t="s">
        <v>23</v>
      </c>
      <c r="K9281" s="1" t="s">
        <v>16</v>
      </c>
      <c r="L9281" s="1" t="s">
        <v>16</v>
      </c>
      <c r="M9281" s="1" t="s">
        <v>16</v>
      </c>
      <c r="N9281" s="1" t="s">
        <v>16</v>
      </c>
      <c r="O9281" s="1">
        <v>63.2</v>
      </c>
      <c r="P9281" s="1">
        <v>1.0</v>
      </c>
    </row>
    <row r="9282">
      <c r="A9282" s="1" t="s">
        <v>29</v>
      </c>
      <c r="B9282" s="1" t="s">
        <v>11719</v>
      </c>
      <c r="C9282" s="2" t="s">
        <v>11636</v>
      </c>
      <c r="D9282" s="1" t="s">
        <v>19</v>
      </c>
      <c r="E928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282" s="1" t="s">
        <v>692</v>
      </c>
      <c r="G9282" s="1" t="s">
        <v>693</v>
      </c>
      <c r="H9282" s="1" t="s">
        <v>694</v>
      </c>
      <c r="I9282" s="1" t="s">
        <v>16</v>
      </c>
      <c r="J9282" s="1" t="s">
        <v>23</v>
      </c>
      <c r="K9282" s="1" t="s">
        <v>16</v>
      </c>
      <c r="L9282" s="1" t="s">
        <v>16</v>
      </c>
      <c r="M9282" s="1" t="s">
        <v>16</v>
      </c>
      <c r="N9282" s="1" t="s">
        <v>16</v>
      </c>
      <c r="O9282" s="1">
        <v>47.2</v>
      </c>
      <c r="P9282" s="1">
        <v>1.0</v>
      </c>
    </row>
    <row r="9283">
      <c r="A9283" s="1" t="s">
        <v>29</v>
      </c>
      <c r="B9283" s="1" t="s">
        <v>11720</v>
      </c>
      <c r="C9283" s="2" t="s">
        <v>11636</v>
      </c>
      <c r="D9283" s="1" t="s">
        <v>19</v>
      </c>
      <c r="E9283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9283" s="1" t="s">
        <v>4298</v>
      </c>
      <c r="G9283" s="1" t="s">
        <v>4299</v>
      </c>
      <c r="H9283" s="1" t="s">
        <v>4300</v>
      </c>
      <c r="I9283" s="1" t="s">
        <v>16</v>
      </c>
      <c r="J9283" s="1" t="s">
        <v>23</v>
      </c>
      <c r="K9283" s="1" t="s">
        <v>16</v>
      </c>
      <c r="L9283" s="1" t="s">
        <v>16</v>
      </c>
      <c r="M9283" s="1" t="s">
        <v>16</v>
      </c>
      <c r="N9283" s="1" t="s">
        <v>16</v>
      </c>
      <c r="O9283" s="1">
        <v>151.2</v>
      </c>
      <c r="P9283" s="1">
        <v>1.0</v>
      </c>
    </row>
    <row r="9284">
      <c r="A9284" s="1" t="s">
        <v>29</v>
      </c>
      <c r="B9284" s="1" t="s">
        <v>11721</v>
      </c>
      <c r="C9284" s="2" t="s">
        <v>11636</v>
      </c>
      <c r="D9284" s="1" t="s">
        <v>19</v>
      </c>
      <c r="E9284" s="3" t="str">
        <f>HYPERLINK("https://fyndiq.se/produkt/925ae49423884615/", "2-Pack Samsung S22 Ultra Skärmskydd &amp; 1-Pack linsskydd -9H GLAS")</f>
        <v>2-Pack Samsung S22 Ultra Skärmskydd &amp; 1-Pack linsskydd -9H GLAS</v>
      </c>
      <c r="F9284" s="1" t="s">
        <v>335</v>
      </c>
      <c r="G9284" s="1" t="s">
        <v>336</v>
      </c>
      <c r="H9284" s="1" t="s">
        <v>337</v>
      </c>
      <c r="I9284" s="1" t="s">
        <v>16</v>
      </c>
      <c r="J9284" s="1" t="s">
        <v>23</v>
      </c>
      <c r="K9284" s="1" t="s">
        <v>16</v>
      </c>
      <c r="L9284" s="1" t="s">
        <v>16</v>
      </c>
      <c r="M9284" s="1" t="s">
        <v>16</v>
      </c>
      <c r="N9284" s="1" t="s">
        <v>16</v>
      </c>
      <c r="O9284" s="1">
        <v>71.2</v>
      </c>
      <c r="P9284" s="1">
        <v>1.0</v>
      </c>
    </row>
    <row r="9285">
      <c r="A9285" s="1" t="s">
        <v>29</v>
      </c>
      <c r="B9285" s="1" t="s">
        <v>11722</v>
      </c>
      <c r="C9285" s="2" t="s">
        <v>11636</v>
      </c>
      <c r="D9285" s="1" t="s">
        <v>19</v>
      </c>
      <c r="E9285" s="3" t="str">
        <f>HYPERLINK("https://fyndiq.se/produkt/49dcfdc0ef9b4d32/", "2 Pack Iphone 7&amp;8 SE (2020-2022) Svart - Härdat Glas 9H - 3D")</f>
        <v>2 Pack Iphone 7&amp;8 SE (2020-2022) Svart - Härdat Glas 9H - 3D</v>
      </c>
      <c r="F9285" s="1" t="s">
        <v>3059</v>
      </c>
      <c r="G9285" s="1" t="s">
        <v>3060</v>
      </c>
      <c r="H9285" s="1" t="s">
        <v>3061</v>
      </c>
      <c r="I9285" s="1" t="s">
        <v>16</v>
      </c>
      <c r="J9285" s="1" t="s">
        <v>23</v>
      </c>
      <c r="K9285" s="1" t="s">
        <v>16</v>
      </c>
      <c r="L9285" s="1" t="s">
        <v>16</v>
      </c>
      <c r="M9285" s="1" t="s">
        <v>16</v>
      </c>
      <c r="N9285" s="1" t="s">
        <v>16</v>
      </c>
      <c r="O9285" s="1">
        <v>47.2</v>
      </c>
      <c r="P9285" s="1">
        <v>1.0</v>
      </c>
    </row>
    <row r="9286">
      <c r="A9286" s="1" t="s">
        <v>29</v>
      </c>
      <c r="B9286" s="1" t="s">
        <v>11723</v>
      </c>
      <c r="C9286" s="2" t="s">
        <v>11636</v>
      </c>
      <c r="D9286" s="1" t="s">
        <v>19</v>
      </c>
      <c r="E9286" s="3" t="str">
        <f>HYPERLINK("https://fyndiq.se/produkt/b1caddae2e864477/", "2- Pack Samsung S10 Plus - Härdat Glas 9H - Super Kvalitet 3D")</f>
        <v>2- Pack Samsung S10 Plus - Härdat Glas 9H - Super Kvalitet 3D</v>
      </c>
      <c r="F9286" s="1" t="s">
        <v>477</v>
      </c>
      <c r="G9286" s="1" t="s">
        <v>478</v>
      </c>
      <c r="H9286" s="1" t="s">
        <v>479</v>
      </c>
      <c r="I9286" s="1" t="s">
        <v>16</v>
      </c>
      <c r="J9286" s="1" t="s">
        <v>23</v>
      </c>
      <c r="K9286" s="1" t="s">
        <v>16</v>
      </c>
      <c r="L9286" s="1" t="s">
        <v>16</v>
      </c>
      <c r="M9286" s="1" t="s">
        <v>16</v>
      </c>
      <c r="N9286" s="1" t="s">
        <v>16</v>
      </c>
      <c r="O9286" s="1">
        <v>63.2</v>
      </c>
      <c r="P9286" s="1">
        <v>1.0</v>
      </c>
    </row>
    <row r="9287">
      <c r="A9287" s="1" t="s">
        <v>29</v>
      </c>
      <c r="B9287" s="1" t="s">
        <v>11724</v>
      </c>
      <c r="C9287" s="2" t="s">
        <v>11636</v>
      </c>
      <c r="D9287" s="1" t="s">
        <v>19</v>
      </c>
      <c r="E9287" s="3" t="str">
        <f>HYPERLINK("https://fyndiq.se/produkt/416415a768684efb/", "2-Pack Samsung Galaxy S21 5G - 9H Härdat Glas - HD")</f>
        <v>2-Pack Samsung Galaxy S21 5G - 9H Härdat Glas - HD</v>
      </c>
      <c r="F9287" s="1" t="s">
        <v>39</v>
      </c>
      <c r="G9287" s="1" t="s">
        <v>40</v>
      </c>
      <c r="H9287" s="1" t="s">
        <v>41</v>
      </c>
      <c r="I9287" s="1" t="s">
        <v>16</v>
      </c>
      <c r="J9287" s="1" t="s">
        <v>23</v>
      </c>
      <c r="K9287" s="1" t="s">
        <v>16</v>
      </c>
      <c r="L9287" s="1" t="s">
        <v>16</v>
      </c>
      <c r="M9287" s="1" t="s">
        <v>16</v>
      </c>
      <c r="N9287" s="1" t="s">
        <v>16</v>
      </c>
      <c r="O9287" s="1">
        <v>63.2</v>
      </c>
      <c r="P9287" s="1">
        <v>1.0</v>
      </c>
    </row>
    <row r="9288">
      <c r="A9288" s="1" t="s">
        <v>29</v>
      </c>
      <c r="B9288" s="1" t="s">
        <v>11725</v>
      </c>
      <c r="C9288" s="2" t="s">
        <v>11636</v>
      </c>
      <c r="D9288" s="1" t="s">
        <v>19</v>
      </c>
      <c r="E928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9288" s="1" t="s">
        <v>388</v>
      </c>
      <c r="G9288" s="1" t="s">
        <v>389</v>
      </c>
      <c r="H9288" s="1" t="s">
        <v>390</v>
      </c>
      <c r="I9288" s="1" t="s">
        <v>16</v>
      </c>
      <c r="J9288" s="1" t="s">
        <v>23</v>
      </c>
      <c r="K9288" s="1" t="s">
        <v>16</v>
      </c>
      <c r="L9288" s="1" t="s">
        <v>16</v>
      </c>
      <c r="M9288" s="1" t="s">
        <v>16</v>
      </c>
      <c r="N9288" s="1" t="s">
        <v>16</v>
      </c>
      <c r="O9288" s="1">
        <v>63.2</v>
      </c>
      <c r="P9288" s="1">
        <v>1.0</v>
      </c>
    </row>
    <row r="9289">
      <c r="A9289" s="1" t="s">
        <v>29</v>
      </c>
      <c r="B9289" s="1" t="s">
        <v>11726</v>
      </c>
      <c r="C9289" s="2" t="s">
        <v>11636</v>
      </c>
      <c r="D9289" s="1" t="s">
        <v>19</v>
      </c>
      <c r="E9289" s="3" t="str">
        <f>HYPERLINK("https://fyndiq.se/produkt/8b67d8d5f34d4bfa/", "2-Pack Samsung S20 Plus - 9H Härdat Glass - Top Kvalitet 3D")</f>
        <v>2-Pack Samsung S20 Plus - 9H Härdat Glass - Top Kvalitet 3D</v>
      </c>
      <c r="F9289" s="1" t="s">
        <v>5642</v>
      </c>
      <c r="G9289" s="1" t="s">
        <v>5643</v>
      </c>
      <c r="H9289" s="1" t="s">
        <v>5644</v>
      </c>
      <c r="I9289" s="1" t="s">
        <v>16</v>
      </c>
      <c r="J9289" s="1" t="s">
        <v>23</v>
      </c>
      <c r="K9289" s="1" t="s">
        <v>16</v>
      </c>
      <c r="L9289" s="1" t="s">
        <v>16</v>
      </c>
      <c r="M9289" s="1" t="s">
        <v>16</v>
      </c>
      <c r="N9289" s="1" t="s">
        <v>16</v>
      </c>
      <c r="O9289" s="1">
        <v>63.2</v>
      </c>
      <c r="P9289" s="1">
        <v>1.0</v>
      </c>
    </row>
    <row r="9290">
      <c r="A9290" s="1" t="s">
        <v>29</v>
      </c>
      <c r="B9290" s="1" t="s">
        <v>11727</v>
      </c>
      <c r="C9290" s="2" t="s">
        <v>11636</v>
      </c>
      <c r="D9290" s="1" t="s">
        <v>19</v>
      </c>
      <c r="E9290" s="3" t="str">
        <f>HYPERLINK("https://fyndiq.se/produkt/416415a768684efb/", "2-Pack Samsung Galaxy S21 5G - 9H Härdat Glas - HD")</f>
        <v>2-Pack Samsung Galaxy S21 5G - 9H Härdat Glas - HD</v>
      </c>
      <c r="F9290" s="1" t="s">
        <v>39</v>
      </c>
      <c r="G9290" s="1" t="s">
        <v>40</v>
      </c>
      <c r="H9290" s="1" t="s">
        <v>41</v>
      </c>
      <c r="I9290" s="1" t="s">
        <v>16</v>
      </c>
      <c r="J9290" s="1" t="s">
        <v>23</v>
      </c>
      <c r="K9290" s="1" t="s">
        <v>16</v>
      </c>
      <c r="L9290" s="1" t="s">
        <v>16</v>
      </c>
      <c r="M9290" s="1" t="s">
        <v>16</v>
      </c>
      <c r="N9290" s="1" t="s">
        <v>16</v>
      </c>
      <c r="O9290" s="1">
        <v>63.2</v>
      </c>
      <c r="P9290" s="1">
        <v>1.0</v>
      </c>
    </row>
    <row r="9291">
      <c r="A9291" s="1" t="s">
        <v>29</v>
      </c>
      <c r="B9291" s="1" t="s">
        <v>11728</v>
      </c>
      <c r="C9291" s="2" t="s">
        <v>11636</v>
      </c>
      <c r="D9291" s="1" t="s">
        <v>19</v>
      </c>
      <c r="E9291" s="3" t="str">
        <f>HYPERLINK("https://fyndiq.se/produkt/0a890dd972c4463d/", "2-Pack Samsung Galaxy A52s 5G - Härdat glas 9H - Super kvalitet")</f>
        <v>2-Pack Samsung Galaxy A52s 5G - Härdat glas 9H - Super kvalitet</v>
      </c>
      <c r="F9291" s="1" t="s">
        <v>442</v>
      </c>
      <c r="G9291" s="1" t="s">
        <v>443</v>
      </c>
      <c r="H9291" s="1" t="s">
        <v>444</v>
      </c>
      <c r="I9291" s="1" t="s">
        <v>16</v>
      </c>
      <c r="J9291" s="1" t="s">
        <v>23</v>
      </c>
      <c r="K9291" s="1" t="s">
        <v>16</v>
      </c>
      <c r="L9291" s="1" t="s">
        <v>16</v>
      </c>
      <c r="M9291" s="1" t="s">
        <v>16</v>
      </c>
      <c r="N9291" s="1" t="s">
        <v>16</v>
      </c>
      <c r="O9291" s="1">
        <v>63.2</v>
      </c>
      <c r="P9291" s="1">
        <v>1.0</v>
      </c>
    </row>
    <row r="9292">
      <c r="A9292" s="1" t="s">
        <v>29</v>
      </c>
      <c r="B9292" s="1" t="s">
        <v>11729</v>
      </c>
      <c r="C9292" s="2" t="s">
        <v>11636</v>
      </c>
      <c r="D9292" s="1" t="s">
        <v>19</v>
      </c>
      <c r="E9292" s="3" t="str">
        <f>HYPERLINK("https://fyndiq.se/produkt/5e95d5a9fc6f49e2/", "Huawei P30 Pro - Härdat glas 9H – 3D Super kvalitet")</f>
        <v>Huawei P30 Pro - Härdat glas 9H – 3D Super kvalitet</v>
      </c>
      <c r="F9292" s="1" t="s">
        <v>469</v>
      </c>
      <c r="G9292" s="1" t="s">
        <v>470</v>
      </c>
      <c r="H9292" s="1" t="s">
        <v>471</v>
      </c>
      <c r="I9292" s="1" t="s">
        <v>16</v>
      </c>
      <c r="J9292" s="1" t="s">
        <v>23</v>
      </c>
      <c r="K9292" s="1" t="s">
        <v>16</v>
      </c>
      <c r="L9292" s="1" t="s">
        <v>16</v>
      </c>
      <c r="M9292" s="1" t="s">
        <v>16</v>
      </c>
      <c r="N9292" s="1" t="s">
        <v>16</v>
      </c>
      <c r="O9292" s="1">
        <v>63.2</v>
      </c>
      <c r="P9292" s="1">
        <v>2.0</v>
      </c>
    </row>
    <row r="9293">
      <c r="A9293" s="1" t="s">
        <v>29</v>
      </c>
      <c r="B9293" s="1" t="s">
        <v>11730</v>
      </c>
      <c r="C9293" s="2" t="s">
        <v>11636</v>
      </c>
      <c r="D9293" s="1" t="s">
        <v>19</v>
      </c>
      <c r="E9293" s="3" t="str">
        <f>HYPERLINK("https://fyndiq.se/produkt/7c990866bb87402c/", "2-Pack Xiaomi 11 Lite 5G NE - Härdat Glas 9H - Super kvalitet 3D")</f>
        <v>2-Pack Xiaomi 11 Lite 5G NE - Härdat Glas 9H - Super kvalitet 3D</v>
      </c>
      <c r="F9293" s="1" t="s">
        <v>544</v>
      </c>
      <c r="G9293" s="1" t="s">
        <v>545</v>
      </c>
      <c r="H9293" s="1" t="s">
        <v>546</v>
      </c>
      <c r="I9293" s="1" t="s">
        <v>16</v>
      </c>
      <c r="J9293" s="1" t="s">
        <v>23</v>
      </c>
      <c r="K9293" s="1" t="s">
        <v>16</v>
      </c>
      <c r="L9293" s="1" t="s">
        <v>16</v>
      </c>
      <c r="M9293" s="1" t="s">
        <v>16</v>
      </c>
      <c r="N9293" s="1" t="s">
        <v>16</v>
      </c>
      <c r="O9293" s="1">
        <v>63.2</v>
      </c>
      <c r="P9293" s="1">
        <v>1.0</v>
      </c>
    </row>
    <row r="9294">
      <c r="A9294" s="1" t="s">
        <v>29</v>
      </c>
      <c r="B9294" s="1" t="s">
        <v>11731</v>
      </c>
      <c r="C9294" s="2" t="s">
        <v>11636</v>
      </c>
      <c r="D9294" s="1" t="s">
        <v>19</v>
      </c>
      <c r="E9294" s="3" t="str">
        <f>HYPERLINK("https://fyndiq.se/produkt/c398466bf0524e85/", "2-Pack Samsung S23 - 9H Härdat Glass - 3D Super Kvalitet Skärmskydd")</f>
        <v>2-Pack Samsung S23 - 9H Härdat Glass - 3D Super Kvalitet Skärmskydd</v>
      </c>
      <c r="F9294" s="1" t="s">
        <v>1365</v>
      </c>
      <c r="G9294" s="1" t="s">
        <v>1366</v>
      </c>
      <c r="H9294" s="1" t="s">
        <v>1367</v>
      </c>
      <c r="I9294" s="1" t="s">
        <v>16</v>
      </c>
      <c r="J9294" s="1" t="s">
        <v>23</v>
      </c>
      <c r="K9294" s="1" t="s">
        <v>16</v>
      </c>
      <c r="L9294" s="1" t="s">
        <v>16</v>
      </c>
      <c r="M9294" s="1" t="s">
        <v>16</v>
      </c>
      <c r="N9294" s="1" t="s">
        <v>16</v>
      </c>
      <c r="O9294" s="1">
        <v>63.2</v>
      </c>
      <c r="P9294" s="1">
        <v>1.0</v>
      </c>
    </row>
    <row r="9295">
      <c r="A9295" s="1" t="s">
        <v>29</v>
      </c>
      <c r="B9295" s="1" t="s">
        <v>11732</v>
      </c>
      <c r="C9295" s="2" t="s">
        <v>11636</v>
      </c>
      <c r="D9295" s="1" t="s">
        <v>19</v>
      </c>
      <c r="E9295" s="3" t="str">
        <f>HYPERLINK("https://fyndiq.se/produkt/675bb02ed6bb4e07/", "2-Pack Samsung Galaxy S21 Ultra - Härdat Glas 9H-Super Kvalitet")</f>
        <v>2-Pack Samsung Galaxy S21 Ultra - Härdat Glas 9H-Super Kvalitet</v>
      </c>
      <c r="F9295" s="1" t="s">
        <v>91</v>
      </c>
      <c r="G9295" s="1" t="s">
        <v>92</v>
      </c>
      <c r="H9295" s="1" t="s">
        <v>93</v>
      </c>
      <c r="I9295" s="1" t="s">
        <v>16</v>
      </c>
      <c r="J9295" s="1" t="s">
        <v>23</v>
      </c>
      <c r="K9295" s="1" t="s">
        <v>16</v>
      </c>
      <c r="L9295" s="1" t="s">
        <v>16</v>
      </c>
      <c r="M9295" s="1" t="s">
        <v>16</v>
      </c>
      <c r="N9295" s="1" t="s">
        <v>16</v>
      </c>
      <c r="O9295" s="1">
        <v>63.2</v>
      </c>
      <c r="P9295" s="1">
        <v>1.0</v>
      </c>
    </row>
    <row r="9296">
      <c r="A9296" s="1" t="s">
        <v>29</v>
      </c>
      <c r="B9296" s="1" t="s">
        <v>11733</v>
      </c>
      <c r="C9296" s="2" t="s">
        <v>11636</v>
      </c>
      <c r="D9296" s="1" t="s">
        <v>19</v>
      </c>
      <c r="E9296" s="3" t="str">
        <f>HYPERLINK("https://fyndiq.se/produkt/f95ced6251e245b6/", "Effektiv Stylus-penna med Dubbla Spetsar för Smidig Interaktion")</f>
        <v>Effektiv Stylus-penna med Dubbla Spetsar för Smidig Interaktion</v>
      </c>
      <c r="F9296" s="1" t="s">
        <v>1925</v>
      </c>
      <c r="G9296" s="1" t="s">
        <v>1926</v>
      </c>
      <c r="H9296" s="1" t="s">
        <v>1927</v>
      </c>
      <c r="I9296" s="1" t="s">
        <v>16</v>
      </c>
      <c r="J9296" s="1" t="s">
        <v>23</v>
      </c>
      <c r="K9296" s="1" t="s">
        <v>16</v>
      </c>
      <c r="L9296" s="1" t="s">
        <v>16</v>
      </c>
      <c r="M9296" s="1" t="s">
        <v>16</v>
      </c>
      <c r="N9296" s="1" t="s">
        <v>16</v>
      </c>
      <c r="O9296" s="1">
        <v>103.2</v>
      </c>
      <c r="P9296" s="1">
        <v>1.0</v>
      </c>
    </row>
    <row r="9297">
      <c r="A9297" s="1" t="s">
        <v>29</v>
      </c>
      <c r="B9297" s="1" t="s">
        <v>11734</v>
      </c>
      <c r="C9297" s="2" t="s">
        <v>11636</v>
      </c>
      <c r="D9297" s="1" t="s">
        <v>19</v>
      </c>
      <c r="E9297" s="3" t="str">
        <f>HYPERLINK("https://fyndiq.se/produkt/21fa5ef4b8704a28/", "2-Pack Samsung Note 10 Plus - Härdat glas 9H - Super kvalitet 3D")</f>
        <v>2-Pack Samsung Note 10 Plus - Härdat glas 9H - Super kvalitet 3D</v>
      </c>
      <c r="F9297" s="1" t="s">
        <v>5705</v>
      </c>
      <c r="G9297" s="1" t="s">
        <v>5706</v>
      </c>
      <c r="H9297" s="1" t="s">
        <v>5707</v>
      </c>
      <c r="I9297" s="1" t="s">
        <v>1230</v>
      </c>
      <c r="J9297" s="1" t="s">
        <v>23</v>
      </c>
      <c r="K9297" s="1" t="s">
        <v>16</v>
      </c>
      <c r="L9297" s="1" t="s">
        <v>16</v>
      </c>
      <c r="M9297" s="1" t="s">
        <v>16</v>
      </c>
      <c r="N9297" s="1" t="s">
        <v>16</v>
      </c>
      <c r="O9297" s="1">
        <v>63.2</v>
      </c>
      <c r="P9297" s="1">
        <v>1.0</v>
      </c>
    </row>
    <row r="9298">
      <c r="A9298" s="1" t="s">
        <v>29</v>
      </c>
      <c r="B9298" s="1" t="s">
        <v>11735</v>
      </c>
      <c r="C9298" s="2" t="s">
        <v>11636</v>
      </c>
      <c r="D9298" s="1" t="s">
        <v>19</v>
      </c>
      <c r="E9298" s="3" t="str">
        <f>HYPERLINK("https://fyndiq.se/produkt/acbd2f15758f4e1c/", "2-Pack Samsung A55 5G Skärmskydd i Härdat Glas")</f>
        <v>2-Pack Samsung A55 5G Skärmskydd i Härdat Glas</v>
      </c>
      <c r="F9298" s="1" t="s">
        <v>982</v>
      </c>
      <c r="G9298" s="1" t="s">
        <v>983</v>
      </c>
      <c r="H9298" s="1" t="s">
        <v>984</v>
      </c>
      <c r="I9298" s="1" t="s">
        <v>16</v>
      </c>
      <c r="J9298" s="1" t="s">
        <v>23</v>
      </c>
      <c r="K9298" s="1" t="s">
        <v>16</v>
      </c>
      <c r="L9298" s="1" t="s">
        <v>16</v>
      </c>
      <c r="M9298" s="1" t="s">
        <v>16</v>
      </c>
      <c r="N9298" s="1" t="s">
        <v>16</v>
      </c>
      <c r="O9298" s="1">
        <v>63.2</v>
      </c>
      <c r="P9298" s="1">
        <v>1.0</v>
      </c>
    </row>
    <row r="9299">
      <c r="A9299" s="1" t="s">
        <v>29</v>
      </c>
      <c r="B9299" s="1" t="s">
        <v>11736</v>
      </c>
      <c r="C9299" s="2" t="s">
        <v>11636</v>
      </c>
      <c r="D9299" s="1" t="s">
        <v>19</v>
      </c>
      <c r="E9299" s="3" t="str">
        <f>HYPERLINK("https://fyndiq.se/produkt/c26c9ffef37a436a/", "2-Pack Samsung A35 5G Skärmskydd i Härdat Glas")</f>
        <v>2-Pack Samsung A35 5G Skärmskydd i Härdat Glas</v>
      </c>
      <c r="F9299" s="1" t="s">
        <v>432</v>
      </c>
      <c r="G9299" s="1" t="s">
        <v>433</v>
      </c>
      <c r="H9299" s="1" t="s">
        <v>434</v>
      </c>
      <c r="I9299" s="1" t="s">
        <v>16</v>
      </c>
      <c r="J9299" s="1" t="s">
        <v>23</v>
      </c>
      <c r="K9299" s="1" t="s">
        <v>16</v>
      </c>
      <c r="L9299" s="1" t="s">
        <v>16</v>
      </c>
      <c r="M9299" s="1" t="s">
        <v>16</v>
      </c>
      <c r="N9299" s="1" t="s">
        <v>16</v>
      </c>
      <c r="O9299" s="1">
        <v>63.2</v>
      </c>
      <c r="P9299" s="1">
        <v>1.0</v>
      </c>
    </row>
    <row r="9300">
      <c r="A9300" s="1" t="s">
        <v>29</v>
      </c>
      <c r="B9300" s="1" t="s">
        <v>11737</v>
      </c>
      <c r="C9300" s="2" t="s">
        <v>11636</v>
      </c>
      <c r="D9300" s="1" t="s">
        <v>19</v>
      </c>
      <c r="E9300" s="3" t="str">
        <f>HYPERLINK("https://fyndiq.se/produkt/c64bbbf107e34309/", "2-Pack Huawei P30 - Härdat glas 9H – 3D Super kvalitet")</f>
        <v>2-Pack Huawei P30 - Härdat glas 9H – 3D Super kvalitet</v>
      </c>
      <c r="F9300" s="1" t="s">
        <v>845</v>
      </c>
      <c r="G9300" s="1" t="s">
        <v>846</v>
      </c>
      <c r="H9300" s="1" t="s">
        <v>847</v>
      </c>
      <c r="I9300" s="1" t="s">
        <v>16</v>
      </c>
      <c r="J9300" s="1" t="s">
        <v>23</v>
      </c>
      <c r="K9300" s="1" t="s">
        <v>16</v>
      </c>
      <c r="L9300" s="1" t="s">
        <v>16</v>
      </c>
      <c r="M9300" s="1" t="s">
        <v>16</v>
      </c>
      <c r="N9300" s="1" t="s">
        <v>16</v>
      </c>
      <c r="O9300" s="1">
        <v>63.2</v>
      </c>
      <c r="P9300" s="1">
        <v>1.0</v>
      </c>
    </row>
    <row r="9301">
      <c r="A9301" s="1" t="s">
        <v>29</v>
      </c>
      <c r="B9301" s="1" t="s">
        <v>11738</v>
      </c>
      <c r="C9301" s="2" t="s">
        <v>11636</v>
      </c>
      <c r="D9301" s="1" t="s">
        <v>19</v>
      </c>
      <c r="E9301" s="3" t="str">
        <f>HYPERLINK("https://fyndiq.se/produkt/db4311b8bfdf46de/", "2-Pack Samsung A33 Skärmskydd - Härdat Glas 9H - Super kvalitet 3D")</f>
        <v>2-Pack Samsung A33 Skärmskydd - Härdat Glas 9H - Super kvalitet 3D</v>
      </c>
      <c r="F9301" s="1" t="s">
        <v>3277</v>
      </c>
      <c r="G9301" s="1" t="s">
        <v>3278</v>
      </c>
      <c r="H9301" s="1" t="s">
        <v>3279</v>
      </c>
      <c r="I9301" s="1" t="s">
        <v>16</v>
      </c>
      <c r="J9301" s="1" t="s">
        <v>23</v>
      </c>
      <c r="K9301" s="1" t="s">
        <v>16</v>
      </c>
      <c r="L9301" s="1" t="s">
        <v>16</v>
      </c>
      <c r="M9301" s="1" t="s">
        <v>16</v>
      </c>
      <c r="N9301" s="1" t="s">
        <v>16</v>
      </c>
      <c r="O9301" s="1">
        <v>63.2</v>
      </c>
      <c r="P9301" s="1">
        <v>1.0</v>
      </c>
    </row>
    <row r="9302">
      <c r="A9302" s="1" t="s">
        <v>29</v>
      </c>
      <c r="B9302" s="1" t="s">
        <v>11739</v>
      </c>
      <c r="C9302" s="2" t="s">
        <v>11636</v>
      </c>
      <c r="D9302" s="1" t="s">
        <v>19</v>
      </c>
      <c r="E930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9302" s="1" t="s">
        <v>504</v>
      </c>
      <c r="G9302" s="1" t="s">
        <v>505</v>
      </c>
      <c r="H9302" s="1" t="s">
        <v>506</v>
      </c>
      <c r="I9302" s="1" t="s">
        <v>16</v>
      </c>
      <c r="J9302" s="1" t="s">
        <v>23</v>
      </c>
      <c r="K9302" s="1" t="s">
        <v>16</v>
      </c>
      <c r="L9302" s="1" t="s">
        <v>16</v>
      </c>
      <c r="M9302" s="1" t="s">
        <v>16</v>
      </c>
      <c r="N9302" s="1" t="s">
        <v>16</v>
      </c>
      <c r="O9302" s="1">
        <v>63.2</v>
      </c>
      <c r="P9302" s="1">
        <v>1.0</v>
      </c>
    </row>
    <row r="9303">
      <c r="A9303" s="1" t="s">
        <v>29</v>
      </c>
      <c r="B9303" s="1" t="s">
        <v>11740</v>
      </c>
      <c r="C9303" s="2" t="s">
        <v>11636</v>
      </c>
      <c r="D9303" s="1" t="s">
        <v>19</v>
      </c>
      <c r="E9303" s="3" t="str">
        <f>HYPERLINK("https://fyndiq.se/produkt/c26c9ffef37a436a/", "2-Pack Samsung A35 5G Skärmskydd i Härdat Glas")</f>
        <v>2-Pack Samsung A35 5G Skärmskydd i Härdat Glas</v>
      </c>
      <c r="F9303" s="1" t="s">
        <v>432</v>
      </c>
      <c r="G9303" s="1" t="s">
        <v>433</v>
      </c>
      <c r="H9303" s="1" t="s">
        <v>434</v>
      </c>
      <c r="I9303" s="1" t="s">
        <v>16</v>
      </c>
      <c r="J9303" s="1" t="s">
        <v>23</v>
      </c>
      <c r="K9303" s="1" t="s">
        <v>16</v>
      </c>
      <c r="L9303" s="1" t="s">
        <v>16</v>
      </c>
      <c r="M9303" s="1" t="s">
        <v>16</v>
      </c>
      <c r="N9303" s="1" t="s">
        <v>16</v>
      </c>
      <c r="O9303" s="1">
        <v>63.2</v>
      </c>
      <c r="P9303" s="1">
        <v>1.0</v>
      </c>
    </row>
    <row r="9304">
      <c r="A9304" s="1" t="s">
        <v>29</v>
      </c>
      <c r="B9304" s="1" t="s">
        <v>11741</v>
      </c>
      <c r="C9304" s="2" t="s">
        <v>11636</v>
      </c>
      <c r="D9304" s="1" t="s">
        <v>19</v>
      </c>
      <c r="E9304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9304" s="1" t="s">
        <v>494</v>
      </c>
      <c r="G9304" s="1" t="s">
        <v>495</v>
      </c>
      <c r="H9304" s="1" t="s">
        <v>496</v>
      </c>
      <c r="I9304" s="1" t="s">
        <v>16</v>
      </c>
      <c r="J9304" s="1" t="s">
        <v>23</v>
      </c>
      <c r="K9304" s="1" t="s">
        <v>16</v>
      </c>
      <c r="L9304" s="1" t="s">
        <v>16</v>
      </c>
      <c r="M9304" s="1" t="s">
        <v>16</v>
      </c>
      <c r="N9304" s="1" t="s">
        <v>16</v>
      </c>
      <c r="O9304" s="1">
        <v>79.2</v>
      </c>
      <c r="P9304" s="1">
        <v>1.0</v>
      </c>
    </row>
    <row r="9305">
      <c r="A9305" s="1" t="s">
        <v>29</v>
      </c>
      <c r="B9305" s="1" t="s">
        <v>11742</v>
      </c>
      <c r="C9305" s="2" t="s">
        <v>11636</v>
      </c>
      <c r="D9305" s="1" t="s">
        <v>19</v>
      </c>
      <c r="E9305" s="3" t="str">
        <f>HYPERLINK("https://fyndiq.se/produkt/4e6e79ea76a944ee/", "2-Pack Samsung A42 5G Skärmskydd - Härdat Glas 9H - Super kvalitet 3D")</f>
        <v>2-Pack Samsung A42 5G Skärmskydd - Härdat Glas 9H - Super kvalitet 3D</v>
      </c>
      <c r="F9305" s="1" t="s">
        <v>641</v>
      </c>
      <c r="G9305" s="1" t="s">
        <v>642</v>
      </c>
      <c r="H9305" s="1" t="s">
        <v>643</v>
      </c>
      <c r="I9305" s="1" t="s">
        <v>16</v>
      </c>
      <c r="J9305" s="1" t="s">
        <v>23</v>
      </c>
      <c r="K9305" s="1" t="s">
        <v>16</v>
      </c>
      <c r="L9305" s="1" t="s">
        <v>16</v>
      </c>
      <c r="M9305" s="1" t="s">
        <v>16</v>
      </c>
      <c r="N9305" s="1" t="s">
        <v>16</v>
      </c>
      <c r="O9305" s="1">
        <v>63.2</v>
      </c>
      <c r="P9305" s="1">
        <v>1.0</v>
      </c>
    </row>
    <row r="9306">
      <c r="A9306" s="1" t="s">
        <v>29</v>
      </c>
      <c r="B9306" s="1" t="s">
        <v>11743</v>
      </c>
      <c r="C9306" s="2" t="s">
        <v>11636</v>
      </c>
      <c r="D9306" s="1" t="s">
        <v>19</v>
      </c>
      <c r="E930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306" s="1" t="s">
        <v>760</v>
      </c>
      <c r="G9306" s="1" t="s">
        <v>761</v>
      </c>
      <c r="H9306" s="1" t="s">
        <v>762</v>
      </c>
      <c r="I9306" s="1" t="s">
        <v>16</v>
      </c>
      <c r="J9306" s="1" t="s">
        <v>23</v>
      </c>
      <c r="K9306" s="1" t="s">
        <v>16</v>
      </c>
      <c r="L9306" s="1" t="s">
        <v>16</v>
      </c>
      <c r="M9306" s="1" t="s">
        <v>16</v>
      </c>
      <c r="N9306" s="1" t="s">
        <v>16</v>
      </c>
      <c r="O9306" s="1">
        <v>63.2</v>
      </c>
      <c r="P9306" s="1">
        <v>1.0</v>
      </c>
    </row>
    <row r="9307">
      <c r="A9307" s="1" t="s">
        <v>29</v>
      </c>
      <c r="B9307" s="1" t="s">
        <v>11744</v>
      </c>
      <c r="C9307" s="2" t="s">
        <v>11636</v>
      </c>
      <c r="D9307" s="1" t="s">
        <v>19</v>
      </c>
      <c r="E9307" s="3" t="str">
        <f>HYPERLINK("https://fyndiq.se/produkt/6b84f16f608e484b/", "2-Pack MOTOROLA EDGE 20 Skärmskydd - Härdat Glas 9H - Super kvalitet 3D")</f>
        <v>2-Pack MOTOROLA EDGE 20 Skärmskydd - Härdat Glas 9H - Super kvalitet 3D</v>
      </c>
      <c r="F9307" s="1" t="s">
        <v>3030</v>
      </c>
      <c r="G9307" s="1" t="s">
        <v>3031</v>
      </c>
      <c r="H9307" s="1" t="s">
        <v>3032</v>
      </c>
      <c r="I9307" s="1" t="s">
        <v>16</v>
      </c>
      <c r="J9307" s="1" t="s">
        <v>23</v>
      </c>
      <c r="K9307" s="1" t="s">
        <v>16</v>
      </c>
      <c r="L9307" s="1" t="s">
        <v>16</v>
      </c>
      <c r="M9307" s="1" t="s">
        <v>16</v>
      </c>
      <c r="N9307" s="1" t="s">
        <v>16</v>
      </c>
      <c r="O9307" s="1">
        <v>63.2</v>
      </c>
      <c r="P9307" s="1">
        <v>1.0</v>
      </c>
    </row>
    <row r="9308">
      <c r="A9308" s="1" t="s">
        <v>29</v>
      </c>
      <c r="B9308" s="1" t="s">
        <v>11745</v>
      </c>
      <c r="C9308" s="2" t="s">
        <v>11636</v>
      </c>
      <c r="D9308" s="1" t="s">
        <v>19</v>
      </c>
      <c r="E9308" s="3" t="str">
        <f>HYPERLINK("https://fyndiq.se/produkt/9394ab62b0134b76/", "2-Pack Samsung Galaxy A52 - Härdat glas 9H - Super kvalitet 3D")</f>
        <v>2-Pack Samsung Galaxy A52 - Härdat glas 9H - Super kvalitet 3D</v>
      </c>
      <c r="F9308" s="1" t="s">
        <v>1553</v>
      </c>
      <c r="G9308" s="1" t="s">
        <v>1554</v>
      </c>
      <c r="H9308" s="1" t="s">
        <v>1555</v>
      </c>
      <c r="I9308" s="1" t="s">
        <v>16</v>
      </c>
      <c r="J9308" s="1" t="s">
        <v>23</v>
      </c>
      <c r="K9308" s="1" t="s">
        <v>16</v>
      </c>
      <c r="L9308" s="1" t="s">
        <v>16</v>
      </c>
      <c r="M9308" s="1" t="s">
        <v>16</v>
      </c>
      <c r="N9308" s="1" t="s">
        <v>16</v>
      </c>
      <c r="O9308" s="1">
        <v>63.2</v>
      </c>
      <c r="P9308" s="1">
        <v>1.0</v>
      </c>
    </row>
    <row r="9309">
      <c r="A9309" s="1" t="s">
        <v>29</v>
      </c>
      <c r="B9309" s="1" t="s">
        <v>11746</v>
      </c>
      <c r="C9309" s="2" t="s">
        <v>11636</v>
      </c>
      <c r="D9309" s="1" t="s">
        <v>19</v>
      </c>
      <c r="E9309" s="3" t="str">
        <f>HYPERLINK("https://fyndiq.se/produkt/388e6e1d48174830/", "2-Pack SAMSUNG S24 PLUS Skärmskydd - Härdat Glas 9H - Super kvalitet 3D")</f>
        <v>2-Pack SAMSUNG S24 PLUS Skärmskydd - Härdat Glas 9H - Super kvalitet 3D</v>
      </c>
      <c r="F9309" s="1" t="s">
        <v>5476</v>
      </c>
      <c r="G9309" s="1" t="s">
        <v>5477</v>
      </c>
      <c r="H9309" s="1" t="s">
        <v>5478</v>
      </c>
      <c r="I9309" s="1" t="s">
        <v>16</v>
      </c>
      <c r="J9309" s="1" t="s">
        <v>23</v>
      </c>
      <c r="K9309" s="1" t="s">
        <v>16</v>
      </c>
      <c r="L9309" s="1" t="s">
        <v>16</v>
      </c>
      <c r="M9309" s="1" t="s">
        <v>16</v>
      </c>
      <c r="N9309" s="1" t="s">
        <v>16</v>
      </c>
      <c r="O9309" s="1">
        <v>63.2</v>
      </c>
      <c r="P9309" s="1">
        <v>1.0</v>
      </c>
    </row>
    <row r="9310">
      <c r="A9310" s="1" t="s">
        <v>29</v>
      </c>
      <c r="B9310" s="1" t="s">
        <v>11747</v>
      </c>
      <c r="C9310" s="2" t="s">
        <v>11636</v>
      </c>
      <c r="D9310" s="1" t="s">
        <v>19</v>
      </c>
      <c r="E931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310" s="1" t="s">
        <v>47</v>
      </c>
      <c r="G9310" s="2" t="s">
        <v>48</v>
      </c>
      <c r="H9310" s="1" t="s">
        <v>49</v>
      </c>
      <c r="I9310" s="1" t="s">
        <v>16</v>
      </c>
      <c r="J9310" s="1" t="s">
        <v>23</v>
      </c>
      <c r="K9310" s="1" t="s">
        <v>16</v>
      </c>
      <c r="L9310" s="1" t="s">
        <v>16</v>
      </c>
      <c r="M9310" s="1" t="s">
        <v>16</v>
      </c>
      <c r="N9310" s="1" t="s">
        <v>16</v>
      </c>
      <c r="O9310" s="1">
        <v>183.2</v>
      </c>
      <c r="P9310" s="1">
        <v>1.0</v>
      </c>
    </row>
    <row r="9311">
      <c r="A9311" s="1" t="s">
        <v>29</v>
      </c>
      <c r="B9311" s="1" t="s">
        <v>11748</v>
      </c>
      <c r="C9311" s="2" t="s">
        <v>11636</v>
      </c>
      <c r="D9311" s="1" t="s">
        <v>19</v>
      </c>
      <c r="E9311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9311" s="1" t="s">
        <v>35</v>
      </c>
      <c r="G9311" s="1" t="s">
        <v>36</v>
      </c>
      <c r="H9311" s="1" t="s">
        <v>37</v>
      </c>
      <c r="I9311" s="1" t="s">
        <v>16</v>
      </c>
      <c r="J9311" s="1" t="s">
        <v>23</v>
      </c>
      <c r="K9311" s="1" t="s">
        <v>16</v>
      </c>
      <c r="L9311" s="1" t="s">
        <v>16</v>
      </c>
      <c r="M9311" s="1" t="s">
        <v>16</v>
      </c>
      <c r="N9311" s="1" t="s">
        <v>16</v>
      </c>
      <c r="O9311" s="1">
        <v>63.2</v>
      </c>
      <c r="P9311" s="1">
        <v>1.0</v>
      </c>
    </row>
    <row r="9312">
      <c r="A9312" s="1" t="s">
        <v>29</v>
      </c>
      <c r="B9312" s="1" t="s">
        <v>11749</v>
      </c>
      <c r="C9312" s="2" t="s">
        <v>11636</v>
      </c>
      <c r="D9312" s="1" t="s">
        <v>19</v>
      </c>
      <c r="E93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312" s="1" t="s">
        <v>2144</v>
      </c>
      <c r="G9312" s="1" t="s">
        <v>2145</v>
      </c>
      <c r="H9312" s="1" t="s">
        <v>2146</v>
      </c>
      <c r="I9312" s="1" t="s">
        <v>16</v>
      </c>
      <c r="J9312" s="1" t="s">
        <v>23</v>
      </c>
      <c r="K9312" s="1" t="s">
        <v>16</v>
      </c>
      <c r="L9312" s="1" t="s">
        <v>16</v>
      </c>
      <c r="M9312" s="1" t="s">
        <v>16</v>
      </c>
      <c r="N9312" s="1" t="s">
        <v>16</v>
      </c>
      <c r="O9312" s="1">
        <v>63.2</v>
      </c>
      <c r="P9312" s="1">
        <v>1.0</v>
      </c>
    </row>
    <row r="9313">
      <c r="A9313" s="1" t="s">
        <v>29</v>
      </c>
      <c r="B9313" s="1" t="s">
        <v>11750</v>
      </c>
      <c r="C9313" s="2" t="s">
        <v>11636</v>
      </c>
      <c r="D9313" s="1" t="s">
        <v>19</v>
      </c>
      <c r="E9313" s="3" t="str">
        <f>HYPERLINK("https://fyndiq.se/produkt/a047b5d99d58461d/", "2-Pack Google Pixel 6A - Härdat glas 9H - Super kvalitet 3D")</f>
        <v>2-Pack Google Pixel 6A - Härdat glas 9H - Super kvalitet 3D</v>
      </c>
      <c r="F9313" s="1" t="s">
        <v>1205</v>
      </c>
      <c r="G9313" s="1" t="s">
        <v>1206</v>
      </c>
      <c r="H9313" s="1" t="s">
        <v>1207</v>
      </c>
      <c r="I9313" s="1" t="s">
        <v>16</v>
      </c>
      <c r="J9313" s="1" t="s">
        <v>23</v>
      </c>
      <c r="K9313" s="1" t="s">
        <v>16</v>
      </c>
      <c r="L9313" s="1" t="s">
        <v>16</v>
      </c>
      <c r="M9313" s="1" t="s">
        <v>16</v>
      </c>
      <c r="N9313" s="1" t="s">
        <v>16</v>
      </c>
      <c r="O9313" s="1">
        <v>63.2</v>
      </c>
      <c r="P9313" s="1">
        <v>1.0</v>
      </c>
    </row>
    <row r="9314">
      <c r="A9314" s="1" t="s">
        <v>29</v>
      </c>
      <c r="B9314" s="1" t="s">
        <v>11751</v>
      </c>
      <c r="C9314" s="2" t="s">
        <v>11636</v>
      </c>
      <c r="D9314" s="1" t="s">
        <v>19</v>
      </c>
      <c r="E9314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9314" s="1" t="s">
        <v>2242</v>
      </c>
      <c r="G9314" s="1" t="s">
        <v>2243</v>
      </c>
      <c r="H9314" s="1" t="s">
        <v>2244</v>
      </c>
      <c r="I9314" s="1" t="s">
        <v>16</v>
      </c>
      <c r="J9314" s="1" t="s">
        <v>23</v>
      </c>
      <c r="K9314" s="1" t="s">
        <v>16</v>
      </c>
      <c r="L9314" s="1" t="s">
        <v>16</v>
      </c>
      <c r="M9314" s="1" t="s">
        <v>16</v>
      </c>
      <c r="N9314" s="1" t="s">
        <v>16</v>
      </c>
      <c r="O9314" s="1">
        <v>63.2</v>
      </c>
      <c r="P9314" s="1">
        <v>1.0</v>
      </c>
    </row>
    <row r="9315">
      <c r="A9315" s="1" t="s">
        <v>29</v>
      </c>
      <c r="B9315" s="1" t="s">
        <v>11752</v>
      </c>
      <c r="C9315" s="2" t="s">
        <v>11636</v>
      </c>
      <c r="D9315" s="1" t="s">
        <v>19</v>
      </c>
      <c r="E9315" s="3" t="str">
        <f>HYPERLINK("https://fyndiq.se/produkt/0509614578ae4870/", "2-Pack Xiaomi Redmi 10C - Härdat Glas 9H - Super kvalitet 3D Skärmskydd")</f>
        <v>2-Pack Xiaomi Redmi 10C - Härdat Glas 9H - Super kvalitet 3D Skärmskydd</v>
      </c>
      <c r="F9315" s="1" t="s">
        <v>8393</v>
      </c>
      <c r="G9315" s="1" t="s">
        <v>8394</v>
      </c>
      <c r="H9315" s="1" t="s">
        <v>8395</v>
      </c>
      <c r="I9315" s="1" t="s">
        <v>16</v>
      </c>
      <c r="J9315" s="1" t="s">
        <v>23</v>
      </c>
      <c r="K9315" s="1" t="s">
        <v>16</v>
      </c>
      <c r="L9315" s="1" t="s">
        <v>16</v>
      </c>
      <c r="M9315" s="1" t="s">
        <v>16</v>
      </c>
      <c r="N9315" s="1" t="s">
        <v>16</v>
      </c>
      <c r="O9315" s="1">
        <v>63.2</v>
      </c>
      <c r="P9315" s="1">
        <v>1.0</v>
      </c>
    </row>
    <row r="9316">
      <c r="A9316" s="1" t="s">
        <v>29</v>
      </c>
      <c r="B9316" s="1" t="s">
        <v>11753</v>
      </c>
      <c r="C9316" s="2" t="s">
        <v>11636</v>
      </c>
      <c r="D9316" s="1" t="s">
        <v>19</v>
      </c>
      <c r="E9316" s="3" t="str">
        <f>HYPERLINK("https://fyndiq.se/produkt/f2c164e932234570/", "2-Pack HUAWEI P30 PRO Skärmskydd - Härdat Glas 9H - Super kvalitet 3D")</f>
        <v>2-Pack HUAWEI P30 PRO Skärmskydd - Härdat Glas 9H - Super kvalitet 3D</v>
      </c>
      <c r="F9316" s="1" t="s">
        <v>267</v>
      </c>
      <c r="G9316" s="1" t="s">
        <v>268</v>
      </c>
      <c r="H9316" s="1" t="s">
        <v>269</v>
      </c>
      <c r="I9316" s="1" t="s">
        <v>16</v>
      </c>
      <c r="J9316" s="1" t="s">
        <v>23</v>
      </c>
      <c r="K9316" s="1" t="s">
        <v>16</v>
      </c>
      <c r="L9316" s="1" t="s">
        <v>16</v>
      </c>
      <c r="M9316" s="1" t="s">
        <v>16</v>
      </c>
      <c r="N9316" s="1" t="s">
        <v>16</v>
      </c>
      <c r="O9316" s="1">
        <v>63.2</v>
      </c>
      <c r="P9316" s="1">
        <v>1.0</v>
      </c>
    </row>
    <row r="9317">
      <c r="A9317" s="1" t="s">
        <v>29</v>
      </c>
      <c r="B9317" s="1" t="s">
        <v>11754</v>
      </c>
      <c r="C9317" s="2" t="s">
        <v>11636</v>
      </c>
      <c r="D9317" s="1" t="s">
        <v>19</v>
      </c>
      <c r="E9317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9317" s="1" t="s">
        <v>232</v>
      </c>
      <c r="G9317" s="1" t="s">
        <v>233</v>
      </c>
      <c r="H9317" s="1" t="s">
        <v>234</v>
      </c>
      <c r="I9317" s="1" t="s">
        <v>16</v>
      </c>
      <c r="J9317" s="1" t="s">
        <v>23</v>
      </c>
      <c r="K9317" s="1" t="s">
        <v>16</v>
      </c>
      <c r="L9317" s="1" t="s">
        <v>16</v>
      </c>
      <c r="M9317" s="1" t="s">
        <v>16</v>
      </c>
      <c r="N9317" s="1" t="s">
        <v>16</v>
      </c>
      <c r="O9317" s="1">
        <v>63.2</v>
      </c>
      <c r="P9317" s="1">
        <v>1.0</v>
      </c>
    </row>
    <row r="9318">
      <c r="A9318" s="1" t="s">
        <v>29</v>
      </c>
      <c r="B9318" s="1" t="s">
        <v>11755</v>
      </c>
      <c r="C9318" s="2" t="s">
        <v>11636</v>
      </c>
      <c r="D9318" s="1" t="s">
        <v>19</v>
      </c>
      <c r="E9318" s="3" t="str">
        <f>HYPERLINK("https://fyndiq.se/produkt/acbd2f15758f4e1c/", "2-Pack Samsung A55 5G Skärmskydd i Härdat Glas")</f>
        <v>2-Pack Samsung A55 5G Skärmskydd i Härdat Glas</v>
      </c>
      <c r="F9318" s="1" t="s">
        <v>982</v>
      </c>
      <c r="G9318" s="1" t="s">
        <v>983</v>
      </c>
      <c r="H9318" s="1" t="s">
        <v>984</v>
      </c>
      <c r="I9318" s="1" t="s">
        <v>1311</v>
      </c>
      <c r="J9318" s="1" t="s">
        <v>9</v>
      </c>
      <c r="K9318" s="2" t="s">
        <v>11252</v>
      </c>
      <c r="L9318" s="1" t="s">
        <v>2528</v>
      </c>
      <c r="M9318" s="1" t="s">
        <v>16</v>
      </c>
      <c r="N9318" s="1" t="s">
        <v>16</v>
      </c>
      <c r="O9318" s="1">
        <v>63.2</v>
      </c>
      <c r="P9318" s="1">
        <v>1.0</v>
      </c>
    </row>
    <row r="9319">
      <c r="A9319" s="1" t="s">
        <v>29</v>
      </c>
      <c r="B9319" s="1" t="s">
        <v>11756</v>
      </c>
      <c r="C9319" s="2" t="s">
        <v>11636</v>
      </c>
      <c r="D9319" s="1" t="s">
        <v>19</v>
      </c>
      <c r="E9319" s="3" t="str">
        <f>HYPERLINK("https://fyndiq.se/produkt/c26c9ffef37a436a/", "2-Pack Samsung A35 5G Skärmskydd i Härdat Glas")</f>
        <v>2-Pack Samsung A35 5G Skärmskydd i Härdat Glas</v>
      </c>
      <c r="F9319" s="1" t="s">
        <v>432</v>
      </c>
      <c r="G9319" s="1" t="s">
        <v>433</v>
      </c>
      <c r="H9319" s="1" t="s">
        <v>434</v>
      </c>
      <c r="I9319" s="1" t="s">
        <v>16</v>
      </c>
      <c r="J9319" s="1" t="s">
        <v>23</v>
      </c>
      <c r="K9319" s="1" t="s">
        <v>16</v>
      </c>
      <c r="L9319" s="1" t="s">
        <v>16</v>
      </c>
      <c r="M9319" s="1" t="s">
        <v>16</v>
      </c>
      <c r="N9319" s="1" t="s">
        <v>16</v>
      </c>
      <c r="O9319" s="1">
        <v>63.2</v>
      </c>
      <c r="P9319" s="1">
        <v>1.0</v>
      </c>
    </row>
    <row r="9320">
      <c r="A9320" s="1" t="s">
        <v>29</v>
      </c>
      <c r="B9320" s="1" t="s">
        <v>11757</v>
      </c>
      <c r="C9320" s="2" t="s">
        <v>11636</v>
      </c>
      <c r="D9320" s="1" t="s">
        <v>19</v>
      </c>
      <c r="E9320" s="3" t="str">
        <f>HYPERLINK("https://fyndiq.se/produkt/1e8f6bb5ed7344de/", "2-Pack Samsung Galaxy s10 Plus - Härdat glas 9H - Super kvalitet")</f>
        <v>2-Pack Samsung Galaxy s10 Plus - Härdat glas 9H - Super kvalitet</v>
      </c>
      <c r="F9320" s="1" t="s">
        <v>1508</v>
      </c>
      <c r="G9320" s="1" t="s">
        <v>1509</v>
      </c>
      <c r="H9320" s="1" t="s">
        <v>1510</v>
      </c>
      <c r="I9320" s="1" t="s">
        <v>16</v>
      </c>
      <c r="J9320" s="1" t="s">
        <v>23</v>
      </c>
      <c r="K9320" s="1" t="s">
        <v>16</v>
      </c>
      <c r="L9320" s="1" t="s">
        <v>16</v>
      </c>
      <c r="M9320" s="1" t="s">
        <v>16</v>
      </c>
      <c r="N9320" s="1" t="s">
        <v>16</v>
      </c>
      <c r="O9320" s="1">
        <v>63.2</v>
      </c>
      <c r="P9320" s="1">
        <v>1.0</v>
      </c>
    </row>
    <row r="9321">
      <c r="A9321" s="1" t="s">
        <v>29</v>
      </c>
      <c r="B9321" s="1" t="s">
        <v>11758</v>
      </c>
      <c r="C9321" s="2" t="s">
        <v>11636</v>
      </c>
      <c r="D9321" s="1" t="s">
        <v>19</v>
      </c>
      <c r="E9321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9321" s="1" t="s">
        <v>837</v>
      </c>
      <c r="G9321" s="1" t="s">
        <v>838</v>
      </c>
      <c r="H9321" s="1" t="s">
        <v>839</v>
      </c>
      <c r="I9321" s="1" t="s">
        <v>16</v>
      </c>
      <c r="J9321" s="1" t="s">
        <v>23</v>
      </c>
      <c r="K9321" s="1" t="s">
        <v>16</v>
      </c>
      <c r="L9321" s="1" t="s">
        <v>16</v>
      </c>
      <c r="M9321" s="1" t="s">
        <v>16</v>
      </c>
      <c r="N9321" s="1" t="s">
        <v>16</v>
      </c>
      <c r="O9321" s="1">
        <v>63.2</v>
      </c>
      <c r="P9321" s="1">
        <v>1.0</v>
      </c>
    </row>
    <row r="9322">
      <c r="A9322" s="1" t="s">
        <v>29</v>
      </c>
      <c r="B9322" s="1" t="s">
        <v>11759</v>
      </c>
      <c r="C9322" s="2" t="s">
        <v>11636</v>
      </c>
      <c r="D9322" s="1" t="s">
        <v>19</v>
      </c>
      <c r="E9322" s="3" t="str">
        <f>HYPERLINK("https://fyndiq.se/produkt/95efd29ff0ba45b9/", "2-Pack Samsung Galaxy A04s - Härdat Glas 9H-Super Kvalitet 3D")</f>
        <v>2-Pack Samsung Galaxy A04s - Härdat Glas 9H-Super Kvalitet 3D</v>
      </c>
      <c r="F9322" s="1" t="s">
        <v>2024</v>
      </c>
      <c r="G9322" s="1" t="s">
        <v>2025</v>
      </c>
      <c r="H9322" s="1" t="s">
        <v>2026</v>
      </c>
      <c r="I9322" s="1" t="s">
        <v>16</v>
      </c>
      <c r="J9322" s="1" t="s">
        <v>23</v>
      </c>
      <c r="K9322" s="1" t="s">
        <v>16</v>
      </c>
      <c r="L9322" s="1" t="s">
        <v>16</v>
      </c>
      <c r="M9322" s="1" t="s">
        <v>16</v>
      </c>
      <c r="N9322" s="1" t="s">
        <v>16</v>
      </c>
      <c r="O9322" s="1">
        <v>63.2</v>
      </c>
      <c r="P9322" s="1">
        <v>1.0</v>
      </c>
    </row>
    <row r="9323">
      <c r="A9323" s="1" t="s">
        <v>29</v>
      </c>
      <c r="B9323" s="1" t="s">
        <v>11760</v>
      </c>
      <c r="C9323" s="2" t="s">
        <v>11636</v>
      </c>
      <c r="D9323" s="1" t="s">
        <v>19</v>
      </c>
      <c r="E9323" s="3" t="str">
        <f t="shared" ref="E9323:E9324" si="223">HYPERLINK("https://fyndiq.se/produkt/a00b62acc6644fd2/", "2-Pack Samsung Galaxy S10 - Härdat glas 9H – Super kvalitet 3D")</f>
        <v>2-Pack Samsung Galaxy S10 - Härdat glas 9H – Super kvalitet 3D</v>
      </c>
      <c r="F9323" s="1" t="s">
        <v>1291</v>
      </c>
      <c r="G9323" s="1" t="s">
        <v>1292</v>
      </c>
      <c r="H9323" s="1" t="s">
        <v>1293</v>
      </c>
      <c r="I9323" s="1" t="s">
        <v>16</v>
      </c>
      <c r="J9323" s="1" t="s">
        <v>23</v>
      </c>
      <c r="K9323" s="1" t="s">
        <v>16</v>
      </c>
      <c r="L9323" s="1" t="s">
        <v>16</v>
      </c>
      <c r="M9323" s="1" t="s">
        <v>16</v>
      </c>
      <c r="N9323" s="1" t="s">
        <v>16</v>
      </c>
      <c r="O9323" s="1">
        <v>63.2</v>
      </c>
      <c r="P9323" s="1">
        <v>1.0</v>
      </c>
    </row>
    <row r="9324">
      <c r="A9324" s="1" t="s">
        <v>29</v>
      </c>
      <c r="B9324" s="1" t="s">
        <v>11761</v>
      </c>
      <c r="C9324" s="2" t="s">
        <v>11636</v>
      </c>
      <c r="D9324" s="1" t="s">
        <v>19</v>
      </c>
      <c r="E9324" s="3" t="str">
        <f t="shared" si="223"/>
        <v>2-Pack Samsung Galaxy S10 - Härdat glas 9H – Super kvalitet 3D</v>
      </c>
      <c r="F9324" s="1" t="s">
        <v>1291</v>
      </c>
      <c r="G9324" s="1" t="s">
        <v>1292</v>
      </c>
      <c r="H9324" s="1" t="s">
        <v>1293</v>
      </c>
      <c r="I9324" s="1" t="s">
        <v>16</v>
      </c>
      <c r="J9324" s="1" t="s">
        <v>23</v>
      </c>
      <c r="K9324" s="1" t="s">
        <v>16</v>
      </c>
      <c r="L9324" s="1" t="s">
        <v>16</v>
      </c>
      <c r="M9324" s="1" t="s">
        <v>16</v>
      </c>
      <c r="N9324" s="1" t="s">
        <v>16</v>
      </c>
      <c r="O9324" s="1">
        <v>63.2</v>
      </c>
      <c r="P9324" s="1">
        <v>1.0</v>
      </c>
    </row>
    <row r="9325">
      <c r="A9325" s="1" t="s">
        <v>29</v>
      </c>
      <c r="B9325" s="1" t="s">
        <v>11762</v>
      </c>
      <c r="C9325" s="2" t="s">
        <v>11636</v>
      </c>
      <c r="D9325" s="1" t="s">
        <v>19</v>
      </c>
      <c r="E932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9325" s="1" t="s">
        <v>665</v>
      </c>
      <c r="G9325" s="1" t="s">
        <v>666</v>
      </c>
      <c r="H9325" s="1" t="s">
        <v>667</v>
      </c>
      <c r="I9325" s="1" t="s">
        <v>16</v>
      </c>
      <c r="J9325" s="1" t="s">
        <v>23</v>
      </c>
      <c r="K9325" s="1" t="s">
        <v>16</v>
      </c>
      <c r="L9325" s="1" t="s">
        <v>16</v>
      </c>
      <c r="M9325" s="1" t="s">
        <v>16</v>
      </c>
      <c r="N9325" s="1" t="s">
        <v>16</v>
      </c>
      <c r="O9325" s="1">
        <v>63.2</v>
      </c>
      <c r="P9325" s="1">
        <v>1.0</v>
      </c>
    </row>
    <row r="9326">
      <c r="A9326" s="1" t="s">
        <v>29</v>
      </c>
      <c r="B9326" s="1" t="s">
        <v>11763</v>
      </c>
      <c r="C9326" s="2" t="s">
        <v>11636</v>
      </c>
      <c r="D9326" s="1" t="s">
        <v>19</v>
      </c>
      <c r="E9326" s="3" t="str">
        <f>HYPERLINK("https://fyndiq.se/produkt/a00b62acc6644fd2/", "2-Pack Samsung Galaxy S10 - Härdat glas 9H – Super kvalitet 3D")</f>
        <v>2-Pack Samsung Galaxy S10 - Härdat glas 9H – Super kvalitet 3D</v>
      </c>
      <c r="F9326" s="1" t="s">
        <v>1291</v>
      </c>
      <c r="G9326" s="1" t="s">
        <v>1292</v>
      </c>
      <c r="H9326" s="1" t="s">
        <v>1293</v>
      </c>
      <c r="I9326" s="1" t="s">
        <v>16</v>
      </c>
      <c r="J9326" s="1" t="s">
        <v>23</v>
      </c>
      <c r="K9326" s="1" t="s">
        <v>16</v>
      </c>
      <c r="L9326" s="1" t="s">
        <v>16</v>
      </c>
      <c r="M9326" s="1" t="s">
        <v>16</v>
      </c>
      <c r="N9326" s="1" t="s">
        <v>16</v>
      </c>
      <c r="O9326" s="1">
        <v>63.2</v>
      </c>
      <c r="P9326" s="1">
        <v>1.0</v>
      </c>
    </row>
    <row r="9327">
      <c r="A9327" s="1" t="s">
        <v>29</v>
      </c>
      <c r="B9327" s="1" t="s">
        <v>11764</v>
      </c>
      <c r="C9327" s="2" t="s">
        <v>11636</v>
      </c>
      <c r="D9327" s="1" t="s">
        <v>19</v>
      </c>
      <c r="E9327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9327" s="1" t="s">
        <v>1625</v>
      </c>
      <c r="G9327" s="1" t="s">
        <v>1626</v>
      </c>
      <c r="H9327" s="1" t="s">
        <v>1627</v>
      </c>
      <c r="I9327" s="1" t="s">
        <v>16</v>
      </c>
      <c r="J9327" s="1" t="s">
        <v>23</v>
      </c>
      <c r="K9327" s="1" t="s">
        <v>16</v>
      </c>
      <c r="L9327" s="1" t="s">
        <v>16</v>
      </c>
      <c r="M9327" s="1" t="s">
        <v>16</v>
      </c>
      <c r="N9327" s="1" t="s">
        <v>16</v>
      </c>
      <c r="O9327" s="1">
        <v>63.2</v>
      </c>
      <c r="P9327" s="1">
        <v>1.0</v>
      </c>
    </row>
    <row r="9328">
      <c r="A9328" s="1" t="s">
        <v>29</v>
      </c>
      <c r="B9328" s="1" t="s">
        <v>11765</v>
      </c>
      <c r="C9328" s="2" t="s">
        <v>11636</v>
      </c>
      <c r="D9328" s="1" t="s">
        <v>19</v>
      </c>
      <c r="E9328" s="3" t="str">
        <f>HYPERLINK("https://fyndiq.se/produkt/2c70e8c876124223/", "2-Pack XIAOMI REDMI 12C Skärmskydd - Härdat Glas 9H - Super kvalitet 3D")</f>
        <v>2-Pack XIAOMI REDMI 12C Skärmskydd - Härdat Glas 9H - Super kvalitet 3D</v>
      </c>
      <c r="F9328" s="1" t="s">
        <v>795</v>
      </c>
      <c r="G9328" s="1" t="s">
        <v>796</v>
      </c>
      <c r="H9328" s="1" t="s">
        <v>797</v>
      </c>
      <c r="I9328" s="1" t="s">
        <v>16</v>
      </c>
      <c r="J9328" s="1" t="s">
        <v>23</v>
      </c>
      <c r="K9328" s="1" t="s">
        <v>16</v>
      </c>
      <c r="L9328" s="1" t="s">
        <v>16</v>
      </c>
      <c r="M9328" s="1" t="s">
        <v>16</v>
      </c>
      <c r="N9328" s="1" t="s">
        <v>16</v>
      </c>
      <c r="O9328" s="1">
        <v>63.2</v>
      </c>
      <c r="P9328" s="1">
        <v>1.0</v>
      </c>
    </row>
    <row r="9329">
      <c r="A9329" s="1" t="s">
        <v>29</v>
      </c>
      <c r="B9329" s="1" t="s">
        <v>11766</v>
      </c>
      <c r="C9329" s="2" t="s">
        <v>11636</v>
      </c>
      <c r="D9329" s="1" t="s">
        <v>19</v>
      </c>
      <c r="E9329" s="3" t="str">
        <f>HYPERLINK("https://fyndiq.se/produkt/ab30e6eab2d04eda/", "2-Pack XIAOMI REDMI 13C Skärmskydd - Härdat Glas 9H - Super kvalitet 3D")</f>
        <v>2-Pack XIAOMI REDMI 13C Skärmskydd - Härdat Glas 9H - Super kvalitet 3D</v>
      </c>
      <c r="F9329" s="1" t="s">
        <v>1951</v>
      </c>
      <c r="G9329" s="1" t="s">
        <v>1952</v>
      </c>
      <c r="H9329" s="1" t="s">
        <v>1953</v>
      </c>
      <c r="I9329" s="1" t="s">
        <v>16</v>
      </c>
      <c r="J9329" s="1" t="s">
        <v>23</v>
      </c>
      <c r="K9329" s="1" t="s">
        <v>16</v>
      </c>
      <c r="L9329" s="1" t="s">
        <v>16</v>
      </c>
      <c r="M9329" s="1" t="s">
        <v>16</v>
      </c>
      <c r="N9329" s="1" t="s">
        <v>16</v>
      </c>
      <c r="O9329" s="1">
        <v>63.2</v>
      </c>
      <c r="P9329" s="1">
        <v>1.0</v>
      </c>
    </row>
    <row r="9330">
      <c r="A9330" s="1" t="s">
        <v>29</v>
      </c>
      <c r="B9330" s="1" t="s">
        <v>11767</v>
      </c>
      <c r="C9330" s="2" t="s">
        <v>11636</v>
      </c>
      <c r="D9330" s="1" t="s">
        <v>19</v>
      </c>
      <c r="E9330" s="3" t="str">
        <f>HYPERLINK("https://fyndiq.se/produkt/2c70e8c876124223/", "2-Pack XIAOMI REDMI 12C Skärmskydd - Härdat Glas 9H - Super kvalitet 3D")</f>
        <v>2-Pack XIAOMI REDMI 12C Skärmskydd - Härdat Glas 9H - Super kvalitet 3D</v>
      </c>
      <c r="F9330" s="1" t="s">
        <v>795</v>
      </c>
      <c r="G9330" s="1" t="s">
        <v>796</v>
      </c>
      <c r="H9330" s="1" t="s">
        <v>797</v>
      </c>
      <c r="I9330" s="1" t="s">
        <v>16</v>
      </c>
      <c r="J9330" s="1" t="s">
        <v>23</v>
      </c>
      <c r="K9330" s="1" t="s">
        <v>16</v>
      </c>
      <c r="L9330" s="1" t="s">
        <v>16</v>
      </c>
      <c r="M9330" s="1" t="s">
        <v>16</v>
      </c>
      <c r="N9330" s="1" t="s">
        <v>16</v>
      </c>
      <c r="O9330" s="1">
        <v>63.2</v>
      </c>
      <c r="P9330" s="1">
        <v>1.0</v>
      </c>
    </row>
    <row r="9331">
      <c r="A9331" s="1" t="s">
        <v>29</v>
      </c>
      <c r="B9331" s="1" t="s">
        <v>11768</v>
      </c>
      <c r="C9331" s="2" t="s">
        <v>11636</v>
      </c>
      <c r="D9331" s="1" t="s">
        <v>19</v>
      </c>
      <c r="E9331" s="3" t="str">
        <f>HYPERLINK("https://fyndiq.se/produkt/675bb02ed6bb4e07/", "2-Pack Samsung Galaxy S21 Ultra - Härdat Glas 9H-Super Kvalitet")</f>
        <v>2-Pack Samsung Galaxy S21 Ultra - Härdat Glas 9H-Super Kvalitet</v>
      </c>
      <c r="F9331" s="1" t="s">
        <v>91</v>
      </c>
      <c r="G9331" s="1" t="s">
        <v>92</v>
      </c>
      <c r="H9331" s="1" t="s">
        <v>93</v>
      </c>
      <c r="I9331" s="1" t="s">
        <v>16</v>
      </c>
      <c r="J9331" s="1" t="s">
        <v>23</v>
      </c>
      <c r="K9331" s="1" t="s">
        <v>16</v>
      </c>
      <c r="L9331" s="1" t="s">
        <v>16</v>
      </c>
      <c r="M9331" s="1" t="s">
        <v>16</v>
      </c>
      <c r="N9331" s="1" t="s">
        <v>16</v>
      </c>
      <c r="O9331" s="1">
        <v>63.2</v>
      </c>
      <c r="P9331" s="1">
        <v>1.0</v>
      </c>
    </row>
    <row r="9332">
      <c r="A9332" s="1" t="s">
        <v>29</v>
      </c>
      <c r="B9332" s="1" t="s">
        <v>11769</v>
      </c>
      <c r="C9332" s="2" t="s">
        <v>11636</v>
      </c>
      <c r="D9332" s="1" t="s">
        <v>19</v>
      </c>
      <c r="E9332" s="3" t="str">
        <f>HYPERLINK("https://fyndiq.se/produkt/c398466bf0524e85/", "2-Pack Samsung S23 - 9H Härdat Glass - 3D Super Kvalitet Skärmskydd")</f>
        <v>2-Pack Samsung S23 - 9H Härdat Glass - 3D Super Kvalitet Skärmskydd</v>
      </c>
      <c r="F9332" s="1" t="s">
        <v>1365</v>
      </c>
      <c r="G9332" s="1" t="s">
        <v>1366</v>
      </c>
      <c r="H9332" s="1" t="s">
        <v>1367</v>
      </c>
      <c r="I9332" s="1" t="s">
        <v>16</v>
      </c>
      <c r="J9332" s="1" t="s">
        <v>23</v>
      </c>
      <c r="K9332" s="1" t="s">
        <v>16</v>
      </c>
      <c r="L9332" s="1" t="s">
        <v>16</v>
      </c>
      <c r="M9332" s="1" t="s">
        <v>16</v>
      </c>
      <c r="N9332" s="1" t="s">
        <v>16</v>
      </c>
      <c r="O9332" s="1">
        <v>63.2</v>
      </c>
      <c r="P9332" s="1">
        <v>1.0</v>
      </c>
    </row>
    <row r="9333">
      <c r="A9333" s="1" t="s">
        <v>29</v>
      </c>
      <c r="B9333" s="1" t="s">
        <v>11770</v>
      </c>
      <c r="C9333" s="2" t="s">
        <v>11636</v>
      </c>
      <c r="D9333" s="1" t="s">
        <v>19</v>
      </c>
      <c r="E9333" s="3" t="str">
        <f>HYPERLINK("https://fyndiq.se/produkt/66924f1ff238487e/", "2-Pack GOOGLE PIXEL 7A Skärmskydd - Härdat Glas 9H - Super kvalitet 3D")</f>
        <v>2-Pack GOOGLE PIXEL 7A Skärmskydd - Härdat Glas 9H - Super kvalitet 3D</v>
      </c>
      <c r="F9333" s="1" t="s">
        <v>315</v>
      </c>
      <c r="G9333" s="1" t="s">
        <v>316</v>
      </c>
      <c r="H9333" s="1" t="s">
        <v>317</v>
      </c>
      <c r="I9333" s="1" t="s">
        <v>16</v>
      </c>
      <c r="J9333" s="1" t="s">
        <v>23</v>
      </c>
      <c r="K9333" s="1" t="s">
        <v>16</v>
      </c>
      <c r="L9333" s="1" t="s">
        <v>16</v>
      </c>
      <c r="M9333" s="1" t="s">
        <v>16</v>
      </c>
      <c r="N9333" s="1" t="s">
        <v>16</v>
      </c>
      <c r="O9333" s="1">
        <v>63.2</v>
      </c>
      <c r="P9333" s="1">
        <v>1.0</v>
      </c>
    </row>
    <row r="9334">
      <c r="A9334" s="1" t="s">
        <v>29</v>
      </c>
      <c r="B9334" s="1" t="s">
        <v>11771</v>
      </c>
      <c r="C9334" s="2" t="s">
        <v>11636</v>
      </c>
      <c r="D9334" s="1" t="s">
        <v>19</v>
      </c>
      <c r="E9334" s="3" t="str">
        <f>HYPERLINK("https://fyndiq.se/produkt/ef10e4ba492c46df/", "2-Pack Samsung S23 FE 5G - 9H Härdat Glass - Super Kvalitet 3D")</f>
        <v>2-Pack Samsung S23 FE 5G - 9H Härdat Glass - Super Kvalitet 3D</v>
      </c>
      <c r="F9334" s="1" t="s">
        <v>2521</v>
      </c>
      <c r="G9334" s="1" t="s">
        <v>2522</v>
      </c>
      <c r="H9334" s="1" t="s">
        <v>2523</v>
      </c>
      <c r="I9334" s="1" t="s">
        <v>16</v>
      </c>
      <c r="J9334" s="1" t="s">
        <v>23</v>
      </c>
      <c r="K9334" s="1" t="s">
        <v>16</v>
      </c>
      <c r="L9334" s="1" t="s">
        <v>16</v>
      </c>
      <c r="M9334" s="1" t="s">
        <v>16</v>
      </c>
      <c r="N9334" s="1" t="s">
        <v>16</v>
      </c>
      <c r="O9334" s="1">
        <v>63.2</v>
      </c>
      <c r="P9334" s="1">
        <v>1.0</v>
      </c>
    </row>
    <row r="9335">
      <c r="A9335" s="1" t="s">
        <v>29</v>
      </c>
      <c r="B9335" s="1" t="s">
        <v>11772</v>
      </c>
      <c r="C9335" s="2" t="s">
        <v>11636</v>
      </c>
      <c r="D9335" s="1" t="s">
        <v>19</v>
      </c>
      <c r="E9335" s="3" t="str">
        <f>HYPERLINK("https://fyndiq.se/produkt/a511a8922e36455c/", "2 Pack Samsung S8 - Härdat glas 9H–Super kvalitet 3D Skärmskydd")</f>
        <v>2 Pack Samsung S8 - Härdat glas 9H–Super kvalitet 3D Skärmskydd</v>
      </c>
      <c r="F9335" s="1" t="s">
        <v>1083</v>
      </c>
      <c r="G9335" s="1" t="s">
        <v>1084</v>
      </c>
      <c r="H9335" s="1" t="s">
        <v>1085</v>
      </c>
      <c r="I9335" s="1" t="s">
        <v>16</v>
      </c>
      <c r="J9335" s="1" t="s">
        <v>23</v>
      </c>
      <c r="K9335" s="1" t="s">
        <v>16</v>
      </c>
      <c r="L9335" s="1" t="s">
        <v>16</v>
      </c>
      <c r="M9335" s="1" t="s">
        <v>16</v>
      </c>
      <c r="N9335" s="1" t="s">
        <v>16</v>
      </c>
      <c r="O9335" s="1">
        <v>63.2</v>
      </c>
      <c r="P9335" s="1">
        <v>1.0</v>
      </c>
    </row>
    <row r="9336">
      <c r="A9336" s="1" t="s">
        <v>29</v>
      </c>
      <c r="B9336" s="1" t="s">
        <v>11773</v>
      </c>
      <c r="C9336" s="2" t="s">
        <v>11636</v>
      </c>
      <c r="D9336" s="1" t="s">
        <v>19</v>
      </c>
      <c r="E933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336" s="1" t="s">
        <v>103</v>
      </c>
      <c r="G9336" s="1" t="s">
        <v>104</v>
      </c>
      <c r="H9336" s="1" t="s">
        <v>105</v>
      </c>
      <c r="I9336" s="1" t="s">
        <v>16</v>
      </c>
      <c r="J9336" s="1" t="s">
        <v>23</v>
      </c>
      <c r="K9336" s="1" t="s">
        <v>16</v>
      </c>
      <c r="L9336" s="1" t="s">
        <v>16</v>
      </c>
      <c r="M9336" s="1" t="s">
        <v>16</v>
      </c>
      <c r="N9336" s="1" t="s">
        <v>16</v>
      </c>
      <c r="O9336" s="1">
        <v>63.2</v>
      </c>
      <c r="P9336" s="1">
        <v>1.0</v>
      </c>
    </row>
    <row r="9337">
      <c r="A9337" s="1" t="s">
        <v>29</v>
      </c>
      <c r="B9337" s="1" t="s">
        <v>11774</v>
      </c>
      <c r="C9337" s="2" t="s">
        <v>11636</v>
      </c>
      <c r="D9337" s="1" t="s">
        <v>19</v>
      </c>
      <c r="E933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337" s="1" t="s">
        <v>729</v>
      </c>
      <c r="G9337" s="1" t="s">
        <v>730</v>
      </c>
      <c r="H9337" s="1" t="s">
        <v>731</v>
      </c>
      <c r="I9337" s="1" t="s">
        <v>16</v>
      </c>
      <c r="J9337" s="1" t="s">
        <v>23</v>
      </c>
      <c r="K9337" s="1" t="s">
        <v>16</v>
      </c>
      <c r="L9337" s="1" t="s">
        <v>16</v>
      </c>
      <c r="M9337" s="1" t="s">
        <v>16</v>
      </c>
      <c r="N9337" s="1" t="s">
        <v>16</v>
      </c>
      <c r="O9337" s="1">
        <v>63.2</v>
      </c>
      <c r="P9337" s="1">
        <v>1.0</v>
      </c>
    </row>
    <row r="9338">
      <c r="A9338" s="1" t="s">
        <v>29</v>
      </c>
      <c r="B9338" s="1" t="s">
        <v>11775</v>
      </c>
      <c r="C9338" s="2" t="s">
        <v>11636</v>
      </c>
      <c r="D9338" s="1" t="s">
        <v>19</v>
      </c>
      <c r="E9338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338" s="1" t="s">
        <v>709</v>
      </c>
      <c r="G9338" s="1" t="s">
        <v>710</v>
      </c>
      <c r="H9338" s="1" t="s">
        <v>711</v>
      </c>
      <c r="I9338" s="1" t="s">
        <v>16</v>
      </c>
      <c r="J9338" s="1" t="s">
        <v>23</v>
      </c>
      <c r="K9338" s="1" t="s">
        <v>16</v>
      </c>
      <c r="L9338" s="1" t="s">
        <v>16</v>
      </c>
      <c r="M9338" s="1" t="s">
        <v>16</v>
      </c>
      <c r="N9338" s="1" t="s">
        <v>16</v>
      </c>
      <c r="O9338" s="1">
        <v>63.2</v>
      </c>
      <c r="P9338" s="1">
        <v>1.0</v>
      </c>
    </row>
    <row r="9339">
      <c r="A9339" s="1" t="s">
        <v>29</v>
      </c>
      <c r="B9339" s="1" t="s">
        <v>11776</v>
      </c>
      <c r="C9339" s="2" t="s">
        <v>11636</v>
      </c>
      <c r="D9339" s="1" t="s">
        <v>19</v>
      </c>
      <c r="E933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339" s="1" t="s">
        <v>258</v>
      </c>
      <c r="G9339" s="1" t="s">
        <v>259</v>
      </c>
      <c r="H9339" s="1" t="s">
        <v>260</v>
      </c>
      <c r="I9339" s="1" t="s">
        <v>16</v>
      </c>
      <c r="J9339" s="1" t="s">
        <v>23</v>
      </c>
      <c r="K9339" s="1" t="s">
        <v>16</v>
      </c>
      <c r="L9339" s="1" t="s">
        <v>16</v>
      </c>
      <c r="M9339" s="1" t="s">
        <v>16</v>
      </c>
      <c r="N9339" s="1" t="s">
        <v>16</v>
      </c>
      <c r="O9339" s="1">
        <v>63.2</v>
      </c>
      <c r="P9339" s="1">
        <v>1.0</v>
      </c>
    </row>
    <row r="9340">
      <c r="A9340" s="1" t="s">
        <v>29</v>
      </c>
      <c r="B9340" s="1" t="s">
        <v>11777</v>
      </c>
      <c r="C9340" s="2" t="s">
        <v>11636</v>
      </c>
      <c r="D9340" s="1" t="s">
        <v>19</v>
      </c>
      <c r="E934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340" s="1" t="s">
        <v>2144</v>
      </c>
      <c r="G9340" s="1" t="s">
        <v>2145</v>
      </c>
      <c r="H9340" s="1" t="s">
        <v>2146</v>
      </c>
      <c r="I9340" s="1" t="s">
        <v>16</v>
      </c>
      <c r="J9340" s="1" t="s">
        <v>23</v>
      </c>
      <c r="K9340" s="1" t="s">
        <v>16</v>
      </c>
      <c r="L9340" s="1" t="s">
        <v>16</v>
      </c>
      <c r="M9340" s="1" t="s">
        <v>16</v>
      </c>
      <c r="N9340" s="1" t="s">
        <v>16</v>
      </c>
      <c r="O9340" s="1">
        <v>63.2</v>
      </c>
      <c r="P9340" s="1">
        <v>1.0</v>
      </c>
    </row>
    <row r="9341">
      <c r="A9341" s="1" t="s">
        <v>29</v>
      </c>
      <c r="B9341" s="1" t="s">
        <v>11778</v>
      </c>
      <c r="C9341" s="2" t="s">
        <v>11636</v>
      </c>
      <c r="D9341" s="1" t="s">
        <v>19</v>
      </c>
      <c r="E9341" s="3" t="str">
        <f>HYPERLINK("https://fyndiq.se/produkt/1680a3aea19a4558/", "2-Pack Samsung S20 Skärmskydd - Härdat Glas 9H - Super kvalitet 3D")</f>
        <v>2-Pack Samsung S20 Skärmskydd - Härdat Glas 9H - Super kvalitet 3D</v>
      </c>
      <c r="F9341" s="1" t="s">
        <v>755</v>
      </c>
      <c r="G9341" s="1" t="s">
        <v>756</v>
      </c>
      <c r="H9341" s="1" t="s">
        <v>757</v>
      </c>
      <c r="I9341" s="1" t="s">
        <v>16</v>
      </c>
      <c r="J9341" s="1" t="s">
        <v>23</v>
      </c>
      <c r="K9341" s="1" t="s">
        <v>16</v>
      </c>
      <c r="L9341" s="1" t="s">
        <v>16</v>
      </c>
      <c r="M9341" s="1" t="s">
        <v>16</v>
      </c>
      <c r="N9341" s="1" t="s">
        <v>16</v>
      </c>
      <c r="O9341" s="1">
        <v>63.2</v>
      </c>
      <c r="P9341" s="1">
        <v>1.0</v>
      </c>
    </row>
    <row r="9342">
      <c r="A9342" s="1" t="s">
        <v>29</v>
      </c>
      <c r="B9342" s="1" t="s">
        <v>11779</v>
      </c>
      <c r="C9342" s="2" t="s">
        <v>11636</v>
      </c>
      <c r="D9342" s="1" t="s">
        <v>19</v>
      </c>
      <c r="E9342" s="3" t="str">
        <f>HYPERLINK("https://fyndiq.se/produkt/432d784756a84eff/", "2-Pack Samsung Galaxy S20FE - Härdat Glas-9H -Super kvalitet 3D")</f>
        <v>2-Pack Samsung Galaxy S20FE - Härdat Glas-9H -Super kvalitet 3D</v>
      </c>
      <c r="F9342" s="1" t="s">
        <v>1078</v>
      </c>
      <c r="G9342" s="1" t="s">
        <v>1079</v>
      </c>
      <c r="H9342" s="1" t="s">
        <v>1080</v>
      </c>
      <c r="I9342" s="1" t="s">
        <v>16</v>
      </c>
      <c r="J9342" s="1" t="s">
        <v>23</v>
      </c>
      <c r="K9342" s="1" t="s">
        <v>16</v>
      </c>
      <c r="L9342" s="1" t="s">
        <v>16</v>
      </c>
      <c r="M9342" s="1" t="s">
        <v>16</v>
      </c>
      <c r="N9342" s="1" t="s">
        <v>16</v>
      </c>
      <c r="O9342" s="1">
        <v>63.2</v>
      </c>
      <c r="P9342" s="1">
        <v>1.0</v>
      </c>
    </row>
    <row r="9343">
      <c r="A9343" s="1" t="s">
        <v>29</v>
      </c>
      <c r="B9343" s="1" t="s">
        <v>11780</v>
      </c>
      <c r="C9343" s="2" t="s">
        <v>11636</v>
      </c>
      <c r="D9343" s="1" t="s">
        <v>19</v>
      </c>
      <c r="E934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343" s="1" t="s">
        <v>51</v>
      </c>
      <c r="G9343" s="1" t="s">
        <v>52</v>
      </c>
      <c r="H9343" s="1" t="s">
        <v>53</v>
      </c>
      <c r="I9343" s="1" t="s">
        <v>16</v>
      </c>
      <c r="J9343" s="1" t="s">
        <v>23</v>
      </c>
      <c r="K9343" s="1" t="s">
        <v>16</v>
      </c>
      <c r="L9343" s="1" t="s">
        <v>16</v>
      </c>
      <c r="M9343" s="1" t="s">
        <v>16</v>
      </c>
      <c r="N9343" s="1" t="s">
        <v>16</v>
      </c>
      <c r="O9343" s="1">
        <v>87.2</v>
      </c>
      <c r="P9343" s="1">
        <v>1.0</v>
      </c>
    </row>
    <row r="9344">
      <c r="A9344" s="1" t="s">
        <v>29</v>
      </c>
      <c r="B9344" s="1" t="s">
        <v>11781</v>
      </c>
      <c r="C9344" s="2" t="s">
        <v>11636</v>
      </c>
      <c r="D9344" s="1" t="s">
        <v>19</v>
      </c>
      <c r="E934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344" s="1" t="s">
        <v>2144</v>
      </c>
      <c r="G9344" s="1" t="s">
        <v>2145</v>
      </c>
      <c r="H9344" s="1" t="s">
        <v>2146</v>
      </c>
      <c r="I9344" s="1" t="s">
        <v>16</v>
      </c>
      <c r="J9344" s="1" t="s">
        <v>23</v>
      </c>
      <c r="K9344" s="1" t="s">
        <v>16</v>
      </c>
      <c r="L9344" s="1" t="s">
        <v>16</v>
      </c>
      <c r="M9344" s="1" t="s">
        <v>16</v>
      </c>
      <c r="N9344" s="1" t="s">
        <v>16</v>
      </c>
      <c r="O9344" s="1">
        <v>63.2</v>
      </c>
      <c r="P9344" s="1">
        <v>1.0</v>
      </c>
    </row>
    <row r="9345">
      <c r="A9345" s="1" t="s">
        <v>29</v>
      </c>
      <c r="B9345" s="1" t="s">
        <v>11782</v>
      </c>
      <c r="C9345" s="2" t="s">
        <v>11636</v>
      </c>
      <c r="D9345" s="1" t="s">
        <v>19</v>
      </c>
      <c r="E9345" s="3" t="str">
        <f>HYPERLINK("https://fyndiq.se/produkt/13429430b0324fde/", "2-Pack Samsung Galaxy A23 5G - Härdat Glas 9H - Super Kvalitet 3D")</f>
        <v>2-Pack Samsung Galaxy A23 5G - Härdat Glas 9H - Super Kvalitet 3D</v>
      </c>
      <c r="F9345" s="1" t="s">
        <v>1761</v>
      </c>
      <c r="G9345" s="1" t="s">
        <v>1762</v>
      </c>
      <c r="H9345" s="1" t="s">
        <v>1763</v>
      </c>
      <c r="I9345" s="1" t="s">
        <v>16</v>
      </c>
      <c r="J9345" s="1" t="s">
        <v>23</v>
      </c>
      <c r="K9345" s="1" t="s">
        <v>16</v>
      </c>
      <c r="L9345" s="1" t="s">
        <v>16</v>
      </c>
      <c r="M9345" s="1" t="s">
        <v>16</v>
      </c>
      <c r="N9345" s="1" t="s">
        <v>16</v>
      </c>
      <c r="O9345" s="1">
        <v>63.2</v>
      </c>
      <c r="P9345" s="1">
        <v>1.0</v>
      </c>
    </row>
    <row r="9346">
      <c r="A9346" s="1" t="s">
        <v>29</v>
      </c>
      <c r="B9346" s="1" t="s">
        <v>11783</v>
      </c>
      <c r="C9346" s="2" t="s">
        <v>11636</v>
      </c>
      <c r="D9346" s="1" t="s">
        <v>19</v>
      </c>
      <c r="E9346" s="3" t="str">
        <f>HYPERLINK("https://fyndiq.se/produkt/bebcd96037d442d6/", "Xiaomi 11T Pro 5G - Härdat glas 9H-Super kvalitet 3D Skärmskydd")</f>
        <v>Xiaomi 11T Pro 5G - Härdat glas 9H-Super kvalitet 3D Skärmskydd</v>
      </c>
      <c r="F9346" s="1" t="s">
        <v>2772</v>
      </c>
      <c r="G9346" s="1" t="s">
        <v>2773</v>
      </c>
      <c r="H9346" s="1" t="s">
        <v>2774</v>
      </c>
      <c r="I9346" s="1" t="s">
        <v>16</v>
      </c>
      <c r="J9346" s="1" t="s">
        <v>23</v>
      </c>
      <c r="K9346" s="1" t="s">
        <v>16</v>
      </c>
      <c r="L9346" s="1" t="s">
        <v>16</v>
      </c>
      <c r="M9346" s="1" t="s">
        <v>16</v>
      </c>
      <c r="N9346" s="1" t="s">
        <v>16</v>
      </c>
      <c r="O9346" s="1">
        <v>55.2</v>
      </c>
      <c r="P9346" s="1">
        <v>1.0</v>
      </c>
    </row>
    <row r="9347">
      <c r="A9347" s="1" t="s">
        <v>29</v>
      </c>
      <c r="B9347" s="1" t="s">
        <v>11784</v>
      </c>
      <c r="C9347" s="2" t="s">
        <v>11636</v>
      </c>
      <c r="D9347" s="1" t="s">
        <v>19</v>
      </c>
      <c r="E9347" s="3" t="str">
        <f>HYPERLINK("https://fyndiq.se/produkt/4a37a66aa49247d0/", "Samsung S21 FE - 9H Härdat Glass - Super Kvalitet 3D")</f>
        <v>Samsung S21 FE - 9H Härdat Glass - Super Kvalitet 3D</v>
      </c>
      <c r="F9347" s="1" t="s">
        <v>4338</v>
      </c>
      <c r="G9347" s="1" t="s">
        <v>4339</v>
      </c>
      <c r="H9347" s="1" t="s">
        <v>4340</v>
      </c>
      <c r="I9347" s="1" t="s">
        <v>16</v>
      </c>
      <c r="J9347" s="1" t="s">
        <v>23</v>
      </c>
      <c r="K9347" s="1" t="s">
        <v>16</v>
      </c>
      <c r="L9347" s="1" t="s">
        <v>16</v>
      </c>
      <c r="M9347" s="1" t="s">
        <v>16</v>
      </c>
      <c r="N9347" s="1" t="s">
        <v>16</v>
      </c>
      <c r="O9347" s="1">
        <v>55.2</v>
      </c>
      <c r="P9347" s="1">
        <v>1.0</v>
      </c>
    </row>
    <row r="9348">
      <c r="A9348" s="1" t="s">
        <v>29</v>
      </c>
      <c r="B9348" s="1" t="s">
        <v>11785</v>
      </c>
      <c r="C9348" s="2" t="s">
        <v>11636</v>
      </c>
      <c r="D9348" s="1" t="s">
        <v>19</v>
      </c>
      <c r="E934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348" s="1" t="s">
        <v>47</v>
      </c>
      <c r="G9348" s="2" t="s">
        <v>48</v>
      </c>
      <c r="H9348" s="1" t="s">
        <v>49</v>
      </c>
      <c r="I9348" s="1" t="s">
        <v>16</v>
      </c>
      <c r="J9348" s="1" t="s">
        <v>23</v>
      </c>
      <c r="K9348" s="1" t="s">
        <v>16</v>
      </c>
      <c r="L9348" s="1" t="s">
        <v>16</v>
      </c>
      <c r="M9348" s="1" t="s">
        <v>16</v>
      </c>
      <c r="N9348" s="1" t="s">
        <v>16</v>
      </c>
      <c r="O9348" s="1">
        <v>183.2</v>
      </c>
      <c r="P9348" s="1">
        <v>1.0</v>
      </c>
    </row>
    <row r="9349">
      <c r="A9349" s="1" t="s">
        <v>29</v>
      </c>
      <c r="B9349" s="1" t="s">
        <v>11786</v>
      </c>
      <c r="C9349" s="2" t="s">
        <v>11636</v>
      </c>
      <c r="D9349" s="1" t="s">
        <v>19</v>
      </c>
      <c r="E9349" s="3" t="str">
        <f>HYPERLINK("https://fyndiq.se/produkt/d6fe6b40041d4172/", "Samsung Xcover 5 - Härdat glas 9H-Super kvalitet 3D Skärmskydd")</f>
        <v>Samsung Xcover 5 - Härdat glas 9H-Super kvalitet 3D Skärmskydd</v>
      </c>
      <c r="F9349" s="1" t="s">
        <v>1921</v>
      </c>
      <c r="G9349" s="1" t="s">
        <v>1922</v>
      </c>
      <c r="H9349" s="1" t="s">
        <v>1923</v>
      </c>
      <c r="I9349" s="1" t="s">
        <v>16</v>
      </c>
      <c r="J9349" s="1" t="s">
        <v>23</v>
      </c>
      <c r="K9349" s="1" t="s">
        <v>16</v>
      </c>
      <c r="L9349" s="1" t="s">
        <v>16</v>
      </c>
      <c r="M9349" s="1" t="s">
        <v>16</v>
      </c>
      <c r="N9349" s="1" t="s">
        <v>16</v>
      </c>
      <c r="O9349" s="1">
        <v>55.2</v>
      </c>
      <c r="P9349" s="1">
        <v>1.0</v>
      </c>
    </row>
    <row r="9350">
      <c r="A9350" s="1" t="s">
        <v>29</v>
      </c>
      <c r="B9350" s="1" t="s">
        <v>11787</v>
      </c>
      <c r="C9350" s="2" t="s">
        <v>11636</v>
      </c>
      <c r="D9350" s="1" t="s">
        <v>19</v>
      </c>
      <c r="E9350" s="3" t="str">
        <f>HYPERLINK("https://fyndiq.se/produkt/835b4ca1e98a4358/", "2-Pack Samsung S20 FE Skärmskydd &amp; 2-Pack linsskydd - Härdat Glas 9H - Super kvalitet 3D")</f>
        <v>2-Pack Samsung S20 FE Skärmskydd &amp; 2-Pack linsskydd - Härdat Glas 9H - Super kvalitet 3D</v>
      </c>
      <c r="F9350" s="1" t="s">
        <v>3668</v>
      </c>
      <c r="G9350" s="1" t="s">
        <v>3669</v>
      </c>
      <c r="H9350" s="1" t="s">
        <v>3670</v>
      </c>
      <c r="I9350" s="1" t="s">
        <v>16</v>
      </c>
      <c r="J9350" s="1" t="s">
        <v>23</v>
      </c>
      <c r="K9350" s="1" t="s">
        <v>16</v>
      </c>
      <c r="L9350" s="1" t="s">
        <v>16</v>
      </c>
      <c r="M9350" s="1" t="s">
        <v>16</v>
      </c>
      <c r="N9350" s="1" t="s">
        <v>16</v>
      </c>
      <c r="O9350" s="1">
        <v>79.2</v>
      </c>
      <c r="P9350" s="1">
        <v>1.0</v>
      </c>
    </row>
    <row r="9351">
      <c r="A9351" s="1" t="s">
        <v>29</v>
      </c>
      <c r="B9351" s="1" t="s">
        <v>11788</v>
      </c>
      <c r="C9351" s="2" t="s">
        <v>11636</v>
      </c>
      <c r="D9351" s="1" t="s">
        <v>19</v>
      </c>
      <c r="E9351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9351" s="1" t="s">
        <v>183</v>
      </c>
      <c r="G9351" s="1" t="s">
        <v>184</v>
      </c>
      <c r="H9351" s="1" t="s">
        <v>185</v>
      </c>
      <c r="I9351" s="1" t="s">
        <v>16</v>
      </c>
      <c r="J9351" s="1" t="s">
        <v>23</v>
      </c>
      <c r="K9351" s="1" t="s">
        <v>16</v>
      </c>
      <c r="L9351" s="1" t="s">
        <v>16</v>
      </c>
      <c r="M9351" s="1" t="s">
        <v>16</v>
      </c>
      <c r="N9351" s="1" t="s">
        <v>16</v>
      </c>
      <c r="O9351" s="1">
        <v>79.2</v>
      </c>
      <c r="P9351" s="1">
        <v>1.0</v>
      </c>
    </row>
    <row r="9352">
      <c r="A9352" s="1" t="s">
        <v>29</v>
      </c>
      <c r="B9352" s="1" t="s">
        <v>11789</v>
      </c>
      <c r="C9352" s="2" t="s">
        <v>11636</v>
      </c>
      <c r="D9352" s="1" t="s">
        <v>19</v>
      </c>
      <c r="E9352" s="3" t="str">
        <f>HYPERLINK("https://fyndiq.se/produkt/d2196d1b38784317/", "Samsung Galaxy A15 5G- Härdat Glas 9H - Super Kvalitet 3D Skärmskydd")</f>
        <v>Samsung Galaxy A15 5G- Härdat Glas 9H - Super Kvalitet 3D Skärmskydd</v>
      </c>
      <c r="F9352" s="1" t="s">
        <v>2478</v>
      </c>
      <c r="G9352" s="1" t="s">
        <v>2479</v>
      </c>
      <c r="H9352" s="1" t="s">
        <v>2480</v>
      </c>
      <c r="I9352" s="1" t="s">
        <v>16</v>
      </c>
      <c r="J9352" s="1" t="s">
        <v>23</v>
      </c>
      <c r="K9352" s="1" t="s">
        <v>16</v>
      </c>
      <c r="L9352" s="1" t="s">
        <v>16</v>
      </c>
      <c r="M9352" s="1" t="s">
        <v>16</v>
      </c>
      <c r="N9352" s="1" t="s">
        <v>16</v>
      </c>
      <c r="O9352" s="1">
        <v>55.2</v>
      </c>
      <c r="P9352" s="1">
        <v>1.0</v>
      </c>
    </row>
    <row r="9353">
      <c r="A9353" s="1" t="s">
        <v>29</v>
      </c>
      <c r="B9353" s="1" t="s">
        <v>11790</v>
      </c>
      <c r="C9353" s="2" t="s">
        <v>11636</v>
      </c>
      <c r="D9353" s="1" t="s">
        <v>19</v>
      </c>
      <c r="E935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353" s="1" t="s">
        <v>47</v>
      </c>
      <c r="G9353" s="2" t="s">
        <v>48</v>
      </c>
      <c r="H9353" s="1" t="s">
        <v>49</v>
      </c>
      <c r="I9353" s="1" t="s">
        <v>16</v>
      </c>
      <c r="J9353" s="1" t="s">
        <v>23</v>
      </c>
      <c r="K9353" s="1" t="s">
        <v>16</v>
      </c>
      <c r="L9353" s="1" t="s">
        <v>16</v>
      </c>
      <c r="M9353" s="1" t="s">
        <v>16</v>
      </c>
      <c r="N9353" s="1" t="s">
        <v>16</v>
      </c>
      <c r="O9353" s="1">
        <v>183.2</v>
      </c>
      <c r="P9353" s="1">
        <v>1.0</v>
      </c>
    </row>
    <row r="9354">
      <c r="A9354" s="1" t="s">
        <v>29</v>
      </c>
      <c r="B9354" s="1" t="s">
        <v>11791</v>
      </c>
      <c r="C9354" s="2" t="s">
        <v>11636</v>
      </c>
      <c r="D9354" s="1" t="s">
        <v>19</v>
      </c>
      <c r="E935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9354" s="1" t="s">
        <v>1383</v>
      </c>
      <c r="G9354" s="1" t="s">
        <v>1384</v>
      </c>
      <c r="H9354" s="1" t="s">
        <v>1385</v>
      </c>
      <c r="I9354" s="1" t="s">
        <v>16</v>
      </c>
      <c r="J9354" s="1" t="s">
        <v>23</v>
      </c>
      <c r="K9354" s="1" t="s">
        <v>16</v>
      </c>
      <c r="L9354" s="1" t="s">
        <v>16</v>
      </c>
      <c r="M9354" s="1" t="s">
        <v>16</v>
      </c>
      <c r="N9354" s="1" t="s">
        <v>16</v>
      </c>
      <c r="O9354" s="1">
        <v>79.2</v>
      </c>
      <c r="P9354" s="1">
        <v>1.0</v>
      </c>
    </row>
    <row r="9355">
      <c r="A9355" s="1" t="s">
        <v>29</v>
      </c>
      <c r="B9355" s="1" t="s">
        <v>11792</v>
      </c>
      <c r="C9355" s="2" t="s">
        <v>11636</v>
      </c>
      <c r="D9355" s="1" t="s">
        <v>19</v>
      </c>
      <c r="E9355" s="3" t="str">
        <f>HYPERLINK("https://fyndiq.se/produkt/432d784756a84eff/", "2-Pack Samsung Galaxy S20FE - Härdat Glas-9H -Super kvalitet 3D")</f>
        <v>2-Pack Samsung Galaxy S20FE - Härdat Glas-9H -Super kvalitet 3D</v>
      </c>
      <c r="F9355" s="1" t="s">
        <v>1078</v>
      </c>
      <c r="G9355" s="1" t="s">
        <v>1079</v>
      </c>
      <c r="H9355" s="1" t="s">
        <v>1080</v>
      </c>
      <c r="I9355" s="1" t="s">
        <v>16</v>
      </c>
      <c r="J9355" s="1" t="s">
        <v>23</v>
      </c>
      <c r="K9355" s="1" t="s">
        <v>16</v>
      </c>
      <c r="L9355" s="1" t="s">
        <v>16</v>
      </c>
      <c r="M9355" s="1" t="s">
        <v>16</v>
      </c>
      <c r="N9355" s="1" t="s">
        <v>16</v>
      </c>
      <c r="O9355" s="1">
        <v>63.2</v>
      </c>
      <c r="P9355" s="1">
        <v>1.0</v>
      </c>
    </row>
    <row r="9356">
      <c r="A9356" s="1" t="s">
        <v>29</v>
      </c>
      <c r="B9356" s="1" t="s">
        <v>11793</v>
      </c>
      <c r="C9356" s="2" t="s">
        <v>11636</v>
      </c>
      <c r="D9356" s="1" t="s">
        <v>19</v>
      </c>
      <c r="E9356" s="3" t="str">
        <f>HYPERLINK("https://fyndiq.se/produkt/406117b60bf241a0/", "2-Pack Samsung Galaxy S9 - Härdat glas 9H - Super kvalitet 3D")</f>
        <v>2-Pack Samsung Galaxy S9 - Härdat glas 9H - Super kvalitet 3D</v>
      </c>
      <c r="F9356" s="1" t="s">
        <v>228</v>
      </c>
      <c r="G9356" s="1" t="s">
        <v>229</v>
      </c>
      <c r="H9356" s="1" t="s">
        <v>230</v>
      </c>
      <c r="I9356" s="1" t="s">
        <v>16</v>
      </c>
      <c r="J9356" s="1" t="s">
        <v>23</v>
      </c>
      <c r="K9356" s="1" t="s">
        <v>16</v>
      </c>
      <c r="L9356" s="1" t="s">
        <v>16</v>
      </c>
      <c r="M9356" s="1" t="s">
        <v>16</v>
      </c>
      <c r="N9356" s="1" t="s">
        <v>16</v>
      </c>
      <c r="O9356" s="1">
        <v>63.2</v>
      </c>
      <c r="P9356" s="1">
        <v>1.0</v>
      </c>
    </row>
    <row r="9357">
      <c r="A9357" s="1" t="s">
        <v>29</v>
      </c>
      <c r="B9357" s="1" t="s">
        <v>11794</v>
      </c>
      <c r="C9357" s="2" t="s">
        <v>11636</v>
      </c>
      <c r="D9357" s="1" t="s">
        <v>19</v>
      </c>
      <c r="E9357" s="3" t="str">
        <f>HYPERLINK("https://fyndiq.se/produkt/adb4de0f77004241/", "2-Pack Xiaomi 13T 5G - Härdat glas 9H - Super kvalitet 3D Skärmskydd")</f>
        <v>2-Pack Xiaomi 13T 5G - Härdat glas 9H - Super kvalitet 3D Skärmskydd</v>
      </c>
      <c r="F9357" s="1" t="s">
        <v>1139</v>
      </c>
      <c r="G9357" s="1" t="s">
        <v>1140</v>
      </c>
      <c r="H9357" s="1" t="s">
        <v>1141</v>
      </c>
      <c r="I9357" s="1" t="s">
        <v>16</v>
      </c>
      <c r="J9357" s="1" t="s">
        <v>23</v>
      </c>
      <c r="K9357" s="1" t="s">
        <v>16</v>
      </c>
      <c r="L9357" s="1" t="s">
        <v>16</v>
      </c>
      <c r="M9357" s="1" t="s">
        <v>16</v>
      </c>
      <c r="N9357" s="1" t="s">
        <v>16</v>
      </c>
      <c r="O9357" s="1">
        <v>63.2</v>
      </c>
      <c r="P9357" s="1">
        <v>1.0</v>
      </c>
    </row>
    <row r="9358">
      <c r="A9358" s="1" t="s">
        <v>29</v>
      </c>
      <c r="B9358" s="1" t="s">
        <v>11795</v>
      </c>
      <c r="C9358" s="2" t="s">
        <v>11636</v>
      </c>
      <c r="D9358" s="1" t="s">
        <v>19</v>
      </c>
      <c r="E9358" s="3" t="str">
        <f>HYPERLINK("https://fyndiq.se/produkt/ac4c264f1c9a4420/", "Samsung Galaxy S20 5G - Härdat glas 9H-Super kvalitet 3D")</f>
        <v>Samsung Galaxy S20 5G - Härdat glas 9H-Super kvalitet 3D</v>
      </c>
      <c r="F9358" s="1" t="s">
        <v>937</v>
      </c>
      <c r="G9358" s="1" t="s">
        <v>938</v>
      </c>
      <c r="H9358" s="1" t="s">
        <v>939</v>
      </c>
      <c r="I9358" s="1" t="s">
        <v>1230</v>
      </c>
      <c r="J9358" s="1" t="s">
        <v>9</v>
      </c>
      <c r="K9358" s="2" t="s">
        <v>9770</v>
      </c>
      <c r="L9358" s="1" t="s">
        <v>2602</v>
      </c>
      <c r="M9358" s="1" t="s">
        <v>16</v>
      </c>
      <c r="N9358" s="1" t="s">
        <v>16</v>
      </c>
      <c r="O9358" s="1">
        <v>63.2</v>
      </c>
      <c r="P9358" s="1">
        <v>2.0</v>
      </c>
    </row>
    <row r="9359">
      <c r="A9359" s="1" t="s">
        <v>29</v>
      </c>
      <c r="B9359" s="1" t="s">
        <v>11796</v>
      </c>
      <c r="C9359" s="2" t="s">
        <v>11636</v>
      </c>
      <c r="D9359" s="1" t="s">
        <v>19</v>
      </c>
      <c r="E9359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9359" s="1" t="s">
        <v>485</v>
      </c>
      <c r="G9359" s="1" t="s">
        <v>486</v>
      </c>
      <c r="H9359" s="1" t="s">
        <v>487</v>
      </c>
      <c r="I9359" s="1" t="s">
        <v>16</v>
      </c>
      <c r="J9359" s="1" t="s">
        <v>23</v>
      </c>
      <c r="K9359" s="1" t="s">
        <v>16</v>
      </c>
      <c r="L9359" s="1" t="s">
        <v>16</v>
      </c>
      <c r="M9359" s="1" t="s">
        <v>16</v>
      </c>
      <c r="N9359" s="1" t="s">
        <v>16</v>
      </c>
      <c r="O9359" s="1">
        <v>135.2</v>
      </c>
      <c r="P9359" s="1">
        <v>1.0</v>
      </c>
    </row>
    <row r="9360">
      <c r="A9360" s="1" t="s">
        <v>29</v>
      </c>
      <c r="B9360" s="1" t="s">
        <v>11797</v>
      </c>
      <c r="C9360" s="2" t="s">
        <v>11636</v>
      </c>
      <c r="D9360" s="1" t="s">
        <v>19</v>
      </c>
      <c r="E936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360" s="1" t="s">
        <v>2144</v>
      </c>
      <c r="G9360" s="1" t="s">
        <v>2145</v>
      </c>
      <c r="H9360" s="1" t="s">
        <v>2146</v>
      </c>
      <c r="I9360" s="1" t="s">
        <v>16</v>
      </c>
      <c r="J9360" s="1" t="s">
        <v>23</v>
      </c>
      <c r="K9360" s="1" t="s">
        <v>16</v>
      </c>
      <c r="L9360" s="1" t="s">
        <v>16</v>
      </c>
      <c r="M9360" s="1" t="s">
        <v>16</v>
      </c>
      <c r="N9360" s="1" t="s">
        <v>16</v>
      </c>
      <c r="O9360" s="1">
        <v>63.2</v>
      </c>
      <c r="P9360" s="1">
        <v>1.0</v>
      </c>
    </row>
    <row r="9361">
      <c r="A9361" s="1" t="s">
        <v>29</v>
      </c>
      <c r="B9361" s="1" t="s">
        <v>11798</v>
      </c>
      <c r="C9361" s="2" t="s">
        <v>11636</v>
      </c>
      <c r="D9361" s="1" t="s">
        <v>19</v>
      </c>
      <c r="E9361" s="3" t="str">
        <f>HYPERLINK("https://fyndiq.se/produkt/1701efef4a084389/", "2-Pack Samsung Note 20 Ultra 5G Skärmskydd &amp; 2-Pack linsskydd - 9H GLAS")</f>
        <v>2-Pack Samsung Note 20 Ultra 5G Skärmskydd &amp; 2-Pack linsskydd - 9H GLAS</v>
      </c>
      <c r="F9361" s="1" t="s">
        <v>5843</v>
      </c>
      <c r="G9361" s="1" t="s">
        <v>5844</v>
      </c>
      <c r="H9361" s="1" t="s">
        <v>5845</v>
      </c>
      <c r="I9361" s="1" t="s">
        <v>16</v>
      </c>
      <c r="J9361" s="1" t="s">
        <v>23</v>
      </c>
      <c r="K9361" s="1" t="s">
        <v>16</v>
      </c>
      <c r="L9361" s="1" t="s">
        <v>16</v>
      </c>
      <c r="M9361" s="1" t="s">
        <v>16</v>
      </c>
      <c r="N9361" s="1" t="s">
        <v>16</v>
      </c>
      <c r="O9361" s="1">
        <v>79.2</v>
      </c>
      <c r="P9361" s="1">
        <v>1.0</v>
      </c>
    </row>
    <row r="9362">
      <c r="A9362" s="1" t="s">
        <v>29</v>
      </c>
      <c r="B9362" s="1" t="s">
        <v>11799</v>
      </c>
      <c r="C9362" s="2" t="s">
        <v>11636</v>
      </c>
      <c r="D9362" s="1" t="s">
        <v>19</v>
      </c>
      <c r="E9362" s="3" t="str">
        <f t="shared" ref="E9362:E9363" si="224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362" s="1" t="s">
        <v>539</v>
      </c>
      <c r="G9362" s="1" t="s">
        <v>540</v>
      </c>
      <c r="H9362" s="1" t="s">
        <v>541</v>
      </c>
      <c r="I9362" s="1" t="s">
        <v>16</v>
      </c>
      <c r="J9362" s="1" t="s">
        <v>23</v>
      </c>
      <c r="K9362" s="1" t="s">
        <v>16</v>
      </c>
      <c r="L9362" s="1" t="s">
        <v>16</v>
      </c>
      <c r="M9362" s="1" t="s">
        <v>16</v>
      </c>
      <c r="N9362" s="1" t="s">
        <v>16</v>
      </c>
      <c r="O9362" s="1">
        <v>79.2</v>
      </c>
      <c r="P9362" s="1">
        <v>1.0</v>
      </c>
    </row>
    <row r="9363">
      <c r="A9363" s="1" t="s">
        <v>29</v>
      </c>
      <c r="B9363" s="1" t="s">
        <v>11800</v>
      </c>
      <c r="C9363" s="2" t="s">
        <v>11636</v>
      </c>
      <c r="D9363" s="1" t="s">
        <v>19</v>
      </c>
      <c r="E9363" s="3" t="str">
        <f t="shared" si="224"/>
        <v>2-Pack SAMSUNG S24 5G Skärmskydd &amp; 2-Pack linsskydd - Härdat Glas 9H - Super kvalitet 3D</v>
      </c>
      <c r="F9363" s="1" t="s">
        <v>539</v>
      </c>
      <c r="G9363" s="1" t="s">
        <v>540</v>
      </c>
      <c r="H9363" s="1" t="s">
        <v>541</v>
      </c>
      <c r="I9363" s="1" t="s">
        <v>16</v>
      </c>
      <c r="J9363" s="1" t="s">
        <v>23</v>
      </c>
      <c r="K9363" s="1" t="s">
        <v>16</v>
      </c>
      <c r="L9363" s="1" t="s">
        <v>16</v>
      </c>
      <c r="M9363" s="1" t="s">
        <v>16</v>
      </c>
      <c r="N9363" s="1" t="s">
        <v>16</v>
      </c>
      <c r="O9363" s="1">
        <v>79.2</v>
      </c>
      <c r="P9363" s="1">
        <v>1.0</v>
      </c>
    </row>
    <row r="9364">
      <c r="A9364" s="1" t="s">
        <v>29</v>
      </c>
      <c r="B9364" s="1" t="s">
        <v>11801</v>
      </c>
      <c r="C9364" s="2" t="s">
        <v>11636</v>
      </c>
      <c r="D9364" s="1" t="s">
        <v>19</v>
      </c>
      <c r="E936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364" s="1" t="s">
        <v>722</v>
      </c>
      <c r="G9364" s="1" t="s">
        <v>723</v>
      </c>
      <c r="H9364" s="1" t="s">
        <v>724</v>
      </c>
      <c r="I9364" s="1" t="s">
        <v>16</v>
      </c>
      <c r="J9364" s="1" t="s">
        <v>23</v>
      </c>
      <c r="K9364" s="1" t="s">
        <v>16</v>
      </c>
      <c r="L9364" s="1" t="s">
        <v>16</v>
      </c>
      <c r="M9364" s="1" t="s">
        <v>16</v>
      </c>
      <c r="N9364" s="1" t="s">
        <v>16</v>
      </c>
      <c r="O9364" s="1">
        <v>79.2</v>
      </c>
      <c r="P9364" s="1">
        <v>1.0</v>
      </c>
    </row>
    <row r="9365">
      <c r="A9365" s="1" t="s">
        <v>29</v>
      </c>
      <c r="B9365" s="1" t="s">
        <v>11802</v>
      </c>
      <c r="C9365" s="2" t="s">
        <v>11636</v>
      </c>
      <c r="D9365" s="1" t="s">
        <v>19</v>
      </c>
      <c r="E9365" s="3" t="str">
        <f>HYPERLINK("https://fyndiq.se/produkt/66924f1ff238487e/", "2-Pack GOOGLE PIXEL 7A Skärmskydd - Härdat Glas 9H - Super kvalitet 3D")</f>
        <v>2-Pack GOOGLE PIXEL 7A Skärmskydd - Härdat Glas 9H - Super kvalitet 3D</v>
      </c>
      <c r="F9365" s="1" t="s">
        <v>315</v>
      </c>
      <c r="G9365" s="1" t="s">
        <v>316</v>
      </c>
      <c r="H9365" s="1" t="s">
        <v>317</v>
      </c>
      <c r="I9365" s="1" t="s">
        <v>16</v>
      </c>
      <c r="J9365" s="1" t="s">
        <v>23</v>
      </c>
      <c r="K9365" s="1" t="s">
        <v>16</v>
      </c>
      <c r="L9365" s="1" t="s">
        <v>16</v>
      </c>
      <c r="M9365" s="1" t="s">
        <v>16</v>
      </c>
      <c r="N9365" s="1" t="s">
        <v>16</v>
      </c>
      <c r="O9365" s="1">
        <v>63.2</v>
      </c>
      <c r="P9365" s="1">
        <v>1.0</v>
      </c>
    </row>
    <row r="9366">
      <c r="A9366" s="1" t="s">
        <v>29</v>
      </c>
      <c r="B9366" s="1" t="s">
        <v>11803</v>
      </c>
      <c r="C9366" s="2" t="s">
        <v>11804</v>
      </c>
      <c r="D9366" s="1" t="s">
        <v>19</v>
      </c>
      <c r="E936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366" s="1" t="s">
        <v>47</v>
      </c>
      <c r="G9366" s="2" t="s">
        <v>48</v>
      </c>
      <c r="H9366" s="1" t="s">
        <v>49</v>
      </c>
      <c r="I9366" s="1" t="s">
        <v>1230</v>
      </c>
      <c r="J9366" s="1" t="s">
        <v>23</v>
      </c>
      <c r="K9366" s="1" t="s">
        <v>16</v>
      </c>
      <c r="L9366" s="1" t="s">
        <v>16</v>
      </c>
      <c r="M9366" s="1" t="s">
        <v>16</v>
      </c>
      <c r="N9366" s="1" t="s">
        <v>16</v>
      </c>
      <c r="O9366" s="1">
        <v>183.2</v>
      </c>
      <c r="P9366" s="1">
        <v>1.0</v>
      </c>
    </row>
    <row r="9367">
      <c r="A9367" s="1" t="s">
        <v>29</v>
      </c>
      <c r="B9367" s="1" t="s">
        <v>11805</v>
      </c>
      <c r="C9367" s="2" t="s">
        <v>11804</v>
      </c>
      <c r="D9367" s="1" t="s">
        <v>19</v>
      </c>
      <c r="E9367" s="3" t="str">
        <f>HYPERLINK("https://fyndiq.se/produkt/6ae5aff483564a84/", "2-Pack Apple Watch 40mm – Härdat glas 9H – Super kvalitet 3D")</f>
        <v>2-Pack Apple Watch 40mm – Härdat glas 9H – Super kvalitet 3D</v>
      </c>
      <c r="F9367" s="1" t="s">
        <v>1418</v>
      </c>
      <c r="G9367" s="1" t="s">
        <v>1419</v>
      </c>
      <c r="H9367" s="1" t="s">
        <v>1420</v>
      </c>
      <c r="I9367" s="1" t="s">
        <v>16</v>
      </c>
      <c r="J9367" s="1" t="s">
        <v>23</v>
      </c>
      <c r="K9367" s="1" t="s">
        <v>16</v>
      </c>
      <c r="L9367" s="1" t="s">
        <v>16</v>
      </c>
      <c r="M9367" s="1" t="s">
        <v>16</v>
      </c>
      <c r="N9367" s="1" t="s">
        <v>16</v>
      </c>
      <c r="O9367" s="1">
        <v>55.2</v>
      </c>
      <c r="P9367" s="1">
        <v>1.0</v>
      </c>
    </row>
    <row r="9368">
      <c r="A9368" s="1" t="s">
        <v>29</v>
      </c>
      <c r="B9368" s="1" t="s">
        <v>11806</v>
      </c>
      <c r="C9368" s="2" t="s">
        <v>11804</v>
      </c>
      <c r="D9368" s="1" t="s">
        <v>19</v>
      </c>
      <c r="E9368" s="3" t="str">
        <f>HYPERLINK("https://fyndiq.se/produkt/b2b21eba0148489f/", "Samsung S8 härdat glass 3D heltäckande skärmskydd")</f>
        <v>Samsung S8 härdat glass 3D heltäckande skärmskydd</v>
      </c>
      <c r="F9368" s="1" t="s">
        <v>438</v>
      </c>
      <c r="G9368" s="1" t="s">
        <v>439</v>
      </c>
      <c r="H9368" s="1" t="s">
        <v>440</v>
      </c>
      <c r="I9368" s="1" t="s">
        <v>16</v>
      </c>
      <c r="J9368" s="1" t="s">
        <v>23</v>
      </c>
      <c r="K9368" s="1" t="s">
        <v>16</v>
      </c>
      <c r="L9368" s="1" t="s">
        <v>16</v>
      </c>
      <c r="M9368" s="1" t="s">
        <v>16</v>
      </c>
      <c r="N9368" s="1" t="s">
        <v>16</v>
      </c>
      <c r="O9368" s="1">
        <v>55.2</v>
      </c>
      <c r="P9368" s="1">
        <v>1.0</v>
      </c>
    </row>
    <row r="9369">
      <c r="A9369" s="1" t="s">
        <v>29</v>
      </c>
      <c r="B9369" s="1" t="s">
        <v>11807</v>
      </c>
      <c r="C9369" s="2" t="s">
        <v>11804</v>
      </c>
      <c r="D9369" s="1" t="s">
        <v>19</v>
      </c>
      <c r="E936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369" s="1" t="s">
        <v>51</v>
      </c>
      <c r="G9369" s="1" t="s">
        <v>52</v>
      </c>
      <c r="H9369" s="1" t="s">
        <v>53</v>
      </c>
      <c r="I9369" s="1" t="s">
        <v>16</v>
      </c>
      <c r="J9369" s="1" t="s">
        <v>23</v>
      </c>
      <c r="K9369" s="1" t="s">
        <v>16</v>
      </c>
      <c r="L9369" s="1" t="s">
        <v>16</v>
      </c>
      <c r="M9369" s="1" t="s">
        <v>16</v>
      </c>
      <c r="N9369" s="1" t="s">
        <v>16</v>
      </c>
      <c r="O9369" s="1">
        <v>87.2</v>
      </c>
      <c r="P9369" s="1">
        <v>1.0</v>
      </c>
    </row>
    <row r="9370">
      <c r="A9370" s="1" t="s">
        <v>29</v>
      </c>
      <c r="B9370" s="1" t="s">
        <v>11808</v>
      </c>
      <c r="C9370" s="2" t="s">
        <v>11804</v>
      </c>
      <c r="D9370" s="1" t="s">
        <v>19</v>
      </c>
      <c r="E9370" s="3" t="str">
        <f>HYPERLINK("https://fyndiq.se/produkt/6260fb6b96c349fe/", "Samsung S9 plus 3D rundat härdat glasfodral")</f>
        <v>Samsung S9 plus 3D rundat härdat glasfodral</v>
      </c>
      <c r="F9370" s="1" t="s">
        <v>1105</v>
      </c>
      <c r="G9370" s="1" t="s">
        <v>1106</v>
      </c>
      <c r="H9370" s="1" t="s">
        <v>1107</v>
      </c>
      <c r="I9370" s="1" t="s">
        <v>16</v>
      </c>
      <c r="J9370" s="1" t="s">
        <v>23</v>
      </c>
      <c r="K9370" s="1" t="s">
        <v>16</v>
      </c>
      <c r="L9370" s="1" t="s">
        <v>16</v>
      </c>
      <c r="M9370" s="1" t="s">
        <v>16</v>
      </c>
      <c r="N9370" s="1" t="s">
        <v>16</v>
      </c>
      <c r="O9370" s="1">
        <v>55.2</v>
      </c>
      <c r="P9370" s="1">
        <v>1.0</v>
      </c>
    </row>
    <row r="9371">
      <c r="A9371" s="1" t="s">
        <v>29</v>
      </c>
      <c r="B9371" s="1" t="s">
        <v>11809</v>
      </c>
      <c r="C9371" s="2" t="s">
        <v>11804</v>
      </c>
      <c r="D9371" s="1" t="s">
        <v>19</v>
      </c>
      <c r="E9371" s="3" t="str">
        <f>HYPERLINK("https://fyndiq.se/produkt/406117b60bf241a0/", "2-Pack Samsung Galaxy S9 - Härdat glas 9H - Super kvalitet 3D")</f>
        <v>2-Pack Samsung Galaxy S9 - Härdat glas 9H - Super kvalitet 3D</v>
      </c>
      <c r="F9371" s="1" t="s">
        <v>228</v>
      </c>
      <c r="G9371" s="1" t="s">
        <v>229</v>
      </c>
      <c r="H9371" s="1" t="s">
        <v>230</v>
      </c>
      <c r="I9371" s="1" t="s">
        <v>16</v>
      </c>
      <c r="J9371" s="1" t="s">
        <v>23</v>
      </c>
      <c r="K9371" s="1" t="s">
        <v>16</v>
      </c>
      <c r="L9371" s="1" t="s">
        <v>16</v>
      </c>
      <c r="M9371" s="1" t="s">
        <v>16</v>
      </c>
      <c r="N9371" s="1" t="s">
        <v>16</v>
      </c>
      <c r="O9371" s="1">
        <v>63.2</v>
      </c>
      <c r="P9371" s="1">
        <v>1.0</v>
      </c>
    </row>
    <row r="9372">
      <c r="A9372" s="1" t="s">
        <v>29</v>
      </c>
      <c r="B9372" s="1" t="s">
        <v>11810</v>
      </c>
      <c r="C9372" s="2" t="s">
        <v>11804</v>
      </c>
      <c r="D9372" s="1" t="s">
        <v>19</v>
      </c>
      <c r="E9372" s="3" t="str">
        <f>HYPERLINK("https://fyndiq.se/produkt/00466e7e52724671/", "Google Pixel 7A Premium Transparent Skal: Stöttåligt med Förstärkta Hörn")</f>
        <v>Google Pixel 7A Premium Transparent Skal: Stöttåligt med Förstärkta Hörn</v>
      </c>
      <c r="F9372" s="1" t="s">
        <v>6921</v>
      </c>
      <c r="G9372" s="1" t="s">
        <v>6922</v>
      </c>
      <c r="H9372" s="1" t="s">
        <v>6923</v>
      </c>
      <c r="I9372" s="1" t="s">
        <v>16</v>
      </c>
      <c r="J9372" s="1" t="s">
        <v>23</v>
      </c>
      <c r="K9372" s="1" t="s">
        <v>16</v>
      </c>
      <c r="L9372" s="1" t="s">
        <v>16</v>
      </c>
      <c r="M9372" s="1" t="s">
        <v>16</v>
      </c>
      <c r="N9372" s="1" t="s">
        <v>16</v>
      </c>
      <c r="O9372" s="1">
        <v>55.2</v>
      </c>
      <c r="P9372" s="1">
        <v>1.0</v>
      </c>
    </row>
    <row r="9373">
      <c r="A9373" s="1" t="s">
        <v>29</v>
      </c>
      <c r="B9373" s="1" t="s">
        <v>11811</v>
      </c>
      <c r="C9373" s="2" t="s">
        <v>11804</v>
      </c>
      <c r="D9373" s="1" t="s">
        <v>19</v>
      </c>
      <c r="E9373" s="3" t="str">
        <f>HYPERLINK("https://fyndiq.se/produkt/432d784756a84eff/", "2-Pack Samsung Galaxy S20FE - Härdat Glas-9H -Super kvalitet 3D")</f>
        <v>2-Pack Samsung Galaxy S20FE - Härdat Glas-9H -Super kvalitet 3D</v>
      </c>
      <c r="F9373" s="1" t="s">
        <v>1078</v>
      </c>
      <c r="G9373" s="1" t="s">
        <v>1079</v>
      </c>
      <c r="H9373" s="1" t="s">
        <v>1080</v>
      </c>
      <c r="I9373" s="1" t="s">
        <v>16</v>
      </c>
      <c r="J9373" s="1" t="s">
        <v>23</v>
      </c>
      <c r="K9373" s="1" t="s">
        <v>16</v>
      </c>
      <c r="L9373" s="1" t="s">
        <v>16</v>
      </c>
      <c r="M9373" s="1" t="s">
        <v>16</v>
      </c>
      <c r="N9373" s="1" t="s">
        <v>16</v>
      </c>
      <c r="O9373" s="1">
        <v>63.2</v>
      </c>
      <c r="P9373" s="1">
        <v>1.0</v>
      </c>
    </row>
    <row r="9374">
      <c r="A9374" s="1" t="s">
        <v>29</v>
      </c>
      <c r="B9374" s="1" t="s">
        <v>11812</v>
      </c>
      <c r="C9374" s="2" t="s">
        <v>11804</v>
      </c>
      <c r="D9374" s="1" t="s">
        <v>19</v>
      </c>
      <c r="E9374" s="3" t="str">
        <f t="shared" ref="E9374:E9375" si="225">HYPERLINK("https://fyndiq.se/produkt/406117b60bf241a0/", "2-Pack Samsung Galaxy S9 - Härdat glas 9H - Super kvalitet 3D")</f>
        <v>2-Pack Samsung Galaxy S9 - Härdat glas 9H - Super kvalitet 3D</v>
      </c>
      <c r="F9374" s="1" t="s">
        <v>228</v>
      </c>
      <c r="G9374" s="1" t="s">
        <v>229</v>
      </c>
      <c r="H9374" s="1" t="s">
        <v>230</v>
      </c>
      <c r="I9374" s="1" t="s">
        <v>16</v>
      </c>
      <c r="J9374" s="1" t="s">
        <v>23</v>
      </c>
      <c r="K9374" s="1" t="s">
        <v>16</v>
      </c>
      <c r="L9374" s="1" t="s">
        <v>16</v>
      </c>
      <c r="M9374" s="1" t="s">
        <v>16</v>
      </c>
      <c r="N9374" s="1" t="s">
        <v>16</v>
      </c>
      <c r="O9374" s="1">
        <v>63.2</v>
      </c>
      <c r="P9374" s="1">
        <v>1.0</v>
      </c>
    </row>
    <row r="9375">
      <c r="A9375" s="1" t="s">
        <v>29</v>
      </c>
      <c r="B9375" s="1" t="s">
        <v>11813</v>
      </c>
      <c r="C9375" s="2" t="s">
        <v>11804</v>
      </c>
      <c r="D9375" s="1" t="s">
        <v>19</v>
      </c>
      <c r="E9375" s="3" t="str">
        <f t="shared" si="225"/>
        <v>2-Pack Samsung Galaxy S9 - Härdat glas 9H - Super kvalitet 3D</v>
      </c>
      <c r="F9375" s="1" t="s">
        <v>228</v>
      </c>
      <c r="G9375" s="1" t="s">
        <v>229</v>
      </c>
      <c r="H9375" s="1" t="s">
        <v>230</v>
      </c>
      <c r="I9375" s="1" t="s">
        <v>16</v>
      </c>
      <c r="J9375" s="1" t="s">
        <v>23</v>
      </c>
      <c r="K9375" s="1" t="s">
        <v>16</v>
      </c>
      <c r="L9375" s="1" t="s">
        <v>16</v>
      </c>
      <c r="M9375" s="1" t="s">
        <v>16</v>
      </c>
      <c r="N9375" s="1" t="s">
        <v>16</v>
      </c>
      <c r="O9375" s="1">
        <v>63.2</v>
      </c>
      <c r="P9375" s="1">
        <v>1.0</v>
      </c>
    </row>
    <row r="9376">
      <c r="A9376" s="1" t="s">
        <v>29</v>
      </c>
      <c r="B9376" s="1" t="s">
        <v>11814</v>
      </c>
      <c r="C9376" s="2" t="s">
        <v>11804</v>
      </c>
      <c r="D9376" s="1" t="s">
        <v>19</v>
      </c>
      <c r="E9376" s="3" t="str">
        <f>HYPERLINK("https://fyndiq.se/produkt/d2196d1b38784317/", "Samsung Galaxy A15 5G- Härdat Glas 9H - Super Kvalitet 3D Skärmskydd")</f>
        <v>Samsung Galaxy A15 5G- Härdat Glas 9H - Super Kvalitet 3D Skärmskydd</v>
      </c>
      <c r="F9376" s="1" t="s">
        <v>2478</v>
      </c>
      <c r="G9376" s="1" t="s">
        <v>2479</v>
      </c>
      <c r="H9376" s="1" t="s">
        <v>2480</v>
      </c>
      <c r="I9376" s="1" t="s">
        <v>16</v>
      </c>
      <c r="J9376" s="1" t="s">
        <v>23</v>
      </c>
      <c r="K9376" s="1" t="s">
        <v>16</v>
      </c>
      <c r="L9376" s="1" t="s">
        <v>16</v>
      </c>
      <c r="M9376" s="1" t="s">
        <v>16</v>
      </c>
      <c r="N9376" s="1" t="s">
        <v>16</v>
      </c>
      <c r="O9376" s="1">
        <v>55.2</v>
      </c>
      <c r="P9376" s="1">
        <v>1.0</v>
      </c>
    </row>
    <row r="9377">
      <c r="A9377" s="1" t="s">
        <v>29</v>
      </c>
      <c r="B9377" s="1" t="s">
        <v>11815</v>
      </c>
      <c r="C9377" s="2" t="s">
        <v>11804</v>
      </c>
      <c r="D9377" s="1" t="s">
        <v>19</v>
      </c>
      <c r="E9377" s="3" t="str">
        <f>HYPERLINK("https://fyndiq.se/produkt/ef10e4ba492c46df/", "2-Pack Samsung S23 FE 5G - 9H Härdat Glass - Super Kvalitet 3D")</f>
        <v>2-Pack Samsung S23 FE 5G - 9H Härdat Glass - Super Kvalitet 3D</v>
      </c>
      <c r="F9377" s="1" t="s">
        <v>2521</v>
      </c>
      <c r="G9377" s="1" t="s">
        <v>2522</v>
      </c>
      <c r="H9377" s="1" t="s">
        <v>2523</v>
      </c>
      <c r="I9377" s="1" t="s">
        <v>16</v>
      </c>
      <c r="J9377" s="1" t="s">
        <v>23</v>
      </c>
      <c r="K9377" s="1" t="s">
        <v>16</v>
      </c>
      <c r="L9377" s="1" t="s">
        <v>16</v>
      </c>
      <c r="M9377" s="1" t="s">
        <v>16</v>
      </c>
      <c r="N9377" s="1" t="s">
        <v>16</v>
      </c>
      <c r="O9377" s="1">
        <v>63.2</v>
      </c>
      <c r="P9377" s="1">
        <v>1.0</v>
      </c>
    </row>
    <row r="9378">
      <c r="A9378" s="1" t="s">
        <v>29</v>
      </c>
      <c r="B9378" s="1" t="s">
        <v>11816</v>
      </c>
      <c r="C9378" s="2" t="s">
        <v>11804</v>
      </c>
      <c r="D9378" s="1" t="s">
        <v>19</v>
      </c>
      <c r="E9378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9378" s="1" t="s">
        <v>1377</v>
      </c>
      <c r="G9378" s="1" t="s">
        <v>1378</v>
      </c>
      <c r="H9378" s="1" t="s">
        <v>1379</v>
      </c>
      <c r="I9378" s="1" t="s">
        <v>1311</v>
      </c>
      <c r="J9378" s="1" t="s">
        <v>23</v>
      </c>
      <c r="K9378" s="1" t="s">
        <v>16</v>
      </c>
      <c r="L9378" s="1" t="s">
        <v>16</v>
      </c>
      <c r="M9378" s="1" t="s">
        <v>16</v>
      </c>
      <c r="N9378" s="1" t="s">
        <v>16</v>
      </c>
      <c r="O9378" s="1">
        <v>79.2</v>
      </c>
      <c r="P9378" s="1">
        <v>1.0</v>
      </c>
    </row>
    <row r="9379">
      <c r="A9379" s="1" t="s">
        <v>29</v>
      </c>
      <c r="B9379" s="1" t="s">
        <v>11817</v>
      </c>
      <c r="C9379" s="2" t="s">
        <v>11804</v>
      </c>
      <c r="D9379" s="1" t="s">
        <v>19</v>
      </c>
      <c r="E9379" s="3" t="str">
        <f>HYPERLINK("https://fyndiq.se/produkt/56c72c0ba5f749b5/", "2-Pack SAMSUNG S24 Skärmskydd - Härdat Glas 9H - Super kvalitet 3D")</f>
        <v>2-Pack SAMSUNG S24 Skärmskydd - Härdat Glas 9H - Super kvalitet 3D</v>
      </c>
      <c r="F9379" s="1" t="s">
        <v>263</v>
      </c>
      <c r="G9379" s="1" t="s">
        <v>264</v>
      </c>
      <c r="H9379" s="1" t="s">
        <v>265</v>
      </c>
      <c r="I9379" s="1" t="s">
        <v>16</v>
      </c>
      <c r="J9379" s="1" t="s">
        <v>23</v>
      </c>
      <c r="K9379" s="1" t="s">
        <v>16</v>
      </c>
      <c r="L9379" s="1" t="s">
        <v>16</v>
      </c>
      <c r="M9379" s="1" t="s">
        <v>16</v>
      </c>
      <c r="N9379" s="1" t="s">
        <v>16</v>
      </c>
      <c r="O9379" s="1">
        <v>63.2</v>
      </c>
      <c r="P9379" s="1">
        <v>1.0</v>
      </c>
    </row>
    <row r="9380">
      <c r="A9380" s="1" t="s">
        <v>29</v>
      </c>
      <c r="B9380" s="1" t="s">
        <v>11818</v>
      </c>
      <c r="C9380" s="2" t="s">
        <v>11804</v>
      </c>
      <c r="D9380" s="1" t="s">
        <v>19</v>
      </c>
      <c r="E9380" s="3" t="str">
        <f>HYPERLINK("https://fyndiq.se/produkt/cce9d3d346624f8e/", "Full Cover Samsung Galaxy S21 5G - 9H Härdat Glas - HD")</f>
        <v>Full Cover Samsung Galaxy S21 5G - 9H Härdat Glas - HD</v>
      </c>
      <c r="F9380" s="1" t="s">
        <v>2509</v>
      </c>
      <c r="G9380" s="1" t="s">
        <v>2510</v>
      </c>
      <c r="H9380" s="1" t="s">
        <v>2511</v>
      </c>
      <c r="I9380" s="1" t="s">
        <v>16</v>
      </c>
      <c r="J9380" s="1" t="s">
        <v>23</v>
      </c>
      <c r="K9380" s="1" t="s">
        <v>16</v>
      </c>
      <c r="L9380" s="1" t="s">
        <v>16</v>
      </c>
      <c r="M9380" s="1" t="s">
        <v>16</v>
      </c>
      <c r="N9380" s="1" t="s">
        <v>16</v>
      </c>
      <c r="O9380" s="1">
        <v>55.2</v>
      </c>
      <c r="P9380" s="1">
        <v>1.0</v>
      </c>
    </row>
    <row r="9381">
      <c r="A9381" s="1" t="s">
        <v>29</v>
      </c>
      <c r="B9381" s="1" t="s">
        <v>11819</v>
      </c>
      <c r="C9381" s="2" t="s">
        <v>11804</v>
      </c>
      <c r="D9381" s="1" t="s">
        <v>19</v>
      </c>
      <c r="E9381" s="3" t="str">
        <f>HYPERLINK("https://fyndiq.se/produkt/dfe28e565d2e4c8d/", "2 Pack Samsung S21 FE - 9H Härdat Glass - Super Kvalitet 3D")</f>
        <v>2 Pack Samsung S21 FE - 9H Härdat Glass - Super Kvalitet 3D</v>
      </c>
      <c r="F9381" s="1" t="s">
        <v>276</v>
      </c>
      <c r="G9381" s="1" t="s">
        <v>277</v>
      </c>
      <c r="H9381" s="1" t="s">
        <v>278</v>
      </c>
      <c r="I9381" s="1" t="s">
        <v>16</v>
      </c>
      <c r="J9381" s="1" t="s">
        <v>23</v>
      </c>
      <c r="K9381" s="1" t="s">
        <v>16</v>
      </c>
      <c r="L9381" s="1" t="s">
        <v>16</v>
      </c>
      <c r="M9381" s="1" t="s">
        <v>16</v>
      </c>
      <c r="N9381" s="1" t="s">
        <v>16</v>
      </c>
      <c r="O9381" s="1">
        <v>63.2</v>
      </c>
      <c r="P9381" s="1">
        <v>1.0</v>
      </c>
    </row>
    <row r="9382">
      <c r="A9382" s="1" t="s">
        <v>29</v>
      </c>
      <c r="B9382" s="1" t="s">
        <v>11820</v>
      </c>
      <c r="C9382" s="2" t="s">
        <v>11804</v>
      </c>
      <c r="D9382" s="1" t="s">
        <v>19</v>
      </c>
      <c r="E9382" s="3" t="str">
        <f>HYPERLINK("https://fyndiq.se/produkt/ef02964d9f3d4734/", "2-Pack Xiaomi Redmi Note 11T Pro Plus Skärmskydd i Härdat Glas")</f>
        <v>2-Pack Xiaomi Redmi Note 11T Pro Plus Skärmskydd i Härdat Glas</v>
      </c>
      <c r="F9382" s="1" t="s">
        <v>7750</v>
      </c>
      <c r="G9382" s="1" t="s">
        <v>7751</v>
      </c>
      <c r="H9382" s="1" t="s">
        <v>7752</v>
      </c>
      <c r="I9382" s="1" t="s">
        <v>16</v>
      </c>
      <c r="J9382" s="1" t="s">
        <v>23</v>
      </c>
      <c r="K9382" s="1" t="s">
        <v>16</v>
      </c>
      <c r="L9382" s="1" t="s">
        <v>16</v>
      </c>
      <c r="M9382" s="1" t="s">
        <v>16</v>
      </c>
      <c r="N9382" s="1" t="s">
        <v>16</v>
      </c>
      <c r="O9382" s="1">
        <v>63.2</v>
      </c>
      <c r="P9382" s="1">
        <v>1.0</v>
      </c>
    </row>
    <row r="9383">
      <c r="A9383" s="1" t="s">
        <v>29</v>
      </c>
      <c r="B9383" s="1" t="s">
        <v>11821</v>
      </c>
      <c r="C9383" s="2" t="s">
        <v>11804</v>
      </c>
      <c r="D9383" s="1" t="s">
        <v>19</v>
      </c>
      <c r="E9383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383" s="1" t="s">
        <v>709</v>
      </c>
      <c r="G9383" s="1" t="s">
        <v>710</v>
      </c>
      <c r="H9383" s="1" t="s">
        <v>711</v>
      </c>
      <c r="I9383" s="1" t="s">
        <v>16</v>
      </c>
      <c r="J9383" s="1" t="s">
        <v>23</v>
      </c>
      <c r="K9383" s="1" t="s">
        <v>16</v>
      </c>
      <c r="L9383" s="1" t="s">
        <v>16</v>
      </c>
      <c r="M9383" s="1" t="s">
        <v>16</v>
      </c>
      <c r="N9383" s="1" t="s">
        <v>16</v>
      </c>
      <c r="O9383" s="1">
        <v>63.2</v>
      </c>
      <c r="P9383" s="1">
        <v>1.0</v>
      </c>
    </row>
    <row r="9384">
      <c r="A9384" s="1" t="s">
        <v>29</v>
      </c>
      <c r="B9384" s="1" t="s">
        <v>11822</v>
      </c>
      <c r="C9384" s="2" t="s">
        <v>11804</v>
      </c>
      <c r="D9384" s="1" t="s">
        <v>19</v>
      </c>
      <c r="E938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384" s="1" t="s">
        <v>258</v>
      </c>
      <c r="G9384" s="1" t="s">
        <v>259</v>
      </c>
      <c r="H9384" s="1" t="s">
        <v>260</v>
      </c>
      <c r="I9384" s="1" t="s">
        <v>16</v>
      </c>
      <c r="J9384" s="1" t="s">
        <v>23</v>
      </c>
      <c r="K9384" s="1" t="s">
        <v>16</v>
      </c>
      <c r="L9384" s="1" t="s">
        <v>16</v>
      </c>
      <c r="M9384" s="1" t="s">
        <v>16</v>
      </c>
      <c r="N9384" s="1" t="s">
        <v>16</v>
      </c>
      <c r="O9384" s="1">
        <v>63.2</v>
      </c>
      <c r="P9384" s="1">
        <v>1.0</v>
      </c>
    </row>
    <row r="9385">
      <c r="A9385" s="1" t="s">
        <v>29</v>
      </c>
      <c r="B9385" s="1" t="s">
        <v>11823</v>
      </c>
      <c r="C9385" s="2" t="s">
        <v>11804</v>
      </c>
      <c r="D9385" s="1" t="s">
        <v>19</v>
      </c>
      <c r="E9385" s="3" t="str">
        <f>HYPERLINK("https://fyndiq.se/produkt/66924f1ff238487e/", "2-Pack GOOGLE PIXEL 7A Skärmskydd - Härdat Glas 9H - Super kvalitet 3D")</f>
        <v>2-Pack GOOGLE PIXEL 7A Skärmskydd - Härdat Glas 9H - Super kvalitet 3D</v>
      </c>
      <c r="F9385" s="1" t="s">
        <v>315</v>
      </c>
      <c r="G9385" s="1" t="s">
        <v>316</v>
      </c>
      <c r="H9385" s="1" t="s">
        <v>317</v>
      </c>
      <c r="I9385" s="1" t="s">
        <v>16</v>
      </c>
      <c r="J9385" s="1" t="s">
        <v>23</v>
      </c>
      <c r="K9385" s="1" t="s">
        <v>16</v>
      </c>
      <c r="L9385" s="1" t="s">
        <v>16</v>
      </c>
      <c r="M9385" s="1" t="s">
        <v>16</v>
      </c>
      <c r="N9385" s="1" t="s">
        <v>16</v>
      </c>
      <c r="O9385" s="1">
        <v>63.2</v>
      </c>
      <c r="P9385" s="1">
        <v>1.0</v>
      </c>
    </row>
    <row r="9386">
      <c r="A9386" s="1" t="s">
        <v>29</v>
      </c>
      <c r="B9386" s="1" t="s">
        <v>11824</v>
      </c>
      <c r="C9386" s="2" t="s">
        <v>11804</v>
      </c>
      <c r="D9386" s="1" t="s">
        <v>19</v>
      </c>
      <c r="E9386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386" s="1" t="s">
        <v>813</v>
      </c>
      <c r="G9386" s="1" t="s">
        <v>814</v>
      </c>
      <c r="H9386" s="1" t="s">
        <v>815</v>
      </c>
      <c r="I9386" s="1" t="s">
        <v>16</v>
      </c>
      <c r="J9386" s="1" t="s">
        <v>23</v>
      </c>
      <c r="K9386" s="1" t="s">
        <v>16</v>
      </c>
      <c r="L9386" s="1" t="s">
        <v>16</v>
      </c>
      <c r="M9386" s="1" t="s">
        <v>16</v>
      </c>
      <c r="N9386" s="1" t="s">
        <v>16</v>
      </c>
      <c r="O9386" s="1">
        <v>63.2</v>
      </c>
      <c r="P9386" s="1">
        <v>1.0</v>
      </c>
    </row>
    <row r="9387">
      <c r="A9387" s="1" t="s">
        <v>29</v>
      </c>
      <c r="B9387" s="1" t="s">
        <v>11825</v>
      </c>
      <c r="C9387" s="2" t="s">
        <v>11804</v>
      </c>
      <c r="D9387" s="1" t="s">
        <v>19</v>
      </c>
      <c r="E9387" s="3" t="str">
        <f>HYPERLINK("https://fyndiq.se/produkt/4c221907d1254100/", "2-Pack Samsung A14 Skärmskydd - Härdat Glas 9H - Super kvalitet 3D")</f>
        <v>2-Pack Samsung A14 Skärmskydd - Härdat Glas 9H - Super kvalitet 3D</v>
      </c>
      <c r="F9387" s="1" t="s">
        <v>167</v>
      </c>
      <c r="G9387" s="1" t="s">
        <v>168</v>
      </c>
      <c r="H9387" s="1" t="s">
        <v>169</v>
      </c>
      <c r="I9387" s="1" t="s">
        <v>16</v>
      </c>
      <c r="J9387" s="1" t="s">
        <v>23</v>
      </c>
      <c r="K9387" s="1" t="s">
        <v>16</v>
      </c>
      <c r="L9387" s="1" t="s">
        <v>16</v>
      </c>
      <c r="M9387" s="1" t="s">
        <v>16</v>
      </c>
      <c r="N9387" s="1" t="s">
        <v>16</v>
      </c>
      <c r="O9387" s="1">
        <v>63.2</v>
      </c>
      <c r="P9387" s="1">
        <v>1.0</v>
      </c>
    </row>
    <row r="9388">
      <c r="A9388" s="1" t="s">
        <v>29</v>
      </c>
      <c r="B9388" s="1" t="s">
        <v>11826</v>
      </c>
      <c r="C9388" s="2" t="s">
        <v>11804</v>
      </c>
      <c r="D9388" s="1" t="s">
        <v>19</v>
      </c>
      <c r="E9388" s="3" t="str">
        <f>HYPERLINK("https://fyndiq.se/produkt/416415a768684efb/", "2-Pack Samsung Galaxy S21 5G - 9H Härdat Glas - HD")</f>
        <v>2-Pack Samsung Galaxy S21 5G - 9H Härdat Glas - HD</v>
      </c>
      <c r="F9388" s="1" t="s">
        <v>39</v>
      </c>
      <c r="G9388" s="1" t="s">
        <v>40</v>
      </c>
      <c r="H9388" s="1" t="s">
        <v>41</v>
      </c>
      <c r="I9388" s="1" t="s">
        <v>16</v>
      </c>
      <c r="J9388" s="1" t="s">
        <v>23</v>
      </c>
      <c r="K9388" s="1" t="s">
        <v>16</v>
      </c>
      <c r="L9388" s="1" t="s">
        <v>16</v>
      </c>
      <c r="M9388" s="1" t="s">
        <v>16</v>
      </c>
      <c r="N9388" s="1" t="s">
        <v>16</v>
      </c>
      <c r="O9388" s="1">
        <v>63.2</v>
      </c>
      <c r="P9388" s="1">
        <v>1.0</v>
      </c>
    </row>
    <row r="9389">
      <c r="A9389" s="1" t="s">
        <v>29</v>
      </c>
      <c r="B9389" s="1" t="s">
        <v>11827</v>
      </c>
      <c r="C9389" s="2" t="s">
        <v>11804</v>
      </c>
      <c r="D9389" s="1" t="s">
        <v>19</v>
      </c>
      <c r="E9389" s="3" t="str">
        <f>HYPERLINK("https://fyndiq.se/produkt/c398466bf0524e85/", "2-Pack Samsung S23 - 9H Härdat Glass - 3D Super Kvalitet Skärmskydd")</f>
        <v>2-Pack Samsung S23 - 9H Härdat Glass - 3D Super Kvalitet Skärmskydd</v>
      </c>
      <c r="F9389" s="1" t="s">
        <v>1365</v>
      </c>
      <c r="G9389" s="1" t="s">
        <v>1366</v>
      </c>
      <c r="H9389" s="1" t="s">
        <v>1367</v>
      </c>
      <c r="I9389" s="1" t="s">
        <v>16</v>
      </c>
      <c r="J9389" s="1" t="s">
        <v>23</v>
      </c>
      <c r="K9389" s="1" t="s">
        <v>16</v>
      </c>
      <c r="L9389" s="1" t="s">
        <v>16</v>
      </c>
      <c r="M9389" s="1" t="s">
        <v>16</v>
      </c>
      <c r="N9389" s="1" t="s">
        <v>16</v>
      </c>
      <c r="O9389" s="1">
        <v>63.2</v>
      </c>
      <c r="P9389" s="1">
        <v>1.0</v>
      </c>
    </row>
    <row r="9390">
      <c r="A9390" s="1" t="s">
        <v>29</v>
      </c>
      <c r="B9390" s="1" t="s">
        <v>11828</v>
      </c>
      <c r="C9390" s="2" t="s">
        <v>11804</v>
      </c>
      <c r="D9390" s="1" t="s">
        <v>19</v>
      </c>
      <c r="E939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390" s="1" t="s">
        <v>539</v>
      </c>
      <c r="G9390" s="1" t="s">
        <v>540</v>
      </c>
      <c r="H9390" s="1" t="s">
        <v>541</v>
      </c>
      <c r="I9390" s="1" t="s">
        <v>16</v>
      </c>
      <c r="J9390" s="1" t="s">
        <v>23</v>
      </c>
      <c r="K9390" s="1" t="s">
        <v>16</v>
      </c>
      <c r="L9390" s="1" t="s">
        <v>16</v>
      </c>
      <c r="M9390" s="1" t="s">
        <v>16</v>
      </c>
      <c r="N9390" s="1" t="s">
        <v>16</v>
      </c>
      <c r="O9390" s="1">
        <v>79.2</v>
      </c>
      <c r="P9390" s="1">
        <v>1.0</v>
      </c>
    </row>
    <row r="9391">
      <c r="A9391" s="1" t="s">
        <v>29</v>
      </c>
      <c r="B9391" s="1" t="s">
        <v>11829</v>
      </c>
      <c r="C9391" s="2" t="s">
        <v>11804</v>
      </c>
      <c r="D9391" s="1" t="s">
        <v>19</v>
      </c>
      <c r="E9391" s="3" t="str">
        <f>HYPERLINK("https://fyndiq.se/produkt/87e8c2a54c4a469b/", "2-Pack Samsung Galaxy A53 5G - Härdat glas 9H - Super kvalitet")</f>
        <v>2-Pack Samsung Galaxy A53 5G - Härdat glas 9H - Super kvalitet</v>
      </c>
      <c r="F9391" s="1" t="s">
        <v>1320</v>
      </c>
      <c r="G9391" s="1" t="s">
        <v>1321</v>
      </c>
      <c r="H9391" s="1" t="s">
        <v>1322</v>
      </c>
      <c r="I9391" s="1" t="s">
        <v>16</v>
      </c>
      <c r="J9391" s="1" t="s">
        <v>23</v>
      </c>
      <c r="K9391" s="1" t="s">
        <v>16</v>
      </c>
      <c r="L9391" s="1" t="s">
        <v>16</v>
      </c>
      <c r="M9391" s="1" t="s">
        <v>16</v>
      </c>
      <c r="N9391" s="1" t="s">
        <v>16</v>
      </c>
      <c r="O9391" s="1">
        <v>63.2</v>
      </c>
      <c r="P9391" s="1">
        <v>1.0</v>
      </c>
    </row>
    <row r="9392">
      <c r="A9392" s="1" t="s">
        <v>29</v>
      </c>
      <c r="B9392" s="1" t="s">
        <v>11830</v>
      </c>
      <c r="C9392" s="2" t="s">
        <v>11804</v>
      </c>
      <c r="D9392" s="1" t="s">
        <v>19</v>
      </c>
      <c r="E939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9392" s="1" t="s">
        <v>679</v>
      </c>
      <c r="G9392" s="1" t="s">
        <v>680</v>
      </c>
      <c r="H9392" s="1" t="s">
        <v>681</v>
      </c>
      <c r="I9392" s="1" t="s">
        <v>16</v>
      </c>
      <c r="J9392" s="1" t="s">
        <v>23</v>
      </c>
      <c r="K9392" s="1" t="s">
        <v>16</v>
      </c>
      <c r="L9392" s="1" t="s">
        <v>16</v>
      </c>
      <c r="M9392" s="1" t="s">
        <v>16</v>
      </c>
      <c r="N9392" s="1" t="s">
        <v>16</v>
      </c>
      <c r="O9392" s="1">
        <v>95.2</v>
      </c>
      <c r="P9392" s="1">
        <v>1.0</v>
      </c>
    </row>
    <row r="9393">
      <c r="A9393" s="1" t="s">
        <v>29</v>
      </c>
      <c r="B9393" s="1" t="s">
        <v>11831</v>
      </c>
      <c r="C9393" s="2" t="s">
        <v>11804</v>
      </c>
      <c r="D9393" s="1" t="s">
        <v>19</v>
      </c>
      <c r="E9393" s="3" t="str">
        <f>HYPERLINK("https://fyndiq.se/produkt/13e76851ca504320/", "2-Pack Samsung Galaxy S22 Ultra - Härdat glas 9H - Top kvalitet")</f>
        <v>2-Pack Samsung Galaxy S22 Ultra - Härdat glas 9H - Top kvalitet</v>
      </c>
      <c r="F9393" s="1" t="s">
        <v>140</v>
      </c>
      <c r="G9393" s="1" t="s">
        <v>141</v>
      </c>
      <c r="H9393" s="1" t="s">
        <v>142</v>
      </c>
      <c r="I9393" s="1" t="s">
        <v>16</v>
      </c>
      <c r="J9393" s="1" t="s">
        <v>23</v>
      </c>
      <c r="K9393" s="1" t="s">
        <v>16</v>
      </c>
      <c r="L9393" s="1" t="s">
        <v>16</v>
      </c>
      <c r="M9393" s="1" t="s">
        <v>16</v>
      </c>
      <c r="N9393" s="1" t="s">
        <v>16</v>
      </c>
      <c r="O9393" s="1">
        <v>63.2</v>
      </c>
      <c r="P9393" s="1">
        <v>1.0</v>
      </c>
    </row>
    <row r="9394">
      <c r="A9394" s="1" t="s">
        <v>29</v>
      </c>
      <c r="B9394" s="1" t="s">
        <v>11832</v>
      </c>
      <c r="C9394" s="2" t="s">
        <v>11804</v>
      </c>
      <c r="D9394" s="1" t="s">
        <v>19</v>
      </c>
      <c r="E9394" s="3" t="str">
        <f>HYPERLINK("https://fyndiq.se/produkt/3849a2abaa794dce/", "2-Pack Privacy Skärmskydd For Xiaomi 11T - Härdat Glas 9H - Super Kvalitet 3D")</f>
        <v>2-Pack Privacy Skärmskydd For Xiaomi 11T - Härdat Glas 9H - Super Kvalitet 3D</v>
      </c>
      <c r="F9394" s="1" t="s">
        <v>10679</v>
      </c>
      <c r="G9394" s="1" t="s">
        <v>10680</v>
      </c>
      <c r="H9394" s="1" t="s">
        <v>10681</v>
      </c>
      <c r="I9394" s="1" t="s">
        <v>16</v>
      </c>
      <c r="J9394" s="1" t="s">
        <v>23</v>
      </c>
      <c r="K9394" s="1" t="s">
        <v>16</v>
      </c>
      <c r="L9394" s="1" t="s">
        <v>16</v>
      </c>
      <c r="M9394" s="1" t="s">
        <v>16</v>
      </c>
      <c r="N9394" s="1" t="s">
        <v>16</v>
      </c>
      <c r="O9394" s="1">
        <v>79.2</v>
      </c>
      <c r="P9394" s="1">
        <v>1.0</v>
      </c>
    </row>
    <row r="9395">
      <c r="A9395" s="1" t="s">
        <v>29</v>
      </c>
      <c r="B9395" s="1" t="s">
        <v>11833</v>
      </c>
      <c r="C9395" s="2" t="s">
        <v>11804</v>
      </c>
      <c r="D9395" s="1" t="s">
        <v>19</v>
      </c>
      <c r="E9395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9395" s="1" t="s">
        <v>5040</v>
      </c>
      <c r="G9395" s="1" t="s">
        <v>5041</v>
      </c>
      <c r="H9395" s="1" t="s">
        <v>5042</v>
      </c>
      <c r="I9395" s="1" t="s">
        <v>16</v>
      </c>
      <c r="J9395" s="1" t="s">
        <v>23</v>
      </c>
      <c r="K9395" s="1" t="s">
        <v>16</v>
      </c>
      <c r="L9395" s="1" t="s">
        <v>16</v>
      </c>
      <c r="M9395" s="1" t="s">
        <v>16</v>
      </c>
      <c r="N9395" s="1" t="s">
        <v>16</v>
      </c>
      <c r="O9395" s="1">
        <v>79.2</v>
      </c>
      <c r="P9395" s="1">
        <v>2.0</v>
      </c>
    </row>
    <row r="9396">
      <c r="A9396" s="1" t="s">
        <v>29</v>
      </c>
      <c r="B9396" s="1" t="s">
        <v>11834</v>
      </c>
      <c r="C9396" s="2" t="s">
        <v>11804</v>
      </c>
      <c r="D9396" s="1" t="s">
        <v>19</v>
      </c>
      <c r="E9396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396" s="1" t="s">
        <v>813</v>
      </c>
      <c r="G9396" s="1" t="s">
        <v>814</v>
      </c>
      <c r="H9396" s="1" t="s">
        <v>815</v>
      </c>
      <c r="I9396" s="1" t="s">
        <v>16</v>
      </c>
      <c r="J9396" s="1" t="s">
        <v>23</v>
      </c>
      <c r="K9396" s="1" t="s">
        <v>16</v>
      </c>
      <c r="L9396" s="1" t="s">
        <v>16</v>
      </c>
      <c r="M9396" s="1" t="s">
        <v>16</v>
      </c>
      <c r="N9396" s="1" t="s">
        <v>16</v>
      </c>
      <c r="O9396" s="1">
        <v>63.2</v>
      </c>
      <c r="P9396" s="1">
        <v>1.0</v>
      </c>
    </row>
    <row r="9397">
      <c r="A9397" s="1" t="s">
        <v>29</v>
      </c>
      <c r="B9397" s="1" t="s">
        <v>11835</v>
      </c>
      <c r="C9397" s="2" t="s">
        <v>11804</v>
      </c>
      <c r="D9397" s="1" t="s">
        <v>19</v>
      </c>
      <c r="E939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397" s="1" t="s">
        <v>722</v>
      </c>
      <c r="G9397" s="1" t="s">
        <v>723</v>
      </c>
      <c r="H9397" s="1" t="s">
        <v>724</v>
      </c>
      <c r="I9397" s="1" t="s">
        <v>16</v>
      </c>
      <c r="J9397" s="1" t="s">
        <v>23</v>
      </c>
      <c r="K9397" s="1" t="s">
        <v>16</v>
      </c>
      <c r="L9397" s="1" t="s">
        <v>16</v>
      </c>
      <c r="M9397" s="1" t="s">
        <v>16</v>
      </c>
      <c r="N9397" s="1" t="s">
        <v>16</v>
      </c>
      <c r="O9397" s="1">
        <v>79.2</v>
      </c>
      <c r="P9397" s="1">
        <v>1.0</v>
      </c>
    </row>
    <row r="9398">
      <c r="A9398" s="1" t="s">
        <v>29</v>
      </c>
      <c r="B9398" s="1" t="s">
        <v>11836</v>
      </c>
      <c r="C9398" s="2" t="s">
        <v>11804</v>
      </c>
      <c r="D9398" s="1" t="s">
        <v>19</v>
      </c>
      <c r="E9398" s="3" t="str">
        <f>HYPERLINK("https://fyndiq.se/produkt/13e76851ca504320/", "2-Pack Samsung Galaxy S22 Ultra - Härdat glas 9H - Top kvalitet")</f>
        <v>2-Pack Samsung Galaxy S22 Ultra - Härdat glas 9H - Top kvalitet</v>
      </c>
      <c r="F9398" s="1" t="s">
        <v>140</v>
      </c>
      <c r="G9398" s="1" t="s">
        <v>141</v>
      </c>
      <c r="H9398" s="1" t="s">
        <v>142</v>
      </c>
      <c r="I9398" s="1" t="s">
        <v>16</v>
      </c>
      <c r="J9398" s="1" t="s">
        <v>23</v>
      </c>
      <c r="K9398" s="1" t="s">
        <v>16</v>
      </c>
      <c r="L9398" s="1" t="s">
        <v>16</v>
      </c>
      <c r="M9398" s="1" t="s">
        <v>16</v>
      </c>
      <c r="N9398" s="1" t="s">
        <v>16</v>
      </c>
      <c r="O9398" s="1">
        <v>63.2</v>
      </c>
      <c r="P9398" s="1">
        <v>1.0</v>
      </c>
    </row>
    <row r="9399">
      <c r="A9399" s="1" t="s">
        <v>29</v>
      </c>
      <c r="B9399" s="1" t="s">
        <v>11837</v>
      </c>
      <c r="C9399" s="2" t="s">
        <v>11804</v>
      </c>
      <c r="D9399" s="1" t="s">
        <v>19</v>
      </c>
      <c r="E9399" s="3" t="str">
        <f>HYPERLINK("https://fyndiq.se/produkt/f1b3c06373a844cb/", "Samsung Galaxy S20 - Härdat glas 9H - Super kvalitet 3D")</f>
        <v>Samsung Galaxy S20 - Härdat glas 9H - Super kvalitet 3D</v>
      </c>
      <c r="F9399" s="1" t="s">
        <v>417</v>
      </c>
      <c r="G9399" s="1" t="s">
        <v>418</v>
      </c>
      <c r="H9399" s="1" t="s">
        <v>419</v>
      </c>
      <c r="I9399" s="1" t="s">
        <v>16</v>
      </c>
      <c r="J9399" s="1" t="s">
        <v>23</v>
      </c>
      <c r="K9399" s="1" t="s">
        <v>16</v>
      </c>
      <c r="L9399" s="1" t="s">
        <v>16</v>
      </c>
      <c r="M9399" s="1" t="s">
        <v>16</v>
      </c>
      <c r="N9399" s="1" t="s">
        <v>16</v>
      </c>
      <c r="O9399" s="1">
        <v>63.2</v>
      </c>
      <c r="P9399" s="1">
        <v>1.0</v>
      </c>
    </row>
    <row r="9400">
      <c r="A9400" s="1" t="s">
        <v>29</v>
      </c>
      <c r="B9400" s="1" t="s">
        <v>11838</v>
      </c>
      <c r="C9400" s="2" t="s">
        <v>11804</v>
      </c>
      <c r="D9400" s="1" t="s">
        <v>19</v>
      </c>
      <c r="E9400" s="3" t="str">
        <f>HYPERLINK("https://fyndiq.se/produkt/f72ab8f39ab641e2/", "2 Pack iPhone 7 Plus Vit - Härdat Glas 9H - Super Kvalitet 3D")</f>
        <v>2 Pack iPhone 7 Plus Vit - Härdat Glas 9H - Super Kvalitet 3D</v>
      </c>
      <c r="F9400" s="1" t="s">
        <v>9240</v>
      </c>
      <c r="G9400" s="1" t="s">
        <v>9241</v>
      </c>
      <c r="H9400" s="1" t="s">
        <v>9242</v>
      </c>
      <c r="I9400" s="1" t="s">
        <v>16</v>
      </c>
      <c r="J9400" s="1" t="s">
        <v>23</v>
      </c>
      <c r="K9400" s="1" t="s">
        <v>16</v>
      </c>
      <c r="L9400" s="1" t="s">
        <v>16</v>
      </c>
      <c r="M9400" s="1" t="s">
        <v>16</v>
      </c>
      <c r="N9400" s="1" t="s">
        <v>16</v>
      </c>
      <c r="O9400" s="1">
        <v>47.2</v>
      </c>
      <c r="P9400" s="1">
        <v>1.0</v>
      </c>
    </row>
    <row r="9401">
      <c r="A9401" s="1" t="s">
        <v>29</v>
      </c>
      <c r="B9401" s="1" t="s">
        <v>11839</v>
      </c>
      <c r="C9401" s="2" t="s">
        <v>11804</v>
      </c>
      <c r="D9401" s="1" t="s">
        <v>19</v>
      </c>
      <c r="E9401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9401" s="1" t="s">
        <v>31</v>
      </c>
      <c r="G9401" s="1" t="s">
        <v>32</v>
      </c>
      <c r="H9401" s="1" t="s">
        <v>33</v>
      </c>
      <c r="I9401" s="1" t="s">
        <v>16</v>
      </c>
      <c r="J9401" s="1" t="s">
        <v>23</v>
      </c>
      <c r="K9401" s="1" t="s">
        <v>16</v>
      </c>
      <c r="L9401" s="1" t="s">
        <v>16</v>
      </c>
      <c r="M9401" s="1" t="s">
        <v>16</v>
      </c>
      <c r="N9401" s="1" t="s">
        <v>16</v>
      </c>
      <c r="O9401" s="1">
        <v>79.2</v>
      </c>
      <c r="P9401" s="1">
        <v>1.0</v>
      </c>
    </row>
    <row r="9402">
      <c r="A9402" s="1" t="s">
        <v>29</v>
      </c>
      <c r="B9402" s="1" t="s">
        <v>11840</v>
      </c>
      <c r="C9402" s="2" t="s">
        <v>11804</v>
      </c>
      <c r="D9402" s="1" t="s">
        <v>19</v>
      </c>
      <c r="E9402" s="3" t="str">
        <f>HYPERLINK("https://fyndiq.se/produkt/dca6697b460147fb/", "Säker och Snabb Dubbel USB-billaddare med PD20W &amp; QC3.0")</f>
        <v>Säker och Snabb Dubbel USB-billaddare med PD20W &amp; QC3.0</v>
      </c>
      <c r="F9402" s="1" t="s">
        <v>10270</v>
      </c>
      <c r="G9402" s="1" t="s">
        <v>10271</v>
      </c>
      <c r="H9402" s="1" t="s">
        <v>10272</v>
      </c>
      <c r="I9402" s="1" t="s">
        <v>16</v>
      </c>
      <c r="J9402" s="1" t="s">
        <v>23</v>
      </c>
      <c r="K9402" s="1" t="s">
        <v>16</v>
      </c>
      <c r="L9402" s="1" t="s">
        <v>16</v>
      </c>
      <c r="M9402" s="1" t="s">
        <v>16</v>
      </c>
      <c r="N9402" s="1" t="s">
        <v>16</v>
      </c>
      <c r="O9402" s="1">
        <v>79.2</v>
      </c>
      <c r="P9402" s="1">
        <v>1.0</v>
      </c>
    </row>
    <row r="9403">
      <c r="A9403" s="1" t="s">
        <v>29</v>
      </c>
      <c r="B9403" s="1" t="s">
        <v>11841</v>
      </c>
      <c r="C9403" s="2" t="s">
        <v>11804</v>
      </c>
      <c r="D9403" s="1" t="s">
        <v>19</v>
      </c>
      <c r="E9403" s="3" t="str">
        <f>HYPERLINK("https://fyndiq.se/produkt/925ae49423884615/", "2-Pack Samsung S22 Ultra Skärmskydd &amp; 1-Pack linsskydd -9H GLAS")</f>
        <v>2-Pack Samsung S22 Ultra Skärmskydd &amp; 1-Pack linsskydd -9H GLAS</v>
      </c>
      <c r="F9403" s="1" t="s">
        <v>335</v>
      </c>
      <c r="G9403" s="1" t="s">
        <v>336</v>
      </c>
      <c r="H9403" s="1" t="s">
        <v>337</v>
      </c>
      <c r="I9403" s="1" t="s">
        <v>16</v>
      </c>
      <c r="J9403" s="1" t="s">
        <v>23</v>
      </c>
      <c r="K9403" s="1" t="s">
        <v>16</v>
      </c>
      <c r="L9403" s="1" t="s">
        <v>16</v>
      </c>
      <c r="M9403" s="1" t="s">
        <v>16</v>
      </c>
      <c r="N9403" s="1" t="s">
        <v>16</v>
      </c>
      <c r="O9403" s="1">
        <v>71.2</v>
      </c>
      <c r="P9403" s="1">
        <v>1.0</v>
      </c>
    </row>
    <row r="9404">
      <c r="A9404" s="1" t="s">
        <v>29</v>
      </c>
      <c r="B9404" s="1" t="s">
        <v>11842</v>
      </c>
      <c r="C9404" s="2" t="s">
        <v>11804</v>
      </c>
      <c r="D9404" s="1" t="s">
        <v>19</v>
      </c>
      <c r="E9404" s="3" t="str">
        <f>HYPERLINK("https://fyndiq.se/produkt/3fee81d316cc43da/", "2-pack - iPhone 12 / 12 Pro - 9H Härdat Glass - Top Kvalitet")</f>
        <v>2-pack - iPhone 12 / 12 Pro - 9H Härdat Glass - Top Kvalitet</v>
      </c>
      <c r="F9404" s="1" t="s">
        <v>2499</v>
      </c>
      <c r="G9404" s="1" t="s">
        <v>2500</v>
      </c>
      <c r="H9404" s="1" t="s">
        <v>2067</v>
      </c>
      <c r="I9404" s="1" t="s">
        <v>16</v>
      </c>
      <c r="J9404" s="1" t="s">
        <v>23</v>
      </c>
      <c r="K9404" s="1" t="s">
        <v>16</v>
      </c>
      <c r="L9404" s="1" t="s">
        <v>16</v>
      </c>
      <c r="M9404" s="1" t="s">
        <v>16</v>
      </c>
      <c r="N9404" s="1" t="s">
        <v>16</v>
      </c>
      <c r="O9404" s="1">
        <v>47.2</v>
      </c>
      <c r="P9404" s="1">
        <v>1.0</v>
      </c>
    </row>
    <row r="9405">
      <c r="A9405" s="1" t="s">
        <v>29</v>
      </c>
      <c r="B9405" s="1" t="s">
        <v>11843</v>
      </c>
      <c r="C9405" s="2" t="s">
        <v>11804</v>
      </c>
      <c r="D9405" s="1" t="s">
        <v>19</v>
      </c>
      <c r="E9405" s="3" t="str">
        <f>HYPERLINK("https://fyndiq.se/produkt/49282e2c730249ed/", "2 Pack Samsung S21 FE 5G - 9H Härdat Glass - Super Kvalitet 3D")</f>
        <v>2 Pack Samsung S21 FE 5G - 9H Härdat Glass - Super Kvalitet 3D</v>
      </c>
      <c r="F9405" s="1" t="s">
        <v>822</v>
      </c>
      <c r="G9405" s="1" t="s">
        <v>823</v>
      </c>
      <c r="H9405" s="1" t="s">
        <v>824</v>
      </c>
      <c r="I9405" s="1" t="s">
        <v>16</v>
      </c>
      <c r="J9405" s="1" t="s">
        <v>23</v>
      </c>
      <c r="K9405" s="1" t="s">
        <v>16</v>
      </c>
      <c r="L9405" s="1" t="s">
        <v>16</v>
      </c>
      <c r="M9405" s="1" t="s">
        <v>16</v>
      </c>
      <c r="N9405" s="1" t="s">
        <v>16</v>
      </c>
      <c r="O9405" s="1">
        <v>63.2</v>
      </c>
      <c r="P9405" s="1">
        <v>1.0</v>
      </c>
    </row>
    <row r="9406">
      <c r="A9406" s="1" t="s">
        <v>29</v>
      </c>
      <c r="B9406" s="1" t="s">
        <v>11844</v>
      </c>
      <c r="C9406" s="2" t="s">
        <v>11804</v>
      </c>
      <c r="D9406" s="1" t="s">
        <v>19</v>
      </c>
      <c r="E9406" s="3" t="str">
        <f t="shared" ref="E9406:E9407" si="226">HYPERLINK("https://fyndiq.se/produkt/475c886688e549fb/", "2-Pack SAMSUNG S24 ULTRA Skärmskydd - Härdat Glas 9H - Super kvalitet 3D")</f>
        <v>2-Pack SAMSUNG S24 ULTRA Skärmskydd - Härdat Glas 9H - Super kvalitet 3D</v>
      </c>
      <c r="F9406" s="1" t="s">
        <v>26</v>
      </c>
      <c r="G9406" s="1" t="s">
        <v>27</v>
      </c>
      <c r="H9406" s="1" t="s">
        <v>28</v>
      </c>
      <c r="I9406" s="1" t="s">
        <v>16</v>
      </c>
      <c r="J9406" s="1" t="s">
        <v>23</v>
      </c>
      <c r="K9406" s="1" t="s">
        <v>16</v>
      </c>
      <c r="L9406" s="1" t="s">
        <v>16</v>
      </c>
      <c r="M9406" s="1" t="s">
        <v>16</v>
      </c>
      <c r="N9406" s="1" t="s">
        <v>16</v>
      </c>
      <c r="O9406" s="1">
        <v>71.2</v>
      </c>
      <c r="P9406" s="1">
        <v>1.0</v>
      </c>
    </row>
    <row r="9407">
      <c r="A9407" s="1" t="s">
        <v>29</v>
      </c>
      <c r="B9407" s="1" t="s">
        <v>11845</v>
      </c>
      <c r="C9407" s="2" t="s">
        <v>11804</v>
      </c>
      <c r="D9407" s="1" t="s">
        <v>19</v>
      </c>
      <c r="E9407" s="3" t="str">
        <f t="shared" si="226"/>
        <v>2-Pack SAMSUNG S24 ULTRA Skärmskydd - Härdat Glas 9H - Super kvalitet 3D</v>
      </c>
      <c r="F9407" s="1" t="s">
        <v>26</v>
      </c>
      <c r="G9407" s="1" t="s">
        <v>27</v>
      </c>
      <c r="H9407" s="1" t="s">
        <v>28</v>
      </c>
      <c r="I9407" s="1" t="s">
        <v>16</v>
      </c>
      <c r="J9407" s="1" t="s">
        <v>23</v>
      </c>
      <c r="K9407" s="1" t="s">
        <v>16</v>
      </c>
      <c r="L9407" s="1" t="s">
        <v>16</v>
      </c>
      <c r="M9407" s="1" t="s">
        <v>16</v>
      </c>
      <c r="N9407" s="1" t="s">
        <v>16</v>
      </c>
      <c r="O9407" s="1">
        <v>71.2</v>
      </c>
      <c r="P9407" s="1">
        <v>1.0</v>
      </c>
    </row>
    <row r="9408">
      <c r="A9408" s="1" t="s">
        <v>29</v>
      </c>
      <c r="B9408" s="1" t="s">
        <v>11846</v>
      </c>
      <c r="C9408" s="2" t="s">
        <v>11804</v>
      </c>
      <c r="D9408" s="1" t="s">
        <v>19</v>
      </c>
      <c r="E9408" s="3" t="str">
        <f>HYPERLINK("https://fyndiq.se/produkt/1e8f6bb5ed7344de/", "2-Pack Samsung Galaxy s10 Plus - Härdat glas 9H - Super kvalitet")</f>
        <v>2-Pack Samsung Galaxy s10 Plus - Härdat glas 9H - Super kvalitet</v>
      </c>
      <c r="F9408" s="1" t="s">
        <v>1508</v>
      </c>
      <c r="G9408" s="1" t="s">
        <v>1509</v>
      </c>
      <c r="H9408" s="1" t="s">
        <v>1510</v>
      </c>
      <c r="I9408" s="1" t="s">
        <v>16</v>
      </c>
      <c r="J9408" s="1" t="s">
        <v>23</v>
      </c>
      <c r="K9408" s="1" t="s">
        <v>16</v>
      </c>
      <c r="L9408" s="1" t="s">
        <v>16</v>
      </c>
      <c r="M9408" s="1" t="s">
        <v>16</v>
      </c>
      <c r="N9408" s="1" t="s">
        <v>16</v>
      </c>
      <c r="O9408" s="1">
        <v>63.2</v>
      </c>
      <c r="P9408" s="1">
        <v>1.0</v>
      </c>
    </row>
    <row r="9409">
      <c r="A9409" s="1" t="s">
        <v>29</v>
      </c>
      <c r="B9409" s="1" t="s">
        <v>11847</v>
      </c>
      <c r="C9409" s="2" t="s">
        <v>11804</v>
      </c>
      <c r="D9409" s="1" t="s">
        <v>19</v>
      </c>
      <c r="E9409" s="3" t="str">
        <f>HYPERLINK("https://fyndiq.se/produkt/110806ec86ca48b3/", "2-Pack Motorola Edge 40 (5G) - Härdat Glas 9H -Super kvalitet 3D Skärmskydd")</f>
        <v>2-Pack Motorola Edge 40 (5G) - Härdat Glas 9H -Super kvalitet 3D Skärmskydd</v>
      </c>
      <c r="F9409" s="1" t="s">
        <v>11848</v>
      </c>
      <c r="G9409" s="1" t="s">
        <v>11849</v>
      </c>
      <c r="H9409" s="1" t="s">
        <v>11850</v>
      </c>
      <c r="I9409" s="1" t="s">
        <v>16</v>
      </c>
      <c r="J9409" s="1" t="s">
        <v>23</v>
      </c>
      <c r="K9409" s="1" t="s">
        <v>16</v>
      </c>
      <c r="L9409" s="1" t="s">
        <v>16</v>
      </c>
      <c r="M9409" s="1" t="s">
        <v>16</v>
      </c>
      <c r="N9409" s="1" t="s">
        <v>16</v>
      </c>
      <c r="O9409" s="1">
        <v>71.2</v>
      </c>
      <c r="P9409" s="1">
        <v>1.0</v>
      </c>
    </row>
    <row r="9410">
      <c r="A9410" s="1" t="s">
        <v>29</v>
      </c>
      <c r="B9410" s="1" t="s">
        <v>11851</v>
      </c>
      <c r="C9410" s="2" t="s">
        <v>11804</v>
      </c>
      <c r="D9410" s="1" t="s">
        <v>19</v>
      </c>
      <c r="E941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9410" s="1" t="s">
        <v>1383</v>
      </c>
      <c r="G9410" s="1" t="s">
        <v>1384</v>
      </c>
      <c r="H9410" s="1" t="s">
        <v>1385</v>
      </c>
      <c r="I9410" s="1" t="s">
        <v>16</v>
      </c>
      <c r="J9410" s="1" t="s">
        <v>23</v>
      </c>
      <c r="K9410" s="1" t="s">
        <v>16</v>
      </c>
      <c r="L9410" s="1" t="s">
        <v>16</v>
      </c>
      <c r="M9410" s="1" t="s">
        <v>16</v>
      </c>
      <c r="N9410" s="1" t="s">
        <v>16</v>
      </c>
      <c r="O9410" s="1">
        <v>79.2</v>
      </c>
      <c r="P9410" s="1">
        <v>1.0</v>
      </c>
    </row>
    <row r="9411">
      <c r="A9411" s="1" t="s">
        <v>29</v>
      </c>
      <c r="B9411" s="1" t="s">
        <v>11852</v>
      </c>
      <c r="C9411" s="2" t="s">
        <v>11804</v>
      </c>
      <c r="D9411" s="1" t="s">
        <v>19</v>
      </c>
      <c r="E9411" s="3" t="str">
        <f>HYPERLINK("https://fyndiq.se/produkt/416415a768684efb/", "2-Pack Samsung Galaxy S21 5G - 9H Härdat Glas - HD")</f>
        <v>2-Pack Samsung Galaxy S21 5G - 9H Härdat Glas - HD</v>
      </c>
      <c r="F9411" s="1" t="s">
        <v>39</v>
      </c>
      <c r="G9411" s="1" t="s">
        <v>40</v>
      </c>
      <c r="H9411" s="1" t="s">
        <v>41</v>
      </c>
      <c r="I9411" s="1" t="s">
        <v>16</v>
      </c>
      <c r="J9411" s="1" t="s">
        <v>23</v>
      </c>
      <c r="K9411" s="1" t="s">
        <v>16</v>
      </c>
      <c r="L9411" s="1" t="s">
        <v>16</v>
      </c>
      <c r="M9411" s="1" t="s">
        <v>16</v>
      </c>
      <c r="N9411" s="1" t="s">
        <v>16</v>
      </c>
      <c r="O9411" s="1">
        <v>63.2</v>
      </c>
      <c r="P9411" s="1">
        <v>1.0</v>
      </c>
    </row>
    <row r="9412">
      <c r="A9412" s="1" t="s">
        <v>29</v>
      </c>
      <c r="B9412" s="1" t="s">
        <v>11853</v>
      </c>
      <c r="C9412" s="2" t="s">
        <v>11804</v>
      </c>
      <c r="D9412" s="1" t="s">
        <v>19</v>
      </c>
      <c r="E9412" s="3" t="str">
        <f>HYPERLINK("https://fyndiq.se/produkt/2030c5450cfb4338/", "2 Pack Huawei P30 Pro - Härdat glas 9H – 3D Super kvalitet")</f>
        <v>2 Pack Huawei P30 Pro - Härdat glas 9H – 3D Super kvalitet</v>
      </c>
      <c r="F9412" s="1" t="s">
        <v>1091</v>
      </c>
      <c r="G9412" s="1" t="s">
        <v>1092</v>
      </c>
      <c r="H9412" s="1" t="s">
        <v>1093</v>
      </c>
      <c r="I9412" s="1" t="s">
        <v>16</v>
      </c>
      <c r="J9412" s="1" t="s">
        <v>23</v>
      </c>
      <c r="K9412" s="1" t="s">
        <v>16</v>
      </c>
      <c r="L9412" s="1" t="s">
        <v>16</v>
      </c>
      <c r="M9412" s="1" t="s">
        <v>16</v>
      </c>
      <c r="N9412" s="1" t="s">
        <v>16</v>
      </c>
      <c r="O9412" s="1">
        <v>71.2</v>
      </c>
      <c r="P9412" s="1">
        <v>1.0</v>
      </c>
    </row>
    <row r="9413">
      <c r="A9413" s="1" t="s">
        <v>29</v>
      </c>
      <c r="B9413" s="1" t="s">
        <v>11854</v>
      </c>
      <c r="C9413" s="2" t="s">
        <v>11804</v>
      </c>
      <c r="D9413" s="1" t="s">
        <v>19</v>
      </c>
      <c r="E9413" s="3" t="str">
        <f>HYPERLINK("https://fyndiq.se/produkt/432d784756a84eff/", "2-Pack Samsung Galaxy S20FE - Härdat Glas-9H -Super kvalitet 3D")</f>
        <v>2-Pack Samsung Galaxy S20FE - Härdat Glas-9H -Super kvalitet 3D</v>
      </c>
      <c r="F9413" s="1" t="s">
        <v>1078</v>
      </c>
      <c r="G9413" s="1" t="s">
        <v>1079</v>
      </c>
      <c r="H9413" s="1" t="s">
        <v>1080</v>
      </c>
      <c r="I9413" s="1" t="s">
        <v>16</v>
      </c>
      <c r="J9413" s="1" t="s">
        <v>23</v>
      </c>
      <c r="K9413" s="1" t="s">
        <v>16</v>
      </c>
      <c r="L9413" s="1" t="s">
        <v>16</v>
      </c>
      <c r="M9413" s="1" t="s">
        <v>16</v>
      </c>
      <c r="N9413" s="1" t="s">
        <v>16</v>
      </c>
      <c r="O9413" s="1">
        <v>63.2</v>
      </c>
      <c r="P9413" s="1">
        <v>1.0</v>
      </c>
    </row>
    <row r="9414">
      <c r="A9414" s="1" t="s">
        <v>29</v>
      </c>
      <c r="B9414" s="1" t="s">
        <v>11855</v>
      </c>
      <c r="C9414" s="2" t="s">
        <v>11804</v>
      </c>
      <c r="D9414" s="1" t="s">
        <v>19</v>
      </c>
      <c r="E9414" s="3" t="str">
        <f>HYPERLINK("https://fyndiq.se/produkt/2477583187264ece/", "2-Pack Samsung S20 - 9H Härdat Glass - Top Kvalitet")</f>
        <v>2-Pack Samsung S20 - 9H Härdat Glass - Top Kvalitet</v>
      </c>
      <c r="F9414" s="1" t="s">
        <v>124</v>
      </c>
      <c r="G9414" s="1" t="s">
        <v>125</v>
      </c>
      <c r="H9414" s="1" t="s">
        <v>126</v>
      </c>
      <c r="I9414" s="1" t="s">
        <v>16</v>
      </c>
      <c r="J9414" s="1" t="s">
        <v>23</v>
      </c>
      <c r="K9414" s="1" t="s">
        <v>16</v>
      </c>
      <c r="L9414" s="1" t="s">
        <v>16</v>
      </c>
      <c r="M9414" s="1" t="s">
        <v>16</v>
      </c>
      <c r="N9414" s="1" t="s">
        <v>16</v>
      </c>
      <c r="O9414" s="1">
        <v>71.2</v>
      </c>
      <c r="P9414" s="1">
        <v>1.0</v>
      </c>
    </row>
    <row r="9415">
      <c r="A9415" s="1" t="s">
        <v>29</v>
      </c>
      <c r="B9415" s="1" t="s">
        <v>11856</v>
      </c>
      <c r="C9415" s="2" t="s">
        <v>11804</v>
      </c>
      <c r="D9415" s="1" t="s">
        <v>19</v>
      </c>
      <c r="E9415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9415" s="1" t="s">
        <v>1664</v>
      </c>
      <c r="G9415" s="1" t="s">
        <v>1665</v>
      </c>
      <c r="H9415" s="1" t="s">
        <v>1666</v>
      </c>
      <c r="I9415" s="1" t="s">
        <v>16</v>
      </c>
      <c r="J9415" s="1" t="s">
        <v>23</v>
      </c>
      <c r="K9415" s="1" t="s">
        <v>16</v>
      </c>
      <c r="L9415" s="1" t="s">
        <v>16</v>
      </c>
      <c r="M9415" s="1" t="s">
        <v>16</v>
      </c>
      <c r="N9415" s="1" t="s">
        <v>16</v>
      </c>
      <c r="O9415" s="1">
        <v>71.2</v>
      </c>
      <c r="P9415" s="1">
        <v>1.0</v>
      </c>
    </row>
    <row r="9416">
      <c r="A9416" s="1" t="s">
        <v>29</v>
      </c>
      <c r="B9416" s="1" t="s">
        <v>11857</v>
      </c>
      <c r="C9416" s="2" t="s">
        <v>11804</v>
      </c>
      <c r="D9416" s="1" t="s">
        <v>19</v>
      </c>
      <c r="E9416" s="3" t="str">
        <f>HYPERLINK("https://fyndiq.se/produkt/b1caddae2e864477/", "2- Pack Samsung S10 Plus - Härdat Glas 9H - Super Kvalitet 3D")</f>
        <v>2- Pack Samsung S10 Plus - Härdat Glas 9H - Super Kvalitet 3D</v>
      </c>
      <c r="F9416" s="1" t="s">
        <v>477</v>
      </c>
      <c r="G9416" s="1" t="s">
        <v>478</v>
      </c>
      <c r="H9416" s="1" t="s">
        <v>479</v>
      </c>
      <c r="I9416" s="1" t="s">
        <v>16</v>
      </c>
      <c r="J9416" s="1" t="s">
        <v>23</v>
      </c>
      <c r="K9416" s="1" t="s">
        <v>16</v>
      </c>
      <c r="L9416" s="1" t="s">
        <v>16</v>
      </c>
      <c r="M9416" s="1" t="s">
        <v>16</v>
      </c>
      <c r="N9416" s="1" t="s">
        <v>16</v>
      </c>
      <c r="O9416" s="1">
        <v>63.2</v>
      </c>
      <c r="P9416" s="1">
        <v>1.0</v>
      </c>
    </row>
    <row r="9417">
      <c r="A9417" s="1" t="s">
        <v>29</v>
      </c>
      <c r="B9417" s="1" t="s">
        <v>11858</v>
      </c>
      <c r="C9417" s="2" t="s">
        <v>11804</v>
      </c>
      <c r="D9417" s="1" t="s">
        <v>19</v>
      </c>
      <c r="E9417" s="3" t="str">
        <f>HYPERLINK("https://fyndiq.se/produkt/2477583187264ece/", "2-Pack Samsung S20 - 9H Härdat Glass - Top Kvalitet")</f>
        <v>2-Pack Samsung S20 - 9H Härdat Glass - Top Kvalitet</v>
      </c>
      <c r="F9417" s="1" t="s">
        <v>124</v>
      </c>
      <c r="G9417" s="1" t="s">
        <v>125</v>
      </c>
      <c r="H9417" s="1" t="s">
        <v>126</v>
      </c>
      <c r="I9417" s="1" t="s">
        <v>16</v>
      </c>
      <c r="J9417" s="1" t="s">
        <v>23</v>
      </c>
      <c r="K9417" s="1" t="s">
        <v>16</v>
      </c>
      <c r="L9417" s="1" t="s">
        <v>16</v>
      </c>
      <c r="M9417" s="1" t="s">
        <v>16</v>
      </c>
      <c r="N9417" s="1" t="s">
        <v>16</v>
      </c>
      <c r="O9417" s="1">
        <v>71.2</v>
      </c>
      <c r="P9417" s="1">
        <v>1.0</v>
      </c>
    </row>
    <row r="9418">
      <c r="A9418" s="1" t="s">
        <v>29</v>
      </c>
      <c r="B9418" s="1" t="s">
        <v>11859</v>
      </c>
      <c r="C9418" s="2" t="s">
        <v>11804</v>
      </c>
      <c r="D9418" s="1" t="s">
        <v>19</v>
      </c>
      <c r="E9418" s="3" t="str">
        <f>HYPERLINK("https://fyndiq.se/produkt/56c72c0ba5f749b5/", "2-Pack SAMSUNG S24 Skärmskydd - Härdat Glas 9H - Super kvalitet 3D")</f>
        <v>2-Pack SAMSUNG S24 Skärmskydd - Härdat Glas 9H - Super kvalitet 3D</v>
      </c>
      <c r="F9418" s="1" t="s">
        <v>263</v>
      </c>
      <c r="G9418" s="1" t="s">
        <v>264</v>
      </c>
      <c r="H9418" s="1" t="s">
        <v>265</v>
      </c>
      <c r="I9418" s="1" t="s">
        <v>16</v>
      </c>
      <c r="J9418" s="1" t="s">
        <v>23</v>
      </c>
      <c r="K9418" s="1" t="s">
        <v>16</v>
      </c>
      <c r="L9418" s="1" t="s">
        <v>16</v>
      </c>
      <c r="M9418" s="1" t="s">
        <v>16</v>
      </c>
      <c r="N9418" s="1" t="s">
        <v>16</v>
      </c>
      <c r="O9418" s="1">
        <v>63.2</v>
      </c>
      <c r="P9418" s="1">
        <v>1.0</v>
      </c>
    </row>
    <row r="9419">
      <c r="A9419" s="1" t="s">
        <v>29</v>
      </c>
      <c r="B9419" s="1" t="s">
        <v>11860</v>
      </c>
      <c r="C9419" s="2" t="s">
        <v>11804</v>
      </c>
      <c r="D9419" s="1" t="s">
        <v>19</v>
      </c>
      <c r="E9419" s="3" t="str">
        <f>HYPERLINK("https://fyndiq.se/produkt/2a9c08e4daf04aed/", "2-Pack Xiaomi 12T Pro - Härdat Glas 9H - Super kvalitet 3D Skärmskydd")</f>
        <v>2-Pack Xiaomi 12T Pro - Härdat Glas 9H - Super kvalitet 3D Skärmskydd</v>
      </c>
      <c r="F9419" s="1" t="s">
        <v>376</v>
      </c>
      <c r="G9419" s="1" t="s">
        <v>377</v>
      </c>
      <c r="H9419" s="1" t="s">
        <v>378</v>
      </c>
      <c r="I9419" s="1" t="s">
        <v>16</v>
      </c>
      <c r="J9419" s="1" t="s">
        <v>23</v>
      </c>
      <c r="K9419" s="1" t="s">
        <v>16</v>
      </c>
      <c r="L9419" s="1" t="s">
        <v>16</v>
      </c>
      <c r="M9419" s="1" t="s">
        <v>16</v>
      </c>
      <c r="N9419" s="1" t="s">
        <v>16</v>
      </c>
      <c r="O9419" s="1">
        <v>63.2</v>
      </c>
      <c r="P9419" s="1">
        <v>1.0</v>
      </c>
    </row>
    <row r="9420">
      <c r="A9420" s="1" t="s">
        <v>29</v>
      </c>
      <c r="B9420" s="1" t="s">
        <v>11861</v>
      </c>
      <c r="C9420" s="2" t="s">
        <v>11804</v>
      </c>
      <c r="D9420" s="1" t="s">
        <v>19</v>
      </c>
      <c r="E9420" s="3" t="str">
        <f>HYPERLINK("https://fyndiq.se/produkt/e9c1dd33f1fd4d17/", "2-Pack Samsung Galaxy S21 5G - Härdat Glas Skärmskydd 9H - HD")</f>
        <v>2-Pack Samsung Galaxy S21 5G - Härdat Glas Skärmskydd 9H - HD</v>
      </c>
      <c r="F9420" s="1" t="s">
        <v>454</v>
      </c>
      <c r="G9420" s="1" t="s">
        <v>455</v>
      </c>
      <c r="H9420" s="1" t="s">
        <v>456</v>
      </c>
      <c r="I9420" s="1" t="s">
        <v>16</v>
      </c>
      <c r="J9420" s="1" t="s">
        <v>23</v>
      </c>
      <c r="K9420" s="1" t="s">
        <v>16</v>
      </c>
      <c r="L9420" s="1" t="s">
        <v>16</v>
      </c>
      <c r="M9420" s="1" t="s">
        <v>16</v>
      </c>
      <c r="N9420" s="1" t="s">
        <v>16</v>
      </c>
      <c r="O9420" s="1">
        <v>63.2</v>
      </c>
      <c r="P9420" s="1">
        <v>1.0</v>
      </c>
    </row>
    <row r="9421">
      <c r="A9421" s="1" t="s">
        <v>29</v>
      </c>
      <c r="B9421" s="1" t="s">
        <v>11862</v>
      </c>
      <c r="C9421" s="2" t="s">
        <v>11804</v>
      </c>
      <c r="D9421" s="1" t="s">
        <v>19</v>
      </c>
      <c r="E9421" s="3" t="str">
        <f>HYPERLINK("https://fyndiq.se/produkt/0f558f0d1b624bfa/", "2-Pack Google Pixel 7 Pro Skärmskydd &amp; 2-Pack linsskydd - Härdat Glas 9H - Super kvalitet 3D")</f>
        <v>2-Pack Google Pixel 7 Pro Skärmskydd &amp; 2-Pack linsskydd - Härdat Glas 9H - Super kvalitet 3D</v>
      </c>
      <c r="F9421" s="1" t="s">
        <v>8837</v>
      </c>
      <c r="G9421" s="1" t="s">
        <v>8838</v>
      </c>
      <c r="H9421" s="1" t="s">
        <v>8839</v>
      </c>
      <c r="I9421" s="1" t="s">
        <v>16</v>
      </c>
      <c r="J9421" s="1" t="s">
        <v>23</v>
      </c>
      <c r="K9421" s="1" t="s">
        <v>16</v>
      </c>
      <c r="L9421" s="1" t="s">
        <v>16</v>
      </c>
      <c r="M9421" s="1" t="s">
        <v>16</v>
      </c>
      <c r="N9421" s="1" t="s">
        <v>16</v>
      </c>
      <c r="O9421" s="1">
        <v>95.2</v>
      </c>
      <c r="P9421" s="1">
        <v>1.0</v>
      </c>
    </row>
    <row r="9422">
      <c r="A9422" s="1" t="s">
        <v>29</v>
      </c>
      <c r="B9422" s="1" t="s">
        <v>11863</v>
      </c>
      <c r="C9422" s="2" t="s">
        <v>11804</v>
      </c>
      <c r="D9422" s="1" t="s">
        <v>19</v>
      </c>
      <c r="E9422" s="3" t="str">
        <f>HYPERLINK("https://fyndiq.se/produkt/0b2f55cbfc0d4bc8/", "Skärmskydd Iphone 12 / 12 Pro , härdat glas, hög kvalitet.")</f>
        <v>Skärmskydd Iphone 12 / 12 Pro , härdat glas, hög kvalitet.</v>
      </c>
      <c r="F9422" s="1" t="s">
        <v>587</v>
      </c>
      <c r="G9422" s="1" t="s">
        <v>588</v>
      </c>
      <c r="H9422" s="1" t="s">
        <v>589</v>
      </c>
      <c r="I9422" s="1" t="s">
        <v>16</v>
      </c>
      <c r="J9422" s="1" t="s">
        <v>23</v>
      </c>
      <c r="K9422" s="1" t="s">
        <v>16</v>
      </c>
      <c r="L9422" s="1" t="s">
        <v>16</v>
      </c>
      <c r="M9422" s="1" t="s">
        <v>16</v>
      </c>
      <c r="N9422" s="1" t="s">
        <v>16</v>
      </c>
      <c r="O9422" s="1">
        <v>39.2</v>
      </c>
      <c r="P9422" s="1">
        <v>1.0</v>
      </c>
    </row>
    <row r="9423">
      <c r="A9423" s="1" t="s">
        <v>29</v>
      </c>
      <c r="B9423" s="1" t="s">
        <v>11864</v>
      </c>
      <c r="C9423" s="2" t="s">
        <v>11804</v>
      </c>
      <c r="D9423" s="1" t="s">
        <v>19</v>
      </c>
      <c r="E9423" s="3" t="str">
        <f>HYPERLINK("https://fyndiq.se/produkt/56c72c0ba5f749b5/", "2-Pack SAMSUNG S24 Skärmskydd - Härdat Glas 9H - Super kvalitet 3D")</f>
        <v>2-Pack SAMSUNG S24 Skärmskydd - Härdat Glas 9H - Super kvalitet 3D</v>
      </c>
      <c r="F9423" s="1" t="s">
        <v>263</v>
      </c>
      <c r="G9423" s="1" t="s">
        <v>264</v>
      </c>
      <c r="H9423" s="1" t="s">
        <v>265</v>
      </c>
      <c r="I9423" s="1" t="s">
        <v>16</v>
      </c>
      <c r="J9423" s="1" t="s">
        <v>23</v>
      </c>
      <c r="K9423" s="1" t="s">
        <v>16</v>
      </c>
      <c r="L9423" s="1" t="s">
        <v>16</v>
      </c>
      <c r="M9423" s="1" t="s">
        <v>16</v>
      </c>
      <c r="N9423" s="1" t="s">
        <v>16</v>
      </c>
      <c r="O9423" s="1">
        <v>63.2</v>
      </c>
      <c r="P9423" s="1">
        <v>1.0</v>
      </c>
    </row>
    <row r="9424">
      <c r="A9424" s="1" t="s">
        <v>29</v>
      </c>
      <c r="B9424" s="1" t="s">
        <v>11865</v>
      </c>
      <c r="C9424" s="2" t="s">
        <v>11804</v>
      </c>
      <c r="D9424" s="1" t="s">
        <v>19</v>
      </c>
      <c r="E942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424" s="1" t="s">
        <v>692</v>
      </c>
      <c r="G9424" s="1" t="s">
        <v>693</v>
      </c>
      <c r="H9424" s="1" t="s">
        <v>694</v>
      </c>
      <c r="I9424" s="1" t="s">
        <v>16</v>
      </c>
      <c r="J9424" s="1" t="s">
        <v>23</v>
      </c>
      <c r="K9424" s="1" t="s">
        <v>16</v>
      </c>
      <c r="L9424" s="1" t="s">
        <v>16</v>
      </c>
      <c r="M9424" s="1" t="s">
        <v>16</v>
      </c>
      <c r="N9424" s="1" t="s">
        <v>16</v>
      </c>
      <c r="O9424" s="1">
        <v>47.2</v>
      </c>
      <c r="P9424" s="1">
        <v>1.0</v>
      </c>
    </row>
    <row r="9425">
      <c r="A9425" s="1" t="s">
        <v>29</v>
      </c>
      <c r="B9425" s="1" t="s">
        <v>11866</v>
      </c>
      <c r="C9425" s="2" t="s">
        <v>11804</v>
      </c>
      <c r="D9425" s="1" t="s">
        <v>19</v>
      </c>
      <c r="E9425" s="3" t="str">
        <f>HYPERLINK("https://fyndiq.se/produkt/8d7960028c1a40a4/", "2 Pack Xiaomi 11T Pro 5G - Härdat glas 9H - Super kvalitet 3D")</f>
        <v>2 Pack Xiaomi 11T Pro 5G - Härdat glas 9H - Super kvalitet 3D</v>
      </c>
      <c r="F9425" s="1" t="s">
        <v>112</v>
      </c>
      <c r="G9425" s="1" t="s">
        <v>113</v>
      </c>
      <c r="H9425" s="1" t="s">
        <v>114</v>
      </c>
      <c r="I9425" s="1" t="s">
        <v>16</v>
      </c>
      <c r="J9425" s="1" t="s">
        <v>23</v>
      </c>
      <c r="K9425" s="1" t="s">
        <v>16</v>
      </c>
      <c r="L9425" s="1" t="s">
        <v>16</v>
      </c>
      <c r="M9425" s="1" t="s">
        <v>16</v>
      </c>
      <c r="N9425" s="1" t="s">
        <v>16</v>
      </c>
      <c r="O9425" s="1">
        <v>63.2</v>
      </c>
      <c r="P9425" s="1">
        <v>1.0</v>
      </c>
    </row>
    <row r="9426">
      <c r="A9426" s="1" t="s">
        <v>29</v>
      </c>
      <c r="B9426" s="1" t="s">
        <v>11867</v>
      </c>
      <c r="C9426" s="2" t="s">
        <v>11804</v>
      </c>
      <c r="D9426" s="1" t="s">
        <v>19</v>
      </c>
      <c r="E9426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9426" s="1" t="s">
        <v>397</v>
      </c>
      <c r="G9426" s="1" t="s">
        <v>398</v>
      </c>
      <c r="H9426" s="1" t="s">
        <v>399</v>
      </c>
      <c r="I9426" s="1" t="s">
        <v>16</v>
      </c>
      <c r="J9426" s="1" t="s">
        <v>23</v>
      </c>
      <c r="K9426" s="1" t="s">
        <v>16</v>
      </c>
      <c r="L9426" s="1" t="s">
        <v>16</v>
      </c>
      <c r="M9426" s="1" t="s">
        <v>16</v>
      </c>
      <c r="N9426" s="1" t="s">
        <v>16</v>
      </c>
      <c r="O9426" s="1">
        <v>63.2</v>
      </c>
      <c r="P9426" s="1">
        <v>1.0</v>
      </c>
    </row>
    <row r="9427">
      <c r="A9427" s="1" t="s">
        <v>29</v>
      </c>
      <c r="B9427" s="1" t="s">
        <v>11868</v>
      </c>
      <c r="C9427" s="2" t="s">
        <v>11804</v>
      </c>
      <c r="D9427" s="1" t="s">
        <v>19</v>
      </c>
      <c r="E9427" s="3" t="str">
        <f>HYPERLINK("https://fyndiq.se/produkt/0a890dd972c4463d/", "2-Pack Samsung Galaxy A52s 5G - Härdat glas 9H - Super kvalitet")</f>
        <v>2-Pack Samsung Galaxy A52s 5G - Härdat glas 9H - Super kvalitet</v>
      </c>
      <c r="F9427" s="1" t="s">
        <v>442</v>
      </c>
      <c r="G9427" s="1" t="s">
        <v>443</v>
      </c>
      <c r="H9427" s="1" t="s">
        <v>444</v>
      </c>
      <c r="I9427" s="1" t="s">
        <v>16</v>
      </c>
      <c r="J9427" s="1" t="s">
        <v>23</v>
      </c>
      <c r="K9427" s="1" t="s">
        <v>16</v>
      </c>
      <c r="L9427" s="1" t="s">
        <v>16</v>
      </c>
      <c r="M9427" s="1" t="s">
        <v>16</v>
      </c>
      <c r="N9427" s="1" t="s">
        <v>16</v>
      </c>
      <c r="O9427" s="1">
        <v>63.2</v>
      </c>
      <c r="P9427" s="1">
        <v>1.0</v>
      </c>
    </row>
    <row r="9428">
      <c r="A9428" s="1" t="s">
        <v>29</v>
      </c>
      <c r="B9428" s="1" t="s">
        <v>11869</v>
      </c>
      <c r="C9428" s="2" t="s">
        <v>11804</v>
      </c>
      <c r="D9428" s="1" t="s">
        <v>19</v>
      </c>
      <c r="E9428" s="3" t="str">
        <f>HYPERLINK("https://fyndiq.se/produkt/7c990866bb87402c/", "2-Pack Xiaomi 11 Lite 5G NE - Härdat Glas 9H - Super kvalitet 3D")</f>
        <v>2-Pack Xiaomi 11 Lite 5G NE - Härdat Glas 9H - Super kvalitet 3D</v>
      </c>
      <c r="F9428" s="1" t="s">
        <v>544</v>
      </c>
      <c r="G9428" s="1" t="s">
        <v>545</v>
      </c>
      <c r="H9428" s="1" t="s">
        <v>546</v>
      </c>
      <c r="I9428" s="1" t="s">
        <v>16</v>
      </c>
      <c r="J9428" s="1" t="s">
        <v>23</v>
      </c>
      <c r="K9428" s="1" t="s">
        <v>16</v>
      </c>
      <c r="L9428" s="1" t="s">
        <v>16</v>
      </c>
      <c r="M9428" s="1" t="s">
        <v>16</v>
      </c>
      <c r="N9428" s="1" t="s">
        <v>16</v>
      </c>
      <c r="O9428" s="1">
        <v>63.2</v>
      </c>
      <c r="P9428" s="1">
        <v>1.0</v>
      </c>
    </row>
    <row r="9429">
      <c r="A9429" s="1" t="s">
        <v>29</v>
      </c>
      <c r="B9429" s="1" t="s">
        <v>11870</v>
      </c>
      <c r="C9429" s="2" t="s">
        <v>11804</v>
      </c>
      <c r="D9429" s="1" t="s">
        <v>19</v>
      </c>
      <c r="E942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429" s="1" t="s">
        <v>729</v>
      </c>
      <c r="G9429" s="1" t="s">
        <v>730</v>
      </c>
      <c r="H9429" s="1" t="s">
        <v>731</v>
      </c>
      <c r="I9429" s="1" t="s">
        <v>16</v>
      </c>
      <c r="J9429" s="1" t="s">
        <v>23</v>
      </c>
      <c r="K9429" s="1" t="s">
        <v>16</v>
      </c>
      <c r="L9429" s="1" t="s">
        <v>16</v>
      </c>
      <c r="M9429" s="1" t="s">
        <v>16</v>
      </c>
      <c r="N9429" s="1" t="s">
        <v>16</v>
      </c>
      <c r="O9429" s="1">
        <v>63.2</v>
      </c>
      <c r="P9429" s="1">
        <v>1.0</v>
      </c>
    </row>
    <row r="9430">
      <c r="A9430" s="1" t="s">
        <v>29</v>
      </c>
      <c r="B9430" s="1" t="s">
        <v>11871</v>
      </c>
      <c r="C9430" s="2" t="s">
        <v>11804</v>
      </c>
      <c r="D9430" s="1" t="s">
        <v>19</v>
      </c>
      <c r="E9430" s="3" t="str">
        <f>HYPERLINK("https://fyndiq.se/produkt/e4b87757208946c3/", "2-Pack Samsung S10E Skärmskydd - Härdat Glas 9H - Super kvalitet 3D")</f>
        <v>2-Pack Samsung S10E Skärmskydd - Härdat Glas 9H - Super kvalitet 3D</v>
      </c>
      <c r="F9430" s="1" t="s">
        <v>95</v>
      </c>
      <c r="G9430" s="1" t="s">
        <v>96</v>
      </c>
      <c r="H9430" s="1" t="s">
        <v>97</v>
      </c>
      <c r="I9430" s="1" t="s">
        <v>16</v>
      </c>
      <c r="J9430" s="1" t="s">
        <v>23</v>
      </c>
      <c r="K9430" s="1" t="s">
        <v>16</v>
      </c>
      <c r="L9430" s="1" t="s">
        <v>16</v>
      </c>
      <c r="M9430" s="1" t="s">
        <v>16</v>
      </c>
      <c r="N9430" s="1" t="s">
        <v>16</v>
      </c>
      <c r="O9430" s="1">
        <v>63.2</v>
      </c>
      <c r="P9430" s="1">
        <v>1.0</v>
      </c>
    </row>
    <row r="9431">
      <c r="A9431" s="1" t="s">
        <v>29</v>
      </c>
      <c r="B9431" s="1" t="s">
        <v>11872</v>
      </c>
      <c r="C9431" s="2" t="s">
        <v>11804</v>
      </c>
      <c r="D9431" s="1" t="s">
        <v>19</v>
      </c>
      <c r="E9431" s="3" t="str">
        <f>HYPERLINK("https://fyndiq.se/produkt/c5eff753eef544a3/", "2-Pack Samsung A05S Skärmskydd - Härdat Glas 9H - Super kvalitet 3D")</f>
        <v>2-Pack Samsung A05S Skärmskydd - Härdat Glas 9H - Super kvalitet 3D</v>
      </c>
      <c r="F9431" s="1" t="s">
        <v>768</v>
      </c>
      <c r="G9431" s="1" t="s">
        <v>769</v>
      </c>
      <c r="H9431" s="1" t="s">
        <v>770</v>
      </c>
      <c r="I9431" s="1" t="s">
        <v>16</v>
      </c>
      <c r="J9431" s="1" t="s">
        <v>23</v>
      </c>
      <c r="K9431" s="1" t="s">
        <v>16</v>
      </c>
      <c r="L9431" s="1" t="s">
        <v>16</v>
      </c>
      <c r="M9431" s="1" t="s">
        <v>16</v>
      </c>
      <c r="N9431" s="1" t="s">
        <v>16</v>
      </c>
      <c r="O9431" s="1">
        <v>63.2</v>
      </c>
      <c r="P9431" s="1">
        <v>1.0</v>
      </c>
    </row>
    <row r="9432">
      <c r="A9432" s="1" t="s">
        <v>29</v>
      </c>
      <c r="B9432" s="1" t="s">
        <v>11873</v>
      </c>
      <c r="C9432" s="2" t="s">
        <v>11804</v>
      </c>
      <c r="D9432" s="1" t="s">
        <v>19</v>
      </c>
      <c r="E9432" s="3" t="str">
        <f>HYPERLINK("https://fyndiq.se/produkt/e25e081a72dc4cb1/", "2-Pack Xiaomi 10T Pro 5G - Härdat glas 9H-Super kvalitet 3D")</f>
        <v>2-Pack Xiaomi 10T Pro 5G - Härdat glas 9H-Super kvalitet 3D</v>
      </c>
      <c r="F9432" s="1" t="s">
        <v>1257</v>
      </c>
      <c r="G9432" s="1" t="s">
        <v>1258</v>
      </c>
      <c r="H9432" s="1" t="s">
        <v>1259</v>
      </c>
      <c r="I9432" s="1" t="s">
        <v>16</v>
      </c>
      <c r="J9432" s="1" t="s">
        <v>23</v>
      </c>
      <c r="K9432" s="1" t="s">
        <v>16</v>
      </c>
      <c r="L9432" s="1" t="s">
        <v>16</v>
      </c>
      <c r="M9432" s="1" t="s">
        <v>16</v>
      </c>
      <c r="N9432" s="1" t="s">
        <v>16</v>
      </c>
      <c r="O9432" s="1">
        <v>63.2</v>
      </c>
      <c r="P9432" s="1">
        <v>1.0</v>
      </c>
    </row>
    <row r="9433">
      <c r="A9433" s="1" t="s">
        <v>29</v>
      </c>
      <c r="B9433" s="1" t="s">
        <v>11874</v>
      </c>
      <c r="C9433" s="2" t="s">
        <v>11804</v>
      </c>
      <c r="D9433" s="1" t="s">
        <v>19</v>
      </c>
      <c r="E9433" s="3" t="str">
        <f>HYPERLINK("https://fyndiq.se/produkt/acbd2f15758f4e1c/", "2-Pack Samsung A55 5G Skärmskydd i Härdat Glas")</f>
        <v>2-Pack Samsung A55 5G Skärmskydd i Härdat Glas</v>
      </c>
      <c r="F9433" s="1" t="s">
        <v>982</v>
      </c>
      <c r="G9433" s="1" t="s">
        <v>983</v>
      </c>
      <c r="H9433" s="1" t="s">
        <v>984</v>
      </c>
      <c r="I9433" s="1" t="s">
        <v>16</v>
      </c>
      <c r="J9433" s="1" t="s">
        <v>23</v>
      </c>
      <c r="K9433" s="1" t="s">
        <v>16</v>
      </c>
      <c r="L9433" s="1" t="s">
        <v>16</v>
      </c>
      <c r="M9433" s="1" t="s">
        <v>16</v>
      </c>
      <c r="N9433" s="1" t="s">
        <v>16</v>
      </c>
      <c r="O9433" s="1">
        <v>63.2</v>
      </c>
      <c r="P9433" s="1">
        <v>1.0</v>
      </c>
    </row>
    <row r="9434">
      <c r="A9434" s="1" t="s">
        <v>29</v>
      </c>
      <c r="B9434" s="1" t="s">
        <v>11875</v>
      </c>
      <c r="C9434" s="2" t="s">
        <v>11804</v>
      </c>
      <c r="D9434" s="1" t="s">
        <v>19</v>
      </c>
      <c r="E9434" s="3" t="str">
        <f>HYPERLINK("https://fyndiq.se/produkt/a00b62acc6644fd2/", "2-Pack Samsung Galaxy S10 - Härdat glas 9H – Super kvalitet 3D")</f>
        <v>2-Pack Samsung Galaxy S10 - Härdat glas 9H – Super kvalitet 3D</v>
      </c>
      <c r="F9434" s="1" t="s">
        <v>1291</v>
      </c>
      <c r="G9434" s="1" t="s">
        <v>1292</v>
      </c>
      <c r="H9434" s="1" t="s">
        <v>1293</v>
      </c>
      <c r="I9434" s="1" t="s">
        <v>16</v>
      </c>
      <c r="J9434" s="1" t="s">
        <v>23</v>
      </c>
      <c r="K9434" s="1" t="s">
        <v>16</v>
      </c>
      <c r="L9434" s="1" t="s">
        <v>16</v>
      </c>
      <c r="M9434" s="1" t="s">
        <v>16</v>
      </c>
      <c r="N9434" s="1" t="s">
        <v>16</v>
      </c>
      <c r="O9434" s="1">
        <v>63.2</v>
      </c>
      <c r="P9434" s="1">
        <v>1.0</v>
      </c>
    </row>
    <row r="9435">
      <c r="A9435" s="1" t="s">
        <v>29</v>
      </c>
      <c r="B9435" s="1" t="s">
        <v>11876</v>
      </c>
      <c r="C9435" s="2" t="s">
        <v>11804</v>
      </c>
      <c r="D9435" s="1" t="s">
        <v>19</v>
      </c>
      <c r="E9435" s="3" t="str">
        <f>HYPERLINK("https://fyndiq.se/produkt/6939cc996c2248e3/", "2-Pack OnePlus 6T - Härdat Glas 9H - Super kvalitet 3D Skärmskydd")</f>
        <v>2-Pack OnePlus 6T - Härdat Glas 9H - Super kvalitet 3D Skärmskydd</v>
      </c>
      <c r="F9435" s="1" t="s">
        <v>6204</v>
      </c>
      <c r="G9435" s="1" t="s">
        <v>6205</v>
      </c>
      <c r="H9435" s="1" t="s">
        <v>6206</v>
      </c>
      <c r="I9435" s="1" t="s">
        <v>16</v>
      </c>
      <c r="J9435" s="1" t="s">
        <v>23</v>
      </c>
      <c r="K9435" s="1" t="s">
        <v>16</v>
      </c>
      <c r="L9435" s="1" t="s">
        <v>16</v>
      </c>
      <c r="M9435" s="1" t="s">
        <v>16</v>
      </c>
      <c r="N9435" s="1" t="s">
        <v>16</v>
      </c>
      <c r="O9435" s="1">
        <v>63.2</v>
      </c>
      <c r="P9435" s="1">
        <v>1.0</v>
      </c>
    </row>
    <row r="9436">
      <c r="A9436" s="1" t="s">
        <v>29</v>
      </c>
      <c r="B9436" s="1" t="s">
        <v>11877</v>
      </c>
      <c r="C9436" s="2" t="s">
        <v>11804</v>
      </c>
      <c r="D9436" s="1" t="s">
        <v>19</v>
      </c>
      <c r="E9436" s="3" t="str">
        <f>HYPERLINK("https://fyndiq.se/produkt/66924f1ff238487e/", "2-Pack GOOGLE PIXEL 7A Skärmskydd - Härdat Glas 9H - Super kvalitet 3D")</f>
        <v>2-Pack GOOGLE PIXEL 7A Skärmskydd - Härdat Glas 9H - Super kvalitet 3D</v>
      </c>
      <c r="F9436" s="1" t="s">
        <v>315</v>
      </c>
      <c r="G9436" s="1" t="s">
        <v>316</v>
      </c>
      <c r="H9436" s="1" t="s">
        <v>317</v>
      </c>
      <c r="I9436" s="1" t="s">
        <v>16</v>
      </c>
      <c r="J9436" s="1" t="s">
        <v>23</v>
      </c>
      <c r="K9436" s="1" t="s">
        <v>16</v>
      </c>
      <c r="L9436" s="1" t="s">
        <v>16</v>
      </c>
      <c r="M9436" s="1" t="s">
        <v>16</v>
      </c>
      <c r="N9436" s="1" t="s">
        <v>16</v>
      </c>
      <c r="O9436" s="1">
        <v>63.2</v>
      </c>
      <c r="P9436" s="1">
        <v>1.0</v>
      </c>
    </row>
    <row r="9437">
      <c r="A9437" s="1" t="s">
        <v>29</v>
      </c>
      <c r="B9437" s="1" t="s">
        <v>11878</v>
      </c>
      <c r="C9437" s="2" t="s">
        <v>11804</v>
      </c>
      <c r="D9437" s="1" t="s">
        <v>19</v>
      </c>
      <c r="E9437" s="3" t="str">
        <f>HYPERLINK("https://fyndiq.se/produkt/acbd2f15758f4e1c/", "2-Pack Samsung A55 5G Skärmskydd i Härdat Glas")</f>
        <v>2-Pack Samsung A55 5G Skärmskydd i Härdat Glas</v>
      </c>
      <c r="F9437" s="1" t="s">
        <v>982</v>
      </c>
      <c r="G9437" s="1" t="s">
        <v>983</v>
      </c>
      <c r="H9437" s="1" t="s">
        <v>984</v>
      </c>
      <c r="I9437" s="1" t="s">
        <v>16</v>
      </c>
      <c r="J9437" s="1" t="s">
        <v>23</v>
      </c>
      <c r="K9437" s="1" t="s">
        <v>16</v>
      </c>
      <c r="L9437" s="1" t="s">
        <v>16</v>
      </c>
      <c r="M9437" s="1" t="s">
        <v>16</v>
      </c>
      <c r="N9437" s="1" t="s">
        <v>16</v>
      </c>
      <c r="O9437" s="1">
        <v>63.2</v>
      </c>
      <c r="P9437" s="1">
        <v>1.0</v>
      </c>
    </row>
    <row r="9438">
      <c r="A9438" s="1" t="s">
        <v>29</v>
      </c>
      <c r="B9438" s="1" t="s">
        <v>11879</v>
      </c>
      <c r="C9438" s="2" t="s">
        <v>11804</v>
      </c>
      <c r="D9438" s="1" t="s">
        <v>19</v>
      </c>
      <c r="E9438" s="3" t="str">
        <f>HYPERLINK("https://fyndiq.se/produkt/08e62f1a3a364c39/", "GOOGLE PIXEL 8 PRO Skärmskydd - Härdat Glas 9H - Super kvalitet 3D")</f>
        <v>GOOGLE PIXEL 8 PRO Skärmskydd - Härdat Glas 9H - Super kvalitet 3D</v>
      </c>
      <c r="F9438" s="1" t="s">
        <v>4057</v>
      </c>
      <c r="G9438" s="1" t="s">
        <v>4058</v>
      </c>
      <c r="H9438" s="1" t="s">
        <v>4059</v>
      </c>
      <c r="I9438" s="1" t="s">
        <v>16</v>
      </c>
      <c r="J9438" s="1" t="s">
        <v>23</v>
      </c>
      <c r="K9438" s="1" t="s">
        <v>16</v>
      </c>
      <c r="L9438" s="1" t="s">
        <v>16</v>
      </c>
      <c r="M9438" s="1" t="s">
        <v>16</v>
      </c>
      <c r="N9438" s="1" t="s">
        <v>16</v>
      </c>
      <c r="O9438" s="1">
        <v>63.2</v>
      </c>
      <c r="P9438" s="1">
        <v>1.0</v>
      </c>
    </row>
    <row r="9439">
      <c r="A9439" s="1" t="s">
        <v>29</v>
      </c>
      <c r="B9439" s="1" t="s">
        <v>11880</v>
      </c>
      <c r="C9439" s="2" t="s">
        <v>11804</v>
      </c>
      <c r="D9439" s="1" t="s">
        <v>19</v>
      </c>
      <c r="E943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439" s="1" t="s">
        <v>760</v>
      </c>
      <c r="G9439" s="1" t="s">
        <v>761</v>
      </c>
      <c r="H9439" s="1" t="s">
        <v>762</v>
      </c>
      <c r="I9439" s="1" t="s">
        <v>16</v>
      </c>
      <c r="J9439" s="1" t="s">
        <v>23</v>
      </c>
      <c r="K9439" s="1" t="s">
        <v>16</v>
      </c>
      <c r="L9439" s="1" t="s">
        <v>16</v>
      </c>
      <c r="M9439" s="1" t="s">
        <v>16</v>
      </c>
      <c r="N9439" s="1" t="s">
        <v>16</v>
      </c>
      <c r="O9439" s="1">
        <v>63.2</v>
      </c>
      <c r="P9439" s="1">
        <v>1.0</v>
      </c>
    </row>
    <row r="9440">
      <c r="A9440" s="1" t="s">
        <v>29</v>
      </c>
      <c r="B9440" s="1" t="s">
        <v>11881</v>
      </c>
      <c r="C9440" s="2" t="s">
        <v>11804</v>
      </c>
      <c r="D9440" s="1" t="s">
        <v>19</v>
      </c>
      <c r="E9440" s="3" t="str">
        <f>HYPERLINK("https://fyndiq.se/produkt/e4b87757208946c3/", "2-Pack Samsung S10E Skärmskydd - Härdat Glas 9H - Super kvalitet 3D")</f>
        <v>2-Pack Samsung S10E Skärmskydd - Härdat Glas 9H - Super kvalitet 3D</v>
      </c>
      <c r="F9440" s="1" t="s">
        <v>95</v>
      </c>
      <c r="G9440" s="1" t="s">
        <v>96</v>
      </c>
      <c r="H9440" s="1" t="s">
        <v>97</v>
      </c>
      <c r="I9440" s="1" t="s">
        <v>16</v>
      </c>
      <c r="J9440" s="1" t="s">
        <v>23</v>
      </c>
      <c r="K9440" s="1" t="s">
        <v>16</v>
      </c>
      <c r="L9440" s="1" t="s">
        <v>16</v>
      </c>
      <c r="M9440" s="1" t="s">
        <v>16</v>
      </c>
      <c r="N9440" s="1" t="s">
        <v>16</v>
      </c>
      <c r="O9440" s="1">
        <v>63.2</v>
      </c>
      <c r="P9440" s="1">
        <v>1.0</v>
      </c>
    </row>
    <row r="9441">
      <c r="A9441" s="1" t="s">
        <v>29</v>
      </c>
      <c r="B9441" s="1" t="s">
        <v>11882</v>
      </c>
      <c r="C9441" s="2" t="s">
        <v>11804</v>
      </c>
      <c r="D9441" s="1" t="s">
        <v>19</v>
      </c>
      <c r="E9441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9441" s="1" t="s">
        <v>2836</v>
      </c>
      <c r="G9441" s="1" t="s">
        <v>2837</v>
      </c>
      <c r="H9441" s="1" t="s">
        <v>2838</v>
      </c>
      <c r="I9441" s="1" t="s">
        <v>16</v>
      </c>
      <c r="J9441" s="1" t="s">
        <v>23</v>
      </c>
      <c r="K9441" s="1" t="s">
        <v>16</v>
      </c>
      <c r="L9441" s="1" t="s">
        <v>16</v>
      </c>
      <c r="M9441" s="1" t="s">
        <v>16</v>
      </c>
      <c r="N9441" s="1" t="s">
        <v>16</v>
      </c>
      <c r="O9441" s="1">
        <v>63.2</v>
      </c>
      <c r="P9441" s="1">
        <v>1.0</v>
      </c>
    </row>
    <row r="9442">
      <c r="A9442" s="1" t="s">
        <v>29</v>
      </c>
      <c r="B9442" s="1" t="s">
        <v>11883</v>
      </c>
      <c r="C9442" s="2" t="s">
        <v>11804</v>
      </c>
      <c r="D9442" s="1" t="s">
        <v>19</v>
      </c>
      <c r="E9442" s="3" t="str">
        <f>HYPERLINK("https://fyndiq.se/produkt/aaaa7cf643f84273/", "2 Pack Samsung Xcover 5 - Härdat glas 9H-Super kvalitet 3D")</f>
        <v>2 Pack Samsung Xcover 5 - Härdat glas 9H-Super kvalitet 3D</v>
      </c>
      <c r="F9442" s="1" t="s">
        <v>2089</v>
      </c>
      <c r="G9442" s="1" t="s">
        <v>2090</v>
      </c>
      <c r="H9442" s="1" t="s">
        <v>2091</v>
      </c>
      <c r="I9442" s="1" t="s">
        <v>16</v>
      </c>
      <c r="J9442" s="1" t="s">
        <v>23</v>
      </c>
      <c r="K9442" s="1" t="s">
        <v>16</v>
      </c>
      <c r="L9442" s="1" t="s">
        <v>16</v>
      </c>
      <c r="M9442" s="1" t="s">
        <v>16</v>
      </c>
      <c r="N9442" s="1" t="s">
        <v>16</v>
      </c>
      <c r="O9442" s="1">
        <v>63.2</v>
      </c>
      <c r="P9442" s="1">
        <v>1.0</v>
      </c>
    </row>
    <row r="9443">
      <c r="A9443" s="1" t="s">
        <v>29</v>
      </c>
      <c r="B9443" s="1" t="s">
        <v>11884</v>
      </c>
      <c r="C9443" s="2" t="s">
        <v>11804</v>
      </c>
      <c r="D9443" s="1" t="s">
        <v>19</v>
      </c>
      <c r="E9443" s="3" t="str">
        <f>HYPERLINK("https://fyndiq.se/produkt/c398466bf0524e85/", "2-Pack Samsung S23 - 9H Härdat Glass - 3D Super Kvalitet Skärmskydd")</f>
        <v>2-Pack Samsung S23 - 9H Härdat Glass - 3D Super Kvalitet Skärmskydd</v>
      </c>
      <c r="F9443" s="1" t="s">
        <v>1365</v>
      </c>
      <c r="G9443" s="1" t="s">
        <v>1366</v>
      </c>
      <c r="H9443" s="1" t="s">
        <v>1367</v>
      </c>
      <c r="I9443" s="1" t="s">
        <v>16</v>
      </c>
      <c r="J9443" s="1" t="s">
        <v>23</v>
      </c>
      <c r="K9443" s="1" t="s">
        <v>16</v>
      </c>
      <c r="L9443" s="1" t="s">
        <v>16</v>
      </c>
      <c r="M9443" s="1" t="s">
        <v>16</v>
      </c>
      <c r="N9443" s="1" t="s">
        <v>16</v>
      </c>
      <c r="O9443" s="1">
        <v>63.2</v>
      </c>
      <c r="P9443" s="1">
        <v>1.0</v>
      </c>
    </row>
    <row r="9444">
      <c r="A9444" s="1" t="s">
        <v>29</v>
      </c>
      <c r="B9444" s="1" t="s">
        <v>11885</v>
      </c>
      <c r="C9444" s="2" t="s">
        <v>11804</v>
      </c>
      <c r="D9444" s="1" t="s">
        <v>19</v>
      </c>
      <c r="E9444" s="3" t="str">
        <f>HYPERLINK("https://fyndiq.se/produkt/9186f72622b34ee6/", "2 Pack Samsung Galaxy A40 - Härdat glas 9H - Super kvalitet 3D")</f>
        <v>2 Pack Samsung Galaxy A40 - Härdat glas 9H - Super kvalitet 3D</v>
      </c>
      <c r="F9444" s="1" t="s">
        <v>2452</v>
      </c>
      <c r="G9444" s="1" t="s">
        <v>2453</v>
      </c>
      <c r="H9444" s="1" t="s">
        <v>2454</v>
      </c>
      <c r="I9444" s="1" t="s">
        <v>16</v>
      </c>
      <c r="J9444" s="1" t="s">
        <v>23</v>
      </c>
      <c r="K9444" s="1" t="s">
        <v>16</v>
      </c>
      <c r="L9444" s="1" t="s">
        <v>16</v>
      </c>
      <c r="M9444" s="1" t="s">
        <v>16</v>
      </c>
      <c r="N9444" s="1" t="s">
        <v>16</v>
      </c>
      <c r="O9444" s="1">
        <v>63.2</v>
      </c>
      <c r="P9444" s="1">
        <v>1.0</v>
      </c>
    </row>
    <row r="9445">
      <c r="A9445" s="1" t="s">
        <v>29</v>
      </c>
      <c r="B9445" s="1" t="s">
        <v>11886</v>
      </c>
      <c r="C9445" s="2" t="s">
        <v>11804</v>
      </c>
      <c r="D9445" s="1" t="s">
        <v>19</v>
      </c>
      <c r="E9445" s="3" t="str">
        <f t="shared" ref="E9445:E9446" si="227">HYPERLINK("https://fyndiq.se/produkt/0a890dd972c4463d/", "2-Pack Samsung Galaxy A52s 5G - Härdat glas 9H - Super kvalitet")</f>
        <v>2-Pack Samsung Galaxy A52s 5G - Härdat glas 9H - Super kvalitet</v>
      </c>
      <c r="F9445" s="1" t="s">
        <v>442</v>
      </c>
      <c r="G9445" s="1" t="s">
        <v>443</v>
      </c>
      <c r="H9445" s="1" t="s">
        <v>444</v>
      </c>
      <c r="I9445" s="1" t="s">
        <v>16</v>
      </c>
      <c r="J9445" s="1" t="s">
        <v>23</v>
      </c>
      <c r="K9445" s="1" t="s">
        <v>16</v>
      </c>
      <c r="L9445" s="1" t="s">
        <v>16</v>
      </c>
      <c r="M9445" s="1" t="s">
        <v>16</v>
      </c>
      <c r="N9445" s="1" t="s">
        <v>16</v>
      </c>
      <c r="O9445" s="1">
        <v>63.2</v>
      </c>
      <c r="P9445" s="1">
        <v>1.0</v>
      </c>
    </row>
    <row r="9446">
      <c r="A9446" s="1" t="s">
        <v>29</v>
      </c>
      <c r="B9446" s="1" t="s">
        <v>11887</v>
      </c>
      <c r="C9446" s="2" t="s">
        <v>11804</v>
      </c>
      <c r="D9446" s="1" t="s">
        <v>19</v>
      </c>
      <c r="E9446" s="3" t="str">
        <f t="shared" si="227"/>
        <v>2-Pack Samsung Galaxy A52s 5G - Härdat glas 9H - Super kvalitet</v>
      </c>
      <c r="F9446" s="1" t="s">
        <v>442</v>
      </c>
      <c r="G9446" s="1" t="s">
        <v>443</v>
      </c>
      <c r="H9446" s="1" t="s">
        <v>444</v>
      </c>
      <c r="I9446" s="1" t="s">
        <v>16</v>
      </c>
      <c r="J9446" s="1" t="s">
        <v>23</v>
      </c>
      <c r="K9446" s="1" t="s">
        <v>16</v>
      </c>
      <c r="L9446" s="1" t="s">
        <v>16</v>
      </c>
      <c r="M9446" s="1" t="s">
        <v>16</v>
      </c>
      <c r="N9446" s="1" t="s">
        <v>16</v>
      </c>
      <c r="O9446" s="1">
        <v>63.2</v>
      </c>
      <c r="P9446" s="1">
        <v>1.0</v>
      </c>
    </row>
    <row r="9447">
      <c r="A9447" s="1" t="s">
        <v>29</v>
      </c>
      <c r="B9447" s="1" t="s">
        <v>11888</v>
      </c>
      <c r="C9447" s="2" t="s">
        <v>11804</v>
      </c>
      <c r="D9447" s="1" t="s">
        <v>19</v>
      </c>
      <c r="E9447" s="3" t="str">
        <f>HYPERLINK("https://fyndiq.se/produkt/b4b1148b5d274f33/", "2 Pack Xiaomi 11T 5G - Härdat glas 9H - Super kvalitet 3D")</f>
        <v>2 Pack Xiaomi 11T 5G - Härdat glas 9H - Super kvalitet 3D</v>
      </c>
      <c r="F9447" s="1" t="s">
        <v>345</v>
      </c>
      <c r="G9447" s="1" t="s">
        <v>346</v>
      </c>
      <c r="H9447" s="1" t="s">
        <v>347</v>
      </c>
      <c r="I9447" s="1" t="s">
        <v>16</v>
      </c>
      <c r="J9447" s="1" t="s">
        <v>23</v>
      </c>
      <c r="K9447" s="1" t="s">
        <v>16</v>
      </c>
      <c r="L9447" s="1" t="s">
        <v>16</v>
      </c>
      <c r="M9447" s="1" t="s">
        <v>16</v>
      </c>
      <c r="N9447" s="1" t="s">
        <v>16</v>
      </c>
      <c r="O9447" s="1">
        <v>63.2</v>
      </c>
      <c r="P9447" s="1">
        <v>1.0</v>
      </c>
    </row>
    <row r="9448">
      <c r="A9448" s="1" t="s">
        <v>29</v>
      </c>
      <c r="B9448" s="1" t="s">
        <v>11889</v>
      </c>
      <c r="C9448" s="2" t="s">
        <v>11804</v>
      </c>
      <c r="D9448" s="1" t="s">
        <v>19</v>
      </c>
      <c r="E9448" s="3" t="str">
        <f>HYPERLINK("https://fyndiq.se/produkt/9e488e35f28b4b0b/", "2-Pack GOOGLE PIXEL 6A Skärmskydd - Härdat Glas 9H - Super kvalitet 3D")</f>
        <v>2-Pack GOOGLE PIXEL 6A Skärmskydd - Härdat Glas 9H - Super kvalitet 3D</v>
      </c>
      <c r="F9448" s="1" t="s">
        <v>196</v>
      </c>
      <c r="G9448" s="1" t="s">
        <v>197</v>
      </c>
      <c r="H9448" s="1" t="s">
        <v>198</v>
      </c>
      <c r="I9448" s="1" t="s">
        <v>16</v>
      </c>
      <c r="J9448" s="1" t="s">
        <v>23</v>
      </c>
      <c r="K9448" s="1" t="s">
        <v>16</v>
      </c>
      <c r="L9448" s="1" t="s">
        <v>16</v>
      </c>
      <c r="M9448" s="1" t="s">
        <v>16</v>
      </c>
      <c r="N9448" s="1" t="s">
        <v>16</v>
      </c>
      <c r="O9448" s="1">
        <v>63.2</v>
      </c>
      <c r="P9448" s="1">
        <v>1.0</v>
      </c>
    </row>
    <row r="9449">
      <c r="A9449" s="1" t="s">
        <v>29</v>
      </c>
      <c r="B9449" s="1" t="s">
        <v>11890</v>
      </c>
      <c r="C9449" s="2" t="s">
        <v>11804</v>
      </c>
      <c r="D9449" s="1" t="s">
        <v>19</v>
      </c>
      <c r="E9449" s="3" t="str">
        <f t="shared" ref="E9449:E9450" si="228">HYPERLINK("https://fyndiq.se/produkt/c6f3e47a88184e8d/", "2-Pack SAMSUNG A55 Skärmskydd - Härdat Glas 9H - Super kvalitet 3D")</f>
        <v>2-Pack SAMSUNG A55 Skärmskydd - Härdat Glas 9H - Super kvalitet 3D</v>
      </c>
      <c r="F9449" s="1" t="s">
        <v>83</v>
      </c>
      <c r="G9449" s="1" t="s">
        <v>84</v>
      </c>
      <c r="H9449" s="1" t="s">
        <v>85</v>
      </c>
      <c r="I9449" s="1" t="s">
        <v>16</v>
      </c>
      <c r="J9449" s="1" t="s">
        <v>23</v>
      </c>
      <c r="K9449" s="1" t="s">
        <v>16</v>
      </c>
      <c r="L9449" s="1" t="s">
        <v>16</v>
      </c>
      <c r="M9449" s="1" t="s">
        <v>16</v>
      </c>
      <c r="N9449" s="1" t="s">
        <v>16</v>
      </c>
      <c r="O9449" s="1">
        <v>63.2</v>
      </c>
      <c r="P9449" s="1">
        <v>1.0</v>
      </c>
    </row>
    <row r="9450">
      <c r="A9450" s="1" t="s">
        <v>29</v>
      </c>
      <c r="B9450" s="1" t="s">
        <v>11891</v>
      </c>
      <c r="C9450" s="2" t="s">
        <v>11804</v>
      </c>
      <c r="D9450" s="1" t="s">
        <v>19</v>
      </c>
      <c r="E9450" s="3" t="str">
        <f t="shared" si="228"/>
        <v>2-Pack SAMSUNG A55 Skärmskydd - Härdat Glas 9H - Super kvalitet 3D</v>
      </c>
      <c r="F9450" s="1" t="s">
        <v>83</v>
      </c>
      <c r="G9450" s="1" t="s">
        <v>84</v>
      </c>
      <c r="H9450" s="1" t="s">
        <v>85</v>
      </c>
      <c r="I9450" s="1" t="s">
        <v>16</v>
      </c>
      <c r="J9450" s="1" t="s">
        <v>23</v>
      </c>
      <c r="K9450" s="1" t="s">
        <v>16</v>
      </c>
      <c r="L9450" s="1" t="s">
        <v>16</v>
      </c>
      <c r="M9450" s="1" t="s">
        <v>16</v>
      </c>
      <c r="N9450" s="1" t="s">
        <v>16</v>
      </c>
      <c r="O9450" s="1">
        <v>63.2</v>
      </c>
      <c r="P9450" s="1">
        <v>1.0</v>
      </c>
    </row>
    <row r="9451">
      <c r="A9451" s="1" t="s">
        <v>29</v>
      </c>
      <c r="B9451" s="1" t="s">
        <v>11892</v>
      </c>
      <c r="C9451" s="2" t="s">
        <v>11804</v>
      </c>
      <c r="D9451" s="1" t="s">
        <v>19</v>
      </c>
      <c r="E9451" s="3" t="str">
        <f>HYPERLINK("https://fyndiq.se/produkt/19903b48ec4b4654/", "iPhone 14 Pro - skärmskydd &amp; linsskydd - härdat glas 9H - 3D")</f>
        <v>iPhone 14 Pro - skärmskydd &amp; linsskydd - härdat glas 9H - 3D</v>
      </c>
      <c r="F9451" s="1" t="s">
        <v>11507</v>
      </c>
      <c r="G9451" s="1" t="s">
        <v>11508</v>
      </c>
      <c r="H9451" s="1" t="s">
        <v>11509</v>
      </c>
      <c r="I9451" s="1" t="s">
        <v>16</v>
      </c>
      <c r="J9451" s="1" t="s">
        <v>23</v>
      </c>
      <c r="K9451" s="1" t="s">
        <v>16</v>
      </c>
      <c r="L9451" s="1" t="s">
        <v>16</v>
      </c>
      <c r="M9451" s="1" t="s">
        <v>16</v>
      </c>
      <c r="N9451" s="1" t="s">
        <v>16</v>
      </c>
      <c r="O9451" s="1">
        <v>55.2</v>
      </c>
      <c r="P9451" s="1">
        <v>1.0</v>
      </c>
    </row>
    <row r="9452">
      <c r="A9452" s="1" t="s">
        <v>29</v>
      </c>
      <c r="B9452" s="1" t="s">
        <v>11893</v>
      </c>
      <c r="C9452" s="2" t="s">
        <v>11804</v>
      </c>
      <c r="D9452" s="1" t="s">
        <v>19</v>
      </c>
      <c r="E945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452" s="1" t="s">
        <v>103</v>
      </c>
      <c r="G9452" s="1" t="s">
        <v>104</v>
      </c>
      <c r="H9452" s="1" t="s">
        <v>105</v>
      </c>
      <c r="I9452" s="1" t="s">
        <v>16</v>
      </c>
      <c r="J9452" s="1" t="s">
        <v>23</v>
      </c>
      <c r="K9452" s="1" t="s">
        <v>16</v>
      </c>
      <c r="L9452" s="1" t="s">
        <v>16</v>
      </c>
      <c r="M9452" s="1" t="s">
        <v>16</v>
      </c>
      <c r="N9452" s="1" t="s">
        <v>16</v>
      </c>
      <c r="O9452" s="1">
        <v>63.2</v>
      </c>
      <c r="P9452" s="1">
        <v>1.0</v>
      </c>
    </row>
    <row r="9453">
      <c r="A9453" s="1" t="s">
        <v>29</v>
      </c>
      <c r="B9453" s="1" t="s">
        <v>11894</v>
      </c>
      <c r="C9453" s="2" t="s">
        <v>11804</v>
      </c>
      <c r="D9453" s="1" t="s">
        <v>19</v>
      </c>
      <c r="E945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453" s="1" t="s">
        <v>2858</v>
      </c>
      <c r="G9453" s="1" t="s">
        <v>2859</v>
      </c>
      <c r="H9453" s="1" t="s">
        <v>2860</v>
      </c>
      <c r="I9453" s="1" t="s">
        <v>16</v>
      </c>
      <c r="J9453" s="1" t="s">
        <v>23</v>
      </c>
      <c r="K9453" s="1" t="s">
        <v>16</v>
      </c>
      <c r="L9453" s="1" t="s">
        <v>16</v>
      </c>
      <c r="M9453" s="1" t="s">
        <v>16</v>
      </c>
      <c r="N9453" s="1" t="s">
        <v>16</v>
      </c>
      <c r="O9453" s="1">
        <v>63.2</v>
      </c>
      <c r="P9453" s="1">
        <v>2.0</v>
      </c>
    </row>
    <row r="9454">
      <c r="A9454" s="1" t="s">
        <v>29</v>
      </c>
      <c r="B9454" s="1" t="s">
        <v>11895</v>
      </c>
      <c r="C9454" s="2" t="s">
        <v>11804</v>
      </c>
      <c r="D9454" s="1" t="s">
        <v>19</v>
      </c>
      <c r="E9454" s="3" t="str">
        <f>HYPERLINK("https://fyndiq.se/produkt/f1b3c06373a844cb/", "Samsung Galaxy S20 - Härdat glas 9H - Super kvalitet 3D")</f>
        <v>Samsung Galaxy S20 - Härdat glas 9H - Super kvalitet 3D</v>
      </c>
      <c r="F9454" s="1" t="s">
        <v>417</v>
      </c>
      <c r="G9454" s="1" t="s">
        <v>418</v>
      </c>
      <c r="H9454" s="1" t="s">
        <v>419</v>
      </c>
      <c r="I9454" s="1" t="s">
        <v>16</v>
      </c>
      <c r="J9454" s="1" t="s">
        <v>23</v>
      </c>
      <c r="K9454" s="1" t="s">
        <v>16</v>
      </c>
      <c r="L9454" s="1" t="s">
        <v>16</v>
      </c>
      <c r="M9454" s="1" t="s">
        <v>16</v>
      </c>
      <c r="N9454" s="1" t="s">
        <v>16</v>
      </c>
      <c r="O9454" s="1">
        <v>63.2</v>
      </c>
      <c r="P9454" s="1">
        <v>1.0</v>
      </c>
    </row>
    <row r="9455">
      <c r="A9455" s="1" t="s">
        <v>29</v>
      </c>
      <c r="B9455" s="1" t="s">
        <v>11896</v>
      </c>
      <c r="C9455" s="2" t="s">
        <v>11804</v>
      </c>
      <c r="D9455" s="1" t="s">
        <v>19</v>
      </c>
      <c r="E9455" s="3" t="str">
        <f>HYPERLINK("https://fyndiq.se/produkt/8d7960028c1a40a4/", "2 Pack Xiaomi 11T Pro 5G - Härdat glas 9H - Super kvalitet 3D")</f>
        <v>2 Pack Xiaomi 11T Pro 5G - Härdat glas 9H - Super kvalitet 3D</v>
      </c>
      <c r="F9455" s="1" t="s">
        <v>112</v>
      </c>
      <c r="G9455" s="1" t="s">
        <v>113</v>
      </c>
      <c r="H9455" s="1" t="s">
        <v>114</v>
      </c>
      <c r="I9455" s="1" t="s">
        <v>16</v>
      </c>
      <c r="J9455" s="1" t="s">
        <v>23</v>
      </c>
      <c r="K9455" s="1" t="s">
        <v>16</v>
      </c>
      <c r="L9455" s="1" t="s">
        <v>16</v>
      </c>
      <c r="M9455" s="1" t="s">
        <v>16</v>
      </c>
      <c r="N9455" s="1" t="s">
        <v>16</v>
      </c>
      <c r="O9455" s="1">
        <v>63.2</v>
      </c>
      <c r="P9455" s="1">
        <v>1.0</v>
      </c>
    </row>
    <row r="9456">
      <c r="A9456" s="1" t="s">
        <v>29</v>
      </c>
      <c r="B9456" s="1" t="s">
        <v>11897</v>
      </c>
      <c r="C9456" s="2" t="s">
        <v>11804</v>
      </c>
      <c r="D9456" s="1" t="s">
        <v>19</v>
      </c>
      <c r="E9456" s="3" t="str">
        <f>HYPERLINK("https://fyndiq.se/produkt/28799ed0373d40b4/", "2 Pack Galaxy S21 Ultra 5G- Härdat glas 9H - Super kvalitet 3D")</f>
        <v>2 Pack Galaxy S21 Ultra 5G- Härdat glas 9H - Super kvalitet 3D</v>
      </c>
      <c r="F9456" s="1" t="s">
        <v>272</v>
      </c>
      <c r="G9456" s="1" t="s">
        <v>273</v>
      </c>
      <c r="H9456" s="1" t="s">
        <v>274</v>
      </c>
      <c r="I9456" s="1" t="s">
        <v>16</v>
      </c>
      <c r="J9456" s="1" t="s">
        <v>23</v>
      </c>
      <c r="K9456" s="1" t="s">
        <v>16</v>
      </c>
      <c r="L9456" s="1" t="s">
        <v>16</v>
      </c>
      <c r="M9456" s="1" t="s">
        <v>16</v>
      </c>
      <c r="N9456" s="1" t="s">
        <v>16</v>
      </c>
      <c r="O9456" s="1">
        <v>63.2</v>
      </c>
      <c r="P9456" s="1">
        <v>1.0</v>
      </c>
    </row>
    <row r="9457">
      <c r="A9457" s="1" t="s">
        <v>29</v>
      </c>
      <c r="B9457" s="1" t="s">
        <v>11898</v>
      </c>
      <c r="C9457" s="2" t="s">
        <v>11804</v>
      </c>
      <c r="D9457" s="1" t="s">
        <v>19</v>
      </c>
      <c r="E9457" s="3" t="str">
        <f>HYPERLINK("https://fyndiq.se/produkt/eb5c54124bd24810/", "2-Pack Xiaomi Redmi 9A - Härdat Glas 9H - Super kvalitet 3D")</f>
        <v>2-Pack Xiaomi Redmi 9A - Härdat Glas 9H - Super kvalitet 3D</v>
      </c>
      <c r="F9457" s="1" t="s">
        <v>1904</v>
      </c>
      <c r="G9457" s="1" t="s">
        <v>1905</v>
      </c>
      <c r="H9457" s="1" t="s">
        <v>1906</v>
      </c>
      <c r="I9457" s="1" t="s">
        <v>16</v>
      </c>
      <c r="J9457" s="1" t="s">
        <v>23</v>
      </c>
      <c r="K9457" s="1" t="s">
        <v>16</v>
      </c>
      <c r="L9457" s="1" t="s">
        <v>16</v>
      </c>
      <c r="M9457" s="1" t="s">
        <v>16</v>
      </c>
      <c r="N9457" s="1" t="s">
        <v>16</v>
      </c>
      <c r="O9457" s="1">
        <v>63.2</v>
      </c>
      <c r="P9457" s="1">
        <v>1.0</v>
      </c>
    </row>
    <row r="9458">
      <c r="A9458" s="1" t="s">
        <v>29</v>
      </c>
      <c r="B9458" s="1" t="s">
        <v>11899</v>
      </c>
      <c r="C9458" s="2" t="s">
        <v>11804</v>
      </c>
      <c r="D9458" s="1" t="s">
        <v>19</v>
      </c>
      <c r="E9458" s="3" t="str">
        <f>HYPERLINK("https://fyndiq.se/produkt/f7b16236096d401a/", "2-Pack Google Pixel 7A - Härdat glas 9H - Super kvalitet 3D Skärmskydd")</f>
        <v>2-Pack Google Pixel 7A - Härdat glas 9H - Super kvalitet 3D Skärmskydd</v>
      </c>
      <c r="F9458" s="1" t="s">
        <v>852</v>
      </c>
      <c r="G9458" s="1" t="s">
        <v>853</v>
      </c>
      <c r="H9458" s="1" t="s">
        <v>854</v>
      </c>
      <c r="I9458" s="1" t="s">
        <v>16</v>
      </c>
      <c r="J9458" s="1" t="s">
        <v>23</v>
      </c>
      <c r="K9458" s="1" t="s">
        <v>16</v>
      </c>
      <c r="L9458" s="1" t="s">
        <v>16</v>
      </c>
      <c r="M9458" s="1" t="s">
        <v>16</v>
      </c>
      <c r="N9458" s="1" t="s">
        <v>16</v>
      </c>
      <c r="O9458" s="1">
        <v>63.2</v>
      </c>
      <c r="P9458" s="1">
        <v>1.0</v>
      </c>
    </row>
    <row r="9459">
      <c r="A9459" s="1" t="s">
        <v>29</v>
      </c>
      <c r="B9459" s="1" t="s">
        <v>11900</v>
      </c>
      <c r="C9459" s="2" t="s">
        <v>11804</v>
      </c>
      <c r="D9459" s="1" t="s">
        <v>19</v>
      </c>
      <c r="E9459" s="3" t="str">
        <f>HYPERLINK("https://fyndiq.se/produkt/13e76851ca504320/", "2-Pack Samsung Galaxy S22 Ultra - Härdat glas 9H - Top kvalitet")</f>
        <v>2-Pack Samsung Galaxy S22 Ultra - Härdat glas 9H - Top kvalitet</v>
      </c>
      <c r="F9459" s="1" t="s">
        <v>140</v>
      </c>
      <c r="G9459" s="1" t="s">
        <v>141</v>
      </c>
      <c r="H9459" s="1" t="s">
        <v>142</v>
      </c>
      <c r="I9459" s="1" t="s">
        <v>16</v>
      </c>
      <c r="J9459" s="1" t="s">
        <v>23</v>
      </c>
      <c r="K9459" s="1" t="s">
        <v>16</v>
      </c>
      <c r="L9459" s="1" t="s">
        <v>16</v>
      </c>
      <c r="M9459" s="1" t="s">
        <v>16</v>
      </c>
      <c r="N9459" s="1" t="s">
        <v>16</v>
      </c>
      <c r="O9459" s="1">
        <v>63.2</v>
      </c>
      <c r="P9459" s="1">
        <v>2.0</v>
      </c>
    </row>
    <row r="9460">
      <c r="A9460" s="1" t="s">
        <v>29</v>
      </c>
      <c r="B9460" s="1" t="s">
        <v>11901</v>
      </c>
      <c r="C9460" s="2" t="s">
        <v>11804</v>
      </c>
      <c r="D9460" s="1" t="s">
        <v>19</v>
      </c>
      <c r="E9460" s="3" t="str">
        <f>HYPERLINK("https://fyndiq.se/produkt/432d784756a84eff/", "2-Pack Samsung Galaxy S20FE - Härdat Glas-9H -Super kvalitet 3D")</f>
        <v>2-Pack Samsung Galaxy S20FE - Härdat Glas-9H -Super kvalitet 3D</v>
      </c>
      <c r="F9460" s="1" t="s">
        <v>1078</v>
      </c>
      <c r="G9460" s="1" t="s">
        <v>1079</v>
      </c>
      <c r="H9460" s="1" t="s">
        <v>1080</v>
      </c>
      <c r="I9460" s="1" t="s">
        <v>16</v>
      </c>
      <c r="J9460" s="1" t="s">
        <v>23</v>
      </c>
      <c r="K9460" s="1" t="s">
        <v>16</v>
      </c>
      <c r="L9460" s="1" t="s">
        <v>16</v>
      </c>
      <c r="M9460" s="1" t="s">
        <v>16</v>
      </c>
      <c r="N9460" s="1" t="s">
        <v>16</v>
      </c>
      <c r="O9460" s="1">
        <v>63.2</v>
      </c>
      <c r="P9460" s="1">
        <v>1.0</v>
      </c>
    </row>
    <row r="9461">
      <c r="A9461" s="1" t="s">
        <v>29</v>
      </c>
      <c r="B9461" s="1" t="s">
        <v>11902</v>
      </c>
      <c r="C9461" s="2" t="s">
        <v>11804</v>
      </c>
      <c r="D9461" s="1" t="s">
        <v>19</v>
      </c>
      <c r="E946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461" s="1" t="s">
        <v>2144</v>
      </c>
      <c r="G9461" s="1" t="s">
        <v>2145</v>
      </c>
      <c r="H9461" s="1" t="s">
        <v>2146</v>
      </c>
      <c r="I9461" s="1" t="s">
        <v>16</v>
      </c>
      <c r="J9461" s="1" t="s">
        <v>23</v>
      </c>
      <c r="K9461" s="1" t="s">
        <v>16</v>
      </c>
      <c r="L9461" s="1" t="s">
        <v>16</v>
      </c>
      <c r="M9461" s="1" t="s">
        <v>16</v>
      </c>
      <c r="N9461" s="1" t="s">
        <v>16</v>
      </c>
      <c r="O9461" s="1">
        <v>63.2</v>
      </c>
      <c r="P9461" s="1">
        <v>1.0</v>
      </c>
    </row>
    <row r="9462">
      <c r="A9462" s="1" t="s">
        <v>29</v>
      </c>
      <c r="B9462" s="1" t="s">
        <v>11903</v>
      </c>
      <c r="C9462" s="2" t="s">
        <v>11904</v>
      </c>
      <c r="D9462" s="1" t="s">
        <v>19</v>
      </c>
      <c r="E9462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9462" s="1" t="s">
        <v>2777</v>
      </c>
      <c r="G9462" s="1" t="s">
        <v>2778</v>
      </c>
      <c r="H9462" s="1" t="s">
        <v>2779</v>
      </c>
      <c r="I9462" s="1" t="s">
        <v>16</v>
      </c>
      <c r="J9462" s="1" t="s">
        <v>23</v>
      </c>
      <c r="K9462" s="1" t="s">
        <v>16</v>
      </c>
      <c r="L9462" s="1" t="s">
        <v>16</v>
      </c>
      <c r="M9462" s="1" t="s">
        <v>16</v>
      </c>
      <c r="N9462" s="1" t="s">
        <v>16</v>
      </c>
      <c r="O9462" s="1">
        <v>63.2</v>
      </c>
      <c r="P9462" s="1">
        <v>1.0</v>
      </c>
    </row>
    <row r="9463">
      <c r="A9463" s="1" t="s">
        <v>29</v>
      </c>
      <c r="B9463" s="1" t="s">
        <v>11905</v>
      </c>
      <c r="C9463" s="2" t="s">
        <v>11904</v>
      </c>
      <c r="D9463" s="1" t="s">
        <v>19</v>
      </c>
      <c r="E946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463" s="1" t="s">
        <v>977</v>
      </c>
      <c r="G9463" s="1" t="s">
        <v>978</v>
      </c>
      <c r="H9463" s="1" t="s">
        <v>979</v>
      </c>
      <c r="I9463" s="1" t="s">
        <v>16</v>
      </c>
      <c r="J9463" s="1" t="s">
        <v>23</v>
      </c>
      <c r="K9463" s="1" t="s">
        <v>16</v>
      </c>
      <c r="L9463" s="1" t="s">
        <v>16</v>
      </c>
      <c r="M9463" s="1" t="s">
        <v>16</v>
      </c>
      <c r="N9463" s="1" t="s">
        <v>16</v>
      </c>
      <c r="O9463" s="1">
        <v>63.2</v>
      </c>
      <c r="P9463" s="1">
        <v>1.0</v>
      </c>
    </row>
    <row r="9464">
      <c r="A9464" s="1" t="s">
        <v>29</v>
      </c>
      <c r="B9464" s="1" t="s">
        <v>11906</v>
      </c>
      <c r="C9464" s="2" t="s">
        <v>11904</v>
      </c>
      <c r="D9464" s="1" t="s">
        <v>19</v>
      </c>
      <c r="E9464" s="3" t="str">
        <f>HYPERLINK("https://fyndiq.se/produkt/c26c9ffef37a436a/", "2-Pack Samsung A35 5G Skärmskydd i Härdat Glas")</f>
        <v>2-Pack Samsung A35 5G Skärmskydd i Härdat Glas</v>
      </c>
      <c r="F9464" s="1" t="s">
        <v>432</v>
      </c>
      <c r="G9464" s="1" t="s">
        <v>433</v>
      </c>
      <c r="H9464" s="1" t="s">
        <v>434</v>
      </c>
      <c r="I9464" s="1" t="s">
        <v>16</v>
      </c>
      <c r="J9464" s="1" t="s">
        <v>23</v>
      </c>
      <c r="K9464" s="1" t="s">
        <v>16</v>
      </c>
      <c r="L9464" s="1" t="s">
        <v>16</v>
      </c>
      <c r="M9464" s="1" t="s">
        <v>16</v>
      </c>
      <c r="N9464" s="1" t="s">
        <v>16</v>
      </c>
      <c r="O9464" s="1">
        <v>63.2</v>
      </c>
      <c r="P9464" s="1">
        <v>1.0</v>
      </c>
    </row>
    <row r="9465">
      <c r="A9465" s="1" t="s">
        <v>29</v>
      </c>
      <c r="B9465" s="1" t="s">
        <v>11907</v>
      </c>
      <c r="C9465" s="2" t="s">
        <v>11904</v>
      </c>
      <c r="D9465" s="1" t="s">
        <v>19</v>
      </c>
      <c r="E946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465" s="1" t="s">
        <v>2144</v>
      </c>
      <c r="G9465" s="1" t="s">
        <v>2145</v>
      </c>
      <c r="H9465" s="1" t="s">
        <v>2146</v>
      </c>
      <c r="I9465" s="1" t="s">
        <v>16</v>
      </c>
      <c r="J9465" s="1" t="s">
        <v>23</v>
      </c>
      <c r="K9465" s="1" t="s">
        <v>16</v>
      </c>
      <c r="L9465" s="1" t="s">
        <v>16</v>
      </c>
      <c r="M9465" s="1" t="s">
        <v>16</v>
      </c>
      <c r="N9465" s="1" t="s">
        <v>16</v>
      </c>
      <c r="O9465" s="1">
        <v>63.2</v>
      </c>
      <c r="P9465" s="1">
        <v>1.0</v>
      </c>
    </row>
    <row r="9466">
      <c r="A9466" s="1" t="s">
        <v>29</v>
      </c>
      <c r="B9466" s="1" t="s">
        <v>11908</v>
      </c>
      <c r="C9466" s="2" t="s">
        <v>11904</v>
      </c>
      <c r="D9466" s="1" t="s">
        <v>19</v>
      </c>
      <c r="E9466" s="3" t="str">
        <f>HYPERLINK("https://fyndiq.se/produkt/dfe28e565d2e4c8d/", "2 Pack Samsung S21 FE - 9H Härdat Glass - Super Kvalitet 3D")</f>
        <v>2 Pack Samsung S21 FE - 9H Härdat Glass - Super Kvalitet 3D</v>
      </c>
      <c r="F9466" s="1" t="s">
        <v>276</v>
      </c>
      <c r="G9466" s="1" t="s">
        <v>277</v>
      </c>
      <c r="H9466" s="1" t="s">
        <v>278</v>
      </c>
      <c r="I9466" s="1" t="s">
        <v>16</v>
      </c>
      <c r="J9466" s="1" t="s">
        <v>23</v>
      </c>
      <c r="K9466" s="1" t="s">
        <v>16</v>
      </c>
      <c r="L9466" s="1" t="s">
        <v>16</v>
      </c>
      <c r="M9466" s="1" t="s">
        <v>16</v>
      </c>
      <c r="N9466" s="1" t="s">
        <v>16</v>
      </c>
      <c r="O9466" s="1">
        <v>63.2</v>
      </c>
      <c r="P9466" s="1">
        <v>1.0</v>
      </c>
    </row>
    <row r="9467">
      <c r="A9467" s="1" t="s">
        <v>29</v>
      </c>
      <c r="B9467" s="1" t="s">
        <v>11909</v>
      </c>
      <c r="C9467" s="2" t="s">
        <v>11904</v>
      </c>
      <c r="D9467" s="1" t="s">
        <v>19</v>
      </c>
      <c r="E9467" s="3" t="str">
        <f>HYPERLINK("https://fyndiq.se/produkt/98ffac76105f444e/", "2-Pack Xiaomi Redmi 10 5G &amp; 1-Pack linsskydd - Härdat Glas 9H - Super kvalitet 3D")</f>
        <v>2-Pack Xiaomi Redmi 10 5G &amp; 1-Pack linsskydd - Härdat Glas 9H - Super kvalitet 3D</v>
      </c>
      <c r="F9467" s="1" t="s">
        <v>11910</v>
      </c>
      <c r="G9467" s="1" t="s">
        <v>11911</v>
      </c>
      <c r="H9467" s="1" t="s">
        <v>11912</v>
      </c>
      <c r="I9467" s="1" t="s">
        <v>16</v>
      </c>
      <c r="J9467" s="1" t="s">
        <v>23</v>
      </c>
      <c r="K9467" s="1" t="s">
        <v>16</v>
      </c>
      <c r="L9467" s="1" t="s">
        <v>16</v>
      </c>
      <c r="M9467" s="1" t="s">
        <v>16</v>
      </c>
      <c r="N9467" s="1" t="s">
        <v>16</v>
      </c>
      <c r="O9467" s="1">
        <v>71.2</v>
      </c>
      <c r="P9467" s="1">
        <v>1.0</v>
      </c>
    </row>
    <row r="9468">
      <c r="A9468" s="1" t="s">
        <v>29</v>
      </c>
      <c r="B9468" s="1" t="s">
        <v>11913</v>
      </c>
      <c r="C9468" s="2" t="s">
        <v>11904</v>
      </c>
      <c r="D9468" s="1" t="s">
        <v>19</v>
      </c>
      <c r="E946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468" s="1" t="s">
        <v>2144</v>
      </c>
      <c r="G9468" s="1" t="s">
        <v>2145</v>
      </c>
      <c r="H9468" s="1" t="s">
        <v>2146</v>
      </c>
      <c r="I9468" s="1" t="s">
        <v>16</v>
      </c>
      <c r="J9468" s="1" t="s">
        <v>23</v>
      </c>
      <c r="K9468" s="1" t="s">
        <v>16</v>
      </c>
      <c r="L9468" s="1" t="s">
        <v>16</v>
      </c>
      <c r="M9468" s="1" t="s">
        <v>16</v>
      </c>
      <c r="N9468" s="1" t="s">
        <v>16</v>
      </c>
      <c r="O9468" s="1">
        <v>63.2</v>
      </c>
      <c r="P9468" s="1">
        <v>3.0</v>
      </c>
    </row>
    <row r="9469">
      <c r="A9469" s="1" t="s">
        <v>29</v>
      </c>
      <c r="B9469" s="1" t="s">
        <v>11914</v>
      </c>
      <c r="C9469" s="2" t="s">
        <v>11904</v>
      </c>
      <c r="D9469" s="1" t="s">
        <v>19</v>
      </c>
      <c r="E946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469" s="1" t="s">
        <v>729</v>
      </c>
      <c r="G9469" s="1" t="s">
        <v>730</v>
      </c>
      <c r="H9469" s="1" t="s">
        <v>731</v>
      </c>
      <c r="I9469" s="1" t="s">
        <v>16</v>
      </c>
      <c r="J9469" s="1" t="s">
        <v>23</v>
      </c>
      <c r="K9469" s="1" t="s">
        <v>16</v>
      </c>
      <c r="L9469" s="1" t="s">
        <v>16</v>
      </c>
      <c r="M9469" s="1" t="s">
        <v>16</v>
      </c>
      <c r="N9469" s="1" t="s">
        <v>16</v>
      </c>
      <c r="O9469" s="1">
        <v>63.2</v>
      </c>
      <c r="P9469" s="1">
        <v>1.0</v>
      </c>
    </row>
    <row r="9470">
      <c r="A9470" s="1" t="s">
        <v>29</v>
      </c>
      <c r="B9470" s="1" t="s">
        <v>11915</v>
      </c>
      <c r="C9470" s="2" t="s">
        <v>11904</v>
      </c>
      <c r="D9470" s="1" t="s">
        <v>19</v>
      </c>
      <c r="E947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470" s="1" t="s">
        <v>2144</v>
      </c>
      <c r="G9470" s="1" t="s">
        <v>2145</v>
      </c>
      <c r="H9470" s="1" t="s">
        <v>2146</v>
      </c>
      <c r="I9470" s="1" t="s">
        <v>16</v>
      </c>
      <c r="J9470" s="1" t="s">
        <v>23</v>
      </c>
      <c r="K9470" s="1" t="s">
        <v>16</v>
      </c>
      <c r="L9470" s="1" t="s">
        <v>16</v>
      </c>
      <c r="M9470" s="1" t="s">
        <v>16</v>
      </c>
      <c r="N9470" s="1" t="s">
        <v>16</v>
      </c>
      <c r="O9470" s="1">
        <v>63.2</v>
      </c>
      <c r="P9470" s="1">
        <v>1.0</v>
      </c>
    </row>
    <row r="9471">
      <c r="A9471" s="1" t="s">
        <v>29</v>
      </c>
      <c r="B9471" s="1" t="s">
        <v>11916</v>
      </c>
      <c r="C9471" s="2" t="s">
        <v>11904</v>
      </c>
      <c r="D9471" s="1" t="s">
        <v>19</v>
      </c>
      <c r="E9471" s="3" t="str">
        <f>HYPERLINK("https://fyndiq.se/produkt/f2c164e932234570/", "2-Pack HUAWEI P30 PRO Skärmskydd - Härdat Glas 9H - Super kvalitet 3D")</f>
        <v>2-Pack HUAWEI P30 PRO Skärmskydd - Härdat Glas 9H - Super kvalitet 3D</v>
      </c>
      <c r="F9471" s="1" t="s">
        <v>267</v>
      </c>
      <c r="G9471" s="1" t="s">
        <v>268</v>
      </c>
      <c r="H9471" s="1" t="s">
        <v>269</v>
      </c>
      <c r="I9471" s="1" t="s">
        <v>16</v>
      </c>
      <c r="J9471" s="1" t="s">
        <v>23</v>
      </c>
      <c r="K9471" s="1" t="s">
        <v>16</v>
      </c>
      <c r="L9471" s="1" t="s">
        <v>16</v>
      </c>
      <c r="M9471" s="1" t="s">
        <v>16</v>
      </c>
      <c r="N9471" s="1" t="s">
        <v>16</v>
      </c>
      <c r="O9471" s="1">
        <v>63.2</v>
      </c>
      <c r="P9471" s="1">
        <v>1.0</v>
      </c>
    </row>
    <row r="9472">
      <c r="A9472" s="1" t="s">
        <v>29</v>
      </c>
      <c r="B9472" s="1" t="s">
        <v>11917</v>
      </c>
      <c r="C9472" s="2" t="s">
        <v>11904</v>
      </c>
      <c r="D9472" s="1" t="s">
        <v>19</v>
      </c>
      <c r="E9472" s="3" t="str">
        <f t="shared" ref="E9472:E9473" si="229">HYPERLINK("https://fyndiq.se/produkt/2477583187264ece/", "2-Pack Samsung S20 - 9H Härdat Glass - Top Kvalitet")</f>
        <v>2-Pack Samsung S20 - 9H Härdat Glass - Top Kvalitet</v>
      </c>
      <c r="F9472" s="1" t="s">
        <v>124</v>
      </c>
      <c r="G9472" s="1" t="s">
        <v>125</v>
      </c>
      <c r="H9472" s="1" t="s">
        <v>126</v>
      </c>
      <c r="I9472" s="1" t="s">
        <v>16</v>
      </c>
      <c r="J9472" s="1" t="s">
        <v>23</v>
      </c>
      <c r="K9472" s="1" t="s">
        <v>16</v>
      </c>
      <c r="L9472" s="1" t="s">
        <v>16</v>
      </c>
      <c r="M9472" s="1" t="s">
        <v>16</v>
      </c>
      <c r="N9472" s="1" t="s">
        <v>16</v>
      </c>
      <c r="O9472" s="1">
        <v>71.2</v>
      </c>
      <c r="P9472" s="1">
        <v>1.0</v>
      </c>
    </row>
    <row r="9473">
      <c r="A9473" s="1" t="s">
        <v>29</v>
      </c>
      <c r="B9473" s="1" t="s">
        <v>11918</v>
      </c>
      <c r="C9473" s="2" t="s">
        <v>11904</v>
      </c>
      <c r="D9473" s="1" t="s">
        <v>19</v>
      </c>
      <c r="E9473" s="3" t="str">
        <f t="shared" si="229"/>
        <v>2-Pack Samsung S20 - 9H Härdat Glass - Top Kvalitet</v>
      </c>
      <c r="F9473" s="1" t="s">
        <v>124</v>
      </c>
      <c r="G9473" s="1" t="s">
        <v>125</v>
      </c>
      <c r="H9473" s="1" t="s">
        <v>126</v>
      </c>
      <c r="I9473" s="1" t="s">
        <v>16</v>
      </c>
      <c r="J9473" s="1" t="s">
        <v>23</v>
      </c>
      <c r="K9473" s="1" t="s">
        <v>16</v>
      </c>
      <c r="L9473" s="1" t="s">
        <v>16</v>
      </c>
      <c r="M9473" s="1" t="s">
        <v>16</v>
      </c>
      <c r="N9473" s="1" t="s">
        <v>16</v>
      </c>
      <c r="O9473" s="1">
        <v>71.2</v>
      </c>
      <c r="P9473" s="1">
        <v>1.0</v>
      </c>
    </row>
    <row r="9474">
      <c r="A9474" s="1" t="s">
        <v>29</v>
      </c>
      <c r="B9474" s="1" t="s">
        <v>11919</v>
      </c>
      <c r="C9474" s="2" t="s">
        <v>11904</v>
      </c>
      <c r="D9474" s="1" t="s">
        <v>19</v>
      </c>
      <c r="E9474" s="3" t="str">
        <f>HYPERLINK("https://fyndiq.se/produkt/7f28a0b893114334/", "2-Pack Samsung A52S Skärmskydd - Härdat Glas 9H - Super kvalitet 3D")</f>
        <v>2-Pack Samsung A52S Skärmskydd - Härdat Glas 9H - Super kvalitet 3D</v>
      </c>
      <c r="F9474" s="1" t="s">
        <v>525</v>
      </c>
      <c r="G9474" s="1" t="s">
        <v>526</v>
      </c>
      <c r="H9474" s="1" t="s">
        <v>527</v>
      </c>
      <c r="I9474" s="1" t="s">
        <v>16</v>
      </c>
      <c r="J9474" s="1" t="s">
        <v>23</v>
      </c>
      <c r="K9474" s="1" t="s">
        <v>16</v>
      </c>
      <c r="L9474" s="1" t="s">
        <v>16</v>
      </c>
      <c r="M9474" s="1" t="s">
        <v>16</v>
      </c>
      <c r="N9474" s="1" t="s">
        <v>16</v>
      </c>
      <c r="O9474" s="1">
        <v>63.2</v>
      </c>
      <c r="P9474" s="1">
        <v>1.0</v>
      </c>
    </row>
    <row r="9475">
      <c r="A9475" s="1" t="s">
        <v>29</v>
      </c>
      <c r="B9475" s="1" t="s">
        <v>11920</v>
      </c>
      <c r="C9475" s="2" t="s">
        <v>11904</v>
      </c>
      <c r="D9475" s="1" t="s">
        <v>19</v>
      </c>
      <c r="E9475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9475" s="1" t="s">
        <v>1481</v>
      </c>
      <c r="G9475" s="1" t="s">
        <v>1482</v>
      </c>
      <c r="H9475" s="1" t="s">
        <v>1483</v>
      </c>
      <c r="I9475" s="1" t="s">
        <v>16</v>
      </c>
      <c r="J9475" s="1" t="s">
        <v>23</v>
      </c>
      <c r="K9475" s="1" t="s">
        <v>16</v>
      </c>
      <c r="L9475" s="1" t="s">
        <v>16</v>
      </c>
      <c r="M9475" s="1" t="s">
        <v>16</v>
      </c>
      <c r="N9475" s="1" t="s">
        <v>16</v>
      </c>
      <c r="O9475" s="1">
        <v>63.2</v>
      </c>
      <c r="P9475" s="1">
        <v>1.0</v>
      </c>
    </row>
    <row r="9476">
      <c r="A9476" s="1" t="s">
        <v>29</v>
      </c>
      <c r="B9476" s="1" t="s">
        <v>11921</v>
      </c>
      <c r="C9476" s="2" t="s">
        <v>11904</v>
      </c>
      <c r="D9476" s="1" t="s">
        <v>19</v>
      </c>
      <c r="E9476" s="3" t="str">
        <f>HYPERLINK("https://fyndiq.se/produkt/2477583187264ece/", "2-Pack Samsung S20 - 9H Härdat Glass - Top Kvalitet")</f>
        <v>2-Pack Samsung S20 - 9H Härdat Glass - Top Kvalitet</v>
      </c>
      <c r="F9476" s="1" t="s">
        <v>124</v>
      </c>
      <c r="G9476" s="1" t="s">
        <v>125</v>
      </c>
      <c r="H9476" s="1" t="s">
        <v>126</v>
      </c>
      <c r="I9476" s="1" t="s">
        <v>16</v>
      </c>
      <c r="J9476" s="1" t="s">
        <v>23</v>
      </c>
      <c r="K9476" s="1" t="s">
        <v>16</v>
      </c>
      <c r="L9476" s="1" t="s">
        <v>16</v>
      </c>
      <c r="M9476" s="1" t="s">
        <v>16</v>
      </c>
      <c r="N9476" s="1" t="s">
        <v>16</v>
      </c>
      <c r="O9476" s="1">
        <v>71.2</v>
      </c>
      <c r="P9476" s="1">
        <v>1.0</v>
      </c>
    </row>
    <row r="9477">
      <c r="A9477" s="1" t="s">
        <v>29</v>
      </c>
      <c r="B9477" s="1" t="s">
        <v>11922</v>
      </c>
      <c r="C9477" s="2" t="s">
        <v>11904</v>
      </c>
      <c r="D9477" s="1" t="s">
        <v>19</v>
      </c>
      <c r="E947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477" s="1" t="s">
        <v>977</v>
      </c>
      <c r="G9477" s="1" t="s">
        <v>978</v>
      </c>
      <c r="H9477" s="1" t="s">
        <v>979</v>
      </c>
      <c r="I9477" s="1" t="s">
        <v>16</v>
      </c>
      <c r="J9477" s="1" t="s">
        <v>23</v>
      </c>
      <c r="K9477" s="1" t="s">
        <v>16</v>
      </c>
      <c r="L9477" s="1" t="s">
        <v>16</v>
      </c>
      <c r="M9477" s="1" t="s">
        <v>16</v>
      </c>
      <c r="N9477" s="1" t="s">
        <v>16</v>
      </c>
      <c r="O9477" s="1">
        <v>63.2</v>
      </c>
      <c r="P9477" s="1">
        <v>1.0</v>
      </c>
    </row>
    <row r="9478">
      <c r="A9478" s="1" t="s">
        <v>29</v>
      </c>
      <c r="B9478" s="1" t="s">
        <v>11923</v>
      </c>
      <c r="C9478" s="2" t="s">
        <v>11904</v>
      </c>
      <c r="D9478" s="1" t="s">
        <v>19</v>
      </c>
      <c r="E947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9478" s="1" t="s">
        <v>968</v>
      </c>
      <c r="G9478" s="1" t="s">
        <v>969</v>
      </c>
      <c r="H9478" s="1" t="s">
        <v>970</v>
      </c>
      <c r="I9478" s="1" t="s">
        <v>16</v>
      </c>
      <c r="J9478" s="1" t="s">
        <v>23</v>
      </c>
      <c r="K9478" s="1" t="s">
        <v>16</v>
      </c>
      <c r="L9478" s="1" t="s">
        <v>16</v>
      </c>
      <c r="M9478" s="1" t="s">
        <v>16</v>
      </c>
      <c r="N9478" s="1" t="s">
        <v>16</v>
      </c>
      <c r="O9478" s="1">
        <v>71.2</v>
      </c>
      <c r="P9478" s="1">
        <v>1.0</v>
      </c>
    </row>
    <row r="9479">
      <c r="A9479" s="1" t="s">
        <v>29</v>
      </c>
      <c r="B9479" s="1" t="s">
        <v>11924</v>
      </c>
      <c r="C9479" s="2" t="s">
        <v>11904</v>
      </c>
      <c r="D9479" s="1" t="s">
        <v>19</v>
      </c>
      <c r="E9479" s="3" t="str">
        <f>HYPERLINK("https://fyndiq.se/produkt/c5eff753eef544a3/", "2-Pack Samsung A05S Skärmskydd - Härdat Glas 9H - Super kvalitet 3D")</f>
        <v>2-Pack Samsung A05S Skärmskydd - Härdat Glas 9H - Super kvalitet 3D</v>
      </c>
      <c r="F9479" s="1" t="s">
        <v>768</v>
      </c>
      <c r="G9479" s="1" t="s">
        <v>769</v>
      </c>
      <c r="H9479" s="1" t="s">
        <v>770</v>
      </c>
      <c r="I9479" s="1" t="s">
        <v>16</v>
      </c>
      <c r="J9479" s="1" t="s">
        <v>23</v>
      </c>
      <c r="K9479" s="1" t="s">
        <v>16</v>
      </c>
      <c r="L9479" s="1" t="s">
        <v>16</v>
      </c>
      <c r="M9479" s="1" t="s">
        <v>16</v>
      </c>
      <c r="N9479" s="1" t="s">
        <v>16</v>
      </c>
      <c r="O9479" s="1">
        <v>63.2</v>
      </c>
      <c r="P9479" s="1">
        <v>1.0</v>
      </c>
    </row>
    <row r="9480">
      <c r="A9480" s="1" t="s">
        <v>29</v>
      </c>
      <c r="B9480" s="1" t="s">
        <v>11925</v>
      </c>
      <c r="C9480" s="2" t="s">
        <v>11904</v>
      </c>
      <c r="D9480" s="1" t="s">
        <v>19</v>
      </c>
      <c r="E9480" s="3" t="str">
        <f>HYPERLINK("https://fyndiq.se/produkt/a00b62acc6644fd2/", "2-Pack Samsung Galaxy S10 - Härdat glas 9H – Super kvalitet 3D")</f>
        <v>2-Pack Samsung Galaxy S10 - Härdat glas 9H – Super kvalitet 3D</v>
      </c>
      <c r="F9480" s="1" t="s">
        <v>1291</v>
      </c>
      <c r="G9480" s="1" t="s">
        <v>1292</v>
      </c>
      <c r="H9480" s="1" t="s">
        <v>1293</v>
      </c>
      <c r="I9480" s="1" t="s">
        <v>16</v>
      </c>
      <c r="J9480" s="1" t="s">
        <v>23</v>
      </c>
      <c r="K9480" s="1" t="s">
        <v>16</v>
      </c>
      <c r="L9480" s="1" t="s">
        <v>16</v>
      </c>
      <c r="M9480" s="1" t="s">
        <v>16</v>
      </c>
      <c r="N9480" s="1" t="s">
        <v>16</v>
      </c>
      <c r="O9480" s="1">
        <v>63.2</v>
      </c>
      <c r="P9480" s="1">
        <v>1.0</v>
      </c>
    </row>
    <row r="9481">
      <c r="A9481" s="1" t="s">
        <v>29</v>
      </c>
      <c r="B9481" s="1" t="s">
        <v>11926</v>
      </c>
      <c r="C9481" s="2" t="s">
        <v>11904</v>
      </c>
      <c r="D9481" s="1" t="s">
        <v>19</v>
      </c>
      <c r="E948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9481" s="1" t="s">
        <v>204</v>
      </c>
      <c r="G9481" s="1" t="s">
        <v>205</v>
      </c>
      <c r="H9481" s="1" t="s">
        <v>206</v>
      </c>
      <c r="I9481" s="1" t="s">
        <v>16</v>
      </c>
      <c r="J9481" s="1" t="s">
        <v>23</v>
      </c>
      <c r="K9481" s="1" t="s">
        <v>16</v>
      </c>
      <c r="L9481" s="1" t="s">
        <v>16</v>
      </c>
      <c r="M9481" s="1" t="s">
        <v>16</v>
      </c>
      <c r="N9481" s="1" t="s">
        <v>16</v>
      </c>
      <c r="O9481" s="1">
        <v>71.2</v>
      </c>
      <c r="P9481" s="1">
        <v>1.0</v>
      </c>
    </row>
    <row r="9482">
      <c r="A9482" s="1" t="s">
        <v>29</v>
      </c>
      <c r="B9482" s="1" t="s">
        <v>11927</v>
      </c>
      <c r="C9482" s="2" t="s">
        <v>11904</v>
      </c>
      <c r="D9482" s="1" t="s">
        <v>19</v>
      </c>
      <c r="E9482" s="3" t="str">
        <f>HYPERLINK("https://fyndiq.se/produkt/6d0ca2ccefe84260/", "iPhone 14 - 9H Härdat Glass - Super kvalitet 3D Skärmskydd")</f>
        <v>iPhone 14 - 9H Härdat Glass - Super kvalitet 3D Skärmskydd</v>
      </c>
      <c r="F9482" s="1" t="s">
        <v>7987</v>
      </c>
      <c r="G9482" s="1" t="s">
        <v>7988</v>
      </c>
      <c r="H9482" s="1" t="s">
        <v>7989</v>
      </c>
      <c r="I9482" s="1" t="s">
        <v>16</v>
      </c>
      <c r="J9482" s="1" t="s">
        <v>23</v>
      </c>
      <c r="K9482" s="1" t="s">
        <v>16</v>
      </c>
      <c r="L9482" s="1" t="s">
        <v>16</v>
      </c>
      <c r="M9482" s="1" t="s">
        <v>16</v>
      </c>
      <c r="N9482" s="1" t="s">
        <v>16</v>
      </c>
      <c r="O9482" s="1">
        <v>39.2</v>
      </c>
      <c r="P9482" s="1">
        <v>1.0</v>
      </c>
    </row>
    <row r="9483">
      <c r="A9483" s="1" t="s">
        <v>29</v>
      </c>
      <c r="B9483" s="1" t="s">
        <v>11928</v>
      </c>
      <c r="C9483" s="2" t="s">
        <v>11904</v>
      </c>
      <c r="D9483" s="1" t="s">
        <v>19</v>
      </c>
      <c r="E9483" s="3" t="str">
        <f>HYPERLINK("https://fyndiq.se/produkt/6ae5aff483564a84/", "2-Pack Apple Watch 40mm – Härdat glas 9H – Super kvalitet 3D")</f>
        <v>2-Pack Apple Watch 40mm – Härdat glas 9H – Super kvalitet 3D</v>
      </c>
      <c r="F9483" s="1" t="s">
        <v>1418</v>
      </c>
      <c r="G9483" s="1" t="s">
        <v>1419</v>
      </c>
      <c r="H9483" s="1" t="s">
        <v>1420</v>
      </c>
      <c r="I9483" s="1" t="s">
        <v>16</v>
      </c>
      <c r="J9483" s="1" t="s">
        <v>23</v>
      </c>
      <c r="K9483" s="1" t="s">
        <v>16</v>
      </c>
      <c r="L9483" s="1" t="s">
        <v>16</v>
      </c>
      <c r="M9483" s="1" t="s">
        <v>16</v>
      </c>
      <c r="N9483" s="1" t="s">
        <v>16</v>
      </c>
      <c r="O9483" s="1">
        <v>55.2</v>
      </c>
      <c r="P9483" s="1">
        <v>1.0</v>
      </c>
    </row>
    <row r="9484">
      <c r="A9484" s="1" t="s">
        <v>29</v>
      </c>
      <c r="B9484" s="1" t="s">
        <v>11929</v>
      </c>
      <c r="C9484" s="2" t="s">
        <v>11904</v>
      </c>
      <c r="D9484" s="1" t="s">
        <v>19</v>
      </c>
      <c r="E9484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9484" s="1" t="s">
        <v>5279</v>
      </c>
      <c r="G9484" s="1" t="s">
        <v>5280</v>
      </c>
      <c r="H9484" s="1" t="s">
        <v>5281</v>
      </c>
      <c r="I9484" s="1" t="s">
        <v>16</v>
      </c>
      <c r="J9484" s="1" t="s">
        <v>23</v>
      </c>
      <c r="K9484" s="1" t="s">
        <v>16</v>
      </c>
      <c r="L9484" s="1" t="s">
        <v>16</v>
      </c>
      <c r="M9484" s="1" t="s">
        <v>16</v>
      </c>
      <c r="N9484" s="1" t="s">
        <v>16</v>
      </c>
      <c r="O9484" s="1">
        <v>71.2</v>
      </c>
      <c r="P9484" s="1">
        <v>1.0</v>
      </c>
    </row>
    <row r="9485">
      <c r="A9485" s="1" t="s">
        <v>29</v>
      </c>
      <c r="B9485" s="1" t="s">
        <v>11930</v>
      </c>
      <c r="C9485" s="2" t="s">
        <v>11904</v>
      </c>
      <c r="D9485" s="1" t="s">
        <v>19</v>
      </c>
      <c r="E9485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485" s="1" t="s">
        <v>813</v>
      </c>
      <c r="G9485" s="1" t="s">
        <v>814</v>
      </c>
      <c r="H9485" s="1" t="s">
        <v>815</v>
      </c>
      <c r="I9485" s="1" t="s">
        <v>16</v>
      </c>
      <c r="J9485" s="1" t="s">
        <v>23</v>
      </c>
      <c r="K9485" s="1" t="s">
        <v>16</v>
      </c>
      <c r="L9485" s="1" t="s">
        <v>16</v>
      </c>
      <c r="M9485" s="1" t="s">
        <v>16</v>
      </c>
      <c r="N9485" s="1" t="s">
        <v>16</v>
      </c>
      <c r="O9485" s="1">
        <v>63.2</v>
      </c>
      <c r="P9485" s="1">
        <v>1.0</v>
      </c>
    </row>
    <row r="9486">
      <c r="A9486" s="1" t="s">
        <v>29</v>
      </c>
      <c r="B9486" s="1" t="s">
        <v>11931</v>
      </c>
      <c r="C9486" s="2" t="s">
        <v>11904</v>
      </c>
      <c r="D9486" s="1" t="s">
        <v>19</v>
      </c>
      <c r="E9486" s="3" t="str">
        <f>HYPERLINK("https://fyndiq.se/produkt/ffd808ba7c174af8/", "2-Pack Samsung S22 Skärmskydd &amp; 1-Pack linsskydd -Härdat Glas 9H")</f>
        <v>2-Pack Samsung S22 Skärmskydd &amp; 1-Pack linsskydd -Härdat Glas 9H</v>
      </c>
      <c r="F9486" s="1" t="s">
        <v>179</v>
      </c>
      <c r="G9486" s="1" t="s">
        <v>180</v>
      </c>
      <c r="H9486" s="1" t="s">
        <v>181</v>
      </c>
      <c r="I9486" s="1" t="s">
        <v>16</v>
      </c>
      <c r="J9486" s="1" t="s">
        <v>23</v>
      </c>
      <c r="K9486" s="1" t="s">
        <v>16</v>
      </c>
      <c r="L9486" s="1" t="s">
        <v>16</v>
      </c>
      <c r="M9486" s="1" t="s">
        <v>16</v>
      </c>
      <c r="N9486" s="1" t="s">
        <v>16</v>
      </c>
      <c r="O9486" s="1">
        <v>71.2</v>
      </c>
      <c r="P9486" s="1">
        <v>1.0</v>
      </c>
    </row>
    <row r="9487">
      <c r="A9487" s="1" t="s">
        <v>29</v>
      </c>
      <c r="B9487" s="1" t="s">
        <v>11932</v>
      </c>
      <c r="C9487" s="2" t="s">
        <v>11904</v>
      </c>
      <c r="D9487" s="1" t="s">
        <v>19</v>
      </c>
      <c r="E9487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487" s="1" t="s">
        <v>26</v>
      </c>
      <c r="G9487" s="1" t="s">
        <v>27</v>
      </c>
      <c r="H9487" s="1" t="s">
        <v>28</v>
      </c>
      <c r="I9487" s="1" t="s">
        <v>16</v>
      </c>
      <c r="J9487" s="1" t="s">
        <v>23</v>
      </c>
      <c r="K9487" s="1" t="s">
        <v>16</v>
      </c>
      <c r="L9487" s="1" t="s">
        <v>16</v>
      </c>
      <c r="M9487" s="1" t="s">
        <v>16</v>
      </c>
      <c r="N9487" s="1" t="s">
        <v>16</v>
      </c>
      <c r="O9487" s="1">
        <v>71.2</v>
      </c>
      <c r="P9487" s="1">
        <v>1.0</v>
      </c>
    </row>
    <row r="9488">
      <c r="A9488" s="1" t="s">
        <v>29</v>
      </c>
      <c r="B9488" s="1" t="s">
        <v>11933</v>
      </c>
      <c r="C9488" s="2" t="s">
        <v>11904</v>
      </c>
      <c r="D9488" s="1" t="s">
        <v>19</v>
      </c>
      <c r="E9488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9488" s="1" t="s">
        <v>2836</v>
      </c>
      <c r="G9488" s="1" t="s">
        <v>2837</v>
      </c>
      <c r="H9488" s="1" t="s">
        <v>2838</v>
      </c>
      <c r="I9488" s="1" t="s">
        <v>16</v>
      </c>
      <c r="J9488" s="1" t="s">
        <v>23</v>
      </c>
      <c r="K9488" s="1" t="s">
        <v>16</v>
      </c>
      <c r="L9488" s="1" t="s">
        <v>16</v>
      </c>
      <c r="M9488" s="1" t="s">
        <v>16</v>
      </c>
      <c r="N9488" s="1" t="s">
        <v>16</v>
      </c>
      <c r="O9488" s="1">
        <v>63.2</v>
      </c>
      <c r="P9488" s="1">
        <v>1.0</v>
      </c>
    </row>
    <row r="9489">
      <c r="A9489" s="1" t="s">
        <v>29</v>
      </c>
      <c r="B9489" s="1" t="s">
        <v>11934</v>
      </c>
      <c r="C9489" s="2" t="s">
        <v>11904</v>
      </c>
      <c r="D9489" s="1" t="s">
        <v>19</v>
      </c>
      <c r="E9489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489" s="1" t="s">
        <v>51</v>
      </c>
      <c r="G9489" s="1" t="s">
        <v>52</v>
      </c>
      <c r="H9489" s="1" t="s">
        <v>53</v>
      </c>
      <c r="I9489" s="1" t="s">
        <v>16</v>
      </c>
      <c r="J9489" s="1" t="s">
        <v>23</v>
      </c>
      <c r="K9489" s="1" t="s">
        <v>16</v>
      </c>
      <c r="L9489" s="1" t="s">
        <v>16</v>
      </c>
      <c r="M9489" s="1" t="s">
        <v>16</v>
      </c>
      <c r="N9489" s="1" t="s">
        <v>16</v>
      </c>
      <c r="O9489" s="1">
        <v>87.2</v>
      </c>
      <c r="P9489" s="1">
        <v>1.0</v>
      </c>
    </row>
    <row r="9490">
      <c r="A9490" s="1" t="s">
        <v>29</v>
      </c>
      <c r="B9490" s="1" t="s">
        <v>11935</v>
      </c>
      <c r="C9490" s="2" t="s">
        <v>11904</v>
      </c>
      <c r="D9490" s="1" t="s">
        <v>19</v>
      </c>
      <c r="E949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9490" s="1" t="s">
        <v>128</v>
      </c>
      <c r="G9490" s="1" t="s">
        <v>129</v>
      </c>
      <c r="H9490" s="1" t="s">
        <v>130</v>
      </c>
      <c r="I9490" s="1" t="s">
        <v>16</v>
      </c>
      <c r="J9490" s="1" t="s">
        <v>23</v>
      </c>
      <c r="K9490" s="1" t="s">
        <v>16</v>
      </c>
      <c r="L9490" s="1" t="s">
        <v>16</v>
      </c>
      <c r="M9490" s="1" t="s">
        <v>16</v>
      </c>
      <c r="N9490" s="1" t="s">
        <v>16</v>
      </c>
      <c r="O9490" s="1">
        <v>95.2</v>
      </c>
      <c r="P9490" s="1">
        <v>1.0</v>
      </c>
    </row>
    <row r="9491">
      <c r="A9491" s="1" t="s">
        <v>29</v>
      </c>
      <c r="B9491" s="1" t="s">
        <v>11936</v>
      </c>
      <c r="C9491" s="2" t="s">
        <v>11904</v>
      </c>
      <c r="D9491" s="1" t="s">
        <v>19</v>
      </c>
      <c r="E9491" s="3" t="str">
        <f>HYPERLINK("https://fyndiq.se/produkt/7f14e739962c4877/", "Skärmskydd Huawei P30, 3D härdat glas, bubbelfri, hög kvalitet.")</f>
        <v>Skärmskydd Huawei P30, 3D härdat glas, bubbelfri, hög kvalitet.</v>
      </c>
      <c r="F9491" s="1" t="s">
        <v>3346</v>
      </c>
      <c r="G9491" s="1" t="s">
        <v>3347</v>
      </c>
      <c r="H9491" s="1" t="s">
        <v>3348</v>
      </c>
      <c r="I9491" s="1" t="s">
        <v>16</v>
      </c>
      <c r="J9491" s="1" t="s">
        <v>23</v>
      </c>
      <c r="K9491" s="1" t="s">
        <v>16</v>
      </c>
      <c r="L9491" s="1" t="s">
        <v>16</v>
      </c>
      <c r="M9491" s="1" t="s">
        <v>16</v>
      </c>
      <c r="N9491" s="1" t="s">
        <v>16</v>
      </c>
      <c r="O9491" s="1">
        <v>55.2</v>
      </c>
      <c r="P9491" s="1">
        <v>1.0</v>
      </c>
    </row>
    <row r="9492">
      <c r="A9492" s="1" t="s">
        <v>29</v>
      </c>
      <c r="B9492" s="1" t="s">
        <v>11937</v>
      </c>
      <c r="C9492" s="2" t="s">
        <v>11904</v>
      </c>
      <c r="D9492" s="1" t="s">
        <v>19</v>
      </c>
      <c r="E9492" s="3" t="str">
        <f>HYPERLINK("https://fyndiq.se/produkt/13e76851ca504320/", "2-Pack Samsung Galaxy S22 Ultra - Härdat glas 9H - Top kvalitet")</f>
        <v>2-Pack Samsung Galaxy S22 Ultra - Härdat glas 9H - Top kvalitet</v>
      </c>
      <c r="F9492" s="1" t="s">
        <v>140</v>
      </c>
      <c r="G9492" s="1" t="s">
        <v>141</v>
      </c>
      <c r="H9492" s="1" t="s">
        <v>142</v>
      </c>
      <c r="I9492" s="1" t="s">
        <v>16</v>
      </c>
      <c r="J9492" s="1" t="s">
        <v>23</v>
      </c>
      <c r="K9492" s="1" t="s">
        <v>16</v>
      </c>
      <c r="L9492" s="1" t="s">
        <v>16</v>
      </c>
      <c r="M9492" s="1" t="s">
        <v>16</v>
      </c>
      <c r="N9492" s="1" t="s">
        <v>16</v>
      </c>
      <c r="O9492" s="1">
        <v>63.2</v>
      </c>
      <c r="P9492" s="1">
        <v>1.0</v>
      </c>
    </row>
    <row r="9493">
      <c r="A9493" s="1" t="s">
        <v>29</v>
      </c>
      <c r="B9493" s="1" t="s">
        <v>11938</v>
      </c>
      <c r="C9493" s="2" t="s">
        <v>11904</v>
      </c>
      <c r="D9493" s="1" t="s">
        <v>19</v>
      </c>
      <c r="E9493" s="3" t="str">
        <f>HYPERLINK("https://fyndiq.se/produkt/7c1ea261f3264082/", "skärmskydd Iphone 11 Pro Max / XS Max, härdat glas hög kvalitet")</f>
        <v>skärmskydd Iphone 11 Pro Max / XS Max, härdat glas hög kvalitet</v>
      </c>
      <c r="F9493" s="1" t="s">
        <v>1867</v>
      </c>
      <c r="G9493" s="1" t="s">
        <v>1868</v>
      </c>
      <c r="H9493" s="1" t="s">
        <v>1869</v>
      </c>
      <c r="I9493" s="1" t="s">
        <v>16</v>
      </c>
      <c r="J9493" s="1" t="s">
        <v>23</v>
      </c>
      <c r="K9493" s="1" t="s">
        <v>16</v>
      </c>
      <c r="L9493" s="1" t="s">
        <v>16</v>
      </c>
      <c r="M9493" s="1" t="s">
        <v>16</v>
      </c>
      <c r="N9493" s="1" t="s">
        <v>16</v>
      </c>
      <c r="O9493" s="1">
        <v>39.2</v>
      </c>
      <c r="P9493" s="1">
        <v>1.0</v>
      </c>
    </row>
    <row r="9494">
      <c r="A9494" s="1" t="s">
        <v>29</v>
      </c>
      <c r="B9494" s="1" t="s">
        <v>11939</v>
      </c>
      <c r="C9494" s="2" t="s">
        <v>11904</v>
      </c>
      <c r="D9494" s="1" t="s">
        <v>19</v>
      </c>
      <c r="E9494" s="3" t="str">
        <f>HYPERLINK("https://fyndiq.se/produkt/406117b60bf241a0/", "2-Pack Samsung Galaxy S9 - Härdat glas 9H - Super kvalitet 3D")</f>
        <v>2-Pack Samsung Galaxy S9 - Härdat glas 9H - Super kvalitet 3D</v>
      </c>
      <c r="F9494" s="1" t="s">
        <v>228</v>
      </c>
      <c r="G9494" s="1" t="s">
        <v>229</v>
      </c>
      <c r="H9494" s="1" t="s">
        <v>230</v>
      </c>
      <c r="I9494" s="1" t="s">
        <v>16</v>
      </c>
      <c r="J9494" s="1" t="s">
        <v>23</v>
      </c>
      <c r="K9494" s="1" t="s">
        <v>16</v>
      </c>
      <c r="L9494" s="1" t="s">
        <v>16</v>
      </c>
      <c r="M9494" s="1" t="s">
        <v>16</v>
      </c>
      <c r="N9494" s="1" t="s">
        <v>16</v>
      </c>
      <c r="O9494" s="1">
        <v>63.2</v>
      </c>
      <c r="P9494" s="1">
        <v>1.0</v>
      </c>
    </row>
    <row r="9495">
      <c r="A9495" s="1" t="s">
        <v>29</v>
      </c>
      <c r="B9495" s="1" t="s">
        <v>11940</v>
      </c>
      <c r="C9495" s="2" t="s">
        <v>11904</v>
      </c>
      <c r="D9495" s="1" t="s">
        <v>19</v>
      </c>
      <c r="E9495" s="3" t="str">
        <f>HYPERLINK("https://fyndiq.se/produkt/22b35be900644ece/", "1-Pack Samsung A55 Skärmskydd i Härdat Glas")</f>
        <v>1-Pack Samsung A55 Skärmskydd i Härdat Glas</v>
      </c>
      <c r="F9495" s="1" t="s">
        <v>120</v>
      </c>
      <c r="G9495" s="1" t="s">
        <v>121</v>
      </c>
      <c r="H9495" s="1" t="s">
        <v>122</v>
      </c>
      <c r="I9495" s="1" t="s">
        <v>16</v>
      </c>
      <c r="J9495" s="1" t="s">
        <v>23</v>
      </c>
      <c r="K9495" s="1" t="s">
        <v>16</v>
      </c>
      <c r="L9495" s="1" t="s">
        <v>16</v>
      </c>
      <c r="M9495" s="1" t="s">
        <v>16</v>
      </c>
      <c r="N9495" s="1" t="s">
        <v>16</v>
      </c>
      <c r="O9495" s="1">
        <v>55.2</v>
      </c>
      <c r="P9495" s="1">
        <v>1.0</v>
      </c>
    </row>
    <row r="9496">
      <c r="A9496" s="1" t="s">
        <v>29</v>
      </c>
      <c r="B9496" s="1" t="s">
        <v>11941</v>
      </c>
      <c r="C9496" s="2" t="s">
        <v>11904</v>
      </c>
      <c r="D9496" s="1" t="s">
        <v>19</v>
      </c>
      <c r="E9496" s="3" t="str">
        <f>HYPERLINK("https://fyndiq.se/produkt/3055d464b8db4265/", "Apple Watch 44mm -Härdat glas 9H – Super kvalitet 3D Skärmskydd")</f>
        <v>Apple Watch 44mm -Härdat glas 9H – Super kvalitet 3D Skärmskydd</v>
      </c>
      <c r="F9496" s="1" t="s">
        <v>5998</v>
      </c>
      <c r="G9496" s="1" t="s">
        <v>5999</v>
      </c>
      <c r="H9496" s="1" t="s">
        <v>6000</v>
      </c>
      <c r="I9496" s="1" t="s">
        <v>16</v>
      </c>
      <c r="J9496" s="1" t="s">
        <v>23</v>
      </c>
      <c r="K9496" s="1" t="s">
        <v>16</v>
      </c>
      <c r="L9496" s="1" t="s">
        <v>16</v>
      </c>
      <c r="M9496" s="1" t="s">
        <v>16</v>
      </c>
      <c r="N9496" s="1" t="s">
        <v>16</v>
      </c>
      <c r="O9496" s="1">
        <v>47.2</v>
      </c>
      <c r="P9496" s="1">
        <v>1.0</v>
      </c>
    </row>
    <row r="9497">
      <c r="A9497" s="1" t="s">
        <v>29</v>
      </c>
      <c r="B9497" s="1" t="s">
        <v>11942</v>
      </c>
      <c r="C9497" s="2" t="s">
        <v>11904</v>
      </c>
      <c r="D9497" s="1" t="s">
        <v>19</v>
      </c>
      <c r="E9497" s="3" t="str">
        <f>HYPERLINK("https://fyndiq.se/produkt/432d784756a84eff/", "2-Pack Samsung Galaxy S20FE - Härdat Glas-9H -Super kvalitet 3D")</f>
        <v>2-Pack Samsung Galaxy S20FE - Härdat Glas-9H -Super kvalitet 3D</v>
      </c>
      <c r="F9497" s="1" t="s">
        <v>1078</v>
      </c>
      <c r="G9497" s="1" t="s">
        <v>1079</v>
      </c>
      <c r="H9497" s="1" t="s">
        <v>1080</v>
      </c>
      <c r="I9497" s="1" t="s">
        <v>16</v>
      </c>
      <c r="J9497" s="1" t="s">
        <v>23</v>
      </c>
      <c r="K9497" s="1" t="s">
        <v>16</v>
      </c>
      <c r="L9497" s="1" t="s">
        <v>16</v>
      </c>
      <c r="M9497" s="1" t="s">
        <v>16</v>
      </c>
      <c r="N9497" s="1" t="s">
        <v>16</v>
      </c>
      <c r="O9497" s="1">
        <v>63.2</v>
      </c>
      <c r="P9497" s="1">
        <v>2.0</v>
      </c>
    </row>
    <row r="9498">
      <c r="A9498" s="1" t="s">
        <v>29</v>
      </c>
      <c r="B9498" s="1" t="s">
        <v>11943</v>
      </c>
      <c r="C9498" s="2" t="s">
        <v>11904</v>
      </c>
      <c r="D9498" s="1" t="s">
        <v>19</v>
      </c>
      <c r="E9498" s="3" t="str">
        <f>HYPERLINK("https://fyndiq.se/produkt/87e8c2a54c4a469b/", "2-Pack Samsung Galaxy A53 5G - Härdat glas 9H - Super kvalitet")</f>
        <v>2-Pack Samsung Galaxy A53 5G - Härdat glas 9H - Super kvalitet</v>
      </c>
      <c r="F9498" s="1" t="s">
        <v>1320</v>
      </c>
      <c r="G9498" s="1" t="s">
        <v>1321</v>
      </c>
      <c r="H9498" s="1" t="s">
        <v>1322</v>
      </c>
      <c r="I9498" s="1" t="s">
        <v>16</v>
      </c>
      <c r="J9498" s="1" t="s">
        <v>23</v>
      </c>
      <c r="K9498" s="1" t="s">
        <v>16</v>
      </c>
      <c r="L9498" s="1" t="s">
        <v>16</v>
      </c>
      <c r="M9498" s="1" t="s">
        <v>16</v>
      </c>
      <c r="N9498" s="1" t="s">
        <v>16</v>
      </c>
      <c r="O9498" s="1">
        <v>63.2</v>
      </c>
      <c r="P9498" s="1">
        <v>1.0</v>
      </c>
    </row>
    <row r="9499">
      <c r="A9499" s="1" t="s">
        <v>29</v>
      </c>
      <c r="B9499" s="1" t="s">
        <v>11944</v>
      </c>
      <c r="C9499" s="2" t="s">
        <v>11904</v>
      </c>
      <c r="D9499" s="1" t="s">
        <v>19</v>
      </c>
      <c r="E949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499" s="1" t="s">
        <v>103</v>
      </c>
      <c r="G9499" s="1" t="s">
        <v>104</v>
      </c>
      <c r="H9499" s="1" t="s">
        <v>105</v>
      </c>
      <c r="I9499" s="1" t="s">
        <v>16</v>
      </c>
      <c r="J9499" s="1" t="s">
        <v>23</v>
      </c>
      <c r="K9499" s="1" t="s">
        <v>16</v>
      </c>
      <c r="L9499" s="1" t="s">
        <v>16</v>
      </c>
      <c r="M9499" s="1" t="s">
        <v>16</v>
      </c>
      <c r="N9499" s="1" t="s">
        <v>16</v>
      </c>
      <c r="O9499" s="1">
        <v>63.2</v>
      </c>
      <c r="P9499" s="1">
        <v>1.0</v>
      </c>
    </row>
    <row r="9500">
      <c r="A9500" s="1" t="s">
        <v>29</v>
      </c>
      <c r="B9500" s="1" t="s">
        <v>11945</v>
      </c>
      <c r="C9500" s="2" t="s">
        <v>11904</v>
      </c>
      <c r="D9500" s="1" t="s">
        <v>19</v>
      </c>
      <c r="E9500" s="3" t="str">
        <f>HYPERLINK("https://fyndiq.se/produkt/67afb534781a4066/", "2-Pack Samsung Galaxy S9 Plus - Härdat glas- 9HSuper kvalitet 3D")</f>
        <v>2-Pack Samsung Galaxy S9 Plus - Härdat glas- 9HSuper kvalitet 3D</v>
      </c>
      <c r="F9500" s="1" t="s">
        <v>3929</v>
      </c>
      <c r="G9500" s="1" t="s">
        <v>3930</v>
      </c>
      <c r="H9500" s="1" t="s">
        <v>3931</v>
      </c>
      <c r="I9500" s="1" t="s">
        <v>16</v>
      </c>
      <c r="J9500" s="1" t="s">
        <v>23</v>
      </c>
      <c r="K9500" s="1" t="s">
        <v>16</v>
      </c>
      <c r="L9500" s="1" t="s">
        <v>16</v>
      </c>
      <c r="M9500" s="1" t="s">
        <v>16</v>
      </c>
      <c r="N9500" s="1" t="s">
        <v>16</v>
      </c>
      <c r="O9500" s="1">
        <v>63.2</v>
      </c>
      <c r="P9500" s="1">
        <v>1.0</v>
      </c>
    </row>
    <row r="9501">
      <c r="A9501" s="1" t="s">
        <v>29</v>
      </c>
      <c r="B9501" s="1" t="s">
        <v>11946</v>
      </c>
      <c r="C9501" s="2" t="s">
        <v>11904</v>
      </c>
      <c r="D9501" s="1" t="s">
        <v>19</v>
      </c>
      <c r="E950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501" s="1" t="s">
        <v>103</v>
      </c>
      <c r="G9501" s="1" t="s">
        <v>104</v>
      </c>
      <c r="H9501" s="1" t="s">
        <v>105</v>
      </c>
      <c r="I9501" s="1" t="s">
        <v>16</v>
      </c>
      <c r="J9501" s="1" t="s">
        <v>23</v>
      </c>
      <c r="K9501" s="1" t="s">
        <v>16</v>
      </c>
      <c r="L9501" s="1" t="s">
        <v>16</v>
      </c>
      <c r="M9501" s="1" t="s">
        <v>16</v>
      </c>
      <c r="N9501" s="1" t="s">
        <v>16</v>
      </c>
      <c r="O9501" s="1">
        <v>63.2</v>
      </c>
      <c r="P9501" s="1">
        <v>1.0</v>
      </c>
    </row>
    <row r="9502">
      <c r="A9502" s="1" t="s">
        <v>29</v>
      </c>
      <c r="B9502" s="1" t="s">
        <v>11947</v>
      </c>
      <c r="C9502" s="2" t="s">
        <v>11904</v>
      </c>
      <c r="D9502" s="1" t="s">
        <v>19</v>
      </c>
      <c r="E9502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9502" s="1" t="s">
        <v>508</v>
      </c>
      <c r="G9502" s="1" t="s">
        <v>509</v>
      </c>
      <c r="H9502" s="1" t="s">
        <v>510</v>
      </c>
      <c r="I9502" s="1" t="s">
        <v>16</v>
      </c>
      <c r="J9502" s="1" t="s">
        <v>23</v>
      </c>
      <c r="K9502" s="1" t="s">
        <v>16</v>
      </c>
      <c r="L9502" s="1" t="s">
        <v>16</v>
      </c>
      <c r="M9502" s="1" t="s">
        <v>16</v>
      </c>
      <c r="N9502" s="1" t="s">
        <v>16</v>
      </c>
      <c r="O9502" s="1">
        <v>63.2</v>
      </c>
      <c r="P9502" s="1">
        <v>1.0</v>
      </c>
    </row>
    <row r="9503">
      <c r="A9503" s="1" t="s">
        <v>29</v>
      </c>
      <c r="B9503" s="1" t="s">
        <v>11948</v>
      </c>
      <c r="C9503" s="2" t="s">
        <v>11904</v>
      </c>
      <c r="D9503" s="1" t="s">
        <v>19</v>
      </c>
      <c r="E950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503" s="1" t="s">
        <v>2858</v>
      </c>
      <c r="G9503" s="1" t="s">
        <v>2859</v>
      </c>
      <c r="H9503" s="1" t="s">
        <v>2860</v>
      </c>
      <c r="I9503" s="1" t="s">
        <v>16</v>
      </c>
      <c r="J9503" s="1" t="s">
        <v>23</v>
      </c>
      <c r="K9503" s="1" t="s">
        <v>16</v>
      </c>
      <c r="L9503" s="1" t="s">
        <v>16</v>
      </c>
      <c r="M9503" s="1" t="s">
        <v>16</v>
      </c>
      <c r="N9503" s="1" t="s">
        <v>16</v>
      </c>
      <c r="O9503" s="1">
        <v>63.2</v>
      </c>
      <c r="P9503" s="1">
        <v>1.0</v>
      </c>
    </row>
    <row r="9504">
      <c r="A9504" s="1" t="s">
        <v>29</v>
      </c>
      <c r="B9504" s="1" t="s">
        <v>11949</v>
      </c>
      <c r="C9504" s="2" t="s">
        <v>11904</v>
      </c>
      <c r="D9504" s="1" t="s">
        <v>19</v>
      </c>
      <c r="E9504" s="3" t="str">
        <f>HYPERLINK("https://fyndiq.se/produkt/ea23c3b28bc94993/", "2-Pack Samsung A13 Skärmskydd - Härdat Glas 9H - Super kvalitet 3D")</f>
        <v>2-Pack Samsung A13 Skärmskydd - Härdat Glas 9H - Super kvalitet 3D</v>
      </c>
      <c r="F9504" s="1" t="s">
        <v>2569</v>
      </c>
      <c r="G9504" s="1" t="s">
        <v>2570</v>
      </c>
      <c r="H9504" s="1" t="s">
        <v>2571</v>
      </c>
      <c r="I9504" s="1" t="s">
        <v>16</v>
      </c>
      <c r="J9504" s="1" t="s">
        <v>23</v>
      </c>
      <c r="K9504" s="1" t="s">
        <v>16</v>
      </c>
      <c r="L9504" s="1" t="s">
        <v>16</v>
      </c>
      <c r="M9504" s="1" t="s">
        <v>16</v>
      </c>
      <c r="N9504" s="1" t="s">
        <v>16</v>
      </c>
      <c r="O9504" s="1">
        <v>63.2</v>
      </c>
      <c r="P9504" s="1">
        <v>1.0</v>
      </c>
    </row>
    <row r="9505">
      <c r="A9505" s="1" t="s">
        <v>29</v>
      </c>
      <c r="B9505" s="1" t="s">
        <v>11950</v>
      </c>
      <c r="C9505" s="2" t="s">
        <v>11904</v>
      </c>
      <c r="D9505" s="1" t="s">
        <v>19</v>
      </c>
      <c r="E9505" s="3" t="str">
        <f>HYPERLINK("https://fyndiq.se/produkt/c398466bf0524e85/", "2-Pack Samsung S23 - 9H Härdat Glass - 3D Super Kvalitet Skärmskydd")</f>
        <v>2-Pack Samsung S23 - 9H Härdat Glass - 3D Super Kvalitet Skärmskydd</v>
      </c>
      <c r="F9505" s="1" t="s">
        <v>1365</v>
      </c>
      <c r="G9505" s="1" t="s">
        <v>1366</v>
      </c>
      <c r="H9505" s="1" t="s">
        <v>1367</v>
      </c>
      <c r="I9505" s="1" t="s">
        <v>16</v>
      </c>
      <c r="J9505" s="1" t="s">
        <v>23</v>
      </c>
      <c r="K9505" s="1" t="s">
        <v>16</v>
      </c>
      <c r="L9505" s="1" t="s">
        <v>16</v>
      </c>
      <c r="M9505" s="1" t="s">
        <v>16</v>
      </c>
      <c r="N9505" s="1" t="s">
        <v>16</v>
      </c>
      <c r="O9505" s="1">
        <v>63.2</v>
      </c>
      <c r="P9505" s="1">
        <v>1.0</v>
      </c>
    </row>
    <row r="9506">
      <c r="A9506" s="1" t="s">
        <v>29</v>
      </c>
      <c r="B9506" s="1" t="s">
        <v>11951</v>
      </c>
      <c r="C9506" s="2" t="s">
        <v>11904</v>
      </c>
      <c r="D9506" s="1" t="s">
        <v>19</v>
      </c>
      <c r="E9506" s="3" t="str">
        <f t="shared" ref="E9506:E9507" si="230">HYPERLINK("https://fyndiq.se/produkt/475c886688e549fb/", "2-Pack SAMSUNG S24 ULTRA Skärmskydd - Härdat Glas 9H - Super kvalitet 3D")</f>
        <v>2-Pack SAMSUNG S24 ULTRA Skärmskydd - Härdat Glas 9H - Super kvalitet 3D</v>
      </c>
      <c r="F9506" s="1" t="s">
        <v>26</v>
      </c>
      <c r="G9506" s="1" t="s">
        <v>27</v>
      </c>
      <c r="H9506" s="1" t="s">
        <v>28</v>
      </c>
      <c r="I9506" s="1" t="s">
        <v>16</v>
      </c>
      <c r="J9506" s="1" t="s">
        <v>23</v>
      </c>
      <c r="K9506" s="1" t="s">
        <v>16</v>
      </c>
      <c r="L9506" s="1" t="s">
        <v>16</v>
      </c>
      <c r="M9506" s="1" t="s">
        <v>16</v>
      </c>
      <c r="N9506" s="1" t="s">
        <v>16</v>
      </c>
      <c r="O9506" s="1">
        <v>71.2</v>
      </c>
      <c r="P9506" s="1">
        <v>1.0</v>
      </c>
    </row>
    <row r="9507">
      <c r="A9507" s="1" t="s">
        <v>29</v>
      </c>
      <c r="B9507" s="1" t="s">
        <v>11952</v>
      </c>
      <c r="C9507" s="2" t="s">
        <v>11904</v>
      </c>
      <c r="D9507" s="1" t="s">
        <v>19</v>
      </c>
      <c r="E9507" s="3" t="str">
        <f t="shared" si="230"/>
        <v>2-Pack SAMSUNG S24 ULTRA Skärmskydd - Härdat Glas 9H - Super kvalitet 3D</v>
      </c>
      <c r="F9507" s="1" t="s">
        <v>26</v>
      </c>
      <c r="G9507" s="1" t="s">
        <v>27</v>
      </c>
      <c r="H9507" s="1" t="s">
        <v>28</v>
      </c>
      <c r="I9507" s="1" t="s">
        <v>16</v>
      </c>
      <c r="J9507" s="1" t="s">
        <v>23</v>
      </c>
      <c r="K9507" s="1" t="s">
        <v>16</v>
      </c>
      <c r="L9507" s="1" t="s">
        <v>16</v>
      </c>
      <c r="M9507" s="1" t="s">
        <v>16</v>
      </c>
      <c r="N9507" s="1" t="s">
        <v>16</v>
      </c>
      <c r="O9507" s="1">
        <v>71.2</v>
      </c>
      <c r="P9507" s="1">
        <v>1.0</v>
      </c>
    </row>
    <row r="9508">
      <c r="A9508" s="1" t="s">
        <v>29</v>
      </c>
      <c r="B9508" s="1" t="s">
        <v>11953</v>
      </c>
      <c r="C9508" s="2" t="s">
        <v>11904</v>
      </c>
      <c r="D9508" s="1" t="s">
        <v>19</v>
      </c>
      <c r="E9508" s="3" t="str">
        <f>HYPERLINK("https://fyndiq.se/produkt/4c221907d1254100/", "2-Pack Samsung A14 Skärmskydd - Härdat Glas 9H - Super kvalitet 3D")</f>
        <v>2-Pack Samsung A14 Skärmskydd - Härdat Glas 9H - Super kvalitet 3D</v>
      </c>
      <c r="F9508" s="1" t="s">
        <v>167</v>
      </c>
      <c r="G9508" s="1" t="s">
        <v>168</v>
      </c>
      <c r="H9508" s="1" t="s">
        <v>169</v>
      </c>
      <c r="I9508" s="1" t="s">
        <v>16</v>
      </c>
      <c r="J9508" s="1" t="s">
        <v>23</v>
      </c>
      <c r="K9508" s="1" t="s">
        <v>16</v>
      </c>
      <c r="L9508" s="1" t="s">
        <v>16</v>
      </c>
      <c r="M9508" s="1" t="s">
        <v>16</v>
      </c>
      <c r="N9508" s="1" t="s">
        <v>16</v>
      </c>
      <c r="O9508" s="1">
        <v>63.2</v>
      </c>
      <c r="P9508" s="1">
        <v>1.0</v>
      </c>
    </row>
    <row r="9509">
      <c r="A9509" s="1" t="s">
        <v>29</v>
      </c>
      <c r="B9509" s="1" t="s">
        <v>11954</v>
      </c>
      <c r="C9509" s="2" t="s">
        <v>11904</v>
      </c>
      <c r="D9509" s="1" t="s">
        <v>19</v>
      </c>
      <c r="E9509" s="3" t="str">
        <f t="shared" ref="E9509:E9510" si="231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509" s="1" t="s">
        <v>47</v>
      </c>
      <c r="G9509" s="2" t="s">
        <v>48</v>
      </c>
      <c r="H9509" s="1" t="s">
        <v>49</v>
      </c>
      <c r="I9509" s="1" t="s">
        <v>16</v>
      </c>
      <c r="J9509" s="1" t="s">
        <v>23</v>
      </c>
      <c r="K9509" s="1" t="s">
        <v>16</v>
      </c>
      <c r="L9509" s="1" t="s">
        <v>16</v>
      </c>
      <c r="M9509" s="1" t="s">
        <v>16</v>
      </c>
      <c r="N9509" s="1" t="s">
        <v>16</v>
      </c>
      <c r="O9509" s="1">
        <v>183.2</v>
      </c>
      <c r="P9509" s="1">
        <v>2.0</v>
      </c>
    </row>
    <row r="9510">
      <c r="A9510" s="1" t="s">
        <v>29</v>
      </c>
      <c r="B9510" s="1" t="s">
        <v>11955</v>
      </c>
      <c r="C9510" s="2" t="s">
        <v>11904</v>
      </c>
      <c r="D9510" s="1" t="s">
        <v>19</v>
      </c>
      <c r="E9510" s="3" t="str">
        <f t="shared" si="231"/>
        <v>ASPOR A616 TWS trådlös Bluetooth hörlurar med Lightning kabel - Högkvalitet - Wireless charging - 5.3BT</v>
      </c>
      <c r="F9510" s="1" t="s">
        <v>47</v>
      </c>
      <c r="G9510" s="2" t="s">
        <v>48</v>
      </c>
      <c r="H9510" s="1" t="s">
        <v>49</v>
      </c>
      <c r="I9510" s="1" t="s">
        <v>16</v>
      </c>
      <c r="J9510" s="1" t="s">
        <v>23</v>
      </c>
      <c r="K9510" s="1" t="s">
        <v>16</v>
      </c>
      <c r="L9510" s="1" t="s">
        <v>16</v>
      </c>
      <c r="M9510" s="1" t="s">
        <v>16</v>
      </c>
      <c r="N9510" s="1" t="s">
        <v>16</v>
      </c>
      <c r="O9510" s="1">
        <v>183.2</v>
      </c>
      <c r="P9510" s="1">
        <v>1.0</v>
      </c>
    </row>
    <row r="9511">
      <c r="A9511" s="1" t="s">
        <v>29</v>
      </c>
      <c r="B9511" s="1" t="s">
        <v>11956</v>
      </c>
      <c r="C9511" s="2" t="s">
        <v>11904</v>
      </c>
      <c r="D9511" s="1" t="s">
        <v>19</v>
      </c>
      <c r="E9511" s="3" t="str">
        <f>HYPERLINK("https://fyndiq.se/produkt/6260fb6b96c349fe/", "Samsung S9 plus 3D rundat härdat glasfodral")</f>
        <v>Samsung S9 plus 3D rundat härdat glasfodral</v>
      </c>
      <c r="F9511" s="1" t="s">
        <v>1105</v>
      </c>
      <c r="G9511" s="1" t="s">
        <v>1106</v>
      </c>
      <c r="H9511" s="1" t="s">
        <v>1107</v>
      </c>
      <c r="I9511" s="1" t="s">
        <v>16</v>
      </c>
      <c r="J9511" s="1" t="s">
        <v>23</v>
      </c>
      <c r="K9511" s="1" t="s">
        <v>16</v>
      </c>
      <c r="L9511" s="1" t="s">
        <v>16</v>
      </c>
      <c r="M9511" s="1" t="s">
        <v>16</v>
      </c>
      <c r="N9511" s="1" t="s">
        <v>16</v>
      </c>
      <c r="O9511" s="1">
        <v>55.2</v>
      </c>
      <c r="P9511" s="1">
        <v>1.0</v>
      </c>
    </row>
    <row r="9512">
      <c r="A9512" s="1" t="s">
        <v>29</v>
      </c>
      <c r="B9512" s="1" t="s">
        <v>11957</v>
      </c>
      <c r="C9512" s="2" t="s">
        <v>11904</v>
      </c>
      <c r="D9512" s="1" t="s">
        <v>19</v>
      </c>
      <c r="E9512" s="3" t="str">
        <f>HYPERLINK("https://fyndiq.se/produkt/acbd2f15758f4e1c/", "2-Pack Samsung A55 5G Skärmskydd i Härdat Glas")</f>
        <v>2-Pack Samsung A55 5G Skärmskydd i Härdat Glas</v>
      </c>
      <c r="F9512" s="1" t="s">
        <v>982</v>
      </c>
      <c r="G9512" s="1" t="s">
        <v>983</v>
      </c>
      <c r="H9512" s="1" t="s">
        <v>984</v>
      </c>
      <c r="I9512" s="1" t="s">
        <v>16</v>
      </c>
      <c r="J9512" s="1" t="s">
        <v>23</v>
      </c>
      <c r="K9512" s="1" t="s">
        <v>16</v>
      </c>
      <c r="L9512" s="1" t="s">
        <v>16</v>
      </c>
      <c r="M9512" s="1" t="s">
        <v>16</v>
      </c>
      <c r="N9512" s="1" t="s">
        <v>16</v>
      </c>
      <c r="O9512" s="1">
        <v>63.2</v>
      </c>
      <c r="P9512" s="1">
        <v>1.0</v>
      </c>
    </row>
    <row r="9513">
      <c r="A9513" s="1" t="s">
        <v>29</v>
      </c>
      <c r="B9513" s="1" t="s">
        <v>11958</v>
      </c>
      <c r="C9513" s="2" t="s">
        <v>11904</v>
      </c>
      <c r="D9513" s="1" t="s">
        <v>19</v>
      </c>
      <c r="E9513" s="3" t="str">
        <f>HYPERLINK("https://fyndiq.se/produkt/311d90a74d234421/", "2 Pack Xiaomi 12 - Härdat glas 9H-Super kvalitet 3D Skärmskydd")</f>
        <v>2 Pack Xiaomi 12 - Härdat glas 9H-Super kvalitet 3D Skärmskydd</v>
      </c>
      <c r="F9513" s="1" t="s">
        <v>582</v>
      </c>
      <c r="G9513" s="1" t="s">
        <v>583</v>
      </c>
      <c r="H9513" s="1" t="s">
        <v>584</v>
      </c>
      <c r="I9513" s="1" t="s">
        <v>16</v>
      </c>
      <c r="J9513" s="1" t="s">
        <v>23</v>
      </c>
      <c r="K9513" s="1" t="s">
        <v>16</v>
      </c>
      <c r="L9513" s="1" t="s">
        <v>16</v>
      </c>
      <c r="M9513" s="1" t="s">
        <v>16</v>
      </c>
      <c r="N9513" s="1" t="s">
        <v>16</v>
      </c>
      <c r="O9513" s="1">
        <v>63.2</v>
      </c>
      <c r="P9513" s="1">
        <v>1.0</v>
      </c>
    </row>
    <row r="9514">
      <c r="A9514" s="1" t="s">
        <v>29</v>
      </c>
      <c r="B9514" s="1" t="s">
        <v>11959</v>
      </c>
      <c r="C9514" s="2" t="s">
        <v>11904</v>
      </c>
      <c r="D9514" s="1" t="s">
        <v>19</v>
      </c>
      <c r="E9514" s="3" t="str">
        <f>HYPERLINK("https://fyndiq.se/produkt/9e488e35f28b4b0b/", "2-Pack GOOGLE PIXEL 6A Skärmskydd - Härdat Glas 9H - Super kvalitet 3D")</f>
        <v>2-Pack GOOGLE PIXEL 6A Skärmskydd - Härdat Glas 9H - Super kvalitet 3D</v>
      </c>
      <c r="F9514" s="1" t="s">
        <v>196</v>
      </c>
      <c r="G9514" s="1" t="s">
        <v>197</v>
      </c>
      <c r="H9514" s="1" t="s">
        <v>198</v>
      </c>
      <c r="I9514" s="1" t="s">
        <v>16</v>
      </c>
      <c r="J9514" s="1" t="s">
        <v>23</v>
      </c>
      <c r="K9514" s="1" t="s">
        <v>16</v>
      </c>
      <c r="L9514" s="1" t="s">
        <v>16</v>
      </c>
      <c r="M9514" s="1" t="s">
        <v>16</v>
      </c>
      <c r="N9514" s="1" t="s">
        <v>16</v>
      </c>
      <c r="O9514" s="1">
        <v>63.2</v>
      </c>
      <c r="P9514" s="1">
        <v>1.0</v>
      </c>
    </row>
    <row r="9515">
      <c r="A9515" s="1" t="s">
        <v>29</v>
      </c>
      <c r="B9515" s="1" t="s">
        <v>11960</v>
      </c>
      <c r="C9515" s="2" t="s">
        <v>11904</v>
      </c>
      <c r="D9515" s="1" t="s">
        <v>19</v>
      </c>
      <c r="E9515" s="3" t="str">
        <f t="shared" ref="E9515:E9516" si="232">HYPERLINK("https://fyndiq.se/produkt/475c886688e549fb/", "2-Pack SAMSUNG S24 ULTRA Skärmskydd - Härdat Glas 9H - Super kvalitet 3D")</f>
        <v>2-Pack SAMSUNG S24 ULTRA Skärmskydd - Härdat Glas 9H - Super kvalitet 3D</v>
      </c>
      <c r="F9515" s="1" t="s">
        <v>26</v>
      </c>
      <c r="G9515" s="1" t="s">
        <v>27</v>
      </c>
      <c r="H9515" s="1" t="s">
        <v>28</v>
      </c>
      <c r="I9515" s="1" t="s">
        <v>16</v>
      </c>
      <c r="J9515" s="1" t="s">
        <v>23</v>
      </c>
      <c r="K9515" s="1" t="s">
        <v>16</v>
      </c>
      <c r="L9515" s="1" t="s">
        <v>16</v>
      </c>
      <c r="M9515" s="1" t="s">
        <v>16</v>
      </c>
      <c r="N9515" s="1" t="s">
        <v>16</v>
      </c>
      <c r="O9515" s="1">
        <v>71.2</v>
      </c>
      <c r="P9515" s="1">
        <v>1.0</v>
      </c>
    </row>
    <row r="9516">
      <c r="A9516" s="1" t="s">
        <v>29</v>
      </c>
      <c r="B9516" s="1" t="s">
        <v>11961</v>
      </c>
      <c r="C9516" s="2" t="s">
        <v>11904</v>
      </c>
      <c r="D9516" s="1" t="s">
        <v>19</v>
      </c>
      <c r="E9516" s="3" t="str">
        <f t="shared" si="232"/>
        <v>2-Pack SAMSUNG S24 ULTRA Skärmskydd - Härdat Glas 9H - Super kvalitet 3D</v>
      </c>
      <c r="F9516" s="1" t="s">
        <v>26</v>
      </c>
      <c r="G9516" s="1" t="s">
        <v>27</v>
      </c>
      <c r="H9516" s="1" t="s">
        <v>28</v>
      </c>
      <c r="I9516" s="1" t="s">
        <v>16</v>
      </c>
      <c r="J9516" s="1" t="s">
        <v>23</v>
      </c>
      <c r="K9516" s="1" t="s">
        <v>16</v>
      </c>
      <c r="L9516" s="1" t="s">
        <v>16</v>
      </c>
      <c r="M9516" s="1" t="s">
        <v>16</v>
      </c>
      <c r="N9516" s="1" t="s">
        <v>16</v>
      </c>
      <c r="O9516" s="1">
        <v>71.2</v>
      </c>
      <c r="P9516" s="1">
        <v>2.0</v>
      </c>
    </row>
    <row r="9517">
      <c r="A9517" s="1" t="s">
        <v>29</v>
      </c>
      <c r="B9517" s="1" t="s">
        <v>11962</v>
      </c>
      <c r="C9517" s="2" t="s">
        <v>11904</v>
      </c>
      <c r="D9517" s="1" t="s">
        <v>19</v>
      </c>
      <c r="E9517" s="3" t="str">
        <f>HYPERLINK("https://fyndiq.se/produkt/2b4b1f7438974a4c/", "2-Pack OnePlus 11 5G- Härdat glas 9H - Super kvalitet 3D Skärmskydd")</f>
        <v>2-Pack OnePlus 11 5G- Härdat glas 9H - Super kvalitet 3D Skärmskydd</v>
      </c>
      <c r="F9517" s="1" t="s">
        <v>3388</v>
      </c>
      <c r="G9517" s="1" t="s">
        <v>3389</v>
      </c>
      <c r="H9517" s="1" t="s">
        <v>3390</v>
      </c>
      <c r="I9517" s="1" t="s">
        <v>16</v>
      </c>
      <c r="J9517" s="1" t="s">
        <v>23</v>
      </c>
      <c r="K9517" s="1" t="s">
        <v>16</v>
      </c>
      <c r="L9517" s="1" t="s">
        <v>16</v>
      </c>
      <c r="M9517" s="1" t="s">
        <v>16</v>
      </c>
      <c r="N9517" s="1" t="s">
        <v>16</v>
      </c>
      <c r="O9517" s="1">
        <v>79.2</v>
      </c>
      <c r="P9517" s="1">
        <v>1.0</v>
      </c>
    </row>
    <row r="9518">
      <c r="A9518" s="1" t="s">
        <v>29</v>
      </c>
      <c r="B9518" s="1" t="s">
        <v>11963</v>
      </c>
      <c r="C9518" s="2" t="s">
        <v>11904</v>
      </c>
      <c r="D9518" s="1" t="s">
        <v>19</v>
      </c>
      <c r="E9518" s="3" t="str">
        <f>HYPERLINK("https://fyndiq.se/produkt/7b4cb5f9439947b9/", "2-Pack iPhone SE 2020 Svart - Härdat Glas 9H - Super Kvalitet 3D")</f>
        <v>2-Pack iPhone SE 2020 Svart - Härdat Glas 9H - Super Kvalitet 3D</v>
      </c>
      <c r="F9518" s="1" t="s">
        <v>175</v>
      </c>
      <c r="G9518" s="1" t="s">
        <v>176</v>
      </c>
      <c r="H9518" s="1" t="s">
        <v>177</v>
      </c>
      <c r="I9518" s="1" t="s">
        <v>16</v>
      </c>
      <c r="J9518" s="1" t="s">
        <v>23</v>
      </c>
      <c r="K9518" s="1" t="s">
        <v>16</v>
      </c>
      <c r="L9518" s="1" t="s">
        <v>16</v>
      </c>
      <c r="M9518" s="1" t="s">
        <v>16</v>
      </c>
      <c r="N9518" s="1" t="s">
        <v>16</v>
      </c>
      <c r="O9518" s="1">
        <v>47.2</v>
      </c>
      <c r="P9518" s="1">
        <v>1.0</v>
      </c>
    </row>
    <row r="9519">
      <c r="A9519" s="1" t="s">
        <v>29</v>
      </c>
      <c r="B9519" s="1" t="s">
        <v>11964</v>
      </c>
      <c r="C9519" s="2" t="s">
        <v>11904</v>
      </c>
      <c r="D9519" s="1" t="s">
        <v>19</v>
      </c>
      <c r="E9519" s="3" t="str">
        <f>HYPERLINK("https://fyndiq.se/produkt/bd84362587364f02/", "2-Pack GOOGLE PIXEL 8 Skärmskydd - Härdat Glas 9H - Super kvalitet 3D")</f>
        <v>2-Pack GOOGLE PIXEL 8 Skärmskydd - Härdat Glas 9H - Super kvalitet 3D</v>
      </c>
      <c r="F9519" s="1" t="s">
        <v>254</v>
      </c>
      <c r="G9519" s="1" t="s">
        <v>255</v>
      </c>
      <c r="H9519" s="1" t="s">
        <v>256</v>
      </c>
      <c r="I9519" s="1" t="s">
        <v>16</v>
      </c>
      <c r="J9519" s="1" t="s">
        <v>23</v>
      </c>
      <c r="K9519" s="1" t="s">
        <v>16</v>
      </c>
      <c r="L9519" s="1" t="s">
        <v>16</v>
      </c>
      <c r="M9519" s="1" t="s">
        <v>16</v>
      </c>
      <c r="N9519" s="1" t="s">
        <v>16</v>
      </c>
      <c r="O9519" s="1">
        <v>71.2</v>
      </c>
      <c r="P9519" s="1">
        <v>1.0</v>
      </c>
    </row>
    <row r="9520">
      <c r="A9520" s="1" t="s">
        <v>29</v>
      </c>
      <c r="B9520" s="1" t="s">
        <v>11965</v>
      </c>
      <c r="C9520" s="2" t="s">
        <v>11904</v>
      </c>
      <c r="D9520" s="1" t="s">
        <v>19</v>
      </c>
      <c r="E9520" s="3" t="str">
        <f>HYPERLINK("https://fyndiq.se/produkt/4e6e79ea76a944ee/", "2-Pack Samsung A42 5G Skärmskydd - Härdat Glas 9H - Super kvalitet 3D")</f>
        <v>2-Pack Samsung A42 5G Skärmskydd - Härdat Glas 9H - Super kvalitet 3D</v>
      </c>
      <c r="F9520" s="1" t="s">
        <v>641</v>
      </c>
      <c r="G9520" s="1" t="s">
        <v>642</v>
      </c>
      <c r="H9520" s="1" t="s">
        <v>643</v>
      </c>
      <c r="I9520" s="1" t="s">
        <v>16</v>
      </c>
      <c r="J9520" s="1" t="s">
        <v>23</v>
      </c>
      <c r="K9520" s="1" t="s">
        <v>16</v>
      </c>
      <c r="L9520" s="1" t="s">
        <v>16</v>
      </c>
      <c r="M9520" s="1" t="s">
        <v>16</v>
      </c>
      <c r="N9520" s="1" t="s">
        <v>16</v>
      </c>
      <c r="O9520" s="1">
        <v>63.2</v>
      </c>
      <c r="P9520" s="1">
        <v>1.0</v>
      </c>
    </row>
    <row r="9521">
      <c r="A9521" s="1" t="s">
        <v>29</v>
      </c>
      <c r="B9521" s="1" t="s">
        <v>11966</v>
      </c>
      <c r="C9521" s="2" t="s">
        <v>11904</v>
      </c>
      <c r="D9521" s="1" t="s">
        <v>19</v>
      </c>
      <c r="E9521" s="3" t="str">
        <f>HYPERLINK("https://fyndiq.se/produkt/0a890dd972c4463d/", "2-Pack Samsung Galaxy A52s 5G - Härdat glas 9H - Super kvalitet")</f>
        <v>2-Pack Samsung Galaxy A52s 5G - Härdat glas 9H - Super kvalitet</v>
      </c>
      <c r="F9521" s="1" t="s">
        <v>442</v>
      </c>
      <c r="G9521" s="1" t="s">
        <v>443</v>
      </c>
      <c r="H9521" s="1" t="s">
        <v>444</v>
      </c>
      <c r="I9521" s="1" t="s">
        <v>16</v>
      </c>
      <c r="J9521" s="1" t="s">
        <v>23</v>
      </c>
      <c r="K9521" s="1" t="s">
        <v>16</v>
      </c>
      <c r="L9521" s="1" t="s">
        <v>16</v>
      </c>
      <c r="M9521" s="1" t="s">
        <v>16</v>
      </c>
      <c r="N9521" s="1" t="s">
        <v>16</v>
      </c>
      <c r="O9521" s="1">
        <v>63.2</v>
      </c>
      <c r="P9521" s="1">
        <v>1.0</v>
      </c>
    </row>
    <row r="9522">
      <c r="A9522" s="1" t="s">
        <v>29</v>
      </c>
      <c r="B9522" s="1" t="s">
        <v>11967</v>
      </c>
      <c r="C9522" s="2" t="s">
        <v>11904</v>
      </c>
      <c r="D9522" s="1" t="s">
        <v>19</v>
      </c>
      <c r="E9522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522" s="1" t="s">
        <v>539</v>
      </c>
      <c r="G9522" s="1" t="s">
        <v>540</v>
      </c>
      <c r="H9522" s="1" t="s">
        <v>541</v>
      </c>
      <c r="I9522" s="1" t="s">
        <v>16</v>
      </c>
      <c r="J9522" s="1" t="s">
        <v>23</v>
      </c>
      <c r="K9522" s="1" t="s">
        <v>16</v>
      </c>
      <c r="L9522" s="1" t="s">
        <v>16</v>
      </c>
      <c r="M9522" s="1" t="s">
        <v>16</v>
      </c>
      <c r="N9522" s="1" t="s">
        <v>16</v>
      </c>
      <c r="O9522" s="1">
        <v>79.2</v>
      </c>
      <c r="P9522" s="1">
        <v>1.0</v>
      </c>
    </row>
    <row r="9523">
      <c r="A9523" s="1" t="s">
        <v>29</v>
      </c>
      <c r="B9523" s="1" t="s">
        <v>11968</v>
      </c>
      <c r="C9523" s="2" t="s">
        <v>11904</v>
      </c>
      <c r="D9523" s="1" t="s">
        <v>19</v>
      </c>
      <c r="E952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9523" s="1" t="s">
        <v>504</v>
      </c>
      <c r="G9523" s="1" t="s">
        <v>505</v>
      </c>
      <c r="H9523" s="1" t="s">
        <v>506</v>
      </c>
      <c r="I9523" s="1" t="s">
        <v>16</v>
      </c>
      <c r="J9523" s="1" t="s">
        <v>23</v>
      </c>
      <c r="K9523" s="1" t="s">
        <v>16</v>
      </c>
      <c r="L9523" s="1" t="s">
        <v>16</v>
      </c>
      <c r="M9523" s="1" t="s">
        <v>16</v>
      </c>
      <c r="N9523" s="1" t="s">
        <v>16</v>
      </c>
      <c r="O9523" s="1">
        <v>63.2</v>
      </c>
      <c r="P9523" s="1">
        <v>1.0</v>
      </c>
    </row>
    <row r="9524">
      <c r="A9524" s="1" t="s">
        <v>29</v>
      </c>
      <c r="B9524" s="1" t="s">
        <v>11969</v>
      </c>
      <c r="C9524" s="2" t="s">
        <v>11904</v>
      </c>
      <c r="D9524" s="1" t="s">
        <v>19</v>
      </c>
      <c r="E9524" s="3" t="str">
        <f>HYPERLINK("https://fyndiq.se/produkt/ea83175de5a6496f/", "Samsung Galaxy S21 Ultra - Härdat Glas 9H - Super Kvalitet 3D")</f>
        <v>Samsung Galaxy S21 Ultra - Härdat Glas 9H - Super Kvalitet 3D</v>
      </c>
      <c r="F9524" s="1" t="s">
        <v>403</v>
      </c>
      <c r="G9524" s="1" t="s">
        <v>404</v>
      </c>
      <c r="H9524" s="1" t="s">
        <v>405</v>
      </c>
      <c r="I9524" s="1" t="s">
        <v>16</v>
      </c>
      <c r="J9524" s="1" t="s">
        <v>23</v>
      </c>
      <c r="K9524" s="1" t="s">
        <v>16</v>
      </c>
      <c r="L9524" s="1" t="s">
        <v>16</v>
      </c>
      <c r="M9524" s="1" t="s">
        <v>16</v>
      </c>
      <c r="N9524" s="1" t="s">
        <v>16</v>
      </c>
      <c r="O9524" s="1">
        <v>55.2</v>
      </c>
      <c r="P9524" s="1">
        <v>1.0</v>
      </c>
    </row>
    <row r="9525">
      <c r="A9525" s="1" t="s">
        <v>29</v>
      </c>
      <c r="B9525" s="1" t="s">
        <v>11970</v>
      </c>
      <c r="C9525" s="2" t="s">
        <v>11904</v>
      </c>
      <c r="D9525" s="1" t="s">
        <v>19</v>
      </c>
      <c r="E9525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9525" s="1" t="s">
        <v>4298</v>
      </c>
      <c r="G9525" s="1" t="s">
        <v>4299</v>
      </c>
      <c r="H9525" s="1" t="s">
        <v>4300</v>
      </c>
      <c r="I9525" s="1" t="s">
        <v>16</v>
      </c>
      <c r="J9525" s="1" t="s">
        <v>23</v>
      </c>
      <c r="K9525" s="1" t="s">
        <v>16</v>
      </c>
      <c r="L9525" s="1" t="s">
        <v>16</v>
      </c>
      <c r="M9525" s="1" t="s">
        <v>16</v>
      </c>
      <c r="N9525" s="1" t="s">
        <v>16</v>
      </c>
      <c r="O9525" s="1">
        <v>151.2</v>
      </c>
      <c r="P9525" s="1">
        <v>1.0</v>
      </c>
    </row>
    <row r="9526">
      <c r="A9526" s="1" t="s">
        <v>29</v>
      </c>
      <c r="B9526" s="1" t="s">
        <v>11971</v>
      </c>
      <c r="C9526" s="2" t="s">
        <v>11904</v>
      </c>
      <c r="D9526" s="1" t="s">
        <v>19</v>
      </c>
      <c r="E9526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9526" s="1" t="s">
        <v>1608</v>
      </c>
      <c r="G9526" s="1" t="s">
        <v>1609</v>
      </c>
      <c r="H9526" s="1" t="s">
        <v>1610</v>
      </c>
      <c r="I9526" s="1" t="s">
        <v>16</v>
      </c>
      <c r="J9526" s="1" t="s">
        <v>23</v>
      </c>
      <c r="K9526" s="1" t="s">
        <v>16</v>
      </c>
      <c r="L9526" s="1" t="s">
        <v>16</v>
      </c>
      <c r="M9526" s="1" t="s">
        <v>16</v>
      </c>
      <c r="N9526" s="1" t="s">
        <v>16</v>
      </c>
      <c r="O9526" s="1">
        <v>55.2</v>
      </c>
      <c r="P9526" s="1">
        <v>1.0</v>
      </c>
    </row>
    <row r="9527">
      <c r="A9527" s="1" t="s">
        <v>29</v>
      </c>
      <c r="B9527" s="1" t="s">
        <v>11972</v>
      </c>
      <c r="C9527" s="2" t="s">
        <v>11904</v>
      </c>
      <c r="D9527" s="1" t="s">
        <v>19</v>
      </c>
      <c r="E9527" s="3" t="str">
        <f>HYPERLINK("https://fyndiq.se/produkt/44f3cfd52e0f4e86/", "Apple Watch 45mm – Härdat glas 9H – Super kvalitet 3D Skärmskydd")</f>
        <v>Apple Watch 45mm – Härdat glas 9H – Super kvalitet 3D Skärmskydd</v>
      </c>
      <c r="F9527" s="1" t="s">
        <v>568</v>
      </c>
      <c r="G9527" s="1" t="s">
        <v>569</v>
      </c>
      <c r="H9527" s="1" t="s">
        <v>570</v>
      </c>
      <c r="I9527" s="1" t="s">
        <v>16</v>
      </c>
      <c r="J9527" s="1" t="s">
        <v>23</v>
      </c>
      <c r="K9527" s="1" t="s">
        <v>16</v>
      </c>
      <c r="L9527" s="1" t="s">
        <v>16</v>
      </c>
      <c r="M9527" s="1" t="s">
        <v>16</v>
      </c>
      <c r="N9527" s="1" t="s">
        <v>16</v>
      </c>
      <c r="O9527" s="1">
        <v>47.2</v>
      </c>
      <c r="P9527" s="1">
        <v>1.0</v>
      </c>
    </row>
    <row r="9528">
      <c r="A9528" s="1" t="s">
        <v>29</v>
      </c>
      <c r="B9528" s="1" t="s">
        <v>11973</v>
      </c>
      <c r="C9528" s="2" t="s">
        <v>11904</v>
      </c>
      <c r="D9528" s="1" t="s">
        <v>19</v>
      </c>
      <c r="E9528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9528" s="1" t="s">
        <v>776</v>
      </c>
      <c r="G9528" s="1" t="s">
        <v>777</v>
      </c>
      <c r="H9528" s="1" t="s">
        <v>778</v>
      </c>
      <c r="I9528" s="1" t="s">
        <v>16</v>
      </c>
      <c r="J9528" s="1" t="s">
        <v>23</v>
      </c>
      <c r="K9528" s="1" t="s">
        <v>16</v>
      </c>
      <c r="L9528" s="1" t="s">
        <v>16</v>
      </c>
      <c r="M9528" s="1" t="s">
        <v>16</v>
      </c>
      <c r="N9528" s="1" t="s">
        <v>16</v>
      </c>
      <c r="O9528" s="1">
        <v>63.2</v>
      </c>
      <c r="P9528" s="1">
        <v>1.0</v>
      </c>
    </row>
    <row r="9529">
      <c r="A9529" s="1" t="s">
        <v>29</v>
      </c>
      <c r="B9529" s="1" t="s">
        <v>11974</v>
      </c>
      <c r="C9529" s="2" t="s">
        <v>11904</v>
      </c>
      <c r="D9529" s="1" t="s">
        <v>19</v>
      </c>
      <c r="E9529" s="3" t="str">
        <f>HYPERLINK("https://fyndiq.se/produkt/f1b3c06373a844cb/", "Samsung Galaxy S20 - Härdat glas 9H - Super kvalitet 3D")</f>
        <v>Samsung Galaxy S20 - Härdat glas 9H - Super kvalitet 3D</v>
      </c>
      <c r="F9529" s="1" t="s">
        <v>417</v>
      </c>
      <c r="G9529" s="1" t="s">
        <v>418</v>
      </c>
      <c r="H9529" s="1" t="s">
        <v>419</v>
      </c>
      <c r="I9529" s="1" t="s">
        <v>16</v>
      </c>
      <c r="J9529" s="1" t="s">
        <v>23</v>
      </c>
      <c r="K9529" s="1" t="s">
        <v>16</v>
      </c>
      <c r="L9529" s="1" t="s">
        <v>16</v>
      </c>
      <c r="M9529" s="1" t="s">
        <v>16</v>
      </c>
      <c r="N9529" s="1" t="s">
        <v>16</v>
      </c>
      <c r="O9529" s="1">
        <v>63.2</v>
      </c>
      <c r="P9529" s="1">
        <v>1.0</v>
      </c>
    </row>
    <row r="9530">
      <c r="A9530" s="1" t="s">
        <v>29</v>
      </c>
      <c r="B9530" s="1" t="s">
        <v>11975</v>
      </c>
      <c r="C9530" s="2" t="s">
        <v>11904</v>
      </c>
      <c r="D9530" s="1" t="s">
        <v>19</v>
      </c>
      <c r="E953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9530" s="1" t="s">
        <v>3098</v>
      </c>
      <c r="G9530" s="1" t="s">
        <v>3099</v>
      </c>
      <c r="H9530" s="1" t="s">
        <v>3100</v>
      </c>
      <c r="I9530" s="1" t="s">
        <v>16</v>
      </c>
      <c r="J9530" s="1" t="s">
        <v>23</v>
      </c>
      <c r="K9530" s="1" t="s">
        <v>16</v>
      </c>
      <c r="L9530" s="1" t="s">
        <v>16</v>
      </c>
      <c r="M9530" s="1" t="s">
        <v>16</v>
      </c>
      <c r="N9530" s="1" t="s">
        <v>16</v>
      </c>
      <c r="O9530" s="1">
        <v>63.2</v>
      </c>
      <c r="P9530" s="1">
        <v>1.0</v>
      </c>
    </row>
    <row r="9531">
      <c r="A9531" s="1" t="s">
        <v>29</v>
      </c>
      <c r="B9531" s="1" t="s">
        <v>11976</v>
      </c>
      <c r="C9531" s="2" t="s">
        <v>11904</v>
      </c>
      <c r="D9531" s="1" t="s">
        <v>19</v>
      </c>
      <c r="E9531" s="3" t="str">
        <f>HYPERLINK("https://fyndiq.se/produkt/56c72c0ba5f749b5/", "2-Pack SAMSUNG S24 Skärmskydd - Härdat Glas 9H - Super kvalitet 3D")</f>
        <v>2-Pack SAMSUNG S24 Skärmskydd - Härdat Glas 9H - Super kvalitet 3D</v>
      </c>
      <c r="F9531" s="1" t="s">
        <v>263</v>
      </c>
      <c r="G9531" s="1" t="s">
        <v>264</v>
      </c>
      <c r="H9531" s="1" t="s">
        <v>265</v>
      </c>
      <c r="I9531" s="1" t="s">
        <v>16</v>
      </c>
      <c r="J9531" s="1" t="s">
        <v>23</v>
      </c>
      <c r="K9531" s="1" t="s">
        <v>16</v>
      </c>
      <c r="L9531" s="1" t="s">
        <v>16</v>
      </c>
      <c r="M9531" s="1" t="s">
        <v>16</v>
      </c>
      <c r="N9531" s="1" t="s">
        <v>16</v>
      </c>
      <c r="O9531" s="1">
        <v>63.2</v>
      </c>
      <c r="P9531" s="1">
        <v>1.0</v>
      </c>
    </row>
    <row r="9532">
      <c r="A9532" s="1" t="s">
        <v>29</v>
      </c>
      <c r="B9532" s="1" t="s">
        <v>11977</v>
      </c>
      <c r="C9532" s="2" t="s">
        <v>11904</v>
      </c>
      <c r="D9532" s="1" t="s">
        <v>19</v>
      </c>
      <c r="E9532" s="3" t="str">
        <f>HYPERLINK("https://fyndiq.se/produkt/dfe28e565d2e4c8d/", "2 Pack Samsung S21 FE - 9H Härdat Glass - Super Kvalitet 3D")</f>
        <v>2 Pack Samsung S21 FE - 9H Härdat Glass - Super Kvalitet 3D</v>
      </c>
      <c r="F9532" s="1" t="s">
        <v>276</v>
      </c>
      <c r="G9532" s="1" t="s">
        <v>277</v>
      </c>
      <c r="H9532" s="1" t="s">
        <v>278</v>
      </c>
      <c r="I9532" s="1" t="s">
        <v>16</v>
      </c>
      <c r="J9532" s="1" t="s">
        <v>23</v>
      </c>
      <c r="K9532" s="1" t="s">
        <v>16</v>
      </c>
      <c r="L9532" s="1" t="s">
        <v>16</v>
      </c>
      <c r="M9532" s="1" t="s">
        <v>16</v>
      </c>
      <c r="N9532" s="1" t="s">
        <v>16</v>
      </c>
      <c r="O9532" s="1">
        <v>63.2</v>
      </c>
      <c r="P9532" s="1">
        <v>1.0</v>
      </c>
    </row>
    <row r="9533">
      <c r="A9533" s="1" t="s">
        <v>29</v>
      </c>
      <c r="B9533" s="1" t="s">
        <v>11978</v>
      </c>
      <c r="C9533" s="2" t="s">
        <v>11904</v>
      </c>
      <c r="D9533" s="1" t="s">
        <v>19</v>
      </c>
      <c r="E9533" s="3" t="str">
        <f>HYPERLINK("https://fyndiq.se/produkt/925ae49423884615/", "2-Pack Samsung S22 Ultra Skärmskydd &amp; 1-Pack linsskydd -9H GLAS")</f>
        <v>2-Pack Samsung S22 Ultra Skärmskydd &amp; 1-Pack linsskydd -9H GLAS</v>
      </c>
      <c r="F9533" s="1" t="s">
        <v>335</v>
      </c>
      <c r="G9533" s="1" t="s">
        <v>336</v>
      </c>
      <c r="H9533" s="1" t="s">
        <v>337</v>
      </c>
      <c r="I9533" s="1" t="s">
        <v>16</v>
      </c>
      <c r="J9533" s="1" t="s">
        <v>23</v>
      </c>
      <c r="K9533" s="1" t="s">
        <v>16</v>
      </c>
      <c r="L9533" s="1" t="s">
        <v>16</v>
      </c>
      <c r="M9533" s="1" t="s">
        <v>16</v>
      </c>
      <c r="N9533" s="1" t="s">
        <v>16</v>
      </c>
      <c r="O9533" s="1">
        <v>71.2</v>
      </c>
      <c r="P9533" s="1">
        <v>1.0</v>
      </c>
    </row>
    <row r="9534">
      <c r="A9534" s="1" t="s">
        <v>29</v>
      </c>
      <c r="B9534" s="1" t="s">
        <v>11979</v>
      </c>
      <c r="C9534" s="2" t="s">
        <v>11904</v>
      </c>
      <c r="D9534" s="1" t="s">
        <v>19</v>
      </c>
      <c r="E9534" s="3" t="str">
        <f>HYPERLINK("https://fyndiq.se/produkt/84cea09838d342cf/", "Sony Xperia 10 V - Härdat Glas 9H - Super Kvalitet 3D Skärmskydd")</f>
        <v>Sony Xperia 10 V - Härdat Glas 9H - Super Kvalitet 3D Skärmskydd</v>
      </c>
      <c r="F9534" s="1" t="s">
        <v>1784</v>
      </c>
      <c r="G9534" s="1" t="s">
        <v>1785</v>
      </c>
      <c r="H9534" s="1" t="s">
        <v>1786</v>
      </c>
      <c r="I9534" s="1" t="s">
        <v>16</v>
      </c>
      <c r="J9534" s="1" t="s">
        <v>23</v>
      </c>
      <c r="K9534" s="1" t="s">
        <v>16</v>
      </c>
      <c r="L9534" s="1" t="s">
        <v>16</v>
      </c>
      <c r="M9534" s="1" t="s">
        <v>16</v>
      </c>
      <c r="N9534" s="1" t="s">
        <v>16</v>
      </c>
      <c r="O9534" s="1">
        <v>63.2</v>
      </c>
      <c r="P9534" s="1">
        <v>1.0</v>
      </c>
    </row>
    <row r="9535">
      <c r="A9535" s="1" t="s">
        <v>29</v>
      </c>
      <c r="B9535" s="1" t="s">
        <v>11980</v>
      </c>
      <c r="C9535" s="2" t="s">
        <v>11904</v>
      </c>
      <c r="D9535" s="1" t="s">
        <v>19</v>
      </c>
      <c r="E9535" s="3" t="str">
        <f>HYPERLINK("https://fyndiq.se/produkt/2030c5450cfb4338/", "2 Pack Huawei P30 Pro - Härdat glas 9H – 3D Super kvalitet")</f>
        <v>2 Pack Huawei P30 Pro - Härdat glas 9H – 3D Super kvalitet</v>
      </c>
      <c r="F9535" s="1" t="s">
        <v>1091</v>
      </c>
      <c r="G9535" s="1" t="s">
        <v>1092</v>
      </c>
      <c r="H9535" s="1" t="s">
        <v>1093</v>
      </c>
      <c r="I9535" s="1" t="s">
        <v>16</v>
      </c>
      <c r="J9535" s="1" t="s">
        <v>23</v>
      </c>
      <c r="K9535" s="1" t="s">
        <v>16</v>
      </c>
      <c r="L9535" s="1" t="s">
        <v>16</v>
      </c>
      <c r="M9535" s="1" t="s">
        <v>16</v>
      </c>
      <c r="N9535" s="1" t="s">
        <v>16</v>
      </c>
      <c r="O9535" s="1">
        <v>71.2</v>
      </c>
      <c r="P9535" s="1">
        <v>1.0</v>
      </c>
    </row>
    <row r="9536">
      <c r="A9536" s="1" t="s">
        <v>29</v>
      </c>
      <c r="B9536" s="1" t="s">
        <v>11981</v>
      </c>
      <c r="C9536" s="2" t="s">
        <v>11904</v>
      </c>
      <c r="D9536" s="1" t="s">
        <v>19</v>
      </c>
      <c r="E9536" s="3" t="str">
        <f>HYPERLINK("https://fyndiq.se/produkt/b2919ed807e949b0/", "2-Pack SAMSUNG S24 PLUS Skärmskydd - Härdat Glas 9H - Super kvalitet 3D")</f>
        <v>2-Pack SAMSUNG S24 PLUS Skärmskydd - Härdat Glas 9H - Super kvalitet 3D</v>
      </c>
      <c r="F9536" s="1" t="s">
        <v>1127</v>
      </c>
      <c r="G9536" s="1" t="s">
        <v>1128</v>
      </c>
      <c r="H9536" s="1" t="s">
        <v>1129</v>
      </c>
      <c r="I9536" s="1" t="s">
        <v>16</v>
      </c>
      <c r="J9536" s="1" t="s">
        <v>23</v>
      </c>
      <c r="K9536" s="1" t="s">
        <v>16</v>
      </c>
      <c r="L9536" s="1" t="s">
        <v>16</v>
      </c>
      <c r="M9536" s="1" t="s">
        <v>16</v>
      </c>
      <c r="N9536" s="1" t="s">
        <v>16</v>
      </c>
      <c r="O9536" s="1">
        <v>63.2</v>
      </c>
      <c r="P9536" s="1">
        <v>1.0</v>
      </c>
    </row>
    <row r="9537">
      <c r="A9537" s="1" t="s">
        <v>29</v>
      </c>
      <c r="B9537" s="1" t="s">
        <v>11982</v>
      </c>
      <c r="C9537" s="2" t="s">
        <v>11904</v>
      </c>
      <c r="D9537" s="1" t="s">
        <v>19</v>
      </c>
      <c r="E953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537" s="1" t="s">
        <v>813</v>
      </c>
      <c r="G9537" s="1" t="s">
        <v>814</v>
      </c>
      <c r="H9537" s="1" t="s">
        <v>815</v>
      </c>
      <c r="I9537" s="1" t="s">
        <v>16</v>
      </c>
      <c r="J9537" s="1" t="s">
        <v>23</v>
      </c>
      <c r="K9537" s="1" t="s">
        <v>16</v>
      </c>
      <c r="L9537" s="1" t="s">
        <v>16</v>
      </c>
      <c r="M9537" s="1" t="s">
        <v>16</v>
      </c>
      <c r="N9537" s="1" t="s">
        <v>16</v>
      </c>
      <c r="O9537" s="1">
        <v>63.2</v>
      </c>
      <c r="P9537" s="1">
        <v>1.0</v>
      </c>
    </row>
    <row r="9538">
      <c r="A9538" s="1" t="s">
        <v>29</v>
      </c>
      <c r="B9538" s="1" t="s">
        <v>11983</v>
      </c>
      <c r="C9538" s="2" t="s">
        <v>11904</v>
      </c>
      <c r="D9538" s="1" t="s">
        <v>19</v>
      </c>
      <c r="E9538" s="3" t="str">
        <f>HYPERLINK("https://fyndiq.se/produkt/0f244212ec124dcd/", "2 Pack OnePlus 9 5G - Härdat glas 9H - Super kvalitet 3D Skärmskydd")</f>
        <v>2 Pack OnePlus 9 5G - Härdat glas 9H - Super kvalitet 3D Skärmskydd</v>
      </c>
      <c r="F9538" s="1" t="s">
        <v>803</v>
      </c>
      <c r="G9538" s="1" t="s">
        <v>804</v>
      </c>
      <c r="H9538" s="1" t="s">
        <v>805</v>
      </c>
      <c r="I9538" s="1" t="s">
        <v>16</v>
      </c>
      <c r="J9538" s="1" t="s">
        <v>23</v>
      </c>
      <c r="K9538" s="1" t="s">
        <v>16</v>
      </c>
      <c r="L9538" s="1" t="s">
        <v>16</v>
      </c>
      <c r="M9538" s="1" t="s">
        <v>16</v>
      </c>
      <c r="N9538" s="1" t="s">
        <v>16</v>
      </c>
      <c r="O9538" s="1">
        <v>63.2</v>
      </c>
      <c r="P9538" s="1">
        <v>1.0</v>
      </c>
    </row>
    <row r="9539">
      <c r="A9539" s="1" t="s">
        <v>29</v>
      </c>
      <c r="B9539" s="1" t="s">
        <v>11984</v>
      </c>
      <c r="C9539" s="2" t="s">
        <v>11904</v>
      </c>
      <c r="D9539" s="1" t="s">
        <v>19</v>
      </c>
      <c r="E9539" s="3" t="str">
        <f>HYPERLINK("https://fyndiq.se/produkt/7c990866bb87402c/", "2-Pack Xiaomi 11 Lite 5G NE - Härdat Glas 9H - Super kvalitet 3D")</f>
        <v>2-Pack Xiaomi 11 Lite 5G NE - Härdat Glas 9H - Super kvalitet 3D</v>
      </c>
      <c r="F9539" s="1" t="s">
        <v>544</v>
      </c>
      <c r="G9539" s="1" t="s">
        <v>545</v>
      </c>
      <c r="H9539" s="1" t="s">
        <v>546</v>
      </c>
      <c r="I9539" s="1" t="s">
        <v>16</v>
      </c>
      <c r="J9539" s="1" t="s">
        <v>23</v>
      </c>
      <c r="K9539" s="1" t="s">
        <v>16</v>
      </c>
      <c r="L9539" s="1" t="s">
        <v>16</v>
      </c>
      <c r="M9539" s="1" t="s">
        <v>16</v>
      </c>
      <c r="N9539" s="1" t="s">
        <v>16</v>
      </c>
      <c r="O9539" s="1">
        <v>63.2</v>
      </c>
      <c r="P9539" s="1">
        <v>1.0</v>
      </c>
    </row>
    <row r="9540">
      <c r="A9540" s="1" t="s">
        <v>29</v>
      </c>
      <c r="B9540" s="1" t="s">
        <v>11985</v>
      </c>
      <c r="C9540" s="2" t="s">
        <v>11904</v>
      </c>
      <c r="D9540" s="1" t="s">
        <v>19</v>
      </c>
      <c r="E9540" s="3" t="str">
        <f>HYPERLINK("https://fyndiq.se/produkt/dbc0e8e6714e4a19/", "2-Pack Xiaomi Mi 11 Skärmskydd &amp; 1-Pack linsskydd - Härdat Glas 9H - Super kvalitet 3D")</f>
        <v>2-Pack Xiaomi Mi 11 Skärmskydd &amp; 1-Pack linsskydd - Härdat Glas 9H - Super kvalitet 3D</v>
      </c>
      <c r="F9540" s="1" t="s">
        <v>7159</v>
      </c>
      <c r="G9540" s="1" t="s">
        <v>7160</v>
      </c>
      <c r="H9540" s="1" t="s">
        <v>7161</v>
      </c>
      <c r="I9540" s="1" t="s">
        <v>1230</v>
      </c>
      <c r="J9540" s="1" t="s">
        <v>9</v>
      </c>
      <c r="K9540" s="2" t="s">
        <v>9857</v>
      </c>
      <c r="L9540" s="1" t="s">
        <v>2602</v>
      </c>
      <c r="M9540" s="1" t="s">
        <v>16</v>
      </c>
      <c r="N9540" s="1" t="s">
        <v>16</v>
      </c>
      <c r="O9540" s="1">
        <v>71.2</v>
      </c>
      <c r="P9540" s="1">
        <v>1.0</v>
      </c>
    </row>
    <row r="9541">
      <c r="A9541" s="1" t="s">
        <v>29</v>
      </c>
      <c r="B9541" s="1" t="s">
        <v>11986</v>
      </c>
      <c r="C9541" s="2" t="s">
        <v>11904</v>
      </c>
      <c r="D9541" s="1" t="s">
        <v>19</v>
      </c>
      <c r="E9541" s="3" t="str">
        <f>HYPERLINK("https://fyndiq.se/produkt/4603671cea994359/", "Samsung S20 Plus härdat glas 3D 9H Top Kvalitet skärmskydd")</f>
        <v>Samsung S20 Plus härdat glas 3D 9H Top Kvalitet skärmskydd</v>
      </c>
      <c r="F9541" s="1" t="s">
        <v>428</v>
      </c>
      <c r="G9541" s="1" t="s">
        <v>429</v>
      </c>
      <c r="H9541" s="1" t="s">
        <v>430</v>
      </c>
      <c r="I9541" s="1" t="s">
        <v>16</v>
      </c>
      <c r="J9541" s="1" t="s">
        <v>23</v>
      </c>
      <c r="K9541" s="1" t="s">
        <v>16</v>
      </c>
      <c r="L9541" s="1" t="s">
        <v>16</v>
      </c>
      <c r="M9541" s="1" t="s">
        <v>16</v>
      </c>
      <c r="N9541" s="1" t="s">
        <v>16</v>
      </c>
      <c r="O9541" s="1">
        <v>55.2</v>
      </c>
      <c r="P9541" s="1">
        <v>1.0</v>
      </c>
    </row>
    <row r="9542">
      <c r="A9542" s="1" t="s">
        <v>29</v>
      </c>
      <c r="B9542" s="1" t="s">
        <v>11987</v>
      </c>
      <c r="C9542" s="2" t="s">
        <v>11904</v>
      </c>
      <c r="D9542" s="1" t="s">
        <v>19</v>
      </c>
      <c r="E9542" s="3" t="str">
        <f>HYPERLINK("https://fyndiq.se/produkt/406117b60bf241a0/", "2-Pack Samsung Galaxy S9 - Härdat glas 9H - Super kvalitet 3D")</f>
        <v>2-Pack Samsung Galaxy S9 - Härdat glas 9H - Super kvalitet 3D</v>
      </c>
      <c r="F9542" s="1" t="s">
        <v>228</v>
      </c>
      <c r="G9542" s="1" t="s">
        <v>229</v>
      </c>
      <c r="H9542" s="1" t="s">
        <v>230</v>
      </c>
      <c r="I9542" s="1" t="s">
        <v>16</v>
      </c>
      <c r="J9542" s="1" t="s">
        <v>23</v>
      </c>
      <c r="K9542" s="1" t="s">
        <v>16</v>
      </c>
      <c r="L9542" s="1" t="s">
        <v>16</v>
      </c>
      <c r="M9542" s="1" t="s">
        <v>16</v>
      </c>
      <c r="N9542" s="1" t="s">
        <v>16</v>
      </c>
      <c r="O9542" s="1">
        <v>63.2</v>
      </c>
      <c r="P9542" s="1">
        <v>1.0</v>
      </c>
    </row>
    <row r="9543">
      <c r="A9543" s="1" t="s">
        <v>29</v>
      </c>
      <c r="B9543" s="1" t="s">
        <v>11988</v>
      </c>
      <c r="C9543" s="2" t="s">
        <v>11904</v>
      </c>
      <c r="D9543" s="1" t="s">
        <v>19</v>
      </c>
      <c r="E9543" s="3" t="str">
        <f>HYPERLINK("https://fyndiq.se/produkt/646135ee7bbf4040/", "2-Pack Samsung Galaxy S21 - Härdat Glas 9H - Super Kvalitet")</f>
        <v>2-Pack Samsung Galaxy S21 - Härdat Glas 9H - Super Kvalitet</v>
      </c>
      <c r="F9543" s="1" t="s">
        <v>8623</v>
      </c>
      <c r="G9543" s="1" t="s">
        <v>8624</v>
      </c>
      <c r="H9543" s="1" t="s">
        <v>8625</v>
      </c>
      <c r="I9543" s="1" t="s">
        <v>16</v>
      </c>
      <c r="J9543" s="1" t="s">
        <v>23</v>
      </c>
      <c r="K9543" s="1" t="s">
        <v>16</v>
      </c>
      <c r="L9543" s="1" t="s">
        <v>16</v>
      </c>
      <c r="M9543" s="1" t="s">
        <v>16</v>
      </c>
      <c r="N9543" s="1" t="s">
        <v>16</v>
      </c>
      <c r="O9543" s="1">
        <v>63.2</v>
      </c>
      <c r="P9543" s="1">
        <v>1.0</v>
      </c>
    </row>
    <row r="9544">
      <c r="A9544" s="1" t="s">
        <v>29</v>
      </c>
      <c r="B9544" s="1" t="s">
        <v>11989</v>
      </c>
      <c r="C9544" s="2" t="s">
        <v>11904</v>
      </c>
      <c r="D9544" s="1" t="s">
        <v>19</v>
      </c>
      <c r="E954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544" s="1" t="s">
        <v>709</v>
      </c>
      <c r="G9544" s="1" t="s">
        <v>710</v>
      </c>
      <c r="H9544" s="1" t="s">
        <v>711</v>
      </c>
      <c r="I9544" s="1" t="s">
        <v>16</v>
      </c>
      <c r="J9544" s="1" t="s">
        <v>23</v>
      </c>
      <c r="K9544" s="1" t="s">
        <v>16</v>
      </c>
      <c r="L9544" s="1" t="s">
        <v>16</v>
      </c>
      <c r="M9544" s="1" t="s">
        <v>16</v>
      </c>
      <c r="N9544" s="1" t="s">
        <v>16</v>
      </c>
      <c r="O9544" s="1">
        <v>63.2</v>
      </c>
      <c r="P9544" s="1">
        <v>1.0</v>
      </c>
    </row>
    <row r="9545">
      <c r="A9545" s="1" t="s">
        <v>29</v>
      </c>
      <c r="B9545" s="1" t="s">
        <v>11990</v>
      </c>
      <c r="C9545" s="2" t="s">
        <v>11904</v>
      </c>
      <c r="D9545" s="1" t="s">
        <v>19</v>
      </c>
      <c r="E954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9545" s="1" t="s">
        <v>208</v>
      </c>
      <c r="G9545" s="1" t="s">
        <v>209</v>
      </c>
      <c r="H9545" s="1" t="s">
        <v>210</v>
      </c>
      <c r="I9545" s="1" t="s">
        <v>16</v>
      </c>
      <c r="J9545" s="1" t="s">
        <v>23</v>
      </c>
      <c r="K9545" s="1" t="s">
        <v>16</v>
      </c>
      <c r="L9545" s="1" t="s">
        <v>16</v>
      </c>
      <c r="M9545" s="1" t="s">
        <v>16</v>
      </c>
      <c r="N9545" s="1" t="s">
        <v>16</v>
      </c>
      <c r="O9545" s="1">
        <v>71.2</v>
      </c>
      <c r="P9545" s="1">
        <v>1.0</v>
      </c>
    </row>
    <row r="9546">
      <c r="A9546" s="1" t="s">
        <v>29</v>
      </c>
      <c r="B9546" s="1" t="s">
        <v>11991</v>
      </c>
      <c r="C9546" s="2" t="s">
        <v>11904</v>
      </c>
      <c r="D9546" s="1" t="s">
        <v>19</v>
      </c>
      <c r="E9546" s="3" t="str">
        <f>HYPERLINK("https://fyndiq.se/produkt/a00b62acc6644fd2/", "2-Pack Samsung Galaxy S10 - Härdat glas 9H – Super kvalitet 3D")</f>
        <v>2-Pack Samsung Galaxy S10 - Härdat glas 9H – Super kvalitet 3D</v>
      </c>
      <c r="F9546" s="1" t="s">
        <v>1291</v>
      </c>
      <c r="G9546" s="1" t="s">
        <v>1292</v>
      </c>
      <c r="H9546" s="1" t="s">
        <v>1293</v>
      </c>
      <c r="I9546" s="1" t="s">
        <v>16</v>
      </c>
      <c r="J9546" s="1" t="s">
        <v>23</v>
      </c>
      <c r="K9546" s="1" t="s">
        <v>16</v>
      </c>
      <c r="L9546" s="1" t="s">
        <v>16</v>
      </c>
      <c r="M9546" s="1" t="s">
        <v>16</v>
      </c>
      <c r="N9546" s="1" t="s">
        <v>16</v>
      </c>
      <c r="O9546" s="1">
        <v>63.2</v>
      </c>
      <c r="P9546" s="1">
        <v>1.0</v>
      </c>
    </row>
    <row r="9547">
      <c r="A9547" s="1" t="s">
        <v>29</v>
      </c>
      <c r="B9547" s="1" t="s">
        <v>11992</v>
      </c>
      <c r="C9547" s="2" t="s">
        <v>11904</v>
      </c>
      <c r="D9547" s="1" t="s">
        <v>19</v>
      </c>
      <c r="E9547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9547" s="1" t="s">
        <v>5069</v>
      </c>
      <c r="G9547" s="1" t="s">
        <v>5070</v>
      </c>
      <c r="H9547" s="1" t="s">
        <v>5071</v>
      </c>
      <c r="I9547" s="1" t="s">
        <v>1230</v>
      </c>
      <c r="J9547" s="1" t="s">
        <v>9</v>
      </c>
      <c r="K9547" s="2" t="s">
        <v>11011</v>
      </c>
      <c r="L9547" s="1" t="s">
        <v>2602</v>
      </c>
      <c r="M9547" s="1" t="s">
        <v>16</v>
      </c>
      <c r="N9547" s="1" t="s">
        <v>16</v>
      </c>
      <c r="O9547" s="1">
        <v>63.2</v>
      </c>
      <c r="P9547" s="1">
        <v>1.0</v>
      </c>
    </row>
    <row r="9548">
      <c r="A9548" s="1" t="s">
        <v>29</v>
      </c>
      <c r="B9548" s="1" t="s">
        <v>11993</v>
      </c>
      <c r="C9548" s="2" t="s">
        <v>11904</v>
      </c>
      <c r="D9548" s="1" t="s">
        <v>19</v>
      </c>
      <c r="E9548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9548" s="1" t="s">
        <v>2411</v>
      </c>
      <c r="G9548" s="1" t="s">
        <v>2412</v>
      </c>
      <c r="H9548" s="1" t="s">
        <v>2413</v>
      </c>
      <c r="I9548" s="1" t="s">
        <v>16</v>
      </c>
      <c r="J9548" s="1" t="s">
        <v>23</v>
      </c>
      <c r="K9548" s="1" t="s">
        <v>16</v>
      </c>
      <c r="L9548" s="1" t="s">
        <v>16</v>
      </c>
      <c r="M9548" s="1" t="s">
        <v>16</v>
      </c>
      <c r="N9548" s="1" t="s">
        <v>16</v>
      </c>
      <c r="O9548" s="1">
        <v>63.2</v>
      </c>
      <c r="P9548" s="1">
        <v>1.0</v>
      </c>
    </row>
    <row r="9549">
      <c r="A9549" s="1" t="s">
        <v>29</v>
      </c>
      <c r="B9549" s="1" t="s">
        <v>11994</v>
      </c>
      <c r="C9549" s="2" t="s">
        <v>11904</v>
      </c>
      <c r="D9549" s="1" t="s">
        <v>19</v>
      </c>
      <c r="E9549" s="3" t="str">
        <f>HYPERLINK("https://fyndiq.se/produkt/416415a768684efb/", "2-Pack Samsung Galaxy S21 5G - 9H Härdat Glas - HD")</f>
        <v>2-Pack Samsung Galaxy S21 5G - 9H Härdat Glas - HD</v>
      </c>
      <c r="F9549" s="1" t="s">
        <v>39</v>
      </c>
      <c r="G9549" s="1" t="s">
        <v>40</v>
      </c>
      <c r="H9549" s="1" t="s">
        <v>41</v>
      </c>
      <c r="I9549" s="1" t="s">
        <v>16</v>
      </c>
      <c r="J9549" s="1" t="s">
        <v>23</v>
      </c>
      <c r="K9549" s="1" t="s">
        <v>16</v>
      </c>
      <c r="L9549" s="1" t="s">
        <v>16</v>
      </c>
      <c r="M9549" s="1" t="s">
        <v>16</v>
      </c>
      <c r="N9549" s="1" t="s">
        <v>16</v>
      </c>
      <c r="O9549" s="1">
        <v>63.2</v>
      </c>
      <c r="P9549" s="1">
        <v>1.0</v>
      </c>
    </row>
    <row r="9550">
      <c r="A9550" s="1" t="s">
        <v>29</v>
      </c>
      <c r="B9550" s="1" t="s">
        <v>11995</v>
      </c>
      <c r="C9550" s="2" t="s">
        <v>11904</v>
      </c>
      <c r="D9550" s="1" t="s">
        <v>19</v>
      </c>
      <c r="E9550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550" s="1" t="s">
        <v>51</v>
      </c>
      <c r="G9550" s="1" t="s">
        <v>52</v>
      </c>
      <c r="H9550" s="1" t="s">
        <v>53</v>
      </c>
      <c r="I9550" s="1" t="s">
        <v>16</v>
      </c>
      <c r="J9550" s="1" t="s">
        <v>23</v>
      </c>
      <c r="K9550" s="1" t="s">
        <v>16</v>
      </c>
      <c r="L9550" s="1" t="s">
        <v>16</v>
      </c>
      <c r="M9550" s="1" t="s">
        <v>16</v>
      </c>
      <c r="N9550" s="1" t="s">
        <v>16</v>
      </c>
      <c r="O9550" s="1">
        <v>87.2</v>
      </c>
      <c r="P9550" s="1">
        <v>1.0</v>
      </c>
    </row>
    <row r="9551">
      <c r="A9551" s="1" t="s">
        <v>29</v>
      </c>
      <c r="B9551" s="1" t="s">
        <v>11996</v>
      </c>
      <c r="C9551" s="2" t="s">
        <v>11904</v>
      </c>
      <c r="D9551" s="1" t="s">
        <v>19</v>
      </c>
      <c r="E9551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9551" s="1" t="s">
        <v>3019</v>
      </c>
      <c r="G9551" s="1" t="s">
        <v>3020</v>
      </c>
      <c r="H9551" s="1" t="s">
        <v>3021</v>
      </c>
      <c r="I9551" s="1" t="s">
        <v>16</v>
      </c>
      <c r="J9551" s="1" t="s">
        <v>23</v>
      </c>
      <c r="K9551" s="1" t="s">
        <v>16</v>
      </c>
      <c r="L9551" s="1" t="s">
        <v>16</v>
      </c>
      <c r="M9551" s="1" t="s">
        <v>16</v>
      </c>
      <c r="N9551" s="1" t="s">
        <v>16</v>
      </c>
      <c r="O9551" s="1">
        <v>71.2</v>
      </c>
      <c r="P9551" s="1">
        <v>1.0</v>
      </c>
    </row>
    <row r="9552">
      <c r="A9552" s="1" t="s">
        <v>29</v>
      </c>
      <c r="B9552" s="1" t="s">
        <v>11997</v>
      </c>
      <c r="C9552" s="2" t="s">
        <v>11904</v>
      </c>
      <c r="D9552" s="1" t="s">
        <v>19</v>
      </c>
      <c r="E9552" s="3" t="str">
        <f>HYPERLINK("https://fyndiq.se/produkt/8a94b47e940d4cfe/", "2 Pack Xiaomi 12 PRO - Härdat glas 9H-Super kvalitet 3D")</f>
        <v>2 Pack Xiaomi 12 PRO - Härdat glas 9H-Super kvalitet 3D</v>
      </c>
      <c r="F9552" s="1" t="s">
        <v>214</v>
      </c>
      <c r="G9552" s="1" t="s">
        <v>215</v>
      </c>
      <c r="H9552" s="1" t="s">
        <v>216</v>
      </c>
      <c r="I9552" s="1" t="s">
        <v>16</v>
      </c>
      <c r="J9552" s="1" t="s">
        <v>23</v>
      </c>
      <c r="K9552" s="1" t="s">
        <v>16</v>
      </c>
      <c r="L9552" s="1" t="s">
        <v>16</v>
      </c>
      <c r="M9552" s="1" t="s">
        <v>16</v>
      </c>
      <c r="N9552" s="1" t="s">
        <v>16</v>
      </c>
      <c r="O9552" s="1">
        <v>63.2</v>
      </c>
      <c r="P9552" s="1">
        <v>1.0</v>
      </c>
    </row>
    <row r="9553">
      <c r="A9553" s="1" t="s">
        <v>29</v>
      </c>
      <c r="B9553" s="1" t="s">
        <v>11998</v>
      </c>
      <c r="C9553" s="2" t="s">
        <v>11904</v>
      </c>
      <c r="D9553" s="1" t="s">
        <v>19</v>
      </c>
      <c r="E9553" s="3" t="str">
        <f>HYPERLINK("https://fyndiq.se/produkt/860c7ae305b54883/", "2 Pack Samsung S21 Ultra 5G - Härdat glas 9H - Super kvalitet 3D")</f>
        <v>2 Pack Samsung S21 Ultra 5G - Härdat glas 9H - Super kvalitet 3D</v>
      </c>
      <c r="F9553" s="1" t="s">
        <v>649</v>
      </c>
      <c r="G9553" s="1" t="s">
        <v>650</v>
      </c>
      <c r="H9553" s="1" t="s">
        <v>651</v>
      </c>
      <c r="I9553" s="1" t="s">
        <v>16</v>
      </c>
      <c r="J9553" s="1" t="s">
        <v>23</v>
      </c>
      <c r="K9553" s="1" t="s">
        <v>16</v>
      </c>
      <c r="L9553" s="1" t="s">
        <v>16</v>
      </c>
      <c r="M9553" s="1" t="s">
        <v>16</v>
      </c>
      <c r="N9553" s="1" t="s">
        <v>16</v>
      </c>
      <c r="O9553" s="1">
        <v>63.2</v>
      </c>
      <c r="P9553" s="1">
        <v>1.0</v>
      </c>
    </row>
    <row r="9554">
      <c r="A9554" s="1" t="s">
        <v>29</v>
      </c>
      <c r="B9554" s="1" t="s">
        <v>11999</v>
      </c>
      <c r="C9554" s="2" t="s">
        <v>12000</v>
      </c>
      <c r="D9554" s="1" t="s">
        <v>19</v>
      </c>
      <c r="E9554" s="3" t="str">
        <f>HYPERLINK("https://fyndiq.se/produkt/bd84362587364f02/", "2-Pack GOOGLE PIXEL 8 Skärmskydd - Härdat Glas 9H - Super kvalitet 3D")</f>
        <v>2-Pack GOOGLE PIXEL 8 Skärmskydd - Härdat Glas 9H - Super kvalitet 3D</v>
      </c>
      <c r="F9554" s="1" t="s">
        <v>254</v>
      </c>
      <c r="G9554" s="1" t="s">
        <v>255</v>
      </c>
      <c r="H9554" s="1" t="s">
        <v>256</v>
      </c>
      <c r="I9554" s="1" t="s">
        <v>16</v>
      </c>
      <c r="J9554" s="1" t="s">
        <v>23</v>
      </c>
      <c r="K9554" s="1" t="s">
        <v>16</v>
      </c>
      <c r="L9554" s="1" t="s">
        <v>16</v>
      </c>
      <c r="M9554" s="1" t="s">
        <v>16</v>
      </c>
      <c r="N9554" s="1" t="s">
        <v>16</v>
      </c>
      <c r="O9554" s="1">
        <v>71.2</v>
      </c>
      <c r="P9554" s="1">
        <v>1.0</v>
      </c>
    </row>
    <row r="9555">
      <c r="A9555" s="1" t="s">
        <v>29</v>
      </c>
      <c r="B9555" s="1" t="s">
        <v>12001</v>
      </c>
      <c r="C9555" s="2" t="s">
        <v>12000</v>
      </c>
      <c r="D9555" s="1" t="s">
        <v>19</v>
      </c>
      <c r="E9555" s="3" t="str">
        <f>HYPERLINK("https://fyndiq.se/produkt/b96aad9902754ebc/", "2-Pack Samsung S23 FE - 9H Härdat Glass - Super Kvalitet 3D")</f>
        <v>2-Pack Samsung S23 FE - 9H Härdat Glass - Super Kvalitet 3D</v>
      </c>
      <c r="F9555" s="1" t="s">
        <v>67</v>
      </c>
      <c r="G9555" s="1" t="s">
        <v>68</v>
      </c>
      <c r="H9555" s="1" t="s">
        <v>69</v>
      </c>
      <c r="I9555" s="1" t="s">
        <v>16</v>
      </c>
      <c r="J9555" s="1" t="s">
        <v>23</v>
      </c>
      <c r="K9555" s="1" t="s">
        <v>16</v>
      </c>
      <c r="L9555" s="1" t="s">
        <v>16</v>
      </c>
      <c r="M9555" s="1" t="s">
        <v>16</v>
      </c>
      <c r="N9555" s="1" t="s">
        <v>16</v>
      </c>
      <c r="O9555" s="1">
        <v>63.2</v>
      </c>
      <c r="P9555" s="1">
        <v>1.0</v>
      </c>
    </row>
    <row r="9556">
      <c r="A9556" s="1" t="s">
        <v>29</v>
      </c>
      <c r="B9556" s="1" t="s">
        <v>12002</v>
      </c>
      <c r="C9556" s="2" t="s">
        <v>12000</v>
      </c>
      <c r="D9556" s="1" t="s">
        <v>19</v>
      </c>
      <c r="E9556" s="3" t="str">
        <f>HYPERLINK("https://fyndiq.se/produkt/2477583187264ece/", "2-Pack Samsung S20 - 9H Härdat Glass - Top Kvalitet")</f>
        <v>2-Pack Samsung S20 - 9H Härdat Glass - Top Kvalitet</v>
      </c>
      <c r="F9556" s="1" t="s">
        <v>124</v>
      </c>
      <c r="G9556" s="1" t="s">
        <v>125</v>
      </c>
      <c r="H9556" s="1" t="s">
        <v>126</v>
      </c>
      <c r="I9556" s="1" t="s">
        <v>16</v>
      </c>
      <c r="J9556" s="1" t="s">
        <v>23</v>
      </c>
      <c r="K9556" s="1" t="s">
        <v>16</v>
      </c>
      <c r="L9556" s="1" t="s">
        <v>16</v>
      </c>
      <c r="M9556" s="1" t="s">
        <v>16</v>
      </c>
      <c r="N9556" s="1" t="s">
        <v>16</v>
      </c>
      <c r="O9556" s="1">
        <v>71.2</v>
      </c>
      <c r="P9556" s="1">
        <v>1.0</v>
      </c>
    </row>
    <row r="9557">
      <c r="A9557" s="1" t="s">
        <v>29</v>
      </c>
      <c r="B9557" s="1" t="s">
        <v>12003</v>
      </c>
      <c r="C9557" s="2" t="s">
        <v>12000</v>
      </c>
      <c r="D9557" s="1" t="s">
        <v>19</v>
      </c>
      <c r="E9557" s="3" t="str">
        <f>HYPERLINK("https://fyndiq.se/produkt/6260fb6b96c349fe/", "Samsung S9 plus 3D rundat härdat glasfodral")</f>
        <v>Samsung S9 plus 3D rundat härdat glasfodral</v>
      </c>
      <c r="F9557" s="1" t="s">
        <v>1105</v>
      </c>
      <c r="G9557" s="1" t="s">
        <v>1106</v>
      </c>
      <c r="H9557" s="1" t="s">
        <v>1107</v>
      </c>
      <c r="I9557" s="1" t="s">
        <v>1311</v>
      </c>
      <c r="J9557" s="1" t="s">
        <v>23</v>
      </c>
      <c r="K9557" s="1" t="s">
        <v>16</v>
      </c>
      <c r="L9557" s="1" t="s">
        <v>16</v>
      </c>
      <c r="M9557" s="1" t="s">
        <v>16</v>
      </c>
      <c r="N9557" s="1" t="s">
        <v>16</v>
      </c>
      <c r="O9557" s="1">
        <v>55.2</v>
      </c>
      <c r="P9557" s="1">
        <v>1.0</v>
      </c>
    </row>
    <row r="9558">
      <c r="A9558" s="1" t="s">
        <v>29</v>
      </c>
      <c r="B9558" s="1" t="s">
        <v>12004</v>
      </c>
      <c r="C9558" s="2" t="s">
        <v>12000</v>
      </c>
      <c r="D9558" s="1" t="s">
        <v>19</v>
      </c>
      <c r="E9558" s="3" t="str">
        <f>HYPERLINK("https://fyndiq.se/produkt/1d18226209604614/", "Samsung S23 Plus 5G - 9H Härdat Glass - 3D Super Kvalitet Skärmskydd")</f>
        <v>Samsung S23 Plus 5G - 9H Härdat Glass - 3D Super Kvalitet Skärmskydd</v>
      </c>
      <c r="F9558" s="1" t="s">
        <v>2996</v>
      </c>
      <c r="G9558" s="1" t="s">
        <v>2997</v>
      </c>
      <c r="H9558" s="1" t="s">
        <v>2998</v>
      </c>
      <c r="I9558" s="1" t="s">
        <v>16</v>
      </c>
      <c r="J9558" s="1" t="s">
        <v>23</v>
      </c>
      <c r="K9558" s="1" t="s">
        <v>16</v>
      </c>
      <c r="L9558" s="1" t="s">
        <v>16</v>
      </c>
      <c r="M9558" s="1" t="s">
        <v>16</v>
      </c>
      <c r="N9558" s="1" t="s">
        <v>16</v>
      </c>
      <c r="O9558" s="1">
        <v>55.2</v>
      </c>
      <c r="P9558" s="1">
        <v>1.0</v>
      </c>
    </row>
    <row r="9559">
      <c r="A9559" s="1" t="s">
        <v>29</v>
      </c>
      <c r="B9559" s="1" t="s">
        <v>12005</v>
      </c>
      <c r="C9559" s="2" t="s">
        <v>12000</v>
      </c>
      <c r="D9559" s="1" t="s">
        <v>19</v>
      </c>
      <c r="E9559" s="3" t="str">
        <f>HYPERLINK("https://fyndiq.se/produkt/7c990866bb87402c/", "2-Pack Xiaomi 11 Lite 5G NE - Härdat Glas 9H - Super kvalitet 3D")</f>
        <v>2-Pack Xiaomi 11 Lite 5G NE - Härdat Glas 9H - Super kvalitet 3D</v>
      </c>
      <c r="F9559" s="1" t="s">
        <v>544</v>
      </c>
      <c r="G9559" s="1" t="s">
        <v>545</v>
      </c>
      <c r="H9559" s="1" t="s">
        <v>546</v>
      </c>
      <c r="I9559" s="1" t="s">
        <v>16</v>
      </c>
      <c r="J9559" s="1" t="s">
        <v>23</v>
      </c>
      <c r="K9559" s="1" t="s">
        <v>16</v>
      </c>
      <c r="L9559" s="1" t="s">
        <v>16</v>
      </c>
      <c r="M9559" s="1" t="s">
        <v>16</v>
      </c>
      <c r="N9559" s="1" t="s">
        <v>16</v>
      </c>
      <c r="O9559" s="1">
        <v>63.2</v>
      </c>
      <c r="P9559" s="1">
        <v>1.0</v>
      </c>
    </row>
    <row r="9560">
      <c r="A9560" s="1" t="s">
        <v>29</v>
      </c>
      <c r="B9560" s="1" t="s">
        <v>12006</v>
      </c>
      <c r="C9560" s="2" t="s">
        <v>12000</v>
      </c>
      <c r="D9560" s="1" t="s">
        <v>19</v>
      </c>
      <c r="E956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560" s="1" t="s">
        <v>26</v>
      </c>
      <c r="G9560" s="1" t="s">
        <v>27</v>
      </c>
      <c r="H9560" s="1" t="s">
        <v>28</v>
      </c>
      <c r="I9560" s="1" t="s">
        <v>16</v>
      </c>
      <c r="J9560" s="1" t="s">
        <v>23</v>
      </c>
      <c r="K9560" s="1" t="s">
        <v>16</v>
      </c>
      <c r="L9560" s="1" t="s">
        <v>16</v>
      </c>
      <c r="M9560" s="1" t="s">
        <v>16</v>
      </c>
      <c r="N9560" s="1" t="s">
        <v>16</v>
      </c>
      <c r="O9560" s="1">
        <v>71.2</v>
      </c>
      <c r="P9560" s="1">
        <v>1.0</v>
      </c>
    </row>
    <row r="9561">
      <c r="A9561" s="1" t="s">
        <v>29</v>
      </c>
      <c r="B9561" s="1" t="s">
        <v>12007</v>
      </c>
      <c r="C9561" s="2" t="s">
        <v>12000</v>
      </c>
      <c r="D9561" s="1" t="s">
        <v>19</v>
      </c>
      <c r="E9561" s="3" t="str">
        <f>HYPERLINK("https://fyndiq.se/produkt/2477583187264ece/", "2-Pack Samsung S20 - 9H Härdat Glass - Top Kvalitet")</f>
        <v>2-Pack Samsung S20 - 9H Härdat Glass - Top Kvalitet</v>
      </c>
      <c r="F9561" s="1" t="s">
        <v>124</v>
      </c>
      <c r="G9561" s="1" t="s">
        <v>125</v>
      </c>
      <c r="H9561" s="1" t="s">
        <v>126</v>
      </c>
      <c r="I9561" s="1" t="s">
        <v>16</v>
      </c>
      <c r="J9561" s="1" t="s">
        <v>23</v>
      </c>
      <c r="K9561" s="1" t="s">
        <v>16</v>
      </c>
      <c r="L9561" s="1" t="s">
        <v>16</v>
      </c>
      <c r="M9561" s="1" t="s">
        <v>16</v>
      </c>
      <c r="N9561" s="1" t="s">
        <v>16</v>
      </c>
      <c r="O9561" s="1">
        <v>71.2</v>
      </c>
      <c r="P9561" s="1">
        <v>1.0</v>
      </c>
    </row>
    <row r="9562">
      <c r="A9562" s="1" t="s">
        <v>29</v>
      </c>
      <c r="B9562" s="1" t="s">
        <v>12008</v>
      </c>
      <c r="C9562" s="2" t="s">
        <v>12000</v>
      </c>
      <c r="D9562" s="1" t="s">
        <v>19</v>
      </c>
      <c r="E9562" s="3" t="str">
        <f>HYPERLINK("https://fyndiq.se/produkt/925ae49423884615/", "2-Pack Samsung S22 Ultra Skärmskydd &amp; 1-Pack linsskydd -9H GLAS")</f>
        <v>2-Pack Samsung S22 Ultra Skärmskydd &amp; 1-Pack linsskydd -9H GLAS</v>
      </c>
      <c r="F9562" s="1" t="s">
        <v>335</v>
      </c>
      <c r="G9562" s="1" t="s">
        <v>336</v>
      </c>
      <c r="H9562" s="1" t="s">
        <v>337</v>
      </c>
      <c r="I9562" s="1" t="s">
        <v>16</v>
      </c>
      <c r="J9562" s="1" t="s">
        <v>23</v>
      </c>
      <c r="K9562" s="1" t="s">
        <v>16</v>
      </c>
      <c r="L9562" s="1" t="s">
        <v>16</v>
      </c>
      <c r="M9562" s="1" t="s">
        <v>16</v>
      </c>
      <c r="N9562" s="1" t="s">
        <v>16</v>
      </c>
      <c r="O9562" s="1">
        <v>71.2</v>
      </c>
      <c r="P9562" s="1">
        <v>1.0</v>
      </c>
    </row>
    <row r="9563">
      <c r="A9563" s="1" t="s">
        <v>29</v>
      </c>
      <c r="B9563" s="1" t="s">
        <v>12009</v>
      </c>
      <c r="C9563" s="2" t="s">
        <v>12000</v>
      </c>
      <c r="D9563" s="1" t="s">
        <v>19</v>
      </c>
      <c r="E9563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9563" s="1" t="s">
        <v>494</v>
      </c>
      <c r="G9563" s="1" t="s">
        <v>495</v>
      </c>
      <c r="H9563" s="1" t="s">
        <v>496</v>
      </c>
      <c r="I9563" s="1" t="s">
        <v>16</v>
      </c>
      <c r="J9563" s="1" t="s">
        <v>23</v>
      </c>
      <c r="K9563" s="1" t="s">
        <v>16</v>
      </c>
      <c r="L9563" s="1" t="s">
        <v>16</v>
      </c>
      <c r="M9563" s="1" t="s">
        <v>16</v>
      </c>
      <c r="N9563" s="1" t="s">
        <v>16</v>
      </c>
      <c r="O9563" s="1">
        <v>79.2</v>
      </c>
      <c r="P9563" s="1">
        <v>1.0</v>
      </c>
    </row>
    <row r="9564">
      <c r="A9564" s="1" t="s">
        <v>29</v>
      </c>
      <c r="B9564" s="1" t="s">
        <v>12010</v>
      </c>
      <c r="C9564" s="2" t="s">
        <v>12000</v>
      </c>
      <c r="D9564" s="1" t="s">
        <v>19</v>
      </c>
      <c r="E9564" s="3" t="str">
        <f>HYPERLINK("https://fyndiq.se/produkt/2477583187264ece/", "2-Pack Samsung S20 - 9H Härdat Glass - Top Kvalitet")</f>
        <v>2-Pack Samsung S20 - 9H Härdat Glass - Top Kvalitet</v>
      </c>
      <c r="F9564" s="1" t="s">
        <v>124</v>
      </c>
      <c r="G9564" s="1" t="s">
        <v>125</v>
      </c>
      <c r="H9564" s="1" t="s">
        <v>126</v>
      </c>
      <c r="I9564" s="1" t="s">
        <v>16</v>
      </c>
      <c r="J9564" s="1" t="s">
        <v>23</v>
      </c>
      <c r="K9564" s="1" t="s">
        <v>16</v>
      </c>
      <c r="L9564" s="1" t="s">
        <v>16</v>
      </c>
      <c r="M9564" s="1" t="s">
        <v>16</v>
      </c>
      <c r="N9564" s="1" t="s">
        <v>16</v>
      </c>
      <c r="O9564" s="1">
        <v>71.2</v>
      </c>
      <c r="P9564" s="1">
        <v>1.0</v>
      </c>
    </row>
    <row r="9565">
      <c r="A9565" s="1" t="s">
        <v>29</v>
      </c>
      <c r="B9565" s="1" t="s">
        <v>12011</v>
      </c>
      <c r="C9565" s="2" t="s">
        <v>12000</v>
      </c>
      <c r="D9565" s="1" t="s">
        <v>19</v>
      </c>
      <c r="E9565" s="3" t="str">
        <f>HYPERLINK("https://fyndiq.se/produkt/19c2551af5564452/", "2 Pack Samsung Galaxy A41 - Härdat Glas 9H - Super kvalitet 3D")</f>
        <v>2 Pack Samsung Galaxy A41 - Härdat Glas 9H - Super kvalitet 3D</v>
      </c>
      <c r="F9565" s="1" t="s">
        <v>362</v>
      </c>
      <c r="G9565" s="1" t="s">
        <v>363</v>
      </c>
      <c r="H9565" s="1" t="s">
        <v>364</v>
      </c>
      <c r="I9565" s="1" t="s">
        <v>16</v>
      </c>
      <c r="J9565" s="1" t="s">
        <v>23</v>
      </c>
      <c r="K9565" s="1" t="s">
        <v>16</v>
      </c>
      <c r="L9565" s="1" t="s">
        <v>16</v>
      </c>
      <c r="M9565" s="1" t="s">
        <v>16</v>
      </c>
      <c r="N9565" s="1" t="s">
        <v>16</v>
      </c>
      <c r="O9565" s="1">
        <v>63.2</v>
      </c>
      <c r="P9565" s="1">
        <v>1.0</v>
      </c>
    </row>
    <row r="9566">
      <c r="A9566" s="1" t="s">
        <v>29</v>
      </c>
      <c r="B9566" s="1" t="s">
        <v>12012</v>
      </c>
      <c r="C9566" s="2" t="s">
        <v>12000</v>
      </c>
      <c r="D9566" s="1" t="s">
        <v>19</v>
      </c>
      <c r="E9566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9566" s="1" t="s">
        <v>3019</v>
      </c>
      <c r="G9566" s="1" t="s">
        <v>3020</v>
      </c>
      <c r="H9566" s="1" t="s">
        <v>3021</v>
      </c>
      <c r="I9566" s="1" t="s">
        <v>16</v>
      </c>
      <c r="J9566" s="1" t="s">
        <v>23</v>
      </c>
      <c r="K9566" s="1" t="s">
        <v>16</v>
      </c>
      <c r="L9566" s="1" t="s">
        <v>16</v>
      </c>
      <c r="M9566" s="1" t="s">
        <v>16</v>
      </c>
      <c r="N9566" s="1" t="s">
        <v>16</v>
      </c>
      <c r="O9566" s="1">
        <v>71.2</v>
      </c>
      <c r="P9566" s="1">
        <v>1.0</v>
      </c>
    </row>
    <row r="9567">
      <c r="A9567" s="1" t="s">
        <v>29</v>
      </c>
      <c r="B9567" s="1" t="s">
        <v>12013</v>
      </c>
      <c r="C9567" s="2" t="s">
        <v>12000</v>
      </c>
      <c r="D9567" s="1" t="s">
        <v>19</v>
      </c>
      <c r="E9567" s="3" t="str">
        <f>HYPERLINK("https://fyndiq.se/produkt/27a918e340d244cc/", "GOOGLE PIXEL 8 Skärmskydd - Härdat Glas 9H - Super kvalitet 3D")</f>
        <v>GOOGLE PIXEL 8 Skärmskydd - Härdat Glas 9H - Super kvalitet 3D</v>
      </c>
      <c r="F9567" s="1" t="s">
        <v>306</v>
      </c>
      <c r="G9567" s="1" t="s">
        <v>307</v>
      </c>
      <c r="H9567" s="1" t="s">
        <v>308</v>
      </c>
      <c r="I9567" s="1" t="s">
        <v>16</v>
      </c>
      <c r="J9567" s="1" t="s">
        <v>23</v>
      </c>
      <c r="K9567" s="1" t="s">
        <v>16</v>
      </c>
      <c r="L9567" s="1" t="s">
        <v>16</v>
      </c>
      <c r="M9567" s="1" t="s">
        <v>16</v>
      </c>
      <c r="N9567" s="1" t="s">
        <v>16</v>
      </c>
      <c r="O9567" s="1">
        <v>63.2</v>
      </c>
      <c r="P9567" s="1">
        <v>1.0</v>
      </c>
    </row>
    <row r="9568">
      <c r="A9568" s="1" t="s">
        <v>29</v>
      </c>
      <c r="B9568" s="1" t="s">
        <v>12014</v>
      </c>
      <c r="C9568" s="2" t="s">
        <v>12000</v>
      </c>
      <c r="D9568" s="1" t="s">
        <v>19</v>
      </c>
      <c r="E9568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9568" s="1" t="s">
        <v>302</v>
      </c>
      <c r="G9568" s="1" t="s">
        <v>303</v>
      </c>
      <c r="H9568" s="1" t="s">
        <v>304</v>
      </c>
      <c r="I9568" s="1" t="s">
        <v>16</v>
      </c>
      <c r="J9568" s="1" t="s">
        <v>23</v>
      </c>
      <c r="K9568" s="1" t="s">
        <v>16</v>
      </c>
      <c r="L9568" s="1" t="s">
        <v>16</v>
      </c>
      <c r="M9568" s="1" t="s">
        <v>16</v>
      </c>
      <c r="N9568" s="1" t="s">
        <v>16</v>
      </c>
      <c r="O9568" s="1">
        <v>63.2</v>
      </c>
      <c r="P9568" s="1">
        <v>1.0</v>
      </c>
    </row>
    <row r="9569">
      <c r="A9569" s="1" t="s">
        <v>29</v>
      </c>
      <c r="B9569" s="1" t="s">
        <v>12015</v>
      </c>
      <c r="C9569" s="2" t="s">
        <v>12000</v>
      </c>
      <c r="D9569" s="1" t="s">
        <v>19</v>
      </c>
      <c r="E9569" s="3" t="str">
        <f>HYPERLINK("https://fyndiq.se/produkt/1680a3aea19a4558/", "2-Pack Samsung S20 Skärmskydd - Härdat Glas 9H - Super kvalitet 3D")</f>
        <v>2-Pack Samsung S20 Skärmskydd - Härdat Glas 9H - Super kvalitet 3D</v>
      </c>
      <c r="F9569" s="1" t="s">
        <v>755</v>
      </c>
      <c r="G9569" s="1" t="s">
        <v>756</v>
      </c>
      <c r="H9569" s="1" t="s">
        <v>757</v>
      </c>
      <c r="I9569" s="1" t="s">
        <v>16</v>
      </c>
      <c r="J9569" s="1" t="s">
        <v>23</v>
      </c>
      <c r="K9569" s="1" t="s">
        <v>16</v>
      </c>
      <c r="L9569" s="1" t="s">
        <v>16</v>
      </c>
      <c r="M9569" s="1" t="s">
        <v>16</v>
      </c>
      <c r="N9569" s="1" t="s">
        <v>16</v>
      </c>
      <c r="O9569" s="1">
        <v>63.2</v>
      </c>
      <c r="P9569" s="1">
        <v>1.0</v>
      </c>
    </row>
    <row r="9570">
      <c r="A9570" s="1" t="s">
        <v>29</v>
      </c>
      <c r="B9570" s="1" t="s">
        <v>12016</v>
      </c>
      <c r="C9570" s="2" t="s">
        <v>12000</v>
      </c>
      <c r="D9570" s="1" t="s">
        <v>19</v>
      </c>
      <c r="E957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570" s="1" t="s">
        <v>760</v>
      </c>
      <c r="G9570" s="1" t="s">
        <v>761</v>
      </c>
      <c r="H9570" s="1" t="s">
        <v>762</v>
      </c>
      <c r="I9570" s="1" t="s">
        <v>16</v>
      </c>
      <c r="J9570" s="1" t="s">
        <v>23</v>
      </c>
      <c r="K9570" s="1" t="s">
        <v>16</v>
      </c>
      <c r="L9570" s="1" t="s">
        <v>16</v>
      </c>
      <c r="M9570" s="1" t="s">
        <v>16</v>
      </c>
      <c r="N9570" s="1" t="s">
        <v>16</v>
      </c>
      <c r="O9570" s="1">
        <v>63.2</v>
      </c>
      <c r="P9570" s="1">
        <v>1.0</v>
      </c>
    </row>
    <row r="9571">
      <c r="A9571" s="1" t="s">
        <v>29</v>
      </c>
      <c r="B9571" s="1" t="s">
        <v>12017</v>
      </c>
      <c r="C9571" s="2" t="s">
        <v>12000</v>
      </c>
      <c r="D9571" s="1" t="s">
        <v>19</v>
      </c>
      <c r="E9571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571" s="1" t="s">
        <v>539</v>
      </c>
      <c r="G9571" s="1" t="s">
        <v>540</v>
      </c>
      <c r="H9571" s="1" t="s">
        <v>541</v>
      </c>
      <c r="I9571" s="1" t="s">
        <v>16</v>
      </c>
      <c r="J9571" s="1" t="s">
        <v>23</v>
      </c>
      <c r="K9571" s="1" t="s">
        <v>16</v>
      </c>
      <c r="L9571" s="1" t="s">
        <v>16</v>
      </c>
      <c r="M9571" s="1" t="s">
        <v>16</v>
      </c>
      <c r="N9571" s="1" t="s">
        <v>16</v>
      </c>
      <c r="O9571" s="1">
        <v>79.2</v>
      </c>
      <c r="P9571" s="1">
        <v>1.0</v>
      </c>
    </row>
    <row r="9572">
      <c r="A9572" s="1" t="s">
        <v>29</v>
      </c>
      <c r="B9572" s="1" t="s">
        <v>12018</v>
      </c>
      <c r="C9572" s="2" t="s">
        <v>12000</v>
      </c>
      <c r="D9572" s="1" t="s">
        <v>19</v>
      </c>
      <c r="E9572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9572" s="1" t="s">
        <v>1625</v>
      </c>
      <c r="G9572" s="1" t="s">
        <v>1626</v>
      </c>
      <c r="H9572" s="1" t="s">
        <v>1627</v>
      </c>
      <c r="I9572" s="1" t="s">
        <v>16</v>
      </c>
      <c r="J9572" s="1" t="s">
        <v>23</v>
      </c>
      <c r="K9572" s="1" t="s">
        <v>16</v>
      </c>
      <c r="L9572" s="1" t="s">
        <v>16</v>
      </c>
      <c r="M9572" s="1" t="s">
        <v>16</v>
      </c>
      <c r="N9572" s="1" t="s">
        <v>16</v>
      </c>
      <c r="O9572" s="1">
        <v>63.2</v>
      </c>
      <c r="P9572" s="1">
        <v>1.0</v>
      </c>
    </row>
    <row r="9573">
      <c r="A9573" s="1" t="s">
        <v>29</v>
      </c>
      <c r="B9573" s="1" t="s">
        <v>12019</v>
      </c>
      <c r="C9573" s="2" t="s">
        <v>12000</v>
      </c>
      <c r="D9573" s="1" t="s">
        <v>19</v>
      </c>
      <c r="E957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573" s="1" t="s">
        <v>729</v>
      </c>
      <c r="G9573" s="1" t="s">
        <v>730</v>
      </c>
      <c r="H9573" s="1" t="s">
        <v>731</v>
      </c>
      <c r="I9573" s="1" t="s">
        <v>16</v>
      </c>
      <c r="J9573" s="1" t="s">
        <v>23</v>
      </c>
      <c r="K9573" s="1" t="s">
        <v>16</v>
      </c>
      <c r="L9573" s="1" t="s">
        <v>16</v>
      </c>
      <c r="M9573" s="1" t="s">
        <v>16</v>
      </c>
      <c r="N9573" s="1" t="s">
        <v>16</v>
      </c>
      <c r="O9573" s="1">
        <v>63.2</v>
      </c>
      <c r="P9573" s="1">
        <v>1.0</v>
      </c>
    </row>
    <row r="9574">
      <c r="A9574" s="1" t="s">
        <v>29</v>
      </c>
      <c r="B9574" s="1" t="s">
        <v>12020</v>
      </c>
      <c r="C9574" s="2" t="s">
        <v>12000</v>
      </c>
      <c r="D9574" s="1" t="s">
        <v>19</v>
      </c>
      <c r="E9574" s="3" t="str">
        <f>HYPERLINK("https://fyndiq.se/produkt/abcb18d2b1094266/", "2 Pack Samsung S21 5G - Härdat Glas 9H - Super Kvalitet 3D")</f>
        <v>2 Pack Samsung S21 5G - Härdat Glas 9H - Super Kvalitet 3D</v>
      </c>
      <c r="F9574" s="1" t="s">
        <v>2719</v>
      </c>
      <c r="G9574" s="1" t="s">
        <v>2720</v>
      </c>
      <c r="H9574" s="1" t="s">
        <v>2721</v>
      </c>
      <c r="I9574" s="1" t="s">
        <v>16</v>
      </c>
      <c r="J9574" s="1" t="s">
        <v>23</v>
      </c>
      <c r="K9574" s="1" t="s">
        <v>16</v>
      </c>
      <c r="L9574" s="1" t="s">
        <v>16</v>
      </c>
      <c r="M9574" s="1" t="s">
        <v>16</v>
      </c>
      <c r="N9574" s="1" t="s">
        <v>16</v>
      </c>
      <c r="O9574" s="1">
        <v>63.2</v>
      </c>
      <c r="P9574" s="1">
        <v>1.0</v>
      </c>
    </row>
    <row r="9575">
      <c r="A9575" s="1" t="s">
        <v>29</v>
      </c>
      <c r="B9575" s="1" t="s">
        <v>12021</v>
      </c>
      <c r="C9575" s="2" t="s">
        <v>12000</v>
      </c>
      <c r="D9575" s="1" t="s">
        <v>19</v>
      </c>
      <c r="E957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575" s="1" t="s">
        <v>103</v>
      </c>
      <c r="G9575" s="1" t="s">
        <v>104</v>
      </c>
      <c r="H9575" s="1" t="s">
        <v>105</v>
      </c>
      <c r="I9575" s="1" t="s">
        <v>16</v>
      </c>
      <c r="J9575" s="1" t="s">
        <v>23</v>
      </c>
      <c r="K9575" s="1" t="s">
        <v>16</v>
      </c>
      <c r="L9575" s="1" t="s">
        <v>16</v>
      </c>
      <c r="M9575" s="1" t="s">
        <v>16</v>
      </c>
      <c r="N9575" s="1" t="s">
        <v>16</v>
      </c>
      <c r="O9575" s="1">
        <v>63.2</v>
      </c>
      <c r="P9575" s="1">
        <v>1.0</v>
      </c>
    </row>
    <row r="9576">
      <c r="A9576" s="1" t="s">
        <v>29</v>
      </c>
      <c r="B9576" s="1" t="s">
        <v>12022</v>
      </c>
      <c r="C9576" s="2" t="s">
        <v>12000</v>
      </c>
      <c r="D9576" s="1" t="s">
        <v>19</v>
      </c>
      <c r="E9576" s="3" t="str">
        <f>HYPERLINK("https://fyndiq.se/produkt/c64bbbf107e34309/", "2-Pack Huawei P30 - Härdat glas 9H – 3D Super kvalitet")</f>
        <v>2-Pack Huawei P30 - Härdat glas 9H – 3D Super kvalitet</v>
      </c>
      <c r="F9576" s="1" t="s">
        <v>845</v>
      </c>
      <c r="G9576" s="1" t="s">
        <v>846</v>
      </c>
      <c r="H9576" s="1" t="s">
        <v>847</v>
      </c>
      <c r="I9576" s="1" t="s">
        <v>16</v>
      </c>
      <c r="J9576" s="1" t="s">
        <v>23</v>
      </c>
      <c r="K9576" s="1" t="s">
        <v>16</v>
      </c>
      <c r="L9576" s="1" t="s">
        <v>16</v>
      </c>
      <c r="M9576" s="1" t="s">
        <v>16</v>
      </c>
      <c r="N9576" s="1" t="s">
        <v>16</v>
      </c>
      <c r="O9576" s="1">
        <v>63.2</v>
      </c>
      <c r="P9576" s="1">
        <v>1.0</v>
      </c>
    </row>
    <row r="9577">
      <c r="A9577" s="1" t="s">
        <v>29</v>
      </c>
      <c r="B9577" s="1" t="s">
        <v>12023</v>
      </c>
      <c r="C9577" s="2" t="s">
        <v>12000</v>
      </c>
      <c r="D9577" s="1" t="s">
        <v>19</v>
      </c>
      <c r="E957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577" s="1" t="s">
        <v>103</v>
      </c>
      <c r="G9577" s="1" t="s">
        <v>104</v>
      </c>
      <c r="H9577" s="1" t="s">
        <v>105</v>
      </c>
      <c r="I9577" s="1" t="s">
        <v>16</v>
      </c>
      <c r="J9577" s="1" t="s">
        <v>23</v>
      </c>
      <c r="K9577" s="1" t="s">
        <v>16</v>
      </c>
      <c r="L9577" s="1" t="s">
        <v>16</v>
      </c>
      <c r="M9577" s="1" t="s">
        <v>16</v>
      </c>
      <c r="N9577" s="1" t="s">
        <v>16</v>
      </c>
      <c r="O9577" s="1">
        <v>63.2</v>
      </c>
      <c r="P9577" s="1">
        <v>1.0</v>
      </c>
    </row>
    <row r="9578">
      <c r="A9578" s="1" t="s">
        <v>29</v>
      </c>
      <c r="B9578" s="1" t="s">
        <v>12024</v>
      </c>
      <c r="C9578" s="2" t="s">
        <v>12000</v>
      </c>
      <c r="D9578" s="1" t="s">
        <v>19</v>
      </c>
      <c r="E9578" s="3" t="str">
        <f>HYPERLINK("https://fyndiq.se/produkt/c6f3e47a88184e8d/", "2-Pack SAMSUNG A55 Skärmskydd - Härdat Glas 9H - Super kvalitet 3D")</f>
        <v>2-Pack SAMSUNG A55 Skärmskydd - Härdat Glas 9H - Super kvalitet 3D</v>
      </c>
      <c r="F9578" s="1" t="s">
        <v>83</v>
      </c>
      <c r="G9578" s="1" t="s">
        <v>84</v>
      </c>
      <c r="H9578" s="1" t="s">
        <v>85</v>
      </c>
      <c r="I9578" s="1" t="s">
        <v>16</v>
      </c>
      <c r="J9578" s="1" t="s">
        <v>23</v>
      </c>
      <c r="K9578" s="1" t="s">
        <v>16</v>
      </c>
      <c r="L9578" s="1" t="s">
        <v>16</v>
      </c>
      <c r="M9578" s="1" t="s">
        <v>16</v>
      </c>
      <c r="N9578" s="1" t="s">
        <v>16</v>
      </c>
      <c r="O9578" s="1">
        <v>63.2</v>
      </c>
      <c r="P9578" s="1">
        <v>1.0</v>
      </c>
    </row>
    <row r="9579">
      <c r="A9579" s="1" t="s">
        <v>29</v>
      </c>
      <c r="B9579" s="1" t="s">
        <v>12025</v>
      </c>
      <c r="C9579" s="2" t="s">
        <v>12000</v>
      </c>
      <c r="D9579" s="1" t="s">
        <v>19</v>
      </c>
      <c r="E9579" s="3" t="str">
        <f>HYPERLINK("https://fyndiq.se/produkt/9186f72622b34ee6/", "2 Pack Samsung Galaxy A40 - Härdat glas 9H - Super kvalitet 3D")</f>
        <v>2 Pack Samsung Galaxy A40 - Härdat glas 9H - Super kvalitet 3D</v>
      </c>
      <c r="F9579" s="1" t="s">
        <v>2452</v>
      </c>
      <c r="G9579" s="1" t="s">
        <v>2453</v>
      </c>
      <c r="H9579" s="1" t="s">
        <v>2454</v>
      </c>
      <c r="I9579" s="1" t="s">
        <v>16</v>
      </c>
      <c r="J9579" s="1" t="s">
        <v>23</v>
      </c>
      <c r="K9579" s="1" t="s">
        <v>16</v>
      </c>
      <c r="L9579" s="1" t="s">
        <v>16</v>
      </c>
      <c r="M9579" s="1" t="s">
        <v>16</v>
      </c>
      <c r="N9579" s="1" t="s">
        <v>16</v>
      </c>
      <c r="O9579" s="1">
        <v>63.2</v>
      </c>
      <c r="P9579" s="1">
        <v>1.0</v>
      </c>
    </row>
    <row r="9580">
      <c r="A9580" s="1" t="s">
        <v>29</v>
      </c>
      <c r="B9580" s="1" t="s">
        <v>12026</v>
      </c>
      <c r="C9580" s="2" t="s">
        <v>12000</v>
      </c>
      <c r="D9580" s="1" t="s">
        <v>19</v>
      </c>
      <c r="E958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580" s="1" t="s">
        <v>103</v>
      </c>
      <c r="G9580" s="1" t="s">
        <v>104</v>
      </c>
      <c r="H9580" s="1" t="s">
        <v>105</v>
      </c>
      <c r="I9580" s="1" t="s">
        <v>16</v>
      </c>
      <c r="J9580" s="1" t="s">
        <v>23</v>
      </c>
      <c r="K9580" s="1" t="s">
        <v>16</v>
      </c>
      <c r="L9580" s="1" t="s">
        <v>16</v>
      </c>
      <c r="M9580" s="1" t="s">
        <v>16</v>
      </c>
      <c r="N9580" s="1" t="s">
        <v>16</v>
      </c>
      <c r="O9580" s="1">
        <v>63.2</v>
      </c>
      <c r="P9580" s="1">
        <v>1.0</v>
      </c>
    </row>
    <row r="9581">
      <c r="A9581" s="1" t="s">
        <v>29</v>
      </c>
      <c r="B9581" s="1" t="s">
        <v>12027</v>
      </c>
      <c r="C9581" s="2" t="s">
        <v>12000</v>
      </c>
      <c r="D9581" s="1" t="s">
        <v>19</v>
      </c>
      <c r="E9581" s="3" t="str">
        <f>HYPERLINK("https://fyndiq.se/produkt/c8cebab9948b43c1/", "2-Pack Apple Watch 40mm – Härdat glas 9H – Super kvalitet 3D")</f>
        <v>2-Pack Apple Watch 40mm – Härdat glas 9H – Super kvalitet 3D</v>
      </c>
      <c r="F9581" s="1" t="s">
        <v>357</v>
      </c>
      <c r="G9581" s="1" t="s">
        <v>358</v>
      </c>
      <c r="H9581" s="1" t="s">
        <v>359</v>
      </c>
      <c r="I9581" s="1" t="s">
        <v>16</v>
      </c>
      <c r="J9581" s="1" t="s">
        <v>23</v>
      </c>
      <c r="K9581" s="1" t="s">
        <v>16</v>
      </c>
      <c r="L9581" s="1" t="s">
        <v>16</v>
      </c>
      <c r="M9581" s="1" t="s">
        <v>16</v>
      </c>
      <c r="N9581" s="1" t="s">
        <v>16</v>
      </c>
      <c r="O9581" s="1">
        <v>55.2</v>
      </c>
      <c r="P9581" s="1">
        <v>1.0</v>
      </c>
    </row>
    <row r="9582">
      <c r="A9582" s="1" t="s">
        <v>29</v>
      </c>
      <c r="B9582" s="1" t="s">
        <v>12028</v>
      </c>
      <c r="C9582" s="2" t="s">
        <v>12000</v>
      </c>
      <c r="D9582" s="1" t="s">
        <v>19</v>
      </c>
      <c r="E9582" s="3" t="str">
        <f>HYPERLINK("https://fyndiq.se/produkt/d797b2d066ca471c/", "2-Pack Apple Watch 44mm – Härdat glas 9H – Super kvalitet 3D")</f>
        <v>2-Pack Apple Watch 44mm – Härdat glas 9H – Super kvalitet 3D</v>
      </c>
      <c r="F9582" s="1" t="s">
        <v>1392</v>
      </c>
      <c r="G9582" s="1" t="s">
        <v>1393</v>
      </c>
      <c r="H9582" s="1" t="s">
        <v>1394</v>
      </c>
      <c r="I9582" s="1" t="s">
        <v>16</v>
      </c>
      <c r="J9582" s="1" t="s">
        <v>23</v>
      </c>
      <c r="K9582" s="1" t="s">
        <v>16</v>
      </c>
      <c r="L9582" s="1" t="s">
        <v>16</v>
      </c>
      <c r="M9582" s="1" t="s">
        <v>16</v>
      </c>
      <c r="N9582" s="1" t="s">
        <v>16</v>
      </c>
      <c r="O9582" s="1">
        <v>55.2</v>
      </c>
      <c r="P9582" s="1">
        <v>1.0</v>
      </c>
    </row>
    <row r="9583">
      <c r="A9583" s="1" t="s">
        <v>29</v>
      </c>
      <c r="B9583" s="1" t="s">
        <v>12029</v>
      </c>
      <c r="C9583" s="2" t="s">
        <v>12000</v>
      </c>
      <c r="D9583" s="1" t="s">
        <v>19</v>
      </c>
      <c r="E958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583" s="1" t="s">
        <v>51</v>
      </c>
      <c r="G9583" s="1" t="s">
        <v>52</v>
      </c>
      <c r="H9583" s="1" t="s">
        <v>53</v>
      </c>
      <c r="I9583" s="1" t="s">
        <v>16</v>
      </c>
      <c r="J9583" s="1" t="s">
        <v>23</v>
      </c>
      <c r="K9583" s="1" t="s">
        <v>16</v>
      </c>
      <c r="L9583" s="1" t="s">
        <v>16</v>
      </c>
      <c r="M9583" s="1" t="s">
        <v>16</v>
      </c>
      <c r="N9583" s="1" t="s">
        <v>16</v>
      </c>
      <c r="O9583" s="1">
        <v>87.2</v>
      </c>
      <c r="P9583" s="1">
        <v>1.0</v>
      </c>
    </row>
    <row r="9584">
      <c r="A9584" s="1" t="s">
        <v>29</v>
      </c>
      <c r="B9584" s="1" t="s">
        <v>12030</v>
      </c>
      <c r="C9584" s="2" t="s">
        <v>12000</v>
      </c>
      <c r="D9584" s="1" t="s">
        <v>19</v>
      </c>
      <c r="E9584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9584" s="1" t="s">
        <v>1170</v>
      </c>
      <c r="G9584" s="1" t="s">
        <v>1171</v>
      </c>
      <c r="H9584" s="1" t="s">
        <v>1172</v>
      </c>
      <c r="I9584" s="1" t="s">
        <v>16</v>
      </c>
      <c r="J9584" s="1" t="s">
        <v>23</v>
      </c>
      <c r="K9584" s="1" t="s">
        <v>16</v>
      </c>
      <c r="L9584" s="1" t="s">
        <v>16</v>
      </c>
      <c r="M9584" s="1" t="s">
        <v>16</v>
      </c>
      <c r="N9584" s="1" t="s">
        <v>16</v>
      </c>
      <c r="O9584" s="1">
        <v>47.2</v>
      </c>
      <c r="P9584" s="1">
        <v>1.0</v>
      </c>
    </row>
    <row r="9585">
      <c r="A9585" s="1" t="s">
        <v>29</v>
      </c>
      <c r="B9585" s="1" t="s">
        <v>12031</v>
      </c>
      <c r="C9585" s="2" t="s">
        <v>12000</v>
      </c>
      <c r="D9585" s="1" t="s">
        <v>19</v>
      </c>
      <c r="E958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585" s="1" t="s">
        <v>722</v>
      </c>
      <c r="G9585" s="1" t="s">
        <v>723</v>
      </c>
      <c r="H9585" s="1" t="s">
        <v>724</v>
      </c>
      <c r="I9585" s="1" t="s">
        <v>16</v>
      </c>
      <c r="J9585" s="1" t="s">
        <v>23</v>
      </c>
      <c r="K9585" s="1" t="s">
        <v>16</v>
      </c>
      <c r="L9585" s="1" t="s">
        <v>16</v>
      </c>
      <c r="M9585" s="1" t="s">
        <v>16</v>
      </c>
      <c r="N9585" s="1" t="s">
        <v>16</v>
      </c>
      <c r="O9585" s="1">
        <v>79.2</v>
      </c>
      <c r="P9585" s="1">
        <v>1.0</v>
      </c>
    </row>
    <row r="9586">
      <c r="A9586" s="1" t="s">
        <v>29</v>
      </c>
      <c r="B9586" s="1" t="s">
        <v>12032</v>
      </c>
      <c r="C9586" s="2" t="s">
        <v>12000</v>
      </c>
      <c r="D9586" s="1" t="s">
        <v>19</v>
      </c>
      <c r="E9586" s="3" t="str">
        <f>HYPERLINK("https://fyndiq.se/produkt/7c1ea261f3264082/", "skärmskydd Iphone 11 Pro Max / XS Max, härdat glas hög kvalitet")</f>
        <v>skärmskydd Iphone 11 Pro Max / XS Max, härdat glas hög kvalitet</v>
      </c>
      <c r="F9586" s="1" t="s">
        <v>1867</v>
      </c>
      <c r="G9586" s="1" t="s">
        <v>1868</v>
      </c>
      <c r="H9586" s="1" t="s">
        <v>1869</v>
      </c>
      <c r="I9586" s="1" t="s">
        <v>16</v>
      </c>
      <c r="J9586" s="1" t="s">
        <v>23</v>
      </c>
      <c r="K9586" s="1" t="s">
        <v>16</v>
      </c>
      <c r="L9586" s="1" t="s">
        <v>16</v>
      </c>
      <c r="M9586" s="1" t="s">
        <v>16</v>
      </c>
      <c r="N9586" s="1" t="s">
        <v>16</v>
      </c>
      <c r="O9586" s="1">
        <v>39.2</v>
      </c>
      <c r="P9586" s="1">
        <v>1.0</v>
      </c>
    </row>
    <row r="9587">
      <c r="A9587" s="1" t="s">
        <v>29</v>
      </c>
      <c r="B9587" s="1" t="s">
        <v>12033</v>
      </c>
      <c r="C9587" s="2" t="s">
        <v>12000</v>
      </c>
      <c r="D9587" s="1" t="s">
        <v>19</v>
      </c>
      <c r="E9587" s="3" t="str">
        <f>HYPERLINK("https://fyndiq.se/produkt/51752c860afa4715/", "2-Pack XIAOMI REDMI 12 4G Skärmskydd &amp; 2-Pack linsskydd - Härdat Glas 9H - Super kvalitet 3D")</f>
        <v>2-Pack XIAOMI REDMI 12 4G Skärmskydd &amp; 2-Pack linsskydd - Härdat Glas 9H - Super kvalitet 3D</v>
      </c>
      <c r="F9587" s="1" t="s">
        <v>12034</v>
      </c>
      <c r="G9587" s="1" t="s">
        <v>12035</v>
      </c>
      <c r="H9587" s="1" t="s">
        <v>12036</v>
      </c>
      <c r="I9587" s="1" t="s">
        <v>16</v>
      </c>
      <c r="J9587" s="1" t="s">
        <v>23</v>
      </c>
      <c r="K9587" s="1" t="s">
        <v>16</v>
      </c>
      <c r="L9587" s="1" t="s">
        <v>16</v>
      </c>
      <c r="M9587" s="1" t="s">
        <v>16</v>
      </c>
      <c r="N9587" s="1" t="s">
        <v>16</v>
      </c>
      <c r="O9587" s="1">
        <v>79.2</v>
      </c>
      <c r="P9587" s="1">
        <v>1.0</v>
      </c>
    </row>
    <row r="9588">
      <c r="A9588" s="1" t="s">
        <v>29</v>
      </c>
      <c r="B9588" s="1" t="s">
        <v>12037</v>
      </c>
      <c r="C9588" s="2" t="s">
        <v>12000</v>
      </c>
      <c r="D9588" s="1" t="s">
        <v>19</v>
      </c>
      <c r="E9588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588" s="1" t="s">
        <v>51</v>
      </c>
      <c r="G9588" s="1" t="s">
        <v>52</v>
      </c>
      <c r="H9588" s="1" t="s">
        <v>53</v>
      </c>
      <c r="I9588" s="1" t="s">
        <v>16</v>
      </c>
      <c r="J9588" s="1" t="s">
        <v>23</v>
      </c>
      <c r="K9588" s="1" t="s">
        <v>16</v>
      </c>
      <c r="L9588" s="1" t="s">
        <v>16</v>
      </c>
      <c r="M9588" s="1" t="s">
        <v>16</v>
      </c>
      <c r="N9588" s="1" t="s">
        <v>16</v>
      </c>
      <c r="O9588" s="1">
        <v>87.2</v>
      </c>
      <c r="P9588" s="1">
        <v>1.0</v>
      </c>
    </row>
    <row r="9589">
      <c r="A9589" s="1" t="s">
        <v>29</v>
      </c>
      <c r="B9589" s="1" t="s">
        <v>12038</v>
      </c>
      <c r="C9589" s="2" t="s">
        <v>12000</v>
      </c>
      <c r="D9589" s="1" t="s">
        <v>19</v>
      </c>
      <c r="E9589" s="3" t="str">
        <f>HYPERLINK("https://fyndiq.se/produkt/3fee81d316cc43da/", "2-pack - iPhone 12 / 12 Pro - 9H Härdat Glass - Top Kvalitet")</f>
        <v>2-pack - iPhone 12 / 12 Pro - 9H Härdat Glass - Top Kvalitet</v>
      </c>
      <c r="F9589" s="1" t="s">
        <v>2499</v>
      </c>
      <c r="G9589" s="1" t="s">
        <v>2500</v>
      </c>
      <c r="H9589" s="1" t="s">
        <v>2067</v>
      </c>
      <c r="I9589" s="1" t="s">
        <v>16</v>
      </c>
      <c r="J9589" s="1" t="s">
        <v>23</v>
      </c>
      <c r="K9589" s="1" t="s">
        <v>16</v>
      </c>
      <c r="L9589" s="1" t="s">
        <v>16</v>
      </c>
      <c r="M9589" s="1" t="s">
        <v>16</v>
      </c>
      <c r="N9589" s="1" t="s">
        <v>16</v>
      </c>
      <c r="O9589" s="1">
        <v>47.2</v>
      </c>
      <c r="P9589" s="1">
        <v>1.0</v>
      </c>
    </row>
    <row r="9590">
      <c r="A9590" s="1" t="s">
        <v>29</v>
      </c>
      <c r="B9590" s="1" t="s">
        <v>12039</v>
      </c>
      <c r="C9590" s="2" t="s">
        <v>12000</v>
      </c>
      <c r="D9590" s="1" t="s">
        <v>19</v>
      </c>
      <c r="E9590" s="3" t="str">
        <f>HYPERLINK("https://fyndiq.se/produkt/56c72c0ba5f749b5/", "2-Pack SAMSUNG S24 Skärmskydd - Härdat Glas 9H - Super kvalitet 3D")</f>
        <v>2-Pack SAMSUNG S24 Skärmskydd - Härdat Glas 9H - Super kvalitet 3D</v>
      </c>
      <c r="F9590" s="1" t="s">
        <v>263</v>
      </c>
      <c r="G9590" s="1" t="s">
        <v>264</v>
      </c>
      <c r="H9590" s="1" t="s">
        <v>265</v>
      </c>
      <c r="I9590" s="1" t="s">
        <v>16</v>
      </c>
      <c r="J9590" s="1" t="s">
        <v>23</v>
      </c>
      <c r="K9590" s="1" t="s">
        <v>16</v>
      </c>
      <c r="L9590" s="1" t="s">
        <v>16</v>
      </c>
      <c r="M9590" s="1" t="s">
        <v>16</v>
      </c>
      <c r="N9590" s="1" t="s">
        <v>16</v>
      </c>
      <c r="O9590" s="1">
        <v>63.2</v>
      </c>
      <c r="P9590" s="1">
        <v>1.0</v>
      </c>
    </row>
    <row r="9591">
      <c r="A9591" s="1" t="s">
        <v>29</v>
      </c>
      <c r="B9591" s="1" t="s">
        <v>12040</v>
      </c>
      <c r="C9591" s="2" t="s">
        <v>12000</v>
      </c>
      <c r="D9591" s="1" t="s">
        <v>19</v>
      </c>
      <c r="E9591" s="3" t="str">
        <f>HYPERLINK("https://fyndiq.se/produkt/38965b411cca484a/", "2-Pack Privacy Samsung A52 5G Skärmskydd &amp; 2-Pack Linsskydd - Härdat Glas 9H - Super kvalitet 3D")</f>
        <v>2-Pack Privacy Samsung A52 5G Skärmskydd &amp; 2-Pack Linsskydd - Härdat Glas 9H - Super kvalitet 3D</v>
      </c>
      <c r="F9591" s="1" t="s">
        <v>12041</v>
      </c>
      <c r="G9591" s="1" t="s">
        <v>12042</v>
      </c>
      <c r="H9591" s="1" t="s">
        <v>12043</v>
      </c>
      <c r="I9591" s="1" t="s">
        <v>16</v>
      </c>
      <c r="J9591" s="1" t="s">
        <v>23</v>
      </c>
      <c r="K9591" s="1" t="s">
        <v>16</v>
      </c>
      <c r="L9591" s="1" t="s">
        <v>16</v>
      </c>
      <c r="M9591" s="1" t="s">
        <v>16</v>
      </c>
      <c r="N9591" s="1" t="s">
        <v>16</v>
      </c>
      <c r="O9591" s="1">
        <v>95.2</v>
      </c>
      <c r="P9591" s="1">
        <v>1.0</v>
      </c>
    </row>
    <row r="9592">
      <c r="A9592" s="1" t="s">
        <v>29</v>
      </c>
      <c r="B9592" s="1" t="s">
        <v>12044</v>
      </c>
      <c r="C9592" s="2" t="s">
        <v>12000</v>
      </c>
      <c r="D9592" s="1" t="s">
        <v>19</v>
      </c>
      <c r="E959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9592" s="1" t="s">
        <v>128</v>
      </c>
      <c r="G9592" s="1" t="s">
        <v>129</v>
      </c>
      <c r="H9592" s="1" t="s">
        <v>130</v>
      </c>
      <c r="I9592" s="1" t="s">
        <v>16</v>
      </c>
      <c r="J9592" s="1" t="s">
        <v>23</v>
      </c>
      <c r="K9592" s="1" t="s">
        <v>16</v>
      </c>
      <c r="L9592" s="1" t="s">
        <v>16</v>
      </c>
      <c r="M9592" s="1" t="s">
        <v>16</v>
      </c>
      <c r="N9592" s="1" t="s">
        <v>16</v>
      </c>
      <c r="O9592" s="1">
        <v>95.2</v>
      </c>
      <c r="P9592" s="1">
        <v>1.0</v>
      </c>
    </row>
    <row r="9593">
      <c r="A9593" s="1" t="s">
        <v>29</v>
      </c>
      <c r="B9593" s="1" t="s">
        <v>12045</v>
      </c>
      <c r="C9593" s="2" t="s">
        <v>12000</v>
      </c>
      <c r="D9593" s="1" t="s">
        <v>19</v>
      </c>
      <c r="E9593" s="3" t="str">
        <f>HYPERLINK("https://fyndiq.se/produkt/e9fe6b45dad34f98/", "2-Pack Iphone X / XS / 11 PRO- 9H Härdat Glass - Top Kvalitet")</f>
        <v>2-Pack Iphone X / XS / 11 PRO- 9H Härdat Glass - Top Kvalitet</v>
      </c>
      <c r="F9593" s="1" t="s">
        <v>6168</v>
      </c>
      <c r="G9593" s="1" t="s">
        <v>6169</v>
      </c>
      <c r="H9593" s="1" t="s">
        <v>6170</v>
      </c>
      <c r="I9593" s="1" t="s">
        <v>16</v>
      </c>
      <c r="J9593" s="1" t="s">
        <v>23</v>
      </c>
      <c r="K9593" s="1" t="s">
        <v>16</v>
      </c>
      <c r="L9593" s="1" t="s">
        <v>16</v>
      </c>
      <c r="M9593" s="1" t="s">
        <v>16</v>
      </c>
      <c r="N9593" s="1" t="s">
        <v>16</v>
      </c>
      <c r="O9593" s="1">
        <v>47.2</v>
      </c>
      <c r="P9593" s="1">
        <v>1.0</v>
      </c>
    </row>
    <row r="9594">
      <c r="A9594" s="1" t="s">
        <v>29</v>
      </c>
      <c r="B9594" s="1" t="s">
        <v>12046</v>
      </c>
      <c r="C9594" s="2" t="s">
        <v>12000</v>
      </c>
      <c r="D9594" s="1" t="s">
        <v>19</v>
      </c>
      <c r="E959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594" s="1" t="s">
        <v>722</v>
      </c>
      <c r="G9594" s="1" t="s">
        <v>723</v>
      </c>
      <c r="H9594" s="1" t="s">
        <v>724</v>
      </c>
      <c r="I9594" s="1" t="s">
        <v>16</v>
      </c>
      <c r="J9594" s="1" t="s">
        <v>23</v>
      </c>
      <c r="K9594" s="1" t="s">
        <v>16</v>
      </c>
      <c r="L9594" s="1" t="s">
        <v>16</v>
      </c>
      <c r="M9594" s="1" t="s">
        <v>16</v>
      </c>
      <c r="N9594" s="1" t="s">
        <v>16</v>
      </c>
      <c r="O9594" s="1">
        <v>79.2</v>
      </c>
      <c r="P9594" s="1">
        <v>1.0</v>
      </c>
    </row>
    <row r="9595">
      <c r="A9595" s="1" t="s">
        <v>29</v>
      </c>
      <c r="B9595" s="1" t="s">
        <v>12047</v>
      </c>
      <c r="C9595" s="2" t="s">
        <v>12000</v>
      </c>
      <c r="D9595" s="1" t="s">
        <v>19</v>
      </c>
      <c r="E9595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9595" s="1" t="s">
        <v>3831</v>
      </c>
      <c r="G9595" s="1" t="s">
        <v>3832</v>
      </c>
      <c r="H9595" s="1" t="s">
        <v>3833</v>
      </c>
      <c r="I9595" s="1" t="s">
        <v>16</v>
      </c>
      <c r="J9595" s="1" t="s">
        <v>23</v>
      </c>
      <c r="K9595" s="1" t="s">
        <v>16</v>
      </c>
      <c r="L9595" s="1" t="s">
        <v>16</v>
      </c>
      <c r="M9595" s="1" t="s">
        <v>16</v>
      </c>
      <c r="N9595" s="1" t="s">
        <v>16</v>
      </c>
      <c r="O9595" s="1">
        <v>63.2</v>
      </c>
      <c r="P9595" s="1">
        <v>1.0</v>
      </c>
    </row>
    <row r="9596">
      <c r="A9596" s="1" t="s">
        <v>29</v>
      </c>
      <c r="B9596" s="1" t="s">
        <v>12048</v>
      </c>
      <c r="C9596" s="2" t="s">
        <v>12000</v>
      </c>
      <c r="D9596" s="1" t="s">
        <v>19</v>
      </c>
      <c r="E9596" s="3" t="str">
        <f>HYPERLINK("https://fyndiq.se/produkt/5bbb6f7ec07d45f9/", "2-Pack Samsung XCOVER 5 Skärmskydd - Härdat Glas 9H - Super kvalitet 3D")</f>
        <v>2-Pack Samsung XCOVER 5 Skärmskydd - Härdat Glas 9H - Super kvalitet 3D</v>
      </c>
      <c r="F9596" s="1" t="s">
        <v>1039</v>
      </c>
      <c r="G9596" s="1" t="s">
        <v>1040</v>
      </c>
      <c r="H9596" s="1" t="s">
        <v>1041</v>
      </c>
      <c r="I9596" s="1" t="s">
        <v>16</v>
      </c>
      <c r="J9596" s="1" t="s">
        <v>23</v>
      </c>
      <c r="K9596" s="1" t="s">
        <v>16</v>
      </c>
      <c r="L9596" s="1" t="s">
        <v>16</v>
      </c>
      <c r="M9596" s="1" t="s">
        <v>16</v>
      </c>
      <c r="N9596" s="1" t="s">
        <v>16</v>
      </c>
      <c r="O9596" s="1">
        <v>63.2</v>
      </c>
      <c r="P9596" s="1">
        <v>1.0</v>
      </c>
    </row>
    <row r="9597">
      <c r="A9597" s="1" t="s">
        <v>29</v>
      </c>
      <c r="B9597" s="1" t="s">
        <v>12049</v>
      </c>
      <c r="C9597" s="2" t="s">
        <v>12000</v>
      </c>
      <c r="D9597" s="1" t="s">
        <v>19</v>
      </c>
      <c r="E9597" s="3" t="str">
        <f>HYPERLINK("https://fyndiq.se/produkt/878f36e3c8454e8c/", "2-Pack Iphone 14 Pro Max Linsskydd - 9H Härdat glas- Super 3D")</f>
        <v>2-Pack Iphone 14 Pro Max Linsskydd - 9H Härdat glas- Super 3D</v>
      </c>
      <c r="F9597" s="1" t="s">
        <v>12050</v>
      </c>
      <c r="G9597" s="1" t="s">
        <v>12051</v>
      </c>
      <c r="H9597" s="1" t="s">
        <v>12052</v>
      </c>
      <c r="I9597" s="1" t="s">
        <v>16</v>
      </c>
      <c r="J9597" s="1" t="s">
        <v>23</v>
      </c>
      <c r="K9597" s="1" t="s">
        <v>16</v>
      </c>
      <c r="L9597" s="1" t="s">
        <v>16</v>
      </c>
      <c r="M9597" s="1" t="s">
        <v>16</v>
      </c>
      <c r="N9597" s="1" t="s">
        <v>16</v>
      </c>
      <c r="O9597" s="1">
        <v>47.2</v>
      </c>
      <c r="P9597" s="1">
        <v>1.0</v>
      </c>
    </row>
    <row r="9598">
      <c r="A9598" s="1" t="s">
        <v>29</v>
      </c>
      <c r="B9598" s="1" t="s">
        <v>12053</v>
      </c>
      <c r="C9598" s="2" t="s">
        <v>12000</v>
      </c>
      <c r="D9598" s="1" t="s">
        <v>19</v>
      </c>
      <c r="E9598" s="3" t="str">
        <f>HYPERLINK("https://fyndiq.se/produkt/ac8181d33d904577/", "Samsung Galaxy S10 Plus - Härdat glas 9H - Super kvalitet 3D")</f>
        <v>Samsung Galaxy S10 Plus - Härdat glas 9H - Super kvalitet 3D</v>
      </c>
      <c r="F9598" s="1" t="s">
        <v>171</v>
      </c>
      <c r="G9598" s="1" t="s">
        <v>172</v>
      </c>
      <c r="H9598" s="1" t="s">
        <v>173</v>
      </c>
      <c r="I9598" s="1" t="s">
        <v>16</v>
      </c>
      <c r="J9598" s="1" t="s">
        <v>23</v>
      </c>
      <c r="K9598" s="1" t="s">
        <v>16</v>
      </c>
      <c r="L9598" s="1" t="s">
        <v>16</v>
      </c>
      <c r="M9598" s="1" t="s">
        <v>16</v>
      </c>
      <c r="N9598" s="1" t="s">
        <v>16</v>
      </c>
      <c r="O9598" s="1">
        <v>55.2</v>
      </c>
      <c r="P9598" s="1">
        <v>1.0</v>
      </c>
    </row>
    <row r="9599">
      <c r="A9599" s="1" t="s">
        <v>29</v>
      </c>
      <c r="B9599" s="1" t="s">
        <v>12054</v>
      </c>
      <c r="C9599" s="2" t="s">
        <v>12000</v>
      </c>
      <c r="D9599" s="1" t="s">
        <v>19</v>
      </c>
      <c r="E9599" s="3" t="str">
        <f>HYPERLINK("https://fyndiq.se/produkt/7f14e739962c4877/", "Skärmskydd Huawei P30, 3D härdat glas, bubbelfri, hög kvalitet.")</f>
        <v>Skärmskydd Huawei P30, 3D härdat glas, bubbelfri, hög kvalitet.</v>
      </c>
      <c r="F9599" s="1" t="s">
        <v>3346</v>
      </c>
      <c r="G9599" s="1" t="s">
        <v>3347</v>
      </c>
      <c r="H9599" s="1" t="s">
        <v>3348</v>
      </c>
      <c r="I9599" s="1" t="s">
        <v>16</v>
      </c>
      <c r="J9599" s="1" t="s">
        <v>23</v>
      </c>
      <c r="K9599" s="1" t="s">
        <v>16</v>
      </c>
      <c r="L9599" s="1" t="s">
        <v>16</v>
      </c>
      <c r="M9599" s="1" t="s">
        <v>16</v>
      </c>
      <c r="N9599" s="1" t="s">
        <v>16</v>
      </c>
      <c r="O9599" s="1">
        <v>55.2</v>
      </c>
      <c r="P9599" s="1">
        <v>1.0</v>
      </c>
    </row>
    <row r="9600">
      <c r="A9600" s="1" t="s">
        <v>29</v>
      </c>
      <c r="B9600" s="1" t="s">
        <v>12055</v>
      </c>
      <c r="C9600" s="2" t="s">
        <v>12000</v>
      </c>
      <c r="D9600" s="1" t="s">
        <v>19</v>
      </c>
      <c r="E9600" s="3" t="str">
        <f>HYPERLINK("https://fyndiq.se/produkt/3793e0f6281f49f6/", "2-Pack Iphone 11 / XR - 9H Härdat Glass - Top Kvalitet")</f>
        <v>2-Pack Iphone 11 / XR - 9H Härdat Glass - Top Kvalitet</v>
      </c>
      <c r="F9600" s="1" t="s">
        <v>371</v>
      </c>
      <c r="G9600" s="1" t="s">
        <v>372</v>
      </c>
      <c r="H9600" s="1" t="s">
        <v>373</v>
      </c>
      <c r="I9600" s="1" t="s">
        <v>16</v>
      </c>
      <c r="J9600" s="1" t="s">
        <v>23</v>
      </c>
      <c r="K9600" s="1" t="s">
        <v>16</v>
      </c>
      <c r="L9600" s="1" t="s">
        <v>16</v>
      </c>
      <c r="M9600" s="1" t="s">
        <v>16</v>
      </c>
      <c r="N9600" s="1" t="s">
        <v>16</v>
      </c>
      <c r="O9600" s="1">
        <v>47.2</v>
      </c>
      <c r="P9600" s="1">
        <v>1.0</v>
      </c>
    </row>
    <row r="9601">
      <c r="A9601" s="1" t="s">
        <v>29</v>
      </c>
      <c r="B9601" s="1" t="s">
        <v>12056</v>
      </c>
      <c r="C9601" s="2" t="s">
        <v>12000</v>
      </c>
      <c r="D9601" s="1" t="s">
        <v>19</v>
      </c>
      <c r="E9601" s="3" t="str">
        <f>HYPERLINK("https://fyndiq.se/produkt/f8f84bbebb2142b1/", "2-Pack Apple Watch Series 7 41mm  -Härdat glas 9H–Super kvalitet")</f>
        <v>2-Pack Apple Watch Series 7 41mm  -Härdat glas 9H–Super kvalitet</v>
      </c>
      <c r="F9601" s="1" t="s">
        <v>531</v>
      </c>
      <c r="G9601" s="1" t="s">
        <v>532</v>
      </c>
      <c r="H9601" s="1" t="s">
        <v>533</v>
      </c>
      <c r="I9601" s="1" t="s">
        <v>16</v>
      </c>
      <c r="J9601" s="1" t="s">
        <v>23</v>
      </c>
      <c r="K9601" s="1" t="s">
        <v>16</v>
      </c>
      <c r="L9601" s="1" t="s">
        <v>16</v>
      </c>
      <c r="M9601" s="1" t="s">
        <v>16</v>
      </c>
      <c r="N9601" s="1" t="s">
        <v>16</v>
      </c>
      <c r="O9601" s="1">
        <v>55.2</v>
      </c>
      <c r="P9601" s="1">
        <v>1.0</v>
      </c>
    </row>
    <row r="9602">
      <c r="A9602" s="1" t="s">
        <v>29</v>
      </c>
      <c r="B9602" s="1" t="s">
        <v>12057</v>
      </c>
      <c r="C9602" s="2" t="s">
        <v>12000</v>
      </c>
      <c r="D9602" s="1" t="s">
        <v>19</v>
      </c>
      <c r="E9602" s="3" t="str">
        <f>HYPERLINK("https://fyndiq.se/produkt/d6dbb16e83504add/", "2 Pack Apple Watch 41mm -Härdat glas 9H – Super kvalitet 3D")</f>
        <v>2 Pack Apple Watch 41mm -Härdat glas 9H – Super kvalitet 3D</v>
      </c>
      <c r="F9602" s="1" t="s">
        <v>3163</v>
      </c>
      <c r="G9602" s="1" t="s">
        <v>3164</v>
      </c>
      <c r="H9602" s="1" t="s">
        <v>3165</v>
      </c>
      <c r="I9602" s="1" t="s">
        <v>16</v>
      </c>
      <c r="J9602" s="1" t="s">
        <v>23</v>
      </c>
      <c r="K9602" s="1" t="s">
        <v>16</v>
      </c>
      <c r="L9602" s="1" t="s">
        <v>16</v>
      </c>
      <c r="M9602" s="1" t="s">
        <v>16</v>
      </c>
      <c r="N9602" s="1" t="s">
        <v>16</v>
      </c>
      <c r="O9602" s="1">
        <v>63.2</v>
      </c>
      <c r="P9602" s="1">
        <v>1.0</v>
      </c>
    </row>
    <row r="9603">
      <c r="A9603" s="1" t="s">
        <v>29</v>
      </c>
      <c r="B9603" s="1" t="s">
        <v>12058</v>
      </c>
      <c r="C9603" s="2" t="s">
        <v>12000</v>
      </c>
      <c r="D9603" s="1" t="s">
        <v>19</v>
      </c>
      <c r="E9603" s="3" t="str">
        <f>HYPERLINK("https://fyndiq.se/produkt/a871a7da0b2249a8/", "2-Pack Iphone 11 Pro Max - 9H Härdat Glass - Top Kvalitet")</f>
        <v>2-Pack Iphone 11 Pro Max - 9H Härdat Glass - Top Kvalitet</v>
      </c>
      <c r="F9603" s="1" t="s">
        <v>559</v>
      </c>
      <c r="G9603" s="1" t="s">
        <v>560</v>
      </c>
      <c r="H9603" s="1" t="s">
        <v>561</v>
      </c>
      <c r="I9603" s="1" t="s">
        <v>16</v>
      </c>
      <c r="J9603" s="1" t="s">
        <v>23</v>
      </c>
      <c r="K9603" s="1" t="s">
        <v>16</v>
      </c>
      <c r="L9603" s="1" t="s">
        <v>16</v>
      </c>
      <c r="M9603" s="1" t="s">
        <v>16</v>
      </c>
      <c r="N9603" s="1" t="s">
        <v>16</v>
      </c>
      <c r="O9603" s="1">
        <v>47.2</v>
      </c>
      <c r="P9603" s="1">
        <v>1.0</v>
      </c>
    </row>
    <row r="9604">
      <c r="A9604" s="1" t="s">
        <v>29</v>
      </c>
      <c r="B9604" s="1" t="s">
        <v>12059</v>
      </c>
      <c r="C9604" s="2" t="s">
        <v>12000</v>
      </c>
      <c r="D9604" s="1" t="s">
        <v>19</v>
      </c>
      <c r="E9604" s="3" t="str">
        <f>HYPERLINK("https://fyndiq.se/produkt/6ae5aff483564a84/", "2-Pack Apple Watch 40mm – Härdat glas 9H – Super kvalitet 3D")</f>
        <v>2-Pack Apple Watch 40mm – Härdat glas 9H – Super kvalitet 3D</v>
      </c>
      <c r="F9604" s="1" t="s">
        <v>1418</v>
      </c>
      <c r="G9604" s="1" t="s">
        <v>1419</v>
      </c>
      <c r="H9604" s="1" t="s">
        <v>1420</v>
      </c>
      <c r="I9604" s="1" t="s">
        <v>16</v>
      </c>
      <c r="J9604" s="1" t="s">
        <v>23</v>
      </c>
      <c r="K9604" s="1" t="s">
        <v>16</v>
      </c>
      <c r="L9604" s="1" t="s">
        <v>16</v>
      </c>
      <c r="M9604" s="1" t="s">
        <v>16</v>
      </c>
      <c r="N9604" s="1" t="s">
        <v>16</v>
      </c>
      <c r="O9604" s="1">
        <v>55.2</v>
      </c>
      <c r="P9604" s="1">
        <v>1.0</v>
      </c>
    </row>
    <row r="9605">
      <c r="A9605" s="1" t="s">
        <v>29</v>
      </c>
      <c r="B9605" s="1" t="s">
        <v>12060</v>
      </c>
      <c r="C9605" s="2" t="s">
        <v>12000</v>
      </c>
      <c r="D9605" s="1" t="s">
        <v>19</v>
      </c>
      <c r="E9605" s="3" t="str">
        <f>HYPERLINK("https://fyndiq.se/produkt/0d1df1868a5e42a9/", "2Pack Linsskydd iPhone 13 Pro Max Kamera-Härdat Glas 9H-Super 3D")</f>
        <v>2Pack Linsskydd iPhone 13 Pro Max Kamera-Härdat Glas 9H-Super 3D</v>
      </c>
      <c r="F9605" s="1" t="s">
        <v>7238</v>
      </c>
      <c r="G9605" s="1" t="s">
        <v>7239</v>
      </c>
      <c r="H9605" s="1" t="s">
        <v>7240</v>
      </c>
      <c r="I9605" s="1" t="s">
        <v>16</v>
      </c>
      <c r="J9605" s="1" t="s">
        <v>23</v>
      </c>
      <c r="K9605" s="1" t="s">
        <v>16</v>
      </c>
      <c r="L9605" s="1" t="s">
        <v>16</v>
      </c>
      <c r="M9605" s="1" t="s">
        <v>16</v>
      </c>
      <c r="N9605" s="1" t="s">
        <v>16</v>
      </c>
      <c r="O9605" s="1">
        <v>47.2</v>
      </c>
      <c r="P9605" s="1">
        <v>1.0</v>
      </c>
    </row>
    <row r="9606">
      <c r="A9606" s="1" t="s">
        <v>29</v>
      </c>
      <c r="B9606" s="1" t="s">
        <v>12061</v>
      </c>
      <c r="C9606" s="2" t="s">
        <v>12000</v>
      </c>
      <c r="D9606" s="1" t="s">
        <v>19</v>
      </c>
      <c r="E9606" s="3" t="str">
        <f>HYPERLINK("https://fyndiq.se/produkt/53fb4d2f0bdc45ed/", "Samsung Galaxy Note 9 – Härdat glas 9H – Super kvalitet 3D")</f>
        <v>Samsung Galaxy Note 9 – Härdat glas 9H – Super kvalitet 3D</v>
      </c>
      <c r="F9606" s="1" t="s">
        <v>10926</v>
      </c>
      <c r="G9606" s="1" t="s">
        <v>10927</v>
      </c>
      <c r="H9606" s="1" t="s">
        <v>10928</v>
      </c>
      <c r="I9606" s="1" t="s">
        <v>16</v>
      </c>
      <c r="J9606" s="1" t="s">
        <v>23</v>
      </c>
      <c r="K9606" s="1" t="s">
        <v>16</v>
      </c>
      <c r="L9606" s="1" t="s">
        <v>16</v>
      </c>
      <c r="M9606" s="1" t="s">
        <v>16</v>
      </c>
      <c r="N9606" s="1" t="s">
        <v>16</v>
      </c>
      <c r="O9606" s="1">
        <v>55.2</v>
      </c>
      <c r="P9606" s="1">
        <v>1.0</v>
      </c>
    </row>
    <row r="9607">
      <c r="A9607" s="1" t="s">
        <v>29</v>
      </c>
      <c r="B9607" s="1" t="s">
        <v>12062</v>
      </c>
      <c r="C9607" s="2" t="s">
        <v>12000</v>
      </c>
      <c r="D9607" s="1" t="s">
        <v>19</v>
      </c>
      <c r="E9607" s="3" t="str">
        <f>HYPERLINK("https://fyndiq.se/produkt/56c72c0ba5f749b5/", "2-Pack SAMSUNG S24 Skärmskydd - Härdat Glas 9H - Super kvalitet 3D")</f>
        <v>2-Pack SAMSUNG S24 Skärmskydd - Härdat Glas 9H - Super kvalitet 3D</v>
      </c>
      <c r="F9607" s="1" t="s">
        <v>263</v>
      </c>
      <c r="G9607" s="1" t="s">
        <v>264</v>
      </c>
      <c r="H9607" s="1" t="s">
        <v>265</v>
      </c>
      <c r="I9607" s="1" t="s">
        <v>16</v>
      </c>
      <c r="J9607" s="1" t="s">
        <v>23</v>
      </c>
      <c r="K9607" s="1" t="s">
        <v>16</v>
      </c>
      <c r="L9607" s="1" t="s">
        <v>16</v>
      </c>
      <c r="M9607" s="1" t="s">
        <v>16</v>
      </c>
      <c r="N9607" s="1" t="s">
        <v>16</v>
      </c>
      <c r="O9607" s="1">
        <v>63.2</v>
      </c>
      <c r="P9607" s="1">
        <v>1.0</v>
      </c>
    </row>
    <row r="9608">
      <c r="A9608" s="1" t="s">
        <v>29</v>
      </c>
      <c r="B9608" s="1" t="s">
        <v>12063</v>
      </c>
      <c r="C9608" s="2" t="s">
        <v>12000</v>
      </c>
      <c r="D9608" s="1" t="s">
        <v>19</v>
      </c>
      <c r="E9608" s="3" t="str">
        <f>HYPERLINK("https://fyndiq.se/produkt/f9cb40a5fb2c42e4/", "2 Pack Xiaomi 12 PRO - Härdat glas 9H-Super kvalitet 3D")</f>
        <v>2 Pack Xiaomi 12 PRO - Härdat glas 9H-Super kvalitet 3D</v>
      </c>
      <c r="F9608" s="1" t="s">
        <v>1830</v>
      </c>
      <c r="G9608" s="1" t="s">
        <v>1831</v>
      </c>
      <c r="H9608" s="1" t="s">
        <v>1832</v>
      </c>
      <c r="I9608" s="1" t="s">
        <v>16</v>
      </c>
      <c r="J9608" s="1" t="s">
        <v>23</v>
      </c>
      <c r="K9608" s="1" t="s">
        <v>16</v>
      </c>
      <c r="L9608" s="1" t="s">
        <v>16</v>
      </c>
      <c r="M9608" s="1" t="s">
        <v>16</v>
      </c>
      <c r="N9608" s="1" t="s">
        <v>16</v>
      </c>
      <c r="O9608" s="1">
        <v>63.2</v>
      </c>
      <c r="P9608" s="1">
        <v>1.0</v>
      </c>
    </row>
    <row r="9609">
      <c r="A9609" s="1" t="s">
        <v>29</v>
      </c>
      <c r="B9609" s="1" t="s">
        <v>12064</v>
      </c>
      <c r="C9609" s="2" t="s">
        <v>12000</v>
      </c>
      <c r="D9609" s="1" t="s">
        <v>19</v>
      </c>
      <c r="E9609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9609" s="1" t="s">
        <v>4075</v>
      </c>
      <c r="G9609" s="1" t="s">
        <v>4076</v>
      </c>
      <c r="H9609" s="1" t="s">
        <v>4077</v>
      </c>
      <c r="I9609" s="1" t="s">
        <v>16</v>
      </c>
      <c r="J9609" s="1" t="s">
        <v>23</v>
      </c>
      <c r="K9609" s="1" t="s">
        <v>16</v>
      </c>
      <c r="L9609" s="1" t="s">
        <v>16</v>
      </c>
      <c r="M9609" s="1" t="s">
        <v>16</v>
      </c>
      <c r="N9609" s="1" t="s">
        <v>16</v>
      </c>
      <c r="O9609" s="1">
        <v>135.2</v>
      </c>
      <c r="P9609" s="1">
        <v>1.0</v>
      </c>
    </row>
    <row r="9610">
      <c r="A9610" s="1" t="s">
        <v>29</v>
      </c>
      <c r="B9610" s="1" t="s">
        <v>12065</v>
      </c>
      <c r="C9610" s="2" t="s">
        <v>12000</v>
      </c>
      <c r="D9610" s="1" t="s">
        <v>19</v>
      </c>
      <c r="E9610" s="3" t="str">
        <f>HYPERLINK("https://fyndiq.se/produkt/13e76851ca504320/", "2-Pack Samsung Galaxy S22 Ultra - Härdat glas 9H - Top kvalitet")</f>
        <v>2-Pack Samsung Galaxy S22 Ultra - Härdat glas 9H - Top kvalitet</v>
      </c>
      <c r="F9610" s="1" t="s">
        <v>140</v>
      </c>
      <c r="G9610" s="1" t="s">
        <v>141</v>
      </c>
      <c r="H9610" s="1" t="s">
        <v>142</v>
      </c>
      <c r="I9610" s="1" t="s">
        <v>16</v>
      </c>
      <c r="J9610" s="1" t="s">
        <v>23</v>
      </c>
      <c r="K9610" s="1" t="s">
        <v>16</v>
      </c>
      <c r="L9610" s="1" t="s">
        <v>16</v>
      </c>
      <c r="M9610" s="1" t="s">
        <v>16</v>
      </c>
      <c r="N9610" s="1" t="s">
        <v>16</v>
      </c>
      <c r="O9610" s="1">
        <v>63.2</v>
      </c>
      <c r="P9610" s="1">
        <v>1.0</v>
      </c>
    </row>
    <row r="9611">
      <c r="A9611" s="1" t="s">
        <v>29</v>
      </c>
      <c r="B9611" s="1" t="s">
        <v>12066</v>
      </c>
      <c r="C9611" s="2" t="s">
        <v>12000</v>
      </c>
      <c r="D9611" s="1" t="s">
        <v>19</v>
      </c>
      <c r="E9611" s="3" t="str">
        <f>HYPERLINK("https://fyndiq.se/produkt/63f31d5efd3e4b15/", "Motorola EDGE 20 - Härdat Glas 9H - Super kvalitet 3D")</f>
        <v>Motorola EDGE 20 - Härdat Glas 9H - Super kvalitet 3D</v>
      </c>
      <c r="F9611" s="1" t="s">
        <v>148</v>
      </c>
      <c r="G9611" s="1" t="s">
        <v>149</v>
      </c>
      <c r="H9611" s="1" t="s">
        <v>150</v>
      </c>
      <c r="I9611" s="1" t="s">
        <v>16</v>
      </c>
      <c r="J9611" s="1" t="s">
        <v>23</v>
      </c>
      <c r="K9611" s="1" t="s">
        <v>16</v>
      </c>
      <c r="L9611" s="1" t="s">
        <v>16</v>
      </c>
      <c r="M9611" s="1" t="s">
        <v>16</v>
      </c>
      <c r="N9611" s="1" t="s">
        <v>16</v>
      </c>
      <c r="O9611" s="1">
        <v>55.2</v>
      </c>
      <c r="P9611" s="1">
        <v>1.0</v>
      </c>
    </row>
    <row r="9612">
      <c r="A9612" s="1" t="s">
        <v>29</v>
      </c>
      <c r="B9612" s="1" t="s">
        <v>12067</v>
      </c>
      <c r="C9612" s="2" t="s">
        <v>12000</v>
      </c>
      <c r="D9612" s="1" t="s">
        <v>19</v>
      </c>
      <c r="E9612" s="3" t="str">
        <f t="shared" ref="E9612:E9614" si="233">HYPERLINK("https://fyndiq.se/produkt/4bbb3fa8e0b44286/", "2-Pack XIAOMI REDMI 13C Skärmskydd - Härdat Glas 9H - Super kvalitet 3D")</f>
        <v>2-Pack XIAOMI REDMI 13C Skärmskydd - Härdat Glas 9H - Super kvalitet 3D</v>
      </c>
      <c r="F9612" s="1" t="s">
        <v>103</v>
      </c>
      <c r="G9612" s="1" t="s">
        <v>104</v>
      </c>
      <c r="H9612" s="1" t="s">
        <v>105</v>
      </c>
      <c r="I9612" s="1" t="s">
        <v>16</v>
      </c>
      <c r="J9612" s="1" t="s">
        <v>23</v>
      </c>
      <c r="K9612" s="1" t="s">
        <v>16</v>
      </c>
      <c r="L9612" s="1" t="s">
        <v>16</v>
      </c>
      <c r="M9612" s="1" t="s">
        <v>16</v>
      </c>
      <c r="N9612" s="1" t="s">
        <v>16</v>
      </c>
      <c r="O9612" s="1">
        <v>63.2</v>
      </c>
      <c r="P9612" s="1">
        <v>1.0</v>
      </c>
    </row>
    <row r="9613">
      <c r="A9613" s="1" t="s">
        <v>29</v>
      </c>
      <c r="B9613" s="1" t="s">
        <v>12068</v>
      </c>
      <c r="C9613" s="2" t="s">
        <v>12000</v>
      </c>
      <c r="D9613" s="1" t="s">
        <v>19</v>
      </c>
      <c r="E9613" s="3" t="str">
        <f t="shared" si="233"/>
        <v>2-Pack XIAOMI REDMI 13C Skärmskydd - Härdat Glas 9H - Super kvalitet 3D</v>
      </c>
      <c r="F9613" s="1" t="s">
        <v>103</v>
      </c>
      <c r="G9613" s="1" t="s">
        <v>104</v>
      </c>
      <c r="H9613" s="1" t="s">
        <v>105</v>
      </c>
      <c r="I9613" s="1" t="s">
        <v>16</v>
      </c>
      <c r="J9613" s="1" t="s">
        <v>23</v>
      </c>
      <c r="K9613" s="1" t="s">
        <v>16</v>
      </c>
      <c r="L9613" s="1" t="s">
        <v>16</v>
      </c>
      <c r="M9613" s="1" t="s">
        <v>16</v>
      </c>
      <c r="N9613" s="1" t="s">
        <v>16</v>
      </c>
      <c r="O9613" s="1">
        <v>63.2</v>
      </c>
      <c r="P9613" s="1">
        <v>1.0</v>
      </c>
    </row>
    <row r="9614">
      <c r="A9614" s="1" t="s">
        <v>29</v>
      </c>
      <c r="B9614" s="1" t="s">
        <v>12069</v>
      </c>
      <c r="C9614" s="2" t="s">
        <v>12000</v>
      </c>
      <c r="D9614" s="1" t="s">
        <v>19</v>
      </c>
      <c r="E9614" s="3" t="str">
        <f t="shared" si="233"/>
        <v>2-Pack XIAOMI REDMI 13C Skärmskydd - Härdat Glas 9H - Super kvalitet 3D</v>
      </c>
      <c r="F9614" s="1" t="s">
        <v>103</v>
      </c>
      <c r="G9614" s="1" t="s">
        <v>104</v>
      </c>
      <c r="H9614" s="1" t="s">
        <v>105</v>
      </c>
      <c r="I9614" s="1" t="s">
        <v>16</v>
      </c>
      <c r="J9614" s="1" t="s">
        <v>23</v>
      </c>
      <c r="K9614" s="1" t="s">
        <v>16</v>
      </c>
      <c r="L9614" s="1" t="s">
        <v>16</v>
      </c>
      <c r="M9614" s="1" t="s">
        <v>16</v>
      </c>
      <c r="N9614" s="1" t="s">
        <v>16</v>
      </c>
      <c r="O9614" s="1">
        <v>63.2</v>
      </c>
      <c r="P9614" s="1">
        <v>1.0</v>
      </c>
    </row>
    <row r="9615">
      <c r="A9615" s="1" t="s">
        <v>29</v>
      </c>
      <c r="B9615" s="1" t="s">
        <v>12070</v>
      </c>
      <c r="C9615" s="2" t="s">
        <v>12000</v>
      </c>
      <c r="D9615" s="1" t="s">
        <v>19</v>
      </c>
      <c r="E9615" s="3" t="str">
        <f>HYPERLINK("https://fyndiq.se/produkt/c398466bf0524e85/", "2-Pack Samsung S23 - 9H Härdat Glass - 3D Super Kvalitet Skärmskydd")</f>
        <v>2-Pack Samsung S23 - 9H Härdat Glass - 3D Super Kvalitet Skärmskydd</v>
      </c>
      <c r="F9615" s="1" t="s">
        <v>1365</v>
      </c>
      <c r="G9615" s="1" t="s">
        <v>1366</v>
      </c>
      <c r="H9615" s="1" t="s">
        <v>1367</v>
      </c>
      <c r="I9615" s="1" t="s">
        <v>16</v>
      </c>
      <c r="J9615" s="1" t="s">
        <v>23</v>
      </c>
      <c r="K9615" s="1" t="s">
        <v>16</v>
      </c>
      <c r="L9615" s="1" t="s">
        <v>16</v>
      </c>
      <c r="M9615" s="1" t="s">
        <v>16</v>
      </c>
      <c r="N9615" s="1" t="s">
        <v>16</v>
      </c>
      <c r="O9615" s="1">
        <v>63.2</v>
      </c>
      <c r="P9615" s="1">
        <v>1.0</v>
      </c>
    </row>
    <row r="9616">
      <c r="A9616" s="1" t="s">
        <v>29</v>
      </c>
      <c r="B9616" s="1" t="s">
        <v>12071</v>
      </c>
      <c r="C9616" s="2" t="s">
        <v>12000</v>
      </c>
      <c r="D9616" s="1" t="s">
        <v>19</v>
      </c>
      <c r="E9616" s="3" t="str">
        <f>HYPERLINK("https://fyndiq.se/produkt/f1b3c06373a844cb/", "Samsung Galaxy S20 - Härdat glas 9H - Super kvalitet 3D")</f>
        <v>Samsung Galaxy S20 - Härdat glas 9H - Super kvalitet 3D</v>
      </c>
      <c r="F9616" s="1" t="s">
        <v>417</v>
      </c>
      <c r="G9616" s="1" t="s">
        <v>418</v>
      </c>
      <c r="H9616" s="1" t="s">
        <v>419</v>
      </c>
      <c r="I9616" s="1" t="s">
        <v>16</v>
      </c>
      <c r="J9616" s="1" t="s">
        <v>23</v>
      </c>
      <c r="K9616" s="1" t="s">
        <v>16</v>
      </c>
      <c r="L9616" s="1" t="s">
        <v>16</v>
      </c>
      <c r="M9616" s="1" t="s">
        <v>16</v>
      </c>
      <c r="N9616" s="1" t="s">
        <v>16</v>
      </c>
      <c r="O9616" s="1">
        <v>63.2</v>
      </c>
      <c r="P9616" s="1">
        <v>1.0</v>
      </c>
    </row>
    <row r="9617">
      <c r="A9617" s="1" t="s">
        <v>29</v>
      </c>
      <c r="B9617" s="1" t="s">
        <v>12072</v>
      </c>
      <c r="C9617" s="2" t="s">
        <v>12000</v>
      </c>
      <c r="D9617" s="1" t="s">
        <v>19</v>
      </c>
      <c r="E9617" s="3" t="str">
        <f>HYPERLINK("https://fyndiq.se/produkt/9e488e35f28b4b0b/", "2-Pack GOOGLE PIXEL 6A Skärmskydd - Härdat Glas 9H - Super kvalitet 3D")</f>
        <v>2-Pack GOOGLE PIXEL 6A Skärmskydd - Härdat Glas 9H - Super kvalitet 3D</v>
      </c>
      <c r="F9617" s="1" t="s">
        <v>196</v>
      </c>
      <c r="G9617" s="1" t="s">
        <v>197</v>
      </c>
      <c r="H9617" s="1" t="s">
        <v>198</v>
      </c>
      <c r="I9617" s="1" t="s">
        <v>16</v>
      </c>
      <c r="J9617" s="1" t="s">
        <v>23</v>
      </c>
      <c r="K9617" s="1" t="s">
        <v>16</v>
      </c>
      <c r="L9617" s="1" t="s">
        <v>16</v>
      </c>
      <c r="M9617" s="1" t="s">
        <v>16</v>
      </c>
      <c r="N9617" s="1" t="s">
        <v>16</v>
      </c>
      <c r="O9617" s="1">
        <v>63.2</v>
      </c>
      <c r="P9617" s="1">
        <v>1.0</v>
      </c>
    </row>
    <row r="9618">
      <c r="A9618" s="1" t="s">
        <v>29</v>
      </c>
      <c r="B9618" s="1" t="s">
        <v>12073</v>
      </c>
      <c r="C9618" s="2" t="s">
        <v>12000</v>
      </c>
      <c r="D9618" s="1" t="s">
        <v>19</v>
      </c>
      <c r="E961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618" s="1" t="s">
        <v>729</v>
      </c>
      <c r="G9618" s="1" t="s">
        <v>730</v>
      </c>
      <c r="H9618" s="1" t="s">
        <v>731</v>
      </c>
      <c r="I9618" s="1" t="s">
        <v>16</v>
      </c>
      <c r="J9618" s="1" t="s">
        <v>23</v>
      </c>
      <c r="K9618" s="1" t="s">
        <v>16</v>
      </c>
      <c r="L9618" s="1" t="s">
        <v>16</v>
      </c>
      <c r="M9618" s="1" t="s">
        <v>16</v>
      </c>
      <c r="N9618" s="1" t="s">
        <v>16</v>
      </c>
      <c r="O9618" s="1">
        <v>63.2</v>
      </c>
      <c r="P9618" s="1">
        <v>1.0</v>
      </c>
    </row>
    <row r="9619">
      <c r="A9619" s="1" t="s">
        <v>29</v>
      </c>
      <c r="B9619" s="1" t="s">
        <v>12074</v>
      </c>
      <c r="C9619" s="2" t="s">
        <v>12000</v>
      </c>
      <c r="D9619" s="1" t="s">
        <v>19</v>
      </c>
      <c r="E9619" s="3" t="str">
        <f>HYPERLINK("https://fyndiq.se/produkt/fc10ffae13984bd5/", "2 Pack Samsung Galaxy A20e - Härdat Glas 9H - Super Kvalitet 3D")</f>
        <v>2 Pack Samsung Galaxy A20e - Härdat Glas 9H - Super Kvalitet 3D</v>
      </c>
      <c r="F9619" s="1" t="s">
        <v>904</v>
      </c>
      <c r="G9619" s="1" t="s">
        <v>905</v>
      </c>
      <c r="H9619" s="1" t="s">
        <v>906</v>
      </c>
      <c r="I9619" s="1" t="s">
        <v>16</v>
      </c>
      <c r="J9619" s="1" t="s">
        <v>23</v>
      </c>
      <c r="K9619" s="1" t="s">
        <v>16</v>
      </c>
      <c r="L9619" s="1" t="s">
        <v>16</v>
      </c>
      <c r="M9619" s="1" t="s">
        <v>16</v>
      </c>
      <c r="N9619" s="1" t="s">
        <v>16</v>
      </c>
      <c r="O9619" s="1">
        <v>63.2</v>
      </c>
      <c r="P9619" s="1">
        <v>1.0</v>
      </c>
    </row>
    <row r="9620">
      <c r="A9620" s="1" t="s">
        <v>29</v>
      </c>
      <c r="B9620" s="1" t="s">
        <v>12075</v>
      </c>
      <c r="C9620" s="2" t="s">
        <v>12000</v>
      </c>
      <c r="D9620" s="1" t="s">
        <v>19</v>
      </c>
      <c r="E9620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620" s="1" t="s">
        <v>2858</v>
      </c>
      <c r="G9620" s="1" t="s">
        <v>2859</v>
      </c>
      <c r="H9620" s="1" t="s">
        <v>2860</v>
      </c>
      <c r="I9620" s="1" t="s">
        <v>16</v>
      </c>
      <c r="J9620" s="1" t="s">
        <v>23</v>
      </c>
      <c r="K9620" s="1" t="s">
        <v>16</v>
      </c>
      <c r="L9620" s="1" t="s">
        <v>16</v>
      </c>
      <c r="M9620" s="1" t="s">
        <v>16</v>
      </c>
      <c r="N9620" s="1" t="s">
        <v>16</v>
      </c>
      <c r="O9620" s="1">
        <v>63.2</v>
      </c>
      <c r="P9620" s="1">
        <v>1.0</v>
      </c>
    </row>
    <row r="9621">
      <c r="A9621" s="1" t="s">
        <v>29</v>
      </c>
      <c r="B9621" s="1" t="s">
        <v>12076</v>
      </c>
      <c r="C9621" s="2" t="s">
        <v>12000</v>
      </c>
      <c r="D9621" s="1" t="s">
        <v>19</v>
      </c>
      <c r="E962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621" s="1" t="s">
        <v>813</v>
      </c>
      <c r="G9621" s="1" t="s">
        <v>814</v>
      </c>
      <c r="H9621" s="1" t="s">
        <v>815</v>
      </c>
      <c r="I9621" s="1" t="s">
        <v>16</v>
      </c>
      <c r="J9621" s="1" t="s">
        <v>23</v>
      </c>
      <c r="K9621" s="1" t="s">
        <v>16</v>
      </c>
      <c r="L9621" s="1" t="s">
        <v>16</v>
      </c>
      <c r="M9621" s="1" t="s">
        <v>16</v>
      </c>
      <c r="N9621" s="1" t="s">
        <v>16</v>
      </c>
      <c r="O9621" s="1">
        <v>63.2</v>
      </c>
      <c r="P9621" s="1">
        <v>1.0</v>
      </c>
    </row>
    <row r="9622">
      <c r="A9622" s="1" t="s">
        <v>29</v>
      </c>
      <c r="B9622" s="1" t="s">
        <v>12077</v>
      </c>
      <c r="C9622" s="2" t="s">
        <v>12000</v>
      </c>
      <c r="D9622" s="1" t="s">
        <v>19</v>
      </c>
      <c r="E9622" s="3" t="str">
        <f>HYPERLINK("https://fyndiq.se/produkt/c64bbbf107e34309/", "2-Pack Huawei P30 - Härdat glas 9H – 3D Super kvalitet")</f>
        <v>2-Pack Huawei P30 - Härdat glas 9H – 3D Super kvalitet</v>
      </c>
      <c r="F9622" s="1" t="s">
        <v>845</v>
      </c>
      <c r="G9622" s="1" t="s">
        <v>846</v>
      </c>
      <c r="H9622" s="1" t="s">
        <v>847</v>
      </c>
      <c r="I9622" s="1" t="s">
        <v>16</v>
      </c>
      <c r="J9622" s="1" t="s">
        <v>23</v>
      </c>
      <c r="K9622" s="1" t="s">
        <v>16</v>
      </c>
      <c r="L9622" s="1" t="s">
        <v>16</v>
      </c>
      <c r="M9622" s="1" t="s">
        <v>16</v>
      </c>
      <c r="N9622" s="1" t="s">
        <v>16</v>
      </c>
      <c r="O9622" s="1">
        <v>63.2</v>
      </c>
      <c r="P9622" s="1">
        <v>1.0</v>
      </c>
    </row>
    <row r="9623">
      <c r="A9623" s="1" t="s">
        <v>29</v>
      </c>
      <c r="B9623" s="1" t="s">
        <v>12078</v>
      </c>
      <c r="C9623" s="2" t="s">
        <v>12000</v>
      </c>
      <c r="D9623" s="1" t="s">
        <v>19</v>
      </c>
      <c r="E9623" s="3" t="str">
        <f>HYPERLINK("https://fyndiq.se/produkt/95efd29ff0ba45b9/", "2-Pack Samsung Galaxy A04s - Härdat Glas 9H-Super Kvalitet 3D")</f>
        <v>2-Pack Samsung Galaxy A04s - Härdat Glas 9H-Super Kvalitet 3D</v>
      </c>
      <c r="F9623" s="1" t="s">
        <v>2024</v>
      </c>
      <c r="G9623" s="1" t="s">
        <v>2025</v>
      </c>
      <c r="H9623" s="1" t="s">
        <v>2026</v>
      </c>
      <c r="I9623" s="1" t="s">
        <v>16</v>
      </c>
      <c r="J9623" s="1" t="s">
        <v>23</v>
      </c>
      <c r="K9623" s="1" t="s">
        <v>16</v>
      </c>
      <c r="L9623" s="1" t="s">
        <v>16</v>
      </c>
      <c r="M9623" s="1" t="s">
        <v>16</v>
      </c>
      <c r="N9623" s="1" t="s">
        <v>16</v>
      </c>
      <c r="O9623" s="1">
        <v>63.2</v>
      </c>
      <c r="P9623" s="1">
        <v>1.0</v>
      </c>
    </row>
    <row r="9624">
      <c r="A9624" s="1" t="s">
        <v>29</v>
      </c>
      <c r="B9624" s="1" t="s">
        <v>12079</v>
      </c>
      <c r="C9624" s="2" t="s">
        <v>12000</v>
      </c>
      <c r="D9624" s="1" t="s">
        <v>19</v>
      </c>
      <c r="E9624" s="3" t="str">
        <f t="shared" ref="E9624:E9626" si="234">HYPERLINK("https://fyndiq.se/produkt/66924f1ff238487e/", "2-Pack GOOGLE PIXEL 7A Skärmskydd - Härdat Glas 9H - Super kvalitet 3D")</f>
        <v>2-Pack GOOGLE PIXEL 7A Skärmskydd - Härdat Glas 9H - Super kvalitet 3D</v>
      </c>
      <c r="F9624" s="1" t="s">
        <v>315</v>
      </c>
      <c r="G9624" s="1" t="s">
        <v>316</v>
      </c>
      <c r="H9624" s="1" t="s">
        <v>317</v>
      </c>
      <c r="I9624" s="1" t="s">
        <v>16</v>
      </c>
      <c r="J9624" s="1" t="s">
        <v>23</v>
      </c>
      <c r="K9624" s="1" t="s">
        <v>16</v>
      </c>
      <c r="L9624" s="1" t="s">
        <v>16</v>
      </c>
      <c r="M9624" s="1" t="s">
        <v>16</v>
      </c>
      <c r="N9624" s="1" t="s">
        <v>16</v>
      </c>
      <c r="O9624" s="1">
        <v>63.2</v>
      </c>
      <c r="P9624" s="1">
        <v>1.0</v>
      </c>
    </row>
    <row r="9625">
      <c r="A9625" s="1" t="s">
        <v>29</v>
      </c>
      <c r="B9625" s="1" t="s">
        <v>12080</v>
      </c>
      <c r="C9625" s="2" t="s">
        <v>12000</v>
      </c>
      <c r="D9625" s="1" t="s">
        <v>19</v>
      </c>
      <c r="E9625" s="3" t="str">
        <f t="shared" si="234"/>
        <v>2-Pack GOOGLE PIXEL 7A Skärmskydd - Härdat Glas 9H - Super kvalitet 3D</v>
      </c>
      <c r="F9625" s="1" t="s">
        <v>315</v>
      </c>
      <c r="G9625" s="1" t="s">
        <v>316</v>
      </c>
      <c r="H9625" s="1" t="s">
        <v>317</v>
      </c>
      <c r="I9625" s="1" t="s">
        <v>16</v>
      </c>
      <c r="J9625" s="1" t="s">
        <v>23</v>
      </c>
      <c r="K9625" s="1" t="s">
        <v>16</v>
      </c>
      <c r="L9625" s="1" t="s">
        <v>16</v>
      </c>
      <c r="M9625" s="1" t="s">
        <v>16</v>
      </c>
      <c r="N9625" s="1" t="s">
        <v>16</v>
      </c>
      <c r="O9625" s="1">
        <v>63.2</v>
      </c>
      <c r="P9625" s="1">
        <v>1.0</v>
      </c>
    </row>
    <row r="9626">
      <c r="A9626" s="1" t="s">
        <v>29</v>
      </c>
      <c r="B9626" s="1" t="s">
        <v>12081</v>
      </c>
      <c r="C9626" s="2" t="s">
        <v>12000</v>
      </c>
      <c r="D9626" s="1" t="s">
        <v>19</v>
      </c>
      <c r="E9626" s="3" t="str">
        <f t="shared" si="234"/>
        <v>2-Pack GOOGLE PIXEL 7A Skärmskydd - Härdat Glas 9H - Super kvalitet 3D</v>
      </c>
      <c r="F9626" s="1" t="s">
        <v>315</v>
      </c>
      <c r="G9626" s="1" t="s">
        <v>316</v>
      </c>
      <c r="H9626" s="1" t="s">
        <v>317</v>
      </c>
      <c r="I9626" s="1" t="s">
        <v>16</v>
      </c>
      <c r="J9626" s="1" t="s">
        <v>23</v>
      </c>
      <c r="K9626" s="1" t="s">
        <v>16</v>
      </c>
      <c r="L9626" s="1" t="s">
        <v>16</v>
      </c>
      <c r="M9626" s="1" t="s">
        <v>16</v>
      </c>
      <c r="N9626" s="1" t="s">
        <v>16</v>
      </c>
      <c r="O9626" s="1">
        <v>63.2</v>
      </c>
      <c r="P9626" s="1">
        <v>1.0</v>
      </c>
    </row>
    <row r="9627">
      <c r="A9627" s="1" t="s">
        <v>29</v>
      </c>
      <c r="B9627" s="1" t="s">
        <v>12082</v>
      </c>
      <c r="C9627" s="2" t="s">
        <v>12000</v>
      </c>
      <c r="D9627" s="1" t="s">
        <v>19</v>
      </c>
      <c r="E9627" s="3" t="str">
        <f>HYPERLINK("https://fyndiq.se/produkt/17eb3a8226844bc8/", "2-Pack Sony Xperia 1 III - Härdat glas 9H - Super Kvalitet 3D")</f>
        <v>2-Pack Sony Xperia 1 III - Härdat glas 9H - Super Kvalitet 3D</v>
      </c>
      <c r="F9627" s="1" t="s">
        <v>2344</v>
      </c>
      <c r="G9627" s="1" t="s">
        <v>2345</v>
      </c>
      <c r="H9627" s="1" t="s">
        <v>2346</v>
      </c>
      <c r="I9627" s="1" t="s">
        <v>16</v>
      </c>
      <c r="J9627" s="1" t="s">
        <v>23</v>
      </c>
      <c r="K9627" s="1" t="s">
        <v>16</v>
      </c>
      <c r="L9627" s="1" t="s">
        <v>16</v>
      </c>
      <c r="M9627" s="1" t="s">
        <v>16</v>
      </c>
      <c r="N9627" s="1" t="s">
        <v>16</v>
      </c>
      <c r="O9627" s="1">
        <v>63.2</v>
      </c>
      <c r="P9627" s="1">
        <v>1.0</v>
      </c>
    </row>
    <row r="9628">
      <c r="A9628" s="1" t="s">
        <v>29</v>
      </c>
      <c r="B9628" s="1" t="s">
        <v>12083</v>
      </c>
      <c r="C9628" s="2" t="s">
        <v>12000</v>
      </c>
      <c r="D9628" s="1" t="s">
        <v>19</v>
      </c>
      <c r="E9628" s="3" t="str">
        <f>HYPERLINK("https://fyndiq.se/produkt/432d784756a84eff/", "2-Pack Samsung Galaxy S20FE - Härdat Glas-9H -Super kvalitet 3D")</f>
        <v>2-Pack Samsung Galaxy S20FE - Härdat Glas-9H -Super kvalitet 3D</v>
      </c>
      <c r="F9628" s="1" t="s">
        <v>1078</v>
      </c>
      <c r="G9628" s="1" t="s">
        <v>1079</v>
      </c>
      <c r="H9628" s="1" t="s">
        <v>1080</v>
      </c>
      <c r="I9628" s="1" t="s">
        <v>16</v>
      </c>
      <c r="J9628" s="1" t="s">
        <v>23</v>
      </c>
      <c r="K9628" s="1" t="s">
        <v>16</v>
      </c>
      <c r="L9628" s="1" t="s">
        <v>16</v>
      </c>
      <c r="M9628" s="1" t="s">
        <v>16</v>
      </c>
      <c r="N9628" s="1" t="s">
        <v>16</v>
      </c>
      <c r="O9628" s="1">
        <v>63.2</v>
      </c>
      <c r="P9628" s="1">
        <v>1.0</v>
      </c>
    </row>
    <row r="9629">
      <c r="A9629" s="1" t="s">
        <v>29</v>
      </c>
      <c r="B9629" s="1" t="s">
        <v>12084</v>
      </c>
      <c r="C9629" s="2" t="s">
        <v>12000</v>
      </c>
      <c r="D9629" s="1" t="s">
        <v>19</v>
      </c>
      <c r="E9629" s="3" t="str">
        <f>HYPERLINK("https://fyndiq.se/produkt/dfe28e565d2e4c8d/", "2 Pack Samsung S21 FE - 9H Härdat Glass - Super Kvalitet 3D")</f>
        <v>2 Pack Samsung S21 FE - 9H Härdat Glass - Super Kvalitet 3D</v>
      </c>
      <c r="F9629" s="1" t="s">
        <v>276</v>
      </c>
      <c r="G9629" s="1" t="s">
        <v>277</v>
      </c>
      <c r="H9629" s="1" t="s">
        <v>278</v>
      </c>
      <c r="I9629" s="1" t="s">
        <v>16</v>
      </c>
      <c r="J9629" s="1" t="s">
        <v>23</v>
      </c>
      <c r="K9629" s="1" t="s">
        <v>16</v>
      </c>
      <c r="L9629" s="1" t="s">
        <v>16</v>
      </c>
      <c r="M9629" s="1" t="s">
        <v>16</v>
      </c>
      <c r="N9629" s="1" t="s">
        <v>16</v>
      </c>
      <c r="O9629" s="1">
        <v>63.2</v>
      </c>
      <c r="P9629" s="1">
        <v>1.0</v>
      </c>
    </row>
    <row r="9630">
      <c r="A9630" s="1" t="s">
        <v>29</v>
      </c>
      <c r="B9630" s="1" t="s">
        <v>12085</v>
      </c>
      <c r="C9630" s="2" t="s">
        <v>12000</v>
      </c>
      <c r="D9630" s="1" t="s">
        <v>19</v>
      </c>
      <c r="E963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630" s="1" t="s">
        <v>2144</v>
      </c>
      <c r="G9630" s="1" t="s">
        <v>2145</v>
      </c>
      <c r="H9630" s="1" t="s">
        <v>2146</v>
      </c>
      <c r="I9630" s="1" t="s">
        <v>16</v>
      </c>
      <c r="J9630" s="1" t="s">
        <v>23</v>
      </c>
      <c r="K9630" s="1" t="s">
        <v>16</v>
      </c>
      <c r="L9630" s="1" t="s">
        <v>16</v>
      </c>
      <c r="M9630" s="1" t="s">
        <v>16</v>
      </c>
      <c r="N9630" s="1" t="s">
        <v>16</v>
      </c>
      <c r="O9630" s="1">
        <v>63.2</v>
      </c>
      <c r="P9630" s="1">
        <v>1.0</v>
      </c>
    </row>
    <row r="9631">
      <c r="A9631" s="1" t="s">
        <v>29</v>
      </c>
      <c r="B9631" s="1" t="s">
        <v>12086</v>
      </c>
      <c r="C9631" s="2" t="s">
        <v>12000</v>
      </c>
      <c r="D9631" s="1" t="s">
        <v>19</v>
      </c>
      <c r="E96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631" s="1" t="s">
        <v>26</v>
      </c>
      <c r="G9631" s="1" t="s">
        <v>27</v>
      </c>
      <c r="H9631" s="1" t="s">
        <v>28</v>
      </c>
      <c r="I9631" s="1" t="s">
        <v>16</v>
      </c>
      <c r="J9631" s="1" t="s">
        <v>23</v>
      </c>
      <c r="K9631" s="1" t="s">
        <v>16</v>
      </c>
      <c r="L9631" s="1" t="s">
        <v>16</v>
      </c>
      <c r="M9631" s="1" t="s">
        <v>16</v>
      </c>
      <c r="N9631" s="1" t="s">
        <v>16</v>
      </c>
      <c r="O9631" s="1">
        <v>71.2</v>
      </c>
      <c r="P9631" s="1">
        <v>1.0</v>
      </c>
    </row>
    <row r="9632">
      <c r="A9632" s="1" t="s">
        <v>29</v>
      </c>
      <c r="B9632" s="1" t="s">
        <v>12087</v>
      </c>
      <c r="C9632" s="2" t="s">
        <v>12000</v>
      </c>
      <c r="D9632" s="1" t="s">
        <v>19</v>
      </c>
      <c r="E9632" s="3" t="str">
        <f>HYPERLINK("https://fyndiq.se/produkt/4cb72a2806444556/", "2 PACK Motorola Moto G51 - Härdat Glas 9H -Super kvalitet 3D")</f>
        <v>2 PACK Motorola Moto G51 - Härdat Glas 9H -Super kvalitet 3D</v>
      </c>
      <c r="F9632" s="1" t="s">
        <v>1187</v>
      </c>
      <c r="G9632" s="1" t="s">
        <v>1188</v>
      </c>
      <c r="H9632" s="1" t="s">
        <v>1189</v>
      </c>
      <c r="I9632" s="1" t="s">
        <v>16</v>
      </c>
      <c r="J9632" s="1" t="s">
        <v>23</v>
      </c>
      <c r="K9632" s="1" t="s">
        <v>16</v>
      </c>
      <c r="L9632" s="1" t="s">
        <v>16</v>
      </c>
      <c r="M9632" s="1" t="s">
        <v>16</v>
      </c>
      <c r="N9632" s="1" t="s">
        <v>16</v>
      </c>
      <c r="O9632" s="1">
        <v>63.2</v>
      </c>
      <c r="P9632" s="1">
        <v>1.0</v>
      </c>
    </row>
    <row r="9633">
      <c r="A9633" s="1" t="s">
        <v>29</v>
      </c>
      <c r="B9633" s="1" t="s">
        <v>12088</v>
      </c>
      <c r="C9633" s="2" t="s">
        <v>12000</v>
      </c>
      <c r="D9633" s="1" t="s">
        <v>19</v>
      </c>
      <c r="E963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9633" s="1" t="s">
        <v>204</v>
      </c>
      <c r="G9633" s="1" t="s">
        <v>205</v>
      </c>
      <c r="H9633" s="1" t="s">
        <v>206</v>
      </c>
      <c r="I9633" s="1" t="s">
        <v>16</v>
      </c>
      <c r="J9633" s="1" t="s">
        <v>23</v>
      </c>
      <c r="K9633" s="1" t="s">
        <v>16</v>
      </c>
      <c r="L9633" s="1" t="s">
        <v>16</v>
      </c>
      <c r="M9633" s="1" t="s">
        <v>16</v>
      </c>
      <c r="N9633" s="1" t="s">
        <v>16</v>
      </c>
      <c r="O9633" s="1">
        <v>71.2</v>
      </c>
      <c r="P9633" s="1">
        <v>1.0</v>
      </c>
    </row>
    <row r="9634">
      <c r="A9634" s="1" t="s">
        <v>29</v>
      </c>
      <c r="B9634" s="1" t="s">
        <v>12089</v>
      </c>
      <c r="C9634" s="2" t="s">
        <v>12000</v>
      </c>
      <c r="D9634" s="1" t="s">
        <v>19</v>
      </c>
      <c r="E9634" s="3" t="str">
        <f t="shared" ref="E9634:E9635" si="235">HYPERLINK("https://fyndiq.se/produkt/475c886688e549fb/", "2-Pack SAMSUNG S24 ULTRA Skärmskydd - Härdat Glas 9H - Super kvalitet 3D")</f>
        <v>2-Pack SAMSUNG S24 ULTRA Skärmskydd - Härdat Glas 9H - Super kvalitet 3D</v>
      </c>
      <c r="F9634" s="1" t="s">
        <v>26</v>
      </c>
      <c r="G9634" s="1" t="s">
        <v>27</v>
      </c>
      <c r="H9634" s="1" t="s">
        <v>28</v>
      </c>
      <c r="I9634" s="1" t="s">
        <v>16</v>
      </c>
      <c r="J9634" s="1" t="s">
        <v>23</v>
      </c>
      <c r="K9634" s="1" t="s">
        <v>16</v>
      </c>
      <c r="L9634" s="1" t="s">
        <v>16</v>
      </c>
      <c r="M9634" s="1" t="s">
        <v>16</v>
      </c>
      <c r="N9634" s="1" t="s">
        <v>16</v>
      </c>
      <c r="O9634" s="1">
        <v>71.2</v>
      </c>
      <c r="P9634" s="1">
        <v>1.0</v>
      </c>
    </row>
    <row r="9635">
      <c r="A9635" s="1" t="s">
        <v>29</v>
      </c>
      <c r="B9635" s="1" t="s">
        <v>12090</v>
      </c>
      <c r="C9635" s="2" t="s">
        <v>12000</v>
      </c>
      <c r="D9635" s="1" t="s">
        <v>19</v>
      </c>
      <c r="E9635" s="3" t="str">
        <f t="shared" si="235"/>
        <v>2-Pack SAMSUNG S24 ULTRA Skärmskydd - Härdat Glas 9H - Super kvalitet 3D</v>
      </c>
      <c r="F9635" s="1" t="s">
        <v>26</v>
      </c>
      <c r="G9635" s="1" t="s">
        <v>27</v>
      </c>
      <c r="H9635" s="1" t="s">
        <v>28</v>
      </c>
      <c r="I9635" s="1" t="s">
        <v>16</v>
      </c>
      <c r="J9635" s="1" t="s">
        <v>23</v>
      </c>
      <c r="K9635" s="1" t="s">
        <v>16</v>
      </c>
      <c r="L9635" s="1" t="s">
        <v>16</v>
      </c>
      <c r="M9635" s="1" t="s">
        <v>16</v>
      </c>
      <c r="N9635" s="1" t="s">
        <v>16</v>
      </c>
      <c r="O9635" s="1">
        <v>71.2</v>
      </c>
      <c r="P9635" s="1">
        <v>1.0</v>
      </c>
    </row>
    <row r="9636">
      <c r="A9636" s="1" t="s">
        <v>29</v>
      </c>
      <c r="B9636" s="1" t="s">
        <v>12091</v>
      </c>
      <c r="C9636" s="2" t="s">
        <v>12000</v>
      </c>
      <c r="D9636" s="1" t="s">
        <v>19</v>
      </c>
      <c r="E9636" s="3" t="str">
        <f>HYPERLINK("https://fyndiq.se/produkt/b4b1148b5d274f33/", "2 Pack Xiaomi 11T 5G - Härdat glas 9H - Super kvalitet 3D")</f>
        <v>2 Pack Xiaomi 11T 5G - Härdat glas 9H - Super kvalitet 3D</v>
      </c>
      <c r="F9636" s="1" t="s">
        <v>345</v>
      </c>
      <c r="G9636" s="1" t="s">
        <v>346</v>
      </c>
      <c r="H9636" s="1" t="s">
        <v>347</v>
      </c>
      <c r="I9636" s="1" t="s">
        <v>16</v>
      </c>
      <c r="J9636" s="1" t="s">
        <v>23</v>
      </c>
      <c r="K9636" s="1" t="s">
        <v>16</v>
      </c>
      <c r="L9636" s="1" t="s">
        <v>16</v>
      </c>
      <c r="M9636" s="1" t="s">
        <v>16</v>
      </c>
      <c r="N9636" s="1" t="s">
        <v>16</v>
      </c>
      <c r="O9636" s="1">
        <v>63.2</v>
      </c>
      <c r="P9636" s="1">
        <v>1.0</v>
      </c>
    </row>
    <row r="9637">
      <c r="A9637" s="1" t="s">
        <v>29</v>
      </c>
      <c r="B9637" s="1" t="s">
        <v>12092</v>
      </c>
      <c r="C9637" s="2" t="s">
        <v>12000</v>
      </c>
      <c r="D9637" s="1" t="s">
        <v>19</v>
      </c>
      <c r="E9637" s="3" t="str">
        <f t="shared" ref="E9637:E9638" si="236">HYPERLINK("https://fyndiq.se/produkt/a047b5d99d58461d/", "2-Pack Google Pixel 6A - Härdat glas 9H - Super kvalitet 3D")</f>
        <v>2-Pack Google Pixel 6A - Härdat glas 9H - Super kvalitet 3D</v>
      </c>
      <c r="F9637" s="1" t="s">
        <v>1205</v>
      </c>
      <c r="G9637" s="1" t="s">
        <v>1206</v>
      </c>
      <c r="H9637" s="1" t="s">
        <v>1207</v>
      </c>
      <c r="I9637" s="1" t="s">
        <v>16</v>
      </c>
      <c r="J9637" s="1" t="s">
        <v>23</v>
      </c>
      <c r="K9637" s="1" t="s">
        <v>16</v>
      </c>
      <c r="L9637" s="1" t="s">
        <v>16</v>
      </c>
      <c r="M9637" s="1" t="s">
        <v>16</v>
      </c>
      <c r="N9637" s="1" t="s">
        <v>16</v>
      </c>
      <c r="O9637" s="1">
        <v>63.2</v>
      </c>
      <c r="P9637" s="1">
        <v>2.0</v>
      </c>
    </row>
    <row r="9638">
      <c r="A9638" s="1" t="s">
        <v>29</v>
      </c>
      <c r="B9638" s="1" t="s">
        <v>12093</v>
      </c>
      <c r="C9638" s="2" t="s">
        <v>12000</v>
      </c>
      <c r="D9638" s="1" t="s">
        <v>19</v>
      </c>
      <c r="E9638" s="3" t="str">
        <f t="shared" si="236"/>
        <v>2-Pack Google Pixel 6A - Härdat glas 9H - Super kvalitet 3D</v>
      </c>
      <c r="F9638" s="1" t="s">
        <v>1205</v>
      </c>
      <c r="G9638" s="1" t="s">
        <v>1206</v>
      </c>
      <c r="H9638" s="1" t="s">
        <v>1207</v>
      </c>
      <c r="I9638" s="1" t="s">
        <v>16</v>
      </c>
      <c r="J9638" s="1" t="s">
        <v>23</v>
      </c>
      <c r="K9638" s="1" t="s">
        <v>16</v>
      </c>
      <c r="L9638" s="1" t="s">
        <v>16</v>
      </c>
      <c r="M9638" s="1" t="s">
        <v>16</v>
      </c>
      <c r="N9638" s="1" t="s">
        <v>16</v>
      </c>
      <c r="O9638" s="1">
        <v>63.2</v>
      </c>
      <c r="P9638" s="1">
        <v>1.0</v>
      </c>
    </row>
    <row r="9639">
      <c r="A9639" s="1" t="s">
        <v>29</v>
      </c>
      <c r="B9639" s="1" t="s">
        <v>12094</v>
      </c>
      <c r="C9639" s="2" t="s">
        <v>12000</v>
      </c>
      <c r="D9639" s="1" t="s">
        <v>19</v>
      </c>
      <c r="E9639" s="3" t="str">
        <f>HYPERLINK("https://fyndiq.se/produkt/66924f1ff238487e/", "2-Pack GOOGLE PIXEL 7A Skärmskydd - Härdat Glas 9H - Super kvalitet 3D")</f>
        <v>2-Pack GOOGLE PIXEL 7A Skärmskydd - Härdat Glas 9H - Super kvalitet 3D</v>
      </c>
      <c r="F9639" s="1" t="s">
        <v>315</v>
      </c>
      <c r="G9639" s="1" t="s">
        <v>316</v>
      </c>
      <c r="H9639" s="1" t="s">
        <v>317</v>
      </c>
      <c r="I9639" s="1" t="s">
        <v>16</v>
      </c>
      <c r="J9639" s="1" t="s">
        <v>23</v>
      </c>
      <c r="K9639" s="1" t="s">
        <v>16</v>
      </c>
      <c r="L9639" s="1" t="s">
        <v>16</v>
      </c>
      <c r="M9639" s="1" t="s">
        <v>16</v>
      </c>
      <c r="N9639" s="1" t="s">
        <v>16</v>
      </c>
      <c r="O9639" s="1">
        <v>63.2</v>
      </c>
      <c r="P9639" s="1">
        <v>1.0</v>
      </c>
    </row>
    <row r="9640">
      <c r="A9640" s="1" t="s">
        <v>29</v>
      </c>
      <c r="B9640" s="1" t="s">
        <v>12095</v>
      </c>
      <c r="C9640" s="2" t="s">
        <v>12000</v>
      </c>
      <c r="D9640" s="1" t="s">
        <v>19</v>
      </c>
      <c r="E9640" s="3" t="str">
        <f>HYPERLINK("https://fyndiq.se/produkt/406117b60bf241a0/", "2-Pack Samsung Galaxy S9 - Härdat glas 9H - Super kvalitet 3D")</f>
        <v>2-Pack Samsung Galaxy S9 - Härdat glas 9H - Super kvalitet 3D</v>
      </c>
      <c r="F9640" s="1" t="s">
        <v>228</v>
      </c>
      <c r="G9640" s="1" t="s">
        <v>229</v>
      </c>
      <c r="H9640" s="1" t="s">
        <v>230</v>
      </c>
      <c r="I9640" s="1" t="s">
        <v>1230</v>
      </c>
      <c r="J9640" s="1" t="s">
        <v>9</v>
      </c>
      <c r="K9640" s="2" t="s">
        <v>10265</v>
      </c>
      <c r="L9640" s="1" t="s">
        <v>2602</v>
      </c>
      <c r="M9640" s="1" t="s">
        <v>16</v>
      </c>
      <c r="N9640" s="1" t="s">
        <v>16</v>
      </c>
      <c r="O9640" s="1">
        <v>63.2</v>
      </c>
      <c r="P9640" s="1">
        <v>1.0</v>
      </c>
    </row>
    <row r="9641">
      <c r="A9641" s="1" t="s">
        <v>29</v>
      </c>
      <c r="B9641" s="1" t="s">
        <v>12096</v>
      </c>
      <c r="C9641" s="2" t="s">
        <v>12000</v>
      </c>
      <c r="D9641" s="1" t="s">
        <v>19</v>
      </c>
      <c r="E9641" s="3" t="str">
        <f>HYPERLINK("https://fyndiq.se/produkt/432d784756a84eff/", "2-Pack Samsung Galaxy S20FE - Härdat Glas-9H -Super kvalitet 3D")</f>
        <v>2-Pack Samsung Galaxy S20FE - Härdat Glas-9H -Super kvalitet 3D</v>
      </c>
      <c r="F9641" s="1" t="s">
        <v>1078</v>
      </c>
      <c r="G9641" s="1" t="s">
        <v>1079</v>
      </c>
      <c r="H9641" s="1" t="s">
        <v>1080</v>
      </c>
      <c r="I9641" s="1" t="s">
        <v>16</v>
      </c>
      <c r="J9641" s="1" t="s">
        <v>23</v>
      </c>
      <c r="K9641" s="1" t="s">
        <v>16</v>
      </c>
      <c r="L9641" s="1" t="s">
        <v>16</v>
      </c>
      <c r="M9641" s="1" t="s">
        <v>16</v>
      </c>
      <c r="N9641" s="1" t="s">
        <v>16</v>
      </c>
      <c r="O9641" s="1">
        <v>63.2</v>
      </c>
      <c r="P9641" s="1">
        <v>1.0</v>
      </c>
    </row>
    <row r="9642">
      <c r="A9642" s="1" t="s">
        <v>29</v>
      </c>
      <c r="B9642" s="1" t="s">
        <v>12097</v>
      </c>
      <c r="C9642" s="2" t="s">
        <v>12000</v>
      </c>
      <c r="D9642" s="1" t="s">
        <v>19</v>
      </c>
      <c r="E9642" s="3" t="str">
        <f>HYPERLINK("https://fyndiq.se/produkt/dfe28e565d2e4c8d/", "2 Pack Samsung S21 FE - 9H Härdat Glass - Super Kvalitet 3D")</f>
        <v>2 Pack Samsung S21 FE - 9H Härdat Glass - Super Kvalitet 3D</v>
      </c>
      <c r="F9642" s="1" t="s">
        <v>276</v>
      </c>
      <c r="G9642" s="1" t="s">
        <v>277</v>
      </c>
      <c r="H9642" s="1" t="s">
        <v>278</v>
      </c>
      <c r="I9642" s="1" t="s">
        <v>16</v>
      </c>
      <c r="J9642" s="1" t="s">
        <v>23</v>
      </c>
      <c r="K9642" s="1" t="s">
        <v>16</v>
      </c>
      <c r="L9642" s="1" t="s">
        <v>16</v>
      </c>
      <c r="M9642" s="1" t="s">
        <v>16</v>
      </c>
      <c r="N9642" s="1" t="s">
        <v>16</v>
      </c>
      <c r="O9642" s="1">
        <v>63.2</v>
      </c>
      <c r="P9642" s="1">
        <v>1.0</v>
      </c>
    </row>
    <row r="9643">
      <c r="A9643" s="1" t="s">
        <v>29</v>
      </c>
      <c r="B9643" s="1" t="s">
        <v>12098</v>
      </c>
      <c r="C9643" s="2" t="s">
        <v>12000</v>
      </c>
      <c r="D9643" s="1" t="s">
        <v>19</v>
      </c>
      <c r="E9643" s="3" t="str">
        <f>HYPERLINK("https://fyndiq.se/produkt/acbd2f15758f4e1c/", "2-Pack Samsung A55 5G Skärmskydd i Härdat Glas")</f>
        <v>2-Pack Samsung A55 5G Skärmskydd i Härdat Glas</v>
      </c>
      <c r="F9643" s="1" t="s">
        <v>982</v>
      </c>
      <c r="G9643" s="1" t="s">
        <v>983</v>
      </c>
      <c r="H9643" s="1" t="s">
        <v>984</v>
      </c>
      <c r="I9643" s="1" t="s">
        <v>16</v>
      </c>
      <c r="J9643" s="1" t="s">
        <v>23</v>
      </c>
      <c r="K9643" s="1" t="s">
        <v>16</v>
      </c>
      <c r="L9643" s="1" t="s">
        <v>16</v>
      </c>
      <c r="M9643" s="1" t="s">
        <v>16</v>
      </c>
      <c r="N9643" s="1" t="s">
        <v>16</v>
      </c>
      <c r="O9643" s="1">
        <v>63.2</v>
      </c>
      <c r="P9643" s="1">
        <v>1.0</v>
      </c>
    </row>
    <row r="9644">
      <c r="A9644" s="1" t="s">
        <v>29</v>
      </c>
      <c r="B9644" s="1" t="s">
        <v>12099</v>
      </c>
      <c r="C9644" s="2" t="s">
        <v>12000</v>
      </c>
      <c r="D9644" s="1" t="s">
        <v>19</v>
      </c>
      <c r="E9644" s="3" t="str">
        <f>HYPERLINK("https://fyndiq.se/produkt/5bbb6f7ec07d45f9/", "2-Pack Samsung XCOVER 5 Skärmskydd - Härdat Glas 9H - Super kvalitet 3D")</f>
        <v>2-Pack Samsung XCOVER 5 Skärmskydd - Härdat Glas 9H - Super kvalitet 3D</v>
      </c>
      <c r="F9644" s="1" t="s">
        <v>1039</v>
      </c>
      <c r="G9644" s="1" t="s">
        <v>1040</v>
      </c>
      <c r="H9644" s="1" t="s">
        <v>1041</v>
      </c>
      <c r="I9644" s="1" t="s">
        <v>16</v>
      </c>
      <c r="J9644" s="1" t="s">
        <v>23</v>
      </c>
      <c r="K9644" s="1" t="s">
        <v>16</v>
      </c>
      <c r="L9644" s="1" t="s">
        <v>16</v>
      </c>
      <c r="M9644" s="1" t="s">
        <v>16</v>
      </c>
      <c r="N9644" s="1" t="s">
        <v>16</v>
      </c>
      <c r="O9644" s="1">
        <v>63.2</v>
      </c>
      <c r="P9644" s="1">
        <v>1.0</v>
      </c>
    </row>
    <row r="9645">
      <c r="A9645" s="1" t="s">
        <v>29</v>
      </c>
      <c r="B9645" s="1" t="s">
        <v>12100</v>
      </c>
      <c r="C9645" s="2" t="s">
        <v>12000</v>
      </c>
      <c r="D9645" s="1" t="s">
        <v>19</v>
      </c>
      <c r="E9645" s="3" t="str">
        <f>HYPERLINK("https://fyndiq.se/produkt/dfe28e565d2e4c8d/", "2 Pack Samsung S21 FE - 9H Härdat Glass - Super Kvalitet 3D")</f>
        <v>2 Pack Samsung S21 FE - 9H Härdat Glass - Super Kvalitet 3D</v>
      </c>
      <c r="F9645" s="1" t="s">
        <v>276</v>
      </c>
      <c r="G9645" s="1" t="s">
        <v>277</v>
      </c>
      <c r="H9645" s="1" t="s">
        <v>278</v>
      </c>
      <c r="I9645" s="1" t="s">
        <v>16</v>
      </c>
      <c r="J9645" s="1" t="s">
        <v>23</v>
      </c>
      <c r="K9645" s="1" t="s">
        <v>16</v>
      </c>
      <c r="L9645" s="1" t="s">
        <v>16</v>
      </c>
      <c r="M9645" s="1" t="s">
        <v>16</v>
      </c>
      <c r="N9645" s="1" t="s">
        <v>16</v>
      </c>
      <c r="O9645" s="1">
        <v>63.2</v>
      </c>
      <c r="P9645" s="1">
        <v>1.0</v>
      </c>
    </row>
    <row r="9646">
      <c r="A9646" s="1" t="s">
        <v>29</v>
      </c>
      <c r="B9646" s="1" t="s">
        <v>12101</v>
      </c>
      <c r="C9646" s="2" t="s">
        <v>12000</v>
      </c>
      <c r="D9646" s="1" t="s">
        <v>19</v>
      </c>
      <c r="E9646" s="3" t="str">
        <f>HYPERLINK("https://fyndiq.se/produkt/f2c164e932234570/", "2-Pack HUAWEI P30 PRO Skärmskydd - Härdat Glas 9H - Super kvalitet 3D")</f>
        <v>2-Pack HUAWEI P30 PRO Skärmskydd - Härdat Glas 9H - Super kvalitet 3D</v>
      </c>
      <c r="F9646" s="1" t="s">
        <v>267</v>
      </c>
      <c r="G9646" s="1" t="s">
        <v>268</v>
      </c>
      <c r="H9646" s="1" t="s">
        <v>269</v>
      </c>
      <c r="I9646" s="1" t="s">
        <v>16</v>
      </c>
      <c r="J9646" s="1" t="s">
        <v>23</v>
      </c>
      <c r="K9646" s="1" t="s">
        <v>16</v>
      </c>
      <c r="L9646" s="1" t="s">
        <v>16</v>
      </c>
      <c r="M9646" s="1" t="s">
        <v>16</v>
      </c>
      <c r="N9646" s="1" t="s">
        <v>16</v>
      </c>
      <c r="O9646" s="1">
        <v>63.2</v>
      </c>
      <c r="P9646" s="1">
        <v>1.0</v>
      </c>
    </row>
    <row r="9647">
      <c r="A9647" s="1" t="s">
        <v>29</v>
      </c>
      <c r="B9647" s="1" t="s">
        <v>12102</v>
      </c>
      <c r="C9647" s="2" t="s">
        <v>12000</v>
      </c>
      <c r="D9647" s="1" t="s">
        <v>19</v>
      </c>
      <c r="E9647" s="3" t="str">
        <f>HYPERLINK("https://fyndiq.se/produkt/c64bbbf107e34309/", "2-Pack Huawei P30 - Härdat glas 9H – 3D Super kvalitet")</f>
        <v>2-Pack Huawei P30 - Härdat glas 9H – 3D Super kvalitet</v>
      </c>
      <c r="F9647" s="1" t="s">
        <v>845</v>
      </c>
      <c r="G9647" s="1" t="s">
        <v>846</v>
      </c>
      <c r="H9647" s="1" t="s">
        <v>847</v>
      </c>
      <c r="I9647" s="1" t="s">
        <v>16</v>
      </c>
      <c r="J9647" s="1" t="s">
        <v>23</v>
      </c>
      <c r="K9647" s="1" t="s">
        <v>16</v>
      </c>
      <c r="L9647" s="1" t="s">
        <v>16</v>
      </c>
      <c r="M9647" s="1" t="s">
        <v>16</v>
      </c>
      <c r="N9647" s="1" t="s">
        <v>16</v>
      </c>
      <c r="O9647" s="1">
        <v>63.2</v>
      </c>
      <c r="P9647" s="1">
        <v>1.0</v>
      </c>
    </row>
    <row r="9648">
      <c r="A9648" s="1" t="s">
        <v>29</v>
      </c>
      <c r="B9648" s="1" t="s">
        <v>12103</v>
      </c>
      <c r="C9648" s="2" t="s">
        <v>12000</v>
      </c>
      <c r="D9648" s="1" t="s">
        <v>19</v>
      </c>
      <c r="E9648" s="3" t="str">
        <f>HYPERLINK("https://fyndiq.se/produkt/aaaa7cf643f84273/", "2 Pack Samsung Xcover 5 - Härdat glas 9H-Super kvalitet 3D")</f>
        <v>2 Pack Samsung Xcover 5 - Härdat glas 9H-Super kvalitet 3D</v>
      </c>
      <c r="F9648" s="1" t="s">
        <v>2089</v>
      </c>
      <c r="G9648" s="1" t="s">
        <v>2090</v>
      </c>
      <c r="H9648" s="1" t="s">
        <v>2091</v>
      </c>
      <c r="I9648" s="1" t="s">
        <v>16</v>
      </c>
      <c r="J9648" s="1" t="s">
        <v>23</v>
      </c>
      <c r="K9648" s="1" t="s">
        <v>16</v>
      </c>
      <c r="L9648" s="1" t="s">
        <v>16</v>
      </c>
      <c r="M9648" s="1" t="s">
        <v>16</v>
      </c>
      <c r="N9648" s="1" t="s">
        <v>16</v>
      </c>
      <c r="O9648" s="1">
        <v>63.2</v>
      </c>
      <c r="P9648" s="1">
        <v>7.0</v>
      </c>
    </row>
    <row r="9649">
      <c r="A9649" s="1" t="s">
        <v>29</v>
      </c>
      <c r="B9649" s="1" t="s">
        <v>12104</v>
      </c>
      <c r="C9649" s="2" t="s">
        <v>12000</v>
      </c>
      <c r="D9649" s="1" t="s">
        <v>19</v>
      </c>
      <c r="E964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649" s="1" t="s">
        <v>2858</v>
      </c>
      <c r="G9649" s="1" t="s">
        <v>2859</v>
      </c>
      <c r="H9649" s="1" t="s">
        <v>2860</v>
      </c>
      <c r="I9649" s="1" t="s">
        <v>16</v>
      </c>
      <c r="J9649" s="1" t="s">
        <v>23</v>
      </c>
      <c r="K9649" s="1" t="s">
        <v>16</v>
      </c>
      <c r="L9649" s="1" t="s">
        <v>16</v>
      </c>
      <c r="M9649" s="1" t="s">
        <v>16</v>
      </c>
      <c r="N9649" s="1" t="s">
        <v>16</v>
      </c>
      <c r="O9649" s="1">
        <v>63.2</v>
      </c>
      <c r="P9649" s="1">
        <v>1.0</v>
      </c>
    </row>
    <row r="9650">
      <c r="A9650" s="1" t="s">
        <v>29</v>
      </c>
      <c r="B9650" s="1" t="s">
        <v>12105</v>
      </c>
      <c r="C9650" s="2" t="s">
        <v>12000</v>
      </c>
      <c r="D9650" s="1" t="s">
        <v>19</v>
      </c>
      <c r="E9650" s="3" t="str">
        <f>HYPERLINK("https://fyndiq.se/produkt/ef10e4ba492c46df/", "2-Pack Samsung S23 FE 5G - 9H Härdat Glass - Super Kvalitet 3D")</f>
        <v>2-Pack Samsung S23 FE 5G - 9H Härdat Glass - Super Kvalitet 3D</v>
      </c>
      <c r="F9650" s="1" t="s">
        <v>2521</v>
      </c>
      <c r="G9650" s="1" t="s">
        <v>2522</v>
      </c>
      <c r="H9650" s="1" t="s">
        <v>2523</v>
      </c>
      <c r="I9650" s="1" t="s">
        <v>16</v>
      </c>
      <c r="J9650" s="1" t="s">
        <v>23</v>
      </c>
      <c r="K9650" s="1" t="s">
        <v>16</v>
      </c>
      <c r="L9650" s="1" t="s">
        <v>16</v>
      </c>
      <c r="M9650" s="1" t="s">
        <v>16</v>
      </c>
      <c r="N9650" s="1" t="s">
        <v>16</v>
      </c>
      <c r="O9650" s="1">
        <v>63.2</v>
      </c>
      <c r="P9650" s="1">
        <v>1.0</v>
      </c>
    </row>
    <row r="9651">
      <c r="A9651" s="1" t="s">
        <v>29</v>
      </c>
      <c r="B9651" s="1" t="s">
        <v>12106</v>
      </c>
      <c r="C9651" s="2" t="s">
        <v>12000</v>
      </c>
      <c r="D9651" s="1" t="s">
        <v>19</v>
      </c>
      <c r="E9651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9651" s="1" t="s">
        <v>539</v>
      </c>
      <c r="G9651" s="1" t="s">
        <v>540</v>
      </c>
      <c r="H9651" s="1" t="s">
        <v>541</v>
      </c>
      <c r="I9651" s="1" t="s">
        <v>16</v>
      </c>
      <c r="J9651" s="1" t="s">
        <v>23</v>
      </c>
      <c r="K9651" s="1" t="s">
        <v>16</v>
      </c>
      <c r="L9651" s="1" t="s">
        <v>16</v>
      </c>
      <c r="M9651" s="1" t="s">
        <v>16</v>
      </c>
      <c r="N9651" s="1" t="s">
        <v>16</v>
      </c>
      <c r="O9651" s="1">
        <v>79.2</v>
      </c>
      <c r="P9651" s="1">
        <v>1.0</v>
      </c>
    </row>
    <row r="9652">
      <c r="A9652" s="1" t="s">
        <v>29</v>
      </c>
      <c r="B9652" s="1" t="s">
        <v>12107</v>
      </c>
      <c r="C9652" s="2" t="s">
        <v>12000</v>
      </c>
      <c r="D9652" s="1" t="s">
        <v>19</v>
      </c>
      <c r="E9652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652" s="1" t="s">
        <v>709</v>
      </c>
      <c r="G9652" s="1" t="s">
        <v>710</v>
      </c>
      <c r="H9652" s="1" t="s">
        <v>711</v>
      </c>
      <c r="I9652" s="1" t="s">
        <v>16</v>
      </c>
      <c r="J9652" s="1" t="s">
        <v>23</v>
      </c>
      <c r="K9652" s="1" t="s">
        <v>16</v>
      </c>
      <c r="L9652" s="1" t="s">
        <v>16</v>
      </c>
      <c r="M9652" s="1" t="s">
        <v>16</v>
      </c>
      <c r="N9652" s="1" t="s">
        <v>16</v>
      </c>
      <c r="O9652" s="1">
        <v>63.2</v>
      </c>
      <c r="P9652" s="1">
        <v>1.0</v>
      </c>
    </row>
    <row r="9653">
      <c r="A9653" s="1" t="s">
        <v>29</v>
      </c>
      <c r="B9653" s="1" t="s">
        <v>12108</v>
      </c>
      <c r="C9653" s="2" t="s">
        <v>12000</v>
      </c>
      <c r="D9653" s="1" t="s">
        <v>19</v>
      </c>
      <c r="E9653" s="3" t="str">
        <f>HYPERLINK("https://fyndiq.se/produkt/fb71bd1df0c24a44/", "2-Pack Samsung Galaxy A34 (5G) - 9H Härdat Glass - 3D Super Kvalitet")</f>
        <v>2-Pack Samsung Galaxy A34 (5G) - 9H Härdat Glass - 3D Super Kvalitet</v>
      </c>
      <c r="F9653" s="1" t="s">
        <v>75</v>
      </c>
      <c r="G9653" s="1" t="s">
        <v>76</v>
      </c>
      <c r="H9653" s="1" t="s">
        <v>77</v>
      </c>
      <c r="I9653" s="1" t="s">
        <v>16</v>
      </c>
      <c r="J9653" s="1" t="s">
        <v>23</v>
      </c>
      <c r="K9653" s="1" t="s">
        <v>16</v>
      </c>
      <c r="L9653" s="1" t="s">
        <v>16</v>
      </c>
      <c r="M9653" s="1" t="s">
        <v>16</v>
      </c>
      <c r="N9653" s="1" t="s">
        <v>16</v>
      </c>
      <c r="O9653" s="1">
        <v>63.2</v>
      </c>
      <c r="P9653" s="1">
        <v>1.0</v>
      </c>
    </row>
    <row r="9654">
      <c r="A9654" s="1" t="s">
        <v>29</v>
      </c>
      <c r="B9654" s="1" t="s">
        <v>12109</v>
      </c>
      <c r="C9654" s="2" t="s">
        <v>12000</v>
      </c>
      <c r="D9654" s="1" t="s">
        <v>19</v>
      </c>
      <c r="E9654" s="3" t="str">
        <f>HYPERLINK("https://fyndiq.se/produkt/e25e081a72dc4cb1/", "2-Pack Xiaomi 10T Pro 5G - Härdat glas 9H-Super kvalitet 3D")</f>
        <v>2-Pack Xiaomi 10T Pro 5G - Härdat glas 9H-Super kvalitet 3D</v>
      </c>
      <c r="F9654" s="1" t="s">
        <v>1257</v>
      </c>
      <c r="G9654" s="1" t="s">
        <v>1258</v>
      </c>
      <c r="H9654" s="1" t="s">
        <v>1259</v>
      </c>
      <c r="I9654" s="1" t="s">
        <v>16</v>
      </c>
      <c r="J9654" s="1" t="s">
        <v>23</v>
      </c>
      <c r="K9654" s="1" t="s">
        <v>16</v>
      </c>
      <c r="L9654" s="1" t="s">
        <v>16</v>
      </c>
      <c r="M9654" s="1" t="s">
        <v>16</v>
      </c>
      <c r="N9654" s="1" t="s">
        <v>16</v>
      </c>
      <c r="O9654" s="1">
        <v>63.2</v>
      </c>
      <c r="P9654" s="1">
        <v>1.0</v>
      </c>
    </row>
    <row r="9655">
      <c r="A9655" s="1" t="s">
        <v>29</v>
      </c>
      <c r="B9655" s="1" t="s">
        <v>12110</v>
      </c>
      <c r="C9655" s="2" t="s">
        <v>12111</v>
      </c>
      <c r="D9655" s="1" t="s">
        <v>19</v>
      </c>
      <c r="E9655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655" s="1" t="s">
        <v>51</v>
      </c>
      <c r="G9655" s="1" t="s">
        <v>52</v>
      </c>
      <c r="H9655" s="1" t="s">
        <v>53</v>
      </c>
      <c r="I9655" s="1" t="s">
        <v>16</v>
      </c>
      <c r="J9655" s="1" t="s">
        <v>23</v>
      </c>
      <c r="K9655" s="1" t="s">
        <v>16</v>
      </c>
      <c r="L9655" s="1" t="s">
        <v>16</v>
      </c>
      <c r="M9655" s="1" t="s">
        <v>16</v>
      </c>
      <c r="N9655" s="1" t="s">
        <v>16</v>
      </c>
      <c r="O9655" s="1">
        <v>87.2</v>
      </c>
      <c r="P9655" s="1">
        <v>1.0</v>
      </c>
    </row>
    <row r="9656">
      <c r="A9656" s="1" t="s">
        <v>29</v>
      </c>
      <c r="B9656" s="1" t="s">
        <v>12112</v>
      </c>
      <c r="C9656" s="2" t="s">
        <v>12111</v>
      </c>
      <c r="D9656" s="1" t="s">
        <v>19</v>
      </c>
      <c r="E9656" s="3" t="str">
        <f>HYPERLINK("https://fyndiq.se/produkt/1680a3aea19a4558/", "2-Pack Samsung S20 Skärmskydd - Härdat Glas 9H - Super kvalitet 3D")</f>
        <v>2-Pack Samsung S20 Skärmskydd - Härdat Glas 9H - Super kvalitet 3D</v>
      </c>
      <c r="F9656" s="1" t="s">
        <v>755</v>
      </c>
      <c r="G9656" s="1" t="s">
        <v>756</v>
      </c>
      <c r="H9656" s="1" t="s">
        <v>757</v>
      </c>
      <c r="I9656" s="1" t="s">
        <v>16</v>
      </c>
      <c r="J9656" s="1" t="s">
        <v>23</v>
      </c>
      <c r="K9656" s="1" t="s">
        <v>16</v>
      </c>
      <c r="L9656" s="1" t="s">
        <v>16</v>
      </c>
      <c r="M9656" s="1" t="s">
        <v>16</v>
      </c>
      <c r="N9656" s="1" t="s">
        <v>16</v>
      </c>
      <c r="O9656" s="1">
        <v>63.2</v>
      </c>
      <c r="P9656" s="1">
        <v>1.0</v>
      </c>
    </row>
    <row r="9657">
      <c r="A9657" s="1" t="s">
        <v>29</v>
      </c>
      <c r="B9657" s="1" t="s">
        <v>12113</v>
      </c>
      <c r="C9657" s="2" t="s">
        <v>12111</v>
      </c>
      <c r="D9657" s="1" t="s">
        <v>19</v>
      </c>
      <c r="E9657" s="3" t="str">
        <f>HYPERLINK("https://fyndiq.se/produkt/675bb02ed6bb4e07/", "2-Pack Samsung Galaxy S21 Ultra - Härdat Glas 9H-Super Kvalitet")</f>
        <v>2-Pack Samsung Galaxy S21 Ultra - Härdat Glas 9H-Super Kvalitet</v>
      </c>
      <c r="F9657" s="1" t="s">
        <v>91</v>
      </c>
      <c r="G9657" s="1" t="s">
        <v>92</v>
      </c>
      <c r="H9657" s="1" t="s">
        <v>93</v>
      </c>
      <c r="I9657" s="1" t="s">
        <v>16</v>
      </c>
      <c r="J9657" s="1" t="s">
        <v>23</v>
      </c>
      <c r="K9657" s="1" t="s">
        <v>16</v>
      </c>
      <c r="L9657" s="1" t="s">
        <v>16</v>
      </c>
      <c r="M9657" s="1" t="s">
        <v>16</v>
      </c>
      <c r="N9657" s="1" t="s">
        <v>16</v>
      </c>
      <c r="O9657" s="1">
        <v>63.2</v>
      </c>
      <c r="P9657" s="1">
        <v>1.0</v>
      </c>
    </row>
    <row r="9658">
      <c r="A9658" s="1" t="s">
        <v>29</v>
      </c>
      <c r="B9658" s="1" t="s">
        <v>12114</v>
      </c>
      <c r="C9658" s="2" t="s">
        <v>12111</v>
      </c>
      <c r="D9658" s="1" t="s">
        <v>19</v>
      </c>
      <c r="E9658" s="3" t="str">
        <f>HYPERLINK("https://fyndiq.se/produkt/432d784756a84eff/", "2-Pack Samsung Galaxy S20FE - Härdat Glas-9H -Super kvalitet 3D")</f>
        <v>2-Pack Samsung Galaxy S20FE - Härdat Glas-9H -Super kvalitet 3D</v>
      </c>
      <c r="F9658" s="1" t="s">
        <v>1078</v>
      </c>
      <c r="G9658" s="1" t="s">
        <v>1079</v>
      </c>
      <c r="H9658" s="1" t="s">
        <v>1080</v>
      </c>
      <c r="I9658" s="1" t="s">
        <v>16</v>
      </c>
      <c r="J9658" s="1" t="s">
        <v>23</v>
      </c>
      <c r="K9658" s="1" t="s">
        <v>16</v>
      </c>
      <c r="L9658" s="1" t="s">
        <v>16</v>
      </c>
      <c r="M9658" s="1" t="s">
        <v>16</v>
      </c>
      <c r="N9658" s="1" t="s">
        <v>16</v>
      </c>
      <c r="O9658" s="1">
        <v>63.2</v>
      </c>
      <c r="P9658" s="1">
        <v>1.0</v>
      </c>
    </row>
    <row r="9659">
      <c r="A9659" s="1" t="s">
        <v>29</v>
      </c>
      <c r="B9659" s="1" t="s">
        <v>12115</v>
      </c>
      <c r="C9659" s="2" t="s">
        <v>12111</v>
      </c>
      <c r="D9659" s="1" t="s">
        <v>19</v>
      </c>
      <c r="E9659" s="3" t="str">
        <f>HYPERLINK("https://fyndiq.se/produkt/adb4de0f77004241/", "2-Pack Xiaomi 13T 5G - Härdat glas 9H - Super kvalitet 3D Skärmskydd")</f>
        <v>2-Pack Xiaomi 13T 5G - Härdat glas 9H - Super kvalitet 3D Skärmskydd</v>
      </c>
      <c r="F9659" s="1" t="s">
        <v>1139</v>
      </c>
      <c r="G9659" s="1" t="s">
        <v>1140</v>
      </c>
      <c r="H9659" s="1" t="s">
        <v>1141</v>
      </c>
      <c r="I9659" s="1" t="s">
        <v>16</v>
      </c>
      <c r="J9659" s="1" t="s">
        <v>23</v>
      </c>
      <c r="K9659" s="1" t="s">
        <v>16</v>
      </c>
      <c r="L9659" s="1" t="s">
        <v>16</v>
      </c>
      <c r="M9659" s="1" t="s">
        <v>16</v>
      </c>
      <c r="N9659" s="1" t="s">
        <v>16</v>
      </c>
      <c r="O9659" s="1">
        <v>63.2</v>
      </c>
      <c r="P9659" s="1">
        <v>1.0</v>
      </c>
    </row>
    <row r="9660">
      <c r="A9660" s="1" t="s">
        <v>29</v>
      </c>
      <c r="B9660" s="1" t="s">
        <v>12116</v>
      </c>
      <c r="C9660" s="2" t="s">
        <v>12111</v>
      </c>
      <c r="D9660" s="1" t="s">
        <v>19</v>
      </c>
      <c r="E9660" s="3" t="str">
        <f>HYPERLINK("https://fyndiq.se/produkt/c64bbbf107e34309/", "2-Pack Huawei P30 - Härdat glas 9H – 3D Super kvalitet")</f>
        <v>2-Pack Huawei P30 - Härdat glas 9H – 3D Super kvalitet</v>
      </c>
      <c r="F9660" s="1" t="s">
        <v>845</v>
      </c>
      <c r="G9660" s="1" t="s">
        <v>846</v>
      </c>
      <c r="H9660" s="1" t="s">
        <v>847</v>
      </c>
      <c r="I9660" s="1" t="s">
        <v>16</v>
      </c>
      <c r="J9660" s="1" t="s">
        <v>23</v>
      </c>
      <c r="K9660" s="1" t="s">
        <v>16</v>
      </c>
      <c r="L9660" s="1" t="s">
        <v>16</v>
      </c>
      <c r="M9660" s="1" t="s">
        <v>16</v>
      </c>
      <c r="N9660" s="1" t="s">
        <v>16</v>
      </c>
      <c r="O9660" s="1">
        <v>63.2</v>
      </c>
      <c r="P9660" s="1">
        <v>1.0</v>
      </c>
    </row>
    <row r="9661">
      <c r="A9661" s="1" t="s">
        <v>29</v>
      </c>
      <c r="B9661" s="1" t="s">
        <v>12117</v>
      </c>
      <c r="C9661" s="2" t="s">
        <v>12111</v>
      </c>
      <c r="D9661" s="1" t="s">
        <v>19</v>
      </c>
      <c r="E9661" s="3" t="str">
        <f>HYPERLINK("https://fyndiq.se/produkt/32ed4deccef24758/", "2-Pack Linsskydd Samsung Galaxy S23 - Härdat Glas 9H - Super 3D Linsskydd")</f>
        <v>2-Pack Linsskydd Samsung Galaxy S23 - Härdat Glas 9H - Super 3D Linsskydd</v>
      </c>
      <c r="F9661" s="1" t="s">
        <v>12118</v>
      </c>
      <c r="G9661" s="1" t="s">
        <v>12119</v>
      </c>
      <c r="H9661" s="1" t="s">
        <v>12120</v>
      </c>
      <c r="I9661" s="1" t="s">
        <v>16</v>
      </c>
      <c r="J9661" s="1" t="s">
        <v>23</v>
      </c>
      <c r="K9661" s="1" t="s">
        <v>16</v>
      </c>
      <c r="L9661" s="1" t="s">
        <v>16</v>
      </c>
      <c r="M9661" s="1" t="s">
        <v>16</v>
      </c>
      <c r="N9661" s="1" t="s">
        <v>16</v>
      </c>
      <c r="O9661" s="1">
        <v>55.2</v>
      </c>
      <c r="P9661" s="1">
        <v>2.0</v>
      </c>
    </row>
    <row r="9662">
      <c r="A9662" s="1" t="s">
        <v>29</v>
      </c>
      <c r="B9662" s="1" t="s">
        <v>12121</v>
      </c>
      <c r="C9662" s="2" t="s">
        <v>12111</v>
      </c>
      <c r="D9662" s="1" t="s">
        <v>19</v>
      </c>
      <c r="E9662" s="3" t="str">
        <f>HYPERLINK("https://fyndiq.se/produkt/580d801ad22645e2/", "2 Pack - Samsung A12 / A32 5G - Härdat Glass 9H - Super Kvalitet")</f>
        <v>2 Pack - Samsung A12 / A32 5G - Härdat Glass 9H - Super Kvalitet</v>
      </c>
      <c r="F9662" s="1" t="s">
        <v>2530</v>
      </c>
      <c r="G9662" s="1" t="s">
        <v>2531</v>
      </c>
      <c r="H9662" s="1" t="s">
        <v>2532</v>
      </c>
      <c r="I9662" s="1" t="s">
        <v>16</v>
      </c>
      <c r="J9662" s="1" t="s">
        <v>23</v>
      </c>
      <c r="K9662" s="1" t="s">
        <v>16</v>
      </c>
      <c r="L9662" s="1" t="s">
        <v>16</v>
      </c>
      <c r="M9662" s="1" t="s">
        <v>16</v>
      </c>
      <c r="N9662" s="1" t="s">
        <v>16</v>
      </c>
      <c r="O9662" s="1">
        <v>63.2</v>
      </c>
      <c r="P9662" s="1">
        <v>1.0</v>
      </c>
    </row>
    <row r="9663">
      <c r="A9663" s="1" t="s">
        <v>29</v>
      </c>
      <c r="B9663" s="1" t="s">
        <v>12122</v>
      </c>
      <c r="C9663" s="2" t="s">
        <v>12111</v>
      </c>
      <c r="D9663" s="1" t="s">
        <v>19</v>
      </c>
      <c r="E9663" s="3" t="str">
        <f>HYPERLINK("https://fyndiq.se/produkt/81147bdc8e674b2b/", "1-Pack Samsung S22 Skärmskydd &amp; 1-Pack linsskydd -Härdat Glas 9H")</f>
        <v>1-Pack Samsung S22 Skärmskydd &amp; 1-Pack linsskydd -Härdat Glas 9H</v>
      </c>
      <c r="F9663" s="1" t="s">
        <v>12123</v>
      </c>
      <c r="G9663" s="1" t="s">
        <v>12124</v>
      </c>
      <c r="H9663" s="1" t="s">
        <v>12125</v>
      </c>
      <c r="I9663" s="1" t="s">
        <v>16</v>
      </c>
      <c r="J9663" s="1" t="s">
        <v>23</v>
      </c>
      <c r="K9663" s="1" t="s">
        <v>16</v>
      </c>
      <c r="L9663" s="1" t="s">
        <v>16</v>
      </c>
      <c r="M9663" s="1" t="s">
        <v>16</v>
      </c>
      <c r="N9663" s="1" t="s">
        <v>16</v>
      </c>
      <c r="O9663" s="1">
        <v>63.2</v>
      </c>
      <c r="P9663" s="1">
        <v>3.0</v>
      </c>
    </row>
    <row r="9664">
      <c r="A9664" s="1" t="s">
        <v>29</v>
      </c>
      <c r="B9664" s="1" t="s">
        <v>12126</v>
      </c>
      <c r="C9664" s="2" t="s">
        <v>12111</v>
      </c>
      <c r="D9664" s="1" t="s">
        <v>19</v>
      </c>
      <c r="E9664" s="3" t="str">
        <f>HYPERLINK("https://fyndiq.se/produkt/6260fb6b96c349fe/", "Samsung S9 plus 3D rundat härdat glasfodral")</f>
        <v>Samsung S9 plus 3D rundat härdat glasfodral</v>
      </c>
      <c r="F9664" s="1" t="s">
        <v>1105</v>
      </c>
      <c r="G9664" s="1" t="s">
        <v>1106</v>
      </c>
      <c r="H9664" s="1" t="s">
        <v>1107</v>
      </c>
      <c r="I9664" s="1" t="s">
        <v>16</v>
      </c>
      <c r="J9664" s="1" t="s">
        <v>23</v>
      </c>
      <c r="K9664" s="1" t="s">
        <v>16</v>
      </c>
      <c r="L9664" s="1" t="s">
        <v>16</v>
      </c>
      <c r="M9664" s="1" t="s">
        <v>16</v>
      </c>
      <c r="N9664" s="1" t="s">
        <v>16</v>
      </c>
      <c r="O9664" s="1">
        <v>55.2</v>
      </c>
      <c r="P9664" s="1">
        <v>1.0</v>
      </c>
    </row>
    <row r="9665">
      <c r="A9665" s="1" t="s">
        <v>29</v>
      </c>
      <c r="B9665" s="1" t="s">
        <v>12127</v>
      </c>
      <c r="C9665" s="2" t="s">
        <v>12111</v>
      </c>
      <c r="D9665" s="1" t="s">
        <v>19</v>
      </c>
      <c r="E9665" s="3" t="str">
        <f>HYPERLINK("https://fyndiq.se/produkt/cd12c16ee4d949e3/", "OnePlus 10 Pro 5G - Härdat Glas 9H - Super kvalitet 3D Skärmskydd")</f>
        <v>OnePlus 10 Pro 5G - Härdat Glas 9H - Super kvalitet 3D Skärmskydd</v>
      </c>
      <c r="F9665" s="1" t="s">
        <v>1221</v>
      </c>
      <c r="G9665" s="1" t="s">
        <v>1222</v>
      </c>
      <c r="H9665" s="1" t="s">
        <v>1223</v>
      </c>
      <c r="I9665" s="1" t="s">
        <v>16</v>
      </c>
      <c r="J9665" s="1" t="s">
        <v>23</v>
      </c>
      <c r="K9665" s="1" t="s">
        <v>16</v>
      </c>
      <c r="L9665" s="1" t="s">
        <v>16</v>
      </c>
      <c r="M9665" s="1" t="s">
        <v>16</v>
      </c>
      <c r="N9665" s="1" t="s">
        <v>16</v>
      </c>
      <c r="O9665" s="1">
        <v>63.2</v>
      </c>
      <c r="P9665" s="1">
        <v>1.0</v>
      </c>
    </row>
    <row r="9666">
      <c r="A9666" s="1" t="s">
        <v>29</v>
      </c>
      <c r="B9666" s="1" t="s">
        <v>12128</v>
      </c>
      <c r="C9666" s="2" t="s">
        <v>12111</v>
      </c>
      <c r="D9666" s="1" t="s">
        <v>19</v>
      </c>
      <c r="E9666" s="3" t="str">
        <f>HYPERLINK("https://fyndiq.se/produkt/d797b2d066ca471c/", "2-Pack Apple Watch 44mm – Härdat glas 9H – Super kvalitet 3D")</f>
        <v>2-Pack Apple Watch 44mm – Härdat glas 9H – Super kvalitet 3D</v>
      </c>
      <c r="F9666" s="1" t="s">
        <v>1392</v>
      </c>
      <c r="G9666" s="1" t="s">
        <v>1393</v>
      </c>
      <c r="H9666" s="1" t="s">
        <v>1394</v>
      </c>
      <c r="I9666" s="1" t="s">
        <v>16</v>
      </c>
      <c r="J9666" s="1" t="s">
        <v>23</v>
      </c>
      <c r="K9666" s="1" t="s">
        <v>16</v>
      </c>
      <c r="L9666" s="1" t="s">
        <v>16</v>
      </c>
      <c r="M9666" s="1" t="s">
        <v>16</v>
      </c>
      <c r="N9666" s="1" t="s">
        <v>16</v>
      </c>
      <c r="O9666" s="1">
        <v>55.2</v>
      </c>
      <c r="P9666" s="1">
        <v>1.0</v>
      </c>
    </row>
    <row r="9667">
      <c r="A9667" s="1" t="s">
        <v>29</v>
      </c>
      <c r="B9667" s="1" t="s">
        <v>12129</v>
      </c>
      <c r="C9667" s="2" t="s">
        <v>12111</v>
      </c>
      <c r="D9667" s="1" t="s">
        <v>19</v>
      </c>
      <c r="E9667" s="3" t="str">
        <f t="shared" ref="E9667:E9669" si="237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667" s="1" t="s">
        <v>51</v>
      </c>
      <c r="G9667" s="1" t="s">
        <v>52</v>
      </c>
      <c r="H9667" s="1" t="s">
        <v>53</v>
      </c>
      <c r="I9667" s="1" t="s">
        <v>16</v>
      </c>
      <c r="J9667" s="1" t="s">
        <v>23</v>
      </c>
      <c r="K9667" s="1" t="s">
        <v>16</v>
      </c>
      <c r="L9667" s="1" t="s">
        <v>16</v>
      </c>
      <c r="M9667" s="1" t="s">
        <v>16</v>
      </c>
      <c r="N9667" s="1" t="s">
        <v>16</v>
      </c>
      <c r="O9667" s="1">
        <v>87.2</v>
      </c>
      <c r="P9667" s="1">
        <v>1.0</v>
      </c>
    </row>
    <row r="9668">
      <c r="A9668" s="1" t="s">
        <v>29</v>
      </c>
      <c r="B9668" s="1" t="s">
        <v>12130</v>
      </c>
      <c r="C9668" s="2" t="s">
        <v>12111</v>
      </c>
      <c r="D9668" s="1" t="s">
        <v>19</v>
      </c>
      <c r="E9668" s="3" t="str">
        <f t="shared" si="237"/>
        <v>2-Pack SAMSUNG S24 PLUS 5G Skärmskydd &amp; 1-Pack linsskydd - Härdat Glas 9H - Super kvalitet 3D</v>
      </c>
      <c r="F9668" s="1" t="s">
        <v>51</v>
      </c>
      <c r="G9668" s="1" t="s">
        <v>52</v>
      </c>
      <c r="H9668" s="1" t="s">
        <v>53</v>
      </c>
      <c r="I9668" s="1" t="s">
        <v>16</v>
      </c>
      <c r="J9668" s="1" t="s">
        <v>23</v>
      </c>
      <c r="K9668" s="1" t="s">
        <v>16</v>
      </c>
      <c r="L9668" s="1" t="s">
        <v>16</v>
      </c>
      <c r="M9668" s="1" t="s">
        <v>16</v>
      </c>
      <c r="N9668" s="1" t="s">
        <v>16</v>
      </c>
      <c r="O9668" s="1">
        <v>87.2</v>
      </c>
      <c r="P9668" s="1">
        <v>1.0</v>
      </c>
    </row>
    <row r="9669">
      <c r="A9669" s="1" t="s">
        <v>29</v>
      </c>
      <c r="B9669" s="1" t="s">
        <v>12131</v>
      </c>
      <c r="C9669" s="2" t="s">
        <v>12111</v>
      </c>
      <c r="D9669" s="1" t="s">
        <v>19</v>
      </c>
      <c r="E9669" s="3" t="str">
        <f t="shared" si="237"/>
        <v>2-Pack SAMSUNG S24 PLUS 5G Skärmskydd &amp; 1-Pack linsskydd - Härdat Glas 9H - Super kvalitet 3D</v>
      </c>
      <c r="F9669" s="1" t="s">
        <v>51</v>
      </c>
      <c r="G9669" s="1" t="s">
        <v>52</v>
      </c>
      <c r="H9669" s="1" t="s">
        <v>53</v>
      </c>
      <c r="I9669" s="1" t="s">
        <v>16</v>
      </c>
      <c r="J9669" s="1" t="s">
        <v>23</v>
      </c>
      <c r="K9669" s="1" t="s">
        <v>16</v>
      </c>
      <c r="L9669" s="1" t="s">
        <v>16</v>
      </c>
      <c r="M9669" s="1" t="s">
        <v>16</v>
      </c>
      <c r="N9669" s="1" t="s">
        <v>16</v>
      </c>
      <c r="O9669" s="1">
        <v>87.2</v>
      </c>
      <c r="P9669" s="1">
        <v>1.0</v>
      </c>
    </row>
    <row r="9670">
      <c r="A9670" s="1" t="s">
        <v>29</v>
      </c>
      <c r="B9670" s="1" t="s">
        <v>12132</v>
      </c>
      <c r="C9670" s="2" t="s">
        <v>12111</v>
      </c>
      <c r="D9670" s="1" t="s">
        <v>19</v>
      </c>
      <c r="E9670" s="3" t="str">
        <f>HYPERLINK("https://fyndiq.se/produkt/34157794139f40c6/", "2-Pack Samsung S20 FE - 9H Härdat Glass - Top Kvalitet")</f>
        <v>2-Pack Samsung S20 FE - 9H Härdat Glass - Top Kvalitet</v>
      </c>
      <c r="F9670" s="1" t="s">
        <v>1640</v>
      </c>
      <c r="G9670" s="1" t="s">
        <v>1641</v>
      </c>
      <c r="H9670" s="1" t="s">
        <v>1642</v>
      </c>
      <c r="I9670" s="1" t="s">
        <v>16</v>
      </c>
      <c r="J9670" s="1" t="s">
        <v>23</v>
      </c>
      <c r="K9670" s="1" t="s">
        <v>16</v>
      </c>
      <c r="L9670" s="1" t="s">
        <v>16</v>
      </c>
      <c r="M9670" s="1" t="s">
        <v>16</v>
      </c>
      <c r="N9670" s="1" t="s">
        <v>16</v>
      </c>
      <c r="O9670" s="1">
        <v>63.2</v>
      </c>
      <c r="P9670" s="1">
        <v>2.0</v>
      </c>
    </row>
    <row r="9671">
      <c r="A9671" s="1" t="s">
        <v>29</v>
      </c>
      <c r="B9671" s="1" t="s">
        <v>12133</v>
      </c>
      <c r="C9671" s="2" t="s">
        <v>12111</v>
      </c>
      <c r="D9671" s="1" t="s">
        <v>19</v>
      </c>
      <c r="E9671" s="3" t="str">
        <f>HYPERLINK("https://fyndiq.se/produkt/432d784756a84eff/", "2-Pack Samsung Galaxy S20FE - Härdat Glas-9H -Super kvalitet 3D")</f>
        <v>2-Pack Samsung Galaxy S20FE - Härdat Glas-9H -Super kvalitet 3D</v>
      </c>
      <c r="F9671" s="1" t="s">
        <v>1078</v>
      </c>
      <c r="G9671" s="1" t="s">
        <v>1079</v>
      </c>
      <c r="H9671" s="1" t="s">
        <v>1080</v>
      </c>
      <c r="I9671" s="1" t="s">
        <v>16</v>
      </c>
      <c r="J9671" s="1" t="s">
        <v>23</v>
      </c>
      <c r="K9671" s="1" t="s">
        <v>16</v>
      </c>
      <c r="L9671" s="1" t="s">
        <v>16</v>
      </c>
      <c r="M9671" s="1" t="s">
        <v>16</v>
      </c>
      <c r="N9671" s="1" t="s">
        <v>16</v>
      </c>
      <c r="O9671" s="1">
        <v>63.2</v>
      </c>
      <c r="P9671" s="1">
        <v>1.0</v>
      </c>
    </row>
    <row r="9672">
      <c r="A9672" s="1" t="s">
        <v>29</v>
      </c>
      <c r="B9672" s="1" t="s">
        <v>12134</v>
      </c>
      <c r="C9672" s="2" t="s">
        <v>12111</v>
      </c>
      <c r="D9672" s="1" t="s">
        <v>19</v>
      </c>
      <c r="E9672" s="3" t="str">
        <f>HYPERLINK("https://fyndiq.se/produkt/66924f1ff238487e/", "2-Pack GOOGLE PIXEL 7A Skärmskydd - Härdat Glas 9H - Super kvalitet 3D")</f>
        <v>2-Pack GOOGLE PIXEL 7A Skärmskydd - Härdat Glas 9H - Super kvalitet 3D</v>
      </c>
      <c r="F9672" s="1" t="s">
        <v>315</v>
      </c>
      <c r="G9672" s="1" t="s">
        <v>316</v>
      </c>
      <c r="H9672" s="1" t="s">
        <v>317</v>
      </c>
      <c r="I9672" s="1" t="s">
        <v>16</v>
      </c>
      <c r="J9672" s="1" t="s">
        <v>23</v>
      </c>
      <c r="K9672" s="1" t="s">
        <v>16</v>
      </c>
      <c r="L9672" s="1" t="s">
        <v>16</v>
      </c>
      <c r="M9672" s="1" t="s">
        <v>16</v>
      </c>
      <c r="N9672" s="1" t="s">
        <v>16</v>
      </c>
      <c r="O9672" s="1">
        <v>63.2</v>
      </c>
      <c r="P9672" s="1">
        <v>1.0</v>
      </c>
    </row>
    <row r="9673">
      <c r="A9673" s="1" t="s">
        <v>29</v>
      </c>
      <c r="B9673" s="1" t="s">
        <v>12135</v>
      </c>
      <c r="C9673" s="2" t="s">
        <v>12111</v>
      </c>
      <c r="D9673" s="1" t="s">
        <v>19</v>
      </c>
      <c r="E967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673" s="1" t="s">
        <v>760</v>
      </c>
      <c r="G9673" s="1" t="s">
        <v>761</v>
      </c>
      <c r="H9673" s="1" t="s">
        <v>762</v>
      </c>
      <c r="I9673" s="1" t="s">
        <v>16</v>
      </c>
      <c r="J9673" s="1" t="s">
        <v>23</v>
      </c>
      <c r="K9673" s="1" t="s">
        <v>16</v>
      </c>
      <c r="L9673" s="1" t="s">
        <v>16</v>
      </c>
      <c r="M9673" s="1" t="s">
        <v>16</v>
      </c>
      <c r="N9673" s="1" t="s">
        <v>16</v>
      </c>
      <c r="O9673" s="1">
        <v>63.2</v>
      </c>
      <c r="P9673" s="1">
        <v>1.0</v>
      </c>
    </row>
    <row r="9674">
      <c r="A9674" s="1" t="s">
        <v>29</v>
      </c>
      <c r="B9674" s="1" t="s">
        <v>12136</v>
      </c>
      <c r="C9674" s="2" t="s">
        <v>12111</v>
      </c>
      <c r="D9674" s="1" t="s">
        <v>19</v>
      </c>
      <c r="E9674" s="3" t="str">
        <f>HYPERLINK("https://fyndiq.se/produkt/a00b62acc6644fd2/", "2-Pack Samsung Galaxy S10 - Härdat glas 9H – Super kvalitet 3D")</f>
        <v>2-Pack Samsung Galaxy S10 - Härdat glas 9H – Super kvalitet 3D</v>
      </c>
      <c r="F9674" s="1" t="s">
        <v>1291</v>
      </c>
      <c r="G9674" s="1" t="s">
        <v>1292</v>
      </c>
      <c r="H9674" s="1" t="s">
        <v>1293</v>
      </c>
      <c r="I9674" s="1" t="s">
        <v>16</v>
      </c>
      <c r="J9674" s="1" t="s">
        <v>23</v>
      </c>
      <c r="K9674" s="1" t="s">
        <v>16</v>
      </c>
      <c r="L9674" s="1" t="s">
        <v>16</v>
      </c>
      <c r="M9674" s="1" t="s">
        <v>16</v>
      </c>
      <c r="N9674" s="1" t="s">
        <v>16</v>
      </c>
      <c r="O9674" s="1">
        <v>63.2</v>
      </c>
      <c r="P9674" s="1">
        <v>1.0</v>
      </c>
    </row>
    <row r="9675">
      <c r="A9675" s="1" t="s">
        <v>29</v>
      </c>
      <c r="B9675" s="1" t="s">
        <v>12137</v>
      </c>
      <c r="C9675" s="2" t="s">
        <v>12111</v>
      </c>
      <c r="D9675" s="1" t="s">
        <v>19</v>
      </c>
      <c r="E9675" s="3" t="str">
        <f>HYPERLINK("https://fyndiq.se/produkt/c90b30d5114944e3/", "2 Pack - Samsung S21 PLUS - 9H Härdat Glass - 3D Super Kvalitet")</f>
        <v>2 Pack - Samsung S21 PLUS - 9H Härdat Glass - 3D Super Kvalitet</v>
      </c>
      <c r="F9675" s="1" t="s">
        <v>4670</v>
      </c>
      <c r="G9675" s="1" t="s">
        <v>4671</v>
      </c>
      <c r="H9675" s="1" t="s">
        <v>4672</v>
      </c>
      <c r="I9675" s="1" t="s">
        <v>16</v>
      </c>
      <c r="J9675" s="1" t="s">
        <v>23</v>
      </c>
      <c r="K9675" s="1" t="s">
        <v>16</v>
      </c>
      <c r="L9675" s="1" t="s">
        <v>16</v>
      </c>
      <c r="M9675" s="1" t="s">
        <v>16</v>
      </c>
      <c r="N9675" s="1" t="s">
        <v>16</v>
      </c>
      <c r="O9675" s="1">
        <v>63.2</v>
      </c>
      <c r="P9675" s="1">
        <v>1.0</v>
      </c>
    </row>
    <row r="9676">
      <c r="A9676" s="1" t="s">
        <v>29</v>
      </c>
      <c r="B9676" s="1" t="s">
        <v>12138</v>
      </c>
      <c r="C9676" s="2" t="s">
        <v>12111</v>
      </c>
      <c r="D9676" s="1" t="s">
        <v>19</v>
      </c>
      <c r="E9676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9676" s="1" t="s">
        <v>2411</v>
      </c>
      <c r="G9676" s="1" t="s">
        <v>2412</v>
      </c>
      <c r="H9676" s="1" t="s">
        <v>2413</v>
      </c>
      <c r="I9676" s="1" t="s">
        <v>16</v>
      </c>
      <c r="J9676" s="1" t="s">
        <v>23</v>
      </c>
      <c r="K9676" s="1" t="s">
        <v>16</v>
      </c>
      <c r="L9676" s="1" t="s">
        <v>16</v>
      </c>
      <c r="M9676" s="1" t="s">
        <v>16</v>
      </c>
      <c r="N9676" s="1" t="s">
        <v>16</v>
      </c>
      <c r="O9676" s="1">
        <v>63.2</v>
      </c>
      <c r="P9676" s="1">
        <v>1.0</v>
      </c>
    </row>
    <row r="9677">
      <c r="A9677" s="1" t="s">
        <v>29</v>
      </c>
      <c r="B9677" s="1" t="s">
        <v>12139</v>
      </c>
      <c r="C9677" s="2" t="s">
        <v>12111</v>
      </c>
      <c r="D9677" s="1" t="s">
        <v>19</v>
      </c>
      <c r="E9677" s="3" t="str">
        <f>HYPERLINK("https://fyndiq.se/produkt/dfe28e565d2e4c8d/", "2 Pack Samsung S21 FE - 9H Härdat Glass - Super Kvalitet 3D")</f>
        <v>2 Pack Samsung S21 FE - 9H Härdat Glass - Super Kvalitet 3D</v>
      </c>
      <c r="F9677" s="1" t="s">
        <v>276</v>
      </c>
      <c r="G9677" s="1" t="s">
        <v>277</v>
      </c>
      <c r="H9677" s="1" t="s">
        <v>278</v>
      </c>
      <c r="I9677" s="1" t="s">
        <v>16</v>
      </c>
      <c r="J9677" s="1" t="s">
        <v>23</v>
      </c>
      <c r="K9677" s="1" t="s">
        <v>16</v>
      </c>
      <c r="L9677" s="1" t="s">
        <v>16</v>
      </c>
      <c r="M9677" s="1" t="s">
        <v>16</v>
      </c>
      <c r="N9677" s="1" t="s">
        <v>16</v>
      </c>
      <c r="O9677" s="1">
        <v>63.2</v>
      </c>
      <c r="P9677" s="1">
        <v>1.0</v>
      </c>
    </row>
    <row r="9678">
      <c r="A9678" s="1" t="s">
        <v>29</v>
      </c>
      <c r="B9678" s="1" t="s">
        <v>12140</v>
      </c>
      <c r="C9678" s="2" t="s">
        <v>12111</v>
      </c>
      <c r="D9678" s="1" t="s">
        <v>19</v>
      </c>
      <c r="E9678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9678" s="1" t="s">
        <v>508</v>
      </c>
      <c r="G9678" s="1" t="s">
        <v>509</v>
      </c>
      <c r="H9678" s="1" t="s">
        <v>510</v>
      </c>
      <c r="I9678" s="1" t="s">
        <v>16</v>
      </c>
      <c r="J9678" s="1" t="s">
        <v>23</v>
      </c>
      <c r="K9678" s="1" t="s">
        <v>16</v>
      </c>
      <c r="L9678" s="1" t="s">
        <v>16</v>
      </c>
      <c r="M9678" s="1" t="s">
        <v>16</v>
      </c>
      <c r="N9678" s="1" t="s">
        <v>16</v>
      </c>
      <c r="O9678" s="1">
        <v>63.2</v>
      </c>
      <c r="P9678" s="1">
        <v>1.0</v>
      </c>
    </row>
    <row r="9679">
      <c r="A9679" s="1" t="s">
        <v>29</v>
      </c>
      <c r="B9679" s="1" t="s">
        <v>12141</v>
      </c>
      <c r="C9679" s="2" t="s">
        <v>12111</v>
      </c>
      <c r="D9679" s="1" t="s">
        <v>19</v>
      </c>
      <c r="E9679" s="3" t="str">
        <f>HYPERLINK("https://fyndiq.se/produkt/675bb02ed6bb4e07/", "2-Pack Samsung Galaxy S21 Ultra - Härdat Glas 9H-Super Kvalitet")</f>
        <v>2-Pack Samsung Galaxy S21 Ultra - Härdat Glas 9H-Super Kvalitet</v>
      </c>
      <c r="F9679" s="1" t="s">
        <v>91</v>
      </c>
      <c r="G9679" s="1" t="s">
        <v>92</v>
      </c>
      <c r="H9679" s="1" t="s">
        <v>93</v>
      </c>
      <c r="I9679" s="1" t="s">
        <v>16</v>
      </c>
      <c r="J9679" s="1" t="s">
        <v>23</v>
      </c>
      <c r="K9679" s="1" t="s">
        <v>16</v>
      </c>
      <c r="L9679" s="1" t="s">
        <v>16</v>
      </c>
      <c r="M9679" s="1" t="s">
        <v>16</v>
      </c>
      <c r="N9679" s="1" t="s">
        <v>16</v>
      </c>
      <c r="O9679" s="1">
        <v>63.2</v>
      </c>
      <c r="P9679" s="1">
        <v>1.0</v>
      </c>
    </row>
    <row r="9680">
      <c r="A9680" s="1" t="s">
        <v>29</v>
      </c>
      <c r="B9680" s="1" t="s">
        <v>12142</v>
      </c>
      <c r="C9680" s="2" t="s">
        <v>12111</v>
      </c>
      <c r="D9680" s="1" t="s">
        <v>19</v>
      </c>
      <c r="E9680" s="3" t="str">
        <f>HYPERLINK("https://fyndiq.se/produkt/2a9c08e4daf04aed/", "2-Pack Xiaomi 12T Pro - Härdat Glas 9H - Super kvalitet 3D Skärmskydd")</f>
        <v>2-Pack Xiaomi 12T Pro - Härdat Glas 9H - Super kvalitet 3D Skärmskydd</v>
      </c>
      <c r="F9680" s="1" t="s">
        <v>376</v>
      </c>
      <c r="G9680" s="1" t="s">
        <v>377</v>
      </c>
      <c r="H9680" s="1" t="s">
        <v>378</v>
      </c>
      <c r="I9680" s="1" t="s">
        <v>16</v>
      </c>
      <c r="J9680" s="1" t="s">
        <v>23</v>
      </c>
      <c r="K9680" s="1" t="s">
        <v>16</v>
      </c>
      <c r="L9680" s="1" t="s">
        <v>16</v>
      </c>
      <c r="M9680" s="1" t="s">
        <v>16</v>
      </c>
      <c r="N9680" s="1" t="s">
        <v>16</v>
      </c>
      <c r="O9680" s="1">
        <v>63.2</v>
      </c>
      <c r="P9680" s="1">
        <v>1.0</v>
      </c>
    </row>
    <row r="9681">
      <c r="A9681" s="1" t="s">
        <v>29</v>
      </c>
      <c r="B9681" s="1" t="s">
        <v>12143</v>
      </c>
      <c r="C9681" s="2" t="s">
        <v>12111</v>
      </c>
      <c r="D9681" s="1" t="s">
        <v>19</v>
      </c>
      <c r="E9681" s="3" t="str">
        <f>HYPERLINK("https://fyndiq.se/produkt/cee4923897494c37/", "2-Pack Xiaomi 10T Lite 5G - Härdat glas 9H - Super kvalitet 3D")</f>
        <v>2-Pack Xiaomi 10T Lite 5G - Härdat glas 9H - Super kvalitet 3D</v>
      </c>
      <c r="F9681" s="1" t="s">
        <v>2737</v>
      </c>
      <c r="G9681" s="1" t="s">
        <v>2738</v>
      </c>
      <c r="H9681" s="1" t="s">
        <v>2739</v>
      </c>
      <c r="I9681" s="1" t="s">
        <v>16</v>
      </c>
      <c r="J9681" s="1" t="s">
        <v>23</v>
      </c>
      <c r="K9681" s="1" t="s">
        <v>16</v>
      </c>
      <c r="L9681" s="1" t="s">
        <v>16</v>
      </c>
      <c r="M9681" s="1" t="s">
        <v>16</v>
      </c>
      <c r="N9681" s="1" t="s">
        <v>16</v>
      </c>
      <c r="O9681" s="1">
        <v>63.2</v>
      </c>
      <c r="P9681" s="1">
        <v>1.0</v>
      </c>
    </row>
    <row r="9682">
      <c r="A9682" s="1" t="s">
        <v>29</v>
      </c>
      <c r="B9682" s="1" t="s">
        <v>12144</v>
      </c>
      <c r="C9682" s="2" t="s">
        <v>12111</v>
      </c>
      <c r="D9682" s="1" t="s">
        <v>19</v>
      </c>
      <c r="E9682" s="3" t="str">
        <f>HYPERLINK("https://fyndiq.se/produkt/925ae49423884615/", "2-Pack Samsung S22 Ultra Skärmskydd &amp; 1-Pack linsskydd -9H GLAS")</f>
        <v>2-Pack Samsung S22 Ultra Skärmskydd &amp; 1-Pack linsskydd -9H GLAS</v>
      </c>
      <c r="F9682" s="1" t="s">
        <v>335</v>
      </c>
      <c r="G9682" s="1" t="s">
        <v>336</v>
      </c>
      <c r="H9682" s="1" t="s">
        <v>337</v>
      </c>
      <c r="I9682" s="1" t="s">
        <v>16</v>
      </c>
      <c r="J9682" s="1" t="s">
        <v>23</v>
      </c>
      <c r="K9682" s="1" t="s">
        <v>16</v>
      </c>
      <c r="L9682" s="1" t="s">
        <v>16</v>
      </c>
      <c r="M9682" s="1" t="s">
        <v>16</v>
      </c>
      <c r="N9682" s="1" t="s">
        <v>16</v>
      </c>
      <c r="O9682" s="1">
        <v>71.2</v>
      </c>
      <c r="P9682" s="1">
        <v>1.0</v>
      </c>
    </row>
    <row r="9683">
      <c r="A9683" s="1" t="s">
        <v>29</v>
      </c>
      <c r="B9683" s="1" t="s">
        <v>12145</v>
      </c>
      <c r="C9683" s="2" t="s">
        <v>12111</v>
      </c>
      <c r="D9683" s="1" t="s">
        <v>19</v>
      </c>
      <c r="E9683" s="3" t="str">
        <f>HYPERLINK("https://fyndiq.se/produkt/311d90a74d234421/", "2 Pack Xiaomi 12 - Härdat glas 9H-Super kvalitet 3D Skärmskydd")</f>
        <v>2 Pack Xiaomi 12 - Härdat glas 9H-Super kvalitet 3D Skärmskydd</v>
      </c>
      <c r="F9683" s="1" t="s">
        <v>582</v>
      </c>
      <c r="G9683" s="1" t="s">
        <v>583</v>
      </c>
      <c r="H9683" s="1" t="s">
        <v>584</v>
      </c>
      <c r="I9683" s="1" t="s">
        <v>16</v>
      </c>
      <c r="J9683" s="1" t="s">
        <v>23</v>
      </c>
      <c r="K9683" s="1" t="s">
        <v>16</v>
      </c>
      <c r="L9683" s="1" t="s">
        <v>16</v>
      </c>
      <c r="M9683" s="1" t="s">
        <v>16</v>
      </c>
      <c r="N9683" s="1" t="s">
        <v>16</v>
      </c>
      <c r="O9683" s="1">
        <v>63.2</v>
      </c>
      <c r="P9683" s="1">
        <v>1.0</v>
      </c>
    </row>
    <row r="9684">
      <c r="A9684" s="1" t="s">
        <v>29</v>
      </c>
      <c r="B9684" s="1" t="s">
        <v>12146</v>
      </c>
      <c r="C9684" s="2" t="s">
        <v>12111</v>
      </c>
      <c r="D9684" s="1" t="s">
        <v>19</v>
      </c>
      <c r="E968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684" s="1" t="s">
        <v>722</v>
      </c>
      <c r="G9684" s="1" t="s">
        <v>723</v>
      </c>
      <c r="H9684" s="1" t="s">
        <v>724</v>
      </c>
      <c r="I9684" s="1" t="s">
        <v>16</v>
      </c>
      <c r="J9684" s="1" t="s">
        <v>23</v>
      </c>
      <c r="K9684" s="1" t="s">
        <v>16</v>
      </c>
      <c r="L9684" s="1" t="s">
        <v>16</v>
      </c>
      <c r="M9684" s="1" t="s">
        <v>16</v>
      </c>
      <c r="N9684" s="1" t="s">
        <v>16</v>
      </c>
      <c r="O9684" s="1">
        <v>79.2</v>
      </c>
      <c r="P9684" s="1">
        <v>1.0</v>
      </c>
    </row>
    <row r="9685">
      <c r="A9685" s="1" t="s">
        <v>29</v>
      </c>
      <c r="B9685" s="1" t="s">
        <v>12147</v>
      </c>
      <c r="C9685" s="2" t="s">
        <v>12111</v>
      </c>
      <c r="D9685" s="1" t="s">
        <v>19</v>
      </c>
      <c r="E9685" s="3" t="str">
        <f>HYPERLINK("https://fyndiq.se/produkt/3fee81d316cc43da/", "2-pack - iPhone 12 / 12 Pro - 9H Härdat Glass - Top Kvalitet")</f>
        <v>2-pack - iPhone 12 / 12 Pro - 9H Härdat Glass - Top Kvalitet</v>
      </c>
      <c r="F9685" s="1" t="s">
        <v>2499</v>
      </c>
      <c r="G9685" s="1" t="s">
        <v>2500</v>
      </c>
      <c r="H9685" s="1" t="s">
        <v>2067</v>
      </c>
      <c r="I9685" s="1" t="s">
        <v>16</v>
      </c>
      <c r="J9685" s="1" t="s">
        <v>23</v>
      </c>
      <c r="K9685" s="1" t="s">
        <v>16</v>
      </c>
      <c r="L9685" s="1" t="s">
        <v>16</v>
      </c>
      <c r="M9685" s="1" t="s">
        <v>16</v>
      </c>
      <c r="N9685" s="1" t="s">
        <v>16</v>
      </c>
      <c r="O9685" s="1">
        <v>47.2</v>
      </c>
      <c r="P9685" s="1">
        <v>1.0</v>
      </c>
    </row>
    <row r="9686">
      <c r="A9686" s="1" t="s">
        <v>29</v>
      </c>
      <c r="B9686" s="1" t="s">
        <v>12148</v>
      </c>
      <c r="C9686" s="2" t="s">
        <v>12111</v>
      </c>
      <c r="D9686" s="1" t="s">
        <v>19</v>
      </c>
      <c r="E9686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9686" s="1" t="s">
        <v>1058</v>
      </c>
      <c r="G9686" s="1" t="s">
        <v>1059</v>
      </c>
      <c r="H9686" s="1" t="s">
        <v>1060</v>
      </c>
      <c r="I9686" s="1" t="s">
        <v>16</v>
      </c>
      <c r="J9686" s="1" t="s">
        <v>23</v>
      </c>
      <c r="K9686" s="1" t="s">
        <v>16</v>
      </c>
      <c r="L9686" s="1" t="s">
        <v>16</v>
      </c>
      <c r="M9686" s="1" t="s">
        <v>16</v>
      </c>
      <c r="N9686" s="1" t="s">
        <v>16</v>
      </c>
      <c r="O9686" s="1">
        <v>95.2</v>
      </c>
      <c r="P9686" s="1">
        <v>1.0</v>
      </c>
    </row>
    <row r="9687">
      <c r="A9687" s="1" t="s">
        <v>29</v>
      </c>
      <c r="B9687" s="1" t="s">
        <v>12149</v>
      </c>
      <c r="C9687" s="2" t="s">
        <v>12111</v>
      </c>
      <c r="D9687" s="1" t="s">
        <v>19</v>
      </c>
      <c r="E9687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9687" s="1" t="s">
        <v>4343</v>
      </c>
      <c r="G9687" s="1" t="s">
        <v>4344</v>
      </c>
      <c r="H9687" s="1" t="s">
        <v>4345</v>
      </c>
      <c r="I9687" s="1" t="s">
        <v>16</v>
      </c>
      <c r="J9687" s="1" t="s">
        <v>23</v>
      </c>
      <c r="K9687" s="1" t="s">
        <v>16</v>
      </c>
      <c r="L9687" s="1" t="s">
        <v>16</v>
      </c>
      <c r="M9687" s="1" t="s">
        <v>16</v>
      </c>
      <c r="N9687" s="1" t="s">
        <v>16</v>
      </c>
      <c r="O9687" s="1">
        <v>95.2</v>
      </c>
      <c r="P9687" s="1">
        <v>1.0</v>
      </c>
    </row>
    <row r="9688">
      <c r="A9688" s="1" t="s">
        <v>29</v>
      </c>
      <c r="B9688" s="1" t="s">
        <v>12150</v>
      </c>
      <c r="C9688" s="2" t="s">
        <v>12111</v>
      </c>
      <c r="D9688" s="1" t="s">
        <v>19</v>
      </c>
      <c r="E9688" s="3" t="str">
        <f>HYPERLINK("https://fyndiq.se/produkt/f15b82570d4144d0/", "2-Pack Apple Watch 41mm – Härdat glas 9H – Super kvalitet 3D")</f>
        <v>2-Pack Apple Watch 41mm – Härdat glas 9H – Super kvalitet 3D</v>
      </c>
      <c r="F9688" s="1" t="s">
        <v>144</v>
      </c>
      <c r="G9688" s="1" t="s">
        <v>145</v>
      </c>
      <c r="H9688" s="1" t="s">
        <v>146</v>
      </c>
      <c r="I9688" s="1" t="s">
        <v>16</v>
      </c>
      <c r="J9688" s="1" t="s">
        <v>23</v>
      </c>
      <c r="K9688" s="1" t="s">
        <v>16</v>
      </c>
      <c r="L9688" s="1" t="s">
        <v>16</v>
      </c>
      <c r="M9688" s="1" t="s">
        <v>16</v>
      </c>
      <c r="N9688" s="1" t="s">
        <v>16</v>
      </c>
      <c r="O9688" s="1">
        <v>55.2</v>
      </c>
      <c r="P9688" s="1">
        <v>1.0</v>
      </c>
    </row>
    <row r="9689">
      <c r="A9689" s="1" t="s">
        <v>29</v>
      </c>
      <c r="B9689" s="1" t="s">
        <v>12151</v>
      </c>
      <c r="C9689" s="2" t="s">
        <v>12111</v>
      </c>
      <c r="D9689" s="1" t="s">
        <v>19</v>
      </c>
      <c r="E9689" s="3" t="str">
        <f>HYPERLINK("https://fyndiq.se/produkt/2477583187264ece/", "2-Pack Samsung S20 - 9H Härdat Glass - Top Kvalitet")</f>
        <v>2-Pack Samsung S20 - 9H Härdat Glass - Top Kvalitet</v>
      </c>
      <c r="F9689" s="1" t="s">
        <v>124</v>
      </c>
      <c r="G9689" s="1" t="s">
        <v>125</v>
      </c>
      <c r="H9689" s="1" t="s">
        <v>126</v>
      </c>
      <c r="I9689" s="1" t="s">
        <v>16</v>
      </c>
      <c r="J9689" s="1" t="s">
        <v>23</v>
      </c>
      <c r="K9689" s="1" t="s">
        <v>16</v>
      </c>
      <c r="L9689" s="1" t="s">
        <v>16</v>
      </c>
      <c r="M9689" s="1" t="s">
        <v>16</v>
      </c>
      <c r="N9689" s="1" t="s">
        <v>16</v>
      </c>
      <c r="O9689" s="1">
        <v>71.2</v>
      </c>
      <c r="P9689" s="1">
        <v>1.0</v>
      </c>
    </row>
    <row r="9690">
      <c r="A9690" s="1" t="s">
        <v>29</v>
      </c>
      <c r="B9690" s="1" t="s">
        <v>12152</v>
      </c>
      <c r="C9690" s="2" t="s">
        <v>12111</v>
      </c>
      <c r="D9690" s="1" t="s">
        <v>19</v>
      </c>
      <c r="E9690" s="3" t="str">
        <f>HYPERLINK("https://fyndiq.se/produkt/3fee81d316cc43da/", "2-pack - iPhone 12 / 12 Pro - 9H Härdat Glass - Top Kvalitet")</f>
        <v>2-pack - iPhone 12 / 12 Pro - 9H Härdat Glass - Top Kvalitet</v>
      </c>
      <c r="F9690" s="1" t="s">
        <v>2499</v>
      </c>
      <c r="G9690" s="1" t="s">
        <v>2500</v>
      </c>
      <c r="H9690" s="1" t="s">
        <v>2067</v>
      </c>
      <c r="I9690" s="1" t="s">
        <v>16</v>
      </c>
      <c r="J9690" s="1" t="s">
        <v>23</v>
      </c>
      <c r="K9690" s="1" t="s">
        <v>16</v>
      </c>
      <c r="L9690" s="1" t="s">
        <v>16</v>
      </c>
      <c r="M9690" s="1" t="s">
        <v>16</v>
      </c>
      <c r="N9690" s="1" t="s">
        <v>16</v>
      </c>
      <c r="O9690" s="1">
        <v>47.2</v>
      </c>
      <c r="P9690" s="1">
        <v>1.0</v>
      </c>
    </row>
    <row r="9691">
      <c r="A9691" s="1" t="s">
        <v>29</v>
      </c>
      <c r="B9691" s="1" t="s">
        <v>12153</v>
      </c>
      <c r="C9691" s="2" t="s">
        <v>12111</v>
      </c>
      <c r="D9691" s="1" t="s">
        <v>19</v>
      </c>
      <c r="E969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691" s="1" t="s">
        <v>26</v>
      </c>
      <c r="G9691" s="1" t="s">
        <v>27</v>
      </c>
      <c r="H9691" s="1" t="s">
        <v>28</v>
      </c>
      <c r="I9691" s="1" t="s">
        <v>16</v>
      </c>
      <c r="J9691" s="1" t="s">
        <v>23</v>
      </c>
      <c r="K9691" s="1" t="s">
        <v>16</v>
      </c>
      <c r="L9691" s="1" t="s">
        <v>16</v>
      </c>
      <c r="M9691" s="1" t="s">
        <v>16</v>
      </c>
      <c r="N9691" s="1" t="s">
        <v>16</v>
      </c>
      <c r="O9691" s="1">
        <v>71.2</v>
      </c>
      <c r="P9691" s="1">
        <v>1.0</v>
      </c>
    </row>
    <row r="9692">
      <c r="A9692" s="1" t="s">
        <v>29</v>
      </c>
      <c r="B9692" s="1" t="s">
        <v>12154</v>
      </c>
      <c r="C9692" s="2" t="s">
        <v>12111</v>
      </c>
      <c r="D9692" s="1" t="s">
        <v>19</v>
      </c>
      <c r="E9692" s="3" t="str">
        <f>HYPERLINK("https://fyndiq.se/produkt/8212eb56896d4258/", "2-Pack SAMSUNG S24 ULTRA 5G Skärmskydd - Härdat Glas 9H - Super kvalitet 3D")</f>
        <v>2-Pack SAMSUNG S24 ULTRA 5G Skärmskydd - Härdat Glas 9H - Super kvalitet 3D</v>
      </c>
      <c r="F9692" s="1" t="s">
        <v>2823</v>
      </c>
      <c r="G9692" s="1" t="s">
        <v>2824</v>
      </c>
      <c r="H9692" s="1" t="s">
        <v>2825</v>
      </c>
      <c r="I9692" s="1" t="s">
        <v>16</v>
      </c>
      <c r="J9692" s="1" t="s">
        <v>23</v>
      </c>
      <c r="K9692" s="1" t="s">
        <v>16</v>
      </c>
      <c r="L9692" s="1" t="s">
        <v>16</v>
      </c>
      <c r="M9692" s="1" t="s">
        <v>16</v>
      </c>
      <c r="N9692" s="1" t="s">
        <v>16</v>
      </c>
      <c r="O9692" s="1">
        <v>71.2</v>
      </c>
      <c r="P9692" s="1">
        <v>1.0</v>
      </c>
    </row>
    <row r="9693">
      <c r="A9693" s="1" t="s">
        <v>29</v>
      </c>
      <c r="B9693" s="1" t="s">
        <v>12155</v>
      </c>
      <c r="C9693" s="2" t="s">
        <v>12111</v>
      </c>
      <c r="D9693" s="1" t="s">
        <v>19</v>
      </c>
      <c r="E969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693" s="1" t="s">
        <v>692</v>
      </c>
      <c r="G9693" s="1" t="s">
        <v>693</v>
      </c>
      <c r="H9693" s="1" t="s">
        <v>694</v>
      </c>
      <c r="I9693" s="1" t="s">
        <v>16</v>
      </c>
      <c r="J9693" s="1" t="s">
        <v>23</v>
      </c>
      <c r="K9693" s="1" t="s">
        <v>16</v>
      </c>
      <c r="L9693" s="1" t="s">
        <v>16</v>
      </c>
      <c r="M9693" s="1" t="s">
        <v>16</v>
      </c>
      <c r="N9693" s="1" t="s">
        <v>16</v>
      </c>
      <c r="O9693" s="1">
        <v>47.2</v>
      </c>
      <c r="P9693" s="1">
        <v>1.0</v>
      </c>
    </row>
    <row r="9694">
      <c r="A9694" s="1" t="s">
        <v>29</v>
      </c>
      <c r="B9694" s="1" t="s">
        <v>12156</v>
      </c>
      <c r="C9694" s="2" t="s">
        <v>12111</v>
      </c>
      <c r="D9694" s="1" t="s">
        <v>19</v>
      </c>
      <c r="E9694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9694" s="1" t="s">
        <v>4440</v>
      </c>
      <c r="G9694" s="1" t="s">
        <v>4441</v>
      </c>
      <c r="H9694" s="1" t="s">
        <v>4442</v>
      </c>
      <c r="I9694" s="1" t="s">
        <v>16</v>
      </c>
      <c r="J9694" s="1" t="s">
        <v>23</v>
      </c>
      <c r="K9694" s="1" t="s">
        <v>16</v>
      </c>
      <c r="L9694" s="1" t="s">
        <v>16</v>
      </c>
      <c r="M9694" s="1" t="s">
        <v>16</v>
      </c>
      <c r="N9694" s="1" t="s">
        <v>16</v>
      </c>
      <c r="O9694" s="1">
        <v>71.2</v>
      </c>
      <c r="P9694" s="1">
        <v>2.0</v>
      </c>
    </row>
    <row r="9695">
      <c r="A9695" s="1" t="s">
        <v>29</v>
      </c>
      <c r="B9695" s="1" t="s">
        <v>12157</v>
      </c>
      <c r="C9695" s="2" t="s">
        <v>12111</v>
      </c>
      <c r="D9695" s="1" t="s">
        <v>19</v>
      </c>
      <c r="E9695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9695" s="1" t="s">
        <v>2263</v>
      </c>
      <c r="G9695" s="1" t="s">
        <v>2264</v>
      </c>
      <c r="H9695" s="1" t="s">
        <v>2265</v>
      </c>
      <c r="I9695" s="1" t="s">
        <v>16</v>
      </c>
      <c r="J9695" s="1" t="s">
        <v>23</v>
      </c>
      <c r="K9695" s="1" t="s">
        <v>16</v>
      </c>
      <c r="L9695" s="1" t="s">
        <v>16</v>
      </c>
      <c r="M9695" s="1" t="s">
        <v>16</v>
      </c>
      <c r="N9695" s="1" t="s">
        <v>16</v>
      </c>
      <c r="O9695" s="1">
        <v>71.2</v>
      </c>
      <c r="P9695" s="1">
        <v>1.0</v>
      </c>
    </row>
    <row r="9696">
      <c r="A9696" s="1" t="s">
        <v>29</v>
      </c>
      <c r="B9696" s="1" t="s">
        <v>12158</v>
      </c>
      <c r="C9696" s="2" t="s">
        <v>12111</v>
      </c>
      <c r="D9696" s="1" t="s">
        <v>19</v>
      </c>
      <c r="E9696" s="3" t="str">
        <f>HYPERLINK("https://fyndiq.se/produkt/0bb9f59d6f674520/", "iPhone XS Max - 9H Härdat Glass - Super kvalitet 3D Skärmskydd")</f>
        <v>iPhone XS Max - 9H Härdat Glass - Super kvalitet 3D Skärmskydd</v>
      </c>
      <c r="F9696" s="1" t="s">
        <v>3657</v>
      </c>
      <c r="G9696" s="1" t="s">
        <v>3658</v>
      </c>
      <c r="H9696" s="1" t="s">
        <v>3659</v>
      </c>
      <c r="I9696" s="1" t="s">
        <v>16</v>
      </c>
      <c r="J9696" s="1" t="s">
        <v>23</v>
      </c>
      <c r="K9696" s="1" t="s">
        <v>16</v>
      </c>
      <c r="L9696" s="1" t="s">
        <v>16</v>
      </c>
      <c r="M9696" s="1" t="s">
        <v>16</v>
      </c>
      <c r="N9696" s="1" t="s">
        <v>16</v>
      </c>
      <c r="O9696" s="1">
        <v>39.2</v>
      </c>
      <c r="P9696" s="1">
        <v>1.0</v>
      </c>
    </row>
    <row r="9697">
      <c r="A9697" s="1" t="s">
        <v>29</v>
      </c>
      <c r="B9697" s="1" t="s">
        <v>12159</v>
      </c>
      <c r="C9697" s="2" t="s">
        <v>12111</v>
      </c>
      <c r="D9697" s="1" t="s">
        <v>19</v>
      </c>
      <c r="E9697" s="3" t="str">
        <f>HYPERLINK("https://fyndiq.se/produkt/56c72c0ba5f749b5/", "2-Pack SAMSUNG S24 Skärmskydd - Härdat Glas 9H - Super kvalitet 3D")</f>
        <v>2-Pack SAMSUNG S24 Skärmskydd - Härdat Glas 9H - Super kvalitet 3D</v>
      </c>
      <c r="F9697" s="1" t="s">
        <v>263</v>
      </c>
      <c r="G9697" s="1" t="s">
        <v>264</v>
      </c>
      <c r="H9697" s="1" t="s">
        <v>265</v>
      </c>
      <c r="I9697" s="1" t="s">
        <v>16</v>
      </c>
      <c r="J9697" s="1" t="s">
        <v>23</v>
      </c>
      <c r="K9697" s="1" t="s">
        <v>16</v>
      </c>
      <c r="L9697" s="1" t="s">
        <v>16</v>
      </c>
      <c r="M9697" s="1" t="s">
        <v>16</v>
      </c>
      <c r="N9697" s="1" t="s">
        <v>16</v>
      </c>
      <c r="O9697" s="1">
        <v>63.2</v>
      </c>
      <c r="P9697" s="1">
        <v>1.0</v>
      </c>
    </row>
    <row r="9698">
      <c r="A9698" s="1" t="s">
        <v>29</v>
      </c>
      <c r="B9698" s="1" t="s">
        <v>12160</v>
      </c>
      <c r="C9698" s="2" t="s">
        <v>12111</v>
      </c>
      <c r="D9698" s="1" t="s">
        <v>19</v>
      </c>
      <c r="E9698" s="3" t="str">
        <f>HYPERLINK("https://fyndiq.se/produkt/f7e81375a03d457f/", "2-Pack Privacy SAMSUNG S20 FE 5G Skärmskydd &amp; 2-Pack linsskydd - Härdat Glas 9H - Super kvalitet 3D")</f>
        <v>2-Pack Privacy SAMSUNG S20 FE 5G Skärmskydd &amp; 2-Pack linsskydd - Härdat Glas 9H - Super kvalitet 3D</v>
      </c>
      <c r="F9698" s="1" t="s">
        <v>6890</v>
      </c>
      <c r="G9698" s="1" t="s">
        <v>6891</v>
      </c>
      <c r="H9698" s="1" t="s">
        <v>6892</v>
      </c>
      <c r="I9698" s="1" t="s">
        <v>16</v>
      </c>
      <c r="J9698" s="1" t="s">
        <v>23</v>
      </c>
      <c r="K9698" s="1" t="s">
        <v>16</v>
      </c>
      <c r="L9698" s="1" t="s">
        <v>16</v>
      </c>
      <c r="M9698" s="1" t="s">
        <v>16</v>
      </c>
      <c r="N9698" s="1" t="s">
        <v>16</v>
      </c>
      <c r="O9698" s="1">
        <v>95.2</v>
      </c>
      <c r="P9698" s="1">
        <v>1.0</v>
      </c>
    </row>
    <row r="9699">
      <c r="A9699" s="1" t="s">
        <v>29</v>
      </c>
      <c r="B9699" s="1" t="s">
        <v>12161</v>
      </c>
      <c r="C9699" s="2" t="s">
        <v>12111</v>
      </c>
      <c r="D9699" s="1" t="s">
        <v>19</v>
      </c>
      <c r="E9699" s="3" t="str">
        <f>HYPERLINK("https://fyndiq.se/produkt/56c72c0ba5f749b5/", "2-Pack SAMSUNG S24 Skärmskydd - Härdat Glas 9H - Super kvalitet 3D")</f>
        <v>2-Pack SAMSUNG S24 Skärmskydd - Härdat Glas 9H - Super kvalitet 3D</v>
      </c>
      <c r="F9699" s="1" t="s">
        <v>263</v>
      </c>
      <c r="G9699" s="1" t="s">
        <v>264</v>
      </c>
      <c r="H9699" s="1" t="s">
        <v>265</v>
      </c>
      <c r="I9699" s="1" t="s">
        <v>16</v>
      </c>
      <c r="J9699" s="1" t="s">
        <v>23</v>
      </c>
      <c r="K9699" s="1" t="s">
        <v>16</v>
      </c>
      <c r="L9699" s="1" t="s">
        <v>16</v>
      </c>
      <c r="M9699" s="1" t="s">
        <v>16</v>
      </c>
      <c r="N9699" s="1" t="s">
        <v>16</v>
      </c>
      <c r="O9699" s="1">
        <v>63.2</v>
      </c>
      <c r="P9699" s="1">
        <v>1.0</v>
      </c>
    </row>
    <row r="9700">
      <c r="A9700" s="1" t="s">
        <v>29</v>
      </c>
      <c r="B9700" s="1" t="s">
        <v>12162</v>
      </c>
      <c r="C9700" s="2" t="s">
        <v>12111</v>
      </c>
      <c r="D9700" s="1" t="s">
        <v>19</v>
      </c>
      <c r="E9700" s="3" t="str">
        <f>HYPERLINK("https://fyndiq.se/produkt/2030c5450cfb4338/", "2 Pack Huawei P30 Pro - Härdat glas 9H – 3D Super kvalitet")</f>
        <v>2 Pack Huawei P30 Pro - Härdat glas 9H – 3D Super kvalitet</v>
      </c>
      <c r="F9700" s="1" t="s">
        <v>1091</v>
      </c>
      <c r="G9700" s="1" t="s">
        <v>1092</v>
      </c>
      <c r="H9700" s="1" t="s">
        <v>1093</v>
      </c>
      <c r="I9700" s="1" t="s">
        <v>16</v>
      </c>
      <c r="J9700" s="1" t="s">
        <v>23</v>
      </c>
      <c r="K9700" s="1" t="s">
        <v>16</v>
      </c>
      <c r="L9700" s="1" t="s">
        <v>16</v>
      </c>
      <c r="M9700" s="1" t="s">
        <v>16</v>
      </c>
      <c r="N9700" s="1" t="s">
        <v>16</v>
      </c>
      <c r="O9700" s="1">
        <v>71.2</v>
      </c>
      <c r="P9700" s="1">
        <v>1.0</v>
      </c>
    </row>
    <row r="9701">
      <c r="A9701" s="1" t="s">
        <v>29</v>
      </c>
      <c r="B9701" s="1" t="s">
        <v>12163</v>
      </c>
      <c r="C9701" s="2" t="s">
        <v>12111</v>
      </c>
      <c r="D9701" s="1" t="s">
        <v>19</v>
      </c>
      <c r="E9701" s="3" t="str">
        <f>HYPERLINK("https://fyndiq.se/produkt/3793e0f6281f49f6/", "2-Pack Iphone 11 / XR - 9H Härdat Glass - Top Kvalitet")</f>
        <v>2-Pack Iphone 11 / XR - 9H Härdat Glass - Top Kvalitet</v>
      </c>
      <c r="F9701" s="1" t="s">
        <v>371</v>
      </c>
      <c r="G9701" s="1" t="s">
        <v>372</v>
      </c>
      <c r="H9701" s="1" t="s">
        <v>373</v>
      </c>
      <c r="I9701" s="1" t="s">
        <v>16</v>
      </c>
      <c r="J9701" s="1" t="s">
        <v>23</v>
      </c>
      <c r="K9701" s="1" t="s">
        <v>16</v>
      </c>
      <c r="L9701" s="1" t="s">
        <v>16</v>
      </c>
      <c r="M9701" s="1" t="s">
        <v>16</v>
      </c>
      <c r="N9701" s="1" t="s">
        <v>16</v>
      </c>
      <c r="O9701" s="1">
        <v>47.2</v>
      </c>
      <c r="P9701" s="1">
        <v>1.0</v>
      </c>
    </row>
    <row r="9702">
      <c r="A9702" s="1" t="s">
        <v>29</v>
      </c>
      <c r="B9702" s="1" t="s">
        <v>12164</v>
      </c>
      <c r="C9702" s="2" t="s">
        <v>12111</v>
      </c>
      <c r="D9702" s="1" t="s">
        <v>19</v>
      </c>
      <c r="E9702" s="3" t="str">
        <f>HYPERLINK("https://fyndiq.se/produkt/47f19da3a90f48be/", "2-Pack Xiaomi Redmi Note 13 5G- Härdat glas 9H - Super kvalitet 3D Skärmskydd")</f>
        <v>2-Pack Xiaomi Redmi Note 13 5G- Härdat glas 9H - Super kvalitet 3D Skärmskydd</v>
      </c>
      <c r="F9702" s="1" t="s">
        <v>7770</v>
      </c>
      <c r="G9702" s="1" t="s">
        <v>7771</v>
      </c>
      <c r="H9702" s="1" t="s">
        <v>7772</v>
      </c>
      <c r="I9702" s="1" t="s">
        <v>16</v>
      </c>
      <c r="J9702" s="1" t="s">
        <v>23</v>
      </c>
      <c r="K9702" s="1" t="s">
        <v>16</v>
      </c>
      <c r="L9702" s="1" t="s">
        <v>16</v>
      </c>
      <c r="M9702" s="1" t="s">
        <v>16</v>
      </c>
      <c r="N9702" s="1" t="s">
        <v>16</v>
      </c>
      <c r="O9702" s="1">
        <v>63.2</v>
      </c>
      <c r="P9702" s="1">
        <v>1.0</v>
      </c>
    </row>
    <row r="9703">
      <c r="A9703" s="1" t="s">
        <v>29</v>
      </c>
      <c r="B9703" s="1" t="s">
        <v>12165</v>
      </c>
      <c r="C9703" s="2" t="s">
        <v>12111</v>
      </c>
      <c r="D9703" s="1" t="s">
        <v>19</v>
      </c>
      <c r="E9703" s="3" t="str">
        <f>HYPERLINK("https://fyndiq.se/produkt/67afb534781a4066/", "2-Pack Samsung Galaxy S9 Plus - Härdat glas- 9HSuper kvalitet 3D")</f>
        <v>2-Pack Samsung Galaxy S9 Plus - Härdat glas- 9HSuper kvalitet 3D</v>
      </c>
      <c r="F9703" s="1" t="s">
        <v>3929</v>
      </c>
      <c r="G9703" s="1" t="s">
        <v>3930</v>
      </c>
      <c r="H9703" s="1" t="s">
        <v>3931</v>
      </c>
      <c r="I9703" s="1" t="s">
        <v>16</v>
      </c>
      <c r="J9703" s="1" t="s">
        <v>23</v>
      </c>
      <c r="K9703" s="1" t="s">
        <v>16</v>
      </c>
      <c r="L9703" s="1" t="s">
        <v>16</v>
      </c>
      <c r="M9703" s="1" t="s">
        <v>16</v>
      </c>
      <c r="N9703" s="1" t="s">
        <v>16</v>
      </c>
      <c r="O9703" s="1">
        <v>63.2</v>
      </c>
      <c r="P9703" s="1">
        <v>1.0</v>
      </c>
    </row>
    <row r="9704">
      <c r="A9704" s="1" t="s">
        <v>29</v>
      </c>
      <c r="B9704" s="1" t="s">
        <v>12166</v>
      </c>
      <c r="C9704" s="2" t="s">
        <v>12111</v>
      </c>
      <c r="D9704" s="1" t="s">
        <v>19</v>
      </c>
      <c r="E9704" s="3" t="str">
        <f>HYPERLINK("https://fyndiq.se/produkt/13e76851ca504320/", "2-Pack Samsung Galaxy S22 Ultra - Härdat glas 9H - Top kvalitet")</f>
        <v>2-Pack Samsung Galaxy S22 Ultra - Härdat glas 9H - Top kvalitet</v>
      </c>
      <c r="F9704" s="1" t="s">
        <v>140</v>
      </c>
      <c r="G9704" s="1" t="s">
        <v>141</v>
      </c>
      <c r="H9704" s="1" t="s">
        <v>142</v>
      </c>
      <c r="I9704" s="1" t="s">
        <v>16</v>
      </c>
      <c r="J9704" s="1" t="s">
        <v>23</v>
      </c>
      <c r="K9704" s="1" t="s">
        <v>16</v>
      </c>
      <c r="L9704" s="1" t="s">
        <v>16</v>
      </c>
      <c r="M9704" s="1" t="s">
        <v>16</v>
      </c>
      <c r="N9704" s="1" t="s">
        <v>16</v>
      </c>
      <c r="O9704" s="1">
        <v>63.2</v>
      </c>
      <c r="P9704" s="1">
        <v>1.0</v>
      </c>
    </row>
    <row r="9705">
      <c r="A9705" s="1" t="s">
        <v>29</v>
      </c>
      <c r="B9705" s="1" t="s">
        <v>12167</v>
      </c>
      <c r="C9705" s="2" t="s">
        <v>12111</v>
      </c>
      <c r="D9705" s="1" t="s">
        <v>19</v>
      </c>
      <c r="E9705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9705" s="1" t="s">
        <v>2445</v>
      </c>
      <c r="G9705" s="1" t="s">
        <v>2446</v>
      </c>
      <c r="H9705" s="1" t="s">
        <v>2447</v>
      </c>
      <c r="I9705" s="1" t="s">
        <v>16</v>
      </c>
      <c r="J9705" s="1" t="s">
        <v>23</v>
      </c>
      <c r="K9705" s="1" t="s">
        <v>16</v>
      </c>
      <c r="L9705" s="1" t="s">
        <v>16</v>
      </c>
      <c r="M9705" s="1" t="s">
        <v>16</v>
      </c>
      <c r="N9705" s="1" t="s">
        <v>16</v>
      </c>
      <c r="O9705" s="1">
        <v>79.2</v>
      </c>
      <c r="P9705" s="1">
        <v>1.0</v>
      </c>
    </row>
    <row r="9706">
      <c r="A9706" s="1" t="s">
        <v>29</v>
      </c>
      <c r="B9706" s="1" t="s">
        <v>12168</v>
      </c>
      <c r="C9706" s="2" t="s">
        <v>12111</v>
      </c>
      <c r="D9706" s="1" t="s">
        <v>19</v>
      </c>
      <c r="E9706" s="3" t="str">
        <f>HYPERLINK("https://fyndiq.se/produkt/b1caddae2e864477/", "2- Pack Samsung S10 Plus - Härdat Glas 9H - Super Kvalitet 3D")</f>
        <v>2- Pack Samsung S10 Plus - Härdat Glas 9H - Super Kvalitet 3D</v>
      </c>
      <c r="F9706" s="1" t="s">
        <v>477</v>
      </c>
      <c r="G9706" s="1" t="s">
        <v>478</v>
      </c>
      <c r="H9706" s="1" t="s">
        <v>479</v>
      </c>
      <c r="I9706" s="1" t="s">
        <v>16</v>
      </c>
      <c r="J9706" s="1" t="s">
        <v>23</v>
      </c>
      <c r="K9706" s="1" t="s">
        <v>16</v>
      </c>
      <c r="L9706" s="1" t="s">
        <v>16</v>
      </c>
      <c r="M9706" s="1" t="s">
        <v>16</v>
      </c>
      <c r="N9706" s="1" t="s">
        <v>16</v>
      </c>
      <c r="O9706" s="1">
        <v>63.2</v>
      </c>
      <c r="P9706" s="1">
        <v>1.0</v>
      </c>
    </row>
    <row r="9707">
      <c r="A9707" s="1" t="s">
        <v>29</v>
      </c>
      <c r="B9707" s="1" t="s">
        <v>12169</v>
      </c>
      <c r="C9707" s="2" t="s">
        <v>12111</v>
      </c>
      <c r="D9707" s="1" t="s">
        <v>19</v>
      </c>
      <c r="E9707" s="3" t="str">
        <f>HYPERLINK("https://fyndiq.se/produkt/4cdad3b689104202/", "2-PACK Full Cover Iphone 7 Vit - Härdat Glas 9H Skärmskydd 3D")</f>
        <v>2-PACK Full Cover Iphone 7 Vit - Härdat Glas 9H Skärmskydd 3D</v>
      </c>
      <c r="F9707" s="1" t="s">
        <v>618</v>
      </c>
      <c r="G9707" s="1" t="s">
        <v>619</v>
      </c>
      <c r="H9707" s="1" t="s">
        <v>620</v>
      </c>
      <c r="I9707" s="1" t="s">
        <v>16</v>
      </c>
      <c r="J9707" s="1" t="s">
        <v>23</v>
      </c>
      <c r="K9707" s="1" t="s">
        <v>16</v>
      </c>
      <c r="L9707" s="1" t="s">
        <v>16</v>
      </c>
      <c r="M9707" s="1" t="s">
        <v>16</v>
      </c>
      <c r="N9707" s="1" t="s">
        <v>16</v>
      </c>
      <c r="O9707" s="1">
        <v>47.2</v>
      </c>
      <c r="P9707" s="1">
        <v>1.0</v>
      </c>
    </row>
    <row r="9708">
      <c r="A9708" s="1" t="s">
        <v>29</v>
      </c>
      <c r="B9708" s="1" t="s">
        <v>12170</v>
      </c>
      <c r="C9708" s="2" t="s">
        <v>12111</v>
      </c>
      <c r="D9708" s="1" t="s">
        <v>19</v>
      </c>
      <c r="E970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708" s="1" t="s">
        <v>103</v>
      </c>
      <c r="G9708" s="1" t="s">
        <v>104</v>
      </c>
      <c r="H9708" s="1" t="s">
        <v>105</v>
      </c>
      <c r="I9708" s="1" t="s">
        <v>16</v>
      </c>
      <c r="J9708" s="1" t="s">
        <v>23</v>
      </c>
      <c r="K9708" s="1" t="s">
        <v>16</v>
      </c>
      <c r="L9708" s="1" t="s">
        <v>16</v>
      </c>
      <c r="M9708" s="1" t="s">
        <v>16</v>
      </c>
      <c r="N9708" s="1" t="s">
        <v>16</v>
      </c>
      <c r="O9708" s="1">
        <v>63.2</v>
      </c>
      <c r="P9708" s="1">
        <v>1.0</v>
      </c>
    </row>
    <row r="9709">
      <c r="A9709" s="1" t="s">
        <v>29</v>
      </c>
      <c r="B9709" s="1" t="s">
        <v>12171</v>
      </c>
      <c r="C9709" s="2" t="s">
        <v>12111</v>
      </c>
      <c r="D9709" s="1" t="s">
        <v>19</v>
      </c>
      <c r="E9709" s="3" t="str">
        <f>HYPERLINK("https://fyndiq.se/produkt/6ff896a82a134dbd/", "2-Pack IPhone 12 Mini - Härdat Glas 9H - Super Kvalitet 3D")</f>
        <v>2-Pack IPhone 12 Mini - Härdat Glas 9H - Super Kvalitet 3D</v>
      </c>
      <c r="F9709" s="1" t="s">
        <v>55</v>
      </c>
      <c r="G9709" s="1" t="s">
        <v>56</v>
      </c>
      <c r="H9709" s="1" t="s">
        <v>57</v>
      </c>
      <c r="I9709" s="1" t="s">
        <v>16</v>
      </c>
      <c r="J9709" s="1" t="s">
        <v>23</v>
      </c>
      <c r="K9709" s="1" t="s">
        <v>16</v>
      </c>
      <c r="L9709" s="1" t="s">
        <v>16</v>
      </c>
      <c r="M9709" s="1" t="s">
        <v>16</v>
      </c>
      <c r="N9709" s="1" t="s">
        <v>16</v>
      </c>
      <c r="O9709" s="1">
        <v>47.2</v>
      </c>
      <c r="P9709" s="1">
        <v>1.0</v>
      </c>
    </row>
    <row r="9710">
      <c r="A9710" s="1" t="s">
        <v>29</v>
      </c>
      <c r="B9710" s="1" t="s">
        <v>12172</v>
      </c>
      <c r="C9710" s="2" t="s">
        <v>12111</v>
      </c>
      <c r="D9710" s="1" t="s">
        <v>19</v>
      </c>
      <c r="E971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710" s="1" t="s">
        <v>103</v>
      </c>
      <c r="G9710" s="1" t="s">
        <v>104</v>
      </c>
      <c r="H9710" s="1" t="s">
        <v>105</v>
      </c>
      <c r="I9710" s="1" t="s">
        <v>16</v>
      </c>
      <c r="J9710" s="1" t="s">
        <v>23</v>
      </c>
      <c r="K9710" s="1" t="s">
        <v>16</v>
      </c>
      <c r="L9710" s="1" t="s">
        <v>16</v>
      </c>
      <c r="M9710" s="1" t="s">
        <v>16</v>
      </c>
      <c r="N9710" s="1" t="s">
        <v>16</v>
      </c>
      <c r="O9710" s="1">
        <v>63.2</v>
      </c>
      <c r="P9710" s="1">
        <v>1.0</v>
      </c>
    </row>
    <row r="9711">
      <c r="A9711" s="1" t="s">
        <v>29</v>
      </c>
      <c r="B9711" s="1" t="s">
        <v>12173</v>
      </c>
      <c r="C9711" s="2" t="s">
        <v>12111</v>
      </c>
      <c r="D9711" s="1" t="s">
        <v>19</v>
      </c>
      <c r="E9711" s="3" t="str">
        <f>HYPERLINK("https://fyndiq.se/produkt/c6f3e47a88184e8d/", "2-Pack SAMSUNG A55 Skärmskydd - Härdat Glas 9H - Super kvalitet 3D")</f>
        <v>2-Pack SAMSUNG A55 Skärmskydd - Härdat Glas 9H - Super kvalitet 3D</v>
      </c>
      <c r="F9711" s="1" t="s">
        <v>83</v>
      </c>
      <c r="G9711" s="1" t="s">
        <v>84</v>
      </c>
      <c r="H9711" s="1" t="s">
        <v>85</v>
      </c>
      <c r="I9711" s="1" t="s">
        <v>16</v>
      </c>
      <c r="J9711" s="1" t="s">
        <v>23</v>
      </c>
      <c r="K9711" s="1" t="s">
        <v>16</v>
      </c>
      <c r="L9711" s="1" t="s">
        <v>16</v>
      </c>
      <c r="M9711" s="1" t="s">
        <v>16</v>
      </c>
      <c r="N9711" s="1" t="s">
        <v>16</v>
      </c>
      <c r="O9711" s="1">
        <v>63.2</v>
      </c>
      <c r="P9711" s="1">
        <v>1.0</v>
      </c>
    </row>
    <row r="9712">
      <c r="A9712" s="1" t="s">
        <v>29</v>
      </c>
      <c r="B9712" s="1" t="s">
        <v>12174</v>
      </c>
      <c r="C9712" s="2" t="s">
        <v>12111</v>
      </c>
      <c r="D9712" s="1" t="s">
        <v>19</v>
      </c>
      <c r="E9712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9712" s="1" t="s">
        <v>1333</v>
      </c>
      <c r="G9712" s="1" t="s">
        <v>1334</v>
      </c>
      <c r="H9712" s="1" t="s">
        <v>1335</v>
      </c>
      <c r="I9712" s="1" t="s">
        <v>16</v>
      </c>
      <c r="J9712" s="1" t="s">
        <v>23</v>
      </c>
      <c r="K9712" s="1" t="s">
        <v>16</v>
      </c>
      <c r="L9712" s="1" t="s">
        <v>16</v>
      </c>
      <c r="M9712" s="1" t="s">
        <v>16</v>
      </c>
      <c r="N9712" s="1" t="s">
        <v>16</v>
      </c>
      <c r="O9712" s="1">
        <v>79.2</v>
      </c>
      <c r="P9712" s="1">
        <v>1.0</v>
      </c>
    </row>
    <row r="9713">
      <c r="A9713" s="1" t="s">
        <v>29</v>
      </c>
      <c r="B9713" s="1" t="s">
        <v>12175</v>
      </c>
      <c r="C9713" s="2" t="s">
        <v>12111</v>
      </c>
      <c r="D9713" s="1" t="s">
        <v>19</v>
      </c>
      <c r="E971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713" s="1" t="s">
        <v>103</v>
      </c>
      <c r="G9713" s="1" t="s">
        <v>104</v>
      </c>
      <c r="H9713" s="1" t="s">
        <v>105</v>
      </c>
      <c r="I9713" s="1" t="s">
        <v>16</v>
      </c>
      <c r="J9713" s="1" t="s">
        <v>23</v>
      </c>
      <c r="K9713" s="1" t="s">
        <v>16</v>
      </c>
      <c r="L9713" s="1" t="s">
        <v>16</v>
      </c>
      <c r="M9713" s="1" t="s">
        <v>16</v>
      </c>
      <c r="N9713" s="1" t="s">
        <v>16</v>
      </c>
      <c r="O9713" s="1">
        <v>63.2</v>
      </c>
      <c r="P9713" s="1">
        <v>1.0</v>
      </c>
    </row>
    <row r="9714">
      <c r="A9714" s="1" t="s">
        <v>29</v>
      </c>
      <c r="B9714" s="1" t="s">
        <v>12176</v>
      </c>
      <c r="C9714" s="2" t="s">
        <v>12111</v>
      </c>
      <c r="D9714" s="1" t="s">
        <v>19</v>
      </c>
      <c r="E9714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714" s="1" t="s">
        <v>599</v>
      </c>
      <c r="G9714" s="1" t="s">
        <v>600</v>
      </c>
      <c r="H9714" s="1" t="s">
        <v>601</v>
      </c>
      <c r="I9714" s="1" t="s">
        <v>16</v>
      </c>
      <c r="J9714" s="1" t="s">
        <v>23</v>
      </c>
      <c r="K9714" s="1" t="s">
        <v>16</v>
      </c>
      <c r="L9714" s="1" t="s">
        <v>16</v>
      </c>
      <c r="M9714" s="1" t="s">
        <v>16</v>
      </c>
      <c r="N9714" s="1" t="s">
        <v>16</v>
      </c>
      <c r="O9714" s="1">
        <v>71.2</v>
      </c>
      <c r="P9714" s="1">
        <v>1.0</v>
      </c>
    </row>
    <row r="9715">
      <c r="A9715" s="1" t="s">
        <v>29</v>
      </c>
      <c r="B9715" s="1" t="s">
        <v>12177</v>
      </c>
      <c r="C9715" s="2" t="s">
        <v>12111</v>
      </c>
      <c r="D9715" s="1" t="s">
        <v>19</v>
      </c>
      <c r="E9715" s="3" t="str">
        <f>HYPERLINK("https://fyndiq.se/produkt/416415a768684efb/", "2-Pack Samsung Galaxy S21 5G - 9H Härdat Glas - HD")</f>
        <v>2-Pack Samsung Galaxy S21 5G - 9H Härdat Glas - HD</v>
      </c>
      <c r="F9715" s="1" t="s">
        <v>39</v>
      </c>
      <c r="G9715" s="1" t="s">
        <v>40</v>
      </c>
      <c r="H9715" s="1" t="s">
        <v>41</v>
      </c>
      <c r="I9715" s="1" t="s">
        <v>16</v>
      </c>
      <c r="J9715" s="1" t="s">
        <v>23</v>
      </c>
      <c r="K9715" s="1" t="s">
        <v>16</v>
      </c>
      <c r="L9715" s="1" t="s">
        <v>16</v>
      </c>
      <c r="M9715" s="1" t="s">
        <v>16</v>
      </c>
      <c r="N9715" s="1" t="s">
        <v>16</v>
      </c>
      <c r="O9715" s="1">
        <v>63.2</v>
      </c>
      <c r="P9715" s="1">
        <v>1.0</v>
      </c>
    </row>
    <row r="9716">
      <c r="A9716" s="1" t="s">
        <v>29</v>
      </c>
      <c r="B9716" s="1" t="s">
        <v>12178</v>
      </c>
      <c r="C9716" s="2" t="s">
        <v>12111</v>
      </c>
      <c r="D9716" s="1" t="s">
        <v>19</v>
      </c>
      <c r="E9716" s="3" t="str">
        <f>HYPERLINK("https://fyndiq.se/produkt/19c2551af5564452/", "2 Pack Samsung Galaxy A41 - Härdat Glas 9H - Super kvalitet 3D")</f>
        <v>2 Pack Samsung Galaxy A41 - Härdat Glas 9H - Super kvalitet 3D</v>
      </c>
      <c r="F9716" s="1" t="s">
        <v>362</v>
      </c>
      <c r="G9716" s="1" t="s">
        <v>363</v>
      </c>
      <c r="H9716" s="1" t="s">
        <v>364</v>
      </c>
      <c r="I9716" s="1" t="s">
        <v>16</v>
      </c>
      <c r="J9716" s="1" t="s">
        <v>23</v>
      </c>
      <c r="K9716" s="1" t="s">
        <v>16</v>
      </c>
      <c r="L9716" s="1" t="s">
        <v>16</v>
      </c>
      <c r="M9716" s="1" t="s">
        <v>16</v>
      </c>
      <c r="N9716" s="1" t="s">
        <v>16</v>
      </c>
      <c r="O9716" s="1">
        <v>63.2</v>
      </c>
      <c r="P9716" s="1">
        <v>1.0</v>
      </c>
    </row>
    <row r="9717">
      <c r="A9717" s="1" t="s">
        <v>29</v>
      </c>
      <c r="B9717" s="1" t="s">
        <v>12179</v>
      </c>
      <c r="C9717" s="2" t="s">
        <v>12111</v>
      </c>
      <c r="D9717" s="1" t="s">
        <v>19</v>
      </c>
      <c r="E9717" s="3" t="str">
        <f>HYPERLINK("https://fyndiq.se/produkt/ffd808ba7c174af8/", "2-Pack Samsung S22 Skärmskydd &amp; 1-Pack linsskydd -Härdat Glas 9H")</f>
        <v>2-Pack Samsung S22 Skärmskydd &amp; 1-Pack linsskydd -Härdat Glas 9H</v>
      </c>
      <c r="F9717" s="1" t="s">
        <v>179</v>
      </c>
      <c r="G9717" s="1" t="s">
        <v>180</v>
      </c>
      <c r="H9717" s="1" t="s">
        <v>181</v>
      </c>
      <c r="I9717" s="1" t="s">
        <v>16</v>
      </c>
      <c r="J9717" s="1" t="s">
        <v>23</v>
      </c>
      <c r="K9717" s="1" t="s">
        <v>16</v>
      </c>
      <c r="L9717" s="1" t="s">
        <v>16</v>
      </c>
      <c r="M9717" s="1" t="s">
        <v>16</v>
      </c>
      <c r="N9717" s="1" t="s">
        <v>16</v>
      </c>
      <c r="O9717" s="1">
        <v>71.2</v>
      </c>
      <c r="P9717" s="1">
        <v>1.0</v>
      </c>
    </row>
    <row r="9718">
      <c r="A9718" s="1" t="s">
        <v>29</v>
      </c>
      <c r="B9718" s="1" t="s">
        <v>12180</v>
      </c>
      <c r="C9718" s="2" t="s">
        <v>12111</v>
      </c>
      <c r="D9718" s="1" t="s">
        <v>19</v>
      </c>
      <c r="E971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718" s="1" t="s">
        <v>26</v>
      </c>
      <c r="G9718" s="1" t="s">
        <v>27</v>
      </c>
      <c r="H9718" s="1" t="s">
        <v>28</v>
      </c>
      <c r="I9718" s="1" t="s">
        <v>16</v>
      </c>
      <c r="J9718" s="1" t="s">
        <v>23</v>
      </c>
      <c r="K9718" s="1" t="s">
        <v>16</v>
      </c>
      <c r="L9718" s="1" t="s">
        <v>16</v>
      </c>
      <c r="M9718" s="1" t="s">
        <v>16</v>
      </c>
      <c r="N9718" s="1" t="s">
        <v>16</v>
      </c>
      <c r="O9718" s="1">
        <v>71.2</v>
      </c>
      <c r="P9718" s="1">
        <v>1.0</v>
      </c>
    </row>
    <row r="9719">
      <c r="A9719" s="1" t="s">
        <v>29</v>
      </c>
      <c r="B9719" s="1" t="s">
        <v>12181</v>
      </c>
      <c r="C9719" s="2" t="s">
        <v>12111</v>
      </c>
      <c r="D9719" s="1" t="s">
        <v>19</v>
      </c>
      <c r="E9719" s="3" t="str">
        <f>HYPERLINK("https://fyndiq.se/produkt/a00b62acc6644fd2/", "2-Pack Samsung Galaxy S10 - Härdat glas 9H – Super kvalitet 3D")</f>
        <v>2-Pack Samsung Galaxy S10 - Härdat glas 9H – Super kvalitet 3D</v>
      </c>
      <c r="F9719" s="1" t="s">
        <v>1291</v>
      </c>
      <c r="G9719" s="1" t="s">
        <v>1292</v>
      </c>
      <c r="H9719" s="1" t="s">
        <v>1293</v>
      </c>
      <c r="I9719" s="1" t="s">
        <v>16</v>
      </c>
      <c r="J9719" s="1" t="s">
        <v>23</v>
      </c>
      <c r="K9719" s="1" t="s">
        <v>16</v>
      </c>
      <c r="L9719" s="1" t="s">
        <v>16</v>
      </c>
      <c r="M9719" s="1" t="s">
        <v>16</v>
      </c>
      <c r="N9719" s="1" t="s">
        <v>16</v>
      </c>
      <c r="O9719" s="1">
        <v>63.2</v>
      </c>
      <c r="P9719" s="1">
        <v>1.0</v>
      </c>
    </row>
    <row r="9720">
      <c r="A9720" s="1" t="s">
        <v>29</v>
      </c>
      <c r="B9720" s="1" t="s">
        <v>12182</v>
      </c>
      <c r="C9720" s="2" t="s">
        <v>12111</v>
      </c>
      <c r="D9720" s="1" t="s">
        <v>19</v>
      </c>
      <c r="E9720" s="3" t="str">
        <f>HYPERLINK("https://fyndiq.se/produkt/2a9c08e4daf04aed/", "2-Pack Xiaomi 12T Pro - Härdat Glas 9H - Super kvalitet 3D Skärmskydd")</f>
        <v>2-Pack Xiaomi 12T Pro - Härdat Glas 9H - Super kvalitet 3D Skärmskydd</v>
      </c>
      <c r="F9720" s="1" t="s">
        <v>376</v>
      </c>
      <c r="G9720" s="1" t="s">
        <v>377</v>
      </c>
      <c r="H9720" s="1" t="s">
        <v>378</v>
      </c>
      <c r="I9720" s="1" t="s">
        <v>16</v>
      </c>
      <c r="J9720" s="1" t="s">
        <v>23</v>
      </c>
      <c r="K9720" s="1" t="s">
        <v>16</v>
      </c>
      <c r="L9720" s="1" t="s">
        <v>16</v>
      </c>
      <c r="M9720" s="1" t="s">
        <v>16</v>
      </c>
      <c r="N9720" s="1" t="s">
        <v>16</v>
      </c>
      <c r="O9720" s="1">
        <v>63.2</v>
      </c>
      <c r="P9720" s="1">
        <v>1.0</v>
      </c>
    </row>
    <row r="9721">
      <c r="A9721" s="1" t="s">
        <v>29</v>
      </c>
      <c r="B9721" s="1" t="s">
        <v>12183</v>
      </c>
      <c r="C9721" s="2" t="s">
        <v>12111</v>
      </c>
      <c r="D9721" s="1" t="s">
        <v>19</v>
      </c>
      <c r="E9721" s="3" t="str">
        <f>HYPERLINK("https://fyndiq.se/produkt/9f3f4d2de3c94916/", "2 Pack Samsung Galaxy S9 - Härdat glas-9H Super kvalitet 3D")</f>
        <v>2 Pack Samsung Galaxy S9 - Härdat glas-9H Super kvalitet 3D</v>
      </c>
      <c r="F9721" s="1" t="s">
        <v>1500</v>
      </c>
      <c r="G9721" s="1" t="s">
        <v>1501</v>
      </c>
      <c r="H9721" s="1" t="s">
        <v>1502</v>
      </c>
      <c r="I9721" s="1" t="s">
        <v>16</v>
      </c>
      <c r="J9721" s="1" t="s">
        <v>23</v>
      </c>
      <c r="K9721" s="1" t="s">
        <v>16</v>
      </c>
      <c r="L9721" s="1" t="s">
        <v>16</v>
      </c>
      <c r="M9721" s="1" t="s">
        <v>16</v>
      </c>
      <c r="N9721" s="1" t="s">
        <v>16</v>
      </c>
      <c r="O9721" s="1">
        <v>63.2</v>
      </c>
      <c r="P9721" s="1">
        <v>1.0</v>
      </c>
    </row>
    <row r="9722">
      <c r="A9722" s="1" t="s">
        <v>29</v>
      </c>
      <c r="B9722" s="1" t="s">
        <v>12184</v>
      </c>
      <c r="C9722" s="2" t="s">
        <v>12111</v>
      </c>
      <c r="D9722" s="1" t="s">
        <v>19</v>
      </c>
      <c r="E9722" s="3" t="str">
        <f>HYPERLINK("https://fyndiq.se/produkt/0a890dd972c4463d/", "2-Pack Samsung Galaxy A52s 5G - Härdat glas 9H - Super kvalitet")</f>
        <v>2-Pack Samsung Galaxy A52s 5G - Härdat glas 9H - Super kvalitet</v>
      </c>
      <c r="F9722" s="1" t="s">
        <v>442</v>
      </c>
      <c r="G9722" s="1" t="s">
        <v>443</v>
      </c>
      <c r="H9722" s="1" t="s">
        <v>444</v>
      </c>
      <c r="I9722" s="1" t="s">
        <v>1230</v>
      </c>
      <c r="J9722" s="1" t="s">
        <v>9</v>
      </c>
      <c r="K9722" s="2" t="s">
        <v>10189</v>
      </c>
      <c r="L9722" s="1" t="s">
        <v>2602</v>
      </c>
      <c r="M9722" s="1" t="s">
        <v>16</v>
      </c>
      <c r="N9722" s="1" t="s">
        <v>16</v>
      </c>
      <c r="O9722" s="1">
        <v>63.2</v>
      </c>
      <c r="P9722" s="1">
        <v>1.0</v>
      </c>
    </row>
    <row r="9723">
      <c r="A9723" s="1" t="s">
        <v>29</v>
      </c>
      <c r="B9723" s="1" t="s">
        <v>12185</v>
      </c>
      <c r="C9723" s="2" t="s">
        <v>12111</v>
      </c>
      <c r="D9723" s="1" t="s">
        <v>19</v>
      </c>
      <c r="E9723" s="3" t="str">
        <f>HYPERLINK("https://fyndiq.se/produkt/860c7ae305b54883/", "2 Pack Samsung S21 Ultra 5G - Härdat glas 9H - Super kvalitet 3D")</f>
        <v>2 Pack Samsung S21 Ultra 5G - Härdat glas 9H - Super kvalitet 3D</v>
      </c>
      <c r="F9723" s="1" t="s">
        <v>649</v>
      </c>
      <c r="G9723" s="1" t="s">
        <v>650</v>
      </c>
      <c r="H9723" s="1" t="s">
        <v>651</v>
      </c>
      <c r="I9723" s="1" t="s">
        <v>16</v>
      </c>
      <c r="J9723" s="1" t="s">
        <v>23</v>
      </c>
      <c r="K9723" s="1" t="s">
        <v>16</v>
      </c>
      <c r="L9723" s="1" t="s">
        <v>16</v>
      </c>
      <c r="M9723" s="1" t="s">
        <v>16</v>
      </c>
      <c r="N9723" s="1" t="s">
        <v>16</v>
      </c>
      <c r="O9723" s="1">
        <v>63.2</v>
      </c>
      <c r="P9723" s="1">
        <v>3.0</v>
      </c>
    </row>
    <row r="9724">
      <c r="A9724" s="1" t="s">
        <v>29</v>
      </c>
      <c r="B9724" s="1" t="s">
        <v>12186</v>
      </c>
      <c r="C9724" s="2" t="s">
        <v>12111</v>
      </c>
      <c r="D9724" s="1" t="s">
        <v>19</v>
      </c>
      <c r="E9724" s="3" t="str">
        <f>HYPERLINK("https://fyndiq.se/produkt/416415a768684efb/", "2-Pack Samsung Galaxy S21 5G - 9H Härdat Glas - HD")</f>
        <v>2-Pack Samsung Galaxy S21 5G - 9H Härdat Glas - HD</v>
      </c>
      <c r="F9724" s="1" t="s">
        <v>39</v>
      </c>
      <c r="G9724" s="1" t="s">
        <v>40</v>
      </c>
      <c r="H9724" s="1" t="s">
        <v>41</v>
      </c>
      <c r="I9724" s="1" t="s">
        <v>16</v>
      </c>
      <c r="J9724" s="1" t="s">
        <v>23</v>
      </c>
      <c r="K9724" s="1" t="s">
        <v>16</v>
      </c>
      <c r="L9724" s="1" t="s">
        <v>16</v>
      </c>
      <c r="M9724" s="1" t="s">
        <v>16</v>
      </c>
      <c r="N9724" s="1" t="s">
        <v>16</v>
      </c>
      <c r="O9724" s="1">
        <v>63.2</v>
      </c>
      <c r="P9724" s="1">
        <v>1.0</v>
      </c>
    </row>
    <row r="9725">
      <c r="A9725" s="1" t="s">
        <v>29</v>
      </c>
      <c r="B9725" s="1" t="s">
        <v>12187</v>
      </c>
      <c r="C9725" s="2" t="s">
        <v>12111</v>
      </c>
      <c r="D9725" s="1" t="s">
        <v>19</v>
      </c>
      <c r="E9725" s="3" t="str">
        <f>HYPERLINK("https://fyndiq.se/produkt/c398466bf0524e85/", "2-Pack Samsung S23 - 9H Härdat Glass - 3D Super Kvalitet Skärmskydd")</f>
        <v>2-Pack Samsung S23 - 9H Härdat Glass - 3D Super Kvalitet Skärmskydd</v>
      </c>
      <c r="F9725" s="1" t="s">
        <v>1365</v>
      </c>
      <c r="G9725" s="1" t="s">
        <v>1366</v>
      </c>
      <c r="H9725" s="1" t="s">
        <v>1367</v>
      </c>
      <c r="I9725" s="1" t="s">
        <v>16</v>
      </c>
      <c r="J9725" s="1" t="s">
        <v>23</v>
      </c>
      <c r="K9725" s="1" t="s">
        <v>16</v>
      </c>
      <c r="L9725" s="1" t="s">
        <v>16</v>
      </c>
      <c r="M9725" s="1" t="s">
        <v>16</v>
      </c>
      <c r="N9725" s="1" t="s">
        <v>16</v>
      </c>
      <c r="O9725" s="1">
        <v>63.2</v>
      </c>
      <c r="P9725" s="1">
        <v>1.0</v>
      </c>
    </row>
    <row r="9726">
      <c r="A9726" s="1" t="s">
        <v>29</v>
      </c>
      <c r="B9726" s="1" t="s">
        <v>12188</v>
      </c>
      <c r="C9726" s="2" t="s">
        <v>12111</v>
      </c>
      <c r="D9726" s="1" t="s">
        <v>19</v>
      </c>
      <c r="E9726" s="3" t="str">
        <f>HYPERLINK("https://fyndiq.se/produkt/7c990866bb87402c/", "2-Pack Xiaomi 11 Lite 5G NE - Härdat Glas 9H - Super kvalitet 3D")</f>
        <v>2-Pack Xiaomi 11 Lite 5G NE - Härdat Glas 9H - Super kvalitet 3D</v>
      </c>
      <c r="F9726" s="1" t="s">
        <v>544</v>
      </c>
      <c r="G9726" s="1" t="s">
        <v>545</v>
      </c>
      <c r="H9726" s="1" t="s">
        <v>546</v>
      </c>
      <c r="I9726" s="1" t="s">
        <v>16</v>
      </c>
      <c r="J9726" s="1" t="s">
        <v>23</v>
      </c>
      <c r="K9726" s="1" t="s">
        <v>16</v>
      </c>
      <c r="L9726" s="1" t="s">
        <v>16</v>
      </c>
      <c r="M9726" s="1" t="s">
        <v>16</v>
      </c>
      <c r="N9726" s="1" t="s">
        <v>16</v>
      </c>
      <c r="O9726" s="1">
        <v>63.2</v>
      </c>
      <c r="P9726" s="1">
        <v>1.0</v>
      </c>
    </row>
    <row r="9727">
      <c r="A9727" s="1" t="s">
        <v>29</v>
      </c>
      <c r="B9727" s="1" t="s">
        <v>12189</v>
      </c>
      <c r="C9727" s="2" t="s">
        <v>12111</v>
      </c>
      <c r="D9727" s="1" t="s">
        <v>19</v>
      </c>
      <c r="E9727" s="3" t="str">
        <f>HYPERLINK("https://fyndiq.se/produkt/a71be2569b7c4166/", "2-Pack Xiaomi 11 Pro - Härdat Glas 9H - Super Kvalitet 3D")</f>
        <v>2-Pack Xiaomi 11 Pro - Härdat Glas 9H - Super Kvalitet 3D</v>
      </c>
      <c r="F9727" s="1" t="s">
        <v>1849</v>
      </c>
      <c r="G9727" s="1" t="s">
        <v>1850</v>
      </c>
      <c r="H9727" s="1" t="s">
        <v>1851</v>
      </c>
      <c r="I9727" s="1" t="s">
        <v>16</v>
      </c>
      <c r="J9727" s="1" t="s">
        <v>23</v>
      </c>
      <c r="K9727" s="1" t="s">
        <v>16</v>
      </c>
      <c r="L9727" s="1" t="s">
        <v>16</v>
      </c>
      <c r="M9727" s="1" t="s">
        <v>16</v>
      </c>
      <c r="N9727" s="1" t="s">
        <v>16</v>
      </c>
      <c r="O9727" s="1">
        <v>63.2</v>
      </c>
      <c r="P9727" s="1">
        <v>1.0</v>
      </c>
    </row>
    <row r="9728">
      <c r="A9728" s="1" t="s">
        <v>29</v>
      </c>
      <c r="B9728" s="1" t="s">
        <v>12190</v>
      </c>
      <c r="C9728" s="2" t="s">
        <v>12111</v>
      </c>
      <c r="D9728" s="1" t="s">
        <v>19</v>
      </c>
      <c r="E9728" s="3" t="str">
        <f>HYPERLINK("https://fyndiq.se/produkt/c398466bf0524e85/", "2-Pack Samsung S23 - 9H Härdat Glass - 3D Super Kvalitet Skärmskydd")</f>
        <v>2-Pack Samsung S23 - 9H Härdat Glass - 3D Super Kvalitet Skärmskydd</v>
      </c>
      <c r="F9728" s="1" t="s">
        <v>1365</v>
      </c>
      <c r="G9728" s="1" t="s">
        <v>1366</v>
      </c>
      <c r="H9728" s="1" t="s">
        <v>1367</v>
      </c>
      <c r="I9728" s="1" t="s">
        <v>16</v>
      </c>
      <c r="J9728" s="1" t="s">
        <v>23</v>
      </c>
      <c r="K9728" s="1" t="s">
        <v>16</v>
      </c>
      <c r="L9728" s="1" t="s">
        <v>16</v>
      </c>
      <c r="M9728" s="1" t="s">
        <v>16</v>
      </c>
      <c r="N9728" s="1" t="s">
        <v>16</v>
      </c>
      <c r="O9728" s="1">
        <v>63.2</v>
      </c>
      <c r="P9728" s="1">
        <v>1.0</v>
      </c>
    </row>
    <row r="9729">
      <c r="A9729" s="1" t="s">
        <v>29</v>
      </c>
      <c r="B9729" s="1" t="s">
        <v>12191</v>
      </c>
      <c r="C9729" s="2" t="s">
        <v>12111</v>
      </c>
      <c r="D9729" s="1" t="s">
        <v>19</v>
      </c>
      <c r="E9729" s="3" t="str">
        <f>HYPERLINK("https://fyndiq.se/produkt/e4b87757208946c3/", "2-Pack Samsung S10E Skärmskydd - Härdat Glas 9H - Super kvalitet 3D")</f>
        <v>2-Pack Samsung S10E Skärmskydd - Härdat Glas 9H - Super kvalitet 3D</v>
      </c>
      <c r="F9729" s="1" t="s">
        <v>95</v>
      </c>
      <c r="G9729" s="1" t="s">
        <v>96</v>
      </c>
      <c r="H9729" s="1" t="s">
        <v>97</v>
      </c>
      <c r="I9729" s="1" t="s">
        <v>16</v>
      </c>
      <c r="J9729" s="1" t="s">
        <v>23</v>
      </c>
      <c r="K9729" s="1" t="s">
        <v>16</v>
      </c>
      <c r="L9729" s="1" t="s">
        <v>16</v>
      </c>
      <c r="M9729" s="1" t="s">
        <v>16</v>
      </c>
      <c r="N9729" s="1" t="s">
        <v>16</v>
      </c>
      <c r="O9729" s="1">
        <v>63.2</v>
      </c>
      <c r="P9729" s="1">
        <v>1.0</v>
      </c>
    </row>
    <row r="9730">
      <c r="A9730" s="1" t="s">
        <v>29</v>
      </c>
      <c r="B9730" s="1" t="s">
        <v>12192</v>
      </c>
      <c r="C9730" s="2" t="s">
        <v>12111</v>
      </c>
      <c r="D9730" s="1" t="s">
        <v>19</v>
      </c>
      <c r="E9730" s="3" t="str">
        <f>HYPERLINK("https://fyndiq.se/produkt/f2c164e932234570/", "2-Pack HUAWEI P30 PRO Skärmskydd - Härdat Glas 9H - Super kvalitet 3D")</f>
        <v>2-Pack HUAWEI P30 PRO Skärmskydd - Härdat Glas 9H - Super kvalitet 3D</v>
      </c>
      <c r="F9730" s="1" t="s">
        <v>267</v>
      </c>
      <c r="G9730" s="1" t="s">
        <v>268</v>
      </c>
      <c r="H9730" s="1" t="s">
        <v>269</v>
      </c>
      <c r="I9730" s="1" t="s">
        <v>16</v>
      </c>
      <c r="J9730" s="1" t="s">
        <v>23</v>
      </c>
      <c r="K9730" s="1" t="s">
        <v>16</v>
      </c>
      <c r="L9730" s="1" t="s">
        <v>16</v>
      </c>
      <c r="M9730" s="1" t="s">
        <v>16</v>
      </c>
      <c r="N9730" s="1" t="s">
        <v>16</v>
      </c>
      <c r="O9730" s="1">
        <v>63.2</v>
      </c>
      <c r="P9730" s="1">
        <v>1.0</v>
      </c>
    </row>
    <row r="9731">
      <c r="A9731" s="1" t="s">
        <v>29</v>
      </c>
      <c r="B9731" s="1" t="s">
        <v>12193</v>
      </c>
      <c r="C9731" s="2" t="s">
        <v>12111</v>
      </c>
      <c r="D9731" s="1" t="s">
        <v>19</v>
      </c>
      <c r="E9731" s="3" t="str">
        <f>HYPERLINK("https://fyndiq.se/produkt/c26c9ffef37a436a/", "2-Pack Samsung A35 5G Skärmskydd i Härdat Glas")</f>
        <v>2-Pack Samsung A35 5G Skärmskydd i Härdat Glas</v>
      </c>
      <c r="F9731" s="1" t="s">
        <v>432</v>
      </c>
      <c r="G9731" s="1" t="s">
        <v>433</v>
      </c>
      <c r="H9731" s="1" t="s">
        <v>434</v>
      </c>
      <c r="I9731" s="1" t="s">
        <v>16</v>
      </c>
      <c r="J9731" s="1" t="s">
        <v>23</v>
      </c>
      <c r="K9731" s="1" t="s">
        <v>16</v>
      </c>
      <c r="L9731" s="1" t="s">
        <v>16</v>
      </c>
      <c r="M9731" s="1" t="s">
        <v>16</v>
      </c>
      <c r="N9731" s="1" t="s">
        <v>16</v>
      </c>
      <c r="O9731" s="1">
        <v>63.2</v>
      </c>
      <c r="P9731" s="1">
        <v>1.0</v>
      </c>
    </row>
    <row r="9732">
      <c r="A9732" s="1" t="s">
        <v>29</v>
      </c>
      <c r="B9732" s="1" t="s">
        <v>12194</v>
      </c>
      <c r="C9732" s="2" t="s">
        <v>12111</v>
      </c>
      <c r="D9732" s="1" t="s">
        <v>19</v>
      </c>
      <c r="E9732" s="3" t="str">
        <f>HYPERLINK("https://fyndiq.se/produkt/b2919ed807e949b0/", "2-Pack SAMSUNG S24 PLUS Skärmskydd - Härdat Glas 9H - Super kvalitet 3D")</f>
        <v>2-Pack SAMSUNG S24 PLUS Skärmskydd - Härdat Glas 9H - Super kvalitet 3D</v>
      </c>
      <c r="F9732" s="1" t="s">
        <v>1127</v>
      </c>
      <c r="G9732" s="1" t="s">
        <v>1128</v>
      </c>
      <c r="H9732" s="1" t="s">
        <v>1129</v>
      </c>
      <c r="I9732" s="1" t="s">
        <v>16</v>
      </c>
      <c r="J9732" s="1" t="s">
        <v>23</v>
      </c>
      <c r="K9732" s="1" t="s">
        <v>16</v>
      </c>
      <c r="L9732" s="1" t="s">
        <v>16</v>
      </c>
      <c r="M9732" s="1" t="s">
        <v>16</v>
      </c>
      <c r="N9732" s="1" t="s">
        <v>16</v>
      </c>
      <c r="O9732" s="1">
        <v>63.2</v>
      </c>
      <c r="P9732" s="1">
        <v>1.0</v>
      </c>
    </row>
    <row r="9733">
      <c r="A9733" s="1" t="s">
        <v>29</v>
      </c>
      <c r="B9733" s="1" t="s">
        <v>12195</v>
      </c>
      <c r="C9733" s="2" t="s">
        <v>12111</v>
      </c>
      <c r="D9733" s="1" t="s">
        <v>19</v>
      </c>
      <c r="E9733" s="3" t="str">
        <f>HYPERLINK("https://fyndiq.se/produkt/56c72c0ba5f749b5/", "2-Pack SAMSUNG S24 Skärmskydd - Härdat Glas 9H - Super kvalitet 3D")</f>
        <v>2-Pack SAMSUNG S24 Skärmskydd - Härdat Glas 9H - Super kvalitet 3D</v>
      </c>
      <c r="F9733" s="1" t="s">
        <v>263</v>
      </c>
      <c r="G9733" s="1" t="s">
        <v>264</v>
      </c>
      <c r="H9733" s="1" t="s">
        <v>265</v>
      </c>
      <c r="I9733" s="1" t="s">
        <v>16</v>
      </c>
      <c r="J9733" s="1" t="s">
        <v>23</v>
      </c>
      <c r="K9733" s="1" t="s">
        <v>16</v>
      </c>
      <c r="L9733" s="1" t="s">
        <v>16</v>
      </c>
      <c r="M9733" s="1" t="s">
        <v>16</v>
      </c>
      <c r="N9733" s="1" t="s">
        <v>16</v>
      </c>
      <c r="O9733" s="1">
        <v>63.2</v>
      </c>
      <c r="P9733" s="1">
        <v>1.0</v>
      </c>
    </row>
    <row r="9734">
      <c r="A9734" s="1" t="s">
        <v>29</v>
      </c>
      <c r="B9734" s="1" t="s">
        <v>12196</v>
      </c>
      <c r="C9734" s="2" t="s">
        <v>12111</v>
      </c>
      <c r="D9734" s="1" t="s">
        <v>19</v>
      </c>
      <c r="E9734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9734" s="1" t="s">
        <v>2411</v>
      </c>
      <c r="G9734" s="1" t="s">
        <v>2412</v>
      </c>
      <c r="H9734" s="1" t="s">
        <v>2413</v>
      </c>
      <c r="I9734" s="1" t="s">
        <v>16</v>
      </c>
      <c r="J9734" s="1" t="s">
        <v>23</v>
      </c>
      <c r="K9734" s="1" t="s">
        <v>16</v>
      </c>
      <c r="L9734" s="1" t="s">
        <v>16</v>
      </c>
      <c r="M9734" s="1" t="s">
        <v>16</v>
      </c>
      <c r="N9734" s="1" t="s">
        <v>16</v>
      </c>
      <c r="O9734" s="1">
        <v>63.2</v>
      </c>
      <c r="P9734" s="1">
        <v>1.0</v>
      </c>
    </row>
    <row r="9735">
      <c r="A9735" s="1" t="s">
        <v>29</v>
      </c>
      <c r="B9735" s="1" t="s">
        <v>12197</v>
      </c>
      <c r="C9735" s="2" t="s">
        <v>12111</v>
      </c>
      <c r="D9735" s="1" t="s">
        <v>19</v>
      </c>
      <c r="E9735" s="3" t="str">
        <f>HYPERLINK("https://fyndiq.se/produkt/dfe28e565d2e4c8d/", "2 Pack Samsung S21 FE - 9H Härdat Glass - Super Kvalitet 3D")</f>
        <v>2 Pack Samsung S21 FE - 9H Härdat Glass - Super Kvalitet 3D</v>
      </c>
      <c r="F9735" s="1" t="s">
        <v>276</v>
      </c>
      <c r="G9735" s="1" t="s">
        <v>277</v>
      </c>
      <c r="H9735" s="1" t="s">
        <v>278</v>
      </c>
      <c r="I9735" s="1" t="s">
        <v>16</v>
      </c>
      <c r="J9735" s="1" t="s">
        <v>23</v>
      </c>
      <c r="K9735" s="1" t="s">
        <v>16</v>
      </c>
      <c r="L9735" s="1" t="s">
        <v>16</v>
      </c>
      <c r="M9735" s="1" t="s">
        <v>16</v>
      </c>
      <c r="N9735" s="1" t="s">
        <v>16</v>
      </c>
      <c r="O9735" s="1">
        <v>63.2</v>
      </c>
      <c r="P9735" s="1">
        <v>1.0</v>
      </c>
    </row>
    <row r="9736">
      <c r="A9736" s="1" t="s">
        <v>29</v>
      </c>
      <c r="B9736" s="1" t="s">
        <v>12198</v>
      </c>
      <c r="C9736" s="2" t="s">
        <v>12111</v>
      </c>
      <c r="D9736" s="1" t="s">
        <v>19</v>
      </c>
      <c r="E9736" s="3" t="str">
        <f>HYPERLINK("https://fyndiq.se/produkt/2055bb39e06f42d5/", "2-Pack Samsung S22 Ultra Skärmskydd - 9H Härdat Glass - 3D Super Kvalitet")</f>
        <v>2-Pack Samsung S22 Ultra Skärmskydd - 9H Härdat Glass - 3D Super Kvalitet</v>
      </c>
      <c r="F9736" s="1" t="s">
        <v>5662</v>
      </c>
      <c r="G9736" s="1" t="s">
        <v>5663</v>
      </c>
      <c r="H9736" s="1" t="s">
        <v>5664</v>
      </c>
      <c r="I9736" s="1" t="s">
        <v>16</v>
      </c>
      <c r="J9736" s="1" t="s">
        <v>23</v>
      </c>
      <c r="K9736" s="1" t="s">
        <v>16</v>
      </c>
      <c r="L9736" s="1" t="s">
        <v>16</v>
      </c>
      <c r="M9736" s="1" t="s">
        <v>16</v>
      </c>
      <c r="N9736" s="1" t="s">
        <v>16</v>
      </c>
      <c r="O9736" s="1">
        <v>63.2</v>
      </c>
      <c r="P9736" s="1">
        <v>1.0</v>
      </c>
    </row>
    <row r="9737">
      <c r="A9737" s="1" t="s">
        <v>29</v>
      </c>
      <c r="B9737" s="1" t="s">
        <v>12199</v>
      </c>
      <c r="C9737" s="2" t="s">
        <v>12111</v>
      </c>
      <c r="D9737" s="1" t="s">
        <v>19</v>
      </c>
      <c r="E973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9737" s="1" t="s">
        <v>4617</v>
      </c>
      <c r="G9737" s="1" t="s">
        <v>4618</v>
      </c>
      <c r="H9737" s="1" t="s">
        <v>4619</v>
      </c>
      <c r="I9737" s="1" t="s">
        <v>16</v>
      </c>
      <c r="J9737" s="1" t="s">
        <v>23</v>
      </c>
      <c r="K9737" s="1" t="s">
        <v>16</v>
      </c>
      <c r="L9737" s="1" t="s">
        <v>16</v>
      </c>
      <c r="M9737" s="1" t="s">
        <v>16</v>
      </c>
      <c r="N9737" s="1" t="s">
        <v>16</v>
      </c>
      <c r="O9737" s="1">
        <v>63.2</v>
      </c>
      <c r="P9737" s="1">
        <v>1.0</v>
      </c>
    </row>
    <row r="9738">
      <c r="A9738" s="1" t="s">
        <v>29</v>
      </c>
      <c r="B9738" s="1" t="s">
        <v>12200</v>
      </c>
      <c r="C9738" s="2" t="s">
        <v>12111</v>
      </c>
      <c r="D9738" s="1" t="s">
        <v>19</v>
      </c>
      <c r="E9738" s="3" t="str">
        <f>HYPERLINK("https://fyndiq.se/produkt/acbd2f15758f4e1c/", "2-Pack Samsung A55 5G Skärmskydd i Härdat Glas")</f>
        <v>2-Pack Samsung A55 5G Skärmskydd i Härdat Glas</v>
      </c>
      <c r="F9738" s="1" t="s">
        <v>982</v>
      </c>
      <c r="G9738" s="1" t="s">
        <v>983</v>
      </c>
      <c r="H9738" s="1" t="s">
        <v>984</v>
      </c>
      <c r="I9738" s="1" t="s">
        <v>16</v>
      </c>
      <c r="J9738" s="1" t="s">
        <v>23</v>
      </c>
      <c r="K9738" s="1" t="s">
        <v>16</v>
      </c>
      <c r="L9738" s="1" t="s">
        <v>16</v>
      </c>
      <c r="M9738" s="1" t="s">
        <v>16</v>
      </c>
      <c r="N9738" s="1" t="s">
        <v>16</v>
      </c>
      <c r="O9738" s="1">
        <v>63.2</v>
      </c>
      <c r="P9738" s="1">
        <v>1.0</v>
      </c>
    </row>
    <row r="9739">
      <c r="A9739" s="1" t="s">
        <v>29</v>
      </c>
      <c r="B9739" s="1" t="s">
        <v>12201</v>
      </c>
      <c r="C9739" s="2" t="s">
        <v>12111</v>
      </c>
      <c r="D9739" s="1" t="s">
        <v>19</v>
      </c>
      <c r="E9739" s="3" t="str">
        <f>HYPERLINK("https://fyndiq.se/produkt/08a39fd2ea944add/", "2-Pack Apple Watch 45mm – Härdat glas 9H – Super kvalitet 3D")</f>
        <v>2-Pack Apple Watch 45mm – Härdat glas 9H – Super kvalitet 3D</v>
      </c>
      <c r="F9739" s="1" t="s">
        <v>921</v>
      </c>
      <c r="G9739" s="1" t="s">
        <v>922</v>
      </c>
      <c r="H9739" s="1" t="s">
        <v>923</v>
      </c>
      <c r="I9739" s="1" t="s">
        <v>16</v>
      </c>
      <c r="J9739" s="1" t="s">
        <v>23</v>
      </c>
      <c r="K9739" s="1" t="s">
        <v>16</v>
      </c>
      <c r="L9739" s="1" t="s">
        <v>16</v>
      </c>
      <c r="M9739" s="1" t="s">
        <v>16</v>
      </c>
      <c r="N9739" s="1" t="s">
        <v>16</v>
      </c>
      <c r="O9739" s="1">
        <v>55.2</v>
      </c>
      <c r="P9739" s="1">
        <v>1.0</v>
      </c>
    </row>
    <row r="9740">
      <c r="A9740" s="1" t="s">
        <v>29</v>
      </c>
      <c r="B9740" s="1" t="s">
        <v>12202</v>
      </c>
      <c r="C9740" s="2" t="s">
        <v>12111</v>
      </c>
      <c r="D9740" s="1" t="s">
        <v>19</v>
      </c>
      <c r="E9740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9740" s="1" t="s">
        <v>79</v>
      </c>
      <c r="G9740" s="1" t="s">
        <v>80</v>
      </c>
      <c r="H9740" s="1" t="s">
        <v>81</v>
      </c>
      <c r="I9740" s="1" t="s">
        <v>16</v>
      </c>
      <c r="J9740" s="1" t="s">
        <v>23</v>
      </c>
      <c r="K9740" s="1" t="s">
        <v>16</v>
      </c>
      <c r="L9740" s="1" t="s">
        <v>16</v>
      </c>
      <c r="M9740" s="1" t="s">
        <v>16</v>
      </c>
      <c r="N9740" s="1" t="s">
        <v>16</v>
      </c>
      <c r="O9740" s="1">
        <v>63.2</v>
      </c>
      <c r="P9740" s="1">
        <v>1.0</v>
      </c>
    </row>
    <row r="9741">
      <c r="A9741" s="1" t="s">
        <v>29</v>
      </c>
      <c r="B9741" s="1" t="s">
        <v>12203</v>
      </c>
      <c r="C9741" s="2" t="s">
        <v>12111</v>
      </c>
      <c r="D9741" s="1" t="s">
        <v>19</v>
      </c>
      <c r="E9741" s="3" t="str">
        <f>HYPERLINK("https://fyndiq.se/produkt/bc46ebfdab704667/", "2-Pack Samsung S22 Skärmskydd  - 9H Härdat Glass - 3D Super Kvalitet")</f>
        <v>2-Pack Samsung S22 Skärmskydd  - 9H Härdat Glass - 3D Super Kvalitet</v>
      </c>
      <c r="F9741" s="1" t="s">
        <v>1454</v>
      </c>
      <c r="G9741" s="1" t="s">
        <v>1455</v>
      </c>
      <c r="H9741" s="1" t="s">
        <v>1456</v>
      </c>
      <c r="I9741" s="1" t="s">
        <v>16</v>
      </c>
      <c r="J9741" s="1" t="s">
        <v>23</v>
      </c>
      <c r="K9741" s="1" t="s">
        <v>16</v>
      </c>
      <c r="L9741" s="1" t="s">
        <v>16</v>
      </c>
      <c r="M9741" s="1" t="s">
        <v>16</v>
      </c>
      <c r="N9741" s="1" t="s">
        <v>16</v>
      </c>
      <c r="O9741" s="1">
        <v>63.2</v>
      </c>
      <c r="P9741" s="1">
        <v>1.0</v>
      </c>
    </row>
    <row r="9742">
      <c r="A9742" s="1" t="s">
        <v>29</v>
      </c>
      <c r="B9742" s="1" t="s">
        <v>12204</v>
      </c>
      <c r="C9742" s="2" t="s">
        <v>12111</v>
      </c>
      <c r="D9742" s="1" t="s">
        <v>19</v>
      </c>
      <c r="E9742" s="3" t="str">
        <f>HYPERLINK("https://fyndiq.se/produkt/860b7dade19d4d2f/", "2-Pack XIAOMI REDMI A3 Skärmskydd - Härdat Glas 9H - Super kvalitet 3D")</f>
        <v>2-Pack XIAOMI REDMI A3 Skärmskydd - Härdat Glas 9H - Super kvalitet 3D</v>
      </c>
      <c r="F9742" s="1" t="s">
        <v>200</v>
      </c>
      <c r="G9742" s="1" t="s">
        <v>201</v>
      </c>
      <c r="H9742" s="1" t="s">
        <v>202</v>
      </c>
      <c r="I9742" s="1" t="s">
        <v>16</v>
      </c>
      <c r="J9742" s="1" t="s">
        <v>23</v>
      </c>
      <c r="K9742" s="1" t="s">
        <v>16</v>
      </c>
      <c r="L9742" s="1" t="s">
        <v>16</v>
      </c>
      <c r="M9742" s="1" t="s">
        <v>16</v>
      </c>
      <c r="N9742" s="1" t="s">
        <v>16</v>
      </c>
      <c r="O9742" s="1">
        <v>63.2</v>
      </c>
      <c r="P9742" s="1">
        <v>1.0</v>
      </c>
    </row>
    <row r="9743">
      <c r="A9743" s="1" t="s">
        <v>29</v>
      </c>
      <c r="B9743" s="1" t="s">
        <v>12205</v>
      </c>
      <c r="C9743" s="2" t="s">
        <v>12111</v>
      </c>
      <c r="D9743" s="1" t="s">
        <v>19</v>
      </c>
      <c r="E9743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9743" s="1" t="s">
        <v>4617</v>
      </c>
      <c r="G9743" s="1" t="s">
        <v>4618</v>
      </c>
      <c r="H9743" s="1" t="s">
        <v>4619</v>
      </c>
      <c r="I9743" s="1" t="s">
        <v>16</v>
      </c>
      <c r="J9743" s="1" t="s">
        <v>23</v>
      </c>
      <c r="K9743" s="1" t="s">
        <v>16</v>
      </c>
      <c r="L9743" s="1" t="s">
        <v>16</v>
      </c>
      <c r="M9743" s="1" t="s">
        <v>16</v>
      </c>
      <c r="N9743" s="1" t="s">
        <v>16</v>
      </c>
      <c r="O9743" s="1">
        <v>63.2</v>
      </c>
      <c r="P9743" s="1">
        <v>1.0</v>
      </c>
    </row>
    <row r="9744">
      <c r="A9744" s="1" t="s">
        <v>29</v>
      </c>
      <c r="B9744" s="1" t="s">
        <v>12206</v>
      </c>
      <c r="C9744" s="2" t="s">
        <v>12111</v>
      </c>
      <c r="D9744" s="1" t="s">
        <v>19</v>
      </c>
      <c r="E974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744" s="1" t="s">
        <v>709</v>
      </c>
      <c r="G9744" s="1" t="s">
        <v>710</v>
      </c>
      <c r="H9744" s="1" t="s">
        <v>711</v>
      </c>
      <c r="I9744" s="1" t="s">
        <v>16</v>
      </c>
      <c r="J9744" s="1" t="s">
        <v>23</v>
      </c>
      <c r="K9744" s="1" t="s">
        <v>16</v>
      </c>
      <c r="L9744" s="1" t="s">
        <v>16</v>
      </c>
      <c r="M9744" s="1" t="s">
        <v>16</v>
      </c>
      <c r="N9744" s="1" t="s">
        <v>16</v>
      </c>
      <c r="O9744" s="1">
        <v>63.2</v>
      </c>
      <c r="P9744" s="1">
        <v>1.0</v>
      </c>
    </row>
    <row r="9745">
      <c r="A9745" s="1" t="s">
        <v>29</v>
      </c>
      <c r="B9745" s="1" t="s">
        <v>12207</v>
      </c>
      <c r="C9745" s="2" t="s">
        <v>12111</v>
      </c>
      <c r="D9745" s="1" t="s">
        <v>19</v>
      </c>
      <c r="E9745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9745" s="1" t="s">
        <v>1481</v>
      </c>
      <c r="G9745" s="1" t="s">
        <v>1482</v>
      </c>
      <c r="H9745" s="1" t="s">
        <v>1483</v>
      </c>
      <c r="I9745" s="1" t="s">
        <v>16</v>
      </c>
      <c r="J9745" s="1" t="s">
        <v>23</v>
      </c>
      <c r="K9745" s="1" t="s">
        <v>16</v>
      </c>
      <c r="L9745" s="1" t="s">
        <v>16</v>
      </c>
      <c r="M9745" s="1" t="s">
        <v>16</v>
      </c>
      <c r="N9745" s="1" t="s">
        <v>16</v>
      </c>
      <c r="O9745" s="1">
        <v>63.2</v>
      </c>
      <c r="P9745" s="1">
        <v>1.0</v>
      </c>
    </row>
    <row r="9746">
      <c r="A9746" s="1" t="s">
        <v>29</v>
      </c>
      <c r="B9746" s="1" t="s">
        <v>12208</v>
      </c>
      <c r="C9746" s="2" t="s">
        <v>12111</v>
      </c>
      <c r="D9746" s="1" t="s">
        <v>19</v>
      </c>
      <c r="E9746" s="3" t="str">
        <f>HYPERLINK("https://fyndiq.se/produkt/a047b5d99d58461d/", "2-Pack Google Pixel 6A - Härdat glas 9H - Super kvalitet 3D")</f>
        <v>2-Pack Google Pixel 6A - Härdat glas 9H - Super kvalitet 3D</v>
      </c>
      <c r="F9746" s="1" t="s">
        <v>1205</v>
      </c>
      <c r="G9746" s="1" t="s">
        <v>1206</v>
      </c>
      <c r="H9746" s="1" t="s">
        <v>1207</v>
      </c>
      <c r="I9746" s="1" t="s">
        <v>16</v>
      </c>
      <c r="J9746" s="1" t="s">
        <v>23</v>
      </c>
      <c r="K9746" s="1" t="s">
        <v>16</v>
      </c>
      <c r="L9746" s="1" t="s">
        <v>16</v>
      </c>
      <c r="M9746" s="1" t="s">
        <v>16</v>
      </c>
      <c r="N9746" s="1" t="s">
        <v>16</v>
      </c>
      <c r="O9746" s="1">
        <v>63.2</v>
      </c>
      <c r="P9746" s="1">
        <v>1.0</v>
      </c>
    </row>
    <row r="9747">
      <c r="A9747" s="1" t="s">
        <v>29</v>
      </c>
      <c r="B9747" s="1" t="s">
        <v>12209</v>
      </c>
      <c r="C9747" s="2" t="s">
        <v>12111</v>
      </c>
      <c r="D9747" s="1" t="s">
        <v>19</v>
      </c>
      <c r="E9747" s="3" t="str">
        <f>HYPERLINK("https://fyndiq.se/produkt/cb8ab86bee064fd3/", "ASPOR A616 TWS trådlös Bluetooth hörlurar med Lightning kabel - Högkvalitet - Wireless charging - 5.3BT")</f>
        <v>ASPOR A616 TWS trådlös Bluetooth hörlurar med Lightning kabel - Högkvalitet - Wireless charging - 5.3BT</v>
      </c>
      <c r="F9747" s="1" t="s">
        <v>12210</v>
      </c>
      <c r="G9747" s="1" t="s">
        <v>12211</v>
      </c>
      <c r="H9747" s="1" t="s">
        <v>12212</v>
      </c>
      <c r="I9747" s="1" t="s">
        <v>16</v>
      </c>
      <c r="J9747" s="1" t="s">
        <v>23</v>
      </c>
      <c r="K9747" s="1" t="s">
        <v>16</v>
      </c>
      <c r="L9747" s="1" t="s">
        <v>16</v>
      </c>
      <c r="M9747" s="1" t="s">
        <v>16</v>
      </c>
      <c r="N9747" s="1" t="s">
        <v>16</v>
      </c>
      <c r="O9747" s="1">
        <v>183.2</v>
      </c>
      <c r="P9747" s="1">
        <v>2.0</v>
      </c>
    </row>
    <row r="9748">
      <c r="A9748" s="1" t="s">
        <v>29</v>
      </c>
      <c r="B9748" s="1" t="s">
        <v>12213</v>
      </c>
      <c r="C9748" s="2" t="s">
        <v>12214</v>
      </c>
      <c r="D9748" s="1" t="s">
        <v>19</v>
      </c>
      <c r="E9748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9748" s="1" t="s">
        <v>340</v>
      </c>
      <c r="G9748" s="1" t="s">
        <v>341</v>
      </c>
      <c r="H9748" s="1" t="s">
        <v>342</v>
      </c>
      <c r="I9748" s="1" t="s">
        <v>16</v>
      </c>
      <c r="J9748" s="1" t="s">
        <v>23</v>
      </c>
      <c r="K9748" s="1" t="s">
        <v>16</v>
      </c>
      <c r="L9748" s="1" t="s">
        <v>16</v>
      </c>
      <c r="M9748" s="1" t="s">
        <v>16</v>
      </c>
      <c r="N9748" s="1" t="s">
        <v>16</v>
      </c>
      <c r="O9748" s="1">
        <v>63.2</v>
      </c>
      <c r="P9748" s="1">
        <v>1.0</v>
      </c>
    </row>
    <row r="9749">
      <c r="A9749" s="1" t="s">
        <v>29</v>
      </c>
      <c r="B9749" s="1" t="s">
        <v>12215</v>
      </c>
      <c r="C9749" s="2" t="s">
        <v>12214</v>
      </c>
      <c r="D9749" s="1" t="s">
        <v>19</v>
      </c>
      <c r="E9749" s="3" t="str">
        <f>HYPERLINK("https://fyndiq.se/produkt/432d784756a84eff/", "2-Pack Samsung Galaxy S20FE - Härdat Glas-9H -Super kvalitet 3D")</f>
        <v>2-Pack Samsung Galaxy S20FE - Härdat Glas-9H -Super kvalitet 3D</v>
      </c>
      <c r="F9749" s="1" t="s">
        <v>1078</v>
      </c>
      <c r="G9749" s="1" t="s">
        <v>1079</v>
      </c>
      <c r="H9749" s="1" t="s">
        <v>1080</v>
      </c>
      <c r="I9749" s="1" t="s">
        <v>16</v>
      </c>
      <c r="J9749" s="1" t="s">
        <v>23</v>
      </c>
      <c r="K9749" s="1" t="s">
        <v>16</v>
      </c>
      <c r="L9749" s="1" t="s">
        <v>16</v>
      </c>
      <c r="M9749" s="1" t="s">
        <v>16</v>
      </c>
      <c r="N9749" s="1" t="s">
        <v>16</v>
      </c>
      <c r="O9749" s="1">
        <v>63.2</v>
      </c>
      <c r="P9749" s="1">
        <v>5.0</v>
      </c>
    </row>
    <row r="9750">
      <c r="A9750" s="1" t="s">
        <v>29</v>
      </c>
      <c r="B9750" s="1" t="s">
        <v>12216</v>
      </c>
      <c r="C9750" s="2" t="s">
        <v>12214</v>
      </c>
      <c r="D9750" s="1" t="s">
        <v>19</v>
      </c>
      <c r="E9750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9750" s="1" t="s">
        <v>2607</v>
      </c>
      <c r="G9750" s="1" t="s">
        <v>2608</v>
      </c>
      <c r="H9750" s="1" t="s">
        <v>2609</v>
      </c>
      <c r="I9750" s="1" t="s">
        <v>16</v>
      </c>
      <c r="J9750" s="1" t="s">
        <v>23</v>
      </c>
      <c r="K9750" s="1" t="s">
        <v>16</v>
      </c>
      <c r="L9750" s="1" t="s">
        <v>16</v>
      </c>
      <c r="M9750" s="1" t="s">
        <v>16</v>
      </c>
      <c r="N9750" s="1" t="s">
        <v>16</v>
      </c>
      <c r="O9750" s="1">
        <v>55.2</v>
      </c>
      <c r="P9750" s="1">
        <v>1.0</v>
      </c>
    </row>
    <row r="9751">
      <c r="A9751" s="1" t="s">
        <v>29</v>
      </c>
      <c r="B9751" s="1" t="s">
        <v>12217</v>
      </c>
      <c r="C9751" s="2" t="s">
        <v>12214</v>
      </c>
      <c r="D9751" s="1" t="s">
        <v>19</v>
      </c>
      <c r="E9751" s="3" t="str">
        <f>HYPERLINK("https://fyndiq.se/produkt/1c2c9c7ff2304073/", "Samsung Galaxy A13 5G  - Härdat Glas 9H - Super kvalitet 3D")</f>
        <v>Samsung Galaxy A13 5G  - Härdat Glas 9H - Super kvalitet 3D</v>
      </c>
      <c r="F9751" s="1" t="s">
        <v>12218</v>
      </c>
      <c r="G9751" s="1" t="s">
        <v>12219</v>
      </c>
      <c r="H9751" s="1" t="s">
        <v>12220</v>
      </c>
      <c r="I9751" s="1" t="s">
        <v>16</v>
      </c>
      <c r="J9751" s="1" t="s">
        <v>23</v>
      </c>
      <c r="K9751" s="1" t="s">
        <v>16</v>
      </c>
      <c r="L9751" s="1" t="s">
        <v>16</v>
      </c>
      <c r="M9751" s="1" t="s">
        <v>16</v>
      </c>
      <c r="N9751" s="1" t="s">
        <v>16</v>
      </c>
      <c r="O9751" s="1">
        <v>55.2</v>
      </c>
      <c r="P9751" s="1">
        <v>2.0</v>
      </c>
    </row>
    <row r="9752">
      <c r="A9752" s="1" t="s">
        <v>29</v>
      </c>
      <c r="B9752" s="1" t="s">
        <v>12221</v>
      </c>
      <c r="C9752" s="2" t="s">
        <v>12214</v>
      </c>
      <c r="D9752" s="1" t="s">
        <v>19</v>
      </c>
      <c r="E975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9752" s="1" t="s">
        <v>977</v>
      </c>
      <c r="G9752" s="1" t="s">
        <v>978</v>
      </c>
      <c r="H9752" s="1" t="s">
        <v>979</v>
      </c>
      <c r="I9752" s="1" t="s">
        <v>16</v>
      </c>
      <c r="J9752" s="1" t="s">
        <v>23</v>
      </c>
      <c r="K9752" s="1" t="s">
        <v>16</v>
      </c>
      <c r="L9752" s="1" t="s">
        <v>16</v>
      </c>
      <c r="M9752" s="1" t="s">
        <v>16</v>
      </c>
      <c r="N9752" s="1" t="s">
        <v>16</v>
      </c>
      <c r="O9752" s="1">
        <v>63.2</v>
      </c>
      <c r="P9752" s="1">
        <v>1.0</v>
      </c>
    </row>
    <row r="9753">
      <c r="A9753" s="1" t="s">
        <v>29</v>
      </c>
      <c r="B9753" s="1" t="s">
        <v>12222</v>
      </c>
      <c r="C9753" s="2" t="s">
        <v>12214</v>
      </c>
      <c r="D9753" s="1" t="s">
        <v>19</v>
      </c>
      <c r="E9753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9753" s="1" t="s">
        <v>4617</v>
      </c>
      <c r="G9753" s="1" t="s">
        <v>4618</v>
      </c>
      <c r="H9753" s="1" t="s">
        <v>4619</v>
      </c>
      <c r="I9753" s="1" t="s">
        <v>16</v>
      </c>
      <c r="J9753" s="1" t="s">
        <v>23</v>
      </c>
      <c r="K9753" s="1" t="s">
        <v>16</v>
      </c>
      <c r="L9753" s="1" t="s">
        <v>16</v>
      </c>
      <c r="M9753" s="1" t="s">
        <v>16</v>
      </c>
      <c r="N9753" s="1" t="s">
        <v>16</v>
      </c>
      <c r="O9753" s="1">
        <v>63.2</v>
      </c>
      <c r="P9753" s="1">
        <v>1.0</v>
      </c>
    </row>
    <row r="9754">
      <c r="A9754" s="1" t="s">
        <v>29</v>
      </c>
      <c r="B9754" s="1" t="s">
        <v>12223</v>
      </c>
      <c r="C9754" s="2" t="s">
        <v>12214</v>
      </c>
      <c r="D9754" s="1" t="s">
        <v>19</v>
      </c>
      <c r="E9754" s="3" t="str">
        <f>HYPERLINK("https://fyndiq.se/produkt/4b8f59a282c4472c/", "Samsung S23 Premium Transparent Skal: Stöttåligt med Förstärkta Hörn")</f>
        <v>Samsung S23 Premium Transparent Skal: Stöttåligt med Förstärkta Hörn</v>
      </c>
      <c r="F9754" s="1" t="s">
        <v>12224</v>
      </c>
      <c r="G9754" s="1" t="s">
        <v>12225</v>
      </c>
      <c r="H9754" s="1" t="s">
        <v>12226</v>
      </c>
      <c r="I9754" s="1" t="s">
        <v>16</v>
      </c>
      <c r="J9754" s="1" t="s">
        <v>23</v>
      </c>
      <c r="K9754" s="1" t="s">
        <v>16</v>
      </c>
      <c r="L9754" s="1" t="s">
        <v>16</v>
      </c>
      <c r="M9754" s="1" t="s">
        <v>16</v>
      </c>
      <c r="N9754" s="1" t="s">
        <v>16</v>
      </c>
      <c r="O9754" s="1">
        <v>55.2</v>
      </c>
      <c r="P9754" s="1">
        <v>1.0</v>
      </c>
    </row>
    <row r="9755">
      <c r="A9755" s="1" t="s">
        <v>29</v>
      </c>
      <c r="B9755" s="1" t="s">
        <v>12227</v>
      </c>
      <c r="C9755" s="2" t="s">
        <v>12214</v>
      </c>
      <c r="D9755" s="1" t="s">
        <v>19</v>
      </c>
      <c r="E9755" s="3" t="str">
        <f>HYPERLINK("https://fyndiq.se/produkt/b6564d07558d42f5/", "1-Pack XIAOMI REDMI 13C Skärmskydd - Härdat Glas 9H - Super kvalitet 3D")</f>
        <v>1-Pack XIAOMI REDMI 13C Skärmskydd - Härdat Glas 9H - Super kvalitet 3D</v>
      </c>
      <c r="F9755" s="1" t="s">
        <v>1654</v>
      </c>
      <c r="G9755" s="1" t="s">
        <v>1655</v>
      </c>
      <c r="H9755" s="1" t="s">
        <v>1656</v>
      </c>
      <c r="I9755" s="1" t="s">
        <v>16</v>
      </c>
      <c r="J9755" s="1" t="s">
        <v>23</v>
      </c>
      <c r="K9755" s="1" t="s">
        <v>16</v>
      </c>
      <c r="L9755" s="1" t="s">
        <v>16</v>
      </c>
      <c r="M9755" s="1" t="s">
        <v>16</v>
      </c>
      <c r="N9755" s="1" t="s">
        <v>16</v>
      </c>
      <c r="O9755" s="1">
        <v>55.2</v>
      </c>
      <c r="P9755" s="1">
        <v>1.0</v>
      </c>
    </row>
    <row r="9756">
      <c r="A9756" s="1" t="s">
        <v>29</v>
      </c>
      <c r="B9756" s="1" t="s">
        <v>12228</v>
      </c>
      <c r="C9756" s="2" t="s">
        <v>12214</v>
      </c>
      <c r="D9756" s="1" t="s">
        <v>19</v>
      </c>
      <c r="E9756" s="3" t="str">
        <f>HYPERLINK("https://fyndiq.se/produkt/52eb5b4e89164520/", "2-Pack iPhone 14 Pro Max-skärmskydd &amp; 2-Pack linsskydd - 9H Glas")</f>
        <v>2-Pack iPhone 14 Pro Max-skärmskydd &amp; 2-Pack linsskydd - 9H Glas</v>
      </c>
      <c r="F9756" s="1" t="s">
        <v>12229</v>
      </c>
      <c r="G9756" s="1" t="s">
        <v>12230</v>
      </c>
      <c r="H9756" s="1" t="s">
        <v>12231</v>
      </c>
      <c r="I9756" s="1" t="s">
        <v>16</v>
      </c>
      <c r="J9756" s="1" t="s">
        <v>23</v>
      </c>
      <c r="K9756" s="1" t="s">
        <v>16</v>
      </c>
      <c r="L9756" s="1" t="s">
        <v>16</v>
      </c>
      <c r="M9756" s="1" t="s">
        <v>16</v>
      </c>
      <c r="N9756" s="1" t="s">
        <v>16</v>
      </c>
      <c r="O9756" s="1">
        <v>55.2</v>
      </c>
      <c r="P9756" s="1">
        <v>1.0</v>
      </c>
    </row>
    <row r="9757">
      <c r="A9757" s="1" t="s">
        <v>29</v>
      </c>
      <c r="B9757" s="1" t="s">
        <v>12232</v>
      </c>
      <c r="C9757" s="2" t="s">
        <v>12214</v>
      </c>
      <c r="D9757" s="1" t="s">
        <v>19</v>
      </c>
      <c r="E9757" s="3" t="str">
        <f>HYPERLINK("https://fyndiq.se/produkt/4603671cea994359/", "Samsung S20 Plus härdat glas 3D 9H Top Kvalitet skärmskydd")</f>
        <v>Samsung S20 Plus härdat glas 3D 9H Top Kvalitet skärmskydd</v>
      </c>
      <c r="F9757" s="1" t="s">
        <v>428</v>
      </c>
      <c r="G9757" s="1" t="s">
        <v>429</v>
      </c>
      <c r="H9757" s="1" t="s">
        <v>430</v>
      </c>
      <c r="I9757" s="1" t="s">
        <v>16</v>
      </c>
      <c r="J9757" s="1" t="s">
        <v>23</v>
      </c>
      <c r="K9757" s="1" t="s">
        <v>16</v>
      </c>
      <c r="L9757" s="1" t="s">
        <v>16</v>
      </c>
      <c r="M9757" s="1" t="s">
        <v>16</v>
      </c>
      <c r="N9757" s="1" t="s">
        <v>16</v>
      </c>
      <c r="O9757" s="1">
        <v>55.2</v>
      </c>
      <c r="P9757" s="1">
        <v>2.0</v>
      </c>
    </row>
    <row r="9758">
      <c r="A9758" s="1" t="s">
        <v>29</v>
      </c>
      <c r="B9758" s="1" t="s">
        <v>12233</v>
      </c>
      <c r="C9758" s="2" t="s">
        <v>12214</v>
      </c>
      <c r="D9758" s="1" t="s">
        <v>19</v>
      </c>
      <c r="E9758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9758" s="1" t="s">
        <v>856</v>
      </c>
      <c r="G9758" s="1" t="s">
        <v>857</v>
      </c>
      <c r="H9758" s="1" t="s">
        <v>858</v>
      </c>
      <c r="I9758" s="1" t="s">
        <v>16</v>
      </c>
      <c r="J9758" s="1" t="s">
        <v>23</v>
      </c>
      <c r="K9758" s="1" t="s">
        <v>16</v>
      </c>
      <c r="L9758" s="1" t="s">
        <v>16</v>
      </c>
      <c r="M9758" s="1" t="s">
        <v>16</v>
      </c>
      <c r="N9758" s="1" t="s">
        <v>16</v>
      </c>
      <c r="O9758" s="1">
        <v>63.2</v>
      </c>
      <c r="P9758" s="1">
        <v>1.0</v>
      </c>
    </row>
    <row r="9759">
      <c r="A9759" s="1" t="s">
        <v>29</v>
      </c>
      <c r="B9759" s="1" t="s">
        <v>12234</v>
      </c>
      <c r="C9759" s="2" t="s">
        <v>12214</v>
      </c>
      <c r="D9759" s="1" t="s">
        <v>19</v>
      </c>
      <c r="E9759" s="3" t="str">
        <f>HYPERLINK("https://fyndiq.se/produkt/432d784756a84eff/", "2-Pack Samsung Galaxy S20FE - Härdat Glas-9H -Super kvalitet 3D")</f>
        <v>2-Pack Samsung Galaxy S20FE - Härdat Glas-9H -Super kvalitet 3D</v>
      </c>
      <c r="F9759" s="1" t="s">
        <v>1078</v>
      </c>
      <c r="G9759" s="1" t="s">
        <v>1079</v>
      </c>
      <c r="H9759" s="1" t="s">
        <v>1080</v>
      </c>
      <c r="I9759" s="1" t="s">
        <v>16</v>
      </c>
      <c r="J9759" s="1" t="s">
        <v>23</v>
      </c>
      <c r="K9759" s="1" t="s">
        <v>16</v>
      </c>
      <c r="L9759" s="1" t="s">
        <v>16</v>
      </c>
      <c r="M9759" s="1" t="s">
        <v>16</v>
      </c>
      <c r="N9759" s="1" t="s">
        <v>16</v>
      </c>
      <c r="O9759" s="1">
        <v>63.2</v>
      </c>
      <c r="P9759" s="1">
        <v>1.0</v>
      </c>
    </row>
    <row r="9760">
      <c r="A9760" s="1" t="s">
        <v>29</v>
      </c>
      <c r="B9760" s="1" t="s">
        <v>12235</v>
      </c>
      <c r="C9760" s="2" t="s">
        <v>12214</v>
      </c>
      <c r="D9760" s="1" t="s">
        <v>19</v>
      </c>
      <c r="E9760" s="3" t="str">
        <f>HYPERLINK("https://fyndiq.se/produkt/e6e495443b5e405d/", "2 Pack Samsung Galaxy S9 Plus - Härdat glas-9H Super kvalitet 3D")</f>
        <v>2 Pack Samsung Galaxy S9 Plus - Härdat glas-9H Super kvalitet 3D</v>
      </c>
      <c r="F9760" s="1" t="s">
        <v>868</v>
      </c>
      <c r="G9760" s="1" t="s">
        <v>869</v>
      </c>
      <c r="H9760" s="1" t="s">
        <v>870</v>
      </c>
      <c r="I9760" s="1" t="s">
        <v>16</v>
      </c>
      <c r="J9760" s="1" t="s">
        <v>23</v>
      </c>
      <c r="K9760" s="1" t="s">
        <v>16</v>
      </c>
      <c r="L9760" s="1" t="s">
        <v>16</v>
      </c>
      <c r="M9760" s="1" t="s">
        <v>16</v>
      </c>
      <c r="N9760" s="1" t="s">
        <v>16</v>
      </c>
      <c r="O9760" s="1">
        <v>63.2</v>
      </c>
      <c r="P9760" s="1">
        <v>1.0</v>
      </c>
    </row>
    <row r="9761">
      <c r="A9761" s="1" t="s">
        <v>29</v>
      </c>
      <c r="B9761" s="1" t="s">
        <v>12236</v>
      </c>
      <c r="C9761" s="2" t="s">
        <v>12214</v>
      </c>
      <c r="D9761" s="1" t="s">
        <v>19</v>
      </c>
      <c r="E976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761" s="1" t="s">
        <v>258</v>
      </c>
      <c r="G9761" s="1" t="s">
        <v>259</v>
      </c>
      <c r="H9761" s="1" t="s">
        <v>260</v>
      </c>
      <c r="I9761" s="1" t="s">
        <v>16</v>
      </c>
      <c r="J9761" s="1" t="s">
        <v>23</v>
      </c>
      <c r="K9761" s="1" t="s">
        <v>16</v>
      </c>
      <c r="L9761" s="1" t="s">
        <v>16</v>
      </c>
      <c r="M9761" s="1" t="s">
        <v>16</v>
      </c>
      <c r="N9761" s="1" t="s">
        <v>16</v>
      </c>
      <c r="O9761" s="1">
        <v>63.2</v>
      </c>
      <c r="P9761" s="1">
        <v>1.0</v>
      </c>
    </row>
    <row r="9762">
      <c r="A9762" s="1" t="s">
        <v>29</v>
      </c>
      <c r="B9762" s="1" t="s">
        <v>12237</v>
      </c>
      <c r="C9762" s="2" t="s">
        <v>12214</v>
      </c>
      <c r="D9762" s="1" t="s">
        <v>19</v>
      </c>
      <c r="E9762" s="3" t="str">
        <f>HYPERLINK("https://fyndiq.se/produkt/0f244212ec124dcd/", "2 Pack OnePlus 9 5G - Härdat glas 9H - Super kvalitet 3D Skärmskydd")</f>
        <v>2 Pack OnePlus 9 5G - Härdat glas 9H - Super kvalitet 3D Skärmskydd</v>
      </c>
      <c r="F9762" s="1" t="s">
        <v>803</v>
      </c>
      <c r="G9762" s="1" t="s">
        <v>804</v>
      </c>
      <c r="H9762" s="1" t="s">
        <v>805</v>
      </c>
      <c r="I9762" s="1" t="s">
        <v>16</v>
      </c>
      <c r="J9762" s="1" t="s">
        <v>23</v>
      </c>
      <c r="K9762" s="1" t="s">
        <v>16</v>
      </c>
      <c r="L9762" s="1" t="s">
        <v>16</v>
      </c>
      <c r="M9762" s="1" t="s">
        <v>16</v>
      </c>
      <c r="N9762" s="1" t="s">
        <v>16</v>
      </c>
      <c r="O9762" s="1">
        <v>63.2</v>
      </c>
      <c r="P9762" s="1">
        <v>1.0</v>
      </c>
    </row>
    <row r="9763">
      <c r="A9763" s="1" t="s">
        <v>29</v>
      </c>
      <c r="B9763" s="1" t="s">
        <v>12238</v>
      </c>
      <c r="C9763" s="2" t="s">
        <v>12214</v>
      </c>
      <c r="D9763" s="1" t="s">
        <v>19</v>
      </c>
      <c r="E9763" s="3" t="str">
        <f>HYPERLINK("https://fyndiq.se/produkt/703673a03679430e/", "2-Pack Samsung A55 5G Skärmskydd i Härdat Glas")</f>
        <v>2-Pack Samsung A55 5G Skärmskydd i Härdat Glas</v>
      </c>
      <c r="F9763" s="1" t="s">
        <v>2173</v>
      </c>
      <c r="G9763" s="1" t="s">
        <v>2174</v>
      </c>
      <c r="H9763" s="1" t="s">
        <v>2175</v>
      </c>
      <c r="I9763" s="1" t="s">
        <v>16</v>
      </c>
      <c r="J9763" s="1" t="s">
        <v>23</v>
      </c>
      <c r="K9763" s="1" t="s">
        <v>16</v>
      </c>
      <c r="L9763" s="1" t="s">
        <v>16</v>
      </c>
      <c r="M9763" s="1" t="s">
        <v>16</v>
      </c>
      <c r="N9763" s="1" t="s">
        <v>16</v>
      </c>
      <c r="O9763" s="1">
        <v>63.2</v>
      </c>
      <c r="P9763" s="1">
        <v>1.0</v>
      </c>
    </row>
    <row r="9764">
      <c r="A9764" s="1" t="s">
        <v>29</v>
      </c>
      <c r="B9764" s="1" t="s">
        <v>12239</v>
      </c>
      <c r="C9764" s="2" t="s">
        <v>12214</v>
      </c>
      <c r="D9764" s="1" t="s">
        <v>19</v>
      </c>
      <c r="E9764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9764" s="1" t="s">
        <v>31</v>
      </c>
      <c r="G9764" s="1" t="s">
        <v>32</v>
      </c>
      <c r="H9764" s="1" t="s">
        <v>33</v>
      </c>
      <c r="I9764" s="1" t="s">
        <v>16</v>
      </c>
      <c r="J9764" s="1" t="s">
        <v>23</v>
      </c>
      <c r="K9764" s="1" t="s">
        <v>16</v>
      </c>
      <c r="L9764" s="1" t="s">
        <v>16</v>
      </c>
      <c r="M9764" s="1" t="s">
        <v>16</v>
      </c>
      <c r="N9764" s="1" t="s">
        <v>16</v>
      </c>
      <c r="O9764" s="1">
        <v>79.2</v>
      </c>
      <c r="P9764" s="1">
        <v>1.0</v>
      </c>
    </row>
    <row r="9765">
      <c r="A9765" s="1" t="s">
        <v>29</v>
      </c>
      <c r="B9765" s="1" t="s">
        <v>12240</v>
      </c>
      <c r="C9765" s="2" t="s">
        <v>12214</v>
      </c>
      <c r="D9765" s="1" t="s">
        <v>19</v>
      </c>
      <c r="E9765" s="3" t="str">
        <f>HYPERLINK("https://fyndiq.se/produkt/fc0688ffd0534ad2/", "2 Pack Samsung Galaxy Note 20 5G -Härdat glas 9H -Super kvalitet")</f>
        <v>2 Pack Samsung Galaxy Note 20 5G -Härdat glas 9H -Super kvalitet</v>
      </c>
      <c r="F9765" s="1" t="s">
        <v>948</v>
      </c>
      <c r="G9765" s="1" t="s">
        <v>949</v>
      </c>
      <c r="H9765" s="1" t="s">
        <v>950</v>
      </c>
      <c r="I9765" s="1" t="s">
        <v>16</v>
      </c>
      <c r="J9765" s="1" t="s">
        <v>23</v>
      </c>
      <c r="K9765" s="1" t="s">
        <v>16</v>
      </c>
      <c r="L9765" s="1" t="s">
        <v>16</v>
      </c>
      <c r="M9765" s="1" t="s">
        <v>16</v>
      </c>
      <c r="N9765" s="1" t="s">
        <v>16</v>
      </c>
      <c r="O9765" s="1">
        <v>63.2</v>
      </c>
      <c r="P9765" s="1">
        <v>1.0</v>
      </c>
    </row>
    <row r="9766">
      <c r="A9766" s="1" t="s">
        <v>29</v>
      </c>
      <c r="B9766" s="1" t="s">
        <v>12241</v>
      </c>
      <c r="C9766" s="2" t="s">
        <v>12214</v>
      </c>
      <c r="D9766" s="1" t="s">
        <v>19</v>
      </c>
      <c r="E9766" s="3" t="str">
        <f>HYPERLINK("https://fyndiq.se/produkt/c26c9ffef37a436a/", "2-Pack Samsung A35 5G Skärmskydd i Härdat Glas")</f>
        <v>2-Pack Samsung A35 5G Skärmskydd i Härdat Glas</v>
      </c>
      <c r="F9766" s="1" t="s">
        <v>432</v>
      </c>
      <c r="G9766" s="1" t="s">
        <v>433</v>
      </c>
      <c r="H9766" s="1" t="s">
        <v>434</v>
      </c>
      <c r="I9766" s="1" t="s">
        <v>16</v>
      </c>
      <c r="J9766" s="1" t="s">
        <v>23</v>
      </c>
      <c r="K9766" s="1" t="s">
        <v>16</v>
      </c>
      <c r="L9766" s="1" t="s">
        <v>16</v>
      </c>
      <c r="M9766" s="1" t="s">
        <v>16</v>
      </c>
      <c r="N9766" s="1" t="s">
        <v>16</v>
      </c>
      <c r="O9766" s="1">
        <v>63.2</v>
      </c>
      <c r="P9766" s="1">
        <v>1.0</v>
      </c>
    </row>
    <row r="9767">
      <c r="A9767" s="1" t="s">
        <v>29</v>
      </c>
      <c r="B9767" s="1" t="s">
        <v>12242</v>
      </c>
      <c r="C9767" s="2" t="s">
        <v>12214</v>
      </c>
      <c r="D9767" s="1" t="s">
        <v>19</v>
      </c>
      <c r="E9767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9767" s="1" t="s">
        <v>47</v>
      </c>
      <c r="G9767" s="2" t="s">
        <v>48</v>
      </c>
      <c r="H9767" s="1" t="s">
        <v>49</v>
      </c>
      <c r="I9767" s="1" t="s">
        <v>16</v>
      </c>
      <c r="J9767" s="1" t="s">
        <v>23</v>
      </c>
      <c r="K9767" s="1" t="s">
        <v>16</v>
      </c>
      <c r="L9767" s="1" t="s">
        <v>16</v>
      </c>
      <c r="M9767" s="1" t="s">
        <v>16</v>
      </c>
      <c r="N9767" s="1" t="s">
        <v>16</v>
      </c>
      <c r="O9767" s="1">
        <v>159.2</v>
      </c>
      <c r="P9767" s="1">
        <v>1.0</v>
      </c>
    </row>
    <row r="9768">
      <c r="A9768" s="1" t="s">
        <v>29</v>
      </c>
      <c r="B9768" s="1" t="s">
        <v>12243</v>
      </c>
      <c r="C9768" s="2" t="s">
        <v>12214</v>
      </c>
      <c r="D9768" s="1" t="s">
        <v>19</v>
      </c>
      <c r="E9768" s="3" t="str">
        <f>HYPERLINK("https://fyndiq.se/produkt/675bb02ed6bb4e07/", "2-Pack Samsung Galaxy S21 Ultra - Härdat Glas 9H-Super Kvalitet")</f>
        <v>2-Pack Samsung Galaxy S21 Ultra - Härdat Glas 9H-Super Kvalitet</v>
      </c>
      <c r="F9768" s="1" t="s">
        <v>91</v>
      </c>
      <c r="G9768" s="1" t="s">
        <v>92</v>
      </c>
      <c r="H9768" s="1" t="s">
        <v>93</v>
      </c>
      <c r="I9768" s="1" t="s">
        <v>16</v>
      </c>
      <c r="J9768" s="1" t="s">
        <v>23</v>
      </c>
      <c r="K9768" s="1" t="s">
        <v>16</v>
      </c>
      <c r="L9768" s="1" t="s">
        <v>16</v>
      </c>
      <c r="M9768" s="1" t="s">
        <v>16</v>
      </c>
      <c r="N9768" s="1" t="s">
        <v>16</v>
      </c>
      <c r="O9768" s="1">
        <v>63.2</v>
      </c>
      <c r="P9768" s="1">
        <v>1.0</v>
      </c>
    </row>
    <row r="9769">
      <c r="A9769" s="1" t="s">
        <v>29</v>
      </c>
      <c r="B9769" s="1" t="s">
        <v>12244</v>
      </c>
      <c r="C9769" s="2" t="s">
        <v>12214</v>
      </c>
      <c r="D9769" s="1" t="s">
        <v>19</v>
      </c>
      <c r="E9769" s="3" t="str">
        <f>HYPERLINK("https://fyndiq.se/produkt/c90b30d5114944e3/", "2 Pack - Samsung S21 PLUS - 9H Härdat Glass - 3D Super Kvalitet")</f>
        <v>2 Pack - Samsung S21 PLUS - 9H Härdat Glass - 3D Super Kvalitet</v>
      </c>
      <c r="F9769" s="1" t="s">
        <v>4670</v>
      </c>
      <c r="G9769" s="1" t="s">
        <v>4671</v>
      </c>
      <c r="H9769" s="1" t="s">
        <v>4672</v>
      </c>
      <c r="I9769" s="1" t="s">
        <v>1230</v>
      </c>
      <c r="J9769" s="1" t="s">
        <v>23</v>
      </c>
      <c r="K9769" s="1" t="s">
        <v>16</v>
      </c>
      <c r="L9769" s="1" t="s">
        <v>16</v>
      </c>
      <c r="M9769" s="1" t="s">
        <v>16</v>
      </c>
      <c r="N9769" s="1" t="s">
        <v>16</v>
      </c>
      <c r="O9769" s="1">
        <v>63.2</v>
      </c>
      <c r="P9769" s="1">
        <v>1.0</v>
      </c>
    </row>
    <row r="9770">
      <c r="A9770" s="1" t="s">
        <v>29</v>
      </c>
      <c r="B9770" s="1" t="s">
        <v>12245</v>
      </c>
      <c r="C9770" s="2" t="s">
        <v>12214</v>
      </c>
      <c r="D9770" s="1" t="s">
        <v>19</v>
      </c>
      <c r="E9770" s="3" t="str">
        <f>HYPERLINK("https://fyndiq.se/produkt/03a480989c2048fb/", "2 Pack Samsung Galaxy S8 Plus - Härdat glas 9H–Super kvalitet 3D")</f>
        <v>2 Pack Samsung Galaxy S8 Plus - Härdat glas 9H–Super kvalitet 3D</v>
      </c>
      <c r="F9770" s="1" t="s">
        <v>991</v>
      </c>
      <c r="G9770" s="1" t="s">
        <v>992</v>
      </c>
      <c r="H9770" s="1" t="s">
        <v>993</v>
      </c>
      <c r="I9770" s="1" t="s">
        <v>16</v>
      </c>
      <c r="J9770" s="1" t="s">
        <v>23</v>
      </c>
      <c r="K9770" s="1" t="s">
        <v>16</v>
      </c>
      <c r="L9770" s="1" t="s">
        <v>16</v>
      </c>
      <c r="M9770" s="1" t="s">
        <v>16</v>
      </c>
      <c r="N9770" s="1" t="s">
        <v>16</v>
      </c>
      <c r="O9770" s="1">
        <v>63.2</v>
      </c>
      <c r="P9770" s="1">
        <v>1.0</v>
      </c>
    </row>
    <row r="9771">
      <c r="A9771" s="1" t="s">
        <v>29</v>
      </c>
      <c r="B9771" s="1" t="s">
        <v>12246</v>
      </c>
      <c r="C9771" s="2" t="s">
        <v>12214</v>
      </c>
      <c r="D9771" s="1" t="s">
        <v>19</v>
      </c>
      <c r="E9771" s="3" t="str">
        <f>HYPERLINK("https://fyndiq.se/produkt/0a890dd972c4463d/", "2-Pack Samsung Galaxy A52s 5G - Härdat glas 9H - Super kvalitet")</f>
        <v>2-Pack Samsung Galaxy A52s 5G - Härdat glas 9H - Super kvalitet</v>
      </c>
      <c r="F9771" s="1" t="s">
        <v>442</v>
      </c>
      <c r="G9771" s="1" t="s">
        <v>443</v>
      </c>
      <c r="H9771" s="1" t="s">
        <v>444</v>
      </c>
      <c r="I9771" s="1" t="s">
        <v>16</v>
      </c>
      <c r="J9771" s="1" t="s">
        <v>23</v>
      </c>
      <c r="K9771" s="1" t="s">
        <v>16</v>
      </c>
      <c r="L9771" s="1" t="s">
        <v>16</v>
      </c>
      <c r="M9771" s="1" t="s">
        <v>16</v>
      </c>
      <c r="N9771" s="1" t="s">
        <v>16</v>
      </c>
      <c r="O9771" s="1">
        <v>63.2</v>
      </c>
      <c r="P9771" s="1">
        <v>1.0</v>
      </c>
    </row>
    <row r="9772">
      <c r="A9772" s="1" t="s">
        <v>29</v>
      </c>
      <c r="B9772" s="1" t="s">
        <v>12247</v>
      </c>
      <c r="C9772" s="2" t="s">
        <v>12214</v>
      </c>
      <c r="D9772" s="1" t="s">
        <v>19</v>
      </c>
      <c r="E9772" s="3" t="str">
        <f>HYPERLINK("https://fyndiq.se/produkt/416415a768684efb/", "2-Pack Samsung Galaxy S21 5G - 9H Härdat Glas - HD")</f>
        <v>2-Pack Samsung Galaxy S21 5G - 9H Härdat Glas - HD</v>
      </c>
      <c r="F9772" s="1" t="s">
        <v>39</v>
      </c>
      <c r="G9772" s="1" t="s">
        <v>40</v>
      </c>
      <c r="H9772" s="1" t="s">
        <v>41</v>
      </c>
      <c r="I9772" s="1" t="s">
        <v>16</v>
      </c>
      <c r="J9772" s="1" t="s">
        <v>23</v>
      </c>
      <c r="K9772" s="1" t="s">
        <v>16</v>
      </c>
      <c r="L9772" s="1" t="s">
        <v>16</v>
      </c>
      <c r="M9772" s="1" t="s">
        <v>16</v>
      </c>
      <c r="N9772" s="1" t="s">
        <v>16</v>
      </c>
      <c r="O9772" s="1">
        <v>63.2</v>
      </c>
      <c r="P9772" s="1">
        <v>1.0</v>
      </c>
    </row>
    <row r="9773">
      <c r="A9773" s="1" t="s">
        <v>29</v>
      </c>
      <c r="B9773" s="1" t="s">
        <v>12248</v>
      </c>
      <c r="C9773" s="2" t="s">
        <v>12214</v>
      </c>
      <c r="D9773" s="1" t="s">
        <v>19</v>
      </c>
      <c r="E9773" s="3" t="str">
        <f>HYPERLINK("https://fyndiq.se/produkt/c6f3e47a88184e8d/", "2-Pack SAMSUNG A55 Skärmskydd - Härdat Glas 9H - Super kvalitet 3D")</f>
        <v>2-Pack SAMSUNG A55 Skärmskydd - Härdat Glas 9H - Super kvalitet 3D</v>
      </c>
      <c r="F9773" s="1" t="s">
        <v>83</v>
      </c>
      <c r="G9773" s="1" t="s">
        <v>84</v>
      </c>
      <c r="H9773" s="1" t="s">
        <v>85</v>
      </c>
      <c r="I9773" s="1" t="s">
        <v>16</v>
      </c>
      <c r="J9773" s="1" t="s">
        <v>23</v>
      </c>
      <c r="K9773" s="1" t="s">
        <v>16</v>
      </c>
      <c r="L9773" s="1" t="s">
        <v>16</v>
      </c>
      <c r="M9773" s="1" t="s">
        <v>16</v>
      </c>
      <c r="N9773" s="1" t="s">
        <v>16</v>
      </c>
      <c r="O9773" s="1">
        <v>63.2</v>
      </c>
      <c r="P9773" s="1">
        <v>1.0</v>
      </c>
    </row>
    <row r="9774">
      <c r="A9774" s="1" t="s">
        <v>29</v>
      </c>
      <c r="B9774" s="1" t="s">
        <v>12249</v>
      </c>
      <c r="C9774" s="2" t="s">
        <v>12214</v>
      </c>
      <c r="D9774" s="1" t="s">
        <v>19</v>
      </c>
      <c r="E977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774" s="1" t="s">
        <v>103</v>
      </c>
      <c r="G9774" s="1" t="s">
        <v>104</v>
      </c>
      <c r="H9774" s="1" t="s">
        <v>105</v>
      </c>
      <c r="I9774" s="1" t="s">
        <v>16</v>
      </c>
      <c r="J9774" s="1" t="s">
        <v>23</v>
      </c>
      <c r="K9774" s="1" t="s">
        <v>16</v>
      </c>
      <c r="L9774" s="1" t="s">
        <v>16</v>
      </c>
      <c r="M9774" s="1" t="s">
        <v>16</v>
      </c>
      <c r="N9774" s="1" t="s">
        <v>16</v>
      </c>
      <c r="O9774" s="1">
        <v>63.2</v>
      </c>
      <c r="P9774" s="1">
        <v>1.0</v>
      </c>
    </row>
    <row r="9775">
      <c r="A9775" s="1" t="s">
        <v>29</v>
      </c>
      <c r="B9775" s="1" t="s">
        <v>12250</v>
      </c>
      <c r="C9775" s="2" t="s">
        <v>12214</v>
      </c>
      <c r="D9775" s="1" t="s">
        <v>19</v>
      </c>
      <c r="E9775" s="3" t="str">
        <f>HYPERLINK("https://fyndiq.se/produkt/5e37a44b96954571/", "Google Pixel 7 Pro Premium Transparent Skal: Stöttåligt med Förstärkta Hörn")</f>
        <v>Google Pixel 7 Pro Premium Transparent Skal: Stöttåligt med Förstärkta Hörn</v>
      </c>
      <c r="F9775" s="1" t="s">
        <v>8013</v>
      </c>
      <c r="G9775" s="1" t="s">
        <v>8014</v>
      </c>
      <c r="H9775" s="1" t="s">
        <v>8015</v>
      </c>
      <c r="I9775" s="1" t="s">
        <v>16</v>
      </c>
      <c r="J9775" s="1" t="s">
        <v>9</v>
      </c>
      <c r="K9775" s="2" t="s">
        <v>11494</v>
      </c>
      <c r="L9775" s="1" t="s">
        <v>2044</v>
      </c>
      <c r="M9775" s="1" t="s">
        <v>16</v>
      </c>
      <c r="N9775" s="1" t="s">
        <v>16</v>
      </c>
      <c r="O9775" s="1">
        <v>55.2</v>
      </c>
      <c r="P9775" s="1">
        <v>1.0</v>
      </c>
    </row>
    <row r="9776">
      <c r="A9776" s="1" t="s">
        <v>29</v>
      </c>
      <c r="B9776" s="1" t="s">
        <v>12251</v>
      </c>
      <c r="C9776" s="2" t="s">
        <v>12214</v>
      </c>
      <c r="D9776" s="1" t="s">
        <v>19</v>
      </c>
      <c r="E9776" s="3" t="str">
        <f>HYPERLINK("https://fyndiq.se/produkt/416415a768684efb/", "2-Pack Samsung Galaxy S21 5G - 9H Härdat Glas - HD")</f>
        <v>2-Pack Samsung Galaxy S21 5G - 9H Härdat Glas - HD</v>
      </c>
      <c r="F9776" s="1" t="s">
        <v>39</v>
      </c>
      <c r="G9776" s="1" t="s">
        <v>40</v>
      </c>
      <c r="H9776" s="1" t="s">
        <v>41</v>
      </c>
      <c r="I9776" s="1" t="s">
        <v>1230</v>
      </c>
      <c r="J9776" s="1" t="s">
        <v>23</v>
      </c>
      <c r="K9776" s="1" t="s">
        <v>16</v>
      </c>
      <c r="L9776" s="1" t="s">
        <v>16</v>
      </c>
      <c r="M9776" s="1" t="s">
        <v>16</v>
      </c>
      <c r="N9776" s="1" t="s">
        <v>16</v>
      </c>
      <c r="O9776" s="1">
        <v>63.2</v>
      </c>
      <c r="P9776" s="1">
        <v>1.0</v>
      </c>
    </row>
    <row r="9777">
      <c r="A9777" s="1" t="s">
        <v>29</v>
      </c>
      <c r="B9777" s="1" t="s">
        <v>12252</v>
      </c>
      <c r="C9777" s="2" t="s">
        <v>12214</v>
      </c>
      <c r="D9777" s="1" t="s">
        <v>19</v>
      </c>
      <c r="E9777" s="3" t="str">
        <f>HYPERLINK("https://fyndiq.se/produkt/f15f4561a5ef4294/", "2-Pack Motorola Edge 40 - Härdat Glas 9H -Super kvalitet 3D Skärmskydd")</f>
        <v>2-Pack Motorola Edge 40 - Härdat Glas 9H -Super kvalitet 3D Skärmskydd</v>
      </c>
      <c r="F9777" s="1" t="s">
        <v>1234</v>
      </c>
      <c r="G9777" s="1" t="s">
        <v>1235</v>
      </c>
      <c r="H9777" s="1" t="s">
        <v>1236</v>
      </c>
      <c r="I9777" s="1" t="s">
        <v>16</v>
      </c>
      <c r="J9777" s="1" t="s">
        <v>23</v>
      </c>
      <c r="K9777" s="1" t="s">
        <v>16</v>
      </c>
      <c r="L9777" s="1" t="s">
        <v>16</v>
      </c>
      <c r="M9777" s="1" t="s">
        <v>16</v>
      </c>
      <c r="N9777" s="1" t="s">
        <v>16</v>
      </c>
      <c r="O9777" s="1">
        <v>71.2</v>
      </c>
      <c r="P9777" s="1">
        <v>1.0</v>
      </c>
    </row>
    <row r="9778">
      <c r="A9778" s="1" t="s">
        <v>29</v>
      </c>
      <c r="B9778" s="1" t="s">
        <v>12253</v>
      </c>
      <c r="C9778" s="2" t="s">
        <v>12214</v>
      </c>
      <c r="D9778" s="1" t="s">
        <v>19</v>
      </c>
      <c r="E9778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9778" s="1" t="s">
        <v>128</v>
      </c>
      <c r="G9778" s="1" t="s">
        <v>129</v>
      </c>
      <c r="H9778" s="1" t="s">
        <v>130</v>
      </c>
      <c r="I9778" s="1" t="s">
        <v>16</v>
      </c>
      <c r="J9778" s="1" t="s">
        <v>23</v>
      </c>
      <c r="K9778" s="1" t="s">
        <v>16</v>
      </c>
      <c r="L9778" s="1" t="s">
        <v>16</v>
      </c>
      <c r="M9778" s="1" t="s">
        <v>16</v>
      </c>
      <c r="N9778" s="1" t="s">
        <v>16</v>
      </c>
      <c r="O9778" s="1">
        <v>95.2</v>
      </c>
      <c r="P9778" s="1">
        <v>1.0</v>
      </c>
    </row>
    <row r="9779">
      <c r="A9779" s="1" t="s">
        <v>29</v>
      </c>
      <c r="B9779" s="1" t="s">
        <v>12254</v>
      </c>
      <c r="C9779" s="2" t="s">
        <v>12214</v>
      </c>
      <c r="D9779" s="1" t="s">
        <v>19</v>
      </c>
      <c r="E977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779" s="1" t="s">
        <v>599</v>
      </c>
      <c r="G9779" s="1" t="s">
        <v>600</v>
      </c>
      <c r="H9779" s="1" t="s">
        <v>601</v>
      </c>
      <c r="I9779" s="1" t="s">
        <v>1230</v>
      </c>
      <c r="J9779" s="1" t="s">
        <v>23</v>
      </c>
      <c r="K9779" s="1" t="s">
        <v>16</v>
      </c>
      <c r="L9779" s="1" t="s">
        <v>16</v>
      </c>
      <c r="M9779" s="1" t="s">
        <v>16</v>
      </c>
      <c r="N9779" s="1" t="s">
        <v>16</v>
      </c>
      <c r="O9779" s="1">
        <v>71.2</v>
      </c>
      <c r="P9779" s="1">
        <v>1.0</v>
      </c>
    </row>
    <row r="9780">
      <c r="A9780" s="1" t="s">
        <v>29</v>
      </c>
      <c r="B9780" s="1" t="s">
        <v>12255</v>
      </c>
      <c r="C9780" s="2" t="s">
        <v>12214</v>
      </c>
      <c r="D9780" s="1" t="s">
        <v>19</v>
      </c>
      <c r="E9780" s="3" t="str">
        <f>HYPERLINK("https://fyndiq.se/produkt/4cdad3b689104202/", "2-PACK Full Cover Iphone 7 Vit - Härdat Glas 9H Skärmskydd 3D")</f>
        <v>2-PACK Full Cover Iphone 7 Vit - Härdat Glas 9H Skärmskydd 3D</v>
      </c>
      <c r="F9780" s="1" t="s">
        <v>618</v>
      </c>
      <c r="G9780" s="1" t="s">
        <v>619</v>
      </c>
      <c r="H9780" s="1" t="s">
        <v>620</v>
      </c>
      <c r="I9780" s="1" t="s">
        <v>16</v>
      </c>
      <c r="J9780" s="1" t="s">
        <v>23</v>
      </c>
      <c r="K9780" s="1" t="s">
        <v>16</v>
      </c>
      <c r="L9780" s="1" t="s">
        <v>16</v>
      </c>
      <c r="M9780" s="1" t="s">
        <v>16</v>
      </c>
      <c r="N9780" s="1" t="s">
        <v>16</v>
      </c>
      <c r="O9780" s="1">
        <v>47.2</v>
      </c>
      <c r="P9780" s="1">
        <v>1.0</v>
      </c>
    </row>
    <row r="9781">
      <c r="A9781" s="1" t="s">
        <v>29</v>
      </c>
      <c r="B9781" s="1" t="s">
        <v>12256</v>
      </c>
      <c r="C9781" s="2" t="s">
        <v>12214</v>
      </c>
      <c r="D9781" s="1" t="s">
        <v>19</v>
      </c>
      <c r="E9781" s="3" t="str">
        <f>HYPERLINK("https://fyndiq.se/produkt/6758100e2782433a/", "2-Pack iPhone 12 Pro - Härdat Glas 9H - Super Kvalitet 3D")</f>
        <v>2-Pack iPhone 12 Pro - Härdat Glas 9H - Super Kvalitet 3D</v>
      </c>
      <c r="F9781" s="1" t="s">
        <v>3185</v>
      </c>
      <c r="G9781" s="1" t="s">
        <v>3186</v>
      </c>
      <c r="H9781" s="1" t="s">
        <v>3187</v>
      </c>
      <c r="I9781" s="1" t="s">
        <v>16</v>
      </c>
      <c r="J9781" s="1" t="s">
        <v>23</v>
      </c>
      <c r="K9781" s="1" t="s">
        <v>16</v>
      </c>
      <c r="L9781" s="1" t="s">
        <v>16</v>
      </c>
      <c r="M9781" s="1" t="s">
        <v>16</v>
      </c>
      <c r="N9781" s="1" t="s">
        <v>16</v>
      </c>
      <c r="O9781" s="1">
        <v>47.2</v>
      </c>
      <c r="P9781" s="1">
        <v>1.0</v>
      </c>
    </row>
    <row r="9782">
      <c r="A9782" s="1" t="s">
        <v>29</v>
      </c>
      <c r="B9782" s="1" t="s">
        <v>12257</v>
      </c>
      <c r="C9782" s="2" t="s">
        <v>12214</v>
      </c>
      <c r="D9782" s="1" t="s">
        <v>19</v>
      </c>
      <c r="E9782" s="3" t="str">
        <f>HYPERLINK("https://fyndiq.se/produkt/692ce255839d44df/", "2-Pack Samsung A14 4G Skärmskydd &amp; 2-Pack linsskydd - Härdat Glas 9H - Super kvalitet 3D")</f>
        <v>2-Pack Samsung A14 4G Skärmskydd &amp; 2-Pack linsskydd - Härdat Glas 9H - Super kvalitet 3D</v>
      </c>
      <c r="F9782" s="1" t="s">
        <v>6886</v>
      </c>
      <c r="G9782" s="1" t="s">
        <v>6887</v>
      </c>
      <c r="H9782" s="1" t="s">
        <v>6888</v>
      </c>
      <c r="I9782" s="1" t="s">
        <v>16</v>
      </c>
      <c r="J9782" s="1" t="s">
        <v>23</v>
      </c>
      <c r="K9782" s="1" t="s">
        <v>16</v>
      </c>
      <c r="L9782" s="1" t="s">
        <v>16</v>
      </c>
      <c r="M9782" s="1" t="s">
        <v>16</v>
      </c>
      <c r="N9782" s="1" t="s">
        <v>16</v>
      </c>
      <c r="O9782" s="1">
        <v>79.2</v>
      </c>
      <c r="P9782" s="1">
        <v>1.0</v>
      </c>
    </row>
    <row r="9783">
      <c r="A9783" s="1" t="s">
        <v>29</v>
      </c>
      <c r="B9783" s="1" t="s">
        <v>12258</v>
      </c>
      <c r="C9783" s="2" t="s">
        <v>12214</v>
      </c>
      <c r="D9783" s="1" t="s">
        <v>19</v>
      </c>
      <c r="E9783" s="3" t="str">
        <f>HYPERLINK("https://fyndiq.se/produkt/824f377cb8e14840/", "2 Pack Google Pixel 6 Pro - Härdat glas 9H - Super kvalitet 3D")</f>
        <v>2 Pack Google Pixel 6 Pro - Härdat glas 9H - Super kvalitet 3D</v>
      </c>
      <c r="F9783" s="1" t="s">
        <v>12259</v>
      </c>
      <c r="G9783" s="1" t="s">
        <v>12260</v>
      </c>
      <c r="H9783" s="1" t="s">
        <v>12261</v>
      </c>
      <c r="I9783" s="1" t="s">
        <v>16</v>
      </c>
      <c r="J9783" s="1" t="s">
        <v>23</v>
      </c>
      <c r="K9783" s="1" t="s">
        <v>16</v>
      </c>
      <c r="L9783" s="1" t="s">
        <v>16</v>
      </c>
      <c r="M9783" s="1" t="s">
        <v>16</v>
      </c>
      <c r="N9783" s="1" t="s">
        <v>16</v>
      </c>
      <c r="O9783" s="1">
        <v>79.2</v>
      </c>
      <c r="P9783" s="1">
        <v>1.0</v>
      </c>
    </row>
    <row r="9784">
      <c r="A9784" s="1" t="s">
        <v>29</v>
      </c>
      <c r="B9784" s="1" t="s">
        <v>12262</v>
      </c>
      <c r="C9784" s="2" t="s">
        <v>12214</v>
      </c>
      <c r="D9784" s="1" t="s">
        <v>19</v>
      </c>
      <c r="E978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784" s="1" t="s">
        <v>722</v>
      </c>
      <c r="G9784" s="1" t="s">
        <v>723</v>
      </c>
      <c r="H9784" s="1" t="s">
        <v>724</v>
      </c>
      <c r="I9784" s="1" t="s">
        <v>16</v>
      </c>
      <c r="J9784" s="1" t="s">
        <v>23</v>
      </c>
      <c r="K9784" s="1" t="s">
        <v>16</v>
      </c>
      <c r="L9784" s="1" t="s">
        <v>16</v>
      </c>
      <c r="M9784" s="1" t="s">
        <v>16</v>
      </c>
      <c r="N9784" s="1" t="s">
        <v>16</v>
      </c>
      <c r="O9784" s="1">
        <v>79.2</v>
      </c>
      <c r="P9784" s="1">
        <v>1.0</v>
      </c>
    </row>
    <row r="9785">
      <c r="A9785" s="1" t="s">
        <v>29</v>
      </c>
      <c r="B9785" s="1" t="s">
        <v>12263</v>
      </c>
      <c r="C9785" s="2" t="s">
        <v>12214</v>
      </c>
      <c r="D9785" s="1" t="s">
        <v>19</v>
      </c>
      <c r="E9785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9785" s="1" t="s">
        <v>7053</v>
      </c>
      <c r="G9785" s="1" t="s">
        <v>7054</v>
      </c>
      <c r="H9785" s="1" t="s">
        <v>7055</v>
      </c>
      <c r="I9785" s="1" t="s">
        <v>16</v>
      </c>
      <c r="J9785" s="1" t="s">
        <v>23</v>
      </c>
      <c r="K9785" s="1" t="s">
        <v>16</v>
      </c>
      <c r="L9785" s="1" t="s">
        <v>16</v>
      </c>
      <c r="M9785" s="1" t="s">
        <v>16</v>
      </c>
      <c r="N9785" s="1" t="s">
        <v>16</v>
      </c>
      <c r="O9785" s="1">
        <v>79.2</v>
      </c>
      <c r="P9785" s="1">
        <v>1.0</v>
      </c>
    </row>
    <row r="9786">
      <c r="A9786" s="1" t="s">
        <v>29</v>
      </c>
      <c r="B9786" s="1" t="s">
        <v>12264</v>
      </c>
      <c r="C9786" s="2" t="s">
        <v>12214</v>
      </c>
      <c r="D9786" s="1" t="s">
        <v>19</v>
      </c>
      <c r="E9786" s="3" t="str">
        <f>HYPERLINK("https://fyndiq.se/produkt/2b4b1f7438974a4c/", "2-Pack OnePlus 11 5G- Härdat glas 9H - Super kvalitet 3D Skärmskydd")</f>
        <v>2-Pack OnePlus 11 5G- Härdat glas 9H - Super kvalitet 3D Skärmskydd</v>
      </c>
      <c r="F9786" s="1" t="s">
        <v>3388</v>
      </c>
      <c r="G9786" s="1" t="s">
        <v>3389</v>
      </c>
      <c r="H9786" s="1" t="s">
        <v>3390</v>
      </c>
      <c r="I9786" s="1" t="s">
        <v>16</v>
      </c>
      <c r="J9786" s="1" t="s">
        <v>23</v>
      </c>
      <c r="K9786" s="1" t="s">
        <v>16</v>
      </c>
      <c r="L9786" s="1" t="s">
        <v>16</v>
      </c>
      <c r="M9786" s="1" t="s">
        <v>16</v>
      </c>
      <c r="N9786" s="1" t="s">
        <v>16</v>
      </c>
      <c r="O9786" s="1">
        <v>79.2</v>
      </c>
      <c r="P9786" s="1">
        <v>1.0</v>
      </c>
    </row>
    <row r="9787">
      <c r="A9787" s="1" t="s">
        <v>29</v>
      </c>
      <c r="B9787" s="1" t="s">
        <v>12265</v>
      </c>
      <c r="C9787" s="2" t="s">
        <v>12214</v>
      </c>
      <c r="D9787" s="1" t="s">
        <v>19</v>
      </c>
      <c r="E9787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9787" s="1" t="s">
        <v>1170</v>
      </c>
      <c r="G9787" s="1" t="s">
        <v>1171</v>
      </c>
      <c r="H9787" s="1" t="s">
        <v>1172</v>
      </c>
      <c r="I9787" s="1" t="s">
        <v>16</v>
      </c>
      <c r="J9787" s="1" t="s">
        <v>23</v>
      </c>
      <c r="K9787" s="1" t="s">
        <v>16</v>
      </c>
      <c r="L9787" s="1" t="s">
        <v>16</v>
      </c>
      <c r="M9787" s="1" t="s">
        <v>16</v>
      </c>
      <c r="N9787" s="1" t="s">
        <v>16</v>
      </c>
      <c r="O9787" s="1">
        <v>47.2</v>
      </c>
      <c r="P9787" s="1">
        <v>1.0</v>
      </c>
    </row>
    <row r="9788">
      <c r="A9788" s="1" t="s">
        <v>29</v>
      </c>
      <c r="B9788" s="1" t="s">
        <v>12266</v>
      </c>
      <c r="C9788" s="2" t="s">
        <v>12214</v>
      </c>
      <c r="D9788" s="1" t="s">
        <v>19</v>
      </c>
      <c r="E978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788" s="1" t="s">
        <v>26</v>
      </c>
      <c r="G9788" s="1" t="s">
        <v>27</v>
      </c>
      <c r="H9788" s="1" t="s">
        <v>28</v>
      </c>
      <c r="I9788" s="1" t="s">
        <v>16</v>
      </c>
      <c r="J9788" s="1" t="s">
        <v>23</v>
      </c>
      <c r="K9788" s="1" t="s">
        <v>16</v>
      </c>
      <c r="L9788" s="1" t="s">
        <v>16</v>
      </c>
      <c r="M9788" s="1" t="s">
        <v>16</v>
      </c>
      <c r="N9788" s="1" t="s">
        <v>16</v>
      </c>
      <c r="O9788" s="1">
        <v>71.2</v>
      </c>
      <c r="P9788" s="1">
        <v>1.0</v>
      </c>
    </row>
    <row r="9789">
      <c r="A9789" s="1" t="s">
        <v>29</v>
      </c>
      <c r="B9789" s="1" t="s">
        <v>12267</v>
      </c>
      <c r="C9789" s="2" t="s">
        <v>12214</v>
      </c>
      <c r="D9789" s="1" t="s">
        <v>19</v>
      </c>
      <c r="E9789" s="3" t="str">
        <f>HYPERLINK("https://fyndiq.se/produkt/3fee81d316cc43da/", "2-pack - iPhone 12 / 12 Pro - 9H Härdat Glass - Top Kvalitet")</f>
        <v>2-pack - iPhone 12 / 12 Pro - 9H Härdat Glass - Top Kvalitet</v>
      </c>
      <c r="F9789" s="1" t="s">
        <v>2499</v>
      </c>
      <c r="G9789" s="1" t="s">
        <v>2500</v>
      </c>
      <c r="H9789" s="1" t="s">
        <v>2067</v>
      </c>
      <c r="I9789" s="1" t="s">
        <v>16</v>
      </c>
      <c r="J9789" s="1" t="s">
        <v>23</v>
      </c>
      <c r="K9789" s="1" t="s">
        <v>16</v>
      </c>
      <c r="L9789" s="1" t="s">
        <v>16</v>
      </c>
      <c r="M9789" s="1" t="s">
        <v>16</v>
      </c>
      <c r="N9789" s="1" t="s">
        <v>16</v>
      </c>
      <c r="O9789" s="1">
        <v>47.2</v>
      </c>
      <c r="P9789" s="1">
        <v>1.0</v>
      </c>
    </row>
    <row r="9790">
      <c r="A9790" s="1" t="s">
        <v>29</v>
      </c>
      <c r="B9790" s="1" t="s">
        <v>12268</v>
      </c>
      <c r="C9790" s="2" t="s">
        <v>12214</v>
      </c>
      <c r="D9790" s="1" t="s">
        <v>19</v>
      </c>
      <c r="E9790" s="3" t="str">
        <f t="shared" ref="E9790:E9791" si="238">HYPERLINK("https://fyndiq.se/produkt/925ae49423884615/", "2-Pack Samsung S22 Ultra Skärmskydd &amp; 1-Pack linsskydd -9H GLAS")</f>
        <v>2-Pack Samsung S22 Ultra Skärmskydd &amp; 1-Pack linsskydd -9H GLAS</v>
      </c>
      <c r="F9790" s="1" t="s">
        <v>335</v>
      </c>
      <c r="G9790" s="1" t="s">
        <v>336</v>
      </c>
      <c r="H9790" s="1" t="s">
        <v>337</v>
      </c>
      <c r="I9790" s="1" t="s">
        <v>16</v>
      </c>
      <c r="J9790" s="1" t="s">
        <v>23</v>
      </c>
      <c r="K9790" s="1" t="s">
        <v>16</v>
      </c>
      <c r="L9790" s="1" t="s">
        <v>16</v>
      </c>
      <c r="M9790" s="1" t="s">
        <v>16</v>
      </c>
      <c r="N9790" s="1" t="s">
        <v>16</v>
      </c>
      <c r="O9790" s="1">
        <v>71.2</v>
      </c>
      <c r="P9790" s="1">
        <v>1.0</v>
      </c>
    </row>
    <row r="9791">
      <c r="A9791" s="1" t="s">
        <v>29</v>
      </c>
      <c r="B9791" s="1" t="s">
        <v>12269</v>
      </c>
      <c r="C9791" s="2" t="s">
        <v>12214</v>
      </c>
      <c r="D9791" s="1" t="s">
        <v>19</v>
      </c>
      <c r="E9791" s="3" t="str">
        <f t="shared" si="238"/>
        <v>2-Pack Samsung S22 Ultra Skärmskydd &amp; 1-Pack linsskydd -9H GLAS</v>
      </c>
      <c r="F9791" s="1" t="s">
        <v>335</v>
      </c>
      <c r="G9791" s="1" t="s">
        <v>336</v>
      </c>
      <c r="H9791" s="1" t="s">
        <v>337</v>
      </c>
      <c r="I9791" s="1" t="s">
        <v>16</v>
      </c>
      <c r="J9791" s="1" t="s">
        <v>23</v>
      </c>
      <c r="K9791" s="1" t="s">
        <v>16</v>
      </c>
      <c r="L9791" s="1" t="s">
        <v>16</v>
      </c>
      <c r="M9791" s="1" t="s">
        <v>16</v>
      </c>
      <c r="N9791" s="1" t="s">
        <v>16</v>
      </c>
      <c r="O9791" s="1">
        <v>71.2</v>
      </c>
      <c r="P9791" s="1">
        <v>1.0</v>
      </c>
    </row>
    <row r="9792">
      <c r="A9792" s="1" t="s">
        <v>29</v>
      </c>
      <c r="B9792" s="1" t="s">
        <v>12270</v>
      </c>
      <c r="C9792" s="2" t="s">
        <v>12214</v>
      </c>
      <c r="D9792" s="1" t="s">
        <v>19</v>
      </c>
      <c r="E9792" s="3" t="str">
        <f>HYPERLINK("https://fyndiq.se/produkt/bc341889f4d7491c/", "2 Pack Samsung Galaxy S20 5G - Härdat glas 9H-Super kvalitet 3D")</f>
        <v>2 Pack Samsung Galaxy S20 5G - Härdat glas 9H-Super kvalitet 3D</v>
      </c>
      <c r="F9792" s="1" t="s">
        <v>1984</v>
      </c>
      <c r="G9792" s="1" t="s">
        <v>1985</v>
      </c>
      <c r="H9792" s="1" t="s">
        <v>1986</v>
      </c>
      <c r="I9792" s="1" t="s">
        <v>16</v>
      </c>
      <c r="J9792" s="1" t="s">
        <v>23</v>
      </c>
      <c r="K9792" s="1" t="s">
        <v>16</v>
      </c>
      <c r="L9792" s="1" t="s">
        <v>16</v>
      </c>
      <c r="M9792" s="1" t="s">
        <v>16</v>
      </c>
      <c r="N9792" s="1" t="s">
        <v>16</v>
      </c>
      <c r="O9792" s="1">
        <v>71.2</v>
      </c>
      <c r="P9792" s="1">
        <v>1.0</v>
      </c>
    </row>
    <row r="9793">
      <c r="A9793" s="1" t="s">
        <v>29</v>
      </c>
      <c r="B9793" s="1" t="s">
        <v>12271</v>
      </c>
      <c r="C9793" s="2" t="s">
        <v>12214</v>
      </c>
      <c r="D9793" s="1" t="s">
        <v>19</v>
      </c>
      <c r="E979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793" s="1" t="s">
        <v>26</v>
      </c>
      <c r="G9793" s="1" t="s">
        <v>27</v>
      </c>
      <c r="H9793" s="1" t="s">
        <v>28</v>
      </c>
      <c r="I9793" s="1" t="s">
        <v>16</v>
      </c>
      <c r="J9793" s="1" t="s">
        <v>23</v>
      </c>
      <c r="K9793" s="1" t="s">
        <v>16</v>
      </c>
      <c r="L9793" s="1" t="s">
        <v>16</v>
      </c>
      <c r="M9793" s="1" t="s">
        <v>16</v>
      </c>
      <c r="N9793" s="1" t="s">
        <v>16</v>
      </c>
      <c r="O9793" s="1">
        <v>71.2</v>
      </c>
      <c r="P9793" s="1">
        <v>1.0</v>
      </c>
    </row>
    <row r="9794">
      <c r="A9794" s="1" t="s">
        <v>29</v>
      </c>
      <c r="B9794" s="1" t="s">
        <v>12272</v>
      </c>
      <c r="C9794" s="2" t="s">
        <v>12214</v>
      </c>
      <c r="D9794" s="1" t="s">
        <v>19</v>
      </c>
      <c r="E9794" s="3" t="str">
        <f>HYPERLINK("https://fyndiq.se/produkt/f15f4561a5ef4294/", "2-Pack Motorola Edge 40 - Härdat Glas 9H -Super kvalitet 3D Skärmskydd")</f>
        <v>2-Pack Motorola Edge 40 - Härdat Glas 9H -Super kvalitet 3D Skärmskydd</v>
      </c>
      <c r="F9794" s="1" t="s">
        <v>1234</v>
      </c>
      <c r="G9794" s="1" t="s">
        <v>1235</v>
      </c>
      <c r="H9794" s="1" t="s">
        <v>1236</v>
      </c>
      <c r="I9794" s="1" t="s">
        <v>16</v>
      </c>
      <c r="J9794" s="1" t="s">
        <v>23</v>
      </c>
      <c r="K9794" s="1" t="s">
        <v>16</v>
      </c>
      <c r="L9794" s="1" t="s">
        <v>16</v>
      </c>
      <c r="M9794" s="1" t="s">
        <v>16</v>
      </c>
      <c r="N9794" s="1" t="s">
        <v>16</v>
      </c>
      <c r="O9794" s="1">
        <v>71.2</v>
      </c>
      <c r="P9794" s="1">
        <v>1.0</v>
      </c>
    </row>
    <row r="9795">
      <c r="A9795" s="1" t="s">
        <v>29</v>
      </c>
      <c r="B9795" s="1" t="s">
        <v>12273</v>
      </c>
      <c r="C9795" s="2" t="s">
        <v>12214</v>
      </c>
      <c r="D9795" s="1" t="s">
        <v>19</v>
      </c>
      <c r="E979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9795" s="1" t="s">
        <v>692</v>
      </c>
      <c r="G9795" s="1" t="s">
        <v>693</v>
      </c>
      <c r="H9795" s="1" t="s">
        <v>694</v>
      </c>
      <c r="I9795" s="1" t="s">
        <v>16</v>
      </c>
      <c r="J9795" s="1" t="s">
        <v>23</v>
      </c>
      <c r="K9795" s="1" t="s">
        <v>16</v>
      </c>
      <c r="L9795" s="1" t="s">
        <v>16</v>
      </c>
      <c r="M9795" s="1" t="s">
        <v>16</v>
      </c>
      <c r="N9795" s="1" t="s">
        <v>16</v>
      </c>
      <c r="O9795" s="1">
        <v>47.2</v>
      </c>
      <c r="P9795" s="1">
        <v>1.0</v>
      </c>
    </row>
    <row r="9796">
      <c r="A9796" s="1" t="s">
        <v>29</v>
      </c>
      <c r="B9796" s="1" t="s">
        <v>12274</v>
      </c>
      <c r="C9796" s="2" t="s">
        <v>12214</v>
      </c>
      <c r="D9796" s="1" t="s">
        <v>19</v>
      </c>
      <c r="E9796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9796" s="1" t="s">
        <v>614</v>
      </c>
      <c r="G9796" s="1" t="s">
        <v>615</v>
      </c>
      <c r="H9796" s="1" t="s">
        <v>616</v>
      </c>
      <c r="I9796" s="1" t="s">
        <v>16</v>
      </c>
      <c r="J9796" s="1" t="s">
        <v>23</v>
      </c>
      <c r="K9796" s="1" t="s">
        <v>16</v>
      </c>
      <c r="L9796" s="1" t="s">
        <v>16</v>
      </c>
      <c r="M9796" s="1" t="s">
        <v>16</v>
      </c>
      <c r="N9796" s="1" t="s">
        <v>16</v>
      </c>
      <c r="O9796" s="1">
        <v>71.2</v>
      </c>
      <c r="P9796" s="1">
        <v>1.0</v>
      </c>
    </row>
    <row r="9797">
      <c r="A9797" s="1" t="s">
        <v>29</v>
      </c>
      <c r="B9797" s="1" t="s">
        <v>12275</v>
      </c>
      <c r="C9797" s="2" t="s">
        <v>12214</v>
      </c>
      <c r="D9797" s="1" t="s">
        <v>19</v>
      </c>
      <c r="E979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797" s="1" t="s">
        <v>599</v>
      </c>
      <c r="G9797" s="1" t="s">
        <v>600</v>
      </c>
      <c r="H9797" s="1" t="s">
        <v>601</v>
      </c>
      <c r="I9797" s="1" t="s">
        <v>16</v>
      </c>
      <c r="J9797" s="1" t="s">
        <v>23</v>
      </c>
      <c r="K9797" s="1" t="s">
        <v>16</v>
      </c>
      <c r="L9797" s="1" t="s">
        <v>16</v>
      </c>
      <c r="M9797" s="1" t="s">
        <v>16</v>
      </c>
      <c r="N9797" s="1" t="s">
        <v>16</v>
      </c>
      <c r="O9797" s="1">
        <v>71.2</v>
      </c>
      <c r="P9797" s="1">
        <v>1.0</v>
      </c>
    </row>
    <row r="9798">
      <c r="A9798" s="1" t="s">
        <v>29</v>
      </c>
      <c r="B9798" s="1" t="s">
        <v>12276</v>
      </c>
      <c r="C9798" s="2" t="s">
        <v>12214</v>
      </c>
      <c r="D9798" s="1" t="s">
        <v>19</v>
      </c>
      <c r="E9798" s="3" t="str">
        <f t="shared" ref="E9798:E9799" si="239">HYPERLINK("https://fyndiq.se/produkt/2030c5450cfb4338/", "2 Pack Huawei P30 Pro - Härdat glas 9H – 3D Super kvalitet")</f>
        <v>2 Pack Huawei P30 Pro - Härdat glas 9H – 3D Super kvalitet</v>
      </c>
      <c r="F9798" s="1" t="s">
        <v>1091</v>
      </c>
      <c r="G9798" s="1" t="s">
        <v>1092</v>
      </c>
      <c r="H9798" s="1" t="s">
        <v>1093</v>
      </c>
      <c r="I9798" s="1" t="s">
        <v>16</v>
      </c>
      <c r="J9798" s="1" t="s">
        <v>23</v>
      </c>
      <c r="K9798" s="1" t="s">
        <v>16</v>
      </c>
      <c r="L9798" s="1" t="s">
        <v>16</v>
      </c>
      <c r="M9798" s="1" t="s">
        <v>16</v>
      </c>
      <c r="N9798" s="1" t="s">
        <v>16</v>
      </c>
      <c r="O9798" s="1">
        <v>71.2</v>
      </c>
      <c r="P9798" s="1">
        <v>1.0</v>
      </c>
    </row>
    <row r="9799">
      <c r="A9799" s="1" t="s">
        <v>29</v>
      </c>
      <c r="B9799" s="1" t="s">
        <v>12277</v>
      </c>
      <c r="C9799" s="2" t="s">
        <v>12214</v>
      </c>
      <c r="D9799" s="1" t="s">
        <v>19</v>
      </c>
      <c r="E9799" s="3" t="str">
        <f t="shared" si="239"/>
        <v>2 Pack Huawei P30 Pro - Härdat glas 9H – 3D Super kvalitet</v>
      </c>
      <c r="F9799" s="1" t="s">
        <v>1091</v>
      </c>
      <c r="G9799" s="1" t="s">
        <v>1092</v>
      </c>
      <c r="H9799" s="1" t="s">
        <v>1093</v>
      </c>
      <c r="I9799" s="1" t="s">
        <v>16</v>
      </c>
      <c r="J9799" s="1" t="s">
        <v>23</v>
      </c>
      <c r="K9799" s="1" t="s">
        <v>16</v>
      </c>
      <c r="L9799" s="1" t="s">
        <v>16</v>
      </c>
      <c r="M9799" s="1" t="s">
        <v>16</v>
      </c>
      <c r="N9799" s="1" t="s">
        <v>16</v>
      </c>
      <c r="O9799" s="1">
        <v>71.2</v>
      </c>
      <c r="P9799" s="1">
        <v>1.0</v>
      </c>
    </row>
    <row r="9800">
      <c r="A9800" s="1" t="s">
        <v>29</v>
      </c>
      <c r="B9800" s="1" t="s">
        <v>12278</v>
      </c>
      <c r="C9800" s="2" t="s">
        <v>12214</v>
      </c>
      <c r="D9800" s="1" t="s">
        <v>19</v>
      </c>
      <c r="E980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9800" s="1" t="s">
        <v>3643</v>
      </c>
      <c r="G9800" s="1" t="s">
        <v>3644</v>
      </c>
      <c r="H9800" s="1" t="s">
        <v>3645</v>
      </c>
      <c r="I9800" s="1" t="s">
        <v>16</v>
      </c>
      <c r="J9800" s="1" t="s">
        <v>23</v>
      </c>
      <c r="K9800" s="1" t="s">
        <v>16</v>
      </c>
      <c r="L9800" s="1" t="s">
        <v>16</v>
      </c>
      <c r="M9800" s="1" t="s">
        <v>16</v>
      </c>
      <c r="N9800" s="1" t="s">
        <v>16</v>
      </c>
      <c r="O9800" s="1">
        <v>71.2</v>
      </c>
      <c r="P9800" s="1">
        <v>1.0</v>
      </c>
    </row>
    <row r="9801">
      <c r="A9801" s="1" t="s">
        <v>29</v>
      </c>
      <c r="B9801" s="1" t="s">
        <v>12279</v>
      </c>
      <c r="C9801" s="2" t="s">
        <v>12214</v>
      </c>
      <c r="D9801" s="1" t="s">
        <v>19</v>
      </c>
      <c r="E9801" s="3" t="str">
        <f>HYPERLINK("https://fyndiq.se/produkt/a871a7da0b2249a8/", "2-Pack Iphone 11 Pro Max - 9H Härdat Glass - Top Kvalitet")</f>
        <v>2-Pack Iphone 11 Pro Max - 9H Härdat Glass - Top Kvalitet</v>
      </c>
      <c r="F9801" s="1" t="s">
        <v>559</v>
      </c>
      <c r="G9801" s="1" t="s">
        <v>560</v>
      </c>
      <c r="H9801" s="1" t="s">
        <v>561</v>
      </c>
      <c r="I9801" s="1" t="s">
        <v>16</v>
      </c>
      <c r="J9801" s="1" t="s">
        <v>23</v>
      </c>
      <c r="K9801" s="1" t="s">
        <v>16</v>
      </c>
      <c r="L9801" s="1" t="s">
        <v>16</v>
      </c>
      <c r="M9801" s="1" t="s">
        <v>16</v>
      </c>
      <c r="N9801" s="1" t="s">
        <v>16</v>
      </c>
      <c r="O9801" s="1">
        <v>47.2</v>
      </c>
      <c r="P9801" s="1">
        <v>1.0</v>
      </c>
    </row>
    <row r="9802">
      <c r="A9802" s="1" t="s">
        <v>29</v>
      </c>
      <c r="B9802" s="1" t="s">
        <v>12280</v>
      </c>
      <c r="C9802" s="2" t="s">
        <v>12214</v>
      </c>
      <c r="D9802" s="1" t="s">
        <v>19</v>
      </c>
      <c r="E9802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9802" s="1" t="s">
        <v>4399</v>
      </c>
      <c r="G9802" s="1" t="s">
        <v>4400</v>
      </c>
      <c r="H9802" s="1" t="s">
        <v>4401</v>
      </c>
      <c r="I9802" s="1" t="s">
        <v>16</v>
      </c>
      <c r="J9802" s="1" t="s">
        <v>23</v>
      </c>
      <c r="K9802" s="1" t="s">
        <v>16</v>
      </c>
      <c r="L9802" s="1" t="s">
        <v>16</v>
      </c>
      <c r="M9802" s="1" t="s">
        <v>16</v>
      </c>
      <c r="N9802" s="1" t="s">
        <v>16</v>
      </c>
      <c r="O9802" s="1">
        <v>71.2</v>
      </c>
      <c r="P9802" s="1">
        <v>1.0</v>
      </c>
    </row>
    <row r="9803">
      <c r="A9803" s="1" t="s">
        <v>29</v>
      </c>
      <c r="B9803" s="1" t="s">
        <v>12281</v>
      </c>
      <c r="C9803" s="2" t="s">
        <v>12214</v>
      </c>
      <c r="D9803" s="1" t="s">
        <v>19</v>
      </c>
      <c r="E9803" s="3" t="str">
        <f>HYPERLINK("https://fyndiq.se/produkt/873db845d7c2478f/", "1-Pack Självlysande Skärmskydd For iPhone 14 Pro Max")</f>
        <v>1-Pack Självlysande Skärmskydd For iPhone 14 Pro Max</v>
      </c>
      <c r="F9803" s="1" t="s">
        <v>12282</v>
      </c>
      <c r="G9803" s="1" t="s">
        <v>12283</v>
      </c>
      <c r="H9803" s="1" t="s">
        <v>12284</v>
      </c>
      <c r="I9803" s="1" t="s">
        <v>16</v>
      </c>
      <c r="J9803" s="1" t="s">
        <v>23</v>
      </c>
      <c r="K9803" s="1" t="s">
        <v>16</v>
      </c>
      <c r="L9803" s="1" t="s">
        <v>16</v>
      </c>
      <c r="M9803" s="1" t="s">
        <v>16</v>
      </c>
      <c r="N9803" s="1" t="s">
        <v>16</v>
      </c>
      <c r="O9803" s="1">
        <v>47.2</v>
      </c>
      <c r="P9803" s="1">
        <v>1.0</v>
      </c>
    </row>
    <row r="9804">
      <c r="A9804" s="1" t="s">
        <v>29</v>
      </c>
      <c r="B9804" s="1" t="s">
        <v>12285</v>
      </c>
      <c r="C9804" s="2" t="s">
        <v>12214</v>
      </c>
      <c r="D9804" s="1" t="s">
        <v>19</v>
      </c>
      <c r="E9804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9804" s="1" t="s">
        <v>380</v>
      </c>
      <c r="G9804" s="1" t="s">
        <v>381</v>
      </c>
      <c r="H9804" s="1" t="s">
        <v>382</v>
      </c>
      <c r="I9804" s="1" t="s">
        <v>16</v>
      </c>
      <c r="J9804" s="1" t="s">
        <v>23</v>
      </c>
      <c r="K9804" s="1" t="s">
        <v>16</v>
      </c>
      <c r="L9804" s="1" t="s">
        <v>16</v>
      </c>
      <c r="M9804" s="1" t="s">
        <v>16</v>
      </c>
      <c r="N9804" s="1" t="s">
        <v>16</v>
      </c>
      <c r="O9804" s="1">
        <v>39.2</v>
      </c>
      <c r="P9804" s="1">
        <v>1.0</v>
      </c>
    </row>
    <row r="9805">
      <c r="A9805" s="1" t="s">
        <v>29</v>
      </c>
      <c r="B9805" s="1" t="s">
        <v>12286</v>
      </c>
      <c r="C9805" s="2" t="s">
        <v>12214</v>
      </c>
      <c r="D9805" s="1" t="s">
        <v>19</v>
      </c>
      <c r="E9805" s="3" t="str">
        <f t="shared" ref="E9805:E9806" si="240">HYPERLINK("https://fyndiq.se/produkt/13e76851ca504320/", "2-Pack Samsung Galaxy S22 Ultra - Härdat glas 9H - Top kvalitet")</f>
        <v>2-Pack Samsung Galaxy S22 Ultra - Härdat glas 9H - Top kvalitet</v>
      </c>
      <c r="F9805" s="1" t="s">
        <v>140</v>
      </c>
      <c r="G9805" s="1" t="s">
        <v>141</v>
      </c>
      <c r="H9805" s="1" t="s">
        <v>142</v>
      </c>
      <c r="I9805" s="1" t="s">
        <v>16</v>
      </c>
      <c r="J9805" s="1" t="s">
        <v>23</v>
      </c>
      <c r="K9805" s="1" t="s">
        <v>16</v>
      </c>
      <c r="L9805" s="1" t="s">
        <v>16</v>
      </c>
      <c r="M9805" s="1" t="s">
        <v>16</v>
      </c>
      <c r="N9805" s="1" t="s">
        <v>16</v>
      </c>
      <c r="O9805" s="1">
        <v>63.2</v>
      </c>
      <c r="P9805" s="1">
        <v>1.0</v>
      </c>
    </row>
    <row r="9806">
      <c r="A9806" s="1" t="s">
        <v>29</v>
      </c>
      <c r="B9806" s="1" t="s">
        <v>12287</v>
      </c>
      <c r="C9806" s="2" t="s">
        <v>12214</v>
      </c>
      <c r="D9806" s="1" t="s">
        <v>19</v>
      </c>
      <c r="E9806" s="3" t="str">
        <f t="shared" si="240"/>
        <v>2-Pack Samsung Galaxy S22 Ultra - Härdat glas 9H - Top kvalitet</v>
      </c>
      <c r="F9806" s="1" t="s">
        <v>140</v>
      </c>
      <c r="G9806" s="1" t="s">
        <v>141</v>
      </c>
      <c r="H9806" s="1" t="s">
        <v>142</v>
      </c>
      <c r="I9806" s="1" t="s">
        <v>16</v>
      </c>
      <c r="J9806" s="1" t="s">
        <v>23</v>
      </c>
      <c r="K9806" s="1" t="s">
        <v>16</v>
      </c>
      <c r="L9806" s="1" t="s">
        <v>16</v>
      </c>
      <c r="M9806" s="1" t="s">
        <v>16</v>
      </c>
      <c r="N9806" s="1" t="s">
        <v>16</v>
      </c>
      <c r="O9806" s="1">
        <v>63.2</v>
      </c>
      <c r="P9806" s="1">
        <v>1.0</v>
      </c>
    </row>
    <row r="9807">
      <c r="A9807" s="1" t="s">
        <v>29</v>
      </c>
      <c r="B9807" s="1" t="s">
        <v>12288</v>
      </c>
      <c r="C9807" s="2" t="s">
        <v>12214</v>
      </c>
      <c r="D9807" s="1" t="s">
        <v>19</v>
      </c>
      <c r="E9807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9807" s="1" t="s">
        <v>2836</v>
      </c>
      <c r="G9807" s="1" t="s">
        <v>2837</v>
      </c>
      <c r="H9807" s="1" t="s">
        <v>2838</v>
      </c>
      <c r="I9807" s="1" t="s">
        <v>16</v>
      </c>
      <c r="J9807" s="1" t="s">
        <v>23</v>
      </c>
      <c r="K9807" s="1" t="s">
        <v>16</v>
      </c>
      <c r="L9807" s="1" t="s">
        <v>16</v>
      </c>
      <c r="M9807" s="1" t="s">
        <v>16</v>
      </c>
      <c r="N9807" s="1" t="s">
        <v>16</v>
      </c>
      <c r="O9807" s="1">
        <v>63.2</v>
      </c>
      <c r="P9807" s="1">
        <v>1.0</v>
      </c>
    </row>
    <row r="9808">
      <c r="A9808" s="1" t="s">
        <v>29</v>
      </c>
      <c r="B9808" s="1" t="s">
        <v>12289</v>
      </c>
      <c r="C9808" s="2" t="s">
        <v>12214</v>
      </c>
      <c r="D9808" s="1" t="s">
        <v>19</v>
      </c>
      <c r="E980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808" s="1" t="s">
        <v>599</v>
      </c>
      <c r="G9808" s="1" t="s">
        <v>600</v>
      </c>
      <c r="H9808" s="1" t="s">
        <v>601</v>
      </c>
      <c r="I9808" s="1" t="s">
        <v>16</v>
      </c>
      <c r="J9808" s="1" t="s">
        <v>23</v>
      </c>
      <c r="K9808" s="1" t="s">
        <v>16</v>
      </c>
      <c r="L9808" s="1" t="s">
        <v>16</v>
      </c>
      <c r="M9808" s="1" t="s">
        <v>16</v>
      </c>
      <c r="N9808" s="1" t="s">
        <v>16</v>
      </c>
      <c r="O9808" s="1">
        <v>71.2</v>
      </c>
      <c r="P9808" s="1">
        <v>1.0</v>
      </c>
    </row>
    <row r="9809">
      <c r="A9809" s="1" t="s">
        <v>29</v>
      </c>
      <c r="B9809" s="1" t="s">
        <v>12290</v>
      </c>
      <c r="C9809" s="2" t="s">
        <v>12214</v>
      </c>
      <c r="D9809" s="1" t="s">
        <v>19</v>
      </c>
      <c r="E9809" s="3" t="str">
        <f>HYPERLINK("https://fyndiq.se/produkt/b1caddae2e864477/", "2- Pack Samsung S10 Plus - Härdat Glas 9H - Super Kvalitet 3D")</f>
        <v>2- Pack Samsung S10 Plus - Härdat Glas 9H - Super Kvalitet 3D</v>
      </c>
      <c r="F9809" s="1" t="s">
        <v>477</v>
      </c>
      <c r="G9809" s="1" t="s">
        <v>478</v>
      </c>
      <c r="H9809" s="1" t="s">
        <v>479</v>
      </c>
      <c r="I9809" s="1" t="s">
        <v>16</v>
      </c>
      <c r="J9809" s="1" t="s">
        <v>23</v>
      </c>
      <c r="K9809" s="1" t="s">
        <v>16</v>
      </c>
      <c r="L9809" s="1" t="s">
        <v>16</v>
      </c>
      <c r="M9809" s="1" t="s">
        <v>16</v>
      </c>
      <c r="N9809" s="1" t="s">
        <v>16</v>
      </c>
      <c r="O9809" s="1">
        <v>63.2</v>
      </c>
      <c r="P9809" s="1">
        <v>1.0</v>
      </c>
    </row>
    <row r="9810">
      <c r="A9810" s="1" t="s">
        <v>29</v>
      </c>
      <c r="B9810" s="1" t="s">
        <v>12291</v>
      </c>
      <c r="C9810" s="2" t="s">
        <v>12214</v>
      </c>
      <c r="D9810" s="1" t="s">
        <v>19</v>
      </c>
      <c r="E9810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9810" s="1" t="s">
        <v>494</v>
      </c>
      <c r="G9810" s="1" t="s">
        <v>495</v>
      </c>
      <c r="H9810" s="1" t="s">
        <v>496</v>
      </c>
      <c r="I9810" s="1" t="s">
        <v>16</v>
      </c>
      <c r="J9810" s="1" t="s">
        <v>23</v>
      </c>
      <c r="K9810" s="1" t="s">
        <v>16</v>
      </c>
      <c r="L9810" s="1" t="s">
        <v>16</v>
      </c>
      <c r="M9810" s="1" t="s">
        <v>16</v>
      </c>
      <c r="N9810" s="1" t="s">
        <v>16</v>
      </c>
      <c r="O9810" s="1">
        <v>79.2</v>
      </c>
      <c r="P9810" s="1">
        <v>1.0</v>
      </c>
    </row>
    <row r="9811">
      <c r="A9811" s="1" t="s">
        <v>29</v>
      </c>
      <c r="B9811" s="1" t="s">
        <v>12292</v>
      </c>
      <c r="C9811" s="2" t="s">
        <v>12214</v>
      </c>
      <c r="D9811" s="1" t="s">
        <v>19</v>
      </c>
      <c r="E9811" s="3" t="str">
        <f>HYPERLINK("https://fyndiq.se/produkt/270ab3c9b834466d/", "2-Pack SONY XPERIA 10 V Skärmskydd - Härdat Glas 9H - Super kvalitet 3D")</f>
        <v>2-Pack SONY XPERIA 10 V Skärmskydd - Härdat Glas 9H - Super kvalitet 3D</v>
      </c>
      <c r="F9811" s="1" t="s">
        <v>99</v>
      </c>
      <c r="G9811" s="1" t="s">
        <v>100</v>
      </c>
      <c r="H9811" s="1" t="s">
        <v>101</v>
      </c>
      <c r="I9811" s="1" t="s">
        <v>16</v>
      </c>
      <c r="J9811" s="1" t="s">
        <v>23</v>
      </c>
      <c r="K9811" s="1" t="s">
        <v>16</v>
      </c>
      <c r="L9811" s="1" t="s">
        <v>16</v>
      </c>
      <c r="M9811" s="1" t="s">
        <v>16</v>
      </c>
      <c r="N9811" s="1" t="s">
        <v>16</v>
      </c>
      <c r="O9811" s="1">
        <v>63.2</v>
      </c>
      <c r="P9811" s="1">
        <v>1.0</v>
      </c>
    </row>
    <row r="9812">
      <c r="A9812" s="1" t="s">
        <v>29</v>
      </c>
      <c r="B9812" s="1" t="s">
        <v>12293</v>
      </c>
      <c r="C9812" s="2" t="s">
        <v>12214</v>
      </c>
      <c r="D9812" s="1" t="s">
        <v>19</v>
      </c>
      <c r="E981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812" s="1" t="s">
        <v>103</v>
      </c>
      <c r="G9812" s="1" t="s">
        <v>104</v>
      </c>
      <c r="H9812" s="1" t="s">
        <v>105</v>
      </c>
      <c r="I9812" s="1" t="s">
        <v>16</v>
      </c>
      <c r="J9812" s="1" t="s">
        <v>23</v>
      </c>
      <c r="K9812" s="1" t="s">
        <v>16</v>
      </c>
      <c r="L9812" s="1" t="s">
        <v>16</v>
      </c>
      <c r="M9812" s="1" t="s">
        <v>16</v>
      </c>
      <c r="N9812" s="1" t="s">
        <v>16</v>
      </c>
      <c r="O9812" s="1">
        <v>63.2</v>
      </c>
      <c r="P9812" s="1">
        <v>1.0</v>
      </c>
    </row>
    <row r="9813">
      <c r="A9813" s="1" t="s">
        <v>29</v>
      </c>
      <c r="B9813" s="1" t="s">
        <v>12294</v>
      </c>
      <c r="C9813" s="2" t="s">
        <v>12214</v>
      </c>
      <c r="D9813" s="1" t="s">
        <v>19</v>
      </c>
      <c r="E981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813" s="1" t="s">
        <v>2144</v>
      </c>
      <c r="G9813" s="1" t="s">
        <v>2145</v>
      </c>
      <c r="H9813" s="1" t="s">
        <v>2146</v>
      </c>
      <c r="I9813" s="1" t="s">
        <v>16</v>
      </c>
      <c r="J9813" s="1" t="s">
        <v>23</v>
      </c>
      <c r="K9813" s="1" t="s">
        <v>16</v>
      </c>
      <c r="L9813" s="1" t="s">
        <v>16</v>
      </c>
      <c r="M9813" s="1" t="s">
        <v>16</v>
      </c>
      <c r="N9813" s="1" t="s">
        <v>16</v>
      </c>
      <c r="O9813" s="1">
        <v>63.2</v>
      </c>
      <c r="P9813" s="1">
        <v>1.0</v>
      </c>
    </row>
    <row r="9814">
      <c r="A9814" s="1" t="s">
        <v>29</v>
      </c>
      <c r="B9814" s="1" t="s">
        <v>12295</v>
      </c>
      <c r="C9814" s="2" t="s">
        <v>12214</v>
      </c>
      <c r="D9814" s="1" t="s">
        <v>19</v>
      </c>
      <c r="E9814" s="3" t="str">
        <f>HYPERLINK("https://fyndiq.se/produkt/56c72c0ba5f749b5/", "2-Pack SAMSUNG S24 Skärmskydd - Härdat Glas 9H - Super kvalitet 3D")</f>
        <v>2-Pack SAMSUNG S24 Skärmskydd - Härdat Glas 9H - Super kvalitet 3D</v>
      </c>
      <c r="F9814" s="1" t="s">
        <v>263</v>
      </c>
      <c r="G9814" s="1" t="s">
        <v>264</v>
      </c>
      <c r="H9814" s="1" t="s">
        <v>265</v>
      </c>
      <c r="I9814" s="1" t="s">
        <v>16</v>
      </c>
      <c r="J9814" s="1" t="s">
        <v>23</v>
      </c>
      <c r="K9814" s="1" t="s">
        <v>16</v>
      </c>
      <c r="L9814" s="1" t="s">
        <v>16</v>
      </c>
      <c r="M9814" s="1" t="s">
        <v>16</v>
      </c>
      <c r="N9814" s="1" t="s">
        <v>16</v>
      </c>
      <c r="O9814" s="1">
        <v>63.2</v>
      </c>
      <c r="P9814" s="1">
        <v>1.0</v>
      </c>
    </row>
    <row r="9815">
      <c r="A9815" s="1" t="s">
        <v>29</v>
      </c>
      <c r="B9815" s="1" t="s">
        <v>12296</v>
      </c>
      <c r="C9815" s="2" t="s">
        <v>12214</v>
      </c>
      <c r="D9815" s="1" t="s">
        <v>19</v>
      </c>
      <c r="E981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9815" s="1" t="s">
        <v>397</v>
      </c>
      <c r="G9815" s="1" t="s">
        <v>398</v>
      </c>
      <c r="H9815" s="1" t="s">
        <v>399</v>
      </c>
      <c r="I9815" s="1" t="s">
        <v>16</v>
      </c>
      <c r="J9815" s="1" t="s">
        <v>23</v>
      </c>
      <c r="K9815" s="1" t="s">
        <v>16</v>
      </c>
      <c r="L9815" s="1" t="s">
        <v>16</v>
      </c>
      <c r="M9815" s="1" t="s">
        <v>16</v>
      </c>
      <c r="N9815" s="1" t="s">
        <v>16</v>
      </c>
      <c r="O9815" s="1">
        <v>63.2</v>
      </c>
      <c r="P9815" s="1">
        <v>1.0</v>
      </c>
    </row>
    <row r="9816">
      <c r="A9816" s="1" t="s">
        <v>29</v>
      </c>
      <c r="B9816" s="1" t="s">
        <v>12297</v>
      </c>
      <c r="C9816" s="2" t="s">
        <v>12214</v>
      </c>
      <c r="D9816" s="1" t="s">
        <v>19</v>
      </c>
      <c r="E9816" s="3" t="str">
        <f>HYPERLINK("https://fyndiq.se/produkt/3fee81d316cc43da/", "2-pack - iPhone 12 / 12 Pro - 9H Härdat Glass - Top Kvalitet")</f>
        <v>2-pack - iPhone 12 / 12 Pro - 9H Härdat Glass - Top Kvalitet</v>
      </c>
      <c r="F9816" s="1" t="s">
        <v>2499</v>
      </c>
      <c r="G9816" s="1" t="s">
        <v>2500</v>
      </c>
      <c r="H9816" s="1" t="s">
        <v>2067</v>
      </c>
      <c r="I9816" s="1" t="s">
        <v>16</v>
      </c>
      <c r="J9816" s="1" t="s">
        <v>23</v>
      </c>
      <c r="K9816" s="1" t="s">
        <v>16</v>
      </c>
      <c r="L9816" s="1" t="s">
        <v>16</v>
      </c>
      <c r="M9816" s="1" t="s">
        <v>16</v>
      </c>
      <c r="N9816" s="1" t="s">
        <v>16</v>
      </c>
      <c r="O9816" s="1">
        <v>47.2</v>
      </c>
      <c r="P9816" s="1">
        <v>1.0</v>
      </c>
    </row>
    <row r="9817">
      <c r="A9817" s="1" t="s">
        <v>29</v>
      </c>
      <c r="B9817" s="1" t="s">
        <v>12298</v>
      </c>
      <c r="C9817" s="2" t="s">
        <v>12214</v>
      </c>
      <c r="D9817" s="1" t="s">
        <v>19</v>
      </c>
      <c r="E981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817" s="1" t="s">
        <v>103</v>
      </c>
      <c r="G9817" s="1" t="s">
        <v>104</v>
      </c>
      <c r="H9817" s="1" t="s">
        <v>105</v>
      </c>
      <c r="I9817" s="1" t="s">
        <v>16</v>
      </c>
      <c r="J9817" s="1" t="s">
        <v>23</v>
      </c>
      <c r="K9817" s="1" t="s">
        <v>16</v>
      </c>
      <c r="L9817" s="1" t="s">
        <v>16</v>
      </c>
      <c r="M9817" s="1" t="s">
        <v>16</v>
      </c>
      <c r="N9817" s="1" t="s">
        <v>16</v>
      </c>
      <c r="O9817" s="1">
        <v>63.2</v>
      </c>
      <c r="P9817" s="1">
        <v>1.0</v>
      </c>
    </row>
    <row r="9818">
      <c r="A9818" s="1" t="s">
        <v>29</v>
      </c>
      <c r="B9818" s="1" t="s">
        <v>12299</v>
      </c>
      <c r="C9818" s="2" t="s">
        <v>12214</v>
      </c>
      <c r="D9818" s="1" t="s">
        <v>19</v>
      </c>
      <c r="E9818" s="3" t="str">
        <f>HYPERLINK("https://fyndiq.se/produkt/9adf3a37026e4816/", "2 Pack Samsung Galaxy Note 20 Ultra -Härdat glas–Super kvalitet")</f>
        <v>2 Pack Samsung Galaxy Note 20 Ultra -Härdat glas–Super kvalitet</v>
      </c>
      <c r="F9818" s="1" t="s">
        <v>1043</v>
      </c>
      <c r="G9818" s="1" t="s">
        <v>1044</v>
      </c>
      <c r="H9818" s="1" t="s">
        <v>1045</v>
      </c>
      <c r="I9818" s="1" t="s">
        <v>16</v>
      </c>
      <c r="J9818" s="1" t="s">
        <v>23</v>
      </c>
      <c r="K9818" s="1" t="s">
        <v>16</v>
      </c>
      <c r="L9818" s="1" t="s">
        <v>16</v>
      </c>
      <c r="M9818" s="1" t="s">
        <v>16</v>
      </c>
      <c r="N9818" s="1" t="s">
        <v>16</v>
      </c>
      <c r="O9818" s="1">
        <v>63.2</v>
      </c>
      <c r="P9818" s="1">
        <v>1.0</v>
      </c>
    </row>
    <row r="9819">
      <c r="A9819" s="1" t="s">
        <v>29</v>
      </c>
      <c r="B9819" s="1" t="s">
        <v>12300</v>
      </c>
      <c r="C9819" s="2" t="s">
        <v>12214</v>
      </c>
      <c r="D9819" s="1" t="s">
        <v>19</v>
      </c>
      <c r="E9819" s="3" t="str">
        <f>HYPERLINK("https://fyndiq.se/produkt/fc10ffae13984bd5/", "2 Pack Samsung Galaxy A20e - Härdat Glas 9H - Super Kvalitet 3D")</f>
        <v>2 Pack Samsung Galaxy A20e - Härdat Glas 9H - Super Kvalitet 3D</v>
      </c>
      <c r="F9819" s="1" t="s">
        <v>904</v>
      </c>
      <c r="G9819" s="1" t="s">
        <v>905</v>
      </c>
      <c r="H9819" s="1" t="s">
        <v>906</v>
      </c>
      <c r="I9819" s="1" t="s">
        <v>16</v>
      </c>
      <c r="J9819" s="1" t="s">
        <v>23</v>
      </c>
      <c r="K9819" s="1" t="s">
        <v>16</v>
      </c>
      <c r="L9819" s="1" t="s">
        <v>16</v>
      </c>
      <c r="M9819" s="1" t="s">
        <v>16</v>
      </c>
      <c r="N9819" s="1" t="s">
        <v>16</v>
      </c>
      <c r="O9819" s="1">
        <v>63.2</v>
      </c>
      <c r="P9819" s="1">
        <v>1.0</v>
      </c>
    </row>
    <row r="9820">
      <c r="A9820" s="1" t="s">
        <v>29</v>
      </c>
      <c r="B9820" s="1" t="s">
        <v>12301</v>
      </c>
      <c r="C9820" s="2" t="s">
        <v>12214</v>
      </c>
      <c r="D9820" s="1" t="s">
        <v>19</v>
      </c>
      <c r="E982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9820" s="1" t="s">
        <v>508</v>
      </c>
      <c r="G9820" s="1" t="s">
        <v>509</v>
      </c>
      <c r="H9820" s="1" t="s">
        <v>510</v>
      </c>
      <c r="I9820" s="1" t="s">
        <v>16</v>
      </c>
      <c r="J9820" s="1" t="s">
        <v>23</v>
      </c>
      <c r="K9820" s="1" t="s">
        <v>16</v>
      </c>
      <c r="L9820" s="1" t="s">
        <v>16</v>
      </c>
      <c r="M9820" s="1" t="s">
        <v>16</v>
      </c>
      <c r="N9820" s="1" t="s">
        <v>16</v>
      </c>
      <c r="O9820" s="1">
        <v>63.2</v>
      </c>
      <c r="P9820" s="1">
        <v>1.0</v>
      </c>
    </row>
    <row r="9821">
      <c r="A9821" s="1" t="s">
        <v>29</v>
      </c>
      <c r="B9821" s="1" t="s">
        <v>12302</v>
      </c>
      <c r="C9821" s="2" t="s">
        <v>12214</v>
      </c>
      <c r="D9821" s="1" t="s">
        <v>19</v>
      </c>
      <c r="E9821" s="3" t="str">
        <f>HYPERLINK("https://fyndiq.se/produkt/416415a768684efb/", "2-Pack Samsung Galaxy S21 5G - 9H Härdat Glas - HD")</f>
        <v>2-Pack Samsung Galaxy S21 5G - 9H Härdat Glas - HD</v>
      </c>
      <c r="F9821" s="1" t="s">
        <v>39</v>
      </c>
      <c r="G9821" s="1" t="s">
        <v>40</v>
      </c>
      <c r="H9821" s="1" t="s">
        <v>41</v>
      </c>
      <c r="I9821" s="1" t="s">
        <v>16</v>
      </c>
      <c r="J9821" s="1" t="s">
        <v>23</v>
      </c>
      <c r="K9821" s="1" t="s">
        <v>16</v>
      </c>
      <c r="L9821" s="1" t="s">
        <v>16</v>
      </c>
      <c r="M9821" s="1" t="s">
        <v>16</v>
      </c>
      <c r="N9821" s="1" t="s">
        <v>16</v>
      </c>
      <c r="O9821" s="1">
        <v>63.2</v>
      </c>
      <c r="P9821" s="1">
        <v>1.0</v>
      </c>
    </row>
    <row r="9822">
      <c r="A9822" s="1" t="s">
        <v>29</v>
      </c>
      <c r="B9822" s="1" t="s">
        <v>12303</v>
      </c>
      <c r="C9822" s="2" t="s">
        <v>12214</v>
      </c>
      <c r="D9822" s="1" t="s">
        <v>19</v>
      </c>
      <c r="E9822" s="3" t="str">
        <f>HYPERLINK("https://fyndiq.se/produkt/925ae49423884615/", "2-Pack Samsung S22 Ultra Skärmskydd &amp; 1-Pack linsskydd -9H GLAS")</f>
        <v>2-Pack Samsung S22 Ultra Skärmskydd &amp; 1-Pack linsskydd -9H GLAS</v>
      </c>
      <c r="F9822" s="1" t="s">
        <v>335</v>
      </c>
      <c r="G9822" s="1" t="s">
        <v>336</v>
      </c>
      <c r="H9822" s="1" t="s">
        <v>337</v>
      </c>
      <c r="I9822" s="1" t="s">
        <v>16</v>
      </c>
      <c r="J9822" s="1" t="s">
        <v>23</v>
      </c>
      <c r="K9822" s="1" t="s">
        <v>16</v>
      </c>
      <c r="L9822" s="1" t="s">
        <v>16</v>
      </c>
      <c r="M9822" s="1" t="s">
        <v>16</v>
      </c>
      <c r="N9822" s="1" t="s">
        <v>16</v>
      </c>
      <c r="O9822" s="1">
        <v>71.2</v>
      </c>
      <c r="P9822" s="1">
        <v>1.0</v>
      </c>
    </row>
    <row r="9823">
      <c r="A9823" s="1" t="s">
        <v>29</v>
      </c>
      <c r="B9823" s="1" t="s">
        <v>12304</v>
      </c>
      <c r="C9823" s="2" t="s">
        <v>12214</v>
      </c>
      <c r="D9823" s="1" t="s">
        <v>19</v>
      </c>
      <c r="E9823" s="3" t="str">
        <f t="shared" ref="E9823:E9824" si="241">HYPERLINK("https://fyndiq.se/produkt/19c2551af5564452/", "2 Pack Samsung Galaxy A41 - Härdat Glas 9H - Super kvalitet 3D")</f>
        <v>2 Pack Samsung Galaxy A41 - Härdat Glas 9H - Super kvalitet 3D</v>
      </c>
      <c r="F9823" s="1" t="s">
        <v>362</v>
      </c>
      <c r="G9823" s="1" t="s">
        <v>363</v>
      </c>
      <c r="H9823" s="1" t="s">
        <v>364</v>
      </c>
      <c r="I9823" s="1" t="s">
        <v>16</v>
      </c>
      <c r="J9823" s="1" t="s">
        <v>23</v>
      </c>
      <c r="K9823" s="1" t="s">
        <v>16</v>
      </c>
      <c r="L9823" s="1" t="s">
        <v>16</v>
      </c>
      <c r="M9823" s="1" t="s">
        <v>16</v>
      </c>
      <c r="N9823" s="1" t="s">
        <v>16</v>
      </c>
      <c r="O9823" s="1">
        <v>63.2</v>
      </c>
      <c r="P9823" s="1">
        <v>1.0</v>
      </c>
    </row>
    <row r="9824">
      <c r="A9824" s="1" t="s">
        <v>29</v>
      </c>
      <c r="B9824" s="1" t="s">
        <v>12305</v>
      </c>
      <c r="C9824" s="2" t="s">
        <v>12214</v>
      </c>
      <c r="D9824" s="1" t="s">
        <v>19</v>
      </c>
      <c r="E9824" s="3" t="str">
        <f t="shared" si="241"/>
        <v>2 Pack Samsung Galaxy A41 - Härdat Glas 9H - Super kvalitet 3D</v>
      </c>
      <c r="F9824" s="1" t="s">
        <v>362</v>
      </c>
      <c r="G9824" s="1" t="s">
        <v>363</v>
      </c>
      <c r="H9824" s="1" t="s">
        <v>364</v>
      </c>
      <c r="I9824" s="1" t="s">
        <v>16</v>
      </c>
      <c r="J9824" s="1" t="s">
        <v>23</v>
      </c>
      <c r="K9824" s="1" t="s">
        <v>16</v>
      </c>
      <c r="L9824" s="1" t="s">
        <v>16</v>
      </c>
      <c r="M9824" s="1" t="s">
        <v>16</v>
      </c>
      <c r="N9824" s="1" t="s">
        <v>16</v>
      </c>
      <c r="O9824" s="1">
        <v>63.2</v>
      </c>
      <c r="P9824" s="1">
        <v>1.0</v>
      </c>
    </row>
    <row r="9825">
      <c r="A9825" s="1" t="s">
        <v>29</v>
      </c>
      <c r="B9825" s="1" t="s">
        <v>12306</v>
      </c>
      <c r="C9825" s="2" t="s">
        <v>12214</v>
      </c>
      <c r="D9825" s="1" t="s">
        <v>19</v>
      </c>
      <c r="E9825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9825" s="1" t="s">
        <v>296</v>
      </c>
      <c r="G9825" s="1" t="s">
        <v>297</v>
      </c>
      <c r="H9825" s="1" t="s">
        <v>298</v>
      </c>
      <c r="I9825" s="1" t="s">
        <v>16</v>
      </c>
      <c r="J9825" s="1" t="s">
        <v>23</v>
      </c>
      <c r="K9825" s="1" t="s">
        <v>16</v>
      </c>
      <c r="L9825" s="1" t="s">
        <v>16</v>
      </c>
      <c r="M9825" s="1" t="s">
        <v>16</v>
      </c>
      <c r="N9825" s="1" t="s">
        <v>16</v>
      </c>
      <c r="O9825" s="1">
        <v>71.2</v>
      </c>
      <c r="P9825" s="1">
        <v>1.0</v>
      </c>
    </row>
    <row r="9826">
      <c r="A9826" s="1" t="s">
        <v>29</v>
      </c>
      <c r="B9826" s="1" t="s">
        <v>12307</v>
      </c>
      <c r="C9826" s="2" t="s">
        <v>12214</v>
      </c>
      <c r="D9826" s="1" t="s">
        <v>19</v>
      </c>
      <c r="E9826" s="3" t="str">
        <f>HYPERLINK("https://fyndiq.se/produkt/0a890dd972c4463d/", "2-Pack Samsung Galaxy A52s 5G - Härdat glas 9H - Super kvalitet")</f>
        <v>2-Pack Samsung Galaxy A52s 5G - Härdat glas 9H - Super kvalitet</v>
      </c>
      <c r="F9826" s="1" t="s">
        <v>442</v>
      </c>
      <c r="G9826" s="1" t="s">
        <v>443</v>
      </c>
      <c r="H9826" s="1" t="s">
        <v>444</v>
      </c>
      <c r="I9826" s="1" t="s">
        <v>16</v>
      </c>
      <c r="J9826" s="1" t="s">
        <v>23</v>
      </c>
      <c r="K9826" s="1" t="s">
        <v>16</v>
      </c>
      <c r="L9826" s="1" t="s">
        <v>16</v>
      </c>
      <c r="M9826" s="1" t="s">
        <v>16</v>
      </c>
      <c r="N9826" s="1" t="s">
        <v>16</v>
      </c>
      <c r="O9826" s="1">
        <v>63.2</v>
      </c>
      <c r="P9826" s="1">
        <v>1.0</v>
      </c>
    </row>
    <row r="9827">
      <c r="A9827" s="1" t="s">
        <v>29</v>
      </c>
      <c r="B9827" s="1" t="s">
        <v>12308</v>
      </c>
      <c r="C9827" s="2" t="s">
        <v>12214</v>
      </c>
      <c r="D9827" s="1" t="s">
        <v>19</v>
      </c>
      <c r="E9827" s="3" t="str">
        <f>HYPERLINK("https://fyndiq.se/produkt/56c72c0ba5f749b5/", "2-Pack SAMSUNG S24 Skärmskydd - Härdat Glas 9H - Super kvalitet 3D")</f>
        <v>2-Pack SAMSUNG S24 Skärmskydd - Härdat Glas 9H - Super kvalitet 3D</v>
      </c>
      <c r="F9827" s="1" t="s">
        <v>263</v>
      </c>
      <c r="G9827" s="1" t="s">
        <v>264</v>
      </c>
      <c r="H9827" s="1" t="s">
        <v>265</v>
      </c>
      <c r="I9827" s="1" t="s">
        <v>16</v>
      </c>
      <c r="J9827" s="1" t="s">
        <v>23</v>
      </c>
      <c r="K9827" s="1" t="s">
        <v>16</v>
      </c>
      <c r="L9827" s="1" t="s">
        <v>16</v>
      </c>
      <c r="M9827" s="1" t="s">
        <v>16</v>
      </c>
      <c r="N9827" s="1" t="s">
        <v>16</v>
      </c>
      <c r="O9827" s="1">
        <v>63.2</v>
      </c>
      <c r="P9827" s="1">
        <v>1.0</v>
      </c>
    </row>
    <row r="9828">
      <c r="A9828" s="1" t="s">
        <v>29</v>
      </c>
      <c r="B9828" s="1" t="s">
        <v>12309</v>
      </c>
      <c r="C9828" s="2" t="s">
        <v>12214</v>
      </c>
      <c r="D9828" s="1" t="s">
        <v>19</v>
      </c>
      <c r="E9828" s="3" t="str">
        <f>HYPERLINK("https://fyndiq.se/produkt/0a890dd972c4463d/", "2-Pack Samsung Galaxy A52s 5G - Härdat glas 9H - Super kvalitet")</f>
        <v>2-Pack Samsung Galaxy A52s 5G - Härdat glas 9H - Super kvalitet</v>
      </c>
      <c r="F9828" s="1" t="s">
        <v>442</v>
      </c>
      <c r="G9828" s="1" t="s">
        <v>443</v>
      </c>
      <c r="H9828" s="1" t="s">
        <v>444</v>
      </c>
      <c r="I9828" s="1" t="s">
        <v>16</v>
      </c>
      <c r="J9828" s="1" t="s">
        <v>23</v>
      </c>
      <c r="K9828" s="1" t="s">
        <v>16</v>
      </c>
      <c r="L9828" s="1" t="s">
        <v>16</v>
      </c>
      <c r="M9828" s="1" t="s">
        <v>16</v>
      </c>
      <c r="N9828" s="1" t="s">
        <v>16</v>
      </c>
      <c r="O9828" s="1">
        <v>63.2</v>
      </c>
      <c r="P9828" s="1">
        <v>1.0</v>
      </c>
    </row>
    <row r="9829">
      <c r="A9829" s="1" t="s">
        <v>29</v>
      </c>
      <c r="B9829" s="1" t="s">
        <v>12310</v>
      </c>
      <c r="C9829" s="2" t="s">
        <v>12214</v>
      </c>
      <c r="D9829" s="1" t="s">
        <v>19</v>
      </c>
      <c r="E982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9829" s="1" t="s">
        <v>599</v>
      </c>
      <c r="G9829" s="1" t="s">
        <v>600</v>
      </c>
      <c r="H9829" s="1" t="s">
        <v>601</v>
      </c>
      <c r="I9829" s="1" t="s">
        <v>16</v>
      </c>
      <c r="J9829" s="1" t="s">
        <v>23</v>
      </c>
      <c r="K9829" s="1" t="s">
        <v>16</v>
      </c>
      <c r="L9829" s="1" t="s">
        <v>16</v>
      </c>
      <c r="M9829" s="1" t="s">
        <v>16</v>
      </c>
      <c r="N9829" s="1" t="s">
        <v>16</v>
      </c>
      <c r="O9829" s="1">
        <v>71.2</v>
      </c>
      <c r="P9829" s="1">
        <v>1.0</v>
      </c>
    </row>
    <row r="9830">
      <c r="A9830" s="1" t="s">
        <v>29</v>
      </c>
      <c r="B9830" s="1" t="s">
        <v>12311</v>
      </c>
      <c r="C9830" s="2" t="s">
        <v>12214</v>
      </c>
      <c r="D9830" s="1" t="s">
        <v>19</v>
      </c>
      <c r="E9830" s="3" t="str">
        <f>HYPERLINK("https://fyndiq.se/produkt/c398466bf0524e85/", "2-Pack Samsung S23 - 9H Härdat Glass - 3D Super Kvalitet Skärmskydd")</f>
        <v>2-Pack Samsung S23 - 9H Härdat Glass - 3D Super Kvalitet Skärmskydd</v>
      </c>
      <c r="F9830" s="1" t="s">
        <v>1365</v>
      </c>
      <c r="G9830" s="1" t="s">
        <v>1366</v>
      </c>
      <c r="H9830" s="1" t="s">
        <v>1367</v>
      </c>
      <c r="I9830" s="1" t="s">
        <v>16</v>
      </c>
      <c r="J9830" s="1" t="s">
        <v>23</v>
      </c>
      <c r="K9830" s="1" t="s">
        <v>16</v>
      </c>
      <c r="L9830" s="1" t="s">
        <v>16</v>
      </c>
      <c r="M9830" s="1" t="s">
        <v>16</v>
      </c>
      <c r="N9830" s="1" t="s">
        <v>16</v>
      </c>
      <c r="O9830" s="1">
        <v>63.2</v>
      </c>
      <c r="P9830" s="1">
        <v>1.0</v>
      </c>
    </row>
    <row r="9831">
      <c r="A9831" s="1" t="s">
        <v>29</v>
      </c>
      <c r="B9831" s="1" t="s">
        <v>12312</v>
      </c>
      <c r="C9831" s="2" t="s">
        <v>12214</v>
      </c>
      <c r="D9831" s="1" t="s">
        <v>19</v>
      </c>
      <c r="E9831" s="3" t="str">
        <f>HYPERLINK("https://fyndiq.se/produkt/ccf4e05c9719465a/", "2-Pack Samsung Z FOLD 5 Skärmskydd - Härdat Glas 9H - Super kvalitet 3D")</f>
        <v>2-Pack Samsung Z FOLD 5 Skärmskydd - Härdat Glas 9H - Super kvalitet 3D</v>
      </c>
      <c r="F9831" s="1" t="s">
        <v>1584</v>
      </c>
      <c r="G9831" s="1" t="s">
        <v>1585</v>
      </c>
      <c r="H9831" s="1" t="s">
        <v>1586</v>
      </c>
      <c r="I9831" s="1" t="s">
        <v>16</v>
      </c>
      <c r="J9831" s="1" t="s">
        <v>23</v>
      </c>
      <c r="K9831" s="1" t="s">
        <v>16</v>
      </c>
      <c r="L9831" s="1" t="s">
        <v>16</v>
      </c>
      <c r="M9831" s="1" t="s">
        <v>16</v>
      </c>
      <c r="N9831" s="1" t="s">
        <v>16</v>
      </c>
      <c r="O9831" s="1">
        <v>63.2</v>
      </c>
      <c r="P9831" s="1">
        <v>1.0</v>
      </c>
    </row>
    <row r="9832">
      <c r="A9832" s="1" t="s">
        <v>29</v>
      </c>
      <c r="B9832" s="1" t="s">
        <v>12313</v>
      </c>
      <c r="C9832" s="2" t="s">
        <v>12214</v>
      </c>
      <c r="D9832" s="1" t="s">
        <v>19</v>
      </c>
      <c r="E9832" s="3" t="str">
        <f>HYPERLINK("https://fyndiq.se/produkt/c398466bf0524e85/", "2-Pack Samsung S23 - 9H Härdat Glass - 3D Super Kvalitet Skärmskydd")</f>
        <v>2-Pack Samsung S23 - 9H Härdat Glass - 3D Super Kvalitet Skärmskydd</v>
      </c>
      <c r="F9832" s="1" t="s">
        <v>1365</v>
      </c>
      <c r="G9832" s="1" t="s">
        <v>1366</v>
      </c>
      <c r="H9832" s="1" t="s">
        <v>1367</v>
      </c>
      <c r="I9832" s="1" t="s">
        <v>16</v>
      </c>
      <c r="J9832" s="1" t="s">
        <v>23</v>
      </c>
      <c r="K9832" s="1" t="s">
        <v>16</v>
      </c>
      <c r="L9832" s="1" t="s">
        <v>16</v>
      </c>
      <c r="M9832" s="1" t="s">
        <v>16</v>
      </c>
      <c r="N9832" s="1" t="s">
        <v>16</v>
      </c>
      <c r="O9832" s="1">
        <v>63.2</v>
      </c>
      <c r="P9832" s="1">
        <v>1.0</v>
      </c>
    </row>
    <row r="9833">
      <c r="A9833" s="1" t="s">
        <v>29</v>
      </c>
      <c r="B9833" s="1" t="s">
        <v>12314</v>
      </c>
      <c r="C9833" s="2" t="s">
        <v>12214</v>
      </c>
      <c r="D9833" s="1" t="s">
        <v>19</v>
      </c>
      <c r="E9833" s="3" t="str">
        <f>HYPERLINK("https://fyndiq.se/produkt/270ab3c9b834466d/", "2-Pack SONY XPERIA 10 V Skärmskydd - Härdat Glas 9H - Super kvalitet 3D")</f>
        <v>2-Pack SONY XPERIA 10 V Skärmskydd - Härdat Glas 9H - Super kvalitet 3D</v>
      </c>
      <c r="F9833" s="1" t="s">
        <v>99</v>
      </c>
      <c r="G9833" s="1" t="s">
        <v>100</v>
      </c>
      <c r="H9833" s="1" t="s">
        <v>101</v>
      </c>
      <c r="I9833" s="1" t="s">
        <v>16</v>
      </c>
      <c r="J9833" s="1" t="s">
        <v>23</v>
      </c>
      <c r="K9833" s="1" t="s">
        <v>16</v>
      </c>
      <c r="L9833" s="1" t="s">
        <v>16</v>
      </c>
      <c r="M9833" s="1" t="s">
        <v>16</v>
      </c>
      <c r="N9833" s="1" t="s">
        <v>16</v>
      </c>
      <c r="O9833" s="1">
        <v>63.2</v>
      </c>
      <c r="P9833" s="1">
        <v>1.0</v>
      </c>
    </row>
    <row r="9834">
      <c r="A9834" s="1" t="s">
        <v>29</v>
      </c>
      <c r="B9834" s="1" t="s">
        <v>12315</v>
      </c>
      <c r="C9834" s="2" t="s">
        <v>12214</v>
      </c>
      <c r="D9834" s="1" t="s">
        <v>19</v>
      </c>
      <c r="E9834" s="3" t="str">
        <f>HYPERLINK("https://fyndiq.se/produkt/4603671cea994359/", "Samsung S20 Plus härdat glas 3D 9H Top Kvalitet skärmskydd")</f>
        <v>Samsung S20 Plus härdat glas 3D 9H Top Kvalitet skärmskydd</v>
      </c>
      <c r="F9834" s="1" t="s">
        <v>428</v>
      </c>
      <c r="G9834" s="1" t="s">
        <v>429</v>
      </c>
      <c r="H9834" s="1" t="s">
        <v>430</v>
      </c>
      <c r="I9834" s="1" t="s">
        <v>16</v>
      </c>
      <c r="J9834" s="1" t="s">
        <v>23</v>
      </c>
      <c r="K9834" s="1" t="s">
        <v>16</v>
      </c>
      <c r="L9834" s="1" t="s">
        <v>16</v>
      </c>
      <c r="M9834" s="1" t="s">
        <v>16</v>
      </c>
      <c r="N9834" s="1" t="s">
        <v>16</v>
      </c>
      <c r="O9834" s="1">
        <v>55.2</v>
      </c>
      <c r="P9834" s="1">
        <v>1.0</v>
      </c>
    </row>
    <row r="9835">
      <c r="A9835" s="1" t="s">
        <v>29</v>
      </c>
      <c r="B9835" s="1" t="s">
        <v>12316</v>
      </c>
      <c r="C9835" s="2" t="s">
        <v>12214</v>
      </c>
      <c r="D9835" s="1" t="s">
        <v>19</v>
      </c>
      <c r="E983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9835" s="1" t="s">
        <v>35</v>
      </c>
      <c r="G9835" s="1" t="s">
        <v>36</v>
      </c>
      <c r="H9835" s="1" t="s">
        <v>37</v>
      </c>
      <c r="I9835" s="1" t="s">
        <v>16</v>
      </c>
      <c r="J9835" s="1" t="s">
        <v>23</v>
      </c>
      <c r="K9835" s="1" t="s">
        <v>16</v>
      </c>
      <c r="L9835" s="1" t="s">
        <v>16</v>
      </c>
      <c r="M9835" s="1" t="s">
        <v>16</v>
      </c>
      <c r="N9835" s="1" t="s">
        <v>16</v>
      </c>
      <c r="O9835" s="1">
        <v>63.2</v>
      </c>
      <c r="P9835" s="1">
        <v>1.0</v>
      </c>
    </row>
    <row r="9836">
      <c r="A9836" s="1" t="s">
        <v>29</v>
      </c>
      <c r="B9836" s="1" t="s">
        <v>12317</v>
      </c>
      <c r="C9836" s="2" t="s">
        <v>12214</v>
      </c>
      <c r="D9836" s="1" t="s">
        <v>19</v>
      </c>
      <c r="E9836" s="3" t="str">
        <f>HYPERLINK("https://fyndiq.se/produkt/e4b87757208946c3/", "2-Pack Samsung S10E Skärmskydd - Härdat Glas 9H - Super kvalitet 3D")</f>
        <v>2-Pack Samsung S10E Skärmskydd - Härdat Glas 9H - Super kvalitet 3D</v>
      </c>
      <c r="F9836" s="1" t="s">
        <v>95</v>
      </c>
      <c r="G9836" s="1" t="s">
        <v>96</v>
      </c>
      <c r="H9836" s="1" t="s">
        <v>97</v>
      </c>
      <c r="I9836" s="1" t="s">
        <v>16</v>
      </c>
      <c r="J9836" s="1" t="s">
        <v>23</v>
      </c>
      <c r="K9836" s="1" t="s">
        <v>16</v>
      </c>
      <c r="L9836" s="1" t="s">
        <v>16</v>
      </c>
      <c r="M9836" s="1" t="s">
        <v>16</v>
      </c>
      <c r="N9836" s="1" t="s">
        <v>16</v>
      </c>
      <c r="O9836" s="1">
        <v>63.2</v>
      </c>
      <c r="P9836" s="1">
        <v>1.0</v>
      </c>
    </row>
    <row r="9837">
      <c r="A9837" s="1" t="s">
        <v>29</v>
      </c>
      <c r="B9837" s="1" t="s">
        <v>12318</v>
      </c>
      <c r="C9837" s="2" t="s">
        <v>12214</v>
      </c>
      <c r="D9837" s="1" t="s">
        <v>19</v>
      </c>
      <c r="E9837" s="3" t="str">
        <f>HYPERLINK("https://fyndiq.se/produkt/2eefd0ddb3034f0e/", "Google Pixel 7 Pro - Härdat Glas 9H - Super kvalitet 3D Skärmskydd")</f>
        <v>Google Pixel 7 Pro - Härdat Glas 9H - Super kvalitet 3D Skärmskydd</v>
      </c>
      <c r="F9837" s="1" t="s">
        <v>6270</v>
      </c>
      <c r="G9837" s="1" t="s">
        <v>6271</v>
      </c>
      <c r="H9837" s="1" t="s">
        <v>6272</v>
      </c>
      <c r="I9837" s="1" t="s">
        <v>16</v>
      </c>
      <c r="J9837" s="1" t="s">
        <v>23</v>
      </c>
      <c r="K9837" s="1" t="s">
        <v>16</v>
      </c>
      <c r="L9837" s="1" t="s">
        <v>16</v>
      </c>
      <c r="M9837" s="1" t="s">
        <v>16</v>
      </c>
      <c r="N9837" s="1" t="s">
        <v>16</v>
      </c>
      <c r="O9837" s="1">
        <v>63.2</v>
      </c>
      <c r="P9837" s="1">
        <v>1.0</v>
      </c>
    </row>
    <row r="9838">
      <c r="A9838" s="1" t="s">
        <v>29</v>
      </c>
      <c r="B9838" s="1" t="s">
        <v>12319</v>
      </c>
      <c r="C9838" s="2" t="s">
        <v>12214</v>
      </c>
      <c r="D9838" s="1" t="s">
        <v>19</v>
      </c>
      <c r="E9838" s="3" t="str">
        <f>HYPERLINK("https://fyndiq.se/produkt/6ae5aff483564a84/", "2-Pack Apple Watch 40mm – Härdat glas 9H – Super kvalitet 3D")</f>
        <v>2-Pack Apple Watch 40mm – Härdat glas 9H – Super kvalitet 3D</v>
      </c>
      <c r="F9838" s="1" t="s">
        <v>1418</v>
      </c>
      <c r="G9838" s="1" t="s">
        <v>1419</v>
      </c>
      <c r="H9838" s="1" t="s">
        <v>1420</v>
      </c>
      <c r="I9838" s="1" t="s">
        <v>16</v>
      </c>
      <c r="J9838" s="1" t="s">
        <v>23</v>
      </c>
      <c r="K9838" s="1" t="s">
        <v>16</v>
      </c>
      <c r="L9838" s="1" t="s">
        <v>16</v>
      </c>
      <c r="M9838" s="1" t="s">
        <v>16</v>
      </c>
      <c r="N9838" s="1" t="s">
        <v>16</v>
      </c>
      <c r="O9838" s="1">
        <v>55.2</v>
      </c>
      <c r="P9838" s="1">
        <v>1.0</v>
      </c>
    </row>
    <row r="9839">
      <c r="A9839" s="1" t="s">
        <v>29</v>
      </c>
      <c r="B9839" s="1" t="s">
        <v>12320</v>
      </c>
      <c r="C9839" s="2" t="s">
        <v>12214</v>
      </c>
      <c r="D9839" s="1" t="s">
        <v>19</v>
      </c>
      <c r="E9839" s="3" t="str">
        <f>HYPERLINK("https://fyndiq.se/produkt/f15b82570d4144d0/", "2-Pack Apple Watch 41mm – Härdat glas 9H – Super kvalitet 3D")</f>
        <v>2-Pack Apple Watch 41mm – Härdat glas 9H – Super kvalitet 3D</v>
      </c>
      <c r="F9839" s="1" t="s">
        <v>144</v>
      </c>
      <c r="G9839" s="1" t="s">
        <v>145</v>
      </c>
      <c r="H9839" s="1" t="s">
        <v>146</v>
      </c>
      <c r="I9839" s="1" t="s">
        <v>16</v>
      </c>
      <c r="J9839" s="1" t="s">
        <v>23</v>
      </c>
      <c r="K9839" s="1" t="s">
        <v>16</v>
      </c>
      <c r="L9839" s="1" t="s">
        <v>16</v>
      </c>
      <c r="M9839" s="1" t="s">
        <v>16</v>
      </c>
      <c r="N9839" s="1" t="s">
        <v>16</v>
      </c>
      <c r="O9839" s="1">
        <v>55.2</v>
      </c>
      <c r="P9839" s="1">
        <v>1.0</v>
      </c>
    </row>
    <row r="9840">
      <c r="A9840" s="1" t="s">
        <v>29</v>
      </c>
      <c r="B9840" s="1" t="s">
        <v>12321</v>
      </c>
      <c r="C9840" s="2" t="s">
        <v>12214</v>
      </c>
      <c r="D9840" s="1" t="s">
        <v>19</v>
      </c>
      <c r="E9840" s="3" t="str">
        <f>HYPERLINK("https://fyndiq.se/produkt/c64bbbf107e34309/", "2-Pack Huawei P30 - Härdat glas 9H – 3D Super kvalitet")</f>
        <v>2-Pack Huawei P30 - Härdat glas 9H – 3D Super kvalitet</v>
      </c>
      <c r="F9840" s="1" t="s">
        <v>845</v>
      </c>
      <c r="G9840" s="1" t="s">
        <v>846</v>
      </c>
      <c r="H9840" s="1" t="s">
        <v>847</v>
      </c>
      <c r="I9840" s="1" t="s">
        <v>16</v>
      </c>
      <c r="J9840" s="1" t="s">
        <v>23</v>
      </c>
      <c r="K9840" s="1" t="s">
        <v>16</v>
      </c>
      <c r="L9840" s="1" t="s">
        <v>16</v>
      </c>
      <c r="M9840" s="1" t="s">
        <v>16</v>
      </c>
      <c r="N9840" s="1" t="s">
        <v>16</v>
      </c>
      <c r="O9840" s="1">
        <v>63.2</v>
      </c>
      <c r="P9840" s="1">
        <v>1.0</v>
      </c>
    </row>
    <row r="9841">
      <c r="A9841" s="1" t="s">
        <v>29</v>
      </c>
      <c r="B9841" s="1" t="s">
        <v>12322</v>
      </c>
      <c r="C9841" s="2" t="s">
        <v>12214</v>
      </c>
      <c r="D9841" s="1" t="s">
        <v>19</v>
      </c>
      <c r="E9841" s="3" t="str">
        <f>HYPERLINK("https://fyndiq.se/produkt/4a37a66aa49247d0/", "Samsung S21 FE - 9H Härdat Glass - Super Kvalitet 3D")</f>
        <v>Samsung S21 FE - 9H Härdat Glass - Super Kvalitet 3D</v>
      </c>
      <c r="F9841" s="1" t="s">
        <v>4338</v>
      </c>
      <c r="G9841" s="1" t="s">
        <v>4339</v>
      </c>
      <c r="H9841" s="1" t="s">
        <v>4340</v>
      </c>
      <c r="I9841" s="1" t="s">
        <v>16</v>
      </c>
      <c r="J9841" s="1" t="s">
        <v>23</v>
      </c>
      <c r="K9841" s="1" t="s">
        <v>16</v>
      </c>
      <c r="L9841" s="1" t="s">
        <v>16</v>
      </c>
      <c r="M9841" s="1" t="s">
        <v>16</v>
      </c>
      <c r="N9841" s="1" t="s">
        <v>16</v>
      </c>
      <c r="O9841" s="1">
        <v>55.2</v>
      </c>
      <c r="P9841" s="1">
        <v>1.0</v>
      </c>
    </row>
    <row r="9842">
      <c r="A9842" s="1" t="s">
        <v>29</v>
      </c>
      <c r="B9842" s="1" t="s">
        <v>12323</v>
      </c>
      <c r="C9842" s="2" t="s">
        <v>12214</v>
      </c>
      <c r="D9842" s="1" t="s">
        <v>19</v>
      </c>
      <c r="E9842" s="3" t="str">
        <f>HYPERLINK("https://fyndiq.se/produkt/f15b82570d4144d0/", "2-Pack Apple Watch 41mm – Härdat glas 9H – Super kvalitet 3D")</f>
        <v>2-Pack Apple Watch 41mm – Härdat glas 9H – Super kvalitet 3D</v>
      </c>
      <c r="F9842" s="1" t="s">
        <v>144</v>
      </c>
      <c r="G9842" s="1" t="s">
        <v>145</v>
      </c>
      <c r="H9842" s="1" t="s">
        <v>146</v>
      </c>
      <c r="I9842" s="1" t="s">
        <v>16</v>
      </c>
      <c r="J9842" s="1" t="s">
        <v>23</v>
      </c>
      <c r="K9842" s="1" t="s">
        <v>16</v>
      </c>
      <c r="L9842" s="1" t="s">
        <v>16</v>
      </c>
      <c r="M9842" s="1" t="s">
        <v>16</v>
      </c>
      <c r="N9842" s="1" t="s">
        <v>16</v>
      </c>
      <c r="O9842" s="1">
        <v>55.2</v>
      </c>
      <c r="P9842" s="1">
        <v>1.0</v>
      </c>
    </row>
    <row r="9843">
      <c r="A9843" s="1" t="s">
        <v>29</v>
      </c>
      <c r="B9843" s="1" t="s">
        <v>12324</v>
      </c>
      <c r="C9843" s="2" t="s">
        <v>12214</v>
      </c>
      <c r="D9843" s="1" t="s">
        <v>19</v>
      </c>
      <c r="E9843" s="3" t="str">
        <f>HYPERLINK("https://fyndiq.se/produkt/acbd2f15758f4e1c/", "2-Pack Samsung A55 5G Skärmskydd i Härdat Glas")</f>
        <v>2-Pack Samsung A55 5G Skärmskydd i Härdat Glas</v>
      </c>
      <c r="F9843" s="1" t="s">
        <v>982</v>
      </c>
      <c r="G9843" s="1" t="s">
        <v>983</v>
      </c>
      <c r="H9843" s="1" t="s">
        <v>984</v>
      </c>
      <c r="I9843" s="1" t="s">
        <v>16</v>
      </c>
      <c r="J9843" s="1" t="s">
        <v>23</v>
      </c>
      <c r="K9843" s="1" t="s">
        <v>16</v>
      </c>
      <c r="L9843" s="1" t="s">
        <v>16</v>
      </c>
      <c r="M9843" s="1" t="s">
        <v>16</v>
      </c>
      <c r="N9843" s="1" t="s">
        <v>16</v>
      </c>
      <c r="O9843" s="1">
        <v>63.2</v>
      </c>
      <c r="P9843" s="1">
        <v>1.0</v>
      </c>
    </row>
    <row r="9844">
      <c r="A9844" s="1" t="s">
        <v>29</v>
      </c>
      <c r="B9844" s="1" t="s">
        <v>12325</v>
      </c>
      <c r="C9844" s="2" t="s">
        <v>12214</v>
      </c>
      <c r="D9844" s="1" t="s">
        <v>19</v>
      </c>
      <c r="E9844" s="3" t="str">
        <f>HYPERLINK("https://fyndiq.se/produkt/5a23771475d3464c/", "2-Pack Samsung Galaxy A13 5G - Härdat Glas 9H - Super kvalitet")</f>
        <v>2-Pack Samsung Galaxy A13 5G - Härdat Glas 9H - Super kvalitet</v>
      </c>
      <c r="F9844" s="1" t="s">
        <v>7398</v>
      </c>
      <c r="G9844" s="1" t="s">
        <v>7399</v>
      </c>
      <c r="H9844" s="1" t="s">
        <v>7400</v>
      </c>
      <c r="I9844" s="1" t="s">
        <v>16</v>
      </c>
      <c r="J9844" s="1" t="s">
        <v>23</v>
      </c>
      <c r="K9844" s="1" t="s">
        <v>16</v>
      </c>
      <c r="L9844" s="1" t="s">
        <v>16</v>
      </c>
      <c r="M9844" s="1" t="s">
        <v>16</v>
      </c>
      <c r="N9844" s="1" t="s">
        <v>16</v>
      </c>
      <c r="O9844" s="1">
        <v>63.2</v>
      </c>
      <c r="P9844" s="1">
        <v>1.0</v>
      </c>
    </row>
    <row r="9845">
      <c r="A9845" s="1" t="s">
        <v>29</v>
      </c>
      <c r="B9845" s="1" t="s">
        <v>12326</v>
      </c>
      <c r="C9845" s="2" t="s">
        <v>12214</v>
      </c>
      <c r="D9845" s="1" t="s">
        <v>19</v>
      </c>
      <c r="E9845" s="3" t="str">
        <f>HYPERLINK("https://fyndiq.se/produkt/c26c9ffef37a436a/", "2-Pack Samsung A35 5G Skärmskydd i Härdat Glas")</f>
        <v>2-Pack Samsung A35 5G Skärmskydd i Härdat Glas</v>
      </c>
      <c r="F9845" s="1" t="s">
        <v>432</v>
      </c>
      <c r="G9845" s="1" t="s">
        <v>433</v>
      </c>
      <c r="H9845" s="1" t="s">
        <v>434</v>
      </c>
      <c r="I9845" s="1" t="s">
        <v>16</v>
      </c>
      <c r="J9845" s="1" t="s">
        <v>23</v>
      </c>
      <c r="K9845" s="1" t="s">
        <v>16</v>
      </c>
      <c r="L9845" s="1" t="s">
        <v>16</v>
      </c>
      <c r="M9845" s="1" t="s">
        <v>16</v>
      </c>
      <c r="N9845" s="1" t="s">
        <v>16</v>
      </c>
      <c r="O9845" s="1">
        <v>63.2</v>
      </c>
      <c r="P9845" s="1">
        <v>1.0</v>
      </c>
    </row>
    <row r="9846">
      <c r="A9846" s="1" t="s">
        <v>29</v>
      </c>
      <c r="B9846" s="1" t="s">
        <v>12327</v>
      </c>
      <c r="C9846" s="2" t="s">
        <v>12214</v>
      </c>
      <c r="D9846" s="1" t="s">
        <v>19</v>
      </c>
      <c r="E9846" s="3" t="str">
        <f>HYPERLINK("https://fyndiq.se/produkt/0b2f55cbfc0d4bc8/", "Skärmskydd Iphone 12 / 12 Pro , härdat glas, hög kvalitet.")</f>
        <v>Skärmskydd Iphone 12 / 12 Pro , härdat glas, hög kvalitet.</v>
      </c>
      <c r="F9846" s="1" t="s">
        <v>587</v>
      </c>
      <c r="G9846" s="1" t="s">
        <v>588</v>
      </c>
      <c r="H9846" s="1" t="s">
        <v>589</v>
      </c>
      <c r="I9846" s="1" t="s">
        <v>16</v>
      </c>
      <c r="J9846" s="1" t="s">
        <v>23</v>
      </c>
      <c r="K9846" s="1" t="s">
        <v>16</v>
      </c>
      <c r="L9846" s="1" t="s">
        <v>16</v>
      </c>
      <c r="M9846" s="1" t="s">
        <v>16</v>
      </c>
      <c r="N9846" s="1" t="s">
        <v>16</v>
      </c>
      <c r="O9846" s="1">
        <v>39.2</v>
      </c>
      <c r="P9846" s="1">
        <v>1.0</v>
      </c>
    </row>
    <row r="9847">
      <c r="A9847" s="1" t="s">
        <v>29</v>
      </c>
      <c r="B9847" s="1" t="s">
        <v>12328</v>
      </c>
      <c r="C9847" s="2" t="s">
        <v>12214</v>
      </c>
      <c r="D9847" s="1" t="s">
        <v>19</v>
      </c>
      <c r="E9847" s="3" t="str">
        <f>HYPERLINK("https://fyndiq.se/produkt/a047b5d99d58461d/", "2-Pack Google Pixel 6A - Härdat glas 9H - Super kvalitet 3D")</f>
        <v>2-Pack Google Pixel 6A - Härdat glas 9H - Super kvalitet 3D</v>
      </c>
      <c r="F9847" s="1" t="s">
        <v>1205</v>
      </c>
      <c r="G9847" s="1" t="s">
        <v>1206</v>
      </c>
      <c r="H9847" s="1" t="s">
        <v>1207</v>
      </c>
      <c r="I9847" s="1" t="s">
        <v>16</v>
      </c>
      <c r="J9847" s="1" t="s">
        <v>23</v>
      </c>
      <c r="K9847" s="1" t="s">
        <v>16</v>
      </c>
      <c r="L9847" s="1" t="s">
        <v>16</v>
      </c>
      <c r="M9847" s="1" t="s">
        <v>16</v>
      </c>
      <c r="N9847" s="1" t="s">
        <v>16</v>
      </c>
      <c r="O9847" s="1">
        <v>63.2</v>
      </c>
      <c r="P9847" s="1">
        <v>1.0</v>
      </c>
    </row>
    <row r="9848">
      <c r="A9848" s="1" t="s">
        <v>29</v>
      </c>
      <c r="B9848" s="1" t="s">
        <v>12329</v>
      </c>
      <c r="C9848" s="2" t="s">
        <v>12214</v>
      </c>
      <c r="D9848" s="1" t="s">
        <v>19</v>
      </c>
      <c r="E9848" s="3" t="str">
        <f>HYPERLINK("https://fyndiq.se/produkt/abcb18d2b1094266/", "2 Pack Samsung S21 5G - Härdat Glas 9H - Super Kvalitet 3D")</f>
        <v>2 Pack Samsung S21 5G - Härdat Glas 9H - Super Kvalitet 3D</v>
      </c>
      <c r="F9848" s="1" t="s">
        <v>2719</v>
      </c>
      <c r="G9848" s="1" t="s">
        <v>2720</v>
      </c>
      <c r="H9848" s="1" t="s">
        <v>2721</v>
      </c>
      <c r="I9848" s="1" t="s">
        <v>16</v>
      </c>
      <c r="J9848" s="1" t="s">
        <v>23</v>
      </c>
      <c r="K9848" s="1" t="s">
        <v>16</v>
      </c>
      <c r="L9848" s="1" t="s">
        <v>16</v>
      </c>
      <c r="M9848" s="1" t="s">
        <v>16</v>
      </c>
      <c r="N9848" s="1" t="s">
        <v>16</v>
      </c>
      <c r="O9848" s="1">
        <v>63.2</v>
      </c>
      <c r="P9848" s="1">
        <v>1.0</v>
      </c>
    </row>
    <row r="9849">
      <c r="A9849" s="1" t="s">
        <v>29</v>
      </c>
      <c r="B9849" s="1" t="s">
        <v>12330</v>
      </c>
      <c r="C9849" s="2" t="s">
        <v>12214</v>
      </c>
      <c r="D9849" s="1" t="s">
        <v>19</v>
      </c>
      <c r="E9849" s="3" t="str">
        <f>HYPERLINK("https://fyndiq.se/produkt/dfe28e565d2e4c8d/", "2 Pack Samsung S21 FE - 9H Härdat Glass - Super Kvalitet 3D")</f>
        <v>2 Pack Samsung S21 FE - 9H Härdat Glass - Super Kvalitet 3D</v>
      </c>
      <c r="F9849" s="1" t="s">
        <v>276</v>
      </c>
      <c r="G9849" s="1" t="s">
        <v>277</v>
      </c>
      <c r="H9849" s="1" t="s">
        <v>278</v>
      </c>
      <c r="I9849" s="1" t="s">
        <v>16</v>
      </c>
      <c r="J9849" s="1" t="s">
        <v>23</v>
      </c>
      <c r="K9849" s="1" t="s">
        <v>16</v>
      </c>
      <c r="L9849" s="1" t="s">
        <v>16</v>
      </c>
      <c r="M9849" s="1" t="s">
        <v>16</v>
      </c>
      <c r="N9849" s="1" t="s">
        <v>16</v>
      </c>
      <c r="O9849" s="1">
        <v>63.2</v>
      </c>
      <c r="P9849" s="1">
        <v>1.0</v>
      </c>
    </row>
    <row r="9850">
      <c r="A9850" s="1" t="s">
        <v>29</v>
      </c>
      <c r="B9850" s="1" t="s">
        <v>12331</v>
      </c>
      <c r="C9850" s="2" t="s">
        <v>12214</v>
      </c>
      <c r="D9850" s="1" t="s">
        <v>19</v>
      </c>
      <c r="E985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850" s="1" t="s">
        <v>729</v>
      </c>
      <c r="G9850" s="1" t="s">
        <v>730</v>
      </c>
      <c r="H9850" s="1" t="s">
        <v>731</v>
      </c>
      <c r="I9850" s="1" t="s">
        <v>16</v>
      </c>
      <c r="J9850" s="1" t="s">
        <v>23</v>
      </c>
      <c r="K9850" s="1" t="s">
        <v>16</v>
      </c>
      <c r="L9850" s="1" t="s">
        <v>16</v>
      </c>
      <c r="M9850" s="1" t="s">
        <v>16</v>
      </c>
      <c r="N9850" s="1" t="s">
        <v>16</v>
      </c>
      <c r="O9850" s="1">
        <v>63.2</v>
      </c>
      <c r="P9850" s="1">
        <v>1.0</v>
      </c>
    </row>
    <row r="9851">
      <c r="A9851" s="1" t="s">
        <v>29</v>
      </c>
      <c r="B9851" s="1" t="s">
        <v>12332</v>
      </c>
      <c r="C9851" s="2" t="s">
        <v>12214</v>
      </c>
      <c r="D9851" s="1" t="s">
        <v>19</v>
      </c>
      <c r="E9851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9851" s="1" t="s">
        <v>709</v>
      </c>
      <c r="G9851" s="1" t="s">
        <v>710</v>
      </c>
      <c r="H9851" s="1" t="s">
        <v>711</v>
      </c>
      <c r="I9851" s="1" t="s">
        <v>16</v>
      </c>
      <c r="J9851" s="1" t="s">
        <v>23</v>
      </c>
      <c r="K9851" s="1" t="s">
        <v>16</v>
      </c>
      <c r="L9851" s="1" t="s">
        <v>16</v>
      </c>
      <c r="M9851" s="1" t="s">
        <v>16</v>
      </c>
      <c r="N9851" s="1" t="s">
        <v>16</v>
      </c>
      <c r="O9851" s="1">
        <v>63.2</v>
      </c>
      <c r="P9851" s="1">
        <v>1.0</v>
      </c>
    </row>
    <row r="9852">
      <c r="A9852" s="1" t="s">
        <v>29</v>
      </c>
      <c r="B9852" s="1" t="s">
        <v>12333</v>
      </c>
      <c r="C9852" s="2" t="s">
        <v>12214</v>
      </c>
      <c r="D9852" s="1" t="s">
        <v>19</v>
      </c>
      <c r="E985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852" s="1" t="s">
        <v>729</v>
      </c>
      <c r="G9852" s="1" t="s">
        <v>730</v>
      </c>
      <c r="H9852" s="1" t="s">
        <v>731</v>
      </c>
      <c r="I9852" s="1" t="s">
        <v>16</v>
      </c>
      <c r="J9852" s="1" t="s">
        <v>23</v>
      </c>
      <c r="K9852" s="1" t="s">
        <v>16</v>
      </c>
      <c r="L9852" s="1" t="s">
        <v>16</v>
      </c>
      <c r="M9852" s="1" t="s">
        <v>16</v>
      </c>
      <c r="N9852" s="1" t="s">
        <v>16</v>
      </c>
      <c r="O9852" s="1">
        <v>63.2</v>
      </c>
      <c r="P9852" s="1">
        <v>1.0</v>
      </c>
    </row>
    <row r="9853">
      <c r="A9853" s="1" t="s">
        <v>29</v>
      </c>
      <c r="B9853" s="1" t="s">
        <v>12334</v>
      </c>
      <c r="C9853" s="2" t="s">
        <v>12214</v>
      </c>
      <c r="D9853" s="1" t="s">
        <v>19</v>
      </c>
      <c r="E9853" s="3" t="str">
        <f>HYPERLINK("https://fyndiq.se/produkt/28799ed0373d40b4/", "2 Pack Galaxy S21 Ultra 5G- Härdat glas 9H - Super kvalitet 3D")</f>
        <v>2 Pack Galaxy S21 Ultra 5G- Härdat glas 9H - Super kvalitet 3D</v>
      </c>
      <c r="F9853" s="1" t="s">
        <v>272</v>
      </c>
      <c r="G9853" s="1" t="s">
        <v>273</v>
      </c>
      <c r="H9853" s="1" t="s">
        <v>274</v>
      </c>
      <c r="I9853" s="1" t="s">
        <v>16</v>
      </c>
      <c r="J9853" s="1" t="s">
        <v>23</v>
      </c>
      <c r="K9853" s="1" t="s">
        <v>16</v>
      </c>
      <c r="L9853" s="1" t="s">
        <v>16</v>
      </c>
      <c r="M9853" s="1" t="s">
        <v>16</v>
      </c>
      <c r="N9853" s="1" t="s">
        <v>16</v>
      </c>
      <c r="O9853" s="1">
        <v>63.2</v>
      </c>
      <c r="P9853" s="1">
        <v>1.0</v>
      </c>
    </row>
    <row r="9854">
      <c r="A9854" s="1" t="s">
        <v>29</v>
      </c>
      <c r="B9854" s="1" t="s">
        <v>12335</v>
      </c>
      <c r="C9854" s="2" t="s">
        <v>12214</v>
      </c>
      <c r="D9854" s="1" t="s">
        <v>19</v>
      </c>
      <c r="E9854" s="3" t="str">
        <f t="shared" ref="E9854:E9855" si="242">HYPERLINK("https://fyndiq.se/produkt/432d784756a84eff/", "2-Pack Samsung Galaxy S20FE - Härdat Glas-9H -Super kvalitet 3D")</f>
        <v>2-Pack Samsung Galaxy S20FE - Härdat Glas-9H -Super kvalitet 3D</v>
      </c>
      <c r="F9854" s="1" t="s">
        <v>1078</v>
      </c>
      <c r="G9854" s="1" t="s">
        <v>1079</v>
      </c>
      <c r="H9854" s="1" t="s">
        <v>1080</v>
      </c>
      <c r="I9854" s="1" t="s">
        <v>16</v>
      </c>
      <c r="J9854" s="1" t="s">
        <v>23</v>
      </c>
      <c r="K9854" s="1" t="s">
        <v>16</v>
      </c>
      <c r="L9854" s="1" t="s">
        <v>16</v>
      </c>
      <c r="M9854" s="1" t="s">
        <v>16</v>
      </c>
      <c r="N9854" s="1" t="s">
        <v>16</v>
      </c>
      <c r="O9854" s="1">
        <v>63.2</v>
      </c>
      <c r="P9854" s="1">
        <v>1.0</v>
      </c>
    </row>
    <row r="9855">
      <c r="A9855" s="1" t="s">
        <v>29</v>
      </c>
      <c r="B9855" s="1" t="s">
        <v>12336</v>
      </c>
      <c r="C9855" s="2" t="s">
        <v>12214</v>
      </c>
      <c r="D9855" s="1" t="s">
        <v>19</v>
      </c>
      <c r="E9855" s="3" t="str">
        <f t="shared" si="242"/>
        <v>2-Pack Samsung Galaxy S20FE - Härdat Glas-9H -Super kvalitet 3D</v>
      </c>
      <c r="F9855" s="1" t="s">
        <v>1078</v>
      </c>
      <c r="G9855" s="1" t="s">
        <v>1079</v>
      </c>
      <c r="H9855" s="1" t="s">
        <v>1080</v>
      </c>
      <c r="I9855" s="1" t="s">
        <v>16</v>
      </c>
      <c r="J9855" s="1" t="s">
        <v>23</v>
      </c>
      <c r="K9855" s="1" t="s">
        <v>16</v>
      </c>
      <c r="L9855" s="1" t="s">
        <v>16</v>
      </c>
      <c r="M9855" s="1" t="s">
        <v>16</v>
      </c>
      <c r="N9855" s="1" t="s">
        <v>16</v>
      </c>
      <c r="O9855" s="1">
        <v>63.2</v>
      </c>
      <c r="P9855" s="1">
        <v>1.0</v>
      </c>
    </row>
    <row r="9856">
      <c r="A9856" s="1" t="s">
        <v>29</v>
      </c>
      <c r="B9856" s="1" t="s">
        <v>12337</v>
      </c>
      <c r="C9856" s="2" t="s">
        <v>12214</v>
      </c>
      <c r="D9856" s="1" t="s">
        <v>19</v>
      </c>
      <c r="E985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856" s="1" t="s">
        <v>2144</v>
      </c>
      <c r="G9856" s="1" t="s">
        <v>2145</v>
      </c>
      <c r="H9856" s="1" t="s">
        <v>2146</v>
      </c>
      <c r="I9856" s="1" t="s">
        <v>16</v>
      </c>
      <c r="J9856" s="1" t="s">
        <v>23</v>
      </c>
      <c r="K9856" s="1" t="s">
        <v>16</v>
      </c>
      <c r="L9856" s="1" t="s">
        <v>16</v>
      </c>
      <c r="M9856" s="1" t="s">
        <v>16</v>
      </c>
      <c r="N9856" s="1" t="s">
        <v>16</v>
      </c>
      <c r="O9856" s="1">
        <v>63.2</v>
      </c>
      <c r="P9856" s="1">
        <v>1.0</v>
      </c>
    </row>
    <row r="9857">
      <c r="A9857" s="1" t="s">
        <v>29</v>
      </c>
      <c r="B9857" s="1" t="s">
        <v>12338</v>
      </c>
      <c r="C9857" s="2" t="s">
        <v>12214</v>
      </c>
      <c r="D9857" s="1" t="s">
        <v>19</v>
      </c>
      <c r="E9857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9857" s="1" t="s">
        <v>1481</v>
      </c>
      <c r="G9857" s="1" t="s">
        <v>1482</v>
      </c>
      <c r="H9857" s="1" t="s">
        <v>1483</v>
      </c>
      <c r="I9857" s="1" t="s">
        <v>16</v>
      </c>
      <c r="J9857" s="1" t="s">
        <v>23</v>
      </c>
      <c r="K9857" s="1" t="s">
        <v>16</v>
      </c>
      <c r="L9857" s="1" t="s">
        <v>16</v>
      </c>
      <c r="M9857" s="1" t="s">
        <v>16</v>
      </c>
      <c r="N9857" s="1" t="s">
        <v>16</v>
      </c>
      <c r="O9857" s="1">
        <v>63.2</v>
      </c>
      <c r="P9857" s="1">
        <v>1.0</v>
      </c>
    </row>
    <row r="9858">
      <c r="A9858" s="1" t="s">
        <v>29</v>
      </c>
      <c r="B9858" s="1" t="s">
        <v>12339</v>
      </c>
      <c r="C9858" s="2" t="s">
        <v>12214</v>
      </c>
      <c r="D9858" s="1" t="s">
        <v>19</v>
      </c>
      <c r="E9858" s="3" t="str">
        <f>HYPERLINK("https://fyndiq.se/produkt/432d784756a84eff/", "2-Pack Samsung Galaxy S20FE - Härdat Glas-9H -Super kvalitet 3D")</f>
        <v>2-Pack Samsung Galaxy S20FE - Härdat Glas-9H -Super kvalitet 3D</v>
      </c>
      <c r="F9858" s="1" t="s">
        <v>1078</v>
      </c>
      <c r="G9858" s="1" t="s">
        <v>1079</v>
      </c>
      <c r="H9858" s="1" t="s">
        <v>1080</v>
      </c>
      <c r="I9858" s="1" t="s">
        <v>16</v>
      </c>
      <c r="J9858" s="1" t="s">
        <v>23</v>
      </c>
      <c r="K9858" s="1" t="s">
        <v>16</v>
      </c>
      <c r="L9858" s="1" t="s">
        <v>16</v>
      </c>
      <c r="M9858" s="1" t="s">
        <v>16</v>
      </c>
      <c r="N9858" s="1" t="s">
        <v>16</v>
      </c>
      <c r="O9858" s="1">
        <v>63.2</v>
      </c>
      <c r="P9858" s="1">
        <v>1.0</v>
      </c>
    </row>
    <row r="9859">
      <c r="A9859" s="1" t="s">
        <v>29</v>
      </c>
      <c r="B9859" s="1" t="s">
        <v>12340</v>
      </c>
      <c r="C9859" s="2" t="s">
        <v>12214</v>
      </c>
      <c r="D9859" s="1" t="s">
        <v>19</v>
      </c>
      <c r="E9859" s="3" t="str">
        <f>HYPERLINK("https://fyndiq.se/produkt/66924f1ff238487e/", "2-Pack GOOGLE PIXEL 7A Skärmskydd - Härdat Glas 9H - Super kvalitet 3D")</f>
        <v>2-Pack GOOGLE PIXEL 7A Skärmskydd - Härdat Glas 9H - Super kvalitet 3D</v>
      </c>
      <c r="F9859" s="1" t="s">
        <v>315</v>
      </c>
      <c r="G9859" s="1" t="s">
        <v>316</v>
      </c>
      <c r="H9859" s="1" t="s">
        <v>317</v>
      </c>
      <c r="I9859" s="1" t="s">
        <v>16</v>
      </c>
      <c r="J9859" s="1" t="s">
        <v>23</v>
      </c>
      <c r="K9859" s="1" t="s">
        <v>16</v>
      </c>
      <c r="L9859" s="1" t="s">
        <v>16</v>
      </c>
      <c r="M9859" s="1" t="s">
        <v>16</v>
      </c>
      <c r="N9859" s="1" t="s">
        <v>16</v>
      </c>
      <c r="O9859" s="1">
        <v>63.2</v>
      </c>
      <c r="P9859" s="1">
        <v>1.0</v>
      </c>
    </row>
    <row r="9860">
      <c r="A9860" s="1" t="s">
        <v>29</v>
      </c>
      <c r="B9860" s="1" t="s">
        <v>12341</v>
      </c>
      <c r="C9860" s="2" t="s">
        <v>12214</v>
      </c>
      <c r="D9860" s="1" t="s">
        <v>19</v>
      </c>
      <c r="E9860" s="3" t="str">
        <f>HYPERLINK("https://fyndiq.se/produkt/a00b62acc6644fd2/", "2-Pack Samsung Galaxy S10 - Härdat glas 9H – Super kvalitet 3D")</f>
        <v>2-Pack Samsung Galaxy S10 - Härdat glas 9H – Super kvalitet 3D</v>
      </c>
      <c r="F9860" s="1" t="s">
        <v>1291</v>
      </c>
      <c r="G9860" s="1" t="s">
        <v>1292</v>
      </c>
      <c r="H9860" s="1" t="s">
        <v>1293</v>
      </c>
      <c r="I9860" s="1" t="s">
        <v>16</v>
      </c>
      <c r="J9860" s="1" t="s">
        <v>23</v>
      </c>
      <c r="K9860" s="1" t="s">
        <v>16</v>
      </c>
      <c r="L9860" s="1" t="s">
        <v>16</v>
      </c>
      <c r="M9860" s="1" t="s">
        <v>16</v>
      </c>
      <c r="N9860" s="1" t="s">
        <v>16</v>
      </c>
      <c r="O9860" s="1">
        <v>63.2</v>
      </c>
      <c r="P9860" s="1">
        <v>1.0</v>
      </c>
    </row>
    <row r="9861">
      <c r="A9861" s="1" t="s">
        <v>29</v>
      </c>
      <c r="B9861" s="1" t="s">
        <v>12342</v>
      </c>
      <c r="C9861" s="2" t="s">
        <v>12214</v>
      </c>
      <c r="D9861" s="1" t="s">
        <v>19</v>
      </c>
      <c r="E9861" s="3" t="str">
        <f>HYPERLINK("https://fyndiq.se/produkt/dfe28e565d2e4c8d/", "2 Pack Samsung S21 FE - 9H Härdat Glass - Super Kvalitet 3D")</f>
        <v>2 Pack Samsung S21 FE - 9H Härdat Glass - Super Kvalitet 3D</v>
      </c>
      <c r="F9861" s="1" t="s">
        <v>276</v>
      </c>
      <c r="G9861" s="1" t="s">
        <v>277</v>
      </c>
      <c r="H9861" s="1" t="s">
        <v>278</v>
      </c>
      <c r="I9861" s="1" t="s">
        <v>16</v>
      </c>
      <c r="J9861" s="1" t="s">
        <v>23</v>
      </c>
      <c r="K9861" s="1" t="s">
        <v>16</v>
      </c>
      <c r="L9861" s="1" t="s">
        <v>16</v>
      </c>
      <c r="M9861" s="1" t="s">
        <v>16</v>
      </c>
      <c r="N9861" s="1" t="s">
        <v>16</v>
      </c>
      <c r="O9861" s="1">
        <v>63.2</v>
      </c>
      <c r="P9861" s="1">
        <v>1.0</v>
      </c>
    </row>
    <row r="9862">
      <c r="A9862" s="1" t="s">
        <v>29</v>
      </c>
      <c r="B9862" s="1" t="s">
        <v>12343</v>
      </c>
      <c r="C9862" s="2" t="s">
        <v>12214</v>
      </c>
      <c r="D9862" s="1" t="s">
        <v>19</v>
      </c>
      <c r="E9862" s="3" t="str">
        <f>HYPERLINK("https://fyndiq.se/produkt/e6085c39be274bf8/", "2-Pack GOOGLE PIXEL 7 Skärmskydd - Härdat Glas 9H - Super kvalitet 3D")</f>
        <v>2-Pack GOOGLE PIXEL 7 Skärmskydd - Härdat Glas 9H - Super kvalitet 3D</v>
      </c>
      <c r="F9862" s="1" t="s">
        <v>675</v>
      </c>
      <c r="G9862" s="1" t="s">
        <v>676</v>
      </c>
      <c r="H9862" s="1" t="s">
        <v>677</v>
      </c>
      <c r="I9862" s="1" t="s">
        <v>16</v>
      </c>
      <c r="J9862" s="1" t="s">
        <v>23</v>
      </c>
      <c r="K9862" s="1" t="s">
        <v>16</v>
      </c>
      <c r="L9862" s="1" t="s">
        <v>16</v>
      </c>
      <c r="M9862" s="1" t="s">
        <v>16</v>
      </c>
      <c r="N9862" s="1" t="s">
        <v>16</v>
      </c>
      <c r="O9862" s="1">
        <v>63.2</v>
      </c>
      <c r="P9862" s="1">
        <v>1.0</v>
      </c>
    </row>
    <row r="9863">
      <c r="A9863" s="1" t="s">
        <v>29</v>
      </c>
      <c r="B9863" s="1" t="s">
        <v>12344</v>
      </c>
      <c r="C9863" s="2" t="s">
        <v>12214</v>
      </c>
      <c r="D9863" s="1" t="s">
        <v>19</v>
      </c>
      <c r="E9863" s="3" t="str">
        <f>HYPERLINK("https://fyndiq.se/produkt/abcb18d2b1094266/", "2 Pack Samsung S21 5G - Härdat Glas 9H - Super Kvalitet 3D")</f>
        <v>2 Pack Samsung S21 5G - Härdat Glas 9H - Super Kvalitet 3D</v>
      </c>
      <c r="F9863" s="1" t="s">
        <v>2719</v>
      </c>
      <c r="G9863" s="1" t="s">
        <v>2720</v>
      </c>
      <c r="H9863" s="1" t="s">
        <v>2721</v>
      </c>
      <c r="I9863" s="1" t="s">
        <v>16</v>
      </c>
      <c r="J9863" s="1" t="s">
        <v>23</v>
      </c>
      <c r="K9863" s="1" t="s">
        <v>16</v>
      </c>
      <c r="L9863" s="1" t="s">
        <v>16</v>
      </c>
      <c r="M9863" s="1" t="s">
        <v>16</v>
      </c>
      <c r="N9863" s="1" t="s">
        <v>16</v>
      </c>
      <c r="O9863" s="1">
        <v>63.2</v>
      </c>
      <c r="P9863" s="1">
        <v>1.0</v>
      </c>
    </row>
    <row r="9864">
      <c r="A9864" s="1" t="s">
        <v>29</v>
      </c>
      <c r="B9864" s="1" t="s">
        <v>12345</v>
      </c>
      <c r="C9864" s="2" t="s">
        <v>12214</v>
      </c>
      <c r="D9864" s="1" t="s">
        <v>19</v>
      </c>
      <c r="E9864" s="3" t="str">
        <f>HYPERLINK("https://fyndiq.se/produkt/f7b16236096d401a/", "2-Pack Google Pixel 7A - Härdat glas 9H - Super kvalitet 3D Skärmskydd")</f>
        <v>2-Pack Google Pixel 7A - Härdat glas 9H - Super kvalitet 3D Skärmskydd</v>
      </c>
      <c r="F9864" s="1" t="s">
        <v>852</v>
      </c>
      <c r="G9864" s="1" t="s">
        <v>853</v>
      </c>
      <c r="H9864" s="1" t="s">
        <v>854</v>
      </c>
      <c r="I9864" s="1" t="s">
        <v>16</v>
      </c>
      <c r="J9864" s="1" t="s">
        <v>23</v>
      </c>
      <c r="K9864" s="1" t="s">
        <v>16</v>
      </c>
      <c r="L9864" s="1" t="s">
        <v>16</v>
      </c>
      <c r="M9864" s="1" t="s">
        <v>16</v>
      </c>
      <c r="N9864" s="1" t="s">
        <v>16</v>
      </c>
      <c r="O9864" s="1">
        <v>63.2</v>
      </c>
      <c r="P9864" s="1">
        <v>1.0</v>
      </c>
    </row>
    <row r="9865">
      <c r="A9865" s="1" t="s">
        <v>29</v>
      </c>
      <c r="B9865" s="1" t="s">
        <v>12346</v>
      </c>
      <c r="C9865" s="2" t="s">
        <v>12214</v>
      </c>
      <c r="D9865" s="1" t="s">
        <v>19</v>
      </c>
      <c r="E9865" s="3" t="str">
        <f>HYPERLINK("https://fyndiq.se/produkt/e25e081a72dc4cb1/", "2-Pack Xiaomi 10T Pro 5G - Härdat glas 9H-Super kvalitet 3D")</f>
        <v>2-Pack Xiaomi 10T Pro 5G - Härdat glas 9H-Super kvalitet 3D</v>
      </c>
      <c r="F9865" s="1" t="s">
        <v>1257</v>
      </c>
      <c r="G9865" s="1" t="s">
        <v>1258</v>
      </c>
      <c r="H9865" s="1" t="s">
        <v>1259</v>
      </c>
      <c r="I9865" s="1" t="s">
        <v>16</v>
      </c>
      <c r="J9865" s="1" t="s">
        <v>23</v>
      </c>
      <c r="K9865" s="1" t="s">
        <v>16</v>
      </c>
      <c r="L9865" s="1" t="s">
        <v>16</v>
      </c>
      <c r="M9865" s="1" t="s">
        <v>16</v>
      </c>
      <c r="N9865" s="1" t="s">
        <v>16</v>
      </c>
      <c r="O9865" s="1">
        <v>63.2</v>
      </c>
      <c r="P9865" s="1">
        <v>1.0</v>
      </c>
    </row>
    <row r="9866">
      <c r="A9866" s="1" t="s">
        <v>29</v>
      </c>
      <c r="B9866" s="1" t="s">
        <v>12347</v>
      </c>
      <c r="C9866" s="2" t="s">
        <v>12214</v>
      </c>
      <c r="D9866" s="1" t="s">
        <v>19</v>
      </c>
      <c r="E9866" s="3" t="str">
        <f>HYPERLINK("https://fyndiq.se/produkt/f2c164e932234570/", "2-Pack HUAWEI P30 PRO Skärmskydd - Härdat Glas 9H - Super kvalitet 3D")</f>
        <v>2-Pack HUAWEI P30 PRO Skärmskydd - Härdat Glas 9H - Super kvalitet 3D</v>
      </c>
      <c r="F9866" s="1" t="s">
        <v>267</v>
      </c>
      <c r="G9866" s="1" t="s">
        <v>268</v>
      </c>
      <c r="H9866" s="1" t="s">
        <v>269</v>
      </c>
      <c r="I9866" s="1" t="s">
        <v>16</v>
      </c>
      <c r="J9866" s="1" t="s">
        <v>23</v>
      </c>
      <c r="K9866" s="1" t="s">
        <v>16</v>
      </c>
      <c r="L9866" s="1" t="s">
        <v>16</v>
      </c>
      <c r="M9866" s="1" t="s">
        <v>16</v>
      </c>
      <c r="N9866" s="1" t="s">
        <v>16</v>
      </c>
      <c r="O9866" s="1">
        <v>63.2</v>
      </c>
      <c r="P9866" s="1">
        <v>1.0</v>
      </c>
    </row>
    <row r="9867">
      <c r="A9867" s="1" t="s">
        <v>29</v>
      </c>
      <c r="B9867" s="1" t="s">
        <v>12348</v>
      </c>
      <c r="C9867" s="2" t="s">
        <v>12214</v>
      </c>
      <c r="D9867" s="1" t="s">
        <v>19</v>
      </c>
      <c r="E986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9867" s="1" t="s">
        <v>813</v>
      </c>
      <c r="G9867" s="1" t="s">
        <v>814</v>
      </c>
      <c r="H9867" s="1" t="s">
        <v>815</v>
      </c>
      <c r="I9867" s="1" t="s">
        <v>16</v>
      </c>
      <c r="J9867" s="1" t="s">
        <v>23</v>
      </c>
      <c r="K9867" s="1" t="s">
        <v>16</v>
      </c>
      <c r="L9867" s="1" t="s">
        <v>16</v>
      </c>
      <c r="M9867" s="1" t="s">
        <v>16</v>
      </c>
      <c r="N9867" s="1" t="s">
        <v>16</v>
      </c>
      <c r="O9867" s="1">
        <v>63.2</v>
      </c>
      <c r="P9867" s="1">
        <v>1.0</v>
      </c>
    </row>
    <row r="9868">
      <c r="A9868" s="1" t="s">
        <v>29</v>
      </c>
      <c r="B9868" s="1" t="s">
        <v>12349</v>
      </c>
      <c r="C9868" s="2" t="s">
        <v>12214</v>
      </c>
      <c r="D9868" s="1" t="s">
        <v>19</v>
      </c>
      <c r="E9868" s="3" t="str">
        <f>HYPERLINK("https://fyndiq.se/produkt/4487e30957ae4516/", "2-Pack Samsung Galaxy Tab A8 WiFi - Härdat Glas 9H - Super Kvalitet")</f>
        <v>2-Pack Samsung Galaxy Tab A8 WiFi - Härdat Glas 9H - Super Kvalitet</v>
      </c>
      <c r="F9868" s="1" t="s">
        <v>4067</v>
      </c>
      <c r="G9868" s="1" t="s">
        <v>4068</v>
      </c>
      <c r="H9868" s="1" t="s">
        <v>4069</v>
      </c>
      <c r="I9868" s="1" t="s">
        <v>16</v>
      </c>
      <c r="J9868" s="1" t="s">
        <v>23</v>
      </c>
      <c r="K9868" s="1" t="s">
        <v>16</v>
      </c>
      <c r="L9868" s="1" t="s">
        <v>16</v>
      </c>
      <c r="M9868" s="1" t="s">
        <v>16</v>
      </c>
      <c r="N9868" s="1" t="s">
        <v>16</v>
      </c>
      <c r="O9868" s="1">
        <v>135.2</v>
      </c>
      <c r="P9868" s="1">
        <v>1.0</v>
      </c>
    </row>
    <row r="9869">
      <c r="A9869" s="1" t="s">
        <v>29</v>
      </c>
      <c r="B9869" s="1" t="s">
        <v>12350</v>
      </c>
      <c r="C9869" s="2" t="s">
        <v>12214</v>
      </c>
      <c r="D9869" s="1" t="s">
        <v>19</v>
      </c>
      <c r="E9869" s="3" t="str">
        <f>HYPERLINK("https://fyndiq.se/produkt/c64bbbf107e34309/", "2-Pack Huawei P30 - Härdat glas 9H – 3D Super kvalitet")</f>
        <v>2-Pack Huawei P30 - Härdat glas 9H – 3D Super kvalitet</v>
      </c>
      <c r="F9869" s="1" t="s">
        <v>845</v>
      </c>
      <c r="G9869" s="1" t="s">
        <v>846</v>
      </c>
      <c r="H9869" s="1" t="s">
        <v>847</v>
      </c>
      <c r="I9869" s="1" t="s">
        <v>16</v>
      </c>
      <c r="J9869" s="1" t="s">
        <v>23</v>
      </c>
      <c r="K9869" s="1" t="s">
        <v>16</v>
      </c>
      <c r="L9869" s="1" t="s">
        <v>16</v>
      </c>
      <c r="M9869" s="1" t="s">
        <v>16</v>
      </c>
      <c r="N9869" s="1" t="s">
        <v>16</v>
      </c>
      <c r="O9869" s="1">
        <v>63.2</v>
      </c>
      <c r="P9869" s="1">
        <v>1.0</v>
      </c>
    </row>
    <row r="9870">
      <c r="A9870" s="1" t="s">
        <v>29</v>
      </c>
      <c r="B9870" s="1" t="s">
        <v>12351</v>
      </c>
      <c r="C9870" s="2" t="s">
        <v>12214</v>
      </c>
      <c r="D9870" s="1" t="s">
        <v>19</v>
      </c>
      <c r="E9870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870" s="1" t="s">
        <v>51</v>
      </c>
      <c r="G9870" s="1" t="s">
        <v>52</v>
      </c>
      <c r="H9870" s="1" t="s">
        <v>53</v>
      </c>
      <c r="I9870" s="1" t="s">
        <v>16</v>
      </c>
      <c r="J9870" s="1" t="s">
        <v>23</v>
      </c>
      <c r="K9870" s="1" t="s">
        <v>16</v>
      </c>
      <c r="L9870" s="1" t="s">
        <v>16</v>
      </c>
      <c r="M9870" s="1" t="s">
        <v>16</v>
      </c>
      <c r="N9870" s="1" t="s">
        <v>16</v>
      </c>
      <c r="O9870" s="1">
        <v>87.2</v>
      </c>
      <c r="P9870" s="1">
        <v>1.0</v>
      </c>
    </row>
    <row r="9871">
      <c r="A9871" s="1" t="s">
        <v>29</v>
      </c>
      <c r="B9871" s="1" t="s">
        <v>12352</v>
      </c>
      <c r="C9871" s="2" t="s">
        <v>12214</v>
      </c>
      <c r="D9871" s="1" t="s">
        <v>19</v>
      </c>
      <c r="E9871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9871" s="1" t="s">
        <v>3831</v>
      </c>
      <c r="G9871" s="1" t="s">
        <v>3832</v>
      </c>
      <c r="H9871" s="1" t="s">
        <v>3833</v>
      </c>
      <c r="I9871" s="1" t="s">
        <v>16</v>
      </c>
      <c r="J9871" s="1" t="s">
        <v>23</v>
      </c>
      <c r="K9871" s="1" t="s">
        <v>16</v>
      </c>
      <c r="L9871" s="1" t="s">
        <v>16</v>
      </c>
      <c r="M9871" s="1" t="s">
        <v>16</v>
      </c>
      <c r="N9871" s="1" t="s">
        <v>16</v>
      </c>
      <c r="O9871" s="1">
        <v>63.2</v>
      </c>
      <c r="P9871" s="1">
        <v>1.0</v>
      </c>
    </row>
    <row r="9872">
      <c r="A9872" s="1" t="s">
        <v>29</v>
      </c>
      <c r="B9872" s="1" t="s">
        <v>12353</v>
      </c>
      <c r="C9872" s="2" t="s">
        <v>12354</v>
      </c>
      <c r="D9872" s="1" t="s">
        <v>19</v>
      </c>
      <c r="E9872" s="3" t="str">
        <f>HYPERLINK("https://fyndiq.se/produkt/0386ecdde44e4e9e/", "Google Pixel 6A - Härdat glas 9H - Super kvalitet 3D Skärmskydd")</f>
        <v>Google Pixel 6A - Härdat glas 9H - Super kvalitet 3D Skärmskydd</v>
      </c>
      <c r="F9872" s="1" t="s">
        <v>5432</v>
      </c>
      <c r="G9872" s="1" t="s">
        <v>5433</v>
      </c>
      <c r="H9872" s="1" t="s">
        <v>5434</v>
      </c>
      <c r="I9872" s="1" t="s">
        <v>16</v>
      </c>
      <c r="J9872" s="1" t="s">
        <v>23</v>
      </c>
      <c r="K9872" s="1" t="s">
        <v>16</v>
      </c>
      <c r="L9872" s="1" t="s">
        <v>16</v>
      </c>
      <c r="M9872" s="1" t="s">
        <v>16</v>
      </c>
      <c r="N9872" s="1" t="s">
        <v>16</v>
      </c>
      <c r="O9872" s="1">
        <v>55.2</v>
      </c>
      <c r="P9872" s="1">
        <v>1.0</v>
      </c>
    </row>
    <row r="9873">
      <c r="A9873" s="1" t="s">
        <v>29</v>
      </c>
      <c r="B9873" s="1" t="s">
        <v>12355</v>
      </c>
      <c r="C9873" s="2" t="s">
        <v>12354</v>
      </c>
      <c r="D9873" s="1" t="s">
        <v>19</v>
      </c>
      <c r="E987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873" s="1" t="s">
        <v>722</v>
      </c>
      <c r="G9873" s="1" t="s">
        <v>723</v>
      </c>
      <c r="H9873" s="1" t="s">
        <v>724</v>
      </c>
      <c r="I9873" s="1" t="s">
        <v>16</v>
      </c>
      <c r="J9873" s="1" t="s">
        <v>23</v>
      </c>
      <c r="K9873" s="1" t="s">
        <v>16</v>
      </c>
      <c r="L9873" s="1" t="s">
        <v>16</v>
      </c>
      <c r="M9873" s="1" t="s">
        <v>16</v>
      </c>
      <c r="N9873" s="1" t="s">
        <v>16</v>
      </c>
      <c r="O9873" s="1">
        <v>79.2</v>
      </c>
      <c r="P9873" s="1">
        <v>1.0</v>
      </c>
    </row>
    <row r="9874">
      <c r="A9874" s="1" t="s">
        <v>29</v>
      </c>
      <c r="B9874" s="1" t="s">
        <v>12356</v>
      </c>
      <c r="C9874" s="2" t="s">
        <v>12354</v>
      </c>
      <c r="D9874" s="1" t="s">
        <v>19</v>
      </c>
      <c r="E9874" s="3" t="str">
        <f>HYPERLINK("https://fyndiq.se/produkt/dca6697b460147fb/", "Säker och Snabb Dubbel USB-billaddare med PD20W &amp; QC3.0")</f>
        <v>Säker och Snabb Dubbel USB-billaddare med PD20W &amp; QC3.0</v>
      </c>
      <c r="F9874" s="1" t="s">
        <v>10270</v>
      </c>
      <c r="G9874" s="1" t="s">
        <v>10271</v>
      </c>
      <c r="H9874" s="1" t="s">
        <v>10272</v>
      </c>
      <c r="I9874" s="1" t="s">
        <v>1311</v>
      </c>
      <c r="J9874" s="1" t="s">
        <v>23</v>
      </c>
      <c r="K9874" s="1" t="s">
        <v>16</v>
      </c>
      <c r="L9874" s="1" t="s">
        <v>16</v>
      </c>
      <c r="M9874" s="1" t="s">
        <v>16</v>
      </c>
      <c r="N9874" s="1" t="s">
        <v>16</v>
      </c>
      <c r="O9874" s="1">
        <v>79.2</v>
      </c>
      <c r="P9874" s="1">
        <v>1.0</v>
      </c>
    </row>
    <row r="9875">
      <c r="A9875" s="1" t="s">
        <v>29</v>
      </c>
      <c r="B9875" s="1" t="s">
        <v>12357</v>
      </c>
      <c r="C9875" s="2" t="s">
        <v>12354</v>
      </c>
      <c r="D9875" s="1" t="s">
        <v>19</v>
      </c>
      <c r="E9875" s="3" t="str">
        <f>HYPERLINK("https://fyndiq.se/produkt/2479e205e24e458e/", "2-Pack Samsung A54 Skärmskydd &amp; 1-Pack linsskydd - Härdat Glas 9H - Super kvalitet 3D")</f>
        <v>2-Pack Samsung A54 Skärmskydd &amp; 1-Pack linsskydd - Härdat Glas 9H - Super kvalitet 3D</v>
      </c>
      <c r="F9875" s="1" t="s">
        <v>6406</v>
      </c>
      <c r="G9875" s="1" t="s">
        <v>6407</v>
      </c>
      <c r="H9875" s="1" t="s">
        <v>6408</v>
      </c>
      <c r="I9875" s="1" t="s">
        <v>16</v>
      </c>
      <c r="J9875" s="1" t="s">
        <v>23</v>
      </c>
      <c r="K9875" s="1" t="s">
        <v>16</v>
      </c>
      <c r="L9875" s="1" t="s">
        <v>16</v>
      </c>
      <c r="M9875" s="1" t="s">
        <v>16</v>
      </c>
      <c r="N9875" s="1" t="s">
        <v>16</v>
      </c>
      <c r="O9875" s="1">
        <v>71.2</v>
      </c>
      <c r="P9875" s="1">
        <v>1.0</v>
      </c>
    </row>
    <row r="9876">
      <c r="A9876" s="1" t="s">
        <v>29</v>
      </c>
      <c r="B9876" s="1" t="s">
        <v>12358</v>
      </c>
      <c r="C9876" s="2" t="s">
        <v>12354</v>
      </c>
      <c r="D9876" s="1" t="s">
        <v>19</v>
      </c>
      <c r="E9876" s="3" t="str">
        <f>HYPERLINK("https://fyndiq.se/produkt/432d784756a84eff/", "2-Pack Samsung Galaxy S20FE - Härdat Glas-9H -Super kvalitet 3D")</f>
        <v>2-Pack Samsung Galaxy S20FE - Härdat Glas-9H -Super kvalitet 3D</v>
      </c>
      <c r="F9876" s="1" t="s">
        <v>1078</v>
      </c>
      <c r="G9876" s="1" t="s">
        <v>1079</v>
      </c>
      <c r="H9876" s="1" t="s">
        <v>1080</v>
      </c>
      <c r="I9876" s="1" t="s">
        <v>16</v>
      </c>
      <c r="J9876" s="1" t="s">
        <v>23</v>
      </c>
      <c r="K9876" s="1" t="s">
        <v>16</v>
      </c>
      <c r="L9876" s="1" t="s">
        <v>16</v>
      </c>
      <c r="M9876" s="1" t="s">
        <v>16</v>
      </c>
      <c r="N9876" s="1" t="s">
        <v>16</v>
      </c>
      <c r="O9876" s="1">
        <v>63.2</v>
      </c>
      <c r="P9876" s="1">
        <v>1.0</v>
      </c>
    </row>
    <row r="9877">
      <c r="A9877" s="1" t="s">
        <v>29</v>
      </c>
      <c r="B9877" s="1" t="s">
        <v>12359</v>
      </c>
      <c r="C9877" s="2" t="s">
        <v>12354</v>
      </c>
      <c r="D9877" s="1" t="s">
        <v>19</v>
      </c>
      <c r="E9877" s="3" t="str">
        <f>HYPERLINK("https://fyndiq.se/produkt/d51d1b6284f54634/", "Xiaomi Redmi 10 5G - Härdat Glas 9H - Super kvalitet 3D Skärmskydd")</f>
        <v>Xiaomi Redmi 10 5G - Härdat Glas 9H - Super kvalitet 3D Skärmskydd</v>
      </c>
      <c r="F9877" s="1" t="s">
        <v>12360</v>
      </c>
      <c r="G9877" s="1" t="s">
        <v>12361</v>
      </c>
      <c r="H9877" s="1" t="s">
        <v>12362</v>
      </c>
      <c r="I9877" s="1" t="s">
        <v>16</v>
      </c>
      <c r="J9877" s="1" t="s">
        <v>23</v>
      </c>
      <c r="K9877" s="1" t="s">
        <v>16</v>
      </c>
      <c r="L9877" s="1" t="s">
        <v>16</v>
      </c>
      <c r="M9877" s="1" t="s">
        <v>16</v>
      </c>
      <c r="N9877" s="1" t="s">
        <v>16</v>
      </c>
      <c r="O9877" s="1">
        <v>55.2</v>
      </c>
      <c r="P9877" s="1">
        <v>1.0</v>
      </c>
    </row>
    <row r="9878">
      <c r="A9878" s="1" t="s">
        <v>29</v>
      </c>
      <c r="B9878" s="1" t="s">
        <v>12363</v>
      </c>
      <c r="C9878" s="2" t="s">
        <v>12354</v>
      </c>
      <c r="D9878" s="1" t="s">
        <v>19</v>
      </c>
      <c r="E987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9878" s="1" t="s">
        <v>4298</v>
      </c>
      <c r="G9878" s="1" t="s">
        <v>4299</v>
      </c>
      <c r="H9878" s="1" t="s">
        <v>4300</v>
      </c>
      <c r="I9878" s="1" t="s">
        <v>16</v>
      </c>
      <c r="J9878" s="1" t="s">
        <v>23</v>
      </c>
      <c r="K9878" s="1" t="s">
        <v>16</v>
      </c>
      <c r="L9878" s="1" t="s">
        <v>16</v>
      </c>
      <c r="M9878" s="1" t="s">
        <v>16</v>
      </c>
      <c r="N9878" s="1" t="s">
        <v>16</v>
      </c>
      <c r="O9878" s="1">
        <v>151.2</v>
      </c>
      <c r="P9878" s="1">
        <v>1.0</v>
      </c>
    </row>
    <row r="9879">
      <c r="A9879" s="1" t="s">
        <v>29</v>
      </c>
      <c r="B9879" s="1" t="s">
        <v>12364</v>
      </c>
      <c r="C9879" s="2" t="s">
        <v>12354</v>
      </c>
      <c r="D9879" s="1" t="s">
        <v>19</v>
      </c>
      <c r="E9879" s="3" t="str">
        <f>HYPERLINK("https://fyndiq.se/produkt/406117b60bf241a0/", "2-Pack Samsung Galaxy S9 - Härdat glas 9H - Super kvalitet 3D")</f>
        <v>2-Pack Samsung Galaxy S9 - Härdat glas 9H - Super kvalitet 3D</v>
      </c>
      <c r="F9879" s="1" t="s">
        <v>228</v>
      </c>
      <c r="G9879" s="1" t="s">
        <v>229</v>
      </c>
      <c r="H9879" s="1" t="s">
        <v>230</v>
      </c>
      <c r="I9879" s="1" t="s">
        <v>16</v>
      </c>
      <c r="J9879" s="1" t="s">
        <v>23</v>
      </c>
      <c r="K9879" s="1" t="s">
        <v>16</v>
      </c>
      <c r="L9879" s="1" t="s">
        <v>16</v>
      </c>
      <c r="M9879" s="1" t="s">
        <v>16</v>
      </c>
      <c r="N9879" s="1" t="s">
        <v>16</v>
      </c>
      <c r="O9879" s="1">
        <v>63.2</v>
      </c>
      <c r="P9879" s="1">
        <v>1.0</v>
      </c>
    </row>
    <row r="9880">
      <c r="A9880" s="1" t="s">
        <v>29</v>
      </c>
      <c r="B9880" s="1" t="s">
        <v>12365</v>
      </c>
      <c r="C9880" s="2" t="s">
        <v>12354</v>
      </c>
      <c r="D9880" s="1" t="s">
        <v>19</v>
      </c>
      <c r="E9880" s="3" t="str">
        <f>HYPERLINK("https://fyndiq.se/produkt/6260fb6b96c349fe/", "Samsung S9 plus 3D rundat härdat glasfodral")</f>
        <v>Samsung S9 plus 3D rundat härdat glasfodral</v>
      </c>
      <c r="F9880" s="1" t="s">
        <v>1105</v>
      </c>
      <c r="G9880" s="1" t="s">
        <v>1106</v>
      </c>
      <c r="H9880" s="1" t="s">
        <v>1107</v>
      </c>
      <c r="I9880" s="1" t="s">
        <v>16</v>
      </c>
      <c r="J9880" s="1" t="s">
        <v>23</v>
      </c>
      <c r="K9880" s="1" t="s">
        <v>16</v>
      </c>
      <c r="L9880" s="1" t="s">
        <v>16</v>
      </c>
      <c r="M9880" s="1" t="s">
        <v>16</v>
      </c>
      <c r="N9880" s="1" t="s">
        <v>16</v>
      </c>
      <c r="O9880" s="1">
        <v>55.2</v>
      </c>
      <c r="P9880" s="1">
        <v>1.0</v>
      </c>
    </row>
    <row r="9881">
      <c r="A9881" s="1" t="s">
        <v>29</v>
      </c>
      <c r="B9881" s="1" t="s">
        <v>12366</v>
      </c>
      <c r="C9881" s="2" t="s">
        <v>12354</v>
      </c>
      <c r="D9881" s="1" t="s">
        <v>19</v>
      </c>
      <c r="E9881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9881" s="1" t="s">
        <v>31</v>
      </c>
      <c r="G9881" s="1" t="s">
        <v>32</v>
      </c>
      <c r="H9881" s="1" t="s">
        <v>33</v>
      </c>
      <c r="I9881" s="1" t="s">
        <v>16</v>
      </c>
      <c r="J9881" s="1" t="s">
        <v>23</v>
      </c>
      <c r="K9881" s="1" t="s">
        <v>16</v>
      </c>
      <c r="L9881" s="1" t="s">
        <v>16</v>
      </c>
      <c r="M9881" s="1" t="s">
        <v>16</v>
      </c>
      <c r="N9881" s="1" t="s">
        <v>16</v>
      </c>
      <c r="O9881" s="1">
        <v>79.2</v>
      </c>
      <c r="P9881" s="1">
        <v>1.0</v>
      </c>
    </row>
    <row r="9882">
      <c r="A9882" s="1" t="s">
        <v>29</v>
      </c>
      <c r="B9882" s="1" t="s">
        <v>12367</v>
      </c>
      <c r="C9882" s="2" t="s">
        <v>12354</v>
      </c>
      <c r="D9882" s="1" t="s">
        <v>19</v>
      </c>
      <c r="E9882" s="3" t="str">
        <f>HYPERLINK("https://fyndiq.se/produkt/d23ac1903e90485a/", "2-Pack Google Pixel 6A Skärmskydd &amp; 2-Pack linsskydd - Härdat Glas 9H - Super kvalitet 3D")</f>
        <v>2-Pack Google Pixel 6A Skärmskydd &amp; 2-Pack linsskydd - Härdat Glas 9H - Super kvalitet 3D</v>
      </c>
      <c r="F9882" s="1" t="s">
        <v>12368</v>
      </c>
      <c r="G9882" s="1" t="s">
        <v>12369</v>
      </c>
      <c r="H9882" s="1" t="s">
        <v>12370</v>
      </c>
      <c r="I9882" s="1" t="s">
        <v>16</v>
      </c>
      <c r="J9882" s="1" t="s">
        <v>23</v>
      </c>
      <c r="K9882" s="1" t="s">
        <v>16</v>
      </c>
      <c r="L9882" s="1" t="s">
        <v>16</v>
      </c>
      <c r="M9882" s="1" t="s">
        <v>16</v>
      </c>
      <c r="N9882" s="1" t="s">
        <v>16</v>
      </c>
      <c r="O9882" s="1">
        <v>79.2</v>
      </c>
      <c r="P9882" s="1">
        <v>1.0</v>
      </c>
    </row>
    <row r="9883">
      <c r="A9883" s="1" t="s">
        <v>29</v>
      </c>
      <c r="B9883" s="1" t="s">
        <v>12371</v>
      </c>
      <c r="C9883" s="2" t="s">
        <v>12354</v>
      </c>
      <c r="D9883" s="1" t="s">
        <v>19</v>
      </c>
      <c r="E9883" s="3" t="str">
        <f>HYPERLINK("https://fyndiq.se/produkt/9c48067cf97a4b26/", "2 Pack Apple Watch 45mm -Härdat glas 9H – Super kvalitet 3D")</f>
        <v>2 Pack Apple Watch 45mm -Härdat glas 9H – Super kvalitet 3D</v>
      </c>
      <c r="F9883" s="1" t="s">
        <v>3377</v>
      </c>
      <c r="G9883" s="1" t="s">
        <v>3378</v>
      </c>
      <c r="H9883" s="1" t="s">
        <v>3379</v>
      </c>
      <c r="I9883" s="1" t="s">
        <v>16</v>
      </c>
      <c r="J9883" s="1" t="s">
        <v>23</v>
      </c>
      <c r="K9883" s="1" t="s">
        <v>16</v>
      </c>
      <c r="L9883" s="1" t="s">
        <v>16</v>
      </c>
      <c r="M9883" s="1" t="s">
        <v>16</v>
      </c>
      <c r="N9883" s="1" t="s">
        <v>16</v>
      </c>
      <c r="O9883" s="1">
        <v>55.2</v>
      </c>
      <c r="P9883" s="1">
        <v>1.0</v>
      </c>
    </row>
    <row r="9884">
      <c r="A9884" s="1" t="s">
        <v>29</v>
      </c>
      <c r="B9884" s="1" t="s">
        <v>12372</v>
      </c>
      <c r="C9884" s="2" t="s">
        <v>12354</v>
      </c>
      <c r="D9884" s="1" t="s">
        <v>19</v>
      </c>
      <c r="E9884" s="3" t="str">
        <f>HYPERLINK("https://fyndiq.se/produkt/f15b82570d4144d0/", "2-Pack Apple Watch 41mm – Härdat glas 9H – Super kvalitet 3D")</f>
        <v>2-Pack Apple Watch 41mm – Härdat glas 9H – Super kvalitet 3D</v>
      </c>
      <c r="F9884" s="1" t="s">
        <v>144</v>
      </c>
      <c r="G9884" s="1" t="s">
        <v>145</v>
      </c>
      <c r="H9884" s="1" t="s">
        <v>146</v>
      </c>
      <c r="I9884" s="1" t="s">
        <v>16</v>
      </c>
      <c r="J9884" s="1" t="s">
        <v>23</v>
      </c>
      <c r="K9884" s="1" t="s">
        <v>16</v>
      </c>
      <c r="L9884" s="1" t="s">
        <v>16</v>
      </c>
      <c r="M9884" s="1" t="s">
        <v>16</v>
      </c>
      <c r="N9884" s="1" t="s">
        <v>16</v>
      </c>
      <c r="O9884" s="1">
        <v>55.2</v>
      </c>
      <c r="P9884" s="1">
        <v>1.0</v>
      </c>
    </row>
    <row r="9885">
      <c r="A9885" s="1" t="s">
        <v>29</v>
      </c>
      <c r="B9885" s="1" t="s">
        <v>12373</v>
      </c>
      <c r="C9885" s="2" t="s">
        <v>12354</v>
      </c>
      <c r="D9885" s="1" t="s">
        <v>19</v>
      </c>
      <c r="E9885" s="3" t="str">
        <f>HYPERLINK("https://fyndiq.se/produkt/6260fb6b96c349fe/", "Samsung S9 plus 3D rundat härdat glasfodral")</f>
        <v>Samsung S9 plus 3D rundat härdat glasfodral</v>
      </c>
      <c r="F9885" s="1" t="s">
        <v>1105</v>
      </c>
      <c r="G9885" s="1" t="s">
        <v>1106</v>
      </c>
      <c r="H9885" s="1" t="s">
        <v>1107</v>
      </c>
      <c r="I9885" s="1" t="s">
        <v>16</v>
      </c>
      <c r="J9885" s="1" t="s">
        <v>23</v>
      </c>
      <c r="K9885" s="1" t="s">
        <v>16</v>
      </c>
      <c r="L9885" s="1" t="s">
        <v>16</v>
      </c>
      <c r="M9885" s="1" t="s">
        <v>16</v>
      </c>
      <c r="N9885" s="1" t="s">
        <v>16</v>
      </c>
      <c r="O9885" s="1">
        <v>55.2</v>
      </c>
      <c r="P9885" s="1">
        <v>1.0</v>
      </c>
    </row>
    <row r="9886">
      <c r="A9886" s="1" t="s">
        <v>29</v>
      </c>
      <c r="B9886" s="1" t="s">
        <v>12374</v>
      </c>
      <c r="C9886" s="2" t="s">
        <v>12354</v>
      </c>
      <c r="D9886" s="1" t="s">
        <v>19</v>
      </c>
      <c r="E9886" s="3" t="str">
        <f>HYPERLINK("https://fyndiq.se/produkt/432d784756a84eff/", "2-Pack Samsung Galaxy S20FE - Härdat Glas-9H -Super kvalitet 3D")</f>
        <v>2-Pack Samsung Galaxy S20FE - Härdat Glas-9H -Super kvalitet 3D</v>
      </c>
      <c r="F9886" s="1" t="s">
        <v>1078</v>
      </c>
      <c r="G9886" s="1" t="s">
        <v>1079</v>
      </c>
      <c r="H9886" s="1" t="s">
        <v>1080</v>
      </c>
      <c r="I9886" s="1" t="s">
        <v>16</v>
      </c>
      <c r="J9886" s="1" t="s">
        <v>23</v>
      </c>
      <c r="K9886" s="1" t="s">
        <v>16</v>
      </c>
      <c r="L9886" s="1" t="s">
        <v>16</v>
      </c>
      <c r="M9886" s="1" t="s">
        <v>16</v>
      </c>
      <c r="N9886" s="1" t="s">
        <v>16</v>
      </c>
      <c r="O9886" s="1">
        <v>63.2</v>
      </c>
      <c r="P9886" s="1">
        <v>1.0</v>
      </c>
    </row>
    <row r="9887">
      <c r="A9887" s="1" t="s">
        <v>29</v>
      </c>
      <c r="B9887" s="1" t="s">
        <v>12375</v>
      </c>
      <c r="C9887" s="2" t="s">
        <v>12354</v>
      </c>
      <c r="D9887" s="1" t="s">
        <v>19</v>
      </c>
      <c r="E9887" s="3" t="str">
        <f>HYPERLINK("https://fyndiq.se/produkt/18685489746f4590/", "Samsung Galaxy Note 10 Plus - Härdat glas 9H-Super kvalitet 3D")</f>
        <v>Samsung Galaxy Note 10 Plus - Härdat glas 9H-Super kvalitet 3D</v>
      </c>
      <c r="F9887" s="1" t="s">
        <v>996</v>
      </c>
      <c r="G9887" s="1" t="s">
        <v>997</v>
      </c>
      <c r="H9887" s="1" t="s">
        <v>998</v>
      </c>
      <c r="I9887" s="1" t="s">
        <v>16</v>
      </c>
      <c r="J9887" s="1" t="s">
        <v>23</v>
      </c>
      <c r="K9887" s="1" t="s">
        <v>16</v>
      </c>
      <c r="L9887" s="1" t="s">
        <v>16</v>
      </c>
      <c r="M9887" s="1" t="s">
        <v>16</v>
      </c>
      <c r="N9887" s="1" t="s">
        <v>16</v>
      </c>
      <c r="O9887" s="1">
        <v>55.2</v>
      </c>
      <c r="P9887" s="1">
        <v>1.0</v>
      </c>
    </row>
    <row r="9888">
      <c r="A9888" s="1" t="s">
        <v>29</v>
      </c>
      <c r="B9888" s="1" t="s">
        <v>12376</v>
      </c>
      <c r="C9888" s="2" t="s">
        <v>12354</v>
      </c>
      <c r="D9888" s="1" t="s">
        <v>19</v>
      </c>
      <c r="E9888" s="3" t="str">
        <f>HYPERLINK("https://fyndiq.se/produkt/d2196d1b38784317/", "Samsung Galaxy A15 5G- Härdat Glas 9H - Super Kvalitet 3D Skärmskydd")</f>
        <v>Samsung Galaxy A15 5G- Härdat Glas 9H - Super Kvalitet 3D Skärmskydd</v>
      </c>
      <c r="F9888" s="1" t="s">
        <v>2478</v>
      </c>
      <c r="G9888" s="1" t="s">
        <v>2479</v>
      </c>
      <c r="H9888" s="1" t="s">
        <v>2480</v>
      </c>
      <c r="I9888" s="1" t="s">
        <v>1311</v>
      </c>
      <c r="J9888" s="1" t="s">
        <v>9</v>
      </c>
      <c r="K9888" s="2" t="s">
        <v>11252</v>
      </c>
      <c r="L9888" s="1" t="s">
        <v>2914</v>
      </c>
      <c r="M9888" s="1" t="s">
        <v>16</v>
      </c>
      <c r="N9888" s="1" t="s">
        <v>16</v>
      </c>
      <c r="O9888" s="1">
        <v>55.2</v>
      </c>
      <c r="P9888" s="1">
        <v>1.0</v>
      </c>
    </row>
    <row r="9889">
      <c r="A9889" s="1" t="s">
        <v>29</v>
      </c>
      <c r="B9889" s="1" t="s">
        <v>12377</v>
      </c>
      <c r="C9889" s="2" t="s">
        <v>12354</v>
      </c>
      <c r="D9889" s="1" t="s">
        <v>19</v>
      </c>
      <c r="E9889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9889" s="1" t="s">
        <v>485</v>
      </c>
      <c r="G9889" s="1" t="s">
        <v>486</v>
      </c>
      <c r="H9889" s="1" t="s">
        <v>487</v>
      </c>
      <c r="I9889" s="1" t="s">
        <v>16</v>
      </c>
      <c r="J9889" s="1" t="s">
        <v>23</v>
      </c>
      <c r="K9889" s="1" t="s">
        <v>16</v>
      </c>
      <c r="L9889" s="1" t="s">
        <v>16</v>
      </c>
      <c r="M9889" s="1" t="s">
        <v>16</v>
      </c>
      <c r="N9889" s="1" t="s">
        <v>16</v>
      </c>
      <c r="O9889" s="1">
        <v>135.2</v>
      </c>
      <c r="P9889" s="1">
        <v>1.0</v>
      </c>
    </row>
    <row r="9890">
      <c r="A9890" s="1" t="s">
        <v>29</v>
      </c>
      <c r="B9890" s="1" t="s">
        <v>12378</v>
      </c>
      <c r="C9890" s="2" t="s">
        <v>12354</v>
      </c>
      <c r="D9890" s="1" t="s">
        <v>19</v>
      </c>
      <c r="E9890" s="3" t="str">
        <f t="shared" ref="E9890:E9891" si="243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9890" s="1" t="s">
        <v>51</v>
      </c>
      <c r="G9890" s="1" t="s">
        <v>52</v>
      </c>
      <c r="H9890" s="1" t="s">
        <v>53</v>
      </c>
      <c r="I9890" s="1" t="s">
        <v>16</v>
      </c>
      <c r="J9890" s="1" t="s">
        <v>23</v>
      </c>
      <c r="K9890" s="1" t="s">
        <v>16</v>
      </c>
      <c r="L9890" s="1" t="s">
        <v>16</v>
      </c>
      <c r="M9890" s="1" t="s">
        <v>16</v>
      </c>
      <c r="N9890" s="1" t="s">
        <v>16</v>
      </c>
      <c r="O9890" s="1">
        <v>87.2</v>
      </c>
      <c r="P9890" s="1">
        <v>1.0</v>
      </c>
    </row>
    <row r="9891">
      <c r="A9891" s="1" t="s">
        <v>29</v>
      </c>
      <c r="B9891" s="1" t="s">
        <v>12379</v>
      </c>
      <c r="C9891" s="2" t="s">
        <v>12354</v>
      </c>
      <c r="D9891" s="1" t="s">
        <v>19</v>
      </c>
      <c r="E9891" s="3" t="str">
        <f t="shared" si="243"/>
        <v>2-Pack SAMSUNG S24 PLUS 5G Skärmskydd &amp; 1-Pack linsskydd - Härdat Glas 9H - Super kvalitet 3D</v>
      </c>
      <c r="F9891" s="1" t="s">
        <v>51</v>
      </c>
      <c r="G9891" s="1" t="s">
        <v>52</v>
      </c>
      <c r="H9891" s="1" t="s">
        <v>53</v>
      </c>
      <c r="I9891" s="1" t="s">
        <v>16</v>
      </c>
      <c r="J9891" s="1" t="s">
        <v>23</v>
      </c>
      <c r="K9891" s="1" t="s">
        <v>16</v>
      </c>
      <c r="L9891" s="1" t="s">
        <v>16</v>
      </c>
      <c r="M9891" s="1" t="s">
        <v>16</v>
      </c>
      <c r="N9891" s="1" t="s">
        <v>16</v>
      </c>
      <c r="O9891" s="1">
        <v>87.2</v>
      </c>
      <c r="P9891" s="1">
        <v>1.0</v>
      </c>
    </row>
    <row r="9892">
      <c r="A9892" s="1" t="s">
        <v>29</v>
      </c>
      <c r="B9892" s="1" t="s">
        <v>12380</v>
      </c>
      <c r="C9892" s="2" t="s">
        <v>12354</v>
      </c>
      <c r="D9892" s="1" t="s">
        <v>19</v>
      </c>
      <c r="E989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9892" s="1" t="s">
        <v>2144</v>
      </c>
      <c r="G9892" s="1" t="s">
        <v>2145</v>
      </c>
      <c r="H9892" s="1" t="s">
        <v>2146</v>
      </c>
      <c r="I9892" s="1" t="s">
        <v>16</v>
      </c>
      <c r="J9892" s="1" t="s">
        <v>23</v>
      </c>
      <c r="K9892" s="1" t="s">
        <v>16</v>
      </c>
      <c r="L9892" s="1" t="s">
        <v>16</v>
      </c>
      <c r="M9892" s="1" t="s">
        <v>16</v>
      </c>
      <c r="N9892" s="1" t="s">
        <v>16</v>
      </c>
      <c r="O9892" s="1">
        <v>63.2</v>
      </c>
      <c r="P9892" s="1">
        <v>1.0</v>
      </c>
    </row>
    <row r="9893">
      <c r="A9893" s="1" t="s">
        <v>29</v>
      </c>
      <c r="B9893" s="1" t="s">
        <v>12381</v>
      </c>
      <c r="C9893" s="2" t="s">
        <v>12354</v>
      </c>
      <c r="D9893" s="1" t="s">
        <v>19</v>
      </c>
      <c r="E9893" s="3" t="str">
        <f t="shared" ref="E9893:E9894" si="244">HYPERLINK("https://fyndiq.se/produkt/28799ed0373d40b4/", "2 Pack Galaxy S21 Ultra 5G- Härdat glas 9H - Super kvalitet 3D")</f>
        <v>2 Pack Galaxy S21 Ultra 5G- Härdat glas 9H - Super kvalitet 3D</v>
      </c>
      <c r="F9893" s="1" t="s">
        <v>272</v>
      </c>
      <c r="G9893" s="1" t="s">
        <v>273</v>
      </c>
      <c r="H9893" s="1" t="s">
        <v>274</v>
      </c>
      <c r="I9893" s="1" t="s">
        <v>16</v>
      </c>
      <c r="J9893" s="1" t="s">
        <v>23</v>
      </c>
      <c r="K9893" s="1" t="s">
        <v>16</v>
      </c>
      <c r="L9893" s="1" t="s">
        <v>16</v>
      </c>
      <c r="M9893" s="1" t="s">
        <v>16</v>
      </c>
      <c r="N9893" s="1" t="s">
        <v>16</v>
      </c>
      <c r="O9893" s="1">
        <v>63.2</v>
      </c>
      <c r="P9893" s="1">
        <v>1.0</v>
      </c>
    </row>
    <row r="9894">
      <c r="A9894" s="1" t="s">
        <v>29</v>
      </c>
      <c r="B9894" s="1" t="s">
        <v>12382</v>
      </c>
      <c r="C9894" s="2" t="s">
        <v>12354</v>
      </c>
      <c r="D9894" s="1" t="s">
        <v>19</v>
      </c>
      <c r="E9894" s="3" t="str">
        <f t="shared" si="244"/>
        <v>2 Pack Galaxy S21 Ultra 5G- Härdat glas 9H - Super kvalitet 3D</v>
      </c>
      <c r="F9894" s="1" t="s">
        <v>272</v>
      </c>
      <c r="G9894" s="1" t="s">
        <v>273</v>
      </c>
      <c r="H9894" s="1" t="s">
        <v>274</v>
      </c>
      <c r="I9894" s="1" t="s">
        <v>16</v>
      </c>
      <c r="J9894" s="1" t="s">
        <v>23</v>
      </c>
      <c r="K9894" s="1" t="s">
        <v>16</v>
      </c>
      <c r="L9894" s="1" t="s">
        <v>16</v>
      </c>
      <c r="M9894" s="1" t="s">
        <v>16</v>
      </c>
      <c r="N9894" s="1" t="s">
        <v>16</v>
      </c>
      <c r="O9894" s="1">
        <v>63.2</v>
      </c>
      <c r="P9894" s="1">
        <v>1.0</v>
      </c>
    </row>
    <row r="9895">
      <c r="A9895" s="1" t="s">
        <v>29</v>
      </c>
      <c r="B9895" s="1" t="s">
        <v>12383</v>
      </c>
      <c r="C9895" s="2" t="s">
        <v>12354</v>
      </c>
      <c r="D9895" s="1" t="s">
        <v>19</v>
      </c>
      <c r="E989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895" s="1" t="s">
        <v>258</v>
      </c>
      <c r="G9895" s="1" t="s">
        <v>259</v>
      </c>
      <c r="H9895" s="1" t="s">
        <v>260</v>
      </c>
      <c r="I9895" s="1" t="s">
        <v>16</v>
      </c>
      <c r="J9895" s="1" t="s">
        <v>23</v>
      </c>
      <c r="K9895" s="1" t="s">
        <v>16</v>
      </c>
      <c r="L9895" s="1" t="s">
        <v>16</v>
      </c>
      <c r="M9895" s="1" t="s">
        <v>16</v>
      </c>
      <c r="N9895" s="1" t="s">
        <v>16</v>
      </c>
      <c r="O9895" s="1">
        <v>63.2</v>
      </c>
      <c r="P9895" s="1">
        <v>1.0</v>
      </c>
    </row>
    <row r="9896">
      <c r="A9896" s="1" t="s">
        <v>29</v>
      </c>
      <c r="B9896" s="1" t="s">
        <v>12384</v>
      </c>
      <c r="C9896" s="2" t="s">
        <v>12354</v>
      </c>
      <c r="D9896" s="1" t="s">
        <v>19</v>
      </c>
      <c r="E9896" s="3" t="str">
        <f t="shared" ref="E9896:E9898" si="245">HYPERLINK("https://fyndiq.se/produkt/317386bceef54d60/", "2-Pack Samsung Galaxy A54 (5G) - Härdat Glas 9H - Super Kvalitet 3D Skärmskydd")</f>
        <v>2-Pack Samsung Galaxy A54 (5G) - Härdat Glas 9H - Super Kvalitet 3D Skärmskydd</v>
      </c>
      <c r="F9896" s="1" t="s">
        <v>760</v>
      </c>
      <c r="G9896" s="1" t="s">
        <v>761</v>
      </c>
      <c r="H9896" s="1" t="s">
        <v>762</v>
      </c>
      <c r="I9896" s="1" t="s">
        <v>16</v>
      </c>
      <c r="J9896" s="1" t="s">
        <v>23</v>
      </c>
      <c r="K9896" s="1" t="s">
        <v>16</v>
      </c>
      <c r="L9896" s="1" t="s">
        <v>16</v>
      </c>
      <c r="M9896" s="1" t="s">
        <v>16</v>
      </c>
      <c r="N9896" s="1" t="s">
        <v>16</v>
      </c>
      <c r="O9896" s="1">
        <v>63.2</v>
      </c>
      <c r="P9896" s="1">
        <v>1.0</v>
      </c>
    </row>
    <row r="9897">
      <c r="A9897" s="1" t="s">
        <v>29</v>
      </c>
      <c r="B9897" s="1" t="s">
        <v>12385</v>
      </c>
      <c r="C9897" s="2" t="s">
        <v>12354</v>
      </c>
      <c r="D9897" s="1" t="s">
        <v>19</v>
      </c>
      <c r="E9897" s="3" t="str">
        <f t="shared" si="245"/>
        <v>2-Pack Samsung Galaxy A54 (5G) - Härdat Glas 9H - Super Kvalitet 3D Skärmskydd</v>
      </c>
      <c r="F9897" s="1" t="s">
        <v>760</v>
      </c>
      <c r="G9897" s="1" t="s">
        <v>761</v>
      </c>
      <c r="H9897" s="1" t="s">
        <v>762</v>
      </c>
      <c r="I9897" s="1" t="s">
        <v>16</v>
      </c>
      <c r="J9897" s="1" t="s">
        <v>23</v>
      </c>
      <c r="K9897" s="1" t="s">
        <v>16</v>
      </c>
      <c r="L9897" s="1" t="s">
        <v>16</v>
      </c>
      <c r="M9897" s="1" t="s">
        <v>16</v>
      </c>
      <c r="N9897" s="1" t="s">
        <v>16</v>
      </c>
      <c r="O9897" s="1">
        <v>63.2</v>
      </c>
      <c r="P9897" s="1">
        <v>1.0</v>
      </c>
    </row>
    <row r="9898">
      <c r="A9898" s="1" t="s">
        <v>29</v>
      </c>
      <c r="B9898" s="1" t="s">
        <v>12386</v>
      </c>
      <c r="C9898" s="2" t="s">
        <v>12354</v>
      </c>
      <c r="D9898" s="1" t="s">
        <v>19</v>
      </c>
      <c r="E9898" s="3" t="str">
        <f t="shared" si="245"/>
        <v>2-Pack Samsung Galaxy A54 (5G) - Härdat Glas 9H - Super Kvalitet 3D Skärmskydd</v>
      </c>
      <c r="F9898" s="1" t="s">
        <v>760</v>
      </c>
      <c r="G9898" s="1" t="s">
        <v>761</v>
      </c>
      <c r="H9898" s="1" t="s">
        <v>762</v>
      </c>
      <c r="I9898" s="1" t="s">
        <v>16</v>
      </c>
      <c r="J9898" s="1" t="s">
        <v>23</v>
      </c>
      <c r="K9898" s="1" t="s">
        <v>16</v>
      </c>
      <c r="L9898" s="1" t="s">
        <v>16</v>
      </c>
      <c r="M9898" s="1" t="s">
        <v>16</v>
      </c>
      <c r="N9898" s="1" t="s">
        <v>16</v>
      </c>
      <c r="O9898" s="1">
        <v>63.2</v>
      </c>
      <c r="P9898" s="1">
        <v>1.0</v>
      </c>
    </row>
    <row r="9899">
      <c r="A9899" s="1" t="s">
        <v>29</v>
      </c>
      <c r="B9899" s="1" t="s">
        <v>12387</v>
      </c>
      <c r="C9899" s="2" t="s">
        <v>12354</v>
      </c>
      <c r="D9899" s="1" t="s">
        <v>19</v>
      </c>
      <c r="E9899" s="3" t="str">
        <f>HYPERLINK("https://fyndiq.se/produkt/568e11c65a164b3c/", "2 Pack Samsung Galaxy A33 - 9H Härdat Glass - 3D Super Kvalitet")</f>
        <v>2 Pack Samsung Galaxy A33 - 9H Härdat Glass - 3D Super Kvalitet</v>
      </c>
      <c r="F9899" s="1" t="s">
        <v>736</v>
      </c>
      <c r="G9899" s="1" t="s">
        <v>737</v>
      </c>
      <c r="H9899" s="1" t="s">
        <v>738</v>
      </c>
      <c r="I9899" s="1" t="s">
        <v>16</v>
      </c>
      <c r="J9899" s="1" t="s">
        <v>23</v>
      </c>
      <c r="K9899" s="1" t="s">
        <v>16</v>
      </c>
      <c r="L9899" s="1" t="s">
        <v>16</v>
      </c>
      <c r="M9899" s="1" t="s">
        <v>16</v>
      </c>
      <c r="N9899" s="1" t="s">
        <v>16</v>
      </c>
      <c r="O9899" s="1">
        <v>63.2</v>
      </c>
      <c r="P9899" s="1">
        <v>1.0</v>
      </c>
    </row>
    <row r="9900">
      <c r="A9900" s="1" t="s">
        <v>29</v>
      </c>
      <c r="B9900" s="1" t="s">
        <v>12388</v>
      </c>
      <c r="C9900" s="2" t="s">
        <v>12354</v>
      </c>
      <c r="D9900" s="1" t="s">
        <v>19</v>
      </c>
      <c r="E9900" s="3" t="str">
        <f t="shared" ref="E9900:E9901" si="246">HYPERLINK("https://fyndiq.se/produkt/08d44de1ca3946df/", "2-Pack Samsung Galaxy S10 - Härdat Glas 9H – 3D Skärmskydd - Super kvalitet")</f>
        <v>2-Pack Samsung Galaxy S10 - Härdat Glas 9H – 3D Skärmskydd - Super kvalitet</v>
      </c>
      <c r="F9900" s="1" t="s">
        <v>729</v>
      </c>
      <c r="G9900" s="1" t="s">
        <v>730</v>
      </c>
      <c r="H9900" s="1" t="s">
        <v>731</v>
      </c>
      <c r="I9900" s="1" t="s">
        <v>16</v>
      </c>
      <c r="J9900" s="1" t="s">
        <v>23</v>
      </c>
      <c r="K9900" s="1" t="s">
        <v>16</v>
      </c>
      <c r="L9900" s="1" t="s">
        <v>16</v>
      </c>
      <c r="M9900" s="1" t="s">
        <v>16</v>
      </c>
      <c r="N9900" s="1" t="s">
        <v>16</v>
      </c>
      <c r="O9900" s="1">
        <v>63.2</v>
      </c>
      <c r="P9900" s="1">
        <v>1.0</v>
      </c>
    </row>
    <row r="9901">
      <c r="A9901" s="1" t="s">
        <v>29</v>
      </c>
      <c r="B9901" s="1" t="s">
        <v>12389</v>
      </c>
      <c r="C9901" s="2" t="s">
        <v>12354</v>
      </c>
      <c r="D9901" s="1" t="s">
        <v>19</v>
      </c>
      <c r="E9901" s="3" t="str">
        <f t="shared" si="246"/>
        <v>2-Pack Samsung Galaxy S10 - Härdat Glas 9H – 3D Skärmskydd - Super kvalitet</v>
      </c>
      <c r="F9901" s="1" t="s">
        <v>729</v>
      </c>
      <c r="G9901" s="1" t="s">
        <v>730</v>
      </c>
      <c r="H9901" s="1" t="s">
        <v>731</v>
      </c>
      <c r="I9901" s="1" t="s">
        <v>16</v>
      </c>
      <c r="J9901" s="1" t="s">
        <v>23</v>
      </c>
      <c r="K9901" s="1" t="s">
        <v>16</v>
      </c>
      <c r="L9901" s="1" t="s">
        <v>16</v>
      </c>
      <c r="M9901" s="1" t="s">
        <v>16</v>
      </c>
      <c r="N9901" s="1" t="s">
        <v>16</v>
      </c>
      <c r="O9901" s="1">
        <v>63.2</v>
      </c>
      <c r="P9901" s="1">
        <v>1.0</v>
      </c>
    </row>
    <row r="9902">
      <c r="A9902" s="1" t="s">
        <v>29</v>
      </c>
      <c r="B9902" s="1" t="s">
        <v>12390</v>
      </c>
      <c r="C9902" s="2" t="s">
        <v>12354</v>
      </c>
      <c r="D9902" s="1" t="s">
        <v>19</v>
      </c>
      <c r="E990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9902" s="1" t="s">
        <v>26</v>
      </c>
      <c r="G9902" s="1" t="s">
        <v>27</v>
      </c>
      <c r="H9902" s="1" t="s">
        <v>28</v>
      </c>
      <c r="I9902" s="1" t="s">
        <v>16</v>
      </c>
      <c r="J9902" s="1" t="s">
        <v>23</v>
      </c>
      <c r="K9902" s="1" t="s">
        <v>16</v>
      </c>
      <c r="L9902" s="1" t="s">
        <v>16</v>
      </c>
      <c r="M9902" s="1" t="s">
        <v>16</v>
      </c>
      <c r="N9902" s="1" t="s">
        <v>16</v>
      </c>
      <c r="O9902" s="1">
        <v>71.2</v>
      </c>
      <c r="P9902" s="1">
        <v>1.0</v>
      </c>
    </row>
    <row r="9903">
      <c r="A9903" s="1" t="s">
        <v>29</v>
      </c>
      <c r="B9903" s="1" t="s">
        <v>12391</v>
      </c>
      <c r="C9903" s="2" t="s">
        <v>12354</v>
      </c>
      <c r="D9903" s="1" t="s">
        <v>19</v>
      </c>
      <c r="E990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9903" s="1" t="s">
        <v>729</v>
      </c>
      <c r="G9903" s="1" t="s">
        <v>730</v>
      </c>
      <c r="H9903" s="1" t="s">
        <v>731</v>
      </c>
      <c r="I9903" s="1" t="s">
        <v>16</v>
      </c>
      <c r="J9903" s="1" t="s">
        <v>23</v>
      </c>
      <c r="K9903" s="1" t="s">
        <v>16</v>
      </c>
      <c r="L9903" s="1" t="s">
        <v>16</v>
      </c>
      <c r="M9903" s="1" t="s">
        <v>16</v>
      </c>
      <c r="N9903" s="1" t="s">
        <v>16</v>
      </c>
      <c r="O9903" s="1">
        <v>63.2</v>
      </c>
      <c r="P9903" s="1">
        <v>1.0</v>
      </c>
    </row>
    <row r="9904">
      <c r="A9904" s="1" t="s">
        <v>29</v>
      </c>
      <c r="B9904" s="1" t="s">
        <v>12392</v>
      </c>
      <c r="C9904" s="2" t="s">
        <v>12354</v>
      </c>
      <c r="D9904" s="1" t="s">
        <v>19</v>
      </c>
      <c r="E9904" s="3" t="str">
        <f>HYPERLINK("https://fyndiq.se/produkt/a511a8922e36455c/", "2 Pack Samsung S8 - Härdat glas 9H–Super kvalitet 3D Skärmskydd")</f>
        <v>2 Pack Samsung S8 - Härdat glas 9H–Super kvalitet 3D Skärmskydd</v>
      </c>
      <c r="F9904" s="1" t="s">
        <v>1083</v>
      </c>
      <c r="G9904" s="1" t="s">
        <v>1084</v>
      </c>
      <c r="H9904" s="1" t="s">
        <v>1085</v>
      </c>
      <c r="I9904" s="1" t="s">
        <v>16</v>
      </c>
      <c r="J9904" s="1" t="s">
        <v>23</v>
      </c>
      <c r="K9904" s="1" t="s">
        <v>16</v>
      </c>
      <c r="L9904" s="1" t="s">
        <v>16</v>
      </c>
      <c r="M9904" s="1" t="s">
        <v>16</v>
      </c>
      <c r="N9904" s="1" t="s">
        <v>16</v>
      </c>
      <c r="O9904" s="1">
        <v>63.2</v>
      </c>
      <c r="P9904" s="1">
        <v>1.0</v>
      </c>
    </row>
    <row r="9905">
      <c r="A9905" s="1" t="s">
        <v>29</v>
      </c>
      <c r="B9905" s="1" t="s">
        <v>12393</v>
      </c>
      <c r="C9905" s="2" t="s">
        <v>12354</v>
      </c>
      <c r="D9905" s="1" t="s">
        <v>19</v>
      </c>
      <c r="E9905" s="3" t="str">
        <f>HYPERLINK("https://fyndiq.se/produkt/66924f1ff238487e/", "2-Pack GOOGLE PIXEL 7A Skärmskydd - Härdat Glas 9H - Super kvalitet 3D")</f>
        <v>2-Pack GOOGLE PIXEL 7A Skärmskydd - Härdat Glas 9H - Super kvalitet 3D</v>
      </c>
      <c r="F9905" s="1" t="s">
        <v>315</v>
      </c>
      <c r="G9905" s="1" t="s">
        <v>316</v>
      </c>
      <c r="H9905" s="1" t="s">
        <v>317</v>
      </c>
      <c r="I9905" s="1" t="s">
        <v>16</v>
      </c>
      <c r="J9905" s="1" t="s">
        <v>23</v>
      </c>
      <c r="K9905" s="1" t="s">
        <v>16</v>
      </c>
      <c r="L9905" s="1" t="s">
        <v>16</v>
      </c>
      <c r="M9905" s="1" t="s">
        <v>16</v>
      </c>
      <c r="N9905" s="1" t="s">
        <v>16</v>
      </c>
      <c r="O9905" s="1">
        <v>63.2</v>
      </c>
      <c r="P9905" s="1">
        <v>1.0</v>
      </c>
    </row>
    <row r="9906">
      <c r="A9906" s="1" t="s">
        <v>29</v>
      </c>
      <c r="B9906" s="1" t="s">
        <v>12394</v>
      </c>
      <c r="C9906" s="2" t="s">
        <v>12354</v>
      </c>
      <c r="D9906" s="1" t="s">
        <v>19</v>
      </c>
      <c r="E9906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9906" s="1" t="s">
        <v>3019</v>
      </c>
      <c r="G9906" s="1" t="s">
        <v>3020</v>
      </c>
      <c r="H9906" s="1" t="s">
        <v>3021</v>
      </c>
      <c r="I9906" s="1" t="s">
        <v>16</v>
      </c>
      <c r="J9906" s="1" t="s">
        <v>23</v>
      </c>
      <c r="K9906" s="1" t="s">
        <v>16</v>
      </c>
      <c r="L9906" s="1" t="s">
        <v>16</v>
      </c>
      <c r="M9906" s="1" t="s">
        <v>16</v>
      </c>
      <c r="N9906" s="1" t="s">
        <v>16</v>
      </c>
      <c r="O9906" s="1">
        <v>71.2</v>
      </c>
      <c r="P9906" s="1">
        <v>1.0</v>
      </c>
    </row>
    <row r="9907">
      <c r="A9907" s="1" t="s">
        <v>29</v>
      </c>
      <c r="B9907" s="1" t="s">
        <v>12395</v>
      </c>
      <c r="C9907" s="2" t="s">
        <v>12354</v>
      </c>
      <c r="D9907" s="1" t="s">
        <v>19</v>
      </c>
      <c r="E9907" s="3" t="str">
        <f>HYPERLINK("https://fyndiq.se/produkt/a9eb4351dd054934/", "Apple Ipad 9TH GEN (10.2 Inch) - Härdat Glas 9H - Super Kvalitet Skärmskydd")</f>
        <v>Apple Ipad 9TH GEN (10.2 Inch) - Härdat Glas 9H - Super Kvalitet Skärmskydd</v>
      </c>
      <c r="F9907" s="1" t="s">
        <v>7567</v>
      </c>
      <c r="G9907" s="1" t="s">
        <v>7568</v>
      </c>
      <c r="H9907" s="1" t="s">
        <v>7569</v>
      </c>
      <c r="I9907" s="1" t="s">
        <v>16</v>
      </c>
      <c r="J9907" s="1" t="s">
        <v>23</v>
      </c>
      <c r="K9907" s="1" t="s">
        <v>16</v>
      </c>
      <c r="L9907" s="1" t="s">
        <v>16</v>
      </c>
      <c r="M9907" s="1" t="s">
        <v>16</v>
      </c>
      <c r="N9907" s="1" t="s">
        <v>16</v>
      </c>
      <c r="O9907" s="1">
        <v>119.2</v>
      </c>
      <c r="P9907" s="1">
        <v>1.0</v>
      </c>
    </row>
    <row r="9908">
      <c r="A9908" s="1" t="s">
        <v>29</v>
      </c>
      <c r="B9908" s="1" t="s">
        <v>12396</v>
      </c>
      <c r="C9908" s="2" t="s">
        <v>12354</v>
      </c>
      <c r="D9908" s="1" t="s">
        <v>19</v>
      </c>
      <c r="E9908" s="3" t="str">
        <f t="shared" ref="E9908:E9909" si="247">HYPERLINK("https://fyndiq.se/produkt/a00b62acc6644fd2/", "2-Pack Samsung Galaxy S10 - Härdat glas 9H – Super kvalitet 3D")</f>
        <v>2-Pack Samsung Galaxy S10 - Härdat glas 9H – Super kvalitet 3D</v>
      </c>
      <c r="F9908" s="1" t="s">
        <v>1291</v>
      </c>
      <c r="G9908" s="1" t="s">
        <v>1292</v>
      </c>
      <c r="H9908" s="1" t="s">
        <v>1293</v>
      </c>
      <c r="I9908" s="1" t="s">
        <v>16</v>
      </c>
      <c r="J9908" s="1" t="s">
        <v>23</v>
      </c>
      <c r="K9908" s="1" t="s">
        <v>16</v>
      </c>
      <c r="L9908" s="1" t="s">
        <v>16</v>
      </c>
      <c r="M9908" s="1" t="s">
        <v>16</v>
      </c>
      <c r="N9908" s="1" t="s">
        <v>16</v>
      </c>
      <c r="O9908" s="1">
        <v>63.2</v>
      </c>
      <c r="P9908" s="1">
        <v>1.0</v>
      </c>
    </row>
    <row r="9909">
      <c r="A9909" s="1" t="s">
        <v>29</v>
      </c>
      <c r="B9909" s="1" t="s">
        <v>12397</v>
      </c>
      <c r="C9909" s="2" t="s">
        <v>12354</v>
      </c>
      <c r="D9909" s="1" t="s">
        <v>19</v>
      </c>
      <c r="E9909" s="3" t="str">
        <f t="shared" si="247"/>
        <v>2-Pack Samsung Galaxy S10 - Härdat glas 9H – Super kvalitet 3D</v>
      </c>
      <c r="F9909" s="1" t="s">
        <v>1291</v>
      </c>
      <c r="G9909" s="1" t="s">
        <v>1292</v>
      </c>
      <c r="H9909" s="1" t="s">
        <v>1293</v>
      </c>
      <c r="I9909" s="1" t="s">
        <v>16</v>
      </c>
      <c r="J9909" s="1" t="s">
        <v>23</v>
      </c>
      <c r="K9909" s="1" t="s">
        <v>16</v>
      </c>
      <c r="L9909" s="1" t="s">
        <v>16</v>
      </c>
      <c r="M9909" s="1" t="s">
        <v>16</v>
      </c>
      <c r="N9909" s="1" t="s">
        <v>16</v>
      </c>
      <c r="O9909" s="1">
        <v>63.2</v>
      </c>
      <c r="P9909" s="1">
        <v>1.0</v>
      </c>
    </row>
    <row r="9910">
      <c r="A9910" s="1" t="s">
        <v>29</v>
      </c>
      <c r="B9910" s="1" t="s">
        <v>12398</v>
      </c>
      <c r="C9910" s="2" t="s">
        <v>12354</v>
      </c>
      <c r="D9910" s="1" t="s">
        <v>19</v>
      </c>
      <c r="E9910" s="3" t="str">
        <f>HYPERLINK("https://fyndiq.se/produkt/60656ba8dce64ae4/", "2 Pack Samsung Galaxy A50 - Härdat glas 9H - Super kvalitet 3D")</f>
        <v>2 Pack Samsung Galaxy A50 - Härdat glas 9H - Super kvalitet 3D</v>
      </c>
      <c r="F9910" s="1" t="s">
        <v>645</v>
      </c>
      <c r="G9910" s="1" t="s">
        <v>646</v>
      </c>
      <c r="H9910" s="1" t="s">
        <v>647</v>
      </c>
      <c r="I9910" s="1" t="s">
        <v>16</v>
      </c>
      <c r="J9910" s="1" t="s">
        <v>23</v>
      </c>
      <c r="K9910" s="1" t="s">
        <v>16</v>
      </c>
      <c r="L9910" s="1" t="s">
        <v>16</v>
      </c>
      <c r="M9910" s="1" t="s">
        <v>16</v>
      </c>
      <c r="N9910" s="1" t="s">
        <v>16</v>
      </c>
      <c r="O9910" s="1">
        <v>63.2</v>
      </c>
      <c r="P9910" s="1">
        <v>1.0</v>
      </c>
    </row>
    <row r="9911">
      <c r="A9911" s="1" t="s">
        <v>29</v>
      </c>
      <c r="B9911" s="1" t="s">
        <v>12399</v>
      </c>
      <c r="C9911" s="2" t="s">
        <v>12354</v>
      </c>
      <c r="D9911" s="1" t="s">
        <v>19</v>
      </c>
      <c r="E9911" s="3" t="str">
        <f t="shared" ref="E9911:E9913" si="248">HYPERLINK("https://fyndiq.se/produkt/acbd2f15758f4e1c/", "2-Pack Samsung A55 5G Skärmskydd i Härdat Glas")</f>
        <v>2-Pack Samsung A55 5G Skärmskydd i Härdat Glas</v>
      </c>
      <c r="F9911" s="1" t="s">
        <v>982</v>
      </c>
      <c r="G9911" s="1" t="s">
        <v>983</v>
      </c>
      <c r="H9911" s="1" t="s">
        <v>984</v>
      </c>
      <c r="I9911" s="1" t="s">
        <v>16</v>
      </c>
      <c r="J9911" s="1" t="s">
        <v>23</v>
      </c>
      <c r="K9911" s="1" t="s">
        <v>16</v>
      </c>
      <c r="L9911" s="1" t="s">
        <v>16</v>
      </c>
      <c r="M9911" s="1" t="s">
        <v>16</v>
      </c>
      <c r="N9911" s="1" t="s">
        <v>16</v>
      </c>
      <c r="O9911" s="1">
        <v>63.2</v>
      </c>
      <c r="P9911" s="1">
        <v>1.0</v>
      </c>
    </row>
    <row r="9912">
      <c r="A9912" s="1" t="s">
        <v>29</v>
      </c>
      <c r="B9912" s="1" t="s">
        <v>12400</v>
      </c>
      <c r="C9912" s="2" t="s">
        <v>12354</v>
      </c>
      <c r="D9912" s="1" t="s">
        <v>19</v>
      </c>
      <c r="E9912" s="3" t="str">
        <f t="shared" si="248"/>
        <v>2-Pack Samsung A55 5G Skärmskydd i Härdat Glas</v>
      </c>
      <c r="F9912" s="1" t="s">
        <v>982</v>
      </c>
      <c r="G9912" s="1" t="s">
        <v>983</v>
      </c>
      <c r="H9912" s="1" t="s">
        <v>984</v>
      </c>
      <c r="I9912" s="1" t="s">
        <v>16</v>
      </c>
      <c r="J9912" s="1" t="s">
        <v>23</v>
      </c>
      <c r="K9912" s="1" t="s">
        <v>16</v>
      </c>
      <c r="L9912" s="1" t="s">
        <v>16</v>
      </c>
      <c r="M9912" s="1" t="s">
        <v>16</v>
      </c>
      <c r="N9912" s="1" t="s">
        <v>16</v>
      </c>
      <c r="O9912" s="1">
        <v>63.2</v>
      </c>
      <c r="P9912" s="1">
        <v>1.0</v>
      </c>
    </row>
    <row r="9913">
      <c r="A9913" s="1" t="s">
        <v>29</v>
      </c>
      <c r="B9913" s="1" t="s">
        <v>12401</v>
      </c>
      <c r="C9913" s="2" t="s">
        <v>12354</v>
      </c>
      <c r="D9913" s="1" t="s">
        <v>19</v>
      </c>
      <c r="E9913" s="3" t="str">
        <f t="shared" si="248"/>
        <v>2-Pack Samsung A55 5G Skärmskydd i Härdat Glas</v>
      </c>
      <c r="F9913" s="1" t="s">
        <v>982</v>
      </c>
      <c r="G9913" s="1" t="s">
        <v>983</v>
      </c>
      <c r="H9913" s="1" t="s">
        <v>984</v>
      </c>
      <c r="I9913" s="1" t="s">
        <v>16</v>
      </c>
      <c r="J9913" s="1" t="s">
        <v>23</v>
      </c>
      <c r="K9913" s="1" t="s">
        <v>16</v>
      </c>
      <c r="L9913" s="1" t="s">
        <v>16</v>
      </c>
      <c r="M9913" s="1" t="s">
        <v>16</v>
      </c>
      <c r="N9913" s="1" t="s">
        <v>16</v>
      </c>
      <c r="O9913" s="1">
        <v>63.2</v>
      </c>
      <c r="P9913" s="1">
        <v>2.0</v>
      </c>
    </row>
    <row r="9914">
      <c r="A9914" s="1" t="s">
        <v>29</v>
      </c>
      <c r="B9914" s="1" t="s">
        <v>12402</v>
      </c>
      <c r="C9914" s="2" t="s">
        <v>12354</v>
      </c>
      <c r="D9914" s="1" t="s">
        <v>19</v>
      </c>
      <c r="E9914" s="3" t="str">
        <f t="shared" ref="E9914:E9915" si="249">HYPERLINK("https://fyndiq.se/produkt/56c72c0ba5f749b5/", "2-Pack SAMSUNG S24 Skärmskydd - Härdat Glas 9H - Super kvalitet 3D")</f>
        <v>2-Pack SAMSUNG S24 Skärmskydd - Härdat Glas 9H - Super kvalitet 3D</v>
      </c>
      <c r="F9914" s="1" t="s">
        <v>263</v>
      </c>
      <c r="G9914" s="1" t="s">
        <v>264</v>
      </c>
      <c r="H9914" s="1" t="s">
        <v>265</v>
      </c>
      <c r="I9914" s="1" t="s">
        <v>16</v>
      </c>
      <c r="J9914" s="1" t="s">
        <v>23</v>
      </c>
      <c r="K9914" s="1" t="s">
        <v>16</v>
      </c>
      <c r="L9914" s="1" t="s">
        <v>16</v>
      </c>
      <c r="M9914" s="1" t="s">
        <v>16</v>
      </c>
      <c r="N9914" s="1" t="s">
        <v>16</v>
      </c>
      <c r="O9914" s="1">
        <v>63.2</v>
      </c>
      <c r="P9914" s="1">
        <v>1.0</v>
      </c>
    </row>
    <row r="9915">
      <c r="A9915" s="1" t="s">
        <v>29</v>
      </c>
      <c r="B9915" s="1" t="s">
        <v>12403</v>
      </c>
      <c r="C9915" s="2" t="s">
        <v>12354</v>
      </c>
      <c r="D9915" s="1" t="s">
        <v>19</v>
      </c>
      <c r="E9915" s="3" t="str">
        <f t="shared" si="249"/>
        <v>2-Pack SAMSUNG S24 Skärmskydd - Härdat Glas 9H - Super kvalitet 3D</v>
      </c>
      <c r="F9915" s="1" t="s">
        <v>263</v>
      </c>
      <c r="G9915" s="1" t="s">
        <v>264</v>
      </c>
      <c r="H9915" s="1" t="s">
        <v>265</v>
      </c>
      <c r="I9915" s="1" t="s">
        <v>16</v>
      </c>
      <c r="J9915" s="1" t="s">
        <v>23</v>
      </c>
      <c r="K9915" s="1" t="s">
        <v>16</v>
      </c>
      <c r="L9915" s="1" t="s">
        <v>16</v>
      </c>
      <c r="M9915" s="1" t="s">
        <v>16</v>
      </c>
      <c r="N9915" s="1" t="s">
        <v>16</v>
      </c>
      <c r="O9915" s="1">
        <v>63.2</v>
      </c>
      <c r="P9915" s="1">
        <v>1.0</v>
      </c>
    </row>
    <row r="9916">
      <c r="A9916" s="1" t="s">
        <v>29</v>
      </c>
      <c r="B9916" s="1" t="s">
        <v>12404</v>
      </c>
      <c r="C9916" s="2" t="s">
        <v>12354</v>
      </c>
      <c r="D9916" s="1" t="s">
        <v>19</v>
      </c>
      <c r="E9916" s="3" t="str">
        <f>HYPERLINK("https://fyndiq.se/produkt/b2919ed807e949b0/", "2-Pack SAMSUNG S24 PLUS Skärmskydd - Härdat Glas 9H - Super kvalitet 3D")</f>
        <v>2-Pack SAMSUNG S24 PLUS Skärmskydd - Härdat Glas 9H - Super kvalitet 3D</v>
      </c>
      <c r="F9916" s="1" t="s">
        <v>1127</v>
      </c>
      <c r="G9916" s="1" t="s">
        <v>1128</v>
      </c>
      <c r="H9916" s="1" t="s">
        <v>1129</v>
      </c>
      <c r="I9916" s="1" t="s">
        <v>16</v>
      </c>
      <c r="J9916" s="1" t="s">
        <v>23</v>
      </c>
      <c r="K9916" s="1" t="s">
        <v>16</v>
      </c>
      <c r="L9916" s="1" t="s">
        <v>16</v>
      </c>
      <c r="M9916" s="1" t="s">
        <v>16</v>
      </c>
      <c r="N9916" s="1" t="s">
        <v>16</v>
      </c>
      <c r="O9916" s="1">
        <v>63.2</v>
      </c>
      <c r="P9916" s="1">
        <v>1.0</v>
      </c>
    </row>
    <row r="9917">
      <c r="A9917" s="1" t="s">
        <v>29</v>
      </c>
      <c r="B9917" s="1" t="s">
        <v>12405</v>
      </c>
      <c r="C9917" s="2" t="s">
        <v>12354</v>
      </c>
      <c r="D9917" s="1" t="s">
        <v>19</v>
      </c>
      <c r="E9917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9917" s="1" t="s">
        <v>504</v>
      </c>
      <c r="G9917" s="1" t="s">
        <v>505</v>
      </c>
      <c r="H9917" s="1" t="s">
        <v>506</v>
      </c>
      <c r="I9917" s="1" t="s">
        <v>16</v>
      </c>
      <c r="J9917" s="1" t="s">
        <v>23</v>
      </c>
      <c r="K9917" s="1" t="s">
        <v>16</v>
      </c>
      <c r="L9917" s="1" t="s">
        <v>16</v>
      </c>
      <c r="M9917" s="1" t="s">
        <v>16</v>
      </c>
      <c r="N9917" s="1" t="s">
        <v>16</v>
      </c>
      <c r="O9917" s="1">
        <v>63.2</v>
      </c>
      <c r="P9917" s="1">
        <v>1.0</v>
      </c>
    </row>
    <row r="9918">
      <c r="A9918" s="1" t="s">
        <v>29</v>
      </c>
      <c r="B9918" s="1" t="s">
        <v>12406</v>
      </c>
      <c r="C9918" s="2" t="s">
        <v>12354</v>
      </c>
      <c r="D9918" s="1" t="s">
        <v>19</v>
      </c>
      <c r="E9918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9918" s="1" t="s">
        <v>5069</v>
      </c>
      <c r="G9918" s="1" t="s">
        <v>5070</v>
      </c>
      <c r="H9918" s="1" t="s">
        <v>5071</v>
      </c>
      <c r="I9918" s="1" t="s">
        <v>16</v>
      </c>
      <c r="J9918" s="1" t="s">
        <v>23</v>
      </c>
      <c r="K9918" s="1" t="s">
        <v>16</v>
      </c>
      <c r="L9918" s="1" t="s">
        <v>16</v>
      </c>
      <c r="M9918" s="1" t="s">
        <v>16</v>
      </c>
      <c r="N9918" s="1" t="s">
        <v>16</v>
      </c>
      <c r="O9918" s="1">
        <v>63.2</v>
      </c>
      <c r="P9918" s="1">
        <v>1.0</v>
      </c>
    </row>
    <row r="9919">
      <c r="A9919" s="1" t="s">
        <v>29</v>
      </c>
      <c r="B9919" s="1" t="s">
        <v>12407</v>
      </c>
      <c r="C9919" s="2" t="s">
        <v>12354</v>
      </c>
      <c r="D9919" s="1" t="s">
        <v>19</v>
      </c>
      <c r="E991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9919" s="1" t="s">
        <v>665</v>
      </c>
      <c r="G9919" s="1" t="s">
        <v>666</v>
      </c>
      <c r="H9919" s="1" t="s">
        <v>667</v>
      </c>
      <c r="I9919" s="1" t="s">
        <v>16</v>
      </c>
      <c r="J9919" s="1" t="s">
        <v>23</v>
      </c>
      <c r="K9919" s="1" t="s">
        <v>16</v>
      </c>
      <c r="L9919" s="1" t="s">
        <v>16</v>
      </c>
      <c r="M9919" s="1" t="s">
        <v>16</v>
      </c>
      <c r="N9919" s="1" t="s">
        <v>16</v>
      </c>
      <c r="O9919" s="1">
        <v>63.2</v>
      </c>
      <c r="P9919" s="1">
        <v>1.0</v>
      </c>
    </row>
    <row r="9920">
      <c r="A9920" s="1" t="s">
        <v>29</v>
      </c>
      <c r="B9920" s="1" t="s">
        <v>12408</v>
      </c>
      <c r="C9920" s="2" t="s">
        <v>12354</v>
      </c>
      <c r="D9920" s="1" t="s">
        <v>19</v>
      </c>
      <c r="E9920" s="3" t="str">
        <f>HYPERLINK("https://fyndiq.se/produkt/860b7dade19d4d2f/", "2-Pack XIAOMI REDMI A3 Skärmskydd - Härdat Glas 9H - Super kvalitet 3D")</f>
        <v>2-Pack XIAOMI REDMI A3 Skärmskydd - Härdat Glas 9H - Super kvalitet 3D</v>
      </c>
      <c r="F9920" s="1" t="s">
        <v>200</v>
      </c>
      <c r="G9920" s="1" t="s">
        <v>201</v>
      </c>
      <c r="H9920" s="1" t="s">
        <v>202</v>
      </c>
      <c r="I9920" s="1" t="s">
        <v>16</v>
      </c>
      <c r="J9920" s="1" t="s">
        <v>23</v>
      </c>
      <c r="K9920" s="1" t="s">
        <v>16</v>
      </c>
      <c r="L9920" s="1" t="s">
        <v>16</v>
      </c>
      <c r="M9920" s="1" t="s">
        <v>16</v>
      </c>
      <c r="N9920" s="1" t="s">
        <v>16</v>
      </c>
      <c r="O9920" s="1">
        <v>63.2</v>
      </c>
      <c r="P9920" s="1">
        <v>1.0</v>
      </c>
    </row>
    <row r="9921">
      <c r="A9921" s="1" t="s">
        <v>29</v>
      </c>
      <c r="B9921" s="1" t="s">
        <v>12409</v>
      </c>
      <c r="C9921" s="2" t="s">
        <v>12354</v>
      </c>
      <c r="D9921" s="1" t="s">
        <v>19</v>
      </c>
      <c r="E9921" s="3" t="str">
        <f>HYPERLINK("https://fyndiq.se/produkt/311d90a74d234421/", "2 Pack Xiaomi 12 - Härdat glas 9H-Super kvalitet 3D Skärmskydd")</f>
        <v>2 Pack Xiaomi 12 - Härdat glas 9H-Super kvalitet 3D Skärmskydd</v>
      </c>
      <c r="F9921" s="1" t="s">
        <v>582</v>
      </c>
      <c r="G9921" s="1" t="s">
        <v>583</v>
      </c>
      <c r="H9921" s="1" t="s">
        <v>584</v>
      </c>
      <c r="I9921" s="1" t="s">
        <v>16</v>
      </c>
      <c r="J9921" s="1" t="s">
        <v>23</v>
      </c>
      <c r="K9921" s="1" t="s">
        <v>16</v>
      </c>
      <c r="L9921" s="1" t="s">
        <v>16</v>
      </c>
      <c r="M9921" s="1" t="s">
        <v>16</v>
      </c>
      <c r="N9921" s="1" t="s">
        <v>16</v>
      </c>
      <c r="O9921" s="1">
        <v>63.2</v>
      </c>
      <c r="P9921" s="1">
        <v>1.0</v>
      </c>
    </row>
    <row r="9922">
      <c r="A9922" s="1" t="s">
        <v>29</v>
      </c>
      <c r="B9922" s="1" t="s">
        <v>12410</v>
      </c>
      <c r="C9922" s="2" t="s">
        <v>12354</v>
      </c>
      <c r="D9922" s="1" t="s">
        <v>19</v>
      </c>
      <c r="E9922" s="3" t="str">
        <f>HYPERLINK("https://fyndiq.se/produkt/13e76851ca504320/", "2-Pack Samsung Galaxy S22 Ultra - Härdat glas 9H - Top kvalitet")</f>
        <v>2-Pack Samsung Galaxy S22 Ultra - Härdat glas 9H - Top kvalitet</v>
      </c>
      <c r="F9922" s="1" t="s">
        <v>140</v>
      </c>
      <c r="G9922" s="1" t="s">
        <v>141</v>
      </c>
      <c r="H9922" s="1" t="s">
        <v>142</v>
      </c>
      <c r="I9922" s="1" t="s">
        <v>16</v>
      </c>
      <c r="J9922" s="1" t="s">
        <v>23</v>
      </c>
      <c r="K9922" s="1" t="s">
        <v>16</v>
      </c>
      <c r="L9922" s="1" t="s">
        <v>16</v>
      </c>
      <c r="M9922" s="1" t="s">
        <v>16</v>
      </c>
      <c r="N9922" s="1" t="s">
        <v>16</v>
      </c>
      <c r="O9922" s="1">
        <v>63.2</v>
      </c>
      <c r="P9922" s="1">
        <v>1.0</v>
      </c>
    </row>
    <row r="9923">
      <c r="A9923" s="1" t="s">
        <v>29</v>
      </c>
      <c r="B9923" s="1" t="s">
        <v>12411</v>
      </c>
      <c r="C9923" s="2" t="s">
        <v>12354</v>
      </c>
      <c r="D9923" s="1" t="s">
        <v>19</v>
      </c>
      <c r="E9923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9923" s="1" t="s">
        <v>3577</v>
      </c>
      <c r="G9923" s="1" t="s">
        <v>3578</v>
      </c>
      <c r="H9923" s="1" t="s">
        <v>3579</v>
      </c>
      <c r="I9923" s="1" t="s">
        <v>16</v>
      </c>
      <c r="J9923" s="1" t="s">
        <v>23</v>
      </c>
      <c r="K9923" s="1" t="s">
        <v>16</v>
      </c>
      <c r="L9923" s="1" t="s">
        <v>16</v>
      </c>
      <c r="M9923" s="1" t="s">
        <v>16</v>
      </c>
      <c r="N9923" s="1" t="s">
        <v>16</v>
      </c>
      <c r="O9923" s="1">
        <v>63.2</v>
      </c>
      <c r="P9923" s="1">
        <v>1.0</v>
      </c>
    </row>
    <row r="9924">
      <c r="A9924" s="1" t="s">
        <v>29</v>
      </c>
      <c r="B9924" s="1" t="s">
        <v>12412</v>
      </c>
      <c r="C9924" s="2" t="s">
        <v>12354</v>
      </c>
      <c r="D9924" s="1" t="s">
        <v>19</v>
      </c>
      <c r="E9924" s="3" t="str">
        <f>HYPERLINK("https://fyndiq.se/produkt/0509614578ae4870/", "2-Pack Xiaomi Redmi 10C - Härdat Glas 9H - Super kvalitet 3D Skärmskydd")</f>
        <v>2-Pack Xiaomi Redmi 10C - Härdat Glas 9H - Super kvalitet 3D Skärmskydd</v>
      </c>
      <c r="F9924" s="1" t="s">
        <v>8393</v>
      </c>
      <c r="G9924" s="1" t="s">
        <v>8394</v>
      </c>
      <c r="H9924" s="1" t="s">
        <v>8395</v>
      </c>
      <c r="I9924" s="1" t="s">
        <v>16</v>
      </c>
      <c r="J9924" s="1" t="s">
        <v>23</v>
      </c>
      <c r="K9924" s="1" t="s">
        <v>16</v>
      </c>
      <c r="L9924" s="1" t="s">
        <v>16</v>
      </c>
      <c r="M9924" s="1" t="s">
        <v>16</v>
      </c>
      <c r="N9924" s="1" t="s">
        <v>16</v>
      </c>
      <c r="O9924" s="1">
        <v>63.2</v>
      </c>
      <c r="P9924" s="1">
        <v>1.0</v>
      </c>
    </row>
    <row r="9925">
      <c r="A9925" s="1" t="s">
        <v>29</v>
      </c>
      <c r="B9925" s="1" t="s">
        <v>12413</v>
      </c>
      <c r="C9925" s="2" t="s">
        <v>12354</v>
      </c>
      <c r="D9925" s="1" t="s">
        <v>19</v>
      </c>
      <c r="E9925" s="3" t="str">
        <f>HYPERLINK("https://fyndiq.se/produkt/c90b30d5114944e3/", "2 Pack - Samsung S21 PLUS - 9H Härdat Glass - 3D Super Kvalitet")</f>
        <v>2 Pack - Samsung S21 PLUS - 9H Härdat Glass - 3D Super Kvalitet</v>
      </c>
      <c r="F9925" s="1" t="s">
        <v>4670</v>
      </c>
      <c r="G9925" s="1" t="s">
        <v>4671</v>
      </c>
      <c r="H9925" s="1" t="s">
        <v>4672</v>
      </c>
      <c r="I9925" s="1" t="s">
        <v>16</v>
      </c>
      <c r="J9925" s="1" t="s">
        <v>23</v>
      </c>
      <c r="K9925" s="1" t="s">
        <v>16</v>
      </c>
      <c r="L9925" s="1" t="s">
        <v>16</v>
      </c>
      <c r="M9925" s="1" t="s">
        <v>16</v>
      </c>
      <c r="N9925" s="1" t="s">
        <v>16</v>
      </c>
      <c r="O9925" s="1">
        <v>63.2</v>
      </c>
      <c r="P9925" s="1">
        <v>1.0</v>
      </c>
    </row>
    <row r="9926">
      <c r="A9926" s="1" t="s">
        <v>29</v>
      </c>
      <c r="B9926" s="1" t="s">
        <v>12414</v>
      </c>
      <c r="C9926" s="2" t="s">
        <v>12354</v>
      </c>
      <c r="D9926" s="1" t="s">
        <v>19</v>
      </c>
      <c r="E9926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9926" s="1" t="s">
        <v>2836</v>
      </c>
      <c r="G9926" s="1" t="s">
        <v>2837</v>
      </c>
      <c r="H9926" s="1" t="s">
        <v>2838</v>
      </c>
      <c r="I9926" s="1" t="s">
        <v>16</v>
      </c>
      <c r="J9926" s="1" t="s">
        <v>23</v>
      </c>
      <c r="K9926" s="1" t="s">
        <v>16</v>
      </c>
      <c r="L9926" s="1" t="s">
        <v>16</v>
      </c>
      <c r="M9926" s="1" t="s">
        <v>16</v>
      </c>
      <c r="N9926" s="1" t="s">
        <v>16</v>
      </c>
      <c r="O9926" s="1">
        <v>63.2</v>
      </c>
      <c r="P9926" s="1">
        <v>1.0</v>
      </c>
    </row>
    <row r="9927">
      <c r="A9927" s="1" t="s">
        <v>29</v>
      </c>
      <c r="B9927" s="1" t="s">
        <v>12415</v>
      </c>
      <c r="C9927" s="2" t="s">
        <v>12354</v>
      </c>
      <c r="D9927" s="1" t="s">
        <v>19</v>
      </c>
      <c r="E9927" s="3" t="str">
        <f>HYPERLINK("https://fyndiq.se/produkt/21fa5ef4b8704a28/", "2-Pack Samsung Note 10 Plus - Härdat glas 9H - Super kvalitet 3D")</f>
        <v>2-Pack Samsung Note 10 Plus - Härdat glas 9H - Super kvalitet 3D</v>
      </c>
      <c r="F9927" s="1" t="s">
        <v>5705</v>
      </c>
      <c r="G9927" s="1" t="s">
        <v>5706</v>
      </c>
      <c r="H9927" s="1" t="s">
        <v>5707</v>
      </c>
      <c r="I9927" s="1" t="s">
        <v>16</v>
      </c>
      <c r="J9927" s="1" t="s">
        <v>23</v>
      </c>
      <c r="K9927" s="1" t="s">
        <v>16</v>
      </c>
      <c r="L9927" s="1" t="s">
        <v>16</v>
      </c>
      <c r="M9927" s="1" t="s">
        <v>16</v>
      </c>
      <c r="N9927" s="1" t="s">
        <v>16</v>
      </c>
      <c r="O9927" s="1">
        <v>63.2</v>
      </c>
      <c r="P9927" s="1">
        <v>1.0</v>
      </c>
    </row>
    <row r="9928">
      <c r="A9928" s="1" t="s">
        <v>29</v>
      </c>
      <c r="B9928" s="1" t="s">
        <v>12416</v>
      </c>
      <c r="C9928" s="2" t="s">
        <v>12354</v>
      </c>
      <c r="D9928" s="1" t="s">
        <v>19</v>
      </c>
      <c r="E9928" s="3" t="str">
        <f>HYPERLINK("https://fyndiq.se/produkt/8d7960028c1a40a4/", "2 Pack Xiaomi 11T Pro 5G - Härdat glas 9H - Super kvalitet 3D")</f>
        <v>2 Pack Xiaomi 11T Pro 5G - Härdat glas 9H - Super kvalitet 3D</v>
      </c>
      <c r="F9928" s="1" t="s">
        <v>112</v>
      </c>
      <c r="G9928" s="1" t="s">
        <v>113</v>
      </c>
      <c r="H9928" s="1" t="s">
        <v>114</v>
      </c>
      <c r="I9928" s="1" t="s">
        <v>16</v>
      </c>
      <c r="J9928" s="1" t="s">
        <v>23</v>
      </c>
      <c r="K9928" s="1" t="s">
        <v>16</v>
      </c>
      <c r="L9928" s="1" t="s">
        <v>16</v>
      </c>
      <c r="M9928" s="1" t="s">
        <v>16</v>
      </c>
      <c r="N9928" s="1" t="s">
        <v>16</v>
      </c>
      <c r="O9928" s="1">
        <v>63.2</v>
      </c>
      <c r="P9928" s="1">
        <v>1.0</v>
      </c>
    </row>
    <row r="9929">
      <c r="A9929" s="1" t="s">
        <v>29</v>
      </c>
      <c r="B9929" s="1" t="s">
        <v>12417</v>
      </c>
      <c r="C9929" s="2" t="s">
        <v>12354</v>
      </c>
      <c r="D9929" s="1" t="s">
        <v>19</v>
      </c>
      <c r="E9929" s="3" t="str">
        <f>HYPERLINK("https://fyndiq.se/produkt/aaaa7cf643f84273/", "2 Pack Samsung Xcover 5 - Härdat glas 9H-Super kvalitet 3D")</f>
        <v>2 Pack Samsung Xcover 5 - Härdat glas 9H-Super kvalitet 3D</v>
      </c>
      <c r="F9929" s="1" t="s">
        <v>2089</v>
      </c>
      <c r="G9929" s="1" t="s">
        <v>2090</v>
      </c>
      <c r="H9929" s="1" t="s">
        <v>2091</v>
      </c>
      <c r="I9929" s="1" t="s">
        <v>16</v>
      </c>
      <c r="J9929" s="1" t="s">
        <v>23</v>
      </c>
      <c r="K9929" s="1" t="s">
        <v>16</v>
      </c>
      <c r="L9929" s="1" t="s">
        <v>16</v>
      </c>
      <c r="M9929" s="1" t="s">
        <v>16</v>
      </c>
      <c r="N9929" s="1" t="s">
        <v>16</v>
      </c>
      <c r="O9929" s="1">
        <v>63.2</v>
      </c>
      <c r="P9929" s="1">
        <v>1.0</v>
      </c>
    </row>
    <row r="9930">
      <c r="A9930" s="1" t="s">
        <v>29</v>
      </c>
      <c r="B9930" s="1" t="s">
        <v>12418</v>
      </c>
      <c r="C9930" s="2" t="s">
        <v>12354</v>
      </c>
      <c r="D9930" s="1" t="s">
        <v>19</v>
      </c>
      <c r="E9930" s="3" t="str">
        <f>HYPERLINK("https://fyndiq.se/produkt/c398466bf0524e85/", "2-Pack Samsung S23 - 9H Härdat Glass - 3D Super Kvalitet Skärmskydd")</f>
        <v>2-Pack Samsung S23 - 9H Härdat Glass - 3D Super Kvalitet Skärmskydd</v>
      </c>
      <c r="F9930" s="1" t="s">
        <v>1365</v>
      </c>
      <c r="G9930" s="1" t="s">
        <v>1366</v>
      </c>
      <c r="H9930" s="1" t="s">
        <v>1367</v>
      </c>
      <c r="I9930" s="1" t="s">
        <v>16</v>
      </c>
      <c r="J9930" s="1" t="s">
        <v>23</v>
      </c>
      <c r="K9930" s="1" t="s">
        <v>16</v>
      </c>
      <c r="L9930" s="1" t="s">
        <v>16</v>
      </c>
      <c r="M9930" s="1" t="s">
        <v>16</v>
      </c>
      <c r="N9930" s="1" t="s">
        <v>16</v>
      </c>
      <c r="O9930" s="1">
        <v>63.2</v>
      </c>
      <c r="P9930" s="1">
        <v>1.0</v>
      </c>
    </row>
    <row r="9931">
      <c r="A9931" s="1" t="s">
        <v>29</v>
      </c>
      <c r="B9931" s="1" t="s">
        <v>12419</v>
      </c>
      <c r="C9931" s="2" t="s">
        <v>12354</v>
      </c>
      <c r="D9931" s="1" t="s">
        <v>19</v>
      </c>
      <c r="E9931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9931" s="1" t="s">
        <v>3577</v>
      </c>
      <c r="G9931" s="1" t="s">
        <v>3578</v>
      </c>
      <c r="H9931" s="1" t="s">
        <v>3579</v>
      </c>
      <c r="I9931" s="1" t="s">
        <v>16</v>
      </c>
      <c r="J9931" s="1" t="s">
        <v>23</v>
      </c>
      <c r="K9931" s="1" t="s">
        <v>16</v>
      </c>
      <c r="L9931" s="1" t="s">
        <v>16</v>
      </c>
      <c r="M9931" s="1" t="s">
        <v>16</v>
      </c>
      <c r="N9931" s="1" t="s">
        <v>16</v>
      </c>
      <c r="O9931" s="1">
        <v>63.2</v>
      </c>
      <c r="P9931" s="1">
        <v>1.0</v>
      </c>
    </row>
    <row r="9932">
      <c r="A9932" s="1" t="s">
        <v>29</v>
      </c>
      <c r="B9932" s="1" t="s">
        <v>12420</v>
      </c>
      <c r="C9932" s="2" t="s">
        <v>12354</v>
      </c>
      <c r="D9932" s="1" t="s">
        <v>19</v>
      </c>
      <c r="E993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932" s="1" t="s">
        <v>103</v>
      </c>
      <c r="G9932" s="1" t="s">
        <v>104</v>
      </c>
      <c r="H9932" s="1" t="s">
        <v>105</v>
      </c>
      <c r="I9932" s="1" t="s">
        <v>16</v>
      </c>
      <c r="J9932" s="1" t="s">
        <v>23</v>
      </c>
      <c r="K9932" s="1" t="s">
        <v>16</v>
      </c>
      <c r="L9932" s="1" t="s">
        <v>16</v>
      </c>
      <c r="M9932" s="1" t="s">
        <v>16</v>
      </c>
      <c r="N9932" s="1" t="s">
        <v>16</v>
      </c>
      <c r="O9932" s="1">
        <v>63.2</v>
      </c>
      <c r="P9932" s="1">
        <v>1.0</v>
      </c>
    </row>
    <row r="9933">
      <c r="A9933" s="1" t="s">
        <v>29</v>
      </c>
      <c r="B9933" s="1" t="s">
        <v>12421</v>
      </c>
      <c r="C9933" s="2" t="s">
        <v>12354</v>
      </c>
      <c r="D9933" s="1" t="s">
        <v>19</v>
      </c>
      <c r="E9933" s="3" t="str">
        <f>HYPERLINK("https://fyndiq.se/produkt/ab30e6eab2d04eda/", "2-Pack XIAOMI REDMI 13C Skärmskydd - Härdat Glas 9H - Super kvalitet 3D")</f>
        <v>2-Pack XIAOMI REDMI 13C Skärmskydd - Härdat Glas 9H - Super kvalitet 3D</v>
      </c>
      <c r="F9933" s="1" t="s">
        <v>1951</v>
      </c>
      <c r="G9933" s="1" t="s">
        <v>1952</v>
      </c>
      <c r="H9933" s="1" t="s">
        <v>1953</v>
      </c>
      <c r="I9933" s="1" t="s">
        <v>16</v>
      </c>
      <c r="J9933" s="1" t="s">
        <v>23</v>
      </c>
      <c r="K9933" s="1" t="s">
        <v>16</v>
      </c>
      <c r="L9933" s="1" t="s">
        <v>16</v>
      </c>
      <c r="M9933" s="1" t="s">
        <v>16</v>
      </c>
      <c r="N9933" s="1" t="s">
        <v>16</v>
      </c>
      <c r="O9933" s="1">
        <v>63.2</v>
      </c>
      <c r="P9933" s="1">
        <v>1.0</v>
      </c>
    </row>
    <row r="9934">
      <c r="A9934" s="1" t="s">
        <v>29</v>
      </c>
      <c r="B9934" s="1" t="s">
        <v>12422</v>
      </c>
      <c r="C9934" s="2" t="s">
        <v>12354</v>
      </c>
      <c r="D9934" s="1" t="s">
        <v>19</v>
      </c>
      <c r="E9934" s="3" t="str">
        <f t="shared" ref="E9934:E9935" si="250">HYPERLINK("https://fyndiq.se/produkt/0a890dd972c4463d/", "2-Pack Samsung Galaxy A52s 5G - Härdat glas 9H - Super kvalitet")</f>
        <v>2-Pack Samsung Galaxy A52s 5G - Härdat glas 9H - Super kvalitet</v>
      </c>
      <c r="F9934" s="1" t="s">
        <v>442</v>
      </c>
      <c r="G9934" s="1" t="s">
        <v>443</v>
      </c>
      <c r="H9934" s="1" t="s">
        <v>444</v>
      </c>
      <c r="I9934" s="1" t="s">
        <v>16</v>
      </c>
      <c r="J9934" s="1" t="s">
        <v>23</v>
      </c>
      <c r="K9934" s="1" t="s">
        <v>16</v>
      </c>
      <c r="L9934" s="1" t="s">
        <v>16</v>
      </c>
      <c r="M9934" s="1" t="s">
        <v>16</v>
      </c>
      <c r="N9934" s="1" t="s">
        <v>16</v>
      </c>
      <c r="O9934" s="1">
        <v>63.2</v>
      </c>
      <c r="P9934" s="1">
        <v>1.0</v>
      </c>
    </row>
    <row r="9935">
      <c r="A9935" s="1" t="s">
        <v>29</v>
      </c>
      <c r="B9935" s="1" t="s">
        <v>12423</v>
      </c>
      <c r="C9935" s="2" t="s">
        <v>12354</v>
      </c>
      <c r="D9935" s="1" t="s">
        <v>19</v>
      </c>
      <c r="E9935" s="3" t="str">
        <f t="shared" si="250"/>
        <v>2-Pack Samsung Galaxy A52s 5G - Härdat glas 9H - Super kvalitet</v>
      </c>
      <c r="F9935" s="1" t="s">
        <v>442</v>
      </c>
      <c r="G9935" s="1" t="s">
        <v>443</v>
      </c>
      <c r="H9935" s="1" t="s">
        <v>444</v>
      </c>
      <c r="I9935" s="1" t="s">
        <v>16</v>
      </c>
      <c r="J9935" s="1" t="s">
        <v>23</v>
      </c>
      <c r="K9935" s="1" t="s">
        <v>16</v>
      </c>
      <c r="L9935" s="1" t="s">
        <v>16</v>
      </c>
      <c r="M9935" s="1" t="s">
        <v>16</v>
      </c>
      <c r="N9935" s="1" t="s">
        <v>16</v>
      </c>
      <c r="O9935" s="1">
        <v>63.2</v>
      </c>
      <c r="P9935" s="1">
        <v>1.0</v>
      </c>
    </row>
    <row r="9936">
      <c r="A9936" s="1" t="s">
        <v>29</v>
      </c>
      <c r="B9936" s="1" t="s">
        <v>12424</v>
      </c>
      <c r="C9936" s="2" t="s">
        <v>12354</v>
      </c>
      <c r="D9936" s="1" t="s">
        <v>19</v>
      </c>
      <c r="E9936" s="3" t="str">
        <f>HYPERLINK("https://fyndiq.se/produkt/c64bbbf107e34309/", "2-Pack Huawei P30 - Härdat glas 9H – 3D Super kvalitet")</f>
        <v>2-Pack Huawei P30 - Härdat glas 9H – 3D Super kvalitet</v>
      </c>
      <c r="F9936" s="1" t="s">
        <v>845</v>
      </c>
      <c r="G9936" s="1" t="s">
        <v>846</v>
      </c>
      <c r="H9936" s="1" t="s">
        <v>847</v>
      </c>
      <c r="I9936" s="1" t="s">
        <v>16</v>
      </c>
      <c r="J9936" s="1" t="s">
        <v>23</v>
      </c>
      <c r="K9936" s="1" t="s">
        <v>16</v>
      </c>
      <c r="L9936" s="1" t="s">
        <v>16</v>
      </c>
      <c r="M9936" s="1" t="s">
        <v>16</v>
      </c>
      <c r="N9936" s="1" t="s">
        <v>16</v>
      </c>
      <c r="O9936" s="1">
        <v>63.2</v>
      </c>
      <c r="P9936" s="1">
        <v>1.0</v>
      </c>
    </row>
    <row r="9937">
      <c r="A9937" s="1" t="s">
        <v>29</v>
      </c>
      <c r="B9937" s="1" t="s">
        <v>12425</v>
      </c>
      <c r="C9937" s="2" t="s">
        <v>12354</v>
      </c>
      <c r="D9937" s="1" t="s">
        <v>19</v>
      </c>
      <c r="E9937" s="3" t="str">
        <f>HYPERLINK("https://fyndiq.se/produkt/0a890dd972c4463d/", "2-Pack Samsung Galaxy A52s 5G - Härdat glas 9H - Super kvalitet")</f>
        <v>2-Pack Samsung Galaxy A52s 5G - Härdat glas 9H - Super kvalitet</v>
      </c>
      <c r="F9937" s="1" t="s">
        <v>442</v>
      </c>
      <c r="G9937" s="1" t="s">
        <v>443</v>
      </c>
      <c r="H9937" s="1" t="s">
        <v>444</v>
      </c>
      <c r="I9937" s="1" t="s">
        <v>16</v>
      </c>
      <c r="J9937" s="1" t="s">
        <v>23</v>
      </c>
      <c r="K9937" s="1" t="s">
        <v>16</v>
      </c>
      <c r="L9937" s="1" t="s">
        <v>16</v>
      </c>
      <c r="M9937" s="1" t="s">
        <v>16</v>
      </c>
      <c r="N9937" s="1" t="s">
        <v>16</v>
      </c>
      <c r="O9937" s="1">
        <v>63.2</v>
      </c>
      <c r="P9937" s="1">
        <v>1.0</v>
      </c>
    </row>
    <row r="9938">
      <c r="A9938" s="1" t="s">
        <v>29</v>
      </c>
      <c r="B9938" s="1" t="s">
        <v>12426</v>
      </c>
      <c r="C9938" s="2" t="s">
        <v>12354</v>
      </c>
      <c r="D9938" s="1" t="s">
        <v>19</v>
      </c>
      <c r="E9938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9938" s="1" t="s">
        <v>2858</v>
      </c>
      <c r="G9938" s="1" t="s">
        <v>2859</v>
      </c>
      <c r="H9938" s="1" t="s">
        <v>2860</v>
      </c>
      <c r="I9938" s="1" t="s">
        <v>16</v>
      </c>
      <c r="J9938" s="1" t="s">
        <v>23</v>
      </c>
      <c r="K9938" s="1" t="s">
        <v>16</v>
      </c>
      <c r="L9938" s="1" t="s">
        <v>16</v>
      </c>
      <c r="M9938" s="1" t="s">
        <v>16</v>
      </c>
      <c r="N9938" s="1" t="s">
        <v>16</v>
      </c>
      <c r="O9938" s="1">
        <v>63.2</v>
      </c>
      <c r="P9938" s="1">
        <v>1.0</v>
      </c>
    </row>
    <row r="9939">
      <c r="A9939" s="1" t="s">
        <v>29</v>
      </c>
      <c r="B9939" s="1" t="s">
        <v>12427</v>
      </c>
      <c r="C9939" s="2" t="s">
        <v>12354</v>
      </c>
      <c r="D9939" s="1" t="s">
        <v>19</v>
      </c>
      <c r="E9939" s="3" t="str">
        <f t="shared" ref="E9939:E9940" si="251">HYPERLINK("https://fyndiq.se/produkt/ef10e4ba492c46df/", "2-Pack Samsung S23 FE 5G - 9H Härdat Glass - Super Kvalitet 3D")</f>
        <v>2-Pack Samsung S23 FE 5G - 9H Härdat Glass - Super Kvalitet 3D</v>
      </c>
      <c r="F9939" s="1" t="s">
        <v>2521</v>
      </c>
      <c r="G9939" s="1" t="s">
        <v>2522</v>
      </c>
      <c r="H9939" s="1" t="s">
        <v>2523</v>
      </c>
      <c r="I9939" s="1" t="s">
        <v>16</v>
      </c>
      <c r="J9939" s="1" t="s">
        <v>23</v>
      </c>
      <c r="K9939" s="1" t="s">
        <v>16</v>
      </c>
      <c r="L9939" s="1" t="s">
        <v>16</v>
      </c>
      <c r="M9939" s="1" t="s">
        <v>16</v>
      </c>
      <c r="N9939" s="1" t="s">
        <v>16</v>
      </c>
      <c r="O9939" s="1">
        <v>63.2</v>
      </c>
      <c r="P9939" s="1">
        <v>1.0</v>
      </c>
    </row>
    <row r="9940">
      <c r="A9940" s="1" t="s">
        <v>29</v>
      </c>
      <c r="B9940" s="1" t="s">
        <v>12428</v>
      </c>
      <c r="C9940" s="2" t="s">
        <v>12354</v>
      </c>
      <c r="D9940" s="1" t="s">
        <v>19</v>
      </c>
      <c r="E9940" s="3" t="str">
        <f t="shared" si="251"/>
        <v>2-Pack Samsung S23 FE 5G - 9H Härdat Glass - Super Kvalitet 3D</v>
      </c>
      <c r="F9940" s="1" t="s">
        <v>2521</v>
      </c>
      <c r="G9940" s="1" t="s">
        <v>2522</v>
      </c>
      <c r="H9940" s="1" t="s">
        <v>2523</v>
      </c>
      <c r="I9940" s="1" t="s">
        <v>16</v>
      </c>
      <c r="J9940" s="1" t="s">
        <v>23</v>
      </c>
      <c r="K9940" s="1" t="s">
        <v>16</v>
      </c>
      <c r="L9940" s="1" t="s">
        <v>16</v>
      </c>
      <c r="M9940" s="1" t="s">
        <v>16</v>
      </c>
      <c r="N9940" s="1" t="s">
        <v>16</v>
      </c>
      <c r="O9940" s="1">
        <v>63.2</v>
      </c>
      <c r="P9940" s="1">
        <v>1.0</v>
      </c>
    </row>
    <row r="9941">
      <c r="A9941" s="1" t="s">
        <v>29</v>
      </c>
      <c r="B9941" s="1" t="s">
        <v>12429</v>
      </c>
      <c r="C9941" s="2" t="s">
        <v>12354</v>
      </c>
      <c r="D9941" s="1" t="s">
        <v>19</v>
      </c>
      <c r="E9941" s="3" t="str">
        <f>HYPERLINK("https://fyndiq.se/produkt/f7b16236096d401a/", "2-Pack Google Pixel 7A - Härdat glas 9H - Super kvalitet 3D Skärmskydd")</f>
        <v>2-Pack Google Pixel 7A - Härdat glas 9H - Super kvalitet 3D Skärmskydd</v>
      </c>
      <c r="F9941" s="1" t="s">
        <v>852</v>
      </c>
      <c r="G9941" s="1" t="s">
        <v>853</v>
      </c>
      <c r="H9941" s="1" t="s">
        <v>854</v>
      </c>
      <c r="I9941" s="1" t="s">
        <v>16</v>
      </c>
      <c r="J9941" s="1" t="s">
        <v>23</v>
      </c>
      <c r="K9941" s="1" t="s">
        <v>16</v>
      </c>
      <c r="L9941" s="1" t="s">
        <v>16</v>
      </c>
      <c r="M9941" s="1" t="s">
        <v>16</v>
      </c>
      <c r="N9941" s="1" t="s">
        <v>16</v>
      </c>
      <c r="O9941" s="1">
        <v>63.2</v>
      </c>
      <c r="P9941" s="1">
        <v>1.0</v>
      </c>
    </row>
    <row r="9942">
      <c r="A9942" s="1" t="s">
        <v>29</v>
      </c>
      <c r="B9942" s="1" t="s">
        <v>12430</v>
      </c>
      <c r="C9942" s="2" t="s">
        <v>12354</v>
      </c>
      <c r="D9942" s="1" t="s">
        <v>19</v>
      </c>
      <c r="E9942" s="3" t="str">
        <f>HYPERLINK("https://fyndiq.se/produkt/ef10e4ba492c46df/", "2-Pack Samsung S23 FE 5G - 9H Härdat Glass - Super Kvalitet 3D")</f>
        <v>2-Pack Samsung S23 FE 5G - 9H Härdat Glass - Super Kvalitet 3D</v>
      </c>
      <c r="F9942" s="1" t="s">
        <v>2521</v>
      </c>
      <c r="G9942" s="1" t="s">
        <v>2522</v>
      </c>
      <c r="H9942" s="1" t="s">
        <v>2523</v>
      </c>
      <c r="I9942" s="1" t="s">
        <v>16</v>
      </c>
      <c r="J9942" s="1" t="s">
        <v>23</v>
      </c>
      <c r="K9942" s="1" t="s">
        <v>16</v>
      </c>
      <c r="L9942" s="1" t="s">
        <v>16</v>
      </c>
      <c r="M9942" s="1" t="s">
        <v>16</v>
      </c>
      <c r="N9942" s="1" t="s">
        <v>16</v>
      </c>
      <c r="O9942" s="1">
        <v>63.2</v>
      </c>
      <c r="P9942" s="1">
        <v>2.0</v>
      </c>
    </row>
    <row r="9943">
      <c r="A9943" s="1" t="s">
        <v>29</v>
      </c>
      <c r="B9943" s="1" t="s">
        <v>12431</v>
      </c>
      <c r="C9943" s="2" t="s">
        <v>12354</v>
      </c>
      <c r="D9943" s="1" t="s">
        <v>19</v>
      </c>
      <c r="E9943" s="3" t="str">
        <f>HYPERLINK("https://fyndiq.se/produkt/9e488e35f28b4b0b/", "2-Pack GOOGLE PIXEL 6A Skärmskydd - Härdat Glas 9H - Super kvalitet 3D")</f>
        <v>2-Pack GOOGLE PIXEL 6A Skärmskydd - Härdat Glas 9H - Super kvalitet 3D</v>
      </c>
      <c r="F9943" s="1" t="s">
        <v>196</v>
      </c>
      <c r="G9943" s="1" t="s">
        <v>197</v>
      </c>
      <c r="H9943" s="1" t="s">
        <v>198</v>
      </c>
      <c r="I9943" s="1" t="s">
        <v>16</v>
      </c>
      <c r="J9943" s="1" t="s">
        <v>23</v>
      </c>
      <c r="K9943" s="1" t="s">
        <v>16</v>
      </c>
      <c r="L9943" s="1" t="s">
        <v>16</v>
      </c>
      <c r="M9943" s="1" t="s">
        <v>16</v>
      </c>
      <c r="N9943" s="1" t="s">
        <v>16</v>
      </c>
      <c r="O9943" s="1">
        <v>63.2</v>
      </c>
      <c r="P9943" s="1">
        <v>1.0</v>
      </c>
    </row>
    <row r="9944">
      <c r="A9944" s="1" t="s">
        <v>29</v>
      </c>
      <c r="B9944" s="1" t="s">
        <v>12432</v>
      </c>
      <c r="C9944" s="2" t="s">
        <v>12354</v>
      </c>
      <c r="D9944" s="1" t="s">
        <v>19</v>
      </c>
      <c r="E9944" s="3" t="str">
        <f>HYPERLINK("https://fyndiq.se/produkt/c6f3e47a88184e8d/", "2-Pack SAMSUNG A55 Skärmskydd - Härdat Glas 9H - Super kvalitet 3D")</f>
        <v>2-Pack SAMSUNG A55 Skärmskydd - Härdat Glas 9H - Super kvalitet 3D</v>
      </c>
      <c r="F9944" s="1" t="s">
        <v>83</v>
      </c>
      <c r="G9944" s="1" t="s">
        <v>84</v>
      </c>
      <c r="H9944" s="1" t="s">
        <v>85</v>
      </c>
      <c r="I9944" s="1" t="s">
        <v>16</v>
      </c>
      <c r="J9944" s="1" t="s">
        <v>23</v>
      </c>
      <c r="K9944" s="1" t="s">
        <v>16</v>
      </c>
      <c r="L9944" s="1" t="s">
        <v>16</v>
      </c>
      <c r="M9944" s="1" t="s">
        <v>16</v>
      </c>
      <c r="N9944" s="1" t="s">
        <v>16</v>
      </c>
      <c r="O9944" s="1">
        <v>63.2</v>
      </c>
      <c r="P9944" s="1">
        <v>1.0</v>
      </c>
    </row>
    <row r="9945">
      <c r="A9945" s="1" t="s">
        <v>29</v>
      </c>
      <c r="B9945" s="1" t="s">
        <v>12433</v>
      </c>
      <c r="C9945" s="2" t="s">
        <v>12354</v>
      </c>
      <c r="D9945" s="1" t="s">
        <v>19</v>
      </c>
      <c r="E994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9945" s="1" t="s">
        <v>163</v>
      </c>
      <c r="G9945" s="1" t="s">
        <v>164</v>
      </c>
      <c r="H9945" s="1" t="s">
        <v>165</v>
      </c>
      <c r="I9945" s="1" t="s">
        <v>16</v>
      </c>
      <c r="J9945" s="1" t="s">
        <v>23</v>
      </c>
      <c r="K9945" s="1" t="s">
        <v>16</v>
      </c>
      <c r="L9945" s="1" t="s">
        <v>16</v>
      </c>
      <c r="M9945" s="1" t="s">
        <v>16</v>
      </c>
      <c r="N9945" s="1" t="s">
        <v>16</v>
      </c>
      <c r="O9945" s="1">
        <v>63.2</v>
      </c>
      <c r="P9945" s="1">
        <v>1.0</v>
      </c>
    </row>
    <row r="9946">
      <c r="A9946" s="1" t="s">
        <v>29</v>
      </c>
      <c r="B9946" s="1" t="s">
        <v>12434</v>
      </c>
      <c r="C9946" s="2" t="s">
        <v>12354</v>
      </c>
      <c r="D9946" s="1" t="s">
        <v>19</v>
      </c>
      <c r="E994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9946" s="1" t="s">
        <v>103</v>
      </c>
      <c r="G9946" s="1" t="s">
        <v>104</v>
      </c>
      <c r="H9946" s="1" t="s">
        <v>105</v>
      </c>
      <c r="I9946" s="1" t="s">
        <v>16</v>
      </c>
      <c r="J9946" s="1" t="s">
        <v>23</v>
      </c>
      <c r="K9946" s="1" t="s">
        <v>16</v>
      </c>
      <c r="L9946" s="1" t="s">
        <v>16</v>
      </c>
      <c r="M9946" s="1" t="s">
        <v>16</v>
      </c>
      <c r="N9946" s="1" t="s">
        <v>16</v>
      </c>
      <c r="O9946" s="1">
        <v>63.2</v>
      </c>
      <c r="P9946" s="1">
        <v>1.0</v>
      </c>
    </row>
    <row r="9947">
      <c r="A9947" s="1" t="s">
        <v>29</v>
      </c>
      <c r="B9947" s="1" t="s">
        <v>12435</v>
      </c>
      <c r="C9947" s="2" t="s">
        <v>12354</v>
      </c>
      <c r="D9947" s="1" t="s">
        <v>19</v>
      </c>
      <c r="E9947" s="3" t="str">
        <f>HYPERLINK("https://fyndiq.se/produkt/270ab3c9b834466d/", "2-Pack SONY XPERIA 10 V Skärmskydd - Härdat Glas 9H - Super kvalitet 3D")</f>
        <v>2-Pack SONY XPERIA 10 V Skärmskydd - Härdat Glas 9H - Super kvalitet 3D</v>
      </c>
      <c r="F9947" s="1" t="s">
        <v>99</v>
      </c>
      <c r="G9947" s="1" t="s">
        <v>100</v>
      </c>
      <c r="H9947" s="1" t="s">
        <v>101</v>
      </c>
      <c r="I9947" s="1" t="s">
        <v>16</v>
      </c>
      <c r="J9947" s="1" t="s">
        <v>23</v>
      </c>
      <c r="K9947" s="1" t="s">
        <v>16</v>
      </c>
      <c r="L9947" s="1" t="s">
        <v>16</v>
      </c>
      <c r="M9947" s="1" t="s">
        <v>16</v>
      </c>
      <c r="N9947" s="1" t="s">
        <v>16</v>
      </c>
      <c r="O9947" s="1">
        <v>63.2</v>
      </c>
      <c r="P9947" s="1">
        <v>1.0</v>
      </c>
    </row>
    <row r="9948">
      <c r="A9948" s="1" t="s">
        <v>29</v>
      </c>
      <c r="B9948" s="1" t="s">
        <v>12436</v>
      </c>
      <c r="C9948" s="2" t="s">
        <v>12354</v>
      </c>
      <c r="D9948" s="1" t="s">
        <v>19</v>
      </c>
      <c r="E9948" s="3" t="str">
        <f>HYPERLINK("https://fyndiq.se/produkt/b1caddae2e864477/", "2- Pack Samsung S10 Plus - Härdat Glas 9H - Super Kvalitet 3D")</f>
        <v>2- Pack Samsung S10 Plus - Härdat Glas 9H - Super Kvalitet 3D</v>
      </c>
      <c r="F9948" s="1" t="s">
        <v>477</v>
      </c>
      <c r="G9948" s="1" t="s">
        <v>478</v>
      </c>
      <c r="H9948" s="1" t="s">
        <v>479</v>
      </c>
      <c r="I9948" s="1" t="s">
        <v>16</v>
      </c>
      <c r="J9948" s="1" t="s">
        <v>23</v>
      </c>
      <c r="K9948" s="1" t="s">
        <v>16</v>
      </c>
      <c r="L9948" s="1" t="s">
        <v>16</v>
      </c>
      <c r="M9948" s="1" t="s">
        <v>16</v>
      </c>
      <c r="N9948" s="1" t="s">
        <v>16</v>
      </c>
      <c r="O9948" s="1">
        <v>63.2</v>
      </c>
      <c r="P9948" s="1">
        <v>1.0</v>
      </c>
    </row>
    <row r="9949">
      <c r="A9949" s="1" t="s">
        <v>29</v>
      </c>
      <c r="B9949" s="1" t="s">
        <v>12437</v>
      </c>
      <c r="C9949" s="2" t="s">
        <v>12354</v>
      </c>
      <c r="D9949" s="1" t="s">
        <v>19</v>
      </c>
      <c r="E9949" s="3" t="str">
        <f>HYPERLINK("https://fyndiq.se/produkt/8d7960028c1a40a4/", "2 Pack Xiaomi 11T Pro 5G - Härdat glas 9H - Super kvalitet 3D")</f>
        <v>2 Pack Xiaomi 11T Pro 5G - Härdat glas 9H - Super kvalitet 3D</v>
      </c>
      <c r="F9949" s="1" t="s">
        <v>112</v>
      </c>
      <c r="G9949" s="1" t="s">
        <v>113</v>
      </c>
      <c r="H9949" s="1" t="s">
        <v>114</v>
      </c>
      <c r="I9949" s="1" t="s">
        <v>16</v>
      </c>
      <c r="J9949" s="1" t="s">
        <v>23</v>
      </c>
      <c r="K9949" s="1" t="s">
        <v>16</v>
      </c>
      <c r="L9949" s="1" t="s">
        <v>16</v>
      </c>
      <c r="M9949" s="1" t="s">
        <v>16</v>
      </c>
      <c r="N9949" s="1" t="s">
        <v>16</v>
      </c>
      <c r="O9949" s="1">
        <v>63.2</v>
      </c>
      <c r="P9949" s="1">
        <v>1.0</v>
      </c>
    </row>
    <row r="9950">
      <c r="A9950" s="1" t="s">
        <v>29</v>
      </c>
      <c r="B9950" s="1" t="s">
        <v>12438</v>
      </c>
      <c r="C9950" s="2" t="s">
        <v>12354</v>
      </c>
      <c r="D9950" s="1" t="s">
        <v>19</v>
      </c>
      <c r="E9950" s="3" t="str">
        <f>HYPERLINK("https://fyndiq.se/produkt/dfe28e565d2e4c8d/", "2 Pack Samsung S21 FE - 9H Härdat Glass - Super Kvalitet 3D")</f>
        <v>2 Pack Samsung S21 FE - 9H Härdat Glass - Super Kvalitet 3D</v>
      </c>
      <c r="F9950" s="1" t="s">
        <v>276</v>
      </c>
      <c r="G9950" s="1" t="s">
        <v>277</v>
      </c>
      <c r="H9950" s="1" t="s">
        <v>278</v>
      </c>
      <c r="I9950" s="1" t="s">
        <v>16</v>
      </c>
      <c r="J9950" s="1" t="s">
        <v>23</v>
      </c>
      <c r="K9950" s="1" t="s">
        <v>16</v>
      </c>
      <c r="L9950" s="1" t="s">
        <v>16</v>
      </c>
      <c r="M9950" s="1" t="s">
        <v>16</v>
      </c>
      <c r="N9950" s="1" t="s">
        <v>16</v>
      </c>
      <c r="O9950" s="1">
        <v>63.2</v>
      </c>
      <c r="P9950" s="1">
        <v>1.0</v>
      </c>
    </row>
    <row r="9951">
      <c r="A9951" s="1" t="s">
        <v>29</v>
      </c>
      <c r="B9951" s="1" t="s">
        <v>12439</v>
      </c>
      <c r="C9951" s="2" t="s">
        <v>12354</v>
      </c>
      <c r="D9951" s="1" t="s">
        <v>19</v>
      </c>
      <c r="E995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9951" s="1" t="s">
        <v>4617</v>
      </c>
      <c r="G9951" s="1" t="s">
        <v>4618</v>
      </c>
      <c r="H9951" s="1" t="s">
        <v>4619</v>
      </c>
      <c r="I9951" s="1" t="s">
        <v>16</v>
      </c>
      <c r="J9951" s="1" t="s">
        <v>23</v>
      </c>
      <c r="K9951" s="1" t="s">
        <v>16</v>
      </c>
      <c r="L9951" s="1" t="s">
        <v>16</v>
      </c>
      <c r="M9951" s="1" t="s">
        <v>16</v>
      </c>
      <c r="N9951" s="1" t="s">
        <v>16</v>
      </c>
      <c r="O9951" s="1">
        <v>63.2</v>
      </c>
      <c r="P9951" s="1">
        <v>1.0</v>
      </c>
    </row>
    <row r="9952">
      <c r="A9952" s="1" t="s">
        <v>29</v>
      </c>
      <c r="B9952" s="1" t="s">
        <v>12440</v>
      </c>
      <c r="C9952" s="2" t="s">
        <v>12354</v>
      </c>
      <c r="D9952" s="1" t="s">
        <v>19</v>
      </c>
      <c r="E9952" s="3" t="str">
        <f>HYPERLINK("https://fyndiq.se/produkt/6a703e1a07a048a1/", "2-Pack Google Pixel 7 - Härdat Glas 9H - Super kvalitet 3D Skärmskydd")</f>
        <v>2-Pack Google Pixel 7 - Härdat Glas 9H - Super kvalitet 3D Skärmskydd</v>
      </c>
      <c r="F9952" s="1" t="s">
        <v>6704</v>
      </c>
      <c r="G9952" s="1" t="s">
        <v>6705</v>
      </c>
      <c r="H9952" s="1" t="s">
        <v>6706</v>
      </c>
      <c r="I9952" s="1" t="s">
        <v>16</v>
      </c>
      <c r="J9952" s="1" t="s">
        <v>23</v>
      </c>
      <c r="K9952" s="1" t="s">
        <v>16</v>
      </c>
      <c r="L9952" s="1" t="s">
        <v>16</v>
      </c>
      <c r="M9952" s="1" t="s">
        <v>16</v>
      </c>
      <c r="N9952" s="1" t="s">
        <v>16</v>
      </c>
      <c r="O9952" s="1">
        <v>63.2</v>
      </c>
      <c r="P9952" s="1">
        <v>1.0</v>
      </c>
    </row>
    <row r="9953">
      <c r="A9953" s="1" t="s">
        <v>29</v>
      </c>
      <c r="B9953" s="1" t="s">
        <v>12441</v>
      </c>
      <c r="C9953" s="2" t="s">
        <v>12354</v>
      </c>
      <c r="D9953" s="1" t="s">
        <v>19</v>
      </c>
      <c r="E9953" s="3" t="str">
        <f t="shared" ref="E9953:E9955" si="252">HYPERLINK("https://fyndiq.se/produkt/13e76851ca504320/", "2-Pack Samsung Galaxy S22 Ultra - Härdat glas 9H - Top kvalitet")</f>
        <v>2-Pack Samsung Galaxy S22 Ultra - Härdat glas 9H - Top kvalitet</v>
      </c>
      <c r="F9953" s="1" t="s">
        <v>140</v>
      </c>
      <c r="G9953" s="1" t="s">
        <v>141</v>
      </c>
      <c r="H9953" s="1" t="s">
        <v>142</v>
      </c>
      <c r="I9953" s="1" t="s">
        <v>16</v>
      </c>
      <c r="J9953" s="1" t="s">
        <v>23</v>
      </c>
      <c r="K9953" s="1" t="s">
        <v>16</v>
      </c>
      <c r="L9953" s="1" t="s">
        <v>16</v>
      </c>
      <c r="M9953" s="1" t="s">
        <v>16</v>
      </c>
      <c r="N9953" s="1" t="s">
        <v>16</v>
      </c>
      <c r="O9953" s="1">
        <v>63.2</v>
      </c>
      <c r="P9953" s="1">
        <v>1.0</v>
      </c>
    </row>
    <row r="9954">
      <c r="A9954" s="1" t="s">
        <v>29</v>
      </c>
      <c r="B9954" s="1" t="s">
        <v>12442</v>
      </c>
      <c r="C9954" s="2" t="s">
        <v>12354</v>
      </c>
      <c r="D9954" s="1" t="s">
        <v>19</v>
      </c>
      <c r="E9954" s="3" t="str">
        <f t="shared" si="252"/>
        <v>2-Pack Samsung Galaxy S22 Ultra - Härdat glas 9H - Top kvalitet</v>
      </c>
      <c r="F9954" s="1" t="s">
        <v>140</v>
      </c>
      <c r="G9954" s="1" t="s">
        <v>141</v>
      </c>
      <c r="H9954" s="1" t="s">
        <v>142</v>
      </c>
      <c r="I9954" s="1" t="s">
        <v>16</v>
      </c>
      <c r="J9954" s="1" t="s">
        <v>23</v>
      </c>
      <c r="K9954" s="1" t="s">
        <v>16</v>
      </c>
      <c r="L9954" s="1" t="s">
        <v>16</v>
      </c>
      <c r="M9954" s="1" t="s">
        <v>16</v>
      </c>
      <c r="N9954" s="1" t="s">
        <v>16</v>
      </c>
      <c r="O9954" s="1">
        <v>63.2</v>
      </c>
      <c r="P9954" s="1">
        <v>1.0</v>
      </c>
    </row>
    <row r="9955">
      <c r="A9955" s="1" t="s">
        <v>29</v>
      </c>
      <c r="B9955" s="1" t="s">
        <v>12443</v>
      </c>
      <c r="C9955" s="2" t="s">
        <v>12354</v>
      </c>
      <c r="D9955" s="1" t="s">
        <v>19</v>
      </c>
      <c r="E9955" s="3" t="str">
        <f t="shared" si="252"/>
        <v>2-Pack Samsung Galaxy S22 Ultra - Härdat glas 9H - Top kvalitet</v>
      </c>
      <c r="F9955" s="1" t="s">
        <v>140</v>
      </c>
      <c r="G9955" s="1" t="s">
        <v>141</v>
      </c>
      <c r="H9955" s="1" t="s">
        <v>142</v>
      </c>
      <c r="I9955" s="1" t="s">
        <v>16</v>
      </c>
      <c r="J9955" s="1" t="s">
        <v>23</v>
      </c>
      <c r="K9955" s="1" t="s">
        <v>16</v>
      </c>
      <c r="L9955" s="1" t="s">
        <v>16</v>
      </c>
      <c r="M9955" s="1" t="s">
        <v>16</v>
      </c>
      <c r="N9955" s="1" t="s">
        <v>16</v>
      </c>
      <c r="O9955" s="1">
        <v>63.2</v>
      </c>
      <c r="P9955" s="1">
        <v>1.0</v>
      </c>
    </row>
    <row r="9956">
      <c r="A9956" s="1" t="s">
        <v>29</v>
      </c>
      <c r="B9956" s="1" t="s">
        <v>12444</v>
      </c>
      <c r="C9956" s="2" t="s">
        <v>12354</v>
      </c>
      <c r="D9956" s="1" t="s">
        <v>19</v>
      </c>
      <c r="E9956" s="3" t="str">
        <f>HYPERLINK("https://fyndiq.se/produkt/66924f1ff238487e/", "2-Pack GOOGLE PIXEL 7A Skärmskydd - Härdat Glas 9H - Super kvalitet 3D")</f>
        <v>2-Pack GOOGLE PIXEL 7A Skärmskydd - Härdat Glas 9H - Super kvalitet 3D</v>
      </c>
      <c r="F9956" s="1" t="s">
        <v>315</v>
      </c>
      <c r="G9956" s="1" t="s">
        <v>316</v>
      </c>
      <c r="H9956" s="1" t="s">
        <v>317</v>
      </c>
      <c r="I9956" s="1" t="s">
        <v>16</v>
      </c>
      <c r="J9956" s="1" t="s">
        <v>23</v>
      </c>
      <c r="K9956" s="1" t="s">
        <v>16</v>
      </c>
      <c r="L9956" s="1" t="s">
        <v>16</v>
      </c>
      <c r="M9956" s="1" t="s">
        <v>16</v>
      </c>
      <c r="N9956" s="1" t="s">
        <v>16</v>
      </c>
      <c r="O9956" s="1">
        <v>63.2</v>
      </c>
      <c r="P9956" s="1">
        <v>1.0</v>
      </c>
    </row>
    <row r="9957">
      <c r="A9957" s="1" t="s">
        <v>29</v>
      </c>
      <c r="B9957" s="1" t="s">
        <v>12445</v>
      </c>
      <c r="C9957" s="2" t="s">
        <v>12354</v>
      </c>
      <c r="D9957" s="1" t="s">
        <v>19</v>
      </c>
      <c r="E9957" s="3" t="str">
        <f t="shared" ref="E9957:E9959" si="253">HYPERLINK("https://fyndiq.se/produkt/13e76851ca504320/", "2-Pack Samsung Galaxy S22 Ultra - Härdat glas 9H - Top kvalitet")</f>
        <v>2-Pack Samsung Galaxy S22 Ultra - Härdat glas 9H - Top kvalitet</v>
      </c>
      <c r="F9957" s="1" t="s">
        <v>140</v>
      </c>
      <c r="G9957" s="1" t="s">
        <v>141</v>
      </c>
      <c r="H9957" s="1" t="s">
        <v>142</v>
      </c>
      <c r="I9957" s="1" t="s">
        <v>16</v>
      </c>
      <c r="J9957" s="1" t="s">
        <v>23</v>
      </c>
      <c r="K9957" s="1" t="s">
        <v>16</v>
      </c>
      <c r="L9957" s="1" t="s">
        <v>16</v>
      </c>
      <c r="M9957" s="1" t="s">
        <v>16</v>
      </c>
      <c r="N9957" s="1" t="s">
        <v>16</v>
      </c>
      <c r="O9957" s="1">
        <v>63.2</v>
      </c>
      <c r="P9957" s="1">
        <v>1.0</v>
      </c>
    </row>
    <row r="9958">
      <c r="A9958" s="1" t="s">
        <v>29</v>
      </c>
      <c r="B9958" s="1" t="s">
        <v>12446</v>
      </c>
      <c r="C9958" s="2" t="s">
        <v>12354</v>
      </c>
      <c r="D9958" s="1" t="s">
        <v>19</v>
      </c>
      <c r="E9958" s="3" t="str">
        <f t="shared" si="253"/>
        <v>2-Pack Samsung Galaxy S22 Ultra - Härdat glas 9H - Top kvalitet</v>
      </c>
      <c r="F9958" s="1" t="s">
        <v>140</v>
      </c>
      <c r="G9958" s="1" t="s">
        <v>141</v>
      </c>
      <c r="H9958" s="1" t="s">
        <v>142</v>
      </c>
      <c r="I9958" s="1" t="s">
        <v>16</v>
      </c>
      <c r="J9958" s="1" t="s">
        <v>23</v>
      </c>
      <c r="K9958" s="1" t="s">
        <v>16</v>
      </c>
      <c r="L9958" s="1" t="s">
        <v>16</v>
      </c>
      <c r="M9958" s="1" t="s">
        <v>16</v>
      </c>
      <c r="N9958" s="1" t="s">
        <v>16</v>
      </c>
      <c r="O9958" s="1">
        <v>63.2</v>
      </c>
      <c r="P9958" s="1">
        <v>1.0</v>
      </c>
    </row>
    <row r="9959">
      <c r="A9959" s="1" t="s">
        <v>29</v>
      </c>
      <c r="B9959" s="1" t="s">
        <v>12447</v>
      </c>
      <c r="C9959" s="2" t="s">
        <v>12354</v>
      </c>
      <c r="D9959" s="1" t="s">
        <v>19</v>
      </c>
      <c r="E9959" s="3" t="str">
        <f t="shared" si="253"/>
        <v>2-Pack Samsung Galaxy S22 Ultra - Härdat glas 9H - Top kvalitet</v>
      </c>
      <c r="F9959" s="1" t="s">
        <v>140</v>
      </c>
      <c r="G9959" s="1" t="s">
        <v>141</v>
      </c>
      <c r="H9959" s="1" t="s">
        <v>142</v>
      </c>
      <c r="I9959" s="1" t="s">
        <v>16</v>
      </c>
      <c r="J9959" s="1" t="s">
        <v>23</v>
      </c>
      <c r="K9959" s="1" t="s">
        <v>16</v>
      </c>
      <c r="L9959" s="1" t="s">
        <v>16</v>
      </c>
      <c r="M9959" s="1" t="s">
        <v>16</v>
      </c>
      <c r="N9959" s="1" t="s">
        <v>16</v>
      </c>
      <c r="O9959" s="1">
        <v>63.2</v>
      </c>
      <c r="P9959" s="1">
        <v>1.0</v>
      </c>
    </row>
    <row r="9960">
      <c r="A9960" s="1" t="s">
        <v>29</v>
      </c>
      <c r="B9960" s="1" t="s">
        <v>12448</v>
      </c>
      <c r="C9960" s="2" t="s">
        <v>12354</v>
      </c>
      <c r="D9960" s="1" t="s">
        <v>19</v>
      </c>
      <c r="E9960" s="3" t="str">
        <f>HYPERLINK("https://fyndiq.se/produkt/9ea0a7db90594f65/", "2-Pack Xiaomi 11 Ultra - 9H Härdat glas - Super kvalitet 3D")</f>
        <v>2-Pack Xiaomi 11 Ultra - 9H Härdat glas - Super kvalitet 3D</v>
      </c>
      <c r="F9960" s="1" t="s">
        <v>12449</v>
      </c>
      <c r="G9960" s="1" t="s">
        <v>12450</v>
      </c>
      <c r="H9960" s="1" t="s">
        <v>12451</v>
      </c>
      <c r="I9960" s="1" t="s">
        <v>16</v>
      </c>
      <c r="J9960" s="1" t="s">
        <v>23</v>
      </c>
      <c r="K9960" s="1" t="s">
        <v>16</v>
      </c>
      <c r="L9960" s="1" t="s">
        <v>16</v>
      </c>
      <c r="M9960" s="1" t="s">
        <v>16</v>
      </c>
      <c r="N9960" s="1" t="s">
        <v>16</v>
      </c>
      <c r="O9960" s="1">
        <v>63.2</v>
      </c>
      <c r="P9960" s="1">
        <v>1.0</v>
      </c>
    </row>
    <row r="9961">
      <c r="A9961" s="1" t="s">
        <v>29</v>
      </c>
      <c r="B9961" s="1" t="s">
        <v>12452</v>
      </c>
      <c r="C9961" s="2" t="s">
        <v>12354</v>
      </c>
      <c r="D9961" s="1" t="s">
        <v>19</v>
      </c>
      <c r="E9961" s="3" t="str">
        <f>HYPERLINK("https://fyndiq.se/produkt/87e8c2a54c4a469b/", "2-Pack Samsung Galaxy A53 5G - Härdat glas 9H - Super kvalitet")</f>
        <v>2-Pack Samsung Galaxy A53 5G - Härdat glas 9H - Super kvalitet</v>
      </c>
      <c r="F9961" s="1" t="s">
        <v>1320</v>
      </c>
      <c r="G9961" s="1" t="s">
        <v>1321</v>
      </c>
      <c r="H9961" s="1" t="s">
        <v>1322</v>
      </c>
      <c r="I9961" s="1" t="s">
        <v>16</v>
      </c>
      <c r="J9961" s="1" t="s">
        <v>23</v>
      </c>
      <c r="K9961" s="1" t="s">
        <v>16</v>
      </c>
      <c r="L9961" s="1" t="s">
        <v>16</v>
      </c>
      <c r="M9961" s="1" t="s">
        <v>16</v>
      </c>
      <c r="N9961" s="1" t="s">
        <v>16</v>
      </c>
      <c r="O9961" s="1">
        <v>63.2</v>
      </c>
      <c r="P9961" s="1">
        <v>1.0</v>
      </c>
    </row>
    <row r="9962">
      <c r="A9962" s="1" t="s">
        <v>29</v>
      </c>
      <c r="B9962" s="1" t="s">
        <v>12453</v>
      </c>
      <c r="C9962" s="2" t="s">
        <v>12354</v>
      </c>
      <c r="D9962" s="1" t="s">
        <v>19</v>
      </c>
      <c r="E9962" s="3" t="str">
        <f>HYPERLINK("https://fyndiq.se/produkt/56c72c0ba5f749b5/", "2-Pack SAMSUNG S24 Skärmskydd - Härdat Glas 9H - Super kvalitet 3D")</f>
        <v>2-Pack SAMSUNG S24 Skärmskydd - Härdat Glas 9H - Super kvalitet 3D</v>
      </c>
      <c r="F9962" s="1" t="s">
        <v>263</v>
      </c>
      <c r="G9962" s="1" t="s">
        <v>264</v>
      </c>
      <c r="H9962" s="1" t="s">
        <v>265</v>
      </c>
      <c r="I9962" s="1" t="s">
        <v>16</v>
      </c>
      <c r="J9962" s="1" t="s">
        <v>23</v>
      </c>
      <c r="K9962" s="1" t="s">
        <v>16</v>
      </c>
      <c r="L9962" s="1" t="s">
        <v>16</v>
      </c>
      <c r="M9962" s="1" t="s">
        <v>16</v>
      </c>
      <c r="N9962" s="1" t="s">
        <v>16</v>
      </c>
      <c r="O9962" s="1">
        <v>63.2</v>
      </c>
      <c r="P9962" s="1">
        <v>1.0</v>
      </c>
    </row>
    <row r="9963">
      <c r="A9963" s="1" t="s">
        <v>29</v>
      </c>
      <c r="B9963" s="1" t="s">
        <v>12454</v>
      </c>
      <c r="C9963" s="2" t="s">
        <v>12354</v>
      </c>
      <c r="D9963" s="1" t="s">
        <v>19</v>
      </c>
      <c r="E996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9963" s="1" t="s">
        <v>760</v>
      </c>
      <c r="G9963" s="1" t="s">
        <v>761</v>
      </c>
      <c r="H9963" s="1" t="s">
        <v>762</v>
      </c>
      <c r="I9963" s="1" t="s">
        <v>16</v>
      </c>
      <c r="J9963" s="1" t="s">
        <v>23</v>
      </c>
      <c r="K9963" s="1" t="s">
        <v>16</v>
      </c>
      <c r="L9963" s="1" t="s">
        <v>16</v>
      </c>
      <c r="M9963" s="1" t="s">
        <v>16</v>
      </c>
      <c r="N9963" s="1" t="s">
        <v>16</v>
      </c>
      <c r="O9963" s="1">
        <v>63.2</v>
      </c>
      <c r="P9963" s="1">
        <v>1.0</v>
      </c>
    </row>
    <row r="9964">
      <c r="A9964" s="1" t="s">
        <v>29</v>
      </c>
      <c r="B9964" s="1" t="s">
        <v>12455</v>
      </c>
      <c r="C9964" s="2" t="s">
        <v>12354</v>
      </c>
      <c r="D9964" s="1" t="s">
        <v>19</v>
      </c>
      <c r="E9964" s="3" t="str">
        <f t="shared" ref="E9964:E9965" si="254">HYPERLINK("https://fyndiq.se/produkt/56c72c0ba5f749b5/", "2-Pack SAMSUNG S24 Skärmskydd - Härdat Glas 9H - Super kvalitet 3D")</f>
        <v>2-Pack SAMSUNG S24 Skärmskydd - Härdat Glas 9H - Super kvalitet 3D</v>
      </c>
      <c r="F9964" s="1" t="s">
        <v>263</v>
      </c>
      <c r="G9964" s="1" t="s">
        <v>264</v>
      </c>
      <c r="H9964" s="1" t="s">
        <v>265</v>
      </c>
      <c r="I9964" s="1" t="s">
        <v>16</v>
      </c>
      <c r="J9964" s="1" t="s">
        <v>23</v>
      </c>
      <c r="K9964" s="1" t="s">
        <v>16</v>
      </c>
      <c r="L9964" s="1" t="s">
        <v>16</v>
      </c>
      <c r="M9964" s="1" t="s">
        <v>16</v>
      </c>
      <c r="N9964" s="1" t="s">
        <v>16</v>
      </c>
      <c r="O9964" s="1">
        <v>63.2</v>
      </c>
      <c r="P9964" s="1">
        <v>1.0</v>
      </c>
    </row>
    <row r="9965">
      <c r="A9965" s="1" t="s">
        <v>29</v>
      </c>
      <c r="B9965" s="1" t="s">
        <v>12456</v>
      </c>
      <c r="C9965" s="2" t="s">
        <v>12354</v>
      </c>
      <c r="D9965" s="1" t="s">
        <v>19</v>
      </c>
      <c r="E9965" s="3" t="str">
        <f t="shared" si="254"/>
        <v>2-Pack SAMSUNG S24 Skärmskydd - Härdat Glas 9H - Super kvalitet 3D</v>
      </c>
      <c r="F9965" s="1" t="s">
        <v>263</v>
      </c>
      <c r="G9965" s="1" t="s">
        <v>264</v>
      </c>
      <c r="H9965" s="1" t="s">
        <v>265</v>
      </c>
      <c r="I9965" s="1" t="s">
        <v>16</v>
      </c>
      <c r="J9965" s="1" t="s">
        <v>23</v>
      </c>
      <c r="K9965" s="1" t="s">
        <v>16</v>
      </c>
      <c r="L9965" s="1" t="s">
        <v>16</v>
      </c>
      <c r="M9965" s="1" t="s">
        <v>16</v>
      </c>
      <c r="N9965" s="1" t="s">
        <v>16</v>
      </c>
      <c r="O9965" s="1">
        <v>63.2</v>
      </c>
      <c r="P9965" s="1">
        <v>1.0</v>
      </c>
    </row>
    <row r="9966">
      <c r="A9966" s="1" t="s">
        <v>29</v>
      </c>
      <c r="B9966" s="1" t="s">
        <v>12457</v>
      </c>
      <c r="C9966" s="2" t="s">
        <v>12354</v>
      </c>
      <c r="D9966" s="1" t="s">
        <v>19</v>
      </c>
      <c r="E9966" s="3" t="str">
        <f t="shared" ref="E9966:E9968" si="255">HYPERLINK("https://fyndiq.se/produkt/a3a0bf045cf0498d/", "2-Pack Huawei P30 Lite - Härdat glas 9H – 3D Super kvalitet")</f>
        <v>2-Pack Huawei P30 Lite - Härdat glas 9H – 3D Super kvalitet</v>
      </c>
      <c r="F9966" s="1" t="s">
        <v>1011</v>
      </c>
      <c r="G9966" s="1" t="s">
        <v>1012</v>
      </c>
      <c r="H9966" s="1" t="s">
        <v>1013</v>
      </c>
      <c r="I9966" s="1" t="s">
        <v>16</v>
      </c>
      <c r="J9966" s="1" t="s">
        <v>23</v>
      </c>
      <c r="K9966" s="1" t="s">
        <v>16</v>
      </c>
      <c r="L9966" s="1" t="s">
        <v>16</v>
      </c>
      <c r="M9966" s="1" t="s">
        <v>16</v>
      </c>
      <c r="N9966" s="1" t="s">
        <v>16</v>
      </c>
      <c r="O9966" s="1">
        <v>63.2</v>
      </c>
      <c r="P9966" s="1">
        <v>1.0</v>
      </c>
    </row>
    <row r="9967">
      <c r="A9967" s="1" t="s">
        <v>29</v>
      </c>
      <c r="B9967" s="1" t="s">
        <v>12458</v>
      </c>
      <c r="C9967" s="2" t="s">
        <v>12354</v>
      </c>
      <c r="D9967" s="1" t="s">
        <v>19</v>
      </c>
      <c r="E9967" s="3" t="str">
        <f t="shared" si="255"/>
        <v>2-Pack Huawei P30 Lite - Härdat glas 9H – 3D Super kvalitet</v>
      </c>
      <c r="F9967" s="1" t="s">
        <v>1011</v>
      </c>
      <c r="G9967" s="1" t="s">
        <v>1012</v>
      </c>
      <c r="H9967" s="1" t="s">
        <v>1013</v>
      </c>
      <c r="I9967" s="1" t="s">
        <v>16</v>
      </c>
      <c r="J9967" s="1" t="s">
        <v>23</v>
      </c>
      <c r="K9967" s="1" t="s">
        <v>16</v>
      </c>
      <c r="L9967" s="1" t="s">
        <v>16</v>
      </c>
      <c r="M9967" s="1" t="s">
        <v>16</v>
      </c>
      <c r="N9967" s="1" t="s">
        <v>16</v>
      </c>
      <c r="O9967" s="1">
        <v>63.2</v>
      </c>
      <c r="P9967" s="1">
        <v>1.0</v>
      </c>
    </row>
    <row r="9968">
      <c r="A9968" s="1" t="s">
        <v>29</v>
      </c>
      <c r="B9968" s="1" t="s">
        <v>12459</v>
      </c>
      <c r="C9968" s="2" t="s">
        <v>12354</v>
      </c>
      <c r="D9968" s="1" t="s">
        <v>19</v>
      </c>
      <c r="E9968" s="3" t="str">
        <f t="shared" si="255"/>
        <v>2-Pack Huawei P30 Lite - Härdat glas 9H – 3D Super kvalitet</v>
      </c>
      <c r="F9968" s="1" t="s">
        <v>1011</v>
      </c>
      <c r="G9968" s="1" t="s">
        <v>1012</v>
      </c>
      <c r="H9968" s="1" t="s">
        <v>1013</v>
      </c>
      <c r="I9968" s="1" t="s">
        <v>16</v>
      </c>
      <c r="J9968" s="1" t="s">
        <v>23</v>
      </c>
      <c r="K9968" s="1" t="s">
        <v>16</v>
      </c>
      <c r="L9968" s="1" t="s">
        <v>16</v>
      </c>
      <c r="M9968" s="1" t="s">
        <v>16</v>
      </c>
      <c r="N9968" s="1" t="s">
        <v>16</v>
      </c>
      <c r="O9968" s="1">
        <v>63.2</v>
      </c>
      <c r="P9968" s="1">
        <v>1.0</v>
      </c>
    </row>
    <row r="9969">
      <c r="A9969" s="1" t="s">
        <v>29</v>
      </c>
      <c r="B9969" s="1" t="s">
        <v>12460</v>
      </c>
      <c r="C9969" s="2" t="s">
        <v>12354</v>
      </c>
      <c r="D9969" s="1" t="s">
        <v>19</v>
      </c>
      <c r="E9969" s="3" t="str">
        <f>HYPERLINK("https://fyndiq.se/produkt/062ec894799249d3/", "Skärmskydd Iphone 7 Vit - Härdat Glas 9H  - Super kvalitet 3D")</f>
        <v>Skärmskydd Iphone 7 Vit - Härdat Glas 9H  - Super kvalitet 3D</v>
      </c>
      <c r="F9969" s="1" t="s">
        <v>10976</v>
      </c>
      <c r="G9969" s="1" t="s">
        <v>10977</v>
      </c>
      <c r="H9969" s="1" t="s">
        <v>10978</v>
      </c>
      <c r="I9969" s="1" t="s">
        <v>16</v>
      </c>
      <c r="J9969" s="1" t="s">
        <v>23</v>
      </c>
      <c r="K9969" s="1" t="s">
        <v>16</v>
      </c>
      <c r="L9969" s="1" t="s">
        <v>16</v>
      </c>
      <c r="M9969" s="1" t="s">
        <v>16</v>
      </c>
      <c r="N9969" s="1" t="s">
        <v>16</v>
      </c>
      <c r="O9969" s="1">
        <v>39.2</v>
      </c>
      <c r="P9969" s="1">
        <v>2.0</v>
      </c>
    </row>
    <row r="9970">
      <c r="A9970" s="1" t="s">
        <v>29</v>
      </c>
      <c r="B9970" s="1" t="s">
        <v>12461</v>
      </c>
      <c r="C9970" s="2" t="s">
        <v>12354</v>
      </c>
      <c r="D9970" s="1" t="s">
        <v>19</v>
      </c>
      <c r="E997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9970" s="1" t="s">
        <v>258</v>
      </c>
      <c r="G9970" s="1" t="s">
        <v>259</v>
      </c>
      <c r="H9970" s="1" t="s">
        <v>260</v>
      </c>
      <c r="I9970" s="1" t="s">
        <v>16</v>
      </c>
      <c r="J9970" s="1" t="s">
        <v>23</v>
      </c>
      <c r="K9970" s="1" t="s">
        <v>16</v>
      </c>
      <c r="L9970" s="1" t="s">
        <v>16</v>
      </c>
      <c r="M9970" s="1" t="s">
        <v>16</v>
      </c>
      <c r="N9970" s="1" t="s">
        <v>16</v>
      </c>
      <c r="O9970" s="1">
        <v>63.2</v>
      </c>
      <c r="P9970" s="1">
        <v>1.0</v>
      </c>
    </row>
    <row r="9971">
      <c r="A9971" s="1" t="s">
        <v>29</v>
      </c>
      <c r="B9971" s="1" t="s">
        <v>12462</v>
      </c>
      <c r="C9971" s="2" t="s">
        <v>12354</v>
      </c>
      <c r="D9971" s="1" t="s">
        <v>19</v>
      </c>
      <c r="E9971" s="3" t="str">
        <f>HYPERLINK("https://fyndiq.se/produkt/432d784756a84eff/", "2-Pack Samsung Galaxy S20FE - Härdat Glas-9H -Super kvalitet 3D")</f>
        <v>2-Pack Samsung Galaxy S20FE - Härdat Glas-9H -Super kvalitet 3D</v>
      </c>
      <c r="F9971" s="1" t="s">
        <v>1078</v>
      </c>
      <c r="G9971" s="1" t="s">
        <v>1079</v>
      </c>
      <c r="H9971" s="1" t="s">
        <v>1080</v>
      </c>
      <c r="I9971" s="1" t="s">
        <v>16</v>
      </c>
      <c r="J9971" s="1" t="s">
        <v>23</v>
      </c>
      <c r="K9971" s="1" t="s">
        <v>16</v>
      </c>
      <c r="L9971" s="1" t="s">
        <v>16</v>
      </c>
      <c r="M9971" s="1" t="s">
        <v>16</v>
      </c>
      <c r="N9971" s="1" t="s">
        <v>16</v>
      </c>
      <c r="O9971" s="1">
        <v>63.2</v>
      </c>
      <c r="P9971" s="1">
        <v>1.0</v>
      </c>
    </row>
    <row r="9972">
      <c r="A9972" s="1" t="s">
        <v>29</v>
      </c>
      <c r="B9972" s="1" t="s">
        <v>12463</v>
      </c>
      <c r="C9972" s="2" t="s">
        <v>12354</v>
      </c>
      <c r="D9972" s="1" t="s">
        <v>19</v>
      </c>
      <c r="E9972" s="3" t="str">
        <f>HYPERLINK("https://fyndiq.se/produkt/0b2f55cbfc0d4bc8/", "Skärmskydd Iphone 12 / 12 Pro , härdat glas, hög kvalitet.")</f>
        <v>Skärmskydd Iphone 12 / 12 Pro , härdat glas, hög kvalitet.</v>
      </c>
      <c r="F9972" s="1" t="s">
        <v>587</v>
      </c>
      <c r="G9972" s="1" t="s">
        <v>588</v>
      </c>
      <c r="H9972" s="1" t="s">
        <v>589</v>
      </c>
      <c r="I9972" s="1" t="s">
        <v>16</v>
      </c>
      <c r="J9972" s="1" t="s">
        <v>23</v>
      </c>
      <c r="K9972" s="1" t="s">
        <v>16</v>
      </c>
      <c r="L9972" s="1" t="s">
        <v>16</v>
      </c>
      <c r="M9972" s="1" t="s">
        <v>16</v>
      </c>
      <c r="N9972" s="1" t="s">
        <v>16</v>
      </c>
      <c r="O9972" s="1">
        <v>39.2</v>
      </c>
      <c r="P9972" s="1">
        <v>1.0</v>
      </c>
    </row>
    <row r="9973">
      <c r="A9973" s="1" t="s">
        <v>29</v>
      </c>
      <c r="B9973" s="1" t="s">
        <v>12464</v>
      </c>
      <c r="C9973" s="2" t="s">
        <v>12354</v>
      </c>
      <c r="D9973" s="1" t="s">
        <v>19</v>
      </c>
      <c r="E9973" s="3" t="str">
        <f>HYPERLINK("https://fyndiq.se/produkt/e944a8f6aa8043d9/", "Skärmskydd Iphone 7/8 plus svart , härdat glas hög kvalitet")</f>
        <v>Skärmskydd Iphone 7/8 plus svart , härdat glas hög kvalitet</v>
      </c>
      <c r="F9973" s="1" t="s">
        <v>4531</v>
      </c>
      <c r="G9973" s="1" t="s">
        <v>4532</v>
      </c>
      <c r="H9973" s="1" t="s">
        <v>4533</v>
      </c>
      <c r="I9973" s="1" t="s">
        <v>1673</v>
      </c>
      <c r="J9973" s="1" t="s">
        <v>9</v>
      </c>
      <c r="K9973" s="2" t="s">
        <v>8873</v>
      </c>
      <c r="L9973" s="1" t="s">
        <v>2811</v>
      </c>
      <c r="M9973" s="1" t="s">
        <v>16</v>
      </c>
      <c r="N9973" s="1" t="s">
        <v>16</v>
      </c>
      <c r="O9973" s="1">
        <v>39.2</v>
      </c>
      <c r="P9973" s="1">
        <v>2.0</v>
      </c>
    </row>
    <row r="9974">
      <c r="A9974" s="1" t="s">
        <v>29</v>
      </c>
      <c r="B9974" s="1" t="s">
        <v>12465</v>
      </c>
      <c r="C9974" s="2" t="s">
        <v>12354</v>
      </c>
      <c r="D9974" s="1" t="s">
        <v>19</v>
      </c>
      <c r="E9974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9974" s="1" t="s">
        <v>380</v>
      </c>
      <c r="G9974" s="1" t="s">
        <v>381</v>
      </c>
      <c r="H9974" s="1" t="s">
        <v>382</v>
      </c>
      <c r="I9974" s="1" t="s">
        <v>16</v>
      </c>
      <c r="J9974" s="1" t="s">
        <v>23</v>
      </c>
      <c r="K9974" s="1" t="s">
        <v>16</v>
      </c>
      <c r="L9974" s="1" t="s">
        <v>16</v>
      </c>
      <c r="M9974" s="1" t="s">
        <v>16</v>
      </c>
      <c r="N9974" s="1" t="s">
        <v>16</v>
      </c>
      <c r="O9974" s="1">
        <v>39.2</v>
      </c>
      <c r="P9974" s="1">
        <v>1.0</v>
      </c>
    </row>
    <row r="9975">
      <c r="A9975" s="1" t="s">
        <v>29</v>
      </c>
      <c r="B9975" s="1" t="s">
        <v>12466</v>
      </c>
      <c r="C9975" s="2" t="s">
        <v>12354</v>
      </c>
      <c r="D9975" s="1" t="s">
        <v>19</v>
      </c>
      <c r="E9975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9975" s="1" t="s">
        <v>1728</v>
      </c>
      <c r="G9975" s="1" t="s">
        <v>1729</v>
      </c>
      <c r="H9975" s="1" t="s">
        <v>1730</v>
      </c>
      <c r="I9975" s="1" t="s">
        <v>16</v>
      </c>
      <c r="J9975" s="1" t="s">
        <v>23</v>
      </c>
      <c r="K9975" s="1" t="s">
        <v>16</v>
      </c>
      <c r="L9975" s="1" t="s">
        <v>16</v>
      </c>
      <c r="M9975" s="1" t="s">
        <v>16</v>
      </c>
      <c r="N9975" s="1" t="s">
        <v>16</v>
      </c>
      <c r="O9975" s="1">
        <v>95.2</v>
      </c>
      <c r="P9975" s="1">
        <v>1.0</v>
      </c>
    </row>
    <row r="9976">
      <c r="A9976" s="1" t="s">
        <v>29</v>
      </c>
      <c r="B9976" s="1" t="s">
        <v>12467</v>
      </c>
      <c r="C9976" s="2" t="s">
        <v>12354</v>
      </c>
      <c r="D9976" s="1" t="s">
        <v>19</v>
      </c>
      <c r="E9976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9976" s="1" t="s">
        <v>128</v>
      </c>
      <c r="G9976" s="1" t="s">
        <v>129</v>
      </c>
      <c r="H9976" s="1" t="s">
        <v>130</v>
      </c>
      <c r="I9976" s="1" t="s">
        <v>1311</v>
      </c>
      <c r="J9976" s="1" t="s">
        <v>23</v>
      </c>
      <c r="K9976" s="1" t="s">
        <v>16</v>
      </c>
      <c r="L9976" s="1" t="s">
        <v>16</v>
      </c>
      <c r="M9976" s="1" t="s">
        <v>16</v>
      </c>
      <c r="N9976" s="1" t="s">
        <v>16</v>
      </c>
      <c r="O9976" s="1">
        <v>95.2</v>
      </c>
      <c r="P9976" s="1">
        <v>1.0</v>
      </c>
    </row>
    <row r="9977">
      <c r="A9977" s="1" t="s">
        <v>29</v>
      </c>
      <c r="B9977" s="1" t="s">
        <v>12468</v>
      </c>
      <c r="C9977" s="2" t="s">
        <v>12354</v>
      </c>
      <c r="D9977" s="1" t="s">
        <v>19</v>
      </c>
      <c r="E9977" s="3" t="str">
        <f>HYPERLINK("https://fyndiq.se/produkt/2477583187264ece/", "2-Pack Samsung S20 - 9H Härdat Glass - Top Kvalitet")</f>
        <v>2-Pack Samsung S20 - 9H Härdat Glass - Top Kvalitet</v>
      </c>
      <c r="F9977" s="1" t="s">
        <v>124</v>
      </c>
      <c r="G9977" s="1" t="s">
        <v>125</v>
      </c>
      <c r="H9977" s="1" t="s">
        <v>126</v>
      </c>
      <c r="I9977" s="1" t="s">
        <v>16</v>
      </c>
      <c r="J9977" s="1" t="s">
        <v>23</v>
      </c>
      <c r="K9977" s="1" t="s">
        <v>16</v>
      </c>
      <c r="L9977" s="1" t="s">
        <v>16</v>
      </c>
      <c r="M9977" s="1" t="s">
        <v>16</v>
      </c>
      <c r="N9977" s="1" t="s">
        <v>16</v>
      </c>
      <c r="O9977" s="1">
        <v>71.2</v>
      </c>
      <c r="P9977" s="1">
        <v>1.0</v>
      </c>
    </row>
    <row r="9978">
      <c r="A9978" s="1" t="s">
        <v>29</v>
      </c>
      <c r="B9978" s="1" t="s">
        <v>12469</v>
      </c>
      <c r="C9978" s="2" t="s">
        <v>12354</v>
      </c>
      <c r="D9978" s="1" t="s">
        <v>19</v>
      </c>
      <c r="E9978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9978" s="1" t="s">
        <v>407</v>
      </c>
      <c r="G9978" s="1" t="s">
        <v>408</v>
      </c>
      <c r="H9978" s="1" t="s">
        <v>409</v>
      </c>
      <c r="I9978" s="1" t="s">
        <v>16</v>
      </c>
      <c r="J9978" s="1" t="s">
        <v>23</v>
      </c>
      <c r="K9978" s="1" t="s">
        <v>16</v>
      </c>
      <c r="L9978" s="1" t="s">
        <v>16</v>
      </c>
      <c r="M9978" s="1" t="s">
        <v>16</v>
      </c>
      <c r="N9978" s="1" t="s">
        <v>16</v>
      </c>
      <c r="O9978" s="1">
        <v>71.2</v>
      </c>
      <c r="P9978" s="1">
        <v>1.0</v>
      </c>
    </row>
    <row r="9979">
      <c r="A9979" s="1" t="s">
        <v>29</v>
      </c>
      <c r="B9979" s="1" t="s">
        <v>12470</v>
      </c>
      <c r="C9979" s="2" t="s">
        <v>12354</v>
      </c>
      <c r="D9979" s="1" t="s">
        <v>19</v>
      </c>
      <c r="E9979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9979" s="1" t="s">
        <v>5279</v>
      </c>
      <c r="G9979" s="1" t="s">
        <v>5280</v>
      </c>
      <c r="H9979" s="1" t="s">
        <v>5281</v>
      </c>
      <c r="I9979" s="1" t="s">
        <v>16</v>
      </c>
      <c r="J9979" s="1" t="s">
        <v>23</v>
      </c>
      <c r="K9979" s="1" t="s">
        <v>16</v>
      </c>
      <c r="L9979" s="1" t="s">
        <v>16</v>
      </c>
      <c r="M9979" s="1" t="s">
        <v>16</v>
      </c>
      <c r="N9979" s="1" t="s">
        <v>16</v>
      </c>
      <c r="O9979" s="1">
        <v>71.2</v>
      </c>
      <c r="P9979" s="1">
        <v>1.0</v>
      </c>
    </row>
    <row r="9980">
      <c r="A9980" s="1" t="s">
        <v>29</v>
      </c>
      <c r="B9980" s="1" t="s">
        <v>12471</v>
      </c>
      <c r="C9980" s="2" t="s">
        <v>12354</v>
      </c>
      <c r="D9980" s="1" t="s">
        <v>19</v>
      </c>
      <c r="E998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9980" s="1" t="s">
        <v>614</v>
      </c>
      <c r="G9980" s="1" t="s">
        <v>615</v>
      </c>
      <c r="H9980" s="1" t="s">
        <v>616</v>
      </c>
      <c r="I9980" s="1" t="s">
        <v>16</v>
      </c>
      <c r="J9980" s="1" t="s">
        <v>23</v>
      </c>
      <c r="K9980" s="1" t="s">
        <v>16</v>
      </c>
      <c r="L9980" s="1" t="s">
        <v>16</v>
      </c>
      <c r="M9980" s="1" t="s">
        <v>16</v>
      </c>
      <c r="N9980" s="1" t="s">
        <v>16</v>
      </c>
      <c r="O9980" s="1">
        <v>71.2</v>
      </c>
      <c r="P9980" s="1">
        <v>1.0</v>
      </c>
    </row>
    <row r="9981">
      <c r="A9981" s="1" t="s">
        <v>29</v>
      </c>
      <c r="B9981" s="1" t="s">
        <v>12472</v>
      </c>
      <c r="C9981" s="2" t="s">
        <v>12354</v>
      </c>
      <c r="D9981" s="1" t="s">
        <v>19</v>
      </c>
      <c r="E9981" s="3" t="str">
        <f t="shared" ref="E9981:E9982" si="256">HYPERLINK("https://fyndiq.se/produkt/49dcfdc0ef9b4d32/", "2 Pack Iphone 7&amp;8 SE (2020-2022) Svart - Härdat Glas 9H - 3D")</f>
        <v>2 Pack Iphone 7&amp;8 SE (2020-2022) Svart - Härdat Glas 9H - 3D</v>
      </c>
      <c r="F9981" s="1" t="s">
        <v>3059</v>
      </c>
      <c r="G9981" s="1" t="s">
        <v>3060</v>
      </c>
      <c r="H9981" s="1" t="s">
        <v>3061</v>
      </c>
      <c r="I9981" s="1" t="s">
        <v>16</v>
      </c>
      <c r="J9981" s="1" t="s">
        <v>23</v>
      </c>
      <c r="K9981" s="1" t="s">
        <v>16</v>
      </c>
      <c r="L9981" s="1" t="s">
        <v>16</v>
      </c>
      <c r="M9981" s="1" t="s">
        <v>16</v>
      </c>
      <c r="N9981" s="1" t="s">
        <v>16</v>
      </c>
      <c r="O9981" s="1">
        <v>47.2</v>
      </c>
      <c r="P9981" s="1">
        <v>1.0</v>
      </c>
    </row>
    <row r="9982">
      <c r="A9982" s="1" t="s">
        <v>29</v>
      </c>
      <c r="B9982" s="1" t="s">
        <v>12473</v>
      </c>
      <c r="C9982" s="2" t="s">
        <v>12354</v>
      </c>
      <c r="D9982" s="1" t="s">
        <v>19</v>
      </c>
      <c r="E9982" s="3" t="str">
        <f t="shared" si="256"/>
        <v>2 Pack Iphone 7&amp;8 SE (2020-2022) Svart - Härdat Glas 9H - 3D</v>
      </c>
      <c r="F9982" s="1" t="s">
        <v>3059</v>
      </c>
      <c r="G9982" s="1" t="s">
        <v>3060</v>
      </c>
      <c r="H9982" s="1" t="s">
        <v>3061</v>
      </c>
      <c r="I9982" s="1" t="s">
        <v>16</v>
      </c>
      <c r="J9982" s="1" t="s">
        <v>23</v>
      </c>
      <c r="K9982" s="1" t="s">
        <v>16</v>
      </c>
      <c r="L9982" s="1" t="s">
        <v>16</v>
      </c>
      <c r="M9982" s="1" t="s">
        <v>16</v>
      </c>
      <c r="N9982" s="1" t="s">
        <v>16</v>
      </c>
      <c r="O9982" s="1">
        <v>47.2</v>
      </c>
      <c r="P9982" s="1">
        <v>1.0</v>
      </c>
    </row>
    <row r="9983">
      <c r="A9983" s="1" t="s">
        <v>29</v>
      </c>
      <c r="B9983" s="1" t="s">
        <v>12474</v>
      </c>
      <c r="C9983" s="2" t="s">
        <v>12354</v>
      </c>
      <c r="D9983" s="1" t="s">
        <v>19</v>
      </c>
      <c r="E9983" s="3" t="str">
        <f>HYPERLINK("https://fyndiq.se/produkt/7b4cb5f9439947b9/", "2-Pack iPhone SE 2020 Svart - Härdat Glas 9H - Super Kvalitet 3D")</f>
        <v>2-Pack iPhone SE 2020 Svart - Härdat Glas 9H - Super Kvalitet 3D</v>
      </c>
      <c r="F9983" s="1" t="s">
        <v>175</v>
      </c>
      <c r="G9983" s="1" t="s">
        <v>176</v>
      </c>
      <c r="H9983" s="1" t="s">
        <v>177</v>
      </c>
      <c r="I9983" s="1" t="s">
        <v>16</v>
      </c>
      <c r="J9983" s="1" t="s">
        <v>23</v>
      </c>
      <c r="K9983" s="1" t="s">
        <v>16</v>
      </c>
      <c r="L9983" s="1" t="s">
        <v>16</v>
      </c>
      <c r="M9983" s="1" t="s">
        <v>16</v>
      </c>
      <c r="N9983" s="1" t="s">
        <v>16</v>
      </c>
      <c r="O9983" s="1">
        <v>47.2</v>
      </c>
      <c r="P9983" s="1">
        <v>1.0</v>
      </c>
    </row>
    <row r="9984">
      <c r="A9984" s="1" t="s">
        <v>29</v>
      </c>
      <c r="B9984" s="1" t="s">
        <v>12475</v>
      </c>
      <c r="C9984" s="2" t="s">
        <v>12354</v>
      </c>
      <c r="D9984" s="1" t="s">
        <v>19</v>
      </c>
      <c r="E9984" s="3" t="str">
        <f>HYPERLINK("https://fyndiq.se/produkt/3793e0f6281f49f6/", "2-Pack Iphone 11 / XR - 9H Härdat Glass - Top Kvalitet")</f>
        <v>2-Pack Iphone 11 / XR - 9H Härdat Glass - Top Kvalitet</v>
      </c>
      <c r="F9984" s="1" t="s">
        <v>371</v>
      </c>
      <c r="G9984" s="1" t="s">
        <v>372</v>
      </c>
      <c r="H9984" s="1" t="s">
        <v>373</v>
      </c>
      <c r="I9984" s="1" t="s">
        <v>16</v>
      </c>
      <c r="J9984" s="1" t="s">
        <v>23</v>
      </c>
      <c r="K9984" s="1" t="s">
        <v>16</v>
      </c>
      <c r="L9984" s="1" t="s">
        <v>16</v>
      </c>
      <c r="M9984" s="1" t="s">
        <v>16</v>
      </c>
      <c r="N9984" s="1" t="s">
        <v>16</v>
      </c>
      <c r="O9984" s="1">
        <v>47.2</v>
      </c>
      <c r="P9984" s="1">
        <v>1.0</v>
      </c>
    </row>
    <row r="9985">
      <c r="A9985" s="1" t="s">
        <v>29</v>
      </c>
      <c r="B9985" s="1" t="s">
        <v>12476</v>
      </c>
      <c r="C9985" s="2" t="s">
        <v>12354</v>
      </c>
      <c r="D9985" s="1" t="s">
        <v>19</v>
      </c>
      <c r="E9985" s="3" t="str">
        <f>HYPERLINK("https://fyndiq.se/produkt/2a9c1aa3cb0d49a0/", "2 Pack iPhone 7 Svart - Härdat Glas 9H - Super Kvalitet 3D")</f>
        <v>2 Pack iPhone 7 Svart - Härdat Glas 9H - Super Kvalitet 3D</v>
      </c>
      <c r="F9985" s="1" t="s">
        <v>3480</v>
      </c>
      <c r="G9985" s="1" t="s">
        <v>3481</v>
      </c>
      <c r="H9985" s="1" t="s">
        <v>3482</v>
      </c>
      <c r="I9985" s="1" t="s">
        <v>16</v>
      </c>
      <c r="J9985" s="1" t="s">
        <v>23</v>
      </c>
      <c r="K9985" s="1" t="s">
        <v>16</v>
      </c>
      <c r="L9985" s="1" t="s">
        <v>16</v>
      </c>
      <c r="M9985" s="1" t="s">
        <v>16</v>
      </c>
      <c r="N9985" s="1" t="s">
        <v>16</v>
      </c>
      <c r="O9985" s="1">
        <v>47.2</v>
      </c>
      <c r="P9985" s="1">
        <v>1.0</v>
      </c>
    </row>
    <row r="9986">
      <c r="A9986" s="1" t="s">
        <v>29</v>
      </c>
      <c r="B9986" s="1" t="s">
        <v>12477</v>
      </c>
      <c r="C9986" s="2" t="s">
        <v>12354</v>
      </c>
      <c r="D9986" s="1" t="s">
        <v>19</v>
      </c>
      <c r="E9986" s="3" t="str">
        <f t="shared" ref="E9986:E9987" si="257">HYPERLINK("https://fyndiq.se/produkt/a871a7da0b2249a8/", "2-Pack Iphone 11 Pro Max - 9H Härdat Glass - Top Kvalitet")</f>
        <v>2-Pack Iphone 11 Pro Max - 9H Härdat Glass - Top Kvalitet</v>
      </c>
      <c r="F9986" s="1" t="s">
        <v>559</v>
      </c>
      <c r="G9986" s="1" t="s">
        <v>560</v>
      </c>
      <c r="H9986" s="1" t="s">
        <v>561</v>
      </c>
      <c r="I9986" s="1" t="s">
        <v>16</v>
      </c>
      <c r="J9986" s="1" t="s">
        <v>23</v>
      </c>
      <c r="K9986" s="1" t="s">
        <v>16</v>
      </c>
      <c r="L9986" s="1" t="s">
        <v>16</v>
      </c>
      <c r="M9986" s="1" t="s">
        <v>16</v>
      </c>
      <c r="N9986" s="1" t="s">
        <v>16</v>
      </c>
      <c r="O9986" s="1">
        <v>47.2</v>
      </c>
      <c r="P9986" s="1">
        <v>1.0</v>
      </c>
    </row>
    <row r="9987">
      <c r="A9987" s="1" t="s">
        <v>29</v>
      </c>
      <c r="B9987" s="1" t="s">
        <v>12478</v>
      </c>
      <c r="C9987" s="2" t="s">
        <v>12354</v>
      </c>
      <c r="D9987" s="1" t="s">
        <v>19</v>
      </c>
      <c r="E9987" s="3" t="str">
        <f t="shared" si="257"/>
        <v>2-Pack Iphone 11 Pro Max - 9H Härdat Glass - Top Kvalitet</v>
      </c>
      <c r="F9987" s="1" t="s">
        <v>559</v>
      </c>
      <c r="G9987" s="1" t="s">
        <v>560</v>
      </c>
      <c r="H9987" s="1" t="s">
        <v>561</v>
      </c>
      <c r="I9987" s="1" t="s">
        <v>16</v>
      </c>
      <c r="J9987" s="1" t="s">
        <v>23</v>
      </c>
      <c r="K9987" s="1" t="s">
        <v>16</v>
      </c>
      <c r="L9987" s="1" t="s">
        <v>16</v>
      </c>
      <c r="M9987" s="1" t="s">
        <v>16</v>
      </c>
      <c r="N9987" s="1" t="s">
        <v>16</v>
      </c>
      <c r="O9987" s="1">
        <v>47.2</v>
      </c>
      <c r="P9987" s="1">
        <v>1.0</v>
      </c>
    </row>
    <row r="9988">
      <c r="A9988" s="1" t="s">
        <v>29</v>
      </c>
      <c r="B9988" s="1" t="s">
        <v>12479</v>
      </c>
      <c r="C9988" s="2" t="s">
        <v>12354</v>
      </c>
      <c r="D9988" s="1" t="s">
        <v>19</v>
      </c>
      <c r="E9988" s="3" t="str">
        <f>HYPERLINK("https://fyndiq.se/produkt/dca6697b460147fb/", "Säker och Snabb Dubbel USB-billaddare med PD20W &amp; QC3.0")</f>
        <v>Säker och Snabb Dubbel USB-billaddare med PD20W &amp; QC3.0</v>
      </c>
      <c r="F9988" s="1" t="s">
        <v>10270</v>
      </c>
      <c r="G9988" s="1" t="s">
        <v>10271</v>
      </c>
      <c r="H9988" s="1" t="s">
        <v>10272</v>
      </c>
      <c r="I9988" s="1" t="s">
        <v>16</v>
      </c>
      <c r="J9988" s="1" t="s">
        <v>23</v>
      </c>
      <c r="K9988" s="1" t="s">
        <v>16</v>
      </c>
      <c r="L9988" s="1" t="s">
        <v>16</v>
      </c>
      <c r="M9988" s="1" t="s">
        <v>16</v>
      </c>
      <c r="N9988" s="1" t="s">
        <v>16</v>
      </c>
      <c r="O9988" s="1">
        <v>79.2</v>
      </c>
      <c r="P9988" s="1">
        <v>1.0</v>
      </c>
    </row>
    <row r="9989">
      <c r="A9989" s="1" t="s">
        <v>29</v>
      </c>
      <c r="B9989" s="1" t="s">
        <v>12480</v>
      </c>
      <c r="C9989" s="2" t="s">
        <v>12354</v>
      </c>
      <c r="D9989" s="1" t="s">
        <v>19</v>
      </c>
      <c r="E9989" s="3" t="str">
        <f>HYPERLINK("https://fyndiq.se/produkt/df733e838e0d403c/", "2-pack - iPhone 12 Mini - 9H Härdat Glass - Top Kvalitet")</f>
        <v>2-pack - iPhone 12 Mini - 9H Härdat Glass - Top Kvalitet</v>
      </c>
      <c r="F9989" s="1" t="s">
        <v>6336</v>
      </c>
      <c r="G9989" s="1" t="s">
        <v>6337</v>
      </c>
      <c r="H9989" s="1" t="s">
        <v>2067</v>
      </c>
      <c r="I9989" s="1" t="s">
        <v>16</v>
      </c>
      <c r="J9989" s="1" t="s">
        <v>23</v>
      </c>
      <c r="K9989" s="1" t="s">
        <v>16</v>
      </c>
      <c r="L9989" s="1" t="s">
        <v>16</v>
      </c>
      <c r="M9989" s="1" t="s">
        <v>16</v>
      </c>
      <c r="N9989" s="1" t="s">
        <v>16</v>
      </c>
      <c r="O9989" s="1">
        <v>47.2</v>
      </c>
      <c r="P9989" s="1">
        <v>1.0</v>
      </c>
    </row>
    <row r="9990">
      <c r="A9990" s="1" t="s">
        <v>29</v>
      </c>
      <c r="B9990" s="1" t="s">
        <v>12481</v>
      </c>
      <c r="C9990" s="2" t="s">
        <v>12354</v>
      </c>
      <c r="D9990" s="1" t="s">
        <v>19</v>
      </c>
      <c r="E9990" s="3" t="str">
        <f>HYPERLINK("https://fyndiq.se/produkt/3fee81d316cc43da/", "2-pack - iPhone 12 / 12 Pro - 9H Härdat Glass - Top Kvalitet")</f>
        <v>2-pack - iPhone 12 / 12 Pro - 9H Härdat Glass - Top Kvalitet</v>
      </c>
      <c r="F9990" s="1" t="s">
        <v>2499</v>
      </c>
      <c r="G9990" s="1" t="s">
        <v>2500</v>
      </c>
      <c r="H9990" s="1" t="s">
        <v>2067</v>
      </c>
      <c r="I9990" s="1" t="s">
        <v>16</v>
      </c>
      <c r="J9990" s="1" t="s">
        <v>23</v>
      </c>
      <c r="K9990" s="1" t="s">
        <v>16</v>
      </c>
      <c r="L9990" s="1" t="s">
        <v>16</v>
      </c>
      <c r="M9990" s="1" t="s">
        <v>16</v>
      </c>
      <c r="N9990" s="1" t="s">
        <v>16</v>
      </c>
      <c r="O9990" s="1">
        <v>47.2</v>
      </c>
      <c r="P9990" s="1">
        <v>1.0</v>
      </c>
    </row>
    <row r="9991">
      <c r="A9991" s="1" t="s">
        <v>29</v>
      </c>
      <c r="B9991" s="1" t="s">
        <v>12482</v>
      </c>
      <c r="C9991" s="2" t="s">
        <v>12354</v>
      </c>
      <c r="D9991" s="1" t="s">
        <v>19</v>
      </c>
      <c r="E9991" s="3" t="str">
        <f>HYPERLINK("https://fyndiq.se/produkt/6ff896a82a134dbd/", "2-Pack IPhone 12 Mini - Härdat Glas 9H - Super Kvalitet 3D")</f>
        <v>2-Pack IPhone 12 Mini - Härdat Glas 9H - Super Kvalitet 3D</v>
      </c>
      <c r="F9991" s="1" t="s">
        <v>55</v>
      </c>
      <c r="G9991" s="1" t="s">
        <v>56</v>
      </c>
      <c r="H9991" s="1" t="s">
        <v>57</v>
      </c>
      <c r="I9991" s="1" t="s">
        <v>16</v>
      </c>
      <c r="J9991" s="1" t="s">
        <v>23</v>
      </c>
      <c r="K9991" s="1" t="s">
        <v>16</v>
      </c>
      <c r="L9991" s="1" t="s">
        <v>16</v>
      </c>
      <c r="M9991" s="1" t="s">
        <v>16</v>
      </c>
      <c r="N9991" s="1" t="s">
        <v>16</v>
      </c>
      <c r="O9991" s="1">
        <v>47.2</v>
      </c>
      <c r="P9991" s="1">
        <v>1.0</v>
      </c>
    </row>
    <row r="9992">
      <c r="A9992" s="1" t="s">
        <v>29</v>
      </c>
      <c r="B9992" s="1" t="s">
        <v>12483</v>
      </c>
      <c r="C9992" s="2" t="s">
        <v>12354</v>
      </c>
      <c r="D9992" s="1" t="s">
        <v>19</v>
      </c>
      <c r="E9992" s="3" t="str">
        <f>HYPERLINK("https://fyndiq.se/produkt/925ae49423884615/", "2-Pack Samsung S22 Ultra Skärmskydd &amp; 1-Pack linsskydd -9H GLAS")</f>
        <v>2-Pack Samsung S22 Ultra Skärmskydd &amp; 1-Pack linsskydd -9H GLAS</v>
      </c>
      <c r="F9992" s="1" t="s">
        <v>335</v>
      </c>
      <c r="G9992" s="1" t="s">
        <v>336</v>
      </c>
      <c r="H9992" s="1" t="s">
        <v>337</v>
      </c>
      <c r="I9992" s="1" t="s">
        <v>16</v>
      </c>
      <c r="J9992" s="1" t="s">
        <v>23</v>
      </c>
      <c r="K9992" s="1" t="s">
        <v>16</v>
      </c>
      <c r="L9992" s="1" t="s">
        <v>16</v>
      </c>
      <c r="M9992" s="1" t="s">
        <v>16</v>
      </c>
      <c r="N9992" s="1" t="s">
        <v>16</v>
      </c>
      <c r="O9992" s="1">
        <v>71.2</v>
      </c>
      <c r="P9992" s="1">
        <v>1.0</v>
      </c>
    </row>
    <row r="9993">
      <c r="A9993" s="1" t="s">
        <v>29</v>
      </c>
      <c r="B9993" s="1" t="s">
        <v>12484</v>
      </c>
      <c r="C9993" s="2" t="s">
        <v>12354</v>
      </c>
      <c r="D9993" s="1" t="s">
        <v>19</v>
      </c>
      <c r="E999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993" s="1" t="s">
        <v>722</v>
      </c>
      <c r="G9993" s="1" t="s">
        <v>723</v>
      </c>
      <c r="H9993" s="1" t="s">
        <v>724</v>
      </c>
      <c r="I9993" s="1" t="s">
        <v>16</v>
      </c>
      <c r="J9993" s="1" t="s">
        <v>23</v>
      </c>
      <c r="K9993" s="1" t="s">
        <v>16</v>
      </c>
      <c r="L9993" s="1" t="s">
        <v>16</v>
      </c>
      <c r="M9993" s="1" t="s">
        <v>16</v>
      </c>
      <c r="N9993" s="1" t="s">
        <v>16</v>
      </c>
      <c r="O9993" s="1">
        <v>79.2</v>
      </c>
      <c r="P9993" s="1">
        <v>1.0</v>
      </c>
    </row>
    <row r="9994">
      <c r="A9994" s="1" t="s">
        <v>29</v>
      </c>
      <c r="B9994" s="1" t="s">
        <v>12485</v>
      </c>
      <c r="C9994" s="2" t="s">
        <v>12354</v>
      </c>
      <c r="D9994" s="1" t="s">
        <v>19</v>
      </c>
      <c r="E9994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9994" s="1" t="s">
        <v>1475</v>
      </c>
      <c r="G9994" s="1" t="s">
        <v>1476</v>
      </c>
      <c r="H9994" s="1" t="s">
        <v>1477</v>
      </c>
      <c r="I9994" s="1" t="s">
        <v>16</v>
      </c>
      <c r="J9994" s="1" t="s">
        <v>23</v>
      </c>
      <c r="K9994" s="1" t="s">
        <v>16</v>
      </c>
      <c r="L9994" s="1" t="s">
        <v>16</v>
      </c>
      <c r="M9994" s="1" t="s">
        <v>16</v>
      </c>
      <c r="N9994" s="1" t="s">
        <v>16</v>
      </c>
      <c r="O9994" s="1">
        <v>79.2</v>
      </c>
      <c r="P9994" s="1">
        <v>1.0</v>
      </c>
    </row>
    <row r="9995">
      <c r="A9995" s="1" t="s">
        <v>29</v>
      </c>
      <c r="B9995" s="1" t="s">
        <v>12486</v>
      </c>
      <c r="C9995" s="2" t="s">
        <v>12354</v>
      </c>
      <c r="D9995" s="1" t="s">
        <v>19</v>
      </c>
      <c r="E9995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9995" s="1" t="s">
        <v>1383</v>
      </c>
      <c r="G9995" s="1" t="s">
        <v>1384</v>
      </c>
      <c r="H9995" s="1" t="s">
        <v>1385</v>
      </c>
      <c r="I9995" s="1" t="s">
        <v>16</v>
      </c>
      <c r="J9995" s="1" t="s">
        <v>23</v>
      </c>
      <c r="K9995" s="1" t="s">
        <v>16</v>
      </c>
      <c r="L9995" s="1" t="s">
        <v>16</v>
      </c>
      <c r="M9995" s="1" t="s">
        <v>16</v>
      </c>
      <c r="N9995" s="1" t="s">
        <v>16</v>
      </c>
      <c r="O9995" s="1">
        <v>79.2</v>
      </c>
      <c r="P9995" s="1">
        <v>1.0</v>
      </c>
    </row>
    <row r="9996">
      <c r="A9996" s="1" t="s">
        <v>29</v>
      </c>
      <c r="B9996" s="1" t="s">
        <v>12487</v>
      </c>
      <c r="C9996" s="2" t="s">
        <v>12354</v>
      </c>
      <c r="D9996" s="1" t="s">
        <v>19</v>
      </c>
      <c r="E9996" s="3" t="str">
        <f>HYPERLINK("https://fyndiq.se/produkt/447465e3e57040fa/", "Samsung Galaxy Z FOLD 4 - Härdat Glas 9H-Super Kvalitet 3D")</f>
        <v>Samsung Galaxy Z FOLD 4 - Härdat Glas 9H-Super Kvalitet 3D</v>
      </c>
      <c r="F9996" s="1" t="s">
        <v>3960</v>
      </c>
      <c r="G9996" s="1" t="s">
        <v>3961</v>
      </c>
      <c r="H9996" s="1" t="s">
        <v>3962</v>
      </c>
      <c r="I9996" s="1" t="s">
        <v>16</v>
      </c>
      <c r="J9996" s="1" t="s">
        <v>23</v>
      </c>
      <c r="K9996" s="1" t="s">
        <v>16</v>
      </c>
      <c r="L9996" s="1" t="s">
        <v>16</v>
      </c>
      <c r="M9996" s="1" t="s">
        <v>16</v>
      </c>
      <c r="N9996" s="1" t="s">
        <v>16</v>
      </c>
      <c r="O9996" s="1">
        <v>71.2</v>
      </c>
      <c r="P9996" s="1">
        <v>1.0</v>
      </c>
    </row>
    <row r="9997">
      <c r="A9997" s="1" t="s">
        <v>29</v>
      </c>
      <c r="B9997" s="1" t="s">
        <v>12488</v>
      </c>
      <c r="C9997" s="2" t="s">
        <v>12354</v>
      </c>
      <c r="D9997" s="1" t="s">
        <v>19</v>
      </c>
      <c r="E9997" s="3" t="str">
        <f>HYPERLINK("https://fyndiq.se/produkt/96e71b30659c4a51/", "Apple Watch Series 7 41mm - Härdat glas 9H – 3D Super kvalitet")</f>
        <v>Apple Watch Series 7 41mm - Härdat glas 9H – 3D Super kvalitet</v>
      </c>
      <c r="F9997" s="1" t="s">
        <v>12489</v>
      </c>
      <c r="G9997" s="1" t="s">
        <v>12490</v>
      </c>
      <c r="H9997" s="1" t="s">
        <v>12491</v>
      </c>
      <c r="I9997" s="1" t="s">
        <v>16</v>
      </c>
      <c r="J9997" s="1" t="s">
        <v>23</v>
      </c>
      <c r="K9997" s="1" t="s">
        <v>16</v>
      </c>
      <c r="L9997" s="1" t="s">
        <v>16</v>
      </c>
      <c r="M9997" s="1" t="s">
        <v>16</v>
      </c>
      <c r="N9997" s="1" t="s">
        <v>16</v>
      </c>
      <c r="O9997" s="1">
        <v>47.2</v>
      </c>
      <c r="P9997" s="1">
        <v>1.0</v>
      </c>
    </row>
    <row r="9998">
      <c r="A9998" s="1" t="s">
        <v>29</v>
      </c>
      <c r="B9998" s="1" t="s">
        <v>12492</v>
      </c>
      <c r="C9998" s="2" t="s">
        <v>12354</v>
      </c>
      <c r="D9998" s="1" t="s">
        <v>19</v>
      </c>
      <c r="E9998" s="3" t="str">
        <f>HYPERLINK("https://fyndiq.se/produkt/3fee81d316cc43da/", "2-pack - iPhone 12 / 12 Pro - 9H Härdat Glass - Top Kvalitet")</f>
        <v>2-pack - iPhone 12 / 12 Pro - 9H Härdat Glass - Top Kvalitet</v>
      </c>
      <c r="F9998" s="1" t="s">
        <v>2499</v>
      </c>
      <c r="G9998" s="1" t="s">
        <v>2500</v>
      </c>
      <c r="H9998" s="1" t="s">
        <v>2067</v>
      </c>
      <c r="I9998" s="1" t="s">
        <v>16</v>
      </c>
      <c r="J9998" s="1" t="s">
        <v>23</v>
      </c>
      <c r="K9998" s="1" t="s">
        <v>16</v>
      </c>
      <c r="L9998" s="1" t="s">
        <v>16</v>
      </c>
      <c r="M9998" s="1" t="s">
        <v>16</v>
      </c>
      <c r="N9998" s="1" t="s">
        <v>16</v>
      </c>
      <c r="O9998" s="1">
        <v>47.2</v>
      </c>
      <c r="P9998" s="1">
        <v>1.0</v>
      </c>
    </row>
    <row r="9999">
      <c r="A9999" s="1" t="s">
        <v>29</v>
      </c>
      <c r="B9999" s="1" t="s">
        <v>12493</v>
      </c>
      <c r="C9999" s="2" t="s">
        <v>12354</v>
      </c>
      <c r="D9999" s="1" t="s">
        <v>19</v>
      </c>
      <c r="E999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9999" s="1" t="s">
        <v>722</v>
      </c>
      <c r="G9999" s="1" t="s">
        <v>723</v>
      </c>
      <c r="H9999" s="1" t="s">
        <v>724</v>
      </c>
      <c r="I9999" s="1" t="s">
        <v>1311</v>
      </c>
      <c r="J9999" s="1" t="s">
        <v>23</v>
      </c>
      <c r="K9999" s="1" t="s">
        <v>16</v>
      </c>
      <c r="L9999" s="1" t="s">
        <v>16</v>
      </c>
      <c r="M9999" s="1" t="s">
        <v>16</v>
      </c>
      <c r="N9999" s="1" t="s">
        <v>16</v>
      </c>
      <c r="O9999" s="1">
        <v>79.2</v>
      </c>
      <c r="P9999" s="1">
        <v>1.0</v>
      </c>
    </row>
    <row r="10000">
      <c r="A10000" s="1" t="s">
        <v>29</v>
      </c>
      <c r="B10000" s="1" t="s">
        <v>12494</v>
      </c>
      <c r="C10000" s="2" t="s">
        <v>12354</v>
      </c>
      <c r="D10000" s="1" t="s">
        <v>19</v>
      </c>
      <c r="E10000" s="3" t="str">
        <f>HYPERLINK("https://fyndiq.se/produkt/f15b82570d4144d0/", "2-Pack Apple Watch 41mm – Härdat glas 9H – Super kvalitet 3D")</f>
        <v>2-Pack Apple Watch 41mm – Härdat glas 9H – Super kvalitet 3D</v>
      </c>
      <c r="F10000" s="1" t="s">
        <v>144</v>
      </c>
      <c r="G10000" s="1" t="s">
        <v>145</v>
      </c>
      <c r="H10000" s="1" t="s">
        <v>146</v>
      </c>
      <c r="I10000" s="1" t="s">
        <v>16</v>
      </c>
      <c r="J10000" s="1" t="s">
        <v>23</v>
      </c>
      <c r="K10000" s="1" t="s">
        <v>16</v>
      </c>
      <c r="L10000" s="1" t="s">
        <v>16</v>
      </c>
      <c r="M10000" s="1" t="s">
        <v>16</v>
      </c>
      <c r="N10000" s="1" t="s">
        <v>16</v>
      </c>
      <c r="O10000" s="1">
        <v>55.2</v>
      </c>
      <c r="P10000" s="1">
        <v>1.0</v>
      </c>
    </row>
    <row r="10001">
      <c r="A10001" s="1" t="s">
        <v>29</v>
      </c>
      <c r="B10001" s="1" t="s">
        <v>12495</v>
      </c>
      <c r="C10001" s="2" t="s">
        <v>12496</v>
      </c>
      <c r="D10001" s="1" t="s">
        <v>19</v>
      </c>
      <c r="E10001" s="3" t="str">
        <f>HYPERLINK("https://fyndiq.se/produkt/432d784756a84eff/", "2-Pack Samsung Galaxy S20FE - Härdat Glas-9H -Super kvalitet 3D")</f>
        <v>2-Pack Samsung Galaxy S20FE - Härdat Glas-9H -Super kvalitet 3D</v>
      </c>
      <c r="F10001" s="1" t="s">
        <v>1078</v>
      </c>
      <c r="G10001" s="1" t="s">
        <v>1079</v>
      </c>
      <c r="H10001" s="1" t="s">
        <v>1080</v>
      </c>
      <c r="I10001" s="1" t="s">
        <v>16</v>
      </c>
      <c r="J10001" s="1" t="s">
        <v>23</v>
      </c>
      <c r="K10001" s="1" t="s">
        <v>16</v>
      </c>
      <c r="L10001" s="1" t="s">
        <v>16</v>
      </c>
      <c r="M10001" s="1" t="s">
        <v>16</v>
      </c>
      <c r="N10001" s="1" t="s">
        <v>16</v>
      </c>
      <c r="O10001" s="1">
        <v>63.2</v>
      </c>
      <c r="P10001" s="1">
        <v>1.0</v>
      </c>
    </row>
    <row r="10002">
      <c r="A10002" s="1" t="s">
        <v>29</v>
      </c>
      <c r="B10002" s="1" t="s">
        <v>12497</v>
      </c>
      <c r="C10002" s="2" t="s">
        <v>12496</v>
      </c>
      <c r="D10002" s="1" t="s">
        <v>19</v>
      </c>
      <c r="E10002" s="3" t="str">
        <f>HYPERLINK("https://fyndiq.se/produkt/ac4c264f1c9a4420/", "Samsung Galaxy S20 5G - Härdat glas 9H-Super kvalitet 3D")</f>
        <v>Samsung Galaxy S20 5G - Härdat glas 9H-Super kvalitet 3D</v>
      </c>
      <c r="F10002" s="1" t="s">
        <v>937</v>
      </c>
      <c r="G10002" s="1" t="s">
        <v>938</v>
      </c>
      <c r="H10002" s="1" t="s">
        <v>939</v>
      </c>
      <c r="I10002" s="1" t="s">
        <v>16</v>
      </c>
      <c r="J10002" s="1" t="s">
        <v>23</v>
      </c>
      <c r="K10002" s="1" t="s">
        <v>16</v>
      </c>
      <c r="L10002" s="1" t="s">
        <v>16</v>
      </c>
      <c r="M10002" s="1" t="s">
        <v>16</v>
      </c>
      <c r="N10002" s="1" t="s">
        <v>16</v>
      </c>
      <c r="O10002" s="1">
        <v>63.2</v>
      </c>
      <c r="P10002" s="1">
        <v>1.0</v>
      </c>
    </row>
    <row r="10003">
      <c r="A10003" s="1" t="s">
        <v>29</v>
      </c>
      <c r="B10003" s="1" t="s">
        <v>12498</v>
      </c>
      <c r="C10003" s="2" t="s">
        <v>12496</v>
      </c>
      <c r="D10003" s="1" t="s">
        <v>19</v>
      </c>
      <c r="E10003" s="3" t="str">
        <f>HYPERLINK("https://fyndiq.se/produkt/b4b1148b5d274f33/", "2 Pack Xiaomi 11T 5G - Härdat glas 9H - Super kvalitet 3D")</f>
        <v>2 Pack Xiaomi 11T 5G - Härdat glas 9H - Super kvalitet 3D</v>
      </c>
      <c r="F10003" s="1" t="s">
        <v>345</v>
      </c>
      <c r="G10003" s="1" t="s">
        <v>346</v>
      </c>
      <c r="H10003" s="1" t="s">
        <v>347</v>
      </c>
      <c r="I10003" s="1" t="s">
        <v>16</v>
      </c>
      <c r="J10003" s="1" t="s">
        <v>23</v>
      </c>
      <c r="K10003" s="1" t="s">
        <v>16</v>
      </c>
      <c r="L10003" s="1" t="s">
        <v>16</v>
      </c>
      <c r="M10003" s="1" t="s">
        <v>16</v>
      </c>
      <c r="N10003" s="1" t="s">
        <v>16</v>
      </c>
      <c r="O10003" s="1">
        <v>63.2</v>
      </c>
      <c r="P10003" s="1">
        <v>1.0</v>
      </c>
    </row>
    <row r="10004">
      <c r="A10004" s="1" t="s">
        <v>29</v>
      </c>
      <c r="B10004" s="1" t="s">
        <v>12499</v>
      </c>
      <c r="C10004" s="2" t="s">
        <v>12496</v>
      </c>
      <c r="D10004" s="1" t="s">
        <v>19</v>
      </c>
      <c r="E10004" s="3" t="str">
        <f>HYPERLINK("https://fyndiq.se/produkt/406117b60bf241a0/", "2-Pack Samsung Galaxy S9 - Härdat glas 9H - Super kvalitet 3D")</f>
        <v>2-Pack Samsung Galaxy S9 - Härdat glas 9H - Super kvalitet 3D</v>
      </c>
      <c r="F10004" s="1" t="s">
        <v>228</v>
      </c>
      <c r="G10004" s="1" t="s">
        <v>229</v>
      </c>
      <c r="H10004" s="1" t="s">
        <v>230</v>
      </c>
      <c r="I10004" s="1" t="s">
        <v>16</v>
      </c>
      <c r="J10004" s="1" t="s">
        <v>23</v>
      </c>
      <c r="K10004" s="1" t="s">
        <v>16</v>
      </c>
      <c r="L10004" s="1" t="s">
        <v>16</v>
      </c>
      <c r="M10004" s="1" t="s">
        <v>16</v>
      </c>
      <c r="N10004" s="1" t="s">
        <v>16</v>
      </c>
      <c r="O10004" s="1">
        <v>63.2</v>
      </c>
      <c r="P10004" s="1">
        <v>1.0</v>
      </c>
    </row>
    <row r="10005">
      <c r="A10005" s="1" t="s">
        <v>29</v>
      </c>
      <c r="B10005" s="1" t="s">
        <v>12500</v>
      </c>
      <c r="C10005" s="2" t="s">
        <v>12496</v>
      </c>
      <c r="D10005" s="1" t="s">
        <v>19</v>
      </c>
      <c r="E10005" s="3" t="str">
        <f>HYPERLINK("https://fyndiq.se/produkt/432d784756a84eff/", "2-Pack Samsung Galaxy S20FE - Härdat Glas-9H -Super kvalitet 3D")</f>
        <v>2-Pack Samsung Galaxy S20FE - Härdat Glas-9H -Super kvalitet 3D</v>
      </c>
      <c r="F10005" s="1" t="s">
        <v>1078</v>
      </c>
      <c r="G10005" s="1" t="s">
        <v>1079</v>
      </c>
      <c r="H10005" s="1" t="s">
        <v>1080</v>
      </c>
      <c r="I10005" s="1" t="s">
        <v>16</v>
      </c>
      <c r="J10005" s="1" t="s">
        <v>23</v>
      </c>
      <c r="K10005" s="1" t="s">
        <v>16</v>
      </c>
      <c r="L10005" s="1" t="s">
        <v>16</v>
      </c>
      <c r="M10005" s="1" t="s">
        <v>16</v>
      </c>
      <c r="N10005" s="1" t="s">
        <v>16</v>
      </c>
      <c r="O10005" s="1">
        <v>63.2</v>
      </c>
      <c r="P10005" s="1">
        <v>1.0</v>
      </c>
    </row>
    <row r="10006">
      <c r="A10006" s="1" t="s">
        <v>29</v>
      </c>
      <c r="B10006" s="1" t="s">
        <v>12501</v>
      </c>
      <c r="C10006" s="2" t="s">
        <v>12496</v>
      </c>
      <c r="D10006" s="1" t="s">
        <v>19</v>
      </c>
      <c r="E10006" s="3" t="str">
        <f>HYPERLINK("https://fyndiq.se/produkt/13e76851ca504320/", "2-Pack Samsung Galaxy S22 Ultra - Härdat glas 9H - Top kvalitet")</f>
        <v>2-Pack Samsung Galaxy S22 Ultra - Härdat glas 9H - Top kvalitet</v>
      </c>
      <c r="F10006" s="1" t="s">
        <v>140</v>
      </c>
      <c r="G10006" s="1" t="s">
        <v>141</v>
      </c>
      <c r="H10006" s="1" t="s">
        <v>142</v>
      </c>
      <c r="I10006" s="1" t="s">
        <v>16</v>
      </c>
      <c r="J10006" s="1" t="s">
        <v>23</v>
      </c>
      <c r="K10006" s="1" t="s">
        <v>16</v>
      </c>
      <c r="L10006" s="1" t="s">
        <v>16</v>
      </c>
      <c r="M10006" s="1" t="s">
        <v>16</v>
      </c>
      <c r="N10006" s="1" t="s">
        <v>16</v>
      </c>
      <c r="O10006" s="1">
        <v>63.2</v>
      </c>
      <c r="P10006" s="1">
        <v>1.0</v>
      </c>
    </row>
    <row r="10007">
      <c r="A10007" s="1" t="s">
        <v>29</v>
      </c>
      <c r="B10007" s="1" t="s">
        <v>12502</v>
      </c>
      <c r="C10007" s="2" t="s">
        <v>12496</v>
      </c>
      <c r="D10007" s="1" t="s">
        <v>19</v>
      </c>
      <c r="E1000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007" s="1" t="s">
        <v>2144</v>
      </c>
      <c r="G10007" s="1" t="s">
        <v>2145</v>
      </c>
      <c r="H10007" s="1" t="s">
        <v>2146</v>
      </c>
      <c r="I10007" s="1" t="s">
        <v>16</v>
      </c>
      <c r="J10007" s="1" t="s">
        <v>23</v>
      </c>
      <c r="K10007" s="1" t="s">
        <v>16</v>
      </c>
      <c r="L10007" s="1" t="s">
        <v>16</v>
      </c>
      <c r="M10007" s="1" t="s">
        <v>16</v>
      </c>
      <c r="N10007" s="1" t="s">
        <v>16</v>
      </c>
      <c r="O10007" s="1">
        <v>63.2</v>
      </c>
      <c r="P10007" s="1">
        <v>1.0</v>
      </c>
    </row>
    <row r="10008">
      <c r="A10008" s="1" t="s">
        <v>29</v>
      </c>
      <c r="B10008" s="1" t="s">
        <v>12503</v>
      </c>
      <c r="C10008" s="2" t="s">
        <v>12496</v>
      </c>
      <c r="D10008" s="1" t="s">
        <v>19</v>
      </c>
      <c r="E1000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008" s="1" t="s">
        <v>103</v>
      </c>
      <c r="G10008" s="1" t="s">
        <v>104</v>
      </c>
      <c r="H10008" s="1" t="s">
        <v>105</v>
      </c>
      <c r="I10008" s="1" t="s">
        <v>16</v>
      </c>
      <c r="J10008" s="1" t="s">
        <v>23</v>
      </c>
      <c r="K10008" s="1" t="s">
        <v>16</v>
      </c>
      <c r="L10008" s="1" t="s">
        <v>16</v>
      </c>
      <c r="M10008" s="1" t="s">
        <v>16</v>
      </c>
      <c r="N10008" s="1" t="s">
        <v>16</v>
      </c>
      <c r="O10008" s="1">
        <v>63.2</v>
      </c>
      <c r="P10008" s="1">
        <v>1.0</v>
      </c>
    </row>
    <row r="10009">
      <c r="A10009" s="1" t="s">
        <v>29</v>
      </c>
      <c r="B10009" s="1" t="s">
        <v>12504</v>
      </c>
      <c r="C10009" s="2" t="s">
        <v>12496</v>
      </c>
      <c r="D10009" s="1" t="s">
        <v>19</v>
      </c>
      <c r="E1000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009" s="1" t="s">
        <v>760</v>
      </c>
      <c r="G10009" s="1" t="s">
        <v>761</v>
      </c>
      <c r="H10009" s="1" t="s">
        <v>762</v>
      </c>
      <c r="I10009" s="1" t="s">
        <v>16</v>
      </c>
      <c r="J10009" s="1" t="s">
        <v>23</v>
      </c>
      <c r="K10009" s="1" t="s">
        <v>16</v>
      </c>
      <c r="L10009" s="1" t="s">
        <v>16</v>
      </c>
      <c r="M10009" s="1" t="s">
        <v>16</v>
      </c>
      <c r="N10009" s="1" t="s">
        <v>16</v>
      </c>
      <c r="O10009" s="1">
        <v>63.2</v>
      </c>
      <c r="P10009" s="1">
        <v>1.0</v>
      </c>
    </row>
    <row r="10010">
      <c r="A10010" s="1" t="s">
        <v>29</v>
      </c>
      <c r="B10010" s="1" t="s">
        <v>12505</v>
      </c>
      <c r="C10010" s="2" t="s">
        <v>12496</v>
      </c>
      <c r="D10010" s="1" t="s">
        <v>19</v>
      </c>
      <c r="E10010" s="3" t="str">
        <f>HYPERLINK("https://fyndiq.se/produkt/28799ed0373d40b4/", "2 Pack Galaxy S21 Ultra 5G- Härdat glas 9H - Super kvalitet 3D")</f>
        <v>2 Pack Galaxy S21 Ultra 5G- Härdat glas 9H - Super kvalitet 3D</v>
      </c>
      <c r="F10010" s="1" t="s">
        <v>272</v>
      </c>
      <c r="G10010" s="1" t="s">
        <v>273</v>
      </c>
      <c r="H10010" s="1" t="s">
        <v>274</v>
      </c>
      <c r="I10010" s="1" t="s">
        <v>16</v>
      </c>
      <c r="J10010" s="1" t="s">
        <v>23</v>
      </c>
      <c r="K10010" s="1" t="s">
        <v>16</v>
      </c>
      <c r="L10010" s="1" t="s">
        <v>16</v>
      </c>
      <c r="M10010" s="1" t="s">
        <v>16</v>
      </c>
      <c r="N10010" s="1" t="s">
        <v>16</v>
      </c>
      <c r="O10010" s="1">
        <v>63.2</v>
      </c>
      <c r="P10010" s="1">
        <v>1.0</v>
      </c>
    </row>
    <row r="10011">
      <c r="A10011" s="1" t="s">
        <v>29</v>
      </c>
      <c r="B10011" s="1" t="s">
        <v>12506</v>
      </c>
      <c r="C10011" s="2" t="s">
        <v>12496</v>
      </c>
      <c r="D10011" s="1" t="s">
        <v>19</v>
      </c>
      <c r="E1001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011" s="1" t="s">
        <v>977</v>
      </c>
      <c r="G10011" s="1" t="s">
        <v>978</v>
      </c>
      <c r="H10011" s="1" t="s">
        <v>979</v>
      </c>
      <c r="I10011" s="1" t="s">
        <v>16</v>
      </c>
      <c r="J10011" s="1" t="s">
        <v>23</v>
      </c>
      <c r="K10011" s="1" t="s">
        <v>16</v>
      </c>
      <c r="L10011" s="1" t="s">
        <v>16</v>
      </c>
      <c r="M10011" s="1" t="s">
        <v>16</v>
      </c>
      <c r="N10011" s="1" t="s">
        <v>16</v>
      </c>
      <c r="O10011" s="1">
        <v>63.2</v>
      </c>
      <c r="P10011" s="1">
        <v>2.0</v>
      </c>
    </row>
    <row r="10012">
      <c r="A10012" s="1" t="s">
        <v>29</v>
      </c>
      <c r="B10012" s="1" t="s">
        <v>12507</v>
      </c>
      <c r="C10012" s="2" t="s">
        <v>12496</v>
      </c>
      <c r="D10012" s="1" t="s">
        <v>19</v>
      </c>
      <c r="E10012" s="3" t="str">
        <f>HYPERLINK("https://fyndiq.se/produkt/28799ed0373d40b4/", "2 Pack Galaxy S21 Ultra 5G- Härdat glas 9H - Super kvalitet 3D")</f>
        <v>2 Pack Galaxy S21 Ultra 5G- Härdat glas 9H - Super kvalitet 3D</v>
      </c>
      <c r="F10012" s="1" t="s">
        <v>272</v>
      </c>
      <c r="G10012" s="1" t="s">
        <v>273</v>
      </c>
      <c r="H10012" s="1" t="s">
        <v>274</v>
      </c>
      <c r="I10012" s="1" t="s">
        <v>16</v>
      </c>
      <c r="J10012" s="1" t="s">
        <v>23</v>
      </c>
      <c r="K10012" s="1" t="s">
        <v>16</v>
      </c>
      <c r="L10012" s="1" t="s">
        <v>16</v>
      </c>
      <c r="M10012" s="1" t="s">
        <v>16</v>
      </c>
      <c r="N10012" s="1" t="s">
        <v>16</v>
      </c>
      <c r="O10012" s="1">
        <v>63.2</v>
      </c>
      <c r="P10012" s="1">
        <v>1.0</v>
      </c>
    </row>
    <row r="10013">
      <c r="A10013" s="1" t="s">
        <v>29</v>
      </c>
      <c r="B10013" s="1" t="s">
        <v>12508</v>
      </c>
      <c r="C10013" s="2" t="s">
        <v>12496</v>
      </c>
      <c r="D10013" s="1" t="s">
        <v>19</v>
      </c>
      <c r="E10013" s="3" t="str">
        <f>HYPERLINK("https://fyndiq.se/produkt/1680a3aea19a4558/", "2-Pack Samsung S20 Skärmskydd - Härdat Glas 9H - Super kvalitet 3D")</f>
        <v>2-Pack Samsung S20 Skärmskydd - Härdat Glas 9H - Super kvalitet 3D</v>
      </c>
      <c r="F10013" s="1" t="s">
        <v>755</v>
      </c>
      <c r="G10013" s="1" t="s">
        <v>756</v>
      </c>
      <c r="H10013" s="1" t="s">
        <v>757</v>
      </c>
      <c r="I10013" s="1" t="s">
        <v>16</v>
      </c>
      <c r="J10013" s="1" t="s">
        <v>23</v>
      </c>
      <c r="K10013" s="1" t="s">
        <v>16</v>
      </c>
      <c r="L10013" s="1" t="s">
        <v>16</v>
      </c>
      <c r="M10013" s="1" t="s">
        <v>16</v>
      </c>
      <c r="N10013" s="1" t="s">
        <v>16</v>
      </c>
      <c r="O10013" s="1">
        <v>63.2</v>
      </c>
      <c r="P10013" s="1">
        <v>1.0</v>
      </c>
    </row>
    <row r="10014">
      <c r="A10014" s="1" t="s">
        <v>29</v>
      </c>
      <c r="B10014" s="1" t="s">
        <v>12509</v>
      </c>
      <c r="C10014" s="2" t="s">
        <v>12496</v>
      </c>
      <c r="D10014" s="1" t="s">
        <v>19</v>
      </c>
      <c r="E10014" s="3" t="str">
        <f>HYPERLINK("https://fyndiq.se/produkt/56c72c0ba5f749b5/", "2-Pack SAMSUNG S24 Skärmskydd - Härdat Glas 9H - Super kvalitet 3D")</f>
        <v>2-Pack SAMSUNG S24 Skärmskydd - Härdat Glas 9H - Super kvalitet 3D</v>
      </c>
      <c r="F10014" s="1" t="s">
        <v>263</v>
      </c>
      <c r="G10014" s="1" t="s">
        <v>264</v>
      </c>
      <c r="H10014" s="1" t="s">
        <v>265</v>
      </c>
      <c r="I10014" s="1" t="s">
        <v>16</v>
      </c>
      <c r="J10014" s="1" t="s">
        <v>23</v>
      </c>
      <c r="K10014" s="1" t="s">
        <v>16</v>
      </c>
      <c r="L10014" s="1" t="s">
        <v>16</v>
      </c>
      <c r="M10014" s="1" t="s">
        <v>16</v>
      </c>
      <c r="N10014" s="1" t="s">
        <v>16</v>
      </c>
      <c r="O10014" s="1">
        <v>63.2</v>
      </c>
      <c r="P10014" s="1">
        <v>1.0</v>
      </c>
    </row>
    <row r="10015">
      <c r="A10015" s="1" t="s">
        <v>29</v>
      </c>
      <c r="B10015" s="1" t="s">
        <v>12510</v>
      </c>
      <c r="C10015" s="2" t="s">
        <v>12496</v>
      </c>
      <c r="D10015" s="1" t="s">
        <v>19</v>
      </c>
      <c r="E10015" s="3" t="str">
        <f t="shared" ref="E10015:E10016" si="258">HYPERLINK("https://fyndiq.se/produkt/2477583187264ece/", "2-Pack Samsung S20 - 9H Härdat Glass - Top Kvalitet")</f>
        <v>2-Pack Samsung S20 - 9H Härdat Glass - Top Kvalitet</v>
      </c>
      <c r="F10015" s="1" t="s">
        <v>124</v>
      </c>
      <c r="G10015" s="1" t="s">
        <v>125</v>
      </c>
      <c r="H10015" s="1" t="s">
        <v>126</v>
      </c>
      <c r="I10015" s="1" t="s">
        <v>16</v>
      </c>
      <c r="J10015" s="1" t="s">
        <v>23</v>
      </c>
      <c r="K10015" s="1" t="s">
        <v>16</v>
      </c>
      <c r="L10015" s="1" t="s">
        <v>16</v>
      </c>
      <c r="M10015" s="1" t="s">
        <v>16</v>
      </c>
      <c r="N10015" s="1" t="s">
        <v>16</v>
      </c>
      <c r="O10015" s="1">
        <v>71.2</v>
      </c>
      <c r="P10015" s="1">
        <v>1.0</v>
      </c>
    </row>
    <row r="10016">
      <c r="A10016" s="1" t="s">
        <v>29</v>
      </c>
      <c r="B10016" s="1" t="s">
        <v>12511</v>
      </c>
      <c r="C10016" s="2" t="s">
        <v>12496</v>
      </c>
      <c r="D10016" s="1" t="s">
        <v>19</v>
      </c>
      <c r="E10016" s="3" t="str">
        <f t="shared" si="258"/>
        <v>2-Pack Samsung S20 - 9H Härdat Glass - Top Kvalitet</v>
      </c>
      <c r="F10016" s="1" t="s">
        <v>124</v>
      </c>
      <c r="G10016" s="1" t="s">
        <v>125</v>
      </c>
      <c r="H10016" s="1" t="s">
        <v>126</v>
      </c>
      <c r="I10016" s="1" t="s">
        <v>16</v>
      </c>
      <c r="J10016" s="1" t="s">
        <v>23</v>
      </c>
      <c r="K10016" s="1" t="s">
        <v>16</v>
      </c>
      <c r="L10016" s="1" t="s">
        <v>16</v>
      </c>
      <c r="M10016" s="1" t="s">
        <v>16</v>
      </c>
      <c r="N10016" s="1" t="s">
        <v>16</v>
      </c>
      <c r="O10016" s="1">
        <v>71.2</v>
      </c>
      <c r="P10016" s="1">
        <v>1.0</v>
      </c>
    </row>
    <row r="10017">
      <c r="A10017" s="1" t="s">
        <v>29</v>
      </c>
      <c r="B10017" s="1" t="s">
        <v>12512</v>
      </c>
      <c r="C10017" s="2" t="s">
        <v>12496</v>
      </c>
      <c r="D10017" s="1" t="s">
        <v>19</v>
      </c>
      <c r="E10017" s="3" t="str">
        <f>HYPERLINK("https://fyndiq.se/produkt/568e11c65a164b3c/", "2 Pack Samsung Galaxy A33 - 9H Härdat Glass - 3D Super Kvalitet")</f>
        <v>2 Pack Samsung Galaxy A33 - 9H Härdat Glass - 3D Super Kvalitet</v>
      </c>
      <c r="F10017" s="1" t="s">
        <v>736</v>
      </c>
      <c r="G10017" s="1" t="s">
        <v>737</v>
      </c>
      <c r="H10017" s="1" t="s">
        <v>738</v>
      </c>
      <c r="I10017" s="1" t="s">
        <v>16</v>
      </c>
      <c r="J10017" s="1" t="s">
        <v>23</v>
      </c>
      <c r="K10017" s="1" t="s">
        <v>16</v>
      </c>
      <c r="L10017" s="1" t="s">
        <v>16</v>
      </c>
      <c r="M10017" s="1" t="s">
        <v>16</v>
      </c>
      <c r="N10017" s="1" t="s">
        <v>16</v>
      </c>
      <c r="O10017" s="1">
        <v>63.2</v>
      </c>
      <c r="P10017" s="1">
        <v>1.0</v>
      </c>
    </row>
    <row r="10018">
      <c r="A10018" s="1" t="s">
        <v>29</v>
      </c>
      <c r="B10018" s="1" t="s">
        <v>12513</v>
      </c>
      <c r="C10018" s="2" t="s">
        <v>12496</v>
      </c>
      <c r="D10018" s="1" t="s">
        <v>19</v>
      </c>
      <c r="E10018" s="3" t="str">
        <f>HYPERLINK("https://fyndiq.se/produkt/925ae49423884615/", "2-Pack Samsung S22 Ultra Skärmskydd &amp; 1-Pack linsskydd -9H GLAS")</f>
        <v>2-Pack Samsung S22 Ultra Skärmskydd &amp; 1-Pack linsskydd -9H GLAS</v>
      </c>
      <c r="F10018" s="1" t="s">
        <v>335</v>
      </c>
      <c r="G10018" s="1" t="s">
        <v>336</v>
      </c>
      <c r="H10018" s="1" t="s">
        <v>337</v>
      </c>
      <c r="I10018" s="1" t="s">
        <v>16</v>
      </c>
      <c r="J10018" s="1" t="s">
        <v>23</v>
      </c>
      <c r="K10018" s="1" t="s">
        <v>16</v>
      </c>
      <c r="L10018" s="1" t="s">
        <v>16</v>
      </c>
      <c r="M10018" s="1" t="s">
        <v>16</v>
      </c>
      <c r="N10018" s="1" t="s">
        <v>16</v>
      </c>
      <c r="O10018" s="1">
        <v>71.2</v>
      </c>
      <c r="P10018" s="1">
        <v>1.0</v>
      </c>
    </row>
    <row r="10019">
      <c r="A10019" s="1" t="s">
        <v>29</v>
      </c>
      <c r="B10019" s="1" t="s">
        <v>12514</v>
      </c>
      <c r="C10019" s="2" t="s">
        <v>12496</v>
      </c>
      <c r="D10019" s="1" t="s">
        <v>19</v>
      </c>
      <c r="E10019" s="3" t="str">
        <f t="shared" ref="E10019:E10022" si="259">HYPERLINK("https://fyndiq.se/produkt/2030c5450cfb4338/", "2 Pack Huawei P30 Pro - Härdat glas 9H – 3D Super kvalitet")</f>
        <v>2 Pack Huawei P30 Pro - Härdat glas 9H – 3D Super kvalitet</v>
      </c>
      <c r="F10019" s="1" t="s">
        <v>1091</v>
      </c>
      <c r="G10019" s="1" t="s">
        <v>1092</v>
      </c>
      <c r="H10019" s="1" t="s">
        <v>1093</v>
      </c>
      <c r="I10019" s="1" t="s">
        <v>16</v>
      </c>
      <c r="J10019" s="1" t="s">
        <v>23</v>
      </c>
      <c r="K10019" s="1" t="s">
        <v>16</v>
      </c>
      <c r="L10019" s="1" t="s">
        <v>16</v>
      </c>
      <c r="M10019" s="1" t="s">
        <v>16</v>
      </c>
      <c r="N10019" s="1" t="s">
        <v>16</v>
      </c>
      <c r="O10019" s="1">
        <v>71.2</v>
      </c>
      <c r="P10019" s="1">
        <v>1.0</v>
      </c>
    </row>
    <row r="10020">
      <c r="A10020" s="1" t="s">
        <v>29</v>
      </c>
      <c r="B10020" s="1" t="s">
        <v>12515</v>
      </c>
      <c r="C10020" s="2" t="s">
        <v>12496</v>
      </c>
      <c r="D10020" s="1" t="s">
        <v>19</v>
      </c>
      <c r="E10020" s="3" t="str">
        <f t="shared" si="259"/>
        <v>2 Pack Huawei P30 Pro - Härdat glas 9H – 3D Super kvalitet</v>
      </c>
      <c r="F10020" s="1" t="s">
        <v>1091</v>
      </c>
      <c r="G10020" s="1" t="s">
        <v>1092</v>
      </c>
      <c r="H10020" s="1" t="s">
        <v>1093</v>
      </c>
      <c r="I10020" s="1" t="s">
        <v>16</v>
      </c>
      <c r="J10020" s="1" t="s">
        <v>23</v>
      </c>
      <c r="K10020" s="1" t="s">
        <v>16</v>
      </c>
      <c r="L10020" s="1" t="s">
        <v>16</v>
      </c>
      <c r="M10020" s="1" t="s">
        <v>16</v>
      </c>
      <c r="N10020" s="1" t="s">
        <v>16</v>
      </c>
      <c r="O10020" s="1">
        <v>71.2</v>
      </c>
      <c r="P10020" s="1">
        <v>1.0</v>
      </c>
    </row>
    <row r="10021">
      <c r="A10021" s="1" t="s">
        <v>29</v>
      </c>
      <c r="B10021" s="1" t="s">
        <v>12516</v>
      </c>
      <c r="C10021" s="2" t="s">
        <v>12496</v>
      </c>
      <c r="D10021" s="1" t="s">
        <v>19</v>
      </c>
      <c r="E10021" s="3" t="str">
        <f t="shared" si="259"/>
        <v>2 Pack Huawei P30 Pro - Härdat glas 9H – 3D Super kvalitet</v>
      </c>
      <c r="F10021" s="1" t="s">
        <v>1091</v>
      </c>
      <c r="G10021" s="1" t="s">
        <v>1092</v>
      </c>
      <c r="H10021" s="1" t="s">
        <v>1093</v>
      </c>
      <c r="I10021" s="1" t="s">
        <v>16</v>
      </c>
      <c r="J10021" s="1" t="s">
        <v>23</v>
      </c>
      <c r="K10021" s="1" t="s">
        <v>16</v>
      </c>
      <c r="L10021" s="1" t="s">
        <v>16</v>
      </c>
      <c r="M10021" s="1" t="s">
        <v>16</v>
      </c>
      <c r="N10021" s="1" t="s">
        <v>16</v>
      </c>
      <c r="O10021" s="1">
        <v>71.2</v>
      </c>
      <c r="P10021" s="1">
        <v>1.0</v>
      </c>
    </row>
    <row r="10022">
      <c r="A10022" s="1" t="s">
        <v>29</v>
      </c>
      <c r="B10022" s="1" t="s">
        <v>12517</v>
      </c>
      <c r="C10022" s="2" t="s">
        <v>12496</v>
      </c>
      <c r="D10022" s="1" t="s">
        <v>19</v>
      </c>
      <c r="E10022" s="3" t="str">
        <f t="shared" si="259"/>
        <v>2 Pack Huawei P30 Pro - Härdat glas 9H – 3D Super kvalitet</v>
      </c>
      <c r="F10022" s="1" t="s">
        <v>1091</v>
      </c>
      <c r="G10022" s="1" t="s">
        <v>1092</v>
      </c>
      <c r="H10022" s="1" t="s">
        <v>1093</v>
      </c>
      <c r="I10022" s="1" t="s">
        <v>16</v>
      </c>
      <c r="J10022" s="1" t="s">
        <v>23</v>
      </c>
      <c r="K10022" s="1" t="s">
        <v>16</v>
      </c>
      <c r="L10022" s="1" t="s">
        <v>16</v>
      </c>
      <c r="M10022" s="1" t="s">
        <v>16</v>
      </c>
      <c r="N10022" s="1" t="s">
        <v>16</v>
      </c>
      <c r="O10022" s="1">
        <v>71.2</v>
      </c>
      <c r="P10022" s="1">
        <v>1.0</v>
      </c>
    </row>
    <row r="10023">
      <c r="A10023" s="1" t="s">
        <v>29</v>
      </c>
      <c r="B10023" s="1" t="s">
        <v>12518</v>
      </c>
      <c r="C10023" s="2" t="s">
        <v>12496</v>
      </c>
      <c r="D10023" s="1" t="s">
        <v>19</v>
      </c>
      <c r="E10023" s="3" t="str">
        <f>HYPERLINK("https://fyndiq.se/produkt/4cb72a2806444556/", "2 PACK Motorola Moto G51 - Härdat Glas 9H -Super kvalitet 3D")</f>
        <v>2 PACK Motorola Moto G51 - Härdat Glas 9H -Super kvalitet 3D</v>
      </c>
      <c r="F10023" s="1" t="s">
        <v>1187</v>
      </c>
      <c r="G10023" s="1" t="s">
        <v>1188</v>
      </c>
      <c r="H10023" s="1" t="s">
        <v>1189</v>
      </c>
      <c r="I10023" s="1" t="s">
        <v>16</v>
      </c>
      <c r="J10023" s="1" t="s">
        <v>23</v>
      </c>
      <c r="K10023" s="1" t="s">
        <v>16</v>
      </c>
      <c r="L10023" s="1" t="s">
        <v>16</v>
      </c>
      <c r="M10023" s="1" t="s">
        <v>16</v>
      </c>
      <c r="N10023" s="1" t="s">
        <v>16</v>
      </c>
      <c r="O10023" s="1">
        <v>63.2</v>
      </c>
      <c r="P10023" s="1">
        <v>1.0</v>
      </c>
    </row>
    <row r="10024">
      <c r="A10024" s="1" t="s">
        <v>29</v>
      </c>
      <c r="B10024" s="1" t="s">
        <v>12519</v>
      </c>
      <c r="C10024" s="2" t="s">
        <v>12496</v>
      </c>
      <c r="D10024" s="1" t="s">
        <v>19</v>
      </c>
      <c r="E1002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024" s="1" t="s">
        <v>729</v>
      </c>
      <c r="G10024" s="1" t="s">
        <v>730</v>
      </c>
      <c r="H10024" s="1" t="s">
        <v>731</v>
      </c>
      <c r="I10024" s="1" t="s">
        <v>16</v>
      </c>
      <c r="J10024" s="1" t="s">
        <v>23</v>
      </c>
      <c r="K10024" s="1" t="s">
        <v>16</v>
      </c>
      <c r="L10024" s="1" t="s">
        <v>16</v>
      </c>
      <c r="M10024" s="1" t="s">
        <v>16</v>
      </c>
      <c r="N10024" s="1" t="s">
        <v>16</v>
      </c>
      <c r="O10024" s="1">
        <v>63.2</v>
      </c>
      <c r="P10024" s="1">
        <v>1.0</v>
      </c>
    </row>
    <row r="10025">
      <c r="A10025" s="1" t="s">
        <v>29</v>
      </c>
      <c r="B10025" s="1" t="s">
        <v>12520</v>
      </c>
      <c r="C10025" s="2" t="s">
        <v>12496</v>
      </c>
      <c r="D10025" s="1" t="s">
        <v>19</v>
      </c>
      <c r="E1002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025" s="1" t="s">
        <v>977</v>
      </c>
      <c r="G10025" s="1" t="s">
        <v>978</v>
      </c>
      <c r="H10025" s="1" t="s">
        <v>979</v>
      </c>
      <c r="I10025" s="1" t="s">
        <v>16</v>
      </c>
      <c r="J10025" s="1" t="s">
        <v>23</v>
      </c>
      <c r="K10025" s="1" t="s">
        <v>16</v>
      </c>
      <c r="L10025" s="1" t="s">
        <v>16</v>
      </c>
      <c r="M10025" s="1" t="s">
        <v>16</v>
      </c>
      <c r="N10025" s="1" t="s">
        <v>16</v>
      </c>
      <c r="O10025" s="1">
        <v>63.2</v>
      </c>
      <c r="P10025" s="1">
        <v>2.0</v>
      </c>
    </row>
    <row r="10026">
      <c r="A10026" s="1" t="s">
        <v>29</v>
      </c>
      <c r="B10026" s="1" t="s">
        <v>12521</v>
      </c>
      <c r="C10026" s="2" t="s">
        <v>12496</v>
      </c>
      <c r="D10026" s="1" t="s">
        <v>19</v>
      </c>
      <c r="E10026" s="3" t="str">
        <f>HYPERLINK("https://fyndiq.se/produkt/f15b82570d4144d0/", "2-Pack Apple Watch 41mm – Härdat glas 9H – Super kvalitet 3D")</f>
        <v>2-Pack Apple Watch 41mm – Härdat glas 9H – Super kvalitet 3D</v>
      </c>
      <c r="F10026" s="1" t="s">
        <v>144</v>
      </c>
      <c r="G10026" s="1" t="s">
        <v>145</v>
      </c>
      <c r="H10026" s="1" t="s">
        <v>146</v>
      </c>
      <c r="I10026" s="1" t="s">
        <v>16</v>
      </c>
      <c r="J10026" s="1" t="s">
        <v>23</v>
      </c>
      <c r="K10026" s="1" t="s">
        <v>16</v>
      </c>
      <c r="L10026" s="1" t="s">
        <v>16</v>
      </c>
      <c r="M10026" s="1" t="s">
        <v>16</v>
      </c>
      <c r="N10026" s="1" t="s">
        <v>16</v>
      </c>
      <c r="O10026" s="1">
        <v>55.2</v>
      </c>
      <c r="P10026" s="1">
        <v>1.0</v>
      </c>
    </row>
    <row r="10027">
      <c r="A10027" s="1" t="s">
        <v>29</v>
      </c>
      <c r="B10027" s="1" t="s">
        <v>12522</v>
      </c>
      <c r="C10027" s="2" t="s">
        <v>12496</v>
      </c>
      <c r="D10027" s="1" t="s">
        <v>19</v>
      </c>
      <c r="E10027" s="3" t="str">
        <f t="shared" ref="E10027:E10030" si="260">HYPERLINK("https://fyndiq.se/produkt/66924f1ff238487e/", "2-Pack GOOGLE PIXEL 7A Skärmskydd - Härdat Glas 9H - Super kvalitet 3D")</f>
        <v>2-Pack GOOGLE PIXEL 7A Skärmskydd - Härdat Glas 9H - Super kvalitet 3D</v>
      </c>
      <c r="F10027" s="1" t="s">
        <v>315</v>
      </c>
      <c r="G10027" s="1" t="s">
        <v>316</v>
      </c>
      <c r="H10027" s="1" t="s">
        <v>317</v>
      </c>
      <c r="I10027" s="1" t="s">
        <v>16</v>
      </c>
      <c r="J10027" s="1" t="s">
        <v>23</v>
      </c>
      <c r="K10027" s="1" t="s">
        <v>16</v>
      </c>
      <c r="L10027" s="1" t="s">
        <v>16</v>
      </c>
      <c r="M10027" s="1" t="s">
        <v>16</v>
      </c>
      <c r="N10027" s="1" t="s">
        <v>16</v>
      </c>
      <c r="O10027" s="1">
        <v>63.2</v>
      </c>
      <c r="P10027" s="1">
        <v>1.0</v>
      </c>
    </row>
    <row r="10028">
      <c r="A10028" s="1" t="s">
        <v>29</v>
      </c>
      <c r="B10028" s="1" t="s">
        <v>12523</v>
      </c>
      <c r="C10028" s="2" t="s">
        <v>12496</v>
      </c>
      <c r="D10028" s="1" t="s">
        <v>19</v>
      </c>
      <c r="E10028" s="3" t="str">
        <f t="shared" si="260"/>
        <v>2-Pack GOOGLE PIXEL 7A Skärmskydd - Härdat Glas 9H - Super kvalitet 3D</v>
      </c>
      <c r="F10028" s="1" t="s">
        <v>315</v>
      </c>
      <c r="G10028" s="1" t="s">
        <v>316</v>
      </c>
      <c r="H10028" s="1" t="s">
        <v>317</v>
      </c>
      <c r="I10028" s="1" t="s">
        <v>16</v>
      </c>
      <c r="J10028" s="1" t="s">
        <v>23</v>
      </c>
      <c r="K10028" s="1" t="s">
        <v>16</v>
      </c>
      <c r="L10028" s="1" t="s">
        <v>16</v>
      </c>
      <c r="M10028" s="1" t="s">
        <v>16</v>
      </c>
      <c r="N10028" s="1" t="s">
        <v>16</v>
      </c>
      <c r="O10028" s="1">
        <v>63.2</v>
      </c>
      <c r="P10028" s="1">
        <v>1.0</v>
      </c>
    </row>
    <row r="10029">
      <c r="A10029" s="1" t="s">
        <v>29</v>
      </c>
      <c r="B10029" s="1" t="s">
        <v>12524</v>
      </c>
      <c r="C10029" s="2" t="s">
        <v>12496</v>
      </c>
      <c r="D10029" s="1" t="s">
        <v>19</v>
      </c>
      <c r="E10029" s="3" t="str">
        <f t="shared" si="260"/>
        <v>2-Pack GOOGLE PIXEL 7A Skärmskydd - Härdat Glas 9H - Super kvalitet 3D</v>
      </c>
      <c r="F10029" s="1" t="s">
        <v>315</v>
      </c>
      <c r="G10029" s="1" t="s">
        <v>316</v>
      </c>
      <c r="H10029" s="1" t="s">
        <v>317</v>
      </c>
      <c r="I10029" s="1" t="s">
        <v>16</v>
      </c>
      <c r="J10029" s="1" t="s">
        <v>23</v>
      </c>
      <c r="K10029" s="1" t="s">
        <v>16</v>
      </c>
      <c r="L10029" s="1" t="s">
        <v>16</v>
      </c>
      <c r="M10029" s="1" t="s">
        <v>16</v>
      </c>
      <c r="N10029" s="1" t="s">
        <v>16</v>
      </c>
      <c r="O10029" s="1">
        <v>63.2</v>
      </c>
      <c r="P10029" s="1">
        <v>1.0</v>
      </c>
    </row>
    <row r="10030">
      <c r="A10030" s="1" t="s">
        <v>29</v>
      </c>
      <c r="B10030" s="1" t="s">
        <v>12525</v>
      </c>
      <c r="C10030" s="2" t="s">
        <v>12496</v>
      </c>
      <c r="D10030" s="1" t="s">
        <v>19</v>
      </c>
      <c r="E10030" s="3" t="str">
        <f t="shared" si="260"/>
        <v>2-Pack GOOGLE PIXEL 7A Skärmskydd - Härdat Glas 9H - Super kvalitet 3D</v>
      </c>
      <c r="F10030" s="1" t="s">
        <v>315</v>
      </c>
      <c r="G10030" s="1" t="s">
        <v>316</v>
      </c>
      <c r="H10030" s="1" t="s">
        <v>317</v>
      </c>
      <c r="I10030" s="1" t="s">
        <v>16</v>
      </c>
      <c r="J10030" s="1" t="s">
        <v>23</v>
      </c>
      <c r="K10030" s="1" t="s">
        <v>16</v>
      </c>
      <c r="L10030" s="1" t="s">
        <v>16</v>
      </c>
      <c r="M10030" s="1" t="s">
        <v>16</v>
      </c>
      <c r="N10030" s="1" t="s">
        <v>16</v>
      </c>
      <c r="O10030" s="1">
        <v>63.2</v>
      </c>
      <c r="P10030" s="1">
        <v>1.0</v>
      </c>
    </row>
    <row r="10031">
      <c r="A10031" s="1" t="s">
        <v>29</v>
      </c>
      <c r="B10031" s="1" t="s">
        <v>12526</v>
      </c>
      <c r="C10031" s="2" t="s">
        <v>12496</v>
      </c>
      <c r="D10031" s="1" t="s">
        <v>19</v>
      </c>
      <c r="E10031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10031" s="1" t="s">
        <v>1357</v>
      </c>
      <c r="G10031" s="1" t="s">
        <v>1358</v>
      </c>
      <c r="H10031" s="1" t="s">
        <v>1359</v>
      </c>
      <c r="I10031" s="1" t="s">
        <v>16</v>
      </c>
      <c r="J10031" s="1" t="s">
        <v>23</v>
      </c>
      <c r="K10031" s="1" t="s">
        <v>16</v>
      </c>
      <c r="L10031" s="1" t="s">
        <v>16</v>
      </c>
      <c r="M10031" s="1" t="s">
        <v>16</v>
      </c>
      <c r="N10031" s="1" t="s">
        <v>16</v>
      </c>
      <c r="O10031" s="1">
        <v>63.2</v>
      </c>
      <c r="P10031" s="1">
        <v>1.0</v>
      </c>
    </row>
    <row r="10032">
      <c r="A10032" s="1" t="s">
        <v>29</v>
      </c>
      <c r="B10032" s="1" t="s">
        <v>12527</v>
      </c>
      <c r="C10032" s="2" t="s">
        <v>12496</v>
      </c>
      <c r="D10032" s="1" t="s">
        <v>19</v>
      </c>
      <c r="E10032" s="3" t="str">
        <f t="shared" ref="E10032:E10034" si="261">HYPERLINK("https://fyndiq.se/produkt/99cec80dc8b84db1/", "2-Pack Xiaomi Redmi Note 13 Pro 5G- Härdat glas 9H - Super kvalitet 3D Skärmskydd")</f>
        <v>2-Pack Xiaomi Redmi Note 13 Pro 5G- Härdat glas 9H - Super kvalitet 3D Skärmskydd</v>
      </c>
      <c r="F10032" s="1" t="s">
        <v>4617</v>
      </c>
      <c r="G10032" s="1" t="s">
        <v>4618</v>
      </c>
      <c r="H10032" s="1" t="s">
        <v>4619</v>
      </c>
      <c r="I10032" s="1" t="s">
        <v>16</v>
      </c>
      <c r="J10032" s="1" t="s">
        <v>23</v>
      </c>
      <c r="K10032" s="1" t="s">
        <v>16</v>
      </c>
      <c r="L10032" s="1" t="s">
        <v>16</v>
      </c>
      <c r="M10032" s="1" t="s">
        <v>16</v>
      </c>
      <c r="N10032" s="1" t="s">
        <v>16</v>
      </c>
      <c r="O10032" s="1">
        <v>63.2</v>
      </c>
      <c r="P10032" s="1">
        <v>1.0</v>
      </c>
    </row>
    <row r="10033">
      <c r="A10033" s="1" t="s">
        <v>29</v>
      </c>
      <c r="B10033" s="1" t="s">
        <v>12528</v>
      </c>
      <c r="C10033" s="2" t="s">
        <v>12496</v>
      </c>
      <c r="D10033" s="1" t="s">
        <v>19</v>
      </c>
      <c r="E10033" s="3" t="str">
        <f t="shared" si="261"/>
        <v>2-Pack Xiaomi Redmi Note 13 Pro 5G- Härdat glas 9H - Super kvalitet 3D Skärmskydd</v>
      </c>
      <c r="F10033" s="1" t="s">
        <v>4617</v>
      </c>
      <c r="G10033" s="1" t="s">
        <v>4618</v>
      </c>
      <c r="H10033" s="1" t="s">
        <v>4619</v>
      </c>
      <c r="I10033" s="1" t="s">
        <v>16</v>
      </c>
      <c r="J10033" s="1" t="s">
        <v>23</v>
      </c>
      <c r="K10033" s="1" t="s">
        <v>16</v>
      </c>
      <c r="L10033" s="1" t="s">
        <v>16</v>
      </c>
      <c r="M10033" s="1" t="s">
        <v>16</v>
      </c>
      <c r="N10033" s="1" t="s">
        <v>16</v>
      </c>
      <c r="O10033" s="1">
        <v>63.2</v>
      </c>
      <c r="P10033" s="1">
        <v>1.0</v>
      </c>
    </row>
    <row r="10034">
      <c r="A10034" s="1" t="s">
        <v>29</v>
      </c>
      <c r="B10034" s="1" t="s">
        <v>12529</v>
      </c>
      <c r="C10034" s="2" t="s">
        <v>12496</v>
      </c>
      <c r="D10034" s="1" t="s">
        <v>19</v>
      </c>
      <c r="E10034" s="3" t="str">
        <f t="shared" si="261"/>
        <v>2-Pack Xiaomi Redmi Note 13 Pro 5G- Härdat glas 9H - Super kvalitet 3D Skärmskydd</v>
      </c>
      <c r="F10034" s="1" t="s">
        <v>4617</v>
      </c>
      <c r="G10034" s="1" t="s">
        <v>4618</v>
      </c>
      <c r="H10034" s="1" t="s">
        <v>4619</v>
      </c>
      <c r="I10034" s="1" t="s">
        <v>16</v>
      </c>
      <c r="J10034" s="1" t="s">
        <v>23</v>
      </c>
      <c r="K10034" s="1" t="s">
        <v>16</v>
      </c>
      <c r="L10034" s="1" t="s">
        <v>16</v>
      </c>
      <c r="M10034" s="1" t="s">
        <v>16</v>
      </c>
      <c r="N10034" s="1" t="s">
        <v>16</v>
      </c>
      <c r="O10034" s="1">
        <v>63.2</v>
      </c>
      <c r="P10034" s="1">
        <v>1.0</v>
      </c>
    </row>
    <row r="10035">
      <c r="A10035" s="1" t="s">
        <v>29</v>
      </c>
      <c r="B10035" s="1" t="s">
        <v>12530</v>
      </c>
      <c r="C10035" s="2" t="s">
        <v>12496</v>
      </c>
      <c r="D10035" s="1" t="s">
        <v>19</v>
      </c>
      <c r="E10035" s="3" t="str">
        <f>HYPERLINK("https://fyndiq.se/produkt/9adf3a37026e4816/", "2 Pack Samsung Galaxy Note 20 Ultra -Härdat glas–Super kvalitet")</f>
        <v>2 Pack Samsung Galaxy Note 20 Ultra -Härdat glas–Super kvalitet</v>
      </c>
      <c r="F10035" s="1" t="s">
        <v>1043</v>
      </c>
      <c r="G10035" s="1" t="s">
        <v>1044</v>
      </c>
      <c r="H10035" s="1" t="s">
        <v>1045</v>
      </c>
      <c r="I10035" s="1" t="s">
        <v>16</v>
      </c>
      <c r="J10035" s="1" t="s">
        <v>23</v>
      </c>
      <c r="K10035" s="1" t="s">
        <v>16</v>
      </c>
      <c r="L10035" s="1" t="s">
        <v>16</v>
      </c>
      <c r="M10035" s="1" t="s">
        <v>16</v>
      </c>
      <c r="N10035" s="1" t="s">
        <v>16</v>
      </c>
      <c r="O10035" s="1">
        <v>63.2</v>
      </c>
      <c r="P10035" s="1">
        <v>1.0</v>
      </c>
    </row>
    <row r="10036">
      <c r="A10036" s="1" t="s">
        <v>29</v>
      </c>
      <c r="B10036" s="1" t="s">
        <v>12531</v>
      </c>
      <c r="C10036" s="2" t="s">
        <v>12496</v>
      </c>
      <c r="D10036" s="1" t="s">
        <v>19</v>
      </c>
      <c r="E10036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0036" s="1" t="s">
        <v>795</v>
      </c>
      <c r="G10036" s="1" t="s">
        <v>796</v>
      </c>
      <c r="H10036" s="1" t="s">
        <v>797</v>
      </c>
      <c r="I10036" s="1" t="s">
        <v>16</v>
      </c>
      <c r="J10036" s="1" t="s">
        <v>23</v>
      </c>
      <c r="K10036" s="1" t="s">
        <v>16</v>
      </c>
      <c r="L10036" s="1" t="s">
        <v>16</v>
      </c>
      <c r="M10036" s="1" t="s">
        <v>16</v>
      </c>
      <c r="N10036" s="1" t="s">
        <v>16</v>
      </c>
      <c r="O10036" s="1">
        <v>63.2</v>
      </c>
      <c r="P10036" s="1">
        <v>1.0</v>
      </c>
    </row>
    <row r="10037">
      <c r="A10037" s="1" t="s">
        <v>29</v>
      </c>
      <c r="B10037" s="1" t="s">
        <v>12532</v>
      </c>
      <c r="C10037" s="2" t="s">
        <v>12496</v>
      </c>
      <c r="D10037" s="1" t="s">
        <v>19</v>
      </c>
      <c r="E10037" s="3" t="str">
        <f t="shared" ref="E10037:E10038" si="262"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0037" s="1" t="s">
        <v>5040</v>
      </c>
      <c r="G10037" s="1" t="s">
        <v>5041</v>
      </c>
      <c r="H10037" s="1" t="s">
        <v>5042</v>
      </c>
      <c r="I10037" s="1" t="s">
        <v>16</v>
      </c>
      <c r="J10037" s="1" t="s">
        <v>23</v>
      </c>
      <c r="K10037" s="1" t="s">
        <v>16</v>
      </c>
      <c r="L10037" s="1" t="s">
        <v>16</v>
      </c>
      <c r="M10037" s="1" t="s">
        <v>16</v>
      </c>
      <c r="N10037" s="1" t="s">
        <v>16</v>
      </c>
      <c r="O10037" s="1">
        <v>79.2</v>
      </c>
      <c r="P10037" s="1">
        <v>1.0</v>
      </c>
    </row>
    <row r="10038">
      <c r="A10038" s="1" t="s">
        <v>29</v>
      </c>
      <c r="B10038" s="1" t="s">
        <v>12533</v>
      </c>
      <c r="C10038" s="2" t="s">
        <v>12496</v>
      </c>
      <c r="D10038" s="1" t="s">
        <v>19</v>
      </c>
      <c r="E10038" s="3" t="str">
        <f t="shared" si="262"/>
        <v>2-Pack Samsung A54 Skärmskydd &amp; 2-Pack linsskydd - Härdat Glas 9H - Super kvalitet 3D</v>
      </c>
      <c r="F10038" s="1" t="s">
        <v>5040</v>
      </c>
      <c r="G10038" s="1" t="s">
        <v>5041</v>
      </c>
      <c r="H10038" s="1" t="s">
        <v>5042</v>
      </c>
      <c r="I10038" s="1" t="s">
        <v>16</v>
      </c>
      <c r="J10038" s="1" t="s">
        <v>23</v>
      </c>
      <c r="K10038" s="1" t="s">
        <v>16</v>
      </c>
      <c r="L10038" s="1" t="s">
        <v>16</v>
      </c>
      <c r="M10038" s="1" t="s">
        <v>16</v>
      </c>
      <c r="N10038" s="1" t="s">
        <v>16</v>
      </c>
      <c r="O10038" s="1">
        <v>79.2</v>
      </c>
      <c r="P10038" s="1">
        <v>1.0</v>
      </c>
    </row>
    <row r="10039">
      <c r="A10039" s="1" t="s">
        <v>29</v>
      </c>
      <c r="B10039" s="1" t="s">
        <v>12534</v>
      </c>
      <c r="C10039" s="2" t="s">
        <v>12496</v>
      </c>
      <c r="D10039" s="1" t="s">
        <v>19</v>
      </c>
      <c r="E10039" s="3" t="str">
        <f>HYPERLINK("https://fyndiq.se/produkt/f1b3c06373a844cb/", "Samsung Galaxy S20 - Härdat glas 9H - Super kvalitet 3D")</f>
        <v>Samsung Galaxy S20 - Härdat glas 9H - Super kvalitet 3D</v>
      </c>
      <c r="F10039" s="1" t="s">
        <v>417</v>
      </c>
      <c r="G10039" s="1" t="s">
        <v>418</v>
      </c>
      <c r="H10039" s="1" t="s">
        <v>419</v>
      </c>
      <c r="I10039" s="1" t="s">
        <v>16</v>
      </c>
      <c r="J10039" s="1" t="s">
        <v>23</v>
      </c>
      <c r="K10039" s="1" t="s">
        <v>16</v>
      </c>
      <c r="L10039" s="1" t="s">
        <v>16</v>
      </c>
      <c r="M10039" s="1" t="s">
        <v>16</v>
      </c>
      <c r="N10039" s="1" t="s">
        <v>16</v>
      </c>
      <c r="O10039" s="1">
        <v>63.2</v>
      </c>
      <c r="P10039" s="1">
        <v>1.0</v>
      </c>
    </row>
    <row r="10040">
      <c r="A10040" s="1" t="s">
        <v>29</v>
      </c>
      <c r="B10040" s="1" t="s">
        <v>12535</v>
      </c>
      <c r="C10040" s="2" t="s">
        <v>12496</v>
      </c>
      <c r="D10040" s="1" t="s">
        <v>19</v>
      </c>
      <c r="E10040" s="3" t="str">
        <f>HYPERLINK("https://fyndiq.se/produkt/c32b21dec9cf4091/", "2-Pack SAMSUNG S24 5G Skärmskydd - Härdat Glas 9H - Super kvalitet 3D")</f>
        <v>2-Pack SAMSUNG S24 5G Skärmskydd - Härdat Glas 9H - Super kvalitet 3D</v>
      </c>
      <c r="F10040" s="1" t="s">
        <v>157</v>
      </c>
      <c r="G10040" s="1" t="s">
        <v>158</v>
      </c>
      <c r="H10040" s="1" t="s">
        <v>159</v>
      </c>
      <c r="I10040" s="1" t="s">
        <v>16</v>
      </c>
      <c r="J10040" s="1" t="s">
        <v>23</v>
      </c>
      <c r="K10040" s="1" t="s">
        <v>16</v>
      </c>
      <c r="L10040" s="1" t="s">
        <v>16</v>
      </c>
      <c r="M10040" s="1" t="s">
        <v>16</v>
      </c>
      <c r="N10040" s="1" t="s">
        <v>16</v>
      </c>
      <c r="O10040" s="1">
        <v>63.2</v>
      </c>
      <c r="P10040" s="1">
        <v>1.0</v>
      </c>
    </row>
    <row r="10041">
      <c r="A10041" s="1" t="s">
        <v>29</v>
      </c>
      <c r="B10041" s="1" t="s">
        <v>12536</v>
      </c>
      <c r="C10041" s="2" t="s">
        <v>12496</v>
      </c>
      <c r="D10041" s="1" t="s">
        <v>19</v>
      </c>
      <c r="E10041" s="3" t="str">
        <f>HYPERLINK("https://fyndiq.se/produkt/60656ba8dce64ae4/", "2 Pack Samsung Galaxy A50 - Härdat glas 9H - Super kvalitet 3D")</f>
        <v>2 Pack Samsung Galaxy A50 - Härdat glas 9H - Super kvalitet 3D</v>
      </c>
      <c r="F10041" s="1" t="s">
        <v>645</v>
      </c>
      <c r="G10041" s="1" t="s">
        <v>646</v>
      </c>
      <c r="H10041" s="1" t="s">
        <v>647</v>
      </c>
      <c r="I10041" s="1" t="s">
        <v>16</v>
      </c>
      <c r="J10041" s="1" t="s">
        <v>23</v>
      </c>
      <c r="K10041" s="1" t="s">
        <v>16</v>
      </c>
      <c r="L10041" s="1" t="s">
        <v>16</v>
      </c>
      <c r="M10041" s="1" t="s">
        <v>16</v>
      </c>
      <c r="N10041" s="1" t="s">
        <v>16</v>
      </c>
      <c r="O10041" s="1">
        <v>63.2</v>
      </c>
      <c r="P10041" s="1">
        <v>1.0</v>
      </c>
    </row>
    <row r="10042">
      <c r="A10042" s="1" t="s">
        <v>29</v>
      </c>
      <c r="B10042" s="1" t="s">
        <v>12537</v>
      </c>
      <c r="C10042" s="2" t="s">
        <v>12496</v>
      </c>
      <c r="D10042" s="1" t="s">
        <v>19</v>
      </c>
      <c r="E10042" s="3" t="str">
        <f>HYPERLINK("https://fyndiq.se/produkt/dfe28e565d2e4c8d/", "2 Pack Samsung S21 FE - 9H Härdat Glass - Super Kvalitet 3D")</f>
        <v>2 Pack Samsung S21 FE - 9H Härdat Glass - Super Kvalitet 3D</v>
      </c>
      <c r="F10042" s="1" t="s">
        <v>276</v>
      </c>
      <c r="G10042" s="1" t="s">
        <v>277</v>
      </c>
      <c r="H10042" s="1" t="s">
        <v>278</v>
      </c>
      <c r="I10042" s="1" t="s">
        <v>16</v>
      </c>
      <c r="J10042" s="1" t="s">
        <v>23</v>
      </c>
      <c r="K10042" s="1" t="s">
        <v>16</v>
      </c>
      <c r="L10042" s="1" t="s">
        <v>16</v>
      </c>
      <c r="M10042" s="1" t="s">
        <v>16</v>
      </c>
      <c r="N10042" s="1" t="s">
        <v>16</v>
      </c>
      <c r="O10042" s="1">
        <v>63.2</v>
      </c>
      <c r="P10042" s="1">
        <v>1.0</v>
      </c>
    </row>
    <row r="10043">
      <c r="A10043" s="1" t="s">
        <v>29</v>
      </c>
      <c r="B10043" s="1" t="s">
        <v>12538</v>
      </c>
      <c r="C10043" s="2" t="s">
        <v>12496</v>
      </c>
      <c r="D10043" s="1" t="s">
        <v>19</v>
      </c>
      <c r="E10043" s="3" t="str">
        <f>HYPERLINK("https://fyndiq.se/produkt/a6aedd496b5549a1/", "2-Pack Xiaomi Redmi Note 11 Pro Skärmskydd &amp; 1-Pack linsskydd - Härdat Glas 9H - Super kvalitet 3D")</f>
        <v>2-Pack Xiaomi Redmi Note 11 Pro Skärmskydd &amp; 1-Pack linsskydd - Härdat Glas 9H - Super kvalitet 3D</v>
      </c>
      <c r="F10043" s="1" t="s">
        <v>6102</v>
      </c>
      <c r="G10043" s="1" t="s">
        <v>6103</v>
      </c>
      <c r="H10043" s="1" t="s">
        <v>6104</v>
      </c>
      <c r="I10043" s="1" t="s">
        <v>16</v>
      </c>
      <c r="J10043" s="1" t="s">
        <v>23</v>
      </c>
      <c r="K10043" s="1" t="s">
        <v>16</v>
      </c>
      <c r="L10043" s="1" t="s">
        <v>16</v>
      </c>
      <c r="M10043" s="1" t="s">
        <v>16</v>
      </c>
      <c r="N10043" s="1" t="s">
        <v>16</v>
      </c>
      <c r="O10043" s="1">
        <v>71.2</v>
      </c>
      <c r="P10043" s="1">
        <v>1.0</v>
      </c>
    </row>
    <row r="10044">
      <c r="A10044" s="1" t="s">
        <v>29</v>
      </c>
      <c r="B10044" s="1" t="s">
        <v>12539</v>
      </c>
      <c r="C10044" s="2" t="s">
        <v>12496</v>
      </c>
      <c r="D10044" s="1" t="s">
        <v>19</v>
      </c>
      <c r="E10044" s="3" t="str">
        <f>HYPERLINK("https://fyndiq.se/produkt/dfe28e565d2e4c8d/", "2 Pack Samsung S21 FE - 9H Härdat Glass - Super Kvalitet 3D")</f>
        <v>2 Pack Samsung S21 FE - 9H Härdat Glass - Super Kvalitet 3D</v>
      </c>
      <c r="F10044" s="1" t="s">
        <v>276</v>
      </c>
      <c r="G10044" s="1" t="s">
        <v>277</v>
      </c>
      <c r="H10044" s="1" t="s">
        <v>278</v>
      </c>
      <c r="I10044" s="1" t="s">
        <v>16</v>
      </c>
      <c r="J10044" s="1" t="s">
        <v>23</v>
      </c>
      <c r="K10044" s="1" t="s">
        <v>16</v>
      </c>
      <c r="L10044" s="1" t="s">
        <v>16</v>
      </c>
      <c r="M10044" s="1" t="s">
        <v>16</v>
      </c>
      <c r="N10044" s="1" t="s">
        <v>16</v>
      </c>
      <c r="O10044" s="1">
        <v>63.2</v>
      </c>
      <c r="P10044" s="1">
        <v>1.0</v>
      </c>
    </row>
    <row r="10045">
      <c r="A10045" s="1" t="s">
        <v>29</v>
      </c>
      <c r="B10045" s="1" t="s">
        <v>12540</v>
      </c>
      <c r="C10045" s="2" t="s">
        <v>12496</v>
      </c>
      <c r="D10045" s="1" t="s">
        <v>19</v>
      </c>
      <c r="E10045" s="3" t="str">
        <f>HYPERLINK("https://fyndiq.se/produkt/703673a03679430e/", "2-Pack Samsung A55 5G Skärmskydd i Härdat Glas")</f>
        <v>2-Pack Samsung A55 5G Skärmskydd i Härdat Glas</v>
      </c>
      <c r="F10045" s="1" t="s">
        <v>2173</v>
      </c>
      <c r="G10045" s="1" t="s">
        <v>2174</v>
      </c>
      <c r="H10045" s="1" t="s">
        <v>2175</v>
      </c>
      <c r="I10045" s="1" t="s">
        <v>16</v>
      </c>
      <c r="J10045" s="1" t="s">
        <v>23</v>
      </c>
      <c r="K10045" s="1" t="s">
        <v>16</v>
      </c>
      <c r="L10045" s="1" t="s">
        <v>16</v>
      </c>
      <c r="M10045" s="1" t="s">
        <v>16</v>
      </c>
      <c r="N10045" s="1" t="s">
        <v>16</v>
      </c>
      <c r="O10045" s="1">
        <v>63.2</v>
      </c>
      <c r="P10045" s="1">
        <v>1.0</v>
      </c>
    </row>
    <row r="10046">
      <c r="A10046" s="1" t="s">
        <v>29</v>
      </c>
      <c r="B10046" s="1" t="s">
        <v>12541</v>
      </c>
      <c r="C10046" s="2" t="s">
        <v>12496</v>
      </c>
      <c r="D10046" s="1" t="s">
        <v>19</v>
      </c>
      <c r="E10046" s="3" t="str">
        <f>HYPERLINK("https://fyndiq.se/produkt/acbd2f15758f4e1c/", "2-Pack Samsung A55 5G Skärmskydd i Härdat Glas")</f>
        <v>2-Pack Samsung A55 5G Skärmskydd i Härdat Glas</v>
      </c>
      <c r="F10046" s="1" t="s">
        <v>982</v>
      </c>
      <c r="G10046" s="1" t="s">
        <v>983</v>
      </c>
      <c r="H10046" s="1" t="s">
        <v>984</v>
      </c>
      <c r="I10046" s="1" t="s">
        <v>16</v>
      </c>
      <c r="J10046" s="1" t="s">
        <v>23</v>
      </c>
      <c r="K10046" s="1" t="s">
        <v>16</v>
      </c>
      <c r="L10046" s="1" t="s">
        <v>16</v>
      </c>
      <c r="M10046" s="1" t="s">
        <v>16</v>
      </c>
      <c r="N10046" s="1" t="s">
        <v>16</v>
      </c>
      <c r="O10046" s="1">
        <v>63.2</v>
      </c>
      <c r="P10046" s="1">
        <v>1.0</v>
      </c>
    </row>
    <row r="10047">
      <c r="A10047" s="1" t="s">
        <v>29</v>
      </c>
      <c r="B10047" s="1" t="s">
        <v>12542</v>
      </c>
      <c r="C10047" s="2" t="s">
        <v>12496</v>
      </c>
      <c r="D10047" s="1" t="s">
        <v>19</v>
      </c>
      <c r="E10047" s="3" t="str">
        <f>HYPERLINK("https://fyndiq.se/produkt/642da9708fad49cb/", "2-Pack XIAOMI 13T 5G Skärmskydd - Härdat Glas 9H - Super kvalitet 3D")</f>
        <v>2-Pack XIAOMI 13T 5G Skärmskydd - Härdat Glas 9H - Super kvalitet 3D</v>
      </c>
      <c r="F10047" s="1" t="s">
        <v>927</v>
      </c>
      <c r="G10047" s="1" t="s">
        <v>928</v>
      </c>
      <c r="H10047" s="1" t="s">
        <v>929</v>
      </c>
      <c r="I10047" s="1" t="s">
        <v>16</v>
      </c>
      <c r="J10047" s="1" t="s">
        <v>23</v>
      </c>
      <c r="K10047" s="1" t="s">
        <v>16</v>
      </c>
      <c r="L10047" s="1" t="s">
        <v>16</v>
      </c>
      <c r="M10047" s="1" t="s">
        <v>16</v>
      </c>
      <c r="N10047" s="1" t="s">
        <v>16</v>
      </c>
      <c r="O10047" s="1">
        <v>63.2</v>
      </c>
      <c r="P10047" s="1">
        <v>1.0</v>
      </c>
    </row>
    <row r="10048">
      <c r="A10048" s="1" t="s">
        <v>29</v>
      </c>
      <c r="B10048" s="1" t="s">
        <v>12543</v>
      </c>
      <c r="C10048" s="2" t="s">
        <v>12496</v>
      </c>
      <c r="D10048" s="1" t="s">
        <v>19</v>
      </c>
      <c r="E10048" s="3" t="str">
        <f>HYPERLINK("https://fyndiq.se/produkt/ef10e4ba492c46df/", "2-Pack Samsung S23 FE 5G - 9H Härdat Glass - Super Kvalitet 3D")</f>
        <v>2-Pack Samsung S23 FE 5G - 9H Härdat Glass - Super Kvalitet 3D</v>
      </c>
      <c r="F10048" s="1" t="s">
        <v>2521</v>
      </c>
      <c r="G10048" s="1" t="s">
        <v>2522</v>
      </c>
      <c r="H10048" s="1" t="s">
        <v>2523</v>
      </c>
      <c r="I10048" s="1" t="s">
        <v>16</v>
      </c>
      <c r="J10048" s="1" t="s">
        <v>23</v>
      </c>
      <c r="K10048" s="1" t="s">
        <v>16</v>
      </c>
      <c r="L10048" s="1" t="s">
        <v>16</v>
      </c>
      <c r="M10048" s="1" t="s">
        <v>16</v>
      </c>
      <c r="N10048" s="1" t="s">
        <v>16</v>
      </c>
      <c r="O10048" s="1">
        <v>63.2</v>
      </c>
      <c r="P10048" s="1">
        <v>1.0</v>
      </c>
    </row>
    <row r="10049">
      <c r="A10049" s="1" t="s">
        <v>29</v>
      </c>
      <c r="B10049" s="1" t="s">
        <v>12544</v>
      </c>
      <c r="C10049" s="2" t="s">
        <v>12496</v>
      </c>
      <c r="D10049" s="1" t="s">
        <v>19</v>
      </c>
      <c r="E1004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0049" s="1" t="s">
        <v>504</v>
      </c>
      <c r="G10049" s="1" t="s">
        <v>505</v>
      </c>
      <c r="H10049" s="1" t="s">
        <v>506</v>
      </c>
      <c r="I10049" s="1" t="s">
        <v>16</v>
      </c>
      <c r="J10049" s="1" t="s">
        <v>23</v>
      </c>
      <c r="K10049" s="1" t="s">
        <v>16</v>
      </c>
      <c r="L10049" s="1" t="s">
        <v>16</v>
      </c>
      <c r="M10049" s="1" t="s">
        <v>16</v>
      </c>
      <c r="N10049" s="1" t="s">
        <v>16</v>
      </c>
      <c r="O10049" s="1">
        <v>63.2</v>
      </c>
      <c r="P10049" s="1">
        <v>1.0</v>
      </c>
    </row>
    <row r="10050">
      <c r="A10050" s="1" t="s">
        <v>29</v>
      </c>
      <c r="B10050" s="1" t="s">
        <v>12545</v>
      </c>
      <c r="C10050" s="2" t="s">
        <v>12496</v>
      </c>
      <c r="D10050" s="1" t="s">
        <v>19</v>
      </c>
      <c r="E10050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0050" s="1" t="s">
        <v>4298</v>
      </c>
      <c r="G10050" s="1" t="s">
        <v>4299</v>
      </c>
      <c r="H10050" s="1" t="s">
        <v>4300</v>
      </c>
      <c r="I10050" s="1" t="s">
        <v>16</v>
      </c>
      <c r="J10050" s="1" t="s">
        <v>23</v>
      </c>
      <c r="K10050" s="1" t="s">
        <v>16</v>
      </c>
      <c r="L10050" s="1" t="s">
        <v>16</v>
      </c>
      <c r="M10050" s="1" t="s">
        <v>16</v>
      </c>
      <c r="N10050" s="1" t="s">
        <v>16</v>
      </c>
      <c r="O10050" s="1">
        <v>151.2</v>
      </c>
      <c r="P10050" s="1">
        <v>1.0</v>
      </c>
    </row>
    <row r="10051">
      <c r="A10051" s="1" t="s">
        <v>29</v>
      </c>
      <c r="B10051" s="1" t="s">
        <v>12546</v>
      </c>
      <c r="C10051" s="2" t="s">
        <v>12496</v>
      </c>
      <c r="D10051" s="1" t="s">
        <v>19</v>
      </c>
      <c r="E10051" s="3" t="str">
        <f>HYPERLINK("https://fyndiq.se/produkt/db4311b8bfdf46de/", "2-Pack Samsung A33 Skärmskydd - Härdat Glas 9H - Super kvalitet 3D")</f>
        <v>2-Pack Samsung A33 Skärmskydd - Härdat Glas 9H - Super kvalitet 3D</v>
      </c>
      <c r="F10051" s="1" t="s">
        <v>3277</v>
      </c>
      <c r="G10051" s="1" t="s">
        <v>3278</v>
      </c>
      <c r="H10051" s="1" t="s">
        <v>3279</v>
      </c>
      <c r="I10051" s="1" t="s">
        <v>16</v>
      </c>
      <c r="J10051" s="1" t="s">
        <v>23</v>
      </c>
      <c r="K10051" s="1" t="s">
        <v>16</v>
      </c>
      <c r="L10051" s="1" t="s">
        <v>16</v>
      </c>
      <c r="M10051" s="1" t="s">
        <v>16</v>
      </c>
      <c r="N10051" s="1" t="s">
        <v>16</v>
      </c>
      <c r="O10051" s="1">
        <v>63.2</v>
      </c>
      <c r="P10051" s="1">
        <v>1.0</v>
      </c>
    </row>
    <row r="10052">
      <c r="A10052" s="1" t="s">
        <v>29</v>
      </c>
      <c r="B10052" s="1" t="s">
        <v>12547</v>
      </c>
      <c r="C10052" s="2" t="s">
        <v>12496</v>
      </c>
      <c r="D10052" s="1" t="s">
        <v>19</v>
      </c>
      <c r="E10052" s="3" t="str">
        <f t="shared" ref="E10052:E10054" si="263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052" s="1" t="s">
        <v>539</v>
      </c>
      <c r="G10052" s="1" t="s">
        <v>540</v>
      </c>
      <c r="H10052" s="1" t="s">
        <v>541</v>
      </c>
      <c r="I10052" s="1" t="s">
        <v>16</v>
      </c>
      <c r="J10052" s="1" t="s">
        <v>23</v>
      </c>
      <c r="K10052" s="1" t="s">
        <v>16</v>
      </c>
      <c r="L10052" s="1" t="s">
        <v>16</v>
      </c>
      <c r="M10052" s="1" t="s">
        <v>16</v>
      </c>
      <c r="N10052" s="1" t="s">
        <v>16</v>
      </c>
      <c r="O10052" s="1">
        <v>79.2</v>
      </c>
      <c r="P10052" s="1">
        <v>1.0</v>
      </c>
    </row>
    <row r="10053">
      <c r="A10053" s="1" t="s">
        <v>29</v>
      </c>
      <c r="B10053" s="1" t="s">
        <v>12548</v>
      </c>
      <c r="C10053" s="2" t="s">
        <v>12496</v>
      </c>
      <c r="D10053" s="1" t="s">
        <v>19</v>
      </c>
      <c r="E10053" s="3" t="str">
        <f t="shared" si="263"/>
        <v>2-Pack SAMSUNG S24 5G Skärmskydd &amp; 2-Pack linsskydd - Härdat Glas 9H - Super kvalitet 3D</v>
      </c>
      <c r="F10053" s="1" t="s">
        <v>539</v>
      </c>
      <c r="G10053" s="1" t="s">
        <v>540</v>
      </c>
      <c r="H10053" s="1" t="s">
        <v>541</v>
      </c>
      <c r="I10053" s="1" t="s">
        <v>16</v>
      </c>
      <c r="J10053" s="1" t="s">
        <v>23</v>
      </c>
      <c r="K10053" s="1" t="s">
        <v>16</v>
      </c>
      <c r="L10053" s="1" t="s">
        <v>16</v>
      </c>
      <c r="M10053" s="1" t="s">
        <v>16</v>
      </c>
      <c r="N10053" s="1" t="s">
        <v>16</v>
      </c>
      <c r="O10053" s="1">
        <v>79.2</v>
      </c>
      <c r="P10053" s="1">
        <v>1.0</v>
      </c>
    </row>
    <row r="10054">
      <c r="A10054" s="1" t="s">
        <v>29</v>
      </c>
      <c r="B10054" s="1" t="s">
        <v>12549</v>
      </c>
      <c r="C10054" s="2" t="s">
        <v>12496</v>
      </c>
      <c r="D10054" s="1" t="s">
        <v>19</v>
      </c>
      <c r="E10054" s="3" t="str">
        <f t="shared" si="263"/>
        <v>2-Pack SAMSUNG S24 5G Skärmskydd &amp; 2-Pack linsskydd - Härdat Glas 9H - Super kvalitet 3D</v>
      </c>
      <c r="F10054" s="1" t="s">
        <v>539</v>
      </c>
      <c r="G10054" s="1" t="s">
        <v>540</v>
      </c>
      <c r="H10054" s="1" t="s">
        <v>541</v>
      </c>
      <c r="I10054" s="1" t="s">
        <v>16</v>
      </c>
      <c r="J10054" s="1" t="s">
        <v>23</v>
      </c>
      <c r="K10054" s="1" t="s">
        <v>16</v>
      </c>
      <c r="L10054" s="1" t="s">
        <v>16</v>
      </c>
      <c r="M10054" s="1" t="s">
        <v>16</v>
      </c>
      <c r="N10054" s="1" t="s">
        <v>16</v>
      </c>
      <c r="O10054" s="1">
        <v>79.2</v>
      </c>
      <c r="P10054" s="1">
        <v>1.0</v>
      </c>
    </row>
    <row r="10055">
      <c r="A10055" s="1" t="s">
        <v>29</v>
      </c>
      <c r="B10055" s="1" t="s">
        <v>12550</v>
      </c>
      <c r="C10055" s="2" t="s">
        <v>12496</v>
      </c>
      <c r="D10055" s="1" t="s">
        <v>19</v>
      </c>
      <c r="E10055" s="3" t="str">
        <f>HYPERLINK("https://fyndiq.se/produkt/bd84362587364f02/", "2-Pack GOOGLE PIXEL 8 Skärmskydd - Härdat Glas 9H - Super kvalitet 3D")</f>
        <v>2-Pack GOOGLE PIXEL 8 Skärmskydd - Härdat Glas 9H - Super kvalitet 3D</v>
      </c>
      <c r="F10055" s="1" t="s">
        <v>254</v>
      </c>
      <c r="G10055" s="1" t="s">
        <v>255</v>
      </c>
      <c r="H10055" s="1" t="s">
        <v>256</v>
      </c>
      <c r="I10055" s="1" t="s">
        <v>16</v>
      </c>
      <c r="J10055" s="1" t="s">
        <v>23</v>
      </c>
      <c r="K10055" s="1" t="s">
        <v>16</v>
      </c>
      <c r="L10055" s="1" t="s">
        <v>16</v>
      </c>
      <c r="M10055" s="1" t="s">
        <v>16</v>
      </c>
      <c r="N10055" s="1" t="s">
        <v>16</v>
      </c>
      <c r="O10055" s="1">
        <v>71.2</v>
      </c>
      <c r="P10055" s="1">
        <v>1.0</v>
      </c>
    </row>
    <row r="10056">
      <c r="A10056" s="1" t="s">
        <v>29</v>
      </c>
      <c r="B10056" s="1" t="s">
        <v>12551</v>
      </c>
      <c r="C10056" s="2" t="s">
        <v>12496</v>
      </c>
      <c r="D10056" s="1" t="s">
        <v>19</v>
      </c>
      <c r="E10056" s="3" t="str">
        <f t="shared" ref="E10056:E10057" si="264">HYPERLINK("https://fyndiq.se/produkt/abcb18d2b1094266/", "2 Pack Samsung S21 5G - Härdat Glas 9H - Super Kvalitet 3D")</f>
        <v>2 Pack Samsung S21 5G - Härdat Glas 9H - Super Kvalitet 3D</v>
      </c>
      <c r="F10056" s="1" t="s">
        <v>2719</v>
      </c>
      <c r="G10056" s="1" t="s">
        <v>2720</v>
      </c>
      <c r="H10056" s="1" t="s">
        <v>2721</v>
      </c>
      <c r="I10056" s="1" t="s">
        <v>16</v>
      </c>
      <c r="J10056" s="1" t="s">
        <v>23</v>
      </c>
      <c r="K10056" s="1" t="s">
        <v>16</v>
      </c>
      <c r="L10056" s="1" t="s">
        <v>16</v>
      </c>
      <c r="M10056" s="1" t="s">
        <v>16</v>
      </c>
      <c r="N10056" s="1" t="s">
        <v>16</v>
      </c>
      <c r="O10056" s="1">
        <v>63.2</v>
      </c>
      <c r="P10056" s="1">
        <v>1.0</v>
      </c>
    </row>
    <row r="10057">
      <c r="A10057" s="1" t="s">
        <v>29</v>
      </c>
      <c r="B10057" s="1" t="s">
        <v>12552</v>
      </c>
      <c r="C10057" s="2" t="s">
        <v>12496</v>
      </c>
      <c r="D10057" s="1" t="s">
        <v>19</v>
      </c>
      <c r="E10057" s="3" t="str">
        <f t="shared" si="264"/>
        <v>2 Pack Samsung S21 5G - Härdat Glas 9H - Super Kvalitet 3D</v>
      </c>
      <c r="F10057" s="1" t="s">
        <v>2719</v>
      </c>
      <c r="G10057" s="1" t="s">
        <v>2720</v>
      </c>
      <c r="H10057" s="1" t="s">
        <v>2721</v>
      </c>
      <c r="I10057" s="1" t="s">
        <v>16</v>
      </c>
      <c r="J10057" s="1" t="s">
        <v>23</v>
      </c>
      <c r="K10057" s="1" t="s">
        <v>16</v>
      </c>
      <c r="L10057" s="1" t="s">
        <v>16</v>
      </c>
      <c r="M10057" s="1" t="s">
        <v>16</v>
      </c>
      <c r="N10057" s="1" t="s">
        <v>16</v>
      </c>
      <c r="O10057" s="1">
        <v>63.2</v>
      </c>
      <c r="P10057" s="1">
        <v>1.0</v>
      </c>
    </row>
    <row r="10058">
      <c r="A10058" s="1" t="s">
        <v>29</v>
      </c>
      <c r="B10058" s="1" t="s">
        <v>12553</v>
      </c>
      <c r="C10058" s="2" t="s">
        <v>12496</v>
      </c>
      <c r="D10058" s="1" t="s">
        <v>19</v>
      </c>
      <c r="E10058" s="3" t="str">
        <f>HYPERLINK("https://fyndiq.se/produkt/bc46ebfdab704667/", "2-Pack Samsung S22 Skärmskydd  - 9H Härdat Glass - 3D Super Kvalitet")</f>
        <v>2-Pack Samsung S22 Skärmskydd  - 9H Härdat Glass - 3D Super Kvalitet</v>
      </c>
      <c r="F10058" s="1" t="s">
        <v>1454</v>
      </c>
      <c r="G10058" s="1" t="s">
        <v>1455</v>
      </c>
      <c r="H10058" s="1" t="s">
        <v>1456</v>
      </c>
      <c r="I10058" s="1" t="s">
        <v>16</v>
      </c>
      <c r="J10058" s="1" t="s">
        <v>23</v>
      </c>
      <c r="K10058" s="1" t="s">
        <v>16</v>
      </c>
      <c r="L10058" s="1" t="s">
        <v>16</v>
      </c>
      <c r="M10058" s="1" t="s">
        <v>16</v>
      </c>
      <c r="N10058" s="1" t="s">
        <v>16</v>
      </c>
      <c r="O10058" s="1">
        <v>63.2</v>
      </c>
      <c r="P10058" s="1">
        <v>1.0</v>
      </c>
    </row>
    <row r="10059">
      <c r="A10059" s="1" t="s">
        <v>29</v>
      </c>
      <c r="B10059" s="1" t="s">
        <v>12554</v>
      </c>
      <c r="C10059" s="2" t="s">
        <v>12496</v>
      </c>
      <c r="D10059" s="1" t="s">
        <v>19</v>
      </c>
      <c r="E10059" s="3" t="str">
        <f>HYPERLINK("https://fyndiq.se/produkt/625bd84bb45b4b50/", "2-Pack Google Pixel 6A Skärmskydd &amp; 1-Pack linsskydd - Härdat Glas 9H - Super kvalitet 3D")</f>
        <v>2-Pack Google Pixel 6A Skärmskydd &amp; 1-Pack linsskydd - Härdat Glas 9H - Super kvalitet 3D</v>
      </c>
      <c r="F10059" s="1" t="s">
        <v>12555</v>
      </c>
      <c r="G10059" s="1" t="s">
        <v>12556</v>
      </c>
      <c r="H10059" s="1" t="s">
        <v>12557</v>
      </c>
      <c r="I10059" s="1" t="s">
        <v>16</v>
      </c>
      <c r="J10059" s="1" t="s">
        <v>23</v>
      </c>
      <c r="K10059" s="1" t="s">
        <v>16</v>
      </c>
      <c r="L10059" s="1" t="s">
        <v>16</v>
      </c>
      <c r="M10059" s="1" t="s">
        <v>16</v>
      </c>
      <c r="N10059" s="1" t="s">
        <v>16</v>
      </c>
      <c r="O10059" s="1">
        <v>71.2</v>
      </c>
      <c r="P10059" s="1">
        <v>1.0</v>
      </c>
    </row>
    <row r="10060">
      <c r="A10060" s="1" t="s">
        <v>29</v>
      </c>
      <c r="B10060" s="1" t="s">
        <v>12558</v>
      </c>
      <c r="C10060" s="2" t="s">
        <v>12496</v>
      </c>
      <c r="D10060" s="1" t="s">
        <v>19</v>
      </c>
      <c r="E10060" s="3" t="str">
        <f>HYPERLINK("https://fyndiq.se/produkt/c64bbbf107e34309/", "2-Pack Huawei P30 - Härdat glas 9H – 3D Super kvalitet")</f>
        <v>2-Pack Huawei P30 - Härdat glas 9H – 3D Super kvalitet</v>
      </c>
      <c r="F10060" s="1" t="s">
        <v>845</v>
      </c>
      <c r="G10060" s="1" t="s">
        <v>846</v>
      </c>
      <c r="H10060" s="1" t="s">
        <v>847</v>
      </c>
      <c r="I10060" s="1" t="s">
        <v>16</v>
      </c>
      <c r="J10060" s="1" t="s">
        <v>23</v>
      </c>
      <c r="K10060" s="1" t="s">
        <v>16</v>
      </c>
      <c r="L10060" s="1" t="s">
        <v>16</v>
      </c>
      <c r="M10060" s="1" t="s">
        <v>16</v>
      </c>
      <c r="N10060" s="1" t="s">
        <v>16</v>
      </c>
      <c r="O10060" s="1">
        <v>63.2</v>
      </c>
      <c r="P10060" s="1">
        <v>1.0</v>
      </c>
    </row>
    <row r="10061">
      <c r="A10061" s="1" t="s">
        <v>29</v>
      </c>
      <c r="B10061" s="1" t="s">
        <v>12559</v>
      </c>
      <c r="C10061" s="2" t="s">
        <v>12496</v>
      </c>
      <c r="D10061" s="1" t="s">
        <v>19</v>
      </c>
      <c r="E10061" s="3" t="str">
        <f>HYPERLINK("https://fyndiq.se/produkt/abbb2d46464546e3/", "2.pack Sony Xperia 5 V - Härdat Glas 9H - Super kvalitet 3D Skärmskydd")</f>
        <v>2.pack Sony Xperia 5 V - Härdat Glas 9H - Super kvalitet 3D Skärmskydd</v>
      </c>
      <c r="F10061" s="1" t="s">
        <v>8201</v>
      </c>
      <c r="G10061" s="1" t="s">
        <v>8202</v>
      </c>
      <c r="H10061" s="1" t="s">
        <v>8203</v>
      </c>
      <c r="I10061" s="1" t="s">
        <v>16</v>
      </c>
      <c r="J10061" s="1" t="s">
        <v>23</v>
      </c>
      <c r="K10061" s="1" t="s">
        <v>16</v>
      </c>
      <c r="L10061" s="1" t="s">
        <v>16</v>
      </c>
      <c r="M10061" s="1" t="s">
        <v>16</v>
      </c>
      <c r="N10061" s="1" t="s">
        <v>16</v>
      </c>
      <c r="O10061" s="1">
        <v>79.2</v>
      </c>
      <c r="P10061" s="1">
        <v>2.0</v>
      </c>
    </row>
    <row r="10062">
      <c r="A10062" s="1" t="s">
        <v>29</v>
      </c>
      <c r="B10062" s="1" t="s">
        <v>12560</v>
      </c>
      <c r="C10062" s="2" t="s">
        <v>12496</v>
      </c>
      <c r="D10062" s="1" t="s">
        <v>19</v>
      </c>
      <c r="E10062" s="3" t="str">
        <f t="shared" ref="E10062:E10063" si="265">HYPERLINK("https://fyndiq.se/produkt/c26c9ffef37a436a/", "2-Pack Samsung A35 5G Skärmskydd i Härdat Glas")</f>
        <v>2-Pack Samsung A35 5G Skärmskydd i Härdat Glas</v>
      </c>
      <c r="F10062" s="1" t="s">
        <v>432</v>
      </c>
      <c r="G10062" s="1" t="s">
        <v>433</v>
      </c>
      <c r="H10062" s="1" t="s">
        <v>434</v>
      </c>
      <c r="I10062" s="1" t="s">
        <v>16</v>
      </c>
      <c r="J10062" s="1" t="s">
        <v>23</v>
      </c>
      <c r="K10062" s="1" t="s">
        <v>16</v>
      </c>
      <c r="L10062" s="1" t="s">
        <v>16</v>
      </c>
      <c r="M10062" s="1" t="s">
        <v>16</v>
      </c>
      <c r="N10062" s="1" t="s">
        <v>16</v>
      </c>
      <c r="O10062" s="1">
        <v>63.2</v>
      </c>
      <c r="P10062" s="1">
        <v>1.0</v>
      </c>
    </row>
    <row r="10063">
      <c r="A10063" s="1" t="s">
        <v>29</v>
      </c>
      <c r="B10063" s="1" t="s">
        <v>12561</v>
      </c>
      <c r="C10063" s="2" t="s">
        <v>12496</v>
      </c>
      <c r="D10063" s="1" t="s">
        <v>19</v>
      </c>
      <c r="E10063" s="3" t="str">
        <f t="shared" si="265"/>
        <v>2-Pack Samsung A35 5G Skärmskydd i Härdat Glas</v>
      </c>
      <c r="F10063" s="1" t="s">
        <v>432</v>
      </c>
      <c r="G10063" s="1" t="s">
        <v>433</v>
      </c>
      <c r="H10063" s="1" t="s">
        <v>434</v>
      </c>
      <c r="I10063" s="1" t="s">
        <v>16</v>
      </c>
      <c r="J10063" s="1" t="s">
        <v>23</v>
      </c>
      <c r="K10063" s="1" t="s">
        <v>16</v>
      </c>
      <c r="L10063" s="1" t="s">
        <v>16</v>
      </c>
      <c r="M10063" s="1" t="s">
        <v>16</v>
      </c>
      <c r="N10063" s="1" t="s">
        <v>16</v>
      </c>
      <c r="O10063" s="1">
        <v>63.2</v>
      </c>
      <c r="P10063" s="1">
        <v>1.0</v>
      </c>
    </row>
    <row r="10064">
      <c r="A10064" s="1" t="s">
        <v>29</v>
      </c>
      <c r="B10064" s="1" t="s">
        <v>12562</v>
      </c>
      <c r="C10064" s="2" t="s">
        <v>12496</v>
      </c>
      <c r="D10064" s="1" t="s">
        <v>19</v>
      </c>
      <c r="E10064" s="3" t="str">
        <f>HYPERLINK("https://fyndiq.se/produkt/860c7ae305b54883/", "2 Pack Samsung S21 Ultra 5G - Härdat glas 9H - Super kvalitet 3D")</f>
        <v>2 Pack Samsung S21 Ultra 5G - Härdat glas 9H - Super kvalitet 3D</v>
      </c>
      <c r="F10064" s="1" t="s">
        <v>649</v>
      </c>
      <c r="G10064" s="1" t="s">
        <v>650</v>
      </c>
      <c r="H10064" s="1" t="s">
        <v>651</v>
      </c>
      <c r="I10064" s="1" t="s">
        <v>16</v>
      </c>
      <c r="J10064" s="1" t="s">
        <v>23</v>
      </c>
      <c r="K10064" s="1" t="s">
        <v>16</v>
      </c>
      <c r="L10064" s="1" t="s">
        <v>16</v>
      </c>
      <c r="M10064" s="1" t="s">
        <v>16</v>
      </c>
      <c r="N10064" s="1" t="s">
        <v>16</v>
      </c>
      <c r="O10064" s="1">
        <v>63.2</v>
      </c>
      <c r="P10064" s="1">
        <v>1.0</v>
      </c>
    </row>
    <row r="10065">
      <c r="A10065" s="1" t="s">
        <v>29</v>
      </c>
      <c r="B10065" s="1" t="s">
        <v>12563</v>
      </c>
      <c r="C10065" s="2" t="s">
        <v>12496</v>
      </c>
      <c r="D10065" s="1" t="s">
        <v>19</v>
      </c>
      <c r="E10065" s="3" t="str">
        <f>HYPERLINK("https://fyndiq.se/produkt/199346fe65e1403c/", "2-Pack iPhone 15 Pro - 9H Härdat Glass - Super kvalitet 3D")</f>
        <v>2-Pack iPhone 15 Pro - 9H Härdat Glass - Super kvalitet 3D</v>
      </c>
      <c r="F10065" s="1" t="s">
        <v>2001</v>
      </c>
      <c r="G10065" s="1" t="s">
        <v>2002</v>
      </c>
      <c r="H10065" s="1" t="s">
        <v>2003</v>
      </c>
      <c r="I10065" s="1" t="s">
        <v>16</v>
      </c>
      <c r="J10065" s="1" t="s">
        <v>23</v>
      </c>
      <c r="K10065" s="1" t="s">
        <v>16</v>
      </c>
      <c r="L10065" s="1" t="s">
        <v>16</v>
      </c>
      <c r="M10065" s="1" t="s">
        <v>16</v>
      </c>
      <c r="N10065" s="1" t="s">
        <v>16</v>
      </c>
      <c r="O10065" s="1">
        <v>47.2</v>
      </c>
      <c r="P10065" s="1">
        <v>1.0</v>
      </c>
    </row>
    <row r="10066">
      <c r="A10066" s="1" t="s">
        <v>29</v>
      </c>
      <c r="B10066" s="1" t="s">
        <v>12564</v>
      </c>
      <c r="C10066" s="2" t="s">
        <v>12496</v>
      </c>
      <c r="D10066" s="1" t="s">
        <v>19</v>
      </c>
      <c r="E10066" s="3" t="str">
        <f>HYPERLINK("https://fyndiq.se/produkt/abcb18d2b1094266/", "2 Pack Samsung S21 5G - Härdat Glas 9H - Super Kvalitet 3D")</f>
        <v>2 Pack Samsung S21 5G - Härdat Glas 9H - Super Kvalitet 3D</v>
      </c>
      <c r="F10066" s="1" t="s">
        <v>2719</v>
      </c>
      <c r="G10066" s="1" t="s">
        <v>2720</v>
      </c>
      <c r="H10066" s="1" t="s">
        <v>2721</v>
      </c>
      <c r="I10066" s="1" t="s">
        <v>16</v>
      </c>
      <c r="J10066" s="1" t="s">
        <v>23</v>
      </c>
      <c r="K10066" s="1" t="s">
        <v>16</v>
      </c>
      <c r="L10066" s="1" t="s">
        <v>16</v>
      </c>
      <c r="M10066" s="1" t="s">
        <v>16</v>
      </c>
      <c r="N10066" s="1" t="s">
        <v>16</v>
      </c>
      <c r="O10066" s="1">
        <v>63.2</v>
      </c>
      <c r="P10066" s="1">
        <v>1.0</v>
      </c>
    </row>
    <row r="10067">
      <c r="A10067" s="1" t="s">
        <v>29</v>
      </c>
      <c r="B10067" s="1" t="s">
        <v>12565</v>
      </c>
      <c r="C10067" s="2" t="s">
        <v>12496</v>
      </c>
      <c r="D10067" s="1" t="s">
        <v>19</v>
      </c>
      <c r="E10067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0067" s="1" t="s">
        <v>5279</v>
      </c>
      <c r="G10067" s="1" t="s">
        <v>5280</v>
      </c>
      <c r="H10067" s="1" t="s">
        <v>5281</v>
      </c>
      <c r="I10067" s="1" t="s">
        <v>16</v>
      </c>
      <c r="J10067" s="1" t="s">
        <v>23</v>
      </c>
      <c r="K10067" s="1" t="s">
        <v>16</v>
      </c>
      <c r="L10067" s="1" t="s">
        <v>16</v>
      </c>
      <c r="M10067" s="1" t="s">
        <v>16</v>
      </c>
      <c r="N10067" s="1" t="s">
        <v>16</v>
      </c>
      <c r="O10067" s="1">
        <v>71.2</v>
      </c>
      <c r="P10067" s="1">
        <v>1.0</v>
      </c>
    </row>
    <row r="10068">
      <c r="A10068" s="1" t="s">
        <v>29</v>
      </c>
      <c r="B10068" s="1" t="s">
        <v>12566</v>
      </c>
      <c r="C10068" s="2" t="s">
        <v>12496</v>
      </c>
      <c r="D10068" s="1" t="s">
        <v>19</v>
      </c>
      <c r="E10068" s="3" t="str">
        <f>HYPERLINK("https://fyndiq.se/produkt/432d784756a84eff/", "2-Pack Samsung Galaxy S20FE - Härdat Glas-9H -Super kvalitet 3D")</f>
        <v>2-Pack Samsung Galaxy S20FE - Härdat Glas-9H -Super kvalitet 3D</v>
      </c>
      <c r="F10068" s="1" t="s">
        <v>1078</v>
      </c>
      <c r="G10068" s="1" t="s">
        <v>1079</v>
      </c>
      <c r="H10068" s="1" t="s">
        <v>1080</v>
      </c>
      <c r="I10068" s="1" t="s">
        <v>16</v>
      </c>
      <c r="J10068" s="1" t="s">
        <v>23</v>
      </c>
      <c r="K10068" s="1" t="s">
        <v>16</v>
      </c>
      <c r="L10068" s="1" t="s">
        <v>16</v>
      </c>
      <c r="M10068" s="1" t="s">
        <v>16</v>
      </c>
      <c r="N10068" s="1" t="s">
        <v>16</v>
      </c>
      <c r="O10068" s="1">
        <v>63.2</v>
      </c>
      <c r="P10068" s="1">
        <v>1.0</v>
      </c>
    </row>
    <row r="10069">
      <c r="A10069" s="1" t="s">
        <v>29</v>
      </c>
      <c r="B10069" s="1" t="s">
        <v>12567</v>
      </c>
      <c r="C10069" s="2" t="s">
        <v>12496</v>
      </c>
      <c r="D10069" s="1" t="s">
        <v>19</v>
      </c>
      <c r="E10069" s="3" t="str">
        <f>HYPERLINK("https://fyndiq.se/produkt/7b4cb5f9439947b9/", "2-Pack iPhone SE 2020 Svart - Härdat Glas 9H - Super Kvalitet 3D")</f>
        <v>2-Pack iPhone SE 2020 Svart - Härdat Glas 9H - Super Kvalitet 3D</v>
      </c>
      <c r="F10069" s="1" t="s">
        <v>175</v>
      </c>
      <c r="G10069" s="1" t="s">
        <v>176</v>
      </c>
      <c r="H10069" s="1" t="s">
        <v>177</v>
      </c>
      <c r="I10069" s="1" t="s">
        <v>16</v>
      </c>
      <c r="J10069" s="1" t="s">
        <v>23</v>
      </c>
      <c r="K10069" s="1" t="s">
        <v>16</v>
      </c>
      <c r="L10069" s="1" t="s">
        <v>16</v>
      </c>
      <c r="M10069" s="1" t="s">
        <v>16</v>
      </c>
      <c r="N10069" s="1" t="s">
        <v>16</v>
      </c>
      <c r="O10069" s="1">
        <v>47.2</v>
      </c>
      <c r="P10069" s="1">
        <v>1.0</v>
      </c>
    </row>
    <row r="10070">
      <c r="A10070" s="1" t="s">
        <v>29</v>
      </c>
      <c r="B10070" s="1" t="s">
        <v>12568</v>
      </c>
      <c r="C10070" s="2" t="s">
        <v>12496</v>
      </c>
      <c r="D10070" s="1" t="s">
        <v>19</v>
      </c>
      <c r="E1007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0070" s="1" t="s">
        <v>813</v>
      </c>
      <c r="G10070" s="1" t="s">
        <v>814</v>
      </c>
      <c r="H10070" s="1" t="s">
        <v>815</v>
      </c>
      <c r="I10070" s="1" t="s">
        <v>16</v>
      </c>
      <c r="J10070" s="1" t="s">
        <v>23</v>
      </c>
      <c r="K10070" s="1" t="s">
        <v>16</v>
      </c>
      <c r="L10070" s="1" t="s">
        <v>16</v>
      </c>
      <c r="M10070" s="1" t="s">
        <v>16</v>
      </c>
      <c r="N10070" s="1" t="s">
        <v>16</v>
      </c>
      <c r="O10070" s="1">
        <v>63.2</v>
      </c>
      <c r="P10070" s="1">
        <v>1.0</v>
      </c>
    </row>
    <row r="10071">
      <c r="A10071" s="1" t="s">
        <v>29</v>
      </c>
      <c r="B10071" s="1" t="s">
        <v>12569</v>
      </c>
      <c r="C10071" s="2" t="s">
        <v>12496</v>
      </c>
      <c r="D10071" s="1" t="s">
        <v>19</v>
      </c>
      <c r="E10071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0071" s="1" t="s">
        <v>8393</v>
      </c>
      <c r="G10071" s="1" t="s">
        <v>8394</v>
      </c>
      <c r="H10071" s="1" t="s">
        <v>8395</v>
      </c>
      <c r="I10071" s="1" t="s">
        <v>16</v>
      </c>
      <c r="J10071" s="1" t="s">
        <v>23</v>
      </c>
      <c r="K10071" s="1" t="s">
        <v>16</v>
      </c>
      <c r="L10071" s="1" t="s">
        <v>16</v>
      </c>
      <c r="M10071" s="1" t="s">
        <v>16</v>
      </c>
      <c r="N10071" s="1" t="s">
        <v>16</v>
      </c>
      <c r="O10071" s="1">
        <v>63.2</v>
      </c>
      <c r="P10071" s="1">
        <v>1.0</v>
      </c>
    </row>
    <row r="10072">
      <c r="A10072" s="1" t="s">
        <v>29</v>
      </c>
      <c r="B10072" s="1" t="s">
        <v>12570</v>
      </c>
      <c r="C10072" s="2" t="s">
        <v>12496</v>
      </c>
      <c r="D10072" s="1" t="s">
        <v>19</v>
      </c>
      <c r="E10072" s="3" t="str">
        <f>HYPERLINK("https://fyndiq.se/produkt/ffd808ba7c174af8/", "2-Pack Samsung S22 Skärmskydd &amp; 1-Pack linsskydd -Härdat Glas 9H")</f>
        <v>2-Pack Samsung S22 Skärmskydd &amp; 1-Pack linsskydd -Härdat Glas 9H</v>
      </c>
      <c r="F10072" s="1" t="s">
        <v>179</v>
      </c>
      <c r="G10072" s="1" t="s">
        <v>180</v>
      </c>
      <c r="H10072" s="1" t="s">
        <v>181</v>
      </c>
      <c r="I10072" s="1" t="s">
        <v>16</v>
      </c>
      <c r="J10072" s="1" t="s">
        <v>23</v>
      </c>
      <c r="K10072" s="1" t="s">
        <v>16</v>
      </c>
      <c r="L10072" s="1" t="s">
        <v>16</v>
      </c>
      <c r="M10072" s="1" t="s">
        <v>16</v>
      </c>
      <c r="N10072" s="1" t="s">
        <v>16</v>
      </c>
      <c r="O10072" s="1">
        <v>71.2</v>
      </c>
      <c r="P10072" s="1">
        <v>1.0</v>
      </c>
    </row>
    <row r="10073">
      <c r="A10073" s="1" t="s">
        <v>29</v>
      </c>
      <c r="B10073" s="1" t="s">
        <v>12571</v>
      </c>
      <c r="C10073" s="2" t="s">
        <v>12496</v>
      </c>
      <c r="D10073" s="1" t="s">
        <v>19</v>
      </c>
      <c r="E10073" s="3" t="str">
        <f>HYPERLINK("https://fyndiq.se/produkt/97e48588a3584b53/", "iPhone 8 Svart - Härdat Glas 9H - Super Kvalitet 3D Skärmskydd")</f>
        <v>iPhone 8 Svart - Härdat Glas 9H - Super Kvalitet 3D Skärmskydd</v>
      </c>
      <c r="F10073" s="1" t="s">
        <v>11687</v>
      </c>
      <c r="G10073" s="1" t="s">
        <v>11688</v>
      </c>
      <c r="H10073" s="1" t="s">
        <v>11689</v>
      </c>
      <c r="I10073" s="1" t="s">
        <v>16</v>
      </c>
      <c r="J10073" s="1" t="s">
        <v>23</v>
      </c>
      <c r="K10073" s="1" t="s">
        <v>16</v>
      </c>
      <c r="L10073" s="1" t="s">
        <v>16</v>
      </c>
      <c r="M10073" s="1" t="s">
        <v>16</v>
      </c>
      <c r="N10073" s="1" t="s">
        <v>16</v>
      </c>
      <c r="O10073" s="1">
        <v>39.2</v>
      </c>
      <c r="P10073" s="1">
        <v>1.0</v>
      </c>
    </row>
    <row r="10074">
      <c r="A10074" s="1" t="s">
        <v>29</v>
      </c>
      <c r="B10074" s="1" t="s">
        <v>12572</v>
      </c>
      <c r="C10074" s="2" t="s">
        <v>12496</v>
      </c>
      <c r="D10074" s="1" t="s">
        <v>19</v>
      </c>
      <c r="E10074" s="3" t="str">
        <f>HYPERLINK("https://fyndiq.se/produkt/13429430b0324fde/", "2-Pack Samsung Galaxy A23 5G - Härdat Glas 9H - Super Kvalitet 3D")</f>
        <v>2-Pack Samsung Galaxy A23 5G - Härdat Glas 9H - Super Kvalitet 3D</v>
      </c>
      <c r="F10074" s="1" t="s">
        <v>1761</v>
      </c>
      <c r="G10074" s="1" t="s">
        <v>1762</v>
      </c>
      <c r="H10074" s="1" t="s">
        <v>1763</v>
      </c>
      <c r="I10074" s="1" t="s">
        <v>16</v>
      </c>
      <c r="J10074" s="1" t="s">
        <v>23</v>
      </c>
      <c r="K10074" s="1" t="s">
        <v>16</v>
      </c>
      <c r="L10074" s="1" t="s">
        <v>16</v>
      </c>
      <c r="M10074" s="1" t="s">
        <v>16</v>
      </c>
      <c r="N10074" s="1" t="s">
        <v>16</v>
      </c>
      <c r="O10074" s="1">
        <v>63.2</v>
      </c>
      <c r="P10074" s="1">
        <v>2.0</v>
      </c>
    </row>
    <row r="10075">
      <c r="A10075" s="1" t="s">
        <v>29</v>
      </c>
      <c r="B10075" s="1" t="s">
        <v>12573</v>
      </c>
      <c r="C10075" s="2" t="s">
        <v>12496</v>
      </c>
      <c r="D10075" s="1" t="s">
        <v>19</v>
      </c>
      <c r="E10075" s="3" t="str">
        <f>HYPERLINK("https://fyndiq.se/produkt/bc341889f4d7491c/", "2 Pack Samsung Galaxy S20 5G - Härdat glas 9H-Super kvalitet 3D")</f>
        <v>2 Pack Samsung Galaxy S20 5G - Härdat glas 9H-Super kvalitet 3D</v>
      </c>
      <c r="F10075" s="1" t="s">
        <v>1984</v>
      </c>
      <c r="G10075" s="1" t="s">
        <v>1985</v>
      </c>
      <c r="H10075" s="1" t="s">
        <v>1986</v>
      </c>
      <c r="I10075" s="1" t="s">
        <v>16</v>
      </c>
      <c r="J10075" s="1" t="s">
        <v>23</v>
      </c>
      <c r="K10075" s="1" t="s">
        <v>16</v>
      </c>
      <c r="L10075" s="1" t="s">
        <v>16</v>
      </c>
      <c r="M10075" s="1" t="s">
        <v>16</v>
      </c>
      <c r="N10075" s="1" t="s">
        <v>16</v>
      </c>
      <c r="O10075" s="1">
        <v>71.2</v>
      </c>
      <c r="P10075" s="1">
        <v>1.0</v>
      </c>
    </row>
    <row r="10076">
      <c r="A10076" s="1" t="s">
        <v>29</v>
      </c>
      <c r="B10076" s="1" t="s">
        <v>12574</v>
      </c>
      <c r="C10076" s="2" t="s">
        <v>12496</v>
      </c>
      <c r="D10076" s="1" t="s">
        <v>19</v>
      </c>
      <c r="E10076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0076" s="1" t="s">
        <v>340</v>
      </c>
      <c r="G10076" s="1" t="s">
        <v>341</v>
      </c>
      <c r="H10076" s="1" t="s">
        <v>342</v>
      </c>
      <c r="I10076" s="1" t="s">
        <v>16</v>
      </c>
      <c r="J10076" s="1" t="s">
        <v>23</v>
      </c>
      <c r="K10076" s="1" t="s">
        <v>16</v>
      </c>
      <c r="L10076" s="1" t="s">
        <v>16</v>
      </c>
      <c r="M10076" s="1" t="s">
        <v>16</v>
      </c>
      <c r="N10076" s="1" t="s">
        <v>16</v>
      </c>
      <c r="O10076" s="1">
        <v>63.2</v>
      </c>
      <c r="P10076" s="1">
        <v>1.0</v>
      </c>
    </row>
    <row r="10077">
      <c r="A10077" s="1" t="s">
        <v>29</v>
      </c>
      <c r="B10077" s="1" t="s">
        <v>12575</v>
      </c>
      <c r="C10077" s="2" t="s">
        <v>12496</v>
      </c>
      <c r="D10077" s="1" t="s">
        <v>19</v>
      </c>
      <c r="E10077" s="3" t="str">
        <f>HYPERLINK("https://fyndiq.se/produkt/4c221907d1254100/", "2-Pack Samsung A14 Skärmskydd - Härdat Glas 9H - Super kvalitet 3D")</f>
        <v>2-Pack Samsung A14 Skärmskydd - Härdat Glas 9H - Super kvalitet 3D</v>
      </c>
      <c r="F10077" s="1" t="s">
        <v>167</v>
      </c>
      <c r="G10077" s="1" t="s">
        <v>168</v>
      </c>
      <c r="H10077" s="1" t="s">
        <v>169</v>
      </c>
      <c r="I10077" s="1" t="s">
        <v>16</v>
      </c>
      <c r="J10077" s="1" t="s">
        <v>23</v>
      </c>
      <c r="K10077" s="1" t="s">
        <v>16</v>
      </c>
      <c r="L10077" s="1" t="s">
        <v>16</v>
      </c>
      <c r="M10077" s="1" t="s">
        <v>16</v>
      </c>
      <c r="N10077" s="1" t="s">
        <v>16</v>
      </c>
      <c r="O10077" s="1">
        <v>63.2</v>
      </c>
      <c r="P10077" s="1">
        <v>1.0</v>
      </c>
    </row>
    <row r="10078">
      <c r="A10078" s="1" t="s">
        <v>29</v>
      </c>
      <c r="B10078" s="1" t="s">
        <v>12576</v>
      </c>
      <c r="C10078" s="2" t="s">
        <v>12496</v>
      </c>
      <c r="D10078" s="1" t="s">
        <v>19</v>
      </c>
      <c r="E1007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078" s="1" t="s">
        <v>26</v>
      </c>
      <c r="G10078" s="1" t="s">
        <v>27</v>
      </c>
      <c r="H10078" s="1" t="s">
        <v>28</v>
      </c>
      <c r="I10078" s="1" t="s">
        <v>16</v>
      </c>
      <c r="J10078" s="1" t="s">
        <v>23</v>
      </c>
      <c r="K10078" s="1" t="s">
        <v>16</v>
      </c>
      <c r="L10078" s="1" t="s">
        <v>16</v>
      </c>
      <c r="M10078" s="1" t="s">
        <v>16</v>
      </c>
      <c r="N10078" s="1" t="s">
        <v>16</v>
      </c>
      <c r="O10078" s="1">
        <v>71.2</v>
      </c>
      <c r="P10078" s="1">
        <v>1.0</v>
      </c>
    </row>
    <row r="10079">
      <c r="A10079" s="1" t="s">
        <v>29</v>
      </c>
      <c r="B10079" s="1" t="s">
        <v>12577</v>
      </c>
      <c r="C10079" s="2" t="s">
        <v>12496</v>
      </c>
      <c r="D10079" s="1" t="s">
        <v>19</v>
      </c>
      <c r="E10079" s="3" t="str">
        <f>HYPERLINK("https://fyndiq.se/produkt/dfe28e565d2e4c8d/", "2 Pack Samsung S21 FE - 9H Härdat Glass - Super Kvalitet 3D")</f>
        <v>2 Pack Samsung S21 FE - 9H Härdat Glass - Super Kvalitet 3D</v>
      </c>
      <c r="F10079" s="1" t="s">
        <v>276</v>
      </c>
      <c r="G10079" s="1" t="s">
        <v>277</v>
      </c>
      <c r="H10079" s="1" t="s">
        <v>278</v>
      </c>
      <c r="I10079" s="1" t="s">
        <v>16</v>
      </c>
      <c r="J10079" s="1" t="s">
        <v>23</v>
      </c>
      <c r="K10079" s="1" t="s">
        <v>16</v>
      </c>
      <c r="L10079" s="1" t="s">
        <v>16</v>
      </c>
      <c r="M10079" s="1" t="s">
        <v>16</v>
      </c>
      <c r="N10079" s="1" t="s">
        <v>16</v>
      </c>
      <c r="O10079" s="1">
        <v>63.2</v>
      </c>
      <c r="P10079" s="1">
        <v>1.0</v>
      </c>
    </row>
    <row r="10080">
      <c r="A10080" s="1" t="s">
        <v>29</v>
      </c>
      <c r="B10080" s="1" t="s">
        <v>12578</v>
      </c>
      <c r="C10080" s="2" t="s">
        <v>12496</v>
      </c>
      <c r="D10080" s="1" t="s">
        <v>19</v>
      </c>
      <c r="E1008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080" s="1" t="s">
        <v>26</v>
      </c>
      <c r="G10080" s="1" t="s">
        <v>27</v>
      </c>
      <c r="H10080" s="1" t="s">
        <v>28</v>
      </c>
      <c r="I10080" s="1" t="s">
        <v>16</v>
      </c>
      <c r="J10080" s="1" t="s">
        <v>23</v>
      </c>
      <c r="K10080" s="1" t="s">
        <v>16</v>
      </c>
      <c r="L10080" s="1" t="s">
        <v>16</v>
      </c>
      <c r="M10080" s="1" t="s">
        <v>16</v>
      </c>
      <c r="N10080" s="1" t="s">
        <v>16</v>
      </c>
      <c r="O10080" s="1">
        <v>71.2</v>
      </c>
      <c r="P10080" s="1">
        <v>1.0</v>
      </c>
    </row>
    <row r="10081">
      <c r="A10081" s="1" t="s">
        <v>29</v>
      </c>
      <c r="B10081" s="1" t="s">
        <v>12579</v>
      </c>
      <c r="C10081" s="2" t="s">
        <v>12496</v>
      </c>
      <c r="D10081" s="1" t="s">
        <v>19</v>
      </c>
      <c r="E1008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0081" s="1" t="s">
        <v>599</v>
      </c>
      <c r="G10081" s="1" t="s">
        <v>600</v>
      </c>
      <c r="H10081" s="1" t="s">
        <v>601</v>
      </c>
      <c r="I10081" s="1" t="s">
        <v>16</v>
      </c>
      <c r="J10081" s="1" t="s">
        <v>23</v>
      </c>
      <c r="K10081" s="1" t="s">
        <v>16</v>
      </c>
      <c r="L10081" s="1" t="s">
        <v>16</v>
      </c>
      <c r="M10081" s="1" t="s">
        <v>16</v>
      </c>
      <c r="N10081" s="1" t="s">
        <v>16</v>
      </c>
      <c r="O10081" s="1">
        <v>71.2</v>
      </c>
      <c r="P10081" s="1">
        <v>1.0</v>
      </c>
    </row>
    <row r="10082">
      <c r="A10082" s="1" t="s">
        <v>29</v>
      </c>
      <c r="B10082" s="1" t="s">
        <v>12580</v>
      </c>
      <c r="C10082" s="2" t="s">
        <v>12496</v>
      </c>
      <c r="D10082" s="1" t="s">
        <v>19</v>
      </c>
      <c r="E10082" s="3" t="str">
        <f>HYPERLINK("https://fyndiq.se/produkt/0b2f55cbfc0d4bc8/", "Skärmskydd Iphone 12 / 12 Pro , härdat glas, hög kvalitet.")</f>
        <v>Skärmskydd Iphone 12 / 12 Pro , härdat glas, hög kvalitet.</v>
      </c>
      <c r="F10082" s="1" t="s">
        <v>587</v>
      </c>
      <c r="G10082" s="1" t="s">
        <v>588</v>
      </c>
      <c r="H10082" s="1" t="s">
        <v>589</v>
      </c>
      <c r="I10082" s="1" t="s">
        <v>16</v>
      </c>
      <c r="J10082" s="1" t="s">
        <v>23</v>
      </c>
      <c r="K10082" s="1" t="s">
        <v>16</v>
      </c>
      <c r="L10082" s="1" t="s">
        <v>16</v>
      </c>
      <c r="M10082" s="1" t="s">
        <v>16</v>
      </c>
      <c r="N10082" s="1" t="s">
        <v>16</v>
      </c>
      <c r="O10082" s="1">
        <v>39.2</v>
      </c>
      <c r="P10082" s="1">
        <v>1.0</v>
      </c>
    </row>
    <row r="10083">
      <c r="A10083" s="1" t="s">
        <v>29</v>
      </c>
      <c r="B10083" s="1" t="s">
        <v>12581</v>
      </c>
      <c r="C10083" s="2" t="s">
        <v>12496</v>
      </c>
      <c r="D10083" s="1" t="s">
        <v>19</v>
      </c>
      <c r="E10083" s="3" t="str">
        <f>HYPERLINK("https://fyndiq.se/produkt/c398466bf0524e85/", "2-Pack Samsung S23 - 9H Härdat Glass - 3D Super Kvalitet Skärmskydd")</f>
        <v>2-Pack Samsung S23 - 9H Härdat Glass - 3D Super Kvalitet Skärmskydd</v>
      </c>
      <c r="F10083" s="1" t="s">
        <v>1365</v>
      </c>
      <c r="G10083" s="1" t="s">
        <v>1366</v>
      </c>
      <c r="H10083" s="1" t="s">
        <v>1367</v>
      </c>
      <c r="I10083" s="1" t="s">
        <v>16</v>
      </c>
      <c r="J10083" s="1" t="s">
        <v>23</v>
      </c>
      <c r="K10083" s="1" t="s">
        <v>16</v>
      </c>
      <c r="L10083" s="1" t="s">
        <v>16</v>
      </c>
      <c r="M10083" s="1" t="s">
        <v>16</v>
      </c>
      <c r="N10083" s="1" t="s">
        <v>16</v>
      </c>
      <c r="O10083" s="1">
        <v>63.2</v>
      </c>
      <c r="P10083" s="1">
        <v>1.0</v>
      </c>
    </row>
    <row r="10084">
      <c r="A10084" s="1" t="s">
        <v>29</v>
      </c>
      <c r="B10084" s="1" t="s">
        <v>12582</v>
      </c>
      <c r="C10084" s="2" t="s">
        <v>12496</v>
      </c>
      <c r="D10084" s="1" t="s">
        <v>19</v>
      </c>
      <c r="E10084" s="3" t="str">
        <f>HYPERLINK("https://fyndiq.se/produkt/7c990866bb87402c/", "2-Pack Xiaomi 11 Lite 5G NE - Härdat Glas 9H - Super kvalitet 3D")</f>
        <v>2-Pack Xiaomi 11 Lite 5G NE - Härdat Glas 9H - Super kvalitet 3D</v>
      </c>
      <c r="F10084" s="1" t="s">
        <v>544</v>
      </c>
      <c r="G10084" s="1" t="s">
        <v>545</v>
      </c>
      <c r="H10084" s="1" t="s">
        <v>546</v>
      </c>
      <c r="I10084" s="1" t="s">
        <v>16</v>
      </c>
      <c r="J10084" s="1" t="s">
        <v>23</v>
      </c>
      <c r="K10084" s="1" t="s">
        <v>16</v>
      </c>
      <c r="L10084" s="1" t="s">
        <v>16</v>
      </c>
      <c r="M10084" s="1" t="s">
        <v>16</v>
      </c>
      <c r="N10084" s="1" t="s">
        <v>16</v>
      </c>
      <c r="O10084" s="1">
        <v>63.2</v>
      </c>
      <c r="P10084" s="1">
        <v>2.0</v>
      </c>
    </row>
    <row r="10085">
      <c r="A10085" s="1" t="s">
        <v>29</v>
      </c>
      <c r="B10085" s="1" t="s">
        <v>12583</v>
      </c>
      <c r="C10085" s="2" t="s">
        <v>12496</v>
      </c>
      <c r="D10085" s="1" t="s">
        <v>19</v>
      </c>
      <c r="E10085" s="3" t="str">
        <f>HYPERLINK("https://fyndiq.se/produkt/2a9c08e4daf04aed/", "2-Pack Xiaomi 12T Pro - Härdat Glas 9H - Super kvalitet 3D Skärmskydd")</f>
        <v>2-Pack Xiaomi 12T Pro - Härdat Glas 9H - Super kvalitet 3D Skärmskydd</v>
      </c>
      <c r="F10085" s="1" t="s">
        <v>376</v>
      </c>
      <c r="G10085" s="1" t="s">
        <v>377</v>
      </c>
      <c r="H10085" s="1" t="s">
        <v>378</v>
      </c>
      <c r="I10085" s="1" t="s">
        <v>16</v>
      </c>
      <c r="J10085" s="1" t="s">
        <v>23</v>
      </c>
      <c r="K10085" s="1" t="s">
        <v>16</v>
      </c>
      <c r="L10085" s="1" t="s">
        <v>16</v>
      </c>
      <c r="M10085" s="1" t="s">
        <v>16</v>
      </c>
      <c r="N10085" s="1" t="s">
        <v>16</v>
      </c>
      <c r="O10085" s="1">
        <v>63.2</v>
      </c>
      <c r="P10085" s="1">
        <v>1.0</v>
      </c>
    </row>
    <row r="10086">
      <c r="A10086" s="1" t="s">
        <v>29</v>
      </c>
      <c r="B10086" s="1" t="s">
        <v>12584</v>
      </c>
      <c r="C10086" s="2" t="s">
        <v>12496</v>
      </c>
      <c r="D10086" s="1" t="s">
        <v>19</v>
      </c>
      <c r="E10086" s="3" t="str">
        <f>HYPERLINK("https://fyndiq.se/produkt/388e6e1d48174830/", "2-Pack SAMSUNG S24 PLUS Skärmskydd - Härdat Glas 9H - Super kvalitet 3D")</f>
        <v>2-Pack SAMSUNG S24 PLUS Skärmskydd - Härdat Glas 9H - Super kvalitet 3D</v>
      </c>
      <c r="F10086" s="1" t="s">
        <v>5476</v>
      </c>
      <c r="G10086" s="1" t="s">
        <v>5477</v>
      </c>
      <c r="H10086" s="1" t="s">
        <v>5478</v>
      </c>
      <c r="I10086" s="1" t="s">
        <v>16</v>
      </c>
      <c r="J10086" s="1" t="s">
        <v>23</v>
      </c>
      <c r="K10086" s="1" t="s">
        <v>16</v>
      </c>
      <c r="L10086" s="1" t="s">
        <v>16</v>
      </c>
      <c r="M10086" s="1" t="s">
        <v>16</v>
      </c>
      <c r="N10086" s="1" t="s">
        <v>16</v>
      </c>
      <c r="O10086" s="1">
        <v>63.2</v>
      </c>
      <c r="P10086" s="1">
        <v>1.0</v>
      </c>
    </row>
    <row r="10087">
      <c r="A10087" s="1" t="s">
        <v>29</v>
      </c>
      <c r="B10087" s="1" t="s">
        <v>12585</v>
      </c>
      <c r="C10087" s="2" t="s">
        <v>12496</v>
      </c>
      <c r="D10087" s="1" t="s">
        <v>19</v>
      </c>
      <c r="E10087" s="3" t="str">
        <f>HYPERLINK("https://fyndiq.se/produkt/2a9c08e4daf04aed/", "2-Pack Xiaomi 12T Pro - Härdat Glas 9H - Super kvalitet 3D Skärmskydd")</f>
        <v>2-Pack Xiaomi 12T Pro - Härdat Glas 9H - Super kvalitet 3D Skärmskydd</v>
      </c>
      <c r="F10087" s="1" t="s">
        <v>376</v>
      </c>
      <c r="G10087" s="1" t="s">
        <v>377</v>
      </c>
      <c r="H10087" s="1" t="s">
        <v>378</v>
      </c>
      <c r="I10087" s="1" t="s">
        <v>16</v>
      </c>
      <c r="J10087" s="1" t="s">
        <v>23</v>
      </c>
      <c r="K10087" s="1" t="s">
        <v>16</v>
      </c>
      <c r="L10087" s="1" t="s">
        <v>16</v>
      </c>
      <c r="M10087" s="1" t="s">
        <v>16</v>
      </c>
      <c r="N10087" s="1" t="s">
        <v>16</v>
      </c>
      <c r="O10087" s="1">
        <v>63.2</v>
      </c>
      <c r="P10087" s="1">
        <v>1.0</v>
      </c>
    </row>
    <row r="10088">
      <c r="A10088" s="1" t="s">
        <v>29</v>
      </c>
      <c r="B10088" s="1" t="s">
        <v>12586</v>
      </c>
      <c r="C10088" s="2" t="s">
        <v>12496</v>
      </c>
      <c r="D10088" s="1" t="s">
        <v>19</v>
      </c>
      <c r="E10088" s="3" t="str">
        <f t="shared" ref="E10088:E10090" si="266"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088" s="1" t="s">
        <v>128</v>
      </c>
      <c r="G10088" s="1" t="s">
        <v>129</v>
      </c>
      <c r="H10088" s="1" t="s">
        <v>130</v>
      </c>
      <c r="I10088" s="1" t="s">
        <v>16</v>
      </c>
      <c r="J10088" s="1" t="s">
        <v>23</v>
      </c>
      <c r="K10088" s="1" t="s">
        <v>16</v>
      </c>
      <c r="L10088" s="1" t="s">
        <v>16</v>
      </c>
      <c r="M10088" s="1" t="s">
        <v>16</v>
      </c>
      <c r="N10088" s="1" t="s">
        <v>16</v>
      </c>
      <c r="O10088" s="1">
        <v>95.2</v>
      </c>
      <c r="P10088" s="1">
        <v>1.0</v>
      </c>
    </row>
    <row r="10089">
      <c r="A10089" s="1" t="s">
        <v>29</v>
      </c>
      <c r="B10089" s="1" t="s">
        <v>12587</v>
      </c>
      <c r="C10089" s="2" t="s">
        <v>12496</v>
      </c>
      <c r="D10089" s="1" t="s">
        <v>19</v>
      </c>
      <c r="E10089" s="3" t="str">
        <f t="shared" si="266"/>
        <v>2-Pack SAMSUNG S24 ULTRA Skärmskydd &amp; 2-Pack linsskydd - Härdat Glas 9H - Super kvalitet 3D</v>
      </c>
      <c r="F10089" s="1" t="s">
        <v>128</v>
      </c>
      <c r="G10089" s="1" t="s">
        <v>129</v>
      </c>
      <c r="H10089" s="1" t="s">
        <v>130</v>
      </c>
      <c r="I10089" s="1" t="s">
        <v>16</v>
      </c>
      <c r="J10089" s="1" t="s">
        <v>23</v>
      </c>
      <c r="K10089" s="1" t="s">
        <v>16</v>
      </c>
      <c r="L10089" s="1" t="s">
        <v>16</v>
      </c>
      <c r="M10089" s="1" t="s">
        <v>16</v>
      </c>
      <c r="N10089" s="1" t="s">
        <v>16</v>
      </c>
      <c r="O10089" s="1">
        <v>95.2</v>
      </c>
      <c r="P10089" s="1">
        <v>1.0</v>
      </c>
    </row>
    <row r="10090">
      <c r="A10090" s="1" t="s">
        <v>29</v>
      </c>
      <c r="B10090" s="1" t="s">
        <v>12588</v>
      </c>
      <c r="C10090" s="2" t="s">
        <v>12496</v>
      </c>
      <c r="D10090" s="1" t="s">
        <v>19</v>
      </c>
      <c r="E10090" s="3" t="str">
        <f t="shared" si="266"/>
        <v>2-Pack SAMSUNG S24 ULTRA Skärmskydd &amp; 2-Pack linsskydd - Härdat Glas 9H - Super kvalitet 3D</v>
      </c>
      <c r="F10090" s="1" t="s">
        <v>128</v>
      </c>
      <c r="G10090" s="1" t="s">
        <v>129</v>
      </c>
      <c r="H10090" s="1" t="s">
        <v>130</v>
      </c>
      <c r="I10090" s="1" t="s">
        <v>16</v>
      </c>
      <c r="J10090" s="1" t="s">
        <v>23</v>
      </c>
      <c r="K10090" s="1" t="s">
        <v>16</v>
      </c>
      <c r="L10090" s="1" t="s">
        <v>16</v>
      </c>
      <c r="M10090" s="1" t="s">
        <v>16</v>
      </c>
      <c r="N10090" s="1" t="s">
        <v>16</v>
      </c>
      <c r="O10090" s="1">
        <v>95.2</v>
      </c>
      <c r="P10090" s="1">
        <v>1.0</v>
      </c>
    </row>
    <row r="10091">
      <c r="A10091" s="1" t="s">
        <v>29</v>
      </c>
      <c r="B10091" s="1" t="s">
        <v>12589</v>
      </c>
      <c r="C10091" s="2" t="s">
        <v>12496</v>
      </c>
      <c r="D10091" s="1" t="s">
        <v>19</v>
      </c>
      <c r="E1009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0091" s="1" t="s">
        <v>4617</v>
      </c>
      <c r="G10091" s="1" t="s">
        <v>4618</v>
      </c>
      <c r="H10091" s="1" t="s">
        <v>4619</v>
      </c>
      <c r="I10091" s="1" t="s">
        <v>16</v>
      </c>
      <c r="J10091" s="1" t="s">
        <v>23</v>
      </c>
      <c r="K10091" s="1" t="s">
        <v>16</v>
      </c>
      <c r="L10091" s="1" t="s">
        <v>16</v>
      </c>
      <c r="M10091" s="1" t="s">
        <v>16</v>
      </c>
      <c r="N10091" s="1" t="s">
        <v>16</v>
      </c>
      <c r="O10091" s="1">
        <v>63.2</v>
      </c>
      <c r="P10091" s="1">
        <v>1.0</v>
      </c>
    </row>
    <row r="10092">
      <c r="A10092" s="1" t="s">
        <v>29</v>
      </c>
      <c r="B10092" s="1" t="s">
        <v>12590</v>
      </c>
      <c r="C10092" s="2" t="s">
        <v>12496</v>
      </c>
      <c r="D10092" s="1" t="s">
        <v>19</v>
      </c>
      <c r="E10092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0092" s="1" t="s">
        <v>1654</v>
      </c>
      <c r="G10092" s="1" t="s">
        <v>1655</v>
      </c>
      <c r="H10092" s="1" t="s">
        <v>1656</v>
      </c>
      <c r="I10092" s="1" t="s">
        <v>16</v>
      </c>
      <c r="J10092" s="1" t="s">
        <v>23</v>
      </c>
      <c r="K10092" s="1" t="s">
        <v>16</v>
      </c>
      <c r="L10092" s="1" t="s">
        <v>16</v>
      </c>
      <c r="M10092" s="1" t="s">
        <v>16</v>
      </c>
      <c r="N10092" s="1" t="s">
        <v>16</v>
      </c>
      <c r="O10092" s="1">
        <v>55.2</v>
      </c>
      <c r="P10092" s="1">
        <v>1.0</v>
      </c>
    </row>
    <row r="10093">
      <c r="A10093" s="1" t="s">
        <v>29</v>
      </c>
      <c r="B10093" s="1" t="s">
        <v>12591</v>
      </c>
      <c r="C10093" s="2" t="s">
        <v>12496</v>
      </c>
      <c r="D10093" s="1" t="s">
        <v>19</v>
      </c>
      <c r="E10093" s="3" t="str">
        <f>HYPERLINK("https://fyndiq.se/produkt/1e7e3eca19044e00/", "2-Pack Samsung S20 5G Skärmskydd - Härdat Glas 9H - Super kvalitet 3D")</f>
        <v>2-Pack Samsung S20 5G Skärmskydd - Härdat Glas 9H - Super kvalitet 3D</v>
      </c>
      <c r="F10093" s="1" t="s">
        <v>2593</v>
      </c>
      <c r="G10093" s="1" t="s">
        <v>2594</v>
      </c>
      <c r="H10093" s="1" t="s">
        <v>2595</v>
      </c>
      <c r="I10093" s="1" t="s">
        <v>16</v>
      </c>
      <c r="J10093" s="1" t="s">
        <v>23</v>
      </c>
      <c r="K10093" s="1" t="s">
        <v>16</v>
      </c>
      <c r="L10093" s="1" t="s">
        <v>16</v>
      </c>
      <c r="M10093" s="1" t="s">
        <v>16</v>
      </c>
      <c r="N10093" s="1" t="s">
        <v>16</v>
      </c>
      <c r="O10093" s="1">
        <v>63.2</v>
      </c>
      <c r="P10093" s="1">
        <v>1.0</v>
      </c>
    </row>
    <row r="10094">
      <c r="A10094" s="1" t="s">
        <v>29</v>
      </c>
      <c r="B10094" s="1" t="s">
        <v>12592</v>
      </c>
      <c r="C10094" s="2" t="s">
        <v>12496</v>
      </c>
      <c r="D10094" s="1" t="s">
        <v>19</v>
      </c>
      <c r="E10094" s="3" t="str">
        <f>HYPERLINK("https://fyndiq.se/produkt/3fee81d316cc43da/", "2-pack - iPhone 12 / 12 Pro - 9H Härdat Glass - Top Kvalitet")</f>
        <v>2-pack - iPhone 12 / 12 Pro - 9H Härdat Glass - Top Kvalitet</v>
      </c>
      <c r="F10094" s="1" t="s">
        <v>2499</v>
      </c>
      <c r="G10094" s="1" t="s">
        <v>2500</v>
      </c>
      <c r="H10094" s="1" t="s">
        <v>2067</v>
      </c>
      <c r="I10094" s="1" t="s">
        <v>16</v>
      </c>
      <c r="J10094" s="1" t="s">
        <v>23</v>
      </c>
      <c r="K10094" s="1" t="s">
        <v>16</v>
      </c>
      <c r="L10094" s="1" t="s">
        <v>16</v>
      </c>
      <c r="M10094" s="1" t="s">
        <v>16</v>
      </c>
      <c r="N10094" s="1" t="s">
        <v>16</v>
      </c>
      <c r="O10094" s="1">
        <v>47.2</v>
      </c>
      <c r="P10094" s="1">
        <v>1.0</v>
      </c>
    </row>
    <row r="10095">
      <c r="A10095" s="1" t="s">
        <v>29</v>
      </c>
      <c r="B10095" s="1" t="s">
        <v>12593</v>
      </c>
      <c r="C10095" s="2" t="s">
        <v>12496</v>
      </c>
      <c r="D10095" s="1" t="s">
        <v>19</v>
      </c>
      <c r="E10095" s="3" t="str">
        <f>HYPERLINK("https://fyndiq.se/produkt/0a890dd972c4463d/", "2-Pack Samsung Galaxy A52s 5G - Härdat glas 9H - Super kvalitet")</f>
        <v>2-Pack Samsung Galaxy A52s 5G - Härdat glas 9H - Super kvalitet</v>
      </c>
      <c r="F10095" s="1" t="s">
        <v>442</v>
      </c>
      <c r="G10095" s="1" t="s">
        <v>443</v>
      </c>
      <c r="H10095" s="1" t="s">
        <v>444</v>
      </c>
      <c r="I10095" s="1" t="s">
        <v>16</v>
      </c>
      <c r="J10095" s="1" t="s">
        <v>23</v>
      </c>
      <c r="K10095" s="1" t="s">
        <v>16</v>
      </c>
      <c r="L10095" s="1" t="s">
        <v>16</v>
      </c>
      <c r="M10095" s="1" t="s">
        <v>16</v>
      </c>
      <c r="N10095" s="1" t="s">
        <v>16</v>
      </c>
      <c r="O10095" s="1">
        <v>63.2</v>
      </c>
      <c r="P10095" s="1">
        <v>1.0</v>
      </c>
    </row>
    <row r="10096">
      <c r="A10096" s="1" t="s">
        <v>29</v>
      </c>
      <c r="B10096" s="1" t="s">
        <v>12594</v>
      </c>
      <c r="C10096" s="2" t="s">
        <v>12496</v>
      </c>
      <c r="D10096" s="1" t="s">
        <v>19</v>
      </c>
      <c r="E10096" s="3" t="str">
        <f>HYPERLINK("https://fyndiq.se/produkt/66924f1ff238487e/", "2-Pack GOOGLE PIXEL 7A Skärmskydd - Härdat Glas 9H - Super kvalitet 3D")</f>
        <v>2-Pack GOOGLE PIXEL 7A Skärmskydd - Härdat Glas 9H - Super kvalitet 3D</v>
      </c>
      <c r="F10096" s="1" t="s">
        <v>315</v>
      </c>
      <c r="G10096" s="1" t="s">
        <v>316</v>
      </c>
      <c r="H10096" s="1" t="s">
        <v>317</v>
      </c>
      <c r="I10096" s="1" t="s">
        <v>16</v>
      </c>
      <c r="J10096" s="1" t="s">
        <v>23</v>
      </c>
      <c r="K10096" s="1" t="s">
        <v>16</v>
      </c>
      <c r="L10096" s="1" t="s">
        <v>16</v>
      </c>
      <c r="M10096" s="1" t="s">
        <v>16</v>
      </c>
      <c r="N10096" s="1" t="s">
        <v>16</v>
      </c>
      <c r="O10096" s="1">
        <v>63.2</v>
      </c>
      <c r="P10096" s="1">
        <v>1.0</v>
      </c>
    </row>
    <row r="10097">
      <c r="A10097" s="1" t="s">
        <v>29</v>
      </c>
      <c r="B10097" s="1" t="s">
        <v>12595</v>
      </c>
      <c r="C10097" s="2" t="s">
        <v>12496</v>
      </c>
      <c r="D10097" s="1" t="s">
        <v>19</v>
      </c>
      <c r="E1009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097" s="1" t="s">
        <v>51</v>
      </c>
      <c r="G10097" s="1" t="s">
        <v>52</v>
      </c>
      <c r="H10097" s="1" t="s">
        <v>53</v>
      </c>
      <c r="I10097" s="1" t="s">
        <v>16</v>
      </c>
      <c r="J10097" s="1" t="s">
        <v>23</v>
      </c>
      <c r="K10097" s="1" t="s">
        <v>16</v>
      </c>
      <c r="L10097" s="1" t="s">
        <v>16</v>
      </c>
      <c r="M10097" s="1" t="s">
        <v>16</v>
      </c>
      <c r="N10097" s="1" t="s">
        <v>16</v>
      </c>
      <c r="O10097" s="1">
        <v>87.2</v>
      </c>
      <c r="P10097" s="1">
        <v>1.0</v>
      </c>
    </row>
    <row r="10098">
      <c r="A10098" s="1" t="s">
        <v>29</v>
      </c>
      <c r="B10098" s="1" t="s">
        <v>12596</v>
      </c>
      <c r="C10098" s="2" t="s">
        <v>12496</v>
      </c>
      <c r="D10098" s="1" t="s">
        <v>19</v>
      </c>
      <c r="E10098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0098" s="1" t="s">
        <v>2858</v>
      </c>
      <c r="G10098" s="1" t="s">
        <v>2859</v>
      </c>
      <c r="H10098" s="1" t="s">
        <v>2860</v>
      </c>
      <c r="I10098" s="1" t="s">
        <v>16</v>
      </c>
      <c r="J10098" s="1" t="s">
        <v>23</v>
      </c>
      <c r="K10098" s="1" t="s">
        <v>16</v>
      </c>
      <c r="L10098" s="1" t="s">
        <v>16</v>
      </c>
      <c r="M10098" s="1" t="s">
        <v>16</v>
      </c>
      <c r="N10098" s="1" t="s">
        <v>16</v>
      </c>
      <c r="O10098" s="1">
        <v>63.2</v>
      </c>
      <c r="P10098" s="1">
        <v>1.0</v>
      </c>
    </row>
    <row r="10099">
      <c r="A10099" s="1" t="s">
        <v>29</v>
      </c>
      <c r="B10099" s="1" t="s">
        <v>12597</v>
      </c>
      <c r="C10099" s="2" t="s">
        <v>12496</v>
      </c>
      <c r="D10099" s="1" t="s">
        <v>19</v>
      </c>
      <c r="E1009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099" s="1" t="s">
        <v>977</v>
      </c>
      <c r="G10099" s="1" t="s">
        <v>978</v>
      </c>
      <c r="H10099" s="1" t="s">
        <v>979</v>
      </c>
      <c r="I10099" s="1" t="s">
        <v>16</v>
      </c>
      <c r="J10099" s="1" t="s">
        <v>23</v>
      </c>
      <c r="K10099" s="1" t="s">
        <v>16</v>
      </c>
      <c r="L10099" s="1" t="s">
        <v>16</v>
      </c>
      <c r="M10099" s="1" t="s">
        <v>16</v>
      </c>
      <c r="N10099" s="1" t="s">
        <v>16</v>
      </c>
      <c r="O10099" s="1">
        <v>63.2</v>
      </c>
      <c r="P10099" s="1">
        <v>1.0</v>
      </c>
    </row>
    <row r="10100">
      <c r="A10100" s="1" t="s">
        <v>29</v>
      </c>
      <c r="B10100" s="1" t="s">
        <v>12598</v>
      </c>
      <c r="C10100" s="2" t="s">
        <v>12496</v>
      </c>
      <c r="D10100" s="1" t="s">
        <v>19</v>
      </c>
      <c r="E10100" s="3" t="str">
        <f>HYPERLINK("https://fyndiq.se/produkt/ba16e87d140347ad/", "2 Pack Samsung Galaxy A51 - Härdat glas 9H - Super kvalitet 3D")</f>
        <v>2 Pack Samsung Galaxy A51 - Härdat glas 9H - Super kvalitet 3D</v>
      </c>
      <c r="F10100" s="1" t="s">
        <v>1826</v>
      </c>
      <c r="G10100" s="1" t="s">
        <v>1827</v>
      </c>
      <c r="H10100" s="1" t="s">
        <v>1828</v>
      </c>
      <c r="I10100" s="1" t="s">
        <v>16</v>
      </c>
      <c r="J10100" s="1" t="s">
        <v>23</v>
      </c>
      <c r="K10100" s="1" t="s">
        <v>16</v>
      </c>
      <c r="L10100" s="1" t="s">
        <v>16</v>
      </c>
      <c r="M10100" s="1" t="s">
        <v>16</v>
      </c>
      <c r="N10100" s="1" t="s">
        <v>16</v>
      </c>
      <c r="O10100" s="1">
        <v>63.2</v>
      </c>
      <c r="P10100" s="1">
        <v>1.0</v>
      </c>
    </row>
    <row r="10101">
      <c r="A10101" s="1" t="s">
        <v>29</v>
      </c>
      <c r="B10101" s="1" t="s">
        <v>12599</v>
      </c>
      <c r="C10101" s="2" t="s">
        <v>12496</v>
      </c>
      <c r="D10101" s="1" t="s">
        <v>19</v>
      </c>
      <c r="E10101" s="3" t="str">
        <f>HYPERLINK("https://fyndiq.se/produkt/416415a768684efb/", "2-Pack Samsung Galaxy S21 5G - 9H Härdat Glas - HD")</f>
        <v>2-Pack Samsung Galaxy S21 5G - 9H Härdat Glas - HD</v>
      </c>
      <c r="F10101" s="1" t="s">
        <v>39</v>
      </c>
      <c r="G10101" s="1" t="s">
        <v>40</v>
      </c>
      <c r="H10101" s="1" t="s">
        <v>41</v>
      </c>
      <c r="I10101" s="1" t="s">
        <v>16</v>
      </c>
      <c r="J10101" s="1" t="s">
        <v>23</v>
      </c>
      <c r="K10101" s="1" t="s">
        <v>16</v>
      </c>
      <c r="L10101" s="1" t="s">
        <v>16</v>
      </c>
      <c r="M10101" s="1" t="s">
        <v>16</v>
      </c>
      <c r="N10101" s="1" t="s">
        <v>16</v>
      </c>
      <c r="O10101" s="1">
        <v>63.2</v>
      </c>
      <c r="P10101" s="1">
        <v>1.0</v>
      </c>
    </row>
    <row r="10102">
      <c r="A10102" s="1" t="s">
        <v>29</v>
      </c>
      <c r="B10102" s="1" t="s">
        <v>12600</v>
      </c>
      <c r="C10102" s="2" t="s">
        <v>12496</v>
      </c>
      <c r="D10102" s="1" t="s">
        <v>19</v>
      </c>
      <c r="E10102" s="3" t="str">
        <f t="shared" ref="E10102:E10103" si="267">HYPERLINK("https://fyndiq.se/produkt/9e488e35f28b4b0b/", "2-Pack GOOGLE PIXEL 6A Skärmskydd - Härdat Glas 9H - Super kvalitet 3D")</f>
        <v>2-Pack GOOGLE PIXEL 6A Skärmskydd - Härdat Glas 9H - Super kvalitet 3D</v>
      </c>
      <c r="F10102" s="1" t="s">
        <v>196</v>
      </c>
      <c r="G10102" s="1" t="s">
        <v>197</v>
      </c>
      <c r="H10102" s="1" t="s">
        <v>198</v>
      </c>
      <c r="I10102" s="1" t="s">
        <v>16</v>
      </c>
      <c r="J10102" s="1" t="s">
        <v>23</v>
      </c>
      <c r="K10102" s="1" t="s">
        <v>16</v>
      </c>
      <c r="L10102" s="1" t="s">
        <v>16</v>
      </c>
      <c r="M10102" s="1" t="s">
        <v>16</v>
      </c>
      <c r="N10102" s="1" t="s">
        <v>16</v>
      </c>
      <c r="O10102" s="1">
        <v>63.2</v>
      </c>
      <c r="P10102" s="1">
        <v>1.0</v>
      </c>
    </row>
    <row r="10103">
      <c r="A10103" s="1" t="s">
        <v>29</v>
      </c>
      <c r="B10103" s="1" t="s">
        <v>12601</v>
      </c>
      <c r="C10103" s="2" t="s">
        <v>12496</v>
      </c>
      <c r="D10103" s="1" t="s">
        <v>19</v>
      </c>
      <c r="E10103" s="3" t="str">
        <f t="shared" si="267"/>
        <v>2-Pack GOOGLE PIXEL 6A Skärmskydd - Härdat Glas 9H - Super kvalitet 3D</v>
      </c>
      <c r="F10103" s="1" t="s">
        <v>196</v>
      </c>
      <c r="G10103" s="1" t="s">
        <v>197</v>
      </c>
      <c r="H10103" s="1" t="s">
        <v>198</v>
      </c>
      <c r="I10103" s="1" t="s">
        <v>16</v>
      </c>
      <c r="J10103" s="1" t="s">
        <v>23</v>
      </c>
      <c r="K10103" s="1" t="s">
        <v>16</v>
      </c>
      <c r="L10103" s="1" t="s">
        <v>16</v>
      </c>
      <c r="M10103" s="1" t="s">
        <v>16</v>
      </c>
      <c r="N10103" s="1" t="s">
        <v>16</v>
      </c>
      <c r="O10103" s="1">
        <v>63.2</v>
      </c>
      <c r="P10103" s="1">
        <v>1.0</v>
      </c>
    </row>
    <row r="10104">
      <c r="A10104" s="1" t="s">
        <v>29</v>
      </c>
      <c r="B10104" s="1" t="s">
        <v>12602</v>
      </c>
      <c r="C10104" s="2" t="s">
        <v>12496</v>
      </c>
      <c r="D10104" s="1" t="s">
        <v>19</v>
      </c>
      <c r="E10104" s="3" t="str">
        <f t="shared" ref="E10104:E10106" si="268">HYPERLINK("https://fyndiq.se/produkt/c6f3e47a88184e8d/", "2-Pack SAMSUNG A55 Skärmskydd - Härdat Glas 9H - Super kvalitet 3D")</f>
        <v>2-Pack SAMSUNG A55 Skärmskydd - Härdat Glas 9H - Super kvalitet 3D</v>
      </c>
      <c r="F10104" s="1" t="s">
        <v>83</v>
      </c>
      <c r="G10104" s="1" t="s">
        <v>84</v>
      </c>
      <c r="H10104" s="1" t="s">
        <v>85</v>
      </c>
      <c r="I10104" s="1" t="s">
        <v>16</v>
      </c>
      <c r="J10104" s="1" t="s">
        <v>23</v>
      </c>
      <c r="K10104" s="1" t="s">
        <v>16</v>
      </c>
      <c r="L10104" s="1" t="s">
        <v>16</v>
      </c>
      <c r="M10104" s="1" t="s">
        <v>16</v>
      </c>
      <c r="N10104" s="1" t="s">
        <v>16</v>
      </c>
      <c r="O10104" s="1">
        <v>63.2</v>
      </c>
      <c r="P10104" s="1">
        <v>1.0</v>
      </c>
    </row>
    <row r="10105">
      <c r="A10105" s="1" t="s">
        <v>29</v>
      </c>
      <c r="B10105" s="1" t="s">
        <v>12603</v>
      </c>
      <c r="C10105" s="2" t="s">
        <v>12496</v>
      </c>
      <c r="D10105" s="1" t="s">
        <v>19</v>
      </c>
      <c r="E10105" s="3" t="str">
        <f t="shared" si="268"/>
        <v>2-Pack SAMSUNG A55 Skärmskydd - Härdat Glas 9H - Super kvalitet 3D</v>
      </c>
      <c r="F10105" s="1" t="s">
        <v>83</v>
      </c>
      <c r="G10105" s="1" t="s">
        <v>84</v>
      </c>
      <c r="H10105" s="1" t="s">
        <v>85</v>
      </c>
      <c r="I10105" s="1" t="s">
        <v>16</v>
      </c>
      <c r="J10105" s="1" t="s">
        <v>23</v>
      </c>
      <c r="K10105" s="1" t="s">
        <v>16</v>
      </c>
      <c r="L10105" s="1" t="s">
        <v>16</v>
      </c>
      <c r="M10105" s="1" t="s">
        <v>16</v>
      </c>
      <c r="N10105" s="1" t="s">
        <v>16</v>
      </c>
      <c r="O10105" s="1">
        <v>63.2</v>
      </c>
      <c r="P10105" s="1">
        <v>1.0</v>
      </c>
    </row>
    <row r="10106">
      <c r="A10106" s="1" t="s">
        <v>29</v>
      </c>
      <c r="B10106" s="1" t="s">
        <v>12604</v>
      </c>
      <c r="C10106" s="2" t="s">
        <v>12496</v>
      </c>
      <c r="D10106" s="1" t="s">
        <v>19</v>
      </c>
      <c r="E10106" s="3" t="str">
        <f t="shared" si="268"/>
        <v>2-Pack SAMSUNG A55 Skärmskydd - Härdat Glas 9H - Super kvalitet 3D</v>
      </c>
      <c r="F10106" s="1" t="s">
        <v>83</v>
      </c>
      <c r="G10106" s="1" t="s">
        <v>84</v>
      </c>
      <c r="H10106" s="1" t="s">
        <v>85</v>
      </c>
      <c r="I10106" s="1" t="s">
        <v>16</v>
      </c>
      <c r="J10106" s="1" t="s">
        <v>23</v>
      </c>
      <c r="K10106" s="1" t="s">
        <v>16</v>
      </c>
      <c r="L10106" s="1" t="s">
        <v>16</v>
      </c>
      <c r="M10106" s="1" t="s">
        <v>16</v>
      </c>
      <c r="N10106" s="1" t="s">
        <v>16</v>
      </c>
      <c r="O10106" s="1">
        <v>63.2</v>
      </c>
      <c r="P10106" s="1">
        <v>1.0</v>
      </c>
    </row>
    <row r="10107">
      <c r="A10107" s="1" t="s">
        <v>29</v>
      </c>
      <c r="B10107" s="1" t="s">
        <v>12605</v>
      </c>
      <c r="C10107" s="2" t="s">
        <v>12496</v>
      </c>
      <c r="D10107" s="1" t="s">
        <v>19</v>
      </c>
      <c r="E10107" s="3" t="str">
        <f>HYPERLINK("https://fyndiq.se/produkt/5e71db120a0d4e52/", "2 Pack - Xiaomi 11 - 9H Härdat glas - Super kvalitet")</f>
        <v>2 Pack - Xiaomi 11 - 9H Härdat glas - Super kvalitet</v>
      </c>
      <c r="F10107" s="1" t="s">
        <v>1977</v>
      </c>
      <c r="G10107" s="1" t="s">
        <v>1978</v>
      </c>
      <c r="H10107" s="1" t="s">
        <v>1979</v>
      </c>
      <c r="I10107" s="1" t="s">
        <v>16</v>
      </c>
      <c r="J10107" s="1" t="s">
        <v>23</v>
      </c>
      <c r="K10107" s="1" t="s">
        <v>16</v>
      </c>
      <c r="L10107" s="1" t="s">
        <v>16</v>
      </c>
      <c r="M10107" s="1" t="s">
        <v>16</v>
      </c>
      <c r="N10107" s="1" t="s">
        <v>16</v>
      </c>
      <c r="O10107" s="1">
        <v>63.2</v>
      </c>
      <c r="P10107" s="1">
        <v>1.0</v>
      </c>
    </row>
    <row r="10108">
      <c r="A10108" s="1" t="s">
        <v>29</v>
      </c>
      <c r="B10108" s="1" t="s">
        <v>12606</v>
      </c>
      <c r="C10108" s="2" t="s">
        <v>12496</v>
      </c>
      <c r="D10108" s="1" t="s">
        <v>19</v>
      </c>
      <c r="E10108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0108" s="1" t="s">
        <v>3035</v>
      </c>
      <c r="G10108" s="1" t="s">
        <v>3036</v>
      </c>
      <c r="H10108" s="1" t="s">
        <v>3037</v>
      </c>
      <c r="I10108" s="1" t="s">
        <v>16</v>
      </c>
      <c r="J10108" s="1" t="s">
        <v>23</v>
      </c>
      <c r="K10108" s="1" t="s">
        <v>16</v>
      </c>
      <c r="L10108" s="1" t="s">
        <v>16</v>
      </c>
      <c r="M10108" s="1" t="s">
        <v>16</v>
      </c>
      <c r="N10108" s="1" t="s">
        <v>16</v>
      </c>
      <c r="O10108" s="1">
        <v>71.2</v>
      </c>
      <c r="P10108" s="1">
        <v>1.0</v>
      </c>
    </row>
    <row r="10109">
      <c r="A10109" s="1" t="s">
        <v>29</v>
      </c>
      <c r="B10109" s="1" t="s">
        <v>12607</v>
      </c>
      <c r="C10109" s="2" t="s">
        <v>12496</v>
      </c>
      <c r="D10109" s="1" t="s">
        <v>19</v>
      </c>
      <c r="E10109" s="3" t="str">
        <f>HYPERLINK("https://fyndiq.se/produkt/7f28a0b893114334/", "2-Pack Samsung A52S Skärmskydd - Härdat Glas 9H - Super kvalitet 3D")</f>
        <v>2-Pack Samsung A52S Skärmskydd - Härdat Glas 9H - Super kvalitet 3D</v>
      </c>
      <c r="F10109" s="1" t="s">
        <v>525</v>
      </c>
      <c r="G10109" s="1" t="s">
        <v>526</v>
      </c>
      <c r="H10109" s="1" t="s">
        <v>527</v>
      </c>
      <c r="I10109" s="1" t="s">
        <v>16</v>
      </c>
      <c r="J10109" s="1" t="s">
        <v>23</v>
      </c>
      <c r="K10109" s="1" t="s">
        <v>16</v>
      </c>
      <c r="L10109" s="1" t="s">
        <v>16</v>
      </c>
      <c r="M10109" s="1" t="s">
        <v>16</v>
      </c>
      <c r="N10109" s="1" t="s">
        <v>16</v>
      </c>
      <c r="O10109" s="1">
        <v>63.2</v>
      </c>
      <c r="P10109" s="1">
        <v>1.0</v>
      </c>
    </row>
    <row r="10110">
      <c r="A10110" s="1" t="s">
        <v>29</v>
      </c>
      <c r="B10110" s="1" t="s">
        <v>12608</v>
      </c>
      <c r="C10110" s="2" t="s">
        <v>12496</v>
      </c>
      <c r="D10110" s="1" t="s">
        <v>19</v>
      </c>
      <c r="E10110" s="3" t="str">
        <f>HYPERLINK("https://fyndiq.se/produkt/4a37a66aa49247d0/", "Samsung S21 FE - 9H Härdat Glass - Super Kvalitet 3D")</f>
        <v>Samsung S21 FE - 9H Härdat Glass - Super Kvalitet 3D</v>
      </c>
      <c r="F10110" s="1" t="s">
        <v>4338</v>
      </c>
      <c r="G10110" s="1" t="s">
        <v>4339</v>
      </c>
      <c r="H10110" s="1" t="s">
        <v>4340</v>
      </c>
      <c r="I10110" s="1" t="s">
        <v>16</v>
      </c>
      <c r="J10110" s="1" t="s">
        <v>23</v>
      </c>
      <c r="K10110" s="1" t="s">
        <v>16</v>
      </c>
      <c r="L10110" s="1" t="s">
        <v>16</v>
      </c>
      <c r="M10110" s="1" t="s">
        <v>16</v>
      </c>
      <c r="N10110" s="1" t="s">
        <v>16</v>
      </c>
      <c r="O10110" s="1">
        <v>55.2</v>
      </c>
      <c r="P10110" s="1">
        <v>1.0</v>
      </c>
    </row>
    <row r="10111">
      <c r="A10111" s="1" t="s">
        <v>29</v>
      </c>
      <c r="B10111" s="1" t="s">
        <v>12609</v>
      </c>
      <c r="C10111" s="2" t="s">
        <v>12496</v>
      </c>
      <c r="D10111" s="1" t="s">
        <v>19</v>
      </c>
      <c r="E10111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0111" s="1" t="s">
        <v>1412</v>
      </c>
      <c r="G10111" s="1" t="s">
        <v>1413</v>
      </c>
      <c r="H10111" s="1" t="s">
        <v>1414</v>
      </c>
      <c r="I10111" s="1" t="s">
        <v>16</v>
      </c>
      <c r="J10111" s="1" t="s">
        <v>23</v>
      </c>
      <c r="K10111" s="1" t="s">
        <v>16</v>
      </c>
      <c r="L10111" s="1" t="s">
        <v>16</v>
      </c>
      <c r="M10111" s="1" t="s">
        <v>16</v>
      </c>
      <c r="N10111" s="1" t="s">
        <v>16</v>
      </c>
      <c r="O10111" s="1">
        <v>63.2</v>
      </c>
      <c r="P10111" s="1">
        <v>1.0</v>
      </c>
    </row>
    <row r="10112">
      <c r="A10112" s="1" t="s">
        <v>29</v>
      </c>
      <c r="B10112" s="1" t="s">
        <v>12610</v>
      </c>
      <c r="C10112" s="2" t="s">
        <v>12496</v>
      </c>
      <c r="D10112" s="1" t="s">
        <v>19</v>
      </c>
      <c r="E10112" s="3" t="str">
        <f>HYPERLINK("https://fyndiq.se/produkt/f1b3c06373a844cb/", "Samsung Galaxy S20 - Härdat glas 9H - Super kvalitet 3D")</f>
        <v>Samsung Galaxy S20 - Härdat glas 9H - Super kvalitet 3D</v>
      </c>
      <c r="F10112" s="1" t="s">
        <v>417</v>
      </c>
      <c r="G10112" s="1" t="s">
        <v>418</v>
      </c>
      <c r="H10112" s="1" t="s">
        <v>419</v>
      </c>
      <c r="I10112" s="1" t="s">
        <v>16</v>
      </c>
      <c r="J10112" s="1" t="s">
        <v>23</v>
      </c>
      <c r="K10112" s="1" t="s">
        <v>16</v>
      </c>
      <c r="L10112" s="1" t="s">
        <v>16</v>
      </c>
      <c r="M10112" s="1" t="s">
        <v>16</v>
      </c>
      <c r="N10112" s="1" t="s">
        <v>16</v>
      </c>
      <c r="O10112" s="1">
        <v>63.2</v>
      </c>
      <c r="P10112" s="1">
        <v>1.0</v>
      </c>
    </row>
    <row r="10113">
      <c r="A10113" s="1" t="s">
        <v>29</v>
      </c>
      <c r="B10113" s="1" t="s">
        <v>12611</v>
      </c>
      <c r="C10113" s="2" t="s">
        <v>12496</v>
      </c>
      <c r="D10113" s="1" t="s">
        <v>19</v>
      </c>
      <c r="E10113" s="3" t="str">
        <f t="shared" ref="E10113:E10114" si="269">HYPERLINK("https://fyndiq.se/produkt/d2196d1b38784317/", "Samsung Galaxy A15 5G- Härdat Glas 9H - Super Kvalitet 3D Skärmskydd")</f>
        <v>Samsung Galaxy A15 5G- Härdat Glas 9H - Super Kvalitet 3D Skärmskydd</v>
      </c>
      <c r="F10113" s="1" t="s">
        <v>2478</v>
      </c>
      <c r="G10113" s="1" t="s">
        <v>2479</v>
      </c>
      <c r="H10113" s="1" t="s">
        <v>2480</v>
      </c>
      <c r="I10113" s="1" t="s">
        <v>16</v>
      </c>
      <c r="J10113" s="1" t="s">
        <v>23</v>
      </c>
      <c r="K10113" s="1" t="s">
        <v>16</v>
      </c>
      <c r="L10113" s="1" t="s">
        <v>16</v>
      </c>
      <c r="M10113" s="1" t="s">
        <v>16</v>
      </c>
      <c r="N10113" s="1" t="s">
        <v>16</v>
      </c>
      <c r="O10113" s="1">
        <v>55.2</v>
      </c>
      <c r="P10113" s="1">
        <v>1.0</v>
      </c>
    </row>
    <row r="10114">
      <c r="A10114" s="1" t="s">
        <v>29</v>
      </c>
      <c r="B10114" s="1" t="s">
        <v>12612</v>
      </c>
      <c r="C10114" s="2" t="s">
        <v>12496</v>
      </c>
      <c r="D10114" s="1" t="s">
        <v>19</v>
      </c>
      <c r="E10114" s="3" t="str">
        <f t="shared" si="269"/>
        <v>Samsung Galaxy A15 5G- Härdat Glas 9H - Super Kvalitet 3D Skärmskydd</v>
      </c>
      <c r="F10114" s="1" t="s">
        <v>2478</v>
      </c>
      <c r="G10114" s="1" t="s">
        <v>2479</v>
      </c>
      <c r="H10114" s="1" t="s">
        <v>2480</v>
      </c>
      <c r="I10114" s="1" t="s">
        <v>16</v>
      </c>
      <c r="J10114" s="1" t="s">
        <v>23</v>
      </c>
      <c r="K10114" s="1" t="s">
        <v>16</v>
      </c>
      <c r="L10114" s="1" t="s">
        <v>16</v>
      </c>
      <c r="M10114" s="1" t="s">
        <v>16</v>
      </c>
      <c r="N10114" s="1" t="s">
        <v>16</v>
      </c>
      <c r="O10114" s="1">
        <v>55.2</v>
      </c>
      <c r="P10114" s="1">
        <v>1.0</v>
      </c>
    </row>
    <row r="10115">
      <c r="A10115" s="1" t="s">
        <v>29</v>
      </c>
      <c r="B10115" s="1" t="s">
        <v>12613</v>
      </c>
      <c r="C10115" s="2" t="s">
        <v>12496</v>
      </c>
      <c r="D10115" s="1" t="s">
        <v>19</v>
      </c>
      <c r="E10115" s="3" t="str">
        <f>HYPERLINK("https://fyndiq.se/produkt/2477583187264ece/", "2-Pack Samsung S20 - 9H Härdat Glass - Top Kvalitet")</f>
        <v>2-Pack Samsung S20 - 9H Härdat Glass - Top Kvalitet</v>
      </c>
      <c r="F10115" s="1" t="s">
        <v>124</v>
      </c>
      <c r="G10115" s="1" t="s">
        <v>125</v>
      </c>
      <c r="H10115" s="1" t="s">
        <v>126</v>
      </c>
      <c r="I10115" s="1" t="s">
        <v>16</v>
      </c>
      <c r="J10115" s="1" t="s">
        <v>23</v>
      </c>
      <c r="K10115" s="1" t="s">
        <v>16</v>
      </c>
      <c r="L10115" s="1" t="s">
        <v>16</v>
      </c>
      <c r="M10115" s="1" t="s">
        <v>16</v>
      </c>
      <c r="N10115" s="1" t="s">
        <v>16</v>
      </c>
      <c r="O10115" s="1">
        <v>71.2</v>
      </c>
      <c r="P10115" s="1">
        <v>1.0</v>
      </c>
    </row>
    <row r="10116">
      <c r="A10116" s="1" t="s">
        <v>29</v>
      </c>
      <c r="B10116" s="1" t="s">
        <v>12614</v>
      </c>
      <c r="C10116" s="2" t="s">
        <v>12496</v>
      </c>
      <c r="D10116" s="1" t="s">
        <v>19</v>
      </c>
      <c r="E10116" s="3" t="str">
        <f>HYPERLINK("https://fyndiq.se/produkt/8d7960028c1a40a4/", "2 Pack Xiaomi 11T Pro 5G - Härdat glas 9H - Super kvalitet 3D")</f>
        <v>2 Pack Xiaomi 11T Pro 5G - Härdat glas 9H - Super kvalitet 3D</v>
      </c>
      <c r="F10116" s="1" t="s">
        <v>112</v>
      </c>
      <c r="G10116" s="1" t="s">
        <v>113</v>
      </c>
      <c r="H10116" s="1" t="s">
        <v>114</v>
      </c>
      <c r="I10116" s="1" t="s">
        <v>16</v>
      </c>
      <c r="J10116" s="1" t="s">
        <v>23</v>
      </c>
      <c r="K10116" s="1" t="s">
        <v>16</v>
      </c>
      <c r="L10116" s="1" t="s">
        <v>16</v>
      </c>
      <c r="M10116" s="1" t="s">
        <v>16</v>
      </c>
      <c r="N10116" s="1" t="s">
        <v>16</v>
      </c>
      <c r="O10116" s="1">
        <v>63.2</v>
      </c>
      <c r="P10116" s="1">
        <v>1.0</v>
      </c>
    </row>
    <row r="10117">
      <c r="A10117" s="1" t="s">
        <v>29</v>
      </c>
      <c r="B10117" s="1" t="s">
        <v>12615</v>
      </c>
      <c r="C10117" s="2" t="s">
        <v>12496</v>
      </c>
      <c r="D10117" s="1" t="s">
        <v>19</v>
      </c>
      <c r="E10117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0117" s="1" t="s">
        <v>1170</v>
      </c>
      <c r="G10117" s="1" t="s">
        <v>1171</v>
      </c>
      <c r="H10117" s="1" t="s">
        <v>1172</v>
      </c>
      <c r="I10117" s="1" t="s">
        <v>16</v>
      </c>
      <c r="J10117" s="1" t="s">
        <v>23</v>
      </c>
      <c r="K10117" s="1" t="s">
        <v>16</v>
      </c>
      <c r="L10117" s="1" t="s">
        <v>16</v>
      </c>
      <c r="M10117" s="1" t="s">
        <v>16</v>
      </c>
      <c r="N10117" s="1" t="s">
        <v>16</v>
      </c>
      <c r="O10117" s="1">
        <v>47.2</v>
      </c>
      <c r="P10117" s="1">
        <v>1.0</v>
      </c>
    </row>
    <row r="10118">
      <c r="A10118" s="1" t="s">
        <v>29</v>
      </c>
      <c r="B10118" s="1" t="s">
        <v>12616</v>
      </c>
      <c r="C10118" s="2" t="s">
        <v>12496</v>
      </c>
      <c r="D10118" s="1" t="s">
        <v>19</v>
      </c>
      <c r="E10118" s="3" t="str">
        <f>HYPERLINK("https://fyndiq.se/produkt/086632d3c270401a/", "Iphone 7/8 härdat glas med dammsäker nät - Svart")</f>
        <v>Iphone 7/8 härdat glas med dammsäker nät - Svart</v>
      </c>
      <c r="F10118" s="1" t="s">
        <v>12617</v>
      </c>
      <c r="G10118" s="1" t="s">
        <v>12618</v>
      </c>
      <c r="H10118" s="1" t="s">
        <v>12619</v>
      </c>
      <c r="I10118" s="1" t="s">
        <v>16</v>
      </c>
      <c r="J10118" s="1" t="s">
        <v>23</v>
      </c>
      <c r="K10118" s="1" t="s">
        <v>16</v>
      </c>
      <c r="L10118" s="1" t="s">
        <v>16</v>
      </c>
      <c r="M10118" s="1" t="s">
        <v>16</v>
      </c>
      <c r="N10118" s="1" t="s">
        <v>16</v>
      </c>
      <c r="O10118" s="1">
        <v>39.2</v>
      </c>
      <c r="P10118" s="1">
        <v>1.0</v>
      </c>
    </row>
    <row r="10119">
      <c r="A10119" s="1" t="s">
        <v>29</v>
      </c>
      <c r="B10119" s="1" t="s">
        <v>12620</v>
      </c>
      <c r="C10119" s="2" t="s">
        <v>12496</v>
      </c>
      <c r="D10119" s="1" t="s">
        <v>19</v>
      </c>
      <c r="E10119" s="3" t="str">
        <f>HYPERLINK("https://fyndiq.se/produkt/32ed4deccef24758/", "2-Pack Linsskydd Samsung Galaxy S23 - Härdat Glas 9H - Super 3D Linsskydd")</f>
        <v>2-Pack Linsskydd Samsung Galaxy S23 - Härdat Glas 9H - Super 3D Linsskydd</v>
      </c>
      <c r="F10119" s="1" t="s">
        <v>12118</v>
      </c>
      <c r="G10119" s="1" t="s">
        <v>12119</v>
      </c>
      <c r="H10119" s="1" t="s">
        <v>12120</v>
      </c>
      <c r="I10119" s="1" t="s">
        <v>16</v>
      </c>
      <c r="J10119" s="1" t="s">
        <v>23</v>
      </c>
      <c r="K10119" s="1" t="s">
        <v>16</v>
      </c>
      <c r="L10119" s="1" t="s">
        <v>16</v>
      </c>
      <c r="M10119" s="1" t="s">
        <v>16</v>
      </c>
      <c r="N10119" s="1" t="s">
        <v>16</v>
      </c>
      <c r="O10119" s="1">
        <v>55.2</v>
      </c>
      <c r="P10119" s="1">
        <v>1.0</v>
      </c>
    </row>
    <row r="10120">
      <c r="A10120" s="1" t="s">
        <v>29</v>
      </c>
      <c r="B10120" s="1" t="s">
        <v>12621</v>
      </c>
      <c r="C10120" s="2" t="s">
        <v>12496</v>
      </c>
      <c r="D10120" s="1" t="s">
        <v>19</v>
      </c>
      <c r="E1012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0120" s="1" t="s">
        <v>183</v>
      </c>
      <c r="G10120" s="1" t="s">
        <v>184</v>
      </c>
      <c r="H10120" s="1" t="s">
        <v>185</v>
      </c>
      <c r="I10120" s="1" t="s">
        <v>16</v>
      </c>
      <c r="J10120" s="1" t="s">
        <v>23</v>
      </c>
      <c r="K10120" s="1" t="s">
        <v>16</v>
      </c>
      <c r="L10120" s="1" t="s">
        <v>16</v>
      </c>
      <c r="M10120" s="1" t="s">
        <v>16</v>
      </c>
      <c r="N10120" s="1" t="s">
        <v>16</v>
      </c>
      <c r="O10120" s="1">
        <v>79.2</v>
      </c>
      <c r="P10120" s="1">
        <v>1.0</v>
      </c>
    </row>
    <row r="10121">
      <c r="A10121" s="1" t="s">
        <v>29</v>
      </c>
      <c r="B10121" s="1" t="s">
        <v>12622</v>
      </c>
      <c r="C10121" s="2" t="s">
        <v>12496</v>
      </c>
      <c r="D10121" s="1" t="s">
        <v>19</v>
      </c>
      <c r="E10121" s="3" t="str">
        <f>HYPERLINK("https://fyndiq.se/produkt/d2c30baa04ab483c/", "2-Pack Samsung A22 5G Skärmskydd - Härdat Glas 9H - Super kvalitet 3D")</f>
        <v>2-Pack Samsung A22 5G Skärmskydd - Härdat Glas 9H - Super kvalitet 3D</v>
      </c>
      <c r="F10121" s="1" t="s">
        <v>1273</v>
      </c>
      <c r="G10121" s="1" t="s">
        <v>1274</v>
      </c>
      <c r="H10121" s="1" t="s">
        <v>1275</v>
      </c>
      <c r="I10121" s="1" t="s">
        <v>16</v>
      </c>
      <c r="J10121" s="1" t="s">
        <v>23</v>
      </c>
      <c r="K10121" s="1" t="s">
        <v>16</v>
      </c>
      <c r="L10121" s="1" t="s">
        <v>16</v>
      </c>
      <c r="M10121" s="1" t="s">
        <v>16</v>
      </c>
      <c r="N10121" s="1" t="s">
        <v>16</v>
      </c>
      <c r="O10121" s="1">
        <v>63.2</v>
      </c>
      <c r="P10121" s="1">
        <v>1.0</v>
      </c>
    </row>
    <row r="10122">
      <c r="A10122" s="1" t="s">
        <v>29</v>
      </c>
      <c r="B10122" s="1" t="s">
        <v>12623</v>
      </c>
      <c r="C10122" s="2" t="s">
        <v>12496</v>
      </c>
      <c r="D10122" s="1" t="s">
        <v>19</v>
      </c>
      <c r="E10122" s="3" t="str">
        <f t="shared" ref="E10122:E10123" si="270">HYPERLINK("https://fyndiq.se/produkt/13e76851ca504320/", "2-Pack Samsung Galaxy S22 Ultra - Härdat glas 9H - Top kvalitet")</f>
        <v>2-Pack Samsung Galaxy S22 Ultra - Härdat glas 9H - Top kvalitet</v>
      </c>
      <c r="F10122" s="1" t="s">
        <v>140</v>
      </c>
      <c r="G10122" s="1" t="s">
        <v>141</v>
      </c>
      <c r="H10122" s="1" t="s">
        <v>142</v>
      </c>
      <c r="I10122" s="1" t="s">
        <v>16</v>
      </c>
      <c r="J10122" s="1" t="s">
        <v>23</v>
      </c>
      <c r="K10122" s="1" t="s">
        <v>16</v>
      </c>
      <c r="L10122" s="1" t="s">
        <v>16</v>
      </c>
      <c r="M10122" s="1" t="s">
        <v>16</v>
      </c>
      <c r="N10122" s="1" t="s">
        <v>16</v>
      </c>
      <c r="O10122" s="1">
        <v>63.2</v>
      </c>
      <c r="P10122" s="1">
        <v>1.0</v>
      </c>
    </row>
    <row r="10123">
      <c r="A10123" s="1" t="s">
        <v>29</v>
      </c>
      <c r="B10123" s="1" t="s">
        <v>12624</v>
      </c>
      <c r="C10123" s="2" t="s">
        <v>12496</v>
      </c>
      <c r="D10123" s="1" t="s">
        <v>19</v>
      </c>
      <c r="E10123" s="3" t="str">
        <f t="shared" si="270"/>
        <v>2-Pack Samsung Galaxy S22 Ultra - Härdat glas 9H - Top kvalitet</v>
      </c>
      <c r="F10123" s="1" t="s">
        <v>140</v>
      </c>
      <c r="G10123" s="1" t="s">
        <v>141</v>
      </c>
      <c r="H10123" s="1" t="s">
        <v>142</v>
      </c>
      <c r="I10123" s="1" t="s">
        <v>16</v>
      </c>
      <c r="J10123" s="1" t="s">
        <v>23</v>
      </c>
      <c r="K10123" s="1" t="s">
        <v>16</v>
      </c>
      <c r="L10123" s="1" t="s">
        <v>16</v>
      </c>
      <c r="M10123" s="1" t="s">
        <v>16</v>
      </c>
      <c r="N10123" s="1" t="s">
        <v>16</v>
      </c>
      <c r="O10123" s="1">
        <v>63.2</v>
      </c>
      <c r="P10123" s="1">
        <v>1.0</v>
      </c>
    </row>
    <row r="10124">
      <c r="A10124" s="1" t="s">
        <v>29</v>
      </c>
      <c r="B10124" s="1" t="s">
        <v>12625</v>
      </c>
      <c r="C10124" s="2" t="s">
        <v>12496</v>
      </c>
      <c r="D10124" s="1" t="s">
        <v>19</v>
      </c>
      <c r="E10124" s="3" t="str">
        <f t="shared" ref="E10124:E10125" si="271">HYPERLINK("https://fyndiq.se/produkt/87e8c2a54c4a469b/", "2-Pack Samsung Galaxy A53 5G - Härdat glas 9H - Super kvalitet")</f>
        <v>2-Pack Samsung Galaxy A53 5G - Härdat glas 9H - Super kvalitet</v>
      </c>
      <c r="F10124" s="1" t="s">
        <v>1320</v>
      </c>
      <c r="G10124" s="1" t="s">
        <v>1321</v>
      </c>
      <c r="H10124" s="1" t="s">
        <v>1322</v>
      </c>
      <c r="I10124" s="1" t="s">
        <v>16</v>
      </c>
      <c r="J10124" s="1" t="s">
        <v>23</v>
      </c>
      <c r="K10124" s="1" t="s">
        <v>16</v>
      </c>
      <c r="L10124" s="1" t="s">
        <v>16</v>
      </c>
      <c r="M10124" s="1" t="s">
        <v>16</v>
      </c>
      <c r="N10124" s="1" t="s">
        <v>16</v>
      </c>
      <c r="O10124" s="1">
        <v>63.2</v>
      </c>
      <c r="P10124" s="1">
        <v>1.0</v>
      </c>
    </row>
    <row r="10125">
      <c r="A10125" s="1" t="s">
        <v>29</v>
      </c>
      <c r="B10125" s="1" t="s">
        <v>12626</v>
      </c>
      <c r="C10125" s="2" t="s">
        <v>12496</v>
      </c>
      <c r="D10125" s="1" t="s">
        <v>19</v>
      </c>
      <c r="E10125" s="3" t="str">
        <f t="shared" si="271"/>
        <v>2-Pack Samsung Galaxy A53 5G - Härdat glas 9H - Super kvalitet</v>
      </c>
      <c r="F10125" s="1" t="s">
        <v>1320</v>
      </c>
      <c r="G10125" s="1" t="s">
        <v>1321</v>
      </c>
      <c r="H10125" s="1" t="s">
        <v>1322</v>
      </c>
      <c r="I10125" s="1" t="s">
        <v>16</v>
      </c>
      <c r="J10125" s="1" t="s">
        <v>23</v>
      </c>
      <c r="K10125" s="1" t="s">
        <v>16</v>
      </c>
      <c r="L10125" s="1" t="s">
        <v>16</v>
      </c>
      <c r="M10125" s="1" t="s">
        <v>16</v>
      </c>
      <c r="N10125" s="1" t="s">
        <v>16</v>
      </c>
      <c r="O10125" s="1">
        <v>63.2</v>
      </c>
      <c r="P10125" s="1">
        <v>1.0</v>
      </c>
    </row>
    <row r="10126">
      <c r="A10126" s="1" t="s">
        <v>29</v>
      </c>
      <c r="B10126" s="1" t="s">
        <v>12627</v>
      </c>
      <c r="C10126" s="2" t="s">
        <v>12496</v>
      </c>
      <c r="D10126" s="1" t="s">
        <v>19</v>
      </c>
      <c r="E10126" s="3" t="str">
        <f>HYPERLINK("https://fyndiq.se/produkt/56c72c0ba5f749b5/", "2-Pack SAMSUNG S24 Skärmskydd - Härdat Glas 9H - Super kvalitet 3D")</f>
        <v>2-Pack SAMSUNG S24 Skärmskydd - Härdat Glas 9H - Super kvalitet 3D</v>
      </c>
      <c r="F10126" s="1" t="s">
        <v>263</v>
      </c>
      <c r="G10126" s="1" t="s">
        <v>264</v>
      </c>
      <c r="H10126" s="1" t="s">
        <v>265</v>
      </c>
      <c r="I10126" s="1" t="s">
        <v>16</v>
      </c>
      <c r="J10126" s="1" t="s">
        <v>23</v>
      </c>
      <c r="K10126" s="1" t="s">
        <v>16</v>
      </c>
      <c r="L10126" s="1" t="s">
        <v>16</v>
      </c>
      <c r="M10126" s="1" t="s">
        <v>16</v>
      </c>
      <c r="N10126" s="1" t="s">
        <v>16</v>
      </c>
      <c r="O10126" s="1">
        <v>63.2</v>
      </c>
      <c r="P10126" s="1">
        <v>1.0</v>
      </c>
    </row>
    <row r="10127">
      <c r="A10127" s="1" t="s">
        <v>29</v>
      </c>
      <c r="B10127" s="1" t="s">
        <v>12628</v>
      </c>
      <c r="C10127" s="2" t="s">
        <v>12496</v>
      </c>
      <c r="D10127" s="1" t="s">
        <v>19</v>
      </c>
      <c r="E1012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127" s="1" t="s">
        <v>103</v>
      </c>
      <c r="G10127" s="1" t="s">
        <v>104</v>
      </c>
      <c r="H10127" s="1" t="s">
        <v>105</v>
      </c>
      <c r="I10127" s="1" t="s">
        <v>16</v>
      </c>
      <c r="J10127" s="1" t="s">
        <v>23</v>
      </c>
      <c r="K10127" s="1" t="s">
        <v>16</v>
      </c>
      <c r="L10127" s="1" t="s">
        <v>16</v>
      </c>
      <c r="M10127" s="1" t="s">
        <v>16</v>
      </c>
      <c r="N10127" s="1" t="s">
        <v>16</v>
      </c>
      <c r="O10127" s="1">
        <v>63.2</v>
      </c>
      <c r="P10127" s="1">
        <v>1.0</v>
      </c>
    </row>
    <row r="10128">
      <c r="A10128" s="1" t="s">
        <v>29</v>
      </c>
      <c r="B10128" s="1" t="s">
        <v>12629</v>
      </c>
      <c r="C10128" s="2" t="s">
        <v>12496</v>
      </c>
      <c r="D10128" s="1" t="s">
        <v>19</v>
      </c>
      <c r="E10128" s="3" t="str">
        <f>HYPERLINK("https://fyndiq.se/produkt/925ae49423884615/", "2-Pack Samsung S22 Ultra Skärmskydd &amp; 1-Pack linsskydd -9H GLAS")</f>
        <v>2-Pack Samsung S22 Ultra Skärmskydd &amp; 1-Pack linsskydd -9H GLAS</v>
      </c>
      <c r="F10128" s="1" t="s">
        <v>335</v>
      </c>
      <c r="G10128" s="1" t="s">
        <v>336</v>
      </c>
      <c r="H10128" s="1" t="s">
        <v>337</v>
      </c>
      <c r="I10128" s="1" t="s">
        <v>16</v>
      </c>
      <c r="J10128" s="1" t="s">
        <v>23</v>
      </c>
      <c r="K10128" s="1" t="s">
        <v>16</v>
      </c>
      <c r="L10128" s="1" t="s">
        <v>16</v>
      </c>
      <c r="M10128" s="1" t="s">
        <v>16</v>
      </c>
      <c r="N10128" s="1" t="s">
        <v>16</v>
      </c>
      <c r="O10128" s="1">
        <v>71.2</v>
      </c>
      <c r="P10128" s="1">
        <v>1.0</v>
      </c>
    </row>
    <row r="10129">
      <c r="A10129" s="1" t="s">
        <v>29</v>
      </c>
      <c r="B10129" s="1" t="s">
        <v>12630</v>
      </c>
      <c r="C10129" s="2" t="s">
        <v>12496</v>
      </c>
      <c r="D10129" s="1" t="s">
        <v>19</v>
      </c>
      <c r="E10129" s="3" t="str">
        <f>HYPERLINK("https://fyndiq.se/produkt/ef10e4ba492c46df/", "2-Pack Samsung S23 FE 5G - 9H Härdat Glass - Super Kvalitet 3D")</f>
        <v>2-Pack Samsung S23 FE 5G - 9H Härdat Glass - Super Kvalitet 3D</v>
      </c>
      <c r="F10129" s="1" t="s">
        <v>2521</v>
      </c>
      <c r="G10129" s="1" t="s">
        <v>2522</v>
      </c>
      <c r="H10129" s="1" t="s">
        <v>2523</v>
      </c>
      <c r="I10129" s="1" t="s">
        <v>1673</v>
      </c>
      <c r="J10129" s="1" t="s">
        <v>23</v>
      </c>
      <c r="K10129" s="1" t="s">
        <v>16</v>
      </c>
      <c r="L10129" s="1" t="s">
        <v>16</v>
      </c>
      <c r="M10129" s="1" t="s">
        <v>16</v>
      </c>
      <c r="N10129" s="1" t="s">
        <v>16</v>
      </c>
      <c r="O10129" s="1">
        <v>63.2</v>
      </c>
      <c r="P10129" s="1">
        <v>1.0</v>
      </c>
    </row>
    <row r="10130">
      <c r="A10130" s="1" t="s">
        <v>29</v>
      </c>
      <c r="B10130" s="1" t="s">
        <v>12631</v>
      </c>
      <c r="C10130" s="2" t="s">
        <v>12496</v>
      </c>
      <c r="D10130" s="1" t="s">
        <v>19</v>
      </c>
      <c r="E10130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0130" s="1" t="s">
        <v>99</v>
      </c>
      <c r="G10130" s="1" t="s">
        <v>100</v>
      </c>
      <c r="H10130" s="1" t="s">
        <v>101</v>
      </c>
      <c r="I10130" s="1" t="s">
        <v>16</v>
      </c>
      <c r="J10130" s="1" t="s">
        <v>23</v>
      </c>
      <c r="K10130" s="1" t="s">
        <v>16</v>
      </c>
      <c r="L10130" s="1" t="s">
        <v>16</v>
      </c>
      <c r="M10130" s="1" t="s">
        <v>16</v>
      </c>
      <c r="N10130" s="1" t="s">
        <v>16</v>
      </c>
      <c r="O10130" s="1">
        <v>63.2</v>
      </c>
      <c r="P10130" s="1">
        <v>1.0</v>
      </c>
    </row>
    <row r="10131">
      <c r="A10131" s="1" t="s">
        <v>29</v>
      </c>
      <c r="B10131" s="1" t="s">
        <v>12632</v>
      </c>
      <c r="C10131" s="2" t="s">
        <v>12496</v>
      </c>
      <c r="D10131" s="1" t="s">
        <v>19</v>
      </c>
      <c r="E1013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131" s="1" t="s">
        <v>128</v>
      </c>
      <c r="G10131" s="1" t="s">
        <v>129</v>
      </c>
      <c r="H10131" s="1" t="s">
        <v>130</v>
      </c>
      <c r="I10131" s="1" t="s">
        <v>1230</v>
      </c>
      <c r="J10131" s="1" t="s">
        <v>23</v>
      </c>
      <c r="K10131" s="1" t="s">
        <v>16</v>
      </c>
      <c r="L10131" s="1" t="s">
        <v>16</v>
      </c>
      <c r="M10131" s="1" t="s">
        <v>16</v>
      </c>
      <c r="N10131" s="1" t="s">
        <v>16</v>
      </c>
      <c r="O10131" s="1">
        <v>95.2</v>
      </c>
      <c r="P10131" s="1">
        <v>3.0</v>
      </c>
    </row>
    <row r="10132">
      <c r="A10132" s="1" t="s">
        <v>29</v>
      </c>
      <c r="B10132" s="1" t="s">
        <v>12633</v>
      </c>
      <c r="C10132" s="2" t="s">
        <v>12496</v>
      </c>
      <c r="D10132" s="1" t="s">
        <v>19</v>
      </c>
      <c r="E10132" s="3" t="str">
        <f>HYPERLINK("https://fyndiq.se/produkt/925ae49423884615/", "2-Pack Samsung S22 Ultra Skärmskydd &amp; 1-Pack linsskydd -9H GLAS")</f>
        <v>2-Pack Samsung S22 Ultra Skärmskydd &amp; 1-Pack linsskydd -9H GLAS</v>
      </c>
      <c r="F10132" s="1" t="s">
        <v>335</v>
      </c>
      <c r="G10132" s="1" t="s">
        <v>336</v>
      </c>
      <c r="H10132" s="1" t="s">
        <v>337</v>
      </c>
      <c r="I10132" s="1" t="s">
        <v>16</v>
      </c>
      <c r="J10132" s="1" t="s">
        <v>23</v>
      </c>
      <c r="K10132" s="1" t="s">
        <v>16</v>
      </c>
      <c r="L10132" s="1" t="s">
        <v>16</v>
      </c>
      <c r="M10132" s="1" t="s">
        <v>16</v>
      </c>
      <c r="N10132" s="1" t="s">
        <v>16</v>
      </c>
      <c r="O10132" s="1">
        <v>71.2</v>
      </c>
      <c r="P10132" s="1">
        <v>1.0</v>
      </c>
    </row>
    <row r="10133">
      <c r="A10133" s="1" t="s">
        <v>29</v>
      </c>
      <c r="B10133" s="1" t="s">
        <v>12634</v>
      </c>
      <c r="C10133" s="2" t="s">
        <v>12496</v>
      </c>
      <c r="D10133" s="1" t="s">
        <v>19</v>
      </c>
      <c r="E10133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0133" s="1" t="s">
        <v>614</v>
      </c>
      <c r="G10133" s="1" t="s">
        <v>615</v>
      </c>
      <c r="H10133" s="1" t="s">
        <v>616</v>
      </c>
      <c r="I10133" s="1" t="s">
        <v>16</v>
      </c>
      <c r="J10133" s="1" t="s">
        <v>23</v>
      </c>
      <c r="K10133" s="1" t="s">
        <v>16</v>
      </c>
      <c r="L10133" s="1" t="s">
        <v>16</v>
      </c>
      <c r="M10133" s="1" t="s">
        <v>16</v>
      </c>
      <c r="N10133" s="1" t="s">
        <v>16</v>
      </c>
      <c r="O10133" s="1">
        <v>71.2</v>
      </c>
      <c r="P10133" s="1">
        <v>1.0</v>
      </c>
    </row>
    <row r="10134">
      <c r="A10134" s="1" t="s">
        <v>29</v>
      </c>
      <c r="B10134" s="1" t="s">
        <v>12635</v>
      </c>
      <c r="C10134" s="2" t="s">
        <v>12636</v>
      </c>
      <c r="D10134" s="1" t="s">
        <v>19</v>
      </c>
      <c r="E1013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134" s="1" t="s">
        <v>539</v>
      </c>
      <c r="G10134" s="1" t="s">
        <v>540</v>
      </c>
      <c r="H10134" s="1" t="s">
        <v>541</v>
      </c>
      <c r="I10134" s="1" t="s">
        <v>16</v>
      </c>
      <c r="J10134" s="1" t="s">
        <v>23</v>
      </c>
      <c r="K10134" s="1" t="s">
        <v>16</v>
      </c>
      <c r="L10134" s="1" t="s">
        <v>16</v>
      </c>
      <c r="M10134" s="1" t="s">
        <v>16</v>
      </c>
      <c r="N10134" s="1" t="s">
        <v>16</v>
      </c>
      <c r="O10134" s="1">
        <v>79.2</v>
      </c>
      <c r="P10134" s="1">
        <v>1.0</v>
      </c>
    </row>
    <row r="10135">
      <c r="A10135" s="1" t="s">
        <v>29</v>
      </c>
      <c r="B10135" s="1" t="s">
        <v>12637</v>
      </c>
      <c r="C10135" s="2" t="s">
        <v>12636</v>
      </c>
      <c r="D10135" s="1" t="s">
        <v>19</v>
      </c>
      <c r="E10135" s="3" t="str">
        <f>HYPERLINK("https://fyndiq.se/produkt/13e76851ca504320/", "2-Pack Samsung Galaxy S22 Ultra - Härdat glas 9H - Top kvalitet")</f>
        <v>2-Pack Samsung Galaxy S22 Ultra - Härdat glas 9H - Top kvalitet</v>
      </c>
      <c r="F10135" s="1" t="s">
        <v>140</v>
      </c>
      <c r="G10135" s="1" t="s">
        <v>141</v>
      </c>
      <c r="H10135" s="1" t="s">
        <v>142</v>
      </c>
      <c r="I10135" s="1" t="s">
        <v>16</v>
      </c>
      <c r="J10135" s="1" t="s">
        <v>23</v>
      </c>
      <c r="K10135" s="1" t="s">
        <v>16</v>
      </c>
      <c r="L10135" s="1" t="s">
        <v>16</v>
      </c>
      <c r="M10135" s="1" t="s">
        <v>16</v>
      </c>
      <c r="N10135" s="1" t="s">
        <v>16</v>
      </c>
      <c r="O10135" s="1">
        <v>63.2</v>
      </c>
      <c r="P10135" s="1">
        <v>1.0</v>
      </c>
    </row>
    <row r="10136">
      <c r="A10136" s="1" t="s">
        <v>29</v>
      </c>
      <c r="B10136" s="1" t="s">
        <v>12638</v>
      </c>
      <c r="C10136" s="2" t="s">
        <v>12636</v>
      </c>
      <c r="D10136" s="1" t="s">
        <v>19</v>
      </c>
      <c r="E10136" s="3" t="str">
        <f>HYPERLINK("https://fyndiq.se/produkt/56c72c0ba5f749b5/", "2-Pack SAMSUNG S24 Skärmskydd - Härdat Glas 9H - Super kvalitet 3D")</f>
        <v>2-Pack SAMSUNG S24 Skärmskydd - Härdat Glas 9H - Super kvalitet 3D</v>
      </c>
      <c r="F10136" s="1" t="s">
        <v>263</v>
      </c>
      <c r="G10136" s="1" t="s">
        <v>264</v>
      </c>
      <c r="H10136" s="1" t="s">
        <v>265</v>
      </c>
      <c r="I10136" s="1" t="s">
        <v>16</v>
      </c>
      <c r="J10136" s="1" t="s">
        <v>23</v>
      </c>
      <c r="K10136" s="1" t="s">
        <v>16</v>
      </c>
      <c r="L10136" s="1" t="s">
        <v>16</v>
      </c>
      <c r="M10136" s="1" t="s">
        <v>16</v>
      </c>
      <c r="N10136" s="1" t="s">
        <v>16</v>
      </c>
      <c r="O10136" s="1">
        <v>63.2</v>
      </c>
      <c r="P10136" s="1">
        <v>2.0</v>
      </c>
    </row>
    <row r="10137">
      <c r="A10137" s="1" t="s">
        <v>29</v>
      </c>
      <c r="B10137" s="1" t="s">
        <v>12639</v>
      </c>
      <c r="C10137" s="2" t="s">
        <v>12636</v>
      </c>
      <c r="D10137" s="1" t="s">
        <v>19</v>
      </c>
      <c r="E1013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0137" s="1" t="s">
        <v>722</v>
      </c>
      <c r="G10137" s="1" t="s">
        <v>723</v>
      </c>
      <c r="H10137" s="1" t="s">
        <v>724</v>
      </c>
      <c r="I10137" s="1" t="s">
        <v>16</v>
      </c>
      <c r="J10137" s="1" t="s">
        <v>23</v>
      </c>
      <c r="K10137" s="1" t="s">
        <v>16</v>
      </c>
      <c r="L10137" s="1" t="s">
        <v>16</v>
      </c>
      <c r="M10137" s="1" t="s">
        <v>16</v>
      </c>
      <c r="N10137" s="1" t="s">
        <v>16</v>
      </c>
      <c r="O10137" s="1">
        <v>79.2</v>
      </c>
      <c r="P10137" s="1">
        <v>1.0</v>
      </c>
    </row>
    <row r="10138">
      <c r="A10138" s="1" t="s">
        <v>29</v>
      </c>
      <c r="B10138" s="1" t="s">
        <v>12640</v>
      </c>
      <c r="C10138" s="2" t="s">
        <v>12636</v>
      </c>
      <c r="D10138" s="1" t="s">
        <v>19</v>
      </c>
      <c r="E10138" s="3" t="str">
        <f>HYPERLINK("https://fyndiq.se/produkt/ef10e4ba492c46df/", "2-Pack Samsung S23 FE 5G - 9H Härdat Glass - Super Kvalitet 3D")</f>
        <v>2-Pack Samsung S23 FE 5G - 9H Härdat Glass - Super Kvalitet 3D</v>
      </c>
      <c r="F10138" s="1" t="s">
        <v>2521</v>
      </c>
      <c r="G10138" s="1" t="s">
        <v>2522</v>
      </c>
      <c r="H10138" s="1" t="s">
        <v>2523</v>
      </c>
      <c r="I10138" s="1" t="s">
        <v>16</v>
      </c>
      <c r="J10138" s="1" t="s">
        <v>23</v>
      </c>
      <c r="K10138" s="1" t="s">
        <v>16</v>
      </c>
      <c r="L10138" s="1" t="s">
        <v>16</v>
      </c>
      <c r="M10138" s="1" t="s">
        <v>16</v>
      </c>
      <c r="N10138" s="1" t="s">
        <v>16</v>
      </c>
      <c r="O10138" s="1">
        <v>63.2</v>
      </c>
      <c r="P10138" s="1">
        <v>1.0</v>
      </c>
    </row>
    <row r="10139">
      <c r="A10139" s="1" t="s">
        <v>29</v>
      </c>
      <c r="B10139" s="1" t="s">
        <v>12641</v>
      </c>
      <c r="C10139" s="2" t="s">
        <v>12636</v>
      </c>
      <c r="D10139" s="1" t="s">
        <v>19</v>
      </c>
      <c r="E10139" s="3" t="str">
        <f>HYPERLINK("https://fyndiq.se/produkt/56c72c0ba5f749b5/", "2-Pack SAMSUNG S24 Skärmskydd - Härdat Glas 9H - Super kvalitet 3D")</f>
        <v>2-Pack SAMSUNG S24 Skärmskydd - Härdat Glas 9H - Super kvalitet 3D</v>
      </c>
      <c r="F10139" s="1" t="s">
        <v>263</v>
      </c>
      <c r="G10139" s="1" t="s">
        <v>264</v>
      </c>
      <c r="H10139" s="1" t="s">
        <v>265</v>
      </c>
      <c r="I10139" s="1" t="s">
        <v>16</v>
      </c>
      <c r="J10139" s="1" t="s">
        <v>23</v>
      </c>
      <c r="K10139" s="1" t="s">
        <v>16</v>
      </c>
      <c r="L10139" s="1" t="s">
        <v>16</v>
      </c>
      <c r="M10139" s="1" t="s">
        <v>16</v>
      </c>
      <c r="N10139" s="1" t="s">
        <v>16</v>
      </c>
      <c r="O10139" s="1">
        <v>63.2</v>
      </c>
      <c r="P10139" s="1">
        <v>1.0</v>
      </c>
    </row>
    <row r="10140">
      <c r="A10140" s="1" t="s">
        <v>29</v>
      </c>
      <c r="B10140" s="1" t="s">
        <v>12642</v>
      </c>
      <c r="C10140" s="2" t="s">
        <v>12636</v>
      </c>
      <c r="D10140" s="1" t="s">
        <v>19</v>
      </c>
      <c r="E10140" s="3" t="str">
        <f>HYPERLINK("https://fyndiq.se/produkt/dfe28e565d2e4c8d/", "2 Pack Samsung S21 FE - 9H Härdat Glass - Super Kvalitet 3D")</f>
        <v>2 Pack Samsung S21 FE - 9H Härdat Glass - Super Kvalitet 3D</v>
      </c>
      <c r="F10140" s="1" t="s">
        <v>276</v>
      </c>
      <c r="G10140" s="1" t="s">
        <v>277</v>
      </c>
      <c r="H10140" s="1" t="s">
        <v>278</v>
      </c>
      <c r="I10140" s="1" t="s">
        <v>16</v>
      </c>
      <c r="J10140" s="1" t="s">
        <v>23</v>
      </c>
      <c r="K10140" s="1" t="s">
        <v>16</v>
      </c>
      <c r="L10140" s="1" t="s">
        <v>16</v>
      </c>
      <c r="M10140" s="1" t="s">
        <v>16</v>
      </c>
      <c r="N10140" s="1" t="s">
        <v>16</v>
      </c>
      <c r="O10140" s="1">
        <v>63.2</v>
      </c>
      <c r="P10140" s="1">
        <v>1.0</v>
      </c>
    </row>
    <row r="10141">
      <c r="A10141" s="1" t="s">
        <v>29</v>
      </c>
      <c r="B10141" s="1" t="s">
        <v>12643</v>
      </c>
      <c r="C10141" s="2" t="s">
        <v>12636</v>
      </c>
      <c r="D10141" s="1" t="s">
        <v>19</v>
      </c>
      <c r="E10141" s="3" t="str">
        <f>HYPERLINK("https://fyndiq.se/produkt/c26c9ffef37a436a/", "2-Pack Samsung A35 5G Skärmskydd i Härdat Glas")</f>
        <v>2-Pack Samsung A35 5G Skärmskydd i Härdat Glas</v>
      </c>
      <c r="F10141" s="1" t="s">
        <v>432</v>
      </c>
      <c r="G10141" s="1" t="s">
        <v>433</v>
      </c>
      <c r="H10141" s="1" t="s">
        <v>434</v>
      </c>
      <c r="I10141" s="1" t="s">
        <v>16</v>
      </c>
      <c r="J10141" s="1" t="s">
        <v>23</v>
      </c>
      <c r="K10141" s="1" t="s">
        <v>16</v>
      </c>
      <c r="L10141" s="1" t="s">
        <v>16</v>
      </c>
      <c r="M10141" s="1" t="s">
        <v>16</v>
      </c>
      <c r="N10141" s="1" t="s">
        <v>16</v>
      </c>
      <c r="O10141" s="1">
        <v>63.2</v>
      </c>
      <c r="P10141" s="1">
        <v>1.0</v>
      </c>
    </row>
    <row r="10142">
      <c r="A10142" s="1" t="s">
        <v>29</v>
      </c>
      <c r="B10142" s="1" t="s">
        <v>12644</v>
      </c>
      <c r="C10142" s="2" t="s">
        <v>12636</v>
      </c>
      <c r="D10142" s="1" t="s">
        <v>19</v>
      </c>
      <c r="E1014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0142" s="1" t="s">
        <v>722</v>
      </c>
      <c r="G10142" s="1" t="s">
        <v>723</v>
      </c>
      <c r="H10142" s="1" t="s">
        <v>724</v>
      </c>
      <c r="I10142" s="1" t="s">
        <v>16</v>
      </c>
      <c r="J10142" s="1" t="s">
        <v>23</v>
      </c>
      <c r="K10142" s="1" t="s">
        <v>16</v>
      </c>
      <c r="L10142" s="1" t="s">
        <v>16</v>
      </c>
      <c r="M10142" s="1" t="s">
        <v>16</v>
      </c>
      <c r="N10142" s="1" t="s">
        <v>16</v>
      </c>
      <c r="O10142" s="1">
        <v>79.2</v>
      </c>
      <c r="P10142" s="1">
        <v>1.0</v>
      </c>
    </row>
    <row r="10143">
      <c r="A10143" s="1" t="s">
        <v>29</v>
      </c>
      <c r="B10143" s="1" t="s">
        <v>12645</v>
      </c>
      <c r="C10143" s="2" t="s">
        <v>12636</v>
      </c>
      <c r="D10143" s="1" t="s">
        <v>19</v>
      </c>
      <c r="E10143" s="3" t="str">
        <f>HYPERLINK("https://fyndiq.se/produkt/acbd2f15758f4e1c/", "2-Pack Samsung A55 5G Skärmskydd i Härdat Glas")</f>
        <v>2-Pack Samsung A55 5G Skärmskydd i Härdat Glas</v>
      </c>
      <c r="F10143" s="1" t="s">
        <v>982</v>
      </c>
      <c r="G10143" s="1" t="s">
        <v>983</v>
      </c>
      <c r="H10143" s="1" t="s">
        <v>984</v>
      </c>
      <c r="I10143" s="1" t="s">
        <v>16</v>
      </c>
      <c r="J10143" s="1" t="s">
        <v>23</v>
      </c>
      <c r="K10143" s="1" t="s">
        <v>16</v>
      </c>
      <c r="L10143" s="1" t="s">
        <v>16</v>
      </c>
      <c r="M10143" s="1" t="s">
        <v>16</v>
      </c>
      <c r="N10143" s="1" t="s">
        <v>16</v>
      </c>
      <c r="O10143" s="1">
        <v>63.2</v>
      </c>
      <c r="P10143" s="1">
        <v>1.0</v>
      </c>
    </row>
    <row r="10144">
      <c r="A10144" s="1" t="s">
        <v>29</v>
      </c>
      <c r="B10144" s="1" t="s">
        <v>12646</v>
      </c>
      <c r="C10144" s="2" t="s">
        <v>12636</v>
      </c>
      <c r="D10144" s="1" t="s">
        <v>19</v>
      </c>
      <c r="E10144" s="3" t="str">
        <f>HYPERLINK("https://fyndiq.se/produkt/e0b5cbce33334680/", "2 Pack Sony Xperia 10 IV - Härdat glas 9H -Super Kvalitet 3D")</f>
        <v>2 Pack Sony Xperia 10 IV - Härdat glas 9H -Super Kvalitet 3D</v>
      </c>
      <c r="F10144" s="1" t="s">
        <v>250</v>
      </c>
      <c r="G10144" s="1" t="s">
        <v>251</v>
      </c>
      <c r="H10144" s="1" t="s">
        <v>252</v>
      </c>
      <c r="I10144" s="1" t="s">
        <v>16</v>
      </c>
      <c r="J10144" s="1" t="s">
        <v>23</v>
      </c>
      <c r="K10144" s="1" t="s">
        <v>16</v>
      </c>
      <c r="L10144" s="1" t="s">
        <v>16</v>
      </c>
      <c r="M10144" s="1" t="s">
        <v>16</v>
      </c>
      <c r="N10144" s="1" t="s">
        <v>16</v>
      </c>
      <c r="O10144" s="1">
        <v>71.2</v>
      </c>
      <c r="P10144" s="1">
        <v>1.0</v>
      </c>
    </row>
    <row r="10145">
      <c r="A10145" s="1" t="s">
        <v>29</v>
      </c>
      <c r="B10145" s="1" t="s">
        <v>12647</v>
      </c>
      <c r="C10145" s="2" t="s">
        <v>12636</v>
      </c>
      <c r="D10145" s="1" t="s">
        <v>19</v>
      </c>
      <c r="E10145" s="3" t="str">
        <f>HYPERLINK("https://fyndiq.se/produkt/e9c1dd33f1fd4d17/", "2-Pack Samsung Galaxy S21 5G - Härdat Glas Skärmskydd 9H - HD")</f>
        <v>2-Pack Samsung Galaxy S21 5G - Härdat Glas Skärmskydd 9H - HD</v>
      </c>
      <c r="F10145" s="1" t="s">
        <v>454</v>
      </c>
      <c r="G10145" s="1" t="s">
        <v>455</v>
      </c>
      <c r="H10145" s="1" t="s">
        <v>456</v>
      </c>
      <c r="I10145" s="1" t="s">
        <v>16</v>
      </c>
      <c r="J10145" s="1" t="s">
        <v>23</v>
      </c>
      <c r="K10145" s="1" t="s">
        <v>16</v>
      </c>
      <c r="L10145" s="1" t="s">
        <v>16</v>
      </c>
      <c r="M10145" s="1" t="s">
        <v>16</v>
      </c>
      <c r="N10145" s="1" t="s">
        <v>16</v>
      </c>
      <c r="O10145" s="1">
        <v>63.2</v>
      </c>
      <c r="P10145" s="1">
        <v>1.0</v>
      </c>
    </row>
    <row r="10146">
      <c r="A10146" s="1" t="s">
        <v>29</v>
      </c>
      <c r="B10146" s="1" t="s">
        <v>12648</v>
      </c>
      <c r="C10146" s="2" t="s">
        <v>12636</v>
      </c>
      <c r="D10146" s="1" t="s">
        <v>19</v>
      </c>
      <c r="E10146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0146" s="1" t="s">
        <v>296</v>
      </c>
      <c r="G10146" s="1" t="s">
        <v>297</v>
      </c>
      <c r="H10146" s="1" t="s">
        <v>298</v>
      </c>
      <c r="I10146" s="1" t="s">
        <v>16</v>
      </c>
      <c r="J10146" s="1" t="s">
        <v>23</v>
      </c>
      <c r="K10146" s="1" t="s">
        <v>16</v>
      </c>
      <c r="L10146" s="1" t="s">
        <v>16</v>
      </c>
      <c r="M10146" s="1" t="s">
        <v>16</v>
      </c>
      <c r="N10146" s="1" t="s">
        <v>16</v>
      </c>
      <c r="O10146" s="1">
        <v>71.2</v>
      </c>
      <c r="P10146" s="1">
        <v>1.0</v>
      </c>
    </row>
    <row r="10147">
      <c r="A10147" s="1" t="s">
        <v>29</v>
      </c>
      <c r="B10147" s="1" t="s">
        <v>12649</v>
      </c>
      <c r="C10147" s="2" t="s">
        <v>12636</v>
      </c>
      <c r="D10147" s="1" t="s">
        <v>19</v>
      </c>
      <c r="E10147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10147" s="1" t="s">
        <v>576</v>
      </c>
      <c r="G10147" s="1" t="s">
        <v>577</v>
      </c>
      <c r="H10147" s="1" t="s">
        <v>578</v>
      </c>
      <c r="I10147" s="1" t="s">
        <v>16</v>
      </c>
      <c r="J10147" s="1" t="s">
        <v>23</v>
      </c>
      <c r="K10147" s="1" t="s">
        <v>16</v>
      </c>
      <c r="L10147" s="1" t="s">
        <v>16</v>
      </c>
      <c r="M10147" s="1" t="s">
        <v>16</v>
      </c>
      <c r="N10147" s="1" t="s">
        <v>16</v>
      </c>
      <c r="O10147" s="1">
        <v>79.2</v>
      </c>
      <c r="P10147" s="1">
        <v>1.0</v>
      </c>
    </row>
    <row r="10148">
      <c r="A10148" s="1" t="s">
        <v>29</v>
      </c>
      <c r="B10148" s="1" t="s">
        <v>12650</v>
      </c>
      <c r="C10148" s="2" t="s">
        <v>12636</v>
      </c>
      <c r="D10148" s="1" t="s">
        <v>19</v>
      </c>
      <c r="E10148" s="3" t="str">
        <f>HYPERLINK("https://fyndiq.se/produkt/bc46ebfdab704667/", "2-Pack Samsung S22 Skärmskydd  - 9H Härdat Glass - 3D Super Kvalitet")</f>
        <v>2-Pack Samsung S22 Skärmskydd  - 9H Härdat Glass - 3D Super Kvalitet</v>
      </c>
      <c r="F10148" s="1" t="s">
        <v>1454</v>
      </c>
      <c r="G10148" s="1" t="s">
        <v>1455</v>
      </c>
      <c r="H10148" s="1" t="s">
        <v>1456</v>
      </c>
      <c r="I10148" s="1" t="s">
        <v>16</v>
      </c>
      <c r="J10148" s="1" t="s">
        <v>23</v>
      </c>
      <c r="K10148" s="1" t="s">
        <v>16</v>
      </c>
      <c r="L10148" s="1" t="s">
        <v>16</v>
      </c>
      <c r="M10148" s="1" t="s">
        <v>16</v>
      </c>
      <c r="N10148" s="1" t="s">
        <v>16</v>
      </c>
      <c r="O10148" s="1">
        <v>63.2</v>
      </c>
      <c r="P10148" s="1">
        <v>1.0</v>
      </c>
    </row>
    <row r="10149">
      <c r="A10149" s="1" t="s">
        <v>29</v>
      </c>
      <c r="B10149" s="1" t="s">
        <v>12651</v>
      </c>
      <c r="C10149" s="2" t="s">
        <v>12636</v>
      </c>
      <c r="D10149" s="1" t="s">
        <v>19</v>
      </c>
      <c r="E10149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0149" s="1" t="s">
        <v>709</v>
      </c>
      <c r="G10149" s="1" t="s">
        <v>710</v>
      </c>
      <c r="H10149" s="1" t="s">
        <v>711</v>
      </c>
      <c r="I10149" s="1" t="s">
        <v>16</v>
      </c>
      <c r="J10149" s="1" t="s">
        <v>23</v>
      </c>
      <c r="K10149" s="1" t="s">
        <v>16</v>
      </c>
      <c r="L10149" s="1" t="s">
        <v>16</v>
      </c>
      <c r="M10149" s="1" t="s">
        <v>16</v>
      </c>
      <c r="N10149" s="1" t="s">
        <v>16</v>
      </c>
      <c r="O10149" s="1">
        <v>63.2</v>
      </c>
      <c r="P10149" s="1">
        <v>1.0</v>
      </c>
    </row>
    <row r="10150">
      <c r="A10150" s="1" t="s">
        <v>29</v>
      </c>
      <c r="B10150" s="1" t="s">
        <v>12652</v>
      </c>
      <c r="C10150" s="2" t="s">
        <v>12636</v>
      </c>
      <c r="D10150" s="1" t="s">
        <v>19</v>
      </c>
      <c r="E10150" s="3" t="str">
        <f>HYPERLINK("https://fyndiq.se/produkt/c26c9ffef37a436a/", "2-Pack Samsung A35 5G Skärmskydd i Härdat Glas")</f>
        <v>2-Pack Samsung A35 5G Skärmskydd i Härdat Glas</v>
      </c>
      <c r="F10150" s="1" t="s">
        <v>432</v>
      </c>
      <c r="G10150" s="1" t="s">
        <v>433</v>
      </c>
      <c r="H10150" s="1" t="s">
        <v>434</v>
      </c>
      <c r="I10150" s="1" t="s">
        <v>16</v>
      </c>
      <c r="J10150" s="1" t="s">
        <v>23</v>
      </c>
      <c r="K10150" s="1" t="s">
        <v>16</v>
      </c>
      <c r="L10150" s="1" t="s">
        <v>16</v>
      </c>
      <c r="M10150" s="1" t="s">
        <v>16</v>
      </c>
      <c r="N10150" s="1" t="s">
        <v>16</v>
      </c>
      <c r="O10150" s="1">
        <v>63.2</v>
      </c>
      <c r="P10150" s="1">
        <v>1.0</v>
      </c>
    </row>
    <row r="10151">
      <c r="A10151" s="1" t="s">
        <v>29</v>
      </c>
      <c r="B10151" s="1" t="s">
        <v>12653</v>
      </c>
      <c r="C10151" s="2" t="s">
        <v>12636</v>
      </c>
      <c r="D10151" s="1" t="s">
        <v>19</v>
      </c>
      <c r="E10151" s="3" t="str">
        <f>HYPERLINK("https://fyndiq.se/produkt/5a23771475d3464c/", "2-Pack Samsung Galaxy A13 5G - Härdat Glas 9H - Super kvalitet")</f>
        <v>2-Pack Samsung Galaxy A13 5G - Härdat Glas 9H - Super kvalitet</v>
      </c>
      <c r="F10151" s="1" t="s">
        <v>7398</v>
      </c>
      <c r="G10151" s="1" t="s">
        <v>7399</v>
      </c>
      <c r="H10151" s="1" t="s">
        <v>7400</v>
      </c>
      <c r="I10151" s="1" t="s">
        <v>16</v>
      </c>
      <c r="J10151" s="1" t="s">
        <v>23</v>
      </c>
      <c r="K10151" s="1" t="s">
        <v>16</v>
      </c>
      <c r="L10151" s="1" t="s">
        <v>16</v>
      </c>
      <c r="M10151" s="1" t="s">
        <v>16</v>
      </c>
      <c r="N10151" s="1" t="s">
        <v>16</v>
      </c>
      <c r="O10151" s="1">
        <v>63.2</v>
      </c>
      <c r="P10151" s="1">
        <v>1.0</v>
      </c>
    </row>
    <row r="10152">
      <c r="A10152" s="1" t="s">
        <v>29</v>
      </c>
      <c r="B10152" s="1" t="s">
        <v>12654</v>
      </c>
      <c r="C10152" s="2" t="s">
        <v>12636</v>
      </c>
      <c r="D10152" s="1" t="s">
        <v>19</v>
      </c>
      <c r="E10152" s="3" t="str">
        <f>HYPERLINK("https://fyndiq.se/produkt/f15f4561a5ef4294/", "2-Pack Motorola Edge 40 - Härdat Glas 9H -Super kvalitet 3D Skärmskydd")</f>
        <v>2-Pack Motorola Edge 40 - Härdat Glas 9H -Super kvalitet 3D Skärmskydd</v>
      </c>
      <c r="F10152" s="1" t="s">
        <v>1234</v>
      </c>
      <c r="G10152" s="1" t="s">
        <v>1235</v>
      </c>
      <c r="H10152" s="1" t="s">
        <v>1236</v>
      </c>
      <c r="I10152" s="1" t="s">
        <v>16</v>
      </c>
      <c r="J10152" s="1" t="s">
        <v>23</v>
      </c>
      <c r="K10152" s="1" t="s">
        <v>16</v>
      </c>
      <c r="L10152" s="1" t="s">
        <v>16</v>
      </c>
      <c r="M10152" s="1" t="s">
        <v>16</v>
      </c>
      <c r="N10152" s="1" t="s">
        <v>16</v>
      </c>
      <c r="O10152" s="1">
        <v>71.2</v>
      </c>
      <c r="P10152" s="1">
        <v>1.0</v>
      </c>
    </row>
    <row r="10153">
      <c r="A10153" s="1" t="s">
        <v>29</v>
      </c>
      <c r="B10153" s="1" t="s">
        <v>12655</v>
      </c>
      <c r="C10153" s="2" t="s">
        <v>12636</v>
      </c>
      <c r="D10153" s="1" t="s">
        <v>19</v>
      </c>
      <c r="E10153" s="3" t="str">
        <f>HYPERLINK("https://fyndiq.se/produkt/c90b30d5114944e3/", "2 Pack - Samsung S21 PLUS - 9H Härdat Glass - 3D Super Kvalitet")</f>
        <v>2 Pack - Samsung S21 PLUS - 9H Härdat Glass - 3D Super Kvalitet</v>
      </c>
      <c r="F10153" s="1" t="s">
        <v>4670</v>
      </c>
      <c r="G10153" s="1" t="s">
        <v>4671</v>
      </c>
      <c r="H10153" s="1" t="s">
        <v>4672</v>
      </c>
      <c r="I10153" s="1" t="s">
        <v>16</v>
      </c>
      <c r="J10153" s="1" t="s">
        <v>23</v>
      </c>
      <c r="K10153" s="1" t="s">
        <v>16</v>
      </c>
      <c r="L10153" s="1" t="s">
        <v>16</v>
      </c>
      <c r="M10153" s="1" t="s">
        <v>16</v>
      </c>
      <c r="N10153" s="1" t="s">
        <v>16</v>
      </c>
      <c r="O10153" s="1">
        <v>63.2</v>
      </c>
      <c r="P10153" s="1">
        <v>1.0</v>
      </c>
    </row>
    <row r="10154">
      <c r="A10154" s="1" t="s">
        <v>29</v>
      </c>
      <c r="B10154" s="1" t="s">
        <v>12656</v>
      </c>
      <c r="C10154" s="2" t="s">
        <v>12636</v>
      </c>
      <c r="D10154" s="1" t="s">
        <v>19</v>
      </c>
      <c r="E10154" s="3" t="str">
        <f>HYPERLINK("https://fyndiq.se/produkt/416415a768684efb/", "2-Pack Samsung Galaxy S21 5G - 9H Härdat Glas - HD")</f>
        <v>2-Pack Samsung Galaxy S21 5G - 9H Härdat Glas - HD</v>
      </c>
      <c r="F10154" s="1" t="s">
        <v>39</v>
      </c>
      <c r="G10154" s="1" t="s">
        <v>40</v>
      </c>
      <c r="H10154" s="1" t="s">
        <v>41</v>
      </c>
      <c r="I10154" s="1" t="s">
        <v>16</v>
      </c>
      <c r="J10154" s="1" t="s">
        <v>23</v>
      </c>
      <c r="K10154" s="1" t="s">
        <v>16</v>
      </c>
      <c r="L10154" s="1" t="s">
        <v>16</v>
      </c>
      <c r="M10154" s="1" t="s">
        <v>16</v>
      </c>
      <c r="N10154" s="1" t="s">
        <v>16</v>
      </c>
      <c r="O10154" s="1">
        <v>63.2</v>
      </c>
      <c r="P10154" s="1">
        <v>1.0</v>
      </c>
    </row>
    <row r="10155">
      <c r="A10155" s="1" t="s">
        <v>29</v>
      </c>
      <c r="B10155" s="1" t="s">
        <v>12657</v>
      </c>
      <c r="C10155" s="2" t="s">
        <v>12636</v>
      </c>
      <c r="D10155" s="1" t="s">
        <v>19</v>
      </c>
      <c r="E10155" s="3" t="str">
        <f>HYPERLINK("https://fyndiq.se/produkt/aaaa7cf643f84273/", "2 Pack Samsung Xcover 5 - Härdat glas 9H-Super kvalitet 3D")</f>
        <v>2 Pack Samsung Xcover 5 - Härdat glas 9H-Super kvalitet 3D</v>
      </c>
      <c r="F10155" s="1" t="s">
        <v>2089</v>
      </c>
      <c r="G10155" s="1" t="s">
        <v>2090</v>
      </c>
      <c r="H10155" s="1" t="s">
        <v>2091</v>
      </c>
      <c r="I10155" s="1" t="s">
        <v>16</v>
      </c>
      <c r="J10155" s="1" t="s">
        <v>23</v>
      </c>
      <c r="K10155" s="1" t="s">
        <v>16</v>
      </c>
      <c r="L10155" s="1" t="s">
        <v>16</v>
      </c>
      <c r="M10155" s="1" t="s">
        <v>16</v>
      </c>
      <c r="N10155" s="1" t="s">
        <v>16</v>
      </c>
      <c r="O10155" s="1">
        <v>63.2</v>
      </c>
      <c r="P10155" s="1">
        <v>1.0</v>
      </c>
    </row>
    <row r="10156">
      <c r="A10156" s="1" t="s">
        <v>29</v>
      </c>
      <c r="B10156" s="1" t="s">
        <v>12658</v>
      </c>
      <c r="C10156" s="2" t="s">
        <v>12636</v>
      </c>
      <c r="D10156" s="1" t="s">
        <v>19</v>
      </c>
      <c r="E10156" s="3" t="str">
        <f>HYPERLINK("https://fyndiq.se/produkt/7c990866bb87402c/", "2-Pack Xiaomi 11 Lite 5G NE - Härdat Glas 9H - Super kvalitet 3D")</f>
        <v>2-Pack Xiaomi 11 Lite 5G NE - Härdat Glas 9H - Super kvalitet 3D</v>
      </c>
      <c r="F10156" s="1" t="s">
        <v>544</v>
      </c>
      <c r="G10156" s="1" t="s">
        <v>545</v>
      </c>
      <c r="H10156" s="1" t="s">
        <v>546</v>
      </c>
      <c r="I10156" s="1" t="s">
        <v>16</v>
      </c>
      <c r="J10156" s="1" t="s">
        <v>23</v>
      </c>
      <c r="K10156" s="1" t="s">
        <v>16</v>
      </c>
      <c r="L10156" s="1" t="s">
        <v>16</v>
      </c>
      <c r="M10156" s="1" t="s">
        <v>16</v>
      </c>
      <c r="N10156" s="1" t="s">
        <v>16</v>
      </c>
      <c r="O10156" s="1">
        <v>63.2</v>
      </c>
      <c r="P10156" s="1">
        <v>1.0</v>
      </c>
    </row>
    <row r="10157">
      <c r="A10157" s="1" t="s">
        <v>29</v>
      </c>
      <c r="B10157" s="1" t="s">
        <v>12659</v>
      </c>
      <c r="C10157" s="2" t="s">
        <v>12636</v>
      </c>
      <c r="D10157" s="1" t="s">
        <v>19</v>
      </c>
      <c r="E10157" s="3" t="str">
        <f>HYPERLINK("https://fyndiq.se/produkt/ab30e6eab2d04eda/", "2-Pack XIAOMI REDMI 13C Skärmskydd - Härdat Glas 9H - Super kvalitet 3D")</f>
        <v>2-Pack XIAOMI REDMI 13C Skärmskydd - Härdat Glas 9H - Super kvalitet 3D</v>
      </c>
      <c r="F10157" s="1" t="s">
        <v>1951</v>
      </c>
      <c r="G10157" s="1" t="s">
        <v>1952</v>
      </c>
      <c r="H10157" s="1" t="s">
        <v>1953</v>
      </c>
      <c r="I10157" s="1" t="s">
        <v>16</v>
      </c>
      <c r="J10157" s="1" t="s">
        <v>23</v>
      </c>
      <c r="K10157" s="1" t="s">
        <v>16</v>
      </c>
      <c r="L10157" s="1" t="s">
        <v>16</v>
      </c>
      <c r="M10157" s="1" t="s">
        <v>16</v>
      </c>
      <c r="N10157" s="1" t="s">
        <v>16</v>
      </c>
      <c r="O10157" s="1">
        <v>63.2</v>
      </c>
      <c r="P10157" s="1">
        <v>1.0</v>
      </c>
    </row>
    <row r="10158">
      <c r="A10158" s="1" t="s">
        <v>29</v>
      </c>
      <c r="B10158" s="1" t="s">
        <v>12660</v>
      </c>
      <c r="C10158" s="2" t="s">
        <v>12636</v>
      </c>
      <c r="D10158" s="1" t="s">
        <v>19</v>
      </c>
      <c r="E1015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0158" s="1" t="s">
        <v>47</v>
      </c>
      <c r="G10158" s="2" t="s">
        <v>48</v>
      </c>
      <c r="H10158" s="1" t="s">
        <v>49</v>
      </c>
      <c r="I10158" s="1" t="s">
        <v>16</v>
      </c>
      <c r="J10158" s="1" t="s">
        <v>23</v>
      </c>
      <c r="K10158" s="1" t="s">
        <v>16</v>
      </c>
      <c r="L10158" s="1" t="s">
        <v>16</v>
      </c>
      <c r="M10158" s="1" t="s">
        <v>16</v>
      </c>
      <c r="N10158" s="1" t="s">
        <v>16</v>
      </c>
      <c r="O10158" s="1">
        <v>159.2</v>
      </c>
      <c r="P10158" s="1">
        <v>1.0</v>
      </c>
    </row>
    <row r="10159">
      <c r="A10159" s="1" t="s">
        <v>29</v>
      </c>
      <c r="B10159" s="1" t="s">
        <v>12661</v>
      </c>
      <c r="C10159" s="2" t="s">
        <v>12636</v>
      </c>
      <c r="D10159" s="1" t="s">
        <v>19</v>
      </c>
      <c r="E10159" s="3" t="str">
        <f>HYPERLINK("https://fyndiq.se/produkt/dca6697b460147fb/", "Säker och Snabb Dubbel USB-billaddare med PD20W &amp; QC3.0")</f>
        <v>Säker och Snabb Dubbel USB-billaddare med PD20W &amp; QC3.0</v>
      </c>
      <c r="F10159" s="1" t="s">
        <v>10270</v>
      </c>
      <c r="G10159" s="1" t="s">
        <v>10271</v>
      </c>
      <c r="H10159" s="1" t="s">
        <v>10272</v>
      </c>
      <c r="I10159" s="1" t="s">
        <v>16</v>
      </c>
      <c r="J10159" s="1" t="s">
        <v>23</v>
      </c>
      <c r="K10159" s="1" t="s">
        <v>16</v>
      </c>
      <c r="L10159" s="1" t="s">
        <v>16</v>
      </c>
      <c r="M10159" s="1" t="s">
        <v>16</v>
      </c>
      <c r="N10159" s="1" t="s">
        <v>16</v>
      </c>
      <c r="O10159" s="1">
        <v>79.2</v>
      </c>
      <c r="P10159" s="1">
        <v>1.0</v>
      </c>
    </row>
    <row r="10160">
      <c r="A10160" s="1" t="s">
        <v>29</v>
      </c>
      <c r="B10160" s="1" t="s">
        <v>12662</v>
      </c>
      <c r="C10160" s="2" t="s">
        <v>12636</v>
      </c>
      <c r="D10160" s="1" t="s">
        <v>19</v>
      </c>
      <c r="E10160" s="3" t="str">
        <f>HYPERLINK("https://fyndiq.se/produkt/613d3d071e424de7/", "2 Pack Samsung Xcover Pro- Härdat glas 9H - Super kvalitet 3D")</f>
        <v>2 Pack Samsung Xcover Pro- Härdat glas 9H - Super kvalitet 3D</v>
      </c>
      <c r="F10160" s="1" t="s">
        <v>548</v>
      </c>
      <c r="G10160" s="1" t="s">
        <v>549</v>
      </c>
      <c r="H10160" s="1" t="s">
        <v>550</v>
      </c>
      <c r="I10160" s="1" t="s">
        <v>16</v>
      </c>
      <c r="J10160" s="1" t="s">
        <v>23</v>
      </c>
      <c r="K10160" s="1" t="s">
        <v>16</v>
      </c>
      <c r="L10160" s="1" t="s">
        <v>16</v>
      </c>
      <c r="M10160" s="1" t="s">
        <v>16</v>
      </c>
      <c r="N10160" s="1" t="s">
        <v>16</v>
      </c>
      <c r="O10160" s="1">
        <v>71.2</v>
      </c>
      <c r="P10160" s="1">
        <v>1.0</v>
      </c>
    </row>
    <row r="10161">
      <c r="A10161" s="1" t="s">
        <v>29</v>
      </c>
      <c r="B10161" s="1" t="s">
        <v>12663</v>
      </c>
      <c r="C10161" s="2" t="s">
        <v>12636</v>
      </c>
      <c r="D10161" s="1" t="s">
        <v>19</v>
      </c>
      <c r="E10161" s="3" t="str">
        <f>HYPERLINK("https://fyndiq.se/produkt/49dcfdc0ef9b4d32/", "2 Pack Iphone 7&amp;8 SE (2020-2022) Svart - Härdat Glas 9H - 3D")</f>
        <v>2 Pack Iphone 7&amp;8 SE (2020-2022) Svart - Härdat Glas 9H - 3D</v>
      </c>
      <c r="F10161" s="1" t="s">
        <v>3059</v>
      </c>
      <c r="G10161" s="1" t="s">
        <v>3060</v>
      </c>
      <c r="H10161" s="1" t="s">
        <v>3061</v>
      </c>
      <c r="I10161" s="1" t="s">
        <v>16</v>
      </c>
      <c r="J10161" s="1" t="s">
        <v>23</v>
      </c>
      <c r="K10161" s="1" t="s">
        <v>16</v>
      </c>
      <c r="L10161" s="1" t="s">
        <v>16</v>
      </c>
      <c r="M10161" s="1" t="s">
        <v>16</v>
      </c>
      <c r="N10161" s="1" t="s">
        <v>16</v>
      </c>
      <c r="O10161" s="1">
        <v>47.2</v>
      </c>
      <c r="P10161" s="1">
        <v>1.0</v>
      </c>
    </row>
    <row r="10162">
      <c r="A10162" s="1" t="s">
        <v>29</v>
      </c>
      <c r="B10162" s="1" t="s">
        <v>12664</v>
      </c>
      <c r="C10162" s="2" t="s">
        <v>12636</v>
      </c>
      <c r="D10162" s="1" t="s">
        <v>19</v>
      </c>
      <c r="E10162" s="3" t="str">
        <f>HYPERLINK("https://fyndiq.se/produkt/9e488e35f28b4b0b/", "2-Pack GOOGLE PIXEL 6A Skärmskydd - Härdat Glas 9H - Super kvalitet 3D")</f>
        <v>2-Pack GOOGLE PIXEL 6A Skärmskydd - Härdat Glas 9H - Super kvalitet 3D</v>
      </c>
      <c r="F10162" s="1" t="s">
        <v>196</v>
      </c>
      <c r="G10162" s="1" t="s">
        <v>197</v>
      </c>
      <c r="H10162" s="1" t="s">
        <v>198</v>
      </c>
      <c r="I10162" s="1" t="s">
        <v>16</v>
      </c>
      <c r="J10162" s="1" t="s">
        <v>23</v>
      </c>
      <c r="K10162" s="1" t="s">
        <v>16</v>
      </c>
      <c r="L10162" s="1" t="s">
        <v>16</v>
      </c>
      <c r="M10162" s="1" t="s">
        <v>16</v>
      </c>
      <c r="N10162" s="1" t="s">
        <v>16</v>
      </c>
      <c r="O10162" s="1">
        <v>63.2</v>
      </c>
      <c r="P10162" s="1">
        <v>1.0</v>
      </c>
    </row>
    <row r="10163">
      <c r="A10163" s="1" t="s">
        <v>29</v>
      </c>
      <c r="B10163" s="1" t="s">
        <v>12665</v>
      </c>
      <c r="C10163" s="2" t="s">
        <v>12636</v>
      </c>
      <c r="D10163" s="1" t="s">
        <v>19</v>
      </c>
      <c r="E1016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0163" s="1" t="s">
        <v>204</v>
      </c>
      <c r="G10163" s="1" t="s">
        <v>205</v>
      </c>
      <c r="H10163" s="1" t="s">
        <v>206</v>
      </c>
      <c r="I10163" s="1" t="s">
        <v>16</v>
      </c>
      <c r="J10163" s="1" t="s">
        <v>23</v>
      </c>
      <c r="K10163" s="1" t="s">
        <v>16</v>
      </c>
      <c r="L10163" s="1" t="s">
        <v>16</v>
      </c>
      <c r="M10163" s="1" t="s">
        <v>16</v>
      </c>
      <c r="N10163" s="1" t="s">
        <v>16</v>
      </c>
      <c r="O10163" s="1">
        <v>71.2</v>
      </c>
      <c r="P10163" s="1">
        <v>1.0</v>
      </c>
    </row>
    <row r="10164">
      <c r="A10164" s="1" t="s">
        <v>29</v>
      </c>
      <c r="B10164" s="1" t="s">
        <v>12666</v>
      </c>
      <c r="C10164" s="2" t="s">
        <v>12636</v>
      </c>
      <c r="D10164" s="1" t="s">
        <v>19</v>
      </c>
      <c r="E10164" s="3" t="str">
        <f>HYPERLINK("https://fyndiq.se/produkt/c6f3e47a88184e8d/", "2-Pack SAMSUNG A55 Skärmskydd - Härdat Glas 9H - Super kvalitet 3D")</f>
        <v>2-Pack SAMSUNG A55 Skärmskydd - Härdat Glas 9H - Super kvalitet 3D</v>
      </c>
      <c r="F10164" s="1" t="s">
        <v>83</v>
      </c>
      <c r="G10164" s="1" t="s">
        <v>84</v>
      </c>
      <c r="H10164" s="1" t="s">
        <v>85</v>
      </c>
      <c r="I10164" s="1" t="s">
        <v>16</v>
      </c>
      <c r="J10164" s="1" t="s">
        <v>23</v>
      </c>
      <c r="K10164" s="1" t="s">
        <v>16</v>
      </c>
      <c r="L10164" s="1" t="s">
        <v>16</v>
      </c>
      <c r="M10164" s="1" t="s">
        <v>16</v>
      </c>
      <c r="N10164" s="1" t="s">
        <v>16</v>
      </c>
      <c r="O10164" s="1">
        <v>63.2</v>
      </c>
      <c r="P10164" s="1">
        <v>1.0</v>
      </c>
    </row>
    <row r="10165">
      <c r="A10165" s="1" t="s">
        <v>29</v>
      </c>
      <c r="B10165" s="1" t="s">
        <v>12667</v>
      </c>
      <c r="C10165" s="2" t="s">
        <v>12636</v>
      </c>
      <c r="D10165" s="1" t="s">
        <v>19</v>
      </c>
      <c r="E10165" s="3" t="str">
        <f>HYPERLINK("https://fyndiq.se/produkt/cc43d01c37a84f4a/", "Samsung Galaxy S20 FE - Härdat glas 9H - Super kvalitet 3D")</f>
        <v>Samsung Galaxy S20 FE - Härdat glas 9H - Super kvalitet 3D</v>
      </c>
      <c r="F10165" s="1" t="s">
        <v>827</v>
      </c>
      <c r="G10165" s="1" t="s">
        <v>828</v>
      </c>
      <c r="H10165" s="1" t="s">
        <v>829</v>
      </c>
      <c r="I10165" s="1" t="s">
        <v>16</v>
      </c>
      <c r="J10165" s="1" t="s">
        <v>23</v>
      </c>
      <c r="K10165" s="1" t="s">
        <v>16</v>
      </c>
      <c r="L10165" s="1" t="s">
        <v>16</v>
      </c>
      <c r="M10165" s="1" t="s">
        <v>16</v>
      </c>
      <c r="N10165" s="1" t="s">
        <v>16</v>
      </c>
      <c r="O10165" s="1">
        <v>55.2</v>
      </c>
      <c r="P10165" s="1">
        <v>1.0</v>
      </c>
    </row>
    <row r="10166">
      <c r="A10166" s="1" t="s">
        <v>29</v>
      </c>
      <c r="B10166" s="1" t="s">
        <v>12668</v>
      </c>
      <c r="C10166" s="2" t="s">
        <v>12636</v>
      </c>
      <c r="D10166" s="1" t="s">
        <v>19</v>
      </c>
      <c r="E10166" s="3" t="str">
        <f>HYPERLINK("https://fyndiq.se/produkt/5003b385dab44c8e/", "2-Pack Samsung A54 5G Skärmskydd &amp; 1-Pack linsskydd - Härdat Glas 9H - Super kvalitet 3D")</f>
        <v>2-Pack Samsung A54 5G Skärmskydd &amp; 1-Pack linsskydd - Härdat Glas 9H - Super kvalitet 3D</v>
      </c>
      <c r="F10166" s="1" t="s">
        <v>12669</v>
      </c>
      <c r="G10166" s="1" t="s">
        <v>12670</v>
      </c>
      <c r="H10166" s="1" t="s">
        <v>12671</v>
      </c>
      <c r="I10166" s="1" t="s">
        <v>16</v>
      </c>
      <c r="J10166" s="1" t="s">
        <v>23</v>
      </c>
      <c r="K10166" s="1" t="s">
        <v>16</v>
      </c>
      <c r="L10166" s="1" t="s">
        <v>16</v>
      </c>
      <c r="M10166" s="1" t="s">
        <v>16</v>
      </c>
      <c r="N10166" s="1" t="s">
        <v>16</v>
      </c>
      <c r="O10166" s="1">
        <v>71.2</v>
      </c>
      <c r="P10166" s="1">
        <v>1.0</v>
      </c>
    </row>
    <row r="10167">
      <c r="A10167" s="1" t="s">
        <v>29</v>
      </c>
      <c r="B10167" s="1" t="s">
        <v>12672</v>
      </c>
      <c r="C10167" s="2" t="s">
        <v>12636</v>
      </c>
      <c r="D10167" s="1" t="s">
        <v>19</v>
      </c>
      <c r="E10167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167" s="1" t="s">
        <v>760</v>
      </c>
      <c r="G10167" s="1" t="s">
        <v>761</v>
      </c>
      <c r="H10167" s="1" t="s">
        <v>762</v>
      </c>
      <c r="I10167" s="1" t="s">
        <v>16</v>
      </c>
      <c r="J10167" s="1" t="s">
        <v>23</v>
      </c>
      <c r="K10167" s="1" t="s">
        <v>16</v>
      </c>
      <c r="L10167" s="1" t="s">
        <v>16</v>
      </c>
      <c r="M10167" s="1" t="s">
        <v>16</v>
      </c>
      <c r="N10167" s="1" t="s">
        <v>16</v>
      </c>
      <c r="O10167" s="1">
        <v>63.2</v>
      </c>
      <c r="P10167" s="1">
        <v>1.0</v>
      </c>
    </row>
    <row r="10168">
      <c r="A10168" s="1" t="s">
        <v>29</v>
      </c>
      <c r="B10168" s="1" t="s">
        <v>12673</v>
      </c>
      <c r="C10168" s="2" t="s">
        <v>12636</v>
      </c>
      <c r="D10168" s="1" t="s">
        <v>19</v>
      </c>
      <c r="E10168" s="3" t="str">
        <f>HYPERLINK("https://fyndiq.se/produkt/f1b3c06373a844cb/", "Samsung Galaxy S20 - Härdat glas 9H - Super kvalitet 3D")</f>
        <v>Samsung Galaxy S20 - Härdat glas 9H - Super kvalitet 3D</v>
      </c>
      <c r="F10168" s="1" t="s">
        <v>417</v>
      </c>
      <c r="G10168" s="1" t="s">
        <v>418</v>
      </c>
      <c r="H10168" s="1" t="s">
        <v>419</v>
      </c>
      <c r="I10168" s="1" t="s">
        <v>16</v>
      </c>
      <c r="J10168" s="1" t="s">
        <v>23</v>
      </c>
      <c r="K10168" s="1" t="s">
        <v>16</v>
      </c>
      <c r="L10168" s="1" t="s">
        <v>16</v>
      </c>
      <c r="M10168" s="1" t="s">
        <v>16</v>
      </c>
      <c r="N10168" s="1" t="s">
        <v>16</v>
      </c>
      <c r="O10168" s="1">
        <v>63.2</v>
      </c>
      <c r="P10168" s="1">
        <v>1.0</v>
      </c>
    </row>
    <row r="10169">
      <c r="A10169" s="1" t="s">
        <v>29</v>
      </c>
      <c r="B10169" s="1" t="s">
        <v>12674</v>
      </c>
      <c r="C10169" s="2" t="s">
        <v>12636</v>
      </c>
      <c r="D10169" s="1" t="s">
        <v>19</v>
      </c>
      <c r="E10169" s="3" t="str">
        <f>HYPERLINK("https://fyndiq.se/produkt/d2196d1b38784317/", "Samsung Galaxy A15 5G- Härdat Glas 9H - Super Kvalitet 3D Skärmskydd")</f>
        <v>Samsung Galaxy A15 5G- Härdat Glas 9H - Super Kvalitet 3D Skärmskydd</v>
      </c>
      <c r="F10169" s="1" t="s">
        <v>2478</v>
      </c>
      <c r="G10169" s="1" t="s">
        <v>2479</v>
      </c>
      <c r="H10169" s="1" t="s">
        <v>2480</v>
      </c>
      <c r="I10169" s="1" t="s">
        <v>16</v>
      </c>
      <c r="J10169" s="1" t="s">
        <v>23</v>
      </c>
      <c r="K10169" s="1" t="s">
        <v>16</v>
      </c>
      <c r="L10169" s="1" t="s">
        <v>16</v>
      </c>
      <c r="M10169" s="1" t="s">
        <v>16</v>
      </c>
      <c r="N10169" s="1" t="s">
        <v>16</v>
      </c>
      <c r="O10169" s="1">
        <v>55.2</v>
      </c>
      <c r="P10169" s="1">
        <v>1.0</v>
      </c>
    </row>
    <row r="10170">
      <c r="A10170" s="1" t="s">
        <v>29</v>
      </c>
      <c r="B10170" s="1" t="s">
        <v>12675</v>
      </c>
      <c r="C10170" s="2" t="s">
        <v>12636</v>
      </c>
      <c r="D10170" s="1" t="s">
        <v>19</v>
      </c>
      <c r="E10170" s="3" t="str">
        <f>HYPERLINK("https://fyndiq.se/produkt/860c7ae305b54883/", "2 Pack Samsung S21 Ultra 5G - Härdat glas 9H - Super kvalitet 3D")</f>
        <v>2 Pack Samsung S21 Ultra 5G - Härdat glas 9H - Super kvalitet 3D</v>
      </c>
      <c r="F10170" s="1" t="s">
        <v>649</v>
      </c>
      <c r="G10170" s="1" t="s">
        <v>650</v>
      </c>
      <c r="H10170" s="1" t="s">
        <v>651</v>
      </c>
      <c r="I10170" s="1" t="s">
        <v>16</v>
      </c>
      <c r="J10170" s="1" t="s">
        <v>23</v>
      </c>
      <c r="K10170" s="1" t="s">
        <v>16</v>
      </c>
      <c r="L10170" s="1" t="s">
        <v>16</v>
      </c>
      <c r="M10170" s="1" t="s">
        <v>16</v>
      </c>
      <c r="N10170" s="1" t="s">
        <v>16</v>
      </c>
      <c r="O10170" s="1">
        <v>63.2</v>
      </c>
      <c r="P10170" s="1">
        <v>1.0</v>
      </c>
    </row>
    <row r="10171">
      <c r="A10171" s="1" t="s">
        <v>29</v>
      </c>
      <c r="B10171" s="1" t="s">
        <v>12676</v>
      </c>
      <c r="C10171" s="2" t="s">
        <v>12636</v>
      </c>
      <c r="D10171" s="1" t="s">
        <v>19</v>
      </c>
      <c r="E10171" s="3" t="str">
        <f t="shared" ref="E10171:E10174" si="272">HYPERLINK("https://fyndiq.se/produkt/4bbb3fa8e0b44286/", "2-Pack XIAOMI REDMI 13C Skärmskydd - Härdat Glas 9H - Super kvalitet 3D")</f>
        <v>2-Pack XIAOMI REDMI 13C Skärmskydd - Härdat Glas 9H - Super kvalitet 3D</v>
      </c>
      <c r="F10171" s="1" t="s">
        <v>103</v>
      </c>
      <c r="G10171" s="1" t="s">
        <v>104</v>
      </c>
      <c r="H10171" s="1" t="s">
        <v>105</v>
      </c>
      <c r="I10171" s="1" t="s">
        <v>16</v>
      </c>
      <c r="J10171" s="1" t="s">
        <v>23</v>
      </c>
      <c r="K10171" s="1" t="s">
        <v>16</v>
      </c>
      <c r="L10171" s="1" t="s">
        <v>16</v>
      </c>
      <c r="M10171" s="1" t="s">
        <v>16</v>
      </c>
      <c r="N10171" s="1" t="s">
        <v>16</v>
      </c>
      <c r="O10171" s="1">
        <v>63.2</v>
      </c>
      <c r="P10171" s="1">
        <v>1.0</v>
      </c>
    </row>
    <row r="10172">
      <c r="A10172" s="1" t="s">
        <v>29</v>
      </c>
      <c r="B10172" s="1" t="s">
        <v>12677</v>
      </c>
      <c r="C10172" s="2" t="s">
        <v>12636</v>
      </c>
      <c r="D10172" s="1" t="s">
        <v>19</v>
      </c>
      <c r="E10172" s="3" t="str">
        <f t="shared" si="272"/>
        <v>2-Pack XIAOMI REDMI 13C Skärmskydd - Härdat Glas 9H - Super kvalitet 3D</v>
      </c>
      <c r="F10172" s="1" t="s">
        <v>103</v>
      </c>
      <c r="G10172" s="1" t="s">
        <v>104</v>
      </c>
      <c r="H10172" s="1" t="s">
        <v>105</v>
      </c>
      <c r="I10172" s="1" t="s">
        <v>16</v>
      </c>
      <c r="J10172" s="1" t="s">
        <v>23</v>
      </c>
      <c r="K10172" s="1" t="s">
        <v>16</v>
      </c>
      <c r="L10172" s="1" t="s">
        <v>16</v>
      </c>
      <c r="M10172" s="1" t="s">
        <v>16</v>
      </c>
      <c r="N10172" s="1" t="s">
        <v>16</v>
      </c>
      <c r="O10172" s="1">
        <v>63.2</v>
      </c>
      <c r="P10172" s="1">
        <v>1.0</v>
      </c>
    </row>
    <row r="10173">
      <c r="A10173" s="1" t="s">
        <v>29</v>
      </c>
      <c r="B10173" s="1" t="s">
        <v>12678</v>
      </c>
      <c r="C10173" s="2" t="s">
        <v>12636</v>
      </c>
      <c r="D10173" s="1" t="s">
        <v>19</v>
      </c>
      <c r="E10173" s="3" t="str">
        <f t="shared" si="272"/>
        <v>2-Pack XIAOMI REDMI 13C Skärmskydd - Härdat Glas 9H - Super kvalitet 3D</v>
      </c>
      <c r="F10173" s="1" t="s">
        <v>103</v>
      </c>
      <c r="G10173" s="1" t="s">
        <v>104</v>
      </c>
      <c r="H10173" s="1" t="s">
        <v>105</v>
      </c>
      <c r="I10173" s="1" t="s">
        <v>16</v>
      </c>
      <c r="J10173" s="1" t="s">
        <v>23</v>
      </c>
      <c r="K10173" s="1" t="s">
        <v>16</v>
      </c>
      <c r="L10173" s="1" t="s">
        <v>16</v>
      </c>
      <c r="M10173" s="1" t="s">
        <v>16</v>
      </c>
      <c r="N10173" s="1" t="s">
        <v>16</v>
      </c>
      <c r="O10173" s="1">
        <v>63.2</v>
      </c>
      <c r="P10173" s="1">
        <v>1.0</v>
      </c>
    </row>
    <row r="10174">
      <c r="A10174" s="1" t="s">
        <v>29</v>
      </c>
      <c r="B10174" s="1" t="s">
        <v>12679</v>
      </c>
      <c r="C10174" s="2" t="s">
        <v>12636</v>
      </c>
      <c r="D10174" s="1" t="s">
        <v>19</v>
      </c>
      <c r="E10174" s="3" t="str">
        <f t="shared" si="272"/>
        <v>2-Pack XIAOMI REDMI 13C Skärmskydd - Härdat Glas 9H - Super kvalitet 3D</v>
      </c>
      <c r="F10174" s="1" t="s">
        <v>103</v>
      </c>
      <c r="G10174" s="1" t="s">
        <v>104</v>
      </c>
      <c r="H10174" s="1" t="s">
        <v>105</v>
      </c>
      <c r="I10174" s="1" t="s">
        <v>16</v>
      </c>
      <c r="J10174" s="1" t="s">
        <v>23</v>
      </c>
      <c r="K10174" s="1" t="s">
        <v>16</v>
      </c>
      <c r="L10174" s="1" t="s">
        <v>16</v>
      </c>
      <c r="M10174" s="1" t="s">
        <v>16</v>
      </c>
      <c r="N10174" s="1" t="s">
        <v>16</v>
      </c>
      <c r="O10174" s="1">
        <v>63.2</v>
      </c>
      <c r="P10174" s="1">
        <v>1.0</v>
      </c>
    </row>
    <row r="10175">
      <c r="A10175" s="1" t="s">
        <v>29</v>
      </c>
      <c r="B10175" s="1" t="s">
        <v>12680</v>
      </c>
      <c r="C10175" s="2" t="s">
        <v>12636</v>
      </c>
      <c r="D10175" s="1" t="s">
        <v>19</v>
      </c>
      <c r="E10175" s="3" t="str">
        <f>HYPERLINK("https://fyndiq.se/produkt/c90b30d5114944e3/", "2 Pack - Samsung S21 PLUS - 9H Härdat Glass - 3D Super Kvalitet")</f>
        <v>2 Pack - Samsung S21 PLUS - 9H Härdat Glass - 3D Super Kvalitet</v>
      </c>
      <c r="F10175" s="1" t="s">
        <v>4670</v>
      </c>
      <c r="G10175" s="1" t="s">
        <v>4671</v>
      </c>
      <c r="H10175" s="1" t="s">
        <v>4672</v>
      </c>
      <c r="I10175" s="1" t="s">
        <v>16</v>
      </c>
      <c r="J10175" s="1" t="s">
        <v>23</v>
      </c>
      <c r="K10175" s="1" t="s">
        <v>16</v>
      </c>
      <c r="L10175" s="1" t="s">
        <v>16</v>
      </c>
      <c r="M10175" s="1" t="s">
        <v>16</v>
      </c>
      <c r="N10175" s="1" t="s">
        <v>16</v>
      </c>
      <c r="O10175" s="1">
        <v>63.2</v>
      </c>
      <c r="P10175" s="1">
        <v>1.0</v>
      </c>
    </row>
    <row r="10176">
      <c r="A10176" s="1" t="s">
        <v>29</v>
      </c>
      <c r="B10176" s="1" t="s">
        <v>12681</v>
      </c>
      <c r="C10176" s="2" t="s">
        <v>12636</v>
      </c>
      <c r="D10176" s="1" t="s">
        <v>19</v>
      </c>
      <c r="E1017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176" s="1" t="s">
        <v>103</v>
      </c>
      <c r="G10176" s="1" t="s">
        <v>104</v>
      </c>
      <c r="H10176" s="1" t="s">
        <v>105</v>
      </c>
      <c r="I10176" s="1" t="s">
        <v>16</v>
      </c>
      <c r="J10176" s="1" t="s">
        <v>23</v>
      </c>
      <c r="K10176" s="1" t="s">
        <v>16</v>
      </c>
      <c r="L10176" s="1" t="s">
        <v>16</v>
      </c>
      <c r="M10176" s="1" t="s">
        <v>16</v>
      </c>
      <c r="N10176" s="1" t="s">
        <v>16</v>
      </c>
      <c r="O10176" s="1">
        <v>63.2</v>
      </c>
      <c r="P10176" s="1">
        <v>1.0</v>
      </c>
    </row>
    <row r="10177">
      <c r="A10177" s="1" t="s">
        <v>29</v>
      </c>
      <c r="B10177" s="1" t="s">
        <v>12682</v>
      </c>
      <c r="C10177" s="2" t="s">
        <v>12636</v>
      </c>
      <c r="D10177" s="1" t="s">
        <v>19</v>
      </c>
      <c r="E10177" s="3" t="str">
        <f>HYPERLINK("https://fyndiq.se/produkt/b1caddae2e864477/", "2- Pack Samsung S10 Plus - Härdat Glas 9H - Super Kvalitet 3D")</f>
        <v>2- Pack Samsung S10 Plus - Härdat Glas 9H - Super Kvalitet 3D</v>
      </c>
      <c r="F10177" s="1" t="s">
        <v>477</v>
      </c>
      <c r="G10177" s="1" t="s">
        <v>478</v>
      </c>
      <c r="H10177" s="1" t="s">
        <v>479</v>
      </c>
      <c r="I10177" s="1" t="s">
        <v>16</v>
      </c>
      <c r="J10177" s="1" t="s">
        <v>23</v>
      </c>
      <c r="K10177" s="1" t="s">
        <v>16</v>
      </c>
      <c r="L10177" s="1" t="s">
        <v>16</v>
      </c>
      <c r="M10177" s="1" t="s">
        <v>16</v>
      </c>
      <c r="N10177" s="1" t="s">
        <v>16</v>
      </c>
      <c r="O10177" s="1">
        <v>63.2</v>
      </c>
      <c r="P10177" s="1">
        <v>1.0</v>
      </c>
    </row>
    <row r="10178">
      <c r="A10178" s="1" t="s">
        <v>29</v>
      </c>
      <c r="B10178" s="1" t="s">
        <v>12683</v>
      </c>
      <c r="C10178" s="2" t="s">
        <v>12636</v>
      </c>
      <c r="D10178" s="1" t="s">
        <v>19</v>
      </c>
      <c r="E10178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0178" s="1" t="s">
        <v>709</v>
      </c>
      <c r="G10178" s="1" t="s">
        <v>710</v>
      </c>
      <c r="H10178" s="1" t="s">
        <v>711</v>
      </c>
      <c r="I10178" s="1" t="s">
        <v>16</v>
      </c>
      <c r="J10178" s="1" t="s">
        <v>23</v>
      </c>
      <c r="K10178" s="1" t="s">
        <v>16</v>
      </c>
      <c r="L10178" s="1" t="s">
        <v>16</v>
      </c>
      <c r="M10178" s="1" t="s">
        <v>16</v>
      </c>
      <c r="N10178" s="1" t="s">
        <v>16</v>
      </c>
      <c r="O10178" s="1">
        <v>63.2</v>
      </c>
      <c r="P10178" s="1">
        <v>1.0</v>
      </c>
    </row>
    <row r="10179">
      <c r="A10179" s="1" t="s">
        <v>29</v>
      </c>
      <c r="B10179" s="1" t="s">
        <v>12684</v>
      </c>
      <c r="C10179" s="2" t="s">
        <v>12636</v>
      </c>
      <c r="D10179" s="1" t="s">
        <v>19</v>
      </c>
      <c r="E10179" s="3" t="str">
        <f>HYPERLINK("https://fyndiq.se/produkt/56c72c0ba5f749b5/", "2-Pack SAMSUNG S24 Skärmskydd - Härdat Glas 9H - Super kvalitet 3D")</f>
        <v>2-Pack SAMSUNG S24 Skärmskydd - Härdat Glas 9H - Super kvalitet 3D</v>
      </c>
      <c r="F10179" s="1" t="s">
        <v>263</v>
      </c>
      <c r="G10179" s="1" t="s">
        <v>264</v>
      </c>
      <c r="H10179" s="1" t="s">
        <v>265</v>
      </c>
      <c r="I10179" s="1" t="s">
        <v>16</v>
      </c>
      <c r="J10179" s="1" t="s">
        <v>23</v>
      </c>
      <c r="K10179" s="1" t="s">
        <v>16</v>
      </c>
      <c r="L10179" s="1" t="s">
        <v>16</v>
      </c>
      <c r="M10179" s="1" t="s">
        <v>16</v>
      </c>
      <c r="N10179" s="1" t="s">
        <v>16</v>
      </c>
      <c r="O10179" s="1">
        <v>63.2</v>
      </c>
      <c r="P10179" s="1">
        <v>1.0</v>
      </c>
    </row>
    <row r="10180">
      <c r="A10180" s="1" t="s">
        <v>29</v>
      </c>
      <c r="B10180" s="1" t="s">
        <v>12685</v>
      </c>
      <c r="C10180" s="2" t="s">
        <v>12636</v>
      </c>
      <c r="D10180" s="1" t="s">
        <v>19</v>
      </c>
      <c r="E10180" s="3" t="str">
        <f>HYPERLINK("https://fyndiq.se/produkt/c26c9ffef37a436a/", "2-Pack Samsung A35 5G Skärmskydd i Härdat Glas")</f>
        <v>2-Pack Samsung A35 5G Skärmskydd i Härdat Glas</v>
      </c>
      <c r="F10180" s="1" t="s">
        <v>432</v>
      </c>
      <c r="G10180" s="1" t="s">
        <v>433</v>
      </c>
      <c r="H10180" s="1" t="s">
        <v>434</v>
      </c>
      <c r="I10180" s="1" t="s">
        <v>16</v>
      </c>
      <c r="J10180" s="1" t="s">
        <v>23</v>
      </c>
      <c r="K10180" s="1" t="s">
        <v>16</v>
      </c>
      <c r="L10180" s="1" t="s">
        <v>16</v>
      </c>
      <c r="M10180" s="1" t="s">
        <v>16</v>
      </c>
      <c r="N10180" s="1" t="s">
        <v>16</v>
      </c>
      <c r="O10180" s="1">
        <v>63.2</v>
      </c>
      <c r="P10180" s="1">
        <v>1.0</v>
      </c>
    </row>
    <row r="10181">
      <c r="A10181" s="1" t="s">
        <v>29</v>
      </c>
      <c r="B10181" s="1" t="s">
        <v>12686</v>
      </c>
      <c r="C10181" s="2" t="s">
        <v>12636</v>
      </c>
      <c r="D10181" s="1" t="s">
        <v>19</v>
      </c>
      <c r="E10181" s="3" t="str">
        <f>HYPERLINK("https://fyndiq.se/produkt/ba1f4d43e8c245d5/", "2-Pack Motorola Moto G50 - Härdat Glas 9H - Super kvalitet 3D")</f>
        <v>2-Pack Motorola Moto G50 - Härdat Glas 9H - Super kvalitet 3D</v>
      </c>
      <c r="F10181" s="1" t="s">
        <v>2257</v>
      </c>
      <c r="G10181" s="1" t="s">
        <v>2258</v>
      </c>
      <c r="H10181" s="1" t="s">
        <v>2259</v>
      </c>
      <c r="I10181" s="1" t="s">
        <v>1311</v>
      </c>
      <c r="J10181" s="1" t="s">
        <v>9</v>
      </c>
      <c r="K10181" s="2" t="s">
        <v>11125</v>
      </c>
      <c r="L10181" s="1" t="s">
        <v>2528</v>
      </c>
      <c r="M10181" s="1" t="s">
        <v>16</v>
      </c>
      <c r="N10181" s="1" t="s">
        <v>16</v>
      </c>
      <c r="O10181" s="1">
        <v>63.2</v>
      </c>
      <c r="P10181" s="1">
        <v>1.0</v>
      </c>
    </row>
    <row r="10182">
      <c r="A10182" s="1" t="s">
        <v>29</v>
      </c>
      <c r="B10182" s="1" t="s">
        <v>12687</v>
      </c>
      <c r="C10182" s="2" t="s">
        <v>12636</v>
      </c>
      <c r="D10182" s="1" t="s">
        <v>19</v>
      </c>
      <c r="E10182" s="3" t="str">
        <f>HYPERLINK("https://fyndiq.se/produkt/406117b60bf241a0/", "2-Pack Samsung Galaxy S9 - Härdat glas 9H - Super kvalitet 3D")</f>
        <v>2-Pack Samsung Galaxy S9 - Härdat glas 9H - Super kvalitet 3D</v>
      </c>
      <c r="F10182" s="1" t="s">
        <v>228</v>
      </c>
      <c r="G10182" s="1" t="s">
        <v>229</v>
      </c>
      <c r="H10182" s="1" t="s">
        <v>230</v>
      </c>
      <c r="I10182" s="1" t="s">
        <v>16</v>
      </c>
      <c r="J10182" s="1" t="s">
        <v>23</v>
      </c>
      <c r="K10182" s="1" t="s">
        <v>16</v>
      </c>
      <c r="L10182" s="1" t="s">
        <v>16</v>
      </c>
      <c r="M10182" s="1" t="s">
        <v>16</v>
      </c>
      <c r="N10182" s="1" t="s">
        <v>16</v>
      </c>
      <c r="O10182" s="1">
        <v>63.2</v>
      </c>
      <c r="P10182" s="1">
        <v>1.0</v>
      </c>
    </row>
    <row r="10183">
      <c r="A10183" s="1" t="s">
        <v>29</v>
      </c>
      <c r="B10183" s="1" t="s">
        <v>12688</v>
      </c>
      <c r="C10183" s="2" t="s">
        <v>12636</v>
      </c>
      <c r="D10183" s="1" t="s">
        <v>19</v>
      </c>
      <c r="E10183" s="3" t="str">
        <f>HYPERLINK("https://fyndiq.se/produkt/432d784756a84eff/", "2-Pack Samsung Galaxy S20FE - Härdat Glas-9H -Super kvalitet 3D")</f>
        <v>2-Pack Samsung Galaxy S20FE - Härdat Glas-9H -Super kvalitet 3D</v>
      </c>
      <c r="F10183" s="1" t="s">
        <v>1078</v>
      </c>
      <c r="G10183" s="1" t="s">
        <v>1079</v>
      </c>
      <c r="H10183" s="1" t="s">
        <v>1080</v>
      </c>
      <c r="I10183" s="1" t="s">
        <v>16</v>
      </c>
      <c r="J10183" s="1" t="s">
        <v>23</v>
      </c>
      <c r="K10183" s="1" t="s">
        <v>16</v>
      </c>
      <c r="L10183" s="1" t="s">
        <v>16</v>
      </c>
      <c r="M10183" s="1" t="s">
        <v>16</v>
      </c>
      <c r="N10183" s="1" t="s">
        <v>16</v>
      </c>
      <c r="O10183" s="1">
        <v>63.2</v>
      </c>
      <c r="P10183" s="1">
        <v>1.0</v>
      </c>
    </row>
    <row r="10184">
      <c r="A10184" s="1" t="s">
        <v>29</v>
      </c>
      <c r="B10184" s="1" t="s">
        <v>12689</v>
      </c>
      <c r="C10184" s="2" t="s">
        <v>12636</v>
      </c>
      <c r="D10184" s="1" t="s">
        <v>19</v>
      </c>
      <c r="E1018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184" s="1" t="s">
        <v>760</v>
      </c>
      <c r="G10184" s="1" t="s">
        <v>761</v>
      </c>
      <c r="H10184" s="1" t="s">
        <v>762</v>
      </c>
      <c r="I10184" s="1" t="s">
        <v>16</v>
      </c>
      <c r="J10184" s="1" t="s">
        <v>23</v>
      </c>
      <c r="K10184" s="1" t="s">
        <v>16</v>
      </c>
      <c r="L10184" s="1" t="s">
        <v>16</v>
      </c>
      <c r="M10184" s="1" t="s">
        <v>16</v>
      </c>
      <c r="N10184" s="1" t="s">
        <v>16</v>
      </c>
      <c r="O10184" s="1">
        <v>63.2</v>
      </c>
      <c r="P10184" s="1">
        <v>1.0</v>
      </c>
    </row>
    <row r="10185">
      <c r="A10185" s="1" t="s">
        <v>29</v>
      </c>
      <c r="B10185" s="1" t="s">
        <v>12690</v>
      </c>
      <c r="C10185" s="2" t="s">
        <v>12636</v>
      </c>
      <c r="D10185" s="1" t="s">
        <v>19</v>
      </c>
      <c r="E10185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10185" s="1" t="s">
        <v>2777</v>
      </c>
      <c r="G10185" s="1" t="s">
        <v>2778</v>
      </c>
      <c r="H10185" s="1" t="s">
        <v>2779</v>
      </c>
      <c r="I10185" s="1" t="s">
        <v>16</v>
      </c>
      <c r="J10185" s="1" t="s">
        <v>23</v>
      </c>
      <c r="K10185" s="1" t="s">
        <v>16</v>
      </c>
      <c r="L10185" s="1" t="s">
        <v>16</v>
      </c>
      <c r="M10185" s="1" t="s">
        <v>16</v>
      </c>
      <c r="N10185" s="1" t="s">
        <v>16</v>
      </c>
      <c r="O10185" s="1">
        <v>63.2</v>
      </c>
      <c r="P10185" s="1">
        <v>1.0</v>
      </c>
    </row>
    <row r="10186">
      <c r="A10186" s="1" t="s">
        <v>29</v>
      </c>
      <c r="B10186" s="1" t="s">
        <v>12691</v>
      </c>
      <c r="C10186" s="2" t="s">
        <v>12636</v>
      </c>
      <c r="D10186" s="1" t="s">
        <v>19</v>
      </c>
      <c r="E10186" s="3" t="str">
        <f t="shared" ref="E10186:E10187" si="273">HYPERLINK("https://fyndiq.se/produkt/08d44de1ca3946df/", "2-Pack Samsung Galaxy S10 - Härdat Glas 9H – 3D Skärmskydd - Super kvalitet")</f>
        <v>2-Pack Samsung Galaxy S10 - Härdat Glas 9H – 3D Skärmskydd - Super kvalitet</v>
      </c>
      <c r="F10186" s="1" t="s">
        <v>729</v>
      </c>
      <c r="G10186" s="1" t="s">
        <v>730</v>
      </c>
      <c r="H10186" s="1" t="s">
        <v>731</v>
      </c>
      <c r="I10186" s="1" t="s">
        <v>16</v>
      </c>
      <c r="J10186" s="1" t="s">
        <v>23</v>
      </c>
      <c r="K10186" s="1" t="s">
        <v>16</v>
      </c>
      <c r="L10186" s="1" t="s">
        <v>16</v>
      </c>
      <c r="M10186" s="1" t="s">
        <v>16</v>
      </c>
      <c r="N10186" s="1" t="s">
        <v>16</v>
      </c>
      <c r="O10186" s="1">
        <v>63.2</v>
      </c>
      <c r="P10186" s="1">
        <v>1.0</v>
      </c>
    </row>
    <row r="10187">
      <c r="A10187" s="1" t="s">
        <v>29</v>
      </c>
      <c r="B10187" s="1" t="s">
        <v>12692</v>
      </c>
      <c r="C10187" s="2" t="s">
        <v>12636</v>
      </c>
      <c r="D10187" s="1" t="s">
        <v>19</v>
      </c>
      <c r="E10187" s="3" t="str">
        <f t="shared" si="273"/>
        <v>2-Pack Samsung Galaxy S10 - Härdat Glas 9H – 3D Skärmskydd - Super kvalitet</v>
      </c>
      <c r="F10187" s="1" t="s">
        <v>729</v>
      </c>
      <c r="G10187" s="1" t="s">
        <v>730</v>
      </c>
      <c r="H10187" s="1" t="s">
        <v>731</v>
      </c>
      <c r="I10187" s="1" t="s">
        <v>16</v>
      </c>
      <c r="J10187" s="1" t="s">
        <v>23</v>
      </c>
      <c r="K10187" s="1" t="s">
        <v>16</v>
      </c>
      <c r="L10187" s="1" t="s">
        <v>16</v>
      </c>
      <c r="M10187" s="1" t="s">
        <v>16</v>
      </c>
      <c r="N10187" s="1" t="s">
        <v>16</v>
      </c>
      <c r="O10187" s="1">
        <v>63.2</v>
      </c>
      <c r="P10187" s="1">
        <v>1.0</v>
      </c>
    </row>
    <row r="10188">
      <c r="A10188" s="1" t="s">
        <v>29</v>
      </c>
      <c r="B10188" s="1" t="s">
        <v>12693</v>
      </c>
      <c r="C10188" s="2" t="s">
        <v>12636</v>
      </c>
      <c r="D10188" s="1" t="s">
        <v>19</v>
      </c>
      <c r="E10188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10188" s="1" t="s">
        <v>1765</v>
      </c>
      <c r="G10188" s="1" t="s">
        <v>1766</v>
      </c>
      <c r="H10188" s="1" t="s">
        <v>1767</v>
      </c>
      <c r="I10188" s="1" t="s">
        <v>16</v>
      </c>
      <c r="J10188" s="1" t="s">
        <v>23</v>
      </c>
      <c r="K10188" s="1" t="s">
        <v>16</v>
      </c>
      <c r="L10188" s="1" t="s">
        <v>16</v>
      </c>
      <c r="M10188" s="1" t="s">
        <v>16</v>
      </c>
      <c r="N10188" s="1" t="s">
        <v>16</v>
      </c>
      <c r="O10188" s="1">
        <v>63.2</v>
      </c>
      <c r="P10188" s="1">
        <v>1.0</v>
      </c>
    </row>
    <row r="10189">
      <c r="A10189" s="1" t="s">
        <v>29</v>
      </c>
      <c r="B10189" s="1" t="s">
        <v>12694</v>
      </c>
      <c r="C10189" s="2" t="s">
        <v>12636</v>
      </c>
      <c r="D10189" s="1" t="s">
        <v>19</v>
      </c>
      <c r="E10189" s="3" t="str">
        <f>HYPERLINK("https://fyndiq.se/produkt/acbd2f15758f4e1c/", "2-Pack Samsung A55 5G Skärmskydd i Härdat Glas")</f>
        <v>2-Pack Samsung A55 5G Skärmskydd i Härdat Glas</v>
      </c>
      <c r="F10189" s="1" t="s">
        <v>982</v>
      </c>
      <c r="G10189" s="1" t="s">
        <v>983</v>
      </c>
      <c r="H10189" s="1" t="s">
        <v>984</v>
      </c>
      <c r="I10189" s="1" t="s">
        <v>16</v>
      </c>
      <c r="J10189" s="1" t="s">
        <v>23</v>
      </c>
      <c r="K10189" s="1" t="s">
        <v>16</v>
      </c>
      <c r="L10189" s="1" t="s">
        <v>16</v>
      </c>
      <c r="M10189" s="1" t="s">
        <v>16</v>
      </c>
      <c r="N10189" s="1" t="s">
        <v>16</v>
      </c>
      <c r="O10189" s="1">
        <v>63.2</v>
      </c>
      <c r="P10189" s="1">
        <v>1.0</v>
      </c>
    </row>
    <row r="10190">
      <c r="A10190" s="1" t="s">
        <v>29</v>
      </c>
      <c r="B10190" s="1" t="s">
        <v>12695</v>
      </c>
      <c r="C10190" s="2" t="s">
        <v>12636</v>
      </c>
      <c r="D10190" s="1" t="s">
        <v>19</v>
      </c>
      <c r="E10190" s="3" t="str">
        <f>HYPERLINK("https://fyndiq.se/produkt/dfe28e565d2e4c8d/", "2 Pack Samsung S21 FE - 9H Härdat Glass - Super Kvalitet 3D")</f>
        <v>2 Pack Samsung S21 FE - 9H Härdat Glass - Super Kvalitet 3D</v>
      </c>
      <c r="F10190" s="1" t="s">
        <v>276</v>
      </c>
      <c r="G10190" s="1" t="s">
        <v>277</v>
      </c>
      <c r="H10190" s="1" t="s">
        <v>278</v>
      </c>
      <c r="I10190" s="1" t="s">
        <v>16</v>
      </c>
      <c r="J10190" s="1" t="s">
        <v>23</v>
      </c>
      <c r="K10190" s="1" t="s">
        <v>16</v>
      </c>
      <c r="L10190" s="1" t="s">
        <v>16</v>
      </c>
      <c r="M10190" s="1" t="s">
        <v>16</v>
      </c>
      <c r="N10190" s="1" t="s">
        <v>16</v>
      </c>
      <c r="O10190" s="1">
        <v>63.2</v>
      </c>
      <c r="P10190" s="1">
        <v>1.0</v>
      </c>
    </row>
    <row r="10191">
      <c r="A10191" s="1" t="s">
        <v>29</v>
      </c>
      <c r="B10191" s="1" t="s">
        <v>12696</v>
      </c>
      <c r="C10191" s="2" t="s">
        <v>12636</v>
      </c>
      <c r="D10191" s="1" t="s">
        <v>19</v>
      </c>
      <c r="E10191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0191" s="1" t="s">
        <v>4298</v>
      </c>
      <c r="G10191" s="1" t="s">
        <v>4299</v>
      </c>
      <c r="H10191" s="1" t="s">
        <v>4300</v>
      </c>
      <c r="I10191" s="1" t="s">
        <v>16</v>
      </c>
      <c r="J10191" s="1" t="s">
        <v>23</v>
      </c>
      <c r="K10191" s="1" t="s">
        <v>16</v>
      </c>
      <c r="L10191" s="1" t="s">
        <v>16</v>
      </c>
      <c r="M10191" s="1" t="s">
        <v>16</v>
      </c>
      <c r="N10191" s="1" t="s">
        <v>16</v>
      </c>
      <c r="O10191" s="1">
        <v>151.2</v>
      </c>
      <c r="P10191" s="1">
        <v>1.0</v>
      </c>
    </row>
    <row r="10192">
      <c r="A10192" s="1" t="s">
        <v>29</v>
      </c>
      <c r="B10192" s="1" t="s">
        <v>12697</v>
      </c>
      <c r="C10192" s="2" t="s">
        <v>12636</v>
      </c>
      <c r="D10192" s="1" t="s">
        <v>19</v>
      </c>
      <c r="E10192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0192" s="1" t="s">
        <v>47</v>
      </c>
      <c r="G10192" s="2" t="s">
        <v>48</v>
      </c>
      <c r="H10192" s="1" t="s">
        <v>49</v>
      </c>
      <c r="I10192" s="1" t="s">
        <v>16</v>
      </c>
      <c r="J10192" s="1" t="s">
        <v>23</v>
      </c>
      <c r="K10192" s="1" t="s">
        <v>16</v>
      </c>
      <c r="L10192" s="1" t="s">
        <v>16</v>
      </c>
      <c r="M10192" s="1" t="s">
        <v>16</v>
      </c>
      <c r="N10192" s="1" t="s">
        <v>16</v>
      </c>
      <c r="O10192" s="1">
        <v>159.2</v>
      </c>
      <c r="P10192" s="1">
        <v>1.0</v>
      </c>
    </row>
    <row r="10193">
      <c r="A10193" s="1" t="s">
        <v>29</v>
      </c>
      <c r="B10193" s="1" t="s">
        <v>12698</v>
      </c>
      <c r="C10193" s="2" t="s">
        <v>12636</v>
      </c>
      <c r="D10193" s="1" t="s">
        <v>19</v>
      </c>
      <c r="E10193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10193" s="1" t="s">
        <v>1263</v>
      </c>
      <c r="G10193" s="1" t="s">
        <v>1264</v>
      </c>
      <c r="H10193" s="1" t="s">
        <v>1265</v>
      </c>
      <c r="I10193" s="1" t="s">
        <v>16</v>
      </c>
      <c r="J10193" s="1" t="s">
        <v>23</v>
      </c>
      <c r="K10193" s="1" t="s">
        <v>16</v>
      </c>
      <c r="L10193" s="1" t="s">
        <v>16</v>
      </c>
      <c r="M10193" s="1" t="s">
        <v>16</v>
      </c>
      <c r="N10193" s="1" t="s">
        <v>16</v>
      </c>
      <c r="O10193" s="1">
        <v>79.2</v>
      </c>
      <c r="P10193" s="1">
        <v>1.0</v>
      </c>
    </row>
    <row r="10194">
      <c r="A10194" s="1" t="s">
        <v>29</v>
      </c>
      <c r="B10194" s="1" t="s">
        <v>12699</v>
      </c>
      <c r="C10194" s="2" t="s">
        <v>12636</v>
      </c>
      <c r="D10194" s="1" t="s">
        <v>19</v>
      </c>
      <c r="E10194" s="3" t="str">
        <f t="shared" ref="E10194:E10195" si="274">HYPERLINK("https://fyndiq.se/produkt/3793e0f6281f49f6/", "2-Pack Iphone 11 / XR - 9H Härdat Glass - Top Kvalitet")</f>
        <v>2-Pack Iphone 11 / XR - 9H Härdat Glass - Top Kvalitet</v>
      </c>
      <c r="F10194" s="1" t="s">
        <v>371</v>
      </c>
      <c r="G10194" s="1" t="s">
        <v>372</v>
      </c>
      <c r="H10194" s="1" t="s">
        <v>373</v>
      </c>
      <c r="I10194" s="1" t="s">
        <v>16</v>
      </c>
      <c r="J10194" s="1" t="s">
        <v>23</v>
      </c>
      <c r="K10194" s="1" t="s">
        <v>16</v>
      </c>
      <c r="L10194" s="1" t="s">
        <v>16</v>
      </c>
      <c r="M10194" s="1" t="s">
        <v>16</v>
      </c>
      <c r="N10194" s="1" t="s">
        <v>16</v>
      </c>
      <c r="O10194" s="1">
        <v>47.2</v>
      </c>
      <c r="P10194" s="1">
        <v>1.0</v>
      </c>
    </row>
    <row r="10195">
      <c r="A10195" s="1" t="s">
        <v>29</v>
      </c>
      <c r="B10195" s="1" t="s">
        <v>12700</v>
      </c>
      <c r="C10195" s="2" t="s">
        <v>12636</v>
      </c>
      <c r="D10195" s="1" t="s">
        <v>19</v>
      </c>
      <c r="E10195" s="3" t="str">
        <f t="shared" si="274"/>
        <v>2-Pack Iphone 11 / XR - 9H Härdat Glass - Top Kvalitet</v>
      </c>
      <c r="F10195" s="1" t="s">
        <v>371</v>
      </c>
      <c r="G10195" s="1" t="s">
        <v>372</v>
      </c>
      <c r="H10195" s="1" t="s">
        <v>373</v>
      </c>
      <c r="I10195" s="1" t="s">
        <v>16</v>
      </c>
      <c r="J10195" s="1" t="s">
        <v>23</v>
      </c>
      <c r="K10195" s="1" t="s">
        <v>16</v>
      </c>
      <c r="L10195" s="1" t="s">
        <v>16</v>
      </c>
      <c r="M10195" s="1" t="s">
        <v>16</v>
      </c>
      <c r="N10195" s="1" t="s">
        <v>16</v>
      </c>
      <c r="O10195" s="1">
        <v>47.2</v>
      </c>
      <c r="P10195" s="1">
        <v>1.0</v>
      </c>
    </row>
    <row r="10196">
      <c r="A10196" s="1" t="s">
        <v>29</v>
      </c>
      <c r="B10196" s="1" t="s">
        <v>12701</v>
      </c>
      <c r="C10196" s="2" t="s">
        <v>12636</v>
      </c>
      <c r="D10196" s="1" t="s">
        <v>19</v>
      </c>
      <c r="E10196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10196" s="1" t="s">
        <v>232</v>
      </c>
      <c r="G10196" s="1" t="s">
        <v>233</v>
      </c>
      <c r="H10196" s="1" t="s">
        <v>234</v>
      </c>
      <c r="I10196" s="1" t="s">
        <v>16</v>
      </c>
      <c r="J10196" s="1" t="s">
        <v>23</v>
      </c>
      <c r="K10196" s="1" t="s">
        <v>16</v>
      </c>
      <c r="L10196" s="1" t="s">
        <v>16</v>
      </c>
      <c r="M10196" s="1" t="s">
        <v>16</v>
      </c>
      <c r="N10196" s="1" t="s">
        <v>16</v>
      </c>
      <c r="O10196" s="1">
        <v>63.2</v>
      </c>
      <c r="P10196" s="1">
        <v>1.0</v>
      </c>
    </row>
    <row r="10197">
      <c r="A10197" s="1" t="s">
        <v>29</v>
      </c>
      <c r="B10197" s="1" t="s">
        <v>12702</v>
      </c>
      <c r="C10197" s="2" t="s">
        <v>12636</v>
      </c>
      <c r="D10197" s="1" t="s">
        <v>19</v>
      </c>
      <c r="E10197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0197" s="1" t="s">
        <v>894</v>
      </c>
      <c r="G10197" s="1" t="s">
        <v>895</v>
      </c>
      <c r="H10197" s="1" t="s">
        <v>896</v>
      </c>
      <c r="I10197" s="1" t="s">
        <v>16</v>
      </c>
      <c r="J10197" s="1" t="s">
        <v>23</v>
      </c>
      <c r="K10197" s="1" t="s">
        <v>16</v>
      </c>
      <c r="L10197" s="1" t="s">
        <v>16</v>
      </c>
      <c r="M10197" s="1" t="s">
        <v>16</v>
      </c>
      <c r="N10197" s="1" t="s">
        <v>16</v>
      </c>
      <c r="O10197" s="1">
        <v>79.2</v>
      </c>
      <c r="P10197" s="1">
        <v>1.0</v>
      </c>
    </row>
    <row r="10198">
      <c r="A10198" s="1" t="s">
        <v>29</v>
      </c>
      <c r="B10198" s="1" t="s">
        <v>12703</v>
      </c>
      <c r="C10198" s="2" t="s">
        <v>12636</v>
      </c>
      <c r="D10198" s="1" t="s">
        <v>19</v>
      </c>
      <c r="E10198" s="3" t="str">
        <f>HYPERLINK("https://fyndiq.se/produkt/3fee81d316cc43da/", "2-pack - iPhone 12 / 12 Pro - 9H Härdat Glass - Top Kvalitet")</f>
        <v>2-pack - iPhone 12 / 12 Pro - 9H Härdat Glass - Top Kvalitet</v>
      </c>
      <c r="F10198" s="1" t="s">
        <v>2499</v>
      </c>
      <c r="G10198" s="1" t="s">
        <v>2500</v>
      </c>
      <c r="H10198" s="1" t="s">
        <v>2067</v>
      </c>
      <c r="I10198" s="1" t="s">
        <v>16</v>
      </c>
      <c r="J10198" s="1" t="s">
        <v>23</v>
      </c>
      <c r="K10198" s="1" t="s">
        <v>16</v>
      </c>
      <c r="L10198" s="1" t="s">
        <v>16</v>
      </c>
      <c r="M10198" s="1" t="s">
        <v>16</v>
      </c>
      <c r="N10198" s="1" t="s">
        <v>16</v>
      </c>
      <c r="O10198" s="1">
        <v>47.2</v>
      </c>
      <c r="P10198" s="1">
        <v>1.0</v>
      </c>
    </row>
    <row r="10199">
      <c r="A10199" s="1" t="s">
        <v>29</v>
      </c>
      <c r="B10199" s="1" t="s">
        <v>12704</v>
      </c>
      <c r="C10199" s="2" t="s">
        <v>12636</v>
      </c>
      <c r="D10199" s="1" t="s">
        <v>19</v>
      </c>
      <c r="E10199" s="3" t="str">
        <f>HYPERLINK("https://fyndiq.se/produkt/19c2551af5564452/", "2 Pack Samsung Galaxy A41 - Härdat Glas 9H - Super kvalitet 3D")</f>
        <v>2 Pack Samsung Galaxy A41 - Härdat Glas 9H - Super kvalitet 3D</v>
      </c>
      <c r="F10199" s="1" t="s">
        <v>362</v>
      </c>
      <c r="G10199" s="1" t="s">
        <v>363</v>
      </c>
      <c r="H10199" s="1" t="s">
        <v>364</v>
      </c>
      <c r="I10199" s="1" t="s">
        <v>16</v>
      </c>
      <c r="J10199" s="1" t="s">
        <v>23</v>
      </c>
      <c r="K10199" s="1" t="s">
        <v>16</v>
      </c>
      <c r="L10199" s="1" t="s">
        <v>16</v>
      </c>
      <c r="M10199" s="1" t="s">
        <v>16</v>
      </c>
      <c r="N10199" s="1" t="s">
        <v>16</v>
      </c>
      <c r="O10199" s="1">
        <v>63.2</v>
      </c>
      <c r="P10199" s="1">
        <v>1.0</v>
      </c>
    </row>
    <row r="10200">
      <c r="A10200" s="1" t="s">
        <v>29</v>
      </c>
      <c r="B10200" s="1" t="s">
        <v>12705</v>
      </c>
      <c r="C10200" s="2" t="s">
        <v>12636</v>
      </c>
      <c r="D10200" s="1" t="s">
        <v>19</v>
      </c>
      <c r="E10200" s="3" t="str">
        <f>HYPERLINK("https://fyndiq.se/produkt/66924f1ff238487e/", "2-Pack GOOGLE PIXEL 7A Skärmskydd - Härdat Glas 9H - Super kvalitet 3D")</f>
        <v>2-Pack GOOGLE PIXEL 7A Skärmskydd - Härdat Glas 9H - Super kvalitet 3D</v>
      </c>
      <c r="F10200" s="1" t="s">
        <v>315</v>
      </c>
      <c r="G10200" s="1" t="s">
        <v>316</v>
      </c>
      <c r="H10200" s="1" t="s">
        <v>317</v>
      </c>
      <c r="I10200" s="1" t="s">
        <v>16</v>
      </c>
      <c r="J10200" s="1" t="s">
        <v>23</v>
      </c>
      <c r="K10200" s="1" t="s">
        <v>16</v>
      </c>
      <c r="L10200" s="1" t="s">
        <v>16</v>
      </c>
      <c r="M10200" s="1" t="s">
        <v>16</v>
      </c>
      <c r="N10200" s="1" t="s">
        <v>16</v>
      </c>
      <c r="O10200" s="1">
        <v>63.2</v>
      </c>
      <c r="P10200" s="1">
        <v>1.0</v>
      </c>
    </row>
    <row r="10201">
      <c r="A10201" s="1" t="s">
        <v>29</v>
      </c>
      <c r="B10201" s="1" t="s">
        <v>12706</v>
      </c>
      <c r="C10201" s="2" t="s">
        <v>12636</v>
      </c>
      <c r="D10201" s="1" t="s">
        <v>19</v>
      </c>
      <c r="E10201" s="3" t="str">
        <f>HYPERLINK("https://fyndiq.se/produkt/13429430b0324fde/", "2-Pack Samsung Galaxy A23 5G - Härdat Glas 9H - Super Kvalitet 3D")</f>
        <v>2-Pack Samsung Galaxy A23 5G - Härdat Glas 9H - Super Kvalitet 3D</v>
      </c>
      <c r="F10201" s="1" t="s">
        <v>1761</v>
      </c>
      <c r="G10201" s="1" t="s">
        <v>1762</v>
      </c>
      <c r="H10201" s="1" t="s">
        <v>1763</v>
      </c>
      <c r="I10201" s="1" t="s">
        <v>16</v>
      </c>
      <c r="J10201" s="1" t="s">
        <v>23</v>
      </c>
      <c r="K10201" s="1" t="s">
        <v>16</v>
      </c>
      <c r="L10201" s="1" t="s">
        <v>16</v>
      </c>
      <c r="M10201" s="1" t="s">
        <v>16</v>
      </c>
      <c r="N10201" s="1" t="s">
        <v>16</v>
      </c>
      <c r="O10201" s="1">
        <v>63.2</v>
      </c>
      <c r="P10201" s="1">
        <v>1.0</v>
      </c>
    </row>
    <row r="10202">
      <c r="A10202" s="1" t="s">
        <v>29</v>
      </c>
      <c r="B10202" s="1" t="s">
        <v>12707</v>
      </c>
      <c r="C10202" s="2" t="s">
        <v>12636</v>
      </c>
      <c r="D10202" s="1" t="s">
        <v>19</v>
      </c>
      <c r="E10202" s="3" t="str">
        <f>HYPERLINK("https://fyndiq.se/produkt/06106438a7a14dfc/", "2-Pack Xiaomi 13T Pro - Härdat glas 9H - Super kvalitet 3D Skärmskydd")</f>
        <v>2-Pack Xiaomi 13T Pro - Härdat glas 9H - Super kvalitet 3D Skärmskydd</v>
      </c>
      <c r="F10202" s="1" t="s">
        <v>883</v>
      </c>
      <c r="G10202" s="1" t="s">
        <v>884</v>
      </c>
      <c r="H10202" s="1" t="s">
        <v>885</v>
      </c>
      <c r="I10202" s="1" t="s">
        <v>16</v>
      </c>
      <c r="J10202" s="1" t="s">
        <v>23</v>
      </c>
      <c r="K10202" s="1" t="s">
        <v>16</v>
      </c>
      <c r="L10202" s="1" t="s">
        <v>16</v>
      </c>
      <c r="M10202" s="1" t="s">
        <v>16</v>
      </c>
      <c r="N10202" s="1" t="s">
        <v>16</v>
      </c>
      <c r="O10202" s="1">
        <v>63.2</v>
      </c>
      <c r="P10202" s="1">
        <v>1.0</v>
      </c>
    </row>
    <row r="10203">
      <c r="A10203" s="1" t="s">
        <v>29</v>
      </c>
      <c r="B10203" s="1" t="s">
        <v>12708</v>
      </c>
      <c r="C10203" s="2" t="s">
        <v>12709</v>
      </c>
      <c r="D10203" s="1" t="s">
        <v>19</v>
      </c>
      <c r="E10203" s="3" t="str">
        <f>HYPERLINK("https://fyndiq.se/produkt/dca6697b460147fb/", "Säker och Snabb Dubbel USB-billaddare med PD20W &amp; QC3.0")</f>
        <v>Säker och Snabb Dubbel USB-billaddare med PD20W &amp; QC3.0</v>
      </c>
      <c r="F10203" s="1" t="s">
        <v>10270</v>
      </c>
      <c r="G10203" s="1" t="s">
        <v>10271</v>
      </c>
      <c r="H10203" s="1" t="s">
        <v>10272</v>
      </c>
      <c r="I10203" s="1" t="s">
        <v>1311</v>
      </c>
      <c r="J10203" s="1" t="s">
        <v>23</v>
      </c>
      <c r="K10203" s="1" t="s">
        <v>16</v>
      </c>
      <c r="L10203" s="1" t="s">
        <v>16</v>
      </c>
      <c r="M10203" s="1" t="s">
        <v>16</v>
      </c>
      <c r="N10203" s="1" t="s">
        <v>16</v>
      </c>
      <c r="O10203" s="1">
        <v>79.2</v>
      </c>
      <c r="P10203" s="1">
        <v>1.0</v>
      </c>
    </row>
    <row r="10204">
      <c r="A10204" s="1" t="s">
        <v>29</v>
      </c>
      <c r="B10204" s="1" t="s">
        <v>12710</v>
      </c>
      <c r="C10204" s="2" t="s">
        <v>12709</v>
      </c>
      <c r="D10204" s="1" t="s">
        <v>19</v>
      </c>
      <c r="E1020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204" s="1" t="s">
        <v>51</v>
      </c>
      <c r="G10204" s="1" t="s">
        <v>52</v>
      </c>
      <c r="H10204" s="1" t="s">
        <v>53</v>
      </c>
      <c r="I10204" s="1" t="s">
        <v>16</v>
      </c>
      <c r="J10204" s="1" t="s">
        <v>23</v>
      </c>
      <c r="K10204" s="1" t="s">
        <v>16</v>
      </c>
      <c r="L10204" s="1" t="s">
        <v>16</v>
      </c>
      <c r="M10204" s="1" t="s">
        <v>16</v>
      </c>
      <c r="N10204" s="1" t="s">
        <v>16</v>
      </c>
      <c r="O10204" s="1">
        <v>87.2</v>
      </c>
      <c r="P10204" s="1">
        <v>1.0</v>
      </c>
    </row>
    <row r="10205">
      <c r="A10205" s="1" t="s">
        <v>29</v>
      </c>
      <c r="B10205" s="1" t="s">
        <v>12711</v>
      </c>
      <c r="C10205" s="2" t="s">
        <v>12709</v>
      </c>
      <c r="D10205" s="1" t="s">
        <v>19</v>
      </c>
      <c r="E10205" s="3" t="str">
        <f>HYPERLINK("https://fyndiq.se/produkt/dcf98fa79a0341db/", "iPhone 14 Pro - 9H Härdat Glass - Super kvalitet 3D Skärmskydd")</f>
        <v>iPhone 14 Pro - 9H Härdat Glass - Super kvalitet 3D Skärmskydd</v>
      </c>
      <c r="F10205" s="1" t="s">
        <v>2467</v>
      </c>
      <c r="G10205" s="1" t="s">
        <v>2468</v>
      </c>
      <c r="H10205" s="1" t="s">
        <v>2469</v>
      </c>
      <c r="I10205" s="1" t="s">
        <v>16</v>
      </c>
      <c r="J10205" s="1" t="s">
        <v>23</v>
      </c>
      <c r="K10205" s="1" t="s">
        <v>16</v>
      </c>
      <c r="L10205" s="1" t="s">
        <v>16</v>
      </c>
      <c r="M10205" s="1" t="s">
        <v>16</v>
      </c>
      <c r="N10205" s="1" t="s">
        <v>16</v>
      </c>
      <c r="O10205" s="1">
        <v>31.2</v>
      </c>
      <c r="P10205" s="1">
        <v>2.0</v>
      </c>
    </row>
    <row r="10206">
      <c r="A10206" s="1" t="s">
        <v>29</v>
      </c>
      <c r="B10206" s="1" t="s">
        <v>12712</v>
      </c>
      <c r="C10206" s="2" t="s">
        <v>12709</v>
      </c>
      <c r="D10206" s="1" t="s">
        <v>19</v>
      </c>
      <c r="E10206" s="3" t="str">
        <f>HYPERLINK("https://fyndiq.se/produkt/580d801ad22645e2/", "2 Pack - Samsung A12 / A32 5G - Härdat Glass 9H - Super Kvalitet")</f>
        <v>2 Pack - Samsung A12 / A32 5G - Härdat Glass 9H - Super Kvalitet</v>
      </c>
      <c r="F10206" s="1" t="s">
        <v>2530</v>
      </c>
      <c r="G10206" s="1" t="s">
        <v>2531</v>
      </c>
      <c r="H10206" s="1" t="s">
        <v>2532</v>
      </c>
      <c r="I10206" s="1" t="s">
        <v>16</v>
      </c>
      <c r="J10206" s="1" t="s">
        <v>23</v>
      </c>
      <c r="K10206" s="1" t="s">
        <v>16</v>
      </c>
      <c r="L10206" s="1" t="s">
        <v>16</v>
      </c>
      <c r="M10206" s="1" t="s">
        <v>16</v>
      </c>
      <c r="N10206" s="1" t="s">
        <v>16</v>
      </c>
      <c r="O10206" s="1">
        <v>63.2</v>
      </c>
      <c r="P10206" s="1">
        <v>1.0</v>
      </c>
    </row>
    <row r="10207">
      <c r="A10207" s="1" t="s">
        <v>29</v>
      </c>
      <c r="B10207" s="1" t="s">
        <v>12713</v>
      </c>
      <c r="C10207" s="2" t="s">
        <v>12709</v>
      </c>
      <c r="D10207" s="1" t="s">
        <v>19</v>
      </c>
      <c r="E10207" s="3" t="str">
        <f t="shared" ref="E10207:E10208" si="275">HYPERLINK("https://fyndiq.se/produkt/e6e495443b5e405d/", "2 Pack Samsung Galaxy S9 Plus - Härdat glas-9H Super kvalitet 3D")</f>
        <v>2 Pack Samsung Galaxy S9 Plus - Härdat glas-9H Super kvalitet 3D</v>
      </c>
      <c r="F10207" s="1" t="s">
        <v>868</v>
      </c>
      <c r="G10207" s="1" t="s">
        <v>869</v>
      </c>
      <c r="H10207" s="1" t="s">
        <v>870</v>
      </c>
      <c r="I10207" s="1" t="s">
        <v>16</v>
      </c>
      <c r="J10207" s="1" t="s">
        <v>23</v>
      </c>
      <c r="K10207" s="1" t="s">
        <v>16</v>
      </c>
      <c r="L10207" s="1" t="s">
        <v>16</v>
      </c>
      <c r="M10207" s="1" t="s">
        <v>16</v>
      </c>
      <c r="N10207" s="1" t="s">
        <v>16</v>
      </c>
      <c r="O10207" s="1">
        <v>63.2</v>
      </c>
      <c r="P10207" s="1">
        <v>1.0</v>
      </c>
    </row>
    <row r="10208">
      <c r="A10208" s="1" t="s">
        <v>29</v>
      </c>
      <c r="B10208" s="1" t="s">
        <v>12714</v>
      </c>
      <c r="C10208" s="2" t="s">
        <v>12709</v>
      </c>
      <c r="D10208" s="1" t="s">
        <v>19</v>
      </c>
      <c r="E10208" s="3" t="str">
        <f t="shared" si="275"/>
        <v>2 Pack Samsung Galaxy S9 Plus - Härdat glas-9H Super kvalitet 3D</v>
      </c>
      <c r="F10208" s="1" t="s">
        <v>868</v>
      </c>
      <c r="G10208" s="1" t="s">
        <v>869</v>
      </c>
      <c r="H10208" s="1" t="s">
        <v>870</v>
      </c>
      <c r="I10208" s="1" t="s">
        <v>16</v>
      </c>
      <c r="J10208" s="1" t="s">
        <v>23</v>
      </c>
      <c r="K10208" s="1" t="s">
        <v>16</v>
      </c>
      <c r="L10208" s="1" t="s">
        <v>16</v>
      </c>
      <c r="M10208" s="1" t="s">
        <v>16</v>
      </c>
      <c r="N10208" s="1" t="s">
        <v>16</v>
      </c>
      <c r="O10208" s="1">
        <v>63.2</v>
      </c>
      <c r="P10208" s="1">
        <v>1.0</v>
      </c>
    </row>
    <row r="10209">
      <c r="A10209" s="1" t="s">
        <v>29</v>
      </c>
      <c r="B10209" s="1" t="s">
        <v>12715</v>
      </c>
      <c r="C10209" s="2" t="s">
        <v>12709</v>
      </c>
      <c r="D10209" s="1" t="s">
        <v>19</v>
      </c>
      <c r="E10209" s="3" t="str">
        <f>HYPERLINK("https://fyndiq.se/produkt/925ae49423884615/", "2-Pack Samsung S22 Ultra Skärmskydd &amp; 1-Pack linsskydd -9H GLAS")</f>
        <v>2-Pack Samsung S22 Ultra Skärmskydd &amp; 1-Pack linsskydd -9H GLAS</v>
      </c>
      <c r="F10209" s="1" t="s">
        <v>335</v>
      </c>
      <c r="G10209" s="1" t="s">
        <v>336</v>
      </c>
      <c r="H10209" s="1" t="s">
        <v>337</v>
      </c>
      <c r="I10209" s="1" t="s">
        <v>16</v>
      </c>
      <c r="J10209" s="1" t="s">
        <v>23</v>
      </c>
      <c r="K10209" s="1" t="s">
        <v>16</v>
      </c>
      <c r="L10209" s="1" t="s">
        <v>16</v>
      </c>
      <c r="M10209" s="1" t="s">
        <v>16</v>
      </c>
      <c r="N10209" s="1" t="s">
        <v>16</v>
      </c>
      <c r="O10209" s="1">
        <v>71.2</v>
      </c>
      <c r="P10209" s="1">
        <v>1.0</v>
      </c>
    </row>
    <row r="10210">
      <c r="A10210" s="1" t="s">
        <v>29</v>
      </c>
      <c r="B10210" s="1" t="s">
        <v>12716</v>
      </c>
      <c r="C10210" s="2" t="s">
        <v>12709</v>
      </c>
      <c r="D10210" s="1" t="s">
        <v>19</v>
      </c>
      <c r="E1021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210" s="1" t="s">
        <v>539</v>
      </c>
      <c r="G10210" s="1" t="s">
        <v>540</v>
      </c>
      <c r="H10210" s="1" t="s">
        <v>541</v>
      </c>
      <c r="I10210" s="1" t="s">
        <v>16</v>
      </c>
      <c r="J10210" s="1" t="s">
        <v>23</v>
      </c>
      <c r="K10210" s="1" t="s">
        <v>16</v>
      </c>
      <c r="L10210" s="1" t="s">
        <v>16</v>
      </c>
      <c r="M10210" s="1" t="s">
        <v>16</v>
      </c>
      <c r="N10210" s="1" t="s">
        <v>16</v>
      </c>
      <c r="O10210" s="1">
        <v>79.2</v>
      </c>
      <c r="P10210" s="1">
        <v>1.0</v>
      </c>
    </row>
    <row r="10211">
      <c r="A10211" s="1" t="s">
        <v>29</v>
      </c>
      <c r="B10211" s="1" t="s">
        <v>12717</v>
      </c>
      <c r="C10211" s="2" t="s">
        <v>12709</v>
      </c>
      <c r="D10211" s="1" t="s">
        <v>19</v>
      </c>
      <c r="E10211" s="3" t="str">
        <f>HYPERLINK("https://fyndiq.se/produkt/c26c9ffef37a436a/", "2-Pack Samsung A35 5G Skärmskydd i Härdat Glas")</f>
        <v>2-Pack Samsung A35 5G Skärmskydd i Härdat Glas</v>
      </c>
      <c r="F10211" s="1" t="s">
        <v>432</v>
      </c>
      <c r="G10211" s="1" t="s">
        <v>433</v>
      </c>
      <c r="H10211" s="1" t="s">
        <v>434</v>
      </c>
      <c r="I10211" s="1" t="s">
        <v>16</v>
      </c>
      <c r="J10211" s="1" t="s">
        <v>23</v>
      </c>
      <c r="K10211" s="1" t="s">
        <v>16</v>
      </c>
      <c r="L10211" s="1" t="s">
        <v>16</v>
      </c>
      <c r="M10211" s="1" t="s">
        <v>16</v>
      </c>
      <c r="N10211" s="1" t="s">
        <v>16</v>
      </c>
      <c r="O10211" s="1">
        <v>63.2</v>
      </c>
      <c r="P10211" s="1">
        <v>1.0</v>
      </c>
    </row>
    <row r="10212">
      <c r="A10212" s="1" t="s">
        <v>29</v>
      </c>
      <c r="B10212" s="1" t="s">
        <v>12718</v>
      </c>
      <c r="C10212" s="2" t="s">
        <v>12709</v>
      </c>
      <c r="D10212" s="1" t="s">
        <v>19</v>
      </c>
      <c r="E10212" s="3" t="str">
        <f t="shared" ref="E10212:E10213" si="276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0212" s="1" t="s">
        <v>47</v>
      </c>
      <c r="G10212" s="2" t="s">
        <v>48</v>
      </c>
      <c r="H10212" s="1" t="s">
        <v>49</v>
      </c>
      <c r="I10212" s="1" t="s">
        <v>16</v>
      </c>
      <c r="J10212" s="1" t="s">
        <v>23</v>
      </c>
      <c r="K10212" s="1" t="s">
        <v>16</v>
      </c>
      <c r="L10212" s="1" t="s">
        <v>16</v>
      </c>
      <c r="M10212" s="1" t="s">
        <v>16</v>
      </c>
      <c r="N10212" s="1" t="s">
        <v>16</v>
      </c>
      <c r="O10212" s="1">
        <v>159.2</v>
      </c>
      <c r="P10212" s="1">
        <v>1.0</v>
      </c>
    </row>
    <row r="10213">
      <c r="A10213" s="1" t="s">
        <v>29</v>
      </c>
      <c r="B10213" s="1" t="s">
        <v>12719</v>
      </c>
      <c r="C10213" s="2" t="s">
        <v>12709</v>
      </c>
      <c r="D10213" s="1" t="s">
        <v>19</v>
      </c>
      <c r="E10213" s="3" t="str">
        <f t="shared" si="276"/>
        <v>ASPOR A616 TWS trådlös Bluetooth hörlurar med Lightning kabel - Högkvalitet - Wireless charging - 5.3BT</v>
      </c>
      <c r="F10213" s="1" t="s">
        <v>47</v>
      </c>
      <c r="G10213" s="2" t="s">
        <v>48</v>
      </c>
      <c r="H10213" s="1" t="s">
        <v>49</v>
      </c>
      <c r="I10213" s="1" t="s">
        <v>16</v>
      </c>
      <c r="J10213" s="1" t="s">
        <v>23</v>
      </c>
      <c r="K10213" s="1" t="s">
        <v>16</v>
      </c>
      <c r="L10213" s="1" t="s">
        <v>16</v>
      </c>
      <c r="M10213" s="1" t="s">
        <v>16</v>
      </c>
      <c r="N10213" s="1" t="s">
        <v>16</v>
      </c>
      <c r="O10213" s="1">
        <v>159.2</v>
      </c>
      <c r="P10213" s="1">
        <v>1.0</v>
      </c>
    </row>
    <row r="10214">
      <c r="A10214" s="1" t="s">
        <v>29</v>
      </c>
      <c r="B10214" s="1" t="s">
        <v>12720</v>
      </c>
      <c r="C10214" s="2" t="s">
        <v>12709</v>
      </c>
      <c r="D10214" s="1" t="s">
        <v>19</v>
      </c>
      <c r="E10214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0214" s="1" t="s">
        <v>813</v>
      </c>
      <c r="G10214" s="1" t="s">
        <v>814</v>
      </c>
      <c r="H10214" s="1" t="s">
        <v>815</v>
      </c>
      <c r="I10214" s="1" t="s">
        <v>16</v>
      </c>
      <c r="J10214" s="1" t="s">
        <v>23</v>
      </c>
      <c r="K10214" s="1" t="s">
        <v>16</v>
      </c>
      <c r="L10214" s="1" t="s">
        <v>16</v>
      </c>
      <c r="M10214" s="1" t="s">
        <v>16</v>
      </c>
      <c r="N10214" s="1" t="s">
        <v>16</v>
      </c>
      <c r="O10214" s="1">
        <v>63.2</v>
      </c>
      <c r="P10214" s="1">
        <v>1.0</v>
      </c>
    </row>
    <row r="10215">
      <c r="A10215" s="1" t="s">
        <v>29</v>
      </c>
      <c r="B10215" s="1" t="s">
        <v>12721</v>
      </c>
      <c r="C10215" s="2" t="s">
        <v>12709</v>
      </c>
      <c r="D10215" s="1" t="s">
        <v>19</v>
      </c>
      <c r="E10215" s="3" t="str">
        <f>HYPERLINK("https://fyndiq.se/produkt/baba761d8b574b94/", "2-Pack Samsung A14 5G Skärmskydd &amp; 2-Pack linsskydd - Härdat Glas 9H - Super kvalitet 3D")</f>
        <v>2-Pack Samsung A14 5G Skärmskydd &amp; 2-Pack linsskydd - Härdat Glas 9H - Super kvalitet 3D</v>
      </c>
      <c r="F10215" s="1" t="s">
        <v>4371</v>
      </c>
      <c r="G10215" s="1" t="s">
        <v>4372</v>
      </c>
      <c r="H10215" s="1" t="s">
        <v>4373</v>
      </c>
      <c r="I10215" s="1" t="s">
        <v>16</v>
      </c>
      <c r="J10215" s="1" t="s">
        <v>23</v>
      </c>
      <c r="K10215" s="1" t="s">
        <v>16</v>
      </c>
      <c r="L10215" s="1" t="s">
        <v>16</v>
      </c>
      <c r="M10215" s="1" t="s">
        <v>16</v>
      </c>
      <c r="N10215" s="1" t="s">
        <v>16</v>
      </c>
      <c r="O10215" s="1">
        <v>79.2</v>
      </c>
      <c r="P10215" s="1">
        <v>1.0</v>
      </c>
    </row>
    <row r="10216">
      <c r="A10216" s="1" t="s">
        <v>29</v>
      </c>
      <c r="B10216" s="1" t="s">
        <v>12722</v>
      </c>
      <c r="C10216" s="2" t="s">
        <v>12709</v>
      </c>
      <c r="D10216" s="1" t="s">
        <v>19</v>
      </c>
      <c r="E10216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10216" s="1" t="s">
        <v>5628</v>
      </c>
      <c r="G10216" s="1" t="s">
        <v>5629</v>
      </c>
      <c r="H10216" s="1" t="s">
        <v>5630</v>
      </c>
      <c r="I10216" s="1" t="s">
        <v>16</v>
      </c>
      <c r="J10216" s="1" t="s">
        <v>23</v>
      </c>
      <c r="K10216" s="1" t="s">
        <v>16</v>
      </c>
      <c r="L10216" s="1" t="s">
        <v>16</v>
      </c>
      <c r="M10216" s="1" t="s">
        <v>16</v>
      </c>
      <c r="N10216" s="1" t="s">
        <v>16</v>
      </c>
      <c r="O10216" s="1">
        <v>79.2</v>
      </c>
      <c r="P10216" s="1">
        <v>1.0</v>
      </c>
    </row>
    <row r="10217">
      <c r="A10217" s="1" t="s">
        <v>29</v>
      </c>
      <c r="B10217" s="1" t="s">
        <v>12723</v>
      </c>
      <c r="C10217" s="2" t="s">
        <v>12709</v>
      </c>
      <c r="D10217" s="1" t="s">
        <v>19</v>
      </c>
      <c r="E10217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10217" s="1" t="s">
        <v>31</v>
      </c>
      <c r="G10217" s="1" t="s">
        <v>32</v>
      </c>
      <c r="H10217" s="1" t="s">
        <v>33</v>
      </c>
      <c r="I10217" s="1" t="s">
        <v>16</v>
      </c>
      <c r="J10217" s="1" t="s">
        <v>23</v>
      </c>
      <c r="K10217" s="1" t="s">
        <v>16</v>
      </c>
      <c r="L10217" s="1" t="s">
        <v>16</v>
      </c>
      <c r="M10217" s="1" t="s">
        <v>16</v>
      </c>
      <c r="N10217" s="1" t="s">
        <v>16</v>
      </c>
      <c r="O10217" s="1">
        <v>79.2</v>
      </c>
      <c r="P10217" s="1">
        <v>1.0</v>
      </c>
    </row>
    <row r="10218">
      <c r="A10218" s="1" t="s">
        <v>29</v>
      </c>
      <c r="B10218" s="1" t="s">
        <v>12724</v>
      </c>
      <c r="C10218" s="2" t="s">
        <v>12709</v>
      </c>
      <c r="D10218" s="1" t="s">
        <v>19</v>
      </c>
      <c r="E10218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0218" s="1" t="s">
        <v>3643</v>
      </c>
      <c r="G10218" s="1" t="s">
        <v>3644</v>
      </c>
      <c r="H10218" s="1" t="s">
        <v>3645</v>
      </c>
      <c r="I10218" s="1" t="s">
        <v>16</v>
      </c>
      <c r="J10218" s="1" t="s">
        <v>23</v>
      </c>
      <c r="K10218" s="1" t="s">
        <v>16</v>
      </c>
      <c r="L10218" s="1" t="s">
        <v>16</v>
      </c>
      <c r="M10218" s="1" t="s">
        <v>16</v>
      </c>
      <c r="N10218" s="1" t="s">
        <v>16</v>
      </c>
      <c r="O10218" s="1">
        <v>71.2</v>
      </c>
      <c r="P10218" s="1">
        <v>1.0</v>
      </c>
    </row>
    <row r="10219">
      <c r="A10219" s="1" t="s">
        <v>29</v>
      </c>
      <c r="B10219" s="1" t="s">
        <v>12725</v>
      </c>
      <c r="C10219" s="2" t="s">
        <v>12709</v>
      </c>
      <c r="D10219" s="1" t="s">
        <v>19</v>
      </c>
      <c r="E10219" s="3" t="str">
        <f>HYPERLINK("https://fyndiq.se/produkt/6bc9efdb9e0f44ed/", "2-Pack Google Pixel 7 Pro - Härdat Glas 9H - Super kvalitet 3D")</f>
        <v>2-Pack Google Pixel 7 Pro - Härdat Glas 9H - Super kvalitet 3D</v>
      </c>
      <c r="F10219" s="1" t="s">
        <v>424</v>
      </c>
      <c r="G10219" s="1" t="s">
        <v>425</v>
      </c>
      <c r="H10219" s="1" t="s">
        <v>426</v>
      </c>
      <c r="I10219" s="1" t="s">
        <v>16</v>
      </c>
      <c r="J10219" s="1" t="s">
        <v>23</v>
      </c>
      <c r="K10219" s="1" t="s">
        <v>16</v>
      </c>
      <c r="L10219" s="1" t="s">
        <v>16</v>
      </c>
      <c r="M10219" s="1" t="s">
        <v>16</v>
      </c>
      <c r="N10219" s="1" t="s">
        <v>16</v>
      </c>
      <c r="O10219" s="1">
        <v>71.2</v>
      </c>
      <c r="P10219" s="1">
        <v>1.0</v>
      </c>
    </row>
    <row r="10220">
      <c r="A10220" s="1" t="s">
        <v>29</v>
      </c>
      <c r="B10220" s="1" t="s">
        <v>12726</v>
      </c>
      <c r="C10220" s="2" t="s">
        <v>12709</v>
      </c>
      <c r="D10220" s="1" t="s">
        <v>19</v>
      </c>
      <c r="E10220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0220" s="1" t="s">
        <v>407</v>
      </c>
      <c r="G10220" s="1" t="s">
        <v>408</v>
      </c>
      <c r="H10220" s="1" t="s">
        <v>409</v>
      </c>
      <c r="I10220" s="1" t="s">
        <v>16</v>
      </c>
      <c r="J10220" s="1" t="s">
        <v>23</v>
      </c>
      <c r="K10220" s="1" t="s">
        <v>16</v>
      </c>
      <c r="L10220" s="1" t="s">
        <v>16</v>
      </c>
      <c r="M10220" s="1" t="s">
        <v>16</v>
      </c>
      <c r="N10220" s="1" t="s">
        <v>16</v>
      </c>
      <c r="O10220" s="1">
        <v>71.2</v>
      </c>
      <c r="P10220" s="1">
        <v>1.0</v>
      </c>
    </row>
    <row r="10221">
      <c r="A10221" s="1" t="s">
        <v>29</v>
      </c>
      <c r="B10221" s="1" t="s">
        <v>12727</v>
      </c>
      <c r="C10221" s="2" t="s">
        <v>12709</v>
      </c>
      <c r="D10221" s="1" t="s">
        <v>19</v>
      </c>
      <c r="E10221" s="3" t="str">
        <f>HYPERLINK("https://fyndiq.se/produkt/2f8f288b73ab4b13/", "2-Pack Sony Xperia 5 IV - Härdat glas 9H - Super Kvalitet 3D")</f>
        <v>2-Pack Sony Xperia 5 IV - Härdat glas 9H - Super Kvalitet 3D</v>
      </c>
      <c r="F10221" s="1" t="s">
        <v>931</v>
      </c>
      <c r="G10221" s="1" t="s">
        <v>932</v>
      </c>
      <c r="H10221" s="1" t="s">
        <v>933</v>
      </c>
      <c r="I10221" s="1" t="s">
        <v>16</v>
      </c>
      <c r="J10221" s="1" t="s">
        <v>23</v>
      </c>
      <c r="K10221" s="1" t="s">
        <v>16</v>
      </c>
      <c r="L10221" s="1" t="s">
        <v>16</v>
      </c>
      <c r="M10221" s="1" t="s">
        <v>16</v>
      </c>
      <c r="N10221" s="1" t="s">
        <v>16</v>
      </c>
      <c r="O10221" s="1">
        <v>71.2</v>
      </c>
      <c r="P10221" s="1">
        <v>1.0</v>
      </c>
    </row>
    <row r="10222">
      <c r="A10222" s="1" t="s">
        <v>29</v>
      </c>
      <c r="B10222" s="1" t="s">
        <v>12728</v>
      </c>
      <c r="C10222" s="2" t="s">
        <v>12709</v>
      </c>
      <c r="D10222" s="1" t="s">
        <v>19</v>
      </c>
      <c r="E10222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0222" s="1" t="s">
        <v>132</v>
      </c>
      <c r="G10222" s="1" t="s">
        <v>133</v>
      </c>
      <c r="H10222" s="1" t="s">
        <v>134</v>
      </c>
      <c r="I10222" s="1" t="s">
        <v>16</v>
      </c>
      <c r="J10222" s="1" t="s">
        <v>23</v>
      </c>
      <c r="K10222" s="1" t="s">
        <v>16</v>
      </c>
      <c r="L10222" s="1" t="s">
        <v>16</v>
      </c>
      <c r="M10222" s="1" t="s">
        <v>16</v>
      </c>
      <c r="N10222" s="1" t="s">
        <v>16</v>
      </c>
      <c r="O10222" s="1">
        <v>71.2</v>
      </c>
      <c r="P10222" s="1">
        <v>1.0</v>
      </c>
    </row>
    <row r="10223">
      <c r="A10223" s="1" t="s">
        <v>29</v>
      </c>
      <c r="B10223" s="1" t="s">
        <v>12729</v>
      </c>
      <c r="C10223" s="2" t="s">
        <v>12709</v>
      </c>
      <c r="D10223" s="1" t="s">
        <v>19</v>
      </c>
      <c r="E10223" s="3" t="str">
        <f t="shared" ref="E10223:E10224" si="277">HYPERLINK("https://fyndiq.se/produkt/475c886688e549fb/", "2-Pack SAMSUNG S24 ULTRA Skärmskydd - Härdat Glas 9H - Super kvalitet 3D")</f>
        <v>2-Pack SAMSUNG S24 ULTRA Skärmskydd - Härdat Glas 9H - Super kvalitet 3D</v>
      </c>
      <c r="F10223" s="1" t="s">
        <v>26</v>
      </c>
      <c r="G10223" s="1" t="s">
        <v>27</v>
      </c>
      <c r="H10223" s="1" t="s">
        <v>28</v>
      </c>
      <c r="I10223" s="1" t="s">
        <v>16</v>
      </c>
      <c r="J10223" s="1" t="s">
        <v>23</v>
      </c>
      <c r="K10223" s="1" t="s">
        <v>16</v>
      </c>
      <c r="L10223" s="1" t="s">
        <v>16</v>
      </c>
      <c r="M10223" s="1" t="s">
        <v>16</v>
      </c>
      <c r="N10223" s="1" t="s">
        <v>16</v>
      </c>
      <c r="O10223" s="1">
        <v>71.2</v>
      </c>
      <c r="P10223" s="1">
        <v>1.0</v>
      </c>
    </row>
    <row r="10224">
      <c r="A10224" s="1" t="s">
        <v>29</v>
      </c>
      <c r="B10224" s="1" t="s">
        <v>12730</v>
      </c>
      <c r="C10224" s="2" t="s">
        <v>12709</v>
      </c>
      <c r="D10224" s="1" t="s">
        <v>19</v>
      </c>
      <c r="E10224" s="3" t="str">
        <f t="shared" si="277"/>
        <v>2-Pack SAMSUNG S24 ULTRA Skärmskydd - Härdat Glas 9H - Super kvalitet 3D</v>
      </c>
      <c r="F10224" s="1" t="s">
        <v>26</v>
      </c>
      <c r="G10224" s="1" t="s">
        <v>27</v>
      </c>
      <c r="H10224" s="1" t="s">
        <v>28</v>
      </c>
      <c r="I10224" s="1" t="s">
        <v>16</v>
      </c>
      <c r="J10224" s="1" t="s">
        <v>23</v>
      </c>
      <c r="K10224" s="1" t="s">
        <v>16</v>
      </c>
      <c r="L10224" s="1" t="s">
        <v>16</v>
      </c>
      <c r="M10224" s="1" t="s">
        <v>16</v>
      </c>
      <c r="N10224" s="1" t="s">
        <v>16</v>
      </c>
      <c r="O10224" s="1">
        <v>71.2</v>
      </c>
      <c r="P10224" s="1">
        <v>1.0</v>
      </c>
    </row>
    <row r="10225">
      <c r="A10225" s="1" t="s">
        <v>29</v>
      </c>
      <c r="B10225" s="1" t="s">
        <v>12731</v>
      </c>
      <c r="C10225" s="2" t="s">
        <v>12709</v>
      </c>
      <c r="D10225" s="1" t="s">
        <v>19</v>
      </c>
      <c r="E10225" s="3" t="str">
        <f>HYPERLINK("https://fyndiq.se/produkt/c745c55ca3af45fb/", "Skärmskydd IPhone 11 / XR - 3D härdat glas - hög kvalitet")</f>
        <v>Skärmskydd IPhone 11 / XR - 3D härdat glas - hög kvalitet</v>
      </c>
      <c r="F10225" s="1" t="s">
        <v>2222</v>
      </c>
      <c r="G10225" s="1" t="s">
        <v>2223</v>
      </c>
      <c r="H10225" s="1" t="s">
        <v>2224</v>
      </c>
      <c r="I10225" s="1" t="s">
        <v>16</v>
      </c>
      <c r="J10225" s="1" t="s">
        <v>23</v>
      </c>
      <c r="K10225" s="1" t="s">
        <v>16</v>
      </c>
      <c r="L10225" s="1" t="s">
        <v>16</v>
      </c>
      <c r="M10225" s="1" t="s">
        <v>16</v>
      </c>
      <c r="N10225" s="1" t="s">
        <v>16</v>
      </c>
      <c r="O10225" s="1">
        <v>39.2</v>
      </c>
      <c r="P10225" s="1">
        <v>1.0</v>
      </c>
    </row>
    <row r="10226">
      <c r="A10226" s="1" t="s">
        <v>29</v>
      </c>
      <c r="B10226" s="1" t="s">
        <v>12732</v>
      </c>
      <c r="C10226" s="2" t="s">
        <v>12709</v>
      </c>
      <c r="D10226" s="1" t="s">
        <v>19</v>
      </c>
      <c r="E1022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226" s="1" t="s">
        <v>26</v>
      </c>
      <c r="G10226" s="1" t="s">
        <v>27</v>
      </c>
      <c r="H10226" s="1" t="s">
        <v>28</v>
      </c>
      <c r="I10226" s="1" t="s">
        <v>16</v>
      </c>
      <c r="J10226" s="1" t="s">
        <v>23</v>
      </c>
      <c r="K10226" s="1" t="s">
        <v>16</v>
      </c>
      <c r="L10226" s="1" t="s">
        <v>16</v>
      </c>
      <c r="M10226" s="1" t="s">
        <v>16</v>
      </c>
      <c r="N10226" s="1" t="s">
        <v>16</v>
      </c>
      <c r="O10226" s="1">
        <v>71.2</v>
      </c>
      <c r="P10226" s="1">
        <v>1.0</v>
      </c>
    </row>
    <row r="10227">
      <c r="A10227" s="1" t="s">
        <v>29</v>
      </c>
      <c r="B10227" s="1" t="s">
        <v>12733</v>
      </c>
      <c r="C10227" s="2" t="s">
        <v>12709</v>
      </c>
      <c r="D10227" s="1" t="s">
        <v>19</v>
      </c>
      <c r="E10227" s="3" t="str">
        <f>HYPERLINK("https://fyndiq.se/produkt/afde766cdafc45d4/", "2-Pack Samsung Galaxy Note 9 - Härdat Glas 9H - Super kvalitet")</f>
        <v>2-Pack Samsung Galaxy Note 9 - Härdat Glas 9H - Super kvalitet</v>
      </c>
      <c r="F10227" s="1" t="s">
        <v>3553</v>
      </c>
      <c r="G10227" s="1" t="s">
        <v>3554</v>
      </c>
      <c r="H10227" s="1" t="s">
        <v>3555</v>
      </c>
      <c r="I10227" s="1" t="s">
        <v>16</v>
      </c>
      <c r="J10227" s="1" t="s">
        <v>23</v>
      </c>
      <c r="K10227" s="1" t="s">
        <v>16</v>
      </c>
      <c r="L10227" s="1" t="s">
        <v>16</v>
      </c>
      <c r="M10227" s="1" t="s">
        <v>16</v>
      </c>
      <c r="N10227" s="1" t="s">
        <v>16</v>
      </c>
      <c r="O10227" s="1">
        <v>63.2</v>
      </c>
      <c r="P10227" s="1">
        <v>1.0</v>
      </c>
    </row>
    <row r="10228">
      <c r="A10228" s="1" t="s">
        <v>29</v>
      </c>
      <c r="B10228" s="1" t="s">
        <v>12734</v>
      </c>
      <c r="C10228" s="2" t="s">
        <v>12709</v>
      </c>
      <c r="D10228" s="1" t="s">
        <v>19</v>
      </c>
      <c r="E1022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228" s="1" t="s">
        <v>2144</v>
      </c>
      <c r="G10228" s="1" t="s">
        <v>2145</v>
      </c>
      <c r="H10228" s="1" t="s">
        <v>2146</v>
      </c>
      <c r="I10228" s="1" t="s">
        <v>16</v>
      </c>
      <c r="J10228" s="1" t="s">
        <v>23</v>
      </c>
      <c r="K10228" s="1" t="s">
        <v>16</v>
      </c>
      <c r="L10228" s="1" t="s">
        <v>16</v>
      </c>
      <c r="M10228" s="1" t="s">
        <v>16</v>
      </c>
      <c r="N10228" s="1" t="s">
        <v>16</v>
      </c>
      <c r="O10228" s="1">
        <v>63.2</v>
      </c>
      <c r="P10228" s="1">
        <v>1.0</v>
      </c>
    </row>
    <row r="10229">
      <c r="A10229" s="1" t="s">
        <v>29</v>
      </c>
      <c r="B10229" s="1" t="s">
        <v>12735</v>
      </c>
      <c r="C10229" s="2" t="s">
        <v>12709</v>
      </c>
      <c r="D10229" s="1" t="s">
        <v>19</v>
      </c>
      <c r="E10229" s="3" t="str">
        <f>HYPERLINK("https://fyndiq.se/produkt/28799ed0373d40b4/", "2 Pack Galaxy S21 Ultra 5G- Härdat glas 9H - Super kvalitet 3D")</f>
        <v>2 Pack Galaxy S21 Ultra 5G- Härdat glas 9H - Super kvalitet 3D</v>
      </c>
      <c r="F10229" s="1" t="s">
        <v>272</v>
      </c>
      <c r="G10229" s="1" t="s">
        <v>273</v>
      </c>
      <c r="H10229" s="1" t="s">
        <v>274</v>
      </c>
      <c r="I10229" s="1" t="s">
        <v>16</v>
      </c>
      <c r="J10229" s="1" t="s">
        <v>23</v>
      </c>
      <c r="K10229" s="1" t="s">
        <v>16</v>
      </c>
      <c r="L10229" s="1" t="s">
        <v>16</v>
      </c>
      <c r="M10229" s="1" t="s">
        <v>16</v>
      </c>
      <c r="N10229" s="1" t="s">
        <v>16</v>
      </c>
      <c r="O10229" s="1">
        <v>63.2</v>
      </c>
      <c r="P10229" s="1">
        <v>1.0</v>
      </c>
    </row>
    <row r="10230">
      <c r="A10230" s="1" t="s">
        <v>29</v>
      </c>
      <c r="B10230" s="1" t="s">
        <v>12736</v>
      </c>
      <c r="C10230" s="2" t="s">
        <v>12709</v>
      </c>
      <c r="D10230" s="1" t="s">
        <v>19</v>
      </c>
      <c r="E10230" s="3" t="str">
        <f>HYPERLINK("https://fyndiq.se/produkt/d420ef08a36f4f9c/", "Motorola Moto G54 - Härdat Glas 9H - Super kvalitet 3D Skärmskydd")</f>
        <v>Motorola Moto G54 - Härdat Glas 9H - Super kvalitet 3D Skärmskydd</v>
      </c>
      <c r="F10230" s="1" t="s">
        <v>4700</v>
      </c>
      <c r="G10230" s="1" t="s">
        <v>4701</v>
      </c>
      <c r="H10230" s="1" t="s">
        <v>4702</v>
      </c>
      <c r="I10230" s="1" t="s">
        <v>16</v>
      </c>
      <c r="J10230" s="1" t="s">
        <v>23</v>
      </c>
      <c r="K10230" s="1" t="s">
        <v>16</v>
      </c>
      <c r="L10230" s="1" t="s">
        <v>16</v>
      </c>
      <c r="M10230" s="1" t="s">
        <v>16</v>
      </c>
      <c r="N10230" s="1" t="s">
        <v>16</v>
      </c>
      <c r="O10230" s="1">
        <v>55.2</v>
      </c>
      <c r="P10230" s="1">
        <v>1.0</v>
      </c>
    </row>
    <row r="10231">
      <c r="A10231" s="1" t="s">
        <v>29</v>
      </c>
      <c r="B10231" s="1" t="s">
        <v>12737</v>
      </c>
      <c r="C10231" s="2" t="s">
        <v>12709</v>
      </c>
      <c r="D10231" s="1" t="s">
        <v>19</v>
      </c>
      <c r="E10231" s="3" t="str">
        <f t="shared" ref="E10231:E10232" si="278">HYPERLINK("https://fyndiq.se/produkt/bda2ad33e92f4cc9/", "2-Pack MOTOROLA MOTO G54 Skärmskydd - Härdat Glas 9H - Super kvalitet 3D")</f>
        <v>2-Pack MOTOROLA MOTO G54 Skärmskydd - Härdat Glas 9H - Super kvalitet 3D</v>
      </c>
      <c r="F10231" s="1" t="s">
        <v>258</v>
      </c>
      <c r="G10231" s="1" t="s">
        <v>259</v>
      </c>
      <c r="H10231" s="1" t="s">
        <v>260</v>
      </c>
      <c r="I10231" s="1" t="s">
        <v>16</v>
      </c>
      <c r="J10231" s="1" t="s">
        <v>23</v>
      </c>
      <c r="K10231" s="1" t="s">
        <v>16</v>
      </c>
      <c r="L10231" s="1" t="s">
        <v>16</v>
      </c>
      <c r="M10231" s="1" t="s">
        <v>16</v>
      </c>
      <c r="N10231" s="1" t="s">
        <v>16</v>
      </c>
      <c r="O10231" s="1">
        <v>63.2</v>
      </c>
      <c r="P10231" s="1">
        <v>1.0</v>
      </c>
    </row>
    <row r="10232">
      <c r="A10232" s="1" t="s">
        <v>29</v>
      </c>
      <c r="B10232" s="1" t="s">
        <v>12738</v>
      </c>
      <c r="C10232" s="2" t="s">
        <v>12709</v>
      </c>
      <c r="D10232" s="1" t="s">
        <v>19</v>
      </c>
      <c r="E10232" s="3" t="str">
        <f t="shared" si="278"/>
        <v>2-Pack MOTOROLA MOTO G54 Skärmskydd - Härdat Glas 9H - Super kvalitet 3D</v>
      </c>
      <c r="F10232" s="1" t="s">
        <v>258</v>
      </c>
      <c r="G10232" s="1" t="s">
        <v>259</v>
      </c>
      <c r="H10232" s="1" t="s">
        <v>260</v>
      </c>
      <c r="I10232" s="1" t="s">
        <v>16</v>
      </c>
      <c r="J10232" s="1" t="s">
        <v>23</v>
      </c>
      <c r="K10232" s="1" t="s">
        <v>16</v>
      </c>
      <c r="L10232" s="1" t="s">
        <v>16</v>
      </c>
      <c r="M10232" s="1" t="s">
        <v>16</v>
      </c>
      <c r="N10232" s="1" t="s">
        <v>16</v>
      </c>
      <c r="O10232" s="1">
        <v>63.2</v>
      </c>
      <c r="P10232" s="1">
        <v>1.0</v>
      </c>
    </row>
    <row r="10233">
      <c r="A10233" s="1" t="s">
        <v>29</v>
      </c>
      <c r="B10233" s="1" t="s">
        <v>12739</v>
      </c>
      <c r="C10233" s="2" t="s">
        <v>12709</v>
      </c>
      <c r="D10233" s="1" t="s">
        <v>19</v>
      </c>
      <c r="E10233" s="3" t="str">
        <f t="shared" ref="E10233:E10234" si="279">HYPERLINK("https://fyndiq.se/produkt/b811fda4039a4dc6/", "2-Pack Samsung Galaxy A15 5G- Härdat Glas 9H - Super Kvalitet 3D Skärmskydd")</f>
        <v>2-Pack Samsung Galaxy A15 5G- Härdat Glas 9H - Super Kvalitet 3D Skärmskydd</v>
      </c>
      <c r="F10233" s="1" t="s">
        <v>709</v>
      </c>
      <c r="G10233" s="1" t="s">
        <v>710</v>
      </c>
      <c r="H10233" s="1" t="s">
        <v>711</v>
      </c>
      <c r="I10233" s="1" t="s">
        <v>16</v>
      </c>
      <c r="J10233" s="1" t="s">
        <v>23</v>
      </c>
      <c r="K10233" s="1" t="s">
        <v>16</v>
      </c>
      <c r="L10233" s="1" t="s">
        <v>16</v>
      </c>
      <c r="M10233" s="1" t="s">
        <v>16</v>
      </c>
      <c r="N10233" s="1" t="s">
        <v>16</v>
      </c>
      <c r="O10233" s="1">
        <v>63.2</v>
      </c>
      <c r="P10233" s="1">
        <v>1.0</v>
      </c>
    </row>
    <row r="10234">
      <c r="A10234" s="1" t="s">
        <v>29</v>
      </c>
      <c r="B10234" s="1" t="s">
        <v>12740</v>
      </c>
      <c r="C10234" s="2" t="s">
        <v>12709</v>
      </c>
      <c r="D10234" s="1" t="s">
        <v>19</v>
      </c>
      <c r="E10234" s="3" t="str">
        <f t="shared" si="279"/>
        <v>2-Pack Samsung Galaxy A15 5G- Härdat Glas 9H - Super Kvalitet 3D Skärmskydd</v>
      </c>
      <c r="F10234" s="1" t="s">
        <v>709</v>
      </c>
      <c r="G10234" s="1" t="s">
        <v>710</v>
      </c>
      <c r="H10234" s="1" t="s">
        <v>711</v>
      </c>
      <c r="I10234" s="1" t="s">
        <v>16</v>
      </c>
      <c r="J10234" s="1" t="s">
        <v>23</v>
      </c>
      <c r="K10234" s="1" t="s">
        <v>16</v>
      </c>
      <c r="L10234" s="1" t="s">
        <v>16</v>
      </c>
      <c r="M10234" s="1" t="s">
        <v>16</v>
      </c>
      <c r="N10234" s="1" t="s">
        <v>16</v>
      </c>
      <c r="O10234" s="1">
        <v>63.2</v>
      </c>
      <c r="P10234" s="1">
        <v>1.0</v>
      </c>
    </row>
    <row r="10235">
      <c r="A10235" s="1" t="s">
        <v>29</v>
      </c>
      <c r="B10235" s="1" t="s">
        <v>12741</v>
      </c>
      <c r="C10235" s="2" t="s">
        <v>12709</v>
      </c>
      <c r="D10235" s="1" t="s">
        <v>19</v>
      </c>
      <c r="E10235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0235" s="1" t="s">
        <v>4240</v>
      </c>
      <c r="G10235" s="1" t="s">
        <v>4241</v>
      </c>
      <c r="H10235" s="1" t="s">
        <v>4242</v>
      </c>
      <c r="I10235" s="1" t="s">
        <v>16</v>
      </c>
      <c r="J10235" s="1" t="s">
        <v>23</v>
      </c>
      <c r="K10235" s="1" t="s">
        <v>16</v>
      </c>
      <c r="L10235" s="1" t="s">
        <v>16</v>
      </c>
      <c r="M10235" s="1" t="s">
        <v>16</v>
      </c>
      <c r="N10235" s="1" t="s">
        <v>16</v>
      </c>
      <c r="O10235" s="1">
        <v>63.2</v>
      </c>
      <c r="P10235" s="1">
        <v>1.0</v>
      </c>
    </row>
    <row r="10236">
      <c r="A10236" s="1" t="s">
        <v>29</v>
      </c>
      <c r="B10236" s="1" t="s">
        <v>12742</v>
      </c>
      <c r="C10236" s="2" t="s">
        <v>12709</v>
      </c>
      <c r="D10236" s="1" t="s">
        <v>19</v>
      </c>
      <c r="E10236" s="3" t="str">
        <f>HYPERLINK("https://fyndiq.se/produkt/0b0a4498022e4979/", "2-Pack Samsung Galaxy A12 - Härdat Glas 9H - Super Kvalitet 3D")</f>
        <v>2-Pack Samsung Galaxy A12 - Härdat Glas 9H - Super Kvalitet 3D</v>
      </c>
      <c r="F10236" s="1" t="s">
        <v>683</v>
      </c>
      <c r="G10236" s="1" t="s">
        <v>684</v>
      </c>
      <c r="H10236" s="1" t="s">
        <v>685</v>
      </c>
      <c r="I10236" s="1" t="s">
        <v>16</v>
      </c>
      <c r="J10236" s="1" t="s">
        <v>23</v>
      </c>
      <c r="K10236" s="1" t="s">
        <v>16</v>
      </c>
      <c r="L10236" s="1" t="s">
        <v>16</v>
      </c>
      <c r="M10236" s="1" t="s">
        <v>16</v>
      </c>
      <c r="N10236" s="1" t="s">
        <v>16</v>
      </c>
      <c r="O10236" s="1">
        <v>63.2</v>
      </c>
      <c r="P10236" s="1">
        <v>1.0</v>
      </c>
    </row>
    <row r="10237">
      <c r="A10237" s="1" t="s">
        <v>29</v>
      </c>
      <c r="B10237" s="1" t="s">
        <v>12743</v>
      </c>
      <c r="C10237" s="2" t="s">
        <v>12709</v>
      </c>
      <c r="D10237" s="1" t="s">
        <v>19</v>
      </c>
      <c r="E10237" s="3" t="str">
        <f>HYPERLINK("https://fyndiq.se/produkt/f47e8401d83f4d58/", "2-Pack Samsung S8 Skärmskydd - Härdat Glas 9H - Super kvalitet 3D")</f>
        <v>2-Pack Samsung S8 Skärmskydd - Härdat Glas 9H - Super kvalitet 3D</v>
      </c>
      <c r="F10237" s="1" t="s">
        <v>750</v>
      </c>
      <c r="G10237" s="1" t="s">
        <v>751</v>
      </c>
      <c r="H10237" s="1" t="s">
        <v>752</v>
      </c>
      <c r="I10237" s="1" t="s">
        <v>16</v>
      </c>
      <c r="J10237" s="1" t="s">
        <v>23</v>
      </c>
      <c r="K10237" s="1" t="s">
        <v>16</v>
      </c>
      <c r="L10237" s="1" t="s">
        <v>16</v>
      </c>
      <c r="M10237" s="1" t="s">
        <v>16</v>
      </c>
      <c r="N10237" s="1" t="s">
        <v>16</v>
      </c>
      <c r="O10237" s="1">
        <v>63.2</v>
      </c>
      <c r="P10237" s="1">
        <v>1.0</v>
      </c>
    </row>
    <row r="10238">
      <c r="A10238" s="1" t="s">
        <v>29</v>
      </c>
      <c r="B10238" s="1" t="s">
        <v>12744</v>
      </c>
      <c r="C10238" s="2" t="s">
        <v>12709</v>
      </c>
      <c r="D10238" s="1" t="s">
        <v>19</v>
      </c>
      <c r="E10238" s="3" t="str">
        <f>HYPERLINK("https://fyndiq.se/produkt/06106438a7a14dfc/", "2-Pack Xiaomi 13T Pro - Härdat glas 9H - Super kvalitet 3D Skärmskydd")</f>
        <v>2-Pack Xiaomi 13T Pro - Härdat glas 9H - Super kvalitet 3D Skärmskydd</v>
      </c>
      <c r="F10238" s="1" t="s">
        <v>883</v>
      </c>
      <c r="G10238" s="1" t="s">
        <v>884</v>
      </c>
      <c r="H10238" s="1" t="s">
        <v>885</v>
      </c>
      <c r="I10238" s="1" t="s">
        <v>16</v>
      </c>
      <c r="J10238" s="1" t="s">
        <v>23</v>
      </c>
      <c r="K10238" s="1" t="s">
        <v>16</v>
      </c>
      <c r="L10238" s="1" t="s">
        <v>16</v>
      </c>
      <c r="M10238" s="1" t="s">
        <v>16</v>
      </c>
      <c r="N10238" s="1" t="s">
        <v>16</v>
      </c>
      <c r="O10238" s="1">
        <v>63.2</v>
      </c>
      <c r="P10238" s="1">
        <v>1.0</v>
      </c>
    </row>
    <row r="10239">
      <c r="A10239" s="1" t="s">
        <v>29</v>
      </c>
      <c r="B10239" s="1" t="s">
        <v>12745</v>
      </c>
      <c r="C10239" s="2" t="s">
        <v>12709</v>
      </c>
      <c r="D10239" s="1" t="s">
        <v>19</v>
      </c>
      <c r="E10239" s="3" t="str">
        <f>HYPERLINK("https://fyndiq.se/produkt/66924f1ff238487e/", "2-Pack GOOGLE PIXEL 7A Skärmskydd - Härdat Glas 9H - Super kvalitet 3D")</f>
        <v>2-Pack GOOGLE PIXEL 7A Skärmskydd - Härdat Glas 9H - Super kvalitet 3D</v>
      </c>
      <c r="F10239" s="1" t="s">
        <v>315</v>
      </c>
      <c r="G10239" s="1" t="s">
        <v>316</v>
      </c>
      <c r="H10239" s="1" t="s">
        <v>317</v>
      </c>
      <c r="I10239" s="1" t="s">
        <v>16</v>
      </c>
      <c r="J10239" s="1" t="s">
        <v>23</v>
      </c>
      <c r="K10239" s="1" t="s">
        <v>16</v>
      </c>
      <c r="L10239" s="1" t="s">
        <v>16</v>
      </c>
      <c r="M10239" s="1" t="s">
        <v>16</v>
      </c>
      <c r="N10239" s="1" t="s">
        <v>16</v>
      </c>
      <c r="O10239" s="1">
        <v>63.2</v>
      </c>
      <c r="P10239" s="1">
        <v>1.0</v>
      </c>
    </row>
    <row r="10240">
      <c r="A10240" s="1" t="s">
        <v>29</v>
      </c>
      <c r="B10240" s="1" t="s">
        <v>12746</v>
      </c>
      <c r="C10240" s="2" t="s">
        <v>12709</v>
      </c>
      <c r="D10240" s="1" t="s">
        <v>19</v>
      </c>
      <c r="E1024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240" s="1" t="s">
        <v>539</v>
      </c>
      <c r="G10240" s="1" t="s">
        <v>540</v>
      </c>
      <c r="H10240" s="1" t="s">
        <v>541</v>
      </c>
      <c r="I10240" s="1" t="s">
        <v>16</v>
      </c>
      <c r="J10240" s="1" t="s">
        <v>23</v>
      </c>
      <c r="K10240" s="1" t="s">
        <v>16</v>
      </c>
      <c r="L10240" s="1" t="s">
        <v>16</v>
      </c>
      <c r="M10240" s="1" t="s">
        <v>16</v>
      </c>
      <c r="N10240" s="1" t="s">
        <v>16</v>
      </c>
      <c r="O10240" s="1">
        <v>79.2</v>
      </c>
      <c r="P10240" s="1">
        <v>1.0</v>
      </c>
    </row>
    <row r="10241">
      <c r="A10241" s="1" t="s">
        <v>29</v>
      </c>
      <c r="B10241" s="1" t="s">
        <v>12747</v>
      </c>
      <c r="C10241" s="2" t="s">
        <v>12709</v>
      </c>
      <c r="D10241" s="1" t="s">
        <v>19</v>
      </c>
      <c r="E10241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0241" s="1" t="s">
        <v>795</v>
      </c>
      <c r="G10241" s="1" t="s">
        <v>796</v>
      </c>
      <c r="H10241" s="1" t="s">
        <v>797</v>
      </c>
      <c r="I10241" s="1" t="s">
        <v>16</v>
      </c>
      <c r="J10241" s="1" t="s">
        <v>23</v>
      </c>
      <c r="K10241" s="1" t="s">
        <v>16</v>
      </c>
      <c r="L10241" s="1" t="s">
        <v>16</v>
      </c>
      <c r="M10241" s="1" t="s">
        <v>16</v>
      </c>
      <c r="N10241" s="1" t="s">
        <v>16</v>
      </c>
      <c r="O10241" s="1">
        <v>63.2</v>
      </c>
      <c r="P10241" s="1">
        <v>1.0</v>
      </c>
    </row>
    <row r="10242">
      <c r="A10242" s="1" t="s">
        <v>29</v>
      </c>
      <c r="B10242" s="1" t="s">
        <v>12748</v>
      </c>
      <c r="C10242" s="2" t="s">
        <v>12709</v>
      </c>
      <c r="D10242" s="1" t="s">
        <v>19</v>
      </c>
      <c r="E10242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0242" s="1" t="s">
        <v>99</v>
      </c>
      <c r="G10242" s="1" t="s">
        <v>100</v>
      </c>
      <c r="H10242" s="1" t="s">
        <v>101</v>
      </c>
      <c r="I10242" s="1" t="s">
        <v>16</v>
      </c>
      <c r="J10242" s="1" t="s">
        <v>23</v>
      </c>
      <c r="K10242" s="1" t="s">
        <v>16</v>
      </c>
      <c r="L10242" s="1" t="s">
        <v>16</v>
      </c>
      <c r="M10242" s="1" t="s">
        <v>16</v>
      </c>
      <c r="N10242" s="1" t="s">
        <v>16</v>
      </c>
      <c r="O10242" s="1">
        <v>63.2</v>
      </c>
      <c r="P10242" s="1">
        <v>1.0</v>
      </c>
    </row>
    <row r="10243">
      <c r="A10243" s="1" t="s">
        <v>29</v>
      </c>
      <c r="B10243" s="1" t="s">
        <v>12749</v>
      </c>
      <c r="C10243" s="2" t="s">
        <v>12709</v>
      </c>
      <c r="D10243" s="1" t="s">
        <v>19</v>
      </c>
      <c r="E10243" s="3" t="str">
        <f>HYPERLINK("https://fyndiq.se/produkt/a00b62acc6644fd2/", "2-Pack Samsung Galaxy S10 - Härdat glas 9H – Super kvalitet 3D")</f>
        <v>2-Pack Samsung Galaxy S10 - Härdat glas 9H – Super kvalitet 3D</v>
      </c>
      <c r="F10243" s="1" t="s">
        <v>1291</v>
      </c>
      <c r="G10243" s="1" t="s">
        <v>1292</v>
      </c>
      <c r="H10243" s="1" t="s">
        <v>1293</v>
      </c>
      <c r="I10243" s="1" t="s">
        <v>16</v>
      </c>
      <c r="J10243" s="1" t="s">
        <v>23</v>
      </c>
      <c r="K10243" s="1" t="s">
        <v>16</v>
      </c>
      <c r="L10243" s="1" t="s">
        <v>16</v>
      </c>
      <c r="M10243" s="1" t="s">
        <v>16</v>
      </c>
      <c r="N10243" s="1" t="s">
        <v>16</v>
      </c>
      <c r="O10243" s="1">
        <v>63.2</v>
      </c>
      <c r="P10243" s="1">
        <v>1.0</v>
      </c>
    </row>
    <row r="10244">
      <c r="A10244" s="1" t="s">
        <v>29</v>
      </c>
      <c r="B10244" s="1" t="s">
        <v>12750</v>
      </c>
      <c r="C10244" s="2" t="s">
        <v>12709</v>
      </c>
      <c r="D10244" s="1" t="s">
        <v>19</v>
      </c>
      <c r="E10244" s="3" t="str">
        <f>HYPERLINK("https://fyndiq.se/produkt/dfe28e565d2e4c8d/", "2 Pack Samsung S21 FE - 9H Härdat Glass - Super Kvalitet 3D")</f>
        <v>2 Pack Samsung S21 FE - 9H Härdat Glass - Super Kvalitet 3D</v>
      </c>
      <c r="F10244" s="1" t="s">
        <v>276</v>
      </c>
      <c r="G10244" s="1" t="s">
        <v>277</v>
      </c>
      <c r="H10244" s="1" t="s">
        <v>278</v>
      </c>
      <c r="I10244" s="1" t="s">
        <v>16</v>
      </c>
      <c r="J10244" s="1" t="s">
        <v>23</v>
      </c>
      <c r="K10244" s="1" t="s">
        <v>16</v>
      </c>
      <c r="L10244" s="1" t="s">
        <v>16</v>
      </c>
      <c r="M10244" s="1" t="s">
        <v>16</v>
      </c>
      <c r="N10244" s="1" t="s">
        <v>16</v>
      </c>
      <c r="O10244" s="1">
        <v>63.2</v>
      </c>
      <c r="P10244" s="1">
        <v>1.0</v>
      </c>
    </row>
    <row r="10245">
      <c r="A10245" s="1" t="s">
        <v>29</v>
      </c>
      <c r="B10245" s="1" t="s">
        <v>12751</v>
      </c>
      <c r="C10245" s="2" t="s">
        <v>12709</v>
      </c>
      <c r="D10245" s="1" t="s">
        <v>19</v>
      </c>
      <c r="E1024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0245" s="1" t="s">
        <v>163</v>
      </c>
      <c r="G10245" s="1" t="s">
        <v>164</v>
      </c>
      <c r="H10245" s="1" t="s">
        <v>165</v>
      </c>
      <c r="I10245" s="1" t="s">
        <v>16</v>
      </c>
      <c r="J10245" s="1" t="s">
        <v>23</v>
      </c>
      <c r="K10245" s="1" t="s">
        <v>16</v>
      </c>
      <c r="L10245" s="1" t="s">
        <v>16</v>
      </c>
      <c r="M10245" s="1" t="s">
        <v>16</v>
      </c>
      <c r="N10245" s="1" t="s">
        <v>16</v>
      </c>
      <c r="O10245" s="1">
        <v>63.2</v>
      </c>
      <c r="P10245" s="1">
        <v>1.0</v>
      </c>
    </row>
    <row r="10246">
      <c r="A10246" s="1" t="s">
        <v>29</v>
      </c>
      <c r="B10246" s="1" t="s">
        <v>12752</v>
      </c>
      <c r="C10246" s="2" t="s">
        <v>12709</v>
      </c>
      <c r="D10246" s="1" t="s">
        <v>19</v>
      </c>
      <c r="E10246" s="3" t="str">
        <f t="shared" ref="E10246:E10247" si="280">HYPERLINK("https://fyndiq.se/produkt/f7b16236096d401a/", "2-Pack Google Pixel 7A - Härdat glas 9H - Super kvalitet 3D Skärmskydd")</f>
        <v>2-Pack Google Pixel 7A - Härdat glas 9H - Super kvalitet 3D Skärmskydd</v>
      </c>
      <c r="F10246" s="1" t="s">
        <v>852</v>
      </c>
      <c r="G10246" s="1" t="s">
        <v>853</v>
      </c>
      <c r="H10246" s="1" t="s">
        <v>854</v>
      </c>
      <c r="I10246" s="1" t="s">
        <v>16</v>
      </c>
      <c r="J10246" s="1" t="s">
        <v>23</v>
      </c>
      <c r="K10246" s="1" t="s">
        <v>16</v>
      </c>
      <c r="L10246" s="1" t="s">
        <v>16</v>
      </c>
      <c r="M10246" s="1" t="s">
        <v>16</v>
      </c>
      <c r="N10246" s="1" t="s">
        <v>16</v>
      </c>
      <c r="O10246" s="1">
        <v>63.2</v>
      </c>
      <c r="P10246" s="1">
        <v>1.0</v>
      </c>
    </row>
    <row r="10247">
      <c r="A10247" s="1" t="s">
        <v>29</v>
      </c>
      <c r="B10247" s="1" t="s">
        <v>12753</v>
      </c>
      <c r="C10247" s="2" t="s">
        <v>12709</v>
      </c>
      <c r="D10247" s="1" t="s">
        <v>19</v>
      </c>
      <c r="E10247" s="3" t="str">
        <f t="shared" si="280"/>
        <v>2-Pack Google Pixel 7A - Härdat glas 9H - Super kvalitet 3D Skärmskydd</v>
      </c>
      <c r="F10247" s="1" t="s">
        <v>852</v>
      </c>
      <c r="G10247" s="1" t="s">
        <v>853</v>
      </c>
      <c r="H10247" s="1" t="s">
        <v>854</v>
      </c>
      <c r="I10247" s="1" t="s">
        <v>16</v>
      </c>
      <c r="J10247" s="1" t="s">
        <v>23</v>
      </c>
      <c r="K10247" s="1" t="s">
        <v>16</v>
      </c>
      <c r="L10247" s="1" t="s">
        <v>16</v>
      </c>
      <c r="M10247" s="1" t="s">
        <v>16</v>
      </c>
      <c r="N10247" s="1" t="s">
        <v>16</v>
      </c>
      <c r="O10247" s="1">
        <v>63.2</v>
      </c>
      <c r="P10247" s="1">
        <v>1.0</v>
      </c>
    </row>
    <row r="10248">
      <c r="A10248" s="1" t="s">
        <v>29</v>
      </c>
      <c r="B10248" s="1" t="s">
        <v>12754</v>
      </c>
      <c r="C10248" s="2" t="s">
        <v>12709</v>
      </c>
      <c r="D10248" s="1" t="s">
        <v>19</v>
      </c>
      <c r="E10248" s="3" t="str">
        <f>HYPERLINK("https://fyndiq.se/produkt/34157794139f40c6/", "2-Pack Samsung S20 FE - 9H Härdat Glass - Top Kvalitet")</f>
        <v>2-Pack Samsung S20 FE - 9H Härdat Glass - Top Kvalitet</v>
      </c>
      <c r="F10248" s="1" t="s">
        <v>1640</v>
      </c>
      <c r="G10248" s="1" t="s">
        <v>1641</v>
      </c>
      <c r="H10248" s="1" t="s">
        <v>1642</v>
      </c>
      <c r="I10248" s="1" t="s">
        <v>16</v>
      </c>
      <c r="J10248" s="1" t="s">
        <v>23</v>
      </c>
      <c r="K10248" s="1" t="s">
        <v>16</v>
      </c>
      <c r="L10248" s="1" t="s">
        <v>16</v>
      </c>
      <c r="M10248" s="1" t="s">
        <v>16</v>
      </c>
      <c r="N10248" s="1" t="s">
        <v>16</v>
      </c>
      <c r="O10248" s="1">
        <v>63.2</v>
      </c>
      <c r="P10248" s="1">
        <v>1.0</v>
      </c>
    </row>
    <row r="10249">
      <c r="A10249" s="1" t="s">
        <v>29</v>
      </c>
      <c r="B10249" s="1" t="s">
        <v>12755</v>
      </c>
      <c r="C10249" s="2" t="s">
        <v>12709</v>
      </c>
      <c r="D10249" s="1" t="s">
        <v>19</v>
      </c>
      <c r="E10249" s="3" t="str">
        <f>HYPERLINK("https://fyndiq.se/produkt/c64bbbf107e34309/", "2-Pack Huawei P30 - Härdat glas 9H – 3D Super kvalitet")</f>
        <v>2-Pack Huawei P30 - Härdat glas 9H – 3D Super kvalitet</v>
      </c>
      <c r="F10249" s="1" t="s">
        <v>845</v>
      </c>
      <c r="G10249" s="1" t="s">
        <v>846</v>
      </c>
      <c r="H10249" s="1" t="s">
        <v>847</v>
      </c>
      <c r="I10249" s="1" t="s">
        <v>16</v>
      </c>
      <c r="J10249" s="1" t="s">
        <v>23</v>
      </c>
      <c r="K10249" s="1" t="s">
        <v>16</v>
      </c>
      <c r="L10249" s="1" t="s">
        <v>16</v>
      </c>
      <c r="M10249" s="1" t="s">
        <v>16</v>
      </c>
      <c r="N10249" s="1" t="s">
        <v>16</v>
      </c>
      <c r="O10249" s="1">
        <v>63.2</v>
      </c>
      <c r="P10249" s="1">
        <v>1.0</v>
      </c>
    </row>
    <row r="10250">
      <c r="A10250" s="1" t="s">
        <v>29</v>
      </c>
      <c r="B10250" s="1" t="s">
        <v>12756</v>
      </c>
      <c r="C10250" s="2" t="s">
        <v>12709</v>
      </c>
      <c r="D10250" s="1" t="s">
        <v>19</v>
      </c>
      <c r="E10250" s="3" t="str">
        <f>HYPERLINK("https://fyndiq.se/produkt/f2c164e932234570/", "2-Pack HUAWEI P30 PRO Skärmskydd - Härdat Glas 9H - Super kvalitet 3D")</f>
        <v>2-Pack HUAWEI P30 PRO Skärmskydd - Härdat Glas 9H - Super kvalitet 3D</v>
      </c>
      <c r="F10250" s="1" t="s">
        <v>267</v>
      </c>
      <c r="G10250" s="1" t="s">
        <v>268</v>
      </c>
      <c r="H10250" s="1" t="s">
        <v>269</v>
      </c>
      <c r="I10250" s="1" t="s">
        <v>16</v>
      </c>
      <c r="J10250" s="1" t="s">
        <v>23</v>
      </c>
      <c r="K10250" s="1" t="s">
        <v>16</v>
      </c>
      <c r="L10250" s="1" t="s">
        <v>16</v>
      </c>
      <c r="M10250" s="1" t="s">
        <v>16</v>
      </c>
      <c r="N10250" s="1" t="s">
        <v>16</v>
      </c>
      <c r="O10250" s="1">
        <v>63.2</v>
      </c>
      <c r="P10250" s="1">
        <v>1.0</v>
      </c>
    </row>
    <row r="10251">
      <c r="A10251" s="1" t="s">
        <v>29</v>
      </c>
      <c r="B10251" s="1" t="s">
        <v>12757</v>
      </c>
      <c r="C10251" s="2" t="s">
        <v>12709</v>
      </c>
      <c r="D10251" s="1" t="s">
        <v>19</v>
      </c>
      <c r="E10251" s="3" t="str">
        <f>HYPERLINK("https://fyndiq.se/produkt/0f244212ec124dcd/", "2 Pack OnePlus 9 5G - Härdat glas 9H - Super kvalitet 3D Skärmskydd")</f>
        <v>2 Pack OnePlus 9 5G - Härdat glas 9H - Super kvalitet 3D Skärmskydd</v>
      </c>
      <c r="F10251" s="1" t="s">
        <v>803</v>
      </c>
      <c r="G10251" s="1" t="s">
        <v>804</v>
      </c>
      <c r="H10251" s="1" t="s">
        <v>805</v>
      </c>
      <c r="I10251" s="1" t="s">
        <v>16</v>
      </c>
      <c r="J10251" s="1" t="s">
        <v>23</v>
      </c>
      <c r="K10251" s="1" t="s">
        <v>16</v>
      </c>
      <c r="L10251" s="1" t="s">
        <v>16</v>
      </c>
      <c r="M10251" s="1" t="s">
        <v>16</v>
      </c>
      <c r="N10251" s="1" t="s">
        <v>16</v>
      </c>
      <c r="O10251" s="1">
        <v>63.2</v>
      </c>
      <c r="P10251" s="1">
        <v>1.0</v>
      </c>
    </row>
    <row r="10252">
      <c r="A10252" s="1" t="s">
        <v>29</v>
      </c>
      <c r="B10252" s="1" t="s">
        <v>12758</v>
      </c>
      <c r="C10252" s="2" t="s">
        <v>12709</v>
      </c>
      <c r="D10252" s="1" t="s">
        <v>19</v>
      </c>
      <c r="E10252" s="3" t="str">
        <f>HYPERLINK("https://fyndiq.se/produkt/c89bb1232b5349ef/", "2-Pack Xiaomi Mi Note 10 - Härdat glas 9H - Super kvalitet 3D")</f>
        <v>2-Pack Xiaomi Mi Note 10 - Härdat glas 9H - Super kvalitet 3D</v>
      </c>
      <c r="F10252" s="1" t="s">
        <v>962</v>
      </c>
      <c r="G10252" s="1" t="s">
        <v>963</v>
      </c>
      <c r="H10252" s="1" t="s">
        <v>964</v>
      </c>
      <c r="I10252" s="1" t="s">
        <v>16</v>
      </c>
      <c r="J10252" s="1" t="s">
        <v>23</v>
      </c>
      <c r="K10252" s="1" t="s">
        <v>16</v>
      </c>
      <c r="L10252" s="1" t="s">
        <v>16</v>
      </c>
      <c r="M10252" s="1" t="s">
        <v>16</v>
      </c>
      <c r="N10252" s="1" t="s">
        <v>16</v>
      </c>
      <c r="O10252" s="1">
        <v>63.2</v>
      </c>
      <c r="P10252" s="1">
        <v>2.0</v>
      </c>
    </row>
    <row r="10253">
      <c r="A10253" s="1" t="s">
        <v>29</v>
      </c>
      <c r="B10253" s="1" t="s">
        <v>12759</v>
      </c>
      <c r="C10253" s="2" t="s">
        <v>12709</v>
      </c>
      <c r="D10253" s="1" t="s">
        <v>19</v>
      </c>
      <c r="E10253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0253" s="1" t="s">
        <v>2836</v>
      </c>
      <c r="G10253" s="1" t="s">
        <v>2837</v>
      </c>
      <c r="H10253" s="1" t="s">
        <v>2838</v>
      </c>
      <c r="I10253" s="1" t="s">
        <v>16</v>
      </c>
      <c r="J10253" s="1" t="s">
        <v>23</v>
      </c>
      <c r="K10253" s="1" t="s">
        <v>16</v>
      </c>
      <c r="L10253" s="1" t="s">
        <v>16</v>
      </c>
      <c r="M10253" s="1" t="s">
        <v>16</v>
      </c>
      <c r="N10253" s="1" t="s">
        <v>16</v>
      </c>
      <c r="O10253" s="1">
        <v>63.2</v>
      </c>
      <c r="P10253" s="1">
        <v>1.0</v>
      </c>
    </row>
    <row r="10254">
      <c r="A10254" s="1" t="s">
        <v>29</v>
      </c>
      <c r="B10254" s="1" t="s">
        <v>12760</v>
      </c>
      <c r="C10254" s="2" t="s">
        <v>12709</v>
      </c>
      <c r="D10254" s="1" t="s">
        <v>19</v>
      </c>
      <c r="E10254" s="3" t="str">
        <f>HYPERLINK("https://fyndiq.se/produkt/c398466bf0524e85/", "2-Pack Samsung S23 - 9H Härdat Glass - 3D Super Kvalitet Skärmskydd")</f>
        <v>2-Pack Samsung S23 - 9H Härdat Glass - 3D Super Kvalitet Skärmskydd</v>
      </c>
      <c r="F10254" s="1" t="s">
        <v>1365</v>
      </c>
      <c r="G10254" s="1" t="s">
        <v>1366</v>
      </c>
      <c r="H10254" s="1" t="s">
        <v>1367</v>
      </c>
      <c r="I10254" s="1" t="s">
        <v>1311</v>
      </c>
      <c r="J10254" s="1" t="s">
        <v>9</v>
      </c>
      <c r="K10254" s="2" t="s">
        <v>12000</v>
      </c>
      <c r="L10254" s="1" t="s">
        <v>2528</v>
      </c>
      <c r="M10254" s="1" t="s">
        <v>16</v>
      </c>
      <c r="N10254" s="1" t="s">
        <v>16</v>
      </c>
      <c r="O10254" s="1">
        <v>63.2</v>
      </c>
      <c r="P10254" s="1">
        <v>1.0</v>
      </c>
    </row>
    <row r="10255">
      <c r="A10255" s="1" t="s">
        <v>29</v>
      </c>
      <c r="B10255" s="1" t="s">
        <v>12761</v>
      </c>
      <c r="C10255" s="2" t="s">
        <v>12709</v>
      </c>
      <c r="D10255" s="1" t="s">
        <v>19</v>
      </c>
      <c r="E10255" s="3" t="str">
        <f>HYPERLINK("https://fyndiq.se/produkt/aca65018f890445c/", "2 Pack Samsung Galaxy Note 10 - Härdat glas 9H-Super kvalitet 3D")</f>
        <v>2 Pack Samsung Galaxy Note 10 - Härdat glas 9H-Super kvalitet 3D</v>
      </c>
      <c r="F10255" s="1" t="s">
        <v>818</v>
      </c>
      <c r="G10255" s="1" t="s">
        <v>819</v>
      </c>
      <c r="H10255" s="1" t="s">
        <v>820</v>
      </c>
      <c r="I10255" s="1" t="s">
        <v>16</v>
      </c>
      <c r="J10255" s="1" t="s">
        <v>23</v>
      </c>
      <c r="K10255" s="1" t="s">
        <v>16</v>
      </c>
      <c r="L10255" s="1" t="s">
        <v>16</v>
      </c>
      <c r="M10255" s="1" t="s">
        <v>16</v>
      </c>
      <c r="N10255" s="1" t="s">
        <v>16</v>
      </c>
      <c r="O10255" s="1">
        <v>63.2</v>
      </c>
      <c r="P10255" s="1">
        <v>1.0</v>
      </c>
    </row>
    <row r="10256">
      <c r="A10256" s="1" t="s">
        <v>29</v>
      </c>
      <c r="B10256" s="1" t="s">
        <v>12762</v>
      </c>
      <c r="C10256" s="2" t="s">
        <v>12709</v>
      </c>
      <c r="D10256" s="1" t="s">
        <v>19</v>
      </c>
      <c r="E10256" s="3" t="str">
        <f>HYPERLINK("https://fyndiq.se/produkt/28799ed0373d40b4/", "2 Pack Galaxy S21 Ultra 5G- Härdat glas 9H - Super kvalitet 3D")</f>
        <v>2 Pack Galaxy S21 Ultra 5G- Härdat glas 9H - Super kvalitet 3D</v>
      </c>
      <c r="F10256" s="1" t="s">
        <v>272</v>
      </c>
      <c r="G10256" s="1" t="s">
        <v>273</v>
      </c>
      <c r="H10256" s="1" t="s">
        <v>274</v>
      </c>
      <c r="I10256" s="1" t="s">
        <v>16</v>
      </c>
      <c r="J10256" s="1" t="s">
        <v>23</v>
      </c>
      <c r="K10256" s="1" t="s">
        <v>16</v>
      </c>
      <c r="L10256" s="1" t="s">
        <v>16</v>
      </c>
      <c r="M10256" s="1" t="s">
        <v>16</v>
      </c>
      <c r="N10256" s="1" t="s">
        <v>16</v>
      </c>
      <c r="O10256" s="1">
        <v>63.2</v>
      </c>
      <c r="P10256" s="1">
        <v>1.0</v>
      </c>
    </row>
    <row r="10257">
      <c r="A10257" s="1" t="s">
        <v>29</v>
      </c>
      <c r="B10257" s="1" t="s">
        <v>12763</v>
      </c>
      <c r="C10257" s="2" t="s">
        <v>12709</v>
      </c>
      <c r="D10257" s="1" t="s">
        <v>19</v>
      </c>
      <c r="E10257" s="3" t="str">
        <f>HYPERLINK("https://fyndiq.se/produkt/0a890dd972c4463d/", "2-Pack Samsung Galaxy A52s 5G - Härdat glas 9H - Super kvalitet")</f>
        <v>2-Pack Samsung Galaxy A52s 5G - Härdat glas 9H - Super kvalitet</v>
      </c>
      <c r="F10257" s="1" t="s">
        <v>442</v>
      </c>
      <c r="G10257" s="1" t="s">
        <v>443</v>
      </c>
      <c r="H10257" s="1" t="s">
        <v>444</v>
      </c>
      <c r="I10257" s="1" t="s">
        <v>16</v>
      </c>
      <c r="J10257" s="1" t="s">
        <v>23</v>
      </c>
      <c r="K10257" s="1" t="s">
        <v>16</v>
      </c>
      <c r="L10257" s="1" t="s">
        <v>16</v>
      </c>
      <c r="M10257" s="1" t="s">
        <v>16</v>
      </c>
      <c r="N10257" s="1" t="s">
        <v>16</v>
      </c>
      <c r="O10257" s="1">
        <v>63.2</v>
      </c>
      <c r="P10257" s="1">
        <v>1.0</v>
      </c>
    </row>
    <row r="10258">
      <c r="A10258" s="1" t="s">
        <v>29</v>
      </c>
      <c r="B10258" s="1" t="s">
        <v>12764</v>
      </c>
      <c r="C10258" s="2" t="s">
        <v>12709</v>
      </c>
      <c r="D10258" s="1" t="s">
        <v>19</v>
      </c>
      <c r="E10258" s="3" t="str">
        <f>HYPERLINK("https://fyndiq.se/produkt/ef10e4ba492c46df/", "2-Pack Samsung S23 FE 5G - 9H Härdat Glass - Super Kvalitet 3D")</f>
        <v>2-Pack Samsung S23 FE 5G - 9H Härdat Glass - Super Kvalitet 3D</v>
      </c>
      <c r="F10258" s="1" t="s">
        <v>2521</v>
      </c>
      <c r="G10258" s="1" t="s">
        <v>2522</v>
      </c>
      <c r="H10258" s="1" t="s">
        <v>2523</v>
      </c>
      <c r="I10258" s="1" t="s">
        <v>16</v>
      </c>
      <c r="J10258" s="1" t="s">
        <v>23</v>
      </c>
      <c r="K10258" s="1" t="s">
        <v>16</v>
      </c>
      <c r="L10258" s="1" t="s">
        <v>16</v>
      </c>
      <c r="M10258" s="1" t="s">
        <v>16</v>
      </c>
      <c r="N10258" s="1" t="s">
        <v>16</v>
      </c>
      <c r="O10258" s="1">
        <v>63.2</v>
      </c>
      <c r="P10258" s="1">
        <v>1.0</v>
      </c>
    </row>
    <row r="10259">
      <c r="A10259" s="1" t="s">
        <v>29</v>
      </c>
      <c r="B10259" s="1" t="s">
        <v>12765</v>
      </c>
      <c r="C10259" s="2" t="s">
        <v>12709</v>
      </c>
      <c r="D10259" s="1" t="s">
        <v>19</v>
      </c>
      <c r="E10259" s="3" t="str">
        <f>HYPERLINK("https://fyndiq.se/produkt/9e488e35f28b4b0b/", "2-Pack GOOGLE PIXEL 6A Skärmskydd - Härdat Glas 9H - Super kvalitet 3D")</f>
        <v>2-Pack GOOGLE PIXEL 6A Skärmskydd - Härdat Glas 9H - Super kvalitet 3D</v>
      </c>
      <c r="F10259" s="1" t="s">
        <v>196</v>
      </c>
      <c r="G10259" s="1" t="s">
        <v>197</v>
      </c>
      <c r="H10259" s="1" t="s">
        <v>198</v>
      </c>
      <c r="I10259" s="1" t="s">
        <v>16</v>
      </c>
      <c r="J10259" s="1" t="s">
        <v>23</v>
      </c>
      <c r="K10259" s="1" t="s">
        <v>16</v>
      </c>
      <c r="L10259" s="1" t="s">
        <v>16</v>
      </c>
      <c r="M10259" s="1" t="s">
        <v>16</v>
      </c>
      <c r="N10259" s="1" t="s">
        <v>16</v>
      </c>
      <c r="O10259" s="1">
        <v>63.2</v>
      </c>
      <c r="P10259" s="1">
        <v>1.0</v>
      </c>
    </row>
    <row r="10260">
      <c r="A10260" s="1" t="s">
        <v>29</v>
      </c>
      <c r="B10260" s="1" t="s">
        <v>12766</v>
      </c>
      <c r="C10260" s="2" t="s">
        <v>12709</v>
      </c>
      <c r="D10260" s="1" t="s">
        <v>19</v>
      </c>
      <c r="E10260" s="3" t="str">
        <f>HYPERLINK("https://fyndiq.se/produkt/f1b3c06373a844cb/", "Samsung Galaxy S20 - Härdat glas 9H - Super kvalitet 3D")</f>
        <v>Samsung Galaxy S20 - Härdat glas 9H - Super kvalitet 3D</v>
      </c>
      <c r="F10260" s="1" t="s">
        <v>417</v>
      </c>
      <c r="G10260" s="1" t="s">
        <v>418</v>
      </c>
      <c r="H10260" s="1" t="s">
        <v>419</v>
      </c>
      <c r="I10260" s="1" t="s">
        <v>16</v>
      </c>
      <c r="J10260" s="1" t="s">
        <v>23</v>
      </c>
      <c r="K10260" s="1" t="s">
        <v>16</v>
      </c>
      <c r="L10260" s="1" t="s">
        <v>16</v>
      </c>
      <c r="M10260" s="1" t="s">
        <v>16</v>
      </c>
      <c r="N10260" s="1" t="s">
        <v>16</v>
      </c>
      <c r="O10260" s="1">
        <v>63.2</v>
      </c>
      <c r="P10260" s="1">
        <v>1.0</v>
      </c>
    </row>
    <row r="10261">
      <c r="A10261" s="1" t="s">
        <v>29</v>
      </c>
      <c r="B10261" s="1" t="s">
        <v>12767</v>
      </c>
      <c r="C10261" s="2" t="s">
        <v>12709</v>
      </c>
      <c r="D10261" s="1" t="s">
        <v>19</v>
      </c>
      <c r="E10261" s="3" t="str">
        <f>HYPERLINK("https://fyndiq.se/produkt/7b4cb5f9439947b9/", "2-Pack iPhone SE 2020 Svart - Härdat Glas 9H - Super Kvalitet 3D")</f>
        <v>2-Pack iPhone SE 2020 Svart - Härdat Glas 9H - Super Kvalitet 3D</v>
      </c>
      <c r="F10261" s="1" t="s">
        <v>175</v>
      </c>
      <c r="G10261" s="1" t="s">
        <v>176</v>
      </c>
      <c r="H10261" s="1" t="s">
        <v>177</v>
      </c>
      <c r="I10261" s="1" t="s">
        <v>16</v>
      </c>
      <c r="J10261" s="1" t="s">
        <v>23</v>
      </c>
      <c r="K10261" s="1" t="s">
        <v>16</v>
      </c>
      <c r="L10261" s="1" t="s">
        <v>16</v>
      </c>
      <c r="M10261" s="1" t="s">
        <v>16</v>
      </c>
      <c r="N10261" s="1" t="s">
        <v>16</v>
      </c>
      <c r="O10261" s="1">
        <v>47.2</v>
      </c>
      <c r="P10261" s="1">
        <v>1.0</v>
      </c>
    </row>
    <row r="10262">
      <c r="A10262" s="1" t="s">
        <v>29</v>
      </c>
      <c r="B10262" s="1" t="s">
        <v>12768</v>
      </c>
      <c r="C10262" s="2" t="s">
        <v>12709</v>
      </c>
      <c r="D10262" s="1" t="s">
        <v>19</v>
      </c>
      <c r="E10262" s="3" t="str">
        <f t="shared" ref="E10262:E10263" si="281">HYPERLINK("https://fyndiq.se/produkt/4bbb3fa8e0b44286/", "2-Pack XIAOMI REDMI 13C Skärmskydd - Härdat Glas 9H - Super kvalitet 3D")</f>
        <v>2-Pack XIAOMI REDMI 13C Skärmskydd - Härdat Glas 9H - Super kvalitet 3D</v>
      </c>
      <c r="F10262" s="1" t="s">
        <v>103</v>
      </c>
      <c r="G10262" s="1" t="s">
        <v>104</v>
      </c>
      <c r="H10262" s="1" t="s">
        <v>105</v>
      </c>
      <c r="I10262" s="1" t="s">
        <v>16</v>
      </c>
      <c r="J10262" s="1" t="s">
        <v>23</v>
      </c>
      <c r="K10262" s="1" t="s">
        <v>16</v>
      </c>
      <c r="L10262" s="1" t="s">
        <v>16</v>
      </c>
      <c r="M10262" s="1" t="s">
        <v>16</v>
      </c>
      <c r="N10262" s="1" t="s">
        <v>16</v>
      </c>
      <c r="O10262" s="1">
        <v>63.2</v>
      </c>
      <c r="P10262" s="1">
        <v>1.0</v>
      </c>
    </row>
    <row r="10263">
      <c r="A10263" s="1" t="s">
        <v>29</v>
      </c>
      <c r="B10263" s="1" t="s">
        <v>12769</v>
      </c>
      <c r="C10263" s="2" t="s">
        <v>12709</v>
      </c>
      <c r="D10263" s="1" t="s">
        <v>19</v>
      </c>
      <c r="E10263" s="3" t="str">
        <f t="shared" si="281"/>
        <v>2-Pack XIAOMI REDMI 13C Skärmskydd - Härdat Glas 9H - Super kvalitet 3D</v>
      </c>
      <c r="F10263" s="1" t="s">
        <v>103</v>
      </c>
      <c r="G10263" s="1" t="s">
        <v>104</v>
      </c>
      <c r="H10263" s="1" t="s">
        <v>105</v>
      </c>
      <c r="I10263" s="1" t="s">
        <v>16</v>
      </c>
      <c r="J10263" s="1" t="s">
        <v>23</v>
      </c>
      <c r="K10263" s="1" t="s">
        <v>16</v>
      </c>
      <c r="L10263" s="1" t="s">
        <v>16</v>
      </c>
      <c r="M10263" s="1" t="s">
        <v>16</v>
      </c>
      <c r="N10263" s="1" t="s">
        <v>16</v>
      </c>
      <c r="O10263" s="1">
        <v>63.2</v>
      </c>
      <c r="P10263" s="1">
        <v>1.0</v>
      </c>
    </row>
    <row r="10264">
      <c r="A10264" s="1" t="s">
        <v>29</v>
      </c>
      <c r="B10264" s="1" t="s">
        <v>12770</v>
      </c>
      <c r="C10264" s="2" t="s">
        <v>12709</v>
      </c>
      <c r="D10264" s="1" t="s">
        <v>19</v>
      </c>
      <c r="E10264" s="3" t="str">
        <f>HYPERLINK("https://fyndiq.se/produkt/b1caddae2e864477/", "2- Pack Samsung S10 Plus - Härdat Glas 9H - Super Kvalitet 3D")</f>
        <v>2- Pack Samsung S10 Plus - Härdat Glas 9H - Super Kvalitet 3D</v>
      </c>
      <c r="F10264" s="1" t="s">
        <v>477</v>
      </c>
      <c r="G10264" s="1" t="s">
        <v>478</v>
      </c>
      <c r="H10264" s="1" t="s">
        <v>479</v>
      </c>
      <c r="I10264" s="1" t="s">
        <v>16</v>
      </c>
      <c r="J10264" s="1" t="s">
        <v>23</v>
      </c>
      <c r="K10264" s="1" t="s">
        <v>16</v>
      </c>
      <c r="L10264" s="1" t="s">
        <v>16</v>
      </c>
      <c r="M10264" s="1" t="s">
        <v>16</v>
      </c>
      <c r="N10264" s="1" t="s">
        <v>16</v>
      </c>
      <c r="O10264" s="1">
        <v>63.2</v>
      </c>
      <c r="P10264" s="1">
        <v>1.0</v>
      </c>
    </row>
    <row r="10265">
      <c r="A10265" s="1" t="s">
        <v>29</v>
      </c>
      <c r="B10265" s="1" t="s">
        <v>12771</v>
      </c>
      <c r="C10265" s="2" t="s">
        <v>12709</v>
      </c>
      <c r="D10265" s="1" t="s">
        <v>19</v>
      </c>
      <c r="E10265" s="3" t="str">
        <f>HYPERLINK("https://fyndiq.se/produkt/6a703e1a07a048a1/", "2-Pack Google Pixel 7 - Härdat Glas 9H - Super kvalitet 3D Skärmskydd")</f>
        <v>2-Pack Google Pixel 7 - Härdat Glas 9H - Super kvalitet 3D Skärmskydd</v>
      </c>
      <c r="F10265" s="1" t="s">
        <v>6704</v>
      </c>
      <c r="G10265" s="1" t="s">
        <v>6705</v>
      </c>
      <c r="H10265" s="1" t="s">
        <v>6706</v>
      </c>
      <c r="I10265" s="1" t="s">
        <v>16</v>
      </c>
      <c r="J10265" s="1" t="s">
        <v>23</v>
      </c>
      <c r="K10265" s="1" t="s">
        <v>16</v>
      </c>
      <c r="L10265" s="1" t="s">
        <v>16</v>
      </c>
      <c r="M10265" s="1" t="s">
        <v>16</v>
      </c>
      <c r="N10265" s="1" t="s">
        <v>16</v>
      </c>
      <c r="O10265" s="1">
        <v>63.2</v>
      </c>
      <c r="P10265" s="1">
        <v>1.0</v>
      </c>
    </row>
    <row r="10266">
      <c r="A10266" s="1" t="s">
        <v>29</v>
      </c>
      <c r="B10266" s="1" t="s">
        <v>12772</v>
      </c>
      <c r="C10266" s="2" t="s">
        <v>12709</v>
      </c>
      <c r="D10266" s="1" t="s">
        <v>19</v>
      </c>
      <c r="E10266" s="3" t="str">
        <f>HYPERLINK("https://fyndiq.se/produkt/13e76851ca504320/", "2-Pack Samsung Galaxy S22 Ultra - Härdat glas 9H - Top kvalitet")</f>
        <v>2-Pack Samsung Galaxy S22 Ultra - Härdat glas 9H - Top kvalitet</v>
      </c>
      <c r="F10266" s="1" t="s">
        <v>140</v>
      </c>
      <c r="G10266" s="1" t="s">
        <v>141</v>
      </c>
      <c r="H10266" s="1" t="s">
        <v>142</v>
      </c>
      <c r="I10266" s="1" t="s">
        <v>16</v>
      </c>
      <c r="J10266" s="1" t="s">
        <v>23</v>
      </c>
      <c r="K10266" s="1" t="s">
        <v>16</v>
      </c>
      <c r="L10266" s="1" t="s">
        <v>16</v>
      </c>
      <c r="M10266" s="1" t="s">
        <v>16</v>
      </c>
      <c r="N10266" s="1" t="s">
        <v>16</v>
      </c>
      <c r="O10266" s="1">
        <v>63.2</v>
      </c>
      <c r="P10266" s="1">
        <v>1.0</v>
      </c>
    </row>
    <row r="10267">
      <c r="A10267" s="1" t="s">
        <v>29</v>
      </c>
      <c r="B10267" s="1" t="s">
        <v>12773</v>
      </c>
      <c r="C10267" s="2" t="s">
        <v>12709</v>
      </c>
      <c r="D10267" s="1" t="s">
        <v>19</v>
      </c>
      <c r="E10267" s="3" t="str">
        <f>HYPERLINK("https://fyndiq.se/produkt/b2b21eba0148489f/", "Samsung S8 härdat glass 3D heltäckande skärmskydd")</f>
        <v>Samsung S8 härdat glass 3D heltäckande skärmskydd</v>
      </c>
      <c r="F10267" s="1" t="s">
        <v>438</v>
      </c>
      <c r="G10267" s="1" t="s">
        <v>439</v>
      </c>
      <c r="H10267" s="1" t="s">
        <v>440</v>
      </c>
      <c r="I10267" s="1" t="s">
        <v>16</v>
      </c>
      <c r="J10267" s="1" t="s">
        <v>23</v>
      </c>
      <c r="K10267" s="1" t="s">
        <v>16</v>
      </c>
      <c r="L10267" s="1" t="s">
        <v>16</v>
      </c>
      <c r="M10267" s="1" t="s">
        <v>16</v>
      </c>
      <c r="N10267" s="1" t="s">
        <v>16</v>
      </c>
      <c r="O10267" s="1">
        <v>55.2</v>
      </c>
      <c r="P10267" s="1">
        <v>1.0</v>
      </c>
    </row>
    <row r="10268">
      <c r="A10268" s="1" t="s">
        <v>29</v>
      </c>
      <c r="B10268" s="1" t="s">
        <v>12774</v>
      </c>
      <c r="C10268" s="2" t="s">
        <v>12709</v>
      </c>
      <c r="D10268" s="1" t="s">
        <v>19</v>
      </c>
      <c r="E10268" s="3" t="str">
        <f t="shared" ref="E10268:E10269" si="282">HYPERLINK("https://fyndiq.se/produkt/f15b82570d4144d0/", "2-Pack Apple Watch 41mm – Härdat glas 9H – Super kvalitet 3D")</f>
        <v>2-Pack Apple Watch 41mm – Härdat glas 9H – Super kvalitet 3D</v>
      </c>
      <c r="F10268" s="1" t="s">
        <v>144</v>
      </c>
      <c r="G10268" s="1" t="s">
        <v>145</v>
      </c>
      <c r="H10268" s="1" t="s">
        <v>146</v>
      </c>
      <c r="I10268" s="1" t="s">
        <v>16</v>
      </c>
      <c r="J10268" s="1" t="s">
        <v>23</v>
      </c>
      <c r="K10268" s="1" t="s">
        <v>16</v>
      </c>
      <c r="L10268" s="1" t="s">
        <v>16</v>
      </c>
      <c r="M10268" s="1" t="s">
        <v>16</v>
      </c>
      <c r="N10268" s="1" t="s">
        <v>16</v>
      </c>
      <c r="O10268" s="1">
        <v>55.2</v>
      </c>
      <c r="P10268" s="1">
        <v>1.0</v>
      </c>
    </row>
    <row r="10269">
      <c r="A10269" s="1" t="s">
        <v>29</v>
      </c>
      <c r="B10269" s="1" t="s">
        <v>12775</v>
      </c>
      <c r="C10269" s="2" t="s">
        <v>12709</v>
      </c>
      <c r="D10269" s="1" t="s">
        <v>19</v>
      </c>
      <c r="E10269" s="3" t="str">
        <f t="shared" si="282"/>
        <v>2-Pack Apple Watch 41mm – Härdat glas 9H – Super kvalitet 3D</v>
      </c>
      <c r="F10269" s="1" t="s">
        <v>144</v>
      </c>
      <c r="G10269" s="1" t="s">
        <v>145</v>
      </c>
      <c r="H10269" s="1" t="s">
        <v>146</v>
      </c>
      <c r="I10269" s="1" t="s">
        <v>16</v>
      </c>
      <c r="J10269" s="1" t="s">
        <v>23</v>
      </c>
      <c r="K10269" s="1" t="s">
        <v>16</v>
      </c>
      <c r="L10269" s="1" t="s">
        <v>16</v>
      </c>
      <c r="M10269" s="1" t="s">
        <v>16</v>
      </c>
      <c r="N10269" s="1" t="s">
        <v>16</v>
      </c>
      <c r="O10269" s="1">
        <v>55.2</v>
      </c>
      <c r="P10269" s="1">
        <v>1.0</v>
      </c>
    </row>
    <row r="10270">
      <c r="A10270" s="1" t="s">
        <v>29</v>
      </c>
      <c r="B10270" s="1" t="s">
        <v>12776</v>
      </c>
      <c r="C10270" s="2" t="s">
        <v>12709</v>
      </c>
      <c r="D10270" s="1" t="s">
        <v>19</v>
      </c>
      <c r="E10270" s="3" t="str">
        <f>HYPERLINK("https://fyndiq.se/produkt/e0b5cbce33334680/", "2 Pack Sony Xperia 10 IV - Härdat glas 9H -Super Kvalitet 3D")</f>
        <v>2 Pack Sony Xperia 10 IV - Härdat glas 9H -Super Kvalitet 3D</v>
      </c>
      <c r="F10270" s="1" t="s">
        <v>250</v>
      </c>
      <c r="G10270" s="1" t="s">
        <v>251</v>
      </c>
      <c r="H10270" s="1" t="s">
        <v>252</v>
      </c>
      <c r="I10270" s="1" t="s">
        <v>16</v>
      </c>
      <c r="J10270" s="1" t="s">
        <v>23</v>
      </c>
      <c r="K10270" s="1" t="s">
        <v>16</v>
      </c>
      <c r="L10270" s="1" t="s">
        <v>16</v>
      </c>
      <c r="M10270" s="1" t="s">
        <v>16</v>
      </c>
      <c r="N10270" s="1" t="s">
        <v>16</v>
      </c>
      <c r="O10270" s="1">
        <v>71.2</v>
      </c>
      <c r="P10270" s="1">
        <v>1.0</v>
      </c>
    </row>
    <row r="10271">
      <c r="A10271" s="1" t="s">
        <v>29</v>
      </c>
      <c r="B10271" s="1" t="s">
        <v>12777</v>
      </c>
      <c r="C10271" s="2" t="s">
        <v>12709</v>
      </c>
      <c r="D10271" s="1" t="s">
        <v>19</v>
      </c>
      <c r="E10271" s="3" t="str">
        <f>HYPERLINK("https://fyndiq.se/produkt/90d8051526084990/", "Samsung S24 Plus Transparent Skyddsfodral – Skydd med Extra Kant")</f>
        <v>Samsung S24 Plus Transparent Skyddsfodral – Skydd med Extra Kant</v>
      </c>
      <c r="F10271" s="1" t="s">
        <v>2793</v>
      </c>
      <c r="G10271" s="1" t="s">
        <v>2794</v>
      </c>
      <c r="H10271" s="1" t="s">
        <v>2795</v>
      </c>
      <c r="I10271" s="1" t="s">
        <v>16</v>
      </c>
      <c r="J10271" s="1" t="s">
        <v>23</v>
      </c>
      <c r="K10271" s="1" t="s">
        <v>16</v>
      </c>
      <c r="L10271" s="1" t="s">
        <v>16</v>
      </c>
      <c r="M10271" s="1" t="s">
        <v>16</v>
      </c>
      <c r="N10271" s="1" t="s">
        <v>16</v>
      </c>
      <c r="O10271" s="1">
        <v>79.2</v>
      </c>
      <c r="P10271" s="1">
        <v>1.0</v>
      </c>
    </row>
    <row r="10272">
      <c r="A10272" s="1" t="s">
        <v>29</v>
      </c>
      <c r="B10272" s="1" t="s">
        <v>12778</v>
      </c>
      <c r="C10272" s="2" t="s">
        <v>12709</v>
      </c>
      <c r="D10272" s="1" t="s">
        <v>19</v>
      </c>
      <c r="E10272" s="3" t="str">
        <f>HYPERLINK("https://fyndiq.se/produkt/8108c595d69c48ee/", "Samsung Galaxy A53 - Härdat glas 9H-Super kvalitet 3D Skärmskydd")</f>
        <v>Samsung Galaxy A53 - Härdat glas 9H-Super kvalitet 3D Skärmskydd</v>
      </c>
      <c r="F10272" s="1" t="s">
        <v>12779</v>
      </c>
      <c r="G10272" s="1" t="s">
        <v>12780</v>
      </c>
      <c r="H10272" s="1" t="s">
        <v>12781</v>
      </c>
      <c r="I10272" s="1" t="s">
        <v>16</v>
      </c>
      <c r="J10272" s="1" t="s">
        <v>23</v>
      </c>
      <c r="K10272" s="1" t="s">
        <v>16</v>
      </c>
      <c r="L10272" s="1" t="s">
        <v>16</v>
      </c>
      <c r="M10272" s="1" t="s">
        <v>16</v>
      </c>
      <c r="N10272" s="1" t="s">
        <v>16</v>
      </c>
      <c r="O10272" s="1">
        <v>55.2</v>
      </c>
      <c r="P10272" s="1">
        <v>1.0</v>
      </c>
    </row>
    <row r="10273">
      <c r="A10273" s="1" t="s">
        <v>29</v>
      </c>
      <c r="B10273" s="1" t="s">
        <v>12782</v>
      </c>
      <c r="C10273" s="2" t="s">
        <v>12709</v>
      </c>
      <c r="D10273" s="1" t="s">
        <v>19</v>
      </c>
      <c r="E10273" s="3" t="str">
        <f>HYPERLINK("https://fyndiq.se/produkt/779649d6f32c4f2f/", "Samsung S9 härdat glass 3D heltäckande skärmskydd")</f>
        <v>Samsung S9 härdat glass 3D heltäckande skärmskydd</v>
      </c>
      <c r="F10273" s="1" t="s">
        <v>4693</v>
      </c>
      <c r="G10273" s="1" t="s">
        <v>4694</v>
      </c>
      <c r="H10273" s="1" t="s">
        <v>4695</v>
      </c>
      <c r="I10273" s="1" t="s">
        <v>16</v>
      </c>
      <c r="J10273" s="1" t="s">
        <v>23</v>
      </c>
      <c r="K10273" s="1" t="s">
        <v>16</v>
      </c>
      <c r="L10273" s="1" t="s">
        <v>16</v>
      </c>
      <c r="M10273" s="1" t="s">
        <v>16</v>
      </c>
      <c r="N10273" s="1" t="s">
        <v>16</v>
      </c>
      <c r="O10273" s="1">
        <v>55.2</v>
      </c>
      <c r="P10273" s="1">
        <v>1.0</v>
      </c>
    </row>
    <row r="10274">
      <c r="A10274" s="1" t="s">
        <v>29</v>
      </c>
      <c r="B10274" s="1" t="s">
        <v>12783</v>
      </c>
      <c r="C10274" s="2" t="s">
        <v>12709</v>
      </c>
      <c r="D10274" s="1" t="s">
        <v>19</v>
      </c>
      <c r="E10274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0274" s="1" t="s">
        <v>1654</v>
      </c>
      <c r="G10274" s="1" t="s">
        <v>1655</v>
      </c>
      <c r="H10274" s="1" t="s">
        <v>1656</v>
      </c>
      <c r="I10274" s="1" t="s">
        <v>16</v>
      </c>
      <c r="J10274" s="1" t="s">
        <v>23</v>
      </c>
      <c r="K10274" s="1" t="s">
        <v>16</v>
      </c>
      <c r="L10274" s="1" t="s">
        <v>16</v>
      </c>
      <c r="M10274" s="1" t="s">
        <v>16</v>
      </c>
      <c r="N10274" s="1" t="s">
        <v>16</v>
      </c>
      <c r="O10274" s="1">
        <v>55.2</v>
      </c>
      <c r="P10274" s="1">
        <v>1.0</v>
      </c>
    </row>
    <row r="10275">
      <c r="A10275" s="1" t="s">
        <v>29</v>
      </c>
      <c r="B10275" s="1" t="s">
        <v>12784</v>
      </c>
      <c r="C10275" s="2" t="s">
        <v>12709</v>
      </c>
      <c r="D10275" s="1" t="s">
        <v>19</v>
      </c>
      <c r="E10275" s="3" t="str">
        <f>HYPERLINK("https://fyndiq.se/produkt/cc43d01c37a84f4a/", "Samsung Galaxy S20 FE - Härdat glas 9H - Super kvalitet 3D")</f>
        <v>Samsung Galaxy S20 FE - Härdat glas 9H - Super kvalitet 3D</v>
      </c>
      <c r="F10275" s="1" t="s">
        <v>827</v>
      </c>
      <c r="G10275" s="1" t="s">
        <v>828</v>
      </c>
      <c r="H10275" s="1" t="s">
        <v>829</v>
      </c>
      <c r="I10275" s="1" t="s">
        <v>16</v>
      </c>
      <c r="J10275" s="1" t="s">
        <v>23</v>
      </c>
      <c r="K10275" s="1" t="s">
        <v>16</v>
      </c>
      <c r="L10275" s="1" t="s">
        <v>16</v>
      </c>
      <c r="M10275" s="1" t="s">
        <v>16</v>
      </c>
      <c r="N10275" s="1" t="s">
        <v>16</v>
      </c>
      <c r="O10275" s="1">
        <v>55.2</v>
      </c>
      <c r="P10275" s="1">
        <v>1.0</v>
      </c>
    </row>
    <row r="10276">
      <c r="A10276" s="1" t="s">
        <v>29</v>
      </c>
      <c r="B10276" s="1" t="s">
        <v>12785</v>
      </c>
      <c r="C10276" s="2" t="s">
        <v>12709</v>
      </c>
      <c r="D10276" s="1" t="s">
        <v>19</v>
      </c>
      <c r="E10276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276" s="1" t="s">
        <v>51</v>
      </c>
      <c r="G10276" s="1" t="s">
        <v>52</v>
      </c>
      <c r="H10276" s="1" t="s">
        <v>53</v>
      </c>
      <c r="I10276" s="1" t="s">
        <v>16</v>
      </c>
      <c r="J10276" s="1" t="s">
        <v>23</v>
      </c>
      <c r="K10276" s="1" t="s">
        <v>16</v>
      </c>
      <c r="L10276" s="1" t="s">
        <v>16</v>
      </c>
      <c r="M10276" s="1" t="s">
        <v>16</v>
      </c>
      <c r="N10276" s="1" t="s">
        <v>16</v>
      </c>
      <c r="O10276" s="1">
        <v>87.2</v>
      </c>
      <c r="P10276" s="1">
        <v>1.0</v>
      </c>
    </row>
    <row r="10277">
      <c r="A10277" s="1" t="s">
        <v>29</v>
      </c>
      <c r="B10277" s="1" t="s">
        <v>12786</v>
      </c>
      <c r="C10277" s="2" t="s">
        <v>12709</v>
      </c>
      <c r="D10277" s="1" t="s">
        <v>19</v>
      </c>
      <c r="E10277" s="3" t="str">
        <f>HYPERLINK("https://fyndiq.se/produkt/49dcfdc0ef9b4d32/", "2 Pack Iphone 7&amp;8 SE (2020-2022) Svart - Härdat Glas 9H - 3D")</f>
        <v>2 Pack Iphone 7&amp;8 SE (2020-2022) Svart - Härdat Glas 9H - 3D</v>
      </c>
      <c r="F10277" s="1" t="s">
        <v>3059</v>
      </c>
      <c r="G10277" s="1" t="s">
        <v>3060</v>
      </c>
      <c r="H10277" s="1" t="s">
        <v>3061</v>
      </c>
      <c r="I10277" s="1" t="s">
        <v>16</v>
      </c>
      <c r="J10277" s="1" t="s">
        <v>23</v>
      </c>
      <c r="K10277" s="1" t="s">
        <v>16</v>
      </c>
      <c r="L10277" s="1" t="s">
        <v>16</v>
      </c>
      <c r="M10277" s="1" t="s">
        <v>16</v>
      </c>
      <c r="N10277" s="1" t="s">
        <v>16</v>
      </c>
      <c r="O10277" s="1">
        <v>47.2</v>
      </c>
      <c r="P10277" s="1">
        <v>1.0</v>
      </c>
    </row>
    <row r="10278">
      <c r="A10278" s="1" t="s">
        <v>29</v>
      </c>
      <c r="B10278" s="1" t="s">
        <v>12787</v>
      </c>
      <c r="C10278" s="2" t="s">
        <v>12709</v>
      </c>
      <c r="D10278" s="1" t="s">
        <v>19</v>
      </c>
      <c r="E10278" s="3" t="str">
        <f>HYPERLINK("https://fyndiq.se/produkt/e9fe6b45dad34f98/", "2-Pack Iphone X / XS / 11 PRO- 9H Härdat Glass - Top Kvalitet")</f>
        <v>2-Pack Iphone X / XS / 11 PRO- 9H Härdat Glass - Top Kvalitet</v>
      </c>
      <c r="F10278" s="1" t="s">
        <v>6168</v>
      </c>
      <c r="G10278" s="1" t="s">
        <v>6169</v>
      </c>
      <c r="H10278" s="1" t="s">
        <v>6170</v>
      </c>
      <c r="I10278" s="1" t="s">
        <v>16</v>
      </c>
      <c r="J10278" s="1" t="s">
        <v>23</v>
      </c>
      <c r="K10278" s="1" t="s">
        <v>16</v>
      </c>
      <c r="L10278" s="1" t="s">
        <v>16</v>
      </c>
      <c r="M10278" s="1" t="s">
        <v>16</v>
      </c>
      <c r="N10278" s="1" t="s">
        <v>16</v>
      </c>
      <c r="O10278" s="1">
        <v>47.2</v>
      </c>
      <c r="P10278" s="1">
        <v>1.0</v>
      </c>
    </row>
    <row r="10279">
      <c r="A10279" s="1" t="s">
        <v>29</v>
      </c>
      <c r="B10279" s="1" t="s">
        <v>12788</v>
      </c>
      <c r="C10279" s="2" t="s">
        <v>12709</v>
      </c>
      <c r="D10279" s="1" t="s">
        <v>19</v>
      </c>
      <c r="E10279" s="3" t="str">
        <f>HYPERLINK("https://fyndiq.se/produkt/3fee81d316cc43da/", "2-pack - iPhone 12 / 12 Pro - 9H Härdat Glass - Top Kvalitet")</f>
        <v>2-pack - iPhone 12 / 12 Pro - 9H Härdat Glass - Top Kvalitet</v>
      </c>
      <c r="F10279" s="1" t="s">
        <v>2499</v>
      </c>
      <c r="G10279" s="1" t="s">
        <v>2500</v>
      </c>
      <c r="H10279" s="1" t="s">
        <v>2067</v>
      </c>
      <c r="I10279" s="1" t="s">
        <v>16</v>
      </c>
      <c r="J10279" s="1" t="s">
        <v>23</v>
      </c>
      <c r="K10279" s="1" t="s">
        <v>16</v>
      </c>
      <c r="L10279" s="1" t="s">
        <v>16</v>
      </c>
      <c r="M10279" s="1" t="s">
        <v>16</v>
      </c>
      <c r="N10279" s="1" t="s">
        <v>16</v>
      </c>
      <c r="O10279" s="1">
        <v>47.2</v>
      </c>
      <c r="P10279" s="1">
        <v>1.0</v>
      </c>
    </row>
    <row r="10280">
      <c r="A10280" s="1" t="s">
        <v>29</v>
      </c>
      <c r="B10280" s="1" t="s">
        <v>12789</v>
      </c>
      <c r="C10280" s="2" t="s">
        <v>12709</v>
      </c>
      <c r="D10280" s="1" t="s">
        <v>19</v>
      </c>
      <c r="E10280" s="3" t="str">
        <f>HYPERLINK("https://fyndiq.se/produkt/44f3cfd52e0f4e86/", "Apple Watch 45mm – Härdat glas 9H – Super kvalitet 3D Skärmskydd")</f>
        <v>Apple Watch 45mm – Härdat glas 9H – Super kvalitet 3D Skärmskydd</v>
      </c>
      <c r="F10280" s="1" t="s">
        <v>568</v>
      </c>
      <c r="G10280" s="1" t="s">
        <v>569</v>
      </c>
      <c r="H10280" s="1" t="s">
        <v>570</v>
      </c>
      <c r="I10280" s="1" t="s">
        <v>16</v>
      </c>
      <c r="J10280" s="1" t="s">
        <v>23</v>
      </c>
      <c r="K10280" s="1" t="s">
        <v>16</v>
      </c>
      <c r="L10280" s="1" t="s">
        <v>16</v>
      </c>
      <c r="M10280" s="1" t="s">
        <v>16</v>
      </c>
      <c r="N10280" s="1" t="s">
        <v>16</v>
      </c>
      <c r="O10280" s="1">
        <v>47.2</v>
      </c>
      <c r="P10280" s="1">
        <v>1.0</v>
      </c>
    </row>
    <row r="10281">
      <c r="A10281" s="1" t="s">
        <v>29</v>
      </c>
      <c r="B10281" s="1" t="s">
        <v>12790</v>
      </c>
      <c r="C10281" s="2" t="s">
        <v>12709</v>
      </c>
      <c r="D10281" s="1" t="s">
        <v>19</v>
      </c>
      <c r="E10281" s="3" t="str">
        <f>HYPERLINK("https://fyndiq.se/produkt/0b2f55cbfc0d4bc8/", "Skärmskydd Iphone 12 / 12 Pro , härdat glas, hög kvalitet.")</f>
        <v>Skärmskydd Iphone 12 / 12 Pro , härdat glas, hög kvalitet.</v>
      </c>
      <c r="F10281" s="1" t="s">
        <v>587</v>
      </c>
      <c r="G10281" s="1" t="s">
        <v>588</v>
      </c>
      <c r="H10281" s="1" t="s">
        <v>589</v>
      </c>
      <c r="I10281" s="1" t="s">
        <v>16</v>
      </c>
      <c r="J10281" s="1" t="s">
        <v>23</v>
      </c>
      <c r="K10281" s="1" t="s">
        <v>16</v>
      </c>
      <c r="L10281" s="1" t="s">
        <v>16</v>
      </c>
      <c r="M10281" s="1" t="s">
        <v>16</v>
      </c>
      <c r="N10281" s="1" t="s">
        <v>16</v>
      </c>
      <c r="O10281" s="1">
        <v>39.2</v>
      </c>
      <c r="P10281" s="1">
        <v>1.0</v>
      </c>
    </row>
    <row r="10282">
      <c r="A10282" s="1" t="s">
        <v>29</v>
      </c>
      <c r="B10282" s="1" t="s">
        <v>12791</v>
      </c>
      <c r="C10282" s="2" t="s">
        <v>12709</v>
      </c>
      <c r="D10282" s="1" t="s">
        <v>19</v>
      </c>
      <c r="E10282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0282" s="1" t="s">
        <v>1127</v>
      </c>
      <c r="G10282" s="1" t="s">
        <v>1128</v>
      </c>
      <c r="H10282" s="1" t="s">
        <v>1129</v>
      </c>
      <c r="I10282" s="1" t="s">
        <v>16</v>
      </c>
      <c r="J10282" s="1" t="s">
        <v>23</v>
      </c>
      <c r="K10282" s="1" t="s">
        <v>16</v>
      </c>
      <c r="L10282" s="1" t="s">
        <v>16</v>
      </c>
      <c r="M10282" s="1" t="s">
        <v>16</v>
      </c>
      <c r="N10282" s="1" t="s">
        <v>16</v>
      </c>
      <c r="O10282" s="1">
        <v>63.2</v>
      </c>
      <c r="P10282" s="1">
        <v>1.0</v>
      </c>
    </row>
    <row r="10283">
      <c r="A10283" s="1" t="s">
        <v>29</v>
      </c>
      <c r="B10283" s="1" t="s">
        <v>12792</v>
      </c>
      <c r="C10283" s="2" t="s">
        <v>12709</v>
      </c>
      <c r="D10283" s="1" t="s">
        <v>19</v>
      </c>
      <c r="E10283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0283" s="1" t="s">
        <v>4343</v>
      </c>
      <c r="G10283" s="1" t="s">
        <v>4344</v>
      </c>
      <c r="H10283" s="1" t="s">
        <v>4345</v>
      </c>
      <c r="I10283" s="1" t="s">
        <v>16</v>
      </c>
      <c r="J10283" s="1" t="s">
        <v>23</v>
      </c>
      <c r="K10283" s="1" t="s">
        <v>16</v>
      </c>
      <c r="L10283" s="1" t="s">
        <v>16</v>
      </c>
      <c r="M10283" s="1" t="s">
        <v>16</v>
      </c>
      <c r="N10283" s="1" t="s">
        <v>16</v>
      </c>
      <c r="O10283" s="1">
        <v>95.2</v>
      </c>
      <c r="P10283" s="1">
        <v>1.0</v>
      </c>
    </row>
    <row r="10284">
      <c r="A10284" s="1" t="s">
        <v>29</v>
      </c>
      <c r="B10284" s="1" t="s">
        <v>12793</v>
      </c>
      <c r="C10284" s="2" t="s">
        <v>12709</v>
      </c>
      <c r="D10284" s="1" t="s">
        <v>19</v>
      </c>
      <c r="E10284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284" s="1" t="s">
        <v>128</v>
      </c>
      <c r="G10284" s="1" t="s">
        <v>129</v>
      </c>
      <c r="H10284" s="1" t="s">
        <v>130</v>
      </c>
      <c r="I10284" s="1" t="s">
        <v>16</v>
      </c>
      <c r="J10284" s="1" t="s">
        <v>23</v>
      </c>
      <c r="K10284" s="1" t="s">
        <v>16</v>
      </c>
      <c r="L10284" s="1" t="s">
        <v>16</v>
      </c>
      <c r="M10284" s="1" t="s">
        <v>16</v>
      </c>
      <c r="N10284" s="1" t="s">
        <v>16</v>
      </c>
      <c r="O10284" s="1">
        <v>95.2</v>
      </c>
      <c r="P10284" s="1">
        <v>1.0</v>
      </c>
    </row>
    <row r="10285">
      <c r="A10285" s="1" t="s">
        <v>29</v>
      </c>
      <c r="B10285" s="1" t="s">
        <v>12794</v>
      </c>
      <c r="C10285" s="2" t="s">
        <v>12709</v>
      </c>
      <c r="D10285" s="1" t="s">
        <v>19</v>
      </c>
      <c r="E10285" s="3" t="str">
        <f>HYPERLINK("https://fyndiq.se/produkt/47b1995e74474566/", "2 Pack Xiaomi 12 Lite - Härdat glas 9H-Super kvalitet 3D")</f>
        <v>2 Pack Xiaomi 12 Lite - Härdat glas 9H-Super kvalitet 3D</v>
      </c>
      <c r="F10285" s="1" t="s">
        <v>3630</v>
      </c>
      <c r="G10285" s="1" t="s">
        <v>3631</v>
      </c>
      <c r="H10285" s="1" t="s">
        <v>3632</v>
      </c>
      <c r="I10285" s="1" t="s">
        <v>16</v>
      </c>
      <c r="J10285" s="1" t="s">
        <v>23</v>
      </c>
      <c r="K10285" s="1" t="s">
        <v>16</v>
      </c>
      <c r="L10285" s="1" t="s">
        <v>16</v>
      </c>
      <c r="M10285" s="1" t="s">
        <v>16</v>
      </c>
      <c r="N10285" s="1" t="s">
        <v>16</v>
      </c>
      <c r="O10285" s="1">
        <v>63.2</v>
      </c>
      <c r="P10285" s="1">
        <v>1.0</v>
      </c>
    </row>
    <row r="10286">
      <c r="A10286" s="1" t="s">
        <v>29</v>
      </c>
      <c r="B10286" s="1" t="s">
        <v>12795</v>
      </c>
      <c r="C10286" s="2" t="s">
        <v>12709</v>
      </c>
      <c r="D10286" s="1" t="s">
        <v>19</v>
      </c>
      <c r="E10286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0286" s="1" t="s">
        <v>1728</v>
      </c>
      <c r="G10286" s="1" t="s">
        <v>1729</v>
      </c>
      <c r="H10286" s="1" t="s">
        <v>1730</v>
      </c>
      <c r="I10286" s="1" t="s">
        <v>16</v>
      </c>
      <c r="J10286" s="1" t="s">
        <v>23</v>
      </c>
      <c r="K10286" s="1" t="s">
        <v>16</v>
      </c>
      <c r="L10286" s="1" t="s">
        <v>16</v>
      </c>
      <c r="M10286" s="1" t="s">
        <v>16</v>
      </c>
      <c r="N10286" s="1" t="s">
        <v>16</v>
      </c>
      <c r="O10286" s="1">
        <v>95.2</v>
      </c>
      <c r="P10286" s="1">
        <v>1.0</v>
      </c>
    </row>
    <row r="10287">
      <c r="A10287" s="1" t="s">
        <v>29</v>
      </c>
      <c r="B10287" s="1" t="s">
        <v>12796</v>
      </c>
      <c r="C10287" s="2" t="s">
        <v>12709</v>
      </c>
      <c r="D10287" s="1" t="s">
        <v>19</v>
      </c>
      <c r="E10287" s="3" t="str">
        <f>HYPERLINK("https://fyndiq.se/produkt/56c72c0ba5f749b5/", "2-Pack SAMSUNG S24 Skärmskydd - Härdat Glas 9H - Super kvalitet 3D")</f>
        <v>2-Pack SAMSUNG S24 Skärmskydd - Härdat Glas 9H - Super kvalitet 3D</v>
      </c>
      <c r="F10287" s="1" t="s">
        <v>263</v>
      </c>
      <c r="G10287" s="1" t="s">
        <v>264</v>
      </c>
      <c r="H10287" s="1" t="s">
        <v>265</v>
      </c>
      <c r="I10287" s="1" t="s">
        <v>16</v>
      </c>
      <c r="J10287" s="1" t="s">
        <v>23</v>
      </c>
      <c r="K10287" s="1" t="s">
        <v>16</v>
      </c>
      <c r="L10287" s="1" t="s">
        <v>16</v>
      </c>
      <c r="M10287" s="1" t="s">
        <v>16</v>
      </c>
      <c r="N10287" s="1" t="s">
        <v>16</v>
      </c>
      <c r="O10287" s="1">
        <v>63.2</v>
      </c>
      <c r="P10287" s="1">
        <v>1.0</v>
      </c>
    </row>
    <row r="10288">
      <c r="A10288" s="1" t="s">
        <v>29</v>
      </c>
      <c r="B10288" s="1" t="s">
        <v>12797</v>
      </c>
      <c r="C10288" s="2" t="s">
        <v>12709</v>
      </c>
      <c r="D10288" s="1" t="s">
        <v>19</v>
      </c>
      <c r="E10288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0288" s="1" t="s">
        <v>340</v>
      </c>
      <c r="G10288" s="1" t="s">
        <v>341</v>
      </c>
      <c r="H10288" s="1" t="s">
        <v>342</v>
      </c>
      <c r="I10288" s="1" t="s">
        <v>16</v>
      </c>
      <c r="J10288" s="1" t="s">
        <v>23</v>
      </c>
      <c r="K10288" s="1" t="s">
        <v>16</v>
      </c>
      <c r="L10288" s="1" t="s">
        <v>16</v>
      </c>
      <c r="M10288" s="1" t="s">
        <v>16</v>
      </c>
      <c r="N10288" s="1" t="s">
        <v>16</v>
      </c>
      <c r="O10288" s="1">
        <v>63.2</v>
      </c>
      <c r="P10288" s="1">
        <v>1.0</v>
      </c>
    </row>
    <row r="10289">
      <c r="A10289" s="1" t="s">
        <v>29</v>
      </c>
      <c r="B10289" s="1" t="s">
        <v>12798</v>
      </c>
      <c r="C10289" s="2" t="s">
        <v>12709</v>
      </c>
      <c r="D10289" s="1" t="s">
        <v>19</v>
      </c>
      <c r="E10289" s="3" t="str">
        <f>HYPERLINK("https://fyndiq.se/produkt/acbd2f15758f4e1c/", "2-Pack Samsung A55 5G Skärmskydd i Härdat Glas")</f>
        <v>2-Pack Samsung A55 5G Skärmskydd i Härdat Glas</v>
      </c>
      <c r="F10289" s="1" t="s">
        <v>982</v>
      </c>
      <c r="G10289" s="1" t="s">
        <v>983</v>
      </c>
      <c r="H10289" s="1" t="s">
        <v>984</v>
      </c>
      <c r="I10289" s="1" t="s">
        <v>16</v>
      </c>
      <c r="J10289" s="1" t="s">
        <v>23</v>
      </c>
      <c r="K10289" s="1" t="s">
        <v>16</v>
      </c>
      <c r="L10289" s="1" t="s">
        <v>16</v>
      </c>
      <c r="M10289" s="1" t="s">
        <v>16</v>
      </c>
      <c r="N10289" s="1" t="s">
        <v>16</v>
      </c>
      <c r="O10289" s="1">
        <v>63.2</v>
      </c>
      <c r="P10289" s="1">
        <v>1.0</v>
      </c>
    </row>
    <row r="10290">
      <c r="A10290" s="1" t="s">
        <v>29</v>
      </c>
      <c r="B10290" s="1" t="s">
        <v>12799</v>
      </c>
      <c r="C10290" s="2" t="s">
        <v>12709</v>
      </c>
      <c r="D10290" s="1" t="s">
        <v>19</v>
      </c>
      <c r="E10290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0290" s="1" t="s">
        <v>1127</v>
      </c>
      <c r="G10290" s="1" t="s">
        <v>1128</v>
      </c>
      <c r="H10290" s="1" t="s">
        <v>1129</v>
      </c>
      <c r="I10290" s="1" t="s">
        <v>16</v>
      </c>
      <c r="J10290" s="1" t="s">
        <v>23</v>
      </c>
      <c r="K10290" s="1" t="s">
        <v>16</v>
      </c>
      <c r="L10290" s="1" t="s">
        <v>16</v>
      </c>
      <c r="M10290" s="1" t="s">
        <v>16</v>
      </c>
      <c r="N10290" s="1" t="s">
        <v>16</v>
      </c>
      <c r="O10290" s="1">
        <v>63.2</v>
      </c>
      <c r="P10290" s="1">
        <v>1.0</v>
      </c>
    </row>
    <row r="10291">
      <c r="A10291" s="1" t="s">
        <v>29</v>
      </c>
      <c r="B10291" s="1" t="s">
        <v>12800</v>
      </c>
      <c r="C10291" s="2" t="s">
        <v>12709</v>
      </c>
      <c r="D10291" s="1" t="s">
        <v>19</v>
      </c>
      <c r="E10291" s="3" t="str">
        <f>HYPERLINK("https://fyndiq.se/produkt/dfe28e565d2e4c8d/", "2 Pack Samsung S21 FE - 9H Härdat Glass - Super Kvalitet 3D")</f>
        <v>2 Pack Samsung S21 FE - 9H Härdat Glass - Super Kvalitet 3D</v>
      </c>
      <c r="F10291" s="1" t="s">
        <v>276</v>
      </c>
      <c r="G10291" s="1" t="s">
        <v>277</v>
      </c>
      <c r="H10291" s="1" t="s">
        <v>278</v>
      </c>
      <c r="I10291" s="1" t="s">
        <v>16</v>
      </c>
      <c r="J10291" s="1" t="s">
        <v>23</v>
      </c>
      <c r="K10291" s="1" t="s">
        <v>16</v>
      </c>
      <c r="L10291" s="1" t="s">
        <v>16</v>
      </c>
      <c r="M10291" s="1" t="s">
        <v>16</v>
      </c>
      <c r="N10291" s="1" t="s">
        <v>16</v>
      </c>
      <c r="O10291" s="1">
        <v>63.2</v>
      </c>
      <c r="P10291" s="1">
        <v>1.0</v>
      </c>
    </row>
    <row r="10292">
      <c r="A10292" s="1" t="s">
        <v>29</v>
      </c>
      <c r="B10292" s="1" t="s">
        <v>12801</v>
      </c>
      <c r="C10292" s="2" t="s">
        <v>12709</v>
      </c>
      <c r="D10292" s="1" t="s">
        <v>19</v>
      </c>
      <c r="E1029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292" s="1" t="s">
        <v>51</v>
      </c>
      <c r="G10292" s="1" t="s">
        <v>52</v>
      </c>
      <c r="H10292" s="1" t="s">
        <v>53</v>
      </c>
      <c r="I10292" s="1" t="s">
        <v>16</v>
      </c>
      <c r="J10292" s="1" t="s">
        <v>23</v>
      </c>
      <c r="K10292" s="1" t="s">
        <v>16</v>
      </c>
      <c r="L10292" s="1" t="s">
        <v>16</v>
      </c>
      <c r="M10292" s="1" t="s">
        <v>16</v>
      </c>
      <c r="N10292" s="1" t="s">
        <v>16</v>
      </c>
      <c r="O10292" s="1">
        <v>87.2</v>
      </c>
      <c r="P10292" s="1">
        <v>1.0</v>
      </c>
    </row>
    <row r="10293">
      <c r="A10293" s="1" t="s">
        <v>29</v>
      </c>
      <c r="B10293" s="1" t="s">
        <v>12802</v>
      </c>
      <c r="C10293" s="2" t="s">
        <v>12803</v>
      </c>
      <c r="D10293" s="1" t="s">
        <v>19</v>
      </c>
      <c r="E1029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293" s="1" t="s">
        <v>760</v>
      </c>
      <c r="G10293" s="1" t="s">
        <v>761</v>
      </c>
      <c r="H10293" s="1" t="s">
        <v>762</v>
      </c>
      <c r="I10293" s="1" t="s">
        <v>16</v>
      </c>
      <c r="J10293" s="1" t="s">
        <v>23</v>
      </c>
      <c r="K10293" s="1" t="s">
        <v>16</v>
      </c>
      <c r="L10293" s="1" t="s">
        <v>16</v>
      </c>
      <c r="M10293" s="1" t="s">
        <v>16</v>
      </c>
      <c r="N10293" s="1" t="s">
        <v>16</v>
      </c>
      <c r="O10293" s="1">
        <v>63.2</v>
      </c>
      <c r="P10293" s="1">
        <v>1.0</v>
      </c>
    </row>
    <row r="10294">
      <c r="A10294" s="1" t="s">
        <v>29</v>
      </c>
      <c r="B10294" s="1" t="s">
        <v>12804</v>
      </c>
      <c r="C10294" s="2" t="s">
        <v>12803</v>
      </c>
      <c r="D10294" s="1" t="s">
        <v>19</v>
      </c>
      <c r="E10294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10294" s="1" t="s">
        <v>302</v>
      </c>
      <c r="G10294" s="1" t="s">
        <v>303</v>
      </c>
      <c r="H10294" s="1" t="s">
        <v>304</v>
      </c>
      <c r="I10294" s="1" t="s">
        <v>16</v>
      </c>
      <c r="J10294" s="1" t="s">
        <v>23</v>
      </c>
      <c r="K10294" s="1" t="s">
        <v>16</v>
      </c>
      <c r="L10294" s="1" t="s">
        <v>16</v>
      </c>
      <c r="M10294" s="1" t="s">
        <v>16</v>
      </c>
      <c r="N10294" s="1" t="s">
        <v>16</v>
      </c>
      <c r="O10294" s="1">
        <v>63.2</v>
      </c>
      <c r="P10294" s="1">
        <v>1.0</v>
      </c>
    </row>
    <row r="10295">
      <c r="A10295" s="1" t="s">
        <v>29</v>
      </c>
      <c r="B10295" s="1" t="s">
        <v>12805</v>
      </c>
      <c r="C10295" s="2" t="s">
        <v>12803</v>
      </c>
      <c r="D10295" s="1" t="s">
        <v>19</v>
      </c>
      <c r="E1029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0295" s="1" t="s">
        <v>208</v>
      </c>
      <c r="G10295" s="1" t="s">
        <v>209</v>
      </c>
      <c r="H10295" s="1" t="s">
        <v>210</v>
      </c>
      <c r="I10295" s="1" t="s">
        <v>16</v>
      </c>
      <c r="J10295" s="1" t="s">
        <v>23</v>
      </c>
      <c r="K10295" s="1" t="s">
        <v>16</v>
      </c>
      <c r="L10295" s="1" t="s">
        <v>16</v>
      </c>
      <c r="M10295" s="1" t="s">
        <v>16</v>
      </c>
      <c r="N10295" s="1" t="s">
        <v>16</v>
      </c>
      <c r="O10295" s="1">
        <v>71.2</v>
      </c>
      <c r="P10295" s="1">
        <v>1.0</v>
      </c>
    </row>
    <row r="10296">
      <c r="A10296" s="1" t="s">
        <v>29</v>
      </c>
      <c r="B10296" s="1" t="s">
        <v>12806</v>
      </c>
      <c r="C10296" s="2" t="s">
        <v>12803</v>
      </c>
      <c r="D10296" s="1" t="s">
        <v>19</v>
      </c>
      <c r="E10296" s="3" t="str">
        <f>HYPERLINK("https://fyndiq.se/produkt/3fee81d316cc43da/", "2-pack - iPhone 12 / 12 Pro - 9H Härdat Glass - Top Kvalitet")</f>
        <v>2-pack - iPhone 12 / 12 Pro - 9H Härdat Glass - Top Kvalitet</v>
      </c>
      <c r="F10296" s="1" t="s">
        <v>2499</v>
      </c>
      <c r="G10296" s="1" t="s">
        <v>2500</v>
      </c>
      <c r="H10296" s="1" t="s">
        <v>2067</v>
      </c>
      <c r="I10296" s="1" t="s">
        <v>16</v>
      </c>
      <c r="J10296" s="1" t="s">
        <v>23</v>
      </c>
      <c r="K10296" s="1" t="s">
        <v>16</v>
      </c>
      <c r="L10296" s="1" t="s">
        <v>16</v>
      </c>
      <c r="M10296" s="1" t="s">
        <v>16</v>
      </c>
      <c r="N10296" s="1" t="s">
        <v>16</v>
      </c>
      <c r="O10296" s="1">
        <v>47.2</v>
      </c>
      <c r="P10296" s="1">
        <v>1.0</v>
      </c>
    </row>
    <row r="10297">
      <c r="A10297" s="1" t="s">
        <v>29</v>
      </c>
      <c r="B10297" s="1" t="s">
        <v>12807</v>
      </c>
      <c r="C10297" s="2" t="s">
        <v>12803</v>
      </c>
      <c r="D10297" s="1" t="s">
        <v>19</v>
      </c>
      <c r="E10297" s="3" t="str">
        <f>HYPERLINK("https://fyndiq.se/produkt/0a890dd972c4463d/", "2-Pack Samsung Galaxy A52s 5G - Härdat glas 9H - Super kvalitet")</f>
        <v>2-Pack Samsung Galaxy A52s 5G - Härdat glas 9H - Super kvalitet</v>
      </c>
      <c r="F10297" s="1" t="s">
        <v>442</v>
      </c>
      <c r="G10297" s="1" t="s">
        <v>443</v>
      </c>
      <c r="H10297" s="1" t="s">
        <v>444</v>
      </c>
      <c r="I10297" s="1" t="s">
        <v>16</v>
      </c>
      <c r="J10297" s="1" t="s">
        <v>23</v>
      </c>
      <c r="K10297" s="1" t="s">
        <v>16</v>
      </c>
      <c r="L10297" s="1" t="s">
        <v>16</v>
      </c>
      <c r="M10297" s="1" t="s">
        <v>16</v>
      </c>
      <c r="N10297" s="1" t="s">
        <v>16</v>
      </c>
      <c r="O10297" s="1">
        <v>63.2</v>
      </c>
      <c r="P10297" s="1">
        <v>1.0</v>
      </c>
    </row>
    <row r="10298">
      <c r="A10298" s="1" t="s">
        <v>29</v>
      </c>
      <c r="B10298" s="1" t="s">
        <v>12808</v>
      </c>
      <c r="C10298" s="2" t="s">
        <v>12803</v>
      </c>
      <c r="D10298" s="1" t="s">
        <v>19</v>
      </c>
      <c r="E10298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0298" s="1" t="s">
        <v>79</v>
      </c>
      <c r="G10298" s="1" t="s">
        <v>80</v>
      </c>
      <c r="H10298" s="1" t="s">
        <v>81</v>
      </c>
      <c r="I10298" s="1" t="s">
        <v>16</v>
      </c>
      <c r="J10298" s="1" t="s">
        <v>23</v>
      </c>
      <c r="K10298" s="1" t="s">
        <v>16</v>
      </c>
      <c r="L10298" s="1" t="s">
        <v>16</v>
      </c>
      <c r="M10298" s="1" t="s">
        <v>16</v>
      </c>
      <c r="N10298" s="1" t="s">
        <v>16</v>
      </c>
      <c r="O10298" s="1">
        <v>63.2</v>
      </c>
      <c r="P10298" s="1">
        <v>1.0</v>
      </c>
    </row>
    <row r="10299">
      <c r="A10299" s="1" t="s">
        <v>29</v>
      </c>
      <c r="B10299" s="1" t="s">
        <v>12809</v>
      </c>
      <c r="C10299" s="2" t="s">
        <v>12803</v>
      </c>
      <c r="D10299" s="1" t="s">
        <v>19</v>
      </c>
      <c r="E10299" s="3" t="str">
        <f>HYPERLINK("https://fyndiq.se/produkt/d57740a5f2f74aab/", "Samsung Galaxy S9 - Härdat glas 9H -Super kvalitet 3D Skärmskydd")</f>
        <v>Samsung Galaxy S9 - Härdat glas 9H -Super kvalitet 3D Skärmskydd</v>
      </c>
      <c r="F10299" s="1" t="s">
        <v>8693</v>
      </c>
      <c r="G10299" s="1" t="s">
        <v>8694</v>
      </c>
      <c r="H10299" s="1" t="s">
        <v>8695</v>
      </c>
      <c r="I10299" s="1" t="s">
        <v>16</v>
      </c>
      <c r="J10299" s="1" t="s">
        <v>23</v>
      </c>
      <c r="K10299" s="1" t="s">
        <v>16</v>
      </c>
      <c r="L10299" s="1" t="s">
        <v>16</v>
      </c>
      <c r="M10299" s="1" t="s">
        <v>16</v>
      </c>
      <c r="N10299" s="1" t="s">
        <v>16</v>
      </c>
      <c r="O10299" s="1">
        <v>55.2</v>
      </c>
      <c r="P10299" s="1">
        <v>1.0</v>
      </c>
    </row>
    <row r="10300">
      <c r="A10300" s="1" t="s">
        <v>29</v>
      </c>
      <c r="B10300" s="1" t="s">
        <v>12810</v>
      </c>
      <c r="C10300" s="2" t="s">
        <v>12803</v>
      </c>
      <c r="D10300" s="1" t="s">
        <v>19</v>
      </c>
      <c r="E1030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300" s="1" t="s">
        <v>2144</v>
      </c>
      <c r="G10300" s="1" t="s">
        <v>2145</v>
      </c>
      <c r="H10300" s="1" t="s">
        <v>2146</v>
      </c>
      <c r="I10300" s="1" t="s">
        <v>16</v>
      </c>
      <c r="J10300" s="1" t="s">
        <v>23</v>
      </c>
      <c r="K10300" s="1" t="s">
        <v>16</v>
      </c>
      <c r="L10300" s="1" t="s">
        <v>16</v>
      </c>
      <c r="M10300" s="1" t="s">
        <v>16</v>
      </c>
      <c r="N10300" s="1" t="s">
        <v>16</v>
      </c>
      <c r="O10300" s="1">
        <v>63.2</v>
      </c>
      <c r="P10300" s="1">
        <v>1.0</v>
      </c>
    </row>
    <row r="10301">
      <c r="A10301" s="1" t="s">
        <v>29</v>
      </c>
      <c r="B10301" s="1" t="s">
        <v>12811</v>
      </c>
      <c r="C10301" s="2" t="s">
        <v>12803</v>
      </c>
      <c r="D10301" s="1" t="s">
        <v>19</v>
      </c>
      <c r="E10301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0301" s="1" t="s">
        <v>1475</v>
      </c>
      <c r="G10301" s="1" t="s">
        <v>1476</v>
      </c>
      <c r="H10301" s="1" t="s">
        <v>1477</v>
      </c>
      <c r="I10301" s="1" t="s">
        <v>16</v>
      </c>
      <c r="J10301" s="1" t="s">
        <v>23</v>
      </c>
      <c r="K10301" s="1" t="s">
        <v>16</v>
      </c>
      <c r="L10301" s="1" t="s">
        <v>16</v>
      </c>
      <c r="M10301" s="1" t="s">
        <v>16</v>
      </c>
      <c r="N10301" s="1" t="s">
        <v>16</v>
      </c>
      <c r="O10301" s="1">
        <v>79.2</v>
      </c>
      <c r="P10301" s="1">
        <v>1.0</v>
      </c>
    </row>
    <row r="10302">
      <c r="A10302" s="1" t="s">
        <v>29</v>
      </c>
      <c r="B10302" s="1" t="s">
        <v>12812</v>
      </c>
      <c r="C10302" s="2" t="s">
        <v>12803</v>
      </c>
      <c r="D10302" s="1" t="s">
        <v>19</v>
      </c>
      <c r="E10302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0302" s="1" t="s">
        <v>447</v>
      </c>
      <c r="G10302" s="1" t="s">
        <v>448</v>
      </c>
      <c r="H10302" s="1" t="s">
        <v>449</v>
      </c>
      <c r="I10302" s="1" t="s">
        <v>16</v>
      </c>
      <c r="J10302" s="1" t="s">
        <v>23</v>
      </c>
      <c r="K10302" s="1" t="s">
        <v>16</v>
      </c>
      <c r="L10302" s="1" t="s">
        <v>16</v>
      </c>
      <c r="M10302" s="1" t="s">
        <v>16</v>
      </c>
      <c r="N10302" s="1" t="s">
        <v>16</v>
      </c>
      <c r="O10302" s="1">
        <v>63.2</v>
      </c>
      <c r="P10302" s="1">
        <v>1.0</v>
      </c>
    </row>
    <row r="10303">
      <c r="A10303" s="1" t="s">
        <v>29</v>
      </c>
      <c r="B10303" s="1" t="s">
        <v>12813</v>
      </c>
      <c r="C10303" s="2" t="s">
        <v>12803</v>
      </c>
      <c r="D10303" s="1" t="s">
        <v>19</v>
      </c>
      <c r="E10303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0303" s="1" t="s">
        <v>1065</v>
      </c>
      <c r="G10303" s="1" t="s">
        <v>1066</v>
      </c>
      <c r="H10303" s="1" t="s">
        <v>1067</v>
      </c>
      <c r="I10303" s="1" t="s">
        <v>16</v>
      </c>
      <c r="J10303" s="1" t="s">
        <v>23</v>
      </c>
      <c r="K10303" s="1" t="s">
        <v>16</v>
      </c>
      <c r="L10303" s="1" t="s">
        <v>16</v>
      </c>
      <c r="M10303" s="1" t="s">
        <v>16</v>
      </c>
      <c r="N10303" s="1" t="s">
        <v>16</v>
      </c>
      <c r="O10303" s="1">
        <v>71.2</v>
      </c>
      <c r="P10303" s="1">
        <v>1.0</v>
      </c>
    </row>
    <row r="10304">
      <c r="A10304" s="1" t="s">
        <v>29</v>
      </c>
      <c r="B10304" s="1" t="s">
        <v>12814</v>
      </c>
      <c r="C10304" s="2" t="s">
        <v>12803</v>
      </c>
      <c r="D10304" s="1" t="s">
        <v>19</v>
      </c>
      <c r="E10304" s="3" t="str">
        <f>HYPERLINK("https://fyndiq.se/produkt/28799ed0373d40b4/", "2 Pack Galaxy S21 Ultra 5G- Härdat glas 9H - Super kvalitet 3D")</f>
        <v>2 Pack Galaxy S21 Ultra 5G- Härdat glas 9H - Super kvalitet 3D</v>
      </c>
      <c r="F10304" s="1" t="s">
        <v>272</v>
      </c>
      <c r="G10304" s="1" t="s">
        <v>273</v>
      </c>
      <c r="H10304" s="1" t="s">
        <v>274</v>
      </c>
      <c r="I10304" s="1" t="s">
        <v>16</v>
      </c>
      <c r="J10304" s="1" t="s">
        <v>23</v>
      </c>
      <c r="K10304" s="1" t="s">
        <v>16</v>
      </c>
      <c r="L10304" s="1" t="s">
        <v>16</v>
      </c>
      <c r="M10304" s="1" t="s">
        <v>16</v>
      </c>
      <c r="N10304" s="1" t="s">
        <v>16</v>
      </c>
      <c r="O10304" s="1">
        <v>63.2</v>
      </c>
      <c r="P10304" s="1">
        <v>1.0</v>
      </c>
    </row>
    <row r="10305">
      <c r="A10305" s="1" t="s">
        <v>29</v>
      </c>
      <c r="B10305" s="1" t="s">
        <v>12815</v>
      </c>
      <c r="C10305" s="2" t="s">
        <v>12803</v>
      </c>
      <c r="D10305" s="1" t="s">
        <v>19</v>
      </c>
      <c r="E10305" s="3" t="str">
        <f>HYPERLINK("https://fyndiq.se/produkt/1680a3aea19a4558/", "2-Pack Samsung S20 Skärmskydd - Härdat Glas 9H - Super kvalitet 3D")</f>
        <v>2-Pack Samsung S20 Skärmskydd - Härdat Glas 9H - Super kvalitet 3D</v>
      </c>
      <c r="F10305" s="1" t="s">
        <v>755</v>
      </c>
      <c r="G10305" s="1" t="s">
        <v>756</v>
      </c>
      <c r="H10305" s="1" t="s">
        <v>757</v>
      </c>
      <c r="I10305" s="1" t="s">
        <v>16</v>
      </c>
      <c r="J10305" s="1" t="s">
        <v>23</v>
      </c>
      <c r="K10305" s="1" t="s">
        <v>16</v>
      </c>
      <c r="L10305" s="1" t="s">
        <v>16</v>
      </c>
      <c r="M10305" s="1" t="s">
        <v>16</v>
      </c>
      <c r="N10305" s="1" t="s">
        <v>16</v>
      </c>
      <c r="O10305" s="1">
        <v>63.2</v>
      </c>
      <c r="P10305" s="1">
        <v>1.0</v>
      </c>
    </row>
    <row r="10306">
      <c r="A10306" s="1" t="s">
        <v>29</v>
      </c>
      <c r="B10306" s="1" t="s">
        <v>12816</v>
      </c>
      <c r="C10306" s="2" t="s">
        <v>12803</v>
      </c>
      <c r="D10306" s="1" t="s">
        <v>19</v>
      </c>
      <c r="E10306" s="3" t="str">
        <f t="shared" ref="E10306:E10308" si="283">HYPERLINK("https://fyndiq.se/produkt/bda2ad33e92f4cc9/", "2-Pack MOTOROLA MOTO G54 Skärmskydd - Härdat Glas 9H - Super kvalitet 3D")</f>
        <v>2-Pack MOTOROLA MOTO G54 Skärmskydd - Härdat Glas 9H - Super kvalitet 3D</v>
      </c>
      <c r="F10306" s="1" t="s">
        <v>258</v>
      </c>
      <c r="G10306" s="1" t="s">
        <v>259</v>
      </c>
      <c r="H10306" s="1" t="s">
        <v>260</v>
      </c>
      <c r="I10306" s="1" t="s">
        <v>16</v>
      </c>
      <c r="J10306" s="1" t="s">
        <v>23</v>
      </c>
      <c r="K10306" s="1" t="s">
        <v>16</v>
      </c>
      <c r="L10306" s="1" t="s">
        <v>16</v>
      </c>
      <c r="M10306" s="1" t="s">
        <v>16</v>
      </c>
      <c r="N10306" s="1" t="s">
        <v>16</v>
      </c>
      <c r="O10306" s="1">
        <v>63.2</v>
      </c>
      <c r="P10306" s="1">
        <v>1.0</v>
      </c>
    </row>
    <row r="10307">
      <c r="A10307" s="1" t="s">
        <v>29</v>
      </c>
      <c r="B10307" s="1" t="s">
        <v>12817</v>
      </c>
      <c r="C10307" s="2" t="s">
        <v>12803</v>
      </c>
      <c r="D10307" s="1" t="s">
        <v>19</v>
      </c>
      <c r="E10307" s="3" t="str">
        <f t="shared" si="283"/>
        <v>2-Pack MOTOROLA MOTO G54 Skärmskydd - Härdat Glas 9H - Super kvalitet 3D</v>
      </c>
      <c r="F10307" s="1" t="s">
        <v>258</v>
      </c>
      <c r="G10307" s="1" t="s">
        <v>259</v>
      </c>
      <c r="H10307" s="1" t="s">
        <v>260</v>
      </c>
      <c r="I10307" s="1" t="s">
        <v>16</v>
      </c>
      <c r="J10307" s="1" t="s">
        <v>23</v>
      </c>
      <c r="K10307" s="1" t="s">
        <v>16</v>
      </c>
      <c r="L10307" s="1" t="s">
        <v>16</v>
      </c>
      <c r="M10307" s="1" t="s">
        <v>16</v>
      </c>
      <c r="N10307" s="1" t="s">
        <v>16</v>
      </c>
      <c r="O10307" s="1">
        <v>63.2</v>
      </c>
      <c r="P10307" s="1">
        <v>1.0</v>
      </c>
    </row>
    <row r="10308">
      <c r="A10308" s="1" t="s">
        <v>29</v>
      </c>
      <c r="B10308" s="1" t="s">
        <v>12818</v>
      </c>
      <c r="C10308" s="2" t="s">
        <v>12803</v>
      </c>
      <c r="D10308" s="1" t="s">
        <v>19</v>
      </c>
      <c r="E10308" s="3" t="str">
        <f t="shared" si="283"/>
        <v>2-Pack MOTOROLA MOTO G54 Skärmskydd - Härdat Glas 9H - Super kvalitet 3D</v>
      </c>
      <c r="F10308" s="1" t="s">
        <v>258</v>
      </c>
      <c r="G10308" s="1" t="s">
        <v>259</v>
      </c>
      <c r="H10308" s="1" t="s">
        <v>260</v>
      </c>
      <c r="I10308" s="1" t="s">
        <v>16</v>
      </c>
      <c r="J10308" s="1" t="s">
        <v>23</v>
      </c>
      <c r="K10308" s="1" t="s">
        <v>16</v>
      </c>
      <c r="L10308" s="1" t="s">
        <v>16</v>
      </c>
      <c r="M10308" s="1" t="s">
        <v>16</v>
      </c>
      <c r="N10308" s="1" t="s">
        <v>16</v>
      </c>
      <c r="O10308" s="1">
        <v>63.2</v>
      </c>
      <c r="P10308" s="1">
        <v>1.0</v>
      </c>
    </row>
    <row r="10309">
      <c r="A10309" s="1" t="s">
        <v>29</v>
      </c>
      <c r="B10309" s="1" t="s">
        <v>12819</v>
      </c>
      <c r="C10309" s="2" t="s">
        <v>12803</v>
      </c>
      <c r="D10309" s="1" t="s">
        <v>19</v>
      </c>
      <c r="E10309" s="3" t="str">
        <f t="shared" ref="E10309:E10310" si="284">HYPERLINK("https://fyndiq.se/produkt/317386bceef54d60/", "2-Pack Samsung Galaxy A54 (5G) - Härdat Glas 9H - Super Kvalitet 3D Skärmskydd")</f>
        <v>2-Pack Samsung Galaxy A54 (5G) - Härdat Glas 9H - Super Kvalitet 3D Skärmskydd</v>
      </c>
      <c r="F10309" s="1" t="s">
        <v>760</v>
      </c>
      <c r="G10309" s="1" t="s">
        <v>761</v>
      </c>
      <c r="H10309" s="1" t="s">
        <v>762</v>
      </c>
      <c r="I10309" s="1" t="s">
        <v>16</v>
      </c>
      <c r="J10309" s="1" t="s">
        <v>23</v>
      </c>
      <c r="K10309" s="1" t="s">
        <v>16</v>
      </c>
      <c r="L10309" s="1" t="s">
        <v>16</v>
      </c>
      <c r="M10309" s="1" t="s">
        <v>16</v>
      </c>
      <c r="N10309" s="1" t="s">
        <v>16</v>
      </c>
      <c r="O10309" s="1">
        <v>63.2</v>
      </c>
      <c r="P10309" s="1">
        <v>1.0</v>
      </c>
    </row>
    <row r="10310">
      <c r="A10310" s="1" t="s">
        <v>29</v>
      </c>
      <c r="B10310" s="1" t="s">
        <v>12820</v>
      </c>
      <c r="C10310" s="2" t="s">
        <v>12803</v>
      </c>
      <c r="D10310" s="1" t="s">
        <v>19</v>
      </c>
      <c r="E10310" s="3" t="str">
        <f t="shared" si="284"/>
        <v>2-Pack Samsung Galaxy A54 (5G) - Härdat Glas 9H - Super Kvalitet 3D Skärmskydd</v>
      </c>
      <c r="F10310" s="1" t="s">
        <v>760</v>
      </c>
      <c r="G10310" s="1" t="s">
        <v>761</v>
      </c>
      <c r="H10310" s="1" t="s">
        <v>762</v>
      </c>
      <c r="I10310" s="1" t="s">
        <v>16</v>
      </c>
      <c r="J10310" s="1" t="s">
        <v>23</v>
      </c>
      <c r="K10310" s="1" t="s">
        <v>16</v>
      </c>
      <c r="L10310" s="1" t="s">
        <v>16</v>
      </c>
      <c r="M10310" s="1" t="s">
        <v>16</v>
      </c>
      <c r="N10310" s="1" t="s">
        <v>16</v>
      </c>
      <c r="O10310" s="1">
        <v>63.2</v>
      </c>
      <c r="P10310" s="1">
        <v>1.0</v>
      </c>
    </row>
    <row r="10311">
      <c r="A10311" s="1" t="s">
        <v>29</v>
      </c>
      <c r="B10311" s="1" t="s">
        <v>12821</v>
      </c>
      <c r="C10311" s="2" t="s">
        <v>12803</v>
      </c>
      <c r="D10311" s="1" t="s">
        <v>19</v>
      </c>
      <c r="E10311" s="3" t="str">
        <f>HYPERLINK("https://fyndiq.se/produkt/bf27522738e44f6f/", "Motorola Moto E13 Transparent Skyddsfodral – Skydd med Extra Kant")</f>
        <v>Motorola Moto E13 Transparent Skyddsfodral – Skydd med Extra Kant</v>
      </c>
      <c r="F10311" s="1" t="s">
        <v>12822</v>
      </c>
      <c r="G10311" s="1" t="s">
        <v>12823</v>
      </c>
      <c r="H10311" s="1" t="s">
        <v>12824</v>
      </c>
      <c r="I10311" s="1" t="s">
        <v>16</v>
      </c>
      <c r="J10311" s="1" t="s">
        <v>23</v>
      </c>
      <c r="K10311" s="1" t="s">
        <v>16</v>
      </c>
      <c r="L10311" s="1" t="s">
        <v>16</v>
      </c>
      <c r="M10311" s="1" t="s">
        <v>16</v>
      </c>
      <c r="N10311" s="1" t="s">
        <v>16</v>
      </c>
      <c r="O10311" s="1">
        <v>79.2</v>
      </c>
      <c r="P10311" s="1">
        <v>1.0</v>
      </c>
    </row>
    <row r="10312">
      <c r="A10312" s="1" t="s">
        <v>29</v>
      </c>
      <c r="B10312" s="1" t="s">
        <v>12825</v>
      </c>
      <c r="C10312" s="2" t="s">
        <v>12803</v>
      </c>
      <c r="D10312" s="1" t="s">
        <v>19</v>
      </c>
      <c r="E10312" s="3" t="str">
        <f>HYPERLINK("https://fyndiq.se/produkt/2477583187264ece/", "2-Pack Samsung S20 - 9H Härdat Glass - Top Kvalitet")</f>
        <v>2-Pack Samsung S20 - 9H Härdat Glass - Top Kvalitet</v>
      </c>
      <c r="F10312" s="1" t="s">
        <v>124</v>
      </c>
      <c r="G10312" s="1" t="s">
        <v>125</v>
      </c>
      <c r="H10312" s="1" t="s">
        <v>126</v>
      </c>
      <c r="I10312" s="1" t="s">
        <v>16</v>
      </c>
      <c r="J10312" s="1" t="s">
        <v>23</v>
      </c>
      <c r="K10312" s="1" t="s">
        <v>16</v>
      </c>
      <c r="L10312" s="1" t="s">
        <v>16</v>
      </c>
      <c r="M10312" s="1" t="s">
        <v>16</v>
      </c>
      <c r="N10312" s="1" t="s">
        <v>16</v>
      </c>
      <c r="O10312" s="1">
        <v>71.2</v>
      </c>
      <c r="P10312" s="1">
        <v>1.0</v>
      </c>
    </row>
    <row r="10313">
      <c r="A10313" s="1" t="s">
        <v>29</v>
      </c>
      <c r="B10313" s="1" t="s">
        <v>12826</v>
      </c>
      <c r="C10313" s="2" t="s">
        <v>12803</v>
      </c>
      <c r="D10313" s="1" t="s">
        <v>19</v>
      </c>
      <c r="E10313" s="3" t="str">
        <f>HYPERLINK("https://fyndiq.se/produkt/432d784756a84eff/", "2-Pack Samsung Galaxy S20FE - Härdat Glas-9H -Super kvalitet 3D")</f>
        <v>2-Pack Samsung Galaxy S20FE - Härdat Glas-9H -Super kvalitet 3D</v>
      </c>
      <c r="F10313" s="1" t="s">
        <v>1078</v>
      </c>
      <c r="G10313" s="1" t="s">
        <v>1079</v>
      </c>
      <c r="H10313" s="1" t="s">
        <v>1080</v>
      </c>
      <c r="I10313" s="1" t="s">
        <v>1230</v>
      </c>
      <c r="J10313" s="1" t="s">
        <v>9</v>
      </c>
      <c r="K10313" s="2" t="s">
        <v>11125</v>
      </c>
      <c r="L10313" s="1" t="s">
        <v>2602</v>
      </c>
      <c r="M10313" s="1" t="s">
        <v>16</v>
      </c>
      <c r="N10313" s="1" t="s">
        <v>16</v>
      </c>
      <c r="O10313" s="1">
        <v>63.2</v>
      </c>
      <c r="P10313" s="1">
        <v>1.0</v>
      </c>
    </row>
    <row r="10314">
      <c r="A10314" s="1" t="s">
        <v>29</v>
      </c>
      <c r="B10314" s="1" t="s">
        <v>12827</v>
      </c>
      <c r="C10314" s="2" t="s">
        <v>12803</v>
      </c>
      <c r="D10314" s="1" t="s">
        <v>19</v>
      </c>
      <c r="E10314" s="3" t="str">
        <f>HYPERLINK("https://fyndiq.se/produkt/2477583187264ece/", "2-Pack Samsung S20 - 9H Härdat Glass - Top Kvalitet")</f>
        <v>2-Pack Samsung S20 - 9H Härdat Glass - Top Kvalitet</v>
      </c>
      <c r="F10314" s="1" t="s">
        <v>124</v>
      </c>
      <c r="G10314" s="1" t="s">
        <v>125</v>
      </c>
      <c r="H10314" s="1" t="s">
        <v>126</v>
      </c>
      <c r="I10314" s="1" t="s">
        <v>16</v>
      </c>
      <c r="J10314" s="1" t="s">
        <v>23</v>
      </c>
      <c r="K10314" s="1" t="s">
        <v>16</v>
      </c>
      <c r="L10314" s="1" t="s">
        <v>16</v>
      </c>
      <c r="M10314" s="1" t="s">
        <v>16</v>
      </c>
      <c r="N10314" s="1" t="s">
        <v>16</v>
      </c>
      <c r="O10314" s="1">
        <v>71.2</v>
      </c>
      <c r="P10314" s="1">
        <v>1.0</v>
      </c>
    </row>
    <row r="10315">
      <c r="A10315" s="1" t="s">
        <v>29</v>
      </c>
      <c r="B10315" s="1" t="s">
        <v>12828</v>
      </c>
      <c r="C10315" s="2" t="s">
        <v>12803</v>
      </c>
      <c r="D10315" s="1" t="s">
        <v>19</v>
      </c>
      <c r="E1031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315" s="1" t="s">
        <v>729</v>
      </c>
      <c r="G10315" s="1" t="s">
        <v>730</v>
      </c>
      <c r="H10315" s="1" t="s">
        <v>731</v>
      </c>
      <c r="I10315" s="1" t="s">
        <v>16</v>
      </c>
      <c r="J10315" s="1" t="s">
        <v>23</v>
      </c>
      <c r="K10315" s="1" t="s">
        <v>16</v>
      </c>
      <c r="L10315" s="1" t="s">
        <v>16</v>
      </c>
      <c r="M10315" s="1" t="s">
        <v>16</v>
      </c>
      <c r="N10315" s="1" t="s">
        <v>16</v>
      </c>
      <c r="O10315" s="1">
        <v>63.2</v>
      </c>
      <c r="P10315" s="1">
        <v>1.0</v>
      </c>
    </row>
    <row r="10316">
      <c r="A10316" s="1" t="s">
        <v>29</v>
      </c>
      <c r="B10316" s="1" t="s">
        <v>12829</v>
      </c>
      <c r="C10316" s="2" t="s">
        <v>12803</v>
      </c>
      <c r="D10316" s="1" t="s">
        <v>19</v>
      </c>
      <c r="E10316" s="3" t="str">
        <f>HYPERLINK("https://fyndiq.se/produkt/925ae49423884615/", "2-Pack Samsung S22 Ultra Skärmskydd &amp; 1-Pack linsskydd -9H GLAS")</f>
        <v>2-Pack Samsung S22 Ultra Skärmskydd &amp; 1-Pack linsskydd -9H GLAS</v>
      </c>
      <c r="F10316" s="1" t="s">
        <v>335</v>
      </c>
      <c r="G10316" s="1" t="s">
        <v>336</v>
      </c>
      <c r="H10316" s="1" t="s">
        <v>337</v>
      </c>
      <c r="I10316" s="1" t="s">
        <v>16</v>
      </c>
      <c r="J10316" s="1" t="s">
        <v>23</v>
      </c>
      <c r="K10316" s="1" t="s">
        <v>16</v>
      </c>
      <c r="L10316" s="1" t="s">
        <v>16</v>
      </c>
      <c r="M10316" s="1" t="s">
        <v>16</v>
      </c>
      <c r="N10316" s="1" t="s">
        <v>16</v>
      </c>
      <c r="O10316" s="1">
        <v>71.2</v>
      </c>
      <c r="P10316" s="1">
        <v>1.0</v>
      </c>
    </row>
    <row r="10317">
      <c r="A10317" s="1" t="s">
        <v>29</v>
      </c>
      <c r="B10317" s="1" t="s">
        <v>12830</v>
      </c>
      <c r="C10317" s="2" t="s">
        <v>12803</v>
      </c>
      <c r="D10317" s="1" t="s">
        <v>19</v>
      </c>
      <c r="E1031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317" s="1" t="s">
        <v>729</v>
      </c>
      <c r="G10317" s="1" t="s">
        <v>730</v>
      </c>
      <c r="H10317" s="1" t="s">
        <v>731</v>
      </c>
      <c r="I10317" s="1" t="s">
        <v>16</v>
      </c>
      <c r="J10317" s="1" t="s">
        <v>23</v>
      </c>
      <c r="K10317" s="1" t="s">
        <v>16</v>
      </c>
      <c r="L10317" s="1" t="s">
        <v>16</v>
      </c>
      <c r="M10317" s="1" t="s">
        <v>16</v>
      </c>
      <c r="N10317" s="1" t="s">
        <v>16</v>
      </c>
      <c r="O10317" s="1">
        <v>63.2</v>
      </c>
      <c r="P10317" s="1">
        <v>1.0</v>
      </c>
    </row>
    <row r="10318">
      <c r="A10318" s="1" t="s">
        <v>29</v>
      </c>
      <c r="B10318" s="1" t="s">
        <v>12831</v>
      </c>
      <c r="C10318" s="2" t="s">
        <v>12803</v>
      </c>
      <c r="D10318" s="1" t="s">
        <v>19</v>
      </c>
      <c r="E10318" s="3" t="str">
        <f>HYPERLINK("https://fyndiq.se/produkt/56c72c0ba5f749b5/", "2-Pack SAMSUNG S24 Skärmskydd - Härdat Glas 9H - Super kvalitet 3D")</f>
        <v>2-Pack SAMSUNG S24 Skärmskydd - Härdat Glas 9H - Super kvalitet 3D</v>
      </c>
      <c r="F10318" s="1" t="s">
        <v>263</v>
      </c>
      <c r="G10318" s="1" t="s">
        <v>264</v>
      </c>
      <c r="H10318" s="1" t="s">
        <v>265</v>
      </c>
      <c r="I10318" s="1" t="s">
        <v>16</v>
      </c>
      <c r="J10318" s="1" t="s">
        <v>23</v>
      </c>
      <c r="K10318" s="1" t="s">
        <v>16</v>
      </c>
      <c r="L10318" s="1" t="s">
        <v>16</v>
      </c>
      <c r="M10318" s="1" t="s">
        <v>16</v>
      </c>
      <c r="N10318" s="1" t="s">
        <v>16</v>
      </c>
      <c r="O10318" s="1">
        <v>63.2</v>
      </c>
      <c r="P10318" s="1">
        <v>1.0</v>
      </c>
    </row>
    <row r="10319">
      <c r="A10319" s="1" t="s">
        <v>29</v>
      </c>
      <c r="B10319" s="1" t="s">
        <v>12832</v>
      </c>
      <c r="C10319" s="2" t="s">
        <v>12803</v>
      </c>
      <c r="D10319" s="1" t="s">
        <v>19</v>
      </c>
      <c r="E10319" s="3" t="str">
        <f>HYPERLINK("https://fyndiq.se/produkt/f4d4b2fe333c4f85/", "2-Pack Samsung S21 Skärmskydd &amp; 2-Pack linsskydd - Härdat Glas 9H - Super kvalitet 3D")</f>
        <v>2-Pack Samsung S21 Skärmskydd &amp; 2-Pack linsskydd - Härdat Glas 9H - Super kvalitet 3D</v>
      </c>
      <c r="F10319" s="1" t="s">
        <v>12833</v>
      </c>
      <c r="G10319" s="1" t="s">
        <v>12834</v>
      </c>
      <c r="H10319" s="1" t="s">
        <v>12835</v>
      </c>
      <c r="I10319" s="1" t="s">
        <v>16</v>
      </c>
      <c r="J10319" s="1" t="s">
        <v>23</v>
      </c>
      <c r="K10319" s="1" t="s">
        <v>16</v>
      </c>
      <c r="L10319" s="1" t="s">
        <v>16</v>
      </c>
      <c r="M10319" s="1" t="s">
        <v>16</v>
      </c>
      <c r="N10319" s="1" t="s">
        <v>16</v>
      </c>
      <c r="O10319" s="1">
        <v>79.2</v>
      </c>
      <c r="P10319" s="1">
        <v>1.0</v>
      </c>
    </row>
    <row r="10320">
      <c r="A10320" s="1" t="s">
        <v>29</v>
      </c>
      <c r="B10320" s="1" t="s">
        <v>12836</v>
      </c>
      <c r="C10320" s="2" t="s">
        <v>12803</v>
      </c>
      <c r="D10320" s="1" t="s">
        <v>19</v>
      </c>
      <c r="E10320" s="3" t="str">
        <f>HYPERLINK("https://fyndiq.se/produkt/c980eaf402864816/", "2-Pack Samsung Note 10 Plus - 9H Härdat Glass - Top Kvalitet -HD")</f>
        <v>2-Pack Samsung Note 10 Plus - 9H Härdat Glass - Top Kvalitet -HD</v>
      </c>
      <c r="F10320" s="1" t="s">
        <v>7455</v>
      </c>
      <c r="G10320" s="1" t="s">
        <v>7456</v>
      </c>
      <c r="H10320" s="1" t="s">
        <v>7457</v>
      </c>
      <c r="I10320" s="1" t="s">
        <v>16</v>
      </c>
      <c r="J10320" s="1" t="s">
        <v>23</v>
      </c>
      <c r="K10320" s="1" t="s">
        <v>16</v>
      </c>
      <c r="L10320" s="1" t="s">
        <v>16</v>
      </c>
      <c r="M10320" s="1" t="s">
        <v>16</v>
      </c>
      <c r="N10320" s="1" t="s">
        <v>16</v>
      </c>
      <c r="O10320" s="1">
        <v>63.2</v>
      </c>
      <c r="P10320" s="1">
        <v>1.0</v>
      </c>
    </row>
    <row r="10321">
      <c r="A10321" s="1" t="s">
        <v>29</v>
      </c>
      <c r="B10321" s="1" t="s">
        <v>12837</v>
      </c>
      <c r="C10321" s="2" t="s">
        <v>12803</v>
      </c>
      <c r="D10321" s="1" t="s">
        <v>19</v>
      </c>
      <c r="E10321" s="3" t="str">
        <f>HYPERLINK("https://fyndiq.se/produkt/66924f1ff238487e/", "2-Pack GOOGLE PIXEL 7A Skärmskydd - Härdat Glas 9H - Super kvalitet 3D")</f>
        <v>2-Pack GOOGLE PIXEL 7A Skärmskydd - Härdat Glas 9H - Super kvalitet 3D</v>
      </c>
      <c r="F10321" s="1" t="s">
        <v>315</v>
      </c>
      <c r="G10321" s="1" t="s">
        <v>316</v>
      </c>
      <c r="H10321" s="1" t="s">
        <v>317</v>
      </c>
      <c r="I10321" s="1" t="s">
        <v>16</v>
      </c>
      <c r="J10321" s="1" t="s">
        <v>23</v>
      </c>
      <c r="K10321" s="1" t="s">
        <v>16</v>
      </c>
      <c r="L10321" s="1" t="s">
        <v>16</v>
      </c>
      <c r="M10321" s="1" t="s">
        <v>16</v>
      </c>
      <c r="N10321" s="1" t="s">
        <v>16</v>
      </c>
      <c r="O10321" s="1">
        <v>63.2</v>
      </c>
      <c r="P10321" s="1">
        <v>1.0</v>
      </c>
    </row>
    <row r="10322">
      <c r="A10322" s="1" t="s">
        <v>29</v>
      </c>
      <c r="B10322" s="1" t="s">
        <v>12838</v>
      </c>
      <c r="C10322" s="2" t="s">
        <v>12803</v>
      </c>
      <c r="D10322" s="1" t="s">
        <v>19</v>
      </c>
      <c r="E10322" s="3" t="str">
        <f t="shared" ref="E10322:E10323" si="285">HYPERLINK("https://fyndiq.se/produkt/99cec80dc8b84db1/", "2-Pack Xiaomi Redmi Note 13 Pro 5G- Härdat glas 9H - Super kvalitet 3D Skärmskydd")</f>
        <v>2-Pack Xiaomi Redmi Note 13 Pro 5G- Härdat glas 9H - Super kvalitet 3D Skärmskydd</v>
      </c>
      <c r="F10322" s="1" t="s">
        <v>4617</v>
      </c>
      <c r="G10322" s="1" t="s">
        <v>4618</v>
      </c>
      <c r="H10322" s="1" t="s">
        <v>4619</v>
      </c>
      <c r="I10322" s="1" t="s">
        <v>16</v>
      </c>
      <c r="J10322" s="1" t="s">
        <v>23</v>
      </c>
      <c r="K10322" s="1" t="s">
        <v>16</v>
      </c>
      <c r="L10322" s="1" t="s">
        <v>16</v>
      </c>
      <c r="M10322" s="1" t="s">
        <v>16</v>
      </c>
      <c r="N10322" s="1" t="s">
        <v>16</v>
      </c>
      <c r="O10322" s="1">
        <v>63.2</v>
      </c>
      <c r="P10322" s="1">
        <v>1.0</v>
      </c>
    </row>
    <row r="10323">
      <c r="A10323" s="1" t="s">
        <v>29</v>
      </c>
      <c r="B10323" s="1" t="s">
        <v>12839</v>
      </c>
      <c r="C10323" s="2" t="s">
        <v>12803</v>
      </c>
      <c r="D10323" s="1" t="s">
        <v>19</v>
      </c>
      <c r="E10323" s="3" t="str">
        <f t="shared" si="285"/>
        <v>2-Pack Xiaomi Redmi Note 13 Pro 5G- Härdat glas 9H - Super kvalitet 3D Skärmskydd</v>
      </c>
      <c r="F10323" s="1" t="s">
        <v>4617</v>
      </c>
      <c r="G10323" s="1" t="s">
        <v>4618</v>
      </c>
      <c r="H10323" s="1" t="s">
        <v>4619</v>
      </c>
      <c r="I10323" s="1" t="s">
        <v>16</v>
      </c>
      <c r="J10323" s="1" t="s">
        <v>23</v>
      </c>
      <c r="K10323" s="1" t="s">
        <v>16</v>
      </c>
      <c r="L10323" s="1" t="s">
        <v>16</v>
      </c>
      <c r="M10323" s="1" t="s">
        <v>16</v>
      </c>
      <c r="N10323" s="1" t="s">
        <v>16</v>
      </c>
      <c r="O10323" s="1">
        <v>63.2</v>
      </c>
      <c r="P10323" s="1">
        <v>1.0</v>
      </c>
    </row>
    <row r="10324">
      <c r="A10324" s="1" t="s">
        <v>29</v>
      </c>
      <c r="B10324" s="1" t="s">
        <v>12840</v>
      </c>
      <c r="C10324" s="2" t="s">
        <v>12803</v>
      </c>
      <c r="D10324" s="1" t="s">
        <v>19</v>
      </c>
      <c r="E10324" s="3" t="str">
        <f>HYPERLINK("https://fyndiq.se/produkt/d2c30baa04ab483c/", "2-Pack Samsung A22 5G Skärmskydd - Härdat Glas 9H - Super kvalitet 3D")</f>
        <v>2-Pack Samsung A22 5G Skärmskydd - Härdat Glas 9H - Super kvalitet 3D</v>
      </c>
      <c r="F10324" s="1" t="s">
        <v>1273</v>
      </c>
      <c r="G10324" s="1" t="s">
        <v>1274</v>
      </c>
      <c r="H10324" s="1" t="s">
        <v>1275</v>
      </c>
      <c r="I10324" s="1" t="s">
        <v>16</v>
      </c>
      <c r="J10324" s="1" t="s">
        <v>23</v>
      </c>
      <c r="K10324" s="1" t="s">
        <v>16</v>
      </c>
      <c r="L10324" s="1" t="s">
        <v>16</v>
      </c>
      <c r="M10324" s="1" t="s">
        <v>16</v>
      </c>
      <c r="N10324" s="1" t="s">
        <v>16</v>
      </c>
      <c r="O10324" s="1">
        <v>63.2</v>
      </c>
      <c r="P10324" s="1">
        <v>1.0</v>
      </c>
    </row>
    <row r="10325">
      <c r="A10325" s="1" t="s">
        <v>29</v>
      </c>
      <c r="B10325" s="1" t="s">
        <v>12841</v>
      </c>
      <c r="C10325" s="2" t="s">
        <v>12803</v>
      </c>
      <c r="D10325" s="1" t="s">
        <v>19</v>
      </c>
      <c r="E10325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0325" s="1" t="s">
        <v>4617</v>
      </c>
      <c r="G10325" s="1" t="s">
        <v>4618</v>
      </c>
      <c r="H10325" s="1" t="s">
        <v>4619</v>
      </c>
      <c r="I10325" s="1" t="s">
        <v>16</v>
      </c>
      <c r="J10325" s="1" t="s">
        <v>23</v>
      </c>
      <c r="K10325" s="1" t="s">
        <v>16</v>
      </c>
      <c r="L10325" s="1" t="s">
        <v>16</v>
      </c>
      <c r="M10325" s="1" t="s">
        <v>16</v>
      </c>
      <c r="N10325" s="1" t="s">
        <v>16</v>
      </c>
      <c r="O10325" s="1">
        <v>63.2</v>
      </c>
      <c r="P10325" s="1">
        <v>1.0</v>
      </c>
    </row>
    <row r="10326">
      <c r="A10326" s="1" t="s">
        <v>29</v>
      </c>
      <c r="B10326" s="1" t="s">
        <v>12842</v>
      </c>
      <c r="C10326" s="2" t="s">
        <v>12803</v>
      </c>
      <c r="D10326" s="1" t="s">
        <v>19</v>
      </c>
      <c r="E10326" s="3" t="str">
        <f>HYPERLINK("https://fyndiq.se/produkt/f4e95b294a424d40/", "2-Pack Samsung S10 Skärmskydd - Härdat Glas 9H - Super kvalitet 3D")</f>
        <v>2-Pack Samsung S10 Skärmskydd - Härdat Glas 9H - Super kvalitet 3D</v>
      </c>
      <c r="F10326" s="1" t="s">
        <v>353</v>
      </c>
      <c r="G10326" s="1" t="s">
        <v>354</v>
      </c>
      <c r="H10326" s="1" t="s">
        <v>355</v>
      </c>
      <c r="I10326" s="1" t="s">
        <v>16</v>
      </c>
      <c r="J10326" s="1" t="s">
        <v>23</v>
      </c>
      <c r="K10326" s="1" t="s">
        <v>16</v>
      </c>
      <c r="L10326" s="1" t="s">
        <v>16</v>
      </c>
      <c r="M10326" s="1" t="s">
        <v>16</v>
      </c>
      <c r="N10326" s="1" t="s">
        <v>16</v>
      </c>
      <c r="O10326" s="1">
        <v>63.2</v>
      </c>
      <c r="P10326" s="1">
        <v>1.0</v>
      </c>
    </row>
    <row r="10327">
      <c r="A10327" s="1" t="s">
        <v>29</v>
      </c>
      <c r="B10327" s="1" t="s">
        <v>12843</v>
      </c>
      <c r="C10327" s="2" t="s">
        <v>12803</v>
      </c>
      <c r="D10327" s="1" t="s">
        <v>19</v>
      </c>
      <c r="E10327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0327" s="1" t="s">
        <v>1625</v>
      </c>
      <c r="G10327" s="1" t="s">
        <v>1626</v>
      </c>
      <c r="H10327" s="1" t="s">
        <v>1627</v>
      </c>
      <c r="I10327" s="1" t="s">
        <v>16</v>
      </c>
      <c r="J10327" s="1" t="s">
        <v>23</v>
      </c>
      <c r="K10327" s="1" t="s">
        <v>16</v>
      </c>
      <c r="L10327" s="1" t="s">
        <v>16</v>
      </c>
      <c r="M10327" s="1" t="s">
        <v>16</v>
      </c>
      <c r="N10327" s="1" t="s">
        <v>16</v>
      </c>
      <c r="O10327" s="1">
        <v>63.2</v>
      </c>
      <c r="P10327" s="1">
        <v>1.0</v>
      </c>
    </row>
    <row r="10328">
      <c r="A10328" s="1" t="s">
        <v>29</v>
      </c>
      <c r="B10328" s="1" t="s">
        <v>12844</v>
      </c>
      <c r="C10328" s="2" t="s">
        <v>12803</v>
      </c>
      <c r="D10328" s="1" t="s">
        <v>19</v>
      </c>
      <c r="E1032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0328" s="1" t="s">
        <v>183</v>
      </c>
      <c r="G10328" s="1" t="s">
        <v>184</v>
      </c>
      <c r="H10328" s="1" t="s">
        <v>185</v>
      </c>
      <c r="I10328" s="1" t="s">
        <v>16</v>
      </c>
      <c r="J10328" s="1" t="s">
        <v>23</v>
      </c>
      <c r="K10328" s="1" t="s">
        <v>16</v>
      </c>
      <c r="L10328" s="1" t="s">
        <v>16</v>
      </c>
      <c r="M10328" s="1" t="s">
        <v>16</v>
      </c>
      <c r="N10328" s="1" t="s">
        <v>16</v>
      </c>
      <c r="O10328" s="1">
        <v>79.2</v>
      </c>
      <c r="P10328" s="1">
        <v>1.0</v>
      </c>
    </row>
    <row r="10329">
      <c r="A10329" s="1" t="s">
        <v>29</v>
      </c>
      <c r="B10329" s="1" t="s">
        <v>12845</v>
      </c>
      <c r="C10329" s="2" t="s">
        <v>12803</v>
      </c>
      <c r="D10329" s="1" t="s">
        <v>19</v>
      </c>
      <c r="E10329" s="3" t="str">
        <f>HYPERLINK("https://fyndiq.se/produkt/a00b62acc6644fd2/", "2-Pack Samsung Galaxy S10 - Härdat glas 9H – Super kvalitet 3D")</f>
        <v>2-Pack Samsung Galaxy S10 - Härdat glas 9H – Super kvalitet 3D</v>
      </c>
      <c r="F10329" s="1" t="s">
        <v>1291</v>
      </c>
      <c r="G10329" s="1" t="s">
        <v>1292</v>
      </c>
      <c r="H10329" s="1" t="s">
        <v>1293</v>
      </c>
      <c r="I10329" s="1" t="s">
        <v>16</v>
      </c>
      <c r="J10329" s="1" t="s">
        <v>23</v>
      </c>
      <c r="K10329" s="1" t="s">
        <v>16</v>
      </c>
      <c r="L10329" s="1" t="s">
        <v>16</v>
      </c>
      <c r="M10329" s="1" t="s">
        <v>16</v>
      </c>
      <c r="N10329" s="1" t="s">
        <v>16</v>
      </c>
      <c r="O10329" s="1">
        <v>63.2</v>
      </c>
      <c r="P10329" s="1">
        <v>1.0</v>
      </c>
    </row>
    <row r="10330">
      <c r="A10330" s="1" t="s">
        <v>29</v>
      </c>
      <c r="B10330" s="1" t="s">
        <v>12846</v>
      </c>
      <c r="C10330" s="2" t="s">
        <v>12803</v>
      </c>
      <c r="D10330" s="1" t="s">
        <v>19</v>
      </c>
      <c r="E10330" s="3" t="str">
        <f>HYPERLINK("https://fyndiq.se/produkt/60656ba8dce64ae4/", "2 Pack Samsung Galaxy A50 - Härdat glas 9H - Super kvalitet 3D")</f>
        <v>2 Pack Samsung Galaxy A50 - Härdat glas 9H - Super kvalitet 3D</v>
      </c>
      <c r="F10330" s="1" t="s">
        <v>645</v>
      </c>
      <c r="G10330" s="1" t="s">
        <v>646</v>
      </c>
      <c r="H10330" s="1" t="s">
        <v>647</v>
      </c>
      <c r="I10330" s="1" t="s">
        <v>16</v>
      </c>
      <c r="J10330" s="1" t="s">
        <v>23</v>
      </c>
      <c r="K10330" s="1" t="s">
        <v>16</v>
      </c>
      <c r="L10330" s="1" t="s">
        <v>16</v>
      </c>
      <c r="M10330" s="1" t="s">
        <v>16</v>
      </c>
      <c r="N10330" s="1" t="s">
        <v>16</v>
      </c>
      <c r="O10330" s="1">
        <v>63.2</v>
      </c>
      <c r="P10330" s="1">
        <v>1.0</v>
      </c>
    </row>
    <row r="10331">
      <c r="A10331" s="1" t="s">
        <v>29</v>
      </c>
      <c r="B10331" s="1" t="s">
        <v>12847</v>
      </c>
      <c r="C10331" s="2" t="s">
        <v>12803</v>
      </c>
      <c r="D10331" s="1" t="s">
        <v>19</v>
      </c>
      <c r="E10331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0331" s="1" t="s">
        <v>340</v>
      </c>
      <c r="G10331" s="1" t="s">
        <v>341</v>
      </c>
      <c r="H10331" s="1" t="s">
        <v>342</v>
      </c>
      <c r="I10331" s="1" t="s">
        <v>16</v>
      </c>
      <c r="J10331" s="1" t="s">
        <v>23</v>
      </c>
      <c r="K10331" s="1" t="s">
        <v>16</v>
      </c>
      <c r="L10331" s="1" t="s">
        <v>16</v>
      </c>
      <c r="M10331" s="1" t="s">
        <v>16</v>
      </c>
      <c r="N10331" s="1" t="s">
        <v>16</v>
      </c>
      <c r="O10331" s="1">
        <v>63.2</v>
      </c>
      <c r="P10331" s="1">
        <v>1.0</v>
      </c>
    </row>
    <row r="10332">
      <c r="A10332" s="1" t="s">
        <v>29</v>
      </c>
      <c r="B10332" s="1" t="s">
        <v>12848</v>
      </c>
      <c r="C10332" s="2" t="s">
        <v>12803</v>
      </c>
      <c r="D10332" s="1" t="s">
        <v>19</v>
      </c>
      <c r="E10332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0332" s="1" t="s">
        <v>99</v>
      </c>
      <c r="G10332" s="1" t="s">
        <v>100</v>
      </c>
      <c r="H10332" s="1" t="s">
        <v>101</v>
      </c>
      <c r="I10332" s="1" t="s">
        <v>16</v>
      </c>
      <c r="J10332" s="1" t="s">
        <v>23</v>
      </c>
      <c r="K10332" s="1" t="s">
        <v>16</v>
      </c>
      <c r="L10332" s="1" t="s">
        <v>16</v>
      </c>
      <c r="M10332" s="1" t="s">
        <v>16</v>
      </c>
      <c r="N10332" s="1" t="s">
        <v>16</v>
      </c>
      <c r="O10332" s="1">
        <v>63.2</v>
      </c>
      <c r="P10332" s="1">
        <v>1.0</v>
      </c>
    </row>
    <row r="10333">
      <c r="A10333" s="1" t="s">
        <v>29</v>
      </c>
      <c r="B10333" s="1" t="s">
        <v>12849</v>
      </c>
      <c r="C10333" s="2" t="s">
        <v>12803</v>
      </c>
      <c r="D10333" s="1" t="s">
        <v>19</v>
      </c>
      <c r="E10333" s="3" t="str">
        <f>HYPERLINK("https://fyndiq.se/produkt/acbd2f15758f4e1c/", "2-Pack Samsung A55 5G Skärmskydd i Härdat Glas")</f>
        <v>2-Pack Samsung A55 5G Skärmskydd i Härdat Glas</v>
      </c>
      <c r="F10333" s="1" t="s">
        <v>982</v>
      </c>
      <c r="G10333" s="1" t="s">
        <v>983</v>
      </c>
      <c r="H10333" s="1" t="s">
        <v>984</v>
      </c>
      <c r="I10333" s="1" t="s">
        <v>16</v>
      </c>
      <c r="J10333" s="1" t="s">
        <v>23</v>
      </c>
      <c r="K10333" s="1" t="s">
        <v>16</v>
      </c>
      <c r="L10333" s="1" t="s">
        <v>16</v>
      </c>
      <c r="M10333" s="1" t="s">
        <v>16</v>
      </c>
      <c r="N10333" s="1" t="s">
        <v>16</v>
      </c>
      <c r="O10333" s="1">
        <v>63.2</v>
      </c>
      <c r="P10333" s="1">
        <v>2.0</v>
      </c>
    </row>
    <row r="10334">
      <c r="A10334" s="1" t="s">
        <v>29</v>
      </c>
      <c r="B10334" s="1" t="s">
        <v>12850</v>
      </c>
      <c r="C10334" s="2" t="s">
        <v>12803</v>
      </c>
      <c r="D10334" s="1" t="s">
        <v>19</v>
      </c>
      <c r="E10334" s="3" t="str">
        <f>HYPERLINK("https://fyndiq.se/produkt/703673a03679430e/", "2-Pack Samsung A55 5G Skärmskydd i Härdat Glas")</f>
        <v>2-Pack Samsung A55 5G Skärmskydd i Härdat Glas</v>
      </c>
      <c r="F10334" s="1" t="s">
        <v>2173</v>
      </c>
      <c r="G10334" s="1" t="s">
        <v>2174</v>
      </c>
      <c r="H10334" s="1" t="s">
        <v>2175</v>
      </c>
      <c r="I10334" s="1" t="s">
        <v>16</v>
      </c>
      <c r="J10334" s="1" t="s">
        <v>23</v>
      </c>
      <c r="K10334" s="1" t="s">
        <v>16</v>
      </c>
      <c r="L10334" s="1" t="s">
        <v>16</v>
      </c>
      <c r="M10334" s="1" t="s">
        <v>16</v>
      </c>
      <c r="N10334" s="1" t="s">
        <v>16</v>
      </c>
      <c r="O10334" s="1">
        <v>63.2</v>
      </c>
      <c r="P10334" s="1">
        <v>1.0</v>
      </c>
    </row>
    <row r="10335">
      <c r="A10335" s="1" t="s">
        <v>29</v>
      </c>
      <c r="B10335" s="1" t="s">
        <v>12851</v>
      </c>
      <c r="C10335" s="2" t="s">
        <v>12803</v>
      </c>
      <c r="D10335" s="1" t="s">
        <v>19</v>
      </c>
      <c r="E10335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0335" s="1" t="s">
        <v>1039</v>
      </c>
      <c r="G10335" s="1" t="s">
        <v>1040</v>
      </c>
      <c r="H10335" s="1" t="s">
        <v>1041</v>
      </c>
      <c r="I10335" s="1" t="s">
        <v>16</v>
      </c>
      <c r="J10335" s="1" t="s">
        <v>23</v>
      </c>
      <c r="K10335" s="1" t="s">
        <v>16</v>
      </c>
      <c r="L10335" s="1" t="s">
        <v>16</v>
      </c>
      <c r="M10335" s="1" t="s">
        <v>16</v>
      </c>
      <c r="N10335" s="1" t="s">
        <v>16</v>
      </c>
      <c r="O10335" s="1">
        <v>63.2</v>
      </c>
      <c r="P10335" s="1">
        <v>1.0</v>
      </c>
    </row>
    <row r="10336">
      <c r="A10336" s="1" t="s">
        <v>29</v>
      </c>
      <c r="B10336" s="1" t="s">
        <v>12852</v>
      </c>
      <c r="C10336" s="2" t="s">
        <v>12803</v>
      </c>
      <c r="D10336" s="1" t="s">
        <v>19</v>
      </c>
      <c r="E10336" s="3" t="str">
        <f>HYPERLINK("https://fyndiq.se/produkt/1e8f6bb5ed7344de/", "2-Pack Samsung Galaxy s10 Plus - Härdat glas 9H - Super kvalitet")</f>
        <v>2-Pack Samsung Galaxy s10 Plus - Härdat glas 9H - Super kvalitet</v>
      </c>
      <c r="F10336" s="1" t="s">
        <v>1508</v>
      </c>
      <c r="G10336" s="1" t="s">
        <v>1509</v>
      </c>
      <c r="H10336" s="1" t="s">
        <v>1510</v>
      </c>
      <c r="I10336" s="1" t="s">
        <v>16</v>
      </c>
      <c r="J10336" s="1" t="s">
        <v>23</v>
      </c>
      <c r="K10336" s="1" t="s">
        <v>16</v>
      </c>
      <c r="L10336" s="1" t="s">
        <v>16</v>
      </c>
      <c r="M10336" s="1" t="s">
        <v>16</v>
      </c>
      <c r="N10336" s="1" t="s">
        <v>16</v>
      </c>
      <c r="O10336" s="1">
        <v>63.2</v>
      </c>
      <c r="P10336" s="1">
        <v>1.0</v>
      </c>
    </row>
    <row r="10337">
      <c r="A10337" s="1" t="s">
        <v>29</v>
      </c>
      <c r="B10337" s="1" t="s">
        <v>12853</v>
      </c>
      <c r="C10337" s="2" t="s">
        <v>12803</v>
      </c>
      <c r="D10337" s="1" t="s">
        <v>19</v>
      </c>
      <c r="E10337" s="3" t="str">
        <f>HYPERLINK("https://fyndiq.se/produkt/cc43d01c37a84f4a/", "Samsung Galaxy S20 FE - Härdat glas 9H - Super kvalitet 3D")</f>
        <v>Samsung Galaxy S20 FE - Härdat glas 9H - Super kvalitet 3D</v>
      </c>
      <c r="F10337" s="1" t="s">
        <v>827</v>
      </c>
      <c r="G10337" s="1" t="s">
        <v>828</v>
      </c>
      <c r="H10337" s="1" t="s">
        <v>829</v>
      </c>
      <c r="I10337" s="1" t="s">
        <v>16</v>
      </c>
      <c r="J10337" s="1" t="s">
        <v>23</v>
      </c>
      <c r="K10337" s="1" t="s">
        <v>16</v>
      </c>
      <c r="L10337" s="1" t="s">
        <v>16</v>
      </c>
      <c r="M10337" s="1" t="s">
        <v>16</v>
      </c>
      <c r="N10337" s="1" t="s">
        <v>16</v>
      </c>
      <c r="O10337" s="1">
        <v>55.2</v>
      </c>
      <c r="P10337" s="1">
        <v>1.0</v>
      </c>
    </row>
    <row r="10338">
      <c r="A10338" s="1" t="s">
        <v>29</v>
      </c>
      <c r="B10338" s="1" t="s">
        <v>12854</v>
      </c>
      <c r="C10338" s="2" t="s">
        <v>12803</v>
      </c>
      <c r="D10338" s="1" t="s">
        <v>19</v>
      </c>
      <c r="E10338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10338" s="1" t="s">
        <v>1765</v>
      </c>
      <c r="G10338" s="1" t="s">
        <v>1766</v>
      </c>
      <c r="H10338" s="1" t="s">
        <v>1767</v>
      </c>
      <c r="I10338" s="1" t="s">
        <v>16</v>
      </c>
      <c r="J10338" s="1" t="s">
        <v>23</v>
      </c>
      <c r="K10338" s="1" t="s">
        <v>16</v>
      </c>
      <c r="L10338" s="1" t="s">
        <v>16</v>
      </c>
      <c r="M10338" s="1" t="s">
        <v>16</v>
      </c>
      <c r="N10338" s="1" t="s">
        <v>16</v>
      </c>
      <c r="O10338" s="1">
        <v>63.2</v>
      </c>
      <c r="P10338" s="1">
        <v>1.0</v>
      </c>
    </row>
    <row r="10339">
      <c r="A10339" s="1" t="s">
        <v>29</v>
      </c>
      <c r="B10339" s="1" t="s">
        <v>12855</v>
      </c>
      <c r="C10339" s="2" t="s">
        <v>12803</v>
      </c>
      <c r="D10339" s="1" t="s">
        <v>19</v>
      </c>
      <c r="E10339" s="3" t="str">
        <f>HYPERLINK("https://fyndiq.se/produkt/f7b16236096d401a/", "2-Pack Google Pixel 7A - Härdat glas 9H - Super kvalitet 3D Skärmskydd")</f>
        <v>2-Pack Google Pixel 7A - Härdat glas 9H - Super kvalitet 3D Skärmskydd</v>
      </c>
      <c r="F10339" s="1" t="s">
        <v>852</v>
      </c>
      <c r="G10339" s="1" t="s">
        <v>853</v>
      </c>
      <c r="H10339" s="1" t="s">
        <v>854</v>
      </c>
      <c r="I10339" s="1" t="s">
        <v>16</v>
      </c>
      <c r="J10339" s="1" t="s">
        <v>23</v>
      </c>
      <c r="K10339" s="1" t="s">
        <v>16</v>
      </c>
      <c r="L10339" s="1" t="s">
        <v>16</v>
      </c>
      <c r="M10339" s="1" t="s">
        <v>16</v>
      </c>
      <c r="N10339" s="1" t="s">
        <v>16</v>
      </c>
      <c r="O10339" s="1">
        <v>63.2</v>
      </c>
      <c r="P10339" s="1">
        <v>1.0</v>
      </c>
    </row>
    <row r="10340">
      <c r="A10340" s="1" t="s">
        <v>29</v>
      </c>
      <c r="B10340" s="1" t="s">
        <v>12856</v>
      </c>
      <c r="C10340" s="2" t="s">
        <v>12803</v>
      </c>
      <c r="D10340" s="1" t="s">
        <v>19</v>
      </c>
      <c r="E1034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340" s="1" t="s">
        <v>539</v>
      </c>
      <c r="G10340" s="1" t="s">
        <v>540</v>
      </c>
      <c r="H10340" s="1" t="s">
        <v>541</v>
      </c>
      <c r="I10340" s="1" t="s">
        <v>16</v>
      </c>
      <c r="J10340" s="1" t="s">
        <v>23</v>
      </c>
      <c r="K10340" s="1" t="s">
        <v>16</v>
      </c>
      <c r="L10340" s="1" t="s">
        <v>16</v>
      </c>
      <c r="M10340" s="1" t="s">
        <v>16</v>
      </c>
      <c r="N10340" s="1" t="s">
        <v>16</v>
      </c>
      <c r="O10340" s="1">
        <v>79.2</v>
      </c>
      <c r="P10340" s="1">
        <v>1.0</v>
      </c>
    </row>
    <row r="10341">
      <c r="A10341" s="1" t="s">
        <v>29</v>
      </c>
      <c r="B10341" s="1" t="s">
        <v>12857</v>
      </c>
      <c r="C10341" s="2" t="s">
        <v>12803</v>
      </c>
      <c r="D10341" s="1" t="s">
        <v>19</v>
      </c>
      <c r="E10341" s="3" t="str">
        <f>HYPERLINK("https://fyndiq.se/produkt/135043c7a07440b9/", "2-Pack GOOGLE PIXEL 7A Skärmskydd &amp; 2-Pack linsskydd - Härdat Glas 9H - Super kvalitet 3D")</f>
        <v>2-Pack GOOGLE PIXEL 7A Skärmskydd &amp; 2-Pack linsskydd - Härdat Glas 9H - Super kvalitet 3D</v>
      </c>
      <c r="F10341" s="1" t="s">
        <v>4129</v>
      </c>
      <c r="G10341" s="1" t="s">
        <v>4130</v>
      </c>
      <c r="H10341" s="1" t="s">
        <v>4131</v>
      </c>
      <c r="I10341" s="1" t="s">
        <v>16</v>
      </c>
      <c r="J10341" s="1" t="s">
        <v>23</v>
      </c>
      <c r="K10341" s="1" t="s">
        <v>16</v>
      </c>
      <c r="L10341" s="1" t="s">
        <v>16</v>
      </c>
      <c r="M10341" s="1" t="s">
        <v>16</v>
      </c>
      <c r="N10341" s="1" t="s">
        <v>16</v>
      </c>
      <c r="O10341" s="1">
        <v>79.2</v>
      </c>
      <c r="P10341" s="1">
        <v>1.0</v>
      </c>
    </row>
    <row r="10342">
      <c r="A10342" s="1" t="s">
        <v>29</v>
      </c>
      <c r="B10342" s="1" t="s">
        <v>12858</v>
      </c>
      <c r="C10342" s="2" t="s">
        <v>12803</v>
      </c>
      <c r="D10342" s="1" t="s">
        <v>19</v>
      </c>
      <c r="E10342" s="3" t="str">
        <f>HYPERLINK("https://fyndiq.se/produkt/34157794139f40c6/", "2-Pack Samsung S20 FE - 9H Härdat Glass - Top Kvalitet")</f>
        <v>2-Pack Samsung S20 FE - 9H Härdat Glass - Top Kvalitet</v>
      </c>
      <c r="F10342" s="1" t="s">
        <v>1640</v>
      </c>
      <c r="G10342" s="1" t="s">
        <v>1641</v>
      </c>
      <c r="H10342" s="1" t="s">
        <v>1642</v>
      </c>
      <c r="I10342" s="1" t="s">
        <v>16</v>
      </c>
      <c r="J10342" s="1" t="s">
        <v>23</v>
      </c>
      <c r="K10342" s="1" t="s">
        <v>16</v>
      </c>
      <c r="L10342" s="1" t="s">
        <v>16</v>
      </c>
      <c r="M10342" s="1" t="s">
        <v>16</v>
      </c>
      <c r="N10342" s="1" t="s">
        <v>16</v>
      </c>
      <c r="O10342" s="1">
        <v>63.2</v>
      </c>
      <c r="P10342" s="1">
        <v>1.0</v>
      </c>
    </row>
    <row r="10343">
      <c r="A10343" s="1" t="s">
        <v>29</v>
      </c>
      <c r="B10343" s="1" t="s">
        <v>12859</v>
      </c>
      <c r="C10343" s="2" t="s">
        <v>12803</v>
      </c>
      <c r="D10343" s="1" t="s">
        <v>19</v>
      </c>
      <c r="E10343" s="3" t="str">
        <f>HYPERLINK("https://fyndiq.se/produkt/4e6e79ea76a944ee/", "2-Pack Samsung A42 5G Skärmskydd - Härdat Glas 9H - Super kvalitet 3D")</f>
        <v>2-Pack Samsung A42 5G Skärmskydd - Härdat Glas 9H - Super kvalitet 3D</v>
      </c>
      <c r="F10343" s="1" t="s">
        <v>641</v>
      </c>
      <c r="G10343" s="1" t="s">
        <v>642</v>
      </c>
      <c r="H10343" s="1" t="s">
        <v>643</v>
      </c>
      <c r="I10343" s="1" t="s">
        <v>16</v>
      </c>
      <c r="J10343" s="1" t="s">
        <v>23</v>
      </c>
      <c r="K10343" s="1" t="s">
        <v>16</v>
      </c>
      <c r="L10343" s="1" t="s">
        <v>16</v>
      </c>
      <c r="M10343" s="1" t="s">
        <v>16</v>
      </c>
      <c r="N10343" s="1" t="s">
        <v>16</v>
      </c>
      <c r="O10343" s="1">
        <v>63.2</v>
      </c>
      <c r="P10343" s="1">
        <v>1.0</v>
      </c>
    </row>
    <row r="10344">
      <c r="A10344" s="1" t="s">
        <v>29</v>
      </c>
      <c r="B10344" s="1" t="s">
        <v>12860</v>
      </c>
      <c r="C10344" s="2" t="s">
        <v>12803</v>
      </c>
      <c r="D10344" s="1" t="s">
        <v>19</v>
      </c>
      <c r="E10344" s="3" t="str">
        <f>HYPERLINK("https://fyndiq.se/produkt/103506ed3d7443a6/", "2-Pack Privacy Skärmskydd For iPhone 14 Pro Max - Härdat Glas 9H - Super Kvalitet 3D")</f>
        <v>2-Pack Privacy Skärmskydd For iPhone 14 Pro Max - Härdat Glas 9H - Super Kvalitet 3D</v>
      </c>
      <c r="F10344" s="1" t="s">
        <v>8673</v>
      </c>
      <c r="G10344" s="1" t="s">
        <v>8674</v>
      </c>
      <c r="H10344" s="1" t="s">
        <v>8675</v>
      </c>
      <c r="I10344" s="1" t="s">
        <v>16</v>
      </c>
      <c r="J10344" s="1" t="s">
        <v>23</v>
      </c>
      <c r="K10344" s="1" t="s">
        <v>16</v>
      </c>
      <c r="L10344" s="1" t="s">
        <v>16</v>
      </c>
      <c r="M10344" s="1" t="s">
        <v>16</v>
      </c>
      <c r="N10344" s="1" t="s">
        <v>16</v>
      </c>
      <c r="O10344" s="1">
        <v>79.2</v>
      </c>
      <c r="P10344" s="1">
        <v>1.0</v>
      </c>
    </row>
    <row r="10345">
      <c r="A10345" s="1" t="s">
        <v>29</v>
      </c>
      <c r="B10345" s="1" t="s">
        <v>12861</v>
      </c>
      <c r="C10345" s="2" t="s">
        <v>12803</v>
      </c>
      <c r="D10345" s="1" t="s">
        <v>19</v>
      </c>
      <c r="E10345" s="3" t="str">
        <f>HYPERLINK("https://fyndiq.se/produkt/c64bbbf107e34309/", "2-Pack Huawei P30 - Härdat glas 9H – 3D Super kvalitet")</f>
        <v>2-Pack Huawei P30 - Härdat glas 9H – 3D Super kvalitet</v>
      </c>
      <c r="F10345" s="1" t="s">
        <v>845</v>
      </c>
      <c r="G10345" s="1" t="s">
        <v>846</v>
      </c>
      <c r="H10345" s="1" t="s">
        <v>847</v>
      </c>
      <c r="I10345" s="1" t="s">
        <v>16</v>
      </c>
      <c r="J10345" s="1" t="s">
        <v>23</v>
      </c>
      <c r="K10345" s="1" t="s">
        <v>16</v>
      </c>
      <c r="L10345" s="1" t="s">
        <v>16</v>
      </c>
      <c r="M10345" s="1" t="s">
        <v>16</v>
      </c>
      <c r="N10345" s="1" t="s">
        <v>16</v>
      </c>
      <c r="O10345" s="1">
        <v>63.2</v>
      </c>
      <c r="P10345" s="1">
        <v>1.0</v>
      </c>
    </row>
    <row r="10346">
      <c r="A10346" s="1" t="s">
        <v>29</v>
      </c>
      <c r="B10346" s="1" t="s">
        <v>12862</v>
      </c>
      <c r="C10346" s="2" t="s">
        <v>12803</v>
      </c>
      <c r="D10346" s="1" t="s">
        <v>19</v>
      </c>
      <c r="E10346" s="3" t="str">
        <f>HYPERLINK("https://fyndiq.se/produkt/f2c164e932234570/", "2-Pack HUAWEI P30 PRO Skärmskydd - Härdat Glas 9H - Super kvalitet 3D")</f>
        <v>2-Pack HUAWEI P30 PRO Skärmskydd - Härdat Glas 9H - Super kvalitet 3D</v>
      </c>
      <c r="F10346" s="1" t="s">
        <v>267</v>
      </c>
      <c r="G10346" s="1" t="s">
        <v>268</v>
      </c>
      <c r="H10346" s="1" t="s">
        <v>269</v>
      </c>
      <c r="I10346" s="1" t="s">
        <v>16</v>
      </c>
      <c r="J10346" s="1" t="s">
        <v>23</v>
      </c>
      <c r="K10346" s="1" t="s">
        <v>16</v>
      </c>
      <c r="L10346" s="1" t="s">
        <v>16</v>
      </c>
      <c r="M10346" s="1" t="s">
        <v>16</v>
      </c>
      <c r="N10346" s="1" t="s">
        <v>16</v>
      </c>
      <c r="O10346" s="1">
        <v>63.2</v>
      </c>
      <c r="P10346" s="1">
        <v>1.0</v>
      </c>
    </row>
    <row r="10347">
      <c r="A10347" s="1" t="s">
        <v>29</v>
      </c>
      <c r="B10347" s="1" t="s">
        <v>12863</v>
      </c>
      <c r="C10347" s="2" t="s">
        <v>12803</v>
      </c>
      <c r="D10347" s="1" t="s">
        <v>19</v>
      </c>
      <c r="E10347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0347" s="1" t="s">
        <v>464</v>
      </c>
      <c r="G10347" s="1" t="s">
        <v>465</v>
      </c>
      <c r="H10347" s="1" t="s">
        <v>466</v>
      </c>
      <c r="I10347" s="1" t="s">
        <v>16</v>
      </c>
      <c r="J10347" s="1" t="s">
        <v>23</v>
      </c>
      <c r="K10347" s="1" t="s">
        <v>16</v>
      </c>
      <c r="L10347" s="1" t="s">
        <v>16</v>
      </c>
      <c r="M10347" s="1" t="s">
        <v>16</v>
      </c>
      <c r="N10347" s="1" t="s">
        <v>16</v>
      </c>
      <c r="O10347" s="1">
        <v>71.2</v>
      </c>
      <c r="P10347" s="1">
        <v>1.0</v>
      </c>
    </row>
    <row r="10348">
      <c r="A10348" s="1" t="s">
        <v>29</v>
      </c>
      <c r="B10348" s="1" t="s">
        <v>12864</v>
      </c>
      <c r="C10348" s="2" t="s">
        <v>12803</v>
      </c>
      <c r="D10348" s="1" t="s">
        <v>19</v>
      </c>
      <c r="E10348" s="3" t="str">
        <f>HYPERLINK("https://fyndiq.se/produkt/c26c9ffef37a436a/", "2-Pack Samsung A35 5G Skärmskydd i Härdat Glas")</f>
        <v>2-Pack Samsung A35 5G Skärmskydd i Härdat Glas</v>
      </c>
      <c r="F10348" s="1" t="s">
        <v>432</v>
      </c>
      <c r="G10348" s="1" t="s">
        <v>433</v>
      </c>
      <c r="H10348" s="1" t="s">
        <v>434</v>
      </c>
      <c r="I10348" s="1" t="s">
        <v>16</v>
      </c>
      <c r="J10348" s="1" t="s">
        <v>23</v>
      </c>
      <c r="K10348" s="1" t="s">
        <v>16</v>
      </c>
      <c r="L10348" s="1" t="s">
        <v>16</v>
      </c>
      <c r="M10348" s="1" t="s">
        <v>16</v>
      </c>
      <c r="N10348" s="1" t="s">
        <v>16</v>
      </c>
      <c r="O10348" s="1">
        <v>63.2</v>
      </c>
      <c r="P10348" s="1">
        <v>1.0</v>
      </c>
    </row>
    <row r="10349">
      <c r="A10349" s="1" t="s">
        <v>29</v>
      </c>
      <c r="B10349" s="1" t="s">
        <v>12865</v>
      </c>
      <c r="C10349" s="2" t="s">
        <v>12803</v>
      </c>
      <c r="D10349" s="1" t="s">
        <v>19</v>
      </c>
      <c r="E10349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0349" s="1" t="s">
        <v>813</v>
      </c>
      <c r="G10349" s="1" t="s">
        <v>814</v>
      </c>
      <c r="H10349" s="1" t="s">
        <v>815</v>
      </c>
      <c r="I10349" s="1" t="s">
        <v>16</v>
      </c>
      <c r="J10349" s="1" t="s">
        <v>23</v>
      </c>
      <c r="K10349" s="1" t="s">
        <v>16</v>
      </c>
      <c r="L10349" s="1" t="s">
        <v>16</v>
      </c>
      <c r="M10349" s="1" t="s">
        <v>16</v>
      </c>
      <c r="N10349" s="1" t="s">
        <v>16</v>
      </c>
      <c r="O10349" s="1">
        <v>63.2</v>
      </c>
      <c r="P10349" s="1">
        <v>1.0</v>
      </c>
    </row>
    <row r="10350">
      <c r="A10350" s="1" t="s">
        <v>29</v>
      </c>
      <c r="B10350" s="1" t="s">
        <v>12866</v>
      </c>
      <c r="C10350" s="2" t="s">
        <v>12803</v>
      </c>
      <c r="D10350" s="1" t="s">
        <v>19</v>
      </c>
      <c r="E10350" s="3" t="str">
        <f>HYPERLINK("https://fyndiq.se/produkt/5a23771475d3464c/", "2-Pack Samsung Galaxy A13 5G - Härdat Glas 9H - Super kvalitet")</f>
        <v>2-Pack Samsung Galaxy A13 5G - Härdat Glas 9H - Super kvalitet</v>
      </c>
      <c r="F10350" s="1" t="s">
        <v>7398</v>
      </c>
      <c r="G10350" s="1" t="s">
        <v>7399</v>
      </c>
      <c r="H10350" s="1" t="s">
        <v>7400</v>
      </c>
      <c r="I10350" s="1" t="s">
        <v>16</v>
      </c>
      <c r="J10350" s="1" t="s">
        <v>23</v>
      </c>
      <c r="K10350" s="1" t="s">
        <v>16</v>
      </c>
      <c r="L10350" s="1" t="s">
        <v>16</v>
      </c>
      <c r="M10350" s="1" t="s">
        <v>16</v>
      </c>
      <c r="N10350" s="1" t="s">
        <v>16</v>
      </c>
      <c r="O10350" s="1">
        <v>63.2</v>
      </c>
      <c r="P10350" s="1">
        <v>1.0</v>
      </c>
    </row>
    <row r="10351">
      <c r="A10351" s="1" t="s">
        <v>29</v>
      </c>
      <c r="B10351" s="1" t="s">
        <v>12867</v>
      </c>
      <c r="C10351" s="2" t="s">
        <v>12803</v>
      </c>
      <c r="D10351" s="1" t="s">
        <v>19</v>
      </c>
      <c r="E10351" s="3" t="str">
        <f>HYPERLINK("https://fyndiq.se/produkt/df733e838e0d403c/", "2-pack - iPhone 12 Mini - 9H Härdat Glass - Top Kvalitet")</f>
        <v>2-pack - iPhone 12 Mini - 9H Härdat Glass - Top Kvalitet</v>
      </c>
      <c r="F10351" s="1" t="s">
        <v>6336</v>
      </c>
      <c r="G10351" s="1" t="s">
        <v>6337</v>
      </c>
      <c r="H10351" s="1" t="s">
        <v>2067</v>
      </c>
      <c r="I10351" s="1" t="s">
        <v>16</v>
      </c>
      <c r="J10351" s="1" t="s">
        <v>23</v>
      </c>
      <c r="K10351" s="1" t="s">
        <v>16</v>
      </c>
      <c r="L10351" s="1" t="s">
        <v>16</v>
      </c>
      <c r="M10351" s="1" t="s">
        <v>16</v>
      </c>
      <c r="N10351" s="1" t="s">
        <v>16</v>
      </c>
      <c r="O10351" s="1">
        <v>47.2</v>
      </c>
      <c r="P10351" s="1">
        <v>1.0</v>
      </c>
    </row>
    <row r="10352">
      <c r="A10352" s="1" t="s">
        <v>29</v>
      </c>
      <c r="B10352" s="1" t="s">
        <v>12868</v>
      </c>
      <c r="C10352" s="2" t="s">
        <v>12803</v>
      </c>
      <c r="D10352" s="1" t="s">
        <v>19</v>
      </c>
      <c r="E10352" s="3" t="str">
        <f>HYPERLINK("https://fyndiq.se/produkt/7c990866bb87402c/", "2-Pack Xiaomi 11 Lite 5G NE - Härdat Glas 9H - Super kvalitet 3D")</f>
        <v>2-Pack Xiaomi 11 Lite 5G NE - Härdat Glas 9H - Super kvalitet 3D</v>
      </c>
      <c r="F10352" s="1" t="s">
        <v>544</v>
      </c>
      <c r="G10352" s="1" t="s">
        <v>545</v>
      </c>
      <c r="H10352" s="1" t="s">
        <v>546</v>
      </c>
      <c r="I10352" s="1" t="s">
        <v>16</v>
      </c>
      <c r="J10352" s="1" t="s">
        <v>23</v>
      </c>
      <c r="K10352" s="1" t="s">
        <v>16</v>
      </c>
      <c r="L10352" s="1" t="s">
        <v>16</v>
      </c>
      <c r="M10352" s="1" t="s">
        <v>16</v>
      </c>
      <c r="N10352" s="1" t="s">
        <v>16</v>
      </c>
      <c r="O10352" s="1">
        <v>63.2</v>
      </c>
      <c r="P10352" s="1">
        <v>1.0</v>
      </c>
    </row>
    <row r="10353">
      <c r="A10353" s="1" t="s">
        <v>29</v>
      </c>
      <c r="B10353" s="1" t="s">
        <v>12869</v>
      </c>
      <c r="C10353" s="2" t="s">
        <v>12803</v>
      </c>
      <c r="D10353" s="1" t="s">
        <v>19</v>
      </c>
      <c r="E10353" s="3" t="str">
        <f>HYPERLINK("https://fyndiq.se/produkt/c47dc331e908415c/", "2 Pack - Samsung S22 ULTRA - 9H Härdat Glass - 3D Super Kvalitet")</f>
        <v>2 Pack - Samsung S22 ULTRA - 9H Härdat Glass - 3D Super Kvalitet</v>
      </c>
      <c r="F10353" s="1" t="s">
        <v>246</v>
      </c>
      <c r="G10353" s="1" t="s">
        <v>247</v>
      </c>
      <c r="H10353" s="1" t="s">
        <v>248</v>
      </c>
      <c r="I10353" s="1" t="s">
        <v>16</v>
      </c>
      <c r="J10353" s="1" t="s">
        <v>23</v>
      </c>
      <c r="K10353" s="1" t="s">
        <v>16</v>
      </c>
      <c r="L10353" s="1" t="s">
        <v>16</v>
      </c>
      <c r="M10353" s="1" t="s">
        <v>16</v>
      </c>
      <c r="N10353" s="1" t="s">
        <v>16</v>
      </c>
      <c r="O10353" s="1">
        <v>63.2</v>
      </c>
      <c r="P10353" s="1">
        <v>1.0</v>
      </c>
    </row>
    <row r="10354">
      <c r="A10354" s="1" t="s">
        <v>29</v>
      </c>
      <c r="B10354" s="1" t="s">
        <v>12870</v>
      </c>
      <c r="C10354" s="2" t="s">
        <v>12803</v>
      </c>
      <c r="D10354" s="1" t="s">
        <v>19</v>
      </c>
      <c r="E10354" s="3" t="str">
        <f>HYPERLINK("https://fyndiq.se/produkt/e25e081a72dc4cb1/", "2-Pack Xiaomi 10T Pro 5G - Härdat glas 9H-Super kvalitet 3D")</f>
        <v>2-Pack Xiaomi 10T Pro 5G - Härdat glas 9H-Super kvalitet 3D</v>
      </c>
      <c r="F10354" s="1" t="s">
        <v>1257</v>
      </c>
      <c r="G10354" s="1" t="s">
        <v>1258</v>
      </c>
      <c r="H10354" s="1" t="s">
        <v>1259</v>
      </c>
      <c r="I10354" s="1" t="s">
        <v>16</v>
      </c>
      <c r="J10354" s="1" t="s">
        <v>23</v>
      </c>
      <c r="K10354" s="1" t="s">
        <v>16</v>
      </c>
      <c r="L10354" s="1" t="s">
        <v>16</v>
      </c>
      <c r="M10354" s="1" t="s">
        <v>16</v>
      </c>
      <c r="N10354" s="1" t="s">
        <v>16</v>
      </c>
      <c r="O10354" s="1">
        <v>63.2</v>
      </c>
      <c r="P10354" s="1">
        <v>1.0</v>
      </c>
    </row>
    <row r="10355">
      <c r="A10355" s="1" t="s">
        <v>29</v>
      </c>
      <c r="B10355" s="1" t="s">
        <v>12871</v>
      </c>
      <c r="C10355" s="2" t="s">
        <v>12803</v>
      </c>
      <c r="D10355" s="1" t="s">
        <v>19</v>
      </c>
      <c r="E10355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0355" s="1" t="s">
        <v>388</v>
      </c>
      <c r="G10355" s="1" t="s">
        <v>389</v>
      </c>
      <c r="H10355" s="1" t="s">
        <v>390</v>
      </c>
      <c r="I10355" s="1" t="s">
        <v>16</v>
      </c>
      <c r="J10355" s="1" t="s">
        <v>23</v>
      </c>
      <c r="K10355" s="1" t="s">
        <v>16</v>
      </c>
      <c r="L10355" s="1" t="s">
        <v>16</v>
      </c>
      <c r="M10355" s="1" t="s">
        <v>16</v>
      </c>
      <c r="N10355" s="1" t="s">
        <v>16</v>
      </c>
      <c r="O10355" s="1">
        <v>63.2</v>
      </c>
      <c r="P10355" s="1">
        <v>1.0</v>
      </c>
    </row>
    <row r="10356">
      <c r="A10356" s="1" t="s">
        <v>29</v>
      </c>
      <c r="B10356" s="1" t="s">
        <v>12872</v>
      </c>
      <c r="C10356" s="2" t="s">
        <v>12803</v>
      </c>
      <c r="D10356" s="1" t="s">
        <v>19</v>
      </c>
      <c r="E10356" s="3" t="str">
        <f>HYPERLINK("https://fyndiq.se/produkt/9186f72622b34ee6/", "2 Pack Samsung Galaxy A40 - Härdat glas 9H - Super kvalitet 3D")</f>
        <v>2 Pack Samsung Galaxy A40 - Härdat glas 9H - Super kvalitet 3D</v>
      </c>
      <c r="F10356" s="1" t="s">
        <v>2452</v>
      </c>
      <c r="G10356" s="1" t="s">
        <v>2453</v>
      </c>
      <c r="H10356" s="1" t="s">
        <v>2454</v>
      </c>
      <c r="I10356" s="1" t="s">
        <v>16</v>
      </c>
      <c r="J10356" s="1" t="s">
        <v>23</v>
      </c>
      <c r="K10356" s="1" t="s">
        <v>16</v>
      </c>
      <c r="L10356" s="1" t="s">
        <v>16</v>
      </c>
      <c r="M10356" s="1" t="s">
        <v>16</v>
      </c>
      <c r="N10356" s="1" t="s">
        <v>16</v>
      </c>
      <c r="O10356" s="1">
        <v>63.2</v>
      </c>
      <c r="P10356" s="1">
        <v>1.0</v>
      </c>
    </row>
    <row r="10357">
      <c r="A10357" s="1" t="s">
        <v>29</v>
      </c>
      <c r="B10357" s="1" t="s">
        <v>12873</v>
      </c>
      <c r="C10357" s="2" t="s">
        <v>12803</v>
      </c>
      <c r="D10357" s="1" t="s">
        <v>19</v>
      </c>
      <c r="E10357" s="3" t="str">
        <f>HYPERLINK("https://fyndiq.se/produkt/3793e0f6281f49f6/", "2-Pack Iphone 11 / XR - 9H Härdat Glass - Top Kvalitet")</f>
        <v>2-Pack Iphone 11 / XR - 9H Härdat Glass - Top Kvalitet</v>
      </c>
      <c r="F10357" s="1" t="s">
        <v>371</v>
      </c>
      <c r="G10357" s="1" t="s">
        <v>372</v>
      </c>
      <c r="H10357" s="1" t="s">
        <v>373</v>
      </c>
      <c r="I10357" s="1" t="s">
        <v>16</v>
      </c>
      <c r="J10357" s="1" t="s">
        <v>23</v>
      </c>
      <c r="K10357" s="1" t="s">
        <v>16</v>
      </c>
      <c r="L10357" s="1" t="s">
        <v>16</v>
      </c>
      <c r="M10357" s="1" t="s">
        <v>16</v>
      </c>
      <c r="N10357" s="1" t="s">
        <v>16</v>
      </c>
      <c r="O10357" s="1">
        <v>47.2</v>
      </c>
      <c r="P10357" s="1">
        <v>1.0</v>
      </c>
    </row>
    <row r="10358">
      <c r="A10358" s="1" t="s">
        <v>29</v>
      </c>
      <c r="B10358" s="1" t="s">
        <v>12874</v>
      </c>
      <c r="C10358" s="2" t="s">
        <v>12803</v>
      </c>
      <c r="D10358" s="1" t="s">
        <v>19</v>
      </c>
      <c r="E10358" s="3" t="str">
        <f>HYPERLINK("https://fyndiq.se/produkt/d797b2d066ca471c/", "2-Pack Apple Watch 44mm – Härdat glas 9H – Super kvalitet 3D")</f>
        <v>2-Pack Apple Watch 44mm – Härdat glas 9H – Super kvalitet 3D</v>
      </c>
      <c r="F10358" s="1" t="s">
        <v>1392</v>
      </c>
      <c r="G10358" s="1" t="s">
        <v>1393</v>
      </c>
      <c r="H10358" s="1" t="s">
        <v>1394</v>
      </c>
      <c r="I10358" s="1" t="s">
        <v>16</v>
      </c>
      <c r="J10358" s="1" t="s">
        <v>23</v>
      </c>
      <c r="K10358" s="1" t="s">
        <v>16</v>
      </c>
      <c r="L10358" s="1" t="s">
        <v>16</v>
      </c>
      <c r="M10358" s="1" t="s">
        <v>16</v>
      </c>
      <c r="N10358" s="1" t="s">
        <v>16</v>
      </c>
      <c r="O10358" s="1">
        <v>55.2</v>
      </c>
      <c r="P10358" s="1">
        <v>1.0</v>
      </c>
    </row>
    <row r="10359">
      <c r="A10359" s="1" t="s">
        <v>29</v>
      </c>
      <c r="B10359" s="1" t="s">
        <v>12875</v>
      </c>
      <c r="C10359" s="2" t="s">
        <v>12803</v>
      </c>
      <c r="D10359" s="1" t="s">
        <v>19</v>
      </c>
      <c r="E10359" s="3" t="str">
        <f>HYPERLINK("https://fyndiq.se/produkt/675bb02ed6bb4e07/", "2-Pack Samsung Galaxy S21 Ultra - Härdat Glas 9H-Super Kvalitet")</f>
        <v>2-Pack Samsung Galaxy S21 Ultra - Härdat Glas 9H-Super Kvalitet</v>
      </c>
      <c r="F10359" s="1" t="s">
        <v>91</v>
      </c>
      <c r="G10359" s="1" t="s">
        <v>92</v>
      </c>
      <c r="H10359" s="1" t="s">
        <v>93</v>
      </c>
      <c r="I10359" s="1" t="s">
        <v>16</v>
      </c>
      <c r="J10359" s="1" t="s">
        <v>23</v>
      </c>
      <c r="K10359" s="1" t="s">
        <v>16</v>
      </c>
      <c r="L10359" s="1" t="s">
        <v>16</v>
      </c>
      <c r="M10359" s="1" t="s">
        <v>16</v>
      </c>
      <c r="N10359" s="1" t="s">
        <v>16</v>
      </c>
      <c r="O10359" s="1">
        <v>63.2</v>
      </c>
      <c r="P10359" s="1">
        <v>1.0</v>
      </c>
    </row>
    <row r="10360">
      <c r="A10360" s="1" t="s">
        <v>29</v>
      </c>
      <c r="B10360" s="1" t="s">
        <v>12876</v>
      </c>
      <c r="C10360" s="2" t="s">
        <v>12803</v>
      </c>
      <c r="D10360" s="1" t="s">
        <v>19</v>
      </c>
      <c r="E1036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360" s="1" t="s">
        <v>26</v>
      </c>
      <c r="G10360" s="1" t="s">
        <v>27</v>
      </c>
      <c r="H10360" s="1" t="s">
        <v>28</v>
      </c>
      <c r="I10360" s="1" t="s">
        <v>16</v>
      </c>
      <c r="J10360" s="1" t="s">
        <v>23</v>
      </c>
      <c r="K10360" s="1" t="s">
        <v>16</v>
      </c>
      <c r="L10360" s="1" t="s">
        <v>16</v>
      </c>
      <c r="M10360" s="1" t="s">
        <v>16</v>
      </c>
      <c r="N10360" s="1" t="s">
        <v>16</v>
      </c>
      <c r="O10360" s="1">
        <v>71.2</v>
      </c>
      <c r="P10360" s="1">
        <v>1.0</v>
      </c>
    </row>
    <row r="10361">
      <c r="A10361" s="1" t="s">
        <v>29</v>
      </c>
      <c r="B10361" s="1" t="s">
        <v>12877</v>
      </c>
      <c r="C10361" s="2" t="s">
        <v>12803</v>
      </c>
      <c r="D10361" s="1" t="s">
        <v>19</v>
      </c>
      <c r="E10361" s="3" t="str">
        <f>HYPERLINK("https://fyndiq.se/produkt/e4b87757208946c3/", "2-Pack Samsung S10E Skärmskydd - Härdat Glas 9H - Super kvalitet 3D")</f>
        <v>2-Pack Samsung S10E Skärmskydd - Härdat Glas 9H - Super kvalitet 3D</v>
      </c>
      <c r="F10361" s="1" t="s">
        <v>95</v>
      </c>
      <c r="G10361" s="1" t="s">
        <v>96</v>
      </c>
      <c r="H10361" s="1" t="s">
        <v>97</v>
      </c>
      <c r="I10361" s="1" t="s">
        <v>16</v>
      </c>
      <c r="J10361" s="1" t="s">
        <v>23</v>
      </c>
      <c r="K10361" s="1" t="s">
        <v>16</v>
      </c>
      <c r="L10361" s="1" t="s">
        <v>16</v>
      </c>
      <c r="M10361" s="1" t="s">
        <v>16</v>
      </c>
      <c r="N10361" s="1" t="s">
        <v>16</v>
      </c>
      <c r="O10361" s="1">
        <v>63.2</v>
      </c>
      <c r="P10361" s="1">
        <v>1.0</v>
      </c>
    </row>
    <row r="10362">
      <c r="A10362" s="1" t="s">
        <v>29</v>
      </c>
      <c r="B10362" s="1" t="s">
        <v>12878</v>
      </c>
      <c r="C10362" s="2" t="s">
        <v>12803</v>
      </c>
      <c r="D10362" s="1" t="s">
        <v>19</v>
      </c>
      <c r="E10362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0362" s="1" t="s">
        <v>894</v>
      </c>
      <c r="G10362" s="1" t="s">
        <v>895</v>
      </c>
      <c r="H10362" s="1" t="s">
        <v>896</v>
      </c>
      <c r="I10362" s="1" t="s">
        <v>16</v>
      </c>
      <c r="J10362" s="1" t="s">
        <v>23</v>
      </c>
      <c r="K10362" s="1" t="s">
        <v>16</v>
      </c>
      <c r="L10362" s="1" t="s">
        <v>16</v>
      </c>
      <c r="M10362" s="1" t="s">
        <v>16</v>
      </c>
      <c r="N10362" s="1" t="s">
        <v>16</v>
      </c>
      <c r="O10362" s="1">
        <v>79.2</v>
      </c>
      <c r="P10362" s="1">
        <v>1.0</v>
      </c>
    </row>
    <row r="10363">
      <c r="A10363" s="1" t="s">
        <v>29</v>
      </c>
      <c r="B10363" s="1" t="s">
        <v>12879</v>
      </c>
      <c r="C10363" s="2" t="s">
        <v>12803</v>
      </c>
      <c r="D10363" s="1" t="s">
        <v>19</v>
      </c>
      <c r="E10363" s="3" t="str">
        <f>HYPERLINK("https://fyndiq.se/produkt/e4b87757208946c3/", "2-Pack Samsung S10E Skärmskydd - Härdat Glas 9H - Super kvalitet 3D")</f>
        <v>2-Pack Samsung S10E Skärmskydd - Härdat Glas 9H - Super kvalitet 3D</v>
      </c>
      <c r="F10363" s="1" t="s">
        <v>95</v>
      </c>
      <c r="G10363" s="1" t="s">
        <v>96</v>
      </c>
      <c r="H10363" s="1" t="s">
        <v>97</v>
      </c>
      <c r="I10363" s="1" t="s">
        <v>16</v>
      </c>
      <c r="J10363" s="1" t="s">
        <v>23</v>
      </c>
      <c r="K10363" s="1" t="s">
        <v>16</v>
      </c>
      <c r="L10363" s="1" t="s">
        <v>16</v>
      </c>
      <c r="M10363" s="1" t="s">
        <v>16</v>
      </c>
      <c r="N10363" s="1" t="s">
        <v>16</v>
      </c>
      <c r="O10363" s="1">
        <v>63.2</v>
      </c>
      <c r="P10363" s="1">
        <v>1.0</v>
      </c>
    </row>
    <row r="10364">
      <c r="A10364" s="1" t="s">
        <v>29</v>
      </c>
      <c r="B10364" s="1" t="s">
        <v>12880</v>
      </c>
      <c r="C10364" s="2" t="s">
        <v>12803</v>
      </c>
      <c r="D10364" s="1" t="s">
        <v>19</v>
      </c>
      <c r="E10364" s="3" t="str">
        <f>HYPERLINK("https://fyndiq.se/produkt/c398466bf0524e85/", "2-Pack Samsung S23 - 9H Härdat Glass - 3D Super Kvalitet Skärmskydd")</f>
        <v>2-Pack Samsung S23 - 9H Härdat Glass - 3D Super Kvalitet Skärmskydd</v>
      </c>
      <c r="F10364" s="1" t="s">
        <v>1365</v>
      </c>
      <c r="G10364" s="1" t="s">
        <v>1366</v>
      </c>
      <c r="H10364" s="1" t="s">
        <v>1367</v>
      </c>
      <c r="I10364" s="1" t="s">
        <v>16</v>
      </c>
      <c r="J10364" s="1" t="s">
        <v>23</v>
      </c>
      <c r="K10364" s="1" t="s">
        <v>16</v>
      </c>
      <c r="L10364" s="1" t="s">
        <v>16</v>
      </c>
      <c r="M10364" s="1" t="s">
        <v>16</v>
      </c>
      <c r="N10364" s="1" t="s">
        <v>16</v>
      </c>
      <c r="O10364" s="1">
        <v>63.2</v>
      </c>
      <c r="P10364" s="1">
        <v>1.0</v>
      </c>
    </row>
    <row r="10365">
      <c r="A10365" s="1" t="s">
        <v>29</v>
      </c>
      <c r="B10365" s="1" t="s">
        <v>12881</v>
      </c>
      <c r="C10365" s="2" t="s">
        <v>12803</v>
      </c>
      <c r="D10365" s="1" t="s">
        <v>19</v>
      </c>
      <c r="E10365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0365" s="1" t="s">
        <v>10873</v>
      </c>
      <c r="G10365" s="1" t="s">
        <v>10874</v>
      </c>
      <c r="H10365" s="1" t="s">
        <v>10875</v>
      </c>
      <c r="I10365" s="1" t="s">
        <v>16</v>
      </c>
      <c r="J10365" s="1" t="s">
        <v>23</v>
      </c>
      <c r="K10365" s="1" t="s">
        <v>16</v>
      </c>
      <c r="L10365" s="1" t="s">
        <v>16</v>
      </c>
      <c r="M10365" s="1" t="s">
        <v>16</v>
      </c>
      <c r="N10365" s="1" t="s">
        <v>16</v>
      </c>
      <c r="O10365" s="1">
        <v>63.2</v>
      </c>
      <c r="P10365" s="1">
        <v>1.0</v>
      </c>
    </row>
    <row r="10366">
      <c r="A10366" s="1" t="s">
        <v>29</v>
      </c>
      <c r="B10366" s="1" t="s">
        <v>12882</v>
      </c>
      <c r="C10366" s="2" t="s">
        <v>12803</v>
      </c>
      <c r="D10366" s="1" t="s">
        <v>19</v>
      </c>
      <c r="E10366" s="3" t="str">
        <f t="shared" ref="E10366:E10367" si="286">HYPERLINK("https://fyndiq.se/produkt/a871a7da0b2249a8/", "2-Pack Iphone 11 Pro Max - 9H Härdat Glass - Top Kvalitet")</f>
        <v>2-Pack Iphone 11 Pro Max - 9H Härdat Glass - Top Kvalitet</v>
      </c>
      <c r="F10366" s="1" t="s">
        <v>559</v>
      </c>
      <c r="G10366" s="1" t="s">
        <v>560</v>
      </c>
      <c r="H10366" s="1" t="s">
        <v>561</v>
      </c>
      <c r="I10366" s="1" t="s">
        <v>16</v>
      </c>
      <c r="J10366" s="1" t="s">
        <v>23</v>
      </c>
      <c r="K10366" s="1" t="s">
        <v>16</v>
      </c>
      <c r="L10366" s="1" t="s">
        <v>16</v>
      </c>
      <c r="M10366" s="1" t="s">
        <v>16</v>
      </c>
      <c r="N10366" s="1" t="s">
        <v>16</v>
      </c>
      <c r="O10366" s="1">
        <v>47.2</v>
      </c>
      <c r="P10366" s="1">
        <v>1.0</v>
      </c>
    </row>
    <row r="10367">
      <c r="A10367" s="1" t="s">
        <v>29</v>
      </c>
      <c r="B10367" s="1" t="s">
        <v>12883</v>
      </c>
      <c r="C10367" s="2" t="s">
        <v>12803</v>
      </c>
      <c r="D10367" s="1" t="s">
        <v>19</v>
      </c>
      <c r="E10367" s="3" t="str">
        <f t="shared" si="286"/>
        <v>2-Pack Iphone 11 Pro Max - 9H Härdat Glass - Top Kvalitet</v>
      </c>
      <c r="F10367" s="1" t="s">
        <v>559</v>
      </c>
      <c r="G10367" s="1" t="s">
        <v>560</v>
      </c>
      <c r="H10367" s="1" t="s">
        <v>561</v>
      </c>
      <c r="I10367" s="1" t="s">
        <v>16</v>
      </c>
      <c r="J10367" s="1" t="s">
        <v>23</v>
      </c>
      <c r="K10367" s="1" t="s">
        <v>16</v>
      </c>
      <c r="L10367" s="1" t="s">
        <v>16</v>
      </c>
      <c r="M10367" s="1" t="s">
        <v>16</v>
      </c>
      <c r="N10367" s="1" t="s">
        <v>16</v>
      </c>
      <c r="O10367" s="1">
        <v>47.2</v>
      </c>
      <c r="P10367" s="1">
        <v>1.0</v>
      </c>
    </row>
    <row r="10368">
      <c r="A10368" s="1" t="s">
        <v>29</v>
      </c>
      <c r="B10368" s="1" t="s">
        <v>12884</v>
      </c>
      <c r="C10368" s="2" t="s">
        <v>12803</v>
      </c>
      <c r="D10368" s="1" t="s">
        <v>19</v>
      </c>
      <c r="E10368" s="3" t="str">
        <f>HYPERLINK("https://fyndiq.se/produkt/dfe28e565d2e4c8d/", "2 Pack Samsung S21 FE - 9H Härdat Glass - Super Kvalitet 3D")</f>
        <v>2 Pack Samsung S21 FE - 9H Härdat Glass - Super Kvalitet 3D</v>
      </c>
      <c r="F10368" s="1" t="s">
        <v>276</v>
      </c>
      <c r="G10368" s="1" t="s">
        <v>277</v>
      </c>
      <c r="H10368" s="1" t="s">
        <v>278</v>
      </c>
      <c r="I10368" s="1" t="s">
        <v>16</v>
      </c>
      <c r="J10368" s="1" t="s">
        <v>23</v>
      </c>
      <c r="K10368" s="1" t="s">
        <v>16</v>
      </c>
      <c r="L10368" s="1" t="s">
        <v>16</v>
      </c>
      <c r="M10368" s="1" t="s">
        <v>16</v>
      </c>
      <c r="N10368" s="1" t="s">
        <v>16</v>
      </c>
      <c r="O10368" s="1">
        <v>63.2</v>
      </c>
      <c r="P10368" s="1">
        <v>1.0</v>
      </c>
    </row>
    <row r="10369">
      <c r="A10369" s="1" t="s">
        <v>29</v>
      </c>
      <c r="B10369" s="1" t="s">
        <v>12885</v>
      </c>
      <c r="C10369" s="2" t="s">
        <v>12803</v>
      </c>
      <c r="D10369" s="1" t="s">
        <v>19</v>
      </c>
      <c r="E10369" s="3" t="str">
        <f>HYPERLINK("https://fyndiq.se/produkt/a871a7da0b2249a8/", "2-Pack Iphone 11 Pro Max - 9H Härdat Glass - Top Kvalitet")</f>
        <v>2-Pack Iphone 11 Pro Max - 9H Härdat Glass - Top Kvalitet</v>
      </c>
      <c r="F10369" s="1" t="s">
        <v>559</v>
      </c>
      <c r="G10369" s="1" t="s">
        <v>560</v>
      </c>
      <c r="H10369" s="1" t="s">
        <v>561</v>
      </c>
      <c r="I10369" s="1" t="s">
        <v>16</v>
      </c>
      <c r="J10369" s="1" t="s">
        <v>23</v>
      </c>
      <c r="K10369" s="1" t="s">
        <v>16</v>
      </c>
      <c r="L10369" s="1" t="s">
        <v>16</v>
      </c>
      <c r="M10369" s="1" t="s">
        <v>16</v>
      </c>
      <c r="N10369" s="1" t="s">
        <v>16</v>
      </c>
      <c r="O10369" s="1">
        <v>47.2</v>
      </c>
      <c r="P10369" s="1">
        <v>1.0</v>
      </c>
    </row>
    <row r="10370">
      <c r="A10370" s="1" t="s">
        <v>29</v>
      </c>
      <c r="B10370" s="1" t="s">
        <v>12886</v>
      </c>
      <c r="C10370" s="2" t="s">
        <v>12803</v>
      </c>
      <c r="D10370" s="1" t="s">
        <v>19</v>
      </c>
      <c r="E10370" s="3" t="str">
        <f t="shared" ref="E10370:E10372" si="287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370" s="1" t="s">
        <v>51</v>
      </c>
      <c r="G10370" s="1" t="s">
        <v>52</v>
      </c>
      <c r="H10370" s="1" t="s">
        <v>53</v>
      </c>
      <c r="I10370" s="1" t="s">
        <v>16</v>
      </c>
      <c r="J10370" s="1" t="s">
        <v>23</v>
      </c>
      <c r="K10370" s="1" t="s">
        <v>16</v>
      </c>
      <c r="L10370" s="1" t="s">
        <v>16</v>
      </c>
      <c r="M10370" s="1" t="s">
        <v>16</v>
      </c>
      <c r="N10370" s="1" t="s">
        <v>16</v>
      </c>
      <c r="O10370" s="1">
        <v>87.2</v>
      </c>
      <c r="P10370" s="1">
        <v>1.0</v>
      </c>
    </row>
    <row r="10371">
      <c r="A10371" s="1" t="s">
        <v>29</v>
      </c>
      <c r="B10371" s="1" t="s">
        <v>12887</v>
      </c>
      <c r="C10371" s="2" t="s">
        <v>12803</v>
      </c>
      <c r="D10371" s="1" t="s">
        <v>19</v>
      </c>
      <c r="E10371" s="3" t="str">
        <f t="shared" si="287"/>
        <v>2-Pack SAMSUNG S24 PLUS 5G Skärmskydd &amp; 1-Pack linsskydd - Härdat Glas 9H - Super kvalitet 3D</v>
      </c>
      <c r="F10371" s="1" t="s">
        <v>51</v>
      </c>
      <c r="G10371" s="1" t="s">
        <v>52</v>
      </c>
      <c r="H10371" s="1" t="s">
        <v>53</v>
      </c>
      <c r="I10371" s="1" t="s">
        <v>16</v>
      </c>
      <c r="J10371" s="1" t="s">
        <v>23</v>
      </c>
      <c r="K10371" s="1" t="s">
        <v>16</v>
      </c>
      <c r="L10371" s="1" t="s">
        <v>16</v>
      </c>
      <c r="M10371" s="1" t="s">
        <v>16</v>
      </c>
      <c r="N10371" s="1" t="s">
        <v>16</v>
      </c>
      <c r="O10371" s="1">
        <v>87.2</v>
      </c>
      <c r="P10371" s="1">
        <v>1.0</v>
      </c>
    </row>
    <row r="10372">
      <c r="A10372" s="1" t="s">
        <v>29</v>
      </c>
      <c r="B10372" s="1" t="s">
        <v>12888</v>
      </c>
      <c r="C10372" s="2" t="s">
        <v>12803</v>
      </c>
      <c r="D10372" s="1" t="s">
        <v>19</v>
      </c>
      <c r="E10372" s="3" t="str">
        <f t="shared" si="287"/>
        <v>2-Pack SAMSUNG S24 PLUS 5G Skärmskydd &amp; 1-Pack linsskydd - Härdat Glas 9H - Super kvalitet 3D</v>
      </c>
      <c r="F10372" s="1" t="s">
        <v>51</v>
      </c>
      <c r="G10372" s="1" t="s">
        <v>52</v>
      </c>
      <c r="H10372" s="1" t="s">
        <v>53</v>
      </c>
      <c r="I10372" s="1" t="s">
        <v>16</v>
      </c>
      <c r="J10372" s="1" t="s">
        <v>23</v>
      </c>
      <c r="K10372" s="1" t="s">
        <v>16</v>
      </c>
      <c r="L10372" s="1" t="s">
        <v>16</v>
      </c>
      <c r="M10372" s="1" t="s">
        <v>16</v>
      </c>
      <c r="N10372" s="1" t="s">
        <v>16</v>
      </c>
      <c r="O10372" s="1">
        <v>87.2</v>
      </c>
      <c r="P10372" s="1">
        <v>1.0</v>
      </c>
    </row>
    <row r="10373">
      <c r="A10373" s="1" t="s">
        <v>29</v>
      </c>
      <c r="B10373" s="1" t="s">
        <v>12889</v>
      </c>
      <c r="C10373" s="2" t="s">
        <v>12803</v>
      </c>
      <c r="D10373" s="1" t="s">
        <v>19</v>
      </c>
      <c r="E1037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0373" s="1" t="s">
        <v>722</v>
      </c>
      <c r="G10373" s="1" t="s">
        <v>723</v>
      </c>
      <c r="H10373" s="1" t="s">
        <v>724</v>
      </c>
      <c r="I10373" s="1" t="s">
        <v>16</v>
      </c>
      <c r="J10373" s="1" t="s">
        <v>23</v>
      </c>
      <c r="K10373" s="1" t="s">
        <v>16</v>
      </c>
      <c r="L10373" s="1" t="s">
        <v>16</v>
      </c>
      <c r="M10373" s="1" t="s">
        <v>16</v>
      </c>
      <c r="N10373" s="1" t="s">
        <v>16</v>
      </c>
      <c r="O10373" s="1">
        <v>79.2</v>
      </c>
      <c r="P10373" s="1">
        <v>1.0</v>
      </c>
    </row>
    <row r="10374">
      <c r="A10374" s="1" t="s">
        <v>29</v>
      </c>
      <c r="B10374" s="1" t="s">
        <v>12890</v>
      </c>
      <c r="C10374" s="2" t="s">
        <v>12803</v>
      </c>
      <c r="D10374" s="1" t="s">
        <v>19</v>
      </c>
      <c r="E10374" s="3" t="str">
        <f t="shared" ref="E10374:E10375" si="288">HYPERLINK("https://fyndiq.se/produkt/afb014c1104c424c/", "2-Pack GOOGLE PIXEL 7 PRO Skärmskydd - Härdat Glas 9H - Super kvalitet 3D")</f>
        <v>2-Pack GOOGLE PIXEL 7 PRO Skärmskydd - Härdat Glas 9H - Super kvalitet 3D</v>
      </c>
      <c r="F10374" s="1" t="s">
        <v>2858</v>
      </c>
      <c r="G10374" s="1" t="s">
        <v>2859</v>
      </c>
      <c r="H10374" s="1" t="s">
        <v>2860</v>
      </c>
      <c r="I10374" s="1" t="s">
        <v>16</v>
      </c>
      <c r="J10374" s="1" t="s">
        <v>23</v>
      </c>
      <c r="K10374" s="1" t="s">
        <v>16</v>
      </c>
      <c r="L10374" s="1" t="s">
        <v>16</v>
      </c>
      <c r="M10374" s="1" t="s">
        <v>16</v>
      </c>
      <c r="N10374" s="1" t="s">
        <v>16</v>
      </c>
      <c r="O10374" s="1">
        <v>63.2</v>
      </c>
      <c r="P10374" s="1">
        <v>1.0</v>
      </c>
    </row>
    <row r="10375">
      <c r="A10375" s="1" t="s">
        <v>29</v>
      </c>
      <c r="B10375" s="1" t="s">
        <v>12891</v>
      </c>
      <c r="C10375" s="2" t="s">
        <v>12803</v>
      </c>
      <c r="D10375" s="1" t="s">
        <v>19</v>
      </c>
      <c r="E10375" s="3" t="str">
        <f t="shared" si="288"/>
        <v>2-Pack GOOGLE PIXEL 7 PRO Skärmskydd - Härdat Glas 9H - Super kvalitet 3D</v>
      </c>
      <c r="F10375" s="1" t="s">
        <v>2858</v>
      </c>
      <c r="G10375" s="1" t="s">
        <v>2859</v>
      </c>
      <c r="H10375" s="1" t="s">
        <v>2860</v>
      </c>
      <c r="I10375" s="1" t="s">
        <v>16</v>
      </c>
      <c r="J10375" s="1" t="s">
        <v>23</v>
      </c>
      <c r="K10375" s="1" t="s">
        <v>16</v>
      </c>
      <c r="L10375" s="1" t="s">
        <v>16</v>
      </c>
      <c r="M10375" s="1" t="s">
        <v>16</v>
      </c>
      <c r="N10375" s="1" t="s">
        <v>16</v>
      </c>
      <c r="O10375" s="1">
        <v>63.2</v>
      </c>
      <c r="P10375" s="1">
        <v>1.0</v>
      </c>
    </row>
    <row r="10376">
      <c r="A10376" s="1" t="s">
        <v>29</v>
      </c>
      <c r="B10376" s="1" t="s">
        <v>12892</v>
      </c>
      <c r="C10376" s="2" t="s">
        <v>12803</v>
      </c>
      <c r="D10376" s="1" t="s">
        <v>19</v>
      </c>
      <c r="E10376" s="3" t="str">
        <f t="shared" ref="E10376:E10377" si="289">HYPERLINK("https://fyndiq.se/produkt/909017aaab414cea/", "Samsung A54 5G Premium Transparent Skal: Stöttåligt med Förstärkta Hörn")</f>
        <v>Samsung A54 5G Premium Transparent Skal: Stöttåligt med Förstärkta Hörn</v>
      </c>
      <c r="F10376" s="1" t="s">
        <v>1278</v>
      </c>
      <c r="G10376" s="1" t="s">
        <v>1279</v>
      </c>
      <c r="H10376" s="1" t="s">
        <v>1280</v>
      </c>
      <c r="I10376" s="1" t="s">
        <v>16</v>
      </c>
      <c r="J10376" s="1" t="s">
        <v>23</v>
      </c>
      <c r="K10376" s="1" t="s">
        <v>16</v>
      </c>
      <c r="L10376" s="1" t="s">
        <v>16</v>
      </c>
      <c r="M10376" s="1" t="s">
        <v>16</v>
      </c>
      <c r="N10376" s="1" t="s">
        <v>16</v>
      </c>
      <c r="O10376" s="1">
        <v>55.2</v>
      </c>
      <c r="P10376" s="1">
        <v>1.0</v>
      </c>
    </row>
    <row r="10377">
      <c r="A10377" s="1" t="s">
        <v>29</v>
      </c>
      <c r="B10377" s="1" t="s">
        <v>12893</v>
      </c>
      <c r="C10377" s="2" t="s">
        <v>12803</v>
      </c>
      <c r="D10377" s="1" t="s">
        <v>19</v>
      </c>
      <c r="E10377" s="3" t="str">
        <f t="shared" si="289"/>
        <v>Samsung A54 5G Premium Transparent Skal: Stöttåligt med Förstärkta Hörn</v>
      </c>
      <c r="F10377" s="1" t="s">
        <v>1278</v>
      </c>
      <c r="G10377" s="1" t="s">
        <v>1279</v>
      </c>
      <c r="H10377" s="1" t="s">
        <v>1280</v>
      </c>
      <c r="I10377" s="1" t="s">
        <v>16</v>
      </c>
      <c r="J10377" s="1" t="s">
        <v>23</v>
      </c>
      <c r="K10377" s="1" t="s">
        <v>16</v>
      </c>
      <c r="L10377" s="1" t="s">
        <v>16</v>
      </c>
      <c r="M10377" s="1" t="s">
        <v>16</v>
      </c>
      <c r="N10377" s="1" t="s">
        <v>16</v>
      </c>
      <c r="O10377" s="1">
        <v>55.2</v>
      </c>
      <c r="P10377" s="1">
        <v>1.0</v>
      </c>
    </row>
    <row r="10378">
      <c r="A10378" s="1" t="s">
        <v>29</v>
      </c>
      <c r="B10378" s="1" t="s">
        <v>12894</v>
      </c>
      <c r="C10378" s="2" t="s">
        <v>12803</v>
      </c>
      <c r="D10378" s="1" t="s">
        <v>19</v>
      </c>
      <c r="E10378" s="3" t="str">
        <f>HYPERLINK("https://fyndiq.se/produkt/f15b82570d4144d0/", "2-Pack Apple Watch 41mm – Härdat glas 9H – Super kvalitet 3D")</f>
        <v>2-Pack Apple Watch 41mm – Härdat glas 9H – Super kvalitet 3D</v>
      </c>
      <c r="F10378" s="1" t="s">
        <v>144</v>
      </c>
      <c r="G10378" s="1" t="s">
        <v>145</v>
      </c>
      <c r="H10378" s="1" t="s">
        <v>146</v>
      </c>
      <c r="I10378" s="1" t="s">
        <v>16</v>
      </c>
      <c r="J10378" s="1" t="s">
        <v>23</v>
      </c>
      <c r="K10378" s="1" t="s">
        <v>16</v>
      </c>
      <c r="L10378" s="1" t="s">
        <v>16</v>
      </c>
      <c r="M10378" s="1" t="s">
        <v>16</v>
      </c>
      <c r="N10378" s="1" t="s">
        <v>16</v>
      </c>
      <c r="O10378" s="1">
        <v>55.2</v>
      </c>
      <c r="P10378" s="1">
        <v>1.0</v>
      </c>
    </row>
    <row r="10379">
      <c r="A10379" s="1" t="s">
        <v>29</v>
      </c>
      <c r="B10379" s="1" t="s">
        <v>12895</v>
      </c>
      <c r="C10379" s="2" t="s">
        <v>12803</v>
      </c>
      <c r="D10379" s="1" t="s">
        <v>19</v>
      </c>
      <c r="E10379" s="3" t="str">
        <f>HYPERLINK("https://fyndiq.se/produkt/ba16e87d140347ad/", "2 Pack Samsung Galaxy A51 - Härdat glas 9H - Super kvalitet 3D")</f>
        <v>2 Pack Samsung Galaxy A51 - Härdat glas 9H - Super kvalitet 3D</v>
      </c>
      <c r="F10379" s="1" t="s">
        <v>1826</v>
      </c>
      <c r="G10379" s="1" t="s">
        <v>1827</v>
      </c>
      <c r="H10379" s="1" t="s">
        <v>1828</v>
      </c>
      <c r="I10379" s="1" t="s">
        <v>16</v>
      </c>
      <c r="J10379" s="1" t="s">
        <v>23</v>
      </c>
      <c r="K10379" s="1" t="s">
        <v>16</v>
      </c>
      <c r="L10379" s="1" t="s">
        <v>16</v>
      </c>
      <c r="M10379" s="1" t="s">
        <v>16</v>
      </c>
      <c r="N10379" s="1" t="s">
        <v>16</v>
      </c>
      <c r="O10379" s="1">
        <v>63.2</v>
      </c>
      <c r="P10379" s="1">
        <v>1.0</v>
      </c>
    </row>
    <row r="10380">
      <c r="A10380" s="1" t="s">
        <v>29</v>
      </c>
      <c r="B10380" s="1" t="s">
        <v>12896</v>
      </c>
      <c r="C10380" s="2" t="s">
        <v>12803</v>
      </c>
      <c r="D10380" s="1" t="s">
        <v>19</v>
      </c>
      <c r="E10380" s="3" t="str">
        <f>HYPERLINK("https://fyndiq.se/produkt/9e488e35f28b4b0b/", "2-Pack GOOGLE PIXEL 6A Skärmskydd - Härdat Glas 9H - Super kvalitet 3D")</f>
        <v>2-Pack GOOGLE PIXEL 6A Skärmskydd - Härdat Glas 9H - Super kvalitet 3D</v>
      </c>
      <c r="F10380" s="1" t="s">
        <v>196</v>
      </c>
      <c r="G10380" s="1" t="s">
        <v>197</v>
      </c>
      <c r="H10380" s="1" t="s">
        <v>198</v>
      </c>
      <c r="I10380" s="1" t="s">
        <v>16</v>
      </c>
      <c r="J10380" s="1" t="s">
        <v>23</v>
      </c>
      <c r="K10380" s="1" t="s">
        <v>16</v>
      </c>
      <c r="L10380" s="1" t="s">
        <v>16</v>
      </c>
      <c r="M10380" s="1" t="s">
        <v>16</v>
      </c>
      <c r="N10380" s="1" t="s">
        <v>16</v>
      </c>
      <c r="O10380" s="1">
        <v>63.2</v>
      </c>
      <c r="P10380" s="1">
        <v>1.0</v>
      </c>
    </row>
    <row r="10381">
      <c r="A10381" s="1" t="s">
        <v>29</v>
      </c>
      <c r="B10381" s="1" t="s">
        <v>12897</v>
      </c>
      <c r="C10381" s="2" t="s">
        <v>12803</v>
      </c>
      <c r="D10381" s="1" t="s">
        <v>19</v>
      </c>
      <c r="E10381" s="3" t="str">
        <f>HYPERLINK("https://fyndiq.se/produkt/c6f3e47a88184e8d/", "2-Pack SAMSUNG A55 Skärmskydd - Härdat Glas 9H - Super kvalitet 3D")</f>
        <v>2-Pack SAMSUNG A55 Skärmskydd - Härdat Glas 9H - Super kvalitet 3D</v>
      </c>
      <c r="F10381" s="1" t="s">
        <v>83</v>
      </c>
      <c r="G10381" s="1" t="s">
        <v>84</v>
      </c>
      <c r="H10381" s="1" t="s">
        <v>85</v>
      </c>
      <c r="I10381" s="1" t="s">
        <v>16</v>
      </c>
      <c r="J10381" s="1" t="s">
        <v>23</v>
      </c>
      <c r="K10381" s="1" t="s">
        <v>16</v>
      </c>
      <c r="L10381" s="1" t="s">
        <v>16</v>
      </c>
      <c r="M10381" s="1" t="s">
        <v>16</v>
      </c>
      <c r="N10381" s="1" t="s">
        <v>16</v>
      </c>
      <c r="O10381" s="1">
        <v>63.2</v>
      </c>
      <c r="P10381" s="1">
        <v>1.0</v>
      </c>
    </row>
    <row r="10382">
      <c r="A10382" s="1" t="s">
        <v>29</v>
      </c>
      <c r="B10382" s="1" t="s">
        <v>12898</v>
      </c>
      <c r="C10382" s="2" t="s">
        <v>12803</v>
      </c>
      <c r="D10382" s="1" t="s">
        <v>19</v>
      </c>
      <c r="E10382" s="3" t="str">
        <f>HYPERLINK("https://fyndiq.se/produkt/5e71db120a0d4e52/", "2 Pack - Xiaomi 11 - 9H Härdat glas - Super kvalitet")</f>
        <v>2 Pack - Xiaomi 11 - 9H Härdat glas - Super kvalitet</v>
      </c>
      <c r="F10382" s="1" t="s">
        <v>1977</v>
      </c>
      <c r="G10382" s="1" t="s">
        <v>1978</v>
      </c>
      <c r="H10382" s="1" t="s">
        <v>1979</v>
      </c>
      <c r="I10382" s="1" t="s">
        <v>16</v>
      </c>
      <c r="J10382" s="1" t="s">
        <v>23</v>
      </c>
      <c r="K10382" s="1" t="s">
        <v>16</v>
      </c>
      <c r="L10382" s="1" t="s">
        <v>16</v>
      </c>
      <c r="M10382" s="1" t="s">
        <v>16</v>
      </c>
      <c r="N10382" s="1" t="s">
        <v>16</v>
      </c>
      <c r="O10382" s="1">
        <v>63.2</v>
      </c>
      <c r="P10382" s="1">
        <v>1.0</v>
      </c>
    </row>
    <row r="10383">
      <c r="A10383" s="1" t="s">
        <v>29</v>
      </c>
      <c r="B10383" s="1" t="s">
        <v>12899</v>
      </c>
      <c r="C10383" s="2" t="s">
        <v>12803</v>
      </c>
      <c r="D10383" s="1" t="s">
        <v>19</v>
      </c>
      <c r="E1038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383" s="1" t="s">
        <v>729</v>
      </c>
      <c r="G10383" s="1" t="s">
        <v>730</v>
      </c>
      <c r="H10383" s="1" t="s">
        <v>731</v>
      </c>
      <c r="I10383" s="1" t="s">
        <v>16</v>
      </c>
      <c r="J10383" s="1" t="s">
        <v>23</v>
      </c>
      <c r="K10383" s="1" t="s">
        <v>16</v>
      </c>
      <c r="L10383" s="1" t="s">
        <v>16</v>
      </c>
      <c r="M10383" s="1" t="s">
        <v>16</v>
      </c>
      <c r="N10383" s="1" t="s">
        <v>16</v>
      </c>
      <c r="O10383" s="1">
        <v>63.2</v>
      </c>
      <c r="P10383" s="1">
        <v>1.0</v>
      </c>
    </row>
    <row r="10384">
      <c r="A10384" s="1" t="s">
        <v>29</v>
      </c>
      <c r="B10384" s="1" t="s">
        <v>12900</v>
      </c>
      <c r="C10384" s="2" t="s">
        <v>12803</v>
      </c>
      <c r="D10384" s="1" t="s">
        <v>19</v>
      </c>
      <c r="E10384" s="3" t="str">
        <f t="shared" ref="E10384:E10385" si="290">HYPERLINK("https://fyndiq.se/produkt/cc43d01c37a84f4a/", "Samsung Galaxy S20 FE - Härdat glas 9H - Super kvalitet 3D")</f>
        <v>Samsung Galaxy S20 FE - Härdat glas 9H - Super kvalitet 3D</v>
      </c>
      <c r="F10384" s="1" t="s">
        <v>827</v>
      </c>
      <c r="G10384" s="1" t="s">
        <v>828</v>
      </c>
      <c r="H10384" s="1" t="s">
        <v>829</v>
      </c>
      <c r="I10384" s="1" t="s">
        <v>16</v>
      </c>
      <c r="J10384" s="1" t="s">
        <v>23</v>
      </c>
      <c r="K10384" s="1" t="s">
        <v>16</v>
      </c>
      <c r="L10384" s="1" t="s">
        <v>16</v>
      </c>
      <c r="M10384" s="1" t="s">
        <v>16</v>
      </c>
      <c r="N10384" s="1" t="s">
        <v>16</v>
      </c>
      <c r="O10384" s="1">
        <v>55.2</v>
      </c>
      <c r="P10384" s="1">
        <v>1.0</v>
      </c>
    </row>
    <row r="10385">
      <c r="A10385" s="1" t="s">
        <v>29</v>
      </c>
      <c r="B10385" s="1" t="s">
        <v>12901</v>
      </c>
      <c r="C10385" s="2" t="s">
        <v>12803</v>
      </c>
      <c r="D10385" s="1" t="s">
        <v>19</v>
      </c>
      <c r="E10385" s="3" t="str">
        <f t="shared" si="290"/>
        <v>Samsung Galaxy S20 FE - Härdat glas 9H - Super kvalitet 3D</v>
      </c>
      <c r="F10385" s="1" t="s">
        <v>827</v>
      </c>
      <c r="G10385" s="1" t="s">
        <v>828</v>
      </c>
      <c r="H10385" s="1" t="s">
        <v>829</v>
      </c>
      <c r="I10385" s="1" t="s">
        <v>16</v>
      </c>
      <c r="J10385" s="1" t="s">
        <v>23</v>
      </c>
      <c r="K10385" s="1" t="s">
        <v>16</v>
      </c>
      <c r="L10385" s="1" t="s">
        <v>16</v>
      </c>
      <c r="M10385" s="1" t="s">
        <v>16</v>
      </c>
      <c r="N10385" s="1" t="s">
        <v>16</v>
      </c>
      <c r="O10385" s="1">
        <v>55.2</v>
      </c>
      <c r="P10385" s="1">
        <v>1.0</v>
      </c>
    </row>
    <row r="10386">
      <c r="A10386" s="1" t="s">
        <v>29</v>
      </c>
      <c r="B10386" s="1" t="s">
        <v>12902</v>
      </c>
      <c r="C10386" s="2" t="s">
        <v>12803</v>
      </c>
      <c r="D10386" s="1" t="s">
        <v>19</v>
      </c>
      <c r="E10386" s="3" t="str">
        <f>HYPERLINK("https://fyndiq.se/produkt/d2196d1b38784317/", "Samsung Galaxy A15 5G- Härdat Glas 9H - Super Kvalitet 3D Skärmskydd")</f>
        <v>Samsung Galaxy A15 5G- Härdat Glas 9H - Super Kvalitet 3D Skärmskydd</v>
      </c>
      <c r="F10386" s="1" t="s">
        <v>2478</v>
      </c>
      <c r="G10386" s="1" t="s">
        <v>2479</v>
      </c>
      <c r="H10386" s="1" t="s">
        <v>2480</v>
      </c>
      <c r="I10386" s="1" t="s">
        <v>16</v>
      </c>
      <c r="J10386" s="1" t="s">
        <v>23</v>
      </c>
      <c r="K10386" s="1" t="s">
        <v>16</v>
      </c>
      <c r="L10386" s="1" t="s">
        <v>16</v>
      </c>
      <c r="M10386" s="1" t="s">
        <v>16</v>
      </c>
      <c r="N10386" s="1" t="s">
        <v>16</v>
      </c>
      <c r="O10386" s="1">
        <v>55.2</v>
      </c>
      <c r="P10386" s="1">
        <v>1.0</v>
      </c>
    </row>
    <row r="10387">
      <c r="A10387" s="1" t="s">
        <v>29</v>
      </c>
      <c r="B10387" s="1" t="s">
        <v>12903</v>
      </c>
      <c r="C10387" s="2" t="s">
        <v>12803</v>
      </c>
      <c r="D10387" s="1" t="s">
        <v>19</v>
      </c>
      <c r="E1038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387" s="1" t="s">
        <v>103</v>
      </c>
      <c r="G10387" s="1" t="s">
        <v>104</v>
      </c>
      <c r="H10387" s="1" t="s">
        <v>105</v>
      </c>
      <c r="I10387" s="1" t="s">
        <v>16</v>
      </c>
      <c r="J10387" s="1" t="s">
        <v>23</v>
      </c>
      <c r="K10387" s="1" t="s">
        <v>16</v>
      </c>
      <c r="L10387" s="1" t="s">
        <v>16</v>
      </c>
      <c r="M10387" s="1" t="s">
        <v>16</v>
      </c>
      <c r="N10387" s="1" t="s">
        <v>16</v>
      </c>
      <c r="O10387" s="1">
        <v>63.2</v>
      </c>
      <c r="P10387" s="1">
        <v>1.0</v>
      </c>
    </row>
    <row r="10388">
      <c r="A10388" s="1" t="s">
        <v>29</v>
      </c>
      <c r="B10388" s="1" t="s">
        <v>12904</v>
      </c>
      <c r="C10388" s="2" t="s">
        <v>12803</v>
      </c>
      <c r="D10388" s="1" t="s">
        <v>19</v>
      </c>
      <c r="E10388" s="3" t="str">
        <f>HYPERLINK("https://fyndiq.se/produkt/fdeead0025f9481d/", "Samsung S23 FE - 9H Härdat Glass - Super Kvalitet 3D")</f>
        <v>Samsung S23 FE - 9H Härdat Glass - Super Kvalitet 3D</v>
      </c>
      <c r="F10388" s="1" t="s">
        <v>9586</v>
      </c>
      <c r="G10388" s="1" t="s">
        <v>9587</v>
      </c>
      <c r="H10388" s="1" t="s">
        <v>9588</v>
      </c>
      <c r="I10388" s="1" t="s">
        <v>16</v>
      </c>
      <c r="J10388" s="1" t="s">
        <v>23</v>
      </c>
      <c r="K10388" s="1" t="s">
        <v>16</v>
      </c>
      <c r="L10388" s="1" t="s">
        <v>16</v>
      </c>
      <c r="M10388" s="1" t="s">
        <v>16</v>
      </c>
      <c r="N10388" s="1" t="s">
        <v>16</v>
      </c>
      <c r="O10388" s="1">
        <v>55.2</v>
      </c>
      <c r="P10388" s="1">
        <v>1.0</v>
      </c>
    </row>
    <row r="10389">
      <c r="A10389" s="1" t="s">
        <v>29</v>
      </c>
      <c r="B10389" s="1" t="s">
        <v>12905</v>
      </c>
      <c r="C10389" s="2" t="s">
        <v>12803</v>
      </c>
      <c r="D10389" s="1" t="s">
        <v>19</v>
      </c>
      <c r="E10389" s="3" t="str">
        <f t="shared" ref="E10389:E10392" si="291">HYPERLINK("https://fyndiq.se/produkt/4bbb3fa8e0b44286/", "2-Pack XIAOMI REDMI 13C Skärmskydd - Härdat Glas 9H - Super kvalitet 3D")</f>
        <v>2-Pack XIAOMI REDMI 13C Skärmskydd - Härdat Glas 9H - Super kvalitet 3D</v>
      </c>
      <c r="F10389" s="1" t="s">
        <v>103</v>
      </c>
      <c r="G10389" s="1" t="s">
        <v>104</v>
      </c>
      <c r="H10389" s="1" t="s">
        <v>105</v>
      </c>
      <c r="I10389" s="1" t="s">
        <v>16</v>
      </c>
      <c r="J10389" s="1" t="s">
        <v>23</v>
      </c>
      <c r="K10389" s="1" t="s">
        <v>16</v>
      </c>
      <c r="L10389" s="1" t="s">
        <v>16</v>
      </c>
      <c r="M10389" s="1" t="s">
        <v>16</v>
      </c>
      <c r="N10389" s="1" t="s">
        <v>16</v>
      </c>
      <c r="O10389" s="1">
        <v>63.2</v>
      </c>
      <c r="P10389" s="1">
        <v>1.0</v>
      </c>
    </row>
    <row r="10390">
      <c r="A10390" s="1" t="s">
        <v>29</v>
      </c>
      <c r="B10390" s="1" t="s">
        <v>12906</v>
      </c>
      <c r="C10390" s="2" t="s">
        <v>12803</v>
      </c>
      <c r="D10390" s="1" t="s">
        <v>19</v>
      </c>
      <c r="E10390" s="3" t="str">
        <f t="shared" si="291"/>
        <v>2-Pack XIAOMI REDMI 13C Skärmskydd - Härdat Glas 9H - Super kvalitet 3D</v>
      </c>
      <c r="F10390" s="1" t="s">
        <v>103</v>
      </c>
      <c r="G10390" s="1" t="s">
        <v>104</v>
      </c>
      <c r="H10390" s="1" t="s">
        <v>105</v>
      </c>
      <c r="I10390" s="1" t="s">
        <v>16</v>
      </c>
      <c r="J10390" s="1" t="s">
        <v>23</v>
      </c>
      <c r="K10390" s="1" t="s">
        <v>16</v>
      </c>
      <c r="L10390" s="1" t="s">
        <v>16</v>
      </c>
      <c r="M10390" s="1" t="s">
        <v>16</v>
      </c>
      <c r="N10390" s="1" t="s">
        <v>16</v>
      </c>
      <c r="O10390" s="1">
        <v>63.2</v>
      </c>
      <c r="P10390" s="1">
        <v>1.0</v>
      </c>
    </row>
    <row r="10391">
      <c r="A10391" s="1" t="s">
        <v>29</v>
      </c>
      <c r="B10391" s="1" t="s">
        <v>12907</v>
      </c>
      <c r="C10391" s="2" t="s">
        <v>12803</v>
      </c>
      <c r="D10391" s="1" t="s">
        <v>19</v>
      </c>
      <c r="E10391" s="3" t="str">
        <f t="shared" si="291"/>
        <v>2-Pack XIAOMI REDMI 13C Skärmskydd - Härdat Glas 9H - Super kvalitet 3D</v>
      </c>
      <c r="F10391" s="1" t="s">
        <v>103</v>
      </c>
      <c r="G10391" s="1" t="s">
        <v>104</v>
      </c>
      <c r="H10391" s="1" t="s">
        <v>105</v>
      </c>
      <c r="I10391" s="1" t="s">
        <v>16</v>
      </c>
      <c r="J10391" s="1" t="s">
        <v>23</v>
      </c>
      <c r="K10391" s="1" t="s">
        <v>16</v>
      </c>
      <c r="L10391" s="1" t="s">
        <v>16</v>
      </c>
      <c r="M10391" s="1" t="s">
        <v>16</v>
      </c>
      <c r="N10391" s="1" t="s">
        <v>16</v>
      </c>
      <c r="O10391" s="1">
        <v>63.2</v>
      </c>
      <c r="P10391" s="1">
        <v>1.0</v>
      </c>
    </row>
    <row r="10392">
      <c r="A10392" s="1" t="s">
        <v>29</v>
      </c>
      <c r="B10392" s="1" t="s">
        <v>12908</v>
      </c>
      <c r="C10392" s="2" t="s">
        <v>12803</v>
      </c>
      <c r="D10392" s="1" t="s">
        <v>19</v>
      </c>
      <c r="E10392" s="3" t="str">
        <f t="shared" si="291"/>
        <v>2-Pack XIAOMI REDMI 13C Skärmskydd - Härdat Glas 9H - Super kvalitet 3D</v>
      </c>
      <c r="F10392" s="1" t="s">
        <v>103</v>
      </c>
      <c r="G10392" s="1" t="s">
        <v>104</v>
      </c>
      <c r="H10392" s="1" t="s">
        <v>105</v>
      </c>
      <c r="I10392" s="1" t="s">
        <v>16</v>
      </c>
      <c r="J10392" s="1" t="s">
        <v>23</v>
      </c>
      <c r="K10392" s="1" t="s">
        <v>16</v>
      </c>
      <c r="L10392" s="1" t="s">
        <v>16</v>
      </c>
      <c r="M10392" s="1" t="s">
        <v>16</v>
      </c>
      <c r="N10392" s="1" t="s">
        <v>16</v>
      </c>
      <c r="O10392" s="1">
        <v>63.2</v>
      </c>
      <c r="P10392" s="1">
        <v>1.0</v>
      </c>
    </row>
    <row r="10393">
      <c r="A10393" s="1" t="s">
        <v>29</v>
      </c>
      <c r="B10393" s="1" t="s">
        <v>12909</v>
      </c>
      <c r="C10393" s="2" t="s">
        <v>12803</v>
      </c>
      <c r="D10393" s="1" t="s">
        <v>19</v>
      </c>
      <c r="E10393" s="3" t="str">
        <f>HYPERLINK("https://fyndiq.se/produkt/b1caddae2e864477/", "2- Pack Samsung S10 Plus - Härdat Glas 9H - Super Kvalitet 3D")</f>
        <v>2- Pack Samsung S10 Plus - Härdat Glas 9H - Super Kvalitet 3D</v>
      </c>
      <c r="F10393" s="1" t="s">
        <v>477</v>
      </c>
      <c r="G10393" s="1" t="s">
        <v>478</v>
      </c>
      <c r="H10393" s="1" t="s">
        <v>479</v>
      </c>
      <c r="I10393" s="1" t="s">
        <v>16</v>
      </c>
      <c r="J10393" s="1" t="s">
        <v>23</v>
      </c>
      <c r="K10393" s="1" t="s">
        <v>16</v>
      </c>
      <c r="L10393" s="1" t="s">
        <v>16</v>
      </c>
      <c r="M10393" s="1" t="s">
        <v>16</v>
      </c>
      <c r="N10393" s="1" t="s">
        <v>16</v>
      </c>
      <c r="O10393" s="1">
        <v>63.2</v>
      </c>
      <c r="P10393" s="1">
        <v>1.0</v>
      </c>
    </row>
    <row r="10394">
      <c r="A10394" s="1" t="s">
        <v>29</v>
      </c>
      <c r="B10394" s="1" t="s">
        <v>12910</v>
      </c>
      <c r="C10394" s="2" t="s">
        <v>12803</v>
      </c>
      <c r="D10394" s="1" t="s">
        <v>19</v>
      </c>
      <c r="E10394" s="3" t="str">
        <f>HYPERLINK("https://fyndiq.se/produkt/8d7960028c1a40a4/", "2 Pack Xiaomi 11T Pro 5G - Härdat glas 9H - Super kvalitet 3D")</f>
        <v>2 Pack Xiaomi 11T Pro 5G - Härdat glas 9H - Super kvalitet 3D</v>
      </c>
      <c r="F10394" s="1" t="s">
        <v>112</v>
      </c>
      <c r="G10394" s="1" t="s">
        <v>113</v>
      </c>
      <c r="H10394" s="1" t="s">
        <v>114</v>
      </c>
      <c r="I10394" s="1" t="s">
        <v>16</v>
      </c>
      <c r="J10394" s="1" t="s">
        <v>23</v>
      </c>
      <c r="K10394" s="1" t="s">
        <v>16</v>
      </c>
      <c r="L10394" s="1" t="s">
        <v>16</v>
      </c>
      <c r="M10394" s="1" t="s">
        <v>16</v>
      </c>
      <c r="N10394" s="1" t="s">
        <v>16</v>
      </c>
      <c r="O10394" s="1">
        <v>63.2</v>
      </c>
      <c r="P10394" s="1">
        <v>1.0</v>
      </c>
    </row>
    <row r="10395">
      <c r="A10395" s="1" t="s">
        <v>29</v>
      </c>
      <c r="B10395" s="1" t="s">
        <v>12911</v>
      </c>
      <c r="C10395" s="2" t="s">
        <v>12803</v>
      </c>
      <c r="D10395" s="1" t="s">
        <v>19</v>
      </c>
      <c r="E1039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395" s="1" t="s">
        <v>760</v>
      </c>
      <c r="G10395" s="1" t="s">
        <v>761</v>
      </c>
      <c r="H10395" s="1" t="s">
        <v>762</v>
      </c>
      <c r="I10395" s="1" t="s">
        <v>16</v>
      </c>
      <c r="J10395" s="1" t="s">
        <v>23</v>
      </c>
      <c r="K10395" s="1" t="s">
        <v>16</v>
      </c>
      <c r="L10395" s="1" t="s">
        <v>16</v>
      </c>
      <c r="M10395" s="1" t="s">
        <v>16</v>
      </c>
      <c r="N10395" s="1" t="s">
        <v>16</v>
      </c>
      <c r="O10395" s="1">
        <v>63.2</v>
      </c>
      <c r="P10395" s="1">
        <v>1.0</v>
      </c>
    </row>
    <row r="10396">
      <c r="A10396" s="1" t="s">
        <v>29</v>
      </c>
      <c r="B10396" s="1" t="s">
        <v>12912</v>
      </c>
      <c r="C10396" s="2" t="s">
        <v>12803</v>
      </c>
      <c r="D10396" s="1" t="s">
        <v>19</v>
      </c>
      <c r="E10396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0396" s="1" t="s">
        <v>2035</v>
      </c>
      <c r="G10396" s="1" t="s">
        <v>2036</v>
      </c>
      <c r="H10396" s="1" t="s">
        <v>2037</v>
      </c>
      <c r="I10396" s="1" t="s">
        <v>16</v>
      </c>
      <c r="J10396" s="1" t="s">
        <v>23</v>
      </c>
      <c r="K10396" s="1" t="s">
        <v>16</v>
      </c>
      <c r="L10396" s="1" t="s">
        <v>16</v>
      </c>
      <c r="M10396" s="1" t="s">
        <v>16</v>
      </c>
      <c r="N10396" s="1" t="s">
        <v>16</v>
      </c>
      <c r="O10396" s="1">
        <v>55.2</v>
      </c>
      <c r="P10396" s="1">
        <v>1.0</v>
      </c>
    </row>
    <row r="10397">
      <c r="A10397" s="1" t="s">
        <v>29</v>
      </c>
      <c r="B10397" s="1" t="s">
        <v>12913</v>
      </c>
      <c r="C10397" s="2" t="s">
        <v>12803</v>
      </c>
      <c r="D10397" s="1" t="s">
        <v>19</v>
      </c>
      <c r="E10397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0397" s="1" t="s">
        <v>679</v>
      </c>
      <c r="G10397" s="1" t="s">
        <v>680</v>
      </c>
      <c r="H10397" s="1" t="s">
        <v>681</v>
      </c>
      <c r="I10397" s="1" t="s">
        <v>16</v>
      </c>
      <c r="J10397" s="1" t="s">
        <v>23</v>
      </c>
      <c r="K10397" s="1" t="s">
        <v>16</v>
      </c>
      <c r="L10397" s="1" t="s">
        <v>16</v>
      </c>
      <c r="M10397" s="1" t="s">
        <v>16</v>
      </c>
      <c r="N10397" s="1" t="s">
        <v>16</v>
      </c>
      <c r="O10397" s="1">
        <v>95.2</v>
      </c>
      <c r="P10397" s="1">
        <v>1.0</v>
      </c>
    </row>
    <row r="10398">
      <c r="A10398" s="1" t="s">
        <v>29</v>
      </c>
      <c r="B10398" s="1" t="s">
        <v>12914</v>
      </c>
      <c r="C10398" s="2" t="s">
        <v>12803</v>
      </c>
      <c r="D10398" s="1" t="s">
        <v>19</v>
      </c>
      <c r="E10398" s="3" t="str">
        <f>HYPERLINK("https://fyndiq.se/produkt/f14d7a07171e4082/", "2 Pack Samsung S21 5G - Härdat Glas 9H - Super Kvalitet 3D")</f>
        <v>2 Pack Samsung S21 5G - Härdat Glas 9H - Super Kvalitet 3D</v>
      </c>
      <c r="F10398" s="1" t="s">
        <v>741</v>
      </c>
      <c r="G10398" s="1" t="s">
        <v>742</v>
      </c>
      <c r="H10398" s="1" t="s">
        <v>743</v>
      </c>
      <c r="I10398" s="1" t="s">
        <v>16</v>
      </c>
      <c r="J10398" s="1" t="s">
        <v>23</v>
      </c>
      <c r="K10398" s="1" t="s">
        <v>16</v>
      </c>
      <c r="L10398" s="1" t="s">
        <v>16</v>
      </c>
      <c r="M10398" s="1" t="s">
        <v>16</v>
      </c>
      <c r="N10398" s="1" t="s">
        <v>16</v>
      </c>
      <c r="O10398" s="1">
        <v>63.2</v>
      </c>
      <c r="P10398" s="1">
        <v>1.0</v>
      </c>
    </row>
    <row r="10399">
      <c r="A10399" s="1" t="s">
        <v>29</v>
      </c>
      <c r="B10399" s="1" t="s">
        <v>12915</v>
      </c>
      <c r="C10399" s="2" t="s">
        <v>12803</v>
      </c>
      <c r="D10399" s="1" t="s">
        <v>19</v>
      </c>
      <c r="E10399" s="3" t="str">
        <f>HYPERLINK("https://fyndiq.se/produkt/0df6cad26c89414b/", "2 Pack Samsung S22 PLUS - 9H Härdat Glass - 3D Super Kvalitet")</f>
        <v>2 Pack Samsung S22 PLUS - 9H Härdat Glass - 3D Super Kvalitet</v>
      </c>
      <c r="F10399" s="1" t="s">
        <v>2472</v>
      </c>
      <c r="G10399" s="1" t="s">
        <v>2473</v>
      </c>
      <c r="H10399" s="1" t="s">
        <v>2474</v>
      </c>
      <c r="I10399" s="1" t="s">
        <v>16</v>
      </c>
      <c r="J10399" s="1" t="s">
        <v>23</v>
      </c>
      <c r="K10399" s="1" t="s">
        <v>16</v>
      </c>
      <c r="L10399" s="1" t="s">
        <v>16</v>
      </c>
      <c r="M10399" s="1" t="s">
        <v>16</v>
      </c>
      <c r="N10399" s="1" t="s">
        <v>16</v>
      </c>
      <c r="O10399" s="1">
        <v>63.2</v>
      </c>
      <c r="P10399" s="1">
        <v>1.0</v>
      </c>
    </row>
    <row r="10400">
      <c r="A10400" s="1" t="s">
        <v>29</v>
      </c>
      <c r="B10400" s="1" t="s">
        <v>12916</v>
      </c>
      <c r="C10400" s="2" t="s">
        <v>12803</v>
      </c>
      <c r="D10400" s="1" t="s">
        <v>19</v>
      </c>
      <c r="E10400" s="3" t="str">
        <f>HYPERLINK("https://fyndiq.se/produkt/eb5c54124bd24810/", "2-Pack Xiaomi Redmi 9A - Härdat Glas 9H - Super kvalitet 3D")</f>
        <v>2-Pack Xiaomi Redmi 9A - Härdat Glas 9H - Super kvalitet 3D</v>
      </c>
      <c r="F10400" s="1" t="s">
        <v>1904</v>
      </c>
      <c r="G10400" s="1" t="s">
        <v>1905</v>
      </c>
      <c r="H10400" s="1" t="s">
        <v>1906</v>
      </c>
      <c r="I10400" s="1" t="s">
        <v>16</v>
      </c>
      <c r="J10400" s="1" t="s">
        <v>23</v>
      </c>
      <c r="K10400" s="1" t="s">
        <v>16</v>
      </c>
      <c r="L10400" s="1" t="s">
        <v>16</v>
      </c>
      <c r="M10400" s="1" t="s">
        <v>16</v>
      </c>
      <c r="N10400" s="1" t="s">
        <v>16</v>
      </c>
      <c r="O10400" s="1">
        <v>63.2</v>
      </c>
      <c r="P10400" s="1">
        <v>1.0</v>
      </c>
    </row>
    <row r="10401">
      <c r="A10401" s="1" t="s">
        <v>29</v>
      </c>
      <c r="B10401" s="1" t="s">
        <v>12917</v>
      </c>
      <c r="C10401" s="2" t="s">
        <v>12803</v>
      </c>
      <c r="D10401" s="1" t="s">
        <v>19</v>
      </c>
      <c r="E10401" s="3" t="str">
        <f>HYPERLINK("https://fyndiq.se/produkt/13e76851ca504320/", "2-Pack Samsung Galaxy S22 Ultra - Härdat glas 9H - Top kvalitet")</f>
        <v>2-Pack Samsung Galaxy S22 Ultra - Härdat glas 9H - Top kvalitet</v>
      </c>
      <c r="F10401" s="1" t="s">
        <v>140</v>
      </c>
      <c r="G10401" s="1" t="s">
        <v>141</v>
      </c>
      <c r="H10401" s="1" t="s">
        <v>142</v>
      </c>
      <c r="I10401" s="1" t="s">
        <v>16</v>
      </c>
      <c r="J10401" s="1" t="s">
        <v>23</v>
      </c>
      <c r="K10401" s="1" t="s">
        <v>16</v>
      </c>
      <c r="L10401" s="1" t="s">
        <v>16</v>
      </c>
      <c r="M10401" s="1" t="s">
        <v>16</v>
      </c>
      <c r="N10401" s="1" t="s">
        <v>16</v>
      </c>
      <c r="O10401" s="1">
        <v>63.2</v>
      </c>
      <c r="P10401" s="1">
        <v>1.0</v>
      </c>
    </row>
    <row r="10402">
      <c r="A10402" s="1" t="s">
        <v>29</v>
      </c>
      <c r="B10402" s="1" t="s">
        <v>12918</v>
      </c>
      <c r="C10402" s="2" t="s">
        <v>12803</v>
      </c>
      <c r="D10402" s="1" t="s">
        <v>19</v>
      </c>
      <c r="E10402" s="3" t="str">
        <f>HYPERLINK("https://fyndiq.se/produkt/bc0c4d5e5f134435/", "2 Pack Apple Watch 38mm -Härdat glas 9H – Super kvalitet 3D")</f>
        <v>2 Pack Apple Watch 38mm -Härdat glas 9H – Super kvalitet 3D</v>
      </c>
      <c r="F10402" s="1" t="s">
        <v>780</v>
      </c>
      <c r="G10402" s="1" t="s">
        <v>781</v>
      </c>
      <c r="H10402" s="1" t="s">
        <v>782</v>
      </c>
      <c r="I10402" s="1" t="s">
        <v>16</v>
      </c>
      <c r="J10402" s="1" t="s">
        <v>23</v>
      </c>
      <c r="K10402" s="1" t="s">
        <v>16</v>
      </c>
      <c r="L10402" s="1" t="s">
        <v>16</v>
      </c>
      <c r="M10402" s="1" t="s">
        <v>16</v>
      </c>
      <c r="N10402" s="1" t="s">
        <v>16</v>
      </c>
      <c r="O10402" s="1">
        <v>55.2</v>
      </c>
      <c r="P10402" s="1">
        <v>1.0</v>
      </c>
    </row>
    <row r="10403">
      <c r="A10403" s="1" t="s">
        <v>29</v>
      </c>
      <c r="B10403" s="1" t="s">
        <v>12919</v>
      </c>
      <c r="C10403" s="2" t="s">
        <v>12803</v>
      </c>
      <c r="D10403" s="1" t="s">
        <v>19</v>
      </c>
      <c r="E1040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403" s="1" t="s">
        <v>2144</v>
      </c>
      <c r="G10403" s="1" t="s">
        <v>2145</v>
      </c>
      <c r="H10403" s="1" t="s">
        <v>2146</v>
      </c>
      <c r="I10403" s="1" t="s">
        <v>16</v>
      </c>
      <c r="J10403" s="1" t="s">
        <v>23</v>
      </c>
      <c r="K10403" s="1" t="s">
        <v>16</v>
      </c>
      <c r="L10403" s="1" t="s">
        <v>16</v>
      </c>
      <c r="M10403" s="1" t="s">
        <v>16</v>
      </c>
      <c r="N10403" s="1" t="s">
        <v>16</v>
      </c>
      <c r="O10403" s="1">
        <v>63.2</v>
      </c>
      <c r="P10403" s="1">
        <v>1.0</v>
      </c>
    </row>
    <row r="10404">
      <c r="A10404" s="1" t="s">
        <v>29</v>
      </c>
      <c r="B10404" s="1" t="s">
        <v>12920</v>
      </c>
      <c r="C10404" s="2" t="s">
        <v>12803</v>
      </c>
      <c r="D10404" s="1" t="s">
        <v>19</v>
      </c>
      <c r="E10404" s="3" t="str">
        <f t="shared" ref="E10404:E10405" si="292">HYPERLINK("https://fyndiq.se/produkt/bc0c4d5e5f134435/", "2 Pack Apple Watch 38mm -Härdat glas 9H – Super kvalitet 3D")</f>
        <v>2 Pack Apple Watch 38mm -Härdat glas 9H – Super kvalitet 3D</v>
      </c>
      <c r="F10404" s="1" t="s">
        <v>780</v>
      </c>
      <c r="G10404" s="1" t="s">
        <v>781</v>
      </c>
      <c r="H10404" s="1" t="s">
        <v>782</v>
      </c>
      <c r="I10404" s="1" t="s">
        <v>16</v>
      </c>
      <c r="J10404" s="1" t="s">
        <v>23</v>
      </c>
      <c r="K10404" s="1" t="s">
        <v>16</v>
      </c>
      <c r="L10404" s="1" t="s">
        <v>16</v>
      </c>
      <c r="M10404" s="1" t="s">
        <v>16</v>
      </c>
      <c r="N10404" s="1" t="s">
        <v>16</v>
      </c>
      <c r="O10404" s="1">
        <v>55.2</v>
      </c>
      <c r="P10404" s="1">
        <v>1.0</v>
      </c>
    </row>
    <row r="10405">
      <c r="A10405" s="1" t="s">
        <v>29</v>
      </c>
      <c r="B10405" s="1" t="s">
        <v>12921</v>
      </c>
      <c r="C10405" s="2" t="s">
        <v>12803</v>
      </c>
      <c r="D10405" s="1" t="s">
        <v>19</v>
      </c>
      <c r="E10405" s="3" t="str">
        <f t="shared" si="292"/>
        <v>2 Pack Apple Watch 38mm -Härdat glas 9H – Super kvalitet 3D</v>
      </c>
      <c r="F10405" s="1" t="s">
        <v>780</v>
      </c>
      <c r="G10405" s="1" t="s">
        <v>781</v>
      </c>
      <c r="H10405" s="1" t="s">
        <v>782</v>
      </c>
      <c r="I10405" s="1" t="s">
        <v>16</v>
      </c>
      <c r="J10405" s="1" t="s">
        <v>23</v>
      </c>
      <c r="K10405" s="1" t="s">
        <v>16</v>
      </c>
      <c r="L10405" s="1" t="s">
        <v>16</v>
      </c>
      <c r="M10405" s="1" t="s">
        <v>16</v>
      </c>
      <c r="N10405" s="1" t="s">
        <v>16</v>
      </c>
      <c r="O10405" s="1">
        <v>55.2</v>
      </c>
      <c r="P10405" s="1">
        <v>2.0</v>
      </c>
    </row>
    <row r="10406">
      <c r="A10406" s="1" t="s">
        <v>29</v>
      </c>
      <c r="B10406" s="1" t="s">
        <v>12922</v>
      </c>
      <c r="C10406" s="2" t="s">
        <v>12803</v>
      </c>
      <c r="D10406" s="1" t="s">
        <v>19</v>
      </c>
      <c r="E10406" s="3" t="str">
        <f t="shared" ref="E10406:E10407" si="293">HYPERLINK("https://fyndiq.se/produkt/56c72c0ba5f749b5/", "2-Pack SAMSUNG S24 Skärmskydd - Härdat Glas 9H - Super kvalitet 3D")</f>
        <v>2-Pack SAMSUNG S24 Skärmskydd - Härdat Glas 9H - Super kvalitet 3D</v>
      </c>
      <c r="F10406" s="1" t="s">
        <v>263</v>
      </c>
      <c r="G10406" s="1" t="s">
        <v>264</v>
      </c>
      <c r="H10406" s="1" t="s">
        <v>265</v>
      </c>
      <c r="I10406" s="1" t="s">
        <v>16</v>
      </c>
      <c r="J10406" s="1" t="s">
        <v>23</v>
      </c>
      <c r="K10406" s="1" t="s">
        <v>16</v>
      </c>
      <c r="L10406" s="1" t="s">
        <v>16</v>
      </c>
      <c r="M10406" s="1" t="s">
        <v>16</v>
      </c>
      <c r="N10406" s="1" t="s">
        <v>16</v>
      </c>
      <c r="O10406" s="1">
        <v>63.2</v>
      </c>
      <c r="P10406" s="1">
        <v>1.0</v>
      </c>
    </row>
    <row r="10407">
      <c r="A10407" s="1" t="s">
        <v>29</v>
      </c>
      <c r="B10407" s="1" t="s">
        <v>12923</v>
      </c>
      <c r="C10407" s="2" t="s">
        <v>12803</v>
      </c>
      <c r="D10407" s="1" t="s">
        <v>19</v>
      </c>
      <c r="E10407" s="3" t="str">
        <f t="shared" si="293"/>
        <v>2-Pack SAMSUNG S24 Skärmskydd - Härdat Glas 9H - Super kvalitet 3D</v>
      </c>
      <c r="F10407" s="1" t="s">
        <v>263</v>
      </c>
      <c r="G10407" s="1" t="s">
        <v>264</v>
      </c>
      <c r="H10407" s="1" t="s">
        <v>265</v>
      </c>
      <c r="I10407" s="1" t="s">
        <v>16</v>
      </c>
      <c r="J10407" s="1" t="s">
        <v>23</v>
      </c>
      <c r="K10407" s="1" t="s">
        <v>16</v>
      </c>
      <c r="L10407" s="1" t="s">
        <v>16</v>
      </c>
      <c r="M10407" s="1" t="s">
        <v>16</v>
      </c>
      <c r="N10407" s="1" t="s">
        <v>16</v>
      </c>
      <c r="O10407" s="1">
        <v>63.2</v>
      </c>
      <c r="P10407" s="1">
        <v>1.0</v>
      </c>
    </row>
    <row r="10408">
      <c r="A10408" s="1" t="s">
        <v>29</v>
      </c>
      <c r="B10408" s="1" t="s">
        <v>12924</v>
      </c>
      <c r="C10408" s="2" t="s">
        <v>12803</v>
      </c>
      <c r="D10408" s="1" t="s">
        <v>19</v>
      </c>
      <c r="E10408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0408" s="1" t="s">
        <v>2870</v>
      </c>
      <c r="G10408" s="1" t="s">
        <v>2871</v>
      </c>
      <c r="H10408" s="1" t="s">
        <v>2872</v>
      </c>
      <c r="I10408" s="1" t="s">
        <v>16</v>
      </c>
      <c r="J10408" s="1" t="s">
        <v>23</v>
      </c>
      <c r="K10408" s="1" t="s">
        <v>16</v>
      </c>
      <c r="L10408" s="1" t="s">
        <v>16</v>
      </c>
      <c r="M10408" s="1" t="s">
        <v>16</v>
      </c>
      <c r="N10408" s="1" t="s">
        <v>16</v>
      </c>
      <c r="O10408" s="1">
        <v>63.2</v>
      </c>
      <c r="P10408" s="1">
        <v>1.0</v>
      </c>
    </row>
    <row r="10409">
      <c r="A10409" s="1" t="s">
        <v>29</v>
      </c>
      <c r="B10409" s="1" t="s">
        <v>12925</v>
      </c>
      <c r="C10409" s="2" t="s">
        <v>12803</v>
      </c>
      <c r="D10409" s="1" t="s">
        <v>19</v>
      </c>
      <c r="E10409" s="3" t="str">
        <f t="shared" ref="E10409:E10412" si="294">HYPERLINK("https://fyndiq.se/produkt/925ae49423884615/", "2-Pack Samsung S22 Ultra Skärmskydd &amp; 1-Pack linsskydd -9H GLAS")</f>
        <v>2-Pack Samsung S22 Ultra Skärmskydd &amp; 1-Pack linsskydd -9H GLAS</v>
      </c>
      <c r="F10409" s="1" t="s">
        <v>335</v>
      </c>
      <c r="G10409" s="1" t="s">
        <v>336</v>
      </c>
      <c r="H10409" s="1" t="s">
        <v>337</v>
      </c>
      <c r="I10409" s="1" t="s">
        <v>16</v>
      </c>
      <c r="J10409" s="1" t="s">
        <v>23</v>
      </c>
      <c r="K10409" s="1" t="s">
        <v>16</v>
      </c>
      <c r="L10409" s="1" t="s">
        <v>16</v>
      </c>
      <c r="M10409" s="1" t="s">
        <v>16</v>
      </c>
      <c r="N10409" s="1" t="s">
        <v>16</v>
      </c>
      <c r="O10409" s="1">
        <v>71.2</v>
      </c>
      <c r="P10409" s="1">
        <v>1.0</v>
      </c>
    </row>
    <row r="10410">
      <c r="A10410" s="1" t="s">
        <v>29</v>
      </c>
      <c r="B10410" s="1" t="s">
        <v>12926</v>
      </c>
      <c r="C10410" s="2" t="s">
        <v>12803</v>
      </c>
      <c r="D10410" s="1" t="s">
        <v>19</v>
      </c>
      <c r="E10410" s="3" t="str">
        <f t="shared" si="294"/>
        <v>2-Pack Samsung S22 Ultra Skärmskydd &amp; 1-Pack linsskydd -9H GLAS</v>
      </c>
      <c r="F10410" s="1" t="s">
        <v>335</v>
      </c>
      <c r="G10410" s="1" t="s">
        <v>336</v>
      </c>
      <c r="H10410" s="1" t="s">
        <v>337</v>
      </c>
      <c r="I10410" s="1" t="s">
        <v>16</v>
      </c>
      <c r="J10410" s="1" t="s">
        <v>23</v>
      </c>
      <c r="K10410" s="1" t="s">
        <v>16</v>
      </c>
      <c r="L10410" s="1" t="s">
        <v>16</v>
      </c>
      <c r="M10410" s="1" t="s">
        <v>16</v>
      </c>
      <c r="N10410" s="1" t="s">
        <v>16</v>
      </c>
      <c r="O10410" s="1">
        <v>71.2</v>
      </c>
      <c r="P10410" s="1">
        <v>1.0</v>
      </c>
    </row>
    <row r="10411">
      <c r="A10411" s="1" t="s">
        <v>29</v>
      </c>
      <c r="B10411" s="1" t="s">
        <v>12927</v>
      </c>
      <c r="C10411" s="2" t="s">
        <v>12803</v>
      </c>
      <c r="D10411" s="1" t="s">
        <v>19</v>
      </c>
      <c r="E10411" s="3" t="str">
        <f t="shared" si="294"/>
        <v>2-Pack Samsung S22 Ultra Skärmskydd &amp; 1-Pack linsskydd -9H GLAS</v>
      </c>
      <c r="F10411" s="1" t="s">
        <v>335</v>
      </c>
      <c r="G10411" s="1" t="s">
        <v>336</v>
      </c>
      <c r="H10411" s="1" t="s">
        <v>337</v>
      </c>
      <c r="I10411" s="1" t="s">
        <v>16</v>
      </c>
      <c r="J10411" s="1" t="s">
        <v>23</v>
      </c>
      <c r="K10411" s="1" t="s">
        <v>16</v>
      </c>
      <c r="L10411" s="1" t="s">
        <v>16</v>
      </c>
      <c r="M10411" s="1" t="s">
        <v>16</v>
      </c>
      <c r="N10411" s="1" t="s">
        <v>16</v>
      </c>
      <c r="O10411" s="1">
        <v>71.2</v>
      </c>
      <c r="P10411" s="1">
        <v>1.0</v>
      </c>
    </row>
    <row r="10412">
      <c r="A10412" s="1" t="s">
        <v>29</v>
      </c>
      <c r="B10412" s="1" t="s">
        <v>12928</v>
      </c>
      <c r="C10412" s="2" t="s">
        <v>12803</v>
      </c>
      <c r="D10412" s="1" t="s">
        <v>19</v>
      </c>
      <c r="E10412" s="3" t="str">
        <f t="shared" si="294"/>
        <v>2-Pack Samsung S22 Ultra Skärmskydd &amp; 1-Pack linsskydd -9H GLAS</v>
      </c>
      <c r="F10412" s="1" t="s">
        <v>335</v>
      </c>
      <c r="G10412" s="1" t="s">
        <v>336</v>
      </c>
      <c r="H10412" s="1" t="s">
        <v>337</v>
      </c>
      <c r="I10412" s="1" t="s">
        <v>16</v>
      </c>
      <c r="J10412" s="1" t="s">
        <v>23</v>
      </c>
      <c r="K10412" s="1" t="s">
        <v>16</v>
      </c>
      <c r="L10412" s="1" t="s">
        <v>16</v>
      </c>
      <c r="M10412" s="1" t="s">
        <v>16</v>
      </c>
      <c r="N10412" s="1" t="s">
        <v>16</v>
      </c>
      <c r="O10412" s="1">
        <v>71.2</v>
      </c>
      <c r="P10412" s="1">
        <v>1.0</v>
      </c>
    </row>
    <row r="10413">
      <c r="A10413" s="1" t="s">
        <v>29</v>
      </c>
      <c r="B10413" s="1" t="s">
        <v>12929</v>
      </c>
      <c r="C10413" s="2" t="s">
        <v>12803</v>
      </c>
      <c r="D10413" s="1" t="s">
        <v>19</v>
      </c>
      <c r="E10413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0413" s="1" t="s">
        <v>795</v>
      </c>
      <c r="G10413" s="1" t="s">
        <v>796</v>
      </c>
      <c r="H10413" s="1" t="s">
        <v>797</v>
      </c>
      <c r="I10413" s="1" t="s">
        <v>1673</v>
      </c>
      <c r="J10413" s="1" t="s">
        <v>9</v>
      </c>
      <c r="K10413" s="2" t="s">
        <v>9672</v>
      </c>
      <c r="L10413" s="1" t="s">
        <v>2811</v>
      </c>
      <c r="M10413" s="1" t="s">
        <v>16</v>
      </c>
      <c r="N10413" s="1" t="s">
        <v>16</v>
      </c>
      <c r="O10413" s="1">
        <v>63.2</v>
      </c>
      <c r="P10413" s="1">
        <v>1.0</v>
      </c>
    </row>
    <row r="10414">
      <c r="A10414" s="1" t="s">
        <v>29</v>
      </c>
      <c r="B10414" s="1" t="s">
        <v>12930</v>
      </c>
      <c r="C10414" s="2" t="s">
        <v>12803</v>
      </c>
      <c r="D10414" s="1" t="s">
        <v>19</v>
      </c>
      <c r="E10414" s="3" t="str">
        <f>HYPERLINK("https://fyndiq.se/produkt/432d784756a84eff/", "2-Pack Samsung Galaxy S20FE - Härdat Glas-9H -Super kvalitet 3D")</f>
        <v>2-Pack Samsung Galaxy S20FE - Härdat Glas-9H -Super kvalitet 3D</v>
      </c>
      <c r="F10414" s="1" t="s">
        <v>1078</v>
      </c>
      <c r="G10414" s="1" t="s">
        <v>1079</v>
      </c>
      <c r="H10414" s="1" t="s">
        <v>1080</v>
      </c>
      <c r="I10414" s="1" t="s">
        <v>16</v>
      </c>
      <c r="J10414" s="1" t="s">
        <v>23</v>
      </c>
      <c r="K10414" s="1" t="s">
        <v>16</v>
      </c>
      <c r="L10414" s="1" t="s">
        <v>16</v>
      </c>
      <c r="M10414" s="1" t="s">
        <v>16</v>
      </c>
      <c r="N10414" s="1" t="s">
        <v>16</v>
      </c>
      <c r="O10414" s="1">
        <v>63.2</v>
      </c>
      <c r="P10414" s="1">
        <v>1.0</v>
      </c>
    </row>
    <row r="10415">
      <c r="A10415" s="1" t="s">
        <v>29</v>
      </c>
      <c r="B10415" s="1" t="s">
        <v>12931</v>
      </c>
      <c r="C10415" s="2" t="s">
        <v>12803</v>
      </c>
      <c r="D10415" s="1" t="s">
        <v>19</v>
      </c>
      <c r="E10415" s="3" t="str">
        <f>HYPERLINK("https://fyndiq.se/produkt/13e76851ca504320/", "2-Pack Samsung Galaxy S22 Ultra - Härdat glas 9H - Top kvalitet")</f>
        <v>2-Pack Samsung Galaxy S22 Ultra - Härdat glas 9H - Top kvalitet</v>
      </c>
      <c r="F10415" s="1" t="s">
        <v>140</v>
      </c>
      <c r="G10415" s="1" t="s">
        <v>141</v>
      </c>
      <c r="H10415" s="1" t="s">
        <v>142</v>
      </c>
      <c r="I10415" s="1" t="s">
        <v>16</v>
      </c>
      <c r="J10415" s="1" t="s">
        <v>23</v>
      </c>
      <c r="K10415" s="1" t="s">
        <v>16</v>
      </c>
      <c r="L10415" s="1" t="s">
        <v>16</v>
      </c>
      <c r="M10415" s="1" t="s">
        <v>16</v>
      </c>
      <c r="N10415" s="1" t="s">
        <v>16</v>
      </c>
      <c r="O10415" s="1">
        <v>63.2</v>
      </c>
      <c r="P10415" s="1">
        <v>1.0</v>
      </c>
    </row>
    <row r="10416">
      <c r="A10416" s="1" t="s">
        <v>29</v>
      </c>
      <c r="B10416" s="1" t="s">
        <v>12932</v>
      </c>
      <c r="C10416" s="2" t="s">
        <v>12803</v>
      </c>
      <c r="D10416" s="1" t="s">
        <v>19</v>
      </c>
      <c r="E10416" s="3" t="str">
        <f>HYPERLINK("https://fyndiq.se/produkt/87e8c2a54c4a469b/", "2-Pack Samsung Galaxy A53 5G - Härdat glas 9H - Super kvalitet")</f>
        <v>2-Pack Samsung Galaxy A53 5G - Härdat glas 9H - Super kvalitet</v>
      </c>
      <c r="F10416" s="1" t="s">
        <v>1320</v>
      </c>
      <c r="G10416" s="1" t="s">
        <v>1321</v>
      </c>
      <c r="H10416" s="1" t="s">
        <v>1322</v>
      </c>
      <c r="I10416" s="1" t="s">
        <v>1230</v>
      </c>
      <c r="J10416" s="1" t="s">
        <v>23</v>
      </c>
      <c r="K10416" s="1" t="s">
        <v>16</v>
      </c>
      <c r="L10416" s="1" t="s">
        <v>16</v>
      </c>
      <c r="M10416" s="1" t="s">
        <v>16</v>
      </c>
      <c r="N10416" s="1" t="s">
        <v>16</v>
      </c>
      <c r="O10416" s="1">
        <v>63.2</v>
      </c>
      <c r="P10416" s="1">
        <v>2.0</v>
      </c>
    </row>
    <row r="10417">
      <c r="A10417" s="1" t="s">
        <v>29</v>
      </c>
      <c r="B10417" s="1" t="s">
        <v>12933</v>
      </c>
      <c r="C10417" s="2" t="s">
        <v>12803</v>
      </c>
      <c r="D10417" s="1" t="s">
        <v>19</v>
      </c>
      <c r="E10417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0417" s="1" t="s">
        <v>1402</v>
      </c>
      <c r="G10417" s="1" t="s">
        <v>1403</v>
      </c>
      <c r="H10417" s="1" t="s">
        <v>1404</v>
      </c>
      <c r="I10417" s="1" t="s">
        <v>16</v>
      </c>
      <c r="J10417" s="1" t="s">
        <v>23</v>
      </c>
      <c r="K10417" s="1" t="s">
        <v>16</v>
      </c>
      <c r="L10417" s="1" t="s">
        <v>16</v>
      </c>
      <c r="M10417" s="1" t="s">
        <v>16</v>
      </c>
      <c r="N10417" s="1" t="s">
        <v>16</v>
      </c>
      <c r="O10417" s="1">
        <v>71.2</v>
      </c>
      <c r="P10417" s="1">
        <v>1.0</v>
      </c>
    </row>
    <row r="10418">
      <c r="A10418" s="1" t="s">
        <v>29</v>
      </c>
      <c r="B10418" s="1" t="s">
        <v>12934</v>
      </c>
      <c r="C10418" s="2" t="s">
        <v>12935</v>
      </c>
      <c r="D10418" s="1" t="s">
        <v>19</v>
      </c>
      <c r="E10418" s="3" t="str">
        <f>HYPERLINK("https://fyndiq.se/produkt/2030c5450cfb4338/", "2 Pack Huawei P30 Pro - Härdat glas 9H – 3D Super kvalitet")</f>
        <v>2 Pack Huawei P30 Pro - Härdat glas 9H – 3D Super kvalitet</v>
      </c>
      <c r="F10418" s="1" t="s">
        <v>1091</v>
      </c>
      <c r="G10418" s="1" t="s">
        <v>1092</v>
      </c>
      <c r="H10418" s="1" t="s">
        <v>1093</v>
      </c>
      <c r="I10418" s="1" t="s">
        <v>16</v>
      </c>
      <c r="J10418" s="1" t="s">
        <v>23</v>
      </c>
      <c r="K10418" s="1" t="s">
        <v>16</v>
      </c>
      <c r="L10418" s="1" t="s">
        <v>16</v>
      </c>
      <c r="M10418" s="1" t="s">
        <v>16</v>
      </c>
      <c r="N10418" s="1" t="s">
        <v>16</v>
      </c>
      <c r="O10418" s="1">
        <v>71.2</v>
      </c>
      <c r="P10418" s="1">
        <v>1.0</v>
      </c>
    </row>
    <row r="10419">
      <c r="A10419" s="1" t="s">
        <v>29</v>
      </c>
      <c r="B10419" s="1" t="s">
        <v>12936</v>
      </c>
      <c r="C10419" s="2" t="s">
        <v>12935</v>
      </c>
      <c r="D10419" s="1" t="s">
        <v>19</v>
      </c>
      <c r="E10419" s="3" t="str">
        <f t="shared" ref="E10419:E10420" si="295">HYPERLINK("https://fyndiq.se/produkt/5f0f0d394dee4861/", "2 Pack OnePlus 10 Pro 5G - Härdat Glas 9H - Super kvalitet 3D Skärmskydd")</f>
        <v>2 Pack OnePlus 10 Pro 5G - Härdat Glas 9H - Super kvalitet 3D Skärmskydd</v>
      </c>
      <c r="F10419" s="1" t="s">
        <v>1402</v>
      </c>
      <c r="G10419" s="1" t="s">
        <v>1403</v>
      </c>
      <c r="H10419" s="1" t="s">
        <v>1404</v>
      </c>
      <c r="I10419" s="1" t="s">
        <v>16</v>
      </c>
      <c r="J10419" s="1" t="s">
        <v>23</v>
      </c>
      <c r="K10419" s="1" t="s">
        <v>16</v>
      </c>
      <c r="L10419" s="1" t="s">
        <v>16</v>
      </c>
      <c r="M10419" s="1" t="s">
        <v>16</v>
      </c>
      <c r="N10419" s="1" t="s">
        <v>16</v>
      </c>
      <c r="O10419" s="1">
        <v>71.2</v>
      </c>
      <c r="P10419" s="1">
        <v>1.0</v>
      </c>
    </row>
    <row r="10420">
      <c r="A10420" s="1" t="s">
        <v>29</v>
      </c>
      <c r="B10420" s="1" t="s">
        <v>12937</v>
      </c>
      <c r="C10420" s="2" t="s">
        <v>12935</v>
      </c>
      <c r="D10420" s="1" t="s">
        <v>19</v>
      </c>
      <c r="E10420" s="3" t="str">
        <f t="shared" si="295"/>
        <v>2 Pack OnePlus 10 Pro 5G - Härdat Glas 9H - Super kvalitet 3D Skärmskydd</v>
      </c>
      <c r="F10420" s="1" t="s">
        <v>1402</v>
      </c>
      <c r="G10420" s="1" t="s">
        <v>1403</v>
      </c>
      <c r="H10420" s="1" t="s">
        <v>1404</v>
      </c>
      <c r="I10420" s="1" t="s">
        <v>16</v>
      </c>
      <c r="J10420" s="1" t="s">
        <v>23</v>
      </c>
      <c r="K10420" s="1" t="s">
        <v>16</v>
      </c>
      <c r="L10420" s="1" t="s">
        <v>16</v>
      </c>
      <c r="M10420" s="1" t="s">
        <v>16</v>
      </c>
      <c r="N10420" s="1" t="s">
        <v>16</v>
      </c>
      <c r="O10420" s="1">
        <v>71.2</v>
      </c>
      <c r="P10420" s="1">
        <v>1.0</v>
      </c>
    </row>
    <row r="10421">
      <c r="A10421" s="1" t="s">
        <v>29</v>
      </c>
      <c r="B10421" s="1" t="s">
        <v>12938</v>
      </c>
      <c r="C10421" s="2" t="s">
        <v>12935</v>
      </c>
      <c r="D10421" s="1" t="s">
        <v>19</v>
      </c>
      <c r="E10421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10421" s="1" t="s">
        <v>2283</v>
      </c>
      <c r="G10421" s="1" t="s">
        <v>2284</v>
      </c>
      <c r="H10421" s="1" t="s">
        <v>2285</v>
      </c>
      <c r="I10421" s="1" t="s">
        <v>16</v>
      </c>
      <c r="J10421" s="1" t="s">
        <v>23</v>
      </c>
      <c r="K10421" s="1" t="s">
        <v>16</v>
      </c>
      <c r="L10421" s="1" t="s">
        <v>16</v>
      </c>
      <c r="M10421" s="1" t="s">
        <v>16</v>
      </c>
      <c r="N10421" s="1" t="s">
        <v>16</v>
      </c>
      <c r="O10421" s="1">
        <v>47.2</v>
      </c>
      <c r="P10421" s="1">
        <v>1.0</v>
      </c>
    </row>
    <row r="10422">
      <c r="A10422" s="1" t="s">
        <v>29</v>
      </c>
      <c r="B10422" s="1" t="s">
        <v>12939</v>
      </c>
      <c r="C10422" s="2" t="s">
        <v>12935</v>
      </c>
      <c r="D10422" s="1" t="s">
        <v>19</v>
      </c>
      <c r="E10422" s="3" t="str">
        <f>HYPERLINK("https://fyndiq.se/produkt/406117b60bf241a0/", "2-Pack Samsung Galaxy S9 - Härdat glas 9H - Super kvalitet 3D")</f>
        <v>2-Pack Samsung Galaxy S9 - Härdat glas 9H - Super kvalitet 3D</v>
      </c>
      <c r="F10422" s="1" t="s">
        <v>228</v>
      </c>
      <c r="G10422" s="1" t="s">
        <v>229</v>
      </c>
      <c r="H10422" s="1" t="s">
        <v>230</v>
      </c>
      <c r="I10422" s="1" t="s">
        <v>16</v>
      </c>
      <c r="J10422" s="1" t="s">
        <v>23</v>
      </c>
      <c r="K10422" s="1" t="s">
        <v>16</v>
      </c>
      <c r="L10422" s="1" t="s">
        <v>16</v>
      </c>
      <c r="M10422" s="1" t="s">
        <v>16</v>
      </c>
      <c r="N10422" s="1" t="s">
        <v>16</v>
      </c>
      <c r="O10422" s="1">
        <v>63.2</v>
      </c>
      <c r="P10422" s="1">
        <v>1.0</v>
      </c>
    </row>
    <row r="10423">
      <c r="A10423" s="1" t="s">
        <v>29</v>
      </c>
      <c r="B10423" s="1" t="s">
        <v>12940</v>
      </c>
      <c r="C10423" s="2" t="s">
        <v>12935</v>
      </c>
      <c r="D10423" s="1" t="s">
        <v>19</v>
      </c>
      <c r="E10423" s="3" t="str">
        <f>HYPERLINK("https://fyndiq.se/produkt/4603671cea994359/", "Samsung S20 Plus härdat glas 3D 9H Top Kvalitet skärmskydd")</f>
        <v>Samsung S20 Plus härdat glas 3D 9H Top Kvalitet skärmskydd</v>
      </c>
      <c r="F10423" s="1" t="s">
        <v>428</v>
      </c>
      <c r="G10423" s="1" t="s">
        <v>429</v>
      </c>
      <c r="H10423" s="1" t="s">
        <v>430</v>
      </c>
      <c r="I10423" s="1" t="s">
        <v>16</v>
      </c>
      <c r="J10423" s="1" t="s">
        <v>23</v>
      </c>
      <c r="K10423" s="1" t="s">
        <v>16</v>
      </c>
      <c r="L10423" s="1" t="s">
        <v>16</v>
      </c>
      <c r="M10423" s="1" t="s">
        <v>16</v>
      </c>
      <c r="N10423" s="1" t="s">
        <v>16</v>
      </c>
      <c r="O10423" s="1">
        <v>55.2</v>
      </c>
      <c r="P10423" s="1">
        <v>1.0</v>
      </c>
    </row>
    <row r="10424">
      <c r="A10424" s="1" t="s">
        <v>29</v>
      </c>
      <c r="B10424" s="1" t="s">
        <v>12941</v>
      </c>
      <c r="C10424" s="2" t="s">
        <v>12935</v>
      </c>
      <c r="D10424" s="1" t="s">
        <v>19</v>
      </c>
      <c r="E10424" s="3" t="str">
        <f>HYPERLINK("https://fyndiq.se/produkt/2477583187264ece/", "2-Pack Samsung S20 - 9H Härdat Glass - Top Kvalitet")</f>
        <v>2-Pack Samsung S20 - 9H Härdat Glass - Top Kvalitet</v>
      </c>
      <c r="F10424" s="1" t="s">
        <v>124</v>
      </c>
      <c r="G10424" s="1" t="s">
        <v>125</v>
      </c>
      <c r="H10424" s="1" t="s">
        <v>126</v>
      </c>
      <c r="I10424" s="1" t="s">
        <v>16</v>
      </c>
      <c r="J10424" s="1" t="s">
        <v>23</v>
      </c>
      <c r="K10424" s="1" t="s">
        <v>16</v>
      </c>
      <c r="L10424" s="1" t="s">
        <v>16</v>
      </c>
      <c r="M10424" s="1" t="s">
        <v>16</v>
      </c>
      <c r="N10424" s="1" t="s">
        <v>16</v>
      </c>
      <c r="O10424" s="1">
        <v>71.2</v>
      </c>
      <c r="P10424" s="1">
        <v>1.0</v>
      </c>
    </row>
    <row r="10425">
      <c r="A10425" s="1" t="s">
        <v>29</v>
      </c>
      <c r="B10425" s="1" t="s">
        <v>12942</v>
      </c>
      <c r="C10425" s="2" t="s">
        <v>12935</v>
      </c>
      <c r="D10425" s="1" t="s">
        <v>19</v>
      </c>
      <c r="E10425" s="3" t="str">
        <f>HYPERLINK("https://fyndiq.se/produkt/c4ff4138388141ca/", "2-Pack Samsung A22 Skärmskydd - Härdat Glas 9H - Super kvalitet 3D")</f>
        <v>2-Pack Samsung A22 Skärmskydd - Härdat Glas 9H - Super kvalitet 3D</v>
      </c>
      <c r="F10425" s="1" t="s">
        <v>2852</v>
      </c>
      <c r="G10425" s="1" t="s">
        <v>2853</v>
      </c>
      <c r="H10425" s="1" t="s">
        <v>2854</v>
      </c>
      <c r="I10425" s="1" t="s">
        <v>16</v>
      </c>
      <c r="J10425" s="1" t="s">
        <v>23</v>
      </c>
      <c r="K10425" s="1" t="s">
        <v>16</v>
      </c>
      <c r="L10425" s="1" t="s">
        <v>16</v>
      </c>
      <c r="M10425" s="1" t="s">
        <v>16</v>
      </c>
      <c r="N10425" s="1" t="s">
        <v>16</v>
      </c>
      <c r="O10425" s="1">
        <v>63.2</v>
      </c>
      <c r="P10425" s="1">
        <v>1.0</v>
      </c>
    </row>
    <row r="10426">
      <c r="A10426" s="1" t="s">
        <v>29</v>
      </c>
      <c r="B10426" s="1" t="s">
        <v>12943</v>
      </c>
      <c r="C10426" s="2" t="s">
        <v>12935</v>
      </c>
      <c r="D10426" s="1" t="s">
        <v>19</v>
      </c>
      <c r="E1042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426" s="1" t="s">
        <v>2144</v>
      </c>
      <c r="G10426" s="1" t="s">
        <v>2145</v>
      </c>
      <c r="H10426" s="1" t="s">
        <v>2146</v>
      </c>
      <c r="I10426" s="1" t="s">
        <v>16</v>
      </c>
      <c r="J10426" s="1" t="s">
        <v>23</v>
      </c>
      <c r="K10426" s="1" t="s">
        <v>16</v>
      </c>
      <c r="L10426" s="1" t="s">
        <v>16</v>
      </c>
      <c r="M10426" s="1" t="s">
        <v>16</v>
      </c>
      <c r="N10426" s="1" t="s">
        <v>16</v>
      </c>
      <c r="O10426" s="1">
        <v>63.2</v>
      </c>
      <c r="P10426" s="1">
        <v>1.0</v>
      </c>
    </row>
    <row r="10427">
      <c r="A10427" s="1" t="s">
        <v>29</v>
      </c>
      <c r="B10427" s="1" t="s">
        <v>12944</v>
      </c>
      <c r="C10427" s="2" t="s">
        <v>12935</v>
      </c>
      <c r="D10427" s="1" t="s">
        <v>19</v>
      </c>
      <c r="E1042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0427" s="1" t="s">
        <v>785</v>
      </c>
      <c r="G10427" s="1" t="s">
        <v>786</v>
      </c>
      <c r="H10427" s="1" t="s">
        <v>787</v>
      </c>
      <c r="I10427" s="1" t="s">
        <v>16</v>
      </c>
      <c r="J10427" s="1" t="s">
        <v>23</v>
      </c>
      <c r="K10427" s="1" t="s">
        <v>16</v>
      </c>
      <c r="L10427" s="1" t="s">
        <v>16</v>
      </c>
      <c r="M10427" s="1" t="s">
        <v>16</v>
      </c>
      <c r="N10427" s="1" t="s">
        <v>16</v>
      </c>
      <c r="O10427" s="1">
        <v>63.2</v>
      </c>
      <c r="P10427" s="1">
        <v>1.0</v>
      </c>
    </row>
    <row r="10428">
      <c r="A10428" s="1" t="s">
        <v>29</v>
      </c>
      <c r="B10428" s="1" t="s">
        <v>12945</v>
      </c>
      <c r="C10428" s="2" t="s">
        <v>12935</v>
      </c>
      <c r="D10428" s="1" t="s">
        <v>19</v>
      </c>
      <c r="E1042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0428" s="1" t="s">
        <v>692</v>
      </c>
      <c r="G10428" s="1" t="s">
        <v>693</v>
      </c>
      <c r="H10428" s="1" t="s">
        <v>694</v>
      </c>
      <c r="I10428" s="1" t="s">
        <v>16</v>
      </c>
      <c r="J10428" s="1" t="s">
        <v>23</v>
      </c>
      <c r="K10428" s="1" t="s">
        <v>16</v>
      </c>
      <c r="L10428" s="1" t="s">
        <v>16</v>
      </c>
      <c r="M10428" s="1" t="s">
        <v>16</v>
      </c>
      <c r="N10428" s="1" t="s">
        <v>16</v>
      </c>
      <c r="O10428" s="1">
        <v>47.2</v>
      </c>
      <c r="P10428" s="1">
        <v>1.0</v>
      </c>
    </row>
    <row r="10429">
      <c r="A10429" s="1" t="s">
        <v>29</v>
      </c>
      <c r="B10429" s="1" t="s">
        <v>12946</v>
      </c>
      <c r="C10429" s="2" t="s">
        <v>12935</v>
      </c>
      <c r="D10429" s="1" t="s">
        <v>19</v>
      </c>
      <c r="E10429" s="3" t="str">
        <f>HYPERLINK("https://fyndiq.se/produkt/b4b1148b5d274f33/", "2 Pack Xiaomi 11T 5G - Härdat glas 9H - Super kvalitet 3D")</f>
        <v>2 Pack Xiaomi 11T 5G - Härdat glas 9H - Super kvalitet 3D</v>
      </c>
      <c r="F10429" s="1" t="s">
        <v>345</v>
      </c>
      <c r="G10429" s="1" t="s">
        <v>346</v>
      </c>
      <c r="H10429" s="1" t="s">
        <v>347</v>
      </c>
      <c r="I10429" s="1" t="s">
        <v>16</v>
      </c>
      <c r="J10429" s="1" t="s">
        <v>23</v>
      </c>
      <c r="K10429" s="1" t="s">
        <v>16</v>
      </c>
      <c r="L10429" s="1" t="s">
        <v>16</v>
      </c>
      <c r="M10429" s="1" t="s">
        <v>16</v>
      </c>
      <c r="N10429" s="1" t="s">
        <v>16</v>
      </c>
      <c r="O10429" s="1">
        <v>63.2</v>
      </c>
      <c r="P10429" s="1">
        <v>1.0</v>
      </c>
    </row>
    <row r="10430">
      <c r="A10430" s="1" t="s">
        <v>29</v>
      </c>
      <c r="B10430" s="1" t="s">
        <v>12947</v>
      </c>
      <c r="C10430" s="2" t="s">
        <v>12935</v>
      </c>
      <c r="D10430" s="1" t="s">
        <v>19</v>
      </c>
      <c r="E10430" s="3" t="str">
        <f>HYPERLINK("https://fyndiq.se/produkt/f14d7a07171e4082/", "2 Pack Samsung S21 5G - Härdat Glas 9H - Super Kvalitet 3D")</f>
        <v>2 Pack Samsung S21 5G - Härdat Glas 9H - Super Kvalitet 3D</v>
      </c>
      <c r="F10430" s="1" t="s">
        <v>741</v>
      </c>
      <c r="G10430" s="1" t="s">
        <v>742</v>
      </c>
      <c r="H10430" s="1" t="s">
        <v>743</v>
      </c>
      <c r="I10430" s="1" t="s">
        <v>16</v>
      </c>
      <c r="J10430" s="1" t="s">
        <v>23</v>
      </c>
      <c r="K10430" s="1" t="s">
        <v>16</v>
      </c>
      <c r="L10430" s="1" t="s">
        <v>16</v>
      </c>
      <c r="M10430" s="1" t="s">
        <v>16</v>
      </c>
      <c r="N10430" s="1" t="s">
        <v>16</v>
      </c>
      <c r="O10430" s="1">
        <v>63.2</v>
      </c>
      <c r="P10430" s="1">
        <v>1.0</v>
      </c>
    </row>
    <row r="10431">
      <c r="A10431" s="1" t="s">
        <v>29</v>
      </c>
      <c r="B10431" s="1" t="s">
        <v>12948</v>
      </c>
      <c r="C10431" s="2" t="s">
        <v>12935</v>
      </c>
      <c r="D10431" s="1" t="s">
        <v>19</v>
      </c>
      <c r="E10431" s="3" t="str">
        <f>HYPERLINK("https://fyndiq.se/produkt/a047b5d99d58461d/", "2-Pack Google Pixel 6A - Härdat glas 9H - Super kvalitet 3D")</f>
        <v>2-Pack Google Pixel 6A - Härdat glas 9H - Super kvalitet 3D</v>
      </c>
      <c r="F10431" s="1" t="s">
        <v>1205</v>
      </c>
      <c r="G10431" s="1" t="s">
        <v>1206</v>
      </c>
      <c r="H10431" s="1" t="s">
        <v>1207</v>
      </c>
      <c r="I10431" s="1" t="s">
        <v>16</v>
      </c>
      <c r="J10431" s="1" t="s">
        <v>23</v>
      </c>
      <c r="K10431" s="1" t="s">
        <v>16</v>
      </c>
      <c r="L10431" s="1" t="s">
        <v>16</v>
      </c>
      <c r="M10431" s="1" t="s">
        <v>16</v>
      </c>
      <c r="N10431" s="1" t="s">
        <v>16</v>
      </c>
      <c r="O10431" s="1">
        <v>63.2</v>
      </c>
      <c r="P10431" s="1">
        <v>1.0</v>
      </c>
    </row>
    <row r="10432">
      <c r="A10432" s="1" t="s">
        <v>29</v>
      </c>
      <c r="B10432" s="1" t="s">
        <v>12949</v>
      </c>
      <c r="C10432" s="2" t="s">
        <v>12935</v>
      </c>
      <c r="D10432" s="1" t="s">
        <v>19</v>
      </c>
      <c r="E1043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432" s="1" t="s">
        <v>760</v>
      </c>
      <c r="G10432" s="1" t="s">
        <v>761</v>
      </c>
      <c r="H10432" s="1" t="s">
        <v>762</v>
      </c>
      <c r="I10432" s="1" t="s">
        <v>16</v>
      </c>
      <c r="J10432" s="1" t="s">
        <v>23</v>
      </c>
      <c r="K10432" s="1" t="s">
        <v>16</v>
      </c>
      <c r="L10432" s="1" t="s">
        <v>16</v>
      </c>
      <c r="M10432" s="1" t="s">
        <v>16</v>
      </c>
      <c r="N10432" s="1" t="s">
        <v>16</v>
      </c>
      <c r="O10432" s="1">
        <v>63.2</v>
      </c>
      <c r="P10432" s="1">
        <v>1.0</v>
      </c>
    </row>
    <row r="10433">
      <c r="A10433" s="1" t="s">
        <v>29</v>
      </c>
      <c r="B10433" s="1" t="s">
        <v>12950</v>
      </c>
      <c r="C10433" s="2" t="s">
        <v>12935</v>
      </c>
      <c r="D10433" s="1" t="s">
        <v>19</v>
      </c>
      <c r="E10433" s="3" t="str">
        <f>HYPERLINK("https://fyndiq.se/produkt/93724848627e4e25/", "Xiaomi Redmi 13C 5G Transparent Skyddsfodral – Skydd med Extra Kant")</f>
        <v>Xiaomi Redmi 13C 5G Transparent Skyddsfodral – Skydd med Extra Kant</v>
      </c>
      <c r="F10433" s="1" t="s">
        <v>610</v>
      </c>
      <c r="G10433" s="1" t="s">
        <v>611</v>
      </c>
      <c r="H10433" s="1" t="s">
        <v>612</v>
      </c>
      <c r="I10433" s="1" t="s">
        <v>16</v>
      </c>
      <c r="J10433" s="1" t="s">
        <v>23</v>
      </c>
      <c r="K10433" s="1" t="s">
        <v>16</v>
      </c>
      <c r="L10433" s="1" t="s">
        <v>16</v>
      </c>
      <c r="M10433" s="1" t="s">
        <v>16</v>
      </c>
      <c r="N10433" s="1" t="s">
        <v>16</v>
      </c>
      <c r="O10433" s="1">
        <v>79.2</v>
      </c>
      <c r="P10433" s="1">
        <v>1.0</v>
      </c>
    </row>
    <row r="10434">
      <c r="A10434" s="1" t="s">
        <v>29</v>
      </c>
      <c r="B10434" s="1" t="s">
        <v>12951</v>
      </c>
      <c r="C10434" s="2" t="s">
        <v>12935</v>
      </c>
      <c r="D10434" s="1" t="s">
        <v>19</v>
      </c>
      <c r="E10434" s="3" t="str">
        <f>HYPERLINK("https://fyndiq.se/produkt/3fee81d316cc43da/", "2-pack - iPhone 12 / 12 Pro - 9H Härdat Glass - Top Kvalitet")</f>
        <v>2-pack - iPhone 12 / 12 Pro - 9H Härdat Glass - Top Kvalitet</v>
      </c>
      <c r="F10434" s="1" t="s">
        <v>2499</v>
      </c>
      <c r="G10434" s="1" t="s">
        <v>2500</v>
      </c>
      <c r="H10434" s="1" t="s">
        <v>2067</v>
      </c>
      <c r="I10434" s="1" t="s">
        <v>16</v>
      </c>
      <c r="J10434" s="1" t="s">
        <v>23</v>
      </c>
      <c r="K10434" s="1" t="s">
        <v>16</v>
      </c>
      <c r="L10434" s="1" t="s">
        <v>16</v>
      </c>
      <c r="M10434" s="1" t="s">
        <v>16</v>
      </c>
      <c r="N10434" s="1" t="s">
        <v>16</v>
      </c>
      <c r="O10434" s="1">
        <v>47.2</v>
      </c>
      <c r="P10434" s="1">
        <v>1.0</v>
      </c>
    </row>
    <row r="10435">
      <c r="A10435" s="1" t="s">
        <v>29</v>
      </c>
      <c r="B10435" s="1" t="s">
        <v>12952</v>
      </c>
      <c r="C10435" s="2" t="s">
        <v>12935</v>
      </c>
      <c r="D10435" s="1" t="s">
        <v>19</v>
      </c>
      <c r="E10435" s="3" t="str">
        <f>HYPERLINK("https://fyndiq.se/produkt/4603671cea994359/", "Samsung S20 Plus härdat glas 3D 9H Top Kvalitet skärmskydd")</f>
        <v>Samsung S20 Plus härdat glas 3D 9H Top Kvalitet skärmskydd</v>
      </c>
      <c r="F10435" s="1" t="s">
        <v>428</v>
      </c>
      <c r="G10435" s="1" t="s">
        <v>429</v>
      </c>
      <c r="H10435" s="1" t="s">
        <v>430</v>
      </c>
      <c r="I10435" s="1" t="s">
        <v>1230</v>
      </c>
      <c r="J10435" s="1" t="s">
        <v>23</v>
      </c>
      <c r="K10435" s="1" t="s">
        <v>16</v>
      </c>
      <c r="L10435" s="1" t="s">
        <v>16</v>
      </c>
      <c r="M10435" s="1" t="s">
        <v>16</v>
      </c>
      <c r="N10435" s="1" t="s">
        <v>16</v>
      </c>
      <c r="O10435" s="1">
        <v>55.2</v>
      </c>
      <c r="P10435" s="1">
        <v>1.0</v>
      </c>
    </row>
    <row r="10436">
      <c r="A10436" s="1" t="s">
        <v>29</v>
      </c>
      <c r="B10436" s="1" t="s">
        <v>12953</v>
      </c>
      <c r="C10436" s="2" t="s">
        <v>12935</v>
      </c>
      <c r="D10436" s="1" t="s">
        <v>19</v>
      </c>
      <c r="E10436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0436" s="1" t="s">
        <v>709</v>
      </c>
      <c r="G10436" s="1" t="s">
        <v>710</v>
      </c>
      <c r="H10436" s="1" t="s">
        <v>711</v>
      </c>
      <c r="I10436" s="1" t="s">
        <v>16</v>
      </c>
      <c r="J10436" s="1" t="s">
        <v>23</v>
      </c>
      <c r="K10436" s="1" t="s">
        <v>16</v>
      </c>
      <c r="L10436" s="1" t="s">
        <v>16</v>
      </c>
      <c r="M10436" s="1" t="s">
        <v>16</v>
      </c>
      <c r="N10436" s="1" t="s">
        <v>16</v>
      </c>
      <c r="O10436" s="1">
        <v>63.2</v>
      </c>
      <c r="P10436" s="1">
        <v>1.0</v>
      </c>
    </row>
    <row r="10437">
      <c r="A10437" s="1" t="s">
        <v>29</v>
      </c>
      <c r="B10437" s="1" t="s">
        <v>12954</v>
      </c>
      <c r="C10437" s="2" t="s">
        <v>12935</v>
      </c>
      <c r="D10437" s="1" t="s">
        <v>19</v>
      </c>
      <c r="E10437" s="3" t="str">
        <f t="shared" ref="E10437:E10438" si="296"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0437" s="1" t="s">
        <v>1481</v>
      </c>
      <c r="G10437" s="1" t="s">
        <v>1482</v>
      </c>
      <c r="H10437" s="1" t="s">
        <v>1483</v>
      </c>
      <c r="I10437" s="1" t="s">
        <v>16</v>
      </c>
      <c r="J10437" s="1" t="s">
        <v>23</v>
      </c>
      <c r="K10437" s="1" t="s">
        <v>16</v>
      </c>
      <c r="L10437" s="1" t="s">
        <v>16</v>
      </c>
      <c r="M10437" s="1" t="s">
        <v>16</v>
      </c>
      <c r="N10437" s="1" t="s">
        <v>16</v>
      </c>
      <c r="O10437" s="1">
        <v>63.2</v>
      </c>
      <c r="P10437" s="1">
        <v>1.0</v>
      </c>
    </row>
    <row r="10438">
      <c r="A10438" s="1" t="s">
        <v>29</v>
      </c>
      <c r="B10438" s="1" t="s">
        <v>12955</v>
      </c>
      <c r="C10438" s="2" t="s">
        <v>12935</v>
      </c>
      <c r="D10438" s="1" t="s">
        <v>19</v>
      </c>
      <c r="E10438" s="3" t="str">
        <f t="shared" si="296"/>
        <v>2-Pack Samsung S23 Plus Skärmskydd &amp; 1-Pack linsskydd - Härdat Glas 9H - Super kvalitet 3D</v>
      </c>
      <c r="F10438" s="1" t="s">
        <v>1481</v>
      </c>
      <c r="G10438" s="1" t="s">
        <v>1482</v>
      </c>
      <c r="H10438" s="1" t="s">
        <v>1483</v>
      </c>
      <c r="I10438" s="1" t="s">
        <v>16</v>
      </c>
      <c r="J10438" s="1" t="s">
        <v>23</v>
      </c>
      <c r="K10438" s="1" t="s">
        <v>16</v>
      </c>
      <c r="L10438" s="1" t="s">
        <v>16</v>
      </c>
      <c r="M10438" s="1" t="s">
        <v>16</v>
      </c>
      <c r="N10438" s="1" t="s">
        <v>16</v>
      </c>
      <c r="O10438" s="1">
        <v>63.2</v>
      </c>
      <c r="P10438" s="1">
        <v>1.0</v>
      </c>
    </row>
    <row r="10439">
      <c r="A10439" s="1" t="s">
        <v>29</v>
      </c>
      <c r="B10439" s="1" t="s">
        <v>12956</v>
      </c>
      <c r="C10439" s="2" t="s">
        <v>12935</v>
      </c>
      <c r="D10439" s="1" t="s">
        <v>19</v>
      </c>
      <c r="E10439" s="3" t="str">
        <f>HYPERLINK("https://fyndiq.se/produkt/2030c5450cfb4338/", "2 Pack Huawei P30 Pro - Härdat glas 9H – 3D Super kvalitet")</f>
        <v>2 Pack Huawei P30 Pro - Härdat glas 9H – 3D Super kvalitet</v>
      </c>
      <c r="F10439" s="1" t="s">
        <v>1091</v>
      </c>
      <c r="G10439" s="1" t="s">
        <v>1092</v>
      </c>
      <c r="H10439" s="1" t="s">
        <v>1093</v>
      </c>
      <c r="I10439" s="1" t="s">
        <v>16</v>
      </c>
      <c r="J10439" s="1" t="s">
        <v>23</v>
      </c>
      <c r="K10439" s="1" t="s">
        <v>16</v>
      </c>
      <c r="L10439" s="1" t="s">
        <v>16</v>
      </c>
      <c r="M10439" s="1" t="s">
        <v>16</v>
      </c>
      <c r="N10439" s="1" t="s">
        <v>16</v>
      </c>
      <c r="O10439" s="1">
        <v>71.2</v>
      </c>
      <c r="P10439" s="1">
        <v>1.0</v>
      </c>
    </row>
    <row r="10440">
      <c r="A10440" s="1" t="s">
        <v>29</v>
      </c>
      <c r="B10440" s="1" t="s">
        <v>12957</v>
      </c>
      <c r="C10440" s="2" t="s">
        <v>12935</v>
      </c>
      <c r="D10440" s="1" t="s">
        <v>19</v>
      </c>
      <c r="E10440" s="3" t="str">
        <f>HYPERLINK("https://fyndiq.se/produkt/6a703e1a07a048a1/", "2-Pack Google Pixel 7 - Härdat Glas 9H - Super kvalitet 3D Skärmskydd")</f>
        <v>2-Pack Google Pixel 7 - Härdat Glas 9H - Super kvalitet 3D Skärmskydd</v>
      </c>
      <c r="F10440" s="1" t="s">
        <v>6704</v>
      </c>
      <c r="G10440" s="1" t="s">
        <v>6705</v>
      </c>
      <c r="H10440" s="1" t="s">
        <v>6706</v>
      </c>
      <c r="I10440" s="1" t="s">
        <v>16</v>
      </c>
      <c r="J10440" s="1" t="s">
        <v>23</v>
      </c>
      <c r="K10440" s="1" t="s">
        <v>16</v>
      </c>
      <c r="L10440" s="1" t="s">
        <v>16</v>
      </c>
      <c r="M10440" s="1" t="s">
        <v>16</v>
      </c>
      <c r="N10440" s="1" t="s">
        <v>16</v>
      </c>
      <c r="O10440" s="1">
        <v>63.2</v>
      </c>
      <c r="P10440" s="1">
        <v>1.0</v>
      </c>
    </row>
    <row r="10441">
      <c r="A10441" s="1" t="s">
        <v>29</v>
      </c>
      <c r="B10441" s="1" t="s">
        <v>12958</v>
      </c>
      <c r="C10441" s="2" t="s">
        <v>12935</v>
      </c>
      <c r="D10441" s="1" t="s">
        <v>19</v>
      </c>
      <c r="E10441" s="3" t="str">
        <f t="shared" ref="E10441:E10443" si="297">HYPERLINK("https://fyndiq.se/produkt/08d44de1ca3946df/", "2-Pack Samsung Galaxy S10 - Härdat Glas 9H – 3D Skärmskydd - Super kvalitet")</f>
        <v>2-Pack Samsung Galaxy S10 - Härdat Glas 9H – 3D Skärmskydd - Super kvalitet</v>
      </c>
      <c r="F10441" s="1" t="s">
        <v>729</v>
      </c>
      <c r="G10441" s="1" t="s">
        <v>730</v>
      </c>
      <c r="H10441" s="1" t="s">
        <v>731</v>
      </c>
      <c r="I10441" s="1" t="s">
        <v>16</v>
      </c>
      <c r="J10441" s="1" t="s">
        <v>23</v>
      </c>
      <c r="K10441" s="1" t="s">
        <v>16</v>
      </c>
      <c r="L10441" s="1" t="s">
        <v>16</v>
      </c>
      <c r="M10441" s="1" t="s">
        <v>16</v>
      </c>
      <c r="N10441" s="1" t="s">
        <v>16</v>
      </c>
      <c r="O10441" s="1">
        <v>63.2</v>
      </c>
      <c r="P10441" s="1">
        <v>1.0</v>
      </c>
    </row>
    <row r="10442">
      <c r="A10442" s="1" t="s">
        <v>29</v>
      </c>
      <c r="B10442" s="1" t="s">
        <v>12959</v>
      </c>
      <c r="C10442" s="2" t="s">
        <v>12935</v>
      </c>
      <c r="D10442" s="1" t="s">
        <v>19</v>
      </c>
      <c r="E10442" s="3" t="str">
        <f t="shared" si="297"/>
        <v>2-Pack Samsung Galaxy S10 - Härdat Glas 9H – 3D Skärmskydd - Super kvalitet</v>
      </c>
      <c r="F10442" s="1" t="s">
        <v>729</v>
      </c>
      <c r="G10442" s="1" t="s">
        <v>730</v>
      </c>
      <c r="H10442" s="1" t="s">
        <v>731</v>
      </c>
      <c r="I10442" s="1" t="s">
        <v>16</v>
      </c>
      <c r="J10442" s="1" t="s">
        <v>23</v>
      </c>
      <c r="K10442" s="1" t="s">
        <v>16</v>
      </c>
      <c r="L10442" s="1" t="s">
        <v>16</v>
      </c>
      <c r="M10442" s="1" t="s">
        <v>16</v>
      </c>
      <c r="N10442" s="1" t="s">
        <v>16</v>
      </c>
      <c r="O10442" s="1">
        <v>63.2</v>
      </c>
      <c r="P10442" s="1">
        <v>1.0</v>
      </c>
    </row>
    <row r="10443">
      <c r="A10443" s="1" t="s">
        <v>29</v>
      </c>
      <c r="B10443" s="1" t="s">
        <v>12960</v>
      </c>
      <c r="C10443" s="2" t="s">
        <v>12935</v>
      </c>
      <c r="D10443" s="1" t="s">
        <v>19</v>
      </c>
      <c r="E10443" s="3" t="str">
        <f t="shared" si="297"/>
        <v>2-Pack Samsung Galaxy S10 - Härdat Glas 9H – 3D Skärmskydd - Super kvalitet</v>
      </c>
      <c r="F10443" s="1" t="s">
        <v>729</v>
      </c>
      <c r="G10443" s="1" t="s">
        <v>730</v>
      </c>
      <c r="H10443" s="1" t="s">
        <v>731</v>
      </c>
      <c r="I10443" s="1" t="s">
        <v>16</v>
      </c>
      <c r="J10443" s="1" t="s">
        <v>23</v>
      </c>
      <c r="K10443" s="1" t="s">
        <v>16</v>
      </c>
      <c r="L10443" s="1" t="s">
        <v>16</v>
      </c>
      <c r="M10443" s="1" t="s">
        <v>16</v>
      </c>
      <c r="N10443" s="1" t="s">
        <v>16</v>
      </c>
      <c r="O10443" s="1">
        <v>63.2</v>
      </c>
      <c r="P10443" s="1">
        <v>1.0</v>
      </c>
    </row>
    <row r="10444">
      <c r="A10444" s="1" t="s">
        <v>29</v>
      </c>
      <c r="B10444" s="1" t="s">
        <v>12961</v>
      </c>
      <c r="C10444" s="2" t="s">
        <v>12935</v>
      </c>
      <c r="D10444" s="1" t="s">
        <v>19</v>
      </c>
      <c r="E10444" s="3" t="str">
        <f>HYPERLINK("https://fyndiq.se/produkt/fd11d4657f974267/", "Skärmskydd Samsung Galaxy S20 Ultra, härdat glas hög kvalitet.")</f>
        <v>Skärmskydd Samsung Galaxy S20 Ultra, härdat glas hög kvalitet.</v>
      </c>
      <c r="F10444" s="1" t="s">
        <v>2674</v>
      </c>
      <c r="G10444" s="1" t="s">
        <v>2675</v>
      </c>
      <c r="H10444" s="1" t="s">
        <v>2676</v>
      </c>
      <c r="I10444" s="1" t="s">
        <v>16</v>
      </c>
      <c r="J10444" s="1" t="s">
        <v>23</v>
      </c>
      <c r="K10444" s="1" t="s">
        <v>16</v>
      </c>
      <c r="L10444" s="1" t="s">
        <v>16</v>
      </c>
      <c r="M10444" s="1" t="s">
        <v>16</v>
      </c>
      <c r="N10444" s="1" t="s">
        <v>16</v>
      </c>
      <c r="O10444" s="1">
        <v>63.2</v>
      </c>
      <c r="P10444" s="1">
        <v>1.0</v>
      </c>
    </row>
    <row r="10445">
      <c r="A10445" s="1" t="s">
        <v>29</v>
      </c>
      <c r="B10445" s="1" t="s">
        <v>12962</v>
      </c>
      <c r="C10445" s="2" t="s">
        <v>12935</v>
      </c>
      <c r="D10445" s="1" t="s">
        <v>19</v>
      </c>
      <c r="E10445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445" s="1" t="s">
        <v>977</v>
      </c>
      <c r="G10445" s="1" t="s">
        <v>978</v>
      </c>
      <c r="H10445" s="1" t="s">
        <v>979</v>
      </c>
      <c r="I10445" s="1" t="s">
        <v>16</v>
      </c>
      <c r="J10445" s="1" t="s">
        <v>23</v>
      </c>
      <c r="K10445" s="1" t="s">
        <v>16</v>
      </c>
      <c r="L10445" s="1" t="s">
        <v>16</v>
      </c>
      <c r="M10445" s="1" t="s">
        <v>16</v>
      </c>
      <c r="N10445" s="1" t="s">
        <v>16</v>
      </c>
      <c r="O10445" s="1">
        <v>63.2</v>
      </c>
      <c r="P10445" s="1">
        <v>1.0</v>
      </c>
    </row>
    <row r="10446">
      <c r="A10446" s="1" t="s">
        <v>29</v>
      </c>
      <c r="B10446" s="1" t="s">
        <v>12963</v>
      </c>
      <c r="C10446" s="2" t="s">
        <v>12935</v>
      </c>
      <c r="D10446" s="1" t="s">
        <v>19</v>
      </c>
      <c r="E1044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0446" s="1" t="s">
        <v>3098</v>
      </c>
      <c r="G10446" s="1" t="s">
        <v>3099</v>
      </c>
      <c r="H10446" s="1" t="s">
        <v>3100</v>
      </c>
      <c r="I10446" s="1" t="s">
        <v>16</v>
      </c>
      <c r="J10446" s="1" t="s">
        <v>23</v>
      </c>
      <c r="K10446" s="1" t="s">
        <v>16</v>
      </c>
      <c r="L10446" s="1" t="s">
        <v>16</v>
      </c>
      <c r="M10446" s="1" t="s">
        <v>16</v>
      </c>
      <c r="N10446" s="1" t="s">
        <v>16</v>
      </c>
      <c r="O10446" s="1">
        <v>63.2</v>
      </c>
      <c r="P10446" s="1">
        <v>1.0</v>
      </c>
    </row>
    <row r="10447">
      <c r="A10447" s="1" t="s">
        <v>29</v>
      </c>
      <c r="B10447" s="1" t="s">
        <v>12964</v>
      </c>
      <c r="C10447" s="2" t="s">
        <v>12935</v>
      </c>
      <c r="D10447" s="1" t="s">
        <v>19</v>
      </c>
      <c r="E10447" s="3" t="str">
        <f>HYPERLINK("https://fyndiq.se/produkt/f47e8401d83f4d58/", "2-Pack Samsung S8 Skärmskydd - Härdat Glas 9H - Super kvalitet 3D")</f>
        <v>2-Pack Samsung S8 Skärmskydd - Härdat Glas 9H - Super kvalitet 3D</v>
      </c>
      <c r="F10447" s="1" t="s">
        <v>750</v>
      </c>
      <c r="G10447" s="1" t="s">
        <v>751</v>
      </c>
      <c r="H10447" s="1" t="s">
        <v>752</v>
      </c>
      <c r="I10447" s="1" t="s">
        <v>16</v>
      </c>
      <c r="J10447" s="1" t="s">
        <v>23</v>
      </c>
      <c r="K10447" s="1" t="s">
        <v>16</v>
      </c>
      <c r="L10447" s="1" t="s">
        <v>16</v>
      </c>
      <c r="M10447" s="1" t="s">
        <v>16</v>
      </c>
      <c r="N10447" s="1" t="s">
        <v>16</v>
      </c>
      <c r="O10447" s="1">
        <v>63.2</v>
      </c>
      <c r="P10447" s="1">
        <v>1.0</v>
      </c>
    </row>
    <row r="10448">
      <c r="A10448" s="1" t="s">
        <v>29</v>
      </c>
      <c r="B10448" s="1" t="s">
        <v>12965</v>
      </c>
      <c r="C10448" s="2" t="s">
        <v>12935</v>
      </c>
      <c r="D10448" s="1" t="s">
        <v>19</v>
      </c>
      <c r="E10448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0448" s="1" t="s">
        <v>9794</v>
      </c>
      <c r="G10448" s="1" t="s">
        <v>9795</v>
      </c>
      <c r="H10448" s="1" t="s">
        <v>9796</v>
      </c>
      <c r="I10448" s="1" t="s">
        <v>16</v>
      </c>
      <c r="J10448" s="1" t="s">
        <v>23</v>
      </c>
      <c r="K10448" s="1" t="s">
        <v>16</v>
      </c>
      <c r="L10448" s="1" t="s">
        <v>16</v>
      </c>
      <c r="M10448" s="1" t="s">
        <v>16</v>
      </c>
      <c r="N10448" s="1" t="s">
        <v>16</v>
      </c>
      <c r="O10448" s="1">
        <v>63.2</v>
      </c>
      <c r="P10448" s="1">
        <v>1.0</v>
      </c>
    </row>
    <row r="10449">
      <c r="A10449" s="1" t="s">
        <v>29</v>
      </c>
      <c r="B10449" s="1" t="s">
        <v>12966</v>
      </c>
      <c r="C10449" s="2" t="s">
        <v>12935</v>
      </c>
      <c r="D10449" s="1" t="s">
        <v>19</v>
      </c>
      <c r="E10449" s="3" t="str">
        <f>HYPERLINK("https://fyndiq.se/produkt/f15b82570d4144d0/", "2-Pack Apple Watch 41mm – Härdat glas 9H – Super kvalitet 3D")</f>
        <v>2-Pack Apple Watch 41mm – Härdat glas 9H – Super kvalitet 3D</v>
      </c>
      <c r="F10449" s="1" t="s">
        <v>144</v>
      </c>
      <c r="G10449" s="1" t="s">
        <v>145</v>
      </c>
      <c r="H10449" s="1" t="s">
        <v>146</v>
      </c>
      <c r="I10449" s="1" t="s">
        <v>16</v>
      </c>
      <c r="J10449" s="1" t="s">
        <v>23</v>
      </c>
      <c r="K10449" s="1" t="s">
        <v>16</v>
      </c>
      <c r="L10449" s="1" t="s">
        <v>16</v>
      </c>
      <c r="M10449" s="1" t="s">
        <v>16</v>
      </c>
      <c r="N10449" s="1" t="s">
        <v>16</v>
      </c>
      <c r="O10449" s="1">
        <v>55.2</v>
      </c>
      <c r="P10449" s="1">
        <v>1.0</v>
      </c>
    </row>
    <row r="10450">
      <c r="A10450" s="1" t="s">
        <v>29</v>
      </c>
      <c r="B10450" s="1" t="s">
        <v>12967</v>
      </c>
      <c r="C10450" s="2" t="s">
        <v>12935</v>
      </c>
      <c r="D10450" s="1" t="s">
        <v>19</v>
      </c>
      <c r="E10450" s="3" t="str">
        <f t="shared" ref="E10450:E10451" si="298">HYPERLINK("https://fyndiq.se/produkt/66924f1ff238487e/", "2-Pack GOOGLE PIXEL 7A Skärmskydd - Härdat Glas 9H - Super kvalitet 3D")</f>
        <v>2-Pack GOOGLE PIXEL 7A Skärmskydd - Härdat Glas 9H - Super kvalitet 3D</v>
      </c>
      <c r="F10450" s="1" t="s">
        <v>315</v>
      </c>
      <c r="G10450" s="1" t="s">
        <v>316</v>
      </c>
      <c r="H10450" s="1" t="s">
        <v>317</v>
      </c>
      <c r="I10450" s="1" t="s">
        <v>16</v>
      </c>
      <c r="J10450" s="1" t="s">
        <v>23</v>
      </c>
      <c r="K10450" s="1" t="s">
        <v>16</v>
      </c>
      <c r="L10450" s="1" t="s">
        <v>16</v>
      </c>
      <c r="M10450" s="1" t="s">
        <v>16</v>
      </c>
      <c r="N10450" s="1" t="s">
        <v>16</v>
      </c>
      <c r="O10450" s="1">
        <v>63.2</v>
      </c>
      <c r="P10450" s="1">
        <v>1.0</v>
      </c>
    </row>
    <row r="10451">
      <c r="A10451" s="1" t="s">
        <v>29</v>
      </c>
      <c r="B10451" s="1" t="s">
        <v>12968</v>
      </c>
      <c r="C10451" s="2" t="s">
        <v>12935</v>
      </c>
      <c r="D10451" s="1" t="s">
        <v>19</v>
      </c>
      <c r="E10451" s="3" t="str">
        <f t="shared" si="298"/>
        <v>2-Pack GOOGLE PIXEL 7A Skärmskydd - Härdat Glas 9H - Super kvalitet 3D</v>
      </c>
      <c r="F10451" s="1" t="s">
        <v>315</v>
      </c>
      <c r="G10451" s="1" t="s">
        <v>316</v>
      </c>
      <c r="H10451" s="1" t="s">
        <v>317</v>
      </c>
      <c r="I10451" s="1" t="s">
        <v>16</v>
      </c>
      <c r="J10451" s="1" t="s">
        <v>23</v>
      </c>
      <c r="K10451" s="1" t="s">
        <v>16</v>
      </c>
      <c r="L10451" s="1" t="s">
        <v>16</v>
      </c>
      <c r="M10451" s="1" t="s">
        <v>16</v>
      </c>
      <c r="N10451" s="1" t="s">
        <v>16</v>
      </c>
      <c r="O10451" s="1">
        <v>63.2</v>
      </c>
      <c r="P10451" s="1">
        <v>1.0</v>
      </c>
    </row>
    <row r="10452">
      <c r="A10452" s="1" t="s">
        <v>29</v>
      </c>
      <c r="B10452" s="1" t="s">
        <v>12969</v>
      </c>
      <c r="C10452" s="2" t="s">
        <v>12935</v>
      </c>
      <c r="D10452" s="1" t="s">
        <v>19</v>
      </c>
      <c r="E10452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0452" s="1" t="s">
        <v>4617</v>
      </c>
      <c r="G10452" s="1" t="s">
        <v>4618</v>
      </c>
      <c r="H10452" s="1" t="s">
        <v>4619</v>
      </c>
      <c r="I10452" s="1" t="s">
        <v>16</v>
      </c>
      <c r="J10452" s="1" t="s">
        <v>23</v>
      </c>
      <c r="K10452" s="1" t="s">
        <v>16</v>
      </c>
      <c r="L10452" s="1" t="s">
        <v>16</v>
      </c>
      <c r="M10452" s="1" t="s">
        <v>16</v>
      </c>
      <c r="N10452" s="1" t="s">
        <v>16</v>
      </c>
      <c r="O10452" s="1">
        <v>63.2</v>
      </c>
      <c r="P10452" s="1">
        <v>1.0</v>
      </c>
    </row>
    <row r="10453">
      <c r="A10453" s="1" t="s">
        <v>29</v>
      </c>
      <c r="B10453" s="1" t="s">
        <v>12970</v>
      </c>
      <c r="C10453" s="2" t="s">
        <v>12935</v>
      </c>
      <c r="D10453" s="1" t="s">
        <v>19</v>
      </c>
      <c r="E10453" s="3" t="str">
        <f>HYPERLINK("https://fyndiq.se/produkt/f4e95b294a424d40/", "2-Pack Samsung S10 Skärmskydd - Härdat Glas 9H - Super kvalitet 3D")</f>
        <v>2-Pack Samsung S10 Skärmskydd - Härdat Glas 9H - Super kvalitet 3D</v>
      </c>
      <c r="F10453" s="1" t="s">
        <v>353</v>
      </c>
      <c r="G10453" s="1" t="s">
        <v>354</v>
      </c>
      <c r="H10453" s="1" t="s">
        <v>355</v>
      </c>
      <c r="I10453" s="1" t="s">
        <v>16</v>
      </c>
      <c r="J10453" s="1" t="s">
        <v>23</v>
      </c>
      <c r="K10453" s="1" t="s">
        <v>16</v>
      </c>
      <c r="L10453" s="1" t="s">
        <v>16</v>
      </c>
      <c r="M10453" s="1" t="s">
        <v>16</v>
      </c>
      <c r="N10453" s="1" t="s">
        <v>16</v>
      </c>
      <c r="O10453" s="1">
        <v>63.2</v>
      </c>
      <c r="P10453" s="1">
        <v>1.0</v>
      </c>
    </row>
    <row r="10454">
      <c r="A10454" s="1" t="s">
        <v>29</v>
      </c>
      <c r="B10454" s="1" t="s">
        <v>12971</v>
      </c>
      <c r="C10454" s="2" t="s">
        <v>12935</v>
      </c>
      <c r="D10454" s="1" t="s">
        <v>19</v>
      </c>
      <c r="E10454" s="3" t="str">
        <f>HYPERLINK("https://fyndiq.se/produkt/90bde47bd6324886/", "2 Pack Xiaomi 12 5G - Härdat glas 9H-Super kvalitet 3D")</f>
        <v>2 Pack Xiaomi 12 5G - Härdat glas 9H-Super kvalitet 3D</v>
      </c>
      <c r="F10454" s="1" t="s">
        <v>12972</v>
      </c>
      <c r="G10454" s="1" t="s">
        <v>12973</v>
      </c>
      <c r="H10454" s="1" t="s">
        <v>12974</v>
      </c>
      <c r="I10454" s="1" t="s">
        <v>16</v>
      </c>
      <c r="J10454" s="1" t="s">
        <v>23</v>
      </c>
      <c r="K10454" s="1" t="s">
        <v>16</v>
      </c>
      <c r="L10454" s="1" t="s">
        <v>16</v>
      </c>
      <c r="M10454" s="1" t="s">
        <v>16</v>
      </c>
      <c r="N10454" s="1" t="s">
        <v>16</v>
      </c>
      <c r="O10454" s="1">
        <v>63.2</v>
      </c>
      <c r="P10454" s="1">
        <v>1.0</v>
      </c>
    </row>
    <row r="10455">
      <c r="A10455" s="1" t="s">
        <v>29</v>
      </c>
      <c r="B10455" s="1" t="s">
        <v>12975</v>
      </c>
      <c r="C10455" s="2" t="s">
        <v>12935</v>
      </c>
      <c r="D10455" s="1" t="s">
        <v>19</v>
      </c>
      <c r="E10455" s="3" t="str">
        <f>HYPERLINK("https://fyndiq.se/produkt/a00b62acc6644fd2/", "2-Pack Samsung Galaxy S10 - Härdat glas 9H – Super kvalitet 3D")</f>
        <v>2-Pack Samsung Galaxy S10 - Härdat glas 9H – Super kvalitet 3D</v>
      </c>
      <c r="F10455" s="1" t="s">
        <v>1291</v>
      </c>
      <c r="G10455" s="1" t="s">
        <v>1292</v>
      </c>
      <c r="H10455" s="1" t="s">
        <v>1293</v>
      </c>
      <c r="I10455" s="1" t="s">
        <v>16</v>
      </c>
      <c r="J10455" s="1" t="s">
        <v>23</v>
      </c>
      <c r="K10455" s="1" t="s">
        <v>16</v>
      </c>
      <c r="L10455" s="1" t="s">
        <v>16</v>
      </c>
      <c r="M10455" s="1" t="s">
        <v>16</v>
      </c>
      <c r="N10455" s="1" t="s">
        <v>16</v>
      </c>
      <c r="O10455" s="1">
        <v>63.2</v>
      </c>
      <c r="P10455" s="1">
        <v>2.0</v>
      </c>
    </row>
    <row r="10456">
      <c r="A10456" s="1" t="s">
        <v>29</v>
      </c>
      <c r="B10456" s="1" t="s">
        <v>12976</v>
      </c>
      <c r="C10456" s="2" t="s">
        <v>12935</v>
      </c>
      <c r="D10456" s="1" t="s">
        <v>19</v>
      </c>
      <c r="E10456" s="3" t="str">
        <f>HYPERLINK("https://fyndiq.se/produkt/60656ba8dce64ae4/", "2 Pack Samsung Galaxy A50 - Härdat glas 9H - Super kvalitet 3D")</f>
        <v>2 Pack Samsung Galaxy A50 - Härdat glas 9H - Super kvalitet 3D</v>
      </c>
      <c r="F10456" s="1" t="s">
        <v>645</v>
      </c>
      <c r="G10456" s="1" t="s">
        <v>646</v>
      </c>
      <c r="H10456" s="1" t="s">
        <v>647</v>
      </c>
      <c r="I10456" s="1" t="s">
        <v>16</v>
      </c>
      <c r="J10456" s="1" t="s">
        <v>23</v>
      </c>
      <c r="K10456" s="1" t="s">
        <v>16</v>
      </c>
      <c r="L10456" s="1" t="s">
        <v>16</v>
      </c>
      <c r="M10456" s="1" t="s">
        <v>16</v>
      </c>
      <c r="N10456" s="1" t="s">
        <v>16</v>
      </c>
      <c r="O10456" s="1">
        <v>63.2</v>
      </c>
      <c r="P10456" s="1">
        <v>1.0</v>
      </c>
    </row>
    <row r="10457">
      <c r="A10457" s="1" t="s">
        <v>29</v>
      </c>
      <c r="B10457" s="1" t="s">
        <v>12977</v>
      </c>
      <c r="C10457" s="2" t="s">
        <v>12935</v>
      </c>
      <c r="D10457" s="1" t="s">
        <v>19</v>
      </c>
      <c r="E10457" s="3" t="str">
        <f t="shared" ref="E10457:E10458" si="299">HYPERLINK("https://fyndiq.se/produkt/dfe28e565d2e4c8d/", "2 Pack Samsung S21 FE - 9H Härdat Glass - Super Kvalitet 3D")</f>
        <v>2 Pack Samsung S21 FE - 9H Härdat Glass - Super Kvalitet 3D</v>
      </c>
      <c r="F10457" s="1" t="s">
        <v>276</v>
      </c>
      <c r="G10457" s="1" t="s">
        <v>277</v>
      </c>
      <c r="H10457" s="1" t="s">
        <v>278</v>
      </c>
      <c r="I10457" s="1" t="s">
        <v>16</v>
      </c>
      <c r="J10457" s="1" t="s">
        <v>23</v>
      </c>
      <c r="K10457" s="1" t="s">
        <v>16</v>
      </c>
      <c r="L10457" s="1" t="s">
        <v>16</v>
      </c>
      <c r="M10457" s="1" t="s">
        <v>16</v>
      </c>
      <c r="N10457" s="1" t="s">
        <v>16</v>
      </c>
      <c r="O10457" s="1">
        <v>63.2</v>
      </c>
      <c r="P10457" s="1">
        <v>1.0</v>
      </c>
    </row>
    <row r="10458">
      <c r="A10458" s="1" t="s">
        <v>29</v>
      </c>
      <c r="B10458" s="1" t="s">
        <v>12978</v>
      </c>
      <c r="C10458" s="2" t="s">
        <v>12935</v>
      </c>
      <c r="D10458" s="1" t="s">
        <v>19</v>
      </c>
      <c r="E10458" s="3" t="str">
        <f t="shared" si="299"/>
        <v>2 Pack Samsung S21 FE - 9H Härdat Glass - Super Kvalitet 3D</v>
      </c>
      <c r="F10458" s="1" t="s">
        <v>276</v>
      </c>
      <c r="G10458" s="1" t="s">
        <v>277</v>
      </c>
      <c r="H10458" s="1" t="s">
        <v>278</v>
      </c>
      <c r="I10458" s="1" t="s">
        <v>16</v>
      </c>
      <c r="J10458" s="1" t="s">
        <v>23</v>
      </c>
      <c r="K10458" s="1" t="s">
        <v>16</v>
      </c>
      <c r="L10458" s="1" t="s">
        <v>16</v>
      </c>
      <c r="M10458" s="1" t="s">
        <v>16</v>
      </c>
      <c r="N10458" s="1" t="s">
        <v>16</v>
      </c>
      <c r="O10458" s="1">
        <v>63.2</v>
      </c>
      <c r="P10458" s="1">
        <v>1.0</v>
      </c>
    </row>
    <row r="10459">
      <c r="A10459" s="1" t="s">
        <v>29</v>
      </c>
      <c r="B10459" s="1" t="s">
        <v>12979</v>
      </c>
      <c r="C10459" s="2" t="s">
        <v>12935</v>
      </c>
      <c r="D10459" s="1" t="s">
        <v>19</v>
      </c>
      <c r="E10459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0459" s="1" t="s">
        <v>4246</v>
      </c>
      <c r="G10459" s="1" t="s">
        <v>4247</v>
      </c>
      <c r="H10459" s="1" t="s">
        <v>4248</v>
      </c>
      <c r="I10459" s="1" t="s">
        <v>16</v>
      </c>
      <c r="J10459" s="1" t="s">
        <v>23</v>
      </c>
      <c r="K10459" s="1" t="s">
        <v>16</v>
      </c>
      <c r="L10459" s="1" t="s">
        <v>16</v>
      </c>
      <c r="M10459" s="1" t="s">
        <v>16</v>
      </c>
      <c r="N10459" s="1" t="s">
        <v>16</v>
      </c>
      <c r="O10459" s="1">
        <v>79.2</v>
      </c>
      <c r="P10459" s="1">
        <v>1.0</v>
      </c>
    </row>
    <row r="10460">
      <c r="A10460" s="1" t="s">
        <v>29</v>
      </c>
      <c r="B10460" s="1" t="s">
        <v>12980</v>
      </c>
      <c r="C10460" s="2" t="s">
        <v>12935</v>
      </c>
      <c r="D10460" s="1" t="s">
        <v>19</v>
      </c>
      <c r="E10460" s="3" t="str">
        <f>HYPERLINK("https://fyndiq.se/produkt/c6f3e47a88184e8d/", "2-Pack SAMSUNG A55 Skärmskydd - Härdat Glas 9H - Super kvalitet 3D")</f>
        <v>2-Pack SAMSUNG A55 Skärmskydd - Härdat Glas 9H - Super kvalitet 3D</v>
      </c>
      <c r="F10460" s="1" t="s">
        <v>83</v>
      </c>
      <c r="G10460" s="1" t="s">
        <v>84</v>
      </c>
      <c r="H10460" s="1" t="s">
        <v>85</v>
      </c>
      <c r="I10460" s="1" t="s">
        <v>16</v>
      </c>
      <c r="J10460" s="1" t="s">
        <v>23</v>
      </c>
      <c r="K10460" s="1" t="s">
        <v>16</v>
      </c>
      <c r="L10460" s="1" t="s">
        <v>16</v>
      </c>
      <c r="M10460" s="1" t="s">
        <v>16</v>
      </c>
      <c r="N10460" s="1" t="s">
        <v>16</v>
      </c>
      <c r="O10460" s="1">
        <v>63.2</v>
      </c>
      <c r="P10460" s="1">
        <v>1.0</v>
      </c>
    </row>
    <row r="10461">
      <c r="A10461" s="1" t="s">
        <v>29</v>
      </c>
      <c r="B10461" s="1" t="s">
        <v>12981</v>
      </c>
      <c r="C10461" s="2" t="s">
        <v>12935</v>
      </c>
      <c r="D10461" s="1" t="s">
        <v>19</v>
      </c>
      <c r="E10461" s="3" t="str">
        <f>HYPERLINK("https://fyndiq.se/produkt/e9fe6b45dad34f98/", "2-Pack Iphone X / XS / 11 PRO- 9H Härdat Glass - Top Kvalitet")</f>
        <v>2-Pack Iphone X / XS / 11 PRO- 9H Härdat Glass - Top Kvalitet</v>
      </c>
      <c r="F10461" s="1" t="s">
        <v>6168</v>
      </c>
      <c r="G10461" s="1" t="s">
        <v>6169</v>
      </c>
      <c r="H10461" s="1" t="s">
        <v>6170</v>
      </c>
      <c r="I10461" s="1" t="s">
        <v>16</v>
      </c>
      <c r="J10461" s="1" t="s">
        <v>23</v>
      </c>
      <c r="K10461" s="1" t="s">
        <v>16</v>
      </c>
      <c r="L10461" s="1" t="s">
        <v>16</v>
      </c>
      <c r="M10461" s="1" t="s">
        <v>16</v>
      </c>
      <c r="N10461" s="1" t="s">
        <v>16</v>
      </c>
      <c r="O10461" s="1">
        <v>47.2</v>
      </c>
      <c r="P10461" s="1">
        <v>1.0</v>
      </c>
    </row>
    <row r="10462">
      <c r="A10462" s="1" t="s">
        <v>29</v>
      </c>
      <c r="B10462" s="1" t="s">
        <v>12982</v>
      </c>
      <c r="C10462" s="2" t="s">
        <v>12935</v>
      </c>
      <c r="D10462" s="1" t="s">
        <v>19</v>
      </c>
      <c r="E10462" s="3" t="str">
        <f>HYPERLINK("https://fyndiq.se/produkt/cc6574fb150e406c/", "2 Pack Samsung Galaxy A52 5G -Härdat glas 9H-Super kvalitet 3D")</f>
        <v>2 Pack Samsung Galaxy A52 5G -Härdat glas 9H-Super kvalitet 3D</v>
      </c>
      <c r="F10462" s="1" t="s">
        <v>12983</v>
      </c>
      <c r="G10462" s="1" t="s">
        <v>12984</v>
      </c>
      <c r="H10462" s="1" t="s">
        <v>12985</v>
      </c>
      <c r="I10462" s="1" t="s">
        <v>16</v>
      </c>
      <c r="J10462" s="1" t="s">
        <v>23</v>
      </c>
      <c r="K10462" s="1" t="s">
        <v>16</v>
      </c>
      <c r="L10462" s="1" t="s">
        <v>16</v>
      </c>
      <c r="M10462" s="1" t="s">
        <v>16</v>
      </c>
      <c r="N10462" s="1" t="s">
        <v>16</v>
      </c>
      <c r="O10462" s="1">
        <v>63.2</v>
      </c>
      <c r="P10462" s="1">
        <v>1.0</v>
      </c>
    </row>
    <row r="10463">
      <c r="A10463" s="1" t="s">
        <v>29</v>
      </c>
      <c r="B10463" s="1" t="s">
        <v>12986</v>
      </c>
      <c r="C10463" s="2" t="s">
        <v>12935</v>
      </c>
      <c r="D10463" s="1" t="s">
        <v>19</v>
      </c>
      <c r="E10463" s="3" t="str">
        <f>HYPERLINK("https://fyndiq.se/produkt/6ae5aff483564a84/", "2-Pack Apple Watch 40mm – Härdat glas 9H – Super kvalitet 3D")</f>
        <v>2-Pack Apple Watch 40mm – Härdat glas 9H – Super kvalitet 3D</v>
      </c>
      <c r="F10463" s="1" t="s">
        <v>1418</v>
      </c>
      <c r="G10463" s="1" t="s">
        <v>1419</v>
      </c>
      <c r="H10463" s="1" t="s">
        <v>1420</v>
      </c>
      <c r="I10463" s="1" t="s">
        <v>16</v>
      </c>
      <c r="J10463" s="1" t="s">
        <v>9</v>
      </c>
      <c r="K10463" s="2" t="s">
        <v>12354</v>
      </c>
      <c r="L10463" s="1" t="s">
        <v>2044</v>
      </c>
      <c r="M10463" s="1" t="s">
        <v>16</v>
      </c>
      <c r="N10463" s="1" t="s">
        <v>16</v>
      </c>
      <c r="O10463" s="1">
        <v>55.2</v>
      </c>
      <c r="P10463" s="1">
        <v>1.0</v>
      </c>
    </row>
    <row r="10464">
      <c r="A10464" s="1" t="s">
        <v>29</v>
      </c>
      <c r="B10464" s="1" t="s">
        <v>12987</v>
      </c>
      <c r="C10464" s="2" t="s">
        <v>12935</v>
      </c>
      <c r="D10464" s="1" t="s">
        <v>19</v>
      </c>
      <c r="E10464" s="3" t="str">
        <f>HYPERLINK("https://fyndiq.se/produkt/405d6f09daec4d0e/", "2-Pack Samsung Galaxy A80 - Härdat glas 9H - Super kvalitet")</f>
        <v>2-Pack Samsung Galaxy A80 - Härdat glas 9H - Super kvalitet</v>
      </c>
      <c r="F10464" s="1" t="s">
        <v>2441</v>
      </c>
      <c r="G10464" s="1" t="s">
        <v>2442</v>
      </c>
      <c r="H10464" s="1" t="s">
        <v>2443</v>
      </c>
      <c r="I10464" s="1" t="s">
        <v>16</v>
      </c>
      <c r="J10464" s="1" t="s">
        <v>23</v>
      </c>
      <c r="K10464" s="1" t="s">
        <v>16</v>
      </c>
      <c r="L10464" s="1" t="s">
        <v>16</v>
      </c>
      <c r="M10464" s="1" t="s">
        <v>16</v>
      </c>
      <c r="N10464" s="1" t="s">
        <v>16</v>
      </c>
      <c r="O10464" s="1">
        <v>63.2</v>
      </c>
      <c r="P10464" s="1">
        <v>1.0</v>
      </c>
    </row>
    <row r="10465">
      <c r="A10465" s="1" t="s">
        <v>29</v>
      </c>
      <c r="B10465" s="1" t="s">
        <v>12988</v>
      </c>
      <c r="C10465" s="2" t="s">
        <v>12935</v>
      </c>
      <c r="D10465" s="1" t="s">
        <v>19</v>
      </c>
      <c r="E10465" s="3" t="str">
        <f>HYPERLINK("https://fyndiq.se/produkt/e0b5cbce33334680/", "2 Pack Sony Xperia 10 IV - Härdat glas 9H -Super Kvalitet 3D")</f>
        <v>2 Pack Sony Xperia 10 IV - Härdat glas 9H -Super Kvalitet 3D</v>
      </c>
      <c r="F10465" s="1" t="s">
        <v>250</v>
      </c>
      <c r="G10465" s="1" t="s">
        <v>251</v>
      </c>
      <c r="H10465" s="1" t="s">
        <v>252</v>
      </c>
      <c r="I10465" s="1" t="s">
        <v>16</v>
      </c>
      <c r="J10465" s="1" t="s">
        <v>23</v>
      </c>
      <c r="K10465" s="1" t="s">
        <v>16</v>
      </c>
      <c r="L10465" s="1" t="s">
        <v>16</v>
      </c>
      <c r="M10465" s="1" t="s">
        <v>16</v>
      </c>
      <c r="N10465" s="1" t="s">
        <v>16</v>
      </c>
      <c r="O10465" s="1">
        <v>71.2</v>
      </c>
      <c r="P10465" s="1">
        <v>1.0</v>
      </c>
    </row>
    <row r="10466">
      <c r="A10466" s="1" t="s">
        <v>29</v>
      </c>
      <c r="B10466" s="1" t="s">
        <v>12989</v>
      </c>
      <c r="C10466" s="2" t="s">
        <v>12935</v>
      </c>
      <c r="D10466" s="1" t="s">
        <v>19</v>
      </c>
      <c r="E10466" s="3" t="str">
        <f>HYPERLINK("https://fyndiq.se/produkt/fc0688ffd0534ad2/", "2 Pack Samsung Galaxy Note 20 5G -Härdat glas 9H -Super kvalitet")</f>
        <v>2 Pack Samsung Galaxy Note 20 5G -Härdat glas 9H -Super kvalitet</v>
      </c>
      <c r="F10466" s="1" t="s">
        <v>948</v>
      </c>
      <c r="G10466" s="1" t="s">
        <v>949</v>
      </c>
      <c r="H10466" s="1" t="s">
        <v>950</v>
      </c>
      <c r="I10466" s="1" t="s">
        <v>16</v>
      </c>
      <c r="J10466" s="1" t="s">
        <v>23</v>
      </c>
      <c r="K10466" s="1" t="s">
        <v>16</v>
      </c>
      <c r="L10466" s="1" t="s">
        <v>16</v>
      </c>
      <c r="M10466" s="1" t="s">
        <v>16</v>
      </c>
      <c r="N10466" s="1" t="s">
        <v>16</v>
      </c>
      <c r="O10466" s="1">
        <v>63.2</v>
      </c>
      <c r="P10466" s="1">
        <v>1.0</v>
      </c>
    </row>
    <row r="10467">
      <c r="A10467" s="1" t="s">
        <v>29</v>
      </c>
      <c r="B10467" s="1" t="s">
        <v>12990</v>
      </c>
      <c r="C10467" s="2" t="s">
        <v>12935</v>
      </c>
      <c r="D10467" s="1" t="s">
        <v>19</v>
      </c>
      <c r="E10467" s="3" t="str">
        <f>HYPERLINK("https://fyndiq.se/produkt/62ae88706cd84ea9/", "2-Pack Samsung S21 FE (5G) Skärmskydd &amp; 1-Pack linsskydd - Härdat Glas 9H - Super kvalitet 3D")</f>
        <v>2-Pack Samsung S21 FE (5G) Skärmskydd &amp; 1-Pack linsskydd - Härdat Glas 9H - Super kvalitet 3D</v>
      </c>
      <c r="F10467" s="1" t="s">
        <v>12991</v>
      </c>
      <c r="G10467" s="1" t="s">
        <v>12992</v>
      </c>
      <c r="H10467" s="1" t="s">
        <v>12993</v>
      </c>
      <c r="I10467" s="1" t="s">
        <v>16</v>
      </c>
      <c r="J10467" s="1" t="s">
        <v>23</v>
      </c>
      <c r="K10467" s="1" t="s">
        <v>16</v>
      </c>
      <c r="L10467" s="1" t="s">
        <v>16</v>
      </c>
      <c r="M10467" s="1" t="s">
        <v>16</v>
      </c>
      <c r="N10467" s="1" t="s">
        <v>16</v>
      </c>
      <c r="O10467" s="1">
        <v>71.2</v>
      </c>
      <c r="P10467" s="1">
        <v>1.0</v>
      </c>
    </row>
    <row r="10468">
      <c r="A10468" s="1" t="s">
        <v>29</v>
      </c>
      <c r="B10468" s="1" t="s">
        <v>12994</v>
      </c>
      <c r="C10468" s="2" t="s">
        <v>12935</v>
      </c>
      <c r="D10468" s="1" t="s">
        <v>19</v>
      </c>
      <c r="E10468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468" s="1" t="s">
        <v>539</v>
      </c>
      <c r="G10468" s="1" t="s">
        <v>540</v>
      </c>
      <c r="H10468" s="1" t="s">
        <v>541</v>
      </c>
      <c r="I10468" s="1" t="s">
        <v>16</v>
      </c>
      <c r="J10468" s="1" t="s">
        <v>23</v>
      </c>
      <c r="K10468" s="1" t="s">
        <v>16</v>
      </c>
      <c r="L10468" s="1" t="s">
        <v>16</v>
      </c>
      <c r="M10468" s="1" t="s">
        <v>16</v>
      </c>
      <c r="N10468" s="1" t="s">
        <v>16</v>
      </c>
      <c r="O10468" s="1">
        <v>79.2</v>
      </c>
      <c r="P10468" s="1">
        <v>1.0</v>
      </c>
    </row>
    <row r="10469">
      <c r="A10469" s="1" t="s">
        <v>29</v>
      </c>
      <c r="B10469" s="1" t="s">
        <v>12995</v>
      </c>
      <c r="C10469" s="2" t="s">
        <v>12935</v>
      </c>
      <c r="D10469" s="1" t="s">
        <v>19</v>
      </c>
      <c r="E10469" s="3" t="str">
        <f>HYPERLINK("https://fyndiq.se/produkt/dd0a78fa9ae94f83/", "Skärmskydd Iphone 13 Pro Max - 9H Härdat glas  - Top kvalitet")</f>
        <v>Skärmskydd Iphone 13 Pro Max - 9H Härdat glas  - Top kvalitet</v>
      </c>
      <c r="F10469" s="1" t="s">
        <v>4403</v>
      </c>
      <c r="G10469" s="1" t="s">
        <v>4404</v>
      </c>
      <c r="H10469" s="1" t="s">
        <v>4405</v>
      </c>
      <c r="I10469" s="1" t="s">
        <v>16</v>
      </c>
      <c r="J10469" s="1" t="s">
        <v>23</v>
      </c>
      <c r="K10469" s="1" t="s">
        <v>16</v>
      </c>
      <c r="L10469" s="1" t="s">
        <v>16</v>
      </c>
      <c r="M10469" s="1" t="s">
        <v>16</v>
      </c>
      <c r="N10469" s="1" t="s">
        <v>16</v>
      </c>
      <c r="O10469" s="1">
        <v>39.2</v>
      </c>
      <c r="P10469" s="1">
        <v>2.0</v>
      </c>
    </row>
    <row r="10470">
      <c r="A10470" s="1" t="s">
        <v>29</v>
      </c>
      <c r="B10470" s="1" t="s">
        <v>12996</v>
      </c>
      <c r="C10470" s="2" t="s">
        <v>12935</v>
      </c>
      <c r="D10470" s="1" t="s">
        <v>19</v>
      </c>
      <c r="E10470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0470" s="1" t="s">
        <v>296</v>
      </c>
      <c r="G10470" s="1" t="s">
        <v>297</v>
      </c>
      <c r="H10470" s="1" t="s">
        <v>298</v>
      </c>
      <c r="I10470" s="1" t="s">
        <v>16</v>
      </c>
      <c r="J10470" s="1" t="s">
        <v>23</v>
      </c>
      <c r="K10470" s="1" t="s">
        <v>16</v>
      </c>
      <c r="L10470" s="1" t="s">
        <v>16</v>
      </c>
      <c r="M10470" s="1" t="s">
        <v>16</v>
      </c>
      <c r="N10470" s="1" t="s">
        <v>16</v>
      </c>
      <c r="O10470" s="1">
        <v>71.2</v>
      </c>
      <c r="P10470" s="1">
        <v>1.0</v>
      </c>
    </row>
    <row r="10471">
      <c r="A10471" s="1" t="s">
        <v>29</v>
      </c>
      <c r="B10471" s="1" t="s">
        <v>12997</v>
      </c>
      <c r="C10471" s="2" t="s">
        <v>12935</v>
      </c>
      <c r="D10471" s="1" t="s">
        <v>19</v>
      </c>
      <c r="E10471" s="3" t="str">
        <f>HYPERLINK("https://fyndiq.se/produkt/4cdad3b689104202/", "2-PACK Full Cover Iphone 7 Vit - Härdat Glas 9H Skärmskydd 3D")</f>
        <v>2-PACK Full Cover Iphone 7 Vit - Härdat Glas 9H Skärmskydd 3D</v>
      </c>
      <c r="F10471" s="1" t="s">
        <v>618</v>
      </c>
      <c r="G10471" s="1" t="s">
        <v>619</v>
      </c>
      <c r="H10471" s="1" t="s">
        <v>620</v>
      </c>
      <c r="I10471" s="1" t="s">
        <v>16</v>
      </c>
      <c r="J10471" s="1" t="s">
        <v>23</v>
      </c>
      <c r="K10471" s="1" t="s">
        <v>16</v>
      </c>
      <c r="L10471" s="1" t="s">
        <v>16</v>
      </c>
      <c r="M10471" s="1" t="s">
        <v>16</v>
      </c>
      <c r="N10471" s="1" t="s">
        <v>16</v>
      </c>
      <c r="O10471" s="1">
        <v>47.2</v>
      </c>
      <c r="P10471" s="1">
        <v>1.0</v>
      </c>
    </row>
    <row r="10472">
      <c r="A10472" s="1" t="s">
        <v>29</v>
      </c>
      <c r="B10472" s="1" t="s">
        <v>12998</v>
      </c>
      <c r="C10472" s="2" t="s">
        <v>12935</v>
      </c>
      <c r="D10472" s="1" t="s">
        <v>19</v>
      </c>
      <c r="E10472" s="3" t="str">
        <f>HYPERLINK("https://fyndiq.se/produkt/c398466bf0524e85/", "2-Pack Samsung S23 - 9H Härdat Glass - 3D Super Kvalitet Skärmskydd")</f>
        <v>2-Pack Samsung S23 - 9H Härdat Glass - 3D Super Kvalitet Skärmskydd</v>
      </c>
      <c r="F10472" s="1" t="s">
        <v>1365</v>
      </c>
      <c r="G10472" s="1" t="s">
        <v>1366</v>
      </c>
      <c r="H10472" s="1" t="s">
        <v>1367</v>
      </c>
      <c r="I10472" s="1" t="s">
        <v>16</v>
      </c>
      <c r="J10472" s="1" t="s">
        <v>23</v>
      </c>
      <c r="K10472" s="1" t="s">
        <v>16</v>
      </c>
      <c r="L10472" s="1" t="s">
        <v>16</v>
      </c>
      <c r="M10472" s="1" t="s">
        <v>16</v>
      </c>
      <c r="N10472" s="1" t="s">
        <v>16</v>
      </c>
      <c r="O10472" s="1">
        <v>63.2</v>
      </c>
      <c r="P10472" s="1">
        <v>1.0</v>
      </c>
    </row>
    <row r="10473">
      <c r="A10473" s="1" t="s">
        <v>29</v>
      </c>
      <c r="B10473" s="1" t="s">
        <v>12999</v>
      </c>
      <c r="C10473" s="2" t="s">
        <v>12935</v>
      </c>
      <c r="D10473" s="1" t="s">
        <v>19</v>
      </c>
      <c r="E10473" s="3" t="str">
        <f>HYPERLINK("https://fyndiq.se/produkt/dd4e353afa7b4229/", "Samsung Galaxy S20 - Härdat Glas 9H-Super Kvalitet 3D Skärmskydd")</f>
        <v>Samsung Galaxy S20 - Härdat Glas 9H-Super Kvalitet 3D Skärmskydd</v>
      </c>
      <c r="F10473" s="1" t="s">
        <v>13000</v>
      </c>
      <c r="G10473" s="1" t="s">
        <v>13001</v>
      </c>
      <c r="H10473" s="1" t="s">
        <v>13002</v>
      </c>
      <c r="I10473" s="1" t="s">
        <v>16</v>
      </c>
      <c r="J10473" s="1" t="s">
        <v>23</v>
      </c>
      <c r="K10473" s="1" t="s">
        <v>16</v>
      </c>
      <c r="L10473" s="1" t="s">
        <v>16</v>
      </c>
      <c r="M10473" s="1" t="s">
        <v>16</v>
      </c>
      <c r="N10473" s="1" t="s">
        <v>16</v>
      </c>
      <c r="O10473" s="1">
        <v>63.2</v>
      </c>
      <c r="P10473" s="1">
        <v>1.0</v>
      </c>
    </row>
    <row r="10474">
      <c r="A10474" s="1" t="s">
        <v>29</v>
      </c>
      <c r="B10474" s="1" t="s">
        <v>13003</v>
      </c>
      <c r="C10474" s="2" t="s">
        <v>12935</v>
      </c>
      <c r="D10474" s="1" t="s">
        <v>19</v>
      </c>
      <c r="E10474" s="3" t="str">
        <f>HYPERLINK("https://fyndiq.se/produkt/032929f0a4084251/", "2 Pack Galaxy S21 Ultra - Härdat glas 9H - Super kvalitet 3D")</f>
        <v>2 Pack Galaxy S21 Ultra - Härdat glas 9H - Super kvalitet 3D</v>
      </c>
      <c r="F10474" s="1" t="s">
        <v>6455</v>
      </c>
      <c r="G10474" s="1" t="s">
        <v>6456</v>
      </c>
      <c r="H10474" s="1" t="s">
        <v>6457</v>
      </c>
      <c r="I10474" s="1" t="s">
        <v>16</v>
      </c>
      <c r="J10474" s="1" t="s">
        <v>23</v>
      </c>
      <c r="K10474" s="1" t="s">
        <v>16</v>
      </c>
      <c r="L10474" s="1" t="s">
        <v>16</v>
      </c>
      <c r="M10474" s="1" t="s">
        <v>16</v>
      </c>
      <c r="N10474" s="1" t="s">
        <v>16</v>
      </c>
      <c r="O10474" s="1">
        <v>63.2</v>
      </c>
      <c r="P10474" s="1">
        <v>1.0</v>
      </c>
    </row>
    <row r="10475">
      <c r="A10475" s="1" t="s">
        <v>29</v>
      </c>
      <c r="B10475" s="1" t="s">
        <v>13004</v>
      </c>
      <c r="C10475" s="2" t="s">
        <v>12935</v>
      </c>
      <c r="D10475" s="1" t="s">
        <v>19</v>
      </c>
      <c r="E10475" s="3" t="str">
        <f>HYPERLINK("https://fyndiq.se/produkt/abbb2d46464546e3/", "2.pack Sony Xperia 5 V - Härdat Glas 9H - Super kvalitet 3D Skärmskydd")</f>
        <v>2.pack Sony Xperia 5 V - Härdat Glas 9H - Super kvalitet 3D Skärmskydd</v>
      </c>
      <c r="F10475" s="1" t="s">
        <v>8201</v>
      </c>
      <c r="G10475" s="1" t="s">
        <v>8202</v>
      </c>
      <c r="H10475" s="1" t="s">
        <v>8203</v>
      </c>
      <c r="I10475" s="1" t="s">
        <v>16</v>
      </c>
      <c r="J10475" s="1" t="s">
        <v>23</v>
      </c>
      <c r="K10475" s="1" t="s">
        <v>16</v>
      </c>
      <c r="L10475" s="1" t="s">
        <v>16</v>
      </c>
      <c r="M10475" s="1" t="s">
        <v>16</v>
      </c>
      <c r="N10475" s="1" t="s">
        <v>16</v>
      </c>
      <c r="O10475" s="1">
        <v>79.2</v>
      </c>
      <c r="P10475" s="1">
        <v>1.0</v>
      </c>
    </row>
    <row r="10476">
      <c r="A10476" s="1" t="s">
        <v>29</v>
      </c>
      <c r="B10476" s="1" t="s">
        <v>13005</v>
      </c>
      <c r="C10476" s="2" t="s">
        <v>12935</v>
      </c>
      <c r="D10476" s="1" t="s">
        <v>19</v>
      </c>
      <c r="E10476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0476" s="1" t="s">
        <v>5069</v>
      </c>
      <c r="G10476" s="1" t="s">
        <v>5070</v>
      </c>
      <c r="H10476" s="1" t="s">
        <v>5071</v>
      </c>
      <c r="I10476" s="1" t="s">
        <v>16</v>
      </c>
      <c r="J10476" s="1" t="s">
        <v>23</v>
      </c>
      <c r="K10476" s="1" t="s">
        <v>16</v>
      </c>
      <c r="L10476" s="1" t="s">
        <v>16</v>
      </c>
      <c r="M10476" s="1" t="s">
        <v>16</v>
      </c>
      <c r="N10476" s="1" t="s">
        <v>16</v>
      </c>
      <c r="O10476" s="1">
        <v>63.2</v>
      </c>
      <c r="P10476" s="1">
        <v>1.0</v>
      </c>
    </row>
    <row r="10477">
      <c r="A10477" s="1" t="s">
        <v>29</v>
      </c>
      <c r="B10477" s="1" t="s">
        <v>13006</v>
      </c>
      <c r="C10477" s="2" t="s">
        <v>12935</v>
      </c>
      <c r="D10477" s="1" t="s">
        <v>19</v>
      </c>
      <c r="E10477" s="3" t="str">
        <f>HYPERLINK("https://fyndiq.se/produkt/05c024cf57984f8d/", "2-Pack XIAOMI REDMI 9AT Skärmskydd - Härdat Glas 9H - Super kvalitet 3D")</f>
        <v>2-Pack XIAOMI REDMI 9AT Skärmskydd - Härdat Glas 9H - Super kvalitet 3D</v>
      </c>
      <c r="F10477" s="1" t="s">
        <v>917</v>
      </c>
      <c r="G10477" s="1" t="s">
        <v>918</v>
      </c>
      <c r="H10477" s="1" t="s">
        <v>919</v>
      </c>
      <c r="I10477" s="1" t="s">
        <v>16</v>
      </c>
      <c r="J10477" s="1" t="s">
        <v>23</v>
      </c>
      <c r="K10477" s="1" t="s">
        <v>16</v>
      </c>
      <c r="L10477" s="1" t="s">
        <v>16</v>
      </c>
      <c r="M10477" s="1" t="s">
        <v>16</v>
      </c>
      <c r="N10477" s="1" t="s">
        <v>16</v>
      </c>
      <c r="O10477" s="1">
        <v>63.2</v>
      </c>
      <c r="P10477" s="1">
        <v>1.0</v>
      </c>
    </row>
    <row r="10478">
      <c r="A10478" s="1" t="s">
        <v>29</v>
      </c>
      <c r="B10478" s="1" t="s">
        <v>13007</v>
      </c>
      <c r="C10478" s="2" t="s">
        <v>12935</v>
      </c>
      <c r="D10478" s="1" t="s">
        <v>19</v>
      </c>
      <c r="E10478" s="3" t="str">
        <f>HYPERLINK("https://fyndiq.se/produkt/cd12c16ee4d949e3/", "OnePlus 10 Pro 5G - Härdat Glas 9H - Super kvalitet 3D Skärmskydd")</f>
        <v>OnePlus 10 Pro 5G - Härdat Glas 9H - Super kvalitet 3D Skärmskydd</v>
      </c>
      <c r="F10478" s="1" t="s">
        <v>1221</v>
      </c>
      <c r="G10478" s="1" t="s">
        <v>1222</v>
      </c>
      <c r="H10478" s="1" t="s">
        <v>1223</v>
      </c>
      <c r="I10478" s="1" t="s">
        <v>16</v>
      </c>
      <c r="J10478" s="1" t="s">
        <v>23</v>
      </c>
      <c r="K10478" s="1" t="s">
        <v>16</v>
      </c>
      <c r="L10478" s="1" t="s">
        <v>16</v>
      </c>
      <c r="M10478" s="1" t="s">
        <v>16</v>
      </c>
      <c r="N10478" s="1" t="s">
        <v>16</v>
      </c>
      <c r="O10478" s="1">
        <v>63.2</v>
      </c>
      <c r="P10478" s="1">
        <v>1.0</v>
      </c>
    </row>
    <row r="10479">
      <c r="A10479" s="1" t="s">
        <v>29</v>
      </c>
      <c r="B10479" s="1" t="s">
        <v>13008</v>
      </c>
      <c r="C10479" s="2" t="s">
        <v>12935</v>
      </c>
      <c r="D10479" s="1" t="s">
        <v>19</v>
      </c>
      <c r="E10479" s="3" t="str">
        <f>HYPERLINK("https://fyndiq.se/produkt/580d801ad22645e2/", "2 Pack - Samsung A12 / A32 5G - Härdat Glass 9H - Super Kvalitet")</f>
        <v>2 Pack - Samsung A12 / A32 5G - Härdat Glass 9H - Super Kvalitet</v>
      </c>
      <c r="F10479" s="1" t="s">
        <v>2530</v>
      </c>
      <c r="G10479" s="1" t="s">
        <v>2531</v>
      </c>
      <c r="H10479" s="1" t="s">
        <v>2532</v>
      </c>
      <c r="I10479" s="1" t="s">
        <v>16</v>
      </c>
      <c r="J10479" s="1" t="s">
        <v>23</v>
      </c>
      <c r="K10479" s="1" t="s">
        <v>16</v>
      </c>
      <c r="L10479" s="1" t="s">
        <v>16</v>
      </c>
      <c r="M10479" s="1" t="s">
        <v>16</v>
      </c>
      <c r="N10479" s="1" t="s">
        <v>16</v>
      </c>
      <c r="O10479" s="1">
        <v>63.2</v>
      </c>
      <c r="P10479" s="1">
        <v>1.0</v>
      </c>
    </row>
    <row r="10480">
      <c r="A10480" s="1" t="s">
        <v>29</v>
      </c>
      <c r="B10480" s="1" t="s">
        <v>13009</v>
      </c>
      <c r="C10480" s="2" t="s">
        <v>12935</v>
      </c>
      <c r="D10480" s="1" t="s">
        <v>19</v>
      </c>
      <c r="E1048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0480" s="1" t="s">
        <v>47</v>
      </c>
      <c r="G10480" s="2" t="s">
        <v>48</v>
      </c>
      <c r="H10480" s="1" t="s">
        <v>49</v>
      </c>
      <c r="I10480" s="1" t="s">
        <v>16</v>
      </c>
      <c r="J10480" s="1" t="s">
        <v>23</v>
      </c>
      <c r="K10480" s="1" t="s">
        <v>16</v>
      </c>
      <c r="L10480" s="1" t="s">
        <v>16</v>
      </c>
      <c r="M10480" s="1" t="s">
        <v>16</v>
      </c>
      <c r="N10480" s="1" t="s">
        <v>16</v>
      </c>
      <c r="O10480" s="1">
        <v>159.2</v>
      </c>
      <c r="P10480" s="1">
        <v>1.0</v>
      </c>
    </row>
    <row r="10481">
      <c r="A10481" s="1" t="s">
        <v>29</v>
      </c>
      <c r="B10481" s="1" t="s">
        <v>13010</v>
      </c>
      <c r="C10481" s="2" t="s">
        <v>12935</v>
      </c>
      <c r="D10481" s="1" t="s">
        <v>19</v>
      </c>
      <c r="E10481" s="3" t="str">
        <f>HYPERLINK("https://fyndiq.se/produkt/e9fe6b45dad34f98/", "2-Pack Iphone X / XS / 11 PRO- 9H Härdat Glass - Top Kvalitet")</f>
        <v>2-Pack Iphone X / XS / 11 PRO- 9H Härdat Glass - Top Kvalitet</v>
      </c>
      <c r="F10481" s="1" t="s">
        <v>6168</v>
      </c>
      <c r="G10481" s="1" t="s">
        <v>6169</v>
      </c>
      <c r="H10481" s="1" t="s">
        <v>6170</v>
      </c>
      <c r="I10481" s="1" t="s">
        <v>16</v>
      </c>
      <c r="J10481" s="1" t="s">
        <v>23</v>
      </c>
      <c r="K10481" s="1" t="s">
        <v>16</v>
      </c>
      <c r="L10481" s="1" t="s">
        <v>16</v>
      </c>
      <c r="M10481" s="1" t="s">
        <v>16</v>
      </c>
      <c r="N10481" s="1" t="s">
        <v>16</v>
      </c>
      <c r="O10481" s="1">
        <v>47.2</v>
      </c>
      <c r="P10481" s="1">
        <v>1.0</v>
      </c>
    </row>
    <row r="10482">
      <c r="A10482" s="1" t="s">
        <v>29</v>
      </c>
      <c r="B10482" s="1" t="s">
        <v>13011</v>
      </c>
      <c r="C10482" s="2" t="s">
        <v>12935</v>
      </c>
      <c r="D10482" s="1" t="s">
        <v>19</v>
      </c>
      <c r="E10482" s="3" t="str">
        <f>HYPERLINK("https://fyndiq.se/produkt/5edc79f573cf4917/", "Samsung NOTE 20 Ultra härdat glas 3D Top Kvalitet skärmskydd")</f>
        <v>Samsung NOTE 20 Ultra härdat glas 3D Top Kvalitet skärmskydd</v>
      </c>
      <c r="F10482" s="1" t="s">
        <v>10471</v>
      </c>
      <c r="G10482" s="1" t="s">
        <v>10472</v>
      </c>
      <c r="H10482" s="1" t="s">
        <v>10473</v>
      </c>
      <c r="I10482" s="1" t="s">
        <v>16</v>
      </c>
      <c r="J10482" s="1" t="s">
        <v>23</v>
      </c>
      <c r="K10482" s="1" t="s">
        <v>16</v>
      </c>
      <c r="L10482" s="1" t="s">
        <v>16</v>
      </c>
      <c r="M10482" s="1" t="s">
        <v>16</v>
      </c>
      <c r="N10482" s="1" t="s">
        <v>16</v>
      </c>
      <c r="O10482" s="1">
        <v>55.2</v>
      </c>
      <c r="P10482" s="1">
        <v>1.0</v>
      </c>
    </row>
    <row r="10483">
      <c r="A10483" s="1" t="s">
        <v>29</v>
      </c>
      <c r="B10483" s="1" t="s">
        <v>13012</v>
      </c>
      <c r="C10483" s="2" t="s">
        <v>12935</v>
      </c>
      <c r="D10483" s="1" t="s">
        <v>19</v>
      </c>
      <c r="E10483" s="3" t="str">
        <f>HYPERLINK("https://fyndiq.se/produkt/5b4b31bc77624163/", "2 Pack Samsung Note 20 Ultra 5G - Härdat glas 9H-Super kvalitet")</f>
        <v>2 Pack Samsung Note 20 Ultra 5G - Härdat glas 9H-Super kvalitet</v>
      </c>
      <c r="F10483" s="1" t="s">
        <v>1874</v>
      </c>
      <c r="G10483" s="1" t="s">
        <v>1875</v>
      </c>
      <c r="H10483" s="1" t="s">
        <v>1876</v>
      </c>
      <c r="I10483" s="1" t="s">
        <v>16</v>
      </c>
      <c r="J10483" s="1" t="s">
        <v>23</v>
      </c>
      <c r="K10483" s="1" t="s">
        <v>16</v>
      </c>
      <c r="L10483" s="1" t="s">
        <v>16</v>
      </c>
      <c r="M10483" s="1" t="s">
        <v>16</v>
      </c>
      <c r="N10483" s="1" t="s">
        <v>16</v>
      </c>
      <c r="O10483" s="1">
        <v>63.2</v>
      </c>
      <c r="P10483" s="1">
        <v>1.0</v>
      </c>
    </row>
    <row r="10484">
      <c r="A10484" s="1" t="s">
        <v>29</v>
      </c>
      <c r="B10484" s="1" t="s">
        <v>13013</v>
      </c>
      <c r="C10484" s="2" t="s">
        <v>12935</v>
      </c>
      <c r="D10484" s="1" t="s">
        <v>19</v>
      </c>
      <c r="E10484" s="3" t="str">
        <f t="shared" ref="E10484:E10487" si="300">HYPERLINK("https://fyndiq.se/produkt/3793e0f6281f49f6/", "2-Pack Iphone 11 / XR - 9H Härdat Glass - Top Kvalitet")</f>
        <v>2-Pack Iphone 11 / XR - 9H Härdat Glass - Top Kvalitet</v>
      </c>
      <c r="F10484" s="1" t="s">
        <v>371</v>
      </c>
      <c r="G10484" s="1" t="s">
        <v>372</v>
      </c>
      <c r="H10484" s="1" t="s">
        <v>373</v>
      </c>
      <c r="I10484" s="1" t="s">
        <v>16</v>
      </c>
      <c r="J10484" s="1" t="s">
        <v>23</v>
      </c>
      <c r="K10484" s="1" t="s">
        <v>16</v>
      </c>
      <c r="L10484" s="1" t="s">
        <v>16</v>
      </c>
      <c r="M10484" s="1" t="s">
        <v>16</v>
      </c>
      <c r="N10484" s="1" t="s">
        <v>16</v>
      </c>
      <c r="O10484" s="1">
        <v>47.2</v>
      </c>
      <c r="P10484" s="1">
        <v>1.0</v>
      </c>
    </row>
    <row r="10485">
      <c r="A10485" s="1" t="s">
        <v>29</v>
      </c>
      <c r="B10485" s="1" t="s">
        <v>13014</v>
      </c>
      <c r="C10485" s="2" t="s">
        <v>12935</v>
      </c>
      <c r="D10485" s="1" t="s">
        <v>19</v>
      </c>
      <c r="E10485" s="3" t="str">
        <f t="shared" si="300"/>
        <v>2-Pack Iphone 11 / XR - 9H Härdat Glass - Top Kvalitet</v>
      </c>
      <c r="F10485" s="1" t="s">
        <v>371</v>
      </c>
      <c r="G10485" s="1" t="s">
        <v>372</v>
      </c>
      <c r="H10485" s="1" t="s">
        <v>373</v>
      </c>
      <c r="I10485" s="1" t="s">
        <v>16</v>
      </c>
      <c r="J10485" s="1" t="s">
        <v>23</v>
      </c>
      <c r="K10485" s="1" t="s">
        <v>16</v>
      </c>
      <c r="L10485" s="1" t="s">
        <v>16</v>
      </c>
      <c r="M10485" s="1" t="s">
        <v>16</v>
      </c>
      <c r="N10485" s="1" t="s">
        <v>16</v>
      </c>
      <c r="O10485" s="1">
        <v>47.2</v>
      </c>
      <c r="P10485" s="1">
        <v>1.0</v>
      </c>
    </row>
    <row r="10486">
      <c r="A10486" s="1" t="s">
        <v>29</v>
      </c>
      <c r="B10486" s="1" t="s">
        <v>13015</v>
      </c>
      <c r="C10486" s="2" t="s">
        <v>12935</v>
      </c>
      <c r="D10486" s="1" t="s">
        <v>19</v>
      </c>
      <c r="E10486" s="3" t="str">
        <f t="shared" si="300"/>
        <v>2-Pack Iphone 11 / XR - 9H Härdat Glass - Top Kvalitet</v>
      </c>
      <c r="F10486" s="1" t="s">
        <v>371</v>
      </c>
      <c r="G10486" s="1" t="s">
        <v>372</v>
      </c>
      <c r="H10486" s="1" t="s">
        <v>373</v>
      </c>
      <c r="I10486" s="1" t="s">
        <v>16</v>
      </c>
      <c r="J10486" s="1" t="s">
        <v>23</v>
      </c>
      <c r="K10486" s="1" t="s">
        <v>16</v>
      </c>
      <c r="L10486" s="1" t="s">
        <v>16</v>
      </c>
      <c r="M10486" s="1" t="s">
        <v>16</v>
      </c>
      <c r="N10486" s="1" t="s">
        <v>16</v>
      </c>
      <c r="O10486" s="1">
        <v>47.2</v>
      </c>
      <c r="P10486" s="1">
        <v>1.0</v>
      </c>
    </row>
    <row r="10487">
      <c r="A10487" s="1" t="s">
        <v>29</v>
      </c>
      <c r="B10487" s="1" t="s">
        <v>13016</v>
      </c>
      <c r="C10487" s="2" t="s">
        <v>12935</v>
      </c>
      <c r="D10487" s="1" t="s">
        <v>19</v>
      </c>
      <c r="E10487" s="3" t="str">
        <f t="shared" si="300"/>
        <v>2-Pack Iphone 11 / XR - 9H Härdat Glass - Top Kvalitet</v>
      </c>
      <c r="F10487" s="1" t="s">
        <v>371</v>
      </c>
      <c r="G10487" s="1" t="s">
        <v>372</v>
      </c>
      <c r="H10487" s="1" t="s">
        <v>373</v>
      </c>
      <c r="I10487" s="1" t="s">
        <v>16</v>
      </c>
      <c r="J10487" s="1" t="s">
        <v>23</v>
      </c>
      <c r="K10487" s="1" t="s">
        <v>16</v>
      </c>
      <c r="L10487" s="1" t="s">
        <v>16</v>
      </c>
      <c r="M10487" s="1" t="s">
        <v>16</v>
      </c>
      <c r="N10487" s="1" t="s">
        <v>16</v>
      </c>
      <c r="O10487" s="1">
        <v>47.2</v>
      </c>
      <c r="P10487" s="1">
        <v>1.0</v>
      </c>
    </row>
    <row r="10488">
      <c r="A10488" s="1" t="s">
        <v>29</v>
      </c>
      <c r="B10488" s="1" t="s">
        <v>13017</v>
      </c>
      <c r="C10488" s="2" t="s">
        <v>12935</v>
      </c>
      <c r="D10488" s="1" t="s">
        <v>19</v>
      </c>
      <c r="E10488" s="3" t="str">
        <f>HYPERLINK("https://fyndiq.se/produkt/ffd808ba7c174af8/", "2-Pack Samsung S22 Skärmskydd &amp; 1-Pack linsskydd -Härdat Glas 9H")</f>
        <v>2-Pack Samsung S22 Skärmskydd &amp; 1-Pack linsskydd -Härdat Glas 9H</v>
      </c>
      <c r="F10488" s="1" t="s">
        <v>179</v>
      </c>
      <c r="G10488" s="1" t="s">
        <v>180</v>
      </c>
      <c r="H10488" s="1" t="s">
        <v>181</v>
      </c>
      <c r="I10488" s="1" t="s">
        <v>16</v>
      </c>
      <c r="J10488" s="1" t="s">
        <v>23</v>
      </c>
      <c r="K10488" s="1" t="s">
        <v>16</v>
      </c>
      <c r="L10488" s="1" t="s">
        <v>16</v>
      </c>
      <c r="M10488" s="1" t="s">
        <v>16</v>
      </c>
      <c r="N10488" s="1" t="s">
        <v>16</v>
      </c>
      <c r="O10488" s="1">
        <v>71.2</v>
      </c>
      <c r="P10488" s="1">
        <v>1.0</v>
      </c>
    </row>
    <row r="10489">
      <c r="A10489" s="1" t="s">
        <v>29</v>
      </c>
      <c r="B10489" s="1" t="s">
        <v>13018</v>
      </c>
      <c r="C10489" s="2" t="s">
        <v>12935</v>
      </c>
      <c r="D10489" s="1" t="s">
        <v>19</v>
      </c>
      <c r="E10489" s="3" t="str">
        <f>HYPERLINK("https://fyndiq.se/produkt/d797b2d066ca471c/", "2-Pack Apple Watch 44mm – Härdat glas 9H – Super kvalitet 3D")</f>
        <v>2-Pack Apple Watch 44mm – Härdat glas 9H – Super kvalitet 3D</v>
      </c>
      <c r="F10489" s="1" t="s">
        <v>1392</v>
      </c>
      <c r="G10489" s="1" t="s">
        <v>1393</v>
      </c>
      <c r="H10489" s="1" t="s">
        <v>1394</v>
      </c>
      <c r="I10489" s="1" t="s">
        <v>16</v>
      </c>
      <c r="J10489" s="1" t="s">
        <v>23</v>
      </c>
      <c r="K10489" s="1" t="s">
        <v>16</v>
      </c>
      <c r="L10489" s="1" t="s">
        <v>16</v>
      </c>
      <c r="M10489" s="1" t="s">
        <v>16</v>
      </c>
      <c r="N10489" s="1" t="s">
        <v>16</v>
      </c>
      <c r="O10489" s="1">
        <v>55.2</v>
      </c>
      <c r="P10489" s="1">
        <v>1.0</v>
      </c>
    </row>
    <row r="10490">
      <c r="A10490" s="1" t="s">
        <v>29</v>
      </c>
      <c r="B10490" s="1" t="s">
        <v>13019</v>
      </c>
      <c r="C10490" s="2" t="s">
        <v>12935</v>
      </c>
      <c r="D10490" s="1" t="s">
        <v>19</v>
      </c>
      <c r="E10490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0490" s="1" t="s">
        <v>894</v>
      </c>
      <c r="G10490" s="1" t="s">
        <v>895</v>
      </c>
      <c r="H10490" s="1" t="s">
        <v>896</v>
      </c>
      <c r="I10490" s="1" t="s">
        <v>16</v>
      </c>
      <c r="J10490" s="1" t="s">
        <v>23</v>
      </c>
      <c r="K10490" s="1" t="s">
        <v>16</v>
      </c>
      <c r="L10490" s="1" t="s">
        <v>16</v>
      </c>
      <c r="M10490" s="1" t="s">
        <v>16</v>
      </c>
      <c r="N10490" s="1" t="s">
        <v>16</v>
      </c>
      <c r="O10490" s="1">
        <v>79.2</v>
      </c>
      <c r="P10490" s="1">
        <v>1.0</v>
      </c>
    </row>
    <row r="10491">
      <c r="A10491" s="1" t="s">
        <v>29</v>
      </c>
      <c r="B10491" s="1" t="s">
        <v>13020</v>
      </c>
      <c r="C10491" s="2" t="s">
        <v>12935</v>
      </c>
      <c r="D10491" s="1" t="s">
        <v>19</v>
      </c>
      <c r="E10491" s="3" t="str">
        <f>HYPERLINK("https://fyndiq.se/produkt/0b2f55cbfc0d4bc8/", "Skärmskydd Iphone 12 / 12 Pro , härdat glas, hög kvalitet.")</f>
        <v>Skärmskydd Iphone 12 / 12 Pro , härdat glas, hög kvalitet.</v>
      </c>
      <c r="F10491" s="1" t="s">
        <v>587</v>
      </c>
      <c r="G10491" s="1" t="s">
        <v>588</v>
      </c>
      <c r="H10491" s="1" t="s">
        <v>589</v>
      </c>
      <c r="I10491" s="1" t="s">
        <v>16</v>
      </c>
      <c r="J10491" s="1" t="s">
        <v>23</v>
      </c>
      <c r="K10491" s="1" t="s">
        <v>16</v>
      </c>
      <c r="L10491" s="1" t="s">
        <v>16</v>
      </c>
      <c r="M10491" s="1" t="s">
        <v>16</v>
      </c>
      <c r="N10491" s="1" t="s">
        <v>16</v>
      </c>
      <c r="O10491" s="1">
        <v>39.2</v>
      </c>
      <c r="P10491" s="1">
        <v>1.0</v>
      </c>
    </row>
    <row r="10492">
      <c r="A10492" s="1" t="s">
        <v>29</v>
      </c>
      <c r="B10492" s="1" t="s">
        <v>13021</v>
      </c>
      <c r="C10492" s="2" t="s">
        <v>12935</v>
      </c>
      <c r="D10492" s="1" t="s">
        <v>19</v>
      </c>
      <c r="E10492" s="3" t="str">
        <f>HYPERLINK("https://fyndiq.se/produkt/08a39fd2ea944add/", "2-Pack Apple Watch 45mm – Härdat glas 9H – Super kvalitet 3D")</f>
        <v>2-Pack Apple Watch 45mm – Härdat glas 9H – Super kvalitet 3D</v>
      </c>
      <c r="F10492" s="1" t="s">
        <v>921</v>
      </c>
      <c r="G10492" s="1" t="s">
        <v>922</v>
      </c>
      <c r="H10492" s="1" t="s">
        <v>923</v>
      </c>
      <c r="I10492" s="1" t="s">
        <v>16</v>
      </c>
      <c r="J10492" s="1" t="s">
        <v>23</v>
      </c>
      <c r="K10492" s="1" t="s">
        <v>16</v>
      </c>
      <c r="L10492" s="1" t="s">
        <v>16</v>
      </c>
      <c r="M10492" s="1" t="s">
        <v>16</v>
      </c>
      <c r="N10492" s="1" t="s">
        <v>16</v>
      </c>
      <c r="O10492" s="1">
        <v>55.2</v>
      </c>
      <c r="P10492" s="1">
        <v>1.0</v>
      </c>
    </row>
    <row r="10493">
      <c r="A10493" s="1" t="s">
        <v>29</v>
      </c>
      <c r="B10493" s="1" t="s">
        <v>13022</v>
      </c>
      <c r="C10493" s="2" t="s">
        <v>12935</v>
      </c>
      <c r="D10493" s="1" t="s">
        <v>19</v>
      </c>
      <c r="E10493" s="3" t="str">
        <f>HYPERLINK("https://fyndiq.se/produkt/e4b87757208946c3/", "2-Pack Samsung S10E Skärmskydd - Härdat Glas 9H - Super kvalitet 3D")</f>
        <v>2-Pack Samsung S10E Skärmskydd - Härdat Glas 9H - Super kvalitet 3D</v>
      </c>
      <c r="F10493" s="1" t="s">
        <v>95</v>
      </c>
      <c r="G10493" s="1" t="s">
        <v>96</v>
      </c>
      <c r="H10493" s="1" t="s">
        <v>97</v>
      </c>
      <c r="I10493" s="1" t="s">
        <v>16</v>
      </c>
      <c r="J10493" s="1" t="s">
        <v>23</v>
      </c>
      <c r="K10493" s="1" t="s">
        <v>16</v>
      </c>
      <c r="L10493" s="1" t="s">
        <v>16</v>
      </c>
      <c r="M10493" s="1" t="s">
        <v>16</v>
      </c>
      <c r="N10493" s="1" t="s">
        <v>16</v>
      </c>
      <c r="O10493" s="1">
        <v>63.2</v>
      </c>
      <c r="P10493" s="1">
        <v>1.0</v>
      </c>
    </row>
    <row r="10494">
      <c r="A10494" s="1" t="s">
        <v>29</v>
      </c>
      <c r="B10494" s="1" t="s">
        <v>13023</v>
      </c>
      <c r="C10494" s="2" t="s">
        <v>12935</v>
      </c>
      <c r="D10494" s="1" t="s">
        <v>19</v>
      </c>
      <c r="E10494" s="3" t="str">
        <f>HYPERLINK("https://fyndiq.se/produkt/aaaa7cf643f84273/", "2 Pack Samsung Xcover 5 - Härdat glas 9H-Super kvalitet 3D")</f>
        <v>2 Pack Samsung Xcover 5 - Härdat glas 9H-Super kvalitet 3D</v>
      </c>
      <c r="F10494" s="1" t="s">
        <v>2089</v>
      </c>
      <c r="G10494" s="1" t="s">
        <v>2090</v>
      </c>
      <c r="H10494" s="1" t="s">
        <v>2091</v>
      </c>
      <c r="I10494" s="1" t="s">
        <v>16</v>
      </c>
      <c r="J10494" s="1" t="s">
        <v>23</v>
      </c>
      <c r="K10494" s="1" t="s">
        <v>16</v>
      </c>
      <c r="L10494" s="1" t="s">
        <v>16</v>
      </c>
      <c r="M10494" s="1" t="s">
        <v>16</v>
      </c>
      <c r="N10494" s="1" t="s">
        <v>16</v>
      </c>
      <c r="O10494" s="1">
        <v>63.2</v>
      </c>
      <c r="P10494" s="1">
        <v>1.0</v>
      </c>
    </row>
    <row r="10495">
      <c r="A10495" s="1" t="s">
        <v>29</v>
      </c>
      <c r="B10495" s="1" t="s">
        <v>13024</v>
      </c>
      <c r="C10495" s="2" t="s">
        <v>12935</v>
      </c>
      <c r="D10495" s="1" t="s">
        <v>19</v>
      </c>
      <c r="E1049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495" s="1" t="s">
        <v>103</v>
      </c>
      <c r="G10495" s="1" t="s">
        <v>104</v>
      </c>
      <c r="H10495" s="1" t="s">
        <v>105</v>
      </c>
      <c r="I10495" s="1" t="s">
        <v>16</v>
      </c>
      <c r="J10495" s="1" t="s">
        <v>23</v>
      </c>
      <c r="K10495" s="1" t="s">
        <v>16</v>
      </c>
      <c r="L10495" s="1" t="s">
        <v>16</v>
      </c>
      <c r="M10495" s="1" t="s">
        <v>16</v>
      </c>
      <c r="N10495" s="1" t="s">
        <v>16</v>
      </c>
      <c r="O10495" s="1">
        <v>63.2</v>
      </c>
      <c r="P10495" s="1">
        <v>1.0</v>
      </c>
    </row>
    <row r="10496">
      <c r="A10496" s="1" t="s">
        <v>29</v>
      </c>
      <c r="B10496" s="1" t="s">
        <v>13025</v>
      </c>
      <c r="C10496" s="2" t="s">
        <v>12935</v>
      </c>
      <c r="D10496" s="1" t="s">
        <v>19</v>
      </c>
      <c r="E10496" s="3" t="str">
        <f>HYPERLINK("https://fyndiq.se/produkt/c398466bf0524e85/", "2-Pack Samsung S23 - 9H Härdat Glass - 3D Super Kvalitet Skärmskydd")</f>
        <v>2-Pack Samsung S23 - 9H Härdat Glass - 3D Super Kvalitet Skärmskydd</v>
      </c>
      <c r="F10496" s="1" t="s">
        <v>1365</v>
      </c>
      <c r="G10496" s="1" t="s">
        <v>1366</v>
      </c>
      <c r="H10496" s="1" t="s">
        <v>1367</v>
      </c>
      <c r="I10496" s="1" t="s">
        <v>16</v>
      </c>
      <c r="J10496" s="1" t="s">
        <v>23</v>
      </c>
      <c r="K10496" s="1" t="s">
        <v>16</v>
      </c>
      <c r="L10496" s="1" t="s">
        <v>16</v>
      </c>
      <c r="M10496" s="1" t="s">
        <v>16</v>
      </c>
      <c r="N10496" s="1" t="s">
        <v>16</v>
      </c>
      <c r="O10496" s="1">
        <v>63.2</v>
      </c>
      <c r="P10496" s="1">
        <v>1.0</v>
      </c>
    </row>
    <row r="10497">
      <c r="A10497" s="1" t="s">
        <v>29</v>
      </c>
      <c r="B10497" s="1" t="s">
        <v>13026</v>
      </c>
      <c r="C10497" s="2" t="s">
        <v>12935</v>
      </c>
      <c r="D10497" s="1" t="s">
        <v>19</v>
      </c>
      <c r="E10497" s="3" t="str">
        <f>HYPERLINK("https://fyndiq.se/produkt/f72ab8f39ab641e2/", "2 Pack iPhone 7 Plus Vit - Härdat Glas 9H - Super Kvalitet 3D")</f>
        <v>2 Pack iPhone 7 Plus Vit - Härdat Glas 9H - Super Kvalitet 3D</v>
      </c>
      <c r="F10497" s="1" t="s">
        <v>9240</v>
      </c>
      <c r="G10497" s="1" t="s">
        <v>9241</v>
      </c>
      <c r="H10497" s="1" t="s">
        <v>9242</v>
      </c>
      <c r="I10497" s="1" t="s">
        <v>16</v>
      </c>
      <c r="J10497" s="1" t="s">
        <v>23</v>
      </c>
      <c r="K10497" s="1" t="s">
        <v>16</v>
      </c>
      <c r="L10497" s="1" t="s">
        <v>16</v>
      </c>
      <c r="M10497" s="1" t="s">
        <v>16</v>
      </c>
      <c r="N10497" s="1" t="s">
        <v>16</v>
      </c>
      <c r="O10497" s="1">
        <v>47.2</v>
      </c>
      <c r="P10497" s="1">
        <v>1.0</v>
      </c>
    </row>
    <row r="10498">
      <c r="A10498" s="1" t="s">
        <v>29</v>
      </c>
      <c r="B10498" s="1" t="s">
        <v>13027</v>
      </c>
      <c r="C10498" s="2" t="s">
        <v>12935</v>
      </c>
      <c r="D10498" s="1" t="s">
        <v>19</v>
      </c>
      <c r="E10498" s="3" t="str">
        <f>HYPERLINK("https://fyndiq.se/produkt/860c7ae305b54883/", "2 Pack Samsung S21 Ultra 5G - Härdat glas 9H - Super kvalitet 3D")</f>
        <v>2 Pack Samsung S21 Ultra 5G - Härdat glas 9H - Super kvalitet 3D</v>
      </c>
      <c r="F10498" s="1" t="s">
        <v>649</v>
      </c>
      <c r="G10498" s="1" t="s">
        <v>650</v>
      </c>
      <c r="H10498" s="1" t="s">
        <v>651</v>
      </c>
      <c r="I10498" s="1" t="s">
        <v>16</v>
      </c>
      <c r="J10498" s="1" t="s">
        <v>23</v>
      </c>
      <c r="K10498" s="1" t="s">
        <v>16</v>
      </c>
      <c r="L10498" s="1" t="s">
        <v>16</v>
      </c>
      <c r="M10498" s="1" t="s">
        <v>16</v>
      </c>
      <c r="N10498" s="1" t="s">
        <v>16</v>
      </c>
      <c r="O10498" s="1">
        <v>63.2</v>
      </c>
      <c r="P10498" s="1">
        <v>1.0</v>
      </c>
    </row>
    <row r="10499">
      <c r="A10499" s="1" t="s">
        <v>29</v>
      </c>
      <c r="B10499" s="1" t="s">
        <v>13028</v>
      </c>
      <c r="C10499" s="2" t="s">
        <v>12935</v>
      </c>
      <c r="D10499" s="1" t="s">
        <v>19</v>
      </c>
      <c r="E10499" s="3" t="str">
        <f>HYPERLINK("https://fyndiq.se/produkt/613d3d071e424de7/", "2 Pack Samsung Xcover Pro- Härdat glas 9H - Super kvalitet 3D")</f>
        <v>2 Pack Samsung Xcover Pro- Härdat glas 9H - Super kvalitet 3D</v>
      </c>
      <c r="F10499" s="1" t="s">
        <v>548</v>
      </c>
      <c r="G10499" s="1" t="s">
        <v>549</v>
      </c>
      <c r="H10499" s="1" t="s">
        <v>550</v>
      </c>
      <c r="I10499" s="1" t="s">
        <v>16</v>
      </c>
      <c r="J10499" s="1" t="s">
        <v>23</v>
      </c>
      <c r="K10499" s="1" t="s">
        <v>16</v>
      </c>
      <c r="L10499" s="1" t="s">
        <v>16</v>
      </c>
      <c r="M10499" s="1" t="s">
        <v>16</v>
      </c>
      <c r="N10499" s="1" t="s">
        <v>16</v>
      </c>
      <c r="O10499" s="1">
        <v>71.2</v>
      </c>
      <c r="P10499" s="1">
        <v>1.0</v>
      </c>
    </row>
    <row r="10500">
      <c r="A10500" s="1" t="s">
        <v>29</v>
      </c>
      <c r="B10500" s="1" t="s">
        <v>13029</v>
      </c>
      <c r="C10500" s="2" t="s">
        <v>12935</v>
      </c>
      <c r="D10500" s="1" t="s">
        <v>19</v>
      </c>
      <c r="E10500" s="3" t="str">
        <f>HYPERLINK("https://fyndiq.se/produkt/4c9c5560574f4b9c/", "OnePlus 6T - Härdat Glas 9H - Super kvalitet 3D Skärmskydd")</f>
        <v>OnePlus 6T - Härdat Glas 9H - Super kvalitet 3D Skärmskydd</v>
      </c>
      <c r="F10500" s="1" t="s">
        <v>13030</v>
      </c>
      <c r="G10500" s="1" t="s">
        <v>13031</v>
      </c>
      <c r="H10500" s="1" t="s">
        <v>13032</v>
      </c>
      <c r="I10500" s="1" t="s">
        <v>16</v>
      </c>
      <c r="J10500" s="1" t="s">
        <v>23</v>
      </c>
      <c r="K10500" s="1" t="s">
        <v>16</v>
      </c>
      <c r="L10500" s="1" t="s">
        <v>16</v>
      </c>
      <c r="M10500" s="1" t="s">
        <v>16</v>
      </c>
      <c r="N10500" s="1" t="s">
        <v>16</v>
      </c>
      <c r="O10500" s="1">
        <v>55.2</v>
      </c>
      <c r="P10500" s="1">
        <v>4.0</v>
      </c>
    </row>
    <row r="10501">
      <c r="A10501" s="1" t="s">
        <v>29</v>
      </c>
      <c r="B10501" s="1" t="s">
        <v>13033</v>
      </c>
      <c r="C10501" s="2" t="s">
        <v>12935</v>
      </c>
      <c r="D10501" s="1" t="s">
        <v>19</v>
      </c>
      <c r="E10501" s="3" t="str">
        <f>HYPERLINK("https://fyndiq.se/produkt/0a890dd972c4463d/", "2-Pack Samsung Galaxy A52s 5G - Härdat glas 9H - Super kvalitet")</f>
        <v>2-Pack Samsung Galaxy A52s 5G - Härdat glas 9H - Super kvalitet</v>
      </c>
      <c r="F10501" s="1" t="s">
        <v>442</v>
      </c>
      <c r="G10501" s="1" t="s">
        <v>443</v>
      </c>
      <c r="H10501" s="1" t="s">
        <v>444</v>
      </c>
      <c r="I10501" s="1" t="s">
        <v>16</v>
      </c>
      <c r="J10501" s="1" t="s">
        <v>23</v>
      </c>
      <c r="K10501" s="1" t="s">
        <v>16</v>
      </c>
      <c r="L10501" s="1" t="s">
        <v>16</v>
      </c>
      <c r="M10501" s="1" t="s">
        <v>16</v>
      </c>
      <c r="N10501" s="1" t="s">
        <v>16</v>
      </c>
      <c r="O10501" s="1">
        <v>63.2</v>
      </c>
      <c r="P10501" s="1">
        <v>1.0</v>
      </c>
    </row>
    <row r="10502">
      <c r="A10502" s="1" t="s">
        <v>29</v>
      </c>
      <c r="B10502" s="1" t="s">
        <v>13034</v>
      </c>
      <c r="C10502" s="2" t="s">
        <v>12935</v>
      </c>
      <c r="D10502" s="1" t="s">
        <v>19</v>
      </c>
      <c r="E10502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10502" s="1" t="s">
        <v>1278</v>
      </c>
      <c r="G10502" s="1" t="s">
        <v>1279</v>
      </c>
      <c r="H10502" s="1" t="s">
        <v>1280</v>
      </c>
      <c r="I10502" s="1" t="s">
        <v>16</v>
      </c>
      <c r="J10502" s="1" t="s">
        <v>23</v>
      </c>
      <c r="K10502" s="1" t="s">
        <v>16</v>
      </c>
      <c r="L10502" s="1" t="s">
        <v>16</v>
      </c>
      <c r="M10502" s="1" t="s">
        <v>16</v>
      </c>
      <c r="N10502" s="1" t="s">
        <v>16</v>
      </c>
      <c r="O10502" s="1">
        <v>55.2</v>
      </c>
      <c r="P10502" s="1">
        <v>1.0</v>
      </c>
    </row>
    <row r="10503">
      <c r="A10503" s="1" t="s">
        <v>29</v>
      </c>
      <c r="B10503" s="1" t="s">
        <v>13035</v>
      </c>
      <c r="C10503" s="2" t="s">
        <v>12935</v>
      </c>
      <c r="D10503" s="1" t="s">
        <v>19</v>
      </c>
      <c r="E10503" s="3" t="str">
        <f>HYPERLINK("https://fyndiq.se/produkt/ba16e87d140347ad/", "2 Pack Samsung Galaxy A51 - Härdat glas 9H - Super kvalitet 3D")</f>
        <v>2 Pack Samsung Galaxy A51 - Härdat glas 9H - Super kvalitet 3D</v>
      </c>
      <c r="F10503" s="1" t="s">
        <v>1826</v>
      </c>
      <c r="G10503" s="1" t="s">
        <v>1827</v>
      </c>
      <c r="H10503" s="1" t="s">
        <v>1828</v>
      </c>
      <c r="I10503" s="1" t="s">
        <v>16</v>
      </c>
      <c r="J10503" s="1" t="s">
        <v>23</v>
      </c>
      <c r="K10503" s="1" t="s">
        <v>16</v>
      </c>
      <c r="L10503" s="1" t="s">
        <v>16</v>
      </c>
      <c r="M10503" s="1" t="s">
        <v>16</v>
      </c>
      <c r="N10503" s="1" t="s">
        <v>16</v>
      </c>
      <c r="O10503" s="1">
        <v>63.2</v>
      </c>
      <c r="P10503" s="1">
        <v>1.0</v>
      </c>
    </row>
    <row r="10504">
      <c r="A10504" s="1" t="s">
        <v>29</v>
      </c>
      <c r="B10504" s="1" t="s">
        <v>13036</v>
      </c>
      <c r="C10504" s="2" t="s">
        <v>12935</v>
      </c>
      <c r="D10504" s="1" t="s">
        <v>19</v>
      </c>
      <c r="E10504" s="3" t="str">
        <f>HYPERLINK("https://fyndiq.se/produkt/642da9708fad49cb/", "2-Pack XIAOMI 13T 5G Skärmskydd - Härdat Glas 9H - Super kvalitet 3D")</f>
        <v>2-Pack XIAOMI 13T 5G Skärmskydd - Härdat Glas 9H - Super kvalitet 3D</v>
      </c>
      <c r="F10504" s="1" t="s">
        <v>927</v>
      </c>
      <c r="G10504" s="1" t="s">
        <v>928</v>
      </c>
      <c r="H10504" s="1" t="s">
        <v>929</v>
      </c>
      <c r="I10504" s="1" t="s">
        <v>16</v>
      </c>
      <c r="J10504" s="1" t="s">
        <v>23</v>
      </c>
      <c r="K10504" s="1" t="s">
        <v>16</v>
      </c>
      <c r="L10504" s="1" t="s">
        <v>16</v>
      </c>
      <c r="M10504" s="1" t="s">
        <v>16</v>
      </c>
      <c r="N10504" s="1" t="s">
        <v>16</v>
      </c>
      <c r="O10504" s="1">
        <v>63.2</v>
      </c>
      <c r="P10504" s="1">
        <v>1.0</v>
      </c>
    </row>
    <row r="10505">
      <c r="A10505" s="1" t="s">
        <v>29</v>
      </c>
      <c r="B10505" s="1" t="s">
        <v>13037</v>
      </c>
      <c r="C10505" s="2" t="s">
        <v>12935</v>
      </c>
      <c r="D10505" s="1" t="s">
        <v>19</v>
      </c>
      <c r="E10505" s="3" t="str">
        <f t="shared" ref="E10505:E10507" si="301">HYPERLINK("https://fyndiq.se/produkt/416415a768684efb/", "2-Pack Samsung Galaxy S21 5G - 9H Härdat Glas - HD")</f>
        <v>2-Pack Samsung Galaxy S21 5G - 9H Härdat Glas - HD</v>
      </c>
      <c r="F10505" s="1" t="s">
        <v>39</v>
      </c>
      <c r="G10505" s="1" t="s">
        <v>40</v>
      </c>
      <c r="H10505" s="1" t="s">
        <v>41</v>
      </c>
      <c r="I10505" s="1" t="s">
        <v>16</v>
      </c>
      <c r="J10505" s="1" t="s">
        <v>23</v>
      </c>
      <c r="K10505" s="1" t="s">
        <v>16</v>
      </c>
      <c r="L10505" s="1" t="s">
        <v>16</v>
      </c>
      <c r="M10505" s="1" t="s">
        <v>16</v>
      </c>
      <c r="N10505" s="1" t="s">
        <v>16</v>
      </c>
      <c r="O10505" s="1">
        <v>63.2</v>
      </c>
      <c r="P10505" s="1">
        <v>1.0</v>
      </c>
    </row>
    <row r="10506">
      <c r="A10506" s="1" t="s">
        <v>29</v>
      </c>
      <c r="B10506" s="1" t="s">
        <v>13038</v>
      </c>
      <c r="C10506" s="2" t="s">
        <v>12935</v>
      </c>
      <c r="D10506" s="1" t="s">
        <v>19</v>
      </c>
      <c r="E10506" s="3" t="str">
        <f t="shared" si="301"/>
        <v>2-Pack Samsung Galaxy S21 5G - 9H Härdat Glas - HD</v>
      </c>
      <c r="F10506" s="1" t="s">
        <v>39</v>
      </c>
      <c r="G10506" s="1" t="s">
        <v>40</v>
      </c>
      <c r="H10506" s="1" t="s">
        <v>41</v>
      </c>
      <c r="I10506" s="1" t="s">
        <v>16</v>
      </c>
      <c r="J10506" s="1" t="s">
        <v>23</v>
      </c>
      <c r="K10506" s="1" t="s">
        <v>16</v>
      </c>
      <c r="L10506" s="1" t="s">
        <v>16</v>
      </c>
      <c r="M10506" s="1" t="s">
        <v>16</v>
      </c>
      <c r="N10506" s="1" t="s">
        <v>16</v>
      </c>
      <c r="O10506" s="1">
        <v>63.2</v>
      </c>
      <c r="P10506" s="1">
        <v>1.0</v>
      </c>
    </row>
    <row r="10507">
      <c r="A10507" s="1" t="s">
        <v>29</v>
      </c>
      <c r="B10507" s="1" t="s">
        <v>13039</v>
      </c>
      <c r="C10507" s="2" t="s">
        <v>12935</v>
      </c>
      <c r="D10507" s="1" t="s">
        <v>19</v>
      </c>
      <c r="E10507" s="3" t="str">
        <f t="shared" si="301"/>
        <v>2-Pack Samsung Galaxy S21 5G - 9H Härdat Glas - HD</v>
      </c>
      <c r="F10507" s="1" t="s">
        <v>39</v>
      </c>
      <c r="G10507" s="1" t="s">
        <v>40</v>
      </c>
      <c r="H10507" s="1" t="s">
        <v>41</v>
      </c>
      <c r="I10507" s="1" t="s">
        <v>16</v>
      </c>
      <c r="J10507" s="1" t="s">
        <v>23</v>
      </c>
      <c r="K10507" s="1" t="s">
        <v>16</v>
      </c>
      <c r="L10507" s="1" t="s">
        <v>16</v>
      </c>
      <c r="M10507" s="1" t="s">
        <v>16</v>
      </c>
      <c r="N10507" s="1" t="s">
        <v>16</v>
      </c>
      <c r="O10507" s="1">
        <v>63.2</v>
      </c>
      <c r="P10507" s="1">
        <v>1.0</v>
      </c>
    </row>
    <row r="10508">
      <c r="A10508" s="1" t="s">
        <v>29</v>
      </c>
      <c r="B10508" s="1" t="s">
        <v>13040</v>
      </c>
      <c r="C10508" s="2" t="s">
        <v>12935</v>
      </c>
      <c r="D10508" s="1" t="s">
        <v>19</v>
      </c>
      <c r="E10508" s="3" t="str">
        <f>HYPERLINK("https://fyndiq.se/produkt/c6f3e47a88184e8d/", "2-Pack SAMSUNG A55 Skärmskydd - Härdat Glas 9H - Super kvalitet 3D")</f>
        <v>2-Pack SAMSUNG A55 Skärmskydd - Härdat Glas 9H - Super kvalitet 3D</v>
      </c>
      <c r="F10508" s="1" t="s">
        <v>83</v>
      </c>
      <c r="G10508" s="1" t="s">
        <v>84</v>
      </c>
      <c r="H10508" s="1" t="s">
        <v>85</v>
      </c>
      <c r="I10508" s="1" t="s">
        <v>16</v>
      </c>
      <c r="J10508" s="1" t="s">
        <v>23</v>
      </c>
      <c r="K10508" s="1" t="s">
        <v>16</v>
      </c>
      <c r="L10508" s="1" t="s">
        <v>16</v>
      </c>
      <c r="M10508" s="1" t="s">
        <v>16</v>
      </c>
      <c r="N10508" s="1" t="s">
        <v>16</v>
      </c>
      <c r="O10508" s="1">
        <v>63.2</v>
      </c>
      <c r="P10508" s="1">
        <v>1.0</v>
      </c>
    </row>
    <row r="10509">
      <c r="A10509" s="1" t="s">
        <v>29</v>
      </c>
      <c r="B10509" s="1" t="s">
        <v>13041</v>
      </c>
      <c r="C10509" s="2" t="s">
        <v>12935</v>
      </c>
      <c r="D10509" s="1" t="s">
        <v>19</v>
      </c>
      <c r="E10509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0509" s="1" t="s">
        <v>968</v>
      </c>
      <c r="G10509" s="1" t="s">
        <v>969</v>
      </c>
      <c r="H10509" s="1" t="s">
        <v>970</v>
      </c>
      <c r="I10509" s="1" t="s">
        <v>16</v>
      </c>
      <c r="J10509" s="1" t="s">
        <v>23</v>
      </c>
      <c r="K10509" s="1" t="s">
        <v>16</v>
      </c>
      <c r="L10509" s="1" t="s">
        <v>16</v>
      </c>
      <c r="M10509" s="1" t="s">
        <v>16</v>
      </c>
      <c r="N10509" s="1" t="s">
        <v>16</v>
      </c>
      <c r="O10509" s="1">
        <v>71.2</v>
      </c>
      <c r="P10509" s="1">
        <v>1.0</v>
      </c>
    </row>
    <row r="10510">
      <c r="A10510" s="1" t="s">
        <v>29</v>
      </c>
      <c r="B10510" s="1" t="s">
        <v>13042</v>
      </c>
      <c r="C10510" s="2" t="s">
        <v>12935</v>
      </c>
      <c r="D10510" s="1" t="s">
        <v>19</v>
      </c>
      <c r="E10510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0510" s="1" t="s">
        <v>1481</v>
      </c>
      <c r="G10510" s="1" t="s">
        <v>1482</v>
      </c>
      <c r="H10510" s="1" t="s">
        <v>1483</v>
      </c>
      <c r="I10510" s="1" t="s">
        <v>16</v>
      </c>
      <c r="J10510" s="1" t="s">
        <v>23</v>
      </c>
      <c r="K10510" s="1" t="s">
        <v>16</v>
      </c>
      <c r="L10510" s="1" t="s">
        <v>16</v>
      </c>
      <c r="M10510" s="1" t="s">
        <v>16</v>
      </c>
      <c r="N10510" s="1" t="s">
        <v>16</v>
      </c>
      <c r="O10510" s="1">
        <v>63.2</v>
      </c>
      <c r="P10510" s="1">
        <v>1.0</v>
      </c>
    </row>
    <row r="10511">
      <c r="A10511" s="1" t="s">
        <v>29</v>
      </c>
      <c r="B10511" s="1" t="s">
        <v>13043</v>
      </c>
      <c r="C10511" s="2" t="s">
        <v>12935</v>
      </c>
      <c r="D10511" s="1" t="s">
        <v>19</v>
      </c>
      <c r="E10511" s="3" t="str">
        <f>HYPERLINK("https://fyndiq.se/produkt/5e71db120a0d4e52/", "2 Pack - Xiaomi 11 - 9H Härdat glas - Super kvalitet")</f>
        <v>2 Pack - Xiaomi 11 - 9H Härdat glas - Super kvalitet</v>
      </c>
      <c r="F10511" s="1" t="s">
        <v>1977</v>
      </c>
      <c r="G10511" s="1" t="s">
        <v>1978</v>
      </c>
      <c r="H10511" s="1" t="s">
        <v>1979</v>
      </c>
      <c r="I10511" s="1" t="s">
        <v>16</v>
      </c>
      <c r="J10511" s="1" t="s">
        <v>23</v>
      </c>
      <c r="K10511" s="1" t="s">
        <v>16</v>
      </c>
      <c r="L10511" s="1" t="s">
        <v>16</v>
      </c>
      <c r="M10511" s="1" t="s">
        <v>16</v>
      </c>
      <c r="N10511" s="1" t="s">
        <v>16</v>
      </c>
      <c r="O10511" s="1">
        <v>63.2</v>
      </c>
      <c r="P10511" s="1">
        <v>1.0</v>
      </c>
    </row>
    <row r="10512">
      <c r="A10512" s="1" t="s">
        <v>29</v>
      </c>
      <c r="B10512" s="1" t="s">
        <v>13044</v>
      </c>
      <c r="C10512" s="2" t="s">
        <v>12935</v>
      </c>
      <c r="D10512" s="1" t="s">
        <v>19</v>
      </c>
      <c r="E10512" s="3" t="str">
        <f>HYPERLINK("https://fyndiq.se/produkt/4603671cea994359/", "Samsung S20 Plus härdat glas 3D 9H Top Kvalitet skärmskydd")</f>
        <v>Samsung S20 Plus härdat glas 3D 9H Top Kvalitet skärmskydd</v>
      </c>
      <c r="F10512" s="1" t="s">
        <v>428</v>
      </c>
      <c r="G10512" s="1" t="s">
        <v>429</v>
      </c>
      <c r="H10512" s="1" t="s">
        <v>430</v>
      </c>
      <c r="I10512" s="1" t="s">
        <v>16</v>
      </c>
      <c r="J10512" s="1" t="s">
        <v>23</v>
      </c>
      <c r="K10512" s="1" t="s">
        <v>16</v>
      </c>
      <c r="L10512" s="1" t="s">
        <v>16</v>
      </c>
      <c r="M10512" s="1" t="s">
        <v>16</v>
      </c>
      <c r="N10512" s="1" t="s">
        <v>16</v>
      </c>
      <c r="O10512" s="1">
        <v>55.2</v>
      </c>
      <c r="P10512" s="1">
        <v>1.0</v>
      </c>
    </row>
    <row r="10513">
      <c r="A10513" s="1" t="s">
        <v>29</v>
      </c>
      <c r="B10513" s="1" t="s">
        <v>13045</v>
      </c>
      <c r="C10513" s="2" t="s">
        <v>12935</v>
      </c>
      <c r="D10513" s="1" t="s">
        <v>19</v>
      </c>
      <c r="E10513" s="3" t="str">
        <f t="shared" ref="E10513:E10514" si="302">HYPERLINK("https://fyndiq.se/produkt/167314b4b8f44506/", "2-Pack Samsung Galaxy A15 - Härdat Glas 9H - Super Kvalitet 3D Skärmskydd")</f>
        <v>2-Pack Samsung Galaxy A15 - Härdat Glas 9H - Super Kvalitet 3D Skärmskydd</v>
      </c>
      <c r="F10513" s="1" t="s">
        <v>163</v>
      </c>
      <c r="G10513" s="1" t="s">
        <v>164</v>
      </c>
      <c r="H10513" s="1" t="s">
        <v>165</v>
      </c>
      <c r="I10513" s="1" t="s">
        <v>16</v>
      </c>
      <c r="J10513" s="1" t="s">
        <v>23</v>
      </c>
      <c r="K10513" s="1" t="s">
        <v>16</v>
      </c>
      <c r="L10513" s="1" t="s">
        <v>16</v>
      </c>
      <c r="M10513" s="1" t="s">
        <v>16</v>
      </c>
      <c r="N10513" s="1" t="s">
        <v>16</v>
      </c>
      <c r="O10513" s="1">
        <v>63.2</v>
      </c>
      <c r="P10513" s="1">
        <v>1.0</v>
      </c>
    </row>
    <row r="10514">
      <c r="A10514" s="1" t="s">
        <v>29</v>
      </c>
      <c r="B10514" s="1" t="s">
        <v>13046</v>
      </c>
      <c r="C10514" s="2" t="s">
        <v>12935</v>
      </c>
      <c r="D10514" s="1" t="s">
        <v>19</v>
      </c>
      <c r="E10514" s="3" t="str">
        <f t="shared" si="302"/>
        <v>2-Pack Samsung Galaxy A15 - Härdat Glas 9H - Super Kvalitet 3D Skärmskydd</v>
      </c>
      <c r="F10514" s="1" t="s">
        <v>163</v>
      </c>
      <c r="G10514" s="1" t="s">
        <v>164</v>
      </c>
      <c r="H10514" s="1" t="s">
        <v>165</v>
      </c>
      <c r="I10514" s="1" t="s">
        <v>16</v>
      </c>
      <c r="J10514" s="1" t="s">
        <v>23</v>
      </c>
      <c r="K10514" s="1" t="s">
        <v>16</v>
      </c>
      <c r="L10514" s="1" t="s">
        <v>16</v>
      </c>
      <c r="M10514" s="1" t="s">
        <v>16</v>
      </c>
      <c r="N10514" s="1" t="s">
        <v>16</v>
      </c>
      <c r="O10514" s="1">
        <v>63.2</v>
      </c>
      <c r="P10514" s="1">
        <v>1.0</v>
      </c>
    </row>
    <row r="10515">
      <c r="A10515" s="1" t="s">
        <v>29</v>
      </c>
      <c r="B10515" s="1" t="s">
        <v>13047</v>
      </c>
      <c r="C10515" s="2" t="s">
        <v>12935</v>
      </c>
      <c r="D10515" s="1" t="s">
        <v>19</v>
      </c>
      <c r="E10515" s="3" t="str">
        <f>HYPERLINK("https://fyndiq.se/produkt/4d0d53990d874539/", "2-Pack Samsung Galaxy Tab S8 Ultra - Härdat glas 9H - Super Kvalitet Skärmskydd")</f>
        <v>2-Pack Samsung Galaxy Tab S8 Ultra - Härdat glas 9H - Super Kvalitet Skärmskydd</v>
      </c>
      <c r="F10515" s="1" t="s">
        <v>13048</v>
      </c>
      <c r="G10515" s="1" t="s">
        <v>13049</v>
      </c>
      <c r="H10515" s="1" t="s">
        <v>13050</v>
      </c>
      <c r="I10515" s="1" t="s">
        <v>1311</v>
      </c>
      <c r="J10515" s="1" t="s">
        <v>9</v>
      </c>
      <c r="K10515" s="2" t="s">
        <v>11125</v>
      </c>
      <c r="L10515" s="1" t="s">
        <v>2650</v>
      </c>
      <c r="M10515" s="1" t="s">
        <v>16</v>
      </c>
      <c r="N10515" s="1" t="s">
        <v>16</v>
      </c>
      <c r="O10515" s="1">
        <v>127.2</v>
      </c>
      <c r="P10515" s="1">
        <v>1.0</v>
      </c>
    </row>
    <row r="10516">
      <c r="A10516" s="1" t="s">
        <v>29</v>
      </c>
      <c r="B10516" s="1" t="s">
        <v>13051</v>
      </c>
      <c r="C10516" s="2" t="s">
        <v>12935</v>
      </c>
      <c r="D10516" s="1" t="s">
        <v>19</v>
      </c>
      <c r="E10516" s="3" t="str">
        <f>HYPERLINK("https://fyndiq.se/produkt/f1b3c06373a844cb/", "Samsung Galaxy S20 - Härdat glas 9H - Super kvalitet 3D")</f>
        <v>Samsung Galaxy S20 - Härdat glas 9H - Super kvalitet 3D</v>
      </c>
      <c r="F10516" s="1" t="s">
        <v>417</v>
      </c>
      <c r="G10516" s="1" t="s">
        <v>418</v>
      </c>
      <c r="H10516" s="1" t="s">
        <v>419</v>
      </c>
      <c r="I10516" s="1" t="s">
        <v>16</v>
      </c>
      <c r="J10516" s="1" t="s">
        <v>23</v>
      </c>
      <c r="K10516" s="1" t="s">
        <v>16</v>
      </c>
      <c r="L10516" s="1" t="s">
        <v>16</v>
      </c>
      <c r="M10516" s="1" t="s">
        <v>16</v>
      </c>
      <c r="N10516" s="1" t="s">
        <v>16</v>
      </c>
      <c r="O10516" s="1">
        <v>63.2</v>
      </c>
      <c r="P10516" s="1">
        <v>2.0</v>
      </c>
    </row>
    <row r="10517">
      <c r="A10517" s="1" t="s">
        <v>29</v>
      </c>
      <c r="B10517" s="1" t="s">
        <v>13052</v>
      </c>
      <c r="C10517" s="2" t="s">
        <v>12935</v>
      </c>
      <c r="D10517" s="1" t="s">
        <v>19</v>
      </c>
      <c r="E10517" s="3" t="str">
        <f t="shared" ref="E10517:E10521" si="303">HYPERLINK("https://fyndiq.se/produkt/4bbb3fa8e0b44286/", "2-Pack XIAOMI REDMI 13C Skärmskydd - Härdat Glas 9H - Super kvalitet 3D")</f>
        <v>2-Pack XIAOMI REDMI 13C Skärmskydd - Härdat Glas 9H - Super kvalitet 3D</v>
      </c>
      <c r="F10517" s="1" t="s">
        <v>103</v>
      </c>
      <c r="G10517" s="1" t="s">
        <v>104</v>
      </c>
      <c r="H10517" s="1" t="s">
        <v>105</v>
      </c>
      <c r="I10517" s="1" t="s">
        <v>16</v>
      </c>
      <c r="J10517" s="1" t="s">
        <v>23</v>
      </c>
      <c r="K10517" s="1" t="s">
        <v>16</v>
      </c>
      <c r="L10517" s="1" t="s">
        <v>16</v>
      </c>
      <c r="M10517" s="1" t="s">
        <v>16</v>
      </c>
      <c r="N10517" s="1" t="s">
        <v>16</v>
      </c>
      <c r="O10517" s="1">
        <v>63.2</v>
      </c>
      <c r="P10517" s="1">
        <v>1.0</v>
      </c>
    </row>
    <row r="10518">
      <c r="A10518" s="1" t="s">
        <v>29</v>
      </c>
      <c r="B10518" s="1" t="s">
        <v>13053</v>
      </c>
      <c r="C10518" s="2" t="s">
        <v>12935</v>
      </c>
      <c r="D10518" s="1" t="s">
        <v>19</v>
      </c>
      <c r="E10518" s="3" t="str">
        <f t="shared" si="303"/>
        <v>2-Pack XIAOMI REDMI 13C Skärmskydd - Härdat Glas 9H - Super kvalitet 3D</v>
      </c>
      <c r="F10518" s="1" t="s">
        <v>103</v>
      </c>
      <c r="G10518" s="1" t="s">
        <v>104</v>
      </c>
      <c r="H10518" s="1" t="s">
        <v>105</v>
      </c>
      <c r="I10518" s="1" t="s">
        <v>16</v>
      </c>
      <c r="J10518" s="1" t="s">
        <v>23</v>
      </c>
      <c r="K10518" s="1" t="s">
        <v>16</v>
      </c>
      <c r="L10518" s="1" t="s">
        <v>16</v>
      </c>
      <c r="M10518" s="1" t="s">
        <v>16</v>
      </c>
      <c r="N10518" s="1" t="s">
        <v>16</v>
      </c>
      <c r="O10518" s="1">
        <v>63.2</v>
      </c>
      <c r="P10518" s="1">
        <v>1.0</v>
      </c>
    </row>
    <row r="10519">
      <c r="A10519" s="1" t="s">
        <v>29</v>
      </c>
      <c r="B10519" s="1" t="s">
        <v>13054</v>
      </c>
      <c r="C10519" s="2" t="s">
        <v>12935</v>
      </c>
      <c r="D10519" s="1" t="s">
        <v>19</v>
      </c>
      <c r="E10519" s="3" t="str">
        <f t="shared" si="303"/>
        <v>2-Pack XIAOMI REDMI 13C Skärmskydd - Härdat Glas 9H - Super kvalitet 3D</v>
      </c>
      <c r="F10519" s="1" t="s">
        <v>103</v>
      </c>
      <c r="G10519" s="1" t="s">
        <v>104</v>
      </c>
      <c r="H10519" s="1" t="s">
        <v>105</v>
      </c>
      <c r="I10519" s="1" t="s">
        <v>16</v>
      </c>
      <c r="J10519" s="1" t="s">
        <v>23</v>
      </c>
      <c r="K10519" s="1" t="s">
        <v>16</v>
      </c>
      <c r="L10519" s="1" t="s">
        <v>16</v>
      </c>
      <c r="M10519" s="1" t="s">
        <v>16</v>
      </c>
      <c r="N10519" s="1" t="s">
        <v>16</v>
      </c>
      <c r="O10519" s="1">
        <v>63.2</v>
      </c>
      <c r="P10519" s="1">
        <v>1.0</v>
      </c>
    </row>
    <row r="10520">
      <c r="A10520" s="1" t="s">
        <v>29</v>
      </c>
      <c r="B10520" s="1" t="s">
        <v>13055</v>
      </c>
      <c r="C10520" s="2" t="s">
        <v>12935</v>
      </c>
      <c r="D10520" s="1" t="s">
        <v>19</v>
      </c>
      <c r="E10520" s="3" t="str">
        <f t="shared" si="303"/>
        <v>2-Pack XIAOMI REDMI 13C Skärmskydd - Härdat Glas 9H - Super kvalitet 3D</v>
      </c>
      <c r="F10520" s="1" t="s">
        <v>103</v>
      </c>
      <c r="G10520" s="1" t="s">
        <v>104</v>
      </c>
      <c r="H10520" s="1" t="s">
        <v>105</v>
      </c>
      <c r="I10520" s="1" t="s">
        <v>16</v>
      </c>
      <c r="J10520" s="1" t="s">
        <v>23</v>
      </c>
      <c r="K10520" s="1" t="s">
        <v>16</v>
      </c>
      <c r="L10520" s="1" t="s">
        <v>16</v>
      </c>
      <c r="M10520" s="1" t="s">
        <v>16</v>
      </c>
      <c r="N10520" s="1" t="s">
        <v>16</v>
      </c>
      <c r="O10520" s="1">
        <v>63.2</v>
      </c>
      <c r="P10520" s="1">
        <v>1.0</v>
      </c>
    </row>
    <row r="10521">
      <c r="A10521" s="1" t="s">
        <v>29</v>
      </c>
      <c r="B10521" s="1" t="s">
        <v>13056</v>
      </c>
      <c r="C10521" s="2" t="s">
        <v>12935</v>
      </c>
      <c r="D10521" s="1" t="s">
        <v>19</v>
      </c>
      <c r="E10521" s="3" t="str">
        <f t="shared" si="303"/>
        <v>2-Pack XIAOMI REDMI 13C Skärmskydd - Härdat Glas 9H - Super kvalitet 3D</v>
      </c>
      <c r="F10521" s="1" t="s">
        <v>103</v>
      </c>
      <c r="G10521" s="1" t="s">
        <v>104</v>
      </c>
      <c r="H10521" s="1" t="s">
        <v>105</v>
      </c>
      <c r="I10521" s="1" t="s">
        <v>16</v>
      </c>
      <c r="J10521" s="1" t="s">
        <v>23</v>
      </c>
      <c r="K10521" s="1" t="s">
        <v>16</v>
      </c>
      <c r="L10521" s="1" t="s">
        <v>16</v>
      </c>
      <c r="M10521" s="1" t="s">
        <v>16</v>
      </c>
      <c r="N10521" s="1" t="s">
        <v>16</v>
      </c>
      <c r="O10521" s="1">
        <v>63.2</v>
      </c>
      <c r="P10521" s="1">
        <v>1.0</v>
      </c>
    </row>
    <row r="10522">
      <c r="A10522" s="1" t="s">
        <v>29</v>
      </c>
      <c r="B10522" s="1" t="s">
        <v>13057</v>
      </c>
      <c r="C10522" s="2" t="s">
        <v>12935</v>
      </c>
      <c r="D10522" s="1" t="s">
        <v>19</v>
      </c>
      <c r="E10522" s="3" t="str">
        <f t="shared" ref="E10522:E10523" si="304">HYPERLINK("https://fyndiq.se/produkt/8d7960028c1a40a4/", "2 Pack Xiaomi 11T Pro 5G - Härdat glas 9H - Super kvalitet 3D")</f>
        <v>2 Pack Xiaomi 11T Pro 5G - Härdat glas 9H - Super kvalitet 3D</v>
      </c>
      <c r="F10522" s="1" t="s">
        <v>112</v>
      </c>
      <c r="G10522" s="1" t="s">
        <v>113</v>
      </c>
      <c r="H10522" s="1" t="s">
        <v>114</v>
      </c>
      <c r="I10522" s="1" t="s">
        <v>16</v>
      </c>
      <c r="J10522" s="1" t="s">
        <v>23</v>
      </c>
      <c r="K10522" s="1" t="s">
        <v>16</v>
      </c>
      <c r="L10522" s="1" t="s">
        <v>16</v>
      </c>
      <c r="M10522" s="1" t="s">
        <v>16</v>
      </c>
      <c r="N10522" s="1" t="s">
        <v>16</v>
      </c>
      <c r="O10522" s="1">
        <v>63.2</v>
      </c>
      <c r="P10522" s="1">
        <v>1.0</v>
      </c>
    </row>
    <row r="10523">
      <c r="A10523" s="1" t="s">
        <v>29</v>
      </c>
      <c r="B10523" s="1" t="s">
        <v>13058</v>
      </c>
      <c r="C10523" s="2" t="s">
        <v>12935</v>
      </c>
      <c r="D10523" s="1" t="s">
        <v>19</v>
      </c>
      <c r="E10523" s="3" t="str">
        <f t="shared" si="304"/>
        <v>2 Pack Xiaomi 11T Pro 5G - Härdat glas 9H - Super kvalitet 3D</v>
      </c>
      <c r="F10523" s="1" t="s">
        <v>112</v>
      </c>
      <c r="G10523" s="1" t="s">
        <v>113</v>
      </c>
      <c r="H10523" s="1" t="s">
        <v>114</v>
      </c>
      <c r="I10523" s="1" t="s">
        <v>16</v>
      </c>
      <c r="J10523" s="1" t="s">
        <v>23</v>
      </c>
      <c r="K10523" s="1" t="s">
        <v>16</v>
      </c>
      <c r="L10523" s="1" t="s">
        <v>16</v>
      </c>
      <c r="M10523" s="1" t="s">
        <v>16</v>
      </c>
      <c r="N10523" s="1" t="s">
        <v>16</v>
      </c>
      <c r="O10523" s="1">
        <v>63.2</v>
      </c>
      <c r="P10523" s="1">
        <v>1.0</v>
      </c>
    </row>
    <row r="10524">
      <c r="A10524" s="1" t="s">
        <v>29</v>
      </c>
      <c r="B10524" s="1" t="s">
        <v>13059</v>
      </c>
      <c r="C10524" s="2" t="s">
        <v>12935</v>
      </c>
      <c r="D10524" s="1" t="s">
        <v>19</v>
      </c>
      <c r="E10524" s="3" t="str">
        <f>HYPERLINK("https://fyndiq.se/produkt/086632d3c270401a/", "Iphone 7/8 härdat glas med dammsäker nät - Svart")</f>
        <v>Iphone 7/8 härdat glas med dammsäker nät - Svart</v>
      </c>
      <c r="F10524" s="1" t="s">
        <v>12617</v>
      </c>
      <c r="G10524" s="1" t="s">
        <v>12618</v>
      </c>
      <c r="H10524" s="1" t="s">
        <v>12619</v>
      </c>
      <c r="I10524" s="1" t="s">
        <v>16</v>
      </c>
      <c r="J10524" s="1" t="s">
        <v>23</v>
      </c>
      <c r="K10524" s="1" t="s">
        <v>16</v>
      </c>
      <c r="L10524" s="1" t="s">
        <v>16</v>
      </c>
      <c r="M10524" s="1" t="s">
        <v>16</v>
      </c>
      <c r="N10524" s="1" t="s">
        <v>16</v>
      </c>
      <c r="O10524" s="1">
        <v>39.2</v>
      </c>
      <c r="P10524" s="1">
        <v>1.0</v>
      </c>
    </row>
    <row r="10525">
      <c r="A10525" s="1" t="s">
        <v>29</v>
      </c>
      <c r="B10525" s="1" t="s">
        <v>13060</v>
      </c>
      <c r="C10525" s="2" t="s">
        <v>12935</v>
      </c>
      <c r="D10525" s="1" t="s">
        <v>19</v>
      </c>
      <c r="E10525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0525" s="1" t="s">
        <v>183</v>
      </c>
      <c r="G10525" s="1" t="s">
        <v>184</v>
      </c>
      <c r="H10525" s="1" t="s">
        <v>185</v>
      </c>
      <c r="I10525" s="1" t="s">
        <v>16</v>
      </c>
      <c r="J10525" s="1" t="s">
        <v>23</v>
      </c>
      <c r="K10525" s="1" t="s">
        <v>16</v>
      </c>
      <c r="L10525" s="1" t="s">
        <v>16</v>
      </c>
      <c r="M10525" s="1" t="s">
        <v>16</v>
      </c>
      <c r="N10525" s="1" t="s">
        <v>16</v>
      </c>
      <c r="O10525" s="1">
        <v>79.2</v>
      </c>
      <c r="P10525" s="1">
        <v>3.0</v>
      </c>
    </row>
    <row r="10526">
      <c r="A10526" s="1" t="s">
        <v>29</v>
      </c>
      <c r="B10526" s="1" t="s">
        <v>13061</v>
      </c>
      <c r="C10526" s="2" t="s">
        <v>12935</v>
      </c>
      <c r="D10526" s="1" t="s">
        <v>19</v>
      </c>
      <c r="E1052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0526" s="1" t="s">
        <v>3098</v>
      </c>
      <c r="G10526" s="1" t="s">
        <v>3099</v>
      </c>
      <c r="H10526" s="1" t="s">
        <v>3100</v>
      </c>
      <c r="I10526" s="1" t="s">
        <v>16</v>
      </c>
      <c r="J10526" s="1" t="s">
        <v>23</v>
      </c>
      <c r="K10526" s="1" t="s">
        <v>16</v>
      </c>
      <c r="L10526" s="1" t="s">
        <v>16</v>
      </c>
      <c r="M10526" s="1" t="s">
        <v>16</v>
      </c>
      <c r="N10526" s="1" t="s">
        <v>16</v>
      </c>
      <c r="O10526" s="1">
        <v>63.2</v>
      </c>
      <c r="P10526" s="1">
        <v>1.0</v>
      </c>
    </row>
    <row r="10527">
      <c r="A10527" s="1" t="s">
        <v>29</v>
      </c>
      <c r="B10527" s="1" t="s">
        <v>13062</v>
      </c>
      <c r="C10527" s="2" t="s">
        <v>12935</v>
      </c>
      <c r="D10527" s="1" t="s">
        <v>19</v>
      </c>
      <c r="E1052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527" s="1" t="s">
        <v>2144</v>
      </c>
      <c r="G10527" s="1" t="s">
        <v>2145</v>
      </c>
      <c r="H10527" s="1" t="s">
        <v>2146</v>
      </c>
      <c r="I10527" s="1" t="s">
        <v>16</v>
      </c>
      <c r="J10527" s="1" t="s">
        <v>23</v>
      </c>
      <c r="K10527" s="1" t="s">
        <v>16</v>
      </c>
      <c r="L10527" s="1" t="s">
        <v>16</v>
      </c>
      <c r="M10527" s="1" t="s">
        <v>16</v>
      </c>
      <c r="N10527" s="1" t="s">
        <v>16</v>
      </c>
      <c r="O10527" s="1">
        <v>63.2</v>
      </c>
      <c r="P10527" s="1">
        <v>1.0</v>
      </c>
    </row>
    <row r="10528">
      <c r="A10528" s="1" t="s">
        <v>29</v>
      </c>
      <c r="B10528" s="1" t="s">
        <v>13063</v>
      </c>
      <c r="C10528" s="2" t="s">
        <v>12935</v>
      </c>
      <c r="D10528" s="1" t="s">
        <v>19</v>
      </c>
      <c r="E10528" s="3" t="str">
        <f>HYPERLINK("https://fyndiq.se/produkt/28799ed0373d40b4/", "2 Pack Galaxy S21 Ultra 5G- Härdat glas 9H - Super kvalitet 3D")</f>
        <v>2 Pack Galaxy S21 Ultra 5G- Härdat glas 9H - Super kvalitet 3D</v>
      </c>
      <c r="F10528" s="1" t="s">
        <v>272</v>
      </c>
      <c r="G10528" s="1" t="s">
        <v>273</v>
      </c>
      <c r="H10528" s="1" t="s">
        <v>274</v>
      </c>
      <c r="I10528" s="1" t="s">
        <v>16</v>
      </c>
      <c r="J10528" s="1" t="s">
        <v>23</v>
      </c>
      <c r="K10528" s="1" t="s">
        <v>16</v>
      </c>
      <c r="L10528" s="1" t="s">
        <v>16</v>
      </c>
      <c r="M10528" s="1" t="s">
        <v>16</v>
      </c>
      <c r="N10528" s="1" t="s">
        <v>16</v>
      </c>
      <c r="O10528" s="1">
        <v>63.2</v>
      </c>
      <c r="P10528" s="1">
        <v>1.0</v>
      </c>
    </row>
    <row r="10529">
      <c r="A10529" s="1" t="s">
        <v>29</v>
      </c>
      <c r="B10529" s="1" t="s">
        <v>13064</v>
      </c>
      <c r="C10529" s="2" t="s">
        <v>12935</v>
      </c>
      <c r="D10529" s="1" t="s">
        <v>19</v>
      </c>
      <c r="E1052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529" s="1" t="s">
        <v>2144</v>
      </c>
      <c r="G10529" s="1" t="s">
        <v>2145</v>
      </c>
      <c r="H10529" s="1" t="s">
        <v>2146</v>
      </c>
      <c r="I10529" s="1" t="s">
        <v>16</v>
      </c>
      <c r="J10529" s="1" t="s">
        <v>23</v>
      </c>
      <c r="K10529" s="1" t="s">
        <v>16</v>
      </c>
      <c r="L10529" s="1" t="s">
        <v>16</v>
      </c>
      <c r="M10529" s="1" t="s">
        <v>16</v>
      </c>
      <c r="N10529" s="1" t="s">
        <v>16</v>
      </c>
      <c r="O10529" s="1">
        <v>63.2</v>
      </c>
      <c r="P10529" s="1">
        <v>1.0</v>
      </c>
    </row>
    <row r="10530">
      <c r="A10530" s="1" t="s">
        <v>29</v>
      </c>
      <c r="B10530" s="1" t="s">
        <v>13065</v>
      </c>
      <c r="C10530" s="2" t="s">
        <v>12935</v>
      </c>
      <c r="D10530" s="1" t="s">
        <v>19</v>
      </c>
      <c r="E10530" s="3" t="str">
        <f>HYPERLINK("https://fyndiq.se/produkt/13e76851ca504320/", "2-Pack Samsung Galaxy S22 Ultra - Härdat glas 9H - Top kvalitet")</f>
        <v>2-Pack Samsung Galaxy S22 Ultra - Härdat glas 9H - Top kvalitet</v>
      </c>
      <c r="F10530" s="1" t="s">
        <v>140</v>
      </c>
      <c r="G10530" s="1" t="s">
        <v>141</v>
      </c>
      <c r="H10530" s="1" t="s">
        <v>142</v>
      </c>
      <c r="I10530" s="1" t="s">
        <v>16</v>
      </c>
      <c r="J10530" s="1" t="s">
        <v>23</v>
      </c>
      <c r="K10530" s="1" t="s">
        <v>16</v>
      </c>
      <c r="L10530" s="1" t="s">
        <v>16</v>
      </c>
      <c r="M10530" s="1" t="s">
        <v>16</v>
      </c>
      <c r="N10530" s="1" t="s">
        <v>16</v>
      </c>
      <c r="O10530" s="1">
        <v>63.2</v>
      </c>
      <c r="P10530" s="1">
        <v>1.0</v>
      </c>
    </row>
    <row r="10531">
      <c r="A10531" s="1" t="s">
        <v>29</v>
      </c>
      <c r="B10531" s="1" t="s">
        <v>13066</v>
      </c>
      <c r="C10531" s="2" t="s">
        <v>12935</v>
      </c>
      <c r="D10531" s="1" t="s">
        <v>19</v>
      </c>
      <c r="E10531" s="3" t="str">
        <f>HYPERLINK("https://fyndiq.se/produkt/56c72c0ba5f749b5/", "2-Pack SAMSUNG S24 Skärmskydd - Härdat Glas 9H - Super kvalitet 3D")</f>
        <v>2-Pack SAMSUNG S24 Skärmskydd - Härdat Glas 9H - Super kvalitet 3D</v>
      </c>
      <c r="F10531" s="1" t="s">
        <v>263</v>
      </c>
      <c r="G10531" s="1" t="s">
        <v>264</v>
      </c>
      <c r="H10531" s="1" t="s">
        <v>265</v>
      </c>
      <c r="I10531" s="1" t="s">
        <v>16</v>
      </c>
      <c r="J10531" s="1" t="s">
        <v>23</v>
      </c>
      <c r="K10531" s="1" t="s">
        <v>16</v>
      </c>
      <c r="L10531" s="1" t="s">
        <v>16</v>
      </c>
      <c r="M10531" s="1" t="s">
        <v>16</v>
      </c>
      <c r="N10531" s="1" t="s">
        <v>16</v>
      </c>
      <c r="O10531" s="1">
        <v>63.2</v>
      </c>
      <c r="P10531" s="1">
        <v>1.0</v>
      </c>
    </row>
    <row r="10532">
      <c r="A10532" s="1" t="s">
        <v>29</v>
      </c>
      <c r="B10532" s="1" t="s">
        <v>13067</v>
      </c>
      <c r="C10532" s="2" t="s">
        <v>12935</v>
      </c>
      <c r="D10532" s="1" t="s">
        <v>19</v>
      </c>
      <c r="E10532" s="3" t="str">
        <f>HYPERLINK("https://fyndiq.se/produkt/925ae49423884615/", "2-Pack Samsung S22 Ultra Skärmskydd &amp; 1-Pack linsskydd -9H GLAS")</f>
        <v>2-Pack Samsung S22 Ultra Skärmskydd &amp; 1-Pack linsskydd -9H GLAS</v>
      </c>
      <c r="F10532" s="1" t="s">
        <v>335</v>
      </c>
      <c r="G10532" s="1" t="s">
        <v>336</v>
      </c>
      <c r="H10532" s="1" t="s">
        <v>337</v>
      </c>
      <c r="I10532" s="1" t="s">
        <v>16</v>
      </c>
      <c r="J10532" s="1" t="s">
        <v>23</v>
      </c>
      <c r="K10532" s="1" t="s">
        <v>16</v>
      </c>
      <c r="L10532" s="1" t="s">
        <v>16</v>
      </c>
      <c r="M10532" s="1" t="s">
        <v>16</v>
      </c>
      <c r="N10532" s="1" t="s">
        <v>16</v>
      </c>
      <c r="O10532" s="1">
        <v>71.2</v>
      </c>
      <c r="P10532" s="1">
        <v>1.0</v>
      </c>
    </row>
    <row r="10533">
      <c r="A10533" s="1" t="s">
        <v>29</v>
      </c>
      <c r="B10533" s="1" t="s">
        <v>13068</v>
      </c>
      <c r="C10533" s="2" t="s">
        <v>12935</v>
      </c>
      <c r="D10533" s="1" t="s">
        <v>19</v>
      </c>
      <c r="E10533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0533" s="1" t="s">
        <v>380</v>
      </c>
      <c r="G10533" s="1" t="s">
        <v>381</v>
      </c>
      <c r="H10533" s="1" t="s">
        <v>382</v>
      </c>
      <c r="I10533" s="1" t="s">
        <v>16</v>
      </c>
      <c r="J10533" s="1" t="s">
        <v>23</v>
      </c>
      <c r="K10533" s="1" t="s">
        <v>16</v>
      </c>
      <c r="L10533" s="1" t="s">
        <v>16</v>
      </c>
      <c r="M10533" s="1" t="s">
        <v>16</v>
      </c>
      <c r="N10533" s="1" t="s">
        <v>16</v>
      </c>
      <c r="O10533" s="1">
        <v>39.2</v>
      </c>
      <c r="P10533" s="1">
        <v>1.0</v>
      </c>
    </row>
    <row r="10534">
      <c r="A10534" s="1" t="s">
        <v>29</v>
      </c>
      <c r="B10534" s="1" t="s">
        <v>13069</v>
      </c>
      <c r="C10534" s="2" t="s">
        <v>12935</v>
      </c>
      <c r="D10534" s="1" t="s">
        <v>19</v>
      </c>
      <c r="E10534" s="3" t="str">
        <f>HYPERLINK("https://fyndiq.se/produkt/703673a03679430e/", "2-Pack Samsung A55 5G Skärmskydd i Härdat Glas")</f>
        <v>2-Pack Samsung A55 5G Skärmskydd i Härdat Glas</v>
      </c>
      <c r="F10534" s="1" t="s">
        <v>2173</v>
      </c>
      <c r="G10534" s="1" t="s">
        <v>2174</v>
      </c>
      <c r="H10534" s="1" t="s">
        <v>2175</v>
      </c>
      <c r="I10534" s="1" t="s">
        <v>1230</v>
      </c>
      <c r="J10534" s="1" t="s">
        <v>9</v>
      </c>
      <c r="K10534" s="2" t="s">
        <v>11125</v>
      </c>
      <c r="L10534" s="1" t="s">
        <v>2602</v>
      </c>
      <c r="M10534" s="1" t="s">
        <v>16</v>
      </c>
      <c r="N10534" s="1" t="s">
        <v>16</v>
      </c>
      <c r="O10534" s="1">
        <v>63.2</v>
      </c>
      <c r="P10534" s="1">
        <v>1.0</v>
      </c>
    </row>
    <row r="10535">
      <c r="A10535" s="1" t="s">
        <v>29</v>
      </c>
      <c r="B10535" s="1" t="s">
        <v>13070</v>
      </c>
      <c r="C10535" s="2" t="s">
        <v>12935</v>
      </c>
      <c r="D10535" s="1" t="s">
        <v>19</v>
      </c>
      <c r="E10535" s="3" t="str">
        <f>HYPERLINK("https://fyndiq.se/produkt/a871a7da0b2249a8/", "2-Pack Iphone 11 Pro Max - 9H Härdat Glass - Top Kvalitet")</f>
        <v>2-Pack Iphone 11 Pro Max - 9H Härdat Glass - Top Kvalitet</v>
      </c>
      <c r="F10535" s="1" t="s">
        <v>559</v>
      </c>
      <c r="G10535" s="1" t="s">
        <v>560</v>
      </c>
      <c r="H10535" s="1" t="s">
        <v>561</v>
      </c>
      <c r="I10535" s="1" t="s">
        <v>16</v>
      </c>
      <c r="J10535" s="1" t="s">
        <v>23</v>
      </c>
      <c r="K10535" s="1" t="s">
        <v>16</v>
      </c>
      <c r="L10535" s="1" t="s">
        <v>16</v>
      </c>
      <c r="M10535" s="1" t="s">
        <v>16</v>
      </c>
      <c r="N10535" s="1" t="s">
        <v>16</v>
      </c>
      <c r="O10535" s="1">
        <v>47.2</v>
      </c>
      <c r="P10535" s="1">
        <v>1.0</v>
      </c>
    </row>
    <row r="10536">
      <c r="A10536" s="1" t="s">
        <v>29</v>
      </c>
      <c r="B10536" s="1" t="s">
        <v>13071</v>
      </c>
      <c r="C10536" s="2" t="s">
        <v>12935</v>
      </c>
      <c r="D10536" s="1" t="s">
        <v>19</v>
      </c>
      <c r="E10536" s="3" t="str">
        <f>HYPERLINK("https://fyndiq.se/produkt/1cf72ad10fe54487/", "2-Pack Privacy Samsung A53 5G Skärmskydd &amp; 1-Pack linsskydd - Härdat Glas 9H - Super kvalitet 3D")</f>
        <v>2-Pack Privacy Samsung A53 5G Skärmskydd &amp; 1-Pack linsskydd - Härdat Glas 9H - Super kvalitet 3D</v>
      </c>
      <c r="F10536" s="1" t="s">
        <v>9319</v>
      </c>
      <c r="G10536" s="1" t="s">
        <v>9320</v>
      </c>
      <c r="H10536" s="1" t="s">
        <v>9321</v>
      </c>
      <c r="I10536" s="1" t="s">
        <v>1311</v>
      </c>
      <c r="J10536" s="1" t="s">
        <v>23</v>
      </c>
      <c r="K10536" s="1" t="s">
        <v>16</v>
      </c>
      <c r="L10536" s="1" t="s">
        <v>16</v>
      </c>
      <c r="M10536" s="1" t="s">
        <v>16</v>
      </c>
      <c r="N10536" s="1" t="s">
        <v>16</v>
      </c>
      <c r="O10536" s="1">
        <v>87.2</v>
      </c>
      <c r="P10536" s="1">
        <v>1.0</v>
      </c>
    </row>
    <row r="10537">
      <c r="A10537" s="1" t="s">
        <v>29</v>
      </c>
      <c r="B10537" s="1" t="s">
        <v>13072</v>
      </c>
      <c r="C10537" s="2" t="s">
        <v>12935</v>
      </c>
      <c r="D10537" s="1" t="s">
        <v>19</v>
      </c>
      <c r="E10537" s="3" t="str">
        <f>HYPERLINK("https://fyndiq.se/produkt/dca6697b460147fb/", "Säker och Snabb Dubbel USB-billaddare med PD20W &amp; QC3.0")</f>
        <v>Säker och Snabb Dubbel USB-billaddare med PD20W &amp; QC3.0</v>
      </c>
      <c r="F10537" s="1" t="s">
        <v>10270</v>
      </c>
      <c r="G10537" s="1" t="s">
        <v>10271</v>
      </c>
      <c r="H10537" s="1" t="s">
        <v>10272</v>
      </c>
      <c r="I10537" s="1" t="s">
        <v>1311</v>
      </c>
      <c r="J10537" s="1" t="s">
        <v>23</v>
      </c>
      <c r="K10537" s="1" t="s">
        <v>16</v>
      </c>
      <c r="L10537" s="1" t="s">
        <v>16</v>
      </c>
      <c r="M10537" s="1" t="s">
        <v>16</v>
      </c>
      <c r="N10537" s="1" t="s">
        <v>16</v>
      </c>
      <c r="O10537" s="1">
        <v>79.2</v>
      </c>
      <c r="P10537" s="1">
        <v>1.0</v>
      </c>
    </row>
    <row r="10538">
      <c r="A10538" s="1" t="s">
        <v>29</v>
      </c>
      <c r="B10538" s="1" t="s">
        <v>13073</v>
      </c>
      <c r="C10538" s="2" t="s">
        <v>12935</v>
      </c>
      <c r="D10538" s="1" t="s">
        <v>19</v>
      </c>
      <c r="E10538" s="3" t="str">
        <f>HYPERLINK("https://fyndiq.se/produkt/a871a7da0b2249a8/", "2-Pack Iphone 11 Pro Max - 9H Härdat Glass - Top Kvalitet")</f>
        <v>2-Pack Iphone 11 Pro Max - 9H Härdat Glass - Top Kvalitet</v>
      </c>
      <c r="F10538" s="1" t="s">
        <v>559</v>
      </c>
      <c r="G10538" s="1" t="s">
        <v>560</v>
      </c>
      <c r="H10538" s="1" t="s">
        <v>561</v>
      </c>
      <c r="I10538" s="1" t="s">
        <v>16</v>
      </c>
      <c r="J10538" s="1" t="s">
        <v>23</v>
      </c>
      <c r="K10538" s="1" t="s">
        <v>16</v>
      </c>
      <c r="L10538" s="1" t="s">
        <v>16</v>
      </c>
      <c r="M10538" s="1" t="s">
        <v>16</v>
      </c>
      <c r="N10538" s="1" t="s">
        <v>16</v>
      </c>
      <c r="O10538" s="1">
        <v>47.2</v>
      </c>
      <c r="P10538" s="1">
        <v>1.0</v>
      </c>
    </row>
    <row r="10539">
      <c r="A10539" s="1" t="s">
        <v>29</v>
      </c>
      <c r="B10539" s="1" t="s">
        <v>13074</v>
      </c>
      <c r="C10539" s="2" t="s">
        <v>12935</v>
      </c>
      <c r="D10539" s="1" t="s">
        <v>19</v>
      </c>
      <c r="E10539" s="3" t="str">
        <f>HYPERLINK("https://fyndiq.se/produkt/13e76851ca504320/", "2-Pack Samsung Galaxy S22 Ultra - Härdat glas 9H - Top kvalitet")</f>
        <v>2-Pack Samsung Galaxy S22 Ultra - Härdat glas 9H - Top kvalitet</v>
      </c>
      <c r="F10539" s="1" t="s">
        <v>140</v>
      </c>
      <c r="G10539" s="1" t="s">
        <v>141</v>
      </c>
      <c r="H10539" s="1" t="s">
        <v>142</v>
      </c>
      <c r="I10539" s="1" t="s">
        <v>16</v>
      </c>
      <c r="J10539" s="1" t="s">
        <v>23</v>
      </c>
      <c r="K10539" s="1" t="s">
        <v>16</v>
      </c>
      <c r="L10539" s="1" t="s">
        <v>16</v>
      </c>
      <c r="M10539" s="1" t="s">
        <v>16</v>
      </c>
      <c r="N10539" s="1" t="s">
        <v>16</v>
      </c>
      <c r="O10539" s="1">
        <v>63.2</v>
      </c>
      <c r="P10539" s="1">
        <v>1.0</v>
      </c>
    </row>
    <row r="10540">
      <c r="A10540" s="1" t="s">
        <v>29</v>
      </c>
      <c r="B10540" s="1" t="s">
        <v>13075</v>
      </c>
      <c r="C10540" s="2" t="s">
        <v>13076</v>
      </c>
      <c r="D10540" s="1" t="s">
        <v>19</v>
      </c>
      <c r="E10540" s="3" t="str">
        <f>HYPERLINK("https://fyndiq.se/produkt/406117b60bf241a0/", "2-Pack Samsung Galaxy S9 - Härdat glas 9H - Super kvalitet 3D")</f>
        <v>2-Pack Samsung Galaxy S9 - Härdat glas 9H - Super kvalitet 3D</v>
      </c>
      <c r="F10540" s="1" t="s">
        <v>228</v>
      </c>
      <c r="G10540" s="1" t="s">
        <v>229</v>
      </c>
      <c r="H10540" s="1" t="s">
        <v>230</v>
      </c>
      <c r="I10540" s="1" t="s">
        <v>16</v>
      </c>
      <c r="J10540" s="1" t="s">
        <v>23</v>
      </c>
      <c r="K10540" s="1" t="s">
        <v>16</v>
      </c>
      <c r="L10540" s="1" t="s">
        <v>16</v>
      </c>
      <c r="M10540" s="1" t="s">
        <v>16</v>
      </c>
      <c r="N10540" s="1" t="s">
        <v>16</v>
      </c>
      <c r="O10540" s="1">
        <v>63.2</v>
      </c>
      <c r="P10540" s="1">
        <v>1.0</v>
      </c>
    </row>
    <row r="10541">
      <c r="A10541" s="1" t="s">
        <v>29</v>
      </c>
      <c r="B10541" s="1" t="s">
        <v>13077</v>
      </c>
      <c r="C10541" s="2" t="s">
        <v>13076</v>
      </c>
      <c r="D10541" s="1" t="s">
        <v>19</v>
      </c>
      <c r="E1054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0541" s="1" t="s">
        <v>4617</v>
      </c>
      <c r="G10541" s="1" t="s">
        <v>4618</v>
      </c>
      <c r="H10541" s="1" t="s">
        <v>4619</v>
      </c>
      <c r="I10541" s="1" t="s">
        <v>1673</v>
      </c>
      <c r="J10541" s="1" t="s">
        <v>9</v>
      </c>
      <c r="K10541" s="2" t="s">
        <v>8965</v>
      </c>
      <c r="L10541" s="1" t="s">
        <v>2811</v>
      </c>
      <c r="M10541" s="1" t="s">
        <v>16</v>
      </c>
      <c r="N10541" s="1" t="s">
        <v>16</v>
      </c>
      <c r="O10541" s="1">
        <v>63.2</v>
      </c>
      <c r="P10541" s="1">
        <v>1.0</v>
      </c>
    </row>
    <row r="10542">
      <c r="A10542" s="1" t="s">
        <v>29</v>
      </c>
      <c r="B10542" s="1" t="s">
        <v>13078</v>
      </c>
      <c r="C10542" s="2" t="s">
        <v>13076</v>
      </c>
      <c r="D10542" s="1" t="s">
        <v>19</v>
      </c>
      <c r="E10542" s="3" t="str">
        <f>HYPERLINK("https://fyndiq.se/produkt/b96aad9902754ebc/", "2-Pack Samsung S23 FE - 9H Härdat Glass - Super Kvalitet 3D")</f>
        <v>2-Pack Samsung S23 FE - 9H Härdat Glass - Super Kvalitet 3D</v>
      </c>
      <c r="F10542" s="1" t="s">
        <v>67</v>
      </c>
      <c r="G10542" s="1" t="s">
        <v>68</v>
      </c>
      <c r="H10542" s="1" t="s">
        <v>69</v>
      </c>
      <c r="I10542" s="1" t="s">
        <v>16</v>
      </c>
      <c r="J10542" s="1" t="s">
        <v>23</v>
      </c>
      <c r="K10542" s="1" t="s">
        <v>16</v>
      </c>
      <c r="L10542" s="1" t="s">
        <v>16</v>
      </c>
      <c r="M10542" s="1" t="s">
        <v>16</v>
      </c>
      <c r="N10542" s="1" t="s">
        <v>16</v>
      </c>
      <c r="O10542" s="1">
        <v>63.2</v>
      </c>
      <c r="P10542" s="1">
        <v>1.0</v>
      </c>
    </row>
    <row r="10543">
      <c r="A10543" s="1" t="s">
        <v>29</v>
      </c>
      <c r="B10543" s="1" t="s">
        <v>13079</v>
      </c>
      <c r="C10543" s="2" t="s">
        <v>13076</v>
      </c>
      <c r="D10543" s="1" t="s">
        <v>19</v>
      </c>
      <c r="E10543" s="3" t="str">
        <f t="shared" ref="E10543:E10544" si="305">HYPERLINK("https://fyndiq.se/produkt/28799ed0373d40b4/", "2 Pack Galaxy S21 Ultra 5G- Härdat glas 9H - Super kvalitet 3D")</f>
        <v>2 Pack Galaxy S21 Ultra 5G- Härdat glas 9H - Super kvalitet 3D</v>
      </c>
      <c r="F10543" s="1" t="s">
        <v>272</v>
      </c>
      <c r="G10543" s="1" t="s">
        <v>273</v>
      </c>
      <c r="H10543" s="1" t="s">
        <v>274</v>
      </c>
      <c r="I10543" s="1" t="s">
        <v>16</v>
      </c>
      <c r="J10543" s="1" t="s">
        <v>23</v>
      </c>
      <c r="K10543" s="1" t="s">
        <v>16</v>
      </c>
      <c r="L10543" s="1" t="s">
        <v>16</v>
      </c>
      <c r="M10543" s="1" t="s">
        <v>16</v>
      </c>
      <c r="N10543" s="1" t="s">
        <v>16</v>
      </c>
      <c r="O10543" s="1">
        <v>63.2</v>
      </c>
      <c r="P10543" s="1">
        <v>1.0</v>
      </c>
    </row>
    <row r="10544">
      <c r="A10544" s="1" t="s">
        <v>29</v>
      </c>
      <c r="B10544" s="1" t="s">
        <v>13080</v>
      </c>
      <c r="C10544" s="2" t="s">
        <v>13076</v>
      </c>
      <c r="D10544" s="1" t="s">
        <v>19</v>
      </c>
      <c r="E10544" s="3" t="str">
        <f t="shared" si="305"/>
        <v>2 Pack Galaxy S21 Ultra 5G- Härdat glas 9H - Super kvalitet 3D</v>
      </c>
      <c r="F10544" s="1" t="s">
        <v>272</v>
      </c>
      <c r="G10544" s="1" t="s">
        <v>273</v>
      </c>
      <c r="H10544" s="1" t="s">
        <v>274</v>
      </c>
      <c r="I10544" s="1" t="s">
        <v>16</v>
      </c>
      <c r="J10544" s="1" t="s">
        <v>23</v>
      </c>
      <c r="K10544" s="1" t="s">
        <v>16</v>
      </c>
      <c r="L10544" s="1" t="s">
        <v>16</v>
      </c>
      <c r="M10544" s="1" t="s">
        <v>16</v>
      </c>
      <c r="N10544" s="1" t="s">
        <v>16</v>
      </c>
      <c r="O10544" s="1">
        <v>63.2</v>
      </c>
      <c r="P10544" s="1">
        <v>1.0</v>
      </c>
    </row>
    <row r="10545">
      <c r="A10545" s="1" t="s">
        <v>29</v>
      </c>
      <c r="B10545" s="1" t="s">
        <v>13081</v>
      </c>
      <c r="C10545" s="2" t="s">
        <v>13076</v>
      </c>
      <c r="D10545" s="1" t="s">
        <v>19</v>
      </c>
      <c r="E10545" s="3" t="str">
        <f>HYPERLINK("https://fyndiq.se/produkt/432d784756a84eff/", "2-Pack Samsung Galaxy S20FE - Härdat Glas-9H -Super kvalitet 3D")</f>
        <v>2-Pack Samsung Galaxy S20FE - Härdat Glas-9H -Super kvalitet 3D</v>
      </c>
      <c r="F10545" s="1" t="s">
        <v>1078</v>
      </c>
      <c r="G10545" s="1" t="s">
        <v>1079</v>
      </c>
      <c r="H10545" s="1" t="s">
        <v>1080</v>
      </c>
      <c r="I10545" s="1" t="s">
        <v>16</v>
      </c>
      <c r="J10545" s="1" t="s">
        <v>23</v>
      </c>
      <c r="K10545" s="1" t="s">
        <v>16</v>
      </c>
      <c r="L10545" s="1" t="s">
        <v>16</v>
      </c>
      <c r="M10545" s="1" t="s">
        <v>16</v>
      </c>
      <c r="N10545" s="1" t="s">
        <v>16</v>
      </c>
      <c r="O10545" s="1">
        <v>63.2</v>
      </c>
      <c r="P10545" s="1">
        <v>1.0</v>
      </c>
    </row>
    <row r="10546">
      <c r="A10546" s="1" t="s">
        <v>29</v>
      </c>
      <c r="B10546" s="1" t="s">
        <v>13082</v>
      </c>
      <c r="C10546" s="2" t="s">
        <v>13076</v>
      </c>
      <c r="D10546" s="1" t="s">
        <v>19</v>
      </c>
      <c r="E1054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546" s="1" t="s">
        <v>760</v>
      </c>
      <c r="G10546" s="1" t="s">
        <v>761</v>
      </c>
      <c r="H10546" s="1" t="s">
        <v>762</v>
      </c>
      <c r="I10546" s="1" t="s">
        <v>16</v>
      </c>
      <c r="J10546" s="1" t="s">
        <v>23</v>
      </c>
      <c r="K10546" s="1" t="s">
        <v>16</v>
      </c>
      <c r="L10546" s="1" t="s">
        <v>16</v>
      </c>
      <c r="M10546" s="1" t="s">
        <v>16</v>
      </c>
      <c r="N10546" s="1" t="s">
        <v>16</v>
      </c>
      <c r="O10546" s="1">
        <v>63.2</v>
      </c>
      <c r="P10546" s="1">
        <v>1.0</v>
      </c>
    </row>
    <row r="10547">
      <c r="A10547" s="1" t="s">
        <v>29</v>
      </c>
      <c r="B10547" s="1" t="s">
        <v>13083</v>
      </c>
      <c r="C10547" s="2" t="s">
        <v>13076</v>
      </c>
      <c r="D10547" s="1" t="s">
        <v>19</v>
      </c>
      <c r="E1054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547" s="1" t="s">
        <v>258</v>
      </c>
      <c r="G10547" s="1" t="s">
        <v>259</v>
      </c>
      <c r="H10547" s="1" t="s">
        <v>260</v>
      </c>
      <c r="I10547" s="1" t="s">
        <v>16</v>
      </c>
      <c r="J10547" s="1" t="s">
        <v>23</v>
      </c>
      <c r="K10547" s="1" t="s">
        <v>16</v>
      </c>
      <c r="L10547" s="1" t="s">
        <v>16</v>
      </c>
      <c r="M10547" s="1" t="s">
        <v>16</v>
      </c>
      <c r="N10547" s="1" t="s">
        <v>16</v>
      </c>
      <c r="O10547" s="1">
        <v>63.2</v>
      </c>
      <c r="P10547" s="1">
        <v>1.0</v>
      </c>
    </row>
    <row r="10548">
      <c r="A10548" s="1" t="s">
        <v>29</v>
      </c>
      <c r="B10548" s="1" t="s">
        <v>13084</v>
      </c>
      <c r="C10548" s="2" t="s">
        <v>13076</v>
      </c>
      <c r="D10548" s="1" t="s">
        <v>19</v>
      </c>
      <c r="E1054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548" s="1" t="s">
        <v>103</v>
      </c>
      <c r="G10548" s="1" t="s">
        <v>104</v>
      </c>
      <c r="H10548" s="1" t="s">
        <v>105</v>
      </c>
      <c r="I10548" s="1" t="s">
        <v>16</v>
      </c>
      <c r="J10548" s="1" t="s">
        <v>23</v>
      </c>
      <c r="K10548" s="1" t="s">
        <v>16</v>
      </c>
      <c r="L10548" s="1" t="s">
        <v>16</v>
      </c>
      <c r="M10548" s="1" t="s">
        <v>16</v>
      </c>
      <c r="N10548" s="1" t="s">
        <v>16</v>
      </c>
      <c r="O10548" s="1">
        <v>63.2</v>
      </c>
      <c r="P10548" s="1">
        <v>1.0</v>
      </c>
    </row>
    <row r="10549">
      <c r="A10549" s="1" t="s">
        <v>29</v>
      </c>
      <c r="B10549" s="1" t="s">
        <v>13085</v>
      </c>
      <c r="C10549" s="2" t="s">
        <v>13076</v>
      </c>
      <c r="D10549" s="1" t="s">
        <v>19</v>
      </c>
      <c r="E10549" s="3" t="str">
        <f>HYPERLINK("https://fyndiq.se/produkt/49dcfdc0ef9b4d32/", "2 Pack Iphone 7&amp;8 SE (2020-2022) Svart - Härdat Glas 9H - 3D")</f>
        <v>2 Pack Iphone 7&amp;8 SE (2020-2022) Svart - Härdat Glas 9H - 3D</v>
      </c>
      <c r="F10549" s="1" t="s">
        <v>3059</v>
      </c>
      <c r="G10549" s="1" t="s">
        <v>3060</v>
      </c>
      <c r="H10549" s="1" t="s">
        <v>3061</v>
      </c>
      <c r="I10549" s="1" t="s">
        <v>16</v>
      </c>
      <c r="J10549" s="1" t="s">
        <v>23</v>
      </c>
      <c r="K10549" s="1" t="s">
        <v>16</v>
      </c>
      <c r="L10549" s="1" t="s">
        <v>16</v>
      </c>
      <c r="M10549" s="1" t="s">
        <v>16</v>
      </c>
      <c r="N10549" s="1" t="s">
        <v>16</v>
      </c>
      <c r="O10549" s="1">
        <v>47.2</v>
      </c>
      <c r="P10549" s="1">
        <v>1.0</v>
      </c>
    </row>
    <row r="10550">
      <c r="A10550" s="1" t="s">
        <v>29</v>
      </c>
      <c r="B10550" s="1" t="s">
        <v>13086</v>
      </c>
      <c r="C10550" s="2" t="s">
        <v>13076</v>
      </c>
      <c r="D10550" s="1" t="s">
        <v>19</v>
      </c>
      <c r="E10550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0550" s="1" t="s">
        <v>163</v>
      </c>
      <c r="G10550" s="1" t="s">
        <v>164</v>
      </c>
      <c r="H10550" s="1" t="s">
        <v>165</v>
      </c>
      <c r="I10550" s="1" t="s">
        <v>16</v>
      </c>
      <c r="J10550" s="1" t="s">
        <v>23</v>
      </c>
      <c r="K10550" s="1" t="s">
        <v>16</v>
      </c>
      <c r="L10550" s="1" t="s">
        <v>16</v>
      </c>
      <c r="M10550" s="1" t="s">
        <v>16</v>
      </c>
      <c r="N10550" s="1" t="s">
        <v>16</v>
      </c>
      <c r="O10550" s="1">
        <v>63.2</v>
      </c>
      <c r="P10550" s="1">
        <v>1.0</v>
      </c>
    </row>
    <row r="10551">
      <c r="A10551" s="1" t="s">
        <v>29</v>
      </c>
      <c r="B10551" s="1" t="s">
        <v>13087</v>
      </c>
      <c r="C10551" s="2" t="s">
        <v>13076</v>
      </c>
      <c r="D10551" s="1" t="s">
        <v>19</v>
      </c>
      <c r="E1055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551" s="1" t="s">
        <v>760</v>
      </c>
      <c r="G10551" s="1" t="s">
        <v>761</v>
      </c>
      <c r="H10551" s="1" t="s">
        <v>762</v>
      </c>
      <c r="I10551" s="1" t="s">
        <v>16</v>
      </c>
      <c r="J10551" s="1" t="s">
        <v>23</v>
      </c>
      <c r="K10551" s="1" t="s">
        <v>16</v>
      </c>
      <c r="L10551" s="1" t="s">
        <v>16</v>
      </c>
      <c r="M10551" s="1" t="s">
        <v>16</v>
      </c>
      <c r="N10551" s="1" t="s">
        <v>16</v>
      </c>
      <c r="O10551" s="1">
        <v>63.2</v>
      </c>
      <c r="P10551" s="1">
        <v>1.0</v>
      </c>
    </row>
    <row r="10552">
      <c r="A10552" s="1" t="s">
        <v>29</v>
      </c>
      <c r="B10552" s="1" t="s">
        <v>13088</v>
      </c>
      <c r="C10552" s="2" t="s">
        <v>13076</v>
      </c>
      <c r="D10552" s="1" t="s">
        <v>19</v>
      </c>
      <c r="E10552" s="3" t="str">
        <f t="shared" ref="E10552:E10553" si="306">HYPERLINK("https://fyndiq.se/produkt/2477583187264ece/", "2-Pack Samsung S20 - 9H Härdat Glass - Top Kvalitet")</f>
        <v>2-Pack Samsung S20 - 9H Härdat Glass - Top Kvalitet</v>
      </c>
      <c r="F10552" s="1" t="s">
        <v>124</v>
      </c>
      <c r="G10552" s="1" t="s">
        <v>125</v>
      </c>
      <c r="H10552" s="1" t="s">
        <v>126</v>
      </c>
      <c r="I10552" s="1" t="s">
        <v>16</v>
      </c>
      <c r="J10552" s="1" t="s">
        <v>23</v>
      </c>
      <c r="K10552" s="1" t="s">
        <v>16</v>
      </c>
      <c r="L10552" s="1" t="s">
        <v>16</v>
      </c>
      <c r="M10552" s="1" t="s">
        <v>16</v>
      </c>
      <c r="N10552" s="1" t="s">
        <v>16</v>
      </c>
      <c r="O10552" s="1">
        <v>71.2</v>
      </c>
      <c r="P10552" s="1">
        <v>1.0</v>
      </c>
    </row>
    <row r="10553">
      <c r="A10553" s="1" t="s">
        <v>29</v>
      </c>
      <c r="B10553" s="1" t="s">
        <v>13089</v>
      </c>
      <c r="C10553" s="2" t="s">
        <v>13076</v>
      </c>
      <c r="D10553" s="1" t="s">
        <v>19</v>
      </c>
      <c r="E10553" s="3" t="str">
        <f t="shared" si="306"/>
        <v>2-Pack Samsung S20 - 9H Härdat Glass - Top Kvalitet</v>
      </c>
      <c r="F10553" s="1" t="s">
        <v>124</v>
      </c>
      <c r="G10553" s="1" t="s">
        <v>125</v>
      </c>
      <c r="H10553" s="1" t="s">
        <v>126</v>
      </c>
      <c r="I10553" s="1" t="s">
        <v>16</v>
      </c>
      <c r="J10553" s="1" t="s">
        <v>23</v>
      </c>
      <c r="K10553" s="1" t="s">
        <v>16</v>
      </c>
      <c r="L10553" s="1" t="s">
        <v>16</v>
      </c>
      <c r="M10553" s="1" t="s">
        <v>16</v>
      </c>
      <c r="N10553" s="1" t="s">
        <v>16</v>
      </c>
      <c r="O10553" s="1">
        <v>71.2</v>
      </c>
      <c r="P10553" s="1">
        <v>1.0</v>
      </c>
    </row>
    <row r="10554">
      <c r="A10554" s="1" t="s">
        <v>29</v>
      </c>
      <c r="B10554" s="1" t="s">
        <v>13090</v>
      </c>
      <c r="C10554" s="2" t="s">
        <v>13076</v>
      </c>
      <c r="D10554" s="1" t="s">
        <v>19</v>
      </c>
      <c r="E10554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0554" s="1" t="s">
        <v>7911</v>
      </c>
      <c r="G10554" s="1" t="s">
        <v>7912</v>
      </c>
      <c r="H10554" s="1" t="s">
        <v>7913</v>
      </c>
      <c r="I10554" s="1" t="s">
        <v>16</v>
      </c>
      <c r="J10554" s="1" t="s">
        <v>23</v>
      </c>
      <c r="K10554" s="1" t="s">
        <v>16</v>
      </c>
      <c r="L10554" s="1" t="s">
        <v>16</v>
      </c>
      <c r="M10554" s="1" t="s">
        <v>16</v>
      </c>
      <c r="N10554" s="1" t="s">
        <v>16</v>
      </c>
      <c r="O10554" s="1">
        <v>79.2</v>
      </c>
      <c r="P10554" s="1">
        <v>1.0</v>
      </c>
    </row>
    <row r="10555">
      <c r="A10555" s="1" t="s">
        <v>29</v>
      </c>
      <c r="B10555" s="1" t="s">
        <v>13091</v>
      </c>
      <c r="C10555" s="2" t="s">
        <v>13076</v>
      </c>
      <c r="D10555" s="1" t="s">
        <v>19</v>
      </c>
      <c r="E10555" s="3" t="str">
        <f t="shared" ref="E10555:E10556" si="307">HYPERLINK("https://fyndiq.se/produkt/b811fda4039a4dc6/", "2-Pack Samsung Galaxy A15 5G- Härdat Glas 9H - Super Kvalitet 3D Skärmskydd")</f>
        <v>2-Pack Samsung Galaxy A15 5G- Härdat Glas 9H - Super Kvalitet 3D Skärmskydd</v>
      </c>
      <c r="F10555" s="1" t="s">
        <v>709</v>
      </c>
      <c r="G10555" s="1" t="s">
        <v>710</v>
      </c>
      <c r="H10555" s="1" t="s">
        <v>711</v>
      </c>
      <c r="I10555" s="1" t="s">
        <v>16</v>
      </c>
      <c r="J10555" s="1" t="s">
        <v>23</v>
      </c>
      <c r="K10555" s="1" t="s">
        <v>16</v>
      </c>
      <c r="L10555" s="1" t="s">
        <v>16</v>
      </c>
      <c r="M10555" s="1" t="s">
        <v>16</v>
      </c>
      <c r="N10555" s="1" t="s">
        <v>16</v>
      </c>
      <c r="O10555" s="1">
        <v>63.2</v>
      </c>
      <c r="P10555" s="1">
        <v>1.0</v>
      </c>
    </row>
    <row r="10556">
      <c r="A10556" s="1" t="s">
        <v>29</v>
      </c>
      <c r="B10556" s="1" t="s">
        <v>13092</v>
      </c>
      <c r="C10556" s="2" t="s">
        <v>13076</v>
      </c>
      <c r="D10556" s="1" t="s">
        <v>19</v>
      </c>
      <c r="E10556" s="3" t="str">
        <f t="shared" si="307"/>
        <v>2-Pack Samsung Galaxy A15 5G- Härdat Glas 9H - Super Kvalitet 3D Skärmskydd</v>
      </c>
      <c r="F10556" s="1" t="s">
        <v>709</v>
      </c>
      <c r="G10556" s="1" t="s">
        <v>710</v>
      </c>
      <c r="H10556" s="1" t="s">
        <v>711</v>
      </c>
      <c r="I10556" s="1" t="s">
        <v>16</v>
      </c>
      <c r="J10556" s="1" t="s">
        <v>23</v>
      </c>
      <c r="K10556" s="1" t="s">
        <v>16</v>
      </c>
      <c r="L10556" s="1" t="s">
        <v>16</v>
      </c>
      <c r="M10556" s="1" t="s">
        <v>16</v>
      </c>
      <c r="N10556" s="1" t="s">
        <v>16</v>
      </c>
      <c r="O10556" s="1">
        <v>63.2</v>
      </c>
      <c r="P10556" s="1">
        <v>1.0</v>
      </c>
    </row>
    <row r="10557">
      <c r="A10557" s="1" t="s">
        <v>29</v>
      </c>
      <c r="B10557" s="1" t="s">
        <v>13093</v>
      </c>
      <c r="C10557" s="2" t="s">
        <v>13076</v>
      </c>
      <c r="D10557" s="1" t="s">
        <v>19</v>
      </c>
      <c r="E10557" s="3" t="str">
        <f t="shared" ref="E10557:E10558" si="308">HYPERLINK("https://fyndiq.se/produkt/568e11c65a164b3c/", "2 Pack Samsung Galaxy A33 - 9H Härdat Glass - 3D Super Kvalitet")</f>
        <v>2 Pack Samsung Galaxy A33 - 9H Härdat Glass - 3D Super Kvalitet</v>
      </c>
      <c r="F10557" s="1" t="s">
        <v>736</v>
      </c>
      <c r="G10557" s="1" t="s">
        <v>737</v>
      </c>
      <c r="H10557" s="1" t="s">
        <v>738</v>
      </c>
      <c r="I10557" s="1" t="s">
        <v>16</v>
      </c>
      <c r="J10557" s="1" t="s">
        <v>23</v>
      </c>
      <c r="K10557" s="1" t="s">
        <v>16</v>
      </c>
      <c r="L10557" s="1" t="s">
        <v>16</v>
      </c>
      <c r="M10557" s="1" t="s">
        <v>16</v>
      </c>
      <c r="N10557" s="1" t="s">
        <v>16</v>
      </c>
      <c r="O10557" s="1">
        <v>63.2</v>
      </c>
      <c r="P10557" s="1">
        <v>1.0</v>
      </c>
    </row>
    <row r="10558">
      <c r="A10558" s="1" t="s">
        <v>29</v>
      </c>
      <c r="B10558" s="1" t="s">
        <v>13094</v>
      </c>
      <c r="C10558" s="2" t="s">
        <v>13076</v>
      </c>
      <c r="D10558" s="1" t="s">
        <v>19</v>
      </c>
      <c r="E10558" s="3" t="str">
        <f t="shared" si="308"/>
        <v>2 Pack Samsung Galaxy A33 - 9H Härdat Glass - 3D Super Kvalitet</v>
      </c>
      <c r="F10558" s="1" t="s">
        <v>736</v>
      </c>
      <c r="G10558" s="1" t="s">
        <v>737</v>
      </c>
      <c r="H10558" s="1" t="s">
        <v>738</v>
      </c>
      <c r="I10558" s="1" t="s">
        <v>16</v>
      </c>
      <c r="J10558" s="1" t="s">
        <v>23</v>
      </c>
      <c r="K10558" s="1" t="s">
        <v>16</v>
      </c>
      <c r="L10558" s="1" t="s">
        <v>16</v>
      </c>
      <c r="M10558" s="1" t="s">
        <v>16</v>
      </c>
      <c r="N10558" s="1" t="s">
        <v>16</v>
      </c>
      <c r="O10558" s="1">
        <v>63.2</v>
      </c>
      <c r="P10558" s="1">
        <v>1.0</v>
      </c>
    </row>
    <row r="10559">
      <c r="A10559" s="1" t="s">
        <v>29</v>
      </c>
      <c r="B10559" s="1" t="s">
        <v>13095</v>
      </c>
      <c r="C10559" s="2" t="s">
        <v>13076</v>
      </c>
      <c r="D10559" s="1" t="s">
        <v>19</v>
      </c>
      <c r="E10559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0559" s="1" t="s">
        <v>380</v>
      </c>
      <c r="G10559" s="1" t="s">
        <v>381</v>
      </c>
      <c r="H10559" s="1" t="s">
        <v>382</v>
      </c>
      <c r="I10559" s="1" t="s">
        <v>16</v>
      </c>
      <c r="J10559" s="1" t="s">
        <v>23</v>
      </c>
      <c r="K10559" s="1" t="s">
        <v>16</v>
      </c>
      <c r="L10559" s="1" t="s">
        <v>16</v>
      </c>
      <c r="M10559" s="1" t="s">
        <v>16</v>
      </c>
      <c r="N10559" s="1" t="s">
        <v>16</v>
      </c>
      <c r="O10559" s="1">
        <v>39.2</v>
      </c>
      <c r="P10559" s="1">
        <v>1.0</v>
      </c>
    </row>
    <row r="10560">
      <c r="A10560" s="1" t="s">
        <v>29</v>
      </c>
      <c r="B10560" s="1" t="s">
        <v>13096</v>
      </c>
      <c r="C10560" s="2" t="s">
        <v>13076</v>
      </c>
      <c r="D10560" s="1" t="s">
        <v>19</v>
      </c>
      <c r="E10560" s="3" t="str">
        <f>HYPERLINK("https://fyndiq.se/produkt/e7203959d1094ac1/", "1-Pack Samsung S23 Skärmskydd &amp; 1-Pack linsskydd - Härdat Glas 9H - Super kvalitet 3D")</f>
        <v>1-Pack Samsung S23 Skärmskydd &amp; 1-Pack linsskydd - Härdat Glas 9H - Super kvalitet 3D</v>
      </c>
      <c r="F10560" s="1" t="s">
        <v>3396</v>
      </c>
      <c r="G10560" s="1" t="s">
        <v>3397</v>
      </c>
      <c r="H10560" s="1" t="s">
        <v>3398</v>
      </c>
      <c r="I10560" s="1" t="s">
        <v>16</v>
      </c>
      <c r="J10560" s="1" t="s">
        <v>23</v>
      </c>
      <c r="K10560" s="1" t="s">
        <v>16</v>
      </c>
      <c r="L10560" s="1" t="s">
        <v>16</v>
      </c>
      <c r="M10560" s="1" t="s">
        <v>16</v>
      </c>
      <c r="N10560" s="1" t="s">
        <v>16</v>
      </c>
      <c r="O10560" s="1">
        <v>63.2</v>
      </c>
      <c r="P10560" s="1">
        <v>1.0</v>
      </c>
    </row>
    <row r="10561">
      <c r="A10561" s="1" t="s">
        <v>29</v>
      </c>
      <c r="B10561" s="1" t="s">
        <v>13097</v>
      </c>
      <c r="C10561" s="2" t="s">
        <v>13076</v>
      </c>
      <c r="D10561" s="1" t="s">
        <v>19</v>
      </c>
      <c r="E10561" s="3" t="str">
        <f t="shared" ref="E10561:E10562" si="309">HYPERLINK("https://fyndiq.se/produkt/4a37a66aa49247d0/", "Samsung S21 FE - 9H Härdat Glass - Super Kvalitet 3D")</f>
        <v>Samsung S21 FE - 9H Härdat Glass - Super Kvalitet 3D</v>
      </c>
      <c r="F10561" s="1" t="s">
        <v>4338</v>
      </c>
      <c r="G10561" s="1" t="s">
        <v>4339</v>
      </c>
      <c r="H10561" s="1" t="s">
        <v>4340</v>
      </c>
      <c r="I10561" s="1" t="s">
        <v>16</v>
      </c>
      <c r="J10561" s="1" t="s">
        <v>23</v>
      </c>
      <c r="K10561" s="1" t="s">
        <v>16</v>
      </c>
      <c r="L10561" s="1" t="s">
        <v>16</v>
      </c>
      <c r="M10561" s="1" t="s">
        <v>16</v>
      </c>
      <c r="N10561" s="1" t="s">
        <v>16</v>
      </c>
      <c r="O10561" s="1">
        <v>55.2</v>
      </c>
      <c r="P10561" s="1">
        <v>1.0</v>
      </c>
    </row>
    <row r="10562">
      <c r="A10562" s="1" t="s">
        <v>29</v>
      </c>
      <c r="B10562" s="1" t="s">
        <v>13098</v>
      </c>
      <c r="C10562" s="2" t="s">
        <v>13076</v>
      </c>
      <c r="D10562" s="1" t="s">
        <v>19</v>
      </c>
      <c r="E10562" s="3" t="str">
        <f t="shared" si="309"/>
        <v>Samsung S21 FE - 9H Härdat Glass - Super Kvalitet 3D</v>
      </c>
      <c r="F10562" s="1" t="s">
        <v>4338</v>
      </c>
      <c r="G10562" s="1" t="s">
        <v>4339</v>
      </c>
      <c r="H10562" s="1" t="s">
        <v>4340</v>
      </c>
      <c r="I10562" s="1" t="s">
        <v>16</v>
      </c>
      <c r="J10562" s="1" t="s">
        <v>23</v>
      </c>
      <c r="K10562" s="1" t="s">
        <v>16</v>
      </c>
      <c r="L10562" s="1" t="s">
        <v>16</v>
      </c>
      <c r="M10562" s="1" t="s">
        <v>16</v>
      </c>
      <c r="N10562" s="1" t="s">
        <v>16</v>
      </c>
      <c r="O10562" s="1">
        <v>55.2</v>
      </c>
      <c r="P10562" s="1">
        <v>1.0</v>
      </c>
    </row>
    <row r="10563">
      <c r="A10563" s="1" t="s">
        <v>29</v>
      </c>
      <c r="B10563" s="1" t="s">
        <v>13099</v>
      </c>
      <c r="C10563" s="2" t="s">
        <v>13076</v>
      </c>
      <c r="D10563" s="1" t="s">
        <v>19</v>
      </c>
      <c r="E10563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0563" s="1" t="s">
        <v>968</v>
      </c>
      <c r="G10563" s="1" t="s">
        <v>969</v>
      </c>
      <c r="H10563" s="1" t="s">
        <v>970</v>
      </c>
      <c r="I10563" s="1" t="s">
        <v>16</v>
      </c>
      <c r="J10563" s="1" t="s">
        <v>23</v>
      </c>
      <c r="K10563" s="1" t="s">
        <v>16</v>
      </c>
      <c r="L10563" s="1" t="s">
        <v>16</v>
      </c>
      <c r="M10563" s="1" t="s">
        <v>16</v>
      </c>
      <c r="N10563" s="1" t="s">
        <v>16</v>
      </c>
      <c r="O10563" s="1">
        <v>71.2</v>
      </c>
      <c r="P10563" s="1">
        <v>1.0</v>
      </c>
    </row>
    <row r="10564">
      <c r="A10564" s="1" t="s">
        <v>29</v>
      </c>
      <c r="B10564" s="1" t="s">
        <v>13100</v>
      </c>
      <c r="C10564" s="2" t="s">
        <v>13076</v>
      </c>
      <c r="D10564" s="1" t="s">
        <v>19</v>
      </c>
      <c r="E1056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564" s="1" t="s">
        <v>729</v>
      </c>
      <c r="G10564" s="1" t="s">
        <v>730</v>
      </c>
      <c r="H10564" s="1" t="s">
        <v>731</v>
      </c>
      <c r="I10564" s="1" t="s">
        <v>16</v>
      </c>
      <c r="J10564" s="1" t="s">
        <v>23</v>
      </c>
      <c r="K10564" s="1" t="s">
        <v>16</v>
      </c>
      <c r="L10564" s="1" t="s">
        <v>16</v>
      </c>
      <c r="M10564" s="1" t="s">
        <v>16</v>
      </c>
      <c r="N10564" s="1" t="s">
        <v>16</v>
      </c>
      <c r="O10564" s="1">
        <v>63.2</v>
      </c>
      <c r="P10564" s="1">
        <v>1.0</v>
      </c>
    </row>
    <row r="10565">
      <c r="A10565" s="1" t="s">
        <v>29</v>
      </c>
      <c r="B10565" s="1" t="s">
        <v>13101</v>
      </c>
      <c r="C10565" s="2" t="s">
        <v>13076</v>
      </c>
      <c r="D10565" s="1" t="s">
        <v>19</v>
      </c>
      <c r="E10565" s="3" t="str">
        <f>HYPERLINK("https://fyndiq.se/produkt/48b46200dc014b3e/", "2-Pack Iphone 8 Vit -Härdat Glas 9H-Super Kvalitet 3D Skärmskydd")</f>
        <v>2-Pack Iphone 8 Vit -Härdat Glas 9H-Super Kvalitet 3D Skärmskydd</v>
      </c>
      <c r="F10565" s="1" t="s">
        <v>2562</v>
      </c>
      <c r="G10565" s="1" t="s">
        <v>2563</v>
      </c>
      <c r="H10565" s="1" t="s">
        <v>2564</v>
      </c>
      <c r="I10565" s="1" t="s">
        <v>16</v>
      </c>
      <c r="J10565" s="1" t="s">
        <v>23</v>
      </c>
      <c r="K10565" s="1" t="s">
        <v>16</v>
      </c>
      <c r="L10565" s="1" t="s">
        <v>16</v>
      </c>
      <c r="M10565" s="1" t="s">
        <v>16</v>
      </c>
      <c r="N10565" s="1" t="s">
        <v>16</v>
      </c>
      <c r="O10565" s="1">
        <v>47.2</v>
      </c>
      <c r="P10565" s="1">
        <v>1.0</v>
      </c>
    </row>
    <row r="10566">
      <c r="A10566" s="1" t="s">
        <v>29</v>
      </c>
      <c r="B10566" s="1" t="s">
        <v>13102</v>
      </c>
      <c r="C10566" s="2" t="s">
        <v>13076</v>
      </c>
      <c r="D10566" s="1" t="s">
        <v>19</v>
      </c>
      <c r="E1056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566" s="1" t="s">
        <v>977</v>
      </c>
      <c r="G10566" s="1" t="s">
        <v>978</v>
      </c>
      <c r="H10566" s="1" t="s">
        <v>979</v>
      </c>
      <c r="I10566" s="1" t="s">
        <v>16</v>
      </c>
      <c r="J10566" s="1" t="s">
        <v>23</v>
      </c>
      <c r="K10566" s="1" t="s">
        <v>16</v>
      </c>
      <c r="L10566" s="1" t="s">
        <v>16</v>
      </c>
      <c r="M10566" s="1" t="s">
        <v>16</v>
      </c>
      <c r="N10566" s="1" t="s">
        <v>16</v>
      </c>
      <c r="O10566" s="1">
        <v>63.2</v>
      </c>
      <c r="P10566" s="1">
        <v>1.0</v>
      </c>
    </row>
    <row r="10567">
      <c r="A10567" s="1" t="s">
        <v>29</v>
      </c>
      <c r="B10567" s="1" t="s">
        <v>13103</v>
      </c>
      <c r="C10567" s="2" t="s">
        <v>13076</v>
      </c>
      <c r="D10567" s="1" t="s">
        <v>19</v>
      </c>
      <c r="E10567" s="3" t="str">
        <f>HYPERLINK("https://fyndiq.se/produkt/56c72c0ba5f749b5/", "2-Pack SAMSUNG S24 Skärmskydd - Härdat Glas 9H - Super kvalitet 3D")</f>
        <v>2-Pack SAMSUNG S24 Skärmskydd - Härdat Glas 9H - Super kvalitet 3D</v>
      </c>
      <c r="F10567" s="1" t="s">
        <v>263</v>
      </c>
      <c r="G10567" s="1" t="s">
        <v>264</v>
      </c>
      <c r="H10567" s="1" t="s">
        <v>265</v>
      </c>
      <c r="I10567" s="1" t="s">
        <v>16</v>
      </c>
      <c r="J10567" s="1" t="s">
        <v>23</v>
      </c>
      <c r="K10567" s="1" t="s">
        <v>16</v>
      </c>
      <c r="L10567" s="1" t="s">
        <v>16</v>
      </c>
      <c r="M10567" s="1" t="s">
        <v>16</v>
      </c>
      <c r="N10567" s="1" t="s">
        <v>16</v>
      </c>
      <c r="O10567" s="1">
        <v>63.2</v>
      </c>
      <c r="P10567" s="1">
        <v>1.0</v>
      </c>
    </row>
    <row r="10568">
      <c r="A10568" s="1" t="s">
        <v>29</v>
      </c>
      <c r="B10568" s="1" t="s">
        <v>13104</v>
      </c>
      <c r="C10568" s="2" t="s">
        <v>13076</v>
      </c>
      <c r="D10568" s="1" t="s">
        <v>19</v>
      </c>
      <c r="E10568" s="3" t="str">
        <f>HYPERLINK("https://fyndiq.se/produkt/41cea0d4a42e446e/", "2 Pack Linsskydd Samsung Galaxy S22 - Härdat Glas 9H - Super 3D")</f>
        <v>2 Pack Linsskydd Samsung Galaxy S22 - Härdat Glas 9H - Super 3D</v>
      </c>
      <c r="F10568" s="1" t="s">
        <v>1771</v>
      </c>
      <c r="G10568" s="1" t="s">
        <v>1772</v>
      </c>
      <c r="H10568" s="1" t="s">
        <v>1773</v>
      </c>
      <c r="I10568" s="1" t="s">
        <v>16</v>
      </c>
      <c r="J10568" s="1" t="s">
        <v>23</v>
      </c>
      <c r="K10568" s="1" t="s">
        <v>16</v>
      </c>
      <c r="L10568" s="1" t="s">
        <v>16</v>
      </c>
      <c r="M10568" s="1" t="s">
        <v>16</v>
      </c>
      <c r="N10568" s="1" t="s">
        <v>16</v>
      </c>
      <c r="O10568" s="1">
        <v>63.2</v>
      </c>
      <c r="P10568" s="1">
        <v>1.0</v>
      </c>
    </row>
    <row r="10569">
      <c r="A10569" s="1" t="s">
        <v>29</v>
      </c>
      <c r="B10569" s="1" t="s">
        <v>13105</v>
      </c>
      <c r="C10569" s="2" t="s">
        <v>13076</v>
      </c>
      <c r="D10569" s="1" t="s">
        <v>19</v>
      </c>
      <c r="E10569" s="3" t="str">
        <f t="shared" ref="E10569:E10570" si="310">HYPERLINK("https://fyndiq.se/produkt/66924f1ff238487e/", "2-Pack GOOGLE PIXEL 7A Skärmskydd - Härdat Glas 9H - Super kvalitet 3D")</f>
        <v>2-Pack GOOGLE PIXEL 7A Skärmskydd - Härdat Glas 9H - Super kvalitet 3D</v>
      </c>
      <c r="F10569" s="1" t="s">
        <v>315</v>
      </c>
      <c r="G10569" s="1" t="s">
        <v>316</v>
      </c>
      <c r="H10569" s="1" t="s">
        <v>317</v>
      </c>
      <c r="I10569" s="1" t="s">
        <v>16</v>
      </c>
      <c r="J10569" s="1" t="s">
        <v>23</v>
      </c>
      <c r="K10569" s="1" t="s">
        <v>16</v>
      </c>
      <c r="L10569" s="1" t="s">
        <v>16</v>
      </c>
      <c r="M10569" s="1" t="s">
        <v>16</v>
      </c>
      <c r="N10569" s="1" t="s">
        <v>16</v>
      </c>
      <c r="O10569" s="1">
        <v>63.2</v>
      </c>
      <c r="P10569" s="1">
        <v>1.0</v>
      </c>
    </row>
    <row r="10570">
      <c r="A10570" s="1" t="s">
        <v>29</v>
      </c>
      <c r="B10570" s="1" t="s">
        <v>13106</v>
      </c>
      <c r="C10570" s="2" t="s">
        <v>13076</v>
      </c>
      <c r="D10570" s="1" t="s">
        <v>19</v>
      </c>
      <c r="E10570" s="3" t="str">
        <f t="shared" si="310"/>
        <v>2-Pack GOOGLE PIXEL 7A Skärmskydd - Härdat Glas 9H - Super kvalitet 3D</v>
      </c>
      <c r="F10570" s="1" t="s">
        <v>315</v>
      </c>
      <c r="G10570" s="1" t="s">
        <v>316</v>
      </c>
      <c r="H10570" s="1" t="s">
        <v>317</v>
      </c>
      <c r="I10570" s="1" t="s">
        <v>16</v>
      </c>
      <c r="J10570" s="1" t="s">
        <v>23</v>
      </c>
      <c r="K10570" s="1" t="s">
        <v>16</v>
      </c>
      <c r="L10570" s="1" t="s">
        <v>16</v>
      </c>
      <c r="M10570" s="1" t="s">
        <v>16</v>
      </c>
      <c r="N10570" s="1" t="s">
        <v>16</v>
      </c>
      <c r="O10570" s="1">
        <v>63.2</v>
      </c>
      <c r="P10570" s="1">
        <v>1.0</v>
      </c>
    </row>
    <row r="10571">
      <c r="A10571" s="1" t="s">
        <v>29</v>
      </c>
      <c r="B10571" s="1" t="s">
        <v>13107</v>
      </c>
      <c r="C10571" s="2" t="s">
        <v>13076</v>
      </c>
      <c r="D10571" s="1" t="s">
        <v>19</v>
      </c>
      <c r="E1057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0571" s="1" t="s">
        <v>4617</v>
      </c>
      <c r="G10571" s="1" t="s">
        <v>4618</v>
      </c>
      <c r="H10571" s="1" t="s">
        <v>4619</v>
      </c>
      <c r="I10571" s="1" t="s">
        <v>16</v>
      </c>
      <c r="J10571" s="1" t="s">
        <v>23</v>
      </c>
      <c r="K10571" s="1" t="s">
        <v>16</v>
      </c>
      <c r="L10571" s="1" t="s">
        <v>16</v>
      </c>
      <c r="M10571" s="1" t="s">
        <v>16</v>
      </c>
      <c r="N10571" s="1" t="s">
        <v>16</v>
      </c>
      <c r="O10571" s="1">
        <v>63.2</v>
      </c>
      <c r="P10571" s="1">
        <v>1.0</v>
      </c>
    </row>
    <row r="10572">
      <c r="A10572" s="1" t="s">
        <v>29</v>
      </c>
      <c r="B10572" s="1" t="s">
        <v>13108</v>
      </c>
      <c r="C10572" s="2" t="s">
        <v>13076</v>
      </c>
      <c r="D10572" s="1" t="s">
        <v>19</v>
      </c>
      <c r="E1057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0572" s="1" t="s">
        <v>722</v>
      </c>
      <c r="G10572" s="1" t="s">
        <v>723</v>
      </c>
      <c r="H10572" s="1" t="s">
        <v>724</v>
      </c>
      <c r="I10572" s="1" t="s">
        <v>16</v>
      </c>
      <c r="J10572" s="1" t="s">
        <v>23</v>
      </c>
      <c r="K10572" s="1" t="s">
        <v>16</v>
      </c>
      <c r="L10572" s="1" t="s">
        <v>16</v>
      </c>
      <c r="M10572" s="1" t="s">
        <v>16</v>
      </c>
      <c r="N10572" s="1" t="s">
        <v>16</v>
      </c>
      <c r="O10572" s="1">
        <v>79.2</v>
      </c>
      <c r="P10572" s="1">
        <v>1.0</v>
      </c>
    </row>
    <row r="10573">
      <c r="A10573" s="1" t="s">
        <v>29</v>
      </c>
      <c r="B10573" s="1" t="s">
        <v>13109</v>
      </c>
      <c r="C10573" s="2" t="s">
        <v>13076</v>
      </c>
      <c r="D10573" s="1" t="s">
        <v>19</v>
      </c>
      <c r="E10573" s="3" t="str">
        <f t="shared" ref="E10573:E10574" si="311">HYPERLINK("https://fyndiq.se/produkt/95efd29ff0ba45b9/", "2-Pack Samsung Galaxy A04s - Härdat Glas 9H-Super Kvalitet 3D")</f>
        <v>2-Pack Samsung Galaxy A04s - Härdat Glas 9H-Super Kvalitet 3D</v>
      </c>
      <c r="F10573" s="1" t="s">
        <v>2024</v>
      </c>
      <c r="G10573" s="1" t="s">
        <v>2025</v>
      </c>
      <c r="H10573" s="1" t="s">
        <v>2026</v>
      </c>
      <c r="I10573" s="1" t="s">
        <v>16</v>
      </c>
      <c r="J10573" s="1" t="s">
        <v>23</v>
      </c>
      <c r="K10573" s="1" t="s">
        <v>16</v>
      </c>
      <c r="L10573" s="1" t="s">
        <v>16</v>
      </c>
      <c r="M10573" s="1" t="s">
        <v>16</v>
      </c>
      <c r="N10573" s="1" t="s">
        <v>16</v>
      </c>
      <c r="O10573" s="1">
        <v>63.2</v>
      </c>
      <c r="P10573" s="1">
        <v>2.0</v>
      </c>
    </row>
    <row r="10574">
      <c r="A10574" s="1" t="s">
        <v>29</v>
      </c>
      <c r="B10574" s="1" t="s">
        <v>13110</v>
      </c>
      <c r="C10574" s="2" t="s">
        <v>13076</v>
      </c>
      <c r="D10574" s="1" t="s">
        <v>19</v>
      </c>
      <c r="E10574" s="3" t="str">
        <f t="shared" si="311"/>
        <v>2-Pack Samsung Galaxy A04s - Härdat Glas 9H-Super Kvalitet 3D</v>
      </c>
      <c r="F10574" s="1" t="s">
        <v>2024</v>
      </c>
      <c r="G10574" s="1" t="s">
        <v>2025</v>
      </c>
      <c r="H10574" s="1" t="s">
        <v>2026</v>
      </c>
      <c r="I10574" s="1" t="s">
        <v>16</v>
      </c>
      <c r="J10574" s="1" t="s">
        <v>23</v>
      </c>
      <c r="K10574" s="1" t="s">
        <v>16</v>
      </c>
      <c r="L10574" s="1" t="s">
        <v>16</v>
      </c>
      <c r="M10574" s="1" t="s">
        <v>16</v>
      </c>
      <c r="N10574" s="1" t="s">
        <v>16</v>
      </c>
      <c r="O10574" s="1">
        <v>63.2</v>
      </c>
      <c r="P10574" s="1">
        <v>1.0</v>
      </c>
    </row>
    <row r="10575">
      <c r="A10575" s="1" t="s">
        <v>29</v>
      </c>
      <c r="B10575" s="1" t="s">
        <v>13111</v>
      </c>
      <c r="C10575" s="2" t="s">
        <v>13076</v>
      </c>
      <c r="D10575" s="1" t="s">
        <v>19</v>
      </c>
      <c r="E10575" s="3" t="str">
        <f>HYPERLINK("https://fyndiq.se/produkt/c32b21dec9cf4091/", "2-Pack SAMSUNG S24 5G Skärmskydd - Härdat Glas 9H - Super kvalitet 3D")</f>
        <v>2-Pack SAMSUNG S24 5G Skärmskydd - Härdat Glas 9H - Super kvalitet 3D</v>
      </c>
      <c r="F10575" s="1" t="s">
        <v>157</v>
      </c>
      <c r="G10575" s="1" t="s">
        <v>158</v>
      </c>
      <c r="H10575" s="1" t="s">
        <v>159</v>
      </c>
      <c r="I10575" s="1" t="s">
        <v>16</v>
      </c>
      <c r="J10575" s="1" t="s">
        <v>23</v>
      </c>
      <c r="K10575" s="1" t="s">
        <v>16</v>
      </c>
      <c r="L10575" s="1" t="s">
        <v>16</v>
      </c>
      <c r="M10575" s="1" t="s">
        <v>16</v>
      </c>
      <c r="N10575" s="1" t="s">
        <v>16</v>
      </c>
      <c r="O10575" s="1">
        <v>63.2</v>
      </c>
      <c r="P10575" s="1">
        <v>1.0</v>
      </c>
    </row>
    <row r="10576">
      <c r="A10576" s="1" t="s">
        <v>29</v>
      </c>
      <c r="B10576" s="1" t="s">
        <v>13112</v>
      </c>
      <c r="C10576" s="2" t="s">
        <v>13076</v>
      </c>
      <c r="D10576" s="1" t="s">
        <v>19</v>
      </c>
      <c r="E10576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10576" s="1" t="s">
        <v>3191</v>
      </c>
      <c r="G10576" s="1" t="s">
        <v>3192</v>
      </c>
      <c r="H10576" s="1" t="s">
        <v>3193</v>
      </c>
      <c r="I10576" s="1" t="s">
        <v>16</v>
      </c>
      <c r="J10576" s="1" t="s">
        <v>23</v>
      </c>
      <c r="K10576" s="1" t="s">
        <v>16</v>
      </c>
      <c r="L10576" s="1" t="s">
        <v>16</v>
      </c>
      <c r="M10576" s="1" t="s">
        <v>16</v>
      </c>
      <c r="N10576" s="1" t="s">
        <v>16</v>
      </c>
      <c r="O10576" s="1">
        <v>63.2</v>
      </c>
      <c r="P10576" s="1">
        <v>1.0</v>
      </c>
    </row>
    <row r="10577">
      <c r="A10577" s="1" t="s">
        <v>29</v>
      </c>
      <c r="B10577" s="1" t="s">
        <v>13113</v>
      </c>
      <c r="C10577" s="2" t="s">
        <v>13076</v>
      </c>
      <c r="D10577" s="1" t="s">
        <v>19</v>
      </c>
      <c r="E10577" s="3" t="str">
        <f t="shared" ref="E10577:E10579" si="312">HYPERLINK("https://fyndiq.se/produkt/dfe28e565d2e4c8d/", "2 Pack Samsung S21 FE - 9H Härdat Glass - Super Kvalitet 3D")</f>
        <v>2 Pack Samsung S21 FE - 9H Härdat Glass - Super Kvalitet 3D</v>
      </c>
      <c r="F10577" s="1" t="s">
        <v>276</v>
      </c>
      <c r="G10577" s="1" t="s">
        <v>277</v>
      </c>
      <c r="H10577" s="1" t="s">
        <v>278</v>
      </c>
      <c r="I10577" s="1" t="s">
        <v>16</v>
      </c>
      <c r="J10577" s="1" t="s">
        <v>23</v>
      </c>
      <c r="K10577" s="1" t="s">
        <v>16</v>
      </c>
      <c r="L10577" s="1" t="s">
        <v>16</v>
      </c>
      <c r="M10577" s="1" t="s">
        <v>16</v>
      </c>
      <c r="N10577" s="1" t="s">
        <v>16</v>
      </c>
      <c r="O10577" s="1">
        <v>63.2</v>
      </c>
      <c r="P10577" s="1">
        <v>1.0</v>
      </c>
    </row>
    <row r="10578">
      <c r="A10578" s="1" t="s">
        <v>29</v>
      </c>
      <c r="B10578" s="1" t="s">
        <v>13114</v>
      </c>
      <c r="C10578" s="2" t="s">
        <v>13076</v>
      </c>
      <c r="D10578" s="1" t="s">
        <v>19</v>
      </c>
      <c r="E10578" s="3" t="str">
        <f t="shared" si="312"/>
        <v>2 Pack Samsung S21 FE - 9H Härdat Glass - Super Kvalitet 3D</v>
      </c>
      <c r="F10578" s="1" t="s">
        <v>276</v>
      </c>
      <c r="G10578" s="1" t="s">
        <v>277</v>
      </c>
      <c r="H10578" s="1" t="s">
        <v>278</v>
      </c>
      <c r="I10578" s="1" t="s">
        <v>16</v>
      </c>
      <c r="J10578" s="1" t="s">
        <v>23</v>
      </c>
      <c r="K10578" s="1" t="s">
        <v>16</v>
      </c>
      <c r="L10578" s="1" t="s">
        <v>16</v>
      </c>
      <c r="M10578" s="1" t="s">
        <v>16</v>
      </c>
      <c r="N10578" s="1" t="s">
        <v>16</v>
      </c>
      <c r="O10578" s="1">
        <v>63.2</v>
      </c>
      <c r="P10578" s="1">
        <v>1.0</v>
      </c>
    </row>
    <row r="10579">
      <c r="A10579" s="1" t="s">
        <v>29</v>
      </c>
      <c r="B10579" s="1" t="s">
        <v>13115</v>
      </c>
      <c r="C10579" s="2" t="s">
        <v>13076</v>
      </c>
      <c r="D10579" s="1" t="s">
        <v>19</v>
      </c>
      <c r="E10579" s="3" t="str">
        <f t="shared" si="312"/>
        <v>2 Pack Samsung S21 FE - 9H Härdat Glass - Super Kvalitet 3D</v>
      </c>
      <c r="F10579" s="1" t="s">
        <v>276</v>
      </c>
      <c r="G10579" s="1" t="s">
        <v>277</v>
      </c>
      <c r="H10579" s="1" t="s">
        <v>278</v>
      </c>
      <c r="I10579" s="1" t="s">
        <v>16</v>
      </c>
      <c r="J10579" s="1" t="s">
        <v>23</v>
      </c>
      <c r="K10579" s="1" t="s">
        <v>16</v>
      </c>
      <c r="L10579" s="1" t="s">
        <v>16</v>
      </c>
      <c r="M10579" s="1" t="s">
        <v>16</v>
      </c>
      <c r="N10579" s="1" t="s">
        <v>16</v>
      </c>
      <c r="O10579" s="1">
        <v>63.2</v>
      </c>
      <c r="P10579" s="1">
        <v>1.0</v>
      </c>
    </row>
    <row r="10580">
      <c r="A10580" s="1" t="s">
        <v>29</v>
      </c>
      <c r="B10580" s="1" t="s">
        <v>13116</v>
      </c>
      <c r="C10580" s="2" t="s">
        <v>13076</v>
      </c>
      <c r="D10580" s="1" t="s">
        <v>19</v>
      </c>
      <c r="E10580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0580" s="1" t="s">
        <v>340</v>
      </c>
      <c r="G10580" s="1" t="s">
        <v>341</v>
      </c>
      <c r="H10580" s="1" t="s">
        <v>342</v>
      </c>
      <c r="I10580" s="1" t="s">
        <v>16</v>
      </c>
      <c r="J10580" s="1" t="s">
        <v>23</v>
      </c>
      <c r="K10580" s="1" t="s">
        <v>16</v>
      </c>
      <c r="L10580" s="1" t="s">
        <v>16</v>
      </c>
      <c r="M10580" s="1" t="s">
        <v>16</v>
      </c>
      <c r="N10580" s="1" t="s">
        <v>16</v>
      </c>
      <c r="O10580" s="1">
        <v>63.2</v>
      </c>
      <c r="P10580" s="1">
        <v>2.0</v>
      </c>
    </row>
    <row r="10581">
      <c r="A10581" s="1" t="s">
        <v>29</v>
      </c>
      <c r="B10581" s="1" t="s">
        <v>13117</v>
      </c>
      <c r="C10581" s="2" t="s">
        <v>13076</v>
      </c>
      <c r="D10581" s="1" t="s">
        <v>19</v>
      </c>
      <c r="E1058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0581" s="1" t="s">
        <v>692</v>
      </c>
      <c r="G10581" s="1" t="s">
        <v>693</v>
      </c>
      <c r="H10581" s="1" t="s">
        <v>694</v>
      </c>
      <c r="I10581" s="1" t="s">
        <v>16</v>
      </c>
      <c r="J10581" s="1" t="s">
        <v>23</v>
      </c>
      <c r="K10581" s="1" t="s">
        <v>16</v>
      </c>
      <c r="L10581" s="1" t="s">
        <v>16</v>
      </c>
      <c r="M10581" s="1" t="s">
        <v>16</v>
      </c>
      <c r="N10581" s="1" t="s">
        <v>16</v>
      </c>
      <c r="O10581" s="1">
        <v>47.2</v>
      </c>
      <c r="P10581" s="1">
        <v>1.0</v>
      </c>
    </row>
    <row r="10582">
      <c r="A10582" s="1" t="s">
        <v>29</v>
      </c>
      <c r="B10582" s="1" t="s">
        <v>13118</v>
      </c>
      <c r="C10582" s="2" t="s">
        <v>13076</v>
      </c>
      <c r="D10582" s="1" t="s">
        <v>19</v>
      </c>
      <c r="E10582" s="3" t="str">
        <f t="shared" ref="E10582:E10583" si="313"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0582" s="1" t="s">
        <v>407</v>
      </c>
      <c r="G10582" s="1" t="s">
        <v>408</v>
      </c>
      <c r="H10582" s="1" t="s">
        <v>409</v>
      </c>
      <c r="I10582" s="1" t="s">
        <v>16</v>
      </c>
      <c r="J10582" s="1" t="s">
        <v>23</v>
      </c>
      <c r="K10582" s="1" t="s">
        <v>16</v>
      </c>
      <c r="L10582" s="1" t="s">
        <v>16</v>
      </c>
      <c r="M10582" s="1" t="s">
        <v>16</v>
      </c>
      <c r="N10582" s="1" t="s">
        <v>16</v>
      </c>
      <c r="O10582" s="1">
        <v>71.2</v>
      </c>
      <c r="P10582" s="1">
        <v>1.0</v>
      </c>
    </row>
    <row r="10583">
      <c r="A10583" s="1" t="s">
        <v>29</v>
      </c>
      <c r="B10583" s="1" t="s">
        <v>13119</v>
      </c>
      <c r="C10583" s="2" t="s">
        <v>13076</v>
      </c>
      <c r="D10583" s="1" t="s">
        <v>19</v>
      </c>
      <c r="E10583" s="3" t="str">
        <f t="shared" si="313"/>
        <v>2-Pack GOOGLE PIXEL 8 PRO Skärmskydd &amp; 1-Pack linsskydd - Härdat Glas 9H - Super kvalitet 3D</v>
      </c>
      <c r="F10583" s="1" t="s">
        <v>407</v>
      </c>
      <c r="G10583" s="1" t="s">
        <v>408</v>
      </c>
      <c r="H10583" s="1" t="s">
        <v>409</v>
      </c>
      <c r="I10583" s="1" t="s">
        <v>16</v>
      </c>
      <c r="J10583" s="1" t="s">
        <v>23</v>
      </c>
      <c r="K10583" s="1" t="s">
        <v>16</v>
      </c>
      <c r="L10583" s="1" t="s">
        <v>16</v>
      </c>
      <c r="M10583" s="1" t="s">
        <v>16</v>
      </c>
      <c r="N10583" s="1" t="s">
        <v>16</v>
      </c>
      <c r="O10583" s="1">
        <v>71.2</v>
      </c>
      <c r="P10583" s="1">
        <v>1.0</v>
      </c>
    </row>
    <row r="10584">
      <c r="A10584" s="1" t="s">
        <v>29</v>
      </c>
      <c r="B10584" s="1" t="s">
        <v>13120</v>
      </c>
      <c r="C10584" s="2" t="s">
        <v>13076</v>
      </c>
      <c r="D10584" s="1" t="s">
        <v>19</v>
      </c>
      <c r="E10584" s="3" t="str">
        <f>HYPERLINK("https://fyndiq.se/produkt/63f31d5efd3e4b15/", "Motorola EDGE 20 - Härdat Glas 9H - Super kvalitet 3D")</f>
        <v>Motorola EDGE 20 - Härdat Glas 9H - Super kvalitet 3D</v>
      </c>
      <c r="F10584" s="1" t="s">
        <v>148</v>
      </c>
      <c r="G10584" s="1" t="s">
        <v>149</v>
      </c>
      <c r="H10584" s="1" t="s">
        <v>150</v>
      </c>
      <c r="I10584" s="1" t="s">
        <v>16</v>
      </c>
      <c r="J10584" s="1" t="s">
        <v>23</v>
      </c>
      <c r="K10584" s="1" t="s">
        <v>16</v>
      </c>
      <c r="L10584" s="1" t="s">
        <v>16</v>
      </c>
      <c r="M10584" s="1" t="s">
        <v>16</v>
      </c>
      <c r="N10584" s="1" t="s">
        <v>16</v>
      </c>
      <c r="O10584" s="1">
        <v>55.2</v>
      </c>
      <c r="P10584" s="1">
        <v>1.0</v>
      </c>
    </row>
    <row r="10585">
      <c r="A10585" s="1" t="s">
        <v>29</v>
      </c>
      <c r="B10585" s="1" t="s">
        <v>13121</v>
      </c>
      <c r="C10585" s="2" t="s">
        <v>13076</v>
      </c>
      <c r="D10585" s="1" t="s">
        <v>19</v>
      </c>
      <c r="E10585" s="3" t="str">
        <f>HYPERLINK("https://fyndiq.se/produkt/1ecadb33e7594efc/", "2-Pack Privacy Samsung A52S Skärmskydd &amp; 2-Pack Linsskydd - Härdat Glas 9H - Super kvalitet 3D")</f>
        <v>2-Pack Privacy Samsung A52S Skärmskydd &amp; 2-Pack Linsskydd - Härdat Glas 9H - Super kvalitet 3D</v>
      </c>
      <c r="F10585" s="1" t="s">
        <v>8328</v>
      </c>
      <c r="G10585" s="1" t="s">
        <v>8329</v>
      </c>
      <c r="H10585" s="1" t="s">
        <v>8330</v>
      </c>
      <c r="I10585" s="1" t="s">
        <v>16</v>
      </c>
      <c r="J10585" s="1" t="s">
        <v>23</v>
      </c>
      <c r="K10585" s="1" t="s">
        <v>16</v>
      </c>
      <c r="L10585" s="1" t="s">
        <v>16</v>
      </c>
      <c r="M10585" s="1" t="s">
        <v>16</v>
      </c>
      <c r="N10585" s="1" t="s">
        <v>16</v>
      </c>
      <c r="O10585" s="1">
        <v>95.2</v>
      </c>
      <c r="P10585" s="1">
        <v>1.0</v>
      </c>
    </row>
    <row r="10586">
      <c r="A10586" s="1" t="s">
        <v>29</v>
      </c>
      <c r="B10586" s="1" t="s">
        <v>13122</v>
      </c>
      <c r="C10586" s="2" t="s">
        <v>13076</v>
      </c>
      <c r="D10586" s="1" t="s">
        <v>19</v>
      </c>
      <c r="E10586" s="3" t="str">
        <f>HYPERLINK("https://fyndiq.se/produkt/d6dbb16e83504add/", "2 Pack Apple Watch 41mm -Härdat glas 9H – Super kvalitet 3D")</f>
        <v>2 Pack Apple Watch 41mm -Härdat glas 9H – Super kvalitet 3D</v>
      </c>
      <c r="F10586" s="1" t="s">
        <v>3163</v>
      </c>
      <c r="G10586" s="1" t="s">
        <v>3164</v>
      </c>
      <c r="H10586" s="1" t="s">
        <v>3165</v>
      </c>
      <c r="I10586" s="1" t="s">
        <v>16</v>
      </c>
      <c r="J10586" s="1" t="s">
        <v>23</v>
      </c>
      <c r="K10586" s="1" t="s">
        <v>16</v>
      </c>
      <c r="L10586" s="1" t="s">
        <v>16</v>
      </c>
      <c r="M10586" s="1" t="s">
        <v>16</v>
      </c>
      <c r="N10586" s="1" t="s">
        <v>16</v>
      </c>
      <c r="O10586" s="1">
        <v>63.2</v>
      </c>
      <c r="P10586" s="1">
        <v>1.0</v>
      </c>
    </row>
    <row r="10587">
      <c r="A10587" s="1" t="s">
        <v>29</v>
      </c>
      <c r="B10587" s="1" t="s">
        <v>13123</v>
      </c>
      <c r="C10587" s="2" t="s">
        <v>13076</v>
      </c>
      <c r="D10587" s="1" t="s">
        <v>19</v>
      </c>
      <c r="E10587" s="3" t="str">
        <f>HYPERLINK("https://fyndiq.se/produkt/6ae5aff483564a84/", "2-Pack Apple Watch 40mm – Härdat glas 9H – Super kvalitet 3D")</f>
        <v>2-Pack Apple Watch 40mm – Härdat glas 9H – Super kvalitet 3D</v>
      </c>
      <c r="F10587" s="1" t="s">
        <v>1418</v>
      </c>
      <c r="G10587" s="1" t="s">
        <v>1419</v>
      </c>
      <c r="H10587" s="1" t="s">
        <v>1420</v>
      </c>
      <c r="I10587" s="1" t="s">
        <v>16</v>
      </c>
      <c r="J10587" s="1" t="s">
        <v>23</v>
      </c>
      <c r="K10587" s="1" t="s">
        <v>16</v>
      </c>
      <c r="L10587" s="1" t="s">
        <v>16</v>
      </c>
      <c r="M10587" s="1" t="s">
        <v>16</v>
      </c>
      <c r="N10587" s="1" t="s">
        <v>16</v>
      </c>
      <c r="O10587" s="1">
        <v>55.2</v>
      </c>
      <c r="P10587" s="1">
        <v>1.0</v>
      </c>
    </row>
    <row r="10588">
      <c r="A10588" s="1" t="s">
        <v>29</v>
      </c>
      <c r="B10588" s="1" t="s">
        <v>13124</v>
      </c>
      <c r="C10588" s="2" t="s">
        <v>13076</v>
      </c>
      <c r="D10588" s="1" t="s">
        <v>19</v>
      </c>
      <c r="E10588" s="3" t="str">
        <f>HYPERLINK("https://fyndiq.se/produkt/c17722e31c6c4dd8/", "Samsung Galaxy S10 - Härdat glas 9H-Super kvalitet 3D Skärmskydd")</f>
        <v>Samsung Galaxy S10 - Härdat glas 9H-Super kvalitet 3D Skärmskydd</v>
      </c>
      <c r="F10588" s="1" t="s">
        <v>3804</v>
      </c>
      <c r="G10588" s="1" t="s">
        <v>3805</v>
      </c>
      <c r="H10588" s="1" t="s">
        <v>3806</v>
      </c>
      <c r="I10588" s="1" t="s">
        <v>16</v>
      </c>
      <c r="J10588" s="1" t="s">
        <v>23</v>
      </c>
      <c r="K10588" s="1" t="s">
        <v>16</v>
      </c>
      <c r="L10588" s="1" t="s">
        <v>16</v>
      </c>
      <c r="M10588" s="1" t="s">
        <v>16</v>
      </c>
      <c r="N10588" s="1" t="s">
        <v>16</v>
      </c>
      <c r="O10588" s="1">
        <v>55.2</v>
      </c>
      <c r="P10588" s="1">
        <v>1.0</v>
      </c>
    </row>
    <row r="10589">
      <c r="A10589" s="1" t="s">
        <v>29</v>
      </c>
      <c r="B10589" s="1" t="s">
        <v>13125</v>
      </c>
      <c r="C10589" s="2" t="s">
        <v>13076</v>
      </c>
      <c r="D10589" s="1" t="s">
        <v>19</v>
      </c>
      <c r="E10589" s="3" t="str">
        <f>HYPERLINK("https://fyndiq.se/produkt/3fee81d316cc43da/", "2-pack - iPhone 12 / 12 Pro - 9H Härdat Glass - Top Kvalitet")</f>
        <v>2-pack - iPhone 12 / 12 Pro - 9H Härdat Glass - Top Kvalitet</v>
      </c>
      <c r="F10589" s="1" t="s">
        <v>2499</v>
      </c>
      <c r="G10589" s="1" t="s">
        <v>2500</v>
      </c>
      <c r="H10589" s="1" t="s">
        <v>2067</v>
      </c>
      <c r="I10589" s="1" t="s">
        <v>16</v>
      </c>
      <c r="J10589" s="1" t="s">
        <v>23</v>
      </c>
      <c r="K10589" s="1" t="s">
        <v>16</v>
      </c>
      <c r="L10589" s="1" t="s">
        <v>16</v>
      </c>
      <c r="M10589" s="1" t="s">
        <v>16</v>
      </c>
      <c r="N10589" s="1" t="s">
        <v>16</v>
      </c>
      <c r="O10589" s="1">
        <v>47.2</v>
      </c>
      <c r="P10589" s="1">
        <v>1.0</v>
      </c>
    </row>
    <row r="10590">
      <c r="A10590" s="1" t="s">
        <v>29</v>
      </c>
      <c r="B10590" s="1" t="s">
        <v>13126</v>
      </c>
      <c r="C10590" s="2" t="s">
        <v>13076</v>
      </c>
      <c r="D10590" s="1" t="s">
        <v>19</v>
      </c>
      <c r="E1059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590" s="1" t="s">
        <v>128</v>
      </c>
      <c r="G10590" s="1" t="s">
        <v>129</v>
      </c>
      <c r="H10590" s="1" t="s">
        <v>130</v>
      </c>
      <c r="I10590" s="1" t="s">
        <v>16</v>
      </c>
      <c r="J10590" s="1" t="s">
        <v>23</v>
      </c>
      <c r="K10590" s="1" t="s">
        <v>16</v>
      </c>
      <c r="L10590" s="1" t="s">
        <v>16</v>
      </c>
      <c r="M10590" s="1" t="s">
        <v>16</v>
      </c>
      <c r="N10590" s="1" t="s">
        <v>16</v>
      </c>
      <c r="O10590" s="1">
        <v>95.2</v>
      </c>
      <c r="P10590" s="1">
        <v>1.0</v>
      </c>
    </row>
    <row r="10591">
      <c r="A10591" s="1" t="s">
        <v>29</v>
      </c>
      <c r="B10591" s="1" t="s">
        <v>13127</v>
      </c>
      <c r="C10591" s="2" t="s">
        <v>13076</v>
      </c>
      <c r="D10591" s="1" t="s">
        <v>19</v>
      </c>
      <c r="E10591" s="3" t="str">
        <f t="shared" ref="E10591:E10592" si="314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591" s="1" t="s">
        <v>539</v>
      </c>
      <c r="G10591" s="1" t="s">
        <v>540</v>
      </c>
      <c r="H10591" s="1" t="s">
        <v>541</v>
      </c>
      <c r="I10591" s="1" t="s">
        <v>16</v>
      </c>
      <c r="J10591" s="1" t="s">
        <v>23</v>
      </c>
      <c r="K10591" s="1" t="s">
        <v>16</v>
      </c>
      <c r="L10591" s="1" t="s">
        <v>16</v>
      </c>
      <c r="M10591" s="1" t="s">
        <v>16</v>
      </c>
      <c r="N10591" s="1" t="s">
        <v>16</v>
      </c>
      <c r="O10591" s="1">
        <v>79.2</v>
      </c>
      <c r="P10591" s="1">
        <v>1.0</v>
      </c>
    </row>
    <row r="10592">
      <c r="A10592" s="1" t="s">
        <v>29</v>
      </c>
      <c r="B10592" s="1" t="s">
        <v>13128</v>
      </c>
      <c r="C10592" s="2" t="s">
        <v>13076</v>
      </c>
      <c r="D10592" s="1" t="s">
        <v>19</v>
      </c>
      <c r="E10592" s="3" t="str">
        <f t="shared" si="314"/>
        <v>2-Pack SAMSUNG S24 5G Skärmskydd &amp; 2-Pack linsskydd - Härdat Glas 9H - Super kvalitet 3D</v>
      </c>
      <c r="F10592" s="1" t="s">
        <v>539</v>
      </c>
      <c r="G10592" s="1" t="s">
        <v>540</v>
      </c>
      <c r="H10592" s="1" t="s">
        <v>541</v>
      </c>
      <c r="I10592" s="1" t="s">
        <v>16</v>
      </c>
      <c r="J10592" s="1" t="s">
        <v>23</v>
      </c>
      <c r="K10592" s="1" t="s">
        <v>16</v>
      </c>
      <c r="L10592" s="1" t="s">
        <v>16</v>
      </c>
      <c r="M10592" s="1" t="s">
        <v>16</v>
      </c>
      <c r="N10592" s="1" t="s">
        <v>16</v>
      </c>
      <c r="O10592" s="1">
        <v>79.2</v>
      </c>
      <c r="P10592" s="1">
        <v>1.0</v>
      </c>
    </row>
    <row r="10593">
      <c r="A10593" s="1" t="s">
        <v>29</v>
      </c>
      <c r="B10593" s="1" t="s">
        <v>13129</v>
      </c>
      <c r="C10593" s="2" t="s">
        <v>13076</v>
      </c>
      <c r="D10593" s="1" t="s">
        <v>19</v>
      </c>
      <c r="E10593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0593" s="1" t="s">
        <v>4343</v>
      </c>
      <c r="G10593" s="1" t="s">
        <v>4344</v>
      </c>
      <c r="H10593" s="1" t="s">
        <v>4345</v>
      </c>
      <c r="I10593" s="1" t="s">
        <v>16</v>
      </c>
      <c r="J10593" s="1" t="s">
        <v>23</v>
      </c>
      <c r="K10593" s="1" t="s">
        <v>16</v>
      </c>
      <c r="L10593" s="1" t="s">
        <v>16</v>
      </c>
      <c r="M10593" s="1" t="s">
        <v>16</v>
      </c>
      <c r="N10593" s="1" t="s">
        <v>16</v>
      </c>
      <c r="O10593" s="1">
        <v>95.2</v>
      </c>
      <c r="P10593" s="1">
        <v>1.0</v>
      </c>
    </row>
    <row r="10594">
      <c r="A10594" s="1" t="s">
        <v>29</v>
      </c>
      <c r="B10594" s="1" t="s">
        <v>13130</v>
      </c>
      <c r="C10594" s="2" t="s">
        <v>13076</v>
      </c>
      <c r="D10594" s="1" t="s">
        <v>19</v>
      </c>
      <c r="E10594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0594" s="1" t="s">
        <v>516</v>
      </c>
      <c r="G10594" s="1" t="s">
        <v>517</v>
      </c>
      <c r="H10594" s="1" t="s">
        <v>518</v>
      </c>
      <c r="I10594" s="1" t="s">
        <v>16</v>
      </c>
      <c r="J10594" s="1" t="s">
        <v>23</v>
      </c>
      <c r="K10594" s="1" t="s">
        <v>16</v>
      </c>
      <c r="L10594" s="1" t="s">
        <v>16</v>
      </c>
      <c r="M10594" s="1" t="s">
        <v>16</v>
      </c>
      <c r="N10594" s="1" t="s">
        <v>16</v>
      </c>
      <c r="O10594" s="1">
        <v>71.2</v>
      </c>
      <c r="P10594" s="1">
        <v>1.0</v>
      </c>
    </row>
    <row r="10595">
      <c r="A10595" s="1" t="s">
        <v>29</v>
      </c>
      <c r="B10595" s="1" t="s">
        <v>13131</v>
      </c>
      <c r="C10595" s="2" t="s">
        <v>13076</v>
      </c>
      <c r="D10595" s="1" t="s">
        <v>19</v>
      </c>
      <c r="E1059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0595" s="1" t="s">
        <v>665</v>
      </c>
      <c r="G10595" s="1" t="s">
        <v>666</v>
      </c>
      <c r="H10595" s="1" t="s">
        <v>667</v>
      </c>
      <c r="I10595" s="1" t="s">
        <v>16</v>
      </c>
      <c r="J10595" s="1" t="s">
        <v>23</v>
      </c>
      <c r="K10595" s="1" t="s">
        <v>16</v>
      </c>
      <c r="L10595" s="1" t="s">
        <v>16</v>
      </c>
      <c r="M10595" s="1" t="s">
        <v>16</v>
      </c>
      <c r="N10595" s="1" t="s">
        <v>16</v>
      </c>
      <c r="O10595" s="1">
        <v>63.2</v>
      </c>
      <c r="P10595" s="1">
        <v>1.0</v>
      </c>
    </row>
    <row r="10596">
      <c r="A10596" s="1" t="s">
        <v>29</v>
      </c>
      <c r="B10596" s="1" t="s">
        <v>13132</v>
      </c>
      <c r="C10596" s="2" t="s">
        <v>13076</v>
      </c>
      <c r="D10596" s="1" t="s">
        <v>19</v>
      </c>
      <c r="E1059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596" s="1" t="s">
        <v>539</v>
      </c>
      <c r="G10596" s="1" t="s">
        <v>540</v>
      </c>
      <c r="H10596" s="1" t="s">
        <v>541</v>
      </c>
      <c r="I10596" s="1" t="s">
        <v>16</v>
      </c>
      <c r="J10596" s="1" t="s">
        <v>23</v>
      </c>
      <c r="K10596" s="1" t="s">
        <v>16</v>
      </c>
      <c r="L10596" s="1" t="s">
        <v>16</v>
      </c>
      <c r="M10596" s="1" t="s">
        <v>16</v>
      </c>
      <c r="N10596" s="1" t="s">
        <v>16</v>
      </c>
      <c r="O10596" s="1">
        <v>79.2</v>
      </c>
      <c r="P10596" s="1">
        <v>1.0</v>
      </c>
    </row>
    <row r="10597">
      <c r="A10597" s="1" t="s">
        <v>29</v>
      </c>
      <c r="B10597" s="1" t="s">
        <v>13133</v>
      </c>
      <c r="C10597" s="2" t="s">
        <v>13076</v>
      </c>
      <c r="D10597" s="1" t="s">
        <v>19</v>
      </c>
      <c r="E1059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0597" s="1" t="s">
        <v>665</v>
      </c>
      <c r="G10597" s="1" t="s">
        <v>666</v>
      </c>
      <c r="H10597" s="1" t="s">
        <v>667</v>
      </c>
      <c r="I10597" s="1" t="s">
        <v>16</v>
      </c>
      <c r="J10597" s="1" t="s">
        <v>23</v>
      </c>
      <c r="K10597" s="1" t="s">
        <v>16</v>
      </c>
      <c r="L10597" s="1" t="s">
        <v>16</v>
      </c>
      <c r="M10597" s="1" t="s">
        <v>16</v>
      </c>
      <c r="N10597" s="1" t="s">
        <v>16</v>
      </c>
      <c r="O10597" s="1">
        <v>63.2</v>
      </c>
      <c r="P10597" s="1">
        <v>1.0</v>
      </c>
    </row>
    <row r="10598">
      <c r="A10598" s="1" t="s">
        <v>29</v>
      </c>
      <c r="B10598" s="1" t="s">
        <v>13134</v>
      </c>
      <c r="C10598" s="2" t="s">
        <v>13076</v>
      </c>
      <c r="D10598" s="1" t="s">
        <v>19</v>
      </c>
      <c r="E10598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10598" s="1" t="s">
        <v>3599</v>
      </c>
      <c r="G10598" s="1" t="s">
        <v>3600</v>
      </c>
      <c r="H10598" s="1" t="s">
        <v>3601</v>
      </c>
      <c r="I10598" s="1" t="s">
        <v>16</v>
      </c>
      <c r="J10598" s="1" t="s">
        <v>23</v>
      </c>
      <c r="K10598" s="1" t="s">
        <v>16</v>
      </c>
      <c r="L10598" s="1" t="s">
        <v>16</v>
      </c>
      <c r="M10598" s="1" t="s">
        <v>16</v>
      </c>
      <c r="N10598" s="1" t="s">
        <v>16</v>
      </c>
      <c r="O10598" s="1">
        <v>71.2</v>
      </c>
      <c r="P10598" s="1">
        <v>1.0</v>
      </c>
    </row>
    <row r="10599">
      <c r="A10599" s="1" t="s">
        <v>29</v>
      </c>
      <c r="B10599" s="1" t="s">
        <v>13135</v>
      </c>
      <c r="C10599" s="2" t="s">
        <v>13076</v>
      </c>
      <c r="D10599" s="1" t="s">
        <v>19</v>
      </c>
      <c r="E10599" s="3" t="str">
        <f>HYPERLINK("https://fyndiq.se/produkt/c64bbbf107e34309/", "2-Pack Huawei P30 - Härdat glas 9H – 3D Super kvalitet")</f>
        <v>2-Pack Huawei P30 - Härdat glas 9H – 3D Super kvalitet</v>
      </c>
      <c r="F10599" s="1" t="s">
        <v>845</v>
      </c>
      <c r="G10599" s="1" t="s">
        <v>846</v>
      </c>
      <c r="H10599" s="1" t="s">
        <v>847</v>
      </c>
      <c r="I10599" s="1" t="s">
        <v>16</v>
      </c>
      <c r="J10599" s="1" t="s">
        <v>23</v>
      </c>
      <c r="K10599" s="1" t="s">
        <v>16</v>
      </c>
      <c r="L10599" s="1" t="s">
        <v>16</v>
      </c>
      <c r="M10599" s="1" t="s">
        <v>16</v>
      </c>
      <c r="N10599" s="1" t="s">
        <v>16</v>
      </c>
      <c r="O10599" s="1">
        <v>63.2</v>
      </c>
      <c r="P10599" s="1">
        <v>1.0</v>
      </c>
    </row>
    <row r="10600">
      <c r="A10600" s="1" t="s">
        <v>29</v>
      </c>
      <c r="B10600" s="1" t="s">
        <v>13136</v>
      </c>
      <c r="C10600" s="2" t="s">
        <v>13076</v>
      </c>
      <c r="D10600" s="1" t="s">
        <v>19</v>
      </c>
      <c r="E10600" s="3" t="str">
        <f>HYPERLINK("https://fyndiq.se/produkt/67e7c6cc66a54f07/", "Skärmskydd Iphone 12 Mini - 9H Härdat Glass - Top Kvalitet – HD")</f>
        <v>Skärmskydd Iphone 12 Mini - 9H Härdat Glass - Top Kvalitet – HD</v>
      </c>
      <c r="F10600" s="1" t="s">
        <v>13137</v>
      </c>
      <c r="G10600" s="1" t="s">
        <v>13138</v>
      </c>
      <c r="H10600" s="1" t="s">
        <v>13139</v>
      </c>
      <c r="I10600" s="1" t="s">
        <v>16</v>
      </c>
      <c r="J10600" s="1" t="s">
        <v>23</v>
      </c>
      <c r="K10600" s="1" t="s">
        <v>16</v>
      </c>
      <c r="L10600" s="1" t="s">
        <v>16</v>
      </c>
      <c r="M10600" s="1" t="s">
        <v>16</v>
      </c>
      <c r="N10600" s="1" t="s">
        <v>16</v>
      </c>
      <c r="O10600" s="1">
        <v>39.2</v>
      </c>
      <c r="P10600" s="1">
        <v>1.0</v>
      </c>
    </row>
    <row r="10601">
      <c r="A10601" s="1" t="s">
        <v>29</v>
      </c>
      <c r="B10601" s="1" t="s">
        <v>13140</v>
      </c>
      <c r="C10601" s="2" t="s">
        <v>13076</v>
      </c>
      <c r="D10601" s="1" t="s">
        <v>19</v>
      </c>
      <c r="E10601" s="3" t="str">
        <f>HYPERLINK("https://fyndiq.se/produkt/c64bbbf107e34309/", "2-Pack Huawei P30 - Härdat glas 9H – 3D Super kvalitet")</f>
        <v>2-Pack Huawei P30 - Härdat glas 9H – 3D Super kvalitet</v>
      </c>
      <c r="F10601" s="1" t="s">
        <v>845</v>
      </c>
      <c r="G10601" s="1" t="s">
        <v>846</v>
      </c>
      <c r="H10601" s="1" t="s">
        <v>847</v>
      </c>
      <c r="I10601" s="1" t="s">
        <v>16</v>
      </c>
      <c r="J10601" s="1" t="s">
        <v>23</v>
      </c>
      <c r="K10601" s="1" t="s">
        <v>16</v>
      </c>
      <c r="L10601" s="1" t="s">
        <v>16</v>
      </c>
      <c r="M10601" s="1" t="s">
        <v>16</v>
      </c>
      <c r="N10601" s="1" t="s">
        <v>16</v>
      </c>
      <c r="O10601" s="1">
        <v>63.2</v>
      </c>
      <c r="P10601" s="1">
        <v>1.0</v>
      </c>
    </row>
    <row r="10602">
      <c r="A10602" s="1" t="s">
        <v>29</v>
      </c>
      <c r="B10602" s="1" t="s">
        <v>13141</v>
      </c>
      <c r="C10602" s="2" t="s">
        <v>13076</v>
      </c>
      <c r="D10602" s="1" t="s">
        <v>19</v>
      </c>
      <c r="E10602" s="3" t="str">
        <f>HYPERLINK("https://fyndiq.se/produkt/311d90a74d234421/", "2 Pack Xiaomi 12 - Härdat glas 9H-Super kvalitet 3D Skärmskydd")</f>
        <v>2 Pack Xiaomi 12 - Härdat glas 9H-Super kvalitet 3D Skärmskydd</v>
      </c>
      <c r="F10602" s="1" t="s">
        <v>582</v>
      </c>
      <c r="G10602" s="1" t="s">
        <v>583</v>
      </c>
      <c r="H10602" s="1" t="s">
        <v>584</v>
      </c>
      <c r="I10602" s="1" t="s">
        <v>16</v>
      </c>
      <c r="J10602" s="1" t="s">
        <v>23</v>
      </c>
      <c r="K10602" s="1" t="s">
        <v>16</v>
      </c>
      <c r="L10602" s="1" t="s">
        <v>16</v>
      </c>
      <c r="M10602" s="1" t="s">
        <v>16</v>
      </c>
      <c r="N10602" s="1" t="s">
        <v>16</v>
      </c>
      <c r="O10602" s="1">
        <v>63.2</v>
      </c>
      <c r="P10602" s="1">
        <v>1.0</v>
      </c>
    </row>
    <row r="10603">
      <c r="A10603" s="1" t="s">
        <v>29</v>
      </c>
      <c r="B10603" s="1" t="s">
        <v>13142</v>
      </c>
      <c r="C10603" s="2" t="s">
        <v>13076</v>
      </c>
      <c r="D10603" s="1" t="s">
        <v>19</v>
      </c>
      <c r="E10603" s="3" t="str">
        <f>HYPERLINK("https://fyndiq.se/produkt/43c7e127d0cc4925/", "1-Pack SAMSUNG S24 PLUS Skärmskydd - Härdat Glas 9H - Super kvalitet 3D")</f>
        <v>1-Pack SAMSUNG S24 PLUS Skärmskydd - Härdat Glas 9H - Super kvalitet 3D</v>
      </c>
      <c r="F10603" s="1" t="s">
        <v>13143</v>
      </c>
      <c r="G10603" s="1" t="s">
        <v>13144</v>
      </c>
      <c r="H10603" s="1" t="s">
        <v>13145</v>
      </c>
      <c r="I10603" s="1" t="s">
        <v>16</v>
      </c>
      <c r="J10603" s="1" t="s">
        <v>23</v>
      </c>
      <c r="K10603" s="1" t="s">
        <v>16</v>
      </c>
      <c r="L10603" s="1" t="s">
        <v>16</v>
      </c>
      <c r="M10603" s="1" t="s">
        <v>16</v>
      </c>
      <c r="N10603" s="1" t="s">
        <v>16</v>
      </c>
      <c r="O10603" s="1">
        <v>55.2</v>
      </c>
      <c r="P10603" s="1">
        <v>1.0</v>
      </c>
    </row>
    <row r="10604">
      <c r="A10604" s="1" t="s">
        <v>29</v>
      </c>
      <c r="B10604" s="1" t="s">
        <v>13146</v>
      </c>
      <c r="C10604" s="2" t="s">
        <v>13076</v>
      </c>
      <c r="D10604" s="1" t="s">
        <v>19</v>
      </c>
      <c r="E1060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0604" s="1" t="s">
        <v>47</v>
      </c>
      <c r="G10604" s="2" t="s">
        <v>48</v>
      </c>
      <c r="H10604" s="1" t="s">
        <v>49</v>
      </c>
      <c r="I10604" s="1" t="s">
        <v>16</v>
      </c>
      <c r="J10604" s="1" t="s">
        <v>23</v>
      </c>
      <c r="K10604" s="1" t="s">
        <v>16</v>
      </c>
      <c r="L10604" s="1" t="s">
        <v>16</v>
      </c>
      <c r="M10604" s="1" t="s">
        <v>16</v>
      </c>
      <c r="N10604" s="1" t="s">
        <v>16</v>
      </c>
      <c r="O10604" s="1">
        <v>159.2</v>
      </c>
      <c r="P10604" s="1">
        <v>1.0</v>
      </c>
    </row>
    <row r="10605">
      <c r="A10605" s="1" t="s">
        <v>29</v>
      </c>
      <c r="B10605" s="1" t="s">
        <v>13147</v>
      </c>
      <c r="C10605" s="2" t="s">
        <v>13076</v>
      </c>
      <c r="D10605" s="1" t="s">
        <v>19</v>
      </c>
      <c r="E10605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0605" s="1" t="s">
        <v>407</v>
      </c>
      <c r="G10605" s="1" t="s">
        <v>408</v>
      </c>
      <c r="H10605" s="1" t="s">
        <v>409</v>
      </c>
      <c r="I10605" s="1" t="s">
        <v>16</v>
      </c>
      <c r="J10605" s="1" t="s">
        <v>23</v>
      </c>
      <c r="K10605" s="1" t="s">
        <v>16</v>
      </c>
      <c r="L10605" s="1" t="s">
        <v>16</v>
      </c>
      <c r="M10605" s="1" t="s">
        <v>16</v>
      </c>
      <c r="N10605" s="1" t="s">
        <v>16</v>
      </c>
      <c r="O10605" s="1">
        <v>71.2</v>
      </c>
      <c r="P10605" s="1">
        <v>1.0</v>
      </c>
    </row>
    <row r="10606">
      <c r="A10606" s="1" t="s">
        <v>29</v>
      </c>
      <c r="B10606" s="1" t="s">
        <v>13148</v>
      </c>
      <c r="C10606" s="2" t="s">
        <v>13076</v>
      </c>
      <c r="D10606" s="1" t="s">
        <v>19</v>
      </c>
      <c r="E10606" s="3" t="str">
        <f>HYPERLINK("https://fyndiq.se/produkt/dfe28e565d2e4c8d/", "2 Pack Samsung S21 FE - 9H Härdat Glass - Super Kvalitet 3D")</f>
        <v>2 Pack Samsung S21 FE - 9H Härdat Glass - Super Kvalitet 3D</v>
      </c>
      <c r="F10606" s="1" t="s">
        <v>276</v>
      </c>
      <c r="G10606" s="1" t="s">
        <v>277</v>
      </c>
      <c r="H10606" s="1" t="s">
        <v>278</v>
      </c>
      <c r="I10606" s="1" t="s">
        <v>16</v>
      </c>
      <c r="J10606" s="1" t="s">
        <v>23</v>
      </c>
      <c r="K10606" s="1" t="s">
        <v>16</v>
      </c>
      <c r="L10606" s="1" t="s">
        <v>16</v>
      </c>
      <c r="M10606" s="1" t="s">
        <v>16</v>
      </c>
      <c r="N10606" s="1" t="s">
        <v>16</v>
      </c>
      <c r="O10606" s="1">
        <v>63.2</v>
      </c>
      <c r="P10606" s="1">
        <v>1.0</v>
      </c>
    </row>
    <row r="10607">
      <c r="A10607" s="1" t="s">
        <v>29</v>
      </c>
      <c r="B10607" s="1" t="s">
        <v>13149</v>
      </c>
      <c r="C10607" s="2" t="s">
        <v>13076</v>
      </c>
      <c r="D10607" s="1" t="s">
        <v>19</v>
      </c>
      <c r="E10607" s="3" t="str">
        <f>HYPERLINK("https://fyndiq.se/produkt/c47dc331e908415c/", "2 Pack - Samsung S22 ULTRA - 9H Härdat Glass - 3D Super Kvalitet")</f>
        <v>2 Pack - Samsung S22 ULTRA - 9H Härdat Glass - 3D Super Kvalitet</v>
      </c>
      <c r="F10607" s="1" t="s">
        <v>246</v>
      </c>
      <c r="G10607" s="1" t="s">
        <v>247</v>
      </c>
      <c r="H10607" s="1" t="s">
        <v>248</v>
      </c>
      <c r="I10607" s="1" t="s">
        <v>16</v>
      </c>
      <c r="J10607" s="1" t="s">
        <v>23</v>
      </c>
      <c r="K10607" s="1" t="s">
        <v>16</v>
      </c>
      <c r="L10607" s="1" t="s">
        <v>16</v>
      </c>
      <c r="M10607" s="1" t="s">
        <v>16</v>
      </c>
      <c r="N10607" s="1" t="s">
        <v>16</v>
      </c>
      <c r="O10607" s="1">
        <v>63.2</v>
      </c>
      <c r="P10607" s="1">
        <v>1.0</v>
      </c>
    </row>
    <row r="10608">
      <c r="A10608" s="1" t="s">
        <v>29</v>
      </c>
      <c r="B10608" s="1" t="s">
        <v>13150</v>
      </c>
      <c r="C10608" s="2" t="s">
        <v>13076</v>
      </c>
      <c r="D10608" s="1" t="s">
        <v>19</v>
      </c>
      <c r="E10608" s="3" t="str">
        <f>HYPERLINK("https://fyndiq.se/produkt/3793e0f6281f49f6/", "2-Pack Iphone 11 / XR - 9H Härdat Glass - Top Kvalitet")</f>
        <v>2-Pack Iphone 11 / XR - 9H Härdat Glass - Top Kvalitet</v>
      </c>
      <c r="F10608" s="1" t="s">
        <v>371</v>
      </c>
      <c r="G10608" s="1" t="s">
        <v>372</v>
      </c>
      <c r="H10608" s="1" t="s">
        <v>373</v>
      </c>
      <c r="I10608" s="1" t="s">
        <v>16</v>
      </c>
      <c r="J10608" s="1" t="s">
        <v>23</v>
      </c>
      <c r="K10608" s="1" t="s">
        <v>16</v>
      </c>
      <c r="L10608" s="1" t="s">
        <v>16</v>
      </c>
      <c r="M10608" s="1" t="s">
        <v>16</v>
      </c>
      <c r="N10608" s="1" t="s">
        <v>16</v>
      </c>
      <c r="O10608" s="1">
        <v>47.2</v>
      </c>
      <c r="P10608" s="1">
        <v>1.0</v>
      </c>
    </row>
    <row r="10609">
      <c r="A10609" s="1" t="s">
        <v>29</v>
      </c>
      <c r="B10609" s="1" t="s">
        <v>13151</v>
      </c>
      <c r="C10609" s="2" t="s">
        <v>13076</v>
      </c>
      <c r="D10609" s="1" t="s">
        <v>19</v>
      </c>
      <c r="E10609" s="3" t="str">
        <f>HYPERLINK("https://fyndiq.se/produkt/4c221907d1254100/", "2-Pack Samsung A14 Skärmskydd - Härdat Glas 9H - Super kvalitet 3D")</f>
        <v>2-Pack Samsung A14 Skärmskydd - Härdat Glas 9H - Super kvalitet 3D</v>
      </c>
      <c r="F10609" s="1" t="s">
        <v>167</v>
      </c>
      <c r="G10609" s="1" t="s">
        <v>168</v>
      </c>
      <c r="H10609" s="1" t="s">
        <v>169</v>
      </c>
      <c r="I10609" s="1" t="s">
        <v>16</v>
      </c>
      <c r="J10609" s="1" t="s">
        <v>23</v>
      </c>
      <c r="K10609" s="1" t="s">
        <v>16</v>
      </c>
      <c r="L10609" s="1" t="s">
        <v>16</v>
      </c>
      <c r="M10609" s="1" t="s">
        <v>16</v>
      </c>
      <c r="N10609" s="1" t="s">
        <v>16</v>
      </c>
      <c r="O10609" s="1">
        <v>63.2</v>
      </c>
      <c r="P10609" s="1">
        <v>1.0</v>
      </c>
    </row>
    <row r="10610">
      <c r="A10610" s="1" t="s">
        <v>29</v>
      </c>
      <c r="B10610" s="1" t="s">
        <v>13152</v>
      </c>
      <c r="C10610" s="2" t="s">
        <v>13076</v>
      </c>
      <c r="D10610" s="1" t="s">
        <v>19</v>
      </c>
      <c r="E10610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610" s="1" t="s">
        <v>26</v>
      </c>
      <c r="G10610" s="1" t="s">
        <v>27</v>
      </c>
      <c r="H10610" s="1" t="s">
        <v>28</v>
      </c>
      <c r="I10610" s="1" t="s">
        <v>16</v>
      </c>
      <c r="J10610" s="1" t="s">
        <v>23</v>
      </c>
      <c r="K10610" s="1" t="s">
        <v>16</v>
      </c>
      <c r="L10610" s="1" t="s">
        <v>16</v>
      </c>
      <c r="M10610" s="1" t="s">
        <v>16</v>
      </c>
      <c r="N10610" s="1" t="s">
        <v>16</v>
      </c>
      <c r="O10610" s="1">
        <v>71.2</v>
      </c>
      <c r="P10610" s="1">
        <v>1.0</v>
      </c>
    </row>
    <row r="10611">
      <c r="A10611" s="1" t="s">
        <v>29</v>
      </c>
      <c r="B10611" s="1" t="s">
        <v>13153</v>
      </c>
      <c r="C10611" s="2" t="s">
        <v>13076</v>
      </c>
      <c r="D10611" s="1" t="s">
        <v>19</v>
      </c>
      <c r="E10611" s="3" t="str">
        <f>HYPERLINK("https://fyndiq.se/produkt/a00b62acc6644fd2/", "2-Pack Samsung Galaxy S10 - Härdat glas 9H – Super kvalitet 3D")</f>
        <v>2-Pack Samsung Galaxy S10 - Härdat glas 9H – Super kvalitet 3D</v>
      </c>
      <c r="F10611" s="1" t="s">
        <v>1291</v>
      </c>
      <c r="G10611" s="1" t="s">
        <v>1292</v>
      </c>
      <c r="H10611" s="1" t="s">
        <v>1293</v>
      </c>
      <c r="I10611" s="1" t="s">
        <v>16</v>
      </c>
      <c r="J10611" s="1" t="s">
        <v>23</v>
      </c>
      <c r="K10611" s="1" t="s">
        <v>16</v>
      </c>
      <c r="L10611" s="1" t="s">
        <v>16</v>
      </c>
      <c r="M10611" s="1" t="s">
        <v>16</v>
      </c>
      <c r="N10611" s="1" t="s">
        <v>16</v>
      </c>
      <c r="O10611" s="1">
        <v>63.2</v>
      </c>
      <c r="P10611" s="1">
        <v>1.0</v>
      </c>
    </row>
    <row r="10612">
      <c r="A10612" s="1" t="s">
        <v>29</v>
      </c>
      <c r="B10612" s="1" t="s">
        <v>13154</v>
      </c>
      <c r="C10612" s="2" t="s">
        <v>13076</v>
      </c>
      <c r="D10612" s="1" t="s">
        <v>19</v>
      </c>
      <c r="E10612" s="3" t="str">
        <f t="shared" ref="E10612:E10613" si="315">HYPERLINK("https://fyndiq.se/produkt/475c886688e549fb/", "2-Pack SAMSUNG S24 ULTRA Skärmskydd - Härdat Glas 9H - Super kvalitet 3D")</f>
        <v>2-Pack SAMSUNG S24 ULTRA Skärmskydd - Härdat Glas 9H - Super kvalitet 3D</v>
      </c>
      <c r="F10612" s="1" t="s">
        <v>26</v>
      </c>
      <c r="G10612" s="1" t="s">
        <v>27</v>
      </c>
      <c r="H10612" s="1" t="s">
        <v>28</v>
      </c>
      <c r="I10612" s="1" t="s">
        <v>16</v>
      </c>
      <c r="J10612" s="1" t="s">
        <v>23</v>
      </c>
      <c r="K10612" s="1" t="s">
        <v>16</v>
      </c>
      <c r="L10612" s="1" t="s">
        <v>16</v>
      </c>
      <c r="M10612" s="1" t="s">
        <v>16</v>
      </c>
      <c r="N10612" s="1" t="s">
        <v>16</v>
      </c>
      <c r="O10612" s="1">
        <v>71.2</v>
      </c>
      <c r="P10612" s="1">
        <v>1.0</v>
      </c>
    </row>
    <row r="10613">
      <c r="A10613" s="1" t="s">
        <v>29</v>
      </c>
      <c r="B10613" s="1" t="s">
        <v>13155</v>
      </c>
      <c r="C10613" s="2" t="s">
        <v>13076</v>
      </c>
      <c r="D10613" s="1" t="s">
        <v>19</v>
      </c>
      <c r="E10613" s="3" t="str">
        <f t="shared" si="315"/>
        <v>2-Pack SAMSUNG S24 ULTRA Skärmskydd - Härdat Glas 9H - Super kvalitet 3D</v>
      </c>
      <c r="F10613" s="1" t="s">
        <v>26</v>
      </c>
      <c r="G10613" s="1" t="s">
        <v>27</v>
      </c>
      <c r="H10613" s="1" t="s">
        <v>28</v>
      </c>
      <c r="I10613" s="1" t="s">
        <v>16</v>
      </c>
      <c r="J10613" s="1" t="s">
        <v>23</v>
      </c>
      <c r="K10613" s="1" t="s">
        <v>16</v>
      </c>
      <c r="L10613" s="1" t="s">
        <v>16</v>
      </c>
      <c r="M10613" s="1" t="s">
        <v>16</v>
      </c>
      <c r="N10613" s="1" t="s">
        <v>16</v>
      </c>
      <c r="O10613" s="1">
        <v>71.2</v>
      </c>
      <c r="P10613" s="1">
        <v>1.0</v>
      </c>
    </row>
    <row r="10614">
      <c r="A10614" s="1" t="s">
        <v>29</v>
      </c>
      <c r="B10614" s="1" t="s">
        <v>13156</v>
      </c>
      <c r="C10614" s="2" t="s">
        <v>13076</v>
      </c>
      <c r="D10614" s="1" t="s">
        <v>19</v>
      </c>
      <c r="E10614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0614" s="1" t="s">
        <v>35</v>
      </c>
      <c r="G10614" s="1" t="s">
        <v>36</v>
      </c>
      <c r="H10614" s="1" t="s">
        <v>37</v>
      </c>
      <c r="I10614" s="1" t="s">
        <v>16</v>
      </c>
      <c r="J10614" s="1" t="s">
        <v>23</v>
      </c>
      <c r="K10614" s="1" t="s">
        <v>16</v>
      </c>
      <c r="L10614" s="1" t="s">
        <v>16</v>
      </c>
      <c r="M10614" s="1" t="s">
        <v>16</v>
      </c>
      <c r="N10614" s="1" t="s">
        <v>16</v>
      </c>
      <c r="O10614" s="1">
        <v>63.2</v>
      </c>
      <c r="P10614" s="1">
        <v>1.0</v>
      </c>
    </row>
    <row r="10615">
      <c r="A10615" s="1" t="s">
        <v>29</v>
      </c>
      <c r="B10615" s="1" t="s">
        <v>13157</v>
      </c>
      <c r="C10615" s="2" t="s">
        <v>13076</v>
      </c>
      <c r="D10615" s="1" t="s">
        <v>19</v>
      </c>
      <c r="E10615" s="3" t="str">
        <f>HYPERLINK("https://fyndiq.se/produkt/c398466bf0524e85/", "2-Pack Samsung S23 - 9H Härdat Glass - 3D Super Kvalitet Skärmskydd")</f>
        <v>2-Pack Samsung S23 - 9H Härdat Glass - 3D Super Kvalitet Skärmskydd</v>
      </c>
      <c r="F10615" s="1" t="s">
        <v>1365</v>
      </c>
      <c r="G10615" s="1" t="s">
        <v>1366</v>
      </c>
      <c r="H10615" s="1" t="s">
        <v>1367</v>
      </c>
      <c r="I10615" s="1" t="s">
        <v>16</v>
      </c>
      <c r="J10615" s="1" t="s">
        <v>23</v>
      </c>
      <c r="K10615" s="1" t="s">
        <v>16</v>
      </c>
      <c r="L10615" s="1" t="s">
        <v>16</v>
      </c>
      <c r="M10615" s="1" t="s">
        <v>16</v>
      </c>
      <c r="N10615" s="1" t="s">
        <v>16</v>
      </c>
      <c r="O10615" s="1">
        <v>63.2</v>
      </c>
      <c r="P10615" s="1">
        <v>1.0</v>
      </c>
    </row>
    <row r="10616">
      <c r="A10616" s="1" t="s">
        <v>29</v>
      </c>
      <c r="B10616" s="1" t="s">
        <v>13158</v>
      </c>
      <c r="C10616" s="2" t="s">
        <v>13076</v>
      </c>
      <c r="D10616" s="1" t="s">
        <v>19</v>
      </c>
      <c r="E10616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0616" s="1" t="s">
        <v>7053</v>
      </c>
      <c r="G10616" s="1" t="s">
        <v>7054</v>
      </c>
      <c r="H10616" s="1" t="s">
        <v>7055</v>
      </c>
      <c r="I10616" s="1" t="s">
        <v>16</v>
      </c>
      <c r="J10616" s="1" t="s">
        <v>23</v>
      </c>
      <c r="K10616" s="1" t="s">
        <v>16</v>
      </c>
      <c r="L10616" s="1" t="s">
        <v>16</v>
      </c>
      <c r="M10616" s="1" t="s">
        <v>16</v>
      </c>
      <c r="N10616" s="1" t="s">
        <v>16</v>
      </c>
      <c r="O10616" s="1">
        <v>79.2</v>
      </c>
      <c r="P10616" s="1">
        <v>1.0</v>
      </c>
    </row>
    <row r="10617">
      <c r="A10617" s="1" t="s">
        <v>29</v>
      </c>
      <c r="B10617" s="1" t="s">
        <v>13159</v>
      </c>
      <c r="C10617" s="2" t="s">
        <v>13076</v>
      </c>
      <c r="D10617" s="1" t="s">
        <v>19</v>
      </c>
      <c r="E10617" s="3" t="str">
        <f>HYPERLINK("https://fyndiq.se/produkt/7c990866bb87402c/", "2-Pack Xiaomi 11 Lite 5G NE - Härdat Glas 9H - Super kvalitet 3D")</f>
        <v>2-Pack Xiaomi 11 Lite 5G NE - Härdat Glas 9H - Super kvalitet 3D</v>
      </c>
      <c r="F10617" s="1" t="s">
        <v>544</v>
      </c>
      <c r="G10617" s="1" t="s">
        <v>545</v>
      </c>
      <c r="H10617" s="1" t="s">
        <v>546</v>
      </c>
      <c r="I10617" s="1" t="s">
        <v>16</v>
      </c>
      <c r="J10617" s="1" t="s">
        <v>23</v>
      </c>
      <c r="K10617" s="1" t="s">
        <v>16</v>
      </c>
      <c r="L10617" s="1" t="s">
        <v>16</v>
      </c>
      <c r="M10617" s="1" t="s">
        <v>16</v>
      </c>
      <c r="N10617" s="1" t="s">
        <v>16</v>
      </c>
      <c r="O10617" s="1">
        <v>63.2</v>
      </c>
      <c r="P10617" s="1">
        <v>1.0</v>
      </c>
    </row>
    <row r="10618">
      <c r="A10618" s="1" t="s">
        <v>29</v>
      </c>
      <c r="B10618" s="1" t="s">
        <v>13160</v>
      </c>
      <c r="C10618" s="2" t="s">
        <v>13076</v>
      </c>
      <c r="D10618" s="1" t="s">
        <v>19</v>
      </c>
      <c r="E10618" s="3" t="str">
        <f t="shared" ref="E10618:E10619" si="316"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618" s="1" t="s">
        <v>128</v>
      </c>
      <c r="G10618" s="1" t="s">
        <v>129</v>
      </c>
      <c r="H10618" s="1" t="s">
        <v>130</v>
      </c>
      <c r="I10618" s="1" t="s">
        <v>16</v>
      </c>
      <c r="J10618" s="1" t="s">
        <v>23</v>
      </c>
      <c r="K10618" s="1" t="s">
        <v>16</v>
      </c>
      <c r="L10618" s="1" t="s">
        <v>16</v>
      </c>
      <c r="M10618" s="1" t="s">
        <v>16</v>
      </c>
      <c r="N10618" s="1" t="s">
        <v>16</v>
      </c>
      <c r="O10618" s="1">
        <v>95.2</v>
      </c>
      <c r="P10618" s="1">
        <v>1.0</v>
      </c>
    </row>
    <row r="10619">
      <c r="A10619" s="1" t="s">
        <v>29</v>
      </c>
      <c r="B10619" s="1" t="s">
        <v>13161</v>
      </c>
      <c r="C10619" s="2" t="s">
        <v>13076</v>
      </c>
      <c r="D10619" s="1" t="s">
        <v>19</v>
      </c>
      <c r="E10619" s="3" t="str">
        <f t="shared" si="316"/>
        <v>2-Pack SAMSUNG S24 ULTRA Skärmskydd &amp; 2-Pack linsskydd - Härdat Glas 9H - Super kvalitet 3D</v>
      </c>
      <c r="F10619" s="1" t="s">
        <v>128</v>
      </c>
      <c r="G10619" s="1" t="s">
        <v>129</v>
      </c>
      <c r="H10619" s="1" t="s">
        <v>130</v>
      </c>
      <c r="I10619" s="1" t="s">
        <v>16</v>
      </c>
      <c r="J10619" s="1" t="s">
        <v>23</v>
      </c>
      <c r="K10619" s="1" t="s">
        <v>16</v>
      </c>
      <c r="L10619" s="1" t="s">
        <v>16</v>
      </c>
      <c r="M10619" s="1" t="s">
        <v>16</v>
      </c>
      <c r="N10619" s="1" t="s">
        <v>16</v>
      </c>
      <c r="O10619" s="1">
        <v>95.2</v>
      </c>
      <c r="P10619" s="1">
        <v>1.0</v>
      </c>
    </row>
    <row r="10620">
      <c r="A10620" s="1" t="s">
        <v>29</v>
      </c>
      <c r="B10620" s="1" t="s">
        <v>13162</v>
      </c>
      <c r="C10620" s="2" t="s">
        <v>13076</v>
      </c>
      <c r="D10620" s="1" t="s">
        <v>19</v>
      </c>
      <c r="E10620" s="3" t="str">
        <f>HYPERLINK("https://fyndiq.se/produkt/baba761d8b574b94/", "2-Pack Samsung A14 5G Skärmskydd &amp; 2-Pack linsskydd - Härdat Glas 9H - Super kvalitet 3D")</f>
        <v>2-Pack Samsung A14 5G Skärmskydd &amp; 2-Pack linsskydd - Härdat Glas 9H - Super kvalitet 3D</v>
      </c>
      <c r="F10620" s="1" t="s">
        <v>4371</v>
      </c>
      <c r="G10620" s="1" t="s">
        <v>4372</v>
      </c>
      <c r="H10620" s="1" t="s">
        <v>4373</v>
      </c>
      <c r="I10620" s="1" t="s">
        <v>16</v>
      </c>
      <c r="J10620" s="1" t="s">
        <v>23</v>
      </c>
      <c r="K10620" s="1" t="s">
        <v>16</v>
      </c>
      <c r="L10620" s="1" t="s">
        <v>16</v>
      </c>
      <c r="M10620" s="1" t="s">
        <v>16</v>
      </c>
      <c r="N10620" s="1" t="s">
        <v>16</v>
      </c>
      <c r="O10620" s="1">
        <v>79.2</v>
      </c>
      <c r="P10620" s="1">
        <v>1.0</v>
      </c>
    </row>
    <row r="10621">
      <c r="A10621" s="1" t="s">
        <v>29</v>
      </c>
      <c r="B10621" s="1" t="s">
        <v>13163</v>
      </c>
      <c r="C10621" s="2" t="s">
        <v>13076</v>
      </c>
      <c r="D10621" s="1" t="s">
        <v>19</v>
      </c>
      <c r="E10621" s="3" t="str">
        <f>HYPERLINK("https://fyndiq.se/produkt/3fee81d316cc43da/", "2-pack - iPhone 12 / 12 Pro - 9H Härdat Glass - Top Kvalitet")</f>
        <v>2-pack - iPhone 12 / 12 Pro - 9H Härdat Glass - Top Kvalitet</v>
      </c>
      <c r="F10621" s="1" t="s">
        <v>2499</v>
      </c>
      <c r="G10621" s="1" t="s">
        <v>2500</v>
      </c>
      <c r="H10621" s="1" t="s">
        <v>2067</v>
      </c>
      <c r="I10621" s="1" t="s">
        <v>16</v>
      </c>
      <c r="J10621" s="1" t="s">
        <v>23</v>
      </c>
      <c r="K10621" s="1" t="s">
        <v>16</v>
      </c>
      <c r="L10621" s="1" t="s">
        <v>16</v>
      </c>
      <c r="M10621" s="1" t="s">
        <v>16</v>
      </c>
      <c r="N10621" s="1" t="s">
        <v>16</v>
      </c>
      <c r="O10621" s="1">
        <v>47.2</v>
      </c>
      <c r="P10621" s="1">
        <v>1.0</v>
      </c>
    </row>
    <row r="10622">
      <c r="A10622" s="1" t="s">
        <v>29</v>
      </c>
      <c r="B10622" s="1" t="s">
        <v>13164</v>
      </c>
      <c r="C10622" s="2" t="s">
        <v>13076</v>
      </c>
      <c r="D10622" s="1" t="s">
        <v>19</v>
      </c>
      <c r="E10622" s="3" t="str">
        <f t="shared" ref="E10622:E10623" si="317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622" s="1" t="s">
        <v>51</v>
      </c>
      <c r="G10622" s="1" t="s">
        <v>52</v>
      </c>
      <c r="H10622" s="1" t="s">
        <v>53</v>
      </c>
      <c r="I10622" s="1" t="s">
        <v>16</v>
      </c>
      <c r="J10622" s="1" t="s">
        <v>23</v>
      </c>
      <c r="K10622" s="1" t="s">
        <v>16</v>
      </c>
      <c r="L10622" s="1" t="s">
        <v>16</v>
      </c>
      <c r="M10622" s="1" t="s">
        <v>16</v>
      </c>
      <c r="N10622" s="1" t="s">
        <v>16</v>
      </c>
      <c r="O10622" s="1">
        <v>87.2</v>
      </c>
      <c r="P10622" s="1">
        <v>1.0</v>
      </c>
    </row>
    <row r="10623">
      <c r="A10623" s="1" t="s">
        <v>29</v>
      </c>
      <c r="B10623" s="1" t="s">
        <v>13165</v>
      </c>
      <c r="C10623" s="2" t="s">
        <v>13076</v>
      </c>
      <c r="D10623" s="1" t="s">
        <v>19</v>
      </c>
      <c r="E10623" s="3" t="str">
        <f t="shared" si="317"/>
        <v>2-Pack SAMSUNG S24 PLUS 5G Skärmskydd &amp; 1-Pack linsskydd - Härdat Glas 9H - Super kvalitet 3D</v>
      </c>
      <c r="F10623" s="1" t="s">
        <v>51</v>
      </c>
      <c r="G10623" s="1" t="s">
        <v>52</v>
      </c>
      <c r="H10623" s="1" t="s">
        <v>53</v>
      </c>
      <c r="I10623" s="1" t="s">
        <v>16</v>
      </c>
      <c r="J10623" s="1" t="s">
        <v>23</v>
      </c>
      <c r="K10623" s="1" t="s">
        <v>16</v>
      </c>
      <c r="L10623" s="1" t="s">
        <v>16</v>
      </c>
      <c r="M10623" s="1" t="s">
        <v>16</v>
      </c>
      <c r="N10623" s="1" t="s">
        <v>16</v>
      </c>
      <c r="O10623" s="1">
        <v>87.2</v>
      </c>
      <c r="P10623" s="1">
        <v>1.0</v>
      </c>
    </row>
    <row r="10624">
      <c r="A10624" s="1" t="s">
        <v>29</v>
      </c>
      <c r="B10624" s="1" t="s">
        <v>13166</v>
      </c>
      <c r="C10624" s="2" t="s">
        <v>13076</v>
      </c>
      <c r="D10624" s="1" t="s">
        <v>19</v>
      </c>
      <c r="E10624" s="3" t="str">
        <f>HYPERLINK("https://fyndiq.se/produkt/41cea0d4a42e446e/", "2 Pack Linsskydd Samsung Galaxy S22 - Härdat Glas 9H - Super 3D")</f>
        <v>2 Pack Linsskydd Samsung Galaxy S22 - Härdat Glas 9H - Super 3D</v>
      </c>
      <c r="F10624" s="1" t="s">
        <v>1771</v>
      </c>
      <c r="G10624" s="1" t="s">
        <v>1772</v>
      </c>
      <c r="H10624" s="1" t="s">
        <v>1773</v>
      </c>
      <c r="I10624" s="1" t="s">
        <v>16</v>
      </c>
      <c r="J10624" s="1" t="s">
        <v>23</v>
      </c>
      <c r="K10624" s="1" t="s">
        <v>16</v>
      </c>
      <c r="L10624" s="1" t="s">
        <v>16</v>
      </c>
      <c r="M10624" s="1" t="s">
        <v>16</v>
      </c>
      <c r="N10624" s="1" t="s">
        <v>16</v>
      </c>
      <c r="O10624" s="1">
        <v>63.2</v>
      </c>
      <c r="P10624" s="1">
        <v>1.0</v>
      </c>
    </row>
    <row r="10625">
      <c r="A10625" s="1" t="s">
        <v>29</v>
      </c>
      <c r="B10625" s="1" t="s">
        <v>13167</v>
      </c>
      <c r="C10625" s="2" t="s">
        <v>13076</v>
      </c>
      <c r="D10625" s="1" t="s">
        <v>19</v>
      </c>
      <c r="E10625" s="3" t="str">
        <f>HYPERLINK("https://fyndiq.se/produkt/416415a768684efb/", "2-Pack Samsung Galaxy S21 5G - 9H Härdat Glas - HD")</f>
        <v>2-Pack Samsung Galaxy S21 5G - 9H Härdat Glas - HD</v>
      </c>
      <c r="F10625" s="1" t="s">
        <v>39</v>
      </c>
      <c r="G10625" s="1" t="s">
        <v>40</v>
      </c>
      <c r="H10625" s="1" t="s">
        <v>41</v>
      </c>
      <c r="I10625" s="1" t="s">
        <v>16</v>
      </c>
      <c r="J10625" s="1" t="s">
        <v>23</v>
      </c>
      <c r="K10625" s="1" t="s">
        <v>16</v>
      </c>
      <c r="L10625" s="1" t="s">
        <v>16</v>
      </c>
      <c r="M10625" s="1" t="s">
        <v>16</v>
      </c>
      <c r="N10625" s="1" t="s">
        <v>16</v>
      </c>
      <c r="O10625" s="1">
        <v>63.2</v>
      </c>
      <c r="P10625" s="1">
        <v>1.0</v>
      </c>
    </row>
    <row r="10626">
      <c r="A10626" s="1" t="s">
        <v>29</v>
      </c>
      <c r="B10626" s="1" t="s">
        <v>13168</v>
      </c>
      <c r="C10626" s="2" t="s">
        <v>13076</v>
      </c>
      <c r="D10626" s="1" t="s">
        <v>19</v>
      </c>
      <c r="E10626" s="3" t="str">
        <f>HYPERLINK("https://fyndiq.se/produkt/d23ac1903e90485a/", "2-Pack Google Pixel 6A Skärmskydd &amp; 2-Pack linsskydd - Härdat Glas 9H - Super kvalitet 3D")</f>
        <v>2-Pack Google Pixel 6A Skärmskydd &amp; 2-Pack linsskydd - Härdat Glas 9H - Super kvalitet 3D</v>
      </c>
      <c r="F10626" s="1" t="s">
        <v>12368</v>
      </c>
      <c r="G10626" s="1" t="s">
        <v>12369</v>
      </c>
      <c r="H10626" s="1" t="s">
        <v>12370</v>
      </c>
      <c r="I10626" s="1" t="s">
        <v>16</v>
      </c>
      <c r="J10626" s="1" t="s">
        <v>23</v>
      </c>
      <c r="K10626" s="1" t="s">
        <v>16</v>
      </c>
      <c r="L10626" s="1" t="s">
        <v>16</v>
      </c>
      <c r="M10626" s="1" t="s">
        <v>16</v>
      </c>
      <c r="N10626" s="1" t="s">
        <v>16</v>
      </c>
      <c r="O10626" s="1">
        <v>79.2</v>
      </c>
      <c r="P10626" s="1">
        <v>1.0</v>
      </c>
    </row>
    <row r="10627">
      <c r="A10627" s="1" t="s">
        <v>29</v>
      </c>
      <c r="B10627" s="1" t="s">
        <v>13169</v>
      </c>
      <c r="C10627" s="2" t="s">
        <v>13076</v>
      </c>
      <c r="D10627" s="1" t="s">
        <v>19</v>
      </c>
      <c r="E1062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627" s="1" t="s">
        <v>729</v>
      </c>
      <c r="G10627" s="1" t="s">
        <v>730</v>
      </c>
      <c r="H10627" s="1" t="s">
        <v>731</v>
      </c>
      <c r="I10627" s="1" t="s">
        <v>16</v>
      </c>
      <c r="J10627" s="1" t="s">
        <v>23</v>
      </c>
      <c r="K10627" s="1" t="s">
        <v>16</v>
      </c>
      <c r="L10627" s="1" t="s">
        <v>16</v>
      </c>
      <c r="M10627" s="1" t="s">
        <v>16</v>
      </c>
      <c r="N10627" s="1" t="s">
        <v>16</v>
      </c>
      <c r="O10627" s="1">
        <v>63.2</v>
      </c>
      <c r="P10627" s="1">
        <v>1.0</v>
      </c>
    </row>
    <row r="10628">
      <c r="A10628" s="1" t="s">
        <v>29</v>
      </c>
      <c r="B10628" s="1" t="s">
        <v>13170</v>
      </c>
      <c r="C10628" s="2" t="s">
        <v>13076</v>
      </c>
      <c r="D10628" s="1" t="s">
        <v>19</v>
      </c>
      <c r="E1062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0628" s="1" t="s">
        <v>311</v>
      </c>
      <c r="G10628" s="1" t="s">
        <v>312</v>
      </c>
      <c r="H10628" s="1" t="s">
        <v>313</v>
      </c>
      <c r="I10628" s="1" t="s">
        <v>16</v>
      </c>
      <c r="J10628" s="1" t="s">
        <v>23</v>
      </c>
      <c r="K10628" s="1" t="s">
        <v>16</v>
      </c>
      <c r="L10628" s="1" t="s">
        <v>16</v>
      </c>
      <c r="M10628" s="1" t="s">
        <v>16</v>
      </c>
      <c r="N10628" s="1" t="s">
        <v>16</v>
      </c>
      <c r="O10628" s="1">
        <v>63.2</v>
      </c>
      <c r="P10628" s="1">
        <v>1.0</v>
      </c>
    </row>
    <row r="10629">
      <c r="A10629" s="1" t="s">
        <v>29</v>
      </c>
      <c r="B10629" s="1" t="s">
        <v>13171</v>
      </c>
      <c r="C10629" s="2" t="s">
        <v>13076</v>
      </c>
      <c r="D10629" s="1" t="s">
        <v>19</v>
      </c>
      <c r="E10629" s="3" t="str">
        <f t="shared" ref="E10629:E10631" si="318">HYPERLINK("https://fyndiq.se/produkt/9e488e35f28b4b0b/", "2-Pack GOOGLE PIXEL 6A Skärmskydd - Härdat Glas 9H - Super kvalitet 3D")</f>
        <v>2-Pack GOOGLE PIXEL 6A Skärmskydd - Härdat Glas 9H - Super kvalitet 3D</v>
      </c>
      <c r="F10629" s="1" t="s">
        <v>196</v>
      </c>
      <c r="G10629" s="1" t="s">
        <v>197</v>
      </c>
      <c r="H10629" s="1" t="s">
        <v>198</v>
      </c>
      <c r="I10629" s="1" t="s">
        <v>16</v>
      </c>
      <c r="J10629" s="1" t="s">
        <v>23</v>
      </c>
      <c r="K10629" s="1" t="s">
        <v>16</v>
      </c>
      <c r="L10629" s="1" t="s">
        <v>16</v>
      </c>
      <c r="M10629" s="1" t="s">
        <v>16</v>
      </c>
      <c r="N10629" s="1" t="s">
        <v>16</v>
      </c>
      <c r="O10629" s="1">
        <v>63.2</v>
      </c>
      <c r="P10629" s="1">
        <v>1.0</v>
      </c>
    </row>
    <row r="10630">
      <c r="A10630" s="1" t="s">
        <v>29</v>
      </c>
      <c r="B10630" s="1" t="s">
        <v>13172</v>
      </c>
      <c r="C10630" s="2" t="s">
        <v>13076</v>
      </c>
      <c r="D10630" s="1" t="s">
        <v>19</v>
      </c>
      <c r="E10630" s="3" t="str">
        <f t="shared" si="318"/>
        <v>2-Pack GOOGLE PIXEL 6A Skärmskydd - Härdat Glas 9H - Super kvalitet 3D</v>
      </c>
      <c r="F10630" s="1" t="s">
        <v>196</v>
      </c>
      <c r="G10630" s="1" t="s">
        <v>197</v>
      </c>
      <c r="H10630" s="1" t="s">
        <v>198</v>
      </c>
      <c r="I10630" s="1" t="s">
        <v>16</v>
      </c>
      <c r="J10630" s="1" t="s">
        <v>23</v>
      </c>
      <c r="K10630" s="1" t="s">
        <v>16</v>
      </c>
      <c r="L10630" s="1" t="s">
        <v>16</v>
      </c>
      <c r="M10630" s="1" t="s">
        <v>16</v>
      </c>
      <c r="N10630" s="1" t="s">
        <v>16</v>
      </c>
      <c r="O10630" s="1">
        <v>63.2</v>
      </c>
      <c r="P10630" s="1">
        <v>1.0</v>
      </c>
    </row>
    <row r="10631">
      <c r="A10631" s="1" t="s">
        <v>29</v>
      </c>
      <c r="B10631" s="1" t="s">
        <v>13173</v>
      </c>
      <c r="C10631" s="2" t="s">
        <v>13076</v>
      </c>
      <c r="D10631" s="1" t="s">
        <v>19</v>
      </c>
      <c r="E10631" s="3" t="str">
        <f t="shared" si="318"/>
        <v>2-Pack GOOGLE PIXEL 6A Skärmskydd - Härdat Glas 9H - Super kvalitet 3D</v>
      </c>
      <c r="F10631" s="1" t="s">
        <v>196</v>
      </c>
      <c r="G10631" s="1" t="s">
        <v>197</v>
      </c>
      <c r="H10631" s="1" t="s">
        <v>198</v>
      </c>
      <c r="I10631" s="1" t="s">
        <v>16</v>
      </c>
      <c r="J10631" s="1" t="s">
        <v>23</v>
      </c>
      <c r="K10631" s="1" t="s">
        <v>16</v>
      </c>
      <c r="L10631" s="1" t="s">
        <v>16</v>
      </c>
      <c r="M10631" s="1" t="s">
        <v>16</v>
      </c>
      <c r="N10631" s="1" t="s">
        <v>16</v>
      </c>
      <c r="O10631" s="1">
        <v>63.2</v>
      </c>
      <c r="P10631" s="1">
        <v>1.0</v>
      </c>
    </row>
    <row r="10632">
      <c r="A10632" s="1" t="s">
        <v>29</v>
      </c>
      <c r="B10632" s="1" t="s">
        <v>13174</v>
      </c>
      <c r="C10632" s="2" t="s">
        <v>13076</v>
      </c>
      <c r="D10632" s="1" t="s">
        <v>19</v>
      </c>
      <c r="E10632" s="3" t="str">
        <f>HYPERLINK("https://fyndiq.se/produkt/c6f3e47a88184e8d/", "2-Pack SAMSUNG A55 Skärmskydd - Härdat Glas 9H - Super kvalitet 3D")</f>
        <v>2-Pack SAMSUNG A55 Skärmskydd - Härdat Glas 9H - Super kvalitet 3D</v>
      </c>
      <c r="F10632" s="1" t="s">
        <v>83</v>
      </c>
      <c r="G10632" s="1" t="s">
        <v>84</v>
      </c>
      <c r="H10632" s="1" t="s">
        <v>85</v>
      </c>
      <c r="I10632" s="1" t="s">
        <v>16</v>
      </c>
      <c r="J10632" s="1" t="s">
        <v>23</v>
      </c>
      <c r="K10632" s="1" t="s">
        <v>16</v>
      </c>
      <c r="L10632" s="1" t="s">
        <v>16</v>
      </c>
      <c r="M10632" s="1" t="s">
        <v>16</v>
      </c>
      <c r="N10632" s="1" t="s">
        <v>16</v>
      </c>
      <c r="O10632" s="1">
        <v>63.2</v>
      </c>
      <c r="P10632" s="1">
        <v>1.0</v>
      </c>
    </row>
    <row r="10633">
      <c r="A10633" s="1" t="s">
        <v>29</v>
      </c>
      <c r="B10633" s="1" t="s">
        <v>13175</v>
      </c>
      <c r="C10633" s="2" t="s">
        <v>13076</v>
      </c>
      <c r="D10633" s="1" t="s">
        <v>19</v>
      </c>
      <c r="E10633" s="3" t="str">
        <f>HYPERLINK("https://fyndiq.se/produkt/dd442afde00c4525/", "2-Pack Sony Xperia 5 III - Härdat glas 9H - Super Kvalitet 3D")</f>
        <v>2-Pack Sony Xperia 5 III - Härdat glas 9H - Super Kvalitet 3D</v>
      </c>
      <c r="F10633" s="1" t="s">
        <v>3492</v>
      </c>
      <c r="G10633" s="1" t="s">
        <v>3493</v>
      </c>
      <c r="H10633" s="1" t="s">
        <v>3494</v>
      </c>
      <c r="I10633" s="1" t="s">
        <v>16</v>
      </c>
      <c r="J10633" s="1" t="s">
        <v>23</v>
      </c>
      <c r="K10633" s="1" t="s">
        <v>16</v>
      </c>
      <c r="L10633" s="1" t="s">
        <v>16</v>
      </c>
      <c r="M10633" s="1" t="s">
        <v>16</v>
      </c>
      <c r="N10633" s="1" t="s">
        <v>16</v>
      </c>
      <c r="O10633" s="1">
        <v>63.2</v>
      </c>
      <c r="P10633" s="1">
        <v>1.0</v>
      </c>
    </row>
    <row r="10634">
      <c r="A10634" s="1" t="s">
        <v>29</v>
      </c>
      <c r="B10634" s="1" t="s">
        <v>13176</v>
      </c>
      <c r="C10634" s="2" t="s">
        <v>13076</v>
      </c>
      <c r="D10634" s="1" t="s">
        <v>19</v>
      </c>
      <c r="E10634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0634" s="1" t="s">
        <v>1475</v>
      </c>
      <c r="G10634" s="1" t="s">
        <v>1476</v>
      </c>
      <c r="H10634" s="1" t="s">
        <v>1477</v>
      </c>
      <c r="I10634" s="1" t="s">
        <v>16</v>
      </c>
      <c r="J10634" s="1" t="s">
        <v>23</v>
      </c>
      <c r="K10634" s="1" t="s">
        <v>16</v>
      </c>
      <c r="L10634" s="1" t="s">
        <v>16</v>
      </c>
      <c r="M10634" s="1" t="s">
        <v>16</v>
      </c>
      <c r="N10634" s="1" t="s">
        <v>16</v>
      </c>
      <c r="O10634" s="1">
        <v>79.2</v>
      </c>
      <c r="P10634" s="1">
        <v>1.0</v>
      </c>
    </row>
    <row r="10635">
      <c r="A10635" s="1" t="s">
        <v>29</v>
      </c>
      <c r="B10635" s="1" t="s">
        <v>13177</v>
      </c>
      <c r="C10635" s="2" t="s">
        <v>13076</v>
      </c>
      <c r="D10635" s="1" t="s">
        <v>19</v>
      </c>
      <c r="E10635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10635" s="1" t="s">
        <v>5628</v>
      </c>
      <c r="G10635" s="1" t="s">
        <v>5629</v>
      </c>
      <c r="H10635" s="1" t="s">
        <v>5630</v>
      </c>
      <c r="I10635" s="1" t="s">
        <v>16</v>
      </c>
      <c r="J10635" s="1" t="s">
        <v>23</v>
      </c>
      <c r="K10635" s="1" t="s">
        <v>16</v>
      </c>
      <c r="L10635" s="1" t="s">
        <v>16</v>
      </c>
      <c r="M10635" s="1" t="s">
        <v>16</v>
      </c>
      <c r="N10635" s="1" t="s">
        <v>16</v>
      </c>
      <c r="O10635" s="1">
        <v>79.2</v>
      </c>
      <c r="P10635" s="1">
        <v>1.0</v>
      </c>
    </row>
    <row r="10636">
      <c r="A10636" s="1" t="s">
        <v>29</v>
      </c>
      <c r="B10636" s="1" t="s">
        <v>13178</v>
      </c>
      <c r="C10636" s="2" t="s">
        <v>13076</v>
      </c>
      <c r="D10636" s="1" t="s">
        <v>19</v>
      </c>
      <c r="E10636" s="3" t="str">
        <f t="shared" ref="E10636:E10638" si="319">HYPERLINK("https://fyndiq.se/produkt/4bbb3fa8e0b44286/", "2-Pack XIAOMI REDMI 13C Skärmskydd - Härdat Glas 9H - Super kvalitet 3D")</f>
        <v>2-Pack XIAOMI REDMI 13C Skärmskydd - Härdat Glas 9H - Super kvalitet 3D</v>
      </c>
      <c r="F10636" s="1" t="s">
        <v>103</v>
      </c>
      <c r="G10636" s="1" t="s">
        <v>104</v>
      </c>
      <c r="H10636" s="1" t="s">
        <v>105</v>
      </c>
      <c r="I10636" s="1" t="s">
        <v>16</v>
      </c>
      <c r="J10636" s="1" t="s">
        <v>23</v>
      </c>
      <c r="K10636" s="1" t="s">
        <v>16</v>
      </c>
      <c r="L10636" s="1" t="s">
        <v>16</v>
      </c>
      <c r="M10636" s="1" t="s">
        <v>16</v>
      </c>
      <c r="N10636" s="1" t="s">
        <v>16</v>
      </c>
      <c r="O10636" s="1">
        <v>63.2</v>
      </c>
      <c r="P10636" s="1">
        <v>1.0</v>
      </c>
    </row>
    <row r="10637">
      <c r="A10637" s="1" t="s">
        <v>29</v>
      </c>
      <c r="B10637" s="1" t="s">
        <v>13179</v>
      </c>
      <c r="C10637" s="2" t="s">
        <v>13076</v>
      </c>
      <c r="D10637" s="1" t="s">
        <v>19</v>
      </c>
      <c r="E10637" s="3" t="str">
        <f t="shared" si="319"/>
        <v>2-Pack XIAOMI REDMI 13C Skärmskydd - Härdat Glas 9H - Super kvalitet 3D</v>
      </c>
      <c r="F10637" s="1" t="s">
        <v>103</v>
      </c>
      <c r="G10637" s="1" t="s">
        <v>104</v>
      </c>
      <c r="H10637" s="1" t="s">
        <v>105</v>
      </c>
      <c r="I10637" s="1" t="s">
        <v>16</v>
      </c>
      <c r="J10637" s="1" t="s">
        <v>23</v>
      </c>
      <c r="K10637" s="1" t="s">
        <v>16</v>
      </c>
      <c r="L10637" s="1" t="s">
        <v>16</v>
      </c>
      <c r="M10637" s="1" t="s">
        <v>16</v>
      </c>
      <c r="N10637" s="1" t="s">
        <v>16</v>
      </c>
      <c r="O10637" s="1">
        <v>63.2</v>
      </c>
      <c r="P10637" s="1">
        <v>1.0</v>
      </c>
    </row>
    <row r="10638">
      <c r="A10638" s="1" t="s">
        <v>29</v>
      </c>
      <c r="B10638" s="1" t="s">
        <v>13180</v>
      </c>
      <c r="C10638" s="2" t="s">
        <v>13076</v>
      </c>
      <c r="D10638" s="1" t="s">
        <v>19</v>
      </c>
      <c r="E10638" s="3" t="str">
        <f t="shared" si="319"/>
        <v>2-Pack XIAOMI REDMI 13C Skärmskydd - Härdat Glas 9H - Super kvalitet 3D</v>
      </c>
      <c r="F10638" s="1" t="s">
        <v>103</v>
      </c>
      <c r="G10638" s="1" t="s">
        <v>104</v>
      </c>
      <c r="H10638" s="1" t="s">
        <v>105</v>
      </c>
      <c r="I10638" s="1" t="s">
        <v>16</v>
      </c>
      <c r="J10638" s="1" t="s">
        <v>23</v>
      </c>
      <c r="K10638" s="1" t="s">
        <v>16</v>
      </c>
      <c r="L10638" s="1" t="s">
        <v>16</v>
      </c>
      <c r="M10638" s="1" t="s">
        <v>16</v>
      </c>
      <c r="N10638" s="1" t="s">
        <v>16</v>
      </c>
      <c r="O10638" s="1">
        <v>63.2</v>
      </c>
      <c r="P10638" s="1">
        <v>1.0</v>
      </c>
    </row>
    <row r="10639">
      <c r="A10639" s="1" t="s">
        <v>29</v>
      </c>
      <c r="B10639" s="1" t="s">
        <v>13181</v>
      </c>
      <c r="C10639" s="2" t="s">
        <v>13076</v>
      </c>
      <c r="D10639" s="1" t="s">
        <v>19</v>
      </c>
      <c r="E10639" s="3" t="str">
        <f>HYPERLINK("https://fyndiq.se/produkt/8d7960028c1a40a4/", "2 Pack Xiaomi 11T Pro 5G - Härdat glas 9H - Super kvalitet 3D")</f>
        <v>2 Pack Xiaomi 11T Pro 5G - Härdat glas 9H - Super kvalitet 3D</v>
      </c>
      <c r="F10639" s="1" t="s">
        <v>112</v>
      </c>
      <c r="G10639" s="1" t="s">
        <v>113</v>
      </c>
      <c r="H10639" s="1" t="s">
        <v>114</v>
      </c>
      <c r="I10639" s="1" t="s">
        <v>16</v>
      </c>
      <c r="J10639" s="1" t="s">
        <v>23</v>
      </c>
      <c r="K10639" s="1" t="s">
        <v>16</v>
      </c>
      <c r="L10639" s="1" t="s">
        <v>16</v>
      </c>
      <c r="M10639" s="1" t="s">
        <v>16</v>
      </c>
      <c r="N10639" s="1" t="s">
        <v>16</v>
      </c>
      <c r="O10639" s="1">
        <v>63.2</v>
      </c>
      <c r="P10639" s="1">
        <v>1.0</v>
      </c>
    </row>
    <row r="10640">
      <c r="A10640" s="1" t="s">
        <v>29</v>
      </c>
      <c r="B10640" s="1" t="s">
        <v>13182</v>
      </c>
      <c r="C10640" s="2" t="s">
        <v>13076</v>
      </c>
      <c r="D10640" s="1" t="s">
        <v>19</v>
      </c>
      <c r="E10640" s="3" t="str">
        <f t="shared" ref="E10640:E10641" si="320">HYPERLINK("https://fyndiq.se/produkt/e19fcc2ab2124f8a/", "2-Pack Iphone 13 Pro - 9H Härdat Glass - Top Kvalitet  3D")</f>
        <v>2-Pack Iphone 13 Pro - 9H Härdat Glass - Top Kvalitet  3D</v>
      </c>
      <c r="F10640" s="1" t="s">
        <v>555</v>
      </c>
      <c r="G10640" s="1" t="s">
        <v>556</v>
      </c>
      <c r="H10640" s="1" t="s">
        <v>557</v>
      </c>
      <c r="I10640" s="1" t="s">
        <v>16</v>
      </c>
      <c r="J10640" s="1" t="s">
        <v>23</v>
      </c>
      <c r="K10640" s="1" t="s">
        <v>16</v>
      </c>
      <c r="L10640" s="1" t="s">
        <v>16</v>
      </c>
      <c r="M10640" s="1" t="s">
        <v>16</v>
      </c>
      <c r="N10640" s="1" t="s">
        <v>16</v>
      </c>
      <c r="O10640" s="1">
        <v>47.2</v>
      </c>
      <c r="P10640" s="1">
        <v>1.0</v>
      </c>
    </row>
    <row r="10641">
      <c r="A10641" s="1" t="s">
        <v>29</v>
      </c>
      <c r="B10641" s="1" t="s">
        <v>13183</v>
      </c>
      <c r="C10641" s="2" t="s">
        <v>13076</v>
      </c>
      <c r="D10641" s="1" t="s">
        <v>19</v>
      </c>
      <c r="E10641" s="3" t="str">
        <f t="shared" si="320"/>
        <v>2-Pack Iphone 13 Pro - 9H Härdat Glass - Top Kvalitet  3D</v>
      </c>
      <c r="F10641" s="1" t="s">
        <v>555</v>
      </c>
      <c r="G10641" s="1" t="s">
        <v>556</v>
      </c>
      <c r="H10641" s="1" t="s">
        <v>557</v>
      </c>
      <c r="I10641" s="1" t="s">
        <v>16</v>
      </c>
      <c r="J10641" s="1" t="s">
        <v>23</v>
      </c>
      <c r="K10641" s="1" t="s">
        <v>16</v>
      </c>
      <c r="L10641" s="1" t="s">
        <v>16</v>
      </c>
      <c r="M10641" s="1" t="s">
        <v>16</v>
      </c>
      <c r="N10641" s="1" t="s">
        <v>16</v>
      </c>
      <c r="O10641" s="1">
        <v>47.2</v>
      </c>
      <c r="P10641" s="1">
        <v>1.0</v>
      </c>
    </row>
    <row r="10642">
      <c r="A10642" s="1" t="s">
        <v>29</v>
      </c>
      <c r="B10642" s="1" t="s">
        <v>13184</v>
      </c>
      <c r="C10642" s="2" t="s">
        <v>13076</v>
      </c>
      <c r="D10642" s="1" t="s">
        <v>19</v>
      </c>
      <c r="E10642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0642" s="1" t="s">
        <v>2607</v>
      </c>
      <c r="G10642" s="1" t="s">
        <v>2608</v>
      </c>
      <c r="H10642" s="1" t="s">
        <v>2609</v>
      </c>
      <c r="I10642" s="1" t="s">
        <v>16</v>
      </c>
      <c r="J10642" s="1" t="s">
        <v>23</v>
      </c>
      <c r="K10642" s="1" t="s">
        <v>16</v>
      </c>
      <c r="L10642" s="1" t="s">
        <v>16</v>
      </c>
      <c r="M10642" s="1" t="s">
        <v>16</v>
      </c>
      <c r="N10642" s="1" t="s">
        <v>16</v>
      </c>
      <c r="O10642" s="1">
        <v>55.2</v>
      </c>
      <c r="P10642" s="1">
        <v>2.0</v>
      </c>
    </row>
    <row r="10643">
      <c r="A10643" s="1" t="s">
        <v>29</v>
      </c>
      <c r="B10643" s="1" t="s">
        <v>13185</v>
      </c>
      <c r="C10643" s="2" t="s">
        <v>13076</v>
      </c>
      <c r="D10643" s="1" t="s">
        <v>19</v>
      </c>
      <c r="E10643" s="3" t="str">
        <f>HYPERLINK("https://fyndiq.se/produkt/2477583187264ece/", "2-Pack Samsung S20 - 9H Härdat Glass - Top Kvalitet")</f>
        <v>2-Pack Samsung S20 - 9H Härdat Glass - Top Kvalitet</v>
      </c>
      <c r="F10643" s="1" t="s">
        <v>124</v>
      </c>
      <c r="G10643" s="1" t="s">
        <v>125</v>
      </c>
      <c r="H10643" s="1" t="s">
        <v>126</v>
      </c>
      <c r="I10643" s="1" t="s">
        <v>16</v>
      </c>
      <c r="J10643" s="1" t="s">
        <v>23</v>
      </c>
      <c r="K10643" s="1" t="s">
        <v>16</v>
      </c>
      <c r="L10643" s="1" t="s">
        <v>16</v>
      </c>
      <c r="M10643" s="1" t="s">
        <v>16</v>
      </c>
      <c r="N10643" s="1" t="s">
        <v>16</v>
      </c>
      <c r="O10643" s="1">
        <v>71.2</v>
      </c>
      <c r="P10643" s="1">
        <v>1.0</v>
      </c>
    </row>
    <row r="10644">
      <c r="A10644" s="1" t="s">
        <v>29</v>
      </c>
      <c r="B10644" s="1" t="s">
        <v>13186</v>
      </c>
      <c r="C10644" s="2" t="s">
        <v>13076</v>
      </c>
      <c r="D10644" s="1" t="s">
        <v>19</v>
      </c>
      <c r="E1064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644" s="1" t="s">
        <v>760</v>
      </c>
      <c r="G10644" s="1" t="s">
        <v>761</v>
      </c>
      <c r="H10644" s="1" t="s">
        <v>762</v>
      </c>
      <c r="I10644" s="1" t="s">
        <v>16</v>
      </c>
      <c r="J10644" s="1" t="s">
        <v>23</v>
      </c>
      <c r="K10644" s="1" t="s">
        <v>16</v>
      </c>
      <c r="L10644" s="1" t="s">
        <v>16</v>
      </c>
      <c r="M10644" s="1" t="s">
        <v>16</v>
      </c>
      <c r="N10644" s="1" t="s">
        <v>16</v>
      </c>
      <c r="O10644" s="1">
        <v>63.2</v>
      </c>
      <c r="P10644" s="1">
        <v>1.0</v>
      </c>
    </row>
    <row r="10645">
      <c r="A10645" s="1" t="s">
        <v>29</v>
      </c>
      <c r="B10645" s="1" t="s">
        <v>13187</v>
      </c>
      <c r="C10645" s="2" t="s">
        <v>13076</v>
      </c>
      <c r="D10645" s="1" t="s">
        <v>19</v>
      </c>
      <c r="E10645" s="3" t="str">
        <f>HYPERLINK("https://fyndiq.se/produkt/9f2705b215a54dbd/", "2-Pack Motorola Moto G50 Skärmskydd &amp; 1-Pack linsskydd - Härdat Glas 9H - Super kvalitet 3D")</f>
        <v>2-Pack Motorola Moto G50 Skärmskydd &amp; 1-Pack linsskydd - Härdat Glas 9H - Super kvalitet 3D</v>
      </c>
      <c r="F10645" s="1" t="s">
        <v>9165</v>
      </c>
      <c r="G10645" s="1" t="s">
        <v>9166</v>
      </c>
      <c r="H10645" s="1" t="s">
        <v>9167</v>
      </c>
      <c r="I10645" s="1" t="s">
        <v>16</v>
      </c>
      <c r="J10645" s="1" t="s">
        <v>23</v>
      </c>
      <c r="K10645" s="1" t="s">
        <v>16</v>
      </c>
      <c r="L10645" s="1" t="s">
        <v>16</v>
      </c>
      <c r="M10645" s="1" t="s">
        <v>16</v>
      </c>
      <c r="N10645" s="1" t="s">
        <v>16</v>
      </c>
      <c r="O10645" s="1">
        <v>71.2</v>
      </c>
      <c r="P10645" s="1">
        <v>1.0</v>
      </c>
    </row>
    <row r="10646">
      <c r="A10646" s="1" t="s">
        <v>29</v>
      </c>
      <c r="B10646" s="1" t="s">
        <v>13188</v>
      </c>
      <c r="C10646" s="2" t="s">
        <v>13076</v>
      </c>
      <c r="D10646" s="1" t="s">
        <v>19</v>
      </c>
      <c r="E10646" s="3" t="str">
        <f>HYPERLINK("https://fyndiq.se/produkt/13e76851ca504320/", "2-Pack Samsung Galaxy S22 Ultra - Härdat glas 9H - Top kvalitet")</f>
        <v>2-Pack Samsung Galaxy S22 Ultra - Härdat glas 9H - Top kvalitet</v>
      </c>
      <c r="F10646" s="1" t="s">
        <v>140</v>
      </c>
      <c r="G10646" s="1" t="s">
        <v>141</v>
      </c>
      <c r="H10646" s="1" t="s">
        <v>142</v>
      </c>
      <c r="I10646" s="1" t="s">
        <v>16</v>
      </c>
      <c r="J10646" s="1" t="s">
        <v>23</v>
      </c>
      <c r="K10646" s="1" t="s">
        <v>16</v>
      </c>
      <c r="L10646" s="1" t="s">
        <v>16</v>
      </c>
      <c r="M10646" s="1" t="s">
        <v>16</v>
      </c>
      <c r="N10646" s="1" t="s">
        <v>16</v>
      </c>
      <c r="O10646" s="1">
        <v>63.2</v>
      </c>
      <c r="P10646" s="1">
        <v>1.0</v>
      </c>
    </row>
    <row r="10647">
      <c r="A10647" s="1" t="s">
        <v>29</v>
      </c>
      <c r="B10647" s="1" t="s">
        <v>13189</v>
      </c>
      <c r="C10647" s="2" t="s">
        <v>13076</v>
      </c>
      <c r="D10647" s="1" t="s">
        <v>19</v>
      </c>
      <c r="E10647" s="3" t="str">
        <f>HYPERLINK("https://fyndiq.se/produkt/87e8c2a54c4a469b/", "2-Pack Samsung Galaxy A53 5G - Härdat glas 9H - Super kvalitet")</f>
        <v>2-Pack Samsung Galaxy A53 5G - Härdat glas 9H - Super kvalitet</v>
      </c>
      <c r="F10647" s="1" t="s">
        <v>1320</v>
      </c>
      <c r="G10647" s="1" t="s">
        <v>1321</v>
      </c>
      <c r="H10647" s="1" t="s">
        <v>1322</v>
      </c>
      <c r="I10647" s="1" t="s">
        <v>16</v>
      </c>
      <c r="J10647" s="1" t="s">
        <v>23</v>
      </c>
      <c r="K10647" s="1" t="s">
        <v>16</v>
      </c>
      <c r="L10647" s="1" t="s">
        <v>16</v>
      </c>
      <c r="M10647" s="1" t="s">
        <v>16</v>
      </c>
      <c r="N10647" s="1" t="s">
        <v>16</v>
      </c>
      <c r="O10647" s="1">
        <v>63.2</v>
      </c>
      <c r="P10647" s="1">
        <v>1.0</v>
      </c>
    </row>
    <row r="10648">
      <c r="A10648" s="1" t="s">
        <v>29</v>
      </c>
      <c r="B10648" s="1" t="s">
        <v>13190</v>
      </c>
      <c r="C10648" s="2" t="s">
        <v>13076</v>
      </c>
      <c r="D10648" s="1" t="s">
        <v>19</v>
      </c>
      <c r="E10648" s="3" t="str">
        <f t="shared" ref="E10648:E10650" si="321">HYPERLINK("https://fyndiq.se/produkt/56c72c0ba5f749b5/", "2-Pack SAMSUNG S24 Skärmskydd - Härdat Glas 9H - Super kvalitet 3D")</f>
        <v>2-Pack SAMSUNG S24 Skärmskydd - Härdat Glas 9H - Super kvalitet 3D</v>
      </c>
      <c r="F10648" s="1" t="s">
        <v>263</v>
      </c>
      <c r="G10648" s="1" t="s">
        <v>264</v>
      </c>
      <c r="H10648" s="1" t="s">
        <v>265</v>
      </c>
      <c r="I10648" s="1" t="s">
        <v>16</v>
      </c>
      <c r="J10648" s="1" t="s">
        <v>23</v>
      </c>
      <c r="K10648" s="1" t="s">
        <v>16</v>
      </c>
      <c r="L10648" s="1" t="s">
        <v>16</v>
      </c>
      <c r="M10648" s="1" t="s">
        <v>16</v>
      </c>
      <c r="N10648" s="1" t="s">
        <v>16</v>
      </c>
      <c r="O10648" s="1">
        <v>63.2</v>
      </c>
      <c r="P10648" s="1">
        <v>1.0</v>
      </c>
    </row>
    <row r="10649">
      <c r="A10649" s="1" t="s">
        <v>29</v>
      </c>
      <c r="B10649" s="1" t="s">
        <v>13191</v>
      </c>
      <c r="C10649" s="2" t="s">
        <v>13076</v>
      </c>
      <c r="D10649" s="1" t="s">
        <v>19</v>
      </c>
      <c r="E10649" s="3" t="str">
        <f t="shared" si="321"/>
        <v>2-Pack SAMSUNG S24 Skärmskydd - Härdat Glas 9H - Super kvalitet 3D</v>
      </c>
      <c r="F10649" s="1" t="s">
        <v>263</v>
      </c>
      <c r="G10649" s="1" t="s">
        <v>264</v>
      </c>
      <c r="H10649" s="1" t="s">
        <v>265</v>
      </c>
      <c r="I10649" s="1" t="s">
        <v>16</v>
      </c>
      <c r="J10649" s="1" t="s">
        <v>23</v>
      </c>
      <c r="K10649" s="1" t="s">
        <v>16</v>
      </c>
      <c r="L10649" s="1" t="s">
        <v>16</v>
      </c>
      <c r="M10649" s="1" t="s">
        <v>16</v>
      </c>
      <c r="N10649" s="1" t="s">
        <v>16</v>
      </c>
      <c r="O10649" s="1">
        <v>63.2</v>
      </c>
      <c r="P10649" s="1">
        <v>1.0</v>
      </c>
    </row>
    <row r="10650">
      <c r="A10650" s="1" t="s">
        <v>29</v>
      </c>
      <c r="B10650" s="1" t="s">
        <v>13192</v>
      </c>
      <c r="C10650" s="2" t="s">
        <v>13076</v>
      </c>
      <c r="D10650" s="1" t="s">
        <v>19</v>
      </c>
      <c r="E10650" s="3" t="str">
        <f t="shared" si="321"/>
        <v>2-Pack SAMSUNG S24 Skärmskydd - Härdat Glas 9H - Super kvalitet 3D</v>
      </c>
      <c r="F10650" s="1" t="s">
        <v>263</v>
      </c>
      <c r="G10650" s="1" t="s">
        <v>264</v>
      </c>
      <c r="H10650" s="1" t="s">
        <v>265</v>
      </c>
      <c r="I10650" s="1" t="s">
        <v>16</v>
      </c>
      <c r="J10650" s="1" t="s">
        <v>23</v>
      </c>
      <c r="K10650" s="1" t="s">
        <v>16</v>
      </c>
      <c r="L10650" s="1" t="s">
        <v>16</v>
      </c>
      <c r="M10650" s="1" t="s">
        <v>16</v>
      </c>
      <c r="N10650" s="1" t="s">
        <v>16</v>
      </c>
      <c r="O10650" s="1">
        <v>63.2</v>
      </c>
      <c r="P10650" s="1">
        <v>1.0</v>
      </c>
    </row>
    <row r="10651">
      <c r="A10651" s="1" t="s">
        <v>29</v>
      </c>
      <c r="B10651" s="1" t="s">
        <v>13193</v>
      </c>
      <c r="C10651" s="2" t="s">
        <v>13076</v>
      </c>
      <c r="D10651" s="1" t="s">
        <v>19</v>
      </c>
      <c r="E10651" s="3" t="str">
        <f t="shared" ref="E10651:E10652" si="322">HYPERLINK("https://fyndiq.se/produkt/925ae49423884615/", "2-Pack Samsung S22 Ultra Skärmskydd &amp; 1-Pack linsskydd -9H GLAS")</f>
        <v>2-Pack Samsung S22 Ultra Skärmskydd &amp; 1-Pack linsskydd -9H GLAS</v>
      </c>
      <c r="F10651" s="1" t="s">
        <v>335</v>
      </c>
      <c r="G10651" s="1" t="s">
        <v>336</v>
      </c>
      <c r="H10651" s="1" t="s">
        <v>337</v>
      </c>
      <c r="I10651" s="1" t="s">
        <v>16</v>
      </c>
      <c r="J10651" s="1" t="s">
        <v>23</v>
      </c>
      <c r="K10651" s="1" t="s">
        <v>16</v>
      </c>
      <c r="L10651" s="1" t="s">
        <v>16</v>
      </c>
      <c r="M10651" s="1" t="s">
        <v>16</v>
      </c>
      <c r="N10651" s="1" t="s">
        <v>16</v>
      </c>
      <c r="O10651" s="1">
        <v>71.2</v>
      </c>
      <c r="P10651" s="1">
        <v>1.0</v>
      </c>
    </row>
    <row r="10652">
      <c r="A10652" s="1" t="s">
        <v>29</v>
      </c>
      <c r="B10652" s="1" t="s">
        <v>13194</v>
      </c>
      <c r="C10652" s="2" t="s">
        <v>13076</v>
      </c>
      <c r="D10652" s="1" t="s">
        <v>19</v>
      </c>
      <c r="E10652" s="3" t="str">
        <f t="shared" si="322"/>
        <v>2-Pack Samsung S22 Ultra Skärmskydd &amp; 1-Pack linsskydd -9H GLAS</v>
      </c>
      <c r="F10652" s="1" t="s">
        <v>335</v>
      </c>
      <c r="G10652" s="1" t="s">
        <v>336</v>
      </c>
      <c r="H10652" s="1" t="s">
        <v>337</v>
      </c>
      <c r="I10652" s="1" t="s">
        <v>16</v>
      </c>
      <c r="J10652" s="1" t="s">
        <v>23</v>
      </c>
      <c r="K10652" s="1" t="s">
        <v>16</v>
      </c>
      <c r="L10652" s="1" t="s">
        <v>16</v>
      </c>
      <c r="M10652" s="1" t="s">
        <v>16</v>
      </c>
      <c r="N10652" s="1" t="s">
        <v>16</v>
      </c>
      <c r="O10652" s="1">
        <v>71.2</v>
      </c>
      <c r="P10652" s="1">
        <v>1.0</v>
      </c>
    </row>
    <row r="10653">
      <c r="A10653" s="1" t="s">
        <v>29</v>
      </c>
      <c r="B10653" s="1" t="s">
        <v>13195</v>
      </c>
      <c r="C10653" s="2" t="s">
        <v>13076</v>
      </c>
      <c r="D10653" s="1" t="s">
        <v>19</v>
      </c>
      <c r="E1065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653" s="1" t="s">
        <v>760</v>
      </c>
      <c r="G10653" s="1" t="s">
        <v>761</v>
      </c>
      <c r="H10653" s="1" t="s">
        <v>762</v>
      </c>
      <c r="I10653" s="1" t="s">
        <v>16</v>
      </c>
      <c r="J10653" s="1" t="s">
        <v>23</v>
      </c>
      <c r="K10653" s="1" t="s">
        <v>16</v>
      </c>
      <c r="L10653" s="1" t="s">
        <v>16</v>
      </c>
      <c r="M10653" s="1" t="s">
        <v>16</v>
      </c>
      <c r="N10653" s="1" t="s">
        <v>16</v>
      </c>
      <c r="O10653" s="1">
        <v>63.2</v>
      </c>
      <c r="P10653" s="1">
        <v>1.0</v>
      </c>
    </row>
    <row r="10654">
      <c r="A10654" s="1" t="s">
        <v>29</v>
      </c>
      <c r="B10654" s="1" t="s">
        <v>13196</v>
      </c>
      <c r="C10654" s="2" t="s">
        <v>13076</v>
      </c>
      <c r="D10654" s="1" t="s">
        <v>19</v>
      </c>
      <c r="E10654" s="3" t="str">
        <f>HYPERLINK("https://fyndiq.se/produkt/925ae49423884615/", "2-Pack Samsung S22 Ultra Skärmskydd &amp; 1-Pack linsskydd -9H GLAS")</f>
        <v>2-Pack Samsung S22 Ultra Skärmskydd &amp; 1-Pack linsskydd -9H GLAS</v>
      </c>
      <c r="F10654" s="1" t="s">
        <v>335</v>
      </c>
      <c r="G10654" s="1" t="s">
        <v>336</v>
      </c>
      <c r="H10654" s="1" t="s">
        <v>337</v>
      </c>
      <c r="I10654" s="1" t="s">
        <v>16</v>
      </c>
      <c r="J10654" s="1" t="s">
        <v>23</v>
      </c>
      <c r="K10654" s="1" t="s">
        <v>16</v>
      </c>
      <c r="L10654" s="1" t="s">
        <v>16</v>
      </c>
      <c r="M10654" s="1" t="s">
        <v>16</v>
      </c>
      <c r="N10654" s="1" t="s">
        <v>16</v>
      </c>
      <c r="O10654" s="1">
        <v>71.2</v>
      </c>
      <c r="P10654" s="1">
        <v>1.0</v>
      </c>
    </row>
    <row r="10655">
      <c r="A10655" s="1" t="s">
        <v>29</v>
      </c>
      <c r="B10655" s="1" t="s">
        <v>13197</v>
      </c>
      <c r="C10655" s="2" t="s">
        <v>13076</v>
      </c>
      <c r="D10655" s="1" t="s">
        <v>19</v>
      </c>
      <c r="E10655" s="3" t="str">
        <f>HYPERLINK("https://fyndiq.se/produkt/ba16e87d140347ad/", "2 Pack Samsung Galaxy A51 - Härdat glas 9H - Super kvalitet 3D")</f>
        <v>2 Pack Samsung Galaxy A51 - Härdat glas 9H - Super kvalitet 3D</v>
      </c>
      <c r="F10655" s="1" t="s">
        <v>1826</v>
      </c>
      <c r="G10655" s="1" t="s">
        <v>1827</v>
      </c>
      <c r="H10655" s="1" t="s">
        <v>1828</v>
      </c>
      <c r="I10655" s="1" t="s">
        <v>16</v>
      </c>
      <c r="J10655" s="1" t="s">
        <v>23</v>
      </c>
      <c r="K10655" s="1" t="s">
        <v>16</v>
      </c>
      <c r="L10655" s="1" t="s">
        <v>16</v>
      </c>
      <c r="M10655" s="1" t="s">
        <v>16</v>
      </c>
      <c r="N10655" s="1" t="s">
        <v>16</v>
      </c>
      <c r="O10655" s="1">
        <v>63.2</v>
      </c>
      <c r="P10655" s="1">
        <v>1.0</v>
      </c>
    </row>
    <row r="10656">
      <c r="A10656" s="1" t="s">
        <v>29</v>
      </c>
      <c r="B10656" s="1" t="s">
        <v>13198</v>
      </c>
      <c r="C10656" s="2" t="s">
        <v>13076</v>
      </c>
      <c r="D10656" s="1" t="s">
        <v>19</v>
      </c>
      <c r="E10656" s="3" t="str">
        <f>HYPERLINK("https://fyndiq.se/produkt/c6f3e47a88184e8d/", "2-Pack SAMSUNG A55 Skärmskydd - Härdat Glas 9H - Super kvalitet 3D")</f>
        <v>2-Pack SAMSUNG A55 Skärmskydd - Härdat Glas 9H - Super kvalitet 3D</v>
      </c>
      <c r="F10656" s="1" t="s">
        <v>83</v>
      </c>
      <c r="G10656" s="1" t="s">
        <v>84</v>
      </c>
      <c r="H10656" s="1" t="s">
        <v>85</v>
      </c>
      <c r="I10656" s="1" t="s">
        <v>13199</v>
      </c>
      <c r="J10656" s="1" t="s">
        <v>23</v>
      </c>
      <c r="K10656" s="1" t="s">
        <v>16</v>
      </c>
      <c r="L10656" s="1" t="s">
        <v>16</v>
      </c>
      <c r="M10656" s="1" t="s">
        <v>16</v>
      </c>
      <c r="N10656" s="1" t="s">
        <v>16</v>
      </c>
      <c r="O10656" s="1">
        <v>63.2</v>
      </c>
      <c r="P10656" s="1">
        <v>1.0</v>
      </c>
    </row>
    <row r="10657">
      <c r="A10657" s="1" t="s">
        <v>29</v>
      </c>
      <c r="B10657" s="1" t="s">
        <v>13200</v>
      </c>
      <c r="C10657" s="2" t="s">
        <v>13076</v>
      </c>
      <c r="D10657" s="1" t="s">
        <v>19</v>
      </c>
      <c r="E10657" s="3" t="str">
        <f>HYPERLINK("https://fyndiq.se/produkt/cf0f26dcbdab4297/", "1-Pack Linsskydd Samsung Galaxy S23 - Härdat Glas 9H - Super 3D Linsskydd")</f>
        <v>1-Pack Linsskydd Samsung Galaxy S23 - Härdat Glas 9H - Super 3D Linsskydd</v>
      </c>
      <c r="F10657" s="1" t="s">
        <v>9561</v>
      </c>
      <c r="G10657" s="1" t="s">
        <v>9562</v>
      </c>
      <c r="H10657" s="1" t="s">
        <v>9563</v>
      </c>
      <c r="I10657" s="1" t="s">
        <v>16</v>
      </c>
      <c r="J10657" s="1" t="s">
        <v>23</v>
      </c>
      <c r="K10657" s="1" t="s">
        <v>16</v>
      </c>
      <c r="L10657" s="1" t="s">
        <v>16</v>
      </c>
      <c r="M10657" s="1" t="s">
        <v>16</v>
      </c>
      <c r="N10657" s="1" t="s">
        <v>16</v>
      </c>
      <c r="O10657" s="1">
        <v>55.2</v>
      </c>
      <c r="P10657" s="1">
        <v>1.0</v>
      </c>
    </row>
    <row r="10658">
      <c r="A10658" s="1" t="s">
        <v>29</v>
      </c>
      <c r="B10658" s="1" t="s">
        <v>13201</v>
      </c>
      <c r="C10658" s="2" t="s">
        <v>13076</v>
      </c>
      <c r="D10658" s="1" t="s">
        <v>19</v>
      </c>
      <c r="E10658" s="3" t="str">
        <f>HYPERLINK("https://fyndiq.se/produkt/a00b62acc6644fd2/", "2-Pack Samsung Galaxy S10 - Härdat glas 9H – Super kvalitet 3D")</f>
        <v>2-Pack Samsung Galaxy S10 - Härdat glas 9H – Super kvalitet 3D</v>
      </c>
      <c r="F10658" s="1" t="s">
        <v>1291</v>
      </c>
      <c r="G10658" s="1" t="s">
        <v>1292</v>
      </c>
      <c r="H10658" s="1" t="s">
        <v>1293</v>
      </c>
      <c r="I10658" s="1" t="s">
        <v>1311</v>
      </c>
      <c r="J10658" s="1" t="s">
        <v>23</v>
      </c>
      <c r="K10658" s="1" t="s">
        <v>16</v>
      </c>
      <c r="L10658" s="1" t="s">
        <v>16</v>
      </c>
      <c r="M10658" s="1" t="s">
        <v>16</v>
      </c>
      <c r="N10658" s="1" t="s">
        <v>16</v>
      </c>
      <c r="O10658" s="1">
        <v>63.2</v>
      </c>
      <c r="P10658" s="1">
        <v>1.0</v>
      </c>
    </row>
    <row r="10659">
      <c r="A10659" s="1" t="s">
        <v>29</v>
      </c>
      <c r="B10659" s="1" t="s">
        <v>13202</v>
      </c>
      <c r="C10659" s="2" t="s">
        <v>13076</v>
      </c>
      <c r="D10659" s="1" t="s">
        <v>19</v>
      </c>
      <c r="E10659" s="3" t="str">
        <f t="shared" ref="E10659:E10660" si="323">HYPERLINK("https://fyndiq.se/produkt/80d04410f9c744e2/", "2-Pack Samsung S23 Ultra - 9H Härdat Glass - 3D Super Kvalitet Skärmskydd")</f>
        <v>2-Pack Samsung S23 Ultra - 9H Härdat Glass - 3D Super Kvalitet Skärmskydd</v>
      </c>
      <c r="F10659" s="1" t="s">
        <v>2144</v>
      </c>
      <c r="G10659" s="1" t="s">
        <v>2145</v>
      </c>
      <c r="H10659" s="1" t="s">
        <v>2146</v>
      </c>
      <c r="I10659" s="1" t="s">
        <v>1673</v>
      </c>
      <c r="J10659" s="1" t="s">
        <v>9</v>
      </c>
      <c r="K10659" s="2" t="s">
        <v>9857</v>
      </c>
      <c r="L10659" s="1" t="s">
        <v>2811</v>
      </c>
      <c r="M10659" s="1" t="s">
        <v>16</v>
      </c>
      <c r="N10659" s="1" t="s">
        <v>16</v>
      </c>
      <c r="O10659" s="1">
        <v>63.2</v>
      </c>
      <c r="P10659" s="1">
        <v>1.0</v>
      </c>
    </row>
    <row r="10660">
      <c r="A10660" s="1" t="s">
        <v>29</v>
      </c>
      <c r="B10660" s="1" t="s">
        <v>13203</v>
      </c>
      <c r="C10660" s="2" t="s">
        <v>13076</v>
      </c>
      <c r="D10660" s="1" t="s">
        <v>19</v>
      </c>
      <c r="E10660" s="3" t="str">
        <f t="shared" si="323"/>
        <v>2-Pack Samsung S23 Ultra - 9H Härdat Glass - 3D Super Kvalitet Skärmskydd</v>
      </c>
      <c r="F10660" s="1" t="s">
        <v>2144</v>
      </c>
      <c r="G10660" s="1" t="s">
        <v>2145</v>
      </c>
      <c r="H10660" s="1" t="s">
        <v>2146</v>
      </c>
      <c r="I10660" s="1" t="s">
        <v>16</v>
      </c>
      <c r="J10660" s="1" t="s">
        <v>23</v>
      </c>
      <c r="K10660" s="1" t="s">
        <v>16</v>
      </c>
      <c r="L10660" s="1" t="s">
        <v>16</v>
      </c>
      <c r="M10660" s="1" t="s">
        <v>16</v>
      </c>
      <c r="N10660" s="1" t="s">
        <v>16</v>
      </c>
      <c r="O10660" s="1">
        <v>63.2</v>
      </c>
      <c r="P10660" s="1">
        <v>1.0</v>
      </c>
    </row>
    <row r="10661">
      <c r="A10661" s="1" t="s">
        <v>29</v>
      </c>
      <c r="B10661" s="1" t="s">
        <v>13204</v>
      </c>
      <c r="C10661" s="2" t="s">
        <v>13205</v>
      </c>
      <c r="D10661" s="1" t="s">
        <v>19</v>
      </c>
      <c r="E10661" s="3" t="str">
        <f>HYPERLINK("https://fyndiq.se/produkt/09a1997ccc234c63/", "2-Pack Huawei P40 Pro - Härdat glas 9H – Super kvalitet 3D")</f>
        <v>2-Pack Huawei P40 Pro - Härdat glas 9H – Super kvalitet 3D</v>
      </c>
      <c r="F10661" s="1" t="s">
        <v>1152</v>
      </c>
      <c r="G10661" s="1" t="s">
        <v>1153</v>
      </c>
      <c r="H10661" s="1" t="s">
        <v>1154</v>
      </c>
      <c r="I10661" s="1" t="s">
        <v>16</v>
      </c>
      <c r="J10661" s="1" t="s">
        <v>23</v>
      </c>
      <c r="K10661" s="1" t="s">
        <v>16</v>
      </c>
      <c r="L10661" s="1" t="s">
        <v>16</v>
      </c>
      <c r="M10661" s="1" t="s">
        <v>16</v>
      </c>
      <c r="N10661" s="1" t="s">
        <v>16</v>
      </c>
      <c r="O10661" s="1">
        <v>71.2</v>
      </c>
      <c r="P10661" s="1">
        <v>1.0</v>
      </c>
    </row>
    <row r="10662">
      <c r="A10662" s="1" t="s">
        <v>29</v>
      </c>
      <c r="B10662" s="1" t="s">
        <v>13206</v>
      </c>
      <c r="C10662" s="2" t="s">
        <v>13205</v>
      </c>
      <c r="D10662" s="1" t="s">
        <v>19</v>
      </c>
      <c r="E10662" s="3" t="str">
        <f>HYPERLINK("https://fyndiq.se/produkt/2477583187264ece/", "2-Pack Samsung S20 - 9H Härdat Glass - Top Kvalitet")</f>
        <v>2-Pack Samsung S20 - 9H Härdat Glass - Top Kvalitet</v>
      </c>
      <c r="F10662" s="1" t="s">
        <v>124</v>
      </c>
      <c r="G10662" s="1" t="s">
        <v>125</v>
      </c>
      <c r="H10662" s="1" t="s">
        <v>126</v>
      </c>
      <c r="I10662" s="1" t="s">
        <v>1673</v>
      </c>
      <c r="J10662" s="1" t="s">
        <v>9</v>
      </c>
      <c r="K10662" s="2" t="s">
        <v>9672</v>
      </c>
      <c r="L10662" s="1" t="s">
        <v>2044</v>
      </c>
      <c r="M10662" s="1" t="s">
        <v>16</v>
      </c>
      <c r="N10662" s="1" t="s">
        <v>16</v>
      </c>
      <c r="O10662" s="1">
        <v>71.2</v>
      </c>
      <c r="P10662" s="1">
        <v>1.0</v>
      </c>
    </row>
    <row r="10663">
      <c r="A10663" s="1" t="s">
        <v>29</v>
      </c>
      <c r="B10663" s="1" t="s">
        <v>13207</v>
      </c>
      <c r="C10663" s="2" t="s">
        <v>13205</v>
      </c>
      <c r="D10663" s="1" t="s">
        <v>19</v>
      </c>
      <c r="E10663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0663" s="1" t="s">
        <v>4240</v>
      </c>
      <c r="G10663" s="1" t="s">
        <v>4241</v>
      </c>
      <c r="H10663" s="1" t="s">
        <v>4242</v>
      </c>
      <c r="I10663" s="1" t="s">
        <v>1673</v>
      </c>
      <c r="J10663" s="1" t="s">
        <v>9</v>
      </c>
      <c r="K10663" s="2" t="s">
        <v>10189</v>
      </c>
      <c r="L10663" s="1" t="s">
        <v>2811</v>
      </c>
      <c r="M10663" s="1" t="s">
        <v>16</v>
      </c>
      <c r="N10663" s="1" t="s">
        <v>16</v>
      </c>
      <c r="O10663" s="1">
        <v>63.2</v>
      </c>
      <c r="P10663" s="1">
        <v>2.0</v>
      </c>
    </row>
    <row r="10664">
      <c r="A10664" s="1" t="s">
        <v>29</v>
      </c>
      <c r="B10664" s="1" t="s">
        <v>13208</v>
      </c>
      <c r="C10664" s="2" t="s">
        <v>13205</v>
      </c>
      <c r="D10664" s="1" t="s">
        <v>19</v>
      </c>
      <c r="E1066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664" s="1" t="s">
        <v>103</v>
      </c>
      <c r="G10664" s="1" t="s">
        <v>104</v>
      </c>
      <c r="H10664" s="1" t="s">
        <v>105</v>
      </c>
      <c r="I10664" s="1" t="s">
        <v>16</v>
      </c>
      <c r="J10664" s="1" t="s">
        <v>23</v>
      </c>
      <c r="K10664" s="1" t="s">
        <v>16</v>
      </c>
      <c r="L10664" s="1" t="s">
        <v>16</v>
      </c>
      <c r="M10664" s="1" t="s">
        <v>16</v>
      </c>
      <c r="N10664" s="1" t="s">
        <v>16</v>
      </c>
      <c r="O10664" s="1">
        <v>63.2</v>
      </c>
      <c r="P10664" s="1">
        <v>1.0</v>
      </c>
    </row>
    <row r="10665">
      <c r="A10665" s="1" t="s">
        <v>29</v>
      </c>
      <c r="B10665" s="1" t="s">
        <v>13209</v>
      </c>
      <c r="C10665" s="2" t="s">
        <v>13205</v>
      </c>
      <c r="D10665" s="1" t="s">
        <v>19</v>
      </c>
      <c r="E10665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0665" s="1" t="s">
        <v>2242</v>
      </c>
      <c r="G10665" s="1" t="s">
        <v>2243</v>
      </c>
      <c r="H10665" s="1" t="s">
        <v>2244</v>
      </c>
      <c r="I10665" s="1" t="s">
        <v>16</v>
      </c>
      <c r="J10665" s="1" t="s">
        <v>23</v>
      </c>
      <c r="K10665" s="1" t="s">
        <v>16</v>
      </c>
      <c r="L10665" s="1" t="s">
        <v>16</v>
      </c>
      <c r="M10665" s="1" t="s">
        <v>16</v>
      </c>
      <c r="N10665" s="1" t="s">
        <v>16</v>
      </c>
      <c r="O10665" s="1">
        <v>63.2</v>
      </c>
      <c r="P10665" s="1">
        <v>1.0</v>
      </c>
    </row>
    <row r="10666">
      <c r="A10666" s="1" t="s">
        <v>29</v>
      </c>
      <c r="B10666" s="1" t="s">
        <v>13210</v>
      </c>
      <c r="C10666" s="2" t="s">
        <v>13205</v>
      </c>
      <c r="D10666" s="1" t="s">
        <v>19</v>
      </c>
      <c r="E10666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0666" s="1" t="s">
        <v>79</v>
      </c>
      <c r="G10666" s="1" t="s">
        <v>80</v>
      </c>
      <c r="H10666" s="1" t="s">
        <v>81</v>
      </c>
      <c r="I10666" s="1" t="s">
        <v>16</v>
      </c>
      <c r="J10666" s="1" t="s">
        <v>23</v>
      </c>
      <c r="K10666" s="1" t="s">
        <v>16</v>
      </c>
      <c r="L10666" s="1" t="s">
        <v>16</v>
      </c>
      <c r="M10666" s="1" t="s">
        <v>16</v>
      </c>
      <c r="N10666" s="1" t="s">
        <v>16</v>
      </c>
      <c r="O10666" s="1">
        <v>63.2</v>
      </c>
      <c r="P10666" s="1">
        <v>1.0</v>
      </c>
    </row>
    <row r="10667">
      <c r="A10667" s="1" t="s">
        <v>29</v>
      </c>
      <c r="B10667" s="1" t="s">
        <v>13211</v>
      </c>
      <c r="C10667" s="2" t="s">
        <v>13205</v>
      </c>
      <c r="D10667" s="1" t="s">
        <v>19</v>
      </c>
      <c r="E10667" s="3" t="str">
        <f>HYPERLINK("https://fyndiq.se/produkt/ef10e4ba492c46df/", "2-Pack Samsung S23 FE 5G - 9H Härdat Glass - Super Kvalitet 3D")</f>
        <v>2-Pack Samsung S23 FE 5G - 9H Härdat Glass - Super Kvalitet 3D</v>
      </c>
      <c r="F10667" s="1" t="s">
        <v>2521</v>
      </c>
      <c r="G10667" s="1" t="s">
        <v>2522</v>
      </c>
      <c r="H10667" s="1" t="s">
        <v>2523</v>
      </c>
      <c r="I10667" s="1" t="s">
        <v>16</v>
      </c>
      <c r="J10667" s="1" t="s">
        <v>23</v>
      </c>
      <c r="K10667" s="1" t="s">
        <v>16</v>
      </c>
      <c r="L10667" s="1" t="s">
        <v>16</v>
      </c>
      <c r="M10667" s="1" t="s">
        <v>16</v>
      </c>
      <c r="N10667" s="1" t="s">
        <v>16</v>
      </c>
      <c r="O10667" s="1">
        <v>63.2</v>
      </c>
      <c r="P10667" s="1">
        <v>1.0</v>
      </c>
    </row>
    <row r="10668">
      <c r="A10668" s="1" t="s">
        <v>29</v>
      </c>
      <c r="B10668" s="1" t="s">
        <v>13212</v>
      </c>
      <c r="C10668" s="2" t="s">
        <v>13205</v>
      </c>
      <c r="D10668" s="1" t="s">
        <v>19</v>
      </c>
      <c r="E10668" s="3" t="str">
        <f>HYPERLINK("https://fyndiq.se/produkt/925ae49423884615/", "2-Pack Samsung S22 Ultra Skärmskydd &amp; 1-Pack linsskydd -9H GLAS")</f>
        <v>2-Pack Samsung S22 Ultra Skärmskydd &amp; 1-Pack linsskydd -9H GLAS</v>
      </c>
      <c r="F10668" s="1" t="s">
        <v>335</v>
      </c>
      <c r="G10668" s="1" t="s">
        <v>336</v>
      </c>
      <c r="H10668" s="1" t="s">
        <v>337</v>
      </c>
      <c r="I10668" s="1" t="s">
        <v>16</v>
      </c>
      <c r="J10668" s="1" t="s">
        <v>23</v>
      </c>
      <c r="K10668" s="1" t="s">
        <v>16</v>
      </c>
      <c r="L10668" s="1" t="s">
        <v>16</v>
      </c>
      <c r="M10668" s="1" t="s">
        <v>16</v>
      </c>
      <c r="N10668" s="1" t="s">
        <v>16</v>
      </c>
      <c r="O10668" s="1">
        <v>71.2</v>
      </c>
      <c r="P10668" s="1">
        <v>1.0</v>
      </c>
    </row>
    <row r="10669">
      <c r="A10669" s="1" t="s">
        <v>29</v>
      </c>
      <c r="B10669" s="1" t="s">
        <v>13213</v>
      </c>
      <c r="C10669" s="2" t="s">
        <v>13205</v>
      </c>
      <c r="D10669" s="1" t="s">
        <v>19</v>
      </c>
      <c r="E10669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0669" s="1" t="s">
        <v>311</v>
      </c>
      <c r="G10669" s="1" t="s">
        <v>312</v>
      </c>
      <c r="H10669" s="1" t="s">
        <v>313</v>
      </c>
      <c r="I10669" s="1" t="s">
        <v>16</v>
      </c>
      <c r="J10669" s="1" t="s">
        <v>23</v>
      </c>
      <c r="K10669" s="1" t="s">
        <v>16</v>
      </c>
      <c r="L10669" s="1" t="s">
        <v>16</v>
      </c>
      <c r="M10669" s="1" t="s">
        <v>16</v>
      </c>
      <c r="N10669" s="1" t="s">
        <v>16</v>
      </c>
      <c r="O10669" s="1">
        <v>63.2</v>
      </c>
      <c r="P10669" s="1">
        <v>1.0</v>
      </c>
    </row>
    <row r="10670">
      <c r="A10670" s="1" t="s">
        <v>29</v>
      </c>
      <c r="B10670" s="1" t="s">
        <v>13214</v>
      </c>
      <c r="C10670" s="2" t="s">
        <v>13205</v>
      </c>
      <c r="D10670" s="1" t="s">
        <v>19</v>
      </c>
      <c r="E10670" s="3" t="str">
        <f>HYPERLINK("https://fyndiq.se/produkt/925ae49423884615/", "2-Pack Samsung S22 Ultra Skärmskydd &amp; 1-Pack linsskydd -9H GLAS")</f>
        <v>2-Pack Samsung S22 Ultra Skärmskydd &amp; 1-Pack linsskydd -9H GLAS</v>
      </c>
      <c r="F10670" s="1" t="s">
        <v>335</v>
      </c>
      <c r="G10670" s="1" t="s">
        <v>336</v>
      </c>
      <c r="H10670" s="1" t="s">
        <v>337</v>
      </c>
      <c r="I10670" s="1" t="s">
        <v>16</v>
      </c>
      <c r="J10670" s="1" t="s">
        <v>23</v>
      </c>
      <c r="K10670" s="1" t="s">
        <v>16</v>
      </c>
      <c r="L10670" s="1" t="s">
        <v>16</v>
      </c>
      <c r="M10670" s="1" t="s">
        <v>16</v>
      </c>
      <c r="N10670" s="1" t="s">
        <v>16</v>
      </c>
      <c r="O10670" s="1">
        <v>71.2</v>
      </c>
      <c r="P10670" s="1">
        <v>1.0</v>
      </c>
    </row>
    <row r="10671">
      <c r="A10671" s="1" t="s">
        <v>29</v>
      </c>
      <c r="B10671" s="1" t="s">
        <v>13215</v>
      </c>
      <c r="C10671" s="2" t="s">
        <v>13205</v>
      </c>
      <c r="D10671" s="1" t="s">
        <v>19</v>
      </c>
      <c r="E1067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671" s="1" t="s">
        <v>977</v>
      </c>
      <c r="G10671" s="1" t="s">
        <v>978</v>
      </c>
      <c r="H10671" s="1" t="s">
        <v>979</v>
      </c>
      <c r="I10671" s="1" t="s">
        <v>1529</v>
      </c>
      <c r="J10671" s="1" t="s">
        <v>9</v>
      </c>
      <c r="K10671" s="2" t="s">
        <v>9190</v>
      </c>
      <c r="L10671" s="1" t="s">
        <v>5759</v>
      </c>
      <c r="M10671" s="1" t="s">
        <v>16</v>
      </c>
      <c r="N10671" s="1" t="s">
        <v>16</v>
      </c>
      <c r="O10671" s="1">
        <v>63.2</v>
      </c>
      <c r="P10671" s="1">
        <v>1.0</v>
      </c>
    </row>
    <row r="10672">
      <c r="A10672" s="1" t="s">
        <v>29</v>
      </c>
      <c r="B10672" s="1" t="s">
        <v>13216</v>
      </c>
      <c r="C10672" s="2" t="s">
        <v>13205</v>
      </c>
      <c r="D10672" s="1" t="s">
        <v>19</v>
      </c>
      <c r="E10672" s="3" t="str">
        <f>HYPERLINK("https://fyndiq.se/produkt/87e8c2a54c4a469b/", "2-Pack Samsung Galaxy A53 5G - Härdat glas 9H - Super kvalitet")</f>
        <v>2-Pack Samsung Galaxy A53 5G - Härdat glas 9H - Super kvalitet</v>
      </c>
      <c r="F10672" s="1" t="s">
        <v>1320</v>
      </c>
      <c r="G10672" s="1" t="s">
        <v>1321</v>
      </c>
      <c r="H10672" s="1" t="s">
        <v>1322</v>
      </c>
      <c r="I10672" s="1" t="s">
        <v>16</v>
      </c>
      <c r="J10672" s="1" t="s">
        <v>23</v>
      </c>
      <c r="K10672" s="1" t="s">
        <v>16</v>
      </c>
      <c r="L10672" s="1" t="s">
        <v>16</v>
      </c>
      <c r="M10672" s="1" t="s">
        <v>16</v>
      </c>
      <c r="N10672" s="1" t="s">
        <v>16</v>
      </c>
      <c r="O10672" s="1">
        <v>63.2</v>
      </c>
      <c r="P10672" s="1">
        <v>1.0</v>
      </c>
    </row>
    <row r="10673">
      <c r="A10673" s="1" t="s">
        <v>29</v>
      </c>
      <c r="B10673" s="1" t="s">
        <v>13217</v>
      </c>
      <c r="C10673" s="2" t="s">
        <v>13205</v>
      </c>
      <c r="D10673" s="1" t="s">
        <v>19</v>
      </c>
      <c r="E10673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0673" s="1" t="s">
        <v>2836</v>
      </c>
      <c r="G10673" s="1" t="s">
        <v>2837</v>
      </c>
      <c r="H10673" s="1" t="s">
        <v>2838</v>
      </c>
      <c r="I10673" s="1" t="s">
        <v>16</v>
      </c>
      <c r="J10673" s="1" t="s">
        <v>23</v>
      </c>
      <c r="K10673" s="1" t="s">
        <v>16</v>
      </c>
      <c r="L10673" s="1" t="s">
        <v>16</v>
      </c>
      <c r="M10673" s="1" t="s">
        <v>16</v>
      </c>
      <c r="N10673" s="1" t="s">
        <v>16</v>
      </c>
      <c r="O10673" s="1">
        <v>63.2</v>
      </c>
      <c r="P10673" s="1">
        <v>1.0</v>
      </c>
    </row>
    <row r="10674">
      <c r="A10674" s="1" t="s">
        <v>29</v>
      </c>
      <c r="B10674" s="1" t="s">
        <v>13218</v>
      </c>
      <c r="C10674" s="2" t="s">
        <v>13205</v>
      </c>
      <c r="D10674" s="1" t="s">
        <v>19</v>
      </c>
      <c r="E10674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0674" s="1" t="s">
        <v>204</v>
      </c>
      <c r="G10674" s="1" t="s">
        <v>205</v>
      </c>
      <c r="H10674" s="1" t="s">
        <v>206</v>
      </c>
      <c r="I10674" s="1" t="s">
        <v>16</v>
      </c>
      <c r="J10674" s="1" t="s">
        <v>23</v>
      </c>
      <c r="K10674" s="1" t="s">
        <v>16</v>
      </c>
      <c r="L10674" s="1" t="s">
        <v>16</v>
      </c>
      <c r="M10674" s="1" t="s">
        <v>16</v>
      </c>
      <c r="N10674" s="1" t="s">
        <v>16</v>
      </c>
      <c r="O10674" s="1">
        <v>71.2</v>
      </c>
      <c r="P10674" s="1">
        <v>1.0</v>
      </c>
    </row>
    <row r="10675">
      <c r="A10675" s="1" t="s">
        <v>29</v>
      </c>
      <c r="B10675" s="1" t="s">
        <v>13219</v>
      </c>
      <c r="C10675" s="2" t="s">
        <v>13205</v>
      </c>
      <c r="D10675" s="1" t="s">
        <v>19</v>
      </c>
      <c r="E10675" s="3" t="str">
        <f>HYPERLINK("https://fyndiq.se/produkt/9adf3a37026e4816/", "2 Pack Samsung Galaxy Note 20 Ultra -Härdat glas–Super kvalitet")</f>
        <v>2 Pack Samsung Galaxy Note 20 Ultra -Härdat glas–Super kvalitet</v>
      </c>
      <c r="F10675" s="1" t="s">
        <v>1043</v>
      </c>
      <c r="G10675" s="1" t="s">
        <v>1044</v>
      </c>
      <c r="H10675" s="1" t="s">
        <v>1045</v>
      </c>
      <c r="I10675" s="1" t="s">
        <v>16</v>
      </c>
      <c r="J10675" s="1" t="s">
        <v>23</v>
      </c>
      <c r="K10675" s="1" t="s">
        <v>16</v>
      </c>
      <c r="L10675" s="1" t="s">
        <v>16</v>
      </c>
      <c r="M10675" s="1" t="s">
        <v>16</v>
      </c>
      <c r="N10675" s="1" t="s">
        <v>16</v>
      </c>
      <c r="O10675" s="1">
        <v>63.2</v>
      </c>
      <c r="P10675" s="1">
        <v>1.0</v>
      </c>
    </row>
    <row r="10676">
      <c r="A10676" s="1" t="s">
        <v>29</v>
      </c>
      <c r="B10676" s="1" t="s">
        <v>13220</v>
      </c>
      <c r="C10676" s="2" t="s">
        <v>13205</v>
      </c>
      <c r="D10676" s="1" t="s">
        <v>19</v>
      </c>
      <c r="E10676" s="3" t="str">
        <f>HYPERLINK("https://fyndiq.se/produkt/c47dc331e908415c/", "2 Pack - Samsung S22 ULTRA - 9H Härdat Glass - 3D Super Kvalitet")</f>
        <v>2 Pack - Samsung S22 ULTRA - 9H Härdat Glass - 3D Super Kvalitet</v>
      </c>
      <c r="F10676" s="1" t="s">
        <v>246</v>
      </c>
      <c r="G10676" s="1" t="s">
        <v>247</v>
      </c>
      <c r="H10676" s="1" t="s">
        <v>248</v>
      </c>
      <c r="I10676" s="1" t="s">
        <v>16</v>
      </c>
      <c r="J10676" s="1" t="s">
        <v>23</v>
      </c>
      <c r="K10676" s="1" t="s">
        <v>16</v>
      </c>
      <c r="L10676" s="1" t="s">
        <v>16</v>
      </c>
      <c r="M10676" s="1" t="s">
        <v>16</v>
      </c>
      <c r="N10676" s="1" t="s">
        <v>16</v>
      </c>
      <c r="O10676" s="1">
        <v>63.2</v>
      </c>
      <c r="P10676" s="1">
        <v>1.0</v>
      </c>
    </row>
    <row r="10677">
      <c r="A10677" s="1" t="s">
        <v>29</v>
      </c>
      <c r="B10677" s="1" t="s">
        <v>13221</v>
      </c>
      <c r="C10677" s="2" t="s">
        <v>13205</v>
      </c>
      <c r="D10677" s="1" t="s">
        <v>19</v>
      </c>
      <c r="E10677" s="3" t="str">
        <f>HYPERLINK("https://fyndiq.se/produkt/2477583187264ece/", "2-Pack Samsung S20 - 9H Härdat Glass - Top Kvalitet")</f>
        <v>2-Pack Samsung S20 - 9H Härdat Glass - Top Kvalitet</v>
      </c>
      <c r="F10677" s="1" t="s">
        <v>124</v>
      </c>
      <c r="G10677" s="1" t="s">
        <v>125</v>
      </c>
      <c r="H10677" s="1" t="s">
        <v>126</v>
      </c>
      <c r="I10677" s="1" t="s">
        <v>16</v>
      </c>
      <c r="J10677" s="1" t="s">
        <v>23</v>
      </c>
      <c r="K10677" s="1" t="s">
        <v>16</v>
      </c>
      <c r="L10677" s="1" t="s">
        <v>16</v>
      </c>
      <c r="M10677" s="1" t="s">
        <v>16</v>
      </c>
      <c r="N10677" s="1" t="s">
        <v>16</v>
      </c>
      <c r="O10677" s="1">
        <v>71.2</v>
      </c>
      <c r="P10677" s="1">
        <v>1.0</v>
      </c>
    </row>
    <row r="10678">
      <c r="A10678" s="1" t="s">
        <v>29</v>
      </c>
      <c r="B10678" s="1" t="s">
        <v>13222</v>
      </c>
      <c r="C10678" s="2" t="s">
        <v>13205</v>
      </c>
      <c r="D10678" s="1" t="s">
        <v>19</v>
      </c>
      <c r="E1067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678" s="1" t="s">
        <v>258</v>
      </c>
      <c r="G10678" s="1" t="s">
        <v>259</v>
      </c>
      <c r="H10678" s="1" t="s">
        <v>260</v>
      </c>
      <c r="I10678" s="1" t="s">
        <v>16</v>
      </c>
      <c r="J10678" s="1" t="s">
        <v>23</v>
      </c>
      <c r="K10678" s="1" t="s">
        <v>16</v>
      </c>
      <c r="L10678" s="1" t="s">
        <v>16</v>
      </c>
      <c r="M10678" s="1" t="s">
        <v>16</v>
      </c>
      <c r="N10678" s="1" t="s">
        <v>16</v>
      </c>
      <c r="O10678" s="1">
        <v>63.2</v>
      </c>
      <c r="P10678" s="1">
        <v>1.0</v>
      </c>
    </row>
    <row r="10679">
      <c r="A10679" s="1" t="s">
        <v>29</v>
      </c>
      <c r="B10679" s="1" t="s">
        <v>13223</v>
      </c>
      <c r="C10679" s="2" t="s">
        <v>13205</v>
      </c>
      <c r="D10679" s="1" t="s">
        <v>19</v>
      </c>
      <c r="E10679" s="3" t="str">
        <f>HYPERLINK("https://fyndiq.se/produkt/b4b1148b5d274f33/", "2 Pack Xiaomi 11T 5G - Härdat glas 9H - Super kvalitet 3D")</f>
        <v>2 Pack Xiaomi 11T 5G - Härdat glas 9H - Super kvalitet 3D</v>
      </c>
      <c r="F10679" s="1" t="s">
        <v>345</v>
      </c>
      <c r="G10679" s="1" t="s">
        <v>346</v>
      </c>
      <c r="H10679" s="1" t="s">
        <v>347</v>
      </c>
      <c r="I10679" s="1" t="s">
        <v>16</v>
      </c>
      <c r="J10679" s="1" t="s">
        <v>23</v>
      </c>
      <c r="K10679" s="1" t="s">
        <v>16</v>
      </c>
      <c r="L10679" s="1" t="s">
        <v>16</v>
      </c>
      <c r="M10679" s="1" t="s">
        <v>16</v>
      </c>
      <c r="N10679" s="1" t="s">
        <v>16</v>
      </c>
      <c r="O10679" s="1">
        <v>63.2</v>
      </c>
      <c r="P10679" s="1">
        <v>1.0</v>
      </c>
    </row>
    <row r="10680">
      <c r="A10680" s="1" t="s">
        <v>29</v>
      </c>
      <c r="B10680" s="1" t="s">
        <v>13224</v>
      </c>
      <c r="C10680" s="2" t="s">
        <v>13205</v>
      </c>
      <c r="D10680" s="1" t="s">
        <v>19</v>
      </c>
      <c r="E10680" s="3" t="str">
        <f>HYPERLINK("https://fyndiq.se/produkt/66924f1ff238487e/", "2-Pack GOOGLE PIXEL 7A Skärmskydd - Härdat Glas 9H - Super kvalitet 3D")</f>
        <v>2-Pack GOOGLE PIXEL 7A Skärmskydd - Härdat Glas 9H - Super kvalitet 3D</v>
      </c>
      <c r="F10680" s="1" t="s">
        <v>315</v>
      </c>
      <c r="G10680" s="1" t="s">
        <v>316</v>
      </c>
      <c r="H10680" s="1" t="s">
        <v>317</v>
      </c>
      <c r="I10680" s="1" t="s">
        <v>16</v>
      </c>
      <c r="J10680" s="1" t="s">
        <v>23</v>
      </c>
      <c r="K10680" s="1" t="s">
        <v>16</v>
      </c>
      <c r="L10680" s="1" t="s">
        <v>16</v>
      </c>
      <c r="M10680" s="1" t="s">
        <v>16</v>
      </c>
      <c r="N10680" s="1" t="s">
        <v>16</v>
      </c>
      <c r="O10680" s="1">
        <v>63.2</v>
      </c>
      <c r="P10680" s="1">
        <v>1.0</v>
      </c>
    </row>
    <row r="10681">
      <c r="A10681" s="1" t="s">
        <v>29</v>
      </c>
      <c r="B10681" s="1" t="s">
        <v>13225</v>
      </c>
      <c r="C10681" s="2" t="s">
        <v>13205</v>
      </c>
      <c r="D10681" s="1" t="s">
        <v>19</v>
      </c>
      <c r="E10681" s="3" t="str">
        <f>HYPERLINK("https://fyndiq.se/produkt/48b46200dc014b3e/", "2-Pack Iphone 8 Vit -Härdat Glas 9H-Super Kvalitet 3D Skärmskydd")</f>
        <v>2-Pack Iphone 8 Vit -Härdat Glas 9H-Super Kvalitet 3D Skärmskydd</v>
      </c>
      <c r="F10681" s="1" t="s">
        <v>2562</v>
      </c>
      <c r="G10681" s="1" t="s">
        <v>2563</v>
      </c>
      <c r="H10681" s="1" t="s">
        <v>2564</v>
      </c>
      <c r="I10681" s="1" t="s">
        <v>16</v>
      </c>
      <c r="J10681" s="1" t="s">
        <v>23</v>
      </c>
      <c r="K10681" s="1" t="s">
        <v>16</v>
      </c>
      <c r="L10681" s="1" t="s">
        <v>16</v>
      </c>
      <c r="M10681" s="1" t="s">
        <v>16</v>
      </c>
      <c r="N10681" s="1" t="s">
        <v>16</v>
      </c>
      <c r="O10681" s="1">
        <v>47.2</v>
      </c>
      <c r="P10681" s="1">
        <v>1.0</v>
      </c>
    </row>
    <row r="10682">
      <c r="A10682" s="1" t="s">
        <v>29</v>
      </c>
      <c r="B10682" s="1" t="s">
        <v>13226</v>
      </c>
      <c r="C10682" s="2" t="s">
        <v>13205</v>
      </c>
      <c r="D10682" s="1" t="s">
        <v>19</v>
      </c>
      <c r="E10682" s="3" t="str">
        <f>HYPERLINK("https://fyndiq.se/produkt/8c1758e071cc42c0/", "2-Pack SONY XPERIA 1 III Skärmskydd - Härdat Glas 9H - Super kvalitet 3D")</f>
        <v>2-Pack SONY XPERIA 1 III Skärmskydd - Härdat Glas 9H - Super kvalitet 3D</v>
      </c>
      <c r="F10682" s="1" t="s">
        <v>856</v>
      </c>
      <c r="G10682" s="1" t="s">
        <v>857</v>
      </c>
      <c r="H10682" s="1" t="s">
        <v>858</v>
      </c>
      <c r="I10682" s="1" t="s">
        <v>16</v>
      </c>
      <c r="J10682" s="1" t="s">
        <v>23</v>
      </c>
      <c r="K10682" s="1" t="s">
        <v>16</v>
      </c>
      <c r="L10682" s="1" t="s">
        <v>16</v>
      </c>
      <c r="M10682" s="1" t="s">
        <v>16</v>
      </c>
      <c r="N10682" s="1" t="s">
        <v>16</v>
      </c>
      <c r="O10682" s="1">
        <v>63.2</v>
      </c>
      <c r="P10682" s="1">
        <v>1.0</v>
      </c>
    </row>
    <row r="10683">
      <c r="A10683" s="1" t="s">
        <v>29</v>
      </c>
      <c r="B10683" s="1" t="s">
        <v>13227</v>
      </c>
      <c r="C10683" s="2" t="s">
        <v>13205</v>
      </c>
      <c r="D10683" s="1" t="s">
        <v>19</v>
      </c>
      <c r="E10683" s="3" t="str">
        <f>HYPERLINK("https://fyndiq.se/produkt/adb4de0f77004241/", "2-Pack Xiaomi 13T 5G - Härdat glas 9H - Super kvalitet 3D Skärmskydd")</f>
        <v>2-Pack Xiaomi 13T 5G - Härdat glas 9H - Super kvalitet 3D Skärmskydd</v>
      </c>
      <c r="F10683" s="1" t="s">
        <v>1139</v>
      </c>
      <c r="G10683" s="1" t="s">
        <v>1140</v>
      </c>
      <c r="H10683" s="1" t="s">
        <v>1141</v>
      </c>
      <c r="I10683" s="1" t="s">
        <v>16</v>
      </c>
      <c r="J10683" s="1" t="s">
        <v>23</v>
      </c>
      <c r="K10683" s="1" t="s">
        <v>16</v>
      </c>
      <c r="L10683" s="1" t="s">
        <v>16</v>
      </c>
      <c r="M10683" s="1" t="s">
        <v>16</v>
      </c>
      <c r="N10683" s="1" t="s">
        <v>16</v>
      </c>
      <c r="O10683" s="1">
        <v>63.2</v>
      </c>
      <c r="P10683" s="1">
        <v>1.0</v>
      </c>
    </row>
    <row r="10684">
      <c r="A10684" s="1" t="s">
        <v>29</v>
      </c>
      <c r="B10684" s="1" t="s">
        <v>13228</v>
      </c>
      <c r="C10684" s="2" t="s">
        <v>13205</v>
      </c>
      <c r="D10684" s="1" t="s">
        <v>19</v>
      </c>
      <c r="E1068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684" s="1" t="s">
        <v>2144</v>
      </c>
      <c r="G10684" s="1" t="s">
        <v>2145</v>
      </c>
      <c r="H10684" s="1" t="s">
        <v>2146</v>
      </c>
      <c r="I10684" s="1" t="s">
        <v>16</v>
      </c>
      <c r="J10684" s="1" t="s">
        <v>23</v>
      </c>
      <c r="K10684" s="1" t="s">
        <v>16</v>
      </c>
      <c r="L10684" s="1" t="s">
        <v>16</v>
      </c>
      <c r="M10684" s="1" t="s">
        <v>16</v>
      </c>
      <c r="N10684" s="1" t="s">
        <v>16</v>
      </c>
      <c r="O10684" s="1">
        <v>63.2</v>
      </c>
      <c r="P10684" s="1">
        <v>1.0</v>
      </c>
    </row>
    <row r="10685">
      <c r="A10685" s="1" t="s">
        <v>29</v>
      </c>
      <c r="B10685" s="1" t="s">
        <v>13229</v>
      </c>
      <c r="C10685" s="2" t="s">
        <v>13205</v>
      </c>
      <c r="D10685" s="1" t="s">
        <v>19</v>
      </c>
      <c r="E10685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10685" s="1" t="s">
        <v>3159</v>
      </c>
      <c r="G10685" s="1" t="s">
        <v>3160</v>
      </c>
      <c r="H10685" s="1" t="s">
        <v>3161</v>
      </c>
      <c r="I10685" s="1" t="s">
        <v>16</v>
      </c>
      <c r="J10685" s="1" t="s">
        <v>23</v>
      </c>
      <c r="K10685" s="1" t="s">
        <v>16</v>
      </c>
      <c r="L10685" s="1" t="s">
        <v>16</v>
      </c>
      <c r="M10685" s="1" t="s">
        <v>16</v>
      </c>
      <c r="N10685" s="1" t="s">
        <v>16</v>
      </c>
      <c r="O10685" s="1">
        <v>79.2</v>
      </c>
      <c r="P10685" s="1">
        <v>1.0</v>
      </c>
    </row>
    <row r="10686">
      <c r="A10686" s="1" t="s">
        <v>29</v>
      </c>
      <c r="B10686" s="1" t="s">
        <v>13230</v>
      </c>
      <c r="C10686" s="2" t="s">
        <v>13205</v>
      </c>
      <c r="D10686" s="1" t="s">
        <v>19</v>
      </c>
      <c r="E10686" s="3" t="str">
        <f t="shared" ref="E10686:E10687" si="324">HYPERLINK("https://fyndiq.se/produkt/28799ed0373d40b4/", "2 Pack Galaxy S21 Ultra 5G- Härdat glas 9H - Super kvalitet 3D")</f>
        <v>2 Pack Galaxy S21 Ultra 5G- Härdat glas 9H - Super kvalitet 3D</v>
      </c>
      <c r="F10686" s="1" t="s">
        <v>272</v>
      </c>
      <c r="G10686" s="1" t="s">
        <v>273</v>
      </c>
      <c r="H10686" s="1" t="s">
        <v>274</v>
      </c>
      <c r="I10686" s="1" t="s">
        <v>16</v>
      </c>
      <c r="J10686" s="1" t="s">
        <v>23</v>
      </c>
      <c r="K10686" s="1" t="s">
        <v>16</v>
      </c>
      <c r="L10686" s="1" t="s">
        <v>16</v>
      </c>
      <c r="M10686" s="1" t="s">
        <v>16</v>
      </c>
      <c r="N10686" s="1" t="s">
        <v>16</v>
      </c>
      <c r="O10686" s="1">
        <v>63.2</v>
      </c>
      <c r="P10686" s="1">
        <v>1.0</v>
      </c>
    </row>
    <row r="10687">
      <c r="A10687" s="1" t="s">
        <v>29</v>
      </c>
      <c r="B10687" s="1" t="s">
        <v>13231</v>
      </c>
      <c r="C10687" s="2" t="s">
        <v>13205</v>
      </c>
      <c r="D10687" s="1" t="s">
        <v>19</v>
      </c>
      <c r="E10687" s="3" t="str">
        <f t="shared" si="324"/>
        <v>2 Pack Galaxy S21 Ultra 5G- Härdat glas 9H - Super kvalitet 3D</v>
      </c>
      <c r="F10687" s="1" t="s">
        <v>272</v>
      </c>
      <c r="G10687" s="1" t="s">
        <v>273</v>
      </c>
      <c r="H10687" s="1" t="s">
        <v>274</v>
      </c>
      <c r="I10687" s="1" t="s">
        <v>16</v>
      </c>
      <c r="J10687" s="1" t="s">
        <v>23</v>
      </c>
      <c r="K10687" s="1" t="s">
        <v>16</v>
      </c>
      <c r="L10687" s="1" t="s">
        <v>16</v>
      </c>
      <c r="M10687" s="1" t="s">
        <v>16</v>
      </c>
      <c r="N10687" s="1" t="s">
        <v>16</v>
      </c>
      <c r="O10687" s="1">
        <v>63.2</v>
      </c>
      <c r="P10687" s="1">
        <v>1.0</v>
      </c>
    </row>
    <row r="10688">
      <c r="A10688" s="1" t="s">
        <v>29</v>
      </c>
      <c r="B10688" s="1" t="s">
        <v>13232</v>
      </c>
      <c r="C10688" s="2" t="s">
        <v>13205</v>
      </c>
      <c r="D10688" s="1" t="s">
        <v>19</v>
      </c>
      <c r="E10688" s="3" t="str">
        <f>HYPERLINK("https://fyndiq.se/produkt/1680a3aea19a4558/", "2-Pack Samsung S20 Skärmskydd - Härdat Glas 9H - Super kvalitet 3D")</f>
        <v>2-Pack Samsung S20 Skärmskydd - Härdat Glas 9H - Super kvalitet 3D</v>
      </c>
      <c r="F10688" s="1" t="s">
        <v>755</v>
      </c>
      <c r="G10688" s="1" t="s">
        <v>756</v>
      </c>
      <c r="H10688" s="1" t="s">
        <v>757</v>
      </c>
      <c r="I10688" s="1" t="s">
        <v>16</v>
      </c>
      <c r="J10688" s="1" t="s">
        <v>23</v>
      </c>
      <c r="K10688" s="1" t="s">
        <v>16</v>
      </c>
      <c r="L10688" s="1" t="s">
        <v>16</v>
      </c>
      <c r="M10688" s="1" t="s">
        <v>16</v>
      </c>
      <c r="N10688" s="1" t="s">
        <v>16</v>
      </c>
      <c r="O10688" s="1">
        <v>63.2</v>
      </c>
      <c r="P10688" s="1">
        <v>1.0</v>
      </c>
    </row>
    <row r="10689">
      <c r="A10689" s="1" t="s">
        <v>29</v>
      </c>
      <c r="B10689" s="1" t="s">
        <v>13233</v>
      </c>
      <c r="C10689" s="2" t="s">
        <v>13205</v>
      </c>
      <c r="D10689" s="1" t="s">
        <v>19</v>
      </c>
      <c r="E10689" s="3" t="str">
        <f>HYPERLINK("https://fyndiq.se/produkt/b4b1148b5d274f33/", "2 Pack Xiaomi 11T 5G - Härdat glas 9H - Super kvalitet 3D")</f>
        <v>2 Pack Xiaomi 11T 5G - Härdat glas 9H - Super kvalitet 3D</v>
      </c>
      <c r="F10689" s="1" t="s">
        <v>345</v>
      </c>
      <c r="G10689" s="1" t="s">
        <v>346</v>
      </c>
      <c r="H10689" s="1" t="s">
        <v>347</v>
      </c>
      <c r="I10689" s="1" t="s">
        <v>16</v>
      </c>
      <c r="J10689" s="1" t="s">
        <v>23</v>
      </c>
      <c r="K10689" s="1" t="s">
        <v>16</v>
      </c>
      <c r="L10689" s="1" t="s">
        <v>16</v>
      </c>
      <c r="M10689" s="1" t="s">
        <v>16</v>
      </c>
      <c r="N10689" s="1" t="s">
        <v>16</v>
      </c>
      <c r="O10689" s="1">
        <v>63.2</v>
      </c>
      <c r="P10689" s="1">
        <v>1.0</v>
      </c>
    </row>
    <row r="10690">
      <c r="A10690" s="1" t="s">
        <v>29</v>
      </c>
      <c r="B10690" s="1" t="s">
        <v>13234</v>
      </c>
      <c r="C10690" s="2" t="s">
        <v>13205</v>
      </c>
      <c r="D10690" s="1" t="s">
        <v>19</v>
      </c>
      <c r="E1069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690" s="1" t="s">
        <v>258</v>
      </c>
      <c r="G10690" s="1" t="s">
        <v>259</v>
      </c>
      <c r="H10690" s="1" t="s">
        <v>260</v>
      </c>
      <c r="I10690" s="1" t="s">
        <v>16</v>
      </c>
      <c r="J10690" s="1" t="s">
        <v>23</v>
      </c>
      <c r="K10690" s="1" t="s">
        <v>16</v>
      </c>
      <c r="L10690" s="1" t="s">
        <v>16</v>
      </c>
      <c r="M10690" s="1" t="s">
        <v>16</v>
      </c>
      <c r="N10690" s="1" t="s">
        <v>16</v>
      </c>
      <c r="O10690" s="1">
        <v>63.2</v>
      </c>
      <c r="P10690" s="1">
        <v>1.0</v>
      </c>
    </row>
    <row r="10691">
      <c r="A10691" s="1" t="s">
        <v>29</v>
      </c>
      <c r="B10691" s="1" t="s">
        <v>13235</v>
      </c>
      <c r="C10691" s="2" t="s">
        <v>13205</v>
      </c>
      <c r="D10691" s="1" t="s">
        <v>19</v>
      </c>
      <c r="E10691" s="3" t="str">
        <f>HYPERLINK("https://fyndiq.se/produkt/a047b5d99d58461d/", "2-Pack Google Pixel 6A - Härdat glas 9H - Super kvalitet 3D")</f>
        <v>2-Pack Google Pixel 6A - Härdat glas 9H - Super kvalitet 3D</v>
      </c>
      <c r="F10691" s="1" t="s">
        <v>1205</v>
      </c>
      <c r="G10691" s="1" t="s">
        <v>1206</v>
      </c>
      <c r="H10691" s="1" t="s">
        <v>1207</v>
      </c>
      <c r="I10691" s="1" t="s">
        <v>16</v>
      </c>
      <c r="J10691" s="1" t="s">
        <v>23</v>
      </c>
      <c r="K10691" s="1" t="s">
        <v>16</v>
      </c>
      <c r="L10691" s="1" t="s">
        <v>16</v>
      </c>
      <c r="M10691" s="1" t="s">
        <v>16</v>
      </c>
      <c r="N10691" s="1" t="s">
        <v>16</v>
      </c>
      <c r="O10691" s="1">
        <v>63.2</v>
      </c>
      <c r="P10691" s="1">
        <v>1.0</v>
      </c>
    </row>
    <row r="10692">
      <c r="A10692" s="1" t="s">
        <v>29</v>
      </c>
      <c r="B10692" s="1" t="s">
        <v>13236</v>
      </c>
      <c r="C10692" s="2" t="s">
        <v>13205</v>
      </c>
      <c r="D10692" s="1" t="s">
        <v>19</v>
      </c>
      <c r="E10692" s="3" t="str">
        <f>HYPERLINK("https://fyndiq.se/produkt/4c175ce77fca4f3f/", "Skärmskydd Iphone 13 Pro - Härdat glas 9H - Hög kvalitet")</f>
        <v>Skärmskydd Iphone 13 Pro - Härdat glas 9H - Hög kvalitet</v>
      </c>
      <c r="F10692" s="1" t="s">
        <v>5741</v>
      </c>
      <c r="G10692" s="1" t="s">
        <v>5742</v>
      </c>
      <c r="H10692" s="1" t="s">
        <v>5743</v>
      </c>
      <c r="I10692" s="1" t="s">
        <v>16</v>
      </c>
      <c r="J10692" s="1" t="s">
        <v>23</v>
      </c>
      <c r="K10692" s="1" t="s">
        <v>16</v>
      </c>
      <c r="L10692" s="1" t="s">
        <v>16</v>
      </c>
      <c r="M10692" s="1" t="s">
        <v>16</v>
      </c>
      <c r="N10692" s="1" t="s">
        <v>16</v>
      </c>
      <c r="O10692" s="1">
        <v>39.2</v>
      </c>
      <c r="P10692" s="1">
        <v>1.0</v>
      </c>
    </row>
    <row r="10693">
      <c r="A10693" s="1" t="s">
        <v>29</v>
      </c>
      <c r="B10693" s="1" t="s">
        <v>13237</v>
      </c>
      <c r="C10693" s="2" t="s">
        <v>13205</v>
      </c>
      <c r="D10693" s="1" t="s">
        <v>19</v>
      </c>
      <c r="E10693" s="3" t="str">
        <f>HYPERLINK("https://fyndiq.se/produkt/2477583187264ece/", "2-Pack Samsung S20 - 9H Härdat Glass - Top Kvalitet")</f>
        <v>2-Pack Samsung S20 - 9H Härdat Glass - Top Kvalitet</v>
      </c>
      <c r="F10693" s="1" t="s">
        <v>124</v>
      </c>
      <c r="G10693" s="1" t="s">
        <v>125</v>
      </c>
      <c r="H10693" s="1" t="s">
        <v>126</v>
      </c>
      <c r="I10693" s="1" t="s">
        <v>16</v>
      </c>
      <c r="J10693" s="1" t="s">
        <v>23</v>
      </c>
      <c r="K10693" s="1" t="s">
        <v>16</v>
      </c>
      <c r="L10693" s="1" t="s">
        <v>16</v>
      </c>
      <c r="M10693" s="1" t="s">
        <v>16</v>
      </c>
      <c r="N10693" s="1" t="s">
        <v>16</v>
      </c>
      <c r="O10693" s="1">
        <v>71.2</v>
      </c>
      <c r="P10693" s="1">
        <v>1.0</v>
      </c>
    </row>
    <row r="10694">
      <c r="A10694" s="1" t="s">
        <v>29</v>
      </c>
      <c r="B10694" s="1" t="s">
        <v>13238</v>
      </c>
      <c r="C10694" s="2" t="s">
        <v>13205</v>
      </c>
      <c r="D10694" s="1" t="s">
        <v>19</v>
      </c>
      <c r="E10694" s="3" t="str">
        <f t="shared" ref="E10694:E10695" si="325">HYPERLINK("https://fyndiq.se/produkt/b811fda4039a4dc6/", "2-Pack Samsung Galaxy A15 5G- Härdat Glas 9H - Super Kvalitet 3D Skärmskydd")</f>
        <v>2-Pack Samsung Galaxy A15 5G- Härdat Glas 9H - Super Kvalitet 3D Skärmskydd</v>
      </c>
      <c r="F10694" s="1" t="s">
        <v>709</v>
      </c>
      <c r="G10694" s="1" t="s">
        <v>710</v>
      </c>
      <c r="H10694" s="1" t="s">
        <v>711</v>
      </c>
      <c r="I10694" s="1" t="s">
        <v>16</v>
      </c>
      <c r="J10694" s="1" t="s">
        <v>23</v>
      </c>
      <c r="K10694" s="1" t="s">
        <v>16</v>
      </c>
      <c r="L10694" s="1" t="s">
        <v>16</v>
      </c>
      <c r="M10694" s="1" t="s">
        <v>16</v>
      </c>
      <c r="N10694" s="1" t="s">
        <v>16</v>
      </c>
      <c r="O10694" s="1">
        <v>63.2</v>
      </c>
      <c r="P10694" s="1">
        <v>1.0</v>
      </c>
    </row>
    <row r="10695">
      <c r="A10695" s="1" t="s">
        <v>29</v>
      </c>
      <c r="B10695" s="1" t="s">
        <v>13239</v>
      </c>
      <c r="C10695" s="2" t="s">
        <v>13205</v>
      </c>
      <c r="D10695" s="1" t="s">
        <v>19</v>
      </c>
      <c r="E10695" s="3" t="str">
        <f t="shared" si="325"/>
        <v>2-Pack Samsung Galaxy A15 5G- Härdat Glas 9H - Super Kvalitet 3D Skärmskydd</v>
      </c>
      <c r="F10695" s="1" t="s">
        <v>709</v>
      </c>
      <c r="G10695" s="1" t="s">
        <v>710</v>
      </c>
      <c r="H10695" s="1" t="s">
        <v>711</v>
      </c>
      <c r="I10695" s="1" t="s">
        <v>16</v>
      </c>
      <c r="J10695" s="1" t="s">
        <v>23</v>
      </c>
      <c r="K10695" s="1" t="s">
        <v>16</v>
      </c>
      <c r="L10695" s="1" t="s">
        <v>16</v>
      </c>
      <c r="M10695" s="1" t="s">
        <v>16</v>
      </c>
      <c r="N10695" s="1" t="s">
        <v>16</v>
      </c>
      <c r="O10695" s="1">
        <v>63.2</v>
      </c>
      <c r="P10695" s="1">
        <v>1.0</v>
      </c>
    </row>
    <row r="10696">
      <c r="A10696" s="1" t="s">
        <v>29</v>
      </c>
      <c r="B10696" s="1" t="s">
        <v>13240</v>
      </c>
      <c r="C10696" s="2" t="s">
        <v>13205</v>
      </c>
      <c r="D10696" s="1" t="s">
        <v>19</v>
      </c>
      <c r="E10696" s="3" t="str">
        <f>HYPERLINK("https://fyndiq.se/produkt/287ea51e12c24877/", "2-Pack Samsung A53 &amp; 1-Pack linsskydd - Härdat Glas 9H - Super kvalitet 3D")</f>
        <v>2-Pack Samsung A53 &amp; 1-Pack linsskydd - Härdat Glas 9H - Super kvalitet 3D</v>
      </c>
      <c r="F10696" s="1" t="s">
        <v>13241</v>
      </c>
      <c r="G10696" s="1" t="s">
        <v>13242</v>
      </c>
      <c r="H10696" s="1" t="s">
        <v>13243</v>
      </c>
      <c r="I10696" s="1" t="s">
        <v>16</v>
      </c>
      <c r="J10696" s="1" t="s">
        <v>23</v>
      </c>
      <c r="K10696" s="1" t="s">
        <v>16</v>
      </c>
      <c r="L10696" s="1" t="s">
        <v>16</v>
      </c>
      <c r="M10696" s="1" t="s">
        <v>16</v>
      </c>
      <c r="N10696" s="1" t="s">
        <v>16</v>
      </c>
      <c r="O10696" s="1">
        <v>71.2</v>
      </c>
      <c r="P10696" s="1">
        <v>1.0</v>
      </c>
    </row>
    <row r="10697">
      <c r="A10697" s="1" t="s">
        <v>29</v>
      </c>
      <c r="B10697" s="1" t="s">
        <v>13244</v>
      </c>
      <c r="C10697" s="2" t="s">
        <v>13205</v>
      </c>
      <c r="D10697" s="1" t="s">
        <v>19</v>
      </c>
      <c r="E10697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0697" s="1" t="s">
        <v>485</v>
      </c>
      <c r="G10697" s="1" t="s">
        <v>486</v>
      </c>
      <c r="H10697" s="1" t="s">
        <v>487</v>
      </c>
      <c r="I10697" s="1" t="s">
        <v>16</v>
      </c>
      <c r="J10697" s="1" t="s">
        <v>23</v>
      </c>
      <c r="K10697" s="1" t="s">
        <v>16</v>
      </c>
      <c r="L10697" s="1" t="s">
        <v>16</v>
      </c>
      <c r="M10697" s="1" t="s">
        <v>16</v>
      </c>
      <c r="N10697" s="1" t="s">
        <v>16</v>
      </c>
      <c r="O10697" s="1">
        <v>135.2</v>
      </c>
      <c r="P10697" s="1">
        <v>1.0</v>
      </c>
    </row>
    <row r="10698">
      <c r="A10698" s="1" t="s">
        <v>29</v>
      </c>
      <c r="B10698" s="1" t="s">
        <v>13245</v>
      </c>
      <c r="C10698" s="2" t="s">
        <v>13205</v>
      </c>
      <c r="D10698" s="1" t="s">
        <v>19</v>
      </c>
      <c r="E10698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0698" s="1" t="s">
        <v>1481</v>
      </c>
      <c r="G10698" s="1" t="s">
        <v>1482</v>
      </c>
      <c r="H10698" s="1" t="s">
        <v>1483</v>
      </c>
      <c r="I10698" s="1" t="s">
        <v>16</v>
      </c>
      <c r="J10698" s="1" t="s">
        <v>23</v>
      </c>
      <c r="K10698" s="1" t="s">
        <v>16</v>
      </c>
      <c r="L10698" s="1" t="s">
        <v>16</v>
      </c>
      <c r="M10698" s="1" t="s">
        <v>16</v>
      </c>
      <c r="N10698" s="1" t="s">
        <v>16</v>
      </c>
      <c r="O10698" s="1">
        <v>63.2</v>
      </c>
      <c r="P10698" s="1">
        <v>1.0</v>
      </c>
    </row>
    <row r="10699">
      <c r="A10699" s="1" t="s">
        <v>29</v>
      </c>
      <c r="B10699" s="1" t="s">
        <v>13246</v>
      </c>
      <c r="C10699" s="2" t="s">
        <v>13205</v>
      </c>
      <c r="D10699" s="1" t="s">
        <v>19</v>
      </c>
      <c r="E10699" s="3" t="str">
        <f>HYPERLINK("https://fyndiq.se/produkt/2030c5450cfb4338/", "2 Pack Huawei P30 Pro - Härdat glas 9H – 3D Super kvalitet")</f>
        <v>2 Pack Huawei P30 Pro - Härdat glas 9H – 3D Super kvalitet</v>
      </c>
      <c r="F10699" s="1" t="s">
        <v>1091</v>
      </c>
      <c r="G10699" s="1" t="s">
        <v>1092</v>
      </c>
      <c r="H10699" s="1" t="s">
        <v>1093</v>
      </c>
      <c r="I10699" s="1" t="s">
        <v>16</v>
      </c>
      <c r="J10699" s="1" t="s">
        <v>23</v>
      </c>
      <c r="K10699" s="1" t="s">
        <v>16</v>
      </c>
      <c r="L10699" s="1" t="s">
        <v>16</v>
      </c>
      <c r="M10699" s="1" t="s">
        <v>16</v>
      </c>
      <c r="N10699" s="1" t="s">
        <v>16</v>
      </c>
      <c r="O10699" s="1">
        <v>71.2</v>
      </c>
      <c r="P10699" s="1">
        <v>1.0</v>
      </c>
    </row>
    <row r="10700">
      <c r="A10700" s="1" t="s">
        <v>29</v>
      </c>
      <c r="B10700" s="1" t="s">
        <v>13247</v>
      </c>
      <c r="C10700" s="2" t="s">
        <v>13205</v>
      </c>
      <c r="D10700" s="1" t="s">
        <v>19</v>
      </c>
      <c r="E10700" s="3" t="str">
        <f t="shared" ref="E10700:E10701" si="326">HYPERLINK("https://fyndiq.se/produkt/08d44de1ca3946df/", "2-Pack Samsung Galaxy S10 - Härdat Glas 9H – 3D Skärmskydd - Super kvalitet")</f>
        <v>2-Pack Samsung Galaxy S10 - Härdat Glas 9H – 3D Skärmskydd - Super kvalitet</v>
      </c>
      <c r="F10700" s="1" t="s">
        <v>729</v>
      </c>
      <c r="G10700" s="1" t="s">
        <v>730</v>
      </c>
      <c r="H10700" s="1" t="s">
        <v>731</v>
      </c>
      <c r="I10700" s="1" t="s">
        <v>16</v>
      </c>
      <c r="J10700" s="1" t="s">
        <v>23</v>
      </c>
      <c r="K10700" s="1" t="s">
        <v>16</v>
      </c>
      <c r="L10700" s="1" t="s">
        <v>16</v>
      </c>
      <c r="M10700" s="1" t="s">
        <v>16</v>
      </c>
      <c r="N10700" s="1" t="s">
        <v>16</v>
      </c>
      <c r="O10700" s="1">
        <v>63.2</v>
      </c>
      <c r="P10700" s="1">
        <v>3.0</v>
      </c>
    </row>
    <row r="10701">
      <c r="A10701" s="1" t="s">
        <v>29</v>
      </c>
      <c r="B10701" s="1" t="s">
        <v>13248</v>
      </c>
      <c r="C10701" s="2" t="s">
        <v>13205</v>
      </c>
      <c r="D10701" s="1" t="s">
        <v>19</v>
      </c>
      <c r="E10701" s="3" t="str">
        <f t="shared" si="326"/>
        <v>2-Pack Samsung Galaxy S10 - Härdat Glas 9H – 3D Skärmskydd - Super kvalitet</v>
      </c>
      <c r="F10701" s="1" t="s">
        <v>729</v>
      </c>
      <c r="G10701" s="1" t="s">
        <v>730</v>
      </c>
      <c r="H10701" s="1" t="s">
        <v>731</v>
      </c>
      <c r="I10701" s="1" t="s">
        <v>16</v>
      </c>
      <c r="J10701" s="1" t="s">
        <v>23</v>
      </c>
      <c r="K10701" s="1" t="s">
        <v>16</v>
      </c>
      <c r="L10701" s="1" t="s">
        <v>16</v>
      </c>
      <c r="M10701" s="1" t="s">
        <v>16</v>
      </c>
      <c r="N10701" s="1" t="s">
        <v>16</v>
      </c>
      <c r="O10701" s="1">
        <v>63.2</v>
      </c>
      <c r="P10701" s="1">
        <v>1.0</v>
      </c>
    </row>
    <row r="10702">
      <c r="A10702" s="1" t="s">
        <v>29</v>
      </c>
      <c r="B10702" s="1" t="s">
        <v>13249</v>
      </c>
      <c r="C10702" s="2" t="s">
        <v>13205</v>
      </c>
      <c r="D10702" s="1" t="s">
        <v>19</v>
      </c>
      <c r="E1070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702" s="1" t="s">
        <v>977</v>
      </c>
      <c r="G10702" s="1" t="s">
        <v>978</v>
      </c>
      <c r="H10702" s="1" t="s">
        <v>979</v>
      </c>
      <c r="I10702" s="1" t="s">
        <v>16</v>
      </c>
      <c r="J10702" s="1" t="s">
        <v>23</v>
      </c>
      <c r="K10702" s="1" t="s">
        <v>16</v>
      </c>
      <c r="L10702" s="1" t="s">
        <v>16</v>
      </c>
      <c r="M10702" s="1" t="s">
        <v>16</v>
      </c>
      <c r="N10702" s="1" t="s">
        <v>16</v>
      </c>
      <c r="O10702" s="1">
        <v>63.2</v>
      </c>
      <c r="P10702" s="1">
        <v>1.0</v>
      </c>
    </row>
    <row r="10703">
      <c r="A10703" s="1" t="s">
        <v>29</v>
      </c>
      <c r="B10703" s="1" t="s">
        <v>13250</v>
      </c>
      <c r="C10703" s="2" t="s">
        <v>13205</v>
      </c>
      <c r="D10703" s="1" t="s">
        <v>19</v>
      </c>
      <c r="E10703" s="3" t="str">
        <f>HYPERLINK("https://fyndiq.se/produkt/a511a8922e36455c/", "2 Pack Samsung S8 - Härdat glas 9H–Super kvalitet 3D Skärmskydd")</f>
        <v>2 Pack Samsung S8 - Härdat glas 9H–Super kvalitet 3D Skärmskydd</v>
      </c>
      <c r="F10703" s="1" t="s">
        <v>1083</v>
      </c>
      <c r="G10703" s="1" t="s">
        <v>1084</v>
      </c>
      <c r="H10703" s="1" t="s">
        <v>1085</v>
      </c>
      <c r="I10703" s="1" t="s">
        <v>16</v>
      </c>
      <c r="J10703" s="1" t="s">
        <v>23</v>
      </c>
      <c r="K10703" s="1" t="s">
        <v>16</v>
      </c>
      <c r="L10703" s="1" t="s">
        <v>16</v>
      </c>
      <c r="M10703" s="1" t="s">
        <v>16</v>
      </c>
      <c r="N10703" s="1" t="s">
        <v>16</v>
      </c>
      <c r="O10703" s="1">
        <v>63.2</v>
      </c>
      <c r="P10703" s="1">
        <v>1.0</v>
      </c>
    </row>
    <row r="10704">
      <c r="A10704" s="1" t="s">
        <v>29</v>
      </c>
      <c r="B10704" s="1" t="s">
        <v>13251</v>
      </c>
      <c r="C10704" s="2" t="s">
        <v>13205</v>
      </c>
      <c r="D10704" s="1" t="s">
        <v>19</v>
      </c>
      <c r="E10704" s="3" t="str">
        <f t="shared" ref="E10704:E10705" si="327">HYPERLINK("https://fyndiq.se/produkt/66924f1ff238487e/", "2-Pack GOOGLE PIXEL 7A Skärmskydd - Härdat Glas 9H - Super kvalitet 3D")</f>
        <v>2-Pack GOOGLE PIXEL 7A Skärmskydd - Härdat Glas 9H - Super kvalitet 3D</v>
      </c>
      <c r="F10704" s="1" t="s">
        <v>315</v>
      </c>
      <c r="G10704" s="1" t="s">
        <v>316</v>
      </c>
      <c r="H10704" s="1" t="s">
        <v>317</v>
      </c>
      <c r="I10704" s="1" t="s">
        <v>16</v>
      </c>
      <c r="J10704" s="1" t="s">
        <v>23</v>
      </c>
      <c r="K10704" s="1" t="s">
        <v>16</v>
      </c>
      <c r="L10704" s="1" t="s">
        <v>16</v>
      </c>
      <c r="M10704" s="1" t="s">
        <v>16</v>
      </c>
      <c r="N10704" s="1" t="s">
        <v>16</v>
      </c>
      <c r="O10704" s="1">
        <v>63.2</v>
      </c>
      <c r="P10704" s="1">
        <v>1.0</v>
      </c>
    </row>
    <row r="10705">
      <c r="A10705" s="1" t="s">
        <v>29</v>
      </c>
      <c r="B10705" s="1" t="s">
        <v>13252</v>
      </c>
      <c r="C10705" s="2" t="s">
        <v>13205</v>
      </c>
      <c r="D10705" s="1" t="s">
        <v>19</v>
      </c>
      <c r="E10705" s="3" t="str">
        <f t="shared" si="327"/>
        <v>2-Pack GOOGLE PIXEL 7A Skärmskydd - Härdat Glas 9H - Super kvalitet 3D</v>
      </c>
      <c r="F10705" s="1" t="s">
        <v>315</v>
      </c>
      <c r="G10705" s="1" t="s">
        <v>316</v>
      </c>
      <c r="H10705" s="1" t="s">
        <v>317</v>
      </c>
      <c r="I10705" s="1" t="s">
        <v>16</v>
      </c>
      <c r="J10705" s="1" t="s">
        <v>23</v>
      </c>
      <c r="K10705" s="1" t="s">
        <v>16</v>
      </c>
      <c r="L10705" s="1" t="s">
        <v>16</v>
      </c>
      <c r="M10705" s="1" t="s">
        <v>16</v>
      </c>
      <c r="N10705" s="1" t="s">
        <v>16</v>
      </c>
      <c r="O10705" s="1">
        <v>63.2</v>
      </c>
      <c r="P10705" s="1">
        <v>1.0</v>
      </c>
    </row>
    <row r="10706">
      <c r="A10706" s="1" t="s">
        <v>29</v>
      </c>
      <c r="B10706" s="1" t="s">
        <v>13253</v>
      </c>
      <c r="C10706" s="2" t="s">
        <v>13205</v>
      </c>
      <c r="D10706" s="1" t="s">
        <v>19</v>
      </c>
      <c r="E1070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706" s="1" t="s">
        <v>977</v>
      </c>
      <c r="G10706" s="1" t="s">
        <v>978</v>
      </c>
      <c r="H10706" s="1" t="s">
        <v>979</v>
      </c>
      <c r="I10706" s="1" t="s">
        <v>16</v>
      </c>
      <c r="J10706" s="1" t="s">
        <v>23</v>
      </c>
      <c r="K10706" s="1" t="s">
        <v>16</v>
      </c>
      <c r="L10706" s="1" t="s">
        <v>16</v>
      </c>
      <c r="M10706" s="1" t="s">
        <v>16</v>
      </c>
      <c r="N10706" s="1" t="s">
        <v>16</v>
      </c>
      <c r="O10706" s="1">
        <v>63.2</v>
      </c>
      <c r="P10706" s="1">
        <v>1.0</v>
      </c>
    </row>
    <row r="10707">
      <c r="A10707" s="1" t="s">
        <v>29</v>
      </c>
      <c r="B10707" s="1" t="s">
        <v>13254</v>
      </c>
      <c r="C10707" s="2" t="s">
        <v>13205</v>
      </c>
      <c r="D10707" s="1" t="s">
        <v>19</v>
      </c>
      <c r="E10707" s="3" t="str">
        <f t="shared" ref="E10707:E10708" si="328">HYPERLINK("https://fyndiq.se/produkt/99cec80dc8b84db1/", "2-Pack Xiaomi Redmi Note 13 Pro 5G- Härdat glas 9H - Super kvalitet 3D Skärmskydd")</f>
        <v>2-Pack Xiaomi Redmi Note 13 Pro 5G- Härdat glas 9H - Super kvalitet 3D Skärmskydd</v>
      </c>
      <c r="F10707" s="1" t="s">
        <v>4617</v>
      </c>
      <c r="G10707" s="1" t="s">
        <v>4618</v>
      </c>
      <c r="H10707" s="1" t="s">
        <v>4619</v>
      </c>
      <c r="I10707" s="1" t="s">
        <v>16</v>
      </c>
      <c r="J10707" s="1" t="s">
        <v>23</v>
      </c>
      <c r="K10707" s="1" t="s">
        <v>16</v>
      </c>
      <c r="L10707" s="1" t="s">
        <v>16</v>
      </c>
      <c r="M10707" s="1" t="s">
        <v>16</v>
      </c>
      <c r="N10707" s="1" t="s">
        <v>16</v>
      </c>
      <c r="O10707" s="1">
        <v>63.2</v>
      </c>
      <c r="P10707" s="1">
        <v>1.0</v>
      </c>
    </row>
    <row r="10708">
      <c r="A10708" s="1" t="s">
        <v>29</v>
      </c>
      <c r="B10708" s="1" t="s">
        <v>13255</v>
      </c>
      <c r="C10708" s="2" t="s">
        <v>13205</v>
      </c>
      <c r="D10708" s="1" t="s">
        <v>19</v>
      </c>
      <c r="E10708" s="3" t="str">
        <f t="shared" si="328"/>
        <v>2-Pack Xiaomi Redmi Note 13 Pro 5G- Härdat glas 9H - Super kvalitet 3D Skärmskydd</v>
      </c>
      <c r="F10708" s="1" t="s">
        <v>4617</v>
      </c>
      <c r="G10708" s="1" t="s">
        <v>4618</v>
      </c>
      <c r="H10708" s="1" t="s">
        <v>4619</v>
      </c>
      <c r="I10708" s="1" t="s">
        <v>16</v>
      </c>
      <c r="J10708" s="1" t="s">
        <v>23</v>
      </c>
      <c r="K10708" s="1" t="s">
        <v>16</v>
      </c>
      <c r="L10708" s="1" t="s">
        <v>16</v>
      </c>
      <c r="M10708" s="1" t="s">
        <v>16</v>
      </c>
      <c r="N10708" s="1" t="s">
        <v>16</v>
      </c>
      <c r="O10708" s="1">
        <v>63.2</v>
      </c>
      <c r="P10708" s="1">
        <v>1.0</v>
      </c>
    </row>
    <row r="10709">
      <c r="A10709" s="1" t="s">
        <v>29</v>
      </c>
      <c r="B10709" s="1" t="s">
        <v>13256</v>
      </c>
      <c r="C10709" s="2" t="s">
        <v>13205</v>
      </c>
      <c r="D10709" s="1" t="s">
        <v>19</v>
      </c>
      <c r="E10709" s="3" t="str">
        <f t="shared" ref="E10709:E10710" si="329"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0709" s="1" t="s">
        <v>3019</v>
      </c>
      <c r="G10709" s="1" t="s">
        <v>3020</v>
      </c>
      <c r="H10709" s="1" t="s">
        <v>3021</v>
      </c>
      <c r="I10709" s="1" t="s">
        <v>16</v>
      </c>
      <c r="J10709" s="1" t="s">
        <v>23</v>
      </c>
      <c r="K10709" s="1" t="s">
        <v>16</v>
      </c>
      <c r="L10709" s="1" t="s">
        <v>16</v>
      </c>
      <c r="M10709" s="1" t="s">
        <v>16</v>
      </c>
      <c r="N10709" s="1" t="s">
        <v>16</v>
      </c>
      <c r="O10709" s="1">
        <v>71.2</v>
      </c>
      <c r="P10709" s="1">
        <v>1.0</v>
      </c>
    </row>
    <row r="10710">
      <c r="A10710" s="1" t="s">
        <v>29</v>
      </c>
      <c r="B10710" s="1" t="s">
        <v>13257</v>
      </c>
      <c r="C10710" s="2" t="s">
        <v>13205</v>
      </c>
      <c r="D10710" s="1" t="s">
        <v>19</v>
      </c>
      <c r="E10710" s="3" t="str">
        <f t="shared" si="329"/>
        <v>2-Pack Samsung S21 Plus (5G) Skärmskydd &amp; 1-Pack linsskydd - Härdat Glas 9H - Super kvalitet 3D</v>
      </c>
      <c r="F10710" s="1" t="s">
        <v>3019</v>
      </c>
      <c r="G10710" s="1" t="s">
        <v>3020</v>
      </c>
      <c r="H10710" s="1" t="s">
        <v>3021</v>
      </c>
      <c r="I10710" s="1" t="s">
        <v>16</v>
      </c>
      <c r="J10710" s="1" t="s">
        <v>23</v>
      </c>
      <c r="K10710" s="1" t="s">
        <v>16</v>
      </c>
      <c r="L10710" s="1" t="s">
        <v>16</v>
      </c>
      <c r="M10710" s="1" t="s">
        <v>16</v>
      </c>
      <c r="N10710" s="1" t="s">
        <v>16</v>
      </c>
      <c r="O10710" s="1">
        <v>71.2</v>
      </c>
      <c r="P10710" s="1">
        <v>1.0</v>
      </c>
    </row>
    <row r="10711">
      <c r="A10711" s="1" t="s">
        <v>29</v>
      </c>
      <c r="B10711" s="1" t="s">
        <v>13258</v>
      </c>
      <c r="C10711" s="2" t="s">
        <v>13205</v>
      </c>
      <c r="D10711" s="1" t="s">
        <v>19</v>
      </c>
      <c r="E10711" s="3" t="str">
        <f>HYPERLINK("https://fyndiq.se/produkt/082f3cf898c84831/", "2 Pack Galaxy S20 Ultra - Härdat glas 9H - Super kvalitet 3D")</f>
        <v>2 Pack Galaxy S20 Ultra - Härdat glas 9H - Super kvalitet 3D</v>
      </c>
      <c r="F10711" s="1" t="s">
        <v>460</v>
      </c>
      <c r="G10711" s="1" t="s">
        <v>461</v>
      </c>
      <c r="H10711" s="1" t="s">
        <v>462</v>
      </c>
      <c r="I10711" s="1" t="s">
        <v>16</v>
      </c>
      <c r="J10711" s="1" t="s">
        <v>23</v>
      </c>
      <c r="K10711" s="1" t="s">
        <v>16</v>
      </c>
      <c r="L10711" s="1" t="s">
        <v>16</v>
      </c>
      <c r="M10711" s="1" t="s">
        <v>16</v>
      </c>
      <c r="N10711" s="1" t="s">
        <v>16</v>
      </c>
      <c r="O10711" s="1">
        <v>63.2</v>
      </c>
      <c r="P10711" s="1">
        <v>1.0</v>
      </c>
    </row>
    <row r="10712">
      <c r="A10712" s="1" t="s">
        <v>29</v>
      </c>
      <c r="B10712" s="1" t="s">
        <v>13259</v>
      </c>
      <c r="C10712" s="2" t="s">
        <v>13205</v>
      </c>
      <c r="D10712" s="1" t="s">
        <v>19</v>
      </c>
      <c r="E10712" s="3" t="str">
        <f>HYPERLINK("https://fyndiq.se/produkt/dfe28e565d2e4c8d/", "2 Pack Samsung S21 FE - 9H Härdat Glass - Super Kvalitet 3D")</f>
        <v>2 Pack Samsung S21 FE - 9H Härdat Glass - Super Kvalitet 3D</v>
      </c>
      <c r="F10712" s="1" t="s">
        <v>276</v>
      </c>
      <c r="G10712" s="1" t="s">
        <v>277</v>
      </c>
      <c r="H10712" s="1" t="s">
        <v>278</v>
      </c>
      <c r="I10712" s="1" t="s">
        <v>16</v>
      </c>
      <c r="J10712" s="1" t="s">
        <v>23</v>
      </c>
      <c r="K10712" s="1" t="s">
        <v>16</v>
      </c>
      <c r="L10712" s="1" t="s">
        <v>16</v>
      </c>
      <c r="M10712" s="1" t="s">
        <v>16</v>
      </c>
      <c r="N10712" s="1" t="s">
        <v>16</v>
      </c>
      <c r="O10712" s="1">
        <v>63.2</v>
      </c>
      <c r="P10712" s="1">
        <v>1.0</v>
      </c>
    </row>
    <row r="10713">
      <c r="A10713" s="1" t="s">
        <v>29</v>
      </c>
      <c r="B10713" s="1" t="s">
        <v>13260</v>
      </c>
      <c r="C10713" s="2" t="s">
        <v>13205</v>
      </c>
      <c r="D10713" s="1" t="s">
        <v>19</v>
      </c>
      <c r="E10713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0713" s="1" t="s">
        <v>4906</v>
      </c>
      <c r="G10713" s="1" t="s">
        <v>4907</v>
      </c>
      <c r="H10713" s="1" t="s">
        <v>4908</v>
      </c>
      <c r="I10713" s="1" t="s">
        <v>1673</v>
      </c>
      <c r="J10713" s="1" t="s">
        <v>9</v>
      </c>
      <c r="K10713" s="2" t="s">
        <v>11125</v>
      </c>
      <c r="L10713" s="1" t="s">
        <v>2044</v>
      </c>
      <c r="M10713" s="1" t="s">
        <v>16</v>
      </c>
      <c r="N10713" s="1" t="s">
        <v>16</v>
      </c>
      <c r="O10713" s="1">
        <v>71.2</v>
      </c>
      <c r="P10713" s="1">
        <v>1.0</v>
      </c>
    </row>
    <row r="10714">
      <c r="A10714" s="1" t="s">
        <v>29</v>
      </c>
      <c r="B10714" s="1" t="s">
        <v>13261</v>
      </c>
      <c r="C10714" s="2" t="s">
        <v>13205</v>
      </c>
      <c r="D10714" s="1" t="s">
        <v>19</v>
      </c>
      <c r="E10714" s="3" t="str">
        <f>HYPERLINK("https://fyndiq.se/produkt/703673a03679430e/", "2-Pack Samsung A55 5G Skärmskydd i Härdat Glas")</f>
        <v>2-Pack Samsung A55 5G Skärmskydd i Härdat Glas</v>
      </c>
      <c r="F10714" s="1" t="s">
        <v>2173</v>
      </c>
      <c r="G10714" s="1" t="s">
        <v>2174</v>
      </c>
      <c r="H10714" s="1" t="s">
        <v>2175</v>
      </c>
      <c r="I10714" s="1" t="s">
        <v>16</v>
      </c>
      <c r="J10714" s="1" t="s">
        <v>23</v>
      </c>
      <c r="K10714" s="1" t="s">
        <v>16</v>
      </c>
      <c r="L10714" s="1" t="s">
        <v>16</v>
      </c>
      <c r="M10714" s="1" t="s">
        <v>16</v>
      </c>
      <c r="N10714" s="1" t="s">
        <v>16</v>
      </c>
      <c r="O10714" s="1">
        <v>63.2</v>
      </c>
      <c r="P10714" s="1">
        <v>1.0</v>
      </c>
    </row>
    <row r="10715">
      <c r="A10715" s="1" t="s">
        <v>29</v>
      </c>
      <c r="B10715" s="1" t="s">
        <v>13262</v>
      </c>
      <c r="C10715" s="2" t="s">
        <v>13205</v>
      </c>
      <c r="D10715" s="1" t="s">
        <v>19</v>
      </c>
      <c r="E10715" s="3" t="str">
        <f>HYPERLINK("https://fyndiq.se/produkt/9c48067cf97a4b26/", "2 Pack Apple Watch 45mm -Härdat glas 9H – Super kvalitet 3D")</f>
        <v>2 Pack Apple Watch 45mm -Härdat glas 9H – Super kvalitet 3D</v>
      </c>
      <c r="F10715" s="1" t="s">
        <v>3377</v>
      </c>
      <c r="G10715" s="1" t="s">
        <v>3378</v>
      </c>
      <c r="H10715" s="1" t="s">
        <v>3379</v>
      </c>
      <c r="I10715" s="1" t="s">
        <v>16</v>
      </c>
      <c r="J10715" s="1" t="s">
        <v>23</v>
      </c>
      <c r="K10715" s="1" t="s">
        <v>16</v>
      </c>
      <c r="L10715" s="1" t="s">
        <v>16</v>
      </c>
      <c r="M10715" s="1" t="s">
        <v>16</v>
      </c>
      <c r="N10715" s="1" t="s">
        <v>16</v>
      </c>
      <c r="O10715" s="1">
        <v>55.2</v>
      </c>
      <c r="P10715" s="1">
        <v>1.0</v>
      </c>
    </row>
    <row r="10716">
      <c r="A10716" s="1" t="s">
        <v>29</v>
      </c>
      <c r="B10716" s="1" t="s">
        <v>13263</v>
      </c>
      <c r="C10716" s="2" t="s">
        <v>13205</v>
      </c>
      <c r="D10716" s="1" t="s">
        <v>19</v>
      </c>
      <c r="E10716" s="3" t="str">
        <f>HYPERLINK("https://fyndiq.se/produkt/c268481309584b4f/", "2 Pack Motorola EDGE 20 - Härdat Glas 9H - Super kvalitet 3D")</f>
        <v>2 Pack Motorola EDGE 20 - Härdat Glas 9H - Super kvalitet 3D</v>
      </c>
      <c r="F10716" s="1" t="s">
        <v>8738</v>
      </c>
      <c r="G10716" s="1" t="s">
        <v>8739</v>
      </c>
      <c r="H10716" s="1" t="s">
        <v>8740</v>
      </c>
      <c r="I10716" s="1" t="s">
        <v>16</v>
      </c>
      <c r="J10716" s="1" t="s">
        <v>23</v>
      </c>
      <c r="K10716" s="1" t="s">
        <v>16</v>
      </c>
      <c r="L10716" s="1" t="s">
        <v>16</v>
      </c>
      <c r="M10716" s="1" t="s">
        <v>16</v>
      </c>
      <c r="N10716" s="1" t="s">
        <v>16</v>
      </c>
      <c r="O10716" s="1">
        <v>63.2</v>
      </c>
      <c r="P10716" s="1">
        <v>1.0</v>
      </c>
    </row>
    <row r="10717">
      <c r="A10717" s="1" t="s">
        <v>29</v>
      </c>
      <c r="B10717" s="1" t="s">
        <v>13264</v>
      </c>
      <c r="C10717" s="2" t="s">
        <v>13205</v>
      </c>
      <c r="D10717" s="1" t="s">
        <v>19</v>
      </c>
      <c r="E10717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0717" s="1" t="s">
        <v>504</v>
      </c>
      <c r="G10717" s="1" t="s">
        <v>505</v>
      </c>
      <c r="H10717" s="1" t="s">
        <v>506</v>
      </c>
      <c r="I10717" s="1" t="s">
        <v>16</v>
      </c>
      <c r="J10717" s="1" t="s">
        <v>23</v>
      </c>
      <c r="K10717" s="1" t="s">
        <v>16</v>
      </c>
      <c r="L10717" s="1" t="s">
        <v>16</v>
      </c>
      <c r="M10717" s="1" t="s">
        <v>16</v>
      </c>
      <c r="N10717" s="1" t="s">
        <v>16</v>
      </c>
      <c r="O10717" s="1">
        <v>63.2</v>
      </c>
      <c r="P10717" s="1">
        <v>1.0</v>
      </c>
    </row>
    <row r="10718">
      <c r="A10718" s="1" t="s">
        <v>29</v>
      </c>
      <c r="B10718" s="1" t="s">
        <v>13265</v>
      </c>
      <c r="C10718" s="2" t="s">
        <v>13205</v>
      </c>
      <c r="D10718" s="1" t="s">
        <v>19</v>
      </c>
      <c r="E10718" s="3" t="str">
        <f>HYPERLINK("https://fyndiq.se/produkt/54c4aefb623d4e19/", "Samsung S21 Ultra Premium Transparent Skal: Stöttåligt med Förstärkta Hörn")</f>
        <v>Samsung S21 Ultra Premium Transparent Skal: Stöttåligt med Förstärkta Hörn</v>
      </c>
      <c r="F10718" s="1" t="s">
        <v>13266</v>
      </c>
      <c r="G10718" s="1" t="s">
        <v>13267</v>
      </c>
      <c r="H10718" s="1" t="s">
        <v>13268</v>
      </c>
      <c r="I10718" s="1" t="s">
        <v>16</v>
      </c>
      <c r="J10718" s="1" t="s">
        <v>23</v>
      </c>
      <c r="K10718" s="1" t="s">
        <v>16</v>
      </c>
      <c r="L10718" s="1" t="s">
        <v>16</v>
      </c>
      <c r="M10718" s="1" t="s">
        <v>16</v>
      </c>
      <c r="N10718" s="1" t="s">
        <v>16</v>
      </c>
      <c r="O10718" s="1">
        <v>55.2</v>
      </c>
      <c r="P10718" s="1">
        <v>1.0</v>
      </c>
    </row>
    <row r="10719">
      <c r="A10719" s="1" t="s">
        <v>29</v>
      </c>
      <c r="B10719" s="1" t="s">
        <v>13269</v>
      </c>
      <c r="C10719" s="2" t="s">
        <v>13205</v>
      </c>
      <c r="D10719" s="1" t="s">
        <v>19</v>
      </c>
      <c r="E10719" s="3" t="str">
        <f>HYPERLINK("https://fyndiq.se/produkt/38c0be555fca4a7f/", "1-Pack Privacy Samsung A52S Skärmskydd &amp; 1-Pack linsskydd - Härdat Glas 9H - Super kvalitet 3D")</f>
        <v>1-Pack Privacy Samsung A52S Skärmskydd &amp; 1-Pack linsskydd - Härdat Glas 9H - Super kvalitet 3D</v>
      </c>
      <c r="F10719" s="1" t="s">
        <v>13270</v>
      </c>
      <c r="G10719" s="1" t="s">
        <v>13271</v>
      </c>
      <c r="H10719" s="1" t="s">
        <v>13272</v>
      </c>
      <c r="I10719" s="1" t="s">
        <v>16</v>
      </c>
      <c r="J10719" s="1" t="s">
        <v>23</v>
      </c>
      <c r="K10719" s="1" t="s">
        <v>16</v>
      </c>
      <c r="L10719" s="1" t="s">
        <v>16</v>
      </c>
      <c r="M10719" s="1" t="s">
        <v>16</v>
      </c>
      <c r="N10719" s="1" t="s">
        <v>16</v>
      </c>
      <c r="O10719" s="1">
        <v>79.2</v>
      </c>
      <c r="P10719" s="1">
        <v>1.0</v>
      </c>
    </row>
    <row r="10720">
      <c r="A10720" s="1" t="s">
        <v>29</v>
      </c>
      <c r="B10720" s="1" t="s">
        <v>13273</v>
      </c>
      <c r="C10720" s="2" t="s">
        <v>13205</v>
      </c>
      <c r="D10720" s="1" t="s">
        <v>19</v>
      </c>
      <c r="E10720" s="3" t="str">
        <f>HYPERLINK("https://fyndiq.se/produkt/2477583187264ece/", "2-Pack Samsung S20 - 9H Härdat Glass - Top Kvalitet")</f>
        <v>2-Pack Samsung S20 - 9H Härdat Glass - Top Kvalitet</v>
      </c>
      <c r="F10720" s="1" t="s">
        <v>124</v>
      </c>
      <c r="G10720" s="1" t="s">
        <v>125</v>
      </c>
      <c r="H10720" s="1" t="s">
        <v>126</v>
      </c>
      <c r="I10720" s="1" t="s">
        <v>16</v>
      </c>
      <c r="J10720" s="1" t="s">
        <v>23</v>
      </c>
      <c r="K10720" s="1" t="s">
        <v>16</v>
      </c>
      <c r="L10720" s="1" t="s">
        <v>16</v>
      </c>
      <c r="M10720" s="1" t="s">
        <v>16</v>
      </c>
      <c r="N10720" s="1" t="s">
        <v>16</v>
      </c>
      <c r="O10720" s="1">
        <v>71.2</v>
      </c>
      <c r="P10720" s="1">
        <v>1.0</v>
      </c>
    </row>
    <row r="10721">
      <c r="A10721" s="1" t="s">
        <v>29</v>
      </c>
      <c r="B10721" s="1" t="s">
        <v>13274</v>
      </c>
      <c r="C10721" s="2" t="s">
        <v>13205</v>
      </c>
      <c r="D10721" s="1" t="s">
        <v>19</v>
      </c>
      <c r="E10721" s="3" t="str">
        <f>HYPERLINK("https://fyndiq.se/produkt/e25e081a72dc4cb1/", "2-Pack Xiaomi 10T Pro 5G - Härdat glas 9H-Super kvalitet 3D")</f>
        <v>2-Pack Xiaomi 10T Pro 5G - Härdat glas 9H-Super kvalitet 3D</v>
      </c>
      <c r="F10721" s="1" t="s">
        <v>1257</v>
      </c>
      <c r="G10721" s="1" t="s">
        <v>1258</v>
      </c>
      <c r="H10721" s="1" t="s">
        <v>1259</v>
      </c>
      <c r="I10721" s="1" t="s">
        <v>16</v>
      </c>
      <c r="J10721" s="1" t="s">
        <v>23</v>
      </c>
      <c r="K10721" s="1" t="s">
        <v>16</v>
      </c>
      <c r="L10721" s="1" t="s">
        <v>16</v>
      </c>
      <c r="M10721" s="1" t="s">
        <v>16</v>
      </c>
      <c r="N10721" s="1" t="s">
        <v>16</v>
      </c>
      <c r="O10721" s="1">
        <v>63.2</v>
      </c>
      <c r="P10721" s="1">
        <v>1.0</v>
      </c>
    </row>
    <row r="10722">
      <c r="A10722" s="1" t="s">
        <v>29</v>
      </c>
      <c r="B10722" s="1" t="s">
        <v>13275</v>
      </c>
      <c r="C10722" s="2" t="s">
        <v>13205</v>
      </c>
      <c r="D10722" s="1" t="s">
        <v>19</v>
      </c>
      <c r="E10722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0722" s="1" t="s">
        <v>3152</v>
      </c>
      <c r="G10722" s="1" t="s">
        <v>3153</v>
      </c>
      <c r="H10722" s="1" t="s">
        <v>3154</v>
      </c>
      <c r="I10722" s="1" t="s">
        <v>16</v>
      </c>
      <c r="J10722" s="1" t="s">
        <v>23</v>
      </c>
      <c r="K10722" s="1" t="s">
        <v>16</v>
      </c>
      <c r="L10722" s="1" t="s">
        <v>16</v>
      </c>
      <c r="M10722" s="1" t="s">
        <v>16</v>
      </c>
      <c r="N10722" s="1" t="s">
        <v>16</v>
      </c>
      <c r="O10722" s="1">
        <v>63.2</v>
      </c>
      <c r="P10722" s="1">
        <v>1.0</v>
      </c>
    </row>
    <row r="10723">
      <c r="A10723" s="1" t="s">
        <v>29</v>
      </c>
      <c r="B10723" s="1" t="s">
        <v>13276</v>
      </c>
      <c r="C10723" s="2" t="s">
        <v>13205</v>
      </c>
      <c r="D10723" s="1" t="s">
        <v>19</v>
      </c>
      <c r="E1072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723" s="1" t="s">
        <v>258</v>
      </c>
      <c r="G10723" s="1" t="s">
        <v>259</v>
      </c>
      <c r="H10723" s="1" t="s">
        <v>260</v>
      </c>
      <c r="I10723" s="1" t="s">
        <v>16</v>
      </c>
      <c r="J10723" s="1" t="s">
        <v>23</v>
      </c>
      <c r="K10723" s="1" t="s">
        <v>16</v>
      </c>
      <c r="L10723" s="1" t="s">
        <v>16</v>
      </c>
      <c r="M10723" s="1" t="s">
        <v>16</v>
      </c>
      <c r="N10723" s="1" t="s">
        <v>16</v>
      </c>
      <c r="O10723" s="1">
        <v>63.2</v>
      </c>
      <c r="P10723" s="1">
        <v>1.0</v>
      </c>
    </row>
    <row r="10724">
      <c r="A10724" s="1" t="s">
        <v>29</v>
      </c>
      <c r="B10724" s="1" t="s">
        <v>13277</v>
      </c>
      <c r="C10724" s="2" t="s">
        <v>13205</v>
      </c>
      <c r="D10724" s="1" t="s">
        <v>19</v>
      </c>
      <c r="E10724" s="3" t="str">
        <f t="shared" ref="E10724:E10725" si="330">HYPERLINK("https://fyndiq.se/produkt/f2c164e932234570/", "2-Pack HUAWEI P30 PRO Skärmskydd - Härdat Glas 9H - Super kvalitet 3D")</f>
        <v>2-Pack HUAWEI P30 PRO Skärmskydd - Härdat Glas 9H - Super kvalitet 3D</v>
      </c>
      <c r="F10724" s="1" t="s">
        <v>267</v>
      </c>
      <c r="G10724" s="1" t="s">
        <v>268</v>
      </c>
      <c r="H10724" s="1" t="s">
        <v>269</v>
      </c>
      <c r="I10724" s="1" t="s">
        <v>16</v>
      </c>
      <c r="J10724" s="1" t="s">
        <v>23</v>
      </c>
      <c r="K10724" s="1" t="s">
        <v>16</v>
      </c>
      <c r="L10724" s="1" t="s">
        <v>16</v>
      </c>
      <c r="M10724" s="1" t="s">
        <v>16</v>
      </c>
      <c r="N10724" s="1" t="s">
        <v>16</v>
      </c>
      <c r="O10724" s="1">
        <v>63.2</v>
      </c>
      <c r="P10724" s="1">
        <v>1.0</v>
      </c>
    </row>
    <row r="10725">
      <c r="A10725" s="1" t="s">
        <v>29</v>
      </c>
      <c r="B10725" s="1" t="s">
        <v>13278</v>
      </c>
      <c r="C10725" s="2" t="s">
        <v>13205</v>
      </c>
      <c r="D10725" s="1" t="s">
        <v>19</v>
      </c>
      <c r="E10725" s="3" t="str">
        <f t="shared" si="330"/>
        <v>2-Pack HUAWEI P30 PRO Skärmskydd - Härdat Glas 9H - Super kvalitet 3D</v>
      </c>
      <c r="F10725" s="1" t="s">
        <v>267</v>
      </c>
      <c r="G10725" s="1" t="s">
        <v>268</v>
      </c>
      <c r="H10725" s="1" t="s">
        <v>269</v>
      </c>
      <c r="I10725" s="1" t="s">
        <v>16</v>
      </c>
      <c r="J10725" s="1" t="s">
        <v>23</v>
      </c>
      <c r="K10725" s="1" t="s">
        <v>16</v>
      </c>
      <c r="L10725" s="1" t="s">
        <v>16</v>
      </c>
      <c r="M10725" s="1" t="s">
        <v>16</v>
      </c>
      <c r="N10725" s="1" t="s">
        <v>16</v>
      </c>
      <c r="O10725" s="1">
        <v>63.2</v>
      </c>
      <c r="P10725" s="1">
        <v>1.0</v>
      </c>
    </row>
    <row r="10726">
      <c r="A10726" s="1" t="s">
        <v>29</v>
      </c>
      <c r="B10726" s="1" t="s">
        <v>13279</v>
      </c>
      <c r="C10726" s="2" t="s">
        <v>13205</v>
      </c>
      <c r="D10726" s="1" t="s">
        <v>19</v>
      </c>
      <c r="E10726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0726" s="1" t="s">
        <v>614</v>
      </c>
      <c r="G10726" s="1" t="s">
        <v>615</v>
      </c>
      <c r="H10726" s="1" t="s">
        <v>616</v>
      </c>
      <c r="I10726" s="1" t="s">
        <v>16</v>
      </c>
      <c r="J10726" s="1" t="s">
        <v>23</v>
      </c>
      <c r="K10726" s="1" t="s">
        <v>16</v>
      </c>
      <c r="L10726" s="1" t="s">
        <v>16</v>
      </c>
      <c r="M10726" s="1" t="s">
        <v>16</v>
      </c>
      <c r="N10726" s="1" t="s">
        <v>16</v>
      </c>
      <c r="O10726" s="1">
        <v>71.2</v>
      </c>
      <c r="P10726" s="1">
        <v>1.0</v>
      </c>
    </row>
    <row r="10727">
      <c r="A10727" s="1" t="s">
        <v>29</v>
      </c>
      <c r="B10727" s="1" t="s">
        <v>13280</v>
      </c>
      <c r="C10727" s="2" t="s">
        <v>13205</v>
      </c>
      <c r="D10727" s="1" t="s">
        <v>19</v>
      </c>
      <c r="E10727" s="3" t="str">
        <f>HYPERLINK("https://fyndiq.se/produkt/05c024cf57984f8d/", "2-Pack XIAOMI REDMI 9AT Skärmskydd - Härdat Glas 9H - Super kvalitet 3D")</f>
        <v>2-Pack XIAOMI REDMI 9AT Skärmskydd - Härdat Glas 9H - Super kvalitet 3D</v>
      </c>
      <c r="F10727" s="1" t="s">
        <v>917</v>
      </c>
      <c r="G10727" s="1" t="s">
        <v>918</v>
      </c>
      <c r="H10727" s="1" t="s">
        <v>919</v>
      </c>
      <c r="I10727" s="1" t="s">
        <v>16</v>
      </c>
      <c r="J10727" s="1" t="s">
        <v>23</v>
      </c>
      <c r="K10727" s="1" t="s">
        <v>16</v>
      </c>
      <c r="L10727" s="1" t="s">
        <v>16</v>
      </c>
      <c r="M10727" s="1" t="s">
        <v>16</v>
      </c>
      <c r="N10727" s="1" t="s">
        <v>16</v>
      </c>
      <c r="O10727" s="1">
        <v>63.2</v>
      </c>
      <c r="P10727" s="1">
        <v>1.0</v>
      </c>
    </row>
    <row r="10728">
      <c r="A10728" s="1" t="s">
        <v>29</v>
      </c>
      <c r="B10728" s="1" t="s">
        <v>13281</v>
      </c>
      <c r="C10728" s="2" t="s">
        <v>13205</v>
      </c>
      <c r="D10728" s="1" t="s">
        <v>19</v>
      </c>
      <c r="E10728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0728" s="1" t="s">
        <v>813</v>
      </c>
      <c r="G10728" s="1" t="s">
        <v>814</v>
      </c>
      <c r="H10728" s="1" t="s">
        <v>815</v>
      </c>
      <c r="I10728" s="1" t="s">
        <v>16</v>
      </c>
      <c r="J10728" s="1" t="s">
        <v>23</v>
      </c>
      <c r="K10728" s="1" t="s">
        <v>16</v>
      </c>
      <c r="L10728" s="1" t="s">
        <v>16</v>
      </c>
      <c r="M10728" s="1" t="s">
        <v>16</v>
      </c>
      <c r="N10728" s="1" t="s">
        <v>16</v>
      </c>
      <c r="O10728" s="1">
        <v>63.2</v>
      </c>
      <c r="P10728" s="1">
        <v>1.0</v>
      </c>
    </row>
    <row r="10729">
      <c r="A10729" s="1" t="s">
        <v>29</v>
      </c>
      <c r="B10729" s="1" t="s">
        <v>13282</v>
      </c>
      <c r="C10729" s="2" t="s">
        <v>13205</v>
      </c>
      <c r="D10729" s="1" t="s">
        <v>19</v>
      </c>
      <c r="E10729" s="3" t="str">
        <f>HYPERLINK("https://fyndiq.se/produkt/6260fb6b96c349fe/", "Samsung S9 plus 3D rundat härdat glasfodral")</f>
        <v>Samsung S9 plus 3D rundat härdat glasfodral</v>
      </c>
      <c r="F10729" s="1" t="s">
        <v>1105</v>
      </c>
      <c r="G10729" s="1" t="s">
        <v>1106</v>
      </c>
      <c r="H10729" s="1" t="s">
        <v>1107</v>
      </c>
      <c r="I10729" s="1" t="s">
        <v>16</v>
      </c>
      <c r="J10729" s="1" t="s">
        <v>23</v>
      </c>
      <c r="K10729" s="1" t="s">
        <v>16</v>
      </c>
      <c r="L10729" s="1" t="s">
        <v>16</v>
      </c>
      <c r="M10729" s="1" t="s">
        <v>16</v>
      </c>
      <c r="N10729" s="1" t="s">
        <v>16</v>
      </c>
      <c r="O10729" s="1">
        <v>55.2</v>
      </c>
      <c r="P10729" s="1">
        <v>1.0</v>
      </c>
    </row>
    <row r="10730">
      <c r="A10730" s="1" t="s">
        <v>29</v>
      </c>
      <c r="B10730" s="1" t="s">
        <v>13283</v>
      </c>
      <c r="C10730" s="2" t="s">
        <v>13205</v>
      </c>
      <c r="D10730" s="1" t="s">
        <v>19</v>
      </c>
      <c r="E10730" s="3" t="str">
        <f>HYPERLINK("https://fyndiq.se/produkt/406117b60bf241a0/", "2-Pack Samsung Galaxy S9 - Härdat glas 9H - Super kvalitet 3D")</f>
        <v>2-Pack Samsung Galaxy S9 - Härdat glas 9H - Super kvalitet 3D</v>
      </c>
      <c r="F10730" s="1" t="s">
        <v>228</v>
      </c>
      <c r="G10730" s="1" t="s">
        <v>229</v>
      </c>
      <c r="H10730" s="1" t="s">
        <v>230</v>
      </c>
      <c r="I10730" s="1" t="s">
        <v>16</v>
      </c>
      <c r="J10730" s="1" t="s">
        <v>23</v>
      </c>
      <c r="K10730" s="1" t="s">
        <v>16</v>
      </c>
      <c r="L10730" s="1" t="s">
        <v>16</v>
      </c>
      <c r="M10730" s="1" t="s">
        <v>16</v>
      </c>
      <c r="N10730" s="1" t="s">
        <v>16</v>
      </c>
      <c r="O10730" s="1">
        <v>63.2</v>
      </c>
      <c r="P10730" s="1">
        <v>1.0</v>
      </c>
    </row>
    <row r="10731">
      <c r="A10731" s="1" t="s">
        <v>29</v>
      </c>
      <c r="B10731" s="1" t="s">
        <v>13284</v>
      </c>
      <c r="C10731" s="2" t="s">
        <v>13205</v>
      </c>
      <c r="D10731" s="1" t="s">
        <v>19</v>
      </c>
      <c r="E107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731" s="1" t="s">
        <v>26</v>
      </c>
      <c r="G10731" s="1" t="s">
        <v>27</v>
      </c>
      <c r="H10731" s="1" t="s">
        <v>28</v>
      </c>
      <c r="I10731" s="1" t="s">
        <v>16</v>
      </c>
      <c r="J10731" s="1" t="s">
        <v>23</v>
      </c>
      <c r="K10731" s="1" t="s">
        <v>16</v>
      </c>
      <c r="L10731" s="1" t="s">
        <v>16</v>
      </c>
      <c r="M10731" s="1" t="s">
        <v>16</v>
      </c>
      <c r="N10731" s="1" t="s">
        <v>16</v>
      </c>
      <c r="O10731" s="1">
        <v>71.2</v>
      </c>
      <c r="P10731" s="1">
        <v>1.0</v>
      </c>
    </row>
    <row r="10732">
      <c r="A10732" s="1" t="s">
        <v>29</v>
      </c>
      <c r="B10732" s="1" t="s">
        <v>13285</v>
      </c>
      <c r="C10732" s="2" t="s">
        <v>13205</v>
      </c>
      <c r="D10732" s="1" t="s">
        <v>19</v>
      </c>
      <c r="E10732" s="3" t="str">
        <f>HYPERLINK("https://fyndiq.se/produkt/2db8945ba0254690/", "2-Pack MOTOROLA EDGE 30 Skärmskydd - Härdat Glas 9H - Super kvalitet 3D")</f>
        <v>2-Pack MOTOROLA EDGE 30 Skärmskydd - Härdat Glas 9H - Super kvalitet 3D</v>
      </c>
      <c r="F10732" s="1" t="s">
        <v>2181</v>
      </c>
      <c r="G10732" s="1" t="s">
        <v>2182</v>
      </c>
      <c r="H10732" s="1" t="s">
        <v>2183</v>
      </c>
      <c r="I10732" s="1" t="s">
        <v>16</v>
      </c>
      <c r="J10732" s="1" t="s">
        <v>23</v>
      </c>
      <c r="K10732" s="1" t="s">
        <v>16</v>
      </c>
      <c r="L10732" s="1" t="s">
        <v>16</v>
      </c>
      <c r="M10732" s="1" t="s">
        <v>16</v>
      </c>
      <c r="N10732" s="1" t="s">
        <v>16</v>
      </c>
      <c r="O10732" s="1">
        <v>63.2</v>
      </c>
      <c r="P10732" s="1">
        <v>1.0</v>
      </c>
    </row>
    <row r="10733">
      <c r="A10733" s="1" t="s">
        <v>29</v>
      </c>
      <c r="B10733" s="1" t="s">
        <v>13286</v>
      </c>
      <c r="C10733" s="2" t="s">
        <v>13205</v>
      </c>
      <c r="D10733" s="1" t="s">
        <v>19</v>
      </c>
      <c r="E10733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0733" s="1" t="s">
        <v>599</v>
      </c>
      <c r="G10733" s="1" t="s">
        <v>600</v>
      </c>
      <c r="H10733" s="1" t="s">
        <v>601</v>
      </c>
      <c r="I10733" s="1" t="s">
        <v>16</v>
      </c>
      <c r="J10733" s="1" t="s">
        <v>23</v>
      </c>
      <c r="K10733" s="1" t="s">
        <v>16</v>
      </c>
      <c r="L10733" s="1" t="s">
        <v>16</v>
      </c>
      <c r="M10733" s="1" t="s">
        <v>16</v>
      </c>
      <c r="N10733" s="1" t="s">
        <v>16</v>
      </c>
      <c r="O10733" s="1">
        <v>71.2</v>
      </c>
      <c r="P10733" s="1">
        <v>1.0</v>
      </c>
    </row>
    <row r="10734">
      <c r="A10734" s="1" t="s">
        <v>29</v>
      </c>
      <c r="B10734" s="1" t="s">
        <v>13287</v>
      </c>
      <c r="C10734" s="2" t="s">
        <v>13205</v>
      </c>
      <c r="D10734" s="1" t="s">
        <v>19</v>
      </c>
      <c r="E10734" s="3" t="str">
        <f>HYPERLINK("https://fyndiq.se/produkt/a9eb4351dd054934/", "Apple Ipad 9TH GEN (10.2 Inch) - Härdat Glas 9H - Super Kvalitet Skärmskydd")</f>
        <v>Apple Ipad 9TH GEN (10.2 Inch) - Härdat Glas 9H - Super Kvalitet Skärmskydd</v>
      </c>
      <c r="F10734" s="1" t="s">
        <v>7567</v>
      </c>
      <c r="G10734" s="1" t="s">
        <v>7568</v>
      </c>
      <c r="H10734" s="1" t="s">
        <v>7569</v>
      </c>
      <c r="I10734" s="1" t="s">
        <v>16</v>
      </c>
      <c r="J10734" s="1" t="s">
        <v>23</v>
      </c>
      <c r="K10734" s="1" t="s">
        <v>16</v>
      </c>
      <c r="L10734" s="1" t="s">
        <v>16</v>
      </c>
      <c r="M10734" s="1" t="s">
        <v>16</v>
      </c>
      <c r="N10734" s="1" t="s">
        <v>16</v>
      </c>
      <c r="O10734" s="1">
        <v>119.2</v>
      </c>
      <c r="P10734" s="1">
        <v>1.0</v>
      </c>
    </row>
    <row r="10735">
      <c r="A10735" s="1" t="s">
        <v>29</v>
      </c>
      <c r="B10735" s="1" t="s">
        <v>13288</v>
      </c>
      <c r="C10735" s="2" t="s">
        <v>13205</v>
      </c>
      <c r="D10735" s="1" t="s">
        <v>19</v>
      </c>
      <c r="E10735" s="3" t="str">
        <f t="shared" ref="E10735:E10736" si="331">HYPERLINK("https://fyndiq.se/produkt/c398466bf0524e85/", "2-Pack Samsung S23 - 9H Härdat Glass - 3D Super Kvalitet Skärmskydd")</f>
        <v>2-Pack Samsung S23 - 9H Härdat Glass - 3D Super Kvalitet Skärmskydd</v>
      </c>
      <c r="F10735" s="1" t="s">
        <v>1365</v>
      </c>
      <c r="G10735" s="1" t="s">
        <v>1366</v>
      </c>
      <c r="H10735" s="1" t="s">
        <v>1367</v>
      </c>
      <c r="I10735" s="1" t="s">
        <v>16</v>
      </c>
      <c r="J10735" s="1" t="s">
        <v>23</v>
      </c>
      <c r="K10735" s="1" t="s">
        <v>16</v>
      </c>
      <c r="L10735" s="1" t="s">
        <v>16</v>
      </c>
      <c r="M10735" s="1" t="s">
        <v>16</v>
      </c>
      <c r="N10735" s="1" t="s">
        <v>16</v>
      </c>
      <c r="O10735" s="1">
        <v>63.2</v>
      </c>
      <c r="P10735" s="1">
        <v>1.0</v>
      </c>
    </row>
    <row r="10736">
      <c r="A10736" s="1" t="s">
        <v>29</v>
      </c>
      <c r="B10736" s="1" t="s">
        <v>13289</v>
      </c>
      <c r="C10736" s="2" t="s">
        <v>13205</v>
      </c>
      <c r="D10736" s="1" t="s">
        <v>19</v>
      </c>
      <c r="E10736" s="3" t="str">
        <f t="shared" si="331"/>
        <v>2-Pack Samsung S23 - 9H Härdat Glass - 3D Super Kvalitet Skärmskydd</v>
      </c>
      <c r="F10736" s="1" t="s">
        <v>1365</v>
      </c>
      <c r="G10736" s="1" t="s">
        <v>1366</v>
      </c>
      <c r="H10736" s="1" t="s">
        <v>1367</v>
      </c>
      <c r="I10736" s="1" t="s">
        <v>16</v>
      </c>
      <c r="J10736" s="1" t="s">
        <v>23</v>
      </c>
      <c r="K10736" s="1" t="s">
        <v>16</v>
      </c>
      <c r="L10736" s="1" t="s">
        <v>16</v>
      </c>
      <c r="M10736" s="1" t="s">
        <v>16</v>
      </c>
      <c r="N10736" s="1" t="s">
        <v>16</v>
      </c>
      <c r="O10736" s="1">
        <v>63.2</v>
      </c>
      <c r="P10736" s="1">
        <v>1.0</v>
      </c>
    </row>
    <row r="10737">
      <c r="A10737" s="1" t="s">
        <v>29</v>
      </c>
      <c r="B10737" s="1" t="s">
        <v>13290</v>
      </c>
      <c r="C10737" s="2" t="s">
        <v>13205</v>
      </c>
      <c r="D10737" s="1" t="s">
        <v>19</v>
      </c>
      <c r="E10737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0737" s="1" t="s">
        <v>7053</v>
      </c>
      <c r="G10737" s="1" t="s">
        <v>7054</v>
      </c>
      <c r="H10737" s="1" t="s">
        <v>7055</v>
      </c>
      <c r="I10737" s="1" t="s">
        <v>16</v>
      </c>
      <c r="J10737" s="1" t="s">
        <v>23</v>
      </c>
      <c r="K10737" s="1" t="s">
        <v>16</v>
      </c>
      <c r="L10737" s="1" t="s">
        <v>16</v>
      </c>
      <c r="M10737" s="1" t="s">
        <v>16</v>
      </c>
      <c r="N10737" s="1" t="s">
        <v>16</v>
      </c>
      <c r="O10737" s="1">
        <v>79.2</v>
      </c>
      <c r="P10737" s="1">
        <v>1.0</v>
      </c>
    </row>
    <row r="10738">
      <c r="A10738" s="1" t="s">
        <v>29</v>
      </c>
      <c r="B10738" s="1" t="s">
        <v>13291</v>
      </c>
      <c r="C10738" s="2" t="s">
        <v>13205</v>
      </c>
      <c r="D10738" s="1" t="s">
        <v>19</v>
      </c>
      <c r="E10738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738" s="1" t="s">
        <v>128</v>
      </c>
      <c r="G10738" s="1" t="s">
        <v>129</v>
      </c>
      <c r="H10738" s="1" t="s">
        <v>130</v>
      </c>
      <c r="I10738" s="1" t="s">
        <v>16</v>
      </c>
      <c r="J10738" s="1" t="s">
        <v>23</v>
      </c>
      <c r="K10738" s="1" t="s">
        <v>16</v>
      </c>
      <c r="L10738" s="1" t="s">
        <v>16</v>
      </c>
      <c r="M10738" s="1" t="s">
        <v>16</v>
      </c>
      <c r="N10738" s="1" t="s">
        <v>16</v>
      </c>
      <c r="O10738" s="1">
        <v>95.2</v>
      </c>
      <c r="P10738" s="1">
        <v>1.0</v>
      </c>
    </row>
    <row r="10739">
      <c r="A10739" s="1" t="s">
        <v>29</v>
      </c>
      <c r="B10739" s="1" t="s">
        <v>13292</v>
      </c>
      <c r="C10739" s="2" t="s">
        <v>13205</v>
      </c>
      <c r="D10739" s="1" t="s">
        <v>19</v>
      </c>
      <c r="E10739" s="3" t="str">
        <f>HYPERLINK("https://fyndiq.se/produkt/fdeead0025f9481d/", "Samsung S23 FE - 9H Härdat Glass - Super Kvalitet 3D")</f>
        <v>Samsung S23 FE - 9H Härdat Glass - Super Kvalitet 3D</v>
      </c>
      <c r="F10739" s="1" t="s">
        <v>9586</v>
      </c>
      <c r="G10739" s="1" t="s">
        <v>9587</v>
      </c>
      <c r="H10739" s="1" t="s">
        <v>9588</v>
      </c>
      <c r="I10739" s="1" t="s">
        <v>16</v>
      </c>
      <c r="J10739" s="1" t="s">
        <v>23</v>
      </c>
      <c r="K10739" s="1" t="s">
        <v>16</v>
      </c>
      <c r="L10739" s="1" t="s">
        <v>16</v>
      </c>
      <c r="M10739" s="1" t="s">
        <v>16</v>
      </c>
      <c r="N10739" s="1" t="s">
        <v>16</v>
      </c>
      <c r="O10739" s="1">
        <v>55.2</v>
      </c>
      <c r="P10739" s="1">
        <v>1.0</v>
      </c>
    </row>
    <row r="10740">
      <c r="A10740" s="1" t="s">
        <v>29</v>
      </c>
      <c r="B10740" s="1" t="s">
        <v>13293</v>
      </c>
      <c r="C10740" s="2" t="s">
        <v>13205</v>
      </c>
      <c r="D10740" s="1" t="s">
        <v>19</v>
      </c>
      <c r="E10740" s="3" t="str">
        <f>HYPERLINK("https://fyndiq.se/produkt/082f3cf898c84831/", "2 Pack Galaxy S20 Ultra - Härdat glas 9H - Super kvalitet 3D")</f>
        <v>2 Pack Galaxy S20 Ultra - Härdat glas 9H - Super kvalitet 3D</v>
      </c>
      <c r="F10740" s="1" t="s">
        <v>460</v>
      </c>
      <c r="G10740" s="1" t="s">
        <v>461</v>
      </c>
      <c r="H10740" s="1" t="s">
        <v>462</v>
      </c>
      <c r="I10740" s="1" t="s">
        <v>16</v>
      </c>
      <c r="J10740" s="1" t="s">
        <v>23</v>
      </c>
      <c r="K10740" s="1" t="s">
        <v>16</v>
      </c>
      <c r="L10740" s="1" t="s">
        <v>16</v>
      </c>
      <c r="M10740" s="1" t="s">
        <v>16</v>
      </c>
      <c r="N10740" s="1" t="s">
        <v>16</v>
      </c>
      <c r="O10740" s="1">
        <v>63.2</v>
      </c>
      <c r="P10740" s="1">
        <v>1.0</v>
      </c>
    </row>
    <row r="10741">
      <c r="A10741" s="1" t="s">
        <v>29</v>
      </c>
      <c r="B10741" s="1" t="s">
        <v>13294</v>
      </c>
      <c r="C10741" s="2" t="s">
        <v>13205</v>
      </c>
      <c r="D10741" s="1" t="s">
        <v>19</v>
      </c>
      <c r="E10741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0741" s="1" t="s">
        <v>1654</v>
      </c>
      <c r="G10741" s="1" t="s">
        <v>1655</v>
      </c>
      <c r="H10741" s="1" t="s">
        <v>1656</v>
      </c>
      <c r="I10741" s="1" t="s">
        <v>16</v>
      </c>
      <c r="J10741" s="1" t="s">
        <v>23</v>
      </c>
      <c r="K10741" s="1" t="s">
        <v>16</v>
      </c>
      <c r="L10741" s="1" t="s">
        <v>16</v>
      </c>
      <c r="M10741" s="1" t="s">
        <v>16</v>
      </c>
      <c r="N10741" s="1" t="s">
        <v>16</v>
      </c>
      <c r="O10741" s="1">
        <v>55.2</v>
      </c>
      <c r="P10741" s="1">
        <v>1.0</v>
      </c>
    </row>
    <row r="10742">
      <c r="A10742" s="1" t="s">
        <v>29</v>
      </c>
      <c r="B10742" s="1" t="s">
        <v>13295</v>
      </c>
      <c r="C10742" s="2" t="s">
        <v>13205</v>
      </c>
      <c r="D10742" s="1" t="s">
        <v>19</v>
      </c>
      <c r="E10742" s="3" t="str">
        <f>HYPERLINK("https://fyndiq.se/produkt/0a890dd972c4463d/", "2-Pack Samsung Galaxy A52s 5G - Härdat glas 9H - Super kvalitet")</f>
        <v>2-Pack Samsung Galaxy A52s 5G - Härdat glas 9H - Super kvalitet</v>
      </c>
      <c r="F10742" s="1" t="s">
        <v>442</v>
      </c>
      <c r="G10742" s="1" t="s">
        <v>443</v>
      </c>
      <c r="H10742" s="1" t="s">
        <v>444</v>
      </c>
      <c r="I10742" s="1" t="s">
        <v>16</v>
      </c>
      <c r="J10742" s="1" t="s">
        <v>23</v>
      </c>
      <c r="K10742" s="1" t="s">
        <v>16</v>
      </c>
      <c r="L10742" s="1" t="s">
        <v>16</v>
      </c>
      <c r="M10742" s="1" t="s">
        <v>16</v>
      </c>
      <c r="N10742" s="1" t="s">
        <v>16</v>
      </c>
      <c r="O10742" s="1">
        <v>63.2</v>
      </c>
      <c r="P10742" s="1">
        <v>1.0</v>
      </c>
    </row>
    <row r="10743">
      <c r="A10743" s="1" t="s">
        <v>29</v>
      </c>
      <c r="B10743" s="1" t="s">
        <v>13296</v>
      </c>
      <c r="C10743" s="2" t="s">
        <v>13205</v>
      </c>
      <c r="D10743" s="1" t="s">
        <v>19</v>
      </c>
      <c r="E1074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743" s="1" t="s">
        <v>51</v>
      </c>
      <c r="G10743" s="1" t="s">
        <v>52</v>
      </c>
      <c r="H10743" s="1" t="s">
        <v>53</v>
      </c>
      <c r="I10743" s="1" t="s">
        <v>16</v>
      </c>
      <c r="J10743" s="1" t="s">
        <v>23</v>
      </c>
      <c r="K10743" s="1" t="s">
        <v>16</v>
      </c>
      <c r="L10743" s="1" t="s">
        <v>16</v>
      </c>
      <c r="M10743" s="1" t="s">
        <v>16</v>
      </c>
      <c r="N10743" s="1" t="s">
        <v>16</v>
      </c>
      <c r="O10743" s="1">
        <v>87.2</v>
      </c>
      <c r="P10743" s="1">
        <v>1.0</v>
      </c>
    </row>
    <row r="10744">
      <c r="A10744" s="1" t="s">
        <v>29</v>
      </c>
      <c r="B10744" s="1" t="s">
        <v>13297</v>
      </c>
      <c r="C10744" s="2" t="s">
        <v>13205</v>
      </c>
      <c r="D10744" s="1" t="s">
        <v>19</v>
      </c>
      <c r="E10744" s="3" t="str">
        <f>HYPERLINK("https://fyndiq.se/produkt/416415a768684efb/", "2-Pack Samsung Galaxy S21 5G - 9H Härdat Glas - HD")</f>
        <v>2-Pack Samsung Galaxy S21 5G - 9H Härdat Glas - HD</v>
      </c>
      <c r="F10744" s="1" t="s">
        <v>39</v>
      </c>
      <c r="G10744" s="1" t="s">
        <v>40</v>
      </c>
      <c r="H10744" s="1" t="s">
        <v>41</v>
      </c>
      <c r="I10744" s="1" t="s">
        <v>16</v>
      </c>
      <c r="J10744" s="1" t="s">
        <v>23</v>
      </c>
      <c r="K10744" s="1" t="s">
        <v>16</v>
      </c>
      <c r="L10744" s="1" t="s">
        <v>16</v>
      </c>
      <c r="M10744" s="1" t="s">
        <v>16</v>
      </c>
      <c r="N10744" s="1" t="s">
        <v>16</v>
      </c>
      <c r="O10744" s="1">
        <v>63.2</v>
      </c>
      <c r="P10744" s="1">
        <v>1.0</v>
      </c>
    </row>
    <row r="10745">
      <c r="A10745" s="1" t="s">
        <v>29</v>
      </c>
      <c r="B10745" s="1" t="s">
        <v>13298</v>
      </c>
      <c r="C10745" s="2" t="s">
        <v>13205</v>
      </c>
      <c r="D10745" s="1" t="s">
        <v>19</v>
      </c>
      <c r="E1074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0745" s="1" t="s">
        <v>311</v>
      </c>
      <c r="G10745" s="1" t="s">
        <v>312</v>
      </c>
      <c r="H10745" s="1" t="s">
        <v>313</v>
      </c>
      <c r="I10745" s="1" t="s">
        <v>16</v>
      </c>
      <c r="J10745" s="1" t="s">
        <v>23</v>
      </c>
      <c r="K10745" s="1" t="s">
        <v>16</v>
      </c>
      <c r="L10745" s="1" t="s">
        <v>16</v>
      </c>
      <c r="M10745" s="1" t="s">
        <v>16</v>
      </c>
      <c r="N10745" s="1" t="s">
        <v>16</v>
      </c>
      <c r="O10745" s="1">
        <v>63.2</v>
      </c>
      <c r="P10745" s="1">
        <v>1.0</v>
      </c>
    </row>
    <row r="10746">
      <c r="A10746" s="1" t="s">
        <v>29</v>
      </c>
      <c r="B10746" s="1" t="s">
        <v>13299</v>
      </c>
      <c r="C10746" s="2" t="s">
        <v>13205</v>
      </c>
      <c r="D10746" s="1" t="s">
        <v>19</v>
      </c>
      <c r="E10746" s="3" t="str">
        <f t="shared" ref="E10746:E10748" si="332">HYPERLINK("https://fyndiq.se/produkt/c6f3e47a88184e8d/", "2-Pack SAMSUNG A55 Skärmskydd - Härdat Glas 9H - Super kvalitet 3D")</f>
        <v>2-Pack SAMSUNG A55 Skärmskydd - Härdat Glas 9H - Super kvalitet 3D</v>
      </c>
      <c r="F10746" s="1" t="s">
        <v>83</v>
      </c>
      <c r="G10746" s="1" t="s">
        <v>84</v>
      </c>
      <c r="H10746" s="1" t="s">
        <v>85</v>
      </c>
      <c r="I10746" s="1" t="s">
        <v>16</v>
      </c>
      <c r="J10746" s="1" t="s">
        <v>23</v>
      </c>
      <c r="K10746" s="1" t="s">
        <v>16</v>
      </c>
      <c r="L10746" s="1" t="s">
        <v>16</v>
      </c>
      <c r="M10746" s="1" t="s">
        <v>16</v>
      </c>
      <c r="N10746" s="1" t="s">
        <v>16</v>
      </c>
      <c r="O10746" s="1">
        <v>63.2</v>
      </c>
      <c r="P10746" s="1">
        <v>1.0</v>
      </c>
    </row>
    <row r="10747">
      <c r="A10747" s="1" t="s">
        <v>29</v>
      </c>
      <c r="B10747" s="1" t="s">
        <v>13300</v>
      </c>
      <c r="C10747" s="2" t="s">
        <v>13205</v>
      </c>
      <c r="D10747" s="1" t="s">
        <v>19</v>
      </c>
      <c r="E10747" s="3" t="str">
        <f t="shared" si="332"/>
        <v>2-Pack SAMSUNG A55 Skärmskydd - Härdat Glas 9H - Super kvalitet 3D</v>
      </c>
      <c r="F10747" s="1" t="s">
        <v>83</v>
      </c>
      <c r="G10747" s="1" t="s">
        <v>84</v>
      </c>
      <c r="H10747" s="1" t="s">
        <v>85</v>
      </c>
      <c r="I10747" s="1" t="s">
        <v>16</v>
      </c>
      <c r="J10747" s="1" t="s">
        <v>23</v>
      </c>
      <c r="K10747" s="1" t="s">
        <v>16</v>
      </c>
      <c r="L10747" s="1" t="s">
        <v>16</v>
      </c>
      <c r="M10747" s="1" t="s">
        <v>16</v>
      </c>
      <c r="N10747" s="1" t="s">
        <v>16</v>
      </c>
      <c r="O10747" s="1">
        <v>63.2</v>
      </c>
      <c r="P10747" s="1">
        <v>2.0</v>
      </c>
    </row>
    <row r="10748">
      <c r="A10748" s="1" t="s">
        <v>29</v>
      </c>
      <c r="B10748" s="1" t="s">
        <v>13301</v>
      </c>
      <c r="C10748" s="2" t="s">
        <v>13205</v>
      </c>
      <c r="D10748" s="1" t="s">
        <v>19</v>
      </c>
      <c r="E10748" s="3" t="str">
        <f t="shared" si="332"/>
        <v>2-Pack SAMSUNG A55 Skärmskydd - Härdat Glas 9H - Super kvalitet 3D</v>
      </c>
      <c r="F10748" s="1" t="s">
        <v>83</v>
      </c>
      <c r="G10748" s="1" t="s">
        <v>84</v>
      </c>
      <c r="H10748" s="1" t="s">
        <v>85</v>
      </c>
      <c r="I10748" s="1" t="s">
        <v>16</v>
      </c>
      <c r="J10748" s="1" t="s">
        <v>23</v>
      </c>
      <c r="K10748" s="1" t="s">
        <v>16</v>
      </c>
      <c r="L10748" s="1" t="s">
        <v>16</v>
      </c>
      <c r="M10748" s="1" t="s">
        <v>16</v>
      </c>
      <c r="N10748" s="1" t="s">
        <v>16</v>
      </c>
      <c r="O10748" s="1">
        <v>63.2</v>
      </c>
      <c r="P10748" s="1">
        <v>1.0</v>
      </c>
    </row>
    <row r="10749">
      <c r="A10749" s="1" t="s">
        <v>29</v>
      </c>
      <c r="B10749" s="1" t="s">
        <v>13302</v>
      </c>
      <c r="C10749" s="2" t="s">
        <v>13205</v>
      </c>
      <c r="D10749" s="1" t="s">
        <v>19</v>
      </c>
      <c r="E10749" s="3" t="str">
        <f t="shared" ref="E10749:E10751" si="333">HYPERLINK("https://fyndiq.se/produkt/4bbb3fa8e0b44286/", "2-Pack XIAOMI REDMI 13C Skärmskydd - Härdat Glas 9H - Super kvalitet 3D")</f>
        <v>2-Pack XIAOMI REDMI 13C Skärmskydd - Härdat Glas 9H - Super kvalitet 3D</v>
      </c>
      <c r="F10749" s="1" t="s">
        <v>103</v>
      </c>
      <c r="G10749" s="1" t="s">
        <v>104</v>
      </c>
      <c r="H10749" s="1" t="s">
        <v>105</v>
      </c>
      <c r="I10749" s="1" t="s">
        <v>16</v>
      </c>
      <c r="J10749" s="1" t="s">
        <v>23</v>
      </c>
      <c r="K10749" s="1" t="s">
        <v>16</v>
      </c>
      <c r="L10749" s="1" t="s">
        <v>16</v>
      </c>
      <c r="M10749" s="1" t="s">
        <v>16</v>
      </c>
      <c r="N10749" s="1" t="s">
        <v>16</v>
      </c>
      <c r="O10749" s="1">
        <v>63.2</v>
      </c>
      <c r="P10749" s="1">
        <v>1.0</v>
      </c>
    </row>
    <row r="10750">
      <c r="A10750" s="1" t="s">
        <v>29</v>
      </c>
      <c r="B10750" s="1" t="s">
        <v>13303</v>
      </c>
      <c r="C10750" s="2" t="s">
        <v>13205</v>
      </c>
      <c r="D10750" s="1" t="s">
        <v>19</v>
      </c>
      <c r="E10750" s="3" t="str">
        <f t="shared" si="333"/>
        <v>2-Pack XIAOMI REDMI 13C Skärmskydd - Härdat Glas 9H - Super kvalitet 3D</v>
      </c>
      <c r="F10750" s="1" t="s">
        <v>103</v>
      </c>
      <c r="G10750" s="1" t="s">
        <v>104</v>
      </c>
      <c r="H10750" s="1" t="s">
        <v>105</v>
      </c>
      <c r="I10750" s="1" t="s">
        <v>16</v>
      </c>
      <c r="J10750" s="1" t="s">
        <v>23</v>
      </c>
      <c r="K10750" s="1" t="s">
        <v>16</v>
      </c>
      <c r="L10750" s="1" t="s">
        <v>16</v>
      </c>
      <c r="M10750" s="1" t="s">
        <v>16</v>
      </c>
      <c r="N10750" s="1" t="s">
        <v>16</v>
      </c>
      <c r="O10750" s="1">
        <v>63.2</v>
      </c>
      <c r="P10750" s="1">
        <v>1.0</v>
      </c>
    </row>
    <row r="10751">
      <c r="A10751" s="1" t="s">
        <v>29</v>
      </c>
      <c r="B10751" s="1" t="s">
        <v>13304</v>
      </c>
      <c r="C10751" s="2" t="s">
        <v>13205</v>
      </c>
      <c r="D10751" s="1" t="s">
        <v>19</v>
      </c>
      <c r="E10751" s="3" t="str">
        <f t="shared" si="333"/>
        <v>2-Pack XIAOMI REDMI 13C Skärmskydd - Härdat Glas 9H - Super kvalitet 3D</v>
      </c>
      <c r="F10751" s="1" t="s">
        <v>103</v>
      </c>
      <c r="G10751" s="1" t="s">
        <v>104</v>
      </c>
      <c r="H10751" s="1" t="s">
        <v>105</v>
      </c>
      <c r="I10751" s="1" t="s">
        <v>16</v>
      </c>
      <c r="J10751" s="1" t="s">
        <v>23</v>
      </c>
      <c r="K10751" s="1" t="s">
        <v>16</v>
      </c>
      <c r="L10751" s="1" t="s">
        <v>16</v>
      </c>
      <c r="M10751" s="1" t="s">
        <v>16</v>
      </c>
      <c r="N10751" s="1" t="s">
        <v>16</v>
      </c>
      <c r="O10751" s="1">
        <v>63.2</v>
      </c>
      <c r="P10751" s="1">
        <v>1.0</v>
      </c>
    </row>
    <row r="10752">
      <c r="A10752" s="1" t="s">
        <v>29</v>
      </c>
      <c r="B10752" s="1" t="s">
        <v>13305</v>
      </c>
      <c r="C10752" s="2" t="s">
        <v>13205</v>
      </c>
      <c r="D10752" s="1" t="s">
        <v>19</v>
      </c>
      <c r="E10752" s="3" t="str">
        <f t="shared" ref="E10752:E10753" si="334">HYPERLINK("https://fyndiq.se/produkt/b1caddae2e864477/", "2- Pack Samsung S10 Plus - Härdat Glas 9H - Super Kvalitet 3D")</f>
        <v>2- Pack Samsung S10 Plus - Härdat Glas 9H - Super Kvalitet 3D</v>
      </c>
      <c r="F10752" s="1" t="s">
        <v>477</v>
      </c>
      <c r="G10752" s="1" t="s">
        <v>478</v>
      </c>
      <c r="H10752" s="1" t="s">
        <v>479</v>
      </c>
      <c r="I10752" s="1" t="s">
        <v>16</v>
      </c>
      <c r="J10752" s="1" t="s">
        <v>23</v>
      </c>
      <c r="K10752" s="1" t="s">
        <v>16</v>
      </c>
      <c r="L10752" s="1" t="s">
        <v>16</v>
      </c>
      <c r="M10752" s="1" t="s">
        <v>16</v>
      </c>
      <c r="N10752" s="1" t="s">
        <v>16</v>
      </c>
      <c r="O10752" s="1">
        <v>63.2</v>
      </c>
      <c r="P10752" s="1">
        <v>1.0</v>
      </c>
    </row>
    <row r="10753">
      <c r="A10753" s="1" t="s">
        <v>29</v>
      </c>
      <c r="B10753" s="1" t="s">
        <v>13306</v>
      </c>
      <c r="C10753" s="2" t="s">
        <v>13205</v>
      </c>
      <c r="D10753" s="1" t="s">
        <v>19</v>
      </c>
      <c r="E10753" s="3" t="str">
        <f t="shared" si="334"/>
        <v>2- Pack Samsung S10 Plus - Härdat Glas 9H - Super Kvalitet 3D</v>
      </c>
      <c r="F10753" s="1" t="s">
        <v>477</v>
      </c>
      <c r="G10753" s="1" t="s">
        <v>478</v>
      </c>
      <c r="H10753" s="1" t="s">
        <v>479</v>
      </c>
      <c r="I10753" s="1" t="s">
        <v>16</v>
      </c>
      <c r="J10753" s="1" t="s">
        <v>23</v>
      </c>
      <c r="K10753" s="1" t="s">
        <v>16</v>
      </c>
      <c r="L10753" s="1" t="s">
        <v>16</v>
      </c>
      <c r="M10753" s="1" t="s">
        <v>16</v>
      </c>
      <c r="N10753" s="1" t="s">
        <v>16</v>
      </c>
      <c r="O10753" s="1">
        <v>63.2</v>
      </c>
      <c r="P10753" s="1">
        <v>1.0</v>
      </c>
    </row>
    <row r="10754">
      <c r="A10754" s="1" t="s">
        <v>29</v>
      </c>
      <c r="B10754" s="1" t="s">
        <v>13307</v>
      </c>
      <c r="C10754" s="2" t="s">
        <v>13205</v>
      </c>
      <c r="D10754" s="1" t="s">
        <v>19</v>
      </c>
      <c r="E10754" s="3" t="str">
        <f>HYPERLINK("https://fyndiq.se/produkt/8d7960028c1a40a4/", "2 Pack Xiaomi 11T Pro 5G - Härdat glas 9H - Super kvalitet 3D")</f>
        <v>2 Pack Xiaomi 11T Pro 5G - Härdat glas 9H - Super kvalitet 3D</v>
      </c>
      <c r="F10754" s="1" t="s">
        <v>112</v>
      </c>
      <c r="G10754" s="1" t="s">
        <v>113</v>
      </c>
      <c r="H10754" s="1" t="s">
        <v>114</v>
      </c>
      <c r="I10754" s="1" t="s">
        <v>16</v>
      </c>
      <c r="J10754" s="1" t="s">
        <v>23</v>
      </c>
      <c r="K10754" s="1" t="s">
        <v>16</v>
      </c>
      <c r="L10754" s="1" t="s">
        <v>16</v>
      </c>
      <c r="M10754" s="1" t="s">
        <v>16</v>
      </c>
      <c r="N10754" s="1" t="s">
        <v>16</v>
      </c>
      <c r="O10754" s="1">
        <v>63.2</v>
      </c>
      <c r="P10754" s="1">
        <v>1.0</v>
      </c>
    </row>
    <row r="10755">
      <c r="A10755" s="1" t="s">
        <v>29</v>
      </c>
      <c r="B10755" s="1" t="s">
        <v>13308</v>
      </c>
      <c r="C10755" s="2" t="s">
        <v>13205</v>
      </c>
      <c r="D10755" s="1" t="s">
        <v>19</v>
      </c>
      <c r="E10755" s="3" t="str">
        <f t="shared" ref="E10755:E10756" si="335">HYPERLINK("https://fyndiq.se/produkt/e19fcc2ab2124f8a/", "2-Pack Iphone 13 Pro - 9H Härdat Glass - Top Kvalitet  3D")</f>
        <v>2-Pack Iphone 13 Pro - 9H Härdat Glass - Top Kvalitet  3D</v>
      </c>
      <c r="F10755" s="1" t="s">
        <v>555</v>
      </c>
      <c r="G10755" s="1" t="s">
        <v>556</v>
      </c>
      <c r="H10755" s="1" t="s">
        <v>557</v>
      </c>
      <c r="I10755" s="1" t="s">
        <v>16</v>
      </c>
      <c r="J10755" s="1" t="s">
        <v>23</v>
      </c>
      <c r="K10755" s="1" t="s">
        <v>16</v>
      </c>
      <c r="L10755" s="1" t="s">
        <v>16</v>
      </c>
      <c r="M10755" s="1" t="s">
        <v>16</v>
      </c>
      <c r="N10755" s="1" t="s">
        <v>16</v>
      </c>
      <c r="O10755" s="1">
        <v>47.2</v>
      </c>
      <c r="P10755" s="1">
        <v>1.0</v>
      </c>
    </row>
    <row r="10756">
      <c r="A10756" s="1" t="s">
        <v>29</v>
      </c>
      <c r="B10756" s="1" t="s">
        <v>13309</v>
      </c>
      <c r="C10756" s="2" t="s">
        <v>13205</v>
      </c>
      <c r="D10756" s="1" t="s">
        <v>19</v>
      </c>
      <c r="E10756" s="3" t="str">
        <f t="shared" si="335"/>
        <v>2-Pack Iphone 13 Pro - 9H Härdat Glass - Top Kvalitet  3D</v>
      </c>
      <c r="F10756" s="1" t="s">
        <v>555</v>
      </c>
      <c r="G10756" s="1" t="s">
        <v>556</v>
      </c>
      <c r="H10756" s="1" t="s">
        <v>557</v>
      </c>
      <c r="I10756" s="1" t="s">
        <v>16</v>
      </c>
      <c r="J10756" s="1" t="s">
        <v>23</v>
      </c>
      <c r="K10756" s="1" t="s">
        <v>16</v>
      </c>
      <c r="L10756" s="1" t="s">
        <v>16</v>
      </c>
      <c r="M10756" s="1" t="s">
        <v>16</v>
      </c>
      <c r="N10756" s="1" t="s">
        <v>16</v>
      </c>
      <c r="O10756" s="1">
        <v>47.2</v>
      </c>
      <c r="P10756" s="1">
        <v>1.0</v>
      </c>
    </row>
    <row r="10757">
      <c r="A10757" s="1" t="s">
        <v>29</v>
      </c>
      <c r="B10757" s="1" t="s">
        <v>13310</v>
      </c>
      <c r="C10757" s="2" t="s">
        <v>13205</v>
      </c>
      <c r="D10757" s="1" t="s">
        <v>19</v>
      </c>
      <c r="E10757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0757" s="1" t="s">
        <v>2035</v>
      </c>
      <c r="G10757" s="1" t="s">
        <v>2036</v>
      </c>
      <c r="H10757" s="1" t="s">
        <v>2037</v>
      </c>
      <c r="I10757" s="1" t="s">
        <v>16</v>
      </c>
      <c r="J10757" s="1" t="s">
        <v>23</v>
      </c>
      <c r="K10757" s="1" t="s">
        <v>16</v>
      </c>
      <c r="L10757" s="1" t="s">
        <v>16</v>
      </c>
      <c r="M10757" s="1" t="s">
        <v>16</v>
      </c>
      <c r="N10757" s="1" t="s">
        <v>16</v>
      </c>
      <c r="O10757" s="1">
        <v>55.2</v>
      </c>
      <c r="P10757" s="1">
        <v>1.0</v>
      </c>
    </row>
    <row r="10758">
      <c r="A10758" s="1" t="s">
        <v>29</v>
      </c>
      <c r="B10758" s="1" t="s">
        <v>13311</v>
      </c>
      <c r="C10758" s="2" t="s">
        <v>13205</v>
      </c>
      <c r="D10758" s="1" t="s">
        <v>19</v>
      </c>
      <c r="E10758" s="3" t="str">
        <f>HYPERLINK("https://fyndiq.se/produkt/13e76851ca504320/", "2-Pack Samsung Galaxy S22 Ultra - Härdat glas 9H - Top kvalitet")</f>
        <v>2-Pack Samsung Galaxy S22 Ultra - Härdat glas 9H - Top kvalitet</v>
      </c>
      <c r="F10758" s="1" t="s">
        <v>140</v>
      </c>
      <c r="G10758" s="1" t="s">
        <v>141</v>
      </c>
      <c r="H10758" s="1" t="s">
        <v>142</v>
      </c>
      <c r="I10758" s="1" t="s">
        <v>16</v>
      </c>
      <c r="J10758" s="1" t="s">
        <v>23</v>
      </c>
      <c r="K10758" s="1" t="s">
        <v>16</v>
      </c>
      <c r="L10758" s="1" t="s">
        <v>16</v>
      </c>
      <c r="M10758" s="1" t="s">
        <v>16</v>
      </c>
      <c r="N10758" s="1" t="s">
        <v>16</v>
      </c>
      <c r="O10758" s="1">
        <v>63.2</v>
      </c>
      <c r="P10758" s="1">
        <v>1.0</v>
      </c>
    </row>
    <row r="10759">
      <c r="A10759" s="1" t="s">
        <v>29</v>
      </c>
      <c r="B10759" s="1" t="s">
        <v>13312</v>
      </c>
      <c r="C10759" s="2" t="s">
        <v>13205</v>
      </c>
      <c r="D10759" s="1" t="s">
        <v>19</v>
      </c>
      <c r="E10759" s="3" t="str">
        <f t="shared" ref="E10759:E10761" si="336">HYPERLINK("https://fyndiq.se/produkt/56c72c0ba5f749b5/", "2-Pack SAMSUNG S24 Skärmskydd - Härdat Glas 9H - Super kvalitet 3D")</f>
        <v>2-Pack SAMSUNG S24 Skärmskydd - Härdat Glas 9H - Super kvalitet 3D</v>
      </c>
      <c r="F10759" s="1" t="s">
        <v>263</v>
      </c>
      <c r="G10759" s="1" t="s">
        <v>264</v>
      </c>
      <c r="H10759" s="1" t="s">
        <v>265</v>
      </c>
      <c r="I10759" s="1" t="s">
        <v>16</v>
      </c>
      <c r="J10759" s="1" t="s">
        <v>23</v>
      </c>
      <c r="K10759" s="1" t="s">
        <v>16</v>
      </c>
      <c r="L10759" s="1" t="s">
        <v>16</v>
      </c>
      <c r="M10759" s="1" t="s">
        <v>16</v>
      </c>
      <c r="N10759" s="1" t="s">
        <v>16</v>
      </c>
      <c r="O10759" s="1">
        <v>63.2</v>
      </c>
      <c r="P10759" s="1">
        <v>1.0</v>
      </c>
    </row>
    <row r="10760">
      <c r="A10760" s="1" t="s">
        <v>29</v>
      </c>
      <c r="B10760" s="1" t="s">
        <v>13313</v>
      </c>
      <c r="C10760" s="2" t="s">
        <v>13205</v>
      </c>
      <c r="D10760" s="1" t="s">
        <v>19</v>
      </c>
      <c r="E10760" s="3" t="str">
        <f t="shared" si="336"/>
        <v>2-Pack SAMSUNG S24 Skärmskydd - Härdat Glas 9H - Super kvalitet 3D</v>
      </c>
      <c r="F10760" s="1" t="s">
        <v>263</v>
      </c>
      <c r="G10760" s="1" t="s">
        <v>264</v>
      </c>
      <c r="H10760" s="1" t="s">
        <v>265</v>
      </c>
      <c r="I10760" s="1" t="s">
        <v>16</v>
      </c>
      <c r="J10760" s="1" t="s">
        <v>23</v>
      </c>
      <c r="K10760" s="1" t="s">
        <v>16</v>
      </c>
      <c r="L10760" s="1" t="s">
        <v>16</v>
      </c>
      <c r="M10760" s="1" t="s">
        <v>16</v>
      </c>
      <c r="N10760" s="1" t="s">
        <v>16</v>
      </c>
      <c r="O10760" s="1">
        <v>63.2</v>
      </c>
      <c r="P10760" s="1">
        <v>1.0</v>
      </c>
    </row>
    <row r="10761">
      <c r="A10761" s="1" t="s">
        <v>29</v>
      </c>
      <c r="B10761" s="1" t="s">
        <v>13314</v>
      </c>
      <c r="C10761" s="2" t="s">
        <v>13205</v>
      </c>
      <c r="D10761" s="1" t="s">
        <v>19</v>
      </c>
      <c r="E10761" s="3" t="str">
        <f t="shared" si="336"/>
        <v>2-Pack SAMSUNG S24 Skärmskydd - Härdat Glas 9H - Super kvalitet 3D</v>
      </c>
      <c r="F10761" s="1" t="s">
        <v>263</v>
      </c>
      <c r="G10761" s="1" t="s">
        <v>264</v>
      </c>
      <c r="H10761" s="1" t="s">
        <v>265</v>
      </c>
      <c r="I10761" s="1" t="s">
        <v>16</v>
      </c>
      <c r="J10761" s="1" t="s">
        <v>23</v>
      </c>
      <c r="K10761" s="1" t="s">
        <v>16</v>
      </c>
      <c r="L10761" s="1" t="s">
        <v>16</v>
      </c>
      <c r="M10761" s="1" t="s">
        <v>16</v>
      </c>
      <c r="N10761" s="1" t="s">
        <v>16</v>
      </c>
      <c r="O10761" s="1">
        <v>63.2</v>
      </c>
      <c r="P10761" s="1">
        <v>1.0</v>
      </c>
    </row>
    <row r="10762">
      <c r="A10762" s="1" t="s">
        <v>29</v>
      </c>
      <c r="B10762" s="1" t="s">
        <v>13315</v>
      </c>
      <c r="C10762" s="2" t="s">
        <v>13205</v>
      </c>
      <c r="D10762" s="1" t="s">
        <v>19</v>
      </c>
      <c r="E10762" s="3" t="str">
        <f t="shared" ref="E10762:E10763" si="337">HYPERLINK("https://fyndiq.se/produkt/a3a0bf045cf0498d/", "2-Pack Huawei P30 Lite - Härdat glas 9H – 3D Super kvalitet")</f>
        <v>2-Pack Huawei P30 Lite - Härdat glas 9H – 3D Super kvalitet</v>
      </c>
      <c r="F10762" s="1" t="s">
        <v>1011</v>
      </c>
      <c r="G10762" s="1" t="s">
        <v>1012</v>
      </c>
      <c r="H10762" s="1" t="s">
        <v>1013</v>
      </c>
      <c r="I10762" s="1" t="s">
        <v>16</v>
      </c>
      <c r="J10762" s="1" t="s">
        <v>23</v>
      </c>
      <c r="K10762" s="1" t="s">
        <v>16</v>
      </c>
      <c r="L10762" s="1" t="s">
        <v>16</v>
      </c>
      <c r="M10762" s="1" t="s">
        <v>16</v>
      </c>
      <c r="N10762" s="1" t="s">
        <v>16</v>
      </c>
      <c r="O10762" s="1">
        <v>63.2</v>
      </c>
      <c r="P10762" s="1">
        <v>1.0</v>
      </c>
    </row>
    <row r="10763">
      <c r="A10763" s="1" t="s">
        <v>29</v>
      </c>
      <c r="B10763" s="1" t="s">
        <v>13316</v>
      </c>
      <c r="C10763" s="2" t="s">
        <v>13205</v>
      </c>
      <c r="D10763" s="1" t="s">
        <v>19</v>
      </c>
      <c r="E10763" s="3" t="str">
        <f t="shared" si="337"/>
        <v>2-Pack Huawei P30 Lite - Härdat glas 9H – 3D Super kvalitet</v>
      </c>
      <c r="F10763" s="1" t="s">
        <v>1011</v>
      </c>
      <c r="G10763" s="1" t="s">
        <v>1012</v>
      </c>
      <c r="H10763" s="1" t="s">
        <v>1013</v>
      </c>
      <c r="I10763" s="1" t="s">
        <v>16</v>
      </c>
      <c r="J10763" s="1" t="s">
        <v>23</v>
      </c>
      <c r="K10763" s="1" t="s">
        <v>16</v>
      </c>
      <c r="L10763" s="1" t="s">
        <v>16</v>
      </c>
      <c r="M10763" s="1" t="s">
        <v>16</v>
      </c>
      <c r="N10763" s="1" t="s">
        <v>16</v>
      </c>
      <c r="O10763" s="1">
        <v>63.2</v>
      </c>
      <c r="P10763" s="1">
        <v>1.0</v>
      </c>
    </row>
    <row r="10764">
      <c r="A10764" s="1" t="s">
        <v>29</v>
      </c>
      <c r="B10764" s="1" t="s">
        <v>13317</v>
      </c>
      <c r="C10764" s="2" t="s">
        <v>13205</v>
      </c>
      <c r="D10764" s="1" t="s">
        <v>19</v>
      </c>
      <c r="E10764" s="3" t="str">
        <f>HYPERLINK("https://fyndiq.se/produkt/afde766cdafc45d4/", "2-Pack Samsung Galaxy Note 9 - Härdat Glas 9H - Super kvalitet")</f>
        <v>2-Pack Samsung Galaxy Note 9 - Härdat Glas 9H - Super kvalitet</v>
      </c>
      <c r="F10764" s="1" t="s">
        <v>3553</v>
      </c>
      <c r="G10764" s="1" t="s">
        <v>3554</v>
      </c>
      <c r="H10764" s="1" t="s">
        <v>3555</v>
      </c>
      <c r="I10764" s="1" t="s">
        <v>1673</v>
      </c>
      <c r="J10764" s="1" t="s">
        <v>9</v>
      </c>
      <c r="K10764" s="2" t="s">
        <v>9770</v>
      </c>
      <c r="L10764" s="1" t="s">
        <v>2811</v>
      </c>
      <c r="M10764" s="1" t="s">
        <v>16</v>
      </c>
      <c r="N10764" s="1" t="s">
        <v>16</v>
      </c>
      <c r="O10764" s="1">
        <v>63.2</v>
      </c>
      <c r="P10764" s="1">
        <v>1.0</v>
      </c>
    </row>
    <row r="10765">
      <c r="A10765" s="1" t="s">
        <v>29</v>
      </c>
      <c r="B10765" s="1" t="s">
        <v>13318</v>
      </c>
      <c r="C10765" s="2" t="s">
        <v>13205</v>
      </c>
      <c r="D10765" s="1" t="s">
        <v>19</v>
      </c>
      <c r="E10765" s="3" t="str">
        <f>HYPERLINK("https://fyndiq.se/produkt/29a0e9003f3246e8/", "Apple Watch 44mm – Härdat glas 9H – Super kvalitet 3D Skärmskydd")</f>
        <v>Apple Watch 44mm – Härdat glas 9H – Super kvalitet 3D Skärmskydd</v>
      </c>
      <c r="F10765" s="1" t="s">
        <v>2040</v>
      </c>
      <c r="G10765" s="1" t="s">
        <v>2041</v>
      </c>
      <c r="H10765" s="1" t="s">
        <v>2042</v>
      </c>
      <c r="I10765" s="1" t="s">
        <v>16</v>
      </c>
      <c r="J10765" s="1" t="s">
        <v>23</v>
      </c>
      <c r="K10765" s="1" t="s">
        <v>16</v>
      </c>
      <c r="L10765" s="1" t="s">
        <v>16</v>
      </c>
      <c r="M10765" s="1" t="s">
        <v>16</v>
      </c>
      <c r="N10765" s="1" t="s">
        <v>16</v>
      </c>
      <c r="O10765" s="1">
        <v>47.2</v>
      </c>
      <c r="P10765" s="1">
        <v>1.0</v>
      </c>
    </row>
    <row r="10766">
      <c r="A10766" s="1" t="s">
        <v>29</v>
      </c>
      <c r="B10766" s="1" t="s">
        <v>13319</v>
      </c>
      <c r="C10766" s="2" t="s">
        <v>13320</v>
      </c>
      <c r="D10766" s="1" t="s">
        <v>19</v>
      </c>
      <c r="E10766" s="3" t="str">
        <f>HYPERLINK("https://fyndiq.se/produkt/bc341889f4d7491c/", "2 Pack Samsung Galaxy S20 5G - Härdat glas 9H-Super kvalitet 3D")</f>
        <v>2 Pack Samsung Galaxy S20 5G - Härdat glas 9H-Super kvalitet 3D</v>
      </c>
      <c r="F10766" s="1" t="s">
        <v>1984</v>
      </c>
      <c r="G10766" s="1" t="s">
        <v>1985</v>
      </c>
      <c r="H10766" s="1" t="s">
        <v>1986</v>
      </c>
      <c r="I10766" s="1" t="s">
        <v>16</v>
      </c>
      <c r="J10766" s="1" t="s">
        <v>23</v>
      </c>
      <c r="K10766" s="1" t="s">
        <v>16</v>
      </c>
      <c r="L10766" s="1" t="s">
        <v>16</v>
      </c>
      <c r="M10766" s="1" t="s">
        <v>16</v>
      </c>
      <c r="N10766" s="1" t="s">
        <v>16</v>
      </c>
      <c r="O10766" s="1">
        <v>71.2</v>
      </c>
      <c r="P10766" s="1">
        <v>1.0</v>
      </c>
    </row>
    <row r="10767">
      <c r="A10767" s="1" t="s">
        <v>29</v>
      </c>
      <c r="B10767" s="1" t="s">
        <v>13321</v>
      </c>
      <c r="C10767" s="2" t="s">
        <v>13320</v>
      </c>
      <c r="D10767" s="1" t="s">
        <v>19</v>
      </c>
      <c r="E10767" s="3" t="str">
        <f>HYPERLINK("https://fyndiq.se/produkt/925ae49423884615/", "2-Pack Samsung S22 Ultra Skärmskydd &amp; 1-Pack linsskydd -9H GLAS")</f>
        <v>2-Pack Samsung S22 Ultra Skärmskydd &amp; 1-Pack linsskydd -9H GLAS</v>
      </c>
      <c r="F10767" s="1" t="s">
        <v>335</v>
      </c>
      <c r="G10767" s="1" t="s">
        <v>336</v>
      </c>
      <c r="H10767" s="1" t="s">
        <v>337</v>
      </c>
      <c r="I10767" s="1" t="s">
        <v>16</v>
      </c>
      <c r="J10767" s="1" t="s">
        <v>23</v>
      </c>
      <c r="K10767" s="1" t="s">
        <v>16</v>
      </c>
      <c r="L10767" s="1" t="s">
        <v>16</v>
      </c>
      <c r="M10767" s="1" t="s">
        <v>16</v>
      </c>
      <c r="N10767" s="1" t="s">
        <v>16</v>
      </c>
      <c r="O10767" s="1">
        <v>71.2</v>
      </c>
      <c r="P10767" s="1">
        <v>1.0</v>
      </c>
    </row>
    <row r="10768">
      <c r="A10768" s="1" t="s">
        <v>29</v>
      </c>
      <c r="B10768" s="1" t="s">
        <v>13322</v>
      </c>
      <c r="C10768" s="2" t="s">
        <v>13320</v>
      </c>
      <c r="D10768" s="1" t="s">
        <v>19</v>
      </c>
      <c r="E10768" s="3" t="str">
        <f>HYPERLINK("https://fyndiq.se/produkt/8d7960028c1a40a4/", "2 Pack Xiaomi 11T Pro 5G - Härdat glas 9H - Super kvalitet 3D")</f>
        <v>2 Pack Xiaomi 11T Pro 5G - Härdat glas 9H - Super kvalitet 3D</v>
      </c>
      <c r="F10768" s="1" t="s">
        <v>112</v>
      </c>
      <c r="G10768" s="1" t="s">
        <v>113</v>
      </c>
      <c r="H10768" s="1" t="s">
        <v>114</v>
      </c>
      <c r="I10768" s="1" t="s">
        <v>16</v>
      </c>
      <c r="J10768" s="1" t="s">
        <v>23</v>
      </c>
      <c r="K10768" s="1" t="s">
        <v>16</v>
      </c>
      <c r="L10768" s="1" t="s">
        <v>16</v>
      </c>
      <c r="M10768" s="1" t="s">
        <v>16</v>
      </c>
      <c r="N10768" s="1" t="s">
        <v>16</v>
      </c>
      <c r="O10768" s="1">
        <v>63.2</v>
      </c>
      <c r="P10768" s="1">
        <v>1.0</v>
      </c>
    </row>
    <row r="10769">
      <c r="A10769" s="1" t="s">
        <v>29</v>
      </c>
      <c r="B10769" s="1" t="s">
        <v>13323</v>
      </c>
      <c r="C10769" s="2" t="s">
        <v>13320</v>
      </c>
      <c r="D10769" s="1" t="s">
        <v>19</v>
      </c>
      <c r="E10769" s="3" t="str">
        <f>HYPERLINK("https://fyndiq.se/produkt/94a67bbe1c4a4666/", "2-Pack Samsung Xcover 7 Skärmskydd i Härdat Glas")</f>
        <v>2-Pack Samsung Xcover 7 Skärmskydd i Härdat Glas</v>
      </c>
      <c r="F10769" s="1" t="s">
        <v>1908</v>
      </c>
      <c r="G10769" s="1" t="s">
        <v>1909</v>
      </c>
      <c r="H10769" s="1" t="s">
        <v>1910</v>
      </c>
      <c r="I10769" s="1" t="s">
        <v>16</v>
      </c>
      <c r="J10769" s="1" t="s">
        <v>23</v>
      </c>
      <c r="K10769" s="1" t="s">
        <v>16</v>
      </c>
      <c r="L10769" s="1" t="s">
        <v>16</v>
      </c>
      <c r="M10769" s="1" t="s">
        <v>16</v>
      </c>
      <c r="N10769" s="1" t="s">
        <v>16</v>
      </c>
      <c r="O10769" s="1">
        <v>71.2</v>
      </c>
      <c r="P10769" s="1">
        <v>1.0</v>
      </c>
    </row>
    <row r="10770">
      <c r="A10770" s="1" t="s">
        <v>29</v>
      </c>
      <c r="B10770" s="1" t="s">
        <v>13324</v>
      </c>
      <c r="C10770" s="2" t="s">
        <v>13320</v>
      </c>
      <c r="D10770" s="1" t="s">
        <v>19</v>
      </c>
      <c r="E10770" s="3" t="str">
        <f>HYPERLINK("https://fyndiq.se/produkt/abcb18d2b1094266/", "2 Pack Samsung S21 5G - Härdat Glas 9H - Super Kvalitet 3D")</f>
        <v>2 Pack Samsung S21 5G - Härdat Glas 9H - Super Kvalitet 3D</v>
      </c>
      <c r="F10770" s="1" t="s">
        <v>2719</v>
      </c>
      <c r="G10770" s="1" t="s">
        <v>2720</v>
      </c>
      <c r="H10770" s="1" t="s">
        <v>2721</v>
      </c>
      <c r="I10770" s="1" t="s">
        <v>16</v>
      </c>
      <c r="J10770" s="1" t="s">
        <v>23</v>
      </c>
      <c r="K10770" s="1" t="s">
        <v>16</v>
      </c>
      <c r="L10770" s="1" t="s">
        <v>16</v>
      </c>
      <c r="M10770" s="1" t="s">
        <v>16</v>
      </c>
      <c r="N10770" s="1" t="s">
        <v>16</v>
      </c>
      <c r="O10770" s="1">
        <v>63.2</v>
      </c>
      <c r="P10770" s="1">
        <v>1.0</v>
      </c>
    </row>
    <row r="10771">
      <c r="A10771" s="1" t="s">
        <v>29</v>
      </c>
      <c r="B10771" s="1" t="s">
        <v>13325</v>
      </c>
      <c r="C10771" s="2" t="s">
        <v>13320</v>
      </c>
      <c r="D10771" s="1" t="s">
        <v>19</v>
      </c>
      <c r="E10771" s="3" t="str">
        <f>HYPERLINK("https://fyndiq.se/produkt/432d784756a84eff/", "2-Pack Samsung Galaxy S20FE - Härdat Glas-9H -Super kvalitet 3D")</f>
        <v>2-Pack Samsung Galaxy S20FE - Härdat Glas-9H -Super kvalitet 3D</v>
      </c>
      <c r="F10771" s="1" t="s">
        <v>1078</v>
      </c>
      <c r="G10771" s="1" t="s">
        <v>1079</v>
      </c>
      <c r="H10771" s="1" t="s">
        <v>1080</v>
      </c>
      <c r="I10771" s="1" t="s">
        <v>1311</v>
      </c>
      <c r="J10771" s="1" t="s">
        <v>23</v>
      </c>
      <c r="K10771" s="1" t="s">
        <v>16</v>
      </c>
      <c r="L10771" s="1" t="s">
        <v>16</v>
      </c>
      <c r="M10771" s="1" t="s">
        <v>16</v>
      </c>
      <c r="N10771" s="1" t="s">
        <v>16</v>
      </c>
      <c r="O10771" s="1">
        <v>63.2</v>
      </c>
      <c r="P10771" s="1">
        <v>1.0</v>
      </c>
    </row>
    <row r="10772">
      <c r="A10772" s="1" t="s">
        <v>29</v>
      </c>
      <c r="B10772" s="1" t="s">
        <v>13326</v>
      </c>
      <c r="C10772" s="2" t="s">
        <v>13320</v>
      </c>
      <c r="D10772" s="1" t="s">
        <v>19</v>
      </c>
      <c r="E10772" s="3" t="str">
        <f>HYPERLINK("https://fyndiq.se/produkt/675bb02ed6bb4e07/", "2-Pack Samsung Galaxy S21 Ultra - Härdat Glas 9H-Super Kvalitet")</f>
        <v>2-Pack Samsung Galaxy S21 Ultra - Härdat Glas 9H-Super Kvalitet</v>
      </c>
      <c r="F10772" s="1" t="s">
        <v>91</v>
      </c>
      <c r="G10772" s="1" t="s">
        <v>92</v>
      </c>
      <c r="H10772" s="1" t="s">
        <v>93</v>
      </c>
      <c r="I10772" s="1" t="s">
        <v>16</v>
      </c>
      <c r="J10772" s="1" t="s">
        <v>23</v>
      </c>
      <c r="K10772" s="1" t="s">
        <v>16</v>
      </c>
      <c r="L10772" s="1" t="s">
        <v>16</v>
      </c>
      <c r="M10772" s="1" t="s">
        <v>16</v>
      </c>
      <c r="N10772" s="1" t="s">
        <v>16</v>
      </c>
      <c r="O10772" s="1">
        <v>63.2</v>
      </c>
      <c r="P10772" s="1">
        <v>1.0</v>
      </c>
    </row>
    <row r="10773">
      <c r="A10773" s="1" t="s">
        <v>29</v>
      </c>
      <c r="B10773" s="1" t="s">
        <v>13327</v>
      </c>
      <c r="C10773" s="2" t="s">
        <v>13320</v>
      </c>
      <c r="D10773" s="1" t="s">
        <v>19</v>
      </c>
      <c r="E10773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0773" s="1" t="s">
        <v>887</v>
      </c>
      <c r="G10773" s="1" t="s">
        <v>888</v>
      </c>
      <c r="H10773" s="1" t="s">
        <v>889</v>
      </c>
      <c r="I10773" s="1" t="s">
        <v>16</v>
      </c>
      <c r="J10773" s="1" t="s">
        <v>23</v>
      </c>
      <c r="K10773" s="1" t="s">
        <v>16</v>
      </c>
      <c r="L10773" s="1" t="s">
        <v>16</v>
      </c>
      <c r="M10773" s="1" t="s">
        <v>16</v>
      </c>
      <c r="N10773" s="1" t="s">
        <v>16</v>
      </c>
      <c r="O10773" s="1">
        <v>71.2</v>
      </c>
      <c r="P10773" s="1">
        <v>1.0</v>
      </c>
    </row>
    <row r="10774">
      <c r="A10774" s="1" t="s">
        <v>29</v>
      </c>
      <c r="B10774" s="1" t="s">
        <v>13328</v>
      </c>
      <c r="C10774" s="2" t="s">
        <v>13320</v>
      </c>
      <c r="D10774" s="1" t="s">
        <v>19</v>
      </c>
      <c r="E10774" s="3" t="str">
        <f>HYPERLINK("https://fyndiq.se/produkt/ffd808ba7c174af8/", "2-Pack Samsung S22 Skärmskydd &amp; 1-Pack linsskydd -Härdat Glas 9H")</f>
        <v>2-Pack Samsung S22 Skärmskydd &amp; 1-Pack linsskydd -Härdat Glas 9H</v>
      </c>
      <c r="F10774" s="1" t="s">
        <v>179</v>
      </c>
      <c r="G10774" s="1" t="s">
        <v>180</v>
      </c>
      <c r="H10774" s="1" t="s">
        <v>181</v>
      </c>
      <c r="I10774" s="1" t="s">
        <v>1311</v>
      </c>
      <c r="J10774" s="1" t="s">
        <v>23</v>
      </c>
      <c r="K10774" s="1" t="s">
        <v>16</v>
      </c>
      <c r="L10774" s="1" t="s">
        <v>16</v>
      </c>
      <c r="M10774" s="1" t="s">
        <v>16</v>
      </c>
      <c r="N10774" s="1" t="s">
        <v>16</v>
      </c>
      <c r="O10774" s="1">
        <v>71.2</v>
      </c>
      <c r="P10774" s="1">
        <v>1.0</v>
      </c>
    </row>
    <row r="10775">
      <c r="A10775" s="1" t="s">
        <v>29</v>
      </c>
      <c r="B10775" s="1" t="s">
        <v>13329</v>
      </c>
      <c r="C10775" s="2" t="s">
        <v>13320</v>
      </c>
      <c r="D10775" s="1" t="s">
        <v>19</v>
      </c>
      <c r="E10775" s="3" t="str">
        <f>HYPERLINK("https://fyndiq.se/produkt/ef10e4ba492c46df/", "2-Pack Samsung S23 FE 5G - 9H Härdat Glass - Super Kvalitet 3D")</f>
        <v>2-Pack Samsung S23 FE 5G - 9H Härdat Glass - Super Kvalitet 3D</v>
      </c>
      <c r="F10775" s="1" t="s">
        <v>2521</v>
      </c>
      <c r="G10775" s="1" t="s">
        <v>2522</v>
      </c>
      <c r="H10775" s="1" t="s">
        <v>2523</v>
      </c>
      <c r="I10775" s="1" t="s">
        <v>16</v>
      </c>
      <c r="J10775" s="1" t="s">
        <v>23</v>
      </c>
      <c r="K10775" s="1" t="s">
        <v>16</v>
      </c>
      <c r="L10775" s="1" t="s">
        <v>16</v>
      </c>
      <c r="M10775" s="1" t="s">
        <v>16</v>
      </c>
      <c r="N10775" s="1" t="s">
        <v>16</v>
      </c>
      <c r="O10775" s="1">
        <v>63.2</v>
      </c>
      <c r="P10775" s="1">
        <v>1.0</v>
      </c>
    </row>
    <row r="10776">
      <c r="A10776" s="1" t="s">
        <v>29</v>
      </c>
      <c r="B10776" s="1" t="s">
        <v>13330</v>
      </c>
      <c r="C10776" s="2" t="s">
        <v>13320</v>
      </c>
      <c r="D10776" s="1" t="s">
        <v>19</v>
      </c>
      <c r="E10776" s="3" t="str">
        <f>HYPERLINK("https://fyndiq.se/produkt/533d0ddc5dd84c00/", "2-Pack iPhone 14 - skärmskydd &amp; linsskydd - härdat glas 9H")</f>
        <v>2-Pack iPhone 14 - skärmskydd &amp; linsskydd - härdat glas 9H</v>
      </c>
      <c r="F10776" s="1" t="s">
        <v>841</v>
      </c>
      <c r="G10776" s="1" t="s">
        <v>842</v>
      </c>
      <c r="H10776" s="1" t="s">
        <v>843</v>
      </c>
      <c r="I10776" s="1" t="s">
        <v>16</v>
      </c>
      <c r="J10776" s="1" t="s">
        <v>23</v>
      </c>
      <c r="K10776" s="1" t="s">
        <v>16</v>
      </c>
      <c r="L10776" s="1" t="s">
        <v>16</v>
      </c>
      <c r="M10776" s="1" t="s">
        <v>16</v>
      </c>
      <c r="N10776" s="1" t="s">
        <v>16</v>
      </c>
      <c r="O10776" s="1">
        <v>63.2</v>
      </c>
      <c r="P10776" s="1">
        <v>1.0</v>
      </c>
    </row>
    <row r="10777">
      <c r="A10777" s="1" t="s">
        <v>29</v>
      </c>
      <c r="B10777" s="1" t="s">
        <v>13331</v>
      </c>
      <c r="C10777" s="2" t="s">
        <v>13320</v>
      </c>
      <c r="D10777" s="1" t="s">
        <v>19</v>
      </c>
      <c r="E10777" s="3" t="str">
        <f>HYPERLINK("https://fyndiq.se/produkt/21fa5ef4b8704a28/", "2-Pack Samsung Note 10 Plus - Härdat glas 9H - Super kvalitet 3D")</f>
        <v>2-Pack Samsung Note 10 Plus - Härdat glas 9H - Super kvalitet 3D</v>
      </c>
      <c r="F10777" s="1" t="s">
        <v>5705</v>
      </c>
      <c r="G10777" s="1" t="s">
        <v>5706</v>
      </c>
      <c r="H10777" s="1" t="s">
        <v>5707</v>
      </c>
      <c r="I10777" s="1" t="s">
        <v>16</v>
      </c>
      <c r="J10777" s="1" t="s">
        <v>23</v>
      </c>
      <c r="K10777" s="1" t="s">
        <v>16</v>
      </c>
      <c r="L10777" s="1" t="s">
        <v>16</v>
      </c>
      <c r="M10777" s="1" t="s">
        <v>16</v>
      </c>
      <c r="N10777" s="1" t="s">
        <v>16</v>
      </c>
      <c r="O10777" s="1">
        <v>63.2</v>
      </c>
      <c r="P10777" s="1">
        <v>1.0</v>
      </c>
    </row>
    <row r="10778">
      <c r="A10778" s="1" t="s">
        <v>29</v>
      </c>
      <c r="B10778" s="1" t="s">
        <v>13332</v>
      </c>
      <c r="C10778" s="2" t="s">
        <v>13320</v>
      </c>
      <c r="D10778" s="1" t="s">
        <v>19</v>
      </c>
      <c r="E10778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0778" s="1" t="s">
        <v>2836</v>
      </c>
      <c r="G10778" s="1" t="s">
        <v>2837</v>
      </c>
      <c r="H10778" s="1" t="s">
        <v>2838</v>
      </c>
      <c r="I10778" s="1" t="s">
        <v>16</v>
      </c>
      <c r="J10778" s="1" t="s">
        <v>23</v>
      </c>
      <c r="K10778" s="1" t="s">
        <v>16</v>
      </c>
      <c r="L10778" s="1" t="s">
        <v>16</v>
      </c>
      <c r="M10778" s="1" t="s">
        <v>16</v>
      </c>
      <c r="N10778" s="1" t="s">
        <v>16</v>
      </c>
      <c r="O10778" s="1">
        <v>63.2</v>
      </c>
      <c r="P10778" s="1">
        <v>1.0</v>
      </c>
    </row>
    <row r="10779">
      <c r="A10779" s="1" t="s">
        <v>29</v>
      </c>
      <c r="B10779" s="1" t="s">
        <v>13333</v>
      </c>
      <c r="C10779" s="2" t="s">
        <v>13320</v>
      </c>
      <c r="D10779" s="1" t="s">
        <v>19</v>
      </c>
      <c r="E10779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0779" s="1" t="s">
        <v>4906</v>
      </c>
      <c r="G10779" s="1" t="s">
        <v>4907</v>
      </c>
      <c r="H10779" s="1" t="s">
        <v>4908</v>
      </c>
      <c r="I10779" s="1" t="s">
        <v>16</v>
      </c>
      <c r="J10779" s="1" t="s">
        <v>23</v>
      </c>
      <c r="K10779" s="1" t="s">
        <v>16</v>
      </c>
      <c r="L10779" s="1" t="s">
        <v>16</v>
      </c>
      <c r="M10779" s="1" t="s">
        <v>16</v>
      </c>
      <c r="N10779" s="1" t="s">
        <v>16</v>
      </c>
      <c r="O10779" s="1">
        <v>71.2</v>
      </c>
      <c r="P10779" s="1">
        <v>1.0</v>
      </c>
    </row>
    <row r="10780">
      <c r="A10780" s="1" t="s">
        <v>29</v>
      </c>
      <c r="B10780" s="1" t="s">
        <v>13334</v>
      </c>
      <c r="C10780" s="2" t="s">
        <v>13320</v>
      </c>
      <c r="D10780" s="1" t="s">
        <v>19</v>
      </c>
      <c r="E10780" s="3" t="str">
        <f>HYPERLINK("https://fyndiq.se/produkt/b64e58a94ebc4c52/", "2 Pack Sony Xperia 10 III - Härdat glas 9H - Super Kvalitet 3D")</f>
        <v>2 Pack Sony Xperia 10 III - Härdat glas 9H - Super Kvalitet 3D</v>
      </c>
      <c r="F10780" s="1" t="s">
        <v>366</v>
      </c>
      <c r="G10780" s="1" t="s">
        <v>367</v>
      </c>
      <c r="H10780" s="1" t="s">
        <v>368</v>
      </c>
      <c r="I10780" s="1" t="s">
        <v>16</v>
      </c>
      <c r="J10780" s="1" t="s">
        <v>23</v>
      </c>
      <c r="K10780" s="1" t="s">
        <v>16</v>
      </c>
      <c r="L10780" s="1" t="s">
        <v>16</v>
      </c>
      <c r="M10780" s="1" t="s">
        <v>16</v>
      </c>
      <c r="N10780" s="1" t="s">
        <v>16</v>
      </c>
      <c r="O10780" s="1">
        <v>63.2</v>
      </c>
      <c r="P10780" s="1">
        <v>1.0</v>
      </c>
    </row>
    <row r="10781">
      <c r="A10781" s="1" t="s">
        <v>29</v>
      </c>
      <c r="B10781" s="1" t="s">
        <v>13335</v>
      </c>
      <c r="C10781" s="2" t="s">
        <v>13320</v>
      </c>
      <c r="D10781" s="1" t="s">
        <v>19</v>
      </c>
      <c r="E10781" s="3" t="str">
        <f>HYPERLINK("https://fyndiq.se/produkt/50e4ae784f654d73/", "2 PACK ONEPLUS Nord CE 5G - Härdat glas 9H- Super kvalitet")</f>
        <v>2 PACK ONEPLUS Nord CE 5G - Härdat glas 9H- Super kvalitet</v>
      </c>
      <c r="F10781" s="1" t="s">
        <v>6296</v>
      </c>
      <c r="G10781" s="1" t="s">
        <v>6297</v>
      </c>
      <c r="H10781" s="1" t="s">
        <v>6298</v>
      </c>
      <c r="I10781" s="1" t="s">
        <v>16</v>
      </c>
      <c r="J10781" s="1" t="s">
        <v>23</v>
      </c>
      <c r="K10781" s="1" t="s">
        <v>16</v>
      </c>
      <c r="L10781" s="1" t="s">
        <v>16</v>
      </c>
      <c r="M10781" s="1" t="s">
        <v>16</v>
      </c>
      <c r="N10781" s="1" t="s">
        <v>16</v>
      </c>
      <c r="O10781" s="1">
        <v>63.2</v>
      </c>
      <c r="P10781" s="1">
        <v>1.0</v>
      </c>
    </row>
    <row r="10782">
      <c r="A10782" s="1" t="s">
        <v>29</v>
      </c>
      <c r="B10782" s="1" t="s">
        <v>13336</v>
      </c>
      <c r="C10782" s="2" t="s">
        <v>13320</v>
      </c>
      <c r="D10782" s="1" t="s">
        <v>19</v>
      </c>
      <c r="E1078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782" s="1" t="s">
        <v>729</v>
      </c>
      <c r="G10782" s="1" t="s">
        <v>730</v>
      </c>
      <c r="H10782" s="1" t="s">
        <v>731</v>
      </c>
      <c r="I10782" s="1" t="s">
        <v>16</v>
      </c>
      <c r="J10782" s="1" t="s">
        <v>23</v>
      </c>
      <c r="K10782" s="1" t="s">
        <v>16</v>
      </c>
      <c r="L10782" s="1" t="s">
        <v>16</v>
      </c>
      <c r="M10782" s="1" t="s">
        <v>16</v>
      </c>
      <c r="N10782" s="1" t="s">
        <v>16</v>
      </c>
      <c r="O10782" s="1">
        <v>63.2</v>
      </c>
      <c r="P10782" s="1">
        <v>1.0</v>
      </c>
    </row>
    <row r="10783">
      <c r="A10783" s="1" t="s">
        <v>29</v>
      </c>
      <c r="B10783" s="1" t="s">
        <v>13337</v>
      </c>
      <c r="C10783" s="2" t="s">
        <v>13320</v>
      </c>
      <c r="D10783" s="1" t="s">
        <v>19</v>
      </c>
      <c r="E10783" s="3" t="str">
        <f>HYPERLINK("https://fyndiq.se/produkt/0f244212ec124dcd/", "2 Pack OnePlus 9 5G - Härdat glas 9H - Super kvalitet 3D Skärmskydd")</f>
        <v>2 Pack OnePlus 9 5G - Härdat glas 9H - Super kvalitet 3D Skärmskydd</v>
      </c>
      <c r="F10783" s="1" t="s">
        <v>803</v>
      </c>
      <c r="G10783" s="1" t="s">
        <v>804</v>
      </c>
      <c r="H10783" s="1" t="s">
        <v>805</v>
      </c>
      <c r="I10783" s="1" t="s">
        <v>16</v>
      </c>
      <c r="J10783" s="1" t="s">
        <v>23</v>
      </c>
      <c r="K10783" s="1" t="s">
        <v>16</v>
      </c>
      <c r="L10783" s="1" t="s">
        <v>16</v>
      </c>
      <c r="M10783" s="1" t="s">
        <v>16</v>
      </c>
      <c r="N10783" s="1" t="s">
        <v>16</v>
      </c>
      <c r="O10783" s="1">
        <v>63.2</v>
      </c>
      <c r="P10783" s="1">
        <v>1.0</v>
      </c>
    </row>
    <row r="10784">
      <c r="A10784" s="1" t="s">
        <v>29</v>
      </c>
      <c r="B10784" s="1" t="s">
        <v>13338</v>
      </c>
      <c r="C10784" s="2" t="s">
        <v>13320</v>
      </c>
      <c r="D10784" s="1" t="s">
        <v>19</v>
      </c>
      <c r="E10784" s="3" t="str">
        <f>HYPERLINK("https://fyndiq.se/produkt/94a67bbe1c4a4666/", "2-Pack Samsung Xcover 7 Skärmskydd i Härdat Glas")</f>
        <v>2-Pack Samsung Xcover 7 Skärmskydd i Härdat Glas</v>
      </c>
      <c r="F10784" s="1" t="s">
        <v>1908</v>
      </c>
      <c r="G10784" s="1" t="s">
        <v>1909</v>
      </c>
      <c r="H10784" s="1" t="s">
        <v>1910</v>
      </c>
      <c r="I10784" s="1" t="s">
        <v>16</v>
      </c>
      <c r="J10784" s="1" t="s">
        <v>23</v>
      </c>
      <c r="K10784" s="1" t="s">
        <v>16</v>
      </c>
      <c r="L10784" s="1" t="s">
        <v>16</v>
      </c>
      <c r="M10784" s="1" t="s">
        <v>16</v>
      </c>
      <c r="N10784" s="1" t="s">
        <v>16</v>
      </c>
      <c r="O10784" s="1">
        <v>71.2</v>
      </c>
      <c r="P10784" s="1">
        <v>1.0</v>
      </c>
    </row>
    <row r="10785">
      <c r="A10785" s="1" t="s">
        <v>29</v>
      </c>
      <c r="B10785" s="1" t="s">
        <v>13339</v>
      </c>
      <c r="C10785" s="2" t="s">
        <v>13320</v>
      </c>
      <c r="D10785" s="1" t="s">
        <v>19</v>
      </c>
      <c r="E10785" s="3" t="str">
        <f>HYPERLINK("https://fyndiq.se/produkt/6ff896a82a134dbd/", "2-Pack IPhone 12 Mini - Härdat Glas 9H - Super Kvalitet 3D")</f>
        <v>2-Pack IPhone 12 Mini - Härdat Glas 9H - Super Kvalitet 3D</v>
      </c>
      <c r="F10785" s="1" t="s">
        <v>55</v>
      </c>
      <c r="G10785" s="1" t="s">
        <v>56</v>
      </c>
      <c r="H10785" s="1" t="s">
        <v>57</v>
      </c>
      <c r="I10785" s="1" t="s">
        <v>16</v>
      </c>
      <c r="J10785" s="1" t="s">
        <v>23</v>
      </c>
      <c r="K10785" s="1" t="s">
        <v>16</v>
      </c>
      <c r="L10785" s="1" t="s">
        <v>16</v>
      </c>
      <c r="M10785" s="1" t="s">
        <v>16</v>
      </c>
      <c r="N10785" s="1" t="s">
        <v>16</v>
      </c>
      <c r="O10785" s="1">
        <v>47.2</v>
      </c>
      <c r="P10785" s="1">
        <v>1.0</v>
      </c>
    </row>
    <row r="10786">
      <c r="A10786" s="1" t="s">
        <v>29</v>
      </c>
      <c r="B10786" s="1" t="s">
        <v>13340</v>
      </c>
      <c r="C10786" s="2" t="s">
        <v>13320</v>
      </c>
      <c r="D10786" s="1" t="s">
        <v>19</v>
      </c>
      <c r="E10786" s="3" t="str">
        <f>HYPERLINK("https://fyndiq.se/produkt/56c72c0ba5f749b5/", "2-Pack SAMSUNG S24 Skärmskydd - Härdat Glas 9H - Super kvalitet 3D")</f>
        <v>2-Pack SAMSUNG S24 Skärmskydd - Härdat Glas 9H - Super kvalitet 3D</v>
      </c>
      <c r="F10786" s="1" t="s">
        <v>263</v>
      </c>
      <c r="G10786" s="1" t="s">
        <v>264</v>
      </c>
      <c r="H10786" s="1" t="s">
        <v>265</v>
      </c>
      <c r="I10786" s="1" t="s">
        <v>16</v>
      </c>
      <c r="J10786" s="1" t="s">
        <v>23</v>
      </c>
      <c r="K10786" s="1" t="s">
        <v>16</v>
      </c>
      <c r="L10786" s="1" t="s">
        <v>16</v>
      </c>
      <c r="M10786" s="1" t="s">
        <v>16</v>
      </c>
      <c r="N10786" s="1" t="s">
        <v>16</v>
      </c>
      <c r="O10786" s="1">
        <v>63.2</v>
      </c>
      <c r="P10786" s="1">
        <v>1.0</v>
      </c>
    </row>
    <row r="10787">
      <c r="A10787" s="1" t="s">
        <v>29</v>
      </c>
      <c r="B10787" s="1" t="s">
        <v>13341</v>
      </c>
      <c r="C10787" s="2" t="s">
        <v>13320</v>
      </c>
      <c r="D10787" s="1" t="s">
        <v>19</v>
      </c>
      <c r="E10787" s="3" t="str">
        <f>HYPERLINK("https://fyndiq.se/produkt/67afb534781a4066/", "2-Pack Samsung Galaxy S9 Plus - Härdat glas- 9HSuper kvalitet 3D")</f>
        <v>2-Pack Samsung Galaxy S9 Plus - Härdat glas- 9HSuper kvalitet 3D</v>
      </c>
      <c r="F10787" s="1" t="s">
        <v>3929</v>
      </c>
      <c r="G10787" s="1" t="s">
        <v>3930</v>
      </c>
      <c r="H10787" s="1" t="s">
        <v>3931</v>
      </c>
      <c r="I10787" s="1" t="s">
        <v>16</v>
      </c>
      <c r="J10787" s="1" t="s">
        <v>23</v>
      </c>
      <c r="K10787" s="1" t="s">
        <v>16</v>
      </c>
      <c r="L10787" s="1" t="s">
        <v>16</v>
      </c>
      <c r="M10787" s="1" t="s">
        <v>16</v>
      </c>
      <c r="N10787" s="1" t="s">
        <v>16</v>
      </c>
      <c r="O10787" s="1">
        <v>63.2</v>
      </c>
      <c r="P10787" s="1">
        <v>1.0</v>
      </c>
    </row>
    <row r="10788">
      <c r="A10788" s="1" t="s">
        <v>29</v>
      </c>
      <c r="B10788" s="1" t="s">
        <v>13342</v>
      </c>
      <c r="C10788" s="2" t="s">
        <v>13320</v>
      </c>
      <c r="D10788" s="1" t="s">
        <v>19</v>
      </c>
      <c r="E10788" s="3" t="str">
        <f>HYPERLINK("https://fyndiq.se/produkt/8d7960028c1a40a4/", "2 Pack Xiaomi 11T Pro 5G - Härdat glas 9H - Super kvalitet 3D")</f>
        <v>2 Pack Xiaomi 11T Pro 5G - Härdat glas 9H - Super kvalitet 3D</v>
      </c>
      <c r="F10788" s="1" t="s">
        <v>112</v>
      </c>
      <c r="G10788" s="1" t="s">
        <v>113</v>
      </c>
      <c r="H10788" s="1" t="s">
        <v>114</v>
      </c>
      <c r="I10788" s="1" t="s">
        <v>16</v>
      </c>
      <c r="J10788" s="1" t="s">
        <v>23</v>
      </c>
      <c r="K10788" s="1" t="s">
        <v>16</v>
      </c>
      <c r="L10788" s="1" t="s">
        <v>16</v>
      </c>
      <c r="M10788" s="1" t="s">
        <v>16</v>
      </c>
      <c r="N10788" s="1" t="s">
        <v>16</v>
      </c>
      <c r="O10788" s="1">
        <v>63.2</v>
      </c>
      <c r="P10788" s="1">
        <v>1.0</v>
      </c>
    </row>
    <row r="10789">
      <c r="A10789" s="1" t="s">
        <v>29</v>
      </c>
      <c r="B10789" s="1" t="s">
        <v>13343</v>
      </c>
      <c r="C10789" s="2" t="s">
        <v>13320</v>
      </c>
      <c r="D10789" s="1" t="s">
        <v>19</v>
      </c>
      <c r="E1078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789" s="1" t="s">
        <v>103</v>
      </c>
      <c r="G10789" s="1" t="s">
        <v>104</v>
      </c>
      <c r="H10789" s="1" t="s">
        <v>105</v>
      </c>
      <c r="I10789" s="1" t="s">
        <v>16</v>
      </c>
      <c r="J10789" s="1" t="s">
        <v>23</v>
      </c>
      <c r="K10789" s="1" t="s">
        <v>16</v>
      </c>
      <c r="L10789" s="1" t="s">
        <v>16</v>
      </c>
      <c r="M10789" s="1" t="s">
        <v>16</v>
      </c>
      <c r="N10789" s="1" t="s">
        <v>16</v>
      </c>
      <c r="O10789" s="1">
        <v>63.2</v>
      </c>
      <c r="P10789" s="1">
        <v>1.0</v>
      </c>
    </row>
    <row r="10790">
      <c r="A10790" s="1" t="s">
        <v>29</v>
      </c>
      <c r="B10790" s="1" t="s">
        <v>13344</v>
      </c>
      <c r="C10790" s="2" t="s">
        <v>13320</v>
      </c>
      <c r="D10790" s="1" t="s">
        <v>19</v>
      </c>
      <c r="E10790" s="3" t="str">
        <f>HYPERLINK("https://fyndiq.se/produkt/416415a768684efb/", "2-Pack Samsung Galaxy S21 5G - 9H Härdat Glas - HD")</f>
        <v>2-Pack Samsung Galaxy S21 5G - 9H Härdat Glas - HD</v>
      </c>
      <c r="F10790" s="1" t="s">
        <v>39</v>
      </c>
      <c r="G10790" s="1" t="s">
        <v>40</v>
      </c>
      <c r="H10790" s="1" t="s">
        <v>41</v>
      </c>
      <c r="I10790" s="1" t="s">
        <v>16</v>
      </c>
      <c r="J10790" s="1" t="s">
        <v>23</v>
      </c>
      <c r="K10790" s="1" t="s">
        <v>16</v>
      </c>
      <c r="L10790" s="1" t="s">
        <v>16</v>
      </c>
      <c r="M10790" s="1" t="s">
        <v>16</v>
      </c>
      <c r="N10790" s="1" t="s">
        <v>16</v>
      </c>
      <c r="O10790" s="1">
        <v>63.2</v>
      </c>
      <c r="P10790" s="1">
        <v>1.0</v>
      </c>
    </row>
    <row r="10791">
      <c r="A10791" s="1" t="s">
        <v>29</v>
      </c>
      <c r="B10791" s="1" t="s">
        <v>13345</v>
      </c>
      <c r="C10791" s="2" t="s">
        <v>13320</v>
      </c>
      <c r="D10791" s="1" t="s">
        <v>19</v>
      </c>
      <c r="E10791" s="3" t="str">
        <f>HYPERLINK("https://fyndiq.se/produkt/419e7c2949414934/", "Samsung S23 Ultra 5G - 9H Härdat Glass - 3D Super Kvalitet Skärmskydd")</f>
        <v>Samsung S23 Ultra 5G - 9H Härdat Glass - 3D Super Kvalitet Skärmskydd</v>
      </c>
      <c r="F10791" s="1" t="s">
        <v>2910</v>
      </c>
      <c r="G10791" s="1" t="s">
        <v>2911</v>
      </c>
      <c r="H10791" s="1" t="s">
        <v>2912</v>
      </c>
      <c r="I10791" s="1" t="s">
        <v>16</v>
      </c>
      <c r="J10791" s="1" t="s">
        <v>23</v>
      </c>
      <c r="K10791" s="1" t="s">
        <v>16</v>
      </c>
      <c r="L10791" s="1" t="s">
        <v>16</v>
      </c>
      <c r="M10791" s="1" t="s">
        <v>16</v>
      </c>
      <c r="N10791" s="1" t="s">
        <v>16</v>
      </c>
      <c r="O10791" s="1">
        <v>55.2</v>
      </c>
      <c r="P10791" s="1">
        <v>1.0</v>
      </c>
    </row>
    <row r="10792">
      <c r="A10792" s="1" t="s">
        <v>29</v>
      </c>
      <c r="B10792" s="1" t="s">
        <v>13346</v>
      </c>
      <c r="C10792" s="2" t="s">
        <v>13320</v>
      </c>
      <c r="D10792" s="1" t="s">
        <v>19</v>
      </c>
      <c r="E10792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0792" s="1" t="s">
        <v>1402</v>
      </c>
      <c r="G10792" s="1" t="s">
        <v>1403</v>
      </c>
      <c r="H10792" s="1" t="s">
        <v>1404</v>
      </c>
      <c r="I10792" s="1" t="s">
        <v>16</v>
      </c>
      <c r="J10792" s="1" t="s">
        <v>23</v>
      </c>
      <c r="K10792" s="1" t="s">
        <v>16</v>
      </c>
      <c r="L10792" s="1" t="s">
        <v>16</v>
      </c>
      <c r="M10792" s="1" t="s">
        <v>16</v>
      </c>
      <c r="N10792" s="1" t="s">
        <v>16</v>
      </c>
      <c r="O10792" s="1">
        <v>71.2</v>
      </c>
      <c r="P10792" s="1">
        <v>1.0</v>
      </c>
    </row>
    <row r="10793">
      <c r="A10793" s="1" t="s">
        <v>29</v>
      </c>
      <c r="B10793" s="1" t="s">
        <v>13347</v>
      </c>
      <c r="C10793" s="2" t="s">
        <v>13320</v>
      </c>
      <c r="D10793" s="1" t="s">
        <v>19</v>
      </c>
      <c r="E10793" s="3" t="str">
        <f>HYPERLINK("https://fyndiq.se/produkt/b2b21eba0148489f/", "Samsung S8 härdat glass 3D heltäckande skärmskydd")</f>
        <v>Samsung S8 härdat glass 3D heltäckande skärmskydd</v>
      </c>
      <c r="F10793" s="1" t="s">
        <v>438</v>
      </c>
      <c r="G10793" s="1" t="s">
        <v>439</v>
      </c>
      <c r="H10793" s="1" t="s">
        <v>440</v>
      </c>
      <c r="I10793" s="1" t="s">
        <v>16</v>
      </c>
      <c r="J10793" s="1" t="s">
        <v>23</v>
      </c>
      <c r="K10793" s="1" t="s">
        <v>16</v>
      </c>
      <c r="L10793" s="1" t="s">
        <v>16</v>
      </c>
      <c r="M10793" s="1" t="s">
        <v>16</v>
      </c>
      <c r="N10793" s="1" t="s">
        <v>16</v>
      </c>
      <c r="O10793" s="1">
        <v>55.2</v>
      </c>
      <c r="P10793" s="1">
        <v>1.0</v>
      </c>
    </row>
    <row r="10794">
      <c r="A10794" s="1" t="s">
        <v>29</v>
      </c>
      <c r="B10794" s="1" t="s">
        <v>13348</v>
      </c>
      <c r="C10794" s="2" t="s">
        <v>13320</v>
      </c>
      <c r="D10794" s="1" t="s">
        <v>19</v>
      </c>
      <c r="E10794" s="3" t="str">
        <f t="shared" ref="E10794:E10795" si="338">HYPERLINK("https://fyndiq.se/produkt/80d04410f9c744e2/", "2-Pack Samsung S23 Ultra - 9H Härdat Glass - 3D Super Kvalitet Skärmskydd")</f>
        <v>2-Pack Samsung S23 Ultra - 9H Härdat Glass - 3D Super Kvalitet Skärmskydd</v>
      </c>
      <c r="F10794" s="1" t="s">
        <v>2144</v>
      </c>
      <c r="G10794" s="1" t="s">
        <v>2145</v>
      </c>
      <c r="H10794" s="1" t="s">
        <v>2146</v>
      </c>
      <c r="I10794" s="1" t="s">
        <v>16</v>
      </c>
      <c r="J10794" s="1" t="s">
        <v>23</v>
      </c>
      <c r="K10794" s="1" t="s">
        <v>16</v>
      </c>
      <c r="L10794" s="1" t="s">
        <v>16</v>
      </c>
      <c r="M10794" s="1" t="s">
        <v>16</v>
      </c>
      <c r="N10794" s="1" t="s">
        <v>16</v>
      </c>
      <c r="O10794" s="1">
        <v>63.2</v>
      </c>
      <c r="P10794" s="1">
        <v>1.0</v>
      </c>
    </row>
    <row r="10795">
      <c r="A10795" s="1" t="s">
        <v>29</v>
      </c>
      <c r="B10795" s="1" t="s">
        <v>13349</v>
      </c>
      <c r="C10795" s="2" t="s">
        <v>13320</v>
      </c>
      <c r="D10795" s="1" t="s">
        <v>19</v>
      </c>
      <c r="E10795" s="3" t="str">
        <f t="shared" si="338"/>
        <v>2-Pack Samsung S23 Ultra - 9H Härdat Glass - 3D Super Kvalitet Skärmskydd</v>
      </c>
      <c r="F10795" s="1" t="s">
        <v>2144</v>
      </c>
      <c r="G10795" s="1" t="s">
        <v>2145</v>
      </c>
      <c r="H10795" s="1" t="s">
        <v>2146</v>
      </c>
      <c r="I10795" s="1" t="s">
        <v>16</v>
      </c>
      <c r="J10795" s="1" t="s">
        <v>23</v>
      </c>
      <c r="K10795" s="1" t="s">
        <v>16</v>
      </c>
      <c r="L10795" s="1" t="s">
        <v>16</v>
      </c>
      <c r="M10795" s="1" t="s">
        <v>16</v>
      </c>
      <c r="N10795" s="1" t="s">
        <v>16</v>
      </c>
      <c r="O10795" s="1">
        <v>63.2</v>
      </c>
      <c r="P10795" s="1">
        <v>1.0</v>
      </c>
    </row>
    <row r="10796">
      <c r="A10796" s="1" t="s">
        <v>29</v>
      </c>
      <c r="B10796" s="1" t="s">
        <v>13350</v>
      </c>
      <c r="C10796" s="2" t="s">
        <v>13320</v>
      </c>
      <c r="D10796" s="1" t="s">
        <v>19</v>
      </c>
      <c r="E10796" s="3" t="str">
        <f>HYPERLINK("https://fyndiq.se/produkt/17eb3a8226844bc8/", "2-Pack Sony Xperia 1 III - Härdat glas 9H - Super Kvalitet 3D")</f>
        <v>2-Pack Sony Xperia 1 III - Härdat glas 9H - Super Kvalitet 3D</v>
      </c>
      <c r="F10796" s="1" t="s">
        <v>2344</v>
      </c>
      <c r="G10796" s="1" t="s">
        <v>2345</v>
      </c>
      <c r="H10796" s="1" t="s">
        <v>2346</v>
      </c>
      <c r="I10796" s="1" t="s">
        <v>16</v>
      </c>
      <c r="J10796" s="1" t="s">
        <v>23</v>
      </c>
      <c r="K10796" s="1" t="s">
        <v>16</v>
      </c>
      <c r="L10796" s="1" t="s">
        <v>16</v>
      </c>
      <c r="M10796" s="1" t="s">
        <v>16</v>
      </c>
      <c r="N10796" s="1" t="s">
        <v>16</v>
      </c>
      <c r="O10796" s="1">
        <v>63.2</v>
      </c>
      <c r="P10796" s="1">
        <v>1.0</v>
      </c>
    </row>
    <row r="10797">
      <c r="A10797" s="1" t="s">
        <v>29</v>
      </c>
      <c r="B10797" s="1" t="s">
        <v>13351</v>
      </c>
      <c r="C10797" s="2" t="s">
        <v>13320</v>
      </c>
      <c r="D10797" s="1" t="s">
        <v>19</v>
      </c>
      <c r="E10797" s="3" t="str">
        <f>HYPERLINK("https://fyndiq.se/produkt/49dcfdc0ef9b4d32/", "2 Pack Iphone 7&amp;8 SE (2020-2022) Svart - Härdat Glas 9H - 3D")</f>
        <v>2 Pack Iphone 7&amp;8 SE (2020-2022) Svart - Härdat Glas 9H - 3D</v>
      </c>
      <c r="F10797" s="1" t="s">
        <v>3059</v>
      </c>
      <c r="G10797" s="1" t="s">
        <v>3060</v>
      </c>
      <c r="H10797" s="1" t="s">
        <v>3061</v>
      </c>
      <c r="I10797" s="1" t="s">
        <v>16</v>
      </c>
      <c r="J10797" s="1" t="s">
        <v>23</v>
      </c>
      <c r="K10797" s="1" t="s">
        <v>16</v>
      </c>
      <c r="L10797" s="1" t="s">
        <v>16</v>
      </c>
      <c r="M10797" s="1" t="s">
        <v>16</v>
      </c>
      <c r="N10797" s="1" t="s">
        <v>16</v>
      </c>
      <c r="O10797" s="1">
        <v>47.2</v>
      </c>
      <c r="P10797" s="1">
        <v>1.0</v>
      </c>
    </row>
    <row r="10798">
      <c r="A10798" s="1" t="s">
        <v>29</v>
      </c>
      <c r="B10798" s="1" t="s">
        <v>13352</v>
      </c>
      <c r="C10798" s="2" t="s">
        <v>13320</v>
      </c>
      <c r="D10798" s="1" t="s">
        <v>19</v>
      </c>
      <c r="E10798" s="3" t="str">
        <f t="shared" ref="E10798:E10799" si="339">HYPERLINK("https://fyndiq.se/produkt/bda2ad33e92f4cc9/", "2-Pack MOTOROLA MOTO G54 Skärmskydd - Härdat Glas 9H - Super kvalitet 3D")</f>
        <v>2-Pack MOTOROLA MOTO G54 Skärmskydd - Härdat Glas 9H - Super kvalitet 3D</v>
      </c>
      <c r="F10798" s="1" t="s">
        <v>258</v>
      </c>
      <c r="G10798" s="1" t="s">
        <v>259</v>
      </c>
      <c r="H10798" s="1" t="s">
        <v>260</v>
      </c>
      <c r="I10798" s="1" t="s">
        <v>16</v>
      </c>
      <c r="J10798" s="1" t="s">
        <v>23</v>
      </c>
      <c r="K10798" s="1" t="s">
        <v>16</v>
      </c>
      <c r="L10798" s="1" t="s">
        <v>16</v>
      </c>
      <c r="M10798" s="1" t="s">
        <v>16</v>
      </c>
      <c r="N10798" s="1" t="s">
        <v>16</v>
      </c>
      <c r="O10798" s="1">
        <v>63.2</v>
      </c>
      <c r="P10798" s="1">
        <v>1.0</v>
      </c>
    </row>
    <row r="10799">
      <c r="A10799" s="1" t="s">
        <v>29</v>
      </c>
      <c r="B10799" s="1" t="s">
        <v>13353</v>
      </c>
      <c r="C10799" s="2" t="s">
        <v>13320</v>
      </c>
      <c r="D10799" s="1" t="s">
        <v>19</v>
      </c>
      <c r="E10799" s="3" t="str">
        <f t="shared" si="339"/>
        <v>2-Pack MOTOROLA MOTO G54 Skärmskydd - Härdat Glas 9H - Super kvalitet 3D</v>
      </c>
      <c r="F10799" s="1" t="s">
        <v>258</v>
      </c>
      <c r="G10799" s="1" t="s">
        <v>259</v>
      </c>
      <c r="H10799" s="1" t="s">
        <v>260</v>
      </c>
      <c r="I10799" s="1" t="s">
        <v>16</v>
      </c>
      <c r="J10799" s="1" t="s">
        <v>23</v>
      </c>
      <c r="K10799" s="1" t="s">
        <v>16</v>
      </c>
      <c r="L10799" s="1" t="s">
        <v>16</v>
      </c>
      <c r="M10799" s="1" t="s">
        <v>16</v>
      </c>
      <c r="N10799" s="1" t="s">
        <v>16</v>
      </c>
      <c r="O10799" s="1">
        <v>63.2</v>
      </c>
      <c r="P10799" s="1">
        <v>1.0</v>
      </c>
    </row>
    <row r="10800">
      <c r="A10800" s="1" t="s">
        <v>29</v>
      </c>
      <c r="B10800" s="1" t="s">
        <v>13354</v>
      </c>
      <c r="C10800" s="2" t="s">
        <v>13320</v>
      </c>
      <c r="D10800" s="1" t="s">
        <v>19</v>
      </c>
      <c r="E10800" s="3" t="str">
        <f>HYPERLINK("https://fyndiq.se/produkt/a047b5d99d58461d/", "2-Pack Google Pixel 6A - Härdat glas 9H - Super kvalitet 3D")</f>
        <v>2-Pack Google Pixel 6A - Härdat glas 9H - Super kvalitet 3D</v>
      </c>
      <c r="F10800" s="1" t="s">
        <v>1205</v>
      </c>
      <c r="G10800" s="1" t="s">
        <v>1206</v>
      </c>
      <c r="H10800" s="1" t="s">
        <v>1207</v>
      </c>
      <c r="I10800" s="1" t="s">
        <v>16</v>
      </c>
      <c r="J10800" s="1" t="s">
        <v>23</v>
      </c>
      <c r="K10800" s="1" t="s">
        <v>16</v>
      </c>
      <c r="L10800" s="1" t="s">
        <v>16</v>
      </c>
      <c r="M10800" s="1" t="s">
        <v>16</v>
      </c>
      <c r="N10800" s="1" t="s">
        <v>16</v>
      </c>
      <c r="O10800" s="1">
        <v>63.2</v>
      </c>
      <c r="P10800" s="1">
        <v>1.0</v>
      </c>
    </row>
    <row r="10801">
      <c r="A10801" s="1" t="s">
        <v>29</v>
      </c>
      <c r="B10801" s="1" t="s">
        <v>13355</v>
      </c>
      <c r="C10801" s="2" t="s">
        <v>13320</v>
      </c>
      <c r="D10801" s="1" t="s">
        <v>19</v>
      </c>
      <c r="E10801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0801" s="1" t="s">
        <v>709</v>
      </c>
      <c r="G10801" s="1" t="s">
        <v>710</v>
      </c>
      <c r="H10801" s="1" t="s">
        <v>711</v>
      </c>
      <c r="I10801" s="1" t="s">
        <v>16</v>
      </c>
      <c r="J10801" s="1" t="s">
        <v>23</v>
      </c>
      <c r="K10801" s="1" t="s">
        <v>16</v>
      </c>
      <c r="L10801" s="1" t="s">
        <v>16</v>
      </c>
      <c r="M10801" s="1" t="s">
        <v>16</v>
      </c>
      <c r="N10801" s="1" t="s">
        <v>16</v>
      </c>
      <c r="O10801" s="1">
        <v>63.2</v>
      </c>
      <c r="P10801" s="1">
        <v>1.0</v>
      </c>
    </row>
    <row r="10802">
      <c r="A10802" s="1" t="s">
        <v>29</v>
      </c>
      <c r="B10802" s="1" t="s">
        <v>13356</v>
      </c>
      <c r="C10802" s="2" t="s">
        <v>13320</v>
      </c>
      <c r="D10802" s="1" t="s">
        <v>19</v>
      </c>
      <c r="E10802" s="3" t="str">
        <f>HYPERLINK("https://fyndiq.se/produkt/568e11c65a164b3c/", "2 Pack Samsung Galaxy A33 - 9H Härdat Glass - 3D Super Kvalitet")</f>
        <v>2 Pack Samsung Galaxy A33 - 9H Härdat Glass - 3D Super Kvalitet</v>
      </c>
      <c r="F10802" s="1" t="s">
        <v>736</v>
      </c>
      <c r="G10802" s="1" t="s">
        <v>737</v>
      </c>
      <c r="H10802" s="1" t="s">
        <v>738</v>
      </c>
      <c r="I10802" s="1" t="s">
        <v>16</v>
      </c>
      <c r="J10802" s="1" t="s">
        <v>23</v>
      </c>
      <c r="K10802" s="1" t="s">
        <v>16</v>
      </c>
      <c r="L10802" s="1" t="s">
        <v>16</v>
      </c>
      <c r="M10802" s="1" t="s">
        <v>16</v>
      </c>
      <c r="N10802" s="1" t="s">
        <v>16</v>
      </c>
      <c r="O10802" s="1">
        <v>63.2</v>
      </c>
      <c r="P10802" s="1">
        <v>1.0</v>
      </c>
    </row>
    <row r="10803">
      <c r="A10803" s="1" t="s">
        <v>29</v>
      </c>
      <c r="B10803" s="1" t="s">
        <v>13357</v>
      </c>
      <c r="C10803" s="2" t="s">
        <v>13320</v>
      </c>
      <c r="D10803" s="1" t="s">
        <v>19</v>
      </c>
      <c r="E10803" s="3" t="str">
        <f>HYPERLINK("https://fyndiq.se/produkt/4a37a66aa49247d0/", "Samsung S21 FE - 9H Härdat Glass - Super Kvalitet 3D")</f>
        <v>Samsung S21 FE - 9H Härdat Glass - Super Kvalitet 3D</v>
      </c>
      <c r="F10803" s="1" t="s">
        <v>4338</v>
      </c>
      <c r="G10803" s="1" t="s">
        <v>4339</v>
      </c>
      <c r="H10803" s="1" t="s">
        <v>4340</v>
      </c>
      <c r="I10803" s="1" t="s">
        <v>16</v>
      </c>
      <c r="J10803" s="1" t="s">
        <v>23</v>
      </c>
      <c r="K10803" s="1" t="s">
        <v>16</v>
      </c>
      <c r="L10803" s="1" t="s">
        <v>16</v>
      </c>
      <c r="M10803" s="1" t="s">
        <v>16</v>
      </c>
      <c r="N10803" s="1" t="s">
        <v>16</v>
      </c>
      <c r="O10803" s="1">
        <v>55.2</v>
      </c>
      <c r="P10803" s="1">
        <v>1.0</v>
      </c>
    </row>
    <row r="10804">
      <c r="A10804" s="1" t="s">
        <v>29</v>
      </c>
      <c r="B10804" s="1" t="s">
        <v>13358</v>
      </c>
      <c r="C10804" s="2" t="s">
        <v>13320</v>
      </c>
      <c r="D10804" s="1" t="s">
        <v>19</v>
      </c>
      <c r="E10804" s="3" t="str">
        <f>HYPERLINK("https://fyndiq.se/produkt/2030c5450cfb4338/", "2 Pack Huawei P30 Pro - Härdat glas 9H – 3D Super kvalitet")</f>
        <v>2 Pack Huawei P30 Pro - Härdat glas 9H – 3D Super kvalitet</v>
      </c>
      <c r="F10804" s="1" t="s">
        <v>1091</v>
      </c>
      <c r="G10804" s="1" t="s">
        <v>1092</v>
      </c>
      <c r="H10804" s="1" t="s">
        <v>1093</v>
      </c>
      <c r="I10804" s="1" t="s">
        <v>16</v>
      </c>
      <c r="J10804" s="1" t="s">
        <v>23</v>
      </c>
      <c r="K10804" s="1" t="s">
        <v>16</v>
      </c>
      <c r="L10804" s="1" t="s">
        <v>16</v>
      </c>
      <c r="M10804" s="1" t="s">
        <v>16</v>
      </c>
      <c r="N10804" s="1" t="s">
        <v>16</v>
      </c>
      <c r="O10804" s="1">
        <v>71.2</v>
      </c>
      <c r="P10804" s="1">
        <v>1.0</v>
      </c>
    </row>
    <row r="10805">
      <c r="A10805" s="1" t="s">
        <v>29</v>
      </c>
      <c r="B10805" s="1" t="s">
        <v>13359</v>
      </c>
      <c r="C10805" s="2" t="s">
        <v>13320</v>
      </c>
      <c r="D10805" s="1" t="s">
        <v>19</v>
      </c>
      <c r="E1080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0805" s="1" t="s">
        <v>968</v>
      </c>
      <c r="G10805" s="1" t="s">
        <v>969</v>
      </c>
      <c r="H10805" s="1" t="s">
        <v>970</v>
      </c>
      <c r="I10805" s="1" t="s">
        <v>16</v>
      </c>
      <c r="J10805" s="1" t="s">
        <v>23</v>
      </c>
      <c r="K10805" s="1" t="s">
        <v>16</v>
      </c>
      <c r="L10805" s="1" t="s">
        <v>16</v>
      </c>
      <c r="M10805" s="1" t="s">
        <v>16</v>
      </c>
      <c r="N10805" s="1" t="s">
        <v>16</v>
      </c>
      <c r="O10805" s="1">
        <v>71.2</v>
      </c>
      <c r="P10805" s="1">
        <v>1.0</v>
      </c>
    </row>
    <row r="10806">
      <c r="A10806" s="1" t="s">
        <v>29</v>
      </c>
      <c r="B10806" s="1" t="s">
        <v>13360</v>
      </c>
      <c r="C10806" s="2" t="s">
        <v>13320</v>
      </c>
      <c r="D10806" s="1" t="s">
        <v>19</v>
      </c>
      <c r="E10806" s="3" t="str">
        <f t="shared" ref="E10806:E10808" si="340">HYPERLINK("https://fyndiq.se/produkt/08d44de1ca3946df/", "2-Pack Samsung Galaxy S10 - Härdat Glas 9H – 3D Skärmskydd - Super kvalitet")</f>
        <v>2-Pack Samsung Galaxy S10 - Härdat Glas 9H – 3D Skärmskydd - Super kvalitet</v>
      </c>
      <c r="F10806" s="1" t="s">
        <v>729</v>
      </c>
      <c r="G10806" s="1" t="s">
        <v>730</v>
      </c>
      <c r="H10806" s="1" t="s">
        <v>731</v>
      </c>
      <c r="I10806" s="1" t="s">
        <v>16</v>
      </c>
      <c r="J10806" s="1" t="s">
        <v>23</v>
      </c>
      <c r="K10806" s="1" t="s">
        <v>16</v>
      </c>
      <c r="L10806" s="1" t="s">
        <v>16</v>
      </c>
      <c r="M10806" s="1" t="s">
        <v>16</v>
      </c>
      <c r="N10806" s="1" t="s">
        <v>16</v>
      </c>
      <c r="O10806" s="1">
        <v>63.2</v>
      </c>
      <c r="P10806" s="1">
        <v>1.0</v>
      </c>
    </row>
    <row r="10807">
      <c r="A10807" s="1" t="s">
        <v>29</v>
      </c>
      <c r="B10807" s="1" t="s">
        <v>13361</v>
      </c>
      <c r="C10807" s="2" t="s">
        <v>13320</v>
      </c>
      <c r="D10807" s="1" t="s">
        <v>19</v>
      </c>
      <c r="E10807" s="3" t="str">
        <f t="shared" si="340"/>
        <v>2-Pack Samsung Galaxy S10 - Härdat Glas 9H – 3D Skärmskydd - Super kvalitet</v>
      </c>
      <c r="F10807" s="1" t="s">
        <v>729</v>
      </c>
      <c r="G10807" s="1" t="s">
        <v>730</v>
      </c>
      <c r="H10807" s="1" t="s">
        <v>731</v>
      </c>
      <c r="I10807" s="1" t="s">
        <v>16</v>
      </c>
      <c r="J10807" s="1" t="s">
        <v>23</v>
      </c>
      <c r="K10807" s="1" t="s">
        <v>16</v>
      </c>
      <c r="L10807" s="1" t="s">
        <v>16</v>
      </c>
      <c r="M10807" s="1" t="s">
        <v>16</v>
      </c>
      <c r="N10807" s="1" t="s">
        <v>16</v>
      </c>
      <c r="O10807" s="1">
        <v>63.2</v>
      </c>
      <c r="P10807" s="1">
        <v>1.0</v>
      </c>
    </row>
    <row r="10808">
      <c r="A10808" s="1" t="s">
        <v>29</v>
      </c>
      <c r="B10808" s="1" t="s">
        <v>13362</v>
      </c>
      <c r="C10808" s="2" t="s">
        <v>13320</v>
      </c>
      <c r="D10808" s="1" t="s">
        <v>19</v>
      </c>
      <c r="E10808" s="3" t="str">
        <f t="shared" si="340"/>
        <v>2-Pack Samsung Galaxy S10 - Härdat Glas 9H – 3D Skärmskydd - Super kvalitet</v>
      </c>
      <c r="F10808" s="1" t="s">
        <v>729</v>
      </c>
      <c r="G10808" s="1" t="s">
        <v>730</v>
      </c>
      <c r="H10808" s="1" t="s">
        <v>731</v>
      </c>
      <c r="I10808" s="1" t="s">
        <v>16</v>
      </c>
      <c r="J10808" s="1" t="s">
        <v>23</v>
      </c>
      <c r="K10808" s="1" t="s">
        <v>16</v>
      </c>
      <c r="L10808" s="1" t="s">
        <v>16</v>
      </c>
      <c r="M10808" s="1" t="s">
        <v>16</v>
      </c>
      <c r="N10808" s="1" t="s">
        <v>16</v>
      </c>
      <c r="O10808" s="1">
        <v>63.2</v>
      </c>
      <c r="P10808" s="1">
        <v>1.0</v>
      </c>
    </row>
    <row r="10809">
      <c r="A10809" s="1" t="s">
        <v>29</v>
      </c>
      <c r="B10809" s="1" t="s">
        <v>13363</v>
      </c>
      <c r="C10809" s="2" t="s">
        <v>13320</v>
      </c>
      <c r="D10809" s="1" t="s">
        <v>19</v>
      </c>
      <c r="E10809" s="3" t="str">
        <f>HYPERLINK("https://fyndiq.se/produkt/7979289216454840/", "Xiaomi Redmi Note 13 Pro 5G- Härdat glas 9H - Super kvalitet 3D Skärmskydd")</f>
        <v>Xiaomi Redmi Note 13 Pro 5G- Härdat glas 9H - Super kvalitet 3D Skärmskydd</v>
      </c>
      <c r="F10809" s="1" t="s">
        <v>7018</v>
      </c>
      <c r="G10809" s="1" t="s">
        <v>7019</v>
      </c>
      <c r="H10809" s="1" t="s">
        <v>7020</v>
      </c>
      <c r="I10809" s="1" t="s">
        <v>16</v>
      </c>
      <c r="J10809" s="1" t="s">
        <v>23</v>
      </c>
      <c r="K10809" s="1" t="s">
        <v>16</v>
      </c>
      <c r="L10809" s="1" t="s">
        <v>16</v>
      </c>
      <c r="M10809" s="1" t="s">
        <v>16</v>
      </c>
      <c r="N10809" s="1" t="s">
        <v>16</v>
      </c>
      <c r="O10809" s="1">
        <v>55.2</v>
      </c>
      <c r="P10809" s="1">
        <v>1.0</v>
      </c>
    </row>
    <row r="10810">
      <c r="A10810" s="1" t="s">
        <v>29</v>
      </c>
      <c r="B10810" s="1" t="s">
        <v>13364</v>
      </c>
      <c r="C10810" s="2" t="s">
        <v>13320</v>
      </c>
      <c r="D10810" s="1" t="s">
        <v>19</v>
      </c>
      <c r="E10810" s="3" t="str">
        <f t="shared" ref="E10810:E10811" si="341">HYPERLINK("https://fyndiq.se/produkt/66924f1ff238487e/", "2-Pack GOOGLE PIXEL 7A Skärmskydd - Härdat Glas 9H - Super kvalitet 3D")</f>
        <v>2-Pack GOOGLE PIXEL 7A Skärmskydd - Härdat Glas 9H - Super kvalitet 3D</v>
      </c>
      <c r="F10810" s="1" t="s">
        <v>315</v>
      </c>
      <c r="G10810" s="1" t="s">
        <v>316</v>
      </c>
      <c r="H10810" s="1" t="s">
        <v>317</v>
      </c>
      <c r="I10810" s="1" t="s">
        <v>16</v>
      </c>
      <c r="J10810" s="1" t="s">
        <v>23</v>
      </c>
      <c r="K10810" s="1" t="s">
        <v>16</v>
      </c>
      <c r="L10810" s="1" t="s">
        <v>16</v>
      </c>
      <c r="M10810" s="1" t="s">
        <v>16</v>
      </c>
      <c r="N10810" s="1" t="s">
        <v>16</v>
      </c>
      <c r="O10810" s="1">
        <v>63.2</v>
      </c>
      <c r="P10810" s="1">
        <v>1.0</v>
      </c>
    </row>
    <row r="10811">
      <c r="A10811" s="1" t="s">
        <v>29</v>
      </c>
      <c r="B10811" s="1" t="s">
        <v>13365</v>
      </c>
      <c r="C10811" s="2" t="s">
        <v>13320</v>
      </c>
      <c r="D10811" s="1" t="s">
        <v>19</v>
      </c>
      <c r="E10811" s="3" t="str">
        <f t="shared" si="341"/>
        <v>2-Pack GOOGLE PIXEL 7A Skärmskydd - Härdat Glas 9H - Super kvalitet 3D</v>
      </c>
      <c r="F10811" s="1" t="s">
        <v>315</v>
      </c>
      <c r="G10811" s="1" t="s">
        <v>316</v>
      </c>
      <c r="H10811" s="1" t="s">
        <v>317</v>
      </c>
      <c r="I10811" s="1" t="s">
        <v>16</v>
      </c>
      <c r="J10811" s="1" t="s">
        <v>23</v>
      </c>
      <c r="K10811" s="1" t="s">
        <v>16</v>
      </c>
      <c r="L10811" s="1" t="s">
        <v>16</v>
      </c>
      <c r="M10811" s="1" t="s">
        <v>16</v>
      </c>
      <c r="N10811" s="1" t="s">
        <v>16</v>
      </c>
      <c r="O10811" s="1">
        <v>63.2</v>
      </c>
      <c r="P10811" s="1">
        <v>1.0</v>
      </c>
    </row>
    <row r="10812">
      <c r="A10812" s="1" t="s">
        <v>29</v>
      </c>
      <c r="B10812" s="1" t="s">
        <v>13366</v>
      </c>
      <c r="C10812" s="2" t="s">
        <v>13320</v>
      </c>
      <c r="D10812" s="1" t="s">
        <v>19</v>
      </c>
      <c r="E10812" s="3" t="str">
        <f>HYPERLINK("https://fyndiq.se/produkt/082f3cf898c84831/", "2 Pack Galaxy S20 Ultra - Härdat glas 9H - Super kvalitet 3D")</f>
        <v>2 Pack Galaxy S20 Ultra - Härdat glas 9H - Super kvalitet 3D</v>
      </c>
      <c r="F10812" s="1" t="s">
        <v>460</v>
      </c>
      <c r="G10812" s="1" t="s">
        <v>461</v>
      </c>
      <c r="H10812" s="1" t="s">
        <v>462</v>
      </c>
      <c r="I10812" s="1" t="s">
        <v>16</v>
      </c>
      <c r="J10812" s="1" t="s">
        <v>23</v>
      </c>
      <c r="K10812" s="1" t="s">
        <v>16</v>
      </c>
      <c r="L10812" s="1" t="s">
        <v>16</v>
      </c>
      <c r="M10812" s="1" t="s">
        <v>16</v>
      </c>
      <c r="N10812" s="1" t="s">
        <v>16</v>
      </c>
      <c r="O10812" s="1">
        <v>63.2</v>
      </c>
      <c r="P10812" s="1">
        <v>1.0</v>
      </c>
    </row>
    <row r="10813">
      <c r="A10813" s="1" t="s">
        <v>29</v>
      </c>
      <c r="B10813" s="1" t="s">
        <v>13367</v>
      </c>
      <c r="C10813" s="2" t="s">
        <v>13320</v>
      </c>
      <c r="D10813" s="1" t="s">
        <v>19</v>
      </c>
      <c r="E10813" s="3" t="str">
        <f>HYPERLINK("https://fyndiq.se/produkt/6bc9efdb9e0f44ed/", "2-Pack Google Pixel 7 Pro - Härdat Glas 9H - Super kvalitet 3D")</f>
        <v>2-Pack Google Pixel 7 Pro - Härdat Glas 9H - Super kvalitet 3D</v>
      </c>
      <c r="F10813" s="1" t="s">
        <v>424</v>
      </c>
      <c r="G10813" s="1" t="s">
        <v>425</v>
      </c>
      <c r="H10813" s="1" t="s">
        <v>426</v>
      </c>
      <c r="I10813" s="1" t="s">
        <v>16</v>
      </c>
      <c r="J10813" s="1" t="s">
        <v>23</v>
      </c>
      <c r="K10813" s="1" t="s">
        <v>16</v>
      </c>
      <c r="L10813" s="1" t="s">
        <v>16</v>
      </c>
      <c r="M10813" s="1" t="s">
        <v>16</v>
      </c>
      <c r="N10813" s="1" t="s">
        <v>16</v>
      </c>
      <c r="O10813" s="1">
        <v>71.2</v>
      </c>
      <c r="P10813" s="1">
        <v>1.0</v>
      </c>
    </row>
    <row r="10814">
      <c r="A10814" s="1" t="s">
        <v>29</v>
      </c>
      <c r="B10814" s="1" t="s">
        <v>13368</v>
      </c>
      <c r="C10814" s="2" t="s">
        <v>13320</v>
      </c>
      <c r="D10814" s="1" t="s">
        <v>19</v>
      </c>
      <c r="E1081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0814" s="1" t="s">
        <v>722</v>
      </c>
      <c r="G10814" s="1" t="s">
        <v>723</v>
      </c>
      <c r="H10814" s="1" t="s">
        <v>724</v>
      </c>
      <c r="I10814" s="1" t="s">
        <v>16</v>
      </c>
      <c r="J10814" s="1" t="s">
        <v>23</v>
      </c>
      <c r="K10814" s="1" t="s">
        <v>16</v>
      </c>
      <c r="L10814" s="1" t="s">
        <v>16</v>
      </c>
      <c r="M10814" s="1" t="s">
        <v>16</v>
      </c>
      <c r="N10814" s="1" t="s">
        <v>16</v>
      </c>
      <c r="O10814" s="1">
        <v>79.2</v>
      </c>
      <c r="P10814" s="1">
        <v>1.0</v>
      </c>
    </row>
    <row r="10815">
      <c r="A10815" s="1" t="s">
        <v>29</v>
      </c>
      <c r="B10815" s="1" t="s">
        <v>13369</v>
      </c>
      <c r="C10815" s="2" t="s">
        <v>13320</v>
      </c>
      <c r="D10815" s="1" t="s">
        <v>19</v>
      </c>
      <c r="E10815" s="3" t="str">
        <f t="shared" ref="E10815:E10816" si="342">HYPERLINK("https://fyndiq.se/produkt/a00b62acc6644fd2/", "2-Pack Samsung Galaxy S10 - Härdat glas 9H – Super kvalitet 3D")</f>
        <v>2-Pack Samsung Galaxy S10 - Härdat glas 9H – Super kvalitet 3D</v>
      </c>
      <c r="F10815" s="1" t="s">
        <v>1291</v>
      </c>
      <c r="G10815" s="1" t="s">
        <v>1292</v>
      </c>
      <c r="H10815" s="1" t="s">
        <v>1293</v>
      </c>
      <c r="I10815" s="1" t="s">
        <v>16</v>
      </c>
      <c r="J10815" s="1" t="s">
        <v>23</v>
      </c>
      <c r="K10815" s="1" t="s">
        <v>16</v>
      </c>
      <c r="L10815" s="1" t="s">
        <v>16</v>
      </c>
      <c r="M10815" s="1" t="s">
        <v>16</v>
      </c>
      <c r="N10815" s="1" t="s">
        <v>16</v>
      </c>
      <c r="O10815" s="1">
        <v>63.2</v>
      </c>
      <c r="P10815" s="1">
        <v>1.0</v>
      </c>
    </row>
    <row r="10816">
      <c r="A10816" s="1" t="s">
        <v>29</v>
      </c>
      <c r="B10816" s="1" t="s">
        <v>13370</v>
      </c>
      <c r="C10816" s="2" t="s">
        <v>13320</v>
      </c>
      <c r="D10816" s="1" t="s">
        <v>19</v>
      </c>
      <c r="E10816" s="3" t="str">
        <f t="shared" si="342"/>
        <v>2-Pack Samsung Galaxy S10 - Härdat glas 9H – Super kvalitet 3D</v>
      </c>
      <c r="F10816" s="1" t="s">
        <v>1291</v>
      </c>
      <c r="G10816" s="1" t="s">
        <v>1292</v>
      </c>
      <c r="H10816" s="1" t="s">
        <v>1293</v>
      </c>
      <c r="I10816" s="1" t="s">
        <v>16</v>
      </c>
      <c r="J10816" s="1" t="s">
        <v>23</v>
      </c>
      <c r="K10816" s="1" t="s">
        <v>16</v>
      </c>
      <c r="L10816" s="1" t="s">
        <v>16</v>
      </c>
      <c r="M10816" s="1" t="s">
        <v>16</v>
      </c>
      <c r="N10816" s="1" t="s">
        <v>16</v>
      </c>
      <c r="O10816" s="1">
        <v>63.2</v>
      </c>
      <c r="P10816" s="1">
        <v>1.0</v>
      </c>
    </row>
    <row r="10817">
      <c r="A10817" s="1" t="s">
        <v>29</v>
      </c>
      <c r="B10817" s="1" t="s">
        <v>13371</v>
      </c>
      <c r="C10817" s="2" t="s">
        <v>13320</v>
      </c>
      <c r="D10817" s="1" t="s">
        <v>19</v>
      </c>
      <c r="E10817" s="3" t="str">
        <f t="shared" ref="E10817:E10819" si="343">HYPERLINK("https://fyndiq.se/produkt/dfe28e565d2e4c8d/", "2 Pack Samsung S21 FE - 9H Härdat Glass - Super Kvalitet 3D")</f>
        <v>2 Pack Samsung S21 FE - 9H Härdat Glass - Super Kvalitet 3D</v>
      </c>
      <c r="F10817" s="1" t="s">
        <v>276</v>
      </c>
      <c r="G10817" s="1" t="s">
        <v>277</v>
      </c>
      <c r="H10817" s="1" t="s">
        <v>278</v>
      </c>
      <c r="I10817" s="1" t="s">
        <v>16</v>
      </c>
      <c r="J10817" s="1" t="s">
        <v>23</v>
      </c>
      <c r="K10817" s="1" t="s">
        <v>16</v>
      </c>
      <c r="L10817" s="1" t="s">
        <v>16</v>
      </c>
      <c r="M10817" s="1" t="s">
        <v>16</v>
      </c>
      <c r="N10817" s="1" t="s">
        <v>16</v>
      </c>
      <c r="O10817" s="1">
        <v>63.2</v>
      </c>
      <c r="P10817" s="1">
        <v>1.0</v>
      </c>
    </row>
    <row r="10818">
      <c r="A10818" s="1" t="s">
        <v>29</v>
      </c>
      <c r="B10818" s="1" t="s">
        <v>13372</v>
      </c>
      <c r="C10818" s="2" t="s">
        <v>13320</v>
      </c>
      <c r="D10818" s="1" t="s">
        <v>19</v>
      </c>
      <c r="E10818" s="3" t="str">
        <f t="shared" si="343"/>
        <v>2 Pack Samsung S21 FE - 9H Härdat Glass - Super Kvalitet 3D</v>
      </c>
      <c r="F10818" s="1" t="s">
        <v>276</v>
      </c>
      <c r="G10818" s="1" t="s">
        <v>277</v>
      </c>
      <c r="H10818" s="1" t="s">
        <v>278</v>
      </c>
      <c r="I10818" s="1" t="s">
        <v>16</v>
      </c>
      <c r="J10818" s="1" t="s">
        <v>23</v>
      </c>
      <c r="K10818" s="1" t="s">
        <v>16</v>
      </c>
      <c r="L10818" s="1" t="s">
        <v>16</v>
      </c>
      <c r="M10818" s="1" t="s">
        <v>16</v>
      </c>
      <c r="N10818" s="1" t="s">
        <v>16</v>
      </c>
      <c r="O10818" s="1">
        <v>63.2</v>
      </c>
      <c r="P10818" s="1">
        <v>1.0</v>
      </c>
    </row>
    <row r="10819">
      <c r="A10819" s="1" t="s">
        <v>29</v>
      </c>
      <c r="B10819" s="1" t="s">
        <v>13373</v>
      </c>
      <c r="C10819" s="2" t="s">
        <v>13320</v>
      </c>
      <c r="D10819" s="1" t="s">
        <v>19</v>
      </c>
      <c r="E10819" s="3" t="str">
        <f t="shared" si="343"/>
        <v>2 Pack Samsung S21 FE - 9H Härdat Glass - Super Kvalitet 3D</v>
      </c>
      <c r="F10819" s="1" t="s">
        <v>276</v>
      </c>
      <c r="G10819" s="1" t="s">
        <v>277</v>
      </c>
      <c r="H10819" s="1" t="s">
        <v>278</v>
      </c>
      <c r="I10819" s="1" t="s">
        <v>16</v>
      </c>
      <c r="J10819" s="1" t="s">
        <v>23</v>
      </c>
      <c r="K10819" s="1" t="s">
        <v>16</v>
      </c>
      <c r="L10819" s="1" t="s">
        <v>16</v>
      </c>
      <c r="M10819" s="1" t="s">
        <v>16</v>
      </c>
      <c r="N10819" s="1" t="s">
        <v>16</v>
      </c>
      <c r="O10819" s="1">
        <v>63.2</v>
      </c>
      <c r="P10819" s="1">
        <v>1.0</v>
      </c>
    </row>
    <row r="10820">
      <c r="A10820" s="1" t="s">
        <v>29</v>
      </c>
      <c r="B10820" s="1" t="s">
        <v>13374</v>
      </c>
      <c r="C10820" s="2" t="s">
        <v>13320</v>
      </c>
      <c r="D10820" s="1" t="s">
        <v>19</v>
      </c>
      <c r="E10820" s="3" t="str">
        <f>HYPERLINK("https://fyndiq.se/produkt/991bdaaccf6c4ad5/", "Xiaomi 11T 5G - Härdat glas-9H - Super kvalitet 3D Skärmskydd")</f>
        <v>Xiaomi 11T 5G - Härdat glas-9H - Super kvalitet 3D Skärmskydd</v>
      </c>
      <c r="F10820" s="1" t="s">
        <v>13375</v>
      </c>
      <c r="G10820" s="1" t="s">
        <v>13376</v>
      </c>
      <c r="H10820" s="1" t="s">
        <v>13377</v>
      </c>
      <c r="I10820" s="1" t="s">
        <v>16</v>
      </c>
      <c r="J10820" s="1" t="s">
        <v>23</v>
      </c>
      <c r="K10820" s="1" t="s">
        <v>16</v>
      </c>
      <c r="L10820" s="1" t="s">
        <v>16</v>
      </c>
      <c r="M10820" s="1" t="s">
        <v>16</v>
      </c>
      <c r="N10820" s="1" t="s">
        <v>16</v>
      </c>
      <c r="O10820" s="1">
        <v>55.2</v>
      </c>
      <c r="P10820" s="1">
        <v>1.0</v>
      </c>
    </row>
    <row r="10821">
      <c r="A10821" s="1" t="s">
        <v>29</v>
      </c>
      <c r="B10821" s="1" t="s">
        <v>13378</v>
      </c>
      <c r="C10821" s="2" t="s">
        <v>13320</v>
      </c>
      <c r="D10821" s="1" t="s">
        <v>19</v>
      </c>
      <c r="E10821" s="3" t="str">
        <f>HYPERLINK("https://fyndiq.se/produkt/703673a03679430e/", "2-Pack Samsung A55 5G Skärmskydd i Härdat Glas")</f>
        <v>2-Pack Samsung A55 5G Skärmskydd i Härdat Glas</v>
      </c>
      <c r="F10821" s="1" t="s">
        <v>2173</v>
      </c>
      <c r="G10821" s="1" t="s">
        <v>2174</v>
      </c>
      <c r="H10821" s="1" t="s">
        <v>2175</v>
      </c>
      <c r="I10821" s="1" t="s">
        <v>16</v>
      </c>
      <c r="J10821" s="1" t="s">
        <v>23</v>
      </c>
      <c r="K10821" s="1" t="s">
        <v>16</v>
      </c>
      <c r="L10821" s="1" t="s">
        <v>16</v>
      </c>
      <c r="M10821" s="1" t="s">
        <v>16</v>
      </c>
      <c r="N10821" s="1" t="s">
        <v>16</v>
      </c>
      <c r="O10821" s="1">
        <v>63.2</v>
      </c>
      <c r="P10821" s="1">
        <v>1.0</v>
      </c>
    </row>
    <row r="10822">
      <c r="A10822" s="1" t="s">
        <v>29</v>
      </c>
      <c r="B10822" s="1" t="s">
        <v>13379</v>
      </c>
      <c r="C10822" s="2" t="s">
        <v>13320</v>
      </c>
      <c r="D10822" s="1" t="s">
        <v>19</v>
      </c>
      <c r="E10822" s="3" t="str">
        <f>HYPERLINK("https://fyndiq.se/produkt/74688492fd3346ed/", "2-Pack IPHONE 12 Skärmskydd - Härdat Glas 9H - Super kvalitet 3D")</f>
        <v>2-Pack IPHONE 12 Skärmskydd - Härdat Glas 9H - Super kvalitet 3D</v>
      </c>
      <c r="F10822" s="1" t="s">
        <v>10255</v>
      </c>
      <c r="G10822" s="1" t="s">
        <v>10256</v>
      </c>
      <c r="H10822" s="1" t="s">
        <v>10257</v>
      </c>
      <c r="I10822" s="1" t="s">
        <v>16</v>
      </c>
      <c r="J10822" s="1" t="s">
        <v>23</v>
      </c>
      <c r="K10822" s="1" t="s">
        <v>16</v>
      </c>
      <c r="L10822" s="1" t="s">
        <v>16</v>
      </c>
      <c r="M10822" s="1" t="s">
        <v>16</v>
      </c>
      <c r="N10822" s="1" t="s">
        <v>16</v>
      </c>
      <c r="O10822" s="1">
        <v>63.2</v>
      </c>
      <c r="P10822" s="1">
        <v>1.0</v>
      </c>
    </row>
    <row r="10823">
      <c r="A10823" s="1" t="s">
        <v>29</v>
      </c>
      <c r="B10823" s="1" t="s">
        <v>13380</v>
      </c>
      <c r="C10823" s="2" t="s">
        <v>13320</v>
      </c>
      <c r="D10823" s="1" t="s">
        <v>19</v>
      </c>
      <c r="E10823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0823" s="1" t="s">
        <v>1039</v>
      </c>
      <c r="G10823" s="1" t="s">
        <v>1040</v>
      </c>
      <c r="H10823" s="1" t="s">
        <v>1041</v>
      </c>
      <c r="I10823" s="1" t="s">
        <v>16</v>
      </c>
      <c r="J10823" s="1" t="s">
        <v>23</v>
      </c>
      <c r="K10823" s="1" t="s">
        <v>16</v>
      </c>
      <c r="L10823" s="1" t="s">
        <v>16</v>
      </c>
      <c r="M10823" s="1" t="s">
        <v>16</v>
      </c>
      <c r="N10823" s="1" t="s">
        <v>16</v>
      </c>
      <c r="O10823" s="1">
        <v>63.2</v>
      </c>
      <c r="P10823" s="1">
        <v>1.0</v>
      </c>
    </row>
    <row r="10824">
      <c r="A10824" s="1" t="s">
        <v>29</v>
      </c>
      <c r="B10824" s="1" t="s">
        <v>13381</v>
      </c>
      <c r="C10824" s="2" t="s">
        <v>13320</v>
      </c>
      <c r="D10824" s="1" t="s">
        <v>19</v>
      </c>
      <c r="E1082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0824" s="1" t="s">
        <v>692</v>
      </c>
      <c r="G10824" s="1" t="s">
        <v>693</v>
      </c>
      <c r="H10824" s="1" t="s">
        <v>694</v>
      </c>
      <c r="I10824" s="1" t="s">
        <v>16</v>
      </c>
      <c r="J10824" s="1" t="s">
        <v>23</v>
      </c>
      <c r="K10824" s="1" t="s">
        <v>16</v>
      </c>
      <c r="L10824" s="1" t="s">
        <v>16</v>
      </c>
      <c r="M10824" s="1" t="s">
        <v>16</v>
      </c>
      <c r="N10824" s="1" t="s">
        <v>16</v>
      </c>
      <c r="O10824" s="1">
        <v>47.2</v>
      </c>
      <c r="P10824" s="1">
        <v>1.0</v>
      </c>
    </row>
    <row r="10825">
      <c r="A10825" s="1" t="s">
        <v>29</v>
      </c>
      <c r="B10825" s="1" t="s">
        <v>13382</v>
      </c>
      <c r="C10825" s="2" t="s">
        <v>13320</v>
      </c>
      <c r="D10825" s="1" t="s">
        <v>19</v>
      </c>
      <c r="E10825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0825" s="1" t="s">
        <v>504</v>
      </c>
      <c r="G10825" s="1" t="s">
        <v>505</v>
      </c>
      <c r="H10825" s="1" t="s">
        <v>506</v>
      </c>
      <c r="I10825" s="1" t="s">
        <v>16</v>
      </c>
      <c r="J10825" s="1" t="s">
        <v>23</v>
      </c>
      <c r="K10825" s="1" t="s">
        <v>16</v>
      </c>
      <c r="L10825" s="1" t="s">
        <v>16</v>
      </c>
      <c r="M10825" s="1" t="s">
        <v>16</v>
      </c>
      <c r="N10825" s="1" t="s">
        <v>16</v>
      </c>
      <c r="O10825" s="1">
        <v>63.2</v>
      </c>
      <c r="P10825" s="1">
        <v>1.0</v>
      </c>
    </row>
    <row r="10826">
      <c r="A10826" s="1" t="s">
        <v>29</v>
      </c>
      <c r="B10826" s="1" t="s">
        <v>13383</v>
      </c>
      <c r="C10826" s="2" t="s">
        <v>13320</v>
      </c>
      <c r="D10826" s="1" t="s">
        <v>19</v>
      </c>
      <c r="E10826" s="3" t="str">
        <f>HYPERLINK("https://fyndiq.se/produkt/209e0592835a4e24/", "2-Pack Xiaomi 11T 5G - Härdat Glas 9H - Super kvalitet 3D Skärmskydd")</f>
        <v>2-Pack Xiaomi 11T 5G - Härdat Glas 9H - Super kvalitet 3D Skärmskydd</v>
      </c>
      <c r="F10826" s="1" t="s">
        <v>2325</v>
      </c>
      <c r="G10826" s="1" t="s">
        <v>2326</v>
      </c>
      <c r="H10826" s="1" t="s">
        <v>2327</v>
      </c>
      <c r="I10826" s="1" t="s">
        <v>16</v>
      </c>
      <c r="J10826" s="1" t="s">
        <v>23</v>
      </c>
      <c r="K10826" s="1" t="s">
        <v>16</v>
      </c>
      <c r="L10826" s="1" t="s">
        <v>16</v>
      </c>
      <c r="M10826" s="1" t="s">
        <v>16</v>
      </c>
      <c r="N10826" s="1" t="s">
        <v>16</v>
      </c>
      <c r="O10826" s="1">
        <v>63.2</v>
      </c>
      <c r="P10826" s="1">
        <v>1.0</v>
      </c>
    </row>
    <row r="10827">
      <c r="A10827" s="1" t="s">
        <v>29</v>
      </c>
      <c r="B10827" s="1" t="s">
        <v>13384</v>
      </c>
      <c r="C10827" s="2" t="s">
        <v>13320</v>
      </c>
      <c r="D10827" s="1" t="s">
        <v>19</v>
      </c>
      <c r="E1082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0827" s="1" t="s">
        <v>4617</v>
      </c>
      <c r="G10827" s="1" t="s">
        <v>4618</v>
      </c>
      <c r="H10827" s="1" t="s">
        <v>4619</v>
      </c>
      <c r="I10827" s="1" t="s">
        <v>16</v>
      </c>
      <c r="J10827" s="1" t="s">
        <v>23</v>
      </c>
      <c r="K10827" s="1" t="s">
        <v>16</v>
      </c>
      <c r="L10827" s="1" t="s">
        <v>16</v>
      </c>
      <c r="M10827" s="1" t="s">
        <v>16</v>
      </c>
      <c r="N10827" s="1" t="s">
        <v>16</v>
      </c>
      <c r="O10827" s="1">
        <v>63.2</v>
      </c>
      <c r="P10827" s="1">
        <v>1.0</v>
      </c>
    </row>
    <row r="10828">
      <c r="A10828" s="1" t="s">
        <v>29</v>
      </c>
      <c r="B10828" s="1" t="s">
        <v>13385</v>
      </c>
      <c r="C10828" s="2" t="s">
        <v>13320</v>
      </c>
      <c r="D10828" s="1" t="s">
        <v>19</v>
      </c>
      <c r="E10828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0828" s="1" t="s">
        <v>296</v>
      </c>
      <c r="G10828" s="1" t="s">
        <v>297</v>
      </c>
      <c r="H10828" s="1" t="s">
        <v>298</v>
      </c>
      <c r="I10828" s="1" t="s">
        <v>16</v>
      </c>
      <c r="J10828" s="1" t="s">
        <v>23</v>
      </c>
      <c r="K10828" s="1" t="s">
        <v>16</v>
      </c>
      <c r="L10828" s="1" t="s">
        <v>16</v>
      </c>
      <c r="M10828" s="1" t="s">
        <v>16</v>
      </c>
      <c r="N10828" s="1" t="s">
        <v>16</v>
      </c>
      <c r="O10828" s="1">
        <v>71.2</v>
      </c>
      <c r="P10828" s="1">
        <v>1.0</v>
      </c>
    </row>
    <row r="10829">
      <c r="A10829" s="1" t="s">
        <v>29</v>
      </c>
      <c r="B10829" s="1" t="s">
        <v>13386</v>
      </c>
      <c r="C10829" s="2" t="s">
        <v>13320</v>
      </c>
      <c r="D10829" s="1" t="s">
        <v>19</v>
      </c>
      <c r="E10829" s="3" t="str">
        <f>HYPERLINK("https://fyndiq.se/produkt/032929f0a4084251/", "2 Pack Galaxy S21 Ultra - Härdat glas 9H - Super kvalitet 3D")</f>
        <v>2 Pack Galaxy S21 Ultra - Härdat glas 9H - Super kvalitet 3D</v>
      </c>
      <c r="F10829" s="1" t="s">
        <v>6455</v>
      </c>
      <c r="G10829" s="1" t="s">
        <v>6456</v>
      </c>
      <c r="H10829" s="1" t="s">
        <v>6457</v>
      </c>
      <c r="I10829" s="1" t="s">
        <v>16</v>
      </c>
      <c r="J10829" s="1" t="s">
        <v>23</v>
      </c>
      <c r="K10829" s="1" t="s">
        <v>16</v>
      </c>
      <c r="L10829" s="1" t="s">
        <v>16</v>
      </c>
      <c r="M10829" s="1" t="s">
        <v>16</v>
      </c>
      <c r="N10829" s="1" t="s">
        <v>16</v>
      </c>
      <c r="O10829" s="1">
        <v>63.2</v>
      </c>
      <c r="P10829" s="1">
        <v>1.0</v>
      </c>
    </row>
    <row r="10830">
      <c r="A10830" s="1" t="s">
        <v>29</v>
      </c>
      <c r="B10830" s="1" t="s">
        <v>13387</v>
      </c>
      <c r="C10830" s="2" t="s">
        <v>13320</v>
      </c>
      <c r="D10830" s="1" t="s">
        <v>19</v>
      </c>
      <c r="E10830" s="3" t="str">
        <f>HYPERLINK("https://fyndiq.se/produkt/f2c164e932234570/", "2-Pack HUAWEI P30 PRO Skärmskydd - Härdat Glas 9H - Super kvalitet 3D")</f>
        <v>2-Pack HUAWEI P30 PRO Skärmskydd - Härdat Glas 9H - Super kvalitet 3D</v>
      </c>
      <c r="F10830" s="1" t="s">
        <v>267</v>
      </c>
      <c r="G10830" s="1" t="s">
        <v>268</v>
      </c>
      <c r="H10830" s="1" t="s">
        <v>269</v>
      </c>
      <c r="I10830" s="1" t="s">
        <v>16</v>
      </c>
      <c r="J10830" s="1" t="s">
        <v>23</v>
      </c>
      <c r="K10830" s="1" t="s">
        <v>16</v>
      </c>
      <c r="L10830" s="1" t="s">
        <v>16</v>
      </c>
      <c r="M10830" s="1" t="s">
        <v>16</v>
      </c>
      <c r="N10830" s="1" t="s">
        <v>16</v>
      </c>
      <c r="O10830" s="1">
        <v>63.2</v>
      </c>
      <c r="P10830" s="1">
        <v>1.0</v>
      </c>
    </row>
    <row r="10831">
      <c r="A10831" s="1" t="s">
        <v>29</v>
      </c>
      <c r="B10831" s="1" t="s">
        <v>13388</v>
      </c>
      <c r="C10831" s="2" t="s">
        <v>13320</v>
      </c>
      <c r="D10831" s="1" t="s">
        <v>19</v>
      </c>
      <c r="E10831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0831" s="1" t="s">
        <v>4075</v>
      </c>
      <c r="G10831" s="1" t="s">
        <v>4076</v>
      </c>
      <c r="H10831" s="1" t="s">
        <v>4077</v>
      </c>
      <c r="I10831" s="1" t="s">
        <v>16</v>
      </c>
      <c r="J10831" s="1" t="s">
        <v>23</v>
      </c>
      <c r="K10831" s="1" t="s">
        <v>16</v>
      </c>
      <c r="L10831" s="1" t="s">
        <v>16</v>
      </c>
      <c r="M10831" s="1" t="s">
        <v>16</v>
      </c>
      <c r="N10831" s="1" t="s">
        <v>16</v>
      </c>
      <c r="O10831" s="1">
        <v>135.2</v>
      </c>
      <c r="P10831" s="1">
        <v>1.0</v>
      </c>
    </row>
    <row r="10832">
      <c r="A10832" s="1" t="s">
        <v>29</v>
      </c>
      <c r="B10832" s="1" t="s">
        <v>13389</v>
      </c>
      <c r="C10832" s="2" t="s">
        <v>13320</v>
      </c>
      <c r="D10832" s="1" t="s">
        <v>19</v>
      </c>
      <c r="E10832" s="3" t="str">
        <f>HYPERLINK("https://fyndiq.se/produkt/614ecb98d35c4fc9/", "2 Pack Xiaomi Redmi Note 11 Pro 5G-Härdat glas 9H-Super kvalitet")</f>
        <v>2 Pack Xiaomi Redmi Note 11 Pro 5G-Härdat glas 9H-Super kvalitet</v>
      </c>
      <c r="F10832" s="1" t="s">
        <v>862</v>
      </c>
      <c r="G10832" s="1" t="s">
        <v>863</v>
      </c>
      <c r="H10832" s="1" t="s">
        <v>864</v>
      </c>
      <c r="I10832" s="1" t="s">
        <v>16</v>
      </c>
      <c r="J10832" s="1" t="s">
        <v>23</v>
      </c>
      <c r="K10832" s="1" t="s">
        <v>16</v>
      </c>
      <c r="L10832" s="1" t="s">
        <v>16</v>
      </c>
      <c r="M10832" s="1" t="s">
        <v>16</v>
      </c>
      <c r="N10832" s="1" t="s">
        <v>16</v>
      </c>
      <c r="O10832" s="1">
        <v>63.2</v>
      </c>
      <c r="P10832" s="1">
        <v>1.0</v>
      </c>
    </row>
    <row r="10833">
      <c r="A10833" s="1" t="s">
        <v>29</v>
      </c>
      <c r="B10833" s="1" t="s">
        <v>13390</v>
      </c>
      <c r="C10833" s="2" t="s">
        <v>13320</v>
      </c>
      <c r="D10833" s="1" t="s">
        <v>19</v>
      </c>
      <c r="E10833" s="3" t="str">
        <f>HYPERLINK("https://fyndiq.se/produkt/1d18226209604614/", "Samsung S23 Plus 5G - 9H Härdat Glass - 3D Super Kvalitet Skärmskydd")</f>
        <v>Samsung S23 Plus 5G - 9H Härdat Glass - 3D Super Kvalitet Skärmskydd</v>
      </c>
      <c r="F10833" s="1" t="s">
        <v>2996</v>
      </c>
      <c r="G10833" s="1" t="s">
        <v>2997</v>
      </c>
      <c r="H10833" s="1" t="s">
        <v>2998</v>
      </c>
      <c r="I10833" s="1" t="s">
        <v>16</v>
      </c>
      <c r="J10833" s="1" t="s">
        <v>23</v>
      </c>
      <c r="K10833" s="1" t="s">
        <v>16</v>
      </c>
      <c r="L10833" s="1" t="s">
        <v>16</v>
      </c>
      <c r="M10833" s="1" t="s">
        <v>16</v>
      </c>
      <c r="N10833" s="1" t="s">
        <v>16</v>
      </c>
      <c r="O10833" s="1">
        <v>55.2</v>
      </c>
      <c r="P10833" s="1">
        <v>1.0</v>
      </c>
    </row>
    <row r="10834">
      <c r="A10834" s="1" t="s">
        <v>29</v>
      </c>
      <c r="B10834" s="1" t="s">
        <v>13391</v>
      </c>
      <c r="C10834" s="2" t="s">
        <v>13320</v>
      </c>
      <c r="D10834" s="1" t="s">
        <v>19</v>
      </c>
      <c r="E10834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0834" s="1" t="s">
        <v>132</v>
      </c>
      <c r="G10834" s="1" t="s">
        <v>133</v>
      </c>
      <c r="H10834" s="1" t="s">
        <v>134</v>
      </c>
      <c r="I10834" s="1" t="s">
        <v>16</v>
      </c>
      <c r="J10834" s="1" t="s">
        <v>23</v>
      </c>
      <c r="K10834" s="1" t="s">
        <v>16</v>
      </c>
      <c r="L10834" s="1" t="s">
        <v>16</v>
      </c>
      <c r="M10834" s="1" t="s">
        <v>16</v>
      </c>
      <c r="N10834" s="1" t="s">
        <v>16</v>
      </c>
      <c r="O10834" s="1">
        <v>71.2</v>
      </c>
      <c r="P10834" s="1">
        <v>1.0</v>
      </c>
    </row>
    <row r="10835">
      <c r="A10835" s="1" t="s">
        <v>29</v>
      </c>
      <c r="B10835" s="1" t="s">
        <v>13392</v>
      </c>
      <c r="C10835" s="2" t="s">
        <v>13320</v>
      </c>
      <c r="D10835" s="1" t="s">
        <v>19</v>
      </c>
      <c r="E10835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10835" s="1" t="s">
        <v>1765</v>
      </c>
      <c r="G10835" s="1" t="s">
        <v>1766</v>
      </c>
      <c r="H10835" s="1" t="s">
        <v>1767</v>
      </c>
      <c r="I10835" s="1" t="s">
        <v>16</v>
      </c>
      <c r="J10835" s="1" t="s">
        <v>23</v>
      </c>
      <c r="K10835" s="1" t="s">
        <v>16</v>
      </c>
      <c r="L10835" s="1" t="s">
        <v>16</v>
      </c>
      <c r="M10835" s="1" t="s">
        <v>16</v>
      </c>
      <c r="N10835" s="1" t="s">
        <v>16</v>
      </c>
      <c r="O10835" s="1">
        <v>63.2</v>
      </c>
      <c r="P10835" s="1">
        <v>1.0</v>
      </c>
    </row>
    <row r="10836">
      <c r="A10836" s="1" t="s">
        <v>29</v>
      </c>
      <c r="B10836" s="1" t="s">
        <v>13393</v>
      </c>
      <c r="C10836" s="2" t="s">
        <v>13320</v>
      </c>
      <c r="D10836" s="1" t="s">
        <v>19</v>
      </c>
      <c r="E1083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836" s="1" t="s">
        <v>977</v>
      </c>
      <c r="G10836" s="1" t="s">
        <v>978</v>
      </c>
      <c r="H10836" s="1" t="s">
        <v>979</v>
      </c>
      <c r="I10836" s="1" t="s">
        <v>16</v>
      </c>
      <c r="J10836" s="1" t="s">
        <v>23</v>
      </c>
      <c r="K10836" s="1" t="s">
        <v>16</v>
      </c>
      <c r="L10836" s="1" t="s">
        <v>16</v>
      </c>
      <c r="M10836" s="1" t="s">
        <v>16</v>
      </c>
      <c r="N10836" s="1" t="s">
        <v>16</v>
      </c>
      <c r="O10836" s="1">
        <v>63.2</v>
      </c>
      <c r="P10836" s="1">
        <v>1.0</v>
      </c>
    </row>
    <row r="10837">
      <c r="A10837" s="1" t="s">
        <v>29</v>
      </c>
      <c r="B10837" s="1" t="s">
        <v>13394</v>
      </c>
      <c r="C10837" s="2" t="s">
        <v>13320</v>
      </c>
      <c r="D10837" s="1" t="s">
        <v>19</v>
      </c>
      <c r="E1083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0837" s="1" t="s">
        <v>729</v>
      </c>
      <c r="G10837" s="1" t="s">
        <v>730</v>
      </c>
      <c r="H10837" s="1" t="s">
        <v>731</v>
      </c>
      <c r="I10837" s="1" t="s">
        <v>16</v>
      </c>
      <c r="J10837" s="1" t="s">
        <v>23</v>
      </c>
      <c r="K10837" s="1" t="s">
        <v>16</v>
      </c>
      <c r="L10837" s="1" t="s">
        <v>16</v>
      </c>
      <c r="M10837" s="1" t="s">
        <v>16</v>
      </c>
      <c r="N10837" s="1" t="s">
        <v>16</v>
      </c>
      <c r="O10837" s="1">
        <v>63.2</v>
      </c>
      <c r="P10837" s="1">
        <v>1.0</v>
      </c>
    </row>
    <row r="10838">
      <c r="A10838" s="1" t="s">
        <v>29</v>
      </c>
      <c r="B10838" s="1" t="s">
        <v>13395</v>
      </c>
      <c r="C10838" s="2" t="s">
        <v>13320</v>
      </c>
      <c r="D10838" s="1" t="s">
        <v>19</v>
      </c>
      <c r="E10838" s="3" t="str">
        <f>HYPERLINK("https://fyndiq.se/produkt/3793e0f6281f49f6/", "2-Pack Iphone 11 / XR - 9H Härdat Glass - Top Kvalitet")</f>
        <v>2-Pack Iphone 11 / XR - 9H Härdat Glass - Top Kvalitet</v>
      </c>
      <c r="F10838" s="1" t="s">
        <v>371</v>
      </c>
      <c r="G10838" s="1" t="s">
        <v>372</v>
      </c>
      <c r="H10838" s="1" t="s">
        <v>373</v>
      </c>
      <c r="I10838" s="1" t="s">
        <v>16</v>
      </c>
      <c r="J10838" s="1" t="s">
        <v>23</v>
      </c>
      <c r="K10838" s="1" t="s">
        <v>16</v>
      </c>
      <c r="L10838" s="1" t="s">
        <v>16</v>
      </c>
      <c r="M10838" s="1" t="s">
        <v>16</v>
      </c>
      <c r="N10838" s="1" t="s">
        <v>16</v>
      </c>
      <c r="O10838" s="1">
        <v>47.2</v>
      </c>
      <c r="P10838" s="1">
        <v>1.0</v>
      </c>
    </row>
    <row r="10839">
      <c r="A10839" s="1" t="s">
        <v>29</v>
      </c>
      <c r="B10839" s="1" t="s">
        <v>13396</v>
      </c>
      <c r="C10839" s="2" t="s">
        <v>13320</v>
      </c>
      <c r="D10839" s="1" t="s">
        <v>19</v>
      </c>
      <c r="E10839" s="3" t="str">
        <f>HYPERLINK("https://fyndiq.se/produkt/675bb02ed6bb4e07/", "2-Pack Samsung Galaxy S21 Ultra - Härdat Glas 9H-Super Kvalitet")</f>
        <v>2-Pack Samsung Galaxy S21 Ultra - Härdat Glas 9H-Super Kvalitet</v>
      </c>
      <c r="F10839" s="1" t="s">
        <v>91</v>
      </c>
      <c r="G10839" s="1" t="s">
        <v>92</v>
      </c>
      <c r="H10839" s="1" t="s">
        <v>93</v>
      </c>
      <c r="I10839" s="1" t="s">
        <v>16</v>
      </c>
      <c r="J10839" s="1" t="s">
        <v>23</v>
      </c>
      <c r="K10839" s="1" t="s">
        <v>16</v>
      </c>
      <c r="L10839" s="1" t="s">
        <v>16</v>
      </c>
      <c r="M10839" s="1" t="s">
        <v>16</v>
      </c>
      <c r="N10839" s="1" t="s">
        <v>16</v>
      </c>
      <c r="O10839" s="1">
        <v>63.2</v>
      </c>
      <c r="P10839" s="1">
        <v>1.0</v>
      </c>
    </row>
    <row r="10840">
      <c r="A10840" s="1" t="s">
        <v>29</v>
      </c>
      <c r="B10840" s="1" t="s">
        <v>13397</v>
      </c>
      <c r="C10840" s="2" t="s">
        <v>13320</v>
      </c>
      <c r="D10840" s="1" t="s">
        <v>19</v>
      </c>
      <c r="E10840" s="3" t="str">
        <f t="shared" ref="E10840:E10841" si="344">HYPERLINK("https://fyndiq.se/produkt/475c886688e549fb/", "2-Pack SAMSUNG S24 ULTRA Skärmskydd - Härdat Glas 9H - Super kvalitet 3D")</f>
        <v>2-Pack SAMSUNG S24 ULTRA Skärmskydd - Härdat Glas 9H - Super kvalitet 3D</v>
      </c>
      <c r="F10840" s="1" t="s">
        <v>26</v>
      </c>
      <c r="G10840" s="1" t="s">
        <v>27</v>
      </c>
      <c r="H10840" s="1" t="s">
        <v>28</v>
      </c>
      <c r="I10840" s="1" t="s">
        <v>16</v>
      </c>
      <c r="J10840" s="1" t="s">
        <v>23</v>
      </c>
      <c r="K10840" s="1" t="s">
        <v>16</v>
      </c>
      <c r="L10840" s="1" t="s">
        <v>16</v>
      </c>
      <c r="M10840" s="1" t="s">
        <v>16</v>
      </c>
      <c r="N10840" s="1" t="s">
        <v>16</v>
      </c>
      <c r="O10840" s="1">
        <v>71.2</v>
      </c>
      <c r="P10840" s="1">
        <v>2.0</v>
      </c>
    </row>
    <row r="10841">
      <c r="A10841" s="1" t="s">
        <v>29</v>
      </c>
      <c r="B10841" s="1" t="s">
        <v>13398</v>
      </c>
      <c r="C10841" s="2" t="s">
        <v>13320</v>
      </c>
      <c r="D10841" s="1" t="s">
        <v>19</v>
      </c>
      <c r="E10841" s="3" t="str">
        <f t="shared" si="344"/>
        <v>2-Pack SAMSUNG S24 ULTRA Skärmskydd - Härdat Glas 9H - Super kvalitet 3D</v>
      </c>
      <c r="F10841" s="1" t="s">
        <v>26</v>
      </c>
      <c r="G10841" s="1" t="s">
        <v>27</v>
      </c>
      <c r="H10841" s="1" t="s">
        <v>28</v>
      </c>
      <c r="I10841" s="1" t="s">
        <v>16</v>
      </c>
      <c r="J10841" s="1" t="s">
        <v>23</v>
      </c>
      <c r="K10841" s="1" t="s">
        <v>16</v>
      </c>
      <c r="L10841" s="1" t="s">
        <v>16</v>
      </c>
      <c r="M10841" s="1" t="s">
        <v>16</v>
      </c>
      <c r="N10841" s="1" t="s">
        <v>16</v>
      </c>
      <c r="O10841" s="1">
        <v>71.2</v>
      </c>
      <c r="P10841" s="1">
        <v>1.0</v>
      </c>
    </row>
    <row r="10842">
      <c r="A10842" s="1" t="s">
        <v>29</v>
      </c>
      <c r="B10842" s="1" t="s">
        <v>13399</v>
      </c>
      <c r="C10842" s="2" t="s">
        <v>13320</v>
      </c>
      <c r="D10842" s="1" t="s">
        <v>19</v>
      </c>
      <c r="E1084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842" s="1" t="s">
        <v>258</v>
      </c>
      <c r="G10842" s="1" t="s">
        <v>259</v>
      </c>
      <c r="H10842" s="1" t="s">
        <v>260</v>
      </c>
      <c r="I10842" s="1" t="s">
        <v>16</v>
      </c>
      <c r="J10842" s="1" t="s">
        <v>23</v>
      </c>
      <c r="K10842" s="1" t="s">
        <v>16</v>
      </c>
      <c r="L10842" s="1" t="s">
        <v>16</v>
      </c>
      <c r="M10842" s="1" t="s">
        <v>16</v>
      </c>
      <c r="N10842" s="1" t="s">
        <v>16</v>
      </c>
      <c r="O10842" s="1">
        <v>63.2</v>
      </c>
      <c r="P10842" s="1">
        <v>1.0</v>
      </c>
    </row>
    <row r="10843">
      <c r="A10843" s="1" t="s">
        <v>29</v>
      </c>
      <c r="B10843" s="1" t="s">
        <v>13400</v>
      </c>
      <c r="C10843" s="2" t="s">
        <v>13320</v>
      </c>
      <c r="D10843" s="1" t="s">
        <v>19</v>
      </c>
      <c r="E10843" s="3" t="str">
        <f>HYPERLINK("https://fyndiq.se/produkt/cd12c16ee4d949e3/", "OnePlus 10 Pro 5G - Härdat Glas 9H - Super kvalitet 3D Skärmskydd")</f>
        <v>OnePlus 10 Pro 5G - Härdat Glas 9H - Super kvalitet 3D Skärmskydd</v>
      </c>
      <c r="F10843" s="1" t="s">
        <v>1221</v>
      </c>
      <c r="G10843" s="1" t="s">
        <v>1222</v>
      </c>
      <c r="H10843" s="1" t="s">
        <v>1223</v>
      </c>
      <c r="I10843" s="1" t="s">
        <v>16</v>
      </c>
      <c r="J10843" s="1" t="s">
        <v>23</v>
      </c>
      <c r="K10843" s="1" t="s">
        <v>16</v>
      </c>
      <c r="L10843" s="1" t="s">
        <v>16</v>
      </c>
      <c r="M10843" s="1" t="s">
        <v>16</v>
      </c>
      <c r="N10843" s="1" t="s">
        <v>16</v>
      </c>
      <c r="O10843" s="1">
        <v>63.2</v>
      </c>
      <c r="P10843" s="1">
        <v>2.0</v>
      </c>
    </row>
    <row r="10844">
      <c r="A10844" s="1" t="s">
        <v>29</v>
      </c>
      <c r="B10844" s="1" t="s">
        <v>13401</v>
      </c>
      <c r="C10844" s="2" t="s">
        <v>13320</v>
      </c>
      <c r="D10844" s="1" t="s">
        <v>19</v>
      </c>
      <c r="E10844" s="3" t="str">
        <f t="shared" ref="E10844:E10845" si="345">HYPERLINK("https://fyndiq.se/produkt/3d51d3faa7b24e28/", "2-Pack SONY XPERIA 5 V Skärmskydd - Härdat Glas 9H - Super kvalitet 3D")</f>
        <v>2-Pack SONY XPERIA 5 V Skärmskydd - Härdat Glas 9H - Super kvalitet 3D</v>
      </c>
      <c r="F10844" s="1" t="s">
        <v>136</v>
      </c>
      <c r="G10844" s="1" t="s">
        <v>137</v>
      </c>
      <c r="H10844" s="1" t="s">
        <v>138</v>
      </c>
      <c r="I10844" s="1" t="s">
        <v>16</v>
      </c>
      <c r="J10844" s="1" t="s">
        <v>23</v>
      </c>
      <c r="K10844" s="1" t="s">
        <v>16</v>
      </c>
      <c r="L10844" s="1" t="s">
        <v>16</v>
      </c>
      <c r="M10844" s="1" t="s">
        <v>16</v>
      </c>
      <c r="N10844" s="1" t="s">
        <v>16</v>
      </c>
      <c r="O10844" s="1">
        <v>63.2</v>
      </c>
      <c r="P10844" s="1">
        <v>1.0</v>
      </c>
    </row>
    <row r="10845">
      <c r="A10845" s="1" t="s">
        <v>29</v>
      </c>
      <c r="B10845" s="1" t="s">
        <v>13402</v>
      </c>
      <c r="C10845" s="2" t="s">
        <v>13320</v>
      </c>
      <c r="D10845" s="1" t="s">
        <v>19</v>
      </c>
      <c r="E10845" s="3" t="str">
        <f t="shared" si="345"/>
        <v>2-Pack SONY XPERIA 5 V Skärmskydd - Härdat Glas 9H - Super kvalitet 3D</v>
      </c>
      <c r="F10845" s="1" t="s">
        <v>136</v>
      </c>
      <c r="G10845" s="1" t="s">
        <v>137</v>
      </c>
      <c r="H10845" s="1" t="s">
        <v>138</v>
      </c>
      <c r="I10845" s="1" t="s">
        <v>16</v>
      </c>
      <c r="J10845" s="1" t="s">
        <v>23</v>
      </c>
      <c r="K10845" s="1" t="s">
        <v>16</v>
      </c>
      <c r="L10845" s="1" t="s">
        <v>16</v>
      </c>
      <c r="M10845" s="1" t="s">
        <v>16</v>
      </c>
      <c r="N10845" s="1" t="s">
        <v>16</v>
      </c>
      <c r="O10845" s="1">
        <v>63.2</v>
      </c>
      <c r="P10845" s="1">
        <v>1.0</v>
      </c>
    </row>
    <row r="10846">
      <c r="A10846" s="1" t="s">
        <v>29</v>
      </c>
      <c r="B10846" s="1" t="s">
        <v>13403</v>
      </c>
      <c r="C10846" s="2" t="s">
        <v>13320</v>
      </c>
      <c r="D10846" s="1" t="s">
        <v>19</v>
      </c>
      <c r="E1084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0846" s="1" t="s">
        <v>35</v>
      </c>
      <c r="G10846" s="1" t="s">
        <v>36</v>
      </c>
      <c r="H10846" s="1" t="s">
        <v>37</v>
      </c>
      <c r="I10846" s="1" t="s">
        <v>16</v>
      </c>
      <c r="J10846" s="1" t="s">
        <v>23</v>
      </c>
      <c r="K10846" s="1" t="s">
        <v>16</v>
      </c>
      <c r="L10846" s="1" t="s">
        <v>16</v>
      </c>
      <c r="M10846" s="1" t="s">
        <v>16</v>
      </c>
      <c r="N10846" s="1" t="s">
        <v>16</v>
      </c>
      <c r="O10846" s="1">
        <v>63.2</v>
      </c>
      <c r="P10846" s="1">
        <v>1.0</v>
      </c>
    </row>
    <row r="10847">
      <c r="A10847" s="1" t="s">
        <v>29</v>
      </c>
      <c r="B10847" s="1" t="s">
        <v>13404</v>
      </c>
      <c r="C10847" s="2" t="s">
        <v>13320</v>
      </c>
      <c r="D10847" s="1" t="s">
        <v>19</v>
      </c>
      <c r="E1084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847" s="1" t="s">
        <v>2144</v>
      </c>
      <c r="G10847" s="1" t="s">
        <v>2145</v>
      </c>
      <c r="H10847" s="1" t="s">
        <v>2146</v>
      </c>
      <c r="I10847" s="1" t="s">
        <v>16</v>
      </c>
      <c r="J10847" s="1" t="s">
        <v>23</v>
      </c>
      <c r="K10847" s="1" t="s">
        <v>16</v>
      </c>
      <c r="L10847" s="1" t="s">
        <v>16</v>
      </c>
      <c r="M10847" s="1" t="s">
        <v>16</v>
      </c>
      <c r="N10847" s="1" t="s">
        <v>16</v>
      </c>
      <c r="O10847" s="1">
        <v>63.2</v>
      </c>
      <c r="P10847" s="1">
        <v>1.0</v>
      </c>
    </row>
    <row r="10848">
      <c r="A10848" s="1" t="s">
        <v>29</v>
      </c>
      <c r="B10848" s="1" t="s">
        <v>13405</v>
      </c>
      <c r="C10848" s="2" t="s">
        <v>13320</v>
      </c>
      <c r="D10848" s="1" t="s">
        <v>19</v>
      </c>
      <c r="E10848" s="3" t="str">
        <f>HYPERLINK("https://fyndiq.se/produkt/e4b87757208946c3/", "2-Pack Samsung S10E Skärmskydd - Härdat Glas 9H - Super kvalitet 3D")</f>
        <v>2-Pack Samsung S10E Skärmskydd - Härdat Glas 9H - Super kvalitet 3D</v>
      </c>
      <c r="F10848" s="1" t="s">
        <v>95</v>
      </c>
      <c r="G10848" s="1" t="s">
        <v>96</v>
      </c>
      <c r="H10848" s="1" t="s">
        <v>97</v>
      </c>
      <c r="I10848" s="1" t="s">
        <v>16</v>
      </c>
      <c r="J10848" s="1" t="s">
        <v>23</v>
      </c>
      <c r="K10848" s="1" t="s">
        <v>16</v>
      </c>
      <c r="L10848" s="1" t="s">
        <v>16</v>
      </c>
      <c r="M10848" s="1" t="s">
        <v>16</v>
      </c>
      <c r="N10848" s="1" t="s">
        <v>16</v>
      </c>
      <c r="O10848" s="1">
        <v>63.2</v>
      </c>
      <c r="P10848" s="1">
        <v>1.0</v>
      </c>
    </row>
    <row r="10849">
      <c r="A10849" s="1" t="s">
        <v>29</v>
      </c>
      <c r="B10849" s="1" t="s">
        <v>13406</v>
      </c>
      <c r="C10849" s="2" t="s">
        <v>13320</v>
      </c>
      <c r="D10849" s="1" t="s">
        <v>19</v>
      </c>
      <c r="E10849" s="3" t="str">
        <f>HYPERLINK("https://fyndiq.se/produkt/aaaa7cf643f84273/", "2 Pack Samsung Xcover 5 - Härdat glas 9H-Super kvalitet 3D")</f>
        <v>2 Pack Samsung Xcover 5 - Härdat glas 9H-Super kvalitet 3D</v>
      </c>
      <c r="F10849" s="1" t="s">
        <v>2089</v>
      </c>
      <c r="G10849" s="1" t="s">
        <v>2090</v>
      </c>
      <c r="H10849" s="1" t="s">
        <v>2091</v>
      </c>
      <c r="I10849" s="1" t="s">
        <v>16</v>
      </c>
      <c r="J10849" s="1" t="s">
        <v>23</v>
      </c>
      <c r="K10849" s="1" t="s">
        <v>16</v>
      </c>
      <c r="L10849" s="1" t="s">
        <v>16</v>
      </c>
      <c r="M10849" s="1" t="s">
        <v>16</v>
      </c>
      <c r="N10849" s="1" t="s">
        <v>16</v>
      </c>
      <c r="O10849" s="1">
        <v>63.2</v>
      </c>
      <c r="P10849" s="1">
        <v>1.0</v>
      </c>
    </row>
    <row r="10850">
      <c r="A10850" s="1" t="s">
        <v>29</v>
      </c>
      <c r="B10850" s="1" t="s">
        <v>13407</v>
      </c>
      <c r="C10850" s="2" t="s">
        <v>13320</v>
      </c>
      <c r="D10850" s="1" t="s">
        <v>19</v>
      </c>
      <c r="E10850" s="3" t="str">
        <f>HYPERLINK("https://fyndiq.se/produkt/c398466bf0524e85/", "2-Pack Samsung S23 - 9H Härdat Glass - 3D Super Kvalitet Skärmskydd")</f>
        <v>2-Pack Samsung S23 - 9H Härdat Glass - 3D Super Kvalitet Skärmskydd</v>
      </c>
      <c r="F10850" s="1" t="s">
        <v>1365</v>
      </c>
      <c r="G10850" s="1" t="s">
        <v>1366</v>
      </c>
      <c r="H10850" s="1" t="s">
        <v>1367</v>
      </c>
      <c r="I10850" s="1" t="s">
        <v>16</v>
      </c>
      <c r="J10850" s="1" t="s">
        <v>23</v>
      </c>
      <c r="K10850" s="1" t="s">
        <v>16</v>
      </c>
      <c r="L10850" s="1" t="s">
        <v>16</v>
      </c>
      <c r="M10850" s="1" t="s">
        <v>16</v>
      </c>
      <c r="N10850" s="1" t="s">
        <v>16</v>
      </c>
      <c r="O10850" s="1">
        <v>63.2</v>
      </c>
      <c r="P10850" s="1">
        <v>1.0</v>
      </c>
    </row>
    <row r="10851">
      <c r="A10851" s="1" t="s">
        <v>29</v>
      </c>
      <c r="B10851" s="1" t="s">
        <v>13408</v>
      </c>
      <c r="C10851" s="2" t="s">
        <v>13320</v>
      </c>
      <c r="D10851" s="1" t="s">
        <v>19</v>
      </c>
      <c r="E10851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0851" s="1" t="s">
        <v>2894</v>
      </c>
      <c r="G10851" s="1" t="s">
        <v>2895</v>
      </c>
      <c r="H10851" s="1" t="s">
        <v>2896</v>
      </c>
      <c r="I10851" s="1" t="s">
        <v>16</v>
      </c>
      <c r="J10851" s="1" t="s">
        <v>23</v>
      </c>
      <c r="K10851" s="1" t="s">
        <v>16</v>
      </c>
      <c r="L10851" s="1" t="s">
        <v>16</v>
      </c>
      <c r="M10851" s="1" t="s">
        <v>16</v>
      </c>
      <c r="N10851" s="1" t="s">
        <v>16</v>
      </c>
      <c r="O10851" s="1">
        <v>87.2</v>
      </c>
      <c r="P10851" s="1">
        <v>1.0</v>
      </c>
    </row>
    <row r="10852">
      <c r="A10852" s="1" t="s">
        <v>29</v>
      </c>
      <c r="B10852" s="1" t="s">
        <v>13409</v>
      </c>
      <c r="C10852" s="2" t="s">
        <v>13320</v>
      </c>
      <c r="D10852" s="1" t="s">
        <v>19</v>
      </c>
      <c r="E10852" s="3" t="str">
        <f>HYPERLINK("https://fyndiq.se/produkt/432d784756a84eff/", "2-Pack Samsung Galaxy S20FE - Härdat Glas-9H -Super kvalitet 3D")</f>
        <v>2-Pack Samsung Galaxy S20FE - Härdat Glas-9H -Super kvalitet 3D</v>
      </c>
      <c r="F10852" s="1" t="s">
        <v>1078</v>
      </c>
      <c r="G10852" s="1" t="s">
        <v>1079</v>
      </c>
      <c r="H10852" s="1" t="s">
        <v>1080</v>
      </c>
      <c r="I10852" s="1" t="s">
        <v>16</v>
      </c>
      <c r="J10852" s="1" t="s">
        <v>23</v>
      </c>
      <c r="K10852" s="1" t="s">
        <v>16</v>
      </c>
      <c r="L10852" s="1" t="s">
        <v>16</v>
      </c>
      <c r="M10852" s="1" t="s">
        <v>16</v>
      </c>
      <c r="N10852" s="1" t="s">
        <v>16</v>
      </c>
      <c r="O10852" s="1">
        <v>63.2</v>
      </c>
      <c r="P10852" s="1">
        <v>1.0</v>
      </c>
    </row>
    <row r="10853">
      <c r="A10853" s="1" t="s">
        <v>29</v>
      </c>
      <c r="B10853" s="1" t="s">
        <v>13410</v>
      </c>
      <c r="C10853" s="2" t="s">
        <v>13320</v>
      </c>
      <c r="D10853" s="1" t="s">
        <v>19</v>
      </c>
      <c r="E10853" s="3" t="str">
        <f>HYPERLINK("https://fyndiq.se/produkt/7c990866bb87402c/", "2-Pack Xiaomi 11 Lite 5G NE - Härdat Glas 9H - Super kvalitet 3D")</f>
        <v>2-Pack Xiaomi 11 Lite 5G NE - Härdat Glas 9H - Super kvalitet 3D</v>
      </c>
      <c r="F10853" s="1" t="s">
        <v>544</v>
      </c>
      <c r="G10853" s="1" t="s">
        <v>545</v>
      </c>
      <c r="H10853" s="1" t="s">
        <v>546</v>
      </c>
      <c r="I10853" s="1" t="s">
        <v>16</v>
      </c>
      <c r="J10853" s="1" t="s">
        <v>23</v>
      </c>
      <c r="K10853" s="1" t="s">
        <v>16</v>
      </c>
      <c r="L10853" s="1" t="s">
        <v>16</v>
      </c>
      <c r="M10853" s="1" t="s">
        <v>16</v>
      </c>
      <c r="N10853" s="1" t="s">
        <v>16</v>
      </c>
      <c r="O10853" s="1">
        <v>63.2</v>
      </c>
      <c r="P10853" s="1">
        <v>1.0</v>
      </c>
    </row>
    <row r="10854">
      <c r="A10854" s="1" t="s">
        <v>29</v>
      </c>
      <c r="B10854" s="1" t="s">
        <v>13411</v>
      </c>
      <c r="C10854" s="2" t="s">
        <v>13320</v>
      </c>
      <c r="D10854" s="1" t="s">
        <v>19</v>
      </c>
      <c r="E10854" s="3" t="str">
        <f>HYPERLINK("https://fyndiq.se/produkt/ab30e6eab2d04eda/", "2-Pack XIAOMI REDMI 13C Skärmskydd - Härdat Glas 9H - Super kvalitet 3D")</f>
        <v>2-Pack XIAOMI REDMI 13C Skärmskydd - Härdat Glas 9H - Super kvalitet 3D</v>
      </c>
      <c r="F10854" s="1" t="s">
        <v>1951</v>
      </c>
      <c r="G10854" s="1" t="s">
        <v>1952</v>
      </c>
      <c r="H10854" s="1" t="s">
        <v>1953</v>
      </c>
      <c r="I10854" s="1" t="s">
        <v>16</v>
      </c>
      <c r="J10854" s="1" t="s">
        <v>23</v>
      </c>
      <c r="K10854" s="1" t="s">
        <v>16</v>
      </c>
      <c r="L10854" s="1" t="s">
        <v>16</v>
      </c>
      <c r="M10854" s="1" t="s">
        <v>16</v>
      </c>
      <c r="N10854" s="1" t="s">
        <v>16</v>
      </c>
      <c r="O10854" s="1">
        <v>63.2</v>
      </c>
      <c r="P10854" s="1">
        <v>1.0</v>
      </c>
    </row>
    <row r="10855">
      <c r="A10855" s="1" t="s">
        <v>29</v>
      </c>
      <c r="B10855" s="1" t="s">
        <v>13412</v>
      </c>
      <c r="C10855" s="2" t="s">
        <v>13320</v>
      </c>
      <c r="D10855" s="1" t="s">
        <v>19</v>
      </c>
      <c r="E10855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855" s="1" t="s">
        <v>128</v>
      </c>
      <c r="G10855" s="1" t="s">
        <v>129</v>
      </c>
      <c r="H10855" s="1" t="s">
        <v>130</v>
      </c>
      <c r="I10855" s="1" t="s">
        <v>16</v>
      </c>
      <c r="J10855" s="1" t="s">
        <v>23</v>
      </c>
      <c r="K10855" s="1" t="s">
        <v>16</v>
      </c>
      <c r="L10855" s="1" t="s">
        <v>16</v>
      </c>
      <c r="M10855" s="1" t="s">
        <v>16</v>
      </c>
      <c r="N10855" s="1" t="s">
        <v>16</v>
      </c>
      <c r="O10855" s="1">
        <v>95.2</v>
      </c>
      <c r="P10855" s="1">
        <v>1.0</v>
      </c>
    </row>
    <row r="10856">
      <c r="A10856" s="1" t="s">
        <v>29</v>
      </c>
      <c r="B10856" s="1" t="s">
        <v>13413</v>
      </c>
      <c r="C10856" s="2" t="s">
        <v>13320</v>
      </c>
      <c r="D10856" s="1" t="s">
        <v>19</v>
      </c>
      <c r="E10856" s="3" t="str">
        <f t="shared" ref="E10856:E10857" si="346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0856" s="1" t="s">
        <v>1209</v>
      </c>
      <c r="G10856" s="1" t="s">
        <v>1210</v>
      </c>
      <c r="H10856" s="1" t="s">
        <v>1211</v>
      </c>
      <c r="I10856" s="1" t="s">
        <v>16</v>
      </c>
      <c r="J10856" s="1" t="s">
        <v>23</v>
      </c>
      <c r="K10856" s="1" t="s">
        <v>16</v>
      </c>
      <c r="L10856" s="1" t="s">
        <v>16</v>
      </c>
      <c r="M10856" s="1" t="s">
        <v>16</v>
      </c>
      <c r="N10856" s="1" t="s">
        <v>16</v>
      </c>
      <c r="O10856" s="1">
        <v>79.2</v>
      </c>
      <c r="P10856" s="1">
        <v>1.0</v>
      </c>
    </row>
    <row r="10857">
      <c r="A10857" s="1" t="s">
        <v>29</v>
      </c>
      <c r="B10857" s="1" t="s">
        <v>13414</v>
      </c>
      <c r="C10857" s="2" t="s">
        <v>13320</v>
      </c>
      <c r="D10857" s="1" t="s">
        <v>19</v>
      </c>
      <c r="E10857" s="3" t="str">
        <f t="shared" si="346"/>
        <v>2-Pack Samsung S23 Ultra (5G) Skärmskydd &amp; 2-Pack linsskydd - Härdat Glas 9H - Super kvalitet 3D</v>
      </c>
      <c r="F10857" s="1" t="s">
        <v>1209</v>
      </c>
      <c r="G10857" s="1" t="s">
        <v>1210</v>
      </c>
      <c r="H10857" s="1" t="s">
        <v>1211</v>
      </c>
      <c r="I10857" s="1" t="s">
        <v>16</v>
      </c>
      <c r="J10857" s="1" t="s">
        <v>23</v>
      </c>
      <c r="K10857" s="1" t="s">
        <v>16</v>
      </c>
      <c r="L10857" s="1" t="s">
        <v>16</v>
      </c>
      <c r="M10857" s="1" t="s">
        <v>16</v>
      </c>
      <c r="N10857" s="1" t="s">
        <v>16</v>
      </c>
      <c r="O10857" s="1">
        <v>79.2</v>
      </c>
      <c r="P10857" s="1">
        <v>1.0</v>
      </c>
    </row>
    <row r="10858">
      <c r="A10858" s="1" t="s">
        <v>29</v>
      </c>
      <c r="B10858" s="1" t="s">
        <v>13415</v>
      </c>
      <c r="C10858" s="2" t="s">
        <v>13320</v>
      </c>
      <c r="D10858" s="1" t="s">
        <v>19</v>
      </c>
      <c r="E10858" s="3" t="str">
        <f>HYPERLINK("https://fyndiq.se/produkt/3fee81d316cc43da/", "2-pack - iPhone 12 / 12 Pro - 9H Härdat Glass - Top Kvalitet")</f>
        <v>2-pack - iPhone 12 / 12 Pro - 9H Härdat Glass - Top Kvalitet</v>
      </c>
      <c r="F10858" s="1" t="s">
        <v>2499</v>
      </c>
      <c r="G10858" s="1" t="s">
        <v>2500</v>
      </c>
      <c r="H10858" s="1" t="s">
        <v>2067</v>
      </c>
      <c r="I10858" s="1" t="s">
        <v>16</v>
      </c>
      <c r="J10858" s="1" t="s">
        <v>23</v>
      </c>
      <c r="K10858" s="1" t="s">
        <v>16</v>
      </c>
      <c r="L10858" s="1" t="s">
        <v>16</v>
      </c>
      <c r="M10858" s="1" t="s">
        <v>16</v>
      </c>
      <c r="N10858" s="1" t="s">
        <v>16</v>
      </c>
      <c r="O10858" s="1">
        <v>47.2</v>
      </c>
      <c r="P10858" s="1">
        <v>1.0</v>
      </c>
    </row>
    <row r="10859">
      <c r="A10859" s="1" t="s">
        <v>29</v>
      </c>
      <c r="B10859" s="1" t="s">
        <v>13416</v>
      </c>
      <c r="C10859" s="2" t="s">
        <v>13320</v>
      </c>
      <c r="D10859" s="1" t="s">
        <v>19</v>
      </c>
      <c r="E10859" s="3" t="str">
        <f>HYPERLINK("https://fyndiq.se/produkt/a3a0bf045cf0498d/", "2-Pack Huawei P30 Lite - Härdat glas 9H – 3D Super kvalitet")</f>
        <v>2-Pack Huawei P30 Lite - Härdat glas 9H – 3D Super kvalitet</v>
      </c>
      <c r="F10859" s="1" t="s">
        <v>1011</v>
      </c>
      <c r="G10859" s="1" t="s">
        <v>1012</v>
      </c>
      <c r="H10859" s="1" t="s">
        <v>1013</v>
      </c>
      <c r="I10859" s="1" t="s">
        <v>16</v>
      </c>
      <c r="J10859" s="1" t="s">
        <v>23</v>
      </c>
      <c r="K10859" s="1" t="s">
        <v>16</v>
      </c>
      <c r="L10859" s="1" t="s">
        <v>16</v>
      </c>
      <c r="M10859" s="1" t="s">
        <v>16</v>
      </c>
      <c r="N10859" s="1" t="s">
        <v>16</v>
      </c>
      <c r="O10859" s="1">
        <v>63.2</v>
      </c>
      <c r="P10859" s="1">
        <v>1.0</v>
      </c>
    </row>
    <row r="10860">
      <c r="A10860" s="1" t="s">
        <v>29</v>
      </c>
      <c r="B10860" s="1" t="s">
        <v>13417</v>
      </c>
      <c r="C10860" s="2" t="s">
        <v>13320</v>
      </c>
      <c r="D10860" s="1" t="s">
        <v>19</v>
      </c>
      <c r="E10860" s="3" t="str">
        <f>HYPERLINK("https://fyndiq.se/produkt/df733e838e0d403c/", "2-pack - iPhone 12 Mini - 9H Härdat Glass - Top Kvalitet")</f>
        <v>2-pack - iPhone 12 Mini - 9H Härdat Glass - Top Kvalitet</v>
      </c>
      <c r="F10860" s="1" t="s">
        <v>6336</v>
      </c>
      <c r="G10860" s="1" t="s">
        <v>6337</v>
      </c>
      <c r="H10860" s="1" t="s">
        <v>2067</v>
      </c>
      <c r="I10860" s="1" t="s">
        <v>16</v>
      </c>
      <c r="J10860" s="1" t="s">
        <v>23</v>
      </c>
      <c r="K10860" s="1" t="s">
        <v>16</v>
      </c>
      <c r="L10860" s="1" t="s">
        <v>16</v>
      </c>
      <c r="M10860" s="1" t="s">
        <v>16</v>
      </c>
      <c r="N10860" s="1" t="s">
        <v>16</v>
      </c>
      <c r="O10860" s="1">
        <v>47.2</v>
      </c>
      <c r="P10860" s="1">
        <v>1.0</v>
      </c>
    </row>
    <row r="10861">
      <c r="A10861" s="1" t="s">
        <v>29</v>
      </c>
      <c r="B10861" s="1" t="s">
        <v>13418</v>
      </c>
      <c r="C10861" s="2" t="s">
        <v>13320</v>
      </c>
      <c r="D10861" s="1" t="s">
        <v>19</v>
      </c>
      <c r="E10861" s="3" t="str">
        <f>HYPERLINK("https://fyndiq.se/produkt/0a890dd972c4463d/", "2-Pack Samsung Galaxy A52s 5G - Härdat glas 9H - Super kvalitet")</f>
        <v>2-Pack Samsung Galaxy A52s 5G - Härdat glas 9H - Super kvalitet</v>
      </c>
      <c r="F10861" s="1" t="s">
        <v>442</v>
      </c>
      <c r="G10861" s="1" t="s">
        <v>443</v>
      </c>
      <c r="H10861" s="1" t="s">
        <v>444</v>
      </c>
      <c r="I10861" s="1" t="s">
        <v>16</v>
      </c>
      <c r="J10861" s="1" t="s">
        <v>23</v>
      </c>
      <c r="K10861" s="1" t="s">
        <v>16</v>
      </c>
      <c r="L10861" s="1" t="s">
        <v>16</v>
      </c>
      <c r="M10861" s="1" t="s">
        <v>16</v>
      </c>
      <c r="N10861" s="1" t="s">
        <v>16</v>
      </c>
      <c r="O10861" s="1">
        <v>63.2</v>
      </c>
      <c r="P10861" s="1">
        <v>1.0</v>
      </c>
    </row>
    <row r="10862">
      <c r="A10862" s="1" t="s">
        <v>29</v>
      </c>
      <c r="B10862" s="1" t="s">
        <v>13419</v>
      </c>
      <c r="C10862" s="2" t="s">
        <v>13320</v>
      </c>
      <c r="D10862" s="1" t="s">
        <v>19</v>
      </c>
      <c r="E10862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0862" s="1" t="s">
        <v>1481</v>
      </c>
      <c r="G10862" s="1" t="s">
        <v>1482</v>
      </c>
      <c r="H10862" s="1" t="s">
        <v>1483</v>
      </c>
      <c r="I10862" s="1" t="s">
        <v>16</v>
      </c>
      <c r="J10862" s="1" t="s">
        <v>23</v>
      </c>
      <c r="K10862" s="1" t="s">
        <v>16</v>
      </c>
      <c r="L10862" s="1" t="s">
        <v>16</v>
      </c>
      <c r="M10862" s="1" t="s">
        <v>16</v>
      </c>
      <c r="N10862" s="1" t="s">
        <v>16</v>
      </c>
      <c r="O10862" s="1">
        <v>63.2</v>
      </c>
      <c r="P10862" s="1">
        <v>1.0</v>
      </c>
    </row>
    <row r="10863">
      <c r="A10863" s="1" t="s">
        <v>29</v>
      </c>
      <c r="B10863" s="1" t="s">
        <v>13420</v>
      </c>
      <c r="C10863" s="2" t="s">
        <v>13320</v>
      </c>
      <c r="D10863" s="1" t="s">
        <v>19</v>
      </c>
      <c r="E1086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0863" s="1" t="s">
        <v>51</v>
      </c>
      <c r="G10863" s="1" t="s">
        <v>52</v>
      </c>
      <c r="H10863" s="1" t="s">
        <v>53</v>
      </c>
      <c r="I10863" s="1" t="s">
        <v>16</v>
      </c>
      <c r="J10863" s="1" t="s">
        <v>23</v>
      </c>
      <c r="K10863" s="1" t="s">
        <v>16</v>
      </c>
      <c r="L10863" s="1" t="s">
        <v>16</v>
      </c>
      <c r="M10863" s="1" t="s">
        <v>16</v>
      </c>
      <c r="N10863" s="1" t="s">
        <v>16</v>
      </c>
      <c r="O10863" s="1">
        <v>87.2</v>
      </c>
      <c r="P10863" s="1">
        <v>2.0</v>
      </c>
    </row>
    <row r="10864">
      <c r="A10864" s="1" t="s">
        <v>29</v>
      </c>
      <c r="B10864" s="1" t="s">
        <v>13421</v>
      </c>
      <c r="C10864" s="2" t="s">
        <v>13320</v>
      </c>
      <c r="D10864" s="1" t="s">
        <v>19</v>
      </c>
      <c r="E10864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10864" s="1" t="s">
        <v>1278</v>
      </c>
      <c r="G10864" s="1" t="s">
        <v>1279</v>
      </c>
      <c r="H10864" s="1" t="s">
        <v>1280</v>
      </c>
      <c r="I10864" s="1" t="s">
        <v>16</v>
      </c>
      <c r="J10864" s="1" t="s">
        <v>23</v>
      </c>
      <c r="K10864" s="1" t="s">
        <v>16</v>
      </c>
      <c r="L10864" s="1" t="s">
        <v>16</v>
      </c>
      <c r="M10864" s="1" t="s">
        <v>16</v>
      </c>
      <c r="N10864" s="1" t="s">
        <v>16</v>
      </c>
      <c r="O10864" s="1">
        <v>55.2</v>
      </c>
      <c r="P10864" s="1">
        <v>1.0</v>
      </c>
    </row>
    <row r="10865">
      <c r="A10865" s="1" t="s">
        <v>29</v>
      </c>
      <c r="B10865" s="1" t="s">
        <v>13422</v>
      </c>
      <c r="C10865" s="2" t="s">
        <v>13320</v>
      </c>
      <c r="D10865" s="1" t="s">
        <v>19</v>
      </c>
      <c r="E10865" s="3" t="str">
        <f t="shared" ref="E10865:E10866" si="347">HYPERLINK("https://fyndiq.se/produkt/416415a768684efb/", "2-Pack Samsung Galaxy S21 5G - 9H Härdat Glas - HD")</f>
        <v>2-Pack Samsung Galaxy S21 5G - 9H Härdat Glas - HD</v>
      </c>
      <c r="F10865" s="1" t="s">
        <v>39</v>
      </c>
      <c r="G10865" s="1" t="s">
        <v>40</v>
      </c>
      <c r="H10865" s="1" t="s">
        <v>41</v>
      </c>
      <c r="I10865" s="1" t="s">
        <v>16</v>
      </c>
      <c r="J10865" s="1" t="s">
        <v>23</v>
      </c>
      <c r="K10865" s="1" t="s">
        <v>16</v>
      </c>
      <c r="L10865" s="1" t="s">
        <v>16</v>
      </c>
      <c r="M10865" s="1" t="s">
        <v>16</v>
      </c>
      <c r="N10865" s="1" t="s">
        <v>16</v>
      </c>
      <c r="O10865" s="1">
        <v>63.2</v>
      </c>
      <c r="P10865" s="1">
        <v>1.0</v>
      </c>
    </row>
    <row r="10866">
      <c r="A10866" s="1" t="s">
        <v>29</v>
      </c>
      <c r="B10866" s="1" t="s">
        <v>13423</v>
      </c>
      <c r="C10866" s="2" t="s">
        <v>13320</v>
      </c>
      <c r="D10866" s="1" t="s">
        <v>19</v>
      </c>
      <c r="E10866" s="3" t="str">
        <f t="shared" si="347"/>
        <v>2-Pack Samsung Galaxy S21 5G - 9H Härdat Glas - HD</v>
      </c>
      <c r="F10866" s="1" t="s">
        <v>39</v>
      </c>
      <c r="G10866" s="1" t="s">
        <v>40</v>
      </c>
      <c r="H10866" s="1" t="s">
        <v>41</v>
      </c>
      <c r="I10866" s="1" t="s">
        <v>16</v>
      </c>
      <c r="J10866" s="1" t="s">
        <v>23</v>
      </c>
      <c r="K10866" s="1" t="s">
        <v>16</v>
      </c>
      <c r="L10866" s="1" t="s">
        <v>16</v>
      </c>
      <c r="M10866" s="1" t="s">
        <v>16</v>
      </c>
      <c r="N10866" s="1" t="s">
        <v>16</v>
      </c>
      <c r="O10866" s="1">
        <v>63.2</v>
      </c>
      <c r="P10866" s="1">
        <v>1.0</v>
      </c>
    </row>
    <row r="10867">
      <c r="A10867" s="1" t="s">
        <v>29</v>
      </c>
      <c r="B10867" s="1" t="s">
        <v>13424</v>
      </c>
      <c r="C10867" s="2" t="s">
        <v>13320</v>
      </c>
      <c r="D10867" s="1" t="s">
        <v>19</v>
      </c>
      <c r="E10867" s="3" t="str">
        <f>HYPERLINK("https://fyndiq.se/produkt/66924f1ff238487e/", "2-Pack GOOGLE PIXEL 7A Skärmskydd - Härdat Glas 9H - Super kvalitet 3D")</f>
        <v>2-Pack GOOGLE PIXEL 7A Skärmskydd - Härdat Glas 9H - Super kvalitet 3D</v>
      </c>
      <c r="F10867" s="1" t="s">
        <v>315</v>
      </c>
      <c r="G10867" s="1" t="s">
        <v>316</v>
      </c>
      <c r="H10867" s="1" t="s">
        <v>317</v>
      </c>
      <c r="I10867" s="1" t="s">
        <v>16</v>
      </c>
      <c r="J10867" s="1" t="s">
        <v>23</v>
      </c>
      <c r="K10867" s="1" t="s">
        <v>16</v>
      </c>
      <c r="L10867" s="1" t="s">
        <v>16</v>
      </c>
      <c r="M10867" s="1" t="s">
        <v>16</v>
      </c>
      <c r="N10867" s="1" t="s">
        <v>16</v>
      </c>
      <c r="O10867" s="1">
        <v>63.2</v>
      </c>
      <c r="P10867" s="1">
        <v>1.0</v>
      </c>
    </row>
    <row r="10868">
      <c r="A10868" s="1" t="s">
        <v>29</v>
      </c>
      <c r="B10868" s="1" t="s">
        <v>13425</v>
      </c>
      <c r="C10868" s="2" t="s">
        <v>13320</v>
      </c>
      <c r="D10868" s="1" t="s">
        <v>19</v>
      </c>
      <c r="E10868" s="3" t="str">
        <f t="shared" ref="E10868:E10870" si="348">HYPERLINK("https://fyndiq.se/produkt/416415a768684efb/", "2-Pack Samsung Galaxy S21 5G - 9H Härdat Glas - HD")</f>
        <v>2-Pack Samsung Galaxy S21 5G - 9H Härdat Glas - HD</v>
      </c>
      <c r="F10868" s="1" t="s">
        <v>39</v>
      </c>
      <c r="G10868" s="1" t="s">
        <v>40</v>
      </c>
      <c r="H10868" s="1" t="s">
        <v>41</v>
      </c>
      <c r="I10868" s="1" t="s">
        <v>16</v>
      </c>
      <c r="J10868" s="1" t="s">
        <v>23</v>
      </c>
      <c r="K10868" s="1" t="s">
        <v>16</v>
      </c>
      <c r="L10868" s="1" t="s">
        <v>16</v>
      </c>
      <c r="M10868" s="1" t="s">
        <v>16</v>
      </c>
      <c r="N10868" s="1" t="s">
        <v>16</v>
      </c>
      <c r="O10868" s="1">
        <v>63.2</v>
      </c>
      <c r="P10868" s="1">
        <v>1.0</v>
      </c>
    </row>
    <row r="10869">
      <c r="A10869" s="1" t="s">
        <v>29</v>
      </c>
      <c r="B10869" s="1" t="s">
        <v>13426</v>
      </c>
      <c r="C10869" s="2" t="s">
        <v>13320</v>
      </c>
      <c r="D10869" s="1" t="s">
        <v>19</v>
      </c>
      <c r="E10869" s="3" t="str">
        <f t="shared" si="348"/>
        <v>2-Pack Samsung Galaxy S21 5G - 9H Härdat Glas - HD</v>
      </c>
      <c r="F10869" s="1" t="s">
        <v>39</v>
      </c>
      <c r="G10869" s="1" t="s">
        <v>40</v>
      </c>
      <c r="H10869" s="1" t="s">
        <v>41</v>
      </c>
      <c r="I10869" s="1" t="s">
        <v>16</v>
      </c>
      <c r="J10869" s="1" t="s">
        <v>23</v>
      </c>
      <c r="K10869" s="1" t="s">
        <v>16</v>
      </c>
      <c r="L10869" s="1" t="s">
        <v>16</v>
      </c>
      <c r="M10869" s="1" t="s">
        <v>16</v>
      </c>
      <c r="N10869" s="1" t="s">
        <v>16</v>
      </c>
      <c r="O10869" s="1">
        <v>63.2</v>
      </c>
      <c r="P10869" s="1">
        <v>1.0</v>
      </c>
    </row>
    <row r="10870">
      <c r="A10870" s="1" t="s">
        <v>29</v>
      </c>
      <c r="B10870" s="1" t="s">
        <v>13427</v>
      </c>
      <c r="C10870" s="2" t="s">
        <v>13320</v>
      </c>
      <c r="D10870" s="1" t="s">
        <v>19</v>
      </c>
      <c r="E10870" s="3" t="str">
        <f t="shared" si="348"/>
        <v>2-Pack Samsung Galaxy S21 5G - 9H Härdat Glas - HD</v>
      </c>
      <c r="F10870" s="1" t="s">
        <v>39</v>
      </c>
      <c r="G10870" s="1" t="s">
        <v>40</v>
      </c>
      <c r="H10870" s="1" t="s">
        <v>41</v>
      </c>
      <c r="I10870" s="1" t="s">
        <v>16</v>
      </c>
      <c r="J10870" s="1" t="s">
        <v>23</v>
      </c>
      <c r="K10870" s="1" t="s">
        <v>16</v>
      </c>
      <c r="L10870" s="1" t="s">
        <v>16</v>
      </c>
      <c r="M10870" s="1" t="s">
        <v>16</v>
      </c>
      <c r="N10870" s="1" t="s">
        <v>16</v>
      </c>
      <c r="O10870" s="1">
        <v>63.2</v>
      </c>
      <c r="P10870" s="1">
        <v>1.0</v>
      </c>
    </row>
    <row r="10871">
      <c r="A10871" s="1" t="s">
        <v>29</v>
      </c>
      <c r="B10871" s="1" t="s">
        <v>13428</v>
      </c>
      <c r="C10871" s="2" t="s">
        <v>13320</v>
      </c>
      <c r="D10871" s="1" t="s">
        <v>19</v>
      </c>
      <c r="E1087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0871" s="1" t="s">
        <v>311</v>
      </c>
      <c r="G10871" s="1" t="s">
        <v>312</v>
      </c>
      <c r="H10871" s="1" t="s">
        <v>313</v>
      </c>
      <c r="I10871" s="1" t="s">
        <v>16</v>
      </c>
      <c r="J10871" s="1" t="s">
        <v>23</v>
      </c>
      <c r="K10871" s="1" t="s">
        <v>16</v>
      </c>
      <c r="L10871" s="1" t="s">
        <v>16</v>
      </c>
      <c r="M10871" s="1" t="s">
        <v>16</v>
      </c>
      <c r="N10871" s="1" t="s">
        <v>16</v>
      </c>
      <c r="O10871" s="1">
        <v>63.2</v>
      </c>
      <c r="P10871" s="1">
        <v>1.0</v>
      </c>
    </row>
    <row r="10872">
      <c r="A10872" s="1" t="s">
        <v>29</v>
      </c>
      <c r="B10872" s="1" t="s">
        <v>13429</v>
      </c>
      <c r="C10872" s="2" t="s">
        <v>13320</v>
      </c>
      <c r="D10872" s="1" t="s">
        <v>19</v>
      </c>
      <c r="E10872" s="3" t="str">
        <f>HYPERLINK("https://fyndiq.se/produkt/c6f3e47a88184e8d/", "2-Pack SAMSUNG A55 Skärmskydd - Härdat Glas 9H - Super kvalitet 3D")</f>
        <v>2-Pack SAMSUNG A55 Skärmskydd - Härdat Glas 9H - Super kvalitet 3D</v>
      </c>
      <c r="F10872" s="1" t="s">
        <v>83</v>
      </c>
      <c r="G10872" s="1" t="s">
        <v>84</v>
      </c>
      <c r="H10872" s="1" t="s">
        <v>85</v>
      </c>
      <c r="I10872" s="1" t="s">
        <v>16</v>
      </c>
      <c r="J10872" s="1" t="s">
        <v>23</v>
      </c>
      <c r="K10872" s="1" t="s">
        <v>16</v>
      </c>
      <c r="L10872" s="1" t="s">
        <v>16</v>
      </c>
      <c r="M10872" s="1" t="s">
        <v>16</v>
      </c>
      <c r="N10872" s="1" t="s">
        <v>16</v>
      </c>
      <c r="O10872" s="1">
        <v>63.2</v>
      </c>
      <c r="P10872" s="1">
        <v>1.0</v>
      </c>
    </row>
    <row r="10873">
      <c r="A10873" s="1" t="s">
        <v>29</v>
      </c>
      <c r="B10873" s="1" t="s">
        <v>13430</v>
      </c>
      <c r="C10873" s="2" t="s">
        <v>13320</v>
      </c>
      <c r="D10873" s="1" t="s">
        <v>19</v>
      </c>
      <c r="E10873" s="3" t="str">
        <f>HYPERLINK("https://fyndiq.se/produkt/7f14e739962c4877/", "Skärmskydd Huawei P30, 3D härdat glas, bubbelfri, hög kvalitet.")</f>
        <v>Skärmskydd Huawei P30, 3D härdat glas, bubbelfri, hög kvalitet.</v>
      </c>
      <c r="F10873" s="1" t="s">
        <v>3346</v>
      </c>
      <c r="G10873" s="1" t="s">
        <v>3347</v>
      </c>
      <c r="H10873" s="1" t="s">
        <v>3348</v>
      </c>
      <c r="I10873" s="1" t="s">
        <v>16</v>
      </c>
      <c r="J10873" s="1" t="s">
        <v>23</v>
      </c>
      <c r="K10873" s="1" t="s">
        <v>16</v>
      </c>
      <c r="L10873" s="1" t="s">
        <v>16</v>
      </c>
      <c r="M10873" s="1" t="s">
        <v>16</v>
      </c>
      <c r="N10873" s="1" t="s">
        <v>16</v>
      </c>
      <c r="O10873" s="1">
        <v>55.2</v>
      </c>
      <c r="P10873" s="1">
        <v>1.0</v>
      </c>
    </row>
    <row r="10874">
      <c r="A10874" s="1" t="s">
        <v>29</v>
      </c>
      <c r="B10874" s="1" t="s">
        <v>13431</v>
      </c>
      <c r="C10874" s="2" t="s">
        <v>13320</v>
      </c>
      <c r="D10874" s="1" t="s">
        <v>19</v>
      </c>
      <c r="E10874" s="3" t="str">
        <f t="shared" ref="E10874:E10875" si="349">HYPERLINK("https://fyndiq.se/produkt/4bbb3fa8e0b44286/", "2-Pack XIAOMI REDMI 13C Skärmskydd - Härdat Glas 9H - Super kvalitet 3D")</f>
        <v>2-Pack XIAOMI REDMI 13C Skärmskydd - Härdat Glas 9H - Super kvalitet 3D</v>
      </c>
      <c r="F10874" s="1" t="s">
        <v>103</v>
      </c>
      <c r="G10874" s="1" t="s">
        <v>104</v>
      </c>
      <c r="H10874" s="1" t="s">
        <v>105</v>
      </c>
      <c r="I10874" s="1" t="s">
        <v>16</v>
      </c>
      <c r="J10874" s="1" t="s">
        <v>23</v>
      </c>
      <c r="K10874" s="1" t="s">
        <v>16</v>
      </c>
      <c r="L10874" s="1" t="s">
        <v>16</v>
      </c>
      <c r="M10874" s="1" t="s">
        <v>16</v>
      </c>
      <c r="N10874" s="1" t="s">
        <v>16</v>
      </c>
      <c r="O10874" s="1">
        <v>63.2</v>
      </c>
      <c r="P10874" s="1">
        <v>1.0</v>
      </c>
    </row>
    <row r="10875">
      <c r="A10875" s="1" t="s">
        <v>29</v>
      </c>
      <c r="B10875" s="1" t="s">
        <v>13432</v>
      </c>
      <c r="C10875" s="2" t="s">
        <v>13320</v>
      </c>
      <c r="D10875" s="1" t="s">
        <v>19</v>
      </c>
      <c r="E10875" s="3" t="str">
        <f t="shared" si="349"/>
        <v>2-Pack XIAOMI REDMI 13C Skärmskydd - Härdat Glas 9H - Super kvalitet 3D</v>
      </c>
      <c r="F10875" s="1" t="s">
        <v>103</v>
      </c>
      <c r="G10875" s="1" t="s">
        <v>104</v>
      </c>
      <c r="H10875" s="1" t="s">
        <v>105</v>
      </c>
      <c r="I10875" s="1" t="s">
        <v>16</v>
      </c>
      <c r="J10875" s="1" t="s">
        <v>23</v>
      </c>
      <c r="K10875" s="1" t="s">
        <v>16</v>
      </c>
      <c r="L10875" s="1" t="s">
        <v>16</v>
      </c>
      <c r="M10875" s="1" t="s">
        <v>16</v>
      </c>
      <c r="N10875" s="1" t="s">
        <v>16</v>
      </c>
      <c r="O10875" s="1">
        <v>63.2</v>
      </c>
      <c r="P10875" s="1">
        <v>1.0</v>
      </c>
    </row>
    <row r="10876">
      <c r="A10876" s="1" t="s">
        <v>29</v>
      </c>
      <c r="B10876" s="1" t="s">
        <v>13433</v>
      </c>
      <c r="C10876" s="2" t="s">
        <v>13320</v>
      </c>
      <c r="D10876" s="1" t="s">
        <v>19</v>
      </c>
      <c r="E10876" s="3" t="str">
        <f>HYPERLINK("https://fyndiq.se/produkt/814f61cedf484fe1/", "Motorola Moto G50 - Härdat Glas 9H -Super kvalitet 3D Skärmskydd")</f>
        <v>Motorola Moto G50 - Härdat Glas 9H -Super kvalitet 3D Skärmskydd</v>
      </c>
      <c r="F10876" s="1" t="s">
        <v>13434</v>
      </c>
      <c r="G10876" s="1" t="s">
        <v>13435</v>
      </c>
      <c r="H10876" s="1" t="s">
        <v>13436</v>
      </c>
      <c r="I10876" s="1" t="s">
        <v>16</v>
      </c>
      <c r="J10876" s="1" t="s">
        <v>23</v>
      </c>
      <c r="K10876" s="1" t="s">
        <v>16</v>
      </c>
      <c r="L10876" s="1" t="s">
        <v>16</v>
      </c>
      <c r="M10876" s="1" t="s">
        <v>16</v>
      </c>
      <c r="N10876" s="1" t="s">
        <v>16</v>
      </c>
      <c r="O10876" s="1">
        <v>55.2</v>
      </c>
      <c r="P10876" s="1">
        <v>1.0</v>
      </c>
    </row>
    <row r="10877">
      <c r="A10877" s="1" t="s">
        <v>29</v>
      </c>
      <c r="B10877" s="1" t="s">
        <v>13437</v>
      </c>
      <c r="C10877" s="2" t="s">
        <v>13320</v>
      </c>
      <c r="D10877" s="1" t="s">
        <v>19</v>
      </c>
      <c r="E10877" s="3" t="str">
        <f>HYPERLINK("https://fyndiq.se/produkt/022d7ac2f2e44ae2/", "Samsung Galaxy A04s - Härdat Glas 9H - Super Kvalitet 3D Skärmskydd")</f>
        <v>Samsung Galaxy A04s - Härdat Glas 9H - Super Kvalitet 3D Skärmskydd</v>
      </c>
      <c r="F10877" s="1" t="s">
        <v>3609</v>
      </c>
      <c r="G10877" s="1" t="s">
        <v>3610</v>
      </c>
      <c r="H10877" s="1" t="s">
        <v>3611</v>
      </c>
      <c r="I10877" s="1" t="s">
        <v>16</v>
      </c>
      <c r="J10877" s="1" t="s">
        <v>23</v>
      </c>
      <c r="K10877" s="1" t="s">
        <v>16</v>
      </c>
      <c r="L10877" s="1" t="s">
        <v>16</v>
      </c>
      <c r="M10877" s="1" t="s">
        <v>16</v>
      </c>
      <c r="N10877" s="1" t="s">
        <v>16</v>
      </c>
      <c r="O10877" s="1">
        <v>55.2</v>
      </c>
      <c r="P10877" s="1">
        <v>1.0</v>
      </c>
    </row>
    <row r="10878">
      <c r="A10878" s="1" t="s">
        <v>29</v>
      </c>
      <c r="B10878" s="1" t="s">
        <v>13438</v>
      </c>
      <c r="C10878" s="2" t="s">
        <v>13320</v>
      </c>
      <c r="D10878" s="1" t="s">
        <v>19</v>
      </c>
      <c r="E10878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0878" s="1" t="s">
        <v>3098</v>
      </c>
      <c r="G10878" s="1" t="s">
        <v>3099</v>
      </c>
      <c r="H10878" s="1" t="s">
        <v>3100</v>
      </c>
      <c r="I10878" s="1" t="s">
        <v>16</v>
      </c>
      <c r="J10878" s="1" t="s">
        <v>23</v>
      </c>
      <c r="K10878" s="1" t="s">
        <v>16</v>
      </c>
      <c r="L10878" s="1" t="s">
        <v>16</v>
      </c>
      <c r="M10878" s="1" t="s">
        <v>16</v>
      </c>
      <c r="N10878" s="1" t="s">
        <v>16</v>
      </c>
      <c r="O10878" s="1">
        <v>63.2</v>
      </c>
      <c r="P10878" s="1">
        <v>1.0</v>
      </c>
    </row>
    <row r="10879">
      <c r="A10879" s="1" t="s">
        <v>29</v>
      </c>
      <c r="B10879" s="1" t="s">
        <v>13439</v>
      </c>
      <c r="C10879" s="2" t="s">
        <v>13320</v>
      </c>
      <c r="D10879" s="1" t="s">
        <v>19</v>
      </c>
      <c r="E10879" s="3" t="str">
        <f>HYPERLINK("https://fyndiq.se/produkt/6a703e1a07a048a1/", "2-Pack Google Pixel 7 - Härdat Glas 9H - Super kvalitet 3D Skärmskydd")</f>
        <v>2-Pack Google Pixel 7 - Härdat Glas 9H - Super kvalitet 3D Skärmskydd</v>
      </c>
      <c r="F10879" s="1" t="s">
        <v>6704</v>
      </c>
      <c r="G10879" s="1" t="s">
        <v>6705</v>
      </c>
      <c r="H10879" s="1" t="s">
        <v>6706</v>
      </c>
      <c r="I10879" s="1" t="s">
        <v>16</v>
      </c>
      <c r="J10879" s="1" t="s">
        <v>23</v>
      </c>
      <c r="K10879" s="1" t="s">
        <v>16</v>
      </c>
      <c r="L10879" s="1" t="s">
        <v>16</v>
      </c>
      <c r="M10879" s="1" t="s">
        <v>16</v>
      </c>
      <c r="N10879" s="1" t="s">
        <v>16</v>
      </c>
      <c r="O10879" s="1">
        <v>63.2</v>
      </c>
      <c r="P10879" s="1">
        <v>1.0</v>
      </c>
    </row>
    <row r="10880">
      <c r="A10880" s="1" t="s">
        <v>29</v>
      </c>
      <c r="B10880" s="1" t="s">
        <v>13440</v>
      </c>
      <c r="C10880" s="2" t="s">
        <v>13320</v>
      </c>
      <c r="D10880" s="1" t="s">
        <v>19</v>
      </c>
      <c r="E10880" s="3" t="str">
        <f>HYPERLINK("https://fyndiq.se/produkt/dca6697b460147fb/", "Säker och Snabb Dubbel USB-billaddare med PD20W &amp; QC3.0")</f>
        <v>Säker och Snabb Dubbel USB-billaddare med PD20W &amp; QC3.0</v>
      </c>
      <c r="F10880" s="1" t="s">
        <v>10270</v>
      </c>
      <c r="G10880" s="1" t="s">
        <v>10271</v>
      </c>
      <c r="H10880" s="1" t="s">
        <v>10272</v>
      </c>
      <c r="I10880" s="1" t="s">
        <v>16</v>
      </c>
      <c r="J10880" s="1" t="s">
        <v>23</v>
      </c>
      <c r="K10880" s="1" t="s">
        <v>16</v>
      </c>
      <c r="L10880" s="1" t="s">
        <v>16</v>
      </c>
      <c r="M10880" s="1" t="s">
        <v>16</v>
      </c>
      <c r="N10880" s="1" t="s">
        <v>16</v>
      </c>
      <c r="O10880" s="1">
        <v>79.2</v>
      </c>
      <c r="P10880" s="1">
        <v>1.0</v>
      </c>
    </row>
    <row r="10881">
      <c r="A10881" s="1" t="s">
        <v>29</v>
      </c>
      <c r="B10881" s="1" t="s">
        <v>13441</v>
      </c>
      <c r="C10881" s="2" t="s">
        <v>13320</v>
      </c>
      <c r="D10881" s="1" t="s">
        <v>19</v>
      </c>
      <c r="E10881" s="3" t="str">
        <f t="shared" ref="E10881:E10883" si="350">HYPERLINK("https://fyndiq.se/produkt/13e76851ca504320/", "2-Pack Samsung Galaxy S22 Ultra - Härdat glas 9H - Top kvalitet")</f>
        <v>2-Pack Samsung Galaxy S22 Ultra - Härdat glas 9H - Top kvalitet</v>
      </c>
      <c r="F10881" s="1" t="s">
        <v>140</v>
      </c>
      <c r="G10881" s="1" t="s">
        <v>141</v>
      </c>
      <c r="H10881" s="1" t="s">
        <v>142</v>
      </c>
      <c r="I10881" s="1" t="s">
        <v>16</v>
      </c>
      <c r="J10881" s="1" t="s">
        <v>23</v>
      </c>
      <c r="K10881" s="1" t="s">
        <v>16</v>
      </c>
      <c r="L10881" s="1" t="s">
        <v>16</v>
      </c>
      <c r="M10881" s="1" t="s">
        <v>16</v>
      </c>
      <c r="N10881" s="1" t="s">
        <v>16</v>
      </c>
      <c r="O10881" s="1">
        <v>63.2</v>
      </c>
      <c r="P10881" s="1">
        <v>1.0</v>
      </c>
    </row>
    <row r="10882">
      <c r="A10882" s="1" t="s">
        <v>29</v>
      </c>
      <c r="B10882" s="1" t="s">
        <v>13442</v>
      </c>
      <c r="C10882" s="2" t="s">
        <v>13320</v>
      </c>
      <c r="D10882" s="1" t="s">
        <v>19</v>
      </c>
      <c r="E10882" s="3" t="str">
        <f t="shared" si="350"/>
        <v>2-Pack Samsung Galaxy S22 Ultra - Härdat glas 9H - Top kvalitet</v>
      </c>
      <c r="F10882" s="1" t="s">
        <v>140</v>
      </c>
      <c r="G10882" s="1" t="s">
        <v>141</v>
      </c>
      <c r="H10882" s="1" t="s">
        <v>142</v>
      </c>
      <c r="I10882" s="1" t="s">
        <v>16</v>
      </c>
      <c r="J10882" s="1" t="s">
        <v>23</v>
      </c>
      <c r="K10882" s="1" t="s">
        <v>16</v>
      </c>
      <c r="L10882" s="1" t="s">
        <v>16</v>
      </c>
      <c r="M10882" s="1" t="s">
        <v>16</v>
      </c>
      <c r="N10882" s="1" t="s">
        <v>16</v>
      </c>
      <c r="O10882" s="1">
        <v>63.2</v>
      </c>
      <c r="P10882" s="1">
        <v>1.0</v>
      </c>
    </row>
    <row r="10883">
      <c r="A10883" s="1" t="s">
        <v>29</v>
      </c>
      <c r="B10883" s="1" t="s">
        <v>13443</v>
      </c>
      <c r="C10883" s="2" t="s">
        <v>13320</v>
      </c>
      <c r="D10883" s="1" t="s">
        <v>19</v>
      </c>
      <c r="E10883" s="3" t="str">
        <f t="shared" si="350"/>
        <v>2-Pack Samsung Galaxy S22 Ultra - Härdat glas 9H - Top kvalitet</v>
      </c>
      <c r="F10883" s="1" t="s">
        <v>140</v>
      </c>
      <c r="G10883" s="1" t="s">
        <v>141</v>
      </c>
      <c r="H10883" s="1" t="s">
        <v>142</v>
      </c>
      <c r="I10883" s="1" t="s">
        <v>16</v>
      </c>
      <c r="J10883" s="1" t="s">
        <v>23</v>
      </c>
      <c r="K10883" s="1" t="s">
        <v>16</v>
      </c>
      <c r="L10883" s="1" t="s">
        <v>16</v>
      </c>
      <c r="M10883" s="1" t="s">
        <v>16</v>
      </c>
      <c r="N10883" s="1" t="s">
        <v>16</v>
      </c>
      <c r="O10883" s="1">
        <v>63.2</v>
      </c>
      <c r="P10883" s="1">
        <v>1.0</v>
      </c>
    </row>
    <row r="10884">
      <c r="A10884" s="1" t="s">
        <v>29</v>
      </c>
      <c r="B10884" s="1" t="s">
        <v>13444</v>
      </c>
      <c r="C10884" s="2" t="s">
        <v>13320</v>
      </c>
      <c r="D10884" s="1" t="s">
        <v>19</v>
      </c>
      <c r="E10884" s="3" t="str">
        <f>HYPERLINK("https://fyndiq.se/produkt/87e8c2a54c4a469b/", "2-Pack Samsung Galaxy A53 5G - Härdat glas 9H - Super kvalitet")</f>
        <v>2-Pack Samsung Galaxy A53 5G - Härdat glas 9H - Super kvalitet</v>
      </c>
      <c r="F10884" s="1" t="s">
        <v>1320</v>
      </c>
      <c r="G10884" s="1" t="s">
        <v>1321</v>
      </c>
      <c r="H10884" s="1" t="s">
        <v>1322</v>
      </c>
      <c r="I10884" s="1" t="s">
        <v>16</v>
      </c>
      <c r="J10884" s="1" t="s">
        <v>23</v>
      </c>
      <c r="K10884" s="1" t="s">
        <v>16</v>
      </c>
      <c r="L10884" s="1" t="s">
        <v>16</v>
      </c>
      <c r="M10884" s="1" t="s">
        <v>16</v>
      </c>
      <c r="N10884" s="1" t="s">
        <v>16</v>
      </c>
      <c r="O10884" s="1">
        <v>63.2</v>
      </c>
      <c r="P10884" s="1">
        <v>1.0</v>
      </c>
    </row>
    <row r="10885">
      <c r="A10885" s="1" t="s">
        <v>29</v>
      </c>
      <c r="B10885" s="1" t="s">
        <v>13445</v>
      </c>
      <c r="C10885" s="2" t="s">
        <v>13320</v>
      </c>
      <c r="D10885" s="1" t="s">
        <v>19</v>
      </c>
      <c r="E10885" s="3" t="str">
        <f t="shared" ref="E10885:E10886" si="351">HYPERLINK("https://fyndiq.se/produkt/56c72c0ba5f749b5/", "2-Pack SAMSUNG S24 Skärmskydd - Härdat Glas 9H - Super kvalitet 3D")</f>
        <v>2-Pack SAMSUNG S24 Skärmskydd - Härdat Glas 9H - Super kvalitet 3D</v>
      </c>
      <c r="F10885" s="1" t="s">
        <v>263</v>
      </c>
      <c r="G10885" s="1" t="s">
        <v>264</v>
      </c>
      <c r="H10885" s="1" t="s">
        <v>265</v>
      </c>
      <c r="I10885" s="1" t="s">
        <v>16</v>
      </c>
      <c r="J10885" s="1" t="s">
        <v>23</v>
      </c>
      <c r="K10885" s="1" t="s">
        <v>16</v>
      </c>
      <c r="L10885" s="1" t="s">
        <v>16</v>
      </c>
      <c r="M10885" s="1" t="s">
        <v>16</v>
      </c>
      <c r="N10885" s="1" t="s">
        <v>16</v>
      </c>
      <c r="O10885" s="1">
        <v>63.2</v>
      </c>
      <c r="P10885" s="1">
        <v>1.0</v>
      </c>
    </row>
    <row r="10886">
      <c r="A10886" s="1" t="s">
        <v>29</v>
      </c>
      <c r="B10886" s="1" t="s">
        <v>13446</v>
      </c>
      <c r="C10886" s="2" t="s">
        <v>13320</v>
      </c>
      <c r="D10886" s="1" t="s">
        <v>19</v>
      </c>
      <c r="E10886" s="3" t="str">
        <f t="shared" si="351"/>
        <v>2-Pack SAMSUNG S24 Skärmskydd - Härdat Glas 9H - Super kvalitet 3D</v>
      </c>
      <c r="F10886" s="1" t="s">
        <v>263</v>
      </c>
      <c r="G10886" s="1" t="s">
        <v>264</v>
      </c>
      <c r="H10886" s="1" t="s">
        <v>265</v>
      </c>
      <c r="I10886" s="1" t="s">
        <v>16</v>
      </c>
      <c r="J10886" s="1" t="s">
        <v>23</v>
      </c>
      <c r="K10886" s="1" t="s">
        <v>16</v>
      </c>
      <c r="L10886" s="1" t="s">
        <v>16</v>
      </c>
      <c r="M10886" s="1" t="s">
        <v>16</v>
      </c>
      <c r="N10886" s="1" t="s">
        <v>16</v>
      </c>
      <c r="O10886" s="1">
        <v>63.2</v>
      </c>
      <c r="P10886" s="1">
        <v>1.0</v>
      </c>
    </row>
    <row r="10887">
      <c r="A10887" s="1" t="s">
        <v>29</v>
      </c>
      <c r="B10887" s="1" t="s">
        <v>13447</v>
      </c>
      <c r="C10887" s="2" t="s">
        <v>13320</v>
      </c>
      <c r="D10887" s="1" t="s">
        <v>19</v>
      </c>
      <c r="E10887" s="3" t="str">
        <f>HYPERLINK("https://fyndiq.se/produkt/6ff896a82a134dbd/", "2-Pack IPhone 12 Mini - Härdat Glas 9H - Super Kvalitet 3D")</f>
        <v>2-Pack IPhone 12 Mini - Härdat Glas 9H - Super Kvalitet 3D</v>
      </c>
      <c r="F10887" s="1" t="s">
        <v>55</v>
      </c>
      <c r="G10887" s="1" t="s">
        <v>56</v>
      </c>
      <c r="H10887" s="1" t="s">
        <v>57</v>
      </c>
      <c r="I10887" s="1" t="s">
        <v>16</v>
      </c>
      <c r="J10887" s="1" t="s">
        <v>23</v>
      </c>
      <c r="K10887" s="1" t="s">
        <v>16</v>
      </c>
      <c r="L10887" s="1" t="s">
        <v>16</v>
      </c>
      <c r="M10887" s="1" t="s">
        <v>16</v>
      </c>
      <c r="N10887" s="1" t="s">
        <v>16</v>
      </c>
      <c r="O10887" s="1">
        <v>47.2</v>
      </c>
      <c r="P10887" s="1">
        <v>1.0</v>
      </c>
    </row>
    <row r="10888">
      <c r="A10888" s="1" t="s">
        <v>29</v>
      </c>
      <c r="B10888" s="1" t="s">
        <v>13448</v>
      </c>
      <c r="C10888" s="2" t="s">
        <v>13320</v>
      </c>
      <c r="D10888" s="1" t="s">
        <v>19</v>
      </c>
      <c r="E10888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10888" s="1" t="s">
        <v>59</v>
      </c>
      <c r="G10888" s="1" t="s">
        <v>60</v>
      </c>
      <c r="H10888" s="1" t="s">
        <v>61</v>
      </c>
      <c r="I10888" s="1" t="s">
        <v>16</v>
      </c>
      <c r="J10888" s="1" t="s">
        <v>23</v>
      </c>
      <c r="K10888" s="1" t="s">
        <v>16</v>
      </c>
      <c r="L10888" s="1" t="s">
        <v>16</v>
      </c>
      <c r="M10888" s="1" t="s">
        <v>16</v>
      </c>
      <c r="N10888" s="1" t="s">
        <v>16</v>
      </c>
      <c r="O10888" s="1">
        <v>55.2</v>
      </c>
      <c r="P10888" s="1">
        <v>1.0</v>
      </c>
    </row>
    <row r="10889">
      <c r="A10889" s="1" t="s">
        <v>29</v>
      </c>
      <c r="B10889" s="1" t="s">
        <v>13449</v>
      </c>
      <c r="C10889" s="2" t="s">
        <v>13320</v>
      </c>
      <c r="D10889" s="1" t="s">
        <v>19</v>
      </c>
      <c r="E10889" s="3" t="str">
        <f>HYPERLINK("https://fyndiq.se/produkt/56c72c0ba5f749b5/", "2-Pack SAMSUNG S24 Skärmskydd - Härdat Glas 9H - Super kvalitet 3D")</f>
        <v>2-Pack SAMSUNG S24 Skärmskydd - Härdat Glas 9H - Super kvalitet 3D</v>
      </c>
      <c r="F10889" s="1" t="s">
        <v>263</v>
      </c>
      <c r="G10889" s="1" t="s">
        <v>264</v>
      </c>
      <c r="H10889" s="1" t="s">
        <v>265</v>
      </c>
      <c r="I10889" s="1" t="s">
        <v>16</v>
      </c>
      <c r="J10889" s="1" t="s">
        <v>23</v>
      </c>
      <c r="K10889" s="1" t="s">
        <v>16</v>
      </c>
      <c r="L10889" s="1" t="s">
        <v>16</v>
      </c>
      <c r="M10889" s="1" t="s">
        <v>16</v>
      </c>
      <c r="N10889" s="1" t="s">
        <v>16</v>
      </c>
      <c r="O10889" s="1">
        <v>63.2</v>
      </c>
      <c r="P10889" s="1">
        <v>1.0</v>
      </c>
    </row>
    <row r="10890">
      <c r="A10890" s="1" t="s">
        <v>29</v>
      </c>
      <c r="B10890" s="1" t="s">
        <v>13450</v>
      </c>
      <c r="C10890" s="2" t="s">
        <v>13451</v>
      </c>
      <c r="D10890" s="1" t="s">
        <v>19</v>
      </c>
      <c r="E10890" s="3" t="str">
        <f>HYPERLINK("https://fyndiq.se/produkt/2477583187264ece/", "2-Pack Samsung S20 - 9H Härdat Glass - Top Kvalitet")</f>
        <v>2-Pack Samsung S20 - 9H Härdat Glass - Top Kvalitet</v>
      </c>
      <c r="F10890" s="1" t="s">
        <v>124</v>
      </c>
      <c r="G10890" s="1" t="s">
        <v>125</v>
      </c>
      <c r="H10890" s="1" t="s">
        <v>126</v>
      </c>
      <c r="I10890" s="1" t="s">
        <v>16</v>
      </c>
      <c r="J10890" s="1" t="s">
        <v>23</v>
      </c>
      <c r="K10890" s="1" t="s">
        <v>16</v>
      </c>
      <c r="L10890" s="1" t="s">
        <v>16</v>
      </c>
      <c r="M10890" s="1" t="s">
        <v>16</v>
      </c>
      <c r="N10890" s="1" t="s">
        <v>16</v>
      </c>
      <c r="O10890" s="1">
        <v>71.2</v>
      </c>
      <c r="P10890" s="1">
        <v>1.0</v>
      </c>
    </row>
    <row r="10891">
      <c r="A10891" s="1" t="s">
        <v>29</v>
      </c>
      <c r="B10891" s="1" t="s">
        <v>13452</v>
      </c>
      <c r="C10891" s="2" t="s">
        <v>13451</v>
      </c>
      <c r="D10891" s="1" t="s">
        <v>19</v>
      </c>
      <c r="E10891" s="3" t="str">
        <f>HYPERLINK("https://fyndiq.se/produkt/bc341889f4d7491c/", "2 Pack Samsung Galaxy S20 5G - Härdat glas 9H-Super kvalitet 3D")</f>
        <v>2 Pack Samsung Galaxy S20 5G - Härdat glas 9H-Super kvalitet 3D</v>
      </c>
      <c r="F10891" s="1" t="s">
        <v>1984</v>
      </c>
      <c r="G10891" s="1" t="s">
        <v>1985</v>
      </c>
      <c r="H10891" s="1" t="s">
        <v>1986</v>
      </c>
      <c r="I10891" s="1" t="s">
        <v>1311</v>
      </c>
      <c r="J10891" s="1" t="s">
        <v>23</v>
      </c>
      <c r="K10891" s="1" t="s">
        <v>16</v>
      </c>
      <c r="L10891" s="1" t="s">
        <v>16</v>
      </c>
      <c r="M10891" s="1" t="s">
        <v>16</v>
      </c>
      <c r="N10891" s="1" t="s">
        <v>16</v>
      </c>
      <c r="O10891" s="1">
        <v>71.2</v>
      </c>
      <c r="P10891" s="1">
        <v>1.0</v>
      </c>
    </row>
    <row r="10892">
      <c r="A10892" s="1" t="s">
        <v>29</v>
      </c>
      <c r="B10892" s="1" t="s">
        <v>13453</v>
      </c>
      <c r="C10892" s="2" t="s">
        <v>13451</v>
      </c>
      <c r="D10892" s="1" t="s">
        <v>19</v>
      </c>
      <c r="E1089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0892" s="1" t="s">
        <v>760</v>
      </c>
      <c r="G10892" s="1" t="s">
        <v>761</v>
      </c>
      <c r="H10892" s="1" t="s">
        <v>762</v>
      </c>
      <c r="I10892" s="1" t="s">
        <v>16</v>
      </c>
      <c r="J10892" s="1" t="s">
        <v>23</v>
      </c>
      <c r="K10892" s="1" t="s">
        <v>16</v>
      </c>
      <c r="L10892" s="1" t="s">
        <v>16</v>
      </c>
      <c r="M10892" s="1" t="s">
        <v>16</v>
      </c>
      <c r="N10892" s="1" t="s">
        <v>16</v>
      </c>
      <c r="O10892" s="1">
        <v>63.2</v>
      </c>
      <c r="P10892" s="1">
        <v>1.0</v>
      </c>
    </row>
    <row r="10893">
      <c r="A10893" s="1" t="s">
        <v>29</v>
      </c>
      <c r="B10893" s="1" t="s">
        <v>13454</v>
      </c>
      <c r="C10893" s="2" t="s">
        <v>13451</v>
      </c>
      <c r="D10893" s="1" t="s">
        <v>19</v>
      </c>
      <c r="E10893" s="3" t="str">
        <f>HYPERLINK("https://fyndiq.se/produkt/56c72c0ba5f749b5/", "2-Pack SAMSUNG S24 Skärmskydd - Härdat Glas 9H - Super kvalitet 3D")</f>
        <v>2-Pack SAMSUNG S24 Skärmskydd - Härdat Glas 9H - Super kvalitet 3D</v>
      </c>
      <c r="F10893" s="1" t="s">
        <v>263</v>
      </c>
      <c r="G10893" s="1" t="s">
        <v>264</v>
      </c>
      <c r="H10893" s="1" t="s">
        <v>265</v>
      </c>
      <c r="I10893" s="1" t="s">
        <v>16</v>
      </c>
      <c r="J10893" s="1" t="s">
        <v>23</v>
      </c>
      <c r="K10893" s="1" t="s">
        <v>16</v>
      </c>
      <c r="L10893" s="1" t="s">
        <v>16</v>
      </c>
      <c r="M10893" s="1" t="s">
        <v>16</v>
      </c>
      <c r="N10893" s="1" t="s">
        <v>16</v>
      </c>
      <c r="O10893" s="1">
        <v>63.2</v>
      </c>
      <c r="P10893" s="1">
        <v>1.0</v>
      </c>
    </row>
    <row r="10894">
      <c r="A10894" s="1" t="s">
        <v>29</v>
      </c>
      <c r="B10894" s="1" t="s">
        <v>13455</v>
      </c>
      <c r="C10894" s="2" t="s">
        <v>13451</v>
      </c>
      <c r="D10894" s="1" t="s">
        <v>19</v>
      </c>
      <c r="E10894" s="3" t="str">
        <f>HYPERLINK("https://fyndiq.se/produkt/4a37a66aa49247d0/", "Samsung S21 FE - 9H Härdat Glass - Super Kvalitet 3D")</f>
        <v>Samsung S21 FE - 9H Härdat Glass - Super Kvalitet 3D</v>
      </c>
      <c r="F10894" s="1" t="s">
        <v>4338</v>
      </c>
      <c r="G10894" s="1" t="s">
        <v>4339</v>
      </c>
      <c r="H10894" s="1" t="s">
        <v>4340</v>
      </c>
      <c r="I10894" s="1" t="s">
        <v>1311</v>
      </c>
      <c r="J10894" s="1" t="s">
        <v>9</v>
      </c>
      <c r="K10894" s="2" t="s">
        <v>12803</v>
      </c>
      <c r="L10894" s="1" t="s">
        <v>2650</v>
      </c>
      <c r="M10894" s="1" t="s">
        <v>16</v>
      </c>
      <c r="N10894" s="1" t="s">
        <v>16</v>
      </c>
      <c r="O10894" s="1">
        <v>55.2</v>
      </c>
      <c r="P10894" s="1">
        <v>1.0</v>
      </c>
    </row>
    <row r="10895">
      <c r="A10895" s="1" t="s">
        <v>29</v>
      </c>
      <c r="B10895" s="1" t="s">
        <v>13456</v>
      </c>
      <c r="C10895" s="2" t="s">
        <v>13451</v>
      </c>
      <c r="D10895" s="1" t="s">
        <v>19</v>
      </c>
      <c r="E10895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0895" s="1" t="s">
        <v>2858</v>
      </c>
      <c r="G10895" s="1" t="s">
        <v>2859</v>
      </c>
      <c r="H10895" s="1" t="s">
        <v>2860</v>
      </c>
      <c r="I10895" s="1" t="s">
        <v>1311</v>
      </c>
      <c r="J10895" s="1" t="s">
        <v>9</v>
      </c>
      <c r="K10895" s="2" t="s">
        <v>10189</v>
      </c>
      <c r="L10895" s="1" t="s">
        <v>2914</v>
      </c>
      <c r="M10895" s="1" t="s">
        <v>16</v>
      </c>
      <c r="N10895" s="1" t="s">
        <v>16</v>
      </c>
      <c r="O10895" s="1">
        <v>63.2</v>
      </c>
      <c r="P10895" s="1">
        <v>1.0</v>
      </c>
    </row>
    <row r="10896">
      <c r="A10896" s="1" t="s">
        <v>29</v>
      </c>
      <c r="B10896" s="1" t="s">
        <v>13457</v>
      </c>
      <c r="C10896" s="2" t="s">
        <v>13451</v>
      </c>
      <c r="D10896" s="1" t="s">
        <v>19</v>
      </c>
      <c r="E1089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0896" s="1" t="s">
        <v>103</v>
      </c>
      <c r="G10896" s="1" t="s">
        <v>104</v>
      </c>
      <c r="H10896" s="1" t="s">
        <v>105</v>
      </c>
      <c r="I10896" s="1" t="s">
        <v>16</v>
      </c>
      <c r="J10896" s="1" t="s">
        <v>23</v>
      </c>
      <c r="K10896" s="1" t="s">
        <v>16</v>
      </c>
      <c r="L10896" s="1" t="s">
        <v>16</v>
      </c>
      <c r="M10896" s="1" t="s">
        <v>16</v>
      </c>
      <c r="N10896" s="1" t="s">
        <v>16</v>
      </c>
      <c r="O10896" s="1">
        <v>63.2</v>
      </c>
      <c r="P10896" s="1">
        <v>1.0</v>
      </c>
    </row>
    <row r="10897">
      <c r="A10897" s="1" t="s">
        <v>29</v>
      </c>
      <c r="B10897" s="1" t="s">
        <v>13458</v>
      </c>
      <c r="C10897" s="2" t="s">
        <v>13451</v>
      </c>
      <c r="D10897" s="1" t="s">
        <v>19</v>
      </c>
      <c r="E10897" s="3" t="str">
        <f>HYPERLINK("https://fyndiq.se/produkt/56c72c0ba5f749b5/", "2-Pack SAMSUNG S24 Skärmskydd - Härdat Glas 9H - Super kvalitet 3D")</f>
        <v>2-Pack SAMSUNG S24 Skärmskydd - Härdat Glas 9H - Super kvalitet 3D</v>
      </c>
      <c r="F10897" s="1" t="s">
        <v>263</v>
      </c>
      <c r="G10897" s="1" t="s">
        <v>264</v>
      </c>
      <c r="H10897" s="1" t="s">
        <v>265</v>
      </c>
      <c r="I10897" s="1" t="s">
        <v>16</v>
      </c>
      <c r="J10897" s="1" t="s">
        <v>23</v>
      </c>
      <c r="K10897" s="1" t="s">
        <v>16</v>
      </c>
      <c r="L10897" s="1" t="s">
        <v>16</v>
      </c>
      <c r="M10897" s="1" t="s">
        <v>16</v>
      </c>
      <c r="N10897" s="1" t="s">
        <v>16</v>
      </c>
      <c r="O10897" s="1">
        <v>63.2</v>
      </c>
      <c r="P10897" s="1">
        <v>1.0</v>
      </c>
    </row>
    <row r="10898">
      <c r="A10898" s="1" t="s">
        <v>29</v>
      </c>
      <c r="B10898" s="1" t="s">
        <v>13459</v>
      </c>
      <c r="C10898" s="2" t="s">
        <v>13451</v>
      </c>
      <c r="D10898" s="1" t="s">
        <v>19</v>
      </c>
      <c r="E10898" s="3" t="str">
        <f>HYPERLINK("https://fyndiq.se/produkt/13e76851ca504320/", "2-Pack Samsung Galaxy S22 Ultra - Härdat glas 9H - Top kvalitet")</f>
        <v>2-Pack Samsung Galaxy S22 Ultra - Härdat glas 9H - Top kvalitet</v>
      </c>
      <c r="F10898" s="1" t="s">
        <v>140</v>
      </c>
      <c r="G10898" s="1" t="s">
        <v>141</v>
      </c>
      <c r="H10898" s="1" t="s">
        <v>142</v>
      </c>
      <c r="I10898" s="1" t="s">
        <v>16</v>
      </c>
      <c r="J10898" s="1" t="s">
        <v>23</v>
      </c>
      <c r="K10898" s="1" t="s">
        <v>16</v>
      </c>
      <c r="L10898" s="1" t="s">
        <v>16</v>
      </c>
      <c r="M10898" s="1" t="s">
        <v>16</v>
      </c>
      <c r="N10898" s="1" t="s">
        <v>16</v>
      </c>
      <c r="O10898" s="1">
        <v>63.2</v>
      </c>
      <c r="P10898" s="1">
        <v>1.0</v>
      </c>
    </row>
    <row r="10899">
      <c r="A10899" s="1" t="s">
        <v>29</v>
      </c>
      <c r="B10899" s="1" t="s">
        <v>13460</v>
      </c>
      <c r="C10899" s="2" t="s">
        <v>13451</v>
      </c>
      <c r="D10899" s="1" t="s">
        <v>19</v>
      </c>
      <c r="E10899" s="3" t="str">
        <f>HYPERLINK("https://fyndiq.se/produkt/f2c164e932234570/", "2-Pack HUAWEI P30 PRO Skärmskydd - Härdat Glas 9H - Super kvalitet 3D")</f>
        <v>2-Pack HUAWEI P30 PRO Skärmskydd - Härdat Glas 9H - Super kvalitet 3D</v>
      </c>
      <c r="F10899" s="1" t="s">
        <v>267</v>
      </c>
      <c r="G10899" s="1" t="s">
        <v>268</v>
      </c>
      <c r="H10899" s="1" t="s">
        <v>269</v>
      </c>
      <c r="I10899" s="1" t="s">
        <v>16</v>
      </c>
      <c r="J10899" s="1" t="s">
        <v>23</v>
      </c>
      <c r="K10899" s="1" t="s">
        <v>16</v>
      </c>
      <c r="L10899" s="1" t="s">
        <v>16</v>
      </c>
      <c r="M10899" s="1" t="s">
        <v>16</v>
      </c>
      <c r="N10899" s="1" t="s">
        <v>16</v>
      </c>
      <c r="O10899" s="1">
        <v>63.2</v>
      </c>
      <c r="P10899" s="1">
        <v>1.0</v>
      </c>
    </row>
    <row r="10900">
      <c r="A10900" s="1" t="s">
        <v>29</v>
      </c>
      <c r="B10900" s="1" t="s">
        <v>13461</v>
      </c>
      <c r="C10900" s="2" t="s">
        <v>13451</v>
      </c>
      <c r="D10900" s="1" t="s">
        <v>19</v>
      </c>
      <c r="E10900" s="3" t="str">
        <f>HYPERLINK("https://fyndiq.se/produkt/416415a768684efb/", "2-Pack Samsung Galaxy S21 5G - 9H Härdat Glas - HD")</f>
        <v>2-Pack Samsung Galaxy S21 5G - 9H Härdat Glas - HD</v>
      </c>
      <c r="F10900" s="1" t="s">
        <v>39</v>
      </c>
      <c r="G10900" s="1" t="s">
        <v>40</v>
      </c>
      <c r="H10900" s="1" t="s">
        <v>41</v>
      </c>
      <c r="I10900" s="1" t="s">
        <v>16</v>
      </c>
      <c r="J10900" s="1" t="s">
        <v>23</v>
      </c>
      <c r="K10900" s="1" t="s">
        <v>16</v>
      </c>
      <c r="L10900" s="1" t="s">
        <v>16</v>
      </c>
      <c r="M10900" s="1" t="s">
        <v>16</v>
      </c>
      <c r="N10900" s="1" t="s">
        <v>16</v>
      </c>
      <c r="O10900" s="1">
        <v>63.2</v>
      </c>
      <c r="P10900" s="1">
        <v>1.0</v>
      </c>
    </row>
    <row r="10901">
      <c r="A10901" s="1" t="s">
        <v>29</v>
      </c>
      <c r="B10901" s="1" t="s">
        <v>13462</v>
      </c>
      <c r="C10901" s="2" t="s">
        <v>13451</v>
      </c>
      <c r="D10901" s="1" t="s">
        <v>19</v>
      </c>
      <c r="E10901" s="3" t="str">
        <f>HYPERLINK("https://fyndiq.se/produkt/a871a7da0b2249a8/", "2-Pack Iphone 11 Pro Max - 9H Härdat Glass - Top Kvalitet")</f>
        <v>2-Pack Iphone 11 Pro Max - 9H Härdat Glass - Top Kvalitet</v>
      </c>
      <c r="F10901" s="1" t="s">
        <v>559</v>
      </c>
      <c r="G10901" s="1" t="s">
        <v>560</v>
      </c>
      <c r="H10901" s="1" t="s">
        <v>561</v>
      </c>
      <c r="I10901" s="1" t="s">
        <v>16</v>
      </c>
      <c r="J10901" s="1" t="s">
        <v>23</v>
      </c>
      <c r="K10901" s="1" t="s">
        <v>16</v>
      </c>
      <c r="L10901" s="1" t="s">
        <v>16</v>
      </c>
      <c r="M10901" s="1" t="s">
        <v>16</v>
      </c>
      <c r="N10901" s="1" t="s">
        <v>16</v>
      </c>
      <c r="O10901" s="1">
        <v>47.2</v>
      </c>
      <c r="P10901" s="1">
        <v>1.0</v>
      </c>
    </row>
    <row r="10902">
      <c r="A10902" s="1" t="s">
        <v>29</v>
      </c>
      <c r="B10902" s="1" t="s">
        <v>13463</v>
      </c>
      <c r="C10902" s="2" t="s">
        <v>13451</v>
      </c>
      <c r="D10902" s="1" t="s">
        <v>19</v>
      </c>
      <c r="E1090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902" s="1" t="s">
        <v>128</v>
      </c>
      <c r="G10902" s="1" t="s">
        <v>129</v>
      </c>
      <c r="H10902" s="1" t="s">
        <v>130</v>
      </c>
      <c r="I10902" s="1" t="s">
        <v>16</v>
      </c>
      <c r="J10902" s="1" t="s">
        <v>23</v>
      </c>
      <c r="K10902" s="1" t="s">
        <v>16</v>
      </c>
      <c r="L10902" s="1" t="s">
        <v>16</v>
      </c>
      <c r="M10902" s="1" t="s">
        <v>16</v>
      </c>
      <c r="N10902" s="1" t="s">
        <v>16</v>
      </c>
      <c r="O10902" s="1">
        <v>95.2</v>
      </c>
      <c r="P10902" s="1">
        <v>1.0</v>
      </c>
    </row>
    <row r="10903">
      <c r="A10903" s="1" t="s">
        <v>29</v>
      </c>
      <c r="B10903" s="1" t="s">
        <v>13464</v>
      </c>
      <c r="C10903" s="2" t="s">
        <v>13451</v>
      </c>
      <c r="D10903" s="1" t="s">
        <v>19</v>
      </c>
      <c r="E10903" s="3" t="str">
        <f>HYPERLINK("https://fyndiq.se/produkt/aaaa7cf643f84273/", "2 Pack Samsung Xcover 5 - Härdat glas 9H-Super kvalitet 3D")</f>
        <v>2 Pack Samsung Xcover 5 - Härdat glas 9H-Super kvalitet 3D</v>
      </c>
      <c r="F10903" s="1" t="s">
        <v>2089</v>
      </c>
      <c r="G10903" s="1" t="s">
        <v>2090</v>
      </c>
      <c r="H10903" s="1" t="s">
        <v>2091</v>
      </c>
      <c r="I10903" s="1" t="s">
        <v>16</v>
      </c>
      <c r="J10903" s="1" t="s">
        <v>23</v>
      </c>
      <c r="K10903" s="1" t="s">
        <v>16</v>
      </c>
      <c r="L10903" s="1" t="s">
        <v>16</v>
      </c>
      <c r="M10903" s="1" t="s">
        <v>16</v>
      </c>
      <c r="N10903" s="1" t="s">
        <v>16</v>
      </c>
      <c r="O10903" s="1">
        <v>63.2</v>
      </c>
      <c r="P10903" s="1">
        <v>1.0</v>
      </c>
    </row>
    <row r="10904">
      <c r="A10904" s="1" t="s">
        <v>29</v>
      </c>
      <c r="B10904" s="1" t="s">
        <v>13465</v>
      </c>
      <c r="C10904" s="2" t="s">
        <v>13451</v>
      </c>
      <c r="D10904" s="1" t="s">
        <v>19</v>
      </c>
      <c r="E10904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0904" s="1" t="s">
        <v>132</v>
      </c>
      <c r="G10904" s="1" t="s">
        <v>133</v>
      </c>
      <c r="H10904" s="1" t="s">
        <v>134</v>
      </c>
      <c r="I10904" s="1" t="s">
        <v>16</v>
      </c>
      <c r="J10904" s="1" t="s">
        <v>23</v>
      </c>
      <c r="K10904" s="1" t="s">
        <v>16</v>
      </c>
      <c r="L10904" s="1" t="s">
        <v>16</v>
      </c>
      <c r="M10904" s="1" t="s">
        <v>16</v>
      </c>
      <c r="N10904" s="1" t="s">
        <v>16</v>
      </c>
      <c r="O10904" s="1">
        <v>71.2</v>
      </c>
      <c r="P10904" s="1">
        <v>1.0</v>
      </c>
    </row>
    <row r="10905">
      <c r="A10905" s="1" t="s">
        <v>29</v>
      </c>
      <c r="B10905" s="1" t="s">
        <v>13466</v>
      </c>
      <c r="C10905" s="2" t="s">
        <v>13451</v>
      </c>
      <c r="D10905" s="1" t="s">
        <v>19</v>
      </c>
      <c r="E10905" s="3" t="str">
        <f>HYPERLINK("https://fyndiq.se/produkt/614ecb98d35c4fc9/", "2 Pack Xiaomi Redmi Note 11 Pro 5G-Härdat glas 9H-Super kvalitet")</f>
        <v>2 Pack Xiaomi Redmi Note 11 Pro 5G-Härdat glas 9H-Super kvalitet</v>
      </c>
      <c r="F10905" s="1" t="s">
        <v>862</v>
      </c>
      <c r="G10905" s="1" t="s">
        <v>863</v>
      </c>
      <c r="H10905" s="1" t="s">
        <v>864</v>
      </c>
      <c r="I10905" s="1" t="s">
        <v>16</v>
      </c>
      <c r="J10905" s="1" t="s">
        <v>23</v>
      </c>
      <c r="K10905" s="1" t="s">
        <v>16</v>
      </c>
      <c r="L10905" s="1" t="s">
        <v>16</v>
      </c>
      <c r="M10905" s="1" t="s">
        <v>16</v>
      </c>
      <c r="N10905" s="1" t="s">
        <v>16</v>
      </c>
      <c r="O10905" s="1">
        <v>63.2</v>
      </c>
      <c r="P10905" s="1">
        <v>1.0</v>
      </c>
    </row>
    <row r="10906">
      <c r="A10906" s="1" t="s">
        <v>29</v>
      </c>
      <c r="B10906" s="1" t="s">
        <v>13467</v>
      </c>
      <c r="C10906" s="2" t="s">
        <v>13451</v>
      </c>
      <c r="D10906" s="1" t="s">
        <v>19</v>
      </c>
      <c r="E1090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906" s="1" t="s">
        <v>258</v>
      </c>
      <c r="G10906" s="1" t="s">
        <v>259</v>
      </c>
      <c r="H10906" s="1" t="s">
        <v>260</v>
      </c>
      <c r="I10906" s="1" t="s">
        <v>16</v>
      </c>
      <c r="J10906" s="1" t="s">
        <v>23</v>
      </c>
      <c r="K10906" s="1" t="s">
        <v>16</v>
      </c>
      <c r="L10906" s="1" t="s">
        <v>16</v>
      </c>
      <c r="M10906" s="1" t="s">
        <v>16</v>
      </c>
      <c r="N10906" s="1" t="s">
        <v>16</v>
      </c>
      <c r="O10906" s="1">
        <v>63.2</v>
      </c>
      <c r="P10906" s="1">
        <v>1.0</v>
      </c>
    </row>
    <row r="10907">
      <c r="A10907" s="1" t="s">
        <v>29</v>
      </c>
      <c r="B10907" s="1" t="s">
        <v>13468</v>
      </c>
      <c r="C10907" s="2" t="s">
        <v>13451</v>
      </c>
      <c r="D10907" s="1" t="s">
        <v>19</v>
      </c>
      <c r="E10907" s="3" t="str">
        <f>HYPERLINK("https://fyndiq.se/produkt/63f31d5efd3e4b15/", "Motorola EDGE 20 - Härdat Glas 9H - Super kvalitet 3D")</f>
        <v>Motorola EDGE 20 - Härdat Glas 9H - Super kvalitet 3D</v>
      </c>
      <c r="F10907" s="1" t="s">
        <v>148</v>
      </c>
      <c r="G10907" s="1" t="s">
        <v>149</v>
      </c>
      <c r="H10907" s="1" t="s">
        <v>150</v>
      </c>
      <c r="I10907" s="1" t="s">
        <v>16</v>
      </c>
      <c r="J10907" s="1" t="s">
        <v>23</v>
      </c>
      <c r="K10907" s="1" t="s">
        <v>16</v>
      </c>
      <c r="L10907" s="1" t="s">
        <v>16</v>
      </c>
      <c r="M10907" s="1" t="s">
        <v>16</v>
      </c>
      <c r="N10907" s="1" t="s">
        <v>16</v>
      </c>
      <c r="O10907" s="1">
        <v>55.2</v>
      </c>
      <c r="P10907" s="1">
        <v>1.0</v>
      </c>
    </row>
    <row r="10908">
      <c r="A10908" s="1" t="s">
        <v>29</v>
      </c>
      <c r="B10908" s="1" t="s">
        <v>13469</v>
      </c>
      <c r="C10908" s="2" t="s">
        <v>13451</v>
      </c>
      <c r="D10908" s="1" t="s">
        <v>19</v>
      </c>
      <c r="E1090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0908" s="1" t="s">
        <v>204</v>
      </c>
      <c r="G10908" s="1" t="s">
        <v>205</v>
      </c>
      <c r="H10908" s="1" t="s">
        <v>206</v>
      </c>
      <c r="I10908" s="1" t="s">
        <v>16</v>
      </c>
      <c r="J10908" s="1" t="s">
        <v>23</v>
      </c>
      <c r="K10908" s="1" t="s">
        <v>16</v>
      </c>
      <c r="L10908" s="1" t="s">
        <v>16</v>
      </c>
      <c r="M10908" s="1" t="s">
        <v>16</v>
      </c>
      <c r="N10908" s="1" t="s">
        <v>16</v>
      </c>
      <c r="O10908" s="1">
        <v>71.2</v>
      </c>
      <c r="P10908" s="1">
        <v>1.0</v>
      </c>
    </row>
    <row r="10909">
      <c r="A10909" s="1" t="s">
        <v>29</v>
      </c>
      <c r="B10909" s="1" t="s">
        <v>13470</v>
      </c>
      <c r="C10909" s="2" t="s">
        <v>13451</v>
      </c>
      <c r="D10909" s="1" t="s">
        <v>19</v>
      </c>
      <c r="E10909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0909" s="1" t="s">
        <v>795</v>
      </c>
      <c r="G10909" s="1" t="s">
        <v>796</v>
      </c>
      <c r="H10909" s="1" t="s">
        <v>797</v>
      </c>
      <c r="I10909" s="1" t="s">
        <v>16</v>
      </c>
      <c r="J10909" s="1" t="s">
        <v>23</v>
      </c>
      <c r="K10909" s="1" t="s">
        <v>16</v>
      </c>
      <c r="L10909" s="1" t="s">
        <v>16</v>
      </c>
      <c r="M10909" s="1" t="s">
        <v>16</v>
      </c>
      <c r="N10909" s="1" t="s">
        <v>16</v>
      </c>
      <c r="O10909" s="1">
        <v>63.2</v>
      </c>
      <c r="P10909" s="1">
        <v>1.0</v>
      </c>
    </row>
    <row r="10910">
      <c r="A10910" s="1" t="s">
        <v>29</v>
      </c>
      <c r="B10910" s="1" t="s">
        <v>13471</v>
      </c>
      <c r="C10910" s="2" t="s">
        <v>13451</v>
      </c>
      <c r="D10910" s="1" t="s">
        <v>19</v>
      </c>
      <c r="E10910" s="3" t="str">
        <f>HYPERLINK("https://fyndiq.se/produkt/a047b5d99d58461d/", "2-Pack Google Pixel 6A - Härdat glas 9H - Super kvalitet 3D")</f>
        <v>2-Pack Google Pixel 6A - Härdat glas 9H - Super kvalitet 3D</v>
      </c>
      <c r="F10910" s="1" t="s">
        <v>1205</v>
      </c>
      <c r="G10910" s="1" t="s">
        <v>1206</v>
      </c>
      <c r="H10910" s="1" t="s">
        <v>1207</v>
      </c>
      <c r="I10910" s="1" t="s">
        <v>16</v>
      </c>
      <c r="J10910" s="1" t="s">
        <v>23</v>
      </c>
      <c r="K10910" s="1" t="s">
        <v>16</v>
      </c>
      <c r="L10910" s="1" t="s">
        <v>16</v>
      </c>
      <c r="M10910" s="1" t="s">
        <v>16</v>
      </c>
      <c r="N10910" s="1" t="s">
        <v>16</v>
      </c>
      <c r="O10910" s="1">
        <v>63.2</v>
      </c>
      <c r="P10910" s="1">
        <v>1.0</v>
      </c>
    </row>
    <row r="10911">
      <c r="A10911" s="1" t="s">
        <v>29</v>
      </c>
      <c r="B10911" s="1" t="s">
        <v>13472</v>
      </c>
      <c r="C10911" s="2" t="s">
        <v>13451</v>
      </c>
      <c r="D10911" s="1" t="s">
        <v>19</v>
      </c>
      <c r="E10911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0911" s="1" t="s">
        <v>4412</v>
      </c>
      <c r="G10911" s="1" t="s">
        <v>4413</v>
      </c>
      <c r="H10911" s="1" t="s">
        <v>4414</v>
      </c>
      <c r="I10911" s="1" t="s">
        <v>16</v>
      </c>
      <c r="J10911" s="1" t="s">
        <v>23</v>
      </c>
      <c r="K10911" s="1" t="s">
        <v>16</v>
      </c>
      <c r="L10911" s="1" t="s">
        <v>16</v>
      </c>
      <c r="M10911" s="1" t="s">
        <v>16</v>
      </c>
      <c r="N10911" s="1" t="s">
        <v>16</v>
      </c>
      <c r="O10911" s="1">
        <v>63.2</v>
      </c>
      <c r="P10911" s="1">
        <v>1.0</v>
      </c>
    </row>
    <row r="10912">
      <c r="A10912" s="1" t="s">
        <v>29</v>
      </c>
      <c r="B10912" s="1" t="s">
        <v>13473</v>
      </c>
      <c r="C10912" s="2" t="s">
        <v>13451</v>
      </c>
      <c r="D10912" s="1" t="s">
        <v>19</v>
      </c>
      <c r="E10912" s="3" t="str">
        <f>HYPERLINK("https://fyndiq.se/produkt/406117b60bf241a0/", "2-Pack Samsung Galaxy S9 - Härdat glas 9H - Super kvalitet 3D")</f>
        <v>2-Pack Samsung Galaxy S9 - Härdat glas 9H - Super kvalitet 3D</v>
      </c>
      <c r="F10912" s="1" t="s">
        <v>228</v>
      </c>
      <c r="G10912" s="1" t="s">
        <v>229</v>
      </c>
      <c r="H10912" s="1" t="s">
        <v>230</v>
      </c>
      <c r="I10912" s="1" t="s">
        <v>16</v>
      </c>
      <c r="J10912" s="1" t="s">
        <v>23</v>
      </c>
      <c r="K10912" s="1" t="s">
        <v>16</v>
      </c>
      <c r="L10912" s="1" t="s">
        <v>16</v>
      </c>
      <c r="M10912" s="1" t="s">
        <v>16</v>
      </c>
      <c r="N10912" s="1" t="s">
        <v>16</v>
      </c>
      <c r="O10912" s="1">
        <v>63.2</v>
      </c>
      <c r="P10912" s="1">
        <v>1.0</v>
      </c>
    </row>
    <row r="10913">
      <c r="A10913" s="1" t="s">
        <v>29</v>
      </c>
      <c r="B10913" s="1" t="s">
        <v>13474</v>
      </c>
      <c r="C10913" s="2" t="s">
        <v>13451</v>
      </c>
      <c r="D10913" s="1" t="s">
        <v>19</v>
      </c>
      <c r="E10913" s="3" t="str">
        <f t="shared" ref="E10913:E10914" si="352">HYPERLINK("https://fyndiq.se/produkt/432d784756a84eff/", "2-Pack Samsung Galaxy S20FE - Härdat Glas-9H -Super kvalitet 3D")</f>
        <v>2-Pack Samsung Galaxy S20FE - Härdat Glas-9H -Super kvalitet 3D</v>
      </c>
      <c r="F10913" s="1" t="s">
        <v>1078</v>
      </c>
      <c r="G10913" s="1" t="s">
        <v>1079</v>
      </c>
      <c r="H10913" s="1" t="s">
        <v>1080</v>
      </c>
      <c r="I10913" s="1" t="s">
        <v>16</v>
      </c>
      <c r="J10913" s="1" t="s">
        <v>23</v>
      </c>
      <c r="K10913" s="1" t="s">
        <v>16</v>
      </c>
      <c r="L10913" s="1" t="s">
        <v>16</v>
      </c>
      <c r="M10913" s="1" t="s">
        <v>16</v>
      </c>
      <c r="N10913" s="1" t="s">
        <v>16</v>
      </c>
      <c r="O10913" s="1">
        <v>63.2</v>
      </c>
      <c r="P10913" s="1">
        <v>1.0</v>
      </c>
    </row>
    <row r="10914">
      <c r="A10914" s="1" t="s">
        <v>29</v>
      </c>
      <c r="B10914" s="1" t="s">
        <v>13475</v>
      </c>
      <c r="C10914" s="2" t="s">
        <v>13451</v>
      </c>
      <c r="D10914" s="1" t="s">
        <v>19</v>
      </c>
      <c r="E10914" s="3" t="str">
        <f t="shared" si="352"/>
        <v>2-Pack Samsung Galaxy S20FE - Härdat Glas-9H -Super kvalitet 3D</v>
      </c>
      <c r="F10914" s="1" t="s">
        <v>1078</v>
      </c>
      <c r="G10914" s="1" t="s">
        <v>1079</v>
      </c>
      <c r="H10914" s="1" t="s">
        <v>1080</v>
      </c>
      <c r="I10914" s="1" t="s">
        <v>16</v>
      </c>
      <c r="J10914" s="1" t="s">
        <v>23</v>
      </c>
      <c r="K10914" s="1" t="s">
        <v>16</v>
      </c>
      <c r="L10914" s="1" t="s">
        <v>16</v>
      </c>
      <c r="M10914" s="1" t="s">
        <v>16</v>
      </c>
      <c r="N10914" s="1" t="s">
        <v>16</v>
      </c>
      <c r="O10914" s="1">
        <v>63.2</v>
      </c>
      <c r="P10914" s="1">
        <v>1.0</v>
      </c>
    </row>
    <row r="10915">
      <c r="A10915" s="1" t="s">
        <v>29</v>
      </c>
      <c r="B10915" s="1" t="s">
        <v>13476</v>
      </c>
      <c r="C10915" s="2" t="s">
        <v>13451</v>
      </c>
      <c r="D10915" s="1" t="s">
        <v>19</v>
      </c>
      <c r="E10915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10915" s="1" t="s">
        <v>302</v>
      </c>
      <c r="G10915" s="1" t="s">
        <v>303</v>
      </c>
      <c r="H10915" s="1" t="s">
        <v>304</v>
      </c>
      <c r="I10915" s="1" t="s">
        <v>16</v>
      </c>
      <c r="J10915" s="1" t="s">
        <v>23</v>
      </c>
      <c r="K10915" s="1" t="s">
        <v>16</v>
      </c>
      <c r="L10915" s="1" t="s">
        <v>16</v>
      </c>
      <c r="M10915" s="1" t="s">
        <v>16</v>
      </c>
      <c r="N10915" s="1" t="s">
        <v>16</v>
      </c>
      <c r="O10915" s="1">
        <v>63.2</v>
      </c>
      <c r="P10915" s="1">
        <v>1.0</v>
      </c>
    </row>
    <row r="10916">
      <c r="A10916" s="1" t="s">
        <v>29</v>
      </c>
      <c r="B10916" s="1" t="s">
        <v>13477</v>
      </c>
      <c r="C10916" s="2" t="s">
        <v>13451</v>
      </c>
      <c r="D10916" s="1" t="s">
        <v>19</v>
      </c>
      <c r="E1091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0916" s="1" t="s">
        <v>2144</v>
      </c>
      <c r="G10916" s="1" t="s">
        <v>2145</v>
      </c>
      <c r="H10916" s="1" t="s">
        <v>2146</v>
      </c>
      <c r="I10916" s="1" t="s">
        <v>16</v>
      </c>
      <c r="J10916" s="1" t="s">
        <v>23</v>
      </c>
      <c r="K10916" s="1" t="s">
        <v>16</v>
      </c>
      <c r="L10916" s="1" t="s">
        <v>16</v>
      </c>
      <c r="M10916" s="1" t="s">
        <v>16</v>
      </c>
      <c r="N10916" s="1" t="s">
        <v>16</v>
      </c>
      <c r="O10916" s="1">
        <v>63.2</v>
      </c>
      <c r="P10916" s="1">
        <v>1.0</v>
      </c>
    </row>
    <row r="10917">
      <c r="A10917" s="1" t="s">
        <v>29</v>
      </c>
      <c r="B10917" s="1" t="s">
        <v>13478</v>
      </c>
      <c r="C10917" s="2" t="s">
        <v>13451</v>
      </c>
      <c r="D10917" s="1" t="s">
        <v>19</v>
      </c>
      <c r="E10917" s="3" t="str">
        <f>HYPERLINK("https://fyndiq.se/produkt/17eb3a8226844bc8/", "2-Pack Sony Xperia 1 III - Härdat glas 9H - Super Kvalitet 3D")</f>
        <v>2-Pack Sony Xperia 1 III - Härdat glas 9H - Super Kvalitet 3D</v>
      </c>
      <c r="F10917" s="1" t="s">
        <v>2344</v>
      </c>
      <c r="G10917" s="1" t="s">
        <v>2345</v>
      </c>
      <c r="H10917" s="1" t="s">
        <v>2346</v>
      </c>
      <c r="I10917" s="1" t="s">
        <v>16</v>
      </c>
      <c r="J10917" s="1" t="s">
        <v>23</v>
      </c>
      <c r="K10917" s="1" t="s">
        <v>16</v>
      </c>
      <c r="L10917" s="1" t="s">
        <v>16</v>
      </c>
      <c r="M10917" s="1" t="s">
        <v>16</v>
      </c>
      <c r="N10917" s="1" t="s">
        <v>16</v>
      </c>
      <c r="O10917" s="1">
        <v>63.2</v>
      </c>
      <c r="P10917" s="1">
        <v>1.0</v>
      </c>
    </row>
    <row r="10918">
      <c r="A10918" s="1" t="s">
        <v>29</v>
      </c>
      <c r="B10918" s="1" t="s">
        <v>13479</v>
      </c>
      <c r="C10918" s="2" t="s">
        <v>13451</v>
      </c>
      <c r="D10918" s="1" t="s">
        <v>19</v>
      </c>
      <c r="E10918" s="3" t="str">
        <f>HYPERLINK("https://fyndiq.se/produkt/4487e30957ae4516/", "2-Pack Samsung Galaxy Tab A8 WiFi - Härdat Glas 9H - Super Kvalitet")</f>
        <v>2-Pack Samsung Galaxy Tab A8 WiFi - Härdat Glas 9H - Super Kvalitet</v>
      </c>
      <c r="F10918" s="1" t="s">
        <v>4067</v>
      </c>
      <c r="G10918" s="1" t="s">
        <v>4068</v>
      </c>
      <c r="H10918" s="1" t="s">
        <v>4069</v>
      </c>
      <c r="I10918" s="1" t="s">
        <v>16</v>
      </c>
      <c r="J10918" s="1" t="s">
        <v>23</v>
      </c>
      <c r="K10918" s="1" t="s">
        <v>16</v>
      </c>
      <c r="L10918" s="1" t="s">
        <v>16</v>
      </c>
      <c r="M10918" s="1" t="s">
        <v>16</v>
      </c>
      <c r="N10918" s="1" t="s">
        <v>16</v>
      </c>
      <c r="O10918" s="1">
        <v>135.2</v>
      </c>
      <c r="P10918" s="1">
        <v>1.0</v>
      </c>
    </row>
    <row r="10919">
      <c r="A10919" s="1" t="s">
        <v>29</v>
      </c>
      <c r="B10919" s="1" t="s">
        <v>13480</v>
      </c>
      <c r="C10919" s="2" t="s">
        <v>13451</v>
      </c>
      <c r="D10919" s="1" t="s">
        <v>19</v>
      </c>
      <c r="E1091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0919" s="1" t="s">
        <v>614</v>
      </c>
      <c r="G10919" s="1" t="s">
        <v>615</v>
      </c>
      <c r="H10919" s="1" t="s">
        <v>616</v>
      </c>
      <c r="I10919" s="1" t="s">
        <v>16</v>
      </c>
      <c r="J10919" s="1" t="s">
        <v>23</v>
      </c>
      <c r="K10919" s="1" t="s">
        <v>16</v>
      </c>
      <c r="L10919" s="1" t="s">
        <v>16</v>
      </c>
      <c r="M10919" s="1" t="s">
        <v>16</v>
      </c>
      <c r="N10919" s="1" t="s">
        <v>16</v>
      </c>
      <c r="O10919" s="1">
        <v>71.2</v>
      </c>
      <c r="P10919" s="1">
        <v>1.0</v>
      </c>
    </row>
    <row r="10920">
      <c r="A10920" s="1" t="s">
        <v>29</v>
      </c>
      <c r="B10920" s="1" t="s">
        <v>13481</v>
      </c>
      <c r="C10920" s="2" t="s">
        <v>13451</v>
      </c>
      <c r="D10920" s="1" t="s">
        <v>19</v>
      </c>
      <c r="E1092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0920" s="1" t="s">
        <v>709</v>
      </c>
      <c r="G10920" s="1" t="s">
        <v>710</v>
      </c>
      <c r="H10920" s="1" t="s">
        <v>711</v>
      </c>
      <c r="I10920" s="1" t="s">
        <v>16</v>
      </c>
      <c r="J10920" s="1" t="s">
        <v>23</v>
      </c>
      <c r="K10920" s="1" t="s">
        <v>16</v>
      </c>
      <c r="L10920" s="1" t="s">
        <v>16</v>
      </c>
      <c r="M10920" s="1" t="s">
        <v>16</v>
      </c>
      <c r="N10920" s="1" t="s">
        <v>16</v>
      </c>
      <c r="O10920" s="1">
        <v>63.2</v>
      </c>
      <c r="P10920" s="1">
        <v>2.0</v>
      </c>
    </row>
    <row r="10921">
      <c r="A10921" s="1" t="s">
        <v>29</v>
      </c>
      <c r="B10921" s="1" t="s">
        <v>13482</v>
      </c>
      <c r="C10921" s="2" t="s">
        <v>13451</v>
      </c>
      <c r="D10921" s="1" t="s">
        <v>19</v>
      </c>
      <c r="E10921" s="3" t="str">
        <f>HYPERLINK("https://fyndiq.se/produkt/1c45ce9e8f734218/", "1-Pack XIAOMI POCO X3 PRO Skärmskydd - Härdat Glas 9H - Super kvalitet 3D")</f>
        <v>1-Pack XIAOMI POCO X3 PRO Skärmskydd - Härdat Glas 9H - Super kvalitet 3D</v>
      </c>
      <c r="F10921" s="1" t="s">
        <v>2714</v>
      </c>
      <c r="G10921" s="1" t="s">
        <v>2715</v>
      </c>
      <c r="H10921" s="1" t="s">
        <v>2716</v>
      </c>
      <c r="I10921" s="1" t="s">
        <v>16</v>
      </c>
      <c r="J10921" s="1" t="s">
        <v>23</v>
      </c>
      <c r="K10921" s="1" t="s">
        <v>16</v>
      </c>
      <c r="L10921" s="1" t="s">
        <v>16</v>
      </c>
      <c r="M10921" s="1" t="s">
        <v>16</v>
      </c>
      <c r="N10921" s="1" t="s">
        <v>16</v>
      </c>
      <c r="O10921" s="1">
        <v>55.2</v>
      </c>
      <c r="P10921" s="1">
        <v>1.0</v>
      </c>
    </row>
    <row r="10922">
      <c r="A10922" s="1" t="s">
        <v>29</v>
      </c>
      <c r="B10922" s="1" t="s">
        <v>13483</v>
      </c>
      <c r="C10922" s="2" t="s">
        <v>13451</v>
      </c>
      <c r="D10922" s="1" t="s">
        <v>19</v>
      </c>
      <c r="E10922" s="3" t="str">
        <f>HYPERLINK("https://fyndiq.se/produkt/568e11c65a164b3c/", "2 Pack Samsung Galaxy A33 - 9H Härdat Glass - 3D Super Kvalitet")</f>
        <v>2 Pack Samsung Galaxy A33 - 9H Härdat Glass - 3D Super Kvalitet</v>
      </c>
      <c r="F10922" s="1" t="s">
        <v>736</v>
      </c>
      <c r="G10922" s="1" t="s">
        <v>737</v>
      </c>
      <c r="H10922" s="1" t="s">
        <v>738</v>
      </c>
      <c r="I10922" s="1" t="s">
        <v>16</v>
      </c>
      <c r="J10922" s="1" t="s">
        <v>23</v>
      </c>
      <c r="K10922" s="1" t="s">
        <v>16</v>
      </c>
      <c r="L10922" s="1" t="s">
        <v>16</v>
      </c>
      <c r="M10922" s="1" t="s">
        <v>16</v>
      </c>
      <c r="N10922" s="1" t="s">
        <v>16</v>
      </c>
      <c r="O10922" s="1">
        <v>63.2</v>
      </c>
      <c r="P10922" s="1">
        <v>1.0</v>
      </c>
    </row>
    <row r="10923">
      <c r="A10923" s="1" t="s">
        <v>29</v>
      </c>
      <c r="B10923" s="1" t="s">
        <v>13484</v>
      </c>
      <c r="C10923" s="2" t="s">
        <v>13451</v>
      </c>
      <c r="D10923" s="1" t="s">
        <v>19</v>
      </c>
      <c r="E10923" s="3" t="str">
        <f>HYPERLINK("https://fyndiq.se/produkt/2030c5450cfb4338/", "2 Pack Huawei P30 Pro - Härdat glas 9H – 3D Super kvalitet")</f>
        <v>2 Pack Huawei P30 Pro - Härdat glas 9H – 3D Super kvalitet</v>
      </c>
      <c r="F10923" s="1" t="s">
        <v>1091</v>
      </c>
      <c r="G10923" s="1" t="s">
        <v>1092</v>
      </c>
      <c r="H10923" s="1" t="s">
        <v>1093</v>
      </c>
      <c r="I10923" s="1" t="s">
        <v>16</v>
      </c>
      <c r="J10923" s="1" t="s">
        <v>23</v>
      </c>
      <c r="K10923" s="1" t="s">
        <v>16</v>
      </c>
      <c r="L10923" s="1" t="s">
        <v>16</v>
      </c>
      <c r="M10923" s="1" t="s">
        <v>16</v>
      </c>
      <c r="N10923" s="1" t="s">
        <v>16</v>
      </c>
      <c r="O10923" s="1">
        <v>71.2</v>
      </c>
      <c r="P10923" s="1">
        <v>1.0</v>
      </c>
    </row>
    <row r="10924">
      <c r="A10924" s="1" t="s">
        <v>29</v>
      </c>
      <c r="B10924" s="1" t="s">
        <v>13485</v>
      </c>
      <c r="C10924" s="2" t="s">
        <v>13451</v>
      </c>
      <c r="D10924" s="1" t="s">
        <v>19</v>
      </c>
      <c r="E10924" s="3" t="str">
        <f>HYPERLINK("https://fyndiq.se/produkt/e09cb1ad27c94cb3/", "Samsung S22 ULTRA - 9H Härdat Glass - 3D Super Kvalitet")</f>
        <v>Samsung S22 ULTRA - 9H Härdat Glass - 3D Super Kvalitet</v>
      </c>
      <c r="F10924" s="1" t="s">
        <v>1969</v>
      </c>
      <c r="G10924" s="1" t="s">
        <v>1970</v>
      </c>
      <c r="H10924" s="1" t="s">
        <v>1971</v>
      </c>
      <c r="I10924" s="1" t="s">
        <v>16</v>
      </c>
      <c r="J10924" s="1" t="s">
        <v>23</v>
      </c>
      <c r="K10924" s="1" t="s">
        <v>16</v>
      </c>
      <c r="L10924" s="1" t="s">
        <v>16</v>
      </c>
      <c r="M10924" s="1" t="s">
        <v>16</v>
      </c>
      <c r="N10924" s="1" t="s">
        <v>16</v>
      </c>
      <c r="O10924" s="1">
        <v>55.2</v>
      </c>
      <c r="P10924" s="1">
        <v>1.0</v>
      </c>
    </row>
    <row r="10925">
      <c r="A10925" s="1" t="s">
        <v>29</v>
      </c>
      <c r="B10925" s="1" t="s">
        <v>13486</v>
      </c>
      <c r="C10925" s="2" t="s">
        <v>13451</v>
      </c>
      <c r="D10925" s="1" t="s">
        <v>19</v>
      </c>
      <c r="E10925" s="3" t="str">
        <f>HYPERLINK("https://fyndiq.se/produkt/48b46200dc014b3e/", "2-Pack Iphone 8 Vit -Härdat Glas 9H-Super Kvalitet 3D Skärmskydd")</f>
        <v>2-Pack Iphone 8 Vit -Härdat Glas 9H-Super Kvalitet 3D Skärmskydd</v>
      </c>
      <c r="F10925" s="1" t="s">
        <v>2562</v>
      </c>
      <c r="G10925" s="1" t="s">
        <v>2563</v>
      </c>
      <c r="H10925" s="1" t="s">
        <v>2564</v>
      </c>
      <c r="I10925" s="1" t="s">
        <v>16</v>
      </c>
      <c r="J10925" s="1" t="s">
        <v>23</v>
      </c>
      <c r="K10925" s="1" t="s">
        <v>16</v>
      </c>
      <c r="L10925" s="1" t="s">
        <v>16</v>
      </c>
      <c r="M10925" s="1" t="s">
        <v>16</v>
      </c>
      <c r="N10925" s="1" t="s">
        <v>16</v>
      </c>
      <c r="O10925" s="1">
        <v>47.2</v>
      </c>
      <c r="P10925" s="1">
        <v>2.0</v>
      </c>
    </row>
    <row r="10926">
      <c r="A10926" s="1" t="s">
        <v>29</v>
      </c>
      <c r="B10926" s="1" t="s">
        <v>13487</v>
      </c>
      <c r="C10926" s="2" t="s">
        <v>13451</v>
      </c>
      <c r="D10926" s="1" t="s">
        <v>19</v>
      </c>
      <c r="E10926" s="3" t="str">
        <f t="shared" ref="E10926:E10927" si="353">HYPERLINK("https://fyndiq.se/produkt/66924f1ff238487e/", "2-Pack GOOGLE PIXEL 7A Skärmskydd - Härdat Glas 9H - Super kvalitet 3D")</f>
        <v>2-Pack GOOGLE PIXEL 7A Skärmskydd - Härdat Glas 9H - Super kvalitet 3D</v>
      </c>
      <c r="F10926" s="1" t="s">
        <v>315</v>
      </c>
      <c r="G10926" s="1" t="s">
        <v>316</v>
      </c>
      <c r="H10926" s="1" t="s">
        <v>317</v>
      </c>
      <c r="I10926" s="1" t="s">
        <v>16</v>
      </c>
      <c r="J10926" s="1" t="s">
        <v>23</v>
      </c>
      <c r="K10926" s="1" t="s">
        <v>16</v>
      </c>
      <c r="L10926" s="1" t="s">
        <v>16</v>
      </c>
      <c r="M10926" s="1" t="s">
        <v>16</v>
      </c>
      <c r="N10926" s="1" t="s">
        <v>16</v>
      </c>
      <c r="O10926" s="1">
        <v>63.2</v>
      </c>
      <c r="P10926" s="1">
        <v>1.0</v>
      </c>
    </row>
    <row r="10927">
      <c r="A10927" s="1" t="s">
        <v>29</v>
      </c>
      <c r="B10927" s="1" t="s">
        <v>13488</v>
      </c>
      <c r="C10927" s="2" t="s">
        <v>13451</v>
      </c>
      <c r="D10927" s="1" t="s">
        <v>19</v>
      </c>
      <c r="E10927" s="3" t="str">
        <f t="shared" si="353"/>
        <v>2-Pack GOOGLE PIXEL 7A Skärmskydd - Härdat Glas 9H - Super kvalitet 3D</v>
      </c>
      <c r="F10927" s="1" t="s">
        <v>315</v>
      </c>
      <c r="G10927" s="1" t="s">
        <v>316</v>
      </c>
      <c r="H10927" s="1" t="s">
        <v>317</v>
      </c>
      <c r="I10927" s="1" t="s">
        <v>16</v>
      </c>
      <c r="J10927" s="1" t="s">
        <v>23</v>
      </c>
      <c r="K10927" s="1" t="s">
        <v>16</v>
      </c>
      <c r="L10927" s="1" t="s">
        <v>16</v>
      </c>
      <c r="M10927" s="1" t="s">
        <v>16</v>
      </c>
      <c r="N10927" s="1" t="s">
        <v>16</v>
      </c>
      <c r="O10927" s="1">
        <v>63.2</v>
      </c>
      <c r="P10927" s="1">
        <v>1.0</v>
      </c>
    </row>
    <row r="10928">
      <c r="A10928" s="1" t="s">
        <v>29</v>
      </c>
      <c r="B10928" s="1" t="s">
        <v>13489</v>
      </c>
      <c r="C10928" s="2" t="s">
        <v>13451</v>
      </c>
      <c r="D10928" s="1" t="s">
        <v>19</v>
      </c>
      <c r="E1092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0928" s="1" t="s">
        <v>722</v>
      </c>
      <c r="G10928" s="1" t="s">
        <v>723</v>
      </c>
      <c r="H10928" s="1" t="s">
        <v>724</v>
      </c>
      <c r="I10928" s="1" t="s">
        <v>16</v>
      </c>
      <c r="J10928" s="1" t="s">
        <v>23</v>
      </c>
      <c r="K10928" s="1" t="s">
        <v>16</v>
      </c>
      <c r="L10928" s="1" t="s">
        <v>16</v>
      </c>
      <c r="M10928" s="1" t="s">
        <v>16</v>
      </c>
      <c r="N10928" s="1" t="s">
        <v>16</v>
      </c>
      <c r="O10928" s="1">
        <v>79.2</v>
      </c>
      <c r="P10928" s="1">
        <v>1.0</v>
      </c>
    </row>
    <row r="10929">
      <c r="A10929" s="1" t="s">
        <v>29</v>
      </c>
      <c r="B10929" s="1" t="s">
        <v>13490</v>
      </c>
      <c r="C10929" s="2" t="s">
        <v>13451</v>
      </c>
      <c r="D10929" s="1" t="s">
        <v>19</v>
      </c>
      <c r="E10929" s="3" t="str">
        <f>HYPERLINK("https://fyndiq.se/produkt/a00b62acc6644fd2/", "2-Pack Samsung Galaxy S10 - Härdat glas 9H – Super kvalitet 3D")</f>
        <v>2-Pack Samsung Galaxy S10 - Härdat glas 9H – Super kvalitet 3D</v>
      </c>
      <c r="F10929" s="1" t="s">
        <v>1291</v>
      </c>
      <c r="G10929" s="1" t="s">
        <v>1292</v>
      </c>
      <c r="H10929" s="1" t="s">
        <v>1293</v>
      </c>
      <c r="I10929" s="1" t="s">
        <v>16</v>
      </c>
      <c r="J10929" s="1" t="s">
        <v>23</v>
      </c>
      <c r="K10929" s="1" t="s">
        <v>16</v>
      </c>
      <c r="L10929" s="1" t="s">
        <v>16</v>
      </c>
      <c r="M10929" s="1" t="s">
        <v>16</v>
      </c>
      <c r="N10929" s="1" t="s">
        <v>16</v>
      </c>
      <c r="O10929" s="1">
        <v>63.2</v>
      </c>
      <c r="P10929" s="1">
        <v>1.0</v>
      </c>
    </row>
    <row r="10930">
      <c r="A10930" s="1" t="s">
        <v>29</v>
      </c>
      <c r="B10930" s="1" t="s">
        <v>13491</v>
      </c>
      <c r="C10930" s="2" t="s">
        <v>13451</v>
      </c>
      <c r="D10930" s="1" t="s">
        <v>19</v>
      </c>
      <c r="E10930" s="3" t="str">
        <f>HYPERLINK("https://fyndiq.se/produkt/60656ba8dce64ae4/", "2 Pack Samsung Galaxy A50 - Härdat glas 9H - Super kvalitet 3D")</f>
        <v>2 Pack Samsung Galaxy A50 - Härdat glas 9H - Super kvalitet 3D</v>
      </c>
      <c r="F10930" s="1" t="s">
        <v>645</v>
      </c>
      <c r="G10930" s="1" t="s">
        <v>646</v>
      </c>
      <c r="H10930" s="1" t="s">
        <v>647</v>
      </c>
      <c r="I10930" s="1" t="s">
        <v>16</v>
      </c>
      <c r="J10930" s="1" t="s">
        <v>23</v>
      </c>
      <c r="K10930" s="1" t="s">
        <v>16</v>
      </c>
      <c r="L10930" s="1" t="s">
        <v>16</v>
      </c>
      <c r="M10930" s="1" t="s">
        <v>16</v>
      </c>
      <c r="N10930" s="1" t="s">
        <v>16</v>
      </c>
      <c r="O10930" s="1">
        <v>63.2</v>
      </c>
      <c r="P10930" s="1">
        <v>1.0</v>
      </c>
    </row>
    <row r="10931">
      <c r="A10931" s="1" t="s">
        <v>29</v>
      </c>
      <c r="B10931" s="1" t="s">
        <v>13492</v>
      </c>
      <c r="C10931" s="2" t="s">
        <v>13451</v>
      </c>
      <c r="D10931" s="1" t="s">
        <v>19</v>
      </c>
      <c r="E10931" s="3" t="str">
        <f t="shared" ref="E10931:E10932" si="354">HYPERLINK("https://fyndiq.se/produkt/dfe28e565d2e4c8d/", "2 Pack Samsung S21 FE - 9H Härdat Glass - Super Kvalitet 3D")</f>
        <v>2 Pack Samsung S21 FE - 9H Härdat Glass - Super Kvalitet 3D</v>
      </c>
      <c r="F10931" s="1" t="s">
        <v>276</v>
      </c>
      <c r="G10931" s="1" t="s">
        <v>277</v>
      </c>
      <c r="H10931" s="1" t="s">
        <v>278</v>
      </c>
      <c r="I10931" s="1" t="s">
        <v>16</v>
      </c>
      <c r="J10931" s="1" t="s">
        <v>23</v>
      </c>
      <c r="K10931" s="1" t="s">
        <v>16</v>
      </c>
      <c r="L10931" s="1" t="s">
        <v>16</v>
      </c>
      <c r="M10931" s="1" t="s">
        <v>16</v>
      </c>
      <c r="N10931" s="1" t="s">
        <v>16</v>
      </c>
      <c r="O10931" s="1">
        <v>63.2</v>
      </c>
      <c r="P10931" s="1">
        <v>1.0</v>
      </c>
    </row>
    <row r="10932">
      <c r="A10932" s="1" t="s">
        <v>29</v>
      </c>
      <c r="B10932" s="1" t="s">
        <v>13493</v>
      </c>
      <c r="C10932" s="2" t="s">
        <v>13451</v>
      </c>
      <c r="D10932" s="1" t="s">
        <v>19</v>
      </c>
      <c r="E10932" s="3" t="str">
        <f t="shared" si="354"/>
        <v>2 Pack Samsung S21 FE - 9H Härdat Glass - Super Kvalitet 3D</v>
      </c>
      <c r="F10932" s="1" t="s">
        <v>276</v>
      </c>
      <c r="G10932" s="1" t="s">
        <v>277</v>
      </c>
      <c r="H10932" s="1" t="s">
        <v>278</v>
      </c>
      <c r="I10932" s="1" t="s">
        <v>16</v>
      </c>
      <c r="J10932" s="1" t="s">
        <v>23</v>
      </c>
      <c r="K10932" s="1" t="s">
        <v>16</v>
      </c>
      <c r="L10932" s="1" t="s">
        <v>16</v>
      </c>
      <c r="M10932" s="1" t="s">
        <v>16</v>
      </c>
      <c r="N10932" s="1" t="s">
        <v>16</v>
      </c>
      <c r="O10932" s="1">
        <v>63.2</v>
      </c>
      <c r="P10932" s="1">
        <v>1.0</v>
      </c>
    </row>
    <row r="10933">
      <c r="A10933" s="1" t="s">
        <v>29</v>
      </c>
      <c r="B10933" s="1" t="s">
        <v>13494</v>
      </c>
      <c r="C10933" s="2" t="s">
        <v>13451</v>
      </c>
      <c r="D10933" s="1" t="s">
        <v>19</v>
      </c>
      <c r="E10933" s="3" t="str">
        <f>HYPERLINK("https://fyndiq.se/produkt/703673a03679430e/", "2-Pack Samsung A55 5G Skärmskydd i Härdat Glas")</f>
        <v>2-Pack Samsung A55 5G Skärmskydd i Härdat Glas</v>
      </c>
      <c r="F10933" s="1" t="s">
        <v>2173</v>
      </c>
      <c r="G10933" s="1" t="s">
        <v>2174</v>
      </c>
      <c r="H10933" s="1" t="s">
        <v>2175</v>
      </c>
      <c r="I10933" s="1" t="s">
        <v>16</v>
      </c>
      <c r="J10933" s="1" t="s">
        <v>23</v>
      </c>
      <c r="K10933" s="1" t="s">
        <v>16</v>
      </c>
      <c r="L10933" s="1" t="s">
        <v>16</v>
      </c>
      <c r="M10933" s="1" t="s">
        <v>16</v>
      </c>
      <c r="N10933" s="1" t="s">
        <v>16</v>
      </c>
      <c r="O10933" s="1">
        <v>63.2</v>
      </c>
      <c r="P10933" s="1">
        <v>1.0</v>
      </c>
    </row>
    <row r="10934">
      <c r="A10934" s="1" t="s">
        <v>29</v>
      </c>
      <c r="B10934" s="1" t="s">
        <v>13495</v>
      </c>
      <c r="C10934" s="2" t="s">
        <v>13451</v>
      </c>
      <c r="D10934" s="1" t="s">
        <v>19</v>
      </c>
      <c r="E10934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0934" s="1" t="s">
        <v>1039</v>
      </c>
      <c r="G10934" s="1" t="s">
        <v>1040</v>
      </c>
      <c r="H10934" s="1" t="s">
        <v>1041</v>
      </c>
      <c r="I10934" s="1" t="s">
        <v>16</v>
      </c>
      <c r="J10934" s="1" t="s">
        <v>23</v>
      </c>
      <c r="K10934" s="1" t="s">
        <v>16</v>
      </c>
      <c r="L10934" s="1" t="s">
        <v>16</v>
      </c>
      <c r="M10934" s="1" t="s">
        <v>16</v>
      </c>
      <c r="N10934" s="1" t="s">
        <v>16</v>
      </c>
      <c r="O10934" s="1">
        <v>63.2</v>
      </c>
      <c r="P10934" s="1">
        <v>1.0</v>
      </c>
    </row>
    <row r="10935">
      <c r="A10935" s="1" t="s">
        <v>29</v>
      </c>
      <c r="B10935" s="1" t="s">
        <v>13496</v>
      </c>
      <c r="C10935" s="2" t="s">
        <v>13451</v>
      </c>
      <c r="D10935" s="1" t="s">
        <v>19</v>
      </c>
      <c r="E10935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0935" s="1" t="s">
        <v>1127</v>
      </c>
      <c r="G10935" s="1" t="s">
        <v>1128</v>
      </c>
      <c r="H10935" s="1" t="s">
        <v>1129</v>
      </c>
      <c r="I10935" s="1" t="s">
        <v>16</v>
      </c>
      <c r="J10935" s="1" t="s">
        <v>23</v>
      </c>
      <c r="K10935" s="1" t="s">
        <v>16</v>
      </c>
      <c r="L10935" s="1" t="s">
        <v>16</v>
      </c>
      <c r="M10935" s="1" t="s">
        <v>16</v>
      </c>
      <c r="N10935" s="1" t="s">
        <v>16</v>
      </c>
      <c r="O10935" s="1">
        <v>63.2</v>
      </c>
      <c r="P10935" s="1">
        <v>1.0</v>
      </c>
    </row>
    <row r="10936">
      <c r="A10936" s="1" t="s">
        <v>29</v>
      </c>
      <c r="B10936" s="1" t="s">
        <v>13497</v>
      </c>
      <c r="C10936" s="2" t="s">
        <v>13451</v>
      </c>
      <c r="D10936" s="1" t="s">
        <v>19</v>
      </c>
      <c r="E10936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0936" s="1" t="s">
        <v>504</v>
      </c>
      <c r="G10936" s="1" t="s">
        <v>505</v>
      </c>
      <c r="H10936" s="1" t="s">
        <v>506</v>
      </c>
      <c r="I10936" s="1" t="s">
        <v>16</v>
      </c>
      <c r="J10936" s="1" t="s">
        <v>23</v>
      </c>
      <c r="K10936" s="1" t="s">
        <v>16</v>
      </c>
      <c r="L10936" s="1" t="s">
        <v>16</v>
      </c>
      <c r="M10936" s="1" t="s">
        <v>16</v>
      </c>
      <c r="N10936" s="1" t="s">
        <v>16</v>
      </c>
      <c r="O10936" s="1">
        <v>63.2</v>
      </c>
      <c r="P10936" s="1">
        <v>2.0</v>
      </c>
    </row>
    <row r="10937">
      <c r="A10937" s="1" t="s">
        <v>29</v>
      </c>
      <c r="B10937" s="1" t="s">
        <v>13498</v>
      </c>
      <c r="C10937" s="2" t="s">
        <v>13451</v>
      </c>
      <c r="D10937" s="1" t="s">
        <v>19</v>
      </c>
      <c r="E10937" s="3" t="str">
        <f>HYPERLINK("https://fyndiq.se/produkt/405d6f09daec4d0e/", "2-Pack Samsung Galaxy A80 - Härdat glas 9H - Super kvalitet")</f>
        <v>2-Pack Samsung Galaxy A80 - Härdat glas 9H - Super kvalitet</v>
      </c>
      <c r="F10937" s="1" t="s">
        <v>2441</v>
      </c>
      <c r="G10937" s="1" t="s">
        <v>2442</v>
      </c>
      <c r="H10937" s="1" t="s">
        <v>2443</v>
      </c>
      <c r="I10937" s="1" t="s">
        <v>16</v>
      </c>
      <c r="J10937" s="1" t="s">
        <v>23</v>
      </c>
      <c r="K10937" s="1" t="s">
        <v>16</v>
      </c>
      <c r="L10937" s="1" t="s">
        <v>16</v>
      </c>
      <c r="M10937" s="1" t="s">
        <v>16</v>
      </c>
      <c r="N10937" s="1" t="s">
        <v>16</v>
      </c>
      <c r="O10937" s="1">
        <v>63.2</v>
      </c>
      <c r="P10937" s="1">
        <v>1.0</v>
      </c>
    </row>
    <row r="10938">
      <c r="A10938" s="1" t="s">
        <v>29</v>
      </c>
      <c r="B10938" s="1" t="s">
        <v>13499</v>
      </c>
      <c r="C10938" s="2" t="s">
        <v>13451</v>
      </c>
      <c r="D10938" s="1" t="s">
        <v>19</v>
      </c>
      <c r="E10938" s="3" t="str">
        <f>HYPERLINK("https://fyndiq.se/produkt/e0b5cbce33334680/", "2 Pack Sony Xperia 10 IV - Härdat glas 9H -Super Kvalitet 3D")</f>
        <v>2 Pack Sony Xperia 10 IV - Härdat glas 9H -Super Kvalitet 3D</v>
      </c>
      <c r="F10938" s="1" t="s">
        <v>250</v>
      </c>
      <c r="G10938" s="1" t="s">
        <v>251</v>
      </c>
      <c r="H10938" s="1" t="s">
        <v>252</v>
      </c>
      <c r="I10938" s="1" t="s">
        <v>16</v>
      </c>
      <c r="J10938" s="1" t="s">
        <v>23</v>
      </c>
      <c r="K10938" s="1" t="s">
        <v>16</v>
      </c>
      <c r="L10938" s="1" t="s">
        <v>16</v>
      </c>
      <c r="M10938" s="1" t="s">
        <v>16</v>
      </c>
      <c r="N10938" s="1" t="s">
        <v>16</v>
      </c>
      <c r="O10938" s="1">
        <v>71.2</v>
      </c>
      <c r="P10938" s="1">
        <v>1.0</v>
      </c>
    </row>
    <row r="10939">
      <c r="A10939" s="1" t="s">
        <v>29</v>
      </c>
      <c r="B10939" s="1" t="s">
        <v>13500</v>
      </c>
      <c r="C10939" s="2" t="s">
        <v>13451</v>
      </c>
      <c r="D10939" s="1" t="s">
        <v>19</v>
      </c>
      <c r="E10939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0939" s="1" t="s">
        <v>539</v>
      </c>
      <c r="G10939" s="1" t="s">
        <v>540</v>
      </c>
      <c r="H10939" s="1" t="s">
        <v>541</v>
      </c>
      <c r="I10939" s="1" t="s">
        <v>16</v>
      </c>
      <c r="J10939" s="1" t="s">
        <v>23</v>
      </c>
      <c r="K10939" s="1" t="s">
        <v>16</v>
      </c>
      <c r="L10939" s="1" t="s">
        <v>16</v>
      </c>
      <c r="M10939" s="1" t="s">
        <v>16</v>
      </c>
      <c r="N10939" s="1" t="s">
        <v>16</v>
      </c>
      <c r="O10939" s="1">
        <v>79.2</v>
      </c>
      <c r="P10939" s="1">
        <v>1.0</v>
      </c>
    </row>
    <row r="10940">
      <c r="A10940" s="1" t="s">
        <v>29</v>
      </c>
      <c r="B10940" s="1" t="s">
        <v>13501</v>
      </c>
      <c r="C10940" s="2" t="s">
        <v>13451</v>
      </c>
      <c r="D10940" s="1" t="s">
        <v>19</v>
      </c>
      <c r="E10940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0940" s="1" t="s">
        <v>1333</v>
      </c>
      <c r="G10940" s="1" t="s">
        <v>1334</v>
      </c>
      <c r="H10940" s="1" t="s">
        <v>1335</v>
      </c>
      <c r="I10940" s="1" t="s">
        <v>16</v>
      </c>
      <c r="J10940" s="1" t="s">
        <v>23</v>
      </c>
      <c r="K10940" s="1" t="s">
        <v>16</v>
      </c>
      <c r="L10940" s="1" t="s">
        <v>16</v>
      </c>
      <c r="M10940" s="1" t="s">
        <v>16</v>
      </c>
      <c r="N10940" s="1" t="s">
        <v>16</v>
      </c>
      <c r="O10940" s="1">
        <v>79.2</v>
      </c>
      <c r="P10940" s="1">
        <v>1.0</v>
      </c>
    </row>
    <row r="10941">
      <c r="A10941" s="1" t="s">
        <v>29</v>
      </c>
      <c r="B10941" s="1" t="s">
        <v>13502</v>
      </c>
      <c r="C10941" s="2" t="s">
        <v>13451</v>
      </c>
      <c r="D10941" s="1" t="s">
        <v>19</v>
      </c>
      <c r="E10941" s="3" t="str">
        <f>HYPERLINK("https://fyndiq.se/produkt/8856d3c41fe84404/", "2-Pack Samsung S20 PLUS 5G Skärmskydd - Härdat Glas 9H - Super kvalitet 3D")</f>
        <v>2-Pack Samsung S20 PLUS 5G Skärmskydd - Härdat Glas 9H - Super kvalitet 3D</v>
      </c>
      <c r="F10941" s="1" t="s">
        <v>1018</v>
      </c>
      <c r="G10941" s="1" t="s">
        <v>1019</v>
      </c>
      <c r="H10941" s="1" t="s">
        <v>1020</v>
      </c>
      <c r="I10941" s="1" t="s">
        <v>16</v>
      </c>
      <c r="J10941" s="1" t="s">
        <v>23</v>
      </c>
      <c r="K10941" s="1" t="s">
        <v>16</v>
      </c>
      <c r="L10941" s="1" t="s">
        <v>16</v>
      </c>
      <c r="M10941" s="1" t="s">
        <v>16</v>
      </c>
      <c r="N10941" s="1" t="s">
        <v>16</v>
      </c>
      <c r="O10941" s="1">
        <v>63.2</v>
      </c>
      <c r="P10941" s="1">
        <v>1.0</v>
      </c>
    </row>
    <row r="10942">
      <c r="A10942" s="1" t="s">
        <v>29</v>
      </c>
      <c r="B10942" s="1" t="s">
        <v>13503</v>
      </c>
      <c r="C10942" s="2" t="s">
        <v>13451</v>
      </c>
      <c r="D10942" s="1" t="s">
        <v>19</v>
      </c>
      <c r="E10942" s="3" t="str">
        <f>HYPERLINK("https://fyndiq.se/produkt/4cdad3b689104202/", "2-PACK Full Cover Iphone 7 Vit - Härdat Glas 9H Skärmskydd 3D")</f>
        <v>2-PACK Full Cover Iphone 7 Vit - Härdat Glas 9H Skärmskydd 3D</v>
      </c>
      <c r="F10942" s="1" t="s">
        <v>618</v>
      </c>
      <c r="G10942" s="1" t="s">
        <v>619</v>
      </c>
      <c r="H10942" s="1" t="s">
        <v>620</v>
      </c>
      <c r="I10942" s="1" t="s">
        <v>16</v>
      </c>
      <c r="J10942" s="1" t="s">
        <v>23</v>
      </c>
      <c r="K10942" s="1" t="s">
        <v>16</v>
      </c>
      <c r="L10942" s="1" t="s">
        <v>16</v>
      </c>
      <c r="M10942" s="1" t="s">
        <v>16</v>
      </c>
      <c r="N10942" s="1" t="s">
        <v>16</v>
      </c>
      <c r="O10942" s="1">
        <v>47.2</v>
      </c>
      <c r="P10942" s="1">
        <v>1.0</v>
      </c>
    </row>
    <row r="10943">
      <c r="A10943" s="1" t="s">
        <v>29</v>
      </c>
      <c r="B10943" s="1" t="s">
        <v>13504</v>
      </c>
      <c r="C10943" s="2" t="s">
        <v>13451</v>
      </c>
      <c r="D10943" s="1" t="s">
        <v>19</v>
      </c>
      <c r="E10943" s="3" t="str">
        <f>HYPERLINK("https://fyndiq.se/produkt/61d7651b71674e2a/", "2-Pack Samsung S21 Ultra (5G) Skärmskydd &amp; 2-Pack linsskydd - Härdat Glas 9H - Super kvalitet 3D")</f>
        <v>2-Pack Samsung S21 Ultra (5G) Skärmskydd &amp; 2-Pack linsskydd - Härdat Glas 9H - Super kvalitet 3D</v>
      </c>
      <c r="F10943" s="1" t="s">
        <v>13505</v>
      </c>
      <c r="G10943" s="1" t="s">
        <v>13506</v>
      </c>
      <c r="H10943" s="1" t="s">
        <v>13507</v>
      </c>
      <c r="I10943" s="1" t="s">
        <v>16</v>
      </c>
      <c r="J10943" s="1" t="s">
        <v>23</v>
      </c>
      <c r="K10943" s="1" t="s">
        <v>16</v>
      </c>
      <c r="L10943" s="1" t="s">
        <v>16</v>
      </c>
      <c r="M10943" s="1" t="s">
        <v>16</v>
      </c>
      <c r="N10943" s="1" t="s">
        <v>16</v>
      </c>
      <c r="O10943" s="1">
        <v>79.2</v>
      </c>
      <c r="P10943" s="1">
        <v>1.0</v>
      </c>
    </row>
    <row r="10944">
      <c r="A10944" s="1" t="s">
        <v>29</v>
      </c>
      <c r="B10944" s="1" t="s">
        <v>13508</v>
      </c>
      <c r="C10944" s="2" t="s">
        <v>13451</v>
      </c>
      <c r="D10944" s="1" t="s">
        <v>19</v>
      </c>
      <c r="E10944" s="3" t="str">
        <f>HYPERLINK("https://fyndiq.se/produkt/32118b5ff6a946f5/", "2-Pack Samsung A31 Skärmskydd - Härdat Glas 9H - Super kvalitet 3D")</f>
        <v>2-Pack Samsung A31 Skärmskydd - Härdat Glas 9H - Super kvalitet 3D</v>
      </c>
      <c r="F10944" s="1" t="s">
        <v>13509</v>
      </c>
      <c r="G10944" s="1" t="s">
        <v>13510</v>
      </c>
      <c r="H10944" s="1" t="s">
        <v>13511</v>
      </c>
      <c r="I10944" s="1" t="s">
        <v>16</v>
      </c>
      <c r="J10944" s="1" t="s">
        <v>23</v>
      </c>
      <c r="K10944" s="1" t="s">
        <v>16</v>
      </c>
      <c r="L10944" s="1" t="s">
        <v>16</v>
      </c>
      <c r="M10944" s="1" t="s">
        <v>16</v>
      </c>
      <c r="N10944" s="1" t="s">
        <v>16</v>
      </c>
      <c r="O10944" s="1">
        <v>63.2</v>
      </c>
      <c r="P10944" s="1">
        <v>1.0</v>
      </c>
    </row>
    <row r="10945">
      <c r="A10945" s="1" t="s">
        <v>29</v>
      </c>
      <c r="B10945" s="1" t="s">
        <v>13512</v>
      </c>
      <c r="C10945" s="2" t="s">
        <v>13451</v>
      </c>
      <c r="D10945" s="1" t="s">
        <v>19</v>
      </c>
      <c r="E10945" s="3" t="str">
        <f>HYPERLINK("https://fyndiq.se/produkt/f2c164e932234570/", "2-Pack HUAWEI P30 PRO Skärmskydd - Härdat Glas 9H - Super kvalitet 3D")</f>
        <v>2-Pack HUAWEI P30 PRO Skärmskydd - Härdat Glas 9H - Super kvalitet 3D</v>
      </c>
      <c r="F10945" s="1" t="s">
        <v>267</v>
      </c>
      <c r="G10945" s="1" t="s">
        <v>268</v>
      </c>
      <c r="H10945" s="1" t="s">
        <v>269</v>
      </c>
      <c r="I10945" s="1" t="s">
        <v>16</v>
      </c>
      <c r="J10945" s="1" t="s">
        <v>23</v>
      </c>
      <c r="K10945" s="1" t="s">
        <v>16</v>
      </c>
      <c r="L10945" s="1" t="s">
        <v>16</v>
      </c>
      <c r="M10945" s="1" t="s">
        <v>16</v>
      </c>
      <c r="N10945" s="1" t="s">
        <v>16</v>
      </c>
      <c r="O10945" s="1">
        <v>63.2</v>
      </c>
      <c r="P10945" s="1">
        <v>1.0</v>
      </c>
    </row>
    <row r="10946">
      <c r="A10946" s="1" t="s">
        <v>29</v>
      </c>
      <c r="B10946" s="1" t="s">
        <v>13513</v>
      </c>
      <c r="C10946" s="2" t="s">
        <v>13451</v>
      </c>
      <c r="D10946" s="1" t="s">
        <v>19</v>
      </c>
      <c r="E10946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0946" s="1" t="s">
        <v>1333</v>
      </c>
      <c r="G10946" s="1" t="s">
        <v>1334</v>
      </c>
      <c r="H10946" s="1" t="s">
        <v>1335</v>
      </c>
      <c r="I10946" s="1" t="s">
        <v>1230</v>
      </c>
      <c r="J10946" s="1" t="s">
        <v>9</v>
      </c>
      <c r="K10946" s="2" t="s">
        <v>12111</v>
      </c>
      <c r="L10946" s="1" t="s">
        <v>2602</v>
      </c>
      <c r="M10946" s="1" t="s">
        <v>16</v>
      </c>
      <c r="N10946" s="1" t="s">
        <v>16</v>
      </c>
      <c r="O10946" s="1">
        <v>79.2</v>
      </c>
      <c r="P10946" s="1">
        <v>1.0</v>
      </c>
    </row>
    <row r="10947">
      <c r="A10947" s="1" t="s">
        <v>29</v>
      </c>
      <c r="B10947" s="1" t="s">
        <v>13514</v>
      </c>
      <c r="C10947" s="2" t="s">
        <v>13451</v>
      </c>
      <c r="D10947" s="1" t="s">
        <v>19</v>
      </c>
      <c r="E1094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0947" s="1" t="s">
        <v>692</v>
      </c>
      <c r="G10947" s="1" t="s">
        <v>693</v>
      </c>
      <c r="H10947" s="1" t="s">
        <v>694</v>
      </c>
      <c r="I10947" s="1" t="s">
        <v>16</v>
      </c>
      <c r="J10947" s="1" t="s">
        <v>23</v>
      </c>
      <c r="K10947" s="1" t="s">
        <v>16</v>
      </c>
      <c r="L10947" s="1" t="s">
        <v>16</v>
      </c>
      <c r="M10947" s="1" t="s">
        <v>16</v>
      </c>
      <c r="N10947" s="1" t="s">
        <v>16</v>
      </c>
      <c r="O10947" s="1">
        <v>47.2</v>
      </c>
      <c r="P10947" s="1">
        <v>1.0</v>
      </c>
    </row>
    <row r="10948">
      <c r="A10948" s="1" t="s">
        <v>29</v>
      </c>
      <c r="B10948" s="1" t="s">
        <v>13515</v>
      </c>
      <c r="C10948" s="2" t="s">
        <v>13451</v>
      </c>
      <c r="D10948" s="1" t="s">
        <v>19</v>
      </c>
      <c r="E10948" s="3" t="str">
        <f>HYPERLINK("https://fyndiq.se/produkt/703673a03679430e/", "2-Pack Samsung A55 5G Skärmskydd i Härdat Glas")</f>
        <v>2-Pack Samsung A55 5G Skärmskydd i Härdat Glas</v>
      </c>
      <c r="F10948" s="1" t="s">
        <v>2173</v>
      </c>
      <c r="G10948" s="1" t="s">
        <v>2174</v>
      </c>
      <c r="H10948" s="1" t="s">
        <v>2175</v>
      </c>
      <c r="I10948" s="1" t="s">
        <v>16</v>
      </c>
      <c r="J10948" s="1" t="s">
        <v>23</v>
      </c>
      <c r="K10948" s="1" t="s">
        <v>16</v>
      </c>
      <c r="L10948" s="1" t="s">
        <v>16</v>
      </c>
      <c r="M10948" s="1" t="s">
        <v>16</v>
      </c>
      <c r="N10948" s="1" t="s">
        <v>16</v>
      </c>
      <c r="O10948" s="1">
        <v>63.2</v>
      </c>
      <c r="P10948" s="1">
        <v>1.0</v>
      </c>
    </row>
    <row r="10949">
      <c r="A10949" s="1" t="s">
        <v>29</v>
      </c>
      <c r="B10949" s="1" t="s">
        <v>13516</v>
      </c>
      <c r="C10949" s="2" t="s">
        <v>13451</v>
      </c>
      <c r="D10949" s="1" t="s">
        <v>19</v>
      </c>
      <c r="E10949" s="3" t="str">
        <f t="shared" ref="E10949:E10950" si="355">HYPERLINK("https://fyndiq.se/produkt/580d801ad22645e2/", "2 Pack - Samsung A12 / A32 5G - Härdat Glass 9H - Super Kvalitet")</f>
        <v>2 Pack - Samsung A12 / A32 5G - Härdat Glass 9H - Super Kvalitet</v>
      </c>
      <c r="F10949" s="1" t="s">
        <v>2530</v>
      </c>
      <c r="G10949" s="1" t="s">
        <v>2531</v>
      </c>
      <c r="H10949" s="1" t="s">
        <v>2532</v>
      </c>
      <c r="I10949" s="1" t="s">
        <v>16</v>
      </c>
      <c r="J10949" s="1" t="s">
        <v>23</v>
      </c>
      <c r="K10949" s="1" t="s">
        <v>16</v>
      </c>
      <c r="L10949" s="1" t="s">
        <v>16</v>
      </c>
      <c r="M10949" s="1" t="s">
        <v>16</v>
      </c>
      <c r="N10949" s="1" t="s">
        <v>16</v>
      </c>
      <c r="O10949" s="1">
        <v>63.2</v>
      </c>
      <c r="P10949" s="1">
        <v>1.0</v>
      </c>
    </row>
    <row r="10950">
      <c r="A10950" s="1" t="s">
        <v>29</v>
      </c>
      <c r="B10950" s="1" t="s">
        <v>13517</v>
      </c>
      <c r="C10950" s="2" t="s">
        <v>13451</v>
      </c>
      <c r="D10950" s="1" t="s">
        <v>19</v>
      </c>
      <c r="E10950" s="3" t="str">
        <f t="shared" si="355"/>
        <v>2 Pack - Samsung A12 / A32 5G - Härdat Glass 9H - Super Kvalitet</v>
      </c>
      <c r="F10950" s="1" t="s">
        <v>2530</v>
      </c>
      <c r="G10950" s="1" t="s">
        <v>2531</v>
      </c>
      <c r="H10950" s="1" t="s">
        <v>2532</v>
      </c>
      <c r="I10950" s="1" t="s">
        <v>16</v>
      </c>
      <c r="J10950" s="1" t="s">
        <v>23</v>
      </c>
      <c r="K10950" s="1" t="s">
        <v>16</v>
      </c>
      <c r="L10950" s="1" t="s">
        <v>16</v>
      </c>
      <c r="M10950" s="1" t="s">
        <v>16</v>
      </c>
      <c r="N10950" s="1" t="s">
        <v>16</v>
      </c>
      <c r="O10950" s="1">
        <v>63.2</v>
      </c>
      <c r="P10950" s="1">
        <v>1.0</v>
      </c>
    </row>
    <row r="10951">
      <c r="A10951" s="1" t="s">
        <v>29</v>
      </c>
      <c r="B10951" s="1" t="s">
        <v>13518</v>
      </c>
      <c r="C10951" s="2" t="s">
        <v>13451</v>
      </c>
      <c r="D10951" s="1" t="s">
        <v>19</v>
      </c>
      <c r="E10951" s="3" t="str">
        <f>HYPERLINK("https://fyndiq.se/produkt/cf8408f38c274885/", "1-Pack APPLE WATCH 45MM Skärmskydd - Härdat Glas 9H - Super kvalitet 3D")</f>
        <v>1-Pack APPLE WATCH 45MM Skärmskydd - Härdat Glas 9H - Super kvalitet 3D</v>
      </c>
      <c r="F10951" s="1" t="s">
        <v>13519</v>
      </c>
      <c r="G10951" s="1" t="s">
        <v>13520</v>
      </c>
      <c r="H10951" s="1" t="s">
        <v>13521</v>
      </c>
      <c r="I10951" s="1" t="s">
        <v>16</v>
      </c>
      <c r="J10951" s="1" t="s">
        <v>23</v>
      </c>
      <c r="K10951" s="1" t="s">
        <v>16</v>
      </c>
      <c r="L10951" s="1" t="s">
        <v>16</v>
      </c>
      <c r="M10951" s="1" t="s">
        <v>16</v>
      </c>
      <c r="N10951" s="1" t="s">
        <v>16</v>
      </c>
      <c r="O10951" s="1">
        <v>55.2</v>
      </c>
      <c r="P10951" s="1">
        <v>1.0</v>
      </c>
    </row>
    <row r="10952">
      <c r="A10952" s="1" t="s">
        <v>29</v>
      </c>
      <c r="B10952" s="1" t="s">
        <v>13522</v>
      </c>
      <c r="C10952" s="2" t="s">
        <v>13451</v>
      </c>
      <c r="D10952" s="1" t="s">
        <v>19</v>
      </c>
      <c r="E10952" s="3" t="str">
        <f>HYPERLINK("https://fyndiq.se/produkt/2f8f288b73ab4b13/", "2-Pack Sony Xperia 5 IV - Härdat glas 9H - Super Kvalitet 3D")</f>
        <v>2-Pack Sony Xperia 5 IV - Härdat glas 9H - Super Kvalitet 3D</v>
      </c>
      <c r="F10952" s="1" t="s">
        <v>931</v>
      </c>
      <c r="G10952" s="1" t="s">
        <v>932</v>
      </c>
      <c r="H10952" s="1" t="s">
        <v>933</v>
      </c>
      <c r="I10952" s="1" t="s">
        <v>16</v>
      </c>
      <c r="J10952" s="1" t="s">
        <v>23</v>
      </c>
      <c r="K10952" s="1" t="s">
        <v>16</v>
      </c>
      <c r="L10952" s="1" t="s">
        <v>16</v>
      </c>
      <c r="M10952" s="1" t="s">
        <v>16</v>
      </c>
      <c r="N10952" s="1" t="s">
        <v>16</v>
      </c>
      <c r="O10952" s="1">
        <v>71.2</v>
      </c>
      <c r="P10952" s="1">
        <v>1.0</v>
      </c>
    </row>
    <row r="10953">
      <c r="A10953" s="1" t="s">
        <v>29</v>
      </c>
      <c r="B10953" s="1" t="s">
        <v>13523</v>
      </c>
      <c r="C10953" s="2" t="s">
        <v>13451</v>
      </c>
      <c r="D10953" s="1" t="s">
        <v>19</v>
      </c>
      <c r="E10953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0953" s="1" t="s">
        <v>132</v>
      </c>
      <c r="G10953" s="1" t="s">
        <v>133</v>
      </c>
      <c r="H10953" s="1" t="s">
        <v>134</v>
      </c>
      <c r="I10953" s="1" t="s">
        <v>16</v>
      </c>
      <c r="J10953" s="1" t="s">
        <v>23</v>
      </c>
      <c r="K10953" s="1" t="s">
        <v>16</v>
      </c>
      <c r="L10953" s="1" t="s">
        <v>16</v>
      </c>
      <c r="M10953" s="1" t="s">
        <v>16</v>
      </c>
      <c r="N10953" s="1" t="s">
        <v>16</v>
      </c>
      <c r="O10953" s="1">
        <v>71.2</v>
      </c>
      <c r="P10953" s="1">
        <v>1.0</v>
      </c>
    </row>
    <row r="10954">
      <c r="A10954" s="1" t="s">
        <v>29</v>
      </c>
      <c r="B10954" s="1" t="s">
        <v>13524</v>
      </c>
      <c r="C10954" s="2" t="s">
        <v>13451</v>
      </c>
      <c r="D10954" s="1" t="s">
        <v>19</v>
      </c>
      <c r="E10954" s="3" t="str">
        <f t="shared" ref="E10954:E10955" si="356">HYPERLINK("https://fyndiq.se/produkt/3793e0f6281f49f6/", "2-Pack Iphone 11 / XR - 9H Härdat Glass - Top Kvalitet")</f>
        <v>2-Pack Iphone 11 / XR - 9H Härdat Glass - Top Kvalitet</v>
      </c>
      <c r="F10954" s="1" t="s">
        <v>371</v>
      </c>
      <c r="G10954" s="1" t="s">
        <v>372</v>
      </c>
      <c r="H10954" s="1" t="s">
        <v>373</v>
      </c>
      <c r="I10954" s="1" t="s">
        <v>16</v>
      </c>
      <c r="J10954" s="1" t="s">
        <v>23</v>
      </c>
      <c r="K10954" s="1" t="s">
        <v>16</v>
      </c>
      <c r="L10954" s="1" t="s">
        <v>16</v>
      </c>
      <c r="M10954" s="1" t="s">
        <v>16</v>
      </c>
      <c r="N10954" s="1" t="s">
        <v>16</v>
      </c>
      <c r="O10954" s="1">
        <v>47.2</v>
      </c>
      <c r="P10954" s="1">
        <v>1.0</v>
      </c>
    </row>
    <row r="10955">
      <c r="A10955" s="1" t="s">
        <v>29</v>
      </c>
      <c r="B10955" s="1" t="s">
        <v>13525</v>
      </c>
      <c r="C10955" s="2" t="s">
        <v>13451</v>
      </c>
      <c r="D10955" s="1" t="s">
        <v>19</v>
      </c>
      <c r="E10955" s="3" t="str">
        <f t="shared" si="356"/>
        <v>2-Pack Iphone 11 / XR - 9H Härdat Glass - Top Kvalitet</v>
      </c>
      <c r="F10955" s="1" t="s">
        <v>371</v>
      </c>
      <c r="G10955" s="1" t="s">
        <v>372</v>
      </c>
      <c r="H10955" s="1" t="s">
        <v>373</v>
      </c>
      <c r="I10955" s="1" t="s">
        <v>16</v>
      </c>
      <c r="J10955" s="1" t="s">
        <v>23</v>
      </c>
      <c r="K10955" s="1" t="s">
        <v>16</v>
      </c>
      <c r="L10955" s="1" t="s">
        <v>16</v>
      </c>
      <c r="M10955" s="1" t="s">
        <v>16</v>
      </c>
      <c r="N10955" s="1" t="s">
        <v>16</v>
      </c>
      <c r="O10955" s="1">
        <v>47.2</v>
      </c>
      <c r="P10955" s="1">
        <v>1.0</v>
      </c>
    </row>
    <row r="10956">
      <c r="A10956" s="1" t="s">
        <v>29</v>
      </c>
      <c r="B10956" s="1" t="s">
        <v>13526</v>
      </c>
      <c r="C10956" s="2" t="s">
        <v>13451</v>
      </c>
      <c r="D10956" s="1" t="s">
        <v>19</v>
      </c>
      <c r="E1095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0956" s="1" t="s">
        <v>26</v>
      </c>
      <c r="G10956" s="1" t="s">
        <v>27</v>
      </c>
      <c r="H10956" s="1" t="s">
        <v>28</v>
      </c>
      <c r="I10956" s="1" t="s">
        <v>16</v>
      </c>
      <c r="J10956" s="1" t="s">
        <v>23</v>
      </c>
      <c r="K10956" s="1" t="s">
        <v>16</v>
      </c>
      <c r="L10956" s="1" t="s">
        <v>16</v>
      </c>
      <c r="M10956" s="1" t="s">
        <v>16</v>
      </c>
      <c r="N10956" s="1" t="s">
        <v>16</v>
      </c>
      <c r="O10956" s="1">
        <v>71.2</v>
      </c>
      <c r="P10956" s="1">
        <v>1.0</v>
      </c>
    </row>
    <row r="10957">
      <c r="A10957" s="1" t="s">
        <v>29</v>
      </c>
      <c r="B10957" s="1" t="s">
        <v>13527</v>
      </c>
      <c r="C10957" s="2" t="s">
        <v>13451</v>
      </c>
      <c r="D10957" s="1" t="s">
        <v>19</v>
      </c>
      <c r="E10957" s="3" t="str">
        <f>HYPERLINK("https://fyndiq.se/produkt/66924f1ff238487e/", "2-Pack GOOGLE PIXEL 7A Skärmskydd - Härdat Glas 9H - Super kvalitet 3D")</f>
        <v>2-Pack GOOGLE PIXEL 7A Skärmskydd - Härdat Glas 9H - Super kvalitet 3D</v>
      </c>
      <c r="F10957" s="1" t="s">
        <v>315</v>
      </c>
      <c r="G10957" s="1" t="s">
        <v>316</v>
      </c>
      <c r="H10957" s="1" t="s">
        <v>317</v>
      </c>
      <c r="I10957" s="1" t="s">
        <v>16</v>
      </c>
      <c r="J10957" s="1" t="s">
        <v>23</v>
      </c>
      <c r="K10957" s="1" t="s">
        <v>16</v>
      </c>
      <c r="L10957" s="1" t="s">
        <v>16</v>
      </c>
      <c r="M10957" s="1" t="s">
        <v>16</v>
      </c>
      <c r="N10957" s="1" t="s">
        <v>16</v>
      </c>
      <c r="O10957" s="1">
        <v>63.2</v>
      </c>
      <c r="P10957" s="1">
        <v>1.0</v>
      </c>
    </row>
    <row r="10958">
      <c r="A10958" s="1" t="s">
        <v>29</v>
      </c>
      <c r="B10958" s="1" t="s">
        <v>13528</v>
      </c>
      <c r="C10958" s="2" t="s">
        <v>13451</v>
      </c>
      <c r="D10958" s="1" t="s">
        <v>19</v>
      </c>
      <c r="E10958" s="3" t="str">
        <f>HYPERLINK("https://fyndiq.se/produkt/c8cebab9948b43c1/", "2-Pack Apple Watch 40mm – Härdat glas 9H – Super kvalitet 3D")</f>
        <v>2-Pack Apple Watch 40mm – Härdat glas 9H – Super kvalitet 3D</v>
      </c>
      <c r="F10958" s="1" t="s">
        <v>357</v>
      </c>
      <c r="G10958" s="1" t="s">
        <v>358</v>
      </c>
      <c r="H10958" s="1" t="s">
        <v>359</v>
      </c>
      <c r="I10958" s="1" t="s">
        <v>16</v>
      </c>
      <c r="J10958" s="1" t="s">
        <v>23</v>
      </c>
      <c r="K10958" s="1" t="s">
        <v>16</v>
      </c>
      <c r="L10958" s="1" t="s">
        <v>16</v>
      </c>
      <c r="M10958" s="1" t="s">
        <v>16</v>
      </c>
      <c r="N10958" s="1" t="s">
        <v>16</v>
      </c>
      <c r="O10958" s="1">
        <v>55.2</v>
      </c>
      <c r="P10958" s="1">
        <v>1.0</v>
      </c>
    </row>
    <row r="10959">
      <c r="A10959" s="1" t="s">
        <v>29</v>
      </c>
      <c r="B10959" s="1" t="s">
        <v>13529</v>
      </c>
      <c r="C10959" s="2" t="s">
        <v>13451</v>
      </c>
      <c r="D10959" s="1" t="s">
        <v>19</v>
      </c>
      <c r="E10959" s="3" t="str">
        <f>HYPERLINK("https://fyndiq.se/produkt/199346fe65e1403c/", "2-Pack iPhone 15 Pro - 9H Härdat Glass - Super kvalitet 3D")</f>
        <v>2-Pack iPhone 15 Pro - 9H Härdat Glass - Super kvalitet 3D</v>
      </c>
      <c r="F10959" s="1" t="s">
        <v>2001</v>
      </c>
      <c r="G10959" s="1" t="s">
        <v>2002</v>
      </c>
      <c r="H10959" s="1" t="s">
        <v>2003</v>
      </c>
      <c r="I10959" s="1" t="s">
        <v>16</v>
      </c>
      <c r="J10959" s="1" t="s">
        <v>23</v>
      </c>
      <c r="K10959" s="1" t="s">
        <v>16</v>
      </c>
      <c r="L10959" s="1" t="s">
        <v>16</v>
      </c>
      <c r="M10959" s="1" t="s">
        <v>16</v>
      </c>
      <c r="N10959" s="1" t="s">
        <v>16</v>
      </c>
      <c r="O10959" s="1">
        <v>47.2</v>
      </c>
      <c r="P10959" s="1">
        <v>1.0</v>
      </c>
    </row>
    <row r="10960">
      <c r="A10960" s="1" t="s">
        <v>29</v>
      </c>
      <c r="B10960" s="1" t="s">
        <v>13530</v>
      </c>
      <c r="C10960" s="2" t="s">
        <v>13451</v>
      </c>
      <c r="D10960" s="1" t="s">
        <v>19</v>
      </c>
      <c r="E10960" s="3" t="str">
        <f>HYPERLINK("https://fyndiq.se/produkt/cd12c16ee4d949e3/", "OnePlus 10 Pro 5G - Härdat Glas 9H - Super kvalitet 3D Skärmskydd")</f>
        <v>OnePlus 10 Pro 5G - Härdat Glas 9H - Super kvalitet 3D Skärmskydd</v>
      </c>
      <c r="F10960" s="1" t="s">
        <v>1221</v>
      </c>
      <c r="G10960" s="1" t="s">
        <v>1222</v>
      </c>
      <c r="H10960" s="1" t="s">
        <v>1223</v>
      </c>
      <c r="I10960" s="1" t="s">
        <v>16</v>
      </c>
      <c r="J10960" s="1" t="s">
        <v>23</v>
      </c>
      <c r="K10960" s="1" t="s">
        <v>16</v>
      </c>
      <c r="L10960" s="1" t="s">
        <v>16</v>
      </c>
      <c r="M10960" s="1" t="s">
        <v>16</v>
      </c>
      <c r="N10960" s="1" t="s">
        <v>16</v>
      </c>
      <c r="O10960" s="1">
        <v>63.2</v>
      </c>
      <c r="P10960" s="1">
        <v>1.0</v>
      </c>
    </row>
    <row r="10961">
      <c r="A10961" s="1" t="s">
        <v>29</v>
      </c>
      <c r="B10961" s="1" t="s">
        <v>13531</v>
      </c>
      <c r="C10961" s="2" t="s">
        <v>13451</v>
      </c>
      <c r="D10961" s="1" t="s">
        <v>19</v>
      </c>
      <c r="E10961" s="3" t="str">
        <f t="shared" ref="E10961:E10962" si="357">HYPERLINK("https://fyndiq.se/produkt/c90b30d5114944e3/", "2 Pack - Samsung S21 PLUS - 9H Härdat Glass - 3D Super Kvalitet")</f>
        <v>2 Pack - Samsung S21 PLUS - 9H Härdat Glass - 3D Super Kvalitet</v>
      </c>
      <c r="F10961" s="1" t="s">
        <v>4670</v>
      </c>
      <c r="G10961" s="1" t="s">
        <v>4671</v>
      </c>
      <c r="H10961" s="1" t="s">
        <v>4672</v>
      </c>
      <c r="I10961" s="1" t="s">
        <v>16</v>
      </c>
      <c r="J10961" s="1" t="s">
        <v>23</v>
      </c>
      <c r="K10961" s="1" t="s">
        <v>16</v>
      </c>
      <c r="L10961" s="1" t="s">
        <v>16</v>
      </c>
      <c r="M10961" s="1" t="s">
        <v>16</v>
      </c>
      <c r="N10961" s="1" t="s">
        <v>16</v>
      </c>
      <c r="O10961" s="1">
        <v>63.2</v>
      </c>
      <c r="P10961" s="1">
        <v>1.0</v>
      </c>
    </row>
    <row r="10962">
      <c r="A10962" s="1" t="s">
        <v>29</v>
      </c>
      <c r="B10962" s="1" t="s">
        <v>13532</v>
      </c>
      <c r="C10962" s="2" t="s">
        <v>13451</v>
      </c>
      <c r="D10962" s="1" t="s">
        <v>19</v>
      </c>
      <c r="E10962" s="3" t="str">
        <f t="shared" si="357"/>
        <v>2 Pack - Samsung S21 PLUS - 9H Härdat Glass - 3D Super Kvalitet</v>
      </c>
      <c r="F10962" s="1" t="s">
        <v>4670</v>
      </c>
      <c r="G10962" s="1" t="s">
        <v>4671</v>
      </c>
      <c r="H10962" s="1" t="s">
        <v>4672</v>
      </c>
      <c r="I10962" s="1" t="s">
        <v>16</v>
      </c>
      <c r="J10962" s="1" t="s">
        <v>23</v>
      </c>
      <c r="K10962" s="1" t="s">
        <v>16</v>
      </c>
      <c r="L10962" s="1" t="s">
        <v>16</v>
      </c>
      <c r="M10962" s="1" t="s">
        <v>16</v>
      </c>
      <c r="N10962" s="1" t="s">
        <v>16</v>
      </c>
      <c r="O10962" s="1">
        <v>63.2</v>
      </c>
      <c r="P10962" s="1">
        <v>1.0</v>
      </c>
    </row>
    <row r="10963">
      <c r="A10963" s="1" t="s">
        <v>29</v>
      </c>
      <c r="B10963" s="1" t="s">
        <v>13533</v>
      </c>
      <c r="C10963" s="2" t="s">
        <v>13451</v>
      </c>
      <c r="D10963" s="1" t="s">
        <v>19</v>
      </c>
      <c r="E1096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0963" s="1" t="s">
        <v>258</v>
      </c>
      <c r="G10963" s="1" t="s">
        <v>259</v>
      </c>
      <c r="H10963" s="1" t="s">
        <v>260</v>
      </c>
      <c r="I10963" s="1" t="s">
        <v>16</v>
      </c>
      <c r="J10963" s="1" t="s">
        <v>23</v>
      </c>
      <c r="K10963" s="1" t="s">
        <v>16</v>
      </c>
      <c r="L10963" s="1" t="s">
        <v>16</v>
      </c>
      <c r="M10963" s="1" t="s">
        <v>16</v>
      </c>
      <c r="N10963" s="1" t="s">
        <v>16</v>
      </c>
      <c r="O10963" s="1">
        <v>63.2</v>
      </c>
      <c r="P10963" s="1">
        <v>1.0</v>
      </c>
    </row>
    <row r="10964">
      <c r="A10964" s="1" t="s">
        <v>29</v>
      </c>
      <c r="B10964" s="1" t="s">
        <v>13534</v>
      </c>
      <c r="C10964" s="2" t="s">
        <v>13451</v>
      </c>
      <c r="D10964" s="1" t="s">
        <v>19</v>
      </c>
      <c r="E10964" s="3" t="str">
        <f>HYPERLINK("https://fyndiq.se/produkt/c398466bf0524e85/", "2-Pack Samsung S23 - 9H Härdat Glass - 3D Super Kvalitet Skärmskydd")</f>
        <v>2-Pack Samsung S23 - 9H Härdat Glass - 3D Super Kvalitet Skärmskydd</v>
      </c>
      <c r="F10964" s="1" t="s">
        <v>1365</v>
      </c>
      <c r="G10964" s="1" t="s">
        <v>1366</v>
      </c>
      <c r="H10964" s="1" t="s">
        <v>1367</v>
      </c>
      <c r="I10964" s="1" t="s">
        <v>16</v>
      </c>
      <c r="J10964" s="1" t="s">
        <v>23</v>
      </c>
      <c r="K10964" s="1" t="s">
        <v>16</v>
      </c>
      <c r="L10964" s="1" t="s">
        <v>16</v>
      </c>
      <c r="M10964" s="1" t="s">
        <v>16</v>
      </c>
      <c r="N10964" s="1" t="s">
        <v>16</v>
      </c>
      <c r="O10964" s="1">
        <v>63.2</v>
      </c>
      <c r="P10964" s="1">
        <v>1.0</v>
      </c>
    </row>
    <row r="10965">
      <c r="A10965" s="1" t="s">
        <v>29</v>
      </c>
      <c r="B10965" s="1" t="s">
        <v>13535</v>
      </c>
      <c r="C10965" s="2" t="s">
        <v>13451</v>
      </c>
      <c r="D10965" s="1" t="s">
        <v>19</v>
      </c>
      <c r="E10965" s="3" t="str">
        <f>HYPERLINK("https://fyndiq.se/produkt/533d0ddc5dd84c00/", "2-Pack iPhone 14 - skärmskydd &amp; linsskydd - härdat glas 9H")</f>
        <v>2-Pack iPhone 14 - skärmskydd &amp; linsskydd - härdat glas 9H</v>
      </c>
      <c r="F10965" s="1" t="s">
        <v>841</v>
      </c>
      <c r="G10965" s="1" t="s">
        <v>842</v>
      </c>
      <c r="H10965" s="1" t="s">
        <v>843</v>
      </c>
      <c r="I10965" s="1" t="s">
        <v>16</v>
      </c>
      <c r="J10965" s="1" t="s">
        <v>23</v>
      </c>
      <c r="K10965" s="1" t="s">
        <v>16</v>
      </c>
      <c r="L10965" s="1" t="s">
        <v>16</v>
      </c>
      <c r="M10965" s="1" t="s">
        <v>16</v>
      </c>
      <c r="N10965" s="1" t="s">
        <v>16</v>
      </c>
      <c r="O10965" s="1">
        <v>63.2</v>
      </c>
      <c r="P10965" s="1">
        <v>1.0</v>
      </c>
    </row>
    <row r="10966">
      <c r="A10966" s="1" t="s">
        <v>29</v>
      </c>
      <c r="B10966" s="1" t="s">
        <v>13536</v>
      </c>
      <c r="C10966" s="2" t="s">
        <v>13451</v>
      </c>
      <c r="D10966" s="1" t="s">
        <v>19</v>
      </c>
      <c r="E10966" s="3" t="str">
        <f>HYPERLINK("https://fyndiq.se/produkt/2a9c1aa3cb0d49a0/", "2 Pack iPhone 7 Svart - Härdat Glas 9H - Super Kvalitet 3D")</f>
        <v>2 Pack iPhone 7 Svart - Härdat Glas 9H - Super Kvalitet 3D</v>
      </c>
      <c r="F10966" s="1" t="s">
        <v>3480</v>
      </c>
      <c r="G10966" s="1" t="s">
        <v>3481</v>
      </c>
      <c r="H10966" s="1" t="s">
        <v>3482</v>
      </c>
      <c r="I10966" s="1" t="s">
        <v>16</v>
      </c>
      <c r="J10966" s="1" t="s">
        <v>23</v>
      </c>
      <c r="K10966" s="1" t="s">
        <v>16</v>
      </c>
      <c r="L10966" s="1" t="s">
        <v>16</v>
      </c>
      <c r="M10966" s="1" t="s">
        <v>16</v>
      </c>
      <c r="N10966" s="1" t="s">
        <v>16</v>
      </c>
      <c r="O10966" s="1">
        <v>47.2</v>
      </c>
      <c r="P10966" s="1">
        <v>1.0</v>
      </c>
    </row>
    <row r="10967">
      <c r="A10967" s="1" t="s">
        <v>29</v>
      </c>
      <c r="B10967" s="1" t="s">
        <v>13537</v>
      </c>
      <c r="C10967" s="2" t="s">
        <v>13451</v>
      </c>
      <c r="D10967" s="1" t="s">
        <v>19</v>
      </c>
      <c r="E10967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0967" s="1" t="s">
        <v>128</v>
      </c>
      <c r="G10967" s="1" t="s">
        <v>129</v>
      </c>
      <c r="H10967" s="1" t="s">
        <v>130</v>
      </c>
      <c r="I10967" s="1" t="s">
        <v>16</v>
      </c>
      <c r="J10967" s="1" t="s">
        <v>23</v>
      </c>
      <c r="K10967" s="1" t="s">
        <v>16</v>
      </c>
      <c r="L10967" s="1" t="s">
        <v>16</v>
      </c>
      <c r="M10967" s="1" t="s">
        <v>16</v>
      </c>
      <c r="N10967" s="1" t="s">
        <v>16</v>
      </c>
      <c r="O10967" s="1">
        <v>95.2</v>
      </c>
      <c r="P10967" s="1">
        <v>1.0</v>
      </c>
    </row>
    <row r="10968">
      <c r="A10968" s="1" t="s">
        <v>29</v>
      </c>
      <c r="B10968" s="1" t="s">
        <v>13538</v>
      </c>
      <c r="C10968" s="2" t="s">
        <v>13451</v>
      </c>
      <c r="D10968" s="1" t="s">
        <v>19</v>
      </c>
      <c r="E10968" s="3" t="str">
        <f>HYPERLINK("https://fyndiq.se/produkt/3849a2abaa794dce/", "2-Pack Privacy Skärmskydd For Xiaomi 11T - Härdat Glas 9H - Super Kvalitet 3D")</f>
        <v>2-Pack Privacy Skärmskydd For Xiaomi 11T - Härdat Glas 9H - Super Kvalitet 3D</v>
      </c>
      <c r="F10968" s="1" t="s">
        <v>10679</v>
      </c>
      <c r="G10968" s="1" t="s">
        <v>10680</v>
      </c>
      <c r="H10968" s="1" t="s">
        <v>10681</v>
      </c>
      <c r="I10968" s="1" t="s">
        <v>16</v>
      </c>
      <c r="J10968" s="1" t="s">
        <v>23</v>
      </c>
      <c r="K10968" s="1" t="s">
        <v>16</v>
      </c>
      <c r="L10968" s="1" t="s">
        <v>16</v>
      </c>
      <c r="M10968" s="1" t="s">
        <v>16</v>
      </c>
      <c r="N10968" s="1" t="s">
        <v>16</v>
      </c>
      <c r="O10968" s="1">
        <v>79.2</v>
      </c>
      <c r="P10968" s="1">
        <v>1.0</v>
      </c>
    </row>
    <row r="10969">
      <c r="A10969" s="1" t="s">
        <v>29</v>
      </c>
      <c r="B10969" s="1" t="s">
        <v>13539</v>
      </c>
      <c r="C10969" s="2" t="s">
        <v>13451</v>
      </c>
      <c r="D10969" s="1" t="s">
        <v>19</v>
      </c>
      <c r="E10969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0969" s="1" t="s">
        <v>1209</v>
      </c>
      <c r="G10969" s="1" t="s">
        <v>1210</v>
      </c>
      <c r="H10969" s="1" t="s">
        <v>1211</v>
      </c>
      <c r="I10969" s="1" t="s">
        <v>16</v>
      </c>
      <c r="J10969" s="1" t="s">
        <v>23</v>
      </c>
      <c r="K10969" s="1" t="s">
        <v>16</v>
      </c>
      <c r="L10969" s="1" t="s">
        <v>16</v>
      </c>
      <c r="M10969" s="1" t="s">
        <v>16</v>
      </c>
      <c r="N10969" s="1" t="s">
        <v>16</v>
      </c>
      <c r="O10969" s="1">
        <v>79.2</v>
      </c>
      <c r="P10969" s="1">
        <v>1.0</v>
      </c>
    </row>
    <row r="10970">
      <c r="A10970" s="1" t="s">
        <v>29</v>
      </c>
      <c r="B10970" s="1" t="s">
        <v>13540</v>
      </c>
      <c r="C10970" s="2" t="s">
        <v>13451</v>
      </c>
      <c r="D10970" s="1" t="s">
        <v>19</v>
      </c>
      <c r="E10970" s="3" t="str">
        <f>HYPERLINK("https://fyndiq.se/produkt/3fee81d316cc43da/", "2-pack - iPhone 12 / 12 Pro - 9H Härdat Glass - Top Kvalitet")</f>
        <v>2-pack - iPhone 12 / 12 Pro - 9H Härdat Glass - Top Kvalitet</v>
      </c>
      <c r="F10970" s="1" t="s">
        <v>2499</v>
      </c>
      <c r="G10970" s="1" t="s">
        <v>2500</v>
      </c>
      <c r="H10970" s="1" t="s">
        <v>2067</v>
      </c>
      <c r="I10970" s="1" t="s">
        <v>16</v>
      </c>
      <c r="J10970" s="1" t="s">
        <v>23</v>
      </c>
      <c r="K10970" s="1" t="s">
        <v>16</v>
      </c>
      <c r="L10970" s="1" t="s">
        <v>16</v>
      </c>
      <c r="M10970" s="1" t="s">
        <v>16</v>
      </c>
      <c r="N10970" s="1" t="s">
        <v>16</v>
      </c>
      <c r="O10970" s="1">
        <v>47.2</v>
      </c>
      <c r="P10970" s="1">
        <v>1.0</v>
      </c>
    </row>
    <row r="10971">
      <c r="A10971" s="1" t="s">
        <v>29</v>
      </c>
      <c r="B10971" s="1" t="s">
        <v>13541</v>
      </c>
      <c r="C10971" s="2" t="s">
        <v>13451</v>
      </c>
      <c r="D10971" s="1" t="s">
        <v>19</v>
      </c>
      <c r="E10971" s="3" t="str">
        <f>HYPERLINK("https://fyndiq.se/produkt/613d3d071e424de7/", "2 Pack Samsung Xcover Pro- Härdat glas 9H - Super kvalitet 3D")</f>
        <v>2 Pack Samsung Xcover Pro- Härdat glas 9H - Super kvalitet 3D</v>
      </c>
      <c r="F10971" s="1" t="s">
        <v>548</v>
      </c>
      <c r="G10971" s="1" t="s">
        <v>549</v>
      </c>
      <c r="H10971" s="1" t="s">
        <v>550</v>
      </c>
      <c r="I10971" s="1" t="s">
        <v>16</v>
      </c>
      <c r="J10971" s="1" t="s">
        <v>23</v>
      </c>
      <c r="K10971" s="1" t="s">
        <v>16</v>
      </c>
      <c r="L10971" s="1" t="s">
        <v>16</v>
      </c>
      <c r="M10971" s="1" t="s">
        <v>16</v>
      </c>
      <c r="N10971" s="1" t="s">
        <v>16</v>
      </c>
      <c r="O10971" s="1">
        <v>71.2</v>
      </c>
      <c r="P10971" s="1">
        <v>1.0</v>
      </c>
    </row>
    <row r="10972">
      <c r="A10972" s="1" t="s">
        <v>29</v>
      </c>
      <c r="B10972" s="1" t="s">
        <v>13542</v>
      </c>
      <c r="C10972" s="2" t="s">
        <v>13451</v>
      </c>
      <c r="D10972" s="1" t="s">
        <v>19</v>
      </c>
      <c r="E10972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0972" s="1" t="s">
        <v>208</v>
      </c>
      <c r="G10972" s="1" t="s">
        <v>209</v>
      </c>
      <c r="H10972" s="1" t="s">
        <v>210</v>
      </c>
      <c r="I10972" s="1" t="s">
        <v>16</v>
      </c>
      <c r="J10972" s="1" t="s">
        <v>23</v>
      </c>
      <c r="K10972" s="1" t="s">
        <v>16</v>
      </c>
      <c r="L10972" s="1" t="s">
        <v>16</v>
      </c>
      <c r="M10972" s="1" t="s">
        <v>16</v>
      </c>
      <c r="N10972" s="1" t="s">
        <v>16</v>
      </c>
      <c r="O10972" s="1">
        <v>71.2</v>
      </c>
      <c r="P10972" s="1">
        <v>1.0</v>
      </c>
    </row>
    <row r="10973">
      <c r="A10973" s="1" t="s">
        <v>29</v>
      </c>
      <c r="B10973" s="1" t="s">
        <v>13543</v>
      </c>
      <c r="C10973" s="2" t="s">
        <v>13451</v>
      </c>
      <c r="D10973" s="1" t="s">
        <v>19</v>
      </c>
      <c r="E10973" s="3" t="str">
        <f>HYPERLINK("https://fyndiq.se/produkt/5e95d5a9fc6f49e2/", "Huawei P30 Pro - Härdat glas 9H – 3D Super kvalitet")</f>
        <v>Huawei P30 Pro - Härdat glas 9H – 3D Super kvalitet</v>
      </c>
      <c r="F10973" s="1" t="s">
        <v>469</v>
      </c>
      <c r="G10973" s="1" t="s">
        <v>470</v>
      </c>
      <c r="H10973" s="1" t="s">
        <v>471</v>
      </c>
      <c r="I10973" s="1" t="s">
        <v>16</v>
      </c>
      <c r="J10973" s="1" t="s">
        <v>23</v>
      </c>
      <c r="K10973" s="1" t="s">
        <v>16</v>
      </c>
      <c r="L10973" s="1" t="s">
        <v>16</v>
      </c>
      <c r="M10973" s="1" t="s">
        <v>16</v>
      </c>
      <c r="N10973" s="1" t="s">
        <v>16</v>
      </c>
      <c r="O10973" s="1">
        <v>63.2</v>
      </c>
      <c r="P10973" s="1">
        <v>1.0</v>
      </c>
    </row>
    <row r="10974">
      <c r="A10974" s="1" t="s">
        <v>29</v>
      </c>
      <c r="B10974" s="1" t="s">
        <v>13544</v>
      </c>
      <c r="C10974" s="2" t="s">
        <v>13451</v>
      </c>
      <c r="D10974" s="1" t="s">
        <v>19</v>
      </c>
      <c r="E10974" s="3" t="str">
        <f>HYPERLINK("https://fyndiq.se/produkt/ef10e4ba492c46df/", "2-Pack Samsung S23 FE 5G - 9H Härdat Glass - Super Kvalitet 3D")</f>
        <v>2-Pack Samsung S23 FE 5G - 9H Härdat Glass - Super Kvalitet 3D</v>
      </c>
      <c r="F10974" s="1" t="s">
        <v>2521</v>
      </c>
      <c r="G10974" s="1" t="s">
        <v>2522</v>
      </c>
      <c r="H10974" s="1" t="s">
        <v>2523</v>
      </c>
      <c r="I10974" s="1" t="s">
        <v>16</v>
      </c>
      <c r="J10974" s="1" t="s">
        <v>23</v>
      </c>
      <c r="K10974" s="1" t="s">
        <v>16</v>
      </c>
      <c r="L10974" s="1" t="s">
        <v>16</v>
      </c>
      <c r="M10974" s="1" t="s">
        <v>16</v>
      </c>
      <c r="N10974" s="1" t="s">
        <v>16</v>
      </c>
      <c r="O10974" s="1">
        <v>63.2</v>
      </c>
      <c r="P10974" s="1">
        <v>1.0</v>
      </c>
    </row>
    <row r="10975">
      <c r="A10975" s="1" t="s">
        <v>29</v>
      </c>
      <c r="B10975" s="1" t="s">
        <v>13545</v>
      </c>
      <c r="C10975" s="2" t="s">
        <v>13451</v>
      </c>
      <c r="D10975" s="1" t="s">
        <v>19</v>
      </c>
      <c r="E10975" s="3" t="str">
        <f>HYPERLINK("https://fyndiq.se/produkt/ba16e87d140347ad/", "2 Pack Samsung Galaxy A51 - Härdat glas 9H - Super kvalitet 3D")</f>
        <v>2 Pack Samsung Galaxy A51 - Härdat glas 9H - Super kvalitet 3D</v>
      </c>
      <c r="F10975" s="1" t="s">
        <v>1826</v>
      </c>
      <c r="G10975" s="1" t="s">
        <v>1827</v>
      </c>
      <c r="H10975" s="1" t="s">
        <v>1828</v>
      </c>
      <c r="I10975" s="1" t="s">
        <v>16</v>
      </c>
      <c r="J10975" s="1" t="s">
        <v>23</v>
      </c>
      <c r="K10975" s="1" t="s">
        <v>16</v>
      </c>
      <c r="L10975" s="1" t="s">
        <v>16</v>
      </c>
      <c r="M10975" s="1" t="s">
        <v>16</v>
      </c>
      <c r="N10975" s="1" t="s">
        <v>16</v>
      </c>
      <c r="O10975" s="1">
        <v>63.2</v>
      </c>
      <c r="P10975" s="1">
        <v>1.0</v>
      </c>
    </row>
    <row r="10976">
      <c r="A10976" s="1" t="s">
        <v>29</v>
      </c>
      <c r="B10976" s="1" t="s">
        <v>13546</v>
      </c>
      <c r="C10976" s="2" t="s">
        <v>13451</v>
      </c>
      <c r="D10976" s="1" t="s">
        <v>19</v>
      </c>
      <c r="E10976" s="3" t="str">
        <f>HYPERLINK("https://fyndiq.se/produkt/416415a768684efb/", "2-Pack Samsung Galaxy S21 5G - 9H Härdat Glas - HD")</f>
        <v>2-Pack Samsung Galaxy S21 5G - 9H Härdat Glas - HD</v>
      </c>
      <c r="F10976" s="1" t="s">
        <v>39</v>
      </c>
      <c r="G10976" s="1" t="s">
        <v>40</v>
      </c>
      <c r="H10976" s="1" t="s">
        <v>41</v>
      </c>
      <c r="I10976" s="1" t="s">
        <v>16</v>
      </c>
      <c r="J10976" s="1" t="s">
        <v>23</v>
      </c>
      <c r="K10976" s="1" t="s">
        <v>16</v>
      </c>
      <c r="L10976" s="1" t="s">
        <v>16</v>
      </c>
      <c r="M10976" s="1" t="s">
        <v>16</v>
      </c>
      <c r="N10976" s="1" t="s">
        <v>16</v>
      </c>
      <c r="O10976" s="1">
        <v>63.2</v>
      </c>
      <c r="P10976" s="1">
        <v>1.0</v>
      </c>
    </row>
    <row r="10977">
      <c r="A10977" s="1" t="s">
        <v>29</v>
      </c>
      <c r="B10977" s="1" t="s">
        <v>13547</v>
      </c>
      <c r="C10977" s="2" t="s">
        <v>13451</v>
      </c>
      <c r="D10977" s="1" t="s">
        <v>19</v>
      </c>
      <c r="E1097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0977" s="1" t="s">
        <v>977</v>
      </c>
      <c r="G10977" s="1" t="s">
        <v>978</v>
      </c>
      <c r="H10977" s="1" t="s">
        <v>979</v>
      </c>
      <c r="I10977" s="1" t="s">
        <v>16</v>
      </c>
      <c r="J10977" s="1" t="s">
        <v>23</v>
      </c>
      <c r="K10977" s="1" t="s">
        <v>16</v>
      </c>
      <c r="L10977" s="1" t="s">
        <v>16</v>
      </c>
      <c r="M10977" s="1" t="s">
        <v>16</v>
      </c>
      <c r="N10977" s="1" t="s">
        <v>16</v>
      </c>
      <c r="O10977" s="1">
        <v>63.2</v>
      </c>
      <c r="P10977" s="1">
        <v>1.0</v>
      </c>
    </row>
    <row r="10978">
      <c r="A10978" s="1" t="s">
        <v>29</v>
      </c>
      <c r="B10978" s="1" t="s">
        <v>13548</v>
      </c>
      <c r="C10978" s="2" t="s">
        <v>13451</v>
      </c>
      <c r="D10978" s="1" t="s">
        <v>19</v>
      </c>
      <c r="E10978" s="3" t="str">
        <f>HYPERLINK("https://fyndiq.se/produkt/fc0688ffd0534ad2/", "2 Pack Samsung Galaxy Note 20 5G -Härdat glas 9H -Super kvalitet")</f>
        <v>2 Pack Samsung Galaxy Note 20 5G -Härdat glas 9H -Super kvalitet</v>
      </c>
      <c r="F10978" s="1" t="s">
        <v>948</v>
      </c>
      <c r="G10978" s="1" t="s">
        <v>949</v>
      </c>
      <c r="H10978" s="1" t="s">
        <v>950</v>
      </c>
      <c r="I10978" s="1" t="s">
        <v>16</v>
      </c>
      <c r="J10978" s="1" t="s">
        <v>23</v>
      </c>
      <c r="K10978" s="1" t="s">
        <v>16</v>
      </c>
      <c r="L10978" s="1" t="s">
        <v>16</v>
      </c>
      <c r="M10978" s="1" t="s">
        <v>16</v>
      </c>
      <c r="N10978" s="1" t="s">
        <v>16</v>
      </c>
      <c r="O10978" s="1">
        <v>63.2</v>
      </c>
      <c r="P10978" s="1">
        <v>1.0</v>
      </c>
    </row>
    <row r="10979">
      <c r="A10979" s="1" t="s">
        <v>29</v>
      </c>
      <c r="B10979" s="1" t="s">
        <v>13549</v>
      </c>
      <c r="C10979" s="2" t="s">
        <v>13451</v>
      </c>
      <c r="D10979" s="1" t="s">
        <v>19</v>
      </c>
      <c r="E10979" s="3" t="str">
        <f>HYPERLINK("https://fyndiq.se/produkt/9e488e35f28b4b0b/", "2-Pack GOOGLE PIXEL 6A Skärmskydd - Härdat Glas 9H - Super kvalitet 3D")</f>
        <v>2-Pack GOOGLE PIXEL 6A Skärmskydd - Härdat Glas 9H - Super kvalitet 3D</v>
      </c>
      <c r="F10979" s="1" t="s">
        <v>196</v>
      </c>
      <c r="G10979" s="1" t="s">
        <v>197</v>
      </c>
      <c r="H10979" s="1" t="s">
        <v>198</v>
      </c>
      <c r="I10979" s="1" t="s">
        <v>16</v>
      </c>
      <c r="J10979" s="1" t="s">
        <v>23</v>
      </c>
      <c r="K10979" s="1" t="s">
        <v>16</v>
      </c>
      <c r="L10979" s="1" t="s">
        <v>16</v>
      </c>
      <c r="M10979" s="1" t="s">
        <v>16</v>
      </c>
      <c r="N10979" s="1" t="s">
        <v>16</v>
      </c>
      <c r="O10979" s="1">
        <v>63.2</v>
      </c>
      <c r="P10979" s="1">
        <v>1.0</v>
      </c>
    </row>
    <row r="10980">
      <c r="A10980" s="1" t="s">
        <v>29</v>
      </c>
      <c r="B10980" s="1" t="s">
        <v>13550</v>
      </c>
      <c r="C10980" s="2" t="s">
        <v>13451</v>
      </c>
      <c r="D10980" s="1" t="s">
        <v>19</v>
      </c>
      <c r="E10980" s="3" t="str">
        <f>HYPERLINK("https://fyndiq.se/produkt/c6f3e47a88184e8d/", "2-Pack SAMSUNG A55 Skärmskydd - Härdat Glas 9H - Super kvalitet 3D")</f>
        <v>2-Pack SAMSUNG A55 Skärmskydd - Härdat Glas 9H - Super kvalitet 3D</v>
      </c>
      <c r="F10980" s="1" t="s">
        <v>83</v>
      </c>
      <c r="G10980" s="1" t="s">
        <v>84</v>
      </c>
      <c r="H10980" s="1" t="s">
        <v>85</v>
      </c>
      <c r="I10980" s="1" t="s">
        <v>16</v>
      </c>
      <c r="J10980" s="1" t="s">
        <v>23</v>
      </c>
      <c r="K10980" s="1" t="s">
        <v>16</v>
      </c>
      <c r="L10980" s="1" t="s">
        <v>16</v>
      </c>
      <c r="M10980" s="1" t="s">
        <v>16</v>
      </c>
      <c r="N10980" s="1" t="s">
        <v>16</v>
      </c>
      <c r="O10980" s="1">
        <v>63.2</v>
      </c>
      <c r="P10980" s="1">
        <v>1.0</v>
      </c>
    </row>
    <row r="10981">
      <c r="A10981" s="1" t="s">
        <v>29</v>
      </c>
      <c r="B10981" s="1" t="s">
        <v>13551</v>
      </c>
      <c r="C10981" s="2" t="s">
        <v>13451</v>
      </c>
      <c r="D10981" s="1" t="s">
        <v>19</v>
      </c>
      <c r="E10981" s="3" t="str">
        <f>HYPERLINK("https://fyndiq.se/produkt/fc10ffae13984bd5/", "2 Pack Samsung Galaxy A20e - Härdat Glas 9H - Super Kvalitet 3D")</f>
        <v>2 Pack Samsung Galaxy A20e - Härdat Glas 9H - Super Kvalitet 3D</v>
      </c>
      <c r="F10981" s="1" t="s">
        <v>904</v>
      </c>
      <c r="G10981" s="1" t="s">
        <v>905</v>
      </c>
      <c r="H10981" s="1" t="s">
        <v>906</v>
      </c>
      <c r="I10981" s="1" t="s">
        <v>16</v>
      </c>
      <c r="J10981" s="1" t="s">
        <v>23</v>
      </c>
      <c r="K10981" s="1" t="s">
        <v>16</v>
      </c>
      <c r="L10981" s="1" t="s">
        <v>16</v>
      </c>
      <c r="M10981" s="1" t="s">
        <v>16</v>
      </c>
      <c r="N10981" s="1" t="s">
        <v>16</v>
      </c>
      <c r="O10981" s="1">
        <v>63.2</v>
      </c>
      <c r="P10981" s="1">
        <v>1.0</v>
      </c>
    </row>
    <row r="10982">
      <c r="A10982" s="1" t="s">
        <v>29</v>
      </c>
      <c r="B10982" s="1" t="s">
        <v>13552</v>
      </c>
      <c r="C10982" s="2" t="s">
        <v>13451</v>
      </c>
      <c r="D10982" s="1" t="s">
        <v>19</v>
      </c>
      <c r="E10982" s="3" t="str">
        <f t="shared" ref="E10982:E10984" si="358">HYPERLINK("https://fyndiq.se/produkt/4bbb3fa8e0b44286/", "2-Pack XIAOMI REDMI 13C Skärmskydd - Härdat Glas 9H - Super kvalitet 3D")</f>
        <v>2-Pack XIAOMI REDMI 13C Skärmskydd - Härdat Glas 9H - Super kvalitet 3D</v>
      </c>
      <c r="F10982" s="1" t="s">
        <v>103</v>
      </c>
      <c r="G10982" s="1" t="s">
        <v>104</v>
      </c>
      <c r="H10982" s="1" t="s">
        <v>105</v>
      </c>
      <c r="I10982" s="1" t="s">
        <v>16</v>
      </c>
      <c r="J10982" s="1" t="s">
        <v>23</v>
      </c>
      <c r="K10982" s="1" t="s">
        <v>16</v>
      </c>
      <c r="L10982" s="1" t="s">
        <v>16</v>
      </c>
      <c r="M10982" s="1" t="s">
        <v>16</v>
      </c>
      <c r="N10982" s="1" t="s">
        <v>16</v>
      </c>
      <c r="O10982" s="1">
        <v>63.2</v>
      </c>
      <c r="P10982" s="1">
        <v>1.0</v>
      </c>
    </row>
    <row r="10983">
      <c r="A10983" s="1" t="s">
        <v>29</v>
      </c>
      <c r="B10983" s="1" t="s">
        <v>13553</v>
      </c>
      <c r="C10983" s="2" t="s">
        <v>13451</v>
      </c>
      <c r="D10983" s="1" t="s">
        <v>19</v>
      </c>
      <c r="E10983" s="3" t="str">
        <f t="shared" si="358"/>
        <v>2-Pack XIAOMI REDMI 13C Skärmskydd - Härdat Glas 9H - Super kvalitet 3D</v>
      </c>
      <c r="F10983" s="1" t="s">
        <v>103</v>
      </c>
      <c r="G10983" s="1" t="s">
        <v>104</v>
      </c>
      <c r="H10983" s="1" t="s">
        <v>105</v>
      </c>
      <c r="I10983" s="1" t="s">
        <v>16</v>
      </c>
      <c r="J10983" s="1" t="s">
        <v>23</v>
      </c>
      <c r="K10983" s="1" t="s">
        <v>16</v>
      </c>
      <c r="L10983" s="1" t="s">
        <v>16</v>
      </c>
      <c r="M10983" s="1" t="s">
        <v>16</v>
      </c>
      <c r="N10983" s="1" t="s">
        <v>16</v>
      </c>
      <c r="O10983" s="1">
        <v>63.2</v>
      </c>
      <c r="P10983" s="1">
        <v>1.0</v>
      </c>
    </row>
    <row r="10984">
      <c r="A10984" s="1" t="s">
        <v>29</v>
      </c>
      <c r="B10984" s="1" t="s">
        <v>13554</v>
      </c>
      <c r="C10984" s="2" t="s">
        <v>13451</v>
      </c>
      <c r="D10984" s="1" t="s">
        <v>19</v>
      </c>
      <c r="E10984" s="3" t="str">
        <f t="shared" si="358"/>
        <v>2-Pack XIAOMI REDMI 13C Skärmskydd - Härdat Glas 9H - Super kvalitet 3D</v>
      </c>
      <c r="F10984" s="1" t="s">
        <v>103</v>
      </c>
      <c r="G10984" s="1" t="s">
        <v>104</v>
      </c>
      <c r="H10984" s="1" t="s">
        <v>105</v>
      </c>
      <c r="I10984" s="1" t="s">
        <v>16</v>
      </c>
      <c r="J10984" s="1" t="s">
        <v>23</v>
      </c>
      <c r="K10984" s="1" t="s">
        <v>16</v>
      </c>
      <c r="L10984" s="1" t="s">
        <v>16</v>
      </c>
      <c r="M10984" s="1" t="s">
        <v>16</v>
      </c>
      <c r="N10984" s="1" t="s">
        <v>16</v>
      </c>
      <c r="O10984" s="1">
        <v>63.2</v>
      </c>
      <c r="P10984" s="1">
        <v>3.0</v>
      </c>
    </row>
    <row r="10985">
      <c r="A10985" s="1" t="s">
        <v>29</v>
      </c>
      <c r="B10985" s="1" t="s">
        <v>13555</v>
      </c>
      <c r="C10985" s="2" t="s">
        <v>13451</v>
      </c>
      <c r="D10985" s="1" t="s">
        <v>19</v>
      </c>
      <c r="E10985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10985" s="1" t="s">
        <v>31</v>
      </c>
      <c r="G10985" s="1" t="s">
        <v>32</v>
      </c>
      <c r="H10985" s="1" t="s">
        <v>33</v>
      </c>
      <c r="I10985" s="1" t="s">
        <v>16</v>
      </c>
      <c r="J10985" s="1" t="s">
        <v>23</v>
      </c>
      <c r="K10985" s="1" t="s">
        <v>16</v>
      </c>
      <c r="L10985" s="1" t="s">
        <v>16</v>
      </c>
      <c r="M10985" s="1" t="s">
        <v>16</v>
      </c>
      <c r="N10985" s="1" t="s">
        <v>16</v>
      </c>
      <c r="O10985" s="1">
        <v>79.2</v>
      </c>
      <c r="P10985" s="1">
        <v>1.0</v>
      </c>
    </row>
    <row r="10986">
      <c r="A10986" s="1" t="s">
        <v>29</v>
      </c>
      <c r="B10986" s="1" t="s">
        <v>13556</v>
      </c>
      <c r="C10986" s="2" t="s">
        <v>13451</v>
      </c>
      <c r="D10986" s="1" t="s">
        <v>19</v>
      </c>
      <c r="E10986" s="3" t="str">
        <f>HYPERLINK("https://fyndiq.se/produkt/66d52f50233f45e6/", "2-pack - Iphone XS Max - 9D Härdat Glass - Top Kvalitet")</f>
        <v>2-pack - Iphone XS Max - 9D Härdat Glass - Top Kvalitet</v>
      </c>
      <c r="F10986" s="1" t="s">
        <v>3729</v>
      </c>
      <c r="G10986" s="1" t="s">
        <v>3730</v>
      </c>
      <c r="H10986" s="1" t="s">
        <v>523</v>
      </c>
      <c r="I10986" s="1" t="s">
        <v>16</v>
      </c>
      <c r="J10986" s="1" t="s">
        <v>23</v>
      </c>
      <c r="K10986" s="1" t="s">
        <v>16</v>
      </c>
      <c r="L10986" s="1" t="s">
        <v>16</v>
      </c>
      <c r="M10986" s="1" t="s">
        <v>16</v>
      </c>
      <c r="N10986" s="1" t="s">
        <v>16</v>
      </c>
      <c r="O10986" s="1">
        <v>47.2</v>
      </c>
      <c r="P10986" s="1">
        <v>1.0</v>
      </c>
    </row>
    <row r="10987">
      <c r="A10987" s="1" t="s">
        <v>29</v>
      </c>
      <c r="B10987" s="1" t="s">
        <v>13557</v>
      </c>
      <c r="C10987" s="2" t="s">
        <v>13451</v>
      </c>
      <c r="D10987" s="1" t="s">
        <v>19</v>
      </c>
      <c r="E10987" s="3" t="str">
        <f>HYPERLINK("https://fyndiq.se/produkt/73ef0338aa7148f2/", "2-PACK Samsung Galaxy A71 - Härdat glas 9H - Super kvalitet 3D")</f>
        <v>2-PACK Samsung Galaxy A71 - Härdat glas 9H - Super kvalitet 3D</v>
      </c>
      <c r="F10987" s="1" t="s">
        <v>1119</v>
      </c>
      <c r="G10987" s="1" t="s">
        <v>1120</v>
      </c>
      <c r="H10987" s="1" t="s">
        <v>1121</v>
      </c>
      <c r="I10987" s="1" t="s">
        <v>16</v>
      </c>
      <c r="J10987" s="1" t="s">
        <v>23</v>
      </c>
      <c r="K10987" s="1" t="s">
        <v>16</v>
      </c>
      <c r="L10987" s="1" t="s">
        <v>16</v>
      </c>
      <c r="M10987" s="1" t="s">
        <v>16</v>
      </c>
      <c r="N10987" s="1" t="s">
        <v>16</v>
      </c>
      <c r="O10987" s="1">
        <v>63.2</v>
      </c>
      <c r="P10987" s="1">
        <v>1.0</v>
      </c>
    </row>
    <row r="10988">
      <c r="A10988" s="1" t="s">
        <v>29</v>
      </c>
      <c r="B10988" s="1" t="s">
        <v>13558</v>
      </c>
      <c r="C10988" s="2" t="s">
        <v>13451</v>
      </c>
      <c r="D10988" s="1" t="s">
        <v>19</v>
      </c>
      <c r="E10988" s="3" t="str">
        <f>HYPERLINK("https://fyndiq.se/produkt/edc9395737fe454e/", "2-pack - Iphone XS - 9D Härdat Glass - Top Kvalitet")</f>
        <v>2-pack - Iphone XS - 9D Härdat Glass - Top Kvalitet</v>
      </c>
      <c r="F10988" s="1" t="s">
        <v>8039</v>
      </c>
      <c r="G10988" s="1" t="s">
        <v>8040</v>
      </c>
      <c r="H10988" s="1" t="s">
        <v>8041</v>
      </c>
      <c r="I10988" s="1" t="s">
        <v>16</v>
      </c>
      <c r="J10988" s="1" t="s">
        <v>23</v>
      </c>
      <c r="K10988" s="1" t="s">
        <v>16</v>
      </c>
      <c r="L10988" s="1" t="s">
        <v>16</v>
      </c>
      <c r="M10988" s="1" t="s">
        <v>16</v>
      </c>
      <c r="N10988" s="1" t="s">
        <v>16</v>
      </c>
      <c r="O10988" s="1">
        <v>47.2</v>
      </c>
      <c r="P10988" s="1">
        <v>1.0</v>
      </c>
    </row>
    <row r="10989">
      <c r="A10989" s="1" t="s">
        <v>29</v>
      </c>
      <c r="B10989" s="1" t="s">
        <v>13559</v>
      </c>
      <c r="C10989" s="2" t="s">
        <v>13451</v>
      </c>
      <c r="D10989" s="1" t="s">
        <v>19</v>
      </c>
      <c r="E10989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0989" s="1" t="s">
        <v>1859</v>
      </c>
      <c r="G10989" s="1" t="s">
        <v>1860</v>
      </c>
      <c r="H10989" s="1" t="s">
        <v>1861</v>
      </c>
      <c r="I10989" s="1" t="s">
        <v>16</v>
      </c>
      <c r="J10989" s="1" t="s">
        <v>23</v>
      </c>
      <c r="K10989" s="1" t="s">
        <v>16</v>
      </c>
      <c r="L10989" s="1" t="s">
        <v>16</v>
      </c>
      <c r="M10989" s="1" t="s">
        <v>16</v>
      </c>
      <c r="N10989" s="1" t="s">
        <v>16</v>
      </c>
      <c r="O10989" s="1">
        <v>63.2</v>
      </c>
      <c r="P10989" s="1">
        <v>1.0</v>
      </c>
    </row>
    <row r="10990">
      <c r="A10990" s="1" t="s">
        <v>29</v>
      </c>
      <c r="B10990" s="1" t="s">
        <v>13560</v>
      </c>
      <c r="C10990" s="2" t="s">
        <v>13451</v>
      </c>
      <c r="D10990" s="1" t="s">
        <v>19</v>
      </c>
      <c r="E1099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0990" s="1" t="s">
        <v>3098</v>
      </c>
      <c r="G10990" s="1" t="s">
        <v>3099</v>
      </c>
      <c r="H10990" s="1" t="s">
        <v>3100</v>
      </c>
      <c r="I10990" s="1" t="s">
        <v>16</v>
      </c>
      <c r="J10990" s="1" t="s">
        <v>23</v>
      </c>
      <c r="K10990" s="1" t="s">
        <v>16</v>
      </c>
      <c r="L10990" s="1" t="s">
        <v>16</v>
      </c>
      <c r="M10990" s="1" t="s">
        <v>16</v>
      </c>
      <c r="N10990" s="1" t="s">
        <v>16</v>
      </c>
      <c r="O10990" s="1">
        <v>63.2</v>
      </c>
      <c r="P10990" s="1">
        <v>1.0</v>
      </c>
    </row>
    <row r="10991">
      <c r="A10991" s="1" t="s">
        <v>29</v>
      </c>
      <c r="B10991" s="1" t="s">
        <v>13561</v>
      </c>
      <c r="C10991" s="2" t="s">
        <v>13451</v>
      </c>
      <c r="D10991" s="1" t="s">
        <v>19</v>
      </c>
      <c r="E10991" s="3" t="str">
        <f>HYPERLINK("https://fyndiq.se/produkt/c745c55ca3af45fb/", "Skärmskydd IPhone 11 / XR - 3D härdat glas - hög kvalitet")</f>
        <v>Skärmskydd IPhone 11 / XR - 3D härdat glas - hög kvalitet</v>
      </c>
      <c r="F10991" s="1" t="s">
        <v>2222</v>
      </c>
      <c r="G10991" s="1" t="s">
        <v>2223</v>
      </c>
      <c r="H10991" s="1" t="s">
        <v>2224</v>
      </c>
      <c r="I10991" s="1" t="s">
        <v>16</v>
      </c>
      <c r="J10991" s="1" t="s">
        <v>23</v>
      </c>
      <c r="K10991" s="1" t="s">
        <v>16</v>
      </c>
      <c r="L10991" s="1" t="s">
        <v>16</v>
      </c>
      <c r="M10991" s="1" t="s">
        <v>16</v>
      </c>
      <c r="N10991" s="1" t="s">
        <v>16</v>
      </c>
      <c r="O10991" s="1">
        <v>39.2</v>
      </c>
      <c r="P10991" s="1">
        <v>1.0</v>
      </c>
    </row>
    <row r="10992">
      <c r="A10992" s="1" t="s">
        <v>29</v>
      </c>
      <c r="B10992" s="1" t="s">
        <v>13562</v>
      </c>
      <c r="C10992" s="2" t="s">
        <v>13451</v>
      </c>
      <c r="D10992" s="1" t="s">
        <v>19</v>
      </c>
      <c r="E10992" s="3" t="str">
        <f>HYPERLINK("https://fyndiq.se/produkt/56c72c0ba5f749b5/", "2-Pack SAMSUNG S24 Skärmskydd - Härdat Glas 9H - Super kvalitet 3D")</f>
        <v>2-Pack SAMSUNG S24 Skärmskydd - Härdat Glas 9H - Super kvalitet 3D</v>
      </c>
      <c r="F10992" s="1" t="s">
        <v>263</v>
      </c>
      <c r="G10992" s="1" t="s">
        <v>264</v>
      </c>
      <c r="H10992" s="1" t="s">
        <v>265</v>
      </c>
      <c r="I10992" s="1" t="s">
        <v>16</v>
      </c>
      <c r="J10992" s="1" t="s">
        <v>23</v>
      </c>
      <c r="K10992" s="1" t="s">
        <v>16</v>
      </c>
      <c r="L10992" s="1" t="s">
        <v>16</v>
      </c>
      <c r="M10992" s="1" t="s">
        <v>16</v>
      </c>
      <c r="N10992" s="1" t="s">
        <v>16</v>
      </c>
      <c r="O10992" s="1">
        <v>63.2</v>
      </c>
      <c r="P10992" s="1">
        <v>1.0</v>
      </c>
    </row>
    <row r="10993">
      <c r="A10993" s="1" t="s">
        <v>29</v>
      </c>
      <c r="B10993" s="1" t="s">
        <v>13563</v>
      </c>
      <c r="C10993" s="2" t="s">
        <v>13451</v>
      </c>
      <c r="D10993" s="1" t="s">
        <v>19</v>
      </c>
      <c r="E10993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10993" s="1" t="s">
        <v>1243</v>
      </c>
      <c r="G10993" s="1" t="s">
        <v>1244</v>
      </c>
      <c r="H10993" s="1" t="s">
        <v>1245</v>
      </c>
      <c r="I10993" s="1" t="s">
        <v>16</v>
      </c>
      <c r="J10993" s="1" t="s">
        <v>23</v>
      </c>
      <c r="K10993" s="1" t="s">
        <v>16</v>
      </c>
      <c r="L10993" s="1" t="s">
        <v>16</v>
      </c>
      <c r="M10993" s="1" t="s">
        <v>16</v>
      </c>
      <c r="N10993" s="1" t="s">
        <v>16</v>
      </c>
      <c r="O10993" s="1">
        <v>71.2</v>
      </c>
      <c r="P10993" s="1">
        <v>1.0</v>
      </c>
    </row>
    <row r="10994">
      <c r="A10994" s="1" t="s">
        <v>29</v>
      </c>
      <c r="B10994" s="1" t="s">
        <v>13564</v>
      </c>
      <c r="C10994" s="2" t="s">
        <v>13451</v>
      </c>
      <c r="D10994" s="1" t="s">
        <v>19</v>
      </c>
      <c r="E10994" s="3" t="str">
        <f t="shared" ref="E10994:E10995" si="359">HYPERLINK("https://fyndiq.se/produkt/13e76851ca504320/", "2-Pack Samsung Galaxy S22 Ultra - Härdat glas 9H - Top kvalitet")</f>
        <v>2-Pack Samsung Galaxy S22 Ultra - Härdat glas 9H - Top kvalitet</v>
      </c>
      <c r="F10994" s="1" t="s">
        <v>140</v>
      </c>
      <c r="G10994" s="1" t="s">
        <v>141</v>
      </c>
      <c r="H10994" s="1" t="s">
        <v>142</v>
      </c>
      <c r="I10994" s="1" t="s">
        <v>16</v>
      </c>
      <c r="J10994" s="1" t="s">
        <v>23</v>
      </c>
      <c r="K10994" s="1" t="s">
        <v>16</v>
      </c>
      <c r="L10994" s="1" t="s">
        <v>16</v>
      </c>
      <c r="M10994" s="1" t="s">
        <v>16</v>
      </c>
      <c r="N10994" s="1" t="s">
        <v>16</v>
      </c>
      <c r="O10994" s="1">
        <v>63.2</v>
      </c>
      <c r="P10994" s="1">
        <v>1.0</v>
      </c>
    </row>
    <row r="10995">
      <c r="A10995" s="1" t="s">
        <v>29</v>
      </c>
      <c r="B10995" s="1" t="s">
        <v>13565</v>
      </c>
      <c r="C10995" s="2" t="s">
        <v>13451</v>
      </c>
      <c r="D10995" s="1" t="s">
        <v>19</v>
      </c>
      <c r="E10995" s="3" t="str">
        <f t="shared" si="359"/>
        <v>2-Pack Samsung Galaxy S22 Ultra - Härdat glas 9H - Top kvalitet</v>
      </c>
      <c r="F10995" s="1" t="s">
        <v>140</v>
      </c>
      <c r="G10995" s="1" t="s">
        <v>141</v>
      </c>
      <c r="H10995" s="1" t="s">
        <v>142</v>
      </c>
      <c r="I10995" s="1" t="s">
        <v>16</v>
      </c>
      <c r="J10995" s="1" t="s">
        <v>23</v>
      </c>
      <c r="K10995" s="1" t="s">
        <v>16</v>
      </c>
      <c r="L10995" s="1" t="s">
        <v>16</v>
      </c>
      <c r="M10995" s="1" t="s">
        <v>16</v>
      </c>
      <c r="N10995" s="1" t="s">
        <v>16</v>
      </c>
      <c r="O10995" s="1">
        <v>63.2</v>
      </c>
      <c r="P10995" s="1">
        <v>1.0</v>
      </c>
    </row>
    <row r="10996">
      <c r="A10996" s="1" t="s">
        <v>29</v>
      </c>
      <c r="B10996" s="1" t="s">
        <v>13566</v>
      </c>
      <c r="C10996" s="2" t="s">
        <v>13451</v>
      </c>
      <c r="D10996" s="1" t="s">
        <v>19</v>
      </c>
      <c r="E10996" s="3" t="str">
        <f>HYPERLINK("https://fyndiq.se/produkt/06106438a7a14dfc/", "2-Pack Xiaomi 13T Pro - Härdat glas 9H - Super kvalitet 3D Skärmskydd")</f>
        <v>2-Pack Xiaomi 13T Pro - Härdat glas 9H - Super kvalitet 3D Skärmskydd</v>
      </c>
      <c r="F10996" s="1" t="s">
        <v>883</v>
      </c>
      <c r="G10996" s="1" t="s">
        <v>884</v>
      </c>
      <c r="H10996" s="1" t="s">
        <v>885</v>
      </c>
      <c r="I10996" s="1" t="s">
        <v>16</v>
      </c>
      <c r="J10996" s="1" t="s">
        <v>23</v>
      </c>
      <c r="K10996" s="1" t="s">
        <v>16</v>
      </c>
      <c r="L10996" s="1" t="s">
        <v>16</v>
      </c>
      <c r="M10996" s="1" t="s">
        <v>16</v>
      </c>
      <c r="N10996" s="1" t="s">
        <v>16</v>
      </c>
      <c r="O10996" s="1">
        <v>63.2</v>
      </c>
      <c r="P10996" s="1">
        <v>1.0</v>
      </c>
    </row>
    <row r="10997">
      <c r="A10997" s="1" t="s">
        <v>29</v>
      </c>
      <c r="B10997" s="1" t="s">
        <v>13567</v>
      </c>
      <c r="C10997" s="2" t="s">
        <v>13451</v>
      </c>
      <c r="D10997" s="1" t="s">
        <v>19</v>
      </c>
      <c r="E10997" s="3" t="str">
        <f>HYPERLINK("https://fyndiq.se/produkt/3fee81d316cc43da/", "2-pack - iPhone 12 / 12 Pro - 9H Härdat Glass - Top Kvalitet")</f>
        <v>2-pack - iPhone 12 / 12 Pro - 9H Härdat Glass - Top Kvalitet</v>
      </c>
      <c r="F10997" s="1" t="s">
        <v>2499</v>
      </c>
      <c r="G10997" s="1" t="s">
        <v>2500</v>
      </c>
      <c r="H10997" s="1" t="s">
        <v>2067</v>
      </c>
      <c r="I10997" s="1" t="s">
        <v>16</v>
      </c>
      <c r="J10997" s="1" t="s">
        <v>23</v>
      </c>
      <c r="K10997" s="1" t="s">
        <v>16</v>
      </c>
      <c r="L10997" s="1" t="s">
        <v>16</v>
      </c>
      <c r="M10997" s="1" t="s">
        <v>16</v>
      </c>
      <c r="N10997" s="1" t="s">
        <v>16</v>
      </c>
      <c r="O10997" s="1">
        <v>47.2</v>
      </c>
      <c r="P10997" s="1">
        <v>1.0</v>
      </c>
    </row>
    <row r="10998">
      <c r="A10998" s="1" t="s">
        <v>29</v>
      </c>
      <c r="B10998" s="1" t="s">
        <v>13568</v>
      </c>
      <c r="C10998" s="2" t="s">
        <v>13451</v>
      </c>
      <c r="D10998" s="1" t="s">
        <v>19</v>
      </c>
      <c r="E10998" s="3" t="str">
        <f t="shared" ref="E10998:E11000" si="360">HYPERLINK("https://fyndiq.se/produkt/56c72c0ba5f749b5/", "2-Pack SAMSUNG S24 Skärmskydd - Härdat Glas 9H - Super kvalitet 3D")</f>
        <v>2-Pack SAMSUNG S24 Skärmskydd - Härdat Glas 9H - Super kvalitet 3D</v>
      </c>
      <c r="F10998" s="1" t="s">
        <v>263</v>
      </c>
      <c r="G10998" s="1" t="s">
        <v>264</v>
      </c>
      <c r="H10998" s="1" t="s">
        <v>265</v>
      </c>
      <c r="I10998" s="1" t="s">
        <v>16</v>
      </c>
      <c r="J10998" s="1" t="s">
        <v>23</v>
      </c>
      <c r="K10998" s="1" t="s">
        <v>16</v>
      </c>
      <c r="L10998" s="1" t="s">
        <v>16</v>
      </c>
      <c r="M10998" s="1" t="s">
        <v>16</v>
      </c>
      <c r="N10998" s="1" t="s">
        <v>16</v>
      </c>
      <c r="O10998" s="1">
        <v>63.2</v>
      </c>
      <c r="P10998" s="1">
        <v>1.0</v>
      </c>
    </row>
    <row r="10999">
      <c r="A10999" s="1" t="s">
        <v>29</v>
      </c>
      <c r="B10999" s="1" t="s">
        <v>13569</v>
      </c>
      <c r="C10999" s="2" t="s">
        <v>13451</v>
      </c>
      <c r="D10999" s="1" t="s">
        <v>19</v>
      </c>
      <c r="E10999" s="3" t="str">
        <f t="shared" si="360"/>
        <v>2-Pack SAMSUNG S24 Skärmskydd - Härdat Glas 9H - Super kvalitet 3D</v>
      </c>
      <c r="F10999" s="1" t="s">
        <v>263</v>
      </c>
      <c r="G10999" s="1" t="s">
        <v>264</v>
      </c>
      <c r="H10999" s="1" t="s">
        <v>265</v>
      </c>
      <c r="I10999" s="1" t="s">
        <v>16</v>
      </c>
      <c r="J10999" s="1" t="s">
        <v>23</v>
      </c>
      <c r="K10999" s="1" t="s">
        <v>16</v>
      </c>
      <c r="L10999" s="1" t="s">
        <v>16</v>
      </c>
      <c r="M10999" s="1" t="s">
        <v>16</v>
      </c>
      <c r="N10999" s="1" t="s">
        <v>16</v>
      </c>
      <c r="O10999" s="1">
        <v>63.2</v>
      </c>
      <c r="P10999" s="1">
        <v>1.0</v>
      </c>
    </row>
    <row r="11000">
      <c r="A11000" s="1" t="s">
        <v>29</v>
      </c>
      <c r="B11000" s="1" t="s">
        <v>13570</v>
      </c>
      <c r="C11000" s="2" t="s">
        <v>13451</v>
      </c>
      <c r="D11000" s="1" t="s">
        <v>19</v>
      </c>
      <c r="E11000" s="3" t="str">
        <f t="shared" si="360"/>
        <v>2-Pack SAMSUNG S24 Skärmskydd - Härdat Glas 9H - Super kvalitet 3D</v>
      </c>
      <c r="F11000" s="1" t="s">
        <v>263</v>
      </c>
      <c r="G11000" s="1" t="s">
        <v>264</v>
      </c>
      <c r="H11000" s="1" t="s">
        <v>265</v>
      </c>
      <c r="I11000" s="1" t="s">
        <v>16</v>
      </c>
      <c r="J11000" s="1" t="s">
        <v>23</v>
      </c>
      <c r="K11000" s="1" t="s">
        <v>16</v>
      </c>
      <c r="L11000" s="1" t="s">
        <v>16</v>
      </c>
      <c r="M11000" s="1" t="s">
        <v>16</v>
      </c>
      <c r="N11000" s="1" t="s">
        <v>16</v>
      </c>
      <c r="O11000" s="1">
        <v>63.2</v>
      </c>
      <c r="P11000" s="1">
        <v>1.0</v>
      </c>
    </row>
    <row r="11001">
      <c r="A11001" s="1" t="s">
        <v>29</v>
      </c>
      <c r="B11001" s="1" t="s">
        <v>13571</v>
      </c>
      <c r="C11001" s="2" t="s">
        <v>13451</v>
      </c>
      <c r="D11001" s="1" t="s">
        <v>19</v>
      </c>
      <c r="E11001" s="3" t="str">
        <f>HYPERLINK("https://fyndiq.se/produkt/a047b5d99d58461d/", "2-Pack Google Pixel 6A - Härdat glas 9H - Super kvalitet 3D")</f>
        <v>2-Pack Google Pixel 6A - Härdat glas 9H - Super kvalitet 3D</v>
      </c>
      <c r="F11001" s="1" t="s">
        <v>1205</v>
      </c>
      <c r="G11001" s="1" t="s">
        <v>1206</v>
      </c>
      <c r="H11001" s="1" t="s">
        <v>1207</v>
      </c>
      <c r="I11001" s="1" t="s">
        <v>16</v>
      </c>
      <c r="J11001" s="1" t="s">
        <v>23</v>
      </c>
      <c r="K11001" s="1" t="s">
        <v>16</v>
      </c>
      <c r="L11001" s="1" t="s">
        <v>16</v>
      </c>
      <c r="M11001" s="1" t="s">
        <v>16</v>
      </c>
      <c r="N11001" s="1" t="s">
        <v>16</v>
      </c>
      <c r="O11001" s="1">
        <v>63.2</v>
      </c>
      <c r="P11001" s="1">
        <v>1.0</v>
      </c>
    </row>
    <row r="11002">
      <c r="A11002" s="1" t="s">
        <v>29</v>
      </c>
      <c r="B11002" s="1" t="s">
        <v>13572</v>
      </c>
      <c r="C11002" s="2" t="s">
        <v>13451</v>
      </c>
      <c r="D11002" s="1" t="s">
        <v>19</v>
      </c>
      <c r="E11002" s="3" t="str">
        <f>HYPERLINK("https://fyndiq.se/produkt/c25b2544055440bf/", "2-Pack Samsung S20 FE Skärmskydd &amp; 1-Pack linsskydd - Härdat Glas 9H - Super kvalitet 3D")</f>
        <v>2-Pack Samsung S20 FE Skärmskydd &amp; 1-Pack linsskydd - Härdat Glas 9H - Super kvalitet 3D</v>
      </c>
      <c r="F11002" s="1" t="s">
        <v>13573</v>
      </c>
      <c r="G11002" s="1" t="s">
        <v>13574</v>
      </c>
      <c r="H11002" s="1" t="s">
        <v>13575</v>
      </c>
      <c r="I11002" s="1" t="s">
        <v>1673</v>
      </c>
      <c r="J11002" s="1" t="s">
        <v>9</v>
      </c>
      <c r="K11002" s="2" t="s">
        <v>12000</v>
      </c>
      <c r="L11002" s="1" t="s">
        <v>2811</v>
      </c>
      <c r="M11002" s="1" t="s">
        <v>16</v>
      </c>
      <c r="N11002" s="1" t="s">
        <v>16</v>
      </c>
      <c r="O11002" s="1">
        <v>71.2</v>
      </c>
      <c r="P11002" s="1">
        <v>1.0</v>
      </c>
    </row>
    <row r="11003">
      <c r="A11003" s="1" t="s">
        <v>29</v>
      </c>
      <c r="B11003" s="1" t="s">
        <v>13576</v>
      </c>
      <c r="C11003" s="2" t="s">
        <v>13451</v>
      </c>
      <c r="D11003" s="1" t="s">
        <v>19</v>
      </c>
      <c r="E11003" s="3" t="str">
        <f>HYPERLINK("https://fyndiq.se/produkt/acbd2f15758f4e1c/", "2-Pack Samsung A55 5G Skärmskydd i Härdat Glas")</f>
        <v>2-Pack Samsung A55 5G Skärmskydd i Härdat Glas</v>
      </c>
      <c r="F11003" s="1" t="s">
        <v>982</v>
      </c>
      <c r="G11003" s="1" t="s">
        <v>983</v>
      </c>
      <c r="H11003" s="1" t="s">
        <v>984</v>
      </c>
      <c r="I11003" s="1" t="s">
        <v>1230</v>
      </c>
      <c r="J11003" s="1" t="s">
        <v>9</v>
      </c>
      <c r="K11003" s="2" t="s">
        <v>9857</v>
      </c>
      <c r="L11003" s="1" t="s">
        <v>2602</v>
      </c>
      <c r="M11003" s="1" t="s">
        <v>16</v>
      </c>
      <c r="N11003" s="1" t="s">
        <v>16</v>
      </c>
      <c r="O11003" s="1">
        <v>63.2</v>
      </c>
      <c r="P11003" s="1">
        <v>1.0</v>
      </c>
    </row>
    <row r="11004">
      <c r="A11004" s="1" t="s">
        <v>29</v>
      </c>
      <c r="B11004" s="1" t="s">
        <v>13577</v>
      </c>
      <c r="C11004" s="2" t="s">
        <v>13451</v>
      </c>
      <c r="D11004" s="1" t="s">
        <v>19</v>
      </c>
      <c r="E1100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004" s="1" t="s">
        <v>692</v>
      </c>
      <c r="G11004" s="1" t="s">
        <v>693</v>
      </c>
      <c r="H11004" s="1" t="s">
        <v>694</v>
      </c>
      <c r="I11004" s="1" t="s">
        <v>1230</v>
      </c>
      <c r="J11004" s="1" t="s">
        <v>9</v>
      </c>
      <c r="K11004" s="2" t="s">
        <v>12354</v>
      </c>
      <c r="L11004" s="1" t="s">
        <v>2602</v>
      </c>
      <c r="M11004" s="1" t="s">
        <v>16</v>
      </c>
      <c r="N11004" s="1" t="s">
        <v>16</v>
      </c>
      <c r="O11004" s="1">
        <v>47.2</v>
      </c>
      <c r="P11004" s="1">
        <v>1.0</v>
      </c>
    </row>
    <row r="11005">
      <c r="A11005" s="1" t="s">
        <v>29</v>
      </c>
      <c r="B11005" s="1" t="s">
        <v>13578</v>
      </c>
      <c r="C11005" s="2" t="s">
        <v>13451</v>
      </c>
      <c r="D11005" s="1" t="s">
        <v>19</v>
      </c>
      <c r="E11005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11005" s="1" t="s">
        <v>3112</v>
      </c>
      <c r="G11005" s="1" t="s">
        <v>3113</v>
      </c>
      <c r="H11005" s="1" t="s">
        <v>3114</v>
      </c>
      <c r="I11005" s="1" t="s">
        <v>1230</v>
      </c>
      <c r="J11005" s="1" t="s">
        <v>9</v>
      </c>
      <c r="K11005" s="2" t="s">
        <v>12803</v>
      </c>
      <c r="L11005" s="1" t="s">
        <v>2602</v>
      </c>
      <c r="M11005" s="1" t="s">
        <v>16</v>
      </c>
      <c r="N11005" s="1" t="s">
        <v>16</v>
      </c>
      <c r="O11005" s="1">
        <v>63.2</v>
      </c>
      <c r="P11005" s="1">
        <v>1.0</v>
      </c>
    </row>
    <row r="11006">
      <c r="A11006" s="1" t="s">
        <v>29</v>
      </c>
      <c r="B11006" s="1" t="s">
        <v>13579</v>
      </c>
      <c r="C11006" s="2" t="s">
        <v>13451</v>
      </c>
      <c r="D11006" s="1" t="s">
        <v>19</v>
      </c>
      <c r="E1100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006" s="1" t="s">
        <v>760</v>
      </c>
      <c r="G11006" s="1" t="s">
        <v>761</v>
      </c>
      <c r="H11006" s="1" t="s">
        <v>762</v>
      </c>
      <c r="I11006" s="1" t="s">
        <v>16</v>
      </c>
      <c r="J11006" s="1" t="s">
        <v>23</v>
      </c>
      <c r="K11006" s="1" t="s">
        <v>16</v>
      </c>
      <c r="L11006" s="1" t="s">
        <v>16</v>
      </c>
      <c r="M11006" s="1" t="s">
        <v>16</v>
      </c>
      <c r="N11006" s="1" t="s">
        <v>16</v>
      </c>
      <c r="O11006" s="1">
        <v>63.2</v>
      </c>
      <c r="P11006" s="1">
        <v>1.0</v>
      </c>
    </row>
    <row r="11007">
      <c r="A11007" s="1" t="s">
        <v>29</v>
      </c>
      <c r="B11007" s="1" t="s">
        <v>13580</v>
      </c>
      <c r="C11007" s="2" t="s">
        <v>13451</v>
      </c>
      <c r="D11007" s="1" t="s">
        <v>19</v>
      </c>
      <c r="E11007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1007" s="1" t="s">
        <v>380</v>
      </c>
      <c r="G11007" s="1" t="s">
        <v>381</v>
      </c>
      <c r="H11007" s="1" t="s">
        <v>382</v>
      </c>
      <c r="I11007" s="1" t="s">
        <v>16</v>
      </c>
      <c r="J11007" s="1" t="s">
        <v>23</v>
      </c>
      <c r="K11007" s="1" t="s">
        <v>16</v>
      </c>
      <c r="L11007" s="1" t="s">
        <v>16</v>
      </c>
      <c r="M11007" s="1" t="s">
        <v>16</v>
      </c>
      <c r="N11007" s="1" t="s">
        <v>16</v>
      </c>
      <c r="O11007" s="1">
        <v>39.2</v>
      </c>
      <c r="P11007" s="1">
        <v>1.0</v>
      </c>
    </row>
    <row r="11008">
      <c r="A11008" s="1" t="s">
        <v>29</v>
      </c>
      <c r="B11008" s="1" t="s">
        <v>13581</v>
      </c>
      <c r="C11008" s="2" t="s">
        <v>13582</v>
      </c>
      <c r="D11008" s="1" t="s">
        <v>19</v>
      </c>
      <c r="E11008" s="3" t="str">
        <f>HYPERLINK("https://fyndiq.se/produkt/13e76851ca504320/", "2-Pack Samsung Galaxy S22 Ultra - Härdat glas 9H - Top kvalitet")</f>
        <v>2-Pack Samsung Galaxy S22 Ultra - Härdat glas 9H - Top kvalitet</v>
      </c>
      <c r="F11008" s="1" t="s">
        <v>140</v>
      </c>
      <c r="G11008" s="1" t="s">
        <v>141</v>
      </c>
      <c r="H11008" s="1" t="s">
        <v>142</v>
      </c>
      <c r="I11008" s="1" t="s">
        <v>16</v>
      </c>
      <c r="J11008" s="1" t="s">
        <v>23</v>
      </c>
      <c r="K11008" s="1" t="s">
        <v>16</v>
      </c>
      <c r="L11008" s="1" t="s">
        <v>16</v>
      </c>
      <c r="M11008" s="1" t="s">
        <v>16</v>
      </c>
      <c r="N11008" s="1" t="s">
        <v>16</v>
      </c>
      <c r="O11008" s="1">
        <v>63.2</v>
      </c>
      <c r="P11008" s="1">
        <v>1.0</v>
      </c>
    </row>
    <row r="11009">
      <c r="A11009" s="1" t="s">
        <v>29</v>
      </c>
      <c r="B11009" s="1" t="s">
        <v>13583</v>
      </c>
      <c r="C11009" s="2" t="s">
        <v>13582</v>
      </c>
      <c r="D11009" s="1" t="s">
        <v>19</v>
      </c>
      <c r="E11009" s="3" t="str">
        <f t="shared" ref="E11009:E11010" si="361">HYPERLINK("https://fyndiq.se/produkt/56c72c0ba5f749b5/", "2-Pack SAMSUNG S24 Skärmskydd - Härdat Glas 9H - Super kvalitet 3D")</f>
        <v>2-Pack SAMSUNG S24 Skärmskydd - Härdat Glas 9H - Super kvalitet 3D</v>
      </c>
      <c r="F11009" s="1" t="s">
        <v>263</v>
      </c>
      <c r="G11009" s="1" t="s">
        <v>264</v>
      </c>
      <c r="H11009" s="1" t="s">
        <v>265</v>
      </c>
      <c r="I11009" s="1" t="s">
        <v>16</v>
      </c>
      <c r="J11009" s="1" t="s">
        <v>23</v>
      </c>
      <c r="K11009" s="1" t="s">
        <v>16</v>
      </c>
      <c r="L11009" s="1" t="s">
        <v>16</v>
      </c>
      <c r="M11009" s="1" t="s">
        <v>16</v>
      </c>
      <c r="N11009" s="1" t="s">
        <v>16</v>
      </c>
      <c r="O11009" s="1">
        <v>63.2</v>
      </c>
      <c r="P11009" s="1">
        <v>1.0</v>
      </c>
    </row>
    <row r="11010">
      <c r="A11010" s="1" t="s">
        <v>29</v>
      </c>
      <c r="B11010" s="1" t="s">
        <v>13584</v>
      </c>
      <c r="C11010" s="2" t="s">
        <v>13582</v>
      </c>
      <c r="D11010" s="1" t="s">
        <v>19</v>
      </c>
      <c r="E11010" s="3" t="str">
        <f t="shared" si="361"/>
        <v>2-Pack SAMSUNG S24 Skärmskydd - Härdat Glas 9H - Super kvalitet 3D</v>
      </c>
      <c r="F11010" s="1" t="s">
        <v>263</v>
      </c>
      <c r="G11010" s="1" t="s">
        <v>264</v>
      </c>
      <c r="H11010" s="1" t="s">
        <v>265</v>
      </c>
      <c r="I11010" s="1" t="s">
        <v>16</v>
      </c>
      <c r="J11010" s="1" t="s">
        <v>23</v>
      </c>
      <c r="K11010" s="1" t="s">
        <v>16</v>
      </c>
      <c r="L11010" s="1" t="s">
        <v>16</v>
      </c>
      <c r="M11010" s="1" t="s">
        <v>16</v>
      </c>
      <c r="N11010" s="1" t="s">
        <v>16</v>
      </c>
      <c r="O11010" s="1">
        <v>63.2</v>
      </c>
      <c r="P11010" s="1">
        <v>1.0</v>
      </c>
    </row>
    <row r="11011">
      <c r="A11011" s="1" t="s">
        <v>29</v>
      </c>
      <c r="B11011" s="1" t="s">
        <v>13585</v>
      </c>
      <c r="C11011" s="2" t="s">
        <v>13582</v>
      </c>
      <c r="D11011" s="1" t="s">
        <v>19</v>
      </c>
      <c r="E11011" s="3" t="str">
        <f>HYPERLINK("https://fyndiq.se/produkt/432d784756a84eff/", "2-Pack Samsung Galaxy S20FE - Härdat Glas-9H -Super kvalitet 3D")</f>
        <v>2-Pack Samsung Galaxy S20FE - Härdat Glas-9H -Super kvalitet 3D</v>
      </c>
      <c r="F11011" s="1" t="s">
        <v>1078</v>
      </c>
      <c r="G11011" s="1" t="s">
        <v>1079</v>
      </c>
      <c r="H11011" s="1" t="s">
        <v>1080</v>
      </c>
      <c r="I11011" s="1" t="s">
        <v>16</v>
      </c>
      <c r="J11011" s="1" t="s">
        <v>23</v>
      </c>
      <c r="K11011" s="1" t="s">
        <v>16</v>
      </c>
      <c r="L11011" s="1" t="s">
        <v>16</v>
      </c>
      <c r="M11011" s="1" t="s">
        <v>16</v>
      </c>
      <c r="N11011" s="1" t="s">
        <v>16</v>
      </c>
      <c r="O11011" s="1">
        <v>63.2</v>
      </c>
      <c r="P11011" s="1">
        <v>1.0</v>
      </c>
    </row>
    <row r="11012">
      <c r="A11012" s="1" t="s">
        <v>29</v>
      </c>
      <c r="B11012" s="1" t="s">
        <v>13586</v>
      </c>
      <c r="C11012" s="2" t="s">
        <v>13582</v>
      </c>
      <c r="D11012" s="1" t="s">
        <v>19</v>
      </c>
      <c r="E1101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012" s="1" t="s">
        <v>258</v>
      </c>
      <c r="G11012" s="1" t="s">
        <v>259</v>
      </c>
      <c r="H11012" s="1" t="s">
        <v>260</v>
      </c>
      <c r="I11012" s="1" t="s">
        <v>16</v>
      </c>
      <c r="J11012" s="1" t="s">
        <v>23</v>
      </c>
      <c r="K11012" s="1" t="s">
        <v>16</v>
      </c>
      <c r="L11012" s="1" t="s">
        <v>16</v>
      </c>
      <c r="M11012" s="1" t="s">
        <v>16</v>
      </c>
      <c r="N11012" s="1" t="s">
        <v>16</v>
      </c>
      <c r="O11012" s="1">
        <v>63.2</v>
      </c>
      <c r="P11012" s="1">
        <v>1.0</v>
      </c>
    </row>
    <row r="11013">
      <c r="A11013" s="1" t="s">
        <v>29</v>
      </c>
      <c r="B11013" s="1" t="s">
        <v>13587</v>
      </c>
      <c r="C11013" s="2" t="s">
        <v>13582</v>
      </c>
      <c r="D11013" s="1" t="s">
        <v>19</v>
      </c>
      <c r="E11013" s="3" t="str">
        <f>HYPERLINK("https://fyndiq.se/produkt/56c72c0ba5f749b5/", "2-Pack SAMSUNG S24 Skärmskydd - Härdat Glas 9H - Super kvalitet 3D")</f>
        <v>2-Pack SAMSUNG S24 Skärmskydd - Härdat Glas 9H - Super kvalitet 3D</v>
      </c>
      <c r="F11013" s="1" t="s">
        <v>263</v>
      </c>
      <c r="G11013" s="1" t="s">
        <v>264</v>
      </c>
      <c r="H11013" s="1" t="s">
        <v>265</v>
      </c>
      <c r="I11013" s="1" t="s">
        <v>16</v>
      </c>
      <c r="J11013" s="1" t="s">
        <v>23</v>
      </c>
      <c r="K11013" s="1" t="s">
        <v>16</v>
      </c>
      <c r="L11013" s="1" t="s">
        <v>16</v>
      </c>
      <c r="M11013" s="1" t="s">
        <v>16</v>
      </c>
      <c r="N11013" s="1" t="s">
        <v>16</v>
      </c>
      <c r="O11013" s="1">
        <v>63.2</v>
      </c>
      <c r="P11013" s="1">
        <v>1.0</v>
      </c>
    </row>
    <row r="11014">
      <c r="A11014" s="1" t="s">
        <v>29</v>
      </c>
      <c r="B11014" s="1" t="s">
        <v>13588</v>
      </c>
      <c r="C11014" s="2" t="s">
        <v>13582</v>
      </c>
      <c r="D11014" s="1" t="s">
        <v>19</v>
      </c>
      <c r="E11014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11014" s="1" t="s">
        <v>7188</v>
      </c>
      <c r="G11014" s="1" t="s">
        <v>7189</v>
      </c>
      <c r="H11014" s="1" t="s">
        <v>7190</v>
      </c>
      <c r="I11014" s="1" t="s">
        <v>1311</v>
      </c>
      <c r="J11014" s="1" t="s">
        <v>23</v>
      </c>
      <c r="K11014" s="1" t="s">
        <v>16</v>
      </c>
      <c r="L11014" s="1" t="s">
        <v>16</v>
      </c>
      <c r="M11014" s="1" t="s">
        <v>16</v>
      </c>
      <c r="N11014" s="1" t="s">
        <v>16</v>
      </c>
      <c r="O11014" s="1">
        <v>55.2</v>
      </c>
      <c r="P11014" s="1">
        <v>1.0</v>
      </c>
    </row>
    <row r="11015">
      <c r="A11015" s="1" t="s">
        <v>29</v>
      </c>
      <c r="B11015" s="1" t="s">
        <v>13589</v>
      </c>
      <c r="C11015" s="2" t="s">
        <v>13582</v>
      </c>
      <c r="D11015" s="1" t="s">
        <v>19</v>
      </c>
      <c r="E11015" s="3" t="str">
        <f>HYPERLINK("https://fyndiq.se/produkt/925ae49423884615/", "2-Pack Samsung S22 Ultra Skärmskydd &amp; 1-Pack linsskydd -9H GLAS")</f>
        <v>2-Pack Samsung S22 Ultra Skärmskydd &amp; 1-Pack linsskydd -9H GLAS</v>
      </c>
      <c r="F11015" s="1" t="s">
        <v>335</v>
      </c>
      <c r="G11015" s="1" t="s">
        <v>336</v>
      </c>
      <c r="H11015" s="1" t="s">
        <v>337</v>
      </c>
      <c r="I11015" s="1" t="s">
        <v>1230</v>
      </c>
      <c r="J11015" s="1" t="s">
        <v>9</v>
      </c>
      <c r="K11015" s="2" t="s">
        <v>12354</v>
      </c>
      <c r="L11015" s="1" t="s">
        <v>2602</v>
      </c>
      <c r="M11015" s="1" t="s">
        <v>16</v>
      </c>
      <c r="N11015" s="1" t="s">
        <v>16</v>
      </c>
      <c r="O11015" s="1">
        <v>71.2</v>
      </c>
      <c r="P11015" s="1">
        <v>1.0</v>
      </c>
    </row>
    <row r="11016">
      <c r="A11016" s="1" t="s">
        <v>29</v>
      </c>
      <c r="B11016" s="1" t="s">
        <v>13590</v>
      </c>
      <c r="C11016" s="2" t="s">
        <v>13582</v>
      </c>
      <c r="D11016" s="1" t="s">
        <v>19</v>
      </c>
      <c r="E11016" s="3" t="str">
        <f>HYPERLINK("https://fyndiq.se/produkt/adb4de0f77004241/", "2-Pack Xiaomi 13T 5G - Härdat glas 9H - Super kvalitet 3D Skärmskydd")</f>
        <v>2-Pack Xiaomi 13T 5G - Härdat glas 9H - Super kvalitet 3D Skärmskydd</v>
      </c>
      <c r="F11016" s="1" t="s">
        <v>1139</v>
      </c>
      <c r="G11016" s="1" t="s">
        <v>1140</v>
      </c>
      <c r="H11016" s="1" t="s">
        <v>1141</v>
      </c>
      <c r="I11016" s="1" t="s">
        <v>1311</v>
      </c>
      <c r="J11016" s="1" t="s">
        <v>9</v>
      </c>
      <c r="K11016" s="2" t="s">
        <v>7059</v>
      </c>
      <c r="L11016" s="1" t="s">
        <v>2650</v>
      </c>
      <c r="M11016" s="1" t="s">
        <v>16</v>
      </c>
      <c r="N11016" s="1" t="s">
        <v>16</v>
      </c>
      <c r="O11016" s="1">
        <v>63.2</v>
      </c>
      <c r="P11016" s="1">
        <v>1.0</v>
      </c>
    </row>
    <row r="11017">
      <c r="A11017" s="1" t="s">
        <v>29</v>
      </c>
      <c r="B11017" s="1" t="s">
        <v>13591</v>
      </c>
      <c r="C11017" s="2" t="s">
        <v>13582</v>
      </c>
      <c r="D11017" s="1" t="s">
        <v>19</v>
      </c>
      <c r="E11017" s="3" t="str">
        <f>HYPERLINK("https://fyndiq.se/produkt/ac8181d33d904577/", "Samsung Galaxy S10 Plus - Härdat glas 9H - Super kvalitet 3D")</f>
        <v>Samsung Galaxy S10 Plus - Härdat glas 9H - Super kvalitet 3D</v>
      </c>
      <c r="F11017" s="1" t="s">
        <v>171</v>
      </c>
      <c r="G11017" s="1" t="s">
        <v>172</v>
      </c>
      <c r="H11017" s="1" t="s">
        <v>173</v>
      </c>
      <c r="I11017" s="1" t="s">
        <v>16</v>
      </c>
      <c r="J11017" s="1" t="s">
        <v>23</v>
      </c>
      <c r="K11017" s="1" t="s">
        <v>16</v>
      </c>
      <c r="L11017" s="1" t="s">
        <v>16</v>
      </c>
      <c r="M11017" s="1" t="s">
        <v>16</v>
      </c>
      <c r="N11017" s="1" t="s">
        <v>16</v>
      </c>
      <c r="O11017" s="1">
        <v>55.2</v>
      </c>
      <c r="P11017" s="1">
        <v>1.0</v>
      </c>
    </row>
    <row r="11018">
      <c r="A11018" s="1" t="s">
        <v>29</v>
      </c>
      <c r="B11018" s="1" t="s">
        <v>13592</v>
      </c>
      <c r="C11018" s="2" t="s">
        <v>13582</v>
      </c>
      <c r="D11018" s="1" t="s">
        <v>19</v>
      </c>
      <c r="E11018" s="3" t="str">
        <f>HYPERLINK("https://fyndiq.se/produkt/56c72c0ba5f749b5/", "2-Pack SAMSUNG S24 Skärmskydd - Härdat Glas 9H - Super kvalitet 3D")</f>
        <v>2-Pack SAMSUNG S24 Skärmskydd - Härdat Glas 9H - Super kvalitet 3D</v>
      </c>
      <c r="F11018" s="1" t="s">
        <v>263</v>
      </c>
      <c r="G11018" s="1" t="s">
        <v>264</v>
      </c>
      <c r="H11018" s="1" t="s">
        <v>265</v>
      </c>
      <c r="I11018" s="1" t="s">
        <v>16</v>
      </c>
      <c r="J11018" s="1" t="s">
        <v>23</v>
      </c>
      <c r="K11018" s="1" t="s">
        <v>16</v>
      </c>
      <c r="L11018" s="1" t="s">
        <v>16</v>
      </c>
      <c r="M11018" s="1" t="s">
        <v>16</v>
      </c>
      <c r="N11018" s="1" t="s">
        <v>16</v>
      </c>
      <c r="O11018" s="1">
        <v>63.2</v>
      </c>
      <c r="P11018" s="1">
        <v>1.0</v>
      </c>
    </row>
    <row r="11019">
      <c r="A11019" s="1" t="s">
        <v>29</v>
      </c>
      <c r="B11019" s="1" t="s">
        <v>13593</v>
      </c>
      <c r="C11019" s="2" t="s">
        <v>13582</v>
      </c>
      <c r="D11019" s="1" t="s">
        <v>19</v>
      </c>
      <c r="E11019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1019" s="1" t="s">
        <v>1377</v>
      </c>
      <c r="G11019" s="1" t="s">
        <v>1378</v>
      </c>
      <c r="H11019" s="1" t="s">
        <v>1379</v>
      </c>
      <c r="I11019" s="1" t="s">
        <v>16</v>
      </c>
      <c r="J11019" s="1" t="s">
        <v>23</v>
      </c>
      <c r="K11019" s="1" t="s">
        <v>16</v>
      </c>
      <c r="L11019" s="1" t="s">
        <v>16</v>
      </c>
      <c r="M11019" s="1" t="s">
        <v>16</v>
      </c>
      <c r="N11019" s="1" t="s">
        <v>16</v>
      </c>
      <c r="O11019" s="1">
        <v>79.2</v>
      </c>
      <c r="P11019" s="1">
        <v>1.0</v>
      </c>
    </row>
    <row r="11020">
      <c r="A11020" s="1" t="s">
        <v>29</v>
      </c>
      <c r="B11020" s="1" t="s">
        <v>13594</v>
      </c>
      <c r="C11020" s="2" t="s">
        <v>13582</v>
      </c>
      <c r="D11020" s="1" t="s">
        <v>19</v>
      </c>
      <c r="E11020" s="3" t="str">
        <f>HYPERLINK("https://fyndiq.se/produkt/c6f3e47a88184e8d/", "2-Pack SAMSUNG A55 Skärmskydd - Härdat Glas 9H - Super kvalitet 3D")</f>
        <v>2-Pack SAMSUNG A55 Skärmskydd - Härdat Glas 9H - Super kvalitet 3D</v>
      </c>
      <c r="F11020" s="1" t="s">
        <v>83</v>
      </c>
      <c r="G11020" s="1" t="s">
        <v>84</v>
      </c>
      <c r="H11020" s="1" t="s">
        <v>85</v>
      </c>
      <c r="I11020" s="1" t="s">
        <v>16</v>
      </c>
      <c r="J11020" s="1" t="s">
        <v>23</v>
      </c>
      <c r="K11020" s="1" t="s">
        <v>16</v>
      </c>
      <c r="L11020" s="1" t="s">
        <v>16</v>
      </c>
      <c r="M11020" s="1" t="s">
        <v>16</v>
      </c>
      <c r="N11020" s="1" t="s">
        <v>16</v>
      </c>
      <c r="O11020" s="1">
        <v>63.2</v>
      </c>
      <c r="P11020" s="1">
        <v>1.0</v>
      </c>
    </row>
    <row r="11021">
      <c r="A11021" s="1" t="s">
        <v>29</v>
      </c>
      <c r="B11021" s="1" t="s">
        <v>13595</v>
      </c>
      <c r="C11021" s="2" t="s">
        <v>13582</v>
      </c>
      <c r="D11021" s="1" t="s">
        <v>19</v>
      </c>
      <c r="E11021" s="3" t="str">
        <f>HYPERLINK("https://fyndiq.se/produkt/703673a03679430e/", "2-Pack Samsung A55 5G Skärmskydd i Härdat Glas")</f>
        <v>2-Pack Samsung A55 5G Skärmskydd i Härdat Glas</v>
      </c>
      <c r="F11021" s="1" t="s">
        <v>2173</v>
      </c>
      <c r="G11021" s="1" t="s">
        <v>2174</v>
      </c>
      <c r="H11021" s="1" t="s">
        <v>2175</v>
      </c>
      <c r="I11021" s="1" t="s">
        <v>16</v>
      </c>
      <c r="J11021" s="1" t="s">
        <v>23</v>
      </c>
      <c r="K11021" s="1" t="s">
        <v>16</v>
      </c>
      <c r="L11021" s="1" t="s">
        <v>16</v>
      </c>
      <c r="M11021" s="1" t="s">
        <v>16</v>
      </c>
      <c r="N11021" s="1" t="s">
        <v>16</v>
      </c>
      <c r="O11021" s="1">
        <v>63.2</v>
      </c>
      <c r="P11021" s="1">
        <v>1.0</v>
      </c>
    </row>
    <row r="11022">
      <c r="A11022" s="1" t="s">
        <v>29</v>
      </c>
      <c r="B11022" s="1" t="s">
        <v>13596</v>
      </c>
      <c r="C11022" s="2" t="s">
        <v>13582</v>
      </c>
      <c r="D11022" s="1" t="s">
        <v>19</v>
      </c>
      <c r="E11022" s="3" t="str">
        <f>HYPERLINK("https://fyndiq.se/produkt/9f3a3e19288042d8/", "2-Pack Samsung A03 Skärmskydd - Härdat Glas 9H - Super kvalitet 3D")</f>
        <v>2-Pack Samsung A03 Skärmskydd - Härdat Glas 9H - Super kvalitet 3D</v>
      </c>
      <c r="F11022" s="1" t="s">
        <v>1646</v>
      </c>
      <c r="G11022" s="1" t="s">
        <v>1647</v>
      </c>
      <c r="H11022" s="1" t="s">
        <v>1648</v>
      </c>
      <c r="I11022" s="1" t="s">
        <v>16</v>
      </c>
      <c r="J11022" s="1" t="s">
        <v>23</v>
      </c>
      <c r="K11022" s="1" t="s">
        <v>16</v>
      </c>
      <c r="L11022" s="1" t="s">
        <v>16</v>
      </c>
      <c r="M11022" s="1" t="s">
        <v>16</v>
      </c>
      <c r="N11022" s="1" t="s">
        <v>16</v>
      </c>
      <c r="O11022" s="1">
        <v>63.2</v>
      </c>
      <c r="P11022" s="1">
        <v>1.0</v>
      </c>
    </row>
    <row r="11023">
      <c r="A11023" s="1" t="s">
        <v>29</v>
      </c>
      <c r="B11023" s="1" t="s">
        <v>13597</v>
      </c>
      <c r="C11023" s="2" t="s">
        <v>13582</v>
      </c>
      <c r="D11023" s="1" t="s">
        <v>19</v>
      </c>
      <c r="E11023" s="3" t="str">
        <f>HYPERLINK("https://fyndiq.se/produkt/0b2f55cbfc0d4bc8/", "Skärmskydd Iphone 12 / 12 Pro , härdat glas, hög kvalitet.")</f>
        <v>Skärmskydd Iphone 12 / 12 Pro , härdat glas, hög kvalitet.</v>
      </c>
      <c r="F11023" s="1" t="s">
        <v>587</v>
      </c>
      <c r="G11023" s="1" t="s">
        <v>588</v>
      </c>
      <c r="H11023" s="1" t="s">
        <v>589</v>
      </c>
      <c r="I11023" s="1" t="s">
        <v>16</v>
      </c>
      <c r="J11023" s="1" t="s">
        <v>23</v>
      </c>
      <c r="K11023" s="1" t="s">
        <v>16</v>
      </c>
      <c r="L11023" s="1" t="s">
        <v>16</v>
      </c>
      <c r="M11023" s="1" t="s">
        <v>16</v>
      </c>
      <c r="N11023" s="1" t="s">
        <v>16</v>
      </c>
      <c r="O11023" s="1">
        <v>39.2</v>
      </c>
      <c r="P11023" s="1">
        <v>1.0</v>
      </c>
    </row>
    <row r="11024">
      <c r="A11024" s="1" t="s">
        <v>29</v>
      </c>
      <c r="B11024" s="1" t="s">
        <v>13598</v>
      </c>
      <c r="C11024" s="2" t="s">
        <v>13582</v>
      </c>
      <c r="D11024" s="1" t="s">
        <v>19</v>
      </c>
      <c r="E11024" s="3" t="str">
        <f>HYPERLINK("https://fyndiq.se/produkt/2f8f288b73ab4b13/", "2-Pack Sony Xperia 5 IV - Härdat glas 9H - Super Kvalitet 3D")</f>
        <v>2-Pack Sony Xperia 5 IV - Härdat glas 9H - Super Kvalitet 3D</v>
      </c>
      <c r="F11024" s="1" t="s">
        <v>931</v>
      </c>
      <c r="G11024" s="1" t="s">
        <v>932</v>
      </c>
      <c r="H11024" s="1" t="s">
        <v>933</v>
      </c>
      <c r="I11024" s="1" t="s">
        <v>16</v>
      </c>
      <c r="J11024" s="1" t="s">
        <v>23</v>
      </c>
      <c r="K11024" s="1" t="s">
        <v>16</v>
      </c>
      <c r="L11024" s="1" t="s">
        <v>16</v>
      </c>
      <c r="M11024" s="1" t="s">
        <v>16</v>
      </c>
      <c r="N11024" s="1" t="s">
        <v>16</v>
      </c>
      <c r="O11024" s="1">
        <v>71.2</v>
      </c>
      <c r="P11024" s="1">
        <v>1.0</v>
      </c>
    </row>
    <row r="11025">
      <c r="A11025" s="1" t="s">
        <v>29</v>
      </c>
      <c r="B11025" s="1" t="s">
        <v>13599</v>
      </c>
      <c r="C11025" s="2" t="s">
        <v>13582</v>
      </c>
      <c r="D11025" s="1" t="s">
        <v>19</v>
      </c>
      <c r="E11025" s="3" t="str">
        <f>HYPERLINK("https://fyndiq.se/produkt/34157794139f40c6/", "2-Pack Samsung S20 FE - 9H Härdat Glass - Top Kvalitet")</f>
        <v>2-Pack Samsung S20 FE - 9H Härdat Glass - Top Kvalitet</v>
      </c>
      <c r="F11025" s="1" t="s">
        <v>1640</v>
      </c>
      <c r="G11025" s="1" t="s">
        <v>1641</v>
      </c>
      <c r="H11025" s="1" t="s">
        <v>1642</v>
      </c>
      <c r="I11025" s="1" t="s">
        <v>16</v>
      </c>
      <c r="J11025" s="1" t="s">
        <v>23</v>
      </c>
      <c r="K11025" s="1" t="s">
        <v>16</v>
      </c>
      <c r="L11025" s="1" t="s">
        <v>16</v>
      </c>
      <c r="M11025" s="1" t="s">
        <v>16</v>
      </c>
      <c r="N11025" s="1" t="s">
        <v>16</v>
      </c>
      <c r="O11025" s="1">
        <v>63.2</v>
      </c>
      <c r="P11025" s="1">
        <v>1.0</v>
      </c>
    </row>
    <row r="11026">
      <c r="A11026" s="1" t="s">
        <v>29</v>
      </c>
      <c r="B11026" s="1" t="s">
        <v>13600</v>
      </c>
      <c r="C11026" s="2" t="s">
        <v>13582</v>
      </c>
      <c r="D11026" s="1" t="s">
        <v>19</v>
      </c>
      <c r="E1102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026" s="1" t="s">
        <v>539</v>
      </c>
      <c r="G11026" s="1" t="s">
        <v>540</v>
      </c>
      <c r="H11026" s="1" t="s">
        <v>541</v>
      </c>
      <c r="I11026" s="1" t="s">
        <v>16</v>
      </c>
      <c r="J11026" s="1" t="s">
        <v>23</v>
      </c>
      <c r="K11026" s="1" t="s">
        <v>16</v>
      </c>
      <c r="L11026" s="1" t="s">
        <v>16</v>
      </c>
      <c r="M11026" s="1" t="s">
        <v>16</v>
      </c>
      <c r="N11026" s="1" t="s">
        <v>16</v>
      </c>
      <c r="O11026" s="1">
        <v>79.2</v>
      </c>
      <c r="P11026" s="1">
        <v>1.0</v>
      </c>
    </row>
    <row r="11027">
      <c r="A11027" s="1" t="s">
        <v>29</v>
      </c>
      <c r="B11027" s="1" t="s">
        <v>13601</v>
      </c>
      <c r="C11027" s="2" t="s">
        <v>13582</v>
      </c>
      <c r="D11027" s="1" t="s">
        <v>19</v>
      </c>
      <c r="E11027" s="3" t="str">
        <f>HYPERLINK("https://fyndiq.se/produkt/dfe28e565d2e4c8d/", "2 Pack Samsung S21 FE - 9H Härdat Glass - Super Kvalitet 3D")</f>
        <v>2 Pack Samsung S21 FE - 9H Härdat Glass - Super Kvalitet 3D</v>
      </c>
      <c r="F11027" s="1" t="s">
        <v>276</v>
      </c>
      <c r="G11027" s="1" t="s">
        <v>277</v>
      </c>
      <c r="H11027" s="1" t="s">
        <v>278</v>
      </c>
      <c r="I11027" s="1" t="s">
        <v>16</v>
      </c>
      <c r="J11027" s="1" t="s">
        <v>23</v>
      </c>
      <c r="K11027" s="1" t="s">
        <v>16</v>
      </c>
      <c r="L11027" s="1" t="s">
        <v>16</v>
      </c>
      <c r="M11027" s="1" t="s">
        <v>16</v>
      </c>
      <c r="N11027" s="1" t="s">
        <v>16</v>
      </c>
      <c r="O11027" s="1">
        <v>63.2</v>
      </c>
      <c r="P11027" s="1">
        <v>1.0</v>
      </c>
    </row>
    <row r="11028">
      <c r="A11028" s="1" t="s">
        <v>29</v>
      </c>
      <c r="B11028" s="1" t="s">
        <v>13602</v>
      </c>
      <c r="C11028" s="2" t="s">
        <v>13582</v>
      </c>
      <c r="D11028" s="1" t="s">
        <v>19</v>
      </c>
      <c r="E11028" s="3" t="str">
        <f>HYPERLINK("https://fyndiq.se/produkt/66924f1ff238487e/", "2-Pack GOOGLE PIXEL 7A Skärmskydd - Härdat Glas 9H - Super kvalitet 3D")</f>
        <v>2-Pack GOOGLE PIXEL 7A Skärmskydd - Härdat Glas 9H - Super kvalitet 3D</v>
      </c>
      <c r="F11028" s="1" t="s">
        <v>315</v>
      </c>
      <c r="G11028" s="1" t="s">
        <v>316</v>
      </c>
      <c r="H11028" s="1" t="s">
        <v>317</v>
      </c>
      <c r="I11028" s="1" t="s">
        <v>16</v>
      </c>
      <c r="J11028" s="1" t="s">
        <v>23</v>
      </c>
      <c r="K11028" s="1" t="s">
        <v>16</v>
      </c>
      <c r="L11028" s="1" t="s">
        <v>16</v>
      </c>
      <c r="M11028" s="1" t="s">
        <v>16</v>
      </c>
      <c r="N11028" s="1" t="s">
        <v>16</v>
      </c>
      <c r="O11028" s="1">
        <v>63.2</v>
      </c>
      <c r="P11028" s="1">
        <v>1.0</v>
      </c>
    </row>
    <row r="11029">
      <c r="A11029" s="1" t="s">
        <v>29</v>
      </c>
      <c r="B11029" s="1" t="s">
        <v>13603</v>
      </c>
      <c r="C11029" s="2" t="s">
        <v>13582</v>
      </c>
      <c r="D11029" s="1" t="s">
        <v>19</v>
      </c>
      <c r="E11029" s="3" t="str">
        <f>HYPERLINK("https://fyndiq.se/produkt/e035a12754fa46d7/", "1-Pack Privacy Skärmskydd For Samsung A52S (5G) - Härdat Glas 9H - Super Kvalitet 3D")</f>
        <v>1-Pack Privacy Skärmskydd For Samsung A52S (5G) - Härdat Glas 9H - Super Kvalitet 3D</v>
      </c>
      <c r="F11029" s="1" t="s">
        <v>13604</v>
      </c>
      <c r="G11029" s="1" t="s">
        <v>13605</v>
      </c>
      <c r="H11029" s="1" t="s">
        <v>13606</v>
      </c>
      <c r="I11029" s="1" t="s">
        <v>16</v>
      </c>
      <c r="J11029" s="1" t="s">
        <v>23</v>
      </c>
      <c r="K11029" s="1" t="s">
        <v>16</v>
      </c>
      <c r="L11029" s="1" t="s">
        <v>16</v>
      </c>
      <c r="M11029" s="1" t="s">
        <v>16</v>
      </c>
      <c r="N11029" s="1" t="s">
        <v>16</v>
      </c>
      <c r="O11029" s="1">
        <v>71.2</v>
      </c>
      <c r="P11029" s="1">
        <v>1.0</v>
      </c>
    </row>
    <row r="11030">
      <c r="A11030" s="1" t="s">
        <v>29</v>
      </c>
      <c r="B11030" s="1" t="s">
        <v>13607</v>
      </c>
      <c r="C11030" s="2" t="s">
        <v>13582</v>
      </c>
      <c r="D11030" s="1" t="s">
        <v>19</v>
      </c>
      <c r="E11030" s="3" t="str">
        <f t="shared" ref="E11030:E11031" si="362">HYPERLINK("https://fyndiq.se/produkt/80d04410f9c744e2/", "2-Pack Samsung S23 Ultra - 9H Härdat Glass - 3D Super Kvalitet Skärmskydd")</f>
        <v>2-Pack Samsung S23 Ultra - 9H Härdat Glass - 3D Super Kvalitet Skärmskydd</v>
      </c>
      <c r="F11030" s="1" t="s">
        <v>2144</v>
      </c>
      <c r="G11030" s="1" t="s">
        <v>2145</v>
      </c>
      <c r="H11030" s="1" t="s">
        <v>2146</v>
      </c>
      <c r="I11030" s="1" t="s">
        <v>16</v>
      </c>
      <c r="J11030" s="1" t="s">
        <v>23</v>
      </c>
      <c r="K11030" s="1" t="s">
        <v>16</v>
      </c>
      <c r="L11030" s="1" t="s">
        <v>16</v>
      </c>
      <c r="M11030" s="1" t="s">
        <v>16</v>
      </c>
      <c r="N11030" s="1" t="s">
        <v>16</v>
      </c>
      <c r="O11030" s="1">
        <v>63.2</v>
      </c>
      <c r="P11030" s="1">
        <v>1.0</v>
      </c>
    </row>
    <row r="11031">
      <c r="A11031" s="1" t="s">
        <v>29</v>
      </c>
      <c r="B11031" s="1" t="s">
        <v>13608</v>
      </c>
      <c r="C11031" s="2" t="s">
        <v>13582</v>
      </c>
      <c r="D11031" s="1" t="s">
        <v>19</v>
      </c>
      <c r="E11031" s="3" t="str">
        <f t="shared" si="362"/>
        <v>2-Pack Samsung S23 Ultra - 9H Härdat Glass - 3D Super Kvalitet Skärmskydd</v>
      </c>
      <c r="F11031" s="1" t="s">
        <v>2144</v>
      </c>
      <c r="G11031" s="1" t="s">
        <v>2145</v>
      </c>
      <c r="H11031" s="1" t="s">
        <v>2146</v>
      </c>
      <c r="I11031" s="1" t="s">
        <v>16</v>
      </c>
      <c r="J11031" s="1" t="s">
        <v>23</v>
      </c>
      <c r="K11031" s="1" t="s">
        <v>16</v>
      </c>
      <c r="L11031" s="1" t="s">
        <v>16</v>
      </c>
      <c r="M11031" s="1" t="s">
        <v>16</v>
      </c>
      <c r="N11031" s="1" t="s">
        <v>16</v>
      </c>
      <c r="O11031" s="1">
        <v>63.2</v>
      </c>
      <c r="P11031" s="1">
        <v>1.0</v>
      </c>
    </row>
    <row r="11032">
      <c r="A11032" s="1" t="s">
        <v>29</v>
      </c>
      <c r="B11032" s="1" t="s">
        <v>13609</v>
      </c>
      <c r="C11032" s="2" t="s">
        <v>13582</v>
      </c>
      <c r="D11032" s="1" t="s">
        <v>19</v>
      </c>
      <c r="E11032" s="3" t="str">
        <f>HYPERLINK("https://fyndiq.se/produkt/94a67bbe1c4a4666/", "2-Pack Samsung Xcover 7 Skärmskydd i Härdat Glas")</f>
        <v>2-Pack Samsung Xcover 7 Skärmskydd i Härdat Glas</v>
      </c>
      <c r="F11032" s="1" t="s">
        <v>1908</v>
      </c>
      <c r="G11032" s="1" t="s">
        <v>1909</v>
      </c>
      <c r="H11032" s="1" t="s">
        <v>1910</v>
      </c>
      <c r="I11032" s="1" t="s">
        <v>16</v>
      </c>
      <c r="J11032" s="1" t="s">
        <v>23</v>
      </c>
      <c r="K11032" s="1" t="s">
        <v>16</v>
      </c>
      <c r="L11032" s="1" t="s">
        <v>16</v>
      </c>
      <c r="M11032" s="1" t="s">
        <v>16</v>
      </c>
      <c r="N11032" s="1" t="s">
        <v>16</v>
      </c>
      <c r="O11032" s="1">
        <v>63.2</v>
      </c>
      <c r="P11032" s="1">
        <v>1.0</v>
      </c>
    </row>
    <row r="11033">
      <c r="A11033" s="1" t="s">
        <v>29</v>
      </c>
      <c r="B11033" s="1" t="s">
        <v>13610</v>
      </c>
      <c r="C11033" s="2" t="s">
        <v>13582</v>
      </c>
      <c r="D11033" s="1" t="s">
        <v>19</v>
      </c>
      <c r="E11033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1033" s="1" t="s">
        <v>1065</v>
      </c>
      <c r="G11033" s="1" t="s">
        <v>1066</v>
      </c>
      <c r="H11033" s="1" t="s">
        <v>1067</v>
      </c>
      <c r="I11033" s="1" t="s">
        <v>16</v>
      </c>
      <c r="J11033" s="1" t="s">
        <v>23</v>
      </c>
      <c r="K11033" s="1" t="s">
        <v>16</v>
      </c>
      <c r="L11033" s="1" t="s">
        <v>16</v>
      </c>
      <c r="M11033" s="1" t="s">
        <v>16</v>
      </c>
      <c r="N11033" s="1" t="s">
        <v>16</v>
      </c>
      <c r="O11033" s="1">
        <v>71.2</v>
      </c>
      <c r="P11033" s="1">
        <v>1.0</v>
      </c>
    </row>
    <row r="11034">
      <c r="A11034" s="1" t="s">
        <v>29</v>
      </c>
      <c r="B11034" s="1" t="s">
        <v>13611</v>
      </c>
      <c r="C11034" s="2" t="s">
        <v>13582</v>
      </c>
      <c r="D11034" s="1" t="s">
        <v>19</v>
      </c>
      <c r="E11034" s="3" t="str">
        <f>HYPERLINK("https://fyndiq.se/produkt/0f244212ec124dcd/", "2 Pack OnePlus 9 5G - Härdat glas 9H - Super kvalitet 3D Skärmskydd")</f>
        <v>2 Pack OnePlus 9 5G - Härdat glas 9H - Super kvalitet 3D Skärmskydd</v>
      </c>
      <c r="F11034" s="1" t="s">
        <v>803</v>
      </c>
      <c r="G11034" s="1" t="s">
        <v>804</v>
      </c>
      <c r="H11034" s="1" t="s">
        <v>805</v>
      </c>
      <c r="I11034" s="1" t="s">
        <v>16</v>
      </c>
      <c r="J11034" s="1" t="s">
        <v>23</v>
      </c>
      <c r="K11034" s="1" t="s">
        <v>16</v>
      </c>
      <c r="L11034" s="1" t="s">
        <v>16</v>
      </c>
      <c r="M11034" s="1" t="s">
        <v>16</v>
      </c>
      <c r="N11034" s="1" t="s">
        <v>16</v>
      </c>
      <c r="O11034" s="1">
        <v>63.2</v>
      </c>
      <c r="P11034" s="1">
        <v>1.0</v>
      </c>
    </row>
    <row r="11035">
      <c r="A11035" s="1" t="s">
        <v>29</v>
      </c>
      <c r="B11035" s="1" t="s">
        <v>13612</v>
      </c>
      <c r="C11035" s="2" t="s">
        <v>13582</v>
      </c>
      <c r="D11035" s="1" t="s">
        <v>19</v>
      </c>
      <c r="E1103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035" s="1" t="s">
        <v>709</v>
      </c>
      <c r="G11035" s="1" t="s">
        <v>710</v>
      </c>
      <c r="H11035" s="1" t="s">
        <v>711</v>
      </c>
      <c r="I11035" s="1" t="s">
        <v>16</v>
      </c>
      <c r="J11035" s="1" t="s">
        <v>23</v>
      </c>
      <c r="K11035" s="1" t="s">
        <v>16</v>
      </c>
      <c r="L11035" s="1" t="s">
        <v>16</v>
      </c>
      <c r="M11035" s="1" t="s">
        <v>16</v>
      </c>
      <c r="N11035" s="1" t="s">
        <v>16</v>
      </c>
      <c r="O11035" s="1">
        <v>63.2</v>
      </c>
      <c r="P11035" s="1">
        <v>1.0</v>
      </c>
    </row>
    <row r="11036">
      <c r="A11036" s="1" t="s">
        <v>29</v>
      </c>
      <c r="B11036" s="1" t="s">
        <v>13613</v>
      </c>
      <c r="C11036" s="2" t="s">
        <v>13582</v>
      </c>
      <c r="D11036" s="1" t="s">
        <v>19</v>
      </c>
      <c r="E11036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1036" s="1" t="s">
        <v>1475</v>
      </c>
      <c r="G11036" s="1" t="s">
        <v>1476</v>
      </c>
      <c r="H11036" s="1" t="s">
        <v>1477</v>
      </c>
      <c r="I11036" s="1" t="s">
        <v>16</v>
      </c>
      <c r="J11036" s="1" t="s">
        <v>23</v>
      </c>
      <c r="K11036" s="1" t="s">
        <v>16</v>
      </c>
      <c r="L11036" s="1" t="s">
        <v>16</v>
      </c>
      <c r="M11036" s="1" t="s">
        <v>16</v>
      </c>
      <c r="N11036" s="1" t="s">
        <v>16</v>
      </c>
      <c r="O11036" s="1">
        <v>79.2</v>
      </c>
      <c r="P11036" s="1">
        <v>1.0</v>
      </c>
    </row>
    <row r="11037">
      <c r="A11037" s="1" t="s">
        <v>29</v>
      </c>
      <c r="B11037" s="1" t="s">
        <v>13614</v>
      </c>
      <c r="C11037" s="2" t="s">
        <v>13582</v>
      </c>
      <c r="D11037" s="1" t="s">
        <v>19</v>
      </c>
      <c r="E11037" s="3" t="str">
        <f t="shared" ref="E11037:E11038" si="363">HYPERLINK("https://fyndiq.se/produkt/66924f1ff238487e/", "2-Pack GOOGLE PIXEL 7A Skärmskydd - Härdat Glas 9H - Super kvalitet 3D")</f>
        <v>2-Pack GOOGLE PIXEL 7A Skärmskydd - Härdat Glas 9H - Super kvalitet 3D</v>
      </c>
      <c r="F11037" s="1" t="s">
        <v>315</v>
      </c>
      <c r="G11037" s="1" t="s">
        <v>316</v>
      </c>
      <c r="H11037" s="1" t="s">
        <v>317</v>
      </c>
      <c r="I11037" s="1" t="s">
        <v>16</v>
      </c>
      <c r="J11037" s="1" t="s">
        <v>23</v>
      </c>
      <c r="K11037" s="1" t="s">
        <v>16</v>
      </c>
      <c r="L11037" s="1" t="s">
        <v>16</v>
      </c>
      <c r="M11037" s="1" t="s">
        <v>16</v>
      </c>
      <c r="N11037" s="1" t="s">
        <v>16</v>
      </c>
      <c r="O11037" s="1">
        <v>63.2</v>
      </c>
      <c r="P11037" s="1">
        <v>1.0</v>
      </c>
    </row>
    <row r="11038">
      <c r="A11038" s="1" t="s">
        <v>29</v>
      </c>
      <c r="B11038" s="1" t="s">
        <v>13615</v>
      </c>
      <c r="C11038" s="2" t="s">
        <v>13582</v>
      </c>
      <c r="D11038" s="1" t="s">
        <v>19</v>
      </c>
      <c r="E11038" s="3" t="str">
        <f t="shared" si="363"/>
        <v>2-Pack GOOGLE PIXEL 7A Skärmskydd - Härdat Glas 9H - Super kvalitet 3D</v>
      </c>
      <c r="F11038" s="1" t="s">
        <v>315</v>
      </c>
      <c r="G11038" s="1" t="s">
        <v>316</v>
      </c>
      <c r="H11038" s="1" t="s">
        <v>317</v>
      </c>
      <c r="I11038" s="1" t="s">
        <v>16</v>
      </c>
      <c r="J11038" s="1" t="s">
        <v>23</v>
      </c>
      <c r="K11038" s="1" t="s">
        <v>16</v>
      </c>
      <c r="L11038" s="1" t="s">
        <v>16</v>
      </c>
      <c r="M11038" s="1" t="s">
        <v>16</v>
      </c>
      <c r="N11038" s="1" t="s">
        <v>16</v>
      </c>
      <c r="O11038" s="1">
        <v>63.2</v>
      </c>
      <c r="P11038" s="1">
        <v>1.0</v>
      </c>
    </row>
    <row r="11039">
      <c r="A11039" s="1" t="s">
        <v>29</v>
      </c>
      <c r="B11039" s="1" t="s">
        <v>13616</v>
      </c>
      <c r="C11039" s="2" t="s">
        <v>13582</v>
      </c>
      <c r="D11039" s="1" t="s">
        <v>19</v>
      </c>
      <c r="E11039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1039" s="1" t="s">
        <v>3019</v>
      </c>
      <c r="G11039" s="1" t="s">
        <v>3020</v>
      </c>
      <c r="H11039" s="1" t="s">
        <v>3021</v>
      </c>
      <c r="I11039" s="1" t="s">
        <v>16</v>
      </c>
      <c r="J11039" s="1" t="s">
        <v>23</v>
      </c>
      <c r="K11039" s="1" t="s">
        <v>16</v>
      </c>
      <c r="L11039" s="1" t="s">
        <v>16</v>
      </c>
      <c r="M11039" s="1" t="s">
        <v>16</v>
      </c>
      <c r="N11039" s="1" t="s">
        <v>16</v>
      </c>
      <c r="O11039" s="1">
        <v>71.2</v>
      </c>
      <c r="P11039" s="1">
        <v>2.0</v>
      </c>
    </row>
    <row r="11040">
      <c r="A11040" s="1" t="s">
        <v>29</v>
      </c>
      <c r="B11040" s="1" t="s">
        <v>13617</v>
      </c>
      <c r="C11040" s="2" t="s">
        <v>13582</v>
      </c>
      <c r="D11040" s="1" t="s">
        <v>19</v>
      </c>
      <c r="E11040" s="3" t="str">
        <f>HYPERLINK("https://fyndiq.se/produkt/a00b62acc6644fd2/", "2-Pack Samsung Galaxy S10 - Härdat glas 9H – Super kvalitet 3D")</f>
        <v>2-Pack Samsung Galaxy S10 - Härdat glas 9H – Super kvalitet 3D</v>
      </c>
      <c r="F11040" s="1" t="s">
        <v>1291</v>
      </c>
      <c r="G11040" s="1" t="s">
        <v>1292</v>
      </c>
      <c r="H11040" s="1" t="s">
        <v>1293</v>
      </c>
      <c r="I11040" s="1" t="s">
        <v>16</v>
      </c>
      <c r="J11040" s="1" t="s">
        <v>23</v>
      </c>
      <c r="K11040" s="1" t="s">
        <v>16</v>
      </c>
      <c r="L11040" s="1" t="s">
        <v>16</v>
      </c>
      <c r="M11040" s="1" t="s">
        <v>16</v>
      </c>
      <c r="N11040" s="1" t="s">
        <v>16</v>
      </c>
      <c r="O11040" s="1">
        <v>63.2</v>
      </c>
      <c r="P11040" s="1">
        <v>1.0</v>
      </c>
    </row>
    <row r="11041">
      <c r="A11041" s="1" t="s">
        <v>29</v>
      </c>
      <c r="B11041" s="1" t="s">
        <v>13618</v>
      </c>
      <c r="C11041" s="2" t="s">
        <v>13582</v>
      </c>
      <c r="D11041" s="1" t="s">
        <v>19</v>
      </c>
      <c r="E11041" s="3" t="str">
        <f>HYPERLINK("https://fyndiq.se/produkt/344a378f3c5c4639/", "2 Pack Google Pixel 6 - Härdat glas 9H - Super kvalitet 3D")</f>
        <v>2 Pack Google Pixel 6 - Härdat glas 9H - Super kvalitet 3D</v>
      </c>
      <c r="F11041" s="1" t="s">
        <v>1669</v>
      </c>
      <c r="G11041" s="1" t="s">
        <v>1670</v>
      </c>
      <c r="H11041" s="1" t="s">
        <v>1671</v>
      </c>
      <c r="I11041" s="1" t="s">
        <v>16</v>
      </c>
      <c r="J11041" s="1" t="s">
        <v>23</v>
      </c>
      <c r="K11041" s="1" t="s">
        <v>16</v>
      </c>
      <c r="L11041" s="1" t="s">
        <v>16</v>
      </c>
      <c r="M11041" s="1" t="s">
        <v>16</v>
      </c>
      <c r="N11041" s="1" t="s">
        <v>16</v>
      </c>
      <c r="O11041" s="1">
        <v>63.2</v>
      </c>
      <c r="P11041" s="1">
        <v>1.0</v>
      </c>
    </row>
    <row r="11042">
      <c r="A11042" s="1" t="s">
        <v>29</v>
      </c>
      <c r="B11042" s="1" t="s">
        <v>13619</v>
      </c>
      <c r="C11042" s="2" t="s">
        <v>13582</v>
      </c>
      <c r="D11042" s="1" t="s">
        <v>19</v>
      </c>
      <c r="E1104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1042" s="1" t="s">
        <v>504</v>
      </c>
      <c r="G11042" s="1" t="s">
        <v>505</v>
      </c>
      <c r="H11042" s="1" t="s">
        <v>506</v>
      </c>
      <c r="I11042" s="1" t="s">
        <v>16</v>
      </c>
      <c r="J11042" s="1" t="s">
        <v>23</v>
      </c>
      <c r="K11042" s="1" t="s">
        <v>16</v>
      </c>
      <c r="L11042" s="1" t="s">
        <v>16</v>
      </c>
      <c r="M11042" s="1" t="s">
        <v>16</v>
      </c>
      <c r="N11042" s="1" t="s">
        <v>16</v>
      </c>
      <c r="O11042" s="1">
        <v>63.2</v>
      </c>
      <c r="P11042" s="1">
        <v>1.0</v>
      </c>
    </row>
    <row r="11043">
      <c r="A11043" s="1" t="s">
        <v>29</v>
      </c>
      <c r="B11043" s="1" t="s">
        <v>13620</v>
      </c>
      <c r="C11043" s="2" t="s">
        <v>13582</v>
      </c>
      <c r="D11043" s="1" t="s">
        <v>19</v>
      </c>
      <c r="E11043" s="3" t="str">
        <f>HYPERLINK("https://fyndiq.se/produkt/32acc18f50d947d3/", "2-Pack Samsung S21 (5G) Skärmskydd &amp; 2-Pack linsskydd - Härdat Glas 9H - Super kvalitet 3D")</f>
        <v>2-Pack Samsung S21 (5G) Skärmskydd &amp; 2-Pack linsskydd - Härdat Glas 9H - Super kvalitet 3D</v>
      </c>
      <c r="F11043" s="1" t="s">
        <v>473</v>
      </c>
      <c r="G11043" s="1" t="s">
        <v>474</v>
      </c>
      <c r="H11043" s="1" t="s">
        <v>475</v>
      </c>
      <c r="I11043" s="1" t="s">
        <v>16</v>
      </c>
      <c r="J11043" s="1" t="s">
        <v>23</v>
      </c>
      <c r="K11043" s="1" t="s">
        <v>16</v>
      </c>
      <c r="L11043" s="1" t="s">
        <v>16</v>
      </c>
      <c r="M11043" s="1" t="s">
        <v>16</v>
      </c>
      <c r="N11043" s="1" t="s">
        <v>16</v>
      </c>
      <c r="O11043" s="1">
        <v>79.2</v>
      </c>
      <c r="P11043" s="1">
        <v>1.0</v>
      </c>
    </row>
    <row r="11044">
      <c r="A11044" s="1" t="s">
        <v>29</v>
      </c>
      <c r="B11044" s="1" t="s">
        <v>13621</v>
      </c>
      <c r="C11044" s="2" t="s">
        <v>13582</v>
      </c>
      <c r="D11044" s="1" t="s">
        <v>19</v>
      </c>
      <c r="E11044" s="3" t="str">
        <f>HYPERLINK("https://fyndiq.se/produkt/6ae5aff483564a84/", "2-Pack Apple Watch 40mm – Härdat glas 9H – Super kvalitet 3D")</f>
        <v>2-Pack Apple Watch 40mm – Härdat glas 9H – Super kvalitet 3D</v>
      </c>
      <c r="F11044" s="1" t="s">
        <v>1418</v>
      </c>
      <c r="G11044" s="1" t="s">
        <v>1419</v>
      </c>
      <c r="H11044" s="1" t="s">
        <v>1420</v>
      </c>
      <c r="I11044" s="1" t="s">
        <v>16</v>
      </c>
      <c r="J11044" s="1" t="s">
        <v>23</v>
      </c>
      <c r="K11044" s="1" t="s">
        <v>16</v>
      </c>
      <c r="L11044" s="1" t="s">
        <v>16</v>
      </c>
      <c r="M11044" s="1" t="s">
        <v>16</v>
      </c>
      <c r="N11044" s="1" t="s">
        <v>16</v>
      </c>
      <c r="O11044" s="1">
        <v>55.2</v>
      </c>
      <c r="P11044" s="1">
        <v>1.0</v>
      </c>
    </row>
    <row r="11045">
      <c r="A11045" s="1" t="s">
        <v>29</v>
      </c>
      <c r="B11045" s="1" t="s">
        <v>13622</v>
      </c>
      <c r="C11045" s="2" t="s">
        <v>13582</v>
      </c>
      <c r="D11045" s="1" t="s">
        <v>19</v>
      </c>
      <c r="E11045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11045" s="1" t="s">
        <v>3112</v>
      </c>
      <c r="G11045" s="1" t="s">
        <v>3113</v>
      </c>
      <c r="H11045" s="1" t="s">
        <v>3114</v>
      </c>
      <c r="I11045" s="1" t="s">
        <v>16</v>
      </c>
      <c r="J11045" s="1" t="s">
        <v>23</v>
      </c>
      <c r="K11045" s="1" t="s">
        <v>16</v>
      </c>
      <c r="L11045" s="1" t="s">
        <v>16</v>
      </c>
      <c r="M11045" s="1" t="s">
        <v>16</v>
      </c>
      <c r="N11045" s="1" t="s">
        <v>16</v>
      </c>
      <c r="O11045" s="1">
        <v>63.2</v>
      </c>
      <c r="P11045" s="1">
        <v>1.0</v>
      </c>
    </row>
    <row r="11046">
      <c r="A11046" s="1" t="s">
        <v>29</v>
      </c>
      <c r="B11046" s="1" t="s">
        <v>13623</v>
      </c>
      <c r="C11046" s="2" t="s">
        <v>13582</v>
      </c>
      <c r="D11046" s="1" t="s">
        <v>19</v>
      </c>
      <c r="E11046" s="3" t="str">
        <f>HYPERLINK("https://fyndiq.se/produkt/62ae88706cd84ea9/", "2-Pack Samsung S21 FE (5G) Skärmskydd &amp; 1-Pack linsskydd - Härdat Glas 9H - Super kvalitet 3D")</f>
        <v>2-Pack Samsung S21 FE (5G) Skärmskydd &amp; 1-Pack linsskydd - Härdat Glas 9H - Super kvalitet 3D</v>
      </c>
      <c r="F11046" s="1" t="s">
        <v>12991</v>
      </c>
      <c r="G11046" s="1" t="s">
        <v>12992</v>
      </c>
      <c r="H11046" s="1" t="s">
        <v>12993</v>
      </c>
      <c r="I11046" s="1" t="s">
        <v>16</v>
      </c>
      <c r="J11046" s="1" t="s">
        <v>23</v>
      </c>
      <c r="K11046" s="1" t="s">
        <v>16</v>
      </c>
      <c r="L11046" s="1" t="s">
        <v>16</v>
      </c>
      <c r="M11046" s="1" t="s">
        <v>16</v>
      </c>
      <c r="N11046" s="1" t="s">
        <v>16</v>
      </c>
      <c r="O11046" s="1">
        <v>71.2</v>
      </c>
      <c r="P11046" s="1">
        <v>1.0</v>
      </c>
    </row>
    <row r="11047">
      <c r="A11047" s="1" t="s">
        <v>29</v>
      </c>
      <c r="B11047" s="1" t="s">
        <v>13624</v>
      </c>
      <c r="C11047" s="2" t="s">
        <v>13582</v>
      </c>
      <c r="D11047" s="1" t="s">
        <v>19</v>
      </c>
      <c r="E11047" s="3" t="str">
        <f t="shared" ref="E11047:E11049" si="364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047" s="1" t="s">
        <v>539</v>
      </c>
      <c r="G11047" s="1" t="s">
        <v>540</v>
      </c>
      <c r="H11047" s="1" t="s">
        <v>541</v>
      </c>
      <c r="I11047" s="1" t="s">
        <v>16</v>
      </c>
      <c r="J11047" s="1" t="s">
        <v>23</v>
      </c>
      <c r="K11047" s="1" t="s">
        <v>16</v>
      </c>
      <c r="L11047" s="1" t="s">
        <v>16</v>
      </c>
      <c r="M11047" s="1" t="s">
        <v>16</v>
      </c>
      <c r="N11047" s="1" t="s">
        <v>16</v>
      </c>
      <c r="O11047" s="1">
        <v>79.2</v>
      </c>
      <c r="P11047" s="1">
        <v>1.0</v>
      </c>
    </row>
    <row r="11048">
      <c r="A11048" s="1" t="s">
        <v>29</v>
      </c>
      <c r="B11048" s="1" t="s">
        <v>13625</v>
      </c>
      <c r="C11048" s="2" t="s">
        <v>13582</v>
      </c>
      <c r="D11048" s="1" t="s">
        <v>19</v>
      </c>
      <c r="E11048" s="3" t="str">
        <f t="shared" si="364"/>
        <v>2-Pack SAMSUNG S24 5G Skärmskydd &amp; 2-Pack linsskydd - Härdat Glas 9H - Super kvalitet 3D</v>
      </c>
      <c r="F11048" s="1" t="s">
        <v>539</v>
      </c>
      <c r="G11048" s="1" t="s">
        <v>540</v>
      </c>
      <c r="H11048" s="1" t="s">
        <v>541</v>
      </c>
      <c r="I11048" s="1" t="s">
        <v>16</v>
      </c>
      <c r="J11048" s="1" t="s">
        <v>23</v>
      </c>
      <c r="K11048" s="1" t="s">
        <v>16</v>
      </c>
      <c r="L11048" s="1" t="s">
        <v>16</v>
      </c>
      <c r="M11048" s="1" t="s">
        <v>16</v>
      </c>
      <c r="N11048" s="1" t="s">
        <v>16</v>
      </c>
      <c r="O11048" s="1">
        <v>79.2</v>
      </c>
      <c r="P11048" s="1">
        <v>1.0</v>
      </c>
    </row>
    <row r="11049">
      <c r="A11049" s="1" t="s">
        <v>29</v>
      </c>
      <c r="B11049" s="1" t="s">
        <v>13626</v>
      </c>
      <c r="C11049" s="2" t="s">
        <v>13582</v>
      </c>
      <c r="D11049" s="1" t="s">
        <v>19</v>
      </c>
      <c r="E11049" s="3" t="str">
        <f t="shared" si="364"/>
        <v>2-Pack SAMSUNG S24 5G Skärmskydd &amp; 2-Pack linsskydd - Härdat Glas 9H - Super kvalitet 3D</v>
      </c>
      <c r="F11049" s="1" t="s">
        <v>539</v>
      </c>
      <c r="G11049" s="1" t="s">
        <v>540</v>
      </c>
      <c r="H11049" s="1" t="s">
        <v>541</v>
      </c>
      <c r="I11049" s="1" t="s">
        <v>16</v>
      </c>
      <c r="J11049" s="1" t="s">
        <v>23</v>
      </c>
      <c r="K11049" s="1" t="s">
        <v>16</v>
      </c>
      <c r="L11049" s="1" t="s">
        <v>16</v>
      </c>
      <c r="M11049" s="1" t="s">
        <v>16</v>
      </c>
      <c r="N11049" s="1" t="s">
        <v>16</v>
      </c>
      <c r="O11049" s="1">
        <v>79.2</v>
      </c>
      <c r="P11049" s="1">
        <v>1.0</v>
      </c>
    </row>
    <row r="11050">
      <c r="A11050" s="1" t="s">
        <v>29</v>
      </c>
      <c r="B11050" s="1" t="s">
        <v>13627</v>
      </c>
      <c r="C11050" s="2" t="s">
        <v>13582</v>
      </c>
      <c r="D11050" s="1" t="s">
        <v>19</v>
      </c>
      <c r="E11050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1050" s="1" t="s">
        <v>464</v>
      </c>
      <c r="G11050" s="1" t="s">
        <v>465</v>
      </c>
      <c r="H11050" s="1" t="s">
        <v>466</v>
      </c>
      <c r="I11050" s="1" t="s">
        <v>16</v>
      </c>
      <c r="J11050" s="1" t="s">
        <v>23</v>
      </c>
      <c r="K11050" s="1" t="s">
        <v>16</v>
      </c>
      <c r="L11050" s="1" t="s">
        <v>16</v>
      </c>
      <c r="M11050" s="1" t="s">
        <v>16</v>
      </c>
      <c r="N11050" s="1" t="s">
        <v>16</v>
      </c>
      <c r="O11050" s="1">
        <v>71.2</v>
      </c>
      <c r="P11050" s="1">
        <v>2.0</v>
      </c>
    </row>
    <row r="11051">
      <c r="A11051" s="1" t="s">
        <v>29</v>
      </c>
      <c r="B11051" s="1" t="s">
        <v>13628</v>
      </c>
      <c r="C11051" s="2" t="s">
        <v>13582</v>
      </c>
      <c r="D11051" s="1" t="s">
        <v>19</v>
      </c>
      <c r="E11051" s="3" t="str">
        <f>HYPERLINK("https://fyndiq.se/produkt/c32b21dec9cf4091/", "2-Pack SAMSUNG S24 5G Skärmskydd - Härdat Glas 9H - Super kvalitet 3D")</f>
        <v>2-Pack SAMSUNG S24 5G Skärmskydd - Härdat Glas 9H - Super kvalitet 3D</v>
      </c>
      <c r="F11051" s="1" t="s">
        <v>157</v>
      </c>
      <c r="G11051" s="1" t="s">
        <v>158</v>
      </c>
      <c r="H11051" s="1" t="s">
        <v>159</v>
      </c>
      <c r="I11051" s="1" t="s">
        <v>16</v>
      </c>
      <c r="J11051" s="1" t="s">
        <v>23</v>
      </c>
      <c r="K11051" s="1" t="s">
        <v>16</v>
      </c>
      <c r="L11051" s="1" t="s">
        <v>16</v>
      </c>
      <c r="M11051" s="1" t="s">
        <v>16</v>
      </c>
      <c r="N11051" s="1" t="s">
        <v>16</v>
      </c>
      <c r="O11051" s="1">
        <v>63.2</v>
      </c>
      <c r="P11051" s="1">
        <v>1.0</v>
      </c>
    </row>
    <row r="11052">
      <c r="A11052" s="1" t="s">
        <v>29</v>
      </c>
      <c r="B11052" s="1" t="s">
        <v>13629</v>
      </c>
      <c r="C11052" s="2" t="s">
        <v>13582</v>
      </c>
      <c r="D11052" s="1" t="s">
        <v>19</v>
      </c>
      <c r="E11052" s="3" t="str">
        <f t="shared" ref="E11052:E11053" si="365">HYPERLINK("https://fyndiq.se/produkt/f2c164e932234570/", "2-Pack HUAWEI P30 PRO Skärmskydd - Härdat Glas 9H - Super kvalitet 3D")</f>
        <v>2-Pack HUAWEI P30 PRO Skärmskydd - Härdat Glas 9H - Super kvalitet 3D</v>
      </c>
      <c r="F11052" s="1" t="s">
        <v>267</v>
      </c>
      <c r="G11052" s="1" t="s">
        <v>268</v>
      </c>
      <c r="H11052" s="1" t="s">
        <v>269</v>
      </c>
      <c r="I11052" s="1" t="s">
        <v>16</v>
      </c>
      <c r="J11052" s="1" t="s">
        <v>23</v>
      </c>
      <c r="K11052" s="1" t="s">
        <v>16</v>
      </c>
      <c r="L11052" s="1" t="s">
        <v>16</v>
      </c>
      <c r="M11052" s="1" t="s">
        <v>16</v>
      </c>
      <c r="N11052" s="1" t="s">
        <v>16</v>
      </c>
      <c r="O11052" s="1">
        <v>63.2</v>
      </c>
      <c r="P11052" s="1">
        <v>1.0</v>
      </c>
    </row>
    <row r="11053">
      <c r="A11053" s="1" t="s">
        <v>29</v>
      </c>
      <c r="B11053" s="1" t="s">
        <v>13630</v>
      </c>
      <c r="C11053" s="2" t="s">
        <v>13582</v>
      </c>
      <c r="D11053" s="1" t="s">
        <v>19</v>
      </c>
      <c r="E11053" s="3" t="str">
        <f t="shared" si="365"/>
        <v>2-Pack HUAWEI P30 PRO Skärmskydd - Härdat Glas 9H - Super kvalitet 3D</v>
      </c>
      <c r="F11053" s="1" t="s">
        <v>267</v>
      </c>
      <c r="G11053" s="1" t="s">
        <v>268</v>
      </c>
      <c r="H11053" s="1" t="s">
        <v>269</v>
      </c>
      <c r="I11053" s="1" t="s">
        <v>16</v>
      </c>
      <c r="J11053" s="1" t="s">
        <v>23</v>
      </c>
      <c r="K11053" s="1" t="s">
        <v>16</v>
      </c>
      <c r="L11053" s="1" t="s">
        <v>16</v>
      </c>
      <c r="M11053" s="1" t="s">
        <v>16</v>
      </c>
      <c r="N11053" s="1" t="s">
        <v>16</v>
      </c>
      <c r="O11053" s="1">
        <v>63.2</v>
      </c>
      <c r="P11053" s="1">
        <v>1.0</v>
      </c>
    </row>
    <row r="11054">
      <c r="A11054" s="1" t="s">
        <v>29</v>
      </c>
      <c r="B11054" s="1" t="s">
        <v>13631</v>
      </c>
      <c r="C11054" s="2" t="s">
        <v>13582</v>
      </c>
      <c r="D11054" s="1" t="s">
        <v>19</v>
      </c>
      <c r="E11054" s="3" t="str">
        <f>HYPERLINK("https://fyndiq.se/produkt/981477e3228a49e0/", "2 Pack Samsung Galaxy Note 9 - Härdat glas 9H –Super kvalitet 3D")</f>
        <v>2 Pack Samsung Galaxy Note 9 - Härdat glas 9H –Super kvalitet 3D</v>
      </c>
      <c r="F11054" s="1" t="s">
        <v>4143</v>
      </c>
      <c r="G11054" s="1" t="s">
        <v>4144</v>
      </c>
      <c r="H11054" s="1" t="s">
        <v>4145</v>
      </c>
      <c r="I11054" s="1" t="s">
        <v>16</v>
      </c>
      <c r="J11054" s="1" t="s">
        <v>23</v>
      </c>
      <c r="K11054" s="1" t="s">
        <v>16</v>
      </c>
      <c r="L11054" s="1" t="s">
        <v>16</v>
      </c>
      <c r="M11054" s="1" t="s">
        <v>16</v>
      </c>
      <c r="N11054" s="1" t="s">
        <v>16</v>
      </c>
      <c r="O11054" s="1">
        <v>63.2</v>
      </c>
      <c r="P11054" s="1">
        <v>1.0</v>
      </c>
    </row>
    <row r="11055">
      <c r="A11055" s="1" t="s">
        <v>29</v>
      </c>
      <c r="B11055" s="1" t="s">
        <v>13632</v>
      </c>
      <c r="C11055" s="2" t="s">
        <v>13582</v>
      </c>
      <c r="D11055" s="1" t="s">
        <v>19</v>
      </c>
      <c r="E11055" s="3" t="str">
        <f>HYPERLINK("https://fyndiq.se/produkt/65c8b505bab64eaf/", "Motorola Moto G73 - Härdat Glas 9H -Super kvalitet 3D Skärmskydd")</f>
        <v>Motorola Moto G73 - Härdat Glas 9H -Super kvalitet 3D Skärmskydd</v>
      </c>
      <c r="F11055" s="1" t="s">
        <v>13633</v>
      </c>
      <c r="G11055" s="1" t="s">
        <v>13634</v>
      </c>
      <c r="H11055" s="1" t="s">
        <v>13635</v>
      </c>
      <c r="I11055" s="1" t="s">
        <v>16</v>
      </c>
      <c r="J11055" s="1" t="s">
        <v>23</v>
      </c>
      <c r="K11055" s="1" t="s">
        <v>16</v>
      </c>
      <c r="L11055" s="1" t="s">
        <v>16</v>
      </c>
      <c r="M11055" s="1" t="s">
        <v>16</v>
      </c>
      <c r="N11055" s="1" t="s">
        <v>16</v>
      </c>
      <c r="O11055" s="1">
        <v>55.2</v>
      </c>
      <c r="P11055" s="1">
        <v>1.0</v>
      </c>
    </row>
    <row r="11056">
      <c r="A11056" s="1" t="s">
        <v>29</v>
      </c>
      <c r="B11056" s="1" t="s">
        <v>13636</v>
      </c>
      <c r="C11056" s="2" t="s">
        <v>13582</v>
      </c>
      <c r="D11056" s="1" t="s">
        <v>19</v>
      </c>
      <c r="E11056" s="3" t="str">
        <f>HYPERLINK("https://fyndiq.se/produkt/daa952c312554fe7/", "2-Pack Samsung S22 PLUS 5G Skärmskydd - Härdat Glas 9H - Super kvalitet 3D")</f>
        <v>2-Pack Samsung S22 PLUS 5G Skärmskydd - Härdat Glas 9H - Super kvalitet 3D</v>
      </c>
      <c r="F11056" s="1" t="s">
        <v>10746</v>
      </c>
      <c r="G11056" s="1" t="s">
        <v>10747</v>
      </c>
      <c r="H11056" s="1" t="s">
        <v>10748</v>
      </c>
      <c r="I11056" s="1" t="s">
        <v>16</v>
      </c>
      <c r="J11056" s="1" t="s">
        <v>23</v>
      </c>
      <c r="K11056" s="1" t="s">
        <v>16</v>
      </c>
      <c r="L11056" s="1" t="s">
        <v>16</v>
      </c>
      <c r="M11056" s="1" t="s">
        <v>16</v>
      </c>
      <c r="N11056" s="1" t="s">
        <v>16</v>
      </c>
      <c r="O11056" s="1">
        <v>63.2</v>
      </c>
      <c r="P11056" s="1">
        <v>1.0</v>
      </c>
    </row>
    <row r="11057">
      <c r="A11057" s="1" t="s">
        <v>29</v>
      </c>
      <c r="B11057" s="1" t="s">
        <v>13637</v>
      </c>
      <c r="C11057" s="2" t="s">
        <v>13582</v>
      </c>
      <c r="D11057" s="1" t="s">
        <v>19</v>
      </c>
      <c r="E11057" s="3" t="str">
        <f>HYPERLINK("https://fyndiq.se/produkt/311d90a74d234421/", "2 Pack Xiaomi 12 - Härdat glas 9H-Super kvalitet 3D Skärmskydd")</f>
        <v>2 Pack Xiaomi 12 - Härdat glas 9H-Super kvalitet 3D Skärmskydd</v>
      </c>
      <c r="F11057" s="1" t="s">
        <v>582</v>
      </c>
      <c r="G11057" s="1" t="s">
        <v>583</v>
      </c>
      <c r="H11057" s="1" t="s">
        <v>584</v>
      </c>
      <c r="I11057" s="1" t="s">
        <v>16</v>
      </c>
      <c r="J11057" s="1" t="s">
        <v>23</v>
      </c>
      <c r="K11057" s="1" t="s">
        <v>16</v>
      </c>
      <c r="L11057" s="1" t="s">
        <v>16</v>
      </c>
      <c r="M11057" s="1" t="s">
        <v>16</v>
      </c>
      <c r="N11057" s="1" t="s">
        <v>16</v>
      </c>
      <c r="O11057" s="1">
        <v>63.2</v>
      </c>
      <c r="P11057" s="1">
        <v>1.0</v>
      </c>
    </row>
    <row r="11058">
      <c r="A11058" s="1" t="s">
        <v>29</v>
      </c>
      <c r="B11058" s="1" t="s">
        <v>13638</v>
      </c>
      <c r="C11058" s="2" t="s">
        <v>13582</v>
      </c>
      <c r="D11058" s="1" t="s">
        <v>19</v>
      </c>
      <c r="E11058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1058" s="1" t="s">
        <v>8393</v>
      </c>
      <c r="G11058" s="1" t="s">
        <v>8394</v>
      </c>
      <c r="H11058" s="1" t="s">
        <v>8395</v>
      </c>
      <c r="I11058" s="1" t="s">
        <v>16</v>
      </c>
      <c r="J11058" s="1" t="s">
        <v>23</v>
      </c>
      <c r="K11058" s="1" t="s">
        <v>16</v>
      </c>
      <c r="L11058" s="1" t="s">
        <v>16</v>
      </c>
      <c r="M11058" s="1" t="s">
        <v>16</v>
      </c>
      <c r="N11058" s="1" t="s">
        <v>16</v>
      </c>
      <c r="O11058" s="1">
        <v>63.2</v>
      </c>
      <c r="P11058" s="1">
        <v>1.0</v>
      </c>
    </row>
    <row r="11059">
      <c r="A11059" s="1" t="s">
        <v>29</v>
      </c>
      <c r="B11059" s="1" t="s">
        <v>13639</v>
      </c>
      <c r="C11059" s="2" t="s">
        <v>13582</v>
      </c>
      <c r="D11059" s="1" t="s">
        <v>19</v>
      </c>
      <c r="E11059" s="3" t="str">
        <f>HYPERLINK("https://fyndiq.se/produkt/a047b5d99d58461d/", "2-Pack Google Pixel 6A - Härdat glas 9H - Super kvalitet 3D")</f>
        <v>2-Pack Google Pixel 6A - Härdat glas 9H - Super kvalitet 3D</v>
      </c>
      <c r="F11059" s="1" t="s">
        <v>1205</v>
      </c>
      <c r="G11059" s="1" t="s">
        <v>1206</v>
      </c>
      <c r="H11059" s="1" t="s">
        <v>1207</v>
      </c>
      <c r="I11059" s="1" t="s">
        <v>16</v>
      </c>
      <c r="J11059" s="1" t="s">
        <v>23</v>
      </c>
      <c r="K11059" s="1" t="s">
        <v>16</v>
      </c>
      <c r="L11059" s="1" t="s">
        <v>16</v>
      </c>
      <c r="M11059" s="1" t="s">
        <v>16</v>
      </c>
      <c r="N11059" s="1" t="s">
        <v>16</v>
      </c>
      <c r="O11059" s="1">
        <v>63.2</v>
      </c>
      <c r="P11059" s="1">
        <v>2.0</v>
      </c>
    </row>
    <row r="11060">
      <c r="A11060" s="1" t="s">
        <v>29</v>
      </c>
      <c r="B11060" s="1" t="s">
        <v>13640</v>
      </c>
      <c r="C11060" s="2" t="s">
        <v>13582</v>
      </c>
      <c r="D11060" s="1" t="s">
        <v>19</v>
      </c>
      <c r="E11060" s="3" t="str">
        <f>HYPERLINK("https://fyndiq.se/produkt/6260fb6b96c349fe/", "Samsung S9 plus 3D rundat härdat glasfodral")</f>
        <v>Samsung S9 plus 3D rundat härdat glasfodral</v>
      </c>
      <c r="F11060" s="1" t="s">
        <v>1105</v>
      </c>
      <c r="G11060" s="1" t="s">
        <v>1106</v>
      </c>
      <c r="H11060" s="1" t="s">
        <v>1107</v>
      </c>
      <c r="I11060" s="1" t="s">
        <v>16</v>
      </c>
      <c r="J11060" s="1" t="s">
        <v>23</v>
      </c>
      <c r="K11060" s="1" t="s">
        <v>16</v>
      </c>
      <c r="L11060" s="1" t="s">
        <v>16</v>
      </c>
      <c r="M11060" s="1" t="s">
        <v>16</v>
      </c>
      <c r="N11060" s="1" t="s">
        <v>16</v>
      </c>
      <c r="O11060" s="1">
        <v>55.2</v>
      </c>
      <c r="P11060" s="1">
        <v>1.0</v>
      </c>
    </row>
    <row r="11061">
      <c r="A11061" s="1" t="s">
        <v>29</v>
      </c>
      <c r="B11061" s="1" t="s">
        <v>13641</v>
      </c>
      <c r="C11061" s="2" t="s">
        <v>13582</v>
      </c>
      <c r="D11061" s="1" t="s">
        <v>19</v>
      </c>
      <c r="E1106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061" s="1" t="s">
        <v>47</v>
      </c>
      <c r="G11061" s="2" t="s">
        <v>48</v>
      </c>
      <c r="H11061" s="1" t="s">
        <v>49</v>
      </c>
      <c r="I11061" s="1" t="s">
        <v>16</v>
      </c>
      <c r="J11061" s="1" t="s">
        <v>23</v>
      </c>
      <c r="K11061" s="1" t="s">
        <v>16</v>
      </c>
      <c r="L11061" s="1" t="s">
        <v>16</v>
      </c>
      <c r="M11061" s="1" t="s">
        <v>16</v>
      </c>
      <c r="N11061" s="1" t="s">
        <v>16</v>
      </c>
      <c r="O11061" s="1">
        <v>183.2</v>
      </c>
      <c r="P11061" s="1">
        <v>1.0</v>
      </c>
    </row>
    <row r="11062">
      <c r="A11062" s="1" t="s">
        <v>29</v>
      </c>
      <c r="B11062" s="1" t="s">
        <v>13642</v>
      </c>
      <c r="C11062" s="2" t="s">
        <v>13582</v>
      </c>
      <c r="D11062" s="1" t="s">
        <v>19</v>
      </c>
      <c r="E11062" s="3" t="str">
        <f>HYPERLINK("https://fyndiq.se/produkt/c47dc331e908415c/", "2 Pack - Samsung S22 ULTRA - 9H Härdat Glass - 3D Super Kvalitet")</f>
        <v>2 Pack - Samsung S22 ULTRA - 9H Härdat Glass - 3D Super Kvalitet</v>
      </c>
      <c r="F11062" s="1" t="s">
        <v>246</v>
      </c>
      <c r="G11062" s="1" t="s">
        <v>247</v>
      </c>
      <c r="H11062" s="1" t="s">
        <v>248</v>
      </c>
      <c r="I11062" s="1" t="s">
        <v>16</v>
      </c>
      <c r="J11062" s="1" t="s">
        <v>23</v>
      </c>
      <c r="K11062" s="1" t="s">
        <v>16</v>
      </c>
      <c r="L11062" s="1" t="s">
        <v>16</v>
      </c>
      <c r="M11062" s="1" t="s">
        <v>16</v>
      </c>
      <c r="N11062" s="1" t="s">
        <v>16</v>
      </c>
      <c r="O11062" s="1">
        <v>63.2</v>
      </c>
      <c r="P11062" s="1">
        <v>1.0</v>
      </c>
    </row>
    <row r="11063">
      <c r="A11063" s="1" t="s">
        <v>29</v>
      </c>
      <c r="B11063" s="1" t="s">
        <v>13643</v>
      </c>
      <c r="C11063" s="2" t="s">
        <v>13582</v>
      </c>
      <c r="D11063" s="1" t="s">
        <v>19</v>
      </c>
      <c r="E11063" s="3" t="str">
        <f>HYPERLINK("https://fyndiq.se/produkt/bc341889f4d7491c/", "2 Pack Samsung Galaxy S20 5G - Härdat glas 9H-Super kvalitet 3D")</f>
        <v>2 Pack Samsung Galaxy S20 5G - Härdat glas 9H-Super kvalitet 3D</v>
      </c>
      <c r="F11063" s="1" t="s">
        <v>1984</v>
      </c>
      <c r="G11063" s="1" t="s">
        <v>1985</v>
      </c>
      <c r="H11063" s="1" t="s">
        <v>1986</v>
      </c>
      <c r="I11063" s="1" t="s">
        <v>16</v>
      </c>
      <c r="J11063" s="1" t="s">
        <v>23</v>
      </c>
      <c r="K11063" s="1" t="s">
        <v>16</v>
      </c>
      <c r="L11063" s="1" t="s">
        <v>16</v>
      </c>
      <c r="M11063" s="1" t="s">
        <v>16</v>
      </c>
      <c r="N11063" s="1" t="s">
        <v>16</v>
      </c>
      <c r="O11063" s="1">
        <v>71.2</v>
      </c>
      <c r="P11063" s="1">
        <v>1.0</v>
      </c>
    </row>
    <row r="11064">
      <c r="A11064" s="1" t="s">
        <v>29</v>
      </c>
      <c r="B11064" s="1" t="s">
        <v>13644</v>
      </c>
      <c r="C11064" s="2" t="s">
        <v>13582</v>
      </c>
      <c r="D11064" s="1" t="s">
        <v>19</v>
      </c>
      <c r="E11064" s="3" t="str">
        <f>HYPERLINK("https://fyndiq.se/produkt/5151e917c45343a1/", "2-Pack Samsung Galaxy S20 FE - Härdat glas 9H-Super kvalitet 3D")</f>
        <v>2-Pack Samsung Galaxy S20 FE - Härdat glas 9H-Super kvalitet 3D</v>
      </c>
      <c r="F11064" s="1" t="s">
        <v>13645</v>
      </c>
      <c r="G11064" s="1" t="s">
        <v>13646</v>
      </c>
      <c r="H11064" s="1" t="s">
        <v>13647</v>
      </c>
      <c r="I11064" s="1" t="s">
        <v>16</v>
      </c>
      <c r="J11064" s="1" t="s">
        <v>23</v>
      </c>
      <c r="K11064" s="1" t="s">
        <v>16</v>
      </c>
      <c r="L11064" s="1" t="s">
        <v>16</v>
      </c>
      <c r="M11064" s="1" t="s">
        <v>16</v>
      </c>
      <c r="N11064" s="1" t="s">
        <v>16</v>
      </c>
      <c r="O11064" s="1">
        <v>63.2</v>
      </c>
      <c r="P11064" s="1">
        <v>1.0</v>
      </c>
    </row>
    <row r="11065">
      <c r="A11065" s="1" t="s">
        <v>29</v>
      </c>
      <c r="B11065" s="1" t="s">
        <v>13648</v>
      </c>
      <c r="C11065" s="2" t="s">
        <v>13582</v>
      </c>
      <c r="D11065" s="1" t="s">
        <v>19</v>
      </c>
      <c r="E11065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1065" s="1" t="s">
        <v>26</v>
      </c>
      <c r="G11065" s="1" t="s">
        <v>27</v>
      </c>
      <c r="H11065" s="1" t="s">
        <v>28</v>
      </c>
      <c r="I11065" s="1" t="s">
        <v>16</v>
      </c>
      <c r="J11065" s="1" t="s">
        <v>23</v>
      </c>
      <c r="K11065" s="1" t="s">
        <v>16</v>
      </c>
      <c r="L11065" s="1" t="s">
        <v>16</v>
      </c>
      <c r="M11065" s="1" t="s">
        <v>16</v>
      </c>
      <c r="N11065" s="1" t="s">
        <v>16</v>
      </c>
      <c r="O11065" s="1">
        <v>71.2</v>
      </c>
      <c r="P11065" s="1">
        <v>1.0</v>
      </c>
    </row>
    <row r="11066">
      <c r="A11066" s="1" t="s">
        <v>29</v>
      </c>
      <c r="B11066" s="1" t="s">
        <v>13649</v>
      </c>
      <c r="C11066" s="2" t="s">
        <v>13582</v>
      </c>
      <c r="D11066" s="1" t="s">
        <v>19</v>
      </c>
      <c r="E11066" s="3" t="str">
        <f>HYPERLINK("https://fyndiq.se/produkt/c90b30d5114944e3/", "2 Pack - Samsung S21 PLUS - 9H Härdat Glass - 3D Super Kvalitet")</f>
        <v>2 Pack - Samsung S21 PLUS - 9H Härdat Glass - 3D Super Kvalitet</v>
      </c>
      <c r="F11066" s="1" t="s">
        <v>4670</v>
      </c>
      <c r="G11066" s="1" t="s">
        <v>4671</v>
      </c>
      <c r="H11066" s="1" t="s">
        <v>4672</v>
      </c>
      <c r="I11066" s="1" t="s">
        <v>16</v>
      </c>
      <c r="J11066" s="1" t="s">
        <v>23</v>
      </c>
      <c r="K11066" s="1" t="s">
        <v>16</v>
      </c>
      <c r="L11066" s="1" t="s">
        <v>16</v>
      </c>
      <c r="M11066" s="1" t="s">
        <v>16</v>
      </c>
      <c r="N11066" s="1" t="s">
        <v>16</v>
      </c>
      <c r="O11066" s="1">
        <v>63.2</v>
      </c>
      <c r="P11066" s="1">
        <v>1.0</v>
      </c>
    </row>
    <row r="11067">
      <c r="A11067" s="1" t="s">
        <v>29</v>
      </c>
      <c r="B11067" s="1" t="s">
        <v>13650</v>
      </c>
      <c r="C11067" s="2" t="s">
        <v>13582</v>
      </c>
      <c r="D11067" s="1" t="s">
        <v>19</v>
      </c>
      <c r="E11067" s="3" t="str">
        <f t="shared" ref="E11067:E11068" si="366">HYPERLINK("https://fyndiq.se/produkt/aaaa7cf643f84273/", "2 Pack Samsung Xcover 5 - Härdat glas 9H-Super kvalitet 3D")</f>
        <v>2 Pack Samsung Xcover 5 - Härdat glas 9H-Super kvalitet 3D</v>
      </c>
      <c r="F11067" s="1" t="s">
        <v>2089</v>
      </c>
      <c r="G11067" s="1" t="s">
        <v>2090</v>
      </c>
      <c r="H11067" s="1" t="s">
        <v>2091</v>
      </c>
      <c r="I11067" s="1" t="s">
        <v>16</v>
      </c>
      <c r="J11067" s="1" t="s">
        <v>23</v>
      </c>
      <c r="K11067" s="1" t="s">
        <v>16</v>
      </c>
      <c r="L11067" s="1" t="s">
        <v>16</v>
      </c>
      <c r="M11067" s="1" t="s">
        <v>16</v>
      </c>
      <c r="N11067" s="1" t="s">
        <v>16</v>
      </c>
      <c r="O11067" s="1">
        <v>63.2</v>
      </c>
      <c r="P11067" s="1">
        <v>1.0</v>
      </c>
    </row>
    <row r="11068">
      <c r="A11068" s="1" t="s">
        <v>29</v>
      </c>
      <c r="B11068" s="1" t="s">
        <v>13651</v>
      </c>
      <c r="C11068" s="2" t="s">
        <v>13582</v>
      </c>
      <c r="D11068" s="1" t="s">
        <v>19</v>
      </c>
      <c r="E11068" s="3" t="str">
        <f t="shared" si="366"/>
        <v>2 Pack Samsung Xcover 5 - Härdat glas 9H-Super kvalitet 3D</v>
      </c>
      <c r="F11068" s="1" t="s">
        <v>2089</v>
      </c>
      <c r="G11068" s="1" t="s">
        <v>2090</v>
      </c>
      <c r="H11068" s="1" t="s">
        <v>2091</v>
      </c>
      <c r="I11068" s="1" t="s">
        <v>16</v>
      </c>
      <c r="J11068" s="1" t="s">
        <v>23</v>
      </c>
      <c r="K11068" s="1" t="s">
        <v>16</v>
      </c>
      <c r="L11068" s="1" t="s">
        <v>16</v>
      </c>
      <c r="M11068" s="1" t="s">
        <v>16</v>
      </c>
      <c r="N11068" s="1" t="s">
        <v>16</v>
      </c>
      <c r="O11068" s="1">
        <v>63.2</v>
      </c>
      <c r="P11068" s="1">
        <v>1.0</v>
      </c>
    </row>
    <row r="11069">
      <c r="A11069" s="1" t="s">
        <v>29</v>
      </c>
      <c r="B11069" s="1" t="s">
        <v>13652</v>
      </c>
      <c r="C11069" s="2" t="s">
        <v>13582</v>
      </c>
      <c r="D11069" s="1" t="s">
        <v>19</v>
      </c>
      <c r="E11069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1069" s="1" t="s">
        <v>7053</v>
      </c>
      <c r="G11069" s="1" t="s">
        <v>7054</v>
      </c>
      <c r="H11069" s="1" t="s">
        <v>7055</v>
      </c>
      <c r="I11069" s="1" t="s">
        <v>16</v>
      </c>
      <c r="J11069" s="1" t="s">
        <v>23</v>
      </c>
      <c r="K11069" s="1" t="s">
        <v>16</v>
      </c>
      <c r="L11069" s="1" t="s">
        <v>16</v>
      </c>
      <c r="M11069" s="1" t="s">
        <v>16</v>
      </c>
      <c r="N11069" s="1" t="s">
        <v>16</v>
      </c>
      <c r="O11069" s="1">
        <v>79.2</v>
      </c>
      <c r="P11069" s="1">
        <v>1.0</v>
      </c>
    </row>
    <row r="11070">
      <c r="A11070" s="1" t="s">
        <v>29</v>
      </c>
      <c r="B11070" s="1" t="s">
        <v>13653</v>
      </c>
      <c r="C11070" s="2" t="s">
        <v>13582</v>
      </c>
      <c r="D11070" s="1" t="s">
        <v>19</v>
      </c>
      <c r="E11070" s="3" t="str">
        <f>HYPERLINK("https://fyndiq.se/produkt/f2c164e932234570/", "2-Pack HUAWEI P30 PRO Skärmskydd - Härdat Glas 9H - Super kvalitet 3D")</f>
        <v>2-Pack HUAWEI P30 PRO Skärmskydd - Härdat Glas 9H - Super kvalitet 3D</v>
      </c>
      <c r="F11070" s="1" t="s">
        <v>267</v>
      </c>
      <c r="G11070" s="1" t="s">
        <v>268</v>
      </c>
      <c r="H11070" s="1" t="s">
        <v>269</v>
      </c>
      <c r="I11070" s="1" t="s">
        <v>16</v>
      </c>
      <c r="J11070" s="1" t="s">
        <v>23</v>
      </c>
      <c r="K11070" s="1" t="s">
        <v>16</v>
      </c>
      <c r="L11070" s="1" t="s">
        <v>16</v>
      </c>
      <c r="M11070" s="1" t="s">
        <v>16</v>
      </c>
      <c r="N11070" s="1" t="s">
        <v>16</v>
      </c>
      <c r="O11070" s="1">
        <v>63.2</v>
      </c>
      <c r="P11070" s="1">
        <v>1.0</v>
      </c>
    </row>
    <row r="11071">
      <c r="A11071" s="1" t="s">
        <v>29</v>
      </c>
      <c r="B11071" s="1" t="s">
        <v>13654</v>
      </c>
      <c r="C11071" s="2" t="s">
        <v>13582</v>
      </c>
      <c r="D11071" s="1" t="s">
        <v>19</v>
      </c>
      <c r="E11071" s="3" t="str">
        <f>HYPERLINK("https://fyndiq.se/produkt/03a480989c2048fb/", "2 Pack Samsung Galaxy S8 Plus - Härdat glas 9H–Super kvalitet 3D")</f>
        <v>2 Pack Samsung Galaxy S8 Plus - Härdat glas 9H–Super kvalitet 3D</v>
      </c>
      <c r="F11071" s="1" t="s">
        <v>991</v>
      </c>
      <c r="G11071" s="1" t="s">
        <v>992</v>
      </c>
      <c r="H11071" s="1" t="s">
        <v>993</v>
      </c>
      <c r="I11071" s="1" t="s">
        <v>16</v>
      </c>
      <c r="J11071" s="1" t="s">
        <v>23</v>
      </c>
      <c r="K11071" s="1" t="s">
        <v>16</v>
      </c>
      <c r="L11071" s="1" t="s">
        <v>16</v>
      </c>
      <c r="M11071" s="1" t="s">
        <v>16</v>
      </c>
      <c r="N11071" s="1" t="s">
        <v>16</v>
      </c>
      <c r="O11071" s="1">
        <v>63.2</v>
      </c>
      <c r="P11071" s="1">
        <v>1.0</v>
      </c>
    </row>
    <row r="11072">
      <c r="A11072" s="1" t="s">
        <v>29</v>
      </c>
      <c r="B11072" s="1" t="s">
        <v>13655</v>
      </c>
      <c r="C11072" s="2" t="s">
        <v>13582</v>
      </c>
      <c r="D11072" s="1" t="s">
        <v>19</v>
      </c>
      <c r="E11072" s="3" t="str">
        <f>HYPERLINK("https://fyndiq.se/produkt/5f15e79780fd4f0e/", "1-Pack XIAOMI 11T PRO Skärmskydd - Härdat Glas 9H - Super kvalitet 3D")</f>
        <v>1-Pack XIAOMI 11T PRO Skärmskydd - Härdat Glas 9H - Super kvalitet 3D</v>
      </c>
      <c r="F11072" s="1" t="s">
        <v>5901</v>
      </c>
      <c r="G11072" s="1" t="s">
        <v>5902</v>
      </c>
      <c r="H11072" s="1" t="s">
        <v>5903</v>
      </c>
      <c r="I11072" s="1" t="s">
        <v>16</v>
      </c>
      <c r="J11072" s="1" t="s">
        <v>23</v>
      </c>
      <c r="K11072" s="1" t="s">
        <v>16</v>
      </c>
      <c r="L11072" s="1" t="s">
        <v>16</v>
      </c>
      <c r="M11072" s="1" t="s">
        <v>16</v>
      </c>
      <c r="N11072" s="1" t="s">
        <v>16</v>
      </c>
      <c r="O11072" s="1">
        <v>55.2</v>
      </c>
      <c r="P11072" s="1">
        <v>1.0</v>
      </c>
    </row>
    <row r="11073">
      <c r="A11073" s="1" t="s">
        <v>29</v>
      </c>
      <c r="B11073" s="1" t="s">
        <v>13656</v>
      </c>
      <c r="C11073" s="2" t="s">
        <v>13582</v>
      </c>
      <c r="D11073" s="1" t="s">
        <v>19</v>
      </c>
      <c r="E11073" s="3" t="str">
        <f>HYPERLINK("https://fyndiq.se/produkt/ef10e4ba492c46df/", "2-Pack Samsung S23 FE 5G - 9H Härdat Glass - Super Kvalitet 3D")</f>
        <v>2-Pack Samsung S23 FE 5G - 9H Härdat Glass - Super Kvalitet 3D</v>
      </c>
      <c r="F11073" s="1" t="s">
        <v>2521</v>
      </c>
      <c r="G11073" s="1" t="s">
        <v>2522</v>
      </c>
      <c r="H11073" s="1" t="s">
        <v>2523</v>
      </c>
      <c r="I11073" s="1" t="s">
        <v>16</v>
      </c>
      <c r="J11073" s="1" t="s">
        <v>23</v>
      </c>
      <c r="K11073" s="1" t="s">
        <v>16</v>
      </c>
      <c r="L11073" s="1" t="s">
        <v>16</v>
      </c>
      <c r="M11073" s="1" t="s">
        <v>16</v>
      </c>
      <c r="N11073" s="1" t="s">
        <v>16</v>
      </c>
      <c r="O11073" s="1">
        <v>63.2</v>
      </c>
      <c r="P11073" s="1">
        <v>1.0</v>
      </c>
    </row>
    <row r="11074">
      <c r="A11074" s="1" t="s">
        <v>29</v>
      </c>
      <c r="B11074" s="1" t="s">
        <v>13657</v>
      </c>
      <c r="C11074" s="2" t="s">
        <v>13582</v>
      </c>
      <c r="D11074" s="1" t="s">
        <v>19</v>
      </c>
      <c r="E1107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074" s="1" t="s">
        <v>51</v>
      </c>
      <c r="G11074" s="1" t="s">
        <v>52</v>
      </c>
      <c r="H11074" s="1" t="s">
        <v>53</v>
      </c>
      <c r="I11074" s="1" t="s">
        <v>16</v>
      </c>
      <c r="J11074" s="1" t="s">
        <v>23</v>
      </c>
      <c r="K11074" s="1" t="s">
        <v>16</v>
      </c>
      <c r="L11074" s="1" t="s">
        <v>16</v>
      </c>
      <c r="M11074" s="1" t="s">
        <v>16</v>
      </c>
      <c r="N11074" s="1" t="s">
        <v>16</v>
      </c>
      <c r="O11074" s="1">
        <v>87.2</v>
      </c>
      <c r="P11074" s="1">
        <v>1.0</v>
      </c>
    </row>
    <row r="11075">
      <c r="A11075" s="1" t="s">
        <v>29</v>
      </c>
      <c r="B11075" s="1" t="s">
        <v>13658</v>
      </c>
      <c r="C11075" s="2" t="s">
        <v>13582</v>
      </c>
      <c r="D11075" s="1" t="s">
        <v>19</v>
      </c>
      <c r="E11075" s="3" t="str">
        <f>HYPERLINK("https://fyndiq.se/produkt/416415a768684efb/", "2-Pack Samsung Galaxy S21 5G - 9H Härdat Glas - HD")</f>
        <v>2-Pack Samsung Galaxy S21 5G - 9H Härdat Glas - HD</v>
      </c>
      <c r="F11075" s="1" t="s">
        <v>39</v>
      </c>
      <c r="G11075" s="1" t="s">
        <v>40</v>
      </c>
      <c r="H11075" s="1" t="s">
        <v>41</v>
      </c>
      <c r="I11075" s="1" t="s">
        <v>16</v>
      </c>
      <c r="J11075" s="1" t="s">
        <v>23</v>
      </c>
      <c r="K11075" s="1" t="s">
        <v>16</v>
      </c>
      <c r="L11075" s="1" t="s">
        <v>16</v>
      </c>
      <c r="M11075" s="1" t="s">
        <v>16</v>
      </c>
      <c r="N11075" s="1" t="s">
        <v>16</v>
      </c>
      <c r="O11075" s="1">
        <v>63.2</v>
      </c>
      <c r="P11075" s="1">
        <v>1.0</v>
      </c>
    </row>
    <row r="11076">
      <c r="A11076" s="1" t="s">
        <v>29</v>
      </c>
      <c r="B11076" s="1" t="s">
        <v>13659</v>
      </c>
      <c r="C11076" s="2" t="s">
        <v>13582</v>
      </c>
      <c r="D11076" s="1" t="s">
        <v>19</v>
      </c>
      <c r="E11076" s="3" t="str">
        <f>HYPERLINK("https://fyndiq.se/produkt/e5a6f72cdd084932/", "1-Pack Samsung S20 PLUS 5G Skärmskydd - Härdat Glas 9H - Super kvalitet 3D")</f>
        <v>1-Pack Samsung S20 PLUS 5G Skärmskydd - Härdat Glas 9H - Super kvalitet 3D</v>
      </c>
      <c r="F11076" s="1" t="s">
        <v>688</v>
      </c>
      <c r="G11076" s="1" t="s">
        <v>689</v>
      </c>
      <c r="H11076" s="1" t="s">
        <v>690</v>
      </c>
      <c r="I11076" s="1" t="s">
        <v>16</v>
      </c>
      <c r="J11076" s="1" t="s">
        <v>23</v>
      </c>
      <c r="K11076" s="1" t="s">
        <v>16</v>
      </c>
      <c r="L11076" s="1" t="s">
        <v>16</v>
      </c>
      <c r="M11076" s="1" t="s">
        <v>16</v>
      </c>
      <c r="N11076" s="1" t="s">
        <v>16</v>
      </c>
      <c r="O11076" s="1">
        <v>55.2</v>
      </c>
      <c r="P11076" s="1">
        <v>2.0</v>
      </c>
    </row>
    <row r="11077">
      <c r="A11077" s="1" t="s">
        <v>29</v>
      </c>
      <c r="B11077" s="1" t="s">
        <v>13660</v>
      </c>
      <c r="C11077" s="2" t="s">
        <v>13582</v>
      </c>
      <c r="D11077" s="1" t="s">
        <v>19</v>
      </c>
      <c r="E11077" s="3" t="str">
        <f>HYPERLINK("https://fyndiq.se/produkt/1ecadb33e7594efc/", "2-Pack Privacy Samsung A52S Skärmskydd &amp; 2-Pack Linsskydd - Härdat Glas 9H - Super kvalitet 3D")</f>
        <v>2-Pack Privacy Samsung A52S Skärmskydd &amp; 2-Pack Linsskydd - Härdat Glas 9H - Super kvalitet 3D</v>
      </c>
      <c r="F11077" s="1" t="s">
        <v>8328</v>
      </c>
      <c r="G11077" s="1" t="s">
        <v>8329</v>
      </c>
      <c r="H11077" s="1" t="s">
        <v>8330</v>
      </c>
      <c r="I11077" s="1" t="s">
        <v>16</v>
      </c>
      <c r="J11077" s="1" t="s">
        <v>23</v>
      </c>
      <c r="K11077" s="1" t="s">
        <v>16</v>
      </c>
      <c r="L11077" s="1" t="s">
        <v>16</v>
      </c>
      <c r="M11077" s="1" t="s">
        <v>16</v>
      </c>
      <c r="N11077" s="1" t="s">
        <v>16</v>
      </c>
      <c r="O11077" s="1">
        <v>95.2</v>
      </c>
      <c r="P11077" s="1">
        <v>1.0</v>
      </c>
    </row>
    <row r="11078">
      <c r="A11078" s="1" t="s">
        <v>29</v>
      </c>
      <c r="B11078" s="1" t="s">
        <v>13661</v>
      </c>
      <c r="C11078" s="2" t="s">
        <v>13582</v>
      </c>
      <c r="D11078" s="1" t="s">
        <v>19</v>
      </c>
      <c r="E11078" s="3" t="str">
        <f>HYPERLINK("https://fyndiq.se/produkt/9e488e35f28b4b0b/", "2-Pack GOOGLE PIXEL 6A Skärmskydd - Härdat Glas 9H - Super kvalitet 3D")</f>
        <v>2-Pack GOOGLE PIXEL 6A Skärmskydd - Härdat Glas 9H - Super kvalitet 3D</v>
      </c>
      <c r="F11078" s="1" t="s">
        <v>196</v>
      </c>
      <c r="G11078" s="1" t="s">
        <v>197</v>
      </c>
      <c r="H11078" s="1" t="s">
        <v>198</v>
      </c>
      <c r="I11078" s="1" t="s">
        <v>16</v>
      </c>
      <c r="J11078" s="1" t="s">
        <v>23</v>
      </c>
      <c r="K11078" s="1" t="s">
        <v>16</v>
      </c>
      <c r="L11078" s="1" t="s">
        <v>16</v>
      </c>
      <c r="M11078" s="1" t="s">
        <v>16</v>
      </c>
      <c r="N11078" s="1" t="s">
        <v>16</v>
      </c>
      <c r="O11078" s="1">
        <v>63.2</v>
      </c>
      <c r="P11078" s="1">
        <v>1.0</v>
      </c>
    </row>
    <row r="11079">
      <c r="A11079" s="1" t="s">
        <v>29</v>
      </c>
      <c r="B11079" s="1" t="s">
        <v>13662</v>
      </c>
      <c r="C11079" s="2" t="s">
        <v>13582</v>
      </c>
      <c r="D11079" s="1" t="s">
        <v>19</v>
      </c>
      <c r="E11079" s="3" t="str">
        <f t="shared" ref="E11079:E11080" si="367">HYPERLINK("https://fyndiq.se/produkt/c6f3e47a88184e8d/", "2-Pack SAMSUNG A55 Skärmskydd - Härdat Glas 9H - Super kvalitet 3D")</f>
        <v>2-Pack SAMSUNG A55 Skärmskydd - Härdat Glas 9H - Super kvalitet 3D</v>
      </c>
      <c r="F11079" s="1" t="s">
        <v>83</v>
      </c>
      <c r="G11079" s="1" t="s">
        <v>84</v>
      </c>
      <c r="H11079" s="1" t="s">
        <v>85</v>
      </c>
      <c r="I11079" s="1" t="s">
        <v>16</v>
      </c>
      <c r="J11079" s="1" t="s">
        <v>23</v>
      </c>
      <c r="K11079" s="1" t="s">
        <v>16</v>
      </c>
      <c r="L11079" s="1" t="s">
        <v>16</v>
      </c>
      <c r="M11079" s="1" t="s">
        <v>16</v>
      </c>
      <c r="N11079" s="1" t="s">
        <v>16</v>
      </c>
      <c r="O11079" s="1">
        <v>63.2</v>
      </c>
      <c r="P11079" s="1">
        <v>1.0</v>
      </c>
    </row>
    <row r="11080">
      <c r="A11080" s="1" t="s">
        <v>29</v>
      </c>
      <c r="B11080" s="1" t="s">
        <v>13663</v>
      </c>
      <c r="C11080" s="2" t="s">
        <v>13582</v>
      </c>
      <c r="D11080" s="1" t="s">
        <v>19</v>
      </c>
      <c r="E11080" s="3" t="str">
        <f t="shared" si="367"/>
        <v>2-Pack SAMSUNG A55 Skärmskydd - Härdat Glas 9H - Super kvalitet 3D</v>
      </c>
      <c r="F11080" s="1" t="s">
        <v>83</v>
      </c>
      <c r="G11080" s="1" t="s">
        <v>84</v>
      </c>
      <c r="H11080" s="1" t="s">
        <v>85</v>
      </c>
      <c r="I11080" s="1" t="s">
        <v>16</v>
      </c>
      <c r="J11080" s="1" t="s">
        <v>23</v>
      </c>
      <c r="K11080" s="1" t="s">
        <v>16</v>
      </c>
      <c r="L11080" s="1" t="s">
        <v>16</v>
      </c>
      <c r="M11080" s="1" t="s">
        <v>16</v>
      </c>
      <c r="N11080" s="1" t="s">
        <v>16</v>
      </c>
      <c r="O11080" s="1">
        <v>63.2</v>
      </c>
      <c r="P11080" s="1">
        <v>1.0</v>
      </c>
    </row>
    <row r="11081">
      <c r="A11081" s="1" t="s">
        <v>29</v>
      </c>
      <c r="B11081" s="1" t="s">
        <v>13664</v>
      </c>
      <c r="C11081" s="2" t="s">
        <v>13582</v>
      </c>
      <c r="D11081" s="1" t="s">
        <v>19</v>
      </c>
      <c r="E11081" s="3" t="str">
        <f>HYPERLINK("https://fyndiq.se/produkt/22b35be900644ece/", "1-Pack Samsung A55 Skärmskydd i Härdat Glas")</f>
        <v>1-Pack Samsung A55 Skärmskydd i Härdat Glas</v>
      </c>
      <c r="F11081" s="1" t="s">
        <v>120</v>
      </c>
      <c r="G11081" s="1" t="s">
        <v>121</v>
      </c>
      <c r="H11081" s="1" t="s">
        <v>122</v>
      </c>
      <c r="I11081" s="1" t="s">
        <v>16</v>
      </c>
      <c r="J11081" s="1" t="s">
        <v>23</v>
      </c>
      <c r="K11081" s="1" t="s">
        <v>16</v>
      </c>
      <c r="L11081" s="1" t="s">
        <v>16</v>
      </c>
      <c r="M11081" s="1" t="s">
        <v>16</v>
      </c>
      <c r="N11081" s="1" t="s">
        <v>16</v>
      </c>
      <c r="O11081" s="1">
        <v>55.2</v>
      </c>
      <c r="P11081" s="1">
        <v>1.0</v>
      </c>
    </row>
    <row r="11082">
      <c r="A11082" s="1" t="s">
        <v>29</v>
      </c>
      <c r="B11082" s="1" t="s">
        <v>13665</v>
      </c>
      <c r="C11082" s="2" t="s">
        <v>13582</v>
      </c>
      <c r="D11082" s="1" t="s">
        <v>19</v>
      </c>
      <c r="E11082" s="3" t="str">
        <f>HYPERLINK("https://fyndiq.se/produkt/701c980a31d04f70/", "Samsung S23 FE 5G - 9H Härdat Glass - Super Kvalitet 3D")</f>
        <v>Samsung S23 FE 5G - 9H Härdat Glass - Super Kvalitet 3D</v>
      </c>
      <c r="F11082" s="1" t="s">
        <v>698</v>
      </c>
      <c r="G11082" s="1" t="s">
        <v>699</v>
      </c>
      <c r="H11082" s="1" t="s">
        <v>700</v>
      </c>
      <c r="I11082" s="1" t="s">
        <v>16</v>
      </c>
      <c r="J11082" s="1" t="s">
        <v>23</v>
      </c>
      <c r="K11082" s="1" t="s">
        <v>16</v>
      </c>
      <c r="L11082" s="1" t="s">
        <v>16</v>
      </c>
      <c r="M11082" s="1" t="s">
        <v>16</v>
      </c>
      <c r="N11082" s="1" t="s">
        <v>16</v>
      </c>
      <c r="O11082" s="1">
        <v>55.2</v>
      </c>
      <c r="P11082" s="1">
        <v>1.0</v>
      </c>
    </row>
    <row r="11083">
      <c r="A11083" s="1" t="s">
        <v>29</v>
      </c>
      <c r="B11083" s="1" t="s">
        <v>13666</v>
      </c>
      <c r="C11083" s="2" t="s">
        <v>13582</v>
      </c>
      <c r="D11083" s="1" t="s">
        <v>19</v>
      </c>
      <c r="E11083" s="3" t="str">
        <f>HYPERLINK("https://fyndiq.se/produkt/f1b3c06373a844cb/", "Samsung Galaxy S20 - Härdat glas 9H - Super kvalitet 3D")</f>
        <v>Samsung Galaxy S20 - Härdat glas 9H - Super kvalitet 3D</v>
      </c>
      <c r="F11083" s="1" t="s">
        <v>417</v>
      </c>
      <c r="G11083" s="1" t="s">
        <v>418</v>
      </c>
      <c r="H11083" s="1" t="s">
        <v>419</v>
      </c>
      <c r="I11083" s="1" t="s">
        <v>16</v>
      </c>
      <c r="J11083" s="1" t="s">
        <v>23</v>
      </c>
      <c r="K11083" s="1" t="s">
        <v>16</v>
      </c>
      <c r="L11083" s="1" t="s">
        <v>16</v>
      </c>
      <c r="M11083" s="1" t="s">
        <v>16</v>
      </c>
      <c r="N11083" s="1" t="s">
        <v>16</v>
      </c>
      <c r="O11083" s="1">
        <v>63.2</v>
      </c>
      <c r="P11083" s="1">
        <v>1.0</v>
      </c>
    </row>
    <row r="11084">
      <c r="A11084" s="1" t="s">
        <v>29</v>
      </c>
      <c r="B11084" s="1" t="s">
        <v>13667</v>
      </c>
      <c r="C11084" s="2" t="s">
        <v>13582</v>
      </c>
      <c r="D11084" s="1" t="s">
        <v>19</v>
      </c>
      <c r="E11084" s="3" t="str">
        <f>HYPERLINK("https://fyndiq.se/produkt/5ba487911dd24dfa/", "1-Pack GOOGLE PIXEL 8 PRO Skärmskydd - Härdat Glas 9H - Super kvalitet 3D")</f>
        <v>1-Pack GOOGLE PIXEL 8 PRO Skärmskydd - Härdat Glas 9H - Super kvalitet 3D</v>
      </c>
      <c r="F11084" s="1" t="s">
        <v>8593</v>
      </c>
      <c r="G11084" s="1" t="s">
        <v>8594</v>
      </c>
      <c r="H11084" s="1" t="s">
        <v>8595</v>
      </c>
      <c r="I11084" s="1" t="s">
        <v>16</v>
      </c>
      <c r="J11084" s="1" t="s">
        <v>23</v>
      </c>
      <c r="K11084" s="1" t="s">
        <v>16</v>
      </c>
      <c r="L11084" s="1" t="s">
        <v>16</v>
      </c>
      <c r="M11084" s="1" t="s">
        <v>16</v>
      </c>
      <c r="N11084" s="1" t="s">
        <v>16</v>
      </c>
      <c r="O11084" s="1">
        <v>63.2</v>
      </c>
      <c r="P11084" s="1">
        <v>1.0</v>
      </c>
    </row>
    <row r="11085">
      <c r="A11085" s="1" t="s">
        <v>29</v>
      </c>
      <c r="B11085" s="1" t="s">
        <v>13668</v>
      </c>
      <c r="C11085" s="2" t="s">
        <v>13582</v>
      </c>
      <c r="D11085" s="1" t="s">
        <v>19</v>
      </c>
      <c r="E11085" s="3" t="str">
        <f>HYPERLINK("https://fyndiq.se/produkt/73ef0338aa7148f2/", "2-PACK Samsung Galaxy A71 - Härdat glas 9H - Super kvalitet 3D")</f>
        <v>2-PACK Samsung Galaxy A71 - Härdat glas 9H - Super kvalitet 3D</v>
      </c>
      <c r="F11085" s="1" t="s">
        <v>1119</v>
      </c>
      <c r="G11085" s="1" t="s">
        <v>1120</v>
      </c>
      <c r="H11085" s="1" t="s">
        <v>1121</v>
      </c>
      <c r="I11085" s="1" t="s">
        <v>16</v>
      </c>
      <c r="J11085" s="1" t="s">
        <v>23</v>
      </c>
      <c r="K11085" s="1" t="s">
        <v>16</v>
      </c>
      <c r="L11085" s="1" t="s">
        <v>16</v>
      </c>
      <c r="M11085" s="1" t="s">
        <v>16</v>
      </c>
      <c r="N11085" s="1" t="s">
        <v>16</v>
      </c>
      <c r="O11085" s="1">
        <v>63.2</v>
      </c>
      <c r="P11085" s="1">
        <v>1.0</v>
      </c>
    </row>
    <row r="11086">
      <c r="A11086" s="1" t="s">
        <v>29</v>
      </c>
      <c r="B11086" s="1" t="s">
        <v>13669</v>
      </c>
      <c r="C11086" s="2" t="s">
        <v>13582</v>
      </c>
      <c r="D11086" s="1" t="s">
        <v>19</v>
      </c>
      <c r="E11086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086" s="1" t="s">
        <v>103</v>
      </c>
      <c r="G11086" s="1" t="s">
        <v>104</v>
      </c>
      <c r="H11086" s="1" t="s">
        <v>105</v>
      </c>
      <c r="I11086" s="1" t="s">
        <v>16</v>
      </c>
      <c r="J11086" s="1" t="s">
        <v>23</v>
      </c>
      <c r="K11086" s="1" t="s">
        <v>16</v>
      </c>
      <c r="L11086" s="1" t="s">
        <v>16</v>
      </c>
      <c r="M11086" s="1" t="s">
        <v>16</v>
      </c>
      <c r="N11086" s="1" t="s">
        <v>16</v>
      </c>
      <c r="O11086" s="1">
        <v>63.2</v>
      </c>
      <c r="P11086" s="1">
        <v>1.0</v>
      </c>
    </row>
    <row r="11087">
      <c r="A11087" s="1" t="s">
        <v>29</v>
      </c>
      <c r="B11087" s="1" t="s">
        <v>13670</v>
      </c>
      <c r="C11087" s="2" t="s">
        <v>13582</v>
      </c>
      <c r="D11087" s="1" t="s">
        <v>19</v>
      </c>
      <c r="E11087" s="3" t="str">
        <f>HYPERLINK("https://fyndiq.se/produkt/b4b1148b5d274f33/", "2 Pack Xiaomi 11T 5G - Härdat glas 9H - Super kvalitet 3D")</f>
        <v>2 Pack Xiaomi 11T 5G - Härdat glas 9H - Super kvalitet 3D</v>
      </c>
      <c r="F11087" s="1" t="s">
        <v>345</v>
      </c>
      <c r="G11087" s="1" t="s">
        <v>346</v>
      </c>
      <c r="H11087" s="1" t="s">
        <v>347</v>
      </c>
      <c r="I11087" s="1" t="s">
        <v>16</v>
      </c>
      <c r="J11087" s="1" t="s">
        <v>23</v>
      </c>
      <c r="K11087" s="1" t="s">
        <v>16</v>
      </c>
      <c r="L11087" s="1" t="s">
        <v>16</v>
      </c>
      <c r="M11087" s="1" t="s">
        <v>16</v>
      </c>
      <c r="N11087" s="1" t="s">
        <v>16</v>
      </c>
      <c r="O11087" s="1">
        <v>63.2</v>
      </c>
      <c r="P11087" s="1">
        <v>1.0</v>
      </c>
    </row>
    <row r="11088">
      <c r="A11088" s="1" t="s">
        <v>29</v>
      </c>
      <c r="B11088" s="1" t="s">
        <v>13671</v>
      </c>
      <c r="C11088" s="2" t="s">
        <v>13582</v>
      </c>
      <c r="D11088" s="1" t="s">
        <v>19</v>
      </c>
      <c r="E11088" s="3" t="str">
        <f t="shared" ref="E11088:E11089" si="368">HYPERLINK("https://fyndiq.se/produkt/4bbb3fa8e0b44286/", "2-Pack XIAOMI REDMI 13C Skärmskydd - Härdat Glas 9H - Super kvalitet 3D")</f>
        <v>2-Pack XIAOMI REDMI 13C Skärmskydd - Härdat Glas 9H - Super kvalitet 3D</v>
      </c>
      <c r="F11088" s="1" t="s">
        <v>103</v>
      </c>
      <c r="G11088" s="1" t="s">
        <v>104</v>
      </c>
      <c r="H11088" s="1" t="s">
        <v>105</v>
      </c>
      <c r="I11088" s="1" t="s">
        <v>16</v>
      </c>
      <c r="J11088" s="1" t="s">
        <v>23</v>
      </c>
      <c r="K11088" s="1" t="s">
        <v>16</v>
      </c>
      <c r="L11088" s="1" t="s">
        <v>16</v>
      </c>
      <c r="M11088" s="1" t="s">
        <v>16</v>
      </c>
      <c r="N11088" s="1" t="s">
        <v>16</v>
      </c>
      <c r="O11088" s="1">
        <v>63.2</v>
      </c>
      <c r="P11088" s="1">
        <v>1.0</v>
      </c>
    </row>
    <row r="11089">
      <c r="A11089" s="1" t="s">
        <v>29</v>
      </c>
      <c r="B11089" s="1" t="s">
        <v>13672</v>
      </c>
      <c r="C11089" s="2" t="s">
        <v>13582</v>
      </c>
      <c r="D11089" s="1" t="s">
        <v>19</v>
      </c>
      <c r="E11089" s="3" t="str">
        <f t="shared" si="368"/>
        <v>2-Pack XIAOMI REDMI 13C Skärmskydd - Härdat Glas 9H - Super kvalitet 3D</v>
      </c>
      <c r="F11089" s="1" t="s">
        <v>103</v>
      </c>
      <c r="G11089" s="1" t="s">
        <v>104</v>
      </c>
      <c r="H11089" s="1" t="s">
        <v>105</v>
      </c>
      <c r="I11089" s="1" t="s">
        <v>16</v>
      </c>
      <c r="J11089" s="1" t="s">
        <v>23</v>
      </c>
      <c r="K11089" s="1" t="s">
        <v>16</v>
      </c>
      <c r="L11089" s="1" t="s">
        <v>16</v>
      </c>
      <c r="M11089" s="1" t="s">
        <v>16</v>
      </c>
      <c r="N11089" s="1" t="s">
        <v>16</v>
      </c>
      <c r="O11089" s="1">
        <v>63.2</v>
      </c>
      <c r="P11089" s="1">
        <v>1.0</v>
      </c>
    </row>
    <row r="11090">
      <c r="A11090" s="1" t="s">
        <v>29</v>
      </c>
      <c r="B11090" s="1" t="s">
        <v>13673</v>
      </c>
      <c r="C11090" s="2" t="s">
        <v>13582</v>
      </c>
      <c r="D11090" s="1" t="s">
        <v>19</v>
      </c>
      <c r="E11090" s="3" t="str">
        <f>HYPERLINK("https://fyndiq.se/produkt/b1caddae2e864477/", "2- Pack Samsung S10 Plus - Härdat Glas 9H - Super Kvalitet 3D")</f>
        <v>2- Pack Samsung S10 Plus - Härdat Glas 9H - Super Kvalitet 3D</v>
      </c>
      <c r="F11090" s="1" t="s">
        <v>477</v>
      </c>
      <c r="G11090" s="1" t="s">
        <v>478</v>
      </c>
      <c r="H11090" s="1" t="s">
        <v>479</v>
      </c>
      <c r="I11090" s="1" t="s">
        <v>16</v>
      </c>
      <c r="J11090" s="1" t="s">
        <v>23</v>
      </c>
      <c r="K11090" s="1" t="s">
        <v>16</v>
      </c>
      <c r="L11090" s="1" t="s">
        <v>16</v>
      </c>
      <c r="M11090" s="1" t="s">
        <v>16</v>
      </c>
      <c r="N11090" s="1" t="s">
        <v>16</v>
      </c>
      <c r="O11090" s="1">
        <v>63.2</v>
      </c>
      <c r="P11090" s="1">
        <v>1.0</v>
      </c>
    </row>
    <row r="11091">
      <c r="A11091" s="1" t="s">
        <v>29</v>
      </c>
      <c r="B11091" s="1" t="s">
        <v>13674</v>
      </c>
      <c r="C11091" s="2" t="s">
        <v>13582</v>
      </c>
      <c r="D11091" s="1" t="s">
        <v>19</v>
      </c>
      <c r="E11091" s="3" t="str">
        <f>HYPERLINK("https://fyndiq.se/produkt/8d7960028c1a40a4/", "2 Pack Xiaomi 11T Pro 5G - Härdat glas 9H - Super kvalitet 3D")</f>
        <v>2 Pack Xiaomi 11T Pro 5G - Härdat glas 9H - Super kvalitet 3D</v>
      </c>
      <c r="F11091" s="1" t="s">
        <v>112</v>
      </c>
      <c r="G11091" s="1" t="s">
        <v>113</v>
      </c>
      <c r="H11091" s="1" t="s">
        <v>114</v>
      </c>
      <c r="I11091" s="1" t="s">
        <v>16</v>
      </c>
      <c r="J11091" s="1" t="s">
        <v>23</v>
      </c>
      <c r="K11091" s="1" t="s">
        <v>16</v>
      </c>
      <c r="L11091" s="1" t="s">
        <v>16</v>
      </c>
      <c r="M11091" s="1" t="s">
        <v>16</v>
      </c>
      <c r="N11091" s="1" t="s">
        <v>16</v>
      </c>
      <c r="O11091" s="1">
        <v>63.2</v>
      </c>
      <c r="P11091" s="1">
        <v>1.0</v>
      </c>
    </row>
    <row r="11092">
      <c r="A11092" s="1" t="s">
        <v>29</v>
      </c>
      <c r="B11092" s="1" t="s">
        <v>13675</v>
      </c>
      <c r="C11092" s="2" t="s">
        <v>13582</v>
      </c>
      <c r="D11092" s="1" t="s">
        <v>19</v>
      </c>
      <c r="E11092" s="3" t="str">
        <f>HYPERLINK("https://fyndiq.se/produkt/0e307b9ae7aa40cf/", "2-Pack Linsskydd Samsung Galaxy S23 Ultra - Härdat Glas 9H - Super 3D Linsskydd")</f>
        <v>2-Pack Linsskydd Samsung Galaxy S23 Ultra - Härdat Glas 9H - Super 3D Linsskydd</v>
      </c>
      <c r="F11092" s="1" t="s">
        <v>11280</v>
      </c>
      <c r="G11092" s="1" t="s">
        <v>11281</v>
      </c>
      <c r="H11092" s="1" t="s">
        <v>11282</v>
      </c>
      <c r="I11092" s="1" t="s">
        <v>16</v>
      </c>
      <c r="J11092" s="1" t="s">
        <v>23</v>
      </c>
      <c r="K11092" s="1" t="s">
        <v>16</v>
      </c>
      <c r="L11092" s="1" t="s">
        <v>16</v>
      </c>
      <c r="M11092" s="1" t="s">
        <v>16</v>
      </c>
      <c r="N11092" s="1" t="s">
        <v>16</v>
      </c>
      <c r="O11092" s="1">
        <v>63.2</v>
      </c>
      <c r="P11092" s="1">
        <v>1.0</v>
      </c>
    </row>
    <row r="11093">
      <c r="A11093" s="1" t="s">
        <v>29</v>
      </c>
      <c r="B11093" s="1" t="s">
        <v>13676</v>
      </c>
      <c r="C11093" s="2" t="s">
        <v>13582</v>
      </c>
      <c r="D11093" s="1" t="s">
        <v>19</v>
      </c>
      <c r="E11093" s="3" t="str">
        <f>HYPERLINK("https://fyndiq.se/produkt/c745c55ca3af45fb/", "Skärmskydd IPhone 11 / XR - 3D härdat glas - hög kvalitet")</f>
        <v>Skärmskydd IPhone 11 / XR - 3D härdat glas - hög kvalitet</v>
      </c>
      <c r="F11093" s="1" t="s">
        <v>2222</v>
      </c>
      <c r="G11093" s="1" t="s">
        <v>2223</v>
      </c>
      <c r="H11093" s="1" t="s">
        <v>2224</v>
      </c>
      <c r="I11093" s="1" t="s">
        <v>16</v>
      </c>
      <c r="J11093" s="1" t="s">
        <v>23</v>
      </c>
      <c r="K11093" s="1" t="s">
        <v>16</v>
      </c>
      <c r="L11093" s="1" t="s">
        <v>16</v>
      </c>
      <c r="M11093" s="1" t="s">
        <v>16</v>
      </c>
      <c r="N11093" s="1" t="s">
        <v>16</v>
      </c>
      <c r="O11093" s="1">
        <v>39.2</v>
      </c>
      <c r="P11093" s="1">
        <v>1.0</v>
      </c>
    </row>
    <row r="11094">
      <c r="A11094" s="1" t="s">
        <v>29</v>
      </c>
      <c r="B11094" s="1" t="s">
        <v>13677</v>
      </c>
      <c r="C11094" s="2" t="s">
        <v>13582</v>
      </c>
      <c r="D11094" s="1" t="s">
        <v>19</v>
      </c>
      <c r="E11094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1094" s="1" t="s">
        <v>485</v>
      </c>
      <c r="G11094" s="1" t="s">
        <v>486</v>
      </c>
      <c r="H11094" s="1" t="s">
        <v>487</v>
      </c>
      <c r="I11094" s="1" t="s">
        <v>1673</v>
      </c>
      <c r="J11094" s="1" t="s">
        <v>9</v>
      </c>
      <c r="K11094" s="2" t="s">
        <v>10603</v>
      </c>
      <c r="L11094" s="1" t="s">
        <v>2811</v>
      </c>
      <c r="M11094" s="1" t="s">
        <v>16</v>
      </c>
      <c r="N11094" s="1" t="s">
        <v>16</v>
      </c>
      <c r="O11094" s="1">
        <v>135.2</v>
      </c>
      <c r="P11094" s="1">
        <v>1.0</v>
      </c>
    </row>
    <row r="11095">
      <c r="A11095" s="1" t="s">
        <v>29</v>
      </c>
      <c r="B11095" s="1" t="s">
        <v>13678</v>
      </c>
      <c r="C11095" s="2" t="s">
        <v>13582</v>
      </c>
      <c r="D11095" s="1" t="s">
        <v>19</v>
      </c>
      <c r="E11095" s="3" t="str">
        <f>HYPERLINK("https://fyndiq.se/produkt/432d784756a84eff/", "2-Pack Samsung Galaxy S20FE - Härdat Glas-9H -Super kvalitet 3D")</f>
        <v>2-Pack Samsung Galaxy S20FE - Härdat Glas-9H -Super kvalitet 3D</v>
      </c>
      <c r="F11095" s="1" t="s">
        <v>1078</v>
      </c>
      <c r="G11095" s="1" t="s">
        <v>1079</v>
      </c>
      <c r="H11095" s="1" t="s">
        <v>1080</v>
      </c>
      <c r="I11095" s="1" t="s">
        <v>16</v>
      </c>
      <c r="J11095" s="1" t="s">
        <v>23</v>
      </c>
      <c r="K11095" s="1" t="s">
        <v>16</v>
      </c>
      <c r="L11095" s="1" t="s">
        <v>16</v>
      </c>
      <c r="M11095" s="1" t="s">
        <v>16</v>
      </c>
      <c r="N11095" s="1" t="s">
        <v>16</v>
      </c>
      <c r="O11095" s="1">
        <v>63.2</v>
      </c>
      <c r="P11095" s="1">
        <v>1.0</v>
      </c>
    </row>
    <row r="11096">
      <c r="A11096" s="1" t="s">
        <v>29</v>
      </c>
      <c r="B11096" s="1" t="s">
        <v>13679</v>
      </c>
      <c r="C11096" s="2" t="s">
        <v>13680</v>
      </c>
      <c r="D11096" s="1" t="s">
        <v>19</v>
      </c>
      <c r="E11096" s="3" t="str">
        <f>HYPERLINK("https://fyndiq.se/produkt/56c72c0ba5f749b5/", "2-Pack SAMSUNG S24 Skärmskydd - Härdat Glas 9H - Super kvalitet 3D")</f>
        <v>2-Pack SAMSUNG S24 Skärmskydd - Härdat Glas 9H - Super kvalitet 3D</v>
      </c>
      <c r="F11096" s="1" t="s">
        <v>263</v>
      </c>
      <c r="G11096" s="1" t="s">
        <v>264</v>
      </c>
      <c r="H11096" s="1" t="s">
        <v>265</v>
      </c>
      <c r="I11096" s="1" t="s">
        <v>16</v>
      </c>
      <c r="J11096" s="1" t="s">
        <v>23</v>
      </c>
      <c r="K11096" s="1" t="s">
        <v>16</v>
      </c>
      <c r="L11096" s="1" t="s">
        <v>16</v>
      </c>
      <c r="M11096" s="1" t="s">
        <v>16</v>
      </c>
      <c r="N11096" s="1" t="s">
        <v>16</v>
      </c>
      <c r="O11096" s="1">
        <v>63.2</v>
      </c>
      <c r="P11096" s="1">
        <v>1.0</v>
      </c>
    </row>
    <row r="11097">
      <c r="A11097" s="1" t="s">
        <v>29</v>
      </c>
      <c r="B11097" s="1" t="s">
        <v>13681</v>
      </c>
      <c r="C11097" s="2" t="s">
        <v>13680</v>
      </c>
      <c r="D11097" s="1" t="s">
        <v>19</v>
      </c>
      <c r="E11097" s="3" t="str">
        <f>HYPERLINK("https://fyndiq.se/produkt/492fae89151e46e4/", "Samsung S21 PLUS - 9H Härdat Glass - 3D Super Kvalitet")</f>
        <v>Samsung S21 PLUS - 9H Härdat Glass - 3D Super Kvalitet</v>
      </c>
      <c r="F11097" s="1" t="s">
        <v>9193</v>
      </c>
      <c r="G11097" s="1" t="s">
        <v>9194</v>
      </c>
      <c r="H11097" s="1" t="s">
        <v>9195</v>
      </c>
      <c r="I11097" s="1" t="s">
        <v>1311</v>
      </c>
      <c r="J11097" s="1" t="s">
        <v>23</v>
      </c>
      <c r="K11097" s="1" t="s">
        <v>16</v>
      </c>
      <c r="L11097" s="1" t="s">
        <v>16</v>
      </c>
      <c r="M11097" s="1" t="s">
        <v>16</v>
      </c>
      <c r="N11097" s="1" t="s">
        <v>16</v>
      </c>
      <c r="O11097" s="1">
        <v>55.2</v>
      </c>
      <c r="P11097" s="1">
        <v>1.0</v>
      </c>
    </row>
    <row r="11098">
      <c r="A11098" s="1" t="s">
        <v>29</v>
      </c>
      <c r="B11098" s="1" t="s">
        <v>13682</v>
      </c>
      <c r="C11098" s="2" t="s">
        <v>13680</v>
      </c>
      <c r="D11098" s="1" t="s">
        <v>19</v>
      </c>
      <c r="E11098" s="3" t="str">
        <f>HYPERLINK("https://fyndiq.se/produkt/56c72c0ba5f749b5/", "2-Pack SAMSUNG S24 Skärmskydd - Härdat Glas 9H - Super kvalitet 3D")</f>
        <v>2-Pack SAMSUNG S24 Skärmskydd - Härdat Glas 9H - Super kvalitet 3D</v>
      </c>
      <c r="F11098" s="1" t="s">
        <v>263</v>
      </c>
      <c r="G11098" s="1" t="s">
        <v>264</v>
      </c>
      <c r="H11098" s="1" t="s">
        <v>265</v>
      </c>
      <c r="I11098" s="1" t="s">
        <v>16</v>
      </c>
      <c r="J11098" s="1" t="s">
        <v>23</v>
      </c>
      <c r="K11098" s="1" t="s">
        <v>16</v>
      </c>
      <c r="L11098" s="1" t="s">
        <v>16</v>
      </c>
      <c r="M11098" s="1" t="s">
        <v>16</v>
      </c>
      <c r="N11098" s="1" t="s">
        <v>16</v>
      </c>
      <c r="O11098" s="1">
        <v>63.2</v>
      </c>
      <c r="P11098" s="1">
        <v>1.0</v>
      </c>
    </row>
    <row r="11099">
      <c r="A11099" s="1" t="s">
        <v>29</v>
      </c>
      <c r="B11099" s="1" t="s">
        <v>13683</v>
      </c>
      <c r="C11099" s="2" t="s">
        <v>13680</v>
      </c>
      <c r="D11099" s="1" t="s">
        <v>19</v>
      </c>
      <c r="E11099" s="3" t="str">
        <f>HYPERLINK("https://fyndiq.se/produkt/0a890dd972c4463d/", "2-Pack Samsung Galaxy A52s 5G - Härdat glas 9H - Super kvalitet")</f>
        <v>2-Pack Samsung Galaxy A52s 5G - Härdat glas 9H - Super kvalitet</v>
      </c>
      <c r="F11099" s="1" t="s">
        <v>442</v>
      </c>
      <c r="G11099" s="1" t="s">
        <v>443</v>
      </c>
      <c r="H11099" s="1" t="s">
        <v>444</v>
      </c>
      <c r="I11099" s="1" t="s">
        <v>16</v>
      </c>
      <c r="J11099" s="1" t="s">
        <v>23</v>
      </c>
      <c r="K11099" s="1" t="s">
        <v>16</v>
      </c>
      <c r="L11099" s="1" t="s">
        <v>16</v>
      </c>
      <c r="M11099" s="1" t="s">
        <v>16</v>
      </c>
      <c r="N11099" s="1" t="s">
        <v>16</v>
      </c>
      <c r="O11099" s="1">
        <v>63.2</v>
      </c>
      <c r="P11099" s="1">
        <v>1.0</v>
      </c>
    </row>
    <row r="11100">
      <c r="A11100" s="1" t="s">
        <v>29</v>
      </c>
      <c r="B11100" s="1" t="s">
        <v>13684</v>
      </c>
      <c r="C11100" s="2" t="s">
        <v>13680</v>
      </c>
      <c r="D11100" s="1" t="s">
        <v>19</v>
      </c>
      <c r="E11100" s="3" t="str">
        <f>HYPERLINK("https://fyndiq.se/produkt/3fee81d316cc43da/", "2-pack - iPhone 12 / 12 Pro - 9H Härdat Glass - Top Kvalitet")</f>
        <v>2-pack - iPhone 12 / 12 Pro - 9H Härdat Glass - Top Kvalitet</v>
      </c>
      <c r="F11100" s="1" t="s">
        <v>2499</v>
      </c>
      <c r="G11100" s="1" t="s">
        <v>2500</v>
      </c>
      <c r="H11100" s="1" t="s">
        <v>2067</v>
      </c>
      <c r="I11100" s="1" t="s">
        <v>16</v>
      </c>
      <c r="J11100" s="1" t="s">
        <v>23</v>
      </c>
      <c r="K11100" s="1" t="s">
        <v>16</v>
      </c>
      <c r="L11100" s="1" t="s">
        <v>16</v>
      </c>
      <c r="M11100" s="1" t="s">
        <v>16</v>
      </c>
      <c r="N11100" s="1" t="s">
        <v>16</v>
      </c>
      <c r="O11100" s="1">
        <v>47.2</v>
      </c>
      <c r="P11100" s="1">
        <v>1.0</v>
      </c>
    </row>
    <row r="11101">
      <c r="A11101" s="1" t="s">
        <v>29</v>
      </c>
      <c r="B11101" s="1" t="s">
        <v>13685</v>
      </c>
      <c r="C11101" s="2" t="s">
        <v>13680</v>
      </c>
      <c r="D11101" s="1" t="s">
        <v>19</v>
      </c>
      <c r="E11101" s="3" t="str">
        <f>HYPERLINK("https://fyndiq.se/produkt/e19fcc2ab2124f8a/", "2-Pack Iphone 13 Pro - 9H Härdat Glass - Top Kvalitet  3D")</f>
        <v>2-Pack Iphone 13 Pro - 9H Härdat Glass - Top Kvalitet  3D</v>
      </c>
      <c r="F11101" s="1" t="s">
        <v>555</v>
      </c>
      <c r="G11101" s="1" t="s">
        <v>556</v>
      </c>
      <c r="H11101" s="1" t="s">
        <v>557</v>
      </c>
      <c r="I11101" s="1" t="s">
        <v>16</v>
      </c>
      <c r="J11101" s="1" t="s">
        <v>23</v>
      </c>
      <c r="K11101" s="1" t="s">
        <v>16</v>
      </c>
      <c r="L11101" s="1" t="s">
        <v>16</v>
      </c>
      <c r="M11101" s="1" t="s">
        <v>16</v>
      </c>
      <c r="N11101" s="1" t="s">
        <v>16</v>
      </c>
      <c r="O11101" s="1">
        <v>47.2</v>
      </c>
      <c r="P11101" s="1">
        <v>1.0</v>
      </c>
    </row>
    <row r="11102">
      <c r="A11102" s="1" t="s">
        <v>29</v>
      </c>
      <c r="B11102" s="1" t="s">
        <v>13686</v>
      </c>
      <c r="C11102" s="2" t="s">
        <v>13680</v>
      </c>
      <c r="D11102" s="1" t="s">
        <v>19</v>
      </c>
      <c r="E11102" s="3" t="str">
        <f>HYPERLINK("https://fyndiq.se/produkt/0a890dd972c4463d/", "2-Pack Samsung Galaxy A52s 5G - Härdat glas 9H - Super kvalitet")</f>
        <v>2-Pack Samsung Galaxy A52s 5G - Härdat glas 9H - Super kvalitet</v>
      </c>
      <c r="F11102" s="1" t="s">
        <v>442</v>
      </c>
      <c r="G11102" s="1" t="s">
        <v>443</v>
      </c>
      <c r="H11102" s="1" t="s">
        <v>444</v>
      </c>
      <c r="I11102" s="1" t="s">
        <v>16</v>
      </c>
      <c r="J11102" s="1" t="s">
        <v>23</v>
      </c>
      <c r="K11102" s="1" t="s">
        <v>16</v>
      </c>
      <c r="L11102" s="1" t="s">
        <v>16</v>
      </c>
      <c r="M11102" s="1" t="s">
        <v>16</v>
      </c>
      <c r="N11102" s="1" t="s">
        <v>16</v>
      </c>
      <c r="O11102" s="1">
        <v>63.2</v>
      </c>
      <c r="P11102" s="1">
        <v>1.0</v>
      </c>
    </row>
    <row r="11103">
      <c r="A11103" s="1" t="s">
        <v>29</v>
      </c>
      <c r="B11103" s="1" t="s">
        <v>13687</v>
      </c>
      <c r="C11103" s="2" t="s">
        <v>13680</v>
      </c>
      <c r="D11103" s="1" t="s">
        <v>19</v>
      </c>
      <c r="E11103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1103" s="1" t="s">
        <v>79</v>
      </c>
      <c r="G11103" s="1" t="s">
        <v>80</v>
      </c>
      <c r="H11103" s="1" t="s">
        <v>81</v>
      </c>
      <c r="I11103" s="1" t="s">
        <v>16</v>
      </c>
      <c r="J11103" s="1" t="s">
        <v>23</v>
      </c>
      <c r="K11103" s="1" t="s">
        <v>16</v>
      </c>
      <c r="L11103" s="1" t="s">
        <v>16</v>
      </c>
      <c r="M11103" s="1" t="s">
        <v>16</v>
      </c>
      <c r="N11103" s="1" t="s">
        <v>16</v>
      </c>
      <c r="O11103" s="1">
        <v>63.2</v>
      </c>
      <c r="P11103" s="1">
        <v>1.0</v>
      </c>
    </row>
    <row r="11104">
      <c r="A11104" s="1" t="s">
        <v>29</v>
      </c>
      <c r="B11104" s="1" t="s">
        <v>13688</v>
      </c>
      <c r="C11104" s="2" t="s">
        <v>13680</v>
      </c>
      <c r="D11104" s="1" t="s">
        <v>19</v>
      </c>
      <c r="E11104" s="3" t="str">
        <f>HYPERLINK("https://fyndiq.se/produkt/925ae49423884615/", "2-Pack Samsung S22 Ultra Skärmskydd &amp; 1-Pack linsskydd -9H GLAS")</f>
        <v>2-Pack Samsung S22 Ultra Skärmskydd &amp; 1-Pack linsskydd -9H GLAS</v>
      </c>
      <c r="F11104" s="1" t="s">
        <v>335</v>
      </c>
      <c r="G11104" s="1" t="s">
        <v>336</v>
      </c>
      <c r="H11104" s="1" t="s">
        <v>337</v>
      </c>
      <c r="I11104" s="1" t="s">
        <v>16</v>
      </c>
      <c r="J11104" s="1" t="s">
        <v>23</v>
      </c>
      <c r="K11104" s="1" t="s">
        <v>16</v>
      </c>
      <c r="L11104" s="1" t="s">
        <v>16</v>
      </c>
      <c r="M11104" s="1" t="s">
        <v>16</v>
      </c>
      <c r="N11104" s="1" t="s">
        <v>16</v>
      </c>
      <c r="O11104" s="1">
        <v>71.2</v>
      </c>
      <c r="P11104" s="1">
        <v>1.0</v>
      </c>
    </row>
    <row r="11105">
      <c r="A11105" s="1" t="s">
        <v>29</v>
      </c>
      <c r="B11105" s="1" t="s">
        <v>13689</v>
      </c>
      <c r="C11105" s="2" t="s">
        <v>13680</v>
      </c>
      <c r="D11105" s="1" t="s">
        <v>19</v>
      </c>
      <c r="E11105" s="3" t="str">
        <f>HYPERLINK("https://fyndiq.se/produkt/9f2705b215a54dbd/", "2-Pack Motorola Moto G50 Skärmskydd &amp; 1-Pack linsskydd - Härdat Glas 9H - Super kvalitet 3D")</f>
        <v>2-Pack Motorola Moto G50 Skärmskydd &amp; 1-Pack linsskydd - Härdat Glas 9H - Super kvalitet 3D</v>
      </c>
      <c r="F11105" s="1" t="s">
        <v>9165</v>
      </c>
      <c r="G11105" s="1" t="s">
        <v>9166</v>
      </c>
      <c r="H11105" s="1" t="s">
        <v>9167</v>
      </c>
      <c r="I11105" s="1" t="s">
        <v>16</v>
      </c>
      <c r="J11105" s="1" t="s">
        <v>23</v>
      </c>
      <c r="K11105" s="1" t="s">
        <v>16</v>
      </c>
      <c r="L11105" s="1" t="s">
        <v>16</v>
      </c>
      <c r="M11105" s="1" t="s">
        <v>16</v>
      </c>
      <c r="N11105" s="1" t="s">
        <v>16</v>
      </c>
      <c r="O11105" s="1">
        <v>71.2</v>
      </c>
      <c r="P11105" s="1">
        <v>1.0</v>
      </c>
    </row>
    <row r="11106">
      <c r="A11106" s="1" t="s">
        <v>29</v>
      </c>
      <c r="B11106" s="1" t="s">
        <v>13690</v>
      </c>
      <c r="C11106" s="2" t="s">
        <v>13680</v>
      </c>
      <c r="D11106" s="1" t="s">
        <v>19</v>
      </c>
      <c r="E11106" s="3" t="str">
        <f>HYPERLINK("https://fyndiq.se/produkt/4a37a66aa49247d0/", "Samsung S21 FE - 9H Härdat Glass - Super Kvalitet 3D")</f>
        <v>Samsung S21 FE - 9H Härdat Glass - Super Kvalitet 3D</v>
      </c>
      <c r="F11106" s="1" t="s">
        <v>4338</v>
      </c>
      <c r="G11106" s="1" t="s">
        <v>4339</v>
      </c>
      <c r="H11106" s="1" t="s">
        <v>4340</v>
      </c>
      <c r="I11106" s="1" t="s">
        <v>16</v>
      </c>
      <c r="J11106" s="1" t="s">
        <v>23</v>
      </c>
      <c r="K11106" s="1" t="s">
        <v>16</v>
      </c>
      <c r="L11106" s="1" t="s">
        <v>16</v>
      </c>
      <c r="M11106" s="1" t="s">
        <v>16</v>
      </c>
      <c r="N11106" s="1" t="s">
        <v>16</v>
      </c>
      <c r="O11106" s="1">
        <v>55.2</v>
      </c>
      <c r="P11106" s="1">
        <v>2.0</v>
      </c>
    </row>
    <row r="11107">
      <c r="A11107" s="1" t="s">
        <v>29</v>
      </c>
      <c r="B11107" s="1" t="s">
        <v>13691</v>
      </c>
      <c r="C11107" s="2" t="s">
        <v>13680</v>
      </c>
      <c r="D11107" s="1" t="s">
        <v>19</v>
      </c>
      <c r="E11107" s="3" t="str">
        <f>HYPERLINK("https://fyndiq.se/produkt/ba16e87d140347ad/", "2 Pack Samsung Galaxy A51 - Härdat glas 9H - Super kvalitet 3D")</f>
        <v>2 Pack Samsung Galaxy A51 - Härdat glas 9H - Super kvalitet 3D</v>
      </c>
      <c r="F11107" s="1" t="s">
        <v>1826</v>
      </c>
      <c r="G11107" s="1" t="s">
        <v>1827</v>
      </c>
      <c r="H11107" s="1" t="s">
        <v>1828</v>
      </c>
      <c r="I11107" s="1" t="s">
        <v>16</v>
      </c>
      <c r="J11107" s="1" t="s">
        <v>23</v>
      </c>
      <c r="K11107" s="1" t="s">
        <v>16</v>
      </c>
      <c r="L11107" s="1" t="s">
        <v>16</v>
      </c>
      <c r="M11107" s="1" t="s">
        <v>16</v>
      </c>
      <c r="N11107" s="1" t="s">
        <v>16</v>
      </c>
      <c r="O11107" s="1">
        <v>63.2</v>
      </c>
      <c r="P11107" s="1">
        <v>1.0</v>
      </c>
    </row>
    <row r="11108">
      <c r="A11108" s="1" t="s">
        <v>29</v>
      </c>
      <c r="B11108" s="1" t="s">
        <v>13692</v>
      </c>
      <c r="C11108" s="2" t="s">
        <v>13680</v>
      </c>
      <c r="D11108" s="1" t="s">
        <v>19</v>
      </c>
      <c r="E11108" s="3" t="str">
        <f>HYPERLINK("https://fyndiq.se/produkt/a871a7da0b2249a8/", "2-Pack Iphone 11 Pro Max - 9H Härdat Glass - Top Kvalitet")</f>
        <v>2-Pack Iphone 11 Pro Max - 9H Härdat Glass - Top Kvalitet</v>
      </c>
      <c r="F11108" s="1" t="s">
        <v>559</v>
      </c>
      <c r="G11108" s="1" t="s">
        <v>560</v>
      </c>
      <c r="H11108" s="1" t="s">
        <v>561</v>
      </c>
      <c r="I11108" s="1" t="s">
        <v>16</v>
      </c>
      <c r="J11108" s="1" t="s">
        <v>23</v>
      </c>
      <c r="K11108" s="1" t="s">
        <v>16</v>
      </c>
      <c r="L11108" s="1" t="s">
        <v>16</v>
      </c>
      <c r="M11108" s="1" t="s">
        <v>16</v>
      </c>
      <c r="N11108" s="1" t="s">
        <v>16</v>
      </c>
      <c r="O11108" s="1">
        <v>47.2</v>
      </c>
      <c r="P11108" s="1">
        <v>1.0</v>
      </c>
    </row>
    <row r="11109">
      <c r="A11109" s="1" t="s">
        <v>29</v>
      </c>
      <c r="B11109" s="1" t="s">
        <v>13693</v>
      </c>
      <c r="C11109" s="2" t="s">
        <v>13680</v>
      </c>
      <c r="D11109" s="1" t="s">
        <v>19</v>
      </c>
      <c r="E11109" s="3" t="str">
        <f>HYPERLINK("https://fyndiq.se/produkt/c398466bf0524e85/", "2-Pack Samsung S23 - 9H Härdat Glass - 3D Super Kvalitet Skärmskydd")</f>
        <v>2-Pack Samsung S23 - 9H Härdat Glass - 3D Super Kvalitet Skärmskydd</v>
      </c>
      <c r="F11109" s="1" t="s">
        <v>1365</v>
      </c>
      <c r="G11109" s="1" t="s">
        <v>1366</v>
      </c>
      <c r="H11109" s="1" t="s">
        <v>1367</v>
      </c>
      <c r="I11109" s="1" t="s">
        <v>16</v>
      </c>
      <c r="J11109" s="1" t="s">
        <v>23</v>
      </c>
      <c r="K11109" s="1" t="s">
        <v>16</v>
      </c>
      <c r="L11109" s="1" t="s">
        <v>16</v>
      </c>
      <c r="M11109" s="1" t="s">
        <v>16</v>
      </c>
      <c r="N11109" s="1" t="s">
        <v>16</v>
      </c>
      <c r="O11109" s="1">
        <v>63.2</v>
      </c>
      <c r="P11109" s="1">
        <v>1.0</v>
      </c>
    </row>
    <row r="11110">
      <c r="A11110" s="1" t="s">
        <v>29</v>
      </c>
      <c r="B11110" s="1" t="s">
        <v>13694</v>
      </c>
      <c r="C11110" s="2" t="s">
        <v>13680</v>
      </c>
      <c r="D11110" s="1" t="s">
        <v>19</v>
      </c>
      <c r="E11110" s="3" t="str">
        <f>HYPERLINK("https://fyndiq.se/produkt/675bb02ed6bb4e07/", "2-Pack Samsung Galaxy S21 Ultra - Härdat Glas 9H-Super Kvalitet")</f>
        <v>2-Pack Samsung Galaxy S21 Ultra - Härdat Glas 9H-Super Kvalitet</v>
      </c>
      <c r="F11110" s="1" t="s">
        <v>91</v>
      </c>
      <c r="G11110" s="1" t="s">
        <v>92</v>
      </c>
      <c r="H11110" s="1" t="s">
        <v>93</v>
      </c>
      <c r="I11110" s="1" t="s">
        <v>16</v>
      </c>
      <c r="J11110" s="1" t="s">
        <v>23</v>
      </c>
      <c r="K11110" s="1" t="s">
        <v>16</v>
      </c>
      <c r="L11110" s="1" t="s">
        <v>16</v>
      </c>
      <c r="M11110" s="1" t="s">
        <v>16</v>
      </c>
      <c r="N11110" s="1" t="s">
        <v>16</v>
      </c>
      <c r="O11110" s="1">
        <v>63.2</v>
      </c>
      <c r="P11110" s="1">
        <v>1.0</v>
      </c>
    </row>
    <row r="11111">
      <c r="A11111" s="1" t="s">
        <v>29</v>
      </c>
      <c r="B11111" s="1" t="s">
        <v>13695</v>
      </c>
      <c r="C11111" s="2" t="s">
        <v>13680</v>
      </c>
      <c r="D11111" s="1" t="s">
        <v>19</v>
      </c>
      <c r="E1111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1111" s="1" t="s">
        <v>813</v>
      </c>
      <c r="G11111" s="1" t="s">
        <v>814</v>
      </c>
      <c r="H11111" s="1" t="s">
        <v>815</v>
      </c>
      <c r="I11111" s="1" t="s">
        <v>16</v>
      </c>
      <c r="J11111" s="1" t="s">
        <v>23</v>
      </c>
      <c r="K11111" s="1" t="s">
        <v>16</v>
      </c>
      <c r="L11111" s="1" t="s">
        <v>16</v>
      </c>
      <c r="M11111" s="1" t="s">
        <v>16</v>
      </c>
      <c r="N11111" s="1" t="s">
        <v>16</v>
      </c>
      <c r="O11111" s="1">
        <v>63.2</v>
      </c>
      <c r="P11111" s="1">
        <v>1.0</v>
      </c>
    </row>
    <row r="11112">
      <c r="A11112" s="1" t="s">
        <v>29</v>
      </c>
      <c r="B11112" s="1" t="s">
        <v>13696</v>
      </c>
      <c r="C11112" s="2" t="s">
        <v>13680</v>
      </c>
      <c r="D11112" s="1" t="s">
        <v>19</v>
      </c>
      <c r="E11112" s="3" t="str">
        <f>HYPERLINK("https://fyndiq.se/produkt/4cdad3b689104202/", "2-PACK Full Cover Iphone 7 Vit - Härdat Glas 9H Skärmskydd 3D")</f>
        <v>2-PACK Full Cover Iphone 7 Vit - Härdat Glas 9H Skärmskydd 3D</v>
      </c>
      <c r="F11112" s="1" t="s">
        <v>618</v>
      </c>
      <c r="G11112" s="1" t="s">
        <v>619</v>
      </c>
      <c r="H11112" s="1" t="s">
        <v>620</v>
      </c>
      <c r="I11112" s="1" t="s">
        <v>16</v>
      </c>
      <c r="J11112" s="1" t="s">
        <v>23</v>
      </c>
      <c r="K11112" s="1" t="s">
        <v>16</v>
      </c>
      <c r="L11112" s="1" t="s">
        <v>16</v>
      </c>
      <c r="M11112" s="1" t="s">
        <v>16</v>
      </c>
      <c r="N11112" s="1" t="s">
        <v>16</v>
      </c>
      <c r="O11112" s="1">
        <v>47.2</v>
      </c>
      <c r="P11112" s="1">
        <v>1.0</v>
      </c>
    </row>
    <row r="11113">
      <c r="A11113" s="1" t="s">
        <v>29</v>
      </c>
      <c r="B11113" s="1" t="s">
        <v>13697</v>
      </c>
      <c r="C11113" s="2" t="s">
        <v>13680</v>
      </c>
      <c r="D11113" s="1" t="s">
        <v>19</v>
      </c>
      <c r="E11113" s="3" t="str">
        <f>HYPERLINK("https://fyndiq.se/produkt/4c221907d1254100/", "2-Pack Samsung A14 Skärmskydd - Härdat Glas 9H - Super kvalitet 3D")</f>
        <v>2-Pack Samsung A14 Skärmskydd - Härdat Glas 9H - Super kvalitet 3D</v>
      </c>
      <c r="F11113" s="1" t="s">
        <v>167</v>
      </c>
      <c r="G11113" s="1" t="s">
        <v>168</v>
      </c>
      <c r="H11113" s="1" t="s">
        <v>169</v>
      </c>
      <c r="I11113" s="1" t="s">
        <v>16</v>
      </c>
      <c r="J11113" s="1" t="s">
        <v>23</v>
      </c>
      <c r="K11113" s="1" t="s">
        <v>16</v>
      </c>
      <c r="L11113" s="1" t="s">
        <v>16</v>
      </c>
      <c r="M11113" s="1" t="s">
        <v>16</v>
      </c>
      <c r="N11113" s="1" t="s">
        <v>16</v>
      </c>
      <c r="O11113" s="1">
        <v>63.2</v>
      </c>
      <c r="P11113" s="1">
        <v>1.0</v>
      </c>
    </row>
    <row r="11114">
      <c r="A11114" s="1" t="s">
        <v>29</v>
      </c>
      <c r="B11114" s="1" t="s">
        <v>13698</v>
      </c>
      <c r="C11114" s="2" t="s">
        <v>13680</v>
      </c>
      <c r="D11114" s="1" t="s">
        <v>19</v>
      </c>
      <c r="E11114" s="3" t="str">
        <f>HYPERLINK("https://fyndiq.se/produkt/c268481309584b4f/", "2 Pack Motorola EDGE 20 - Härdat Glas 9H - Super kvalitet 3D")</f>
        <v>2 Pack Motorola EDGE 20 - Härdat Glas 9H - Super kvalitet 3D</v>
      </c>
      <c r="F11114" s="1" t="s">
        <v>8738</v>
      </c>
      <c r="G11114" s="1" t="s">
        <v>8739</v>
      </c>
      <c r="H11114" s="1" t="s">
        <v>8740</v>
      </c>
      <c r="I11114" s="1" t="s">
        <v>16</v>
      </c>
      <c r="J11114" s="1" t="s">
        <v>23</v>
      </c>
      <c r="K11114" s="1" t="s">
        <v>16</v>
      </c>
      <c r="L11114" s="1" t="s">
        <v>16</v>
      </c>
      <c r="M11114" s="1" t="s">
        <v>16</v>
      </c>
      <c r="N11114" s="1" t="s">
        <v>16</v>
      </c>
      <c r="O11114" s="1">
        <v>63.2</v>
      </c>
      <c r="P11114" s="1">
        <v>1.0</v>
      </c>
    </row>
    <row r="11115">
      <c r="A11115" s="1" t="s">
        <v>29</v>
      </c>
      <c r="B11115" s="1" t="s">
        <v>13699</v>
      </c>
      <c r="C11115" s="2" t="s">
        <v>13680</v>
      </c>
      <c r="D11115" s="1" t="s">
        <v>19</v>
      </c>
      <c r="E11115" s="3" t="str">
        <f>HYPERLINK("https://fyndiq.se/produkt/11a6b1d2a1d0436b/", "2 Pack Xiaomi 12 - Härdat glas 9H-Super kvalitet 3D Skärmskydd")</f>
        <v>2 Pack Xiaomi 12 - Härdat glas 9H-Super kvalitet 3D Skärmskydd</v>
      </c>
      <c r="F11115" s="1" t="s">
        <v>13700</v>
      </c>
      <c r="G11115" s="1" t="s">
        <v>13701</v>
      </c>
      <c r="H11115" s="1" t="s">
        <v>13702</v>
      </c>
      <c r="I11115" s="1" t="s">
        <v>16</v>
      </c>
      <c r="J11115" s="1" t="s">
        <v>23</v>
      </c>
      <c r="K11115" s="1" t="s">
        <v>16</v>
      </c>
      <c r="L11115" s="1" t="s">
        <v>16</v>
      </c>
      <c r="M11115" s="1" t="s">
        <v>16</v>
      </c>
      <c r="N11115" s="1" t="s">
        <v>16</v>
      </c>
      <c r="O11115" s="1">
        <v>63.2</v>
      </c>
      <c r="P11115" s="1">
        <v>1.0</v>
      </c>
    </row>
    <row r="11116">
      <c r="A11116" s="1" t="s">
        <v>29</v>
      </c>
      <c r="B11116" s="1" t="s">
        <v>13703</v>
      </c>
      <c r="C11116" s="2" t="s">
        <v>13680</v>
      </c>
      <c r="D11116" s="1" t="s">
        <v>19</v>
      </c>
      <c r="E11116" s="3" t="str">
        <f>HYPERLINK("https://fyndiq.se/produkt/efa892e5b28149c8/", "3-Pack IPAD AIR 10.9 INCH 3 PACK Skärmskydd - Härdat Glas 9H - Super kvalitet 3D")</f>
        <v>3-Pack IPAD AIR 10.9 INCH 3 PACK Skärmskydd - Härdat Glas 9H - Super kvalitet 3D</v>
      </c>
      <c r="F11116" s="1" t="s">
        <v>13704</v>
      </c>
      <c r="G11116" s="1" t="s">
        <v>13705</v>
      </c>
      <c r="H11116" s="1" t="s">
        <v>13706</v>
      </c>
      <c r="I11116" s="1" t="s">
        <v>16</v>
      </c>
      <c r="J11116" s="1" t="s">
        <v>23</v>
      </c>
      <c r="K11116" s="1" t="s">
        <v>16</v>
      </c>
      <c r="L11116" s="1" t="s">
        <v>16</v>
      </c>
      <c r="M11116" s="1" t="s">
        <v>16</v>
      </c>
      <c r="N11116" s="1" t="s">
        <v>16</v>
      </c>
      <c r="O11116" s="1">
        <v>143.2</v>
      </c>
      <c r="P11116" s="1">
        <v>1.0</v>
      </c>
    </row>
    <row r="11117">
      <c r="A11117" s="1" t="s">
        <v>29</v>
      </c>
      <c r="B11117" s="1" t="s">
        <v>13707</v>
      </c>
      <c r="C11117" s="2" t="s">
        <v>13680</v>
      </c>
      <c r="D11117" s="1" t="s">
        <v>19</v>
      </c>
      <c r="E11117" s="3" t="str">
        <f>HYPERLINK("https://fyndiq.se/produkt/adb4de0f77004241/", "2-Pack Xiaomi 13T 5G - Härdat glas 9H - Super kvalitet 3D Skärmskydd")</f>
        <v>2-Pack Xiaomi 13T 5G - Härdat glas 9H - Super kvalitet 3D Skärmskydd</v>
      </c>
      <c r="F11117" s="1" t="s">
        <v>1139</v>
      </c>
      <c r="G11117" s="1" t="s">
        <v>1140</v>
      </c>
      <c r="H11117" s="1" t="s">
        <v>1141</v>
      </c>
      <c r="I11117" s="1" t="s">
        <v>16</v>
      </c>
      <c r="J11117" s="1" t="s">
        <v>23</v>
      </c>
      <c r="K11117" s="1" t="s">
        <v>16</v>
      </c>
      <c r="L11117" s="1" t="s">
        <v>16</v>
      </c>
      <c r="M11117" s="1" t="s">
        <v>16</v>
      </c>
      <c r="N11117" s="1" t="s">
        <v>16</v>
      </c>
      <c r="O11117" s="1">
        <v>63.2</v>
      </c>
      <c r="P11117" s="1">
        <v>1.0</v>
      </c>
    </row>
    <row r="11118">
      <c r="A11118" s="1" t="s">
        <v>29</v>
      </c>
      <c r="B11118" s="1" t="s">
        <v>13708</v>
      </c>
      <c r="C11118" s="2" t="s">
        <v>13680</v>
      </c>
      <c r="D11118" s="1" t="s">
        <v>19</v>
      </c>
      <c r="E11118" s="3" t="str">
        <f>HYPERLINK("https://fyndiq.se/produkt/ac4c264f1c9a4420/", "Samsung Galaxy S20 5G - Härdat glas 9H-Super kvalitet 3D")</f>
        <v>Samsung Galaxy S20 5G - Härdat glas 9H-Super kvalitet 3D</v>
      </c>
      <c r="F11118" s="1" t="s">
        <v>937</v>
      </c>
      <c r="G11118" s="1" t="s">
        <v>938</v>
      </c>
      <c r="H11118" s="1" t="s">
        <v>939</v>
      </c>
      <c r="I11118" s="1" t="s">
        <v>16</v>
      </c>
      <c r="J11118" s="1" t="s">
        <v>23</v>
      </c>
      <c r="K11118" s="1" t="s">
        <v>16</v>
      </c>
      <c r="L11118" s="1" t="s">
        <v>16</v>
      </c>
      <c r="M11118" s="1" t="s">
        <v>16</v>
      </c>
      <c r="N11118" s="1" t="s">
        <v>16</v>
      </c>
      <c r="O11118" s="1">
        <v>63.2</v>
      </c>
      <c r="P11118" s="1">
        <v>1.0</v>
      </c>
    </row>
    <row r="11119">
      <c r="A11119" s="1" t="s">
        <v>29</v>
      </c>
      <c r="B11119" s="1" t="s">
        <v>13709</v>
      </c>
      <c r="C11119" s="2" t="s">
        <v>13680</v>
      </c>
      <c r="D11119" s="1" t="s">
        <v>19</v>
      </c>
      <c r="E1111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119" s="1" t="s">
        <v>2144</v>
      </c>
      <c r="G11119" s="1" t="s">
        <v>2145</v>
      </c>
      <c r="H11119" s="1" t="s">
        <v>2146</v>
      </c>
      <c r="I11119" s="1" t="s">
        <v>16</v>
      </c>
      <c r="J11119" s="1" t="s">
        <v>23</v>
      </c>
      <c r="K11119" s="1" t="s">
        <v>16</v>
      </c>
      <c r="L11119" s="1" t="s">
        <v>16</v>
      </c>
      <c r="M11119" s="1" t="s">
        <v>16</v>
      </c>
      <c r="N11119" s="1" t="s">
        <v>16</v>
      </c>
      <c r="O11119" s="1">
        <v>63.2</v>
      </c>
      <c r="P11119" s="1">
        <v>1.0</v>
      </c>
    </row>
    <row r="11120">
      <c r="A11120" s="1" t="s">
        <v>29</v>
      </c>
      <c r="B11120" s="1" t="s">
        <v>13710</v>
      </c>
      <c r="C11120" s="2" t="s">
        <v>13680</v>
      </c>
      <c r="D11120" s="1" t="s">
        <v>19</v>
      </c>
      <c r="E11120" s="3" t="str">
        <f>HYPERLINK("https://fyndiq.se/produkt/28799ed0373d40b4/", "2 Pack Galaxy S21 Ultra 5G- Härdat glas 9H - Super kvalitet 3D")</f>
        <v>2 Pack Galaxy S21 Ultra 5G- Härdat glas 9H - Super kvalitet 3D</v>
      </c>
      <c r="F11120" s="1" t="s">
        <v>272</v>
      </c>
      <c r="G11120" s="1" t="s">
        <v>273</v>
      </c>
      <c r="H11120" s="1" t="s">
        <v>274</v>
      </c>
      <c r="I11120" s="1" t="s">
        <v>16</v>
      </c>
      <c r="J11120" s="1" t="s">
        <v>23</v>
      </c>
      <c r="K11120" s="1" t="s">
        <v>16</v>
      </c>
      <c r="L11120" s="1" t="s">
        <v>16</v>
      </c>
      <c r="M11120" s="1" t="s">
        <v>16</v>
      </c>
      <c r="N11120" s="1" t="s">
        <v>16</v>
      </c>
      <c r="O11120" s="1">
        <v>63.2</v>
      </c>
      <c r="P11120" s="1">
        <v>1.0</v>
      </c>
    </row>
    <row r="11121">
      <c r="A11121" s="1" t="s">
        <v>29</v>
      </c>
      <c r="B11121" s="1" t="s">
        <v>13711</v>
      </c>
      <c r="C11121" s="2" t="s">
        <v>13680</v>
      </c>
      <c r="D11121" s="1" t="s">
        <v>19</v>
      </c>
      <c r="E1112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121" s="1" t="s">
        <v>760</v>
      </c>
      <c r="G11121" s="1" t="s">
        <v>761</v>
      </c>
      <c r="H11121" s="1" t="s">
        <v>762</v>
      </c>
      <c r="I11121" s="1" t="s">
        <v>16</v>
      </c>
      <c r="J11121" s="1" t="s">
        <v>23</v>
      </c>
      <c r="K11121" s="1" t="s">
        <v>16</v>
      </c>
      <c r="L11121" s="1" t="s">
        <v>16</v>
      </c>
      <c r="M11121" s="1" t="s">
        <v>16</v>
      </c>
      <c r="N11121" s="1" t="s">
        <v>16</v>
      </c>
      <c r="O11121" s="1">
        <v>63.2</v>
      </c>
      <c r="P11121" s="1">
        <v>1.0</v>
      </c>
    </row>
    <row r="11122">
      <c r="A11122" s="1" t="s">
        <v>29</v>
      </c>
      <c r="B11122" s="1" t="s">
        <v>13712</v>
      </c>
      <c r="C11122" s="2" t="s">
        <v>13680</v>
      </c>
      <c r="D11122" s="1" t="s">
        <v>19</v>
      </c>
      <c r="E11122" s="3" t="str">
        <f t="shared" ref="E11122:E11123" si="369">HYPERLINK("https://fyndiq.se/produkt/2477583187264ece/", "2-Pack Samsung S20 - 9H Härdat Glass - Top Kvalitet")</f>
        <v>2-Pack Samsung S20 - 9H Härdat Glass - Top Kvalitet</v>
      </c>
      <c r="F11122" s="1" t="s">
        <v>124</v>
      </c>
      <c r="G11122" s="1" t="s">
        <v>125</v>
      </c>
      <c r="H11122" s="1" t="s">
        <v>126</v>
      </c>
      <c r="I11122" s="1" t="s">
        <v>16</v>
      </c>
      <c r="J11122" s="1" t="s">
        <v>23</v>
      </c>
      <c r="K11122" s="1" t="s">
        <v>16</v>
      </c>
      <c r="L11122" s="1" t="s">
        <v>16</v>
      </c>
      <c r="M11122" s="1" t="s">
        <v>16</v>
      </c>
      <c r="N11122" s="1" t="s">
        <v>16</v>
      </c>
      <c r="O11122" s="1">
        <v>71.2</v>
      </c>
      <c r="P11122" s="1">
        <v>1.0</v>
      </c>
    </row>
    <row r="11123">
      <c r="A11123" s="1" t="s">
        <v>29</v>
      </c>
      <c r="B11123" s="1" t="s">
        <v>13713</v>
      </c>
      <c r="C11123" s="2" t="s">
        <v>13680</v>
      </c>
      <c r="D11123" s="1" t="s">
        <v>19</v>
      </c>
      <c r="E11123" s="3" t="str">
        <f t="shared" si="369"/>
        <v>2-Pack Samsung S20 - 9H Härdat Glass - Top Kvalitet</v>
      </c>
      <c r="F11123" s="1" t="s">
        <v>124</v>
      </c>
      <c r="G11123" s="1" t="s">
        <v>125</v>
      </c>
      <c r="H11123" s="1" t="s">
        <v>126</v>
      </c>
      <c r="I11123" s="1" t="s">
        <v>16</v>
      </c>
      <c r="J11123" s="1" t="s">
        <v>23</v>
      </c>
      <c r="K11123" s="1" t="s">
        <v>16</v>
      </c>
      <c r="L11123" s="1" t="s">
        <v>16</v>
      </c>
      <c r="M11123" s="1" t="s">
        <v>16</v>
      </c>
      <c r="N11123" s="1" t="s">
        <v>16</v>
      </c>
      <c r="O11123" s="1">
        <v>71.2</v>
      </c>
      <c r="P11123" s="1">
        <v>1.0</v>
      </c>
    </row>
    <row r="11124">
      <c r="A11124" s="1" t="s">
        <v>29</v>
      </c>
      <c r="B11124" s="1" t="s">
        <v>13714</v>
      </c>
      <c r="C11124" s="2" t="s">
        <v>13680</v>
      </c>
      <c r="D11124" s="1" t="s">
        <v>19</v>
      </c>
      <c r="E11124" s="3" t="str">
        <f t="shared" ref="E11124:E11125" si="370">HYPERLINK("https://fyndiq.se/produkt/b811fda4039a4dc6/", "2-Pack Samsung Galaxy A15 5G- Härdat Glas 9H - Super Kvalitet 3D Skärmskydd")</f>
        <v>2-Pack Samsung Galaxy A15 5G- Härdat Glas 9H - Super Kvalitet 3D Skärmskydd</v>
      </c>
      <c r="F11124" s="1" t="s">
        <v>709</v>
      </c>
      <c r="G11124" s="1" t="s">
        <v>710</v>
      </c>
      <c r="H11124" s="1" t="s">
        <v>711</v>
      </c>
      <c r="I11124" s="1" t="s">
        <v>16</v>
      </c>
      <c r="J11124" s="1" t="s">
        <v>23</v>
      </c>
      <c r="K11124" s="1" t="s">
        <v>16</v>
      </c>
      <c r="L11124" s="1" t="s">
        <v>16</v>
      </c>
      <c r="M11124" s="1" t="s">
        <v>16</v>
      </c>
      <c r="N11124" s="1" t="s">
        <v>16</v>
      </c>
      <c r="O11124" s="1">
        <v>63.2</v>
      </c>
      <c r="P11124" s="1">
        <v>1.0</v>
      </c>
    </row>
    <row r="11125">
      <c r="A11125" s="1" t="s">
        <v>29</v>
      </c>
      <c r="B11125" s="1" t="s">
        <v>13715</v>
      </c>
      <c r="C11125" s="2" t="s">
        <v>13680</v>
      </c>
      <c r="D11125" s="1" t="s">
        <v>19</v>
      </c>
      <c r="E11125" s="3" t="str">
        <f t="shared" si="370"/>
        <v>2-Pack Samsung Galaxy A15 5G- Härdat Glas 9H - Super Kvalitet 3D Skärmskydd</v>
      </c>
      <c r="F11125" s="1" t="s">
        <v>709</v>
      </c>
      <c r="G11125" s="1" t="s">
        <v>710</v>
      </c>
      <c r="H11125" s="1" t="s">
        <v>711</v>
      </c>
      <c r="I11125" s="1" t="s">
        <v>16</v>
      </c>
      <c r="J11125" s="1" t="s">
        <v>23</v>
      </c>
      <c r="K11125" s="1" t="s">
        <v>16</v>
      </c>
      <c r="L11125" s="1" t="s">
        <v>16</v>
      </c>
      <c r="M11125" s="1" t="s">
        <v>16</v>
      </c>
      <c r="N11125" s="1" t="s">
        <v>16</v>
      </c>
      <c r="O11125" s="1">
        <v>63.2</v>
      </c>
      <c r="P11125" s="1">
        <v>1.0</v>
      </c>
    </row>
    <row r="11126">
      <c r="A11126" s="1" t="s">
        <v>29</v>
      </c>
      <c r="B11126" s="1" t="s">
        <v>13716</v>
      </c>
      <c r="C11126" s="2" t="s">
        <v>13680</v>
      </c>
      <c r="D11126" s="1" t="s">
        <v>19</v>
      </c>
      <c r="E11126" s="3" t="str">
        <f>HYPERLINK("https://fyndiq.se/produkt/4c221907d1254100/", "2-Pack Samsung A14 Skärmskydd - Härdat Glas 9H - Super kvalitet 3D")</f>
        <v>2-Pack Samsung A14 Skärmskydd - Härdat Glas 9H - Super kvalitet 3D</v>
      </c>
      <c r="F11126" s="1" t="s">
        <v>167</v>
      </c>
      <c r="G11126" s="1" t="s">
        <v>168</v>
      </c>
      <c r="H11126" s="1" t="s">
        <v>169</v>
      </c>
      <c r="I11126" s="1" t="s">
        <v>16</v>
      </c>
      <c r="J11126" s="1" t="s">
        <v>23</v>
      </c>
      <c r="K11126" s="1" t="s">
        <v>16</v>
      </c>
      <c r="L11126" s="1" t="s">
        <v>16</v>
      </c>
      <c r="M11126" s="1" t="s">
        <v>16</v>
      </c>
      <c r="N11126" s="1" t="s">
        <v>16</v>
      </c>
      <c r="O11126" s="1">
        <v>63.2</v>
      </c>
      <c r="P11126" s="1">
        <v>1.0</v>
      </c>
    </row>
    <row r="11127">
      <c r="A11127" s="1" t="s">
        <v>29</v>
      </c>
      <c r="B11127" s="1" t="s">
        <v>13717</v>
      </c>
      <c r="C11127" s="2" t="s">
        <v>13680</v>
      </c>
      <c r="D11127" s="1" t="s">
        <v>19</v>
      </c>
      <c r="E1112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1127" s="1" t="s">
        <v>977</v>
      </c>
      <c r="G11127" s="1" t="s">
        <v>978</v>
      </c>
      <c r="H11127" s="1" t="s">
        <v>979</v>
      </c>
      <c r="I11127" s="1" t="s">
        <v>16</v>
      </c>
      <c r="J11127" s="1" t="s">
        <v>23</v>
      </c>
      <c r="K11127" s="1" t="s">
        <v>16</v>
      </c>
      <c r="L11127" s="1" t="s">
        <v>16</v>
      </c>
      <c r="M11127" s="1" t="s">
        <v>16</v>
      </c>
      <c r="N11127" s="1" t="s">
        <v>16</v>
      </c>
      <c r="O11127" s="1">
        <v>63.2</v>
      </c>
      <c r="P11127" s="1">
        <v>1.0</v>
      </c>
    </row>
    <row r="11128">
      <c r="A11128" s="1" t="s">
        <v>29</v>
      </c>
      <c r="B11128" s="1" t="s">
        <v>13718</v>
      </c>
      <c r="C11128" s="2" t="s">
        <v>13680</v>
      </c>
      <c r="D11128" s="1" t="s">
        <v>19</v>
      </c>
      <c r="E11128" s="3" t="str">
        <f>HYPERLINK("https://fyndiq.se/produkt/791059307465486b/", "2-Pack Linsskydd Samsung Galaxy Note 20 Ultra (5G) - Härdat Glas 9H - Super 3D Linsskydd")</f>
        <v>2-Pack Linsskydd Samsung Galaxy Note 20 Ultra (5G) - Härdat Glas 9H - Super 3D Linsskydd</v>
      </c>
      <c r="F11128" s="1" t="s">
        <v>7023</v>
      </c>
      <c r="G11128" s="1" t="s">
        <v>7024</v>
      </c>
      <c r="H11128" s="1" t="s">
        <v>7025</v>
      </c>
      <c r="I11128" s="1" t="s">
        <v>16</v>
      </c>
      <c r="J11128" s="1" t="s">
        <v>23</v>
      </c>
      <c r="K11128" s="1" t="s">
        <v>16</v>
      </c>
      <c r="L11128" s="1" t="s">
        <v>16</v>
      </c>
      <c r="M11128" s="1" t="s">
        <v>16</v>
      </c>
      <c r="N11128" s="1" t="s">
        <v>16</v>
      </c>
      <c r="O11128" s="1">
        <v>55.2</v>
      </c>
      <c r="P11128" s="1">
        <v>1.0</v>
      </c>
    </row>
    <row r="11129">
      <c r="A11129" s="1" t="s">
        <v>29</v>
      </c>
      <c r="B11129" s="1" t="s">
        <v>13719</v>
      </c>
      <c r="C11129" s="2" t="s">
        <v>13680</v>
      </c>
      <c r="D11129" s="1" t="s">
        <v>19</v>
      </c>
      <c r="E11129" s="3" t="str">
        <f>HYPERLINK("https://fyndiq.se/produkt/f15b82570d4144d0/", "2-Pack Apple Watch 41mm – Härdat glas 9H – Super kvalitet 3D")</f>
        <v>2-Pack Apple Watch 41mm – Härdat glas 9H – Super kvalitet 3D</v>
      </c>
      <c r="F11129" s="1" t="s">
        <v>144</v>
      </c>
      <c r="G11129" s="1" t="s">
        <v>145</v>
      </c>
      <c r="H11129" s="1" t="s">
        <v>146</v>
      </c>
      <c r="I11129" s="1" t="s">
        <v>16</v>
      </c>
      <c r="J11129" s="1" t="s">
        <v>23</v>
      </c>
      <c r="K11129" s="1" t="s">
        <v>16</v>
      </c>
      <c r="L11129" s="1" t="s">
        <v>16</v>
      </c>
      <c r="M11129" s="1" t="s">
        <v>16</v>
      </c>
      <c r="N11129" s="1" t="s">
        <v>16</v>
      </c>
      <c r="O11129" s="1">
        <v>55.2</v>
      </c>
      <c r="P11129" s="1">
        <v>1.0</v>
      </c>
    </row>
    <row r="11130">
      <c r="A11130" s="1" t="s">
        <v>29</v>
      </c>
      <c r="B11130" s="1" t="s">
        <v>13720</v>
      </c>
      <c r="C11130" s="2" t="s">
        <v>13680</v>
      </c>
      <c r="D11130" s="1" t="s">
        <v>19</v>
      </c>
      <c r="E11130" s="3" t="str">
        <f>HYPERLINK("https://fyndiq.se/produkt/082f3cf898c84831/", "2 Pack Galaxy S20 Ultra - Härdat glas 9H - Super kvalitet 3D")</f>
        <v>2 Pack Galaxy S20 Ultra - Härdat glas 9H - Super kvalitet 3D</v>
      </c>
      <c r="F11130" s="1" t="s">
        <v>460</v>
      </c>
      <c r="G11130" s="1" t="s">
        <v>461</v>
      </c>
      <c r="H11130" s="1" t="s">
        <v>462</v>
      </c>
      <c r="I11130" s="1" t="s">
        <v>16</v>
      </c>
      <c r="J11130" s="1" t="s">
        <v>23</v>
      </c>
      <c r="K11130" s="1" t="s">
        <v>16</v>
      </c>
      <c r="L11130" s="1" t="s">
        <v>16</v>
      </c>
      <c r="M11130" s="1" t="s">
        <v>16</v>
      </c>
      <c r="N11130" s="1" t="s">
        <v>16</v>
      </c>
      <c r="O11130" s="1">
        <v>63.2</v>
      </c>
      <c r="P11130" s="1">
        <v>1.0</v>
      </c>
    </row>
    <row r="11131">
      <c r="A11131" s="1" t="s">
        <v>29</v>
      </c>
      <c r="B11131" s="1" t="s">
        <v>13721</v>
      </c>
      <c r="C11131" s="2" t="s">
        <v>13680</v>
      </c>
      <c r="D11131" s="1" t="s">
        <v>19</v>
      </c>
      <c r="E11131" s="3" t="str">
        <f t="shared" ref="E11131:E11132" si="371">HYPERLINK("https://fyndiq.se/produkt/dfe28e565d2e4c8d/", "2 Pack Samsung S21 FE - 9H Härdat Glass - Super Kvalitet 3D")</f>
        <v>2 Pack Samsung S21 FE - 9H Härdat Glass - Super Kvalitet 3D</v>
      </c>
      <c r="F11131" s="1" t="s">
        <v>276</v>
      </c>
      <c r="G11131" s="1" t="s">
        <v>277</v>
      </c>
      <c r="H11131" s="1" t="s">
        <v>278</v>
      </c>
      <c r="I11131" s="1" t="s">
        <v>16</v>
      </c>
      <c r="J11131" s="1" t="s">
        <v>23</v>
      </c>
      <c r="K11131" s="1" t="s">
        <v>16</v>
      </c>
      <c r="L11131" s="1" t="s">
        <v>16</v>
      </c>
      <c r="M11131" s="1" t="s">
        <v>16</v>
      </c>
      <c r="N11131" s="1" t="s">
        <v>16</v>
      </c>
      <c r="O11131" s="1">
        <v>63.2</v>
      </c>
      <c r="P11131" s="1">
        <v>1.0</v>
      </c>
    </row>
    <row r="11132">
      <c r="A11132" s="1" t="s">
        <v>29</v>
      </c>
      <c r="B11132" s="1" t="s">
        <v>13722</v>
      </c>
      <c r="C11132" s="2" t="s">
        <v>13680</v>
      </c>
      <c r="D11132" s="1" t="s">
        <v>19</v>
      </c>
      <c r="E11132" s="3" t="str">
        <f t="shared" si="371"/>
        <v>2 Pack Samsung S21 FE - 9H Härdat Glass - Super Kvalitet 3D</v>
      </c>
      <c r="F11132" s="1" t="s">
        <v>276</v>
      </c>
      <c r="G11132" s="1" t="s">
        <v>277</v>
      </c>
      <c r="H11132" s="1" t="s">
        <v>278</v>
      </c>
      <c r="I11132" s="1" t="s">
        <v>16</v>
      </c>
      <c r="J11132" s="1" t="s">
        <v>23</v>
      </c>
      <c r="K11132" s="1" t="s">
        <v>16</v>
      </c>
      <c r="L11132" s="1" t="s">
        <v>16</v>
      </c>
      <c r="M11132" s="1" t="s">
        <v>16</v>
      </c>
      <c r="N11132" s="1" t="s">
        <v>16</v>
      </c>
      <c r="O11132" s="1">
        <v>63.2</v>
      </c>
      <c r="P11132" s="1">
        <v>1.0</v>
      </c>
    </row>
    <row r="11133">
      <c r="A11133" s="1" t="s">
        <v>29</v>
      </c>
      <c r="B11133" s="1" t="s">
        <v>13723</v>
      </c>
      <c r="C11133" s="2" t="s">
        <v>13680</v>
      </c>
      <c r="D11133" s="1" t="s">
        <v>19</v>
      </c>
      <c r="E1113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133" s="1" t="s">
        <v>692</v>
      </c>
      <c r="G11133" s="1" t="s">
        <v>693</v>
      </c>
      <c r="H11133" s="1" t="s">
        <v>694</v>
      </c>
      <c r="I11133" s="1" t="s">
        <v>16</v>
      </c>
      <c r="J11133" s="1" t="s">
        <v>23</v>
      </c>
      <c r="K11133" s="1" t="s">
        <v>16</v>
      </c>
      <c r="L11133" s="1" t="s">
        <v>16</v>
      </c>
      <c r="M11133" s="1" t="s">
        <v>16</v>
      </c>
      <c r="N11133" s="1" t="s">
        <v>16</v>
      </c>
      <c r="O11133" s="1">
        <v>47.2</v>
      </c>
      <c r="P11133" s="1">
        <v>1.0</v>
      </c>
    </row>
    <row r="11134">
      <c r="A11134" s="1" t="s">
        <v>29</v>
      </c>
      <c r="B11134" s="1" t="s">
        <v>13724</v>
      </c>
      <c r="C11134" s="2" t="s">
        <v>13680</v>
      </c>
      <c r="D11134" s="1" t="s">
        <v>19</v>
      </c>
      <c r="E11134" s="3" t="str">
        <f>HYPERLINK("https://fyndiq.se/produkt/382b3fd85f8e43a3/", "2-Pack Privacy Samsung A52S 5G Skärmskydd &amp; 1-Pack linsskydd - Härdat Glas 9H - Super kvalitet 3D")</f>
        <v>2-Pack Privacy Samsung A52S 5G Skärmskydd &amp; 1-Pack linsskydd - Härdat Glas 9H - Super kvalitet 3D</v>
      </c>
      <c r="F11134" s="1" t="s">
        <v>13725</v>
      </c>
      <c r="G11134" s="1" t="s">
        <v>13726</v>
      </c>
      <c r="H11134" s="1" t="s">
        <v>13727</v>
      </c>
      <c r="I11134" s="1" t="s">
        <v>16</v>
      </c>
      <c r="J11134" s="1" t="s">
        <v>23</v>
      </c>
      <c r="K11134" s="1" t="s">
        <v>16</v>
      </c>
      <c r="L11134" s="1" t="s">
        <v>16</v>
      </c>
      <c r="M11134" s="1" t="s">
        <v>16</v>
      </c>
      <c r="N11134" s="1" t="s">
        <v>16</v>
      </c>
      <c r="O11134" s="1">
        <v>87.2</v>
      </c>
      <c r="P11134" s="1">
        <v>1.0</v>
      </c>
    </row>
    <row r="11135">
      <c r="A11135" s="1" t="s">
        <v>29</v>
      </c>
      <c r="B11135" s="1" t="s">
        <v>13728</v>
      </c>
      <c r="C11135" s="2" t="s">
        <v>13680</v>
      </c>
      <c r="D11135" s="1" t="s">
        <v>19</v>
      </c>
      <c r="E11135" s="3" t="str">
        <f>HYPERLINK("https://fyndiq.se/produkt/8e771f23deb74816/", "Magnetisk Mobilhållare | Stark Magnetfäste | Säker och Stabil")</f>
        <v>Magnetisk Mobilhållare | Stark Magnetfäste | Säker och Stabil</v>
      </c>
      <c r="F11135" s="1" t="s">
        <v>13729</v>
      </c>
      <c r="G11135" s="1" t="s">
        <v>13730</v>
      </c>
      <c r="H11135" s="1" t="s">
        <v>13731</v>
      </c>
      <c r="I11135" s="1" t="s">
        <v>16</v>
      </c>
      <c r="J11135" s="1" t="s">
        <v>23</v>
      </c>
      <c r="K11135" s="1" t="s">
        <v>16</v>
      </c>
      <c r="L11135" s="1" t="s">
        <v>16</v>
      </c>
      <c r="M11135" s="1" t="s">
        <v>16</v>
      </c>
      <c r="N11135" s="1" t="s">
        <v>16</v>
      </c>
      <c r="O11135" s="1">
        <v>103.2</v>
      </c>
      <c r="P11135" s="1">
        <v>1.0</v>
      </c>
    </row>
    <row r="11136">
      <c r="A11136" s="1" t="s">
        <v>29</v>
      </c>
      <c r="B11136" s="1" t="s">
        <v>13732</v>
      </c>
      <c r="C11136" s="2" t="s">
        <v>13680</v>
      </c>
      <c r="D11136" s="1" t="s">
        <v>19</v>
      </c>
      <c r="E11136" s="3" t="str">
        <f>HYPERLINK("https://fyndiq.se/produkt/e9fe6b45dad34f98/", "2-Pack Iphone X / XS / 11 PRO- 9H Härdat Glass - Top Kvalitet")</f>
        <v>2-Pack Iphone X / XS / 11 PRO- 9H Härdat Glass - Top Kvalitet</v>
      </c>
      <c r="F11136" s="1" t="s">
        <v>6168</v>
      </c>
      <c r="G11136" s="1" t="s">
        <v>6169</v>
      </c>
      <c r="H11136" s="1" t="s">
        <v>6170</v>
      </c>
      <c r="I11136" s="1" t="s">
        <v>16</v>
      </c>
      <c r="J11136" s="1" t="s">
        <v>23</v>
      </c>
      <c r="K11136" s="1" t="s">
        <v>16</v>
      </c>
      <c r="L11136" s="1" t="s">
        <v>16</v>
      </c>
      <c r="M11136" s="1" t="s">
        <v>16</v>
      </c>
      <c r="N11136" s="1" t="s">
        <v>16</v>
      </c>
      <c r="O11136" s="1">
        <v>47.2</v>
      </c>
      <c r="P11136" s="1">
        <v>1.0</v>
      </c>
    </row>
    <row r="11137">
      <c r="A11137" s="1" t="s">
        <v>29</v>
      </c>
      <c r="B11137" s="1" t="s">
        <v>13733</v>
      </c>
      <c r="C11137" s="2" t="s">
        <v>13680</v>
      </c>
      <c r="D11137" s="1" t="s">
        <v>19</v>
      </c>
      <c r="E11137" s="3" t="str">
        <f>HYPERLINK("https://fyndiq.se/produkt/6ae5aff483564a84/", "2-Pack Apple Watch 40mm – Härdat glas 9H – Super kvalitet 3D")</f>
        <v>2-Pack Apple Watch 40mm – Härdat glas 9H – Super kvalitet 3D</v>
      </c>
      <c r="F11137" s="1" t="s">
        <v>1418</v>
      </c>
      <c r="G11137" s="1" t="s">
        <v>1419</v>
      </c>
      <c r="H11137" s="1" t="s">
        <v>1420</v>
      </c>
      <c r="I11137" s="1" t="s">
        <v>16</v>
      </c>
      <c r="J11137" s="1" t="s">
        <v>23</v>
      </c>
      <c r="K11137" s="1" t="s">
        <v>16</v>
      </c>
      <c r="L11137" s="1" t="s">
        <v>16</v>
      </c>
      <c r="M11137" s="1" t="s">
        <v>16</v>
      </c>
      <c r="N11137" s="1" t="s">
        <v>16</v>
      </c>
      <c r="O11137" s="1">
        <v>55.2</v>
      </c>
      <c r="P11137" s="1">
        <v>1.0</v>
      </c>
    </row>
    <row r="11138">
      <c r="A11138" s="1" t="s">
        <v>29</v>
      </c>
      <c r="B11138" s="1" t="s">
        <v>13734</v>
      </c>
      <c r="C11138" s="2" t="s">
        <v>13680</v>
      </c>
      <c r="D11138" s="1" t="s">
        <v>19</v>
      </c>
      <c r="E11138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11138" s="1" t="s">
        <v>3699</v>
      </c>
      <c r="G11138" s="1" t="s">
        <v>3700</v>
      </c>
      <c r="H11138" s="1" t="s">
        <v>3701</v>
      </c>
      <c r="I11138" s="1" t="s">
        <v>16</v>
      </c>
      <c r="J11138" s="1" t="s">
        <v>23</v>
      </c>
      <c r="K11138" s="1" t="s">
        <v>16</v>
      </c>
      <c r="L11138" s="1" t="s">
        <v>16</v>
      </c>
      <c r="M11138" s="1" t="s">
        <v>16</v>
      </c>
      <c r="N11138" s="1" t="s">
        <v>16</v>
      </c>
      <c r="O11138" s="1">
        <v>63.2</v>
      </c>
      <c r="P11138" s="1">
        <v>1.0</v>
      </c>
    </row>
    <row r="11139">
      <c r="A11139" s="1" t="s">
        <v>29</v>
      </c>
      <c r="B11139" s="1" t="s">
        <v>13735</v>
      </c>
      <c r="C11139" s="2" t="s">
        <v>13680</v>
      </c>
      <c r="D11139" s="1" t="s">
        <v>19</v>
      </c>
      <c r="E11139" s="3" t="str">
        <f t="shared" ref="E11139:E11140" si="372">HYPERLINK("https://fyndiq.se/produkt/f7b16236096d401a/", "2-Pack Google Pixel 7A - Härdat glas 9H - Super kvalitet 3D Skärmskydd")</f>
        <v>2-Pack Google Pixel 7A - Härdat glas 9H - Super kvalitet 3D Skärmskydd</v>
      </c>
      <c r="F11139" s="1" t="s">
        <v>852</v>
      </c>
      <c r="G11139" s="1" t="s">
        <v>853</v>
      </c>
      <c r="H11139" s="1" t="s">
        <v>854</v>
      </c>
      <c r="I11139" s="1" t="s">
        <v>16</v>
      </c>
      <c r="J11139" s="1" t="s">
        <v>23</v>
      </c>
      <c r="K11139" s="1" t="s">
        <v>16</v>
      </c>
      <c r="L11139" s="1" t="s">
        <v>16</v>
      </c>
      <c r="M11139" s="1" t="s">
        <v>16</v>
      </c>
      <c r="N11139" s="1" t="s">
        <v>16</v>
      </c>
      <c r="O11139" s="1">
        <v>63.2</v>
      </c>
      <c r="P11139" s="1">
        <v>1.0</v>
      </c>
    </row>
    <row r="11140">
      <c r="A11140" s="1" t="s">
        <v>29</v>
      </c>
      <c r="B11140" s="1" t="s">
        <v>13736</v>
      </c>
      <c r="C11140" s="2" t="s">
        <v>13680</v>
      </c>
      <c r="D11140" s="1" t="s">
        <v>19</v>
      </c>
      <c r="E11140" s="3" t="str">
        <f t="shared" si="372"/>
        <v>2-Pack Google Pixel 7A - Härdat glas 9H - Super kvalitet 3D Skärmskydd</v>
      </c>
      <c r="F11140" s="1" t="s">
        <v>852</v>
      </c>
      <c r="G11140" s="1" t="s">
        <v>853</v>
      </c>
      <c r="H11140" s="1" t="s">
        <v>854</v>
      </c>
      <c r="I11140" s="1" t="s">
        <v>16</v>
      </c>
      <c r="J11140" s="1" t="s">
        <v>23</v>
      </c>
      <c r="K11140" s="1" t="s">
        <v>16</v>
      </c>
      <c r="L11140" s="1" t="s">
        <v>16</v>
      </c>
      <c r="M11140" s="1" t="s">
        <v>16</v>
      </c>
      <c r="N11140" s="1" t="s">
        <v>16</v>
      </c>
      <c r="O11140" s="1">
        <v>63.2</v>
      </c>
      <c r="P11140" s="1">
        <v>1.0</v>
      </c>
    </row>
    <row r="11141">
      <c r="A11141" s="1" t="s">
        <v>29</v>
      </c>
      <c r="B11141" s="1" t="s">
        <v>13737</v>
      </c>
      <c r="C11141" s="2" t="s">
        <v>13680</v>
      </c>
      <c r="D11141" s="1" t="s">
        <v>19</v>
      </c>
      <c r="E11141" s="3" t="str">
        <f>HYPERLINK("https://fyndiq.se/produkt/209e0592835a4e24/", "2-Pack Xiaomi 11T 5G - Härdat Glas 9H - Super kvalitet 3D Skärmskydd")</f>
        <v>2-Pack Xiaomi 11T 5G - Härdat Glas 9H - Super kvalitet 3D Skärmskydd</v>
      </c>
      <c r="F11141" s="1" t="s">
        <v>2325</v>
      </c>
      <c r="G11141" s="1" t="s">
        <v>2326</v>
      </c>
      <c r="H11141" s="1" t="s">
        <v>2327</v>
      </c>
      <c r="I11141" s="1" t="s">
        <v>16</v>
      </c>
      <c r="J11141" s="1" t="s">
        <v>23</v>
      </c>
      <c r="K11141" s="1" t="s">
        <v>16</v>
      </c>
      <c r="L11141" s="1" t="s">
        <v>16</v>
      </c>
      <c r="M11141" s="1" t="s">
        <v>16</v>
      </c>
      <c r="N11141" s="1" t="s">
        <v>16</v>
      </c>
      <c r="O11141" s="1">
        <v>63.2</v>
      </c>
      <c r="P11141" s="1">
        <v>1.0</v>
      </c>
    </row>
    <row r="11142">
      <c r="A11142" s="1" t="s">
        <v>29</v>
      </c>
      <c r="B11142" s="1" t="s">
        <v>13738</v>
      </c>
      <c r="C11142" s="2" t="s">
        <v>13680</v>
      </c>
      <c r="D11142" s="1" t="s">
        <v>19</v>
      </c>
      <c r="E11142" s="3" t="str">
        <f>HYPERLINK("https://fyndiq.se/produkt/e0b5cbce33334680/", "2 Pack Sony Xperia 10 IV - Härdat glas 9H -Super Kvalitet 3D")</f>
        <v>2 Pack Sony Xperia 10 IV - Härdat glas 9H -Super Kvalitet 3D</v>
      </c>
      <c r="F11142" s="1" t="s">
        <v>250</v>
      </c>
      <c r="G11142" s="1" t="s">
        <v>251</v>
      </c>
      <c r="H11142" s="1" t="s">
        <v>252</v>
      </c>
      <c r="I11142" s="1" t="s">
        <v>16</v>
      </c>
      <c r="J11142" s="1" t="s">
        <v>23</v>
      </c>
      <c r="K11142" s="1" t="s">
        <v>16</v>
      </c>
      <c r="L11142" s="1" t="s">
        <v>16</v>
      </c>
      <c r="M11142" s="1" t="s">
        <v>16</v>
      </c>
      <c r="N11142" s="1" t="s">
        <v>16</v>
      </c>
      <c r="O11142" s="1">
        <v>71.2</v>
      </c>
      <c r="P11142" s="1">
        <v>1.0</v>
      </c>
    </row>
    <row r="11143">
      <c r="A11143" s="1" t="s">
        <v>29</v>
      </c>
      <c r="B11143" s="1" t="s">
        <v>13739</v>
      </c>
      <c r="C11143" s="2" t="s">
        <v>13680</v>
      </c>
      <c r="D11143" s="1" t="s">
        <v>19</v>
      </c>
      <c r="E1114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143" s="1" t="s">
        <v>539</v>
      </c>
      <c r="G11143" s="1" t="s">
        <v>540</v>
      </c>
      <c r="H11143" s="1" t="s">
        <v>541</v>
      </c>
      <c r="I11143" s="1" t="s">
        <v>16</v>
      </c>
      <c r="J11143" s="1" t="s">
        <v>23</v>
      </c>
      <c r="K11143" s="1" t="s">
        <v>16</v>
      </c>
      <c r="L11143" s="1" t="s">
        <v>16</v>
      </c>
      <c r="M11143" s="1" t="s">
        <v>16</v>
      </c>
      <c r="N11143" s="1" t="s">
        <v>16</v>
      </c>
      <c r="O11143" s="1">
        <v>79.2</v>
      </c>
      <c r="P11143" s="1">
        <v>1.0</v>
      </c>
    </row>
    <row r="11144">
      <c r="A11144" s="1" t="s">
        <v>29</v>
      </c>
      <c r="B11144" s="1" t="s">
        <v>13740</v>
      </c>
      <c r="C11144" s="2" t="s">
        <v>13680</v>
      </c>
      <c r="D11144" s="1" t="s">
        <v>19</v>
      </c>
      <c r="E11144" s="3" t="str">
        <f t="shared" ref="E11144:E11145" si="373"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1144" s="1" t="s">
        <v>296</v>
      </c>
      <c r="G11144" s="1" t="s">
        <v>297</v>
      </c>
      <c r="H11144" s="1" t="s">
        <v>298</v>
      </c>
      <c r="I11144" s="1" t="s">
        <v>16</v>
      </c>
      <c r="J11144" s="1" t="s">
        <v>23</v>
      </c>
      <c r="K11144" s="1" t="s">
        <v>16</v>
      </c>
      <c r="L11144" s="1" t="s">
        <v>16</v>
      </c>
      <c r="M11144" s="1" t="s">
        <v>16</v>
      </c>
      <c r="N11144" s="1" t="s">
        <v>16</v>
      </c>
      <c r="O11144" s="1">
        <v>71.2</v>
      </c>
      <c r="P11144" s="1">
        <v>1.0</v>
      </c>
    </row>
    <row r="11145">
      <c r="A11145" s="1" t="s">
        <v>29</v>
      </c>
      <c r="B11145" s="1" t="s">
        <v>13741</v>
      </c>
      <c r="C11145" s="2" t="s">
        <v>13680</v>
      </c>
      <c r="D11145" s="1" t="s">
        <v>19</v>
      </c>
      <c r="E11145" s="3" t="str">
        <f t="shared" si="373"/>
        <v>2-Pack XIAOMI REDMI 13C Skärmskydd &amp; 1-Pack linsskydd - Härdat Glas 9H - Super kvalitet 3D</v>
      </c>
      <c r="F11145" s="1" t="s">
        <v>296</v>
      </c>
      <c r="G11145" s="1" t="s">
        <v>297</v>
      </c>
      <c r="H11145" s="1" t="s">
        <v>298</v>
      </c>
      <c r="I11145" s="1" t="s">
        <v>16</v>
      </c>
      <c r="J11145" s="1" t="s">
        <v>23</v>
      </c>
      <c r="K11145" s="1" t="s">
        <v>16</v>
      </c>
      <c r="L11145" s="1" t="s">
        <v>16</v>
      </c>
      <c r="M11145" s="1" t="s">
        <v>16</v>
      </c>
      <c r="N11145" s="1" t="s">
        <v>16</v>
      </c>
      <c r="O11145" s="1">
        <v>71.2</v>
      </c>
      <c r="P11145" s="1">
        <v>1.0</v>
      </c>
    </row>
    <row r="11146">
      <c r="A11146" s="1" t="s">
        <v>29</v>
      </c>
      <c r="B11146" s="1" t="s">
        <v>13742</v>
      </c>
      <c r="C11146" s="2" t="s">
        <v>13680</v>
      </c>
      <c r="D11146" s="1" t="s">
        <v>19</v>
      </c>
      <c r="E11146" s="3" t="str">
        <f t="shared" ref="E11146:E11147" si="374">HYPERLINK("https://fyndiq.se/produkt/141fc3de9f6c485d/", "2-Pack SAMSUNG S24 ULTRA 5G Skärmskydd - Härdat Glas 9H - Super kvalitet 3D")</f>
        <v>2-Pack SAMSUNG S24 ULTRA 5G Skärmskydd - Härdat Glas 9H - Super kvalitet 3D</v>
      </c>
      <c r="F11146" s="1" t="s">
        <v>614</v>
      </c>
      <c r="G11146" s="1" t="s">
        <v>615</v>
      </c>
      <c r="H11146" s="1" t="s">
        <v>616</v>
      </c>
      <c r="I11146" s="1" t="s">
        <v>16</v>
      </c>
      <c r="J11146" s="1" t="s">
        <v>23</v>
      </c>
      <c r="K11146" s="1" t="s">
        <v>16</v>
      </c>
      <c r="L11146" s="1" t="s">
        <v>16</v>
      </c>
      <c r="M11146" s="1" t="s">
        <v>16</v>
      </c>
      <c r="N11146" s="1" t="s">
        <v>16</v>
      </c>
      <c r="O11146" s="1">
        <v>71.2</v>
      </c>
      <c r="P11146" s="1">
        <v>1.0</v>
      </c>
    </row>
    <row r="11147">
      <c r="A11147" s="1" t="s">
        <v>29</v>
      </c>
      <c r="B11147" s="1" t="s">
        <v>13743</v>
      </c>
      <c r="C11147" s="2" t="s">
        <v>13680</v>
      </c>
      <c r="D11147" s="1" t="s">
        <v>19</v>
      </c>
      <c r="E11147" s="3" t="str">
        <f t="shared" si="374"/>
        <v>2-Pack SAMSUNG S24 ULTRA 5G Skärmskydd - Härdat Glas 9H - Super kvalitet 3D</v>
      </c>
      <c r="F11147" s="1" t="s">
        <v>614</v>
      </c>
      <c r="G11147" s="1" t="s">
        <v>615</v>
      </c>
      <c r="H11147" s="1" t="s">
        <v>616</v>
      </c>
      <c r="I11147" s="1" t="s">
        <v>16</v>
      </c>
      <c r="J11147" s="1" t="s">
        <v>23</v>
      </c>
      <c r="K11147" s="1" t="s">
        <v>16</v>
      </c>
      <c r="L11147" s="1" t="s">
        <v>16</v>
      </c>
      <c r="M11147" s="1" t="s">
        <v>16</v>
      </c>
      <c r="N11147" s="1" t="s">
        <v>16</v>
      </c>
      <c r="O11147" s="1">
        <v>71.2</v>
      </c>
      <c r="P11147" s="1">
        <v>1.0</v>
      </c>
    </row>
    <row r="11148">
      <c r="A11148" s="1" t="s">
        <v>29</v>
      </c>
      <c r="B11148" s="1" t="s">
        <v>13744</v>
      </c>
      <c r="C11148" s="2" t="s">
        <v>13680</v>
      </c>
      <c r="D11148" s="1" t="s">
        <v>19</v>
      </c>
      <c r="E11148" s="3" t="str">
        <f>HYPERLINK("https://fyndiq.se/produkt/dfe28e565d2e4c8d/", "2 Pack Samsung S21 FE - 9H Härdat Glass - Super Kvalitet 3D")</f>
        <v>2 Pack Samsung S21 FE - 9H Härdat Glass - Super Kvalitet 3D</v>
      </c>
      <c r="F11148" s="1" t="s">
        <v>276</v>
      </c>
      <c r="G11148" s="1" t="s">
        <v>277</v>
      </c>
      <c r="H11148" s="1" t="s">
        <v>278</v>
      </c>
      <c r="I11148" s="1" t="s">
        <v>16</v>
      </c>
      <c r="J11148" s="1" t="s">
        <v>23</v>
      </c>
      <c r="K11148" s="1" t="s">
        <v>16</v>
      </c>
      <c r="L11148" s="1" t="s">
        <v>16</v>
      </c>
      <c r="M11148" s="1" t="s">
        <v>16</v>
      </c>
      <c r="N11148" s="1" t="s">
        <v>16</v>
      </c>
      <c r="O11148" s="1">
        <v>63.2</v>
      </c>
      <c r="P11148" s="1">
        <v>1.0</v>
      </c>
    </row>
    <row r="11149">
      <c r="A11149" s="1" t="s">
        <v>29</v>
      </c>
      <c r="B11149" s="1" t="s">
        <v>13745</v>
      </c>
      <c r="C11149" s="2" t="s">
        <v>13680</v>
      </c>
      <c r="D11149" s="1" t="s">
        <v>19</v>
      </c>
      <c r="E1114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1149" s="1" t="s">
        <v>614</v>
      </c>
      <c r="G11149" s="1" t="s">
        <v>615</v>
      </c>
      <c r="H11149" s="1" t="s">
        <v>616</v>
      </c>
      <c r="I11149" s="1" t="s">
        <v>16</v>
      </c>
      <c r="J11149" s="1" t="s">
        <v>23</v>
      </c>
      <c r="K11149" s="1" t="s">
        <v>16</v>
      </c>
      <c r="L11149" s="1" t="s">
        <v>16</v>
      </c>
      <c r="M11149" s="1" t="s">
        <v>16</v>
      </c>
      <c r="N11149" s="1" t="s">
        <v>16</v>
      </c>
      <c r="O11149" s="1">
        <v>71.2</v>
      </c>
      <c r="P11149" s="1">
        <v>1.0</v>
      </c>
    </row>
    <row r="11150">
      <c r="A11150" s="1" t="s">
        <v>29</v>
      </c>
      <c r="B11150" s="1" t="s">
        <v>13746</v>
      </c>
      <c r="C11150" s="2" t="s">
        <v>13680</v>
      </c>
      <c r="D11150" s="1" t="s">
        <v>19</v>
      </c>
      <c r="E11150" s="3" t="str">
        <f>HYPERLINK("https://fyndiq.se/produkt/5a23771475d3464c/", "2-Pack Samsung Galaxy A13 5G - Härdat Glas 9H - Super kvalitet")</f>
        <v>2-Pack Samsung Galaxy A13 5G - Härdat Glas 9H - Super kvalitet</v>
      </c>
      <c r="F11150" s="1" t="s">
        <v>7398</v>
      </c>
      <c r="G11150" s="1" t="s">
        <v>7399</v>
      </c>
      <c r="H11150" s="1" t="s">
        <v>7400</v>
      </c>
      <c r="I11150" s="1" t="s">
        <v>16</v>
      </c>
      <c r="J11150" s="1" t="s">
        <v>23</v>
      </c>
      <c r="K11150" s="1" t="s">
        <v>16</v>
      </c>
      <c r="L11150" s="1" t="s">
        <v>16</v>
      </c>
      <c r="M11150" s="1" t="s">
        <v>16</v>
      </c>
      <c r="N11150" s="1" t="s">
        <v>16</v>
      </c>
      <c r="O11150" s="1">
        <v>63.2</v>
      </c>
      <c r="P11150" s="1">
        <v>1.0</v>
      </c>
    </row>
    <row r="11151">
      <c r="A11151" s="1" t="s">
        <v>29</v>
      </c>
      <c r="B11151" s="1" t="s">
        <v>13747</v>
      </c>
      <c r="C11151" s="2" t="s">
        <v>13680</v>
      </c>
      <c r="D11151" s="1" t="s">
        <v>19</v>
      </c>
      <c r="E11151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1151" s="1" t="s">
        <v>8393</v>
      </c>
      <c r="G11151" s="1" t="s">
        <v>8394</v>
      </c>
      <c r="H11151" s="1" t="s">
        <v>8395</v>
      </c>
      <c r="I11151" s="1" t="s">
        <v>16</v>
      </c>
      <c r="J11151" s="1" t="s">
        <v>23</v>
      </c>
      <c r="K11151" s="1" t="s">
        <v>16</v>
      </c>
      <c r="L11151" s="1" t="s">
        <v>16</v>
      </c>
      <c r="M11151" s="1" t="s">
        <v>16</v>
      </c>
      <c r="N11151" s="1" t="s">
        <v>16</v>
      </c>
      <c r="O11151" s="1">
        <v>63.2</v>
      </c>
      <c r="P11151" s="1">
        <v>1.0</v>
      </c>
    </row>
    <row r="11152">
      <c r="A11152" s="1" t="s">
        <v>29</v>
      </c>
      <c r="B11152" s="1" t="s">
        <v>13748</v>
      </c>
      <c r="C11152" s="2" t="s">
        <v>13680</v>
      </c>
      <c r="D11152" s="1" t="s">
        <v>19</v>
      </c>
      <c r="E11152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152" s="1" t="s">
        <v>47</v>
      </c>
      <c r="G11152" s="2" t="s">
        <v>48</v>
      </c>
      <c r="H11152" s="1" t="s">
        <v>49</v>
      </c>
      <c r="I11152" s="1" t="s">
        <v>16</v>
      </c>
      <c r="J11152" s="1" t="s">
        <v>23</v>
      </c>
      <c r="K11152" s="1" t="s">
        <v>16</v>
      </c>
      <c r="L11152" s="1" t="s">
        <v>16</v>
      </c>
      <c r="M11152" s="1" t="s">
        <v>16</v>
      </c>
      <c r="N11152" s="1" t="s">
        <v>16</v>
      </c>
      <c r="O11152" s="1">
        <v>183.2</v>
      </c>
      <c r="P11152" s="1">
        <v>1.0</v>
      </c>
    </row>
    <row r="11153">
      <c r="A11153" s="1" t="s">
        <v>29</v>
      </c>
      <c r="B11153" s="1" t="s">
        <v>13749</v>
      </c>
      <c r="C11153" s="2" t="s">
        <v>13680</v>
      </c>
      <c r="D11153" s="1" t="s">
        <v>19</v>
      </c>
      <c r="E11153" s="3" t="str">
        <f t="shared" ref="E11153:E11154" si="375">HYPERLINK("https://fyndiq.se/produkt/3793e0f6281f49f6/", "2-Pack Iphone 11 / XR - 9H Härdat Glass - Top Kvalitet")</f>
        <v>2-Pack Iphone 11 / XR - 9H Härdat Glass - Top Kvalitet</v>
      </c>
      <c r="F11153" s="1" t="s">
        <v>371</v>
      </c>
      <c r="G11153" s="1" t="s">
        <v>372</v>
      </c>
      <c r="H11153" s="1" t="s">
        <v>373</v>
      </c>
      <c r="I11153" s="1" t="s">
        <v>16</v>
      </c>
      <c r="J11153" s="1" t="s">
        <v>23</v>
      </c>
      <c r="K11153" s="1" t="s">
        <v>16</v>
      </c>
      <c r="L11153" s="1" t="s">
        <v>16</v>
      </c>
      <c r="M11153" s="1" t="s">
        <v>16</v>
      </c>
      <c r="N11153" s="1" t="s">
        <v>16</v>
      </c>
      <c r="O11153" s="1">
        <v>47.2</v>
      </c>
      <c r="P11153" s="1">
        <v>1.0</v>
      </c>
    </row>
    <row r="11154">
      <c r="A11154" s="1" t="s">
        <v>29</v>
      </c>
      <c r="B11154" s="1" t="s">
        <v>13750</v>
      </c>
      <c r="C11154" s="2" t="s">
        <v>13680</v>
      </c>
      <c r="D11154" s="1" t="s">
        <v>19</v>
      </c>
      <c r="E11154" s="3" t="str">
        <f t="shared" si="375"/>
        <v>2-Pack Iphone 11 / XR - 9H Härdat Glass - Top Kvalitet</v>
      </c>
      <c r="F11154" s="1" t="s">
        <v>371</v>
      </c>
      <c r="G11154" s="1" t="s">
        <v>372</v>
      </c>
      <c r="H11154" s="1" t="s">
        <v>373</v>
      </c>
      <c r="I11154" s="1" t="s">
        <v>16</v>
      </c>
      <c r="J11154" s="1" t="s">
        <v>23</v>
      </c>
      <c r="K11154" s="1" t="s">
        <v>16</v>
      </c>
      <c r="L11154" s="1" t="s">
        <v>16</v>
      </c>
      <c r="M11154" s="1" t="s">
        <v>16</v>
      </c>
      <c r="N11154" s="1" t="s">
        <v>16</v>
      </c>
      <c r="O11154" s="1">
        <v>47.2</v>
      </c>
      <c r="P11154" s="1">
        <v>1.0</v>
      </c>
    </row>
    <row r="11155">
      <c r="A11155" s="1" t="s">
        <v>29</v>
      </c>
      <c r="B11155" s="1" t="s">
        <v>13751</v>
      </c>
      <c r="C11155" s="2" t="s">
        <v>13680</v>
      </c>
      <c r="D11155" s="1" t="s">
        <v>19</v>
      </c>
      <c r="E11155" s="3" t="str">
        <f>HYPERLINK("https://fyndiq.se/produkt/432d784756a84eff/", "2-Pack Samsung Galaxy S20FE - Härdat Glas-9H -Super kvalitet 3D")</f>
        <v>2-Pack Samsung Galaxy S20FE - Härdat Glas-9H -Super kvalitet 3D</v>
      </c>
      <c r="F11155" s="1" t="s">
        <v>1078</v>
      </c>
      <c r="G11155" s="1" t="s">
        <v>1079</v>
      </c>
      <c r="H11155" s="1" t="s">
        <v>1080</v>
      </c>
      <c r="I11155" s="1" t="s">
        <v>16</v>
      </c>
      <c r="J11155" s="1" t="s">
        <v>23</v>
      </c>
      <c r="K11155" s="1" t="s">
        <v>16</v>
      </c>
      <c r="L11155" s="1" t="s">
        <v>16</v>
      </c>
      <c r="M11155" s="1" t="s">
        <v>16</v>
      </c>
      <c r="N11155" s="1" t="s">
        <v>16</v>
      </c>
      <c r="O11155" s="1">
        <v>63.2</v>
      </c>
      <c r="P11155" s="1">
        <v>1.0</v>
      </c>
    </row>
    <row r="11156">
      <c r="A11156" s="1" t="s">
        <v>29</v>
      </c>
      <c r="B11156" s="1" t="s">
        <v>13752</v>
      </c>
      <c r="C11156" s="2" t="s">
        <v>13680</v>
      </c>
      <c r="D11156" s="1" t="s">
        <v>19</v>
      </c>
      <c r="E11156" s="3" t="str">
        <f>HYPERLINK("https://fyndiq.se/produkt/e5652c483c02410d/", "Xiaomi Mi 10 Pro - Härdat glas 9H - Super kvalitet 3D Skärmskydd")</f>
        <v>Xiaomi Mi 10 Pro - Härdat glas 9H - Super kvalitet 3D Skärmskydd</v>
      </c>
      <c r="F11156" s="1" t="s">
        <v>8727</v>
      </c>
      <c r="G11156" s="1" t="s">
        <v>8728</v>
      </c>
      <c r="H11156" s="1" t="s">
        <v>8729</v>
      </c>
      <c r="I11156" s="1" t="s">
        <v>16</v>
      </c>
      <c r="J11156" s="1" t="s">
        <v>23</v>
      </c>
      <c r="K11156" s="1" t="s">
        <v>16</v>
      </c>
      <c r="L11156" s="1" t="s">
        <v>16</v>
      </c>
      <c r="M11156" s="1" t="s">
        <v>16</v>
      </c>
      <c r="N11156" s="1" t="s">
        <v>16</v>
      </c>
      <c r="O11156" s="1">
        <v>55.2</v>
      </c>
      <c r="P11156" s="1">
        <v>1.0</v>
      </c>
    </row>
    <row r="11157">
      <c r="A11157" s="1" t="s">
        <v>29</v>
      </c>
      <c r="B11157" s="1" t="s">
        <v>13753</v>
      </c>
      <c r="C11157" s="2" t="s">
        <v>13680</v>
      </c>
      <c r="D11157" s="1" t="s">
        <v>19</v>
      </c>
      <c r="E11157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1157" s="1" t="s">
        <v>968</v>
      </c>
      <c r="G11157" s="1" t="s">
        <v>969</v>
      </c>
      <c r="H11157" s="1" t="s">
        <v>970</v>
      </c>
      <c r="I11157" s="1" t="s">
        <v>16</v>
      </c>
      <c r="J11157" s="1" t="s">
        <v>23</v>
      </c>
      <c r="K11157" s="1" t="s">
        <v>16</v>
      </c>
      <c r="L11157" s="1" t="s">
        <v>16</v>
      </c>
      <c r="M11157" s="1" t="s">
        <v>16</v>
      </c>
      <c r="N11157" s="1" t="s">
        <v>16</v>
      </c>
      <c r="O11157" s="1">
        <v>71.2</v>
      </c>
      <c r="P11157" s="1">
        <v>1.0</v>
      </c>
    </row>
    <row r="11158">
      <c r="A11158" s="1" t="s">
        <v>29</v>
      </c>
      <c r="B11158" s="1" t="s">
        <v>13754</v>
      </c>
      <c r="C11158" s="2" t="s">
        <v>13680</v>
      </c>
      <c r="D11158" s="1" t="s">
        <v>19</v>
      </c>
      <c r="E11158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1158" s="1" t="s">
        <v>2836</v>
      </c>
      <c r="G11158" s="1" t="s">
        <v>2837</v>
      </c>
      <c r="H11158" s="1" t="s">
        <v>2838</v>
      </c>
      <c r="I11158" s="1" t="s">
        <v>16</v>
      </c>
      <c r="J11158" s="1" t="s">
        <v>23</v>
      </c>
      <c r="K11158" s="1" t="s">
        <v>16</v>
      </c>
      <c r="L11158" s="1" t="s">
        <v>16</v>
      </c>
      <c r="M11158" s="1" t="s">
        <v>16</v>
      </c>
      <c r="N11158" s="1" t="s">
        <v>16</v>
      </c>
      <c r="O11158" s="1">
        <v>63.2</v>
      </c>
      <c r="P11158" s="1">
        <v>1.0</v>
      </c>
    </row>
    <row r="11159">
      <c r="A11159" s="1" t="s">
        <v>29</v>
      </c>
      <c r="B11159" s="1" t="s">
        <v>13755</v>
      </c>
      <c r="C11159" s="2" t="s">
        <v>13680</v>
      </c>
      <c r="D11159" s="1" t="s">
        <v>19</v>
      </c>
      <c r="E11159" s="3" t="str">
        <f>HYPERLINK("https://fyndiq.se/produkt/e4b87757208946c3/", "2-Pack Samsung S10E Skärmskydd - Härdat Glas 9H - Super kvalitet 3D")</f>
        <v>2-Pack Samsung S10E Skärmskydd - Härdat Glas 9H - Super kvalitet 3D</v>
      </c>
      <c r="F11159" s="1" t="s">
        <v>95</v>
      </c>
      <c r="G11159" s="1" t="s">
        <v>96</v>
      </c>
      <c r="H11159" s="1" t="s">
        <v>97</v>
      </c>
      <c r="I11159" s="1" t="s">
        <v>16</v>
      </c>
      <c r="J11159" s="1" t="s">
        <v>23</v>
      </c>
      <c r="K11159" s="1" t="s">
        <v>16</v>
      </c>
      <c r="L11159" s="1" t="s">
        <v>16</v>
      </c>
      <c r="M11159" s="1" t="s">
        <v>16</v>
      </c>
      <c r="N11159" s="1" t="s">
        <v>16</v>
      </c>
      <c r="O11159" s="1">
        <v>63.2</v>
      </c>
      <c r="P11159" s="1">
        <v>1.0</v>
      </c>
    </row>
    <row r="11160">
      <c r="A11160" s="1" t="s">
        <v>29</v>
      </c>
      <c r="B11160" s="1" t="s">
        <v>13756</v>
      </c>
      <c r="C11160" s="2" t="s">
        <v>13680</v>
      </c>
      <c r="D11160" s="1" t="s">
        <v>19</v>
      </c>
      <c r="E11160" s="3" t="str">
        <f>HYPERLINK("https://fyndiq.se/produkt/b5d97e634657486f/", "2-Pack Samsung S23 FE Skärmskydd - Härdat Glas 9H - Super kvalitet 3D")</f>
        <v>2-Pack Samsung S23 FE Skärmskydd - Härdat Glas 9H - Super kvalitet 3D</v>
      </c>
      <c r="F11160" s="1" t="s">
        <v>1000</v>
      </c>
      <c r="G11160" s="1" t="s">
        <v>1001</v>
      </c>
      <c r="H11160" s="1" t="s">
        <v>1002</v>
      </c>
      <c r="I11160" s="1" t="s">
        <v>16</v>
      </c>
      <c r="J11160" s="1" t="s">
        <v>23</v>
      </c>
      <c r="K11160" s="1" t="s">
        <v>16</v>
      </c>
      <c r="L11160" s="1" t="s">
        <v>16</v>
      </c>
      <c r="M11160" s="1" t="s">
        <v>16</v>
      </c>
      <c r="N11160" s="1" t="s">
        <v>16</v>
      </c>
      <c r="O11160" s="1">
        <v>63.2</v>
      </c>
      <c r="P11160" s="1">
        <v>1.0</v>
      </c>
    </row>
    <row r="11161">
      <c r="A11161" s="1" t="s">
        <v>29</v>
      </c>
      <c r="B11161" s="1" t="s">
        <v>13757</v>
      </c>
      <c r="C11161" s="2" t="s">
        <v>13680</v>
      </c>
      <c r="D11161" s="1" t="s">
        <v>19</v>
      </c>
      <c r="E11161" s="3" t="str">
        <f>HYPERLINK("https://fyndiq.se/produkt/c398466bf0524e85/", "2-Pack Samsung S23 - 9H Härdat Glass - 3D Super Kvalitet Skärmskydd")</f>
        <v>2-Pack Samsung S23 - 9H Härdat Glass - 3D Super Kvalitet Skärmskydd</v>
      </c>
      <c r="F11161" s="1" t="s">
        <v>1365</v>
      </c>
      <c r="G11161" s="1" t="s">
        <v>1366</v>
      </c>
      <c r="H11161" s="1" t="s">
        <v>1367</v>
      </c>
      <c r="I11161" s="1" t="s">
        <v>16</v>
      </c>
      <c r="J11161" s="1" t="s">
        <v>23</v>
      </c>
      <c r="K11161" s="1" t="s">
        <v>16</v>
      </c>
      <c r="L11161" s="1" t="s">
        <v>16</v>
      </c>
      <c r="M11161" s="1" t="s">
        <v>16</v>
      </c>
      <c r="N11161" s="1" t="s">
        <v>16</v>
      </c>
      <c r="O11161" s="1">
        <v>63.2</v>
      </c>
      <c r="P11161" s="1">
        <v>1.0</v>
      </c>
    </row>
    <row r="11162">
      <c r="A11162" s="1" t="s">
        <v>29</v>
      </c>
      <c r="B11162" s="1" t="s">
        <v>13758</v>
      </c>
      <c r="C11162" s="2" t="s">
        <v>13680</v>
      </c>
      <c r="D11162" s="1" t="s">
        <v>19</v>
      </c>
      <c r="E11162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1162" s="1" t="s">
        <v>1065</v>
      </c>
      <c r="G11162" s="1" t="s">
        <v>1066</v>
      </c>
      <c r="H11162" s="1" t="s">
        <v>1067</v>
      </c>
      <c r="I11162" s="1" t="s">
        <v>16</v>
      </c>
      <c r="J11162" s="1" t="s">
        <v>23</v>
      </c>
      <c r="K11162" s="1" t="s">
        <v>16</v>
      </c>
      <c r="L11162" s="1" t="s">
        <v>16</v>
      </c>
      <c r="M11162" s="1" t="s">
        <v>16</v>
      </c>
      <c r="N11162" s="1" t="s">
        <v>16</v>
      </c>
      <c r="O11162" s="1">
        <v>71.2</v>
      </c>
      <c r="P11162" s="1">
        <v>2.0</v>
      </c>
    </row>
    <row r="11163">
      <c r="A11163" s="1" t="s">
        <v>29</v>
      </c>
      <c r="B11163" s="1" t="s">
        <v>13759</v>
      </c>
      <c r="C11163" s="2" t="s">
        <v>13680</v>
      </c>
      <c r="D11163" s="1" t="s">
        <v>19</v>
      </c>
      <c r="E11163" s="3" t="str">
        <f>HYPERLINK("https://fyndiq.se/produkt/2a9c1aa3cb0d49a0/", "2 Pack iPhone 7 Svart - Härdat Glas 9H - Super Kvalitet 3D")</f>
        <v>2 Pack iPhone 7 Svart - Härdat Glas 9H - Super Kvalitet 3D</v>
      </c>
      <c r="F11163" s="1" t="s">
        <v>3480</v>
      </c>
      <c r="G11163" s="1" t="s">
        <v>3481</v>
      </c>
      <c r="H11163" s="1" t="s">
        <v>3482</v>
      </c>
      <c r="I11163" s="1" t="s">
        <v>16</v>
      </c>
      <c r="J11163" s="1" t="s">
        <v>23</v>
      </c>
      <c r="K11163" s="1" t="s">
        <v>16</v>
      </c>
      <c r="L11163" s="1" t="s">
        <v>16</v>
      </c>
      <c r="M11163" s="1" t="s">
        <v>16</v>
      </c>
      <c r="N11163" s="1" t="s">
        <v>16</v>
      </c>
      <c r="O11163" s="1">
        <v>47.2</v>
      </c>
      <c r="P11163" s="1">
        <v>1.0</v>
      </c>
    </row>
    <row r="11164">
      <c r="A11164" s="1" t="s">
        <v>29</v>
      </c>
      <c r="B11164" s="1" t="s">
        <v>13760</v>
      </c>
      <c r="C11164" s="2" t="s">
        <v>13680</v>
      </c>
      <c r="D11164" s="1" t="s">
        <v>19</v>
      </c>
      <c r="E11164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1164" s="1" t="s">
        <v>128</v>
      </c>
      <c r="G11164" s="1" t="s">
        <v>129</v>
      </c>
      <c r="H11164" s="1" t="s">
        <v>130</v>
      </c>
      <c r="I11164" s="1" t="s">
        <v>16</v>
      </c>
      <c r="J11164" s="1" t="s">
        <v>23</v>
      </c>
      <c r="K11164" s="1" t="s">
        <v>16</v>
      </c>
      <c r="L11164" s="1" t="s">
        <v>16</v>
      </c>
      <c r="M11164" s="1" t="s">
        <v>16</v>
      </c>
      <c r="N11164" s="1" t="s">
        <v>16</v>
      </c>
      <c r="O11164" s="1">
        <v>95.2</v>
      </c>
      <c r="P11164" s="1">
        <v>1.0</v>
      </c>
    </row>
    <row r="11165">
      <c r="A11165" s="1" t="s">
        <v>29</v>
      </c>
      <c r="B11165" s="1" t="s">
        <v>13761</v>
      </c>
      <c r="C11165" s="2" t="s">
        <v>13680</v>
      </c>
      <c r="D11165" s="1" t="s">
        <v>19</v>
      </c>
      <c r="E11165" s="3" t="str">
        <f t="shared" ref="E11165:E11166" si="376">HYPERLINK("https://fyndiq.se/produkt/0a890dd972c4463d/", "2-Pack Samsung Galaxy A52s 5G - Härdat glas 9H - Super kvalitet")</f>
        <v>2-Pack Samsung Galaxy A52s 5G - Härdat glas 9H - Super kvalitet</v>
      </c>
      <c r="F11165" s="1" t="s">
        <v>442</v>
      </c>
      <c r="G11165" s="1" t="s">
        <v>443</v>
      </c>
      <c r="H11165" s="1" t="s">
        <v>444</v>
      </c>
      <c r="I11165" s="1" t="s">
        <v>16</v>
      </c>
      <c r="J11165" s="1" t="s">
        <v>23</v>
      </c>
      <c r="K11165" s="1" t="s">
        <v>16</v>
      </c>
      <c r="L11165" s="1" t="s">
        <v>16</v>
      </c>
      <c r="M11165" s="1" t="s">
        <v>16</v>
      </c>
      <c r="N11165" s="1" t="s">
        <v>16</v>
      </c>
      <c r="O11165" s="1">
        <v>63.2</v>
      </c>
      <c r="P11165" s="1">
        <v>2.0</v>
      </c>
    </row>
    <row r="11166">
      <c r="A11166" s="1" t="s">
        <v>29</v>
      </c>
      <c r="B11166" s="1" t="s">
        <v>13762</v>
      </c>
      <c r="C11166" s="2" t="s">
        <v>13680</v>
      </c>
      <c r="D11166" s="1" t="s">
        <v>19</v>
      </c>
      <c r="E11166" s="3" t="str">
        <f t="shared" si="376"/>
        <v>2-Pack Samsung Galaxy A52s 5G - Härdat glas 9H - Super kvalitet</v>
      </c>
      <c r="F11166" s="1" t="s">
        <v>442</v>
      </c>
      <c r="G11166" s="1" t="s">
        <v>443</v>
      </c>
      <c r="H11166" s="1" t="s">
        <v>444</v>
      </c>
      <c r="I11166" s="1" t="s">
        <v>16</v>
      </c>
      <c r="J11166" s="1" t="s">
        <v>23</v>
      </c>
      <c r="K11166" s="1" t="s">
        <v>16</v>
      </c>
      <c r="L11166" s="1" t="s">
        <v>16</v>
      </c>
      <c r="M11166" s="1" t="s">
        <v>16</v>
      </c>
      <c r="N11166" s="1" t="s">
        <v>16</v>
      </c>
      <c r="O11166" s="1">
        <v>63.2</v>
      </c>
      <c r="P11166" s="1">
        <v>1.0</v>
      </c>
    </row>
    <row r="11167">
      <c r="A11167" s="1" t="s">
        <v>29</v>
      </c>
      <c r="B11167" s="1" t="s">
        <v>13763</v>
      </c>
      <c r="C11167" s="2" t="s">
        <v>13680</v>
      </c>
      <c r="D11167" s="1" t="s">
        <v>19</v>
      </c>
      <c r="E11167" s="3" t="str">
        <f>HYPERLINK("https://fyndiq.se/produkt/adb4de0f77004241/", "2-Pack Xiaomi 13T 5G - Härdat glas 9H - Super kvalitet 3D Skärmskydd")</f>
        <v>2-Pack Xiaomi 13T 5G - Härdat glas 9H - Super kvalitet 3D Skärmskydd</v>
      </c>
      <c r="F11167" s="1" t="s">
        <v>1139</v>
      </c>
      <c r="G11167" s="1" t="s">
        <v>1140</v>
      </c>
      <c r="H11167" s="1" t="s">
        <v>1141</v>
      </c>
      <c r="I11167" s="1" t="s">
        <v>16</v>
      </c>
      <c r="J11167" s="1" t="s">
        <v>23</v>
      </c>
      <c r="K11167" s="1" t="s">
        <v>16</v>
      </c>
      <c r="L11167" s="1" t="s">
        <v>16</v>
      </c>
      <c r="M11167" s="1" t="s">
        <v>16</v>
      </c>
      <c r="N11167" s="1" t="s">
        <v>16</v>
      </c>
      <c r="O11167" s="1">
        <v>63.2</v>
      </c>
      <c r="P11167" s="1">
        <v>1.0</v>
      </c>
    </row>
    <row r="11168">
      <c r="A11168" s="1" t="s">
        <v>29</v>
      </c>
      <c r="B11168" s="1" t="s">
        <v>13764</v>
      </c>
      <c r="C11168" s="2" t="s">
        <v>13680</v>
      </c>
      <c r="D11168" s="1" t="s">
        <v>19</v>
      </c>
      <c r="E11168" s="3" t="str">
        <f>HYPERLINK("https://fyndiq.se/produkt/ef10e4ba492c46df/", "2-Pack Samsung S23 FE 5G - 9H Härdat Glass - Super Kvalitet 3D")</f>
        <v>2-Pack Samsung S23 FE 5G - 9H Härdat Glass - Super Kvalitet 3D</v>
      </c>
      <c r="F11168" s="1" t="s">
        <v>2521</v>
      </c>
      <c r="G11168" s="1" t="s">
        <v>2522</v>
      </c>
      <c r="H11168" s="1" t="s">
        <v>2523</v>
      </c>
      <c r="I11168" s="1" t="s">
        <v>16</v>
      </c>
      <c r="J11168" s="1" t="s">
        <v>23</v>
      </c>
      <c r="K11168" s="1" t="s">
        <v>16</v>
      </c>
      <c r="L11168" s="1" t="s">
        <v>16</v>
      </c>
      <c r="M11168" s="1" t="s">
        <v>16</v>
      </c>
      <c r="N11168" s="1" t="s">
        <v>16</v>
      </c>
      <c r="O11168" s="1">
        <v>63.2</v>
      </c>
      <c r="P11168" s="1">
        <v>1.0</v>
      </c>
    </row>
    <row r="11169">
      <c r="A11169" s="1" t="s">
        <v>29</v>
      </c>
      <c r="B11169" s="1" t="s">
        <v>13765</v>
      </c>
      <c r="C11169" s="2" t="s">
        <v>13680</v>
      </c>
      <c r="D11169" s="1" t="s">
        <v>19</v>
      </c>
      <c r="E11169" s="3" t="str">
        <f>HYPERLINK("https://fyndiq.se/produkt/075d0918f3794557/", "2-Pack Samsung A13 Skärmskydd &amp; 2-Pack linsskydd - Härdat Glas 9H - Super kvalitet 3D")</f>
        <v>2-Pack Samsung A13 Skärmskydd &amp; 2-Pack linsskydd - Härdat Glas 9H - Super kvalitet 3D</v>
      </c>
      <c r="F11169" s="1" t="s">
        <v>2006</v>
      </c>
      <c r="G11169" s="1" t="s">
        <v>2007</v>
      </c>
      <c r="H11169" s="1" t="s">
        <v>2008</v>
      </c>
      <c r="I11169" s="1" t="s">
        <v>16</v>
      </c>
      <c r="J11169" s="1" t="s">
        <v>23</v>
      </c>
      <c r="K11169" s="1" t="s">
        <v>16</v>
      </c>
      <c r="L11169" s="1" t="s">
        <v>16</v>
      </c>
      <c r="M11169" s="1" t="s">
        <v>16</v>
      </c>
      <c r="N11169" s="1" t="s">
        <v>16</v>
      </c>
      <c r="O11169" s="1">
        <v>71.2</v>
      </c>
      <c r="P11169" s="1">
        <v>1.0</v>
      </c>
    </row>
    <row r="11170">
      <c r="A11170" s="1" t="s">
        <v>29</v>
      </c>
      <c r="B11170" s="1" t="s">
        <v>13766</v>
      </c>
      <c r="C11170" s="2" t="s">
        <v>13680</v>
      </c>
      <c r="D11170" s="1" t="s">
        <v>19</v>
      </c>
      <c r="E11170" s="3" t="str">
        <f t="shared" ref="E11170:E11171" si="377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170" s="1" t="s">
        <v>51</v>
      </c>
      <c r="G11170" s="1" t="s">
        <v>52</v>
      </c>
      <c r="H11170" s="1" t="s">
        <v>53</v>
      </c>
      <c r="I11170" s="1" t="s">
        <v>16</v>
      </c>
      <c r="J11170" s="1" t="s">
        <v>23</v>
      </c>
      <c r="K11170" s="1" t="s">
        <v>16</v>
      </c>
      <c r="L11170" s="1" t="s">
        <v>16</v>
      </c>
      <c r="M11170" s="1" t="s">
        <v>16</v>
      </c>
      <c r="N11170" s="1" t="s">
        <v>16</v>
      </c>
      <c r="O11170" s="1">
        <v>87.2</v>
      </c>
      <c r="P11170" s="1">
        <v>1.0</v>
      </c>
    </row>
    <row r="11171">
      <c r="A11171" s="1" t="s">
        <v>29</v>
      </c>
      <c r="B11171" s="1" t="s">
        <v>13767</v>
      </c>
      <c r="C11171" s="2" t="s">
        <v>13680</v>
      </c>
      <c r="D11171" s="1" t="s">
        <v>19</v>
      </c>
      <c r="E11171" s="3" t="str">
        <f t="shared" si="377"/>
        <v>2-Pack SAMSUNG S24 PLUS 5G Skärmskydd &amp; 1-Pack linsskydd - Härdat Glas 9H - Super kvalitet 3D</v>
      </c>
      <c r="F11171" s="1" t="s">
        <v>51</v>
      </c>
      <c r="G11171" s="1" t="s">
        <v>52</v>
      </c>
      <c r="H11171" s="1" t="s">
        <v>53</v>
      </c>
      <c r="I11171" s="1" t="s">
        <v>16</v>
      </c>
      <c r="J11171" s="1" t="s">
        <v>23</v>
      </c>
      <c r="K11171" s="1" t="s">
        <v>16</v>
      </c>
      <c r="L11171" s="1" t="s">
        <v>16</v>
      </c>
      <c r="M11171" s="1" t="s">
        <v>16</v>
      </c>
      <c r="N11171" s="1" t="s">
        <v>16</v>
      </c>
      <c r="O11171" s="1">
        <v>87.2</v>
      </c>
      <c r="P11171" s="1">
        <v>1.0</v>
      </c>
    </row>
    <row r="11172">
      <c r="A11172" s="1" t="s">
        <v>29</v>
      </c>
      <c r="B11172" s="1" t="s">
        <v>13768</v>
      </c>
      <c r="C11172" s="2" t="s">
        <v>13680</v>
      </c>
      <c r="D11172" s="1" t="s">
        <v>19</v>
      </c>
      <c r="E11172" s="3" t="str">
        <f>HYPERLINK("https://fyndiq.se/produkt/1cf72ad10fe54487/", "2-Pack Privacy Samsung A53 5G Skärmskydd &amp; 1-Pack linsskydd - Härdat Glas 9H - Super kvalitet 3D")</f>
        <v>2-Pack Privacy Samsung A53 5G Skärmskydd &amp; 1-Pack linsskydd - Härdat Glas 9H - Super kvalitet 3D</v>
      </c>
      <c r="F11172" s="1" t="s">
        <v>9319</v>
      </c>
      <c r="G11172" s="1" t="s">
        <v>9320</v>
      </c>
      <c r="H11172" s="1" t="s">
        <v>9321</v>
      </c>
      <c r="I11172" s="1" t="s">
        <v>16</v>
      </c>
      <c r="J11172" s="1" t="s">
        <v>23</v>
      </c>
      <c r="K11172" s="1" t="s">
        <v>16</v>
      </c>
      <c r="L11172" s="1" t="s">
        <v>16</v>
      </c>
      <c r="M11172" s="1" t="s">
        <v>16</v>
      </c>
      <c r="N11172" s="1" t="s">
        <v>16</v>
      </c>
      <c r="O11172" s="1">
        <v>87.2</v>
      </c>
      <c r="P11172" s="1">
        <v>1.0</v>
      </c>
    </row>
    <row r="11173">
      <c r="A11173" s="1" t="s">
        <v>29</v>
      </c>
      <c r="B11173" s="1" t="s">
        <v>13769</v>
      </c>
      <c r="C11173" s="2" t="s">
        <v>13680</v>
      </c>
      <c r="D11173" s="1" t="s">
        <v>19</v>
      </c>
      <c r="E11173" s="3" t="str">
        <f t="shared" ref="E11173:E11174" si="378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173" s="1" t="s">
        <v>51</v>
      </c>
      <c r="G11173" s="1" t="s">
        <v>52</v>
      </c>
      <c r="H11173" s="1" t="s">
        <v>53</v>
      </c>
      <c r="I11173" s="1" t="s">
        <v>16</v>
      </c>
      <c r="J11173" s="1" t="s">
        <v>23</v>
      </c>
      <c r="K11173" s="1" t="s">
        <v>16</v>
      </c>
      <c r="L11173" s="1" t="s">
        <v>16</v>
      </c>
      <c r="M11173" s="1" t="s">
        <v>16</v>
      </c>
      <c r="N11173" s="1" t="s">
        <v>16</v>
      </c>
      <c r="O11173" s="1">
        <v>87.2</v>
      </c>
      <c r="P11173" s="1">
        <v>1.0</v>
      </c>
    </row>
    <row r="11174">
      <c r="A11174" s="1" t="s">
        <v>29</v>
      </c>
      <c r="B11174" s="1" t="s">
        <v>13770</v>
      </c>
      <c r="C11174" s="2" t="s">
        <v>13680</v>
      </c>
      <c r="D11174" s="1" t="s">
        <v>19</v>
      </c>
      <c r="E11174" s="3" t="str">
        <f t="shared" si="378"/>
        <v>2-Pack SAMSUNG S24 PLUS 5G Skärmskydd &amp; 1-Pack linsskydd - Härdat Glas 9H - Super kvalitet 3D</v>
      </c>
      <c r="F11174" s="1" t="s">
        <v>51</v>
      </c>
      <c r="G11174" s="1" t="s">
        <v>52</v>
      </c>
      <c r="H11174" s="1" t="s">
        <v>53</v>
      </c>
      <c r="I11174" s="1" t="s">
        <v>16</v>
      </c>
      <c r="J11174" s="1" t="s">
        <v>23</v>
      </c>
      <c r="K11174" s="1" t="s">
        <v>16</v>
      </c>
      <c r="L11174" s="1" t="s">
        <v>16</v>
      </c>
      <c r="M11174" s="1" t="s">
        <v>16</v>
      </c>
      <c r="N11174" s="1" t="s">
        <v>16</v>
      </c>
      <c r="O11174" s="1">
        <v>87.2</v>
      </c>
      <c r="P11174" s="1">
        <v>1.0</v>
      </c>
    </row>
    <row r="11175">
      <c r="A11175" s="1" t="s">
        <v>29</v>
      </c>
      <c r="B11175" s="1" t="s">
        <v>13771</v>
      </c>
      <c r="C11175" s="2" t="s">
        <v>13680</v>
      </c>
      <c r="D11175" s="1" t="s">
        <v>19</v>
      </c>
      <c r="E11175" s="3" t="str">
        <f t="shared" ref="E11175:E11176" si="379">HYPERLINK("https://fyndiq.se/produkt/416415a768684efb/", "2-Pack Samsung Galaxy S21 5G - 9H Härdat Glas - HD")</f>
        <v>2-Pack Samsung Galaxy S21 5G - 9H Härdat Glas - HD</v>
      </c>
      <c r="F11175" s="1" t="s">
        <v>39</v>
      </c>
      <c r="G11175" s="1" t="s">
        <v>40</v>
      </c>
      <c r="H11175" s="1" t="s">
        <v>41</v>
      </c>
      <c r="I11175" s="1" t="s">
        <v>16</v>
      </c>
      <c r="J11175" s="1" t="s">
        <v>23</v>
      </c>
      <c r="K11175" s="1" t="s">
        <v>16</v>
      </c>
      <c r="L11175" s="1" t="s">
        <v>16</v>
      </c>
      <c r="M11175" s="1" t="s">
        <v>16</v>
      </c>
      <c r="N11175" s="1" t="s">
        <v>16</v>
      </c>
      <c r="O11175" s="1">
        <v>63.2</v>
      </c>
      <c r="P11175" s="1">
        <v>1.0</v>
      </c>
    </row>
    <row r="11176">
      <c r="A11176" s="1" t="s">
        <v>29</v>
      </c>
      <c r="B11176" s="1" t="s">
        <v>13772</v>
      </c>
      <c r="C11176" s="2" t="s">
        <v>13680</v>
      </c>
      <c r="D11176" s="1" t="s">
        <v>19</v>
      </c>
      <c r="E11176" s="3" t="str">
        <f t="shared" si="379"/>
        <v>2-Pack Samsung Galaxy S21 5G - 9H Härdat Glas - HD</v>
      </c>
      <c r="F11176" s="1" t="s">
        <v>39</v>
      </c>
      <c r="G11176" s="1" t="s">
        <v>40</v>
      </c>
      <c r="H11176" s="1" t="s">
        <v>41</v>
      </c>
      <c r="I11176" s="1" t="s">
        <v>16</v>
      </c>
      <c r="J11176" s="1" t="s">
        <v>23</v>
      </c>
      <c r="K11176" s="1" t="s">
        <v>16</v>
      </c>
      <c r="L11176" s="1" t="s">
        <v>16</v>
      </c>
      <c r="M11176" s="1" t="s">
        <v>16</v>
      </c>
      <c r="N11176" s="1" t="s">
        <v>16</v>
      </c>
      <c r="O11176" s="1">
        <v>63.2</v>
      </c>
      <c r="P11176" s="1">
        <v>1.0</v>
      </c>
    </row>
    <row r="11177">
      <c r="A11177" s="1" t="s">
        <v>29</v>
      </c>
      <c r="B11177" s="1" t="s">
        <v>13773</v>
      </c>
      <c r="C11177" s="2" t="s">
        <v>13680</v>
      </c>
      <c r="D11177" s="1" t="s">
        <v>19</v>
      </c>
      <c r="E11177" s="3" t="str">
        <f>HYPERLINK("https://fyndiq.se/produkt/9e488e35f28b4b0b/", "2-Pack GOOGLE PIXEL 6A Skärmskydd - Härdat Glas 9H - Super kvalitet 3D")</f>
        <v>2-Pack GOOGLE PIXEL 6A Skärmskydd - Härdat Glas 9H - Super kvalitet 3D</v>
      </c>
      <c r="F11177" s="1" t="s">
        <v>196</v>
      </c>
      <c r="G11177" s="1" t="s">
        <v>197</v>
      </c>
      <c r="H11177" s="1" t="s">
        <v>198</v>
      </c>
      <c r="I11177" s="1" t="s">
        <v>16</v>
      </c>
      <c r="J11177" s="1" t="s">
        <v>23</v>
      </c>
      <c r="K11177" s="1" t="s">
        <v>16</v>
      </c>
      <c r="L11177" s="1" t="s">
        <v>16</v>
      </c>
      <c r="M11177" s="1" t="s">
        <v>16</v>
      </c>
      <c r="N11177" s="1" t="s">
        <v>16</v>
      </c>
      <c r="O11177" s="1">
        <v>63.2</v>
      </c>
      <c r="P11177" s="1">
        <v>1.0</v>
      </c>
    </row>
    <row r="11178">
      <c r="A11178" s="1" t="s">
        <v>29</v>
      </c>
      <c r="B11178" s="1" t="s">
        <v>13774</v>
      </c>
      <c r="C11178" s="2" t="s">
        <v>13680</v>
      </c>
      <c r="D11178" s="1" t="s">
        <v>19</v>
      </c>
      <c r="E11178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11178" s="1" t="s">
        <v>776</v>
      </c>
      <c r="G11178" s="1" t="s">
        <v>777</v>
      </c>
      <c r="H11178" s="1" t="s">
        <v>778</v>
      </c>
      <c r="I11178" s="1" t="s">
        <v>16</v>
      </c>
      <c r="J11178" s="1" t="s">
        <v>23</v>
      </c>
      <c r="K11178" s="1" t="s">
        <v>16</v>
      </c>
      <c r="L11178" s="1" t="s">
        <v>16</v>
      </c>
      <c r="M11178" s="1" t="s">
        <v>16</v>
      </c>
      <c r="N11178" s="1" t="s">
        <v>16</v>
      </c>
      <c r="O11178" s="1">
        <v>63.2</v>
      </c>
      <c r="P11178" s="1">
        <v>1.0</v>
      </c>
    </row>
    <row r="11179">
      <c r="A11179" s="1" t="s">
        <v>29</v>
      </c>
      <c r="B11179" s="1" t="s">
        <v>13775</v>
      </c>
      <c r="C11179" s="2" t="s">
        <v>13680</v>
      </c>
      <c r="D11179" s="1" t="s">
        <v>19</v>
      </c>
      <c r="E11179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1179" s="1" t="s">
        <v>508</v>
      </c>
      <c r="G11179" s="1" t="s">
        <v>509</v>
      </c>
      <c r="H11179" s="1" t="s">
        <v>510</v>
      </c>
      <c r="I11179" s="1" t="s">
        <v>16</v>
      </c>
      <c r="J11179" s="1" t="s">
        <v>23</v>
      </c>
      <c r="K11179" s="1" t="s">
        <v>16</v>
      </c>
      <c r="L11179" s="1" t="s">
        <v>16</v>
      </c>
      <c r="M11179" s="1" t="s">
        <v>16</v>
      </c>
      <c r="N11179" s="1" t="s">
        <v>16</v>
      </c>
      <c r="O11179" s="1">
        <v>63.2</v>
      </c>
      <c r="P11179" s="1">
        <v>1.0</v>
      </c>
    </row>
    <row r="11180">
      <c r="A11180" s="1" t="s">
        <v>29</v>
      </c>
      <c r="B11180" s="1" t="s">
        <v>13776</v>
      </c>
      <c r="C11180" s="2" t="s">
        <v>13680</v>
      </c>
      <c r="D11180" s="1" t="s">
        <v>19</v>
      </c>
      <c r="E11180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1180" s="1" t="s">
        <v>397</v>
      </c>
      <c r="G11180" s="1" t="s">
        <v>398</v>
      </c>
      <c r="H11180" s="1" t="s">
        <v>399</v>
      </c>
      <c r="I11180" s="1" t="s">
        <v>16</v>
      </c>
      <c r="J11180" s="1" t="s">
        <v>23</v>
      </c>
      <c r="K11180" s="1" t="s">
        <v>16</v>
      </c>
      <c r="L11180" s="1" t="s">
        <v>16</v>
      </c>
      <c r="M11180" s="1" t="s">
        <v>16</v>
      </c>
      <c r="N11180" s="1" t="s">
        <v>16</v>
      </c>
      <c r="O11180" s="1">
        <v>63.2</v>
      </c>
      <c r="P11180" s="1">
        <v>1.0</v>
      </c>
    </row>
    <row r="11181">
      <c r="A11181" s="1" t="s">
        <v>29</v>
      </c>
      <c r="B11181" s="1" t="s">
        <v>13777</v>
      </c>
      <c r="C11181" s="2" t="s">
        <v>13680</v>
      </c>
      <c r="D11181" s="1" t="s">
        <v>19</v>
      </c>
      <c r="E11181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1181" s="1" t="s">
        <v>1412</v>
      </c>
      <c r="G11181" s="1" t="s">
        <v>1413</v>
      </c>
      <c r="H11181" s="1" t="s">
        <v>1414</v>
      </c>
      <c r="I11181" s="1" t="s">
        <v>16</v>
      </c>
      <c r="J11181" s="1" t="s">
        <v>23</v>
      </c>
      <c r="K11181" s="1" t="s">
        <v>16</v>
      </c>
      <c r="L11181" s="1" t="s">
        <v>16</v>
      </c>
      <c r="M11181" s="1" t="s">
        <v>16</v>
      </c>
      <c r="N11181" s="1" t="s">
        <v>16</v>
      </c>
      <c r="O11181" s="1">
        <v>63.2</v>
      </c>
      <c r="P11181" s="1">
        <v>2.0</v>
      </c>
    </row>
    <row r="11182">
      <c r="A11182" s="1" t="s">
        <v>29</v>
      </c>
      <c r="B11182" s="1" t="s">
        <v>13778</v>
      </c>
      <c r="C11182" s="2" t="s">
        <v>13680</v>
      </c>
      <c r="D11182" s="1" t="s">
        <v>19</v>
      </c>
      <c r="E11182" s="3" t="str">
        <f>HYPERLINK("https://fyndiq.se/produkt/caea4d2a064546e5/", "2-Pack Samsung S20 Ultra Skärmskydd &amp; 2-Pack linsskydd - Härdat Glas 9H - Super kvalitet 3D")</f>
        <v>2-Pack Samsung S20 Ultra Skärmskydd &amp; 2-Pack linsskydd - Härdat Glas 9H - Super kvalitet 3D</v>
      </c>
      <c r="F11182" s="1" t="s">
        <v>13779</v>
      </c>
      <c r="G11182" s="1" t="s">
        <v>13780</v>
      </c>
      <c r="H11182" s="1" t="s">
        <v>13781</v>
      </c>
      <c r="I11182" s="1" t="s">
        <v>1311</v>
      </c>
      <c r="J11182" s="1" t="s">
        <v>23</v>
      </c>
      <c r="K11182" s="1" t="s">
        <v>16</v>
      </c>
      <c r="L11182" s="1" t="s">
        <v>16</v>
      </c>
      <c r="M11182" s="1" t="s">
        <v>16</v>
      </c>
      <c r="N11182" s="1" t="s">
        <v>16</v>
      </c>
      <c r="O11182" s="1">
        <v>79.2</v>
      </c>
      <c r="P11182" s="1">
        <v>1.0</v>
      </c>
    </row>
    <row r="11183">
      <c r="A11183" s="1" t="s">
        <v>29</v>
      </c>
      <c r="B11183" s="1" t="s">
        <v>13782</v>
      </c>
      <c r="C11183" s="2" t="s">
        <v>13680</v>
      </c>
      <c r="D11183" s="1" t="s">
        <v>19</v>
      </c>
      <c r="E11183" s="3" t="str">
        <f>HYPERLINK("https://fyndiq.se/produkt/d2196d1b38784317/", "Samsung Galaxy A15 5G- Härdat Glas 9H - Super Kvalitet 3D Skärmskydd")</f>
        <v>Samsung Galaxy A15 5G- Härdat Glas 9H - Super Kvalitet 3D Skärmskydd</v>
      </c>
      <c r="F11183" s="1" t="s">
        <v>2478</v>
      </c>
      <c r="G11183" s="1" t="s">
        <v>2479</v>
      </c>
      <c r="H11183" s="1" t="s">
        <v>2480</v>
      </c>
      <c r="I11183" s="1" t="s">
        <v>16</v>
      </c>
      <c r="J11183" s="1" t="s">
        <v>23</v>
      </c>
      <c r="K11183" s="1" t="s">
        <v>16</v>
      </c>
      <c r="L11183" s="1" t="s">
        <v>16</v>
      </c>
      <c r="M11183" s="1" t="s">
        <v>16</v>
      </c>
      <c r="N11183" s="1" t="s">
        <v>16</v>
      </c>
      <c r="O11183" s="1">
        <v>55.2</v>
      </c>
      <c r="P11183" s="1">
        <v>1.0</v>
      </c>
    </row>
    <row r="11184">
      <c r="A11184" s="1" t="s">
        <v>29</v>
      </c>
      <c r="B11184" s="1" t="s">
        <v>13783</v>
      </c>
      <c r="C11184" s="2" t="s">
        <v>13680</v>
      </c>
      <c r="D11184" s="1" t="s">
        <v>19</v>
      </c>
      <c r="E11184" s="3" t="str">
        <f t="shared" ref="E11184:E11185" si="380">HYPERLINK("https://fyndiq.se/produkt/4bbb3fa8e0b44286/", "2-Pack XIAOMI REDMI 13C Skärmskydd - Härdat Glas 9H - Super kvalitet 3D")</f>
        <v>2-Pack XIAOMI REDMI 13C Skärmskydd - Härdat Glas 9H - Super kvalitet 3D</v>
      </c>
      <c r="F11184" s="1" t="s">
        <v>103</v>
      </c>
      <c r="G11184" s="1" t="s">
        <v>104</v>
      </c>
      <c r="H11184" s="1" t="s">
        <v>105</v>
      </c>
      <c r="I11184" s="1" t="s">
        <v>16</v>
      </c>
      <c r="J11184" s="1" t="s">
        <v>23</v>
      </c>
      <c r="K11184" s="1" t="s">
        <v>16</v>
      </c>
      <c r="L11184" s="1" t="s">
        <v>16</v>
      </c>
      <c r="M11184" s="1" t="s">
        <v>16</v>
      </c>
      <c r="N11184" s="1" t="s">
        <v>16</v>
      </c>
      <c r="O11184" s="1">
        <v>63.2</v>
      </c>
      <c r="P11184" s="1">
        <v>1.0</v>
      </c>
    </row>
    <row r="11185">
      <c r="A11185" s="1" t="s">
        <v>29</v>
      </c>
      <c r="B11185" s="1" t="s">
        <v>13784</v>
      </c>
      <c r="C11185" s="2" t="s">
        <v>13680</v>
      </c>
      <c r="D11185" s="1" t="s">
        <v>19</v>
      </c>
      <c r="E11185" s="3" t="str">
        <f t="shared" si="380"/>
        <v>2-Pack XIAOMI REDMI 13C Skärmskydd - Härdat Glas 9H - Super kvalitet 3D</v>
      </c>
      <c r="F11185" s="1" t="s">
        <v>103</v>
      </c>
      <c r="G11185" s="1" t="s">
        <v>104</v>
      </c>
      <c r="H11185" s="1" t="s">
        <v>105</v>
      </c>
      <c r="I11185" s="1" t="s">
        <v>16</v>
      </c>
      <c r="J11185" s="1" t="s">
        <v>23</v>
      </c>
      <c r="K11185" s="1" t="s">
        <v>16</v>
      </c>
      <c r="L11185" s="1" t="s">
        <v>16</v>
      </c>
      <c r="M11185" s="1" t="s">
        <v>16</v>
      </c>
      <c r="N11185" s="1" t="s">
        <v>16</v>
      </c>
      <c r="O11185" s="1">
        <v>63.2</v>
      </c>
      <c r="P11185" s="1">
        <v>1.0</v>
      </c>
    </row>
    <row r="11186">
      <c r="A11186" s="1" t="s">
        <v>29</v>
      </c>
      <c r="B11186" s="1" t="s">
        <v>13785</v>
      </c>
      <c r="C11186" s="2" t="s">
        <v>13680</v>
      </c>
      <c r="D11186" s="1" t="s">
        <v>19</v>
      </c>
      <c r="E11186" s="3" t="str">
        <f>HYPERLINK("https://fyndiq.se/produkt/0e307b9ae7aa40cf/", "2-Pack Linsskydd Samsung Galaxy S23 Ultra - Härdat Glas 9H - Super 3D Linsskydd")</f>
        <v>2-Pack Linsskydd Samsung Galaxy S23 Ultra - Härdat Glas 9H - Super 3D Linsskydd</v>
      </c>
      <c r="F11186" s="1" t="s">
        <v>11280</v>
      </c>
      <c r="G11186" s="1" t="s">
        <v>11281</v>
      </c>
      <c r="H11186" s="1" t="s">
        <v>11282</v>
      </c>
      <c r="I11186" s="1" t="s">
        <v>16</v>
      </c>
      <c r="J11186" s="1" t="s">
        <v>23</v>
      </c>
      <c r="K11186" s="1" t="s">
        <v>16</v>
      </c>
      <c r="L11186" s="1" t="s">
        <v>16</v>
      </c>
      <c r="M11186" s="1" t="s">
        <v>16</v>
      </c>
      <c r="N11186" s="1" t="s">
        <v>16</v>
      </c>
      <c r="O11186" s="1">
        <v>63.2</v>
      </c>
      <c r="P11186" s="1">
        <v>1.0</v>
      </c>
    </row>
    <row r="11187">
      <c r="A11187" s="1" t="s">
        <v>29</v>
      </c>
      <c r="B11187" s="1" t="s">
        <v>13786</v>
      </c>
      <c r="C11187" s="2" t="s">
        <v>13680</v>
      </c>
      <c r="D11187" s="1" t="s">
        <v>19</v>
      </c>
      <c r="E11187" s="3" t="str">
        <f>HYPERLINK("https://fyndiq.se/produkt/35b68a9ae5a945d0/", "2-Pack Samsung S22 Skärmskydd - Härdat Glas 9H - Super kvalitet 3D")</f>
        <v>2-Pack Samsung S22 Skärmskydd - Härdat Glas 9H - Super kvalitet 3D</v>
      </c>
      <c r="F11187" s="1" t="s">
        <v>1299</v>
      </c>
      <c r="G11187" s="1" t="s">
        <v>1300</v>
      </c>
      <c r="H11187" s="1" t="s">
        <v>1301</v>
      </c>
      <c r="I11187" s="1" t="s">
        <v>13199</v>
      </c>
      <c r="J11187" s="1" t="s">
        <v>9</v>
      </c>
      <c r="K11187" s="2" t="s">
        <v>10603</v>
      </c>
      <c r="L11187" s="1" t="s">
        <v>2602</v>
      </c>
      <c r="M11187" s="1" t="s">
        <v>16</v>
      </c>
      <c r="N11187" s="1" t="s">
        <v>16</v>
      </c>
      <c r="O11187" s="1">
        <v>63.2</v>
      </c>
      <c r="P11187" s="1">
        <v>1.0</v>
      </c>
    </row>
    <row r="11188">
      <c r="A11188" s="1" t="s">
        <v>29</v>
      </c>
      <c r="B11188" s="1" t="s">
        <v>13787</v>
      </c>
      <c r="C11188" s="2" t="s">
        <v>13680</v>
      </c>
      <c r="D11188" s="1" t="s">
        <v>19</v>
      </c>
      <c r="E1118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1188" s="1" t="s">
        <v>183</v>
      </c>
      <c r="G11188" s="1" t="s">
        <v>184</v>
      </c>
      <c r="H11188" s="1" t="s">
        <v>185</v>
      </c>
      <c r="I11188" s="1" t="s">
        <v>16</v>
      </c>
      <c r="J11188" s="1" t="s">
        <v>23</v>
      </c>
      <c r="K11188" s="1" t="s">
        <v>16</v>
      </c>
      <c r="L11188" s="1" t="s">
        <v>16</v>
      </c>
      <c r="M11188" s="1" t="s">
        <v>16</v>
      </c>
      <c r="N11188" s="1" t="s">
        <v>16</v>
      </c>
      <c r="O11188" s="1">
        <v>79.2</v>
      </c>
      <c r="P11188" s="1">
        <v>1.0</v>
      </c>
    </row>
    <row r="11189">
      <c r="A11189" s="1" t="s">
        <v>29</v>
      </c>
      <c r="B11189" s="1" t="s">
        <v>13788</v>
      </c>
      <c r="C11189" s="2" t="s">
        <v>13680</v>
      </c>
      <c r="D11189" s="1" t="s">
        <v>19</v>
      </c>
      <c r="E11189" s="3" t="str">
        <f>HYPERLINK("https://fyndiq.se/produkt/6a703e1a07a048a1/", "2-Pack Google Pixel 7 - Härdat Glas 9H - Super kvalitet 3D Skärmskydd")</f>
        <v>2-Pack Google Pixel 7 - Härdat Glas 9H - Super kvalitet 3D Skärmskydd</v>
      </c>
      <c r="F11189" s="1" t="s">
        <v>6704</v>
      </c>
      <c r="G11189" s="1" t="s">
        <v>6705</v>
      </c>
      <c r="H11189" s="1" t="s">
        <v>6706</v>
      </c>
      <c r="I11189" s="1" t="s">
        <v>16</v>
      </c>
      <c r="J11189" s="1" t="s">
        <v>23</v>
      </c>
      <c r="K11189" s="1" t="s">
        <v>16</v>
      </c>
      <c r="L11189" s="1" t="s">
        <v>16</v>
      </c>
      <c r="M11189" s="1" t="s">
        <v>16</v>
      </c>
      <c r="N11189" s="1" t="s">
        <v>16</v>
      </c>
      <c r="O11189" s="1">
        <v>63.2</v>
      </c>
      <c r="P11189" s="1">
        <v>1.0</v>
      </c>
    </row>
    <row r="11190">
      <c r="A11190" s="1" t="s">
        <v>29</v>
      </c>
      <c r="B11190" s="1" t="s">
        <v>13789</v>
      </c>
      <c r="C11190" s="2" t="s">
        <v>13680</v>
      </c>
      <c r="D11190" s="1" t="s">
        <v>19</v>
      </c>
      <c r="E11190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1190" s="1" t="s">
        <v>679</v>
      </c>
      <c r="G11190" s="1" t="s">
        <v>680</v>
      </c>
      <c r="H11190" s="1" t="s">
        <v>681</v>
      </c>
      <c r="I11190" s="1" t="s">
        <v>16</v>
      </c>
      <c r="J11190" s="1" t="s">
        <v>23</v>
      </c>
      <c r="K11190" s="1" t="s">
        <v>16</v>
      </c>
      <c r="L11190" s="1" t="s">
        <v>16</v>
      </c>
      <c r="M11190" s="1" t="s">
        <v>16</v>
      </c>
      <c r="N11190" s="1" t="s">
        <v>16</v>
      </c>
      <c r="O11190" s="1">
        <v>95.2</v>
      </c>
      <c r="P11190" s="1">
        <v>1.0</v>
      </c>
    </row>
    <row r="11191">
      <c r="A11191" s="1" t="s">
        <v>29</v>
      </c>
      <c r="B11191" s="1" t="s">
        <v>13790</v>
      </c>
      <c r="C11191" s="2" t="s">
        <v>13680</v>
      </c>
      <c r="D11191" s="1" t="s">
        <v>19</v>
      </c>
      <c r="E11191" s="3" t="str">
        <f>HYPERLINK("https://fyndiq.se/produkt/87e8c2a54c4a469b/", "2-Pack Samsung Galaxy A53 5G - Härdat glas 9H - Super kvalitet")</f>
        <v>2-Pack Samsung Galaxy A53 5G - Härdat glas 9H - Super kvalitet</v>
      </c>
      <c r="F11191" s="1" t="s">
        <v>1320</v>
      </c>
      <c r="G11191" s="1" t="s">
        <v>1321</v>
      </c>
      <c r="H11191" s="1" t="s">
        <v>1322</v>
      </c>
      <c r="I11191" s="1" t="s">
        <v>16</v>
      </c>
      <c r="J11191" s="1" t="s">
        <v>23</v>
      </c>
      <c r="K11191" s="1" t="s">
        <v>16</v>
      </c>
      <c r="L11191" s="1" t="s">
        <v>16</v>
      </c>
      <c r="M11191" s="1" t="s">
        <v>16</v>
      </c>
      <c r="N11191" s="1" t="s">
        <v>16</v>
      </c>
      <c r="O11191" s="1">
        <v>63.2</v>
      </c>
      <c r="P11191" s="1">
        <v>1.0</v>
      </c>
    </row>
    <row r="11192">
      <c r="A11192" s="1" t="s">
        <v>29</v>
      </c>
      <c r="B11192" s="1" t="s">
        <v>13791</v>
      </c>
      <c r="C11192" s="2" t="s">
        <v>13680</v>
      </c>
      <c r="D11192" s="1" t="s">
        <v>19</v>
      </c>
      <c r="E11192" s="3" t="str">
        <f t="shared" ref="E11192:E11193" si="381">HYPERLINK("https://fyndiq.se/produkt/56c72c0ba5f749b5/", "2-Pack SAMSUNG S24 Skärmskydd - Härdat Glas 9H - Super kvalitet 3D")</f>
        <v>2-Pack SAMSUNG S24 Skärmskydd - Härdat Glas 9H - Super kvalitet 3D</v>
      </c>
      <c r="F11192" s="1" t="s">
        <v>263</v>
      </c>
      <c r="G11192" s="1" t="s">
        <v>264</v>
      </c>
      <c r="H11192" s="1" t="s">
        <v>265</v>
      </c>
      <c r="I11192" s="1" t="s">
        <v>16</v>
      </c>
      <c r="J11192" s="1" t="s">
        <v>23</v>
      </c>
      <c r="K11192" s="1" t="s">
        <v>16</v>
      </c>
      <c r="L11192" s="1" t="s">
        <v>16</v>
      </c>
      <c r="M11192" s="1" t="s">
        <v>16</v>
      </c>
      <c r="N11192" s="1" t="s">
        <v>16</v>
      </c>
      <c r="O11192" s="1">
        <v>63.2</v>
      </c>
      <c r="P11192" s="1">
        <v>1.0</v>
      </c>
    </row>
    <row r="11193">
      <c r="A11193" s="1" t="s">
        <v>29</v>
      </c>
      <c r="B11193" s="1" t="s">
        <v>13792</v>
      </c>
      <c r="C11193" s="2" t="s">
        <v>13680</v>
      </c>
      <c r="D11193" s="1" t="s">
        <v>19</v>
      </c>
      <c r="E11193" s="3" t="str">
        <f t="shared" si="381"/>
        <v>2-Pack SAMSUNG S24 Skärmskydd - Härdat Glas 9H - Super kvalitet 3D</v>
      </c>
      <c r="F11193" s="1" t="s">
        <v>263</v>
      </c>
      <c r="G11193" s="1" t="s">
        <v>264</v>
      </c>
      <c r="H11193" s="1" t="s">
        <v>265</v>
      </c>
      <c r="I11193" s="1" t="s">
        <v>16</v>
      </c>
      <c r="J11193" s="1" t="s">
        <v>23</v>
      </c>
      <c r="K11193" s="1" t="s">
        <v>16</v>
      </c>
      <c r="L11193" s="1" t="s">
        <v>16</v>
      </c>
      <c r="M11193" s="1" t="s">
        <v>16</v>
      </c>
      <c r="N11193" s="1" t="s">
        <v>16</v>
      </c>
      <c r="O11193" s="1">
        <v>63.2</v>
      </c>
      <c r="P11193" s="1">
        <v>1.0</v>
      </c>
    </row>
    <row r="11194">
      <c r="A11194" s="1" t="s">
        <v>29</v>
      </c>
      <c r="B11194" s="1" t="s">
        <v>13793</v>
      </c>
      <c r="C11194" s="2" t="s">
        <v>13680</v>
      </c>
      <c r="D11194" s="1" t="s">
        <v>19</v>
      </c>
      <c r="E11194" s="3" t="str">
        <f t="shared" ref="E11194:E11195" si="382">HYPERLINK("https://fyndiq.se/produkt/925ae49423884615/", "2-Pack Samsung S22 Ultra Skärmskydd &amp; 1-Pack linsskydd -9H GLAS")</f>
        <v>2-Pack Samsung S22 Ultra Skärmskydd &amp; 1-Pack linsskydd -9H GLAS</v>
      </c>
      <c r="F11194" s="1" t="s">
        <v>335</v>
      </c>
      <c r="G11194" s="1" t="s">
        <v>336</v>
      </c>
      <c r="H11194" s="1" t="s">
        <v>337</v>
      </c>
      <c r="I11194" s="1" t="s">
        <v>16</v>
      </c>
      <c r="J11194" s="1" t="s">
        <v>23</v>
      </c>
      <c r="K11194" s="1" t="s">
        <v>16</v>
      </c>
      <c r="L11194" s="1" t="s">
        <v>16</v>
      </c>
      <c r="M11194" s="1" t="s">
        <v>16</v>
      </c>
      <c r="N11194" s="1" t="s">
        <v>16</v>
      </c>
      <c r="O11194" s="1">
        <v>71.2</v>
      </c>
      <c r="P11194" s="1">
        <v>1.0</v>
      </c>
    </row>
    <row r="11195">
      <c r="A11195" s="1" t="s">
        <v>29</v>
      </c>
      <c r="B11195" s="1" t="s">
        <v>13794</v>
      </c>
      <c r="C11195" s="2" t="s">
        <v>13680</v>
      </c>
      <c r="D11195" s="1" t="s">
        <v>19</v>
      </c>
      <c r="E11195" s="3" t="str">
        <f t="shared" si="382"/>
        <v>2-Pack Samsung S22 Ultra Skärmskydd &amp; 1-Pack linsskydd -9H GLAS</v>
      </c>
      <c r="F11195" s="1" t="s">
        <v>335</v>
      </c>
      <c r="G11195" s="1" t="s">
        <v>336</v>
      </c>
      <c r="H11195" s="1" t="s">
        <v>337</v>
      </c>
      <c r="I11195" s="1" t="s">
        <v>16</v>
      </c>
      <c r="J11195" s="1" t="s">
        <v>23</v>
      </c>
      <c r="K11195" s="1" t="s">
        <v>16</v>
      </c>
      <c r="L11195" s="1" t="s">
        <v>16</v>
      </c>
      <c r="M11195" s="1" t="s">
        <v>16</v>
      </c>
      <c r="N11195" s="1" t="s">
        <v>16</v>
      </c>
      <c r="O11195" s="1">
        <v>71.2</v>
      </c>
      <c r="P11195" s="1">
        <v>1.0</v>
      </c>
    </row>
    <row r="11196">
      <c r="A11196" s="1" t="s">
        <v>29</v>
      </c>
      <c r="B11196" s="1" t="s">
        <v>13795</v>
      </c>
      <c r="C11196" s="2" t="s">
        <v>13680</v>
      </c>
      <c r="D11196" s="1" t="s">
        <v>19</v>
      </c>
      <c r="E11196" s="3" t="str">
        <f>HYPERLINK("https://fyndiq.se/produkt/6ff896a82a134dbd/", "2-Pack IPhone 12 Mini - Härdat Glas 9H - Super Kvalitet 3D")</f>
        <v>2-Pack IPhone 12 Mini - Härdat Glas 9H - Super Kvalitet 3D</v>
      </c>
      <c r="F11196" s="1" t="s">
        <v>55</v>
      </c>
      <c r="G11196" s="1" t="s">
        <v>56</v>
      </c>
      <c r="H11196" s="1" t="s">
        <v>57</v>
      </c>
      <c r="I11196" s="1" t="s">
        <v>16</v>
      </c>
      <c r="J11196" s="1" t="s">
        <v>23</v>
      </c>
      <c r="K11196" s="1" t="s">
        <v>16</v>
      </c>
      <c r="L11196" s="1" t="s">
        <v>16</v>
      </c>
      <c r="M11196" s="1" t="s">
        <v>16</v>
      </c>
      <c r="N11196" s="1" t="s">
        <v>16</v>
      </c>
      <c r="O11196" s="1">
        <v>47.2</v>
      </c>
      <c r="P11196" s="1">
        <v>1.0</v>
      </c>
    </row>
    <row r="11197">
      <c r="A11197" s="1" t="s">
        <v>29</v>
      </c>
      <c r="B11197" s="1" t="s">
        <v>13796</v>
      </c>
      <c r="C11197" s="2" t="s">
        <v>13680</v>
      </c>
      <c r="D11197" s="1" t="s">
        <v>19</v>
      </c>
      <c r="E11197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197" s="1" t="s">
        <v>539</v>
      </c>
      <c r="G11197" s="1" t="s">
        <v>540</v>
      </c>
      <c r="H11197" s="1" t="s">
        <v>541</v>
      </c>
      <c r="I11197" s="1" t="s">
        <v>1230</v>
      </c>
      <c r="J11197" s="1" t="s">
        <v>9</v>
      </c>
      <c r="K11197" s="2" t="s">
        <v>10265</v>
      </c>
      <c r="L11197" s="1" t="s">
        <v>2602</v>
      </c>
      <c r="M11197" s="1" t="s">
        <v>16</v>
      </c>
      <c r="N11197" s="1" t="s">
        <v>16</v>
      </c>
      <c r="O11197" s="1">
        <v>79.2</v>
      </c>
      <c r="P11197" s="1">
        <v>1.0</v>
      </c>
    </row>
    <row r="11198">
      <c r="A11198" s="1" t="s">
        <v>29</v>
      </c>
      <c r="B11198" s="1" t="s">
        <v>13797</v>
      </c>
      <c r="C11198" s="2" t="s">
        <v>13680</v>
      </c>
      <c r="D11198" s="1" t="s">
        <v>19</v>
      </c>
      <c r="E11198" s="3" t="str">
        <f>HYPERLINK("https://fyndiq.se/produkt/432d784756a84eff/", "2-Pack Samsung Galaxy S20FE - Härdat Glas-9H -Super kvalitet 3D")</f>
        <v>2-Pack Samsung Galaxy S20FE - Härdat Glas-9H -Super kvalitet 3D</v>
      </c>
      <c r="F11198" s="1" t="s">
        <v>1078</v>
      </c>
      <c r="G11198" s="1" t="s">
        <v>1079</v>
      </c>
      <c r="H11198" s="1" t="s">
        <v>1080</v>
      </c>
      <c r="I11198" s="1" t="s">
        <v>16</v>
      </c>
      <c r="J11198" s="1" t="s">
        <v>23</v>
      </c>
      <c r="K11198" s="1" t="s">
        <v>16</v>
      </c>
      <c r="L11198" s="1" t="s">
        <v>16</v>
      </c>
      <c r="M11198" s="1" t="s">
        <v>16</v>
      </c>
      <c r="N11198" s="1" t="s">
        <v>16</v>
      </c>
      <c r="O11198" s="1">
        <v>63.2</v>
      </c>
      <c r="P11198" s="1">
        <v>1.0</v>
      </c>
    </row>
    <row r="11199">
      <c r="A11199" s="1" t="s">
        <v>29</v>
      </c>
      <c r="B11199" s="1" t="s">
        <v>13798</v>
      </c>
      <c r="C11199" s="2" t="s">
        <v>13799</v>
      </c>
      <c r="D11199" s="1" t="s">
        <v>19</v>
      </c>
      <c r="E11199" s="3" t="str">
        <f>HYPERLINK("https://fyndiq.se/produkt/6ff896a82a134dbd/", "2-Pack IPhone 12 Mini - Härdat Glas 9H - Super Kvalitet 3D")</f>
        <v>2-Pack IPhone 12 Mini - Härdat Glas 9H - Super Kvalitet 3D</v>
      </c>
      <c r="F11199" s="1" t="s">
        <v>55</v>
      </c>
      <c r="G11199" s="1" t="s">
        <v>56</v>
      </c>
      <c r="H11199" s="1" t="s">
        <v>57</v>
      </c>
      <c r="I11199" s="1" t="s">
        <v>16</v>
      </c>
      <c r="J11199" s="1" t="s">
        <v>23</v>
      </c>
      <c r="K11199" s="1" t="s">
        <v>16</v>
      </c>
      <c r="L11199" s="1" t="s">
        <v>16</v>
      </c>
      <c r="M11199" s="1" t="s">
        <v>16</v>
      </c>
      <c r="N11199" s="1" t="s">
        <v>16</v>
      </c>
      <c r="O11199" s="1">
        <v>47.2</v>
      </c>
      <c r="P11199" s="1">
        <v>1.0</v>
      </c>
    </row>
    <row r="11200">
      <c r="A11200" s="1" t="s">
        <v>29</v>
      </c>
      <c r="B11200" s="1" t="s">
        <v>13800</v>
      </c>
      <c r="C11200" s="2" t="s">
        <v>13799</v>
      </c>
      <c r="D11200" s="1" t="s">
        <v>19</v>
      </c>
      <c r="E1120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1200" s="1" t="s">
        <v>183</v>
      </c>
      <c r="G11200" s="1" t="s">
        <v>184</v>
      </c>
      <c r="H11200" s="1" t="s">
        <v>185</v>
      </c>
      <c r="I11200" s="1" t="s">
        <v>1311</v>
      </c>
      <c r="J11200" s="1" t="s">
        <v>23</v>
      </c>
      <c r="K11200" s="1" t="s">
        <v>16</v>
      </c>
      <c r="L11200" s="1" t="s">
        <v>16</v>
      </c>
      <c r="M11200" s="1" t="s">
        <v>16</v>
      </c>
      <c r="N11200" s="1" t="s">
        <v>16</v>
      </c>
      <c r="O11200" s="1">
        <v>79.2</v>
      </c>
      <c r="P11200" s="1">
        <v>1.0</v>
      </c>
    </row>
    <row r="11201">
      <c r="A11201" s="1" t="s">
        <v>29</v>
      </c>
      <c r="B11201" s="1" t="s">
        <v>13801</v>
      </c>
      <c r="C11201" s="2" t="s">
        <v>13799</v>
      </c>
      <c r="D11201" s="1" t="s">
        <v>19</v>
      </c>
      <c r="E11201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1201" s="1" t="s">
        <v>1402</v>
      </c>
      <c r="G11201" s="1" t="s">
        <v>1403</v>
      </c>
      <c r="H11201" s="1" t="s">
        <v>1404</v>
      </c>
      <c r="I11201" s="1" t="s">
        <v>16</v>
      </c>
      <c r="J11201" s="1" t="s">
        <v>23</v>
      </c>
      <c r="K11201" s="1" t="s">
        <v>16</v>
      </c>
      <c r="L11201" s="1" t="s">
        <v>16</v>
      </c>
      <c r="M11201" s="1" t="s">
        <v>16</v>
      </c>
      <c r="N11201" s="1" t="s">
        <v>16</v>
      </c>
      <c r="O11201" s="1">
        <v>71.2</v>
      </c>
      <c r="P11201" s="1">
        <v>1.0</v>
      </c>
    </row>
    <row r="11202">
      <c r="A11202" s="1" t="s">
        <v>29</v>
      </c>
      <c r="B11202" s="1" t="s">
        <v>13802</v>
      </c>
      <c r="C11202" s="2" t="s">
        <v>13799</v>
      </c>
      <c r="D11202" s="1" t="s">
        <v>19</v>
      </c>
      <c r="E11202" s="3" t="str">
        <f>HYPERLINK("https://fyndiq.se/produkt/dfe28e565d2e4c8d/", "2 Pack Samsung S21 FE - 9H Härdat Glass - Super Kvalitet 3D")</f>
        <v>2 Pack Samsung S21 FE - 9H Härdat Glass - Super Kvalitet 3D</v>
      </c>
      <c r="F11202" s="1" t="s">
        <v>276</v>
      </c>
      <c r="G11202" s="1" t="s">
        <v>277</v>
      </c>
      <c r="H11202" s="1" t="s">
        <v>278</v>
      </c>
      <c r="I11202" s="1" t="s">
        <v>16</v>
      </c>
      <c r="J11202" s="1" t="s">
        <v>23</v>
      </c>
      <c r="K11202" s="1" t="s">
        <v>16</v>
      </c>
      <c r="L11202" s="1" t="s">
        <v>16</v>
      </c>
      <c r="M11202" s="1" t="s">
        <v>16</v>
      </c>
      <c r="N11202" s="1" t="s">
        <v>16</v>
      </c>
      <c r="O11202" s="1">
        <v>63.2</v>
      </c>
      <c r="P11202" s="1">
        <v>1.0</v>
      </c>
    </row>
    <row r="11203">
      <c r="A11203" s="1" t="s">
        <v>29</v>
      </c>
      <c r="B11203" s="1" t="s">
        <v>13803</v>
      </c>
      <c r="C11203" s="2" t="s">
        <v>13799</v>
      </c>
      <c r="D11203" s="1" t="s">
        <v>19</v>
      </c>
      <c r="E11203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1203" s="1" t="s">
        <v>508</v>
      </c>
      <c r="G11203" s="1" t="s">
        <v>509</v>
      </c>
      <c r="H11203" s="1" t="s">
        <v>510</v>
      </c>
      <c r="I11203" s="1" t="s">
        <v>16</v>
      </c>
      <c r="J11203" s="1" t="s">
        <v>23</v>
      </c>
      <c r="K11203" s="1" t="s">
        <v>16</v>
      </c>
      <c r="L11203" s="1" t="s">
        <v>16</v>
      </c>
      <c r="M11203" s="1" t="s">
        <v>16</v>
      </c>
      <c r="N11203" s="1" t="s">
        <v>16</v>
      </c>
      <c r="O11203" s="1">
        <v>63.2</v>
      </c>
      <c r="P11203" s="1">
        <v>1.0</v>
      </c>
    </row>
    <row r="11204">
      <c r="A11204" s="1" t="s">
        <v>29</v>
      </c>
      <c r="B11204" s="1" t="s">
        <v>13804</v>
      </c>
      <c r="C11204" s="2" t="s">
        <v>13799</v>
      </c>
      <c r="D11204" s="1" t="s">
        <v>19</v>
      </c>
      <c r="E11204" s="3" t="str">
        <f>HYPERLINK("https://fyndiq.se/produkt/a00b62acc6644fd2/", "2-Pack Samsung Galaxy S10 - Härdat glas 9H – Super kvalitet 3D")</f>
        <v>2-Pack Samsung Galaxy S10 - Härdat glas 9H – Super kvalitet 3D</v>
      </c>
      <c r="F11204" s="1" t="s">
        <v>1291</v>
      </c>
      <c r="G11204" s="1" t="s">
        <v>1292</v>
      </c>
      <c r="H11204" s="1" t="s">
        <v>1293</v>
      </c>
      <c r="I11204" s="1" t="s">
        <v>16</v>
      </c>
      <c r="J11204" s="1" t="s">
        <v>23</v>
      </c>
      <c r="K11204" s="1" t="s">
        <v>16</v>
      </c>
      <c r="L11204" s="1" t="s">
        <v>16</v>
      </c>
      <c r="M11204" s="1" t="s">
        <v>16</v>
      </c>
      <c r="N11204" s="1" t="s">
        <v>16</v>
      </c>
      <c r="O11204" s="1">
        <v>63.2</v>
      </c>
      <c r="P11204" s="1">
        <v>1.0</v>
      </c>
    </row>
    <row r="11205">
      <c r="A11205" s="1" t="s">
        <v>29</v>
      </c>
      <c r="B11205" s="1" t="s">
        <v>13805</v>
      </c>
      <c r="C11205" s="2" t="s">
        <v>13799</v>
      </c>
      <c r="D11205" s="1" t="s">
        <v>19</v>
      </c>
      <c r="E11205" s="3" t="str">
        <f>HYPERLINK("https://fyndiq.se/produkt/181bc7e07d8b44fc/", "Xiaomi 11 Lite 5G NE - Härdat Glas 9H - Super kvalitet 3D")</f>
        <v>Xiaomi 11 Lite 5G NE - Härdat Glas 9H - Super kvalitet 3D</v>
      </c>
      <c r="F11205" s="1" t="s">
        <v>4359</v>
      </c>
      <c r="G11205" s="1" t="s">
        <v>4360</v>
      </c>
      <c r="H11205" s="1" t="s">
        <v>4361</v>
      </c>
      <c r="I11205" s="1" t="s">
        <v>16</v>
      </c>
      <c r="J11205" s="1" t="s">
        <v>23</v>
      </c>
      <c r="K11205" s="1" t="s">
        <v>16</v>
      </c>
      <c r="L11205" s="1" t="s">
        <v>16</v>
      </c>
      <c r="M11205" s="1" t="s">
        <v>16</v>
      </c>
      <c r="N11205" s="1" t="s">
        <v>16</v>
      </c>
      <c r="O11205" s="1">
        <v>55.2</v>
      </c>
      <c r="P11205" s="1">
        <v>1.0</v>
      </c>
    </row>
    <row r="11206">
      <c r="A11206" s="1" t="s">
        <v>29</v>
      </c>
      <c r="B11206" s="1" t="s">
        <v>13806</v>
      </c>
      <c r="C11206" s="2" t="s">
        <v>13799</v>
      </c>
      <c r="D11206" s="1" t="s">
        <v>19</v>
      </c>
      <c r="E11206" s="3" t="str">
        <f>HYPERLINK("https://fyndiq.se/produkt/406117b60bf241a0/", "2-Pack Samsung Galaxy S9 - Härdat glas 9H - Super kvalitet 3D")</f>
        <v>2-Pack Samsung Galaxy S9 - Härdat glas 9H - Super kvalitet 3D</v>
      </c>
      <c r="F11206" s="1" t="s">
        <v>228</v>
      </c>
      <c r="G11206" s="1" t="s">
        <v>229</v>
      </c>
      <c r="H11206" s="1" t="s">
        <v>230</v>
      </c>
      <c r="I11206" s="1" t="s">
        <v>16</v>
      </c>
      <c r="J11206" s="1" t="s">
        <v>23</v>
      </c>
      <c r="K11206" s="1" t="s">
        <v>16</v>
      </c>
      <c r="L11206" s="1" t="s">
        <v>16</v>
      </c>
      <c r="M11206" s="1" t="s">
        <v>16</v>
      </c>
      <c r="N11206" s="1" t="s">
        <v>16</v>
      </c>
      <c r="O11206" s="1">
        <v>63.2</v>
      </c>
      <c r="P11206" s="1">
        <v>1.0</v>
      </c>
    </row>
    <row r="11207">
      <c r="A11207" s="1" t="s">
        <v>29</v>
      </c>
      <c r="B11207" s="1" t="s">
        <v>13807</v>
      </c>
      <c r="C11207" s="2" t="s">
        <v>13799</v>
      </c>
      <c r="D11207" s="1" t="s">
        <v>19</v>
      </c>
      <c r="E11207" s="3" t="str">
        <f>HYPERLINK("https://fyndiq.se/produkt/c745c55ca3af45fb/", "Skärmskydd IPhone 11 / XR - 3D härdat glas - hög kvalitet")</f>
        <v>Skärmskydd IPhone 11 / XR - 3D härdat glas - hög kvalitet</v>
      </c>
      <c r="F11207" s="1" t="s">
        <v>2222</v>
      </c>
      <c r="G11207" s="1" t="s">
        <v>2223</v>
      </c>
      <c r="H11207" s="1" t="s">
        <v>2224</v>
      </c>
      <c r="I11207" s="1" t="s">
        <v>16</v>
      </c>
      <c r="J11207" s="1" t="s">
        <v>23</v>
      </c>
      <c r="K11207" s="1" t="s">
        <v>16</v>
      </c>
      <c r="L11207" s="1" t="s">
        <v>16</v>
      </c>
      <c r="M11207" s="1" t="s">
        <v>16</v>
      </c>
      <c r="N11207" s="1" t="s">
        <v>16</v>
      </c>
      <c r="O11207" s="1">
        <v>39.2</v>
      </c>
      <c r="P11207" s="1">
        <v>1.0</v>
      </c>
    </row>
    <row r="11208">
      <c r="A11208" s="1" t="s">
        <v>29</v>
      </c>
      <c r="B11208" s="1" t="s">
        <v>13808</v>
      </c>
      <c r="C11208" s="2" t="s">
        <v>13799</v>
      </c>
      <c r="D11208" s="1" t="s">
        <v>19</v>
      </c>
      <c r="E11208" s="3" t="str">
        <f>HYPERLINK("https://fyndiq.se/produkt/9e488e35f28b4b0b/", "2-Pack GOOGLE PIXEL 6A Skärmskydd - Härdat Glas 9H - Super kvalitet 3D")</f>
        <v>2-Pack GOOGLE PIXEL 6A Skärmskydd - Härdat Glas 9H - Super kvalitet 3D</v>
      </c>
      <c r="F11208" s="1" t="s">
        <v>196</v>
      </c>
      <c r="G11208" s="1" t="s">
        <v>197</v>
      </c>
      <c r="H11208" s="1" t="s">
        <v>198</v>
      </c>
      <c r="I11208" s="1" t="s">
        <v>16</v>
      </c>
      <c r="J11208" s="1" t="s">
        <v>23</v>
      </c>
      <c r="K11208" s="1" t="s">
        <v>16</v>
      </c>
      <c r="L11208" s="1" t="s">
        <v>16</v>
      </c>
      <c r="M11208" s="1" t="s">
        <v>16</v>
      </c>
      <c r="N11208" s="1" t="s">
        <v>16</v>
      </c>
      <c r="O11208" s="1">
        <v>63.2</v>
      </c>
      <c r="P11208" s="1">
        <v>1.0</v>
      </c>
    </row>
    <row r="11209">
      <c r="A11209" s="1" t="s">
        <v>29</v>
      </c>
      <c r="B11209" s="1" t="s">
        <v>13809</v>
      </c>
      <c r="C11209" s="2" t="s">
        <v>13799</v>
      </c>
      <c r="D11209" s="1" t="s">
        <v>19</v>
      </c>
      <c r="E1120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1209" s="1" t="s">
        <v>3098</v>
      </c>
      <c r="G11209" s="1" t="s">
        <v>3099</v>
      </c>
      <c r="H11209" s="1" t="s">
        <v>3100</v>
      </c>
      <c r="I11209" s="1" t="s">
        <v>16</v>
      </c>
      <c r="J11209" s="1" t="s">
        <v>23</v>
      </c>
      <c r="K11209" s="1" t="s">
        <v>16</v>
      </c>
      <c r="L11209" s="1" t="s">
        <v>16</v>
      </c>
      <c r="M11209" s="1" t="s">
        <v>16</v>
      </c>
      <c r="N11209" s="1" t="s">
        <v>16</v>
      </c>
      <c r="O11209" s="1">
        <v>63.2</v>
      </c>
      <c r="P11209" s="1">
        <v>1.0</v>
      </c>
    </row>
    <row r="11210">
      <c r="A11210" s="1" t="s">
        <v>29</v>
      </c>
      <c r="B11210" s="1" t="s">
        <v>13810</v>
      </c>
      <c r="C11210" s="2" t="s">
        <v>13799</v>
      </c>
      <c r="D11210" s="1" t="s">
        <v>19</v>
      </c>
      <c r="E11210" s="3" t="str">
        <f t="shared" ref="E11210:E11211" si="383">HYPERLINK("https://fyndiq.se/produkt/925ae49423884615/", "2-Pack Samsung S22 Ultra Skärmskydd &amp; 1-Pack linsskydd -9H GLAS")</f>
        <v>2-Pack Samsung S22 Ultra Skärmskydd &amp; 1-Pack linsskydd -9H GLAS</v>
      </c>
      <c r="F11210" s="1" t="s">
        <v>335</v>
      </c>
      <c r="G11210" s="1" t="s">
        <v>336</v>
      </c>
      <c r="H11210" s="1" t="s">
        <v>337</v>
      </c>
      <c r="I11210" s="1" t="s">
        <v>16</v>
      </c>
      <c r="J11210" s="1" t="s">
        <v>23</v>
      </c>
      <c r="K11210" s="1" t="s">
        <v>16</v>
      </c>
      <c r="L11210" s="1" t="s">
        <v>16</v>
      </c>
      <c r="M11210" s="1" t="s">
        <v>16</v>
      </c>
      <c r="N11210" s="1" t="s">
        <v>16</v>
      </c>
      <c r="O11210" s="1">
        <v>71.2</v>
      </c>
      <c r="P11210" s="1">
        <v>1.0</v>
      </c>
    </row>
    <row r="11211">
      <c r="A11211" s="1" t="s">
        <v>29</v>
      </c>
      <c r="B11211" s="1" t="s">
        <v>13811</v>
      </c>
      <c r="C11211" s="2" t="s">
        <v>13799</v>
      </c>
      <c r="D11211" s="1" t="s">
        <v>19</v>
      </c>
      <c r="E11211" s="3" t="str">
        <f t="shared" si="383"/>
        <v>2-Pack Samsung S22 Ultra Skärmskydd &amp; 1-Pack linsskydd -9H GLAS</v>
      </c>
      <c r="F11211" s="1" t="s">
        <v>335</v>
      </c>
      <c r="G11211" s="1" t="s">
        <v>336</v>
      </c>
      <c r="H11211" s="1" t="s">
        <v>337</v>
      </c>
      <c r="I11211" s="1" t="s">
        <v>16</v>
      </c>
      <c r="J11211" s="1" t="s">
        <v>23</v>
      </c>
      <c r="K11211" s="1" t="s">
        <v>16</v>
      </c>
      <c r="L11211" s="1" t="s">
        <v>16</v>
      </c>
      <c r="M11211" s="1" t="s">
        <v>16</v>
      </c>
      <c r="N11211" s="1" t="s">
        <v>16</v>
      </c>
      <c r="O11211" s="1">
        <v>71.2</v>
      </c>
      <c r="P11211" s="1">
        <v>1.0</v>
      </c>
    </row>
    <row r="11212">
      <c r="A11212" s="1" t="s">
        <v>29</v>
      </c>
      <c r="B11212" s="1" t="s">
        <v>13812</v>
      </c>
      <c r="C11212" s="2" t="s">
        <v>13799</v>
      </c>
      <c r="D11212" s="1" t="s">
        <v>19</v>
      </c>
      <c r="E1121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212" s="1" t="s">
        <v>258</v>
      </c>
      <c r="G11212" s="1" t="s">
        <v>259</v>
      </c>
      <c r="H11212" s="1" t="s">
        <v>260</v>
      </c>
      <c r="I11212" s="1" t="s">
        <v>16</v>
      </c>
      <c r="J11212" s="1" t="s">
        <v>23</v>
      </c>
      <c r="K11212" s="1" t="s">
        <v>16</v>
      </c>
      <c r="L11212" s="1" t="s">
        <v>16</v>
      </c>
      <c r="M11212" s="1" t="s">
        <v>16</v>
      </c>
      <c r="N11212" s="1" t="s">
        <v>16</v>
      </c>
      <c r="O11212" s="1">
        <v>63.2</v>
      </c>
      <c r="P11212" s="1">
        <v>1.0</v>
      </c>
    </row>
    <row r="11213">
      <c r="A11213" s="1" t="s">
        <v>29</v>
      </c>
      <c r="B11213" s="1" t="s">
        <v>13813</v>
      </c>
      <c r="C11213" s="2" t="s">
        <v>13799</v>
      </c>
      <c r="D11213" s="1" t="s">
        <v>19</v>
      </c>
      <c r="E11213" s="3" t="str">
        <f>HYPERLINK("https://fyndiq.se/produkt/416415a768684efb/", "2-Pack Samsung Galaxy S21 5G - 9H Härdat Glas - HD")</f>
        <v>2-Pack Samsung Galaxy S21 5G - 9H Härdat Glas - HD</v>
      </c>
      <c r="F11213" s="1" t="s">
        <v>39</v>
      </c>
      <c r="G11213" s="1" t="s">
        <v>40</v>
      </c>
      <c r="H11213" s="1" t="s">
        <v>41</v>
      </c>
      <c r="I11213" s="1" t="s">
        <v>16</v>
      </c>
      <c r="J11213" s="1" t="s">
        <v>23</v>
      </c>
      <c r="K11213" s="1" t="s">
        <v>16</v>
      </c>
      <c r="L11213" s="1" t="s">
        <v>16</v>
      </c>
      <c r="M11213" s="1" t="s">
        <v>16</v>
      </c>
      <c r="N11213" s="1" t="s">
        <v>16</v>
      </c>
      <c r="O11213" s="1">
        <v>63.2</v>
      </c>
      <c r="P11213" s="1">
        <v>1.0</v>
      </c>
    </row>
    <row r="11214">
      <c r="A11214" s="1" t="s">
        <v>29</v>
      </c>
      <c r="B11214" s="1" t="s">
        <v>13814</v>
      </c>
      <c r="C11214" s="2" t="s">
        <v>13799</v>
      </c>
      <c r="D11214" s="1" t="s">
        <v>19</v>
      </c>
      <c r="E1121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214" s="1" t="s">
        <v>51</v>
      </c>
      <c r="G11214" s="1" t="s">
        <v>52</v>
      </c>
      <c r="H11214" s="1" t="s">
        <v>53</v>
      </c>
      <c r="I11214" s="1" t="s">
        <v>16</v>
      </c>
      <c r="J11214" s="1" t="s">
        <v>23</v>
      </c>
      <c r="K11214" s="1" t="s">
        <v>16</v>
      </c>
      <c r="L11214" s="1" t="s">
        <v>16</v>
      </c>
      <c r="M11214" s="1" t="s">
        <v>16</v>
      </c>
      <c r="N11214" s="1" t="s">
        <v>16</v>
      </c>
      <c r="O11214" s="1">
        <v>87.2</v>
      </c>
      <c r="P11214" s="1">
        <v>1.0</v>
      </c>
    </row>
    <row r="11215">
      <c r="A11215" s="1" t="s">
        <v>29</v>
      </c>
      <c r="B11215" s="1" t="s">
        <v>13815</v>
      </c>
      <c r="C11215" s="2" t="s">
        <v>13799</v>
      </c>
      <c r="D11215" s="1" t="s">
        <v>19</v>
      </c>
      <c r="E11215" s="3" t="str">
        <f>HYPERLINK("https://fyndiq.se/produkt/30bbab57d5b5479e/", "2-Pack iPhone 12 Pro Max - Härdat Glass 9H - Super Kvalitet")</f>
        <v>2-Pack iPhone 12 Pro Max - Härdat Glass 9H - Super Kvalitet</v>
      </c>
      <c r="F11215" s="1" t="s">
        <v>2065</v>
      </c>
      <c r="G11215" s="1" t="s">
        <v>2066</v>
      </c>
      <c r="H11215" s="1" t="s">
        <v>2067</v>
      </c>
      <c r="I11215" s="1" t="s">
        <v>16</v>
      </c>
      <c r="J11215" s="1" t="s">
        <v>23</v>
      </c>
      <c r="K11215" s="1" t="s">
        <v>16</v>
      </c>
      <c r="L11215" s="1" t="s">
        <v>16</v>
      </c>
      <c r="M11215" s="1" t="s">
        <v>16</v>
      </c>
      <c r="N11215" s="1" t="s">
        <v>16</v>
      </c>
      <c r="O11215" s="1">
        <v>47.2</v>
      </c>
      <c r="P11215" s="1">
        <v>1.0</v>
      </c>
    </row>
    <row r="11216">
      <c r="A11216" s="1" t="s">
        <v>29</v>
      </c>
      <c r="B11216" s="1" t="s">
        <v>13816</v>
      </c>
      <c r="C11216" s="2" t="s">
        <v>13799</v>
      </c>
      <c r="D11216" s="1" t="s">
        <v>19</v>
      </c>
      <c r="E11216" s="3" t="str">
        <f>HYPERLINK("https://fyndiq.se/produkt/2a9c1aa3cb0d49a0/", "2 Pack iPhone 7 Svart - Härdat Glas 9H - Super Kvalitet 3D")</f>
        <v>2 Pack iPhone 7 Svart - Härdat Glas 9H - Super Kvalitet 3D</v>
      </c>
      <c r="F11216" s="1" t="s">
        <v>3480</v>
      </c>
      <c r="G11216" s="1" t="s">
        <v>3481</v>
      </c>
      <c r="H11216" s="1" t="s">
        <v>3482</v>
      </c>
      <c r="I11216" s="1" t="s">
        <v>16</v>
      </c>
      <c r="J11216" s="1" t="s">
        <v>23</v>
      </c>
      <c r="K11216" s="1" t="s">
        <v>16</v>
      </c>
      <c r="L11216" s="1" t="s">
        <v>16</v>
      </c>
      <c r="M11216" s="1" t="s">
        <v>16</v>
      </c>
      <c r="N11216" s="1" t="s">
        <v>16</v>
      </c>
      <c r="O11216" s="1">
        <v>47.2</v>
      </c>
      <c r="P11216" s="1">
        <v>1.0</v>
      </c>
    </row>
    <row r="11217">
      <c r="A11217" s="1" t="s">
        <v>29</v>
      </c>
      <c r="B11217" s="1" t="s">
        <v>13817</v>
      </c>
      <c r="C11217" s="2" t="s">
        <v>13799</v>
      </c>
      <c r="D11217" s="1" t="s">
        <v>19</v>
      </c>
      <c r="E11217" s="3" t="str">
        <f>HYPERLINK("https://fyndiq.se/produkt/0386ecdde44e4e9e/", "Google Pixel 6A - Härdat glas 9H - Super kvalitet 3D Skärmskydd")</f>
        <v>Google Pixel 6A - Härdat glas 9H - Super kvalitet 3D Skärmskydd</v>
      </c>
      <c r="F11217" s="1" t="s">
        <v>5432</v>
      </c>
      <c r="G11217" s="1" t="s">
        <v>5433</v>
      </c>
      <c r="H11217" s="1" t="s">
        <v>5434</v>
      </c>
      <c r="I11217" s="1" t="s">
        <v>16</v>
      </c>
      <c r="J11217" s="1" t="s">
        <v>23</v>
      </c>
      <c r="K11217" s="1" t="s">
        <v>16</v>
      </c>
      <c r="L11217" s="1" t="s">
        <v>16</v>
      </c>
      <c r="M11217" s="1" t="s">
        <v>16</v>
      </c>
      <c r="N11217" s="1" t="s">
        <v>16</v>
      </c>
      <c r="O11217" s="1">
        <v>55.2</v>
      </c>
      <c r="P11217" s="1">
        <v>1.0</v>
      </c>
    </row>
    <row r="11218">
      <c r="A11218" s="1" t="s">
        <v>29</v>
      </c>
      <c r="B11218" s="1" t="s">
        <v>13818</v>
      </c>
      <c r="C11218" s="2" t="s">
        <v>13799</v>
      </c>
      <c r="D11218" s="1" t="s">
        <v>19</v>
      </c>
      <c r="E11218" s="3" t="str">
        <f>HYPERLINK("https://fyndiq.se/produkt/f15f4561a5ef4294/", "2-Pack Motorola Edge 40 - Härdat Glas 9H -Super kvalitet 3D Skärmskydd")</f>
        <v>2-Pack Motorola Edge 40 - Härdat Glas 9H -Super kvalitet 3D Skärmskydd</v>
      </c>
      <c r="F11218" s="1" t="s">
        <v>1234</v>
      </c>
      <c r="G11218" s="1" t="s">
        <v>1235</v>
      </c>
      <c r="H11218" s="1" t="s">
        <v>1236</v>
      </c>
      <c r="I11218" s="1" t="s">
        <v>16</v>
      </c>
      <c r="J11218" s="1" t="s">
        <v>23</v>
      </c>
      <c r="K11218" s="1" t="s">
        <v>16</v>
      </c>
      <c r="L11218" s="1" t="s">
        <v>16</v>
      </c>
      <c r="M11218" s="1" t="s">
        <v>16</v>
      </c>
      <c r="N11218" s="1" t="s">
        <v>16</v>
      </c>
      <c r="O11218" s="1">
        <v>71.2</v>
      </c>
      <c r="P11218" s="1">
        <v>1.0</v>
      </c>
    </row>
    <row r="11219">
      <c r="A11219" s="1" t="s">
        <v>29</v>
      </c>
      <c r="B11219" s="1" t="s">
        <v>13819</v>
      </c>
      <c r="C11219" s="2" t="s">
        <v>13799</v>
      </c>
      <c r="D11219" s="1" t="s">
        <v>19</v>
      </c>
      <c r="E11219" s="3" t="str">
        <f>HYPERLINK("https://fyndiq.se/produkt/84cea09838d342cf/", "Sony Xperia 10 V - Härdat Glas 9H - Super Kvalitet 3D Skärmskydd")</f>
        <v>Sony Xperia 10 V - Härdat Glas 9H - Super Kvalitet 3D Skärmskydd</v>
      </c>
      <c r="F11219" s="1" t="s">
        <v>1784</v>
      </c>
      <c r="G11219" s="1" t="s">
        <v>1785</v>
      </c>
      <c r="H11219" s="1" t="s">
        <v>1786</v>
      </c>
      <c r="I11219" s="1" t="s">
        <v>16</v>
      </c>
      <c r="J11219" s="1" t="s">
        <v>23</v>
      </c>
      <c r="K11219" s="1" t="s">
        <v>16</v>
      </c>
      <c r="L11219" s="1" t="s">
        <v>16</v>
      </c>
      <c r="M11219" s="1" t="s">
        <v>16</v>
      </c>
      <c r="N11219" s="1" t="s">
        <v>16</v>
      </c>
      <c r="O11219" s="1">
        <v>63.2</v>
      </c>
      <c r="P11219" s="1">
        <v>1.0</v>
      </c>
    </row>
    <row r="11220">
      <c r="A11220" s="1" t="s">
        <v>29</v>
      </c>
      <c r="B11220" s="1" t="s">
        <v>13820</v>
      </c>
      <c r="C11220" s="2" t="s">
        <v>13799</v>
      </c>
      <c r="D11220" s="1" t="s">
        <v>19</v>
      </c>
      <c r="E11220" s="3" t="str">
        <f>HYPERLINK("https://fyndiq.se/produkt/dfe28e565d2e4c8d/", "2 Pack Samsung S21 FE - 9H Härdat Glass - Super Kvalitet 3D")</f>
        <v>2 Pack Samsung S21 FE - 9H Härdat Glass - Super Kvalitet 3D</v>
      </c>
      <c r="F11220" s="1" t="s">
        <v>276</v>
      </c>
      <c r="G11220" s="1" t="s">
        <v>277</v>
      </c>
      <c r="H11220" s="1" t="s">
        <v>278</v>
      </c>
      <c r="I11220" s="1" t="s">
        <v>16</v>
      </c>
      <c r="J11220" s="1" t="s">
        <v>23</v>
      </c>
      <c r="K11220" s="1" t="s">
        <v>16</v>
      </c>
      <c r="L11220" s="1" t="s">
        <v>16</v>
      </c>
      <c r="M11220" s="1" t="s">
        <v>16</v>
      </c>
      <c r="N11220" s="1" t="s">
        <v>16</v>
      </c>
      <c r="O11220" s="1">
        <v>63.2</v>
      </c>
      <c r="P11220" s="1">
        <v>1.0</v>
      </c>
    </row>
    <row r="11221">
      <c r="A11221" s="1" t="s">
        <v>29</v>
      </c>
      <c r="B11221" s="1" t="s">
        <v>13821</v>
      </c>
      <c r="C11221" s="2" t="s">
        <v>13799</v>
      </c>
      <c r="D11221" s="1" t="s">
        <v>19</v>
      </c>
      <c r="E11221" s="3" t="str">
        <f>HYPERLINK("https://fyndiq.se/produkt/a00b62acc6644fd2/", "2-Pack Samsung Galaxy S10 - Härdat glas 9H – Super kvalitet 3D")</f>
        <v>2-Pack Samsung Galaxy S10 - Härdat glas 9H – Super kvalitet 3D</v>
      </c>
      <c r="F11221" s="1" t="s">
        <v>1291</v>
      </c>
      <c r="G11221" s="1" t="s">
        <v>1292</v>
      </c>
      <c r="H11221" s="1" t="s">
        <v>1293</v>
      </c>
      <c r="I11221" s="1" t="s">
        <v>16</v>
      </c>
      <c r="J11221" s="1" t="s">
        <v>23</v>
      </c>
      <c r="K11221" s="1" t="s">
        <v>16</v>
      </c>
      <c r="L11221" s="1" t="s">
        <v>16</v>
      </c>
      <c r="M11221" s="1" t="s">
        <v>16</v>
      </c>
      <c r="N11221" s="1" t="s">
        <v>16</v>
      </c>
      <c r="O11221" s="1">
        <v>63.2</v>
      </c>
      <c r="P11221" s="1">
        <v>1.0</v>
      </c>
    </row>
    <row r="11222">
      <c r="A11222" s="1" t="s">
        <v>29</v>
      </c>
      <c r="B11222" s="1" t="s">
        <v>13822</v>
      </c>
      <c r="C11222" s="2" t="s">
        <v>13799</v>
      </c>
      <c r="D11222" s="1" t="s">
        <v>19</v>
      </c>
      <c r="E11222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1222" s="1" t="s">
        <v>4809</v>
      </c>
      <c r="G11222" s="1" t="s">
        <v>4810</v>
      </c>
      <c r="H11222" s="1" t="s">
        <v>4811</v>
      </c>
      <c r="I11222" s="1" t="s">
        <v>16</v>
      </c>
      <c r="J11222" s="1" t="s">
        <v>23</v>
      </c>
      <c r="K11222" s="1" t="s">
        <v>16</v>
      </c>
      <c r="L11222" s="1" t="s">
        <v>16</v>
      </c>
      <c r="M11222" s="1" t="s">
        <v>16</v>
      </c>
      <c r="N11222" s="1" t="s">
        <v>16</v>
      </c>
      <c r="O11222" s="1">
        <v>55.2</v>
      </c>
      <c r="P11222" s="1">
        <v>1.0</v>
      </c>
    </row>
    <row r="11223">
      <c r="A11223" s="1" t="s">
        <v>29</v>
      </c>
      <c r="B11223" s="1" t="s">
        <v>13823</v>
      </c>
      <c r="C11223" s="2" t="s">
        <v>13799</v>
      </c>
      <c r="D11223" s="1" t="s">
        <v>19</v>
      </c>
      <c r="E11223" s="3" t="str">
        <f>HYPERLINK("https://fyndiq.se/produkt/e035a12754fa46d7/", "1-Pack Privacy Skärmskydd For Samsung A52S (5G) - Härdat Glas 9H - Super Kvalitet 3D")</f>
        <v>1-Pack Privacy Skärmskydd For Samsung A52S (5G) - Härdat Glas 9H - Super Kvalitet 3D</v>
      </c>
      <c r="F11223" s="1" t="s">
        <v>13604</v>
      </c>
      <c r="G11223" s="1" t="s">
        <v>13605</v>
      </c>
      <c r="H11223" s="1" t="s">
        <v>13606</v>
      </c>
      <c r="I11223" s="1" t="s">
        <v>16</v>
      </c>
      <c r="J11223" s="1" t="s">
        <v>23</v>
      </c>
      <c r="K11223" s="1" t="s">
        <v>16</v>
      </c>
      <c r="L11223" s="1" t="s">
        <v>16</v>
      </c>
      <c r="M11223" s="1" t="s">
        <v>16</v>
      </c>
      <c r="N11223" s="1" t="s">
        <v>16</v>
      </c>
      <c r="O11223" s="1">
        <v>71.2</v>
      </c>
      <c r="P11223" s="1">
        <v>1.0</v>
      </c>
    </row>
    <row r="11224">
      <c r="A11224" s="1" t="s">
        <v>29</v>
      </c>
      <c r="B11224" s="1" t="s">
        <v>13824</v>
      </c>
      <c r="C11224" s="2" t="s">
        <v>13799</v>
      </c>
      <c r="D11224" s="1" t="s">
        <v>19</v>
      </c>
      <c r="E1122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224" s="1" t="s">
        <v>760</v>
      </c>
      <c r="G11224" s="1" t="s">
        <v>761</v>
      </c>
      <c r="H11224" s="1" t="s">
        <v>762</v>
      </c>
      <c r="I11224" s="1" t="s">
        <v>16</v>
      </c>
      <c r="J11224" s="1" t="s">
        <v>23</v>
      </c>
      <c r="K11224" s="1" t="s">
        <v>16</v>
      </c>
      <c r="L11224" s="1" t="s">
        <v>16</v>
      </c>
      <c r="M11224" s="1" t="s">
        <v>16</v>
      </c>
      <c r="N11224" s="1" t="s">
        <v>16</v>
      </c>
      <c r="O11224" s="1">
        <v>63.2</v>
      </c>
      <c r="P11224" s="1">
        <v>1.0</v>
      </c>
    </row>
    <row r="11225">
      <c r="A11225" s="1" t="s">
        <v>29</v>
      </c>
      <c r="B11225" s="1" t="s">
        <v>13825</v>
      </c>
      <c r="C11225" s="2" t="s">
        <v>13799</v>
      </c>
      <c r="D11225" s="1" t="s">
        <v>19</v>
      </c>
      <c r="E11225" s="3" t="str">
        <f t="shared" ref="E11225:E11227" si="384">HYPERLINK("https://fyndiq.se/produkt/80d04410f9c744e2/", "2-Pack Samsung S23 Ultra - 9H Härdat Glass - 3D Super Kvalitet Skärmskydd")</f>
        <v>2-Pack Samsung S23 Ultra - 9H Härdat Glass - 3D Super Kvalitet Skärmskydd</v>
      </c>
      <c r="F11225" s="1" t="s">
        <v>2144</v>
      </c>
      <c r="G11225" s="1" t="s">
        <v>2145</v>
      </c>
      <c r="H11225" s="1" t="s">
        <v>2146</v>
      </c>
      <c r="I11225" s="1" t="s">
        <v>16</v>
      </c>
      <c r="J11225" s="1" t="s">
        <v>23</v>
      </c>
      <c r="K11225" s="1" t="s">
        <v>16</v>
      </c>
      <c r="L11225" s="1" t="s">
        <v>16</v>
      </c>
      <c r="M11225" s="1" t="s">
        <v>16</v>
      </c>
      <c r="N11225" s="1" t="s">
        <v>16</v>
      </c>
      <c r="O11225" s="1">
        <v>63.2</v>
      </c>
      <c r="P11225" s="1">
        <v>1.0</v>
      </c>
    </row>
    <row r="11226">
      <c r="A11226" s="1" t="s">
        <v>29</v>
      </c>
      <c r="B11226" s="1" t="s">
        <v>13826</v>
      </c>
      <c r="C11226" s="2" t="s">
        <v>13799</v>
      </c>
      <c r="D11226" s="1" t="s">
        <v>19</v>
      </c>
      <c r="E11226" s="3" t="str">
        <f t="shared" si="384"/>
        <v>2-Pack Samsung S23 Ultra - 9H Härdat Glass - 3D Super Kvalitet Skärmskydd</v>
      </c>
      <c r="F11226" s="1" t="s">
        <v>2144</v>
      </c>
      <c r="G11226" s="1" t="s">
        <v>2145</v>
      </c>
      <c r="H11226" s="1" t="s">
        <v>2146</v>
      </c>
      <c r="I11226" s="1" t="s">
        <v>16</v>
      </c>
      <c r="J11226" s="1" t="s">
        <v>23</v>
      </c>
      <c r="K11226" s="1" t="s">
        <v>16</v>
      </c>
      <c r="L11226" s="1" t="s">
        <v>16</v>
      </c>
      <c r="M11226" s="1" t="s">
        <v>16</v>
      </c>
      <c r="N11226" s="1" t="s">
        <v>16</v>
      </c>
      <c r="O11226" s="1">
        <v>63.2</v>
      </c>
      <c r="P11226" s="1">
        <v>1.0</v>
      </c>
    </row>
    <row r="11227">
      <c r="A11227" s="1" t="s">
        <v>29</v>
      </c>
      <c r="B11227" s="1" t="s">
        <v>13827</v>
      </c>
      <c r="C11227" s="2" t="s">
        <v>13799</v>
      </c>
      <c r="D11227" s="1" t="s">
        <v>19</v>
      </c>
      <c r="E11227" s="3" t="str">
        <f t="shared" si="384"/>
        <v>2-Pack Samsung S23 Ultra - 9H Härdat Glass - 3D Super Kvalitet Skärmskydd</v>
      </c>
      <c r="F11227" s="1" t="s">
        <v>2144</v>
      </c>
      <c r="G11227" s="1" t="s">
        <v>2145</v>
      </c>
      <c r="H11227" s="1" t="s">
        <v>2146</v>
      </c>
      <c r="I11227" s="1" t="s">
        <v>16</v>
      </c>
      <c r="J11227" s="1" t="s">
        <v>23</v>
      </c>
      <c r="K11227" s="1" t="s">
        <v>16</v>
      </c>
      <c r="L11227" s="1" t="s">
        <v>16</v>
      </c>
      <c r="M11227" s="1" t="s">
        <v>16</v>
      </c>
      <c r="N11227" s="1" t="s">
        <v>16</v>
      </c>
      <c r="O11227" s="1">
        <v>63.2</v>
      </c>
      <c r="P11227" s="1">
        <v>1.0</v>
      </c>
    </row>
    <row r="11228">
      <c r="A11228" s="1" t="s">
        <v>29</v>
      </c>
      <c r="B11228" s="1" t="s">
        <v>13828</v>
      </c>
      <c r="C11228" s="2" t="s">
        <v>13799</v>
      </c>
      <c r="D11228" s="1" t="s">
        <v>19</v>
      </c>
      <c r="E11228" s="3" t="str">
        <f t="shared" ref="E11228:E11231" si="385">HYPERLINK("https://fyndiq.se/produkt/49dcfdc0ef9b4d32/", "2 Pack Iphone 7&amp;8 SE (2020-2022) Svart - Härdat Glas 9H - 3D")</f>
        <v>2 Pack Iphone 7&amp;8 SE (2020-2022) Svart - Härdat Glas 9H - 3D</v>
      </c>
      <c r="F11228" s="1" t="s">
        <v>3059</v>
      </c>
      <c r="G11228" s="1" t="s">
        <v>3060</v>
      </c>
      <c r="H11228" s="1" t="s">
        <v>3061</v>
      </c>
      <c r="I11228" s="1" t="s">
        <v>16</v>
      </c>
      <c r="J11228" s="1" t="s">
        <v>23</v>
      </c>
      <c r="K11228" s="1" t="s">
        <v>16</v>
      </c>
      <c r="L11228" s="1" t="s">
        <v>16</v>
      </c>
      <c r="M11228" s="1" t="s">
        <v>16</v>
      </c>
      <c r="N11228" s="1" t="s">
        <v>16</v>
      </c>
      <c r="O11228" s="1">
        <v>47.2</v>
      </c>
      <c r="P11228" s="1">
        <v>1.0</v>
      </c>
    </row>
    <row r="11229">
      <c r="A11229" s="1" t="s">
        <v>29</v>
      </c>
      <c r="B11229" s="1" t="s">
        <v>13829</v>
      </c>
      <c r="C11229" s="2" t="s">
        <v>13799</v>
      </c>
      <c r="D11229" s="1" t="s">
        <v>19</v>
      </c>
      <c r="E11229" s="3" t="str">
        <f t="shared" si="385"/>
        <v>2 Pack Iphone 7&amp;8 SE (2020-2022) Svart - Härdat Glas 9H - 3D</v>
      </c>
      <c r="F11229" s="1" t="s">
        <v>3059</v>
      </c>
      <c r="G11229" s="1" t="s">
        <v>3060</v>
      </c>
      <c r="H11229" s="1" t="s">
        <v>3061</v>
      </c>
      <c r="I11229" s="1" t="s">
        <v>16</v>
      </c>
      <c r="J11229" s="1" t="s">
        <v>23</v>
      </c>
      <c r="K11229" s="1" t="s">
        <v>16</v>
      </c>
      <c r="L11229" s="1" t="s">
        <v>16</v>
      </c>
      <c r="M11229" s="1" t="s">
        <v>16</v>
      </c>
      <c r="N11229" s="1" t="s">
        <v>16</v>
      </c>
      <c r="O11229" s="1">
        <v>47.2</v>
      </c>
      <c r="P11229" s="1">
        <v>2.0</v>
      </c>
    </row>
    <row r="11230">
      <c r="A11230" s="1" t="s">
        <v>29</v>
      </c>
      <c r="B11230" s="1" t="s">
        <v>13830</v>
      </c>
      <c r="C11230" s="2" t="s">
        <v>13799</v>
      </c>
      <c r="D11230" s="1" t="s">
        <v>19</v>
      </c>
      <c r="E11230" s="3" t="str">
        <f t="shared" si="385"/>
        <v>2 Pack Iphone 7&amp;8 SE (2020-2022) Svart - Härdat Glas 9H - 3D</v>
      </c>
      <c r="F11230" s="1" t="s">
        <v>3059</v>
      </c>
      <c r="G11230" s="1" t="s">
        <v>3060</v>
      </c>
      <c r="H11230" s="1" t="s">
        <v>3061</v>
      </c>
      <c r="I11230" s="1" t="s">
        <v>16</v>
      </c>
      <c r="J11230" s="1" t="s">
        <v>23</v>
      </c>
      <c r="K11230" s="1" t="s">
        <v>16</v>
      </c>
      <c r="L11230" s="1" t="s">
        <v>16</v>
      </c>
      <c r="M11230" s="1" t="s">
        <v>16</v>
      </c>
      <c r="N11230" s="1" t="s">
        <v>16</v>
      </c>
      <c r="O11230" s="1">
        <v>47.2</v>
      </c>
      <c r="P11230" s="1">
        <v>1.0</v>
      </c>
    </row>
    <row r="11231">
      <c r="A11231" s="1" t="s">
        <v>29</v>
      </c>
      <c r="B11231" s="1" t="s">
        <v>13831</v>
      </c>
      <c r="C11231" s="2" t="s">
        <v>13799</v>
      </c>
      <c r="D11231" s="1" t="s">
        <v>19</v>
      </c>
      <c r="E11231" s="3" t="str">
        <f t="shared" si="385"/>
        <v>2 Pack Iphone 7&amp;8 SE (2020-2022) Svart - Härdat Glas 9H - 3D</v>
      </c>
      <c r="F11231" s="1" t="s">
        <v>3059</v>
      </c>
      <c r="G11231" s="1" t="s">
        <v>3060</v>
      </c>
      <c r="H11231" s="1" t="s">
        <v>3061</v>
      </c>
      <c r="I11231" s="1" t="s">
        <v>16</v>
      </c>
      <c r="J11231" s="1" t="s">
        <v>23</v>
      </c>
      <c r="K11231" s="1" t="s">
        <v>16</v>
      </c>
      <c r="L11231" s="1" t="s">
        <v>16</v>
      </c>
      <c r="M11231" s="1" t="s">
        <v>16</v>
      </c>
      <c r="N11231" s="1" t="s">
        <v>16</v>
      </c>
      <c r="O11231" s="1">
        <v>47.2</v>
      </c>
      <c r="P11231" s="1">
        <v>1.0</v>
      </c>
    </row>
    <row r="11232">
      <c r="A11232" s="1" t="s">
        <v>29</v>
      </c>
      <c r="B11232" s="1" t="s">
        <v>13832</v>
      </c>
      <c r="C11232" s="2" t="s">
        <v>13799</v>
      </c>
      <c r="D11232" s="1" t="s">
        <v>19</v>
      </c>
      <c r="E11232" s="3" t="str">
        <f>HYPERLINK("https://fyndiq.se/produkt/11c6e606bce44cd3/", "1-Pack XIAOMI 11T PRO 5G Skärmskydd - Härdat Glas 9H - Super kvalitet 3D")</f>
        <v>1-Pack XIAOMI 11T PRO 5G Skärmskydd - Härdat Glas 9H - Super kvalitet 3D</v>
      </c>
      <c r="F11232" s="1" t="s">
        <v>13833</v>
      </c>
      <c r="G11232" s="1" t="s">
        <v>13834</v>
      </c>
      <c r="H11232" s="1" t="s">
        <v>13835</v>
      </c>
      <c r="I11232" s="1" t="s">
        <v>16</v>
      </c>
      <c r="J11232" s="1" t="s">
        <v>23</v>
      </c>
      <c r="K11232" s="1" t="s">
        <v>16</v>
      </c>
      <c r="L11232" s="1" t="s">
        <v>16</v>
      </c>
      <c r="M11232" s="1" t="s">
        <v>16</v>
      </c>
      <c r="N11232" s="1" t="s">
        <v>16</v>
      </c>
      <c r="O11232" s="1">
        <v>55.2</v>
      </c>
      <c r="P11232" s="1">
        <v>1.0</v>
      </c>
    </row>
    <row r="11233">
      <c r="A11233" s="1" t="s">
        <v>29</v>
      </c>
      <c r="B11233" s="1" t="s">
        <v>13836</v>
      </c>
      <c r="C11233" s="2" t="s">
        <v>13799</v>
      </c>
      <c r="D11233" s="1" t="s">
        <v>19</v>
      </c>
      <c r="E11233" s="3" t="str">
        <f>HYPERLINK("https://fyndiq.se/produkt/a047b5d99d58461d/", "2-Pack Google Pixel 6A - Härdat glas 9H - Super kvalitet 3D")</f>
        <v>2-Pack Google Pixel 6A - Härdat glas 9H - Super kvalitet 3D</v>
      </c>
      <c r="F11233" s="1" t="s">
        <v>1205</v>
      </c>
      <c r="G11233" s="1" t="s">
        <v>1206</v>
      </c>
      <c r="H11233" s="1" t="s">
        <v>1207</v>
      </c>
      <c r="I11233" s="1" t="s">
        <v>16</v>
      </c>
      <c r="J11233" s="1" t="s">
        <v>23</v>
      </c>
      <c r="K11233" s="1" t="s">
        <v>16</v>
      </c>
      <c r="L11233" s="1" t="s">
        <v>16</v>
      </c>
      <c r="M11233" s="1" t="s">
        <v>16</v>
      </c>
      <c r="N11233" s="1" t="s">
        <v>16</v>
      </c>
      <c r="O11233" s="1">
        <v>63.2</v>
      </c>
      <c r="P11233" s="1">
        <v>1.0</v>
      </c>
    </row>
    <row r="11234">
      <c r="A11234" s="1" t="s">
        <v>29</v>
      </c>
      <c r="B11234" s="1" t="s">
        <v>13837</v>
      </c>
      <c r="C11234" s="2" t="s">
        <v>13799</v>
      </c>
      <c r="D11234" s="1" t="s">
        <v>19</v>
      </c>
      <c r="E11234" s="3" t="str">
        <f t="shared" ref="E11234:E11235" si="386">HYPERLINK("https://fyndiq.se/produkt/317386bceef54d60/", "2-Pack Samsung Galaxy A54 (5G) - Härdat Glas 9H - Super Kvalitet 3D Skärmskydd")</f>
        <v>2-Pack Samsung Galaxy A54 (5G) - Härdat Glas 9H - Super Kvalitet 3D Skärmskydd</v>
      </c>
      <c r="F11234" s="1" t="s">
        <v>760</v>
      </c>
      <c r="G11234" s="1" t="s">
        <v>761</v>
      </c>
      <c r="H11234" s="1" t="s">
        <v>762</v>
      </c>
      <c r="I11234" s="1" t="s">
        <v>16</v>
      </c>
      <c r="J11234" s="1" t="s">
        <v>23</v>
      </c>
      <c r="K11234" s="1" t="s">
        <v>16</v>
      </c>
      <c r="L11234" s="1" t="s">
        <v>16</v>
      </c>
      <c r="M11234" s="1" t="s">
        <v>16</v>
      </c>
      <c r="N11234" s="1" t="s">
        <v>16</v>
      </c>
      <c r="O11234" s="1">
        <v>63.2</v>
      </c>
      <c r="P11234" s="1">
        <v>1.0</v>
      </c>
    </row>
    <row r="11235">
      <c r="A11235" s="1" t="s">
        <v>29</v>
      </c>
      <c r="B11235" s="1" t="s">
        <v>13838</v>
      </c>
      <c r="C11235" s="2" t="s">
        <v>13799</v>
      </c>
      <c r="D11235" s="1" t="s">
        <v>19</v>
      </c>
      <c r="E11235" s="3" t="str">
        <f t="shared" si="386"/>
        <v>2-Pack Samsung Galaxy A54 (5G) - Härdat Glas 9H - Super Kvalitet 3D Skärmskydd</v>
      </c>
      <c r="F11235" s="1" t="s">
        <v>760</v>
      </c>
      <c r="G11235" s="1" t="s">
        <v>761</v>
      </c>
      <c r="H11235" s="1" t="s">
        <v>762</v>
      </c>
      <c r="I11235" s="1" t="s">
        <v>16</v>
      </c>
      <c r="J11235" s="1" t="s">
        <v>23</v>
      </c>
      <c r="K11235" s="1" t="s">
        <v>16</v>
      </c>
      <c r="L11235" s="1" t="s">
        <v>16</v>
      </c>
      <c r="M11235" s="1" t="s">
        <v>16</v>
      </c>
      <c r="N11235" s="1" t="s">
        <v>16</v>
      </c>
      <c r="O11235" s="1">
        <v>63.2</v>
      </c>
      <c r="P11235" s="1">
        <v>1.0</v>
      </c>
    </row>
    <row r="11236">
      <c r="A11236" s="1" t="s">
        <v>29</v>
      </c>
      <c r="B11236" s="1" t="s">
        <v>13839</v>
      </c>
      <c r="C11236" s="2" t="s">
        <v>13799</v>
      </c>
      <c r="D11236" s="1" t="s">
        <v>19</v>
      </c>
      <c r="E11236" s="3" t="str">
        <f>HYPERLINK("https://fyndiq.se/produkt/0f244212ec124dcd/", "2 Pack OnePlus 9 5G - Härdat glas 9H - Super kvalitet 3D Skärmskydd")</f>
        <v>2 Pack OnePlus 9 5G - Härdat glas 9H - Super kvalitet 3D Skärmskydd</v>
      </c>
      <c r="F11236" s="1" t="s">
        <v>803</v>
      </c>
      <c r="G11236" s="1" t="s">
        <v>804</v>
      </c>
      <c r="H11236" s="1" t="s">
        <v>805</v>
      </c>
      <c r="I11236" s="1" t="s">
        <v>16</v>
      </c>
      <c r="J11236" s="1" t="s">
        <v>23</v>
      </c>
      <c r="K11236" s="1" t="s">
        <v>16</v>
      </c>
      <c r="L11236" s="1" t="s">
        <v>16</v>
      </c>
      <c r="M11236" s="1" t="s">
        <v>16</v>
      </c>
      <c r="N11236" s="1" t="s">
        <v>16</v>
      </c>
      <c r="O11236" s="1">
        <v>63.2</v>
      </c>
      <c r="P11236" s="1">
        <v>1.0</v>
      </c>
    </row>
    <row r="11237">
      <c r="A11237" s="1" t="s">
        <v>29</v>
      </c>
      <c r="B11237" s="1" t="s">
        <v>13840</v>
      </c>
      <c r="C11237" s="2" t="s">
        <v>13799</v>
      </c>
      <c r="D11237" s="1" t="s">
        <v>19</v>
      </c>
      <c r="E1123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237" s="1" t="s">
        <v>709</v>
      </c>
      <c r="G11237" s="1" t="s">
        <v>710</v>
      </c>
      <c r="H11237" s="1" t="s">
        <v>711</v>
      </c>
      <c r="I11237" s="1" t="s">
        <v>16</v>
      </c>
      <c r="J11237" s="1" t="s">
        <v>23</v>
      </c>
      <c r="K11237" s="1" t="s">
        <v>16</v>
      </c>
      <c r="L11237" s="1" t="s">
        <v>16</v>
      </c>
      <c r="M11237" s="1" t="s">
        <v>16</v>
      </c>
      <c r="N11237" s="1" t="s">
        <v>16</v>
      </c>
      <c r="O11237" s="1">
        <v>63.2</v>
      </c>
      <c r="P11237" s="1">
        <v>1.0</v>
      </c>
    </row>
    <row r="11238">
      <c r="A11238" s="1" t="s">
        <v>29</v>
      </c>
      <c r="B11238" s="1" t="s">
        <v>13841</v>
      </c>
      <c r="C11238" s="2" t="s">
        <v>13799</v>
      </c>
      <c r="D11238" s="1" t="s">
        <v>19</v>
      </c>
      <c r="E11238" s="3" t="str">
        <f>HYPERLINK("https://fyndiq.se/produkt/2030c5450cfb4338/", "2 Pack Huawei P30 Pro - Härdat glas 9H – 3D Super kvalitet")</f>
        <v>2 Pack Huawei P30 Pro - Härdat glas 9H – 3D Super kvalitet</v>
      </c>
      <c r="F11238" s="1" t="s">
        <v>1091</v>
      </c>
      <c r="G11238" s="1" t="s">
        <v>1092</v>
      </c>
      <c r="H11238" s="1" t="s">
        <v>1093</v>
      </c>
      <c r="I11238" s="1" t="s">
        <v>16</v>
      </c>
      <c r="J11238" s="1" t="s">
        <v>23</v>
      </c>
      <c r="K11238" s="1" t="s">
        <v>16</v>
      </c>
      <c r="L11238" s="1" t="s">
        <v>16</v>
      </c>
      <c r="M11238" s="1" t="s">
        <v>16</v>
      </c>
      <c r="N11238" s="1" t="s">
        <v>16</v>
      </c>
      <c r="O11238" s="1">
        <v>71.2</v>
      </c>
      <c r="P11238" s="1">
        <v>1.0</v>
      </c>
    </row>
    <row r="11239">
      <c r="A11239" s="1" t="s">
        <v>29</v>
      </c>
      <c r="B11239" s="1" t="s">
        <v>13842</v>
      </c>
      <c r="C11239" s="2" t="s">
        <v>13799</v>
      </c>
      <c r="D11239" s="1" t="s">
        <v>19</v>
      </c>
      <c r="E11239" s="3" t="str">
        <f t="shared" ref="E11239:E11240" si="387">HYPERLINK("https://fyndiq.se/produkt/08d44de1ca3946df/", "2-Pack Samsung Galaxy S10 - Härdat Glas 9H – 3D Skärmskydd - Super kvalitet")</f>
        <v>2-Pack Samsung Galaxy S10 - Härdat Glas 9H – 3D Skärmskydd - Super kvalitet</v>
      </c>
      <c r="F11239" s="1" t="s">
        <v>729</v>
      </c>
      <c r="G11239" s="1" t="s">
        <v>730</v>
      </c>
      <c r="H11239" s="1" t="s">
        <v>731</v>
      </c>
      <c r="I11239" s="1" t="s">
        <v>16</v>
      </c>
      <c r="J11239" s="1" t="s">
        <v>23</v>
      </c>
      <c r="K11239" s="1" t="s">
        <v>16</v>
      </c>
      <c r="L11239" s="1" t="s">
        <v>16</v>
      </c>
      <c r="M11239" s="1" t="s">
        <v>16</v>
      </c>
      <c r="N11239" s="1" t="s">
        <v>16</v>
      </c>
      <c r="O11239" s="1">
        <v>63.2</v>
      </c>
      <c r="P11239" s="1">
        <v>1.0</v>
      </c>
    </row>
    <row r="11240">
      <c r="A11240" s="1" t="s">
        <v>29</v>
      </c>
      <c r="B11240" s="1" t="s">
        <v>13843</v>
      </c>
      <c r="C11240" s="2" t="s">
        <v>13799</v>
      </c>
      <c r="D11240" s="1" t="s">
        <v>19</v>
      </c>
      <c r="E11240" s="3" t="str">
        <f t="shared" si="387"/>
        <v>2-Pack Samsung Galaxy S10 - Härdat Glas 9H – 3D Skärmskydd - Super kvalitet</v>
      </c>
      <c r="F11240" s="1" t="s">
        <v>729</v>
      </c>
      <c r="G11240" s="1" t="s">
        <v>730</v>
      </c>
      <c r="H11240" s="1" t="s">
        <v>731</v>
      </c>
      <c r="I11240" s="1" t="s">
        <v>16</v>
      </c>
      <c r="J11240" s="1" t="s">
        <v>23</v>
      </c>
      <c r="K11240" s="1" t="s">
        <v>16</v>
      </c>
      <c r="L11240" s="1" t="s">
        <v>16</v>
      </c>
      <c r="M11240" s="1" t="s">
        <v>16</v>
      </c>
      <c r="N11240" s="1" t="s">
        <v>16</v>
      </c>
      <c r="O11240" s="1">
        <v>63.2</v>
      </c>
      <c r="P11240" s="1">
        <v>1.0</v>
      </c>
    </row>
    <row r="11241">
      <c r="A11241" s="1" t="s">
        <v>29</v>
      </c>
      <c r="B11241" s="1" t="s">
        <v>13844</v>
      </c>
      <c r="C11241" s="2" t="s">
        <v>13799</v>
      </c>
      <c r="D11241" s="1" t="s">
        <v>19</v>
      </c>
      <c r="E11241" s="3" t="str">
        <f>HYPERLINK("https://fyndiq.se/produkt/a511a8922e36455c/", "2 Pack Samsung S8 - Härdat glas 9H–Super kvalitet 3D Skärmskydd")</f>
        <v>2 Pack Samsung S8 - Härdat glas 9H–Super kvalitet 3D Skärmskydd</v>
      </c>
      <c r="F11241" s="1" t="s">
        <v>1083</v>
      </c>
      <c r="G11241" s="1" t="s">
        <v>1084</v>
      </c>
      <c r="H11241" s="1" t="s">
        <v>1085</v>
      </c>
      <c r="I11241" s="1" t="s">
        <v>16</v>
      </c>
      <c r="J11241" s="1" t="s">
        <v>23</v>
      </c>
      <c r="K11241" s="1" t="s">
        <v>16</v>
      </c>
      <c r="L11241" s="1" t="s">
        <v>16</v>
      </c>
      <c r="M11241" s="1" t="s">
        <v>16</v>
      </c>
      <c r="N11241" s="1" t="s">
        <v>16</v>
      </c>
      <c r="O11241" s="1">
        <v>63.2</v>
      </c>
      <c r="P11241" s="1">
        <v>1.0</v>
      </c>
    </row>
    <row r="11242">
      <c r="A11242" s="1" t="s">
        <v>29</v>
      </c>
      <c r="B11242" s="1" t="s">
        <v>13845</v>
      </c>
      <c r="C11242" s="2" t="s">
        <v>13799</v>
      </c>
      <c r="D11242" s="1" t="s">
        <v>19</v>
      </c>
      <c r="E11242" s="3" t="str">
        <f>HYPERLINK("https://fyndiq.se/produkt/f15b82570d4144d0/", "2-Pack Apple Watch 41mm – Härdat glas 9H – Super kvalitet 3D")</f>
        <v>2-Pack Apple Watch 41mm – Härdat glas 9H – Super kvalitet 3D</v>
      </c>
      <c r="F11242" s="1" t="s">
        <v>144</v>
      </c>
      <c r="G11242" s="1" t="s">
        <v>145</v>
      </c>
      <c r="H11242" s="1" t="s">
        <v>146</v>
      </c>
      <c r="I11242" s="1" t="s">
        <v>16</v>
      </c>
      <c r="J11242" s="1" t="s">
        <v>23</v>
      </c>
      <c r="K11242" s="1" t="s">
        <v>16</v>
      </c>
      <c r="L11242" s="1" t="s">
        <v>16</v>
      </c>
      <c r="M11242" s="1" t="s">
        <v>16</v>
      </c>
      <c r="N11242" s="1" t="s">
        <v>16</v>
      </c>
      <c r="O11242" s="1">
        <v>55.2</v>
      </c>
      <c r="P11242" s="1">
        <v>1.0</v>
      </c>
    </row>
    <row r="11243">
      <c r="A11243" s="1" t="s">
        <v>29</v>
      </c>
      <c r="B11243" s="1" t="s">
        <v>13846</v>
      </c>
      <c r="C11243" s="2" t="s">
        <v>13799</v>
      </c>
      <c r="D11243" s="1" t="s">
        <v>19</v>
      </c>
      <c r="E11243" s="3" t="str">
        <f>HYPERLINK("https://fyndiq.se/produkt/66924f1ff238487e/", "2-Pack GOOGLE PIXEL 7A Skärmskydd - Härdat Glas 9H - Super kvalitet 3D")</f>
        <v>2-Pack GOOGLE PIXEL 7A Skärmskydd - Härdat Glas 9H - Super kvalitet 3D</v>
      </c>
      <c r="F11243" s="1" t="s">
        <v>315</v>
      </c>
      <c r="G11243" s="1" t="s">
        <v>316</v>
      </c>
      <c r="H11243" s="1" t="s">
        <v>317</v>
      </c>
      <c r="I11243" s="1" t="s">
        <v>16</v>
      </c>
      <c r="J11243" s="1" t="s">
        <v>23</v>
      </c>
      <c r="K11243" s="1" t="s">
        <v>16</v>
      </c>
      <c r="L11243" s="1" t="s">
        <v>16</v>
      </c>
      <c r="M11243" s="1" t="s">
        <v>16</v>
      </c>
      <c r="N11243" s="1" t="s">
        <v>16</v>
      </c>
      <c r="O11243" s="1">
        <v>63.2</v>
      </c>
      <c r="P11243" s="1">
        <v>1.0</v>
      </c>
    </row>
    <row r="11244">
      <c r="A11244" s="1" t="s">
        <v>29</v>
      </c>
      <c r="B11244" s="1" t="s">
        <v>13847</v>
      </c>
      <c r="C11244" s="2" t="s">
        <v>13799</v>
      </c>
      <c r="D11244" s="1" t="s">
        <v>19</v>
      </c>
      <c r="E11244" s="3" t="str">
        <f>HYPERLINK("https://fyndiq.se/produkt/c5eff753eef544a3/", "2-Pack Samsung A05S Skärmskydd - Härdat Glas 9H - Super kvalitet 3D")</f>
        <v>2-Pack Samsung A05S Skärmskydd - Härdat Glas 9H - Super kvalitet 3D</v>
      </c>
      <c r="F11244" s="1" t="s">
        <v>768</v>
      </c>
      <c r="G11244" s="1" t="s">
        <v>769</v>
      </c>
      <c r="H11244" s="1" t="s">
        <v>770</v>
      </c>
      <c r="I11244" s="1" t="s">
        <v>16</v>
      </c>
      <c r="J11244" s="1" t="s">
        <v>23</v>
      </c>
      <c r="K11244" s="1" t="s">
        <v>16</v>
      </c>
      <c r="L11244" s="1" t="s">
        <v>16</v>
      </c>
      <c r="M11244" s="1" t="s">
        <v>16</v>
      </c>
      <c r="N11244" s="1" t="s">
        <v>16</v>
      </c>
      <c r="O11244" s="1">
        <v>63.2</v>
      </c>
      <c r="P11244" s="1">
        <v>1.0</v>
      </c>
    </row>
    <row r="11245">
      <c r="A11245" s="1" t="s">
        <v>29</v>
      </c>
      <c r="B11245" s="1" t="s">
        <v>13848</v>
      </c>
      <c r="C11245" s="2" t="s">
        <v>13799</v>
      </c>
      <c r="D11245" s="1" t="s">
        <v>19</v>
      </c>
      <c r="E11245" s="3" t="str">
        <f>HYPERLINK("https://fyndiq.se/produkt/89c9c25390d74166/", "Sony Xperia 5 III - Härdat glas 9H -Super Kvalitet 3D Skärmskydd")</f>
        <v>Sony Xperia 5 III - Härdat glas 9H -Super Kvalitet 3D Skärmskydd</v>
      </c>
      <c r="F11245" s="1" t="s">
        <v>13849</v>
      </c>
      <c r="G11245" s="1" t="s">
        <v>13850</v>
      </c>
      <c r="H11245" s="1" t="s">
        <v>13851</v>
      </c>
      <c r="I11245" s="1" t="s">
        <v>16</v>
      </c>
      <c r="J11245" s="1" t="s">
        <v>23</v>
      </c>
      <c r="K11245" s="1" t="s">
        <v>16</v>
      </c>
      <c r="L11245" s="1" t="s">
        <v>16</v>
      </c>
      <c r="M11245" s="1" t="s">
        <v>16</v>
      </c>
      <c r="N11245" s="1" t="s">
        <v>16</v>
      </c>
      <c r="O11245" s="1">
        <v>55.2</v>
      </c>
      <c r="P11245" s="1">
        <v>1.0</v>
      </c>
    </row>
    <row r="11246">
      <c r="A11246" s="1" t="s">
        <v>29</v>
      </c>
      <c r="B11246" s="1" t="s">
        <v>13852</v>
      </c>
      <c r="C11246" s="2" t="s">
        <v>13799</v>
      </c>
      <c r="D11246" s="1" t="s">
        <v>19</v>
      </c>
      <c r="E11246" s="3" t="str">
        <f>HYPERLINK("https://fyndiq.se/produkt/082f3cf898c84831/", "2 Pack Galaxy S20 Ultra - Härdat glas 9H - Super kvalitet 3D")</f>
        <v>2 Pack Galaxy S20 Ultra - Härdat glas 9H - Super kvalitet 3D</v>
      </c>
      <c r="F11246" s="1" t="s">
        <v>460</v>
      </c>
      <c r="G11246" s="1" t="s">
        <v>461</v>
      </c>
      <c r="H11246" s="1" t="s">
        <v>462</v>
      </c>
      <c r="I11246" s="1" t="s">
        <v>16</v>
      </c>
      <c r="J11246" s="1" t="s">
        <v>23</v>
      </c>
      <c r="K11246" s="1" t="s">
        <v>16</v>
      </c>
      <c r="L11246" s="1" t="s">
        <v>16</v>
      </c>
      <c r="M11246" s="1" t="s">
        <v>16</v>
      </c>
      <c r="N11246" s="1" t="s">
        <v>16</v>
      </c>
      <c r="O11246" s="1">
        <v>63.2</v>
      </c>
      <c r="P11246" s="1">
        <v>1.0</v>
      </c>
    </row>
    <row r="11247">
      <c r="A11247" s="1" t="s">
        <v>29</v>
      </c>
      <c r="B11247" s="1" t="s">
        <v>13853</v>
      </c>
      <c r="C11247" s="2" t="s">
        <v>13799</v>
      </c>
      <c r="D11247" s="1" t="s">
        <v>19</v>
      </c>
      <c r="E1124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247" s="1" t="s">
        <v>722</v>
      </c>
      <c r="G11247" s="1" t="s">
        <v>723</v>
      </c>
      <c r="H11247" s="1" t="s">
        <v>724</v>
      </c>
      <c r="I11247" s="1" t="s">
        <v>16</v>
      </c>
      <c r="J11247" s="1" t="s">
        <v>23</v>
      </c>
      <c r="K11247" s="1" t="s">
        <v>16</v>
      </c>
      <c r="L11247" s="1" t="s">
        <v>16</v>
      </c>
      <c r="M11247" s="1" t="s">
        <v>16</v>
      </c>
      <c r="N11247" s="1" t="s">
        <v>16</v>
      </c>
      <c r="O11247" s="1">
        <v>79.2</v>
      </c>
      <c r="P11247" s="1">
        <v>1.0</v>
      </c>
    </row>
    <row r="11248">
      <c r="A11248" s="1" t="s">
        <v>29</v>
      </c>
      <c r="B11248" s="1" t="s">
        <v>13854</v>
      </c>
      <c r="C11248" s="2" t="s">
        <v>13799</v>
      </c>
      <c r="D11248" s="1" t="s">
        <v>19</v>
      </c>
      <c r="E1124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248" s="1" t="s">
        <v>692</v>
      </c>
      <c r="G11248" s="1" t="s">
        <v>693</v>
      </c>
      <c r="H11248" s="1" t="s">
        <v>694</v>
      </c>
      <c r="I11248" s="1" t="s">
        <v>16</v>
      </c>
      <c r="J11248" s="1" t="s">
        <v>23</v>
      </c>
      <c r="K11248" s="1" t="s">
        <v>16</v>
      </c>
      <c r="L11248" s="1" t="s">
        <v>16</v>
      </c>
      <c r="M11248" s="1" t="s">
        <v>16</v>
      </c>
      <c r="N11248" s="1" t="s">
        <v>16</v>
      </c>
      <c r="O11248" s="1">
        <v>47.2</v>
      </c>
      <c r="P11248" s="1">
        <v>1.0</v>
      </c>
    </row>
    <row r="11249">
      <c r="A11249" s="1" t="s">
        <v>29</v>
      </c>
      <c r="B11249" s="1" t="s">
        <v>13855</v>
      </c>
      <c r="C11249" s="2" t="s">
        <v>13799</v>
      </c>
      <c r="D11249" s="1" t="s">
        <v>19</v>
      </c>
      <c r="E11249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1249" s="1" t="s">
        <v>407</v>
      </c>
      <c r="G11249" s="1" t="s">
        <v>408</v>
      </c>
      <c r="H11249" s="1" t="s">
        <v>409</v>
      </c>
      <c r="I11249" s="1" t="s">
        <v>16</v>
      </c>
      <c r="J11249" s="1" t="s">
        <v>23</v>
      </c>
      <c r="K11249" s="1" t="s">
        <v>16</v>
      </c>
      <c r="L11249" s="1" t="s">
        <v>16</v>
      </c>
      <c r="M11249" s="1" t="s">
        <v>16</v>
      </c>
      <c r="N11249" s="1" t="s">
        <v>16</v>
      </c>
      <c r="O11249" s="1">
        <v>71.2</v>
      </c>
      <c r="P11249" s="1">
        <v>1.0</v>
      </c>
    </row>
    <row r="11250">
      <c r="A11250" s="1" t="s">
        <v>29</v>
      </c>
      <c r="B11250" s="1" t="s">
        <v>13856</v>
      </c>
      <c r="C11250" s="2" t="s">
        <v>13799</v>
      </c>
      <c r="D11250" s="1" t="s">
        <v>19</v>
      </c>
      <c r="E11250" s="3" t="str">
        <f>HYPERLINK("https://fyndiq.se/produkt/e2804a961e764eb0/", "Samsung Galaxy A05s - Härdat Glas 9H - Super Kvalitet 3D Skärmskydd")</f>
        <v>Samsung Galaxy A05s - Härdat Glas 9H - Super Kvalitet 3D Skärmskydd</v>
      </c>
      <c r="F11250" s="1" t="s">
        <v>7514</v>
      </c>
      <c r="G11250" s="1" t="s">
        <v>7515</v>
      </c>
      <c r="H11250" s="1" t="s">
        <v>7516</v>
      </c>
      <c r="I11250" s="1" t="s">
        <v>16</v>
      </c>
      <c r="J11250" s="1" t="s">
        <v>23</v>
      </c>
      <c r="K11250" s="1" t="s">
        <v>16</v>
      </c>
      <c r="L11250" s="1" t="s">
        <v>16</v>
      </c>
      <c r="M11250" s="1" t="s">
        <v>16</v>
      </c>
      <c r="N11250" s="1" t="s">
        <v>16</v>
      </c>
      <c r="O11250" s="1">
        <v>55.2</v>
      </c>
      <c r="P11250" s="1">
        <v>1.0</v>
      </c>
    </row>
    <row r="11251">
      <c r="A11251" s="1" t="s">
        <v>29</v>
      </c>
      <c r="B11251" s="1" t="s">
        <v>13857</v>
      </c>
      <c r="C11251" s="2" t="s">
        <v>13799</v>
      </c>
      <c r="D11251" s="1" t="s">
        <v>19</v>
      </c>
      <c r="E1125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251" s="1" t="s">
        <v>204</v>
      </c>
      <c r="G11251" s="1" t="s">
        <v>205</v>
      </c>
      <c r="H11251" s="1" t="s">
        <v>206</v>
      </c>
      <c r="I11251" s="1" t="s">
        <v>16</v>
      </c>
      <c r="J11251" s="1" t="s">
        <v>23</v>
      </c>
      <c r="K11251" s="1" t="s">
        <v>16</v>
      </c>
      <c r="L11251" s="1" t="s">
        <v>16</v>
      </c>
      <c r="M11251" s="1" t="s">
        <v>16</v>
      </c>
      <c r="N11251" s="1" t="s">
        <v>16</v>
      </c>
      <c r="O11251" s="1">
        <v>71.2</v>
      </c>
      <c r="P11251" s="1">
        <v>1.0</v>
      </c>
    </row>
    <row r="11252">
      <c r="A11252" s="1" t="s">
        <v>29</v>
      </c>
      <c r="B11252" s="1" t="s">
        <v>13858</v>
      </c>
      <c r="C11252" s="2" t="s">
        <v>13799</v>
      </c>
      <c r="D11252" s="1" t="s">
        <v>19</v>
      </c>
      <c r="E11252" s="3" t="str">
        <f>HYPERLINK("https://fyndiq.se/produkt/382b3fd85f8e43a3/", "2-Pack Privacy Samsung A52S 5G Skärmskydd &amp; 1-Pack linsskydd - Härdat Glas 9H - Super kvalitet 3D")</f>
        <v>2-Pack Privacy Samsung A52S 5G Skärmskydd &amp; 1-Pack linsskydd - Härdat Glas 9H - Super kvalitet 3D</v>
      </c>
      <c r="F11252" s="1" t="s">
        <v>13725</v>
      </c>
      <c r="G11252" s="1" t="s">
        <v>13726</v>
      </c>
      <c r="H11252" s="1" t="s">
        <v>13727</v>
      </c>
      <c r="I11252" s="1" t="s">
        <v>16</v>
      </c>
      <c r="J11252" s="1" t="s">
        <v>23</v>
      </c>
      <c r="K11252" s="1" t="s">
        <v>16</v>
      </c>
      <c r="L11252" s="1" t="s">
        <v>16</v>
      </c>
      <c r="M11252" s="1" t="s">
        <v>16</v>
      </c>
      <c r="N11252" s="1" t="s">
        <v>16</v>
      </c>
      <c r="O11252" s="1">
        <v>87.2</v>
      </c>
      <c r="P11252" s="1">
        <v>1.0</v>
      </c>
    </row>
    <row r="11253">
      <c r="A11253" s="1" t="s">
        <v>29</v>
      </c>
      <c r="B11253" s="1" t="s">
        <v>13859</v>
      </c>
      <c r="C11253" s="2" t="s">
        <v>13799</v>
      </c>
      <c r="D11253" s="1" t="s">
        <v>19</v>
      </c>
      <c r="E11253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253" s="1" t="s">
        <v>539</v>
      </c>
      <c r="G11253" s="1" t="s">
        <v>540</v>
      </c>
      <c r="H11253" s="1" t="s">
        <v>541</v>
      </c>
      <c r="I11253" s="1" t="s">
        <v>16</v>
      </c>
      <c r="J11253" s="1" t="s">
        <v>23</v>
      </c>
      <c r="K11253" s="1" t="s">
        <v>16</v>
      </c>
      <c r="L11253" s="1" t="s">
        <v>16</v>
      </c>
      <c r="M11253" s="1" t="s">
        <v>16</v>
      </c>
      <c r="N11253" s="1" t="s">
        <v>16</v>
      </c>
      <c r="O11253" s="1">
        <v>79.2</v>
      </c>
      <c r="P11253" s="1">
        <v>1.0</v>
      </c>
    </row>
    <row r="11254">
      <c r="A11254" s="1" t="s">
        <v>29</v>
      </c>
      <c r="B11254" s="1" t="s">
        <v>13860</v>
      </c>
      <c r="C11254" s="2" t="s">
        <v>13799</v>
      </c>
      <c r="D11254" s="1" t="s">
        <v>19</v>
      </c>
      <c r="E11254" s="3" t="str">
        <f>HYPERLINK("https://fyndiq.se/produkt/abcb18d2b1094266/", "2 Pack Samsung S21 5G - Härdat Glas 9H - Super Kvalitet 3D")</f>
        <v>2 Pack Samsung S21 5G - Härdat Glas 9H - Super Kvalitet 3D</v>
      </c>
      <c r="F11254" s="1" t="s">
        <v>2719</v>
      </c>
      <c r="G11254" s="1" t="s">
        <v>2720</v>
      </c>
      <c r="H11254" s="1" t="s">
        <v>2721</v>
      </c>
      <c r="I11254" s="1" t="s">
        <v>16</v>
      </c>
      <c r="J11254" s="1" t="s">
        <v>23</v>
      </c>
      <c r="K11254" s="1" t="s">
        <v>16</v>
      </c>
      <c r="L11254" s="1" t="s">
        <v>16</v>
      </c>
      <c r="M11254" s="1" t="s">
        <v>16</v>
      </c>
      <c r="N11254" s="1" t="s">
        <v>16</v>
      </c>
      <c r="O11254" s="1">
        <v>63.2</v>
      </c>
      <c r="P11254" s="1">
        <v>1.0</v>
      </c>
    </row>
    <row r="11255">
      <c r="A11255" s="1" t="s">
        <v>29</v>
      </c>
      <c r="B11255" s="1" t="s">
        <v>13861</v>
      </c>
      <c r="C11255" s="2" t="s">
        <v>13799</v>
      </c>
      <c r="D11255" s="1" t="s">
        <v>19</v>
      </c>
      <c r="E11255" s="3" t="str">
        <f>HYPERLINK("https://fyndiq.se/produkt/493fca8cc0704bee/", "2-Pack Samsung Galaxy A23 - Härdat Glas 9H - Super Kvalitet 3D")</f>
        <v>2-Pack Samsung Galaxy A23 - Härdat Glas 9H - Super Kvalitet 3D</v>
      </c>
      <c r="F11255" s="1" t="s">
        <v>9225</v>
      </c>
      <c r="G11255" s="1" t="s">
        <v>9226</v>
      </c>
      <c r="H11255" s="1" t="s">
        <v>9227</v>
      </c>
      <c r="I11255" s="1" t="s">
        <v>16</v>
      </c>
      <c r="J11255" s="1" t="s">
        <v>23</v>
      </c>
      <c r="K11255" s="1" t="s">
        <v>16</v>
      </c>
      <c r="L11255" s="1" t="s">
        <v>16</v>
      </c>
      <c r="M11255" s="1" t="s">
        <v>16</v>
      </c>
      <c r="N11255" s="1" t="s">
        <v>16</v>
      </c>
      <c r="O11255" s="1">
        <v>63.2</v>
      </c>
      <c r="P11255" s="1">
        <v>2.0</v>
      </c>
    </row>
    <row r="11256">
      <c r="A11256" s="1" t="s">
        <v>29</v>
      </c>
      <c r="B11256" s="1" t="s">
        <v>13862</v>
      </c>
      <c r="C11256" s="2" t="s">
        <v>13799</v>
      </c>
      <c r="D11256" s="1" t="s">
        <v>19</v>
      </c>
      <c r="E11256" s="3" t="str">
        <f t="shared" ref="E11256:E11257" si="388">HYPERLINK("https://fyndiq.se/produkt/f2c164e932234570/", "2-Pack HUAWEI P30 PRO Skärmskydd - Härdat Glas 9H - Super kvalitet 3D")</f>
        <v>2-Pack HUAWEI P30 PRO Skärmskydd - Härdat Glas 9H - Super kvalitet 3D</v>
      </c>
      <c r="F11256" s="1" t="s">
        <v>267</v>
      </c>
      <c r="G11256" s="1" t="s">
        <v>268</v>
      </c>
      <c r="H11256" s="1" t="s">
        <v>269</v>
      </c>
      <c r="I11256" s="1" t="s">
        <v>16</v>
      </c>
      <c r="J11256" s="1" t="s">
        <v>23</v>
      </c>
      <c r="K11256" s="1" t="s">
        <v>16</v>
      </c>
      <c r="L11256" s="1" t="s">
        <v>16</v>
      </c>
      <c r="M11256" s="1" t="s">
        <v>16</v>
      </c>
      <c r="N11256" s="1" t="s">
        <v>16</v>
      </c>
      <c r="O11256" s="1">
        <v>63.2</v>
      </c>
      <c r="P11256" s="1">
        <v>1.0</v>
      </c>
    </row>
    <row r="11257">
      <c r="A11257" s="1" t="s">
        <v>29</v>
      </c>
      <c r="B11257" s="1" t="s">
        <v>13863</v>
      </c>
      <c r="C11257" s="2" t="s">
        <v>13799</v>
      </c>
      <c r="D11257" s="1" t="s">
        <v>19</v>
      </c>
      <c r="E11257" s="3" t="str">
        <f t="shared" si="388"/>
        <v>2-Pack HUAWEI P30 PRO Skärmskydd - Härdat Glas 9H - Super kvalitet 3D</v>
      </c>
      <c r="F11257" s="1" t="s">
        <v>267</v>
      </c>
      <c r="G11257" s="1" t="s">
        <v>268</v>
      </c>
      <c r="H11257" s="1" t="s">
        <v>269</v>
      </c>
      <c r="I11257" s="1" t="s">
        <v>16</v>
      </c>
      <c r="J11257" s="1" t="s">
        <v>23</v>
      </c>
      <c r="K11257" s="1" t="s">
        <v>16</v>
      </c>
      <c r="L11257" s="1" t="s">
        <v>16</v>
      </c>
      <c r="M11257" s="1" t="s">
        <v>16</v>
      </c>
      <c r="N11257" s="1" t="s">
        <v>16</v>
      </c>
      <c r="O11257" s="1">
        <v>63.2</v>
      </c>
      <c r="P11257" s="1">
        <v>1.0</v>
      </c>
    </row>
    <row r="11258">
      <c r="A11258" s="1" t="s">
        <v>29</v>
      </c>
      <c r="B11258" s="1" t="s">
        <v>13864</v>
      </c>
      <c r="C11258" s="2" t="s">
        <v>13799</v>
      </c>
      <c r="D11258" s="1" t="s">
        <v>19</v>
      </c>
      <c r="E11258" s="3" t="str">
        <f>HYPERLINK("https://fyndiq.se/produkt/7b4cb5f9439947b9/", "2-Pack iPhone SE 2020 Svart - Härdat Glas 9H - Super Kvalitet 3D")</f>
        <v>2-Pack iPhone SE 2020 Svart - Härdat Glas 9H - Super Kvalitet 3D</v>
      </c>
      <c r="F11258" s="1" t="s">
        <v>175</v>
      </c>
      <c r="G11258" s="1" t="s">
        <v>176</v>
      </c>
      <c r="H11258" s="1" t="s">
        <v>177</v>
      </c>
      <c r="I11258" s="1" t="s">
        <v>16</v>
      </c>
      <c r="J11258" s="1" t="s">
        <v>23</v>
      </c>
      <c r="K11258" s="1" t="s">
        <v>16</v>
      </c>
      <c r="L11258" s="1" t="s">
        <v>16</v>
      </c>
      <c r="M11258" s="1" t="s">
        <v>16</v>
      </c>
      <c r="N11258" s="1" t="s">
        <v>16</v>
      </c>
      <c r="O11258" s="1">
        <v>47.2</v>
      </c>
      <c r="P11258" s="1">
        <v>1.0</v>
      </c>
    </row>
    <row r="11259">
      <c r="A11259" s="1" t="s">
        <v>29</v>
      </c>
      <c r="B11259" s="1" t="s">
        <v>13865</v>
      </c>
      <c r="C11259" s="2" t="s">
        <v>13799</v>
      </c>
      <c r="D11259" s="1" t="s">
        <v>19</v>
      </c>
      <c r="E11259" s="3" t="str">
        <f>HYPERLINK("https://fyndiq.se/produkt/13429430b0324fde/", "2-Pack Samsung Galaxy A23 5G - Härdat Glas 9H - Super Kvalitet 3D")</f>
        <v>2-Pack Samsung Galaxy A23 5G - Härdat Glas 9H - Super Kvalitet 3D</v>
      </c>
      <c r="F11259" s="1" t="s">
        <v>1761</v>
      </c>
      <c r="G11259" s="1" t="s">
        <v>1762</v>
      </c>
      <c r="H11259" s="1" t="s">
        <v>1763</v>
      </c>
      <c r="I11259" s="1" t="s">
        <v>16</v>
      </c>
      <c r="J11259" s="1" t="s">
        <v>23</v>
      </c>
      <c r="K11259" s="1" t="s">
        <v>16</v>
      </c>
      <c r="L11259" s="1" t="s">
        <v>16</v>
      </c>
      <c r="M11259" s="1" t="s">
        <v>16</v>
      </c>
      <c r="N11259" s="1" t="s">
        <v>16</v>
      </c>
      <c r="O11259" s="1">
        <v>63.2</v>
      </c>
      <c r="P11259" s="1">
        <v>1.0</v>
      </c>
    </row>
    <row r="11260">
      <c r="A11260" s="1" t="s">
        <v>29</v>
      </c>
      <c r="B11260" s="1" t="s">
        <v>13866</v>
      </c>
      <c r="C11260" s="2" t="s">
        <v>13799</v>
      </c>
      <c r="D11260" s="1" t="s">
        <v>19</v>
      </c>
      <c r="E11260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1260" s="1" t="s">
        <v>132</v>
      </c>
      <c r="G11260" s="1" t="s">
        <v>133</v>
      </c>
      <c r="H11260" s="1" t="s">
        <v>134</v>
      </c>
      <c r="I11260" s="1" t="s">
        <v>16</v>
      </c>
      <c r="J11260" s="1" t="s">
        <v>23</v>
      </c>
      <c r="K11260" s="1" t="s">
        <v>16</v>
      </c>
      <c r="L11260" s="1" t="s">
        <v>16</v>
      </c>
      <c r="M11260" s="1" t="s">
        <v>16</v>
      </c>
      <c r="N11260" s="1" t="s">
        <v>16</v>
      </c>
      <c r="O11260" s="1">
        <v>71.2</v>
      </c>
      <c r="P11260" s="1">
        <v>1.0</v>
      </c>
    </row>
    <row r="11261">
      <c r="A11261" s="1" t="s">
        <v>29</v>
      </c>
      <c r="B11261" s="1" t="s">
        <v>13867</v>
      </c>
      <c r="C11261" s="2" t="s">
        <v>13799</v>
      </c>
      <c r="D11261" s="1" t="s">
        <v>19</v>
      </c>
      <c r="E11261" s="3" t="str">
        <f>HYPERLINK("https://fyndiq.se/produkt/3793e0f6281f49f6/", "2-Pack Iphone 11 / XR - 9H Härdat Glass - Top Kvalitet")</f>
        <v>2-Pack Iphone 11 / XR - 9H Härdat Glass - Top Kvalitet</v>
      </c>
      <c r="F11261" s="1" t="s">
        <v>371</v>
      </c>
      <c r="G11261" s="1" t="s">
        <v>372</v>
      </c>
      <c r="H11261" s="1" t="s">
        <v>373</v>
      </c>
      <c r="I11261" s="1" t="s">
        <v>16</v>
      </c>
      <c r="J11261" s="1" t="s">
        <v>23</v>
      </c>
      <c r="K11261" s="1" t="s">
        <v>16</v>
      </c>
      <c r="L11261" s="1" t="s">
        <v>16</v>
      </c>
      <c r="M11261" s="1" t="s">
        <v>16</v>
      </c>
      <c r="N11261" s="1" t="s">
        <v>16</v>
      </c>
      <c r="O11261" s="1">
        <v>47.2</v>
      </c>
      <c r="P11261" s="1">
        <v>1.0</v>
      </c>
    </row>
    <row r="11262">
      <c r="A11262" s="1" t="s">
        <v>29</v>
      </c>
      <c r="B11262" s="1" t="s">
        <v>13868</v>
      </c>
      <c r="C11262" s="2" t="s">
        <v>13799</v>
      </c>
      <c r="D11262" s="1" t="s">
        <v>19</v>
      </c>
      <c r="E11262" s="3" t="str">
        <f>HYPERLINK("https://fyndiq.se/produkt/675bb02ed6bb4e07/", "2-Pack Samsung Galaxy S21 Ultra - Härdat Glas 9H-Super Kvalitet")</f>
        <v>2-Pack Samsung Galaxy S21 Ultra - Härdat Glas 9H-Super Kvalitet</v>
      </c>
      <c r="F11262" s="1" t="s">
        <v>91</v>
      </c>
      <c r="G11262" s="1" t="s">
        <v>92</v>
      </c>
      <c r="H11262" s="1" t="s">
        <v>93</v>
      </c>
      <c r="I11262" s="1" t="s">
        <v>16</v>
      </c>
      <c r="J11262" s="1" t="s">
        <v>23</v>
      </c>
      <c r="K11262" s="1" t="s">
        <v>16</v>
      </c>
      <c r="L11262" s="1" t="s">
        <v>16</v>
      </c>
      <c r="M11262" s="1" t="s">
        <v>16</v>
      </c>
      <c r="N11262" s="1" t="s">
        <v>16</v>
      </c>
      <c r="O11262" s="1">
        <v>63.2</v>
      </c>
      <c r="P11262" s="1">
        <v>1.0</v>
      </c>
    </row>
    <row r="11263">
      <c r="A11263" s="1" t="s">
        <v>29</v>
      </c>
      <c r="B11263" s="1" t="s">
        <v>13869</v>
      </c>
      <c r="C11263" s="2" t="s">
        <v>13799</v>
      </c>
      <c r="D11263" s="1" t="s">
        <v>19</v>
      </c>
      <c r="E11263" s="3" t="str">
        <f>HYPERLINK("https://fyndiq.se/produkt/0b2f55cbfc0d4bc8/", "Skärmskydd Iphone 12 / 12 Pro , härdat glas, hög kvalitet.")</f>
        <v>Skärmskydd Iphone 12 / 12 Pro , härdat glas, hög kvalitet.</v>
      </c>
      <c r="F11263" s="1" t="s">
        <v>587</v>
      </c>
      <c r="G11263" s="1" t="s">
        <v>588</v>
      </c>
      <c r="H11263" s="1" t="s">
        <v>589</v>
      </c>
      <c r="I11263" s="1" t="s">
        <v>16</v>
      </c>
      <c r="J11263" s="1" t="s">
        <v>23</v>
      </c>
      <c r="K11263" s="1" t="s">
        <v>16</v>
      </c>
      <c r="L11263" s="1" t="s">
        <v>16</v>
      </c>
      <c r="M11263" s="1" t="s">
        <v>16</v>
      </c>
      <c r="N11263" s="1" t="s">
        <v>16</v>
      </c>
      <c r="O11263" s="1">
        <v>39.2</v>
      </c>
      <c r="P11263" s="1">
        <v>1.0</v>
      </c>
    </row>
    <row r="11264">
      <c r="A11264" s="1" t="s">
        <v>29</v>
      </c>
      <c r="B11264" s="1" t="s">
        <v>13870</v>
      </c>
      <c r="C11264" s="2" t="s">
        <v>13799</v>
      </c>
      <c r="D11264" s="1" t="s">
        <v>19</v>
      </c>
      <c r="E11264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1264" s="1" t="s">
        <v>2836</v>
      </c>
      <c r="G11264" s="1" t="s">
        <v>2837</v>
      </c>
      <c r="H11264" s="1" t="s">
        <v>2838</v>
      </c>
      <c r="I11264" s="1" t="s">
        <v>16</v>
      </c>
      <c r="J11264" s="1" t="s">
        <v>23</v>
      </c>
      <c r="K11264" s="1" t="s">
        <v>16</v>
      </c>
      <c r="L11264" s="1" t="s">
        <v>16</v>
      </c>
      <c r="M11264" s="1" t="s">
        <v>16</v>
      </c>
      <c r="N11264" s="1" t="s">
        <v>16</v>
      </c>
      <c r="O11264" s="1">
        <v>63.2</v>
      </c>
      <c r="P11264" s="1">
        <v>1.0</v>
      </c>
    </row>
    <row r="11265">
      <c r="A11265" s="1" t="s">
        <v>29</v>
      </c>
      <c r="B11265" s="1" t="s">
        <v>13871</v>
      </c>
      <c r="C11265" s="2" t="s">
        <v>13799</v>
      </c>
      <c r="D11265" s="1" t="s">
        <v>19</v>
      </c>
      <c r="E11265" s="3" t="str">
        <f>HYPERLINK("https://fyndiq.se/produkt/c398466bf0524e85/", "2-Pack Samsung S23 - 9H Härdat Glass - 3D Super Kvalitet Skärmskydd")</f>
        <v>2-Pack Samsung S23 - 9H Härdat Glass - 3D Super Kvalitet Skärmskydd</v>
      </c>
      <c r="F11265" s="1" t="s">
        <v>1365</v>
      </c>
      <c r="G11265" s="1" t="s">
        <v>1366</v>
      </c>
      <c r="H11265" s="1" t="s">
        <v>1367</v>
      </c>
      <c r="I11265" s="1" t="s">
        <v>16</v>
      </c>
      <c r="J11265" s="1" t="s">
        <v>23</v>
      </c>
      <c r="K11265" s="1" t="s">
        <v>16</v>
      </c>
      <c r="L11265" s="1" t="s">
        <v>16</v>
      </c>
      <c r="M11265" s="1" t="s">
        <v>16</v>
      </c>
      <c r="N11265" s="1" t="s">
        <v>16</v>
      </c>
      <c r="O11265" s="1">
        <v>63.2</v>
      </c>
      <c r="P11265" s="1">
        <v>1.0</v>
      </c>
    </row>
    <row r="11266">
      <c r="A11266" s="1" t="s">
        <v>29</v>
      </c>
      <c r="B11266" s="1" t="s">
        <v>13872</v>
      </c>
      <c r="C11266" s="2" t="s">
        <v>13799</v>
      </c>
      <c r="D11266" s="1" t="s">
        <v>19</v>
      </c>
      <c r="E11266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1266" s="1" t="s">
        <v>10873</v>
      </c>
      <c r="G11266" s="1" t="s">
        <v>10874</v>
      </c>
      <c r="H11266" s="1" t="s">
        <v>10875</v>
      </c>
      <c r="I11266" s="1" t="s">
        <v>16</v>
      </c>
      <c r="J11266" s="1" t="s">
        <v>23</v>
      </c>
      <c r="K11266" s="1" t="s">
        <v>16</v>
      </c>
      <c r="L11266" s="1" t="s">
        <v>16</v>
      </c>
      <c r="M11266" s="1" t="s">
        <v>16</v>
      </c>
      <c r="N11266" s="1" t="s">
        <v>16</v>
      </c>
      <c r="O11266" s="1">
        <v>63.2</v>
      </c>
      <c r="P11266" s="1">
        <v>1.0</v>
      </c>
    </row>
    <row r="11267">
      <c r="A11267" s="1" t="s">
        <v>29</v>
      </c>
      <c r="B11267" s="1" t="s">
        <v>13873</v>
      </c>
      <c r="C11267" s="2" t="s">
        <v>13799</v>
      </c>
      <c r="D11267" s="1" t="s">
        <v>19</v>
      </c>
      <c r="E11267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1267" s="1" t="s">
        <v>2894</v>
      </c>
      <c r="G11267" s="1" t="s">
        <v>2895</v>
      </c>
      <c r="H11267" s="1" t="s">
        <v>2896</v>
      </c>
      <c r="I11267" s="1" t="s">
        <v>16</v>
      </c>
      <c r="J11267" s="1" t="s">
        <v>23</v>
      </c>
      <c r="K11267" s="1" t="s">
        <v>16</v>
      </c>
      <c r="L11267" s="1" t="s">
        <v>16</v>
      </c>
      <c r="M11267" s="1" t="s">
        <v>16</v>
      </c>
      <c r="N11267" s="1" t="s">
        <v>16</v>
      </c>
      <c r="O11267" s="1">
        <v>87.2</v>
      </c>
      <c r="P11267" s="1">
        <v>1.0</v>
      </c>
    </row>
    <row r="11268">
      <c r="A11268" s="1" t="s">
        <v>29</v>
      </c>
      <c r="B11268" s="1" t="s">
        <v>13874</v>
      </c>
      <c r="C11268" s="2" t="s">
        <v>13799</v>
      </c>
      <c r="D11268" s="1" t="s">
        <v>19</v>
      </c>
      <c r="E11268" s="3" t="str">
        <f>HYPERLINK("https://fyndiq.se/produkt/4a37a66aa49247d0/", "Samsung S21 FE - 9H Härdat Glass - Super Kvalitet 3D")</f>
        <v>Samsung S21 FE - 9H Härdat Glass - Super Kvalitet 3D</v>
      </c>
      <c r="F11268" s="1" t="s">
        <v>4338</v>
      </c>
      <c r="G11268" s="1" t="s">
        <v>4339</v>
      </c>
      <c r="H11268" s="1" t="s">
        <v>4340</v>
      </c>
      <c r="I11268" s="1" t="s">
        <v>16</v>
      </c>
      <c r="J11268" s="1" t="s">
        <v>23</v>
      </c>
      <c r="K11268" s="1" t="s">
        <v>16</v>
      </c>
      <c r="L11268" s="1" t="s">
        <v>16</v>
      </c>
      <c r="M11268" s="1" t="s">
        <v>16</v>
      </c>
      <c r="N11268" s="1" t="s">
        <v>16</v>
      </c>
      <c r="O11268" s="1">
        <v>55.2</v>
      </c>
      <c r="P11268" s="1">
        <v>1.0</v>
      </c>
    </row>
    <row r="11269">
      <c r="A11269" s="1" t="s">
        <v>29</v>
      </c>
      <c r="B11269" s="1" t="s">
        <v>13875</v>
      </c>
      <c r="C11269" s="2" t="s">
        <v>13799</v>
      </c>
      <c r="D11269" s="1" t="s">
        <v>19</v>
      </c>
      <c r="E11269" s="3" t="str">
        <f>HYPERLINK("https://fyndiq.se/produkt/9f3f4d2de3c94916/", "2 Pack Samsung Galaxy S9 - Härdat glas-9H Super kvalitet 3D")</f>
        <v>2 Pack Samsung Galaxy S9 - Härdat glas-9H Super kvalitet 3D</v>
      </c>
      <c r="F11269" s="1" t="s">
        <v>1500</v>
      </c>
      <c r="G11269" s="1" t="s">
        <v>1501</v>
      </c>
      <c r="H11269" s="1" t="s">
        <v>1502</v>
      </c>
      <c r="I11269" s="1" t="s">
        <v>16</v>
      </c>
      <c r="J11269" s="1" t="s">
        <v>23</v>
      </c>
      <c r="K11269" s="1" t="s">
        <v>16</v>
      </c>
      <c r="L11269" s="1" t="s">
        <v>16</v>
      </c>
      <c r="M11269" s="1" t="s">
        <v>16</v>
      </c>
      <c r="N11269" s="1" t="s">
        <v>16</v>
      </c>
      <c r="O11269" s="1">
        <v>63.2</v>
      </c>
      <c r="P11269" s="1">
        <v>1.0</v>
      </c>
    </row>
    <row r="11270">
      <c r="A11270" s="1" t="s">
        <v>29</v>
      </c>
      <c r="B11270" s="1" t="s">
        <v>13876</v>
      </c>
      <c r="C11270" s="2" t="s">
        <v>13799</v>
      </c>
      <c r="D11270" s="1" t="s">
        <v>19</v>
      </c>
      <c r="E1127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1270" s="1" t="s">
        <v>128</v>
      </c>
      <c r="G11270" s="1" t="s">
        <v>129</v>
      </c>
      <c r="H11270" s="1" t="s">
        <v>130</v>
      </c>
      <c r="I11270" s="1" t="s">
        <v>16</v>
      </c>
      <c r="J11270" s="1" t="s">
        <v>23</v>
      </c>
      <c r="K11270" s="1" t="s">
        <v>16</v>
      </c>
      <c r="L11270" s="1" t="s">
        <v>16</v>
      </c>
      <c r="M11270" s="1" t="s">
        <v>16</v>
      </c>
      <c r="N11270" s="1" t="s">
        <v>16</v>
      </c>
      <c r="O11270" s="1">
        <v>95.2</v>
      </c>
      <c r="P11270" s="1">
        <v>1.0</v>
      </c>
    </row>
    <row r="11271">
      <c r="A11271" s="1" t="s">
        <v>29</v>
      </c>
      <c r="B11271" s="1" t="s">
        <v>13877</v>
      </c>
      <c r="C11271" s="2" t="s">
        <v>13799</v>
      </c>
      <c r="D11271" s="1" t="s">
        <v>19</v>
      </c>
      <c r="E11271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1271" s="1" t="s">
        <v>1654</v>
      </c>
      <c r="G11271" s="1" t="s">
        <v>1655</v>
      </c>
      <c r="H11271" s="1" t="s">
        <v>1656</v>
      </c>
      <c r="I11271" s="1" t="s">
        <v>16</v>
      </c>
      <c r="J11271" s="1" t="s">
        <v>23</v>
      </c>
      <c r="K11271" s="1" t="s">
        <v>16</v>
      </c>
      <c r="L11271" s="1" t="s">
        <v>16</v>
      </c>
      <c r="M11271" s="1" t="s">
        <v>16</v>
      </c>
      <c r="N11271" s="1" t="s">
        <v>16</v>
      </c>
      <c r="O11271" s="1">
        <v>55.2</v>
      </c>
      <c r="P11271" s="1">
        <v>2.0</v>
      </c>
    </row>
    <row r="11272">
      <c r="A11272" s="1" t="s">
        <v>29</v>
      </c>
      <c r="B11272" s="1" t="s">
        <v>13878</v>
      </c>
      <c r="C11272" s="2" t="s">
        <v>13799</v>
      </c>
      <c r="D11272" s="1" t="s">
        <v>19</v>
      </c>
      <c r="E11272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1272" s="1" t="s">
        <v>1209</v>
      </c>
      <c r="G11272" s="1" t="s">
        <v>1210</v>
      </c>
      <c r="H11272" s="1" t="s">
        <v>1211</v>
      </c>
      <c r="I11272" s="1" t="s">
        <v>16</v>
      </c>
      <c r="J11272" s="1" t="s">
        <v>23</v>
      </c>
      <c r="K11272" s="1" t="s">
        <v>16</v>
      </c>
      <c r="L11272" s="1" t="s">
        <v>16</v>
      </c>
      <c r="M11272" s="1" t="s">
        <v>16</v>
      </c>
      <c r="N11272" s="1" t="s">
        <v>16</v>
      </c>
      <c r="O11272" s="1">
        <v>79.2</v>
      </c>
      <c r="P11272" s="1">
        <v>1.0</v>
      </c>
    </row>
    <row r="11273">
      <c r="A11273" s="1" t="s">
        <v>29</v>
      </c>
      <c r="B11273" s="1" t="s">
        <v>13879</v>
      </c>
      <c r="C11273" s="2" t="s">
        <v>13799</v>
      </c>
      <c r="D11273" s="1" t="s">
        <v>19</v>
      </c>
      <c r="E11273" s="3" t="str">
        <f>HYPERLINK("https://fyndiq.se/produkt/03a480989c2048fb/", "2 Pack Samsung Galaxy S8 Plus - Härdat glas 9H–Super kvalitet 3D")</f>
        <v>2 Pack Samsung Galaxy S8 Plus - Härdat glas 9H–Super kvalitet 3D</v>
      </c>
      <c r="F11273" s="1" t="s">
        <v>991</v>
      </c>
      <c r="G11273" s="1" t="s">
        <v>992</v>
      </c>
      <c r="H11273" s="1" t="s">
        <v>993</v>
      </c>
      <c r="I11273" s="1" t="s">
        <v>16</v>
      </c>
      <c r="J11273" s="1" t="s">
        <v>23</v>
      </c>
      <c r="K11273" s="1" t="s">
        <v>16</v>
      </c>
      <c r="L11273" s="1" t="s">
        <v>16</v>
      </c>
      <c r="M11273" s="1" t="s">
        <v>16</v>
      </c>
      <c r="N11273" s="1" t="s">
        <v>16</v>
      </c>
      <c r="O11273" s="1">
        <v>63.2</v>
      </c>
      <c r="P11273" s="1">
        <v>1.0</v>
      </c>
    </row>
    <row r="11274">
      <c r="A11274" s="1" t="s">
        <v>29</v>
      </c>
      <c r="B11274" s="1" t="s">
        <v>13880</v>
      </c>
      <c r="C11274" s="2" t="s">
        <v>13799</v>
      </c>
      <c r="D11274" s="1" t="s">
        <v>19</v>
      </c>
      <c r="E11274" s="3" t="str">
        <f>HYPERLINK("https://fyndiq.se/produkt/a871a7da0b2249a8/", "2-Pack Iphone 11 Pro Max - 9H Härdat Glass - Top Kvalitet")</f>
        <v>2-Pack Iphone 11 Pro Max - 9H Härdat Glass - Top Kvalitet</v>
      </c>
      <c r="F11274" s="1" t="s">
        <v>559</v>
      </c>
      <c r="G11274" s="1" t="s">
        <v>560</v>
      </c>
      <c r="H11274" s="1" t="s">
        <v>561</v>
      </c>
      <c r="I11274" s="1" t="s">
        <v>16</v>
      </c>
      <c r="J11274" s="1" t="s">
        <v>23</v>
      </c>
      <c r="K11274" s="1" t="s">
        <v>16</v>
      </c>
      <c r="L11274" s="1" t="s">
        <v>16</v>
      </c>
      <c r="M11274" s="1" t="s">
        <v>16</v>
      </c>
      <c r="N11274" s="1" t="s">
        <v>16</v>
      </c>
      <c r="O11274" s="1">
        <v>47.2</v>
      </c>
      <c r="P11274" s="1">
        <v>1.0</v>
      </c>
    </row>
    <row r="11275">
      <c r="A11275" s="1" t="s">
        <v>29</v>
      </c>
      <c r="B11275" s="1" t="s">
        <v>13881</v>
      </c>
      <c r="C11275" s="2" t="s">
        <v>13799</v>
      </c>
      <c r="D11275" s="1" t="s">
        <v>19</v>
      </c>
      <c r="E11275" s="3" t="str">
        <f>HYPERLINK("https://fyndiq.se/produkt/49dcfdc0ef9b4d32/", "2 Pack Iphone 7&amp;8 SE (2020-2022) Svart - Härdat Glas 9H - 3D")</f>
        <v>2 Pack Iphone 7&amp;8 SE (2020-2022) Svart - Härdat Glas 9H - 3D</v>
      </c>
      <c r="F11275" s="1" t="s">
        <v>3059</v>
      </c>
      <c r="G11275" s="1" t="s">
        <v>3060</v>
      </c>
      <c r="H11275" s="1" t="s">
        <v>3061</v>
      </c>
      <c r="I11275" s="1" t="s">
        <v>16</v>
      </c>
      <c r="J11275" s="1" t="s">
        <v>23</v>
      </c>
      <c r="K11275" s="1" t="s">
        <v>16</v>
      </c>
      <c r="L11275" s="1" t="s">
        <v>16</v>
      </c>
      <c r="M11275" s="1" t="s">
        <v>16</v>
      </c>
      <c r="N11275" s="1" t="s">
        <v>16</v>
      </c>
      <c r="O11275" s="1">
        <v>47.2</v>
      </c>
      <c r="P11275" s="1">
        <v>1.0</v>
      </c>
    </row>
    <row r="11276">
      <c r="A11276" s="1" t="s">
        <v>29</v>
      </c>
      <c r="B11276" s="1" t="s">
        <v>13882</v>
      </c>
      <c r="C11276" s="2" t="s">
        <v>13799</v>
      </c>
      <c r="D11276" s="1" t="s">
        <v>19</v>
      </c>
      <c r="E11276" s="3" t="str">
        <f>HYPERLINK("https://fyndiq.se/produkt/a871a7da0b2249a8/", "2-Pack Iphone 11 Pro Max - 9H Härdat Glass - Top Kvalitet")</f>
        <v>2-Pack Iphone 11 Pro Max - 9H Härdat Glass - Top Kvalitet</v>
      </c>
      <c r="F11276" s="1" t="s">
        <v>559</v>
      </c>
      <c r="G11276" s="1" t="s">
        <v>560</v>
      </c>
      <c r="H11276" s="1" t="s">
        <v>561</v>
      </c>
      <c r="I11276" s="1" t="s">
        <v>16</v>
      </c>
      <c r="J11276" s="1" t="s">
        <v>23</v>
      </c>
      <c r="K11276" s="1" t="s">
        <v>16</v>
      </c>
      <c r="L11276" s="1" t="s">
        <v>16</v>
      </c>
      <c r="M11276" s="1" t="s">
        <v>16</v>
      </c>
      <c r="N11276" s="1" t="s">
        <v>16</v>
      </c>
      <c r="O11276" s="1">
        <v>47.2</v>
      </c>
      <c r="P11276" s="1">
        <v>1.0</v>
      </c>
    </row>
    <row r="11277">
      <c r="A11277" s="1" t="s">
        <v>29</v>
      </c>
      <c r="B11277" s="1" t="s">
        <v>13883</v>
      </c>
      <c r="C11277" s="2" t="s">
        <v>13799</v>
      </c>
      <c r="D11277" s="1" t="s">
        <v>19</v>
      </c>
      <c r="E11277" s="3" t="str">
        <f t="shared" ref="E11277:E11281" si="389">HYPERLINK("https://fyndiq.se/produkt/3fee81d316cc43da/", "2-pack - iPhone 12 / 12 Pro - 9H Härdat Glass - Top Kvalitet")</f>
        <v>2-pack - iPhone 12 / 12 Pro - 9H Härdat Glass - Top Kvalitet</v>
      </c>
      <c r="F11277" s="1" t="s">
        <v>2499</v>
      </c>
      <c r="G11277" s="1" t="s">
        <v>2500</v>
      </c>
      <c r="H11277" s="1" t="s">
        <v>2067</v>
      </c>
      <c r="I11277" s="1" t="s">
        <v>16</v>
      </c>
      <c r="J11277" s="1" t="s">
        <v>23</v>
      </c>
      <c r="K11277" s="1" t="s">
        <v>16</v>
      </c>
      <c r="L11277" s="1" t="s">
        <v>16</v>
      </c>
      <c r="M11277" s="1" t="s">
        <v>16</v>
      </c>
      <c r="N11277" s="1" t="s">
        <v>16</v>
      </c>
      <c r="O11277" s="1">
        <v>47.2</v>
      </c>
      <c r="P11277" s="1">
        <v>1.0</v>
      </c>
    </row>
    <row r="11278">
      <c r="A11278" s="1" t="s">
        <v>29</v>
      </c>
      <c r="B11278" s="1" t="s">
        <v>13884</v>
      </c>
      <c r="C11278" s="2" t="s">
        <v>13799</v>
      </c>
      <c r="D11278" s="1" t="s">
        <v>19</v>
      </c>
      <c r="E11278" s="3" t="str">
        <f t="shared" si="389"/>
        <v>2-pack - iPhone 12 / 12 Pro - 9H Härdat Glass - Top Kvalitet</v>
      </c>
      <c r="F11278" s="1" t="s">
        <v>2499</v>
      </c>
      <c r="G11278" s="1" t="s">
        <v>2500</v>
      </c>
      <c r="H11278" s="1" t="s">
        <v>2067</v>
      </c>
      <c r="I11278" s="1" t="s">
        <v>16</v>
      </c>
      <c r="J11278" s="1" t="s">
        <v>23</v>
      </c>
      <c r="K11278" s="1" t="s">
        <v>16</v>
      </c>
      <c r="L11278" s="1" t="s">
        <v>16</v>
      </c>
      <c r="M11278" s="1" t="s">
        <v>16</v>
      </c>
      <c r="N11278" s="1" t="s">
        <v>16</v>
      </c>
      <c r="O11278" s="1">
        <v>47.2</v>
      </c>
      <c r="P11278" s="1">
        <v>1.0</v>
      </c>
    </row>
    <row r="11279">
      <c r="A11279" s="1" t="s">
        <v>29</v>
      </c>
      <c r="B11279" s="1" t="s">
        <v>13885</v>
      </c>
      <c r="C11279" s="2" t="s">
        <v>13799</v>
      </c>
      <c r="D11279" s="1" t="s">
        <v>19</v>
      </c>
      <c r="E11279" s="3" t="str">
        <f t="shared" si="389"/>
        <v>2-pack - iPhone 12 / 12 Pro - 9H Härdat Glass - Top Kvalitet</v>
      </c>
      <c r="F11279" s="1" t="s">
        <v>2499</v>
      </c>
      <c r="G11279" s="1" t="s">
        <v>2500</v>
      </c>
      <c r="H11279" s="1" t="s">
        <v>2067</v>
      </c>
      <c r="I11279" s="1" t="s">
        <v>16</v>
      </c>
      <c r="J11279" s="1" t="s">
        <v>23</v>
      </c>
      <c r="K11279" s="1" t="s">
        <v>16</v>
      </c>
      <c r="L11279" s="1" t="s">
        <v>16</v>
      </c>
      <c r="M11279" s="1" t="s">
        <v>16</v>
      </c>
      <c r="N11279" s="1" t="s">
        <v>16</v>
      </c>
      <c r="O11279" s="1">
        <v>47.2</v>
      </c>
      <c r="P11279" s="1">
        <v>1.0</v>
      </c>
    </row>
    <row r="11280">
      <c r="A11280" s="1" t="s">
        <v>29</v>
      </c>
      <c r="B11280" s="1" t="s">
        <v>13886</v>
      </c>
      <c r="C11280" s="2" t="s">
        <v>13799</v>
      </c>
      <c r="D11280" s="1" t="s">
        <v>19</v>
      </c>
      <c r="E11280" s="3" t="str">
        <f t="shared" si="389"/>
        <v>2-pack - iPhone 12 / 12 Pro - 9H Härdat Glass - Top Kvalitet</v>
      </c>
      <c r="F11280" s="1" t="s">
        <v>2499</v>
      </c>
      <c r="G11280" s="1" t="s">
        <v>2500</v>
      </c>
      <c r="H11280" s="1" t="s">
        <v>2067</v>
      </c>
      <c r="I11280" s="1" t="s">
        <v>16</v>
      </c>
      <c r="J11280" s="1" t="s">
        <v>23</v>
      </c>
      <c r="K11280" s="1" t="s">
        <v>16</v>
      </c>
      <c r="L11280" s="1" t="s">
        <v>16</v>
      </c>
      <c r="M11280" s="1" t="s">
        <v>16</v>
      </c>
      <c r="N11280" s="1" t="s">
        <v>16</v>
      </c>
      <c r="O11280" s="1">
        <v>47.2</v>
      </c>
      <c r="P11280" s="1">
        <v>1.0</v>
      </c>
    </row>
    <row r="11281">
      <c r="A11281" s="1" t="s">
        <v>29</v>
      </c>
      <c r="B11281" s="1" t="s">
        <v>13887</v>
      </c>
      <c r="C11281" s="2" t="s">
        <v>13799</v>
      </c>
      <c r="D11281" s="1" t="s">
        <v>19</v>
      </c>
      <c r="E11281" s="3" t="str">
        <f t="shared" si="389"/>
        <v>2-pack - iPhone 12 / 12 Pro - 9H Härdat Glass - Top Kvalitet</v>
      </c>
      <c r="F11281" s="1" t="s">
        <v>2499</v>
      </c>
      <c r="G11281" s="1" t="s">
        <v>2500</v>
      </c>
      <c r="H11281" s="1" t="s">
        <v>2067</v>
      </c>
      <c r="I11281" s="1" t="s">
        <v>16</v>
      </c>
      <c r="J11281" s="1" t="s">
        <v>23</v>
      </c>
      <c r="K11281" s="1" t="s">
        <v>16</v>
      </c>
      <c r="L11281" s="1" t="s">
        <v>16</v>
      </c>
      <c r="M11281" s="1" t="s">
        <v>16</v>
      </c>
      <c r="N11281" s="1" t="s">
        <v>16</v>
      </c>
      <c r="O11281" s="1">
        <v>47.2</v>
      </c>
      <c r="P11281" s="1">
        <v>1.0</v>
      </c>
    </row>
    <row r="11282">
      <c r="A11282" s="1" t="s">
        <v>29</v>
      </c>
      <c r="B11282" s="1" t="s">
        <v>13888</v>
      </c>
      <c r="C11282" s="2" t="s">
        <v>13799</v>
      </c>
      <c r="D11282" s="1" t="s">
        <v>19</v>
      </c>
      <c r="E11282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1282" s="1" t="s">
        <v>1065</v>
      </c>
      <c r="G11282" s="1" t="s">
        <v>1066</v>
      </c>
      <c r="H11282" s="1" t="s">
        <v>1067</v>
      </c>
      <c r="I11282" s="1" t="s">
        <v>16</v>
      </c>
      <c r="J11282" s="1" t="s">
        <v>23</v>
      </c>
      <c r="K11282" s="1" t="s">
        <v>16</v>
      </c>
      <c r="L11282" s="1" t="s">
        <v>16</v>
      </c>
      <c r="M11282" s="1" t="s">
        <v>16</v>
      </c>
      <c r="N11282" s="1" t="s">
        <v>16</v>
      </c>
      <c r="O11282" s="1">
        <v>71.2</v>
      </c>
      <c r="P11282" s="1">
        <v>1.0</v>
      </c>
    </row>
    <row r="11283">
      <c r="A11283" s="1" t="s">
        <v>29</v>
      </c>
      <c r="B11283" s="1" t="s">
        <v>13889</v>
      </c>
      <c r="C11283" s="2" t="s">
        <v>13799</v>
      </c>
      <c r="D11283" s="1" t="s">
        <v>19</v>
      </c>
      <c r="E11283" s="3" t="str">
        <f>HYPERLINK("https://fyndiq.se/produkt/b2b21eba0148489f/", "Samsung S8 härdat glass 3D heltäckande skärmskydd")</f>
        <v>Samsung S8 härdat glass 3D heltäckande skärmskydd</v>
      </c>
      <c r="F11283" s="1" t="s">
        <v>438</v>
      </c>
      <c r="G11283" s="1" t="s">
        <v>439</v>
      </c>
      <c r="H11283" s="1" t="s">
        <v>440</v>
      </c>
      <c r="I11283" s="1" t="s">
        <v>16</v>
      </c>
      <c r="J11283" s="1" t="s">
        <v>23</v>
      </c>
      <c r="K11283" s="1" t="s">
        <v>16</v>
      </c>
      <c r="L11283" s="1" t="s">
        <v>16</v>
      </c>
      <c r="M11283" s="1" t="s">
        <v>16</v>
      </c>
      <c r="N11283" s="1" t="s">
        <v>16</v>
      </c>
      <c r="O11283" s="1">
        <v>55.2</v>
      </c>
      <c r="P11283" s="1">
        <v>1.0</v>
      </c>
    </row>
    <row r="11284">
      <c r="A11284" s="1" t="s">
        <v>29</v>
      </c>
      <c r="B11284" s="1" t="s">
        <v>13890</v>
      </c>
      <c r="C11284" s="2" t="s">
        <v>13799</v>
      </c>
      <c r="D11284" s="1" t="s">
        <v>19</v>
      </c>
      <c r="E11284" s="3" t="str">
        <f>HYPERLINK("https://fyndiq.se/produkt/ef10e4ba492c46df/", "2-Pack Samsung S23 FE 5G - 9H Härdat Glass - Super Kvalitet 3D")</f>
        <v>2-Pack Samsung S23 FE 5G - 9H Härdat Glass - Super Kvalitet 3D</v>
      </c>
      <c r="F11284" s="1" t="s">
        <v>2521</v>
      </c>
      <c r="G11284" s="1" t="s">
        <v>2522</v>
      </c>
      <c r="H11284" s="1" t="s">
        <v>2523</v>
      </c>
      <c r="I11284" s="1" t="s">
        <v>16</v>
      </c>
      <c r="J11284" s="1" t="s">
        <v>23</v>
      </c>
      <c r="K11284" s="1" t="s">
        <v>16</v>
      </c>
      <c r="L11284" s="1" t="s">
        <v>16</v>
      </c>
      <c r="M11284" s="1" t="s">
        <v>16</v>
      </c>
      <c r="N11284" s="1" t="s">
        <v>16</v>
      </c>
      <c r="O11284" s="1">
        <v>63.2</v>
      </c>
      <c r="P11284" s="1">
        <v>1.0</v>
      </c>
    </row>
    <row r="11285">
      <c r="A11285" s="1" t="s">
        <v>29</v>
      </c>
      <c r="B11285" s="1" t="s">
        <v>13891</v>
      </c>
      <c r="C11285" s="2" t="s">
        <v>13799</v>
      </c>
      <c r="D11285" s="1" t="s">
        <v>19</v>
      </c>
      <c r="E11285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285" s="1" t="s">
        <v>51</v>
      </c>
      <c r="G11285" s="1" t="s">
        <v>52</v>
      </c>
      <c r="H11285" s="1" t="s">
        <v>53</v>
      </c>
      <c r="I11285" s="1" t="s">
        <v>16</v>
      </c>
      <c r="J11285" s="1" t="s">
        <v>23</v>
      </c>
      <c r="K11285" s="1" t="s">
        <v>16</v>
      </c>
      <c r="L11285" s="1" t="s">
        <v>16</v>
      </c>
      <c r="M11285" s="1" t="s">
        <v>16</v>
      </c>
      <c r="N11285" s="1" t="s">
        <v>16</v>
      </c>
      <c r="O11285" s="1">
        <v>87.2</v>
      </c>
      <c r="P11285" s="1">
        <v>1.0</v>
      </c>
    </row>
    <row r="11286">
      <c r="A11286" s="1" t="s">
        <v>29</v>
      </c>
      <c r="B11286" s="1" t="s">
        <v>13892</v>
      </c>
      <c r="C11286" s="2" t="s">
        <v>13799</v>
      </c>
      <c r="D11286" s="1" t="s">
        <v>19</v>
      </c>
      <c r="E11286" s="3" t="str">
        <f>HYPERLINK("https://fyndiq.se/produkt/19c2551af5564452/", "2 Pack Samsung Galaxy A41 - Härdat Glas 9H - Super kvalitet 3D")</f>
        <v>2 Pack Samsung Galaxy A41 - Härdat Glas 9H - Super kvalitet 3D</v>
      </c>
      <c r="F11286" s="1" t="s">
        <v>362</v>
      </c>
      <c r="G11286" s="1" t="s">
        <v>363</v>
      </c>
      <c r="H11286" s="1" t="s">
        <v>364</v>
      </c>
      <c r="I11286" s="1" t="s">
        <v>16</v>
      </c>
      <c r="J11286" s="1" t="s">
        <v>23</v>
      </c>
      <c r="K11286" s="1" t="s">
        <v>16</v>
      </c>
      <c r="L11286" s="1" t="s">
        <v>16</v>
      </c>
      <c r="M11286" s="1" t="s">
        <v>16</v>
      </c>
      <c r="N11286" s="1" t="s">
        <v>16</v>
      </c>
      <c r="O11286" s="1">
        <v>63.2</v>
      </c>
      <c r="P11286" s="1">
        <v>1.0</v>
      </c>
    </row>
    <row r="11287">
      <c r="A11287" s="1" t="s">
        <v>29</v>
      </c>
      <c r="B11287" s="1" t="s">
        <v>13893</v>
      </c>
      <c r="C11287" s="2" t="s">
        <v>13799</v>
      </c>
      <c r="D11287" s="1" t="s">
        <v>19</v>
      </c>
      <c r="E11287" s="3" t="str">
        <f t="shared" ref="E11287:E11288" si="390">HYPERLINK("https://fyndiq.se/produkt/416415a768684efb/", "2-Pack Samsung Galaxy S21 5G - 9H Härdat Glas - HD")</f>
        <v>2-Pack Samsung Galaxy S21 5G - 9H Härdat Glas - HD</v>
      </c>
      <c r="F11287" s="1" t="s">
        <v>39</v>
      </c>
      <c r="G11287" s="1" t="s">
        <v>40</v>
      </c>
      <c r="H11287" s="1" t="s">
        <v>41</v>
      </c>
      <c r="I11287" s="1" t="s">
        <v>16</v>
      </c>
      <c r="J11287" s="1" t="s">
        <v>23</v>
      </c>
      <c r="K11287" s="1" t="s">
        <v>16</v>
      </c>
      <c r="L11287" s="1" t="s">
        <v>16</v>
      </c>
      <c r="M11287" s="1" t="s">
        <v>16</v>
      </c>
      <c r="N11287" s="1" t="s">
        <v>16</v>
      </c>
      <c r="O11287" s="1">
        <v>63.2</v>
      </c>
      <c r="P11287" s="1">
        <v>1.0</v>
      </c>
    </row>
    <row r="11288">
      <c r="A11288" s="1" t="s">
        <v>29</v>
      </c>
      <c r="B11288" s="1" t="s">
        <v>13894</v>
      </c>
      <c r="C11288" s="2" t="s">
        <v>13799</v>
      </c>
      <c r="D11288" s="1" t="s">
        <v>19</v>
      </c>
      <c r="E11288" s="3" t="str">
        <f t="shared" si="390"/>
        <v>2-Pack Samsung Galaxy S21 5G - 9H Härdat Glas - HD</v>
      </c>
      <c r="F11288" s="1" t="s">
        <v>39</v>
      </c>
      <c r="G11288" s="1" t="s">
        <v>40</v>
      </c>
      <c r="H11288" s="1" t="s">
        <v>41</v>
      </c>
      <c r="I11288" s="1" t="s">
        <v>16</v>
      </c>
      <c r="J11288" s="1" t="s">
        <v>23</v>
      </c>
      <c r="K11288" s="1" t="s">
        <v>16</v>
      </c>
      <c r="L11288" s="1" t="s">
        <v>16</v>
      </c>
      <c r="M11288" s="1" t="s">
        <v>16</v>
      </c>
      <c r="N11288" s="1" t="s">
        <v>16</v>
      </c>
      <c r="O11288" s="1">
        <v>63.2</v>
      </c>
      <c r="P11288" s="1">
        <v>1.0</v>
      </c>
    </row>
    <row r="11289">
      <c r="A11289" s="1" t="s">
        <v>29</v>
      </c>
      <c r="B11289" s="1" t="s">
        <v>13895</v>
      </c>
      <c r="C11289" s="2" t="s">
        <v>13799</v>
      </c>
      <c r="D11289" s="1" t="s">
        <v>19</v>
      </c>
      <c r="E11289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11289" s="1" t="s">
        <v>3831</v>
      </c>
      <c r="G11289" s="1" t="s">
        <v>3832</v>
      </c>
      <c r="H11289" s="1" t="s">
        <v>3833</v>
      </c>
      <c r="I11289" s="1" t="s">
        <v>16</v>
      </c>
      <c r="J11289" s="1" t="s">
        <v>23</v>
      </c>
      <c r="K11289" s="1" t="s">
        <v>16</v>
      </c>
      <c r="L11289" s="1" t="s">
        <v>16</v>
      </c>
      <c r="M11289" s="1" t="s">
        <v>16</v>
      </c>
      <c r="N11289" s="1" t="s">
        <v>16</v>
      </c>
      <c r="O11289" s="1">
        <v>63.2</v>
      </c>
      <c r="P11289" s="1">
        <v>1.0</v>
      </c>
    </row>
    <row r="11290">
      <c r="A11290" s="1" t="s">
        <v>29</v>
      </c>
      <c r="B11290" s="1" t="s">
        <v>13896</v>
      </c>
      <c r="C11290" s="2" t="s">
        <v>13799</v>
      </c>
      <c r="D11290" s="1" t="s">
        <v>19</v>
      </c>
      <c r="E11290" s="3" t="str">
        <f>HYPERLINK("https://fyndiq.se/produkt/8a162916fdf246f7/", "2-Pack SAMSUNG S24 Skärmskydd - Härdat Glas 9H - Super kvalitet 3D")</f>
        <v>2-Pack SAMSUNG S24 Skärmskydd - Härdat Glas 9H - Super kvalitet 3D</v>
      </c>
      <c r="F11290" s="1" t="s">
        <v>714</v>
      </c>
      <c r="G11290" s="1" t="s">
        <v>715</v>
      </c>
      <c r="H11290" s="1" t="s">
        <v>716</v>
      </c>
      <c r="I11290" s="1" t="s">
        <v>16</v>
      </c>
      <c r="J11290" s="1" t="s">
        <v>23</v>
      </c>
      <c r="K11290" s="1" t="s">
        <v>16</v>
      </c>
      <c r="L11290" s="1" t="s">
        <v>16</v>
      </c>
      <c r="M11290" s="1" t="s">
        <v>16</v>
      </c>
      <c r="N11290" s="1" t="s">
        <v>16</v>
      </c>
      <c r="O11290" s="1">
        <v>63.2</v>
      </c>
      <c r="P11290" s="1">
        <v>1.0</v>
      </c>
    </row>
    <row r="11291">
      <c r="A11291" s="1" t="s">
        <v>29</v>
      </c>
      <c r="B11291" s="1" t="s">
        <v>13897</v>
      </c>
      <c r="C11291" s="2" t="s">
        <v>13799</v>
      </c>
      <c r="D11291" s="1" t="s">
        <v>19</v>
      </c>
      <c r="E11291" s="3" t="str">
        <f>HYPERLINK("https://fyndiq.se/produkt/ebd0c75a3b324593/", "2-Pack Samsung S22 Ultra 5G Skärmskydd &amp;1-Pack linsskydd-9H GLAS")</f>
        <v>2-Pack Samsung S22 Ultra 5G Skärmskydd &amp;1-Pack linsskydd-9H GLAS</v>
      </c>
      <c r="F11291" s="1" t="s">
        <v>6898</v>
      </c>
      <c r="G11291" s="1" t="s">
        <v>6899</v>
      </c>
      <c r="H11291" s="1" t="s">
        <v>6900</v>
      </c>
      <c r="I11291" s="1" t="s">
        <v>16</v>
      </c>
      <c r="J11291" s="1" t="s">
        <v>23</v>
      </c>
      <c r="K11291" s="1" t="s">
        <v>16</v>
      </c>
      <c r="L11291" s="1" t="s">
        <v>16</v>
      </c>
      <c r="M11291" s="1" t="s">
        <v>16</v>
      </c>
      <c r="N11291" s="1" t="s">
        <v>16</v>
      </c>
      <c r="O11291" s="1">
        <v>71.2</v>
      </c>
      <c r="P11291" s="1">
        <v>1.0</v>
      </c>
    </row>
    <row r="11292">
      <c r="A11292" s="1" t="s">
        <v>29</v>
      </c>
      <c r="B11292" s="1" t="s">
        <v>13898</v>
      </c>
      <c r="C11292" s="2" t="s">
        <v>13799</v>
      </c>
      <c r="D11292" s="1" t="s">
        <v>19</v>
      </c>
      <c r="E11292" s="3" t="str">
        <f>HYPERLINK("https://fyndiq.se/produkt/f2c164e932234570/", "2-Pack HUAWEI P30 PRO Skärmskydd - Härdat Glas 9H - Super kvalitet 3D")</f>
        <v>2-Pack HUAWEI P30 PRO Skärmskydd - Härdat Glas 9H - Super kvalitet 3D</v>
      </c>
      <c r="F11292" s="1" t="s">
        <v>267</v>
      </c>
      <c r="G11292" s="1" t="s">
        <v>268</v>
      </c>
      <c r="H11292" s="1" t="s">
        <v>269</v>
      </c>
      <c r="I11292" s="1" t="s">
        <v>16</v>
      </c>
      <c r="J11292" s="1" t="s">
        <v>23</v>
      </c>
      <c r="K11292" s="1" t="s">
        <v>16</v>
      </c>
      <c r="L11292" s="1" t="s">
        <v>16</v>
      </c>
      <c r="M11292" s="1" t="s">
        <v>16</v>
      </c>
      <c r="N11292" s="1" t="s">
        <v>16</v>
      </c>
      <c r="O11292" s="1">
        <v>63.2</v>
      </c>
      <c r="P11292" s="1">
        <v>1.0</v>
      </c>
    </row>
    <row r="11293">
      <c r="A11293" s="1" t="s">
        <v>29</v>
      </c>
      <c r="B11293" s="1" t="s">
        <v>13899</v>
      </c>
      <c r="C11293" s="2" t="s">
        <v>13799</v>
      </c>
      <c r="D11293" s="1" t="s">
        <v>19</v>
      </c>
      <c r="E11293" s="3" t="str">
        <f>HYPERLINK("https://fyndiq.se/produkt/9adf3a37026e4816/", "2 Pack Samsung Galaxy Note 20 Ultra -Härdat glas–Super kvalitet")</f>
        <v>2 Pack Samsung Galaxy Note 20 Ultra -Härdat glas–Super kvalitet</v>
      </c>
      <c r="F11293" s="1" t="s">
        <v>1043</v>
      </c>
      <c r="G11293" s="1" t="s">
        <v>1044</v>
      </c>
      <c r="H11293" s="1" t="s">
        <v>1045</v>
      </c>
      <c r="I11293" s="1" t="s">
        <v>16</v>
      </c>
      <c r="J11293" s="1" t="s">
        <v>23</v>
      </c>
      <c r="K11293" s="1" t="s">
        <v>16</v>
      </c>
      <c r="L11293" s="1" t="s">
        <v>16</v>
      </c>
      <c r="M11293" s="1" t="s">
        <v>16</v>
      </c>
      <c r="N11293" s="1" t="s">
        <v>16</v>
      </c>
      <c r="O11293" s="1">
        <v>63.2</v>
      </c>
      <c r="P11293" s="1">
        <v>1.0</v>
      </c>
    </row>
    <row r="11294">
      <c r="A11294" s="1" t="s">
        <v>29</v>
      </c>
      <c r="B11294" s="1" t="s">
        <v>13900</v>
      </c>
      <c r="C11294" s="2" t="s">
        <v>13799</v>
      </c>
      <c r="D11294" s="1" t="s">
        <v>19</v>
      </c>
      <c r="E11294" s="3" t="str">
        <f>HYPERLINK("https://fyndiq.se/produkt/d068a77723474021/", "2-Pack Samsung Watch 47mm - Härdat glas 9H-Super kvalitet 3D Skärmskydd")</f>
        <v>2-Pack Samsung Watch 47mm - Härdat glas 9H-Super kvalitet 3D Skärmskydd</v>
      </c>
      <c r="F11294" s="1" t="s">
        <v>6180</v>
      </c>
      <c r="G11294" s="1" t="s">
        <v>6181</v>
      </c>
      <c r="H11294" s="1" t="s">
        <v>6182</v>
      </c>
      <c r="I11294" s="1" t="s">
        <v>16</v>
      </c>
      <c r="J11294" s="1" t="s">
        <v>23</v>
      </c>
      <c r="K11294" s="1" t="s">
        <v>16</v>
      </c>
      <c r="L11294" s="1" t="s">
        <v>16</v>
      </c>
      <c r="M11294" s="1" t="s">
        <v>16</v>
      </c>
      <c r="N11294" s="1" t="s">
        <v>16</v>
      </c>
      <c r="O11294" s="1">
        <v>63.2</v>
      </c>
      <c r="P11294" s="1">
        <v>1.0</v>
      </c>
    </row>
    <row r="11295">
      <c r="A11295" s="1" t="s">
        <v>29</v>
      </c>
      <c r="B11295" s="1" t="s">
        <v>13901</v>
      </c>
      <c r="C11295" s="2" t="s">
        <v>13799</v>
      </c>
      <c r="D11295" s="1" t="s">
        <v>19</v>
      </c>
      <c r="E11295" s="3" t="str">
        <f>HYPERLINK("https://fyndiq.se/produkt/bd84362587364f02/", "2-Pack GOOGLE PIXEL 8 Skärmskydd - Härdat Glas 9H - Super kvalitet 3D")</f>
        <v>2-Pack GOOGLE PIXEL 8 Skärmskydd - Härdat Glas 9H - Super kvalitet 3D</v>
      </c>
      <c r="F11295" s="1" t="s">
        <v>254</v>
      </c>
      <c r="G11295" s="1" t="s">
        <v>255</v>
      </c>
      <c r="H11295" s="1" t="s">
        <v>256</v>
      </c>
      <c r="I11295" s="1" t="s">
        <v>16</v>
      </c>
      <c r="J11295" s="1" t="s">
        <v>23</v>
      </c>
      <c r="K11295" s="1" t="s">
        <v>16</v>
      </c>
      <c r="L11295" s="1" t="s">
        <v>16</v>
      </c>
      <c r="M11295" s="1" t="s">
        <v>16</v>
      </c>
      <c r="N11295" s="1" t="s">
        <v>16</v>
      </c>
      <c r="O11295" s="1">
        <v>71.2</v>
      </c>
      <c r="P11295" s="1">
        <v>1.0</v>
      </c>
    </row>
    <row r="11296">
      <c r="A11296" s="1" t="s">
        <v>29</v>
      </c>
      <c r="B11296" s="1" t="s">
        <v>13902</v>
      </c>
      <c r="C11296" s="2" t="s">
        <v>13799</v>
      </c>
      <c r="D11296" s="1" t="s">
        <v>19</v>
      </c>
      <c r="E11296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1296" s="1" t="s">
        <v>2035</v>
      </c>
      <c r="G11296" s="1" t="s">
        <v>2036</v>
      </c>
      <c r="H11296" s="1" t="s">
        <v>2037</v>
      </c>
      <c r="I11296" s="1" t="s">
        <v>16</v>
      </c>
      <c r="J11296" s="1" t="s">
        <v>23</v>
      </c>
      <c r="K11296" s="1" t="s">
        <v>16</v>
      </c>
      <c r="L11296" s="1" t="s">
        <v>16</v>
      </c>
      <c r="M11296" s="1" t="s">
        <v>16</v>
      </c>
      <c r="N11296" s="1" t="s">
        <v>16</v>
      </c>
      <c r="O11296" s="1">
        <v>55.2</v>
      </c>
      <c r="P11296" s="1">
        <v>1.0</v>
      </c>
    </row>
    <row r="11297">
      <c r="A11297" s="1" t="s">
        <v>29</v>
      </c>
      <c r="B11297" s="1" t="s">
        <v>13903</v>
      </c>
      <c r="C11297" s="2" t="s">
        <v>13799</v>
      </c>
      <c r="D11297" s="1" t="s">
        <v>19</v>
      </c>
      <c r="E1129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1297" s="1" t="s">
        <v>183</v>
      </c>
      <c r="G11297" s="1" t="s">
        <v>184</v>
      </c>
      <c r="H11297" s="1" t="s">
        <v>185</v>
      </c>
      <c r="I11297" s="1" t="s">
        <v>16</v>
      </c>
      <c r="J11297" s="1" t="s">
        <v>23</v>
      </c>
      <c r="K11297" s="1" t="s">
        <v>16</v>
      </c>
      <c r="L11297" s="1" t="s">
        <v>16</v>
      </c>
      <c r="M11297" s="1" t="s">
        <v>16</v>
      </c>
      <c r="N11297" s="1" t="s">
        <v>16</v>
      </c>
      <c r="O11297" s="1">
        <v>79.2</v>
      </c>
      <c r="P11297" s="1">
        <v>1.0</v>
      </c>
    </row>
    <row r="11298">
      <c r="A11298" s="1" t="s">
        <v>29</v>
      </c>
      <c r="B11298" s="1" t="s">
        <v>13904</v>
      </c>
      <c r="C11298" s="2" t="s">
        <v>13799</v>
      </c>
      <c r="D11298" s="1" t="s">
        <v>19</v>
      </c>
      <c r="E11298" s="3" t="str">
        <f>HYPERLINK("https://fyndiq.se/produkt/022d7ac2f2e44ae2/", "Samsung Galaxy A04s - Härdat Glas 9H - Super Kvalitet 3D Skärmskydd")</f>
        <v>Samsung Galaxy A04s - Härdat Glas 9H - Super Kvalitet 3D Skärmskydd</v>
      </c>
      <c r="F11298" s="1" t="s">
        <v>3609</v>
      </c>
      <c r="G11298" s="1" t="s">
        <v>3610</v>
      </c>
      <c r="H11298" s="1" t="s">
        <v>3611</v>
      </c>
      <c r="I11298" s="1" t="s">
        <v>16</v>
      </c>
      <c r="J11298" s="1" t="s">
        <v>23</v>
      </c>
      <c r="K11298" s="1" t="s">
        <v>16</v>
      </c>
      <c r="L11298" s="1" t="s">
        <v>16</v>
      </c>
      <c r="M11298" s="1" t="s">
        <v>16</v>
      </c>
      <c r="N11298" s="1" t="s">
        <v>16</v>
      </c>
      <c r="O11298" s="1">
        <v>55.2</v>
      </c>
      <c r="P11298" s="1">
        <v>1.0</v>
      </c>
    </row>
    <row r="11299">
      <c r="A11299" s="1" t="s">
        <v>29</v>
      </c>
      <c r="B11299" s="1" t="s">
        <v>13905</v>
      </c>
      <c r="C11299" s="2" t="s">
        <v>13799</v>
      </c>
      <c r="D11299" s="1" t="s">
        <v>19</v>
      </c>
      <c r="E11299" s="3" t="str">
        <f t="shared" ref="E11299:E11300" si="391">HYPERLINK("https://fyndiq.se/produkt/914693d84cc04c99/", "2-Pack Xiaomi Redmi 12C - Härdat Glas 9H - Super kvalitet 3D Skärmskydd")</f>
        <v>2-Pack Xiaomi Redmi 12C - Härdat Glas 9H - Super kvalitet 3D Skärmskydd</v>
      </c>
      <c r="F11299" s="1" t="s">
        <v>3098</v>
      </c>
      <c r="G11299" s="1" t="s">
        <v>3099</v>
      </c>
      <c r="H11299" s="1" t="s">
        <v>3100</v>
      </c>
      <c r="I11299" s="1" t="s">
        <v>16</v>
      </c>
      <c r="J11299" s="1" t="s">
        <v>23</v>
      </c>
      <c r="K11299" s="1" t="s">
        <v>16</v>
      </c>
      <c r="L11299" s="1" t="s">
        <v>16</v>
      </c>
      <c r="M11299" s="1" t="s">
        <v>16</v>
      </c>
      <c r="N11299" s="1" t="s">
        <v>16</v>
      </c>
      <c r="O11299" s="1">
        <v>63.2</v>
      </c>
      <c r="P11299" s="1">
        <v>1.0</v>
      </c>
    </row>
    <row r="11300">
      <c r="A11300" s="1" t="s">
        <v>29</v>
      </c>
      <c r="B11300" s="1" t="s">
        <v>13906</v>
      </c>
      <c r="C11300" s="2" t="s">
        <v>13799</v>
      </c>
      <c r="D11300" s="1" t="s">
        <v>19</v>
      </c>
      <c r="E11300" s="3" t="str">
        <f t="shared" si="391"/>
        <v>2-Pack Xiaomi Redmi 12C - Härdat Glas 9H - Super kvalitet 3D Skärmskydd</v>
      </c>
      <c r="F11300" s="1" t="s">
        <v>3098</v>
      </c>
      <c r="G11300" s="1" t="s">
        <v>3099</v>
      </c>
      <c r="H11300" s="1" t="s">
        <v>3100</v>
      </c>
      <c r="I11300" s="1" t="s">
        <v>16</v>
      </c>
      <c r="J11300" s="1" t="s">
        <v>23</v>
      </c>
      <c r="K11300" s="1" t="s">
        <v>16</v>
      </c>
      <c r="L11300" s="1" t="s">
        <v>16</v>
      </c>
      <c r="M11300" s="1" t="s">
        <v>16</v>
      </c>
      <c r="N11300" s="1" t="s">
        <v>16</v>
      </c>
      <c r="O11300" s="1">
        <v>63.2</v>
      </c>
      <c r="P11300" s="1">
        <v>1.0</v>
      </c>
    </row>
    <row r="11301">
      <c r="A11301" s="1" t="s">
        <v>29</v>
      </c>
      <c r="B11301" s="1" t="s">
        <v>13907</v>
      </c>
      <c r="C11301" s="2" t="s">
        <v>13799</v>
      </c>
      <c r="D11301" s="1" t="s">
        <v>19</v>
      </c>
      <c r="E11301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1301" s="1" t="s">
        <v>679</v>
      </c>
      <c r="G11301" s="1" t="s">
        <v>680</v>
      </c>
      <c r="H11301" s="1" t="s">
        <v>681</v>
      </c>
      <c r="I11301" s="1" t="s">
        <v>16</v>
      </c>
      <c r="J11301" s="1" t="s">
        <v>23</v>
      </c>
      <c r="K11301" s="1" t="s">
        <v>16</v>
      </c>
      <c r="L11301" s="1" t="s">
        <v>16</v>
      </c>
      <c r="M11301" s="1" t="s">
        <v>16</v>
      </c>
      <c r="N11301" s="1" t="s">
        <v>16</v>
      </c>
      <c r="O11301" s="1">
        <v>95.2</v>
      </c>
      <c r="P11301" s="1">
        <v>1.0</v>
      </c>
    </row>
    <row r="11302">
      <c r="A11302" s="1" t="s">
        <v>29</v>
      </c>
      <c r="B11302" s="1" t="s">
        <v>13908</v>
      </c>
      <c r="C11302" s="2" t="s">
        <v>13799</v>
      </c>
      <c r="D11302" s="1" t="s">
        <v>19</v>
      </c>
      <c r="E11302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11302" s="1" t="s">
        <v>3247</v>
      </c>
      <c r="G11302" s="1" t="s">
        <v>3248</v>
      </c>
      <c r="H11302" s="1" t="s">
        <v>3249</v>
      </c>
      <c r="I11302" s="1" t="s">
        <v>16</v>
      </c>
      <c r="J11302" s="1" t="s">
        <v>23</v>
      </c>
      <c r="K11302" s="1" t="s">
        <v>16</v>
      </c>
      <c r="L11302" s="1" t="s">
        <v>16</v>
      </c>
      <c r="M11302" s="1" t="s">
        <v>16</v>
      </c>
      <c r="N11302" s="1" t="s">
        <v>16</v>
      </c>
      <c r="O11302" s="1">
        <v>79.2</v>
      </c>
      <c r="P11302" s="1">
        <v>1.0</v>
      </c>
    </row>
    <row r="11303">
      <c r="A11303" s="1" t="s">
        <v>29</v>
      </c>
      <c r="B11303" s="1" t="s">
        <v>13909</v>
      </c>
      <c r="C11303" s="2" t="s">
        <v>13799</v>
      </c>
      <c r="D11303" s="1" t="s">
        <v>19</v>
      </c>
      <c r="E11303" s="3" t="str">
        <f>HYPERLINK("https://fyndiq.se/produkt/d2c30baa04ab483c/", "2-Pack Samsung A22 5G Skärmskydd - Härdat Glas 9H - Super kvalitet 3D")</f>
        <v>2-Pack Samsung A22 5G Skärmskydd - Härdat Glas 9H - Super kvalitet 3D</v>
      </c>
      <c r="F11303" s="1" t="s">
        <v>1273</v>
      </c>
      <c r="G11303" s="1" t="s">
        <v>1274</v>
      </c>
      <c r="H11303" s="1" t="s">
        <v>1275</v>
      </c>
      <c r="I11303" s="1" t="s">
        <v>16</v>
      </c>
      <c r="J11303" s="1" t="s">
        <v>23</v>
      </c>
      <c r="K11303" s="1" t="s">
        <v>16</v>
      </c>
      <c r="L11303" s="1" t="s">
        <v>16</v>
      </c>
      <c r="M11303" s="1" t="s">
        <v>16</v>
      </c>
      <c r="N11303" s="1" t="s">
        <v>16</v>
      </c>
      <c r="O11303" s="1">
        <v>63.2</v>
      </c>
      <c r="P11303" s="1">
        <v>1.0</v>
      </c>
    </row>
    <row r="11304">
      <c r="A11304" s="1" t="s">
        <v>29</v>
      </c>
      <c r="B11304" s="1" t="s">
        <v>13910</v>
      </c>
      <c r="C11304" s="2" t="s">
        <v>13799</v>
      </c>
      <c r="D11304" s="1" t="s">
        <v>19</v>
      </c>
      <c r="E11304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11304" s="1" t="s">
        <v>1243</v>
      </c>
      <c r="G11304" s="1" t="s">
        <v>1244</v>
      </c>
      <c r="H11304" s="1" t="s">
        <v>1245</v>
      </c>
      <c r="I11304" s="1" t="s">
        <v>16</v>
      </c>
      <c r="J11304" s="1" t="s">
        <v>23</v>
      </c>
      <c r="K11304" s="1" t="s">
        <v>16</v>
      </c>
      <c r="L11304" s="1" t="s">
        <v>16</v>
      </c>
      <c r="M11304" s="1" t="s">
        <v>16</v>
      </c>
      <c r="N11304" s="1" t="s">
        <v>16</v>
      </c>
      <c r="O11304" s="1">
        <v>71.2</v>
      </c>
      <c r="P11304" s="1">
        <v>1.0</v>
      </c>
    </row>
    <row r="11305">
      <c r="A11305" s="1" t="s">
        <v>29</v>
      </c>
      <c r="B11305" s="1" t="s">
        <v>13911</v>
      </c>
      <c r="C11305" s="2" t="s">
        <v>13799</v>
      </c>
      <c r="D11305" s="1" t="s">
        <v>19</v>
      </c>
      <c r="E11305" s="3" t="str">
        <f t="shared" ref="E11305:E11306" si="392">HYPERLINK("https://fyndiq.se/produkt/13e76851ca504320/", "2-Pack Samsung Galaxy S22 Ultra - Härdat glas 9H - Top kvalitet")</f>
        <v>2-Pack Samsung Galaxy S22 Ultra - Härdat glas 9H - Top kvalitet</v>
      </c>
      <c r="F11305" s="1" t="s">
        <v>140</v>
      </c>
      <c r="G11305" s="1" t="s">
        <v>141</v>
      </c>
      <c r="H11305" s="1" t="s">
        <v>142</v>
      </c>
      <c r="I11305" s="1" t="s">
        <v>16</v>
      </c>
      <c r="J11305" s="1" t="s">
        <v>23</v>
      </c>
      <c r="K11305" s="1" t="s">
        <v>16</v>
      </c>
      <c r="L11305" s="1" t="s">
        <v>16</v>
      </c>
      <c r="M11305" s="1" t="s">
        <v>16</v>
      </c>
      <c r="N11305" s="1" t="s">
        <v>16</v>
      </c>
      <c r="O11305" s="1">
        <v>63.2</v>
      </c>
      <c r="P11305" s="1">
        <v>1.0</v>
      </c>
    </row>
    <row r="11306">
      <c r="A11306" s="1" t="s">
        <v>29</v>
      </c>
      <c r="B11306" s="1" t="s">
        <v>13912</v>
      </c>
      <c r="C11306" s="2" t="s">
        <v>13799</v>
      </c>
      <c r="D11306" s="1" t="s">
        <v>19</v>
      </c>
      <c r="E11306" s="3" t="str">
        <f t="shared" si="392"/>
        <v>2-Pack Samsung Galaxy S22 Ultra - Härdat glas 9H - Top kvalitet</v>
      </c>
      <c r="F11306" s="1" t="s">
        <v>140</v>
      </c>
      <c r="G11306" s="1" t="s">
        <v>141</v>
      </c>
      <c r="H11306" s="1" t="s">
        <v>142</v>
      </c>
      <c r="I11306" s="1" t="s">
        <v>16</v>
      </c>
      <c r="J11306" s="1" t="s">
        <v>23</v>
      </c>
      <c r="K11306" s="1" t="s">
        <v>16</v>
      </c>
      <c r="L11306" s="1" t="s">
        <v>16</v>
      </c>
      <c r="M11306" s="1" t="s">
        <v>16</v>
      </c>
      <c r="N11306" s="1" t="s">
        <v>16</v>
      </c>
      <c r="O11306" s="1">
        <v>63.2</v>
      </c>
      <c r="P11306" s="1">
        <v>2.0</v>
      </c>
    </row>
    <row r="11307">
      <c r="A11307" s="1" t="s">
        <v>29</v>
      </c>
      <c r="B11307" s="1" t="s">
        <v>13913</v>
      </c>
      <c r="C11307" s="2" t="s">
        <v>13799</v>
      </c>
      <c r="D11307" s="1" t="s">
        <v>19</v>
      </c>
      <c r="E11307" s="3" t="str">
        <f>HYPERLINK("https://fyndiq.se/produkt/b4b1148b5d274f33/", "2 Pack Xiaomi 11T 5G - Härdat glas 9H - Super kvalitet 3D")</f>
        <v>2 Pack Xiaomi 11T 5G - Härdat glas 9H - Super kvalitet 3D</v>
      </c>
      <c r="F11307" s="1" t="s">
        <v>345</v>
      </c>
      <c r="G11307" s="1" t="s">
        <v>346</v>
      </c>
      <c r="H11307" s="1" t="s">
        <v>347</v>
      </c>
      <c r="I11307" s="1" t="s">
        <v>1311</v>
      </c>
      <c r="J11307" s="1" t="s">
        <v>23</v>
      </c>
      <c r="K11307" s="1" t="s">
        <v>16</v>
      </c>
      <c r="L11307" s="1" t="s">
        <v>16</v>
      </c>
      <c r="M11307" s="1" t="s">
        <v>16</v>
      </c>
      <c r="N11307" s="1" t="s">
        <v>16</v>
      </c>
      <c r="O11307" s="1">
        <v>63.2</v>
      </c>
      <c r="P11307" s="1">
        <v>2.0</v>
      </c>
    </row>
    <row r="11308">
      <c r="A11308" s="1" t="s">
        <v>29</v>
      </c>
      <c r="B11308" s="1" t="s">
        <v>13914</v>
      </c>
      <c r="C11308" s="2" t="s">
        <v>13799</v>
      </c>
      <c r="D11308" s="1" t="s">
        <v>19</v>
      </c>
      <c r="E11308" s="3" t="str">
        <f t="shared" ref="E11308:E11310" si="393">HYPERLINK("https://fyndiq.se/produkt/56c72c0ba5f749b5/", "2-Pack SAMSUNG S24 Skärmskydd - Härdat Glas 9H - Super kvalitet 3D")</f>
        <v>2-Pack SAMSUNG S24 Skärmskydd - Härdat Glas 9H - Super kvalitet 3D</v>
      </c>
      <c r="F11308" s="1" t="s">
        <v>263</v>
      </c>
      <c r="G11308" s="1" t="s">
        <v>264</v>
      </c>
      <c r="H11308" s="1" t="s">
        <v>265</v>
      </c>
      <c r="I11308" s="1" t="s">
        <v>16</v>
      </c>
      <c r="J11308" s="1" t="s">
        <v>23</v>
      </c>
      <c r="K11308" s="1" t="s">
        <v>16</v>
      </c>
      <c r="L11308" s="1" t="s">
        <v>16</v>
      </c>
      <c r="M11308" s="1" t="s">
        <v>16</v>
      </c>
      <c r="N11308" s="1" t="s">
        <v>16</v>
      </c>
      <c r="O11308" s="1">
        <v>63.2</v>
      </c>
      <c r="P11308" s="1">
        <v>1.0</v>
      </c>
    </row>
    <row r="11309">
      <c r="A11309" s="1" t="s">
        <v>29</v>
      </c>
      <c r="B11309" s="1" t="s">
        <v>13915</v>
      </c>
      <c r="C11309" s="2" t="s">
        <v>13799</v>
      </c>
      <c r="D11309" s="1" t="s">
        <v>19</v>
      </c>
      <c r="E11309" s="3" t="str">
        <f t="shared" si="393"/>
        <v>2-Pack SAMSUNG S24 Skärmskydd - Härdat Glas 9H - Super kvalitet 3D</v>
      </c>
      <c r="F11309" s="1" t="s">
        <v>263</v>
      </c>
      <c r="G11309" s="1" t="s">
        <v>264</v>
      </c>
      <c r="H11309" s="1" t="s">
        <v>265</v>
      </c>
      <c r="I11309" s="1" t="s">
        <v>16</v>
      </c>
      <c r="J11309" s="1" t="s">
        <v>23</v>
      </c>
      <c r="K11309" s="1" t="s">
        <v>16</v>
      </c>
      <c r="L11309" s="1" t="s">
        <v>16</v>
      </c>
      <c r="M11309" s="1" t="s">
        <v>16</v>
      </c>
      <c r="N11309" s="1" t="s">
        <v>16</v>
      </c>
      <c r="O11309" s="1">
        <v>63.2</v>
      </c>
      <c r="P11309" s="1">
        <v>1.0</v>
      </c>
    </row>
    <row r="11310">
      <c r="A11310" s="1" t="s">
        <v>29</v>
      </c>
      <c r="B11310" s="1" t="s">
        <v>13916</v>
      </c>
      <c r="C11310" s="2" t="s">
        <v>13799</v>
      </c>
      <c r="D11310" s="1" t="s">
        <v>19</v>
      </c>
      <c r="E11310" s="3" t="str">
        <f t="shared" si="393"/>
        <v>2-Pack SAMSUNG S24 Skärmskydd - Härdat Glas 9H - Super kvalitet 3D</v>
      </c>
      <c r="F11310" s="1" t="s">
        <v>263</v>
      </c>
      <c r="G11310" s="1" t="s">
        <v>264</v>
      </c>
      <c r="H11310" s="1" t="s">
        <v>265</v>
      </c>
      <c r="I11310" s="1" t="s">
        <v>16</v>
      </c>
      <c r="J11310" s="1" t="s">
        <v>23</v>
      </c>
      <c r="K11310" s="1" t="s">
        <v>16</v>
      </c>
      <c r="L11310" s="1" t="s">
        <v>16</v>
      </c>
      <c r="M11310" s="1" t="s">
        <v>16</v>
      </c>
      <c r="N11310" s="1" t="s">
        <v>16</v>
      </c>
      <c r="O11310" s="1">
        <v>63.2</v>
      </c>
      <c r="P11310" s="1">
        <v>1.0</v>
      </c>
    </row>
    <row r="11311">
      <c r="A11311" s="1" t="s">
        <v>29</v>
      </c>
      <c r="B11311" s="1" t="s">
        <v>13917</v>
      </c>
      <c r="C11311" s="2" t="s">
        <v>13799</v>
      </c>
      <c r="D11311" s="1" t="s">
        <v>19</v>
      </c>
      <c r="E11311" s="3" t="str">
        <f t="shared" ref="E11311:E11313" si="394">HYPERLINK("https://fyndiq.se/produkt/925ae49423884615/", "2-Pack Samsung S22 Ultra Skärmskydd &amp; 1-Pack linsskydd -9H GLAS")</f>
        <v>2-Pack Samsung S22 Ultra Skärmskydd &amp; 1-Pack linsskydd -9H GLAS</v>
      </c>
      <c r="F11311" s="1" t="s">
        <v>335</v>
      </c>
      <c r="G11311" s="1" t="s">
        <v>336</v>
      </c>
      <c r="H11311" s="1" t="s">
        <v>337</v>
      </c>
      <c r="I11311" s="1" t="s">
        <v>16</v>
      </c>
      <c r="J11311" s="1" t="s">
        <v>23</v>
      </c>
      <c r="K11311" s="1" t="s">
        <v>16</v>
      </c>
      <c r="L11311" s="1" t="s">
        <v>16</v>
      </c>
      <c r="M11311" s="1" t="s">
        <v>16</v>
      </c>
      <c r="N11311" s="1" t="s">
        <v>16</v>
      </c>
      <c r="O11311" s="1">
        <v>71.2</v>
      </c>
      <c r="P11311" s="1">
        <v>1.0</v>
      </c>
    </row>
    <row r="11312">
      <c r="A11312" s="1" t="s">
        <v>29</v>
      </c>
      <c r="B11312" s="1" t="s">
        <v>13918</v>
      </c>
      <c r="C11312" s="2" t="s">
        <v>13799</v>
      </c>
      <c r="D11312" s="1" t="s">
        <v>19</v>
      </c>
      <c r="E11312" s="3" t="str">
        <f t="shared" si="394"/>
        <v>2-Pack Samsung S22 Ultra Skärmskydd &amp; 1-Pack linsskydd -9H GLAS</v>
      </c>
      <c r="F11312" s="1" t="s">
        <v>335</v>
      </c>
      <c r="G11312" s="1" t="s">
        <v>336</v>
      </c>
      <c r="H11312" s="1" t="s">
        <v>337</v>
      </c>
      <c r="I11312" s="1" t="s">
        <v>16</v>
      </c>
      <c r="J11312" s="1" t="s">
        <v>23</v>
      </c>
      <c r="K11312" s="1" t="s">
        <v>16</v>
      </c>
      <c r="L11312" s="1" t="s">
        <v>16</v>
      </c>
      <c r="M11312" s="1" t="s">
        <v>16</v>
      </c>
      <c r="N11312" s="1" t="s">
        <v>16</v>
      </c>
      <c r="O11312" s="1">
        <v>71.2</v>
      </c>
      <c r="P11312" s="1">
        <v>2.0</v>
      </c>
    </row>
    <row r="11313">
      <c r="A11313" s="1" t="s">
        <v>29</v>
      </c>
      <c r="B11313" s="1" t="s">
        <v>13919</v>
      </c>
      <c r="C11313" s="2" t="s">
        <v>13799</v>
      </c>
      <c r="D11313" s="1" t="s">
        <v>19</v>
      </c>
      <c r="E11313" s="3" t="str">
        <f t="shared" si="394"/>
        <v>2-Pack Samsung S22 Ultra Skärmskydd &amp; 1-Pack linsskydd -9H GLAS</v>
      </c>
      <c r="F11313" s="1" t="s">
        <v>335</v>
      </c>
      <c r="G11313" s="1" t="s">
        <v>336</v>
      </c>
      <c r="H11313" s="1" t="s">
        <v>337</v>
      </c>
      <c r="I11313" s="1" t="s">
        <v>16</v>
      </c>
      <c r="J11313" s="1" t="s">
        <v>23</v>
      </c>
      <c r="K11313" s="1" t="s">
        <v>16</v>
      </c>
      <c r="L11313" s="1" t="s">
        <v>16</v>
      </c>
      <c r="M11313" s="1" t="s">
        <v>16</v>
      </c>
      <c r="N11313" s="1" t="s">
        <v>16</v>
      </c>
      <c r="O11313" s="1">
        <v>71.2</v>
      </c>
      <c r="P11313" s="1">
        <v>1.0</v>
      </c>
    </row>
    <row r="11314">
      <c r="A11314" s="1" t="s">
        <v>29</v>
      </c>
      <c r="B11314" s="1" t="s">
        <v>13920</v>
      </c>
      <c r="C11314" s="2" t="s">
        <v>13799</v>
      </c>
      <c r="D11314" s="1" t="s">
        <v>19</v>
      </c>
      <c r="E11314" s="3" t="str">
        <f>HYPERLINK("https://fyndiq.se/produkt/6ff896a82a134dbd/", "2-Pack IPhone 12 Mini - Härdat Glas 9H - Super Kvalitet 3D")</f>
        <v>2-Pack IPhone 12 Mini - Härdat Glas 9H - Super Kvalitet 3D</v>
      </c>
      <c r="F11314" s="1" t="s">
        <v>55</v>
      </c>
      <c r="G11314" s="1" t="s">
        <v>56</v>
      </c>
      <c r="H11314" s="1" t="s">
        <v>57</v>
      </c>
      <c r="I11314" s="1" t="s">
        <v>16</v>
      </c>
      <c r="J11314" s="1" t="s">
        <v>23</v>
      </c>
      <c r="K11314" s="1" t="s">
        <v>16</v>
      </c>
      <c r="L11314" s="1" t="s">
        <v>16</v>
      </c>
      <c r="M11314" s="1" t="s">
        <v>16</v>
      </c>
      <c r="N11314" s="1" t="s">
        <v>16</v>
      </c>
      <c r="O11314" s="1">
        <v>47.2</v>
      </c>
      <c r="P11314" s="1">
        <v>1.0</v>
      </c>
    </row>
    <row r="11315">
      <c r="A11315" s="1" t="s">
        <v>29</v>
      </c>
      <c r="B11315" s="1" t="s">
        <v>13921</v>
      </c>
      <c r="C11315" s="2" t="s">
        <v>13799</v>
      </c>
      <c r="D11315" s="1" t="s">
        <v>19</v>
      </c>
      <c r="E11315" s="3" t="str">
        <f>HYPERLINK("https://fyndiq.se/produkt/a00b62acc6644fd2/", "2-Pack Samsung Galaxy S10 - Härdat glas 9H – Super kvalitet 3D")</f>
        <v>2-Pack Samsung Galaxy S10 - Härdat glas 9H – Super kvalitet 3D</v>
      </c>
      <c r="F11315" s="1" t="s">
        <v>1291</v>
      </c>
      <c r="G11315" s="1" t="s">
        <v>1292</v>
      </c>
      <c r="H11315" s="1" t="s">
        <v>1293</v>
      </c>
      <c r="I11315" s="1" t="s">
        <v>16</v>
      </c>
      <c r="J11315" s="1" t="s">
        <v>23</v>
      </c>
      <c r="K11315" s="1" t="s">
        <v>16</v>
      </c>
      <c r="L11315" s="1" t="s">
        <v>16</v>
      </c>
      <c r="M11315" s="1" t="s">
        <v>16</v>
      </c>
      <c r="N11315" s="1" t="s">
        <v>16</v>
      </c>
      <c r="O11315" s="1">
        <v>63.2</v>
      </c>
      <c r="P11315" s="1">
        <v>1.0</v>
      </c>
    </row>
    <row r="11316">
      <c r="A11316" s="1" t="s">
        <v>29</v>
      </c>
      <c r="B11316" s="1" t="s">
        <v>13922</v>
      </c>
      <c r="C11316" s="2" t="s">
        <v>13799</v>
      </c>
      <c r="D11316" s="1" t="s">
        <v>19</v>
      </c>
      <c r="E1131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316" s="1" t="s">
        <v>692</v>
      </c>
      <c r="G11316" s="1" t="s">
        <v>693</v>
      </c>
      <c r="H11316" s="1" t="s">
        <v>694</v>
      </c>
      <c r="I11316" s="1" t="s">
        <v>1230</v>
      </c>
      <c r="J11316" s="1" t="s">
        <v>9</v>
      </c>
      <c r="K11316" s="2" t="s">
        <v>12214</v>
      </c>
      <c r="L11316" s="1" t="s">
        <v>2602</v>
      </c>
      <c r="M11316" s="1" t="s">
        <v>16</v>
      </c>
      <c r="N11316" s="1" t="s">
        <v>16</v>
      </c>
      <c r="O11316" s="1">
        <v>47.2</v>
      </c>
      <c r="P11316" s="1">
        <v>1.0</v>
      </c>
    </row>
    <row r="11317">
      <c r="A11317" s="1" t="s">
        <v>29</v>
      </c>
      <c r="B11317" s="1" t="s">
        <v>13923</v>
      </c>
      <c r="C11317" s="2" t="s">
        <v>13799</v>
      </c>
      <c r="D11317" s="1" t="s">
        <v>19</v>
      </c>
      <c r="E11317" s="3" t="str">
        <f>HYPERLINK("https://fyndiq.se/produkt/ffd808ba7c174af8/", "2-Pack Samsung S22 Skärmskydd &amp; 1-Pack linsskydd -Härdat Glas 9H")</f>
        <v>2-Pack Samsung S22 Skärmskydd &amp; 1-Pack linsskydd -Härdat Glas 9H</v>
      </c>
      <c r="F11317" s="1" t="s">
        <v>179</v>
      </c>
      <c r="G11317" s="1" t="s">
        <v>180</v>
      </c>
      <c r="H11317" s="1" t="s">
        <v>181</v>
      </c>
      <c r="I11317" s="1" t="s">
        <v>16</v>
      </c>
      <c r="J11317" s="1" t="s">
        <v>23</v>
      </c>
      <c r="K11317" s="1" t="s">
        <v>16</v>
      </c>
      <c r="L11317" s="1" t="s">
        <v>16</v>
      </c>
      <c r="M11317" s="1" t="s">
        <v>16</v>
      </c>
      <c r="N11317" s="1" t="s">
        <v>16</v>
      </c>
      <c r="O11317" s="1">
        <v>71.2</v>
      </c>
      <c r="P11317" s="1">
        <v>1.0</v>
      </c>
    </row>
    <row r="11318">
      <c r="A11318" s="1" t="s">
        <v>29</v>
      </c>
      <c r="B11318" s="1" t="s">
        <v>13924</v>
      </c>
      <c r="C11318" s="2" t="s">
        <v>13799</v>
      </c>
      <c r="D11318" s="1" t="s">
        <v>19</v>
      </c>
      <c r="E11318" s="3" t="str">
        <f>HYPERLINK("https://fyndiq.se/produkt/09a1997ccc234c63/", "2-Pack Huawei P40 Pro - Härdat glas 9H – Super kvalitet 3D")</f>
        <v>2-Pack Huawei P40 Pro - Härdat glas 9H – Super kvalitet 3D</v>
      </c>
      <c r="F11318" s="1" t="s">
        <v>1152</v>
      </c>
      <c r="G11318" s="1" t="s">
        <v>1153</v>
      </c>
      <c r="H11318" s="1" t="s">
        <v>1154</v>
      </c>
      <c r="I11318" s="1" t="s">
        <v>16</v>
      </c>
      <c r="J11318" s="1" t="s">
        <v>23</v>
      </c>
      <c r="K11318" s="1" t="s">
        <v>16</v>
      </c>
      <c r="L11318" s="1" t="s">
        <v>16</v>
      </c>
      <c r="M11318" s="1" t="s">
        <v>16</v>
      </c>
      <c r="N11318" s="1" t="s">
        <v>16</v>
      </c>
      <c r="O11318" s="1">
        <v>71.2</v>
      </c>
      <c r="P11318" s="1">
        <v>1.0</v>
      </c>
    </row>
    <row r="11319">
      <c r="A11319" s="1" t="s">
        <v>29</v>
      </c>
      <c r="B11319" s="1" t="s">
        <v>13925</v>
      </c>
      <c r="C11319" s="2" t="s">
        <v>13926</v>
      </c>
      <c r="D11319" s="1" t="s">
        <v>19</v>
      </c>
      <c r="E11319" s="3" t="str">
        <f>HYPERLINK("https://fyndiq.se/produkt/3fee81d316cc43da/", "2-pack - iPhone 12 / 12 Pro - 9H Härdat Glass - Top Kvalitet")</f>
        <v>2-pack - iPhone 12 / 12 Pro - 9H Härdat Glass - Top Kvalitet</v>
      </c>
      <c r="F11319" s="1" t="s">
        <v>2499</v>
      </c>
      <c r="G11319" s="1" t="s">
        <v>2500</v>
      </c>
      <c r="H11319" s="1" t="s">
        <v>2067</v>
      </c>
      <c r="I11319" s="1" t="s">
        <v>16</v>
      </c>
      <c r="J11319" s="1" t="s">
        <v>23</v>
      </c>
      <c r="K11319" s="1" t="s">
        <v>16</v>
      </c>
      <c r="L11319" s="1" t="s">
        <v>16</v>
      </c>
      <c r="M11319" s="1" t="s">
        <v>16</v>
      </c>
      <c r="N11319" s="1" t="s">
        <v>16</v>
      </c>
      <c r="O11319" s="1">
        <v>47.2</v>
      </c>
      <c r="P11319" s="1">
        <v>1.0</v>
      </c>
    </row>
    <row r="11320">
      <c r="A11320" s="1" t="s">
        <v>29</v>
      </c>
      <c r="B11320" s="1" t="s">
        <v>13927</v>
      </c>
      <c r="C11320" s="2" t="s">
        <v>13926</v>
      </c>
      <c r="D11320" s="1" t="s">
        <v>19</v>
      </c>
      <c r="E11320" s="3" t="str">
        <f>HYPERLINK("https://fyndiq.se/produkt/67afb534781a4066/", "2-Pack Samsung Galaxy S9 Plus - Härdat glas- 9HSuper kvalitet 3D")</f>
        <v>2-Pack Samsung Galaxy S9 Plus - Härdat glas- 9HSuper kvalitet 3D</v>
      </c>
      <c r="F11320" s="1" t="s">
        <v>3929</v>
      </c>
      <c r="G11320" s="1" t="s">
        <v>3930</v>
      </c>
      <c r="H11320" s="1" t="s">
        <v>3931</v>
      </c>
      <c r="I11320" s="1" t="s">
        <v>16</v>
      </c>
      <c r="J11320" s="1" t="s">
        <v>23</v>
      </c>
      <c r="K11320" s="1" t="s">
        <v>16</v>
      </c>
      <c r="L11320" s="1" t="s">
        <v>16</v>
      </c>
      <c r="M11320" s="1" t="s">
        <v>16</v>
      </c>
      <c r="N11320" s="1" t="s">
        <v>16</v>
      </c>
      <c r="O11320" s="1">
        <v>63.2</v>
      </c>
      <c r="P11320" s="1">
        <v>1.0</v>
      </c>
    </row>
    <row r="11321">
      <c r="A11321" s="1" t="s">
        <v>29</v>
      </c>
      <c r="B11321" s="1" t="s">
        <v>13928</v>
      </c>
      <c r="C11321" s="2" t="s">
        <v>13926</v>
      </c>
      <c r="D11321" s="1" t="s">
        <v>19</v>
      </c>
      <c r="E1132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321" s="1" t="s">
        <v>103</v>
      </c>
      <c r="G11321" s="1" t="s">
        <v>104</v>
      </c>
      <c r="H11321" s="1" t="s">
        <v>105</v>
      </c>
      <c r="I11321" s="1" t="s">
        <v>16</v>
      </c>
      <c r="J11321" s="1" t="s">
        <v>23</v>
      </c>
      <c r="K11321" s="1" t="s">
        <v>16</v>
      </c>
      <c r="L11321" s="1" t="s">
        <v>16</v>
      </c>
      <c r="M11321" s="1" t="s">
        <v>16</v>
      </c>
      <c r="N11321" s="1" t="s">
        <v>16</v>
      </c>
      <c r="O11321" s="1">
        <v>63.2</v>
      </c>
      <c r="P11321" s="1">
        <v>1.0</v>
      </c>
    </row>
    <row r="11322">
      <c r="A11322" s="1" t="s">
        <v>29</v>
      </c>
      <c r="B11322" s="1" t="s">
        <v>13929</v>
      </c>
      <c r="C11322" s="2" t="s">
        <v>13926</v>
      </c>
      <c r="D11322" s="1" t="s">
        <v>19</v>
      </c>
      <c r="E11322" s="3" t="str">
        <f>HYPERLINK("https://fyndiq.se/produkt/f29c4bc6174d415b/", "2 Pack Samsung Galaxy S8 - Härdat glas 9H - Super kvalitet 3D")</f>
        <v>2 Pack Samsung Galaxy S8 - Härdat glas 9H - Super kvalitet 3D</v>
      </c>
      <c r="F11322" s="1" t="s">
        <v>1789</v>
      </c>
      <c r="G11322" s="1" t="s">
        <v>1790</v>
      </c>
      <c r="H11322" s="1" t="s">
        <v>1791</v>
      </c>
      <c r="I11322" s="1" t="s">
        <v>1230</v>
      </c>
      <c r="J11322" s="1" t="s">
        <v>9</v>
      </c>
      <c r="K11322" s="2" t="s">
        <v>12214</v>
      </c>
      <c r="L11322" s="1" t="s">
        <v>2602</v>
      </c>
      <c r="M11322" s="1" t="s">
        <v>16</v>
      </c>
      <c r="N11322" s="1" t="s">
        <v>16</v>
      </c>
      <c r="O11322" s="1">
        <v>63.2</v>
      </c>
      <c r="P11322" s="1">
        <v>1.0</v>
      </c>
    </row>
    <row r="11323">
      <c r="A11323" s="1" t="s">
        <v>29</v>
      </c>
      <c r="B11323" s="1" t="s">
        <v>13930</v>
      </c>
      <c r="C11323" s="2" t="s">
        <v>13926</v>
      </c>
      <c r="D11323" s="1" t="s">
        <v>19</v>
      </c>
      <c r="E1132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323" s="1" t="s">
        <v>103</v>
      </c>
      <c r="G11323" s="1" t="s">
        <v>104</v>
      </c>
      <c r="H11323" s="1" t="s">
        <v>105</v>
      </c>
      <c r="I11323" s="1" t="s">
        <v>16</v>
      </c>
      <c r="J11323" s="1" t="s">
        <v>23</v>
      </c>
      <c r="K11323" s="1" t="s">
        <v>16</v>
      </c>
      <c r="L11323" s="1" t="s">
        <v>16</v>
      </c>
      <c r="M11323" s="1" t="s">
        <v>16</v>
      </c>
      <c r="N11323" s="1" t="s">
        <v>16</v>
      </c>
      <c r="O11323" s="1">
        <v>63.2</v>
      </c>
      <c r="P11323" s="1">
        <v>1.0</v>
      </c>
    </row>
    <row r="11324">
      <c r="A11324" s="1" t="s">
        <v>29</v>
      </c>
      <c r="B11324" s="1" t="s">
        <v>13931</v>
      </c>
      <c r="C11324" s="2" t="s">
        <v>13926</v>
      </c>
      <c r="D11324" s="1" t="s">
        <v>19</v>
      </c>
      <c r="E1132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324" s="1" t="s">
        <v>47</v>
      </c>
      <c r="G11324" s="2" t="s">
        <v>48</v>
      </c>
      <c r="H11324" s="1" t="s">
        <v>49</v>
      </c>
      <c r="I11324" s="1" t="s">
        <v>16</v>
      </c>
      <c r="J11324" s="1" t="s">
        <v>23</v>
      </c>
      <c r="K11324" s="1" t="s">
        <v>16</v>
      </c>
      <c r="L11324" s="1" t="s">
        <v>16</v>
      </c>
      <c r="M11324" s="1" t="s">
        <v>16</v>
      </c>
      <c r="N11324" s="1" t="s">
        <v>16</v>
      </c>
      <c r="O11324" s="1">
        <v>183.2</v>
      </c>
      <c r="P11324" s="1">
        <v>1.0</v>
      </c>
    </row>
    <row r="11325">
      <c r="A11325" s="1" t="s">
        <v>29</v>
      </c>
      <c r="B11325" s="1" t="s">
        <v>13932</v>
      </c>
      <c r="C11325" s="2" t="s">
        <v>13926</v>
      </c>
      <c r="D11325" s="1" t="s">
        <v>19</v>
      </c>
      <c r="E11325" s="3" t="str">
        <f>HYPERLINK("https://fyndiq.se/produkt/13e76851ca504320/", "2-Pack Samsung Galaxy S22 Ultra - Härdat glas 9H - Top kvalitet")</f>
        <v>2-Pack Samsung Galaxy S22 Ultra - Härdat glas 9H - Top kvalitet</v>
      </c>
      <c r="F11325" s="1" t="s">
        <v>140</v>
      </c>
      <c r="G11325" s="1" t="s">
        <v>141</v>
      </c>
      <c r="H11325" s="1" t="s">
        <v>142</v>
      </c>
      <c r="I11325" s="1" t="s">
        <v>16</v>
      </c>
      <c r="J11325" s="1" t="s">
        <v>23</v>
      </c>
      <c r="K11325" s="1" t="s">
        <v>16</v>
      </c>
      <c r="L11325" s="1" t="s">
        <v>16</v>
      </c>
      <c r="M11325" s="1" t="s">
        <v>16</v>
      </c>
      <c r="N11325" s="1" t="s">
        <v>16</v>
      </c>
      <c r="O11325" s="1">
        <v>63.2</v>
      </c>
      <c r="P11325" s="1">
        <v>1.0</v>
      </c>
    </row>
    <row r="11326">
      <c r="A11326" s="1" t="s">
        <v>29</v>
      </c>
      <c r="B11326" s="1" t="s">
        <v>13933</v>
      </c>
      <c r="C11326" s="2" t="s">
        <v>13926</v>
      </c>
      <c r="D11326" s="1" t="s">
        <v>19</v>
      </c>
      <c r="E11326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1326" s="1" t="s">
        <v>1481</v>
      </c>
      <c r="G11326" s="1" t="s">
        <v>1482</v>
      </c>
      <c r="H11326" s="1" t="s">
        <v>1483</v>
      </c>
      <c r="I11326" s="1" t="s">
        <v>16</v>
      </c>
      <c r="J11326" s="1" t="s">
        <v>23</v>
      </c>
      <c r="K11326" s="1" t="s">
        <v>16</v>
      </c>
      <c r="L11326" s="1" t="s">
        <v>16</v>
      </c>
      <c r="M11326" s="1" t="s">
        <v>16</v>
      </c>
      <c r="N11326" s="1" t="s">
        <v>16</v>
      </c>
      <c r="O11326" s="1">
        <v>63.2</v>
      </c>
      <c r="P11326" s="1">
        <v>1.0</v>
      </c>
    </row>
    <row r="11327">
      <c r="A11327" s="1" t="s">
        <v>29</v>
      </c>
      <c r="B11327" s="1" t="s">
        <v>13934</v>
      </c>
      <c r="C11327" s="2" t="s">
        <v>13926</v>
      </c>
      <c r="D11327" s="1" t="s">
        <v>19</v>
      </c>
      <c r="E1132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327" s="1" t="s">
        <v>103</v>
      </c>
      <c r="G11327" s="1" t="s">
        <v>104</v>
      </c>
      <c r="H11327" s="1" t="s">
        <v>105</v>
      </c>
      <c r="I11327" s="1" t="s">
        <v>16</v>
      </c>
      <c r="J11327" s="1" t="s">
        <v>23</v>
      </c>
      <c r="K11327" s="1" t="s">
        <v>16</v>
      </c>
      <c r="L11327" s="1" t="s">
        <v>16</v>
      </c>
      <c r="M11327" s="1" t="s">
        <v>16</v>
      </c>
      <c r="N11327" s="1" t="s">
        <v>16</v>
      </c>
      <c r="O11327" s="1">
        <v>63.2</v>
      </c>
      <c r="P11327" s="1">
        <v>1.0</v>
      </c>
    </row>
    <row r="11328">
      <c r="A11328" s="1" t="s">
        <v>29</v>
      </c>
      <c r="B11328" s="1" t="s">
        <v>13935</v>
      </c>
      <c r="C11328" s="2" t="s">
        <v>13926</v>
      </c>
      <c r="D11328" s="1" t="s">
        <v>19</v>
      </c>
      <c r="E11328" s="3" t="str">
        <f>HYPERLINK("https://fyndiq.se/produkt/1288662698104450/", "Apple Watch 41mm – Härdat glas 9H – Super kvalitet 3D Skärmskydd")</f>
        <v>Apple Watch 41mm – Härdat glas 9H – Super kvalitet 3D Skärmskydd</v>
      </c>
      <c r="F11328" s="1" t="s">
        <v>704</v>
      </c>
      <c r="G11328" s="1" t="s">
        <v>705</v>
      </c>
      <c r="H11328" s="1" t="s">
        <v>706</v>
      </c>
      <c r="I11328" s="1" t="s">
        <v>1311</v>
      </c>
      <c r="J11328" s="1" t="s">
        <v>9</v>
      </c>
      <c r="K11328" s="2" t="s">
        <v>6419</v>
      </c>
      <c r="L11328" s="1" t="s">
        <v>2650</v>
      </c>
      <c r="M11328" s="1" t="s">
        <v>16</v>
      </c>
      <c r="N11328" s="1" t="s">
        <v>16</v>
      </c>
      <c r="O11328" s="1">
        <v>47.2</v>
      </c>
      <c r="P11328" s="1">
        <v>1.0</v>
      </c>
    </row>
    <row r="11329">
      <c r="A11329" s="1" t="s">
        <v>29</v>
      </c>
      <c r="B11329" s="1" t="s">
        <v>13936</v>
      </c>
      <c r="C11329" s="2" t="s">
        <v>13926</v>
      </c>
      <c r="D11329" s="1" t="s">
        <v>19</v>
      </c>
      <c r="E11329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1329" s="1" t="s">
        <v>1481</v>
      </c>
      <c r="G11329" s="1" t="s">
        <v>1482</v>
      </c>
      <c r="H11329" s="1" t="s">
        <v>1483</v>
      </c>
      <c r="I11329" s="1" t="s">
        <v>16</v>
      </c>
      <c r="J11329" s="1" t="s">
        <v>23</v>
      </c>
      <c r="K11329" s="1" t="s">
        <v>16</v>
      </c>
      <c r="L11329" s="1" t="s">
        <v>16</v>
      </c>
      <c r="M11329" s="1" t="s">
        <v>16</v>
      </c>
      <c r="N11329" s="1" t="s">
        <v>16</v>
      </c>
      <c r="O11329" s="1">
        <v>63.2</v>
      </c>
      <c r="P11329" s="1">
        <v>1.0</v>
      </c>
    </row>
    <row r="11330">
      <c r="A11330" s="1" t="s">
        <v>29</v>
      </c>
      <c r="B11330" s="1" t="s">
        <v>13937</v>
      </c>
      <c r="C11330" s="2" t="s">
        <v>13926</v>
      </c>
      <c r="D11330" s="1" t="s">
        <v>19</v>
      </c>
      <c r="E11330" s="3" t="str">
        <f>HYPERLINK("https://fyndiq.se/produkt/3e01a7f63bbb43b2/", "Samsung S22 ULTRA 5G - 9H Härdat Glass - 3D Super Kvalitet")</f>
        <v>Samsung S22 ULTRA 5G - 9H Härdat Glass - 3D Super Kvalitet</v>
      </c>
      <c r="F11330" s="1" t="s">
        <v>6529</v>
      </c>
      <c r="G11330" s="1" t="s">
        <v>6530</v>
      </c>
      <c r="H11330" s="1" t="s">
        <v>6531</v>
      </c>
      <c r="I11330" s="1" t="s">
        <v>16</v>
      </c>
      <c r="J11330" s="1" t="s">
        <v>23</v>
      </c>
      <c r="K11330" s="1" t="s">
        <v>16</v>
      </c>
      <c r="L11330" s="1" t="s">
        <v>16</v>
      </c>
      <c r="M11330" s="1" t="s">
        <v>16</v>
      </c>
      <c r="N11330" s="1" t="s">
        <v>16</v>
      </c>
      <c r="O11330" s="1">
        <v>55.2</v>
      </c>
      <c r="P11330" s="1">
        <v>1.0</v>
      </c>
    </row>
    <row r="11331">
      <c r="A11331" s="1" t="s">
        <v>29</v>
      </c>
      <c r="B11331" s="1" t="s">
        <v>13938</v>
      </c>
      <c r="C11331" s="2" t="s">
        <v>13926</v>
      </c>
      <c r="D11331" s="1" t="s">
        <v>19</v>
      </c>
      <c r="E11331" s="3" t="str">
        <f>HYPERLINK("https://fyndiq.se/produkt/c6f3e47a88184e8d/", "2-Pack SAMSUNG A55 Skärmskydd - Härdat Glas 9H - Super kvalitet 3D")</f>
        <v>2-Pack SAMSUNG A55 Skärmskydd - Härdat Glas 9H - Super kvalitet 3D</v>
      </c>
      <c r="F11331" s="1" t="s">
        <v>83</v>
      </c>
      <c r="G11331" s="1" t="s">
        <v>84</v>
      </c>
      <c r="H11331" s="1" t="s">
        <v>85</v>
      </c>
      <c r="I11331" s="1" t="s">
        <v>16</v>
      </c>
      <c r="J11331" s="1" t="s">
        <v>23</v>
      </c>
      <c r="K11331" s="1" t="s">
        <v>16</v>
      </c>
      <c r="L11331" s="1" t="s">
        <v>16</v>
      </c>
      <c r="M11331" s="1" t="s">
        <v>16</v>
      </c>
      <c r="N11331" s="1" t="s">
        <v>16</v>
      </c>
      <c r="O11331" s="1">
        <v>63.2</v>
      </c>
      <c r="P11331" s="1">
        <v>1.0</v>
      </c>
    </row>
    <row r="11332">
      <c r="A11332" s="1" t="s">
        <v>29</v>
      </c>
      <c r="B11332" s="1" t="s">
        <v>13939</v>
      </c>
      <c r="C11332" s="2" t="s">
        <v>13926</v>
      </c>
      <c r="D11332" s="1" t="s">
        <v>19</v>
      </c>
      <c r="E11332" s="3" t="str">
        <f>HYPERLINK("https://fyndiq.se/produkt/19c2551af5564452/", "2 Pack Samsung Galaxy A41 - Härdat Glas 9H - Super kvalitet 3D")</f>
        <v>2 Pack Samsung Galaxy A41 - Härdat Glas 9H - Super kvalitet 3D</v>
      </c>
      <c r="F11332" s="1" t="s">
        <v>362</v>
      </c>
      <c r="G11332" s="1" t="s">
        <v>363</v>
      </c>
      <c r="H11332" s="1" t="s">
        <v>364</v>
      </c>
      <c r="I11332" s="1" t="s">
        <v>16</v>
      </c>
      <c r="J11332" s="1" t="s">
        <v>23</v>
      </c>
      <c r="K11332" s="1" t="s">
        <v>16</v>
      </c>
      <c r="L11332" s="1" t="s">
        <v>16</v>
      </c>
      <c r="M11332" s="1" t="s">
        <v>16</v>
      </c>
      <c r="N11332" s="1" t="s">
        <v>16</v>
      </c>
      <c r="O11332" s="1">
        <v>63.2</v>
      </c>
      <c r="P11332" s="1">
        <v>1.0</v>
      </c>
    </row>
    <row r="11333">
      <c r="A11333" s="1" t="s">
        <v>29</v>
      </c>
      <c r="B11333" s="1" t="s">
        <v>13940</v>
      </c>
      <c r="C11333" s="2" t="s">
        <v>13926</v>
      </c>
      <c r="D11333" s="1" t="s">
        <v>19</v>
      </c>
      <c r="E11333" s="3" t="str">
        <f>HYPERLINK("https://fyndiq.se/produkt/a871a7da0b2249a8/", "2-Pack Iphone 11 Pro Max - 9H Härdat Glass - Top Kvalitet")</f>
        <v>2-Pack Iphone 11 Pro Max - 9H Härdat Glass - Top Kvalitet</v>
      </c>
      <c r="F11333" s="1" t="s">
        <v>559</v>
      </c>
      <c r="G11333" s="1" t="s">
        <v>560</v>
      </c>
      <c r="H11333" s="1" t="s">
        <v>561</v>
      </c>
      <c r="I11333" s="1" t="s">
        <v>16</v>
      </c>
      <c r="J11333" s="1" t="s">
        <v>23</v>
      </c>
      <c r="K11333" s="1" t="s">
        <v>16</v>
      </c>
      <c r="L11333" s="1" t="s">
        <v>16</v>
      </c>
      <c r="M11333" s="1" t="s">
        <v>16</v>
      </c>
      <c r="N11333" s="1" t="s">
        <v>16</v>
      </c>
      <c r="O11333" s="1">
        <v>47.2</v>
      </c>
      <c r="P11333" s="1">
        <v>1.0</v>
      </c>
    </row>
    <row r="11334">
      <c r="A11334" s="1" t="s">
        <v>29</v>
      </c>
      <c r="B11334" s="1" t="s">
        <v>13941</v>
      </c>
      <c r="C11334" s="2" t="s">
        <v>13926</v>
      </c>
      <c r="D11334" s="1" t="s">
        <v>19</v>
      </c>
      <c r="E11334" s="3" t="str">
        <f>HYPERLINK("https://fyndiq.se/produkt/c398466bf0524e85/", "2-Pack Samsung S23 - 9H Härdat Glass - 3D Super Kvalitet Skärmskydd")</f>
        <v>2-Pack Samsung S23 - 9H Härdat Glass - 3D Super Kvalitet Skärmskydd</v>
      </c>
      <c r="F11334" s="1" t="s">
        <v>1365</v>
      </c>
      <c r="G11334" s="1" t="s">
        <v>1366</v>
      </c>
      <c r="H11334" s="1" t="s">
        <v>1367</v>
      </c>
      <c r="I11334" s="1" t="s">
        <v>16</v>
      </c>
      <c r="J11334" s="1" t="s">
        <v>23</v>
      </c>
      <c r="K11334" s="1" t="s">
        <v>16</v>
      </c>
      <c r="L11334" s="1" t="s">
        <v>16</v>
      </c>
      <c r="M11334" s="1" t="s">
        <v>16</v>
      </c>
      <c r="N11334" s="1" t="s">
        <v>16</v>
      </c>
      <c r="O11334" s="1">
        <v>63.2</v>
      </c>
      <c r="P11334" s="1">
        <v>1.0</v>
      </c>
    </row>
    <row r="11335">
      <c r="A11335" s="1" t="s">
        <v>29</v>
      </c>
      <c r="B11335" s="1" t="s">
        <v>13942</v>
      </c>
      <c r="C11335" s="2" t="s">
        <v>13926</v>
      </c>
      <c r="D11335" s="1" t="s">
        <v>19</v>
      </c>
      <c r="E11335" s="3" t="str">
        <f>HYPERLINK("https://fyndiq.se/produkt/613d3d071e424de7/", "2 Pack Samsung Xcover Pro- Härdat glas 9H - Super kvalitet 3D")</f>
        <v>2 Pack Samsung Xcover Pro- Härdat glas 9H - Super kvalitet 3D</v>
      </c>
      <c r="F11335" s="1" t="s">
        <v>548</v>
      </c>
      <c r="G11335" s="1" t="s">
        <v>549</v>
      </c>
      <c r="H11335" s="1" t="s">
        <v>550</v>
      </c>
      <c r="I11335" s="1" t="s">
        <v>1230</v>
      </c>
      <c r="J11335" s="1" t="s">
        <v>23</v>
      </c>
      <c r="K11335" s="1" t="s">
        <v>16</v>
      </c>
      <c r="L11335" s="1" t="s">
        <v>16</v>
      </c>
      <c r="M11335" s="1" t="s">
        <v>16</v>
      </c>
      <c r="N11335" s="1" t="s">
        <v>16</v>
      </c>
      <c r="O11335" s="1">
        <v>71.2</v>
      </c>
      <c r="P11335" s="1">
        <v>3.0</v>
      </c>
    </row>
    <row r="11336">
      <c r="A11336" s="1" t="s">
        <v>29</v>
      </c>
      <c r="B11336" s="1" t="s">
        <v>13943</v>
      </c>
      <c r="C11336" s="2" t="s">
        <v>13926</v>
      </c>
      <c r="D11336" s="1" t="s">
        <v>19</v>
      </c>
      <c r="E11336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11336" s="1" t="s">
        <v>1073</v>
      </c>
      <c r="G11336" s="1" t="s">
        <v>1074</v>
      </c>
      <c r="H11336" s="1" t="s">
        <v>1075</v>
      </c>
      <c r="I11336" s="1" t="s">
        <v>16</v>
      </c>
      <c r="J11336" s="1" t="s">
        <v>23</v>
      </c>
      <c r="K11336" s="1" t="s">
        <v>16</v>
      </c>
      <c r="L11336" s="1" t="s">
        <v>16</v>
      </c>
      <c r="M11336" s="1" t="s">
        <v>16</v>
      </c>
      <c r="N11336" s="1" t="s">
        <v>16</v>
      </c>
      <c r="O11336" s="1">
        <v>79.2</v>
      </c>
      <c r="P11336" s="1">
        <v>1.0</v>
      </c>
    </row>
    <row r="11337">
      <c r="A11337" s="1" t="s">
        <v>29</v>
      </c>
      <c r="B11337" s="1" t="s">
        <v>13944</v>
      </c>
      <c r="C11337" s="2" t="s">
        <v>13926</v>
      </c>
      <c r="D11337" s="1" t="s">
        <v>19</v>
      </c>
      <c r="E11337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11337" s="1" t="s">
        <v>1608</v>
      </c>
      <c r="G11337" s="1" t="s">
        <v>1609</v>
      </c>
      <c r="H11337" s="1" t="s">
        <v>1610</v>
      </c>
      <c r="I11337" s="1" t="s">
        <v>16</v>
      </c>
      <c r="J11337" s="1" t="s">
        <v>23</v>
      </c>
      <c r="K11337" s="1" t="s">
        <v>16</v>
      </c>
      <c r="L11337" s="1" t="s">
        <v>16</v>
      </c>
      <c r="M11337" s="1" t="s">
        <v>16</v>
      </c>
      <c r="N11337" s="1" t="s">
        <v>16</v>
      </c>
      <c r="O11337" s="1">
        <v>55.2</v>
      </c>
      <c r="P11337" s="1">
        <v>1.0</v>
      </c>
    </row>
    <row r="11338">
      <c r="A11338" s="1" t="s">
        <v>29</v>
      </c>
      <c r="B11338" s="1" t="s">
        <v>13945</v>
      </c>
      <c r="C11338" s="2" t="s">
        <v>13926</v>
      </c>
      <c r="D11338" s="1" t="s">
        <v>19</v>
      </c>
      <c r="E1133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338" s="1" t="s">
        <v>692</v>
      </c>
      <c r="G11338" s="1" t="s">
        <v>693</v>
      </c>
      <c r="H11338" s="1" t="s">
        <v>694</v>
      </c>
      <c r="I11338" s="1" t="s">
        <v>16</v>
      </c>
      <c r="J11338" s="1" t="s">
        <v>23</v>
      </c>
      <c r="K11338" s="1" t="s">
        <v>16</v>
      </c>
      <c r="L11338" s="1" t="s">
        <v>16</v>
      </c>
      <c r="M11338" s="1" t="s">
        <v>16</v>
      </c>
      <c r="N11338" s="1" t="s">
        <v>16</v>
      </c>
      <c r="O11338" s="1">
        <v>47.2</v>
      </c>
      <c r="P11338" s="1">
        <v>1.0</v>
      </c>
    </row>
    <row r="11339">
      <c r="A11339" s="1" t="s">
        <v>29</v>
      </c>
      <c r="B11339" s="1" t="s">
        <v>13946</v>
      </c>
      <c r="C11339" s="2" t="s">
        <v>13926</v>
      </c>
      <c r="D11339" s="1" t="s">
        <v>19</v>
      </c>
      <c r="E11339" s="3" t="str">
        <f>HYPERLINK("https://fyndiq.se/produkt/66924f1ff238487e/", "2-Pack GOOGLE PIXEL 7A Skärmskydd - Härdat Glas 9H - Super kvalitet 3D")</f>
        <v>2-Pack GOOGLE PIXEL 7A Skärmskydd - Härdat Glas 9H - Super kvalitet 3D</v>
      </c>
      <c r="F11339" s="1" t="s">
        <v>315</v>
      </c>
      <c r="G11339" s="1" t="s">
        <v>316</v>
      </c>
      <c r="H11339" s="1" t="s">
        <v>317</v>
      </c>
      <c r="I11339" s="1" t="s">
        <v>16</v>
      </c>
      <c r="J11339" s="1" t="s">
        <v>23</v>
      </c>
      <c r="K11339" s="1" t="s">
        <v>16</v>
      </c>
      <c r="L11339" s="1" t="s">
        <v>16</v>
      </c>
      <c r="M11339" s="1" t="s">
        <v>16</v>
      </c>
      <c r="N11339" s="1" t="s">
        <v>16</v>
      </c>
      <c r="O11339" s="1">
        <v>63.2</v>
      </c>
      <c r="P11339" s="1">
        <v>1.0</v>
      </c>
    </row>
    <row r="11340">
      <c r="A11340" s="1" t="s">
        <v>29</v>
      </c>
      <c r="B11340" s="1" t="s">
        <v>13947</v>
      </c>
      <c r="C11340" s="2" t="s">
        <v>13926</v>
      </c>
      <c r="D11340" s="1" t="s">
        <v>19</v>
      </c>
      <c r="E11340" s="3" t="str">
        <f>HYPERLINK("https://fyndiq.se/produkt/2030c5450cfb4338/", "2 Pack Huawei P30 Pro - Härdat glas 9H – 3D Super kvalitet")</f>
        <v>2 Pack Huawei P30 Pro - Härdat glas 9H – 3D Super kvalitet</v>
      </c>
      <c r="F11340" s="1" t="s">
        <v>1091</v>
      </c>
      <c r="G11340" s="1" t="s">
        <v>1092</v>
      </c>
      <c r="H11340" s="1" t="s">
        <v>1093</v>
      </c>
      <c r="I11340" s="1" t="s">
        <v>16</v>
      </c>
      <c r="J11340" s="1" t="s">
        <v>23</v>
      </c>
      <c r="K11340" s="1" t="s">
        <v>16</v>
      </c>
      <c r="L11340" s="1" t="s">
        <v>16</v>
      </c>
      <c r="M11340" s="1" t="s">
        <v>16</v>
      </c>
      <c r="N11340" s="1" t="s">
        <v>16</v>
      </c>
      <c r="O11340" s="1">
        <v>71.2</v>
      </c>
      <c r="P11340" s="1">
        <v>1.0</v>
      </c>
    </row>
    <row r="11341">
      <c r="A11341" s="1" t="s">
        <v>29</v>
      </c>
      <c r="B11341" s="1" t="s">
        <v>13948</v>
      </c>
      <c r="C11341" s="2" t="s">
        <v>13926</v>
      </c>
      <c r="D11341" s="1" t="s">
        <v>19</v>
      </c>
      <c r="E11341" s="3" t="str">
        <f>HYPERLINK("https://fyndiq.se/produkt/3055d464b8db4265/", "Apple Watch 44mm -Härdat glas 9H – Super kvalitet 3D Skärmskydd")</f>
        <v>Apple Watch 44mm -Härdat glas 9H – Super kvalitet 3D Skärmskydd</v>
      </c>
      <c r="F11341" s="1" t="s">
        <v>5998</v>
      </c>
      <c r="G11341" s="1" t="s">
        <v>5999</v>
      </c>
      <c r="H11341" s="1" t="s">
        <v>6000</v>
      </c>
      <c r="I11341" s="1" t="s">
        <v>16</v>
      </c>
      <c r="J11341" s="1" t="s">
        <v>23</v>
      </c>
      <c r="K11341" s="1" t="s">
        <v>16</v>
      </c>
      <c r="L11341" s="1" t="s">
        <v>16</v>
      </c>
      <c r="M11341" s="1" t="s">
        <v>16</v>
      </c>
      <c r="N11341" s="1" t="s">
        <v>16</v>
      </c>
      <c r="O11341" s="1">
        <v>47.2</v>
      </c>
      <c r="P11341" s="1">
        <v>1.0</v>
      </c>
    </row>
    <row r="11342">
      <c r="A11342" s="1" t="s">
        <v>29</v>
      </c>
      <c r="B11342" s="1" t="s">
        <v>13949</v>
      </c>
      <c r="C11342" s="2" t="s">
        <v>13926</v>
      </c>
      <c r="D11342" s="1" t="s">
        <v>19</v>
      </c>
      <c r="E11342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1342" s="1" t="s">
        <v>1065</v>
      </c>
      <c r="G11342" s="1" t="s">
        <v>1066</v>
      </c>
      <c r="H11342" s="1" t="s">
        <v>1067</v>
      </c>
      <c r="I11342" s="1" t="s">
        <v>16</v>
      </c>
      <c r="J11342" s="1" t="s">
        <v>23</v>
      </c>
      <c r="K11342" s="1" t="s">
        <v>16</v>
      </c>
      <c r="L11342" s="1" t="s">
        <v>16</v>
      </c>
      <c r="M11342" s="1" t="s">
        <v>16</v>
      </c>
      <c r="N11342" s="1" t="s">
        <v>16</v>
      </c>
      <c r="O11342" s="1">
        <v>71.2</v>
      </c>
      <c r="P11342" s="1">
        <v>1.0</v>
      </c>
    </row>
    <row r="11343">
      <c r="A11343" s="1" t="s">
        <v>29</v>
      </c>
      <c r="B11343" s="1" t="s">
        <v>13950</v>
      </c>
      <c r="C11343" s="2" t="s">
        <v>13926</v>
      </c>
      <c r="D11343" s="1" t="s">
        <v>19</v>
      </c>
      <c r="E11343" s="3" t="str">
        <f>HYPERLINK("https://fyndiq.se/produkt/406117b60bf241a0/", "2-Pack Samsung Galaxy S9 - Härdat glas 9H - Super kvalitet 3D")</f>
        <v>2-Pack Samsung Galaxy S9 - Härdat glas 9H - Super kvalitet 3D</v>
      </c>
      <c r="F11343" s="1" t="s">
        <v>228</v>
      </c>
      <c r="G11343" s="1" t="s">
        <v>229</v>
      </c>
      <c r="H11343" s="1" t="s">
        <v>230</v>
      </c>
      <c r="I11343" s="1" t="s">
        <v>16</v>
      </c>
      <c r="J11343" s="1" t="s">
        <v>23</v>
      </c>
      <c r="K11343" s="1" t="s">
        <v>16</v>
      </c>
      <c r="L11343" s="1" t="s">
        <v>16</v>
      </c>
      <c r="M11343" s="1" t="s">
        <v>16</v>
      </c>
      <c r="N11343" s="1" t="s">
        <v>16</v>
      </c>
      <c r="O11343" s="1">
        <v>63.2</v>
      </c>
      <c r="P11343" s="1">
        <v>1.0</v>
      </c>
    </row>
    <row r="11344">
      <c r="A11344" s="1" t="s">
        <v>29</v>
      </c>
      <c r="B11344" s="1" t="s">
        <v>13951</v>
      </c>
      <c r="C11344" s="2" t="s">
        <v>13926</v>
      </c>
      <c r="D11344" s="1" t="s">
        <v>19</v>
      </c>
      <c r="E11344" s="3" t="str">
        <f t="shared" ref="E11344:E11345" si="395">HYPERLINK("https://fyndiq.se/produkt/432d784756a84eff/", "2-Pack Samsung Galaxy S20FE - Härdat Glas-9H -Super kvalitet 3D")</f>
        <v>2-Pack Samsung Galaxy S20FE - Härdat Glas-9H -Super kvalitet 3D</v>
      </c>
      <c r="F11344" s="1" t="s">
        <v>1078</v>
      </c>
      <c r="G11344" s="1" t="s">
        <v>1079</v>
      </c>
      <c r="H11344" s="1" t="s">
        <v>1080</v>
      </c>
      <c r="I11344" s="1" t="s">
        <v>16</v>
      </c>
      <c r="J11344" s="1" t="s">
        <v>23</v>
      </c>
      <c r="K11344" s="1" t="s">
        <v>16</v>
      </c>
      <c r="L11344" s="1" t="s">
        <v>16</v>
      </c>
      <c r="M11344" s="1" t="s">
        <v>16</v>
      </c>
      <c r="N11344" s="1" t="s">
        <v>16</v>
      </c>
      <c r="O11344" s="1">
        <v>63.2</v>
      </c>
      <c r="P11344" s="1">
        <v>1.0</v>
      </c>
    </row>
    <row r="11345">
      <c r="A11345" s="1" t="s">
        <v>29</v>
      </c>
      <c r="B11345" s="1" t="s">
        <v>13952</v>
      </c>
      <c r="C11345" s="2" t="s">
        <v>13926</v>
      </c>
      <c r="D11345" s="1" t="s">
        <v>19</v>
      </c>
      <c r="E11345" s="3" t="str">
        <f t="shared" si="395"/>
        <v>2-Pack Samsung Galaxy S20FE - Härdat Glas-9H -Super kvalitet 3D</v>
      </c>
      <c r="F11345" s="1" t="s">
        <v>1078</v>
      </c>
      <c r="G11345" s="1" t="s">
        <v>1079</v>
      </c>
      <c r="H11345" s="1" t="s">
        <v>1080</v>
      </c>
      <c r="I11345" s="1" t="s">
        <v>16</v>
      </c>
      <c r="J11345" s="1" t="s">
        <v>23</v>
      </c>
      <c r="K11345" s="1" t="s">
        <v>16</v>
      </c>
      <c r="L11345" s="1" t="s">
        <v>16</v>
      </c>
      <c r="M11345" s="1" t="s">
        <v>16</v>
      </c>
      <c r="N11345" s="1" t="s">
        <v>16</v>
      </c>
      <c r="O11345" s="1">
        <v>63.2</v>
      </c>
      <c r="P11345" s="1">
        <v>1.0</v>
      </c>
    </row>
    <row r="11346">
      <c r="A11346" s="1" t="s">
        <v>29</v>
      </c>
      <c r="B11346" s="1" t="s">
        <v>13953</v>
      </c>
      <c r="C11346" s="2" t="s">
        <v>13926</v>
      </c>
      <c r="D11346" s="1" t="s">
        <v>19</v>
      </c>
      <c r="E11346" s="3" t="str">
        <f>HYPERLINK("https://fyndiq.se/produkt/adb4de0f77004241/", "2-Pack Xiaomi 13T 5G - Härdat glas 9H - Super kvalitet 3D Skärmskydd")</f>
        <v>2-Pack Xiaomi 13T 5G - Härdat glas 9H - Super kvalitet 3D Skärmskydd</v>
      </c>
      <c r="F11346" s="1" t="s">
        <v>1139</v>
      </c>
      <c r="G11346" s="1" t="s">
        <v>1140</v>
      </c>
      <c r="H11346" s="1" t="s">
        <v>1141</v>
      </c>
      <c r="I11346" s="1" t="s">
        <v>16</v>
      </c>
      <c r="J11346" s="1" t="s">
        <v>23</v>
      </c>
      <c r="K11346" s="1" t="s">
        <v>16</v>
      </c>
      <c r="L11346" s="1" t="s">
        <v>16</v>
      </c>
      <c r="M11346" s="1" t="s">
        <v>16</v>
      </c>
      <c r="N11346" s="1" t="s">
        <v>16</v>
      </c>
      <c r="O11346" s="1">
        <v>63.2</v>
      </c>
      <c r="P11346" s="1">
        <v>1.0</v>
      </c>
    </row>
    <row r="11347">
      <c r="A11347" s="1" t="s">
        <v>29</v>
      </c>
      <c r="B11347" s="1" t="s">
        <v>13954</v>
      </c>
      <c r="C11347" s="2" t="s">
        <v>13926</v>
      </c>
      <c r="D11347" s="1" t="s">
        <v>19</v>
      </c>
      <c r="E11347" s="3" t="str">
        <f>HYPERLINK("https://fyndiq.se/produkt/cd464877615d4b4e/", "2-Pack XIAOMI REDMI 13C 5G Skärmskydd &amp; 1-Pack linsskydd - Härdat Glas 9H - Super kvalitet 3D")</f>
        <v>2-Pack XIAOMI REDMI 13C 5G Skärmskydd &amp; 1-Pack linsskydd - Härdat Glas 9H - Super kvalitet 3D</v>
      </c>
      <c r="F11347" s="1" t="s">
        <v>5722</v>
      </c>
      <c r="G11347" s="1" t="s">
        <v>5723</v>
      </c>
      <c r="H11347" s="1" t="s">
        <v>5724</v>
      </c>
      <c r="I11347" s="1" t="s">
        <v>16</v>
      </c>
      <c r="J11347" s="1" t="s">
        <v>23</v>
      </c>
      <c r="K11347" s="1" t="s">
        <v>16</v>
      </c>
      <c r="L11347" s="1" t="s">
        <v>16</v>
      </c>
      <c r="M11347" s="1" t="s">
        <v>16</v>
      </c>
      <c r="N11347" s="1" t="s">
        <v>16</v>
      </c>
      <c r="O11347" s="1">
        <v>71.2</v>
      </c>
      <c r="P11347" s="1">
        <v>1.0</v>
      </c>
    </row>
    <row r="11348">
      <c r="A11348" s="1" t="s">
        <v>29</v>
      </c>
      <c r="B11348" s="1" t="s">
        <v>13955</v>
      </c>
      <c r="C11348" s="2" t="s">
        <v>13926</v>
      </c>
      <c r="D11348" s="1" t="s">
        <v>19</v>
      </c>
      <c r="E11348" s="3" t="str">
        <f t="shared" ref="E11348:E11349" si="396">HYPERLINK("https://fyndiq.se/produkt/80d04410f9c744e2/", "2-Pack Samsung S23 Ultra - 9H Härdat Glass - 3D Super Kvalitet Skärmskydd")</f>
        <v>2-Pack Samsung S23 Ultra - 9H Härdat Glass - 3D Super Kvalitet Skärmskydd</v>
      </c>
      <c r="F11348" s="1" t="s">
        <v>2144</v>
      </c>
      <c r="G11348" s="1" t="s">
        <v>2145</v>
      </c>
      <c r="H11348" s="1" t="s">
        <v>2146</v>
      </c>
      <c r="I11348" s="1" t="s">
        <v>16</v>
      </c>
      <c r="J11348" s="1" t="s">
        <v>23</v>
      </c>
      <c r="K11348" s="1" t="s">
        <v>16</v>
      </c>
      <c r="L11348" s="1" t="s">
        <v>16</v>
      </c>
      <c r="M11348" s="1" t="s">
        <v>16</v>
      </c>
      <c r="N11348" s="1" t="s">
        <v>16</v>
      </c>
      <c r="O11348" s="1">
        <v>63.2</v>
      </c>
      <c r="P11348" s="1">
        <v>1.0</v>
      </c>
    </row>
    <row r="11349">
      <c r="A11349" s="1" t="s">
        <v>29</v>
      </c>
      <c r="B11349" s="1" t="s">
        <v>13956</v>
      </c>
      <c r="C11349" s="2" t="s">
        <v>13926</v>
      </c>
      <c r="D11349" s="1" t="s">
        <v>19</v>
      </c>
      <c r="E11349" s="3" t="str">
        <f t="shared" si="396"/>
        <v>2-Pack Samsung S23 Ultra - 9H Härdat Glass - 3D Super Kvalitet Skärmskydd</v>
      </c>
      <c r="F11349" s="1" t="s">
        <v>2144</v>
      </c>
      <c r="G11349" s="1" t="s">
        <v>2145</v>
      </c>
      <c r="H11349" s="1" t="s">
        <v>2146</v>
      </c>
      <c r="I11349" s="1" t="s">
        <v>16</v>
      </c>
      <c r="J11349" s="1" t="s">
        <v>23</v>
      </c>
      <c r="K11349" s="1" t="s">
        <v>16</v>
      </c>
      <c r="L11349" s="1" t="s">
        <v>16</v>
      </c>
      <c r="M11349" s="1" t="s">
        <v>16</v>
      </c>
      <c r="N11349" s="1" t="s">
        <v>16</v>
      </c>
      <c r="O11349" s="1">
        <v>63.2</v>
      </c>
      <c r="P11349" s="1">
        <v>1.0</v>
      </c>
    </row>
    <row r="11350">
      <c r="A11350" s="1" t="s">
        <v>29</v>
      </c>
      <c r="B11350" s="1" t="s">
        <v>13957</v>
      </c>
      <c r="C11350" s="2" t="s">
        <v>13926</v>
      </c>
      <c r="D11350" s="1" t="s">
        <v>19</v>
      </c>
      <c r="E11350" s="3" t="str">
        <f>HYPERLINK("https://fyndiq.se/produkt/94a67bbe1c4a4666/", "2-Pack Samsung Xcover 7 Skärmskydd i Härdat Glas")</f>
        <v>2-Pack Samsung Xcover 7 Skärmskydd i Härdat Glas</v>
      </c>
      <c r="F11350" s="1" t="s">
        <v>1908</v>
      </c>
      <c r="G11350" s="1" t="s">
        <v>1909</v>
      </c>
      <c r="H11350" s="1" t="s">
        <v>1910</v>
      </c>
      <c r="I11350" s="1" t="s">
        <v>16</v>
      </c>
      <c r="J11350" s="1" t="s">
        <v>23</v>
      </c>
      <c r="K11350" s="1" t="s">
        <v>16</v>
      </c>
      <c r="L11350" s="1" t="s">
        <v>16</v>
      </c>
      <c r="M11350" s="1" t="s">
        <v>16</v>
      </c>
      <c r="N11350" s="1" t="s">
        <v>16</v>
      </c>
      <c r="O11350" s="1">
        <v>63.2</v>
      </c>
      <c r="P11350" s="1">
        <v>1.0</v>
      </c>
    </row>
    <row r="11351">
      <c r="A11351" s="1" t="s">
        <v>29</v>
      </c>
      <c r="B11351" s="1" t="s">
        <v>13958</v>
      </c>
      <c r="C11351" s="2" t="s">
        <v>13926</v>
      </c>
      <c r="D11351" s="1" t="s">
        <v>19</v>
      </c>
      <c r="E11351" s="3" t="str">
        <f>HYPERLINK("https://fyndiq.se/produkt/49dcfdc0ef9b4d32/", "2 Pack Iphone 7&amp;8 SE (2020-2022) Svart - Härdat Glas 9H - 3D")</f>
        <v>2 Pack Iphone 7&amp;8 SE (2020-2022) Svart - Härdat Glas 9H - 3D</v>
      </c>
      <c r="F11351" s="1" t="s">
        <v>3059</v>
      </c>
      <c r="G11351" s="1" t="s">
        <v>3060</v>
      </c>
      <c r="H11351" s="1" t="s">
        <v>3061</v>
      </c>
      <c r="I11351" s="1" t="s">
        <v>16</v>
      </c>
      <c r="J11351" s="1" t="s">
        <v>23</v>
      </c>
      <c r="K11351" s="1" t="s">
        <v>16</v>
      </c>
      <c r="L11351" s="1" t="s">
        <v>16</v>
      </c>
      <c r="M11351" s="1" t="s">
        <v>16</v>
      </c>
      <c r="N11351" s="1" t="s">
        <v>16</v>
      </c>
      <c r="O11351" s="1">
        <v>47.2</v>
      </c>
      <c r="P11351" s="1">
        <v>1.0</v>
      </c>
    </row>
    <row r="11352">
      <c r="A11352" s="1" t="s">
        <v>29</v>
      </c>
      <c r="B11352" s="1" t="s">
        <v>13959</v>
      </c>
      <c r="C11352" s="2" t="s">
        <v>13926</v>
      </c>
      <c r="D11352" s="1" t="s">
        <v>19</v>
      </c>
      <c r="E11352" s="3" t="str">
        <f>HYPERLINK("https://fyndiq.se/produkt/6792054cfcde4fd2/", "2-Pack SAMSUNG A15 5G Skärmskydd &amp; 1-Pack linsskydd - Härdat Glas 9H - Super kvalitet 3D")</f>
        <v>2-Pack SAMSUNG A15 5G Skärmskydd &amp; 1-Pack linsskydd - Härdat Glas 9H - Super kvalitet 3D</v>
      </c>
      <c r="F11352" s="1" t="s">
        <v>1664</v>
      </c>
      <c r="G11352" s="1" t="s">
        <v>1665</v>
      </c>
      <c r="H11352" s="1" t="s">
        <v>1666</v>
      </c>
      <c r="I11352" s="1" t="s">
        <v>16</v>
      </c>
      <c r="J11352" s="1" t="s">
        <v>23</v>
      </c>
      <c r="K11352" s="1" t="s">
        <v>16</v>
      </c>
      <c r="L11352" s="1" t="s">
        <v>16</v>
      </c>
      <c r="M11352" s="1" t="s">
        <v>16</v>
      </c>
      <c r="N11352" s="1" t="s">
        <v>16</v>
      </c>
      <c r="O11352" s="1">
        <v>71.2</v>
      </c>
      <c r="P11352" s="1">
        <v>1.0</v>
      </c>
    </row>
    <row r="11353">
      <c r="A11353" s="1" t="s">
        <v>29</v>
      </c>
      <c r="B11353" s="1" t="s">
        <v>13960</v>
      </c>
      <c r="C11353" s="2" t="s">
        <v>13926</v>
      </c>
      <c r="D11353" s="1" t="s">
        <v>19</v>
      </c>
      <c r="E11353" s="3" t="str">
        <f t="shared" ref="E11353:E11355" si="397">HYPERLINK("https://fyndiq.se/produkt/bda2ad33e92f4cc9/", "2-Pack MOTOROLA MOTO G54 Skärmskydd - Härdat Glas 9H - Super kvalitet 3D")</f>
        <v>2-Pack MOTOROLA MOTO G54 Skärmskydd - Härdat Glas 9H - Super kvalitet 3D</v>
      </c>
      <c r="F11353" s="1" t="s">
        <v>258</v>
      </c>
      <c r="G11353" s="1" t="s">
        <v>259</v>
      </c>
      <c r="H11353" s="1" t="s">
        <v>260</v>
      </c>
      <c r="I11353" s="1" t="s">
        <v>16</v>
      </c>
      <c r="J11353" s="1" t="s">
        <v>23</v>
      </c>
      <c r="K11353" s="1" t="s">
        <v>16</v>
      </c>
      <c r="L11353" s="1" t="s">
        <v>16</v>
      </c>
      <c r="M11353" s="1" t="s">
        <v>16</v>
      </c>
      <c r="N11353" s="1" t="s">
        <v>16</v>
      </c>
      <c r="O11353" s="1">
        <v>63.2</v>
      </c>
      <c r="P11353" s="1">
        <v>1.0</v>
      </c>
    </row>
    <row r="11354">
      <c r="A11354" s="1" t="s">
        <v>29</v>
      </c>
      <c r="B11354" s="1" t="s">
        <v>13961</v>
      </c>
      <c r="C11354" s="2" t="s">
        <v>13926</v>
      </c>
      <c r="D11354" s="1" t="s">
        <v>19</v>
      </c>
      <c r="E11354" s="3" t="str">
        <f t="shared" si="397"/>
        <v>2-Pack MOTOROLA MOTO G54 Skärmskydd - Härdat Glas 9H - Super kvalitet 3D</v>
      </c>
      <c r="F11354" s="1" t="s">
        <v>258</v>
      </c>
      <c r="G11354" s="1" t="s">
        <v>259</v>
      </c>
      <c r="H11354" s="1" t="s">
        <v>260</v>
      </c>
      <c r="I11354" s="1" t="s">
        <v>16</v>
      </c>
      <c r="J11354" s="1" t="s">
        <v>23</v>
      </c>
      <c r="K11354" s="1" t="s">
        <v>16</v>
      </c>
      <c r="L11354" s="1" t="s">
        <v>16</v>
      </c>
      <c r="M11354" s="1" t="s">
        <v>16</v>
      </c>
      <c r="N11354" s="1" t="s">
        <v>16</v>
      </c>
      <c r="O11354" s="1">
        <v>63.2</v>
      </c>
      <c r="P11354" s="1">
        <v>1.0</v>
      </c>
    </row>
    <row r="11355">
      <c r="A11355" s="1" t="s">
        <v>29</v>
      </c>
      <c r="B11355" s="1" t="s">
        <v>13962</v>
      </c>
      <c r="C11355" s="2" t="s">
        <v>13926</v>
      </c>
      <c r="D11355" s="1" t="s">
        <v>19</v>
      </c>
      <c r="E11355" s="3" t="str">
        <f t="shared" si="397"/>
        <v>2-Pack MOTOROLA MOTO G54 Skärmskydd - Härdat Glas 9H - Super kvalitet 3D</v>
      </c>
      <c r="F11355" s="1" t="s">
        <v>258</v>
      </c>
      <c r="G11355" s="1" t="s">
        <v>259</v>
      </c>
      <c r="H11355" s="1" t="s">
        <v>260</v>
      </c>
      <c r="I11355" s="1" t="s">
        <v>16</v>
      </c>
      <c r="J11355" s="1" t="s">
        <v>23</v>
      </c>
      <c r="K11355" s="1" t="s">
        <v>16</v>
      </c>
      <c r="L11355" s="1" t="s">
        <v>16</v>
      </c>
      <c r="M11355" s="1" t="s">
        <v>16</v>
      </c>
      <c r="N11355" s="1" t="s">
        <v>16</v>
      </c>
      <c r="O11355" s="1">
        <v>63.2</v>
      </c>
      <c r="P11355" s="1">
        <v>1.0</v>
      </c>
    </row>
    <row r="11356">
      <c r="A11356" s="1" t="s">
        <v>29</v>
      </c>
      <c r="B11356" s="1" t="s">
        <v>13963</v>
      </c>
      <c r="C11356" s="2" t="s">
        <v>13926</v>
      </c>
      <c r="D11356" s="1" t="s">
        <v>19</v>
      </c>
      <c r="E11356" s="3" t="str">
        <f t="shared" ref="E11356:E11357" si="398">HYPERLINK("https://fyndiq.se/produkt/317386bceef54d60/", "2-Pack Samsung Galaxy A54 (5G) - Härdat Glas 9H - Super Kvalitet 3D Skärmskydd")</f>
        <v>2-Pack Samsung Galaxy A54 (5G) - Härdat Glas 9H - Super Kvalitet 3D Skärmskydd</v>
      </c>
      <c r="F11356" s="1" t="s">
        <v>760</v>
      </c>
      <c r="G11356" s="1" t="s">
        <v>761</v>
      </c>
      <c r="H11356" s="1" t="s">
        <v>762</v>
      </c>
      <c r="I11356" s="1" t="s">
        <v>16</v>
      </c>
      <c r="J11356" s="1" t="s">
        <v>23</v>
      </c>
      <c r="K11356" s="1" t="s">
        <v>16</v>
      </c>
      <c r="L11356" s="1" t="s">
        <v>16</v>
      </c>
      <c r="M11356" s="1" t="s">
        <v>16</v>
      </c>
      <c r="N11356" s="1" t="s">
        <v>16</v>
      </c>
      <c r="O11356" s="1">
        <v>63.2</v>
      </c>
      <c r="P11356" s="1">
        <v>1.0</v>
      </c>
    </row>
    <row r="11357">
      <c r="A11357" s="1" t="s">
        <v>29</v>
      </c>
      <c r="B11357" s="1" t="s">
        <v>13964</v>
      </c>
      <c r="C11357" s="2" t="s">
        <v>13926</v>
      </c>
      <c r="D11357" s="1" t="s">
        <v>19</v>
      </c>
      <c r="E11357" s="3" t="str">
        <f t="shared" si="398"/>
        <v>2-Pack Samsung Galaxy A54 (5G) - Härdat Glas 9H - Super Kvalitet 3D Skärmskydd</v>
      </c>
      <c r="F11357" s="1" t="s">
        <v>760</v>
      </c>
      <c r="G11357" s="1" t="s">
        <v>761</v>
      </c>
      <c r="H11357" s="1" t="s">
        <v>762</v>
      </c>
      <c r="I11357" s="1" t="s">
        <v>16</v>
      </c>
      <c r="J11357" s="1" t="s">
        <v>23</v>
      </c>
      <c r="K11357" s="1" t="s">
        <v>16</v>
      </c>
      <c r="L11357" s="1" t="s">
        <v>16</v>
      </c>
      <c r="M11357" s="1" t="s">
        <v>16</v>
      </c>
      <c r="N11357" s="1" t="s">
        <v>16</v>
      </c>
      <c r="O11357" s="1">
        <v>63.2</v>
      </c>
      <c r="P11357" s="1">
        <v>1.0</v>
      </c>
    </row>
    <row r="11358">
      <c r="A11358" s="1" t="s">
        <v>29</v>
      </c>
      <c r="B11358" s="1" t="s">
        <v>13965</v>
      </c>
      <c r="C11358" s="2" t="s">
        <v>13926</v>
      </c>
      <c r="D11358" s="1" t="s">
        <v>19</v>
      </c>
      <c r="E11358" s="3" t="str">
        <f t="shared" ref="E11358:E11359" si="399">HYPERLINK("https://fyndiq.se/produkt/2477583187264ece/", "2-Pack Samsung S20 - 9H Härdat Glass - Top Kvalitet")</f>
        <v>2-Pack Samsung S20 - 9H Härdat Glass - Top Kvalitet</v>
      </c>
      <c r="F11358" s="1" t="s">
        <v>124</v>
      </c>
      <c r="G11358" s="1" t="s">
        <v>125</v>
      </c>
      <c r="H11358" s="1" t="s">
        <v>126</v>
      </c>
      <c r="I11358" s="1" t="s">
        <v>16</v>
      </c>
      <c r="J11358" s="1" t="s">
        <v>23</v>
      </c>
      <c r="K11358" s="1" t="s">
        <v>16</v>
      </c>
      <c r="L11358" s="1" t="s">
        <v>16</v>
      </c>
      <c r="M11358" s="1" t="s">
        <v>16</v>
      </c>
      <c r="N11358" s="1" t="s">
        <v>16</v>
      </c>
      <c r="O11358" s="1">
        <v>71.2</v>
      </c>
      <c r="P11358" s="1">
        <v>1.0</v>
      </c>
    </row>
    <row r="11359">
      <c r="A11359" s="1" t="s">
        <v>29</v>
      </c>
      <c r="B11359" s="1" t="s">
        <v>13966</v>
      </c>
      <c r="C11359" s="2" t="s">
        <v>13926</v>
      </c>
      <c r="D11359" s="1" t="s">
        <v>19</v>
      </c>
      <c r="E11359" s="3" t="str">
        <f t="shared" si="399"/>
        <v>2-Pack Samsung S20 - 9H Härdat Glass - Top Kvalitet</v>
      </c>
      <c r="F11359" s="1" t="s">
        <v>124</v>
      </c>
      <c r="G11359" s="1" t="s">
        <v>125</v>
      </c>
      <c r="H11359" s="1" t="s">
        <v>126</v>
      </c>
      <c r="I11359" s="1" t="s">
        <v>16</v>
      </c>
      <c r="J11359" s="1" t="s">
        <v>23</v>
      </c>
      <c r="K11359" s="1" t="s">
        <v>16</v>
      </c>
      <c r="L11359" s="1" t="s">
        <v>16</v>
      </c>
      <c r="M11359" s="1" t="s">
        <v>16</v>
      </c>
      <c r="N11359" s="1" t="s">
        <v>16</v>
      </c>
      <c r="O11359" s="1">
        <v>71.2</v>
      </c>
      <c r="P11359" s="1">
        <v>1.0</v>
      </c>
    </row>
    <row r="11360">
      <c r="A11360" s="1" t="s">
        <v>29</v>
      </c>
      <c r="B11360" s="1" t="s">
        <v>13967</v>
      </c>
      <c r="C11360" s="2" t="s">
        <v>13926</v>
      </c>
      <c r="D11360" s="1" t="s">
        <v>19</v>
      </c>
      <c r="E11360" s="3" t="str">
        <f>HYPERLINK("https://fyndiq.se/produkt/4a37a66aa49247d0/", "Samsung S21 FE - 9H Härdat Glass - Super Kvalitet 3D")</f>
        <v>Samsung S21 FE - 9H Härdat Glass - Super Kvalitet 3D</v>
      </c>
      <c r="F11360" s="1" t="s">
        <v>4338</v>
      </c>
      <c r="G11360" s="1" t="s">
        <v>4339</v>
      </c>
      <c r="H11360" s="1" t="s">
        <v>4340</v>
      </c>
      <c r="I11360" s="1" t="s">
        <v>16</v>
      </c>
      <c r="J11360" s="1" t="s">
        <v>23</v>
      </c>
      <c r="K11360" s="1" t="s">
        <v>16</v>
      </c>
      <c r="L11360" s="1" t="s">
        <v>16</v>
      </c>
      <c r="M11360" s="1" t="s">
        <v>16</v>
      </c>
      <c r="N11360" s="1" t="s">
        <v>16</v>
      </c>
      <c r="O11360" s="1">
        <v>55.2</v>
      </c>
      <c r="P11360" s="1">
        <v>1.0</v>
      </c>
    </row>
    <row r="11361">
      <c r="A11361" s="1" t="s">
        <v>29</v>
      </c>
      <c r="B11361" s="1" t="s">
        <v>13968</v>
      </c>
      <c r="C11361" s="2" t="s">
        <v>13926</v>
      </c>
      <c r="D11361" s="1" t="s">
        <v>19</v>
      </c>
      <c r="E1136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361" s="1" t="s">
        <v>729</v>
      </c>
      <c r="G11361" s="1" t="s">
        <v>730</v>
      </c>
      <c r="H11361" s="1" t="s">
        <v>731</v>
      </c>
      <c r="I11361" s="1" t="s">
        <v>16</v>
      </c>
      <c r="J11361" s="1" t="s">
        <v>23</v>
      </c>
      <c r="K11361" s="1" t="s">
        <v>16</v>
      </c>
      <c r="L11361" s="1" t="s">
        <v>16</v>
      </c>
      <c r="M11361" s="1" t="s">
        <v>16</v>
      </c>
      <c r="N11361" s="1" t="s">
        <v>16</v>
      </c>
      <c r="O11361" s="1">
        <v>63.2</v>
      </c>
      <c r="P11361" s="1">
        <v>1.0</v>
      </c>
    </row>
    <row r="11362">
      <c r="A11362" s="1" t="s">
        <v>29</v>
      </c>
      <c r="B11362" s="1" t="s">
        <v>13969</v>
      </c>
      <c r="C11362" s="2" t="s">
        <v>13926</v>
      </c>
      <c r="D11362" s="1" t="s">
        <v>19</v>
      </c>
      <c r="E11362" s="3" t="str">
        <f>HYPERLINK("https://fyndiq.se/produkt/0b0a4498022e4979/", "2-Pack Samsung Galaxy A12 - Härdat Glas 9H - Super Kvalitet 3D")</f>
        <v>2-Pack Samsung Galaxy A12 - Härdat Glas 9H - Super Kvalitet 3D</v>
      </c>
      <c r="F11362" s="1" t="s">
        <v>683</v>
      </c>
      <c r="G11362" s="1" t="s">
        <v>684</v>
      </c>
      <c r="H11362" s="1" t="s">
        <v>685</v>
      </c>
      <c r="I11362" s="1" t="s">
        <v>16</v>
      </c>
      <c r="J11362" s="1" t="s">
        <v>23</v>
      </c>
      <c r="K11362" s="1" t="s">
        <v>16</v>
      </c>
      <c r="L11362" s="1" t="s">
        <v>16</v>
      </c>
      <c r="M11362" s="1" t="s">
        <v>16</v>
      </c>
      <c r="N11362" s="1" t="s">
        <v>16</v>
      </c>
      <c r="O11362" s="1">
        <v>63.2</v>
      </c>
      <c r="P11362" s="1">
        <v>1.0</v>
      </c>
    </row>
    <row r="11363">
      <c r="A11363" s="1" t="s">
        <v>29</v>
      </c>
      <c r="B11363" s="1" t="s">
        <v>13970</v>
      </c>
      <c r="C11363" s="2" t="s">
        <v>13926</v>
      </c>
      <c r="D11363" s="1" t="s">
        <v>19</v>
      </c>
      <c r="E11363" s="3" t="str">
        <f>HYPERLINK("https://fyndiq.se/produkt/66924f1ff238487e/", "2-Pack GOOGLE PIXEL 7A Skärmskydd - Härdat Glas 9H - Super kvalitet 3D")</f>
        <v>2-Pack GOOGLE PIXEL 7A Skärmskydd - Härdat Glas 9H - Super kvalitet 3D</v>
      </c>
      <c r="F11363" s="1" t="s">
        <v>315</v>
      </c>
      <c r="G11363" s="1" t="s">
        <v>316</v>
      </c>
      <c r="H11363" s="1" t="s">
        <v>317</v>
      </c>
      <c r="I11363" s="1" t="s">
        <v>16</v>
      </c>
      <c r="J11363" s="1" t="s">
        <v>23</v>
      </c>
      <c r="K11363" s="1" t="s">
        <v>16</v>
      </c>
      <c r="L11363" s="1" t="s">
        <v>16</v>
      </c>
      <c r="M11363" s="1" t="s">
        <v>16</v>
      </c>
      <c r="N11363" s="1" t="s">
        <v>16</v>
      </c>
      <c r="O11363" s="1">
        <v>63.2</v>
      </c>
      <c r="P11363" s="1">
        <v>1.0</v>
      </c>
    </row>
    <row r="11364">
      <c r="A11364" s="1" t="s">
        <v>29</v>
      </c>
      <c r="B11364" s="1" t="s">
        <v>13971</v>
      </c>
      <c r="C11364" s="2" t="s">
        <v>13926</v>
      </c>
      <c r="D11364" s="1" t="s">
        <v>19</v>
      </c>
      <c r="E11364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1364" s="1" t="s">
        <v>3019</v>
      </c>
      <c r="G11364" s="1" t="s">
        <v>3020</v>
      </c>
      <c r="H11364" s="1" t="s">
        <v>3021</v>
      </c>
      <c r="I11364" s="1" t="s">
        <v>16</v>
      </c>
      <c r="J11364" s="1" t="s">
        <v>23</v>
      </c>
      <c r="K11364" s="1" t="s">
        <v>16</v>
      </c>
      <c r="L11364" s="1" t="s">
        <v>16</v>
      </c>
      <c r="M11364" s="1" t="s">
        <v>16</v>
      </c>
      <c r="N11364" s="1" t="s">
        <v>16</v>
      </c>
      <c r="O11364" s="1">
        <v>71.2</v>
      </c>
      <c r="P11364" s="1">
        <v>1.0</v>
      </c>
    </row>
    <row r="11365">
      <c r="A11365" s="1" t="s">
        <v>29</v>
      </c>
      <c r="B11365" s="1" t="s">
        <v>13972</v>
      </c>
      <c r="C11365" s="2" t="s">
        <v>13926</v>
      </c>
      <c r="D11365" s="1" t="s">
        <v>19</v>
      </c>
      <c r="E11365" s="3" t="str">
        <f>HYPERLINK("https://fyndiq.se/produkt/082f3cf898c84831/", "2 Pack Galaxy S20 Ultra - Härdat glas 9H - Super kvalitet 3D")</f>
        <v>2 Pack Galaxy S20 Ultra - Härdat glas 9H - Super kvalitet 3D</v>
      </c>
      <c r="F11365" s="1" t="s">
        <v>460</v>
      </c>
      <c r="G11365" s="1" t="s">
        <v>461</v>
      </c>
      <c r="H11365" s="1" t="s">
        <v>462</v>
      </c>
      <c r="I11365" s="1" t="s">
        <v>16</v>
      </c>
      <c r="J11365" s="1" t="s">
        <v>23</v>
      </c>
      <c r="K11365" s="1" t="s">
        <v>16</v>
      </c>
      <c r="L11365" s="1" t="s">
        <v>16</v>
      </c>
      <c r="M11365" s="1" t="s">
        <v>16</v>
      </c>
      <c r="N11365" s="1" t="s">
        <v>16</v>
      </c>
      <c r="O11365" s="1">
        <v>63.2</v>
      </c>
      <c r="P11365" s="1">
        <v>1.0</v>
      </c>
    </row>
    <row r="11366">
      <c r="A11366" s="1" t="s">
        <v>29</v>
      </c>
      <c r="B11366" s="1" t="s">
        <v>13973</v>
      </c>
      <c r="C11366" s="2" t="s">
        <v>13926</v>
      </c>
      <c r="D11366" s="1" t="s">
        <v>19</v>
      </c>
      <c r="E11366" s="3" t="str">
        <f>HYPERLINK("https://fyndiq.se/produkt/342469eaf3724f0f/", "2-Pack Samsung S22 5G - Härdat Glas 9H - Super kvalitet 3D")</f>
        <v>2-Pack Samsung S22 5G - Härdat Glas 9H - Super kvalitet 3D</v>
      </c>
      <c r="F11366" s="1" t="s">
        <v>10691</v>
      </c>
      <c r="G11366" s="1" t="s">
        <v>10692</v>
      </c>
      <c r="H11366" s="1" t="s">
        <v>10693</v>
      </c>
      <c r="I11366" s="1" t="s">
        <v>16</v>
      </c>
      <c r="J11366" s="1" t="s">
        <v>23</v>
      </c>
      <c r="K11366" s="1" t="s">
        <v>16</v>
      </c>
      <c r="L11366" s="1" t="s">
        <v>16</v>
      </c>
      <c r="M11366" s="1" t="s">
        <v>16</v>
      </c>
      <c r="N11366" s="1" t="s">
        <v>16</v>
      </c>
      <c r="O11366" s="1">
        <v>63.2</v>
      </c>
      <c r="P11366" s="1">
        <v>1.0</v>
      </c>
    </row>
    <row r="11367">
      <c r="A11367" s="1" t="s">
        <v>29</v>
      </c>
      <c r="B11367" s="1" t="s">
        <v>13974</v>
      </c>
      <c r="C11367" s="2" t="s">
        <v>13926</v>
      </c>
      <c r="D11367" s="1" t="s">
        <v>19</v>
      </c>
      <c r="E11367" s="3" t="str">
        <f>HYPERLINK("https://fyndiq.se/produkt/a00b62acc6644fd2/", "2-Pack Samsung Galaxy S10 - Härdat glas 9H – Super kvalitet 3D")</f>
        <v>2-Pack Samsung Galaxy S10 - Härdat glas 9H – Super kvalitet 3D</v>
      </c>
      <c r="F11367" s="1" t="s">
        <v>1291</v>
      </c>
      <c r="G11367" s="1" t="s">
        <v>1292</v>
      </c>
      <c r="H11367" s="1" t="s">
        <v>1293</v>
      </c>
      <c r="I11367" s="1" t="s">
        <v>16</v>
      </c>
      <c r="J11367" s="1" t="s">
        <v>23</v>
      </c>
      <c r="K11367" s="1" t="s">
        <v>16</v>
      </c>
      <c r="L11367" s="1" t="s">
        <v>16</v>
      </c>
      <c r="M11367" s="1" t="s">
        <v>16</v>
      </c>
      <c r="N11367" s="1" t="s">
        <v>16</v>
      </c>
      <c r="O11367" s="1">
        <v>63.2</v>
      </c>
      <c r="P11367" s="1">
        <v>1.0</v>
      </c>
    </row>
    <row r="11368">
      <c r="A11368" s="1" t="s">
        <v>29</v>
      </c>
      <c r="B11368" s="1" t="s">
        <v>13975</v>
      </c>
      <c r="C11368" s="2" t="s">
        <v>13926</v>
      </c>
      <c r="D11368" s="1" t="s">
        <v>19</v>
      </c>
      <c r="E11368" s="3" t="str">
        <f>HYPERLINK("https://fyndiq.se/produkt/dfe28e565d2e4c8d/", "2 Pack Samsung S21 FE - 9H Härdat Glass - Super Kvalitet 3D")</f>
        <v>2 Pack Samsung S21 FE - 9H Härdat Glass - Super Kvalitet 3D</v>
      </c>
      <c r="F11368" s="1" t="s">
        <v>276</v>
      </c>
      <c r="G11368" s="1" t="s">
        <v>277</v>
      </c>
      <c r="H11368" s="1" t="s">
        <v>278</v>
      </c>
      <c r="I11368" s="1" t="s">
        <v>16</v>
      </c>
      <c r="J11368" s="1" t="s">
        <v>23</v>
      </c>
      <c r="K11368" s="1" t="s">
        <v>16</v>
      </c>
      <c r="L11368" s="1" t="s">
        <v>16</v>
      </c>
      <c r="M11368" s="1" t="s">
        <v>16</v>
      </c>
      <c r="N11368" s="1" t="s">
        <v>16</v>
      </c>
      <c r="O11368" s="1">
        <v>63.2</v>
      </c>
      <c r="P11368" s="1">
        <v>1.0</v>
      </c>
    </row>
    <row r="11369">
      <c r="A11369" s="1" t="s">
        <v>29</v>
      </c>
      <c r="B11369" s="1" t="s">
        <v>13976</v>
      </c>
      <c r="C11369" s="2" t="s">
        <v>13926</v>
      </c>
      <c r="D11369" s="1" t="s">
        <v>19</v>
      </c>
      <c r="E11369" s="3" t="str">
        <f t="shared" ref="E11369:E11370" si="400">HYPERLINK("https://fyndiq.se/produkt/27b0aae0e13248c2/", "2-Pack GOOGLE PIXEL 8 PRO Skärmskydd - Härdat Glas 9H - Super kvalitet 3D")</f>
        <v>2-Pack GOOGLE PIXEL 8 PRO Skärmskydd - Härdat Glas 9H - Super kvalitet 3D</v>
      </c>
      <c r="F11369" s="1" t="s">
        <v>204</v>
      </c>
      <c r="G11369" s="1" t="s">
        <v>205</v>
      </c>
      <c r="H11369" s="1" t="s">
        <v>206</v>
      </c>
      <c r="I11369" s="1" t="s">
        <v>16</v>
      </c>
      <c r="J11369" s="1" t="s">
        <v>23</v>
      </c>
      <c r="K11369" s="1" t="s">
        <v>16</v>
      </c>
      <c r="L11369" s="1" t="s">
        <v>16</v>
      </c>
      <c r="M11369" s="1" t="s">
        <v>16</v>
      </c>
      <c r="N11369" s="1" t="s">
        <v>16</v>
      </c>
      <c r="O11369" s="1">
        <v>71.2</v>
      </c>
      <c r="P11369" s="1">
        <v>1.0</v>
      </c>
    </row>
    <row r="11370">
      <c r="A11370" s="1" t="s">
        <v>29</v>
      </c>
      <c r="B11370" s="1" t="s">
        <v>13977</v>
      </c>
      <c r="C11370" s="2" t="s">
        <v>13926</v>
      </c>
      <c r="D11370" s="1" t="s">
        <v>19</v>
      </c>
      <c r="E11370" s="3" t="str">
        <f t="shared" si="400"/>
        <v>2-Pack GOOGLE PIXEL 8 PRO Skärmskydd - Härdat Glas 9H - Super kvalitet 3D</v>
      </c>
      <c r="F11370" s="1" t="s">
        <v>204</v>
      </c>
      <c r="G11370" s="1" t="s">
        <v>205</v>
      </c>
      <c r="H11370" s="1" t="s">
        <v>206</v>
      </c>
      <c r="I11370" s="1" t="s">
        <v>16</v>
      </c>
      <c r="J11370" s="1" t="s">
        <v>23</v>
      </c>
      <c r="K11370" s="1" t="s">
        <v>16</v>
      </c>
      <c r="L11370" s="1" t="s">
        <v>16</v>
      </c>
      <c r="M11370" s="1" t="s">
        <v>16</v>
      </c>
      <c r="N11370" s="1" t="s">
        <v>16</v>
      </c>
      <c r="O11370" s="1">
        <v>71.2</v>
      </c>
      <c r="P11370" s="1">
        <v>1.0</v>
      </c>
    </row>
    <row r="11371">
      <c r="A11371" s="1" t="s">
        <v>29</v>
      </c>
      <c r="B11371" s="1" t="s">
        <v>13978</v>
      </c>
      <c r="C11371" s="2" t="s">
        <v>13926</v>
      </c>
      <c r="D11371" s="1" t="s">
        <v>19</v>
      </c>
      <c r="E11371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1371" s="1" t="s">
        <v>407</v>
      </c>
      <c r="G11371" s="1" t="s">
        <v>408</v>
      </c>
      <c r="H11371" s="1" t="s">
        <v>409</v>
      </c>
      <c r="I11371" s="1" t="s">
        <v>16</v>
      </c>
      <c r="J11371" s="1" t="s">
        <v>23</v>
      </c>
      <c r="K11371" s="1" t="s">
        <v>16</v>
      </c>
      <c r="L11371" s="1" t="s">
        <v>16</v>
      </c>
      <c r="M11371" s="1" t="s">
        <v>16</v>
      </c>
      <c r="N11371" s="1" t="s">
        <v>16</v>
      </c>
      <c r="O11371" s="1">
        <v>71.2</v>
      </c>
      <c r="P11371" s="1">
        <v>1.0</v>
      </c>
    </row>
    <row r="11372">
      <c r="A11372" s="1" t="s">
        <v>29</v>
      </c>
      <c r="B11372" s="1" t="s">
        <v>13979</v>
      </c>
      <c r="C11372" s="2" t="s">
        <v>13926</v>
      </c>
      <c r="D11372" s="1" t="s">
        <v>19</v>
      </c>
      <c r="E11372" s="3" t="str">
        <f>HYPERLINK("https://fyndiq.se/produkt/84cea09838d342cf/", "Sony Xperia 10 V - Härdat Glas 9H - Super Kvalitet 3D Skärmskydd")</f>
        <v>Sony Xperia 10 V - Härdat Glas 9H - Super Kvalitet 3D Skärmskydd</v>
      </c>
      <c r="F11372" s="1" t="s">
        <v>1784</v>
      </c>
      <c r="G11372" s="1" t="s">
        <v>1785</v>
      </c>
      <c r="H11372" s="1" t="s">
        <v>1786</v>
      </c>
      <c r="I11372" s="1" t="s">
        <v>16</v>
      </c>
      <c r="J11372" s="1" t="s">
        <v>23</v>
      </c>
      <c r="K11372" s="1" t="s">
        <v>16</v>
      </c>
      <c r="L11372" s="1" t="s">
        <v>16</v>
      </c>
      <c r="M11372" s="1" t="s">
        <v>16</v>
      </c>
      <c r="N11372" s="1" t="s">
        <v>16</v>
      </c>
      <c r="O11372" s="1">
        <v>63.2</v>
      </c>
      <c r="P11372" s="1">
        <v>1.0</v>
      </c>
    </row>
    <row r="11373">
      <c r="A11373" s="1" t="s">
        <v>29</v>
      </c>
      <c r="B11373" s="1" t="s">
        <v>13980</v>
      </c>
      <c r="C11373" s="2" t="s">
        <v>13926</v>
      </c>
      <c r="D11373" s="1" t="s">
        <v>19</v>
      </c>
      <c r="E1137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1373" s="1" t="s">
        <v>504</v>
      </c>
      <c r="G11373" s="1" t="s">
        <v>505</v>
      </c>
      <c r="H11373" s="1" t="s">
        <v>506</v>
      </c>
      <c r="I11373" s="1" t="s">
        <v>16</v>
      </c>
      <c r="J11373" s="1" t="s">
        <v>23</v>
      </c>
      <c r="K11373" s="1" t="s">
        <v>16</v>
      </c>
      <c r="L11373" s="1" t="s">
        <v>16</v>
      </c>
      <c r="M11373" s="1" t="s">
        <v>16</v>
      </c>
      <c r="N11373" s="1" t="s">
        <v>16</v>
      </c>
      <c r="O11373" s="1">
        <v>63.2</v>
      </c>
      <c r="P11373" s="1">
        <v>1.0</v>
      </c>
    </row>
    <row r="11374">
      <c r="A11374" s="1" t="s">
        <v>29</v>
      </c>
      <c r="B11374" s="1" t="s">
        <v>13981</v>
      </c>
      <c r="C11374" s="2" t="s">
        <v>13926</v>
      </c>
      <c r="D11374" s="1" t="s">
        <v>19</v>
      </c>
      <c r="E11374" s="3" t="str">
        <f>HYPERLINK("https://fyndiq.se/produkt/1d84d76723b64294/", "2-Pack iPhone 14 Pro - 9H Härdat Glass - Super kvalitet 3D")</f>
        <v>2-Pack iPhone 14 Pro - 9H Härdat Glass - Super kvalitet 3D</v>
      </c>
      <c r="F11374" s="1" t="s">
        <v>11473</v>
      </c>
      <c r="G11374" s="1" t="s">
        <v>11474</v>
      </c>
      <c r="H11374" s="1" t="s">
        <v>11475</v>
      </c>
      <c r="I11374" s="1" t="s">
        <v>16</v>
      </c>
      <c r="J11374" s="1" t="s">
        <v>23</v>
      </c>
      <c r="K11374" s="1" t="s">
        <v>16</v>
      </c>
      <c r="L11374" s="1" t="s">
        <v>16</v>
      </c>
      <c r="M11374" s="1" t="s">
        <v>16</v>
      </c>
      <c r="N11374" s="1" t="s">
        <v>16</v>
      </c>
      <c r="O11374" s="1">
        <v>47.2</v>
      </c>
      <c r="P11374" s="1">
        <v>1.0</v>
      </c>
    </row>
    <row r="11375">
      <c r="A11375" s="1" t="s">
        <v>29</v>
      </c>
      <c r="B11375" s="1" t="s">
        <v>13982</v>
      </c>
      <c r="C11375" s="2" t="s">
        <v>13926</v>
      </c>
      <c r="D11375" s="1" t="s">
        <v>19</v>
      </c>
      <c r="E11375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1375" s="1" t="s">
        <v>4617</v>
      </c>
      <c r="G11375" s="1" t="s">
        <v>4618</v>
      </c>
      <c r="H11375" s="1" t="s">
        <v>4619</v>
      </c>
      <c r="I11375" s="1" t="s">
        <v>16</v>
      </c>
      <c r="J11375" s="1" t="s">
        <v>23</v>
      </c>
      <c r="K11375" s="1" t="s">
        <v>16</v>
      </c>
      <c r="L11375" s="1" t="s">
        <v>16</v>
      </c>
      <c r="M11375" s="1" t="s">
        <v>16</v>
      </c>
      <c r="N11375" s="1" t="s">
        <v>16</v>
      </c>
      <c r="O11375" s="1">
        <v>63.2</v>
      </c>
      <c r="P11375" s="1">
        <v>1.0</v>
      </c>
    </row>
    <row r="11376">
      <c r="A11376" s="1" t="s">
        <v>29</v>
      </c>
      <c r="B11376" s="1" t="s">
        <v>13983</v>
      </c>
      <c r="C11376" s="2" t="s">
        <v>13926</v>
      </c>
      <c r="D11376" s="1" t="s">
        <v>19</v>
      </c>
      <c r="E11376" s="3" t="str">
        <f t="shared" ref="E11376:E11377" si="401">HYPERLINK("https://fyndiq.se/produkt/f7b16236096d401a/", "2-Pack Google Pixel 7A - Härdat glas 9H - Super kvalitet 3D Skärmskydd")</f>
        <v>2-Pack Google Pixel 7A - Härdat glas 9H - Super kvalitet 3D Skärmskydd</v>
      </c>
      <c r="F11376" s="1" t="s">
        <v>852</v>
      </c>
      <c r="G11376" s="1" t="s">
        <v>853</v>
      </c>
      <c r="H11376" s="1" t="s">
        <v>854</v>
      </c>
      <c r="I11376" s="1" t="s">
        <v>16</v>
      </c>
      <c r="J11376" s="1" t="s">
        <v>23</v>
      </c>
      <c r="K11376" s="1" t="s">
        <v>16</v>
      </c>
      <c r="L11376" s="1" t="s">
        <v>16</v>
      </c>
      <c r="M11376" s="1" t="s">
        <v>16</v>
      </c>
      <c r="N11376" s="1" t="s">
        <v>16</v>
      </c>
      <c r="O11376" s="1">
        <v>63.2</v>
      </c>
      <c r="P11376" s="1">
        <v>1.0</v>
      </c>
    </row>
    <row r="11377">
      <c r="A11377" s="1" t="s">
        <v>29</v>
      </c>
      <c r="B11377" s="1" t="s">
        <v>13984</v>
      </c>
      <c r="C11377" s="2" t="s">
        <v>13926</v>
      </c>
      <c r="D11377" s="1" t="s">
        <v>19</v>
      </c>
      <c r="E11377" s="3" t="str">
        <f t="shared" si="401"/>
        <v>2-Pack Google Pixel 7A - Härdat glas 9H - Super kvalitet 3D Skärmskydd</v>
      </c>
      <c r="F11377" s="1" t="s">
        <v>852</v>
      </c>
      <c r="G11377" s="1" t="s">
        <v>853</v>
      </c>
      <c r="H11377" s="1" t="s">
        <v>854</v>
      </c>
      <c r="I11377" s="1" t="s">
        <v>16</v>
      </c>
      <c r="J11377" s="1" t="s">
        <v>23</v>
      </c>
      <c r="K11377" s="1" t="s">
        <v>16</v>
      </c>
      <c r="L11377" s="1" t="s">
        <v>16</v>
      </c>
      <c r="M11377" s="1" t="s">
        <v>16</v>
      </c>
      <c r="N11377" s="1" t="s">
        <v>16</v>
      </c>
      <c r="O11377" s="1">
        <v>63.2</v>
      </c>
      <c r="P11377" s="1">
        <v>1.0</v>
      </c>
    </row>
    <row r="11378">
      <c r="A11378" s="1" t="s">
        <v>29</v>
      </c>
      <c r="B11378" s="1" t="s">
        <v>13985</v>
      </c>
      <c r="C11378" s="2" t="s">
        <v>13926</v>
      </c>
      <c r="D11378" s="1" t="s">
        <v>19</v>
      </c>
      <c r="E1137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1378" s="1" t="s">
        <v>4298</v>
      </c>
      <c r="G11378" s="1" t="s">
        <v>4299</v>
      </c>
      <c r="H11378" s="1" t="s">
        <v>4300</v>
      </c>
      <c r="I11378" s="1" t="s">
        <v>16</v>
      </c>
      <c r="J11378" s="1" t="s">
        <v>23</v>
      </c>
      <c r="K11378" s="1" t="s">
        <v>16</v>
      </c>
      <c r="L11378" s="1" t="s">
        <v>16</v>
      </c>
      <c r="M11378" s="1" t="s">
        <v>16</v>
      </c>
      <c r="N11378" s="1" t="s">
        <v>16</v>
      </c>
      <c r="O11378" s="1">
        <v>151.2</v>
      </c>
      <c r="P11378" s="1">
        <v>1.0</v>
      </c>
    </row>
    <row r="11379">
      <c r="A11379" s="1" t="s">
        <v>29</v>
      </c>
      <c r="B11379" s="1" t="s">
        <v>13986</v>
      </c>
      <c r="C11379" s="2" t="s">
        <v>13926</v>
      </c>
      <c r="D11379" s="1" t="s">
        <v>19</v>
      </c>
      <c r="E11379" s="3" t="str">
        <f>HYPERLINK("https://fyndiq.se/produkt/34157794139f40c6/", "2-Pack Samsung S20 FE - 9H Härdat Glass - Top Kvalitet")</f>
        <v>2-Pack Samsung S20 FE - 9H Härdat Glass - Top Kvalitet</v>
      </c>
      <c r="F11379" s="1" t="s">
        <v>1640</v>
      </c>
      <c r="G11379" s="1" t="s">
        <v>1641</v>
      </c>
      <c r="H11379" s="1" t="s">
        <v>1642</v>
      </c>
      <c r="I11379" s="1" t="s">
        <v>16</v>
      </c>
      <c r="J11379" s="1" t="s">
        <v>23</v>
      </c>
      <c r="K11379" s="1" t="s">
        <v>16</v>
      </c>
      <c r="L11379" s="1" t="s">
        <v>16</v>
      </c>
      <c r="M11379" s="1" t="s">
        <v>16</v>
      </c>
      <c r="N11379" s="1" t="s">
        <v>16</v>
      </c>
      <c r="O11379" s="1">
        <v>63.2</v>
      </c>
      <c r="P11379" s="1">
        <v>1.0</v>
      </c>
    </row>
    <row r="11380">
      <c r="A11380" s="1" t="s">
        <v>29</v>
      </c>
      <c r="B11380" s="1" t="s">
        <v>13987</v>
      </c>
      <c r="C11380" s="2" t="s">
        <v>13926</v>
      </c>
      <c r="D11380" s="1" t="s">
        <v>19</v>
      </c>
      <c r="E11380" s="3" t="str">
        <f>HYPERLINK("https://fyndiq.se/produkt/2030c5450cfb4338/", "2 Pack Huawei P30 Pro - Härdat glas 9H – 3D Super kvalitet")</f>
        <v>2 Pack Huawei P30 Pro - Härdat glas 9H – 3D Super kvalitet</v>
      </c>
      <c r="F11380" s="1" t="s">
        <v>1091</v>
      </c>
      <c r="G11380" s="1" t="s">
        <v>1092</v>
      </c>
      <c r="H11380" s="1" t="s">
        <v>1093</v>
      </c>
      <c r="I11380" s="1" t="s">
        <v>16</v>
      </c>
      <c r="J11380" s="1" t="s">
        <v>23</v>
      </c>
      <c r="K11380" s="1" t="s">
        <v>16</v>
      </c>
      <c r="L11380" s="1" t="s">
        <v>16</v>
      </c>
      <c r="M11380" s="1" t="s">
        <v>16</v>
      </c>
      <c r="N11380" s="1" t="s">
        <v>16</v>
      </c>
      <c r="O11380" s="1">
        <v>71.2</v>
      </c>
      <c r="P11380" s="1">
        <v>1.0</v>
      </c>
    </row>
    <row r="11381">
      <c r="A11381" s="1" t="s">
        <v>29</v>
      </c>
      <c r="B11381" s="1" t="s">
        <v>13988</v>
      </c>
      <c r="C11381" s="2" t="s">
        <v>13926</v>
      </c>
      <c r="D11381" s="1" t="s">
        <v>19</v>
      </c>
      <c r="E11381" s="3" t="str">
        <f>HYPERLINK("https://fyndiq.se/produkt/f55f4166901e41a7/", "2-Pack Xiaomi Redmi Note 13 Pro - Härdat glas 9H - Super kvalitet 3D Skärmskydd")</f>
        <v>2-Pack Xiaomi Redmi Note 13 Pro - Härdat glas 9H - Super kvalitet 3D Skärmskydd</v>
      </c>
      <c r="F11381" s="1" t="s">
        <v>4385</v>
      </c>
      <c r="G11381" s="1" t="s">
        <v>4386</v>
      </c>
      <c r="H11381" s="1" t="s">
        <v>4387</v>
      </c>
      <c r="I11381" s="1" t="s">
        <v>16</v>
      </c>
      <c r="J11381" s="1" t="s">
        <v>23</v>
      </c>
      <c r="K11381" s="1" t="s">
        <v>16</v>
      </c>
      <c r="L11381" s="1" t="s">
        <v>16</v>
      </c>
      <c r="M11381" s="1" t="s">
        <v>16</v>
      </c>
      <c r="N11381" s="1" t="s">
        <v>16</v>
      </c>
      <c r="O11381" s="1">
        <v>63.2</v>
      </c>
      <c r="P11381" s="1">
        <v>1.0</v>
      </c>
    </row>
    <row r="11382">
      <c r="A11382" s="1" t="s">
        <v>29</v>
      </c>
      <c r="B11382" s="1" t="s">
        <v>13989</v>
      </c>
      <c r="C11382" s="2" t="s">
        <v>13926</v>
      </c>
      <c r="D11382" s="1" t="s">
        <v>19</v>
      </c>
      <c r="E11382" s="3" t="str">
        <f>HYPERLINK("https://fyndiq.se/produkt/c64bbbf107e34309/", "2-Pack Huawei P30 - Härdat glas 9H – 3D Super kvalitet")</f>
        <v>2-Pack Huawei P30 - Härdat glas 9H – 3D Super kvalitet</v>
      </c>
      <c r="F11382" s="1" t="s">
        <v>845</v>
      </c>
      <c r="G11382" s="1" t="s">
        <v>846</v>
      </c>
      <c r="H11382" s="1" t="s">
        <v>847</v>
      </c>
      <c r="I11382" s="1" t="s">
        <v>16</v>
      </c>
      <c r="J11382" s="1" t="s">
        <v>23</v>
      </c>
      <c r="K11382" s="1" t="s">
        <v>16</v>
      </c>
      <c r="L11382" s="1" t="s">
        <v>16</v>
      </c>
      <c r="M11382" s="1" t="s">
        <v>16</v>
      </c>
      <c r="N11382" s="1" t="s">
        <v>16</v>
      </c>
      <c r="O11382" s="1">
        <v>63.2</v>
      </c>
      <c r="P11382" s="1">
        <v>1.0</v>
      </c>
    </row>
    <row r="11383">
      <c r="A11383" s="1" t="s">
        <v>29</v>
      </c>
      <c r="B11383" s="1" t="s">
        <v>13990</v>
      </c>
      <c r="C11383" s="2" t="s">
        <v>13926</v>
      </c>
      <c r="D11383" s="1" t="s">
        <v>19</v>
      </c>
      <c r="E11383" s="3" t="str">
        <f>HYPERLINK("https://fyndiq.se/produkt/f2c164e932234570/", "2-Pack HUAWEI P30 PRO Skärmskydd - Härdat Glas 9H - Super kvalitet 3D")</f>
        <v>2-Pack HUAWEI P30 PRO Skärmskydd - Härdat Glas 9H - Super kvalitet 3D</v>
      </c>
      <c r="F11383" s="1" t="s">
        <v>267</v>
      </c>
      <c r="G11383" s="1" t="s">
        <v>268</v>
      </c>
      <c r="H11383" s="1" t="s">
        <v>269</v>
      </c>
      <c r="I11383" s="1" t="s">
        <v>16</v>
      </c>
      <c r="J11383" s="1" t="s">
        <v>23</v>
      </c>
      <c r="K11383" s="1" t="s">
        <v>16</v>
      </c>
      <c r="L11383" s="1" t="s">
        <v>16</v>
      </c>
      <c r="M11383" s="1" t="s">
        <v>16</v>
      </c>
      <c r="N11383" s="1" t="s">
        <v>16</v>
      </c>
      <c r="O11383" s="1">
        <v>63.2</v>
      </c>
      <c r="P11383" s="1">
        <v>1.0</v>
      </c>
    </row>
    <row r="11384">
      <c r="A11384" s="1" t="s">
        <v>29</v>
      </c>
      <c r="B11384" s="1" t="s">
        <v>13991</v>
      </c>
      <c r="C11384" s="2" t="s">
        <v>13926</v>
      </c>
      <c r="D11384" s="1" t="s">
        <v>19</v>
      </c>
      <c r="E1138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1384" s="1" t="s">
        <v>614</v>
      </c>
      <c r="G11384" s="1" t="s">
        <v>615</v>
      </c>
      <c r="H11384" s="1" t="s">
        <v>616</v>
      </c>
      <c r="I11384" s="1" t="s">
        <v>16</v>
      </c>
      <c r="J11384" s="1" t="s">
        <v>23</v>
      </c>
      <c r="K11384" s="1" t="s">
        <v>16</v>
      </c>
      <c r="L11384" s="1" t="s">
        <v>16</v>
      </c>
      <c r="M11384" s="1" t="s">
        <v>16</v>
      </c>
      <c r="N11384" s="1" t="s">
        <v>16</v>
      </c>
      <c r="O11384" s="1">
        <v>71.2</v>
      </c>
      <c r="P11384" s="1">
        <v>1.0</v>
      </c>
    </row>
    <row r="11385">
      <c r="A11385" s="1" t="s">
        <v>29</v>
      </c>
      <c r="B11385" s="1" t="s">
        <v>13992</v>
      </c>
      <c r="C11385" s="2" t="s">
        <v>13926</v>
      </c>
      <c r="D11385" s="1" t="s">
        <v>19</v>
      </c>
      <c r="E11385" s="3" t="str">
        <f>HYPERLINK("https://fyndiq.se/produkt/aade4055426f4d2e/", "2-Pack SAMSUNG S24 PLUS Skärmskydd - Härdat Glas 9H - Super kvalitet 3D")</f>
        <v>2-Pack SAMSUNG S24 PLUS Skärmskydd - Härdat Glas 9H - Super kvalitet 3D</v>
      </c>
      <c r="F11385" s="1" t="s">
        <v>8195</v>
      </c>
      <c r="G11385" s="1" t="s">
        <v>8196</v>
      </c>
      <c r="H11385" s="1" t="s">
        <v>8197</v>
      </c>
      <c r="I11385" s="1" t="s">
        <v>16</v>
      </c>
      <c r="J11385" s="1" t="s">
        <v>23</v>
      </c>
      <c r="K11385" s="1" t="s">
        <v>16</v>
      </c>
      <c r="L11385" s="1" t="s">
        <v>16</v>
      </c>
      <c r="M11385" s="1" t="s">
        <v>16</v>
      </c>
      <c r="N11385" s="1" t="s">
        <v>16</v>
      </c>
      <c r="O11385" s="1">
        <v>63.2</v>
      </c>
      <c r="P11385" s="1">
        <v>1.0</v>
      </c>
    </row>
    <row r="11386">
      <c r="A11386" s="1" t="s">
        <v>29</v>
      </c>
      <c r="B11386" s="1" t="s">
        <v>13993</v>
      </c>
      <c r="C11386" s="2" t="s">
        <v>13926</v>
      </c>
      <c r="D11386" s="1" t="s">
        <v>19</v>
      </c>
      <c r="E11386" s="3" t="str">
        <f>HYPERLINK("https://fyndiq.se/produkt/053a2c04e670477d/", "2-Pack Samsung S23 Plus Skärmskydd &amp; 1-Pack linsskydd - Härdat Glas 9H - Super kvalitet 3D")</f>
        <v>2-Pack Samsung S23 Plus Skärmskydd &amp; 1-Pack linsskydd - Härdat Glas 9H - Super kvalitet 3D</v>
      </c>
      <c r="F11386" s="1" t="s">
        <v>13994</v>
      </c>
      <c r="G11386" s="1" t="s">
        <v>13995</v>
      </c>
      <c r="H11386" s="1" t="s">
        <v>13996</v>
      </c>
      <c r="I11386" s="1" t="s">
        <v>16</v>
      </c>
      <c r="J11386" s="1" t="s">
        <v>23</v>
      </c>
      <c r="K11386" s="1" t="s">
        <v>16</v>
      </c>
      <c r="L11386" s="1" t="s">
        <v>16</v>
      </c>
      <c r="M11386" s="1" t="s">
        <v>16</v>
      </c>
      <c r="N11386" s="1" t="s">
        <v>16</v>
      </c>
      <c r="O11386" s="1">
        <v>71.2</v>
      </c>
      <c r="P11386" s="1">
        <v>1.0</v>
      </c>
    </row>
    <row r="11387">
      <c r="A11387" s="1" t="s">
        <v>29</v>
      </c>
      <c r="B11387" s="1" t="s">
        <v>13997</v>
      </c>
      <c r="C11387" s="2" t="s">
        <v>13926</v>
      </c>
      <c r="D11387" s="1" t="s">
        <v>19</v>
      </c>
      <c r="E11387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1387" s="1" t="s">
        <v>813</v>
      </c>
      <c r="G11387" s="1" t="s">
        <v>814</v>
      </c>
      <c r="H11387" s="1" t="s">
        <v>815</v>
      </c>
      <c r="I11387" s="1" t="s">
        <v>16</v>
      </c>
      <c r="J11387" s="1" t="s">
        <v>23</v>
      </c>
      <c r="K11387" s="1" t="s">
        <v>16</v>
      </c>
      <c r="L11387" s="1" t="s">
        <v>16</v>
      </c>
      <c r="M11387" s="1" t="s">
        <v>16</v>
      </c>
      <c r="N11387" s="1" t="s">
        <v>16</v>
      </c>
      <c r="O11387" s="1">
        <v>63.2</v>
      </c>
      <c r="P11387" s="1">
        <v>1.0</v>
      </c>
    </row>
    <row r="11388">
      <c r="A11388" s="1" t="s">
        <v>29</v>
      </c>
      <c r="B11388" s="1" t="s">
        <v>13998</v>
      </c>
      <c r="C11388" s="2" t="s">
        <v>13926</v>
      </c>
      <c r="D11388" s="1" t="s">
        <v>19</v>
      </c>
      <c r="E11388" s="3" t="str">
        <f>HYPERLINK("https://fyndiq.se/produkt/311d90a74d234421/", "2 Pack Xiaomi 12 - Härdat glas 9H-Super kvalitet 3D Skärmskydd")</f>
        <v>2 Pack Xiaomi 12 - Härdat glas 9H-Super kvalitet 3D Skärmskydd</v>
      </c>
      <c r="F11388" s="1" t="s">
        <v>582</v>
      </c>
      <c r="G11388" s="1" t="s">
        <v>583</v>
      </c>
      <c r="H11388" s="1" t="s">
        <v>584</v>
      </c>
      <c r="I11388" s="1" t="s">
        <v>16</v>
      </c>
      <c r="J11388" s="1" t="s">
        <v>23</v>
      </c>
      <c r="K11388" s="1" t="s">
        <v>16</v>
      </c>
      <c r="L11388" s="1" t="s">
        <v>16</v>
      </c>
      <c r="M11388" s="1" t="s">
        <v>16</v>
      </c>
      <c r="N11388" s="1" t="s">
        <v>16</v>
      </c>
      <c r="O11388" s="1">
        <v>63.2</v>
      </c>
      <c r="P11388" s="1">
        <v>1.0</v>
      </c>
    </row>
    <row r="11389">
      <c r="A11389" s="1" t="s">
        <v>29</v>
      </c>
      <c r="B11389" s="1" t="s">
        <v>13999</v>
      </c>
      <c r="C11389" s="2" t="s">
        <v>13926</v>
      </c>
      <c r="D11389" s="1" t="s">
        <v>19</v>
      </c>
      <c r="E11389" s="3" t="str">
        <f>HYPERLINK("https://fyndiq.se/produkt/f15f4561a5ef4294/", "2-Pack Motorola Edge 40 - Härdat Glas 9H -Super kvalitet 3D Skärmskydd")</f>
        <v>2-Pack Motorola Edge 40 - Härdat Glas 9H -Super kvalitet 3D Skärmskydd</v>
      </c>
      <c r="F11389" s="1" t="s">
        <v>1234</v>
      </c>
      <c r="G11389" s="1" t="s">
        <v>1235</v>
      </c>
      <c r="H11389" s="1" t="s">
        <v>1236</v>
      </c>
      <c r="I11389" s="1" t="s">
        <v>16</v>
      </c>
      <c r="J11389" s="1" t="s">
        <v>23</v>
      </c>
      <c r="K11389" s="1" t="s">
        <v>16</v>
      </c>
      <c r="L11389" s="1" t="s">
        <v>16</v>
      </c>
      <c r="M11389" s="1" t="s">
        <v>16</v>
      </c>
      <c r="N11389" s="1" t="s">
        <v>16</v>
      </c>
      <c r="O11389" s="1">
        <v>71.2</v>
      </c>
      <c r="P11389" s="1">
        <v>1.0</v>
      </c>
    </row>
    <row r="11390">
      <c r="A11390" s="1" t="s">
        <v>29</v>
      </c>
      <c r="B11390" s="1" t="s">
        <v>14000</v>
      </c>
      <c r="C11390" s="2" t="s">
        <v>13926</v>
      </c>
      <c r="D11390" s="1" t="s">
        <v>19</v>
      </c>
      <c r="E11390" s="3" t="str">
        <f t="shared" ref="E11390:E11391" si="402">HYPERLINK("https://fyndiq.se/produkt/ab22cb2e69cb406b/", "2-Pack Xiaomi Mi 10 - Härdat Glas 9H - Super kvalitet 3D Skärmskydd")</f>
        <v>2-Pack Xiaomi Mi 10 - Härdat Glas 9H - Super kvalitet 3D Skärmskydd</v>
      </c>
      <c r="F11390" s="1" t="s">
        <v>5285</v>
      </c>
      <c r="G11390" s="1" t="s">
        <v>5286</v>
      </c>
      <c r="H11390" s="1" t="s">
        <v>5287</v>
      </c>
      <c r="I11390" s="1" t="s">
        <v>16</v>
      </c>
      <c r="J11390" s="1" t="s">
        <v>23</v>
      </c>
      <c r="K11390" s="1" t="s">
        <v>16</v>
      </c>
      <c r="L11390" s="1" t="s">
        <v>16</v>
      </c>
      <c r="M11390" s="1" t="s">
        <v>16</v>
      </c>
      <c r="N11390" s="1" t="s">
        <v>16</v>
      </c>
      <c r="O11390" s="1">
        <v>63.2</v>
      </c>
      <c r="P11390" s="1">
        <v>1.0</v>
      </c>
    </row>
    <row r="11391">
      <c r="A11391" s="1" t="s">
        <v>29</v>
      </c>
      <c r="B11391" s="1" t="s">
        <v>14001</v>
      </c>
      <c r="C11391" s="2" t="s">
        <v>13926</v>
      </c>
      <c r="D11391" s="1" t="s">
        <v>19</v>
      </c>
      <c r="E11391" s="3" t="str">
        <f t="shared" si="402"/>
        <v>2-Pack Xiaomi Mi 10 - Härdat Glas 9H - Super kvalitet 3D Skärmskydd</v>
      </c>
      <c r="F11391" s="1" t="s">
        <v>5285</v>
      </c>
      <c r="G11391" s="1" t="s">
        <v>5286</v>
      </c>
      <c r="H11391" s="1" t="s">
        <v>5287</v>
      </c>
      <c r="I11391" s="1" t="s">
        <v>16</v>
      </c>
      <c r="J11391" s="1" t="s">
        <v>23</v>
      </c>
      <c r="K11391" s="1" t="s">
        <v>16</v>
      </c>
      <c r="L11391" s="1" t="s">
        <v>16</v>
      </c>
      <c r="M11391" s="1" t="s">
        <v>16</v>
      </c>
      <c r="N11391" s="1" t="s">
        <v>16</v>
      </c>
      <c r="O11391" s="1">
        <v>63.2</v>
      </c>
      <c r="P11391" s="1">
        <v>1.0</v>
      </c>
    </row>
    <row r="11392">
      <c r="A11392" s="1" t="s">
        <v>29</v>
      </c>
      <c r="B11392" s="1" t="s">
        <v>14002</v>
      </c>
      <c r="C11392" s="2" t="s">
        <v>13926</v>
      </c>
      <c r="D11392" s="1" t="s">
        <v>19</v>
      </c>
      <c r="E11392" s="3" t="str">
        <f>HYPERLINK("https://fyndiq.se/produkt/3793e0f6281f49f6/", "2-Pack Iphone 11 / XR - 9H Härdat Glass - Top Kvalitet")</f>
        <v>2-Pack Iphone 11 / XR - 9H Härdat Glass - Top Kvalitet</v>
      </c>
      <c r="F11392" s="1" t="s">
        <v>371</v>
      </c>
      <c r="G11392" s="1" t="s">
        <v>372</v>
      </c>
      <c r="H11392" s="1" t="s">
        <v>373</v>
      </c>
      <c r="I11392" s="1" t="s">
        <v>16</v>
      </c>
      <c r="J11392" s="1" t="s">
        <v>23</v>
      </c>
      <c r="K11392" s="1" t="s">
        <v>16</v>
      </c>
      <c r="L11392" s="1" t="s">
        <v>16</v>
      </c>
      <c r="M11392" s="1" t="s">
        <v>16</v>
      </c>
      <c r="N11392" s="1" t="s">
        <v>16</v>
      </c>
      <c r="O11392" s="1">
        <v>47.2</v>
      </c>
      <c r="P11392" s="1">
        <v>1.0</v>
      </c>
    </row>
    <row r="11393">
      <c r="A11393" s="1" t="s">
        <v>29</v>
      </c>
      <c r="B11393" s="1" t="s">
        <v>14003</v>
      </c>
      <c r="C11393" s="2" t="s">
        <v>13926</v>
      </c>
      <c r="D11393" s="1" t="s">
        <v>19</v>
      </c>
      <c r="E11393" s="3" t="str">
        <f>HYPERLINK("https://fyndiq.se/produkt/f14d7a07171e4082/", "2 Pack Samsung S21 5G - Härdat Glas 9H - Super Kvalitet 3D")</f>
        <v>2 Pack Samsung S21 5G - Härdat Glas 9H - Super Kvalitet 3D</v>
      </c>
      <c r="F11393" s="1" t="s">
        <v>741</v>
      </c>
      <c r="G11393" s="1" t="s">
        <v>742</v>
      </c>
      <c r="H11393" s="1" t="s">
        <v>743</v>
      </c>
      <c r="I11393" s="1" t="s">
        <v>16</v>
      </c>
      <c r="J11393" s="1" t="s">
        <v>23</v>
      </c>
      <c r="K11393" s="1" t="s">
        <v>16</v>
      </c>
      <c r="L11393" s="1" t="s">
        <v>16</v>
      </c>
      <c r="M11393" s="1" t="s">
        <v>16</v>
      </c>
      <c r="N11393" s="1" t="s">
        <v>16</v>
      </c>
      <c r="O11393" s="1">
        <v>63.2</v>
      </c>
      <c r="P11393" s="1">
        <v>1.0</v>
      </c>
    </row>
    <row r="11394">
      <c r="A11394" s="1" t="s">
        <v>29</v>
      </c>
      <c r="B11394" s="1" t="s">
        <v>14004</v>
      </c>
      <c r="C11394" s="2" t="s">
        <v>13926</v>
      </c>
      <c r="D11394" s="1" t="s">
        <v>19</v>
      </c>
      <c r="E1139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394" s="1" t="s">
        <v>2144</v>
      </c>
      <c r="G11394" s="1" t="s">
        <v>2145</v>
      </c>
      <c r="H11394" s="1" t="s">
        <v>2146</v>
      </c>
      <c r="I11394" s="1" t="s">
        <v>16</v>
      </c>
      <c r="J11394" s="1" t="s">
        <v>23</v>
      </c>
      <c r="K11394" s="1" t="s">
        <v>16</v>
      </c>
      <c r="L11394" s="1" t="s">
        <v>16</v>
      </c>
      <c r="M11394" s="1" t="s">
        <v>16</v>
      </c>
      <c r="N11394" s="1" t="s">
        <v>16</v>
      </c>
      <c r="O11394" s="1">
        <v>63.2</v>
      </c>
      <c r="P11394" s="1">
        <v>3.0</v>
      </c>
    </row>
    <row r="11395">
      <c r="A11395" s="1" t="s">
        <v>29</v>
      </c>
      <c r="B11395" s="1" t="s">
        <v>14005</v>
      </c>
      <c r="C11395" s="2" t="s">
        <v>13926</v>
      </c>
      <c r="D11395" s="1" t="s">
        <v>19</v>
      </c>
      <c r="E11395" s="3" t="str">
        <f>HYPERLINK("https://fyndiq.se/produkt/4c221907d1254100/", "2-Pack Samsung A14 Skärmskydd - Härdat Glas 9H - Super kvalitet 3D")</f>
        <v>2-Pack Samsung A14 Skärmskydd - Härdat Glas 9H - Super kvalitet 3D</v>
      </c>
      <c r="F11395" s="1" t="s">
        <v>167</v>
      </c>
      <c r="G11395" s="1" t="s">
        <v>168</v>
      </c>
      <c r="H11395" s="1" t="s">
        <v>169</v>
      </c>
      <c r="I11395" s="1" t="s">
        <v>16</v>
      </c>
      <c r="J11395" s="1" t="s">
        <v>23</v>
      </c>
      <c r="K11395" s="1" t="s">
        <v>16</v>
      </c>
      <c r="L11395" s="1" t="s">
        <v>16</v>
      </c>
      <c r="M11395" s="1" t="s">
        <v>16</v>
      </c>
      <c r="N11395" s="1" t="s">
        <v>16</v>
      </c>
      <c r="O11395" s="1">
        <v>63.2</v>
      </c>
      <c r="P11395" s="1">
        <v>1.0</v>
      </c>
    </row>
    <row r="11396">
      <c r="A11396" s="1" t="s">
        <v>29</v>
      </c>
      <c r="B11396" s="1" t="s">
        <v>14006</v>
      </c>
      <c r="C11396" s="2" t="s">
        <v>13926</v>
      </c>
      <c r="D11396" s="1" t="s">
        <v>19</v>
      </c>
      <c r="E11396" s="3" t="str">
        <f>HYPERLINK("https://fyndiq.se/produkt/c6ad89f6519841d9/", "2 Pack Samsung Galaxy S20 - Härdat glas 9H - Super kvalitet 3D")</f>
        <v>2 Pack Samsung Galaxy S20 - Härdat glas 9H - Super kvalitet 3D</v>
      </c>
      <c r="F11396" s="1" t="s">
        <v>1342</v>
      </c>
      <c r="G11396" s="1" t="s">
        <v>1343</v>
      </c>
      <c r="H11396" s="1" t="s">
        <v>1344</v>
      </c>
      <c r="I11396" s="1" t="s">
        <v>16</v>
      </c>
      <c r="J11396" s="1" t="s">
        <v>23</v>
      </c>
      <c r="K11396" s="1" t="s">
        <v>16</v>
      </c>
      <c r="L11396" s="1" t="s">
        <v>16</v>
      </c>
      <c r="M11396" s="1" t="s">
        <v>16</v>
      </c>
      <c r="N11396" s="1" t="s">
        <v>16</v>
      </c>
      <c r="O11396" s="1">
        <v>71.2</v>
      </c>
      <c r="P11396" s="1">
        <v>1.0</v>
      </c>
    </row>
    <row r="11397">
      <c r="A11397" s="1" t="s">
        <v>29</v>
      </c>
      <c r="B11397" s="1" t="s">
        <v>14007</v>
      </c>
      <c r="C11397" s="2" t="s">
        <v>13926</v>
      </c>
      <c r="D11397" s="1" t="s">
        <v>19</v>
      </c>
      <c r="E11397" s="3" t="str">
        <f t="shared" ref="E11397:E11398" si="403">HYPERLINK("https://fyndiq.se/produkt/675bb02ed6bb4e07/", "2-Pack Samsung Galaxy S21 Ultra - Härdat Glas 9H-Super Kvalitet")</f>
        <v>2-Pack Samsung Galaxy S21 Ultra - Härdat Glas 9H-Super Kvalitet</v>
      </c>
      <c r="F11397" s="1" t="s">
        <v>91</v>
      </c>
      <c r="G11397" s="1" t="s">
        <v>92</v>
      </c>
      <c r="H11397" s="1" t="s">
        <v>93</v>
      </c>
      <c r="I11397" s="1" t="s">
        <v>16</v>
      </c>
      <c r="J11397" s="1" t="s">
        <v>23</v>
      </c>
      <c r="K11397" s="1" t="s">
        <v>16</v>
      </c>
      <c r="L11397" s="1" t="s">
        <v>16</v>
      </c>
      <c r="M11397" s="1" t="s">
        <v>16</v>
      </c>
      <c r="N11397" s="1" t="s">
        <v>16</v>
      </c>
      <c r="O11397" s="1">
        <v>63.2</v>
      </c>
      <c r="P11397" s="1">
        <v>1.0</v>
      </c>
    </row>
    <row r="11398">
      <c r="A11398" s="1" t="s">
        <v>29</v>
      </c>
      <c r="B11398" s="1" t="s">
        <v>14008</v>
      </c>
      <c r="C11398" s="2" t="s">
        <v>13926</v>
      </c>
      <c r="D11398" s="1" t="s">
        <v>19</v>
      </c>
      <c r="E11398" s="3" t="str">
        <f t="shared" si="403"/>
        <v>2-Pack Samsung Galaxy S21 Ultra - Härdat Glas 9H-Super Kvalitet</v>
      </c>
      <c r="F11398" s="1" t="s">
        <v>91</v>
      </c>
      <c r="G11398" s="1" t="s">
        <v>92</v>
      </c>
      <c r="H11398" s="1" t="s">
        <v>93</v>
      </c>
      <c r="I11398" s="1" t="s">
        <v>16</v>
      </c>
      <c r="J11398" s="1" t="s">
        <v>23</v>
      </c>
      <c r="K11398" s="1" t="s">
        <v>16</v>
      </c>
      <c r="L11398" s="1" t="s">
        <v>16</v>
      </c>
      <c r="M11398" s="1" t="s">
        <v>16</v>
      </c>
      <c r="N11398" s="1" t="s">
        <v>16</v>
      </c>
      <c r="O11398" s="1">
        <v>63.2</v>
      </c>
      <c r="P11398" s="1">
        <v>1.0</v>
      </c>
    </row>
    <row r="11399">
      <c r="A11399" s="1" t="s">
        <v>29</v>
      </c>
      <c r="B11399" s="1" t="s">
        <v>14009</v>
      </c>
      <c r="C11399" s="2" t="s">
        <v>13926</v>
      </c>
      <c r="D11399" s="1" t="s">
        <v>19</v>
      </c>
      <c r="E11399" s="3" t="str">
        <f>HYPERLINK("https://fyndiq.se/produkt/c89bb1232b5349ef/", "2-Pack Xiaomi Mi Note 10 - Härdat glas 9H - Super kvalitet 3D")</f>
        <v>2-Pack Xiaomi Mi Note 10 - Härdat glas 9H - Super kvalitet 3D</v>
      </c>
      <c r="F11399" s="1" t="s">
        <v>962</v>
      </c>
      <c r="G11399" s="1" t="s">
        <v>963</v>
      </c>
      <c r="H11399" s="1" t="s">
        <v>964</v>
      </c>
      <c r="I11399" s="1" t="s">
        <v>16</v>
      </c>
      <c r="J11399" s="1" t="s">
        <v>23</v>
      </c>
      <c r="K11399" s="1" t="s">
        <v>16</v>
      </c>
      <c r="L11399" s="1" t="s">
        <v>16</v>
      </c>
      <c r="M11399" s="1" t="s">
        <v>16</v>
      </c>
      <c r="N11399" s="1" t="s">
        <v>16</v>
      </c>
      <c r="O11399" s="1">
        <v>63.2</v>
      </c>
      <c r="P11399" s="1">
        <v>1.0</v>
      </c>
    </row>
    <row r="11400">
      <c r="A11400" s="1" t="s">
        <v>29</v>
      </c>
      <c r="B11400" s="1" t="s">
        <v>14010</v>
      </c>
      <c r="C11400" s="2" t="s">
        <v>13926</v>
      </c>
      <c r="D11400" s="1" t="s">
        <v>19</v>
      </c>
      <c r="E1140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1400" s="1" t="s">
        <v>1383</v>
      </c>
      <c r="G11400" s="1" t="s">
        <v>1384</v>
      </c>
      <c r="H11400" s="1" t="s">
        <v>1385</v>
      </c>
      <c r="I11400" s="1" t="s">
        <v>16</v>
      </c>
      <c r="J11400" s="1" t="s">
        <v>23</v>
      </c>
      <c r="K11400" s="1" t="s">
        <v>16</v>
      </c>
      <c r="L11400" s="1" t="s">
        <v>16</v>
      </c>
      <c r="M11400" s="1" t="s">
        <v>16</v>
      </c>
      <c r="N11400" s="1" t="s">
        <v>16</v>
      </c>
      <c r="O11400" s="1">
        <v>79.2</v>
      </c>
      <c r="P11400" s="1">
        <v>1.0</v>
      </c>
    </row>
    <row r="11401">
      <c r="A11401" s="1" t="s">
        <v>29</v>
      </c>
      <c r="B11401" s="1" t="s">
        <v>14011</v>
      </c>
      <c r="C11401" s="2" t="s">
        <v>13926</v>
      </c>
      <c r="D11401" s="1" t="s">
        <v>19</v>
      </c>
      <c r="E11401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11401" s="1" t="s">
        <v>5375</v>
      </c>
      <c r="G11401" s="1" t="s">
        <v>5376</v>
      </c>
      <c r="H11401" s="1" t="s">
        <v>5377</v>
      </c>
      <c r="I11401" s="1" t="s">
        <v>16</v>
      </c>
      <c r="J11401" s="1" t="s">
        <v>23</v>
      </c>
      <c r="K11401" s="1" t="s">
        <v>16</v>
      </c>
      <c r="L11401" s="1" t="s">
        <v>16</v>
      </c>
      <c r="M11401" s="1" t="s">
        <v>16</v>
      </c>
      <c r="N11401" s="1" t="s">
        <v>16</v>
      </c>
      <c r="O11401" s="1">
        <v>63.2</v>
      </c>
      <c r="P11401" s="1">
        <v>1.0</v>
      </c>
    </row>
    <row r="11402">
      <c r="A11402" s="1" t="s">
        <v>29</v>
      </c>
      <c r="B11402" s="1" t="s">
        <v>14012</v>
      </c>
      <c r="C11402" s="2" t="s">
        <v>13926</v>
      </c>
      <c r="D11402" s="1" t="s">
        <v>19</v>
      </c>
      <c r="E11402" s="3" t="str">
        <f>HYPERLINK("https://fyndiq.se/produkt/0331e96283c24c30/", "Motorola Moto Edge 40 Premium Transparent Skal: Stöttåligt med Förstärkta Hörn")</f>
        <v>Motorola Moto Edge 40 Premium Transparent Skal: Stöttåligt med Förstärkta Hörn</v>
      </c>
      <c r="F11402" s="1" t="s">
        <v>6220</v>
      </c>
      <c r="G11402" s="1" t="s">
        <v>6221</v>
      </c>
      <c r="H11402" s="1" t="s">
        <v>6222</v>
      </c>
      <c r="I11402" s="1" t="s">
        <v>16</v>
      </c>
      <c r="J11402" s="1" t="s">
        <v>23</v>
      </c>
      <c r="K11402" s="1" t="s">
        <v>16</v>
      </c>
      <c r="L11402" s="1" t="s">
        <v>16</v>
      </c>
      <c r="M11402" s="1" t="s">
        <v>16</v>
      </c>
      <c r="N11402" s="1" t="s">
        <v>16</v>
      </c>
      <c r="O11402" s="1">
        <v>55.2</v>
      </c>
      <c r="P11402" s="1">
        <v>1.0</v>
      </c>
    </row>
    <row r="11403">
      <c r="A11403" s="1" t="s">
        <v>29</v>
      </c>
      <c r="B11403" s="1" t="s">
        <v>14013</v>
      </c>
      <c r="C11403" s="2" t="s">
        <v>13926</v>
      </c>
      <c r="D11403" s="1" t="s">
        <v>19</v>
      </c>
      <c r="E1140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403" s="1" t="s">
        <v>258</v>
      </c>
      <c r="G11403" s="1" t="s">
        <v>259</v>
      </c>
      <c r="H11403" s="1" t="s">
        <v>260</v>
      </c>
      <c r="I11403" s="1" t="s">
        <v>16</v>
      </c>
      <c r="J11403" s="1" t="s">
        <v>23</v>
      </c>
      <c r="K11403" s="1" t="s">
        <v>16</v>
      </c>
      <c r="L11403" s="1" t="s">
        <v>16</v>
      </c>
      <c r="M11403" s="1" t="s">
        <v>16</v>
      </c>
      <c r="N11403" s="1" t="s">
        <v>16</v>
      </c>
      <c r="O11403" s="1">
        <v>63.2</v>
      </c>
      <c r="P11403" s="1">
        <v>1.0</v>
      </c>
    </row>
    <row r="11404">
      <c r="A11404" s="1" t="s">
        <v>29</v>
      </c>
      <c r="B11404" s="1" t="s">
        <v>14014</v>
      </c>
      <c r="C11404" s="2" t="s">
        <v>13926</v>
      </c>
      <c r="D11404" s="1" t="s">
        <v>19</v>
      </c>
      <c r="E11404" s="3" t="str">
        <f>HYPERLINK("https://fyndiq.se/produkt/ccf4e05c9719465a/", "2-Pack Samsung Z FOLD 5 Skärmskydd - Härdat Glas 9H - Super kvalitet 3D")</f>
        <v>2-Pack Samsung Z FOLD 5 Skärmskydd - Härdat Glas 9H - Super kvalitet 3D</v>
      </c>
      <c r="F11404" s="1" t="s">
        <v>1584</v>
      </c>
      <c r="G11404" s="1" t="s">
        <v>1585</v>
      </c>
      <c r="H11404" s="1" t="s">
        <v>1586</v>
      </c>
      <c r="I11404" s="1" t="s">
        <v>16</v>
      </c>
      <c r="J11404" s="1" t="s">
        <v>23</v>
      </c>
      <c r="K11404" s="1" t="s">
        <v>16</v>
      </c>
      <c r="L11404" s="1" t="s">
        <v>16</v>
      </c>
      <c r="M11404" s="1" t="s">
        <v>16</v>
      </c>
      <c r="N11404" s="1" t="s">
        <v>16</v>
      </c>
      <c r="O11404" s="1">
        <v>63.2</v>
      </c>
      <c r="P11404" s="1">
        <v>1.0</v>
      </c>
    </row>
    <row r="11405">
      <c r="A11405" s="1" t="s">
        <v>29</v>
      </c>
      <c r="B11405" s="1" t="s">
        <v>14015</v>
      </c>
      <c r="C11405" s="2" t="s">
        <v>13926</v>
      </c>
      <c r="D11405" s="1" t="s">
        <v>19</v>
      </c>
      <c r="E11405" s="3" t="str">
        <f t="shared" ref="E11405:E11406" si="404">HYPERLINK("https://fyndiq.se/produkt/a871a7da0b2249a8/", "2-Pack Iphone 11 Pro Max - 9H Härdat Glass - Top Kvalitet")</f>
        <v>2-Pack Iphone 11 Pro Max - 9H Härdat Glass - Top Kvalitet</v>
      </c>
      <c r="F11405" s="1" t="s">
        <v>559</v>
      </c>
      <c r="G11405" s="1" t="s">
        <v>560</v>
      </c>
      <c r="H11405" s="1" t="s">
        <v>561</v>
      </c>
      <c r="I11405" s="1" t="s">
        <v>16</v>
      </c>
      <c r="J11405" s="1" t="s">
        <v>23</v>
      </c>
      <c r="K11405" s="1" t="s">
        <v>16</v>
      </c>
      <c r="L11405" s="1" t="s">
        <v>16</v>
      </c>
      <c r="M11405" s="1" t="s">
        <v>16</v>
      </c>
      <c r="N11405" s="1" t="s">
        <v>16</v>
      </c>
      <c r="O11405" s="1">
        <v>47.2</v>
      </c>
      <c r="P11405" s="1">
        <v>1.0</v>
      </c>
    </row>
    <row r="11406">
      <c r="A11406" s="1" t="s">
        <v>29</v>
      </c>
      <c r="B11406" s="1" t="s">
        <v>14016</v>
      </c>
      <c r="C11406" s="2" t="s">
        <v>13926</v>
      </c>
      <c r="D11406" s="1" t="s">
        <v>19</v>
      </c>
      <c r="E11406" s="3" t="str">
        <f t="shared" si="404"/>
        <v>2-Pack Iphone 11 Pro Max - 9H Härdat Glass - Top Kvalitet</v>
      </c>
      <c r="F11406" s="1" t="s">
        <v>559</v>
      </c>
      <c r="G11406" s="1" t="s">
        <v>560</v>
      </c>
      <c r="H11406" s="1" t="s">
        <v>561</v>
      </c>
      <c r="I11406" s="1" t="s">
        <v>16</v>
      </c>
      <c r="J11406" s="1" t="s">
        <v>23</v>
      </c>
      <c r="K11406" s="1" t="s">
        <v>16</v>
      </c>
      <c r="L11406" s="1" t="s">
        <v>16</v>
      </c>
      <c r="M11406" s="1" t="s">
        <v>16</v>
      </c>
      <c r="N11406" s="1" t="s">
        <v>16</v>
      </c>
      <c r="O11406" s="1">
        <v>47.2</v>
      </c>
      <c r="P11406" s="1">
        <v>1.0</v>
      </c>
    </row>
    <row r="11407">
      <c r="A11407" s="1" t="s">
        <v>29</v>
      </c>
      <c r="B11407" s="1" t="s">
        <v>14017</v>
      </c>
      <c r="C11407" s="2" t="s">
        <v>13926</v>
      </c>
      <c r="D11407" s="1" t="s">
        <v>19</v>
      </c>
      <c r="E11407" s="3" t="str">
        <f>HYPERLINK("https://fyndiq.se/produkt/3fee81d316cc43da/", "2-pack - iPhone 12 / 12 Pro - 9H Härdat Glass - Top Kvalitet")</f>
        <v>2-pack - iPhone 12 / 12 Pro - 9H Härdat Glass - Top Kvalitet</v>
      </c>
      <c r="F11407" s="1" t="s">
        <v>2499</v>
      </c>
      <c r="G11407" s="1" t="s">
        <v>2500</v>
      </c>
      <c r="H11407" s="1" t="s">
        <v>2067</v>
      </c>
      <c r="I11407" s="1" t="s">
        <v>16</v>
      </c>
      <c r="J11407" s="1" t="s">
        <v>23</v>
      </c>
      <c r="K11407" s="1" t="s">
        <v>16</v>
      </c>
      <c r="L11407" s="1" t="s">
        <v>16</v>
      </c>
      <c r="M11407" s="1" t="s">
        <v>16</v>
      </c>
      <c r="N11407" s="1" t="s">
        <v>16</v>
      </c>
      <c r="O11407" s="1">
        <v>47.2</v>
      </c>
      <c r="P11407" s="1">
        <v>1.0</v>
      </c>
    </row>
    <row r="11408">
      <c r="A11408" s="1" t="s">
        <v>29</v>
      </c>
      <c r="B11408" s="1" t="s">
        <v>14018</v>
      </c>
      <c r="C11408" s="2" t="s">
        <v>13926</v>
      </c>
      <c r="D11408" s="1" t="s">
        <v>19</v>
      </c>
      <c r="E11408" s="3" t="str">
        <f>HYPERLINK("https://fyndiq.se/produkt/dfe28e565d2e4c8d/", "2 Pack Samsung S21 FE - 9H Härdat Glass - Super Kvalitet 3D")</f>
        <v>2 Pack Samsung S21 FE - 9H Härdat Glass - Super Kvalitet 3D</v>
      </c>
      <c r="F11408" s="1" t="s">
        <v>276</v>
      </c>
      <c r="G11408" s="1" t="s">
        <v>277</v>
      </c>
      <c r="H11408" s="1" t="s">
        <v>278</v>
      </c>
      <c r="I11408" s="1" t="s">
        <v>16</v>
      </c>
      <c r="J11408" s="1" t="s">
        <v>23</v>
      </c>
      <c r="K11408" s="1" t="s">
        <v>16</v>
      </c>
      <c r="L11408" s="1" t="s">
        <v>16</v>
      </c>
      <c r="M11408" s="1" t="s">
        <v>16</v>
      </c>
      <c r="N11408" s="1" t="s">
        <v>16</v>
      </c>
      <c r="O11408" s="1">
        <v>63.2</v>
      </c>
      <c r="P11408" s="1">
        <v>1.0</v>
      </c>
    </row>
    <row r="11409">
      <c r="A11409" s="1" t="s">
        <v>29</v>
      </c>
      <c r="B11409" s="1" t="s">
        <v>14019</v>
      </c>
      <c r="C11409" s="2" t="s">
        <v>13926</v>
      </c>
      <c r="D11409" s="1" t="s">
        <v>19</v>
      </c>
      <c r="E11409" s="3" t="str">
        <f>HYPERLINK("https://fyndiq.se/produkt/df733e838e0d403c/", "2-pack - iPhone 12 Mini - 9H Härdat Glass - Top Kvalitet")</f>
        <v>2-pack - iPhone 12 Mini - 9H Härdat Glass - Top Kvalitet</v>
      </c>
      <c r="F11409" s="1" t="s">
        <v>6336</v>
      </c>
      <c r="G11409" s="1" t="s">
        <v>6337</v>
      </c>
      <c r="H11409" s="1" t="s">
        <v>2067</v>
      </c>
      <c r="I11409" s="1" t="s">
        <v>16</v>
      </c>
      <c r="J11409" s="1" t="s">
        <v>23</v>
      </c>
      <c r="K11409" s="1" t="s">
        <v>16</v>
      </c>
      <c r="L11409" s="1" t="s">
        <v>16</v>
      </c>
      <c r="M11409" s="1" t="s">
        <v>16</v>
      </c>
      <c r="N11409" s="1" t="s">
        <v>16</v>
      </c>
      <c r="O11409" s="1">
        <v>47.2</v>
      </c>
      <c r="P11409" s="1">
        <v>1.0</v>
      </c>
    </row>
    <row r="11410">
      <c r="A11410" s="1" t="s">
        <v>29</v>
      </c>
      <c r="B11410" s="1" t="s">
        <v>14020</v>
      </c>
      <c r="C11410" s="2" t="s">
        <v>13926</v>
      </c>
      <c r="D11410" s="1" t="s">
        <v>19</v>
      </c>
      <c r="E1141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410" s="1" t="s">
        <v>103</v>
      </c>
      <c r="G11410" s="1" t="s">
        <v>104</v>
      </c>
      <c r="H11410" s="1" t="s">
        <v>105</v>
      </c>
      <c r="I11410" s="1" t="s">
        <v>16</v>
      </c>
      <c r="J11410" s="1" t="s">
        <v>23</v>
      </c>
      <c r="K11410" s="1" t="s">
        <v>16</v>
      </c>
      <c r="L11410" s="1" t="s">
        <v>16</v>
      </c>
      <c r="M11410" s="1" t="s">
        <v>16</v>
      </c>
      <c r="N11410" s="1" t="s">
        <v>16</v>
      </c>
      <c r="O11410" s="1">
        <v>63.2</v>
      </c>
      <c r="P11410" s="1">
        <v>1.0</v>
      </c>
    </row>
    <row r="11411">
      <c r="A11411" s="1" t="s">
        <v>29</v>
      </c>
      <c r="B11411" s="1" t="s">
        <v>14021</v>
      </c>
      <c r="C11411" s="2" t="s">
        <v>13926</v>
      </c>
      <c r="D11411" s="1" t="s">
        <v>19</v>
      </c>
      <c r="E11411" s="3" t="str">
        <f>HYPERLINK("https://fyndiq.se/produkt/3fee81d316cc43da/", "2-pack - iPhone 12 / 12 Pro - 9H Härdat Glass - Top Kvalitet")</f>
        <v>2-pack - iPhone 12 / 12 Pro - 9H Härdat Glass - Top Kvalitet</v>
      </c>
      <c r="F11411" s="1" t="s">
        <v>2499</v>
      </c>
      <c r="G11411" s="1" t="s">
        <v>2500</v>
      </c>
      <c r="H11411" s="1" t="s">
        <v>2067</v>
      </c>
      <c r="I11411" s="1" t="s">
        <v>16</v>
      </c>
      <c r="J11411" s="1" t="s">
        <v>23</v>
      </c>
      <c r="K11411" s="1" t="s">
        <v>16</v>
      </c>
      <c r="L11411" s="1" t="s">
        <v>16</v>
      </c>
      <c r="M11411" s="1" t="s">
        <v>16</v>
      </c>
      <c r="N11411" s="1" t="s">
        <v>16</v>
      </c>
      <c r="O11411" s="1">
        <v>47.2</v>
      </c>
      <c r="P11411" s="1">
        <v>1.0</v>
      </c>
    </row>
    <row r="11412">
      <c r="A11412" s="1" t="s">
        <v>29</v>
      </c>
      <c r="B11412" s="1" t="s">
        <v>14022</v>
      </c>
      <c r="C11412" s="2" t="s">
        <v>13926</v>
      </c>
      <c r="D11412" s="1" t="s">
        <v>19</v>
      </c>
      <c r="E11412" s="3" t="str">
        <f>HYPERLINK("https://fyndiq.se/produkt/0a890dd972c4463d/", "2-Pack Samsung Galaxy A52s 5G - Härdat glas 9H - Super kvalitet")</f>
        <v>2-Pack Samsung Galaxy A52s 5G - Härdat glas 9H - Super kvalitet</v>
      </c>
      <c r="F11412" s="1" t="s">
        <v>442</v>
      </c>
      <c r="G11412" s="1" t="s">
        <v>443</v>
      </c>
      <c r="H11412" s="1" t="s">
        <v>444</v>
      </c>
      <c r="I11412" s="1" t="s">
        <v>16</v>
      </c>
      <c r="J11412" s="1" t="s">
        <v>23</v>
      </c>
      <c r="K11412" s="1" t="s">
        <v>16</v>
      </c>
      <c r="L11412" s="1" t="s">
        <v>16</v>
      </c>
      <c r="M11412" s="1" t="s">
        <v>16</v>
      </c>
      <c r="N11412" s="1" t="s">
        <v>16</v>
      </c>
      <c r="O11412" s="1">
        <v>63.2</v>
      </c>
      <c r="P11412" s="1">
        <v>1.0</v>
      </c>
    </row>
    <row r="11413">
      <c r="A11413" s="1" t="s">
        <v>29</v>
      </c>
      <c r="B11413" s="1" t="s">
        <v>14023</v>
      </c>
      <c r="C11413" s="2" t="s">
        <v>13926</v>
      </c>
      <c r="D11413" s="1" t="s">
        <v>19</v>
      </c>
      <c r="E1141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1413" s="1" t="s">
        <v>813</v>
      </c>
      <c r="G11413" s="1" t="s">
        <v>814</v>
      </c>
      <c r="H11413" s="1" t="s">
        <v>815</v>
      </c>
      <c r="I11413" s="1" t="s">
        <v>16</v>
      </c>
      <c r="J11413" s="1" t="s">
        <v>23</v>
      </c>
      <c r="K11413" s="1" t="s">
        <v>16</v>
      </c>
      <c r="L11413" s="1" t="s">
        <v>16</v>
      </c>
      <c r="M11413" s="1" t="s">
        <v>16</v>
      </c>
      <c r="N11413" s="1" t="s">
        <v>16</v>
      </c>
      <c r="O11413" s="1">
        <v>63.2</v>
      </c>
      <c r="P11413" s="1">
        <v>1.0</v>
      </c>
    </row>
    <row r="11414">
      <c r="A11414" s="1" t="s">
        <v>29</v>
      </c>
      <c r="B11414" s="1" t="s">
        <v>14024</v>
      </c>
      <c r="C11414" s="2" t="s">
        <v>13926</v>
      </c>
      <c r="D11414" s="1" t="s">
        <v>19</v>
      </c>
      <c r="E1141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414" s="1" t="s">
        <v>51</v>
      </c>
      <c r="G11414" s="1" t="s">
        <v>52</v>
      </c>
      <c r="H11414" s="1" t="s">
        <v>53</v>
      </c>
      <c r="I11414" s="1" t="s">
        <v>16</v>
      </c>
      <c r="J11414" s="1" t="s">
        <v>23</v>
      </c>
      <c r="K11414" s="1" t="s">
        <v>16</v>
      </c>
      <c r="L11414" s="1" t="s">
        <v>16</v>
      </c>
      <c r="M11414" s="1" t="s">
        <v>16</v>
      </c>
      <c r="N11414" s="1" t="s">
        <v>16</v>
      </c>
      <c r="O11414" s="1">
        <v>87.2</v>
      </c>
      <c r="P11414" s="1">
        <v>1.0</v>
      </c>
    </row>
    <row r="11415">
      <c r="A11415" s="1" t="s">
        <v>29</v>
      </c>
      <c r="B11415" s="1" t="s">
        <v>14025</v>
      </c>
      <c r="C11415" s="2" t="s">
        <v>13926</v>
      </c>
      <c r="D11415" s="1" t="s">
        <v>19</v>
      </c>
      <c r="E11415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1415" s="1" t="s">
        <v>311</v>
      </c>
      <c r="G11415" s="1" t="s">
        <v>312</v>
      </c>
      <c r="H11415" s="1" t="s">
        <v>313</v>
      </c>
      <c r="I11415" s="1" t="s">
        <v>16</v>
      </c>
      <c r="J11415" s="1" t="s">
        <v>23</v>
      </c>
      <c r="K11415" s="1" t="s">
        <v>16</v>
      </c>
      <c r="L11415" s="1" t="s">
        <v>16</v>
      </c>
      <c r="M11415" s="1" t="s">
        <v>16</v>
      </c>
      <c r="N11415" s="1" t="s">
        <v>16</v>
      </c>
      <c r="O11415" s="1">
        <v>63.2</v>
      </c>
      <c r="P11415" s="1">
        <v>1.0</v>
      </c>
    </row>
    <row r="11416">
      <c r="A11416" s="1" t="s">
        <v>29</v>
      </c>
      <c r="B11416" s="1" t="s">
        <v>14026</v>
      </c>
      <c r="C11416" s="2" t="s">
        <v>13926</v>
      </c>
      <c r="D11416" s="1" t="s">
        <v>19</v>
      </c>
      <c r="E11416" s="3" t="str">
        <f>HYPERLINK("https://fyndiq.se/produkt/aa537f5b4ebd4a68/", "1-Pack SONY XPERIA 10 V Skärmskydd - Härdat Glas 9H - Super kvalitet 3D")</f>
        <v>1-Pack SONY XPERIA 10 V Skärmskydd - Härdat Glas 9H - Super kvalitet 3D</v>
      </c>
      <c r="F11416" s="1" t="s">
        <v>3007</v>
      </c>
      <c r="G11416" s="1" t="s">
        <v>3008</v>
      </c>
      <c r="H11416" s="1" t="s">
        <v>3009</v>
      </c>
      <c r="I11416" s="1" t="s">
        <v>16</v>
      </c>
      <c r="J11416" s="1" t="s">
        <v>23</v>
      </c>
      <c r="K11416" s="1" t="s">
        <v>16</v>
      </c>
      <c r="L11416" s="1" t="s">
        <v>16</v>
      </c>
      <c r="M11416" s="1" t="s">
        <v>16</v>
      </c>
      <c r="N11416" s="1" t="s">
        <v>16</v>
      </c>
      <c r="O11416" s="1">
        <v>55.2</v>
      </c>
      <c r="P11416" s="1">
        <v>1.0</v>
      </c>
    </row>
    <row r="11417">
      <c r="A11417" s="1" t="s">
        <v>29</v>
      </c>
      <c r="B11417" s="1" t="s">
        <v>14027</v>
      </c>
      <c r="C11417" s="2" t="s">
        <v>13926</v>
      </c>
      <c r="D11417" s="1" t="s">
        <v>19</v>
      </c>
      <c r="E11417" s="3" t="str">
        <f>HYPERLINK("https://fyndiq.se/produkt/c6f3e47a88184e8d/", "2-Pack SAMSUNG A55 Skärmskydd - Härdat Glas 9H - Super kvalitet 3D")</f>
        <v>2-Pack SAMSUNG A55 Skärmskydd - Härdat Glas 9H - Super kvalitet 3D</v>
      </c>
      <c r="F11417" s="1" t="s">
        <v>83</v>
      </c>
      <c r="G11417" s="1" t="s">
        <v>84</v>
      </c>
      <c r="H11417" s="1" t="s">
        <v>85</v>
      </c>
      <c r="I11417" s="1" t="s">
        <v>16</v>
      </c>
      <c r="J11417" s="1" t="s">
        <v>23</v>
      </c>
      <c r="K11417" s="1" t="s">
        <v>16</v>
      </c>
      <c r="L11417" s="1" t="s">
        <v>16</v>
      </c>
      <c r="M11417" s="1" t="s">
        <v>16</v>
      </c>
      <c r="N11417" s="1" t="s">
        <v>16</v>
      </c>
      <c r="O11417" s="1">
        <v>63.2</v>
      </c>
      <c r="P11417" s="1">
        <v>1.0</v>
      </c>
    </row>
    <row r="11418">
      <c r="A11418" s="1" t="s">
        <v>29</v>
      </c>
      <c r="B11418" s="1" t="s">
        <v>14028</v>
      </c>
      <c r="C11418" s="2" t="s">
        <v>13926</v>
      </c>
      <c r="D11418" s="1" t="s">
        <v>19</v>
      </c>
      <c r="E11418" s="3" t="str">
        <f>HYPERLINK("https://fyndiq.se/produkt/8fdb82488031420f/", "2-pack - Iphone X - 9D Härdat Glass - Top Kvalitet")</f>
        <v>2-pack - Iphone X - 9D Härdat Glass - Top Kvalitet</v>
      </c>
      <c r="F11418" s="1" t="s">
        <v>4320</v>
      </c>
      <c r="G11418" s="1" t="s">
        <v>4321</v>
      </c>
      <c r="H11418" s="1" t="s">
        <v>523</v>
      </c>
      <c r="I11418" s="1" t="s">
        <v>16</v>
      </c>
      <c r="J11418" s="1" t="s">
        <v>23</v>
      </c>
      <c r="K11418" s="1" t="s">
        <v>16</v>
      </c>
      <c r="L11418" s="1" t="s">
        <v>16</v>
      </c>
      <c r="M11418" s="1" t="s">
        <v>16</v>
      </c>
      <c r="N11418" s="1" t="s">
        <v>16</v>
      </c>
      <c r="O11418" s="1">
        <v>47.2</v>
      </c>
      <c r="P11418" s="1">
        <v>1.0</v>
      </c>
    </row>
    <row r="11419">
      <c r="A11419" s="1" t="s">
        <v>29</v>
      </c>
      <c r="B11419" s="1" t="s">
        <v>14029</v>
      </c>
      <c r="C11419" s="2" t="s">
        <v>13926</v>
      </c>
      <c r="D11419" s="1" t="s">
        <v>19</v>
      </c>
      <c r="E11419" s="3" t="str">
        <f>HYPERLINK("https://fyndiq.se/produkt/f109edcc5d884e29/", "2-Pack Samsung S21 PLUS 5G Skärmskydd - Härdat Glas 9H - Super kvalitet 3D")</f>
        <v>2-Pack Samsung S21 PLUS 5G Skärmskydd - Härdat Glas 9H - Super kvalitet 3D</v>
      </c>
      <c r="F11419" s="1" t="s">
        <v>2755</v>
      </c>
      <c r="G11419" s="1" t="s">
        <v>2756</v>
      </c>
      <c r="H11419" s="1" t="s">
        <v>2757</v>
      </c>
      <c r="I11419" s="1" t="s">
        <v>16</v>
      </c>
      <c r="J11419" s="1" t="s">
        <v>23</v>
      </c>
      <c r="K11419" s="1" t="s">
        <v>16</v>
      </c>
      <c r="L11419" s="1" t="s">
        <v>16</v>
      </c>
      <c r="M11419" s="1" t="s">
        <v>16</v>
      </c>
      <c r="N11419" s="1" t="s">
        <v>16</v>
      </c>
      <c r="O11419" s="1">
        <v>63.2</v>
      </c>
      <c r="P11419" s="1">
        <v>1.0</v>
      </c>
    </row>
    <row r="11420">
      <c r="A11420" s="1" t="s">
        <v>29</v>
      </c>
      <c r="B11420" s="1" t="s">
        <v>14030</v>
      </c>
      <c r="C11420" s="2" t="s">
        <v>13926</v>
      </c>
      <c r="D11420" s="1" t="s">
        <v>19</v>
      </c>
      <c r="E11420" s="3" t="str">
        <f>HYPERLINK("https://fyndiq.se/produkt/dd442afde00c4525/", "2-Pack Sony Xperia 5 III - Härdat glas 9H - Super Kvalitet 3D")</f>
        <v>2-Pack Sony Xperia 5 III - Härdat glas 9H - Super Kvalitet 3D</v>
      </c>
      <c r="F11420" s="1" t="s">
        <v>3492</v>
      </c>
      <c r="G11420" s="1" t="s">
        <v>3493</v>
      </c>
      <c r="H11420" s="1" t="s">
        <v>3494</v>
      </c>
      <c r="I11420" s="1" t="s">
        <v>16</v>
      </c>
      <c r="J11420" s="1" t="s">
        <v>23</v>
      </c>
      <c r="K11420" s="1" t="s">
        <v>16</v>
      </c>
      <c r="L11420" s="1" t="s">
        <v>16</v>
      </c>
      <c r="M11420" s="1" t="s">
        <v>16</v>
      </c>
      <c r="N11420" s="1" t="s">
        <v>16</v>
      </c>
      <c r="O11420" s="1">
        <v>63.2</v>
      </c>
      <c r="P11420" s="1">
        <v>1.0</v>
      </c>
    </row>
    <row r="11421">
      <c r="A11421" s="1" t="s">
        <v>29</v>
      </c>
      <c r="B11421" s="1" t="s">
        <v>14031</v>
      </c>
      <c r="C11421" s="2" t="s">
        <v>13926</v>
      </c>
      <c r="D11421" s="1" t="s">
        <v>19</v>
      </c>
      <c r="E11421" s="3" t="str">
        <f>HYPERLINK("https://fyndiq.se/produkt/fc10ffae13984bd5/", "2 Pack Samsung Galaxy A20e - Härdat Glas 9H - Super Kvalitet 3D")</f>
        <v>2 Pack Samsung Galaxy A20e - Härdat Glas 9H - Super Kvalitet 3D</v>
      </c>
      <c r="F11421" s="1" t="s">
        <v>904</v>
      </c>
      <c r="G11421" s="1" t="s">
        <v>905</v>
      </c>
      <c r="H11421" s="1" t="s">
        <v>906</v>
      </c>
      <c r="I11421" s="1" t="s">
        <v>16</v>
      </c>
      <c r="J11421" s="1" t="s">
        <v>23</v>
      </c>
      <c r="K11421" s="1" t="s">
        <v>16</v>
      </c>
      <c r="L11421" s="1" t="s">
        <v>16</v>
      </c>
      <c r="M11421" s="1" t="s">
        <v>16</v>
      </c>
      <c r="N11421" s="1" t="s">
        <v>16</v>
      </c>
      <c r="O11421" s="1">
        <v>63.2</v>
      </c>
      <c r="P11421" s="1">
        <v>1.0</v>
      </c>
    </row>
    <row r="11422">
      <c r="A11422" s="1" t="s">
        <v>29</v>
      </c>
      <c r="B11422" s="1" t="s">
        <v>14032</v>
      </c>
      <c r="C11422" s="2" t="s">
        <v>13926</v>
      </c>
      <c r="D11422" s="1" t="s">
        <v>19</v>
      </c>
      <c r="E1142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422" s="1" t="s">
        <v>103</v>
      </c>
      <c r="G11422" s="1" t="s">
        <v>104</v>
      </c>
      <c r="H11422" s="1" t="s">
        <v>105</v>
      </c>
      <c r="I11422" s="1" t="s">
        <v>16</v>
      </c>
      <c r="J11422" s="1" t="s">
        <v>23</v>
      </c>
      <c r="K11422" s="1" t="s">
        <v>16</v>
      </c>
      <c r="L11422" s="1" t="s">
        <v>16</v>
      </c>
      <c r="M11422" s="1" t="s">
        <v>16</v>
      </c>
      <c r="N11422" s="1" t="s">
        <v>16</v>
      </c>
      <c r="O11422" s="1">
        <v>63.2</v>
      </c>
      <c r="P11422" s="1">
        <v>1.0</v>
      </c>
    </row>
    <row r="11423">
      <c r="A11423" s="1" t="s">
        <v>29</v>
      </c>
      <c r="B11423" s="1" t="s">
        <v>14033</v>
      </c>
      <c r="C11423" s="2" t="s">
        <v>13926</v>
      </c>
      <c r="D11423" s="1" t="s">
        <v>19</v>
      </c>
      <c r="E11423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1423" s="1" t="s">
        <v>163</v>
      </c>
      <c r="G11423" s="1" t="s">
        <v>164</v>
      </c>
      <c r="H11423" s="1" t="s">
        <v>165</v>
      </c>
      <c r="I11423" s="1" t="s">
        <v>16</v>
      </c>
      <c r="J11423" s="1" t="s">
        <v>23</v>
      </c>
      <c r="K11423" s="1" t="s">
        <v>16</v>
      </c>
      <c r="L11423" s="1" t="s">
        <v>16</v>
      </c>
      <c r="M11423" s="1" t="s">
        <v>16</v>
      </c>
      <c r="N11423" s="1" t="s">
        <v>16</v>
      </c>
      <c r="O11423" s="1">
        <v>63.2</v>
      </c>
      <c r="P11423" s="1">
        <v>1.0</v>
      </c>
    </row>
    <row r="11424">
      <c r="A11424" s="1" t="s">
        <v>29</v>
      </c>
      <c r="B11424" s="1" t="s">
        <v>14034</v>
      </c>
      <c r="C11424" s="2" t="s">
        <v>13926</v>
      </c>
      <c r="D11424" s="1" t="s">
        <v>19</v>
      </c>
      <c r="E1142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424" s="1" t="s">
        <v>103</v>
      </c>
      <c r="G11424" s="1" t="s">
        <v>104</v>
      </c>
      <c r="H11424" s="1" t="s">
        <v>105</v>
      </c>
      <c r="I11424" s="1" t="s">
        <v>16</v>
      </c>
      <c r="J11424" s="1" t="s">
        <v>23</v>
      </c>
      <c r="K11424" s="1" t="s">
        <v>16</v>
      </c>
      <c r="L11424" s="1" t="s">
        <v>16</v>
      </c>
      <c r="M11424" s="1" t="s">
        <v>16</v>
      </c>
      <c r="N11424" s="1" t="s">
        <v>16</v>
      </c>
      <c r="O11424" s="1">
        <v>63.2</v>
      </c>
      <c r="P11424" s="1">
        <v>1.0</v>
      </c>
    </row>
    <row r="11425">
      <c r="A11425" s="1" t="s">
        <v>29</v>
      </c>
      <c r="B11425" s="1" t="s">
        <v>14035</v>
      </c>
      <c r="C11425" s="2" t="s">
        <v>13926</v>
      </c>
      <c r="D11425" s="1" t="s">
        <v>19</v>
      </c>
      <c r="E11425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1425" s="1" t="s">
        <v>99</v>
      </c>
      <c r="G11425" s="1" t="s">
        <v>100</v>
      </c>
      <c r="H11425" s="1" t="s">
        <v>101</v>
      </c>
      <c r="I11425" s="1" t="s">
        <v>16</v>
      </c>
      <c r="J11425" s="1" t="s">
        <v>23</v>
      </c>
      <c r="K11425" s="1" t="s">
        <v>16</v>
      </c>
      <c r="L11425" s="1" t="s">
        <v>16</v>
      </c>
      <c r="M11425" s="1" t="s">
        <v>16</v>
      </c>
      <c r="N11425" s="1" t="s">
        <v>16</v>
      </c>
      <c r="O11425" s="1">
        <v>63.2</v>
      </c>
      <c r="P11425" s="1">
        <v>1.0</v>
      </c>
    </row>
    <row r="11426">
      <c r="A11426" s="1" t="s">
        <v>29</v>
      </c>
      <c r="B11426" s="1" t="s">
        <v>14036</v>
      </c>
      <c r="C11426" s="2" t="s">
        <v>13926</v>
      </c>
      <c r="D11426" s="1" t="s">
        <v>19</v>
      </c>
      <c r="E11426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1426" s="1" t="s">
        <v>1170</v>
      </c>
      <c r="G11426" s="1" t="s">
        <v>1171</v>
      </c>
      <c r="H11426" s="1" t="s">
        <v>1172</v>
      </c>
      <c r="I11426" s="1" t="s">
        <v>16</v>
      </c>
      <c r="J11426" s="1" t="s">
        <v>23</v>
      </c>
      <c r="K11426" s="1" t="s">
        <v>16</v>
      </c>
      <c r="L11426" s="1" t="s">
        <v>16</v>
      </c>
      <c r="M11426" s="1" t="s">
        <v>16</v>
      </c>
      <c r="N11426" s="1" t="s">
        <v>16</v>
      </c>
      <c r="O11426" s="1">
        <v>47.2</v>
      </c>
      <c r="P11426" s="1">
        <v>1.0</v>
      </c>
    </row>
    <row r="11427">
      <c r="A11427" s="1" t="s">
        <v>29</v>
      </c>
      <c r="B11427" s="1" t="s">
        <v>14037</v>
      </c>
      <c r="C11427" s="2" t="s">
        <v>13926</v>
      </c>
      <c r="D11427" s="1" t="s">
        <v>19</v>
      </c>
      <c r="E11427" s="3" t="str">
        <f>HYPERLINK("https://fyndiq.se/produkt/edc9395737fe454e/", "2-pack - Iphone XS - 9D Härdat Glass - Top Kvalitet")</f>
        <v>2-pack - Iphone XS - 9D Härdat Glass - Top Kvalitet</v>
      </c>
      <c r="F11427" s="1" t="s">
        <v>8039</v>
      </c>
      <c r="G11427" s="1" t="s">
        <v>8040</v>
      </c>
      <c r="H11427" s="1" t="s">
        <v>8041</v>
      </c>
      <c r="I11427" s="1" t="s">
        <v>16</v>
      </c>
      <c r="J11427" s="1" t="s">
        <v>23</v>
      </c>
      <c r="K11427" s="1" t="s">
        <v>16</v>
      </c>
      <c r="L11427" s="1" t="s">
        <v>16</v>
      </c>
      <c r="M11427" s="1" t="s">
        <v>16</v>
      </c>
      <c r="N11427" s="1" t="s">
        <v>16</v>
      </c>
      <c r="O11427" s="1">
        <v>47.2</v>
      </c>
      <c r="P11427" s="1">
        <v>1.0</v>
      </c>
    </row>
    <row r="11428">
      <c r="A11428" s="1" t="s">
        <v>29</v>
      </c>
      <c r="B11428" s="1" t="s">
        <v>14038</v>
      </c>
      <c r="C11428" s="2" t="s">
        <v>13926</v>
      </c>
      <c r="D11428" s="1" t="s">
        <v>19</v>
      </c>
      <c r="E11428" s="3" t="str">
        <f>HYPERLINK("https://fyndiq.se/produkt/66d52f50233f45e6/", "2-pack - Iphone XS Max - 9D Härdat Glass - Top Kvalitet")</f>
        <v>2-pack - Iphone XS Max - 9D Härdat Glass - Top Kvalitet</v>
      </c>
      <c r="F11428" s="1" t="s">
        <v>3729</v>
      </c>
      <c r="G11428" s="1" t="s">
        <v>3730</v>
      </c>
      <c r="H11428" s="1" t="s">
        <v>523</v>
      </c>
      <c r="I11428" s="1" t="s">
        <v>16</v>
      </c>
      <c r="J11428" s="1" t="s">
        <v>23</v>
      </c>
      <c r="K11428" s="1" t="s">
        <v>16</v>
      </c>
      <c r="L11428" s="1" t="s">
        <v>16</v>
      </c>
      <c r="M11428" s="1" t="s">
        <v>16</v>
      </c>
      <c r="N11428" s="1" t="s">
        <v>16</v>
      </c>
      <c r="O11428" s="1">
        <v>47.2</v>
      </c>
      <c r="P11428" s="1">
        <v>1.0</v>
      </c>
    </row>
    <row r="11429">
      <c r="A11429" s="1" t="s">
        <v>29</v>
      </c>
      <c r="B11429" s="1" t="s">
        <v>14039</v>
      </c>
      <c r="C11429" s="2" t="s">
        <v>13926</v>
      </c>
      <c r="D11429" s="1" t="s">
        <v>19</v>
      </c>
      <c r="E11429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1429" s="1" t="s">
        <v>2607</v>
      </c>
      <c r="G11429" s="1" t="s">
        <v>2608</v>
      </c>
      <c r="H11429" s="1" t="s">
        <v>2609</v>
      </c>
      <c r="I11429" s="1" t="s">
        <v>16</v>
      </c>
      <c r="J11429" s="1" t="s">
        <v>23</v>
      </c>
      <c r="K11429" s="1" t="s">
        <v>16</v>
      </c>
      <c r="L11429" s="1" t="s">
        <v>16</v>
      </c>
      <c r="M11429" s="1" t="s">
        <v>16</v>
      </c>
      <c r="N11429" s="1" t="s">
        <v>16</v>
      </c>
      <c r="O11429" s="1">
        <v>55.2</v>
      </c>
      <c r="P11429" s="1">
        <v>1.0</v>
      </c>
    </row>
    <row r="11430">
      <c r="A11430" s="1" t="s">
        <v>29</v>
      </c>
      <c r="B11430" s="1" t="s">
        <v>14040</v>
      </c>
      <c r="C11430" s="2" t="s">
        <v>13926</v>
      </c>
      <c r="D11430" s="1" t="s">
        <v>19</v>
      </c>
      <c r="E11430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1430" s="1" t="s">
        <v>183</v>
      </c>
      <c r="G11430" s="1" t="s">
        <v>184</v>
      </c>
      <c r="H11430" s="1" t="s">
        <v>185</v>
      </c>
      <c r="I11430" s="1" t="s">
        <v>16</v>
      </c>
      <c r="J11430" s="1" t="s">
        <v>23</v>
      </c>
      <c r="K11430" s="1" t="s">
        <v>16</v>
      </c>
      <c r="L11430" s="1" t="s">
        <v>16</v>
      </c>
      <c r="M11430" s="1" t="s">
        <v>16</v>
      </c>
      <c r="N11430" s="1" t="s">
        <v>16</v>
      </c>
      <c r="O11430" s="1">
        <v>79.2</v>
      </c>
      <c r="P11430" s="1">
        <v>1.0</v>
      </c>
    </row>
    <row r="11431">
      <c r="A11431" s="1" t="s">
        <v>29</v>
      </c>
      <c r="B11431" s="1" t="s">
        <v>14041</v>
      </c>
      <c r="C11431" s="2" t="s">
        <v>13926</v>
      </c>
      <c r="D11431" s="1" t="s">
        <v>19</v>
      </c>
      <c r="E11431" s="3" t="str">
        <f>HYPERLINK("https://fyndiq.se/produkt/a318e0826ea54faa/", "2-Pack Xiaomi 11 - Härdat glas 9H - Super kvalitet 3D Skärmskydd")</f>
        <v>2-Pack Xiaomi 11 - Härdat glas 9H - Super kvalitet 3D Skärmskydd</v>
      </c>
      <c r="F11431" s="1" t="s">
        <v>9071</v>
      </c>
      <c r="G11431" s="1" t="s">
        <v>9072</v>
      </c>
      <c r="H11431" s="1" t="s">
        <v>9073</v>
      </c>
      <c r="I11431" s="1" t="s">
        <v>16</v>
      </c>
      <c r="J11431" s="1" t="s">
        <v>23</v>
      </c>
      <c r="K11431" s="1" t="s">
        <v>16</v>
      </c>
      <c r="L11431" s="1" t="s">
        <v>16</v>
      </c>
      <c r="M11431" s="1" t="s">
        <v>16</v>
      </c>
      <c r="N11431" s="1" t="s">
        <v>16</v>
      </c>
      <c r="O11431" s="1">
        <v>63.2</v>
      </c>
      <c r="P11431" s="1">
        <v>1.0</v>
      </c>
    </row>
    <row r="11432">
      <c r="A11432" s="1" t="s">
        <v>29</v>
      </c>
      <c r="B11432" s="1" t="s">
        <v>14042</v>
      </c>
      <c r="C11432" s="2" t="s">
        <v>13926</v>
      </c>
      <c r="D11432" s="1" t="s">
        <v>19</v>
      </c>
      <c r="E11432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1432" s="1" t="s">
        <v>26</v>
      </c>
      <c r="G11432" s="1" t="s">
        <v>27</v>
      </c>
      <c r="H11432" s="1" t="s">
        <v>28</v>
      </c>
      <c r="I11432" s="1" t="s">
        <v>16</v>
      </c>
      <c r="J11432" s="1" t="s">
        <v>23</v>
      </c>
      <c r="K11432" s="1" t="s">
        <v>16</v>
      </c>
      <c r="L11432" s="1" t="s">
        <v>16</v>
      </c>
      <c r="M11432" s="1" t="s">
        <v>16</v>
      </c>
      <c r="N11432" s="1" t="s">
        <v>16</v>
      </c>
      <c r="O11432" s="1">
        <v>71.2</v>
      </c>
      <c r="P11432" s="1">
        <v>1.0</v>
      </c>
    </row>
    <row r="11433">
      <c r="A11433" s="1" t="s">
        <v>29</v>
      </c>
      <c r="B11433" s="1" t="s">
        <v>14043</v>
      </c>
      <c r="C11433" s="2" t="s">
        <v>13926</v>
      </c>
      <c r="D11433" s="1" t="s">
        <v>19</v>
      </c>
      <c r="E11433" s="3" t="str">
        <f>HYPERLINK("https://fyndiq.se/produkt/67afb534781a4066/", "2-Pack Samsung Galaxy S9 Plus - Härdat glas- 9HSuper kvalitet 3D")</f>
        <v>2-Pack Samsung Galaxy S9 Plus - Härdat glas- 9HSuper kvalitet 3D</v>
      </c>
      <c r="F11433" s="1" t="s">
        <v>3929</v>
      </c>
      <c r="G11433" s="1" t="s">
        <v>3930</v>
      </c>
      <c r="H11433" s="1" t="s">
        <v>3931</v>
      </c>
      <c r="I11433" s="1" t="s">
        <v>16</v>
      </c>
      <c r="J11433" s="1" t="s">
        <v>23</v>
      </c>
      <c r="K11433" s="1" t="s">
        <v>16</v>
      </c>
      <c r="L11433" s="1" t="s">
        <v>16</v>
      </c>
      <c r="M11433" s="1" t="s">
        <v>16</v>
      </c>
      <c r="N11433" s="1" t="s">
        <v>16</v>
      </c>
      <c r="O11433" s="1">
        <v>63.2</v>
      </c>
      <c r="P11433" s="1">
        <v>1.0</v>
      </c>
    </row>
    <row r="11434">
      <c r="A11434" s="1" t="s">
        <v>29</v>
      </c>
      <c r="B11434" s="1" t="s">
        <v>14044</v>
      </c>
      <c r="C11434" s="2" t="s">
        <v>13926</v>
      </c>
      <c r="D11434" s="1" t="s">
        <v>19</v>
      </c>
      <c r="E11434" s="3" t="str">
        <f>HYPERLINK("https://fyndiq.se/produkt/925ae49423884615/", "2-Pack Samsung S22 Ultra Skärmskydd &amp; 1-Pack linsskydd -9H GLAS")</f>
        <v>2-Pack Samsung S22 Ultra Skärmskydd &amp; 1-Pack linsskydd -9H GLAS</v>
      </c>
      <c r="F11434" s="1" t="s">
        <v>335</v>
      </c>
      <c r="G11434" s="1" t="s">
        <v>336</v>
      </c>
      <c r="H11434" s="1" t="s">
        <v>337</v>
      </c>
      <c r="I11434" s="1" t="s">
        <v>16</v>
      </c>
      <c r="J11434" s="1" t="s">
        <v>23</v>
      </c>
      <c r="K11434" s="1" t="s">
        <v>16</v>
      </c>
      <c r="L11434" s="1" t="s">
        <v>16</v>
      </c>
      <c r="M11434" s="1" t="s">
        <v>16</v>
      </c>
      <c r="N11434" s="1" t="s">
        <v>16</v>
      </c>
      <c r="O11434" s="1">
        <v>71.2</v>
      </c>
      <c r="P11434" s="1">
        <v>1.0</v>
      </c>
    </row>
    <row r="11435">
      <c r="A11435" s="1" t="s">
        <v>29</v>
      </c>
      <c r="B11435" s="1" t="s">
        <v>14045</v>
      </c>
      <c r="C11435" s="2" t="s">
        <v>13926</v>
      </c>
      <c r="D11435" s="1" t="s">
        <v>19</v>
      </c>
      <c r="E11435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1435" s="1" t="s">
        <v>4412</v>
      </c>
      <c r="G11435" s="1" t="s">
        <v>4413</v>
      </c>
      <c r="H11435" s="1" t="s">
        <v>4414</v>
      </c>
      <c r="I11435" s="1" t="s">
        <v>1673</v>
      </c>
      <c r="J11435" s="1" t="s">
        <v>9</v>
      </c>
      <c r="K11435" s="2" t="s">
        <v>9857</v>
      </c>
      <c r="L11435" s="1" t="s">
        <v>5759</v>
      </c>
      <c r="M11435" s="1" t="s">
        <v>16</v>
      </c>
      <c r="N11435" s="1" t="s">
        <v>16</v>
      </c>
      <c r="O11435" s="1">
        <v>63.2</v>
      </c>
      <c r="P11435" s="1">
        <v>1.0</v>
      </c>
    </row>
    <row r="11436">
      <c r="A11436" s="1" t="s">
        <v>29</v>
      </c>
      <c r="B11436" s="1" t="s">
        <v>14046</v>
      </c>
      <c r="C11436" s="2" t="s">
        <v>13926</v>
      </c>
      <c r="D11436" s="1" t="s">
        <v>19</v>
      </c>
      <c r="E11436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1436" s="1" t="s">
        <v>1402</v>
      </c>
      <c r="G11436" s="1" t="s">
        <v>1403</v>
      </c>
      <c r="H11436" s="1" t="s">
        <v>1404</v>
      </c>
      <c r="I11436" s="1" t="s">
        <v>16</v>
      </c>
      <c r="J11436" s="1" t="s">
        <v>23</v>
      </c>
      <c r="K11436" s="1" t="s">
        <v>16</v>
      </c>
      <c r="L11436" s="1" t="s">
        <v>16</v>
      </c>
      <c r="M11436" s="1" t="s">
        <v>16</v>
      </c>
      <c r="N11436" s="1" t="s">
        <v>16</v>
      </c>
      <c r="O11436" s="1">
        <v>71.2</v>
      </c>
      <c r="P11436" s="1">
        <v>1.0</v>
      </c>
    </row>
    <row r="11437">
      <c r="A11437" s="1" t="s">
        <v>29</v>
      </c>
      <c r="B11437" s="1" t="s">
        <v>14047</v>
      </c>
      <c r="C11437" s="2" t="s">
        <v>14048</v>
      </c>
      <c r="D11437" s="1" t="s">
        <v>19</v>
      </c>
      <c r="E11437" s="3" t="str">
        <f>HYPERLINK("https://fyndiq.se/produkt/0b0a4498022e4979/", "2-Pack Samsung Galaxy A12 - Härdat Glas 9H - Super Kvalitet 3D")</f>
        <v>2-Pack Samsung Galaxy A12 - Härdat Glas 9H - Super Kvalitet 3D</v>
      </c>
      <c r="F11437" s="1" t="s">
        <v>683</v>
      </c>
      <c r="G11437" s="1" t="s">
        <v>684</v>
      </c>
      <c r="H11437" s="1" t="s">
        <v>685</v>
      </c>
      <c r="I11437" s="1" t="s">
        <v>16</v>
      </c>
      <c r="J11437" s="1" t="s">
        <v>23</v>
      </c>
      <c r="K11437" s="1" t="s">
        <v>16</v>
      </c>
      <c r="L11437" s="1" t="s">
        <v>16</v>
      </c>
      <c r="M11437" s="1" t="s">
        <v>16</v>
      </c>
      <c r="N11437" s="1" t="s">
        <v>16</v>
      </c>
      <c r="O11437" s="1">
        <v>63.2</v>
      </c>
      <c r="P11437" s="1">
        <v>1.0</v>
      </c>
    </row>
    <row r="11438">
      <c r="A11438" s="1" t="s">
        <v>29</v>
      </c>
      <c r="B11438" s="1" t="s">
        <v>14049</v>
      </c>
      <c r="C11438" s="2" t="s">
        <v>14048</v>
      </c>
      <c r="D11438" s="1" t="s">
        <v>19</v>
      </c>
      <c r="E11438" s="3" t="str">
        <f>HYPERLINK("https://fyndiq.se/produkt/c6f3e47a88184e8d/", "2-Pack SAMSUNG A55 Skärmskydd - Härdat Glas 9H - Super kvalitet 3D")</f>
        <v>2-Pack SAMSUNG A55 Skärmskydd - Härdat Glas 9H - Super kvalitet 3D</v>
      </c>
      <c r="F11438" s="1" t="s">
        <v>83</v>
      </c>
      <c r="G11438" s="1" t="s">
        <v>84</v>
      </c>
      <c r="H11438" s="1" t="s">
        <v>85</v>
      </c>
      <c r="I11438" s="1" t="s">
        <v>16</v>
      </c>
      <c r="J11438" s="1" t="s">
        <v>23</v>
      </c>
      <c r="K11438" s="1" t="s">
        <v>16</v>
      </c>
      <c r="L11438" s="1" t="s">
        <v>16</v>
      </c>
      <c r="M11438" s="1" t="s">
        <v>16</v>
      </c>
      <c r="N11438" s="1" t="s">
        <v>16</v>
      </c>
      <c r="O11438" s="1">
        <v>63.2</v>
      </c>
      <c r="P11438" s="1">
        <v>1.0</v>
      </c>
    </row>
    <row r="11439">
      <c r="A11439" s="1" t="s">
        <v>29</v>
      </c>
      <c r="B11439" s="1" t="s">
        <v>14050</v>
      </c>
      <c r="C11439" s="2" t="s">
        <v>14048</v>
      </c>
      <c r="D11439" s="1" t="s">
        <v>19</v>
      </c>
      <c r="E11439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1439" s="1" t="s">
        <v>380</v>
      </c>
      <c r="G11439" s="1" t="s">
        <v>381</v>
      </c>
      <c r="H11439" s="1" t="s">
        <v>382</v>
      </c>
      <c r="I11439" s="1" t="s">
        <v>16</v>
      </c>
      <c r="J11439" s="1" t="s">
        <v>23</v>
      </c>
      <c r="K11439" s="1" t="s">
        <v>16</v>
      </c>
      <c r="L11439" s="1" t="s">
        <v>16</v>
      </c>
      <c r="M11439" s="1" t="s">
        <v>16</v>
      </c>
      <c r="N11439" s="1" t="s">
        <v>16</v>
      </c>
      <c r="O11439" s="1">
        <v>39.2</v>
      </c>
      <c r="P11439" s="1">
        <v>1.0</v>
      </c>
    </row>
    <row r="11440">
      <c r="A11440" s="1" t="s">
        <v>29</v>
      </c>
      <c r="B11440" s="1" t="s">
        <v>14051</v>
      </c>
      <c r="C11440" s="2" t="s">
        <v>14048</v>
      </c>
      <c r="D11440" s="1" t="s">
        <v>19</v>
      </c>
      <c r="E1144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440" s="1" t="s">
        <v>2144</v>
      </c>
      <c r="G11440" s="1" t="s">
        <v>2145</v>
      </c>
      <c r="H11440" s="1" t="s">
        <v>2146</v>
      </c>
      <c r="I11440" s="1" t="s">
        <v>1230</v>
      </c>
      <c r="J11440" s="1" t="s">
        <v>23</v>
      </c>
      <c r="K11440" s="1" t="s">
        <v>16</v>
      </c>
      <c r="L11440" s="1" t="s">
        <v>16</v>
      </c>
      <c r="M11440" s="1" t="s">
        <v>16</v>
      </c>
      <c r="N11440" s="1" t="s">
        <v>16</v>
      </c>
      <c r="O11440" s="1">
        <v>63.2</v>
      </c>
      <c r="P11440" s="1">
        <v>1.0</v>
      </c>
    </row>
    <row r="11441">
      <c r="A11441" s="1" t="s">
        <v>29</v>
      </c>
      <c r="B11441" s="1" t="s">
        <v>14052</v>
      </c>
      <c r="C11441" s="2" t="s">
        <v>14048</v>
      </c>
      <c r="D11441" s="1" t="s">
        <v>19</v>
      </c>
      <c r="E11441" s="3" t="str">
        <f>HYPERLINK("https://fyndiq.se/produkt/67afb534781a4066/", "2-Pack Samsung Galaxy S9 Plus - Härdat glas- 9HSuper kvalitet 3D")</f>
        <v>2-Pack Samsung Galaxy S9 Plus - Härdat glas- 9HSuper kvalitet 3D</v>
      </c>
      <c r="F11441" s="1" t="s">
        <v>3929</v>
      </c>
      <c r="G11441" s="1" t="s">
        <v>3930</v>
      </c>
      <c r="H11441" s="1" t="s">
        <v>3931</v>
      </c>
      <c r="I11441" s="1" t="s">
        <v>16</v>
      </c>
      <c r="J11441" s="1" t="s">
        <v>23</v>
      </c>
      <c r="K11441" s="1" t="s">
        <v>16</v>
      </c>
      <c r="L11441" s="1" t="s">
        <v>16</v>
      </c>
      <c r="M11441" s="1" t="s">
        <v>16</v>
      </c>
      <c r="N11441" s="1" t="s">
        <v>16</v>
      </c>
      <c r="O11441" s="1">
        <v>63.2</v>
      </c>
      <c r="P11441" s="1">
        <v>1.0</v>
      </c>
    </row>
    <row r="11442">
      <c r="A11442" s="1" t="s">
        <v>29</v>
      </c>
      <c r="B11442" s="1" t="s">
        <v>14053</v>
      </c>
      <c r="C11442" s="2" t="s">
        <v>14048</v>
      </c>
      <c r="D11442" s="1" t="s">
        <v>19</v>
      </c>
      <c r="E11442" s="3" t="str">
        <f>HYPERLINK("https://fyndiq.se/produkt/66924f1ff238487e/", "2-Pack GOOGLE PIXEL 7A Skärmskydd - Härdat Glas 9H - Super kvalitet 3D")</f>
        <v>2-Pack GOOGLE PIXEL 7A Skärmskydd - Härdat Glas 9H - Super kvalitet 3D</v>
      </c>
      <c r="F11442" s="1" t="s">
        <v>315</v>
      </c>
      <c r="G11442" s="1" t="s">
        <v>316</v>
      </c>
      <c r="H11442" s="1" t="s">
        <v>317</v>
      </c>
      <c r="I11442" s="1" t="s">
        <v>16</v>
      </c>
      <c r="J11442" s="1" t="s">
        <v>23</v>
      </c>
      <c r="K11442" s="1" t="s">
        <v>16</v>
      </c>
      <c r="L11442" s="1" t="s">
        <v>16</v>
      </c>
      <c r="M11442" s="1" t="s">
        <v>16</v>
      </c>
      <c r="N11442" s="1" t="s">
        <v>16</v>
      </c>
      <c r="O11442" s="1">
        <v>63.2</v>
      </c>
      <c r="P11442" s="1">
        <v>1.0</v>
      </c>
    </row>
    <row r="11443">
      <c r="A11443" s="1" t="s">
        <v>29</v>
      </c>
      <c r="B11443" s="1" t="s">
        <v>14054</v>
      </c>
      <c r="C11443" s="2" t="s">
        <v>14048</v>
      </c>
      <c r="D11443" s="1" t="s">
        <v>19</v>
      </c>
      <c r="E11443" s="3" t="str">
        <f>HYPERLINK("https://fyndiq.se/produkt/6a703e1a07a048a1/", "2-Pack Google Pixel 7 - Härdat Glas 9H - Super kvalitet 3D Skärmskydd")</f>
        <v>2-Pack Google Pixel 7 - Härdat Glas 9H - Super kvalitet 3D Skärmskydd</v>
      </c>
      <c r="F11443" s="1" t="s">
        <v>6704</v>
      </c>
      <c r="G11443" s="1" t="s">
        <v>6705</v>
      </c>
      <c r="H11443" s="1" t="s">
        <v>6706</v>
      </c>
      <c r="I11443" s="1" t="s">
        <v>1230</v>
      </c>
      <c r="J11443" s="1" t="s">
        <v>9</v>
      </c>
      <c r="K11443" s="2" t="s">
        <v>13076</v>
      </c>
      <c r="L11443" s="1" t="s">
        <v>2602</v>
      </c>
      <c r="M11443" s="1" t="s">
        <v>16</v>
      </c>
      <c r="N11443" s="1" t="s">
        <v>16</v>
      </c>
      <c r="O11443" s="1">
        <v>63.2</v>
      </c>
      <c r="P11443" s="1">
        <v>1.0</v>
      </c>
    </row>
    <row r="11444">
      <c r="A11444" s="1" t="s">
        <v>29</v>
      </c>
      <c r="B11444" s="1" t="s">
        <v>14055</v>
      </c>
      <c r="C11444" s="2" t="s">
        <v>14048</v>
      </c>
      <c r="D11444" s="1" t="s">
        <v>19</v>
      </c>
      <c r="E11444" s="3" t="str">
        <f>HYPERLINK("https://fyndiq.se/produkt/41cea0d4a42e446e/", "2 Pack Linsskydd Samsung Galaxy S22 - Härdat Glas 9H - Super 3D")</f>
        <v>2 Pack Linsskydd Samsung Galaxy S22 - Härdat Glas 9H - Super 3D</v>
      </c>
      <c r="F11444" s="1" t="s">
        <v>1771</v>
      </c>
      <c r="G11444" s="1" t="s">
        <v>1772</v>
      </c>
      <c r="H11444" s="1" t="s">
        <v>1773</v>
      </c>
      <c r="I11444" s="1" t="s">
        <v>16</v>
      </c>
      <c r="J11444" s="1" t="s">
        <v>23</v>
      </c>
      <c r="K11444" s="1" t="s">
        <v>16</v>
      </c>
      <c r="L11444" s="1" t="s">
        <v>16</v>
      </c>
      <c r="M11444" s="1" t="s">
        <v>16</v>
      </c>
      <c r="N11444" s="1" t="s">
        <v>16</v>
      </c>
      <c r="O11444" s="1">
        <v>63.2</v>
      </c>
      <c r="P11444" s="1">
        <v>1.0</v>
      </c>
    </row>
    <row r="11445">
      <c r="A11445" s="1" t="s">
        <v>29</v>
      </c>
      <c r="B11445" s="1" t="s">
        <v>14056</v>
      </c>
      <c r="C11445" s="2" t="s">
        <v>14048</v>
      </c>
      <c r="D11445" s="1" t="s">
        <v>19</v>
      </c>
      <c r="E11445" s="3" t="str">
        <f>HYPERLINK("https://fyndiq.se/produkt/5ba487911dd24dfa/", "1-Pack GOOGLE PIXEL 8 PRO Skärmskydd - Härdat Glas 9H - Super kvalitet 3D")</f>
        <v>1-Pack GOOGLE PIXEL 8 PRO Skärmskydd - Härdat Glas 9H - Super kvalitet 3D</v>
      </c>
      <c r="F11445" s="1" t="s">
        <v>8593</v>
      </c>
      <c r="G11445" s="1" t="s">
        <v>8594</v>
      </c>
      <c r="H11445" s="1" t="s">
        <v>8595</v>
      </c>
      <c r="I11445" s="1" t="s">
        <v>16</v>
      </c>
      <c r="J11445" s="1" t="s">
        <v>23</v>
      </c>
      <c r="K11445" s="1" t="s">
        <v>16</v>
      </c>
      <c r="L11445" s="1" t="s">
        <v>16</v>
      </c>
      <c r="M11445" s="1" t="s">
        <v>16</v>
      </c>
      <c r="N11445" s="1" t="s">
        <v>16</v>
      </c>
      <c r="O11445" s="1">
        <v>63.2</v>
      </c>
      <c r="P11445" s="1">
        <v>1.0</v>
      </c>
    </row>
    <row r="11446">
      <c r="A11446" s="1" t="s">
        <v>29</v>
      </c>
      <c r="B11446" s="1" t="s">
        <v>14057</v>
      </c>
      <c r="C11446" s="2" t="s">
        <v>14048</v>
      </c>
      <c r="D11446" s="1" t="s">
        <v>19</v>
      </c>
      <c r="E11446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1446" s="1" t="s">
        <v>388</v>
      </c>
      <c r="G11446" s="1" t="s">
        <v>389</v>
      </c>
      <c r="H11446" s="1" t="s">
        <v>390</v>
      </c>
      <c r="I11446" s="1" t="s">
        <v>1311</v>
      </c>
      <c r="J11446" s="1" t="s">
        <v>9</v>
      </c>
      <c r="K11446" s="2" t="s">
        <v>12709</v>
      </c>
      <c r="L11446" s="1" t="s">
        <v>6248</v>
      </c>
      <c r="M11446" s="1" t="s">
        <v>16</v>
      </c>
      <c r="N11446" s="1" t="s">
        <v>16</v>
      </c>
      <c r="O11446" s="1">
        <v>63.2</v>
      </c>
      <c r="P11446" s="1">
        <v>1.0</v>
      </c>
    </row>
    <row r="11447">
      <c r="A11447" s="1" t="s">
        <v>29</v>
      </c>
      <c r="B11447" s="1" t="s">
        <v>14058</v>
      </c>
      <c r="C11447" s="2" t="s">
        <v>14048</v>
      </c>
      <c r="D11447" s="1" t="s">
        <v>19</v>
      </c>
      <c r="E1144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447" s="1" t="s">
        <v>729</v>
      </c>
      <c r="G11447" s="1" t="s">
        <v>730</v>
      </c>
      <c r="H11447" s="1" t="s">
        <v>731</v>
      </c>
      <c r="I11447" s="1" t="s">
        <v>16</v>
      </c>
      <c r="J11447" s="1" t="s">
        <v>23</v>
      </c>
      <c r="K11447" s="1" t="s">
        <v>16</v>
      </c>
      <c r="L11447" s="1" t="s">
        <v>16</v>
      </c>
      <c r="M11447" s="1" t="s">
        <v>16</v>
      </c>
      <c r="N11447" s="1" t="s">
        <v>16</v>
      </c>
      <c r="O11447" s="1">
        <v>63.2</v>
      </c>
      <c r="P11447" s="1">
        <v>1.0</v>
      </c>
    </row>
    <row r="11448">
      <c r="A11448" s="1" t="s">
        <v>29</v>
      </c>
      <c r="B11448" s="1" t="s">
        <v>14059</v>
      </c>
      <c r="C11448" s="2" t="s">
        <v>14048</v>
      </c>
      <c r="D11448" s="1" t="s">
        <v>19</v>
      </c>
      <c r="E11448" s="3" t="str">
        <f>HYPERLINK("https://fyndiq.se/produkt/13e76851ca504320/", "2-Pack Samsung Galaxy S22 Ultra - Härdat glas 9H - Top kvalitet")</f>
        <v>2-Pack Samsung Galaxy S22 Ultra - Härdat glas 9H - Top kvalitet</v>
      </c>
      <c r="F11448" s="1" t="s">
        <v>140</v>
      </c>
      <c r="G11448" s="1" t="s">
        <v>141</v>
      </c>
      <c r="H11448" s="1" t="s">
        <v>142</v>
      </c>
      <c r="I11448" s="1" t="s">
        <v>16</v>
      </c>
      <c r="J11448" s="1" t="s">
        <v>23</v>
      </c>
      <c r="K11448" s="1" t="s">
        <v>16</v>
      </c>
      <c r="L11448" s="1" t="s">
        <v>16</v>
      </c>
      <c r="M11448" s="1" t="s">
        <v>16</v>
      </c>
      <c r="N11448" s="1" t="s">
        <v>16</v>
      </c>
      <c r="O11448" s="1">
        <v>63.2</v>
      </c>
      <c r="P11448" s="1">
        <v>2.0</v>
      </c>
    </row>
    <row r="11449">
      <c r="A11449" s="1" t="s">
        <v>29</v>
      </c>
      <c r="B11449" s="1" t="s">
        <v>14060</v>
      </c>
      <c r="C11449" s="2" t="s">
        <v>14048</v>
      </c>
      <c r="D11449" s="1" t="s">
        <v>19</v>
      </c>
      <c r="E1144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1449" s="1" t="s">
        <v>3098</v>
      </c>
      <c r="G11449" s="1" t="s">
        <v>3099</v>
      </c>
      <c r="H11449" s="1" t="s">
        <v>3100</v>
      </c>
      <c r="I11449" s="1" t="s">
        <v>16</v>
      </c>
      <c r="J11449" s="1" t="s">
        <v>23</v>
      </c>
      <c r="K11449" s="1" t="s">
        <v>16</v>
      </c>
      <c r="L11449" s="1" t="s">
        <v>16</v>
      </c>
      <c r="M11449" s="1" t="s">
        <v>16</v>
      </c>
      <c r="N11449" s="1" t="s">
        <v>16</v>
      </c>
      <c r="O11449" s="1">
        <v>63.2</v>
      </c>
      <c r="P11449" s="1">
        <v>1.0</v>
      </c>
    </row>
    <row r="11450">
      <c r="A11450" s="1" t="s">
        <v>29</v>
      </c>
      <c r="B11450" s="1" t="s">
        <v>14061</v>
      </c>
      <c r="C11450" s="2" t="s">
        <v>14048</v>
      </c>
      <c r="D11450" s="1" t="s">
        <v>19</v>
      </c>
      <c r="E11450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1450" s="1" t="s">
        <v>2035</v>
      </c>
      <c r="G11450" s="1" t="s">
        <v>2036</v>
      </c>
      <c r="H11450" s="1" t="s">
        <v>2037</v>
      </c>
      <c r="I11450" s="1" t="s">
        <v>16</v>
      </c>
      <c r="J11450" s="1" t="s">
        <v>23</v>
      </c>
      <c r="K11450" s="1" t="s">
        <v>16</v>
      </c>
      <c r="L11450" s="1" t="s">
        <v>16</v>
      </c>
      <c r="M11450" s="1" t="s">
        <v>16</v>
      </c>
      <c r="N11450" s="1" t="s">
        <v>16</v>
      </c>
      <c r="O11450" s="1">
        <v>55.2</v>
      </c>
      <c r="P11450" s="1">
        <v>1.0</v>
      </c>
    </row>
    <row r="11451">
      <c r="A11451" s="1" t="s">
        <v>29</v>
      </c>
      <c r="B11451" s="1" t="s">
        <v>14062</v>
      </c>
      <c r="C11451" s="2" t="s">
        <v>14048</v>
      </c>
      <c r="D11451" s="1" t="s">
        <v>19</v>
      </c>
      <c r="E11451" s="3" t="str">
        <f>HYPERLINK("https://fyndiq.se/produkt/416415a768684efb/", "2-Pack Samsung Galaxy S21 5G - 9H Härdat Glas - HD")</f>
        <v>2-Pack Samsung Galaxy S21 5G - 9H Härdat Glas - HD</v>
      </c>
      <c r="F11451" s="1" t="s">
        <v>39</v>
      </c>
      <c r="G11451" s="1" t="s">
        <v>40</v>
      </c>
      <c r="H11451" s="1" t="s">
        <v>41</v>
      </c>
      <c r="I11451" s="1" t="s">
        <v>16</v>
      </c>
      <c r="J11451" s="1" t="s">
        <v>23</v>
      </c>
      <c r="K11451" s="1" t="s">
        <v>16</v>
      </c>
      <c r="L11451" s="1" t="s">
        <v>16</v>
      </c>
      <c r="M11451" s="1" t="s">
        <v>16</v>
      </c>
      <c r="N11451" s="1" t="s">
        <v>16</v>
      </c>
      <c r="O11451" s="1">
        <v>63.2</v>
      </c>
      <c r="P11451" s="1">
        <v>1.0</v>
      </c>
    </row>
    <row r="11452">
      <c r="A11452" s="1" t="s">
        <v>29</v>
      </c>
      <c r="B11452" s="1" t="s">
        <v>14063</v>
      </c>
      <c r="C11452" s="2" t="s">
        <v>14048</v>
      </c>
      <c r="D11452" s="1" t="s">
        <v>19</v>
      </c>
      <c r="E1145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452" s="1" t="s">
        <v>51</v>
      </c>
      <c r="G11452" s="1" t="s">
        <v>52</v>
      </c>
      <c r="H11452" s="1" t="s">
        <v>53</v>
      </c>
      <c r="I11452" s="1" t="s">
        <v>16</v>
      </c>
      <c r="J11452" s="1" t="s">
        <v>23</v>
      </c>
      <c r="K11452" s="1" t="s">
        <v>16</v>
      </c>
      <c r="L11452" s="1" t="s">
        <v>16</v>
      </c>
      <c r="M11452" s="1" t="s">
        <v>16</v>
      </c>
      <c r="N11452" s="1" t="s">
        <v>16</v>
      </c>
      <c r="O11452" s="1">
        <v>87.2</v>
      </c>
      <c r="P11452" s="1">
        <v>1.0</v>
      </c>
    </row>
    <row r="11453">
      <c r="A11453" s="1" t="s">
        <v>29</v>
      </c>
      <c r="B11453" s="1" t="s">
        <v>14064</v>
      </c>
      <c r="C11453" s="2" t="s">
        <v>14048</v>
      </c>
      <c r="D11453" s="1" t="s">
        <v>19</v>
      </c>
      <c r="E11453" s="3" t="str">
        <f>HYPERLINK("https://fyndiq.se/produkt/baba761d8b574b94/", "2-Pack Samsung A14 5G Skärmskydd &amp; 2-Pack linsskydd - Härdat Glas 9H - Super kvalitet 3D")</f>
        <v>2-Pack Samsung A14 5G Skärmskydd &amp; 2-Pack linsskydd - Härdat Glas 9H - Super kvalitet 3D</v>
      </c>
      <c r="F11453" s="1" t="s">
        <v>4371</v>
      </c>
      <c r="G11453" s="1" t="s">
        <v>4372</v>
      </c>
      <c r="H11453" s="1" t="s">
        <v>4373</v>
      </c>
      <c r="I11453" s="1" t="s">
        <v>16</v>
      </c>
      <c r="J11453" s="1" t="s">
        <v>23</v>
      </c>
      <c r="K11453" s="1" t="s">
        <v>16</v>
      </c>
      <c r="L11453" s="1" t="s">
        <v>16</v>
      </c>
      <c r="M11453" s="1" t="s">
        <v>16</v>
      </c>
      <c r="N11453" s="1" t="s">
        <v>16</v>
      </c>
      <c r="O11453" s="1">
        <v>79.2</v>
      </c>
      <c r="P11453" s="1">
        <v>1.0</v>
      </c>
    </row>
    <row r="11454">
      <c r="A11454" s="1" t="s">
        <v>29</v>
      </c>
      <c r="B11454" s="1" t="s">
        <v>14065</v>
      </c>
      <c r="C11454" s="2" t="s">
        <v>14048</v>
      </c>
      <c r="D11454" s="1" t="s">
        <v>19</v>
      </c>
      <c r="E11454" s="3" t="str">
        <f>HYPERLINK("https://fyndiq.se/produkt/bc341889f4d7491c/", "2 Pack Samsung Galaxy S20 5G - Härdat glas 9H-Super kvalitet 3D")</f>
        <v>2 Pack Samsung Galaxy S20 5G - Härdat glas 9H-Super kvalitet 3D</v>
      </c>
      <c r="F11454" s="1" t="s">
        <v>1984</v>
      </c>
      <c r="G11454" s="1" t="s">
        <v>1985</v>
      </c>
      <c r="H11454" s="1" t="s">
        <v>1986</v>
      </c>
      <c r="I11454" s="1" t="s">
        <v>16</v>
      </c>
      <c r="J11454" s="1" t="s">
        <v>23</v>
      </c>
      <c r="K11454" s="1" t="s">
        <v>16</v>
      </c>
      <c r="L11454" s="1" t="s">
        <v>16</v>
      </c>
      <c r="M11454" s="1" t="s">
        <v>16</v>
      </c>
      <c r="N11454" s="1" t="s">
        <v>16</v>
      </c>
      <c r="O11454" s="1">
        <v>71.2</v>
      </c>
      <c r="P11454" s="1">
        <v>1.0</v>
      </c>
    </row>
    <row r="11455">
      <c r="A11455" s="1" t="s">
        <v>29</v>
      </c>
      <c r="B11455" s="1" t="s">
        <v>14066</v>
      </c>
      <c r="C11455" s="2" t="s">
        <v>14048</v>
      </c>
      <c r="D11455" s="1" t="s">
        <v>19</v>
      </c>
      <c r="E1145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455" s="1" t="s">
        <v>47</v>
      </c>
      <c r="G11455" s="2" t="s">
        <v>48</v>
      </c>
      <c r="H11455" s="1" t="s">
        <v>49</v>
      </c>
      <c r="I11455" s="1" t="s">
        <v>16</v>
      </c>
      <c r="J11455" s="1" t="s">
        <v>23</v>
      </c>
      <c r="K11455" s="1" t="s">
        <v>16</v>
      </c>
      <c r="L11455" s="1" t="s">
        <v>16</v>
      </c>
      <c r="M11455" s="1" t="s">
        <v>16</v>
      </c>
      <c r="N11455" s="1" t="s">
        <v>16</v>
      </c>
      <c r="O11455" s="1">
        <v>183.2</v>
      </c>
      <c r="P11455" s="1">
        <v>1.0</v>
      </c>
    </row>
    <row r="11456">
      <c r="A11456" s="1" t="s">
        <v>29</v>
      </c>
      <c r="B11456" s="1" t="s">
        <v>14067</v>
      </c>
      <c r="C11456" s="2" t="s">
        <v>14048</v>
      </c>
      <c r="D11456" s="1" t="s">
        <v>19</v>
      </c>
      <c r="E11456" s="3" t="str">
        <f>HYPERLINK("https://fyndiq.se/produkt/7b4cb5f9439947b9/", "2-Pack iPhone SE 2020 Svart - Härdat Glas 9H - Super Kvalitet 3D")</f>
        <v>2-Pack iPhone SE 2020 Svart - Härdat Glas 9H - Super Kvalitet 3D</v>
      </c>
      <c r="F11456" s="1" t="s">
        <v>175</v>
      </c>
      <c r="G11456" s="1" t="s">
        <v>176</v>
      </c>
      <c r="H11456" s="1" t="s">
        <v>177</v>
      </c>
      <c r="I11456" s="1" t="s">
        <v>16</v>
      </c>
      <c r="J11456" s="1" t="s">
        <v>23</v>
      </c>
      <c r="K11456" s="1" t="s">
        <v>16</v>
      </c>
      <c r="L11456" s="1" t="s">
        <v>16</v>
      </c>
      <c r="M11456" s="1" t="s">
        <v>16</v>
      </c>
      <c r="N11456" s="1" t="s">
        <v>16</v>
      </c>
      <c r="O11456" s="1">
        <v>47.2</v>
      </c>
      <c r="P11456" s="1">
        <v>1.0</v>
      </c>
    </row>
    <row r="11457">
      <c r="A11457" s="1" t="s">
        <v>29</v>
      </c>
      <c r="B11457" s="1" t="s">
        <v>14068</v>
      </c>
      <c r="C11457" s="2" t="s">
        <v>14048</v>
      </c>
      <c r="D11457" s="1" t="s">
        <v>19</v>
      </c>
      <c r="E11457" s="3" t="str">
        <f>HYPERLINK("https://fyndiq.se/produkt/e979d771c214497d/", "2-Pack Samsung Galaxy A32 5G - Härdat Glas 9H - Super Kvalitet")</f>
        <v>2-Pack Samsung Galaxy A32 5G - Härdat Glas 9H - Super Kvalitet</v>
      </c>
      <c r="F11457" s="1" t="s">
        <v>2232</v>
      </c>
      <c r="G11457" s="1" t="s">
        <v>2233</v>
      </c>
      <c r="H11457" s="1" t="s">
        <v>2234</v>
      </c>
      <c r="I11457" s="1" t="s">
        <v>16</v>
      </c>
      <c r="J11457" s="1" t="s">
        <v>23</v>
      </c>
      <c r="K11457" s="1" t="s">
        <v>16</v>
      </c>
      <c r="L11457" s="1" t="s">
        <v>16</v>
      </c>
      <c r="M11457" s="1" t="s">
        <v>16</v>
      </c>
      <c r="N11457" s="1" t="s">
        <v>16</v>
      </c>
      <c r="O11457" s="1">
        <v>63.2</v>
      </c>
      <c r="P11457" s="1">
        <v>1.0</v>
      </c>
    </row>
    <row r="11458">
      <c r="A11458" s="1" t="s">
        <v>29</v>
      </c>
      <c r="B11458" s="1" t="s">
        <v>14069</v>
      </c>
      <c r="C11458" s="2" t="s">
        <v>14048</v>
      </c>
      <c r="D11458" s="1" t="s">
        <v>19</v>
      </c>
      <c r="E11458" s="3" t="str">
        <f>HYPERLINK("https://fyndiq.se/produkt/520b444c37e54303/", "2-Pack Xiaomi 12 Pro (5G) Skärmskydd &amp; 1-Pack linsskydd - Härdat Glas 9H - Super kvalitet 3D")</f>
        <v>2-Pack Xiaomi 12 Pro (5G) Skärmskydd &amp; 1-Pack linsskydd - Härdat Glas 9H - Super kvalitet 3D</v>
      </c>
      <c r="F11458" s="1" t="s">
        <v>8603</v>
      </c>
      <c r="G11458" s="1" t="s">
        <v>8604</v>
      </c>
      <c r="H11458" s="1" t="s">
        <v>8605</v>
      </c>
      <c r="I11458" s="1" t="s">
        <v>16</v>
      </c>
      <c r="J11458" s="1" t="s">
        <v>23</v>
      </c>
      <c r="K11458" s="1" t="s">
        <v>16</v>
      </c>
      <c r="L11458" s="1" t="s">
        <v>16</v>
      </c>
      <c r="M11458" s="1" t="s">
        <v>16</v>
      </c>
      <c r="N11458" s="1" t="s">
        <v>16</v>
      </c>
      <c r="O11458" s="1">
        <v>71.2</v>
      </c>
      <c r="P11458" s="1">
        <v>1.0</v>
      </c>
    </row>
    <row r="11459">
      <c r="A11459" s="1" t="s">
        <v>29</v>
      </c>
      <c r="B11459" s="1" t="s">
        <v>14070</v>
      </c>
      <c r="C11459" s="2" t="s">
        <v>14048</v>
      </c>
      <c r="D11459" s="1" t="s">
        <v>19</v>
      </c>
      <c r="E11459" s="3" t="str">
        <f>HYPERLINK("https://fyndiq.se/produkt/1680a3aea19a4558/", "2-Pack Samsung S20 Skärmskydd - Härdat Glas 9H - Super kvalitet 3D")</f>
        <v>2-Pack Samsung S20 Skärmskydd - Härdat Glas 9H - Super kvalitet 3D</v>
      </c>
      <c r="F11459" s="1" t="s">
        <v>755</v>
      </c>
      <c r="G11459" s="1" t="s">
        <v>756</v>
      </c>
      <c r="H11459" s="1" t="s">
        <v>757</v>
      </c>
      <c r="I11459" s="1" t="s">
        <v>16</v>
      </c>
      <c r="J11459" s="1" t="s">
        <v>23</v>
      </c>
      <c r="K11459" s="1" t="s">
        <v>16</v>
      </c>
      <c r="L11459" s="1" t="s">
        <v>16</v>
      </c>
      <c r="M11459" s="1" t="s">
        <v>16</v>
      </c>
      <c r="N11459" s="1" t="s">
        <v>16</v>
      </c>
      <c r="O11459" s="1">
        <v>63.2</v>
      </c>
      <c r="P11459" s="1">
        <v>1.0</v>
      </c>
    </row>
    <row r="11460">
      <c r="A11460" s="1" t="s">
        <v>29</v>
      </c>
      <c r="B11460" s="1" t="s">
        <v>14071</v>
      </c>
      <c r="C11460" s="2" t="s">
        <v>14048</v>
      </c>
      <c r="D11460" s="1" t="s">
        <v>19</v>
      </c>
      <c r="E1146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460" s="1" t="s">
        <v>258</v>
      </c>
      <c r="G11460" s="1" t="s">
        <v>259</v>
      </c>
      <c r="H11460" s="1" t="s">
        <v>260</v>
      </c>
      <c r="I11460" s="1" t="s">
        <v>16</v>
      </c>
      <c r="J11460" s="1" t="s">
        <v>23</v>
      </c>
      <c r="K11460" s="1" t="s">
        <v>16</v>
      </c>
      <c r="L11460" s="1" t="s">
        <v>16</v>
      </c>
      <c r="M11460" s="1" t="s">
        <v>16</v>
      </c>
      <c r="N11460" s="1" t="s">
        <v>16</v>
      </c>
      <c r="O11460" s="1">
        <v>63.2</v>
      </c>
      <c r="P11460" s="1">
        <v>1.0</v>
      </c>
    </row>
    <row r="11461">
      <c r="A11461" s="1" t="s">
        <v>29</v>
      </c>
      <c r="B11461" s="1" t="s">
        <v>14072</v>
      </c>
      <c r="C11461" s="2" t="s">
        <v>14048</v>
      </c>
      <c r="D11461" s="1" t="s">
        <v>19</v>
      </c>
      <c r="E11461" s="3" t="str">
        <f t="shared" ref="E11461:E11462" si="405">HYPERLINK("https://fyndiq.se/produkt/317386bceef54d60/", "2-Pack Samsung Galaxy A54 (5G) - Härdat Glas 9H - Super Kvalitet 3D Skärmskydd")</f>
        <v>2-Pack Samsung Galaxy A54 (5G) - Härdat Glas 9H - Super Kvalitet 3D Skärmskydd</v>
      </c>
      <c r="F11461" s="1" t="s">
        <v>760</v>
      </c>
      <c r="G11461" s="1" t="s">
        <v>761</v>
      </c>
      <c r="H11461" s="1" t="s">
        <v>762</v>
      </c>
      <c r="I11461" s="1" t="s">
        <v>16</v>
      </c>
      <c r="J11461" s="1" t="s">
        <v>23</v>
      </c>
      <c r="K11461" s="1" t="s">
        <v>16</v>
      </c>
      <c r="L11461" s="1" t="s">
        <v>16</v>
      </c>
      <c r="M11461" s="1" t="s">
        <v>16</v>
      </c>
      <c r="N11461" s="1" t="s">
        <v>16</v>
      </c>
      <c r="O11461" s="1">
        <v>63.2</v>
      </c>
      <c r="P11461" s="1">
        <v>2.0</v>
      </c>
    </row>
    <row r="11462">
      <c r="A11462" s="1" t="s">
        <v>29</v>
      </c>
      <c r="B11462" s="1" t="s">
        <v>14073</v>
      </c>
      <c r="C11462" s="2" t="s">
        <v>14048</v>
      </c>
      <c r="D11462" s="1" t="s">
        <v>19</v>
      </c>
      <c r="E11462" s="3" t="str">
        <f t="shared" si="405"/>
        <v>2-Pack Samsung Galaxy A54 (5G) - Härdat Glas 9H - Super Kvalitet 3D Skärmskydd</v>
      </c>
      <c r="F11462" s="1" t="s">
        <v>760</v>
      </c>
      <c r="G11462" s="1" t="s">
        <v>761</v>
      </c>
      <c r="H11462" s="1" t="s">
        <v>762</v>
      </c>
      <c r="I11462" s="1" t="s">
        <v>16</v>
      </c>
      <c r="J11462" s="1" t="s">
        <v>23</v>
      </c>
      <c r="K11462" s="1" t="s">
        <v>16</v>
      </c>
      <c r="L11462" s="1" t="s">
        <v>16</v>
      </c>
      <c r="M11462" s="1" t="s">
        <v>16</v>
      </c>
      <c r="N11462" s="1" t="s">
        <v>16</v>
      </c>
      <c r="O11462" s="1">
        <v>63.2</v>
      </c>
      <c r="P11462" s="1">
        <v>2.0</v>
      </c>
    </row>
    <row r="11463">
      <c r="A11463" s="1" t="s">
        <v>29</v>
      </c>
      <c r="B11463" s="1" t="s">
        <v>14074</v>
      </c>
      <c r="C11463" s="2" t="s">
        <v>14048</v>
      </c>
      <c r="D11463" s="1" t="s">
        <v>19</v>
      </c>
      <c r="E11463" s="3" t="str">
        <f t="shared" ref="E11463:E11464" si="406">HYPERLINK("https://fyndiq.se/produkt/b811fda4039a4dc6/", "2-Pack Samsung Galaxy A15 5G- Härdat Glas 9H - Super Kvalitet 3D Skärmskydd")</f>
        <v>2-Pack Samsung Galaxy A15 5G- Härdat Glas 9H - Super Kvalitet 3D Skärmskydd</v>
      </c>
      <c r="F11463" s="1" t="s">
        <v>709</v>
      </c>
      <c r="G11463" s="1" t="s">
        <v>710</v>
      </c>
      <c r="H11463" s="1" t="s">
        <v>711</v>
      </c>
      <c r="I11463" s="1" t="s">
        <v>16</v>
      </c>
      <c r="J11463" s="1" t="s">
        <v>23</v>
      </c>
      <c r="K11463" s="1" t="s">
        <v>16</v>
      </c>
      <c r="L11463" s="1" t="s">
        <v>16</v>
      </c>
      <c r="M11463" s="1" t="s">
        <v>16</v>
      </c>
      <c r="N11463" s="1" t="s">
        <v>16</v>
      </c>
      <c r="O11463" s="1">
        <v>63.2</v>
      </c>
      <c r="P11463" s="1">
        <v>1.0</v>
      </c>
    </row>
    <row r="11464">
      <c r="A11464" s="1" t="s">
        <v>29</v>
      </c>
      <c r="B11464" s="1" t="s">
        <v>14075</v>
      </c>
      <c r="C11464" s="2" t="s">
        <v>14048</v>
      </c>
      <c r="D11464" s="1" t="s">
        <v>19</v>
      </c>
      <c r="E11464" s="3" t="str">
        <f t="shared" si="406"/>
        <v>2-Pack Samsung Galaxy A15 5G- Härdat Glas 9H - Super Kvalitet 3D Skärmskydd</v>
      </c>
      <c r="F11464" s="1" t="s">
        <v>709</v>
      </c>
      <c r="G11464" s="1" t="s">
        <v>710</v>
      </c>
      <c r="H11464" s="1" t="s">
        <v>711</v>
      </c>
      <c r="I11464" s="1" t="s">
        <v>16</v>
      </c>
      <c r="J11464" s="1" t="s">
        <v>9</v>
      </c>
      <c r="K11464" s="2" t="s">
        <v>12709</v>
      </c>
      <c r="L11464" s="1" t="s">
        <v>2044</v>
      </c>
      <c r="M11464" s="1" t="s">
        <v>16</v>
      </c>
      <c r="N11464" s="1" t="s">
        <v>16</v>
      </c>
      <c r="O11464" s="1">
        <v>63.2</v>
      </c>
      <c r="P11464" s="1">
        <v>2.0</v>
      </c>
    </row>
    <row r="11465">
      <c r="A11465" s="1" t="s">
        <v>29</v>
      </c>
      <c r="B11465" s="1" t="s">
        <v>14076</v>
      </c>
      <c r="C11465" s="2" t="s">
        <v>14048</v>
      </c>
      <c r="D11465" s="1" t="s">
        <v>19</v>
      </c>
      <c r="E11465" s="3" t="str">
        <f>HYPERLINK("https://fyndiq.se/produkt/568e11c65a164b3c/", "2 Pack Samsung Galaxy A33 - 9H Härdat Glass - 3D Super Kvalitet")</f>
        <v>2 Pack Samsung Galaxy A33 - 9H Härdat Glass - 3D Super Kvalitet</v>
      </c>
      <c r="F11465" s="1" t="s">
        <v>736</v>
      </c>
      <c r="G11465" s="1" t="s">
        <v>737</v>
      </c>
      <c r="H11465" s="1" t="s">
        <v>738</v>
      </c>
      <c r="I11465" s="1" t="s">
        <v>16</v>
      </c>
      <c r="J11465" s="1" t="s">
        <v>23</v>
      </c>
      <c r="K11465" s="1" t="s">
        <v>16</v>
      </c>
      <c r="L11465" s="1" t="s">
        <v>16</v>
      </c>
      <c r="M11465" s="1" t="s">
        <v>16</v>
      </c>
      <c r="N11465" s="1" t="s">
        <v>16</v>
      </c>
      <c r="O11465" s="1">
        <v>63.2</v>
      </c>
      <c r="P11465" s="1">
        <v>1.0</v>
      </c>
    </row>
    <row r="11466">
      <c r="A11466" s="1" t="s">
        <v>29</v>
      </c>
      <c r="B11466" s="1" t="s">
        <v>14077</v>
      </c>
      <c r="C11466" s="2" t="s">
        <v>14048</v>
      </c>
      <c r="D11466" s="1" t="s">
        <v>19</v>
      </c>
      <c r="E11466" s="3" t="str">
        <f>HYPERLINK("https://fyndiq.se/produkt/c461086bf87e46f9/", "1-Pack XIAOMI REDMI 13C 5G Skärmskydd &amp; 1-Pack linsskydd - Härdat Glas 9H - Super kvalitet 3D")</f>
        <v>1-Pack XIAOMI REDMI 13C 5G Skärmskydd &amp; 1-Pack linsskydd - Härdat Glas 9H - Super kvalitet 3D</v>
      </c>
      <c r="F11466" s="1" t="s">
        <v>14078</v>
      </c>
      <c r="G11466" s="1" t="s">
        <v>14079</v>
      </c>
      <c r="H11466" s="1" t="s">
        <v>14080</v>
      </c>
      <c r="I11466" s="1" t="s">
        <v>16</v>
      </c>
      <c r="J11466" s="1" t="s">
        <v>23</v>
      </c>
      <c r="K11466" s="1" t="s">
        <v>16</v>
      </c>
      <c r="L11466" s="1" t="s">
        <v>16</v>
      </c>
      <c r="M11466" s="1" t="s">
        <v>16</v>
      </c>
      <c r="N11466" s="1" t="s">
        <v>16</v>
      </c>
      <c r="O11466" s="1">
        <v>63.2</v>
      </c>
      <c r="P11466" s="1">
        <v>1.0</v>
      </c>
    </row>
    <row r="11467">
      <c r="A11467" s="1" t="s">
        <v>29</v>
      </c>
      <c r="B11467" s="1" t="s">
        <v>14081</v>
      </c>
      <c r="C11467" s="2" t="s">
        <v>14048</v>
      </c>
      <c r="D11467" s="1" t="s">
        <v>19</v>
      </c>
      <c r="E11467" s="3" t="str">
        <f t="shared" ref="E11467:E11468" si="407">HYPERLINK("https://fyndiq.se/produkt/2030c5450cfb4338/", "2 Pack Huawei P30 Pro - Härdat glas 9H – 3D Super kvalitet")</f>
        <v>2 Pack Huawei P30 Pro - Härdat glas 9H – 3D Super kvalitet</v>
      </c>
      <c r="F11467" s="1" t="s">
        <v>1091</v>
      </c>
      <c r="G11467" s="1" t="s">
        <v>1092</v>
      </c>
      <c r="H11467" s="1" t="s">
        <v>1093</v>
      </c>
      <c r="I11467" s="1" t="s">
        <v>16</v>
      </c>
      <c r="J11467" s="1" t="s">
        <v>23</v>
      </c>
      <c r="K11467" s="1" t="s">
        <v>16</v>
      </c>
      <c r="L11467" s="1" t="s">
        <v>16</v>
      </c>
      <c r="M11467" s="1" t="s">
        <v>16</v>
      </c>
      <c r="N11467" s="1" t="s">
        <v>16</v>
      </c>
      <c r="O11467" s="1">
        <v>71.2</v>
      </c>
      <c r="P11467" s="1">
        <v>1.0</v>
      </c>
    </row>
    <row r="11468">
      <c r="A11468" s="1" t="s">
        <v>29</v>
      </c>
      <c r="B11468" s="1" t="s">
        <v>14082</v>
      </c>
      <c r="C11468" s="2" t="s">
        <v>14048</v>
      </c>
      <c r="D11468" s="1" t="s">
        <v>19</v>
      </c>
      <c r="E11468" s="3" t="str">
        <f t="shared" si="407"/>
        <v>2 Pack Huawei P30 Pro - Härdat glas 9H – 3D Super kvalitet</v>
      </c>
      <c r="F11468" s="1" t="s">
        <v>1091</v>
      </c>
      <c r="G11468" s="1" t="s">
        <v>1092</v>
      </c>
      <c r="H11468" s="1" t="s">
        <v>1093</v>
      </c>
      <c r="I11468" s="1" t="s">
        <v>16</v>
      </c>
      <c r="J11468" s="1" t="s">
        <v>23</v>
      </c>
      <c r="K11468" s="1" t="s">
        <v>16</v>
      </c>
      <c r="L11468" s="1" t="s">
        <v>16</v>
      </c>
      <c r="M11468" s="1" t="s">
        <v>16</v>
      </c>
      <c r="N11468" s="1" t="s">
        <v>16</v>
      </c>
      <c r="O11468" s="1">
        <v>71.2</v>
      </c>
      <c r="P11468" s="1">
        <v>1.0</v>
      </c>
    </row>
    <row r="11469">
      <c r="A11469" s="1" t="s">
        <v>29</v>
      </c>
      <c r="B11469" s="1" t="s">
        <v>14083</v>
      </c>
      <c r="C11469" s="2" t="s">
        <v>14048</v>
      </c>
      <c r="D11469" s="1" t="s">
        <v>19</v>
      </c>
      <c r="E11469" s="3" t="str">
        <f>HYPERLINK("https://fyndiq.se/produkt/48b46200dc014b3e/", "2-Pack Iphone 8 Vit -Härdat Glas 9H-Super Kvalitet 3D Skärmskydd")</f>
        <v>2-Pack Iphone 8 Vit -Härdat Glas 9H-Super Kvalitet 3D Skärmskydd</v>
      </c>
      <c r="F11469" s="1" t="s">
        <v>2562</v>
      </c>
      <c r="G11469" s="1" t="s">
        <v>2563</v>
      </c>
      <c r="H11469" s="1" t="s">
        <v>2564</v>
      </c>
      <c r="I11469" s="1" t="s">
        <v>16</v>
      </c>
      <c r="J11469" s="1" t="s">
        <v>23</v>
      </c>
      <c r="K11469" s="1" t="s">
        <v>16</v>
      </c>
      <c r="L11469" s="1" t="s">
        <v>16</v>
      </c>
      <c r="M11469" s="1" t="s">
        <v>16</v>
      </c>
      <c r="N11469" s="1" t="s">
        <v>16</v>
      </c>
      <c r="O11469" s="1">
        <v>47.2</v>
      </c>
      <c r="P11469" s="1">
        <v>1.0</v>
      </c>
    </row>
    <row r="11470">
      <c r="A11470" s="1" t="s">
        <v>29</v>
      </c>
      <c r="B11470" s="1" t="s">
        <v>14084</v>
      </c>
      <c r="C11470" s="2" t="s">
        <v>14048</v>
      </c>
      <c r="D11470" s="1" t="s">
        <v>19</v>
      </c>
      <c r="E11470" s="3" t="str">
        <f>HYPERLINK("https://fyndiq.se/produkt/6ff896a82a134dbd/", "2-Pack IPhone 12 Mini - Härdat Glas 9H - Super Kvalitet 3D")</f>
        <v>2-Pack IPhone 12 Mini - Härdat Glas 9H - Super Kvalitet 3D</v>
      </c>
      <c r="F11470" s="1" t="s">
        <v>55</v>
      </c>
      <c r="G11470" s="1" t="s">
        <v>56</v>
      </c>
      <c r="H11470" s="1" t="s">
        <v>57</v>
      </c>
      <c r="I11470" s="1" t="s">
        <v>16</v>
      </c>
      <c r="J11470" s="1" t="s">
        <v>23</v>
      </c>
      <c r="K11470" s="1" t="s">
        <v>16</v>
      </c>
      <c r="L11470" s="1" t="s">
        <v>16</v>
      </c>
      <c r="M11470" s="1" t="s">
        <v>16</v>
      </c>
      <c r="N11470" s="1" t="s">
        <v>16</v>
      </c>
      <c r="O11470" s="1">
        <v>47.2</v>
      </c>
      <c r="P11470" s="1">
        <v>1.0</v>
      </c>
    </row>
    <row r="11471">
      <c r="A11471" s="1" t="s">
        <v>29</v>
      </c>
      <c r="B11471" s="1" t="s">
        <v>14085</v>
      </c>
      <c r="C11471" s="2" t="s">
        <v>14048</v>
      </c>
      <c r="D11471" s="1" t="s">
        <v>19</v>
      </c>
      <c r="E11471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1471" s="1" t="s">
        <v>977</v>
      </c>
      <c r="G11471" s="1" t="s">
        <v>978</v>
      </c>
      <c r="H11471" s="1" t="s">
        <v>979</v>
      </c>
      <c r="I11471" s="1" t="s">
        <v>16</v>
      </c>
      <c r="J11471" s="1" t="s">
        <v>23</v>
      </c>
      <c r="K11471" s="1" t="s">
        <v>16</v>
      </c>
      <c r="L11471" s="1" t="s">
        <v>16</v>
      </c>
      <c r="M11471" s="1" t="s">
        <v>16</v>
      </c>
      <c r="N11471" s="1" t="s">
        <v>16</v>
      </c>
      <c r="O11471" s="1">
        <v>63.2</v>
      </c>
      <c r="P11471" s="1">
        <v>1.0</v>
      </c>
    </row>
    <row r="11472">
      <c r="A11472" s="1" t="s">
        <v>29</v>
      </c>
      <c r="B11472" s="1" t="s">
        <v>14086</v>
      </c>
      <c r="C11472" s="2" t="s">
        <v>14048</v>
      </c>
      <c r="D11472" s="1" t="s">
        <v>19</v>
      </c>
      <c r="E11472" s="3" t="str">
        <f t="shared" ref="E11472:E11473" si="408">HYPERLINK("https://fyndiq.se/produkt/66924f1ff238487e/", "2-Pack GOOGLE PIXEL 7A Skärmskydd - Härdat Glas 9H - Super kvalitet 3D")</f>
        <v>2-Pack GOOGLE PIXEL 7A Skärmskydd - Härdat Glas 9H - Super kvalitet 3D</v>
      </c>
      <c r="F11472" s="1" t="s">
        <v>315</v>
      </c>
      <c r="G11472" s="1" t="s">
        <v>316</v>
      </c>
      <c r="H11472" s="1" t="s">
        <v>317</v>
      </c>
      <c r="I11472" s="1" t="s">
        <v>16</v>
      </c>
      <c r="J11472" s="1" t="s">
        <v>23</v>
      </c>
      <c r="K11472" s="1" t="s">
        <v>16</v>
      </c>
      <c r="L11472" s="1" t="s">
        <v>16</v>
      </c>
      <c r="M11472" s="1" t="s">
        <v>16</v>
      </c>
      <c r="N11472" s="1" t="s">
        <v>16</v>
      </c>
      <c r="O11472" s="1">
        <v>63.2</v>
      </c>
      <c r="P11472" s="1">
        <v>1.0</v>
      </c>
    </row>
    <row r="11473">
      <c r="A11473" s="1" t="s">
        <v>29</v>
      </c>
      <c r="B11473" s="1" t="s">
        <v>14087</v>
      </c>
      <c r="C11473" s="2" t="s">
        <v>14048</v>
      </c>
      <c r="D11473" s="1" t="s">
        <v>19</v>
      </c>
      <c r="E11473" s="3" t="str">
        <f t="shared" si="408"/>
        <v>2-Pack GOOGLE PIXEL 7A Skärmskydd - Härdat Glas 9H - Super kvalitet 3D</v>
      </c>
      <c r="F11473" s="1" t="s">
        <v>315</v>
      </c>
      <c r="G11473" s="1" t="s">
        <v>316</v>
      </c>
      <c r="H11473" s="1" t="s">
        <v>317</v>
      </c>
      <c r="I11473" s="1" t="s">
        <v>16</v>
      </c>
      <c r="J11473" s="1" t="s">
        <v>23</v>
      </c>
      <c r="K11473" s="1" t="s">
        <v>16</v>
      </c>
      <c r="L11473" s="1" t="s">
        <v>16</v>
      </c>
      <c r="M11473" s="1" t="s">
        <v>16</v>
      </c>
      <c r="N11473" s="1" t="s">
        <v>16</v>
      </c>
      <c r="O11473" s="1">
        <v>63.2</v>
      </c>
      <c r="P11473" s="1">
        <v>1.0</v>
      </c>
    </row>
    <row r="11474">
      <c r="A11474" s="1" t="s">
        <v>29</v>
      </c>
      <c r="B11474" s="1" t="s">
        <v>14088</v>
      </c>
      <c r="C11474" s="2" t="s">
        <v>14048</v>
      </c>
      <c r="D11474" s="1" t="s">
        <v>19</v>
      </c>
      <c r="E11474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1474" s="1" t="s">
        <v>4617</v>
      </c>
      <c r="G11474" s="1" t="s">
        <v>4618</v>
      </c>
      <c r="H11474" s="1" t="s">
        <v>4619</v>
      </c>
      <c r="I11474" s="1" t="s">
        <v>16</v>
      </c>
      <c r="J11474" s="1" t="s">
        <v>23</v>
      </c>
      <c r="K11474" s="1" t="s">
        <v>16</v>
      </c>
      <c r="L11474" s="1" t="s">
        <v>16</v>
      </c>
      <c r="M11474" s="1" t="s">
        <v>16</v>
      </c>
      <c r="N11474" s="1" t="s">
        <v>16</v>
      </c>
      <c r="O11474" s="1">
        <v>63.2</v>
      </c>
      <c r="P11474" s="1">
        <v>1.0</v>
      </c>
    </row>
    <row r="11475">
      <c r="A11475" s="1" t="s">
        <v>29</v>
      </c>
      <c r="B11475" s="1" t="s">
        <v>14089</v>
      </c>
      <c r="C11475" s="2" t="s">
        <v>14048</v>
      </c>
      <c r="D11475" s="1" t="s">
        <v>19</v>
      </c>
      <c r="E11475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1475" s="1" t="s">
        <v>1625</v>
      </c>
      <c r="G11475" s="1" t="s">
        <v>1626</v>
      </c>
      <c r="H11475" s="1" t="s">
        <v>1627</v>
      </c>
      <c r="I11475" s="1" t="s">
        <v>16</v>
      </c>
      <c r="J11475" s="1" t="s">
        <v>23</v>
      </c>
      <c r="K11475" s="1" t="s">
        <v>16</v>
      </c>
      <c r="L11475" s="1" t="s">
        <v>16</v>
      </c>
      <c r="M11475" s="1" t="s">
        <v>16</v>
      </c>
      <c r="N11475" s="1" t="s">
        <v>16</v>
      </c>
      <c r="O11475" s="1">
        <v>63.2</v>
      </c>
      <c r="P11475" s="1">
        <v>1.0</v>
      </c>
    </row>
    <row r="11476">
      <c r="A11476" s="1" t="s">
        <v>29</v>
      </c>
      <c r="B11476" s="1" t="s">
        <v>14090</v>
      </c>
      <c r="C11476" s="2" t="s">
        <v>14048</v>
      </c>
      <c r="D11476" s="1" t="s">
        <v>19</v>
      </c>
      <c r="E1147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476" s="1" t="s">
        <v>722</v>
      </c>
      <c r="G11476" s="1" t="s">
        <v>723</v>
      </c>
      <c r="H11476" s="1" t="s">
        <v>724</v>
      </c>
      <c r="I11476" s="1" t="s">
        <v>16</v>
      </c>
      <c r="J11476" s="1" t="s">
        <v>23</v>
      </c>
      <c r="K11476" s="1" t="s">
        <v>16</v>
      </c>
      <c r="L11476" s="1" t="s">
        <v>16</v>
      </c>
      <c r="M11476" s="1" t="s">
        <v>16</v>
      </c>
      <c r="N11476" s="1" t="s">
        <v>16</v>
      </c>
      <c r="O11476" s="1">
        <v>79.2</v>
      </c>
      <c r="P11476" s="1">
        <v>1.0</v>
      </c>
    </row>
    <row r="11477">
      <c r="A11477" s="1" t="s">
        <v>29</v>
      </c>
      <c r="B11477" s="1" t="s">
        <v>14091</v>
      </c>
      <c r="C11477" s="2" t="s">
        <v>14048</v>
      </c>
      <c r="D11477" s="1" t="s">
        <v>19</v>
      </c>
      <c r="E11477" s="3" t="str">
        <f>HYPERLINK("https://fyndiq.se/produkt/a00b62acc6644fd2/", "2-Pack Samsung Galaxy S10 - Härdat glas 9H – Super kvalitet 3D")</f>
        <v>2-Pack Samsung Galaxy S10 - Härdat glas 9H – Super kvalitet 3D</v>
      </c>
      <c r="F11477" s="1" t="s">
        <v>1291</v>
      </c>
      <c r="G11477" s="1" t="s">
        <v>1292</v>
      </c>
      <c r="H11477" s="1" t="s">
        <v>1293</v>
      </c>
      <c r="I11477" s="1" t="s">
        <v>16</v>
      </c>
      <c r="J11477" s="1" t="s">
        <v>23</v>
      </c>
      <c r="K11477" s="1" t="s">
        <v>16</v>
      </c>
      <c r="L11477" s="1" t="s">
        <v>16</v>
      </c>
      <c r="M11477" s="1" t="s">
        <v>16</v>
      </c>
      <c r="N11477" s="1" t="s">
        <v>16</v>
      </c>
      <c r="O11477" s="1">
        <v>63.2</v>
      </c>
      <c r="P11477" s="1">
        <v>1.0</v>
      </c>
    </row>
    <row r="11478">
      <c r="A11478" s="1" t="s">
        <v>29</v>
      </c>
      <c r="B11478" s="1" t="s">
        <v>14092</v>
      </c>
      <c r="C11478" s="2" t="s">
        <v>14048</v>
      </c>
      <c r="D11478" s="1" t="s">
        <v>19</v>
      </c>
      <c r="E11478" s="3" t="str">
        <f t="shared" ref="E11478:E11479" si="409">HYPERLINK("https://fyndiq.se/produkt/dfe28e565d2e4c8d/", "2 Pack Samsung S21 FE - 9H Härdat Glass - Super Kvalitet 3D")</f>
        <v>2 Pack Samsung S21 FE - 9H Härdat Glass - Super Kvalitet 3D</v>
      </c>
      <c r="F11478" s="1" t="s">
        <v>276</v>
      </c>
      <c r="G11478" s="1" t="s">
        <v>277</v>
      </c>
      <c r="H11478" s="1" t="s">
        <v>278</v>
      </c>
      <c r="I11478" s="1" t="s">
        <v>16</v>
      </c>
      <c r="J11478" s="1" t="s">
        <v>23</v>
      </c>
      <c r="K11478" s="1" t="s">
        <v>16</v>
      </c>
      <c r="L11478" s="1" t="s">
        <v>16</v>
      </c>
      <c r="M11478" s="1" t="s">
        <v>16</v>
      </c>
      <c r="N11478" s="1" t="s">
        <v>16</v>
      </c>
      <c r="O11478" s="1">
        <v>63.2</v>
      </c>
      <c r="P11478" s="1">
        <v>1.0</v>
      </c>
    </row>
    <row r="11479">
      <c r="A11479" s="1" t="s">
        <v>29</v>
      </c>
      <c r="B11479" s="1" t="s">
        <v>14093</v>
      </c>
      <c r="C11479" s="2" t="s">
        <v>14048</v>
      </c>
      <c r="D11479" s="1" t="s">
        <v>19</v>
      </c>
      <c r="E11479" s="3" t="str">
        <f t="shared" si="409"/>
        <v>2 Pack Samsung S21 FE - 9H Härdat Glass - Super Kvalitet 3D</v>
      </c>
      <c r="F11479" s="1" t="s">
        <v>276</v>
      </c>
      <c r="G11479" s="1" t="s">
        <v>277</v>
      </c>
      <c r="H11479" s="1" t="s">
        <v>278</v>
      </c>
      <c r="I11479" s="1" t="s">
        <v>16</v>
      </c>
      <c r="J11479" s="1" t="s">
        <v>23</v>
      </c>
      <c r="K11479" s="1" t="s">
        <v>16</v>
      </c>
      <c r="L11479" s="1" t="s">
        <v>16</v>
      </c>
      <c r="M11479" s="1" t="s">
        <v>16</v>
      </c>
      <c r="N11479" s="1" t="s">
        <v>16</v>
      </c>
      <c r="O11479" s="1">
        <v>63.2</v>
      </c>
      <c r="P11479" s="1">
        <v>1.0</v>
      </c>
    </row>
    <row r="11480">
      <c r="A11480" s="1" t="s">
        <v>29</v>
      </c>
      <c r="B11480" s="1" t="s">
        <v>14094</v>
      </c>
      <c r="C11480" s="2" t="s">
        <v>14048</v>
      </c>
      <c r="D11480" s="1" t="s">
        <v>19</v>
      </c>
      <c r="E11480" s="3" t="str">
        <f>HYPERLINK("https://fyndiq.se/produkt/1e8f6bb5ed7344de/", "2-Pack Samsung Galaxy s10 Plus - Härdat glas 9H - Super kvalitet")</f>
        <v>2-Pack Samsung Galaxy s10 Plus - Härdat glas 9H - Super kvalitet</v>
      </c>
      <c r="F11480" s="1" t="s">
        <v>1508</v>
      </c>
      <c r="G11480" s="1" t="s">
        <v>1509</v>
      </c>
      <c r="H11480" s="1" t="s">
        <v>1510</v>
      </c>
      <c r="I11480" s="1" t="s">
        <v>16</v>
      </c>
      <c r="J11480" s="1" t="s">
        <v>23</v>
      </c>
      <c r="K11480" s="1" t="s">
        <v>16</v>
      </c>
      <c r="L11480" s="1" t="s">
        <v>16</v>
      </c>
      <c r="M11480" s="1" t="s">
        <v>16</v>
      </c>
      <c r="N11480" s="1" t="s">
        <v>16</v>
      </c>
      <c r="O11480" s="1">
        <v>63.2</v>
      </c>
      <c r="P11480" s="1">
        <v>1.0</v>
      </c>
    </row>
    <row r="11481">
      <c r="A11481" s="1" t="s">
        <v>29</v>
      </c>
      <c r="B11481" s="1" t="s">
        <v>14095</v>
      </c>
      <c r="C11481" s="2" t="s">
        <v>14048</v>
      </c>
      <c r="D11481" s="1" t="s">
        <v>19</v>
      </c>
      <c r="E11481" s="3" t="str">
        <f>HYPERLINK("https://fyndiq.se/produkt/6b4aede1657943ce/", "OnePlus Nord CE 5G &amp; 1-Pack linsskydd - Härdat Glas 9H - Super kvalitet 3D")</f>
        <v>OnePlus Nord CE 5G &amp; 1-Pack linsskydd - Härdat Glas 9H - Super kvalitet 3D</v>
      </c>
      <c r="F11481" s="1" t="s">
        <v>11291</v>
      </c>
      <c r="G11481" s="1" t="s">
        <v>11292</v>
      </c>
      <c r="H11481" s="1" t="s">
        <v>11293</v>
      </c>
      <c r="I11481" s="1" t="s">
        <v>16</v>
      </c>
      <c r="J11481" s="1" t="s">
        <v>23</v>
      </c>
      <c r="K11481" s="1" t="s">
        <v>16</v>
      </c>
      <c r="L11481" s="1" t="s">
        <v>16</v>
      </c>
      <c r="M11481" s="1" t="s">
        <v>16</v>
      </c>
      <c r="N11481" s="1" t="s">
        <v>16</v>
      </c>
      <c r="O11481" s="1">
        <v>63.2</v>
      </c>
      <c r="P11481" s="1">
        <v>1.0</v>
      </c>
    </row>
    <row r="11482">
      <c r="A11482" s="1" t="s">
        <v>29</v>
      </c>
      <c r="B11482" s="1" t="s">
        <v>14096</v>
      </c>
      <c r="C11482" s="2" t="s">
        <v>14048</v>
      </c>
      <c r="D11482" s="1" t="s">
        <v>19</v>
      </c>
      <c r="E1148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482" s="1" t="s">
        <v>692</v>
      </c>
      <c r="G11482" s="1" t="s">
        <v>693</v>
      </c>
      <c r="H11482" s="1" t="s">
        <v>694</v>
      </c>
      <c r="I11482" s="1" t="s">
        <v>16</v>
      </c>
      <c r="J11482" s="1" t="s">
        <v>23</v>
      </c>
      <c r="K11482" s="1" t="s">
        <v>16</v>
      </c>
      <c r="L11482" s="1" t="s">
        <v>16</v>
      </c>
      <c r="M11482" s="1" t="s">
        <v>16</v>
      </c>
      <c r="N11482" s="1" t="s">
        <v>16</v>
      </c>
      <c r="O11482" s="1">
        <v>47.2</v>
      </c>
      <c r="P11482" s="1">
        <v>1.0</v>
      </c>
    </row>
    <row r="11483">
      <c r="A11483" s="1" t="s">
        <v>29</v>
      </c>
      <c r="B11483" s="1" t="s">
        <v>14097</v>
      </c>
      <c r="C11483" s="2" t="s">
        <v>14048</v>
      </c>
      <c r="D11483" s="1" t="s">
        <v>19</v>
      </c>
      <c r="E11483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1483" s="1" t="s">
        <v>407</v>
      </c>
      <c r="G11483" s="1" t="s">
        <v>408</v>
      </c>
      <c r="H11483" s="1" t="s">
        <v>409</v>
      </c>
      <c r="I11483" s="1" t="s">
        <v>16</v>
      </c>
      <c r="J11483" s="1" t="s">
        <v>23</v>
      </c>
      <c r="K11483" s="1" t="s">
        <v>16</v>
      </c>
      <c r="L11483" s="1" t="s">
        <v>16</v>
      </c>
      <c r="M11483" s="1" t="s">
        <v>16</v>
      </c>
      <c r="N11483" s="1" t="s">
        <v>16</v>
      </c>
      <c r="O11483" s="1">
        <v>71.2</v>
      </c>
      <c r="P11483" s="1">
        <v>1.0</v>
      </c>
    </row>
    <row r="11484">
      <c r="A11484" s="1" t="s">
        <v>29</v>
      </c>
      <c r="B11484" s="1" t="s">
        <v>14098</v>
      </c>
      <c r="C11484" s="2" t="s">
        <v>14048</v>
      </c>
      <c r="D11484" s="1" t="s">
        <v>19</v>
      </c>
      <c r="E11484" s="3" t="str">
        <f>HYPERLINK("https://fyndiq.se/produkt/344a378f3c5c4639/", "2 Pack Google Pixel 6 - Härdat glas 9H - Super kvalitet 3D")</f>
        <v>2 Pack Google Pixel 6 - Härdat glas 9H - Super kvalitet 3D</v>
      </c>
      <c r="F11484" s="1" t="s">
        <v>1669</v>
      </c>
      <c r="G11484" s="1" t="s">
        <v>1670</v>
      </c>
      <c r="H11484" s="1" t="s">
        <v>1671</v>
      </c>
      <c r="I11484" s="1" t="s">
        <v>16</v>
      </c>
      <c r="J11484" s="1" t="s">
        <v>23</v>
      </c>
      <c r="K11484" s="1" t="s">
        <v>16</v>
      </c>
      <c r="L11484" s="1" t="s">
        <v>16</v>
      </c>
      <c r="M11484" s="1" t="s">
        <v>16</v>
      </c>
      <c r="N11484" s="1" t="s">
        <v>16</v>
      </c>
      <c r="O11484" s="1">
        <v>63.2</v>
      </c>
      <c r="P11484" s="1">
        <v>1.0</v>
      </c>
    </row>
    <row r="11485">
      <c r="A11485" s="1" t="s">
        <v>29</v>
      </c>
      <c r="B11485" s="1" t="s">
        <v>14099</v>
      </c>
      <c r="C11485" s="2" t="s">
        <v>14048</v>
      </c>
      <c r="D11485" s="1" t="s">
        <v>19</v>
      </c>
      <c r="E11485" s="3" t="str">
        <f>HYPERLINK("https://fyndiq.se/produkt/a00b62acc6644fd2/", "2-Pack Samsung Galaxy S10 - Härdat glas 9H – Super kvalitet 3D")</f>
        <v>2-Pack Samsung Galaxy S10 - Härdat glas 9H – Super kvalitet 3D</v>
      </c>
      <c r="F11485" s="1" t="s">
        <v>1291</v>
      </c>
      <c r="G11485" s="1" t="s">
        <v>1292</v>
      </c>
      <c r="H11485" s="1" t="s">
        <v>1293</v>
      </c>
      <c r="I11485" s="1" t="s">
        <v>16</v>
      </c>
      <c r="J11485" s="1" t="s">
        <v>23</v>
      </c>
      <c r="K11485" s="1" t="s">
        <v>16</v>
      </c>
      <c r="L11485" s="1" t="s">
        <v>16</v>
      </c>
      <c r="M11485" s="1" t="s">
        <v>16</v>
      </c>
      <c r="N11485" s="1" t="s">
        <v>16</v>
      </c>
      <c r="O11485" s="1">
        <v>63.2</v>
      </c>
      <c r="P11485" s="1">
        <v>1.0</v>
      </c>
    </row>
    <row r="11486">
      <c r="A11486" s="1" t="s">
        <v>29</v>
      </c>
      <c r="B11486" s="1" t="s">
        <v>14100</v>
      </c>
      <c r="C11486" s="2" t="s">
        <v>14048</v>
      </c>
      <c r="D11486" s="1" t="s">
        <v>19</v>
      </c>
      <c r="E11486" s="3" t="str">
        <f>HYPERLINK("https://fyndiq.se/produkt/f4e95b294a424d40/", "2-Pack Samsung S10 Skärmskydd - Härdat Glas 9H - Super kvalitet 3D")</f>
        <v>2-Pack Samsung S10 Skärmskydd - Härdat Glas 9H - Super kvalitet 3D</v>
      </c>
      <c r="F11486" s="1" t="s">
        <v>353</v>
      </c>
      <c r="G11486" s="1" t="s">
        <v>354</v>
      </c>
      <c r="H11486" s="1" t="s">
        <v>355</v>
      </c>
      <c r="I11486" s="1" t="s">
        <v>16</v>
      </c>
      <c r="J11486" s="1" t="s">
        <v>23</v>
      </c>
      <c r="K11486" s="1" t="s">
        <v>16</v>
      </c>
      <c r="L11486" s="1" t="s">
        <v>16</v>
      </c>
      <c r="M11486" s="1" t="s">
        <v>16</v>
      </c>
      <c r="N11486" s="1" t="s">
        <v>16</v>
      </c>
      <c r="O11486" s="1">
        <v>63.2</v>
      </c>
      <c r="P11486" s="1">
        <v>1.0</v>
      </c>
    </row>
    <row r="11487">
      <c r="A11487" s="1" t="s">
        <v>29</v>
      </c>
      <c r="B11487" s="1" t="s">
        <v>14101</v>
      </c>
      <c r="C11487" s="2" t="s">
        <v>14048</v>
      </c>
      <c r="D11487" s="1" t="s">
        <v>19</v>
      </c>
      <c r="E1148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487" s="1" t="s">
        <v>2144</v>
      </c>
      <c r="G11487" s="1" t="s">
        <v>2145</v>
      </c>
      <c r="H11487" s="1" t="s">
        <v>2146</v>
      </c>
      <c r="I11487" s="1" t="s">
        <v>16</v>
      </c>
      <c r="J11487" s="1" t="s">
        <v>23</v>
      </c>
      <c r="K11487" s="1" t="s">
        <v>16</v>
      </c>
      <c r="L11487" s="1" t="s">
        <v>16</v>
      </c>
      <c r="M11487" s="1" t="s">
        <v>16</v>
      </c>
      <c r="N11487" s="1" t="s">
        <v>16</v>
      </c>
      <c r="O11487" s="1">
        <v>63.2</v>
      </c>
      <c r="P11487" s="1">
        <v>1.0</v>
      </c>
    </row>
    <row r="11488">
      <c r="A11488" s="1" t="s">
        <v>29</v>
      </c>
      <c r="B11488" s="1" t="s">
        <v>14102</v>
      </c>
      <c r="C11488" s="2" t="s">
        <v>14048</v>
      </c>
      <c r="D11488" s="1" t="s">
        <v>19</v>
      </c>
      <c r="E11488" s="3" t="str">
        <f>HYPERLINK("https://fyndiq.se/produkt/c39e274fea57427d/", "2-PACK Full Cover Iphone 7 Svart - Härdat Glas 9H Skärmskydd 3D")</f>
        <v>2-PACK Full Cover Iphone 7 Svart - Härdat Glas 9H Skärmskydd 3D</v>
      </c>
      <c r="F11488" s="1" t="s">
        <v>14103</v>
      </c>
      <c r="G11488" s="1" t="s">
        <v>14104</v>
      </c>
      <c r="H11488" s="1" t="s">
        <v>14105</v>
      </c>
      <c r="I11488" s="1" t="s">
        <v>16</v>
      </c>
      <c r="J11488" s="1" t="s">
        <v>23</v>
      </c>
      <c r="K11488" s="1" t="s">
        <v>16</v>
      </c>
      <c r="L11488" s="1" t="s">
        <v>16</v>
      </c>
      <c r="M11488" s="1" t="s">
        <v>16</v>
      </c>
      <c r="N11488" s="1" t="s">
        <v>16</v>
      </c>
      <c r="O11488" s="1">
        <v>47.2</v>
      </c>
      <c r="P11488" s="1">
        <v>1.0</v>
      </c>
    </row>
    <row r="11489">
      <c r="A11489" s="1" t="s">
        <v>29</v>
      </c>
      <c r="B11489" s="1" t="s">
        <v>14106</v>
      </c>
      <c r="C11489" s="2" t="s">
        <v>14048</v>
      </c>
      <c r="D11489" s="1" t="s">
        <v>19</v>
      </c>
      <c r="E11489" s="3" t="str">
        <f t="shared" ref="E11489:E11490" si="410">HYPERLINK("https://fyndiq.se/produkt/f2c164e932234570/", "2-Pack HUAWEI P30 PRO Skärmskydd - Härdat Glas 9H - Super kvalitet 3D")</f>
        <v>2-Pack HUAWEI P30 PRO Skärmskydd - Härdat Glas 9H - Super kvalitet 3D</v>
      </c>
      <c r="F11489" s="1" t="s">
        <v>267</v>
      </c>
      <c r="G11489" s="1" t="s">
        <v>268</v>
      </c>
      <c r="H11489" s="1" t="s">
        <v>269</v>
      </c>
      <c r="I11489" s="1" t="s">
        <v>16</v>
      </c>
      <c r="J11489" s="1" t="s">
        <v>23</v>
      </c>
      <c r="K11489" s="1" t="s">
        <v>16</v>
      </c>
      <c r="L11489" s="1" t="s">
        <v>16</v>
      </c>
      <c r="M11489" s="1" t="s">
        <v>16</v>
      </c>
      <c r="N11489" s="1" t="s">
        <v>16</v>
      </c>
      <c r="O11489" s="1">
        <v>63.2</v>
      </c>
      <c r="P11489" s="1">
        <v>1.0</v>
      </c>
    </row>
    <row r="11490">
      <c r="A11490" s="1" t="s">
        <v>29</v>
      </c>
      <c r="B11490" s="1" t="s">
        <v>14107</v>
      </c>
      <c r="C11490" s="2" t="s">
        <v>14048</v>
      </c>
      <c r="D11490" s="1" t="s">
        <v>19</v>
      </c>
      <c r="E11490" s="3" t="str">
        <f t="shared" si="410"/>
        <v>2-Pack HUAWEI P30 PRO Skärmskydd - Härdat Glas 9H - Super kvalitet 3D</v>
      </c>
      <c r="F11490" s="1" t="s">
        <v>267</v>
      </c>
      <c r="G11490" s="1" t="s">
        <v>268</v>
      </c>
      <c r="H11490" s="1" t="s">
        <v>269</v>
      </c>
      <c r="I11490" s="1" t="s">
        <v>16</v>
      </c>
      <c r="J11490" s="1" t="s">
        <v>23</v>
      </c>
      <c r="K11490" s="1" t="s">
        <v>16</v>
      </c>
      <c r="L11490" s="1" t="s">
        <v>16</v>
      </c>
      <c r="M11490" s="1" t="s">
        <v>16</v>
      </c>
      <c r="N11490" s="1" t="s">
        <v>16</v>
      </c>
      <c r="O11490" s="1">
        <v>63.2</v>
      </c>
      <c r="P11490" s="1">
        <v>1.0</v>
      </c>
    </row>
    <row r="11491">
      <c r="A11491" s="1" t="s">
        <v>29</v>
      </c>
      <c r="B11491" s="1" t="s">
        <v>14108</v>
      </c>
      <c r="C11491" s="2" t="s">
        <v>14048</v>
      </c>
      <c r="D11491" s="1" t="s">
        <v>19</v>
      </c>
      <c r="E11491" s="3" t="str">
        <f>HYPERLINK("https://fyndiq.se/produkt/66924f1ff238487e/", "2-Pack GOOGLE PIXEL 7A Skärmskydd - Härdat Glas 9H - Super kvalitet 3D")</f>
        <v>2-Pack GOOGLE PIXEL 7A Skärmskydd - Härdat Glas 9H - Super kvalitet 3D</v>
      </c>
      <c r="F11491" s="1" t="s">
        <v>315</v>
      </c>
      <c r="G11491" s="1" t="s">
        <v>316</v>
      </c>
      <c r="H11491" s="1" t="s">
        <v>317</v>
      </c>
      <c r="I11491" s="1" t="s">
        <v>16</v>
      </c>
      <c r="J11491" s="1" t="s">
        <v>23</v>
      </c>
      <c r="K11491" s="1" t="s">
        <v>16</v>
      </c>
      <c r="L11491" s="1" t="s">
        <v>16</v>
      </c>
      <c r="M11491" s="1" t="s">
        <v>16</v>
      </c>
      <c r="N11491" s="1" t="s">
        <v>16</v>
      </c>
      <c r="O11491" s="1">
        <v>63.2</v>
      </c>
      <c r="P11491" s="1">
        <v>1.0</v>
      </c>
    </row>
    <row r="11492">
      <c r="A11492" s="1" t="s">
        <v>29</v>
      </c>
      <c r="B11492" s="1" t="s">
        <v>14109</v>
      </c>
      <c r="C11492" s="2" t="s">
        <v>14048</v>
      </c>
      <c r="D11492" s="1" t="s">
        <v>19</v>
      </c>
      <c r="E11492" s="3" t="str">
        <f t="shared" ref="E11492:E11493" si="411">HYPERLINK("https://fyndiq.se/produkt/f2c164e932234570/", "2-Pack HUAWEI P30 PRO Skärmskydd - Härdat Glas 9H - Super kvalitet 3D")</f>
        <v>2-Pack HUAWEI P30 PRO Skärmskydd - Härdat Glas 9H - Super kvalitet 3D</v>
      </c>
      <c r="F11492" s="1" t="s">
        <v>267</v>
      </c>
      <c r="G11492" s="1" t="s">
        <v>268</v>
      </c>
      <c r="H11492" s="1" t="s">
        <v>269</v>
      </c>
      <c r="I11492" s="1" t="s">
        <v>16</v>
      </c>
      <c r="J11492" s="1" t="s">
        <v>23</v>
      </c>
      <c r="K11492" s="1" t="s">
        <v>16</v>
      </c>
      <c r="L11492" s="1" t="s">
        <v>16</v>
      </c>
      <c r="M11492" s="1" t="s">
        <v>16</v>
      </c>
      <c r="N11492" s="1" t="s">
        <v>16</v>
      </c>
      <c r="O11492" s="1">
        <v>63.2</v>
      </c>
      <c r="P11492" s="1">
        <v>1.0</v>
      </c>
    </row>
    <row r="11493">
      <c r="A11493" s="1" t="s">
        <v>29</v>
      </c>
      <c r="B11493" s="1" t="s">
        <v>14110</v>
      </c>
      <c r="C11493" s="2" t="s">
        <v>14048</v>
      </c>
      <c r="D11493" s="1" t="s">
        <v>19</v>
      </c>
      <c r="E11493" s="3" t="str">
        <f t="shared" si="411"/>
        <v>2-Pack HUAWEI P30 PRO Skärmskydd - Härdat Glas 9H - Super kvalitet 3D</v>
      </c>
      <c r="F11493" s="1" t="s">
        <v>267</v>
      </c>
      <c r="G11493" s="1" t="s">
        <v>268</v>
      </c>
      <c r="H11493" s="1" t="s">
        <v>269</v>
      </c>
      <c r="I11493" s="1" t="s">
        <v>16</v>
      </c>
      <c r="J11493" s="1" t="s">
        <v>23</v>
      </c>
      <c r="K11493" s="1" t="s">
        <v>16</v>
      </c>
      <c r="L11493" s="1" t="s">
        <v>16</v>
      </c>
      <c r="M11493" s="1" t="s">
        <v>16</v>
      </c>
      <c r="N11493" s="1" t="s">
        <v>16</v>
      </c>
      <c r="O11493" s="1">
        <v>63.2</v>
      </c>
      <c r="P11493" s="1">
        <v>1.0</v>
      </c>
    </row>
    <row r="11494">
      <c r="A11494" s="1" t="s">
        <v>29</v>
      </c>
      <c r="B11494" s="1" t="s">
        <v>14111</v>
      </c>
      <c r="C11494" s="2" t="s">
        <v>14048</v>
      </c>
      <c r="D11494" s="1" t="s">
        <v>19</v>
      </c>
      <c r="E1149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1494" s="1" t="s">
        <v>614</v>
      </c>
      <c r="G11494" s="1" t="s">
        <v>615</v>
      </c>
      <c r="H11494" s="1" t="s">
        <v>616</v>
      </c>
      <c r="I11494" s="1" t="s">
        <v>16</v>
      </c>
      <c r="J11494" s="1" t="s">
        <v>23</v>
      </c>
      <c r="K11494" s="1" t="s">
        <v>16</v>
      </c>
      <c r="L11494" s="1" t="s">
        <v>16</v>
      </c>
      <c r="M11494" s="1" t="s">
        <v>16</v>
      </c>
      <c r="N11494" s="1" t="s">
        <v>16</v>
      </c>
      <c r="O11494" s="1">
        <v>71.2</v>
      </c>
      <c r="P11494" s="1">
        <v>1.0</v>
      </c>
    </row>
    <row r="11495">
      <c r="A11495" s="1" t="s">
        <v>29</v>
      </c>
      <c r="B11495" s="1" t="s">
        <v>14112</v>
      </c>
      <c r="C11495" s="2" t="s">
        <v>14048</v>
      </c>
      <c r="D11495" s="1" t="s">
        <v>19</v>
      </c>
      <c r="E11495" s="3" t="str">
        <f t="shared" ref="E11495:E11496" si="412">HYPERLINK("https://fyndiq.se/produkt/f15f4561a5ef4294/", "2-Pack Motorola Edge 40 - Härdat Glas 9H -Super kvalitet 3D Skärmskydd")</f>
        <v>2-Pack Motorola Edge 40 - Härdat Glas 9H -Super kvalitet 3D Skärmskydd</v>
      </c>
      <c r="F11495" s="1" t="s">
        <v>1234</v>
      </c>
      <c r="G11495" s="1" t="s">
        <v>1235</v>
      </c>
      <c r="H11495" s="1" t="s">
        <v>1236</v>
      </c>
      <c r="I11495" s="1" t="s">
        <v>16</v>
      </c>
      <c r="J11495" s="1" t="s">
        <v>23</v>
      </c>
      <c r="K11495" s="1" t="s">
        <v>16</v>
      </c>
      <c r="L11495" s="1" t="s">
        <v>16</v>
      </c>
      <c r="M11495" s="1" t="s">
        <v>16</v>
      </c>
      <c r="N11495" s="1" t="s">
        <v>16</v>
      </c>
      <c r="O11495" s="1">
        <v>71.2</v>
      </c>
      <c r="P11495" s="1">
        <v>1.0</v>
      </c>
    </row>
    <row r="11496">
      <c r="A11496" s="1" t="s">
        <v>29</v>
      </c>
      <c r="B11496" s="1" t="s">
        <v>14113</v>
      </c>
      <c r="C11496" s="2" t="s">
        <v>14048</v>
      </c>
      <c r="D11496" s="1" t="s">
        <v>19</v>
      </c>
      <c r="E11496" s="3" t="str">
        <f t="shared" si="412"/>
        <v>2-Pack Motorola Edge 40 - Härdat Glas 9H -Super kvalitet 3D Skärmskydd</v>
      </c>
      <c r="F11496" s="1" t="s">
        <v>1234</v>
      </c>
      <c r="G11496" s="1" t="s">
        <v>1235</v>
      </c>
      <c r="H11496" s="1" t="s">
        <v>1236</v>
      </c>
      <c r="I11496" s="1" t="s">
        <v>16</v>
      </c>
      <c r="J11496" s="1" t="s">
        <v>23</v>
      </c>
      <c r="K11496" s="1" t="s">
        <v>16</v>
      </c>
      <c r="L11496" s="1" t="s">
        <v>16</v>
      </c>
      <c r="M11496" s="1" t="s">
        <v>16</v>
      </c>
      <c r="N11496" s="1" t="s">
        <v>16</v>
      </c>
      <c r="O11496" s="1">
        <v>71.2</v>
      </c>
      <c r="P11496" s="1">
        <v>1.0</v>
      </c>
    </row>
    <row r="11497">
      <c r="A11497" s="1" t="s">
        <v>29</v>
      </c>
      <c r="B11497" s="1" t="s">
        <v>14114</v>
      </c>
      <c r="C11497" s="2" t="s">
        <v>14048</v>
      </c>
      <c r="D11497" s="1" t="s">
        <v>19</v>
      </c>
      <c r="E11497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11497" s="1" t="s">
        <v>2685</v>
      </c>
      <c r="G11497" s="1" t="s">
        <v>2686</v>
      </c>
      <c r="H11497" s="1" t="s">
        <v>2687</v>
      </c>
      <c r="I11497" s="1" t="s">
        <v>16</v>
      </c>
      <c r="J11497" s="1" t="s">
        <v>23</v>
      </c>
      <c r="K11497" s="1" t="s">
        <v>16</v>
      </c>
      <c r="L11497" s="1" t="s">
        <v>16</v>
      </c>
      <c r="M11497" s="1" t="s">
        <v>16</v>
      </c>
      <c r="N11497" s="1" t="s">
        <v>16</v>
      </c>
      <c r="O11497" s="1">
        <v>63.2</v>
      </c>
      <c r="P11497" s="1">
        <v>1.0</v>
      </c>
    </row>
    <row r="11498">
      <c r="A11498" s="1" t="s">
        <v>29</v>
      </c>
      <c r="B11498" s="1" t="s">
        <v>14115</v>
      </c>
      <c r="C11498" s="2" t="s">
        <v>14048</v>
      </c>
      <c r="D11498" s="1" t="s">
        <v>19</v>
      </c>
      <c r="E1149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498" s="1" t="s">
        <v>47</v>
      </c>
      <c r="G11498" s="2" t="s">
        <v>48</v>
      </c>
      <c r="H11498" s="1" t="s">
        <v>49</v>
      </c>
      <c r="I11498" s="1" t="s">
        <v>16</v>
      </c>
      <c r="J11498" s="1" t="s">
        <v>23</v>
      </c>
      <c r="K11498" s="1" t="s">
        <v>16</v>
      </c>
      <c r="L11498" s="1" t="s">
        <v>16</v>
      </c>
      <c r="M11498" s="1" t="s">
        <v>16</v>
      </c>
      <c r="N11498" s="1" t="s">
        <v>16</v>
      </c>
      <c r="O11498" s="1">
        <v>183.2</v>
      </c>
      <c r="P11498" s="1">
        <v>1.0</v>
      </c>
    </row>
    <row r="11499">
      <c r="A11499" s="1" t="s">
        <v>29</v>
      </c>
      <c r="B11499" s="1" t="s">
        <v>14116</v>
      </c>
      <c r="C11499" s="2" t="s">
        <v>14048</v>
      </c>
      <c r="D11499" s="1" t="s">
        <v>19</v>
      </c>
      <c r="E11499" s="3" t="str">
        <f>HYPERLINK("https://fyndiq.se/produkt/c47dc331e908415c/", "2 Pack - Samsung S22 ULTRA - 9H Härdat Glass - 3D Super Kvalitet")</f>
        <v>2 Pack - Samsung S22 ULTRA - 9H Härdat Glass - 3D Super Kvalitet</v>
      </c>
      <c r="F11499" s="1" t="s">
        <v>246</v>
      </c>
      <c r="G11499" s="1" t="s">
        <v>247</v>
      </c>
      <c r="H11499" s="1" t="s">
        <v>248</v>
      </c>
      <c r="I11499" s="1" t="s">
        <v>16</v>
      </c>
      <c r="J11499" s="1" t="s">
        <v>23</v>
      </c>
      <c r="K11499" s="1" t="s">
        <v>16</v>
      </c>
      <c r="L11499" s="1" t="s">
        <v>16</v>
      </c>
      <c r="M11499" s="1" t="s">
        <v>16</v>
      </c>
      <c r="N11499" s="1" t="s">
        <v>16</v>
      </c>
      <c r="O11499" s="1">
        <v>63.2</v>
      </c>
      <c r="P11499" s="1">
        <v>1.0</v>
      </c>
    </row>
    <row r="11500">
      <c r="A11500" s="1" t="s">
        <v>29</v>
      </c>
      <c r="B11500" s="1" t="s">
        <v>14117</v>
      </c>
      <c r="C11500" s="2" t="s">
        <v>14048</v>
      </c>
      <c r="D11500" s="1" t="s">
        <v>19</v>
      </c>
      <c r="E11500" s="3" t="str">
        <f>HYPERLINK("https://fyndiq.se/produkt/eb4c10f317a54361/", "2-Pack Xiaomi 13 Lite - Härdat Glas 9H - Super kvalitet 3D Skärmskydd")</f>
        <v>2-Pack Xiaomi 13 Lite - Härdat Glas 9H - Super kvalitet 3D Skärmskydd</v>
      </c>
      <c r="F11500" s="1" t="s">
        <v>2900</v>
      </c>
      <c r="G11500" s="1" t="s">
        <v>2901</v>
      </c>
      <c r="H11500" s="1" t="s">
        <v>2902</v>
      </c>
      <c r="I11500" s="1" t="s">
        <v>16</v>
      </c>
      <c r="J11500" s="1" t="s">
        <v>23</v>
      </c>
      <c r="K11500" s="1" t="s">
        <v>16</v>
      </c>
      <c r="L11500" s="1" t="s">
        <v>16</v>
      </c>
      <c r="M11500" s="1" t="s">
        <v>16</v>
      </c>
      <c r="N11500" s="1" t="s">
        <v>16</v>
      </c>
      <c r="O11500" s="1">
        <v>63.2</v>
      </c>
      <c r="P11500" s="1">
        <v>1.0</v>
      </c>
    </row>
    <row r="11501">
      <c r="A11501" s="1" t="s">
        <v>29</v>
      </c>
      <c r="B11501" s="1" t="s">
        <v>14118</v>
      </c>
      <c r="C11501" s="2" t="s">
        <v>14048</v>
      </c>
      <c r="D11501" s="1" t="s">
        <v>19</v>
      </c>
      <c r="E11501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1501" s="1" t="s">
        <v>132</v>
      </c>
      <c r="G11501" s="1" t="s">
        <v>133</v>
      </c>
      <c r="H11501" s="1" t="s">
        <v>134</v>
      </c>
      <c r="I11501" s="1" t="s">
        <v>16</v>
      </c>
      <c r="J11501" s="1" t="s">
        <v>23</v>
      </c>
      <c r="K11501" s="1" t="s">
        <v>16</v>
      </c>
      <c r="L11501" s="1" t="s">
        <v>16</v>
      </c>
      <c r="M11501" s="1" t="s">
        <v>16</v>
      </c>
      <c r="N11501" s="1" t="s">
        <v>16</v>
      </c>
      <c r="O11501" s="1">
        <v>71.2</v>
      </c>
      <c r="P11501" s="1">
        <v>1.0</v>
      </c>
    </row>
    <row r="11502">
      <c r="A11502" s="1" t="s">
        <v>29</v>
      </c>
      <c r="B11502" s="1" t="s">
        <v>14119</v>
      </c>
      <c r="C11502" s="2" t="s">
        <v>14048</v>
      </c>
      <c r="D11502" s="1" t="s">
        <v>19</v>
      </c>
      <c r="E11502" s="3" t="str">
        <f t="shared" ref="E11502:E11503" si="413">HYPERLINK("https://fyndiq.se/produkt/ffd808ba7c174af8/", "2-Pack Samsung S22 Skärmskydd &amp; 1-Pack linsskydd -Härdat Glas 9H")</f>
        <v>2-Pack Samsung S22 Skärmskydd &amp; 1-Pack linsskydd -Härdat Glas 9H</v>
      </c>
      <c r="F11502" s="1" t="s">
        <v>179</v>
      </c>
      <c r="G11502" s="1" t="s">
        <v>180</v>
      </c>
      <c r="H11502" s="1" t="s">
        <v>181</v>
      </c>
      <c r="I11502" s="1" t="s">
        <v>16</v>
      </c>
      <c r="J11502" s="1" t="s">
        <v>23</v>
      </c>
      <c r="K11502" s="1" t="s">
        <v>16</v>
      </c>
      <c r="L11502" s="1" t="s">
        <v>16</v>
      </c>
      <c r="M11502" s="1" t="s">
        <v>16</v>
      </c>
      <c r="N11502" s="1" t="s">
        <v>16</v>
      </c>
      <c r="O11502" s="1">
        <v>71.2</v>
      </c>
      <c r="P11502" s="1">
        <v>1.0</v>
      </c>
    </row>
    <row r="11503">
      <c r="A11503" s="1" t="s">
        <v>29</v>
      </c>
      <c r="B11503" s="1" t="s">
        <v>14120</v>
      </c>
      <c r="C11503" s="2" t="s">
        <v>14048</v>
      </c>
      <c r="D11503" s="1" t="s">
        <v>19</v>
      </c>
      <c r="E11503" s="3" t="str">
        <f t="shared" si="413"/>
        <v>2-Pack Samsung S22 Skärmskydd &amp; 1-Pack linsskydd -Härdat Glas 9H</v>
      </c>
      <c r="F11503" s="1" t="s">
        <v>179</v>
      </c>
      <c r="G11503" s="1" t="s">
        <v>180</v>
      </c>
      <c r="H11503" s="1" t="s">
        <v>181</v>
      </c>
      <c r="I11503" s="1" t="s">
        <v>16</v>
      </c>
      <c r="J11503" s="1" t="s">
        <v>23</v>
      </c>
      <c r="K11503" s="1" t="s">
        <v>16</v>
      </c>
      <c r="L11503" s="1" t="s">
        <v>16</v>
      </c>
      <c r="M11503" s="1" t="s">
        <v>16</v>
      </c>
      <c r="N11503" s="1" t="s">
        <v>16</v>
      </c>
      <c r="O11503" s="1">
        <v>71.2</v>
      </c>
      <c r="P11503" s="1">
        <v>1.0</v>
      </c>
    </row>
    <row r="11504">
      <c r="A11504" s="1" t="s">
        <v>29</v>
      </c>
      <c r="B11504" s="1" t="s">
        <v>14121</v>
      </c>
      <c r="C11504" s="2" t="s">
        <v>14048</v>
      </c>
      <c r="D11504" s="1" t="s">
        <v>19</v>
      </c>
      <c r="E11504" s="3" t="str">
        <f>HYPERLINK("https://fyndiq.se/produkt/e4b87757208946c3/", "2-Pack Samsung S10E Skärmskydd - Härdat Glas 9H - Super kvalitet 3D")</f>
        <v>2-Pack Samsung S10E Skärmskydd - Härdat Glas 9H - Super kvalitet 3D</v>
      </c>
      <c r="F11504" s="1" t="s">
        <v>95</v>
      </c>
      <c r="G11504" s="1" t="s">
        <v>96</v>
      </c>
      <c r="H11504" s="1" t="s">
        <v>97</v>
      </c>
      <c r="I11504" s="1" t="s">
        <v>16</v>
      </c>
      <c r="J11504" s="1" t="s">
        <v>23</v>
      </c>
      <c r="K11504" s="1" t="s">
        <v>16</v>
      </c>
      <c r="L11504" s="1" t="s">
        <v>16</v>
      </c>
      <c r="M11504" s="1" t="s">
        <v>16</v>
      </c>
      <c r="N11504" s="1" t="s">
        <v>16</v>
      </c>
      <c r="O11504" s="1">
        <v>63.2</v>
      </c>
      <c r="P11504" s="1">
        <v>1.0</v>
      </c>
    </row>
    <row r="11505">
      <c r="A11505" s="1" t="s">
        <v>29</v>
      </c>
      <c r="B11505" s="1" t="s">
        <v>14122</v>
      </c>
      <c r="C11505" s="2" t="s">
        <v>14048</v>
      </c>
      <c r="D11505" s="1" t="s">
        <v>19</v>
      </c>
      <c r="E1150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505" s="1" t="s">
        <v>760</v>
      </c>
      <c r="G11505" s="1" t="s">
        <v>761</v>
      </c>
      <c r="H11505" s="1" t="s">
        <v>762</v>
      </c>
      <c r="I11505" s="1" t="s">
        <v>16</v>
      </c>
      <c r="J11505" s="1" t="s">
        <v>23</v>
      </c>
      <c r="K11505" s="1" t="s">
        <v>16</v>
      </c>
      <c r="L11505" s="1" t="s">
        <v>16</v>
      </c>
      <c r="M11505" s="1" t="s">
        <v>16</v>
      </c>
      <c r="N11505" s="1" t="s">
        <v>16</v>
      </c>
      <c r="O11505" s="1">
        <v>63.2</v>
      </c>
      <c r="P11505" s="1">
        <v>1.0</v>
      </c>
    </row>
    <row r="11506">
      <c r="A11506" s="1" t="s">
        <v>29</v>
      </c>
      <c r="B11506" s="1" t="s">
        <v>14123</v>
      </c>
      <c r="C11506" s="2" t="s">
        <v>14048</v>
      </c>
      <c r="D11506" s="1" t="s">
        <v>19</v>
      </c>
      <c r="E11506" s="3" t="str">
        <f>HYPERLINK("https://fyndiq.se/produkt/432d784756a84eff/", "2-Pack Samsung Galaxy S20FE - Härdat Glas-9H -Super kvalitet 3D")</f>
        <v>2-Pack Samsung Galaxy S20FE - Härdat Glas-9H -Super kvalitet 3D</v>
      </c>
      <c r="F11506" s="1" t="s">
        <v>1078</v>
      </c>
      <c r="G11506" s="1" t="s">
        <v>1079</v>
      </c>
      <c r="H11506" s="1" t="s">
        <v>1080</v>
      </c>
      <c r="I11506" s="1" t="s">
        <v>16</v>
      </c>
      <c r="J11506" s="1" t="s">
        <v>23</v>
      </c>
      <c r="K11506" s="1" t="s">
        <v>16</v>
      </c>
      <c r="L11506" s="1" t="s">
        <v>16</v>
      </c>
      <c r="M11506" s="1" t="s">
        <v>16</v>
      </c>
      <c r="N11506" s="1" t="s">
        <v>16</v>
      </c>
      <c r="O11506" s="1">
        <v>63.2</v>
      </c>
      <c r="P11506" s="1">
        <v>1.0</v>
      </c>
    </row>
    <row r="11507">
      <c r="A11507" s="1" t="s">
        <v>29</v>
      </c>
      <c r="B11507" s="1" t="s">
        <v>14124</v>
      </c>
      <c r="C11507" s="2" t="s">
        <v>14048</v>
      </c>
      <c r="D11507" s="1" t="s">
        <v>19</v>
      </c>
      <c r="E11507" s="3" t="str">
        <f>HYPERLINK("https://fyndiq.se/produkt/c398466bf0524e85/", "2-Pack Samsung S23 - 9H Härdat Glass - 3D Super Kvalitet Skärmskydd")</f>
        <v>2-Pack Samsung S23 - 9H Härdat Glass - 3D Super Kvalitet Skärmskydd</v>
      </c>
      <c r="F11507" s="1" t="s">
        <v>1365</v>
      </c>
      <c r="G11507" s="1" t="s">
        <v>1366</v>
      </c>
      <c r="H11507" s="1" t="s">
        <v>1367</v>
      </c>
      <c r="I11507" s="1" t="s">
        <v>16</v>
      </c>
      <c r="J11507" s="1" t="s">
        <v>23</v>
      </c>
      <c r="K11507" s="1" t="s">
        <v>16</v>
      </c>
      <c r="L11507" s="1" t="s">
        <v>16</v>
      </c>
      <c r="M11507" s="1" t="s">
        <v>16</v>
      </c>
      <c r="N11507" s="1" t="s">
        <v>16</v>
      </c>
      <c r="O11507" s="1">
        <v>63.2</v>
      </c>
      <c r="P11507" s="1">
        <v>1.0</v>
      </c>
    </row>
    <row r="11508">
      <c r="A11508" s="1" t="s">
        <v>29</v>
      </c>
      <c r="B11508" s="1" t="s">
        <v>14125</v>
      </c>
      <c r="C11508" s="2" t="s">
        <v>14048</v>
      </c>
      <c r="D11508" s="1" t="s">
        <v>19</v>
      </c>
      <c r="E11508" s="3" t="str">
        <f>HYPERLINK("https://fyndiq.se/produkt/4e29a60ca8964ad2/", "2-Pack XIAOMI 13T Skärmskydd &amp; 2-Pack linsskydd - Härdat Glas 9H - Super kvalitet 3D")</f>
        <v>2-Pack XIAOMI 13T Skärmskydd &amp; 2-Pack linsskydd - Härdat Glas 9H - Super kvalitet 3D</v>
      </c>
      <c r="F11508" s="1" t="s">
        <v>14126</v>
      </c>
      <c r="G11508" s="1" t="s">
        <v>14127</v>
      </c>
      <c r="H11508" s="1" t="s">
        <v>14128</v>
      </c>
      <c r="I11508" s="1" t="s">
        <v>16</v>
      </c>
      <c r="J11508" s="1" t="s">
        <v>23</v>
      </c>
      <c r="K11508" s="1" t="s">
        <v>16</v>
      </c>
      <c r="L11508" s="1" t="s">
        <v>16</v>
      </c>
      <c r="M11508" s="1" t="s">
        <v>16</v>
      </c>
      <c r="N11508" s="1" t="s">
        <v>16</v>
      </c>
      <c r="O11508" s="1">
        <v>79.2</v>
      </c>
      <c r="P11508" s="1">
        <v>1.0</v>
      </c>
    </row>
    <row r="11509">
      <c r="A11509" s="1" t="s">
        <v>29</v>
      </c>
      <c r="B11509" s="1" t="s">
        <v>14129</v>
      </c>
      <c r="C11509" s="2" t="s">
        <v>14048</v>
      </c>
      <c r="D11509" s="1" t="s">
        <v>19</v>
      </c>
      <c r="E11509" s="3" t="str">
        <f>HYPERLINK("https://fyndiq.se/produkt/2a9c08e4daf04aed/", "2-Pack Xiaomi 12T Pro - Härdat Glas 9H - Super kvalitet 3D Skärmskydd")</f>
        <v>2-Pack Xiaomi 12T Pro - Härdat Glas 9H - Super kvalitet 3D Skärmskydd</v>
      </c>
      <c r="F11509" s="1" t="s">
        <v>376</v>
      </c>
      <c r="G11509" s="1" t="s">
        <v>377</v>
      </c>
      <c r="H11509" s="1" t="s">
        <v>378</v>
      </c>
      <c r="I11509" s="1" t="s">
        <v>16</v>
      </c>
      <c r="J11509" s="1" t="s">
        <v>23</v>
      </c>
      <c r="K11509" s="1" t="s">
        <v>16</v>
      </c>
      <c r="L11509" s="1" t="s">
        <v>16</v>
      </c>
      <c r="M11509" s="1" t="s">
        <v>16</v>
      </c>
      <c r="N11509" s="1" t="s">
        <v>16</v>
      </c>
      <c r="O11509" s="1">
        <v>63.2</v>
      </c>
      <c r="P11509" s="1">
        <v>1.0</v>
      </c>
    </row>
    <row r="11510">
      <c r="A11510" s="1" t="s">
        <v>29</v>
      </c>
      <c r="B11510" s="1" t="s">
        <v>14130</v>
      </c>
      <c r="C11510" s="2" t="s">
        <v>14048</v>
      </c>
      <c r="D11510" s="1" t="s">
        <v>19</v>
      </c>
      <c r="E11510" s="3" t="str">
        <f>HYPERLINK("https://fyndiq.se/produkt/a871a7da0b2249a8/", "2-Pack Iphone 11 Pro Max - 9H Härdat Glass - Top Kvalitet")</f>
        <v>2-Pack Iphone 11 Pro Max - 9H Härdat Glass - Top Kvalitet</v>
      </c>
      <c r="F11510" s="1" t="s">
        <v>559</v>
      </c>
      <c r="G11510" s="1" t="s">
        <v>560</v>
      </c>
      <c r="H11510" s="1" t="s">
        <v>561</v>
      </c>
      <c r="I11510" s="1" t="s">
        <v>16</v>
      </c>
      <c r="J11510" s="1" t="s">
        <v>23</v>
      </c>
      <c r="K11510" s="1" t="s">
        <v>16</v>
      </c>
      <c r="L11510" s="1" t="s">
        <v>16</v>
      </c>
      <c r="M11510" s="1" t="s">
        <v>16</v>
      </c>
      <c r="N11510" s="1" t="s">
        <v>16</v>
      </c>
      <c r="O11510" s="1">
        <v>47.2</v>
      </c>
      <c r="P11510" s="1">
        <v>1.0</v>
      </c>
    </row>
    <row r="11511">
      <c r="A11511" s="1" t="s">
        <v>29</v>
      </c>
      <c r="B11511" s="1" t="s">
        <v>14131</v>
      </c>
      <c r="C11511" s="2" t="s">
        <v>14048</v>
      </c>
      <c r="D11511" s="1" t="s">
        <v>19</v>
      </c>
      <c r="E11511" s="3" t="str">
        <f t="shared" ref="E11511:E11512" si="414">HYPERLINK("https://fyndiq.se/produkt/3fee81d316cc43da/", "2-pack - iPhone 12 / 12 Pro - 9H Härdat Glass - Top Kvalitet")</f>
        <v>2-pack - iPhone 12 / 12 Pro - 9H Härdat Glass - Top Kvalitet</v>
      </c>
      <c r="F11511" s="1" t="s">
        <v>2499</v>
      </c>
      <c r="G11511" s="1" t="s">
        <v>2500</v>
      </c>
      <c r="H11511" s="1" t="s">
        <v>2067</v>
      </c>
      <c r="I11511" s="1" t="s">
        <v>16</v>
      </c>
      <c r="J11511" s="1" t="s">
        <v>23</v>
      </c>
      <c r="K11511" s="1" t="s">
        <v>16</v>
      </c>
      <c r="L11511" s="1" t="s">
        <v>16</v>
      </c>
      <c r="M11511" s="1" t="s">
        <v>16</v>
      </c>
      <c r="N11511" s="1" t="s">
        <v>16</v>
      </c>
      <c r="O11511" s="1">
        <v>47.2</v>
      </c>
      <c r="P11511" s="1">
        <v>1.0</v>
      </c>
    </row>
    <row r="11512">
      <c r="A11512" s="1" t="s">
        <v>29</v>
      </c>
      <c r="B11512" s="1" t="s">
        <v>14132</v>
      </c>
      <c r="C11512" s="2" t="s">
        <v>14048</v>
      </c>
      <c r="D11512" s="1" t="s">
        <v>19</v>
      </c>
      <c r="E11512" s="3" t="str">
        <f t="shared" si="414"/>
        <v>2-pack - iPhone 12 / 12 Pro - 9H Härdat Glass - Top Kvalitet</v>
      </c>
      <c r="F11512" s="1" t="s">
        <v>2499</v>
      </c>
      <c r="G11512" s="1" t="s">
        <v>2500</v>
      </c>
      <c r="H11512" s="1" t="s">
        <v>2067</v>
      </c>
      <c r="I11512" s="1" t="s">
        <v>16</v>
      </c>
      <c r="J11512" s="1" t="s">
        <v>23</v>
      </c>
      <c r="K11512" s="1" t="s">
        <v>16</v>
      </c>
      <c r="L11512" s="1" t="s">
        <v>16</v>
      </c>
      <c r="M11512" s="1" t="s">
        <v>16</v>
      </c>
      <c r="N11512" s="1" t="s">
        <v>16</v>
      </c>
      <c r="O11512" s="1">
        <v>47.2</v>
      </c>
      <c r="P11512" s="1">
        <v>1.0</v>
      </c>
    </row>
    <row r="11513">
      <c r="A11513" s="1" t="s">
        <v>29</v>
      </c>
      <c r="B11513" s="1" t="s">
        <v>14133</v>
      </c>
      <c r="C11513" s="2" t="s">
        <v>14048</v>
      </c>
      <c r="D11513" s="1" t="s">
        <v>19</v>
      </c>
      <c r="E1151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513" s="1" t="s">
        <v>51</v>
      </c>
      <c r="G11513" s="1" t="s">
        <v>52</v>
      </c>
      <c r="H11513" s="1" t="s">
        <v>53</v>
      </c>
      <c r="I11513" s="1" t="s">
        <v>16</v>
      </c>
      <c r="J11513" s="1" t="s">
        <v>23</v>
      </c>
      <c r="K11513" s="1" t="s">
        <v>16</v>
      </c>
      <c r="L11513" s="1" t="s">
        <v>16</v>
      </c>
      <c r="M11513" s="1" t="s">
        <v>16</v>
      </c>
      <c r="N11513" s="1" t="s">
        <v>16</v>
      </c>
      <c r="O11513" s="1">
        <v>87.2</v>
      </c>
      <c r="P11513" s="1">
        <v>1.0</v>
      </c>
    </row>
    <row r="11514">
      <c r="A11514" s="1" t="s">
        <v>29</v>
      </c>
      <c r="B11514" s="1" t="s">
        <v>14134</v>
      </c>
      <c r="C11514" s="2" t="s">
        <v>14048</v>
      </c>
      <c r="D11514" s="1" t="s">
        <v>19</v>
      </c>
      <c r="E11514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11514" s="1" t="s">
        <v>1278</v>
      </c>
      <c r="G11514" s="1" t="s">
        <v>1279</v>
      </c>
      <c r="H11514" s="1" t="s">
        <v>1280</v>
      </c>
      <c r="I11514" s="1" t="s">
        <v>16</v>
      </c>
      <c r="J11514" s="1" t="s">
        <v>23</v>
      </c>
      <c r="K11514" s="1" t="s">
        <v>16</v>
      </c>
      <c r="L11514" s="1" t="s">
        <v>16</v>
      </c>
      <c r="M11514" s="1" t="s">
        <v>16</v>
      </c>
      <c r="N11514" s="1" t="s">
        <v>16</v>
      </c>
      <c r="O11514" s="1">
        <v>55.2</v>
      </c>
      <c r="P11514" s="1">
        <v>1.0</v>
      </c>
    </row>
    <row r="11515">
      <c r="A11515" s="1" t="s">
        <v>29</v>
      </c>
      <c r="B11515" s="1" t="s">
        <v>14135</v>
      </c>
      <c r="C11515" s="2" t="s">
        <v>14048</v>
      </c>
      <c r="D11515" s="1" t="s">
        <v>19</v>
      </c>
      <c r="E11515" s="3" t="str">
        <f t="shared" ref="E11515:E11516" si="415">HYPERLINK("https://fyndiq.se/produkt/416415a768684efb/", "2-Pack Samsung Galaxy S21 5G - 9H Härdat Glas - HD")</f>
        <v>2-Pack Samsung Galaxy S21 5G - 9H Härdat Glas - HD</v>
      </c>
      <c r="F11515" s="1" t="s">
        <v>39</v>
      </c>
      <c r="G11515" s="1" t="s">
        <v>40</v>
      </c>
      <c r="H11515" s="1" t="s">
        <v>41</v>
      </c>
      <c r="I11515" s="1" t="s">
        <v>16</v>
      </c>
      <c r="J11515" s="1" t="s">
        <v>23</v>
      </c>
      <c r="K11515" s="1" t="s">
        <v>16</v>
      </c>
      <c r="L11515" s="1" t="s">
        <v>16</v>
      </c>
      <c r="M11515" s="1" t="s">
        <v>16</v>
      </c>
      <c r="N11515" s="1" t="s">
        <v>16</v>
      </c>
      <c r="O11515" s="1">
        <v>63.2</v>
      </c>
      <c r="P11515" s="1">
        <v>1.0</v>
      </c>
    </row>
    <row r="11516">
      <c r="A11516" s="1" t="s">
        <v>29</v>
      </c>
      <c r="B11516" s="1" t="s">
        <v>14136</v>
      </c>
      <c r="C11516" s="2" t="s">
        <v>14048</v>
      </c>
      <c r="D11516" s="1" t="s">
        <v>19</v>
      </c>
      <c r="E11516" s="3" t="str">
        <f t="shared" si="415"/>
        <v>2-Pack Samsung Galaxy S21 5G - 9H Härdat Glas - HD</v>
      </c>
      <c r="F11516" s="1" t="s">
        <v>39</v>
      </c>
      <c r="G11516" s="1" t="s">
        <v>40</v>
      </c>
      <c r="H11516" s="1" t="s">
        <v>41</v>
      </c>
      <c r="I11516" s="1" t="s">
        <v>16</v>
      </c>
      <c r="J11516" s="1" t="s">
        <v>23</v>
      </c>
      <c r="K11516" s="1" t="s">
        <v>16</v>
      </c>
      <c r="L11516" s="1" t="s">
        <v>16</v>
      </c>
      <c r="M11516" s="1" t="s">
        <v>16</v>
      </c>
      <c r="N11516" s="1" t="s">
        <v>16</v>
      </c>
      <c r="O11516" s="1">
        <v>63.2</v>
      </c>
      <c r="P11516" s="1">
        <v>2.0</v>
      </c>
    </row>
    <row r="11517">
      <c r="A11517" s="1" t="s">
        <v>29</v>
      </c>
      <c r="B11517" s="1" t="s">
        <v>14137</v>
      </c>
      <c r="C11517" s="2" t="s">
        <v>14048</v>
      </c>
      <c r="D11517" s="1" t="s">
        <v>19</v>
      </c>
      <c r="E1151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517" s="1" t="s">
        <v>2144</v>
      </c>
      <c r="G11517" s="1" t="s">
        <v>2145</v>
      </c>
      <c r="H11517" s="1" t="s">
        <v>2146</v>
      </c>
      <c r="I11517" s="1" t="s">
        <v>16</v>
      </c>
      <c r="J11517" s="1" t="s">
        <v>23</v>
      </c>
      <c r="K11517" s="1" t="s">
        <v>16</v>
      </c>
      <c r="L11517" s="1" t="s">
        <v>16</v>
      </c>
      <c r="M11517" s="1" t="s">
        <v>16</v>
      </c>
      <c r="N11517" s="1" t="s">
        <v>16</v>
      </c>
      <c r="O11517" s="1">
        <v>63.2</v>
      </c>
      <c r="P11517" s="1">
        <v>1.0</v>
      </c>
    </row>
    <row r="11518">
      <c r="A11518" s="1" t="s">
        <v>29</v>
      </c>
      <c r="B11518" s="1" t="s">
        <v>14138</v>
      </c>
      <c r="C11518" s="2" t="s">
        <v>14048</v>
      </c>
      <c r="D11518" s="1" t="s">
        <v>19</v>
      </c>
      <c r="E11518" s="3" t="str">
        <f>HYPERLINK("https://fyndiq.se/produkt/9394ab62b0134b76/", "2-Pack Samsung Galaxy A52 - Härdat glas 9H - Super kvalitet 3D")</f>
        <v>2-Pack Samsung Galaxy A52 - Härdat glas 9H - Super kvalitet 3D</v>
      </c>
      <c r="F11518" s="1" t="s">
        <v>1553</v>
      </c>
      <c r="G11518" s="1" t="s">
        <v>1554</v>
      </c>
      <c r="H11518" s="1" t="s">
        <v>1555</v>
      </c>
      <c r="I11518" s="1" t="s">
        <v>16</v>
      </c>
      <c r="J11518" s="1" t="s">
        <v>23</v>
      </c>
      <c r="K11518" s="1" t="s">
        <v>16</v>
      </c>
      <c r="L11518" s="1" t="s">
        <v>16</v>
      </c>
      <c r="M11518" s="1" t="s">
        <v>16</v>
      </c>
      <c r="N11518" s="1" t="s">
        <v>16</v>
      </c>
      <c r="O11518" s="1">
        <v>63.2</v>
      </c>
      <c r="P11518" s="1">
        <v>1.0</v>
      </c>
    </row>
    <row r="11519">
      <c r="A11519" s="1" t="s">
        <v>29</v>
      </c>
      <c r="B11519" s="1" t="s">
        <v>14139</v>
      </c>
      <c r="C11519" s="2" t="s">
        <v>14048</v>
      </c>
      <c r="D11519" s="1" t="s">
        <v>19</v>
      </c>
      <c r="E11519" s="3" t="str">
        <f>HYPERLINK("https://fyndiq.se/produkt/d2196d1b38784317/", "Samsung Galaxy A15 5G- Härdat Glas 9H - Super Kvalitet 3D Skärmskydd")</f>
        <v>Samsung Galaxy A15 5G- Härdat Glas 9H - Super Kvalitet 3D Skärmskydd</v>
      </c>
      <c r="F11519" s="1" t="s">
        <v>2478</v>
      </c>
      <c r="G11519" s="1" t="s">
        <v>2479</v>
      </c>
      <c r="H11519" s="1" t="s">
        <v>2480</v>
      </c>
      <c r="I11519" s="1" t="s">
        <v>16</v>
      </c>
      <c r="J11519" s="1" t="s">
        <v>23</v>
      </c>
      <c r="K11519" s="1" t="s">
        <v>16</v>
      </c>
      <c r="L11519" s="1" t="s">
        <v>16</v>
      </c>
      <c r="M11519" s="1" t="s">
        <v>16</v>
      </c>
      <c r="N11519" s="1" t="s">
        <v>16</v>
      </c>
      <c r="O11519" s="1">
        <v>55.2</v>
      </c>
      <c r="P11519" s="1">
        <v>1.0</v>
      </c>
    </row>
    <row r="11520">
      <c r="A11520" s="1" t="s">
        <v>29</v>
      </c>
      <c r="B11520" s="1" t="s">
        <v>14140</v>
      </c>
      <c r="C11520" s="2" t="s">
        <v>14048</v>
      </c>
      <c r="D11520" s="1" t="s">
        <v>19</v>
      </c>
      <c r="E1152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520" s="1" t="s">
        <v>103</v>
      </c>
      <c r="G11520" s="1" t="s">
        <v>104</v>
      </c>
      <c r="H11520" s="1" t="s">
        <v>105</v>
      </c>
      <c r="I11520" s="1" t="s">
        <v>16</v>
      </c>
      <c r="J11520" s="1" t="s">
        <v>23</v>
      </c>
      <c r="K11520" s="1" t="s">
        <v>16</v>
      </c>
      <c r="L11520" s="1" t="s">
        <v>16</v>
      </c>
      <c r="M11520" s="1" t="s">
        <v>16</v>
      </c>
      <c r="N11520" s="1" t="s">
        <v>16</v>
      </c>
      <c r="O11520" s="1">
        <v>63.2</v>
      </c>
      <c r="P11520" s="1">
        <v>1.0</v>
      </c>
    </row>
    <row r="11521">
      <c r="A11521" s="1" t="s">
        <v>29</v>
      </c>
      <c r="B11521" s="1" t="s">
        <v>14141</v>
      </c>
      <c r="C11521" s="2" t="s">
        <v>14048</v>
      </c>
      <c r="D11521" s="1" t="s">
        <v>19</v>
      </c>
      <c r="E11521" s="3" t="str">
        <f>HYPERLINK("https://fyndiq.se/produkt/f80b5f68ca4d4263/", "Apple Watch 45mm -Härdat glas 9H – Super kvalitet 3D")</f>
        <v>Apple Watch 45mm -Härdat glas 9H – Super kvalitet 3D</v>
      </c>
      <c r="F11521" s="1" t="s">
        <v>14142</v>
      </c>
      <c r="G11521" s="1" t="s">
        <v>14143</v>
      </c>
      <c r="H11521" s="1" t="s">
        <v>14144</v>
      </c>
      <c r="I11521" s="1" t="s">
        <v>16</v>
      </c>
      <c r="J11521" s="1" t="s">
        <v>23</v>
      </c>
      <c r="K11521" s="1" t="s">
        <v>16</v>
      </c>
      <c r="L11521" s="1" t="s">
        <v>16</v>
      </c>
      <c r="M11521" s="1" t="s">
        <v>16</v>
      </c>
      <c r="N11521" s="1" t="s">
        <v>16</v>
      </c>
      <c r="O11521" s="1">
        <v>47.2</v>
      </c>
      <c r="P11521" s="1">
        <v>1.0</v>
      </c>
    </row>
    <row r="11522">
      <c r="A11522" s="1" t="s">
        <v>29</v>
      </c>
      <c r="B11522" s="1" t="s">
        <v>14145</v>
      </c>
      <c r="C11522" s="2" t="s">
        <v>14048</v>
      </c>
      <c r="D11522" s="1" t="s">
        <v>19</v>
      </c>
      <c r="E11522" s="3" t="str">
        <f>HYPERLINK("https://fyndiq.se/produkt/8d7960028c1a40a4/", "2 Pack Xiaomi 11T Pro 5G - Härdat glas 9H - Super kvalitet 3D")</f>
        <v>2 Pack Xiaomi 11T Pro 5G - Härdat glas 9H - Super kvalitet 3D</v>
      </c>
      <c r="F11522" s="1" t="s">
        <v>112</v>
      </c>
      <c r="G11522" s="1" t="s">
        <v>113</v>
      </c>
      <c r="H11522" s="1" t="s">
        <v>114</v>
      </c>
      <c r="I11522" s="1" t="s">
        <v>16</v>
      </c>
      <c r="J11522" s="1" t="s">
        <v>23</v>
      </c>
      <c r="K11522" s="1" t="s">
        <v>16</v>
      </c>
      <c r="L11522" s="1" t="s">
        <v>16</v>
      </c>
      <c r="M11522" s="1" t="s">
        <v>16</v>
      </c>
      <c r="N11522" s="1" t="s">
        <v>16</v>
      </c>
      <c r="O11522" s="1">
        <v>63.2</v>
      </c>
      <c r="P11522" s="1">
        <v>1.0</v>
      </c>
    </row>
    <row r="11523">
      <c r="A11523" s="1" t="s">
        <v>29</v>
      </c>
      <c r="B11523" s="1" t="s">
        <v>14146</v>
      </c>
      <c r="C11523" s="2" t="s">
        <v>14048</v>
      </c>
      <c r="D11523" s="1" t="s">
        <v>19</v>
      </c>
      <c r="E11523" s="3" t="str">
        <f>HYPERLINK("https://fyndiq.se/produkt/56c72c0ba5f749b5/", "2-Pack SAMSUNG S24 Skärmskydd - Härdat Glas 9H - Super kvalitet 3D")</f>
        <v>2-Pack SAMSUNG S24 Skärmskydd - Härdat Glas 9H - Super kvalitet 3D</v>
      </c>
      <c r="F11523" s="1" t="s">
        <v>263</v>
      </c>
      <c r="G11523" s="1" t="s">
        <v>264</v>
      </c>
      <c r="H11523" s="1" t="s">
        <v>265</v>
      </c>
      <c r="I11523" s="1" t="s">
        <v>16</v>
      </c>
      <c r="J11523" s="1" t="s">
        <v>23</v>
      </c>
      <c r="K11523" s="1" t="s">
        <v>16</v>
      </c>
      <c r="L11523" s="1" t="s">
        <v>16</v>
      </c>
      <c r="M11523" s="1" t="s">
        <v>16</v>
      </c>
      <c r="N11523" s="1" t="s">
        <v>16</v>
      </c>
      <c r="O11523" s="1">
        <v>63.2</v>
      </c>
      <c r="P11523" s="1">
        <v>1.0</v>
      </c>
    </row>
    <row r="11524">
      <c r="A11524" s="1" t="s">
        <v>29</v>
      </c>
      <c r="B11524" s="1" t="s">
        <v>14147</v>
      </c>
      <c r="C11524" s="2" t="s">
        <v>14048</v>
      </c>
      <c r="D11524" s="1" t="s">
        <v>19</v>
      </c>
      <c r="E11524" s="3" t="str">
        <f>HYPERLINK("https://fyndiq.se/produkt/0bb9f59d6f674520/", "iPhone XS Max - 9H Härdat Glass - Super kvalitet 3D Skärmskydd")</f>
        <v>iPhone XS Max - 9H Härdat Glass - Super kvalitet 3D Skärmskydd</v>
      </c>
      <c r="F11524" s="1" t="s">
        <v>3657</v>
      </c>
      <c r="G11524" s="1" t="s">
        <v>3658</v>
      </c>
      <c r="H11524" s="1" t="s">
        <v>3659</v>
      </c>
      <c r="I11524" s="1" t="s">
        <v>16</v>
      </c>
      <c r="J11524" s="1" t="s">
        <v>23</v>
      </c>
      <c r="K11524" s="1" t="s">
        <v>16</v>
      </c>
      <c r="L11524" s="1" t="s">
        <v>16</v>
      </c>
      <c r="M11524" s="1" t="s">
        <v>16</v>
      </c>
      <c r="N11524" s="1" t="s">
        <v>16</v>
      </c>
      <c r="O11524" s="1">
        <v>39.2</v>
      </c>
      <c r="P11524" s="1">
        <v>2.0</v>
      </c>
    </row>
    <row r="11525">
      <c r="A11525" s="1" t="s">
        <v>29</v>
      </c>
      <c r="B11525" s="1" t="s">
        <v>14148</v>
      </c>
      <c r="C11525" s="2" t="s">
        <v>14048</v>
      </c>
      <c r="D11525" s="1" t="s">
        <v>19</v>
      </c>
      <c r="E11525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1525" s="1" t="s">
        <v>2607</v>
      </c>
      <c r="G11525" s="1" t="s">
        <v>2608</v>
      </c>
      <c r="H11525" s="1" t="s">
        <v>2609</v>
      </c>
      <c r="I11525" s="1" t="s">
        <v>16</v>
      </c>
      <c r="J11525" s="1" t="s">
        <v>23</v>
      </c>
      <c r="K11525" s="1" t="s">
        <v>16</v>
      </c>
      <c r="L11525" s="1" t="s">
        <v>16</v>
      </c>
      <c r="M11525" s="1" t="s">
        <v>16</v>
      </c>
      <c r="N11525" s="1" t="s">
        <v>16</v>
      </c>
      <c r="O11525" s="1">
        <v>55.2</v>
      </c>
      <c r="P11525" s="1">
        <v>1.0</v>
      </c>
    </row>
    <row r="11526">
      <c r="A11526" s="1" t="s">
        <v>29</v>
      </c>
      <c r="B11526" s="1" t="s">
        <v>14149</v>
      </c>
      <c r="C11526" s="2" t="s">
        <v>14048</v>
      </c>
      <c r="D11526" s="1" t="s">
        <v>19</v>
      </c>
      <c r="E11526" s="3" t="str">
        <f t="shared" ref="E11526:E11527" si="416">HYPERLINK("https://fyndiq.se/produkt/914693d84cc04c99/", "2-Pack Xiaomi Redmi 12C - Härdat Glas 9H - Super kvalitet 3D Skärmskydd")</f>
        <v>2-Pack Xiaomi Redmi 12C - Härdat Glas 9H - Super kvalitet 3D Skärmskydd</v>
      </c>
      <c r="F11526" s="1" t="s">
        <v>3098</v>
      </c>
      <c r="G11526" s="1" t="s">
        <v>3099</v>
      </c>
      <c r="H11526" s="1" t="s">
        <v>3100</v>
      </c>
      <c r="I11526" s="1" t="s">
        <v>16</v>
      </c>
      <c r="J11526" s="1" t="s">
        <v>23</v>
      </c>
      <c r="K11526" s="1" t="s">
        <v>16</v>
      </c>
      <c r="L11526" s="1" t="s">
        <v>16</v>
      </c>
      <c r="M11526" s="1" t="s">
        <v>16</v>
      </c>
      <c r="N11526" s="1" t="s">
        <v>16</v>
      </c>
      <c r="O11526" s="1">
        <v>63.2</v>
      </c>
      <c r="P11526" s="1">
        <v>1.0</v>
      </c>
    </row>
    <row r="11527">
      <c r="A11527" s="1" t="s">
        <v>29</v>
      </c>
      <c r="B11527" s="1" t="s">
        <v>14150</v>
      </c>
      <c r="C11527" s="2" t="s">
        <v>14048</v>
      </c>
      <c r="D11527" s="1" t="s">
        <v>19</v>
      </c>
      <c r="E11527" s="3" t="str">
        <f t="shared" si="416"/>
        <v>2-Pack Xiaomi Redmi 12C - Härdat Glas 9H - Super kvalitet 3D Skärmskydd</v>
      </c>
      <c r="F11527" s="1" t="s">
        <v>3098</v>
      </c>
      <c r="G11527" s="1" t="s">
        <v>3099</v>
      </c>
      <c r="H11527" s="1" t="s">
        <v>3100</v>
      </c>
      <c r="I11527" s="1" t="s">
        <v>16</v>
      </c>
      <c r="J11527" s="1" t="s">
        <v>23</v>
      </c>
      <c r="K11527" s="1" t="s">
        <v>16</v>
      </c>
      <c r="L11527" s="1" t="s">
        <v>16</v>
      </c>
      <c r="M11527" s="1" t="s">
        <v>16</v>
      </c>
      <c r="N11527" s="1" t="s">
        <v>16</v>
      </c>
      <c r="O11527" s="1">
        <v>63.2</v>
      </c>
      <c r="P11527" s="1">
        <v>1.0</v>
      </c>
    </row>
    <row r="11528">
      <c r="A11528" s="1" t="s">
        <v>29</v>
      </c>
      <c r="B11528" s="1" t="s">
        <v>14151</v>
      </c>
      <c r="C11528" s="2" t="s">
        <v>14048</v>
      </c>
      <c r="D11528" s="1" t="s">
        <v>19</v>
      </c>
      <c r="E11528" s="3" t="str">
        <f>HYPERLINK("https://fyndiq.se/produkt/d2c30baa04ab483c/", "2-Pack Samsung A22 5G Skärmskydd - Härdat Glas 9H - Super kvalitet 3D")</f>
        <v>2-Pack Samsung A22 5G Skärmskydd - Härdat Glas 9H - Super kvalitet 3D</v>
      </c>
      <c r="F11528" s="1" t="s">
        <v>1273</v>
      </c>
      <c r="G11528" s="1" t="s">
        <v>1274</v>
      </c>
      <c r="H11528" s="1" t="s">
        <v>1275</v>
      </c>
      <c r="I11528" s="1" t="s">
        <v>16</v>
      </c>
      <c r="J11528" s="1" t="s">
        <v>23</v>
      </c>
      <c r="K11528" s="1" t="s">
        <v>16</v>
      </c>
      <c r="L11528" s="1" t="s">
        <v>16</v>
      </c>
      <c r="M11528" s="1" t="s">
        <v>16</v>
      </c>
      <c r="N11528" s="1" t="s">
        <v>16</v>
      </c>
      <c r="O11528" s="1">
        <v>63.2</v>
      </c>
      <c r="P11528" s="1">
        <v>1.0</v>
      </c>
    </row>
    <row r="11529">
      <c r="A11529" s="1" t="s">
        <v>29</v>
      </c>
      <c r="B11529" s="1" t="s">
        <v>14152</v>
      </c>
      <c r="C11529" s="2" t="s">
        <v>14048</v>
      </c>
      <c r="D11529" s="1" t="s">
        <v>19</v>
      </c>
      <c r="E11529" s="3" t="str">
        <f>HYPERLINK("https://fyndiq.se/produkt/9d8300a287504072/", "Motorola EDGE 40 Pro - Härdat Glas 9H - Super kvalitet 3D Skärmskydd")</f>
        <v>Motorola EDGE 40 Pro - Härdat Glas 9H - Super kvalitet 3D Skärmskydd</v>
      </c>
      <c r="F11529" s="1" t="s">
        <v>4377</v>
      </c>
      <c r="G11529" s="1" t="s">
        <v>4378</v>
      </c>
      <c r="H11529" s="1" t="s">
        <v>4379</v>
      </c>
      <c r="I11529" s="1" t="s">
        <v>1311</v>
      </c>
      <c r="J11529" s="1" t="s">
        <v>9</v>
      </c>
      <c r="K11529" s="2" t="s">
        <v>12709</v>
      </c>
      <c r="L11529" s="1" t="s">
        <v>2650</v>
      </c>
      <c r="M11529" s="1" t="s">
        <v>16</v>
      </c>
      <c r="N11529" s="1" t="s">
        <v>16</v>
      </c>
      <c r="O11529" s="1">
        <v>63.2</v>
      </c>
      <c r="P11529" s="1">
        <v>1.0</v>
      </c>
    </row>
    <row r="11530">
      <c r="A11530" s="1" t="s">
        <v>29</v>
      </c>
      <c r="B11530" s="1" t="s">
        <v>14153</v>
      </c>
      <c r="C11530" s="2" t="s">
        <v>14048</v>
      </c>
      <c r="D11530" s="1" t="s">
        <v>19</v>
      </c>
      <c r="E11530" s="3" t="str">
        <f>HYPERLINK("https://fyndiq.se/produkt/13e76851ca504320/", "2-Pack Samsung Galaxy S22 Ultra - Härdat glas 9H - Top kvalitet")</f>
        <v>2-Pack Samsung Galaxy S22 Ultra - Härdat glas 9H - Top kvalitet</v>
      </c>
      <c r="F11530" s="1" t="s">
        <v>140</v>
      </c>
      <c r="G11530" s="1" t="s">
        <v>141</v>
      </c>
      <c r="H11530" s="1" t="s">
        <v>142</v>
      </c>
      <c r="I11530" s="1" t="s">
        <v>16</v>
      </c>
      <c r="J11530" s="1" t="s">
        <v>23</v>
      </c>
      <c r="K11530" s="1" t="s">
        <v>16</v>
      </c>
      <c r="L11530" s="1" t="s">
        <v>16</v>
      </c>
      <c r="M11530" s="1" t="s">
        <v>16</v>
      </c>
      <c r="N11530" s="1" t="s">
        <v>16</v>
      </c>
      <c r="O11530" s="1">
        <v>63.2</v>
      </c>
      <c r="P11530" s="1">
        <v>1.0</v>
      </c>
    </row>
    <row r="11531">
      <c r="A11531" s="1" t="s">
        <v>29</v>
      </c>
      <c r="B11531" s="1" t="s">
        <v>14154</v>
      </c>
      <c r="C11531" s="2" t="s">
        <v>14048</v>
      </c>
      <c r="D11531" s="1" t="s">
        <v>19</v>
      </c>
      <c r="E11531" s="3" t="str">
        <f>HYPERLINK("https://fyndiq.se/produkt/84cea09838d342cf/", "Sony Xperia 10 V - Härdat Glas 9H - Super Kvalitet 3D Skärmskydd")</f>
        <v>Sony Xperia 10 V - Härdat Glas 9H - Super Kvalitet 3D Skärmskydd</v>
      </c>
      <c r="F11531" s="1" t="s">
        <v>1784</v>
      </c>
      <c r="G11531" s="1" t="s">
        <v>1785</v>
      </c>
      <c r="H11531" s="1" t="s">
        <v>1786</v>
      </c>
      <c r="I11531" s="1" t="s">
        <v>16</v>
      </c>
      <c r="J11531" s="1" t="s">
        <v>23</v>
      </c>
      <c r="K11531" s="1" t="s">
        <v>16</v>
      </c>
      <c r="L11531" s="1" t="s">
        <v>16</v>
      </c>
      <c r="M11531" s="1" t="s">
        <v>16</v>
      </c>
      <c r="N11531" s="1" t="s">
        <v>16</v>
      </c>
      <c r="O11531" s="1">
        <v>63.2</v>
      </c>
      <c r="P11531" s="1">
        <v>1.0</v>
      </c>
    </row>
    <row r="11532">
      <c r="A11532" s="1" t="s">
        <v>29</v>
      </c>
      <c r="B11532" s="1" t="s">
        <v>14155</v>
      </c>
      <c r="C11532" s="2" t="s">
        <v>14048</v>
      </c>
      <c r="D11532" s="1" t="s">
        <v>19</v>
      </c>
      <c r="E11532" s="3" t="str">
        <f>HYPERLINK("https://fyndiq.se/produkt/dfe28e565d2e4c8d/", "2 Pack Samsung S21 FE - 9H Härdat Glass - Super Kvalitet 3D")</f>
        <v>2 Pack Samsung S21 FE - 9H Härdat Glass - Super Kvalitet 3D</v>
      </c>
      <c r="F11532" s="1" t="s">
        <v>276</v>
      </c>
      <c r="G11532" s="1" t="s">
        <v>277</v>
      </c>
      <c r="H11532" s="1" t="s">
        <v>278</v>
      </c>
      <c r="I11532" s="1" t="s">
        <v>16</v>
      </c>
      <c r="J11532" s="1" t="s">
        <v>23</v>
      </c>
      <c r="K11532" s="1" t="s">
        <v>16</v>
      </c>
      <c r="L11532" s="1" t="s">
        <v>16</v>
      </c>
      <c r="M11532" s="1" t="s">
        <v>16</v>
      </c>
      <c r="N11532" s="1" t="s">
        <v>16</v>
      </c>
      <c r="O11532" s="1">
        <v>63.2</v>
      </c>
      <c r="P11532" s="1">
        <v>1.0</v>
      </c>
    </row>
    <row r="11533">
      <c r="A11533" s="1" t="s">
        <v>29</v>
      </c>
      <c r="B11533" s="1" t="s">
        <v>14156</v>
      </c>
      <c r="C11533" s="2" t="s">
        <v>14048</v>
      </c>
      <c r="D11533" s="1" t="s">
        <v>19</v>
      </c>
      <c r="E11533" s="3" t="str">
        <f t="shared" ref="E11533:E11534" si="417">HYPERLINK("https://fyndiq.se/produkt/67afb534781a4066/", "2-Pack Samsung Galaxy S9 Plus - Härdat glas- 9HSuper kvalitet 3D")</f>
        <v>2-Pack Samsung Galaxy S9 Plus - Härdat glas- 9HSuper kvalitet 3D</v>
      </c>
      <c r="F11533" s="1" t="s">
        <v>3929</v>
      </c>
      <c r="G11533" s="1" t="s">
        <v>3930</v>
      </c>
      <c r="H11533" s="1" t="s">
        <v>3931</v>
      </c>
      <c r="I11533" s="1" t="s">
        <v>16</v>
      </c>
      <c r="J11533" s="1" t="s">
        <v>23</v>
      </c>
      <c r="K11533" s="1" t="s">
        <v>16</v>
      </c>
      <c r="L11533" s="1" t="s">
        <v>16</v>
      </c>
      <c r="M11533" s="1" t="s">
        <v>16</v>
      </c>
      <c r="N11533" s="1" t="s">
        <v>16</v>
      </c>
      <c r="O11533" s="1">
        <v>63.2</v>
      </c>
      <c r="P11533" s="1">
        <v>1.0</v>
      </c>
    </row>
    <row r="11534">
      <c r="A11534" s="1" t="s">
        <v>29</v>
      </c>
      <c r="B11534" s="1" t="s">
        <v>14157</v>
      </c>
      <c r="C11534" s="2" t="s">
        <v>14048</v>
      </c>
      <c r="D11534" s="1" t="s">
        <v>19</v>
      </c>
      <c r="E11534" s="3" t="str">
        <f t="shared" si="417"/>
        <v>2-Pack Samsung Galaxy S9 Plus - Härdat glas- 9HSuper kvalitet 3D</v>
      </c>
      <c r="F11534" s="1" t="s">
        <v>3929</v>
      </c>
      <c r="G11534" s="1" t="s">
        <v>3930</v>
      </c>
      <c r="H11534" s="1" t="s">
        <v>3931</v>
      </c>
      <c r="I11534" s="1" t="s">
        <v>16</v>
      </c>
      <c r="J11534" s="1" t="s">
        <v>23</v>
      </c>
      <c r="K11534" s="1" t="s">
        <v>16</v>
      </c>
      <c r="L11534" s="1" t="s">
        <v>16</v>
      </c>
      <c r="M11534" s="1" t="s">
        <v>16</v>
      </c>
      <c r="N11534" s="1" t="s">
        <v>16</v>
      </c>
      <c r="O11534" s="1">
        <v>63.2</v>
      </c>
      <c r="P11534" s="1">
        <v>1.0</v>
      </c>
    </row>
    <row r="11535">
      <c r="A11535" s="1" t="s">
        <v>29</v>
      </c>
      <c r="B11535" s="1" t="s">
        <v>14158</v>
      </c>
      <c r="C11535" s="2" t="s">
        <v>14048</v>
      </c>
      <c r="D11535" s="1" t="s">
        <v>19</v>
      </c>
      <c r="E11535" s="3" t="str">
        <f>HYPERLINK("https://fyndiq.se/produkt/d860ba7866de4d05/", "Samsung Galaxy S20 Ultra - Härdat glas 9H - Top kvalitet 3D")</f>
        <v>Samsung Galaxy S20 Ultra - Härdat glas 9H - Top kvalitet 3D</v>
      </c>
      <c r="F11535" s="1" t="s">
        <v>11121</v>
      </c>
      <c r="G11535" s="1" t="s">
        <v>11122</v>
      </c>
      <c r="H11535" s="1" t="s">
        <v>11123</v>
      </c>
      <c r="I11535" s="1" t="s">
        <v>16</v>
      </c>
      <c r="J11535" s="1" t="s">
        <v>23</v>
      </c>
      <c r="K11535" s="1" t="s">
        <v>16</v>
      </c>
      <c r="L11535" s="1" t="s">
        <v>16</v>
      </c>
      <c r="M11535" s="1" t="s">
        <v>16</v>
      </c>
      <c r="N11535" s="1" t="s">
        <v>16</v>
      </c>
      <c r="O11535" s="1">
        <v>55.2</v>
      </c>
      <c r="P11535" s="1">
        <v>1.0</v>
      </c>
    </row>
    <row r="11536">
      <c r="A11536" s="1" t="s">
        <v>29</v>
      </c>
      <c r="B11536" s="1" t="s">
        <v>14159</v>
      </c>
      <c r="C11536" s="2" t="s">
        <v>14048</v>
      </c>
      <c r="D11536" s="1" t="s">
        <v>19</v>
      </c>
      <c r="E11536" s="3" t="str">
        <f t="shared" ref="E11536:E11537" si="418">HYPERLINK("https://fyndiq.se/produkt/87e8c2a54c4a469b/", "2-Pack Samsung Galaxy A53 5G - Härdat glas 9H - Super kvalitet")</f>
        <v>2-Pack Samsung Galaxy A53 5G - Härdat glas 9H - Super kvalitet</v>
      </c>
      <c r="F11536" s="1" t="s">
        <v>1320</v>
      </c>
      <c r="G11536" s="1" t="s">
        <v>1321</v>
      </c>
      <c r="H11536" s="1" t="s">
        <v>1322</v>
      </c>
      <c r="I11536" s="1" t="s">
        <v>16</v>
      </c>
      <c r="J11536" s="1" t="s">
        <v>23</v>
      </c>
      <c r="K11536" s="1" t="s">
        <v>16</v>
      </c>
      <c r="L11536" s="1" t="s">
        <v>16</v>
      </c>
      <c r="M11536" s="1" t="s">
        <v>16</v>
      </c>
      <c r="N11536" s="1" t="s">
        <v>16</v>
      </c>
      <c r="O11536" s="1">
        <v>63.2</v>
      </c>
      <c r="P11536" s="1">
        <v>1.0</v>
      </c>
    </row>
    <row r="11537">
      <c r="A11537" s="1" t="s">
        <v>29</v>
      </c>
      <c r="B11537" s="1" t="s">
        <v>14160</v>
      </c>
      <c r="C11537" s="2" t="s">
        <v>14048</v>
      </c>
      <c r="D11537" s="1" t="s">
        <v>19</v>
      </c>
      <c r="E11537" s="3" t="str">
        <f t="shared" si="418"/>
        <v>2-Pack Samsung Galaxy A53 5G - Härdat glas 9H - Super kvalitet</v>
      </c>
      <c r="F11537" s="1" t="s">
        <v>1320</v>
      </c>
      <c r="G11537" s="1" t="s">
        <v>1321</v>
      </c>
      <c r="H11537" s="1" t="s">
        <v>1322</v>
      </c>
      <c r="I11537" s="1" t="s">
        <v>16</v>
      </c>
      <c r="J11537" s="1" t="s">
        <v>23</v>
      </c>
      <c r="K11537" s="1" t="s">
        <v>16</v>
      </c>
      <c r="L11537" s="1" t="s">
        <v>16</v>
      </c>
      <c r="M11537" s="1" t="s">
        <v>16</v>
      </c>
      <c r="N11537" s="1" t="s">
        <v>16</v>
      </c>
      <c r="O11537" s="1">
        <v>63.2</v>
      </c>
      <c r="P11537" s="1">
        <v>1.0</v>
      </c>
    </row>
    <row r="11538">
      <c r="A11538" s="1" t="s">
        <v>29</v>
      </c>
      <c r="B11538" s="1" t="s">
        <v>14161</v>
      </c>
      <c r="C11538" s="2" t="s">
        <v>14048</v>
      </c>
      <c r="D11538" s="1" t="s">
        <v>19</v>
      </c>
      <c r="E11538" s="3" t="str">
        <f>HYPERLINK("https://fyndiq.se/produkt/f9cb40a5fb2c42e4/", "2 Pack Xiaomi 12 PRO - Härdat glas 9H-Super kvalitet 3D")</f>
        <v>2 Pack Xiaomi 12 PRO - Härdat glas 9H-Super kvalitet 3D</v>
      </c>
      <c r="F11538" s="1" t="s">
        <v>1830</v>
      </c>
      <c r="G11538" s="1" t="s">
        <v>1831</v>
      </c>
      <c r="H11538" s="1" t="s">
        <v>1832</v>
      </c>
      <c r="I11538" s="1" t="s">
        <v>16</v>
      </c>
      <c r="J11538" s="1" t="s">
        <v>23</v>
      </c>
      <c r="K11538" s="1" t="s">
        <v>16</v>
      </c>
      <c r="L11538" s="1" t="s">
        <v>16</v>
      </c>
      <c r="M11538" s="1" t="s">
        <v>16</v>
      </c>
      <c r="N11538" s="1" t="s">
        <v>16</v>
      </c>
      <c r="O11538" s="1">
        <v>63.2</v>
      </c>
      <c r="P11538" s="1">
        <v>1.0</v>
      </c>
    </row>
    <row r="11539">
      <c r="A11539" s="1" t="s">
        <v>29</v>
      </c>
      <c r="B11539" s="1" t="s">
        <v>14162</v>
      </c>
      <c r="C11539" s="2" t="s">
        <v>14048</v>
      </c>
      <c r="D11539" s="1" t="s">
        <v>19</v>
      </c>
      <c r="E11539" s="3" t="str">
        <f>HYPERLINK("https://fyndiq.se/produkt/13e76851ca504320/", "2-Pack Samsung Galaxy S22 Ultra - Härdat glas 9H - Top kvalitet")</f>
        <v>2-Pack Samsung Galaxy S22 Ultra - Härdat glas 9H - Top kvalitet</v>
      </c>
      <c r="F11539" s="1" t="s">
        <v>140</v>
      </c>
      <c r="G11539" s="1" t="s">
        <v>141</v>
      </c>
      <c r="H11539" s="1" t="s">
        <v>142</v>
      </c>
      <c r="I11539" s="1" t="s">
        <v>16</v>
      </c>
      <c r="J11539" s="1" t="s">
        <v>23</v>
      </c>
      <c r="K11539" s="1" t="s">
        <v>16</v>
      </c>
      <c r="L11539" s="1" t="s">
        <v>16</v>
      </c>
      <c r="M11539" s="1" t="s">
        <v>16</v>
      </c>
      <c r="N11539" s="1" t="s">
        <v>16</v>
      </c>
      <c r="O11539" s="1">
        <v>63.2</v>
      </c>
      <c r="P11539" s="1">
        <v>1.0</v>
      </c>
    </row>
    <row r="11540">
      <c r="A11540" s="1" t="s">
        <v>29</v>
      </c>
      <c r="B11540" s="1" t="s">
        <v>14163</v>
      </c>
      <c r="C11540" s="2" t="s">
        <v>14164</v>
      </c>
      <c r="D11540" s="1" t="s">
        <v>19</v>
      </c>
      <c r="E1154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540" s="1" t="s">
        <v>2144</v>
      </c>
      <c r="G11540" s="1" t="s">
        <v>2145</v>
      </c>
      <c r="H11540" s="1" t="s">
        <v>2146</v>
      </c>
      <c r="I11540" s="1" t="s">
        <v>16</v>
      </c>
      <c r="J11540" s="1" t="s">
        <v>23</v>
      </c>
      <c r="K11540" s="1" t="s">
        <v>16</v>
      </c>
      <c r="L11540" s="1" t="s">
        <v>16</v>
      </c>
      <c r="M11540" s="1" t="s">
        <v>16</v>
      </c>
      <c r="N11540" s="1" t="s">
        <v>16</v>
      </c>
      <c r="O11540" s="1">
        <v>63.2</v>
      </c>
      <c r="P11540" s="1">
        <v>1.0</v>
      </c>
    </row>
    <row r="11541">
      <c r="A11541" s="1" t="s">
        <v>29</v>
      </c>
      <c r="B11541" s="1" t="s">
        <v>14165</v>
      </c>
      <c r="C11541" s="2" t="s">
        <v>14164</v>
      </c>
      <c r="D11541" s="1" t="s">
        <v>19</v>
      </c>
      <c r="E11541" s="3" t="str">
        <f>HYPERLINK("https://fyndiq.se/produkt/432d784756a84eff/", "2-Pack Samsung Galaxy S20FE - Härdat Glas-9H -Super kvalitet 3D")</f>
        <v>2-Pack Samsung Galaxy S20FE - Härdat Glas-9H -Super kvalitet 3D</v>
      </c>
      <c r="F11541" s="1" t="s">
        <v>1078</v>
      </c>
      <c r="G11541" s="1" t="s">
        <v>1079</v>
      </c>
      <c r="H11541" s="1" t="s">
        <v>1080</v>
      </c>
      <c r="I11541" s="1" t="s">
        <v>16</v>
      </c>
      <c r="J11541" s="1" t="s">
        <v>23</v>
      </c>
      <c r="K11541" s="1" t="s">
        <v>16</v>
      </c>
      <c r="L11541" s="1" t="s">
        <v>16</v>
      </c>
      <c r="M11541" s="1" t="s">
        <v>16</v>
      </c>
      <c r="N11541" s="1" t="s">
        <v>16</v>
      </c>
      <c r="O11541" s="1">
        <v>63.2</v>
      </c>
      <c r="P11541" s="1">
        <v>1.0</v>
      </c>
    </row>
    <row r="11542">
      <c r="A11542" s="1" t="s">
        <v>29</v>
      </c>
      <c r="B11542" s="1" t="s">
        <v>14166</v>
      </c>
      <c r="C11542" s="2" t="s">
        <v>14164</v>
      </c>
      <c r="D11542" s="1" t="s">
        <v>19</v>
      </c>
      <c r="E1154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542" s="1" t="s">
        <v>103</v>
      </c>
      <c r="G11542" s="1" t="s">
        <v>104</v>
      </c>
      <c r="H11542" s="1" t="s">
        <v>105</v>
      </c>
      <c r="I11542" s="1" t="s">
        <v>16</v>
      </c>
      <c r="J11542" s="1" t="s">
        <v>23</v>
      </c>
      <c r="K11542" s="1" t="s">
        <v>16</v>
      </c>
      <c r="L11542" s="1" t="s">
        <v>16</v>
      </c>
      <c r="M11542" s="1" t="s">
        <v>16</v>
      </c>
      <c r="N11542" s="1" t="s">
        <v>16</v>
      </c>
      <c r="O11542" s="1">
        <v>63.2</v>
      </c>
      <c r="P11542" s="1">
        <v>1.0</v>
      </c>
    </row>
    <row r="11543">
      <c r="A11543" s="1" t="s">
        <v>29</v>
      </c>
      <c r="B11543" s="1" t="s">
        <v>14167</v>
      </c>
      <c r="C11543" s="2" t="s">
        <v>14164</v>
      </c>
      <c r="D11543" s="1" t="s">
        <v>19</v>
      </c>
      <c r="E1154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1543" s="1" t="s">
        <v>2858</v>
      </c>
      <c r="G11543" s="1" t="s">
        <v>2859</v>
      </c>
      <c r="H11543" s="1" t="s">
        <v>2860</v>
      </c>
      <c r="I11543" s="1" t="s">
        <v>1230</v>
      </c>
      <c r="J11543" s="1" t="s">
        <v>9</v>
      </c>
      <c r="K11543" s="2" t="s">
        <v>12935</v>
      </c>
      <c r="L11543" s="1" t="s">
        <v>2602</v>
      </c>
      <c r="M11543" s="1" t="s">
        <v>16</v>
      </c>
      <c r="N11543" s="1" t="s">
        <v>16</v>
      </c>
      <c r="O11543" s="1">
        <v>63.2</v>
      </c>
      <c r="P11543" s="1">
        <v>1.0</v>
      </c>
    </row>
    <row r="11544">
      <c r="A11544" s="1" t="s">
        <v>29</v>
      </c>
      <c r="B11544" s="1" t="s">
        <v>14168</v>
      </c>
      <c r="C11544" s="2" t="s">
        <v>14164</v>
      </c>
      <c r="D11544" s="1" t="s">
        <v>19</v>
      </c>
      <c r="E11544" s="3" t="str">
        <f>HYPERLINK("https://fyndiq.se/produkt/2b4b1f7438974a4c/", "2-Pack OnePlus 11 5G- Härdat glas 9H - Super kvalitet 3D Skärmskydd")</f>
        <v>2-Pack OnePlus 11 5G- Härdat glas 9H - Super kvalitet 3D Skärmskydd</v>
      </c>
      <c r="F11544" s="1" t="s">
        <v>3388</v>
      </c>
      <c r="G11544" s="1" t="s">
        <v>3389</v>
      </c>
      <c r="H11544" s="1" t="s">
        <v>3390</v>
      </c>
      <c r="I11544" s="1" t="s">
        <v>1230</v>
      </c>
      <c r="J11544" s="1" t="s">
        <v>9</v>
      </c>
      <c r="K11544" s="2" t="s">
        <v>12111</v>
      </c>
      <c r="L11544" s="1" t="s">
        <v>2602</v>
      </c>
      <c r="M11544" s="1" t="s">
        <v>16</v>
      </c>
      <c r="N11544" s="1" t="s">
        <v>16</v>
      </c>
      <c r="O11544" s="1">
        <v>79.2</v>
      </c>
      <c r="P11544" s="1">
        <v>1.0</v>
      </c>
    </row>
    <row r="11545">
      <c r="A11545" s="1" t="s">
        <v>29</v>
      </c>
      <c r="B11545" s="1" t="s">
        <v>14169</v>
      </c>
      <c r="C11545" s="2" t="s">
        <v>14164</v>
      </c>
      <c r="D11545" s="1" t="s">
        <v>19</v>
      </c>
      <c r="E1154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545" s="1" t="s">
        <v>258</v>
      </c>
      <c r="G11545" s="1" t="s">
        <v>259</v>
      </c>
      <c r="H11545" s="1" t="s">
        <v>260</v>
      </c>
      <c r="I11545" s="1" t="s">
        <v>16</v>
      </c>
      <c r="J11545" s="1" t="s">
        <v>23</v>
      </c>
      <c r="K11545" s="1" t="s">
        <v>16</v>
      </c>
      <c r="L11545" s="1" t="s">
        <v>16</v>
      </c>
      <c r="M11545" s="1" t="s">
        <v>16</v>
      </c>
      <c r="N11545" s="1" t="s">
        <v>16</v>
      </c>
      <c r="O11545" s="1">
        <v>63.2</v>
      </c>
      <c r="P11545" s="1">
        <v>1.0</v>
      </c>
    </row>
    <row r="11546">
      <c r="A11546" s="1" t="s">
        <v>29</v>
      </c>
      <c r="B11546" s="1" t="s">
        <v>14170</v>
      </c>
      <c r="C11546" s="2" t="s">
        <v>14164</v>
      </c>
      <c r="D11546" s="1" t="s">
        <v>19</v>
      </c>
      <c r="E11546" s="3" t="str">
        <f>HYPERLINK("https://fyndiq.se/produkt/13e76851ca504320/", "2-Pack Samsung Galaxy S22 Ultra - Härdat glas 9H - Top kvalitet")</f>
        <v>2-Pack Samsung Galaxy S22 Ultra - Härdat glas 9H - Top kvalitet</v>
      </c>
      <c r="F11546" s="1" t="s">
        <v>140</v>
      </c>
      <c r="G11546" s="1" t="s">
        <v>141</v>
      </c>
      <c r="H11546" s="1" t="s">
        <v>142</v>
      </c>
      <c r="I11546" s="1" t="s">
        <v>16</v>
      </c>
      <c r="J11546" s="1" t="s">
        <v>23</v>
      </c>
      <c r="K11546" s="1" t="s">
        <v>16</v>
      </c>
      <c r="L11546" s="1" t="s">
        <v>16</v>
      </c>
      <c r="M11546" s="1" t="s">
        <v>16</v>
      </c>
      <c r="N11546" s="1" t="s">
        <v>16</v>
      </c>
      <c r="O11546" s="1">
        <v>63.2</v>
      </c>
      <c r="P11546" s="1">
        <v>1.0</v>
      </c>
    </row>
    <row r="11547">
      <c r="A11547" s="1" t="s">
        <v>29</v>
      </c>
      <c r="B11547" s="1" t="s">
        <v>14171</v>
      </c>
      <c r="C11547" s="2" t="s">
        <v>14164</v>
      </c>
      <c r="D11547" s="1" t="s">
        <v>19</v>
      </c>
      <c r="E11547" s="3" t="str">
        <f>HYPERLINK("https://fyndiq.se/produkt/56c72c0ba5f749b5/", "2-Pack SAMSUNG S24 Skärmskydd - Härdat Glas 9H - Super kvalitet 3D")</f>
        <v>2-Pack SAMSUNG S24 Skärmskydd - Härdat Glas 9H - Super kvalitet 3D</v>
      </c>
      <c r="F11547" s="1" t="s">
        <v>263</v>
      </c>
      <c r="G11547" s="1" t="s">
        <v>264</v>
      </c>
      <c r="H11547" s="1" t="s">
        <v>265</v>
      </c>
      <c r="I11547" s="1" t="s">
        <v>1230</v>
      </c>
      <c r="J11547" s="1" t="s">
        <v>23</v>
      </c>
      <c r="K11547" s="1" t="s">
        <v>16</v>
      </c>
      <c r="L11547" s="1" t="s">
        <v>16</v>
      </c>
      <c r="M11547" s="1" t="s">
        <v>16</v>
      </c>
      <c r="N11547" s="1" t="s">
        <v>16</v>
      </c>
      <c r="O11547" s="1">
        <v>63.2</v>
      </c>
      <c r="P11547" s="1">
        <v>1.0</v>
      </c>
    </row>
    <row r="11548">
      <c r="A11548" s="1" t="s">
        <v>29</v>
      </c>
      <c r="B11548" s="1" t="s">
        <v>14172</v>
      </c>
      <c r="C11548" s="2" t="s">
        <v>14164</v>
      </c>
      <c r="D11548" s="1" t="s">
        <v>19</v>
      </c>
      <c r="E11548" s="3" t="str">
        <f>HYPERLINK("https://fyndiq.se/produkt/dfe28e565d2e4c8d/", "2 Pack Samsung S21 FE - 9H Härdat Glass - Super Kvalitet 3D")</f>
        <v>2 Pack Samsung S21 FE - 9H Härdat Glass - Super Kvalitet 3D</v>
      </c>
      <c r="F11548" s="1" t="s">
        <v>276</v>
      </c>
      <c r="G11548" s="1" t="s">
        <v>277</v>
      </c>
      <c r="H11548" s="1" t="s">
        <v>278</v>
      </c>
      <c r="I11548" s="1" t="s">
        <v>16</v>
      </c>
      <c r="J11548" s="1" t="s">
        <v>23</v>
      </c>
      <c r="K11548" s="1" t="s">
        <v>16</v>
      </c>
      <c r="L11548" s="1" t="s">
        <v>16</v>
      </c>
      <c r="M11548" s="1" t="s">
        <v>16</v>
      </c>
      <c r="N11548" s="1" t="s">
        <v>16</v>
      </c>
      <c r="O11548" s="1">
        <v>63.2</v>
      </c>
      <c r="P11548" s="1">
        <v>1.0</v>
      </c>
    </row>
    <row r="11549">
      <c r="A11549" s="1" t="s">
        <v>29</v>
      </c>
      <c r="B11549" s="1" t="s">
        <v>14173</v>
      </c>
      <c r="C11549" s="2" t="s">
        <v>14164</v>
      </c>
      <c r="D11549" s="1" t="s">
        <v>19</v>
      </c>
      <c r="E1154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549" s="1" t="s">
        <v>2144</v>
      </c>
      <c r="G11549" s="1" t="s">
        <v>2145</v>
      </c>
      <c r="H11549" s="1" t="s">
        <v>2146</v>
      </c>
      <c r="I11549" s="1" t="s">
        <v>16</v>
      </c>
      <c r="J11549" s="1" t="s">
        <v>23</v>
      </c>
      <c r="K11549" s="1" t="s">
        <v>16</v>
      </c>
      <c r="L11549" s="1" t="s">
        <v>16</v>
      </c>
      <c r="M11549" s="1" t="s">
        <v>16</v>
      </c>
      <c r="N11549" s="1" t="s">
        <v>16</v>
      </c>
      <c r="O11549" s="1">
        <v>63.2</v>
      </c>
      <c r="P11549" s="1">
        <v>1.0</v>
      </c>
    </row>
    <row r="11550">
      <c r="A11550" s="1" t="s">
        <v>29</v>
      </c>
      <c r="B11550" s="1" t="s">
        <v>14174</v>
      </c>
      <c r="C11550" s="2" t="s">
        <v>14164</v>
      </c>
      <c r="D11550" s="1" t="s">
        <v>19</v>
      </c>
      <c r="E11550" s="3" t="str">
        <f>HYPERLINK("https://fyndiq.se/produkt/67afb534781a4066/", "2-Pack Samsung Galaxy S9 Plus - Härdat glas- 9HSuper kvalitet 3D")</f>
        <v>2-Pack Samsung Galaxy S9 Plus - Härdat glas- 9HSuper kvalitet 3D</v>
      </c>
      <c r="F11550" s="1" t="s">
        <v>3929</v>
      </c>
      <c r="G11550" s="1" t="s">
        <v>3930</v>
      </c>
      <c r="H11550" s="1" t="s">
        <v>3931</v>
      </c>
      <c r="I11550" s="1" t="s">
        <v>16</v>
      </c>
      <c r="J11550" s="1" t="s">
        <v>23</v>
      </c>
      <c r="K11550" s="1" t="s">
        <v>16</v>
      </c>
      <c r="L11550" s="1" t="s">
        <v>16</v>
      </c>
      <c r="M11550" s="1" t="s">
        <v>16</v>
      </c>
      <c r="N11550" s="1" t="s">
        <v>16</v>
      </c>
      <c r="O11550" s="1">
        <v>63.2</v>
      </c>
      <c r="P11550" s="1">
        <v>1.0</v>
      </c>
    </row>
    <row r="11551">
      <c r="A11551" s="1" t="s">
        <v>29</v>
      </c>
      <c r="B11551" s="1" t="s">
        <v>14175</v>
      </c>
      <c r="C11551" s="2" t="s">
        <v>14164</v>
      </c>
      <c r="D11551" s="1" t="s">
        <v>19</v>
      </c>
      <c r="E11551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1551" s="1" t="s">
        <v>311</v>
      </c>
      <c r="G11551" s="1" t="s">
        <v>312</v>
      </c>
      <c r="H11551" s="1" t="s">
        <v>313</v>
      </c>
      <c r="I11551" s="1" t="s">
        <v>16</v>
      </c>
      <c r="J11551" s="1" t="s">
        <v>23</v>
      </c>
      <c r="K11551" s="1" t="s">
        <v>16</v>
      </c>
      <c r="L11551" s="1" t="s">
        <v>16</v>
      </c>
      <c r="M11551" s="1" t="s">
        <v>16</v>
      </c>
      <c r="N11551" s="1" t="s">
        <v>16</v>
      </c>
      <c r="O11551" s="1">
        <v>63.2</v>
      </c>
      <c r="P11551" s="1">
        <v>1.0</v>
      </c>
    </row>
    <row r="11552">
      <c r="A11552" s="1" t="s">
        <v>29</v>
      </c>
      <c r="B11552" s="1" t="s">
        <v>14176</v>
      </c>
      <c r="C11552" s="2" t="s">
        <v>14164</v>
      </c>
      <c r="D11552" s="1" t="s">
        <v>19</v>
      </c>
      <c r="E11552" s="3" t="str">
        <f>HYPERLINK("https://fyndiq.se/produkt/0a890dd972c4463d/", "2-Pack Samsung Galaxy A52s 5G - Härdat glas 9H - Super kvalitet")</f>
        <v>2-Pack Samsung Galaxy A52s 5G - Härdat glas 9H - Super kvalitet</v>
      </c>
      <c r="F11552" s="1" t="s">
        <v>442</v>
      </c>
      <c r="G11552" s="1" t="s">
        <v>443</v>
      </c>
      <c r="H11552" s="1" t="s">
        <v>444</v>
      </c>
      <c r="I11552" s="1" t="s">
        <v>16</v>
      </c>
      <c r="J11552" s="1" t="s">
        <v>23</v>
      </c>
      <c r="K11552" s="1" t="s">
        <v>16</v>
      </c>
      <c r="L11552" s="1" t="s">
        <v>16</v>
      </c>
      <c r="M11552" s="1" t="s">
        <v>16</v>
      </c>
      <c r="N11552" s="1" t="s">
        <v>16</v>
      </c>
      <c r="O11552" s="1">
        <v>63.2</v>
      </c>
      <c r="P11552" s="1">
        <v>1.0</v>
      </c>
    </row>
    <row r="11553">
      <c r="A11553" s="1" t="s">
        <v>29</v>
      </c>
      <c r="B11553" s="1" t="s">
        <v>14177</v>
      </c>
      <c r="C11553" s="2" t="s">
        <v>14164</v>
      </c>
      <c r="D11553" s="1" t="s">
        <v>19</v>
      </c>
      <c r="E11553" s="3" t="str">
        <f>HYPERLINK("https://fyndiq.se/produkt/e4b87757208946c3/", "2-Pack Samsung S10E Skärmskydd - Härdat Glas 9H - Super kvalitet 3D")</f>
        <v>2-Pack Samsung S10E Skärmskydd - Härdat Glas 9H - Super kvalitet 3D</v>
      </c>
      <c r="F11553" s="1" t="s">
        <v>95</v>
      </c>
      <c r="G11553" s="1" t="s">
        <v>96</v>
      </c>
      <c r="H11553" s="1" t="s">
        <v>97</v>
      </c>
      <c r="I11553" s="1" t="s">
        <v>16</v>
      </c>
      <c r="J11553" s="1" t="s">
        <v>23</v>
      </c>
      <c r="K11553" s="1" t="s">
        <v>16</v>
      </c>
      <c r="L11553" s="1" t="s">
        <v>16</v>
      </c>
      <c r="M11553" s="1" t="s">
        <v>16</v>
      </c>
      <c r="N11553" s="1" t="s">
        <v>16</v>
      </c>
      <c r="O11553" s="1">
        <v>63.2</v>
      </c>
      <c r="P11553" s="1">
        <v>1.0</v>
      </c>
    </row>
    <row r="11554">
      <c r="A11554" s="1" t="s">
        <v>29</v>
      </c>
      <c r="B11554" s="1" t="s">
        <v>14178</v>
      </c>
      <c r="C11554" s="2" t="s">
        <v>14164</v>
      </c>
      <c r="D11554" s="1" t="s">
        <v>19</v>
      </c>
      <c r="E11554" s="3" t="str">
        <f>HYPERLINK("https://fyndiq.se/produkt/675bb02ed6bb4e07/", "2-Pack Samsung Galaxy S21 Ultra - Härdat Glas 9H-Super Kvalitet")</f>
        <v>2-Pack Samsung Galaxy S21 Ultra - Härdat Glas 9H-Super Kvalitet</v>
      </c>
      <c r="F11554" s="1" t="s">
        <v>91</v>
      </c>
      <c r="G11554" s="1" t="s">
        <v>92</v>
      </c>
      <c r="H11554" s="1" t="s">
        <v>93</v>
      </c>
      <c r="I11554" s="1" t="s">
        <v>16</v>
      </c>
      <c r="J11554" s="1" t="s">
        <v>23</v>
      </c>
      <c r="K11554" s="1" t="s">
        <v>16</v>
      </c>
      <c r="L11554" s="1" t="s">
        <v>16</v>
      </c>
      <c r="M11554" s="1" t="s">
        <v>16</v>
      </c>
      <c r="N11554" s="1" t="s">
        <v>16</v>
      </c>
      <c r="O11554" s="1">
        <v>63.2</v>
      </c>
      <c r="P11554" s="1">
        <v>1.0</v>
      </c>
    </row>
    <row r="11555">
      <c r="A11555" s="1" t="s">
        <v>29</v>
      </c>
      <c r="B11555" s="1" t="s">
        <v>14179</v>
      </c>
      <c r="C11555" s="2" t="s">
        <v>14164</v>
      </c>
      <c r="D11555" s="1" t="s">
        <v>19</v>
      </c>
      <c r="E11555" s="3" t="str">
        <f>HYPERLINK("https://fyndiq.se/produkt/bc46ebfdab704667/", "2-Pack Samsung S22 Skärmskydd  - 9H Härdat Glass - 3D Super Kvalitet")</f>
        <v>2-Pack Samsung S22 Skärmskydd  - 9H Härdat Glass - 3D Super Kvalitet</v>
      </c>
      <c r="F11555" s="1" t="s">
        <v>1454</v>
      </c>
      <c r="G11555" s="1" t="s">
        <v>1455</v>
      </c>
      <c r="H11555" s="1" t="s">
        <v>1456</v>
      </c>
      <c r="I11555" s="1" t="s">
        <v>16</v>
      </c>
      <c r="J11555" s="1" t="s">
        <v>23</v>
      </c>
      <c r="K11555" s="1" t="s">
        <v>16</v>
      </c>
      <c r="L11555" s="1" t="s">
        <v>16</v>
      </c>
      <c r="M11555" s="1" t="s">
        <v>16</v>
      </c>
      <c r="N11555" s="1" t="s">
        <v>16</v>
      </c>
      <c r="O11555" s="1">
        <v>63.2</v>
      </c>
      <c r="P11555" s="1">
        <v>1.0</v>
      </c>
    </row>
    <row r="11556">
      <c r="A11556" s="1" t="s">
        <v>29</v>
      </c>
      <c r="B11556" s="1" t="s">
        <v>14180</v>
      </c>
      <c r="C11556" s="2" t="s">
        <v>14164</v>
      </c>
      <c r="D11556" s="1" t="s">
        <v>19</v>
      </c>
      <c r="E11556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1556" s="1" t="s">
        <v>4246</v>
      </c>
      <c r="G11556" s="1" t="s">
        <v>4247</v>
      </c>
      <c r="H11556" s="1" t="s">
        <v>4248</v>
      </c>
      <c r="I11556" s="1" t="s">
        <v>16</v>
      </c>
      <c r="J11556" s="1" t="s">
        <v>23</v>
      </c>
      <c r="K11556" s="1" t="s">
        <v>16</v>
      </c>
      <c r="L11556" s="1" t="s">
        <v>16</v>
      </c>
      <c r="M11556" s="1" t="s">
        <v>16</v>
      </c>
      <c r="N11556" s="1" t="s">
        <v>16</v>
      </c>
      <c r="O11556" s="1">
        <v>79.2</v>
      </c>
      <c r="P11556" s="1">
        <v>1.0</v>
      </c>
    </row>
    <row r="11557">
      <c r="A11557" s="1" t="s">
        <v>29</v>
      </c>
      <c r="B11557" s="1" t="s">
        <v>14181</v>
      </c>
      <c r="C11557" s="2" t="s">
        <v>14164</v>
      </c>
      <c r="D11557" s="1" t="s">
        <v>19</v>
      </c>
      <c r="E11557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1557" s="1" t="s">
        <v>1481</v>
      </c>
      <c r="G11557" s="1" t="s">
        <v>1482</v>
      </c>
      <c r="H11557" s="1" t="s">
        <v>1483</v>
      </c>
      <c r="I11557" s="1" t="s">
        <v>16</v>
      </c>
      <c r="J11557" s="1" t="s">
        <v>23</v>
      </c>
      <c r="K11557" s="1" t="s">
        <v>16</v>
      </c>
      <c r="L11557" s="1" t="s">
        <v>16</v>
      </c>
      <c r="M11557" s="1" t="s">
        <v>16</v>
      </c>
      <c r="N11557" s="1" t="s">
        <v>16</v>
      </c>
      <c r="O11557" s="1">
        <v>63.2</v>
      </c>
      <c r="P11557" s="1">
        <v>1.0</v>
      </c>
    </row>
    <row r="11558">
      <c r="A11558" s="1" t="s">
        <v>29</v>
      </c>
      <c r="B11558" s="1" t="s">
        <v>14182</v>
      </c>
      <c r="C11558" s="2" t="s">
        <v>14164</v>
      </c>
      <c r="D11558" s="1" t="s">
        <v>19</v>
      </c>
      <c r="E11558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558" s="1" t="s">
        <v>709</v>
      </c>
      <c r="G11558" s="1" t="s">
        <v>710</v>
      </c>
      <c r="H11558" s="1" t="s">
        <v>711</v>
      </c>
      <c r="I11558" s="1" t="s">
        <v>16</v>
      </c>
      <c r="J11558" s="1" t="s">
        <v>23</v>
      </c>
      <c r="K11558" s="1" t="s">
        <v>16</v>
      </c>
      <c r="L11558" s="1" t="s">
        <v>16</v>
      </c>
      <c r="M11558" s="1" t="s">
        <v>16</v>
      </c>
      <c r="N11558" s="1" t="s">
        <v>16</v>
      </c>
      <c r="O11558" s="1">
        <v>63.2</v>
      </c>
      <c r="P11558" s="1">
        <v>1.0</v>
      </c>
    </row>
    <row r="11559">
      <c r="A11559" s="1" t="s">
        <v>29</v>
      </c>
      <c r="B11559" s="1" t="s">
        <v>14183</v>
      </c>
      <c r="C11559" s="2" t="s">
        <v>14164</v>
      </c>
      <c r="D11559" s="1" t="s">
        <v>19</v>
      </c>
      <c r="E11559" s="3" t="str">
        <f t="shared" ref="E11559:E11561" si="419">HYPERLINK("https://fyndiq.se/produkt/bda2ad33e92f4cc9/", "2-Pack MOTOROLA MOTO G54 Skärmskydd - Härdat Glas 9H - Super kvalitet 3D")</f>
        <v>2-Pack MOTOROLA MOTO G54 Skärmskydd - Härdat Glas 9H - Super kvalitet 3D</v>
      </c>
      <c r="F11559" s="1" t="s">
        <v>258</v>
      </c>
      <c r="G11559" s="1" t="s">
        <v>259</v>
      </c>
      <c r="H11559" s="1" t="s">
        <v>260</v>
      </c>
      <c r="I11559" s="1" t="s">
        <v>16</v>
      </c>
      <c r="J11559" s="1" t="s">
        <v>23</v>
      </c>
      <c r="K11559" s="1" t="s">
        <v>16</v>
      </c>
      <c r="L11559" s="1" t="s">
        <v>16</v>
      </c>
      <c r="M11559" s="1" t="s">
        <v>16</v>
      </c>
      <c r="N11559" s="1" t="s">
        <v>16</v>
      </c>
      <c r="O11559" s="1">
        <v>63.2</v>
      </c>
      <c r="P11559" s="1">
        <v>1.0</v>
      </c>
    </row>
    <row r="11560">
      <c r="A11560" s="1" t="s">
        <v>29</v>
      </c>
      <c r="B11560" s="1" t="s">
        <v>14184</v>
      </c>
      <c r="C11560" s="2" t="s">
        <v>14164</v>
      </c>
      <c r="D11560" s="1" t="s">
        <v>19</v>
      </c>
      <c r="E11560" s="3" t="str">
        <f t="shared" si="419"/>
        <v>2-Pack MOTOROLA MOTO G54 Skärmskydd - Härdat Glas 9H - Super kvalitet 3D</v>
      </c>
      <c r="F11560" s="1" t="s">
        <v>258</v>
      </c>
      <c r="G11560" s="1" t="s">
        <v>259</v>
      </c>
      <c r="H11560" s="1" t="s">
        <v>260</v>
      </c>
      <c r="I11560" s="1" t="s">
        <v>16</v>
      </c>
      <c r="J11560" s="1" t="s">
        <v>23</v>
      </c>
      <c r="K11560" s="1" t="s">
        <v>16</v>
      </c>
      <c r="L11560" s="1" t="s">
        <v>16</v>
      </c>
      <c r="M11560" s="1" t="s">
        <v>16</v>
      </c>
      <c r="N11560" s="1" t="s">
        <v>16</v>
      </c>
      <c r="O11560" s="1">
        <v>63.2</v>
      </c>
      <c r="P11560" s="1">
        <v>1.0</v>
      </c>
    </row>
    <row r="11561">
      <c r="A11561" s="1" t="s">
        <v>29</v>
      </c>
      <c r="B11561" s="1" t="s">
        <v>14185</v>
      </c>
      <c r="C11561" s="2" t="s">
        <v>14164</v>
      </c>
      <c r="D11561" s="1" t="s">
        <v>19</v>
      </c>
      <c r="E11561" s="3" t="str">
        <f t="shared" si="419"/>
        <v>2-Pack MOTOROLA MOTO G54 Skärmskydd - Härdat Glas 9H - Super kvalitet 3D</v>
      </c>
      <c r="F11561" s="1" t="s">
        <v>258</v>
      </c>
      <c r="G11561" s="1" t="s">
        <v>259</v>
      </c>
      <c r="H11561" s="1" t="s">
        <v>260</v>
      </c>
      <c r="I11561" s="1" t="s">
        <v>16</v>
      </c>
      <c r="J11561" s="1" t="s">
        <v>23</v>
      </c>
      <c r="K11561" s="1" t="s">
        <v>16</v>
      </c>
      <c r="L11561" s="1" t="s">
        <v>16</v>
      </c>
      <c r="M11561" s="1" t="s">
        <v>16</v>
      </c>
      <c r="N11561" s="1" t="s">
        <v>16</v>
      </c>
      <c r="O11561" s="1">
        <v>63.2</v>
      </c>
      <c r="P11561" s="1">
        <v>1.0</v>
      </c>
    </row>
    <row r="11562">
      <c r="A11562" s="1" t="s">
        <v>29</v>
      </c>
      <c r="B11562" s="1" t="s">
        <v>14186</v>
      </c>
      <c r="C11562" s="2" t="s">
        <v>14164</v>
      </c>
      <c r="D11562" s="1" t="s">
        <v>19</v>
      </c>
      <c r="E11562" s="3" t="str">
        <f>HYPERLINK("https://fyndiq.se/produkt/a047b5d99d58461d/", "2-Pack Google Pixel 6A - Härdat glas 9H - Super kvalitet 3D")</f>
        <v>2-Pack Google Pixel 6A - Härdat glas 9H - Super kvalitet 3D</v>
      </c>
      <c r="F11562" s="1" t="s">
        <v>1205</v>
      </c>
      <c r="G11562" s="1" t="s">
        <v>1206</v>
      </c>
      <c r="H11562" s="1" t="s">
        <v>1207</v>
      </c>
      <c r="I11562" s="1" t="s">
        <v>16</v>
      </c>
      <c r="J11562" s="1" t="s">
        <v>23</v>
      </c>
      <c r="K11562" s="1" t="s">
        <v>16</v>
      </c>
      <c r="L11562" s="1" t="s">
        <v>16</v>
      </c>
      <c r="M11562" s="1" t="s">
        <v>16</v>
      </c>
      <c r="N11562" s="1" t="s">
        <v>16</v>
      </c>
      <c r="O11562" s="1">
        <v>63.2</v>
      </c>
      <c r="P11562" s="1">
        <v>1.0</v>
      </c>
    </row>
    <row r="11563">
      <c r="A11563" s="1" t="s">
        <v>29</v>
      </c>
      <c r="B11563" s="1" t="s">
        <v>14187</v>
      </c>
      <c r="C11563" s="2" t="s">
        <v>14164</v>
      </c>
      <c r="D11563" s="1" t="s">
        <v>19</v>
      </c>
      <c r="E1156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563" s="1" t="s">
        <v>760</v>
      </c>
      <c r="G11563" s="1" t="s">
        <v>761</v>
      </c>
      <c r="H11563" s="1" t="s">
        <v>762</v>
      </c>
      <c r="I11563" s="1" t="s">
        <v>16</v>
      </c>
      <c r="J11563" s="1" t="s">
        <v>23</v>
      </c>
      <c r="K11563" s="1" t="s">
        <v>16</v>
      </c>
      <c r="L11563" s="1" t="s">
        <v>16</v>
      </c>
      <c r="M11563" s="1" t="s">
        <v>16</v>
      </c>
      <c r="N11563" s="1" t="s">
        <v>16</v>
      </c>
      <c r="O11563" s="1">
        <v>63.2</v>
      </c>
      <c r="P11563" s="1">
        <v>1.0</v>
      </c>
    </row>
    <row r="11564">
      <c r="A11564" s="1" t="s">
        <v>29</v>
      </c>
      <c r="B11564" s="1" t="s">
        <v>14188</v>
      </c>
      <c r="C11564" s="2" t="s">
        <v>14164</v>
      </c>
      <c r="D11564" s="1" t="s">
        <v>19</v>
      </c>
      <c r="E11564" s="3" t="str">
        <f>HYPERLINK("https://fyndiq.se/produkt/2477583187264ece/", "2-Pack Samsung S20 - 9H Härdat Glass - Top Kvalitet")</f>
        <v>2-Pack Samsung S20 - 9H Härdat Glass - Top Kvalitet</v>
      </c>
      <c r="F11564" s="1" t="s">
        <v>124</v>
      </c>
      <c r="G11564" s="1" t="s">
        <v>125</v>
      </c>
      <c r="H11564" s="1" t="s">
        <v>126</v>
      </c>
      <c r="I11564" s="1" t="s">
        <v>16</v>
      </c>
      <c r="J11564" s="1" t="s">
        <v>23</v>
      </c>
      <c r="K11564" s="1" t="s">
        <v>16</v>
      </c>
      <c r="L11564" s="1" t="s">
        <v>16</v>
      </c>
      <c r="M11564" s="1" t="s">
        <v>16</v>
      </c>
      <c r="N11564" s="1" t="s">
        <v>16</v>
      </c>
      <c r="O11564" s="1">
        <v>71.2</v>
      </c>
      <c r="P11564" s="1">
        <v>1.0</v>
      </c>
    </row>
    <row r="11565">
      <c r="A11565" s="1" t="s">
        <v>29</v>
      </c>
      <c r="B11565" s="1" t="s">
        <v>14189</v>
      </c>
      <c r="C11565" s="2" t="s">
        <v>14164</v>
      </c>
      <c r="D11565" s="1" t="s">
        <v>19</v>
      </c>
      <c r="E11565" s="3" t="str">
        <f t="shared" ref="E11565:E11568" si="420">HYPERLINK("https://fyndiq.se/produkt/b811fda4039a4dc6/", "2-Pack Samsung Galaxy A15 5G- Härdat Glas 9H - Super Kvalitet 3D Skärmskydd")</f>
        <v>2-Pack Samsung Galaxy A15 5G- Härdat Glas 9H - Super Kvalitet 3D Skärmskydd</v>
      </c>
      <c r="F11565" s="1" t="s">
        <v>709</v>
      </c>
      <c r="G11565" s="1" t="s">
        <v>710</v>
      </c>
      <c r="H11565" s="1" t="s">
        <v>711</v>
      </c>
      <c r="I11565" s="1" t="s">
        <v>16</v>
      </c>
      <c r="J11565" s="1" t="s">
        <v>23</v>
      </c>
      <c r="K11565" s="1" t="s">
        <v>16</v>
      </c>
      <c r="L11565" s="1" t="s">
        <v>16</v>
      </c>
      <c r="M11565" s="1" t="s">
        <v>16</v>
      </c>
      <c r="N11565" s="1" t="s">
        <v>16</v>
      </c>
      <c r="O11565" s="1">
        <v>63.2</v>
      </c>
      <c r="P11565" s="1">
        <v>2.0</v>
      </c>
    </row>
    <row r="11566">
      <c r="A11566" s="1" t="s">
        <v>29</v>
      </c>
      <c r="B11566" s="1" t="s">
        <v>14190</v>
      </c>
      <c r="C11566" s="2" t="s">
        <v>14164</v>
      </c>
      <c r="D11566" s="1" t="s">
        <v>19</v>
      </c>
      <c r="E11566" s="3" t="str">
        <f t="shared" si="420"/>
        <v>2-Pack Samsung Galaxy A15 5G- Härdat Glas 9H - Super Kvalitet 3D Skärmskydd</v>
      </c>
      <c r="F11566" s="1" t="s">
        <v>709</v>
      </c>
      <c r="G11566" s="1" t="s">
        <v>710</v>
      </c>
      <c r="H11566" s="1" t="s">
        <v>711</v>
      </c>
      <c r="I11566" s="1" t="s">
        <v>16</v>
      </c>
      <c r="J11566" s="1" t="s">
        <v>23</v>
      </c>
      <c r="K11566" s="1" t="s">
        <v>16</v>
      </c>
      <c r="L11566" s="1" t="s">
        <v>16</v>
      </c>
      <c r="M11566" s="1" t="s">
        <v>16</v>
      </c>
      <c r="N11566" s="1" t="s">
        <v>16</v>
      </c>
      <c r="O11566" s="1">
        <v>63.2</v>
      </c>
      <c r="P11566" s="1">
        <v>2.0</v>
      </c>
    </row>
    <row r="11567">
      <c r="A11567" s="1" t="s">
        <v>29</v>
      </c>
      <c r="B11567" s="1" t="s">
        <v>14191</v>
      </c>
      <c r="C11567" s="2" t="s">
        <v>14164</v>
      </c>
      <c r="D11567" s="1" t="s">
        <v>19</v>
      </c>
      <c r="E11567" s="3" t="str">
        <f t="shared" si="420"/>
        <v>2-Pack Samsung Galaxy A15 5G- Härdat Glas 9H - Super Kvalitet 3D Skärmskydd</v>
      </c>
      <c r="F11567" s="1" t="s">
        <v>709</v>
      </c>
      <c r="G11567" s="1" t="s">
        <v>710</v>
      </c>
      <c r="H11567" s="1" t="s">
        <v>711</v>
      </c>
      <c r="I11567" s="1" t="s">
        <v>16</v>
      </c>
      <c r="J11567" s="1" t="s">
        <v>23</v>
      </c>
      <c r="K11567" s="1" t="s">
        <v>16</v>
      </c>
      <c r="L11567" s="1" t="s">
        <v>16</v>
      </c>
      <c r="M11567" s="1" t="s">
        <v>16</v>
      </c>
      <c r="N11567" s="1" t="s">
        <v>16</v>
      </c>
      <c r="O11567" s="1">
        <v>63.2</v>
      </c>
      <c r="P11567" s="1">
        <v>1.0</v>
      </c>
    </row>
    <row r="11568">
      <c r="A11568" s="1" t="s">
        <v>29</v>
      </c>
      <c r="B11568" s="1" t="s">
        <v>14192</v>
      </c>
      <c r="C11568" s="2" t="s">
        <v>14164</v>
      </c>
      <c r="D11568" s="1" t="s">
        <v>19</v>
      </c>
      <c r="E11568" s="3" t="str">
        <f t="shared" si="420"/>
        <v>2-Pack Samsung Galaxy A15 5G- Härdat Glas 9H - Super Kvalitet 3D Skärmskydd</v>
      </c>
      <c r="F11568" s="1" t="s">
        <v>709</v>
      </c>
      <c r="G11568" s="1" t="s">
        <v>710</v>
      </c>
      <c r="H11568" s="1" t="s">
        <v>711</v>
      </c>
      <c r="I11568" s="1" t="s">
        <v>16</v>
      </c>
      <c r="J11568" s="1" t="s">
        <v>23</v>
      </c>
      <c r="K11568" s="1" t="s">
        <v>16</v>
      </c>
      <c r="L11568" s="1" t="s">
        <v>16</v>
      </c>
      <c r="M11568" s="1" t="s">
        <v>16</v>
      </c>
      <c r="N11568" s="1" t="s">
        <v>16</v>
      </c>
      <c r="O11568" s="1">
        <v>63.2</v>
      </c>
      <c r="P11568" s="1">
        <v>1.0</v>
      </c>
    </row>
    <row r="11569">
      <c r="A11569" s="1" t="s">
        <v>29</v>
      </c>
      <c r="B11569" s="1" t="s">
        <v>14193</v>
      </c>
      <c r="C11569" s="2" t="s">
        <v>14164</v>
      </c>
      <c r="D11569" s="1" t="s">
        <v>19</v>
      </c>
      <c r="E11569" s="3" t="str">
        <f>HYPERLINK("https://fyndiq.se/produkt/2030c5450cfb4338/", "2 Pack Huawei P30 Pro - Härdat glas 9H – 3D Super kvalitet")</f>
        <v>2 Pack Huawei P30 Pro - Härdat glas 9H – 3D Super kvalitet</v>
      </c>
      <c r="F11569" s="1" t="s">
        <v>1091</v>
      </c>
      <c r="G11569" s="1" t="s">
        <v>1092</v>
      </c>
      <c r="H11569" s="1" t="s">
        <v>1093</v>
      </c>
      <c r="I11569" s="1" t="s">
        <v>16</v>
      </c>
      <c r="J11569" s="1" t="s">
        <v>23</v>
      </c>
      <c r="K11569" s="1" t="s">
        <v>16</v>
      </c>
      <c r="L11569" s="1" t="s">
        <v>16</v>
      </c>
      <c r="M11569" s="1" t="s">
        <v>16</v>
      </c>
      <c r="N11569" s="1" t="s">
        <v>16</v>
      </c>
      <c r="O11569" s="1">
        <v>71.2</v>
      </c>
      <c r="P11569" s="1">
        <v>1.0</v>
      </c>
    </row>
    <row r="11570">
      <c r="A11570" s="1" t="s">
        <v>29</v>
      </c>
      <c r="B11570" s="1" t="s">
        <v>14194</v>
      </c>
      <c r="C11570" s="2" t="s">
        <v>14164</v>
      </c>
      <c r="D11570" s="1" t="s">
        <v>19</v>
      </c>
      <c r="E1157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570" s="1" t="s">
        <v>729</v>
      </c>
      <c r="G11570" s="1" t="s">
        <v>730</v>
      </c>
      <c r="H11570" s="1" t="s">
        <v>731</v>
      </c>
      <c r="I11570" s="1" t="s">
        <v>16</v>
      </c>
      <c r="J11570" s="1" t="s">
        <v>23</v>
      </c>
      <c r="K11570" s="1" t="s">
        <v>16</v>
      </c>
      <c r="L11570" s="1" t="s">
        <v>16</v>
      </c>
      <c r="M11570" s="1" t="s">
        <v>16</v>
      </c>
      <c r="N11570" s="1" t="s">
        <v>16</v>
      </c>
      <c r="O11570" s="1">
        <v>63.2</v>
      </c>
      <c r="P11570" s="1">
        <v>1.0</v>
      </c>
    </row>
    <row r="11571">
      <c r="A11571" s="1" t="s">
        <v>29</v>
      </c>
      <c r="B11571" s="1" t="s">
        <v>14195</v>
      </c>
      <c r="C11571" s="2" t="s">
        <v>14164</v>
      </c>
      <c r="D11571" s="1" t="s">
        <v>19</v>
      </c>
      <c r="E11571" s="3" t="str">
        <f>HYPERLINK("https://fyndiq.se/produkt/f15b82570d4144d0/", "2-Pack Apple Watch 41mm – Härdat glas 9H – Super kvalitet 3D")</f>
        <v>2-Pack Apple Watch 41mm – Härdat glas 9H – Super kvalitet 3D</v>
      </c>
      <c r="F11571" s="1" t="s">
        <v>144</v>
      </c>
      <c r="G11571" s="1" t="s">
        <v>145</v>
      </c>
      <c r="H11571" s="1" t="s">
        <v>146</v>
      </c>
      <c r="I11571" s="1" t="s">
        <v>16</v>
      </c>
      <c r="J11571" s="1" t="s">
        <v>23</v>
      </c>
      <c r="K11571" s="1" t="s">
        <v>16</v>
      </c>
      <c r="L11571" s="1" t="s">
        <v>16</v>
      </c>
      <c r="M11571" s="1" t="s">
        <v>16</v>
      </c>
      <c r="N11571" s="1" t="s">
        <v>16</v>
      </c>
      <c r="O11571" s="1">
        <v>55.2</v>
      </c>
      <c r="P11571" s="1">
        <v>1.0</v>
      </c>
    </row>
    <row r="11572">
      <c r="A11572" s="1" t="s">
        <v>29</v>
      </c>
      <c r="B11572" s="1" t="s">
        <v>14196</v>
      </c>
      <c r="C11572" s="2" t="s">
        <v>14164</v>
      </c>
      <c r="D11572" s="1" t="s">
        <v>19</v>
      </c>
      <c r="E11572" s="3" t="str">
        <f>HYPERLINK("https://fyndiq.se/produkt/66924f1ff238487e/", "2-Pack GOOGLE PIXEL 7A Skärmskydd - Härdat Glas 9H - Super kvalitet 3D")</f>
        <v>2-Pack GOOGLE PIXEL 7A Skärmskydd - Härdat Glas 9H - Super kvalitet 3D</v>
      </c>
      <c r="F11572" s="1" t="s">
        <v>315</v>
      </c>
      <c r="G11572" s="1" t="s">
        <v>316</v>
      </c>
      <c r="H11572" s="1" t="s">
        <v>317</v>
      </c>
      <c r="I11572" s="1" t="s">
        <v>16</v>
      </c>
      <c r="J11572" s="1" t="s">
        <v>23</v>
      </c>
      <c r="K11572" s="1" t="s">
        <v>16</v>
      </c>
      <c r="L11572" s="1" t="s">
        <v>16</v>
      </c>
      <c r="M11572" s="1" t="s">
        <v>16</v>
      </c>
      <c r="N11572" s="1" t="s">
        <v>16</v>
      </c>
      <c r="O11572" s="1">
        <v>63.2</v>
      </c>
      <c r="P11572" s="1">
        <v>1.0</v>
      </c>
    </row>
    <row r="11573">
      <c r="A11573" s="1" t="s">
        <v>29</v>
      </c>
      <c r="B11573" s="1" t="s">
        <v>14197</v>
      </c>
      <c r="C11573" s="2" t="s">
        <v>14164</v>
      </c>
      <c r="D11573" s="1" t="s">
        <v>19</v>
      </c>
      <c r="E11573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1573" s="1" t="s">
        <v>4809</v>
      </c>
      <c r="G11573" s="1" t="s">
        <v>4810</v>
      </c>
      <c r="H11573" s="1" t="s">
        <v>4811</v>
      </c>
      <c r="I11573" s="1" t="s">
        <v>16</v>
      </c>
      <c r="J11573" s="1" t="s">
        <v>23</v>
      </c>
      <c r="K11573" s="1" t="s">
        <v>16</v>
      </c>
      <c r="L11573" s="1" t="s">
        <v>16</v>
      </c>
      <c r="M11573" s="1" t="s">
        <v>16</v>
      </c>
      <c r="N11573" s="1" t="s">
        <v>16</v>
      </c>
      <c r="O11573" s="1">
        <v>55.2</v>
      </c>
      <c r="P11573" s="1">
        <v>1.0</v>
      </c>
    </row>
    <row r="11574">
      <c r="A11574" s="1" t="s">
        <v>29</v>
      </c>
      <c r="B11574" s="1" t="s">
        <v>14198</v>
      </c>
      <c r="C11574" s="2" t="s">
        <v>14164</v>
      </c>
      <c r="D11574" s="1" t="s">
        <v>19</v>
      </c>
      <c r="E11574" s="3" t="str">
        <f>HYPERLINK("https://fyndiq.se/produkt/082f3cf898c84831/", "2 Pack Galaxy S20 Ultra - Härdat glas 9H - Super kvalitet 3D")</f>
        <v>2 Pack Galaxy S20 Ultra - Härdat glas 9H - Super kvalitet 3D</v>
      </c>
      <c r="F11574" s="1" t="s">
        <v>460</v>
      </c>
      <c r="G11574" s="1" t="s">
        <v>461</v>
      </c>
      <c r="H11574" s="1" t="s">
        <v>462</v>
      </c>
      <c r="I11574" s="1" t="s">
        <v>16</v>
      </c>
      <c r="J11574" s="1" t="s">
        <v>23</v>
      </c>
      <c r="K11574" s="1" t="s">
        <v>16</v>
      </c>
      <c r="L11574" s="1" t="s">
        <v>16</v>
      </c>
      <c r="M11574" s="1" t="s">
        <v>16</v>
      </c>
      <c r="N11574" s="1" t="s">
        <v>16</v>
      </c>
      <c r="O11574" s="1">
        <v>63.2</v>
      </c>
      <c r="P11574" s="1">
        <v>1.0</v>
      </c>
    </row>
    <row r="11575">
      <c r="A11575" s="1" t="s">
        <v>29</v>
      </c>
      <c r="B11575" s="1" t="s">
        <v>14199</v>
      </c>
      <c r="C11575" s="2" t="s">
        <v>14164</v>
      </c>
      <c r="D11575" s="1" t="s">
        <v>19</v>
      </c>
      <c r="E11575" s="3" t="str">
        <f>HYPERLINK("https://fyndiq.se/produkt/a00b62acc6644fd2/", "2-Pack Samsung Galaxy S10 - Härdat glas 9H – Super kvalitet 3D")</f>
        <v>2-Pack Samsung Galaxy S10 - Härdat glas 9H – Super kvalitet 3D</v>
      </c>
      <c r="F11575" s="1" t="s">
        <v>1291</v>
      </c>
      <c r="G11575" s="1" t="s">
        <v>1292</v>
      </c>
      <c r="H11575" s="1" t="s">
        <v>1293</v>
      </c>
      <c r="I11575" s="1" t="s">
        <v>16</v>
      </c>
      <c r="J11575" s="1" t="s">
        <v>23</v>
      </c>
      <c r="K11575" s="1" t="s">
        <v>16</v>
      </c>
      <c r="L11575" s="1" t="s">
        <v>16</v>
      </c>
      <c r="M11575" s="1" t="s">
        <v>16</v>
      </c>
      <c r="N11575" s="1" t="s">
        <v>16</v>
      </c>
      <c r="O11575" s="1">
        <v>63.2</v>
      </c>
      <c r="P11575" s="1">
        <v>1.0</v>
      </c>
    </row>
    <row r="11576">
      <c r="A11576" s="1" t="s">
        <v>29</v>
      </c>
      <c r="B11576" s="1" t="s">
        <v>14200</v>
      </c>
      <c r="C11576" s="2" t="s">
        <v>14164</v>
      </c>
      <c r="D11576" s="1" t="s">
        <v>19</v>
      </c>
      <c r="E11576" s="3" t="str">
        <f>HYPERLINK("https://fyndiq.se/produkt/dfe28e565d2e4c8d/", "2 Pack Samsung S21 FE - 9H Härdat Glass - Super Kvalitet 3D")</f>
        <v>2 Pack Samsung S21 FE - 9H Härdat Glass - Super Kvalitet 3D</v>
      </c>
      <c r="F11576" s="1" t="s">
        <v>276</v>
      </c>
      <c r="G11576" s="1" t="s">
        <v>277</v>
      </c>
      <c r="H11576" s="1" t="s">
        <v>278</v>
      </c>
      <c r="I11576" s="1" t="s">
        <v>16</v>
      </c>
      <c r="J11576" s="1" t="s">
        <v>23</v>
      </c>
      <c r="K11576" s="1" t="s">
        <v>16</v>
      </c>
      <c r="L11576" s="1" t="s">
        <v>16</v>
      </c>
      <c r="M11576" s="1" t="s">
        <v>16</v>
      </c>
      <c r="N11576" s="1" t="s">
        <v>16</v>
      </c>
      <c r="O11576" s="1">
        <v>63.2</v>
      </c>
      <c r="P11576" s="1">
        <v>1.0</v>
      </c>
    </row>
    <row r="11577">
      <c r="A11577" s="1" t="s">
        <v>29</v>
      </c>
      <c r="B11577" s="1" t="s">
        <v>14201</v>
      </c>
      <c r="C11577" s="2" t="s">
        <v>14164</v>
      </c>
      <c r="D11577" s="1" t="s">
        <v>19</v>
      </c>
      <c r="E11577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1577" s="1" t="s">
        <v>504</v>
      </c>
      <c r="G11577" s="1" t="s">
        <v>505</v>
      </c>
      <c r="H11577" s="1" t="s">
        <v>506</v>
      </c>
      <c r="I11577" s="1" t="s">
        <v>16</v>
      </c>
      <c r="J11577" s="1" t="s">
        <v>23</v>
      </c>
      <c r="K11577" s="1" t="s">
        <v>16</v>
      </c>
      <c r="L11577" s="1" t="s">
        <v>16</v>
      </c>
      <c r="M11577" s="1" t="s">
        <v>16</v>
      </c>
      <c r="N11577" s="1" t="s">
        <v>16</v>
      </c>
      <c r="O11577" s="1">
        <v>63.2</v>
      </c>
      <c r="P11577" s="1">
        <v>1.0</v>
      </c>
    </row>
    <row r="11578">
      <c r="A11578" s="1" t="s">
        <v>29</v>
      </c>
      <c r="B11578" s="1" t="s">
        <v>14202</v>
      </c>
      <c r="C11578" s="2" t="s">
        <v>14164</v>
      </c>
      <c r="D11578" s="1" t="s">
        <v>19</v>
      </c>
      <c r="E11578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1578" s="1" t="s">
        <v>5069</v>
      </c>
      <c r="G11578" s="1" t="s">
        <v>5070</v>
      </c>
      <c r="H11578" s="1" t="s">
        <v>5071</v>
      </c>
      <c r="I11578" s="1" t="s">
        <v>16</v>
      </c>
      <c r="J11578" s="1" t="s">
        <v>23</v>
      </c>
      <c r="K11578" s="1" t="s">
        <v>16</v>
      </c>
      <c r="L11578" s="1" t="s">
        <v>16</v>
      </c>
      <c r="M11578" s="1" t="s">
        <v>16</v>
      </c>
      <c r="N11578" s="1" t="s">
        <v>16</v>
      </c>
      <c r="O11578" s="1">
        <v>63.2</v>
      </c>
      <c r="P11578" s="1">
        <v>1.0</v>
      </c>
    </row>
    <row r="11579">
      <c r="A11579" s="1" t="s">
        <v>29</v>
      </c>
      <c r="B11579" s="1" t="s">
        <v>14203</v>
      </c>
      <c r="C11579" s="2" t="s">
        <v>14164</v>
      </c>
      <c r="D11579" s="1" t="s">
        <v>19</v>
      </c>
      <c r="E11579" s="3" t="str">
        <f>HYPERLINK("https://fyndiq.se/produkt/7bfe4070453c4ad0/", "2 Pack Samsung Galaxy Note 8 - Härdat glas 9H -Super kvalitet 3D")</f>
        <v>2 Pack Samsung Galaxy Note 8 - Härdat glas 9H -Super kvalitet 3D</v>
      </c>
      <c r="F11579" s="1" t="s">
        <v>3131</v>
      </c>
      <c r="G11579" s="1" t="s">
        <v>3132</v>
      </c>
      <c r="H11579" s="1" t="s">
        <v>3133</v>
      </c>
      <c r="I11579" s="1" t="s">
        <v>16</v>
      </c>
      <c r="J11579" s="1" t="s">
        <v>23</v>
      </c>
      <c r="K11579" s="1" t="s">
        <v>16</v>
      </c>
      <c r="L11579" s="1" t="s">
        <v>16</v>
      </c>
      <c r="M11579" s="1" t="s">
        <v>16</v>
      </c>
      <c r="N11579" s="1" t="s">
        <v>16</v>
      </c>
      <c r="O11579" s="1">
        <v>63.2</v>
      </c>
      <c r="P11579" s="1">
        <v>1.0</v>
      </c>
    </row>
    <row r="11580">
      <c r="A11580" s="1" t="s">
        <v>29</v>
      </c>
      <c r="B11580" s="1" t="s">
        <v>14204</v>
      </c>
      <c r="C11580" s="2" t="s">
        <v>14164</v>
      </c>
      <c r="D11580" s="1" t="s">
        <v>19</v>
      </c>
      <c r="E1158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580" s="1" t="s">
        <v>729</v>
      </c>
      <c r="G11580" s="1" t="s">
        <v>730</v>
      </c>
      <c r="H11580" s="1" t="s">
        <v>731</v>
      </c>
      <c r="I11580" s="1" t="s">
        <v>16</v>
      </c>
      <c r="J11580" s="1" t="s">
        <v>23</v>
      </c>
      <c r="K11580" s="1" t="s">
        <v>16</v>
      </c>
      <c r="L11580" s="1" t="s">
        <v>16</v>
      </c>
      <c r="M11580" s="1" t="s">
        <v>16</v>
      </c>
      <c r="N11580" s="1" t="s">
        <v>16</v>
      </c>
      <c r="O11580" s="1">
        <v>63.2</v>
      </c>
      <c r="P11580" s="1">
        <v>1.0</v>
      </c>
    </row>
    <row r="11581">
      <c r="A11581" s="1" t="s">
        <v>29</v>
      </c>
      <c r="B11581" s="1" t="s">
        <v>14205</v>
      </c>
      <c r="C11581" s="2" t="s">
        <v>14164</v>
      </c>
      <c r="D11581" s="1" t="s">
        <v>19</v>
      </c>
      <c r="E11581" s="3" t="str">
        <f t="shared" ref="E11581:E11582" si="421">HYPERLINK("https://fyndiq.se/produkt/032929f0a4084251/", "2 Pack Galaxy S21 Ultra - Härdat glas 9H - Super kvalitet 3D")</f>
        <v>2 Pack Galaxy S21 Ultra - Härdat glas 9H - Super kvalitet 3D</v>
      </c>
      <c r="F11581" s="1" t="s">
        <v>6455</v>
      </c>
      <c r="G11581" s="1" t="s">
        <v>6456</v>
      </c>
      <c r="H11581" s="1" t="s">
        <v>6457</v>
      </c>
      <c r="I11581" s="1" t="s">
        <v>16</v>
      </c>
      <c r="J11581" s="1" t="s">
        <v>23</v>
      </c>
      <c r="K11581" s="1" t="s">
        <v>16</v>
      </c>
      <c r="L11581" s="1" t="s">
        <v>16</v>
      </c>
      <c r="M11581" s="1" t="s">
        <v>16</v>
      </c>
      <c r="N11581" s="1" t="s">
        <v>16</v>
      </c>
      <c r="O11581" s="1">
        <v>63.2</v>
      </c>
      <c r="P11581" s="1">
        <v>1.0</v>
      </c>
    </row>
    <row r="11582">
      <c r="A11582" s="1" t="s">
        <v>29</v>
      </c>
      <c r="B11582" s="1" t="s">
        <v>14206</v>
      </c>
      <c r="C11582" s="2" t="s">
        <v>14164</v>
      </c>
      <c r="D11582" s="1" t="s">
        <v>19</v>
      </c>
      <c r="E11582" s="3" t="str">
        <f t="shared" si="421"/>
        <v>2 Pack Galaxy S21 Ultra - Härdat glas 9H - Super kvalitet 3D</v>
      </c>
      <c r="F11582" s="1" t="s">
        <v>6455</v>
      </c>
      <c r="G11582" s="1" t="s">
        <v>6456</v>
      </c>
      <c r="H11582" s="1" t="s">
        <v>6457</v>
      </c>
      <c r="I11582" s="1" t="s">
        <v>16</v>
      </c>
      <c r="J11582" s="1" t="s">
        <v>23</v>
      </c>
      <c r="K11582" s="1" t="s">
        <v>16</v>
      </c>
      <c r="L11582" s="1" t="s">
        <v>16</v>
      </c>
      <c r="M11582" s="1" t="s">
        <v>16</v>
      </c>
      <c r="N11582" s="1" t="s">
        <v>16</v>
      </c>
      <c r="O11582" s="1">
        <v>63.2</v>
      </c>
      <c r="P11582" s="1">
        <v>1.0</v>
      </c>
    </row>
    <row r="11583">
      <c r="A11583" s="1" t="s">
        <v>29</v>
      </c>
      <c r="B11583" s="1" t="s">
        <v>14207</v>
      </c>
      <c r="C11583" s="2" t="s">
        <v>14164</v>
      </c>
      <c r="D11583" s="1" t="s">
        <v>19</v>
      </c>
      <c r="E11583" s="3" t="str">
        <f>HYPERLINK("https://fyndiq.se/produkt/c64bbbf107e34309/", "2-Pack Huawei P30 - Härdat glas 9H – 3D Super kvalitet")</f>
        <v>2-Pack Huawei P30 - Härdat glas 9H – 3D Super kvalitet</v>
      </c>
      <c r="F11583" s="1" t="s">
        <v>845</v>
      </c>
      <c r="G11583" s="1" t="s">
        <v>846</v>
      </c>
      <c r="H11583" s="1" t="s">
        <v>847</v>
      </c>
      <c r="I11583" s="1" t="s">
        <v>16</v>
      </c>
      <c r="J11583" s="1" t="s">
        <v>23</v>
      </c>
      <c r="K11583" s="1" t="s">
        <v>16</v>
      </c>
      <c r="L11583" s="1" t="s">
        <v>16</v>
      </c>
      <c r="M11583" s="1" t="s">
        <v>16</v>
      </c>
      <c r="N11583" s="1" t="s">
        <v>16</v>
      </c>
      <c r="O11583" s="1">
        <v>63.2</v>
      </c>
      <c r="P11583" s="1">
        <v>1.0</v>
      </c>
    </row>
    <row r="11584">
      <c r="A11584" s="1" t="s">
        <v>29</v>
      </c>
      <c r="B11584" s="1" t="s">
        <v>14208</v>
      </c>
      <c r="C11584" s="2" t="s">
        <v>14164</v>
      </c>
      <c r="D11584" s="1" t="s">
        <v>19</v>
      </c>
      <c r="E11584" s="3" t="str">
        <f>HYPERLINK("https://fyndiq.se/produkt/f2c164e932234570/", "2-Pack HUAWEI P30 PRO Skärmskydd - Härdat Glas 9H - Super kvalitet 3D")</f>
        <v>2-Pack HUAWEI P30 PRO Skärmskydd - Härdat Glas 9H - Super kvalitet 3D</v>
      </c>
      <c r="F11584" s="1" t="s">
        <v>267</v>
      </c>
      <c r="G11584" s="1" t="s">
        <v>268</v>
      </c>
      <c r="H11584" s="1" t="s">
        <v>269</v>
      </c>
      <c r="I11584" s="1" t="s">
        <v>16</v>
      </c>
      <c r="J11584" s="1" t="s">
        <v>23</v>
      </c>
      <c r="K11584" s="1" t="s">
        <v>16</v>
      </c>
      <c r="L11584" s="1" t="s">
        <v>16</v>
      </c>
      <c r="M11584" s="1" t="s">
        <v>16</v>
      </c>
      <c r="N11584" s="1" t="s">
        <v>16</v>
      </c>
      <c r="O11584" s="1">
        <v>63.2</v>
      </c>
      <c r="P11584" s="1">
        <v>1.0</v>
      </c>
    </row>
    <row r="11585">
      <c r="A11585" s="1" t="s">
        <v>29</v>
      </c>
      <c r="B11585" s="1" t="s">
        <v>14209</v>
      </c>
      <c r="C11585" s="2" t="s">
        <v>14164</v>
      </c>
      <c r="D11585" s="1" t="s">
        <v>19</v>
      </c>
      <c r="E1158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585" s="1" t="s">
        <v>709</v>
      </c>
      <c r="G11585" s="1" t="s">
        <v>710</v>
      </c>
      <c r="H11585" s="1" t="s">
        <v>711</v>
      </c>
      <c r="I11585" s="1" t="s">
        <v>16</v>
      </c>
      <c r="J11585" s="1" t="s">
        <v>23</v>
      </c>
      <c r="K11585" s="1" t="s">
        <v>16</v>
      </c>
      <c r="L11585" s="1" t="s">
        <v>16</v>
      </c>
      <c r="M11585" s="1" t="s">
        <v>16</v>
      </c>
      <c r="N11585" s="1" t="s">
        <v>16</v>
      </c>
      <c r="O11585" s="1">
        <v>63.2</v>
      </c>
      <c r="P11585" s="1">
        <v>1.0</v>
      </c>
    </row>
    <row r="11586">
      <c r="A11586" s="1" t="s">
        <v>29</v>
      </c>
      <c r="B11586" s="1" t="s">
        <v>14210</v>
      </c>
      <c r="C11586" s="2" t="s">
        <v>14164</v>
      </c>
      <c r="D11586" s="1" t="s">
        <v>19</v>
      </c>
      <c r="E11586" s="3" t="str">
        <f>HYPERLINK("https://fyndiq.se/produkt/2477583187264ece/", "2-Pack Samsung S20 - 9H Härdat Glass - Top Kvalitet")</f>
        <v>2-Pack Samsung S20 - 9H Härdat Glass - Top Kvalitet</v>
      </c>
      <c r="F11586" s="1" t="s">
        <v>124</v>
      </c>
      <c r="G11586" s="1" t="s">
        <v>125</v>
      </c>
      <c r="H11586" s="1" t="s">
        <v>126</v>
      </c>
      <c r="I11586" s="1" t="s">
        <v>16</v>
      </c>
      <c r="J11586" s="1" t="s">
        <v>23</v>
      </c>
      <c r="K11586" s="1" t="s">
        <v>16</v>
      </c>
      <c r="L11586" s="1" t="s">
        <v>16</v>
      </c>
      <c r="M11586" s="1" t="s">
        <v>16</v>
      </c>
      <c r="N11586" s="1" t="s">
        <v>16</v>
      </c>
      <c r="O11586" s="1">
        <v>71.2</v>
      </c>
      <c r="P11586" s="1">
        <v>1.0</v>
      </c>
    </row>
    <row r="11587">
      <c r="A11587" s="1" t="s">
        <v>29</v>
      </c>
      <c r="B11587" s="1" t="s">
        <v>14211</v>
      </c>
      <c r="C11587" s="2" t="s">
        <v>14164</v>
      </c>
      <c r="D11587" s="1" t="s">
        <v>19</v>
      </c>
      <c r="E11587" s="3" t="str">
        <f>HYPERLINK("https://fyndiq.se/produkt/f2c164e932234570/", "2-Pack HUAWEI P30 PRO Skärmskydd - Härdat Glas 9H - Super kvalitet 3D")</f>
        <v>2-Pack HUAWEI P30 PRO Skärmskydd - Härdat Glas 9H - Super kvalitet 3D</v>
      </c>
      <c r="F11587" s="1" t="s">
        <v>267</v>
      </c>
      <c r="G11587" s="1" t="s">
        <v>268</v>
      </c>
      <c r="H11587" s="1" t="s">
        <v>269</v>
      </c>
      <c r="I11587" s="1" t="s">
        <v>16</v>
      </c>
      <c r="J11587" s="1" t="s">
        <v>23</v>
      </c>
      <c r="K11587" s="1" t="s">
        <v>16</v>
      </c>
      <c r="L11587" s="1" t="s">
        <v>16</v>
      </c>
      <c r="M11587" s="1" t="s">
        <v>16</v>
      </c>
      <c r="N11587" s="1" t="s">
        <v>16</v>
      </c>
      <c r="O11587" s="1">
        <v>63.2</v>
      </c>
      <c r="P11587" s="1">
        <v>1.0</v>
      </c>
    </row>
    <row r="11588">
      <c r="A11588" s="1" t="s">
        <v>29</v>
      </c>
      <c r="B11588" s="1" t="s">
        <v>14212</v>
      </c>
      <c r="C11588" s="2" t="s">
        <v>14164</v>
      </c>
      <c r="D11588" s="1" t="s">
        <v>19</v>
      </c>
      <c r="E11588" s="3" t="str">
        <f>HYPERLINK("https://fyndiq.se/produkt/97b54e22d53443cf/", "2-Pack Xiaomi 11T Pro (5G) Skärmskydd &amp; 1-Pack linsskydd - Härdat Glas 9H - Super kvalitet 3D")</f>
        <v>2-Pack Xiaomi 11T Pro (5G) Skärmskydd &amp; 1-Pack linsskydd - Härdat Glas 9H - Super kvalitet 3D</v>
      </c>
      <c r="F11588" s="1" t="s">
        <v>14213</v>
      </c>
      <c r="G11588" s="1" t="s">
        <v>14214</v>
      </c>
      <c r="H11588" s="1" t="s">
        <v>14215</v>
      </c>
      <c r="I11588" s="1" t="s">
        <v>16</v>
      </c>
      <c r="J11588" s="1" t="s">
        <v>23</v>
      </c>
      <c r="K11588" s="1" t="s">
        <v>16</v>
      </c>
      <c r="L11588" s="1" t="s">
        <v>16</v>
      </c>
      <c r="M11588" s="1" t="s">
        <v>16</v>
      </c>
      <c r="N11588" s="1" t="s">
        <v>16</v>
      </c>
      <c r="O11588" s="1">
        <v>71.2</v>
      </c>
      <c r="P11588" s="1">
        <v>1.0</v>
      </c>
    </row>
    <row r="11589">
      <c r="A11589" s="1" t="s">
        <v>29</v>
      </c>
      <c r="B11589" s="1" t="s">
        <v>14216</v>
      </c>
      <c r="C11589" s="2" t="s">
        <v>14164</v>
      </c>
      <c r="D11589" s="1" t="s">
        <v>19</v>
      </c>
      <c r="E11589" s="3" t="str">
        <f>HYPERLINK("https://fyndiq.se/produkt/f15f4561a5ef4294/", "2-Pack Motorola Edge 40 - Härdat Glas 9H -Super kvalitet 3D Skärmskydd")</f>
        <v>2-Pack Motorola Edge 40 - Härdat Glas 9H -Super kvalitet 3D Skärmskydd</v>
      </c>
      <c r="F11589" s="1" t="s">
        <v>1234</v>
      </c>
      <c r="G11589" s="1" t="s">
        <v>1235</v>
      </c>
      <c r="H11589" s="1" t="s">
        <v>1236</v>
      </c>
      <c r="I11589" s="1" t="s">
        <v>16</v>
      </c>
      <c r="J11589" s="1" t="s">
        <v>23</v>
      </c>
      <c r="K11589" s="1" t="s">
        <v>16</v>
      </c>
      <c r="L11589" s="1" t="s">
        <v>16</v>
      </c>
      <c r="M11589" s="1" t="s">
        <v>16</v>
      </c>
      <c r="N11589" s="1" t="s">
        <v>16</v>
      </c>
      <c r="O11589" s="1">
        <v>71.2</v>
      </c>
      <c r="P11589" s="1">
        <v>1.0</v>
      </c>
    </row>
    <row r="11590">
      <c r="A11590" s="1" t="s">
        <v>29</v>
      </c>
      <c r="B11590" s="1" t="s">
        <v>14217</v>
      </c>
      <c r="C11590" s="2" t="s">
        <v>14164</v>
      </c>
      <c r="D11590" s="1" t="s">
        <v>19</v>
      </c>
      <c r="E11590" s="3" t="str">
        <f t="shared" ref="E11590:E11591" si="422">HYPERLINK("https://fyndiq.se/produkt/c90b30d5114944e3/", "2 Pack - Samsung S21 PLUS - 9H Härdat Glass - 3D Super Kvalitet")</f>
        <v>2 Pack - Samsung S21 PLUS - 9H Härdat Glass - 3D Super Kvalitet</v>
      </c>
      <c r="F11590" s="1" t="s">
        <v>4670</v>
      </c>
      <c r="G11590" s="1" t="s">
        <v>4671</v>
      </c>
      <c r="H11590" s="1" t="s">
        <v>4672</v>
      </c>
      <c r="I11590" s="1" t="s">
        <v>16</v>
      </c>
      <c r="J11590" s="1" t="s">
        <v>23</v>
      </c>
      <c r="K11590" s="1" t="s">
        <v>16</v>
      </c>
      <c r="L11590" s="1" t="s">
        <v>16</v>
      </c>
      <c r="M11590" s="1" t="s">
        <v>16</v>
      </c>
      <c r="N11590" s="1" t="s">
        <v>16</v>
      </c>
      <c r="O11590" s="1">
        <v>63.2</v>
      </c>
      <c r="P11590" s="1">
        <v>1.0</v>
      </c>
    </row>
    <row r="11591">
      <c r="A11591" s="1" t="s">
        <v>29</v>
      </c>
      <c r="B11591" s="1" t="s">
        <v>14218</v>
      </c>
      <c r="C11591" s="2" t="s">
        <v>14164</v>
      </c>
      <c r="D11591" s="1" t="s">
        <v>19</v>
      </c>
      <c r="E11591" s="3" t="str">
        <f t="shared" si="422"/>
        <v>2 Pack - Samsung S21 PLUS - 9H Härdat Glass - 3D Super Kvalitet</v>
      </c>
      <c r="F11591" s="1" t="s">
        <v>4670</v>
      </c>
      <c r="G11591" s="1" t="s">
        <v>4671</v>
      </c>
      <c r="H11591" s="1" t="s">
        <v>4672</v>
      </c>
      <c r="I11591" s="1" t="s">
        <v>16</v>
      </c>
      <c r="J11591" s="1" t="s">
        <v>23</v>
      </c>
      <c r="K11591" s="1" t="s">
        <v>16</v>
      </c>
      <c r="L11591" s="1" t="s">
        <v>16</v>
      </c>
      <c r="M11591" s="1" t="s">
        <v>16</v>
      </c>
      <c r="N11591" s="1" t="s">
        <v>16</v>
      </c>
      <c r="O11591" s="1">
        <v>63.2</v>
      </c>
      <c r="P11591" s="1">
        <v>1.0</v>
      </c>
    </row>
    <row r="11592">
      <c r="A11592" s="1" t="s">
        <v>29</v>
      </c>
      <c r="B11592" s="1" t="s">
        <v>14219</v>
      </c>
      <c r="C11592" s="2" t="s">
        <v>14164</v>
      </c>
      <c r="D11592" s="1" t="s">
        <v>19</v>
      </c>
      <c r="E11592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1592" s="1" t="s">
        <v>2836</v>
      </c>
      <c r="G11592" s="1" t="s">
        <v>2837</v>
      </c>
      <c r="H11592" s="1" t="s">
        <v>2838</v>
      </c>
      <c r="I11592" s="1" t="s">
        <v>16</v>
      </c>
      <c r="J11592" s="1" t="s">
        <v>23</v>
      </c>
      <c r="K11592" s="1" t="s">
        <v>16</v>
      </c>
      <c r="L11592" s="1" t="s">
        <v>16</v>
      </c>
      <c r="M11592" s="1" t="s">
        <v>16</v>
      </c>
      <c r="N11592" s="1" t="s">
        <v>16</v>
      </c>
      <c r="O11592" s="1">
        <v>63.2</v>
      </c>
      <c r="P11592" s="1">
        <v>1.0</v>
      </c>
    </row>
    <row r="11593">
      <c r="A11593" s="1" t="s">
        <v>29</v>
      </c>
      <c r="B11593" s="1" t="s">
        <v>14220</v>
      </c>
      <c r="C11593" s="2" t="s">
        <v>14164</v>
      </c>
      <c r="D11593" s="1" t="s">
        <v>19</v>
      </c>
      <c r="E11593" s="3" t="str">
        <f>HYPERLINK("https://fyndiq.se/produkt/08a39fd2ea944add/", "2-Pack Apple Watch 45mm – Härdat glas 9H – Super kvalitet 3D")</f>
        <v>2-Pack Apple Watch 45mm – Härdat glas 9H – Super kvalitet 3D</v>
      </c>
      <c r="F11593" s="1" t="s">
        <v>921</v>
      </c>
      <c r="G11593" s="1" t="s">
        <v>922</v>
      </c>
      <c r="H11593" s="1" t="s">
        <v>923</v>
      </c>
      <c r="I11593" s="1" t="s">
        <v>16</v>
      </c>
      <c r="J11593" s="1" t="s">
        <v>23</v>
      </c>
      <c r="K11593" s="1" t="s">
        <v>16</v>
      </c>
      <c r="L11593" s="1" t="s">
        <v>16</v>
      </c>
      <c r="M11593" s="1" t="s">
        <v>16</v>
      </c>
      <c r="N11593" s="1" t="s">
        <v>16</v>
      </c>
      <c r="O11593" s="1">
        <v>55.2</v>
      </c>
      <c r="P11593" s="1">
        <v>1.0</v>
      </c>
    </row>
    <row r="11594">
      <c r="A11594" s="1" t="s">
        <v>29</v>
      </c>
      <c r="B11594" s="1" t="s">
        <v>14221</v>
      </c>
      <c r="C11594" s="2" t="s">
        <v>14164</v>
      </c>
      <c r="D11594" s="1" t="s">
        <v>19</v>
      </c>
      <c r="E11594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1594" s="1" t="s">
        <v>35</v>
      </c>
      <c r="G11594" s="1" t="s">
        <v>36</v>
      </c>
      <c r="H11594" s="1" t="s">
        <v>37</v>
      </c>
      <c r="I11594" s="1" t="s">
        <v>16</v>
      </c>
      <c r="J11594" s="1" t="s">
        <v>23</v>
      </c>
      <c r="K11594" s="1" t="s">
        <v>16</v>
      </c>
      <c r="L11594" s="1" t="s">
        <v>16</v>
      </c>
      <c r="M11594" s="1" t="s">
        <v>16</v>
      </c>
      <c r="N11594" s="1" t="s">
        <v>16</v>
      </c>
      <c r="O11594" s="1">
        <v>63.2</v>
      </c>
      <c r="P11594" s="1">
        <v>1.0</v>
      </c>
    </row>
    <row r="11595">
      <c r="A11595" s="1" t="s">
        <v>29</v>
      </c>
      <c r="B11595" s="1" t="s">
        <v>14222</v>
      </c>
      <c r="C11595" s="2" t="s">
        <v>14164</v>
      </c>
      <c r="D11595" s="1" t="s">
        <v>19</v>
      </c>
      <c r="E1159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595" s="1" t="s">
        <v>722</v>
      </c>
      <c r="G11595" s="1" t="s">
        <v>723</v>
      </c>
      <c r="H11595" s="1" t="s">
        <v>724</v>
      </c>
      <c r="I11595" s="1" t="s">
        <v>16</v>
      </c>
      <c r="J11595" s="1" t="s">
        <v>23</v>
      </c>
      <c r="K11595" s="1" t="s">
        <v>16</v>
      </c>
      <c r="L11595" s="1" t="s">
        <v>16</v>
      </c>
      <c r="M11595" s="1" t="s">
        <v>16</v>
      </c>
      <c r="N11595" s="1" t="s">
        <v>16</v>
      </c>
      <c r="O11595" s="1">
        <v>79.2</v>
      </c>
      <c r="P11595" s="1">
        <v>1.0</v>
      </c>
    </row>
    <row r="11596">
      <c r="A11596" s="1" t="s">
        <v>29</v>
      </c>
      <c r="B11596" s="1" t="s">
        <v>14223</v>
      </c>
      <c r="C11596" s="2" t="s">
        <v>14164</v>
      </c>
      <c r="D11596" s="1" t="s">
        <v>19</v>
      </c>
      <c r="E11596" s="3" t="str">
        <f t="shared" ref="E11596:E11597" si="423">HYPERLINK("https://fyndiq.se/produkt/e4b87757208946c3/", "2-Pack Samsung S10E Skärmskydd - Härdat Glas 9H - Super kvalitet 3D")</f>
        <v>2-Pack Samsung S10E Skärmskydd - Härdat Glas 9H - Super kvalitet 3D</v>
      </c>
      <c r="F11596" s="1" t="s">
        <v>95</v>
      </c>
      <c r="G11596" s="1" t="s">
        <v>96</v>
      </c>
      <c r="H11596" s="1" t="s">
        <v>97</v>
      </c>
      <c r="I11596" s="1" t="s">
        <v>16</v>
      </c>
      <c r="J11596" s="1" t="s">
        <v>23</v>
      </c>
      <c r="K11596" s="1" t="s">
        <v>16</v>
      </c>
      <c r="L11596" s="1" t="s">
        <v>16</v>
      </c>
      <c r="M11596" s="1" t="s">
        <v>16</v>
      </c>
      <c r="N11596" s="1" t="s">
        <v>16</v>
      </c>
      <c r="O11596" s="1">
        <v>63.2</v>
      </c>
      <c r="P11596" s="1">
        <v>1.0</v>
      </c>
    </row>
    <row r="11597">
      <c r="A11597" s="1" t="s">
        <v>29</v>
      </c>
      <c r="B11597" s="1" t="s">
        <v>14224</v>
      </c>
      <c r="C11597" s="2" t="s">
        <v>14164</v>
      </c>
      <c r="D11597" s="1" t="s">
        <v>19</v>
      </c>
      <c r="E11597" s="3" t="str">
        <f t="shared" si="423"/>
        <v>2-Pack Samsung S10E Skärmskydd - Härdat Glas 9H - Super kvalitet 3D</v>
      </c>
      <c r="F11597" s="1" t="s">
        <v>95</v>
      </c>
      <c r="G11597" s="1" t="s">
        <v>96</v>
      </c>
      <c r="H11597" s="1" t="s">
        <v>97</v>
      </c>
      <c r="I11597" s="1" t="s">
        <v>16</v>
      </c>
      <c r="J11597" s="1" t="s">
        <v>23</v>
      </c>
      <c r="K11597" s="1" t="s">
        <v>16</v>
      </c>
      <c r="L11597" s="1" t="s">
        <v>16</v>
      </c>
      <c r="M11597" s="1" t="s">
        <v>16</v>
      </c>
      <c r="N11597" s="1" t="s">
        <v>16</v>
      </c>
      <c r="O11597" s="1">
        <v>63.2</v>
      </c>
      <c r="P11597" s="1">
        <v>2.0</v>
      </c>
    </row>
    <row r="11598">
      <c r="A11598" s="1" t="s">
        <v>29</v>
      </c>
      <c r="B11598" s="1" t="s">
        <v>14225</v>
      </c>
      <c r="C11598" s="2" t="s">
        <v>14164</v>
      </c>
      <c r="D11598" s="1" t="s">
        <v>19</v>
      </c>
      <c r="E11598" s="3" t="str">
        <f>HYPERLINK("https://fyndiq.se/produkt/4e29a60ca8964ad2/", "2-Pack XIAOMI 13T Skärmskydd &amp; 2-Pack linsskydd - Härdat Glas 9H - Super kvalitet 3D")</f>
        <v>2-Pack XIAOMI 13T Skärmskydd &amp; 2-Pack linsskydd - Härdat Glas 9H - Super kvalitet 3D</v>
      </c>
      <c r="F11598" s="1" t="s">
        <v>14126</v>
      </c>
      <c r="G11598" s="1" t="s">
        <v>14127</v>
      </c>
      <c r="H11598" s="1" t="s">
        <v>14128</v>
      </c>
      <c r="I11598" s="1" t="s">
        <v>16</v>
      </c>
      <c r="J11598" s="1" t="s">
        <v>23</v>
      </c>
      <c r="K11598" s="1" t="s">
        <v>16</v>
      </c>
      <c r="L11598" s="1" t="s">
        <v>16</v>
      </c>
      <c r="M11598" s="1" t="s">
        <v>16</v>
      </c>
      <c r="N11598" s="1" t="s">
        <v>16</v>
      </c>
      <c r="O11598" s="1">
        <v>79.2</v>
      </c>
      <c r="P11598" s="1">
        <v>1.0</v>
      </c>
    </row>
    <row r="11599">
      <c r="A11599" s="1" t="s">
        <v>29</v>
      </c>
      <c r="B11599" s="1" t="s">
        <v>14226</v>
      </c>
      <c r="C11599" s="2" t="s">
        <v>14164</v>
      </c>
      <c r="D11599" s="1" t="s">
        <v>19</v>
      </c>
      <c r="E1159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1599" s="1" t="s">
        <v>128</v>
      </c>
      <c r="G11599" s="1" t="s">
        <v>129</v>
      </c>
      <c r="H11599" s="1" t="s">
        <v>130</v>
      </c>
      <c r="I11599" s="1" t="s">
        <v>16</v>
      </c>
      <c r="J11599" s="1" t="s">
        <v>23</v>
      </c>
      <c r="K11599" s="1" t="s">
        <v>16</v>
      </c>
      <c r="L11599" s="1" t="s">
        <v>16</v>
      </c>
      <c r="M11599" s="1" t="s">
        <v>16</v>
      </c>
      <c r="N11599" s="1" t="s">
        <v>16</v>
      </c>
      <c r="O11599" s="1">
        <v>95.2</v>
      </c>
      <c r="P11599" s="1">
        <v>1.0</v>
      </c>
    </row>
    <row r="11600">
      <c r="A11600" s="1" t="s">
        <v>29</v>
      </c>
      <c r="B11600" s="1" t="s">
        <v>14227</v>
      </c>
      <c r="C11600" s="2" t="s">
        <v>14164</v>
      </c>
      <c r="D11600" s="1" t="s">
        <v>19</v>
      </c>
      <c r="E11600" s="3" t="str">
        <f>HYPERLINK("https://fyndiq.se/produkt/3d51d3faa7b24e28/", "2-Pack SONY XPERIA 5 V Skärmskydd - Härdat Glas 9H - Super kvalitet 3D")</f>
        <v>2-Pack SONY XPERIA 5 V Skärmskydd - Härdat Glas 9H - Super kvalitet 3D</v>
      </c>
      <c r="F11600" s="1" t="s">
        <v>136</v>
      </c>
      <c r="G11600" s="1" t="s">
        <v>137</v>
      </c>
      <c r="H11600" s="1" t="s">
        <v>138</v>
      </c>
      <c r="I11600" s="1" t="s">
        <v>16</v>
      </c>
      <c r="J11600" s="1" t="s">
        <v>23</v>
      </c>
      <c r="K11600" s="1" t="s">
        <v>16</v>
      </c>
      <c r="L11600" s="1" t="s">
        <v>16</v>
      </c>
      <c r="M11600" s="1" t="s">
        <v>16</v>
      </c>
      <c r="N11600" s="1" t="s">
        <v>16</v>
      </c>
      <c r="O11600" s="1">
        <v>63.2</v>
      </c>
      <c r="P11600" s="1">
        <v>1.0</v>
      </c>
    </row>
    <row r="11601">
      <c r="A11601" s="1" t="s">
        <v>29</v>
      </c>
      <c r="B11601" s="1" t="s">
        <v>14228</v>
      </c>
      <c r="C11601" s="2" t="s">
        <v>14164</v>
      </c>
      <c r="D11601" s="1" t="s">
        <v>19</v>
      </c>
      <c r="E11601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1601" s="1" t="s">
        <v>1654</v>
      </c>
      <c r="G11601" s="1" t="s">
        <v>1655</v>
      </c>
      <c r="H11601" s="1" t="s">
        <v>1656</v>
      </c>
      <c r="I11601" s="1" t="s">
        <v>16</v>
      </c>
      <c r="J11601" s="1" t="s">
        <v>23</v>
      </c>
      <c r="K11601" s="1" t="s">
        <v>16</v>
      </c>
      <c r="L11601" s="1" t="s">
        <v>16</v>
      </c>
      <c r="M11601" s="1" t="s">
        <v>16</v>
      </c>
      <c r="N11601" s="1" t="s">
        <v>16</v>
      </c>
      <c r="O11601" s="1">
        <v>55.2</v>
      </c>
      <c r="P11601" s="1">
        <v>1.0</v>
      </c>
    </row>
    <row r="11602">
      <c r="A11602" s="1" t="s">
        <v>29</v>
      </c>
      <c r="B11602" s="1" t="s">
        <v>14229</v>
      </c>
      <c r="C11602" s="2" t="s">
        <v>14164</v>
      </c>
      <c r="D11602" s="1" t="s">
        <v>19</v>
      </c>
      <c r="E11602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1602" s="1" t="s">
        <v>1209</v>
      </c>
      <c r="G11602" s="1" t="s">
        <v>1210</v>
      </c>
      <c r="H11602" s="1" t="s">
        <v>1211</v>
      </c>
      <c r="I11602" s="1" t="s">
        <v>16</v>
      </c>
      <c r="J11602" s="1" t="s">
        <v>23</v>
      </c>
      <c r="K11602" s="1" t="s">
        <v>16</v>
      </c>
      <c r="L11602" s="1" t="s">
        <v>16</v>
      </c>
      <c r="M11602" s="1" t="s">
        <v>16</v>
      </c>
      <c r="N11602" s="1" t="s">
        <v>16</v>
      </c>
      <c r="O11602" s="1">
        <v>79.2</v>
      </c>
      <c r="P11602" s="1">
        <v>1.0</v>
      </c>
    </row>
    <row r="11603">
      <c r="A11603" s="1" t="s">
        <v>29</v>
      </c>
      <c r="B11603" s="1" t="s">
        <v>14230</v>
      </c>
      <c r="C11603" s="2" t="s">
        <v>14164</v>
      </c>
      <c r="D11603" s="1" t="s">
        <v>19</v>
      </c>
      <c r="E11603" s="3" t="str">
        <f>HYPERLINK("https://fyndiq.se/produkt/03a480989c2048fb/", "2 Pack Samsung Galaxy S8 Plus - Härdat glas 9H–Super kvalitet 3D")</f>
        <v>2 Pack Samsung Galaxy S8 Plus - Härdat glas 9H–Super kvalitet 3D</v>
      </c>
      <c r="F11603" s="1" t="s">
        <v>991</v>
      </c>
      <c r="G11603" s="1" t="s">
        <v>992</v>
      </c>
      <c r="H11603" s="1" t="s">
        <v>993</v>
      </c>
      <c r="I11603" s="1" t="s">
        <v>16</v>
      </c>
      <c r="J11603" s="1" t="s">
        <v>23</v>
      </c>
      <c r="K11603" s="1" t="s">
        <v>16</v>
      </c>
      <c r="L11603" s="1" t="s">
        <v>16</v>
      </c>
      <c r="M11603" s="1" t="s">
        <v>16</v>
      </c>
      <c r="N11603" s="1" t="s">
        <v>16</v>
      </c>
      <c r="O11603" s="1">
        <v>63.2</v>
      </c>
      <c r="P11603" s="1">
        <v>1.0</v>
      </c>
    </row>
    <row r="11604">
      <c r="A11604" s="1" t="s">
        <v>29</v>
      </c>
      <c r="B11604" s="1" t="s">
        <v>14231</v>
      </c>
      <c r="C11604" s="2" t="s">
        <v>14164</v>
      </c>
      <c r="D11604" s="1" t="s">
        <v>19</v>
      </c>
      <c r="E11604" s="3" t="str">
        <f>HYPERLINK("https://fyndiq.se/produkt/613d3d071e424de7/", "2 Pack Samsung Xcover Pro- Härdat glas 9H - Super kvalitet 3D")</f>
        <v>2 Pack Samsung Xcover Pro- Härdat glas 9H - Super kvalitet 3D</v>
      </c>
      <c r="F11604" s="1" t="s">
        <v>548</v>
      </c>
      <c r="G11604" s="1" t="s">
        <v>549</v>
      </c>
      <c r="H11604" s="1" t="s">
        <v>550</v>
      </c>
      <c r="I11604" s="1" t="s">
        <v>16</v>
      </c>
      <c r="J11604" s="1" t="s">
        <v>23</v>
      </c>
      <c r="K11604" s="1" t="s">
        <v>16</v>
      </c>
      <c r="L11604" s="1" t="s">
        <v>16</v>
      </c>
      <c r="M11604" s="1" t="s">
        <v>16</v>
      </c>
      <c r="N11604" s="1" t="s">
        <v>16</v>
      </c>
      <c r="O11604" s="1">
        <v>71.2</v>
      </c>
      <c r="P11604" s="1">
        <v>1.0</v>
      </c>
    </row>
    <row r="11605">
      <c r="A11605" s="1" t="s">
        <v>29</v>
      </c>
      <c r="B11605" s="1" t="s">
        <v>14232</v>
      </c>
      <c r="C11605" s="2" t="s">
        <v>14164</v>
      </c>
      <c r="D11605" s="1" t="s">
        <v>19</v>
      </c>
      <c r="E1160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1605" s="1" t="s">
        <v>163</v>
      </c>
      <c r="G11605" s="1" t="s">
        <v>164</v>
      </c>
      <c r="H11605" s="1" t="s">
        <v>165</v>
      </c>
      <c r="I11605" s="1" t="s">
        <v>16</v>
      </c>
      <c r="J11605" s="1" t="s">
        <v>23</v>
      </c>
      <c r="K11605" s="1" t="s">
        <v>16</v>
      </c>
      <c r="L11605" s="1" t="s">
        <v>16</v>
      </c>
      <c r="M11605" s="1" t="s">
        <v>16</v>
      </c>
      <c r="N11605" s="1" t="s">
        <v>16</v>
      </c>
      <c r="O11605" s="1">
        <v>63.2</v>
      </c>
      <c r="P11605" s="1">
        <v>1.0</v>
      </c>
    </row>
    <row r="11606">
      <c r="A11606" s="1" t="s">
        <v>29</v>
      </c>
      <c r="B11606" s="1" t="s">
        <v>14233</v>
      </c>
      <c r="C11606" s="2" t="s">
        <v>14164</v>
      </c>
      <c r="D11606" s="1" t="s">
        <v>19</v>
      </c>
      <c r="E11606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606" s="1" t="s">
        <v>51</v>
      </c>
      <c r="G11606" s="1" t="s">
        <v>52</v>
      </c>
      <c r="H11606" s="1" t="s">
        <v>53</v>
      </c>
      <c r="I11606" s="1" t="s">
        <v>16</v>
      </c>
      <c r="J11606" s="1" t="s">
        <v>23</v>
      </c>
      <c r="K11606" s="1" t="s">
        <v>16</v>
      </c>
      <c r="L11606" s="1" t="s">
        <v>16</v>
      </c>
      <c r="M11606" s="1" t="s">
        <v>16</v>
      </c>
      <c r="N11606" s="1" t="s">
        <v>16</v>
      </c>
      <c r="O11606" s="1">
        <v>87.2</v>
      </c>
      <c r="P11606" s="1">
        <v>1.0</v>
      </c>
    </row>
    <row r="11607">
      <c r="A11607" s="1" t="s">
        <v>29</v>
      </c>
      <c r="B11607" s="1" t="s">
        <v>14234</v>
      </c>
      <c r="C11607" s="2" t="s">
        <v>14164</v>
      </c>
      <c r="D11607" s="1" t="s">
        <v>19</v>
      </c>
      <c r="E11607" s="3" t="str">
        <f>HYPERLINK("https://fyndiq.se/produkt/19c2551af5564452/", "2 Pack Samsung Galaxy A41 - Härdat Glas 9H - Super kvalitet 3D")</f>
        <v>2 Pack Samsung Galaxy A41 - Härdat Glas 9H - Super kvalitet 3D</v>
      </c>
      <c r="F11607" s="1" t="s">
        <v>362</v>
      </c>
      <c r="G11607" s="1" t="s">
        <v>363</v>
      </c>
      <c r="H11607" s="1" t="s">
        <v>364</v>
      </c>
      <c r="I11607" s="1" t="s">
        <v>16</v>
      </c>
      <c r="J11607" s="1" t="s">
        <v>23</v>
      </c>
      <c r="K11607" s="1" t="s">
        <v>16</v>
      </c>
      <c r="L11607" s="1" t="s">
        <v>16</v>
      </c>
      <c r="M11607" s="1" t="s">
        <v>16</v>
      </c>
      <c r="N11607" s="1" t="s">
        <v>16</v>
      </c>
      <c r="O11607" s="1">
        <v>63.2</v>
      </c>
      <c r="P11607" s="1">
        <v>1.0</v>
      </c>
    </row>
    <row r="11608">
      <c r="A11608" s="1" t="s">
        <v>29</v>
      </c>
      <c r="B11608" s="1" t="s">
        <v>14235</v>
      </c>
      <c r="C11608" s="2" t="s">
        <v>14164</v>
      </c>
      <c r="D11608" s="1" t="s">
        <v>19</v>
      </c>
      <c r="E11608" s="3" t="str">
        <f>HYPERLINK("https://fyndiq.se/produkt/416415a768684efb/", "2-Pack Samsung Galaxy S21 5G - 9H Härdat Glas - HD")</f>
        <v>2-Pack Samsung Galaxy S21 5G - 9H Härdat Glas - HD</v>
      </c>
      <c r="F11608" s="1" t="s">
        <v>39</v>
      </c>
      <c r="G11608" s="1" t="s">
        <v>40</v>
      </c>
      <c r="H11608" s="1" t="s">
        <v>41</v>
      </c>
      <c r="I11608" s="1" t="s">
        <v>16</v>
      </c>
      <c r="J11608" s="1" t="s">
        <v>23</v>
      </c>
      <c r="K11608" s="1" t="s">
        <v>16</v>
      </c>
      <c r="L11608" s="1" t="s">
        <v>16</v>
      </c>
      <c r="M11608" s="1" t="s">
        <v>16</v>
      </c>
      <c r="N11608" s="1" t="s">
        <v>16</v>
      </c>
      <c r="O11608" s="1">
        <v>63.2</v>
      </c>
      <c r="P11608" s="1">
        <v>1.0</v>
      </c>
    </row>
    <row r="11609">
      <c r="A11609" s="1" t="s">
        <v>29</v>
      </c>
      <c r="B11609" s="1" t="s">
        <v>14236</v>
      </c>
      <c r="C11609" s="2" t="s">
        <v>14164</v>
      </c>
      <c r="D11609" s="1" t="s">
        <v>19</v>
      </c>
      <c r="E11609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1609" s="1" t="s">
        <v>388</v>
      </c>
      <c r="G11609" s="1" t="s">
        <v>389</v>
      </c>
      <c r="H11609" s="1" t="s">
        <v>390</v>
      </c>
      <c r="I11609" s="1" t="s">
        <v>16</v>
      </c>
      <c r="J11609" s="1" t="s">
        <v>23</v>
      </c>
      <c r="K11609" s="1" t="s">
        <v>16</v>
      </c>
      <c r="L11609" s="1" t="s">
        <v>16</v>
      </c>
      <c r="M11609" s="1" t="s">
        <v>16</v>
      </c>
      <c r="N11609" s="1" t="s">
        <v>16</v>
      </c>
      <c r="O11609" s="1">
        <v>63.2</v>
      </c>
      <c r="P11609" s="1">
        <v>1.0</v>
      </c>
    </row>
    <row r="11610">
      <c r="A11610" s="1" t="s">
        <v>29</v>
      </c>
      <c r="B11610" s="1" t="s">
        <v>14237</v>
      </c>
      <c r="C11610" s="2" t="s">
        <v>14164</v>
      </c>
      <c r="D11610" s="1" t="s">
        <v>19</v>
      </c>
      <c r="E1161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1610" s="1" t="s">
        <v>508</v>
      </c>
      <c r="G11610" s="1" t="s">
        <v>509</v>
      </c>
      <c r="H11610" s="1" t="s">
        <v>510</v>
      </c>
      <c r="I11610" s="1" t="s">
        <v>16</v>
      </c>
      <c r="J11610" s="1" t="s">
        <v>23</v>
      </c>
      <c r="K11610" s="1" t="s">
        <v>16</v>
      </c>
      <c r="L11610" s="1" t="s">
        <v>16</v>
      </c>
      <c r="M11610" s="1" t="s">
        <v>16</v>
      </c>
      <c r="N11610" s="1" t="s">
        <v>16</v>
      </c>
      <c r="O11610" s="1">
        <v>63.2</v>
      </c>
      <c r="P11610" s="1">
        <v>1.0</v>
      </c>
    </row>
    <row r="11611">
      <c r="A11611" s="1" t="s">
        <v>29</v>
      </c>
      <c r="B11611" s="1" t="s">
        <v>14238</v>
      </c>
      <c r="C11611" s="2" t="s">
        <v>14164</v>
      </c>
      <c r="D11611" s="1" t="s">
        <v>19</v>
      </c>
      <c r="E11611" s="3" t="str">
        <f>HYPERLINK("https://fyndiq.se/produkt/c6f3e47a88184e8d/", "2-Pack SAMSUNG A55 Skärmskydd - Härdat Glas 9H - Super kvalitet 3D")</f>
        <v>2-Pack SAMSUNG A55 Skärmskydd - Härdat Glas 9H - Super kvalitet 3D</v>
      </c>
      <c r="F11611" s="1" t="s">
        <v>83</v>
      </c>
      <c r="G11611" s="1" t="s">
        <v>84</v>
      </c>
      <c r="H11611" s="1" t="s">
        <v>85</v>
      </c>
      <c r="I11611" s="1" t="s">
        <v>16</v>
      </c>
      <c r="J11611" s="1" t="s">
        <v>23</v>
      </c>
      <c r="K11611" s="1" t="s">
        <v>16</v>
      </c>
      <c r="L11611" s="1" t="s">
        <v>16</v>
      </c>
      <c r="M11611" s="1" t="s">
        <v>16</v>
      </c>
      <c r="N11611" s="1" t="s">
        <v>16</v>
      </c>
      <c r="O11611" s="1">
        <v>63.2</v>
      </c>
      <c r="P11611" s="1">
        <v>1.0</v>
      </c>
    </row>
    <row r="11612">
      <c r="A11612" s="1" t="s">
        <v>29</v>
      </c>
      <c r="B11612" s="1" t="s">
        <v>14239</v>
      </c>
      <c r="C11612" s="2" t="s">
        <v>14164</v>
      </c>
      <c r="D11612" s="1" t="s">
        <v>19</v>
      </c>
      <c r="E1161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612" s="1" t="s">
        <v>103</v>
      </c>
      <c r="G11612" s="1" t="s">
        <v>104</v>
      </c>
      <c r="H11612" s="1" t="s">
        <v>105</v>
      </c>
      <c r="I11612" s="1" t="s">
        <v>16</v>
      </c>
      <c r="J11612" s="1" t="s">
        <v>23</v>
      </c>
      <c r="K11612" s="1" t="s">
        <v>16</v>
      </c>
      <c r="L11612" s="1" t="s">
        <v>16</v>
      </c>
      <c r="M11612" s="1" t="s">
        <v>16</v>
      </c>
      <c r="N11612" s="1" t="s">
        <v>16</v>
      </c>
      <c r="O11612" s="1">
        <v>63.2</v>
      </c>
      <c r="P11612" s="1">
        <v>1.0</v>
      </c>
    </row>
    <row r="11613">
      <c r="A11613" s="1" t="s">
        <v>29</v>
      </c>
      <c r="B11613" s="1" t="s">
        <v>14240</v>
      </c>
      <c r="C11613" s="2" t="s">
        <v>14164</v>
      </c>
      <c r="D11613" s="1" t="s">
        <v>19</v>
      </c>
      <c r="E11613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1613" s="1" t="s">
        <v>1377</v>
      </c>
      <c r="G11613" s="1" t="s">
        <v>1378</v>
      </c>
      <c r="H11613" s="1" t="s">
        <v>1379</v>
      </c>
      <c r="I11613" s="1" t="s">
        <v>16</v>
      </c>
      <c r="J11613" s="1" t="s">
        <v>23</v>
      </c>
      <c r="K11613" s="1" t="s">
        <v>16</v>
      </c>
      <c r="L11613" s="1" t="s">
        <v>16</v>
      </c>
      <c r="M11613" s="1" t="s">
        <v>16</v>
      </c>
      <c r="N11613" s="1" t="s">
        <v>16</v>
      </c>
      <c r="O11613" s="1">
        <v>79.2</v>
      </c>
      <c r="P11613" s="1">
        <v>1.0</v>
      </c>
    </row>
    <row r="11614">
      <c r="A11614" s="1" t="s">
        <v>29</v>
      </c>
      <c r="B11614" s="1" t="s">
        <v>14241</v>
      </c>
      <c r="C11614" s="2" t="s">
        <v>14164</v>
      </c>
      <c r="D11614" s="1" t="s">
        <v>19</v>
      </c>
      <c r="E11614" s="3" t="str">
        <f>HYPERLINK("https://fyndiq.se/produkt/07e3350320e54ed3/", "2-Pack MOTOROLA MOTO G51 5G Skärmskydd - Härdat Glas 9H - Super kvalitet 3D")</f>
        <v>2-Pack MOTOROLA MOTO G51 5G Skärmskydd - Härdat Glas 9H - Super kvalitet 3D</v>
      </c>
      <c r="F11614" s="1" t="s">
        <v>5320</v>
      </c>
      <c r="G11614" s="1" t="s">
        <v>5321</v>
      </c>
      <c r="H11614" s="1" t="s">
        <v>5322</v>
      </c>
      <c r="I11614" s="1" t="s">
        <v>1230</v>
      </c>
      <c r="J11614" s="1" t="s">
        <v>9</v>
      </c>
      <c r="K11614" s="2" t="s">
        <v>12935</v>
      </c>
      <c r="L11614" s="1" t="s">
        <v>2602</v>
      </c>
      <c r="M11614" s="1" t="s">
        <v>16</v>
      </c>
      <c r="N11614" s="1" t="s">
        <v>16</v>
      </c>
      <c r="O11614" s="1">
        <v>63.2</v>
      </c>
      <c r="P11614" s="1">
        <v>1.0</v>
      </c>
    </row>
    <row r="11615">
      <c r="A11615" s="1" t="s">
        <v>29</v>
      </c>
      <c r="B11615" s="1" t="s">
        <v>14242</v>
      </c>
      <c r="C11615" s="2" t="s">
        <v>14164</v>
      </c>
      <c r="D11615" s="1" t="s">
        <v>19</v>
      </c>
      <c r="E11615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1615" s="1" t="s">
        <v>679</v>
      </c>
      <c r="G11615" s="1" t="s">
        <v>680</v>
      </c>
      <c r="H11615" s="1" t="s">
        <v>681</v>
      </c>
      <c r="I11615" s="1" t="s">
        <v>16</v>
      </c>
      <c r="J11615" s="1" t="s">
        <v>23</v>
      </c>
      <c r="K11615" s="1" t="s">
        <v>16</v>
      </c>
      <c r="L11615" s="1" t="s">
        <v>16</v>
      </c>
      <c r="M11615" s="1" t="s">
        <v>16</v>
      </c>
      <c r="N11615" s="1" t="s">
        <v>16</v>
      </c>
      <c r="O11615" s="1">
        <v>95.2</v>
      </c>
      <c r="P11615" s="1">
        <v>1.0</v>
      </c>
    </row>
    <row r="11616">
      <c r="A11616" s="1" t="s">
        <v>29</v>
      </c>
      <c r="B11616" s="1" t="s">
        <v>14243</v>
      </c>
      <c r="C11616" s="2" t="s">
        <v>14164</v>
      </c>
      <c r="D11616" s="1" t="s">
        <v>19</v>
      </c>
      <c r="E11616" s="3" t="str">
        <f t="shared" ref="E11616:E11617" si="424">HYPERLINK("https://fyndiq.se/produkt/d2c30baa04ab483c/", "2-Pack Samsung A22 5G Skärmskydd - Härdat Glas 9H - Super kvalitet 3D")</f>
        <v>2-Pack Samsung A22 5G Skärmskydd - Härdat Glas 9H - Super kvalitet 3D</v>
      </c>
      <c r="F11616" s="1" t="s">
        <v>1273</v>
      </c>
      <c r="G11616" s="1" t="s">
        <v>1274</v>
      </c>
      <c r="H11616" s="1" t="s">
        <v>1275</v>
      </c>
      <c r="I11616" s="1" t="s">
        <v>16</v>
      </c>
      <c r="J11616" s="1" t="s">
        <v>23</v>
      </c>
      <c r="K11616" s="1" t="s">
        <v>16</v>
      </c>
      <c r="L11616" s="1" t="s">
        <v>16</v>
      </c>
      <c r="M11616" s="1" t="s">
        <v>16</v>
      </c>
      <c r="N11616" s="1" t="s">
        <v>16</v>
      </c>
      <c r="O11616" s="1">
        <v>63.2</v>
      </c>
      <c r="P11616" s="1">
        <v>1.0</v>
      </c>
    </row>
    <row r="11617">
      <c r="A11617" s="1" t="s">
        <v>29</v>
      </c>
      <c r="B11617" s="1" t="s">
        <v>14244</v>
      </c>
      <c r="C11617" s="2" t="s">
        <v>14164</v>
      </c>
      <c r="D11617" s="1" t="s">
        <v>19</v>
      </c>
      <c r="E11617" s="3" t="str">
        <f t="shared" si="424"/>
        <v>2-Pack Samsung A22 5G Skärmskydd - Härdat Glas 9H - Super kvalitet 3D</v>
      </c>
      <c r="F11617" s="1" t="s">
        <v>1273</v>
      </c>
      <c r="G11617" s="1" t="s">
        <v>1274</v>
      </c>
      <c r="H11617" s="1" t="s">
        <v>1275</v>
      </c>
      <c r="I11617" s="1" t="s">
        <v>16</v>
      </c>
      <c r="J11617" s="1" t="s">
        <v>23</v>
      </c>
      <c r="K11617" s="1" t="s">
        <v>16</v>
      </c>
      <c r="L11617" s="1" t="s">
        <v>16</v>
      </c>
      <c r="M11617" s="1" t="s">
        <v>16</v>
      </c>
      <c r="N11617" s="1" t="s">
        <v>16</v>
      </c>
      <c r="O11617" s="1">
        <v>63.2</v>
      </c>
      <c r="P11617" s="1">
        <v>1.0</v>
      </c>
    </row>
    <row r="11618">
      <c r="A11618" s="1" t="s">
        <v>29</v>
      </c>
      <c r="B11618" s="1" t="s">
        <v>14245</v>
      </c>
      <c r="C11618" s="2" t="s">
        <v>14164</v>
      </c>
      <c r="D11618" s="1" t="s">
        <v>19</v>
      </c>
      <c r="E1161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618" s="1" t="s">
        <v>103</v>
      </c>
      <c r="G11618" s="1" t="s">
        <v>104</v>
      </c>
      <c r="H11618" s="1" t="s">
        <v>105</v>
      </c>
      <c r="I11618" s="1" t="s">
        <v>16</v>
      </c>
      <c r="J11618" s="1" t="s">
        <v>23</v>
      </c>
      <c r="K11618" s="1" t="s">
        <v>16</v>
      </c>
      <c r="L11618" s="1" t="s">
        <v>16</v>
      </c>
      <c r="M11618" s="1" t="s">
        <v>16</v>
      </c>
      <c r="N11618" s="1" t="s">
        <v>16</v>
      </c>
      <c r="O11618" s="1">
        <v>63.2</v>
      </c>
      <c r="P11618" s="1">
        <v>1.0</v>
      </c>
    </row>
    <row r="11619">
      <c r="A11619" s="1" t="s">
        <v>29</v>
      </c>
      <c r="B11619" s="1" t="s">
        <v>14246</v>
      </c>
      <c r="C11619" s="2" t="s">
        <v>14164</v>
      </c>
      <c r="D11619" s="1" t="s">
        <v>19</v>
      </c>
      <c r="E11619" s="3" t="str">
        <f>HYPERLINK("https://fyndiq.se/produkt/6ff896a82a134dbd/", "2-Pack IPhone 12 Mini - Härdat Glas 9H - Super Kvalitet 3D")</f>
        <v>2-Pack IPhone 12 Mini - Härdat Glas 9H - Super Kvalitet 3D</v>
      </c>
      <c r="F11619" s="1" t="s">
        <v>55</v>
      </c>
      <c r="G11619" s="1" t="s">
        <v>56</v>
      </c>
      <c r="H11619" s="1" t="s">
        <v>57</v>
      </c>
      <c r="I11619" s="1" t="s">
        <v>16</v>
      </c>
      <c r="J11619" s="1" t="s">
        <v>23</v>
      </c>
      <c r="K11619" s="1" t="s">
        <v>16</v>
      </c>
      <c r="L11619" s="1" t="s">
        <v>16</v>
      </c>
      <c r="M11619" s="1" t="s">
        <v>16</v>
      </c>
      <c r="N11619" s="1" t="s">
        <v>16</v>
      </c>
      <c r="O11619" s="1">
        <v>47.2</v>
      </c>
      <c r="P11619" s="1">
        <v>1.0</v>
      </c>
    </row>
    <row r="11620">
      <c r="A11620" s="1" t="s">
        <v>29</v>
      </c>
      <c r="B11620" s="1" t="s">
        <v>14247</v>
      </c>
      <c r="C11620" s="2" t="s">
        <v>14164</v>
      </c>
      <c r="D11620" s="1" t="s">
        <v>19</v>
      </c>
      <c r="E11620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1620" s="1" t="s">
        <v>795</v>
      </c>
      <c r="G11620" s="1" t="s">
        <v>796</v>
      </c>
      <c r="H11620" s="1" t="s">
        <v>797</v>
      </c>
      <c r="I11620" s="1" t="s">
        <v>1230</v>
      </c>
      <c r="J11620" s="1" t="s">
        <v>9</v>
      </c>
      <c r="K11620" s="2" t="s">
        <v>13205</v>
      </c>
      <c r="L11620" s="1" t="s">
        <v>2602</v>
      </c>
      <c r="M11620" s="1" t="s">
        <v>16</v>
      </c>
      <c r="N11620" s="1" t="s">
        <v>16</v>
      </c>
      <c r="O11620" s="1">
        <v>63.2</v>
      </c>
      <c r="P11620" s="1">
        <v>1.0</v>
      </c>
    </row>
    <row r="11621">
      <c r="A11621" s="1" t="s">
        <v>29</v>
      </c>
      <c r="B11621" s="1" t="s">
        <v>14248</v>
      </c>
      <c r="C11621" s="2" t="s">
        <v>14249</v>
      </c>
      <c r="D11621" s="1" t="s">
        <v>19</v>
      </c>
      <c r="E11621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1621" s="1" t="s">
        <v>3103</v>
      </c>
      <c r="G11621" s="1" t="s">
        <v>3104</v>
      </c>
      <c r="H11621" s="1" t="s">
        <v>3105</v>
      </c>
      <c r="I11621" s="1" t="s">
        <v>16</v>
      </c>
      <c r="J11621" s="1" t="s">
        <v>23</v>
      </c>
      <c r="K11621" s="1" t="s">
        <v>16</v>
      </c>
      <c r="L11621" s="1" t="s">
        <v>16</v>
      </c>
      <c r="M11621" s="1" t="s">
        <v>16</v>
      </c>
      <c r="N11621" s="1" t="s">
        <v>16</v>
      </c>
      <c r="O11621" s="1">
        <v>79.2</v>
      </c>
      <c r="P11621" s="1">
        <v>1.0</v>
      </c>
    </row>
    <row r="11622">
      <c r="A11622" s="1" t="s">
        <v>29</v>
      </c>
      <c r="B11622" s="1" t="s">
        <v>14250</v>
      </c>
      <c r="C11622" s="2" t="s">
        <v>14249</v>
      </c>
      <c r="D11622" s="1" t="s">
        <v>19</v>
      </c>
      <c r="E11622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1622" s="1" t="s">
        <v>4412</v>
      </c>
      <c r="G11622" s="1" t="s">
        <v>4413</v>
      </c>
      <c r="H11622" s="1" t="s">
        <v>4414</v>
      </c>
      <c r="I11622" s="1" t="s">
        <v>1311</v>
      </c>
      <c r="J11622" s="1" t="s">
        <v>23</v>
      </c>
      <c r="K11622" s="1" t="s">
        <v>16</v>
      </c>
      <c r="L11622" s="1" t="s">
        <v>16</v>
      </c>
      <c r="M11622" s="1" t="s">
        <v>16</v>
      </c>
      <c r="N11622" s="1" t="s">
        <v>16</v>
      </c>
      <c r="O11622" s="1">
        <v>63.2</v>
      </c>
      <c r="P11622" s="1">
        <v>1.0</v>
      </c>
    </row>
    <row r="11623">
      <c r="A11623" s="1" t="s">
        <v>29</v>
      </c>
      <c r="B11623" s="1" t="s">
        <v>14251</v>
      </c>
      <c r="C11623" s="2" t="s">
        <v>14249</v>
      </c>
      <c r="D11623" s="1" t="s">
        <v>19</v>
      </c>
      <c r="E11623" s="3" t="str">
        <f>HYPERLINK("https://fyndiq.se/produkt/432d784756a84eff/", "2-Pack Samsung Galaxy S20FE - Härdat Glas-9H -Super kvalitet 3D")</f>
        <v>2-Pack Samsung Galaxy S20FE - Härdat Glas-9H -Super kvalitet 3D</v>
      </c>
      <c r="F11623" s="1" t="s">
        <v>1078</v>
      </c>
      <c r="G11623" s="1" t="s">
        <v>1079</v>
      </c>
      <c r="H11623" s="1" t="s">
        <v>1080</v>
      </c>
      <c r="I11623" s="1" t="s">
        <v>16</v>
      </c>
      <c r="J11623" s="1" t="s">
        <v>23</v>
      </c>
      <c r="K11623" s="1" t="s">
        <v>16</v>
      </c>
      <c r="L11623" s="1" t="s">
        <v>16</v>
      </c>
      <c r="M11623" s="1" t="s">
        <v>16</v>
      </c>
      <c r="N11623" s="1" t="s">
        <v>16</v>
      </c>
      <c r="O11623" s="1">
        <v>63.2</v>
      </c>
      <c r="P11623" s="1">
        <v>1.0</v>
      </c>
    </row>
    <row r="11624">
      <c r="A11624" s="1" t="s">
        <v>29</v>
      </c>
      <c r="B11624" s="1" t="s">
        <v>14252</v>
      </c>
      <c r="C11624" s="2" t="s">
        <v>14249</v>
      </c>
      <c r="D11624" s="1" t="s">
        <v>19</v>
      </c>
      <c r="E11624" s="3" t="str">
        <f>HYPERLINK("https://fyndiq.se/produkt/2a9c08e4daf04aed/", "2-Pack Xiaomi 12T Pro - Härdat Glas 9H - Super kvalitet 3D Skärmskydd")</f>
        <v>2-Pack Xiaomi 12T Pro - Härdat Glas 9H - Super kvalitet 3D Skärmskydd</v>
      </c>
      <c r="F11624" s="1" t="s">
        <v>376</v>
      </c>
      <c r="G11624" s="1" t="s">
        <v>377</v>
      </c>
      <c r="H11624" s="1" t="s">
        <v>378</v>
      </c>
      <c r="I11624" s="1" t="s">
        <v>16</v>
      </c>
      <c r="J11624" s="1" t="s">
        <v>23</v>
      </c>
      <c r="K11624" s="1" t="s">
        <v>16</v>
      </c>
      <c r="L11624" s="1" t="s">
        <v>16</v>
      </c>
      <c r="M11624" s="1" t="s">
        <v>16</v>
      </c>
      <c r="N11624" s="1" t="s">
        <v>16</v>
      </c>
      <c r="O11624" s="1">
        <v>63.2</v>
      </c>
      <c r="P11624" s="1">
        <v>1.0</v>
      </c>
    </row>
    <row r="11625">
      <c r="A11625" s="1" t="s">
        <v>29</v>
      </c>
      <c r="B11625" s="1" t="s">
        <v>14253</v>
      </c>
      <c r="C11625" s="2" t="s">
        <v>14249</v>
      </c>
      <c r="D11625" s="1" t="s">
        <v>19</v>
      </c>
      <c r="E11625" s="3" t="str">
        <f>HYPERLINK("https://fyndiq.se/produkt/2f7a66d653a8451e/", "Samsung S22 - 9H Härdat Glass - 3D Super Kvalitet")</f>
        <v>Samsung S22 - 9H Härdat Glass - 3D Super Kvalitet</v>
      </c>
      <c r="F11625" s="1" t="s">
        <v>14254</v>
      </c>
      <c r="G11625" s="1" t="s">
        <v>14255</v>
      </c>
      <c r="H11625" s="1" t="s">
        <v>14256</v>
      </c>
      <c r="I11625" s="1" t="s">
        <v>1311</v>
      </c>
      <c r="J11625" s="1" t="s">
        <v>9</v>
      </c>
      <c r="K11625" s="2" t="s">
        <v>12709</v>
      </c>
      <c r="L11625" s="1" t="s">
        <v>2528</v>
      </c>
      <c r="M11625" s="1" t="s">
        <v>16</v>
      </c>
      <c r="N11625" s="1" t="s">
        <v>16</v>
      </c>
      <c r="O11625" s="1">
        <v>55.2</v>
      </c>
      <c r="P11625" s="1">
        <v>1.0</v>
      </c>
    </row>
    <row r="11626">
      <c r="A11626" s="1" t="s">
        <v>29</v>
      </c>
      <c r="B11626" s="1" t="s">
        <v>14257</v>
      </c>
      <c r="C11626" s="2" t="s">
        <v>14249</v>
      </c>
      <c r="D11626" s="1" t="s">
        <v>19</v>
      </c>
      <c r="E11626" s="3" t="str">
        <f>HYPERLINK("https://fyndiq.se/produkt/4603671cea994359/", "Samsung S20 Plus härdat glas 3D 9H Top Kvalitet skärmskydd")</f>
        <v>Samsung S20 Plus härdat glas 3D 9H Top Kvalitet skärmskydd</v>
      </c>
      <c r="F11626" s="1" t="s">
        <v>428</v>
      </c>
      <c r="G11626" s="1" t="s">
        <v>429</v>
      </c>
      <c r="H11626" s="1" t="s">
        <v>430</v>
      </c>
      <c r="I11626" s="1" t="s">
        <v>16</v>
      </c>
      <c r="J11626" s="1" t="s">
        <v>23</v>
      </c>
      <c r="K11626" s="1" t="s">
        <v>16</v>
      </c>
      <c r="L11626" s="1" t="s">
        <v>16</v>
      </c>
      <c r="M11626" s="1" t="s">
        <v>16</v>
      </c>
      <c r="N11626" s="1" t="s">
        <v>16</v>
      </c>
      <c r="O11626" s="1">
        <v>55.2</v>
      </c>
      <c r="P11626" s="1">
        <v>1.0</v>
      </c>
    </row>
    <row r="11627">
      <c r="A11627" s="1" t="s">
        <v>29</v>
      </c>
      <c r="B11627" s="1" t="s">
        <v>14258</v>
      </c>
      <c r="C11627" s="2" t="s">
        <v>14249</v>
      </c>
      <c r="D11627" s="1" t="s">
        <v>19</v>
      </c>
      <c r="E11627" s="3" t="str">
        <f>HYPERLINK("https://fyndiq.se/produkt/56c72c0ba5f749b5/", "2-Pack SAMSUNG S24 Skärmskydd - Härdat Glas 9H - Super kvalitet 3D")</f>
        <v>2-Pack SAMSUNG S24 Skärmskydd - Härdat Glas 9H - Super kvalitet 3D</v>
      </c>
      <c r="F11627" s="1" t="s">
        <v>263</v>
      </c>
      <c r="G11627" s="1" t="s">
        <v>264</v>
      </c>
      <c r="H11627" s="1" t="s">
        <v>265</v>
      </c>
      <c r="I11627" s="1" t="s">
        <v>1230</v>
      </c>
      <c r="J11627" s="1" t="s">
        <v>23</v>
      </c>
      <c r="K11627" s="1" t="s">
        <v>16</v>
      </c>
      <c r="L11627" s="1" t="s">
        <v>16</v>
      </c>
      <c r="M11627" s="1" t="s">
        <v>16</v>
      </c>
      <c r="N11627" s="1" t="s">
        <v>16</v>
      </c>
      <c r="O11627" s="1">
        <v>63.2</v>
      </c>
      <c r="P11627" s="1">
        <v>2.0</v>
      </c>
    </row>
    <row r="11628">
      <c r="A11628" s="1" t="s">
        <v>29</v>
      </c>
      <c r="B11628" s="1" t="s">
        <v>14259</v>
      </c>
      <c r="C11628" s="2" t="s">
        <v>14249</v>
      </c>
      <c r="D11628" s="1" t="s">
        <v>19</v>
      </c>
      <c r="E11628" s="3" t="str">
        <f>HYPERLINK("https://fyndiq.se/produkt/13e76851ca504320/", "2-Pack Samsung Galaxy S22 Ultra - Härdat glas 9H - Top kvalitet")</f>
        <v>2-Pack Samsung Galaxy S22 Ultra - Härdat glas 9H - Top kvalitet</v>
      </c>
      <c r="F11628" s="1" t="s">
        <v>140</v>
      </c>
      <c r="G11628" s="1" t="s">
        <v>141</v>
      </c>
      <c r="H11628" s="1" t="s">
        <v>142</v>
      </c>
      <c r="I11628" s="1" t="s">
        <v>16</v>
      </c>
      <c r="J11628" s="1" t="s">
        <v>23</v>
      </c>
      <c r="K11628" s="1" t="s">
        <v>16</v>
      </c>
      <c r="L11628" s="1" t="s">
        <v>16</v>
      </c>
      <c r="M11628" s="1" t="s">
        <v>16</v>
      </c>
      <c r="N11628" s="1" t="s">
        <v>16</v>
      </c>
      <c r="O11628" s="1">
        <v>63.2</v>
      </c>
      <c r="P11628" s="1">
        <v>1.0</v>
      </c>
    </row>
    <row r="11629">
      <c r="A11629" s="1" t="s">
        <v>29</v>
      </c>
      <c r="B11629" s="1" t="s">
        <v>14260</v>
      </c>
      <c r="C11629" s="2" t="s">
        <v>14249</v>
      </c>
      <c r="D11629" s="1" t="s">
        <v>19</v>
      </c>
      <c r="E11629" s="3" t="str">
        <f>HYPERLINK("https://fyndiq.se/produkt/c64bbbf107e34309/", "2-Pack Huawei P30 - Härdat glas 9H – 3D Super kvalitet")</f>
        <v>2-Pack Huawei P30 - Härdat glas 9H – 3D Super kvalitet</v>
      </c>
      <c r="F11629" s="1" t="s">
        <v>845</v>
      </c>
      <c r="G11629" s="1" t="s">
        <v>846</v>
      </c>
      <c r="H11629" s="1" t="s">
        <v>847</v>
      </c>
      <c r="I11629" s="1" t="s">
        <v>1311</v>
      </c>
      <c r="J11629" s="1" t="s">
        <v>23</v>
      </c>
      <c r="K11629" s="1" t="s">
        <v>16</v>
      </c>
      <c r="L11629" s="1" t="s">
        <v>16</v>
      </c>
      <c r="M11629" s="1" t="s">
        <v>16</v>
      </c>
      <c r="N11629" s="1" t="s">
        <v>16</v>
      </c>
      <c r="O11629" s="1">
        <v>63.2</v>
      </c>
      <c r="P11629" s="1">
        <v>1.0</v>
      </c>
    </row>
    <row r="11630">
      <c r="A11630" s="1" t="s">
        <v>29</v>
      </c>
      <c r="B11630" s="1" t="s">
        <v>14261</v>
      </c>
      <c r="C11630" s="2" t="s">
        <v>14249</v>
      </c>
      <c r="D11630" s="1" t="s">
        <v>19</v>
      </c>
      <c r="E11630" s="3" t="str">
        <f>HYPERLINK("https://fyndiq.se/produkt/a318e0826ea54faa/", "2-Pack Xiaomi 11 - Härdat glas 9H - Super kvalitet 3D Skärmskydd")</f>
        <v>2-Pack Xiaomi 11 - Härdat glas 9H - Super kvalitet 3D Skärmskydd</v>
      </c>
      <c r="F11630" s="1" t="s">
        <v>9071</v>
      </c>
      <c r="G11630" s="1" t="s">
        <v>9072</v>
      </c>
      <c r="H11630" s="1" t="s">
        <v>9073</v>
      </c>
      <c r="I11630" s="1" t="s">
        <v>16</v>
      </c>
      <c r="J11630" s="1" t="s">
        <v>23</v>
      </c>
      <c r="K11630" s="1" t="s">
        <v>16</v>
      </c>
      <c r="L11630" s="1" t="s">
        <v>16</v>
      </c>
      <c r="M11630" s="1" t="s">
        <v>16</v>
      </c>
      <c r="N11630" s="1" t="s">
        <v>16</v>
      </c>
      <c r="O11630" s="1">
        <v>63.2</v>
      </c>
      <c r="P11630" s="1">
        <v>1.0</v>
      </c>
    </row>
    <row r="11631">
      <c r="A11631" s="1" t="s">
        <v>29</v>
      </c>
      <c r="B11631" s="1" t="s">
        <v>14262</v>
      </c>
      <c r="C11631" s="2" t="s">
        <v>14249</v>
      </c>
      <c r="D11631" s="1" t="s">
        <v>19</v>
      </c>
      <c r="E11631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1631" s="1" t="s">
        <v>2607</v>
      </c>
      <c r="G11631" s="1" t="s">
        <v>2608</v>
      </c>
      <c r="H11631" s="1" t="s">
        <v>2609</v>
      </c>
      <c r="I11631" s="1" t="s">
        <v>16</v>
      </c>
      <c r="J11631" s="1" t="s">
        <v>23</v>
      </c>
      <c r="K11631" s="1" t="s">
        <v>16</v>
      </c>
      <c r="L11631" s="1" t="s">
        <v>16</v>
      </c>
      <c r="M11631" s="1" t="s">
        <v>16</v>
      </c>
      <c r="N11631" s="1" t="s">
        <v>16</v>
      </c>
      <c r="O11631" s="1">
        <v>55.2</v>
      </c>
      <c r="P11631" s="1">
        <v>1.0</v>
      </c>
    </row>
    <row r="11632">
      <c r="A11632" s="1" t="s">
        <v>29</v>
      </c>
      <c r="B11632" s="1" t="s">
        <v>14263</v>
      </c>
      <c r="C11632" s="2" t="s">
        <v>14249</v>
      </c>
      <c r="D11632" s="1" t="s">
        <v>19</v>
      </c>
      <c r="E11632" s="3" t="str">
        <f>HYPERLINK("https://fyndiq.se/produkt/c38ab901b4714df2/", "2-Pack Samsung Galaxy S21 Ultra - Härdat Glas 9H-Super Kvalitet")</f>
        <v>2-Pack Samsung Galaxy S21 Ultra - Härdat Glas 9H-Super Kvalitet</v>
      </c>
      <c r="F11632" s="1" t="s">
        <v>1114</v>
      </c>
      <c r="G11632" s="1" t="s">
        <v>1115</v>
      </c>
      <c r="H11632" s="1" t="s">
        <v>1116</v>
      </c>
      <c r="I11632" s="1" t="s">
        <v>16</v>
      </c>
      <c r="J11632" s="1" t="s">
        <v>23</v>
      </c>
      <c r="K11632" s="1" t="s">
        <v>16</v>
      </c>
      <c r="L11632" s="1" t="s">
        <v>16</v>
      </c>
      <c r="M11632" s="1" t="s">
        <v>16</v>
      </c>
      <c r="N11632" s="1" t="s">
        <v>16</v>
      </c>
      <c r="O11632" s="1">
        <v>63.2</v>
      </c>
      <c r="P11632" s="1">
        <v>1.0</v>
      </c>
    </row>
    <row r="11633">
      <c r="A11633" s="1" t="s">
        <v>29</v>
      </c>
      <c r="B11633" s="1" t="s">
        <v>14264</v>
      </c>
      <c r="C11633" s="2" t="s">
        <v>14249</v>
      </c>
      <c r="D11633" s="1" t="s">
        <v>19</v>
      </c>
      <c r="E11633" s="3" t="str">
        <f>HYPERLINK("https://fyndiq.se/produkt/416415a768684efb/", "2-Pack Samsung Galaxy S21 5G - 9H Härdat Glas - HD")</f>
        <v>2-Pack Samsung Galaxy S21 5G - 9H Härdat Glas - HD</v>
      </c>
      <c r="F11633" s="1" t="s">
        <v>39</v>
      </c>
      <c r="G11633" s="1" t="s">
        <v>40</v>
      </c>
      <c r="H11633" s="1" t="s">
        <v>41</v>
      </c>
      <c r="I11633" s="1" t="s">
        <v>16</v>
      </c>
      <c r="J11633" s="1" t="s">
        <v>23</v>
      </c>
      <c r="K11633" s="1" t="s">
        <v>16</v>
      </c>
      <c r="L11633" s="1" t="s">
        <v>16</v>
      </c>
      <c r="M11633" s="1" t="s">
        <v>16</v>
      </c>
      <c r="N11633" s="1" t="s">
        <v>16</v>
      </c>
      <c r="O11633" s="1">
        <v>63.2</v>
      </c>
      <c r="P11633" s="1">
        <v>1.0</v>
      </c>
    </row>
    <row r="11634">
      <c r="A11634" s="1" t="s">
        <v>29</v>
      </c>
      <c r="B11634" s="1" t="s">
        <v>14265</v>
      </c>
      <c r="C11634" s="2" t="s">
        <v>14249</v>
      </c>
      <c r="D11634" s="1" t="s">
        <v>19</v>
      </c>
      <c r="E11634" s="3" t="str">
        <f>HYPERLINK("https://fyndiq.se/produkt/c398466bf0524e85/", "2-Pack Samsung S23 - 9H Härdat Glass - 3D Super Kvalitet Skärmskydd")</f>
        <v>2-Pack Samsung S23 - 9H Härdat Glass - 3D Super Kvalitet Skärmskydd</v>
      </c>
      <c r="F11634" s="1" t="s">
        <v>1365</v>
      </c>
      <c r="G11634" s="1" t="s">
        <v>1366</v>
      </c>
      <c r="H11634" s="1" t="s">
        <v>1367</v>
      </c>
      <c r="I11634" s="1" t="s">
        <v>16</v>
      </c>
      <c r="J11634" s="1" t="s">
        <v>23</v>
      </c>
      <c r="K11634" s="1" t="s">
        <v>16</v>
      </c>
      <c r="L11634" s="1" t="s">
        <v>16</v>
      </c>
      <c r="M11634" s="1" t="s">
        <v>16</v>
      </c>
      <c r="N11634" s="1" t="s">
        <v>16</v>
      </c>
      <c r="O11634" s="1">
        <v>63.2</v>
      </c>
      <c r="P11634" s="1">
        <v>1.0</v>
      </c>
    </row>
    <row r="11635">
      <c r="A11635" s="1" t="s">
        <v>29</v>
      </c>
      <c r="B11635" s="1" t="s">
        <v>14266</v>
      </c>
      <c r="C11635" s="2" t="s">
        <v>14249</v>
      </c>
      <c r="D11635" s="1" t="s">
        <v>19</v>
      </c>
      <c r="E1163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1635" s="1" t="s">
        <v>35</v>
      </c>
      <c r="G11635" s="1" t="s">
        <v>36</v>
      </c>
      <c r="H11635" s="1" t="s">
        <v>37</v>
      </c>
      <c r="I11635" s="1" t="s">
        <v>16</v>
      </c>
      <c r="J11635" s="1" t="s">
        <v>23</v>
      </c>
      <c r="K11635" s="1" t="s">
        <v>16</v>
      </c>
      <c r="L11635" s="1" t="s">
        <v>16</v>
      </c>
      <c r="M11635" s="1" t="s">
        <v>16</v>
      </c>
      <c r="N11635" s="1" t="s">
        <v>16</v>
      </c>
      <c r="O11635" s="1">
        <v>63.2</v>
      </c>
      <c r="P11635" s="1">
        <v>1.0</v>
      </c>
    </row>
    <row r="11636">
      <c r="A11636" s="1" t="s">
        <v>29</v>
      </c>
      <c r="B11636" s="1" t="s">
        <v>14267</v>
      </c>
      <c r="C11636" s="2" t="s">
        <v>14249</v>
      </c>
      <c r="D11636" s="1" t="s">
        <v>19</v>
      </c>
      <c r="E11636" s="3" t="str">
        <f>HYPERLINK("https://fyndiq.se/produkt/a1452abbd3164d4b/", "Xiaomi 10T Pro 5G - Härdat glas 9H - Super kvalitet 3D Skärmskydd")</f>
        <v>Xiaomi 10T Pro 5G - Härdat glas 9H - Super kvalitet 3D Skärmskydd</v>
      </c>
      <c r="F11636" s="1" t="s">
        <v>572</v>
      </c>
      <c r="G11636" s="2" t="s">
        <v>573</v>
      </c>
      <c r="H11636" s="1" t="s">
        <v>574</v>
      </c>
      <c r="I11636" s="1" t="s">
        <v>16</v>
      </c>
      <c r="J11636" s="1" t="s">
        <v>23</v>
      </c>
      <c r="K11636" s="1" t="s">
        <v>16</v>
      </c>
      <c r="L11636" s="1" t="s">
        <v>16</v>
      </c>
      <c r="M11636" s="1" t="s">
        <v>16</v>
      </c>
      <c r="N11636" s="1" t="s">
        <v>16</v>
      </c>
      <c r="O11636" s="1">
        <v>55.2</v>
      </c>
      <c r="P11636" s="1">
        <v>1.0</v>
      </c>
    </row>
    <row r="11637">
      <c r="A11637" s="1" t="s">
        <v>29</v>
      </c>
      <c r="B11637" s="1" t="s">
        <v>14268</v>
      </c>
      <c r="C11637" s="2" t="s">
        <v>14249</v>
      </c>
      <c r="D11637" s="1" t="s">
        <v>19</v>
      </c>
      <c r="E11637" s="3" t="str">
        <f>HYPERLINK("https://fyndiq.se/produkt/9bd9bce276c84fa6/", "1-Pack MOTOROLA MOTO G51 5G Skärmskydd - Härdat Glas 9H - Super kvalitet 3D")</f>
        <v>1-Pack MOTOROLA MOTO G51 5G Skärmskydd - Härdat Glas 9H - Super kvalitet 3D</v>
      </c>
      <c r="F11637" s="1" t="s">
        <v>14269</v>
      </c>
      <c r="G11637" s="1" t="s">
        <v>14270</v>
      </c>
      <c r="H11637" s="1" t="s">
        <v>14271</v>
      </c>
      <c r="I11637" s="1" t="s">
        <v>16</v>
      </c>
      <c r="J11637" s="1" t="s">
        <v>23</v>
      </c>
      <c r="K11637" s="1" t="s">
        <v>16</v>
      </c>
      <c r="L11637" s="1" t="s">
        <v>16</v>
      </c>
      <c r="M11637" s="1" t="s">
        <v>16</v>
      </c>
      <c r="N11637" s="1" t="s">
        <v>16</v>
      </c>
      <c r="O11637" s="1">
        <v>55.2</v>
      </c>
      <c r="P11637" s="1">
        <v>1.0</v>
      </c>
    </row>
    <row r="11638">
      <c r="A11638" s="1" t="s">
        <v>29</v>
      </c>
      <c r="B11638" s="1" t="s">
        <v>14272</v>
      </c>
      <c r="C11638" s="2" t="s">
        <v>14249</v>
      </c>
      <c r="D11638" s="1" t="s">
        <v>19</v>
      </c>
      <c r="E11638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1638" s="1" t="s">
        <v>340</v>
      </c>
      <c r="G11638" s="1" t="s">
        <v>341</v>
      </c>
      <c r="H11638" s="1" t="s">
        <v>342</v>
      </c>
      <c r="I11638" s="1" t="s">
        <v>16</v>
      </c>
      <c r="J11638" s="1" t="s">
        <v>23</v>
      </c>
      <c r="K11638" s="1" t="s">
        <v>16</v>
      </c>
      <c r="L11638" s="1" t="s">
        <v>16</v>
      </c>
      <c r="M11638" s="1" t="s">
        <v>16</v>
      </c>
      <c r="N11638" s="1" t="s">
        <v>16</v>
      </c>
      <c r="O11638" s="1">
        <v>63.2</v>
      </c>
      <c r="P11638" s="1">
        <v>1.0</v>
      </c>
    </row>
    <row r="11639">
      <c r="A11639" s="1" t="s">
        <v>29</v>
      </c>
      <c r="B11639" s="1" t="s">
        <v>14273</v>
      </c>
      <c r="C11639" s="2" t="s">
        <v>14249</v>
      </c>
      <c r="D11639" s="1" t="s">
        <v>19</v>
      </c>
      <c r="E11639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1639" s="1" t="s">
        <v>795</v>
      </c>
      <c r="G11639" s="1" t="s">
        <v>796</v>
      </c>
      <c r="H11639" s="1" t="s">
        <v>797</v>
      </c>
      <c r="I11639" s="1" t="s">
        <v>16</v>
      </c>
      <c r="J11639" s="1" t="s">
        <v>23</v>
      </c>
      <c r="K11639" s="1" t="s">
        <v>16</v>
      </c>
      <c r="L11639" s="1" t="s">
        <v>16</v>
      </c>
      <c r="M11639" s="1" t="s">
        <v>16</v>
      </c>
      <c r="N11639" s="1" t="s">
        <v>16</v>
      </c>
      <c r="O11639" s="1">
        <v>63.2</v>
      </c>
      <c r="P11639" s="1">
        <v>1.0</v>
      </c>
    </row>
    <row r="11640">
      <c r="A11640" s="1" t="s">
        <v>29</v>
      </c>
      <c r="B11640" s="1" t="s">
        <v>14274</v>
      </c>
      <c r="C11640" s="2" t="s">
        <v>14249</v>
      </c>
      <c r="D11640" s="1" t="s">
        <v>19</v>
      </c>
      <c r="E1164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1640" s="1" t="s">
        <v>977</v>
      </c>
      <c r="G11640" s="1" t="s">
        <v>978</v>
      </c>
      <c r="H11640" s="1" t="s">
        <v>979</v>
      </c>
      <c r="I11640" s="1" t="s">
        <v>16</v>
      </c>
      <c r="J11640" s="1" t="s">
        <v>23</v>
      </c>
      <c r="K11640" s="1" t="s">
        <v>16</v>
      </c>
      <c r="L11640" s="1" t="s">
        <v>16</v>
      </c>
      <c r="M11640" s="1" t="s">
        <v>16</v>
      </c>
      <c r="N11640" s="1" t="s">
        <v>16</v>
      </c>
      <c r="O11640" s="1">
        <v>63.2</v>
      </c>
      <c r="P11640" s="1">
        <v>1.0</v>
      </c>
    </row>
    <row r="11641">
      <c r="A11641" s="1" t="s">
        <v>29</v>
      </c>
      <c r="B11641" s="1" t="s">
        <v>14275</v>
      </c>
      <c r="C11641" s="2" t="s">
        <v>14249</v>
      </c>
      <c r="D11641" s="1" t="s">
        <v>19</v>
      </c>
      <c r="E11641" s="3" t="str">
        <f>HYPERLINK("https://fyndiq.se/produkt/432d784756a84eff/", "2-Pack Samsung Galaxy S20FE - Härdat Glas-9H -Super kvalitet 3D")</f>
        <v>2-Pack Samsung Galaxy S20FE - Härdat Glas-9H -Super kvalitet 3D</v>
      </c>
      <c r="F11641" s="1" t="s">
        <v>1078</v>
      </c>
      <c r="G11641" s="1" t="s">
        <v>1079</v>
      </c>
      <c r="H11641" s="1" t="s">
        <v>1080</v>
      </c>
      <c r="I11641" s="1" t="s">
        <v>16</v>
      </c>
      <c r="J11641" s="1" t="s">
        <v>23</v>
      </c>
      <c r="K11641" s="1" t="s">
        <v>16</v>
      </c>
      <c r="L11641" s="1" t="s">
        <v>16</v>
      </c>
      <c r="M11641" s="1" t="s">
        <v>16</v>
      </c>
      <c r="N11641" s="1" t="s">
        <v>16</v>
      </c>
      <c r="O11641" s="1">
        <v>63.2</v>
      </c>
      <c r="P11641" s="1">
        <v>1.0</v>
      </c>
    </row>
    <row r="11642">
      <c r="A11642" s="1" t="s">
        <v>29</v>
      </c>
      <c r="B11642" s="1" t="s">
        <v>14276</v>
      </c>
      <c r="C11642" s="2" t="s">
        <v>14249</v>
      </c>
      <c r="D11642" s="1" t="s">
        <v>19</v>
      </c>
      <c r="E11642" s="3" t="str">
        <f>HYPERLINK("https://fyndiq.se/produkt/adb4de0f77004241/", "2-Pack Xiaomi 13T 5G - Härdat glas 9H - Super kvalitet 3D Skärmskydd")</f>
        <v>2-Pack Xiaomi 13T 5G - Härdat glas 9H - Super kvalitet 3D Skärmskydd</v>
      </c>
      <c r="F11642" s="1" t="s">
        <v>1139</v>
      </c>
      <c r="G11642" s="1" t="s">
        <v>1140</v>
      </c>
      <c r="H11642" s="1" t="s">
        <v>1141</v>
      </c>
      <c r="I11642" s="1" t="s">
        <v>16</v>
      </c>
      <c r="J11642" s="1" t="s">
        <v>23</v>
      </c>
      <c r="K11642" s="1" t="s">
        <v>16</v>
      </c>
      <c r="L11642" s="1" t="s">
        <v>16</v>
      </c>
      <c r="M11642" s="1" t="s">
        <v>16</v>
      </c>
      <c r="N11642" s="1" t="s">
        <v>16</v>
      </c>
      <c r="O11642" s="1">
        <v>63.2</v>
      </c>
      <c r="P11642" s="1">
        <v>1.0</v>
      </c>
    </row>
    <row r="11643">
      <c r="A11643" s="1" t="s">
        <v>29</v>
      </c>
      <c r="B11643" s="1" t="s">
        <v>14277</v>
      </c>
      <c r="C11643" s="2" t="s">
        <v>14249</v>
      </c>
      <c r="D11643" s="1" t="s">
        <v>19</v>
      </c>
      <c r="E1164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643" s="1" t="s">
        <v>258</v>
      </c>
      <c r="G11643" s="1" t="s">
        <v>259</v>
      </c>
      <c r="H11643" s="1" t="s">
        <v>260</v>
      </c>
      <c r="I11643" s="1" t="s">
        <v>16</v>
      </c>
      <c r="J11643" s="1" t="s">
        <v>23</v>
      </c>
      <c r="K11643" s="1" t="s">
        <v>16</v>
      </c>
      <c r="L11643" s="1" t="s">
        <v>16</v>
      </c>
      <c r="M11643" s="1" t="s">
        <v>16</v>
      </c>
      <c r="N11643" s="1" t="s">
        <v>16</v>
      </c>
      <c r="O11643" s="1">
        <v>63.2</v>
      </c>
      <c r="P11643" s="1">
        <v>1.0</v>
      </c>
    </row>
    <row r="11644">
      <c r="A11644" s="1" t="s">
        <v>29</v>
      </c>
      <c r="B11644" s="1" t="s">
        <v>14278</v>
      </c>
      <c r="C11644" s="2" t="s">
        <v>14249</v>
      </c>
      <c r="D11644" s="1" t="s">
        <v>19</v>
      </c>
      <c r="E11644" s="3" t="str">
        <f t="shared" ref="E11644:E11645" si="425">HYPERLINK("https://fyndiq.se/produkt/a047b5d99d58461d/", "2-Pack Google Pixel 6A - Härdat glas 9H - Super kvalitet 3D")</f>
        <v>2-Pack Google Pixel 6A - Härdat glas 9H - Super kvalitet 3D</v>
      </c>
      <c r="F11644" s="1" t="s">
        <v>1205</v>
      </c>
      <c r="G11644" s="1" t="s">
        <v>1206</v>
      </c>
      <c r="H11644" s="1" t="s">
        <v>1207</v>
      </c>
      <c r="I11644" s="1" t="s">
        <v>16</v>
      </c>
      <c r="J11644" s="1" t="s">
        <v>23</v>
      </c>
      <c r="K11644" s="1" t="s">
        <v>16</v>
      </c>
      <c r="L11644" s="1" t="s">
        <v>16</v>
      </c>
      <c r="M11644" s="1" t="s">
        <v>16</v>
      </c>
      <c r="N11644" s="1" t="s">
        <v>16</v>
      </c>
      <c r="O11644" s="1">
        <v>63.2</v>
      </c>
      <c r="P11644" s="1">
        <v>1.0</v>
      </c>
    </row>
    <row r="11645">
      <c r="A11645" s="1" t="s">
        <v>29</v>
      </c>
      <c r="B11645" s="1" t="s">
        <v>14279</v>
      </c>
      <c r="C11645" s="2" t="s">
        <v>14249</v>
      </c>
      <c r="D11645" s="1" t="s">
        <v>19</v>
      </c>
      <c r="E11645" s="3" t="str">
        <f t="shared" si="425"/>
        <v>2-Pack Google Pixel 6A - Härdat glas 9H - Super kvalitet 3D</v>
      </c>
      <c r="F11645" s="1" t="s">
        <v>1205</v>
      </c>
      <c r="G11645" s="1" t="s">
        <v>1206</v>
      </c>
      <c r="H11645" s="1" t="s">
        <v>1207</v>
      </c>
      <c r="I11645" s="1" t="s">
        <v>16</v>
      </c>
      <c r="J11645" s="1" t="s">
        <v>23</v>
      </c>
      <c r="K11645" s="1" t="s">
        <v>16</v>
      </c>
      <c r="L11645" s="1" t="s">
        <v>16</v>
      </c>
      <c r="M11645" s="1" t="s">
        <v>16</v>
      </c>
      <c r="N11645" s="1" t="s">
        <v>16</v>
      </c>
      <c r="O11645" s="1">
        <v>63.2</v>
      </c>
      <c r="P11645" s="1">
        <v>1.0</v>
      </c>
    </row>
    <row r="11646">
      <c r="A11646" s="1" t="s">
        <v>29</v>
      </c>
      <c r="B11646" s="1" t="s">
        <v>14280</v>
      </c>
      <c r="C11646" s="2" t="s">
        <v>14249</v>
      </c>
      <c r="D11646" s="1" t="s">
        <v>19</v>
      </c>
      <c r="E11646" s="3" t="str">
        <f>HYPERLINK("https://fyndiq.se/produkt/e898e54a20a34fc1/", "2 Pack Apple Watch 45mm -Härdat glas 9H – Super kvalitet 3D")</f>
        <v>2 Pack Apple Watch 45mm -Härdat glas 9H – Super kvalitet 3D</v>
      </c>
      <c r="F11646" s="1" t="s">
        <v>14281</v>
      </c>
      <c r="G11646" s="1" t="s">
        <v>14282</v>
      </c>
      <c r="H11646" s="1" t="s">
        <v>14283</v>
      </c>
      <c r="I11646" s="1" t="s">
        <v>16</v>
      </c>
      <c r="J11646" s="1" t="s">
        <v>23</v>
      </c>
      <c r="K11646" s="1" t="s">
        <v>16</v>
      </c>
      <c r="L11646" s="1" t="s">
        <v>16</v>
      </c>
      <c r="M11646" s="1" t="s">
        <v>16</v>
      </c>
      <c r="N11646" s="1" t="s">
        <v>16</v>
      </c>
      <c r="O11646" s="1">
        <v>55.2</v>
      </c>
      <c r="P11646" s="1">
        <v>1.0</v>
      </c>
    </row>
    <row r="11647">
      <c r="A11647" s="1" t="s">
        <v>29</v>
      </c>
      <c r="B11647" s="1" t="s">
        <v>14284</v>
      </c>
      <c r="C11647" s="2" t="s">
        <v>14249</v>
      </c>
      <c r="D11647" s="1" t="s">
        <v>19</v>
      </c>
      <c r="E11647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11647" s="1" t="s">
        <v>3794</v>
      </c>
      <c r="G11647" s="1" t="s">
        <v>3795</v>
      </c>
      <c r="H11647" s="1" t="s">
        <v>3796</v>
      </c>
      <c r="I11647" s="1" t="s">
        <v>16</v>
      </c>
      <c r="J11647" s="1" t="s">
        <v>23</v>
      </c>
      <c r="K11647" s="1" t="s">
        <v>16</v>
      </c>
      <c r="L11647" s="1" t="s">
        <v>16</v>
      </c>
      <c r="M11647" s="1" t="s">
        <v>16</v>
      </c>
      <c r="N11647" s="1" t="s">
        <v>16</v>
      </c>
      <c r="O11647" s="1">
        <v>135.2</v>
      </c>
      <c r="P11647" s="1">
        <v>1.0</v>
      </c>
    </row>
    <row r="11648">
      <c r="A11648" s="1" t="s">
        <v>29</v>
      </c>
      <c r="B11648" s="1" t="s">
        <v>14285</v>
      </c>
      <c r="C11648" s="2" t="s">
        <v>14249</v>
      </c>
      <c r="D11648" s="1" t="s">
        <v>19</v>
      </c>
      <c r="E11648" s="3" t="str">
        <f>HYPERLINK("https://fyndiq.se/produkt/8b67d8d5f34d4bfa/", "2-Pack Samsung S20 Plus - 9H Härdat Glass - Top Kvalitet 3D")</f>
        <v>2-Pack Samsung S20 Plus - 9H Härdat Glass - Top Kvalitet 3D</v>
      </c>
      <c r="F11648" s="1" t="s">
        <v>5642</v>
      </c>
      <c r="G11648" s="1" t="s">
        <v>5643</v>
      </c>
      <c r="H11648" s="1" t="s">
        <v>5644</v>
      </c>
      <c r="I11648" s="1" t="s">
        <v>16</v>
      </c>
      <c r="J11648" s="1" t="s">
        <v>23</v>
      </c>
      <c r="K11648" s="1" t="s">
        <v>16</v>
      </c>
      <c r="L11648" s="1" t="s">
        <v>16</v>
      </c>
      <c r="M11648" s="1" t="s">
        <v>16</v>
      </c>
      <c r="N11648" s="1" t="s">
        <v>16</v>
      </c>
      <c r="O11648" s="1">
        <v>63.2</v>
      </c>
      <c r="P11648" s="1">
        <v>2.0</v>
      </c>
    </row>
    <row r="11649">
      <c r="A11649" s="1" t="s">
        <v>29</v>
      </c>
      <c r="B11649" s="1" t="s">
        <v>14286</v>
      </c>
      <c r="C11649" s="2" t="s">
        <v>14249</v>
      </c>
      <c r="D11649" s="1" t="s">
        <v>19</v>
      </c>
      <c r="E11649" s="3" t="str">
        <f>HYPERLINK("https://fyndiq.se/produkt/66924f1ff238487e/", "2-Pack GOOGLE PIXEL 7A Skärmskydd - Härdat Glas 9H - Super kvalitet 3D")</f>
        <v>2-Pack GOOGLE PIXEL 7A Skärmskydd - Härdat Glas 9H - Super kvalitet 3D</v>
      </c>
      <c r="F11649" s="1" t="s">
        <v>315</v>
      </c>
      <c r="G11649" s="1" t="s">
        <v>316</v>
      </c>
      <c r="H11649" s="1" t="s">
        <v>317</v>
      </c>
      <c r="I11649" s="1" t="s">
        <v>16</v>
      </c>
      <c r="J11649" s="1" t="s">
        <v>23</v>
      </c>
      <c r="K11649" s="1" t="s">
        <v>16</v>
      </c>
      <c r="L11649" s="1" t="s">
        <v>16</v>
      </c>
      <c r="M11649" s="1" t="s">
        <v>16</v>
      </c>
      <c r="N11649" s="1" t="s">
        <v>16</v>
      </c>
      <c r="O11649" s="1">
        <v>63.2</v>
      </c>
      <c r="P11649" s="1">
        <v>1.0</v>
      </c>
    </row>
    <row r="11650">
      <c r="A11650" s="1" t="s">
        <v>29</v>
      </c>
      <c r="B11650" s="1" t="s">
        <v>14287</v>
      </c>
      <c r="C11650" s="2" t="s">
        <v>14249</v>
      </c>
      <c r="D11650" s="1" t="s">
        <v>19</v>
      </c>
      <c r="E11650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1650" s="1" t="s">
        <v>4617</v>
      </c>
      <c r="G11650" s="1" t="s">
        <v>4618</v>
      </c>
      <c r="H11650" s="1" t="s">
        <v>4619</v>
      </c>
      <c r="I11650" s="1" t="s">
        <v>16</v>
      </c>
      <c r="J11650" s="1" t="s">
        <v>23</v>
      </c>
      <c r="K11650" s="1" t="s">
        <v>16</v>
      </c>
      <c r="L11650" s="1" t="s">
        <v>16</v>
      </c>
      <c r="M11650" s="1" t="s">
        <v>16</v>
      </c>
      <c r="N11650" s="1" t="s">
        <v>16</v>
      </c>
      <c r="O11650" s="1">
        <v>63.2</v>
      </c>
      <c r="P11650" s="1">
        <v>1.0</v>
      </c>
    </row>
    <row r="11651">
      <c r="A11651" s="1" t="s">
        <v>29</v>
      </c>
      <c r="B11651" s="1" t="s">
        <v>14288</v>
      </c>
      <c r="C11651" s="2" t="s">
        <v>14249</v>
      </c>
      <c r="D11651" s="1" t="s">
        <v>19</v>
      </c>
      <c r="E1165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651" s="1" t="s">
        <v>722</v>
      </c>
      <c r="G11651" s="1" t="s">
        <v>723</v>
      </c>
      <c r="H11651" s="1" t="s">
        <v>724</v>
      </c>
      <c r="I11651" s="1" t="s">
        <v>16</v>
      </c>
      <c r="J11651" s="1" t="s">
        <v>23</v>
      </c>
      <c r="K11651" s="1" t="s">
        <v>16</v>
      </c>
      <c r="L11651" s="1" t="s">
        <v>16</v>
      </c>
      <c r="M11651" s="1" t="s">
        <v>16</v>
      </c>
      <c r="N11651" s="1" t="s">
        <v>16</v>
      </c>
      <c r="O11651" s="1">
        <v>79.2</v>
      </c>
      <c r="P11651" s="1">
        <v>1.0</v>
      </c>
    </row>
    <row r="11652">
      <c r="A11652" s="1" t="s">
        <v>29</v>
      </c>
      <c r="B11652" s="1" t="s">
        <v>14289</v>
      </c>
      <c r="C11652" s="2" t="s">
        <v>14249</v>
      </c>
      <c r="D11652" s="1" t="s">
        <v>19</v>
      </c>
      <c r="E11652" s="3" t="str">
        <f>HYPERLINK("https://fyndiq.se/produkt/1d84d76723b64294/", "2-Pack iPhone 14 Pro - 9H Härdat Glass - Super kvalitet 3D")</f>
        <v>2-Pack iPhone 14 Pro - 9H Härdat Glass - Super kvalitet 3D</v>
      </c>
      <c r="F11652" s="1" t="s">
        <v>11473</v>
      </c>
      <c r="G11652" s="1" t="s">
        <v>11474</v>
      </c>
      <c r="H11652" s="1" t="s">
        <v>11475</v>
      </c>
      <c r="I11652" s="1" t="s">
        <v>16</v>
      </c>
      <c r="J11652" s="1" t="s">
        <v>23</v>
      </c>
      <c r="K11652" s="1" t="s">
        <v>16</v>
      </c>
      <c r="L11652" s="1" t="s">
        <v>16</v>
      </c>
      <c r="M11652" s="1" t="s">
        <v>16</v>
      </c>
      <c r="N11652" s="1" t="s">
        <v>16</v>
      </c>
      <c r="O11652" s="1">
        <v>47.2</v>
      </c>
      <c r="P11652" s="1">
        <v>1.0</v>
      </c>
    </row>
    <row r="11653">
      <c r="A11653" s="1" t="s">
        <v>29</v>
      </c>
      <c r="B11653" s="1" t="s">
        <v>14290</v>
      </c>
      <c r="C11653" s="2" t="s">
        <v>14249</v>
      </c>
      <c r="D11653" s="1" t="s">
        <v>19</v>
      </c>
      <c r="E11653" s="3" t="str">
        <f t="shared" ref="E11653:E11655" si="426">HYPERLINK("https://fyndiq.se/produkt/a00b62acc6644fd2/", "2-Pack Samsung Galaxy S10 - Härdat glas 9H – Super kvalitet 3D")</f>
        <v>2-Pack Samsung Galaxy S10 - Härdat glas 9H – Super kvalitet 3D</v>
      </c>
      <c r="F11653" s="1" t="s">
        <v>1291</v>
      </c>
      <c r="G11653" s="1" t="s">
        <v>1292</v>
      </c>
      <c r="H11653" s="1" t="s">
        <v>1293</v>
      </c>
      <c r="I11653" s="1" t="s">
        <v>16</v>
      </c>
      <c r="J11653" s="1" t="s">
        <v>23</v>
      </c>
      <c r="K11653" s="1" t="s">
        <v>16</v>
      </c>
      <c r="L11653" s="1" t="s">
        <v>16</v>
      </c>
      <c r="M11653" s="1" t="s">
        <v>16</v>
      </c>
      <c r="N11653" s="1" t="s">
        <v>16</v>
      </c>
      <c r="O11653" s="1">
        <v>63.2</v>
      </c>
      <c r="P11653" s="1">
        <v>1.0</v>
      </c>
    </row>
    <row r="11654">
      <c r="A11654" s="1" t="s">
        <v>29</v>
      </c>
      <c r="B11654" s="1" t="s">
        <v>14291</v>
      </c>
      <c r="C11654" s="2" t="s">
        <v>14249</v>
      </c>
      <c r="D11654" s="1" t="s">
        <v>19</v>
      </c>
      <c r="E11654" s="3" t="str">
        <f t="shared" si="426"/>
        <v>2-Pack Samsung Galaxy S10 - Härdat glas 9H – Super kvalitet 3D</v>
      </c>
      <c r="F11654" s="1" t="s">
        <v>1291</v>
      </c>
      <c r="G11654" s="1" t="s">
        <v>1292</v>
      </c>
      <c r="H11654" s="1" t="s">
        <v>1293</v>
      </c>
      <c r="I11654" s="1" t="s">
        <v>16</v>
      </c>
      <c r="J11654" s="1" t="s">
        <v>23</v>
      </c>
      <c r="K11654" s="1" t="s">
        <v>16</v>
      </c>
      <c r="L11654" s="1" t="s">
        <v>16</v>
      </c>
      <c r="M11654" s="1" t="s">
        <v>16</v>
      </c>
      <c r="N11654" s="1" t="s">
        <v>16</v>
      </c>
      <c r="O11654" s="1">
        <v>63.2</v>
      </c>
      <c r="P11654" s="1">
        <v>1.0</v>
      </c>
    </row>
    <row r="11655">
      <c r="A11655" s="1" t="s">
        <v>29</v>
      </c>
      <c r="B11655" s="1" t="s">
        <v>14292</v>
      </c>
      <c r="C11655" s="2" t="s">
        <v>14249</v>
      </c>
      <c r="D11655" s="1" t="s">
        <v>19</v>
      </c>
      <c r="E11655" s="3" t="str">
        <f t="shared" si="426"/>
        <v>2-Pack Samsung Galaxy S10 - Härdat glas 9H – Super kvalitet 3D</v>
      </c>
      <c r="F11655" s="1" t="s">
        <v>1291</v>
      </c>
      <c r="G11655" s="1" t="s">
        <v>1292</v>
      </c>
      <c r="H11655" s="1" t="s">
        <v>1293</v>
      </c>
      <c r="I11655" s="1" t="s">
        <v>16</v>
      </c>
      <c r="J11655" s="1" t="s">
        <v>23</v>
      </c>
      <c r="K11655" s="1" t="s">
        <v>16</v>
      </c>
      <c r="L11655" s="1" t="s">
        <v>16</v>
      </c>
      <c r="M11655" s="1" t="s">
        <v>16</v>
      </c>
      <c r="N11655" s="1" t="s">
        <v>16</v>
      </c>
      <c r="O11655" s="1">
        <v>63.2</v>
      </c>
      <c r="P11655" s="1">
        <v>1.0</v>
      </c>
    </row>
    <row r="11656">
      <c r="A11656" s="1" t="s">
        <v>29</v>
      </c>
      <c r="B11656" s="1" t="s">
        <v>14293</v>
      </c>
      <c r="C11656" s="2" t="s">
        <v>14249</v>
      </c>
      <c r="D11656" s="1" t="s">
        <v>19</v>
      </c>
      <c r="E11656" s="3" t="str">
        <f>HYPERLINK("https://fyndiq.se/produkt/dfe28e565d2e4c8d/", "2 Pack Samsung S21 FE - 9H Härdat Glass - Super Kvalitet 3D")</f>
        <v>2 Pack Samsung S21 FE - 9H Härdat Glass - Super Kvalitet 3D</v>
      </c>
      <c r="F11656" s="1" t="s">
        <v>276</v>
      </c>
      <c r="G11656" s="1" t="s">
        <v>277</v>
      </c>
      <c r="H11656" s="1" t="s">
        <v>278</v>
      </c>
      <c r="I11656" s="1" t="s">
        <v>16</v>
      </c>
      <c r="J11656" s="1" t="s">
        <v>23</v>
      </c>
      <c r="K11656" s="1" t="s">
        <v>16</v>
      </c>
      <c r="L11656" s="1" t="s">
        <v>16</v>
      </c>
      <c r="M11656" s="1" t="s">
        <v>16</v>
      </c>
      <c r="N11656" s="1" t="s">
        <v>16</v>
      </c>
      <c r="O11656" s="1">
        <v>63.2</v>
      </c>
      <c r="P11656" s="1">
        <v>1.0</v>
      </c>
    </row>
    <row r="11657">
      <c r="A11657" s="1" t="s">
        <v>29</v>
      </c>
      <c r="B11657" s="1" t="s">
        <v>14294</v>
      </c>
      <c r="C11657" s="2" t="s">
        <v>14249</v>
      </c>
      <c r="D11657" s="1" t="s">
        <v>19</v>
      </c>
      <c r="E11657" s="3" t="str">
        <f t="shared" ref="E11657:E11658" si="427">HYPERLINK("https://fyndiq.se/produkt/27b0aae0e13248c2/", "2-Pack GOOGLE PIXEL 8 PRO Skärmskydd - Härdat Glas 9H - Super kvalitet 3D")</f>
        <v>2-Pack GOOGLE PIXEL 8 PRO Skärmskydd - Härdat Glas 9H - Super kvalitet 3D</v>
      </c>
      <c r="F11657" s="1" t="s">
        <v>204</v>
      </c>
      <c r="G11657" s="1" t="s">
        <v>205</v>
      </c>
      <c r="H11657" s="1" t="s">
        <v>206</v>
      </c>
      <c r="I11657" s="1" t="s">
        <v>16</v>
      </c>
      <c r="J11657" s="1" t="s">
        <v>23</v>
      </c>
      <c r="K11657" s="1" t="s">
        <v>16</v>
      </c>
      <c r="L11657" s="1" t="s">
        <v>16</v>
      </c>
      <c r="M11657" s="1" t="s">
        <v>16</v>
      </c>
      <c r="N11657" s="1" t="s">
        <v>16</v>
      </c>
      <c r="O11657" s="1">
        <v>71.2</v>
      </c>
      <c r="P11657" s="1">
        <v>1.0</v>
      </c>
    </row>
    <row r="11658">
      <c r="A11658" s="1" t="s">
        <v>29</v>
      </c>
      <c r="B11658" s="1" t="s">
        <v>14295</v>
      </c>
      <c r="C11658" s="2" t="s">
        <v>14249</v>
      </c>
      <c r="D11658" s="1" t="s">
        <v>19</v>
      </c>
      <c r="E11658" s="3" t="str">
        <f t="shared" si="427"/>
        <v>2-Pack GOOGLE PIXEL 8 PRO Skärmskydd - Härdat Glas 9H - Super kvalitet 3D</v>
      </c>
      <c r="F11658" s="1" t="s">
        <v>204</v>
      </c>
      <c r="G11658" s="1" t="s">
        <v>205</v>
      </c>
      <c r="H11658" s="1" t="s">
        <v>206</v>
      </c>
      <c r="I11658" s="1" t="s">
        <v>16</v>
      </c>
      <c r="J11658" s="1" t="s">
        <v>23</v>
      </c>
      <c r="K11658" s="1" t="s">
        <v>16</v>
      </c>
      <c r="L11658" s="1" t="s">
        <v>16</v>
      </c>
      <c r="M11658" s="1" t="s">
        <v>16</v>
      </c>
      <c r="N11658" s="1" t="s">
        <v>16</v>
      </c>
      <c r="O11658" s="1">
        <v>71.2</v>
      </c>
      <c r="P11658" s="1">
        <v>1.0</v>
      </c>
    </row>
    <row r="11659">
      <c r="A11659" s="1" t="s">
        <v>29</v>
      </c>
      <c r="B11659" s="1" t="s">
        <v>14296</v>
      </c>
      <c r="C11659" s="2" t="s">
        <v>14249</v>
      </c>
      <c r="D11659" s="1" t="s">
        <v>19</v>
      </c>
      <c r="E1165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1659" s="1" t="s">
        <v>504</v>
      </c>
      <c r="G11659" s="1" t="s">
        <v>505</v>
      </c>
      <c r="H11659" s="1" t="s">
        <v>506</v>
      </c>
      <c r="I11659" s="1" t="s">
        <v>16</v>
      </c>
      <c r="J11659" s="1" t="s">
        <v>23</v>
      </c>
      <c r="K11659" s="1" t="s">
        <v>16</v>
      </c>
      <c r="L11659" s="1" t="s">
        <v>16</v>
      </c>
      <c r="M11659" s="1" t="s">
        <v>16</v>
      </c>
      <c r="N11659" s="1" t="s">
        <v>16</v>
      </c>
      <c r="O11659" s="1">
        <v>63.2</v>
      </c>
      <c r="P11659" s="1">
        <v>1.0</v>
      </c>
    </row>
    <row r="11660">
      <c r="A11660" s="1" t="s">
        <v>29</v>
      </c>
      <c r="B11660" s="1" t="s">
        <v>14297</v>
      </c>
      <c r="C11660" s="2" t="s">
        <v>14249</v>
      </c>
      <c r="D11660" s="1" t="s">
        <v>19</v>
      </c>
      <c r="E11660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1660" s="1" t="s">
        <v>4298</v>
      </c>
      <c r="G11660" s="1" t="s">
        <v>4299</v>
      </c>
      <c r="H11660" s="1" t="s">
        <v>4300</v>
      </c>
      <c r="I11660" s="1" t="s">
        <v>16</v>
      </c>
      <c r="J11660" s="1" t="s">
        <v>23</v>
      </c>
      <c r="K11660" s="1" t="s">
        <v>16</v>
      </c>
      <c r="L11660" s="1" t="s">
        <v>16</v>
      </c>
      <c r="M11660" s="1" t="s">
        <v>16</v>
      </c>
      <c r="N11660" s="1" t="s">
        <v>16</v>
      </c>
      <c r="O11660" s="1">
        <v>151.2</v>
      </c>
      <c r="P11660" s="1">
        <v>1.0</v>
      </c>
    </row>
    <row r="11661">
      <c r="A11661" s="1" t="s">
        <v>29</v>
      </c>
      <c r="B11661" s="1" t="s">
        <v>14298</v>
      </c>
      <c r="C11661" s="2" t="s">
        <v>14249</v>
      </c>
      <c r="D11661" s="1" t="s">
        <v>19</v>
      </c>
      <c r="E11661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1661" s="1" t="s">
        <v>296</v>
      </c>
      <c r="G11661" s="1" t="s">
        <v>297</v>
      </c>
      <c r="H11661" s="1" t="s">
        <v>298</v>
      </c>
      <c r="I11661" s="1" t="s">
        <v>16</v>
      </c>
      <c r="J11661" s="1" t="s">
        <v>23</v>
      </c>
      <c r="K11661" s="1" t="s">
        <v>16</v>
      </c>
      <c r="L11661" s="1" t="s">
        <v>16</v>
      </c>
      <c r="M11661" s="1" t="s">
        <v>16</v>
      </c>
      <c r="N11661" s="1" t="s">
        <v>16</v>
      </c>
      <c r="O11661" s="1">
        <v>71.2</v>
      </c>
      <c r="P11661" s="1">
        <v>1.0</v>
      </c>
    </row>
    <row r="11662">
      <c r="A11662" s="1" t="s">
        <v>29</v>
      </c>
      <c r="B11662" s="1" t="s">
        <v>14299</v>
      </c>
      <c r="C11662" s="2" t="s">
        <v>14249</v>
      </c>
      <c r="D11662" s="1" t="s">
        <v>19</v>
      </c>
      <c r="E11662" s="3" t="str">
        <f>HYPERLINK("https://fyndiq.se/produkt/27a918e340d244cc/", "GOOGLE PIXEL 8 Skärmskydd - Härdat Glas 9H - Super kvalitet 3D")</f>
        <v>GOOGLE PIXEL 8 Skärmskydd - Härdat Glas 9H - Super kvalitet 3D</v>
      </c>
      <c r="F11662" s="1" t="s">
        <v>306</v>
      </c>
      <c r="G11662" s="1" t="s">
        <v>307</v>
      </c>
      <c r="H11662" s="1" t="s">
        <v>308</v>
      </c>
      <c r="I11662" s="1" t="s">
        <v>16</v>
      </c>
      <c r="J11662" s="1" t="s">
        <v>23</v>
      </c>
      <c r="K11662" s="1" t="s">
        <v>16</v>
      </c>
      <c r="L11662" s="1" t="s">
        <v>16</v>
      </c>
      <c r="M11662" s="1" t="s">
        <v>16</v>
      </c>
      <c r="N11662" s="1" t="s">
        <v>16</v>
      </c>
      <c r="O11662" s="1">
        <v>63.2</v>
      </c>
      <c r="P11662" s="1">
        <v>1.0</v>
      </c>
    </row>
    <row r="11663">
      <c r="A11663" s="1" t="s">
        <v>29</v>
      </c>
      <c r="B11663" s="1" t="s">
        <v>14300</v>
      </c>
      <c r="C11663" s="2" t="s">
        <v>14249</v>
      </c>
      <c r="D11663" s="1" t="s">
        <v>19</v>
      </c>
      <c r="E11663" s="3" t="str">
        <f t="shared" ref="E11663:E11664" si="428">HYPERLINK("https://fyndiq.se/produkt/c64bbbf107e34309/", "2-Pack Huawei P30 - Härdat glas 9H – 3D Super kvalitet")</f>
        <v>2-Pack Huawei P30 - Härdat glas 9H – 3D Super kvalitet</v>
      </c>
      <c r="F11663" s="1" t="s">
        <v>845</v>
      </c>
      <c r="G11663" s="1" t="s">
        <v>846</v>
      </c>
      <c r="H11663" s="1" t="s">
        <v>847</v>
      </c>
      <c r="I11663" s="1" t="s">
        <v>16</v>
      </c>
      <c r="J11663" s="1" t="s">
        <v>23</v>
      </c>
      <c r="K11663" s="1" t="s">
        <v>16</v>
      </c>
      <c r="L11663" s="1" t="s">
        <v>16</v>
      </c>
      <c r="M11663" s="1" t="s">
        <v>16</v>
      </c>
      <c r="N11663" s="1" t="s">
        <v>16</v>
      </c>
      <c r="O11663" s="1">
        <v>63.2</v>
      </c>
      <c r="P11663" s="1">
        <v>1.0</v>
      </c>
    </row>
    <row r="11664">
      <c r="A11664" s="1" t="s">
        <v>29</v>
      </c>
      <c r="B11664" s="1" t="s">
        <v>14301</v>
      </c>
      <c r="C11664" s="2" t="s">
        <v>14249</v>
      </c>
      <c r="D11664" s="1" t="s">
        <v>19</v>
      </c>
      <c r="E11664" s="3" t="str">
        <f t="shared" si="428"/>
        <v>2-Pack Huawei P30 - Härdat glas 9H – 3D Super kvalitet</v>
      </c>
      <c r="F11664" s="1" t="s">
        <v>845</v>
      </c>
      <c r="G11664" s="1" t="s">
        <v>846</v>
      </c>
      <c r="H11664" s="1" t="s">
        <v>847</v>
      </c>
      <c r="I11664" s="1" t="s">
        <v>16</v>
      </c>
      <c r="J11664" s="1" t="s">
        <v>23</v>
      </c>
      <c r="K11664" s="1" t="s">
        <v>16</v>
      </c>
      <c r="L11664" s="1" t="s">
        <v>16</v>
      </c>
      <c r="M11664" s="1" t="s">
        <v>16</v>
      </c>
      <c r="N11664" s="1" t="s">
        <v>16</v>
      </c>
      <c r="O11664" s="1">
        <v>63.2</v>
      </c>
      <c r="P11664" s="1">
        <v>1.0</v>
      </c>
    </row>
    <row r="11665">
      <c r="A11665" s="1" t="s">
        <v>29</v>
      </c>
      <c r="B11665" s="1" t="s">
        <v>14302</v>
      </c>
      <c r="C11665" s="2" t="s">
        <v>14249</v>
      </c>
      <c r="D11665" s="1" t="s">
        <v>19</v>
      </c>
      <c r="E11665" s="3" t="str">
        <f>HYPERLINK("https://fyndiq.se/produkt/f2c164e932234570/", "2-Pack HUAWEI P30 PRO Skärmskydd - Härdat Glas 9H - Super kvalitet 3D")</f>
        <v>2-Pack HUAWEI P30 PRO Skärmskydd - Härdat Glas 9H - Super kvalitet 3D</v>
      </c>
      <c r="F11665" s="1" t="s">
        <v>267</v>
      </c>
      <c r="G11665" s="1" t="s">
        <v>268</v>
      </c>
      <c r="H11665" s="1" t="s">
        <v>269</v>
      </c>
      <c r="I11665" s="1" t="s">
        <v>16</v>
      </c>
      <c r="J11665" s="1" t="s">
        <v>23</v>
      </c>
      <c r="K11665" s="1" t="s">
        <v>16</v>
      </c>
      <c r="L11665" s="1" t="s">
        <v>16</v>
      </c>
      <c r="M11665" s="1" t="s">
        <v>16</v>
      </c>
      <c r="N11665" s="1" t="s">
        <v>16</v>
      </c>
      <c r="O11665" s="1">
        <v>63.2</v>
      </c>
      <c r="P11665" s="1">
        <v>2.0</v>
      </c>
    </row>
    <row r="11666">
      <c r="A11666" s="1" t="s">
        <v>29</v>
      </c>
      <c r="B11666" s="1" t="s">
        <v>14303</v>
      </c>
      <c r="C11666" s="2" t="s">
        <v>14249</v>
      </c>
      <c r="D11666" s="1" t="s">
        <v>19</v>
      </c>
      <c r="E11666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11666" s="1" t="s">
        <v>1073</v>
      </c>
      <c r="G11666" s="1" t="s">
        <v>1074</v>
      </c>
      <c r="H11666" s="1" t="s">
        <v>1075</v>
      </c>
      <c r="I11666" s="1" t="s">
        <v>16</v>
      </c>
      <c r="J11666" s="1" t="s">
        <v>23</v>
      </c>
      <c r="K11666" s="1" t="s">
        <v>16</v>
      </c>
      <c r="L11666" s="1" t="s">
        <v>16</v>
      </c>
      <c r="M11666" s="1" t="s">
        <v>16</v>
      </c>
      <c r="N11666" s="1" t="s">
        <v>16</v>
      </c>
      <c r="O11666" s="1">
        <v>79.2</v>
      </c>
      <c r="P11666" s="1">
        <v>1.0</v>
      </c>
    </row>
    <row r="11667">
      <c r="A11667" s="1" t="s">
        <v>29</v>
      </c>
      <c r="B11667" s="1" t="s">
        <v>14304</v>
      </c>
      <c r="C11667" s="2" t="s">
        <v>14249</v>
      </c>
      <c r="D11667" s="1" t="s">
        <v>19</v>
      </c>
      <c r="E11667" s="3" t="str">
        <f>HYPERLINK("https://fyndiq.se/produkt/dfe28e565d2e4c8d/", "2 Pack Samsung S21 FE - 9H Härdat Glass - Super Kvalitet 3D")</f>
        <v>2 Pack Samsung S21 FE - 9H Härdat Glass - Super Kvalitet 3D</v>
      </c>
      <c r="F11667" s="1" t="s">
        <v>276</v>
      </c>
      <c r="G11667" s="1" t="s">
        <v>277</v>
      </c>
      <c r="H11667" s="1" t="s">
        <v>278</v>
      </c>
      <c r="I11667" s="1" t="s">
        <v>16</v>
      </c>
      <c r="J11667" s="1" t="s">
        <v>23</v>
      </c>
      <c r="K11667" s="1" t="s">
        <v>16</v>
      </c>
      <c r="L11667" s="1" t="s">
        <v>16</v>
      </c>
      <c r="M11667" s="1" t="s">
        <v>16</v>
      </c>
      <c r="N11667" s="1" t="s">
        <v>16</v>
      </c>
      <c r="O11667" s="1">
        <v>63.2</v>
      </c>
      <c r="P11667" s="1">
        <v>1.0</v>
      </c>
    </row>
    <row r="11668">
      <c r="A11668" s="1" t="s">
        <v>29</v>
      </c>
      <c r="B11668" s="1" t="s">
        <v>14305</v>
      </c>
      <c r="C11668" s="2" t="s">
        <v>14249</v>
      </c>
      <c r="D11668" s="1" t="s">
        <v>19</v>
      </c>
      <c r="E11668" s="3" t="str">
        <f>HYPERLINK("https://fyndiq.se/produkt/f15f4561a5ef4294/", "2-Pack Motorola Edge 40 - Härdat Glas 9H -Super kvalitet 3D Skärmskydd")</f>
        <v>2-Pack Motorola Edge 40 - Härdat Glas 9H -Super kvalitet 3D Skärmskydd</v>
      </c>
      <c r="F11668" s="1" t="s">
        <v>1234</v>
      </c>
      <c r="G11668" s="1" t="s">
        <v>1235</v>
      </c>
      <c r="H11668" s="1" t="s">
        <v>1236</v>
      </c>
      <c r="I11668" s="1" t="s">
        <v>16</v>
      </c>
      <c r="J11668" s="1" t="s">
        <v>23</v>
      </c>
      <c r="K11668" s="1" t="s">
        <v>16</v>
      </c>
      <c r="L11668" s="1" t="s">
        <v>16</v>
      </c>
      <c r="M11668" s="1" t="s">
        <v>16</v>
      </c>
      <c r="N11668" s="1" t="s">
        <v>16</v>
      </c>
      <c r="O11668" s="1">
        <v>71.2</v>
      </c>
      <c r="P11668" s="1">
        <v>1.0</v>
      </c>
    </row>
    <row r="11669">
      <c r="A11669" s="1" t="s">
        <v>29</v>
      </c>
      <c r="B11669" s="1" t="s">
        <v>14306</v>
      </c>
      <c r="C11669" s="2" t="s">
        <v>14249</v>
      </c>
      <c r="D11669" s="1" t="s">
        <v>19</v>
      </c>
      <c r="E11669" s="3" t="str">
        <f>HYPERLINK("https://fyndiq.se/produkt/6260fb6b96c349fe/", "Samsung S9 plus 3D rundat härdat glasfodral")</f>
        <v>Samsung S9 plus 3D rundat härdat glasfodral</v>
      </c>
      <c r="F11669" s="1" t="s">
        <v>1105</v>
      </c>
      <c r="G11669" s="1" t="s">
        <v>1106</v>
      </c>
      <c r="H11669" s="1" t="s">
        <v>1107</v>
      </c>
      <c r="I11669" s="1" t="s">
        <v>16</v>
      </c>
      <c r="J11669" s="1" t="s">
        <v>23</v>
      </c>
      <c r="K11669" s="1" t="s">
        <v>16</v>
      </c>
      <c r="L11669" s="1" t="s">
        <v>16</v>
      </c>
      <c r="M11669" s="1" t="s">
        <v>16</v>
      </c>
      <c r="N11669" s="1" t="s">
        <v>16</v>
      </c>
      <c r="O11669" s="1">
        <v>55.2</v>
      </c>
      <c r="P11669" s="1">
        <v>1.0</v>
      </c>
    </row>
    <row r="11670">
      <c r="A11670" s="1" t="s">
        <v>29</v>
      </c>
      <c r="B11670" s="1" t="s">
        <v>14307</v>
      </c>
      <c r="C11670" s="2" t="s">
        <v>14249</v>
      </c>
      <c r="D11670" s="1" t="s">
        <v>19</v>
      </c>
      <c r="E1167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670" s="1" t="s">
        <v>47</v>
      </c>
      <c r="G11670" s="2" t="s">
        <v>48</v>
      </c>
      <c r="H11670" s="1" t="s">
        <v>49</v>
      </c>
      <c r="I11670" s="1" t="s">
        <v>16</v>
      </c>
      <c r="J11670" s="1" t="s">
        <v>23</v>
      </c>
      <c r="K11670" s="1" t="s">
        <v>16</v>
      </c>
      <c r="L11670" s="1" t="s">
        <v>16</v>
      </c>
      <c r="M11670" s="1" t="s">
        <v>16</v>
      </c>
      <c r="N11670" s="1" t="s">
        <v>16</v>
      </c>
      <c r="O11670" s="1">
        <v>183.2</v>
      </c>
      <c r="P11670" s="1">
        <v>1.0</v>
      </c>
    </row>
    <row r="11671">
      <c r="A11671" s="1" t="s">
        <v>29</v>
      </c>
      <c r="B11671" s="1" t="s">
        <v>14308</v>
      </c>
      <c r="C11671" s="2" t="s">
        <v>14249</v>
      </c>
      <c r="D11671" s="1" t="s">
        <v>19</v>
      </c>
      <c r="E11671" s="3" t="str">
        <f>HYPERLINK("https://fyndiq.se/produkt/c47dc331e908415c/", "2 Pack - Samsung S22 ULTRA - 9H Härdat Glass - 3D Super Kvalitet")</f>
        <v>2 Pack - Samsung S22 ULTRA - 9H Härdat Glass - 3D Super Kvalitet</v>
      </c>
      <c r="F11671" s="1" t="s">
        <v>246</v>
      </c>
      <c r="G11671" s="1" t="s">
        <v>247</v>
      </c>
      <c r="H11671" s="1" t="s">
        <v>248</v>
      </c>
      <c r="I11671" s="1" t="s">
        <v>16</v>
      </c>
      <c r="J11671" s="1" t="s">
        <v>23</v>
      </c>
      <c r="K11671" s="1" t="s">
        <v>16</v>
      </c>
      <c r="L11671" s="1" t="s">
        <v>16</v>
      </c>
      <c r="M11671" s="1" t="s">
        <v>16</v>
      </c>
      <c r="N11671" s="1" t="s">
        <v>16</v>
      </c>
      <c r="O11671" s="1">
        <v>63.2</v>
      </c>
      <c r="P11671" s="1">
        <v>1.0</v>
      </c>
    </row>
    <row r="11672">
      <c r="A11672" s="1" t="s">
        <v>29</v>
      </c>
      <c r="B11672" s="1" t="s">
        <v>14309</v>
      </c>
      <c r="C11672" s="2" t="s">
        <v>14249</v>
      </c>
      <c r="D11672" s="1" t="s">
        <v>19</v>
      </c>
      <c r="E11672" s="3" t="str">
        <f>HYPERLINK("https://fyndiq.se/produkt/3793e0f6281f49f6/", "2-Pack Iphone 11 / XR - 9H Härdat Glass - Top Kvalitet")</f>
        <v>2-Pack Iphone 11 / XR - 9H Härdat Glass - Top Kvalitet</v>
      </c>
      <c r="F11672" s="1" t="s">
        <v>371</v>
      </c>
      <c r="G11672" s="1" t="s">
        <v>372</v>
      </c>
      <c r="H11672" s="1" t="s">
        <v>373</v>
      </c>
      <c r="I11672" s="1" t="s">
        <v>16</v>
      </c>
      <c r="J11672" s="1" t="s">
        <v>23</v>
      </c>
      <c r="K11672" s="1" t="s">
        <v>16</v>
      </c>
      <c r="L11672" s="1" t="s">
        <v>16</v>
      </c>
      <c r="M11672" s="1" t="s">
        <v>16</v>
      </c>
      <c r="N11672" s="1" t="s">
        <v>16</v>
      </c>
      <c r="O11672" s="1">
        <v>47.2</v>
      </c>
      <c r="P11672" s="1">
        <v>1.0</v>
      </c>
    </row>
    <row r="11673">
      <c r="A11673" s="1" t="s">
        <v>29</v>
      </c>
      <c r="B11673" s="1" t="s">
        <v>14310</v>
      </c>
      <c r="C11673" s="2" t="s">
        <v>14249</v>
      </c>
      <c r="D11673" s="1" t="s">
        <v>19</v>
      </c>
      <c r="E11673" s="3" t="str">
        <f>HYPERLINK("https://fyndiq.se/produkt/675bb02ed6bb4e07/", "2-Pack Samsung Galaxy S21 Ultra - Härdat Glas 9H-Super Kvalitet")</f>
        <v>2-Pack Samsung Galaxy S21 Ultra - Härdat Glas 9H-Super Kvalitet</v>
      </c>
      <c r="F11673" s="1" t="s">
        <v>91</v>
      </c>
      <c r="G11673" s="1" t="s">
        <v>92</v>
      </c>
      <c r="H11673" s="1" t="s">
        <v>93</v>
      </c>
      <c r="I11673" s="1" t="s">
        <v>16</v>
      </c>
      <c r="J11673" s="1" t="s">
        <v>23</v>
      </c>
      <c r="K11673" s="1" t="s">
        <v>16</v>
      </c>
      <c r="L11673" s="1" t="s">
        <v>16</v>
      </c>
      <c r="M11673" s="1" t="s">
        <v>16</v>
      </c>
      <c r="N11673" s="1" t="s">
        <v>16</v>
      </c>
      <c r="O11673" s="1">
        <v>63.2</v>
      </c>
      <c r="P11673" s="1">
        <v>1.0</v>
      </c>
    </row>
    <row r="11674">
      <c r="A11674" s="1" t="s">
        <v>29</v>
      </c>
      <c r="B11674" s="1" t="s">
        <v>14311</v>
      </c>
      <c r="C11674" s="2" t="s">
        <v>14249</v>
      </c>
      <c r="D11674" s="1" t="s">
        <v>19</v>
      </c>
      <c r="E11674" s="3" t="str">
        <f>HYPERLINK("https://fyndiq.se/produkt/aaaa7cf643f84273/", "2 Pack Samsung Xcover 5 - Härdat glas 9H-Super kvalitet 3D")</f>
        <v>2 Pack Samsung Xcover 5 - Härdat glas 9H-Super kvalitet 3D</v>
      </c>
      <c r="F11674" s="1" t="s">
        <v>2089</v>
      </c>
      <c r="G11674" s="1" t="s">
        <v>2090</v>
      </c>
      <c r="H11674" s="1" t="s">
        <v>2091</v>
      </c>
      <c r="I11674" s="1" t="s">
        <v>16</v>
      </c>
      <c r="J11674" s="1" t="s">
        <v>23</v>
      </c>
      <c r="K11674" s="1" t="s">
        <v>16</v>
      </c>
      <c r="L11674" s="1" t="s">
        <v>16</v>
      </c>
      <c r="M11674" s="1" t="s">
        <v>16</v>
      </c>
      <c r="N11674" s="1" t="s">
        <v>16</v>
      </c>
      <c r="O11674" s="1">
        <v>63.2</v>
      </c>
      <c r="P11674" s="1">
        <v>1.0</v>
      </c>
    </row>
    <row r="11675">
      <c r="A11675" s="1" t="s">
        <v>29</v>
      </c>
      <c r="B11675" s="1" t="s">
        <v>14312</v>
      </c>
      <c r="C11675" s="2" t="s">
        <v>14249</v>
      </c>
      <c r="D11675" s="1" t="s">
        <v>19</v>
      </c>
      <c r="E11675" s="3" t="str">
        <f>HYPERLINK("https://fyndiq.se/produkt/c398466bf0524e85/", "2-Pack Samsung S23 - 9H Härdat Glass - 3D Super Kvalitet Skärmskydd")</f>
        <v>2-Pack Samsung S23 - 9H Härdat Glass - 3D Super Kvalitet Skärmskydd</v>
      </c>
      <c r="F11675" s="1" t="s">
        <v>1365</v>
      </c>
      <c r="G11675" s="1" t="s">
        <v>1366</v>
      </c>
      <c r="H11675" s="1" t="s">
        <v>1367</v>
      </c>
      <c r="I11675" s="1" t="s">
        <v>16</v>
      </c>
      <c r="J11675" s="1" t="s">
        <v>23</v>
      </c>
      <c r="K11675" s="1" t="s">
        <v>16</v>
      </c>
      <c r="L11675" s="1" t="s">
        <v>16</v>
      </c>
      <c r="M11675" s="1" t="s">
        <v>16</v>
      </c>
      <c r="N11675" s="1" t="s">
        <v>16</v>
      </c>
      <c r="O11675" s="1">
        <v>63.2</v>
      </c>
      <c r="P11675" s="1">
        <v>1.0</v>
      </c>
    </row>
    <row r="11676">
      <c r="A11676" s="1" t="s">
        <v>29</v>
      </c>
      <c r="B11676" s="1" t="s">
        <v>14313</v>
      </c>
      <c r="C11676" s="2" t="s">
        <v>14249</v>
      </c>
      <c r="D11676" s="1" t="s">
        <v>19</v>
      </c>
      <c r="E11676" s="3" t="str">
        <f>HYPERLINK("https://fyndiq.se/produkt/66924f1ff238487e/", "2-Pack GOOGLE PIXEL 7A Skärmskydd - Härdat Glas 9H - Super kvalitet 3D")</f>
        <v>2-Pack GOOGLE PIXEL 7A Skärmskydd - Härdat Glas 9H - Super kvalitet 3D</v>
      </c>
      <c r="F11676" s="1" t="s">
        <v>315</v>
      </c>
      <c r="G11676" s="1" t="s">
        <v>316</v>
      </c>
      <c r="H11676" s="1" t="s">
        <v>317</v>
      </c>
      <c r="I11676" s="1" t="s">
        <v>16</v>
      </c>
      <c r="J11676" s="1" t="s">
        <v>23</v>
      </c>
      <c r="K11676" s="1" t="s">
        <v>16</v>
      </c>
      <c r="L11676" s="1" t="s">
        <v>16</v>
      </c>
      <c r="M11676" s="1" t="s">
        <v>16</v>
      </c>
      <c r="N11676" s="1" t="s">
        <v>16</v>
      </c>
      <c r="O11676" s="1">
        <v>63.2</v>
      </c>
      <c r="P11676" s="1">
        <v>1.0</v>
      </c>
    </row>
    <row r="11677">
      <c r="A11677" s="1" t="s">
        <v>29</v>
      </c>
      <c r="B11677" s="1" t="s">
        <v>14314</v>
      </c>
      <c r="C11677" s="2" t="s">
        <v>14249</v>
      </c>
      <c r="D11677" s="1" t="s">
        <v>19</v>
      </c>
      <c r="E11677" s="3" t="str">
        <f>HYPERLINK("https://fyndiq.se/produkt/c398466bf0524e85/", "2-Pack Samsung S23 - 9H Härdat Glass - 3D Super Kvalitet Skärmskydd")</f>
        <v>2-Pack Samsung S23 - 9H Härdat Glass - 3D Super Kvalitet Skärmskydd</v>
      </c>
      <c r="F11677" s="1" t="s">
        <v>1365</v>
      </c>
      <c r="G11677" s="1" t="s">
        <v>1366</v>
      </c>
      <c r="H11677" s="1" t="s">
        <v>1367</v>
      </c>
      <c r="I11677" s="1" t="s">
        <v>16</v>
      </c>
      <c r="J11677" s="1" t="s">
        <v>23</v>
      </c>
      <c r="K11677" s="1" t="s">
        <v>16</v>
      </c>
      <c r="L11677" s="1" t="s">
        <v>16</v>
      </c>
      <c r="M11677" s="1" t="s">
        <v>16</v>
      </c>
      <c r="N11677" s="1" t="s">
        <v>16</v>
      </c>
      <c r="O11677" s="1">
        <v>63.2</v>
      </c>
      <c r="P11677" s="1">
        <v>1.0</v>
      </c>
    </row>
    <row r="11678">
      <c r="A11678" s="1" t="s">
        <v>29</v>
      </c>
      <c r="B11678" s="1" t="s">
        <v>14315</v>
      </c>
      <c r="C11678" s="2" t="s">
        <v>14249</v>
      </c>
      <c r="D11678" s="1" t="s">
        <v>19</v>
      </c>
      <c r="E11678" s="3" t="str">
        <f t="shared" ref="E11678:E11679" si="429">HYPERLINK("https://fyndiq.se/produkt/3fee81d316cc43da/", "2-pack - iPhone 12 / 12 Pro - 9H Härdat Glass - Top Kvalitet")</f>
        <v>2-pack - iPhone 12 / 12 Pro - 9H Härdat Glass - Top Kvalitet</v>
      </c>
      <c r="F11678" s="1" t="s">
        <v>2499</v>
      </c>
      <c r="G11678" s="1" t="s">
        <v>2500</v>
      </c>
      <c r="H11678" s="1" t="s">
        <v>2067</v>
      </c>
      <c r="I11678" s="1" t="s">
        <v>16</v>
      </c>
      <c r="J11678" s="1" t="s">
        <v>23</v>
      </c>
      <c r="K11678" s="1" t="s">
        <v>16</v>
      </c>
      <c r="L11678" s="1" t="s">
        <v>16</v>
      </c>
      <c r="M11678" s="1" t="s">
        <v>16</v>
      </c>
      <c r="N11678" s="1" t="s">
        <v>16</v>
      </c>
      <c r="O11678" s="1">
        <v>47.2</v>
      </c>
      <c r="P11678" s="1">
        <v>1.0</v>
      </c>
    </row>
    <row r="11679">
      <c r="A11679" s="1" t="s">
        <v>29</v>
      </c>
      <c r="B11679" s="1" t="s">
        <v>14316</v>
      </c>
      <c r="C11679" s="2" t="s">
        <v>14249</v>
      </c>
      <c r="D11679" s="1" t="s">
        <v>19</v>
      </c>
      <c r="E11679" s="3" t="str">
        <f t="shared" si="429"/>
        <v>2-pack - iPhone 12 / 12 Pro - 9H Härdat Glass - Top Kvalitet</v>
      </c>
      <c r="F11679" s="1" t="s">
        <v>2499</v>
      </c>
      <c r="G11679" s="1" t="s">
        <v>2500</v>
      </c>
      <c r="H11679" s="1" t="s">
        <v>2067</v>
      </c>
      <c r="I11679" s="1" t="s">
        <v>16</v>
      </c>
      <c r="J11679" s="1" t="s">
        <v>23</v>
      </c>
      <c r="K11679" s="1" t="s">
        <v>16</v>
      </c>
      <c r="L11679" s="1" t="s">
        <v>16</v>
      </c>
      <c r="M11679" s="1" t="s">
        <v>16</v>
      </c>
      <c r="N11679" s="1" t="s">
        <v>16</v>
      </c>
      <c r="O11679" s="1">
        <v>47.2</v>
      </c>
      <c r="P11679" s="1">
        <v>2.0</v>
      </c>
    </row>
    <row r="11680">
      <c r="A11680" s="1" t="s">
        <v>29</v>
      </c>
      <c r="B11680" s="1" t="s">
        <v>14317</v>
      </c>
      <c r="C11680" s="2" t="s">
        <v>14249</v>
      </c>
      <c r="D11680" s="1" t="s">
        <v>19</v>
      </c>
      <c r="E11680" s="3" t="str">
        <f>HYPERLINK("https://fyndiq.se/produkt/ef10e4ba492c46df/", "2-Pack Samsung S23 FE 5G - 9H Härdat Glass - Super Kvalitet 3D")</f>
        <v>2-Pack Samsung S23 FE 5G - 9H Härdat Glass - Super Kvalitet 3D</v>
      </c>
      <c r="F11680" s="1" t="s">
        <v>2521</v>
      </c>
      <c r="G11680" s="1" t="s">
        <v>2522</v>
      </c>
      <c r="H11680" s="1" t="s">
        <v>2523</v>
      </c>
      <c r="I11680" s="1" t="s">
        <v>16</v>
      </c>
      <c r="J11680" s="1" t="s">
        <v>23</v>
      </c>
      <c r="K11680" s="1" t="s">
        <v>16</v>
      </c>
      <c r="L11680" s="1" t="s">
        <v>16</v>
      </c>
      <c r="M11680" s="1" t="s">
        <v>16</v>
      </c>
      <c r="N11680" s="1" t="s">
        <v>16</v>
      </c>
      <c r="O11680" s="1">
        <v>63.2</v>
      </c>
      <c r="P11680" s="1">
        <v>1.0</v>
      </c>
    </row>
    <row r="11681">
      <c r="A11681" s="1" t="s">
        <v>29</v>
      </c>
      <c r="B11681" s="1" t="s">
        <v>14318</v>
      </c>
      <c r="C11681" s="2" t="s">
        <v>14249</v>
      </c>
      <c r="D11681" s="1" t="s">
        <v>19</v>
      </c>
      <c r="E11681" s="3" t="str">
        <f>HYPERLINK("https://fyndiq.se/produkt/0f244212ec124dcd/", "2 Pack OnePlus 9 5G - Härdat glas 9H - Super kvalitet 3D Skärmskydd")</f>
        <v>2 Pack OnePlus 9 5G - Härdat glas 9H - Super kvalitet 3D Skärmskydd</v>
      </c>
      <c r="F11681" s="1" t="s">
        <v>803</v>
      </c>
      <c r="G11681" s="1" t="s">
        <v>804</v>
      </c>
      <c r="H11681" s="1" t="s">
        <v>805</v>
      </c>
      <c r="I11681" s="1" t="s">
        <v>16</v>
      </c>
      <c r="J11681" s="1" t="s">
        <v>23</v>
      </c>
      <c r="K11681" s="1" t="s">
        <v>16</v>
      </c>
      <c r="L11681" s="1" t="s">
        <v>16</v>
      </c>
      <c r="M11681" s="1" t="s">
        <v>16</v>
      </c>
      <c r="N11681" s="1" t="s">
        <v>16</v>
      </c>
      <c r="O11681" s="1">
        <v>63.2</v>
      </c>
      <c r="P11681" s="1">
        <v>1.0</v>
      </c>
    </row>
    <row r="11682">
      <c r="A11682" s="1" t="s">
        <v>29</v>
      </c>
      <c r="B11682" s="1" t="s">
        <v>14319</v>
      </c>
      <c r="C11682" s="2" t="s">
        <v>14249</v>
      </c>
      <c r="D11682" s="1" t="s">
        <v>19</v>
      </c>
      <c r="E11682" s="3" t="str">
        <f t="shared" ref="E11682:E11683" si="430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682" s="1" t="s">
        <v>51</v>
      </c>
      <c r="G11682" s="1" t="s">
        <v>52</v>
      </c>
      <c r="H11682" s="1" t="s">
        <v>53</v>
      </c>
      <c r="I11682" s="1" t="s">
        <v>16</v>
      </c>
      <c r="J11682" s="1" t="s">
        <v>23</v>
      </c>
      <c r="K11682" s="1" t="s">
        <v>16</v>
      </c>
      <c r="L11682" s="1" t="s">
        <v>16</v>
      </c>
      <c r="M11682" s="1" t="s">
        <v>16</v>
      </c>
      <c r="N11682" s="1" t="s">
        <v>16</v>
      </c>
      <c r="O11682" s="1">
        <v>87.2</v>
      </c>
      <c r="P11682" s="1">
        <v>1.0</v>
      </c>
    </row>
    <row r="11683">
      <c r="A11683" s="1" t="s">
        <v>29</v>
      </c>
      <c r="B11683" s="1" t="s">
        <v>14320</v>
      </c>
      <c r="C11683" s="2" t="s">
        <v>14249</v>
      </c>
      <c r="D11683" s="1" t="s">
        <v>19</v>
      </c>
      <c r="E11683" s="3" t="str">
        <f t="shared" si="430"/>
        <v>2-Pack SAMSUNG S24 PLUS 5G Skärmskydd &amp; 1-Pack linsskydd - Härdat Glas 9H - Super kvalitet 3D</v>
      </c>
      <c r="F11683" s="1" t="s">
        <v>51</v>
      </c>
      <c r="G11683" s="1" t="s">
        <v>52</v>
      </c>
      <c r="H11683" s="1" t="s">
        <v>53</v>
      </c>
      <c r="I11683" s="1" t="s">
        <v>16</v>
      </c>
      <c r="J11683" s="1" t="s">
        <v>23</v>
      </c>
      <c r="K11683" s="1" t="s">
        <v>16</v>
      </c>
      <c r="L11683" s="1" t="s">
        <v>16</v>
      </c>
      <c r="M11683" s="1" t="s">
        <v>16</v>
      </c>
      <c r="N11683" s="1" t="s">
        <v>16</v>
      </c>
      <c r="O11683" s="1">
        <v>87.2</v>
      </c>
      <c r="P11683" s="1">
        <v>1.0</v>
      </c>
    </row>
    <row r="11684">
      <c r="A11684" s="1" t="s">
        <v>29</v>
      </c>
      <c r="B11684" s="1" t="s">
        <v>14321</v>
      </c>
      <c r="C11684" s="2" t="s">
        <v>14249</v>
      </c>
      <c r="D11684" s="1" t="s">
        <v>19</v>
      </c>
      <c r="E1168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1684" s="1" t="s">
        <v>2858</v>
      </c>
      <c r="G11684" s="1" t="s">
        <v>2859</v>
      </c>
      <c r="H11684" s="1" t="s">
        <v>2860</v>
      </c>
      <c r="I11684" s="1" t="s">
        <v>16</v>
      </c>
      <c r="J11684" s="1" t="s">
        <v>23</v>
      </c>
      <c r="K11684" s="1" t="s">
        <v>16</v>
      </c>
      <c r="L11684" s="1" t="s">
        <v>16</v>
      </c>
      <c r="M11684" s="1" t="s">
        <v>16</v>
      </c>
      <c r="N11684" s="1" t="s">
        <v>16</v>
      </c>
      <c r="O11684" s="1">
        <v>63.2</v>
      </c>
      <c r="P11684" s="1">
        <v>1.0</v>
      </c>
    </row>
    <row r="11685">
      <c r="A11685" s="1" t="s">
        <v>29</v>
      </c>
      <c r="B11685" s="1" t="s">
        <v>14322</v>
      </c>
      <c r="C11685" s="2" t="s">
        <v>14249</v>
      </c>
      <c r="D11685" s="1" t="s">
        <v>19</v>
      </c>
      <c r="E11685" s="3" t="str">
        <f>HYPERLINK("https://fyndiq.se/produkt/ba16e87d140347ad/", "2 Pack Samsung Galaxy A51 - Härdat glas 9H - Super kvalitet 3D")</f>
        <v>2 Pack Samsung Galaxy A51 - Härdat glas 9H - Super kvalitet 3D</v>
      </c>
      <c r="F11685" s="1" t="s">
        <v>1826</v>
      </c>
      <c r="G11685" s="1" t="s">
        <v>1827</v>
      </c>
      <c r="H11685" s="1" t="s">
        <v>1828</v>
      </c>
      <c r="I11685" s="1" t="s">
        <v>16</v>
      </c>
      <c r="J11685" s="1" t="s">
        <v>23</v>
      </c>
      <c r="K11685" s="1" t="s">
        <v>16</v>
      </c>
      <c r="L11685" s="1" t="s">
        <v>16</v>
      </c>
      <c r="M11685" s="1" t="s">
        <v>16</v>
      </c>
      <c r="N11685" s="1" t="s">
        <v>16</v>
      </c>
      <c r="O11685" s="1">
        <v>63.2</v>
      </c>
      <c r="P11685" s="1">
        <v>1.0</v>
      </c>
    </row>
    <row r="11686">
      <c r="A11686" s="1" t="s">
        <v>29</v>
      </c>
      <c r="B11686" s="1" t="s">
        <v>14323</v>
      </c>
      <c r="C11686" s="2" t="s">
        <v>14249</v>
      </c>
      <c r="D11686" s="1" t="s">
        <v>19</v>
      </c>
      <c r="E11686" s="3" t="str">
        <f>HYPERLINK("https://fyndiq.se/produkt/416415a768684efb/", "2-Pack Samsung Galaxy S21 5G - 9H Härdat Glas - HD")</f>
        <v>2-Pack Samsung Galaxy S21 5G - 9H Härdat Glas - HD</v>
      </c>
      <c r="F11686" s="1" t="s">
        <v>39</v>
      </c>
      <c r="G11686" s="1" t="s">
        <v>40</v>
      </c>
      <c r="H11686" s="1" t="s">
        <v>41</v>
      </c>
      <c r="I11686" s="1" t="s">
        <v>16</v>
      </c>
      <c r="J11686" s="1" t="s">
        <v>23</v>
      </c>
      <c r="K11686" s="1" t="s">
        <v>16</v>
      </c>
      <c r="L11686" s="1" t="s">
        <v>16</v>
      </c>
      <c r="M11686" s="1" t="s">
        <v>16</v>
      </c>
      <c r="N11686" s="1" t="s">
        <v>16</v>
      </c>
      <c r="O11686" s="1">
        <v>63.2</v>
      </c>
      <c r="P11686" s="1">
        <v>1.0</v>
      </c>
    </row>
    <row r="11687">
      <c r="A11687" s="1" t="s">
        <v>29</v>
      </c>
      <c r="B11687" s="1" t="s">
        <v>14324</v>
      </c>
      <c r="C11687" s="2" t="s">
        <v>14249</v>
      </c>
      <c r="D11687" s="1" t="s">
        <v>19</v>
      </c>
      <c r="E11687" s="3" t="str">
        <f>HYPERLINK("https://fyndiq.se/produkt/070a202582a44b59/", "2 Pack Samsung Watch 40mm - Härdat glas 9H - Super kvalitet")</f>
        <v>2 Pack Samsung Watch 40mm - Härdat glas 9H - Super kvalitet</v>
      </c>
      <c r="F11687" s="1" t="s">
        <v>3704</v>
      </c>
      <c r="G11687" s="1" t="s">
        <v>3705</v>
      </c>
      <c r="H11687" s="1" t="s">
        <v>3706</v>
      </c>
      <c r="I11687" s="1" t="s">
        <v>16</v>
      </c>
      <c r="J11687" s="1" t="s">
        <v>23</v>
      </c>
      <c r="K11687" s="1" t="s">
        <v>16</v>
      </c>
      <c r="L11687" s="1" t="s">
        <v>16</v>
      </c>
      <c r="M11687" s="1" t="s">
        <v>16</v>
      </c>
      <c r="N11687" s="1" t="s">
        <v>16</v>
      </c>
      <c r="O11687" s="1">
        <v>63.2</v>
      </c>
      <c r="P11687" s="1">
        <v>1.0</v>
      </c>
    </row>
    <row r="11688">
      <c r="A11688" s="1" t="s">
        <v>29</v>
      </c>
      <c r="B11688" s="1" t="s">
        <v>14325</v>
      </c>
      <c r="C11688" s="2" t="s">
        <v>14249</v>
      </c>
      <c r="D11688" s="1" t="s">
        <v>19</v>
      </c>
      <c r="E11688" s="3" t="str">
        <f>HYPERLINK("https://fyndiq.se/produkt/f1d23dc40f034900/", "2-Pack Samsung S23 Plus 5G - 9H Härdat Glass - 3D Super Kvalitet Skärmskydd")</f>
        <v>2-Pack Samsung S23 Plus 5G - 9H Härdat Glass - 3D Super Kvalitet Skärmskydd</v>
      </c>
      <c r="F11688" s="1" t="s">
        <v>14326</v>
      </c>
      <c r="G11688" s="1" t="s">
        <v>14327</v>
      </c>
      <c r="H11688" s="1" t="s">
        <v>14328</v>
      </c>
      <c r="I11688" s="1" t="s">
        <v>16</v>
      </c>
      <c r="J11688" s="1" t="s">
        <v>23</v>
      </c>
      <c r="K11688" s="1" t="s">
        <v>16</v>
      </c>
      <c r="L11688" s="1" t="s">
        <v>16</v>
      </c>
      <c r="M11688" s="1" t="s">
        <v>16</v>
      </c>
      <c r="N11688" s="1" t="s">
        <v>16</v>
      </c>
      <c r="O11688" s="1">
        <v>63.2</v>
      </c>
      <c r="P11688" s="1">
        <v>1.0</v>
      </c>
    </row>
    <row r="11689">
      <c r="A11689" s="1" t="s">
        <v>29</v>
      </c>
      <c r="B11689" s="1" t="s">
        <v>14329</v>
      </c>
      <c r="C11689" s="2" t="s">
        <v>14249</v>
      </c>
      <c r="D11689" s="1" t="s">
        <v>19</v>
      </c>
      <c r="E1168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689" s="1" t="s">
        <v>2144</v>
      </c>
      <c r="G11689" s="1" t="s">
        <v>2145</v>
      </c>
      <c r="H11689" s="1" t="s">
        <v>2146</v>
      </c>
      <c r="I11689" s="1" t="s">
        <v>16</v>
      </c>
      <c r="J11689" s="1" t="s">
        <v>23</v>
      </c>
      <c r="K11689" s="1" t="s">
        <v>16</v>
      </c>
      <c r="L11689" s="1" t="s">
        <v>16</v>
      </c>
      <c r="M11689" s="1" t="s">
        <v>16</v>
      </c>
      <c r="N11689" s="1" t="s">
        <v>16</v>
      </c>
      <c r="O11689" s="1">
        <v>63.2</v>
      </c>
      <c r="P11689" s="1">
        <v>2.0</v>
      </c>
    </row>
    <row r="11690">
      <c r="A11690" s="1" t="s">
        <v>29</v>
      </c>
      <c r="B11690" s="1" t="s">
        <v>14330</v>
      </c>
      <c r="C11690" s="2" t="s">
        <v>14249</v>
      </c>
      <c r="D11690" s="1" t="s">
        <v>19</v>
      </c>
      <c r="E1169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690" s="1" t="s">
        <v>47</v>
      </c>
      <c r="G11690" s="2" t="s">
        <v>48</v>
      </c>
      <c r="H11690" s="1" t="s">
        <v>49</v>
      </c>
      <c r="I11690" s="1" t="s">
        <v>16</v>
      </c>
      <c r="J11690" s="1" t="s">
        <v>23</v>
      </c>
      <c r="K11690" s="1" t="s">
        <v>16</v>
      </c>
      <c r="L11690" s="1" t="s">
        <v>16</v>
      </c>
      <c r="M11690" s="1" t="s">
        <v>16</v>
      </c>
      <c r="N11690" s="1" t="s">
        <v>16</v>
      </c>
      <c r="O11690" s="1">
        <v>183.2</v>
      </c>
      <c r="P11690" s="1">
        <v>2.0</v>
      </c>
    </row>
    <row r="11691">
      <c r="A11691" s="1" t="s">
        <v>29</v>
      </c>
      <c r="B11691" s="1" t="s">
        <v>14331</v>
      </c>
      <c r="C11691" s="2" t="s">
        <v>14249</v>
      </c>
      <c r="D11691" s="1" t="s">
        <v>19</v>
      </c>
      <c r="E11691" s="3" t="str">
        <f>HYPERLINK("https://fyndiq.se/produkt/ebd0c75a3b324593/", "2-Pack Samsung S22 Ultra 5G Skärmskydd &amp;1-Pack linsskydd-9H GLAS")</f>
        <v>2-Pack Samsung S22 Ultra 5G Skärmskydd &amp;1-Pack linsskydd-9H GLAS</v>
      </c>
      <c r="F11691" s="1" t="s">
        <v>6898</v>
      </c>
      <c r="G11691" s="1" t="s">
        <v>6899</v>
      </c>
      <c r="H11691" s="1" t="s">
        <v>6900</v>
      </c>
      <c r="I11691" s="1" t="s">
        <v>16</v>
      </c>
      <c r="J11691" s="1" t="s">
        <v>23</v>
      </c>
      <c r="K11691" s="1" t="s">
        <v>16</v>
      </c>
      <c r="L11691" s="1" t="s">
        <v>16</v>
      </c>
      <c r="M11691" s="1" t="s">
        <v>16</v>
      </c>
      <c r="N11691" s="1" t="s">
        <v>16</v>
      </c>
      <c r="O11691" s="1">
        <v>71.2</v>
      </c>
      <c r="P11691" s="1">
        <v>1.0</v>
      </c>
    </row>
    <row r="11692">
      <c r="A11692" s="1" t="s">
        <v>29</v>
      </c>
      <c r="B11692" s="1" t="s">
        <v>14332</v>
      </c>
      <c r="C11692" s="2" t="s">
        <v>14249</v>
      </c>
      <c r="D11692" s="1" t="s">
        <v>19</v>
      </c>
      <c r="E11692" s="3" t="str">
        <f t="shared" ref="E11692:E11694" si="431">HYPERLINK("https://fyndiq.se/produkt/4bbb3fa8e0b44286/", "2-Pack XIAOMI REDMI 13C Skärmskydd - Härdat Glas 9H - Super kvalitet 3D")</f>
        <v>2-Pack XIAOMI REDMI 13C Skärmskydd - Härdat Glas 9H - Super kvalitet 3D</v>
      </c>
      <c r="F11692" s="1" t="s">
        <v>103</v>
      </c>
      <c r="G11692" s="1" t="s">
        <v>104</v>
      </c>
      <c r="H11692" s="1" t="s">
        <v>105</v>
      </c>
      <c r="I11692" s="1" t="s">
        <v>16</v>
      </c>
      <c r="J11692" s="1" t="s">
        <v>23</v>
      </c>
      <c r="K11692" s="1" t="s">
        <v>16</v>
      </c>
      <c r="L11692" s="1" t="s">
        <v>16</v>
      </c>
      <c r="M11692" s="1" t="s">
        <v>16</v>
      </c>
      <c r="N11692" s="1" t="s">
        <v>16</v>
      </c>
      <c r="O11692" s="1">
        <v>63.2</v>
      </c>
      <c r="P11692" s="1">
        <v>1.0</v>
      </c>
    </row>
    <row r="11693">
      <c r="A11693" s="1" t="s">
        <v>29</v>
      </c>
      <c r="B11693" s="1" t="s">
        <v>14333</v>
      </c>
      <c r="C11693" s="2" t="s">
        <v>14249</v>
      </c>
      <c r="D11693" s="1" t="s">
        <v>19</v>
      </c>
      <c r="E11693" s="3" t="str">
        <f t="shared" si="431"/>
        <v>2-Pack XIAOMI REDMI 13C Skärmskydd - Härdat Glas 9H - Super kvalitet 3D</v>
      </c>
      <c r="F11693" s="1" t="s">
        <v>103</v>
      </c>
      <c r="G11693" s="1" t="s">
        <v>104</v>
      </c>
      <c r="H11693" s="1" t="s">
        <v>105</v>
      </c>
      <c r="I11693" s="1" t="s">
        <v>16</v>
      </c>
      <c r="J11693" s="1" t="s">
        <v>23</v>
      </c>
      <c r="K11693" s="1" t="s">
        <v>16</v>
      </c>
      <c r="L11693" s="1" t="s">
        <v>16</v>
      </c>
      <c r="M11693" s="1" t="s">
        <v>16</v>
      </c>
      <c r="N11693" s="1" t="s">
        <v>16</v>
      </c>
      <c r="O11693" s="1">
        <v>63.2</v>
      </c>
      <c r="P11693" s="1">
        <v>1.0</v>
      </c>
    </row>
    <row r="11694">
      <c r="A11694" s="1" t="s">
        <v>29</v>
      </c>
      <c r="B11694" s="1" t="s">
        <v>14334</v>
      </c>
      <c r="C11694" s="2" t="s">
        <v>14249</v>
      </c>
      <c r="D11694" s="1" t="s">
        <v>19</v>
      </c>
      <c r="E11694" s="3" t="str">
        <f t="shared" si="431"/>
        <v>2-Pack XIAOMI REDMI 13C Skärmskydd - Härdat Glas 9H - Super kvalitet 3D</v>
      </c>
      <c r="F11694" s="1" t="s">
        <v>103</v>
      </c>
      <c r="G11694" s="1" t="s">
        <v>104</v>
      </c>
      <c r="H11694" s="1" t="s">
        <v>105</v>
      </c>
      <c r="I11694" s="1" t="s">
        <v>16</v>
      </c>
      <c r="J11694" s="1" t="s">
        <v>23</v>
      </c>
      <c r="K11694" s="1" t="s">
        <v>16</v>
      </c>
      <c r="L11694" s="1" t="s">
        <v>16</v>
      </c>
      <c r="M11694" s="1" t="s">
        <v>16</v>
      </c>
      <c r="N11694" s="1" t="s">
        <v>16</v>
      </c>
      <c r="O11694" s="1">
        <v>63.2</v>
      </c>
      <c r="P11694" s="1">
        <v>1.0</v>
      </c>
    </row>
    <row r="11695">
      <c r="A11695" s="1" t="s">
        <v>29</v>
      </c>
      <c r="B11695" s="1" t="s">
        <v>14335</v>
      </c>
      <c r="C11695" s="2" t="s">
        <v>14249</v>
      </c>
      <c r="D11695" s="1" t="s">
        <v>19</v>
      </c>
      <c r="E11695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1695" s="1" t="s">
        <v>163</v>
      </c>
      <c r="G11695" s="1" t="s">
        <v>164</v>
      </c>
      <c r="H11695" s="1" t="s">
        <v>165</v>
      </c>
      <c r="I11695" s="1" t="s">
        <v>16</v>
      </c>
      <c r="J11695" s="1" t="s">
        <v>23</v>
      </c>
      <c r="K11695" s="1" t="s">
        <v>16</v>
      </c>
      <c r="L11695" s="1" t="s">
        <v>16</v>
      </c>
      <c r="M11695" s="1" t="s">
        <v>16</v>
      </c>
      <c r="N11695" s="1" t="s">
        <v>16</v>
      </c>
      <c r="O11695" s="1">
        <v>63.2</v>
      </c>
      <c r="P11695" s="1">
        <v>1.0</v>
      </c>
    </row>
    <row r="11696">
      <c r="A11696" s="1" t="s">
        <v>29</v>
      </c>
      <c r="B11696" s="1" t="s">
        <v>14336</v>
      </c>
      <c r="C11696" s="2" t="s">
        <v>14249</v>
      </c>
      <c r="D11696" s="1" t="s">
        <v>19</v>
      </c>
      <c r="E11696" s="3" t="str">
        <f t="shared" ref="E11696:E11698" si="432">HYPERLINK("https://fyndiq.se/produkt/4bbb3fa8e0b44286/", "2-Pack XIAOMI REDMI 13C Skärmskydd - Härdat Glas 9H - Super kvalitet 3D")</f>
        <v>2-Pack XIAOMI REDMI 13C Skärmskydd - Härdat Glas 9H - Super kvalitet 3D</v>
      </c>
      <c r="F11696" s="1" t="s">
        <v>103</v>
      </c>
      <c r="G11696" s="1" t="s">
        <v>104</v>
      </c>
      <c r="H11696" s="1" t="s">
        <v>105</v>
      </c>
      <c r="I11696" s="1" t="s">
        <v>16</v>
      </c>
      <c r="J11696" s="1" t="s">
        <v>23</v>
      </c>
      <c r="K11696" s="1" t="s">
        <v>16</v>
      </c>
      <c r="L11696" s="1" t="s">
        <v>16</v>
      </c>
      <c r="M11696" s="1" t="s">
        <v>16</v>
      </c>
      <c r="N11696" s="1" t="s">
        <v>16</v>
      </c>
      <c r="O11696" s="1">
        <v>63.2</v>
      </c>
      <c r="P11696" s="1">
        <v>1.0</v>
      </c>
    </row>
    <row r="11697">
      <c r="A11697" s="1" t="s">
        <v>29</v>
      </c>
      <c r="B11697" s="1" t="s">
        <v>14337</v>
      </c>
      <c r="C11697" s="2" t="s">
        <v>14249</v>
      </c>
      <c r="D11697" s="1" t="s">
        <v>19</v>
      </c>
      <c r="E11697" s="3" t="str">
        <f t="shared" si="432"/>
        <v>2-Pack XIAOMI REDMI 13C Skärmskydd - Härdat Glas 9H - Super kvalitet 3D</v>
      </c>
      <c r="F11697" s="1" t="s">
        <v>103</v>
      </c>
      <c r="G11697" s="1" t="s">
        <v>104</v>
      </c>
      <c r="H11697" s="1" t="s">
        <v>105</v>
      </c>
      <c r="I11697" s="1" t="s">
        <v>16</v>
      </c>
      <c r="J11697" s="1" t="s">
        <v>23</v>
      </c>
      <c r="K11697" s="1" t="s">
        <v>16</v>
      </c>
      <c r="L11697" s="1" t="s">
        <v>16</v>
      </c>
      <c r="M11697" s="1" t="s">
        <v>16</v>
      </c>
      <c r="N11697" s="1" t="s">
        <v>16</v>
      </c>
      <c r="O11697" s="1">
        <v>63.2</v>
      </c>
      <c r="P11697" s="1">
        <v>1.0</v>
      </c>
    </row>
    <row r="11698">
      <c r="A11698" s="1" t="s">
        <v>29</v>
      </c>
      <c r="B11698" s="1" t="s">
        <v>14338</v>
      </c>
      <c r="C11698" s="2" t="s">
        <v>14249</v>
      </c>
      <c r="D11698" s="1" t="s">
        <v>19</v>
      </c>
      <c r="E11698" s="3" t="str">
        <f t="shared" si="432"/>
        <v>2-Pack XIAOMI REDMI 13C Skärmskydd - Härdat Glas 9H - Super kvalitet 3D</v>
      </c>
      <c r="F11698" s="1" t="s">
        <v>103</v>
      </c>
      <c r="G11698" s="1" t="s">
        <v>104</v>
      </c>
      <c r="H11698" s="1" t="s">
        <v>105</v>
      </c>
      <c r="I11698" s="1" t="s">
        <v>16</v>
      </c>
      <c r="J11698" s="1" t="s">
        <v>23</v>
      </c>
      <c r="K11698" s="1" t="s">
        <v>16</v>
      </c>
      <c r="L11698" s="1" t="s">
        <v>16</v>
      </c>
      <c r="M11698" s="1" t="s">
        <v>16</v>
      </c>
      <c r="N11698" s="1" t="s">
        <v>16</v>
      </c>
      <c r="O11698" s="1">
        <v>63.2</v>
      </c>
      <c r="P11698" s="1">
        <v>1.0</v>
      </c>
    </row>
    <row r="11699">
      <c r="A11699" s="1" t="s">
        <v>29</v>
      </c>
      <c r="B11699" s="1" t="s">
        <v>14339</v>
      </c>
      <c r="C11699" s="2" t="s">
        <v>14249</v>
      </c>
      <c r="D11699" s="1" t="s">
        <v>19</v>
      </c>
      <c r="E11699" s="3" t="str">
        <f>HYPERLINK("https://fyndiq.se/produkt/b1caddae2e864477/", "2- Pack Samsung S10 Plus - Härdat Glas 9H - Super Kvalitet 3D")</f>
        <v>2- Pack Samsung S10 Plus - Härdat Glas 9H - Super Kvalitet 3D</v>
      </c>
      <c r="F11699" s="1" t="s">
        <v>477</v>
      </c>
      <c r="G11699" s="1" t="s">
        <v>478</v>
      </c>
      <c r="H11699" s="1" t="s">
        <v>479</v>
      </c>
      <c r="I11699" s="1" t="s">
        <v>16</v>
      </c>
      <c r="J11699" s="1" t="s">
        <v>23</v>
      </c>
      <c r="K11699" s="1" t="s">
        <v>16</v>
      </c>
      <c r="L11699" s="1" t="s">
        <v>16</v>
      </c>
      <c r="M11699" s="1" t="s">
        <v>16</v>
      </c>
      <c r="N11699" s="1" t="s">
        <v>16</v>
      </c>
      <c r="O11699" s="1">
        <v>63.2</v>
      </c>
      <c r="P11699" s="1">
        <v>1.0</v>
      </c>
    </row>
    <row r="11700">
      <c r="A11700" s="1" t="s">
        <v>29</v>
      </c>
      <c r="B11700" s="1" t="s">
        <v>14340</v>
      </c>
      <c r="C11700" s="2" t="s">
        <v>14249</v>
      </c>
      <c r="D11700" s="1" t="s">
        <v>19</v>
      </c>
      <c r="E11700" s="3" t="str">
        <f>HYPERLINK("https://fyndiq.se/produkt/c01c015335304cfa/", "Kreativ LCD-skrivplatta för barn - 8.5-tums digital tavla med penna")</f>
        <v>Kreativ LCD-skrivplatta för barn - 8.5-tums digital tavla med penna</v>
      </c>
      <c r="F11700" s="1" t="s">
        <v>941</v>
      </c>
      <c r="G11700" s="1" t="s">
        <v>942</v>
      </c>
      <c r="H11700" s="1" t="s">
        <v>881</v>
      </c>
      <c r="I11700" s="1" t="s">
        <v>1230</v>
      </c>
      <c r="J11700" s="1" t="s">
        <v>23</v>
      </c>
      <c r="K11700" s="1" t="s">
        <v>16</v>
      </c>
      <c r="L11700" s="1" t="s">
        <v>16</v>
      </c>
      <c r="M11700" s="1" t="s">
        <v>16</v>
      </c>
      <c r="N11700" s="1" t="s">
        <v>16</v>
      </c>
      <c r="O11700" s="1">
        <v>79.2</v>
      </c>
      <c r="P11700" s="1">
        <v>1.0</v>
      </c>
    </row>
    <row r="11701">
      <c r="A11701" s="1" t="s">
        <v>29</v>
      </c>
      <c r="B11701" s="1" t="s">
        <v>14341</v>
      </c>
      <c r="C11701" s="2" t="s">
        <v>14249</v>
      </c>
      <c r="D11701" s="1" t="s">
        <v>19</v>
      </c>
      <c r="E11701" s="3" t="str">
        <f>HYPERLINK("https://fyndiq.se/produkt/8d7960028c1a40a4/", "2 Pack Xiaomi 11T Pro 5G - Härdat glas 9H - Super kvalitet 3D")</f>
        <v>2 Pack Xiaomi 11T Pro 5G - Härdat glas 9H - Super kvalitet 3D</v>
      </c>
      <c r="F11701" s="1" t="s">
        <v>112</v>
      </c>
      <c r="G11701" s="1" t="s">
        <v>113</v>
      </c>
      <c r="H11701" s="1" t="s">
        <v>114</v>
      </c>
      <c r="I11701" s="1" t="s">
        <v>16</v>
      </c>
      <c r="J11701" s="1" t="s">
        <v>23</v>
      </c>
      <c r="K11701" s="1" t="s">
        <v>16</v>
      </c>
      <c r="L11701" s="1" t="s">
        <v>16</v>
      </c>
      <c r="M11701" s="1" t="s">
        <v>16</v>
      </c>
      <c r="N11701" s="1" t="s">
        <v>16</v>
      </c>
      <c r="O11701" s="1">
        <v>63.2</v>
      </c>
      <c r="P11701" s="1">
        <v>1.0</v>
      </c>
    </row>
    <row r="11702">
      <c r="A11702" s="1" t="s">
        <v>29</v>
      </c>
      <c r="B11702" s="1" t="s">
        <v>14342</v>
      </c>
      <c r="C11702" s="2" t="s">
        <v>14249</v>
      </c>
      <c r="D11702" s="1" t="s">
        <v>19</v>
      </c>
      <c r="E11702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1702" s="1" t="s">
        <v>2035</v>
      </c>
      <c r="G11702" s="1" t="s">
        <v>2036</v>
      </c>
      <c r="H11702" s="1" t="s">
        <v>2037</v>
      </c>
      <c r="I11702" s="1" t="s">
        <v>16</v>
      </c>
      <c r="J11702" s="1" t="s">
        <v>23</v>
      </c>
      <c r="K11702" s="1" t="s">
        <v>16</v>
      </c>
      <c r="L11702" s="1" t="s">
        <v>16</v>
      </c>
      <c r="M11702" s="1" t="s">
        <v>16</v>
      </c>
      <c r="N11702" s="1" t="s">
        <v>16</v>
      </c>
      <c r="O11702" s="1">
        <v>55.2</v>
      </c>
      <c r="P11702" s="1">
        <v>1.0</v>
      </c>
    </row>
    <row r="11703">
      <c r="A11703" s="1" t="s">
        <v>29</v>
      </c>
      <c r="B11703" s="1" t="s">
        <v>14343</v>
      </c>
      <c r="C11703" s="2" t="s">
        <v>14249</v>
      </c>
      <c r="D11703" s="1" t="s">
        <v>19</v>
      </c>
      <c r="E11703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1703" s="1" t="s">
        <v>183</v>
      </c>
      <c r="G11703" s="1" t="s">
        <v>184</v>
      </c>
      <c r="H11703" s="1" t="s">
        <v>185</v>
      </c>
      <c r="I11703" s="1" t="s">
        <v>16</v>
      </c>
      <c r="J11703" s="1" t="s">
        <v>23</v>
      </c>
      <c r="K11703" s="1" t="s">
        <v>16</v>
      </c>
      <c r="L11703" s="1" t="s">
        <v>16</v>
      </c>
      <c r="M11703" s="1" t="s">
        <v>16</v>
      </c>
      <c r="N11703" s="1" t="s">
        <v>16</v>
      </c>
      <c r="O11703" s="1">
        <v>79.2</v>
      </c>
      <c r="P11703" s="1">
        <v>1.0</v>
      </c>
    </row>
    <row r="11704">
      <c r="A11704" s="1" t="s">
        <v>29</v>
      </c>
      <c r="B11704" s="1" t="s">
        <v>14344</v>
      </c>
      <c r="C11704" s="2" t="s">
        <v>14249</v>
      </c>
      <c r="D11704" s="1" t="s">
        <v>19</v>
      </c>
      <c r="E11704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1704" s="1" t="s">
        <v>3098</v>
      </c>
      <c r="G11704" s="1" t="s">
        <v>3099</v>
      </c>
      <c r="H11704" s="1" t="s">
        <v>3100</v>
      </c>
      <c r="I11704" s="1" t="s">
        <v>16</v>
      </c>
      <c r="J11704" s="1" t="s">
        <v>23</v>
      </c>
      <c r="K11704" s="1" t="s">
        <v>16</v>
      </c>
      <c r="L11704" s="1" t="s">
        <v>16</v>
      </c>
      <c r="M11704" s="1" t="s">
        <v>16</v>
      </c>
      <c r="N11704" s="1" t="s">
        <v>16</v>
      </c>
      <c r="O11704" s="1">
        <v>63.2</v>
      </c>
      <c r="P11704" s="1">
        <v>1.0</v>
      </c>
    </row>
    <row r="11705">
      <c r="A11705" s="1" t="s">
        <v>29</v>
      </c>
      <c r="B11705" s="1" t="s">
        <v>14345</v>
      </c>
      <c r="C11705" s="2" t="s">
        <v>14249</v>
      </c>
      <c r="D11705" s="1" t="s">
        <v>19</v>
      </c>
      <c r="E11705" s="3" t="str">
        <f>HYPERLINK("https://fyndiq.se/produkt/c745c55ca3af45fb/", "Skärmskydd IPhone 11 / XR - 3D härdat glas - hög kvalitet")</f>
        <v>Skärmskydd IPhone 11 / XR - 3D härdat glas - hög kvalitet</v>
      </c>
      <c r="F11705" s="1" t="s">
        <v>2222</v>
      </c>
      <c r="G11705" s="1" t="s">
        <v>2223</v>
      </c>
      <c r="H11705" s="1" t="s">
        <v>2224</v>
      </c>
      <c r="I11705" s="1" t="s">
        <v>16</v>
      </c>
      <c r="J11705" s="1" t="s">
        <v>23</v>
      </c>
      <c r="K11705" s="1" t="s">
        <v>16</v>
      </c>
      <c r="L11705" s="1" t="s">
        <v>16</v>
      </c>
      <c r="M11705" s="1" t="s">
        <v>16</v>
      </c>
      <c r="N11705" s="1" t="s">
        <v>16</v>
      </c>
      <c r="O11705" s="1">
        <v>39.2</v>
      </c>
      <c r="P11705" s="1">
        <v>1.0</v>
      </c>
    </row>
    <row r="11706">
      <c r="A11706" s="1" t="s">
        <v>29</v>
      </c>
      <c r="B11706" s="1" t="s">
        <v>14346</v>
      </c>
      <c r="C11706" s="2" t="s">
        <v>14249</v>
      </c>
      <c r="D11706" s="1" t="s">
        <v>19</v>
      </c>
      <c r="E11706" s="3" t="str">
        <f>HYPERLINK("https://fyndiq.se/produkt/2a9c08e4daf04aed/", "2-Pack Xiaomi 12T Pro - Härdat Glas 9H - Super kvalitet 3D Skärmskydd")</f>
        <v>2-Pack Xiaomi 12T Pro - Härdat Glas 9H - Super kvalitet 3D Skärmskydd</v>
      </c>
      <c r="F11706" s="1" t="s">
        <v>376</v>
      </c>
      <c r="G11706" s="1" t="s">
        <v>377</v>
      </c>
      <c r="H11706" s="1" t="s">
        <v>378</v>
      </c>
      <c r="I11706" s="1" t="s">
        <v>16</v>
      </c>
      <c r="J11706" s="1" t="s">
        <v>23</v>
      </c>
      <c r="K11706" s="1" t="s">
        <v>16</v>
      </c>
      <c r="L11706" s="1" t="s">
        <v>16</v>
      </c>
      <c r="M11706" s="1" t="s">
        <v>16</v>
      </c>
      <c r="N11706" s="1" t="s">
        <v>16</v>
      </c>
      <c r="O11706" s="1">
        <v>63.2</v>
      </c>
      <c r="P11706" s="1">
        <v>1.0</v>
      </c>
    </row>
    <row r="11707">
      <c r="A11707" s="1" t="s">
        <v>29</v>
      </c>
      <c r="B11707" s="1" t="s">
        <v>14347</v>
      </c>
      <c r="C11707" s="2" t="s">
        <v>14249</v>
      </c>
      <c r="D11707" s="1" t="s">
        <v>19</v>
      </c>
      <c r="E11707" s="3" t="str">
        <f t="shared" ref="E11707:E11709" si="433">HYPERLINK("https://fyndiq.se/produkt/925ae49423884615/", "2-Pack Samsung S22 Ultra Skärmskydd &amp; 1-Pack linsskydd -9H GLAS")</f>
        <v>2-Pack Samsung S22 Ultra Skärmskydd &amp; 1-Pack linsskydd -9H GLAS</v>
      </c>
      <c r="F11707" s="1" t="s">
        <v>335</v>
      </c>
      <c r="G11707" s="1" t="s">
        <v>336</v>
      </c>
      <c r="H11707" s="1" t="s">
        <v>337</v>
      </c>
      <c r="I11707" s="1" t="s">
        <v>16</v>
      </c>
      <c r="J11707" s="1" t="s">
        <v>23</v>
      </c>
      <c r="K11707" s="1" t="s">
        <v>16</v>
      </c>
      <c r="L11707" s="1" t="s">
        <v>16</v>
      </c>
      <c r="M11707" s="1" t="s">
        <v>16</v>
      </c>
      <c r="N11707" s="1" t="s">
        <v>16</v>
      </c>
      <c r="O11707" s="1">
        <v>71.2</v>
      </c>
      <c r="P11707" s="1">
        <v>1.0</v>
      </c>
    </row>
    <row r="11708">
      <c r="A11708" s="1" t="s">
        <v>29</v>
      </c>
      <c r="B11708" s="1" t="s">
        <v>14348</v>
      </c>
      <c r="C11708" s="2" t="s">
        <v>14249</v>
      </c>
      <c r="D11708" s="1" t="s">
        <v>19</v>
      </c>
      <c r="E11708" s="3" t="str">
        <f t="shared" si="433"/>
        <v>2-Pack Samsung S22 Ultra Skärmskydd &amp; 1-Pack linsskydd -9H GLAS</v>
      </c>
      <c r="F11708" s="1" t="s">
        <v>335</v>
      </c>
      <c r="G11708" s="1" t="s">
        <v>336</v>
      </c>
      <c r="H11708" s="1" t="s">
        <v>337</v>
      </c>
      <c r="I11708" s="1" t="s">
        <v>16</v>
      </c>
      <c r="J11708" s="1" t="s">
        <v>23</v>
      </c>
      <c r="K11708" s="1" t="s">
        <v>16</v>
      </c>
      <c r="L11708" s="1" t="s">
        <v>16</v>
      </c>
      <c r="M11708" s="1" t="s">
        <v>16</v>
      </c>
      <c r="N11708" s="1" t="s">
        <v>16</v>
      </c>
      <c r="O11708" s="1">
        <v>71.2</v>
      </c>
      <c r="P11708" s="1">
        <v>1.0</v>
      </c>
    </row>
    <row r="11709">
      <c r="A11709" s="1" t="s">
        <v>29</v>
      </c>
      <c r="B11709" s="1" t="s">
        <v>14349</v>
      </c>
      <c r="C11709" s="2" t="s">
        <v>14249</v>
      </c>
      <c r="D11709" s="1" t="s">
        <v>19</v>
      </c>
      <c r="E11709" s="3" t="str">
        <f t="shared" si="433"/>
        <v>2-Pack Samsung S22 Ultra Skärmskydd &amp; 1-Pack linsskydd -9H GLAS</v>
      </c>
      <c r="F11709" s="1" t="s">
        <v>335</v>
      </c>
      <c r="G11709" s="1" t="s">
        <v>336</v>
      </c>
      <c r="H11709" s="1" t="s">
        <v>337</v>
      </c>
      <c r="I11709" s="1" t="s">
        <v>16</v>
      </c>
      <c r="J11709" s="1" t="s">
        <v>23</v>
      </c>
      <c r="K11709" s="1" t="s">
        <v>16</v>
      </c>
      <c r="L11709" s="1" t="s">
        <v>16</v>
      </c>
      <c r="M11709" s="1" t="s">
        <v>16</v>
      </c>
      <c r="N11709" s="1" t="s">
        <v>16</v>
      </c>
      <c r="O11709" s="1">
        <v>71.2</v>
      </c>
      <c r="P11709" s="1">
        <v>1.0</v>
      </c>
    </row>
    <row r="11710">
      <c r="A11710" s="1" t="s">
        <v>29</v>
      </c>
      <c r="B11710" s="1" t="s">
        <v>14350</v>
      </c>
      <c r="C11710" s="2" t="s">
        <v>14249</v>
      </c>
      <c r="D11710" s="1" t="s">
        <v>19</v>
      </c>
      <c r="E11710" s="3" t="str">
        <f>HYPERLINK("https://fyndiq.se/produkt/6ff896a82a134dbd/", "2-Pack IPhone 12 Mini - Härdat Glas 9H - Super Kvalitet 3D")</f>
        <v>2-Pack IPhone 12 Mini - Härdat Glas 9H - Super Kvalitet 3D</v>
      </c>
      <c r="F11710" s="1" t="s">
        <v>55</v>
      </c>
      <c r="G11710" s="1" t="s">
        <v>56</v>
      </c>
      <c r="H11710" s="1" t="s">
        <v>57</v>
      </c>
      <c r="I11710" s="1" t="s">
        <v>16</v>
      </c>
      <c r="J11710" s="1" t="s">
        <v>23</v>
      </c>
      <c r="K11710" s="1" t="s">
        <v>16</v>
      </c>
      <c r="L11710" s="1" t="s">
        <v>16</v>
      </c>
      <c r="M11710" s="1" t="s">
        <v>16</v>
      </c>
      <c r="N11710" s="1" t="s">
        <v>16</v>
      </c>
      <c r="O11710" s="1">
        <v>47.2</v>
      </c>
      <c r="P11710" s="1">
        <v>1.0</v>
      </c>
    </row>
    <row r="11711">
      <c r="A11711" s="1" t="s">
        <v>29</v>
      </c>
      <c r="B11711" s="1" t="s">
        <v>14351</v>
      </c>
      <c r="C11711" s="2" t="s">
        <v>14249</v>
      </c>
      <c r="D11711" s="1" t="s">
        <v>19</v>
      </c>
      <c r="E11711" s="3" t="str">
        <f>HYPERLINK("https://fyndiq.se/produkt/d2196d1b38784317/", "Samsung Galaxy A15 5G- Härdat Glas 9H - Super Kvalitet 3D Skärmskydd")</f>
        <v>Samsung Galaxy A15 5G- Härdat Glas 9H - Super Kvalitet 3D Skärmskydd</v>
      </c>
      <c r="F11711" s="1" t="s">
        <v>2478</v>
      </c>
      <c r="G11711" s="1" t="s">
        <v>2479</v>
      </c>
      <c r="H11711" s="1" t="s">
        <v>2480</v>
      </c>
      <c r="I11711" s="1" t="s">
        <v>1230</v>
      </c>
      <c r="J11711" s="1" t="s">
        <v>23</v>
      </c>
      <c r="K11711" s="1" t="s">
        <v>16</v>
      </c>
      <c r="L11711" s="1" t="s">
        <v>16</v>
      </c>
      <c r="M11711" s="1" t="s">
        <v>16</v>
      </c>
      <c r="N11711" s="1" t="s">
        <v>16</v>
      </c>
      <c r="O11711" s="1">
        <v>55.2</v>
      </c>
      <c r="P11711" s="1">
        <v>1.0</v>
      </c>
    </row>
    <row r="11712">
      <c r="A11712" s="1" t="s">
        <v>29</v>
      </c>
      <c r="B11712" s="1" t="s">
        <v>14352</v>
      </c>
      <c r="C11712" s="2" t="s">
        <v>14249</v>
      </c>
      <c r="D11712" s="1" t="s">
        <v>19</v>
      </c>
      <c r="E11712" s="3" t="str">
        <f>HYPERLINK("https://fyndiq.se/produkt/a871a7da0b2249a8/", "2-Pack Iphone 11 Pro Max - 9H Härdat Glass - Top Kvalitet")</f>
        <v>2-Pack Iphone 11 Pro Max - 9H Härdat Glass - Top Kvalitet</v>
      </c>
      <c r="F11712" s="1" t="s">
        <v>559</v>
      </c>
      <c r="G11712" s="1" t="s">
        <v>560</v>
      </c>
      <c r="H11712" s="1" t="s">
        <v>561</v>
      </c>
      <c r="I11712" s="1" t="s">
        <v>16</v>
      </c>
      <c r="J11712" s="1" t="s">
        <v>23</v>
      </c>
      <c r="K11712" s="1" t="s">
        <v>16</v>
      </c>
      <c r="L11712" s="1" t="s">
        <v>16</v>
      </c>
      <c r="M11712" s="1" t="s">
        <v>16</v>
      </c>
      <c r="N11712" s="1" t="s">
        <v>16</v>
      </c>
      <c r="O11712" s="1">
        <v>47.2</v>
      </c>
      <c r="P11712" s="1">
        <v>1.0</v>
      </c>
    </row>
    <row r="11713">
      <c r="A11713" s="1" t="s">
        <v>29</v>
      </c>
      <c r="B11713" s="1" t="s">
        <v>14353</v>
      </c>
      <c r="C11713" s="2" t="s">
        <v>14249</v>
      </c>
      <c r="D11713" s="1" t="s">
        <v>19</v>
      </c>
      <c r="E1171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713" s="1" t="s">
        <v>2144</v>
      </c>
      <c r="G11713" s="1" t="s">
        <v>2145</v>
      </c>
      <c r="H11713" s="1" t="s">
        <v>2146</v>
      </c>
      <c r="I11713" s="1" t="s">
        <v>1311</v>
      </c>
      <c r="J11713" s="1" t="s">
        <v>23</v>
      </c>
      <c r="K11713" s="1" t="s">
        <v>16</v>
      </c>
      <c r="L11713" s="1" t="s">
        <v>16</v>
      </c>
      <c r="M11713" s="1" t="s">
        <v>16</v>
      </c>
      <c r="N11713" s="1" t="s">
        <v>16</v>
      </c>
      <c r="O11713" s="1">
        <v>63.2</v>
      </c>
      <c r="P11713" s="1">
        <v>1.0</v>
      </c>
    </row>
    <row r="11714">
      <c r="A11714" s="1" t="s">
        <v>29</v>
      </c>
      <c r="B11714" s="1" t="s">
        <v>14354</v>
      </c>
      <c r="C11714" s="2" t="s">
        <v>14249</v>
      </c>
      <c r="D11714" s="1" t="s">
        <v>19</v>
      </c>
      <c r="E11714" s="3" t="str">
        <f>HYPERLINK("https://fyndiq.se/produkt/925ae49423884615/", "2-Pack Samsung S22 Ultra Skärmskydd &amp; 1-Pack linsskydd -9H GLAS")</f>
        <v>2-Pack Samsung S22 Ultra Skärmskydd &amp; 1-Pack linsskydd -9H GLAS</v>
      </c>
      <c r="F11714" s="1" t="s">
        <v>335</v>
      </c>
      <c r="G11714" s="1" t="s">
        <v>336</v>
      </c>
      <c r="H11714" s="1" t="s">
        <v>337</v>
      </c>
      <c r="I11714" s="1" t="s">
        <v>16</v>
      </c>
      <c r="J11714" s="1" t="s">
        <v>23</v>
      </c>
      <c r="K11714" s="1" t="s">
        <v>16</v>
      </c>
      <c r="L11714" s="1" t="s">
        <v>16</v>
      </c>
      <c r="M11714" s="1" t="s">
        <v>16</v>
      </c>
      <c r="N11714" s="1" t="s">
        <v>16</v>
      </c>
      <c r="O11714" s="1">
        <v>71.2</v>
      </c>
      <c r="P11714" s="1">
        <v>1.0</v>
      </c>
    </row>
    <row r="11715">
      <c r="A11715" s="1" t="s">
        <v>29</v>
      </c>
      <c r="B11715" s="1" t="s">
        <v>14355</v>
      </c>
      <c r="C11715" s="2" t="s">
        <v>14356</v>
      </c>
      <c r="D11715" s="1" t="s">
        <v>19</v>
      </c>
      <c r="E11715" s="3" t="str">
        <f>HYPERLINK("https://fyndiq.se/produkt/dfe28e565d2e4c8d/", "2 Pack Samsung S21 FE - 9H Härdat Glass - Super Kvalitet 3D")</f>
        <v>2 Pack Samsung S21 FE - 9H Härdat Glass - Super Kvalitet 3D</v>
      </c>
      <c r="F11715" s="1" t="s">
        <v>276</v>
      </c>
      <c r="G11715" s="1" t="s">
        <v>277</v>
      </c>
      <c r="H11715" s="1" t="s">
        <v>278</v>
      </c>
      <c r="I11715" s="1" t="s">
        <v>16</v>
      </c>
      <c r="J11715" s="1" t="s">
        <v>23</v>
      </c>
      <c r="K11715" s="1" t="s">
        <v>16</v>
      </c>
      <c r="L11715" s="1" t="s">
        <v>16</v>
      </c>
      <c r="M11715" s="1" t="s">
        <v>16</v>
      </c>
      <c r="N11715" s="1" t="s">
        <v>16</v>
      </c>
      <c r="O11715" s="1">
        <v>63.2</v>
      </c>
      <c r="P11715" s="1">
        <v>1.0</v>
      </c>
    </row>
    <row r="11716">
      <c r="A11716" s="1" t="s">
        <v>29</v>
      </c>
      <c r="B11716" s="1" t="s">
        <v>14357</v>
      </c>
      <c r="C11716" s="2" t="s">
        <v>14356</v>
      </c>
      <c r="D11716" s="1" t="s">
        <v>19</v>
      </c>
      <c r="E11716" s="3" t="str">
        <f>HYPERLINK("https://fyndiq.se/produkt/13e76851ca504320/", "2-Pack Samsung Galaxy S22 Ultra - Härdat glas 9H - Top kvalitet")</f>
        <v>2-Pack Samsung Galaxy S22 Ultra - Härdat glas 9H - Top kvalitet</v>
      </c>
      <c r="F11716" s="1" t="s">
        <v>140</v>
      </c>
      <c r="G11716" s="1" t="s">
        <v>141</v>
      </c>
      <c r="H11716" s="1" t="s">
        <v>142</v>
      </c>
      <c r="I11716" s="1" t="s">
        <v>16</v>
      </c>
      <c r="J11716" s="1" t="s">
        <v>23</v>
      </c>
      <c r="K11716" s="1" t="s">
        <v>16</v>
      </c>
      <c r="L11716" s="1" t="s">
        <v>16</v>
      </c>
      <c r="M11716" s="1" t="s">
        <v>16</v>
      </c>
      <c r="N11716" s="1" t="s">
        <v>16</v>
      </c>
      <c r="O11716" s="1">
        <v>63.2</v>
      </c>
      <c r="P11716" s="1">
        <v>1.0</v>
      </c>
    </row>
    <row r="11717">
      <c r="A11717" s="1" t="s">
        <v>29</v>
      </c>
      <c r="B11717" s="1" t="s">
        <v>14358</v>
      </c>
      <c r="C11717" s="2" t="s">
        <v>14356</v>
      </c>
      <c r="D11717" s="1" t="s">
        <v>19</v>
      </c>
      <c r="E1171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717" s="1" t="s">
        <v>729</v>
      </c>
      <c r="G11717" s="1" t="s">
        <v>730</v>
      </c>
      <c r="H11717" s="1" t="s">
        <v>731</v>
      </c>
      <c r="I11717" s="1" t="s">
        <v>16</v>
      </c>
      <c r="J11717" s="1" t="s">
        <v>23</v>
      </c>
      <c r="K11717" s="1" t="s">
        <v>16</v>
      </c>
      <c r="L11717" s="1" t="s">
        <v>16</v>
      </c>
      <c r="M11717" s="1" t="s">
        <v>16</v>
      </c>
      <c r="N11717" s="1" t="s">
        <v>16</v>
      </c>
      <c r="O11717" s="1">
        <v>63.2</v>
      </c>
      <c r="P11717" s="1">
        <v>1.0</v>
      </c>
    </row>
    <row r="11718">
      <c r="A11718" s="1" t="s">
        <v>29</v>
      </c>
      <c r="B11718" s="1" t="s">
        <v>14359</v>
      </c>
      <c r="C11718" s="2" t="s">
        <v>14356</v>
      </c>
      <c r="D11718" s="1" t="s">
        <v>19</v>
      </c>
      <c r="E11718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11718" s="1" t="s">
        <v>1058</v>
      </c>
      <c r="G11718" s="1" t="s">
        <v>1059</v>
      </c>
      <c r="H11718" s="1" t="s">
        <v>1060</v>
      </c>
      <c r="I11718" s="1" t="s">
        <v>16</v>
      </c>
      <c r="J11718" s="1" t="s">
        <v>23</v>
      </c>
      <c r="K11718" s="1" t="s">
        <v>16</v>
      </c>
      <c r="L11718" s="1" t="s">
        <v>16</v>
      </c>
      <c r="M11718" s="1" t="s">
        <v>16</v>
      </c>
      <c r="N11718" s="1" t="s">
        <v>16</v>
      </c>
      <c r="O11718" s="1">
        <v>95.2</v>
      </c>
      <c r="P11718" s="1">
        <v>1.0</v>
      </c>
    </row>
    <row r="11719">
      <c r="A11719" s="1" t="s">
        <v>29</v>
      </c>
      <c r="B11719" s="1" t="s">
        <v>14360</v>
      </c>
      <c r="C11719" s="2" t="s">
        <v>14356</v>
      </c>
      <c r="D11719" s="1" t="s">
        <v>19</v>
      </c>
      <c r="E1171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719" s="1" t="s">
        <v>729</v>
      </c>
      <c r="G11719" s="1" t="s">
        <v>730</v>
      </c>
      <c r="H11719" s="1" t="s">
        <v>731</v>
      </c>
      <c r="I11719" s="1" t="s">
        <v>16</v>
      </c>
      <c r="J11719" s="1" t="s">
        <v>23</v>
      </c>
      <c r="K11719" s="1" t="s">
        <v>16</v>
      </c>
      <c r="L11719" s="1" t="s">
        <v>16</v>
      </c>
      <c r="M11719" s="1" t="s">
        <v>16</v>
      </c>
      <c r="N11719" s="1" t="s">
        <v>16</v>
      </c>
      <c r="O11719" s="1">
        <v>63.2</v>
      </c>
      <c r="P11719" s="1">
        <v>1.0</v>
      </c>
    </row>
    <row r="11720">
      <c r="A11720" s="1" t="s">
        <v>29</v>
      </c>
      <c r="B11720" s="1" t="s">
        <v>14361</v>
      </c>
      <c r="C11720" s="2" t="s">
        <v>14356</v>
      </c>
      <c r="D11720" s="1" t="s">
        <v>19</v>
      </c>
      <c r="E11720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11720" s="1" t="s">
        <v>1572</v>
      </c>
      <c r="G11720" s="1" t="s">
        <v>1573</v>
      </c>
      <c r="H11720" s="1" t="s">
        <v>1574</v>
      </c>
      <c r="I11720" s="1" t="s">
        <v>16</v>
      </c>
      <c r="J11720" s="1" t="s">
        <v>23</v>
      </c>
      <c r="K11720" s="1" t="s">
        <v>16</v>
      </c>
      <c r="L11720" s="1" t="s">
        <v>16</v>
      </c>
      <c r="M11720" s="1" t="s">
        <v>16</v>
      </c>
      <c r="N11720" s="1" t="s">
        <v>16</v>
      </c>
      <c r="O11720" s="1">
        <v>71.2</v>
      </c>
      <c r="P11720" s="1">
        <v>1.0</v>
      </c>
    </row>
    <row r="11721">
      <c r="A11721" s="1" t="s">
        <v>29</v>
      </c>
      <c r="B11721" s="1" t="s">
        <v>14362</v>
      </c>
      <c r="C11721" s="2" t="s">
        <v>14356</v>
      </c>
      <c r="D11721" s="1" t="s">
        <v>19</v>
      </c>
      <c r="E11721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721" s="1" t="s">
        <v>51</v>
      </c>
      <c r="G11721" s="1" t="s">
        <v>52</v>
      </c>
      <c r="H11721" s="1" t="s">
        <v>53</v>
      </c>
      <c r="I11721" s="1" t="s">
        <v>16</v>
      </c>
      <c r="J11721" s="1" t="s">
        <v>23</v>
      </c>
      <c r="K11721" s="1" t="s">
        <v>16</v>
      </c>
      <c r="L11721" s="1" t="s">
        <v>16</v>
      </c>
      <c r="M11721" s="1" t="s">
        <v>16</v>
      </c>
      <c r="N11721" s="1" t="s">
        <v>16</v>
      </c>
      <c r="O11721" s="1">
        <v>87.2</v>
      </c>
      <c r="P11721" s="1">
        <v>1.0</v>
      </c>
    </row>
    <row r="11722">
      <c r="A11722" s="1" t="s">
        <v>29</v>
      </c>
      <c r="B11722" s="1" t="s">
        <v>14363</v>
      </c>
      <c r="C11722" s="2" t="s">
        <v>14356</v>
      </c>
      <c r="D11722" s="1" t="s">
        <v>19</v>
      </c>
      <c r="E1172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1722" s="1" t="s">
        <v>679</v>
      </c>
      <c r="G11722" s="1" t="s">
        <v>680</v>
      </c>
      <c r="H11722" s="1" t="s">
        <v>681</v>
      </c>
      <c r="I11722" s="1" t="s">
        <v>16</v>
      </c>
      <c r="J11722" s="1" t="s">
        <v>23</v>
      </c>
      <c r="K11722" s="1" t="s">
        <v>16</v>
      </c>
      <c r="L11722" s="1" t="s">
        <v>16</v>
      </c>
      <c r="M11722" s="1" t="s">
        <v>16</v>
      </c>
      <c r="N11722" s="1" t="s">
        <v>16</v>
      </c>
      <c r="O11722" s="1">
        <v>95.2</v>
      </c>
      <c r="P11722" s="1">
        <v>1.0</v>
      </c>
    </row>
    <row r="11723">
      <c r="A11723" s="1" t="s">
        <v>29</v>
      </c>
      <c r="B11723" s="1" t="s">
        <v>14364</v>
      </c>
      <c r="C11723" s="2" t="s">
        <v>14356</v>
      </c>
      <c r="D11723" s="1" t="s">
        <v>19</v>
      </c>
      <c r="E11723" s="3" t="str">
        <f>HYPERLINK("https://fyndiq.se/produkt/dfe28e565d2e4c8d/", "2 Pack Samsung S21 FE - 9H Härdat Glass - Super Kvalitet 3D")</f>
        <v>2 Pack Samsung S21 FE - 9H Härdat Glass - Super Kvalitet 3D</v>
      </c>
      <c r="F11723" s="1" t="s">
        <v>276</v>
      </c>
      <c r="G11723" s="1" t="s">
        <v>277</v>
      </c>
      <c r="H11723" s="1" t="s">
        <v>278</v>
      </c>
      <c r="I11723" s="1" t="s">
        <v>16</v>
      </c>
      <c r="J11723" s="1" t="s">
        <v>23</v>
      </c>
      <c r="K11723" s="1" t="s">
        <v>16</v>
      </c>
      <c r="L11723" s="1" t="s">
        <v>16</v>
      </c>
      <c r="M11723" s="1" t="s">
        <v>16</v>
      </c>
      <c r="N11723" s="1" t="s">
        <v>16</v>
      </c>
      <c r="O11723" s="1">
        <v>63.2</v>
      </c>
      <c r="P11723" s="1">
        <v>1.0</v>
      </c>
    </row>
    <row r="11724">
      <c r="A11724" s="1" t="s">
        <v>29</v>
      </c>
      <c r="B11724" s="1" t="s">
        <v>14365</v>
      </c>
      <c r="C11724" s="2" t="s">
        <v>14356</v>
      </c>
      <c r="D11724" s="1" t="s">
        <v>19</v>
      </c>
      <c r="E1172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1724" s="1" t="s">
        <v>183</v>
      </c>
      <c r="G11724" s="1" t="s">
        <v>184</v>
      </c>
      <c r="H11724" s="1" t="s">
        <v>185</v>
      </c>
      <c r="I11724" s="1" t="s">
        <v>16</v>
      </c>
      <c r="J11724" s="1" t="s">
        <v>23</v>
      </c>
      <c r="K11724" s="1" t="s">
        <v>16</v>
      </c>
      <c r="L11724" s="1" t="s">
        <v>16</v>
      </c>
      <c r="M11724" s="1" t="s">
        <v>16</v>
      </c>
      <c r="N11724" s="1" t="s">
        <v>16</v>
      </c>
      <c r="O11724" s="1">
        <v>79.2</v>
      </c>
      <c r="P11724" s="1">
        <v>1.0</v>
      </c>
    </row>
    <row r="11725">
      <c r="A11725" s="1" t="s">
        <v>29</v>
      </c>
      <c r="B11725" s="1" t="s">
        <v>14366</v>
      </c>
      <c r="C11725" s="2" t="s">
        <v>14356</v>
      </c>
      <c r="D11725" s="1" t="s">
        <v>19</v>
      </c>
      <c r="E1172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725" s="1" t="s">
        <v>103</v>
      </c>
      <c r="G11725" s="1" t="s">
        <v>104</v>
      </c>
      <c r="H11725" s="1" t="s">
        <v>105</v>
      </c>
      <c r="I11725" s="1" t="s">
        <v>16</v>
      </c>
      <c r="J11725" s="1" t="s">
        <v>23</v>
      </c>
      <c r="K11725" s="1" t="s">
        <v>16</v>
      </c>
      <c r="L11725" s="1" t="s">
        <v>16</v>
      </c>
      <c r="M11725" s="1" t="s">
        <v>16</v>
      </c>
      <c r="N11725" s="1" t="s">
        <v>16</v>
      </c>
      <c r="O11725" s="1">
        <v>63.2</v>
      </c>
      <c r="P11725" s="1">
        <v>1.0</v>
      </c>
    </row>
    <row r="11726">
      <c r="A11726" s="1" t="s">
        <v>29</v>
      </c>
      <c r="B11726" s="1" t="s">
        <v>14367</v>
      </c>
      <c r="C11726" s="2" t="s">
        <v>14356</v>
      </c>
      <c r="D11726" s="1" t="s">
        <v>19</v>
      </c>
      <c r="E1172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726" s="1" t="s">
        <v>258</v>
      </c>
      <c r="G11726" s="1" t="s">
        <v>259</v>
      </c>
      <c r="H11726" s="1" t="s">
        <v>260</v>
      </c>
      <c r="I11726" s="1" t="s">
        <v>16</v>
      </c>
      <c r="J11726" s="1" t="s">
        <v>23</v>
      </c>
      <c r="K11726" s="1" t="s">
        <v>16</v>
      </c>
      <c r="L11726" s="1" t="s">
        <v>16</v>
      </c>
      <c r="M11726" s="1" t="s">
        <v>16</v>
      </c>
      <c r="N11726" s="1" t="s">
        <v>16</v>
      </c>
      <c r="O11726" s="1">
        <v>63.2</v>
      </c>
      <c r="P11726" s="1">
        <v>1.0</v>
      </c>
    </row>
    <row r="11727">
      <c r="A11727" s="1" t="s">
        <v>29</v>
      </c>
      <c r="B11727" s="1" t="s">
        <v>14368</v>
      </c>
      <c r="C11727" s="2" t="s">
        <v>14356</v>
      </c>
      <c r="D11727" s="1" t="s">
        <v>19</v>
      </c>
      <c r="E11727" s="3" t="str">
        <f>HYPERLINK("https://fyndiq.se/produkt/08a39fd2ea944add/", "2-Pack Apple Watch 45mm – Härdat glas 9H – Super kvalitet 3D")</f>
        <v>2-Pack Apple Watch 45mm – Härdat glas 9H – Super kvalitet 3D</v>
      </c>
      <c r="F11727" s="1" t="s">
        <v>921</v>
      </c>
      <c r="G11727" s="1" t="s">
        <v>922</v>
      </c>
      <c r="H11727" s="1" t="s">
        <v>923</v>
      </c>
      <c r="I11727" s="1" t="s">
        <v>16</v>
      </c>
      <c r="J11727" s="1" t="s">
        <v>23</v>
      </c>
      <c r="K11727" s="1" t="s">
        <v>16</v>
      </c>
      <c r="L11727" s="1" t="s">
        <v>16</v>
      </c>
      <c r="M11727" s="1" t="s">
        <v>16</v>
      </c>
      <c r="N11727" s="1" t="s">
        <v>16</v>
      </c>
      <c r="O11727" s="1">
        <v>55.2</v>
      </c>
      <c r="P11727" s="1">
        <v>1.0</v>
      </c>
    </row>
    <row r="11728">
      <c r="A11728" s="1" t="s">
        <v>29</v>
      </c>
      <c r="B11728" s="1" t="s">
        <v>14369</v>
      </c>
      <c r="C11728" s="2" t="s">
        <v>14356</v>
      </c>
      <c r="D11728" s="1" t="s">
        <v>19</v>
      </c>
      <c r="E11728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1728" s="1" t="s">
        <v>894</v>
      </c>
      <c r="G11728" s="1" t="s">
        <v>895</v>
      </c>
      <c r="H11728" s="1" t="s">
        <v>896</v>
      </c>
      <c r="I11728" s="1" t="s">
        <v>16</v>
      </c>
      <c r="J11728" s="1" t="s">
        <v>23</v>
      </c>
      <c r="K11728" s="1" t="s">
        <v>16</v>
      </c>
      <c r="L11728" s="1" t="s">
        <v>16</v>
      </c>
      <c r="M11728" s="1" t="s">
        <v>16</v>
      </c>
      <c r="N11728" s="1" t="s">
        <v>16</v>
      </c>
      <c r="O11728" s="1">
        <v>79.2</v>
      </c>
      <c r="P11728" s="1">
        <v>1.0</v>
      </c>
    </row>
    <row r="11729">
      <c r="A11729" s="1" t="s">
        <v>29</v>
      </c>
      <c r="B11729" s="1" t="s">
        <v>14370</v>
      </c>
      <c r="C11729" s="2" t="s">
        <v>14356</v>
      </c>
      <c r="D11729" s="1" t="s">
        <v>19</v>
      </c>
      <c r="E11729" s="3" t="str">
        <f>HYPERLINK("https://fyndiq.se/produkt/9186f72622b34ee6/", "2 Pack Samsung Galaxy A40 - Härdat glas 9H - Super kvalitet 3D")</f>
        <v>2 Pack Samsung Galaxy A40 - Härdat glas 9H - Super kvalitet 3D</v>
      </c>
      <c r="F11729" s="1" t="s">
        <v>2452</v>
      </c>
      <c r="G11729" s="1" t="s">
        <v>2453</v>
      </c>
      <c r="H11729" s="1" t="s">
        <v>2454</v>
      </c>
      <c r="I11729" s="1" t="s">
        <v>16</v>
      </c>
      <c r="J11729" s="1" t="s">
        <v>23</v>
      </c>
      <c r="K11729" s="1" t="s">
        <v>16</v>
      </c>
      <c r="L11729" s="1" t="s">
        <v>16</v>
      </c>
      <c r="M11729" s="1" t="s">
        <v>16</v>
      </c>
      <c r="N11729" s="1" t="s">
        <v>16</v>
      </c>
      <c r="O11729" s="1">
        <v>63.2</v>
      </c>
      <c r="P11729" s="1">
        <v>1.0</v>
      </c>
    </row>
    <row r="11730">
      <c r="A11730" s="1" t="s">
        <v>29</v>
      </c>
      <c r="B11730" s="1" t="s">
        <v>14371</v>
      </c>
      <c r="C11730" s="2" t="s">
        <v>14356</v>
      </c>
      <c r="D11730" s="1" t="s">
        <v>19</v>
      </c>
      <c r="E11730" s="3" t="str">
        <f>HYPERLINK("https://fyndiq.se/produkt/f2c164e932234570/", "2-Pack HUAWEI P30 PRO Skärmskydd - Härdat Glas 9H - Super kvalitet 3D")</f>
        <v>2-Pack HUAWEI P30 PRO Skärmskydd - Härdat Glas 9H - Super kvalitet 3D</v>
      </c>
      <c r="F11730" s="1" t="s">
        <v>267</v>
      </c>
      <c r="G11730" s="1" t="s">
        <v>268</v>
      </c>
      <c r="H11730" s="1" t="s">
        <v>269</v>
      </c>
      <c r="I11730" s="1" t="s">
        <v>16</v>
      </c>
      <c r="J11730" s="1" t="s">
        <v>23</v>
      </c>
      <c r="K11730" s="1" t="s">
        <v>16</v>
      </c>
      <c r="L11730" s="1" t="s">
        <v>16</v>
      </c>
      <c r="M11730" s="1" t="s">
        <v>16</v>
      </c>
      <c r="N11730" s="1" t="s">
        <v>16</v>
      </c>
      <c r="O11730" s="1">
        <v>63.2</v>
      </c>
      <c r="P11730" s="1">
        <v>1.0</v>
      </c>
    </row>
    <row r="11731">
      <c r="A11731" s="1" t="s">
        <v>29</v>
      </c>
      <c r="B11731" s="1" t="s">
        <v>14372</v>
      </c>
      <c r="C11731" s="2" t="s">
        <v>14356</v>
      </c>
      <c r="D11731" s="1" t="s">
        <v>19</v>
      </c>
      <c r="E1173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1731" s="1" t="s">
        <v>665</v>
      </c>
      <c r="G11731" s="1" t="s">
        <v>666</v>
      </c>
      <c r="H11731" s="1" t="s">
        <v>667</v>
      </c>
      <c r="I11731" s="1" t="s">
        <v>16</v>
      </c>
      <c r="J11731" s="1" t="s">
        <v>23</v>
      </c>
      <c r="K11731" s="1" t="s">
        <v>16</v>
      </c>
      <c r="L11731" s="1" t="s">
        <v>16</v>
      </c>
      <c r="M11731" s="1" t="s">
        <v>16</v>
      </c>
      <c r="N11731" s="1" t="s">
        <v>16</v>
      </c>
      <c r="O11731" s="1">
        <v>63.2</v>
      </c>
      <c r="P11731" s="1">
        <v>1.0</v>
      </c>
    </row>
    <row r="11732">
      <c r="A11732" s="1" t="s">
        <v>29</v>
      </c>
      <c r="B11732" s="1" t="s">
        <v>14373</v>
      </c>
      <c r="C11732" s="2" t="s">
        <v>14356</v>
      </c>
      <c r="D11732" s="1" t="s">
        <v>19</v>
      </c>
      <c r="E11732" s="3" t="str">
        <f>HYPERLINK("https://fyndiq.se/produkt/dfe28e565d2e4c8d/", "2 Pack Samsung S21 FE - 9H Härdat Glass - Super Kvalitet 3D")</f>
        <v>2 Pack Samsung S21 FE - 9H Härdat Glass - Super Kvalitet 3D</v>
      </c>
      <c r="F11732" s="1" t="s">
        <v>276</v>
      </c>
      <c r="G11732" s="1" t="s">
        <v>277</v>
      </c>
      <c r="H11732" s="1" t="s">
        <v>278</v>
      </c>
      <c r="I11732" s="1" t="s">
        <v>16</v>
      </c>
      <c r="J11732" s="1" t="s">
        <v>23</v>
      </c>
      <c r="K11732" s="1" t="s">
        <v>16</v>
      </c>
      <c r="L11732" s="1" t="s">
        <v>16</v>
      </c>
      <c r="M11732" s="1" t="s">
        <v>16</v>
      </c>
      <c r="N11732" s="1" t="s">
        <v>16</v>
      </c>
      <c r="O11732" s="1">
        <v>63.2</v>
      </c>
      <c r="P11732" s="1">
        <v>1.0</v>
      </c>
    </row>
    <row r="11733">
      <c r="A11733" s="1" t="s">
        <v>29</v>
      </c>
      <c r="B11733" s="1" t="s">
        <v>14374</v>
      </c>
      <c r="C11733" s="2" t="s">
        <v>14356</v>
      </c>
      <c r="D11733" s="1" t="s">
        <v>19</v>
      </c>
      <c r="E1173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733" s="1" t="s">
        <v>760</v>
      </c>
      <c r="G11733" s="1" t="s">
        <v>761</v>
      </c>
      <c r="H11733" s="1" t="s">
        <v>762</v>
      </c>
      <c r="I11733" s="1" t="s">
        <v>16</v>
      </c>
      <c r="J11733" s="1" t="s">
        <v>23</v>
      </c>
      <c r="K11733" s="1" t="s">
        <v>16</v>
      </c>
      <c r="L11733" s="1" t="s">
        <v>16</v>
      </c>
      <c r="M11733" s="1" t="s">
        <v>16</v>
      </c>
      <c r="N11733" s="1" t="s">
        <v>16</v>
      </c>
      <c r="O11733" s="1">
        <v>63.2</v>
      </c>
      <c r="P11733" s="1">
        <v>1.0</v>
      </c>
    </row>
    <row r="11734">
      <c r="A11734" s="1" t="s">
        <v>29</v>
      </c>
      <c r="B11734" s="1" t="s">
        <v>14375</v>
      </c>
      <c r="C11734" s="2" t="s">
        <v>14356</v>
      </c>
      <c r="D11734" s="1" t="s">
        <v>19</v>
      </c>
      <c r="E1173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734" s="1" t="s">
        <v>729</v>
      </c>
      <c r="G11734" s="1" t="s">
        <v>730</v>
      </c>
      <c r="H11734" s="1" t="s">
        <v>731</v>
      </c>
      <c r="I11734" s="1" t="s">
        <v>16</v>
      </c>
      <c r="J11734" s="1" t="s">
        <v>23</v>
      </c>
      <c r="K11734" s="1" t="s">
        <v>16</v>
      </c>
      <c r="L11734" s="1" t="s">
        <v>16</v>
      </c>
      <c r="M11734" s="1" t="s">
        <v>16</v>
      </c>
      <c r="N11734" s="1" t="s">
        <v>16</v>
      </c>
      <c r="O11734" s="1">
        <v>63.2</v>
      </c>
      <c r="P11734" s="1">
        <v>1.0</v>
      </c>
    </row>
    <row r="11735">
      <c r="A11735" s="1" t="s">
        <v>29</v>
      </c>
      <c r="B11735" s="1" t="s">
        <v>14376</v>
      </c>
      <c r="C11735" s="2" t="s">
        <v>14356</v>
      </c>
      <c r="D11735" s="1" t="s">
        <v>19</v>
      </c>
      <c r="E11735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1735" s="1" t="s">
        <v>485</v>
      </c>
      <c r="G11735" s="1" t="s">
        <v>486</v>
      </c>
      <c r="H11735" s="1" t="s">
        <v>487</v>
      </c>
      <c r="I11735" s="1" t="s">
        <v>16</v>
      </c>
      <c r="J11735" s="1" t="s">
        <v>23</v>
      </c>
      <c r="K11735" s="1" t="s">
        <v>16</v>
      </c>
      <c r="L11735" s="1" t="s">
        <v>16</v>
      </c>
      <c r="M11735" s="1" t="s">
        <v>16</v>
      </c>
      <c r="N11735" s="1" t="s">
        <v>16</v>
      </c>
      <c r="O11735" s="1">
        <v>135.2</v>
      </c>
      <c r="P11735" s="1">
        <v>1.0</v>
      </c>
    </row>
    <row r="11736">
      <c r="A11736" s="1" t="s">
        <v>29</v>
      </c>
      <c r="B11736" s="1" t="s">
        <v>14377</v>
      </c>
      <c r="C11736" s="2" t="s">
        <v>14356</v>
      </c>
      <c r="D11736" s="1" t="s">
        <v>19</v>
      </c>
      <c r="E1173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736" s="1" t="s">
        <v>258</v>
      </c>
      <c r="G11736" s="1" t="s">
        <v>259</v>
      </c>
      <c r="H11736" s="1" t="s">
        <v>260</v>
      </c>
      <c r="I11736" s="1" t="s">
        <v>16</v>
      </c>
      <c r="J11736" s="1" t="s">
        <v>23</v>
      </c>
      <c r="K11736" s="1" t="s">
        <v>16</v>
      </c>
      <c r="L11736" s="1" t="s">
        <v>16</v>
      </c>
      <c r="M11736" s="1" t="s">
        <v>16</v>
      </c>
      <c r="N11736" s="1" t="s">
        <v>16</v>
      </c>
      <c r="O11736" s="1">
        <v>63.2</v>
      </c>
      <c r="P11736" s="1">
        <v>1.0</v>
      </c>
    </row>
    <row r="11737">
      <c r="A11737" s="1" t="s">
        <v>29</v>
      </c>
      <c r="B11737" s="1" t="s">
        <v>14378</v>
      </c>
      <c r="C11737" s="2" t="s">
        <v>14356</v>
      </c>
      <c r="D11737" s="1" t="s">
        <v>19</v>
      </c>
      <c r="E11737" s="3" t="str">
        <f>HYPERLINK("https://fyndiq.se/produkt/406117b60bf241a0/", "2-Pack Samsung Galaxy S9 - Härdat glas 9H - Super kvalitet 3D")</f>
        <v>2-Pack Samsung Galaxy S9 - Härdat glas 9H - Super kvalitet 3D</v>
      </c>
      <c r="F11737" s="1" t="s">
        <v>228</v>
      </c>
      <c r="G11737" s="1" t="s">
        <v>229</v>
      </c>
      <c r="H11737" s="1" t="s">
        <v>230</v>
      </c>
      <c r="I11737" s="1" t="s">
        <v>16</v>
      </c>
      <c r="J11737" s="1" t="s">
        <v>23</v>
      </c>
      <c r="K11737" s="1" t="s">
        <v>16</v>
      </c>
      <c r="L11737" s="1" t="s">
        <v>16</v>
      </c>
      <c r="M11737" s="1" t="s">
        <v>16</v>
      </c>
      <c r="N11737" s="1" t="s">
        <v>16</v>
      </c>
      <c r="O11737" s="1">
        <v>63.2</v>
      </c>
      <c r="P11737" s="1">
        <v>1.0</v>
      </c>
    </row>
    <row r="11738">
      <c r="A11738" s="1" t="s">
        <v>29</v>
      </c>
      <c r="B11738" s="1" t="s">
        <v>14379</v>
      </c>
      <c r="C11738" s="2" t="s">
        <v>14356</v>
      </c>
      <c r="D11738" s="1" t="s">
        <v>19</v>
      </c>
      <c r="E11738" s="3" t="str">
        <f>HYPERLINK("https://fyndiq.se/produkt/432d784756a84eff/", "2-Pack Samsung Galaxy S20FE - Härdat Glas-9H -Super kvalitet 3D")</f>
        <v>2-Pack Samsung Galaxy S20FE - Härdat Glas-9H -Super kvalitet 3D</v>
      </c>
      <c r="F11738" s="1" t="s">
        <v>1078</v>
      </c>
      <c r="G11738" s="1" t="s">
        <v>1079</v>
      </c>
      <c r="H11738" s="1" t="s">
        <v>1080</v>
      </c>
      <c r="I11738" s="1" t="s">
        <v>16</v>
      </c>
      <c r="J11738" s="1" t="s">
        <v>23</v>
      </c>
      <c r="K11738" s="1" t="s">
        <v>16</v>
      </c>
      <c r="L11738" s="1" t="s">
        <v>16</v>
      </c>
      <c r="M11738" s="1" t="s">
        <v>16</v>
      </c>
      <c r="N11738" s="1" t="s">
        <v>16</v>
      </c>
      <c r="O11738" s="1">
        <v>63.2</v>
      </c>
      <c r="P11738" s="1">
        <v>1.0</v>
      </c>
    </row>
    <row r="11739">
      <c r="A11739" s="1" t="s">
        <v>29</v>
      </c>
      <c r="B11739" s="1" t="s">
        <v>14380</v>
      </c>
      <c r="C11739" s="2" t="s">
        <v>14356</v>
      </c>
      <c r="D11739" s="1" t="s">
        <v>19</v>
      </c>
      <c r="E11739" s="3" t="str">
        <f>HYPERLINK("https://fyndiq.se/produkt/ecf51f5cc3eb4a1a/", "2-Pack SONY XPERIA 10 III Skärmskydd - Härdat Glas 9H - Super kvalitet 3D")</f>
        <v>2-Pack SONY XPERIA 10 III Skärmskydd - Härdat Glas 9H - Super kvalitet 3D</v>
      </c>
      <c r="F11739" s="1" t="s">
        <v>302</v>
      </c>
      <c r="G11739" s="1" t="s">
        <v>303</v>
      </c>
      <c r="H11739" s="1" t="s">
        <v>304</v>
      </c>
      <c r="I11739" s="1" t="s">
        <v>16</v>
      </c>
      <c r="J11739" s="1" t="s">
        <v>23</v>
      </c>
      <c r="K11739" s="1" t="s">
        <v>16</v>
      </c>
      <c r="L11739" s="1" t="s">
        <v>16</v>
      </c>
      <c r="M11739" s="1" t="s">
        <v>16</v>
      </c>
      <c r="N11739" s="1" t="s">
        <v>16</v>
      </c>
      <c r="O11739" s="1">
        <v>63.2</v>
      </c>
      <c r="P11739" s="1">
        <v>1.0</v>
      </c>
    </row>
    <row r="11740">
      <c r="A11740" s="1" t="s">
        <v>29</v>
      </c>
      <c r="B11740" s="1" t="s">
        <v>14381</v>
      </c>
      <c r="C11740" s="2" t="s">
        <v>14356</v>
      </c>
      <c r="D11740" s="1" t="s">
        <v>19</v>
      </c>
      <c r="E11740" s="3" t="str">
        <f>HYPERLINK("https://fyndiq.se/produkt/ac4c264f1c9a4420/", "Samsung Galaxy S20 5G - Härdat glas 9H-Super kvalitet 3D")</f>
        <v>Samsung Galaxy S20 5G - Härdat glas 9H-Super kvalitet 3D</v>
      </c>
      <c r="F11740" s="1" t="s">
        <v>937</v>
      </c>
      <c r="G11740" s="1" t="s">
        <v>938</v>
      </c>
      <c r="H11740" s="1" t="s">
        <v>939</v>
      </c>
      <c r="I11740" s="1" t="s">
        <v>16</v>
      </c>
      <c r="J11740" s="1" t="s">
        <v>23</v>
      </c>
      <c r="K11740" s="1" t="s">
        <v>16</v>
      </c>
      <c r="L11740" s="1" t="s">
        <v>16</v>
      </c>
      <c r="M11740" s="1" t="s">
        <v>16</v>
      </c>
      <c r="N11740" s="1" t="s">
        <v>16</v>
      </c>
      <c r="O11740" s="1">
        <v>63.2</v>
      </c>
      <c r="P11740" s="1">
        <v>1.0</v>
      </c>
    </row>
    <row r="11741">
      <c r="A11741" s="1" t="s">
        <v>29</v>
      </c>
      <c r="B11741" s="1" t="s">
        <v>14382</v>
      </c>
      <c r="C11741" s="2" t="s">
        <v>14356</v>
      </c>
      <c r="D11741" s="1" t="s">
        <v>19</v>
      </c>
      <c r="E11741" s="3" t="str">
        <f>HYPERLINK("https://fyndiq.se/produkt/afde766cdafc45d4/", "2-Pack Samsung Galaxy Note 9 - Härdat Glas 9H - Super kvalitet")</f>
        <v>2-Pack Samsung Galaxy Note 9 - Härdat Glas 9H - Super kvalitet</v>
      </c>
      <c r="F11741" s="1" t="s">
        <v>3553</v>
      </c>
      <c r="G11741" s="1" t="s">
        <v>3554</v>
      </c>
      <c r="H11741" s="1" t="s">
        <v>3555</v>
      </c>
      <c r="I11741" s="1" t="s">
        <v>16</v>
      </c>
      <c r="J11741" s="1" t="s">
        <v>23</v>
      </c>
      <c r="K11741" s="1" t="s">
        <v>16</v>
      </c>
      <c r="L11741" s="1" t="s">
        <v>16</v>
      </c>
      <c r="M11741" s="1" t="s">
        <v>16</v>
      </c>
      <c r="N11741" s="1" t="s">
        <v>16</v>
      </c>
      <c r="O11741" s="1">
        <v>63.2</v>
      </c>
      <c r="P11741" s="1">
        <v>1.0</v>
      </c>
    </row>
    <row r="11742">
      <c r="A11742" s="1" t="s">
        <v>29</v>
      </c>
      <c r="B11742" s="1" t="s">
        <v>14383</v>
      </c>
      <c r="C11742" s="2" t="s">
        <v>14356</v>
      </c>
      <c r="D11742" s="1" t="s">
        <v>19</v>
      </c>
      <c r="E1174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742" s="1" t="s">
        <v>2144</v>
      </c>
      <c r="G11742" s="1" t="s">
        <v>2145</v>
      </c>
      <c r="H11742" s="1" t="s">
        <v>2146</v>
      </c>
      <c r="I11742" s="1" t="s">
        <v>16</v>
      </c>
      <c r="J11742" s="1" t="s">
        <v>23</v>
      </c>
      <c r="K11742" s="1" t="s">
        <v>16</v>
      </c>
      <c r="L11742" s="1" t="s">
        <v>16</v>
      </c>
      <c r="M11742" s="1" t="s">
        <v>16</v>
      </c>
      <c r="N11742" s="1" t="s">
        <v>16</v>
      </c>
      <c r="O11742" s="1">
        <v>63.2</v>
      </c>
      <c r="P11742" s="1">
        <v>2.0</v>
      </c>
    </row>
    <row r="11743">
      <c r="A11743" s="1" t="s">
        <v>29</v>
      </c>
      <c r="B11743" s="1" t="s">
        <v>14384</v>
      </c>
      <c r="C11743" s="2" t="s">
        <v>14356</v>
      </c>
      <c r="D11743" s="1" t="s">
        <v>19</v>
      </c>
      <c r="E1174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1743" s="1" t="s">
        <v>785</v>
      </c>
      <c r="G11743" s="1" t="s">
        <v>786</v>
      </c>
      <c r="H11743" s="1" t="s">
        <v>787</v>
      </c>
      <c r="I11743" s="1" t="s">
        <v>16</v>
      </c>
      <c r="J11743" s="1" t="s">
        <v>23</v>
      </c>
      <c r="K11743" s="1" t="s">
        <v>16</v>
      </c>
      <c r="L11743" s="1" t="s">
        <v>16</v>
      </c>
      <c r="M11743" s="1" t="s">
        <v>16</v>
      </c>
      <c r="N11743" s="1" t="s">
        <v>16</v>
      </c>
      <c r="O11743" s="1">
        <v>63.2</v>
      </c>
      <c r="P11743" s="1">
        <v>1.0</v>
      </c>
    </row>
    <row r="11744">
      <c r="A11744" s="1" t="s">
        <v>29</v>
      </c>
      <c r="B11744" s="1" t="s">
        <v>14385</v>
      </c>
      <c r="C11744" s="2" t="s">
        <v>14356</v>
      </c>
      <c r="D11744" s="1" t="s">
        <v>19</v>
      </c>
      <c r="E1174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744" s="1" t="s">
        <v>709</v>
      </c>
      <c r="G11744" s="1" t="s">
        <v>710</v>
      </c>
      <c r="H11744" s="1" t="s">
        <v>711</v>
      </c>
      <c r="I11744" s="1" t="s">
        <v>16</v>
      </c>
      <c r="J11744" s="1" t="s">
        <v>23</v>
      </c>
      <c r="K11744" s="1" t="s">
        <v>16</v>
      </c>
      <c r="L11744" s="1" t="s">
        <v>16</v>
      </c>
      <c r="M11744" s="1" t="s">
        <v>16</v>
      </c>
      <c r="N11744" s="1" t="s">
        <v>16</v>
      </c>
      <c r="O11744" s="1">
        <v>63.2</v>
      </c>
      <c r="P11744" s="1">
        <v>1.0</v>
      </c>
    </row>
    <row r="11745">
      <c r="A11745" s="1" t="s">
        <v>29</v>
      </c>
      <c r="B11745" s="1" t="s">
        <v>14386</v>
      </c>
      <c r="C11745" s="2" t="s">
        <v>14356</v>
      </c>
      <c r="D11745" s="1" t="s">
        <v>19</v>
      </c>
      <c r="E11745" s="3" t="str">
        <f>HYPERLINK("https://fyndiq.se/produkt/a511a8922e36455c/", "2 Pack Samsung S8 - Härdat glas 9H–Super kvalitet 3D Skärmskydd")</f>
        <v>2 Pack Samsung S8 - Härdat glas 9H–Super kvalitet 3D Skärmskydd</v>
      </c>
      <c r="F11745" s="1" t="s">
        <v>1083</v>
      </c>
      <c r="G11745" s="1" t="s">
        <v>1084</v>
      </c>
      <c r="H11745" s="1" t="s">
        <v>1085</v>
      </c>
      <c r="I11745" s="1" t="s">
        <v>16</v>
      </c>
      <c r="J11745" s="1" t="s">
        <v>23</v>
      </c>
      <c r="K11745" s="1" t="s">
        <v>16</v>
      </c>
      <c r="L11745" s="1" t="s">
        <v>16</v>
      </c>
      <c r="M11745" s="1" t="s">
        <v>16</v>
      </c>
      <c r="N11745" s="1" t="s">
        <v>16</v>
      </c>
      <c r="O11745" s="1">
        <v>63.2</v>
      </c>
      <c r="P11745" s="1">
        <v>1.0</v>
      </c>
    </row>
    <row r="11746">
      <c r="A11746" s="1" t="s">
        <v>29</v>
      </c>
      <c r="B11746" s="1" t="s">
        <v>14387</v>
      </c>
      <c r="C11746" s="2" t="s">
        <v>14356</v>
      </c>
      <c r="D11746" s="1" t="s">
        <v>19</v>
      </c>
      <c r="E11746" s="3" t="str">
        <f t="shared" ref="E11746:E11747" si="434">HYPERLINK("https://fyndiq.se/produkt/f47e8401d83f4d58/", "2-Pack Samsung S8 Skärmskydd - Härdat Glas 9H - Super kvalitet 3D")</f>
        <v>2-Pack Samsung S8 Skärmskydd - Härdat Glas 9H - Super kvalitet 3D</v>
      </c>
      <c r="F11746" s="1" t="s">
        <v>750</v>
      </c>
      <c r="G11746" s="1" t="s">
        <v>751</v>
      </c>
      <c r="H11746" s="1" t="s">
        <v>752</v>
      </c>
      <c r="I11746" s="1" t="s">
        <v>16</v>
      </c>
      <c r="J11746" s="1" t="s">
        <v>23</v>
      </c>
      <c r="K11746" s="1" t="s">
        <v>16</v>
      </c>
      <c r="L11746" s="1" t="s">
        <v>16</v>
      </c>
      <c r="M11746" s="1" t="s">
        <v>16</v>
      </c>
      <c r="N11746" s="1" t="s">
        <v>16</v>
      </c>
      <c r="O11746" s="1">
        <v>63.2</v>
      </c>
      <c r="P11746" s="1">
        <v>1.0</v>
      </c>
    </row>
    <row r="11747">
      <c r="A11747" s="1" t="s">
        <v>29</v>
      </c>
      <c r="B11747" s="1" t="s">
        <v>14388</v>
      </c>
      <c r="C11747" s="2" t="s">
        <v>14356</v>
      </c>
      <c r="D11747" s="1" t="s">
        <v>19</v>
      </c>
      <c r="E11747" s="3" t="str">
        <f t="shared" si="434"/>
        <v>2-Pack Samsung S8 Skärmskydd - Härdat Glas 9H - Super kvalitet 3D</v>
      </c>
      <c r="F11747" s="1" t="s">
        <v>750</v>
      </c>
      <c r="G11747" s="1" t="s">
        <v>751</v>
      </c>
      <c r="H11747" s="1" t="s">
        <v>752</v>
      </c>
      <c r="I11747" s="1" t="s">
        <v>16</v>
      </c>
      <c r="J11747" s="1" t="s">
        <v>23</v>
      </c>
      <c r="K11747" s="1" t="s">
        <v>16</v>
      </c>
      <c r="L11747" s="1" t="s">
        <v>16</v>
      </c>
      <c r="M11747" s="1" t="s">
        <v>16</v>
      </c>
      <c r="N11747" s="1" t="s">
        <v>16</v>
      </c>
      <c r="O11747" s="1">
        <v>63.2</v>
      </c>
      <c r="P11747" s="1">
        <v>1.0</v>
      </c>
    </row>
    <row r="11748">
      <c r="A11748" s="1" t="s">
        <v>29</v>
      </c>
      <c r="B11748" s="1" t="s">
        <v>14389</v>
      </c>
      <c r="C11748" s="2" t="s">
        <v>14356</v>
      </c>
      <c r="D11748" s="1" t="s">
        <v>19</v>
      </c>
      <c r="E11748" s="3" t="str">
        <f t="shared" ref="E11748:E11749" si="435">HYPERLINK("https://fyndiq.se/produkt/66924f1ff238487e/", "2-Pack GOOGLE PIXEL 7A Skärmskydd - Härdat Glas 9H - Super kvalitet 3D")</f>
        <v>2-Pack GOOGLE PIXEL 7A Skärmskydd - Härdat Glas 9H - Super kvalitet 3D</v>
      </c>
      <c r="F11748" s="1" t="s">
        <v>315</v>
      </c>
      <c r="G11748" s="1" t="s">
        <v>316</v>
      </c>
      <c r="H11748" s="1" t="s">
        <v>317</v>
      </c>
      <c r="I11748" s="1" t="s">
        <v>16</v>
      </c>
      <c r="J11748" s="1" t="s">
        <v>23</v>
      </c>
      <c r="K11748" s="1" t="s">
        <v>16</v>
      </c>
      <c r="L11748" s="1" t="s">
        <v>16</v>
      </c>
      <c r="M11748" s="1" t="s">
        <v>16</v>
      </c>
      <c r="N11748" s="1" t="s">
        <v>16</v>
      </c>
      <c r="O11748" s="1">
        <v>63.2</v>
      </c>
      <c r="P11748" s="1">
        <v>1.0</v>
      </c>
    </row>
    <row r="11749">
      <c r="A11749" s="1" t="s">
        <v>29</v>
      </c>
      <c r="B11749" s="1" t="s">
        <v>14390</v>
      </c>
      <c r="C11749" s="2" t="s">
        <v>14356</v>
      </c>
      <c r="D11749" s="1" t="s">
        <v>19</v>
      </c>
      <c r="E11749" s="3" t="str">
        <f t="shared" si="435"/>
        <v>2-Pack GOOGLE PIXEL 7A Skärmskydd - Härdat Glas 9H - Super kvalitet 3D</v>
      </c>
      <c r="F11749" s="1" t="s">
        <v>315</v>
      </c>
      <c r="G11749" s="1" t="s">
        <v>316</v>
      </c>
      <c r="H11749" s="1" t="s">
        <v>317</v>
      </c>
      <c r="I11749" s="1" t="s">
        <v>16</v>
      </c>
      <c r="J11749" s="1" t="s">
        <v>23</v>
      </c>
      <c r="K11749" s="1" t="s">
        <v>16</v>
      </c>
      <c r="L11749" s="1" t="s">
        <v>16</v>
      </c>
      <c r="M11749" s="1" t="s">
        <v>16</v>
      </c>
      <c r="N11749" s="1" t="s">
        <v>16</v>
      </c>
      <c r="O11749" s="1">
        <v>63.2</v>
      </c>
      <c r="P11749" s="1">
        <v>1.0</v>
      </c>
    </row>
    <row r="11750">
      <c r="A11750" s="1" t="s">
        <v>29</v>
      </c>
      <c r="B11750" s="1" t="s">
        <v>14391</v>
      </c>
      <c r="C11750" s="2" t="s">
        <v>14356</v>
      </c>
      <c r="D11750" s="1" t="s">
        <v>19</v>
      </c>
      <c r="E11750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1750" s="1" t="s">
        <v>3019</v>
      </c>
      <c r="G11750" s="1" t="s">
        <v>3020</v>
      </c>
      <c r="H11750" s="1" t="s">
        <v>3021</v>
      </c>
      <c r="I11750" s="1" t="s">
        <v>16</v>
      </c>
      <c r="J11750" s="1" t="s">
        <v>23</v>
      </c>
      <c r="K11750" s="1" t="s">
        <v>16</v>
      </c>
      <c r="L11750" s="1" t="s">
        <v>16</v>
      </c>
      <c r="M11750" s="1" t="s">
        <v>16</v>
      </c>
      <c r="N11750" s="1" t="s">
        <v>16</v>
      </c>
      <c r="O11750" s="1">
        <v>71.2</v>
      </c>
      <c r="P11750" s="1">
        <v>1.0</v>
      </c>
    </row>
    <row r="11751">
      <c r="A11751" s="1" t="s">
        <v>29</v>
      </c>
      <c r="B11751" s="1" t="s">
        <v>14392</v>
      </c>
      <c r="C11751" s="2" t="s">
        <v>14356</v>
      </c>
      <c r="D11751" s="1" t="s">
        <v>19</v>
      </c>
      <c r="E11751" s="3" t="str">
        <f>HYPERLINK("https://fyndiq.se/produkt/a00b62acc6644fd2/", "2-Pack Samsung Galaxy S10 - Härdat glas 9H – Super kvalitet 3D")</f>
        <v>2-Pack Samsung Galaxy S10 - Härdat glas 9H – Super kvalitet 3D</v>
      </c>
      <c r="F11751" s="1" t="s">
        <v>1291</v>
      </c>
      <c r="G11751" s="1" t="s">
        <v>1292</v>
      </c>
      <c r="H11751" s="1" t="s">
        <v>1293</v>
      </c>
      <c r="I11751" s="1" t="s">
        <v>16</v>
      </c>
      <c r="J11751" s="1" t="s">
        <v>23</v>
      </c>
      <c r="K11751" s="1" t="s">
        <v>16</v>
      </c>
      <c r="L11751" s="1" t="s">
        <v>16</v>
      </c>
      <c r="M11751" s="1" t="s">
        <v>16</v>
      </c>
      <c r="N11751" s="1" t="s">
        <v>16</v>
      </c>
      <c r="O11751" s="1">
        <v>63.2</v>
      </c>
      <c r="P11751" s="1">
        <v>1.0</v>
      </c>
    </row>
    <row r="11752">
      <c r="A11752" s="1" t="s">
        <v>29</v>
      </c>
      <c r="B11752" s="1" t="s">
        <v>14393</v>
      </c>
      <c r="C11752" s="2" t="s">
        <v>14356</v>
      </c>
      <c r="D11752" s="1" t="s">
        <v>19</v>
      </c>
      <c r="E11752" s="3" t="str">
        <f>HYPERLINK("https://fyndiq.se/produkt/b64e58a94ebc4c52/", "2 Pack Sony Xperia 10 III - Härdat glas 9H - Super Kvalitet 3D")</f>
        <v>2 Pack Sony Xperia 10 III - Härdat glas 9H - Super Kvalitet 3D</v>
      </c>
      <c r="F11752" s="1" t="s">
        <v>366</v>
      </c>
      <c r="G11752" s="1" t="s">
        <v>367</v>
      </c>
      <c r="H11752" s="1" t="s">
        <v>368</v>
      </c>
      <c r="I11752" s="1" t="s">
        <v>16</v>
      </c>
      <c r="J11752" s="1" t="s">
        <v>23</v>
      </c>
      <c r="K11752" s="1" t="s">
        <v>16</v>
      </c>
      <c r="L11752" s="1" t="s">
        <v>16</v>
      </c>
      <c r="M11752" s="1" t="s">
        <v>16</v>
      </c>
      <c r="N11752" s="1" t="s">
        <v>16</v>
      </c>
      <c r="O11752" s="1">
        <v>63.2</v>
      </c>
      <c r="P11752" s="1">
        <v>1.0</v>
      </c>
    </row>
    <row r="11753">
      <c r="A11753" s="1" t="s">
        <v>29</v>
      </c>
      <c r="B11753" s="1" t="s">
        <v>14394</v>
      </c>
      <c r="C11753" s="2" t="s">
        <v>14356</v>
      </c>
      <c r="D11753" s="1" t="s">
        <v>19</v>
      </c>
      <c r="E11753" s="3" t="str">
        <f>HYPERLINK("https://fyndiq.se/produkt/dfe28e565d2e4c8d/", "2 Pack Samsung S21 FE - 9H Härdat Glass - Super Kvalitet 3D")</f>
        <v>2 Pack Samsung S21 FE - 9H Härdat Glass - Super Kvalitet 3D</v>
      </c>
      <c r="F11753" s="1" t="s">
        <v>276</v>
      </c>
      <c r="G11753" s="1" t="s">
        <v>277</v>
      </c>
      <c r="H11753" s="1" t="s">
        <v>278</v>
      </c>
      <c r="I11753" s="1" t="s">
        <v>16</v>
      </c>
      <c r="J11753" s="1" t="s">
        <v>23</v>
      </c>
      <c r="K11753" s="1" t="s">
        <v>16</v>
      </c>
      <c r="L11753" s="1" t="s">
        <v>16</v>
      </c>
      <c r="M11753" s="1" t="s">
        <v>16</v>
      </c>
      <c r="N11753" s="1" t="s">
        <v>16</v>
      </c>
      <c r="O11753" s="1">
        <v>63.2</v>
      </c>
      <c r="P11753" s="1">
        <v>1.0</v>
      </c>
    </row>
    <row r="11754">
      <c r="A11754" s="1" t="s">
        <v>29</v>
      </c>
      <c r="B11754" s="1" t="s">
        <v>14395</v>
      </c>
      <c r="C11754" s="2" t="s">
        <v>14356</v>
      </c>
      <c r="D11754" s="1" t="s">
        <v>19</v>
      </c>
      <c r="E11754" s="3" t="str">
        <f>HYPERLINK("https://fyndiq.se/produkt/56c72c0ba5f749b5/", "2-Pack SAMSUNG S24 Skärmskydd - Härdat Glas 9H - Super kvalitet 3D")</f>
        <v>2-Pack SAMSUNG S24 Skärmskydd - Härdat Glas 9H - Super kvalitet 3D</v>
      </c>
      <c r="F11754" s="1" t="s">
        <v>263</v>
      </c>
      <c r="G11754" s="1" t="s">
        <v>264</v>
      </c>
      <c r="H11754" s="1" t="s">
        <v>265</v>
      </c>
      <c r="I11754" s="1" t="s">
        <v>16</v>
      </c>
      <c r="J11754" s="1" t="s">
        <v>23</v>
      </c>
      <c r="K11754" s="1" t="s">
        <v>16</v>
      </c>
      <c r="L11754" s="1" t="s">
        <v>16</v>
      </c>
      <c r="M11754" s="1" t="s">
        <v>16</v>
      </c>
      <c r="N11754" s="1" t="s">
        <v>16</v>
      </c>
      <c r="O11754" s="1">
        <v>63.2</v>
      </c>
      <c r="P11754" s="1">
        <v>1.0</v>
      </c>
    </row>
    <row r="11755">
      <c r="A11755" s="1" t="s">
        <v>29</v>
      </c>
      <c r="B11755" s="1" t="s">
        <v>14396</v>
      </c>
      <c r="C11755" s="2" t="s">
        <v>14356</v>
      </c>
      <c r="D11755" s="1" t="s">
        <v>19</v>
      </c>
      <c r="E11755" s="3" t="str">
        <f>HYPERLINK("https://fyndiq.se/produkt/dfe28e565d2e4c8d/", "2 Pack Samsung S21 FE - 9H Härdat Glass - Super Kvalitet 3D")</f>
        <v>2 Pack Samsung S21 FE - 9H Härdat Glass - Super Kvalitet 3D</v>
      </c>
      <c r="F11755" s="1" t="s">
        <v>276</v>
      </c>
      <c r="G11755" s="1" t="s">
        <v>277</v>
      </c>
      <c r="H11755" s="1" t="s">
        <v>278</v>
      </c>
      <c r="I11755" s="1" t="s">
        <v>16</v>
      </c>
      <c r="J11755" s="1" t="s">
        <v>23</v>
      </c>
      <c r="K11755" s="1" t="s">
        <v>16</v>
      </c>
      <c r="L11755" s="1" t="s">
        <v>16</v>
      </c>
      <c r="M11755" s="1" t="s">
        <v>16</v>
      </c>
      <c r="N11755" s="1" t="s">
        <v>16</v>
      </c>
      <c r="O11755" s="1">
        <v>63.2</v>
      </c>
      <c r="P11755" s="1">
        <v>1.0</v>
      </c>
    </row>
    <row r="11756">
      <c r="A11756" s="1" t="s">
        <v>29</v>
      </c>
      <c r="B11756" s="1" t="s">
        <v>14397</v>
      </c>
      <c r="C11756" s="2" t="s">
        <v>14356</v>
      </c>
      <c r="D11756" s="1" t="s">
        <v>19</v>
      </c>
      <c r="E1175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756" s="1" t="s">
        <v>204</v>
      </c>
      <c r="G11756" s="1" t="s">
        <v>205</v>
      </c>
      <c r="H11756" s="1" t="s">
        <v>206</v>
      </c>
      <c r="I11756" s="1" t="s">
        <v>16</v>
      </c>
      <c r="J11756" s="1" t="s">
        <v>23</v>
      </c>
      <c r="K11756" s="1" t="s">
        <v>16</v>
      </c>
      <c r="L11756" s="1" t="s">
        <v>16</v>
      </c>
      <c r="M11756" s="1" t="s">
        <v>16</v>
      </c>
      <c r="N11756" s="1" t="s">
        <v>16</v>
      </c>
      <c r="O11756" s="1">
        <v>71.2</v>
      </c>
      <c r="P11756" s="1">
        <v>1.0</v>
      </c>
    </row>
    <row r="11757">
      <c r="A11757" s="1" t="s">
        <v>29</v>
      </c>
      <c r="B11757" s="1" t="s">
        <v>14398</v>
      </c>
      <c r="C11757" s="2" t="s">
        <v>14356</v>
      </c>
      <c r="D11757" s="1" t="s">
        <v>19</v>
      </c>
      <c r="E11757" s="3" t="str">
        <f>HYPERLINK("https://fyndiq.se/produkt/1212a26581db437f/", "2-Pack XIAOMI 13T PRO Skärmskydd - Härdat Glas 9H - Super kvalitet 3D")</f>
        <v>2-Pack XIAOMI 13T PRO Skärmskydd - Härdat Glas 9H - Super kvalitet 3D</v>
      </c>
      <c r="F11757" s="1" t="s">
        <v>10372</v>
      </c>
      <c r="G11757" s="1" t="s">
        <v>10373</v>
      </c>
      <c r="H11757" s="1" t="s">
        <v>10374</v>
      </c>
      <c r="I11757" s="1" t="s">
        <v>16</v>
      </c>
      <c r="J11757" s="1" t="s">
        <v>23</v>
      </c>
      <c r="K11757" s="1" t="s">
        <v>16</v>
      </c>
      <c r="L11757" s="1" t="s">
        <v>16</v>
      </c>
      <c r="M11757" s="1" t="s">
        <v>16</v>
      </c>
      <c r="N11757" s="1" t="s">
        <v>16</v>
      </c>
      <c r="O11757" s="1">
        <v>63.2</v>
      </c>
      <c r="P11757" s="1">
        <v>1.0</v>
      </c>
    </row>
    <row r="11758">
      <c r="A11758" s="1" t="s">
        <v>29</v>
      </c>
      <c r="B11758" s="1" t="s">
        <v>14399</v>
      </c>
      <c r="C11758" s="2" t="s">
        <v>14356</v>
      </c>
      <c r="D11758" s="1" t="s">
        <v>19</v>
      </c>
      <c r="E1175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758" s="1" t="s">
        <v>722</v>
      </c>
      <c r="G11758" s="1" t="s">
        <v>723</v>
      </c>
      <c r="H11758" s="1" t="s">
        <v>724</v>
      </c>
      <c r="I11758" s="1" t="s">
        <v>16</v>
      </c>
      <c r="J11758" s="1" t="s">
        <v>23</v>
      </c>
      <c r="K11758" s="1" t="s">
        <v>16</v>
      </c>
      <c r="L11758" s="1" t="s">
        <v>16</v>
      </c>
      <c r="M11758" s="1" t="s">
        <v>16</v>
      </c>
      <c r="N11758" s="1" t="s">
        <v>16</v>
      </c>
      <c r="O11758" s="1">
        <v>79.2</v>
      </c>
      <c r="P11758" s="1">
        <v>1.0</v>
      </c>
    </row>
    <row r="11759">
      <c r="A11759" s="1" t="s">
        <v>29</v>
      </c>
      <c r="B11759" s="1" t="s">
        <v>14400</v>
      </c>
      <c r="C11759" s="2" t="s">
        <v>14356</v>
      </c>
      <c r="D11759" s="1" t="s">
        <v>19</v>
      </c>
      <c r="E11759" s="3" t="str">
        <f>HYPERLINK("https://fyndiq.se/produkt/66924f1ff238487e/", "2-Pack GOOGLE PIXEL 7A Skärmskydd - Härdat Glas 9H - Super kvalitet 3D")</f>
        <v>2-Pack GOOGLE PIXEL 7A Skärmskydd - Härdat Glas 9H - Super kvalitet 3D</v>
      </c>
      <c r="F11759" s="1" t="s">
        <v>315</v>
      </c>
      <c r="G11759" s="1" t="s">
        <v>316</v>
      </c>
      <c r="H11759" s="1" t="s">
        <v>317</v>
      </c>
      <c r="I11759" s="1" t="s">
        <v>16</v>
      </c>
      <c r="J11759" s="1" t="s">
        <v>23</v>
      </c>
      <c r="K11759" s="1" t="s">
        <v>16</v>
      </c>
      <c r="L11759" s="1" t="s">
        <v>16</v>
      </c>
      <c r="M11759" s="1" t="s">
        <v>16</v>
      </c>
      <c r="N11759" s="1" t="s">
        <v>16</v>
      </c>
      <c r="O11759" s="1">
        <v>63.2</v>
      </c>
      <c r="P11759" s="1">
        <v>2.0</v>
      </c>
    </row>
    <row r="11760">
      <c r="A11760" s="1" t="s">
        <v>29</v>
      </c>
      <c r="B11760" s="1" t="s">
        <v>14401</v>
      </c>
      <c r="C11760" s="2" t="s">
        <v>14356</v>
      </c>
      <c r="D11760" s="1" t="s">
        <v>19</v>
      </c>
      <c r="E11760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11760" s="1" t="s">
        <v>8745</v>
      </c>
      <c r="G11760" s="1" t="s">
        <v>8746</v>
      </c>
      <c r="H11760" s="1" t="s">
        <v>8747</v>
      </c>
      <c r="I11760" s="1" t="s">
        <v>16</v>
      </c>
      <c r="J11760" s="1" t="s">
        <v>23</v>
      </c>
      <c r="K11760" s="1" t="s">
        <v>16</v>
      </c>
      <c r="L11760" s="1" t="s">
        <v>16</v>
      </c>
      <c r="M11760" s="1" t="s">
        <v>16</v>
      </c>
      <c r="N11760" s="1" t="s">
        <v>16</v>
      </c>
      <c r="O11760" s="1">
        <v>63.2</v>
      </c>
      <c r="P11760" s="1">
        <v>1.0</v>
      </c>
    </row>
    <row r="11761">
      <c r="A11761" s="1" t="s">
        <v>29</v>
      </c>
      <c r="B11761" s="1" t="s">
        <v>14402</v>
      </c>
      <c r="C11761" s="2" t="s">
        <v>14356</v>
      </c>
      <c r="D11761" s="1" t="s">
        <v>19</v>
      </c>
      <c r="E11761" s="3" t="str">
        <f t="shared" ref="E11761:E11762" si="436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761" s="1" t="s">
        <v>539</v>
      </c>
      <c r="G11761" s="1" t="s">
        <v>540</v>
      </c>
      <c r="H11761" s="1" t="s">
        <v>541</v>
      </c>
      <c r="I11761" s="1" t="s">
        <v>16</v>
      </c>
      <c r="J11761" s="1" t="s">
        <v>23</v>
      </c>
      <c r="K11761" s="1" t="s">
        <v>16</v>
      </c>
      <c r="L11761" s="1" t="s">
        <v>16</v>
      </c>
      <c r="M11761" s="1" t="s">
        <v>16</v>
      </c>
      <c r="N11761" s="1" t="s">
        <v>16</v>
      </c>
      <c r="O11761" s="1">
        <v>79.2</v>
      </c>
      <c r="P11761" s="1">
        <v>1.0</v>
      </c>
    </row>
    <row r="11762">
      <c r="A11762" s="1" t="s">
        <v>29</v>
      </c>
      <c r="B11762" s="1" t="s">
        <v>14403</v>
      </c>
      <c r="C11762" s="2" t="s">
        <v>14356</v>
      </c>
      <c r="D11762" s="1" t="s">
        <v>19</v>
      </c>
      <c r="E11762" s="3" t="str">
        <f t="shared" si="436"/>
        <v>2-Pack SAMSUNG S24 5G Skärmskydd &amp; 2-Pack linsskydd - Härdat Glas 9H - Super kvalitet 3D</v>
      </c>
      <c r="F11762" s="1" t="s">
        <v>539</v>
      </c>
      <c r="G11762" s="1" t="s">
        <v>540</v>
      </c>
      <c r="H11762" s="1" t="s">
        <v>541</v>
      </c>
      <c r="I11762" s="1" t="s">
        <v>16</v>
      </c>
      <c r="J11762" s="1" t="s">
        <v>23</v>
      </c>
      <c r="K11762" s="1" t="s">
        <v>16</v>
      </c>
      <c r="L11762" s="1" t="s">
        <v>16</v>
      </c>
      <c r="M11762" s="1" t="s">
        <v>16</v>
      </c>
      <c r="N11762" s="1" t="s">
        <v>16</v>
      </c>
      <c r="O11762" s="1">
        <v>79.2</v>
      </c>
      <c r="P11762" s="1">
        <v>1.0</v>
      </c>
    </row>
    <row r="11763">
      <c r="A11763" s="1" t="s">
        <v>29</v>
      </c>
      <c r="B11763" s="1" t="s">
        <v>14404</v>
      </c>
      <c r="C11763" s="2" t="s">
        <v>14356</v>
      </c>
      <c r="D11763" s="1" t="s">
        <v>19</v>
      </c>
      <c r="E11763" s="3" t="str">
        <f>HYPERLINK("https://fyndiq.se/produkt/abcb18d2b1094266/", "2 Pack Samsung S21 5G - Härdat Glas 9H - Super Kvalitet 3D")</f>
        <v>2 Pack Samsung S21 5G - Härdat Glas 9H - Super Kvalitet 3D</v>
      </c>
      <c r="F11763" s="1" t="s">
        <v>2719</v>
      </c>
      <c r="G11763" s="1" t="s">
        <v>2720</v>
      </c>
      <c r="H11763" s="1" t="s">
        <v>2721</v>
      </c>
      <c r="I11763" s="1" t="s">
        <v>16</v>
      </c>
      <c r="J11763" s="1" t="s">
        <v>23</v>
      </c>
      <c r="K11763" s="1" t="s">
        <v>16</v>
      </c>
      <c r="L11763" s="1" t="s">
        <v>16</v>
      </c>
      <c r="M11763" s="1" t="s">
        <v>16</v>
      </c>
      <c r="N11763" s="1" t="s">
        <v>16</v>
      </c>
      <c r="O11763" s="1">
        <v>63.2</v>
      </c>
      <c r="P11763" s="1">
        <v>1.0</v>
      </c>
    </row>
    <row r="11764">
      <c r="A11764" s="1" t="s">
        <v>29</v>
      </c>
      <c r="B11764" s="1" t="s">
        <v>14405</v>
      </c>
      <c r="C11764" s="2" t="s">
        <v>14356</v>
      </c>
      <c r="D11764" s="1" t="s">
        <v>19</v>
      </c>
      <c r="E1176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764" s="1" t="s">
        <v>729</v>
      </c>
      <c r="G11764" s="1" t="s">
        <v>730</v>
      </c>
      <c r="H11764" s="1" t="s">
        <v>731</v>
      </c>
      <c r="I11764" s="1" t="s">
        <v>16</v>
      </c>
      <c r="J11764" s="1" t="s">
        <v>23</v>
      </c>
      <c r="K11764" s="1" t="s">
        <v>16</v>
      </c>
      <c r="L11764" s="1" t="s">
        <v>16</v>
      </c>
      <c r="M11764" s="1" t="s">
        <v>16</v>
      </c>
      <c r="N11764" s="1" t="s">
        <v>16</v>
      </c>
      <c r="O11764" s="1">
        <v>63.2</v>
      </c>
      <c r="P11764" s="1">
        <v>1.0</v>
      </c>
    </row>
    <row r="11765">
      <c r="A11765" s="1" t="s">
        <v>29</v>
      </c>
      <c r="B11765" s="1" t="s">
        <v>14406</v>
      </c>
      <c r="C11765" s="2" t="s">
        <v>14356</v>
      </c>
      <c r="D11765" s="1" t="s">
        <v>19</v>
      </c>
      <c r="E11765" s="3" t="str">
        <f>HYPERLINK("https://fyndiq.se/produkt/6758100e2782433a/", "2-Pack iPhone 12 Pro - Härdat Glas 9H - Super Kvalitet 3D")</f>
        <v>2-Pack iPhone 12 Pro - Härdat Glas 9H - Super Kvalitet 3D</v>
      </c>
      <c r="F11765" s="1" t="s">
        <v>3185</v>
      </c>
      <c r="G11765" s="1" t="s">
        <v>3186</v>
      </c>
      <c r="H11765" s="1" t="s">
        <v>3187</v>
      </c>
      <c r="I11765" s="1" t="s">
        <v>16</v>
      </c>
      <c r="J11765" s="1" t="s">
        <v>23</v>
      </c>
      <c r="K11765" s="1" t="s">
        <v>16</v>
      </c>
      <c r="L11765" s="1" t="s">
        <v>16</v>
      </c>
      <c r="M11765" s="1" t="s">
        <v>16</v>
      </c>
      <c r="N11765" s="1" t="s">
        <v>16</v>
      </c>
      <c r="O11765" s="1">
        <v>47.2</v>
      </c>
      <c r="P11765" s="1">
        <v>1.0</v>
      </c>
    </row>
    <row r="11766">
      <c r="A11766" s="1" t="s">
        <v>29</v>
      </c>
      <c r="B11766" s="1" t="s">
        <v>14407</v>
      </c>
      <c r="C11766" s="2" t="s">
        <v>14356</v>
      </c>
      <c r="D11766" s="1" t="s">
        <v>19</v>
      </c>
      <c r="E11766" s="3" t="str">
        <f>HYPERLINK("https://fyndiq.se/produkt/c64bbbf107e34309/", "2-Pack Huawei P30 - Härdat glas 9H – 3D Super kvalitet")</f>
        <v>2-Pack Huawei P30 - Härdat glas 9H – 3D Super kvalitet</v>
      </c>
      <c r="F11766" s="1" t="s">
        <v>845</v>
      </c>
      <c r="G11766" s="1" t="s">
        <v>846</v>
      </c>
      <c r="H11766" s="1" t="s">
        <v>847</v>
      </c>
      <c r="I11766" s="1" t="s">
        <v>16</v>
      </c>
      <c r="J11766" s="1" t="s">
        <v>23</v>
      </c>
      <c r="K11766" s="1" t="s">
        <v>16</v>
      </c>
      <c r="L11766" s="1" t="s">
        <v>16</v>
      </c>
      <c r="M11766" s="1" t="s">
        <v>16</v>
      </c>
      <c r="N11766" s="1" t="s">
        <v>16</v>
      </c>
      <c r="O11766" s="1">
        <v>63.2</v>
      </c>
      <c r="P11766" s="1">
        <v>1.0</v>
      </c>
    </row>
    <row r="11767">
      <c r="A11767" s="1" t="s">
        <v>29</v>
      </c>
      <c r="B11767" s="1" t="s">
        <v>14408</v>
      </c>
      <c r="C11767" s="2" t="s">
        <v>14356</v>
      </c>
      <c r="D11767" s="1" t="s">
        <v>19</v>
      </c>
      <c r="E11767" s="3" t="str">
        <f t="shared" ref="E11767:E11768" si="437">HYPERLINK("https://fyndiq.se/produkt/38c13e699f2c4ce4/", "2-Pack SAMSUNG S24 ULTRA Skärmskydd - Härdat Glas 9H - Super kvalitet 3D")</f>
        <v>2-Pack SAMSUNG S24 ULTRA Skärmskydd - Härdat Glas 9H - Super kvalitet 3D</v>
      </c>
      <c r="F11767" s="1" t="s">
        <v>464</v>
      </c>
      <c r="G11767" s="1" t="s">
        <v>465</v>
      </c>
      <c r="H11767" s="1" t="s">
        <v>466</v>
      </c>
      <c r="I11767" s="1" t="s">
        <v>16</v>
      </c>
      <c r="J11767" s="1" t="s">
        <v>23</v>
      </c>
      <c r="K11767" s="1" t="s">
        <v>16</v>
      </c>
      <c r="L11767" s="1" t="s">
        <v>16</v>
      </c>
      <c r="M11767" s="1" t="s">
        <v>16</v>
      </c>
      <c r="N11767" s="1" t="s">
        <v>16</v>
      </c>
      <c r="O11767" s="1">
        <v>71.2</v>
      </c>
      <c r="P11767" s="1">
        <v>1.0</v>
      </c>
    </row>
    <row r="11768">
      <c r="A11768" s="1" t="s">
        <v>29</v>
      </c>
      <c r="B11768" s="1" t="s">
        <v>14409</v>
      </c>
      <c r="C11768" s="2" t="s">
        <v>14356</v>
      </c>
      <c r="D11768" s="1" t="s">
        <v>19</v>
      </c>
      <c r="E11768" s="3" t="str">
        <f t="shared" si="437"/>
        <v>2-Pack SAMSUNG S24 ULTRA Skärmskydd - Härdat Glas 9H - Super kvalitet 3D</v>
      </c>
      <c r="F11768" s="1" t="s">
        <v>464</v>
      </c>
      <c r="G11768" s="1" t="s">
        <v>465</v>
      </c>
      <c r="H11768" s="1" t="s">
        <v>466</v>
      </c>
      <c r="I11768" s="1" t="s">
        <v>16</v>
      </c>
      <c r="J11768" s="1" t="s">
        <v>23</v>
      </c>
      <c r="K11768" s="1" t="s">
        <v>16</v>
      </c>
      <c r="L11768" s="1" t="s">
        <v>16</v>
      </c>
      <c r="M11768" s="1" t="s">
        <v>16</v>
      </c>
      <c r="N11768" s="1" t="s">
        <v>16</v>
      </c>
      <c r="O11768" s="1">
        <v>71.2</v>
      </c>
      <c r="P11768" s="1">
        <v>1.0</v>
      </c>
    </row>
    <row r="11769">
      <c r="A11769" s="1" t="s">
        <v>29</v>
      </c>
      <c r="B11769" s="1" t="s">
        <v>14410</v>
      </c>
      <c r="C11769" s="2" t="s">
        <v>14356</v>
      </c>
      <c r="D11769" s="1" t="s">
        <v>19</v>
      </c>
      <c r="E11769" s="3" t="str">
        <f>HYPERLINK("https://fyndiq.se/produkt/f2c164e932234570/", "2-Pack HUAWEI P30 PRO Skärmskydd - Härdat Glas 9H - Super kvalitet 3D")</f>
        <v>2-Pack HUAWEI P30 PRO Skärmskydd - Härdat Glas 9H - Super kvalitet 3D</v>
      </c>
      <c r="F11769" s="1" t="s">
        <v>267</v>
      </c>
      <c r="G11769" s="1" t="s">
        <v>268</v>
      </c>
      <c r="H11769" s="1" t="s">
        <v>269</v>
      </c>
      <c r="I11769" s="1" t="s">
        <v>16</v>
      </c>
      <c r="J11769" s="1" t="s">
        <v>23</v>
      </c>
      <c r="K11769" s="1" t="s">
        <v>16</v>
      </c>
      <c r="L11769" s="1" t="s">
        <v>16</v>
      </c>
      <c r="M11769" s="1" t="s">
        <v>16</v>
      </c>
      <c r="N11769" s="1" t="s">
        <v>16</v>
      </c>
      <c r="O11769" s="1">
        <v>63.2</v>
      </c>
      <c r="P11769" s="1">
        <v>1.0</v>
      </c>
    </row>
    <row r="11770">
      <c r="A11770" s="1" t="s">
        <v>29</v>
      </c>
      <c r="B11770" s="1" t="s">
        <v>14411</v>
      </c>
      <c r="C11770" s="2" t="s">
        <v>14356</v>
      </c>
      <c r="D11770" s="1" t="s">
        <v>19</v>
      </c>
      <c r="E11770" s="3" t="str">
        <f>HYPERLINK("https://fyndiq.se/produkt/f15f4561a5ef4294/", "2-Pack Motorola Edge 40 - Härdat Glas 9H -Super kvalitet 3D Skärmskydd")</f>
        <v>2-Pack Motorola Edge 40 - Härdat Glas 9H -Super kvalitet 3D Skärmskydd</v>
      </c>
      <c r="F11770" s="1" t="s">
        <v>1234</v>
      </c>
      <c r="G11770" s="1" t="s">
        <v>1235</v>
      </c>
      <c r="H11770" s="1" t="s">
        <v>1236</v>
      </c>
      <c r="I11770" s="1" t="s">
        <v>16</v>
      </c>
      <c r="J11770" s="1" t="s">
        <v>23</v>
      </c>
      <c r="K11770" s="1" t="s">
        <v>16</v>
      </c>
      <c r="L11770" s="1" t="s">
        <v>16</v>
      </c>
      <c r="M11770" s="1" t="s">
        <v>16</v>
      </c>
      <c r="N11770" s="1" t="s">
        <v>16</v>
      </c>
      <c r="O11770" s="1">
        <v>71.2</v>
      </c>
      <c r="P11770" s="1">
        <v>1.0</v>
      </c>
    </row>
    <row r="11771">
      <c r="A11771" s="1" t="s">
        <v>29</v>
      </c>
      <c r="B11771" s="1" t="s">
        <v>14412</v>
      </c>
      <c r="C11771" s="2" t="s">
        <v>14356</v>
      </c>
      <c r="D11771" s="1" t="s">
        <v>19</v>
      </c>
      <c r="E11771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11771" s="1" t="s">
        <v>2685</v>
      </c>
      <c r="G11771" s="1" t="s">
        <v>2686</v>
      </c>
      <c r="H11771" s="1" t="s">
        <v>2687</v>
      </c>
      <c r="I11771" s="1" t="s">
        <v>16</v>
      </c>
      <c r="J11771" s="1" t="s">
        <v>23</v>
      </c>
      <c r="K11771" s="1" t="s">
        <v>16</v>
      </c>
      <c r="L11771" s="1" t="s">
        <v>16</v>
      </c>
      <c r="M11771" s="1" t="s">
        <v>16</v>
      </c>
      <c r="N11771" s="1" t="s">
        <v>16</v>
      </c>
      <c r="O11771" s="1">
        <v>63.2</v>
      </c>
      <c r="P11771" s="1">
        <v>1.0</v>
      </c>
    </row>
    <row r="11772">
      <c r="A11772" s="1" t="s">
        <v>29</v>
      </c>
      <c r="B11772" s="1" t="s">
        <v>14413</v>
      </c>
      <c r="C11772" s="2" t="s">
        <v>14356</v>
      </c>
      <c r="D11772" s="1" t="s">
        <v>19</v>
      </c>
      <c r="E11772" s="3" t="str">
        <f t="shared" ref="E11772:E11773" si="438">HYPERLINK("https://fyndiq.se/produkt/f29c4bc6174d415b/", "2 Pack Samsung Galaxy S8 - Härdat glas 9H - Super kvalitet 3D")</f>
        <v>2 Pack Samsung Galaxy S8 - Härdat glas 9H - Super kvalitet 3D</v>
      </c>
      <c r="F11772" s="1" t="s">
        <v>1789</v>
      </c>
      <c r="G11772" s="1" t="s">
        <v>1790</v>
      </c>
      <c r="H11772" s="1" t="s">
        <v>1791</v>
      </c>
      <c r="I11772" s="1" t="s">
        <v>16</v>
      </c>
      <c r="J11772" s="1" t="s">
        <v>23</v>
      </c>
      <c r="K11772" s="1" t="s">
        <v>16</v>
      </c>
      <c r="L11772" s="1" t="s">
        <v>16</v>
      </c>
      <c r="M11772" s="1" t="s">
        <v>16</v>
      </c>
      <c r="N11772" s="1" t="s">
        <v>16</v>
      </c>
      <c r="O11772" s="1">
        <v>63.2</v>
      </c>
      <c r="P11772" s="1">
        <v>1.0</v>
      </c>
    </row>
    <row r="11773">
      <c r="A11773" s="1" t="s">
        <v>29</v>
      </c>
      <c r="B11773" s="1" t="s">
        <v>14414</v>
      </c>
      <c r="C11773" s="2" t="s">
        <v>14356</v>
      </c>
      <c r="D11773" s="1" t="s">
        <v>19</v>
      </c>
      <c r="E11773" s="3" t="str">
        <f t="shared" si="438"/>
        <v>2 Pack Samsung Galaxy S8 - Härdat glas 9H - Super kvalitet 3D</v>
      </c>
      <c r="F11773" s="1" t="s">
        <v>1789</v>
      </c>
      <c r="G11773" s="1" t="s">
        <v>1790</v>
      </c>
      <c r="H11773" s="1" t="s">
        <v>1791</v>
      </c>
      <c r="I11773" s="1" t="s">
        <v>16</v>
      </c>
      <c r="J11773" s="1" t="s">
        <v>23</v>
      </c>
      <c r="K11773" s="1" t="s">
        <v>16</v>
      </c>
      <c r="L11773" s="1" t="s">
        <v>16</v>
      </c>
      <c r="M11773" s="1" t="s">
        <v>16</v>
      </c>
      <c r="N11773" s="1" t="s">
        <v>16</v>
      </c>
      <c r="O11773" s="1">
        <v>63.2</v>
      </c>
      <c r="P11773" s="1">
        <v>1.0</v>
      </c>
    </row>
    <row r="11774">
      <c r="A11774" s="1" t="s">
        <v>29</v>
      </c>
      <c r="B11774" s="1" t="s">
        <v>14415</v>
      </c>
      <c r="C11774" s="2" t="s">
        <v>14356</v>
      </c>
      <c r="D11774" s="1" t="s">
        <v>19</v>
      </c>
      <c r="E11774" s="3" t="str">
        <f>HYPERLINK("https://fyndiq.se/produkt/4b872b80810942e6/", "Samsung S20 Premium Transparent Skal: Stöttåligt med Förstärkta Hörn")</f>
        <v>Samsung S20 Premium Transparent Skal: Stöttåligt med Förstärkta Hörn</v>
      </c>
      <c r="F11774" s="1" t="s">
        <v>14416</v>
      </c>
      <c r="G11774" s="1" t="s">
        <v>14417</v>
      </c>
      <c r="H11774" s="1" t="s">
        <v>14418</v>
      </c>
      <c r="I11774" s="1" t="s">
        <v>16</v>
      </c>
      <c r="J11774" s="1" t="s">
        <v>23</v>
      </c>
      <c r="K11774" s="1" t="s">
        <v>16</v>
      </c>
      <c r="L11774" s="1" t="s">
        <v>16</v>
      </c>
      <c r="M11774" s="1" t="s">
        <v>16</v>
      </c>
      <c r="N11774" s="1" t="s">
        <v>16</v>
      </c>
      <c r="O11774" s="1">
        <v>55.2</v>
      </c>
      <c r="P11774" s="1">
        <v>1.0</v>
      </c>
    </row>
    <row r="11775">
      <c r="A11775" s="1" t="s">
        <v>29</v>
      </c>
      <c r="B11775" s="1" t="s">
        <v>14419</v>
      </c>
      <c r="C11775" s="2" t="s">
        <v>14356</v>
      </c>
      <c r="D11775" s="1" t="s">
        <v>19</v>
      </c>
      <c r="E11775" s="3" t="str">
        <f>HYPERLINK("https://fyndiq.se/produkt/4c221907d1254100/", "2-Pack Samsung A14 Skärmskydd - Härdat Glas 9H - Super kvalitet 3D")</f>
        <v>2-Pack Samsung A14 Skärmskydd - Härdat Glas 9H - Super kvalitet 3D</v>
      </c>
      <c r="F11775" s="1" t="s">
        <v>167</v>
      </c>
      <c r="G11775" s="1" t="s">
        <v>168</v>
      </c>
      <c r="H11775" s="1" t="s">
        <v>169</v>
      </c>
      <c r="I11775" s="1" t="s">
        <v>16</v>
      </c>
      <c r="J11775" s="1" t="s">
        <v>23</v>
      </c>
      <c r="K11775" s="1" t="s">
        <v>16</v>
      </c>
      <c r="L11775" s="1" t="s">
        <v>16</v>
      </c>
      <c r="M11775" s="1" t="s">
        <v>16</v>
      </c>
      <c r="N11775" s="1" t="s">
        <v>16</v>
      </c>
      <c r="O11775" s="1">
        <v>63.2</v>
      </c>
      <c r="P11775" s="1">
        <v>1.0</v>
      </c>
    </row>
    <row r="11776">
      <c r="A11776" s="1" t="s">
        <v>29</v>
      </c>
      <c r="B11776" s="1" t="s">
        <v>14420</v>
      </c>
      <c r="C11776" s="2" t="s">
        <v>14356</v>
      </c>
      <c r="D11776" s="1" t="s">
        <v>19</v>
      </c>
      <c r="E11776" s="3" t="str">
        <f t="shared" ref="E11776:E11777" si="439">HYPERLINK("https://fyndiq.se/produkt/c6ad89f6519841d9/", "2 Pack Samsung Galaxy S20 - Härdat glas 9H - Super kvalitet 3D")</f>
        <v>2 Pack Samsung Galaxy S20 - Härdat glas 9H - Super kvalitet 3D</v>
      </c>
      <c r="F11776" s="1" t="s">
        <v>1342</v>
      </c>
      <c r="G11776" s="1" t="s">
        <v>1343</v>
      </c>
      <c r="H11776" s="1" t="s">
        <v>1344</v>
      </c>
      <c r="I11776" s="1" t="s">
        <v>16</v>
      </c>
      <c r="J11776" s="1" t="s">
        <v>23</v>
      </c>
      <c r="K11776" s="1" t="s">
        <v>16</v>
      </c>
      <c r="L11776" s="1" t="s">
        <v>16</v>
      </c>
      <c r="M11776" s="1" t="s">
        <v>16</v>
      </c>
      <c r="N11776" s="1" t="s">
        <v>16</v>
      </c>
      <c r="O11776" s="1">
        <v>71.2</v>
      </c>
      <c r="P11776" s="1">
        <v>1.0</v>
      </c>
    </row>
    <row r="11777">
      <c r="A11777" s="1" t="s">
        <v>29</v>
      </c>
      <c r="B11777" s="1" t="s">
        <v>14421</v>
      </c>
      <c r="C11777" s="2" t="s">
        <v>14356</v>
      </c>
      <c r="D11777" s="1" t="s">
        <v>19</v>
      </c>
      <c r="E11777" s="3" t="str">
        <f t="shared" si="439"/>
        <v>2 Pack Samsung Galaxy S20 - Härdat glas 9H - Super kvalitet 3D</v>
      </c>
      <c r="F11777" s="1" t="s">
        <v>1342</v>
      </c>
      <c r="G11777" s="1" t="s">
        <v>1343</v>
      </c>
      <c r="H11777" s="1" t="s">
        <v>1344</v>
      </c>
      <c r="I11777" s="1" t="s">
        <v>16</v>
      </c>
      <c r="J11777" s="1" t="s">
        <v>23</v>
      </c>
      <c r="K11777" s="1" t="s">
        <v>16</v>
      </c>
      <c r="L11777" s="1" t="s">
        <v>16</v>
      </c>
      <c r="M11777" s="1" t="s">
        <v>16</v>
      </c>
      <c r="N11777" s="1" t="s">
        <v>16</v>
      </c>
      <c r="O11777" s="1">
        <v>71.2</v>
      </c>
      <c r="P11777" s="1">
        <v>1.0</v>
      </c>
    </row>
    <row r="11778">
      <c r="A11778" s="1" t="s">
        <v>29</v>
      </c>
      <c r="B11778" s="1" t="s">
        <v>14422</v>
      </c>
      <c r="C11778" s="2" t="s">
        <v>14356</v>
      </c>
      <c r="D11778" s="1" t="s">
        <v>19</v>
      </c>
      <c r="E11778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1778" s="1" t="s">
        <v>894</v>
      </c>
      <c r="G11778" s="1" t="s">
        <v>895</v>
      </c>
      <c r="H11778" s="1" t="s">
        <v>896</v>
      </c>
      <c r="I11778" s="1" t="s">
        <v>16</v>
      </c>
      <c r="J11778" s="1" t="s">
        <v>23</v>
      </c>
      <c r="K11778" s="1" t="s">
        <v>16</v>
      </c>
      <c r="L11778" s="1" t="s">
        <v>16</v>
      </c>
      <c r="M11778" s="1" t="s">
        <v>16</v>
      </c>
      <c r="N11778" s="1" t="s">
        <v>16</v>
      </c>
      <c r="O11778" s="1">
        <v>79.2</v>
      </c>
      <c r="P11778" s="1">
        <v>1.0</v>
      </c>
    </row>
    <row r="11779">
      <c r="A11779" s="1" t="s">
        <v>29</v>
      </c>
      <c r="B11779" s="1" t="s">
        <v>14423</v>
      </c>
      <c r="C11779" s="2" t="s">
        <v>14356</v>
      </c>
      <c r="D11779" s="1" t="s">
        <v>19</v>
      </c>
      <c r="E11779" s="3" t="str">
        <f>HYPERLINK("https://fyndiq.se/produkt/2055bb39e06f42d5/", "2-Pack Samsung S22 Ultra Skärmskydd - 9H Härdat Glass - 3D Super Kvalitet")</f>
        <v>2-Pack Samsung S22 Ultra Skärmskydd - 9H Härdat Glass - 3D Super Kvalitet</v>
      </c>
      <c r="F11779" s="1" t="s">
        <v>5662</v>
      </c>
      <c r="G11779" s="1" t="s">
        <v>5663</v>
      </c>
      <c r="H11779" s="1" t="s">
        <v>5664</v>
      </c>
      <c r="I11779" s="1" t="s">
        <v>16</v>
      </c>
      <c r="J11779" s="1" t="s">
        <v>23</v>
      </c>
      <c r="K11779" s="1" t="s">
        <v>16</v>
      </c>
      <c r="L11779" s="1" t="s">
        <v>16</v>
      </c>
      <c r="M11779" s="1" t="s">
        <v>16</v>
      </c>
      <c r="N11779" s="1" t="s">
        <v>16</v>
      </c>
      <c r="O11779" s="1">
        <v>63.2</v>
      </c>
      <c r="P11779" s="1">
        <v>2.0</v>
      </c>
    </row>
    <row r="11780">
      <c r="A11780" s="1" t="s">
        <v>29</v>
      </c>
      <c r="B11780" s="1" t="s">
        <v>14424</v>
      </c>
      <c r="C11780" s="2" t="s">
        <v>14356</v>
      </c>
      <c r="D11780" s="1" t="s">
        <v>19</v>
      </c>
      <c r="E11780" s="3" t="str">
        <f>HYPERLINK("https://fyndiq.se/produkt/c89bb1232b5349ef/", "2-Pack Xiaomi Mi Note 10 - Härdat glas 9H - Super kvalitet 3D")</f>
        <v>2-Pack Xiaomi Mi Note 10 - Härdat glas 9H - Super kvalitet 3D</v>
      </c>
      <c r="F11780" s="1" t="s">
        <v>962</v>
      </c>
      <c r="G11780" s="1" t="s">
        <v>963</v>
      </c>
      <c r="H11780" s="1" t="s">
        <v>964</v>
      </c>
      <c r="I11780" s="1" t="s">
        <v>16</v>
      </c>
      <c r="J11780" s="1" t="s">
        <v>23</v>
      </c>
      <c r="K11780" s="1" t="s">
        <v>16</v>
      </c>
      <c r="L11780" s="1" t="s">
        <v>16</v>
      </c>
      <c r="M11780" s="1" t="s">
        <v>16</v>
      </c>
      <c r="N11780" s="1" t="s">
        <v>16</v>
      </c>
      <c r="O11780" s="1">
        <v>63.2</v>
      </c>
      <c r="P11780" s="1">
        <v>1.0</v>
      </c>
    </row>
    <row r="11781">
      <c r="A11781" s="1" t="s">
        <v>29</v>
      </c>
      <c r="B11781" s="1" t="s">
        <v>14425</v>
      </c>
      <c r="C11781" s="2" t="s">
        <v>14356</v>
      </c>
      <c r="D11781" s="1" t="s">
        <v>19</v>
      </c>
      <c r="E11781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1781" s="1" t="s">
        <v>1383</v>
      </c>
      <c r="G11781" s="1" t="s">
        <v>1384</v>
      </c>
      <c r="H11781" s="1" t="s">
        <v>1385</v>
      </c>
      <c r="I11781" s="1" t="s">
        <v>16</v>
      </c>
      <c r="J11781" s="1" t="s">
        <v>23</v>
      </c>
      <c r="K11781" s="1" t="s">
        <v>16</v>
      </c>
      <c r="L11781" s="1" t="s">
        <v>16</v>
      </c>
      <c r="M11781" s="1" t="s">
        <v>16</v>
      </c>
      <c r="N11781" s="1" t="s">
        <v>16</v>
      </c>
      <c r="O11781" s="1">
        <v>79.2</v>
      </c>
      <c r="P11781" s="1">
        <v>1.0</v>
      </c>
    </row>
    <row r="11782">
      <c r="A11782" s="1" t="s">
        <v>29</v>
      </c>
      <c r="B11782" s="1" t="s">
        <v>14426</v>
      </c>
      <c r="C11782" s="2" t="s">
        <v>14356</v>
      </c>
      <c r="D11782" s="1" t="s">
        <v>19</v>
      </c>
      <c r="E11782" s="3" t="str">
        <f>HYPERLINK("https://fyndiq.se/produkt/f13d030b31974f2b/", "2-Pack Samsung S21 PLUS - 9H Härdat Glass - 3D Super Kvalitet")</f>
        <v>2-Pack Samsung S21 PLUS - 9H Härdat Glass - 3D Super Kvalitet</v>
      </c>
      <c r="F11782" s="1" t="s">
        <v>14427</v>
      </c>
      <c r="G11782" s="1" t="s">
        <v>14428</v>
      </c>
      <c r="H11782" s="1" t="s">
        <v>14429</v>
      </c>
      <c r="I11782" s="1" t="s">
        <v>16</v>
      </c>
      <c r="J11782" s="1" t="s">
        <v>23</v>
      </c>
      <c r="K11782" s="1" t="s">
        <v>16</v>
      </c>
      <c r="L11782" s="1" t="s">
        <v>16</v>
      </c>
      <c r="M11782" s="1" t="s">
        <v>16</v>
      </c>
      <c r="N11782" s="1" t="s">
        <v>16</v>
      </c>
      <c r="O11782" s="1">
        <v>63.2</v>
      </c>
      <c r="P11782" s="1">
        <v>1.0</v>
      </c>
    </row>
    <row r="11783">
      <c r="A11783" s="1" t="s">
        <v>29</v>
      </c>
      <c r="B11783" s="1" t="s">
        <v>14430</v>
      </c>
      <c r="C11783" s="2" t="s">
        <v>14356</v>
      </c>
      <c r="D11783" s="1" t="s">
        <v>19</v>
      </c>
      <c r="E11783" s="3" t="str">
        <f t="shared" ref="E11783:E11784" si="440">HYPERLINK("https://fyndiq.se/produkt/5111bae9a0a04236/", "2-Pack Samsung S23 Ultra 5G - 9H Härdat Glass - 3D Super Kvalitet Skärmskydd")</f>
        <v>2-Pack Samsung S23 Ultra 5G - 9H Härdat Glass - 3D Super Kvalitet Skärmskydd</v>
      </c>
      <c r="F11783" s="1" t="s">
        <v>35</v>
      </c>
      <c r="G11783" s="1" t="s">
        <v>36</v>
      </c>
      <c r="H11783" s="1" t="s">
        <v>37</v>
      </c>
      <c r="I11783" s="1" t="s">
        <v>16</v>
      </c>
      <c r="J11783" s="1" t="s">
        <v>23</v>
      </c>
      <c r="K11783" s="1" t="s">
        <v>16</v>
      </c>
      <c r="L11783" s="1" t="s">
        <v>16</v>
      </c>
      <c r="M11783" s="1" t="s">
        <v>16</v>
      </c>
      <c r="N11783" s="1" t="s">
        <v>16</v>
      </c>
      <c r="O11783" s="1">
        <v>63.2</v>
      </c>
      <c r="P11783" s="1">
        <v>1.0</v>
      </c>
    </row>
    <row r="11784">
      <c r="A11784" s="1" t="s">
        <v>29</v>
      </c>
      <c r="B11784" s="1" t="s">
        <v>14431</v>
      </c>
      <c r="C11784" s="2" t="s">
        <v>14356</v>
      </c>
      <c r="D11784" s="1" t="s">
        <v>19</v>
      </c>
      <c r="E11784" s="3" t="str">
        <f t="shared" si="440"/>
        <v>2-Pack Samsung S23 Ultra 5G - 9H Härdat Glass - 3D Super Kvalitet Skärmskydd</v>
      </c>
      <c r="F11784" s="1" t="s">
        <v>35</v>
      </c>
      <c r="G11784" s="1" t="s">
        <v>36</v>
      </c>
      <c r="H11784" s="1" t="s">
        <v>37</v>
      </c>
      <c r="I11784" s="1" t="s">
        <v>16</v>
      </c>
      <c r="J11784" s="1" t="s">
        <v>23</v>
      </c>
      <c r="K11784" s="1" t="s">
        <v>16</v>
      </c>
      <c r="L11784" s="1" t="s">
        <v>16</v>
      </c>
      <c r="M11784" s="1" t="s">
        <v>16</v>
      </c>
      <c r="N11784" s="1" t="s">
        <v>16</v>
      </c>
      <c r="O11784" s="1">
        <v>63.2</v>
      </c>
      <c r="P11784" s="1">
        <v>1.0</v>
      </c>
    </row>
    <row r="11785">
      <c r="A11785" s="1" t="s">
        <v>29</v>
      </c>
      <c r="B11785" s="1" t="s">
        <v>14432</v>
      </c>
      <c r="C11785" s="2" t="s">
        <v>14356</v>
      </c>
      <c r="D11785" s="1" t="s">
        <v>19</v>
      </c>
      <c r="E11785" s="3" t="str">
        <f>HYPERLINK("https://fyndiq.se/produkt/4e29a60ca8964ad2/", "2-Pack XIAOMI 13T Skärmskydd &amp; 2-Pack linsskydd - Härdat Glas 9H - Super kvalitet 3D")</f>
        <v>2-Pack XIAOMI 13T Skärmskydd &amp; 2-Pack linsskydd - Härdat Glas 9H - Super kvalitet 3D</v>
      </c>
      <c r="F11785" s="1" t="s">
        <v>14126</v>
      </c>
      <c r="G11785" s="1" t="s">
        <v>14127</v>
      </c>
      <c r="H11785" s="1" t="s">
        <v>14128</v>
      </c>
      <c r="I11785" s="1" t="s">
        <v>16</v>
      </c>
      <c r="J11785" s="1" t="s">
        <v>23</v>
      </c>
      <c r="K11785" s="1" t="s">
        <v>16</v>
      </c>
      <c r="L11785" s="1" t="s">
        <v>16</v>
      </c>
      <c r="M11785" s="1" t="s">
        <v>16</v>
      </c>
      <c r="N11785" s="1" t="s">
        <v>16</v>
      </c>
      <c r="O11785" s="1">
        <v>79.2</v>
      </c>
      <c r="P11785" s="1">
        <v>1.0</v>
      </c>
    </row>
    <row r="11786">
      <c r="A11786" s="1" t="s">
        <v>29</v>
      </c>
      <c r="B11786" s="1" t="s">
        <v>14433</v>
      </c>
      <c r="C11786" s="2" t="s">
        <v>14356</v>
      </c>
      <c r="D11786" s="1" t="s">
        <v>19</v>
      </c>
      <c r="E11786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1786" s="1" t="s">
        <v>7053</v>
      </c>
      <c r="G11786" s="1" t="s">
        <v>7054</v>
      </c>
      <c r="H11786" s="1" t="s">
        <v>7055</v>
      </c>
      <c r="I11786" s="1" t="s">
        <v>16</v>
      </c>
      <c r="J11786" s="1" t="s">
        <v>23</v>
      </c>
      <c r="K11786" s="1" t="s">
        <v>16</v>
      </c>
      <c r="L11786" s="1" t="s">
        <v>16</v>
      </c>
      <c r="M11786" s="1" t="s">
        <v>16</v>
      </c>
      <c r="N11786" s="1" t="s">
        <v>16</v>
      </c>
      <c r="O11786" s="1">
        <v>79.2</v>
      </c>
      <c r="P11786" s="1">
        <v>1.0</v>
      </c>
    </row>
    <row r="11787">
      <c r="A11787" s="1" t="s">
        <v>29</v>
      </c>
      <c r="B11787" s="1" t="s">
        <v>14434</v>
      </c>
      <c r="C11787" s="2" t="s">
        <v>14356</v>
      </c>
      <c r="D11787" s="1" t="s">
        <v>19</v>
      </c>
      <c r="E11787" s="3" t="str">
        <f>HYPERLINK("https://fyndiq.se/produkt/0386ecdde44e4e9e/", "Google Pixel 6A - Härdat glas 9H - Super kvalitet 3D Skärmskydd")</f>
        <v>Google Pixel 6A - Härdat glas 9H - Super kvalitet 3D Skärmskydd</v>
      </c>
      <c r="F11787" s="1" t="s">
        <v>5432</v>
      </c>
      <c r="G11787" s="1" t="s">
        <v>5433</v>
      </c>
      <c r="H11787" s="1" t="s">
        <v>5434</v>
      </c>
      <c r="I11787" s="1" t="s">
        <v>16</v>
      </c>
      <c r="J11787" s="1" t="s">
        <v>23</v>
      </c>
      <c r="K11787" s="1" t="s">
        <v>16</v>
      </c>
      <c r="L11787" s="1" t="s">
        <v>16</v>
      </c>
      <c r="M11787" s="1" t="s">
        <v>16</v>
      </c>
      <c r="N11787" s="1" t="s">
        <v>16</v>
      </c>
      <c r="O11787" s="1">
        <v>55.2</v>
      </c>
      <c r="P11787" s="1">
        <v>1.0</v>
      </c>
    </row>
    <row r="11788">
      <c r="A11788" s="1" t="s">
        <v>29</v>
      </c>
      <c r="B11788" s="1" t="s">
        <v>14435</v>
      </c>
      <c r="C11788" s="2" t="s">
        <v>14356</v>
      </c>
      <c r="D11788" s="1" t="s">
        <v>19</v>
      </c>
      <c r="E11788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1788" s="1" t="s">
        <v>2894</v>
      </c>
      <c r="G11788" s="1" t="s">
        <v>2895</v>
      </c>
      <c r="H11788" s="1" t="s">
        <v>2896</v>
      </c>
      <c r="I11788" s="1" t="s">
        <v>16</v>
      </c>
      <c r="J11788" s="1" t="s">
        <v>23</v>
      </c>
      <c r="K11788" s="1" t="s">
        <v>16</v>
      </c>
      <c r="L11788" s="1" t="s">
        <v>16</v>
      </c>
      <c r="M11788" s="1" t="s">
        <v>16</v>
      </c>
      <c r="N11788" s="1" t="s">
        <v>16</v>
      </c>
      <c r="O11788" s="1">
        <v>87.2</v>
      </c>
      <c r="P11788" s="1">
        <v>1.0</v>
      </c>
    </row>
    <row r="11789">
      <c r="A11789" s="1" t="s">
        <v>29</v>
      </c>
      <c r="B11789" s="1" t="s">
        <v>14436</v>
      </c>
      <c r="C11789" s="2" t="s">
        <v>14356</v>
      </c>
      <c r="D11789" s="1" t="s">
        <v>19</v>
      </c>
      <c r="E11789" s="3" t="str">
        <f>HYPERLINK("https://fyndiq.se/produkt/2a9c08e4daf04aed/", "2-Pack Xiaomi 12T Pro - Härdat Glas 9H - Super kvalitet 3D Skärmskydd")</f>
        <v>2-Pack Xiaomi 12T Pro - Härdat Glas 9H - Super kvalitet 3D Skärmskydd</v>
      </c>
      <c r="F11789" s="1" t="s">
        <v>376</v>
      </c>
      <c r="G11789" s="1" t="s">
        <v>377</v>
      </c>
      <c r="H11789" s="1" t="s">
        <v>378</v>
      </c>
      <c r="I11789" s="1" t="s">
        <v>16</v>
      </c>
      <c r="J11789" s="1" t="s">
        <v>23</v>
      </c>
      <c r="K11789" s="1" t="s">
        <v>16</v>
      </c>
      <c r="L11789" s="1" t="s">
        <v>16</v>
      </c>
      <c r="M11789" s="1" t="s">
        <v>16</v>
      </c>
      <c r="N11789" s="1" t="s">
        <v>16</v>
      </c>
      <c r="O11789" s="1">
        <v>63.2</v>
      </c>
      <c r="P11789" s="1">
        <v>1.0</v>
      </c>
    </row>
    <row r="11790">
      <c r="A11790" s="1" t="s">
        <v>29</v>
      </c>
      <c r="B11790" s="1" t="s">
        <v>14437</v>
      </c>
      <c r="C11790" s="2" t="s">
        <v>14356</v>
      </c>
      <c r="D11790" s="1" t="s">
        <v>19</v>
      </c>
      <c r="E11790" s="3" t="str">
        <f>HYPERLINK("https://fyndiq.se/produkt/03a480989c2048fb/", "2 Pack Samsung Galaxy S8 Plus - Härdat glas 9H–Super kvalitet 3D")</f>
        <v>2 Pack Samsung Galaxy S8 Plus - Härdat glas 9H–Super kvalitet 3D</v>
      </c>
      <c r="F11790" s="1" t="s">
        <v>991</v>
      </c>
      <c r="G11790" s="1" t="s">
        <v>992</v>
      </c>
      <c r="H11790" s="1" t="s">
        <v>993</v>
      </c>
      <c r="I11790" s="1" t="s">
        <v>16</v>
      </c>
      <c r="J11790" s="1" t="s">
        <v>23</v>
      </c>
      <c r="K11790" s="1" t="s">
        <v>16</v>
      </c>
      <c r="L11790" s="1" t="s">
        <v>16</v>
      </c>
      <c r="M11790" s="1" t="s">
        <v>16</v>
      </c>
      <c r="N11790" s="1" t="s">
        <v>16</v>
      </c>
      <c r="O11790" s="1">
        <v>63.2</v>
      </c>
      <c r="P11790" s="1">
        <v>1.0</v>
      </c>
    </row>
    <row r="11791">
      <c r="A11791" s="1" t="s">
        <v>29</v>
      </c>
      <c r="B11791" s="1" t="s">
        <v>14438</v>
      </c>
      <c r="C11791" s="2" t="s">
        <v>14356</v>
      </c>
      <c r="D11791" s="1" t="s">
        <v>19</v>
      </c>
      <c r="E11791" s="3" t="str">
        <f>HYPERLINK("https://fyndiq.se/produkt/08a39fd2ea944add/", "2-Pack Apple Watch 45mm – Härdat glas 9H – Super kvalitet 3D")</f>
        <v>2-Pack Apple Watch 45mm – Härdat glas 9H – Super kvalitet 3D</v>
      </c>
      <c r="F11791" s="1" t="s">
        <v>921</v>
      </c>
      <c r="G11791" s="1" t="s">
        <v>922</v>
      </c>
      <c r="H11791" s="1" t="s">
        <v>923</v>
      </c>
      <c r="I11791" s="1" t="s">
        <v>1230</v>
      </c>
      <c r="J11791" s="1" t="s">
        <v>23</v>
      </c>
      <c r="K11791" s="1" t="s">
        <v>16</v>
      </c>
      <c r="L11791" s="1" t="s">
        <v>16</v>
      </c>
      <c r="M11791" s="1" t="s">
        <v>16</v>
      </c>
      <c r="N11791" s="1" t="s">
        <v>16</v>
      </c>
      <c r="O11791" s="1">
        <v>55.2</v>
      </c>
      <c r="P11791" s="1">
        <v>1.0</v>
      </c>
    </row>
    <row r="11792">
      <c r="A11792" s="1" t="s">
        <v>29</v>
      </c>
      <c r="B11792" s="1" t="s">
        <v>14439</v>
      </c>
      <c r="C11792" s="2" t="s">
        <v>14356</v>
      </c>
      <c r="D11792" s="1" t="s">
        <v>19</v>
      </c>
      <c r="E11792" s="3" t="str">
        <f t="shared" ref="E11792:E11793" si="441">HYPERLINK("https://fyndiq.se/produkt/0a890dd972c4463d/", "2-Pack Samsung Galaxy A52s 5G - Härdat glas 9H - Super kvalitet")</f>
        <v>2-Pack Samsung Galaxy A52s 5G - Härdat glas 9H - Super kvalitet</v>
      </c>
      <c r="F11792" s="1" t="s">
        <v>442</v>
      </c>
      <c r="G11792" s="1" t="s">
        <v>443</v>
      </c>
      <c r="H11792" s="1" t="s">
        <v>444</v>
      </c>
      <c r="I11792" s="1" t="s">
        <v>16</v>
      </c>
      <c r="J11792" s="1" t="s">
        <v>23</v>
      </c>
      <c r="K11792" s="1" t="s">
        <v>16</v>
      </c>
      <c r="L11792" s="1" t="s">
        <v>16</v>
      </c>
      <c r="M11792" s="1" t="s">
        <v>16</v>
      </c>
      <c r="N11792" s="1" t="s">
        <v>16</v>
      </c>
      <c r="O11792" s="1">
        <v>63.2</v>
      </c>
      <c r="P11792" s="1">
        <v>1.0</v>
      </c>
    </row>
    <row r="11793">
      <c r="A11793" s="1" t="s">
        <v>29</v>
      </c>
      <c r="B11793" s="1" t="s">
        <v>14440</v>
      </c>
      <c r="C11793" s="2" t="s">
        <v>14356</v>
      </c>
      <c r="D11793" s="1" t="s">
        <v>19</v>
      </c>
      <c r="E11793" s="3" t="str">
        <f t="shared" si="441"/>
        <v>2-Pack Samsung Galaxy A52s 5G - Härdat glas 9H - Super kvalitet</v>
      </c>
      <c r="F11793" s="1" t="s">
        <v>442</v>
      </c>
      <c r="G11793" s="1" t="s">
        <v>443</v>
      </c>
      <c r="H11793" s="1" t="s">
        <v>444</v>
      </c>
      <c r="I11793" s="1" t="s">
        <v>16</v>
      </c>
      <c r="J11793" s="1" t="s">
        <v>23</v>
      </c>
      <c r="K11793" s="1" t="s">
        <v>16</v>
      </c>
      <c r="L11793" s="1" t="s">
        <v>16</v>
      </c>
      <c r="M11793" s="1" t="s">
        <v>16</v>
      </c>
      <c r="N11793" s="1" t="s">
        <v>16</v>
      </c>
      <c r="O11793" s="1">
        <v>63.2</v>
      </c>
      <c r="P11793" s="1">
        <v>1.0</v>
      </c>
    </row>
    <row r="11794">
      <c r="A11794" s="1" t="s">
        <v>29</v>
      </c>
      <c r="B11794" s="1" t="s">
        <v>14441</v>
      </c>
      <c r="C11794" s="2" t="s">
        <v>14356</v>
      </c>
      <c r="D11794" s="1" t="s">
        <v>19</v>
      </c>
      <c r="E11794" s="3" t="str">
        <f>HYPERLINK("https://fyndiq.se/produkt/ef10e4ba492c46df/", "2-Pack Samsung S23 FE 5G - 9H Härdat Glass - Super Kvalitet 3D")</f>
        <v>2-Pack Samsung S23 FE 5G - 9H Härdat Glass - Super Kvalitet 3D</v>
      </c>
      <c r="F11794" s="1" t="s">
        <v>2521</v>
      </c>
      <c r="G11794" s="1" t="s">
        <v>2522</v>
      </c>
      <c r="H11794" s="1" t="s">
        <v>2523</v>
      </c>
      <c r="I11794" s="1" t="s">
        <v>16</v>
      </c>
      <c r="J11794" s="1" t="s">
        <v>23</v>
      </c>
      <c r="K11794" s="1" t="s">
        <v>16</v>
      </c>
      <c r="L11794" s="1" t="s">
        <v>16</v>
      </c>
      <c r="M11794" s="1" t="s">
        <v>16</v>
      </c>
      <c r="N11794" s="1" t="s">
        <v>16</v>
      </c>
      <c r="O11794" s="1">
        <v>63.2</v>
      </c>
      <c r="P11794" s="1">
        <v>1.0</v>
      </c>
    </row>
    <row r="11795">
      <c r="A11795" s="1" t="s">
        <v>29</v>
      </c>
      <c r="B11795" s="1" t="s">
        <v>14442</v>
      </c>
      <c r="C11795" s="2" t="s">
        <v>14356</v>
      </c>
      <c r="D11795" s="1" t="s">
        <v>19</v>
      </c>
      <c r="E11795" s="3" t="str">
        <f>HYPERLINK("https://fyndiq.se/produkt/416415a768684efb/", "2-Pack Samsung Galaxy S21 5G - 9H Härdat Glas - HD")</f>
        <v>2-Pack Samsung Galaxy S21 5G - 9H Härdat Glas - HD</v>
      </c>
      <c r="F11795" s="1" t="s">
        <v>39</v>
      </c>
      <c r="G11795" s="1" t="s">
        <v>40</v>
      </c>
      <c r="H11795" s="1" t="s">
        <v>41</v>
      </c>
      <c r="I11795" s="1" t="s">
        <v>16</v>
      </c>
      <c r="J11795" s="1" t="s">
        <v>23</v>
      </c>
      <c r="K11795" s="1" t="s">
        <v>16</v>
      </c>
      <c r="L11795" s="1" t="s">
        <v>16</v>
      </c>
      <c r="M11795" s="1" t="s">
        <v>16</v>
      </c>
      <c r="N11795" s="1" t="s">
        <v>16</v>
      </c>
      <c r="O11795" s="1">
        <v>63.2</v>
      </c>
      <c r="P11795" s="1">
        <v>1.0</v>
      </c>
    </row>
    <row r="11796">
      <c r="A11796" s="1" t="s">
        <v>29</v>
      </c>
      <c r="B11796" s="1" t="s">
        <v>14443</v>
      </c>
      <c r="C11796" s="2" t="s">
        <v>14356</v>
      </c>
      <c r="D11796" s="1" t="s">
        <v>19</v>
      </c>
      <c r="E11796" s="3" t="str">
        <f>HYPERLINK("https://fyndiq.se/produkt/06106438a7a14dfc/", "2-Pack Xiaomi 13T Pro - Härdat glas 9H - Super kvalitet 3D Skärmskydd")</f>
        <v>2-Pack Xiaomi 13T Pro - Härdat glas 9H - Super kvalitet 3D Skärmskydd</v>
      </c>
      <c r="F11796" s="1" t="s">
        <v>883</v>
      </c>
      <c r="G11796" s="1" t="s">
        <v>884</v>
      </c>
      <c r="H11796" s="1" t="s">
        <v>885</v>
      </c>
      <c r="I11796" s="1" t="s">
        <v>1230</v>
      </c>
      <c r="J11796" s="1" t="s">
        <v>9</v>
      </c>
      <c r="K11796" s="2" t="s">
        <v>11125</v>
      </c>
      <c r="L11796" s="1" t="s">
        <v>2602</v>
      </c>
      <c r="M11796" s="1" t="s">
        <v>16</v>
      </c>
      <c r="N11796" s="1" t="s">
        <v>16</v>
      </c>
      <c r="O11796" s="1">
        <v>63.2</v>
      </c>
      <c r="P11796" s="1">
        <v>1.0</v>
      </c>
    </row>
    <row r="11797">
      <c r="A11797" s="1" t="s">
        <v>29</v>
      </c>
      <c r="B11797" s="1" t="s">
        <v>14444</v>
      </c>
      <c r="C11797" s="2" t="s">
        <v>14356</v>
      </c>
      <c r="D11797" s="1" t="s">
        <v>19</v>
      </c>
      <c r="E11797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1797" s="1" t="s">
        <v>311</v>
      </c>
      <c r="G11797" s="1" t="s">
        <v>312</v>
      </c>
      <c r="H11797" s="1" t="s">
        <v>313</v>
      </c>
      <c r="I11797" s="1" t="s">
        <v>16</v>
      </c>
      <c r="J11797" s="1" t="s">
        <v>23</v>
      </c>
      <c r="K11797" s="1" t="s">
        <v>16</v>
      </c>
      <c r="L11797" s="1" t="s">
        <v>16</v>
      </c>
      <c r="M11797" s="1" t="s">
        <v>16</v>
      </c>
      <c r="N11797" s="1" t="s">
        <v>16</v>
      </c>
      <c r="O11797" s="1">
        <v>63.2</v>
      </c>
      <c r="P11797" s="1">
        <v>1.0</v>
      </c>
    </row>
    <row r="11798">
      <c r="A11798" s="1" t="s">
        <v>29</v>
      </c>
      <c r="B11798" s="1" t="s">
        <v>14445</v>
      </c>
      <c r="C11798" s="2" t="s">
        <v>14356</v>
      </c>
      <c r="D11798" s="1" t="s">
        <v>19</v>
      </c>
      <c r="E11798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1798" s="1" t="s">
        <v>1412</v>
      </c>
      <c r="G11798" s="1" t="s">
        <v>1413</v>
      </c>
      <c r="H11798" s="1" t="s">
        <v>1414</v>
      </c>
      <c r="I11798" s="1" t="s">
        <v>16</v>
      </c>
      <c r="J11798" s="1" t="s">
        <v>23</v>
      </c>
      <c r="K11798" s="1" t="s">
        <v>16</v>
      </c>
      <c r="L11798" s="1" t="s">
        <v>16</v>
      </c>
      <c r="M11798" s="1" t="s">
        <v>16</v>
      </c>
      <c r="N11798" s="1" t="s">
        <v>16</v>
      </c>
      <c r="O11798" s="1">
        <v>63.2</v>
      </c>
      <c r="P11798" s="1">
        <v>1.0</v>
      </c>
    </row>
    <row r="11799">
      <c r="A11799" s="1" t="s">
        <v>29</v>
      </c>
      <c r="B11799" s="1" t="s">
        <v>14446</v>
      </c>
      <c r="C11799" s="2" t="s">
        <v>14356</v>
      </c>
      <c r="D11799" s="1" t="s">
        <v>19</v>
      </c>
      <c r="E1179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799" s="1" t="s">
        <v>103</v>
      </c>
      <c r="G11799" s="1" t="s">
        <v>104</v>
      </c>
      <c r="H11799" s="1" t="s">
        <v>105</v>
      </c>
      <c r="I11799" s="1" t="s">
        <v>16</v>
      </c>
      <c r="J11799" s="1" t="s">
        <v>23</v>
      </c>
      <c r="K11799" s="1" t="s">
        <v>16</v>
      </c>
      <c r="L11799" s="1" t="s">
        <v>16</v>
      </c>
      <c r="M11799" s="1" t="s">
        <v>16</v>
      </c>
      <c r="N11799" s="1" t="s">
        <v>16</v>
      </c>
      <c r="O11799" s="1">
        <v>63.2</v>
      </c>
      <c r="P11799" s="1">
        <v>1.0</v>
      </c>
    </row>
    <row r="11800">
      <c r="A11800" s="1" t="s">
        <v>29</v>
      </c>
      <c r="B11800" s="1" t="s">
        <v>14447</v>
      </c>
      <c r="C11800" s="2" t="s">
        <v>14356</v>
      </c>
      <c r="D11800" s="1" t="s">
        <v>19</v>
      </c>
      <c r="E11800" s="3" t="str">
        <f>HYPERLINK("https://fyndiq.se/produkt/8d7960028c1a40a4/", "2 Pack Xiaomi 11T Pro 5G - Härdat glas 9H - Super kvalitet 3D")</f>
        <v>2 Pack Xiaomi 11T Pro 5G - Härdat glas 9H - Super kvalitet 3D</v>
      </c>
      <c r="F11800" s="1" t="s">
        <v>112</v>
      </c>
      <c r="G11800" s="1" t="s">
        <v>113</v>
      </c>
      <c r="H11800" s="1" t="s">
        <v>114</v>
      </c>
      <c r="I11800" s="1" t="s">
        <v>16</v>
      </c>
      <c r="J11800" s="1" t="s">
        <v>23</v>
      </c>
      <c r="K11800" s="1" t="s">
        <v>16</v>
      </c>
      <c r="L11800" s="1" t="s">
        <v>16</v>
      </c>
      <c r="M11800" s="1" t="s">
        <v>16</v>
      </c>
      <c r="N11800" s="1" t="s">
        <v>16</v>
      </c>
      <c r="O11800" s="1">
        <v>63.2</v>
      </c>
      <c r="P11800" s="1">
        <v>1.0</v>
      </c>
    </row>
    <row r="11801">
      <c r="A11801" s="1" t="s">
        <v>29</v>
      </c>
      <c r="B11801" s="1" t="s">
        <v>14448</v>
      </c>
      <c r="C11801" s="2" t="s">
        <v>14356</v>
      </c>
      <c r="D11801" s="1" t="s">
        <v>19</v>
      </c>
      <c r="E11801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1801" s="1" t="s">
        <v>1402</v>
      </c>
      <c r="G11801" s="1" t="s">
        <v>1403</v>
      </c>
      <c r="H11801" s="1" t="s">
        <v>1404</v>
      </c>
      <c r="I11801" s="1" t="s">
        <v>16</v>
      </c>
      <c r="J11801" s="1" t="s">
        <v>23</v>
      </c>
      <c r="K11801" s="1" t="s">
        <v>16</v>
      </c>
      <c r="L11801" s="1" t="s">
        <v>16</v>
      </c>
      <c r="M11801" s="1" t="s">
        <v>16</v>
      </c>
      <c r="N11801" s="1" t="s">
        <v>16</v>
      </c>
      <c r="O11801" s="1">
        <v>71.2</v>
      </c>
      <c r="P11801" s="1">
        <v>1.0</v>
      </c>
    </row>
    <row r="11802">
      <c r="A11802" s="1" t="s">
        <v>29</v>
      </c>
      <c r="B11802" s="1" t="s">
        <v>14449</v>
      </c>
      <c r="C11802" s="2" t="s">
        <v>14356</v>
      </c>
      <c r="D11802" s="1" t="s">
        <v>19</v>
      </c>
      <c r="E11802" s="3" t="str">
        <f t="shared" ref="E11802:E11803" si="442">HYPERLINK("https://fyndiq.se/produkt/56c72c0ba5f749b5/", "2-Pack SAMSUNG S24 Skärmskydd - Härdat Glas 9H - Super kvalitet 3D")</f>
        <v>2-Pack SAMSUNG S24 Skärmskydd - Härdat Glas 9H - Super kvalitet 3D</v>
      </c>
      <c r="F11802" s="1" t="s">
        <v>263</v>
      </c>
      <c r="G11802" s="1" t="s">
        <v>264</v>
      </c>
      <c r="H11802" s="1" t="s">
        <v>265</v>
      </c>
      <c r="I11802" s="1" t="s">
        <v>16</v>
      </c>
      <c r="J11802" s="1" t="s">
        <v>23</v>
      </c>
      <c r="K11802" s="1" t="s">
        <v>16</v>
      </c>
      <c r="L11802" s="1" t="s">
        <v>16</v>
      </c>
      <c r="M11802" s="1" t="s">
        <v>16</v>
      </c>
      <c r="N11802" s="1" t="s">
        <v>16</v>
      </c>
      <c r="O11802" s="1">
        <v>63.2</v>
      </c>
      <c r="P11802" s="1">
        <v>1.0</v>
      </c>
    </row>
    <row r="11803">
      <c r="A11803" s="1" t="s">
        <v>29</v>
      </c>
      <c r="B11803" s="1" t="s">
        <v>14450</v>
      </c>
      <c r="C11803" s="2" t="s">
        <v>14356</v>
      </c>
      <c r="D11803" s="1" t="s">
        <v>19</v>
      </c>
      <c r="E11803" s="3" t="str">
        <f t="shared" si="442"/>
        <v>2-Pack SAMSUNG S24 Skärmskydd - Härdat Glas 9H - Super kvalitet 3D</v>
      </c>
      <c r="F11803" s="1" t="s">
        <v>263</v>
      </c>
      <c r="G11803" s="1" t="s">
        <v>264</v>
      </c>
      <c r="H11803" s="1" t="s">
        <v>265</v>
      </c>
      <c r="I11803" s="1" t="s">
        <v>16</v>
      </c>
      <c r="J11803" s="1" t="s">
        <v>23</v>
      </c>
      <c r="K11803" s="1" t="s">
        <v>16</v>
      </c>
      <c r="L11803" s="1" t="s">
        <v>16</v>
      </c>
      <c r="M11803" s="1" t="s">
        <v>16</v>
      </c>
      <c r="N11803" s="1" t="s">
        <v>16</v>
      </c>
      <c r="O11803" s="1">
        <v>63.2</v>
      </c>
      <c r="P11803" s="1">
        <v>1.0</v>
      </c>
    </row>
    <row r="11804">
      <c r="A11804" s="1" t="s">
        <v>29</v>
      </c>
      <c r="B11804" s="1" t="s">
        <v>14451</v>
      </c>
      <c r="C11804" s="2" t="s">
        <v>14356</v>
      </c>
      <c r="D11804" s="1" t="s">
        <v>19</v>
      </c>
      <c r="E11804" s="3" t="str">
        <f>HYPERLINK("https://fyndiq.se/produkt/925ae49423884615/", "2-Pack Samsung S22 Ultra Skärmskydd &amp; 1-Pack linsskydd -9H GLAS")</f>
        <v>2-Pack Samsung S22 Ultra Skärmskydd &amp; 1-Pack linsskydd -9H GLAS</v>
      </c>
      <c r="F11804" s="1" t="s">
        <v>335</v>
      </c>
      <c r="G11804" s="1" t="s">
        <v>336</v>
      </c>
      <c r="H11804" s="1" t="s">
        <v>337</v>
      </c>
      <c r="I11804" s="1" t="s">
        <v>16</v>
      </c>
      <c r="J11804" s="1" t="s">
        <v>23</v>
      </c>
      <c r="K11804" s="1" t="s">
        <v>16</v>
      </c>
      <c r="L11804" s="1" t="s">
        <v>16</v>
      </c>
      <c r="M11804" s="1" t="s">
        <v>16</v>
      </c>
      <c r="N11804" s="1" t="s">
        <v>16</v>
      </c>
      <c r="O11804" s="1">
        <v>71.2</v>
      </c>
      <c r="P11804" s="1">
        <v>1.0</v>
      </c>
    </row>
    <row r="11805">
      <c r="A11805" s="1" t="s">
        <v>29</v>
      </c>
      <c r="B11805" s="1" t="s">
        <v>14452</v>
      </c>
      <c r="C11805" s="2" t="s">
        <v>14356</v>
      </c>
      <c r="D11805" s="1" t="s">
        <v>19</v>
      </c>
      <c r="E11805" s="3" t="str">
        <f>HYPERLINK("https://fyndiq.se/produkt/b96aad9902754ebc/", "2-Pack Samsung S23 FE - 9H Härdat Glass - Super Kvalitet 3D")</f>
        <v>2-Pack Samsung S23 FE - 9H Härdat Glass - Super Kvalitet 3D</v>
      </c>
      <c r="F11805" s="1" t="s">
        <v>67</v>
      </c>
      <c r="G11805" s="1" t="s">
        <v>68</v>
      </c>
      <c r="H11805" s="1" t="s">
        <v>69</v>
      </c>
      <c r="I11805" s="1" t="s">
        <v>16</v>
      </c>
      <c r="J11805" s="1" t="s">
        <v>23</v>
      </c>
      <c r="K11805" s="1" t="s">
        <v>16</v>
      </c>
      <c r="L11805" s="1" t="s">
        <v>16</v>
      </c>
      <c r="M11805" s="1" t="s">
        <v>16</v>
      </c>
      <c r="N11805" s="1" t="s">
        <v>16</v>
      </c>
      <c r="O11805" s="1">
        <v>63.2</v>
      </c>
      <c r="P11805" s="1">
        <v>1.0</v>
      </c>
    </row>
    <row r="11806">
      <c r="A11806" s="1" t="s">
        <v>29</v>
      </c>
      <c r="B11806" s="1" t="s">
        <v>14453</v>
      </c>
      <c r="C11806" s="2" t="s">
        <v>14356</v>
      </c>
      <c r="D11806" s="1" t="s">
        <v>19</v>
      </c>
      <c r="E11806" s="3" t="str">
        <f>HYPERLINK("https://fyndiq.se/produkt/e19fcc2ab2124f8a/", "2-Pack Iphone 13 Pro - 9H Härdat Glass - Top Kvalitet  3D")</f>
        <v>2-Pack Iphone 13 Pro - 9H Härdat Glass - Top Kvalitet  3D</v>
      </c>
      <c r="F11806" s="1" t="s">
        <v>555</v>
      </c>
      <c r="G11806" s="1" t="s">
        <v>556</v>
      </c>
      <c r="H11806" s="1" t="s">
        <v>557</v>
      </c>
      <c r="I11806" s="1" t="s">
        <v>16</v>
      </c>
      <c r="J11806" s="1" t="s">
        <v>23</v>
      </c>
      <c r="K11806" s="1" t="s">
        <v>16</v>
      </c>
      <c r="L11806" s="1" t="s">
        <v>16</v>
      </c>
      <c r="M11806" s="1" t="s">
        <v>16</v>
      </c>
      <c r="N11806" s="1" t="s">
        <v>16</v>
      </c>
      <c r="O11806" s="1">
        <v>47.2</v>
      </c>
      <c r="P11806" s="1">
        <v>1.0</v>
      </c>
    </row>
    <row r="11807">
      <c r="A11807" s="1" t="s">
        <v>29</v>
      </c>
      <c r="B11807" s="1" t="s">
        <v>14454</v>
      </c>
      <c r="C11807" s="2" t="s">
        <v>14455</v>
      </c>
      <c r="D11807" s="1" t="s">
        <v>19</v>
      </c>
      <c r="E11807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1807" s="1" t="s">
        <v>447</v>
      </c>
      <c r="G11807" s="1" t="s">
        <v>448</v>
      </c>
      <c r="H11807" s="1" t="s">
        <v>449</v>
      </c>
      <c r="I11807" s="1" t="s">
        <v>16</v>
      </c>
      <c r="J11807" s="1" t="s">
        <v>23</v>
      </c>
      <c r="K11807" s="1" t="s">
        <v>16</v>
      </c>
      <c r="L11807" s="1" t="s">
        <v>16</v>
      </c>
      <c r="M11807" s="1" t="s">
        <v>16</v>
      </c>
      <c r="N11807" s="1" t="s">
        <v>16</v>
      </c>
      <c r="O11807" s="1">
        <v>63.2</v>
      </c>
      <c r="P11807" s="1">
        <v>1.0</v>
      </c>
    </row>
    <row r="11808">
      <c r="A11808" s="1" t="s">
        <v>29</v>
      </c>
      <c r="B11808" s="1" t="s">
        <v>14456</v>
      </c>
      <c r="C11808" s="2" t="s">
        <v>14455</v>
      </c>
      <c r="D11808" s="1" t="s">
        <v>19</v>
      </c>
      <c r="E1180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808" s="1" t="s">
        <v>2144</v>
      </c>
      <c r="G11808" s="1" t="s">
        <v>2145</v>
      </c>
      <c r="H11808" s="1" t="s">
        <v>2146</v>
      </c>
      <c r="I11808" s="1" t="s">
        <v>16</v>
      </c>
      <c r="J11808" s="1" t="s">
        <v>23</v>
      </c>
      <c r="K11808" s="1" t="s">
        <v>16</v>
      </c>
      <c r="L11808" s="1" t="s">
        <v>16</v>
      </c>
      <c r="M11808" s="1" t="s">
        <v>16</v>
      </c>
      <c r="N11808" s="1" t="s">
        <v>16</v>
      </c>
      <c r="O11808" s="1">
        <v>63.2</v>
      </c>
      <c r="P11808" s="1">
        <v>1.0</v>
      </c>
    </row>
    <row r="11809">
      <c r="A11809" s="1" t="s">
        <v>29</v>
      </c>
      <c r="B11809" s="1" t="s">
        <v>14457</v>
      </c>
      <c r="C11809" s="2" t="s">
        <v>14455</v>
      </c>
      <c r="D11809" s="1" t="s">
        <v>19</v>
      </c>
      <c r="E11809" s="3" t="str">
        <f>HYPERLINK("https://fyndiq.se/produkt/fb71bd1df0c24a44/", "2-Pack Samsung Galaxy A34 (5G) - 9H Härdat Glass - 3D Super Kvalitet")</f>
        <v>2-Pack Samsung Galaxy A34 (5G) - 9H Härdat Glass - 3D Super Kvalitet</v>
      </c>
      <c r="F11809" s="1" t="s">
        <v>75</v>
      </c>
      <c r="G11809" s="1" t="s">
        <v>76</v>
      </c>
      <c r="H11809" s="1" t="s">
        <v>77</v>
      </c>
      <c r="I11809" s="1" t="s">
        <v>16</v>
      </c>
      <c r="J11809" s="1" t="s">
        <v>23</v>
      </c>
      <c r="K11809" s="1" t="s">
        <v>16</v>
      </c>
      <c r="L11809" s="1" t="s">
        <v>16</v>
      </c>
      <c r="M11809" s="1" t="s">
        <v>16</v>
      </c>
      <c r="N11809" s="1" t="s">
        <v>16</v>
      </c>
      <c r="O11809" s="1">
        <v>63.2</v>
      </c>
      <c r="P11809" s="1">
        <v>1.0</v>
      </c>
    </row>
    <row r="11810">
      <c r="A11810" s="1" t="s">
        <v>29</v>
      </c>
      <c r="B11810" s="1" t="s">
        <v>14458</v>
      </c>
      <c r="C11810" s="2" t="s">
        <v>14455</v>
      </c>
      <c r="D11810" s="1" t="s">
        <v>19</v>
      </c>
      <c r="E11810" s="3" t="str">
        <f>HYPERLINK("https://fyndiq.se/produkt/432d784756a84eff/", "2-Pack Samsung Galaxy S20FE - Härdat Glas-9H -Super kvalitet 3D")</f>
        <v>2-Pack Samsung Galaxy S20FE - Härdat Glas-9H -Super kvalitet 3D</v>
      </c>
      <c r="F11810" s="1" t="s">
        <v>1078</v>
      </c>
      <c r="G11810" s="1" t="s">
        <v>1079</v>
      </c>
      <c r="H11810" s="1" t="s">
        <v>1080</v>
      </c>
      <c r="I11810" s="1" t="s">
        <v>16</v>
      </c>
      <c r="J11810" s="1" t="s">
        <v>23</v>
      </c>
      <c r="K11810" s="1" t="s">
        <v>16</v>
      </c>
      <c r="L11810" s="1" t="s">
        <v>16</v>
      </c>
      <c r="M11810" s="1" t="s">
        <v>16</v>
      </c>
      <c r="N11810" s="1" t="s">
        <v>16</v>
      </c>
      <c r="O11810" s="1">
        <v>63.2</v>
      </c>
      <c r="P11810" s="1">
        <v>1.0</v>
      </c>
    </row>
    <row r="11811">
      <c r="A11811" s="1" t="s">
        <v>29</v>
      </c>
      <c r="B11811" s="1" t="s">
        <v>14459</v>
      </c>
      <c r="C11811" s="2" t="s">
        <v>14455</v>
      </c>
      <c r="D11811" s="1" t="s">
        <v>19</v>
      </c>
      <c r="E11811" s="3" t="str">
        <f>HYPERLINK("https://fyndiq.se/produkt/26c17e3a3bcc42c1/", "Samsung S22 PLUS - 9H Härdat Glass - 3D Super Kvalitet")</f>
        <v>Samsung S22 PLUS - 9H Härdat Glass - 3D Super Kvalitet</v>
      </c>
      <c r="F11811" s="1" t="s">
        <v>1557</v>
      </c>
      <c r="G11811" s="1" t="s">
        <v>1558</v>
      </c>
      <c r="H11811" s="1" t="s">
        <v>1559</v>
      </c>
      <c r="I11811" s="1" t="s">
        <v>1311</v>
      </c>
      <c r="J11811" s="1" t="s">
        <v>23</v>
      </c>
      <c r="K11811" s="1" t="s">
        <v>16</v>
      </c>
      <c r="L11811" s="1" t="s">
        <v>16</v>
      </c>
      <c r="M11811" s="1" t="s">
        <v>16</v>
      </c>
      <c r="N11811" s="1" t="s">
        <v>16</v>
      </c>
      <c r="O11811" s="1">
        <v>55.2</v>
      </c>
      <c r="P11811" s="1">
        <v>1.0</v>
      </c>
    </row>
    <row r="11812">
      <c r="A11812" s="1" t="s">
        <v>29</v>
      </c>
      <c r="B11812" s="1" t="s">
        <v>14460</v>
      </c>
      <c r="C11812" s="2" t="s">
        <v>14455</v>
      </c>
      <c r="D11812" s="1" t="s">
        <v>19</v>
      </c>
      <c r="E11812" s="3" t="str">
        <f>HYPERLINK("https://fyndiq.se/produkt/7f28a0b893114334/", "2-Pack Samsung A52S Skärmskydd - Härdat Glas 9H - Super kvalitet 3D")</f>
        <v>2-Pack Samsung A52S Skärmskydd - Härdat Glas 9H - Super kvalitet 3D</v>
      </c>
      <c r="F11812" s="1" t="s">
        <v>525</v>
      </c>
      <c r="G11812" s="1" t="s">
        <v>526</v>
      </c>
      <c r="H11812" s="1" t="s">
        <v>527</v>
      </c>
      <c r="I11812" s="1" t="s">
        <v>16</v>
      </c>
      <c r="J11812" s="1" t="s">
        <v>23</v>
      </c>
      <c r="K11812" s="1" t="s">
        <v>16</v>
      </c>
      <c r="L11812" s="1" t="s">
        <v>16</v>
      </c>
      <c r="M11812" s="1" t="s">
        <v>16</v>
      </c>
      <c r="N11812" s="1" t="s">
        <v>16</v>
      </c>
      <c r="O11812" s="1">
        <v>63.2</v>
      </c>
      <c r="P11812" s="1">
        <v>1.0</v>
      </c>
    </row>
    <row r="11813">
      <c r="A11813" s="1" t="s">
        <v>29</v>
      </c>
      <c r="B11813" s="1" t="s">
        <v>14461</v>
      </c>
      <c r="C11813" s="2" t="s">
        <v>14455</v>
      </c>
      <c r="D11813" s="1" t="s">
        <v>19</v>
      </c>
      <c r="E11813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1813" s="1" t="s">
        <v>464</v>
      </c>
      <c r="G11813" s="1" t="s">
        <v>465</v>
      </c>
      <c r="H11813" s="1" t="s">
        <v>466</v>
      </c>
      <c r="I11813" s="1" t="s">
        <v>16</v>
      </c>
      <c r="J11813" s="1" t="s">
        <v>23</v>
      </c>
      <c r="K11813" s="1" t="s">
        <v>16</v>
      </c>
      <c r="L11813" s="1" t="s">
        <v>16</v>
      </c>
      <c r="M11813" s="1" t="s">
        <v>16</v>
      </c>
      <c r="N11813" s="1" t="s">
        <v>16</v>
      </c>
      <c r="O11813" s="1">
        <v>71.2</v>
      </c>
      <c r="P11813" s="1">
        <v>1.0</v>
      </c>
    </row>
    <row r="11814">
      <c r="A11814" s="1" t="s">
        <v>29</v>
      </c>
      <c r="B11814" s="1" t="s">
        <v>14462</v>
      </c>
      <c r="C11814" s="2" t="s">
        <v>14455</v>
      </c>
      <c r="D11814" s="1" t="s">
        <v>19</v>
      </c>
      <c r="E11814" s="3" t="str">
        <f>HYPERLINK("https://fyndiq.se/produkt/b2b21eba0148489f/", "Samsung S8 härdat glass 3D heltäckande skärmskydd")</f>
        <v>Samsung S8 härdat glass 3D heltäckande skärmskydd</v>
      </c>
      <c r="F11814" s="1" t="s">
        <v>438</v>
      </c>
      <c r="G11814" s="1" t="s">
        <v>439</v>
      </c>
      <c r="H11814" s="1" t="s">
        <v>440</v>
      </c>
      <c r="I11814" s="1" t="s">
        <v>16</v>
      </c>
      <c r="J11814" s="1" t="s">
        <v>23</v>
      </c>
      <c r="K11814" s="1" t="s">
        <v>16</v>
      </c>
      <c r="L11814" s="1" t="s">
        <v>16</v>
      </c>
      <c r="M11814" s="1" t="s">
        <v>16</v>
      </c>
      <c r="N11814" s="1" t="s">
        <v>16</v>
      </c>
      <c r="O11814" s="1">
        <v>55.2</v>
      </c>
      <c r="P11814" s="1">
        <v>3.0</v>
      </c>
    </row>
    <row r="11815">
      <c r="A11815" s="1" t="s">
        <v>29</v>
      </c>
      <c r="B11815" s="1" t="s">
        <v>14463</v>
      </c>
      <c r="C11815" s="2" t="s">
        <v>14455</v>
      </c>
      <c r="D11815" s="1" t="s">
        <v>19</v>
      </c>
      <c r="E11815" s="3" t="str">
        <f>HYPERLINK("https://fyndiq.se/produkt/dfe28e565d2e4c8d/", "2 Pack Samsung S21 FE - 9H Härdat Glass - Super Kvalitet 3D")</f>
        <v>2 Pack Samsung S21 FE - 9H Härdat Glass - Super Kvalitet 3D</v>
      </c>
      <c r="F11815" s="1" t="s">
        <v>276</v>
      </c>
      <c r="G11815" s="1" t="s">
        <v>277</v>
      </c>
      <c r="H11815" s="1" t="s">
        <v>278</v>
      </c>
      <c r="I11815" s="1" t="s">
        <v>16</v>
      </c>
      <c r="J11815" s="1" t="s">
        <v>23</v>
      </c>
      <c r="K11815" s="1" t="s">
        <v>16</v>
      </c>
      <c r="L11815" s="1" t="s">
        <v>16</v>
      </c>
      <c r="M11815" s="1" t="s">
        <v>16</v>
      </c>
      <c r="N11815" s="1" t="s">
        <v>16</v>
      </c>
      <c r="O11815" s="1">
        <v>63.2</v>
      </c>
      <c r="P11815" s="1">
        <v>1.0</v>
      </c>
    </row>
    <row r="11816">
      <c r="A11816" s="1" t="s">
        <v>29</v>
      </c>
      <c r="B11816" s="1" t="s">
        <v>14464</v>
      </c>
      <c r="C11816" s="2" t="s">
        <v>14455</v>
      </c>
      <c r="D11816" s="1" t="s">
        <v>19</v>
      </c>
      <c r="E11816" s="3" t="str">
        <f>HYPERLINK("https://fyndiq.se/produkt/13e76851ca504320/", "2-Pack Samsung Galaxy S22 Ultra - Härdat glas 9H - Top kvalitet")</f>
        <v>2-Pack Samsung Galaxy S22 Ultra - Härdat glas 9H - Top kvalitet</v>
      </c>
      <c r="F11816" s="1" t="s">
        <v>140</v>
      </c>
      <c r="G11816" s="1" t="s">
        <v>141</v>
      </c>
      <c r="H11816" s="1" t="s">
        <v>142</v>
      </c>
      <c r="I11816" s="1" t="s">
        <v>1311</v>
      </c>
      <c r="J11816" s="1" t="s">
        <v>9</v>
      </c>
      <c r="K11816" s="2" t="s">
        <v>12803</v>
      </c>
      <c r="L11816" s="1" t="s">
        <v>2650</v>
      </c>
      <c r="M11816" s="1" t="s">
        <v>16</v>
      </c>
      <c r="N11816" s="1" t="s">
        <v>16</v>
      </c>
      <c r="O11816" s="1">
        <v>63.2</v>
      </c>
      <c r="P11816" s="1">
        <v>1.0</v>
      </c>
    </row>
    <row r="11817">
      <c r="A11817" s="1" t="s">
        <v>29</v>
      </c>
      <c r="B11817" s="1" t="s">
        <v>14465</v>
      </c>
      <c r="C11817" s="2" t="s">
        <v>14455</v>
      </c>
      <c r="D11817" s="1" t="s">
        <v>19</v>
      </c>
      <c r="E11817" s="3" t="str">
        <f>HYPERLINK("https://fyndiq.se/produkt/c4ff4138388141ca/", "2-Pack Samsung A22 Skärmskydd - Härdat Glas 9H - Super kvalitet 3D")</f>
        <v>2-Pack Samsung A22 Skärmskydd - Härdat Glas 9H - Super kvalitet 3D</v>
      </c>
      <c r="F11817" s="1" t="s">
        <v>2852</v>
      </c>
      <c r="G11817" s="1" t="s">
        <v>2853</v>
      </c>
      <c r="H11817" s="1" t="s">
        <v>2854</v>
      </c>
      <c r="I11817" s="1" t="s">
        <v>1230</v>
      </c>
      <c r="J11817" s="1" t="s">
        <v>23</v>
      </c>
      <c r="K11817" s="1" t="s">
        <v>16</v>
      </c>
      <c r="L11817" s="1" t="s">
        <v>16</v>
      </c>
      <c r="M11817" s="1" t="s">
        <v>16</v>
      </c>
      <c r="N11817" s="1" t="s">
        <v>16</v>
      </c>
      <c r="O11817" s="1">
        <v>63.2</v>
      </c>
      <c r="P11817" s="1">
        <v>1.0</v>
      </c>
    </row>
    <row r="11818">
      <c r="A11818" s="1" t="s">
        <v>29</v>
      </c>
      <c r="B11818" s="1" t="s">
        <v>14466</v>
      </c>
      <c r="C11818" s="2" t="s">
        <v>14455</v>
      </c>
      <c r="D11818" s="1" t="s">
        <v>19</v>
      </c>
      <c r="E11818" s="3" t="str">
        <f>HYPERLINK("https://fyndiq.se/produkt/e4b87757208946c3/", "2-Pack Samsung S10E Skärmskydd - Härdat Glas 9H - Super kvalitet 3D")</f>
        <v>2-Pack Samsung S10E Skärmskydd - Härdat Glas 9H - Super kvalitet 3D</v>
      </c>
      <c r="F11818" s="1" t="s">
        <v>95</v>
      </c>
      <c r="G11818" s="1" t="s">
        <v>96</v>
      </c>
      <c r="H11818" s="1" t="s">
        <v>97</v>
      </c>
      <c r="I11818" s="1" t="s">
        <v>16</v>
      </c>
      <c r="J11818" s="1" t="s">
        <v>23</v>
      </c>
      <c r="K11818" s="1" t="s">
        <v>16</v>
      </c>
      <c r="L11818" s="1" t="s">
        <v>16</v>
      </c>
      <c r="M11818" s="1" t="s">
        <v>16</v>
      </c>
      <c r="N11818" s="1" t="s">
        <v>16</v>
      </c>
      <c r="O11818" s="1">
        <v>63.2</v>
      </c>
      <c r="P11818" s="1">
        <v>1.0</v>
      </c>
    </row>
    <row r="11819">
      <c r="A11819" s="1" t="s">
        <v>29</v>
      </c>
      <c r="B11819" s="1" t="s">
        <v>14467</v>
      </c>
      <c r="C11819" s="2" t="s">
        <v>14455</v>
      </c>
      <c r="D11819" s="1" t="s">
        <v>19</v>
      </c>
      <c r="E11819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1819" s="1" t="s">
        <v>3035</v>
      </c>
      <c r="G11819" s="1" t="s">
        <v>3036</v>
      </c>
      <c r="H11819" s="1" t="s">
        <v>3037</v>
      </c>
      <c r="I11819" s="1" t="s">
        <v>16</v>
      </c>
      <c r="J11819" s="1" t="s">
        <v>23</v>
      </c>
      <c r="K11819" s="1" t="s">
        <v>16</v>
      </c>
      <c r="L11819" s="1" t="s">
        <v>16</v>
      </c>
      <c r="M11819" s="1" t="s">
        <v>16</v>
      </c>
      <c r="N11819" s="1" t="s">
        <v>16</v>
      </c>
      <c r="O11819" s="1">
        <v>71.2</v>
      </c>
      <c r="P11819" s="1">
        <v>1.0</v>
      </c>
    </row>
    <row r="11820">
      <c r="A11820" s="1" t="s">
        <v>29</v>
      </c>
      <c r="B11820" s="1" t="s">
        <v>14468</v>
      </c>
      <c r="C11820" s="2" t="s">
        <v>14455</v>
      </c>
      <c r="D11820" s="1" t="s">
        <v>19</v>
      </c>
      <c r="E11820" s="3" t="str">
        <f>HYPERLINK("https://fyndiq.se/produkt/ba16e87d140347ad/", "2 Pack Samsung Galaxy A51 - Härdat glas 9H - Super kvalitet 3D")</f>
        <v>2 Pack Samsung Galaxy A51 - Härdat glas 9H - Super kvalitet 3D</v>
      </c>
      <c r="F11820" s="1" t="s">
        <v>1826</v>
      </c>
      <c r="G11820" s="1" t="s">
        <v>1827</v>
      </c>
      <c r="H11820" s="1" t="s">
        <v>1828</v>
      </c>
      <c r="I11820" s="1" t="s">
        <v>16</v>
      </c>
      <c r="J11820" s="1" t="s">
        <v>23</v>
      </c>
      <c r="K11820" s="1" t="s">
        <v>16</v>
      </c>
      <c r="L11820" s="1" t="s">
        <v>16</v>
      </c>
      <c r="M11820" s="1" t="s">
        <v>16</v>
      </c>
      <c r="N11820" s="1" t="s">
        <v>16</v>
      </c>
      <c r="O11820" s="1">
        <v>63.2</v>
      </c>
      <c r="P11820" s="1">
        <v>1.0</v>
      </c>
    </row>
    <row r="11821">
      <c r="A11821" s="1" t="s">
        <v>29</v>
      </c>
      <c r="B11821" s="1" t="s">
        <v>14469</v>
      </c>
      <c r="C11821" s="2" t="s">
        <v>14455</v>
      </c>
      <c r="D11821" s="1" t="s">
        <v>19</v>
      </c>
      <c r="E11821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821" s="1" t="s">
        <v>51</v>
      </c>
      <c r="G11821" s="1" t="s">
        <v>52</v>
      </c>
      <c r="H11821" s="1" t="s">
        <v>53</v>
      </c>
      <c r="I11821" s="1" t="s">
        <v>16</v>
      </c>
      <c r="J11821" s="1" t="s">
        <v>23</v>
      </c>
      <c r="K11821" s="1" t="s">
        <v>16</v>
      </c>
      <c r="L11821" s="1" t="s">
        <v>16</v>
      </c>
      <c r="M11821" s="1" t="s">
        <v>16</v>
      </c>
      <c r="N11821" s="1" t="s">
        <v>16</v>
      </c>
      <c r="O11821" s="1">
        <v>87.2</v>
      </c>
      <c r="P11821" s="1">
        <v>1.0</v>
      </c>
    </row>
    <row r="11822">
      <c r="A11822" s="1" t="s">
        <v>29</v>
      </c>
      <c r="B11822" s="1" t="s">
        <v>14470</v>
      </c>
      <c r="C11822" s="2" t="s">
        <v>14455</v>
      </c>
      <c r="D11822" s="1" t="s">
        <v>19</v>
      </c>
      <c r="E11822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1822" s="1" t="s">
        <v>2836</v>
      </c>
      <c r="G11822" s="1" t="s">
        <v>2837</v>
      </c>
      <c r="H11822" s="1" t="s">
        <v>2838</v>
      </c>
      <c r="I11822" s="1" t="s">
        <v>16</v>
      </c>
      <c r="J11822" s="1" t="s">
        <v>23</v>
      </c>
      <c r="K11822" s="1" t="s">
        <v>16</v>
      </c>
      <c r="L11822" s="1" t="s">
        <v>16</v>
      </c>
      <c r="M11822" s="1" t="s">
        <v>16</v>
      </c>
      <c r="N11822" s="1" t="s">
        <v>16</v>
      </c>
      <c r="O11822" s="1">
        <v>63.2</v>
      </c>
      <c r="P11822" s="1">
        <v>1.0</v>
      </c>
    </row>
    <row r="11823">
      <c r="A11823" s="1" t="s">
        <v>29</v>
      </c>
      <c r="B11823" s="1" t="s">
        <v>14471</v>
      </c>
      <c r="C11823" s="2" t="s">
        <v>14455</v>
      </c>
      <c r="D11823" s="1" t="s">
        <v>19</v>
      </c>
      <c r="E11823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1823" s="1" t="s">
        <v>4075</v>
      </c>
      <c r="G11823" s="1" t="s">
        <v>4076</v>
      </c>
      <c r="H11823" s="1" t="s">
        <v>4077</v>
      </c>
      <c r="I11823" s="1" t="s">
        <v>16</v>
      </c>
      <c r="J11823" s="1" t="s">
        <v>23</v>
      </c>
      <c r="K11823" s="1" t="s">
        <v>16</v>
      </c>
      <c r="L11823" s="1" t="s">
        <v>16</v>
      </c>
      <c r="M11823" s="1" t="s">
        <v>16</v>
      </c>
      <c r="N11823" s="1" t="s">
        <v>16</v>
      </c>
      <c r="O11823" s="1">
        <v>135.2</v>
      </c>
      <c r="P11823" s="1">
        <v>1.0</v>
      </c>
    </row>
    <row r="11824">
      <c r="A11824" s="1" t="s">
        <v>29</v>
      </c>
      <c r="B11824" s="1" t="s">
        <v>14472</v>
      </c>
      <c r="C11824" s="2" t="s">
        <v>14455</v>
      </c>
      <c r="D11824" s="1" t="s">
        <v>19</v>
      </c>
      <c r="E11824" s="3" t="str">
        <f>HYPERLINK("https://fyndiq.se/produkt/2477583187264ece/", "2-Pack Samsung S20 - 9H Härdat Glass - Top Kvalitet")</f>
        <v>2-Pack Samsung S20 - 9H Härdat Glass - Top Kvalitet</v>
      </c>
      <c r="F11824" s="1" t="s">
        <v>124</v>
      </c>
      <c r="G11824" s="1" t="s">
        <v>125</v>
      </c>
      <c r="H11824" s="1" t="s">
        <v>126</v>
      </c>
      <c r="I11824" s="1" t="s">
        <v>1311</v>
      </c>
      <c r="J11824" s="1" t="s">
        <v>9</v>
      </c>
      <c r="K11824" s="2" t="s">
        <v>12803</v>
      </c>
      <c r="L11824" s="1" t="s">
        <v>2528</v>
      </c>
      <c r="M11824" s="1" t="s">
        <v>16</v>
      </c>
      <c r="N11824" s="1" t="s">
        <v>16</v>
      </c>
      <c r="O11824" s="1">
        <v>71.2</v>
      </c>
      <c r="P11824" s="1">
        <v>1.0</v>
      </c>
    </row>
    <row r="11825">
      <c r="A11825" s="1" t="s">
        <v>29</v>
      </c>
      <c r="B11825" s="1" t="s">
        <v>14473</v>
      </c>
      <c r="C11825" s="2" t="s">
        <v>14455</v>
      </c>
      <c r="D11825" s="1" t="s">
        <v>19</v>
      </c>
      <c r="E11825" s="3" t="str">
        <f>HYPERLINK("https://fyndiq.se/produkt/e6085c39be274bf8/", "2-Pack GOOGLE PIXEL 7 Skärmskydd - Härdat Glas 9H - Super kvalitet 3D")</f>
        <v>2-Pack GOOGLE PIXEL 7 Skärmskydd - Härdat Glas 9H - Super kvalitet 3D</v>
      </c>
      <c r="F11825" s="1" t="s">
        <v>675</v>
      </c>
      <c r="G11825" s="1" t="s">
        <v>676</v>
      </c>
      <c r="H11825" s="1" t="s">
        <v>677</v>
      </c>
      <c r="I11825" s="1" t="s">
        <v>16</v>
      </c>
      <c r="J11825" s="1" t="s">
        <v>23</v>
      </c>
      <c r="K11825" s="1" t="s">
        <v>16</v>
      </c>
      <c r="L11825" s="1" t="s">
        <v>16</v>
      </c>
      <c r="M11825" s="1" t="s">
        <v>16</v>
      </c>
      <c r="N11825" s="1" t="s">
        <v>16</v>
      </c>
      <c r="O11825" s="1">
        <v>63.2</v>
      </c>
      <c r="P11825" s="1">
        <v>1.0</v>
      </c>
    </row>
    <row r="11826">
      <c r="A11826" s="1" t="s">
        <v>29</v>
      </c>
      <c r="B11826" s="1" t="s">
        <v>14474</v>
      </c>
      <c r="C11826" s="2" t="s">
        <v>14455</v>
      </c>
      <c r="D11826" s="1" t="s">
        <v>19</v>
      </c>
      <c r="E11826" s="3" t="str">
        <f t="shared" ref="E11826:E11827" si="443">HYPERLINK("https://fyndiq.se/produkt/5947f051e8b54742/", "2-Pack MOTOROLA EDGE 40 Skärmskydd - Härdat Glas 9H - Super kvalitet 3D")</f>
        <v>2-Pack MOTOROLA EDGE 40 Skärmskydd - Härdat Glas 9H - Super kvalitet 3D</v>
      </c>
      <c r="F11826" s="1" t="s">
        <v>1065</v>
      </c>
      <c r="G11826" s="1" t="s">
        <v>1066</v>
      </c>
      <c r="H11826" s="1" t="s">
        <v>1067</v>
      </c>
      <c r="I11826" s="1" t="s">
        <v>16</v>
      </c>
      <c r="J11826" s="1" t="s">
        <v>23</v>
      </c>
      <c r="K11826" s="1" t="s">
        <v>16</v>
      </c>
      <c r="L11826" s="1" t="s">
        <v>16</v>
      </c>
      <c r="M11826" s="1" t="s">
        <v>16</v>
      </c>
      <c r="N11826" s="1" t="s">
        <v>16</v>
      </c>
      <c r="O11826" s="1">
        <v>71.2</v>
      </c>
      <c r="P11826" s="1">
        <v>1.0</v>
      </c>
    </row>
    <row r="11827">
      <c r="A11827" s="1" t="s">
        <v>29</v>
      </c>
      <c r="B11827" s="1" t="s">
        <v>14475</v>
      </c>
      <c r="C11827" s="2" t="s">
        <v>14455</v>
      </c>
      <c r="D11827" s="1" t="s">
        <v>19</v>
      </c>
      <c r="E11827" s="3" t="str">
        <f t="shared" si="443"/>
        <v>2-Pack MOTOROLA EDGE 40 Skärmskydd - Härdat Glas 9H - Super kvalitet 3D</v>
      </c>
      <c r="F11827" s="1" t="s">
        <v>1065</v>
      </c>
      <c r="G11827" s="1" t="s">
        <v>1066</v>
      </c>
      <c r="H11827" s="1" t="s">
        <v>1067</v>
      </c>
      <c r="I11827" s="1" t="s">
        <v>16</v>
      </c>
      <c r="J11827" s="1" t="s">
        <v>23</v>
      </c>
      <c r="K11827" s="1" t="s">
        <v>16</v>
      </c>
      <c r="L11827" s="1" t="s">
        <v>16</v>
      </c>
      <c r="M11827" s="1" t="s">
        <v>16</v>
      </c>
      <c r="N11827" s="1" t="s">
        <v>16</v>
      </c>
      <c r="O11827" s="1">
        <v>71.2</v>
      </c>
      <c r="P11827" s="1">
        <v>1.0</v>
      </c>
    </row>
    <row r="11828">
      <c r="A11828" s="1" t="s">
        <v>29</v>
      </c>
      <c r="B11828" s="1" t="s">
        <v>14476</v>
      </c>
      <c r="C11828" s="2" t="s">
        <v>14455</v>
      </c>
      <c r="D11828" s="1" t="s">
        <v>19</v>
      </c>
      <c r="E11828" s="3" t="str">
        <f>HYPERLINK("https://fyndiq.se/produkt/a047b5d99d58461d/", "2-Pack Google Pixel 6A - Härdat glas 9H - Super kvalitet 3D")</f>
        <v>2-Pack Google Pixel 6A - Härdat glas 9H - Super kvalitet 3D</v>
      </c>
      <c r="F11828" s="1" t="s">
        <v>1205</v>
      </c>
      <c r="G11828" s="1" t="s">
        <v>1206</v>
      </c>
      <c r="H11828" s="1" t="s">
        <v>1207</v>
      </c>
      <c r="I11828" s="1" t="s">
        <v>16</v>
      </c>
      <c r="J11828" s="1" t="s">
        <v>23</v>
      </c>
      <c r="K11828" s="1" t="s">
        <v>16</v>
      </c>
      <c r="L11828" s="1" t="s">
        <v>16</v>
      </c>
      <c r="M11828" s="1" t="s">
        <v>16</v>
      </c>
      <c r="N11828" s="1" t="s">
        <v>16</v>
      </c>
      <c r="O11828" s="1">
        <v>63.2</v>
      </c>
      <c r="P11828" s="1">
        <v>1.0</v>
      </c>
    </row>
    <row r="11829">
      <c r="A11829" s="1" t="s">
        <v>29</v>
      </c>
      <c r="B11829" s="1" t="s">
        <v>14477</v>
      </c>
      <c r="C11829" s="2" t="s">
        <v>14455</v>
      </c>
      <c r="D11829" s="1" t="s">
        <v>19</v>
      </c>
      <c r="E11829" s="3" t="str">
        <f t="shared" ref="E11829:E11830" si="444">HYPERLINK("https://fyndiq.se/produkt/317386bceef54d60/", "2-Pack Samsung Galaxy A54 (5G) - Härdat Glas 9H - Super Kvalitet 3D Skärmskydd")</f>
        <v>2-Pack Samsung Galaxy A54 (5G) - Härdat Glas 9H - Super Kvalitet 3D Skärmskydd</v>
      </c>
      <c r="F11829" s="1" t="s">
        <v>760</v>
      </c>
      <c r="G11829" s="1" t="s">
        <v>761</v>
      </c>
      <c r="H11829" s="1" t="s">
        <v>762</v>
      </c>
      <c r="I11829" s="1" t="s">
        <v>16</v>
      </c>
      <c r="J11829" s="1" t="s">
        <v>23</v>
      </c>
      <c r="K11829" s="1" t="s">
        <v>16</v>
      </c>
      <c r="L11829" s="1" t="s">
        <v>16</v>
      </c>
      <c r="M11829" s="1" t="s">
        <v>16</v>
      </c>
      <c r="N11829" s="1" t="s">
        <v>16</v>
      </c>
      <c r="O11829" s="1">
        <v>63.2</v>
      </c>
      <c r="P11829" s="1">
        <v>1.0</v>
      </c>
    </row>
    <row r="11830">
      <c r="A11830" s="1" t="s">
        <v>29</v>
      </c>
      <c r="B11830" s="1" t="s">
        <v>14478</v>
      </c>
      <c r="C11830" s="2" t="s">
        <v>14455</v>
      </c>
      <c r="D11830" s="1" t="s">
        <v>19</v>
      </c>
      <c r="E11830" s="3" t="str">
        <f t="shared" si="444"/>
        <v>2-Pack Samsung Galaxy A54 (5G) - Härdat Glas 9H - Super Kvalitet 3D Skärmskydd</v>
      </c>
      <c r="F11830" s="1" t="s">
        <v>760</v>
      </c>
      <c r="G11830" s="1" t="s">
        <v>761</v>
      </c>
      <c r="H11830" s="1" t="s">
        <v>762</v>
      </c>
      <c r="I11830" s="1" t="s">
        <v>16</v>
      </c>
      <c r="J11830" s="1" t="s">
        <v>23</v>
      </c>
      <c r="K11830" s="1" t="s">
        <v>16</v>
      </c>
      <c r="L11830" s="1" t="s">
        <v>16</v>
      </c>
      <c r="M11830" s="1" t="s">
        <v>16</v>
      </c>
      <c r="N11830" s="1" t="s">
        <v>16</v>
      </c>
      <c r="O11830" s="1">
        <v>63.2</v>
      </c>
      <c r="P11830" s="1">
        <v>1.0</v>
      </c>
    </row>
    <row r="11831">
      <c r="A11831" s="1" t="s">
        <v>29</v>
      </c>
      <c r="B11831" s="1" t="s">
        <v>14479</v>
      </c>
      <c r="C11831" s="2" t="s">
        <v>14455</v>
      </c>
      <c r="D11831" s="1" t="s">
        <v>19</v>
      </c>
      <c r="E11831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831" s="1" t="s">
        <v>709</v>
      </c>
      <c r="G11831" s="1" t="s">
        <v>710</v>
      </c>
      <c r="H11831" s="1" t="s">
        <v>711</v>
      </c>
      <c r="I11831" s="1" t="s">
        <v>16</v>
      </c>
      <c r="J11831" s="1" t="s">
        <v>23</v>
      </c>
      <c r="K11831" s="1" t="s">
        <v>16</v>
      </c>
      <c r="L11831" s="1" t="s">
        <v>16</v>
      </c>
      <c r="M11831" s="1" t="s">
        <v>16</v>
      </c>
      <c r="N11831" s="1" t="s">
        <v>16</v>
      </c>
      <c r="O11831" s="1">
        <v>63.2</v>
      </c>
      <c r="P11831" s="1">
        <v>1.0</v>
      </c>
    </row>
    <row r="11832">
      <c r="A11832" s="1" t="s">
        <v>29</v>
      </c>
      <c r="B11832" s="1" t="s">
        <v>14480</v>
      </c>
      <c r="C11832" s="2" t="s">
        <v>14455</v>
      </c>
      <c r="D11832" s="1" t="s">
        <v>19</v>
      </c>
      <c r="E11832" s="3" t="str">
        <f>HYPERLINK("https://fyndiq.se/produkt/2030c5450cfb4338/", "2 Pack Huawei P30 Pro - Härdat glas 9H – 3D Super kvalitet")</f>
        <v>2 Pack Huawei P30 Pro - Härdat glas 9H – 3D Super kvalitet</v>
      </c>
      <c r="F11832" s="1" t="s">
        <v>1091</v>
      </c>
      <c r="G11832" s="1" t="s">
        <v>1092</v>
      </c>
      <c r="H11832" s="1" t="s">
        <v>1093</v>
      </c>
      <c r="I11832" s="1" t="s">
        <v>16</v>
      </c>
      <c r="J11832" s="1" t="s">
        <v>23</v>
      </c>
      <c r="K11832" s="1" t="s">
        <v>16</v>
      </c>
      <c r="L11832" s="1" t="s">
        <v>16</v>
      </c>
      <c r="M11832" s="1" t="s">
        <v>16</v>
      </c>
      <c r="N11832" s="1" t="s">
        <v>16</v>
      </c>
      <c r="O11832" s="1">
        <v>71.2</v>
      </c>
      <c r="P11832" s="1">
        <v>1.0</v>
      </c>
    </row>
    <row r="11833">
      <c r="A11833" s="1" t="s">
        <v>29</v>
      </c>
      <c r="B11833" s="1" t="s">
        <v>14481</v>
      </c>
      <c r="C11833" s="2" t="s">
        <v>14455</v>
      </c>
      <c r="D11833" s="1" t="s">
        <v>19</v>
      </c>
      <c r="E1183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833" s="1" t="s">
        <v>729</v>
      </c>
      <c r="G11833" s="1" t="s">
        <v>730</v>
      </c>
      <c r="H11833" s="1" t="s">
        <v>731</v>
      </c>
      <c r="I11833" s="1" t="s">
        <v>16</v>
      </c>
      <c r="J11833" s="1" t="s">
        <v>23</v>
      </c>
      <c r="K11833" s="1" t="s">
        <v>16</v>
      </c>
      <c r="L11833" s="1" t="s">
        <v>16</v>
      </c>
      <c r="M11833" s="1" t="s">
        <v>16</v>
      </c>
      <c r="N11833" s="1" t="s">
        <v>16</v>
      </c>
      <c r="O11833" s="1">
        <v>63.2</v>
      </c>
      <c r="P11833" s="1">
        <v>1.0</v>
      </c>
    </row>
    <row r="11834">
      <c r="A11834" s="1" t="s">
        <v>29</v>
      </c>
      <c r="B11834" s="1" t="s">
        <v>14482</v>
      </c>
      <c r="C11834" s="2" t="s">
        <v>14455</v>
      </c>
      <c r="D11834" s="1" t="s">
        <v>19</v>
      </c>
      <c r="E11834" s="3" t="str">
        <f>HYPERLINK("https://fyndiq.se/produkt/f47e8401d83f4d58/", "2-Pack Samsung S8 Skärmskydd - Härdat Glas 9H - Super kvalitet 3D")</f>
        <v>2-Pack Samsung S8 Skärmskydd - Härdat Glas 9H - Super kvalitet 3D</v>
      </c>
      <c r="F11834" s="1" t="s">
        <v>750</v>
      </c>
      <c r="G11834" s="1" t="s">
        <v>751</v>
      </c>
      <c r="H11834" s="1" t="s">
        <v>752</v>
      </c>
      <c r="I11834" s="1" t="s">
        <v>16</v>
      </c>
      <c r="J11834" s="1" t="s">
        <v>23</v>
      </c>
      <c r="K11834" s="1" t="s">
        <v>16</v>
      </c>
      <c r="L11834" s="1" t="s">
        <v>16</v>
      </c>
      <c r="M11834" s="1" t="s">
        <v>16</v>
      </c>
      <c r="N11834" s="1" t="s">
        <v>16</v>
      </c>
      <c r="O11834" s="1">
        <v>63.2</v>
      </c>
      <c r="P11834" s="1">
        <v>1.0</v>
      </c>
    </row>
    <row r="11835">
      <c r="A11835" s="1" t="s">
        <v>29</v>
      </c>
      <c r="B11835" s="1" t="s">
        <v>14483</v>
      </c>
      <c r="C11835" s="2" t="s">
        <v>14455</v>
      </c>
      <c r="D11835" s="1" t="s">
        <v>19</v>
      </c>
      <c r="E11835" s="3" t="str">
        <f t="shared" ref="E11835:E11836" si="445">HYPERLINK("https://fyndiq.se/produkt/66924f1ff238487e/", "2-Pack GOOGLE PIXEL 7A Skärmskydd - Härdat Glas 9H - Super kvalitet 3D")</f>
        <v>2-Pack GOOGLE PIXEL 7A Skärmskydd - Härdat Glas 9H - Super kvalitet 3D</v>
      </c>
      <c r="F11835" s="1" t="s">
        <v>315</v>
      </c>
      <c r="G11835" s="1" t="s">
        <v>316</v>
      </c>
      <c r="H11835" s="1" t="s">
        <v>317</v>
      </c>
      <c r="I11835" s="1" t="s">
        <v>16</v>
      </c>
      <c r="J11835" s="1" t="s">
        <v>23</v>
      </c>
      <c r="K11835" s="1" t="s">
        <v>16</v>
      </c>
      <c r="L11835" s="1" t="s">
        <v>16</v>
      </c>
      <c r="M11835" s="1" t="s">
        <v>16</v>
      </c>
      <c r="N11835" s="1" t="s">
        <v>16</v>
      </c>
      <c r="O11835" s="1">
        <v>63.2</v>
      </c>
      <c r="P11835" s="1">
        <v>1.0</v>
      </c>
    </row>
    <row r="11836">
      <c r="A11836" s="1" t="s">
        <v>29</v>
      </c>
      <c r="B11836" s="1" t="s">
        <v>14484</v>
      </c>
      <c r="C11836" s="2" t="s">
        <v>14455</v>
      </c>
      <c r="D11836" s="1" t="s">
        <v>19</v>
      </c>
      <c r="E11836" s="3" t="str">
        <f t="shared" si="445"/>
        <v>2-Pack GOOGLE PIXEL 7A Skärmskydd - Härdat Glas 9H - Super kvalitet 3D</v>
      </c>
      <c r="F11836" s="1" t="s">
        <v>315</v>
      </c>
      <c r="G11836" s="1" t="s">
        <v>316</v>
      </c>
      <c r="H11836" s="1" t="s">
        <v>317</v>
      </c>
      <c r="I11836" s="1" t="s">
        <v>16</v>
      </c>
      <c r="J11836" s="1" t="s">
        <v>23</v>
      </c>
      <c r="K11836" s="1" t="s">
        <v>16</v>
      </c>
      <c r="L11836" s="1" t="s">
        <v>16</v>
      </c>
      <c r="M11836" s="1" t="s">
        <v>16</v>
      </c>
      <c r="N11836" s="1" t="s">
        <v>16</v>
      </c>
      <c r="O11836" s="1">
        <v>63.2</v>
      </c>
      <c r="P11836" s="1">
        <v>1.0</v>
      </c>
    </row>
    <row r="11837">
      <c r="A11837" s="1" t="s">
        <v>29</v>
      </c>
      <c r="B11837" s="1" t="s">
        <v>14485</v>
      </c>
      <c r="C11837" s="2" t="s">
        <v>14455</v>
      </c>
      <c r="D11837" s="1" t="s">
        <v>19</v>
      </c>
      <c r="E1183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837" s="1" t="s">
        <v>722</v>
      </c>
      <c r="G11837" s="1" t="s">
        <v>723</v>
      </c>
      <c r="H11837" s="1" t="s">
        <v>724</v>
      </c>
      <c r="I11837" s="1" t="s">
        <v>16</v>
      </c>
      <c r="J11837" s="1" t="s">
        <v>23</v>
      </c>
      <c r="K11837" s="1" t="s">
        <v>16</v>
      </c>
      <c r="L11837" s="1" t="s">
        <v>16</v>
      </c>
      <c r="M11837" s="1" t="s">
        <v>16</v>
      </c>
      <c r="N11837" s="1" t="s">
        <v>16</v>
      </c>
      <c r="O11837" s="1">
        <v>79.2</v>
      </c>
      <c r="P11837" s="1">
        <v>1.0</v>
      </c>
    </row>
    <row r="11838">
      <c r="A11838" s="1" t="s">
        <v>29</v>
      </c>
      <c r="B11838" s="1" t="s">
        <v>14486</v>
      </c>
      <c r="C11838" s="2" t="s">
        <v>14455</v>
      </c>
      <c r="D11838" s="1" t="s">
        <v>19</v>
      </c>
      <c r="E11838" s="3" t="str">
        <f>HYPERLINK("https://fyndiq.se/produkt/095564fa15d74b63/", "2-Pack Samsung S21 Ultra  Skärmskydd &amp; 1-Pack linsskydd - Härdat Glas 9H - Super kvalitet 3D")</f>
        <v>2-Pack Samsung S21 Ultra  Skärmskydd &amp; 1-Pack linsskydd - Härdat Glas 9H - Super kvalitet 3D</v>
      </c>
      <c r="F11838" s="1" t="s">
        <v>14487</v>
      </c>
      <c r="G11838" s="1" t="s">
        <v>14488</v>
      </c>
      <c r="H11838" s="1" t="s">
        <v>14489</v>
      </c>
      <c r="I11838" s="1" t="s">
        <v>16</v>
      </c>
      <c r="J11838" s="1" t="s">
        <v>23</v>
      </c>
      <c r="K11838" s="1" t="s">
        <v>16</v>
      </c>
      <c r="L11838" s="1" t="s">
        <v>16</v>
      </c>
      <c r="M11838" s="1" t="s">
        <v>16</v>
      </c>
      <c r="N11838" s="1" t="s">
        <v>16</v>
      </c>
      <c r="O11838" s="1">
        <v>71.2</v>
      </c>
      <c r="P11838" s="1">
        <v>1.0</v>
      </c>
    </row>
    <row r="11839">
      <c r="A11839" s="1" t="s">
        <v>29</v>
      </c>
      <c r="B11839" s="1" t="s">
        <v>14490</v>
      </c>
      <c r="C11839" s="2" t="s">
        <v>14455</v>
      </c>
      <c r="D11839" s="1" t="s">
        <v>19</v>
      </c>
      <c r="E11839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1839" s="1" t="s">
        <v>1039</v>
      </c>
      <c r="G11839" s="1" t="s">
        <v>1040</v>
      </c>
      <c r="H11839" s="1" t="s">
        <v>1041</v>
      </c>
      <c r="I11839" s="1" t="s">
        <v>16</v>
      </c>
      <c r="J11839" s="1" t="s">
        <v>23</v>
      </c>
      <c r="K11839" s="1" t="s">
        <v>16</v>
      </c>
      <c r="L11839" s="1" t="s">
        <v>16</v>
      </c>
      <c r="M11839" s="1" t="s">
        <v>16</v>
      </c>
      <c r="N11839" s="1" t="s">
        <v>16</v>
      </c>
      <c r="O11839" s="1">
        <v>63.2</v>
      </c>
      <c r="P11839" s="1">
        <v>4.0</v>
      </c>
    </row>
    <row r="11840">
      <c r="A11840" s="1" t="s">
        <v>29</v>
      </c>
      <c r="B11840" s="1" t="s">
        <v>14491</v>
      </c>
      <c r="C11840" s="2" t="s">
        <v>14455</v>
      </c>
      <c r="D11840" s="1" t="s">
        <v>19</v>
      </c>
      <c r="E11840" s="3" t="str">
        <f>HYPERLINK("https://fyndiq.se/produkt/d6fe6b40041d4172/", "Samsung Xcover 5 - Härdat glas 9H-Super kvalitet 3D Skärmskydd")</f>
        <v>Samsung Xcover 5 - Härdat glas 9H-Super kvalitet 3D Skärmskydd</v>
      </c>
      <c r="F11840" s="1" t="s">
        <v>1921</v>
      </c>
      <c r="G11840" s="1" t="s">
        <v>1922</v>
      </c>
      <c r="H11840" s="1" t="s">
        <v>1923</v>
      </c>
      <c r="I11840" s="1" t="s">
        <v>16</v>
      </c>
      <c r="J11840" s="1" t="s">
        <v>23</v>
      </c>
      <c r="K11840" s="1" t="s">
        <v>16</v>
      </c>
      <c r="L11840" s="1" t="s">
        <v>16</v>
      </c>
      <c r="M11840" s="1" t="s">
        <v>16</v>
      </c>
      <c r="N11840" s="1" t="s">
        <v>16</v>
      </c>
      <c r="O11840" s="1">
        <v>55.2</v>
      </c>
      <c r="P11840" s="1">
        <v>1.0</v>
      </c>
    </row>
    <row r="11841">
      <c r="A11841" s="1" t="s">
        <v>29</v>
      </c>
      <c r="B11841" s="1" t="s">
        <v>14492</v>
      </c>
      <c r="C11841" s="2" t="s">
        <v>14455</v>
      </c>
      <c r="D11841" s="1" t="s">
        <v>19</v>
      </c>
      <c r="E11841" s="3" t="str">
        <f>HYPERLINK("https://fyndiq.se/produkt/6ae5aff483564a84/", "2-Pack Apple Watch 40mm – Härdat glas 9H – Super kvalitet 3D")</f>
        <v>2-Pack Apple Watch 40mm – Härdat glas 9H – Super kvalitet 3D</v>
      </c>
      <c r="F11841" s="1" t="s">
        <v>1418</v>
      </c>
      <c r="G11841" s="1" t="s">
        <v>1419</v>
      </c>
      <c r="H11841" s="1" t="s">
        <v>1420</v>
      </c>
      <c r="I11841" s="1" t="s">
        <v>16</v>
      </c>
      <c r="J11841" s="1" t="s">
        <v>23</v>
      </c>
      <c r="K11841" s="1" t="s">
        <v>16</v>
      </c>
      <c r="L11841" s="1" t="s">
        <v>16</v>
      </c>
      <c r="M11841" s="1" t="s">
        <v>16</v>
      </c>
      <c r="N11841" s="1" t="s">
        <v>16</v>
      </c>
      <c r="O11841" s="1">
        <v>55.2</v>
      </c>
      <c r="P11841" s="1">
        <v>1.0</v>
      </c>
    </row>
    <row r="11842">
      <c r="A11842" s="1" t="s">
        <v>29</v>
      </c>
      <c r="B11842" s="1" t="s">
        <v>14493</v>
      </c>
      <c r="C11842" s="2" t="s">
        <v>14455</v>
      </c>
      <c r="D11842" s="1" t="s">
        <v>19</v>
      </c>
      <c r="E11842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1842" s="1" t="s">
        <v>539</v>
      </c>
      <c r="G11842" s="1" t="s">
        <v>540</v>
      </c>
      <c r="H11842" s="1" t="s">
        <v>541</v>
      </c>
      <c r="I11842" s="1" t="s">
        <v>16</v>
      </c>
      <c r="J11842" s="1" t="s">
        <v>23</v>
      </c>
      <c r="K11842" s="1" t="s">
        <v>16</v>
      </c>
      <c r="L11842" s="1" t="s">
        <v>16</v>
      </c>
      <c r="M11842" s="1" t="s">
        <v>16</v>
      </c>
      <c r="N11842" s="1" t="s">
        <v>16</v>
      </c>
      <c r="O11842" s="1">
        <v>79.2</v>
      </c>
      <c r="P11842" s="1">
        <v>1.0</v>
      </c>
    </row>
    <row r="11843">
      <c r="A11843" s="1" t="s">
        <v>29</v>
      </c>
      <c r="B11843" s="1" t="s">
        <v>14494</v>
      </c>
      <c r="C11843" s="2" t="s">
        <v>14455</v>
      </c>
      <c r="D11843" s="1" t="s">
        <v>19</v>
      </c>
      <c r="E11843" s="3" t="str">
        <f>HYPERLINK("https://fyndiq.se/produkt/9336102739024f3e/", "2-Pack Samsung Galaxy A12 - Härdat glas 9H - Top kvalitet")</f>
        <v>2-Pack Samsung Galaxy A12 - Härdat glas 9H - Top kvalitet</v>
      </c>
      <c r="F11843" s="1" t="s">
        <v>8924</v>
      </c>
      <c r="G11843" s="1" t="s">
        <v>8925</v>
      </c>
      <c r="H11843" s="1" t="s">
        <v>8926</v>
      </c>
      <c r="I11843" s="1" t="s">
        <v>16</v>
      </c>
      <c r="J11843" s="1" t="s">
        <v>23</v>
      </c>
      <c r="K11843" s="1" t="s">
        <v>16</v>
      </c>
      <c r="L11843" s="1" t="s">
        <v>16</v>
      </c>
      <c r="M11843" s="1" t="s">
        <v>16</v>
      </c>
      <c r="N11843" s="1" t="s">
        <v>16</v>
      </c>
      <c r="O11843" s="1">
        <v>63.2</v>
      </c>
      <c r="P11843" s="1">
        <v>1.0</v>
      </c>
    </row>
    <row r="11844">
      <c r="A11844" s="1" t="s">
        <v>29</v>
      </c>
      <c r="B11844" s="1" t="s">
        <v>14495</v>
      </c>
      <c r="C11844" s="2" t="s">
        <v>14455</v>
      </c>
      <c r="D11844" s="1" t="s">
        <v>19</v>
      </c>
      <c r="E11844" s="3" t="str">
        <f>HYPERLINK("https://fyndiq.se/produkt/6758100e2782433a/", "2-Pack iPhone 12 Pro - Härdat Glas 9H - Super Kvalitet 3D")</f>
        <v>2-Pack iPhone 12 Pro - Härdat Glas 9H - Super Kvalitet 3D</v>
      </c>
      <c r="F11844" s="1" t="s">
        <v>3185</v>
      </c>
      <c r="G11844" s="1" t="s">
        <v>3186</v>
      </c>
      <c r="H11844" s="1" t="s">
        <v>3187</v>
      </c>
      <c r="I11844" s="1" t="s">
        <v>16</v>
      </c>
      <c r="J11844" s="1" t="s">
        <v>23</v>
      </c>
      <c r="K11844" s="1" t="s">
        <v>16</v>
      </c>
      <c r="L11844" s="1" t="s">
        <v>16</v>
      </c>
      <c r="M11844" s="1" t="s">
        <v>16</v>
      </c>
      <c r="N11844" s="1" t="s">
        <v>16</v>
      </c>
      <c r="O11844" s="1">
        <v>47.2</v>
      </c>
      <c r="P11844" s="1">
        <v>1.0</v>
      </c>
    </row>
    <row r="11845">
      <c r="A11845" s="1" t="s">
        <v>29</v>
      </c>
      <c r="B11845" s="1" t="s">
        <v>14496</v>
      </c>
      <c r="C11845" s="2" t="s">
        <v>14455</v>
      </c>
      <c r="D11845" s="1" t="s">
        <v>19</v>
      </c>
      <c r="E11845" s="3" t="str">
        <f>HYPERLINK("https://fyndiq.se/produkt/a00b62acc6644fd2/", "2-Pack Samsung Galaxy S10 - Härdat glas 9H – Super kvalitet 3D")</f>
        <v>2-Pack Samsung Galaxy S10 - Härdat glas 9H – Super kvalitet 3D</v>
      </c>
      <c r="F11845" s="1" t="s">
        <v>1291</v>
      </c>
      <c r="G11845" s="1" t="s">
        <v>1292</v>
      </c>
      <c r="H11845" s="1" t="s">
        <v>1293</v>
      </c>
      <c r="I11845" s="1" t="s">
        <v>16</v>
      </c>
      <c r="J11845" s="1" t="s">
        <v>23</v>
      </c>
      <c r="K11845" s="1" t="s">
        <v>16</v>
      </c>
      <c r="L11845" s="1" t="s">
        <v>16</v>
      </c>
      <c r="M11845" s="1" t="s">
        <v>16</v>
      </c>
      <c r="N11845" s="1" t="s">
        <v>16</v>
      </c>
      <c r="O11845" s="1">
        <v>63.2</v>
      </c>
      <c r="P11845" s="1">
        <v>1.0</v>
      </c>
    </row>
    <row r="11846">
      <c r="A11846" s="1" t="s">
        <v>29</v>
      </c>
      <c r="B11846" s="1" t="s">
        <v>14497</v>
      </c>
      <c r="C11846" s="2" t="s">
        <v>14455</v>
      </c>
      <c r="D11846" s="1" t="s">
        <v>19</v>
      </c>
      <c r="E11846" s="3" t="str">
        <f>HYPERLINK("https://fyndiq.se/produkt/c64bbbf107e34309/", "2-Pack Huawei P30 - Härdat glas 9H – 3D Super kvalitet")</f>
        <v>2-Pack Huawei P30 - Härdat glas 9H – 3D Super kvalitet</v>
      </c>
      <c r="F11846" s="1" t="s">
        <v>845</v>
      </c>
      <c r="G11846" s="1" t="s">
        <v>846</v>
      </c>
      <c r="H11846" s="1" t="s">
        <v>847</v>
      </c>
      <c r="I11846" s="1" t="s">
        <v>16</v>
      </c>
      <c r="J11846" s="1" t="s">
        <v>23</v>
      </c>
      <c r="K11846" s="1" t="s">
        <v>16</v>
      </c>
      <c r="L11846" s="1" t="s">
        <v>16</v>
      </c>
      <c r="M11846" s="1" t="s">
        <v>16</v>
      </c>
      <c r="N11846" s="1" t="s">
        <v>16</v>
      </c>
      <c r="O11846" s="1">
        <v>63.2</v>
      </c>
      <c r="P11846" s="1">
        <v>1.0</v>
      </c>
    </row>
    <row r="11847">
      <c r="A11847" s="1" t="s">
        <v>29</v>
      </c>
      <c r="B11847" s="1" t="s">
        <v>14498</v>
      </c>
      <c r="C11847" s="2" t="s">
        <v>14455</v>
      </c>
      <c r="D11847" s="1" t="s">
        <v>19</v>
      </c>
      <c r="E11847" s="3" t="str">
        <f t="shared" ref="E11847:E11848" si="446">HYPERLINK("https://fyndiq.se/produkt/141fc3de9f6c485d/", "2-Pack SAMSUNG S24 ULTRA 5G Skärmskydd - Härdat Glas 9H - Super kvalitet 3D")</f>
        <v>2-Pack SAMSUNG S24 ULTRA 5G Skärmskydd - Härdat Glas 9H - Super kvalitet 3D</v>
      </c>
      <c r="F11847" s="1" t="s">
        <v>614</v>
      </c>
      <c r="G11847" s="1" t="s">
        <v>615</v>
      </c>
      <c r="H11847" s="1" t="s">
        <v>616</v>
      </c>
      <c r="I11847" s="1" t="s">
        <v>16</v>
      </c>
      <c r="J11847" s="1" t="s">
        <v>23</v>
      </c>
      <c r="K11847" s="1" t="s">
        <v>16</v>
      </c>
      <c r="L11847" s="1" t="s">
        <v>16</v>
      </c>
      <c r="M11847" s="1" t="s">
        <v>16</v>
      </c>
      <c r="N11847" s="1" t="s">
        <v>16</v>
      </c>
      <c r="O11847" s="1">
        <v>71.2</v>
      </c>
      <c r="P11847" s="1">
        <v>1.0</v>
      </c>
    </row>
    <row r="11848">
      <c r="A11848" s="1" t="s">
        <v>29</v>
      </c>
      <c r="B11848" s="1" t="s">
        <v>14499</v>
      </c>
      <c r="C11848" s="2" t="s">
        <v>14455</v>
      </c>
      <c r="D11848" s="1" t="s">
        <v>19</v>
      </c>
      <c r="E11848" s="3" t="str">
        <f t="shared" si="446"/>
        <v>2-Pack SAMSUNG S24 ULTRA 5G Skärmskydd - Härdat Glas 9H - Super kvalitet 3D</v>
      </c>
      <c r="F11848" s="1" t="s">
        <v>614</v>
      </c>
      <c r="G11848" s="1" t="s">
        <v>615</v>
      </c>
      <c r="H11848" s="1" t="s">
        <v>616</v>
      </c>
      <c r="I11848" s="1" t="s">
        <v>16</v>
      </c>
      <c r="J11848" s="1" t="s">
        <v>23</v>
      </c>
      <c r="K11848" s="1" t="s">
        <v>16</v>
      </c>
      <c r="L11848" s="1" t="s">
        <v>16</v>
      </c>
      <c r="M11848" s="1" t="s">
        <v>16</v>
      </c>
      <c r="N11848" s="1" t="s">
        <v>16</v>
      </c>
      <c r="O11848" s="1">
        <v>71.2</v>
      </c>
      <c r="P11848" s="1">
        <v>1.0</v>
      </c>
    </row>
    <row r="11849">
      <c r="A11849" s="1" t="s">
        <v>29</v>
      </c>
      <c r="B11849" s="1" t="s">
        <v>14500</v>
      </c>
      <c r="C11849" s="2" t="s">
        <v>14455</v>
      </c>
      <c r="D11849" s="1" t="s">
        <v>19</v>
      </c>
      <c r="E11849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1849" s="1" t="s">
        <v>2242</v>
      </c>
      <c r="G11849" s="1" t="s">
        <v>2243</v>
      </c>
      <c r="H11849" s="1" t="s">
        <v>2244</v>
      </c>
      <c r="I11849" s="1" t="s">
        <v>16</v>
      </c>
      <c r="J11849" s="1" t="s">
        <v>23</v>
      </c>
      <c r="K11849" s="1" t="s">
        <v>16</v>
      </c>
      <c r="L11849" s="1" t="s">
        <v>16</v>
      </c>
      <c r="M11849" s="1" t="s">
        <v>16</v>
      </c>
      <c r="N11849" s="1" t="s">
        <v>16</v>
      </c>
      <c r="O11849" s="1">
        <v>63.2</v>
      </c>
      <c r="P11849" s="1">
        <v>1.0</v>
      </c>
    </row>
    <row r="11850">
      <c r="A11850" s="1" t="s">
        <v>29</v>
      </c>
      <c r="B11850" s="1" t="s">
        <v>14501</v>
      </c>
      <c r="C11850" s="2" t="s">
        <v>14455</v>
      </c>
      <c r="D11850" s="1" t="s">
        <v>19</v>
      </c>
      <c r="E11850" s="3" t="str">
        <f>HYPERLINK("https://fyndiq.se/produkt/f15f4561a5ef4294/", "2-Pack Motorola Edge 40 - Härdat Glas 9H -Super kvalitet 3D Skärmskydd")</f>
        <v>2-Pack Motorola Edge 40 - Härdat Glas 9H -Super kvalitet 3D Skärmskydd</v>
      </c>
      <c r="F11850" s="1" t="s">
        <v>1234</v>
      </c>
      <c r="G11850" s="1" t="s">
        <v>1235</v>
      </c>
      <c r="H11850" s="1" t="s">
        <v>1236</v>
      </c>
      <c r="I11850" s="1" t="s">
        <v>16</v>
      </c>
      <c r="J11850" s="1" t="s">
        <v>23</v>
      </c>
      <c r="K11850" s="1" t="s">
        <v>16</v>
      </c>
      <c r="L11850" s="1" t="s">
        <v>16</v>
      </c>
      <c r="M11850" s="1" t="s">
        <v>16</v>
      </c>
      <c r="N11850" s="1" t="s">
        <v>16</v>
      </c>
      <c r="O11850" s="1">
        <v>71.2</v>
      </c>
      <c r="P11850" s="1">
        <v>1.0</v>
      </c>
    </row>
    <row r="11851">
      <c r="A11851" s="1" t="s">
        <v>29</v>
      </c>
      <c r="B11851" s="1" t="s">
        <v>14502</v>
      </c>
      <c r="C11851" s="2" t="s">
        <v>14455</v>
      </c>
      <c r="D11851" s="1" t="s">
        <v>19</v>
      </c>
      <c r="E11851" s="3" t="str">
        <f>HYPERLINK("https://fyndiq.se/produkt/c47dc331e908415c/", "2 Pack - Samsung S22 ULTRA - 9H Härdat Glass - 3D Super Kvalitet")</f>
        <v>2 Pack - Samsung S22 ULTRA - 9H Härdat Glass - 3D Super Kvalitet</v>
      </c>
      <c r="F11851" s="1" t="s">
        <v>246</v>
      </c>
      <c r="G11851" s="1" t="s">
        <v>247</v>
      </c>
      <c r="H11851" s="1" t="s">
        <v>248</v>
      </c>
      <c r="I11851" s="1" t="s">
        <v>16</v>
      </c>
      <c r="J11851" s="1" t="s">
        <v>23</v>
      </c>
      <c r="K11851" s="1" t="s">
        <v>16</v>
      </c>
      <c r="L11851" s="1" t="s">
        <v>16</v>
      </c>
      <c r="M11851" s="1" t="s">
        <v>16</v>
      </c>
      <c r="N11851" s="1" t="s">
        <v>16</v>
      </c>
      <c r="O11851" s="1">
        <v>63.2</v>
      </c>
      <c r="P11851" s="1">
        <v>1.0</v>
      </c>
    </row>
    <row r="11852">
      <c r="A11852" s="1" t="s">
        <v>29</v>
      </c>
      <c r="B11852" s="1" t="s">
        <v>14503</v>
      </c>
      <c r="C11852" s="2" t="s">
        <v>14455</v>
      </c>
      <c r="D11852" s="1" t="s">
        <v>19</v>
      </c>
      <c r="E11852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1852" s="1" t="s">
        <v>1383</v>
      </c>
      <c r="G11852" s="1" t="s">
        <v>1384</v>
      </c>
      <c r="H11852" s="1" t="s">
        <v>1385</v>
      </c>
      <c r="I11852" s="1" t="s">
        <v>16</v>
      </c>
      <c r="J11852" s="1" t="s">
        <v>23</v>
      </c>
      <c r="K11852" s="1" t="s">
        <v>16</v>
      </c>
      <c r="L11852" s="1" t="s">
        <v>16</v>
      </c>
      <c r="M11852" s="1" t="s">
        <v>16</v>
      </c>
      <c r="N11852" s="1" t="s">
        <v>16</v>
      </c>
      <c r="O11852" s="1">
        <v>79.2</v>
      </c>
      <c r="P11852" s="1">
        <v>1.0</v>
      </c>
    </row>
    <row r="11853">
      <c r="A11853" s="1" t="s">
        <v>29</v>
      </c>
      <c r="B11853" s="1" t="s">
        <v>14504</v>
      </c>
      <c r="C11853" s="2" t="s">
        <v>14455</v>
      </c>
      <c r="D11853" s="1" t="s">
        <v>19</v>
      </c>
      <c r="E11853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1853" s="1" t="s">
        <v>709</v>
      </c>
      <c r="G11853" s="1" t="s">
        <v>710</v>
      </c>
      <c r="H11853" s="1" t="s">
        <v>711</v>
      </c>
      <c r="I11853" s="1" t="s">
        <v>16</v>
      </c>
      <c r="J11853" s="1" t="s">
        <v>23</v>
      </c>
      <c r="K11853" s="1" t="s">
        <v>16</v>
      </c>
      <c r="L11853" s="1" t="s">
        <v>16</v>
      </c>
      <c r="M11853" s="1" t="s">
        <v>16</v>
      </c>
      <c r="N11853" s="1" t="s">
        <v>16</v>
      </c>
      <c r="O11853" s="1">
        <v>63.2</v>
      </c>
      <c r="P11853" s="1">
        <v>1.0</v>
      </c>
    </row>
    <row r="11854">
      <c r="A11854" s="1" t="s">
        <v>29</v>
      </c>
      <c r="B11854" s="1" t="s">
        <v>14505</v>
      </c>
      <c r="C11854" s="2" t="s">
        <v>14455</v>
      </c>
      <c r="D11854" s="1" t="s">
        <v>19</v>
      </c>
      <c r="E1185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854" s="1" t="s">
        <v>258</v>
      </c>
      <c r="G11854" s="1" t="s">
        <v>259</v>
      </c>
      <c r="H11854" s="1" t="s">
        <v>260</v>
      </c>
      <c r="I11854" s="1" t="s">
        <v>16</v>
      </c>
      <c r="J11854" s="1" t="s">
        <v>23</v>
      </c>
      <c r="K11854" s="1" t="s">
        <v>16</v>
      </c>
      <c r="L11854" s="1" t="s">
        <v>16</v>
      </c>
      <c r="M11854" s="1" t="s">
        <v>16</v>
      </c>
      <c r="N11854" s="1" t="s">
        <v>16</v>
      </c>
      <c r="O11854" s="1">
        <v>63.2</v>
      </c>
      <c r="P11854" s="1">
        <v>1.0</v>
      </c>
    </row>
    <row r="11855">
      <c r="A11855" s="1" t="s">
        <v>29</v>
      </c>
      <c r="B11855" s="1" t="s">
        <v>14506</v>
      </c>
      <c r="C11855" s="2" t="s">
        <v>14455</v>
      </c>
      <c r="D11855" s="1" t="s">
        <v>19</v>
      </c>
      <c r="E11855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1855" s="1" t="s">
        <v>7053</v>
      </c>
      <c r="G11855" s="1" t="s">
        <v>7054</v>
      </c>
      <c r="H11855" s="1" t="s">
        <v>7055</v>
      </c>
      <c r="I11855" s="1" t="s">
        <v>16</v>
      </c>
      <c r="J11855" s="1" t="s">
        <v>23</v>
      </c>
      <c r="K11855" s="1" t="s">
        <v>16</v>
      </c>
      <c r="L11855" s="1" t="s">
        <v>16</v>
      </c>
      <c r="M11855" s="1" t="s">
        <v>16</v>
      </c>
      <c r="N11855" s="1" t="s">
        <v>16</v>
      </c>
      <c r="O11855" s="1">
        <v>79.2</v>
      </c>
      <c r="P11855" s="1">
        <v>1.0</v>
      </c>
    </row>
    <row r="11856">
      <c r="A11856" s="1" t="s">
        <v>29</v>
      </c>
      <c r="B11856" s="1" t="s">
        <v>14507</v>
      </c>
      <c r="C11856" s="2" t="s">
        <v>14455</v>
      </c>
      <c r="D11856" s="1" t="s">
        <v>19</v>
      </c>
      <c r="E11856" s="3" t="str">
        <f>HYPERLINK("https://fyndiq.se/produkt/ab30e6eab2d04eda/", "2-Pack XIAOMI REDMI 13C Skärmskydd - Härdat Glas 9H - Super kvalitet 3D")</f>
        <v>2-Pack XIAOMI REDMI 13C Skärmskydd - Härdat Glas 9H - Super kvalitet 3D</v>
      </c>
      <c r="F11856" s="1" t="s">
        <v>1951</v>
      </c>
      <c r="G11856" s="1" t="s">
        <v>1952</v>
      </c>
      <c r="H11856" s="1" t="s">
        <v>1953</v>
      </c>
      <c r="I11856" s="1" t="s">
        <v>16</v>
      </c>
      <c r="J11856" s="1" t="s">
        <v>23</v>
      </c>
      <c r="K11856" s="1" t="s">
        <v>16</v>
      </c>
      <c r="L11856" s="1" t="s">
        <v>16</v>
      </c>
      <c r="M11856" s="1" t="s">
        <v>16</v>
      </c>
      <c r="N11856" s="1" t="s">
        <v>16</v>
      </c>
      <c r="O11856" s="1">
        <v>63.2</v>
      </c>
      <c r="P11856" s="1">
        <v>1.0</v>
      </c>
    </row>
    <row r="11857">
      <c r="A11857" s="1" t="s">
        <v>29</v>
      </c>
      <c r="B11857" s="1" t="s">
        <v>14508</v>
      </c>
      <c r="C11857" s="2" t="s">
        <v>14455</v>
      </c>
      <c r="D11857" s="1" t="s">
        <v>19</v>
      </c>
      <c r="E11857" s="3" t="str">
        <f>HYPERLINK("https://fyndiq.se/produkt/2a9c08e4daf04aed/", "2-Pack Xiaomi 12T Pro - Härdat Glas 9H - Super kvalitet 3D Skärmskydd")</f>
        <v>2-Pack Xiaomi 12T Pro - Härdat Glas 9H - Super kvalitet 3D Skärmskydd</v>
      </c>
      <c r="F11857" s="1" t="s">
        <v>376</v>
      </c>
      <c r="G11857" s="1" t="s">
        <v>377</v>
      </c>
      <c r="H11857" s="1" t="s">
        <v>378</v>
      </c>
      <c r="I11857" s="1" t="s">
        <v>16</v>
      </c>
      <c r="J11857" s="1" t="s">
        <v>23</v>
      </c>
      <c r="K11857" s="1" t="s">
        <v>16</v>
      </c>
      <c r="L11857" s="1" t="s">
        <v>16</v>
      </c>
      <c r="M11857" s="1" t="s">
        <v>16</v>
      </c>
      <c r="N11857" s="1" t="s">
        <v>16</v>
      </c>
      <c r="O11857" s="1">
        <v>63.2</v>
      </c>
      <c r="P11857" s="1">
        <v>1.0</v>
      </c>
    </row>
    <row r="11858">
      <c r="A11858" s="1" t="s">
        <v>29</v>
      </c>
      <c r="B11858" s="1" t="s">
        <v>14509</v>
      </c>
      <c r="C11858" s="2" t="s">
        <v>14455</v>
      </c>
      <c r="D11858" s="1" t="s">
        <v>19</v>
      </c>
      <c r="E11858" s="3" t="str">
        <f>HYPERLINK("https://fyndiq.se/produkt/a871a7da0b2249a8/", "2-Pack Iphone 11 Pro Max - 9H Härdat Glass - Top Kvalitet")</f>
        <v>2-Pack Iphone 11 Pro Max - 9H Härdat Glass - Top Kvalitet</v>
      </c>
      <c r="F11858" s="1" t="s">
        <v>559</v>
      </c>
      <c r="G11858" s="1" t="s">
        <v>560</v>
      </c>
      <c r="H11858" s="1" t="s">
        <v>561</v>
      </c>
      <c r="I11858" s="1" t="s">
        <v>16</v>
      </c>
      <c r="J11858" s="1" t="s">
        <v>23</v>
      </c>
      <c r="K11858" s="1" t="s">
        <v>16</v>
      </c>
      <c r="L11858" s="1" t="s">
        <v>16</v>
      </c>
      <c r="M11858" s="1" t="s">
        <v>16</v>
      </c>
      <c r="N11858" s="1" t="s">
        <v>16</v>
      </c>
      <c r="O11858" s="1">
        <v>47.2</v>
      </c>
      <c r="P11858" s="1">
        <v>1.0</v>
      </c>
    </row>
    <row r="11859">
      <c r="A11859" s="1" t="s">
        <v>29</v>
      </c>
      <c r="B11859" s="1" t="s">
        <v>14510</v>
      </c>
      <c r="C11859" s="2" t="s">
        <v>14455</v>
      </c>
      <c r="D11859" s="1" t="s">
        <v>19</v>
      </c>
      <c r="E1185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859" s="1" t="s">
        <v>722</v>
      </c>
      <c r="G11859" s="1" t="s">
        <v>723</v>
      </c>
      <c r="H11859" s="1" t="s">
        <v>724</v>
      </c>
      <c r="I11859" s="1" t="s">
        <v>16</v>
      </c>
      <c r="J11859" s="1" t="s">
        <v>23</v>
      </c>
      <c r="K11859" s="1" t="s">
        <v>16</v>
      </c>
      <c r="L11859" s="1" t="s">
        <v>16</v>
      </c>
      <c r="M11859" s="1" t="s">
        <v>16</v>
      </c>
      <c r="N11859" s="1" t="s">
        <v>16</v>
      </c>
      <c r="O11859" s="1">
        <v>79.2</v>
      </c>
      <c r="P11859" s="1">
        <v>1.0</v>
      </c>
    </row>
    <row r="11860">
      <c r="A11860" s="1" t="s">
        <v>29</v>
      </c>
      <c r="B11860" s="1" t="s">
        <v>14511</v>
      </c>
      <c r="C11860" s="2" t="s">
        <v>14455</v>
      </c>
      <c r="D11860" s="1" t="s">
        <v>19</v>
      </c>
      <c r="E11860" s="3" t="str">
        <f t="shared" ref="E11860:E11861" si="447"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860" s="1" t="s">
        <v>51</v>
      </c>
      <c r="G11860" s="1" t="s">
        <v>52</v>
      </c>
      <c r="H11860" s="1" t="s">
        <v>53</v>
      </c>
      <c r="I11860" s="1" t="s">
        <v>16</v>
      </c>
      <c r="J11860" s="1" t="s">
        <v>23</v>
      </c>
      <c r="K11860" s="1" t="s">
        <v>16</v>
      </c>
      <c r="L11860" s="1" t="s">
        <v>16</v>
      </c>
      <c r="M11860" s="1" t="s">
        <v>16</v>
      </c>
      <c r="N11860" s="1" t="s">
        <v>16</v>
      </c>
      <c r="O11860" s="1">
        <v>87.2</v>
      </c>
      <c r="P11860" s="1">
        <v>2.0</v>
      </c>
    </row>
    <row r="11861">
      <c r="A11861" s="1" t="s">
        <v>29</v>
      </c>
      <c r="B11861" s="1" t="s">
        <v>14512</v>
      </c>
      <c r="C11861" s="2" t="s">
        <v>14455</v>
      </c>
      <c r="D11861" s="1" t="s">
        <v>19</v>
      </c>
      <c r="E11861" s="3" t="str">
        <f t="shared" si="447"/>
        <v>2-Pack SAMSUNG S24 PLUS 5G Skärmskydd &amp; 1-Pack linsskydd - Härdat Glas 9H - Super kvalitet 3D</v>
      </c>
      <c r="F11861" s="1" t="s">
        <v>51</v>
      </c>
      <c r="G11861" s="1" t="s">
        <v>52</v>
      </c>
      <c r="H11861" s="1" t="s">
        <v>53</v>
      </c>
      <c r="I11861" s="1" t="s">
        <v>16</v>
      </c>
      <c r="J11861" s="1" t="s">
        <v>23</v>
      </c>
      <c r="K11861" s="1" t="s">
        <v>16</v>
      </c>
      <c r="L11861" s="1" t="s">
        <v>16</v>
      </c>
      <c r="M11861" s="1" t="s">
        <v>16</v>
      </c>
      <c r="N11861" s="1" t="s">
        <v>16</v>
      </c>
      <c r="O11861" s="1">
        <v>87.2</v>
      </c>
      <c r="P11861" s="1">
        <v>1.0</v>
      </c>
    </row>
    <row r="11862">
      <c r="A11862" s="1" t="s">
        <v>29</v>
      </c>
      <c r="B11862" s="1" t="s">
        <v>14513</v>
      </c>
      <c r="C11862" s="2" t="s">
        <v>14455</v>
      </c>
      <c r="D11862" s="1" t="s">
        <v>19</v>
      </c>
      <c r="E1186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1862" s="1" t="s">
        <v>2858</v>
      </c>
      <c r="G11862" s="1" t="s">
        <v>2859</v>
      </c>
      <c r="H11862" s="1" t="s">
        <v>2860</v>
      </c>
      <c r="I11862" s="1" t="s">
        <v>16</v>
      </c>
      <c r="J11862" s="1" t="s">
        <v>23</v>
      </c>
      <c r="K11862" s="1" t="s">
        <v>16</v>
      </c>
      <c r="L11862" s="1" t="s">
        <v>16</v>
      </c>
      <c r="M11862" s="1" t="s">
        <v>16</v>
      </c>
      <c r="N11862" s="1" t="s">
        <v>16</v>
      </c>
      <c r="O11862" s="1">
        <v>63.2</v>
      </c>
      <c r="P11862" s="1">
        <v>1.0</v>
      </c>
    </row>
    <row r="11863">
      <c r="A11863" s="1" t="s">
        <v>29</v>
      </c>
      <c r="B11863" s="1" t="s">
        <v>14514</v>
      </c>
      <c r="C11863" s="2" t="s">
        <v>14455</v>
      </c>
      <c r="D11863" s="1" t="s">
        <v>19</v>
      </c>
      <c r="E11863" s="3" t="str">
        <f>HYPERLINK("https://fyndiq.se/produkt/54fb3b61f3c44a31/", "2 Pack iPhone 8 Plus Svart - Härdat Glas 9H - Super Kvalitet 3D")</f>
        <v>2 Pack iPhone 8 Plus Svart - Härdat Glas 9H - Super Kvalitet 3D</v>
      </c>
      <c r="F11863" s="1" t="s">
        <v>535</v>
      </c>
      <c r="G11863" s="1" t="s">
        <v>536</v>
      </c>
      <c r="H11863" s="1" t="s">
        <v>537</v>
      </c>
      <c r="I11863" s="1" t="s">
        <v>16</v>
      </c>
      <c r="J11863" s="1" t="s">
        <v>23</v>
      </c>
      <c r="K11863" s="1" t="s">
        <v>16</v>
      </c>
      <c r="L11863" s="1" t="s">
        <v>16</v>
      </c>
      <c r="M11863" s="1" t="s">
        <v>16</v>
      </c>
      <c r="N11863" s="1" t="s">
        <v>16</v>
      </c>
      <c r="O11863" s="1">
        <v>47.2</v>
      </c>
      <c r="P11863" s="1">
        <v>1.0</v>
      </c>
    </row>
    <row r="11864">
      <c r="A11864" s="1" t="s">
        <v>29</v>
      </c>
      <c r="B11864" s="1" t="s">
        <v>14515</v>
      </c>
      <c r="C11864" s="2" t="s">
        <v>14455</v>
      </c>
      <c r="D11864" s="1" t="s">
        <v>19</v>
      </c>
      <c r="E11864" s="3" t="str">
        <f>HYPERLINK("https://fyndiq.se/produkt/ba16e87d140347ad/", "2 Pack Samsung Galaxy A51 - Härdat glas 9H - Super kvalitet 3D")</f>
        <v>2 Pack Samsung Galaxy A51 - Härdat glas 9H - Super kvalitet 3D</v>
      </c>
      <c r="F11864" s="1" t="s">
        <v>1826</v>
      </c>
      <c r="G11864" s="1" t="s">
        <v>1827</v>
      </c>
      <c r="H11864" s="1" t="s">
        <v>1828</v>
      </c>
      <c r="I11864" s="1" t="s">
        <v>16</v>
      </c>
      <c r="J11864" s="1" t="s">
        <v>23</v>
      </c>
      <c r="K11864" s="1" t="s">
        <v>16</v>
      </c>
      <c r="L11864" s="1" t="s">
        <v>16</v>
      </c>
      <c r="M11864" s="1" t="s">
        <v>16</v>
      </c>
      <c r="N11864" s="1" t="s">
        <v>16</v>
      </c>
      <c r="O11864" s="1">
        <v>63.2</v>
      </c>
      <c r="P11864" s="1">
        <v>1.0</v>
      </c>
    </row>
    <row r="11865">
      <c r="A11865" s="1" t="s">
        <v>29</v>
      </c>
      <c r="B11865" s="1" t="s">
        <v>14516</v>
      </c>
      <c r="C11865" s="2" t="s">
        <v>14455</v>
      </c>
      <c r="D11865" s="1" t="s">
        <v>19</v>
      </c>
      <c r="E11865" s="3" t="str">
        <f>HYPERLINK("https://fyndiq.se/produkt/416415a768684efb/", "2-Pack Samsung Galaxy S21 5G - 9H Härdat Glas - HD")</f>
        <v>2-Pack Samsung Galaxy S21 5G - 9H Härdat Glas - HD</v>
      </c>
      <c r="F11865" s="1" t="s">
        <v>39</v>
      </c>
      <c r="G11865" s="1" t="s">
        <v>40</v>
      </c>
      <c r="H11865" s="1" t="s">
        <v>41</v>
      </c>
      <c r="I11865" s="1" t="s">
        <v>16</v>
      </c>
      <c r="J11865" s="1" t="s">
        <v>23</v>
      </c>
      <c r="K11865" s="1" t="s">
        <v>16</v>
      </c>
      <c r="L11865" s="1" t="s">
        <v>16</v>
      </c>
      <c r="M11865" s="1" t="s">
        <v>16</v>
      </c>
      <c r="N11865" s="1" t="s">
        <v>16</v>
      </c>
      <c r="O11865" s="1">
        <v>63.2</v>
      </c>
      <c r="P11865" s="1">
        <v>1.0</v>
      </c>
    </row>
    <row r="11866">
      <c r="A11866" s="1" t="s">
        <v>29</v>
      </c>
      <c r="B11866" s="1" t="s">
        <v>14517</v>
      </c>
      <c r="C11866" s="2" t="s">
        <v>14455</v>
      </c>
      <c r="D11866" s="1" t="s">
        <v>19</v>
      </c>
      <c r="E11866" s="3" t="str">
        <f>HYPERLINK("https://fyndiq.se/produkt/9e488e35f28b4b0b/", "2-Pack GOOGLE PIXEL 6A Skärmskydd - Härdat Glas 9H - Super kvalitet 3D")</f>
        <v>2-Pack GOOGLE PIXEL 6A Skärmskydd - Härdat Glas 9H - Super kvalitet 3D</v>
      </c>
      <c r="F11866" s="1" t="s">
        <v>196</v>
      </c>
      <c r="G11866" s="1" t="s">
        <v>197</v>
      </c>
      <c r="H11866" s="1" t="s">
        <v>198</v>
      </c>
      <c r="I11866" s="1" t="s">
        <v>16</v>
      </c>
      <c r="J11866" s="1" t="s">
        <v>23</v>
      </c>
      <c r="K11866" s="1" t="s">
        <v>16</v>
      </c>
      <c r="L11866" s="1" t="s">
        <v>16</v>
      </c>
      <c r="M11866" s="1" t="s">
        <v>16</v>
      </c>
      <c r="N11866" s="1" t="s">
        <v>16</v>
      </c>
      <c r="O11866" s="1">
        <v>63.2</v>
      </c>
      <c r="P11866" s="1">
        <v>1.0</v>
      </c>
    </row>
    <row r="11867">
      <c r="A11867" s="1" t="s">
        <v>29</v>
      </c>
      <c r="B11867" s="1" t="s">
        <v>14518</v>
      </c>
      <c r="C11867" s="2" t="s">
        <v>14455</v>
      </c>
      <c r="D11867" s="1" t="s">
        <v>19</v>
      </c>
      <c r="E11867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1867" s="1" t="s">
        <v>3035</v>
      </c>
      <c r="G11867" s="1" t="s">
        <v>3036</v>
      </c>
      <c r="H11867" s="1" t="s">
        <v>3037</v>
      </c>
      <c r="I11867" s="1" t="s">
        <v>16</v>
      </c>
      <c r="J11867" s="1" t="s">
        <v>23</v>
      </c>
      <c r="K11867" s="1" t="s">
        <v>16</v>
      </c>
      <c r="L11867" s="1" t="s">
        <v>16</v>
      </c>
      <c r="M11867" s="1" t="s">
        <v>16</v>
      </c>
      <c r="N11867" s="1" t="s">
        <v>16</v>
      </c>
      <c r="O11867" s="1">
        <v>71.2</v>
      </c>
      <c r="P11867" s="1">
        <v>1.0</v>
      </c>
    </row>
    <row r="11868">
      <c r="A11868" s="1" t="s">
        <v>29</v>
      </c>
      <c r="B11868" s="1" t="s">
        <v>14519</v>
      </c>
      <c r="C11868" s="2" t="s">
        <v>14455</v>
      </c>
      <c r="D11868" s="1" t="s">
        <v>19</v>
      </c>
      <c r="E11868" s="3" t="str">
        <f>HYPERLINK("https://fyndiq.se/produkt/d2c30baa04ab483c/", "2-Pack Samsung A22 5G Skärmskydd - Härdat Glas 9H - Super kvalitet 3D")</f>
        <v>2-Pack Samsung A22 5G Skärmskydd - Härdat Glas 9H - Super kvalitet 3D</v>
      </c>
      <c r="F11868" s="1" t="s">
        <v>1273</v>
      </c>
      <c r="G11868" s="1" t="s">
        <v>1274</v>
      </c>
      <c r="H11868" s="1" t="s">
        <v>1275</v>
      </c>
      <c r="I11868" s="1" t="s">
        <v>16</v>
      </c>
      <c r="J11868" s="1" t="s">
        <v>23</v>
      </c>
      <c r="K11868" s="1" t="s">
        <v>16</v>
      </c>
      <c r="L11868" s="1" t="s">
        <v>16</v>
      </c>
      <c r="M11868" s="1" t="s">
        <v>16</v>
      </c>
      <c r="N11868" s="1" t="s">
        <v>16</v>
      </c>
      <c r="O11868" s="1">
        <v>63.2</v>
      </c>
      <c r="P11868" s="1">
        <v>1.0</v>
      </c>
    </row>
    <row r="11869">
      <c r="A11869" s="1" t="s">
        <v>29</v>
      </c>
      <c r="B11869" s="1" t="s">
        <v>14520</v>
      </c>
      <c r="C11869" s="2" t="s">
        <v>14455</v>
      </c>
      <c r="D11869" s="1" t="s">
        <v>19</v>
      </c>
      <c r="E11869" s="3" t="str">
        <f t="shared" ref="E11869:E11870" si="448">HYPERLINK("https://fyndiq.se/produkt/4bbb3fa8e0b44286/", "2-Pack XIAOMI REDMI 13C Skärmskydd - Härdat Glas 9H - Super kvalitet 3D")</f>
        <v>2-Pack XIAOMI REDMI 13C Skärmskydd - Härdat Glas 9H - Super kvalitet 3D</v>
      </c>
      <c r="F11869" s="1" t="s">
        <v>103</v>
      </c>
      <c r="G11869" s="1" t="s">
        <v>104</v>
      </c>
      <c r="H11869" s="1" t="s">
        <v>105</v>
      </c>
      <c r="I11869" s="1" t="s">
        <v>16</v>
      </c>
      <c r="J11869" s="1" t="s">
        <v>23</v>
      </c>
      <c r="K11869" s="1" t="s">
        <v>16</v>
      </c>
      <c r="L11869" s="1" t="s">
        <v>16</v>
      </c>
      <c r="M11869" s="1" t="s">
        <v>16</v>
      </c>
      <c r="N11869" s="1" t="s">
        <v>16</v>
      </c>
      <c r="O11869" s="1">
        <v>63.2</v>
      </c>
      <c r="P11869" s="1">
        <v>1.0</v>
      </c>
    </row>
    <row r="11870">
      <c r="A11870" s="1" t="s">
        <v>29</v>
      </c>
      <c r="B11870" s="1" t="s">
        <v>14521</v>
      </c>
      <c r="C11870" s="2" t="s">
        <v>14455</v>
      </c>
      <c r="D11870" s="1" t="s">
        <v>19</v>
      </c>
      <c r="E11870" s="3" t="str">
        <f t="shared" si="448"/>
        <v>2-Pack XIAOMI REDMI 13C Skärmskydd - Härdat Glas 9H - Super kvalitet 3D</v>
      </c>
      <c r="F11870" s="1" t="s">
        <v>103</v>
      </c>
      <c r="G11870" s="1" t="s">
        <v>104</v>
      </c>
      <c r="H11870" s="1" t="s">
        <v>105</v>
      </c>
      <c r="I11870" s="1" t="s">
        <v>16</v>
      </c>
      <c r="J11870" s="1" t="s">
        <v>23</v>
      </c>
      <c r="K11870" s="1" t="s">
        <v>16</v>
      </c>
      <c r="L11870" s="1" t="s">
        <v>16</v>
      </c>
      <c r="M11870" s="1" t="s">
        <v>16</v>
      </c>
      <c r="N11870" s="1" t="s">
        <v>16</v>
      </c>
      <c r="O11870" s="1">
        <v>63.2</v>
      </c>
      <c r="P11870" s="1">
        <v>1.0</v>
      </c>
    </row>
    <row r="11871">
      <c r="A11871" s="1" t="s">
        <v>29</v>
      </c>
      <c r="B11871" s="1" t="s">
        <v>14522</v>
      </c>
      <c r="C11871" s="2" t="s">
        <v>14455</v>
      </c>
      <c r="D11871" s="1" t="s">
        <v>19</v>
      </c>
      <c r="E11871" s="3" t="str">
        <f t="shared" ref="E11871:E11872" si="449">HYPERLINK("https://fyndiq.se/produkt/8d7960028c1a40a4/", "2 Pack Xiaomi 11T Pro 5G - Härdat glas 9H - Super kvalitet 3D")</f>
        <v>2 Pack Xiaomi 11T Pro 5G - Härdat glas 9H - Super kvalitet 3D</v>
      </c>
      <c r="F11871" s="1" t="s">
        <v>112</v>
      </c>
      <c r="G11871" s="1" t="s">
        <v>113</v>
      </c>
      <c r="H11871" s="1" t="s">
        <v>114</v>
      </c>
      <c r="I11871" s="1" t="s">
        <v>16</v>
      </c>
      <c r="J11871" s="1" t="s">
        <v>23</v>
      </c>
      <c r="K11871" s="1" t="s">
        <v>16</v>
      </c>
      <c r="L11871" s="1" t="s">
        <v>16</v>
      </c>
      <c r="M11871" s="1" t="s">
        <v>16</v>
      </c>
      <c r="N11871" s="1" t="s">
        <v>16</v>
      </c>
      <c r="O11871" s="1">
        <v>63.2</v>
      </c>
      <c r="P11871" s="1">
        <v>1.0</v>
      </c>
    </row>
    <row r="11872">
      <c r="A11872" s="1" t="s">
        <v>29</v>
      </c>
      <c r="B11872" s="1" t="s">
        <v>14523</v>
      </c>
      <c r="C11872" s="2" t="s">
        <v>14455</v>
      </c>
      <c r="D11872" s="1" t="s">
        <v>19</v>
      </c>
      <c r="E11872" s="3" t="str">
        <f t="shared" si="449"/>
        <v>2 Pack Xiaomi 11T Pro 5G - Härdat glas 9H - Super kvalitet 3D</v>
      </c>
      <c r="F11872" s="1" t="s">
        <v>112</v>
      </c>
      <c r="G11872" s="1" t="s">
        <v>113</v>
      </c>
      <c r="H11872" s="1" t="s">
        <v>114</v>
      </c>
      <c r="I11872" s="1" t="s">
        <v>16</v>
      </c>
      <c r="J11872" s="1" t="s">
        <v>23</v>
      </c>
      <c r="K11872" s="1" t="s">
        <v>16</v>
      </c>
      <c r="L11872" s="1" t="s">
        <v>16</v>
      </c>
      <c r="M11872" s="1" t="s">
        <v>16</v>
      </c>
      <c r="N11872" s="1" t="s">
        <v>16</v>
      </c>
      <c r="O11872" s="1">
        <v>63.2</v>
      </c>
      <c r="P11872" s="1">
        <v>1.0</v>
      </c>
    </row>
    <row r="11873">
      <c r="A11873" s="1" t="s">
        <v>29</v>
      </c>
      <c r="B11873" s="1" t="s">
        <v>14524</v>
      </c>
      <c r="C11873" s="2" t="s">
        <v>14455</v>
      </c>
      <c r="D11873" s="1" t="s">
        <v>19</v>
      </c>
      <c r="E11873" s="3" t="str">
        <f>HYPERLINK("https://fyndiq.se/produkt/f2c164e932234570/", "2-Pack HUAWEI P30 PRO Skärmskydd - Härdat Glas 9H - Super kvalitet 3D")</f>
        <v>2-Pack HUAWEI P30 PRO Skärmskydd - Härdat Glas 9H - Super kvalitet 3D</v>
      </c>
      <c r="F11873" s="1" t="s">
        <v>267</v>
      </c>
      <c r="G11873" s="1" t="s">
        <v>268</v>
      </c>
      <c r="H11873" s="1" t="s">
        <v>269</v>
      </c>
      <c r="I11873" s="1" t="s">
        <v>1230</v>
      </c>
      <c r="J11873" s="1" t="s">
        <v>23</v>
      </c>
      <c r="K11873" s="1" t="s">
        <v>16</v>
      </c>
      <c r="L11873" s="1" t="s">
        <v>16</v>
      </c>
      <c r="M11873" s="1" t="s">
        <v>16</v>
      </c>
      <c r="N11873" s="1" t="s">
        <v>16</v>
      </c>
      <c r="O11873" s="1">
        <v>63.2</v>
      </c>
      <c r="P11873" s="1">
        <v>1.0</v>
      </c>
    </row>
    <row r="11874">
      <c r="A11874" s="1" t="s">
        <v>29</v>
      </c>
      <c r="B11874" s="1" t="s">
        <v>14525</v>
      </c>
      <c r="C11874" s="2" t="s">
        <v>14455</v>
      </c>
      <c r="D11874" s="1" t="s">
        <v>19</v>
      </c>
      <c r="E11874" s="3" t="str">
        <f>HYPERLINK("https://fyndiq.se/produkt/6ff896a82a134dbd/", "2-Pack IPhone 12 Mini - Härdat Glas 9H - Super Kvalitet 3D")</f>
        <v>2-Pack IPhone 12 Mini - Härdat Glas 9H - Super Kvalitet 3D</v>
      </c>
      <c r="F11874" s="1" t="s">
        <v>55</v>
      </c>
      <c r="G11874" s="1" t="s">
        <v>56</v>
      </c>
      <c r="H11874" s="1" t="s">
        <v>57</v>
      </c>
      <c r="I11874" s="1" t="s">
        <v>16</v>
      </c>
      <c r="J11874" s="1" t="s">
        <v>23</v>
      </c>
      <c r="K11874" s="1" t="s">
        <v>16</v>
      </c>
      <c r="L11874" s="1" t="s">
        <v>16</v>
      </c>
      <c r="M11874" s="1" t="s">
        <v>16</v>
      </c>
      <c r="N11874" s="1" t="s">
        <v>16</v>
      </c>
      <c r="O11874" s="1">
        <v>47.2</v>
      </c>
      <c r="P11874" s="1">
        <v>1.0</v>
      </c>
    </row>
    <row r="11875">
      <c r="A11875" s="1" t="s">
        <v>29</v>
      </c>
      <c r="B11875" s="1" t="s">
        <v>14526</v>
      </c>
      <c r="C11875" s="2" t="s">
        <v>14455</v>
      </c>
      <c r="D11875" s="1" t="s">
        <v>19</v>
      </c>
      <c r="E11875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1875" s="1" t="s">
        <v>679</v>
      </c>
      <c r="G11875" s="1" t="s">
        <v>680</v>
      </c>
      <c r="H11875" s="1" t="s">
        <v>681</v>
      </c>
      <c r="I11875" s="1" t="s">
        <v>16</v>
      </c>
      <c r="J11875" s="1" t="s">
        <v>23</v>
      </c>
      <c r="K11875" s="1" t="s">
        <v>16</v>
      </c>
      <c r="L11875" s="1" t="s">
        <v>16</v>
      </c>
      <c r="M11875" s="1" t="s">
        <v>16</v>
      </c>
      <c r="N11875" s="1" t="s">
        <v>16</v>
      </c>
      <c r="O11875" s="1">
        <v>95.2</v>
      </c>
      <c r="P11875" s="1">
        <v>1.0</v>
      </c>
    </row>
    <row r="11876">
      <c r="A11876" s="1" t="s">
        <v>29</v>
      </c>
      <c r="B11876" s="1" t="s">
        <v>14527</v>
      </c>
      <c r="C11876" s="2" t="s">
        <v>14455</v>
      </c>
      <c r="D11876" s="1" t="s">
        <v>19</v>
      </c>
      <c r="E11876" s="3" t="str">
        <f t="shared" ref="E11876:E11877" si="450">HYPERLINK("https://fyndiq.se/produkt/13e76851ca504320/", "2-Pack Samsung Galaxy S22 Ultra - Härdat glas 9H - Top kvalitet")</f>
        <v>2-Pack Samsung Galaxy S22 Ultra - Härdat glas 9H - Top kvalitet</v>
      </c>
      <c r="F11876" s="1" t="s">
        <v>140</v>
      </c>
      <c r="G11876" s="1" t="s">
        <v>141</v>
      </c>
      <c r="H11876" s="1" t="s">
        <v>142</v>
      </c>
      <c r="I11876" s="1" t="s">
        <v>16</v>
      </c>
      <c r="J11876" s="1" t="s">
        <v>23</v>
      </c>
      <c r="K11876" s="1" t="s">
        <v>16</v>
      </c>
      <c r="L11876" s="1" t="s">
        <v>16</v>
      </c>
      <c r="M11876" s="1" t="s">
        <v>16</v>
      </c>
      <c r="N11876" s="1" t="s">
        <v>16</v>
      </c>
      <c r="O11876" s="1">
        <v>63.2</v>
      </c>
      <c r="P11876" s="1">
        <v>1.0</v>
      </c>
    </row>
    <row r="11877">
      <c r="A11877" s="1" t="s">
        <v>29</v>
      </c>
      <c r="B11877" s="1" t="s">
        <v>14528</v>
      </c>
      <c r="C11877" s="2" t="s">
        <v>14455</v>
      </c>
      <c r="D11877" s="1" t="s">
        <v>19</v>
      </c>
      <c r="E11877" s="3" t="str">
        <f t="shared" si="450"/>
        <v>2-Pack Samsung Galaxy S22 Ultra - Härdat glas 9H - Top kvalitet</v>
      </c>
      <c r="F11877" s="1" t="s">
        <v>140</v>
      </c>
      <c r="G11877" s="1" t="s">
        <v>141</v>
      </c>
      <c r="H11877" s="1" t="s">
        <v>142</v>
      </c>
      <c r="I11877" s="1" t="s">
        <v>16</v>
      </c>
      <c r="J11877" s="1" t="s">
        <v>23</v>
      </c>
      <c r="K11877" s="1" t="s">
        <v>16</v>
      </c>
      <c r="L11877" s="1" t="s">
        <v>16</v>
      </c>
      <c r="M11877" s="1" t="s">
        <v>16</v>
      </c>
      <c r="N11877" s="1" t="s">
        <v>16</v>
      </c>
      <c r="O11877" s="1">
        <v>63.2</v>
      </c>
      <c r="P11877" s="1">
        <v>1.0</v>
      </c>
    </row>
    <row r="11878">
      <c r="A11878" s="1" t="s">
        <v>29</v>
      </c>
      <c r="B11878" s="1" t="s">
        <v>14529</v>
      </c>
      <c r="C11878" s="2" t="s">
        <v>14455</v>
      </c>
      <c r="D11878" s="1" t="s">
        <v>19</v>
      </c>
      <c r="E11878" s="3" t="str">
        <f>HYPERLINK("https://fyndiq.se/produkt/87e8c2a54c4a469b/", "2-Pack Samsung Galaxy A53 5G - Härdat glas 9H - Super kvalitet")</f>
        <v>2-Pack Samsung Galaxy A53 5G - Härdat glas 9H - Super kvalitet</v>
      </c>
      <c r="F11878" s="1" t="s">
        <v>1320</v>
      </c>
      <c r="G11878" s="1" t="s">
        <v>1321</v>
      </c>
      <c r="H11878" s="1" t="s">
        <v>1322</v>
      </c>
      <c r="I11878" s="1" t="s">
        <v>16</v>
      </c>
      <c r="J11878" s="1" t="s">
        <v>23</v>
      </c>
      <c r="K11878" s="1" t="s">
        <v>16</v>
      </c>
      <c r="L11878" s="1" t="s">
        <v>16</v>
      </c>
      <c r="M11878" s="1" t="s">
        <v>16</v>
      </c>
      <c r="N11878" s="1" t="s">
        <v>16</v>
      </c>
      <c r="O11878" s="1">
        <v>63.2</v>
      </c>
      <c r="P11878" s="1">
        <v>1.0</v>
      </c>
    </row>
    <row r="11879">
      <c r="A11879" s="1" t="s">
        <v>29</v>
      </c>
      <c r="B11879" s="1" t="s">
        <v>14530</v>
      </c>
      <c r="C11879" s="2" t="s">
        <v>14455</v>
      </c>
      <c r="D11879" s="1" t="s">
        <v>19</v>
      </c>
      <c r="E11879" s="3" t="str">
        <f t="shared" ref="E11879:E11880" si="451">HYPERLINK("https://fyndiq.se/produkt/6ff896a82a134dbd/", "2-Pack IPhone 12 Mini - Härdat Glas 9H - Super Kvalitet 3D")</f>
        <v>2-Pack IPhone 12 Mini - Härdat Glas 9H - Super Kvalitet 3D</v>
      </c>
      <c r="F11879" s="1" t="s">
        <v>55</v>
      </c>
      <c r="G11879" s="1" t="s">
        <v>56</v>
      </c>
      <c r="H11879" s="1" t="s">
        <v>57</v>
      </c>
      <c r="I11879" s="1" t="s">
        <v>16</v>
      </c>
      <c r="J11879" s="1" t="s">
        <v>23</v>
      </c>
      <c r="K11879" s="1" t="s">
        <v>16</v>
      </c>
      <c r="L11879" s="1" t="s">
        <v>16</v>
      </c>
      <c r="M11879" s="1" t="s">
        <v>16</v>
      </c>
      <c r="N11879" s="1" t="s">
        <v>16</v>
      </c>
      <c r="O11879" s="1">
        <v>47.2</v>
      </c>
      <c r="P11879" s="1">
        <v>1.0</v>
      </c>
    </row>
    <row r="11880">
      <c r="A11880" s="1" t="s">
        <v>29</v>
      </c>
      <c r="B11880" s="1" t="s">
        <v>14531</v>
      </c>
      <c r="C11880" s="2" t="s">
        <v>14455</v>
      </c>
      <c r="D11880" s="1" t="s">
        <v>19</v>
      </c>
      <c r="E11880" s="3" t="str">
        <f t="shared" si="451"/>
        <v>2-Pack IPhone 12 Mini - Härdat Glas 9H - Super Kvalitet 3D</v>
      </c>
      <c r="F11880" s="1" t="s">
        <v>55</v>
      </c>
      <c r="G11880" s="1" t="s">
        <v>56</v>
      </c>
      <c r="H11880" s="1" t="s">
        <v>57</v>
      </c>
      <c r="I11880" s="1" t="s">
        <v>16</v>
      </c>
      <c r="J11880" s="1" t="s">
        <v>23</v>
      </c>
      <c r="K11880" s="1" t="s">
        <v>16</v>
      </c>
      <c r="L11880" s="1" t="s">
        <v>16</v>
      </c>
      <c r="M11880" s="1" t="s">
        <v>16</v>
      </c>
      <c r="N11880" s="1" t="s">
        <v>16</v>
      </c>
      <c r="O11880" s="1">
        <v>47.2</v>
      </c>
      <c r="P11880" s="1">
        <v>1.0</v>
      </c>
    </row>
    <row r="11881">
      <c r="A11881" s="1" t="s">
        <v>29</v>
      </c>
      <c r="B11881" s="1" t="s">
        <v>14532</v>
      </c>
      <c r="C11881" s="2" t="s">
        <v>14455</v>
      </c>
      <c r="D11881" s="1" t="s">
        <v>19</v>
      </c>
      <c r="E11881" s="3" t="str">
        <f>HYPERLINK("https://fyndiq.se/produkt/27a918e340d244cc/", "GOOGLE PIXEL 8 Skärmskydd - Härdat Glas 9H - Super kvalitet 3D")</f>
        <v>GOOGLE PIXEL 8 Skärmskydd - Härdat Glas 9H - Super kvalitet 3D</v>
      </c>
      <c r="F11881" s="1" t="s">
        <v>306</v>
      </c>
      <c r="G11881" s="1" t="s">
        <v>307</v>
      </c>
      <c r="H11881" s="1" t="s">
        <v>308</v>
      </c>
      <c r="I11881" s="1" t="s">
        <v>1230</v>
      </c>
      <c r="J11881" s="1" t="s">
        <v>23</v>
      </c>
      <c r="K11881" s="1" t="s">
        <v>16</v>
      </c>
      <c r="L11881" s="1" t="s">
        <v>16</v>
      </c>
      <c r="M11881" s="1" t="s">
        <v>16</v>
      </c>
      <c r="N11881" s="1" t="s">
        <v>16</v>
      </c>
      <c r="O11881" s="1">
        <v>63.2</v>
      </c>
      <c r="P11881" s="1">
        <v>1.0</v>
      </c>
    </row>
    <row r="11882">
      <c r="A11882" s="1" t="s">
        <v>29</v>
      </c>
      <c r="B11882" s="1" t="s">
        <v>14533</v>
      </c>
      <c r="C11882" s="2" t="s">
        <v>14455</v>
      </c>
      <c r="D11882" s="1" t="s">
        <v>19</v>
      </c>
      <c r="E11882" s="3" t="str">
        <f>HYPERLINK("https://fyndiq.se/produkt/522bc650c0dc4c96/", "2 Pack - Samsung S20 Ultra - Härdat glas 9H - Top kvalitet 3D")</f>
        <v>2 Pack - Samsung S20 Ultra - Härdat glas 9H - Top kvalitet 3D</v>
      </c>
      <c r="F11882" s="1" t="s">
        <v>287</v>
      </c>
      <c r="G11882" s="1" t="s">
        <v>288</v>
      </c>
      <c r="H11882" s="1" t="s">
        <v>289</v>
      </c>
      <c r="I11882" s="1" t="s">
        <v>1230</v>
      </c>
      <c r="J11882" s="1" t="s">
        <v>9</v>
      </c>
      <c r="K11882" s="2" t="s">
        <v>12214</v>
      </c>
      <c r="L11882" s="1" t="s">
        <v>2602</v>
      </c>
      <c r="M11882" s="1" t="s">
        <v>16</v>
      </c>
      <c r="N11882" s="1" t="s">
        <v>16</v>
      </c>
      <c r="O11882" s="1">
        <v>63.2</v>
      </c>
      <c r="P11882" s="1">
        <v>1.0</v>
      </c>
    </row>
    <row r="11883">
      <c r="A11883" s="1" t="s">
        <v>29</v>
      </c>
      <c r="B11883" s="1" t="s">
        <v>14534</v>
      </c>
      <c r="C11883" s="2" t="s">
        <v>14455</v>
      </c>
      <c r="D11883" s="1" t="s">
        <v>19</v>
      </c>
      <c r="E11883" s="3" t="str">
        <f t="shared" ref="E11883:E11884" si="452">HYPERLINK("https://fyndiq.se/produkt/4bbb3fa8e0b44286/", "2-Pack XIAOMI REDMI 13C Skärmskydd - Härdat Glas 9H - Super kvalitet 3D")</f>
        <v>2-Pack XIAOMI REDMI 13C Skärmskydd - Härdat Glas 9H - Super kvalitet 3D</v>
      </c>
      <c r="F11883" s="1" t="s">
        <v>103</v>
      </c>
      <c r="G11883" s="1" t="s">
        <v>104</v>
      </c>
      <c r="H11883" s="1" t="s">
        <v>105</v>
      </c>
      <c r="I11883" s="1" t="s">
        <v>1230</v>
      </c>
      <c r="J11883" s="1" t="s">
        <v>23</v>
      </c>
      <c r="K11883" s="1" t="s">
        <v>16</v>
      </c>
      <c r="L11883" s="1" t="s">
        <v>16</v>
      </c>
      <c r="M11883" s="1" t="s">
        <v>16</v>
      </c>
      <c r="N11883" s="1" t="s">
        <v>16</v>
      </c>
      <c r="O11883" s="1">
        <v>63.2</v>
      </c>
      <c r="P11883" s="1">
        <v>1.0</v>
      </c>
    </row>
    <row r="11884">
      <c r="A11884" s="1" t="s">
        <v>29</v>
      </c>
      <c r="B11884" s="1" t="s">
        <v>14535</v>
      </c>
      <c r="C11884" s="2" t="s">
        <v>14455</v>
      </c>
      <c r="D11884" s="1" t="s">
        <v>19</v>
      </c>
      <c r="E11884" s="3" t="str">
        <f t="shared" si="452"/>
        <v>2-Pack XIAOMI REDMI 13C Skärmskydd - Härdat Glas 9H - Super kvalitet 3D</v>
      </c>
      <c r="F11884" s="1" t="s">
        <v>103</v>
      </c>
      <c r="G11884" s="1" t="s">
        <v>104</v>
      </c>
      <c r="H11884" s="1" t="s">
        <v>105</v>
      </c>
      <c r="I11884" s="1" t="s">
        <v>1230</v>
      </c>
      <c r="J11884" s="1" t="s">
        <v>9</v>
      </c>
      <c r="K11884" s="2" t="s">
        <v>11494</v>
      </c>
      <c r="L11884" s="1" t="s">
        <v>2602</v>
      </c>
      <c r="M11884" s="1" t="s">
        <v>16</v>
      </c>
      <c r="N11884" s="1" t="s">
        <v>16</v>
      </c>
      <c r="O11884" s="1">
        <v>63.2</v>
      </c>
      <c r="P11884" s="1">
        <v>1.0</v>
      </c>
    </row>
    <row r="11885">
      <c r="A11885" s="1" t="s">
        <v>29</v>
      </c>
      <c r="B11885" s="1" t="s">
        <v>14536</v>
      </c>
      <c r="C11885" s="2" t="s">
        <v>14455</v>
      </c>
      <c r="D11885" s="1" t="s">
        <v>19</v>
      </c>
      <c r="E11885" s="3" t="str">
        <f>HYPERLINK("https://fyndiq.se/produkt/66d52f50233f45e6/", "2-pack - Iphone XS Max - 9D Härdat Glass - Top Kvalitet")</f>
        <v>2-pack - Iphone XS Max - 9D Härdat Glass - Top Kvalitet</v>
      </c>
      <c r="F11885" s="1" t="s">
        <v>3729</v>
      </c>
      <c r="G11885" s="1" t="s">
        <v>3730</v>
      </c>
      <c r="H11885" s="1" t="s">
        <v>523</v>
      </c>
      <c r="I11885" s="1" t="s">
        <v>1230</v>
      </c>
      <c r="J11885" s="1" t="s">
        <v>23</v>
      </c>
      <c r="K11885" s="1" t="s">
        <v>16</v>
      </c>
      <c r="L11885" s="1" t="s">
        <v>16</v>
      </c>
      <c r="M11885" s="1" t="s">
        <v>16</v>
      </c>
      <c r="N11885" s="1" t="s">
        <v>16</v>
      </c>
      <c r="O11885" s="1">
        <v>47.2</v>
      </c>
      <c r="P11885" s="1">
        <v>1.0</v>
      </c>
    </row>
    <row r="11886">
      <c r="A11886" s="1" t="s">
        <v>29</v>
      </c>
      <c r="B11886" s="1" t="s">
        <v>14537</v>
      </c>
      <c r="C11886" s="2" t="s">
        <v>14538</v>
      </c>
      <c r="D11886" s="1" t="s">
        <v>19</v>
      </c>
      <c r="E1188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1886" s="1" t="s">
        <v>204</v>
      </c>
      <c r="G11886" s="1" t="s">
        <v>205</v>
      </c>
      <c r="H11886" s="1" t="s">
        <v>206</v>
      </c>
      <c r="I11886" s="1" t="s">
        <v>16</v>
      </c>
      <c r="J11886" s="1" t="s">
        <v>23</v>
      </c>
      <c r="K11886" s="1" t="s">
        <v>16</v>
      </c>
      <c r="L11886" s="1" t="s">
        <v>16</v>
      </c>
      <c r="M11886" s="1" t="s">
        <v>16</v>
      </c>
      <c r="N11886" s="1" t="s">
        <v>16</v>
      </c>
      <c r="O11886" s="1">
        <v>71.2</v>
      </c>
      <c r="P11886" s="1">
        <v>1.0</v>
      </c>
    </row>
    <row r="11887">
      <c r="A11887" s="1" t="s">
        <v>29</v>
      </c>
      <c r="B11887" s="1" t="s">
        <v>14539</v>
      </c>
      <c r="C11887" s="2" t="s">
        <v>14538</v>
      </c>
      <c r="D11887" s="1" t="s">
        <v>19</v>
      </c>
      <c r="E11887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1887" s="1" t="s">
        <v>3103</v>
      </c>
      <c r="G11887" s="1" t="s">
        <v>3104</v>
      </c>
      <c r="H11887" s="1" t="s">
        <v>3105</v>
      </c>
      <c r="I11887" s="1" t="s">
        <v>16</v>
      </c>
      <c r="J11887" s="1" t="s">
        <v>23</v>
      </c>
      <c r="K11887" s="1" t="s">
        <v>16</v>
      </c>
      <c r="L11887" s="1" t="s">
        <v>16</v>
      </c>
      <c r="M11887" s="1" t="s">
        <v>16</v>
      </c>
      <c r="N11887" s="1" t="s">
        <v>16</v>
      </c>
      <c r="O11887" s="1">
        <v>79.2</v>
      </c>
      <c r="P11887" s="1">
        <v>1.0</v>
      </c>
    </row>
    <row r="11888">
      <c r="A11888" s="1" t="s">
        <v>29</v>
      </c>
      <c r="B11888" s="1" t="s">
        <v>14540</v>
      </c>
      <c r="C11888" s="2" t="s">
        <v>14538</v>
      </c>
      <c r="D11888" s="1" t="s">
        <v>19</v>
      </c>
      <c r="E11888" s="3" t="str">
        <f>HYPERLINK("https://fyndiq.se/produkt/34157794139f40c6/", "2-Pack Samsung S20 FE - 9H Härdat Glass - Top Kvalitet")</f>
        <v>2-Pack Samsung S20 FE - 9H Härdat Glass - Top Kvalitet</v>
      </c>
      <c r="F11888" s="1" t="s">
        <v>1640</v>
      </c>
      <c r="G11888" s="1" t="s">
        <v>1641</v>
      </c>
      <c r="H11888" s="1" t="s">
        <v>1642</v>
      </c>
      <c r="I11888" s="1" t="s">
        <v>16</v>
      </c>
      <c r="J11888" s="1" t="s">
        <v>23</v>
      </c>
      <c r="K11888" s="1" t="s">
        <v>16</v>
      </c>
      <c r="L11888" s="1" t="s">
        <v>16</v>
      </c>
      <c r="M11888" s="1" t="s">
        <v>16</v>
      </c>
      <c r="N11888" s="1" t="s">
        <v>16</v>
      </c>
      <c r="O11888" s="1">
        <v>63.2</v>
      </c>
      <c r="P11888" s="1">
        <v>1.0</v>
      </c>
    </row>
    <row r="11889">
      <c r="A11889" s="1" t="s">
        <v>29</v>
      </c>
      <c r="B11889" s="1" t="s">
        <v>14541</v>
      </c>
      <c r="C11889" s="2" t="s">
        <v>14538</v>
      </c>
      <c r="D11889" s="1" t="s">
        <v>19</v>
      </c>
      <c r="E11889" s="3" t="str">
        <f>HYPERLINK("https://fyndiq.se/produkt/bc46ebfdab704667/", "2-Pack Samsung S22 Skärmskydd  - 9H Härdat Glass - 3D Super Kvalitet")</f>
        <v>2-Pack Samsung S22 Skärmskydd  - 9H Härdat Glass - 3D Super Kvalitet</v>
      </c>
      <c r="F11889" s="1" t="s">
        <v>1454</v>
      </c>
      <c r="G11889" s="1" t="s">
        <v>1455</v>
      </c>
      <c r="H11889" s="1" t="s">
        <v>1456</v>
      </c>
      <c r="I11889" s="1" t="s">
        <v>16</v>
      </c>
      <c r="J11889" s="1" t="s">
        <v>23</v>
      </c>
      <c r="K11889" s="1" t="s">
        <v>16</v>
      </c>
      <c r="L11889" s="1" t="s">
        <v>16</v>
      </c>
      <c r="M11889" s="1" t="s">
        <v>16</v>
      </c>
      <c r="N11889" s="1" t="s">
        <v>16</v>
      </c>
      <c r="O11889" s="1">
        <v>63.2</v>
      </c>
      <c r="P11889" s="1">
        <v>1.0</v>
      </c>
    </row>
    <row r="11890">
      <c r="A11890" s="1" t="s">
        <v>29</v>
      </c>
      <c r="B11890" s="1" t="s">
        <v>14542</v>
      </c>
      <c r="C11890" s="2" t="s">
        <v>14538</v>
      </c>
      <c r="D11890" s="1" t="s">
        <v>19</v>
      </c>
      <c r="E11890" s="3" t="str">
        <f>HYPERLINK("https://fyndiq.se/produkt/3793e0f6281f49f6/", "2-Pack Iphone 11 / XR - 9H Härdat Glass - Top Kvalitet")</f>
        <v>2-Pack Iphone 11 / XR - 9H Härdat Glass - Top Kvalitet</v>
      </c>
      <c r="F11890" s="1" t="s">
        <v>371</v>
      </c>
      <c r="G11890" s="1" t="s">
        <v>372</v>
      </c>
      <c r="H11890" s="1" t="s">
        <v>373</v>
      </c>
      <c r="I11890" s="1" t="s">
        <v>16</v>
      </c>
      <c r="J11890" s="1" t="s">
        <v>23</v>
      </c>
      <c r="K11890" s="1" t="s">
        <v>16</v>
      </c>
      <c r="L11890" s="1" t="s">
        <v>16</v>
      </c>
      <c r="M11890" s="1" t="s">
        <v>16</v>
      </c>
      <c r="N11890" s="1" t="s">
        <v>16</v>
      </c>
      <c r="O11890" s="1">
        <v>47.2</v>
      </c>
      <c r="P11890" s="1">
        <v>1.0</v>
      </c>
    </row>
    <row r="11891">
      <c r="A11891" s="1" t="s">
        <v>29</v>
      </c>
      <c r="B11891" s="1" t="s">
        <v>14543</v>
      </c>
      <c r="C11891" s="2" t="s">
        <v>14538</v>
      </c>
      <c r="D11891" s="1" t="s">
        <v>19</v>
      </c>
      <c r="E1189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891" s="1" t="s">
        <v>258</v>
      </c>
      <c r="G11891" s="1" t="s">
        <v>259</v>
      </c>
      <c r="H11891" s="1" t="s">
        <v>260</v>
      </c>
      <c r="I11891" s="1" t="s">
        <v>16</v>
      </c>
      <c r="J11891" s="1" t="s">
        <v>23</v>
      </c>
      <c r="K11891" s="1" t="s">
        <v>16</v>
      </c>
      <c r="L11891" s="1" t="s">
        <v>16</v>
      </c>
      <c r="M11891" s="1" t="s">
        <v>16</v>
      </c>
      <c r="N11891" s="1" t="s">
        <v>16</v>
      </c>
      <c r="O11891" s="1">
        <v>63.2</v>
      </c>
      <c r="P11891" s="1">
        <v>1.0</v>
      </c>
    </row>
    <row r="11892">
      <c r="A11892" s="1" t="s">
        <v>29</v>
      </c>
      <c r="B11892" s="1" t="s">
        <v>14544</v>
      </c>
      <c r="C11892" s="2" t="s">
        <v>14538</v>
      </c>
      <c r="D11892" s="1" t="s">
        <v>19</v>
      </c>
      <c r="E11892" s="3" t="str">
        <f>HYPERLINK("https://fyndiq.se/produkt/3793e0f6281f49f6/", "2-Pack Iphone 11 / XR - 9H Härdat Glass - Top Kvalitet")</f>
        <v>2-Pack Iphone 11 / XR - 9H Härdat Glass - Top Kvalitet</v>
      </c>
      <c r="F11892" s="1" t="s">
        <v>371</v>
      </c>
      <c r="G11892" s="1" t="s">
        <v>372</v>
      </c>
      <c r="H11892" s="1" t="s">
        <v>373</v>
      </c>
      <c r="I11892" s="1" t="s">
        <v>16</v>
      </c>
      <c r="J11892" s="1" t="s">
        <v>23</v>
      </c>
      <c r="K11892" s="1" t="s">
        <v>16</v>
      </c>
      <c r="L11892" s="1" t="s">
        <v>16</v>
      </c>
      <c r="M11892" s="1" t="s">
        <v>16</v>
      </c>
      <c r="N11892" s="1" t="s">
        <v>16</v>
      </c>
      <c r="O11892" s="1">
        <v>47.2</v>
      </c>
      <c r="P11892" s="1">
        <v>1.0</v>
      </c>
    </row>
    <row r="11893">
      <c r="A11893" s="1" t="s">
        <v>29</v>
      </c>
      <c r="B11893" s="1" t="s">
        <v>14545</v>
      </c>
      <c r="C11893" s="2" t="s">
        <v>14538</v>
      </c>
      <c r="D11893" s="1" t="s">
        <v>19</v>
      </c>
      <c r="E11893" s="3" t="str">
        <f>HYPERLINK("https://fyndiq.se/produkt/f7b16236096d401a/", "2-Pack Google Pixel 7A - Härdat glas 9H - Super kvalitet 3D Skärmskydd")</f>
        <v>2-Pack Google Pixel 7A - Härdat glas 9H - Super kvalitet 3D Skärmskydd</v>
      </c>
      <c r="F11893" s="1" t="s">
        <v>852</v>
      </c>
      <c r="G11893" s="1" t="s">
        <v>853</v>
      </c>
      <c r="H11893" s="1" t="s">
        <v>854</v>
      </c>
      <c r="I11893" s="1" t="s">
        <v>16</v>
      </c>
      <c r="J11893" s="1" t="s">
        <v>23</v>
      </c>
      <c r="K11893" s="1" t="s">
        <v>16</v>
      </c>
      <c r="L11893" s="1" t="s">
        <v>16</v>
      </c>
      <c r="M11893" s="1" t="s">
        <v>16</v>
      </c>
      <c r="N11893" s="1" t="s">
        <v>16</v>
      </c>
      <c r="O11893" s="1">
        <v>63.2</v>
      </c>
      <c r="P11893" s="1">
        <v>1.0</v>
      </c>
    </row>
    <row r="11894">
      <c r="A11894" s="1" t="s">
        <v>29</v>
      </c>
      <c r="B11894" s="1" t="s">
        <v>14546</v>
      </c>
      <c r="C11894" s="2" t="s">
        <v>14538</v>
      </c>
      <c r="D11894" s="1" t="s">
        <v>19</v>
      </c>
      <c r="E11894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11894" s="1" t="s">
        <v>3112</v>
      </c>
      <c r="G11894" s="1" t="s">
        <v>3113</v>
      </c>
      <c r="H11894" s="1" t="s">
        <v>3114</v>
      </c>
      <c r="I11894" s="1" t="s">
        <v>16</v>
      </c>
      <c r="J11894" s="1" t="s">
        <v>23</v>
      </c>
      <c r="K11894" s="1" t="s">
        <v>16</v>
      </c>
      <c r="L11894" s="1" t="s">
        <v>16</v>
      </c>
      <c r="M11894" s="1" t="s">
        <v>16</v>
      </c>
      <c r="N11894" s="1" t="s">
        <v>16</v>
      </c>
      <c r="O11894" s="1">
        <v>63.2</v>
      </c>
      <c r="P11894" s="1">
        <v>1.0</v>
      </c>
    </row>
    <row r="11895">
      <c r="A11895" s="1" t="s">
        <v>29</v>
      </c>
      <c r="B11895" s="1" t="s">
        <v>14547</v>
      </c>
      <c r="C11895" s="2" t="s">
        <v>14538</v>
      </c>
      <c r="D11895" s="1" t="s">
        <v>19</v>
      </c>
      <c r="E11895" s="3" t="str">
        <f t="shared" ref="E11895:E11896" si="453">HYPERLINK("https://fyndiq.se/produkt/ffd808ba7c174af8/", "2-Pack Samsung S22 Skärmskydd &amp; 1-Pack linsskydd -Härdat Glas 9H")</f>
        <v>2-Pack Samsung S22 Skärmskydd &amp; 1-Pack linsskydd -Härdat Glas 9H</v>
      </c>
      <c r="F11895" s="1" t="s">
        <v>179</v>
      </c>
      <c r="G11895" s="1" t="s">
        <v>180</v>
      </c>
      <c r="H11895" s="1" t="s">
        <v>181</v>
      </c>
      <c r="I11895" s="1" t="s">
        <v>16</v>
      </c>
      <c r="J11895" s="1" t="s">
        <v>23</v>
      </c>
      <c r="K11895" s="1" t="s">
        <v>16</v>
      </c>
      <c r="L11895" s="1" t="s">
        <v>16</v>
      </c>
      <c r="M11895" s="1" t="s">
        <v>16</v>
      </c>
      <c r="N11895" s="1" t="s">
        <v>16</v>
      </c>
      <c r="O11895" s="1">
        <v>71.2</v>
      </c>
      <c r="P11895" s="1">
        <v>1.0</v>
      </c>
    </row>
    <row r="11896">
      <c r="A11896" s="1" t="s">
        <v>29</v>
      </c>
      <c r="B11896" s="1" t="s">
        <v>14548</v>
      </c>
      <c r="C11896" s="2" t="s">
        <v>14538</v>
      </c>
      <c r="D11896" s="1" t="s">
        <v>19</v>
      </c>
      <c r="E11896" s="3" t="str">
        <f t="shared" si="453"/>
        <v>2-Pack Samsung S22 Skärmskydd &amp; 1-Pack linsskydd -Härdat Glas 9H</v>
      </c>
      <c r="F11896" s="1" t="s">
        <v>179</v>
      </c>
      <c r="G11896" s="1" t="s">
        <v>180</v>
      </c>
      <c r="H11896" s="1" t="s">
        <v>181</v>
      </c>
      <c r="I11896" s="1" t="s">
        <v>16</v>
      </c>
      <c r="J11896" s="1" t="s">
        <v>23</v>
      </c>
      <c r="K11896" s="1" t="s">
        <v>16</v>
      </c>
      <c r="L11896" s="1" t="s">
        <v>16</v>
      </c>
      <c r="M11896" s="1" t="s">
        <v>16</v>
      </c>
      <c r="N11896" s="1" t="s">
        <v>16</v>
      </c>
      <c r="O11896" s="1">
        <v>71.2</v>
      </c>
      <c r="P11896" s="1">
        <v>1.0</v>
      </c>
    </row>
    <row r="11897">
      <c r="A11897" s="1" t="s">
        <v>29</v>
      </c>
      <c r="B11897" s="1" t="s">
        <v>14549</v>
      </c>
      <c r="C11897" s="2" t="s">
        <v>14538</v>
      </c>
      <c r="D11897" s="1" t="s">
        <v>19</v>
      </c>
      <c r="E11897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1897" s="1" t="s">
        <v>894</v>
      </c>
      <c r="G11897" s="1" t="s">
        <v>895</v>
      </c>
      <c r="H11897" s="1" t="s">
        <v>896</v>
      </c>
      <c r="I11897" s="1" t="s">
        <v>16</v>
      </c>
      <c r="J11897" s="1" t="s">
        <v>23</v>
      </c>
      <c r="K11897" s="1" t="s">
        <v>16</v>
      </c>
      <c r="L11897" s="1" t="s">
        <v>16</v>
      </c>
      <c r="M11897" s="1" t="s">
        <v>16</v>
      </c>
      <c r="N11897" s="1" t="s">
        <v>16</v>
      </c>
      <c r="O11897" s="1">
        <v>79.2</v>
      </c>
      <c r="P11897" s="1">
        <v>1.0</v>
      </c>
    </row>
    <row r="11898">
      <c r="A11898" s="1" t="s">
        <v>29</v>
      </c>
      <c r="B11898" s="1" t="s">
        <v>14550</v>
      </c>
      <c r="C11898" s="2" t="s">
        <v>14538</v>
      </c>
      <c r="D11898" s="1" t="s">
        <v>19</v>
      </c>
      <c r="E11898" s="3" t="str">
        <f>HYPERLINK("https://fyndiq.se/produkt/e4b87757208946c3/", "2-Pack Samsung S10E Skärmskydd - Härdat Glas 9H - Super kvalitet 3D")</f>
        <v>2-Pack Samsung S10E Skärmskydd - Härdat Glas 9H - Super kvalitet 3D</v>
      </c>
      <c r="F11898" s="1" t="s">
        <v>95</v>
      </c>
      <c r="G11898" s="1" t="s">
        <v>96</v>
      </c>
      <c r="H11898" s="1" t="s">
        <v>97</v>
      </c>
      <c r="I11898" s="1" t="s">
        <v>16</v>
      </c>
      <c r="J11898" s="1" t="s">
        <v>23</v>
      </c>
      <c r="K11898" s="1" t="s">
        <v>16</v>
      </c>
      <c r="L11898" s="1" t="s">
        <v>16</v>
      </c>
      <c r="M11898" s="1" t="s">
        <v>16</v>
      </c>
      <c r="N11898" s="1" t="s">
        <v>16</v>
      </c>
      <c r="O11898" s="1">
        <v>63.2</v>
      </c>
      <c r="P11898" s="1">
        <v>1.0</v>
      </c>
    </row>
    <row r="11899">
      <c r="A11899" s="1" t="s">
        <v>29</v>
      </c>
      <c r="B11899" s="1" t="s">
        <v>14551</v>
      </c>
      <c r="C11899" s="2" t="s">
        <v>14538</v>
      </c>
      <c r="D11899" s="1" t="s">
        <v>19</v>
      </c>
      <c r="E11899" s="3" t="str">
        <f>HYPERLINK("https://fyndiq.se/produkt/c398466bf0524e85/", "2-Pack Samsung S23 - 9H Härdat Glass - 3D Super Kvalitet Skärmskydd")</f>
        <v>2-Pack Samsung S23 - 9H Härdat Glass - 3D Super Kvalitet Skärmskydd</v>
      </c>
      <c r="F11899" s="1" t="s">
        <v>1365</v>
      </c>
      <c r="G11899" s="1" t="s">
        <v>1366</v>
      </c>
      <c r="H11899" s="1" t="s">
        <v>1367</v>
      </c>
      <c r="I11899" s="1" t="s">
        <v>16</v>
      </c>
      <c r="J11899" s="1" t="s">
        <v>23</v>
      </c>
      <c r="K11899" s="1" t="s">
        <v>16</v>
      </c>
      <c r="L11899" s="1" t="s">
        <v>16</v>
      </c>
      <c r="M11899" s="1" t="s">
        <v>16</v>
      </c>
      <c r="N11899" s="1" t="s">
        <v>16</v>
      </c>
      <c r="O11899" s="1">
        <v>63.2</v>
      </c>
      <c r="P11899" s="1">
        <v>1.0</v>
      </c>
    </row>
    <row r="11900">
      <c r="A11900" s="1" t="s">
        <v>29</v>
      </c>
      <c r="B11900" s="1" t="s">
        <v>14552</v>
      </c>
      <c r="C11900" s="2" t="s">
        <v>14538</v>
      </c>
      <c r="D11900" s="1" t="s">
        <v>19</v>
      </c>
      <c r="E11900" s="3" t="str">
        <f>HYPERLINK("https://fyndiq.se/produkt/c0eb88cddcec463e/", "Samsung Galaxy S21 Ultra 5G - Härdat glas 9H - Super kvalitet 3D")</f>
        <v>Samsung Galaxy S21 Ultra 5G - Härdat glas 9H - Super kvalitet 3D</v>
      </c>
      <c r="F11900" s="1" t="s">
        <v>14553</v>
      </c>
      <c r="G11900" s="1" t="s">
        <v>14554</v>
      </c>
      <c r="H11900" s="1" t="s">
        <v>14555</v>
      </c>
      <c r="I11900" s="1" t="s">
        <v>16</v>
      </c>
      <c r="J11900" s="1" t="s">
        <v>23</v>
      </c>
      <c r="K11900" s="1" t="s">
        <v>16</v>
      </c>
      <c r="L11900" s="1" t="s">
        <v>16</v>
      </c>
      <c r="M11900" s="1" t="s">
        <v>16</v>
      </c>
      <c r="N11900" s="1" t="s">
        <v>16</v>
      </c>
      <c r="O11900" s="1">
        <v>55.2</v>
      </c>
      <c r="P11900" s="1">
        <v>1.0</v>
      </c>
    </row>
    <row r="11901">
      <c r="A11901" s="1" t="s">
        <v>29</v>
      </c>
      <c r="B11901" s="1" t="s">
        <v>14556</v>
      </c>
      <c r="C11901" s="2" t="s">
        <v>14538</v>
      </c>
      <c r="D11901" s="1" t="s">
        <v>19</v>
      </c>
      <c r="E11901" s="3" t="str">
        <f>HYPERLINK("https://fyndiq.se/produkt/bd84362587364f02/", "2-Pack GOOGLE PIXEL 8 Skärmskydd - Härdat Glas 9H - Super kvalitet 3D")</f>
        <v>2-Pack GOOGLE PIXEL 8 Skärmskydd - Härdat Glas 9H - Super kvalitet 3D</v>
      </c>
      <c r="F11901" s="1" t="s">
        <v>254</v>
      </c>
      <c r="G11901" s="1" t="s">
        <v>255</v>
      </c>
      <c r="H11901" s="1" t="s">
        <v>256</v>
      </c>
      <c r="I11901" s="1" t="s">
        <v>16</v>
      </c>
      <c r="J11901" s="1" t="s">
        <v>23</v>
      </c>
      <c r="K11901" s="1" t="s">
        <v>16</v>
      </c>
      <c r="L11901" s="1" t="s">
        <v>16</v>
      </c>
      <c r="M11901" s="1" t="s">
        <v>16</v>
      </c>
      <c r="N11901" s="1" t="s">
        <v>16</v>
      </c>
      <c r="O11901" s="1">
        <v>71.2</v>
      </c>
      <c r="P11901" s="1">
        <v>1.0</v>
      </c>
    </row>
    <row r="11902">
      <c r="A11902" s="1" t="s">
        <v>29</v>
      </c>
      <c r="B11902" s="1" t="s">
        <v>14557</v>
      </c>
      <c r="C11902" s="2" t="s">
        <v>14538</v>
      </c>
      <c r="D11902" s="1" t="s">
        <v>19</v>
      </c>
      <c r="E11902" s="3" t="str">
        <f>HYPERLINK("https://fyndiq.se/produkt/a871a7da0b2249a8/", "2-Pack Iphone 11 Pro Max - 9H Härdat Glass - Top Kvalitet")</f>
        <v>2-Pack Iphone 11 Pro Max - 9H Härdat Glass - Top Kvalitet</v>
      </c>
      <c r="F11902" s="1" t="s">
        <v>559</v>
      </c>
      <c r="G11902" s="1" t="s">
        <v>560</v>
      </c>
      <c r="H11902" s="1" t="s">
        <v>561</v>
      </c>
      <c r="I11902" s="1" t="s">
        <v>16</v>
      </c>
      <c r="J11902" s="1" t="s">
        <v>23</v>
      </c>
      <c r="K11902" s="1" t="s">
        <v>16</v>
      </c>
      <c r="L11902" s="1" t="s">
        <v>16</v>
      </c>
      <c r="M11902" s="1" t="s">
        <v>16</v>
      </c>
      <c r="N11902" s="1" t="s">
        <v>16</v>
      </c>
      <c r="O11902" s="1">
        <v>47.2</v>
      </c>
      <c r="P11902" s="1">
        <v>2.0</v>
      </c>
    </row>
    <row r="11903">
      <c r="A11903" s="1" t="s">
        <v>29</v>
      </c>
      <c r="B11903" s="1" t="s">
        <v>14558</v>
      </c>
      <c r="C11903" s="2" t="s">
        <v>14538</v>
      </c>
      <c r="D11903" s="1" t="s">
        <v>19</v>
      </c>
      <c r="E11903" s="3" t="str">
        <f>HYPERLINK("https://fyndiq.se/produkt/df733e838e0d403c/", "2-pack - iPhone 12 Mini - 9H Härdat Glass - Top Kvalitet")</f>
        <v>2-pack - iPhone 12 Mini - 9H Härdat Glass - Top Kvalitet</v>
      </c>
      <c r="F11903" s="1" t="s">
        <v>6336</v>
      </c>
      <c r="G11903" s="1" t="s">
        <v>6337</v>
      </c>
      <c r="H11903" s="1" t="s">
        <v>2067</v>
      </c>
      <c r="I11903" s="1" t="s">
        <v>16</v>
      </c>
      <c r="J11903" s="1" t="s">
        <v>23</v>
      </c>
      <c r="K11903" s="1" t="s">
        <v>16</v>
      </c>
      <c r="L11903" s="1" t="s">
        <v>16</v>
      </c>
      <c r="M11903" s="1" t="s">
        <v>16</v>
      </c>
      <c r="N11903" s="1" t="s">
        <v>16</v>
      </c>
      <c r="O11903" s="1">
        <v>47.2</v>
      </c>
      <c r="P11903" s="1">
        <v>1.0</v>
      </c>
    </row>
    <row r="11904">
      <c r="A11904" s="1" t="s">
        <v>29</v>
      </c>
      <c r="B11904" s="1" t="s">
        <v>14559</v>
      </c>
      <c r="C11904" s="2" t="s">
        <v>14538</v>
      </c>
      <c r="D11904" s="1" t="s">
        <v>19</v>
      </c>
      <c r="E11904" s="3" t="str">
        <f>HYPERLINK("https://fyndiq.se/produkt/0a890dd972c4463d/", "2-Pack Samsung Galaxy A52s 5G - Härdat glas 9H - Super kvalitet")</f>
        <v>2-Pack Samsung Galaxy A52s 5G - Härdat glas 9H - Super kvalitet</v>
      </c>
      <c r="F11904" s="1" t="s">
        <v>442</v>
      </c>
      <c r="G11904" s="1" t="s">
        <v>443</v>
      </c>
      <c r="H11904" s="1" t="s">
        <v>444</v>
      </c>
      <c r="I11904" s="1" t="s">
        <v>16</v>
      </c>
      <c r="J11904" s="1" t="s">
        <v>23</v>
      </c>
      <c r="K11904" s="1" t="s">
        <v>16</v>
      </c>
      <c r="L11904" s="1" t="s">
        <v>16</v>
      </c>
      <c r="M11904" s="1" t="s">
        <v>16</v>
      </c>
      <c r="N11904" s="1" t="s">
        <v>16</v>
      </c>
      <c r="O11904" s="1">
        <v>63.2</v>
      </c>
      <c r="P11904" s="1">
        <v>1.0</v>
      </c>
    </row>
    <row r="11905">
      <c r="A11905" s="1" t="s">
        <v>29</v>
      </c>
      <c r="B11905" s="1" t="s">
        <v>14560</v>
      </c>
      <c r="C11905" s="2" t="s">
        <v>14538</v>
      </c>
      <c r="D11905" s="1" t="s">
        <v>19</v>
      </c>
      <c r="E11905" s="3" t="str">
        <f t="shared" ref="E11905:E11906" si="454">HYPERLINK("https://fyndiq.se/produkt/ef10e4ba492c46df/", "2-Pack Samsung S23 FE 5G - 9H Härdat Glass - Super Kvalitet 3D")</f>
        <v>2-Pack Samsung S23 FE 5G - 9H Härdat Glass - Super Kvalitet 3D</v>
      </c>
      <c r="F11905" s="1" t="s">
        <v>2521</v>
      </c>
      <c r="G11905" s="1" t="s">
        <v>2522</v>
      </c>
      <c r="H11905" s="1" t="s">
        <v>2523</v>
      </c>
      <c r="I11905" s="1" t="s">
        <v>16</v>
      </c>
      <c r="J11905" s="1" t="s">
        <v>23</v>
      </c>
      <c r="K11905" s="1" t="s">
        <v>16</v>
      </c>
      <c r="L11905" s="1" t="s">
        <v>16</v>
      </c>
      <c r="M11905" s="1" t="s">
        <v>16</v>
      </c>
      <c r="N11905" s="1" t="s">
        <v>16</v>
      </c>
      <c r="O11905" s="1">
        <v>63.2</v>
      </c>
      <c r="P11905" s="1">
        <v>1.0</v>
      </c>
    </row>
    <row r="11906">
      <c r="A11906" s="1" t="s">
        <v>29</v>
      </c>
      <c r="B11906" s="1" t="s">
        <v>14561</v>
      </c>
      <c r="C11906" s="2" t="s">
        <v>14538</v>
      </c>
      <c r="D11906" s="1" t="s">
        <v>19</v>
      </c>
      <c r="E11906" s="3" t="str">
        <f t="shared" si="454"/>
        <v>2-Pack Samsung S23 FE 5G - 9H Härdat Glass - Super Kvalitet 3D</v>
      </c>
      <c r="F11906" s="1" t="s">
        <v>2521</v>
      </c>
      <c r="G11906" s="1" t="s">
        <v>2522</v>
      </c>
      <c r="H11906" s="1" t="s">
        <v>2523</v>
      </c>
      <c r="I11906" s="1" t="s">
        <v>16</v>
      </c>
      <c r="J11906" s="1" t="s">
        <v>23</v>
      </c>
      <c r="K11906" s="1" t="s">
        <v>16</v>
      </c>
      <c r="L11906" s="1" t="s">
        <v>16</v>
      </c>
      <c r="M11906" s="1" t="s">
        <v>16</v>
      </c>
      <c r="N11906" s="1" t="s">
        <v>16</v>
      </c>
      <c r="O11906" s="1">
        <v>63.2</v>
      </c>
      <c r="P11906" s="1">
        <v>1.0</v>
      </c>
    </row>
    <row r="11907">
      <c r="A11907" s="1" t="s">
        <v>29</v>
      </c>
      <c r="B11907" s="1" t="s">
        <v>14562</v>
      </c>
      <c r="C11907" s="2" t="s">
        <v>14538</v>
      </c>
      <c r="D11907" s="1" t="s">
        <v>19</v>
      </c>
      <c r="E1190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1907" s="1" t="s">
        <v>51</v>
      </c>
      <c r="G11907" s="1" t="s">
        <v>52</v>
      </c>
      <c r="H11907" s="1" t="s">
        <v>53</v>
      </c>
      <c r="I11907" s="1" t="s">
        <v>16</v>
      </c>
      <c r="J11907" s="1" t="s">
        <v>23</v>
      </c>
      <c r="K11907" s="1" t="s">
        <v>16</v>
      </c>
      <c r="L11907" s="1" t="s">
        <v>16</v>
      </c>
      <c r="M11907" s="1" t="s">
        <v>16</v>
      </c>
      <c r="N11907" s="1" t="s">
        <v>16</v>
      </c>
      <c r="O11907" s="1">
        <v>87.2</v>
      </c>
      <c r="P11907" s="1">
        <v>1.0</v>
      </c>
    </row>
    <row r="11908">
      <c r="A11908" s="1" t="s">
        <v>29</v>
      </c>
      <c r="B11908" s="1" t="s">
        <v>14563</v>
      </c>
      <c r="C11908" s="2" t="s">
        <v>14538</v>
      </c>
      <c r="D11908" s="1" t="s">
        <v>19</v>
      </c>
      <c r="E11908" s="3" t="str">
        <f t="shared" ref="E11908:E11909" si="455">HYPERLINK("https://fyndiq.se/produkt/a17229de8e454b7f/", "2-Pack Xiaomi 11T Pro 5G - Härdat Glas 9H - Super kvalitet 3D Skärmskydd")</f>
        <v>2-Pack Xiaomi 11T Pro 5G - Härdat Glas 9H - Super kvalitet 3D Skärmskydd</v>
      </c>
      <c r="F11908" s="1" t="s">
        <v>388</v>
      </c>
      <c r="G11908" s="1" t="s">
        <v>389</v>
      </c>
      <c r="H11908" s="1" t="s">
        <v>390</v>
      </c>
      <c r="I11908" s="1" t="s">
        <v>16</v>
      </c>
      <c r="J11908" s="1" t="s">
        <v>23</v>
      </c>
      <c r="K11908" s="1" t="s">
        <v>16</v>
      </c>
      <c r="L11908" s="1" t="s">
        <v>16</v>
      </c>
      <c r="M11908" s="1" t="s">
        <v>16</v>
      </c>
      <c r="N11908" s="1" t="s">
        <v>16</v>
      </c>
      <c r="O11908" s="1">
        <v>63.2</v>
      </c>
      <c r="P11908" s="1">
        <v>1.0</v>
      </c>
    </row>
    <row r="11909">
      <c r="A11909" s="1" t="s">
        <v>29</v>
      </c>
      <c r="B11909" s="1" t="s">
        <v>14564</v>
      </c>
      <c r="C11909" s="2" t="s">
        <v>14538</v>
      </c>
      <c r="D11909" s="1" t="s">
        <v>19</v>
      </c>
      <c r="E11909" s="3" t="str">
        <f t="shared" si="455"/>
        <v>2-Pack Xiaomi 11T Pro 5G - Härdat Glas 9H - Super kvalitet 3D Skärmskydd</v>
      </c>
      <c r="F11909" s="1" t="s">
        <v>388</v>
      </c>
      <c r="G11909" s="1" t="s">
        <v>389</v>
      </c>
      <c r="H11909" s="1" t="s">
        <v>390</v>
      </c>
      <c r="I11909" s="1" t="s">
        <v>16</v>
      </c>
      <c r="J11909" s="1" t="s">
        <v>23</v>
      </c>
      <c r="K11909" s="1" t="s">
        <v>16</v>
      </c>
      <c r="L11909" s="1" t="s">
        <v>16</v>
      </c>
      <c r="M11909" s="1" t="s">
        <v>16</v>
      </c>
      <c r="N11909" s="1" t="s">
        <v>16</v>
      </c>
      <c r="O11909" s="1">
        <v>63.2</v>
      </c>
      <c r="P11909" s="1">
        <v>1.0</v>
      </c>
    </row>
    <row r="11910">
      <c r="A11910" s="1" t="s">
        <v>29</v>
      </c>
      <c r="B11910" s="1" t="s">
        <v>14565</v>
      </c>
      <c r="C11910" s="2" t="s">
        <v>14538</v>
      </c>
      <c r="D11910" s="1" t="s">
        <v>19</v>
      </c>
      <c r="E11910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1910" s="1" t="s">
        <v>8393</v>
      </c>
      <c r="G11910" s="1" t="s">
        <v>8394</v>
      </c>
      <c r="H11910" s="1" t="s">
        <v>8395</v>
      </c>
      <c r="I11910" s="1" t="s">
        <v>16</v>
      </c>
      <c r="J11910" s="1" t="s">
        <v>23</v>
      </c>
      <c r="K11910" s="1" t="s">
        <v>16</v>
      </c>
      <c r="L11910" s="1" t="s">
        <v>16</v>
      </c>
      <c r="M11910" s="1" t="s">
        <v>16</v>
      </c>
      <c r="N11910" s="1" t="s">
        <v>16</v>
      </c>
      <c r="O11910" s="1">
        <v>63.2</v>
      </c>
      <c r="P11910" s="1">
        <v>1.0</v>
      </c>
    </row>
    <row r="11911">
      <c r="A11911" s="1" t="s">
        <v>29</v>
      </c>
      <c r="B11911" s="1" t="s">
        <v>14566</v>
      </c>
      <c r="C11911" s="2" t="s">
        <v>14538</v>
      </c>
      <c r="D11911" s="1" t="s">
        <v>19</v>
      </c>
      <c r="E11911" s="3" t="str">
        <f>HYPERLINK("https://fyndiq.se/produkt/b1caddae2e864477/", "2- Pack Samsung S10 Plus - Härdat Glas 9H - Super Kvalitet 3D")</f>
        <v>2- Pack Samsung S10 Plus - Härdat Glas 9H - Super Kvalitet 3D</v>
      </c>
      <c r="F11911" s="1" t="s">
        <v>477</v>
      </c>
      <c r="G11911" s="1" t="s">
        <v>478</v>
      </c>
      <c r="H11911" s="1" t="s">
        <v>479</v>
      </c>
      <c r="I11911" s="1" t="s">
        <v>16</v>
      </c>
      <c r="J11911" s="1" t="s">
        <v>23</v>
      </c>
      <c r="K11911" s="1" t="s">
        <v>16</v>
      </c>
      <c r="L11911" s="1" t="s">
        <v>16</v>
      </c>
      <c r="M11911" s="1" t="s">
        <v>16</v>
      </c>
      <c r="N11911" s="1" t="s">
        <v>16</v>
      </c>
      <c r="O11911" s="1">
        <v>63.2</v>
      </c>
      <c r="P11911" s="1">
        <v>1.0</v>
      </c>
    </row>
    <row r="11912">
      <c r="A11912" s="1" t="s">
        <v>29</v>
      </c>
      <c r="B11912" s="1" t="s">
        <v>14567</v>
      </c>
      <c r="C11912" s="2" t="s">
        <v>14538</v>
      </c>
      <c r="D11912" s="1" t="s">
        <v>19</v>
      </c>
      <c r="E1191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1912" s="1" t="s">
        <v>679</v>
      </c>
      <c r="G11912" s="1" t="s">
        <v>680</v>
      </c>
      <c r="H11912" s="1" t="s">
        <v>681</v>
      </c>
      <c r="I11912" s="1" t="s">
        <v>16</v>
      </c>
      <c r="J11912" s="1" t="s">
        <v>23</v>
      </c>
      <c r="K11912" s="1" t="s">
        <v>16</v>
      </c>
      <c r="L11912" s="1" t="s">
        <v>16</v>
      </c>
      <c r="M11912" s="1" t="s">
        <v>16</v>
      </c>
      <c r="N11912" s="1" t="s">
        <v>16</v>
      </c>
      <c r="O11912" s="1">
        <v>95.2</v>
      </c>
      <c r="P11912" s="1">
        <v>1.0</v>
      </c>
    </row>
    <row r="11913">
      <c r="A11913" s="1" t="s">
        <v>29</v>
      </c>
      <c r="B11913" s="1" t="s">
        <v>14568</v>
      </c>
      <c r="C11913" s="2" t="s">
        <v>14538</v>
      </c>
      <c r="D11913" s="1" t="s">
        <v>19</v>
      </c>
      <c r="E11913" s="3" t="str">
        <f>HYPERLINK("https://fyndiq.se/produkt/13e76851ca504320/", "2-Pack Samsung Galaxy S22 Ultra - Härdat glas 9H - Top kvalitet")</f>
        <v>2-Pack Samsung Galaxy S22 Ultra - Härdat glas 9H - Top kvalitet</v>
      </c>
      <c r="F11913" s="1" t="s">
        <v>140</v>
      </c>
      <c r="G11913" s="1" t="s">
        <v>141</v>
      </c>
      <c r="H11913" s="1" t="s">
        <v>142</v>
      </c>
      <c r="I11913" s="1" t="s">
        <v>16</v>
      </c>
      <c r="J11913" s="1" t="s">
        <v>23</v>
      </c>
      <c r="K11913" s="1" t="s">
        <v>16</v>
      </c>
      <c r="L11913" s="1" t="s">
        <v>16</v>
      </c>
      <c r="M11913" s="1" t="s">
        <v>16</v>
      </c>
      <c r="N11913" s="1" t="s">
        <v>16</v>
      </c>
      <c r="O11913" s="1">
        <v>63.2</v>
      </c>
      <c r="P11913" s="1">
        <v>1.0</v>
      </c>
    </row>
    <row r="11914">
      <c r="A11914" s="1" t="s">
        <v>29</v>
      </c>
      <c r="B11914" s="1" t="s">
        <v>14569</v>
      </c>
      <c r="C11914" s="2" t="s">
        <v>14538</v>
      </c>
      <c r="D11914" s="1" t="s">
        <v>19</v>
      </c>
      <c r="E1191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914" s="1" t="s">
        <v>47</v>
      </c>
      <c r="G11914" s="2" t="s">
        <v>48</v>
      </c>
      <c r="H11914" s="1" t="s">
        <v>49</v>
      </c>
      <c r="I11914" s="1" t="s">
        <v>16</v>
      </c>
      <c r="J11914" s="1" t="s">
        <v>23</v>
      </c>
      <c r="K11914" s="1" t="s">
        <v>16</v>
      </c>
      <c r="L11914" s="1" t="s">
        <v>16</v>
      </c>
      <c r="M11914" s="1" t="s">
        <v>16</v>
      </c>
      <c r="N11914" s="1" t="s">
        <v>16</v>
      </c>
      <c r="O11914" s="1">
        <v>183.2</v>
      </c>
      <c r="P11914" s="1">
        <v>2.0</v>
      </c>
    </row>
    <row r="11915">
      <c r="A11915" s="1" t="s">
        <v>29</v>
      </c>
      <c r="B11915" s="1" t="s">
        <v>14570</v>
      </c>
      <c r="C11915" s="2" t="s">
        <v>14538</v>
      </c>
      <c r="D11915" s="1" t="s">
        <v>19</v>
      </c>
      <c r="E1191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915" s="1" t="s">
        <v>760</v>
      </c>
      <c r="G11915" s="1" t="s">
        <v>761</v>
      </c>
      <c r="H11915" s="1" t="s">
        <v>762</v>
      </c>
      <c r="I11915" s="1" t="s">
        <v>1230</v>
      </c>
      <c r="J11915" s="1" t="s">
        <v>23</v>
      </c>
      <c r="K11915" s="1" t="s">
        <v>16</v>
      </c>
      <c r="L11915" s="1" t="s">
        <v>16</v>
      </c>
      <c r="M11915" s="1" t="s">
        <v>16</v>
      </c>
      <c r="N11915" s="1" t="s">
        <v>16</v>
      </c>
      <c r="O11915" s="1">
        <v>63.2</v>
      </c>
      <c r="P11915" s="1">
        <v>1.0</v>
      </c>
    </row>
    <row r="11916">
      <c r="A11916" s="1" t="s">
        <v>29</v>
      </c>
      <c r="B11916" s="1" t="s">
        <v>14571</v>
      </c>
      <c r="C11916" s="2" t="s">
        <v>14538</v>
      </c>
      <c r="D11916" s="1" t="s">
        <v>19</v>
      </c>
      <c r="E11916" s="3" t="str">
        <f>HYPERLINK("https://fyndiq.se/produkt/5e71db120a0d4e52/", "2 Pack - Xiaomi 11 - 9H Härdat glas - Super kvalitet")</f>
        <v>2 Pack - Xiaomi 11 - 9H Härdat glas - Super kvalitet</v>
      </c>
      <c r="F11916" s="1" t="s">
        <v>1977</v>
      </c>
      <c r="G11916" s="1" t="s">
        <v>1978</v>
      </c>
      <c r="H11916" s="1" t="s">
        <v>1979</v>
      </c>
      <c r="I11916" s="1" t="s">
        <v>1230</v>
      </c>
      <c r="J11916" s="1" t="s">
        <v>23</v>
      </c>
      <c r="K11916" s="1" t="s">
        <v>16</v>
      </c>
      <c r="L11916" s="1" t="s">
        <v>16</v>
      </c>
      <c r="M11916" s="1" t="s">
        <v>16</v>
      </c>
      <c r="N11916" s="1" t="s">
        <v>16</v>
      </c>
      <c r="O11916" s="1">
        <v>63.2</v>
      </c>
      <c r="P11916" s="1">
        <v>1.0</v>
      </c>
    </row>
    <row r="11917">
      <c r="A11917" s="1" t="s">
        <v>29</v>
      </c>
      <c r="B11917" s="1" t="s">
        <v>14572</v>
      </c>
      <c r="C11917" s="2" t="s">
        <v>14538</v>
      </c>
      <c r="D11917" s="1" t="s">
        <v>19</v>
      </c>
      <c r="E11917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1917" s="1" t="s">
        <v>1412</v>
      </c>
      <c r="G11917" s="1" t="s">
        <v>1413</v>
      </c>
      <c r="H11917" s="1" t="s">
        <v>1414</v>
      </c>
      <c r="I11917" s="1" t="s">
        <v>16</v>
      </c>
      <c r="J11917" s="1" t="s">
        <v>23</v>
      </c>
      <c r="K11917" s="1" t="s">
        <v>16</v>
      </c>
      <c r="L11917" s="1" t="s">
        <v>16</v>
      </c>
      <c r="M11917" s="1" t="s">
        <v>16</v>
      </c>
      <c r="N11917" s="1" t="s">
        <v>16</v>
      </c>
      <c r="O11917" s="1">
        <v>63.2</v>
      </c>
      <c r="P11917" s="1">
        <v>1.0</v>
      </c>
    </row>
    <row r="11918">
      <c r="A11918" s="1" t="s">
        <v>29</v>
      </c>
      <c r="B11918" s="1" t="s">
        <v>14573</v>
      </c>
      <c r="C11918" s="2" t="s">
        <v>14538</v>
      </c>
      <c r="D11918" s="1" t="s">
        <v>19</v>
      </c>
      <c r="E11918" s="3" t="str">
        <f>HYPERLINK("https://fyndiq.se/produkt/13e76851ca504320/", "2-Pack Samsung Galaxy S22 Ultra - Härdat glas 9H - Top kvalitet")</f>
        <v>2-Pack Samsung Galaxy S22 Ultra - Härdat glas 9H - Top kvalitet</v>
      </c>
      <c r="F11918" s="1" t="s">
        <v>140</v>
      </c>
      <c r="G11918" s="1" t="s">
        <v>141</v>
      </c>
      <c r="H11918" s="1" t="s">
        <v>142</v>
      </c>
      <c r="I11918" s="1" t="s">
        <v>1230</v>
      </c>
      <c r="J11918" s="1" t="s">
        <v>23</v>
      </c>
      <c r="K11918" s="1" t="s">
        <v>16</v>
      </c>
      <c r="L11918" s="1" t="s">
        <v>16</v>
      </c>
      <c r="M11918" s="1" t="s">
        <v>16</v>
      </c>
      <c r="N11918" s="1" t="s">
        <v>16</v>
      </c>
      <c r="O11918" s="1">
        <v>63.2</v>
      </c>
      <c r="P11918" s="1">
        <v>1.0</v>
      </c>
    </row>
    <row r="11919">
      <c r="A11919" s="1" t="s">
        <v>29</v>
      </c>
      <c r="B11919" s="1" t="s">
        <v>14574</v>
      </c>
      <c r="C11919" s="2" t="s">
        <v>14538</v>
      </c>
      <c r="D11919" s="1" t="s">
        <v>19</v>
      </c>
      <c r="E1191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1919" s="1" t="s">
        <v>103</v>
      </c>
      <c r="G11919" s="1" t="s">
        <v>104</v>
      </c>
      <c r="H11919" s="1" t="s">
        <v>105</v>
      </c>
      <c r="I11919" s="1" t="s">
        <v>16</v>
      </c>
      <c r="J11919" s="1" t="s">
        <v>23</v>
      </c>
      <c r="K11919" s="1" t="s">
        <v>16</v>
      </c>
      <c r="L11919" s="1" t="s">
        <v>16</v>
      </c>
      <c r="M11919" s="1" t="s">
        <v>16</v>
      </c>
      <c r="N11919" s="1" t="s">
        <v>16</v>
      </c>
      <c r="O11919" s="1">
        <v>63.2</v>
      </c>
      <c r="P11919" s="1">
        <v>1.0</v>
      </c>
    </row>
    <row r="11920">
      <c r="A11920" s="1" t="s">
        <v>29</v>
      </c>
      <c r="B11920" s="1" t="s">
        <v>14575</v>
      </c>
      <c r="C11920" s="2" t="s">
        <v>14538</v>
      </c>
      <c r="D11920" s="1" t="s">
        <v>19</v>
      </c>
      <c r="E11920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1920" s="1" t="s">
        <v>3577</v>
      </c>
      <c r="G11920" s="1" t="s">
        <v>3578</v>
      </c>
      <c r="H11920" s="1" t="s">
        <v>3579</v>
      </c>
      <c r="I11920" s="1" t="s">
        <v>16</v>
      </c>
      <c r="J11920" s="1" t="s">
        <v>23</v>
      </c>
      <c r="K11920" s="1" t="s">
        <v>16</v>
      </c>
      <c r="L11920" s="1" t="s">
        <v>16</v>
      </c>
      <c r="M11920" s="1" t="s">
        <v>16</v>
      </c>
      <c r="N11920" s="1" t="s">
        <v>16</v>
      </c>
      <c r="O11920" s="1">
        <v>63.2</v>
      </c>
      <c r="P11920" s="1">
        <v>1.0</v>
      </c>
    </row>
    <row r="11921">
      <c r="A11921" s="1" t="s">
        <v>29</v>
      </c>
      <c r="B11921" s="1" t="s">
        <v>14576</v>
      </c>
      <c r="C11921" s="2" t="s">
        <v>14538</v>
      </c>
      <c r="D11921" s="1" t="s">
        <v>19</v>
      </c>
      <c r="E11921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1921" s="1" t="s">
        <v>887</v>
      </c>
      <c r="G11921" s="1" t="s">
        <v>888</v>
      </c>
      <c r="H11921" s="1" t="s">
        <v>889</v>
      </c>
      <c r="I11921" s="1" t="s">
        <v>16</v>
      </c>
      <c r="J11921" s="1" t="s">
        <v>23</v>
      </c>
      <c r="K11921" s="1" t="s">
        <v>16</v>
      </c>
      <c r="L11921" s="1" t="s">
        <v>16</v>
      </c>
      <c r="M11921" s="1" t="s">
        <v>16</v>
      </c>
      <c r="N11921" s="1" t="s">
        <v>16</v>
      </c>
      <c r="O11921" s="1">
        <v>71.2</v>
      </c>
      <c r="P11921" s="1">
        <v>1.0</v>
      </c>
    </row>
    <row r="11922">
      <c r="A11922" s="1" t="s">
        <v>29</v>
      </c>
      <c r="B11922" s="1" t="s">
        <v>14577</v>
      </c>
      <c r="C11922" s="2" t="s">
        <v>14538</v>
      </c>
      <c r="D11922" s="1" t="s">
        <v>19</v>
      </c>
      <c r="E11922" s="3" t="str">
        <f t="shared" ref="E11922:E11923" si="456">HYPERLINK("https://fyndiq.se/produkt/38c13e699f2c4ce4/", "2-Pack SAMSUNG S24 ULTRA Skärmskydd - Härdat Glas 9H - Super kvalitet 3D")</f>
        <v>2-Pack SAMSUNG S24 ULTRA Skärmskydd - Härdat Glas 9H - Super kvalitet 3D</v>
      </c>
      <c r="F11922" s="1" t="s">
        <v>464</v>
      </c>
      <c r="G11922" s="1" t="s">
        <v>465</v>
      </c>
      <c r="H11922" s="1" t="s">
        <v>466</v>
      </c>
      <c r="I11922" s="1" t="s">
        <v>16</v>
      </c>
      <c r="J11922" s="1" t="s">
        <v>23</v>
      </c>
      <c r="K11922" s="1" t="s">
        <v>16</v>
      </c>
      <c r="L11922" s="1" t="s">
        <v>16</v>
      </c>
      <c r="M11922" s="1" t="s">
        <v>16</v>
      </c>
      <c r="N11922" s="1" t="s">
        <v>16</v>
      </c>
      <c r="O11922" s="1">
        <v>71.2</v>
      </c>
      <c r="P11922" s="1">
        <v>1.0</v>
      </c>
    </row>
    <row r="11923">
      <c r="A11923" s="1" t="s">
        <v>29</v>
      </c>
      <c r="B11923" s="1" t="s">
        <v>14578</v>
      </c>
      <c r="C11923" s="2" t="s">
        <v>14538</v>
      </c>
      <c r="D11923" s="1" t="s">
        <v>19</v>
      </c>
      <c r="E11923" s="3" t="str">
        <f t="shared" si="456"/>
        <v>2-Pack SAMSUNG S24 ULTRA Skärmskydd - Härdat Glas 9H - Super kvalitet 3D</v>
      </c>
      <c r="F11923" s="1" t="s">
        <v>464</v>
      </c>
      <c r="G11923" s="1" t="s">
        <v>465</v>
      </c>
      <c r="H11923" s="1" t="s">
        <v>466</v>
      </c>
      <c r="I11923" s="1" t="s">
        <v>16</v>
      </c>
      <c r="J11923" s="1" t="s">
        <v>23</v>
      </c>
      <c r="K11923" s="1" t="s">
        <v>16</v>
      </c>
      <c r="L11923" s="1" t="s">
        <v>16</v>
      </c>
      <c r="M11923" s="1" t="s">
        <v>16</v>
      </c>
      <c r="N11923" s="1" t="s">
        <v>16</v>
      </c>
      <c r="O11923" s="1">
        <v>71.2</v>
      </c>
      <c r="P11923" s="1">
        <v>1.0</v>
      </c>
    </row>
    <row r="11924">
      <c r="A11924" s="1" t="s">
        <v>29</v>
      </c>
      <c r="B11924" s="1" t="s">
        <v>14579</v>
      </c>
      <c r="C11924" s="2" t="s">
        <v>14538</v>
      </c>
      <c r="D11924" s="1" t="s">
        <v>19</v>
      </c>
      <c r="E11924" s="3" t="str">
        <f>HYPERLINK("https://fyndiq.se/produkt/f15f4561a5ef4294/", "2-Pack Motorola Edge 40 - Härdat Glas 9H -Super kvalitet 3D Skärmskydd")</f>
        <v>2-Pack Motorola Edge 40 - Härdat Glas 9H -Super kvalitet 3D Skärmskydd</v>
      </c>
      <c r="F11924" s="1" t="s">
        <v>1234</v>
      </c>
      <c r="G11924" s="1" t="s">
        <v>1235</v>
      </c>
      <c r="H11924" s="1" t="s">
        <v>1236</v>
      </c>
      <c r="I11924" s="1" t="s">
        <v>16</v>
      </c>
      <c r="J11924" s="1" t="s">
        <v>23</v>
      </c>
      <c r="K11924" s="1" t="s">
        <v>16</v>
      </c>
      <c r="L11924" s="1" t="s">
        <v>16</v>
      </c>
      <c r="M11924" s="1" t="s">
        <v>16</v>
      </c>
      <c r="N11924" s="1" t="s">
        <v>16</v>
      </c>
      <c r="O11924" s="1">
        <v>71.2</v>
      </c>
      <c r="P11924" s="1">
        <v>1.0</v>
      </c>
    </row>
    <row r="11925">
      <c r="A11925" s="1" t="s">
        <v>29</v>
      </c>
      <c r="B11925" s="1" t="s">
        <v>14580</v>
      </c>
      <c r="C11925" s="2" t="s">
        <v>14538</v>
      </c>
      <c r="D11925" s="1" t="s">
        <v>19</v>
      </c>
      <c r="E1192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925" s="1" t="s">
        <v>2144</v>
      </c>
      <c r="G11925" s="1" t="s">
        <v>2145</v>
      </c>
      <c r="H11925" s="1" t="s">
        <v>2146</v>
      </c>
      <c r="I11925" s="1" t="s">
        <v>1230</v>
      </c>
      <c r="J11925" s="1" t="s">
        <v>23</v>
      </c>
      <c r="K11925" s="1" t="s">
        <v>16</v>
      </c>
      <c r="L11925" s="1" t="s">
        <v>16</v>
      </c>
      <c r="M11925" s="1" t="s">
        <v>16</v>
      </c>
      <c r="N11925" s="1" t="s">
        <v>16</v>
      </c>
      <c r="O11925" s="1">
        <v>63.2</v>
      </c>
      <c r="P11925" s="1">
        <v>1.0</v>
      </c>
    </row>
    <row r="11926">
      <c r="A11926" s="1" t="s">
        <v>29</v>
      </c>
      <c r="B11926" s="1" t="s">
        <v>14581</v>
      </c>
      <c r="C11926" s="2" t="s">
        <v>14538</v>
      </c>
      <c r="D11926" s="1" t="s">
        <v>19</v>
      </c>
      <c r="E11926" s="3" t="str">
        <f>HYPERLINK("https://fyndiq.se/produkt/447465e3e57040fa/", "Samsung Galaxy Z FOLD 4 - Härdat Glas 9H-Super Kvalitet 3D")</f>
        <v>Samsung Galaxy Z FOLD 4 - Härdat Glas 9H-Super Kvalitet 3D</v>
      </c>
      <c r="F11926" s="1" t="s">
        <v>3960</v>
      </c>
      <c r="G11926" s="1" t="s">
        <v>3961</v>
      </c>
      <c r="H11926" s="1" t="s">
        <v>3962</v>
      </c>
      <c r="I11926" s="1" t="s">
        <v>1230</v>
      </c>
      <c r="J11926" s="1" t="s">
        <v>23</v>
      </c>
      <c r="K11926" s="1" t="s">
        <v>16</v>
      </c>
      <c r="L11926" s="1" t="s">
        <v>16</v>
      </c>
      <c r="M11926" s="1" t="s">
        <v>16</v>
      </c>
      <c r="N11926" s="1" t="s">
        <v>16</v>
      </c>
      <c r="O11926" s="1">
        <v>71.2</v>
      </c>
      <c r="P11926" s="1">
        <v>1.0</v>
      </c>
    </row>
    <row r="11927">
      <c r="A11927" s="1" t="s">
        <v>29</v>
      </c>
      <c r="B11927" s="1" t="s">
        <v>14582</v>
      </c>
      <c r="C11927" s="2" t="s">
        <v>14538</v>
      </c>
      <c r="D11927" s="1" t="s">
        <v>19</v>
      </c>
      <c r="E11927" s="3" t="str">
        <f>HYPERLINK("https://fyndiq.se/produkt/925ae49423884615/", "2-Pack Samsung S22 Ultra Skärmskydd &amp; 1-Pack linsskydd -9H GLAS")</f>
        <v>2-Pack Samsung S22 Ultra Skärmskydd &amp; 1-Pack linsskydd -9H GLAS</v>
      </c>
      <c r="F11927" s="1" t="s">
        <v>335</v>
      </c>
      <c r="G11927" s="1" t="s">
        <v>336</v>
      </c>
      <c r="H11927" s="1" t="s">
        <v>337</v>
      </c>
      <c r="I11927" s="1" t="s">
        <v>16</v>
      </c>
      <c r="J11927" s="1" t="s">
        <v>23</v>
      </c>
      <c r="K11927" s="1" t="s">
        <v>16</v>
      </c>
      <c r="L11927" s="1" t="s">
        <v>16</v>
      </c>
      <c r="M11927" s="1" t="s">
        <v>16</v>
      </c>
      <c r="N11927" s="1" t="s">
        <v>16</v>
      </c>
      <c r="O11927" s="1">
        <v>71.2</v>
      </c>
      <c r="P11927" s="1">
        <v>1.0</v>
      </c>
    </row>
    <row r="11928">
      <c r="A11928" s="1" t="s">
        <v>29</v>
      </c>
      <c r="B11928" s="1" t="s">
        <v>14583</v>
      </c>
      <c r="C11928" s="2" t="s">
        <v>14538</v>
      </c>
      <c r="D11928" s="1" t="s">
        <v>19</v>
      </c>
      <c r="E11928" s="3" t="str">
        <f>HYPERLINK("https://fyndiq.se/produkt/701c980a31d04f70/", "Samsung S23 FE 5G - 9H Härdat Glass - Super Kvalitet 3D")</f>
        <v>Samsung S23 FE 5G - 9H Härdat Glass - Super Kvalitet 3D</v>
      </c>
      <c r="F11928" s="1" t="s">
        <v>698</v>
      </c>
      <c r="G11928" s="1" t="s">
        <v>699</v>
      </c>
      <c r="H11928" s="1" t="s">
        <v>700</v>
      </c>
      <c r="I11928" s="1" t="s">
        <v>16</v>
      </c>
      <c r="J11928" s="1" t="s">
        <v>23</v>
      </c>
      <c r="K11928" s="1" t="s">
        <v>16</v>
      </c>
      <c r="L11928" s="1" t="s">
        <v>16</v>
      </c>
      <c r="M11928" s="1" t="s">
        <v>16</v>
      </c>
      <c r="N11928" s="1" t="s">
        <v>16</v>
      </c>
      <c r="O11928" s="1">
        <v>55.2</v>
      </c>
      <c r="P11928" s="1">
        <v>1.0</v>
      </c>
    </row>
    <row r="11929">
      <c r="A11929" s="1" t="s">
        <v>29</v>
      </c>
      <c r="B11929" s="1" t="s">
        <v>14584</v>
      </c>
      <c r="C11929" s="2" t="s">
        <v>14538</v>
      </c>
      <c r="D11929" s="1" t="s">
        <v>19</v>
      </c>
      <c r="E11929" s="3" t="str">
        <f>HYPERLINK("https://fyndiq.se/produkt/23e3155c45854296/", "2-Pack Samsung S21 - 9H Härdat Glass - Top Kvalitet - HD")</f>
        <v>2-Pack Samsung S21 - 9H Härdat Glass - Top Kvalitet - HD</v>
      </c>
      <c r="F11929" s="1" t="s">
        <v>9577</v>
      </c>
      <c r="G11929" s="1" t="s">
        <v>9578</v>
      </c>
      <c r="H11929" s="1" t="s">
        <v>9579</v>
      </c>
      <c r="I11929" s="1" t="s">
        <v>16</v>
      </c>
      <c r="J11929" s="1" t="s">
        <v>23</v>
      </c>
      <c r="K11929" s="1" t="s">
        <v>16</v>
      </c>
      <c r="L11929" s="1" t="s">
        <v>16</v>
      </c>
      <c r="M11929" s="1" t="s">
        <v>16</v>
      </c>
      <c r="N11929" s="1" t="s">
        <v>16</v>
      </c>
      <c r="O11929" s="1">
        <v>63.2</v>
      </c>
      <c r="P11929" s="1">
        <v>1.0</v>
      </c>
    </row>
    <row r="11930">
      <c r="A11930" s="1" t="s">
        <v>29</v>
      </c>
      <c r="B11930" s="1" t="s">
        <v>14585</v>
      </c>
      <c r="C11930" s="2" t="s">
        <v>14538</v>
      </c>
      <c r="D11930" s="1" t="s">
        <v>19</v>
      </c>
      <c r="E11930" s="3" t="str">
        <f>HYPERLINK("https://fyndiq.se/produkt/f6e9b31382f447a3/", "2-Pack Samsung A21s Skärmskydd &amp; 1-Pack linsskydd - Härdat Glas 9H - Super kvalitet 3D")</f>
        <v>2-Pack Samsung A21s Skärmskydd &amp; 1-Pack linsskydd - Härdat Glas 9H - Super kvalitet 3D</v>
      </c>
      <c r="F11930" s="1" t="s">
        <v>5712</v>
      </c>
      <c r="G11930" s="1" t="s">
        <v>5713</v>
      </c>
      <c r="H11930" s="1" t="s">
        <v>5714</v>
      </c>
      <c r="I11930" s="1" t="s">
        <v>16</v>
      </c>
      <c r="J11930" s="1" t="s">
        <v>23</v>
      </c>
      <c r="K11930" s="1" t="s">
        <v>16</v>
      </c>
      <c r="L11930" s="1" t="s">
        <v>16</v>
      </c>
      <c r="M11930" s="1" t="s">
        <v>16</v>
      </c>
      <c r="N11930" s="1" t="s">
        <v>16</v>
      </c>
      <c r="O11930" s="1">
        <v>71.2</v>
      </c>
      <c r="P11930" s="1">
        <v>1.0</v>
      </c>
    </row>
    <row r="11931">
      <c r="A11931" s="1" t="s">
        <v>29</v>
      </c>
      <c r="B11931" s="1" t="s">
        <v>14586</v>
      </c>
      <c r="C11931" s="2" t="s">
        <v>14538</v>
      </c>
      <c r="D11931" s="1" t="s">
        <v>19</v>
      </c>
      <c r="E11931" s="3" t="str">
        <f>HYPERLINK("https://fyndiq.se/produkt/925ae49423884615/", "2-Pack Samsung S22 Ultra Skärmskydd &amp; 1-Pack linsskydd -9H GLAS")</f>
        <v>2-Pack Samsung S22 Ultra Skärmskydd &amp; 1-Pack linsskydd -9H GLAS</v>
      </c>
      <c r="F11931" s="1" t="s">
        <v>335</v>
      </c>
      <c r="G11931" s="1" t="s">
        <v>336</v>
      </c>
      <c r="H11931" s="1" t="s">
        <v>337</v>
      </c>
      <c r="I11931" s="1" t="s">
        <v>16</v>
      </c>
      <c r="J11931" s="1" t="s">
        <v>23</v>
      </c>
      <c r="K11931" s="1" t="s">
        <v>16</v>
      </c>
      <c r="L11931" s="1" t="s">
        <v>16</v>
      </c>
      <c r="M11931" s="1" t="s">
        <v>16</v>
      </c>
      <c r="N11931" s="1" t="s">
        <v>16</v>
      </c>
      <c r="O11931" s="1">
        <v>71.2</v>
      </c>
      <c r="P11931" s="1">
        <v>1.0</v>
      </c>
    </row>
    <row r="11932">
      <c r="A11932" s="1" t="s">
        <v>29</v>
      </c>
      <c r="B11932" s="1" t="s">
        <v>14587</v>
      </c>
      <c r="C11932" s="2" t="s">
        <v>14538</v>
      </c>
      <c r="D11932" s="1" t="s">
        <v>19</v>
      </c>
      <c r="E11932" s="3" t="str">
        <f>HYPERLINK("https://fyndiq.se/produkt/b5d97e634657486f/", "2-Pack Samsung S23 FE Skärmskydd - Härdat Glas 9H - Super kvalitet 3D")</f>
        <v>2-Pack Samsung S23 FE Skärmskydd - Härdat Glas 9H - Super kvalitet 3D</v>
      </c>
      <c r="F11932" s="1" t="s">
        <v>1000</v>
      </c>
      <c r="G11932" s="1" t="s">
        <v>1001</v>
      </c>
      <c r="H11932" s="1" t="s">
        <v>1002</v>
      </c>
      <c r="I11932" s="1" t="s">
        <v>16</v>
      </c>
      <c r="J11932" s="1" t="s">
        <v>23</v>
      </c>
      <c r="K11932" s="1" t="s">
        <v>16</v>
      </c>
      <c r="L11932" s="1" t="s">
        <v>16</v>
      </c>
      <c r="M11932" s="1" t="s">
        <v>16</v>
      </c>
      <c r="N11932" s="1" t="s">
        <v>16</v>
      </c>
      <c r="O11932" s="1">
        <v>63.2</v>
      </c>
      <c r="P11932" s="1">
        <v>1.0</v>
      </c>
    </row>
    <row r="11933">
      <c r="A11933" s="1" t="s">
        <v>29</v>
      </c>
      <c r="B11933" s="1" t="s">
        <v>14588</v>
      </c>
      <c r="C11933" s="2" t="s">
        <v>14538</v>
      </c>
      <c r="D11933" s="1" t="s">
        <v>19</v>
      </c>
      <c r="E11933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1933" s="1" t="s">
        <v>464</v>
      </c>
      <c r="G11933" s="1" t="s">
        <v>465</v>
      </c>
      <c r="H11933" s="1" t="s">
        <v>466</v>
      </c>
      <c r="I11933" s="1" t="s">
        <v>16</v>
      </c>
      <c r="J11933" s="1" t="s">
        <v>23</v>
      </c>
      <c r="K11933" s="1" t="s">
        <v>16</v>
      </c>
      <c r="L11933" s="1" t="s">
        <v>16</v>
      </c>
      <c r="M11933" s="1" t="s">
        <v>16</v>
      </c>
      <c r="N11933" s="1" t="s">
        <v>16</v>
      </c>
      <c r="O11933" s="1">
        <v>71.2</v>
      </c>
      <c r="P11933" s="1">
        <v>1.0</v>
      </c>
    </row>
    <row r="11934">
      <c r="A11934" s="1" t="s">
        <v>29</v>
      </c>
      <c r="B11934" s="1" t="s">
        <v>14589</v>
      </c>
      <c r="C11934" s="2" t="s">
        <v>14538</v>
      </c>
      <c r="D11934" s="1" t="s">
        <v>19</v>
      </c>
      <c r="E11934" s="3" t="str">
        <f>HYPERLINK("https://fyndiq.se/produkt/62ae88706cd84ea9/", "2-Pack Samsung S21 FE (5G) Skärmskydd &amp; 1-Pack linsskydd - Härdat Glas 9H - Super kvalitet 3D")</f>
        <v>2-Pack Samsung S21 FE (5G) Skärmskydd &amp; 1-Pack linsskydd - Härdat Glas 9H - Super kvalitet 3D</v>
      </c>
      <c r="F11934" s="1" t="s">
        <v>12991</v>
      </c>
      <c r="G11934" s="1" t="s">
        <v>12992</v>
      </c>
      <c r="H11934" s="1" t="s">
        <v>12993</v>
      </c>
      <c r="I11934" s="1" t="s">
        <v>16</v>
      </c>
      <c r="J11934" s="1" t="s">
        <v>23</v>
      </c>
      <c r="K11934" s="1" t="s">
        <v>16</v>
      </c>
      <c r="L11934" s="1" t="s">
        <v>16</v>
      </c>
      <c r="M11934" s="1" t="s">
        <v>16</v>
      </c>
      <c r="N11934" s="1" t="s">
        <v>16</v>
      </c>
      <c r="O11934" s="1">
        <v>71.2</v>
      </c>
      <c r="P11934" s="1">
        <v>1.0</v>
      </c>
    </row>
    <row r="11935">
      <c r="A11935" s="1" t="s">
        <v>29</v>
      </c>
      <c r="B11935" s="1" t="s">
        <v>14590</v>
      </c>
      <c r="C11935" s="2" t="s">
        <v>14538</v>
      </c>
      <c r="D11935" s="1" t="s">
        <v>19</v>
      </c>
      <c r="E1193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1935" s="1" t="s">
        <v>692</v>
      </c>
      <c r="G11935" s="1" t="s">
        <v>693</v>
      </c>
      <c r="H11935" s="1" t="s">
        <v>694</v>
      </c>
      <c r="I11935" s="1" t="s">
        <v>16</v>
      </c>
      <c r="J11935" s="1" t="s">
        <v>23</v>
      </c>
      <c r="K11935" s="1" t="s">
        <v>16</v>
      </c>
      <c r="L11935" s="1" t="s">
        <v>16</v>
      </c>
      <c r="M11935" s="1" t="s">
        <v>16</v>
      </c>
      <c r="N11935" s="1" t="s">
        <v>16</v>
      </c>
      <c r="O11935" s="1">
        <v>47.2</v>
      </c>
      <c r="P11935" s="1">
        <v>1.0</v>
      </c>
    </row>
    <row r="11936">
      <c r="A11936" s="1" t="s">
        <v>29</v>
      </c>
      <c r="B11936" s="1" t="s">
        <v>14591</v>
      </c>
      <c r="C11936" s="2" t="s">
        <v>14538</v>
      </c>
      <c r="D11936" s="1" t="s">
        <v>19</v>
      </c>
      <c r="E11936" s="3" t="str">
        <f>HYPERLINK("https://fyndiq.se/produkt/f4e95b294a424d40/", "2-Pack Samsung S10 Skärmskydd - Härdat Glas 9H - Super kvalitet 3D")</f>
        <v>2-Pack Samsung S10 Skärmskydd - Härdat Glas 9H - Super kvalitet 3D</v>
      </c>
      <c r="F11936" s="1" t="s">
        <v>353</v>
      </c>
      <c r="G11936" s="1" t="s">
        <v>354</v>
      </c>
      <c r="H11936" s="1" t="s">
        <v>355</v>
      </c>
      <c r="I11936" s="1" t="s">
        <v>16</v>
      </c>
      <c r="J11936" s="1" t="s">
        <v>23</v>
      </c>
      <c r="K11936" s="1" t="s">
        <v>16</v>
      </c>
      <c r="L11936" s="1" t="s">
        <v>16</v>
      </c>
      <c r="M11936" s="1" t="s">
        <v>16</v>
      </c>
      <c r="N11936" s="1" t="s">
        <v>16</v>
      </c>
      <c r="O11936" s="1">
        <v>63.2</v>
      </c>
      <c r="P11936" s="1">
        <v>1.0</v>
      </c>
    </row>
    <row r="11937">
      <c r="A11937" s="1" t="s">
        <v>29</v>
      </c>
      <c r="B11937" s="1" t="s">
        <v>14592</v>
      </c>
      <c r="C11937" s="2" t="s">
        <v>14538</v>
      </c>
      <c r="D11937" s="1" t="s">
        <v>19</v>
      </c>
      <c r="E11937" s="3" t="str">
        <f>HYPERLINK("https://fyndiq.se/produkt/90034f6b711042e1/", "1-Pack Skärmskydd For Tesla Model 3/Model Y - Härdat Glas 9H - Super Kvalitet")</f>
        <v>1-Pack Skärmskydd For Tesla Model 3/Model Y - Härdat Glas 9H - Super Kvalitet</v>
      </c>
      <c r="F11937" s="1" t="s">
        <v>14593</v>
      </c>
      <c r="G11937" s="1" t="s">
        <v>14594</v>
      </c>
      <c r="H11937" s="1" t="s">
        <v>14595</v>
      </c>
      <c r="I11937" s="1" t="s">
        <v>16</v>
      </c>
      <c r="J11937" s="1" t="s">
        <v>23</v>
      </c>
      <c r="K11937" s="1" t="s">
        <v>16</v>
      </c>
      <c r="L11937" s="1" t="s">
        <v>16</v>
      </c>
      <c r="M11937" s="1" t="s">
        <v>16</v>
      </c>
      <c r="N11937" s="1" t="s">
        <v>16</v>
      </c>
      <c r="O11937" s="1">
        <v>119.2</v>
      </c>
      <c r="P11937" s="1">
        <v>1.0</v>
      </c>
    </row>
    <row r="11938">
      <c r="A11938" s="1" t="s">
        <v>29</v>
      </c>
      <c r="B11938" s="1" t="s">
        <v>14596</v>
      </c>
      <c r="C11938" s="2" t="s">
        <v>14538</v>
      </c>
      <c r="D11938" s="1" t="s">
        <v>19</v>
      </c>
      <c r="E11938" s="3" t="str">
        <f>HYPERLINK("https://fyndiq.se/produkt/c38ab901b4714df2/", "2-Pack Samsung Galaxy S21 Ultra - Härdat Glas 9H-Super Kvalitet")</f>
        <v>2-Pack Samsung Galaxy S21 Ultra - Härdat Glas 9H-Super Kvalitet</v>
      </c>
      <c r="F11938" s="1" t="s">
        <v>1114</v>
      </c>
      <c r="G11938" s="1" t="s">
        <v>1115</v>
      </c>
      <c r="H11938" s="1" t="s">
        <v>1116</v>
      </c>
      <c r="I11938" s="1" t="s">
        <v>16</v>
      </c>
      <c r="J11938" s="1" t="s">
        <v>23</v>
      </c>
      <c r="K11938" s="1" t="s">
        <v>16</v>
      </c>
      <c r="L11938" s="1" t="s">
        <v>16</v>
      </c>
      <c r="M11938" s="1" t="s">
        <v>16</v>
      </c>
      <c r="N11938" s="1" t="s">
        <v>16</v>
      </c>
      <c r="O11938" s="1">
        <v>63.2</v>
      </c>
      <c r="P11938" s="1">
        <v>1.0</v>
      </c>
    </row>
    <row r="11939">
      <c r="A11939" s="1" t="s">
        <v>29</v>
      </c>
      <c r="B11939" s="1" t="s">
        <v>14597</v>
      </c>
      <c r="C11939" s="2" t="s">
        <v>14538</v>
      </c>
      <c r="D11939" s="1" t="s">
        <v>19</v>
      </c>
      <c r="E11939" s="3" t="str">
        <f>HYPERLINK("https://fyndiq.se/produkt/e9c1dd33f1fd4d17/", "2-Pack Samsung Galaxy S21 5G - Härdat Glas Skärmskydd 9H - HD")</f>
        <v>2-Pack Samsung Galaxy S21 5G - Härdat Glas Skärmskydd 9H - HD</v>
      </c>
      <c r="F11939" s="1" t="s">
        <v>454</v>
      </c>
      <c r="G11939" s="1" t="s">
        <v>455</v>
      </c>
      <c r="H11939" s="1" t="s">
        <v>456</v>
      </c>
      <c r="I11939" s="1" t="s">
        <v>16</v>
      </c>
      <c r="J11939" s="1" t="s">
        <v>23</v>
      </c>
      <c r="K11939" s="1" t="s">
        <v>16</v>
      </c>
      <c r="L11939" s="1" t="s">
        <v>16</v>
      </c>
      <c r="M11939" s="1" t="s">
        <v>16</v>
      </c>
      <c r="N11939" s="1" t="s">
        <v>16</v>
      </c>
      <c r="O11939" s="1">
        <v>63.2</v>
      </c>
      <c r="P11939" s="1">
        <v>1.0</v>
      </c>
    </row>
    <row r="11940">
      <c r="A11940" s="1" t="s">
        <v>29</v>
      </c>
      <c r="B11940" s="1" t="s">
        <v>14598</v>
      </c>
      <c r="C11940" s="2" t="s">
        <v>14538</v>
      </c>
      <c r="D11940" s="1" t="s">
        <v>19</v>
      </c>
      <c r="E1194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940" s="1" t="s">
        <v>258</v>
      </c>
      <c r="G11940" s="1" t="s">
        <v>259</v>
      </c>
      <c r="H11940" s="1" t="s">
        <v>260</v>
      </c>
      <c r="I11940" s="1" t="s">
        <v>16</v>
      </c>
      <c r="J11940" s="1" t="s">
        <v>23</v>
      </c>
      <c r="K11940" s="1" t="s">
        <v>16</v>
      </c>
      <c r="L11940" s="1" t="s">
        <v>16</v>
      </c>
      <c r="M11940" s="1" t="s">
        <v>16</v>
      </c>
      <c r="N11940" s="1" t="s">
        <v>16</v>
      </c>
      <c r="O11940" s="1">
        <v>63.2</v>
      </c>
      <c r="P11940" s="1">
        <v>1.0</v>
      </c>
    </row>
    <row r="11941">
      <c r="A11941" s="1" t="s">
        <v>29</v>
      </c>
      <c r="B11941" s="1" t="s">
        <v>14599</v>
      </c>
      <c r="C11941" s="2" t="s">
        <v>14538</v>
      </c>
      <c r="D11941" s="1" t="s">
        <v>19</v>
      </c>
      <c r="E11941" s="3" t="str">
        <f>HYPERLINK("https://fyndiq.se/produkt/406117b60bf241a0/", "2-Pack Samsung Galaxy S9 - Härdat glas 9H - Super kvalitet 3D")</f>
        <v>2-Pack Samsung Galaxy S9 - Härdat glas 9H - Super kvalitet 3D</v>
      </c>
      <c r="F11941" s="1" t="s">
        <v>228</v>
      </c>
      <c r="G11941" s="1" t="s">
        <v>229</v>
      </c>
      <c r="H11941" s="1" t="s">
        <v>230</v>
      </c>
      <c r="I11941" s="1" t="s">
        <v>16</v>
      </c>
      <c r="J11941" s="1" t="s">
        <v>23</v>
      </c>
      <c r="K11941" s="1" t="s">
        <v>16</v>
      </c>
      <c r="L11941" s="1" t="s">
        <v>16</v>
      </c>
      <c r="M11941" s="1" t="s">
        <v>16</v>
      </c>
      <c r="N11941" s="1" t="s">
        <v>16</v>
      </c>
      <c r="O11941" s="1">
        <v>63.2</v>
      </c>
      <c r="P11941" s="1">
        <v>1.0</v>
      </c>
    </row>
    <row r="11942">
      <c r="A11942" s="1" t="s">
        <v>29</v>
      </c>
      <c r="B11942" s="1" t="s">
        <v>14600</v>
      </c>
      <c r="C11942" s="2" t="s">
        <v>14538</v>
      </c>
      <c r="D11942" s="1" t="s">
        <v>19</v>
      </c>
      <c r="E11942" s="3" t="str">
        <f t="shared" ref="E11942:E11945" si="457">HYPERLINK("https://fyndiq.se/produkt/432d784756a84eff/", "2-Pack Samsung Galaxy S20FE - Härdat Glas-9H -Super kvalitet 3D")</f>
        <v>2-Pack Samsung Galaxy S20FE - Härdat Glas-9H -Super kvalitet 3D</v>
      </c>
      <c r="F11942" s="1" t="s">
        <v>1078</v>
      </c>
      <c r="G11942" s="1" t="s">
        <v>1079</v>
      </c>
      <c r="H11942" s="1" t="s">
        <v>1080</v>
      </c>
      <c r="I11942" s="1" t="s">
        <v>16</v>
      </c>
      <c r="J11942" s="1" t="s">
        <v>23</v>
      </c>
      <c r="K11942" s="1" t="s">
        <v>16</v>
      </c>
      <c r="L11942" s="1" t="s">
        <v>16</v>
      </c>
      <c r="M11942" s="1" t="s">
        <v>16</v>
      </c>
      <c r="N11942" s="1" t="s">
        <v>16</v>
      </c>
      <c r="O11942" s="1">
        <v>63.2</v>
      </c>
      <c r="P11942" s="1">
        <v>1.0</v>
      </c>
    </row>
    <row r="11943">
      <c r="A11943" s="1" t="s">
        <v>29</v>
      </c>
      <c r="B11943" s="1" t="s">
        <v>14601</v>
      </c>
      <c r="C11943" s="2" t="s">
        <v>14538</v>
      </c>
      <c r="D11943" s="1" t="s">
        <v>19</v>
      </c>
      <c r="E11943" s="3" t="str">
        <f t="shared" si="457"/>
        <v>2-Pack Samsung Galaxy S20FE - Härdat Glas-9H -Super kvalitet 3D</v>
      </c>
      <c r="F11943" s="1" t="s">
        <v>1078</v>
      </c>
      <c r="G11943" s="1" t="s">
        <v>1079</v>
      </c>
      <c r="H11943" s="1" t="s">
        <v>1080</v>
      </c>
      <c r="I11943" s="1" t="s">
        <v>16</v>
      </c>
      <c r="J11943" s="1" t="s">
        <v>23</v>
      </c>
      <c r="K11943" s="1" t="s">
        <v>16</v>
      </c>
      <c r="L11943" s="1" t="s">
        <v>16</v>
      </c>
      <c r="M11943" s="1" t="s">
        <v>16</v>
      </c>
      <c r="N11943" s="1" t="s">
        <v>16</v>
      </c>
      <c r="O11943" s="1">
        <v>63.2</v>
      </c>
      <c r="P11943" s="1">
        <v>1.0</v>
      </c>
    </row>
    <row r="11944">
      <c r="A11944" s="1" t="s">
        <v>29</v>
      </c>
      <c r="B11944" s="1" t="s">
        <v>14602</v>
      </c>
      <c r="C11944" s="2" t="s">
        <v>14538</v>
      </c>
      <c r="D11944" s="1" t="s">
        <v>19</v>
      </c>
      <c r="E11944" s="3" t="str">
        <f t="shared" si="457"/>
        <v>2-Pack Samsung Galaxy S20FE - Härdat Glas-9H -Super kvalitet 3D</v>
      </c>
      <c r="F11944" s="1" t="s">
        <v>1078</v>
      </c>
      <c r="G11944" s="1" t="s">
        <v>1079</v>
      </c>
      <c r="H11944" s="1" t="s">
        <v>1080</v>
      </c>
      <c r="I11944" s="1" t="s">
        <v>16</v>
      </c>
      <c r="J11944" s="1" t="s">
        <v>23</v>
      </c>
      <c r="K11944" s="1" t="s">
        <v>16</v>
      </c>
      <c r="L11944" s="1" t="s">
        <v>16</v>
      </c>
      <c r="M11944" s="1" t="s">
        <v>16</v>
      </c>
      <c r="N11944" s="1" t="s">
        <v>16</v>
      </c>
      <c r="O11944" s="1">
        <v>63.2</v>
      </c>
      <c r="P11944" s="1">
        <v>1.0</v>
      </c>
    </row>
    <row r="11945">
      <c r="A11945" s="1" t="s">
        <v>29</v>
      </c>
      <c r="B11945" s="1" t="s">
        <v>14603</v>
      </c>
      <c r="C11945" s="2" t="s">
        <v>14538</v>
      </c>
      <c r="D11945" s="1" t="s">
        <v>19</v>
      </c>
      <c r="E11945" s="3" t="str">
        <f t="shared" si="457"/>
        <v>2-Pack Samsung Galaxy S20FE - Härdat Glas-9H -Super kvalitet 3D</v>
      </c>
      <c r="F11945" s="1" t="s">
        <v>1078</v>
      </c>
      <c r="G11945" s="1" t="s">
        <v>1079</v>
      </c>
      <c r="H11945" s="1" t="s">
        <v>1080</v>
      </c>
      <c r="I11945" s="1" t="s">
        <v>16</v>
      </c>
      <c r="J11945" s="1" t="s">
        <v>23</v>
      </c>
      <c r="K11945" s="1" t="s">
        <v>16</v>
      </c>
      <c r="L11945" s="1" t="s">
        <v>16</v>
      </c>
      <c r="M11945" s="1" t="s">
        <v>16</v>
      </c>
      <c r="N11945" s="1" t="s">
        <v>16</v>
      </c>
      <c r="O11945" s="1">
        <v>63.2</v>
      </c>
      <c r="P11945" s="1">
        <v>1.0</v>
      </c>
    </row>
    <row r="11946">
      <c r="A11946" s="1" t="s">
        <v>29</v>
      </c>
      <c r="B11946" s="1" t="s">
        <v>14604</v>
      </c>
      <c r="C11946" s="2" t="s">
        <v>14538</v>
      </c>
      <c r="D11946" s="1" t="s">
        <v>19</v>
      </c>
      <c r="E11946" s="3" t="str">
        <f>HYPERLINK("https://fyndiq.se/produkt/ac4c264f1c9a4420/", "Samsung Galaxy S20 5G - Härdat glas 9H-Super kvalitet 3D")</f>
        <v>Samsung Galaxy S20 5G - Härdat glas 9H-Super kvalitet 3D</v>
      </c>
      <c r="F11946" s="1" t="s">
        <v>937</v>
      </c>
      <c r="G11946" s="1" t="s">
        <v>938</v>
      </c>
      <c r="H11946" s="1" t="s">
        <v>939</v>
      </c>
      <c r="I11946" s="1" t="s">
        <v>16</v>
      </c>
      <c r="J11946" s="1" t="s">
        <v>23</v>
      </c>
      <c r="K11946" s="1" t="s">
        <v>16</v>
      </c>
      <c r="L11946" s="1" t="s">
        <v>16</v>
      </c>
      <c r="M11946" s="1" t="s">
        <v>16</v>
      </c>
      <c r="N11946" s="1" t="s">
        <v>16</v>
      </c>
      <c r="O11946" s="1">
        <v>63.2</v>
      </c>
      <c r="P11946" s="1">
        <v>1.0</v>
      </c>
    </row>
    <row r="11947">
      <c r="A11947" s="1" t="s">
        <v>29</v>
      </c>
      <c r="B11947" s="1" t="s">
        <v>14605</v>
      </c>
      <c r="C11947" s="2" t="s">
        <v>14538</v>
      </c>
      <c r="D11947" s="1" t="s">
        <v>19</v>
      </c>
      <c r="E11947" s="3" t="str">
        <f>HYPERLINK("https://fyndiq.se/produkt/afde766cdafc45d4/", "2-Pack Samsung Galaxy Note 9 - Härdat Glas 9H - Super kvalitet")</f>
        <v>2-Pack Samsung Galaxy Note 9 - Härdat Glas 9H - Super kvalitet</v>
      </c>
      <c r="F11947" s="1" t="s">
        <v>3553</v>
      </c>
      <c r="G11947" s="1" t="s">
        <v>3554</v>
      </c>
      <c r="H11947" s="1" t="s">
        <v>3555</v>
      </c>
      <c r="I11947" s="1" t="s">
        <v>16</v>
      </c>
      <c r="J11947" s="1" t="s">
        <v>23</v>
      </c>
      <c r="K11947" s="1" t="s">
        <v>16</v>
      </c>
      <c r="L11947" s="1" t="s">
        <v>16</v>
      </c>
      <c r="M11947" s="1" t="s">
        <v>16</v>
      </c>
      <c r="N11947" s="1" t="s">
        <v>16</v>
      </c>
      <c r="O11947" s="1">
        <v>63.2</v>
      </c>
      <c r="P11947" s="1">
        <v>1.0</v>
      </c>
    </row>
    <row r="11948">
      <c r="A11948" s="1" t="s">
        <v>29</v>
      </c>
      <c r="B11948" s="1" t="s">
        <v>14606</v>
      </c>
      <c r="C11948" s="2" t="s">
        <v>14538</v>
      </c>
      <c r="D11948" s="1" t="s">
        <v>19</v>
      </c>
      <c r="E11948" s="3" t="str">
        <f>HYPERLINK("https://fyndiq.se/produkt/bd84362587364f02/", "2-Pack GOOGLE PIXEL 8 Skärmskydd - Härdat Glas 9H - Super kvalitet 3D")</f>
        <v>2-Pack GOOGLE PIXEL 8 Skärmskydd - Härdat Glas 9H - Super kvalitet 3D</v>
      </c>
      <c r="F11948" s="1" t="s">
        <v>254</v>
      </c>
      <c r="G11948" s="1" t="s">
        <v>255</v>
      </c>
      <c r="H11948" s="1" t="s">
        <v>256</v>
      </c>
      <c r="I11948" s="1" t="s">
        <v>16</v>
      </c>
      <c r="J11948" s="1" t="s">
        <v>23</v>
      </c>
      <c r="K11948" s="1" t="s">
        <v>16</v>
      </c>
      <c r="L11948" s="1" t="s">
        <v>16</v>
      </c>
      <c r="M11948" s="1" t="s">
        <v>16</v>
      </c>
      <c r="N11948" s="1" t="s">
        <v>16</v>
      </c>
      <c r="O11948" s="1">
        <v>71.2</v>
      </c>
      <c r="P11948" s="1">
        <v>1.0</v>
      </c>
    </row>
    <row r="11949">
      <c r="A11949" s="1" t="s">
        <v>29</v>
      </c>
      <c r="B11949" s="1" t="s">
        <v>14607</v>
      </c>
      <c r="C11949" s="2" t="s">
        <v>14538</v>
      </c>
      <c r="D11949" s="1" t="s">
        <v>19</v>
      </c>
      <c r="E11949" s="3" t="str">
        <f t="shared" ref="E11949:E11952" si="458">HYPERLINK("https://fyndiq.se/produkt/80d04410f9c744e2/", "2-Pack Samsung S23 Ultra - 9H Härdat Glass - 3D Super Kvalitet Skärmskydd")</f>
        <v>2-Pack Samsung S23 Ultra - 9H Härdat Glass - 3D Super Kvalitet Skärmskydd</v>
      </c>
      <c r="F11949" s="1" t="s">
        <v>2144</v>
      </c>
      <c r="G11949" s="1" t="s">
        <v>2145</v>
      </c>
      <c r="H11949" s="1" t="s">
        <v>2146</v>
      </c>
      <c r="I11949" s="1" t="s">
        <v>16</v>
      </c>
      <c r="J11949" s="1" t="s">
        <v>23</v>
      </c>
      <c r="K11949" s="1" t="s">
        <v>16</v>
      </c>
      <c r="L11949" s="1" t="s">
        <v>16</v>
      </c>
      <c r="M11949" s="1" t="s">
        <v>16</v>
      </c>
      <c r="N11949" s="1" t="s">
        <v>16</v>
      </c>
      <c r="O11949" s="1">
        <v>63.2</v>
      </c>
      <c r="P11949" s="1">
        <v>1.0</v>
      </c>
    </row>
    <row r="11950">
      <c r="A11950" s="1" t="s">
        <v>29</v>
      </c>
      <c r="B11950" s="1" t="s">
        <v>14608</v>
      </c>
      <c r="C11950" s="2" t="s">
        <v>14538</v>
      </c>
      <c r="D11950" s="1" t="s">
        <v>19</v>
      </c>
      <c r="E11950" s="3" t="str">
        <f t="shared" si="458"/>
        <v>2-Pack Samsung S23 Ultra - 9H Härdat Glass - 3D Super Kvalitet Skärmskydd</v>
      </c>
      <c r="F11950" s="1" t="s">
        <v>2144</v>
      </c>
      <c r="G11950" s="1" t="s">
        <v>2145</v>
      </c>
      <c r="H11950" s="1" t="s">
        <v>2146</v>
      </c>
      <c r="I11950" s="1" t="s">
        <v>16</v>
      </c>
      <c r="J11950" s="1" t="s">
        <v>23</v>
      </c>
      <c r="K11950" s="1" t="s">
        <v>16</v>
      </c>
      <c r="L11950" s="1" t="s">
        <v>16</v>
      </c>
      <c r="M11950" s="1" t="s">
        <v>16</v>
      </c>
      <c r="N11950" s="1" t="s">
        <v>16</v>
      </c>
      <c r="O11950" s="1">
        <v>63.2</v>
      </c>
      <c r="P11950" s="1">
        <v>1.0</v>
      </c>
    </row>
    <row r="11951">
      <c r="A11951" s="1" t="s">
        <v>29</v>
      </c>
      <c r="B11951" s="1" t="s">
        <v>14609</v>
      </c>
      <c r="C11951" s="2" t="s">
        <v>14538</v>
      </c>
      <c r="D11951" s="1" t="s">
        <v>19</v>
      </c>
      <c r="E11951" s="3" t="str">
        <f t="shared" si="458"/>
        <v>2-Pack Samsung S23 Ultra - 9H Härdat Glass - 3D Super Kvalitet Skärmskydd</v>
      </c>
      <c r="F11951" s="1" t="s">
        <v>2144</v>
      </c>
      <c r="G11951" s="1" t="s">
        <v>2145</v>
      </c>
      <c r="H11951" s="1" t="s">
        <v>2146</v>
      </c>
      <c r="I11951" s="1" t="s">
        <v>16</v>
      </c>
      <c r="J11951" s="1" t="s">
        <v>23</v>
      </c>
      <c r="K11951" s="1" t="s">
        <v>16</v>
      </c>
      <c r="L11951" s="1" t="s">
        <v>16</v>
      </c>
      <c r="M11951" s="1" t="s">
        <v>16</v>
      </c>
      <c r="N11951" s="1" t="s">
        <v>16</v>
      </c>
      <c r="O11951" s="1">
        <v>63.2</v>
      </c>
      <c r="P11951" s="1">
        <v>1.0</v>
      </c>
    </row>
    <row r="11952">
      <c r="A11952" s="1" t="s">
        <v>29</v>
      </c>
      <c r="B11952" s="1" t="s">
        <v>14610</v>
      </c>
      <c r="C11952" s="2" t="s">
        <v>14538</v>
      </c>
      <c r="D11952" s="1" t="s">
        <v>19</v>
      </c>
      <c r="E11952" s="3" t="str">
        <f t="shared" si="458"/>
        <v>2-Pack Samsung S23 Ultra - 9H Härdat Glass - 3D Super Kvalitet Skärmskydd</v>
      </c>
      <c r="F11952" s="1" t="s">
        <v>2144</v>
      </c>
      <c r="G11952" s="1" t="s">
        <v>2145</v>
      </c>
      <c r="H11952" s="1" t="s">
        <v>2146</v>
      </c>
      <c r="I11952" s="1" t="s">
        <v>16</v>
      </c>
      <c r="J11952" s="1" t="s">
        <v>23</v>
      </c>
      <c r="K11952" s="1" t="s">
        <v>16</v>
      </c>
      <c r="L11952" s="1" t="s">
        <v>16</v>
      </c>
      <c r="M11952" s="1" t="s">
        <v>16</v>
      </c>
      <c r="N11952" s="1" t="s">
        <v>16</v>
      </c>
      <c r="O11952" s="1">
        <v>63.2</v>
      </c>
      <c r="P11952" s="1">
        <v>1.0</v>
      </c>
    </row>
    <row r="11953">
      <c r="A11953" s="1" t="s">
        <v>29</v>
      </c>
      <c r="B11953" s="1" t="s">
        <v>14611</v>
      </c>
      <c r="C11953" s="2" t="s">
        <v>14538</v>
      </c>
      <c r="D11953" s="1" t="s">
        <v>19</v>
      </c>
      <c r="E11953" s="3" t="str">
        <f>HYPERLINK("https://fyndiq.se/produkt/49dcfdc0ef9b4d32/", "2 Pack Iphone 7&amp;8 SE (2020-2022) Svart - Härdat Glas 9H - 3D")</f>
        <v>2 Pack Iphone 7&amp;8 SE (2020-2022) Svart - Härdat Glas 9H - 3D</v>
      </c>
      <c r="F11953" s="1" t="s">
        <v>3059</v>
      </c>
      <c r="G11953" s="1" t="s">
        <v>3060</v>
      </c>
      <c r="H11953" s="1" t="s">
        <v>3061</v>
      </c>
      <c r="I11953" s="1" t="s">
        <v>16</v>
      </c>
      <c r="J11953" s="1" t="s">
        <v>23</v>
      </c>
      <c r="K11953" s="1" t="s">
        <v>16</v>
      </c>
      <c r="L11953" s="1" t="s">
        <v>16</v>
      </c>
      <c r="M11953" s="1" t="s">
        <v>16</v>
      </c>
      <c r="N11953" s="1" t="s">
        <v>16</v>
      </c>
      <c r="O11953" s="1">
        <v>47.2</v>
      </c>
      <c r="P11953" s="1">
        <v>1.0</v>
      </c>
    </row>
    <row r="11954">
      <c r="A11954" s="1" t="s">
        <v>29</v>
      </c>
      <c r="B11954" s="1" t="s">
        <v>14612</v>
      </c>
      <c r="C11954" s="2" t="s">
        <v>14538</v>
      </c>
      <c r="D11954" s="1" t="s">
        <v>19</v>
      </c>
      <c r="E11954" s="3" t="str">
        <f>HYPERLINK("https://fyndiq.se/produkt/cce9d3d346624f8e/", "Full Cover Samsung Galaxy S21 5G - 9H Härdat Glas - HD")</f>
        <v>Full Cover Samsung Galaxy S21 5G - 9H Härdat Glas - HD</v>
      </c>
      <c r="F11954" s="1" t="s">
        <v>2509</v>
      </c>
      <c r="G11954" s="1" t="s">
        <v>2510</v>
      </c>
      <c r="H11954" s="1" t="s">
        <v>2511</v>
      </c>
      <c r="I11954" s="1" t="s">
        <v>16</v>
      </c>
      <c r="J11954" s="1" t="s">
        <v>23</v>
      </c>
      <c r="K11954" s="1" t="s">
        <v>16</v>
      </c>
      <c r="L11954" s="1" t="s">
        <v>16</v>
      </c>
      <c r="M11954" s="1" t="s">
        <v>16</v>
      </c>
      <c r="N11954" s="1" t="s">
        <v>16</v>
      </c>
      <c r="O11954" s="1">
        <v>55.2</v>
      </c>
      <c r="P11954" s="1">
        <v>1.0</v>
      </c>
    </row>
    <row r="11955">
      <c r="A11955" s="1" t="s">
        <v>29</v>
      </c>
      <c r="B11955" s="1" t="s">
        <v>14613</v>
      </c>
      <c r="C11955" s="2" t="s">
        <v>14538</v>
      </c>
      <c r="D11955" s="1" t="s">
        <v>19</v>
      </c>
      <c r="E1195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955" s="1" t="s">
        <v>258</v>
      </c>
      <c r="G11955" s="1" t="s">
        <v>259</v>
      </c>
      <c r="H11955" s="1" t="s">
        <v>260</v>
      </c>
      <c r="I11955" s="1" t="s">
        <v>16</v>
      </c>
      <c r="J11955" s="1" t="s">
        <v>23</v>
      </c>
      <c r="K11955" s="1" t="s">
        <v>16</v>
      </c>
      <c r="L11955" s="1" t="s">
        <v>16</v>
      </c>
      <c r="M11955" s="1" t="s">
        <v>16</v>
      </c>
      <c r="N11955" s="1" t="s">
        <v>16</v>
      </c>
      <c r="O11955" s="1">
        <v>63.2</v>
      </c>
      <c r="P11955" s="1">
        <v>1.0</v>
      </c>
    </row>
    <row r="11956">
      <c r="A11956" s="1" t="s">
        <v>29</v>
      </c>
      <c r="B11956" s="1" t="s">
        <v>14614</v>
      </c>
      <c r="C11956" s="2" t="s">
        <v>14538</v>
      </c>
      <c r="D11956" s="1" t="s">
        <v>19</v>
      </c>
      <c r="E11956" s="3" t="str">
        <f>HYPERLINK("https://fyndiq.se/produkt/08a39fd2ea944add/", "2-Pack Apple Watch 45mm – Härdat glas 9H – Super kvalitet 3D")</f>
        <v>2-Pack Apple Watch 45mm – Härdat glas 9H – Super kvalitet 3D</v>
      </c>
      <c r="F11956" s="1" t="s">
        <v>921</v>
      </c>
      <c r="G11956" s="1" t="s">
        <v>922</v>
      </c>
      <c r="H11956" s="1" t="s">
        <v>923</v>
      </c>
      <c r="I11956" s="1" t="s">
        <v>16</v>
      </c>
      <c r="J11956" s="1" t="s">
        <v>23</v>
      </c>
      <c r="K11956" s="1" t="s">
        <v>16</v>
      </c>
      <c r="L11956" s="1" t="s">
        <v>16</v>
      </c>
      <c r="M11956" s="1" t="s">
        <v>16</v>
      </c>
      <c r="N11956" s="1" t="s">
        <v>16</v>
      </c>
      <c r="O11956" s="1">
        <v>55.2</v>
      </c>
      <c r="P11956" s="1">
        <v>1.0</v>
      </c>
    </row>
    <row r="11957">
      <c r="A11957" s="1" t="s">
        <v>29</v>
      </c>
      <c r="B11957" s="1" t="s">
        <v>14615</v>
      </c>
      <c r="C11957" s="2" t="s">
        <v>14538</v>
      </c>
      <c r="D11957" s="1" t="s">
        <v>19</v>
      </c>
      <c r="E11957" s="3" t="str">
        <f>HYPERLINK("https://fyndiq.se/produkt/ffd808ba7c174af8/", "2-Pack Samsung S22 Skärmskydd &amp; 1-Pack linsskydd -Härdat Glas 9H")</f>
        <v>2-Pack Samsung S22 Skärmskydd &amp; 1-Pack linsskydd -Härdat Glas 9H</v>
      </c>
      <c r="F11957" s="1" t="s">
        <v>179</v>
      </c>
      <c r="G11957" s="1" t="s">
        <v>180</v>
      </c>
      <c r="H11957" s="1" t="s">
        <v>181</v>
      </c>
      <c r="I11957" s="1" t="s">
        <v>16</v>
      </c>
      <c r="J11957" s="1" t="s">
        <v>23</v>
      </c>
      <c r="K11957" s="1" t="s">
        <v>16</v>
      </c>
      <c r="L11957" s="1" t="s">
        <v>16</v>
      </c>
      <c r="M11957" s="1" t="s">
        <v>16</v>
      </c>
      <c r="N11957" s="1" t="s">
        <v>16</v>
      </c>
      <c r="O11957" s="1">
        <v>71.2</v>
      </c>
      <c r="P11957" s="1">
        <v>1.0</v>
      </c>
    </row>
    <row r="11958">
      <c r="A11958" s="1" t="s">
        <v>29</v>
      </c>
      <c r="B11958" s="1" t="s">
        <v>14616</v>
      </c>
      <c r="C11958" s="2" t="s">
        <v>14538</v>
      </c>
      <c r="D11958" s="1" t="s">
        <v>19</v>
      </c>
      <c r="E11958" s="3" t="str">
        <f>HYPERLINK("https://fyndiq.se/produkt/2477583187264ece/", "2-Pack Samsung S20 - 9H Härdat Glass - Top Kvalitet")</f>
        <v>2-Pack Samsung S20 - 9H Härdat Glass - Top Kvalitet</v>
      </c>
      <c r="F11958" s="1" t="s">
        <v>124</v>
      </c>
      <c r="G11958" s="1" t="s">
        <v>125</v>
      </c>
      <c r="H11958" s="1" t="s">
        <v>126</v>
      </c>
      <c r="I11958" s="1" t="s">
        <v>16</v>
      </c>
      <c r="J11958" s="1" t="s">
        <v>23</v>
      </c>
      <c r="K11958" s="1" t="s">
        <v>16</v>
      </c>
      <c r="L11958" s="1" t="s">
        <v>16</v>
      </c>
      <c r="M11958" s="1" t="s">
        <v>16</v>
      </c>
      <c r="N11958" s="1" t="s">
        <v>16</v>
      </c>
      <c r="O11958" s="1">
        <v>71.2</v>
      </c>
      <c r="P11958" s="1">
        <v>1.0</v>
      </c>
    </row>
    <row r="11959">
      <c r="A11959" s="1" t="s">
        <v>29</v>
      </c>
      <c r="B11959" s="1" t="s">
        <v>14617</v>
      </c>
      <c r="C11959" s="2" t="s">
        <v>14538</v>
      </c>
      <c r="D11959" s="1" t="s">
        <v>19</v>
      </c>
      <c r="E11959" s="3" t="str">
        <f t="shared" ref="E11959:E11960" si="459">HYPERLINK("https://fyndiq.se/produkt/61d28b543bd0406d/", "2-Pack SAMSUNG TAB A9 PLUS 5G Skärmskydd - Härdat Glas 9H - Super kvalitet 3D")</f>
        <v>2-Pack SAMSUNG TAB A9 PLUS 5G Skärmskydd - Härdat Glas 9H - Super kvalitet 3D</v>
      </c>
      <c r="F11959" s="1" t="s">
        <v>485</v>
      </c>
      <c r="G11959" s="1" t="s">
        <v>486</v>
      </c>
      <c r="H11959" s="1" t="s">
        <v>487</v>
      </c>
      <c r="I11959" s="1" t="s">
        <v>16</v>
      </c>
      <c r="J11959" s="1" t="s">
        <v>23</v>
      </c>
      <c r="K11959" s="1" t="s">
        <v>16</v>
      </c>
      <c r="L11959" s="1" t="s">
        <v>16</v>
      </c>
      <c r="M11959" s="1" t="s">
        <v>16</v>
      </c>
      <c r="N11959" s="1" t="s">
        <v>16</v>
      </c>
      <c r="O11959" s="1">
        <v>135.2</v>
      </c>
      <c r="P11959" s="1">
        <v>1.0</v>
      </c>
    </row>
    <row r="11960">
      <c r="A11960" s="1" t="s">
        <v>29</v>
      </c>
      <c r="B11960" s="1" t="s">
        <v>14618</v>
      </c>
      <c r="C11960" s="2" t="s">
        <v>14538</v>
      </c>
      <c r="D11960" s="1" t="s">
        <v>19</v>
      </c>
      <c r="E11960" s="3" t="str">
        <f t="shared" si="459"/>
        <v>2-Pack SAMSUNG TAB A9 PLUS 5G Skärmskydd - Härdat Glas 9H - Super kvalitet 3D</v>
      </c>
      <c r="F11960" s="1" t="s">
        <v>485</v>
      </c>
      <c r="G11960" s="1" t="s">
        <v>486</v>
      </c>
      <c r="H11960" s="1" t="s">
        <v>487</v>
      </c>
      <c r="I11960" s="1" t="s">
        <v>16</v>
      </c>
      <c r="J11960" s="1" t="s">
        <v>23</v>
      </c>
      <c r="K11960" s="1" t="s">
        <v>16</v>
      </c>
      <c r="L11960" s="1" t="s">
        <v>16</v>
      </c>
      <c r="M11960" s="1" t="s">
        <v>16</v>
      </c>
      <c r="N11960" s="1" t="s">
        <v>16</v>
      </c>
      <c r="O11960" s="1">
        <v>135.2</v>
      </c>
      <c r="P11960" s="1">
        <v>1.0</v>
      </c>
    </row>
    <row r="11961">
      <c r="A11961" s="1" t="s">
        <v>29</v>
      </c>
      <c r="B11961" s="1" t="s">
        <v>14619</v>
      </c>
      <c r="C11961" s="2" t="s">
        <v>14538</v>
      </c>
      <c r="D11961" s="1" t="s">
        <v>19</v>
      </c>
      <c r="E1196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1961" s="1" t="s">
        <v>729</v>
      </c>
      <c r="G11961" s="1" t="s">
        <v>730</v>
      </c>
      <c r="H11961" s="1" t="s">
        <v>731</v>
      </c>
      <c r="I11961" s="1" t="s">
        <v>16</v>
      </c>
      <c r="J11961" s="1" t="s">
        <v>23</v>
      </c>
      <c r="K11961" s="1" t="s">
        <v>16</v>
      </c>
      <c r="L11961" s="1" t="s">
        <v>16</v>
      </c>
      <c r="M11961" s="1" t="s">
        <v>16</v>
      </c>
      <c r="N11961" s="1" t="s">
        <v>16</v>
      </c>
      <c r="O11961" s="1">
        <v>63.2</v>
      </c>
      <c r="P11961" s="1">
        <v>1.0</v>
      </c>
    </row>
    <row r="11962">
      <c r="A11962" s="1" t="s">
        <v>29</v>
      </c>
      <c r="B11962" s="1" t="s">
        <v>14620</v>
      </c>
      <c r="C11962" s="2" t="s">
        <v>14538</v>
      </c>
      <c r="D11962" s="1" t="s">
        <v>19</v>
      </c>
      <c r="E11962" s="3" t="str">
        <f t="shared" ref="E11962:E11963" si="460">HYPERLINK("https://fyndiq.se/produkt/e23eebfe42ea4746/", "2-Pack Samsung S23 ULTRA 5G Skärmskydd - Härdat Glas 9H - Super kvalitet 3D")</f>
        <v>2-Pack Samsung S23 ULTRA 5G Skärmskydd - Härdat Glas 9H - Super kvalitet 3D</v>
      </c>
      <c r="F11962" s="1" t="s">
        <v>977</v>
      </c>
      <c r="G11962" s="1" t="s">
        <v>978</v>
      </c>
      <c r="H11962" s="1" t="s">
        <v>979</v>
      </c>
      <c r="I11962" s="1" t="s">
        <v>16</v>
      </c>
      <c r="J11962" s="1" t="s">
        <v>23</v>
      </c>
      <c r="K11962" s="1" t="s">
        <v>16</v>
      </c>
      <c r="L11962" s="1" t="s">
        <v>16</v>
      </c>
      <c r="M11962" s="1" t="s">
        <v>16</v>
      </c>
      <c r="N11962" s="1" t="s">
        <v>16</v>
      </c>
      <c r="O11962" s="1">
        <v>63.2</v>
      </c>
      <c r="P11962" s="1">
        <v>1.0</v>
      </c>
    </row>
    <row r="11963">
      <c r="A11963" s="1" t="s">
        <v>29</v>
      </c>
      <c r="B11963" s="1" t="s">
        <v>14621</v>
      </c>
      <c r="C11963" s="2" t="s">
        <v>14538</v>
      </c>
      <c r="D11963" s="1" t="s">
        <v>19</v>
      </c>
      <c r="E11963" s="3" t="str">
        <f t="shared" si="460"/>
        <v>2-Pack Samsung S23 ULTRA 5G Skärmskydd - Härdat Glas 9H - Super kvalitet 3D</v>
      </c>
      <c r="F11963" s="1" t="s">
        <v>977</v>
      </c>
      <c r="G11963" s="1" t="s">
        <v>978</v>
      </c>
      <c r="H11963" s="1" t="s">
        <v>979</v>
      </c>
      <c r="I11963" s="1" t="s">
        <v>16</v>
      </c>
      <c r="J11963" s="1" t="s">
        <v>23</v>
      </c>
      <c r="K11963" s="1" t="s">
        <v>16</v>
      </c>
      <c r="L11963" s="1" t="s">
        <v>16</v>
      </c>
      <c r="M11963" s="1" t="s">
        <v>16</v>
      </c>
      <c r="N11963" s="1" t="s">
        <v>16</v>
      </c>
      <c r="O11963" s="1">
        <v>63.2</v>
      </c>
      <c r="P11963" s="1">
        <v>1.0</v>
      </c>
    </row>
    <row r="11964">
      <c r="A11964" s="1" t="s">
        <v>29</v>
      </c>
      <c r="B11964" s="1" t="s">
        <v>14622</v>
      </c>
      <c r="C11964" s="2" t="s">
        <v>14538</v>
      </c>
      <c r="D11964" s="1" t="s">
        <v>19</v>
      </c>
      <c r="E1196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1964" s="1" t="s">
        <v>722</v>
      </c>
      <c r="G11964" s="1" t="s">
        <v>723</v>
      </c>
      <c r="H11964" s="1" t="s">
        <v>724</v>
      </c>
      <c r="I11964" s="1" t="s">
        <v>16</v>
      </c>
      <c r="J11964" s="1" t="s">
        <v>23</v>
      </c>
      <c r="K11964" s="1" t="s">
        <v>16</v>
      </c>
      <c r="L11964" s="1" t="s">
        <v>16</v>
      </c>
      <c r="M11964" s="1" t="s">
        <v>16</v>
      </c>
      <c r="N11964" s="1" t="s">
        <v>16</v>
      </c>
      <c r="O11964" s="1">
        <v>79.2</v>
      </c>
      <c r="P11964" s="1">
        <v>1.0</v>
      </c>
    </row>
    <row r="11965">
      <c r="A11965" s="1" t="s">
        <v>29</v>
      </c>
      <c r="B11965" s="1" t="s">
        <v>14623</v>
      </c>
      <c r="C11965" s="2" t="s">
        <v>14538</v>
      </c>
      <c r="D11965" s="1" t="s">
        <v>19</v>
      </c>
      <c r="E11965" s="3" t="str">
        <f>HYPERLINK("https://fyndiq.se/produkt/2861bd913c7841f7/", "Samsung Galaxy A80 - Härdat glas 9H-Super kvalitet 3D Skärmskydd")</f>
        <v>Samsung Galaxy A80 - Härdat glas 9H-Super kvalitet 3D Skärmskydd</v>
      </c>
      <c r="F11965" s="1" t="s">
        <v>14624</v>
      </c>
      <c r="G11965" s="1" t="s">
        <v>14625</v>
      </c>
      <c r="H11965" s="1" t="s">
        <v>14626</v>
      </c>
      <c r="I11965" s="1" t="s">
        <v>16</v>
      </c>
      <c r="J11965" s="1" t="s">
        <v>23</v>
      </c>
      <c r="K11965" s="1" t="s">
        <v>16</v>
      </c>
      <c r="L11965" s="1" t="s">
        <v>16</v>
      </c>
      <c r="M11965" s="1" t="s">
        <v>16</v>
      </c>
      <c r="N11965" s="1" t="s">
        <v>16</v>
      </c>
      <c r="O11965" s="1">
        <v>55.2</v>
      </c>
      <c r="P11965" s="1">
        <v>1.0</v>
      </c>
    </row>
    <row r="11966">
      <c r="A11966" s="1" t="s">
        <v>29</v>
      </c>
      <c r="B11966" s="1" t="s">
        <v>14627</v>
      </c>
      <c r="C11966" s="2" t="s">
        <v>14538</v>
      </c>
      <c r="D11966" s="1" t="s">
        <v>19</v>
      </c>
      <c r="E11966" s="3" t="str">
        <f>HYPERLINK("https://fyndiq.se/produkt/60656ba8dce64ae4/", "2 Pack Samsung Galaxy A50 - Härdat glas 9H - Super kvalitet 3D")</f>
        <v>2 Pack Samsung Galaxy A50 - Härdat glas 9H - Super kvalitet 3D</v>
      </c>
      <c r="F11966" s="1" t="s">
        <v>645</v>
      </c>
      <c r="G11966" s="1" t="s">
        <v>646</v>
      </c>
      <c r="H11966" s="1" t="s">
        <v>647</v>
      </c>
      <c r="I11966" s="1" t="s">
        <v>16</v>
      </c>
      <c r="J11966" s="1" t="s">
        <v>23</v>
      </c>
      <c r="K11966" s="1" t="s">
        <v>16</v>
      </c>
      <c r="L11966" s="1" t="s">
        <v>16</v>
      </c>
      <c r="M11966" s="1" t="s">
        <v>16</v>
      </c>
      <c r="N11966" s="1" t="s">
        <v>16</v>
      </c>
      <c r="O11966" s="1">
        <v>63.2</v>
      </c>
      <c r="P11966" s="1">
        <v>1.0</v>
      </c>
    </row>
    <row r="11967">
      <c r="A11967" s="1" t="s">
        <v>29</v>
      </c>
      <c r="B11967" s="1" t="s">
        <v>14628</v>
      </c>
      <c r="C11967" s="2" t="s">
        <v>14538</v>
      </c>
      <c r="D11967" s="1" t="s">
        <v>19</v>
      </c>
      <c r="E11967" s="3" t="str">
        <f>HYPERLINK("https://fyndiq.se/produkt/dfe28e565d2e4c8d/", "2 Pack Samsung S21 FE - 9H Härdat Glass - Super Kvalitet 3D")</f>
        <v>2 Pack Samsung S21 FE - 9H Härdat Glass - Super Kvalitet 3D</v>
      </c>
      <c r="F11967" s="1" t="s">
        <v>276</v>
      </c>
      <c r="G11967" s="1" t="s">
        <v>277</v>
      </c>
      <c r="H11967" s="1" t="s">
        <v>278</v>
      </c>
      <c r="I11967" s="1" t="s">
        <v>16</v>
      </c>
      <c r="J11967" s="1" t="s">
        <v>23</v>
      </c>
      <c r="K11967" s="1" t="s">
        <v>16</v>
      </c>
      <c r="L11967" s="1" t="s">
        <v>16</v>
      </c>
      <c r="M11967" s="1" t="s">
        <v>16</v>
      </c>
      <c r="N11967" s="1" t="s">
        <v>16</v>
      </c>
      <c r="O11967" s="1">
        <v>63.2</v>
      </c>
      <c r="P11967" s="1">
        <v>1.0</v>
      </c>
    </row>
    <row r="11968">
      <c r="A11968" s="1" t="s">
        <v>29</v>
      </c>
      <c r="B11968" s="1" t="s">
        <v>14629</v>
      </c>
      <c r="C11968" s="2" t="s">
        <v>14538</v>
      </c>
      <c r="D11968" s="1" t="s">
        <v>19</v>
      </c>
      <c r="E11968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1968" s="1" t="s">
        <v>340</v>
      </c>
      <c r="G11968" s="1" t="s">
        <v>341</v>
      </c>
      <c r="H11968" s="1" t="s">
        <v>342</v>
      </c>
      <c r="I11968" s="1" t="s">
        <v>16</v>
      </c>
      <c r="J11968" s="1" t="s">
        <v>23</v>
      </c>
      <c r="K11968" s="1" t="s">
        <v>16</v>
      </c>
      <c r="L11968" s="1" t="s">
        <v>16</v>
      </c>
      <c r="M11968" s="1" t="s">
        <v>16</v>
      </c>
      <c r="N11968" s="1" t="s">
        <v>16</v>
      </c>
      <c r="O11968" s="1">
        <v>63.2</v>
      </c>
      <c r="P11968" s="1">
        <v>1.0</v>
      </c>
    </row>
    <row r="11969">
      <c r="A11969" s="1" t="s">
        <v>29</v>
      </c>
      <c r="B11969" s="1" t="s">
        <v>14630</v>
      </c>
      <c r="C11969" s="2" t="s">
        <v>14538</v>
      </c>
      <c r="D11969" s="1" t="s">
        <v>19</v>
      </c>
      <c r="E11969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1969" s="1" t="s">
        <v>464</v>
      </c>
      <c r="G11969" s="1" t="s">
        <v>465</v>
      </c>
      <c r="H11969" s="1" t="s">
        <v>466</v>
      </c>
      <c r="I11969" s="1" t="s">
        <v>16</v>
      </c>
      <c r="J11969" s="1" t="s">
        <v>23</v>
      </c>
      <c r="K11969" s="1" t="s">
        <v>16</v>
      </c>
      <c r="L11969" s="1" t="s">
        <v>16</v>
      </c>
      <c r="M11969" s="1" t="s">
        <v>16</v>
      </c>
      <c r="N11969" s="1" t="s">
        <v>16</v>
      </c>
      <c r="O11969" s="1">
        <v>71.2</v>
      </c>
      <c r="P11969" s="1">
        <v>1.0</v>
      </c>
    </row>
    <row r="11970">
      <c r="A11970" s="1" t="s">
        <v>29</v>
      </c>
      <c r="B11970" s="1" t="s">
        <v>14631</v>
      </c>
      <c r="C11970" s="2" t="s">
        <v>14538</v>
      </c>
      <c r="D11970" s="1" t="s">
        <v>19</v>
      </c>
      <c r="E11970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1970" s="1" t="s">
        <v>79</v>
      </c>
      <c r="G11970" s="1" t="s">
        <v>80</v>
      </c>
      <c r="H11970" s="1" t="s">
        <v>81</v>
      </c>
      <c r="I11970" s="1" t="s">
        <v>16</v>
      </c>
      <c r="J11970" s="1" t="s">
        <v>23</v>
      </c>
      <c r="K11970" s="1" t="s">
        <v>16</v>
      </c>
      <c r="L11970" s="1" t="s">
        <v>16</v>
      </c>
      <c r="M11970" s="1" t="s">
        <v>16</v>
      </c>
      <c r="N11970" s="1" t="s">
        <v>16</v>
      </c>
      <c r="O11970" s="1">
        <v>63.2</v>
      </c>
      <c r="P11970" s="1">
        <v>1.0</v>
      </c>
    </row>
    <row r="11971">
      <c r="A11971" s="1" t="s">
        <v>29</v>
      </c>
      <c r="B11971" s="1" t="s">
        <v>14632</v>
      </c>
      <c r="C11971" s="2" t="s">
        <v>14633</v>
      </c>
      <c r="D11971" s="1" t="s">
        <v>19</v>
      </c>
      <c r="E1197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1971" s="1" t="s">
        <v>47</v>
      </c>
      <c r="G11971" s="2" t="s">
        <v>48</v>
      </c>
      <c r="H11971" s="1" t="s">
        <v>49</v>
      </c>
      <c r="I11971" s="1" t="s">
        <v>16</v>
      </c>
      <c r="J11971" s="1" t="s">
        <v>23</v>
      </c>
      <c r="K11971" s="1" t="s">
        <v>16</v>
      </c>
      <c r="L11971" s="1" t="s">
        <v>16</v>
      </c>
      <c r="M11971" s="1" t="s">
        <v>16</v>
      </c>
      <c r="N11971" s="1" t="s">
        <v>16</v>
      </c>
      <c r="O11971" s="1">
        <v>183.2</v>
      </c>
      <c r="P11971" s="1">
        <v>1.0</v>
      </c>
    </row>
    <row r="11972">
      <c r="A11972" s="1" t="s">
        <v>29</v>
      </c>
      <c r="B11972" s="1" t="s">
        <v>14634</v>
      </c>
      <c r="C11972" s="2" t="s">
        <v>14633</v>
      </c>
      <c r="D11972" s="1" t="s">
        <v>19</v>
      </c>
      <c r="E1197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1972" s="1" t="s">
        <v>614</v>
      </c>
      <c r="G11972" s="1" t="s">
        <v>615</v>
      </c>
      <c r="H11972" s="1" t="s">
        <v>616</v>
      </c>
      <c r="I11972" s="1" t="s">
        <v>16</v>
      </c>
      <c r="J11972" s="1" t="s">
        <v>23</v>
      </c>
      <c r="K11972" s="1" t="s">
        <v>16</v>
      </c>
      <c r="L11972" s="1" t="s">
        <v>16</v>
      </c>
      <c r="M11972" s="1" t="s">
        <v>16</v>
      </c>
      <c r="N11972" s="1" t="s">
        <v>16</v>
      </c>
      <c r="O11972" s="1">
        <v>71.2</v>
      </c>
      <c r="P11972" s="1">
        <v>1.0</v>
      </c>
    </row>
    <row r="11973">
      <c r="A11973" s="1" t="s">
        <v>29</v>
      </c>
      <c r="B11973" s="1" t="s">
        <v>14635</v>
      </c>
      <c r="C11973" s="2" t="s">
        <v>14633</v>
      </c>
      <c r="D11973" s="1" t="s">
        <v>19</v>
      </c>
      <c r="E11973" s="3" t="str">
        <f>HYPERLINK("https://fyndiq.se/produkt/f4e95b294a424d40/", "2-Pack Samsung S10 Skärmskydd - Härdat Glas 9H - Super kvalitet 3D")</f>
        <v>2-Pack Samsung S10 Skärmskydd - Härdat Glas 9H - Super kvalitet 3D</v>
      </c>
      <c r="F11973" s="1" t="s">
        <v>353</v>
      </c>
      <c r="G11973" s="1" t="s">
        <v>354</v>
      </c>
      <c r="H11973" s="1" t="s">
        <v>355</v>
      </c>
      <c r="I11973" s="1" t="s">
        <v>16</v>
      </c>
      <c r="J11973" s="1" t="s">
        <v>23</v>
      </c>
      <c r="K11973" s="1" t="s">
        <v>16</v>
      </c>
      <c r="L11973" s="1" t="s">
        <v>16</v>
      </c>
      <c r="M11973" s="1" t="s">
        <v>16</v>
      </c>
      <c r="N11973" s="1" t="s">
        <v>16</v>
      </c>
      <c r="O11973" s="1">
        <v>63.2</v>
      </c>
      <c r="P11973" s="1">
        <v>1.0</v>
      </c>
    </row>
    <row r="11974">
      <c r="A11974" s="1" t="s">
        <v>29</v>
      </c>
      <c r="B11974" s="1" t="s">
        <v>14636</v>
      </c>
      <c r="C11974" s="2" t="s">
        <v>14633</v>
      </c>
      <c r="D11974" s="1" t="s">
        <v>19</v>
      </c>
      <c r="E11974" s="3" t="str">
        <f>HYPERLINK("https://fyndiq.se/produkt/0f244212ec124dcd/", "2 Pack OnePlus 9 5G - Härdat glas 9H - Super kvalitet 3D Skärmskydd")</f>
        <v>2 Pack OnePlus 9 5G - Härdat glas 9H - Super kvalitet 3D Skärmskydd</v>
      </c>
      <c r="F11974" s="1" t="s">
        <v>803</v>
      </c>
      <c r="G11974" s="1" t="s">
        <v>804</v>
      </c>
      <c r="H11974" s="1" t="s">
        <v>805</v>
      </c>
      <c r="I11974" s="1" t="s">
        <v>16</v>
      </c>
      <c r="J11974" s="1" t="s">
        <v>23</v>
      </c>
      <c r="K11974" s="1" t="s">
        <v>16</v>
      </c>
      <c r="L11974" s="1" t="s">
        <v>16</v>
      </c>
      <c r="M11974" s="1" t="s">
        <v>16</v>
      </c>
      <c r="N11974" s="1" t="s">
        <v>16</v>
      </c>
      <c r="O11974" s="1">
        <v>63.2</v>
      </c>
      <c r="P11974" s="1">
        <v>1.0</v>
      </c>
    </row>
    <row r="11975">
      <c r="A11975" s="1" t="s">
        <v>29</v>
      </c>
      <c r="B11975" s="1" t="s">
        <v>14637</v>
      </c>
      <c r="C11975" s="2" t="s">
        <v>14633</v>
      </c>
      <c r="D11975" s="1" t="s">
        <v>19</v>
      </c>
      <c r="E11975" s="3" t="str">
        <f>HYPERLINK("https://fyndiq.se/produkt/f15f4561a5ef4294/", "2-Pack Motorola Edge 40 - Härdat Glas 9H -Super kvalitet 3D Skärmskydd")</f>
        <v>2-Pack Motorola Edge 40 - Härdat Glas 9H -Super kvalitet 3D Skärmskydd</v>
      </c>
      <c r="F11975" s="1" t="s">
        <v>1234</v>
      </c>
      <c r="G11975" s="1" t="s">
        <v>1235</v>
      </c>
      <c r="H11975" s="1" t="s">
        <v>1236</v>
      </c>
      <c r="I11975" s="1" t="s">
        <v>16</v>
      </c>
      <c r="J11975" s="1" t="s">
        <v>23</v>
      </c>
      <c r="K11975" s="1" t="s">
        <v>16</v>
      </c>
      <c r="L11975" s="1" t="s">
        <v>16</v>
      </c>
      <c r="M11975" s="1" t="s">
        <v>16</v>
      </c>
      <c r="N11975" s="1" t="s">
        <v>16</v>
      </c>
      <c r="O11975" s="1">
        <v>71.2</v>
      </c>
      <c r="P11975" s="1">
        <v>1.0</v>
      </c>
    </row>
    <row r="11976">
      <c r="A11976" s="1" t="s">
        <v>29</v>
      </c>
      <c r="B11976" s="1" t="s">
        <v>14638</v>
      </c>
      <c r="C11976" s="2" t="s">
        <v>14633</v>
      </c>
      <c r="D11976" s="1" t="s">
        <v>19</v>
      </c>
      <c r="E1197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1976" s="1" t="s">
        <v>2144</v>
      </c>
      <c r="G11976" s="1" t="s">
        <v>2145</v>
      </c>
      <c r="H11976" s="1" t="s">
        <v>2146</v>
      </c>
      <c r="I11976" s="1" t="s">
        <v>16</v>
      </c>
      <c r="J11976" s="1" t="s">
        <v>23</v>
      </c>
      <c r="K11976" s="1" t="s">
        <v>16</v>
      </c>
      <c r="L11976" s="1" t="s">
        <v>16</v>
      </c>
      <c r="M11976" s="1" t="s">
        <v>16</v>
      </c>
      <c r="N11976" s="1" t="s">
        <v>16</v>
      </c>
      <c r="O11976" s="1">
        <v>63.2</v>
      </c>
      <c r="P11976" s="1">
        <v>1.0</v>
      </c>
    </row>
    <row r="11977">
      <c r="A11977" s="1" t="s">
        <v>29</v>
      </c>
      <c r="B11977" s="1" t="s">
        <v>14639</v>
      </c>
      <c r="C11977" s="2" t="s">
        <v>14633</v>
      </c>
      <c r="D11977" s="1" t="s">
        <v>19</v>
      </c>
      <c r="E1197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1977" s="1" t="s">
        <v>258</v>
      </c>
      <c r="G11977" s="1" t="s">
        <v>259</v>
      </c>
      <c r="H11977" s="1" t="s">
        <v>260</v>
      </c>
      <c r="I11977" s="1" t="s">
        <v>16</v>
      </c>
      <c r="J11977" s="1" t="s">
        <v>23</v>
      </c>
      <c r="K11977" s="1" t="s">
        <v>16</v>
      </c>
      <c r="L11977" s="1" t="s">
        <v>16</v>
      </c>
      <c r="M11977" s="1" t="s">
        <v>16</v>
      </c>
      <c r="N11977" s="1" t="s">
        <v>16</v>
      </c>
      <c r="O11977" s="1">
        <v>63.2</v>
      </c>
      <c r="P11977" s="1">
        <v>1.0</v>
      </c>
    </row>
    <row r="11978">
      <c r="A11978" s="1" t="s">
        <v>29</v>
      </c>
      <c r="B11978" s="1" t="s">
        <v>14640</v>
      </c>
      <c r="C11978" s="2" t="s">
        <v>14633</v>
      </c>
      <c r="D11978" s="1" t="s">
        <v>19</v>
      </c>
      <c r="E11978" s="3" t="str">
        <f>HYPERLINK("https://fyndiq.se/produkt/b2b21eba0148489f/", "Samsung S8 härdat glass 3D heltäckande skärmskydd")</f>
        <v>Samsung S8 härdat glass 3D heltäckande skärmskydd</v>
      </c>
      <c r="F11978" s="1" t="s">
        <v>438</v>
      </c>
      <c r="G11978" s="1" t="s">
        <v>439</v>
      </c>
      <c r="H11978" s="1" t="s">
        <v>440</v>
      </c>
      <c r="I11978" s="1" t="s">
        <v>16</v>
      </c>
      <c r="J11978" s="1" t="s">
        <v>23</v>
      </c>
      <c r="K11978" s="1" t="s">
        <v>16</v>
      </c>
      <c r="L11978" s="1" t="s">
        <v>16</v>
      </c>
      <c r="M11978" s="1" t="s">
        <v>16</v>
      </c>
      <c r="N11978" s="1" t="s">
        <v>16</v>
      </c>
      <c r="O11978" s="1">
        <v>55.2</v>
      </c>
      <c r="P11978" s="1">
        <v>1.0</v>
      </c>
    </row>
    <row r="11979">
      <c r="A11979" s="1" t="s">
        <v>29</v>
      </c>
      <c r="B11979" s="1" t="s">
        <v>14641</v>
      </c>
      <c r="C11979" s="2" t="s">
        <v>14633</v>
      </c>
      <c r="D11979" s="1" t="s">
        <v>19</v>
      </c>
      <c r="E11979" s="3" t="str">
        <f>HYPERLINK("https://fyndiq.se/produkt/d4aef674054c425b/", "2-Pack XIAOMI REDMI NOTE 13 PRO Skärmskydd - Härdat Glas 9H - Super kvalitet 3D")</f>
        <v>2-Pack XIAOMI REDMI NOTE 13 PRO Skärmskydd - Härdat Glas 9H - Super kvalitet 3D</v>
      </c>
      <c r="F11979" s="1" t="s">
        <v>3112</v>
      </c>
      <c r="G11979" s="1" t="s">
        <v>3113</v>
      </c>
      <c r="H11979" s="1" t="s">
        <v>3114</v>
      </c>
      <c r="I11979" s="1" t="s">
        <v>16</v>
      </c>
      <c r="J11979" s="1" t="s">
        <v>23</v>
      </c>
      <c r="K11979" s="1" t="s">
        <v>16</v>
      </c>
      <c r="L11979" s="1" t="s">
        <v>16</v>
      </c>
      <c r="M11979" s="1" t="s">
        <v>16</v>
      </c>
      <c r="N11979" s="1" t="s">
        <v>16</v>
      </c>
      <c r="O11979" s="1">
        <v>63.2</v>
      </c>
      <c r="P11979" s="1">
        <v>1.0</v>
      </c>
    </row>
    <row r="11980">
      <c r="A11980" s="1" t="s">
        <v>29</v>
      </c>
      <c r="B11980" s="1" t="s">
        <v>14642</v>
      </c>
      <c r="C11980" s="2" t="s">
        <v>14633</v>
      </c>
      <c r="D11980" s="1" t="s">
        <v>19</v>
      </c>
      <c r="E1198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1980" s="1" t="s">
        <v>785</v>
      </c>
      <c r="G11980" s="1" t="s">
        <v>786</v>
      </c>
      <c r="H11980" s="1" t="s">
        <v>787</v>
      </c>
      <c r="I11980" s="1" t="s">
        <v>16</v>
      </c>
      <c r="J11980" s="1" t="s">
        <v>23</v>
      </c>
      <c r="K11980" s="1" t="s">
        <v>16</v>
      </c>
      <c r="L11980" s="1" t="s">
        <v>16</v>
      </c>
      <c r="M11980" s="1" t="s">
        <v>16</v>
      </c>
      <c r="N11980" s="1" t="s">
        <v>16</v>
      </c>
      <c r="O11980" s="1">
        <v>63.2</v>
      </c>
      <c r="P11980" s="1">
        <v>1.0</v>
      </c>
    </row>
    <row r="11981">
      <c r="A11981" s="1" t="s">
        <v>29</v>
      </c>
      <c r="B11981" s="1" t="s">
        <v>14643</v>
      </c>
      <c r="C11981" s="2" t="s">
        <v>14633</v>
      </c>
      <c r="D11981" s="1" t="s">
        <v>19</v>
      </c>
      <c r="E11981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1981" s="1" t="s">
        <v>3643</v>
      </c>
      <c r="G11981" s="1" t="s">
        <v>3644</v>
      </c>
      <c r="H11981" s="1" t="s">
        <v>3645</v>
      </c>
      <c r="I11981" s="1" t="s">
        <v>16</v>
      </c>
      <c r="J11981" s="1" t="s">
        <v>23</v>
      </c>
      <c r="K11981" s="1" t="s">
        <v>16</v>
      </c>
      <c r="L11981" s="1" t="s">
        <v>16</v>
      </c>
      <c r="M11981" s="1" t="s">
        <v>16</v>
      </c>
      <c r="N11981" s="1" t="s">
        <v>16</v>
      </c>
      <c r="O11981" s="1">
        <v>71.2</v>
      </c>
      <c r="P11981" s="1">
        <v>1.0</v>
      </c>
    </row>
    <row r="11982">
      <c r="A11982" s="1" t="s">
        <v>29</v>
      </c>
      <c r="B11982" s="1" t="s">
        <v>14644</v>
      </c>
      <c r="C11982" s="2" t="s">
        <v>14633</v>
      </c>
      <c r="D11982" s="1" t="s">
        <v>19</v>
      </c>
      <c r="E11982" s="3" t="str">
        <f>HYPERLINK("https://fyndiq.se/produkt/b4b1148b5d274f33/", "2 Pack Xiaomi 11T 5G - Härdat glas 9H - Super kvalitet 3D")</f>
        <v>2 Pack Xiaomi 11T 5G - Härdat glas 9H - Super kvalitet 3D</v>
      </c>
      <c r="F11982" s="1" t="s">
        <v>345</v>
      </c>
      <c r="G11982" s="1" t="s">
        <v>346</v>
      </c>
      <c r="H11982" s="1" t="s">
        <v>347</v>
      </c>
      <c r="I11982" s="1" t="s">
        <v>16</v>
      </c>
      <c r="J11982" s="1" t="s">
        <v>23</v>
      </c>
      <c r="K11982" s="1" t="s">
        <v>16</v>
      </c>
      <c r="L11982" s="1" t="s">
        <v>16</v>
      </c>
      <c r="M11982" s="1" t="s">
        <v>16</v>
      </c>
      <c r="N11982" s="1" t="s">
        <v>16</v>
      </c>
      <c r="O11982" s="1">
        <v>63.2</v>
      </c>
      <c r="P11982" s="1">
        <v>1.0</v>
      </c>
    </row>
    <row r="11983">
      <c r="A11983" s="1" t="s">
        <v>29</v>
      </c>
      <c r="B11983" s="1" t="s">
        <v>14645</v>
      </c>
      <c r="C11983" s="2" t="s">
        <v>14633</v>
      </c>
      <c r="D11983" s="1" t="s">
        <v>19</v>
      </c>
      <c r="E11983" s="3" t="str">
        <f t="shared" ref="E11983:E11985" si="461">HYPERLINK("https://fyndiq.se/produkt/bda2ad33e92f4cc9/", "2-Pack MOTOROLA MOTO G54 Skärmskydd - Härdat Glas 9H - Super kvalitet 3D")</f>
        <v>2-Pack MOTOROLA MOTO G54 Skärmskydd - Härdat Glas 9H - Super kvalitet 3D</v>
      </c>
      <c r="F11983" s="1" t="s">
        <v>258</v>
      </c>
      <c r="G11983" s="1" t="s">
        <v>259</v>
      </c>
      <c r="H11983" s="1" t="s">
        <v>260</v>
      </c>
      <c r="I11983" s="1" t="s">
        <v>16</v>
      </c>
      <c r="J11983" s="1" t="s">
        <v>23</v>
      </c>
      <c r="K11983" s="1" t="s">
        <v>16</v>
      </c>
      <c r="L11983" s="1" t="s">
        <v>16</v>
      </c>
      <c r="M11983" s="1" t="s">
        <v>16</v>
      </c>
      <c r="N11983" s="1" t="s">
        <v>16</v>
      </c>
      <c r="O11983" s="1">
        <v>63.2</v>
      </c>
      <c r="P11983" s="1">
        <v>1.0</v>
      </c>
    </row>
    <row r="11984">
      <c r="A11984" s="1" t="s">
        <v>29</v>
      </c>
      <c r="B11984" s="1" t="s">
        <v>14646</v>
      </c>
      <c r="C11984" s="2" t="s">
        <v>14633</v>
      </c>
      <c r="D11984" s="1" t="s">
        <v>19</v>
      </c>
      <c r="E11984" s="3" t="str">
        <f t="shared" si="461"/>
        <v>2-Pack MOTOROLA MOTO G54 Skärmskydd - Härdat Glas 9H - Super kvalitet 3D</v>
      </c>
      <c r="F11984" s="1" t="s">
        <v>258</v>
      </c>
      <c r="G11984" s="1" t="s">
        <v>259</v>
      </c>
      <c r="H11984" s="1" t="s">
        <v>260</v>
      </c>
      <c r="I11984" s="1" t="s">
        <v>16</v>
      </c>
      <c r="J11984" s="1" t="s">
        <v>23</v>
      </c>
      <c r="K11984" s="1" t="s">
        <v>16</v>
      </c>
      <c r="L11984" s="1" t="s">
        <v>16</v>
      </c>
      <c r="M11984" s="1" t="s">
        <v>16</v>
      </c>
      <c r="N11984" s="1" t="s">
        <v>16</v>
      </c>
      <c r="O11984" s="1">
        <v>63.2</v>
      </c>
      <c r="P11984" s="1">
        <v>1.0</v>
      </c>
    </row>
    <row r="11985">
      <c r="A11985" s="1" t="s">
        <v>29</v>
      </c>
      <c r="B11985" s="1" t="s">
        <v>14647</v>
      </c>
      <c r="C11985" s="2" t="s">
        <v>14633</v>
      </c>
      <c r="D11985" s="1" t="s">
        <v>19</v>
      </c>
      <c r="E11985" s="3" t="str">
        <f t="shared" si="461"/>
        <v>2-Pack MOTOROLA MOTO G54 Skärmskydd - Härdat Glas 9H - Super kvalitet 3D</v>
      </c>
      <c r="F11985" s="1" t="s">
        <v>258</v>
      </c>
      <c r="G11985" s="1" t="s">
        <v>259</v>
      </c>
      <c r="H11985" s="1" t="s">
        <v>260</v>
      </c>
      <c r="I11985" s="1" t="s">
        <v>16</v>
      </c>
      <c r="J11985" s="1" t="s">
        <v>23</v>
      </c>
      <c r="K11985" s="1" t="s">
        <v>16</v>
      </c>
      <c r="L11985" s="1" t="s">
        <v>16</v>
      </c>
      <c r="M11985" s="1" t="s">
        <v>16</v>
      </c>
      <c r="N11985" s="1" t="s">
        <v>16</v>
      </c>
      <c r="O11985" s="1">
        <v>63.2</v>
      </c>
      <c r="P11985" s="1">
        <v>1.0</v>
      </c>
    </row>
    <row r="11986">
      <c r="A11986" s="1" t="s">
        <v>29</v>
      </c>
      <c r="B11986" s="1" t="s">
        <v>14648</v>
      </c>
      <c r="C11986" s="2" t="s">
        <v>14633</v>
      </c>
      <c r="D11986" s="1" t="s">
        <v>19</v>
      </c>
      <c r="E1198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1986" s="1" t="s">
        <v>760</v>
      </c>
      <c r="G11986" s="1" t="s">
        <v>761</v>
      </c>
      <c r="H11986" s="1" t="s">
        <v>762</v>
      </c>
      <c r="I11986" s="1" t="s">
        <v>16</v>
      </c>
      <c r="J11986" s="1" t="s">
        <v>23</v>
      </c>
      <c r="K11986" s="1" t="s">
        <v>16</v>
      </c>
      <c r="L11986" s="1" t="s">
        <v>16</v>
      </c>
      <c r="M11986" s="1" t="s">
        <v>16</v>
      </c>
      <c r="N11986" s="1" t="s">
        <v>16</v>
      </c>
      <c r="O11986" s="1">
        <v>63.2</v>
      </c>
      <c r="P11986" s="1">
        <v>1.0</v>
      </c>
    </row>
    <row r="11987">
      <c r="A11987" s="1" t="s">
        <v>29</v>
      </c>
      <c r="B11987" s="1" t="s">
        <v>14649</v>
      </c>
      <c r="C11987" s="2" t="s">
        <v>14633</v>
      </c>
      <c r="D11987" s="1" t="s">
        <v>19</v>
      </c>
      <c r="E11987" s="3" t="str">
        <f>HYPERLINK("https://fyndiq.se/produkt/0d1df1868a5e42a9/", "2Pack Linsskydd iPhone 13 Pro Max Kamera-Härdat Glas 9H-Super 3D")</f>
        <v>2Pack Linsskydd iPhone 13 Pro Max Kamera-Härdat Glas 9H-Super 3D</v>
      </c>
      <c r="F11987" s="1" t="s">
        <v>7238</v>
      </c>
      <c r="G11987" s="1" t="s">
        <v>7239</v>
      </c>
      <c r="H11987" s="1" t="s">
        <v>7240</v>
      </c>
      <c r="I11987" s="1" t="s">
        <v>16</v>
      </c>
      <c r="J11987" s="1" t="s">
        <v>23</v>
      </c>
      <c r="K11987" s="1" t="s">
        <v>16</v>
      </c>
      <c r="L11987" s="1" t="s">
        <v>16</v>
      </c>
      <c r="M11987" s="1" t="s">
        <v>16</v>
      </c>
      <c r="N11987" s="1" t="s">
        <v>16</v>
      </c>
      <c r="O11987" s="1">
        <v>47.2</v>
      </c>
      <c r="P11987" s="1">
        <v>1.0</v>
      </c>
    </row>
    <row r="11988">
      <c r="A11988" s="1" t="s">
        <v>29</v>
      </c>
      <c r="B11988" s="1" t="s">
        <v>14650</v>
      </c>
      <c r="C11988" s="2" t="s">
        <v>14633</v>
      </c>
      <c r="D11988" s="1" t="s">
        <v>19</v>
      </c>
      <c r="E11988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1988" s="1" t="s">
        <v>1481</v>
      </c>
      <c r="G11988" s="1" t="s">
        <v>1482</v>
      </c>
      <c r="H11988" s="1" t="s">
        <v>1483</v>
      </c>
      <c r="I11988" s="1" t="s">
        <v>16</v>
      </c>
      <c r="J11988" s="1" t="s">
        <v>23</v>
      </c>
      <c r="K11988" s="1" t="s">
        <v>16</v>
      </c>
      <c r="L11988" s="1" t="s">
        <v>16</v>
      </c>
      <c r="M11988" s="1" t="s">
        <v>16</v>
      </c>
      <c r="N11988" s="1" t="s">
        <v>16</v>
      </c>
      <c r="O11988" s="1">
        <v>63.2</v>
      </c>
      <c r="P11988" s="1">
        <v>1.0</v>
      </c>
    </row>
    <row r="11989">
      <c r="A11989" s="1" t="s">
        <v>29</v>
      </c>
      <c r="B11989" s="1" t="s">
        <v>14651</v>
      </c>
      <c r="C11989" s="2" t="s">
        <v>14633</v>
      </c>
      <c r="D11989" s="1" t="s">
        <v>19</v>
      </c>
      <c r="E11989" s="3" t="str">
        <f>HYPERLINK("https://fyndiq.se/produkt/d419890be32e4a99/", "2-Pack Samsung S22 Plus 5G - Härdat Glas 9H - Super kvalitet 3D")</f>
        <v>2-Pack Samsung S22 Plus 5G - Härdat Glas 9H - Super kvalitet 3D</v>
      </c>
      <c r="F11989" s="1" t="s">
        <v>5229</v>
      </c>
      <c r="G11989" s="1" t="s">
        <v>5230</v>
      </c>
      <c r="H11989" s="1" t="s">
        <v>5231</v>
      </c>
      <c r="I11989" s="1" t="s">
        <v>16</v>
      </c>
      <c r="J11989" s="1" t="s">
        <v>23</v>
      </c>
      <c r="K11989" s="1" t="s">
        <v>16</v>
      </c>
      <c r="L11989" s="1" t="s">
        <v>16</v>
      </c>
      <c r="M11989" s="1" t="s">
        <v>16</v>
      </c>
      <c r="N11989" s="1" t="s">
        <v>16</v>
      </c>
      <c r="O11989" s="1">
        <v>63.2</v>
      </c>
      <c r="P11989" s="1">
        <v>1.0</v>
      </c>
    </row>
    <row r="11990">
      <c r="A11990" s="1" t="s">
        <v>29</v>
      </c>
      <c r="B11990" s="1" t="s">
        <v>14652</v>
      </c>
      <c r="C11990" s="2" t="s">
        <v>14633</v>
      </c>
      <c r="D11990" s="1" t="s">
        <v>19</v>
      </c>
      <c r="E11990" s="3" t="str">
        <f>HYPERLINK("https://fyndiq.se/produkt/2030c5450cfb4338/", "2 Pack Huawei P30 Pro - Härdat glas 9H – 3D Super kvalitet")</f>
        <v>2 Pack Huawei P30 Pro - Härdat glas 9H – 3D Super kvalitet</v>
      </c>
      <c r="F11990" s="1" t="s">
        <v>1091</v>
      </c>
      <c r="G11990" s="1" t="s">
        <v>1092</v>
      </c>
      <c r="H11990" s="1" t="s">
        <v>1093</v>
      </c>
      <c r="I11990" s="1" t="s">
        <v>16</v>
      </c>
      <c r="J11990" s="1" t="s">
        <v>23</v>
      </c>
      <c r="K11990" s="1" t="s">
        <v>16</v>
      </c>
      <c r="L11990" s="1" t="s">
        <v>16</v>
      </c>
      <c r="M11990" s="1" t="s">
        <v>16</v>
      </c>
      <c r="N11990" s="1" t="s">
        <v>16</v>
      </c>
      <c r="O11990" s="1">
        <v>71.2</v>
      </c>
      <c r="P11990" s="1">
        <v>1.0</v>
      </c>
    </row>
    <row r="11991">
      <c r="A11991" s="1" t="s">
        <v>29</v>
      </c>
      <c r="B11991" s="1" t="s">
        <v>14653</v>
      </c>
      <c r="C11991" s="2" t="s">
        <v>14633</v>
      </c>
      <c r="D11991" s="1" t="s">
        <v>19</v>
      </c>
      <c r="E11991" s="3" t="str">
        <f>HYPERLINK("https://fyndiq.se/produkt/f47e8401d83f4d58/", "2-Pack Samsung S8 Skärmskydd - Härdat Glas 9H - Super kvalitet 3D")</f>
        <v>2-Pack Samsung S8 Skärmskydd - Härdat Glas 9H - Super kvalitet 3D</v>
      </c>
      <c r="F11991" s="1" t="s">
        <v>750</v>
      </c>
      <c r="G11991" s="1" t="s">
        <v>751</v>
      </c>
      <c r="H11991" s="1" t="s">
        <v>752</v>
      </c>
      <c r="I11991" s="1" t="s">
        <v>16</v>
      </c>
      <c r="J11991" s="1" t="s">
        <v>23</v>
      </c>
      <c r="K11991" s="1" t="s">
        <v>16</v>
      </c>
      <c r="L11991" s="1" t="s">
        <v>16</v>
      </c>
      <c r="M11991" s="1" t="s">
        <v>16</v>
      </c>
      <c r="N11991" s="1" t="s">
        <v>16</v>
      </c>
      <c r="O11991" s="1">
        <v>63.2</v>
      </c>
      <c r="P11991" s="1">
        <v>1.0</v>
      </c>
    </row>
    <row r="11992">
      <c r="A11992" s="1" t="s">
        <v>29</v>
      </c>
      <c r="B11992" s="1" t="s">
        <v>14654</v>
      </c>
      <c r="C11992" s="2" t="s">
        <v>14633</v>
      </c>
      <c r="D11992" s="1" t="s">
        <v>19</v>
      </c>
      <c r="E11992" s="3" t="str">
        <f>HYPERLINK("https://fyndiq.se/produkt/66924f1ff238487e/", "2-Pack GOOGLE PIXEL 7A Skärmskydd - Härdat Glas 9H - Super kvalitet 3D")</f>
        <v>2-Pack GOOGLE PIXEL 7A Skärmskydd - Härdat Glas 9H - Super kvalitet 3D</v>
      </c>
      <c r="F11992" s="1" t="s">
        <v>315</v>
      </c>
      <c r="G11992" s="1" t="s">
        <v>316</v>
      </c>
      <c r="H11992" s="1" t="s">
        <v>317</v>
      </c>
      <c r="I11992" s="1" t="s">
        <v>16</v>
      </c>
      <c r="J11992" s="1" t="s">
        <v>23</v>
      </c>
      <c r="K11992" s="1" t="s">
        <v>16</v>
      </c>
      <c r="L11992" s="1" t="s">
        <v>16</v>
      </c>
      <c r="M11992" s="1" t="s">
        <v>16</v>
      </c>
      <c r="N11992" s="1" t="s">
        <v>16</v>
      </c>
      <c r="O11992" s="1">
        <v>63.2</v>
      </c>
      <c r="P11992" s="1">
        <v>1.0</v>
      </c>
    </row>
    <row r="11993">
      <c r="A11993" s="1" t="s">
        <v>29</v>
      </c>
      <c r="B11993" s="1" t="s">
        <v>14655</v>
      </c>
      <c r="C11993" s="2" t="s">
        <v>14633</v>
      </c>
      <c r="D11993" s="1" t="s">
        <v>19</v>
      </c>
      <c r="E11993" s="3" t="str">
        <f>HYPERLINK("https://fyndiq.se/produkt/6bc9efdb9e0f44ed/", "2-Pack Google Pixel 7 Pro - Härdat Glas 9H - Super kvalitet 3D")</f>
        <v>2-Pack Google Pixel 7 Pro - Härdat Glas 9H - Super kvalitet 3D</v>
      </c>
      <c r="F11993" s="1" t="s">
        <v>424</v>
      </c>
      <c r="G11993" s="1" t="s">
        <v>425</v>
      </c>
      <c r="H11993" s="1" t="s">
        <v>426</v>
      </c>
      <c r="I11993" s="1" t="s">
        <v>16</v>
      </c>
      <c r="J11993" s="1" t="s">
        <v>23</v>
      </c>
      <c r="K11993" s="1" t="s">
        <v>16</v>
      </c>
      <c r="L11993" s="1" t="s">
        <v>16</v>
      </c>
      <c r="M11993" s="1" t="s">
        <v>16</v>
      </c>
      <c r="N11993" s="1" t="s">
        <v>16</v>
      </c>
      <c r="O11993" s="1">
        <v>71.2</v>
      </c>
      <c r="P11993" s="1">
        <v>1.0</v>
      </c>
    </row>
    <row r="11994">
      <c r="A11994" s="1" t="s">
        <v>29</v>
      </c>
      <c r="B11994" s="1" t="s">
        <v>14656</v>
      </c>
      <c r="C11994" s="2" t="s">
        <v>14633</v>
      </c>
      <c r="D11994" s="1" t="s">
        <v>19</v>
      </c>
      <c r="E11994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1994" s="1" t="s">
        <v>2411</v>
      </c>
      <c r="G11994" s="1" t="s">
        <v>2412</v>
      </c>
      <c r="H11994" s="1" t="s">
        <v>2413</v>
      </c>
      <c r="I11994" s="1" t="s">
        <v>16</v>
      </c>
      <c r="J11994" s="1" t="s">
        <v>23</v>
      </c>
      <c r="K11994" s="1" t="s">
        <v>16</v>
      </c>
      <c r="L11994" s="1" t="s">
        <v>16</v>
      </c>
      <c r="M11994" s="1" t="s">
        <v>16</v>
      </c>
      <c r="N11994" s="1" t="s">
        <v>16</v>
      </c>
      <c r="O11994" s="1">
        <v>63.2</v>
      </c>
      <c r="P11994" s="1">
        <v>1.0</v>
      </c>
    </row>
    <row r="11995">
      <c r="A11995" s="1" t="s">
        <v>29</v>
      </c>
      <c r="B11995" s="1" t="s">
        <v>14657</v>
      </c>
      <c r="C11995" s="2" t="s">
        <v>14633</v>
      </c>
      <c r="D11995" s="1" t="s">
        <v>19</v>
      </c>
      <c r="E11995" s="3" t="str">
        <f>HYPERLINK("https://fyndiq.se/produkt/a00b62acc6644fd2/", "2-Pack Samsung Galaxy S10 - Härdat glas 9H – Super kvalitet 3D")</f>
        <v>2-Pack Samsung Galaxy S10 - Härdat glas 9H – Super kvalitet 3D</v>
      </c>
      <c r="F11995" s="1" t="s">
        <v>1291</v>
      </c>
      <c r="G11995" s="1" t="s">
        <v>1292</v>
      </c>
      <c r="H11995" s="1" t="s">
        <v>1293</v>
      </c>
      <c r="I11995" s="1" t="s">
        <v>16</v>
      </c>
      <c r="J11995" s="1" t="s">
        <v>23</v>
      </c>
      <c r="K11995" s="1" t="s">
        <v>16</v>
      </c>
      <c r="L11995" s="1" t="s">
        <v>16</v>
      </c>
      <c r="M11995" s="1" t="s">
        <v>16</v>
      </c>
      <c r="N11995" s="1" t="s">
        <v>16</v>
      </c>
      <c r="O11995" s="1">
        <v>63.2</v>
      </c>
      <c r="P11995" s="1">
        <v>1.0</v>
      </c>
    </row>
    <row r="11996">
      <c r="A11996" s="1" t="s">
        <v>29</v>
      </c>
      <c r="B11996" s="1" t="s">
        <v>14658</v>
      </c>
      <c r="C11996" s="2" t="s">
        <v>14633</v>
      </c>
      <c r="D11996" s="1" t="s">
        <v>19</v>
      </c>
      <c r="E11996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1996" s="1" t="s">
        <v>340</v>
      </c>
      <c r="G11996" s="1" t="s">
        <v>341</v>
      </c>
      <c r="H11996" s="1" t="s">
        <v>342</v>
      </c>
      <c r="I11996" s="1" t="s">
        <v>16</v>
      </c>
      <c r="J11996" s="1" t="s">
        <v>23</v>
      </c>
      <c r="K11996" s="1" t="s">
        <v>16</v>
      </c>
      <c r="L11996" s="1" t="s">
        <v>16</v>
      </c>
      <c r="M11996" s="1" t="s">
        <v>16</v>
      </c>
      <c r="N11996" s="1" t="s">
        <v>16</v>
      </c>
      <c r="O11996" s="1">
        <v>63.2</v>
      </c>
      <c r="P11996" s="1">
        <v>1.0</v>
      </c>
    </row>
    <row r="11997">
      <c r="A11997" s="1" t="s">
        <v>29</v>
      </c>
      <c r="B11997" s="1" t="s">
        <v>14659</v>
      </c>
      <c r="C11997" s="2" t="s">
        <v>14633</v>
      </c>
      <c r="D11997" s="1" t="s">
        <v>19</v>
      </c>
      <c r="E11997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1997" s="1" t="s">
        <v>407</v>
      </c>
      <c r="G11997" s="1" t="s">
        <v>408</v>
      </c>
      <c r="H11997" s="1" t="s">
        <v>409</v>
      </c>
      <c r="I11997" s="1" t="s">
        <v>16</v>
      </c>
      <c r="J11997" s="1" t="s">
        <v>23</v>
      </c>
      <c r="K11997" s="1" t="s">
        <v>16</v>
      </c>
      <c r="L11997" s="1" t="s">
        <v>16</v>
      </c>
      <c r="M11997" s="1" t="s">
        <v>16</v>
      </c>
      <c r="N11997" s="1" t="s">
        <v>16</v>
      </c>
      <c r="O11997" s="1">
        <v>71.2</v>
      </c>
      <c r="P11997" s="1">
        <v>1.0</v>
      </c>
    </row>
    <row r="11998">
      <c r="A11998" s="1" t="s">
        <v>29</v>
      </c>
      <c r="B11998" s="1" t="s">
        <v>14660</v>
      </c>
      <c r="C11998" s="2" t="s">
        <v>14633</v>
      </c>
      <c r="D11998" s="1" t="s">
        <v>19</v>
      </c>
      <c r="E11998" s="3" t="str">
        <f>HYPERLINK("https://fyndiq.se/produkt/7bfe4070453c4ad0/", "2 Pack Samsung Galaxy Note 8 - Härdat glas 9H -Super kvalitet 3D")</f>
        <v>2 Pack Samsung Galaxy Note 8 - Härdat glas 9H -Super kvalitet 3D</v>
      </c>
      <c r="F11998" s="1" t="s">
        <v>3131</v>
      </c>
      <c r="G11998" s="1" t="s">
        <v>3132</v>
      </c>
      <c r="H11998" s="1" t="s">
        <v>3133</v>
      </c>
      <c r="I11998" s="1" t="s">
        <v>16</v>
      </c>
      <c r="J11998" s="1" t="s">
        <v>23</v>
      </c>
      <c r="K11998" s="1" t="s">
        <v>16</v>
      </c>
      <c r="L11998" s="1" t="s">
        <v>16</v>
      </c>
      <c r="M11998" s="1" t="s">
        <v>16</v>
      </c>
      <c r="N11998" s="1" t="s">
        <v>16</v>
      </c>
      <c r="O11998" s="1">
        <v>63.2</v>
      </c>
      <c r="P11998" s="1">
        <v>1.0</v>
      </c>
    </row>
    <row r="11999">
      <c r="A11999" s="1" t="s">
        <v>29</v>
      </c>
      <c r="B11999" s="1" t="s">
        <v>14661</v>
      </c>
      <c r="C11999" s="2" t="s">
        <v>14633</v>
      </c>
      <c r="D11999" s="1" t="s">
        <v>19</v>
      </c>
      <c r="E11999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1999" s="1" t="s">
        <v>4343</v>
      </c>
      <c r="G11999" s="1" t="s">
        <v>4344</v>
      </c>
      <c r="H11999" s="1" t="s">
        <v>4345</v>
      </c>
      <c r="I11999" s="1" t="s">
        <v>16</v>
      </c>
      <c r="J11999" s="1" t="s">
        <v>23</v>
      </c>
      <c r="K11999" s="1" t="s">
        <v>16</v>
      </c>
      <c r="L11999" s="1" t="s">
        <v>16</v>
      </c>
      <c r="M11999" s="1" t="s">
        <v>16</v>
      </c>
      <c r="N11999" s="1" t="s">
        <v>16</v>
      </c>
      <c r="O11999" s="1">
        <v>95.2</v>
      </c>
      <c r="P11999" s="1">
        <v>1.0</v>
      </c>
    </row>
    <row r="12000">
      <c r="A12000" s="1" t="s">
        <v>29</v>
      </c>
      <c r="B12000" s="1" t="s">
        <v>14662</v>
      </c>
      <c r="C12000" s="2" t="s">
        <v>14633</v>
      </c>
      <c r="D12000" s="1" t="s">
        <v>19</v>
      </c>
      <c r="E12000" s="3" t="str">
        <f>HYPERLINK("https://fyndiq.se/produkt/34157794139f40c6/", "2-Pack Samsung S20 FE - 9H Härdat Glass - Top Kvalitet")</f>
        <v>2-Pack Samsung S20 FE - 9H Härdat Glass - Top Kvalitet</v>
      </c>
      <c r="F12000" s="1" t="s">
        <v>1640</v>
      </c>
      <c r="G12000" s="1" t="s">
        <v>1641</v>
      </c>
      <c r="H12000" s="1" t="s">
        <v>1642</v>
      </c>
      <c r="I12000" s="1" t="s">
        <v>16</v>
      </c>
      <c r="J12000" s="1" t="s">
        <v>23</v>
      </c>
      <c r="K12000" s="1" t="s">
        <v>16</v>
      </c>
      <c r="L12000" s="1" t="s">
        <v>16</v>
      </c>
      <c r="M12000" s="1" t="s">
        <v>16</v>
      </c>
      <c r="N12000" s="1" t="s">
        <v>16</v>
      </c>
      <c r="O12000" s="1">
        <v>63.2</v>
      </c>
      <c r="P12000" s="1">
        <v>1.0</v>
      </c>
    </row>
    <row r="12001">
      <c r="A12001" s="1" t="s">
        <v>29</v>
      </c>
      <c r="B12001" s="1" t="s">
        <v>14663</v>
      </c>
      <c r="C12001" s="2" t="s">
        <v>14633</v>
      </c>
      <c r="D12001" s="1" t="s">
        <v>19</v>
      </c>
      <c r="E12001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2001" s="1" t="s">
        <v>296</v>
      </c>
      <c r="G12001" s="1" t="s">
        <v>297</v>
      </c>
      <c r="H12001" s="1" t="s">
        <v>298</v>
      </c>
      <c r="I12001" s="1" t="s">
        <v>16</v>
      </c>
      <c r="J12001" s="1" t="s">
        <v>23</v>
      </c>
      <c r="K12001" s="1" t="s">
        <v>16</v>
      </c>
      <c r="L12001" s="1" t="s">
        <v>16</v>
      </c>
      <c r="M12001" s="1" t="s">
        <v>16</v>
      </c>
      <c r="N12001" s="1" t="s">
        <v>16</v>
      </c>
      <c r="O12001" s="1">
        <v>71.2</v>
      </c>
      <c r="P12001" s="1">
        <v>1.0</v>
      </c>
    </row>
    <row r="12002">
      <c r="A12002" s="1" t="s">
        <v>29</v>
      </c>
      <c r="B12002" s="1" t="s">
        <v>14664</v>
      </c>
      <c r="C12002" s="2" t="s">
        <v>14633</v>
      </c>
      <c r="D12002" s="1" t="s">
        <v>19</v>
      </c>
      <c r="E12002" s="3" t="str">
        <f>HYPERLINK("https://fyndiq.se/produkt/e25e081a72dc4cb1/", "2-Pack Xiaomi 10T Pro 5G - Härdat glas 9H-Super kvalitet 3D")</f>
        <v>2-Pack Xiaomi 10T Pro 5G - Härdat glas 9H-Super kvalitet 3D</v>
      </c>
      <c r="F12002" s="1" t="s">
        <v>1257</v>
      </c>
      <c r="G12002" s="1" t="s">
        <v>1258</v>
      </c>
      <c r="H12002" s="1" t="s">
        <v>1259</v>
      </c>
      <c r="I12002" s="1" t="s">
        <v>16</v>
      </c>
      <c r="J12002" s="1" t="s">
        <v>23</v>
      </c>
      <c r="K12002" s="1" t="s">
        <v>16</v>
      </c>
      <c r="L12002" s="1" t="s">
        <v>16</v>
      </c>
      <c r="M12002" s="1" t="s">
        <v>16</v>
      </c>
      <c r="N12002" s="1" t="s">
        <v>16</v>
      </c>
      <c r="O12002" s="1">
        <v>63.2</v>
      </c>
      <c r="P12002" s="1">
        <v>1.0</v>
      </c>
    </row>
    <row r="12003">
      <c r="A12003" s="1" t="s">
        <v>29</v>
      </c>
      <c r="B12003" s="1" t="s">
        <v>14665</v>
      </c>
      <c r="C12003" s="2" t="s">
        <v>14633</v>
      </c>
      <c r="D12003" s="1" t="s">
        <v>19</v>
      </c>
      <c r="E12003" s="3" t="str">
        <f>HYPERLINK("https://fyndiq.se/produkt/a1452abbd3164d4b/", "Xiaomi 10T Pro 5G - Härdat glas 9H - Super kvalitet 3D Skärmskydd")</f>
        <v>Xiaomi 10T Pro 5G - Härdat glas 9H - Super kvalitet 3D Skärmskydd</v>
      </c>
      <c r="F12003" s="1" t="s">
        <v>572</v>
      </c>
      <c r="G12003" s="2" t="s">
        <v>573</v>
      </c>
      <c r="H12003" s="1" t="s">
        <v>574</v>
      </c>
      <c r="I12003" s="1" t="s">
        <v>16</v>
      </c>
      <c r="J12003" s="1" t="s">
        <v>23</v>
      </c>
      <c r="K12003" s="1" t="s">
        <v>16</v>
      </c>
      <c r="L12003" s="1" t="s">
        <v>16</v>
      </c>
      <c r="M12003" s="1" t="s">
        <v>16</v>
      </c>
      <c r="N12003" s="1" t="s">
        <v>16</v>
      </c>
      <c r="O12003" s="1">
        <v>55.2</v>
      </c>
      <c r="P12003" s="1">
        <v>1.0</v>
      </c>
    </row>
    <row r="12004">
      <c r="A12004" s="1" t="s">
        <v>29</v>
      </c>
      <c r="B12004" s="1" t="s">
        <v>14666</v>
      </c>
      <c r="C12004" s="2" t="s">
        <v>14633</v>
      </c>
      <c r="D12004" s="1" t="s">
        <v>19</v>
      </c>
      <c r="E12004" s="3" t="str">
        <f>HYPERLINK("https://fyndiq.se/produkt/cd12c16ee4d949e3/", "OnePlus 10 Pro 5G - Härdat Glas 9H - Super kvalitet 3D Skärmskydd")</f>
        <v>OnePlus 10 Pro 5G - Härdat Glas 9H - Super kvalitet 3D Skärmskydd</v>
      </c>
      <c r="F12004" s="1" t="s">
        <v>1221</v>
      </c>
      <c r="G12004" s="1" t="s">
        <v>1222</v>
      </c>
      <c r="H12004" s="1" t="s">
        <v>1223</v>
      </c>
      <c r="I12004" s="1" t="s">
        <v>16</v>
      </c>
      <c r="J12004" s="1" t="s">
        <v>23</v>
      </c>
      <c r="K12004" s="1" t="s">
        <v>16</v>
      </c>
      <c r="L12004" s="1" t="s">
        <v>16</v>
      </c>
      <c r="M12004" s="1" t="s">
        <v>16</v>
      </c>
      <c r="N12004" s="1" t="s">
        <v>16</v>
      </c>
      <c r="O12004" s="1">
        <v>63.2</v>
      </c>
      <c r="P12004" s="1">
        <v>1.0</v>
      </c>
    </row>
    <row r="12005">
      <c r="A12005" s="1" t="s">
        <v>29</v>
      </c>
      <c r="B12005" s="1" t="s">
        <v>14667</v>
      </c>
      <c r="C12005" s="2" t="s">
        <v>14633</v>
      </c>
      <c r="D12005" s="1" t="s">
        <v>19</v>
      </c>
      <c r="E12005" s="3" t="str">
        <f>HYPERLINK("https://fyndiq.se/produkt/08a39fd2ea944add/", "2-Pack Apple Watch 45mm – Härdat glas 9H – Super kvalitet 3D")</f>
        <v>2-Pack Apple Watch 45mm – Härdat glas 9H – Super kvalitet 3D</v>
      </c>
      <c r="F12005" s="1" t="s">
        <v>921</v>
      </c>
      <c r="G12005" s="1" t="s">
        <v>922</v>
      </c>
      <c r="H12005" s="1" t="s">
        <v>923</v>
      </c>
      <c r="I12005" s="1" t="s">
        <v>16</v>
      </c>
      <c r="J12005" s="1" t="s">
        <v>23</v>
      </c>
      <c r="K12005" s="1" t="s">
        <v>16</v>
      </c>
      <c r="L12005" s="1" t="s">
        <v>16</v>
      </c>
      <c r="M12005" s="1" t="s">
        <v>16</v>
      </c>
      <c r="N12005" s="1" t="s">
        <v>16</v>
      </c>
      <c r="O12005" s="1">
        <v>55.2</v>
      </c>
      <c r="P12005" s="1">
        <v>1.0</v>
      </c>
    </row>
    <row r="12006">
      <c r="A12006" s="1" t="s">
        <v>29</v>
      </c>
      <c r="B12006" s="1" t="s">
        <v>14668</v>
      </c>
      <c r="C12006" s="2" t="s">
        <v>14633</v>
      </c>
      <c r="D12006" s="1" t="s">
        <v>19</v>
      </c>
      <c r="E12006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2006" s="1" t="s">
        <v>4906</v>
      </c>
      <c r="G12006" s="1" t="s">
        <v>4907</v>
      </c>
      <c r="H12006" s="1" t="s">
        <v>4908</v>
      </c>
      <c r="I12006" s="1" t="s">
        <v>16</v>
      </c>
      <c r="J12006" s="1" t="s">
        <v>23</v>
      </c>
      <c r="K12006" s="1" t="s">
        <v>16</v>
      </c>
      <c r="L12006" s="1" t="s">
        <v>16</v>
      </c>
      <c r="M12006" s="1" t="s">
        <v>16</v>
      </c>
      <c r="N12006" s="1" t="s">
        <v>16</v>
      </c>
      <c r="O12006" s="1">
        <v>71.2</v>
      </c>
      <c r="P12006" s="1">
        <v>1.0</v>
      </c>
    </row>
    <row r="12007">
      <c r="A12007" s="1" t="s">
        <v>29</v>
      </c>
      <c r="B12007" s="1" t="s">
        <v>14669</v>
      </c>
      <c r="C12007" s="2" t="s">
        <v>14633</v>
      </c>
      <c r="D12007" s="1" t="s">
        <v>19</v>
      </c>
      <c r="E12007" s="3" t="str">
        <f>HYPERLINK("https://fyndiq.se/produkt/c398466bf0524e85/", "2-Pack Samsung S23 - 9H Härdat Glass - 3D Super Kvalitet Skärmskydd")</f>
        <v>2-Pack Samsung S23 - 9H Härdat Glass - 3D Super Kvalitet Skärmskydd</v>
      </c>
      <c r="F12007" s="1" t="s">
        <v>1365</v>
      </c>
      <c r="G12007" s="1" t="s">
        <v>1366</v>
      </c>
      <c r="H12007" s="1" t="s">
        <v>1367</v>
      </c>
      <c r="I12007" s="1" t="s">
        <v>16</v>
      </c>
      <c r="J12007" s="1" t="s">
        <v>23</v>
      </c>
      <c r="K12007" s="1" t="s">
        <v>16</v>
      </c>
      <c r="L12007" s="1" t="s">
        <v>16</v>
      </c>
      <c r="M12007" s="1" t="s">
        <v>16</v>
      </c>
      <c r="N12007" s="1" t="s">
        <v>16</v>
      </c>
      <c r="O12007" s="1">
        <v>63.2</v>
      </c>
      <c r="P12007" s="1">
        <v>1.0</v>
      </c>
    </row>
    <row r="12008">
      <c r="A12008" s="1" t="s">
        <v>29</v>
      </c>
      <c r="B12008" s="1" t="s">
        <v>14670</v>
      </c>
      <c r="C12008" s="2" t="s">
        <v>14633</v>
      </c>
      <c r="D12008" s="1" t="s">
        <v>19</v>
      </c>
      <c r="E12008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12008" s="1" t="s">
        <v>7188</v>
      </c>
      <c r="G12008" s="1" t="s">
        <v>7189</v>
      </c>
      <c r="H12008" s="1" t="s">
        <v>7190</v>
      </c>
      <c r="I12008" s="1" t="s">
        <v>16</v>
      </c>
      <c r="J12008" s="1" t="s">
        <v>23</v>
      </c>
      <c r="K12008" s="1" t="s">
        <v>16</v>
      </c>
      <c r="L12008" s="1" t="s">
        <v>16</v>
      </c>
      <c r="M12008" s="1" t="s">
        <v>16</v>
      </c>
      <c r="N12008" s="1" t="s">
        <v>16</v>
      </c>
      <c r="O12008" s="1">
        <v>55.2</v>
      </c>
      <c r="P12008" s="1">
        <v>1.0</v>
      </c>
    </row>
    <row r="12009">
      <c r="A12009" s="1" t="s">
        <v>29</v>
      </c>
      <c r="B12009" s="1" t="s">
        <v>14671</v>
      </c>
      <c r="C12009" s="2" t="s">
        <v>14633</v>
      </c>
      <c r="D12009" s="1" t="s">
        <v>19</v>
      </c>
      <c r="E12009" s="3" t="str">
        <f>HYPERLINK("https://fyndiq.se/produkt/da94ed52ecd1435b/", "1-Pack Samsung S10E Skärmskydd - Härdat Glas 9H - Super kvalitet 3D")</f>
        <v>1-Pack Samsung S10E Skärmskydd - Härdat Glas 9H - Super kvalitet 3D</v>
      </c>
      <c r="F12009" s="1" t="s">
        <v>8798</v>
      </c>
      <c r="G12009" s="1" t="s">
        <v>8799</v>
      </c>
      <c r="H12009" s="1" t="s">
        <v>8800</v>
      </c>
      <c r="I12009" s="1" t="s">
        <v>16</v>
      </c>
      <c r="J12009" s="1" t="s">
        <v>23</v>
      </c>
      <c r="K12009" s="1" t="s">
        <v>16</v>
      </c>
      <c r="L12009" s="1" t="s">
        <v>16</v>
      </c>
      <c r="M12009" s="1" t="s">
        <v>16</v>
      </c>
      <c r="N12009" s="1" t="s">
        <v>16</v>
      </c>
      <c r="O12009" s="1">
        <v>55.2</v>
      </c>
      <c r="P12009" s="1">
        <v>1.0</v>
      </c>
    </row>
    <row r="12010">
      <c r="A12010" s="1" t="s">
        <v>29</v>
      </c>
      <c r="B12010" s="1" t="s">
        <v>14672</v>
      </c>
      <c r="C12010" s="2" t="s">
        <v>14633</v>
      </c>
      <c r="D12010" s="1" t="s">
        <v>19</v>
      </c>
      <c r="E12010" s="3" t="str">
        <f>HYPERLINK("https://fyndiq.se/produkt/0a890dd972c4463d/", "2-Pack Samsung Galaxy A52s 5G - Härdat glas 9H - Super kvalitet")</f>
        <v>2-Pack Samsung Galaxy A52s 5G - Härdat glas 9H - Super kvalitet</v>
      </c>
      <c r="F12010" s="1" t="s">
        <v>442</v>
      </c>
      <c r="G12010" s="1" t="s">
        <v>443</v>
      </c>
      <c r="H12010" s="1" t="s">
        <v>444</v>
      </c>
      <c r="I12010" s="1" t="s">
        <v>16</v>
      </c>
      <c r="J12010" s="1" t="s">
        <v>23</v>
      </c>
      <c r="K12010" s="1" t="s">
        <v>16</v>
      </c>
      <c r="L12010" s="1" t="s">
        <v>16</v>
      </c>
      <c r="M12010" s="1" t="s">
        <v>16</v>
      </c>
      <c r="N12010" s="1" t="s">
        <v>16</v>
      </c>
      <c r="O12010" s="1">
        <v>63.2</v>
      </c>
      <c r="P12010" s="1">
        <v>1.0</v>
      </c>
    </row>
    <row r="12011">
      <c r="A12011" s="1" t="s">
        <v>29</v>
      </c>
      <c r="B12011" s="1" t="s">
        <v>14673</v>
      </c>
      <c r="C12011" s="2" t="s">
        <v>14633</v>
      </c>
      <c r="D12011" s="1" t="s">
        <v>19</v>
      </c>
      <c r="E12011" s="3" t="str">
        <f>HYPERLINK("https://fyndiq.se/produkt/a871a7da0b2249a8/", "2-Pack Iphone 11 Pro Max - 9H Härdat Glass - Top Kvalitet")</f>
        <v>2-Pack Iphone 11 Pro Max - 9H Härdat Glass - Top Kvalitet</v>
      </c>
      <c r="F12011" s="1" t="s">
        <v>559</v>
      </c>
      <c r="G12011" s="1" t="s">
        <v>560</v>
      </c>
      <c r="H12011" s="1" t="s">
        <v>561</v>
      </c>
      <c r="I12011" s="1" t="s">
        <v>16</v>
      </c>
      <c r="J12011" s="1" t="s">
        <v>23</v>
      </c>
      <c r="K12011" s="1" t="s">
        <v>16</v>
      </c>
      <c r="L12011" s="1" t="s">
        <v>16</v>
      </c>
      <c r="M12011" s="1" t="s">
        <v>16</v>
      </c>
      <c r="N12011" s="1" t="s">
        <v>16</v>
      </c>
      <c r="O12011" s="1">
        <v>47.2</v>
      </c>
      <c r="P12011" s="1">
        <v>1.0</v>
      </c>
    </row>
    <row r="12012">
      <c r="A12012" s="1" t="s">
        <v>29</v>
      </c>
      <c r="B12012" s="1" t="s">
        <v>14674</v>
      </c>
      <c r="C12012" s="2" t="s">
        <v>14633</v>
      </c>
      <c r="D12012" s="1" t="s">
        <v>19</v>
      </c>
      <c r="E12012" s="3" t="str">
        <f>HYPERLINK("https://fyndiq.se/produkt/0a890dd972c4463d/", "2-Pack Samsung Galaxy A52s 5G - Härdat glas 9H - Super kvalitet")</f>
        <v>2-Pack Samsung Galaxy A52s 5G - Härdat glas 9H - Super kvalitet</v>
      </c>
      <c r="F12012" s="1" t="s">
        <v>442</v>
      </c>
      <c r="G12012" s="1" t="s">
        <v>443</v>
      </c>
      <c r="H12012" s="1" t="s">
        <v>444</v>
      </c>
      <c r="I12012" s="1" t="s">
        <v>16</v>
      </c>
      <c r="J12012" s="1" t="s">
        <v>23</v>
      </c>
      <c r="K12012" s="1" t="s">
        <v>16</v>
      </c>
      <c r="L12012" s="1" t="s">
        <v>16</v>
      </c>
      <c r="M12012" s="1" t="s">
        <v>16</v>
      </c>
      <c r="N12012" s="1" t="s">
        <v>16</v>
      </c>
      <c r="O12012" s="1">
        <v>63.2</v>
      </c>
      <c r="P12012" s="1">
        <v>1.0</v>
      </c>
    </row>
    <row r="12013">
      <c r="A12013" s="1" t="s">
        <v>29</v>
      </c>
      <c r="B12013" s="1" t="s">
        <v>14675</v>
      </c>
      <c r="C12013" s="2" t="s">
        <v>14633</v>
      </c>
      <c r="D12013" s="1" t="s">
        <v>19</v>
      </c>
      <c r="E12013" s="3" t="str">
        <f>HYPERLINK("https://fyndiq.se/produkt/cea4285241fa4793/", "Samsung Galaxy S9 Plus - Härdat glas 9H -Super kvalitet 3D")</f>
        <v>Samsung Galaxy S9 Plus - Härdat glas 9H -Super kvalitet 3D</v>
      </c>
      <c r="F12013" s="1" t="s">
        <v>2046</v>
      </c>
      <c r="G12013" s="1" t="s">
        <v>2047</v>
      </c>
      <c r="H12013" s="1" t="s">
        <v>2048</v>
      </c>
      <c r="I12013" s="1" t="s">
        <v>16</v>
      </c>
      <c r="J12013" s="1" t="s">
        <v>23</v>
      </c>
      <c r="K12013" s="1" t="s">
        <v>16</v>
      </c>
      <c r="L12013" s="1" t="s">
        <v>16</v>
      </c>
      <c r="M12013" s="1" t="s">
        <v>16</v>
      </c>
      <c r="N12013" s="1" t="s">
        <v>16</v>
      </c>
      <c r="O12013" s="1">
        <v>55.2</v>
      </c>
      <c r="P12013" s="1">
        <v>1.0</v>
      </c>
    </row>
    <row r="12014">
      <c r="A12014" s="1" t="s">
        <v>29</v>
      </c>
      <c r="B12014" s="1" t="s">
        <v>14676</v>
      </c>
      <c r="C12014" s="2" t="s">
        <v>14633</v>
      </c>
      <c r="D12014" s="1" t="s">
        <v>19</v>
      </c>
      <c r="E12014" s="3" t="str">
        <f>HYPERLINK("https://fyndiq.se/produkt/23e3155c45854296/", "2-Pack Samsung S21 - 9H Härdat Glass - Top Kvalitet - HD")</f>
        <v>2-Pack Samsung S21 - 9H Härdat Glass - Top Kvalitet - HD</v>
      </c>
      <c r="F12014" s="1" t="s">
        <v>9577</v>
      </c>
      <c r="G12014" s="1" t="s">
        <v>9578</v>
      </c>
      <c r="H12014" s="1" t="s">
        <v>9579</v>
      </c>
      <c r="I12014" s="1" t="s">
        <v>16</v>
      </c>
      <c r="J12014" s="1" t="s">
        <v>23</v>
      </c>
      <c r="K12014" s="1" t="s">
        <v>16</v>
      </c>
      <c r="L12014" s="1" t="s">
        <v>16</v>
      </c>
      <c r="M12014" s="1" t="s">
        <v>16</v>
      </c>
      <c r="N12014" s="1" t="s">
        <v>16</v>
      </c>
      <c r="O12014" s="1">
        <v>63.2</v>
      </c>
      <c r="P12014" s="1">
        <v>1.0</v>
      </c>
    </row>
    <row r="12015">
      <c r="A12015" s="1" t="s">
        <v>29</v>
      </c>
      <c r="B12015" s="1" t="s">
        <v>14677</v>
      </c>
      <c r="C12015" s="2" t="s">
        <v>14633</v>
      </c>
      <c r="D12015" s="1" t="s">
        <v>19</v>
      </c>
      <c r="E12015" s="3" t="str">
        <f>HYPERLINK("https://fyndiq.se/produkt/19c2551af5564452/", "2 Pack Samsung Galaxy A41 - Härdat Glas 9H - Super kvalitet 3D")</f>
        <v>2 Pack Samsung Galaxy A41 - Härdat Glas 9H - Super kvalitet 3D</v>
      </c>
      <c r="F12015" s="1" t="s">
        <v>362</v>
      </c>
      <c r="G12015" s="1" t="s">
        <v>363</v>
      </c>
      <c r="H12015" s="1" t="s">
        <v>364</v>
      </c>
      <c r="I12015" s="1" t="s">
        <v>16</v>
      </c>
      <c r="J12015" s="1" t="s">
        <v>23</v>
      </c>
      <c r="K12015" s="1" t="s">
        <v>16</v>
      </c>
      <c r="L12015" s="1" t="s">
        <v>16</v>
      </c>
      <c r="M12015" s="1" t="s">
        <v>16</v>
      </c>
      <c r="N12015" s="1" t="s">
        <v>16</v>
      </c>
      <c r="O12015" s="1">
        <v>63.2</v>
      </c>
      <c r="P12015" s="1">
        <v>1.0</v>
      </c>
    </row>
    <row r="12016">
      <c r="A12016" s="1" t="s">
        <v>29</v>
      </c>
      <c r="B12016" s="1" t="s">
        <v>14678</v>
      </c>
      <c r="C12016" s="2" t="s">
        <v>14633</v>
      </c>
      <c r="D12016" s="1" t="s">
        <v>19</v>
      </c>
      <c r="E12016" s="3" t="str">
        <f>HYPERLINK("https://fyndiq.se/produkt/d420ef08a36f4f9c/", "Motorola Moto G54 - Härdat Glas 9H - Super kvalitet 3D Skärmskydd")</f>
        <v>Motorola Moto G54 - Härdat Glas 9H - Super kvalitet 3D Skärmskydd</v>
      </c>
      <c r="F12016" s="1" t="s">
        <v>4700</v>
      </c>
      <c r="G12016" s="1" t="s">
        <v>4701</v>
      </c>
      <c r="H12016" s="1" t="s">
        <v>4702</v>
      </c>
      <c r="I12016" s="1" t="s">
        <v>16</v>
      </c>
      <c r="J12016" s="1" t="s">
        <v>23</v>
      </c>
      <c r="K12016" s="1" t="s">
        <v>16</v>
      </c>
      <c r="L12016" s="1" t="s">
        <v>16</v>
      </c>
      <c r="M12016" s="1" t="s">
        <v>16</v>
      </c>
      <c r="N12016" s="1" t="s">
        <v>16</v>
      </c>
      <c r="O12016" s="1">
        <v>55.2</v>
      </c>
      <c r="P12016" s="1">
        <v>1.0</v>
      </c>
    </row>
    <row r="12017">
      <c r="A12017" s="1" t="s">
        <v>29</v>
      </c>
      <c r="B12017" s="1" t="s">
        <v>14679</v>
      </c>
      <c r="C12017" s="2" t="s">
        <v>14633</v>
      </c>
      <c r="D12017" s="1" t="s">
        <v>19</v>
      </c>
      <c r="E12017" s="3" t="str">
        <f>HYPERLINK("https://fyndiq.se/produkt/f109edcc5d884e29/", "2-Pack Samsung S21 PLUS 5G Skärmskydd - Härdat Glas 9H - Super kvalitet 3D")</f>
        <v>2-Pack Samsung S21 PLUS 5G Skärmskydd - Härdat Glas 9H - Super kvalitet 3D</v>
      </c>
      <c r="F12017" s="1" t="s">
        <v>2755</v>
      </c>
      <c r="G12017" s="1" t="s">
        <v>2756</v>
      </c>
      <c r="H12017" s="1" t="s">
        <v>2757</v>
      </c>
      <c r="I12017" s="1" t="s">
        <v>16</v>
      </c>
      <c r="J12017" s="1" t="s">
        <v>23</v>
      </c>
      <c r="K12017" s="1" t="s">
        <v>16</v>
      </c>
      <c r="L12017" s="1" t="s">
        <v>16</v>
      </c>
      <c r="M12017" s="1" t="s">
        <v>16</v>
      </c>
      <c r="N12017" s="1" t="s">
        <v>16</v>
      </c>
      <c r="O12017" s="1">
        <v>63.2</v>
      </c>
      <c r="P12017" s="1">
        <v>1.0</v>
      </c>
    </row>
    <row r="12018">
      <c r="A12018" s="1" t="s">
        <v>29</v>
      </c>
      <c r="B12018" s="1" t="s">
        <v>14680</v>
      </c>
      <c r="C12018" s="2" t="s">
        <v>14633</v>
      </c>
      <c r="D12018" s="1" t="s">
        <v>19</v>
      </c>
      <c r="E12018" s="3" t="str">
        <f>HYPERLINK("https://fyndiq.se/produkt/c398466bf0524e85/", "2-Pack Samsung S23 - 9H Härdat Glass - 3D Super Kvalitet Skärmskydd")</f>
        <v>2-Pack Samsung S23 - 9H Härdat Glass - 3D Super Kvalitet Skärmskydd</v>
      </c>
      <c r="F12018" s="1" t="s">
        <v>1365</v>
      </c>
      <c r="G12018" s="1" t="s">
        <v>1366</v>
      </c>
      <c r="H12018" s="1" t="s">
        <v>1367</v>
      </c>
      <c r="I12018" s="1" t="s">
        <v>16</v>
      </c>
      <c r="J12018" s="1" t="s">
        <v>23</v>
      </c>
      <c r="K12018" s="1" t="s">
        <v>16</v>
      </c>
      <c r="L12018" s="1" t="s">
        <v>16</v>
      </c>
      <c r="M12018" s="1" t="s">
        <v>16</v>
      </c>
      <c r="N12018" s="1" t="s">
        <v>16</v>
      </c>
      <c r="O12018" s="1">
        <v>63.2</v>
      </c>
      <c r="P12018" s="1">
        <v>1.0</v>
      </c>
    </row>
    <row r="12019">
      <c r="A12019" s="1" t="s">
        <v>29</v>
      </c>
      <c r="B12019" s="1" t="s">
        <v>14681</v>
      </c>
      <c r="C12019" s="2" t="s">
        <v>14633</v>
      </c>
      <c r="D12019" s="1" t="s">
        <v>19</v>
      </c>
      <c r="E12019" s="3" t="str">
        <f>HYPERLINK("https://fyndiq.se/produkt/675bb02ed6bb4e07/", "2-Pack Samsung Galaxy S21 Ultra - Härdat Glas 9H-Super Kvalitet")</f>
        <v>2-Pack Samsung Galaxy S21 Ultra - Härdat Glas 9H-Super Kvalitet</v>
      </c>
      <c r="F12019" s="1" t="s">
        <v>91</v>
      </c>
      <c r="G12019" s="1" t="s">
        <v>92</v>
      </c>
      <c r="H12019" s="1" t="s">
        <v>93</v>
      </c>
      <c r="I12019" s="1" t="s">
        <v>16</v>
      </c>
      <c r="J12019" s="1" t="s">
        <v>23</v>
      </c>
      <c r="K12019" s="1" t="s">
        <v>16</v>
      </c>
      <c r="L12019" s="1" t="s">
        <v>16</v>
      </c>
      <c r="M12019" s="1" t="s">
        <v>16</v>
      </c>
      <c r="N12019" s="1" t="s">
        <v>16</v>
      </c>
      <c r="O12019" s="1">
        <v>63.2</v>
      </c>
      <c r="P12019" s="1">
        <v>1.0</v>
      </c>
    </row>
    <row r="12020">
      <c r="A12020" s="1" t="s">
        <v>29</v>
      </c>
      <c r="B12020" s="1" t="s">
        <v>14682</v>
      </c>
      <c r="C12020" s="2" t="s">
        <v>14633</v>
      </c>
      <c r="D12020" s="1" t="s">
        <v>19</v>
      </c>
      <c r="E12020" s="3" t="str">
        <f>HYPERLINK("https://fyndiq.se/produkt/4603671cea994359/", "Samsung S20 Plus härdat glas 3D 9H Top Kvalitet skärmskydd")</f>
        <v>Samsung S20 Plus härdat glas 3D 9H Top Kvalitet skärmskydd</v>
      </c>
      <c r="F12020" s="1" t="s">
        <v>428</v>
      </c>
      <c r="G12020" s="1" t="s">
        <v>429</v>
      </c>
      <c r="H12020" s="1" t="s">
        <v>430</v>
      </c>
      <c r="I12020" s="1" t="s">
        <v>16</v>
      </c>
      <c r="J12020" s="1" t="s">
        <v>23</v>
      </c>
      <c r="K12020" s="1" t="s">
        <v>16</v>
      </c>
      <c r="L12020" s="1" t="s">
        <v>16</v>
      </c>
      <c r="M12020" s="1" t="s">
        <v>16</v>
      </c>
      <c r="N12020" s="1" t="s">
        <v>16</v>
      </c>
      <c r="O12020" s="1">
        <v>55.2</v>
      </c>
      <c r="P12020" s="1">
        <v>1.0</v>
      </c>
    </row>
    <row r="12021">
      <c r="A12021" s="1" t="s">
        <v>29</v>
      </c>
      <c r="B12021" s="1" t="s">
        <v>14683</v>
      </c>
      <c r="C12021" s="2" t="s">
        <v>14633</v>
      </c>
      <c r="D12021" s="1" t="s">
        <v>19</v>
      </c>
      <c r="E12021" s="3" t="str">
        <f>HYPERLINK("https://fyndiq.se/produkt/8a162916fdf246f7/", "2-Pack SAMSUNG S24 Skärmskydd - Härdat Glas 9H - Super kvalitet 3D")</f>
        <v>2-Pack SAMSUNG S24 Skärmskydd - Härdat Glas 9H - Super kvalitet 3D</v>
      </c>
      <c r="F12021" s="1" t="s">
        <v>714</v>
      </c>
      <c r="G12021" s="1" t="s">
        <v>715</v>
      </c>
      <c r="H12021" s="1" t="s">
        <v>716</v>
      </c>
      <c r="I12021" s="1" t="s">
        <v>16</v>
      </c>
      <c r="J12021" s="1" t="s">
        <v>23</v>
      </c>
      <c r="K12021" s="1" t="s">
        <v>16</v>
      </c>
      <c r="L12021" s="1" t="s">
        <v>16</v>
      </c>
      <c r="M12021" s="1" t="s">
        <v>16</v>
      </c>
      <c r="N12021" s="1" t="s">
        <v>16</v>
      </c>
      <c r="O12021" s="1">
        <v>63.2</v>
      </c>
      <c r="P12021" s="1">
        <v>1.0</v>
      </c>
    </row>
    <row r="12022">
      <c r="A12022" s="1" t="s">
        <v>29</v>
      </c>
      <c r="B12022" s="1" t="s">
        <v>14684</v>
      </c>
      <c r="C12022" s="2" t="s">
        <v>14633</v>
      </c>
      <c r="D12022" s="1" t="s">
        <v>19</v>
      </c>
      <c r="E12022" s="3" t="str">
        <f>HYPERLINK("https://fyndiq.se/produkt/309789ffde48437d/", "3 Pack 1,2M USB-C Type-C Laddkabel Quick Charge 18W Vit")</f>
        <v>3 Pack 1,2M USB-C Type-C Laddkabel Quick Charge 18W Vit</v>
      </c>
      <c r="F12022" s="1" t="s">
        <v>2248</v>
      </c>
      <c r="G12022" s="1" t="s">
        <v>2249</v>
      </c>
      <c r="H12022" s="1" t="s">
        <v>2250</v>
      </c>
      <c r="I12022" s="1" t="s">
        <v>16</v>
      </c>
      <c r="J12022" s="1" t="s">
        <v>23</v>
      </c>
      <c r="K12022" s="1" t="s">
        <v>16</v>
      </c>
      <c r="L12022" s="1" t="s">
        <v>16</v>
      </c>
      <c r="M12022" s="1" t="s">
        <v>16</v>
      </c>
      <c r="N12022" s="1" t="s">
        <v>16</v>
      </c>
      <c r="O12022" s="1">
        <v>79.2</v>
      </c>
      <c r="P12022" s="1">
        <v>1.0</v>
      </c>
    </row>
    <row r="12023">
      <c r="A12023" s="1" t="s">
        <v>29</v>
      </c>
      <c r="B12023" s="1" t="s">
        <v>14685</v>
      </c>
      <c r="C12023" s="2" t="s">
        <v>14633</v>
      </c>
      <c r="D12023" s="1" t="s">
        <v>19</v>
      </c>
      <c r="E12023" s="3" t="str">
        <f>HYPERLINK("https://fyndiq.se/produkt/d7b3c396debc43aa/", "1-Pack XIAOMI 13T PRO Skärmskydd - Härdat Glas 9H - Super kvalitet 3D")</f>
        <v>1-Pack XIAOMI 13T PRO Skärmskydd - Härdat Glas 9H - Super kvalitet 3D</v>
      </c>
      <c r="F12023" s="1" t="s">
        <v>14686</v>
      </c>
      <c r="G12023" s="1" t="s">
        <v>14687</v>
      </c>
      <c r="H12023" s="1" t="s">
        <v>14688</v>
      </c>
      <c r="I12023" s="1" t="s">
        <v>16</v>
      </c>
      <c r="J12023" s="1" t="s">
        <v>23</v>
      </c>
      <c r="K12023" s="1" t="s">
        <v>16</v>
      </c>
      <c r="L12023" s="1" t="s">
        <v>16</v>
      </c>
      <c r="M12023" s="1" t="s">
        <v>16</v>
      </c>
      <c r="N12023" s="1" t="s">
        <v>16</v>
      </c>
      <c r="O12023" s="1">
        <v>55.2</v>
      </c>
      <c r="P12023" s="1">
        <v>1.0</v>
      </c>
    </row>
    <row r="12024">
      <c r="A12024" s="1" t="s">
        <v>29</v>
      </c>
      <c r="B12024" s="1" t="s">
        <v>14689</v>
      </c>
      <c r="C12024" s="2" t="s">
        <v>14633</v>
      </c>
      <c r="D12024" s="1" t="s">
        <v>19</v>
      </c>
      <c r="E12024" s="3" t="str">
        <f>HYPERLINK("https://fyndiq.se/produkt/fb71bd1df0c24a44/", "2-Pack Samsung Galaxy A34 (5G) - 9H Härdat Glass - 3D Super Kvalitet")</f>
        <v>2-Pack Samsung Galaxy A34 (5G) - 9H Härdat Glass - 3D Super Kvalitet</v>
      </c>
      <c r="F12024" s="1" t="s">
        <v>75</v>
      </c>
      <c r="G12024" s="1" t="s">
        <v>76</v>
      </c>
      <c r="H12024" s="1" t="s">
        <v>77</v>
      </c>
      <c r="I12024" s="1" t="s">
        <v>16</v>
      </c>
      <c r="J12024" s="1" t="s">
        <v>23</v>
      </c>
      <c r="K12024" s="1" t="s">
        <v>16</v>
      </c>
      <c r="L12024" s="1" t="s">
        <v>16</v>
      </c>
      <c r="M12024" s="1" t="s">
        <v>16</v>
      </c>
      <c r="N12024" s="1" t="s">
        <v>16</v>
      </c>
      <c r="O12024" s="1">
        <v>63.2</v>
      </c>
      <c r="P12024" s="1">
        <v>1.0</v>
      </c>
    </row>
    <row r="12025">
      <c r="A12025" s="1" t="s">
        <v>29</v>
      </c>
      <c r="B12025" s="1" t="s">
        <v>14690</v>
      </c>
      <c r="C12025" s="2" t="s">
        <v>14633</v>
      </c>
      <c r="D12025" s="1" t="s">
        <v>19</v>
      </c>
      <c r="E12025" s="3" t="str">
        <f t="shared" ref="E12025:E12026" si="462">HYPERLINK("https://fyndiq.se/produkt/4bbb3fa8e0b44286/", "2-Pack XIAOMI REDMI 13C Skärmskydd - Härdat Glas 9H - Super kvalitet 3D")</f>
        <v>2-Pack XIAOMI REDMI 13C Skärmskydd - Härdat Glas 9H - Super kvalitet 3D</v>
      </c>
      <c r="F12025" s="1" t="s">
        <v>103</v>
      </c>
      <c r="G12025" s="1" t="s">
        <v>104</v>
      </c>
      <c r="H12025" s="1" t="s">
        <v>105</v>
      </c>
      <c r="I12025" s="1" t="s">
        <v>16</v>
      </c>
      <c r="J12025" s="1" t="s">
        <v>23</v>
      </c>
      <c r="K12025" s="1" t="s">
        <v>16</v>
      </c>
      <c r="L12025" s="1" t="s">
        <v>16</v>
      </c>
      <c r="M12025" s="1" t="s">
        <v>16</v>
      </c>
      <c r="N12025" s="1" t="s">
        <v>16</v>
      </c>
      <c r="O12025" s="1">
        <v>63.2</v>
      </c>
      <c r="P12025" s="1">
        <v>2.0</v>
      </c>
    </row>
    <row r="12026">
      <c r="A12026" s="1" t="s">
        <v>29</v>
      </c>
      <c r="B12026" s="1" t="s">
        <v>14691</v>
      </c>
      <c r="C12026" s="2" t="s">
        <v>14633</v>
      </c>
      <c r="D12026" s="1" t="s">
        <v>19</v>
      </c>
      <c r="E12026" s="3" t="str">
        <f t="shared" si="462"/>
        <v>2-Pack XIAOMI REDMI 13C Skärmskydd - Härdat Glas 9H - Super kvalitet 3D</v>
      </c>
      <c r="F12026" s="1" t="s">
        <v>103</v>
      </c>
      <c r="G12026" s="1" t="s">
        <v>104</v>
      </c>
      <c r="H12026" s="1" t="s">
        <v>105</v>
      </c>
      <c r="I12026" s="1" t="s">
        <v>16</v>
      </c>
      <c r="J12026" s="1" t="s">
        <v>23</v>
      </c>
      <c r="K12026" s="1" t="s">
        <v>16</v>
      </c>
      <c r="L12026" s="1" t="s">
        <v>16</v>
      </c>
      <c r="M12026" s="1" t="s">
        <v>16</v>
      </c>
      <c r="N12026" s="1" t="s">
        <v>16</v>
      </c>
      <c r="O12026" s="1">
        <v>63.2</v>
      </c>
      <c r="P12026" s="1">
        <v>1.0</v>
      </c>
    </row>
    <row r="12027">
      <c r="A12027" s="1" t="s">
        <v>29</v>
      </c>
      <c r="B12027" s="1" t="s">
        <v>14692</v>
      </c>
      <c r="C12027" s="2" t="s">
        <v>14633</v>
      </c>
      <c r="D12027" s="1" t="s">
        <v>19</v>
      </c>
      <c r="E12027" s="3" t="str">
        <f>HYPERLINK("https://fyndiq.se/produkt/b1caddae2e864477/", "2- Pack Samsung S10 Plus - Härdat Glas 9H - Super Kvalitet 3D")</f>
        <v>2- Pack Samsung S10 Plus - Härdat Glas 9H - Super Kvalitet 3D</v>
      </c>
      <c r="F12027" s="1" t="s">
        <v>477</v>
      </c>
      <c r="G12027" s="1" t="s">
        <v>478</v>
      </c>
      <c r="H12027" s="1" t="s">
        <v>479</v>
      </c>
      <c r="I12027" s="1" t="s">
        <v>16</v>
      </c>
      <c r="J12027" s="1" t="s">
        <v>23</v>
      </c>
      <c r="K12027" s="1" t="s">
        <v>16</v>
      </c>
      <c r="L12027" s="1" t="s">
        <v>16</v>
      </c>
      <c r="M12027" s="1" t="s">
        <v>16</v>
      </c>
      <c r="N12027" s="1" t="s">
        <v>16</v>
      </c>
      <c r="O12027" s="1">
        <v>63.2</v>
      </c>
      <c r="P12027" s="1">
        <v>1.0</v>
      </c>
    </row>
    <row r="12028">
      <c r="A12028" s="1" t="s">
        <v>29</v>
      </c>
      <c r="B12028" s="1" t="s">
        <v>14693</v>
      </c>
      <c r="C12028" s="2" t="s">
        <v>14633</v>
      </c>
      <c r="D12028" s="1" t="s">
        <v>19</v>
      </c>
      <c r="E1202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2028" s="1" t="s">
        <v>183</v>
      </c>
      <c r="G12028" s="1" t="s">
        <v>184</v>
      </c>
      <c r="H12028" s="1" t="s">
        <v>185</v>
      </c>
      <c r="I12028" s="1" t="s">
        <v>16</v>
      </c>
      <c r="J12028" s="1" t="s">
        <v>23</v>
      </c>
      <c r="K12028" s="1" t="s">
        <v>16</v>
      </c>
      <c r="L12028" s="1" t="s">
        <v>16</v>
      </c>
      <c r="M12028" s="1" t="s">
        <v>16</v>
      </c>
      <c r="N12028" s="1" t="s">
        <v>16</v>
      </c>
      <c r="O12028" s="1">
        <v>79.2</v>
      </c>
      <c r="P12028" s="1">
        <v>1.0</v>
      </c>
    </row>
    <row r="12029">
      <c r="A12029" s="1" t="s">
        <v>29</v>
      </c>
      <c r="B12029" s="1" t="s">
        <v>14694</v>
      </c>
      <c r="C12029" s="2" t="s">
        <v>14633</v>
      </c>
      <c r="D12029" s="1" t="s">
        <v>19</v>
      </c>
      <c r="E12029" s="3" t="str">
        <f>HYPERLINK("https://fyndiq.se/produkt/022d7ac2f2e44ae2/", "Samsung Galaxy A04s - Härdat Glas 9H - Super Kvalitet 3D Skärmskydd")</f>
        <v>Samsung Galaxy A04s - Härdat Glas 9H - Super Kvalitet 3D Skärmskydd</v>
      </c>
      <c r="F12029" s="1" t="s">
        <v>3609</v>
      </c>
      <c r="G12029" s="1" t="s">
        <v>3610</v>
      </c>
      <c r="H12029" s="1" t="s">
        <v>3611</v>
      </c>
      <c r="I12029" s="1" t="s">
        <v>16</v>
      </c>
      <c r="J12029" s="1" t="s">
        <v>23</v>
      </c>
      <c r="K12029" s="1" t="s">
        <v>16</v>
      </c>
      <c r="L12029" s="1" t="s">
        <v>16</v>
      </c>
      <c r="M12029" s="1" t="s">
        <v>16</v>
      </c>
      <c r="N12029" s="1" t="s">
        <v>16</v>
      </c>
      <c r="O12029" s="1">
        <v>55.2</v>
      </c>
      <c r="P12029" s="1">
        <v>1.0</v>
      </c>
    </row>
    <row r="12030">
      <c r="A12030" s="1" t="s">
        <v>29</v>
      </c>
      <c r="B12030" s="1" t="s">
        <v>14695</v>
      </c>
      <c r="C12030" s="2" t="s">
        <v>14633</v>
      </c>
      <c r="D12030" s="1" t="s">
        <v>19</v>
      </c>
      <c r="E1203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2030" s="1" t="s">
        <v>3098</v>
      </c>
      <c r="G12030" s="1" t="s">
        <v>3099</v>
      </c>
      <c r="H12030" s="1" t="s">
        <v>3100</v>
      </c>
      <c r="I12030" s="1" t="s">
        <v>16</v>
      </c>
      <c r="J12030" s="1" t="s">
        <v>23</v>
      </c>
      <c r="K12030" s="1" t="s">
        <v>16</v>
      </c>
      <c r="L12030" s="1" t="s">
        <v>16</v>
      </c>
      <c r="M12030" s="1" t="s">
        <v>16</v>
      </c>
      <c r="N12030" s="1" t="s">
        <v>16</v>
      </c>
      <c r="O12030" s="1">
        <v>63.2</v>
      </c>
      <c r="P12030" s="1">
        <v>1.0</v>
      </c>
    </row>
    <row r="12031">
      <c r="A12031" s="1" t="s">
        <v>29</v>
      </c>
      <c r="B12031" s="1" t="s">
        <v>14696</v>
      </c>
      <c r="C12031" s="2" t="s">
        <v>14633</v>
      </c>
      <c r="D12031" s="1" t="s">
        <v>19</v>
      </c>
      <c r="E12031" s="3" t="str">
        <f>HYPERLINK("https://fyndiq.se/produkt/6a703e1a07a048a1/", "2-Pack Google Pixel 7 - Härdat Glas 9H - Super kvalitet 3D Skärmskydd")</f>
        <v>2-Pack Google Pixel 7 - Härdat Glas 9H - Super kvalitet 3D Skärmskydd</v>
      </c>
      <c r="F12031" s="1" t="s">
        <v>6704</v>
      </c>
      <c r="G12031" s="1" t="s">
        <v>6705</v>
      </c>
      <c r="H12031" s="1" t="s">
        <v>6706</v>
      </c>
      <c r="I12031" s="1" t="s">
        <v>16</v>
      </c>
      <c r="J12031" s="1" t="s">
        <v>23</v>
      </c>
      <c r="K12031" s="1" t="s">
        <v>16</v>
      </c>
      <c r="L12031" s="1" t="s">
        <v>16</v>
      </c>
      <c r="M12031" s="1" t="s">
        <v>16</v>
      </c>
      <c r="N12031" s="1" t="s">
        <v>16</v>
      </c>
      <c r="O12031" s="1">
        <v>63.2</v>
      </c>
      <c r="P12031" s="1">
        <v>1.0</v>
      </c>
    </row>
    <row r="12032">
      <c r="A12032" s="1" t="s">
        <v>29</v>
      </c>
      <c r="B12032" s="1" t="s">
        <v>14697</v>
      </c>
      <c r="C12032" s="2" t="s">
        <v>14633</v>
      </c>
      <c r="D12032" s="1" t="s">
        <v>19</v>
      </c>
      <c r="E12032" s="3" t="str">
        <f>HYPERLINK("https://fyndiq.se/produkt/dfe28e565d2e4c8d/", "2 Pack Samsung S21 FE - 9H Härdat Glass - Super Kvalitet 3D")</f>
        <v>2 Pack Samsung S21 FE - 9H Härdat Glass - Super Kvalitet 3D</v>
      </c>
      <c r="F12032" s="1" t="s">
        <v>276</v>
      </c>
      <c r="G12032" s="1" t="s">
        <v>277</v>
      </c>
      <c r="H12032" s="1" t="s">
        <v>278</v>
      </c>
      <c r="I12032" s="1" t="s">
        <v>16</v>
      </c>
      <c r="J12032" s="1" t="s">
        <v>23</v>
      </c>
      <c r="K12032" s="1" t="s">
        <v>16</v>
      </c>
      <c r="L12032" s="1" t="s">
        <v>16</v>
      </c>
      <c r="M12032" s="1" t="s">
        <v>16</v>
      </c>
      <c r="N12032" s="1" t="s">
        <v>16</v>
      </c>
      <c r="O12032" s="1">
        <v>63.2</v>
      </c>
      <c r="P12032" s="1">
        <v>1.0</v>
      </c>
    </row>
    <row r="12033">
      <c r="A12033" s="1" t="s">
        <v>29</v>
      </c>
      <c r="B12033" s="1" t="s">
        <v>14698</v>
      </c>
      <c r="C12033" s="2" t="s">
        <v>14633</v>
      </c>
      <c r="D12033" s="1" t="s">
        <v>19</v>
      </c>
      <c r="E12033" s="3" t="str">
        <f>HYPERLINK("https://fyndiq.se/produkt/c745c55ca3af45fb/", "Skärmskydd IPhone 11 / XR - 3D härdat glas - hög kvalitet")</f>
        <v>Skärmskydd IPhone 11 / XR - 3D härdat glas - hög kvalitet</v>
      </c>
      <c r="F12033" s="1" t="s">
        <v>2222</v>
      </c>
      <c r="G12033" s="1" t="s">
        <v>2223</v>
      </c>
      <c r="H12033" s="1" t="s">
        <v>2224</v>
      </c>
      <c r="I12033" s="1" t="s">
        <v>16</v>
      </c>
      <c r="J12033" s="1" t="s">
        <v>23</v>
      </c>
      <c r="K12033" s="1" t="s">
        <v>16</v>
      </c>
      <c r="L12033" s="1" t="s">
        <v>16</v>
      </c>
      <c r="M12033" s="1" t="s">
        <v>16</v>
      </c>
      <c r="N12033" s="1" t="s">
        <v>16</v>
      </c>
      <c r="O12033" s="1">
        <v>39.2</v>
      </c>
      <c r="P12033" s="1">
        <v>1.0</v>
      </c>
    </row>
    <row r="12034">
      <c r="A12034" s="1" t="s">
        <v>29</v>
      </c>
      <c r="B12034" s="1" t="s">
        <v>14699</v>
      </c>
      <c r="C12034" s="2" t="s">
        <v>14633</v>
      </c>
      <c r="D12034" s="1" t="s">
        <v>19</v>
      </c>
      <c r="E12034" s="3" t="str">
        <f>HYPERLINK("https://fyndiq.se/produkt/d2c30baa04ab483c/", "2-Pack Samsung A22 5G Skärmskydd - Härdat Glas 9H - Super kvalitet 3D")</f>
        <v>2-Pack Samsung A22 5G Skärmskydd - Härdat Glas 9H - Super kvalitet 3D</v>
      </c>
      <c r="F12034" s="1" t="s">
        <v>1273</v>
      </c>
      <c r="G12034" s="1" t="s">
        <v>1274</v>
      </c>
      <c r="H12034" s="1" t="s">
        <v>1275</v>
      </c>
      <c r="I12034" s="1" t="s">
        <v>16</v>
      </c>
      <c r="J12034" s="1" t="s">
        <v>23</v>
      </c>
      <c r="K12034" s="1" t="s">
        <v>16</v>
      </c>
      <c r="L12034" s="1" t="s">
        <v>16</v>
      </c>
      <c r="M12034" s="1" t="s">
        <v>16</v>
      </c>
      <c r="N12034" s="1" t="s">
        <v>16</v>
      </c>
      <c r="O12034" s="1">
        <v>63.2</v>
      </c>
      <c r="P12034" s="1">
        <v>1.0</v>
      </c>
    </row>
    <row r="12035">
      <c r="A12035" s="1" t="s">
        <v>29</v>
      </c>
      <c r="B12035" s="1" t="s">
        <v>14700</v>
      </c>
      <c r="C12035" s="2" t="s">
        <v>14633</v>
      </c>
      <c r="D12035" s="1" t="s">
        <v>19</v>
      </c>
      <c r="E12035" s="3" t="str">
        <f>HYPERLINK("https://fyndiq.se/produkt/13e76851ca504320/", "2-Pack Samsung Galaxy S22 Ultra - Härdat glas 9H - Top kvalitet")</f>
        <v>2-Pack Samsung Galaxy S22 Ultra - Härdat glas 9H - Top kvalitet</v>
      </c>
      <c r="F12035" s="1" t="s">
        <v>140</v>
      </c>
      <c r="G12035" s="1" t="s">
        <v>141</v>
      </c>
      <c r="H12035" s="1" t="s">
        <v>142</v>
      </c>
      <c r="I12035" s="1" t="s">
        <v>16</v>
      </c>
      <c r="J12035" s="1" t="s">
        <v>23</v>
      </c>
      <c r="K12035" s="1" t="s">
        <v>16</v>
      </c>
      <c r="L12035" s="1" t="s">
        <v>16</v>
      </c>
      <c r="M12035" s="1" t="s">
        <v>16</v>
      </c>
      <c r="N12035" s="1" t="s">
        <v>16</v>
      </c>
      <c r="O12035" s="1">
        <v>63.2</v>
      </c>
      <c r="P12035" s="1">
        <v>1.0</v>
      </c>
    </row>
    <row r="12036">
      <c r="A12036" s="1" t="s">
        <v>29</v>
      </c>
      <c r="B12036" s="1" t="s">
        <v>14701</v>
      </c>
      <c r="C12036" s="2" t="s">
        <v>14633</v>
      </c>
      <c r="D12036" s="1" t="s">
        <v>19</v>
      </c>
      <c r="E12036" s="3" t="str">
        <f>HYPERLINK("https://fyndiq.se/produkt/56c72c0ba5f749b5/", "2-Pack SAMSUNG S24 Skärmskydd - Härdat Glas 9H - Super kvalitet 3D")</f>
        <v>2-Pack SAMSUNG S24 Skärmskydd - Härdat Glas 9H - Super kvalitet 3D</v>
      </c>
      <c r="F12036" s="1" t="s">
        <v>263</v>
      </c>
      <c r="G12036" s="1" t="s">
        <v>264</v>
      </c>
      <c r="H12036" s="1" t="s">
        <v>265</v>
      </c>
      <c r="I12036" s="1" t="s">
        <v>16</v>
      </c>
      <c r="J12036" s="1" t="s">
        <v>23</v>
      </c>
      <c r="K12036" s="1" t="s">
        <v>16</v>
      </c>
      <c r="L12036" s="1" t="s">
        <v>16</v>
      </c>
      <c r="M12036" s="1" t="s">
        <v>16</v>
      </c>
      <c r="N12036" s="1" t="s">
        <v>16</v>
      </c>
      <c r="O12036" s="1">
        <v>63.2</v>
      </c>
      <c r="P12036" s="1">
        <v>1.0</v>
      </c>
    </row>
    <row r="12037">
      <c r="A12037" s="1" t="s">
        <v>29</v>
      </c>
      <c r="B12037" s="1" t="s">
        <v>14702</v>
      </c>
      <c r="C12037" s="2" t="s">
        <v>14633</v>
      </c>
      <c r="D12037" s="1" t="s">
        <v>19</v>
      </c>
      <c r="E1203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2037" s="1" t="s">
        <v>4617</v>
      </c>
      <c r="G12037" s="1" t="s">
        <v>4618</v>
      </c>
      <c r="H12037" s="1" t="s">
        <v>4619</v>
      </c>
      <c r="I12037" s="1" t="s">
        <v>16</v>
      </c>
      <c r="J12037" s="1" t="s">
        <v>23</v>
      </c>
      <c r="K12037" s="1" t="s">
        <v>16</v>
      </c>
      <c r="L12037" s="1" t="s">
        <v>16</v>
      </c>
      <c r="M12037" s="1" t="s">
        <v>16</v>
      </c>
      <c r="N12037" s="1" t="s">
        <v>16</v>
      </c>
      <c r="O12037" s="1">
        <v>63.2</v>
      </c>
      <c r="P12037" s="1">
        <v>1.0</v>
      </c>
    </row>
    <row r="12038">
      <c r="A12038" s="1" t="s">
        <v>29</v>
      </c>
      <c r="B12038" s="1" t="s">
        <v>14703</v>
      </c>
      <c r="C12038" s="2" t="s">
        <v>14633</v>
      </c>
      <c r="D12038" s="1" t="s">
        <v>19</v>
      </c>
      <c r="E12038" s="3" t="str">
        <f>HYPERLINK("https://fyndiq.se/produkt/56c72c0ba5f749b5/", "2-Pack SAMSUNG S24 Skärmskydd - Härdat Glas 9H - Super kvalitet 3D")</f>
        <v>2-Pack SAMSUNG S24 Skärmskydd - Härdat Glas 9H - Super kvalitet 3D</v>
      </c>
      <c r="F12038" s="1" t="s">
        <v>263</v>
      </c>
      <c r="G12038" s="1" t="s">
        <v>264</v>
      </c>
      <c r="H12038" s="1" t="s">
        <v>265</v>
      </c>
      <c r="I12038" s="1" t="s">
        <v>16</v>
      </c>
      <c r="J12038" s="1" t="s">
        <v>23</v>
      </c>
      <c r="K12038" s="1" t="s">
        <v>16</v>
      </c>
      <c r="L12038" s="1" t="s">
        <v>16</v>
      </c>
      <c r="M12038" s="1" t="s">
        <v>16</v>
      </c>
      <c r="N12038" s="1" t="s">
        <v>16</v>
      </c>
      <c r="O12038" s="1">
        <v>63.2</v>
      </c>
      <c r="P12038" s="1">
        <v>1.0</v>
      </c>
    </row>
    <row r="12039">
      <c r="A12039" s="1" t="s">
        <v>29</v>
      </c>
      <c r="B12039" s="1" t="s">
        <v>14704</v>
      </c>
      <c r="C12039" s="2" t="s">
        <v>14633</v>
      </c>
      <c r="D12039" s="1" t="s">
        <v>19</v>
      </c>
      <c r="E12039" s="3" t="str">
        <f>HYPERLINK("https://fyndiq.se/produkt/925ae49423884615/", "2-Pack Samsung S22 Ultra Skärmskydd &amp; 1-Pack linsskydd -9H GLAS")</f>
        <v>2-Pack Samsung S22 Ultra Skärmskydd &amp; 1-Pack linsskydd -9H GLAS</v>
      </c>
      <c r="F12039" s="1" t="s">
        <v>335</v>
      </c>
      <c r="G12039" s="1" t="s">
        <v>336</v>
      </c>
      <c r="H12039" s="1" t="s">
        <v>337</v>
      </c>
      <c r="I12039" s="1" t="s">
        <v>16</v>
      </c>
      <c r="J12039" s="1" t="s">
        <v>23</v>
      </c>
      <c r="K12039" s="1" t="s">
        <v>16</v>
      </c>
      <c r="L12039" s="1" t="s">
        <v>16</v>
      </c>
      <c r="M12039" s="1" t="s">
        <v>16</v>
      </c>
      <c r="N12039" s="1" t="s">
        <v>16</v>
      </c>
      <c r="O12039" s="1">
        <v>71.2</v>
      </c>
      <c r="P12039" s="1">
        <v>1.0</v>
      </c>
    </row>
    <row r="12040">
      <c r="A12040" s="1" t="s">
        <v>29</v>
      </c>
      <c r="B12040" s="1" t="s">
        <v>14705</v>
      </c>
      <c r="C12040" s="2" t="s">
        <v>14633</v>
      </c>
      <c r="D12040" s="1" t="s">
        <v>19</v>
      </c>
      <c r="E12040" s="3" t="str">
        <f>HYPERLINK("https://fyndiq.se/produkt/13e76851ca504320/", "2-Pack Samsung Galaxy S22 Ultra - Härdat glas 9H - Top kvalitet")</f>
        <v>2-Pack Samsung Galaxy S22 Ultra - Härdat glas 9H - Top kvalitet</v>
      </c>
      <c r="F12040" s="1" t="s">
        <v>140</v>
      </c>
      <c r="G12040" s="1" t="s">
        <v>141</v>
      </c>
      <c r="H12040" s="1" t="s">
        <v>142</v>
      </c>
      <c r="I12040" s="1" t="s">
        <v>16</v>
      </c>
      <c r="J12040" s="1" t="s">
        <v>23</v>
      </c>
      <c r="K12040" s="1" t="s">
        <v>16</v>
      </c>
      <c r="L12040" s="1" t="s">
        <v>16</v>
      </c>
      <c r="M12040" s="1" t="s">
        <v>16</v>
      </c>
      <c r="N12040" s="1" t="s">
        <v>16</v>
      </c>
      <c r="O12040" s="1">
        <v>63.2</v>
      </c>
      <c r="P12040" s="1">
        <v>1.0</v>
      </c>
    </row>
    <row r="12041">
      <c r="A12041" s="1" t="s">
        <v>29</v>
      </c>
      <c r="B12041" s="1" t="s">
        <v>14706</v>
      </c>
      <c r="C12041" s="2" t="s">
        <v>14633</v>
      </c>
      <c r="D12041" s="1" t="s">
        <v>19</v>
      </c>
      <c r="E12041" s="3" t="str">
        <f>HYPERLINK("https://fyndiq.se/produkt/925ae49423884615/", "2-Pack Samsung S22 Ultra Skärmskydd &amp; 1-Pack linsskydd -9H GLAS")</f>
        <v>2-Pack Samsung S22 Ultra Skärmskydd &amp; 1-Pack linsskydd -9H GLAS</v>
      </c>
      <c r="F12041" s="1" t="s">
        <v>335</v>
      </c>
      <c r="G12041" s="1" t="s">
        <v>336</v>
      </c>
      <c r="H12041" s="1" t="s">
        <v>337</v>
      </c>
      <c r="I12041" s="1" t="s">
        <v>16</v>
      </c>
      <c r="J12041" s="1" t="s">
        <v>23</v>
      </c>
      <c r="K12041" s="1" t="s">
        <v>16</v>
      </c>
      <c r="L12041" s="1" t="s">
        <v>16</v>
      </c>
      <c r="M12041" s="1" t="s">
        <v>16</v>
      </c>
      <c r="N12041" s="1" t="s">
        <v>16</v>
      </c>
      <c r="O12041" s="1">
        <v>71.2</v>
      </c>
      <c r="P12041" s="1">
        <v>1.0</v>
      </c>
    </row>
    <row r="12042">
      <c r="A12042" s="1" t="s">
        <v>29</v>
      </c>
      <c r="B12042" s="1" t="s">
        <v>14707</v>
      </c>
      <c r="C12042" s="2" t="s">
        <v>14633</v>
      </c>
      <c r="D12042" s="1" t="s">
        <v>19</v>
      </c>
      <c r="E12042" s="3" t="str">
        <f>HYPERLINK("https://fyndiq.se/produkt/a047b5d99d58461d/", "2-Pack Google Pixel 6A - Härdat glas 9H - Super kvalitet 3D")</f>
        <v>2-Pack Google Pixel 6A - Härdat glas 9H - Super kvalitet 3D</v>
      </c>
      <c r="F12042" s="1" t="s">
        <v>1205</v>
      </c>
      <c r="G12042" s="1" t="s">
        <v>1206</v>
      </c>
      <c r="H12042" s="1" t="s">
        <v>1207</v>
      </c>
      <c r="I12042" s="1" t="s">
        <v>16</v>
      </c>
      <c r="J12042" s="1" t="s">
        <v>23</v>
      </c>
      <c r="K12042" s="1" t="s">
        <v>16</v>
      </c>
      <c r="L12042" s="1" t="s">
        <v>16</v>
      </c>
      <c r="M12042" s="1" t="s">
        <v>16</v>
      </c>
      <c r="N12042" s="1" t="s">
        <v>16</v>
      </c>
      <c r="O12042" s="1">
        <v>63.2</v>
      </c>
      <c r="P12042" s="1">
        <v>1.0</v>
      </c>
    </row>
    <row r="12043">
      <c r="A12043" s="1" t="s">
        <v>29</v>
      </c>
      <c r="B12043" s="1" t="s">
        <v>14708</v>
      </c>
      <c r="C12043" s="2" t="s">
        <v>14633</v>
      </c>
      <c r="D12043" s="1" t="s">
        <v>19</v>
      </c>
      <c r="E12043" s="3" t="str">
        <f t="shared" ref="E12043:E12044" si="463">HYPERLINK("https://fyndiq.se/produkt/87e8c2a54c4a469b/", "2-Pack Samsung Galaxy A53 5G - Härdat glas 9H - Super kvalitet")</f>
        <v>2-Pack Samsung Galaxy A53 5G - Härdat glas 9H - Super kvalitet</v>
      </c>
      <c r="F12043" s="1" t="s">
        <v>1320</v>
      </c>
      <c r="G12043" s="1" t="s">
        <v>1321</v>
      </c>
      <c r="H12043" s="1" t="s">
        <v>1322</v>
      </c>
      <c r="I12043" s="1" t="s">
        <v>1673</v>
      </c>
      <c r="J12043" s="1" t="s">
        <v>23</v>
      </c>
      <c r="K12043" s="1" t="s">
        <v>16</v>
      </c>
      <c r="L12043" s="1" t="s">
        <v>16</v>
      </c>
      <c r="M12043" s="1" t="s">
        <v>16</v>
      </c>
      <c r="N12043" s="1" t="s">
        <v>16</v>
      </c>
      <c r="O12043" s="1">
        <v>63.2</v>
      </c>
      <c r="P12043" s="1">
        <v>1.0</v>
      </c>
    </row>
    <row r="12044">
      <c r="A12044" s="1" t="s">
        <v>29</v>
      </c>
      <c r="B12044" s="1" t="s">
        <v>14709</v>
      </c>
      <c r="C12044" s="2" t="s">
        <v>14633</v>
      </c>
      <c r="D12044" s="1" t="s">
        <v>19</v>
      </c>
      <c r="E12044" s="3" t="str">
        <f t="shared" si="463"/>
        <v>2-Pack Samsung Galaxy A53 5G - Härdat glas 9H - Super kvalitet</v>
      </c>
      <c r="F12044" s="1" t="s">
        <v>1320</v>
      </c>
      <c r="G12044" s="1" t="s">
        <v>1321</v>
      </c>
      <c r="H12044" s="1" t="s">
        <v>1322</v>
      </c>
      <c r="I12044" s="1" t="s">
        <v>16</v>
      </c>
      <c r="J12044" s="1" t="s">
        <v>23</v>
      </c>
      <c r="K12044" s="1" t="s">
        <v>16</v>
      </c>
      <c r="L12044" s="1" t="s">
        <v>16</v>
      </c>
      <c r="M12044" s="1" t="s">
        <v>16</v>
      </c>
      <c r="N12044" s="1" t="s">
        <v>16</v>
      </c>
      <c r="O12044" s="1">
        <v>63.2</v>
      </c>
      <c r="P12044" s="1">
        <v>1.0</v>
      </c>
    </row>
    <row r="12045">
      <c r="A12045" s="1" t="s">
        <v>29</v>
      </c>
      <c r="B12045" s="1" t="s">
        <v>14710</v>
      </c>
      <c r="C12045" s="2" t="s">
        <v>14633</v>
      </c>
      <c r="D12045" s="1" t="s">
        <v>19</v>
      </c>
      <c r="E12045" s="3" t="str">
        <f>HYPERLINK("https://fyndiq.se/produkt/416415a768684efb/", "2-Pack Samsung Galaxy S21 5G - 9H Härdat Glas - HD")</f>
        <v>2-Pack Samsung Galaxy S21 5G - 9H Härdat Glas - HD</v>
      </c>
      <c r="F12045" s="1" t="s">
        <v>39</v>
      </c>
      <c r="G12045" s="1" t="s">
        <v>40</v>
      </c>
      <c r="H12045" s="1" t="s">
        <v>41</v>
      </c>
      <c r="I12045" s="1" t="s">
        <v>1230</v>
      </c>
      <c r="J12045" s="1" t="s">
        <v>23</v>
      </c>
      <c r="K12045" s="1" t="s">
        <v>16</v>
      </c>
      <c r="L12045" s="1" t="s">
        <v>16</v>
      </c>
      <c r="M12045" s="1" t="s">
        <v>16</v>
      </c>
      <c r="N12045" s="1" t="s">
        <v>16</v>
      </c>
      <c r="O12045" s="1">
        <v>63.2</v>
      </c>
      <c r="P12045" s="1">
        <v>1.0</v>
      </c>
    </row>
    <row r="12046">
      <c r="A12046" s="1" t="s">
        <v>29</v>
      </c>
      <c r="B12046" s="1" t="s">
        <v>14711</v>
      </c>
      <c r="C12046" s="2" t="s">
        <v>14633</v>
      </c>
      <c r="D12046" s="1" t="s">
        <v>19</v>
      </c>
      <c r="E12046" s="3" t="str">
        <f>HYPERLINK("https://fyndiq.se/produkt/56c72c0ba5f749b5/", "2-Pack SAMSUNG S24 Skärmskydd - Härdat Glas 9H - Super kvalitet 3D")</f>
        <v>2-Pack SAMSUNG S24 Skärmskydd - Härdat Glas 9H - Super kvalitet 3D</v>
      </c>
      <c r="F12046" s="1" t="s">
        <v>263</v>
      </c>
      <c r="G12046" s="1" t="s">
        <v>264</v>
      </c>
      <c r="H12046" s="1" t="s">
        <v>265</v>
      </c>
      <c r="I12046" s="1" t="s">
        <v>16</v>
      </c>
      <c r="J12046" s="1" t="s">
        <v>23</v>
      </c>
      <c r="K12046" s="1" t="s">
        <v>16</v>
      </c>
      <c r="L12046" s="1" t="s">
        <v>16</v>
      </c>
      <c r="M12046" s="1" t="s">
        <v>16</v>
      </c>
      <c r="N12046" s="1" t="s">
        <v>16</v>
      </c>
      <c r="O12046" s="1">
        <v>63.2</v>
      </c>
      <c r="P12046" s="1">
        <v>1.0</v>
      </c>
    </row>
    <row r="12047">
      <c r="A12047" s="1" t="s">
        <v>29</v>
      </c>
      <c r="B12047" s="1" t="s">
        <v>14712</v>
      </c>
      <c r="C12047" s="2" t="s">
        <v>14633</v>
      </c>
      <c r="D12047" s="1" t="s">
        <v>19</v>
      </c>
      <c r="E12047" s="3" t="str">
        <f>HYPERLINK("https://fyndiq.se/produkt/cce9d3d346624f8e/", "Full Cover Samsung Galaxy S21 5G - 9H Härdat Glas - HD")</f>
        <v>Full Cover Samsung Galaxy S21 5G - 9H Härdat Glas - HD</v>
      </c>
      <c r="F12047" s="1" t="s">
        <v>2509</v>
      </c>
      <c r="G12047" s="1" t="s">
        <v>2510</v>
      </c>
      <c r="H12047" s="1" t="s">
        <v>2511</v>
      </c>
      <c r="I12047" s="1" t="s">
        <v>16</v>
      </c>
      <c r="J12047" s="1" t="s">
        <v>23</v>
      </c>
      <c r="K12047" s="1" t="s">
        <v>16</v>
      </c>
      <c r="L12047" s="1" t="s">
        <v>16</v>
      </c>
      <c r="M12047" s="1" t="s">
        <v>16</v>
      </c>
      <c r="N12047" s="1" t="s">
        <v>16</v>
      </c>
      <c r="O12047" s="1">
        <v>55.2</v>
      </c>
      <c r="P12047" s="1">
        <v>2.0</v>
      </c>
    </row>
    <row r="12048">
      <c r="A12048" s="1" t="s">
        <v>29</v>
      </c>
      <c r="B12048" s="1" t="s">
        <v>14713</v>
      </c>
      <c r="C12048" s="2" t="s">
        <v>14633</v>
      </c>
      <c r="D12048" s="1" t="s">
        <v>19</v>
      </c>
      <c r="E12048" s="3" t="str">
        <f>HYPERLINK("https://fyndiq.se/produkt/432d784756a84eff/", "2-Pack Samsung Galaxy S20FE - Härdat Glas-9H -Super kvalitet 3D")</f>
        <v>2-Pack Samsung Galaxy S20FE - Härdat Glas-9H -Super kvalitet 3D</v>
      </c>
      <c r="F12048" s="1" t="s">
        <v>1078</v>
      </c>
      <c r="G12048" s="1" t="s">
        <v>1079</v>
      </c>
      <c r="H12048" s="1" t="s">
        <v>1080</v>
      </c>
      <c r="I12048" s="1" t="s">
        <v>16</v>
      </c>
      <c r="J12048" s="1" t="s">
        <v>23</v>
      </c>
      <c r="K12048" s="1" t="s">
        <v>16</v>
      </c>
      <c r="L12048" s="1" t="s">
        <v>16</v>
      </c>
      <c r="M12048" s="1" t="s">
        <v>16</v>
      </c>
      <c r="N12048" s="1" t="s">
        <v>16</v>
      </c>
      <c r="O12048" s="1">
        <v>63.2</v>
      </c>
      <c r="P12048" s="1">
        <v>1.0</v>
      </c>
    </row>
    <row r="12049">
      <c r="A12049" s="1" t="s">
        <v>29</v>
      </c>
      <c r="B12049" s="1" t="s">
        <v>14714</v>
      </c>
      <c r="C12049" s="2" t="s">
        <v>14633</v>
      </c>
      <c r="D12049" s="1" t="s">
        <v>19</v>
      </c>
      <c r="E12049" s="3" t="str">
        <f>HYPERLINK("https://fyndiq.se/produkt/ac4c264f1c9a4420/", "Samsung Galaxy S20 5G - Härdat glas 9H-Super kvalitet 3D")</f>
        <v>Samsung Galaxy S20 5G - Härdat glas 9H-Super kvalitet 3D</v>
      </c>
      <c r="F12049" s="1" t="s">
        <v>937</v>
      </c>
      <c r="G12049" s="1" t="s">
        <v>938</v>
      </c>
      <c r="H12049" s="1" t="s">
        <v>939</v>
      </c>
      <c r="I12049" s="1" t="s">
        <v>16</v>
      </c>
      <c r="J12049" s="1" t="s">
        <v>23</v>
      </c>
      <c r="K12049" s="1" t="s">
        <v>16</v>
      </c>
      <c r="L12049" s="1" t="s">
        <v>16</v>
      </c>
      <c r="M12049" s="1" t="s">
        <v>16</v>
      </c>
      <c r="N12049" s="1" t="s">
        <v>16</v>
      </c>
      <c r="O12049" s="1">
        <v>63.2</v>
      </c>
      <c r="P12049" s="1">
        <v>1.0</v>
      </c>
    </row>
    <row r="12050">
      <c r="A12050" s="1" t="s">
        <v>29</v>
      </c>
      <c r="B12050" s="1" t="s">
        <v>14715</v>
      </c>
      <c r="C12050" s="2" t="s">
        <v>14633</v>
      </c>
      <c r="D12050" s="1" t="s">
        <v>19</v>
      </c>
      <c r="E12050" s="3" t="str">
        <f>HYPERLINK("https://fyndiq.se/produkt/432d784756a84eff/", "2-Pack Samsung Galaxy S20FE - Härdat Glas-9H -Super kvalitet 3D")</f>
        <v>2-Pack Samsung Galaxy S20FE - Härdat Glas-9H -Super kvalitet 3D</v>
      </c>
      <c r="F12050" s="1" t="s">
        <v>1078</v>
      </c>
      <c r="G12050" s="1" t="s">
        <v>1079</v>
      </c>
      <c r="H12050" s="1" t="s">
        <v>1080</v>
      </c>
      <c r="I12050" s="1" t="s">
        <v>16</v>
      </c>
      <c r="J12050" s="1" t="s">
        <v>23</v>
      </c>
      <c r="K12050" s="1" t="s">
        <v>16</v>
      </c>
      <c r="L12050" s="1" t="s">
        <v>16</v>
      </c>
      <c r="M12050" s="1" t="s">
        <v>16</v>
      </c>
      <c r="N12050" s="1" t="s">
        <v>16</v>
      </c>
      <c r="O12050" s="1">
        <v>63.2</v>
      </c>
      <c r="P12050" s="1">
        <v>1.0</v>
      </c>
    </row>
    <row r="12051">
      <c r="A12051" s="1" t="s">
        <v>29</v>
      </c>
      <c r="B12051" s="1" t="s">
        <v>14716</v>
      </c>
      <c r="C12051" s="2" t="s">
        <v>14633</v>
      </c>
      <c r="D12051" s="1" t="s">
        <v>19</v>
      </c>
      <c r="E12051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2051" s="1" t="s">
        <v>447</v>
      </c>
      <c r="G12051" s="1" t="s">
        <v>448</v>
      </c>
      <c r="H12051" s="1" t="s">
        <v>449</v>
      </c>
      <c r="I12051" s="1" t="s">
        <v>16</v>
      </c>
      <c r="J12051" s="1" t="s">
        <v>23</v>
      </c>
      <c r="K12051" s="1" t="s">
        <v>16</v>
      </c>
      <c r="L12051" s="1" t="s">
        <v>16</v>
      </c>
      <c r="M12051" s="1" t="s">
        <v>16</v>
      </c>
      <c r="N12051" s="1" t="s">
        <v>16</v>
      </c>
      <c r="O12051" s="1">
        <v>63.2</v>
      </c>
      <c r="P12051" s="1">
        <v>1.0</v>
      </c>
    </row>
    <row r="12052">
      <c r="A12052" s="1" t="s">
        <v>29</v>
      </c>
      <c r="B12052" s="1" t="s">
        <v>14717</v>
      </c>
      <c r="C12052" s="2" t="s">
        <v>14633</v>
      </c>
      <c r="D12052" s="1" t="s">
        <v>19</v>
      </c>
      <c r="E12052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052" s="1" t="s">
        <v>1065</v>
      </c>
      <c r="G12052" s="1" t="s">
        <v>1066</v>
      </c>
      <c r="H12052" s="1" t="s">
        <v>1067</v>
      </c>
      <c r="I12052" s="1" t="s">
        <v>16</v>
      </c>
      <c r="J12052" s="1" t="s">
        <v>23</v>
      </c>
      <c r="K12052" s="1" t="s">
        <v>16</v>
      </c>
      <c r="L12052" s="1" t="s">
        <v>16</v>
      </c>
      <c r="M12052" s="1" t="s">
        <v>16</v>
      </c>
      <c r="N12052" s="1" t="s">
        <v>16</v>
      </c>
      <c r="O12052" s="1">
        <v>71.2</v>
      </c>
      <c r="P12052" s="1">
        <v>1.0</v>
      </c>
    </row>
    <row r="12053">
      <c r="A12053" s="1" t="s">
        <v>29</v>
      </c>
      <c r="B12053" s="1" t="s">
        <v>14718</v>
      </c>
      <c r="C12053" s="2" t="s">
        <v>14633</v>
      </c>
      <c r="D12053" s="1" t="s">
        <v>19</v>
      </c>
      <c r="E12053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12053" s="1" t="s">
        <v>2283</v>
      </c>
      <c r="G12053" s="1" t="s">
        <v>2284</v>
      </c>
      <c r="H12053" s="1" t="s">
        <v>2285</v>
      </c>
      <c r="I12053" s="1" t="s">
        <v>16</v>
      </c>
      <c r="J12053" s="1" t="s">
        <v>23</v>
      </c>
      <c r="K12053" s="1" t="s">
        <v>16</v>
      </c>
      <c r="L12053" s="1" t="s">
        <v>16</v>
      </c>
      <c r="M12053" s="1" t="s">
        <v>16</v>
      </c>
      <c r="N12053" s="1" t="s">
        <v>16</v>
      </c>
      <c r="O12053" s="1">
        <v>47.2</v>
      </c>
      <c r="P12053" s="1">
        <v>1.0</v>
      </c>
    </row>
    <row r="12054">
      <c r="A12054" s="1" t="s">
        <v>29</v>
      </c>
      <c r="B12054" s="1" t="s">
        <v>14719</v>
      </c>
      <c r="C12054" s="2" t="s">
        <v>14633</v>
      </c>
      <c r="D12054" s="1" t="s">
        <v>19</v>
      </c>
      <c r="E12054" s="3" t="str">
        <f>HYPERLINK("https://fyndiq.se/produkt/925ae49423884615/", "2-Pack Samsung S22 Ultra Skärmskydd &amp; 1-Pack linsskydd -9H GLAS")</f>
        <v>2-Pack Samsung S22 Ultra Skärmskydd &amp; 1-Pack linsskydd -9H GLAS</v>
      </c>
      <c r="F12054" s="1" t="s">
        <v>335</v>
      </c>
      <c r="G12054" s="1" t="s">
        <v>336</v>
      </c>
      <c r="H12054" s="1" t="s">
        <v>337</v>
      </c>
      <c r="I12054" s="1" t="s">
        <v>16</v>
      </c>
      <c r="J12054" s="1" t="s">
        <v>23</v>
      </c>
      <c r="K12054" s="1" t="s">
        <v>16</v>
      </c>
      <c r="L12054" s="1" t="s">
        <v>16</v>
      </c>
      <c r="M12054" s="1" t="s">
        <v>16</v>
      </c>
      <c r="N12054" s="1" t="s">
        <v>16</v>
      </c>
      <c r="O12054" s="1">
        <v>71.2</v>
      </c>
      <c r="P12054" s="1">
        <v>1.0</v>
      </c>
    </row>
    <row r="12055">
      <c r="A12055" s="1" t="s">
        <v>29</v>
      </c>
      <c r="B12055" s="1" t="s">
        <v>14720</v>
      </c>
      <c r="C12055" s="2" t="s">
        <v>14633</v>
      </c>
      <c r="D12055" s="1" t="s">
        <v>19</v>
      </c>
      <c r="E12055" s="3" t="str">
        <f>HYPERLINK("https://fyndiq.se/produkt/c5eff753eef544a3/", "2-Pack Samsung A05S Skärmskydd - Härdat Glas 9H - Super kvalitet 3D")</f>
        <v>2-Pack Samsung A05S Skärmskydd - Härdat Glas 9H - Super kvalitet 3D</v>
      </c>
      <c r="F12055" s="1" t="s">
        <v>768</v>
      </c>
      <c r="G12055" s="1" t="s">
        <v>769</v>
      </c>
      <c r="H12055" s="1" t="s">
        <v>770</v>
      </c>
      <c r="I12055" s="1" t="s">
        <v>1230</v>
      </c>
      <c r="J12055" s="1" t="s">
        <v>9</v>
      </c>
      <c r="K12055" s="2" t="s">
        <v>8439</v>
      </c>
      <c r="L12055" s="1" t="s">
        <v>2602</v>
      </c>
      <c r="M12055" s="1" t="s">
        <v>16</v>
      </c>
      <c r="N12055" s="1" t="s">
        <v>16</v>
      </c>
      <c r="O12055" s="1">
        <v>63.2</v>
      </c>
      <c r="P12055" s="1">
        <v>1.0</v>
      </c>
    </row>
    <row r="12056">
      <c r="A12056" s="1" t="s">
        <v>29</v>
      </c>
      <c r="B12056" s="1" t="s">
        <v>14721</v>
      </c>
      <c r="C12056" s="2" t="s">
        <v>14633</v>
      </c>
      <c r="D12056" s="1" t="s">
        <v>19</v>
      </c>
      <c r="E12056" s="3" t="str">
        <f>HYPERLINK("https://fyndiq.se/produkt/925ae49423884615/", "2-Pack Samsung S22 Ultra Skärmskydd &amp; 1-Pack linsskydd -9H GLAS")</f>
        <v>2-Pack Samsung S22 Ultra Skärmskydd &amp; 1-Pack linsskydd -9H GLAS</v>
      </c>
      <c r="F12056" s="1" t="s">
        <v>335</v>
      </c>
      <c r="G12056" s="1" t="s">
        <v>336</v>
      </c>
      <c r="H12056" s="1" t="s">
        <v>337</v>
      </c>
      <c r="I12056" s="1" t="s">
        <v>16</v>
      </c>
      <c r="J12056" s="1" t="s">
        <v>23</v>
      </c>
      <c r="K12056" s="1" t="s">
        <v>16</v>
      </c>
      <c r="L12056" s="1" t="s">
        <v>16</v>
      </c>
      <c r="M12056" s="1" t="s">
        <v>16</v>
      </c>
      <c r="N12056" s="1" t="s">
        <v>16</v>
      </c>
      <c r="O12056" s="1">
        <v>71.2</v>
      </c>
      <c r="P12056" s="1">
        <v>1.0</v>
      </c>
    </row>
    <row r="12057">
      <c r="A12057" s="1" t="s">
        <v>29</v>
      </c>
      <c r="B12057" s="1" t="s">
        <v>14722</v>
      </c>
      <c r="C12057" s="2" t="s">
        <v>14633</v>
      </c>
      <c r="D12057" s="1" t="s">
        <v>19</v>
      </c>
      <c r="E12057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2057" s="1" t="s">
        <v>614</v>
      </c>
      <c r="G12057" s="1" t="s">
        <v>615</v>
      </c>
      <c r="H12057" s="1" t="s">
        <v>616</v>
      </c>
      <c r="I12057" s="1" t="s">
        <v>16</v>
      </c>
      <c r="J12057" s="1" t="s">
        <v>23</v>
      </c>
      <c r="K12057" s="1" t="s">
        <v>16</v>
      </c>
      <c r="L12057" s="1" t="s">
        <v>16</v>
      </c>
      <c r="M12057" s="1" t="s">
        <v>16</v>
      </c>
      <c r="N12057" s="1" t="s">
        <v>16</v>
      </c>
      <c r="O12057" s="1">
        <v>71.2</v>
      </c>
      <c r="P12057" s="1">
        <v>1.0</v>
      </c>
    </row>
    <row r="12058">
      <c r="A12058" s="1" t="s">
        <v>29</v>
      </c>
      <c r="B12058" s="1" t="s">
        <v>14723</v>
      </c>
      <c r="C12058" s="2" t="s">
        <v>14633</v>
      </c>
      <c r="D12058" s="1" t="s">
        <v>19</v>
      </c>
      <c r="E12058" s="3" t="str">
        <f>HYPERLINK("https://fyndiq.se/produkt/13e76851ca504320/", "2-Pack Samsung Galaxy S22 Ultra - Härdat glas 9H - Top kvalitet")</f>
        <v>2-Pack Samsung Galaxy S22 Ultra - Härdat glas 9H - Top kvalitet</v>
      </c>
      <c r="F12058" s="1" t="s">
        <v>140</v>
      </c>
      <c r="G12058" s="1" t="s">
        <v>141</v>
      </c>
      <c r="H12058" s="1" t="s">
        <v>142</v>
      </c>
      <c r="I12058" s="1" t="s">
        <v>16</v>
      </c>
      <c r="J12058" s="1" t="s">
        <v>23</v>
      </c>
      <c r="K12058" s="1" t="s">
        <v>16</v>
      </c>
      <c r="L12058" s="1" t="s">
        <v>16</v>
      </c>
      <c r="M12058" s="1" t="s">
        <v>16</v>
      </c>
      <c r="N12058" s="1" t="s">
        <v>16</v>
      </c>
      <c r="O12058" s="1">
        <v>63.2</v>
      </c>
      <c r="P12058" s="1">
        <v>1.0</v>
      </c>
    </row>
    <row r="12059">
      <c r="A12059" s="1" t="s">
        <v>29</v>
      </c>
      <c r="B12059" s="1" t="s">
        <v>14724</v>
      </c>
      <c r="C12059" s="2" t="s">
        <v>14633</v>
      </c>
      <c r="D12059" s="1" t="s">
        <v>19</v>
      </c>
      <c r="E1205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2059" s="1" t="s">
        <v>3098</v>
      </c>
      <c r="G12059" s="1" t="s">
        <v>3099</v>
      </c>
      <c r="H12059" s="1" t="s">
        <v>3100</v>
      </c>
      <c r="I12059" s="1" t="s">
        <v>16</v>
      </c>
      <c r="J12059" s="1" t="s">
        <v>23</v>
      </c>
      <c r="K12059" s="1" t="s">
        <v>16</v>
      </c>
      <c r="L12059" s="1" t="s">
        <v>16</v>
      </c>
      <c r="M12059" s="1" t="s">
        <v>16</v>
      </c>
      <c r="N12059" s="1" t="s">
        <v>16</v>
      </c>
      <c r="O12059" s="1">
        <v>63.2</v>
      </c>
      <c r="P12059" s="1">
        <v>1.0</v>
      </c>
    </row>
    <row r="12060">
      <c r="A12060" s="1" t="s">
        <v>29</v>
      </c>
      <c r="B12060" s="1" t="s">
        <v>14725</v>
      </c>
      <c r="C12060" s="2" t="s">
        <v>14633</v>
      </c>
      <c r="D12060" s="1" t="s">
        <v>19</v>
      </c>
      <c r="E12060" s="3" t="str">
        <f>HYPERLINK("https://fyndiq.se/produkt/0bb9f59d6f674520/", "iPhone XS Max - 9H Härdat Glass - Super kvalitet 3D Skärmskydd")</f>
        <v>iPhone XS Max - 9H Härdat Glass - Super kvalitet 3D Skärmskydd</v>
      </c>
      <c r="F12060" s="1" t="s">
        <v>3657</v>
      </c>
      <c r="G12060" s="1" t="s">
        <v>3658</v>
      </c>
      <c r="H12060" s="1" t="s">
        <v>3659</v>
      </c>
      <c r="I12060" s="1" t="s">
        <v>16</v>
      </c>
      <c r="J12060" s="1" t="s">
        <v>23</v>
      </c>
      <c r="K12060" s="1" t="s">
        <v>16</v>
      </c>
      <c r="L12060" s="1" t="s">
        <v>16</v>
      </c>
      <c r="M12060" s="1" t="s">
        <v>16</v>
      </c>
      <c r="N12060" s="1" t="s">
        <v>16</v>
      </c>
      <c r="O12060" s="1">
        <v>39.2</v>
      </c>
      <c r="P12060" s="1">
        <v>1.0</v>
      </c>
    </row>
    <row r="12061">
      <c r="A12061" s="1" t="s">
        <v>29</v>
      </c>
      <c r="B12061" s="1" t="s">
        <v>14726</v>
      </c>
      <c r="C12061" s="2" t="s">
        <v>14633</v>
      </c>
      <c r="D12061" s="1" t="s">
        <v>19</v>
      </c>
      <c r="E12061" s="3" t="str">
        <f>HYPERLINK("https://fyndiq.se/produkt/816c0623f1504441/", "2 Pack Samsung Galaxy Note 20 - Härdat glas 9H-Super kvalitet 3D")</f>
        <v>2 Pack Samsung Galaxy Note 20 - Härdat glas 9H-Super kvalitet 3D</v>
      </c>
      <c r="F12061" s="1" t="s">
        <v>8170</v>
      </c>
      <c r="G12061" s="1" t="s">
        <v>8171</v>
      </c>
      <c r="H12061" s="1" t="s">
        <v>8172</v>
      </c>
      <c r="I12061" s="1" t="s">
        <v>16</v>
      </c>
      <c r="J12061" s="1" t="s">
        <v>23</v>
      </c>
      <c r="K12061" s="1" t="s">
        <v>16</v>
      </c>
      <c r="L12061" s="1" t="s">
        <v>16</v>
      </c>
      <c r="M12061" s="1" t="s">
        <v>16</v>
      </c>
      <c r="N12061" s="1" t="s">
        <v>16</v>
      </c>
      <c r="O12061" s="1">
        <v>63.2</v>
      </c>
      <c r="P12061" s="1">
        <v>1.0</v>
      </c>
    </row>
    <row r="12062">
      <c r="A12062" s="1" t="s">
        <v>29</v>
      </c>
      <c r="B12062" s="1" t="s">
        <v>14727</v>
      </c>
      <c r="C12062" s="2" t="s">
        <v>14633</v>
      </c>
      <c r="D12062" s="1" t="s">
        <v>19</v>
      </c>
      <c r="E12062" s="3" t="str">
        <f>HYPERLINK("https://fyndiq.se/produkt/416415a768684efb/", "2-Pack Samsung Galaxy S21 5G - 9H Härdat Glas - HD")</f>
        <v>2-Pack Samsung Galaxy S21 5G - 9H Härdat Glas - HD</v>
      </c>
      <c r="F12062" s="1" t="s">
        <v>39</v>
      </c>
      <c r="G12062" s="1" t="s">
        <v>40</v>
      </c>
      <c r="H12062" s="1" t="s">
        <v>41</v>
      </c>
      <c r="I12062" s="1" t="s">
        <v>16</v>
      </c>
      <c r="J12062" s="1" t="s">
        <v>23</v>
      </c>
      <c r="K12062" s="1" t="s">
        <v>16</v>
      </c>
      <c r="L12062" s="1" t="s">
        <v>16</v>
      </c>
      <c r="M12062" s="1" t="s">
        <v>16</v>
      </c>
      <c r="N12062" s="1" t="s">
        <v>16</v>
      </c>
      <c r="O12062" s="1">
        <v>63.2</v>
      </c>
      <c r="P12062" s="1">
        <v>1.0</v>
      </c>
    </row>
    <row r="12063">
      <c r="A12063" s="1" t="s">
        <v>29</v>
      </c>
      <c r="B12063" s="1" t="s">
        <v>14728</v>
      </c>
      <c r="C12063" s="2" t="s">
        <v>14633</v>
      </c>
      <c r="D12063" s="1" t="s">
        <v>19</v>
      </c>
      <c r="E12063" s="3" t="str">
        <f>HYPERLINK("https://fyndiq.se/produkt/0a890dd972c4463d/", "2-Pack Samsung Galaxy A52s 5G - Härdat glas 9H - Super kvalitet")</f>
        <v>2-Pack Samsung Galaxy A52s 5G - Härdat glas 9H - Super kvalitet</v>
      </c>
      <c r="F12063" s="1" t="s">
        <v>442</v>
      </c>
      <c r="G12063" s="1" t="s">
        <v>443</v>
      </c>
      <c r="H12063" s="1" t="s">
        <v>444</v>
      </c>
      <c r="I12063" s="1" t="s">
        <v>16</v>
      </c>
      <c r="J12063" s="1" t="s">
        <v>23</v>
      </c>
      <c r="K12063" s="1" t="s">
        <v>16</v>
      </c>
      <c r="L12063" s="1" t="s">
        <v>16</v>
      </c>
      <c r="M12063" s="1" t="s">
        <v>16</v>
      </c>
      <c r="N12063" s="1" t="s">
        <v>16</v>
      </c>
      <c r="O12063" s="1">
        <v>63.2</v>
      </c>
      <c r="P12063" s="1">
        <v>1.0</v>
      </c>
    </row>
    <row r="12064">
      <c r="A12064" s="1" t="s">
        <v>29</v>
      </c>
      <c r="B12064" s="1" t="s">
        <v>14729</v>
      </c>
      <c r="C12064" s="2" t="s">
        <v>14633</v>
      </c>
      <c r="D12064" s="1" t="s">
        <v>19</v>
      </c>
      <c r="E12064" s="3" t="str">
        <f>HYPERLINK("https://fyndiq.se/produkt/c398466bf0524e85/", "2-Pack Samsung S23 - 9H Härdat Glass - 3D Super Kvalitet Skärmskydd")</f>
        <v>2-Pack Samsung S23 - 9H Härdat Glass - 3D Super Kvalitet Skärmskydd</v>
      </c>
      <c r="F12064" s="1" t="s">
        <v>1365</v>
      </c>
      <c r="G12064" s="1" t="s">
        <v>1366</v>
      </c>
      <c r="H12064" s="1" t="s">
        <v>1367</v>
      </c>
      <c r="I12064" s="1" t="s">
        <v>16</v>
      </c>
      <c r="J12064" s="1" t="s">
        <v>23</v>
      </c>
      <c r="K12064" s="1" t="s">
        <v>16</v>
      </c>
      <c r="L12064" s="1" t="s">
        <v>16</v>
      </c>
      <c r="M12064" s="1" t="s">
        <v>16</v>
      </c>
      <c r="N12064" s="1" t="s">
        <v>16</v>
      </c>
      <c r="O12064" s="1">
        <v>63.2</v>
      </c>
      <c r="P12064" s="1">
        <v>1.0</v>
      </c>
    </row>
    <row r="12065">
      <c r="A12065" s="1" t="s">
        <v>29</v>
      </c>
      <c r="B12065" s="1" t="s">
        <v>14730</v>
      </c>
      <c r="C12065" s="2" t="s">
        <v>14633</v>
      </c>
      <c r="D12065" s="1" t="s">
        <v>19</v>
      </c>
      <c r="E12065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2065" s="1" t="s">
        <v>4440</v>
      </c>
      <c r="G12065" s="1" t="s">
        <v>4441</v>
      </c>
      <c r="H12065" s="1" t="s">
        <v>4442</v>
      </c>
      <c r="I12065" s="1" t="s">
        <v>16</v>
      </c>
      <c r="J12065" s="1" t="s">
        <v>23</v>
      </c>
      <c r="K12065" s="1" t="s">
        <v>16</v>
      </c>
      <c r="L12065" s="1" t="s">
        <v>16</v>
      </c>
      <c r="M12065" s="1" t="s">
        <v>16</v>
      </c>
      <c r="N12065" s="1" t="s">
        <v>16</v>
      </c>
      <c r="O12065" s="1">
        <v>71.2</v>
      </c>
      <c r="P12065" s="1">
        <v>1.0</v>
      </c>
    </row>
    <row r="12066">
      <c r="A12066" s="1" t="s">
        <v>29</v>
      </c>
      <c r="B12066" s="1" t="s">
        <v>14731</v>
      </c>
      <c r="C12066" s="2" t="s">
        <v>14633</v>
      </c>
      <c r="D12066" s="1" t="s">
        <v>19</v>
      </c>
      <c r="E12066" s="3" t="str">
        <f>HYPERLINK("https://fyndiq.se/produkt/a00b62acc6644fd2/", "2-Pack Samsung Galaxy S10 - Härdat glas 9H – Super kvalitet 3D")</f>
        <v>2-Pack Samsung Galaxy S10 - Härdat glas 9H – Super kvalitet 3D</v>
      </c>
      <c r="F12066" s="1" t="s">
        <v>1291</v>
      </c>
      <c r="G12066" s="1" t="s">
        <v>1292</v>
      </c>
      <c r="H12066" s="1" t="s">
        <v>1293</v>
      </c>
      <c r="I12066" s="1" t="s">
        <v>16</v>
      </c>
      <c r="J12066" s="1" t="s">
        <v>23</v>
      </c>
      <c r="K12066" s="1" t="s">
        <v>16</v>
      </c>
      <c r="L12066" s="1" t="s">
        <v>16</v>
      </c>
      <c r="M12066" s="1" t="s">
        <v>16</v>
      </c>
      <c r="N12066" s="1" t="s">
        <v>16</v>
      </c>
      <c r="O12066" s="1">
        <v>63.2</v>
      </c>
      <c r="P12066" s="1">
        <v>1.0</v>
      </c>
    </row>
    <row r="12067">
      <c r="A12067" s="1" t="s">
        <v>29</v>
      </c>
      <c r="B12067" s="1" t="s">
        <v>14732</v>
      </c>
      <c r="C12067" s="2" t="s">
        <v>14733</v>
      </c>
      <c r="D12067" s="1" t="s">
        <v>19</v>
      </c>
      <c r="E12067" s="3" t="str">
        <f>HYPERLINK("https://fyndiq.se/produkt/6bc9efdb9e0f44ed/", "2-Pack Google Pixel 7 Pro - Härdat Glas 9H - Super kvalitet 3D")</f>
        <v>2-Pack Google Pixel 7 Pro - Härdat Glas 9H - Super kvalitet 3D</v>
      </c>
      <c r="F12067" s="1" t="s">
        <v>424</v>
      </c>
      <c r="G12067" s="1" t="s">
        <v>425</v>
      </c>
      <c r="H12067" s="1" t="s">
        <v>426</v>
      </c>
      <c r="I12067" s="1" t="s">
        <v>16</v>
      </c>
      <c r="J12067" s="1" t="s">
        <v>23</v>
      </c>
      <c r="K12067" s="1" t="s">
        <v>16</v>
      </c>
      <c r="L12067" s="1" t="s">
        <v>16</v>
      </c>
      <c r="M12067" s="1" t="s">
        <v>16</v>
      </c>
      <c r="N12067" s="1" t="s">
        <v>16</v>
      </c>
      <c r="O12067" s="1">
        <v>71.2</v>
      </c>
      <c r="P12067" s="1">
        <v>1.0</v>
      </c>
    </row>
    <row r="12068">
      <c r="A12068" s="1" t="s">
        <v>29</v>
      </c>
      <c r="B12068" s="1" t="s">
        <v>14734</v>
      </c>
      <c r="C12068" s="2" t="s">
        <v>14733</v>
      </c>
      <c r="D12068" s="1" t="s">
        <v>19</v>
      </c>
      <c r="E12068" s="3" t="str">
        <f>HYPERLINK("https://fyndiq.se/produkt/dfe28e565d2e4c8d/", "2 Pack Samsung S21 FE - 9H Härdat Glass - Super Kvalitet 3D")</f>
        <v>2 Pack Samsung S21 FE - 9H Härdat Glass - Super Kvalitet 3D</v>
      </c>
      <c r="F12068" s="1" t="s">
        <v>276</v>
      </c>
      <c r="G12068" s="1" t="s">
        <v>277</v>
      </c>
      <c r="H12068" s="1" t="s">
        <v>278</v>
      </c>
      <c r="I12068" s="1" t="s">
        <v>16</v>
      </c>
      <c r="J12068" s="1" t="s">
        <v>23</v>
      </c>
      <c r="K12068" s="1" t="s">
        <v>16</v>
      </c>
      <c r="L12068" s="1" t="s">
        <v>16</v>
      </c>
      <c r="M12068" s="1" t="s">
        <v>16</v>
      </c>
      <c r="N12068" s="1" t="s">
        <v>16</v>
      </c>
      <c r="O12068" s="1">
        <v>63.2</v>
      </c>
      <c r="P12068" s="1">
        <v>1.0</v>
      </c>
    </row>
    <row r="12069">
      <c r="A12069" s="1" t="s">
        <v>29</v>
      </c>
      <c r="B12069" s="1" t="s">
        <v>14735</v>
      </c>
      <c r="C12069" s="2" t="s">
        <v>14733</v>
      </c>
      <c r="D12069" s="1" t="s">
        <v>19</v>
      </c>
      <c r="E12069" s="3" t="str">
        <f>HYPERLINK("https://fyndiq.se/produkt/a047b5d99d58461d/", "2-Pack Google Pixel 6A - Härdat glas 9H - Super kvalitet 3D")</f>
        <v>2-Pack Google Pixel 6A - Härdat glas 9H - Super kvalitet 3D</v>
      </c>
      <c r="F12069" s="1" t="s">
        <v>1205</v>
      </c>
      <c r="G12069" s="1" t="s">
        <v>1206</v>
      </c>
      <c r="H12069" s="1" t="s">
        <v>1207</v>
      </c>
      <c r="I12069" s="1" t="s">
        <v>16</v>
      </c>
      <c r="J12069" s="1" t="s">
        <v>23</v>
      </c>
      <c r="K12069" s="1" t="s">
        <v>16</v>
      </c>
      <c r="L12069" s="1" t="s">
        <v>16</v>
      </c>
      <c r="M12069" s="1" t="s">
        <v>16</v>
      </c>
      <c r="N12069" s="1" t="s">
        <v>16</v>
      </c>
      <c r="O12069" s="1">
        <v>63.2</v>
      </c>
      <c r="P12069" s="1">
        <v>1.0</v>
      </c>
    </row>
    <row r="12070">
      <c r="A12070" s="1" t="s">
        <v>29</v>
      </c>
      <c r="B12070" s="1" t="s">
        <v>14736</v>
      </c>
      <c r="C12070" s="2" t="s">
        <v>14733</v>
      </c>
      <c r="D12070" s="1" t="s">
        <v>19</v>
      </c>
      <c r="E12070" s="3" t="str">
        <f>HYPERLINK("https://fyndiq.se/produkt/598bbe3c64564557/", "2-Pack APPLE WATCH 8 ULTRA Skärmskydd - Härdat Glas 9H - Super kvalitet 3D")</f>
        <v>2-Pack APPLE WATCH 8 ULTRA Skärmskydd - Härdat Glas 9H - Super kvalitet 3D</v>
      </c>
      <c r="F12070" s="1" t="s">
        <v>4705</v>
      </c>
      <c r="G12070" s="1" t="s">
        <v>4706</v>
      </c>
      <c r="H12070" s="1" t="s">
        <v>4707</v>
      </c>
      <c r="I12070" s="1" t="s">
        <v>16</v>
      </c>
      <c r="J12070" s="1" t="s">
        <v>23</v>
      </c>
      <c r="K12070" s="1" t="s">
        <v>16</v>
      </c>
      <c r="L12070" s="1" t="s">
        <v>16</v>
      </c>
      <c r="M12070" s="1" t="s">
        <v>16</v>
      </c>
      <c r="N12070" s="1" t="s">
        <v>16</v>
      </c>
      <c r="O12070" s="1">
        <v>63.2</v>
      </c>
      <c r="P12070" s="1">
        <v>1.0</v>
      </c>
    </row>
    <row r="12071">
      <c r="A12071" s="1" t="s">
        <v>29</v>
      </c>
      <c r="B12071" s="1" t="s">
        <v>14737</v>
      </c>
      <c r="C12071" s="2" t="s">
        <v>14733</v>
      </c>
      <c r="D12071" s="1" t="s">
        <v>19</v>
      </c>
      <c r="E12071" s="3" t="str">
        <f>HYPERLINK("https://fyndiq.se/produkt/2030c5450cfb4338/", "2 Pack Huawei P30 Pro - Härdat glas 9H – 3D Super kvalitet")</f>
        <v>2 Pack Huawei P30 Pro - Härdat glas 9H – 3D Super kvalitet</v>
      </c>
      <c r="F12071" s="1" t="s">
        <v>1091</v>
      </c>
      <c r="G12071" s="1" t="s">
        <v>1092</v>
      </c>
      <c r="H12071" s="1" t="s">
        <v>1093</v>
      </c>
      <c r="I12071" s="1" t="s">
        <v>16</v>
      </c>
      <c r="J12071" s="1" t="s">
        <v>23</v>
      </c>
      <c r="K12071" s="1" t="s">
        <v>16</v>
      </c>
      <c r="L12071" s="1" t="s">
        <v>16</v>
      </c>
      <c r="M12071" s="1" t="s">
        <v>16</v>
      </c>
      <c r="N12071" s="1" t="s">
        <v>16</v>
      </c>
      <c r="O12071" s="1">
        <v>71.2</v>
      </c>
      <c r="P12071" s="1">
        <v>1.0</v>
      </c>
    </row>
    <row r="12072">
      <c r="A12072" s="1" t="s">
        <v>29</v>
      </c>
      <c r="B12072" s="1" t="s">
        <v>14738</v>
      </c>
      <c r="C12072" s="2" t="s">
        <v>14733</v>
      </c>
      <c r="D12072" s="1" t="s">
        <v>19</v>
      </c>
      <c r="E12072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2072" s="1" t="s">
        <v>485</v>
      </c>
      <c r="G12072" s="1" t="s">
        <v>486</v>
      </c>
      <c r="H12072" s="1" t="s">
        <v>487</v>
      </c>
      <c r="I12072" s="1" t="s">
        <v>16</v>
      </c>
      <c r="J12072" s="1" t="s">
        <v>23</v>
      </c>
      <c r="K12072" s="1" t="s">
        <v>16</v>
      </c>
      <c r="L12072" s="1" t="s">
        <v>16</v>
      </c>
      <c r="M12072" s="1" t="s">
        <v>16</v>
      </c>
      <c r="N12072" s="1" t="s">
        <v>16</v>
      </c>
      <c r="O12072" s="1">
        <v>135.2</v>
      </c>
      <c r="P12072" s="1">
        <v>1.0</v>
      </c>
    </row>
    <row r="12073">
      <c r="A12073" s="1" t="s">
        <v>29</v>
      </c>
      <c r="B12073" s="1" t="s">
        <v>14739</v>
      </c>
      <c r="C12073" s="2" t="s">
        <v>14733</v>
      </c>
      <c r="D12073" s="1" t="s">
        <v>19</v>
      </c>
      <c r="E12073" s="3" t="str">
        <f>HYPERLINK("https://fyndiq.se/produkt/181bc7e07d8b44fc/", "Xiaomi 11 Lite 5G NE - Härdat Glas 9H - Super kvalitet 3D")</f>
        <v>Xiaomi 11 Lite 5G NE - Härdat Glas 9H - Super kvalitet 3D</v>
      </c>
      <c r="F12073" s="1" t="s">
        <v>4359</v>
      </c>
      <c r="G12073" s="1" t="s">
        <v>4360</v>
      </c>
      <c r="H12073" s="1" t="s">
        <v>4361</v>
      </c>
      <c r="I12073" s="1" t="s">
        <v>16</v>
      </c>
      <c r="J12073" s="1" t="s">
        <v>23</v>
      </c>
      <c r="K12073" s="1" t="s">
        <v>16</v>
      </c>
      <c r="L12073" s="1" t="s">
        <v>16</v>
      </c>
      <c r="M12073" s="1" t="s">
        <v>16</v>
      </c>
      <c r="N12073" s="1" t="s">
        <v>16</v>
      </c>
      <c r="O12073" s="1">
        <v>55.2</v>
      </c>
      <c r="P12073" s="1">
        <v>1.0</v>
      </c>
    </row>
    <row r="12074">
      <c r="A12074" s="1" t="s">
        <v>29</v>
      </c>
      <c r="B12074" s="1" t="s">
        <v>14740</v>
      </c>
      <c r="C12074" s="2" t="s">
        <v>14733</v>
      </c>
      <c r="D12074" s="1" t="s">
        <v>19</v>
      </c>
      <c r="E12074" s="3" t="str">
        <f>HYPERLINK("https://fyndiq.se/produkt/432d784756a84eff/", "2-Pack Samsung Galaxy S20FE - Härdat Glas-9H -Super kvalitet 3D")</f>
        <v>2-Pack Samsung Galaxy S20FE - Härdat Glas-9H -Super kvalitet 3D</v>
      </c>
      <c r="F12074" s="1" t="s">
        <v>1078</v>
      </c>
      <c r="G12074" s="1" t="s">
        <v>1079</v>
      </c>
      <c r="H12074" s="1" t="s">
        <v>1080</v>
      </c>
      <c r="I12074" s="1" t="s">
        <v>16</v>
      </c>
      <c r="J12074" s="1" t="s">
        <v>23</v>
      </c>
      <c r="K12074" s="1" t="s">
        <v>16</v>
      </c>
      <c r="L12074" s="1" t="s">
        <v>16</v>
      </c>
      <c r="M12074" s="1" t="s">
        <v>16</v>
      </c>
      <c r="N12074" s="1" t="s">
        <v>16</v>
      </c>
      <c r="O12074" s="1">
        <v>63.2</v>
      </c>
      <c r="P12074" s="1">
        <v>1.0</v>
      </c>
    </row>
    <row r="12075">
      <c r="A12075" s="1" t="s">
        <v>29</v>
      </c>
      <c r="B12075" s="1" t="s">
        <v>14741</v>
      </c>
      <c r="C12075" s="2" t="s">
        <v>14733</v>
      </c>
      <c r="D12075" s="1" t="s">
        <v>19</v>
      </c>
      <c r="E12075" s="3" t="str">
        <f>HYPERLINK("https://fyndiq.se/produkt/dfe28e565d2e4c8d/", "2 Pack Samsung S21 FE - 9H Härdat Glass - Super Kvalitet 3D")</f>
        <v>2 Pack Samsung S21 FE - 9H Härdat Glass - Super Kvalitet 3D</v>
      </c>
      <c r="F12075" s="1" t="s">
        <v>276</v>
      </c>
      <c r="G12075" s="1" t="s">
        <v>277</v>
      </c>
      <c r="H12075" s="1" t="s">
        <v>278</v>
      </c>
      <c r="I12075" s="1" t="s">
        <v>16</v>
      </c>
      <c r="J12075" s="1" t="s">
        <v>23</v>
      </c>
      <c r="K12075" s="1" t="s">
        <v>16</v>
      </c>
      <c r="L12075" s="1" t="s">
        <v>16</v>
      </c>
      <c r="M12075" s="1" t="s">
        <v>16</v>
      </c>
      <c r="N12075" s="1" t="s">
        <v>16</v>
      </c>
      <c r="O12075" s="1">
        <v>63.2</v>
      </c>
      <c r="P12075" s="1">
        <v>1.0</v>
      </c>
    </row>
    <row r="12076">
      <c r="A12076" s="1" t="s">
        <v>29</v>
      </c>
      <c r="B12076" s="1" t="s">
        <v>14742</v>
      </c>
      <c r="C12076" s="2" t="s">
        <v>14733</v>
      </c>
      <c r="D12076" s="1" t="s">
        <v>19</v>
      </c>
      <c r="E12076" s="3" t="str">
        <f>HYPERLINK("https://fyndiq.se/produkt/432d784756a84eff/", "2-Pack Samsung Galaxy S20FE - Härdat Glas-9H -Super kvalitet 3D")</f>
        <v>2-Pack Samsung Galaxy S20FE - Härdat Glas-9H -Super kvalitet 3D</v>
      </c>
      <c r="F12076" s="1" t="s">
        <v>1078</v>
      </c>
      <c r="G12076" s="1" t="s">
        <v>1079</v>
      </c>
      <c r="H12076" s="1" t="s">
        <v>1080</v>
      </c>
      <c r="I12076" s="1" t="s">
        <v>16</v>
      </c>
      <c r="J12076" s="1" t="s">
        <v>23</v>
      </c>
      <c r="K12076" s="1" t="s">
        <v>16</v>
      </c>
      <c r="L12076" s="1" t="s">
        <v>16</v>
      </c>
      <c r="M12076" s="1" t="s">
        <v>16</v>
      </c>
      <c r="N12076" s="1" t="s">
        <v>16</v>
      </c>
      <c r="O12076" s="1">
        <v>63.2</v>
      </c>
      <c r="P12076" s="1">
        <v>2.0</v>
      </c>
    </row>
    <row r="12077">
      <c r="A12077" s="1" t="s">
        <v>29</v>
      </c>
      <c r="B12077" s="1" t="s">
        <v>14743</v>
      </c>
      <c r="C12077" s="2" t="s">
        <v>14733</v>
      </c>
      <c r="D12077" s="1" t="s">
        <v>19</v>
      </c>
      <c r="E1207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077" s="1" t="s">
        <v>722</v>
      </c>
      <c r="G12077" s="1" t="s">
        <v>723</v>
      </c>
      <c r="H12077" s="1" t="s">
        <v>724</v>
      </c>
      <c r="I12077" s="1" t="s">
        <v>16</v>
      </c>
      <c r="J12077" s="1" t="s">
        <v>23</v>
      </c>
      <c r="K12077" s="1" t="s">
        <v>16</v>
      </c>
      <c r="L12077" s="1" t="s">
        <v>16</v>
      </c>
      <c r="M12077" s="1" t="s">
        <v>16</v>
      </c>
      <c r="N12077" s="1" t="s">
        <v>16</v>
      </c>
      <c r="O12077" s="1">
        <v>79.2</v>
      </c>
      <c r="P12077" s="1">
        <v>1.0</v>
      </c>
    </row>
    <row r="12078">
      <c r="A12078" s="1" t="s">
        <v>29</v>
      </c>
      <c r="B12078" s="1" t="s">
        <v>14744</v>
      </c>
      <c r="C12078" s="2" t="s">
        <v>14733</v>
      </c>
      <c r="D12078" s="1" t="s">
        <v>19</v>
      </c>
      <c r="E12078" s="3" t="str">
        <f>HYPERLINK("https://fyndiq.se/produkt/b2b21eba0148489f/", "Samsung S8 härdat glass 3D heltäckande skärmskydd")</f>
        <v>Samsung S8 härdat glass 3D heltäckande skärmskydd</v>
      </c>
      <c r="F12078" s="1" t="s">
        <v>438</v>
      </c>
      <c r="G12078" s="1" t="s">
        <v>439</v>
      </c>
      <c r="H12078" s="1" t="s">
        <v>440</v>
      </c>
      <c r="I12078" s="1" t="s">
        <v>16</v>
      </c>
      <c r="J12078" s="1" t="s">
        <v>23</v>
      </c>
      <c r="K12078" s="1" t="s">
        <v>16</v>
      </c>
      <c r="L12078" s="1" t="s">
        <v>16</v>
      </c>
      <c r="M12078" s="1" t="s">
        <v>16</v>
      </c>
      <c r="N12078" s="1" t="s">
        <v>16</v>
      </c>
      <c r="O12078" s="1">
        <v>55.2</v>
      </c>
      <c r="P12078" s="1">
        <v>1.0</v>
      </c>
    </row>
    <row r="12079">
      <c r="A12079" s="1" t="s">
        <v>29</v>
      </c>
      <c r="B12079" s="1" t="s">
        <v>14745</v>
      </c>
      <c r="C12079" s="2" t="s">
        <v>14733</v>
      </c>
      <c r="D12079" s="1" t="s">
        <v>19</v>
      </c>
      <c r="E12079" s="3" t="str">
        <f t="shared" ref="E12079:E12080" si="464">HYPERLINK("https://fyndiq.se/produkt/80d04410f9c744e2/", "2-Pack Samsung S23 Ultra - 9H Härdat Glass - 3D Super Kvalitet Skärmskydd")</f>
        <v>2-Pack Samsung S23 Ultra - 9H Härdat Glass - 3D Super Kvalitet Skärmskydd</v>
      </c>
      <c r="F12079" s="1" t="s">
        <v>2144</v>
      </c>
      <c r="G12079" s="1" t="s">
        <v>2145</v>
      </c>
      <c r="H12079" s="1" t="s">
        <v>2146</v>
      </c>
      <c r="I12079" s="1" t="s">
        <v>16</v>
      </c>
      <c r="J12079" s="1" t="s">
        <v>23</v>
      </c>
      <c r="K12079" s="1" t="s">
        <v>16</v>
      </c>
      <c r="L12079" s="1" t="s">
        <v>16</v>
      </c>
      <c r="M12079" s="1" t="s">
        <v>16</v>
      </c>
      <c r="N12079" s="1" t="s">
        <v>16</v>
      </c>
      <c r="O12079" s="1">
        <v>63.2</v>
      </c>
      <c r="P12079" s="1">
        <v>2.0</v>
      </c>
    </row>
    <row r="12080">
      <c r="A12080" s="1" t="s">
        <v>29</v>
      </c>
      <c r="B12080" s="1" t="s">
        <v>14746</v>
      </c>
      <c r="C12080" s="2" t="s">
        <v>14733</v>
      </c>
      <c r="D12080" s="1" t="s">
        <v>19</v>
      </c>
      <c r="E12080" s="3" t="str">
        <f t="shared" si="464"/>
        <v>2-Pack Samsung S23 Ultra - 9H Härdat Glass - 3D Super Kvalitet Skärmskydd</v>
      </c>
      <c r="F12080" s="1" t="s">
        <v>2144</v>
      </c>
      <c r="G12080" s="1" t="s">
        <v>2145</v>
      </c>
      <c r="H12080" s="1" t="s">
        <v>2146</v>
      </c>
      <c r="I12080" s="1" t="s">
        <v>16</v>
      </c>
      <c r="J12080" s="1" t="s">
        <v>23</v>
      </c>
      <c r="K12080" s="1" t="s">
        <v>16</v>
      </c>
      <c r="L12080" s="1" t="s">
        <v>16</v>
      </c>
      <c r="M12080" s="1" t="s">
        <v>16</v>
      </c>
      <c r="N12080" s="1" t="s">
        <v>16</v>
      </c>
      <c r="O12080" s="1">
        <v>63.2</v>
      </c>
      <c r="P12080" s="1">
        <v>1.0</v>
      </c>
    </row>
    <row r="12081">
      <c r="A12081" s="1" t="s">
        <v>29</v>
      </c>
      <c r="B12081" s="1" t="s">
        <v>14747</v>
      </c>
      <c r="C12081" s="2" t="s">
        <v>14733</v>
      </c>
      <c r="D12081" s="1" t="s">
        <v>19</v>
      </c>
      <c r="E12081" s="3" t="str">
        <f t="shared" ref="E12081:E12082" si="465">HYPERLINK("https://fyndiq.se/produkt/3211984ab6284e96/", "2-Pack Samsung Galaxy A05s - Härdat Glas 9H - Super Kvalitet 3D Skärmskydd")</f>
        <v>2-Pack Samsung Galaxy A05s - Härdat Glas 9H - Super Kvalitet 3D Skärmskydd</v>
      </c>
      <c r="F12081" s="1" t="s">
        <v>785</v>
      </c>
      <c r="G12081" s="1" t="s">
        <v>786</v>
      </c>
      <c r="H12081" s="1" t="s">
        <v>787</v>
      </c>
      <c r="I12081" s="1" t="s">
        <v>16</v>
      </c>
      <c r="J12081" s="1" t="s">
        <v>23</v>
      </c>
      <c r="K12081" s="1" t="s">
        <v>16</v>
      </c>
      <c r="L12081" s="1" t="s">
        <v>16</v>
      </c>
      <c r="M12081" s="1" t="s">
        <v>16</v>
      </c>
      <c r="N12081" s="1" t="s">
        <v>16</v>
      </c>
      <c r="O12081" s="1">
        <v>63.2</v>
      </c>
      <c r="P12081" s="1">
        <v>1.0</v>
      </c>
    </row>
    <row r="12082">
      <c r="A12082" s="1" t="s">
        <v>29</v>
      </c>
      <c r="B12082" s="1" t="s">
        <v>14748</v>
      </c>
      <c r="C12082" s="2" t="s">
        <v>14733</v>
      </c>
      <c r="D12082" s="1" t="s">
        <v>19</v>
      </c>
      <c r="E12082" s="3" t="str">
        <f t="shared" si="465"/>
        <v>2-Pack Samsung Galaxy A05s - Härdat Glas 9H - Super Kvalitet 3D Skärmskydd</v>
      </c>
      <c r="F12082" s="1" t="s">
        <v>785</v>
      </c>
      <c r="G12082" s="1" t="s">
        <v>786</v>
      </c>
      <c r="H12082" s="1" t="s">
        <v>787</v>
      </c>
      <c r="I12082" s="1" t="s">
        <v>16</v>
      </c>
      <c r="J12082" s="1" t="s">
        <v>23</v>
      </c>
      <c r="K12082" s="1" t="s">
        <v>16</v>
      </c>
      <c r="L12082" s="1" t="s">
        <v>16</v>
      </c>
      <c r="M12082" s="1" t="s">
        <v>16</v>
      </c>
      <c r="N12082" s="1" t="s">
        <v>16</v>
      </c>
      <c r="O12082" s="1">
        <v>63.2</v>
      </c>
      <c r="P12082" s="1">
        <v>1.0</v>
      </c>
    </row>
    <row r="12083">
      <c r="A12083" s="1" t="s">
        <v>29</v>
      </c>
      <c r="B12083" s="1" t="s">
        <v>14749</v>
      </c>
      <c r="C12083" s="2" t="s">
        <v>14733</v>
      </c>
      <c r="D12083" s="1" t="s">
        <v>19</v>
      </c>
      <c r="E12083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2083" s="1" t="s">
        <v>3643</v>
      </c>
      <c r="G12083" s="1" t="s">
        <v>3644</v>
      </c>
      <c r="H12083" s="1" t="s">
        <v>3645</v>
      </c>
      <c r="I12083" s="1" t="s">
        <v>16</v>
      </c>
      <c r="J12083" s="1" t="s">
        <v>23</v>
      </c>
      <c r="K12083" s="1" t="s">
        <v>16</v>
      </c>
      <c r="L12083" s="1" t="s">
        <v>16</v>
      </c>
      <c r="M12083" s="1" t="s">
        <v>16</v>
      </c>
      <c r="N12083" s="1" t="s">
        <v>16</v>
      </c>
      <c r="O12083" s="1">
        <v>71.2</v>
      </c>
      <c r="P12083" s="1">
        <v>1.0</v>
      </c>
    </row>
    <row r="12084">
      <c r="A12084" s="1" t="s">
        <v>29</v>
      </c>
      <c r="B12084" s="1" t="s">
        <v>14750</v>
      </c>
      <c r="C12084" s="2" t="s">
        <v>14733</v>
      </c>
      <c r="D12084" s="1" t="s">
        <v>19</v>
      </c>
      <c r="E1208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084" s="1" t="s">
        <v>258</v>
      </c>
      <c r="G12084" s="1" t="s">
        <v>259</v>
      </c>
      <c r="H12084" s="1" t="s">
        <v>260</v>
      </c>
      <c r="I12084" s="1" t="s">
        <v>16</v>
      </c>
      <c r="J12084" s="1" t="s">
        <v>23</v>
      </c>
      <c r="K12084" s="1" t="s">
        <v>16</v>
      </c>
      <c r="L12084" s="1" t="s">
        <v>16</v>
      </c>
      <c r="M12084" s="1" t="s">
        <v>16</v>
      </c>
      <c r="N12084" s="1" t="s">
        <v>16</v>
      </c>
      <c r="O12084" s="1">
        <v>63.2</v>
      </c>
      <c r="P12084" s="1">
        <v>1.0</v>
      </c>
    </row>
    <row r="12085">
      <c r="A12085" s="1" t="s">
        <v>29</v>
      </c>
      <c r="B12085" s="1" t="s">
        <v>14751</v>
      </c>
      <c r="C12085" s="2" t="s">
        <v>14733</v>
      </c>
      <c r="D12085" s="1" t="s">
        <v>19</v>
      </c>
      <c r="E12085" s="3" t="str">
        <f>HYPERLINK("https://fyndiq.se/produkt/a047b5d99d58461d/", "2-Pack Google Pixel 6A - Härdat glas 9H - Super kvalitet 3D")</f>
        <v>2-Pack Google Pixel 6A - Härdat glas 9H - Super kvalitet 3D</v>
      </c>
      <c r="F12085" s="1" t="s">
        <v>1205</v>
      </c>
      <c r="G12085" s="1" t="s">
        <v>1206</v>
      </c>
      <c r="H12085" s="1" t="s">
        <v>1207</v>
      </c>
      <c r="I12085" s="1" t="s">
        <v>16</v>
      </c>
      <c r="J12085" s="1" t="s">
        <v>23</v>
      </c>
      <c r="K12085" s="1" t="s">
        <v>16</v>
      </c>
      <c r="L12085" s="1" t="s">
        <v>16</v>
      </c>
      <c r="M12085" s="1" t="s">
        <v>16</v>
      </c>
      <c r="N12085" s="1" t="s">
        <v>16</v>
      </c>
      <c r="O12085" s="1">
        <v>63.2</v>
      </c>
      <c r="P12085" s="1">
        <v>1.0</v>
      </c>
    </row>
    <row r="12086">
      <c r="A12086" s="1" t="s">
        <v>29</v>
      </c>
      <c r="B12086" s="1" t="s">
        <v>14752</v>
      </c>
      <c r="C12086" s="2" t="s">
        <v>14733</v>
      </c>
      <c r="D12086" s="1" t="s">
        <v>19</v>
      </c>
      <c r="E12086" s="3" t="str">
        <f t="shared" ref="E12086:E12087" si="466">HYPERLINK("https://fyndiq.se/produkt/317386bceef54d60/", "2-Pack Samsung Galaxy A54 (5G) - Härdat Glas 9H - Super Kvalitet 3D Skärmskydd")</f>
        <v>2-Pack Samsung Galaxy A54 (5G) - Härdat Glas 9H - Super Kvalitet 3D Skärmskydd</v>
      </c>
      <c r="F12086" s="1" t="s">
        <v>760</v>
      </c>
      <c r="G12086" s="1" t="s">
        <v>761</v>
      </c>
      <c r="H12086" s="1" t="s">
        <v>762</v>
      </c>
      <c r="I12086" s="1" t="s">
        <v>16</v>
      </c>
      <c r="J12086" s="1" t="s">
        <v>23</v>
      </c>
      <c r="K12086" s="1" t="s">
        <v>16</v>
      </c>
      <c r="L12086" s="1" t="s">
        <v>16</v>
      </c>
      <c r="M12086" s="1" t="s">
        <v>16</v>
      </c>
      <c r="N12086" s="1" t="s">
        <v>16</v>
      </c>
      <c r="O12086" s="1">
        <v>63.2</v>
      </c>
      <c r="P12086" s="1">
        <v>1.0</v>
      </c>
    </row>
    <row r="12087">
      <c r="A12087" s="1" t="s">
        <v>29</v>
      </c>
      <c r="B12087" s="1" t="s">
        <v>14753</v>
      </c>
      <c r="C12087" s="2" t="s">
        <v>14733</v>
      </c>
      <c r="D12087" s="1" t="s">
        <v>19</v>
      </c>
      <c r="E12087" s="3" t="str">
        <f t="shared" si="466"/>
        <v>2-Pack Samsung Galaxy A54 (5G) - Härdat Glas 9H - Super Kvalitet 3D Skärmskydd</v>
      </c>
      <c r="F12087" s="1" t="s">
        <v>760</v>
      </c>
      <c r="G12087" s="1" t="s">
        <v>761</v>
      </c>
      <c r="H12087" s="1" t="s">
        <v>762</v>
      </c>
      <c r="I12087" s="1" t="s">
        <v>16</v>
      </c>
      <c r="J12087" s="1" t="s">
        <v>23</v>
      </c>
      <c r="K12087" s="1" t="s">
        <v>16</v>
      </c>
      <c r="L12087" s="1" t="s">
        <v>16</v>
      </c>
      <c r="M12087" s="1" t="s">
        <v>16</v>
      </c>
      <c r="N12087" s="1" t="s">
        <v>16</v>
      </c>
      <c r="O12087" s="1">
        <v>63.2</v>
      </c>
      <c r="P12087" s="1">
        <v>1.0</v>
      </c>
    </row>
    <row r="12088">
      <c r="A12088" s="1" t="s">
        <v>29</v>
      </c>
      <c r="B12088" s="1" t="s">
        <v>14754</v>
      </c>
      <c r="C12088" s="2" t="s">
        <v>14733</v>
      </c>
      <c r="D12088" s="1" t="s">
        <v>19</v>
      </c>
      <c r="E12088" s="3" t="str">
        <f t="shared" ref="E12088:E12089" si="467">HYPERLINK("https://fyndiq.se/produkt/2477583187264ece/", "2-Pack Samsung S20 - 9H Härdat Glass - Top Kvalitet")</f>
        <v>2-Pack Samsung S20 - 9H Härdat Glass - Top Kvalitet</v>
      </c>
      <c r="F12088" s="1" t="s">
        <v>124</v>
      </c>
      <c r="G12088" s="1" t="s">
        <v>125</v>
      </c>
      <c r="H12088" s="1" t="s">
        <v>126</v>
      </c>
      <c r="I12088" s="1" t="s">
        <v>16</v>
      </c>
      <c r="J12088" s="1" t="s">
        <v>23</v>
      </c>
      <c r="K12088" s="1" t="s">
        <v>16</v>
      </c>
      <c r="L12088" s="1" t="s">
        <v>16</v>
      </c>
      <c r="M12088" s="1" t="s">
        <v>16</v>
      </c>
      <c r="N12088" s="1" t="s">
        <v>16</v>
      </c>
      <c r="O12088" s="1">
        <v>71.2</v>
      </c>
      <c r="P12088" s="1">
        <v>1.0</v>
      </c>
    </row>
    <row r="12089">
      <c r="A12089" s="1" t="s">
        <v>29</v>
      </c>
      <c r="B12089" s="1" t="s">
        <v>14755</v>
      </c>
      <c r="C12089" s="2" t="s">
        <v>14733</v>
      </c>
      <c r="D12089" s="1" t="s">
        <v>19</v>
      </c>
      <c r="E12089" s="3" t="str">
        <f t="shared" si="467"/>
        <v>2-Pack Samsung S20 - 9H Härdat Glass - Top Kvalitet</v>
      </c>
      <c r="F12089" s="1" t="s">
        <v>124</v>
      </c>
      <c r="G12089" s="1" t="s">
        <v>125</v>
      </c>
      <c r="H12089" s="1" t="s">
        <v>126</v>
      </c>
      <c r="I12089" s="1" t="s">
        <v>16</v>
      </c>
      <c r="J12089" s="1" t="s">
        <v>23</v>
      </c>
      <c r="K12089" s="1" t="s">
        <v>16</v>
      </c>
      <c r="L12089" s="1" t="s">
        <v>16</v>
      </c>
      <c r="M12089" s="1" t="s">
        <v>16</v>
      </c>
      <c r="N12089" s="1" t="s">
        <v>16</v>
      </c>
      <c r="O12089" s="1">
        <v>71.2</v>
      </c>
      <c r="P12089" s="1">
        <v>1.0</v>
      </c>
    </row>
    <row r="12090">
      <c r="A12090" s="1" t="s">
        <v>29</v>
      </c>
      <c r="B12090" s="1" t="s">
        <v>14756</v>
      </c>
      <c r="C12090" s="2" t="s">
        <v>14733</v>
      </c>
      <c r="D12090" s="1" t="s">
        <v>19</v>
      </c>
      <c r="E1209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090" s="1" t="s">
        <v>709</v>
      </c>
      <c r="G12090" s="1" t="s">
        <v>710</v>
      </c>
      <c r="H12090" s="1" t="s">
        <v>711</v>
      </c>
      <c r="I12090" s="1" t="s">
        <v>16</v>
      </c>
      <c r="J12090" s="1" t="s">
        <v>23</v>
      </c>
      <c r="K12090" s="1" t="s">
        <v>16</v>
      </c>
      <c r="L12090" s="1" t="s">
        <v>16</v>
      </c>
      <c r="M12090" s="1" t="s">
        <v>16</v>
      </c>
      <c r="N12090" s="1" t="s">
        <v>16</v>
      </c>
      <c r="O12090" s="1">
        <v>63.2</v>
      </c>
      <c r="P12090" s="1">
        <v>1.0</v>
      </c>
    </row>
    <row r="12091">
      <c r="A12091" s="1" t="s">
        <v>29</v>
      </c>
      <c r="B12091" s="1" t="s">
        <v>14757</v>
      </c>
      <c r="C12091" s="2" t="s">
        <v>14733</v>
      </c>
      <c r="D12091" s="1" t="s">
        <v>19</v>
      </c>
      <c r="E12091" s="3" t="str">
        <f>HYPERLINK("https://fyndiq.se/produkt/4a37a66aa49247d0/", "Samsung S21 FE - 9H Härdat Glass - Super Kvalitet 3D")</f>
        <v>Samsung S21 FE - 9H Härdat Glass - Super Kvalitet 3D</v>
      </c>
      <c r="F12091" s="1" t="s">
        <v>4338</v>
      </c>
      <c r="G12091" s="1" t="s">
        <v>4339</v>
      </c>
      <c r="H12091" s="1" t="s">
        <v>4340</v>
      </c>
      <c r="I12091" s="1" t="s">
        <v>16</v>
      </c>
      <c r="J12091" s="1" t="s">
        <v>23</v>
      </c>
      <c r="K12091" s="1" t="s">
        <v>16</v>
      </c>
      <c r="L12091" s="1" t="s">
        <v>16</v>
      </c>
      <c r="M12091" s="1" t="s">
        <v>16</v>
      </c>
      <c r="N12091" s="1" t="s">
        <v>16</v>
      </c>
      <c r="O12091" s="1">
        <v>55.2</v>
      </c>
      <c r="P12091" s="1">
        <v>1.0</v>
      </c>
    </row>
    <row r="12092">
      <c r="A12092" s="1" t="s">
        <v>29</v>
      </c>
      <c r="B12092" s="1" t="s">
        <v>14758</v>
      </c>
      <c r="C12092" s="2" t="s">
        <v>14733</v>
      </c>
      <c r="D12092" s="1" t="s">
        <v>19</v>
      </c>
      <c r="E12092" s="3" t="str">
        <f>HYPERLINK("https://fyndiq.se/produkt/fdeead0025f9481d/", "Samsung S23 FE - 9H Härdat Glass - Super Kvalitet 3D")</f>
        <v>Samsung S23 FE - 9H Härdat Glass - Super Kvalitet 3D</v>
      </c>
      <c r="F12092" s="1" t="s">
        <v>9586</v>
      </c>
      <c r="G12092" s="1" t="s">
        <v>9587</v>
      </c>
      <c r="H12092" s="1" t="s">
        <v>9588</v>
      </c>
      <c r="I12092" s="1" t="s">
        <v>16</v>
      </c>
      <c r="J12092" s="1" t="s">
        <v>23</v>
      </c>
      <c r="K12092" s="1" t="s">
        <v>16</v>
      </c>
      <c r="L12092" s="1" t="s">
        <v>16</v>
      </c>
      <c r="M12092" s="1" t="s">
        <v>16</v>
      </c>
      <c r="N12092" s="1" t="s">
        <v>16</v>
      </c>
      <c r="O12092" s="1">
        <v>55.2</v>
      </c>
      <c r="P12092" s="1">
        <v>1.0</v>
      </c>
    </row>
    <row r="12093">
      <c r="A12093" s="1" t="s">
        <v>29</v>
      </c>
      <c r="B12093" s="1" t="s">
        <v>14759</v>
      </c>
      <c r="C12093" s="2" t="s">
        <v>14733</v>
      </c>
      <c r="D12093" s="1" t="s">
        <v>19</v>
      </c>
      <c r="E12093" s="3" t="str">
        <f>HYPERLINK("https://fyndiq.se/produkt/2030c5450cfb4338/", "2 Pack Huawei P30 Pro - Härdat glas 9H – 3D Super kvalitet")</f>
        <v>2 Pack Huawei P30 Pro - Härdat glas 9H – 3D Super kvalitet</v>
      </c>
      <c r="F12093" s="1" t="s">
        <v>1091</v>
      </c>
      <c r="G12093" s="1" t="s">
        <v>1092</v>
      </c>
      <c r="H12093" s="1" t="s">
        <v>1093</v>
      </c>
      <c r="I12093" s="1" t="s">
        <v>16</v>
      </c>
      <c r="J12093" s="1" t="s">
        <v>23</v>
      </c>
      <c r="K12093" s="1" t="s">
        <v>16</v>
      </c>
      <c r="L12093" s="1" t="s">
        <v>16</v>
      </c>
      <c r="M12093" s="1" t="s">
        <v>16</v>
      </c>
      <c r="N12093" s="1" t="s">
        <v>16</v>
      </c>
      <c r="O12093" s="1">
        <v>71.2</v>
      </c>
      <c r="P12093" s="1">
        <v>1.0</v>
      </c>
    </row>
    <row r="12094">
      <c r="A12094" s="1" t="s">
        <v>29</v>
      </c>
      <c r="B12094" s="1" t="s">
        <v>14760</v>
      </c>
      <c r="C12094" s="2" t="s">
        <v>14733</v>
      </c>
      <c r="D12094" s="1" t="s">
        <v>19</v>
      </c>
      <c r="E1209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094" s="1" t="s">
        <v>729</v>
      </c>
      <c r="G12094" s="1" t="s">
        <v>730</v>
      </c>
      <c r="H12094" s="1" t="s">
        <v>731</v>
      </c>
      <c r="I12094" s="1" t="s">
        <v>16</v>
      </c>
      <c r="J12094" s="1" t="s">
        <v>23</v>
      </c>
      <c r="K12094" s="1" t="s">
        <v>16</v>
      </c>
      <c r="L12094" s="1" t="s">
        <v>16</v>
      </c>
      <c r="M12094" s="1" t="s">
        <v>16</v>
      </c>
      <c r="N12094" s="1" t="s">
        <v>16</v>
      </c>
      <c r="O12094" s="1">
        <v>63.2</v>
      </c>
      <c r="P12094" s="1">
        <v>1.0</v>
      </c>
    </row>
    <row r="12095">
      <c r="A12095" s="1" t="s">
        <v>29</v>
      </c>
      <c r="B12095" s="1" t="s">
        <v>14761</v>
      </c>
      <c r="C12095" s="2" t="s">
        <v>14733</v>
      </c>
      <c r="D12095" s="1" t="s">
        <v>19</v>
      </c>
      <c r="E12095" s="3" t="str">
        <f>HYPERLINK("https://fyndiq.se/produkt/0b0a4498022e4979/", "2-Pack Samsung Galaxy A12 - Härdat Glas 9H - Super Kvalitet 3D")</f>
        <v>2-Pack Samsung Galaxy A12 - Härdat Glas 9H - Super Kvalitet 3D</v>
      </c>
      <c r="F12095" s="1" t="s">
        <v>683</v>
      </c>
      <c r="G12095" s="1" t="s">
        <v>684</v>
      </c>
      <c r="H12095" s="1" t="s">
        <v>685</v>
      </c>
      <c r="I12095" s="1" t="s">
        <v>16</v>
      </c>
      <c r="J12095" s="1" t="s">
        <v>23</v>
      </c>
      <c r="K12095" s="1" t="s">
        <v>16</v>
      </c>
      <c r="L12095" s="1" t="s">
        <v>16</v>
      </c>
      <c r="M12095" s="1" t="s">
        <v>16</v>
      </c>
      <c r="N12095" s="1" t="s">
        <v>16</v>
      </c>
      <c r="O12095" s="1">
        <v>63.2</v>
      </c>
      <c r="P12095" s="1">
        <v>1.0</v>
      </c>
    </row>
    <row r="12096">
      <c r="A12096" s="1" t="s">
        <v>29</v>
      </c>
      <c r="B12096" s="1" t="s">
        <v>14762</v>
      </c>
      <c r="C12096" s="2" t="s">
        <v>14733</v>
      </c>
      <c r="D12096" s="1" t="s">
        <v>19</v>
      </c>
      <c r="E12096" s="3" t="str">
        <f>HYPERLINK("https://fyndiq.se/produkt/f47e8401d83f4d58/", "2-Pack Samsung S8 Skärmskydd - Härdat Glas 9H - Super kvalitet 3D")</f>
        <v>2-Pack Samsung S8 Skärmskydd - Härdat Glas 9H - Super kvalitet 3D</v>
      </c>
      <c r="F12096" s="1" t="s">
        <v>750</v>
      </c>
      <c r="G12096" s="1" t="s">
        <v>751</v>
      </c>
      <c r="H12096" s="1" t="s">
        <v>752</v>
      </c>
      <c r="I12096" s="1" t="s">
        <v>16</v>
      </c>
      <c r="J12096" s="1" t="s">
        <v>23</v>
      </c>
      <c r="K12096" s="1" t="s">
        <v>16</v>
      </c>
      <c r="L12096" s="1" t="s">
        <v>16</v>
      </c>
      <c r="M12096" s="1" t="s">
        <v>16</v>
      </c>
      <c r="N12096" s="1" t="s">
        <v>16</v>
      </c>
      <c r="O12096" s="1">
        <v>63.2</v>
      </c>
      <c r="P12096" s="1">
        <v>1.0</v>
      </c>
    </row>
    <row r="12097">
      <c r="A12097" s="1" t="s">
        <v>29</v>
      </c>
      <c r="B12097" s="1" t="s">
        <v>14763</v>
      </c>
      <c r="C12097" s="2" t="s">
        <v>14733</v>
      </c>
      <c r="D12097" s="1" t="s">
        <v>19</v>
      </c>
      <c r="E12097" s="3" t="str">
        <f t="shared" ref="E12097:E12099" si="468">HYPERLINK("https://fyndiq.se/produkt/66924f1ff238487e/", "2-Pack GOOGLE PIXEL 7A Skärmskydd - Härdat Glas 9H - Super kvalitet 3D")</f>
        <v>2-Pack GOOGLE PIXEL 7A Skärmskydd - Härdat Glas 9H - Super kvalitet 3D</v>
      </c>
      <c r="F12097" s="1" t="s">
        <v>315</v>
      </c>
      <c r="G12097" s="1" t="s">
        <v>316</v>
      </c>
      <c r="H12097" s="1" t="s">
        <v>317</v>
      </c>
      <c r="I12097" s="1" t="s">
        <v>16</v>
      </c>
      <c r="J12097" s="1" t="s">
        <v>23</v>
      </c>
      <c r="K12097" s="1" t="s">
        <v>16</v>
      </c>
      <c r="L12097" s="1" t="s">
        <v>16</v>
      </c>
      <c r="M12097" s="1" t="s">
        <v>16</v>
      </c>
      <c r="N12097" s="1" t="s">
        <v>16</v>
      </c>
      <c r="O12097" s="1">
        <v>63.2</v>
      </c>
      <c r="P12097" s="1">
        <v>1.0</v>
      </c>
    </row>
    <row r="12098">
      <c r="A12098" s="1" t="s">
        <v>29</v>
      </c>
      <c r="B12098" s="1" t="s">
        <v>14764</v>
      </c>
      <c r="C12098" s="2" t="s">
        <v>14733</v>
      </c>
      <c r="D12098" s="1" t="s">
        <v>19</v>
      </c>
      <c r="E12098" s="3" t="str">
        <f t="shared" si="468"/>
        <v>2-Pack GOOGLE PIXEL 7A Skärmskydd - Härdat Glas 9H - Super kvalitet 3D</v>
      </c>
      <c r="F12098" s="1" t="s">
        <v>315</v>
      </c>
      <c r="G12098" s="1" t="s">
        <v>316</v>
      </c>
      <c r="H12098" s="1" t="s">
        <v>317</v>
      </c>
      <c r="I12098" s="1" t="s">
        <v>16</v>
      </c>
      <c r="J12098" s="1" t="s">
        <v>23</v>
      </c>
      <c r="K12098" s="1" t="s">
        <v>16</v>
      </c>
      <c r="L12098" s="1" t="s">
        <v>16</v>
      </c>
      <c r="M12098" s="1" t="s">
        <v>16</v>
      </c>
      <c r="N12098" s="1" t="s">
        <v>16</v>
      </c>
      <c r="O12098" s="1">
        <v>63.2</v>
      </c>
      <c r="P12098" s="1">
        <v>1.0</v>
      </c>
    </row>
    <row r="12099">
      <c r="A12099" s="1" t="s">
        <v>29</v>
      </c>
      <c r="B12099" s="1" t="s">
        <v>14765</v>
      </c>
      <c r="C12099" s="2" t="s">
        <v>14733</v>
      </c>
      <c r="D12099" s="1" t="s">
        <v>19</v>
      </c>
      <c r="E12099" s="3" t="str">
        <f t="shared" si="468"/>
        <v>2-Pack GOOGLE PIXEL 7A Skärmskydd - Härdat Glas 9H - Super kvalitet 3D</v>
      </c>
      <c r="F12099" s="1" t="s">
        <v>315</v>
      </c>
      <c r="G12099" s="1" t="s">
        <v>316</v>
      </c>
      <c r="H12099" s="1" t="s">
        <v>317</v>
      </c>
      <c r="I12099" s="1" t="s">
        <v>16</v>
      </c>
      <c r="J12099" s="1" t="s">
        <v>23</v>
      </c>
      <c r="K12099" s="1" t="s">
        <v>16</v>
      </c>
      <c r="L12099" s="1" t="s">
        <v>16</v>
      </c>
      <c r="M12099" s="1" t="s">
        <v>16</v>
      </c>
      <c r="N12099" s="1" t="s">
        <v>16</v>
      </c>
      <c r="O12099" s="1">
        <v>63.2</v>
      </c>
      <c r="P12099" s="1">
        <v>1.0</v>
      </c>
    </row>
    <row r="12100">
      <c r="A12100" s="1" t="s">
        <v>29</v>
      </c>
      <c r="B12100" s="1" t="s">
        <v>14766</v>
      </c>
      <c r="C12100" s="2" t="s">
        <v>14733</v>
      </c>
      <c r="D12100" s="1" t="s">
        <v>19</v>
      </c>
      <c r="E12100" s="3" t="str">
        <f>HYPERLINK("https://fyndiq.se/produkt/082f3cf898c84831/", "2 Pack Galaxy S20 Ultra - Härdat glas 9H - Super kvalitet 3D")</f>
        <v>2 Pack Galaxy S20 Ultra - Härdat glas 9H - Super kvalitet 3D</v>
      </c>
      <c r="F12100" s="1" t="s">
        <v>460</v>
      </c>
      <c r="G12100" s="1" t="s">
        <v>461</v>
      </c>
      <c r="H12100" s="1" t="s">
        <v>462</v>
      </c>
      <c r="I12100" s="1" t="s">
        <v>16</v>
      </c>
      <c r="J12100" s="1" t="s">
        <v>23</v>
      </c>
      <c r="K12100" s="1" t="s">
        <v>16</v>
      </c>
      <c r="L12100" s="1" t="s">
        <v>16</v>
      </c>
      <c r="M12100" s="1" t="s">
        <v>16</v>
      </c>
      <c r="N12100" s="1" t="s">
        <v>16</v>
      </c>
      <c r="O12100" s="1">
        <v>63.2</v>
      </c>
      <c r="P12100" s="1">
        <v>1.0</v>
      </c>
    </row>
    <row r="12101">
      <c r="A12101" s="1" t="s">
        <v>29</v>
      </c>
      <c r="B12101" s="1" t="s">
        <v>14767</v>
      </c>
      <c r="C12101" s="2" t="s">
        <v>14733</v>
      </c>
      <c r="D12101" s="1" t="s">
        <v>19</v>
      </c>
      <c r="E12101" s="3" t="str">
        <f>HYPERLINK("https://fyndiq.se/produkt/432d784756a84eff/", "2-Pack Samsung Galaxy S20FE - Härdat Glas-9H -Super kvalitet 3D")</f>
        <v>2-Pack Samsung Galaxy S20FE - Härdat Glas-9H -Super kvalitet 3D</v>
      </c>
      <c r="F12101" s="1" t="s">
        <v>1078</v>
      </c>
      <c r="G12101" s="1" t="s">
        <v>1079</v>
      </c>
      <c r="H12101" s="1" t="s">
        <v>1080</v>
      </c>
      <c r="I12101" s="1" t="s">
        <v>16</v>
      </c>
      <c r="J12101" s="1" t="s">
        <v>23</v>
      </c>
      <c r="K12101" s="1" t="s">
        <v>16</v>
      </c>
      <c r="L12101" s="1" t="s">
        <v>16</v>
      </c>
      <c r="M12101" s="1" t="s">
        <v>16</v>
      </c>
      <c r="N12101" s="1" t="s">
        <v>16</v>
      </c>
      <c r="O12101" s="1">
        <v>63.2</v>
      </c>
      <c r="P12101" s="1">
        <v>1.0</v>
      </c>
    </row>
    <row r="12102">
      <c r="A12102" s="1" t="s">
        <v>29</v>
      </c>
      <c r="B12102" s="1" t="s">
        <v>14768</v>
      </c>
      <c r="C12102" s="2" t="s">
        <v>14733</v>
      </c>
      <c r="D12102" s="1" t="s">
        <v>19</v>
      </c>
      <c r="E12102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2102" s="1" t="s">
        <v>5040</v>
      </c>
      <c r="G12102" s="1" t="s">
        <v>5041</v>
      </c>
      <c r="H12102" s="1" t="s">
        <v>5042</v>
      </c>
      <c r="I12102" s="1" t="s">
        <v>16</v>
      </c>
      <c r="J12102" s="1" t="s">
        <v>23</v>
      </c>
      <c r="K12102" s="1" t="s">
        <v>16</v>
      </c>
      <c r="L12102" s="1" t="s">
        <v>16</v>
      </c>
      <c r="M12102" s="1" t="s">
        <v>16</v>
      </c>
      <c r="N12102" s="1" t="s">
        <v>16</v>
      </c>
      <c r="O12102" s="1">
        <v>79.2</v>
      </c>
      <c r="P12102" s="1">
        <v>1.0</v>
      </c>
    </row>
    <row r="12103">
      <c r="A12103" s="1" t="s">
        <v>29</v>
      </c>
      <c r="B12103" s="1" t="s">
        <v>14769</v>
      </c>
      <c r="C12103" s="2" t="s">
        <v>14733</v>
      </c>
      <c r="D12103" s="1" t="s">
        <v>19</v>
      </c>
      <c r="E12103" s="3" t="str">
        <f t="shared" ref="E12103:E12104" si="469">HYPERLINK("https://fyndiq.se/produkt/dfe28e565d2e4c8d/", "2 Pack Samsung S21 FE - 9H Härdat Glass - Super Kvalitet 3D")</f>
        <v>2 Pack Samsung S21 FE - 9H Härdat Glass - Super Kvalitet 3D</v>
      </c>
      <c r="F12103" s="1" t="s">
        <v>276</v>
      </c>
      <c r="G12103" s="1" t="s">
        <v>277</v>
      </c>
      <c r="H12103" s="1" t="s">
        <v>278</v>
      </c>
      <c r="I12103" s="1" t="s">
        <v>16</v>
      </c>
      <c r="J12103" s="1" t="s">
        <v>23</v>
      </c>
      <c r="K12103" s="1" t="s">
        <v>16</v>
      </c>
      <c r="L12103" s="1" t="s">
        <v>16</v>
      </c>
      <c r="M12103" s="1" t="s">
        <v>16</v>
      </c>
      <c r="N12103" s="1" t="s">
        <v>16</v>
      </c>
      <c r="O12103" s="1">
        <v>63.2</v>
      </c>
      <c r="P12103" s="1">
        <v>1.0</v>
      </c>
    </row>
    <row r="12104">
      <c r="A12104" s="1" t="s">
        <v>29</v>
      </c>
      <c r="B12104" s="1" t="s">
        <v>14770</v>
      </c>
      <c r="C12104" s="2" t="s">
        <v>14733</v>
      </c>
      <c r="D12104" s="1" t="s">
        <v>19</v>
      </c>
      <c r="E12104" s="3" t="str">
        <f t="shared" si="469"/>
        <v>2 Pack Samsung S21 FE - 9H Härdat Glass - Super Kvalitet 3D</v>
      </c>
      <c r="F12104" s="1" t="s">
        <v>276</v>
      </c>
      <c r="G12104" s="1" t="s">
        <v>277</v>
      </c>
      <c r="H12104" s="1" t="s">
        <v>278</v>
      </c>
      <c r="I12104" s="1" t="s">
        <v>16</v>
      </c>
      <c r="J12104" s="1" t="s">
        <v>23</v>
      </c>
      <c r="K12104" s="1" t="s">
        <v>16</v>
      </c>
      <c r="L12104" s="1" t="s">
        <v>16</v>
      </c>
      <c r="M12104" s="1" t="s">
        <v>16</v>
      </c>
      <c r="N12104" s="1" t="s">
        <v>16</v>
      </c>
      <c r="O12104" s="1">
        <v>63.2</v>
      </c>
      <c r="P12104" s="1">
        <v>1.0</v>
      </c>
    </row>
    <row r="12105">
      <c r="A12105" s="1" t="s">
        <v>29</v>
      </c>
      <c r="B12105" s="1" t="s">
        <v>14771</v>
      </c>
      <c r="C12105" s="2" t="s">
        <v>14733</v>
      </c>
      <c r="D12105" s="1" t="s">
        <v>19</v>
      </c>
      <c r="E12105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2105" s="1" t="s">
        <v>340</v>
      </c>
      <c r="G12105" s="1" t="s">
        <v>341</v>
      </c>
      <c r="H12105" s="1" t="s">
        <v>342</v>
      </c>
      <c r="I12105" s="1" t="s">
        <v>16</v>
      </c>
      <c r="J12105" s="1" t="s">
        <v>23</v>
      </c>
      <c r="K12105" s="1" t="s">
        <v>16</v>
      </c>
      <c r="L12105" s="1" t="s">
        <v>16</v>
      </c>
      <c r="M12105" s="1" t="s">
        <v>16</v>
      </c>
      <c r="N12105" s="1" t="s">
        <v>16</v>
      </c>
      <c r="O12105" s="1">
        <v>63.2</v>
      </c>
      <c r="P12105" s="1">
        <v>1.0</v>
      </c>
    </row>
    <row r="12106">
      <c r="A12106" s="1" t="s">
        <v>29</v>
      </c>
      <c r="B12106" s="1" t="s">
        <v>14772</v>
      </c>
      <c r="C12106" s="2" t="s">
        <v>14733</v>
      </c>
      <c r="D12106" s="1" t="s">
        <v>19</v>
      </c>
      <c r="E12106" s="3" t="str">
        <f>HYPERLINK("https://fyndiq.se/produkt/e2804a961e764eb0/", "Samsung Galaxy A05s - Härdat Glas 9H - Super Kvalitet 3D Skärmskydd")</f>
        <v>Samsung Galaxy A05s - Härdat Glas 9H - Super Kvalitet 3D Skärmskydd</v>
      </c>
      <c r="F12106" s="1" t="s">
        <v>7514</v>
      </c>
      <c r="G12106" s="1" t="s">
        <v>7515</v>
      </c>
      <c r="H12106" s="1" t="s">
        <v>7516</v>
      </c>
      <c r="I12106" s="1" t="s">
        <v>16</v>
      </c>
      <c r="J12106" s="1" t="s">
        <v>23</v>
      </c>
      <c r="K12106" s="1" t="s">
        <v>16</v>
      </c>
      <c r="L12106" s="1" t="s">
        <v>16</v>
      </c>
      <c r="M12106" s="1" t="s">
        <v>16</v>
      </c>
      <c r="N12106" s="1" t="s">
        <v>16</v>
      </c>
      <c r="O12106" s="1">
        <v>55.2</v>
      </c>
      <c r="P12106" s="1">
        <v>1.0</v>
      </c>
    </row>
    <row r="12107">
      <c r="A12107" s="1" t="s">
        <v>29</v>
      </c>
      <c r="B12107" s="1" t="s">
        <v>14773</v>
      </c>
      <c r="C12107" s="2" t="s">
        <v>14733</v>
      </c>
      <c r="D12107" s="1" t="s">
        <v>19</v>
      </c>
      <c r="E12107" s="3" t="str">
        <f t="shared" ref="E12107:E12108" si="470">HYPERLINK("https://fyndiq.se/produkt/e9fe6b45dad34f98/", "2-Pack Iphone X / XS / 11 PRO- 9H Härdat Glass - Top Kvalitet")</f>
        <v>2-Pack Iphone X / XS / 11 PRO- 9H Härdat Glass - Top Kvalitet</v>
      </c>
      <c r="F12107" s="1" t="s">
        <v>6168</v>
      </c>
      <c r="G12107" s="1" t="s">
        <v>6169</v>
      </c>
      <c r="H12107" s="1" t="s">
        <v>6170</v>
      </c>
      <c r="I12107" s="1" t="s">
        <v>16</v>
      </c>
      <c r="J12107" s="1" t="s">
        <v>23</v>
      </c>
      <c r="K12107" s="1" t="s">
        <v>16</v>
      </c>
      <c r="L12107" s="1" t="s">
        <v>16</v>
      </c>
      <c r="M12107" s="1" t="s">
        <v>16</v>
      </c>
      <c r="N12107" s="1" t="s">
        <v>16</v>
      </c>
      <c r="O12107" s="1">
        <v>47.2</v>
      </c>
      <c r="P12107" s="1">
        <v>1.0</v>
      </c>
    </row>
    <row r="12108">
      <c r="A12108" s="1" t="s">
        <v>29</v>
      </c>
      <c r="B12108" s="1" t="s">
        <v>14774</v>
      </c>
      <c r="C12108" s="2" t="s">
        <v>14733</v>
      </c>
      <c r="D12108" s="1" t="s">
        <v>19</v>
      </c>
      <c r="E12108" s="3" t="str">
        <f t="shared" si="470"/>
        <v>2-Pack Iphone X / XS / 11 PRO- 9H Härdat Glass - Top Kvalitet</v>
      </c>
      <c r="F12108" s="1" t="s">
        <v>6168</v>
      </c>
      <c r="G12108" s="1" t="s">
        <v>6169</v>
      </c>
      <c r="H12108" s="1" t="s">
        <v>6170</v>
      </c>
      <c r="I12108" s="1" t="s">
        <v>16</v>
      </c>
      <c r="J12108" s="1" t="s">
        <v>23</v>
      </c>
      <c r="K12108" s="1" t="s">
        <v>16</v>
      </c>
      <c r="L12108" s="1" t="s">
        <v>16</v>
      </c>
      <c r="M12108" s="1" t="s">
        <v>16</v>
      </c>
      <c r="N12108" s="1" t="s">
        <v>16</v>
      </c>
      <c r="O12108" s="1">
        <v>47.2</v>
      </c>
      <c r="P12108" s="1">
        <v>1.0</v>
      </c>
    </row>
    <row r="12109">
      <c r="A12109" s="1" t="s">
        <v>29</v>
      </c>
      <c r="B12109" s="1" t="s">
        <v>14775</v>
      </c>
      <c r="C12109" s="2" t="s">
        <v>14733</v>
      </c>
      <c r="D12109" s="1" t="s">
        <v>19</v>
      </c>
      <c r="E12109" s="3" t="str">
        <f>HYPERLINK("https://fyndiq.se/produkt/f7b16236096d401a/", "2-Pack Google Pixel 7A - Härdat glas 9H - Super kvalitet 3D Skärmskydd")</f>
        <v>2-Pack Google Pixel 7A - Härdat glas 9H - Super kvalitet 3D Skärmskydd</v>
      </c>
      <c r="F12109" s="1" t="s">
        <v>852</v>
      </c>
      <c r="G12109" s="1" t="s">
        <v>853</v>
      </c>
      <c r="H12109" s="1" t="s">
        <v>854</v>
      </c>
      <c r="I12109" s="1" t="s">
        <v>16</v>
      </c>
      <c r="J12109" s="1" t="s">
        <v>23</v>
      </c>
      <c r="K12109" s="1" t="s">
        <v>16</v>
      </c>
      <c r="L12109" s="1" t="s">
        <v>16</v>
      </c>
      <c r="M12109" s="1" t="s">
        <v>16</v>
      </c>
      <c r="N12109" s="1" t="s">
        <v>16</v>
      </c>
      <c r="O12109" s="1">
        <v>63.2</v>
      </c>
      <c r="P12109" s="1">
        <v>2.0</v>
      </c>
    </row>
    <row r="12110">
      <c r="A12110" s="1" t="s">
        <v>29</v>
      </c>
      <c r="B12110" s="1" t="s">
        <v>14776</v>
      </c>
      <c r="C12110" s="2" t="s">
        <v>14733</v>
      </c>
      <c r="D12110" s="1" t="s">
        <v>19</v>
      </c>
      <c r="E12110" s="3" t="str">
        <f>HYPERLINK("https://fyndiq.se/produkt/e0b5cbce33334680/", "2 Pack Sony Xperia 10 IV - Härdat glas 9H -Super Kvalitet 3D")</f>
        <v>2 Pack Sony Xperia 10 IV - Härdat glas 9H -Super Kvalitet 3D</v>
      </c>
      <c r="F12110" s="1" t="s">
        <v>250</v>
      </c>
      <c r="G12110" s="1" t="s">
        <v>251</v>
      </c>
      <c r="H12110" s="1" t="s">
        <v>252</v>
      </c>
      <c r="I12110" s="1" t="s">
        <v>16</v>
      </c>
      <c r="J12110" s="1" t="s">
        <v>23</v>
      </c>
      <c r="K12110" s="1" t="s">
        <v>16</v>
      </c>
      <c r="L12110" s="1" t="s">
        <v>16</v>
      </c>
      <c r="M12110" s="1" t="s">
        <v>16</v>
      </c>
      <c r="N12110" s="1" t="s">
        <v>16</v>
      </c>
      <c r="O12110" s="1">
        <v>71.2</v>
      </c>
      <c r="P12110" s="1">
        <v>1.0</v>
      </c>
    </row>
    <row r="12111">
      <c r="A12111" s="1" t="s">
        <v>29</v>
      </c>
      <c r="B12111" s="1" t="s">
        <v>14777</v>
      </c>
      <c r="C12111" s="2" t="s">
        <v>14733</v>
      </c>
      <c r="D12111" s="1" t="s">
        <v>19</v>
      </c>
      <c r="E12111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2111" s="1" t="s">
        <v>296</v>
      </c>
      <c r="G12111" s="1" t="s">
        <v>297</v>
      </c>
      <c r="H12111" s="1" t="s">
        <v>298</v>
      </c>
      <c r="I12111" s="1" t="s">
        <v>16</v>
      </c>
      <c r="J12111" s="1" t="s">
        <v>23</v>
      </c>
      <c r="K12111" s="1" t="s">
        <v>16</v>
      </c>
      <c r="L12111" s="1" t="s">
        <v>16</v>
      </c>
      <c r="M12111" s="1" t="s">
        <v>16</v>
      </c>
      <c r="N12111" s="1" t="s">
        <v>16</v>
      </c>
      <c r="O12111" s="1">
        <v>71.2</v>
      </c>
      <c r="P12111" s="1">
        <v>1.0</v>
      </c>
    </row>
    <row r="12112">
      <c r="A12112" s="1" t="s">
        <v>29</v>
      </c>
      <c r="B12112" s="1" t="s">
        <v>14778</v>
      </c>
      <c r="C12112" s="2" t="s">
        <v>14733</v>
      </c>
      <c r="D12112" s="1" t="s">
        <v>19</v>
      </c>
      <c r="E12112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2112" s="1" t="s">
        <v>516</v>
      </c>
      <c r="G12112" s="1" t="s">
        <v>517</v>
      </c>
      <c r="H12112" s="1" t="s">
        <v>518</v>
      </c>
      <c r="I12112" s="1" t="s">
        <v>16</v>
      </c>
      <c r="J12112" s="1" t="s">
        <v>23</v>
      </c>
      <c r="K12112" s="1" t="s">
        <v>16</v>
      </c>
      <c r="L12112" s="1" t="s">
        <v>16</v>
      </c>
      <c r="M12112" s="1" t="s">
        <v>16</v>
      </c>
      <c r="N12112" s="1" t="s">
        <v>16</v>
      </c>
      <c r="O12112" s="1">
        <v>71.2</v>
      </c>
      <c r="P12112" s="1">
        <v>1.0</v>
      </c>
    </row>
    <row r="12113">
      <c r="A12113" s="1" t="s">
        <v>29</v>
      </c>
      <c r="B12113" s="1" t="s">
        <v>14779</v>
      </c>
      <c r="C12113" s="2" t="s">
        <v>14733</v>
      </c>
      <c r="D12113" s="1" t="s">
        <v>19</v>
      </c>
      <c r="E12113" s="3" t="str">
        <f>HYPERLINK("https://fyndiq.se/produkt/e25e081a72dc4cb1/", "2-Pack Xiaomi 10T Pro 5G - Härdat glas 9H-Super kvalitet 3D")</f>
        <v>2-Pack Xiaomi 10T Pro 5G - Härdat glas 9H-Super kvalitet 3D</v>
      </c>
      <c r="F12113" s="1" t="s">
        <v>1257</v>
      </c>
      <c r="G12113" s="1" t="s">
        <v>1258</v>
      </c>
      <c r="H12113" s="1" t="s">
        <v>1259</v>
      </c>
      <c r="I12113" s="1" t="s">
        <v>16</v>
      </c>
      <c r="J12113" s="1" t="s">
        <v>23</v>
      </c>
      <c r="K12113" s="1" t="s">
        <v>16</v>
      </c>
      <c r="L12113" s="1" t="s">
        <v>16</v>
      </c>
      <c r="M12113" s="1" t="s">
        <v>16</v>
      </c>
      <c r="N12113" s="1" t="s">
        <v>16</v>
      </c>
      <c r="O12113" s="1">
        <v>63.2</v>
      </c>
      <c r="P12113" s="1">
        <v>1.0</v>
      </c>
    </row>
    <row r="12114">
      <c r="A12114" s="1" t="s">
        <v>29</v>
      </c>
      <c r="B12114" s="1" t="s">
        <v>14780</v>
      </c>
      <c r="C12114" s="2" t="s">
        <v>14733</v>
      </c>
      <c r="D12114" s="1" t="s">
        <v>19</v>
      </c>
      <c r="E12114" s="3" t="str">
        <f>HYPERLINK("https://fyndiq.se/produkt/a1452abbd3164d4b/", "Xiaomi 10T Pro 5G - Härdat glas 9H - Super kvalitet 3D Skärmskydd")</f>
        <v>Xiaomi 10T Pro 5G - Härdat glas 9H - Super kvalitet 3D Skärmskydd</v>
      </c>
      <c r="F12114" s="1" t="s">
        <v>572</v>
      </c>
      <c r="G12114" s="2" t="s">
        <v>573</v>
      </c>
      <c r="H12114" s="1" t="s">
        <v>574</v>
      </c>
      <c r="I12114" s="1" t="s">
        <v>16</v>
      </c>
      <c r="J12114" s="1" t="s">
        <v>23</v>
      </c>
      <c r="K12114" s="1" t="s">
        <v>16</v>
      </c>
      <c r="L12114" s="1" t="s">
        <v>16</v>
      </c>
      <c r="M12114" s="1" t="s">
        <v>16</v>
      </c>
      <c r="N12114" s="1" t="s">
        <v>16</v>
      </c>
      <c r="O12114" s="1">
        <v>55.2</v>
      </c>
      <c r="P12114" s="1">
        <v>1.0</v>
      </c>
    </row>
    <row r="12115">
      <c r="A12115" s="1" t="s">
        <v>29</v>
      </c>
      <c r="B12115" s="1" t="s">
        <v>14781</v>
      </c>
      <c r="C12115" s="2" t="s">
        <v>14733</v>
      </c>
      <c r="D12115" s="1" t="s">
        <v>19</v>
      </c>
      <c r="E1211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2115" s="1" t="s">
        <v>665</v>
      </c>
      <c r="G12115" s="1" t="s">
        <v>666</v>
      </c>
      <c r="H12115" s="1" t="s">
        <v>667</v>
      </c>
      <c r="I12115" s="1" t="s">
        <v>16</v>
      </c>
      <c r="J12115" s="1" t="s">
        <v>23</v>
      </c>
      <c r="K12115" s="1" t="s">
        <v>16</v>
      </c>
      <c r="L12115" s="1" t="s">
        <v>16</v>
      </c>
      <c r="M12115" s="1" t="s">
        <v>16</v>
      </c>
      <c r="N12115" s="1" t="s">
        <v>16</v>
      </c>
      <c r="O12115" s="1">
        <v>63.2</v>
      </c>
      <c r="P12115" s="1">
        <v>1.0</v>
      </c>
    </row>
    <row r="12116">
      <c r="A12116" s="1" t="s">
        <v>29</v>
      </c>
      <c r="B12116" s="1" t="s">
        <v>14782</v>
      </c>
      <c r="C12116" s="2" t="s">
        <v>14733</v>
      </c>
      <c r="D12116" s="1" t="s">
        <v>19</v>
      </c>
      <c r="E12116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2116" s="1" t="s">
        <v>464</v>
      </c>
      <c r="G12116" s="1" t="s">
        <v>465</v>
      </c>
      <c r="H12116" s="1" t="s">
        <v>466</v>
      </c>
      <c r="I12116" s="1" t="s">
        <v>16</v>
      </c>
      <c r="J12116" s="1" t="s">
        <v>23</v>
      </c>
      <c r="K12116" s="1" t="s">
        <v>16</v>
      </c>
      <c r="L12116" s="1" t="s">
        <v>16</v>
      </c>
      <c r="M12116" s="1" t="s">
        <v>16</v>
      </c>
      <c r="N12116" s="1" t="s">
        <v>16</v>
      </c>
      <c r="O12116" s="1">
        <v>71.2</v>
      </c>
      <c r="P12116" s="1">
        <v>1.0</v>
      </c>
    </row>
    <row r="12117">
      <c r="A12117" s="1" t="s">
        <v>29</v>
      </c>
      <c r="B12117" s="1" t="s">
        <v>14783</v>
      </c>
      <c r="C12117" s="2" t="s">
        <v>14733</v>
      </c>
      <c r="D12117" s="1" t="s">
        <v>19</v>
      </c>
      <c r="E12117" s="3" t="str">
        <f t="shared" ref="E12117:E12118" si="471">HYPERLINK("https://fyndiq.se/produkt/141fc3de9f6c485d/", "2-Pack SAMSUNG S24 ULTRA 5G Skärmskydd - Härdat Glas 9H - Super kvalitet 3D")</f>
        <v>2-Pack SAMSUNG S24 ULTRA 5G Skärmskydd - Härdat Glas 9H - Super kvalitet 3D</v>
      </c>
      <c r="F12117" s="1" t="s">
        <v>614</v>
      </c>
      <c r="G12117" s="1" t="s">
        <v>615</v>
      </c>
      <c r="H12117" s="1" t="s">
        <v>616</v>
      </c>
      <c r="I12117" s="1" t="s">
        <v>16</v>
      </c>
      <c r="J12117" s="1" t="s">
        <v>23</v>
      </c>
      <c r="K12117" s="1" t="s">
        <v>16</v>
      </c>
      <c r="L12117" s="1" t="s">
        <v>16</v>
      </c>
      <c r="M12117" s="1" t="s">
        <v>16</v>
      </c>
      <c r="N12117" s="1" t="s">
        <v>16</v>
      </c>
      <c r="O12117" s="1">
        <v>71.2</v>
      </c>
      <c r="P12117" s="1">
        <v>1.0</v>
      </c>
    </row>
    <row r="12118">
      <c r="A12118" s="1" t="s">
        <v>29</v>
      </c>
      <c r="B12118" s="1" t="s">
        <v>14784</v>
      </c>
      <c r="C12118" s="2" t="s">
        <v>14733</v>
      </c>
      <c r="D12118" s="1" t="s">
        <v>19</v>
      </c>
      <c r="E12118" s="3" t="str">
        <f t="shared" si="471"/>
        <v>2-Pack SAMSUNG S24 ULTRA 5G Skärmskydd - Härdat Glas 9H - Super kvalitet 3D</v>
      </c>
      <c r="F12118" s="1" t="s">
        <v>614</v>
      </c>
      <c r="G12118" s="1" t="s">
        <v>615</v>
      </c>
      <c r="H12118" s="1" t="s">
        <v>616</v>
      </c>
      <c r="I12118" s="1" t="s">
        <v>16</v>
      </c>
      <c r="J12118" s="1" t="s">
        <v>23</v>
      </c>
      <c r="K12118" s="1" t="s">
        <v>16</v>
      </c>
      <c r="L12118" s="1" t="s">
        <v>16</v>
      </c>
      <c r="M12118" s="1" t="s">
        <v>16</v>
      </c>
      <c r="N12118" s="1" t="s">
        <v>16</v>
      </c>
      <c r="O12118" s="1">
        <v>71.2</v>
      </c>
      <c r="P12118" s="1">
        <v>1.0</v>
      </c>
    </row>
    <row r="12119">
      <c r="A12119" s="1" t="s">
        <v>29</v>
      </c>
      <c r="B12119" s="1" t="s">
        <v>14785</v>
      </c>
      <c r="C12119" s="2" t="s">
        <v>14733</v>
      </c>
      <c r="D12119" s="1" t="s">
        <v>19</v>
      </c>
      <c r="E12119" s="3" t="str">
        <f t="shared" ref="E12119:E12120" si="472">HYPERLINK("https://fyndiq.se/produkt/b6870edec697443b/", "2-Pack Xiaomi 13 PRO (5G) - Härdat glas 9H - Super kvalitet 3D Skärmskydd")</f>
        <v>2-Pack Xiaomi 13 PRO (5G) - Härdat glas 9H - Super kvalitet 3D Skärmskydd</v>
      </c>
      <c r="F12119" s="1" t="s">
        <v>2242</v>
      </c>
      <c r="G12119" s="1" t="s">
        <v>2243</v>
      </c>
      <c r="H12119" s="1" t="s">
        <v>2244</v>
      </c>
      <c r="I12119" s="1" t="s">
        <v>16</v>
      </c>
      <c r="J12119" s="1" t="s">
        <v>23</v>
      </c>
      <c r="K12119" s="1" t="s">
        <v>16</v>
      </c>
      <c r="L12119" s="1" t="s">
        <v>16</v>
      </c>
      <c r="M12119" s="1" t="s">
        <v>16</v>
      </c>
      <c r="N12119" s="1" t="s">
        <v>16</v>
      </c>
      <c r="O12119" s="1">
        <v>63.2</v>
      </c>
      <c r="P12119" s="1">
        <v>1.0</v>
      </c>
    </row>
    <row r="12120">
      <c r="A12120" s="1" t="s">
        <v>29</v>
      </c>
      <c r="B12120" s="1" t="s">
        <v>14786</v>
      </c>
      <c r="C12120" s="2" t="s">
        <v>14733</v>
      </c>
      <c r="D12120" s="1" t="s">
        <v>19</v>
      </c>
      <c r="E12120" s="3" t="str">
        <f t="shared" si="472"/>
        <v>2-Pack Xiaomi 13 PRO (5G) - Härdat glas 9H - Super kvalitet 3D Skärmskydd</v>
      </c>
      <c r="F12120" s="1" t="s">
        <v>2242</v>
      </c>
      <c r="G12120" s="1" t="s">
        <v>2243</v>
      </c>
      <c r="H12120" s="1" t="s">
        <v>2244</v>
      </c>
      <c r="I12120" s="1" t="s">
        <v>16</v>
      </c>
      <c r="J12120" s="1" t="s">
        <v>23</v>
      </c>
      <c r="K12120" s="1" t="s">
        <v>16</v>
      </c>
      <c r="L12120" s="1" t="s">
        <v>16</v>
      </c>
      <c r="M12120" s="1" t="s">
        <v>16</v>
      </c>
      <c r="N12120" s="1" t="s">
        <v>16</v>
      </c>
      <c r="O12120" s="1">
        <v>63.2</v>
      </c>
      <c r="P12120" s="1">
        <v>1.0</v>
      </c>
    </row>
    <row r="12121">
      <c r="A12121" s="1" t="s">
        <v>29</v>
      </c>
      <c r="B12121" s="1" t="s">
        <v>14787</v>
      </c>
      <c r="C12121" s="2" t="s">
        <v>14733</v>
      </c>
      <c r="D12121" s="1" t="s">
        <v>19</v>
      </c>
      <c r="E12121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2121" s="1" t="s">
        <v>4075</v>
      </c>
      <c r="G12121" s="1" t="s">
        <v>4076</v>
      </c>
      <c r="H12121" s="1" t="s">
        <v>4077</v>
      </c>
      <c r="I12121" s="1" t="s">
        <v>16</v>
      </c>
      <c r="J12121" s="1" t="s">
        <v>23</v>
      </c>
      <c r="K12121" s="1" t="s">
        <v>16</v>
      </c>
      <c r="L12121" s="1" t="s">
        <v>16</v>
      </c>
      <c r="M12121" s="1" t="s">
        <v>16</v>
      </c>
      <c r="N12121" s="1" t="s">
        <v>16</v>
      </c>
      <c r="O12121" s="1">
        <v>135.2</v>
      </c>
      <c r="P12121" s="1">
        <v>1.0</v>
      </c>
    </row>
    <row r="12122">
      <c r="A12122" s="1" t="s">
        <v>29</v>
      </c>
      <c r="B12122" s="1" t="s">
        <v>14788</v>
      </c>
      <c r="C12122" s="2" t="s">
        <v>14733</v>
      </c>
      <c r="D12122" s="1" t="s">
        <v>19</v>
      </c>
      <c r="E12122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2122" s="1" t="s">
        <v>8393</v>
      </c>
      <c r="G12122" s="1" t="s">
        <v>8394</v>
      </c>
      <c r="H12122" s="1" t="s">
        <v>8395</v>
      </c>
      <c r="I12122" s="1" t="s">
        <v>16</v>
      </c>
      <c r="J12122" s="1" t="s">
        <v>23</v>
      </c>
      <c r="K12122" s="1" t="s">
        <v>16</v>
      </c>
      <c r="L12122" s="1" t="s">
        <v>16</v>
      </c>
      <c r="M12122" s="1" t="s">
        <v>16</v>
      </c>
      <c r="N12122" s="1" t="s">
        <v>16</v>
      </c>
      <c r="O12122" s="1">
        <v>63.2</v>
      </c>
      <c r="P12122" s="1">
        <v>1.0</v>
      </c>
    </row>
    <row r="12123">
      <c r="A12123" s="1" t="s">
        <v>29</v>
      </c>
      <c r="B12123" s="1" t="s">
        <v>14789</v>
      </c>
      <c r="C12123" s="2" t="s">
        <v>14733</v>
      </c>
      <c r="D12123" s="1" t="s">
        <v>19</v>
      </c>
      <c r="E12123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2123" s="1" t="s">
        <v>813</v>
      </c>
      <c r="G12123" s="1" t="s">
        <v>814</v>
      </c>
      <c r="H12123" s="1" t="s">
        <v>815</v>
      </c>
      <c r="I12123" s="1" t="s">
        <v>16</v>
      </c>
      <c r="J12123" s="1" t="s">
        <v>23</v>
      </c>
      <c r="K12123" s="1" t="s">
        <v>16</v>
      </c>
      <c r="L12123" s="1" t="s">
        <v>16</v>
      </c>
      <c r="M12123" s="1" t="s">
        <v>16</v>
      </c>
      <c r="N12123" s="1" t="s">
        <v>16</v>
      </c>
      <c r="O12123" s="1">
        <v>63.2</v>
      </c>
      <c r="P12123" s="1">
        <v>1.0</v>
      </c>
    </row>
    <row r="12124">
      <c r="A12124" s="1" t="s">
        <v>29</v>
      </c>
      <c r="B12124" s="1" t="s">
        <v>14790</v>
      </c>
      <c r="C12124" s="2" t="s">
        <v>14733</v>
      </c>
      <c r="D12124" s="1" t="s">
        <v>19</v>
      </c>
      <c r="E12124" s="3" t="str">
        <f>HYPERLINK("https://fyndiq.se/produkt/c47dc331e908415c/", "2 Pack - Samsung S22 ULTRA - 9H Härdat Glass - 3D Super Kvalitet")</f>
        <v>2 Pack - Samsung S22 ULTRA - 9H Härdat Glass - 3D Super Kvalitet</v>
      </c>
      <c r="F12124" s="1" t="s">
        <v>246</v>
      </c>
      <c r="G12124" s="1" t="s">
        <v>247</v>
      </c>
      <c r="H12124" s="1" t="s">
        <v>248</v>
      </c>
      <c r="I12124" s="1" t="s">
        <v>16</v>
      </c>
      <c r="J12124" s="1" t="s">
        <v>23</v>
      </c>
      <c r="K12124" s="1" t="s">
        <v>16</v>
      </c>
      <c r="L12124" s="1" t="s">
        <v>16</v>
      </c>
      <c r="M12124" s="1" t="s">
        <v>16</v>
      </c>
      <c r="N12124" s="1" t="s">
        <v>16</v>
      </c>
      <c r="O12124" s="1">
        <v>63.2</v>
      </c>
      <c r="P12124" s="1">
        <v>1.0</v>
      </c>
    </row>
    <row r="12125">
      <c r="A12125" s="1" t="s">
        <v>29</v>
      </c>
      <c r="B12125" s="1" t="s">
        <v>14791</v>
      </c>
      <c r="C12125" s="2" t="s">
        <v>14733</v>
      </c>
      <c r="D12125" s="1" t="s">
        <v>19</v>
      </c>
      <c r="E1212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2125" s="1" t="s">
        <v>132</v>
      </c>
      <c r="G12125" s="1" t="s">
        <v>133</v>
      </c>
      <c r="H12125" s="1" t="s">
        <v>134</v>
      </c>
      <c r="I12125" s="1" t="s">
        <v>16</v>
      </c>
      <c r="J12125" s="1" t="s">
        <v>23</v>
      </c>
      <c r="K12125" s="1" t="s">
        <v>16</v>
      </c>
      <c r="L12125" s="1" t="s">
        <v>16</v>
      </c>
      <c r="M12125" s="1" t="s">
        <v>16</v>
      </c>
      <c r="N12125" s="1" t="s">
        <v>16</v>
      </c>
      <c r="O12125" s="1">
        <v>71.2</v>
      </c>
      <c r="P12125" s="1">
        <v>1.0</v>
      </c>
    </row>
    <row r="12126">
      <c r="A12126" s="1" t="s">
        <v>29</v>
      </c>
      <c r="B12126" s="1" t="s">
        <v>14792</v>
      </c>
      <c r="C12126" s="2" t="s">
        <v>14733</v>
      </c>
      <c r="D12126" s="1" t="s">
        <v>19</v>
      </c>
      <c r="E12126" s="3" t="str">
        <f>HYPERLINK("https://fyndiq.se/produkt/3793e0f6281f49f6/", "2-Pack Iphone 11 / XR - 9H Härdat Glass - Top Kvalitet")</f>
        <v>2-Pack Iphone 11 / XR - 9H Härdat Glass - Top Kvalitet</v>
      </c>
      <c r="F12126" s="1" t="s">
        <v>371</v>
      </c>
      <c r="G12126" s="1" t="s">
        <v>372</v>
      </c>
      <c r="H12126" s="1" t="s">
        <v>373</v>
      </c>
      <c r="I12126" s="1" t="s">
        <v>16</v>
      </c>
      <c r="J12126" s="1" t="s">
        <v>23</v>
      </c>
      <c r="K12126" s="1" t="s">
        <v>16</v>
      </c>
      <c r="L12126" s="1" t="s">
        <v>16</v>
      </c>
      <c r="M12126" s="1" t="s">
        <v>16</v>
      </c>
      <c r="N12126" s="1" t="s">
        <v>16</v>
      </c>
      <c r="O12126" s="1">
        <v>47.2</v>
      </c>
      <c r="P12126" s="1">
        <v>1.0</v>
      </c>
    </row>
    <row r="12127">
      <c r="A12127" s="1" t="s">
        <v>29</v>
      </c>
      <c r="B12127" s="1" t="s">
        <v>14793</v>
      </c>
      <c r="C12127" s="2" t="s">
        <v>14733</v>
      </c>
      <c r="D12127" s="1" t="s">
        <v>19</v>
      </c>
      <c r="E12127" s="3" t="str">
        <f>HYPERLINK("https://fyndiq.se/produkt/4c221907d1254100/", "2-Pack Samsung A14 Skärmskydd - Härdat Glas 9H - Super kvalitet 3D")</f>
        <v>2-Pack Samsung A14 Skärmskydd - Härdat Glas 9H - Super kvalitet 3D</v>
      </c>
      <c r="F12127" s="1" t="s">
        <v>167</v>
      </c>
      <c r="G12127" s="1" t="s">
        <v>168</v>
      </c>
      <c r="H12127" s="1" t="s">
        <v>169</v>
      </c>
      <c r="I12127" s="1" t="s">
        <v>16</v>
      </c>
      <c r="J12127" s="1" t="s">
        <v>23</v>
      </c>
      <c r="K12127" s="1" t="s">
        <v>16</v>
      </c>
      <c r="L12127" s="1" t="s">
        <v>16</v>
      </c>
      <c r="M12127" s="1" t="s">
        <v>16</v>
      </c>
      <c r="N12127" s="1" t="s">
        <v>16</v>
      </c>
      <c r="O12127" s="1">
        <v>63.2</v>
      </c>
      <c r="P12127" s="1">
        <v>1.0</v>
      </c>
    </row>
    <row r="12128">
      <c r="A12128" s="1" t="s">
        <v>29</v>
      </c>
      <c r="B12128" s="1" t="s">
        <v>14794</v>
      </c>
      <c r="C12128" s="2" t="s">
        <v>14733</v>
      </c>
      <c r="D12128" s="1" t="s">
        <v>19</v>
      </c>
      <c r="E12128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2128" s="1" t="s">
        <v>2263</v>
      </c>
      <c r="G12128" s="1" t="s">
        <v>2264</v>
      </c>
      <c r="H12128" s="1" t="s">
        <v>2265</v>
      </c>
      <c r="I12128" s="1" t="s">
        <v>16</v>
      </c>
      <c r="J12128" s="1" t="s">
        <v>23</v>
      </c>
      <c r="K12128" s="1" t="s">
        <v>16</v>
      </c>
      <c r="L12128" s="1" t="s">
        <v>16</v>
      </c>
      <c r="M12128" s="1" t="s">
        <v>16</v>
      </c>
      <c r="N12128" s="1" t="s">
        <v>16</v>
      </c>
      <c r="O12128" s="1">
        <v>71.2</v>
      </c>
      <c r="P12128" s="1">
        <v>1.0</v>
      </c>
    </row>
    <row r="12129">
      <c r="A12129" s="1" t="s">
        <v>29</v>
      </c>
      <c r="B12129" s="1" t="s">
        <v>14795</v>
      </c>
      <c r="C12129" s="2" t="s">
        <v>14733</v>
      </c>
      <c r="D12129" s="1" t="s">
        <v>19</v>
      </c>
      <c r="E12129" s="3" t="str">
        <f>HYPERLINK("https://fyndiq.se/produkt/08a39fd2ea944add/", "2-Pack Apple Watch 45mm – Härdat glas 9H – Super kvalitet 3D")</f>
        <v>2-Pack Apple Watch 45mm – Härdat glas 9H – Super kvalitet 3D</v>
      </c>
      <c r="F12129" s="1" t="s">
        <v>921</v>
      </c>
      <c r="G12129" s="1" t="s">
        <v>922</v>
      </c>
      <c r="H12129" s="1" t="s">
        <v>923</v>
      </c>
      <c r="I12129" s="1" t="s">
        <v>16</v>
      </c>
      <c r="J12129" s="1" t="s">
        <v>23</v>
      </c>
      <c r="K12129" s="1" t="s">
        <v>16</v>
      </c>
      <c r="L12129" s="1" t="s">
        <v>16</v>
      </c>
      <c r="M12129" s="1" t="s">
        <v>16</v>
      </c>
      <c r="N12129" s="1" t="s">
        <v>16</v>
      </c>
      <c r="O12129" s="1">
        <v>55.2</v>
      </c>
      <c r="P12129" s="1">
        <v>1.0</v>
      </c>
    </row>
    <row r="12130">
      <c r="A12130" s="1" t="s">
        <v>29</v>
      </c>
      <c r="B12130" s="1" t="s">
        <v>14796</v>
      </c>
      <c r="C12130" s="2" t="s">
        <v>14733</v>
      </c>
      <c r="D12130" s="1" t="s">
        <v>19</v>
      </c>
      <c r="E1213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2130" s="1" t="s">
        <v>614</v>
      </c>
      <c r="G12130" s="1" t="s">
        <v>615</v>
      </c>
      <c r="H12130" s="1" t="s">
        <v>616</v>
      </c>
      <c r="I12130" s="1" t="s">
        <v>16</v>
      </c>
      <c r="J12130" s="1" t="s">
        <v>23</v>
      </c>
      <c r="K12130" s="1" t="s">
        <v>16</v>
      </c>
      <c r="L12130" s="1" t="s">
        <v>16</v>
      </c>
      <c r="M12130" s="1" t="s">
        <v>16</v>
      </c>
      <c r="N12130" s="1" t="s">
        <v>16</v>
      </c>
      <c r="O12130" s="1">
        <v>71.2</v>
      </c>
      <c r="P12130" s="1">
        <v>1.0</v>
      </c>
    </row>
    <row r="12131">
      <c r="A12131" s="1" t="s">
        <v>29</v>
      </c>
      <c r="B12131" s="1" t="s">
        <v>14797</v>
      </c>
      <c r="C12131" s="2" t="s">
        <v>14733</v>
      </c>
      <c r="D12131" s="1" t="s">
        <v>19</v>
      </c>
      <c r="E12131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2131" s="1" t="s">
        <v>10103</v>
      </c>
      <c r="G12131" s="1" t="s">
        <v>10104</v>
      </c>
      <c r="H12131" s="1" t="s">
        <v>10105</v>
      </c>
      <c r="I12131" s="1" t="s">
        <v>16</v>
      </c>
      <c r="J12131" s="1" t="s">
        <v>23</v>
      </c>
      <c r="K12131" s="1" t="s">
        <v>16</v>
      </c>
      <c r="L12131" s="1" t="s">
        <v>16</v>
      </c>
      <c r="M12131" s="1" t="s">
        <v>16</v>
      </c>
      <c r="N12131" s="1" t="s">
        <v>16</v>
      </c>
      <c r="O12131" s="1">
        <v>127.2</v>
      </c>
      <c r="P12131" s="1">
        <v>1.0</v>
      </c>
    </row>
    <row r="12132">
      <c r="A12132" s="1" t="s">
        <v>29</v>
      </c>
      <c r="B12132" s="1" t="s">
        <v>14798</v>
      </c>
      <c r="C12132" s="2" t="s">
        <v>14733</v>
      </c>
      <c r="D12132" s="1" t="s">
        <v>19</v>
      </c>
      <c r="E12132" s="3" t="str">
        <f>HYPERLINK("https://fyndiq.se/produkt/7e07fbf6023c4aa2/", "Xiaomi Redmi Note 13 Pro - Härdat glas 9H - Super kvalitet 3D Skärmskydd")</f>
        <v>Xiaomi Redmi Note 13 Pro - Härdat glas 9H - Super kvalitet 3D Skärmskydd</v>
      </c>
      <c r="F12132" s="1" t="s">
        <v>8235</v>
      </c>
      <c r="G12132" s="1" t="s">
        <v>8236</v>
      </c>
      <c r="H12132" s="1" t="s">
        <v>8237</v>
      </c>
      <c r="I12132" s="1" t="s">
        <v>16</v>
      </c>
      <c r="J12132" s="1" t="s">
        <v>23</v>
      </c>
      <c r="K12132" s="1" t="s">
        <v>16</v>
      </c>
      <c r="L12132" s="1" t="s">
        <v>16</v>
      </c>
      <c r="M12132" s="1" t="s">
        <v>16</v>
      </c>
      <c r="N12132" s="1" t="s">
        <v>16</v>
      </c>
      <c r="O12132" s="1">
        <v>55.2</v>
      </c>
      <c r="P12132" s="1">
        <v>1.0</v>
      </c>
    </row>
    <row r="12133">
      <c r="A12133" s="1" t="s">
        <v>29</v>
      </c>
      <c r="B12133" s="1" t="s">
        <v>14799</v>
      </c>
      <c r="C12133" s="2" t="s">
        <v>14733</v>
      </c>
      <c r="D12133" s="1" t="s">
        <v>19</v>
      </c>
      <c r="E12133" s="3" t="str">
        <f>HYPERLINK("https://fyndiq.se/produkt/21fa5ef4b8704a28/", "2-Pack Samsung Note 10 Plus - Härdat glas 9H - Super kvalitet 3D")</f>
        <v>2-Pack Samsung Note 10 Plus - Härdat glas 9H - Super kvalitet 3D</v>
      </c>
      <c r="F12133" s="1" t="s">
        <v>5705</v>
      </c>
      <c r="G12133" s="1" t="s">
        <v>5706</v>
      </c>
      <c r="H12133" s="1" t="s">
        <v>5707</v>
      </c>
      <c r="I12133" s="1" t="s">
        <v>16</v>
      </c>
      <c r="J12133" s="1" t="s">
        <v>23</v>
      </c>
      <c r="K12133" s="1" t="s">
        <v>16</v>
      </c>
      <c r="L12133" s="1" t="s">
        <v>16</v>
      </c>
      <c r="M12133" s="1" t="s">
        <v>16</v>
      </c>
      <c r="N12133" s="1" t="s">
        <v>16</v>
      </c>
      <c r="O12133" s="1">
        <v>63.2</v>
      </c>
      <c r="P12133" s="1">
        <v>1.0</v>
      </c>
    </row>
    <row r="12134">
      <c r="A12134" s="1" t="s">
        <v>29</v>
      </c>
      <c r="B12134" s="1" t="s">
        <v>14800</v>
      </c>
      <c r="C12134" s="2" t="s">
        <v>14733</v>
      </c>
      <c r="D12134" s="1" t="s">
        <v>19</v>
      </c>
      <c r="E12134" s="3" t="str">
        <f>HYPERLINK("https://fyndiq.se/produkt/aaaa7cf643f84273/", "2 Pack Samsung Xcover 5 - Härdat glas 9H-Super kvalitet 3D")</f>
        <v>2 Pack Samsung Xcover 5 - Härdat glas 9H-Super kvalitet 3D</v>
      </c>
      <c r="F12134" s="1" t="s">
        <v>2089</v>
      </c>
      <c r="G12134" s="1" t="s">
        <v>2090</v>
      </c>
      <c r="H12134" s="1" t="s">
        <v>2091</v>
      </c>
      <c r="I12134" s="1" t="s">
        <v>16</v>
      </c>
      <c r="J12134" s="1" t="s">
        <v>23</v>
      </c>
      <c r="K12134" s="1" t="s">
        <v>16</v>
      </c>
      <c r="L12134" s="1" t="s">
        <v>16</v>
      </c>
      <c r="M12134" s="1" t="s">
        <v>16</v>
      </c>
      <c r="N12134" s="1" t="s">
        <v>16</v>
      </c>
      <c r="O12134" s="1">
        <v>63.2</v>
      </c>
      <c r="P12134" s="1">
        <v>1.0</v>
      </c>
    </row>
    <row r="12135">
      <c r="A12135" s="1" t="s">
        <v>29</v>
      </c>
      <c r="B12135" s="1" t="s">
        <v>14801</v>
      </c>
      <c r="C12135" s="2" t="s">
        <v>14733</v>
      </c>
      <c r="D12135" s="1" t="s">
        <v>19</v>
      </c>
      <c r="E12135" s="3" t="str">
        <f>HYPERLINK("https://fyndiq.se/produkt/c398466bf0524e85/", "2-Pack Samsung S23 - 9H Härdat Glass - 3D Super Kvalitet Skärmskydd")</f>
        <v>2-Pack Samsung S23 - 9H Härdat Glass - 3D Super Kvalitet Skärmskydd</v>
      </c>
      <c r="F12135" s="1" t="s">
        <v>1365</v>
      </c>
      <c r="G12135" s="1" t="s">
        <v>1366</v>
      </c>
      <c r="H12135" s="1" t="s">
        <v>1367</v>
      </c>
      <c r="I12135" s="1" t="s">
        <v>16</v>
      </c>
      <c r="J12135" s="1" t="s">
        <v>23</v>
      </c>
      <c r="K12135" s="1" t="s">
        <v>16</v>
      </c>
      <c r="L12135" s="1" t="s">
        <v>16</v>
      </c>
      <c r="M12135" s="1" t="s">
        <v>16</v>
      </c>
      <c r="N12135" s="1" t="s">
        <v>16</v>
      </c>
      <c r="O12135" s="1">
        <v>63.2</v>
      </c>
      <c r="P12135" s="1">
        <v>1.0</v>
      </c>
    </row>
    <row r="12136">
      <c r="A12136" s="1" t="s">
        <v>29</v>
      </c>
      <c r="B12136" s="1" t="s">
        <v>14802</v>
      </c>
      <c r="C12136" s="2" t="s">
        <v>14733</v>
      </c>
      <c r="D12136" s="1" t="s">
        <v>19</v>
      </c>
      <c r="E12136" s="3" t="str">
        <f>HYPERLINK("https://fyndiq.se/produkt/860c7ae305b54883/", "2 Pack Samsung S21 Ultra 5G - Härdat glas 9H - Super kvalitet 3D")</f>
        <v>2 Pack Samsung S21 Ultra 5G - Härdat glas 9H - Super kvalitet 3D</v>
      </c>
      <c r="F12136" s="1" t="s">
        <v>649</v>
      </c>
      <c r="G12136" s="1" t="s">
        <v>650</v>
      </c>
      <c r="H12136" s="1" t="s">
        <v>651</v>
      </c>
      <c r="I12136" s="1" t="s">
        <v>16</v>
      </c>
      <c r="J12136" s="1" t="s">
        <v>23</v>
      </c>
      <c r="K12136" s="1" t="s">
        <v>16</v>
      </c>
      <c r="L12136" s="1" t="s">
        <v>16</v>
      </c>
      <c r="M12136" s="1" t="s">
        <v>16</v>
      </c>
      <c r="N12136" s="1" t="s">
        <v>16</v>
      </c>
      <c r="O12136" s="1">
        <v>63.2</v>
      </c>
      <c r="P12136" s="1">
        <v>1.0</v>
      </c>
    </row>
    <row r="12137">
      <c r="A12137" s="1" t="s">
        <v>29</v>
      </c>
      <c r="B12137" s="1" t="s">
        <v>14803</v>
      </c>
      <c r="C12137" s="2" t="s">
        <v>14733</v>
      </c>
      <c r="D12137" s="1" t="s">
        <v>19</v>
      </c>
      <c r="E12137" s="3" t="str">
        <f>HYPERLINK("https://fyndiq.se/produkt/0928321640fa45b1/", "2 Pack Samsung Galaxy Tab A7 Lite-Härdat glas 9H-Super Kvalitet")</f>
        <v>2 Pack Samsung Galaxy Tab A7 Lite-Härdat glas 9H-Super Kvalitet</v>
      </c>
      <c r="F12137" s="1" t="s">
        <v>10778</v>
      </c>
      <c r="G12137" s="1" t="s">
        <v>10779</v>
      </c>
      <c r="H12137" s="1" t="s">
        <v>10780</v>
      </c>
      <c r="I12137" s="1" t="s">
        <v>16</v>
      </c>
      <c r="J12137" s="1" t="s">
        <v>23</v>
      </c>
      <c r="K12137" s="1" t="s">
        <v>16</v>
      </c>
      <c r="L12137" s="1" t="s">
        <v>16</v>
      </c>
      <c r="M12137" s="1" t="s">
        <v>16</v>
      </c>
      <c r="N12137" s="1" t="s">
        <v>16</v>
      </c>
      <c r="O12137" s="1">
        <v>127.2</v>
      </c>
      <c r="P12137" s="1">
        <v>1.0</v>
      </c>
    </row>
    <row r="12138">
      <c r="A12138" s="1" t="s">
        <v>29</v>
      </c>
      <c r="B12138" s="1" t="s">
        <v>14804</v>
      </c>
      <c r="C12138" s="2" t="s">
        <v>14733</v>
      </c>
      <c r="D12138" s="1" t="s">
        <v>19</v>
      </c>
      <c r="E12138" s="3" t="str">
        <f>HYPERLINK("https://fyndiq.se/produkt/ea23c3b28bc94993/", "2-Pack Samsung A13 Skärmskydd - Härdat Glas 9H - Super kvalitet 3D")</f>
        <v>2-Pack Samsung A13 Skärmskydd - Härdat Glas 9H - Super kvalitet 3D</v>
      </c>
      <c r="F12138" s="1" t="s">
        <v>2569</v>
      </c>
      <c r="G12138" s="1" t="s">
        <v>2570</v>
      </c>
      <c r="H12138" s="1" t="s">
        <v>2571</v>
      </c>
      <c r="I12138" s="1" t="s">
        <v>16</v>
      </c>
      <c r="J12138" s="1" t="s">
        <v>23</v>
      </c>
      <c r="K12138" s="1" t="s">
        <v>16</v>
      </c>
      <c r="L12138" s="1" t="s">
        <v>16</v>
      </c>
      <c r="M12138" s="1" t="s">
        <v>16</v>
      </c>
      <c r="N12138" s="1" t="s">
        <v>16</v>
      </c>
      <c r="O12138" s="1">
        <v>63.2</v>
      </c>
      <c r="P12138" s="1">
        <v>1.0</v>
      </c>
    </row>
    <row r="12139">
      <c r="A12139" s="1" t="s">
        <v>29</v>
      </c>
      <c r="B12139" s="1" t="s">
        <v>14805</v>
      </c>
      <c r="C12139" s="2" t="s">
        <v>14733</v>
      </c>
      <c r="D12139" s="1" t="s">
        <v>19</v>
      </c>
      <c r="E12139" s="3" t="str">
        <f>HYPERLINK("https://fyndiq.se/produkt/a871a7da0b2249a8/", "2-Pack Iphone 11 Pro Max - 9H Härdat Glass - Top Kvalitet")</f>
        <v>2-Pack Iphone 11 Pro Max - 9H Härdat Glass - Top Kvalitet</v>
      </c>
      <c r="F12139" s="1" t="s">
        <v>559</v>
      </c>
      <c r="G12139" s="1" t="s">
        <v>560</v>
      </c>
      <c r="H12139" s="1" t="s">
        <v>561</v>
      </c>
      <c r="I12139" s="1" t="s">
        <v>16</v>
      </c>
      <c r="J12139" s="1" t="s">
        <v>23</v>
      </c>
      <c r="K12139" s="1" t="s">
        <v>16</v>
      </c>
      <c r="L12139" s="1" t="s">
        <v>16</v>
      </c>
      <c r="M12139" s="1" t="s">
        <v>16</v>
      </c>
      <c r="N12139" s="1" t="s">
        <v>16</v>
      </c>
      <c r="O12139" s="1">
        <v>47.2</v>
      </c>
      <c r="P12139" s="1">
        <v>1.0</v>
      </c>
    </row>
    <row r="12140">
      <c r="A12140" s="1" t="s">
        <v>29</v>
      </c>
      <c r="B12140" s="1" t="s">
        <v>14806</v>
      </c>
      <c r="C12140" s="2" t="s">
        <v>14733</v>
      </c>
      <c r="D12140" s="1" t="s">
        <v>19</v>
      </c>
      <c r="E12140" s="3" t="str">
        <f>HYPERLINK("https://fyndiq.se/produkt/6ae5aff483564a84/", "2-Pack Apple Watch 40mm – Härdat glas 9H – Super kvalitet 3D")</f>
        <v>2-Pack Apple Watch 40mm – Härdat glas 9H – Super kvalitet 3D</v>
      </c>
      <c r="F12140" s="1" t="s">
        <v>1418</v>
      </c>
      <c r="G12140" s="1" t="s">
        <v>1419</v>
      </c>
      <c r="H12140" s="1" t="s">
        <v>1420</v>
      </c>
      <c r="I12140" s="1" t="s">
        <v>16</v>
      </c>
      <c r="J12140" s="1" t="s">
        <v>23</v>
      </c>
      <c r="K12140" s="1" t="s">
        <v>16</v>
      </c>
      <c r="L12140" s="1" t="s">
        <v>16</v>
      </c>
      <c r="M12140" s="1" t="s">
        <v>16</v>
      </c>
      <c r="N12140" s="1" t="s">
        <v>16</v>
      </c>
      <c r="O12140" s="1">
        <v>55.2</v>
      </c>
      <c r="P12140" s="1">
        <v>1.0</v>
      </c>
    </row>
    <row r="12141">
      <c r="A12141" s="1" t="s">
        <v>29</v>
      </c>
      <c r="B12141" s="1" t="s">
        <v>14807</v>
      </c>
      <c r="C12141" s="2" t="s">
        <v>14733</v>
      </c>
      <c r="D12141" s="1" t="s">
        <v>19</v>
      </c>
      <c r="E12141" s="3" t="str">
        <f>HYPERLINK("https://fyndiq.se/produkt/e9c1dd33f1fd4d17/", "2-Pack Samsung Galaxy S21 5G - Härdat Glas Skärmskydd 9H - HD")</f>
        <v>2-Pack Samsung Galaxy S21 5G - Härdat Glas Skärmskydd 9H - HD</v>
      </c>
      <c r="F12141" s="1" t="s">
        <v>454</v>
      </c>
      <c r="G12141" s="1" t="s">
        <v>455</v>
      </c>
      <c r="H12141" s="1" t="s">
        <v>456</v>
      </c>
      <c r="I12141" s="1" t="s">
        <v>16</v>
      </c>
      <c r="J12141" s="1" t="s">
        <v>23</v>
      </c>
      <c r="K12141" s="1" t="s">
        <v>16</v>
      </c>
      <c r="L12141" s="1" t="s">
        <v>16</v>
      </c>
      <c r="M12141" s="1" t="s">
        <v>16</v>
      </c>
      <c r="N12141" s="1" t="s">
        <v>16</v>
      </c>
      <c r="O12141" s="1">
        <v>63.2</v>
      </c>
      <c r="P12141" s="1">
        <v>1.0</v>
      </c>
    </row>
    <row r="12142">
      <c r="A12142" s="1" t="s">
        <v>29</v>
      </c>
      <c r="B12142" s="1" t="s">
        <v>14808</v>
      </c>
      <c r="C12142" s="2" t="s">
        <v>14733</v>
      </c>
      <c r="D12142" s="1" t="s">
        <v>19</v>
      </c>
      <c r="E12142" s="3" t="str">
        <f>HYPERLINK("https://fyndiq.se/produkt/416415a768684efb/", "2-Pack Samsung Galaxy S21 5G - 9H Härdat Glas - HD")</f>
        <v>2-Pack Samsung Galaxy S21 5G - 9H Härdat Glas - HD</v>
      </c>
      <c r="F12142" s="1" t="s">
        <v>39</v>
      </c>
      <c r="G12142" s="1" t="s">
        <v>40</v>
      </c>
      <c r="H12142" s="1" t="s">
        <v>41</v>
      </c>
      <c r="I12142" s="1" t="s">
        <v>16</v>
      </c>
      <c r="J12142" s="1" t="s">
        <v>23</v>
      </c>
      <c r="K12142" s="1" t="s">
        <v>16</v>
      </c>
      <c r="L12142" s="1" t="s">
        <v>16</v>
      </c>
      <c r="M12142" s="1" t="s">
        <v>16</v>
      </c>
      <c r="N12142" s="1" t="s">
        <v>16</v>
      </c>
      <c r="O12142" s="1">
        <v>63.2</v>
      </c>
      <c r="P12142" s="1">
        <v>1.0</v>
      </c>
    </row>
    <row r="12143">
      <c r="A12143" s="1" t="s">
        <v>29</v>
      </c>
      <c r="B12143" s="1" t="s">
        <v>14809</v>
      </c>
      <c r="C12143" s="2" t="s">
        <v>14733</v>
      </c>
      <c r="D12143" s="1" t="s">
        <v>19</v>
      </c>
      <c r="E12143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2143" s="1" t="s">
        <v>4254</v>
      </c>
      <c r="G12143" s="1" t="s">
        <v>4255</v>
      </c>
      <c r="H12143" s="1" t="s">
        <v>4256</v>
      </c>
      <c r="I12143" s="1" t="s">
        <v>16</v>
      </c>
      <c r="J12143" s="1" t="s">
        <v>23</v>
      </c>
      <c r="K12143" s="1" t="s">
        <v>16</v>
      </c>
      <c r="L12143" s="1" t="s">
        <v>16</v>
      </c>
      <c r="M12143" s="1" t="s">
        <v>16</v>
      </c>
      <c r="N12143" s="1" t="s">
        <v>16</v>
      </c>
      <c r="O12143" s="1">
        <v>79.2</v>
      </c>
      <c r="P12143" s="1">
        <v>1.0</v>
      </c>
    </row>
    <row r="12144">
      <c r="A12144" s="1" t="s">
        <v>29</v>
      </c>
      <c r="B12144" s="1" t="s">
        <v>14810</v>
      </c>
      <c r="C12144" s="2" t="s">
        <v>14733</v>
      </c>
      <c r="D12144" s="1" t="s">
        <v>19</v>
      </c>
      <c r="E12144" s="3" t="str">
        <f>HYPERLINK("https://fyndiq.se/produkt/416415a768684efb/", "2-Pack Samsung Galaxy S21 5G - 9H Härdat Glas - HD")</f>
        <v>2-Pack Samsung Galaxy S21 5G - 9H Härdat Glas - HD</v>
      </c>
      <c r="F12144" s="1" t="s">
        <v>39</v>
      </c>
      <c r="G12144" s="1" t="s">
        <v>40</v>
      </c>
      <c r="H12144" s="1" t="s">
        <v>41</v>
      </c>
      <c r="I12144" s="1" t="s">
        <v>16</v>
      </c>
      <c r="J12144" s="1" t="s">
        <v>23</v>
      </c>
      <c r="K12144" s="1" t="s">
        <v>16</v>
      </c>
      <c r="L12144" s="1" t="s">
        <v>16</v>
      </c>
      <c r="M12144" s="1" t="s">
        <v>16</v>
      </c>
      <c r="N12144" s="1" t="s">
        <v>16</v>
      </c>
      <c r="O12144" s="1">
        <v>63.2</v>
      </c>
      <c r="P12144" s="1">
        <v>1.0</v>
      </c>
    </row>
    <row r="12145">
      <c r="A12145" s="1" t="s">
        <v>29</v>
      </c>
      <c r="B12145" s="1" t="s">
        <v>14811</v>
      </c>
      <c r="C12145" s="2" t="s">
        <v>14733</v>
      </c>
      <c r="D12145" s="1" t="s">
        <v>19</v>
      </c>
      <c r="E12145" s="3" t="str">
        <f t="shared" ref="E12145:E12146" si="473">HYPERLINK("https://fyndiq.se/produkt/4603671cea994359/", "Samsung S20 Plus härdat glas 3D 9H Top Kvalitet skärmskydd")</f>
        <v>Samsung S20 Plus härdat glas 3D 9H Top Kvalitet skärmskydd</v>
      </c>
      <c r="F12145" s="1" t="s">
        <v>428</v>
      </c>
      <c r="G12145" s="1" t="s">
        <v>429</v>
      </c>
      <c r="H12145" s="1" t="s">
        <v>430</v>
      </c>
      <c r="I12145" s="1" t="s">
        <v>16</v>
      </c>
      <c r="J12145" s="1" t="s">
        <v>23</v>
      </c>
      <c r="K12145" s="1" t="s">
        <v>16</v>
      </c>
      <c r="L12145" s="1" t="s">
        <v>16</v>
      </c>
      <c r="M12145" s="1" t="s">
        <v>16</v>
      </c>
      <c r="N12145" s="1" t="s">
        <v>16</v>
      </c>
      <c r="O12145" s="1">
        <v>55.2</v>
      </c>
      <c r="P12145" s="1">
        <v>1.0</v>
      </c>
    </row>
    <row r="12146">
      <c r="A12146" s="1" t="s">
        <v>29</v>
      </c>
      <c r="B12146" s="1" t="s">
        <v>14812</v>
      </c>
      <c r="C12146" s="2" t="s">
        <v>14733</v>
      </c>
      <c r="D12146" s="1" t="s">
        <v>19</v>
      </c>
      <c r="E12146" s="3" t="str">
        <f t="shared" si="473"/>
        <v>Samsung S20 Plus härdat glas 3D 9H Top Kvalitet skärmskydd</v>
      </c>
      <c r="F12146" s="1" t="s">
        <v>428</v>
      </c>
      <c r="G12146" s="1" t="s">
        <v>429</v>
      </c>
      <c r="H12146" s="1" t="s">
        <v>430</v>
      </c>
      <c r="I12146" s="1" t="s">
        <v>16</v>
      </c>
      <c r="J12146" s="1" t="s">
        <v>23</v>
      </c>
      <c r="K12146" s="1" t="s">
        <v>16</v>
      </c>
      <c r="L12146" s="1" t="s">
        <v>16</v>
      </c>
      <c r="M12146" s="1" t="s">
        <v>16</v>
      </c>
      <c r="N12146" s="1" t="s">
        <v>16</v>
      </c>
      <c r="O12146" s="1">
        <v>55.2</v>
      </c>
      <c r="P12146" s="1">
        <v>1.0</v>
      </c>
    </row>
    <row r="12147">
      <c r="A12147" s="1" t="s">
        <v>29</v>
      </c>
      <c r="B12147" s="1" t="s">
        <v>14813</v>
      </c>
      <c r="C12147" s="2" t="s">
        <v>14733</v>
      </c>
      <c r="D12147" s="1" t="s">
        <v>19</v>
      </c>
      <c r="E12147" s="3" t="str">
        <f>HYPERLINK("https://fyndiq.se/produkt/7f28a0b893114334/", "2-Pack Samsung A52S Skärmskydd - Härdat Glas 9H - Super kvalitet 3D")</f>
        <v>2-Pack Samsung A52S Skärmskydd - Härdat Glas 9H - Super kvalitet 3D</v>
      </c>
      <c r="F12147" s="1" t="s">
        <v>525</v>
      </c>
      <c r="G12147" s="1" t="s">
        <v>526</v>
      </c>
      <c r="H12147" s="1" t="s">
        <v>527</v>
      </c>
      <c r="I12147" s="1" t="s">
        <v>16</v>
      </c>
      <c r="J12147" s="1" t="s">
        <v>23</v>
      </c>
      <c r="K12147" s="1" t="s">
        <v>16</v>
      </c>
      <c r="L12147" s="1" t="s">
        <v>16</v>
      </c>
      <c r="M12147" s="1" t="s">
        <v>16</v>
      </c>
      <c r="N12147" s="1" t="s">
        <v>16</v>
      </c>
      <c r="O12147" s="1">
        <v>63.2</v>
      </c>
      <c r="P12147" s="1">
        <v>1.0</v>
      </c>
    </row>
    <row r="12148">
      <c r="A12148" s="1" t="s">
        <v>29</v>
      </c>
      <c r="B12148" s="1" t="s">
        <v>14814</v>
      </c>
      <c r="C12148" s="2" t="s">
        <v>14733</v>
      </c>
      <c r="D12148" s="1" t="s">
        <v>19</v>
      </c>
      <c r="E12148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12148" s="1" t="s">
        <v>7116</v>
      </c>
      <c r="G12148" s="1" t="s">
        <v>7117</v>
      </c>
      <c r="H12148" s="1" t="s">
        <v>7118</v>
      </c>
      <c r="I12148" s="1" t="s">
        <v>16</v>
      </c>
      <c r="J12148" s="1" t="s">
        <v>23</v>
      </c>
      <c r="K12148" s="1" t="s">
        <v>16</v>
      </c>
      <c r="L12148" s="1" t="s">
        <v>16</v>
      </c>
      <c r="M12148" s="1" t="s">
        <v>16</v>
      </c>
      <c r="N12148" s="1" t="s">
        <v>16</v>
      </c>
      <c r="O12148" s="1">
        <v>63.2</v>
      </c>
      <c r="P12148" s="1">
        <v>1.0</v>
      </c>
    </row>
    <row r="12149">
      <c r="A12149" s="1" t="s">
        <v>29</v>
      </c>
      <c r="B12149" s="1" t="s">
        <v>14815</v>
      </c>
      <c r="C12149" s="2" t="s">
        <v>14733</v>
      </c>
      <c r="D12149" s="1" t="s">
        <v>19</v>
      </c>
      <c r="E1214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149" s="1" t="s">
        <v>103</v>
      </c>
      <c r="G12149" s="1" t="s">
        <v>104</v>
      </c>
      <c r="H12149" s="1" t="s">
        <v>105</v>
      </c>
      <c r="I12149" s="1" t="s">
        <v>16</v>
      </c>
      <c r="J12149" s="1" t="s">
        <v>23</v>
      </c>
      <c r="K12149" s="1" t="s">
        <v>16</v>
      </c>
      <c r="L12149" s="1" t="s">
        <v>16</v>
      </c>
      <c r="M12149" s="1" t="s">
        <v>16</v>
      </c>
      <c r="N12149" s="1" t="s">
        <v>16</v>
      </c>
      <c r="O12149" s="1">
        <v>63.2</v>
      </c>
      <c r="P12149" s="1">
        <v>1.0</v>
      </c>
    </row>
    <row r="12150">
      <c r="A12150" s="1" t="s">
        <v>29</v>
      </c>
      <c r="B12150" s="1" t="s">
        <v>14816</v>
      </c>
      <c r="C12150" s="2" t="s">
        <v>14733</v>
      </c>
      <c r="D12150" s="1" t="s">
        <v>19</v>
      </c>
      <c r="E12150" s="3" t="str">
        <f>HYPERLINK("https://fyndiq.se/produkt/dfe28e565d2e4c8d/", "2 Pack Samsung S21 FE - 9H Härdat Glass - Super Kvalitet 3D")</f>
        <v>2 Pack Samsung S21 FE - 9H Härdat Glass - Super Kvalitet 3D</v>
      </c>
      <c r="F12150" s="1" t="s">
        <v>276</v>
      </c>
      <c r="G12150" s="1" t="s">
        <v>277</v>
      </c>
      <c r="H12150" s="1" t="s">
        <v>278</v>
      </c>
      <c r="I12150" s="1" t="s">
        <v>16</v>
      </c>
      <c r="J12150" s="1" t="s">
        <v>23</v>
      </c>
      <c r="K12150" s="1" t="s">
        <v>16</v>
      </c>
      <c r="L12150" s="1" t="s">
        <v>16</v>
      </c>
      <c r="M12150" s="1" t="s">
        <v>16</v>
      </c>
      <c r="N12150" s="1" t="s">
        <v>16</v>
      </c>
      <c r="O12150" s="1">
        <v>63.2</v>
      </c>
      <c r="P12150" s="1">
        <v>1.0</v>
      </c>
    </row>
    <row r="12151">
      <c r="A12151" s="1" t="s">
        <v>29</v>
      </c>
      <c r="B12151" s="1" t="s">
        <v>14817</v>
      </c>
      <c r="C12151" s="2" t="s">
        <v>14733</v>
      </c>
      <c r="D12151" s="1" t="s">
        <v>19</v>
      </c>
      <c r="E12151" s="3" t="str">
        <f t="shared" ref="E12151:E12152" si="474">HYPERLINK("https://fyndiq.se/produkt/4bbb3fa8e0b44286/", "2-Pack XIAOMI REDMI 13C Skärmskydd - Härdat Glas 9H - Super kvalitet 3D")</f>
        <v>2-Pack XIAOMI REDMI 13C Skärmskydd - Härdat Glas 9H - Super kvalitet 3D</v>
      </c>
      <c r="F12151" s="1" t="s">
        <v>103</v>
      </c>
      <c r="G12151" s="1" t="s">
        <v>104</v>
      </c>
      <c r="H12151" s="1" t="s">
        <v>105</v>
      </c>
      <c r="I12151" s="1" t="s">
        <v>16</v>
      </c>
      <c r="J12151" s="1" t="s">
        <v>23</v>
      </c>
      <c r="K12151" s="1" t="s">
        <v>16</v>
      </c>
      <c r="L12151" s="1" t="s">
        <v>16</v>
      </c>
      <c r="M12151" s="1" t="s">
        <v>16</v>
      </c>
      <c r="N12151" s="1" t="s">
        <v>16</v>
      </c>
      <c r="O12151" s="1">
        <v>63.2</v>
      </c>
      <c r="P12151" s="1">
        <v>1.0</v>
      </c>
    </row>
    <row r="12152">
      <c r="A12152" s="1" t="s">
        <v>29</v>
      </c>
      <c r="B12152" s="1" t="s">
        <v>14818</v>
      </c>
      <c r="C12152" s="2" t="s">
        <v>14733</v>
      </c>
      <c r="D12152" s="1" t="s">
        <v>19</v>
      </c>
      <c r="E12152" s="3" t="str">
        <f t="shared" si="474"/>
        <v>2-Pack XIAOMI REDMI 13C Skärmskydd - Härdat Glas 9H - Super kvalitet 3D</v>
      </c>
      <c r="F12152" s="1" t="s">
        <v>103</v>
      </c>
      <c r="G12152" s="1" t="s">
        <v>104</v>
      </c>
      <c r="H12152" s="1" t="s">
        <v>105</v>
      </c>
      <c r="I12152" s="1" t="s">
        <v>16</v>
      </c>
      <c r="J12152" s="1" t="s">
        <v>23</v>
      </c>
      <c r="K12152" s="1" t="s">
        <v>16</v>
      </c>
      <c r="L12152" s="1" t="s">
        <v>16</v>
      </c>
      <c r="M12152" s="1" t="s">
        <v>16</v>
      </c>
      <c r="N12152" s="1" t="s">
        <v>16</v>
      </c>
      <c r="O12152" s="1">
        <v>63.2</v>
      </c>
      <c r="P12152" s="1">
        <v>1.0</v>
      </c>
    </row>
    <row r="12153">
      <c r="A12153" s="1" t="s">
        <v>29</v>
      </c>
      <c r="B12153" s="1" t="s">
        <v>14819</v>
      </c>
      <c r="C12153" s="2" t="s">
        <v>14733</v>
      </c>
      <c r="D12153" s="1" t="s">
        <v>19</v>
      </c>
      <c r="E12153" s="3" t="str">
        <f>HYPERLINK("https://fyndiq.se/produkt/8d7960028c1a40a4/", "2 Pack Xiaomi 11T Pro 5G - Härdat glas 9H - Super kvalitet 3D")</f>
        <v>2 Pack Xiaomi 11T Pro 5G - Härdat glas 9H - Super kvalitet 3D</v>
      </c>
      <c r="F12153" s="1" t="s">
        <v>112</v>
      </c>
      <c r="G12153" s="1" t="s">
        <v>113</v>
      </c>
      <c r="H12153" s="1" t="s">
        <v>114</v>
      </c>
      <c r="I12153" s="1" t="s">
        <v>16</v>
      </c>
      <c r="J12153" s="1" t="s">
        <v>23</v>
      </c>
      <c r="K12153" s="1" t="s">
        <v>16</v>
      </c>
      <c r="L12153" s="1" t="s">
        <v>16</v>
      </c>
      <c r="M12153" s="1" t="s">
        <v>16</v>
      </c>
      <c r="N12153" s="1" t="s">
        <v>16</v>
      </c>
      <c r="O12153" s="1">
        <v>63.2</v>
      </c>
      <c r="P12153" s="1">
        <v>1.0</v>
      </c>
    </row>
    <row r="12154">
      <c r="A12154" s="1" t="s">
        <v>29</v>
      </c>
      <c r="B12154" s="1" t="s">
        <v>14820</v>
      </c>
      <c r="C12154" s="2" t="s">
        <v>14733</v>
      </c>
      <c r="D12154" s="1" t="s">
        <v>19</v>
      </c>
      <c r="E12154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2154" s="1" t="s">
        <v>2035</v>
      </c>
      <c r="G12154" s="1" t="s">
        <v>2036</v>
      </c>
      <c r="H12154" s="1" t="s">
        <v>2037</v>
      </c>
      <c r="I12154" s="1" t="s">
        <v>16</v>
      </c>
      <c r="J12154" s="1" t="s">
        <v>23</v>
      </c>
      <c r="K12154" s="1" t="s">
        <v>16</v>
      </c>
      <c r="L12154" s="1" t="s">
        <v>16</v>
      </c>
      <c r="M12154" s="1" t="s">
        <v>16</v>
      </c>
      <c r="N12154" s="1" t="s">
        <v>16</v>
      </c>
      <c r="O12154" s="1">
        <v>55.2</v>
      </c>
      <c r="P12154" s="1">
        <v>1.0</v>
      </c>
    </row>
    <row r="12155">
      <c r="A12155" s="1" t="s">
        <v>29</v>
      </c>
      <c r="B12155" s="1" t="s">
        <v>14821</v>
      </c>
      <c r="C12155" s="2" t="s">
        <v>14733</v>
      </c>
      <c r="D12155" s="1" t="s">
        <v>19</v>
      </c>
      <c r="E12155" s="3" t="str">
        <f>HYPERLINK("https://fyndiq.se/produkt/edc9395737fe454e/", "2-pack - Iphone XS - 9D Härdat Glass - Top Kvalitet")</f>
        <v>2-pack - Iphone XS - 9D Härdat Glass - Top Kvalitet</v>
      </c>
      <c r="F12155" s="1" t="s">
        <v>8039</v>
      </c>
      <c r="G12155" s="1" t="s">
        <v>8040</v>
      </c>
      <c r="H12155" s="1" t="s">
        <v>8041</v>
      </c>
      <c r="I12155" s="1" t="s">
        <v>16</v>
      </c>
      <c r="J12155" s="1" t="s">
        <v>23</v>
      </c>
      <c r="K12155" s="1" t="s">
        <v>16</v>
      </c>
      <c r="L12155" s="1" t="s">
        <v>16</v>
      </c>
      <c r="M12155" s="1" t="s">
        <v>16</v>
      </c>
      <c r="N12155" s="1" t="s">
        <v>16</v>
      </c>
      <c r="O12155" s="1">
        <v>47.2</v>
      </c>
      <c r="P12155" s="1">
        <v>1.0</v>
      </c>
    </row>
    <row r="12156">
      <c r="A12156" s="1" t="s">
        <v>29</v>
      </c>
      <c r="B12156" s="1" t="s">
        <v>14822</v>
      </c>
      <c r="C12156" s="2" t="s">
        <v>14733</v>
      </c>
      <c r="D12156" s="1" t="s">
        <v>19</v>
      </c>
      <c r="E1215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2156" s="1" t="s">
        <v>183</v>
      </c>
      <c r="G12156" s="1" t="s">
        <v>184</v>
      </c>
      <c r="H12156" s="1" t="s">
        <v>185</v>
      </c>
      <c r="I12156" s="1" t="s">
        <v>16</v>
      </c>
      <c r="J12156" s="1" t="s">
        <v>23</v>
      </c>
      <c r="K12156" s="1" t="s">
        <v>16</v>
      </c>
      <c r="L12156" s="1" t="s">
        <v>16</v>
      </c>
      <c r="M12156" s="1" t="s">
        <v>16</v>
      </c>
      <c r="N12156" s="1" t="s">
        <v>16</v>
      </c>
      <c r="O12156" s="1">
        <v>79.2</v>
      </c>
      <c r="P12156" s="1">
        <v>1.0</v>
      </c>
    </row>
    <row r="12157">
      <c r="A12157" s="1" t="s">
        <v>29</v>
      </c>
      <c r="B12157" s="1" t="s">
        <v>14823</v>
      </c>
      <c r="C12157" s="2" t="s">
        <v>14733</v>
      </c>
      <c r="D12157" s="1" t="s">
        <v>19</v>
      </c>
      <c r="E12157" s="3" t="str">
        <f t="shared" ref="E12157:E12158" si="475">HYPERLINK("https://fyndiq.se/produkt/914693d84cc04c99/", "2-Pack Xiaomi Redmi 12C - Härdat Glas 9H - Super kvalitet 3D Skärmskydd")</f>
        <v>2-Pack Xiaomi Redmi 12C - Härdat Glas 9H - Super kvalitet 3D Skärmskydd</v>
      </c>
      <c r="F12157" s="1" t="s">
        <v>3098</v>
      </c>
      <c r="G12157" s="1" t="s">
        <v>3099</v>
      </c>
      <c r="H12157" s="1" t="s">
        <v>3100</v>
      </c>
      <c r="I12157" s="1" t="s">
        <v>16</v>
      </c>
      <c r="J12157" s="1" t="s">
        <v>23</v>
      </c>
      <c r="K12157" s="1" t="s">
        <v>16</v>
      </c>
      <c r="L12157" s="1" t="s">
        <v>16</v>
      </c>
      <c r="M12157" s="1" t="s">
        <v>16</v>
      </c>
      <c r="N12157" s="1" t="s">
        <v>16</v>
      </c>
      <c r="O12157" s="1">
        <v>63.2</v>
      </c>
      <c r="P12157" s="1">
        <v>1.0</v>
      </c>
    </row>
    <row r="12158">
      <c r="A12158" s="1" t="s">
        <v>29</v>
      </c>
      <c r="B12158" s="1" t="s">
        <v>14824</v>
      </c>
      <c r="C12158" s="2" t="s">
        <v>14733</v>
      </c>
      <c r="D12158" s="1" t="s">
        <v>19</v>
      </c>
      <c r="E12158" s="3" t="str">
        <f t="shared" si="475"/>
        <v>2-Pack Xiaomi Redmi 12C - Härdat Glas 9H - Super kvalitet 3D Skärmskydd</v>
      </c>
      <c r="F12158" s="1" t="s">
        <v>3098</v>
      </c>
      <c r="G12158" s="1" t="s">
        <v>3099</v>
      </c>
      <c r="H12158" s="1" t="s">
        <v>3100</v>
      </c>
      <c r="I12158" s="1" t="s">
        <v>16</v>
      </c>
      <c r="J12158" s="1" t="s">
        <v>23</v>
      </c>
      <c r="K12158" s="1" t="s">
        <v>16</v>
      </c>
      <c r="L12158" s="1" t="s">
        <v>16</v>
      </c>
      <c r="M12158" s="1" t="s">
        <v>16</v>
      </c>
      <c r="N12158" s="1" t="s">
        <v>16</v>
      </c>
      <c r="O12158" s="1">
        <v>63.2</v>
      </c>
      <c r="P12158" s="1">
        <v>1.0</v>
      </c>
    </row>
    <row r="12159">
      <c r="A12159" s="1" t="s">
        <v>29</v>
      </c>
      <c r="B12159" s="1" t="s">
        <v>14825</v>
      </c>
      <c r="C12159" s="2" t="s">
        <v>14733</v>
      </c>
      <c r="D12159" s="1" t="s">
        <v>19</v>
      </c>
      <c r="E12159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159" s="1" t="s">
        <v>968</v>
      </c>
      <c r="G12159" s="1" t="s">
        <v>969</v>
      </c>
      <c r="H12159" s="1" t="s">
        <v>970</v>
      </c>
      <c r="I12159" s="1" t="s">
        <v>16</v>
      </c>
      <c r="J12159" s="1" t="s">
        <v>23</v>
      </c>
      <c r="K12159" s="1" t="s">
        <v>16</v>
      </c>
      <c r="L12159" s="1" t="s">
        <v>16</v>
      </c>
      <c r="M12159" s="1" t="s">
        <v>16</v>
      </c>
      <c r="N12159" s="1" t="s">
        <v>16</v>
      </c>
      <c r="O12159" s="1">
        <v>71.2</v>
      </c>
      <c r="P12159" s="1">
        <v>1.0</v>
      </c>
    </row>
    <row r="12160">
      <c r="A12160" s="1" t="s">
        <v>29</v>
      </c>
      <c r="B12160" s="1" t="s">
        <v>14826</v>
      </c>
      <c r="C12160" s="2" t="s">
        <v>14733</v>
      </c>
      <c r="D12160" s="1" t="s">
        <v>19</v>
      </c>
      <c r="E12160" s="3" t="str">
        <f>HYPERLINK("https://fyndiq.se/produkt/13e76851ca504320/", "2-Pack Samsung Galaxy S22 Ultra - Härdat glas 9H - Top kvalitet")</f>
        <v>2-Pack Samsung Galaxy S22 Ultra - Härdat glas 9H - Top kvalitet</v>
      </c>
      <c r="F12160" s="1" t="s">
        <v>140</v>
      </c>
      <c r="G12160" s="1" t="s">
        <v>141</v>
      </c>
      <c r="H12160" s="1" t="s">
        <v>142</v>
      </c>
      <c r="I12160" s="1" t="s">
        <v>16</v>
      </c>
      <c r="J12160" s="1" t="s">
        <v>23</v>
      </c>
      <c r="K12160" s="1" t="s">
        <v>16</v>
      </c>
      <c r="L12160" s="1" t="s">
        <v>16</v>
      </c>
      <c r="M12160" s="1" t="s">
        <v>16</v>
      </c>
      <c r="N12160" s="1" t="s">
        <v>16</v>
      </c>
      <c r="O12160" s="1">
        <v>63.2</v>
      </c>
      <c r="P12160" s="1">
        <v>2.0</v>
      </c>
    </row>
    <row r="12161">
      <c r="A12161" s="1" t="s">
        <v>29</v>
      </c>
      <c r="B12161" s="1" t="s">
        <v>14827</v>
      </c>
      <c r="C12161" s="2" t="s">
        <v>14733</v>
      </c>
      <c r="D12161" s="1" t="s">
        <v>19</v>
      </c>
      <c r="E12161" s="3" t="str">
        <f t="shared" ref="E12161:E12163" si="476">HYPERLINK("https://fyndiq.se/produkt/56c72c0ba5f749b5/", "2-Pack SAMSUNG S24 Skärmskydd - Härdat Glas 9H - Super kvalitet 3D")</f>
        <v>2-Pack SAMSUNG S24 Skärmskydd - Härdat Glas 9H - Super kvalitet 3D</v>
      </c>
      <c r="F12161" s="1" t="s">
        <v>263</v>
      </c>
      <c r="G12161" s="1" t="s">
        <v>264</v>
      </c>
      <c r="H12161" s="1" t="s">
        <v>265</v>
      </c>
      <c r="I12161" s="1" t="s">
        <v>16</v>
      </c>
      <c r="J12161" s="1" t="s">
        <v>23</v>
      </c>
      <c r="K12161" s="1" t="s">
        <v>16</v>
      </c>
      <c r="L12161" s="1" t="s">
        <v>16</v>
      </c>
      <c r="M12161" s="1" t="s">
        <v>16</v>
      </c>
      <c r="N12161" s="1" t="s">
        <v>16</v>
      </c>
      <c r="O12161" s="1">
        <v>63.2</v>
      </c>
      <c r="P12161" s="1">
        <v>1.0</v>
      </c>
    </row>
    <row r="12162">
      <c r="A12162" s="1" t="s">
        <v>29</v>
      </c>
      <c r="B12162" s="1" t="s">
        <v>14828</v>
      </c>
      <c r="C12162" s="2" t="s">
        <v>14733</v>
      </c>
      <c r="D12162" s="1" t="s">
        <v>19</v>
      </c>
      <c r="E12162" s="3" t="str">
        <f t="shared" si="476"/>
        <v>2-Pack SAMSUNG S24 Skärmskydd - Härdat Glas 9H - Super kvalitet 3D</v>
      </c>
      <c r="F12162" s="1" t="s">
        <v>263</v>
      </c>
      <c r="G12162" s="1" t="s">
        <v>264</v>
      </c>
      <c r="H12162" s="1" t="s">
        <v>265</v>
      </c>
      <c r="I12162" s="1" t="s">
        <v>16</v>
      </c>
      <c r="J12162" s="1" t="s">
        <v>23</v>
      </c>
      <c r="K12162" s="1" t="s">
        <v>16</v>
      </c>
      <c r="L12162" s="1" t="s">
        <v>16</v>
      </c>
      <c r="M12162" s="1" t="s">
        <v>16</v>
      </c>
      <c r="N12162" s="1" t="s">
        <v>16</v>
      </c>
      <c r="O12162" s="1">
        <v>63.2</v>
      </c>
      <c r="P12162" s="1">
        <v>1.0</v>
      </c>
    </row>
    <row r="12163">
      <c r="A12163" s="1" t="s">
        <v>29</v>
      </c>
      <c r="B12163" s="1" t="s">
        <v>14829</v>
      </c>
      <c r="C12163" s="2" t="s">
        <v>14733</v>
      </c>
      <c r="D12163" s="1" t="s">
        <v>19</v>
      </c>
      <c r="E12163" s="3" t="str">
        <f t="shared" si="476"/>
        <v>2-Pack SAMSUNG S24 Skärmskydd - Härdat Glas 9H - Super kvalitet 3D</v>
      </c>
      <c r="F12163" s="1" t="s">
        <v>263</v>
      </c>
      <c r="G12163" s="1" t="s">
        <v>264</v>
      </c>
      <c r="H12163" s="1" t="s">
        <v>265</v>
      </c>
      <c r="I12163" s="1" t="s">
        <v>16</v>
      </c>
      <c r="J12163" s="1" t="s">
        <v>23</v>
      </c>
      <c r="K12163" s="1" t="s">
        <v>16</v>
      </c>
      <c r="L12163" s="1" t="s">
        <v>16</v>
      </c>
      <c r="M12163" s="1" t="s">
        <v>16</v>
      </c>
      <c r="N12163" s="1" t="s">
        <v>16</v>
      </c>
      <c r="O12163" s="1">
        <v>63.2</v>
      </c>
      <c r="P12163" s="1">
        <v>1.0</v>
      </c>
    </row>
    <row r="12164">
      <c r="A12164" s="1" t="s">
        <v>29</v>
      </c>
      <c r="B12164" s="1" t="s">
        <v>14830</v>
      </c>
      <c r="C12164" s="2" t="s">
        <v>14733</v>
      </c>
      <c r="D12164" s="1" t="s">
        <v>19</v>
      </c>
      <c r="E12164" s="3" t="str">
        <f>HYPERLINK("https://fyndiq.se/produkt/67afb534781a4066/", "2-Pack Samsung Galaxy S9 Plus - Härdat glas- 9HSuper kvalitet 3D")</f>
        <v>2-Pack Samsung Galaxy S9 Plus - Härdat glas- 9HSuper kvalitet 3D</v>
      </c>
      <c r="F12164" s="1" t="s">
        <v>3929</v>
      </c>
      <c r="G12164" s="1" t="s">
        <v>3930</v>
      </c>
      <c r="H12164" s="1" t="s">
        <v>3931</v>
      </c>
      <c r="I12164" s="1" t="s">
        <v>16</v>
      </c>
      <c r="J12164" s="1" t="s">
        <v>23</v>
      </c>
      <c r="K12164" s="1" t="s">
        <v>16</v>
      </c>
      <c r="L12164" s="1" t="s">
        <v>16</v>
      </c>
      <c r="M12164" s="1" t="s">
        <v>16</v>
      </c>
      <c r="N12164" s="1" t="s">
        <v>16</v>
      </c>
      <c r="O12164" s="1">
        <v>63.2</v>
      </c>
      <c r="P12164" s="1">
        <v>1.0</v>
      </c>
    </row>
    <row r="12165">
      <c r="A12165" s="1" t="s">
        <v>29</v>
      </c>
      <c r="B12165" s="1" t="s">
        <v>14831</v>
      </c>
      <c r="C12165" s="2" t="s">
        <v>14733</v>
      </c>
      <c r="D12165" s="1" t="s">
        <v>19</v>
      </c>
      <c r="E12165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12165" s="1" t="s">
        <v>59</v>
      </c>
      <c r="G12165" s="1" t="s">
        <v>60</v>
      </c>
      <c r="H12165" s="1" t="s">
        <v>61</v>
      </c>
      <c r="I12165" s="1" t="s">
        <v>16</v>
      </c>
      <c r="J12165" s="1" t="s">
        <v>23</v>
      </c>
      <c r="K12165" s="1" t="s">
        <v>16</v>
      </c>
      <c r="L12165" s="1" t="s">
        <v>16</v>
      </c>
      <c r="M12165" s="1" t="s">
        <v>16</v>
      </c>
      <c r="N12165" s="1" t="s">
        <v>16</v>
      </c>
      <c r="O12165" s="1">
        <v>55.2</v>
      </c>
      <c r="P12165" s="1">
        <v>1.0</v>
      </c>
    </row>
    <row r="12166">
      <c r="A12166" s="1" t="s">
        <v>29</v>
      </c>
      <c r="B12166" s="1" t="s">
        <v>14832</v>
      </c>
      <c r="C12166" s="2" t="s">
        <v>14733</v>
      </c>
      <c r="D12166" s="1" t="s">
        <v>19</v>
      </c>
      <c r="E12166" s="3" t="str">
        <f>HYPERLINK("https://fyndiq.se/produkt/925ae49423884615/", "2-Pack Samsung S22 Ultra Skärmskydd &amp; 1-Pack linsskydd -9H GLAS")</f>
        <v>2-Pack Samsung S22 Ultra Skärmskydd &amp; 1-Pack linsskydd -9H GLAS</v>
      </c>
      <c r="F12166" s="1" t="s">
        <v>335</v>
      </c>
      <c r="G12166" s="1" t="s">
        <v>336</v>
      </c>
      <c r="H12166" s="1" t="s">
        <v>337</v>
      </c>
      <c r="I12166" s="1" t="s">
        <v>16</v>
      </c>
      <c r="J12166" s="1" t="s">
        <v>23</v>
      </c>
      <c r="K12166" s="1" t="s">
        <v>16</v>
      </c>
      <c r="L12166" s="1" t="s">
        <v>16</v>
      </c>
      <c r="M12166" s="1" t="s">
        <v>16</v>
      </c>
      <c r="N12166" s="1" t="s">
        <v>16</v>
      </c>
      <c r="O12166" s="1">
        <v>71.2</v>
      </c>
      <c r="P12166" s="1">
        <v>1.0</v>
      </c>
    </row>
    <row r="12167">
      <c r="A12167" s="1" t="s">
        <v>29</v>
      </c>
      <c r="B12167" s="1" t="s">
        <v>14833</v>
      </c>
      <c r="C12167" s="2" t="s">
        <v>14733</v>
      </c>
      <c r="D12167" s="1" t="s">
        <v>19</v>
      </c>
      <c r="E12167" s="3" t="str">
        <f>HYPERLINK("https://fyndiq.se/produkt/f9cb40a5fb2c42e4/", "2 Pack Xiaomi 12 PRO - Härdat glas 9H-Super kvalitet 3D")</f>
        <v>2 Pack Xiaomi 12 PRO - Härdat glas 9H-Super kvalitet 3D</v>
      </c>
      <c r="F12167" s="1" t="s">
        <v>1830</v>
      </c>
      <c r="G12167" s="1" t="s">
        <v>1831</v>
      </c>
      <c r="H12167" s="1" t="s">
        <v>1832</v>
      </c>
      <c r="I12167" s="1" t="s">
        <v>16</v>
      </c>
      <c r="J12167" s="1" t="s">
        <v>23</v>
      </c>
      <c r="K12167" s="1" t="s">
        <v>16</v>
      </c>
      <c r="L12167" s="1" t="s">
        <v>16</v>
      </c>
      <c r="M12167" s="1" t="s">
        <v>16</v>
      </c>
      <c r="N12167" s="1" t="s">
        <v>16</v>
      </c>
      <c r="O12167" s="1">
        <v>63.2</v>
      </c>
      <c r="P12167" s="1">
        <v>1.0</v>
      </c>
    </row>
    <row r="12168">
      <c r="A12168" s="1" t="s">
        <v>29</v>
      </c>
      <c r="B12168" s="1" t="s">
        <v>14834</v>
      </c>
      <c r="C12168" s="2" t="s">
        <v>14733</v>
      </c>
      <c r="D12168" s="1" t="s">
        <v>19</v>
      </c>
      <c r="E12168" s="3" t="str">
        <f>HYPERLINK("https://fyndiq.se/produkt/9c48067cf97a4b26/", "2 Pack Apple Watch 45mm -Härdat glas 9H – Super kvalitet 3D")</f>
        <v>2 Pack Apple Watch 45mm -Härdat glas 9H – Super kvalitet 3D</v>
      </c>
      <c r="F12168" s="1" t="s">
        <v>3377</v>
      </c>
      <c r="G12168" s="1" t="s">
        <v>3378</v>
      </c>
      <c r="H12168" s="1" t="s">
        <v>3379</v>
      </c>
      <c r="I12168" s="1" t="s">
        <v>16</v>
      </c>
      <c r="J12168" s="1" t="s">
        <v>23</v>
      </c>
      <c r="K12168" s="1" t="s">
        <v>16</v>
      </c>
      <c r="L12168" s="1" t="s">
        <v>16</v>
      </c>
      <c r="M12168" s="1" t="s">
        <v>16</v>
      </c>
      <c r="N12168" s="1" t="s">
        <v>16</v>
      </c>
      <c r="O12168" s="1">
        <v>55.2</v>
      </c>
      <c r="P12168" s="1">
        <v>1.0</v>
      </c>
    </row>
    <row r="12169">
      <c r="A12169" s="1" t="s">
        <v>29</v>
      </c>
      <c r="B12169" s="1" t="s">
        <v>14835</v>
      </c>
      <c r="C12169" s="2" t="s">
        <v>14733</v>
      </c>
      <c r="D12169" s="1" t="s">
        <v>19</v>
      </c>
      <c r="E12169" s="3" t="str">
        <f>HYPERLINK("https://fyndiq.se/produkt/925ae49423884615/", "2-Pack Samsung S22 Ultra Skärmskydd &amp; 1-Pack linsskydd -9H GLAS")</f>
        <v>2-Pack Samsung S22 Ultra Skärmskydd &amp; 1-Pack linsskydd -9H GLAS</v>
      </c>
      <c r="F12169" s="1" t="s">
        <v>335</v>
      </c>
      <c r="G12169" s="1" t="s">
        <v>336</v>
      </c>
      <c r="H12169" s="1" t="s">
        <v>337</v>
      </c>
      <c r="I12169" s="1" t="s">
        <v>1673</v>
      </c>
      <c r="J12169" s="1" t="s">
        <v>9</v>
      </c>
      <c r="K12169" s="2" t="s">
        <v>11361</v>
      </c>
      <c r="L12169" s="1" t="s">
        <v>2811</v>
      </c>
      <c r="M12169" s="1" t="s">
        <v>16</v>
      </c>
      <c r="N12169" s="1" t="s">
        <v>16</v>
      </c>
      <c r="O12169" s="1">
        <v>71.2</v>
      </c>
      <c r="P12169" s="1">
        <v>1.0</v>
      </c>
    </row>
    <row r="12170">
      <c r="A12170" s="1" t="s">
        <v>29</v>
      </c>
      <c r="B12170" s="1" t="s">
        <v>14836</v>
      </c>
      <c r="C12170" s="2" t="s">
        <v>14733</v>
      </c>
      <c r="D12170" s="1" t="s">
        <v>19</v>
      </c>
      <c r="E12170" s="3" t="str">
        <f>HYPERLINK("https://fyndiq.se/produkt/56c72c0ba5f749b5/", "2-Pack SAMSUNG S24 Skärmskydd - Härdat Glas 9H - Super kvalitet 3D")</f>
        <v>2-Pack SAMSUNG S24 Skärmskydd - Härdat Glas 9H - Super kvalitet 3D</v>
      </c>
      <c r="F12170" s="1" t="s">
        <v>263</v>
      </c>
      <c r="G12170" s="1" t="s">
        <v>264</v>
      </c>
      <c r="H12170" s="1" t="s">
        <v>265</v>
      </c>
      <c r="I12170" s="1" t="s">
        <v>16</v>
      </c>
      <c r="J12170" s="1" t="s">
        <v>23</v>
      </c>
      <c r="K12170" s="1" t="s">
        <v>16</v>
      </c>
      <c r="L12170" s="1" t="s">
        <v>16</v>
      </c>
      <c r="M12170" s="1" t="s">
        <v>16</v>
      </c>
      <c r="N12170" s="1" t="s">
        <v>16</v>
      </c>
      <c r="O12170" s="1">
        <v>63.2</v>
      </c>
      <c r="P12170" s="1">
        <v>1.0</v>
      </c>
    </row>
    <row r="12171">
      <c r="A12171" s="1" t="s">
        <v>29</v>
      </c>
      <c r="B12171" s="1" t="s">
        <v>14837</v>
      </c>
      <c r="C12171" s="2" t="s">
        <v>14733</v>
      </c>
      <c r="D12171" s="1" t="s">
        <v>19</v>
      </c>
      <c r="E1217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171" s="1" t="s">
        <v>258</v>
      </c>
      <c r="G12171" s="1" t="s">
        <v>259</v>
      </c>
      <c r="H12171" s="1" t="s">
        <v>260</v>
      </c>
      <c r="I12171" s="1" t="s">
        <v>16</v>
      </c>
      <c r="J12171" s="1" t="s">
        <v>23</v>
      </c>
      <c r="K12171" s="1" t="s">
        <v>16</v>
      </c>
      <c r="L12171" s="1" t="s">
        <v>16</v>
      </c>
      <c r="M12171" s="1" t="s">
        <v>16</v>
      </c>
      <c r="N12171" s="1" t="s">
        <v>16</v>
      </c>
      <c r="O12171" s="1">
        <v>63.2</v>
      </c>
      <c r="P12171" s="1">
        <v>1.0</v>
      </c>
    </row>
    <row r="12172">
      <c r="A12172" s="1" t="s">
        <v>29</v>
      </c>
      <c r="B12172" s="1" t="s">
        <v>14838</v>
      </c>
      <c r="C12172" s="2" t="s">
        <v>14733</v>
      </c>
      <c r="D12172" s="1" t="s">
        <v>19</v>
      </c>
      <c r="E12172" s="3" t="str">
        <f t="shared" ref="E12172:E12173" si="477">HYPERLINK("https://fyndiq.se/produkt/13e76851ca504320/", "2-Pack Samsung Galaxy S22 Ultra - Härdat glas 9H - Top kvalitet")</f>
        <v>2-Pack Samsung Galaxy S22 Ultra - Härdat glas 9H - Top kvalitet</v>
      </c>
      <c r="F12172" s="1" t="s">
        <v>140</v>
      </c>
      <c r="G12172" s="1" t="s">
        <v>141</v>
      </c>
      <c r="H12172" s="1" t="s">
        <v>142</v>
      </c>
      <c r="I12172" s="1" t="s">
        <v>16</v>
      </c>
      <c r="J12172" s="1" t="s">
        <v>23</v>
      </c>
      <c r="K12172" s="1" t="s">
        <v>16</v>
      </c>
      <c r="L12172" s="1" t="s">
        <v>16</v>
      </c>
      <c r="M12172" s="1" t="s">
        <v>16</v>
      </c>
      <c r="N12172" s="1" t="s">
        <v>16</v>
      </c>
      <c r="O12172" s="1">
        <v>63.2</v>
      </c>
      <c r="P12172" s="1">
        <v>1.0</v>
      </c>
    </row>
    <row r="12173">
      <c r="A12173" s="1" t="s">
        <v>29</v>
      </c>
      <c r="B12173" s="1" t="s">
        <v>14839</v>
      </c>
      <c r="C12173" s="2" t="s">
        <v>14733</v>
      </c>
      <c r="D12173" s="1" t="s">
        <v>19</v>
      </c>
      <c r="E12173" s="3" t="str">
        <f t="shared" si="477"/>
        <v>2-Pack Samsung Galaxy S22 Ultra - Härdat glas 9H - Top kvalitet</v>
      </c>
      <c r="F12173" s="1" t="s">
        <v>140</v>
      </c>
      <c r="G12173" s="1" t="s">
        <v>141</v>
      </c>
      <c r="H12173" s="1" t="s">
        <v>142</v>
      </c>
      <c r="I12173" s="1" t="s">
        <v>16</v>
      </c>
      <c r="J12173" s="1" t="s">
        <v>23</v>
      </c>
      <c r="K12173" s="1" t="s">
        <v>16</v>
      </c>
      <c r="L12173" s="1" t="s">
        <v>16</v>
      </c>
      <c r="M12173" s="1" t="s">
        <v>16</v>
      </c>
      <c r="N12173" s="1" t="s">
        <v>16</v>
      </c>
      <c r="O12173" s="1">
        <v>63.2</v>
      </c>
      <c r="P12173" s="1">
        <v>1.0</v>
      </c>
    </row>
    <row r="12174">
      <c r="A12174" s="1" t="s">
        <v>29</v>
      </c>
      <c r="B12174" s="1" t="s">
        <v>14840</v>
      </c>
      <c r="C12174" s="2" t="s">
        <v>14733</v>
      </c>
      <c r="D12174" s="1" t="s">
        <v>19</v>
      </c>
      <c r="E12174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12174" s="1" t="s">
        <v>3159</v>
      </c>
      <c r="G12174" s="1" t="s">
        <v>3160</v>
      </c>
      <c r="H12174" s="1" t="s">
        <v>3161</v>
      </c>
      <c r="I12174" s="1" t="s">
        <v>16</v>
      </c>
      <c r="J12174" s="1" t="s">
        <v>23</v>
      </c>
      <c r="K12174" s="1" t="s">
        <v>16</v>
      </c>
      <c r="L12174" s="1" t="s">
        <v>16</v>
      </c>
      <c r="M12174" s="1" t="s">
        <v>16</v>
      </c>
      <c r="N12174" s="1" t="s">
        <v>16</v>
      </c>
      <c r="O12174" s="1">
        <v>79.2</v>
      </c>
      <c r="P12174" s="1">
        <v>1.0</v>
      </c>
    </row>
    <row r="12175">
      <c r="A12175" s="1" t="s">
        <v>29</v>
      </c>
      <c r="B12175" s="1" t="s">
        <v>14841</v>
      </c>
      <c r="C12175" s="2" t="s">
        <v>14733</v>
      </c>
      <c r="D12175" s="1" t="s">
        <v>19</v>
      </c>
      <c r="E12175" s="3" t="str">
        <f>HYPERLINK("https://fyndiq.se/produkt/53fb4d2f0bdc45ed/", "Samsung Galaxy Note 9 – Härdat glas 9H – Super kvalitet 3D")</f>
        <v>Samsung Galaxy Note 9 – Härdat glas 9H – Super kvalitet 3D</v>
      </c>
      <c r="F12175" s="1" t="s">
        <v>10926</v>
      </c>
      <c r="G12175" s="1" t="s">
        <v>10927</v>
      </c>
      <c r="H12175" s="1" t="s">
        <v>10928</v>
      </c>
      <c r="I12175" s="1" t="s">
        <v>16</v>
      </c>
      <c r="J12175" s="1" t="s">
        <v>23</v>
      </c>
      <c r="K12175" s="1" t="s">
        <v>16</v>
      </c>
      <c r="L12175" s="1" t="s">
        <v>16</v>
      </c>
      <c r="M12175" s="1" t="s">
        <v>16</v>
      </c>
      <c r="N12175" s="1" t="s">
        <v>16</v>
      </c>
      <c r="O12175" s="1">
        <v>55.2</v>
      </c>
      <c r="P12175" s="1">
        <v>1.0</v>
      </c>
    </row>
    <row r="12176">
      <c r="A12176" s="1" t="s">
        <v>29</v>
      </c>
      <c r="B12176" s="1" t="s">
        <v>14842</v>
      </c>
      <c r="C12176" s="2" t="s">
        <v>14733</v>
      </c>
      <c r="D12176" s="1" t="s">
        <v>19</v>
      </c>
      <c r="E12176" s="3" t="str">
        <f>HYPERLINK("https://fyndiq.se/produkt/406117b60bf241a0/", "2-Pack Samsung Galaxy S9 - Härdat glas 9H - Super kvalitet 3D")</f>
        <v>2-Pack Samsung Galaxy S9 - Härdat glas 9H - Super kvalitet 3D</v>
      </c>
      <c r="F12176" s="1" t="s">
        <v>228</v>
      </c>
      <c r="G12176" s="1" t="s">
        <v>229</v>
      </c>
      <c r="H12176" s="1" t="s">
        <v>230</v>
      </c>
      <c r="I12176" s="1" t="s">
        <v>16</v>
      </c>
      <c r="J12176" s="1" t="s">
        <v>23</v>
      </c>
      <c r="K12176" s="1" t="s">
        <v>16</v>
      </c>
      <c r="L12176" s="1" t="s">
        <v>16</v>
      </c>
      <c r="M12176" s="1" t="s">
        <v>16</v>
      </c>
      <c r="N12176" s="1" t="s">
        <v>16</v>
      </c>
      <c r="O12176" s="1">
        <v>63.2</v>
      </c>
      <c r="P12176" s="1">
        <v>1.0</v>
      </c>
    </row>
    <row r="12177">
      <c r="A12177" s="1" t="s">
        <v>29</v>
      </c>
      <c r="B12177" s="1" t="s">
        <v>14843</v>
      </c>
      <c r="C12177" s="2" t="s">
        <v>14733</v>
      </c>
      <c r="D12177" s="1" t="s">
        <v>19</v>
      </c>
      <c r="E12177" s="3" t="str">
        <f>HYPERLINK("https://fyndiq.se/produkt/da58ea3fa3794dae/", "2-Pack Samsung S21 Ultra (5G) Skärmskydd &amp; 1-Pack linsskydd - Härdat Glas 9H - Super kvalitet 3D")</f>
        <v>2-Pack Samsung S21 Ultra (5G) Skärmskydd &amp; 1-Pack linsskydd - Härdat Glas 9H - Super kvalitet 3D</v>
      </c>
      <c r="F12177" s="1" t="s">
        <v>14844</v>
      </c>
      <c r="G12177" s="1" t="s">
        <v>14845</v>
      </c>
      <c r="H12177" s="1" t="s">
        <v>14846</v>
      </c>
      <c r="I12177" s="1" t="s">
        <v>16</v>
      </c>
      <c r="J12177" s="1" t="s">
        <v>23</v>
      </c>
      <c r="K12177" s="1" t="s">
        <v>16</v>
      </c>
      <c r="L12177" s="1" t="s">
        <v>16</v>
      </c>
      <c r="M12177" s="1" t="s">
        <v>16</v>
      </c>
      <c r="N12177" s="1" t="s">
        <v>16</v>
      </c>
      <c r="O12177" s="1">
        <v>71.2</v>
      </c>
      <c r="P12177" s="1">
        <v>1.0</v>
      </c>
    </row>
    <row r="12178">
      <c r="A12178" s="1" t="s">
        <v>29</v>
      </c>
      <c r="B12178" s="1" t="s">
        <v>14847</v>
      </c>
      <c r="C12178" s="2" t="s">
        <v>14733</v>
      </c>
      <c r="D12178" s="1" t="s">
        <v>19</v>
      </c>
      <c r="E12178" s="3" t="str">
        <f>HYPERLINK("https://fyndiq.se/produkt/406117b60bf241a0/", "2-Pack Samsung Galaxy S9 - Härdat glas 9H - Super kvalitet 3D")</f>
        <v>2-Pack Samsung Galaxy S9 - Härdat glas 9H - Super kvalitet 3D</v>
      </c>
      <c r="F12178" s="1" t="s">
        <v>228</v>
      </c>
      <c r="G12178" s="1" t="s">
        <v>229</v>
      </c>
      <c r="H12178" s="1" t="s">
        <v>230</v>
      </c>
      <c r="I12178" s="1" t="s">
        <v>16</v>
      </c>
      <c r="J12178" s="1" t="s">
        <v>23</v>
      </c>
      <c r="K12178" s="1" t="s">
        <v>16</v>
      </c>
      <c r="L12178" s="1" t="s">
        <v>16</v>
      </c>
      <c r="M12178" s="1" t="s">
        <v>16</v>
      </c>
      <c r="N12178" s="1" t="s">
        <v>16</v>
      </c>
      <c r="O12178" s="1">
        <v>63.2</v>
      </c>
      <c r="P12178" s="1">
        <v>1.0</v>
      </c>
    </row>
    <row r="12179">
      <c r="A12179" s="1" t="s">
        <v>29</v>
      </c>
      <c r="B12179" s="1" t="s">
        <v>14848</v>
      </c>
      <c r="C12179" s="2" t="s">
        <v>14733</v>
      </c>
      <c r="D12179" s="1" t="s">
        <v>19</v>
      </c>
      <c r="E12179" s="3" t="str">
        <f>HYPERLINK("https://fyndiq.se/produkt/432d784756a84eff/", "2-Pack Samsung Galaxy S20FE - Härdat Glas-9H -Super kvalitet 3D")</f>
        <v>2-Pack Samsung Galaxy S20FE - Härdat Glas-9H -Super kvalitet 3D</v>
      </c>
      <c r="F12179" s="1" t="s">
        <v>1078</v>
      </c>
      <c r="G12179" s="1" t="s">
        <v>1079</v>
      </c>
      <c r="H12179" s="1" t="s">
        <v>1080</v>
      </c>
      <c r="I12179" s="1" t="s">
        <v>16</v>
      </c>
      <c r="J12179" s="1" t="s">
        <v>23</v>
      </c>
      <c r="K12179" s="1" t="s">
        <v>16</v>
      </c>
      <c r="L12179" s="1" t="s">
        <v>16</v>
      </c>
      <c r="M12179" s="1" t="s">
        <v>16</v>
      </c>
      <c r="N12179" s="1" t="s">
        <v>16</v>
      </c>
      <c r="O12179" s="1">
        <v>63.2</v>
      </c>
      <c r="P12179" s="1">
        <v>1.0</v>
      </c>
    </row>
    <row r="12180">
      <c r="A12180" s="1" t="s">
        <v>29</v>
      </c>
      <c r="B12180" s="1" t="s">
        <v>14849</v>
      </c>
      <c r="C12180" s="2" t="s">
        <v>14733</v>
      </c>
      <c r="D12180" s="1" t="s">
        <v>19</v>
      </c>
      <c r="E1218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180" s="1" t="s">
        <v>722</v>
      </c>
      <c r="G12180" s="1" t="s">
        <v>723</v>
      </c>
      <c r="H12180" s="1" t="s">
        <v>724</v>
      </c>
      <c r="I12180" s="1" t="s">
        <v>1673</v>
      </c>
      <c r="J12180" s="1" t="s">
        <v>23</v>
      </c>
      <c r="K12180" s="1" t="s">
        <v>16</v>
      </c>
      <c r="L12180" s="1" t="s">
        <v>16</v>
      </c>
      <c r="M12180" s="1" t="s">
        <v>16</v>
      </c>
      <c r="N12180" s="1" t="s">
        <v>16</v>
      </c>
      <c r="O12180" s="1">
        <v>79.2</v>
      </c>
      <c r="P12180" s="1">
        <v>1.0</v>
      </c>
    </row>
    <row r="12181">
      <c r="A12181" s="1" t="s">
        <v>29</v>
      </c>
      <c r="B12181" s="1" t="s">
        <v>14850</v>
      </c>
      <c r="C12181" s="2" t="s">
        <v>14733</v>
      </c>
      <c r="D12181" s="1" t="s">
        <v>19</v>
      </c>
      <c r="E12181" s="3" t="str">
        <f>HYPERLINK("https://fyndiq.se/produkt/fa04a4152f0644a7/", "3-Pack Apple iPad AIR 5 (2022 10.9 Inch) - Härdat Glas 9H - Super Kvalitet Skärmskydd")</f>
        <v>3-Pack Apple iPad AIR 5 (2022 10.9 Inch) - Härdat Glas 9H - Super Kvalitet Skärmskydd</v>
      </c>
      <c r="F12181" s="1" t="s">
        <v>14851</v>
      </c>
      <c r="G12181" s="1" t="s">
        <v>14852</v>
      </c>
      <c r="H12181" s="1" t="s">
        <v>14853</v>
      </c>
      <c r="I12181" s="1" t="s">
        <v>16</v>
      </c>
      <c r="J12181" s="1" t="s">
        <v>23</v>
      </c>
      <c r="K12181" s="1" t="s">
        <v>16</v>
      </c>
      <c r="L12181" s="1" t="s">
        <v>16</v>
      </c>
      <c r="M12181" s="1" t="s">
        <v>16</v>
      </c>
      <c r="N12181" s="1" t="s">
        <v>16</v>
      </c>
      <c r="O12181" s="1">
        <v>151.2</v>
      </c>
      <c r="P12181" s="1">
        <v>1.0</v>
      </c>
    </row>
    <row r="12182">
      <c r="A12182" s="1" t="s">
        <v>29</v>
      </c>
      <c r="B12182" s="1" t="s">
        <v>14854</v>
      </c>
      <c r="C12182" s="2" t="s">
        <v>14733</v>
      </c>
      <c r="D12182" s="1" t="s">
        <v>19</v>
      </c>
      <c r="E1218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2182" s="1" t="s">
        <v>679</v>
      </c>
      <c r="G12182" s="1" t="s">
        <v>680</v>
      </c>
      <c r="H12182" s="1" t="s">
        <v>681</v>
      </c>
      <c r="I12182" s="1" t="s">
        <v>16</v>
      </c>
      <c r="J12182" s="1" t="s">
        <v>23</v>
      </c>
      <c r="K12182" s="1" t="s">
        <v>16</v>
      </c>
      <c r="L12182" s="1" t="s">
        <v>16</v>
      </c>
      <c r="M12182" s="1" t="s">
        <v>16</v>
      </c>
      <c r="N12182" s="1" t="s">
        <v>16</v>
      </c>
      <c r="O12182" s="1">
        <v>95.2</v>
      </c>
      <c r="P12182" s="1">
        <v>1.0</v>
      </c>
    </row>
    <row r="12183">
      <c r="A12183" s="1" t="s">
        <v>29</v>
      </c>
      <c r="B12183" s="1" t="s">
        <v>14855</v>
      </c>
      <c r="C12183" s="2" t="s">
        <v>14733</v>
      </c>
      <c r="D12183" s="1" t="s">
        <v>19</v>
      </c>
      <c r="E12183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2183" s="1" t="s">
        <v>2607</v>
      </c>
      <c r="G12183" s="1" t="s">
        <v>2608</v>
      </c>
      <c r="H12183" s="1" t="s">
        <v>2609</v>
      </c>
      <c r="I12183" s="1" t="s">
        <v>16</v>
      </c>
      <c r="J12183" s="1" t="s">
        <v>23</v>
      </c>
      <c r="K12183" s="1" t="s">
        <v>16</v>
      </c>
      <c r="L12183" s="1" t="s">
        <v>16</v>
      </c>
      <c r="M12183" s="1" t="s">
        <v>16</v>
      </c>
      <c r="N12183" s="1" t="s">
        <v>16</v>
      </c>
      <c r="O12183" s="1">
        <v>55.2</v>
      </c>
      <c r="P12183" s="1">
        <v>1.0</v>
      </c>
    </row>
    <row r="12184">
      <c r="A12184" s="1" t="s">
        <v>29</v>
      </c>
      <c r="B12184" s="1" t="s">
        <v>14856</v>
      </c>
      <c r="C12184" s="2" t="s">
        <v>14733</v>
      </c>
      <c r="D12184" s="1" t="s">
        <v>19</v>
      </c>
      <c r="E12184" s="3" t="str">
        <f>HYPERLINK("https://fyndiq.se/produkt/b1caddae2e864477/", "2- Pack Samsung S10 Plus - Härdat Glas 9H - Super Kvalitet 3D")</f>
        <v>2- Pack Samsung S10 Plus - Härdat Glas 9H - Super Kvalitet 3D</v>
      </c>
      <c r="F12184" s="1" t="s">
        <v>477</v>
      </c>
      <c r="G12184" s="1" t="s">
        <v>478</v>
      </c>
      <c r="H12184" s="1" t="s">
        <v>479</v>
      </c>
      <c r="I12184" s="1" t="s">
        <v>16</v>
      </c>
      <c r="J12184" s="1" t="s">
        <v>23</v>
      </c>
      <c r="K12184" s="1" t="s">
        <v>16</v>
      </c>
      <c r="L12184" s="1" t="s">
        <v>16</v>
      </c>
      <c r="M12184" s="1" t="s">
        <v>16</v>
      </c>
      <c r="N12184" s="1" t="s">
        <v>16</v>
      </c>
      <c r="O12184" s="1">
        <v>63.2</v>
      </c>
      <c r="P12184" s="1">
        <v>1.0</v>
      </c>
    </row>
    <row r="12185">
      <c r="A12185" s="1" t="s">
        <v>29</v>
      </c>
      <c r="B12185" s="1" t="s">
        <v>14857</v>
      </c>
      <c r="C12185" s="2" t="s">
        <v>14733</v>
      </c>
      <c r="D12185" s="1" t="s">
        <v>19</v>
      </c>
      <c r="E12185" s="3" t="str">
        <f>HYPERLINK("https://fyndiq.se/produkt/44f3cfd52e0f4e86/", "Apple Watch 45mm – Härdat glas 9H – Super kvalitet 3D Skärmskydd")</f>
        <v>Apple Watch 45mm – Härdat glas 9H – Super kvalitet 3D Skärmskydd</v>
      </c>
      <c r="F12185" s="1" t="s">
        <v>568</v>
      </c>
      <c r="G12185" s="1" t="s">
        <v>569</v>
      </c>
      <c r="H12185" s="1" t="s">
        <v>570</v>
      </c>
      <c r="I12185" s="1" t="s">
        <v>16</v>
      </c>
      <c r="J12185" s="1" t="s">
        <v>23</v>
      </c>
      <c r="K12185" s="1" t="s">
        <v>16</v>
      </c>
      <c r="L12185" s="1" t="s">
        <v>16</v>
      </c>
      <c r="M12185" s="1" t="s">
        <v>16</v>
      </c>
      <c r="N12185" s="1" t="s">
        <v>16</v>
      </c>
      <c r="O12185" s="1">
        <v>47.2</v>
      </c>
      <c r="P12185" s="1">
        <v>1.0</v>
      </c>
    </row>
    <row r="12186">
      <c r="A12186" s="1" t="s">
        <v>29</v>
      </c>
      <c r="B12186" s="1" t="s">
        <v>14858</v>
      </c>
      <c r="C12186" s="2" t="s">
        <v>14733</v>
      </c>
      <c r="D12186" s="1" t="s">
        <v>19</v>
      </c>
      <c r="E12186" s="3" t="str">
        <f>HYPERLINK("https://fyndiq.se/produkt/075d0918f3794557/", "2-Pack Samsung A13 Skärmskydd &amp; 2-Pack linsskydd - Härdat Glas 9H - Super kvalitet 3D")</f>
        <v>2-Pack Samsung A13 Skärmskydd &amp; 2-Pack linsskydd - Härdat Glas 9H - Super kvalitet 3D</v>
      </c>
      <c r="F12186" s="1" t="s">
        <v>2006</v>
      </c>
      <c r="G12186" s="1" t="s">
        <v>2007</v>
      </c>
      <c r="H12186" s="1" t="s">
        <v>2008</v>
      </c>
      <c r="I12186" s="1" t="s">
        <v>16</v>
      </c>
      <c r="J12186" s="1" t="s">
        <v>23</v>
      </c>
      <c r="K12186" s="1" t="s">
        <v>16</v>
      </c>
      <c r="L12186" s="1" t="s">
        <v>16</v>
      </c>
      <c r="M12186" s="1" t="s">
        <v>16</v>
      </c>
      <c r="N12186" s="1" t="s">
        <v>16</v>
      </c>
      <c r="O12186" s="1">
        <v>71.2</v>
      </c>
      <c r="P12186" s="1">
        <v>2.0</v>
      </c>
    </row>
    <row r="12187">
      <c r="A12187" s="1" t="s">
        <v>29</v>
      </c>
      <c r="B12187" s="1" t="s">
        <v>14859</v>
      </c>
      <c r="C12187" s="2" t="s">
        <v>14733</v>
      </c>
      <c r="D12187" s="1" t="s">
        <v>19</v>
      </c>
      <c r="E12187" s="3" t="str">
        <f>HYPERLINK("https://fyndiq.se/produkt/533d0ddc5dd84c00/", "2-Pack iPhone 14 - skärmskydd &amp; linsskydd - härdat glas 9H")</f>
        <v>2-Pack iPhone 14 - skärmskydd &amp; linsskydd - härdat glas 9H</v>
      </c>
      <c r="F12187" s="1" t="s">
        <v>841</v>
      </c>
      <c r="G12187" s="1" t="s">
        <v>842</v>
      </c>
      <c r="H12187" s="1" t="s">
        <v>843</v>
      </c>
      <c r="I12187" s="1" t="s">
        <v>16</v>
      </c>
      <c r="J12187" s="1" t="s">
        <v>23</v>
      </c>
      <c r="K12187" s="1" t="s">
        <v>16</v>
      </c>
      <c r="L12187" s="1" t="s">
        <v>16</v>
      </c>
      <c r="M12187" s="1" t="s">
        <v>16</v>
      </c>
      <c r="N12187" s="1" t="s">
        <v>16</v>
      </c>
      <c r="O12187" s="1">
        <v>63.2</v>
      </c>
      <c r="P12187" s="1">
        <v>1.0</v>
      </c>
    </row>
    <row r="12188">
      <c r="A12188" s="1" t="s">
        <v>29</v>
      </c>
      <c r="B12188" s="1" t="s">
        <v>14860</v>
      </c>
      <c r="C12188" s="2" t="s">
        <v>14733</v>
      </c>
      <c r="D12188" s="1" t="s">
        <v>19</v>
      </c>
      <c r="E12188" s="3" t="str">
        <f>HYPERLINK("https://fyndiq.se/produkt/cd12c16ee4d949e3/", "OnePlus 10 Pro 5G - Härdat Glas 9H - Super kvalitet 3D Skärmskydd")</f>
        <v>OnePlus 10 Pro 5G - Härdat Glas 9H - Super kvalitet 3D Skärmskydd</v>
      </c>
      <c r="F12188" s="1" t="s">
        <v>1221</v>
      </c>
      <c r="G12188" s="1" t="s">
        <v>1222</v>
      </c>
      <c r="H12188" s="1" t="s">
        <v>1223</v>
      </c>
      <c r="I12188" s="1" t="s">
        <v>16</v>
      </c>
      <c r="J12188" s="1" t="s">
        <v>23</v>
      </c>
      <c r="K12188" s="1" t="s">
        <v>16</v>
      </c>
      <c r="L12188" s="1" t="s">
        <v>16</v>
      </c>
      <c r="M12188" s="1" t="s">
        <v>16</v>
      </c>
      <c r="N12188" s="1" t="s">
        <v>16</v>
      </c>
      <c r="O12188" s="1">
        <v>63.2</v>
      </c>
      <c r="P12188" s="1">
        <v>1.0</v>
      </c>
    </row>
    <row r="12189">
      <c r="A12189" s="1" t="s">
        <v>29</v>
      </c>
      <c r="B12189" s="1" t="s">
        <v>14861</v>
      </c>
      <c r="C12189" s="2" t="s">
        <v>14733</v>
      </c>
      <c r="D12189" s="1" t="s">
        <v>19</v>
      </c>
      <c r="E12189" s="3" t="str">
        <f>HYPERLINK("https://fyndiq.se/produkt/9186f72622b34ee6/", "2 Pack Samsung Galaxy A40 - Härdat glas 9H - Super kvalitet 3D")</f>
        <v>2 Pack Samsung Galaxy A40 - Härdat glas 9H - Super kvalitet 3D</v>
      </c>
      <c r="F12189" s="1" t="s">
        <v>2452</v>
      </c>
      <c r="G12189" s="1" t="s">
        <v>2453</v>
      </c>
      <c r="H12189" s="1" t="s">
        <v>2454</v>
      </c>
      <c r="I12189" s="1" t="s">
        <v>16</v>
      </c>
      <c r="J12189" s="1" t="s">
        <v>23</v>
      </c>
      <c r="K12189" s="1" t="s">
        <v>16</v>
      </c>
      <c r="L12189" s="1" t="s">
        <v>16</v>
      </c>
      <c r="M12189" s="1" t="s">
        <v>16</v>
      </c>
      <c r="N12189" s="1" t="s">
        <v>16</v>
      </c>
      <c r="O12189" s="1">
        <v>63.2</v>
      </c>
      <c r="P12189" s="1">
        <v>1.0</v>
      </c>
    </row>
    <row r="12190">
      <c r="A12190" s="1" t="s">
        <v>29</v>
      </c>
      <c r="B12190" s="1" t="s">
        <v>14862</v>
      </c>
      <c r="C12190" s="2" t="s">
        <v>14733</v>
      </c>
      <c r="D12190" s="1" t="s">
        <v>19</v>
      </c>
      <c r="E12190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2190" s="1" t="s">
        <v>4075</v>
      </c>
      <c r="G12190" s="1" t="s">
        <v>4076</v>
      </c>
      <c r="H12190" s="1" t="s">
        <v>4077</v>
      </c>
      <c r="I12190" s="1" t="s">
        <v>16</v>
      </c>
      <c r="J12190" s="1" t="s">
        <v>23</v>
      </c>
      <c r="K12190" s="1" t="s">
        <v>16</v>
      </c>
      <c r="L12190" s="1" t="s">
        <v>16</v>
      </c>
      <c r="M12190" s="1" t="s">
        <v>16</v>
      </c>
      <c r="N12190" s="1" t="s">
        <v>16</v>
      </c>
      <c r="O12190" s="1">
        <v>135.2</v>
      </c>
      <c r="P12190" s="1">
        <v>1.0</v>
      </c>
    </row>
    <row r="12191">
      <c r="A12191" s="1" t="s">
        <v>29</v>
      </c>
      <c r="B12191" s="1" t="s">
        <v>14863</v>
      </c>
      <c r="C12191" s="2" t="s">
        <v>14733</v>
      </c>
      <c r="D12191" s="1" t="s">
        <v>19</v>
      </c>
      <c r="E12191" s="3" t="str">
        <f>HYPERLINK("https://fyndiq.se/produkt/c64bbbf107e34309/", "2-Pack Huawei P30 - Härdat glas 9H – 3D Super kvalitet")</f>
        <v>2-Pack Huawei P30 - Härdat glas 9H – 3D Super kvalitet</v>
      </c>
      <c r="F12191" s="1" t="s">
        <v>845</v>
      </c>
      <c r="G12191" s="1" t="s">
        <v>846</v>
      </c>
      <c r="H12191" s="1" t="s">
        <v>847</v>
      </c>
      <c r="I12191" s="1" t="s">
        <v>16</v>
      </c>
      <c r="J12191" s="1" t="s">
        <v>23</v>
      </c>
      <c r="K12191" s="1" t="s">
        <v>16</v>
      </c>
      <c r="L12191" s="1" t="s">
        <v>16</v>
      </c>
      <c r="M12191" s="1" t="s">
        <v>16</v>
      </c>
      <c r="N12191" s="1" t="s">
        <v>16</v>
      </c>
      <c r="O12191" s="1">
        <v>63.2</v>
      </c>
      <c r="P12191" s="1">
        <v>1.0</v>
      </c>
    </row>
    <row r="12192">
      <c r="A12192" s="1" t="s">
        <v>29</v>
      </c>
      <c r="B12192" s="1" t="s">
        <v>14864</v>
      </c>
      <c r="C12192" s="2" t="s">
        <v>14733</v>
      </c>
      <c r="D12192" s="1" t="s">
        <v>19</v>
      </c>
      <c r="E12192" s="3" t="str">
        <f>HYPERLINK("https://fyndiq.se/produkt/28799ed0373d40b4/", "2 Pack Galaxy S21 Ultra 5G- Härdat glas 9H - Super kvalitet 3D")</f>
        <v>2 Pack Galaxy S21 Ultra 5G- Härdat glas 9H - Super kvalitet 3D</v>
      </c>
      <c r="F12192" s="1" t="s">
        <v>272</v>
      </c>
      <c r="G12192" s="1" t="s">
        <v>273</v>
      </c>
      <c r="H12192" s="1" t="s">
        <v>274</v>
      </c>
      <c r="I12192" s="1" t="s">
        <v>16</v>
      </c>
      <c r="J12192" s="1" t="s">
        <v>23</v>
      </c>
      <c r="K12192" s="1" t="s">
        <v>16</v>
      </c>
      <c r="L12192" s="1" t="s">
        <v>16</v>
      </c>
      <c r="M12192" s="1" t="s">
        <v>16</v>
      </c>
      <c r="N12192" s="1" t="s">
        <v>16</v>
      </c>
      <c r="O12192" s="1">
        <v>63.2</v>
      </c>
      <c r="P12192" s="1">
        <v>1.0</v>
      </c>
    </row>
    <row r="12193">
      <c r="A12193" s="1" t="s">
        <v>29</v>
      </c>
      <c r="B12193" s="1" t="s">
        <v>14865</v>
      </c>
      <c r="C12193" s="2" t="s">
        <v>14733</v>
      </c>
      <c r="D12193" s="1" t="s">
        <v>19</v>
      </c>
      <c r="E12193" s="3" t="str">
        <f>HYPERLINK("https://fyndiq.se/produkt/34157794139f40c6/", "2-Pack Samsung S20 FE - 9H Härdat Glass - Top Kvalitet")</f>
        <v>2-Pack Samsung S20 FE - 9H Härdat Glass - Top Kvalitet</v>
      </c>
      <c r="F12193" s="1" t="s">
        <v>1640</v>
      </c>
      <c r="G12193" s="1" t="s">
        <v>1641</v>
      </c>
      <c r="H12193" s="1" t="s">
        <v>1642</v>
      </c>
      <c r="I12193" s="1" t="s">
        <v>16</v>
      </c>
      <c r="J12193" s="1" t="s">
        <v>23</v>
      </c>
      <c r="K12193" s="1" t="s">
        <v>16</v>
      </c>
      <c r="L12193" s="1" t="s">
        <v>16</v>
      </c>
      <c r="M12193" s="1" t="s">
        <v>16</v>
      </c>
      <c r="N12193" s="1" t="s">
        <v>16</v>
      </c>
      <c r="O12193" s="1">
        <v>63.2</v>
      </c>
      <c r="P12193" s="1">
        <v>1.0</v>
      </c>
    </row>
    <row r="12194">
      <c r="A12194" s="1" t="s">
        <v>29</v>
      </c>
      <c r="B12194" s="1" t="s">
        <v>14866</v>
      </c>
      <c r="C12194" s="2" t="s">
        <v>14733</v>
      </c>
      <c r="D12194" s="1" t="s">
        <v>19</v>
      </c>
      <c r="E1219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194" s="1" t="s">
        <v>692</v>
      </c>
      <c r="G12194" s="1" t="s">
        <v>693</v>
      </c>
      <c r="H12194" s="1" t="s">
        <v>694</v>
      </c>
      <c r="I12194" s="1" t="s">
        <v>16</v>
      </c>
      <c r="J12194" s="1" t="s">
        <v>23</v>
      </c>
      <c r="K12194" s="1" t="s">
        <v>16</v>
      </c>
      <c r="L12194" s="1" t="s">
        <v>16</v>
      </c>
      <c r="M12194" s="1" t="s">
        <v>16</v>
      </c>
      <c r="N12194" s="1" t="s">
        <v>16</v>
      </c>
      <c r="O12194" s="1">
        <v>47.2</v>
      </c>
      <c r="P12194" s="1">
        <v>1.0</v>
      </c>
    </row>
    <row r="12195">
      <c r="A12195" s="1" t="s">
        <v>29</v>
      </c>
      <c r="B12195" s="1" t="s">
        <v>14867</v>
      </c>
      <c r="C12195" s="2" t="s">
        <v>14733</v>
      </c>
      <c r="D12195" s="1" t="s">
        <v>19</v>
      </c>
      <c r="E12195" s="3" t="str">
        <f>HYPERLINK("https://fyndiq.se/produkt/e25e081a72dc4cb1/", "2-Pack Xiaomi 10T Pro 5G - Härdat glas 9H-Super kvalitet 3D")</f>
        <v>2-Pack Xiaomi 10T Pro 5G - Härdat glas 9H-Super kvalitet 3D</v>
      </c>
      <c r="F12195" s="1" t="s">
        <v>1257</v>
      </c>
      <c r="G12195" s="1" t="s">
        <v>1258</v>
      </c>
      <c r="H12195" s="1" t="s">
        <v>1259</v>
      </c>
      <c r="I12195" s="1" t="s">
        <v>16</v>
      </c>
      <c r="J12195" s="1" t="s">
        <v>23</v>
      </c>
      <c r="K12195" s="1" t="s">
        <v>16</v>
      </c>
      <c r="L12195" s="1" t="s">
        <v>16</v>
      </c>
      <c r="M12195" s="1" t="s">
        <v>16</v>
      </c>
      <c r="N12195" s="1" t="s">
        <v>16</v>
      </c>
      <c r="O12195" s="1">
        <v>63.2</v>
      </c>
      <c r="P12195" s="1">
        <v>1.0</v>
      </c>
    </row>
    <row r="12196">
      <c r="A12196" s="1" t="s">
        <v>29</v>
      </c>
      <c r="B12196" s="1" t="s">
        <v>14868</v>
      </c>
      <c r="C12196" s="2" t="s">
        <v>14869</v>
      </c>
      <c r="D12196" s="1" t="s">
        <v>19</v>
      </c>
      <c r="E12196" s="3" t="str">
        <f>HYPERLINK("https://fyndiq.se/produkt/13429430b0324fde/", "2-Pack Samsung Galaxy A23 5G - Härdat Glas 9H - Super Kvalitet 3D")</f>
        <v>2-Pack Samsung Galaxy A23 5G - Härdat Glas 9H - Super Kvalitet 3D</v>
      </c>
      <c r="F12196" s="1" t="s">
        <v>1761</v>
      </c>
      <c r="G12196" s="1" t="s">
        <v>1762</v>
      </c>
      <c r="H12196" s="1" t="s">
        <v>1763</v>
      </c>
      <c r="I12196" s="1" t="s">
        <v>16</v>
      </c>
      <c r="J12196" s="1" t="s">
        <v>23</v>
      </c>
      <c r="K12196" s="1" t="s">
        <v>16</v>
      </c>
      <c r="L12196" s="1" t="s">
        <v>16</v>
      </c>
      <c r="M12196" s="1" t="s">
        <v>16</v>
      </c>
      <c r="N12196" s="1" t="s">
        <v>16</v>
      </c>
      <c r="O12196" s="1">
        <v>63.2</v>
      </c>
      <c r="P12196" s="1">
        <v>1.0</v>
      </c>
    </row>
    <row r="12197">
      <c r="A12197" s="1" t="s">
        <v>29</v>
      </c>
      <c r="B12197" s="1" t="s">
        <v>14870</v>
      </c>
      <c r="C12197" s="2" t="s">
        <v>14869</v>
      </c>
      <c r="D12197" s="1" t="s">
        <v>19</v>
      </c>
      <c r="E12197" s="3" t="str">
        <f t="shared" ref="E12197:E12198" si="478">HYPERLINK("https://fyndiq.se/produkt/5947f051e8b54742/", "2-Pack MOTOROLA EDGE 40 Skärmskydd - Härdat Glas 9H - Super kvalitet 3D")</f>
        <v>2-Pack MOTOROLA EDGE 40 Skärmskydd - Härdat Glas 9H - Super kvalitet 3D</v>
      </c>
      <c r="F12197" s="1" t="s">
        <v>1065</v>
      </c>
      <c r="G12197" s="1" t="s">
        <v>1066</v>
      </c>
      <c r="H12197" s="1" t="s">
        <v>1067</v>
      </c>
      <c r="I12197" s="1" t="s">
        <v>16</v>
      </c>
      <c r="J12197" s="1" t="s">
        <v>23</v>
      </c>
      <c r="K12197" s="1" t="s">
        <v>16</v>
      </c>
      <c r="L12197" s="1" t="s">
        <v>16</v>
      </c>
      <c r="M12197" s="1" t="s">
        <v>16</v>
      </c>
      <c r="N12197" s="1" t="s">
        <v>16</v>
      </c>
      <c r="O12197" s="1">
        <v>71.2</v>
      </c>
      <c r="P12197" s="1">
        <v>1.0</v>
      </c>
    </row>
    <row r="12198">
      <c r="A12198" s="1" t="s">
        <v>29</v>
      </c>
      <c r="B12198" s="1" t="s">
        <v>14871</v>
      </c>
      <c r="C12198" s="2" t="s">
        <v>14869</v>
      </c>
      <c r="D12198" s="1" t="s">
        <v>19</v>
      </c>
      <c r="E12198" s="3" t="str">
        <f t="shared" si="478"/>
        <v>2-Pack MOTOROLA EDGE 40 Skärmskydd - Härdat Glas 9H - Super kvalitet 3D</v>
      </c>
      <c r="F12198" s="1" t="s">
        <v>1065</v>
      </c>
      <c r="G12198" s="1" t="s">
        <v>1066</v>
      </c>
      <c r="H12198" s="1" t="s">
        <v>1067</v>
      </c>
      <c r="I12198" s="1" t="s">
        <v>16</v>
      </c>
      <c r="J12198" s="1" t="s">
        <v>23</v>
      </c>
      <c r="K12198" s="1" t="s">
        <v>16</v>
      </c>
      <c r="L12198" s="1" t="s">
        <v>16</v>
      </c>
      <c r="M12198" s="1" t="s">
        <v>16</v>
      </c>
      <c r="N12198" s="1" t="s">
        <v>16</v>
      </c>
      <c r="O12198" s="1">
        <v>71.2</v>
      </c>
      <c r="P12198" s="1">
        <v>1.0</v>
      </c>
    </row>
    <row r="12199">
      <c r="A12199" s="1" t="s">
        <v>29</v>
      </c>
      <c r="B12199" s="1" t="s">
        <v>14872</v>
      </c>
      <c r="C12199" s="2" t="s">
        <v>14869</v>
      </c>
      <c r="D12199" s="1" t="s">
        <v>19</v>
      </c>
      <c r="E12199" s="3" t="str">
        <f>HYPERLINK("https://fyndiq.se/produkt/b96aad9902754ebc/", "2-Pack Samsung S23 FE - 9H Härdat Glass - Super Kvalitet 3D")</f>
        <v>2-Pack Samsung S23 FE - 9H Härdat Glass - Super Kvalitet 3D</v>
      </c>
      <c r="F12199" s="1" t="s">
        <v>67</v>
      </c>
      <c r="G12199" s="1" t="s">
        <v>68</v>
      </c>
      <c r="H12199" s="1" t="s">
        <v>69</v>
      </c>
      <c r="I12199" s="1" t="s">
        <v>16</v>
      </c>
      <c r="J12199" s="1" t="s">
        <v>23</v>
      </c>
      <c r="K12199" s="1" t="s">
        <v>16</v>
      </c>
      <c r="L12199" s="1" t="s">
        <v>16</v>
      </c>
      <c r="M12199" s="1" t="s">
        <v>16</v>
      </c>
      <c r="N12199" s="1" t="s">
        <v>16</v>
      </c>
      <c r="O12199" s="1">
        <v>63.2</v>
      </c>
      <c r="P12199" s="1">
        <v>1.0</v>
      </c>
    </row>
    <row r="12200">
      <c r="A12200" s="1" t="s">
        <v>29</v>
      </c>
      <c r="B12200" s="1" t="s">
        <v>14873</v>
      </c>
      <c r="C12200" s="2" t="s">
        <v>14869</v>
      </c>
      <c r="D12200" s="1" t="s">
        <v>19</v>
      </c>
      <c r="E12200" s="3" t="str">
        <f>HYPERLINK("https://fyndiq.se/produkt/2a9c08e4daf04aed/", "2-Pack Xiaomi 12T Pro - Härdat Glas 9H - Super kvalitet 3D Skärmskydd")</f>
        <v>2-Pack Xiaomi 12T Pro - Härdat Glas 9H - Super kvalitet 3D Skärmskydd</v>
      </c>
      <c r="F12200" s="1" t="s">
        <v>376</v>
      </c>
      <c r="G12200" s="1" t="s">
        <v>377</v>
      </c>
      <c r="H12200" s="1" t="s">
        <v>378</v>
      </c>
      <c r="I12200" s="1" t="s">
        <v>16</v>
      </c>
      <c r="J12200" s="1" t="s">
        <v>23</v>
      </c>
      <c r="K12200" s="1" t="s">
        <v>16</v>
      </c>
      <c r="L12200" s="1" t="s">
        <v>16</v>
      </c>
      <c r="M12200" s="1" t="s">
        <v>16</v>
      </c>
      <c r="N12200" s="1" t="s">
        <v>16</v>
      </c>
      <c r="O12200" s="1">
        <v>63.2</v>
      </c>
      <c r="P12200" s="1">
        <v>1.0</v>
      </c>
    </row>
    <row r="12201">
      <c r="A12201" s="1" t="s">
        <v>29</v>
      </c>
      <c r="B12201" s="1" t="s">
        <v>14874</v>
      </c>
      <c r="C12201" s="2" t="s">
        <v>14869</v>
      </c>
      <c r="D12201" s="1" t="s">
        <v>19</v>
      </c>
      <c r="E12201" s="3" t="str">
        <f>HYPERLINK("https://fyndiq.se/produkt/432d784756a84eff/", "2-Pack Samsung Galaxy S20FE - Härdat Glas-9H -Super kvalitet 3D")</f>
        <v>2-Pack Samsung Galaxy S20FE - Härdat Glas-9H -Super kvalitet 3D</v>
      </c>
      <c r="F12201" s="1" t="s">
        <v>1078</v>
      </c>
      <c r="G12201" s="1" t="s">
        <v>1079</v>
      </c>
      <c r="H12201" s="1" t="s">
        <v>1080</v>
      </c>
      <c r="I12201" s="1" t="s">
        <v>16</v>
      </c>
      <c r="J12201" s="1" t="s">
        <v>23</v>
      </c>
      <c r="K12201" s="1" t="s">
        <v>16</v>
      </c>
      <c r="L12201" s="1" t="s">
        <v>16</v>
      </c>
      <c r="M12201" s="1" t="s">
        <v>16</v>
      </c>
      <c r="N12201" s="1" t="s">
        <v>16</v>
      </c>
      <c r="O12201" s="1">
        <v>63.2</v>
      </c>
      <c r="P12201" s="1">
        <v>1.0</v>
      </c>
    </row>
    <row r="12202">
      <c r="A12202" s="1" t="s">
        <v>29</v>
      </c>
      <c r="B12202" s="1" t="s">
        <v>14875</v>
      </c>
      <c r="C12202" s="2" t="s">
        <v>14869</v>
      </c>
      <c r="D12202" s="1" t="s">
        <v>19</v>
      </c>
      <c r="E12202" s="3" t="str">
        <f>HYPERLINK("https://fyndiq.se/produkt/1212a26581db437f/", "2-Pack XIAOMI 13T PRO Skärmskydd - Härdat Glas 9H - Super kvalitet 3D")</f>
        <v>2-Pack XIAOMI 13T PRO Skärmskydd - Härdat Glas 9H - Super kvalitet 3D</v>
      </c>
      <c r="F12202" s="1" t="s">
        <v>10372</v>
      </c>
      <c r="G12202" s="1" t="s">
        <v>10373</v>
      </c>
      <c r="H12202" s="1" t="s">
        <v>10374</v>
      </c>
      <c r="I12202" s="1" t="s">
        <v>16</v>
      </c>
      <c r="J12202" s="1" t="s">
        <v>23</v>
      </c>
      <c r="K12202" s="1" t="s">
        <v>16</v>
      </c>
      <c r="L12202" s="1" t="s">
        <v>16</v>
      </c>
      <c r="M12202" s="1" t="s">
        <v>16</v>
      </c>
      <c r="N12202" s="1" t="s">
        <v>16</v>
      </c>
      <c r="O12202" s="1">
        <v>63.2</v>
      </c>
      <c r="P12202" s="1">
        <v>1.0</v>
      </c>
    </row>
    <row r="12203">
      <c r="A12203" s="1" t="s">
        <v>29</v>
      </c>
      <c r="B12203" s="1" t="s">
        <v>14876</v>
      </c>
      <c r="C12203" s="2" t="s">
        <v>14869</v>
      </c>
      <c r="D12203" s="1" t="s">
        <v>19</v>
      </c>
      <c r="E12203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2203" s="1" t="s">
        <v>79</v>
      </c>
      <c r="G12203" s="1" t="s">
        <v>80</v>
      </c>
      <c r="H12203" s="1" t="s">
        <v>81</v>
      </c>
      <c r="I12203" s="1" t="s">
        <v>16</v>
      </c>
      <c r="J12203" s="1" t="s">
        <v>23</v>
      </c>
      <c r="K12203" s="1" t="s">
        <v>16</v>
      </c>
      <c r="L12203" s="1" t="s">
        <v>16</v>
      </c>
      <c r="M12203" s="1" t="s">
        <v>16</v>
      </c>
      <c r="N12203" s="1" t="s">
        <v>16</v>
      </c>
      <c r="O12203" s="1">
        <v>63.2</v>
      </c>
      <c r="P12203" s="1">
        <v>1.0</v>
      </c>
    </row>
    <row r="12204">
      <c r="A12204" s="1" t="s">
        <v>29</v>
      </c>
      <c r="B12204" s="1" t="s">
        <v>14877</v>
      </c>
      <c r="C12204" s="2" t="s">
        <v>14869</v>
      </c>
      <c r="D12204" s="1" t="s">
        <v>19</v>
      </c>
      <c r="E12204" s="3" t="str">
        <f>HYPERLINK("https://fyndiq.se/produkt/cd464877615d4b4e/", "2-Pack XIAOMI REDMI 13C 5G Skärmskydd &amp; 1-Pack linsskydd - Härdat Glas 9H - Super kvalitet 3D")</f>
        <v>2-Pack XIAOMI REDMI 13C 5G Skärmskydd &amp; 1-Pack linsskydd - Härdat Glas 9H - Super kvalitet 3D</v>
      </c>
      <c r="F12204" s="1" t="s">
        <v>5722</v>
      </c>
      <c r="G12204" s="1" t="s">
        <v>5723</v>
      </c>
      <c r="H12204" s="1" t="s">
        <v>5724</v>
      </c>
      <c r="I12204" s="1" t="s">
        <v>16</v>
      </c>
      <c r="J12204" s="1" t="s">
        <v>23</v>
      </c>
      <c r="K12204" s="1" t="s">
        <v>16</v>
      </c>
      <c r="L12204" s="1" t="s">
        <v>16</v>
      </c>
      <c r="M12204" s="1" t="s">
        <v>16</v>
      </c>
      <c r="N12204" s="1" t="s">
        <v>16</v>
      </c>
      <c r="O12204" s="1">
        <v>71.2</v>
      </c>
      <c r="P12204" s="1">
        <v>1.0</v>
      </c>
    </row>
    <row r="12205">
      <c r="A12205" s="1" t="s">
        <v>29</v>
      </c>
      <c r="B12205" s="1" t="s">
        <v>14878</v>
      </c>
      <c r="C12205" s="2" t="s">
        <v>14869</v>
      </c>
      <c r="D12205" s="1" t="s">
        <v>19</v>
      </c>
      <c r="E1220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2205" s="1" t="s">
        <v>614</v>
      </c>
      <c r="G12205" s="1" t="s">
        <v>615</v>
      </c>
      <c r="H12205" s="1" t="s">
        <v>616</v>
      </c>
      <c r="I12205" s="1" t="s">
        <v>16</v>
      </c>
      <c r="J12205" s="1" t="s">
        <v>23</v>
      </c>
      <c r="K12205" s="1" t="s">
        <v>16</v>
      </c>
      <c r="L12205" s="1" t="s">
        <v>16</v>
      </c>
      <c r="M12205" s="1" t="s">
        <v>16</v>
      </c>
      <c r="N12205" s="1" t="s">
        <v>16</v>
      </c>
      <c r="O12205" s="1">
        <v>71.2</v>
      </c>
      <c r="P12205" s="1">
        <v>1.0</v>
      </c>
    </row>
    <row r="12206">
      <c r="A12206" s="1" t="s">
        <v>29</v>
      </c>
      <c r="B12206" s="1" t="s">
        <v>14879</v>
      </c>
      <c r="C12206" s="2" t="s">
        <v>14869</v>
      </c>
      <c r="D12206" s="1" t="s">
        <v>19</v>
      </c>
      <c r="E1220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2206" s="1" t="s">
        <v>47</v>
      </c>
      <c r="G12206" s="2" t="s">
        <v>48</v>
      </c>
      <c r="H12206" s="1" t="s">
        <v>49</v>
      </c>
      <c r="I12206" s="1" t="s">
        <v>16</v>
      </c>
      <c r="J12206" s="1" t="s">
        <v>23</v>
      </c>
      <c r="K12206" s="1" t="s">
        <v>16</v>
      </c>
      <c r="L12206" s="1" t="s">
        <v>16</v>
      </c>
      <c r="M12206" s="1" t="s">
        <v>16</v>
      </c>
      <c r="N12206" s="1" t="s">
        <v>16</v>
      </c>
      <c r="O12206" s="1">
        <v>183.2</v>
      </c>
      <c r="P12206" s="1">
        <v>1.0</v>
      </c>
    </row>
    <row r="12207">
      <c r="A12207" s="1" t="s">
        <v>29</v>
      </c>
      <c r="B12207" s="1" t="s">
        <v>14880</v>
      </c>
      <c r="C12207" s="2" t="s">
        <v>14869</v>
      </c>
      <c r="D12207" s="1" t="s">
        <v>19</v>
      </c>
      <c r="E12207" s="3" t="str">
        <f t="shared" ref="E12207:E12208" si="479">HYPERLINK("https://fyndiq.se/produkt/13429430b0324fde/", "2-Pack Samsung Galaxy A23 5G - Härdat Glas 9H - Super Kvalitet 3D")</f>
        <v>2-Pack Samsung Galaxy A23 5G - Härdat Glas 9H - Super Kvalitet 3D</v>
      </c>
      <c r="F12207" s="1" t="s">
        <v>1761</v>
      </c>
      <c r="G12207" s="1" t="s">
        <v>1762</v>
      </c>
      <c r="H12207" s="1" t="s">
        <v>1763</v>
      </c>
      <c r="I12207" s="1" t="s">
        <v>16</v>
      </c>
      <c r="J12207" s="1" t="s">
        <v>23</v>
      </c>
      <c r="K12207" s="1" t="s">
        <v>16</v>
      </c>
      <c r="L12207" s="1" t="s">
        <v>16</v>
      </c>
      <c r="M12207" s="1" t="s">
        <v>16</v>
      </c>
      <c r="N12207" s="1" t="s">
        <v>16</v>
      </c>
      <c r="O12207" s="1">
        <v>63.2</v>
      </c>
      <c r="P12207" s="1">
        <v>1.0</v>
      </c>
    </row>
    <row r="12208">
      <c r="A12208" s="1" t="s">
        <v>29</v>
      </c>
      <c r="B12208" s="1" t="s">
        <v>14881</v>
      </c>
      <c r="C12208" s="2" t="s">
        <v>14869</v>
      </c>
      <c r="D12208" s="1" t="s">
        <v>19</v>
      </c>
      <c r="E12208" s="3" t="str">
        <f t="shared" si="479"/>
        <v>2-Pack Samsung Galaxy A23 5G - Härdat Glas 9H - Super Kvalitet 3D</v>
      </c>
      <c r="F12208" s="1" t="s">
        <v>1761</v>
      </c>
      <c r="G12208" s="1" t="s">
        <v>1762</v>
      </c>
      <c r="H12208" s="1" t="s">
        <v>1763</v>
      </c>
      <c r="I12208" s="1" t="s">
        <v>16</v>
      </c>
      <c r="J12208" s="1" t="s">
        <v>23</v>
      </c>
      <c r="K12208" s="1" t="s">
        <v>16</v>
      </c>
      <c r="L12208" s="1" t="s">
        <v>16</v>
      </c>
      <c r="M12208" s="1" t="s">
        <v>16</v>
      </c>
      <c r="N12208" s="1" t="s">
        <v>16</v>
      </c>
      <c r="O12208" s="1">
        <v>63.2</v>
      </c>
      <c r="P12208" s="1">
        <v>1.0</v>
      </c>
    </row>
    <row r="12209">
      <c r="A12209" s="1" t="s">
        <v>29</v>
      </c>
      <c r="B12209" s="1" t="s">
        <v>14882</v>
      </c>
      <c r="C12209" s="2" t="s">
        <v>14869</v>
      </c>
      <c r="D12209" s="1" t="s">
        <v>19</v>
      </c>
      <c r="E12209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2209" s="1" t="s">
        <v>894</v>
      </c>
      <c r="G12209" s="1" t="s">
        <v>895</v>
      </c>
      <c r="H12209" s="1" t="s">
        <v>896</v>
      </c>
      <c r="I12209" s="1" t="s">
        <v>16</v>
      </c>
      <c r="J12209" s="1" t="s">
        <v>23</v>
      </c>
      <c r="K12209" s="1" t="s">
        <v>16</v>
      </c>
      <c r="L12209" s="1" t="s">
        <v>16</v>
      </c>
      <c r="M12209" s="1" t="s">
        <v>16</v>
      </c>
      <c r="N12209" s="1" t="s">
        <v>16</v>
      </c>
      <c r="O12209" s="1">
        <v>79.2</v>
      </c>
      <c r="P12209" s="1">
        <v>1.0</v>
      </c>
    </row>
    <row r="12210">
      <c r="A12210" s="1" t="s">
        <v>29</v>
      </c>
      <c r="B12210" s="1" t="s">
        <v>14883</v>
      </c>
      <c r="C12210" s="2" t="s">
        <v>14869</v>
      </c>
      <c r="D12210" s="1" t="s">
        <v>19</v>
      </c>
      <c r="E12210" s="3" t="str">
        <f>HYPERLINK("https://fyndiq.se/produkt/0eafa4fa881f40c8/", "2-Pack Motorola EDGE 20 Pro Skärmskydd &amp; 2-Pack linsskydd - Härdat Glas 9H - Super kvalitet 3D")</f>
        <v>2-Pack Motorola EDGE 20 Pro Skärmskydd &amp; 2-Pack linsskydd - Härdat Glas 9H - Super kvalitet 3D</v>
      </c>
      <c r="F12210" s="1" t="s">
        <v>14884</v>
      </c>
      <c r="G12210" s="1" t="s">
        <v>14885</v>
      </c>
      <c r="H12210" s="1" t="s">
        <v>14886</v>
      </c>
      <c r="I12210" s="1" t="s">
        <v>16</v>
      </c>
      <c r="J12210" s="1" t="s">
        <v>23</v>
      </c>
      <c r="K12210" s="1" t="s">
        <v>16</v>
      </c>
      <c r="L12210" s="1" t="s">
        <v>16</v>
      </c>
      <c r="M12210" s="1" t="s">
        <v>16</v>
      </c>
      <c r="N12210" s="1" t="s">
        <v>16</v>
      </c>
      <c r="O12210" s="1">
        <v>79.2</v>
      </c>
      <c r="P12210" s="1">
        <v>1.0</v>
      </c>
    </row>
    <row r="12211">
      <c r="A12211" s="1" t="s">
        <v>29</v>
      </c>
      <c r="B12211" s="1" t="s">
        <v>14887</v>
      </c>
      <c r="C12211" s="2" t="s">
        <v>14869</v>
      </c>
      <c r="D12211" s="1" t="s">
        <v>19</v>
      </c>
      <c r="E1221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211" s="1" t="s">
        <v>2144</v>
      </c>
      <c r="G12211" s="1" t="s">
        <v>2145</v>
      </c>
      <c r="H12211" s="1" t="s">
        <v>2146</v>
      </c>
      <c r="I12211" s="1" t="s">
        <v>16</v>
      </c>
      <c r="J12211" s="1" t="s">
        <v>23</v>
      </c>
      <c r="K12211" s="1" t="s">
        <v>16</v>
      </c>
      <c r="L12211" s="1" t="s">
        <v>16</v>
      </c>
      <c r="M12211" s="1" t="s">
        <v>16</v>
      </c>
      <c r="N12211" s="1" t="s">
        <v>16</v>
      </c>
      <c r="O12211" s="1">
        <v>63.2</v>
      </c>
      <c r="P12211" s="1">
        <v>1.0</v>
      </c>
    </row>
    <row r="12212">
      <c r="A12212" s="1" t="s">
        <v>29</v>
      </c>
      <c r="B12212" s="1" t="s">
        <v>14888</v>
      </c>
      <c r="C12212" s="2" t="s">
        <v>14869</v>
      </c>
      <c r="D12212" s="1" t="s">
        <v>19</v>
      </c>
      <c r="E12212" s="3" t="str">
        <f>HYPERLINK("https://fyndiq.se/produkt/070a202582a44b59/", "2 Pack Samsung Watch 40mm - Härdat glas 9H - Super kvalitet")</f>
        <v>2 Pack Samsung Watch 40mm - Härdat glas 9H - Super kvalitet</v>
      </c>
      <c r="F12212" s="1" t="s">
        <v>3704</v>
      </c>
      <c r="G12212" s="1" t="s">
        <v>3705</v>
      </c>
      <c r="H12212" s="1" t="s">
        <v>3706</v>
      </c>
      <c r="I12212" s="1" t="s">
        <v>1311</v>
      </c>
      <c r="J12212" s="1" t="s">
        <v>9</v>
      </c>
      <c r="K12212" s="2" t="s">
        <v>13680</v>
      </c>
      <c r="L12212" s="1" t="s">
        <v>2528</v>
      </c>
      <c r="M12212" s="1" t="s">
        <v>16</v>
      </c>
      <c r="N12212" s="1" t="s">
        <v>16</v>
      </c>
      <c r="O12212" s="1">
        <v>63.2</v>
      </c>
      <c r="P12212" s="1">
        <v>1.0</v>
      </c>
    </row>
    <row r="12213">
      <c r="A12213" s="1" t="s">
        <v>29</v>
      </c>
      <c r="B12213" s="1" t="s">
        <v>14889</v>
      </c>
      <c r="C12213" s="2" t="s">
        <v>14869</v>
      </c>
      <c r="D12213" s="1" t="s">
        <v>19</v>
      </c>
      <c r="E12213" s="3" t="str">
        <f>HYPERLINK("https://fyndiq.se/produkt/0a890dd972c4463d/", "2-Pack Samsung Galaxy A52s 5G - Härdat glas 9H - Super kvalitet")</f>
        <v>2-Pack Samsung Galaxy A52s 5G - Härdat glas 9H - Super kvalitet</v>
      </c>
      <c r="F12213" s="1" t="s">
        <v>442</v>
      </c>
      <c r="G12213" s="1" t="s">
        <v>443</v>
      </c>
      <c r="H12213" s="1" t="s">
        <v>444</v>
      </c>
      <c r="I12213" s="1" t="s">
        <v>16</v>
      </c>
      <c r="J12213" s="1" t="s">
        <v>23</v>
      </c>
      <c r="K12213" s="1" t="s">
        <v>16</v>
      </c>
      <c r="L12213" s="1" t="s">
        <v>16</v>
      </c>
      <c r="M12213" s="1" t="s">
        <v>16</v>
      </c>
      <c r="N12213" s="1" t="s">
        <v>16</v>
      </c>
      <c r="O12213" s="1">
        <v>63.2</v>
      </c>
      <c r="P12213" s="1">
        <v>1.0</v>
      </c>
    </row>
    <row r="12214">
      <c r="A12214" s="1" t="s">
        <v>29</v>
      </c>
      <c r="B12214" s="1" t="s">
        <v>14890</v>
      </c>
      <c r="C12214" s="2" t="s">
        <v>14869</v>
      </c>
      <c r="D12214" s="1" t="s">
        <v>19</v>
      </c>
      <c r="E12214" s="3" t="str">
        <f>HYPERLINK("https://fyndiq.se/produkt/19c2551af5564452/", "2 Pack Samsung Galaxy A41 - Härdat Glas 9H - Super kvalitet 3D")</f>
        <v>2 Pack Samsung Galaxy A41 - Härdat Glas 9H - Super kvalitet 3D</v>
      </c>
      <c r="F12214" s="1" t="s">
        <v>362</v>
      </c>
      <c r="G12214" s="1" t="s">
        <v>363</v>
      </c>
      <c r="H12214" s="1" t="s">
        <v>364</v>
      </c>
      <c r="I12214" s="1" t="s">
        <v>16</v>
      </c>
      <c r="J12214" s="1" t="s">
        <v>23</v>
      </c>
      <c r="K12214" s="1" t="s">
        <v>16</v>
      </c>
      <c r="L12214" s="1" t="s">
        <v>16</v>
      </c>
      <c r="M12214" s="1" t="s">
        <v>16</v>
      </c>
      <c r="N12214" s="1" t="s">
        <v>16</v>
      </c>
      <c r="O12214" s="1">
        <v>63.2</v>
      </c>
      <c r="P12214" s="1">
        <v>1.0</v>
      </c>
    </row>
    <row r="12215">
      <c r="A12215" s="1" t="s">
        <v>29</v>
      </c>
      <c r="B12215" s="1" t="s">
        <v>14891</v>
      </c>
      <c r="C12215" s="2" t="s">
        <v>14869</v>
      </c>
      <c r="D12215" s="1" t="s">
        <v>19</v>
      </c>
      <c r="E12215" s="3" t="str">
        <f t="shared" ref="E12215:E12216" si="480">HYPERLINK("https://fyndiq.se/produkt/070a202582a44b59/", "2 Pack Samsung Watch 40mm - Härdat glas 9H - Super kvalitet")</f>
        <v>2 Pack Samsung Watch 40mm - Härdat glas 9H - Super kvalitet</v>
      </c>
      <c r="F12215" s="1" t="s">
        <v>3704</v>
      </c>
      <c r="G12215" s="1" t="s">
        <v>3705</v>
      </c>
      <c r="H12215" s="1" t="s">
        <v>3706</v>
      </c>
      <c r="I12215" s="1" t="s">
        <v>16</v>
      </c>
      <c r="J12215" s="1" t="s">
        <v>23</v>
      </c>
      <c r="K12215" s="1" t="s">
        <v>16</v>
      </c>
      <c r="L12215" s="1" t="s">
        <v>16</v>
      </c>
      <c r="M12215" s="1" t="s">
        <v>16</v>
      </c>
      <c r="N12215" s="1" t="s">
        <v>16</v>
      </c>
      <c r="O12215" s="1">
        <v>63.2</v>
      </c>
      <c r="P12215" s="1">
        <v>1.0</v>
      </c>
    </row>
    <row r="12216">
      <c r="A12216" s="1" t="s">
        <v>29</v>
      </c>
      <c r="B12216" s="1" t="s">
        <v>14892</v>
      </c>
      <c r="C12216" s="2" t="s">
        <v>14869</v>
      </c>
      <c r="D12216" s="1" t="s">
        <v>19</v>
      </c>
      <c r="E12216" s="3" t="str">
        <f t="shared" si="480"/>
        <v>2 Pack Samsung Watch 40mm - Härdat glas 9H - Super kvalitet</v>
      </c>
      <c r="F12216" s="1" t="s">
        <v>3704</v>
      </c>
      <c r="G12216" s="1" t="s">
        <v>3705</v>
      </c>
      <c r="H12216" s="1" t="s">
        <v>3706</v>
      </c>
      <c r="I12216" s="1" t="s">
        <v>16</v>
      </c>
      <c r="J12216" s="1" t="s">
        <v>23</v>
      </c>
      <c r="K12216" s="1" t="s">
        <v>16</v>
      </c>
      <c r="L12216" s="1" t="s">
        <v>16</v>
      </c>
      <c r="M12216" s="1" t="s">
        <v>16</v>
      </c>
      <c r="N12216" s="1" t="s">
        <v>16</v>
      </c>
      <c r="O12216" s="1">
        <v>63.2</v>
      </c>
      <c r="P12216" s="1">
        <v>1.0</v>
      </c>
    </row>
    <row r="12217">
      <c r="A12217" s="1" t="s">
        <v>29</v>
      </c>
      <c r="B12217" s="1" t="s">
        <v>14893</v>
      </c>
      <c r="C12217" s="2" t="s">
        <v>14869</v>
      </c>
      <c r="D12217" s="1" t="s">
        <v>19</v>
      </c>
      <c r="E12217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2217" s="1" t="s">
        <v>163</v>
      </c>
      <c r="G12217" s="1" t="s">
        <v>164</v>
      </c>
      <c r="H12217" s="1" t="s">
        <v>165</v>
      </c>
      <c r="I12217" s="1" t="s">
        <v>16</v>
      </c>
      <c r="J12217" s="1" t="s">
        <v>23</v>
      </c>
      <c r="K12217" s="1" t="s">
        <v>16</v>
      </c>
      <c r="L12217" s="1" t="s">
        <v>16</v>
      </c>
      <c r="M12217" s="1" t="s">
        <v>16</v>
      </c>
      <c r="N12217" s="1" t="s">
        <v>16</v>
      </c>
      <c r="O12217" s="1">
        <v>63.2</v>
      </c>
      <c r="P12217" s="1">
        <v>1.0</v>
      </c>
    </row>
    <row r="12218">
      <c r="A12218" s="1" t="s">
        <v>29</v>
      </c>
      <c r="B12218" s="1" t="s">
        <v>14894</v>
      </c>
      <c r="C12218" s="2" t="s">
        <v>14869</v>
      </c>
      <c r="D12218" s="1" t="s">
        <v>19</v>
      </c>
      <c r="E12218" s="3" t="str">
        <f t="shared" ref="E12218:E12219" si="481">HYPERLINK("https://fyndiq.se/produkt/13e76851ca504320/", "2-Pack Samsung Galaxy S22 Ultra - Härdat glas 9H - Top kvalitet")</f>
        <v>2-Pack Samsung Galaxy S22 Ultra - Härdat glas 9H - Top kvalitet</v>
      </c>
      <c r="F12218" s="1" t="s">
        <v>140</v>
      </c>
      <c r="G12218" s="1" t="s">
        <v>141</v>
      </c>
      <c r="H12218" s="1" t="s">
        <v>142</v>
      </c>
      <c r="I12218" s="1" t="s">
        <v>16</v>
      </c>
      <c r="J12218" s="1" t="s">
        <v>23</v>
      </c>
      <c r="K12218" s="1" t="s">
        <v>16</v>
      </c>
      <c r="L12218" s="1" t="s">
        <v>16</v>
      </c>
      <c r="M12218" s="1" t="s">
        <v>16</v>
      </c>
      <c r="N12218" s="1" t="s">
        <v>16</v>
      </c>
      <c r="O12218" s="1">
        <v>63.2</v>
      </c>
      <c r="P12218" s="1">
        <v>1.0</v>
      </c>
    </row>
    <row r="12219">
      <c r="A12219" s="1" t="s">
        <v>29</v>
      </c>
      <c r="B12219" s="1" t="s">
        <v>14895</v>
      </c>
      <c r="C12219" s="2" t="s">
        <v>14869</v>
      </c>
      <c r="D12219" s="1" t="s">
        <v>19</v>
      </c>
      <c r="E12219" s="3" t="str">
        <f t="shared" si="481"/>
        <v>2-Pack Samsung Galaxy S22 Ultra - Härdat glas 9H - Top kvalitet</v>
      </c>
      <c r="F12219" s="1" t="s">
        <v>140</v>
      </c>
      <c r="G12219" s="1" t="s">
        <v>141</v>
      </c>
      <c r="H12219" s="1" t="s">
        <v>142</v>
      </c>
      <c r="I12219" s="1" t="s">
        <v>16</v>
      </c>
      <c r="J12219" s="1" t="s">
        <v>23</v>
      </c>
      <c r="K12219" s="1" t="s">
        <v>16</v>
      </c>
      <c r="L12219" s="1" t="s">
        <v>16</v>
      </c>
      <c r="M12219" s="1" t="s">
        <v>16</v>
      </c>
      <c r="N12219" s="1" t="s">
        <v>16</v>
      </c>
      <c r="O12219" s="1">
        <v>63.2</v>
      </c>
      <c r="P12219" s="1">
        <v>1.0</v>
      </c>
    </row>
    <row r="12220">
      <c r="A12220" s="1" t="s">
        <v>29</v>
      </c>
      <c r="B12220" s="1" t="s">
        <v>14896</v>
      </c>
      <c r="C12220" s="2" t="s">
        <v>14869</v>
      </c>
      <c r="D12220" s="1" t="s">
        <v>19</v>
      </c>
      <c r="E12220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2220" s="1" t="s">
        <v>2870</v>
      </c>
      <c r="G12220" s="1" t="s">
        <v>2871</v>
      </c>
      <c r="H12220" s="1" t="s">
        <v>2872</v>
      </c>
      <c r="I12220" s="1" t="s">
        <v>1230</v>
      </c>
      <c r="J12220" s="1" t="s">
        <v>23</v>
      </c>
      <c r="K12220" s="1" t="s">
        <v>16</v>
      </c>
      <c r="L12220" s="1" t="s">
        <v>16</v>
      </c>
      <c r="M12220" s="1" t="s">
        <v>16</v>
      </c>
      <c r="N12220" s="1" t="s">
        <v>16</v>
      </c>
      <c r="O12220" s="1">
        <v>63.2</v>
      </c>
      <c r="P12220" s="1">
        <v>1.0</v>
      </c>
    </row>
    <row r="12221">
      <c r="A12221" s="1" t="s">
        <v>29</v>
      </c>
      <c r="B12221" s="1" t="s">
        <v>14897</v>
      </c>
      <c r="C12221" s="2" t="s">
        <v>14869</v>
      </c>
      <c r="D12221" s="1" t="s">
        <v>19</v>
      </c>
      <c r="E12221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221" s="1" t="s">
        <v>1065</v>
      </c>
      <c r="G12221" s="1" t="s">
        <v>1066</v>
      </c>
      <c r="H12221" s="1" t="s">
        <v>1067</v>
      </c>
      <c r="I12221" s="1" t="s">
        <v>16</v>
      </c>
      <c r="J12221" s="1" t="s">
        <v>23</v>
      </c>
      <c r="K12221" s="1" t="s">
        <v>16</v>
      </c>
      <c r="L12221" s="1" t="s">
        <v>16</v>
      </c>
      <c r="M12221" s="1" t="s">
        <v>16</v>
      </c>
      <c r="N12221" s="1" t="s">
        <v>16</v>
      </c>
      <c r="O12221" s="1">
        <v>71.2</v>
      </c>
      <c r="P12221" s="1">
        <v>1.0</v>
      </c>
    </row>
    <row r="12222">
      <c r="A12222" s="1" t="s">
        <v>29</v>
      </c>
      <c r="B12222" s="1" t="s">
        <v>14898</v>
      </c>
      <c r="C12222" s="2" t="s">
        <v>14869</v>
      </c>
      <c r="D12222" s="1" t="s">
        <v>19</v>
      </c>
      <c r="E12222" s="3" t="str">
        <f>HYPERLINK("https://fyndiq.se/produkt/d3f881da92714eda/", "2 pack - Samsung S22 - 9H Härdat Glass - 3D Super Kvalitet")</f>
        <v>2 pack - Samsung S22 - 9H Härdat Glass - 3D Super Kvalitet</v>
      </c>
      <c r="F12222" s="1" t="s">
        <v>2189</v>
      </c>
      <c r="G12222" s="1" t="s">
        <v>2190</v>
      </c>
      <c r="H12222" s="1" t="s">
        <v>2191</v>
      </c>
      <c r="I12222" s="1" t="s">
        <v>16</v>
      </c>
      <c r="J12222" s="1" t="s">
        <v>23</v>
      </c>
      <c r="K12222" s="1" t="s">
        <v>16</v>
      </c>
      <c r="L12222" s="1" t="s">
        <v>16</v>
      </c>
      <c r="M12222" s="1" t="s">
        <v>16</v>
      </c>
      <c r="N12222" s="1" t="s">
        <v>16</v>
      </c>
      <c r="O12222" s="1">
        <v>63.2</v>
      </c>
      <c r="P12222" s="1">
        <v>1.0</v>
      </c>
    </row>
    <row r="12223">
      <c r="A12223" s="1" t="s">
        <v>29</v>
      </c>
      <c r="B12223" s="1" t="s">
        <v>14899</v>
      </c>
      <c r="C12223" s="2" t="s">
        <v>14869</v>
      </c>
      <c r="D12223" s="1" t="s">
        <v>19</v>
      </c>
      <c r="E12223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2223" s="1" t="s">
        <v>3643</v>
      </c>
      <c r="G12223" s="1" t="s">
        <v>3644</v>
      </c>
      <c r="H12223" s="1" t="s">
        <v>3645</v>
      </c>
      <c r="I12223" s="1" t="s">
        <v>16</v>
      </c>
      <c r="J12223" s="1" t="s">
        <v>23</v>
      </c>
      <c r="K12223" s="1" t="s">
        <v>16</v>
      </c>
      <c r="L12223" s="1" t="s">
        <v>16</v>
      </c>
      <c r="M12223" s="1" t="s">
        <v>16</v>
      </c>
      <c r="N12223" s="1" t="s">
        <v>16</v>
      </c>
      <c r="O12223" s="1">
        <v>71.2</v>
      </c>
      <c r="P12223" s="1">
        <v>1.0</v>
      </c>
    </row>
    <row r="12224">
      <c r="A12224" s="1" t="s">
        <v>29</v>
      </c>
      <c r="B12224" s="1" t="s">
        <v>14900</v>
      </c>
      <c r="C12224" s="2" t="s">
        <v>14869</v>
      </c>
      <c r="D12224" s="1" t="s">
        <v>19</v>
      </c>
      <c r="E12224" s="3" t="str">
        <f>HYPERLINK("https://fyndiq.se/produkt/4487e30957ae4516/", "2-Pack Samsung Galaxy Tab A8 WiFi - Härdat Glas 9H - Super Kvalitet")</f>
        <v>2-Pack Samsung Galaxy Tab A8 WiFi - Härdat Glas 9H - Super Kvalitet</v>
      </c>
      <c r="F12224" s="1" t="s">
        <v>4067</v>
      </c>
      <c r="G12224" s="1" t="s">
        <v>4068</v>
      </c>
      <c r="H12224" s="1" t="s">
        <v>4069</v>
      </c>
      <c r="I12224" s="1" t="s">
        <v>16</v>
      </c>
      <c r="J12224" s="1" t="s">
        <v>23</v>
      </c>
      <c r="K12224" s="1" t="s">
        <v>16</v>
      </c>
      <c r="L12224" s="1" t="s">
        <v>16</v>
      </c>
      <c r="M12224" s="1" t="s">
        <v>16</v>
      </c>
      <c r="N12224" s="1" t="s">
        <v>16</v>
      </c>
      <c r="O12224" s="1">
        <v>135.2</v>
      </c>
      <c r="P12224" s="1">
        <v>1.0</v>
      </c>
    </row>
    <row r="12225">
      <c r="A12225" s="1" t="s">
        <v>29</v>
      </c>
      <c r="B12225" s="1" t="s">
        <v>14901</v>
      </c>
      <c r="C12225" s="2" t="s">
        <v>14869</v>
      </c>
      <c r="D12225" s="1" t="s">
        <v>19</v>
      </c>
      <c r="E1222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2225" s="1" t="s">
        <v>760</v>
      </c>
      <c r="G12225" s="1" t="s">
        <v>761</v>
      </c>
      <c r="H12225" s="1" t="s">
        <v>762</v>
      </c>
      <c r="I12225" s="1" t="s">
        <v>16</v>
      </c>
      <c r="J12225" s="1" t="s">
        <v>23</v>
      </c>
      <c r="K12225" s="1" t="s">
        <v>16</v>
      </c>
      <c r="L12225" s="1" t="s">
        <v>16</v>
      </c>
      <c r="M12225" s="1" t="s">
        <v>16</v>
      </c>
      <c r="N12225" s="1" t="s">
        <v>16</v>
      </c>
      <c r="O12225" s="1">
        <v>63.2</v>
      </c>
      <c r="P12225" s="1">
        <v>1.0</v>
      </c>
    </row>
    <row r="12226">
      <c r="A12226" s="1" t="s">
        <v>29</v>
      </c>
      <c r="B12226" s="1" t="s">
        <v>14902</v>
      </c>
      <c r="C12226" s="2" t="s">
        <v>14869</v>
      </c>
      <c r="D12226" s="1" t="s">
        <v>19</v>
      </c>
      <c r="E12226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226" s="1" t="s">
        <v>709</v>
      </c>
      <c r="G12226" s="1" t="s">
        <v>710</v>
      </c>
      <c r="H12226" s="1" t="s">
        <v>711</v>
      </c>
      <c r="I12226" s="1" t="s">
        <v>16</v>
      </c>
      <c r="J12226" s="1" t="s">
        <v>23</v>
      </c>
      <c r="K12226" s="1" t="s">
        <v>16</v>
      </c>
      <c r="L12226" s="1" t="s">
        <v>16</v>
      </c>
      <c r="M12226" s="1" t="s">
        <v>16</v>
      </c>
      <c r="N12226" s="1" t="s">
        <v>16</v>
      </c>
      <c r="O12226" s="1">
        <v>63.2</v>
      </c>
      <c r="P12226" s="1">
        <v>1.0</v>
      </c>
    </row>
    <row r="12227">
      <c r="A12227" s="1" t="s">
        <v>29</v>
      </c>
      <c r="B12227" s="1" t="s">
        <v>14903</v>
      </c>
      <c r="C12227" s="2" t="s">
        <v>14869</v>
      </c>
      <c r="D12227" s="1" t="s">
        <v>19</v>
      </c>
      <c r="E12227" s="3" t="str">
        <f>HYPERLINK("https://fyndiq.se/produkt/4a37a66aa49247d0/", "Samsung S21 FE - 9H Härdat Glass - Super Kvalitet 3D")</f>
        <v>Samsung S21 FE - 9H Härdat Glass - Super Kvalitet 3D</v>
      </c>
      <c r="F12227" s="1" t="s">
        <v>4338</v>
      </c>
      <c r="G12227" s="1" t="s">
        <v>4339</v>
      </c>
      <c r="H12227" s="1" t="s">
        <v>4340</v>
      </c>
      <c r="I12227" s="1" t="s">
        <v>16</v>
      </c>
      <c r="J12227" s="1" t="s">
        <v>23</v>
      </c>
      <c r="K12227" s="1" t="s">
        <v>16</v>
      </c>
      <c r="L12227" s="1" t="s">
        <v>16</v>
      </c>
      <c r="M12227" s="1" t="s">
        <v>16</v>
      </c>
      <c r="N12227" s="1" t="s">
        <v>16</v>
      </c>
      <c r="O12227" s="1">
        <v>55.2</v>
      </c>
      <c r="P12227" s="1">
        <v>1.0</v>
      </c>
    </row>
    <row r="12228">
      <c r="A12228" s="1" t="s">
        <v>29</v>
      </c>
      <c r="B12228" s="1" t="s">
        <v>14904</v>
      </c>
      <c r="C12228" s="2" t="s">
        <v>14869</v>
      </c>
      <c r="D12228" s="1" t="s">
        <v>19</v>
      </c>
      <c r="E1222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228" s="1" t="s">
        <v>977</v>
      </c>
      <c r="G12228" s="1" t="s">
        <v>978</v>
      </c>
      <c r="H12228" s="1" t="s">
        <v>979</v>
      </c>
      <c r="I12228" s="1" t="s">
        <v>16</v>
      </c>
      <c r="J12228" s="1" t="s">
        <v>23</v>
      </c>
      <c r="K12228" s="1" t="s">
        <v>16</v>
      </c>
      <c r="L12228" s="1" t="s">
        <v>16</v>
      </c>
      <c r="M12228" s="1" t="s">
        <v>16</v>
      </c>
      <c r="N12228" s="1" t="s">
        <v>16</v>
      </c>
      <c r="O12228" s="1">
        <v>63.2</v>
      </c>
      <c r="P12228" s="1">
        <v>1.0</v>
      </c>
    </row>
    <row r="12229">
      <c r="A12229" s="1" t="s">
        <v>29</v>
      </c>
      <c r="B12229" s="1" t="s">
        <v>14905</v>
      </c>
      <c r="C12229" s="2" t="s">
        <v>14869</v>
      </c>
      <c r="D12229" s="1" t="s">
        <v>19</v>
      </c>
      <c r="E12229" s="3" t="str">
        <f>HYPERLINK("https://fyndiq.se/produkt/f15b82570d4144d0/", "2-Pack Apple Watch 41mm – Härdat glas 9H – Super kvalitet 3D")</f>
        <v>2-Pack Apple Watch 41mm – Härdat glas 9H – Super kvalitet 3D</v>
      </c>
      <c r="F12229" s="1" t="s">
        <v>144</v>
      </c>
      <c r="G12229" s="1" t="s">
        <v>145</v>
      </c>
      <c r="H12229" s="1" t="s">
        <v>146</v>
      </c>
      <c r="I12229" s="1" t="s">
        <v>16</v>
      </c>
      <c r="J12229" s="1" t="s">
        <v>23</v>
      </c>
      <c r="K12229" s="1" t="s">
        <v>16</v>
      </c>
      <c r="L12229" s="1" t="s">
        <v>16</v>
      </c>
      <c r="M12229" s="1" t="s">
        <v>16</v>
      </c>
      <c r="N12229" s="1" t="s">
        <v>16</v>
      </c>
      <c r="O12229" s="1">
        <v>55.2</v>
      </c>
      <c r="P12229" s="1">
        <v>1.0</v>
      </c>
    </row>
    <row r="12230">
      <c r="A12230" s="1" t="s">
        <v>29</v>
      </c>
      <c r="B12230" s="1" t="s">
        <v>14906</v>
      </c>
      <c r="C12230" s="2" t="s">
        <v>14869</v>
      </c>
      <c r="D12230" s="1" t="s">
        <v>19</v>
      </c>
      <c r="E12230" s="3" t="str">
        <f t="shared" ref="E12230:E12231" si="482">HYPERLINK("https://fyndiq.se/produkt/66924f1ff238487e/", "2-Pack GOOGLE PIXEL 7A Skärmskydd - Härdat Glas 9H - Super kvalitet 3D")</f>
        <v>2-Pack GOOGLE PIXEL 7A Skärmskydd - Härdat Glas 9H - Super kvalitet 3D</v>
      </c>
      <c r="F12230" s="1" t="s">
        <v>315</v>
      </c>
      <c r="G12230" s="1" t="s">
        <v>316</v>
      </c>
      <c r="H12230" s="1" t="s">
        <v>317</v>
      </c>
      <c r="I12230" s="1" t="s">
        <v>16</v>
      </c>
      <c r="J12230" s="1" t="s">
        <v>23</v>
      </c>
      <c r="K12230" s="1" t="s">
        <v>16</v>
      </c>
      <c r="L12230" s="1" t="s">
        <v>16</v>
      </c>
      <c r="M12230" s="1" t="s">
        <v>16</v>
      </c>
      <c r="N12230" s="1" t="s">
        <v>16</v>
      </c>
      <c r="O12230" s="1">
        <v>63.2</v>
      </c>
      <c r="P12230" s="1">
        <v>1.0</v>
      </c>
    </row>
    <row r="12231">
      <c r="A12231" s="1" t="s">
        <v>29</v>
      </c>
      <c r="B12231" s="1" t="s">
        <v>14907</v>
      </c>
      <c r="C12231" s="2" t="s">
        <v>14869</v>
      </c>
      <c r="D12231" s="1" t="s">
        <v>19</v>
      </c>
      <c r="E12231" s="3" t="str">
        <f t="shared" si="482"/>
        <v>2-Pack GOOGLE PIXEL 7A Skärmskydd - Härdat Glas 9H - Super kvalitet 3D</v>
      </c>
      <c r="F12231" s="1" t="s">
        <v>315</v>
      </c>
      <c r="G12231" s="1" t="s">
        <v>316</v>
      </c>
      <c r="H12231" s="1" t="s">
        <v>317</v>
      </c>
      <c r="I12231" s="1" t="s">
        <v>16</v>
      </c>
      <c r="J12231" s="1" t="s">
        <v>23</v>
      </c>
      <c r="K12231" s="1" t="s">
        <v>16</v>
      </c>
      <c r="L12231" s="1" t="s">
        <v>16</v>
      </c>
      <c r="M12231" s="1" t="s">
        <v>16</v>
      </c>
      <c r="N12231" s="1" t="s">
        <v>16</v>
      </c>
      <c r="O12231" s="1">
        <v>63.2</v>
      </c>
      <c r="P12231" s="1">
        <v>1.0</v>
      </c>
    </row>
    <row r="12232">
      <c r="A12232" s="1" t="s">
        <v>29</v>
      </c>
      <c r="B12232" s="1" t="s">
        <v>14908</v>
      </c>
      <c r="C12232" s="2" t="s">
        <v>14869</v>
      </c>
      <c r="D12232" s="1" t="s">
        <v>19</v>
      </c>
      <c r="E12232" s="3" t="str">
        <f>HYPERLINK("https://fyndiq.se/produkt/c5eff753eef544a3/", "2-Pack Samsung A05S Skärmskydd - Härdat Glas 9H - Super kvalitet 3D")</f>
        <v>2-Pack Samsung A05S Skärmskydd - Härdat Glas 9H - Super kvalitet 3D</v>
      </c>
      <c r="F12232" s="1" t="s">
        <v>768</v>
      </c>
      <c r="G12232" s="1" t="s">
        <v>769</v>
      </c>
      <c r="H12232" s="1" t="s">
        <v>770</v>
      </c>
      <c r="I12232" s="1" t="s">
        <v>16</v>
      </c>
      <c r="J12232" s="1" t="s">
        <v>23</v>
      </c>
      <c r="K12232" s="1" t="s">
        <v>16</v>
      </c>
      <c r="L12232" s="1" t="s">
        <v>16</v>
      </c>
      <c r="M12232" s="1" t="s">
        <v>16</v>
      </c>
      <c r="N12232" s="1" t="s">
        <v>16</v>
      </c>
      <c r="O12232" s="1">
        <v>63.2</v>
      </c>
      <c r="P12232" s="1">
        <v>1.0</v>
      </c>
    </row>
    <row r="12233">
      <c r="A12233" s="1" t="s">
        <v>29</v>
      </c>
      <c r="B12233" s="1" t="s">
        <v>14909</v>
      </c>
      <c r="C12233" s="2" t="s">
        <v>14869</v>
      </c>
      <c r="D12233" s="1" t="s">
        <v>19</v>
      </c>
      <c r="E12233" s="3" t="str">
        <f>HYPERLINK("https://fyndiq.se/produkt/50e4ae784f654d73/", "2 PACK ONEPLUS Nord CE 5G - Härdat glas 9H- Super kvalitet")</f>
        <v>2 PACK ONEPLUS Nord CE 5G - Härdat glas 9H- Super kvalitet</v>
      </c>
      <c r="F12233" s="1" t="s">
        <v>6296</v>
      </c>
      <c r="G12233" s="1" t="s">
        <v>6297</v>
      </c>
      <c r="H12233" s="1" t="s">
        <v>6298</v>
      </c>
      <c r="I12233" s="1" t="s">
        <v>16</v>
      </c>
      <c r="J12233" s="1" t="s">
        <v>23</v>
      </c>
      <c r="K12233" s="1" t="s">
        <v>16</v>
      </c>
      <c r="L12233" s="1" t="s">
        <v>16</v>
      </c>
      <c r="M12233" s="1" t="s">
        <v>16</v>
      </c>
      <c r="N12233" s="1" t="s">
        <v>16</v>
      </c>
      <c r="O12233" s="1">
        <v>63.2</v>
      </c>
      <c r="P12233" s="1">
        <v>1.0</v>
      </c>
    </row>
    <row r="12234">
      <c r="A12234" s="1" t="s">
        <v>29</v>
      </c>
      <c r="B12234" s="1" t="s">
        <v>14910</v>
      </c>
      <c r="C12234" s="2" t="s">
        <v>14869</v>
      </c>
      <c r="D12234" s="1" t="s">
        <v>19</v>
      </c>
      <c r="E12234" s="3" t="str">
        <f>HYPERLINK("https://fyndiq.se/produkt/c8d2506a79ce40d9/", "2 Pack Samsung Galaxy S8 Plus - Härdat glas 9H–Super kvalitet 3D")</f>
        <v>2 Pack Samsung Galaxy S8 Plus - Härdat glas 9H–Super kvalitet 3D</v>
      </c>
      <c r="F12234" s="1" t="s">
        <v>2787</v>
      </c>
      <c r="G12234" s="1" t="s">
        <v>2788</v>
      </c>
      <c r="H12234" s="1" t="s">
        <v>2789</v>
      </c>
      <c r="I12234" s="1" t="s">
        <v>16</v>
      </c>
      <c r="J12234" s="1" t="s">
        <v>23</v>
      </c>
      <c r="K12234" s="1" t="s">
        <v>16</v>
      </c>
      <c r="L12234" s="1" t="s">
        <v>16</v>
      </c>
      <c r="M12234" s="1" t="s">
        <v>16</v>
      </c>
      <c r="N12234" s="1" t="s">
        <v>16</v>
      </c>
      <c r="O12234" s="1">
        <v>63.2</v>
      </c>
      <c r="P12234" s="1">
        <v>1.0</v>
      </c>
    </row>
    <row r="12235">
      <c r="A12235" s="1" t="s">
        <v>29</v>
      </c>
      <c r="B12235" s="1" t="s">
        <v>14911</v>
      </c>
      <c r="C12235" s="2" t="s">
        <v>14869</v>
      </c>
      <c r="D12235" s="1" t="s">
        <v>19</v>
      </c>
      <c r="E12235" s="3" t="str">
        <f t="shared" ref="E12235:E12237" si="483">HYPERLINK("https://fyndiq.se/produkt/a00b62acc6644fd2/", "2-Pack Samsung Galaxy S10 - Härdat glas 9H – Super kvalitet 3D")</f>
        <v>2-Pack Samsung Galaxy S10 - Härdat glas 9H – Super kvalitet 3D</v>
      </c>
      <c r="F12235" s="1" t="s">
        <v>1291</v>
      </c>
      <c r="G12235" s="1" t="s">
        <v>1292</v>
      </c>
      <c r="H12235" s="1" t="s">
        <v>1293</v>
      </c>
      <c r="I12235" s="1" t="s">
        <v>16</v>
      </c>
      <c r="J12235" s="1" t="s">
        <v>23</v>
      </c>
      <c r="K12235" s="1" t="s">
        <v>16</v>
      </c>
      <c r="L12235" s="1" t="s">
        <v>16</v>
      </c>
      <c r="M12235" s="1" t="s">
        <v>16</v>
      </c>
      <c r="N12235" s="1" t="s">
        <v>16</v>
      </c>
      <c r="O12235" s="1">
        <v>63.2</v>
      </c>
      <c r="P12235" s="1">
        <v>1.0</v>
      </c>
    </row>
    <row r="12236">
      <c r="A12236" s="1" t="s">
        <v>29</v>
      </c>
      <c r="B12236" s="1" t="s">
        <v>14912</v>
      </c>
      <c r="C12236" s="2" t="s">
        <v>14869</v>
      </c>
      <c r="D12236" s="1" t="s">
        <v>19</v>
      </c>
      <c r="E12236" s="3" t="str">
        <f t="shared" si="483"/>
        <v>2-Pack Samsung Galaxy S10 - Härdat glas 9H – Super kvalitet 3D</v>
      </c>
      <c r="F12236" s="1" t="s">
        <v>1291</v>
      </c>
      <c r="G12236" s="1" t="s">
        <v>1292</v>
      </c>
      <c r="H12236" s="1" t="s">
        <v>1293</v>
      </c>
      <c r="I12236" s="1" t="s">
        <v>16</v>
      </c>
      <c r="J12236" s="1" t="s">
        <v>23</v>
      </c>
      <c r="K12236" s="1" t="s">
        <v>16</v>
      </c>
      <c r="L12236" s="1" t="s">
        <v>16</v>
      </c>
      <c r="M12236" s="1" t="s">
        <v>16</v>
      </c>
      <c r="N12236" s="1" t="s">
        <v>16</v>
      </c>
      <c r="O12236" s="1">
        <v>63.2</v>
      </c>
      <c r="P12236" s="1">
        <v>1.0</v>
      </c>
    </row>
    <row r="12237">
      <c r="A12237" s="1" t="s">
        <v>29</v>
      </c>
      <c r="B12237" s="1" t="s">
        <v>14913</v>
      </c>
      <c r="C12237" s="2" t="s">
        <v>14869</v>
      </c>
      <c r="D12237" s="1" t="s">
        <v>19</v>
      </c>
      <c r="E12237" s="3" t="str">
        <f t="shared" si="483"/>
        <v>2-Pack Samsung Galaxy S10 - Härdat glas 9H – Super kvalitet 3D</v>
      </c>
      <c r="F12237" s="1" t="s">
        <v>1291</v>
      </c>
      <c r="G12237" s="1" t="s">
        <v>1292</v>
      </c>
      <c r="H12237" s="1" t="s">
        <v>1293</v>
      </c>
      <c r="I12237" s="1" t="s">
        <v>16</v>
      </c>
      <c r="J12237" s="1" t="s">
        <v>23</v>
      </c>
      <c r="K12237" s="1" t="s">
        <v>16</v>
      </c>
      <c r="L12237" s="1" t="s">
        <v>16</v>
      </c>
      <c r="M12237" s="1" t="s">
        <v>16</v>
      </c>
      <c r="N12237" s="1" t="s">
        <v>16</v>
      </c>
      <c r="O12237" s="1">
        <v>63.2</v>
      </c>
      <c r="P12237" s="1">
        <v>1.0</v>
      </c>
    </row>
    <row r="12238">
      <c r="A12238" s="1" t="s">
        <v>29</v>
      </c>
      <c r="B12238" s="1" t="s">
        <v>14914</v>
      </c>
      <c r="C12238" s="2" t="s">
        <v>14869</v>
      </c>
      <c r="D12238" s="1" t="s">
        <v>19</v>
      </c>
      <c r="E1223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238" s="1" t="s">
        <v>692</v>
      </c>
      <c r="G12238" s="1" t="s">
        <v>693</v>
      </c>
      <c r="H12238" s="1" t="s">
        <v>694</v>
      </c>
      <c r="I12238" s="1" t="s">
        <v>16</v>
      </c>
      <c r="J12238" s="1" t="s">
        <v>23</v>
      </c>
      <c r="K12238" s="1" t="s">
        <v>16</v>
      </c>
      <c r="L12238" s="1" t="s">
        <v>16</v>
      </c>
      <c r="M12238" s="1" t="s">
        <v>16</v>
      </c>
      <c r="N12238" s="1" t="s">
        <v>16</v>
      </c>
      <c r="O12238" s="1">
        <v>47.2</v>
      </c>
      <c r="P12238" s="1">
        <v>1.0</v>
      </c>
    </row>
    <row r="12239">
      <c r="A12239" s="1" t="s">
        <v>29</v>
      </c>
      <c r="B12239" s="1" t="s">
        <v>14915</v>
      </c>
      <c r="C12239" s="2" t="s">
        <v>14869</v>
      </c>
      <c r="D12239" s="1" t="s">
        <v>19</v>
      </c>
      <c r="E12239" s="3" t="str">
        <f>HYPERLINK("https://fyndiq.se/produkt/f7b16236096d401a/", "2-Pack Google Pixel 7A - Härdat glas 9H - Super kvalitet 3D Skärmskydd")</f>
        <v>2-Pack Google Pixel 7A - Härdat glas 9H - Super kvalitet 3D Skärmskydd</v>
      </c>
      <c r="F12239" s="1" t="s">
        <v>852</v>
      </c>
      <c r="G12239" s="1" t="s">
        <v>853</v>
      </c>
      <c r="H12239" s="1" t="s">
        <v>854</v>
      </c>
      <c r="I12239" s="1" t="s">
        <v>16</v>
      </c>
      <c r="J12239" s="1" t="s">
        <v>23</v>
      </c>
      <c r="K12239" s="1" t="s">
        <v>16</v>
      </c>
      <c r="L12239" s="1" t="s">
        <v>16</v>
      </c>
      <c r="M12239" s="1" t="s">
        <v>16</v>
      </c>
      <c r="N12239" s="1" t="s">
        <v>16</v>
      </c>
      <c r="O12239" s="1">
        <v>63.2</v>
      </c>
      <c r="P12239" s="1">
        <v>1.0</v>
      </c>
    </row>
    <row r="12240">
      <c r="A12240" s="1" t="s">
        <v>29</v>
      </c>
      <c r="B12240" s="1" t="s">
        <v>14916</v>
      </c>
      <c r="C12240" s="2" t="s">
        <v>14869</v>
      </c>
      <c r="D12240" s="1" t="s">
        <v>19</v>
      </c>
      <c r="E12240" s="3" t="str">
        <f>HYPERLINK("https://fyndiq.se/produkt/34157794139f40c6/", "2-Pack Samsung S20 FE - 9H Härdat Glass - Top Kvalitet")</f>
        <v>2-Pack Samsung S20 FE - 9H Härdat Glass - Top Kvalitet</v>
      </c>
      <c r="F12240" s="1" t="s">
        <v>1640</v>
      </c>
      <c r="G12240" s="1" t="s">
        <v>1641</v>
      </c>
      <c r="H12240" s="1" t="s">
        <v>1642</v>
      </c>
      <c r="I12240" s="1" t="s">
        <v>16</v>
      </c>
      <c r="J12240" s="1" t="s">
        <v>23</v>
      </c>
      <c r="K12240" s="1" t="s">
        <v>16</v>
      </c>
      <c r="L12240" s="1" t="s">
        <v>16</v>
      </c>
      <c r="M12240" s="1" t="s">
        <v>16</v>
      </c>
      <c r="N12240" s="1" t="s">
        <v>16</v>
      </c>
      <c r="O12240" s="1">
        <v>63.2</v>
      </c>
      <c r="P12240" s="1">
        <v>1.0</v>
      </c>
    </row>
    <row r="12241">
      <c r="A12241" s="1" t="s">
        <v>29</v>
      </c>
      <c r="B12241" s="1" t="s">
        <v>14917</v>
      </c>
      <c r="C12241" s="2" t="s">
        <v>14869</v>
      </c>
      <c r="D12241" s="1" t="s">
        <v>19</v>
      </c>
      <c r="E12241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2241" s="1" t="s">
        <v>296</v>
      </c>
      <c r="G12241" s="1" t="s">
        <v>297</v>
      </c>
      <c r="H12241" s="1" t="s">
        <v>298</v>
      </c>
      <c r="I12241" s="1" t="s">
        <v>16</v>
      </c>
      <c r="J12241" s="1" t="s">
        <v>23</v>
      </c>
      <c r="K12241" s="1" t="s">
        <v>16</v>
      </c>
      <c r="L12241" s="1" t="s">
        <v>16</v>
      </c>
      <c r="M12241" s="1" t="s">
        <v>16</v>
      </c>
      <c r="N12241" s="1" t="s">
        <v>16</v>
      </c>
      <c r="O12241" s="1">
        <v>71.2</v>
      </c>
      <c r="P12241" s="1">
        <v>1.0</v>
      </c>
    </row>
    <row r="12242">
      <c r="A12242" s="1" t="s">
        <v>29</v>
      </c>
      <c r="B12242" s="1" t="s">
        <v>14918</v>
      </c>
      <c r="C12242" s="2" t="s">
        <v>14869</v>
      </c>
      <c r="D12242" s="1" t="s">
        <v>19</v>
      </c>
      <c r="E12242" s="3" t="str">
        <f t="shared" ref="E12242:E12244" si="484">HYPERLINK("https://fyndiq.se/produkt/4371141b97c44a65/", "2-Pack Xiaomi Redmi Note 12 (4G) - Härdat Glas 9H-Super kvalitet 3D Skärmskydd")</f>
        <v>2-Pack Xiaomi Redmi Note 12 (4G) - Härdat Glas 9H-Super kvalitet 3D Skärmskydd</v>
      </c>
      <c r="F12242" s="1" t="s">
        <v>665</v>
      </c>
      <c r="G12242" s="1" t="s">
        <v>666</v>
      </c>
      <c r="H12242" s="1" t="s">
        <v>667</v>
      </c>
      <c r="I12242" s="1" t="s">
        <v>16</v>
      </c>
      <c r="J12242" s="1" t="s">
        <v>23</v>
      </c>
      <c r="K12242" s="1" t="s">
        <v>16</v>
      </c>
      <c r="L12242" s="1" t="s">
        <v>16</v>
      </c>
      <c r="M12242" s="1" t="s">
        <v>16</v>
      </c>
      <c r="N12242" s="1" t="s">
        <v>16</v>
      </c>
      <c r="O12242" s="1">
        <v>63.2</v>
      </c>
      <c r="P12242" s="1">
        <v>1.0</v>
      </c>
    </row>
    <row r="12243">
      <c r="A12243" s="1" t="s">
        <v>29</v>
      </c>
      <c r="B12243" s="1" t="s">
        <v>14919</v>
      </c>
      <c r="C12243" s="2" t="s">
        <v>14869</v>
      </c>
      <c r="D12243" s="1" t="s">
        <v>19</v>
      </c>
      <c r="E12243" s="3" t="str">
        <f t="shared" si="484"/>
        <v>2-Pack Xiaomi Redmi Note 12 (4G) - Härdat Glas 9H-Super kvalitet 3D Skärmskydd</v>
      </c>
      <c r="F12243" s="1" t="s">
        <v>665</v>
      </c>
      <c r="G12243" s="1" t="s">
        <v>666</v>
      </c>
      <c r="H12243" s="1" t="s">
        <v>667</v>
      </c>
      <c r="I12243" s="1" t="s">
        <v>16</v>
      </c>
      <c r="J12243" s="1" t="s">
        <v>23</v>
      </c>
      <c r="K12243" s="1" t="s">
        <v>16</v>
      </c>
      <c r="L12243" s="1" t="s">
        <v>16</v>
      </c>
      <c r="M12243" s="1" t="s">
        <v>16</v>
      </c>
      <c r="N12243" s="1" t="s">
        <v>16</v>
      </c>
      <c r="O12243" s="1">
        <v>63.2</v>
      </c>
      <c r="P12243" s="1">
        <v>1.0</v>
      </c>
    </row>
    <row r="12244">
      <c r="A12244" s="1" t="s">
        <v>29</v>
      </c>
      <c r="B12244" s="1" t="s">
        <v>14920</v>
      </c>
      <c r="C12244" s="2" t="s">
        <v>14869</v>
      </c>
      <c r="D12244" s="1" t="s">
        <v>19</v>
      </c>
      <c r="E12244" s="3" t="str">
        <f t="shared" si="484"/>
        <v>2-Pack Xiaomi Redmi Note 12 (4G) - Härdat Glas 9H-Super kvalitet 3D Skärmskydd</v>
      </c>
      <c r="F12244" s="1" t="s">
        <v>665</v>
      </c>
      <c r="G12244" s="1" t="s">
        <v>666</v>
      </c>
      <c r="H12244" s="1" t="s">
        <v>667</v>
      </c>
      <c r="I12244" s="1" t="s">
        <v>16</v>
      </c>
      <c r="J12244" s="1" t="s">
        <v>23</v>
      </c>
      <c r="K12244" s="1" t="s">
        <v>16</v>
      </c>
      <c r="L12244" s="1" t="s">
        <v>16</v>
      </c>
      <c r="M12244" s="1" t="s">
        <v>16</v>
      </c>
      <c r="N12244" s="1" t="s">
        <v>16</v>
      </c>
      <c r="O12244" s="1">
        <v>63.2</v>
      </c>
      <c r="P12244" s="1">
        <v>1.0</v>
      </c>
    </row>
    <row r="12245">
      <c r="A12245" s="1" t="s">
        <v>29</v>
      </c>
      <c r="B12245" s="1" t="s">
        <v>14921</v>
      </c>
      <c r="C12245" s="2" t="s">
        <v>14869</v>
      </c>
      <c r="D12245" s="1" t="s">
        <v>19</v>
      </c>
      <c r="E12245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2245" s="1" t="s">
        <v>464</v>
      </c>
      <c r="G12245" s="1" t="s">
        <v>465</v>
      </c>
      <c r="H12245" s="1" t="s">
        <v>466</v>
      </c>
      <c r="I12245" s="1" t="s">
        <v>16</v>
      </c>
      <c r="J12245" s="1" t="s">
        <v>23</v>
      </c>
      <c r="K12245" s="1" t="s">
        <v>16</v>
      </c>
      <c r="L12245" s="1" t="s">
        <v>16</v>
      </c>
      <c r="M12245" s="1" t="s">
        <v>16</v>
      </c>
      <c r="N12245" s="1" t="s">
        <v>16</v>
      </c>
      <c r="O12245" s="1">
        <v>71.2</v>
      </c>
      <c r="P12245" s="1">
        <v>1.0</v>
      </c>
    </row>
    <row r="12246">
      <c r="A12246" s="1" t="s">
        <v>29</v>
      </c>
      <c r="B12246" s="1" t="s">
        <v>14922</v>
      </c>
      <c r="C12246" s="2" t="s">
        <v>14869</v>
      </c>
      <c r="D12246" s="1" t="s">
        <v>19</v>
      </c>
      <c r="E12246" s="3" t="str">
        <f>HYPERLINK("https://fyndiq.se/produkt/5986d900a2fd408d/", "2 Pack Samsung Galaxy A72 - Härdat glas 9H-Super kvalitet 3D")</f>
        <v>2 Pack Samsung Galaxy A72 - Härdat glas 9H-Super kvalitet 3D</v>
      </c>
      <c r="F12246" s="1" t="s">
        <v>2099</v>
      </c>
      <c r="G12246" s="1" t="s">
        <v>2100</v>
      </c>
      <c r="H12246" s="1" t="s">
        <v>2101</v>
      </c>
      <c r="I12246" s="1" t="s">
        <v>16</v>
      </c>
      <c r="J12246" s="1" t="s">
        <v>23</v>
      </c>
      <c r="K12246" s="1" t="s">
        <v>16</v>
      </c>
      <c r="L12246" s="1" t="s">
        <v>16</v>
      </c>
      <c r="M12246" s="1" t="s">
        <v>16</v>
      </c>
      <c r="N12246" s="1" t="s">
        <v>16</v>
      </c>
      <c r="O12246" s="1">
        <v>63.2</v>
      </c>
      <c r="P12246" s="1">
        <v>1.0</v>
      </c>
    </row>
    <row r="12247">
      <c r="A12247" s="1" t="s">
        <v>29</v>
      </c>
      <c r="B12247" s="1" t="s">
        <v>14923</v>
      </c>
      <c r="C12247" s="2" t="s">
        <v>14869</v>
      </c>
      <c r="D12247" s="1" t="s">
        <v>19</v>
      </c>
      <c r="E12247" s="3" t="str">
        <f t="shared" ref="E12247:E12248" si="485">HYPERLINK("https://fyndiq.se/produkt/580d801ad22645e2/", "2 Pack - Samsung A12 / A32 5G - Härdat Glass 9H - Super Kvalitet")</f>
        <v>2 Pack - Samsung A12 / A32 5G - Härdat Glass 9H - Super Kvalitet</v>
      </c>
      <c r="F12247" s="1" t="s">
        <v>2530</v>
      </c>
      <c r="G12247" s="1" t="s">
        <v>2531</v>
      </c>
      <c r="H12247" s="1" t="s">
        <v>2532</v>
      </c>
      <c r="I12247" s="1" t="s">
        <v>16</v>
      </c>
      <c r="J12247" s="1" t="s">
        <v>23</v>
      </c>
      <c r="K12247" s="1" t="s">
        <v>16</v>
      </c>
      <c r="L12247" s="1" t="s">
        <v>16</v>
      </c>
      <c r="M12247" s="1" t="s">
        <v>16</v>
      </c>
      <c r="N12247" s="1" t="s">
        <v>16</v>
      </c>
      <c r="O12247" s="1">
        <v>63.2</v>
      </c>
      <c r="P12247" s="1">
        <v>1.0</v>
      </c>
    </row>
    <row r="12248">
      <c r="A12248" s="1" t="s">
        <v>29</v>
      </c>
      <c r="B12248" s="1" t="s">
        <v>14924</v>
      </c>
      <c r="C12248" s="2" t="s">
        <v>14869</v>
      </c>
      <c r="D12248" s="1" t="s">
        <v>19</v>
      </c>
      <c r="E12248" s="3" t="str">
        <f t="shared" si="485"/>
        <v>2 Pack - Samsung A12 / A32 5G - Härdat Glass 9H - Super Kvalitet</v>
      </c>
      <c r="F12248" s="1" t="s">
        <v>2530</v>
      </c>
      <c r="G12248" s="1" t="s">
        <v>2531</v>
      </c>
      <c r="H12248" s="1" t="s">
        <v>2532</v>
      </c>
      <c r="I12248" s="1" t="s">
        <v>16</v>
      </c>
      <c r="J12248" s="1" t="s">
        <v>23</v>
      </c>
      <c r="K12248" s="1" t="s">
        <v>16</v>
      </c>
      <c r="L12248" s="1" t="s">
        <v>16</v>
      </c>
      <c r="M12248" s="1" t="s">
        <v>16</v>
      </c>
      <c r="N12248" s="1" t="s">
        <v>16</v>
      </c>
      <c r="O12248" s="1">
        <v>63.2</v>
      </c>
      <c r="P12248" s="1">
        <v>1.0</v>
      </c>
    </row>
    <row r="12249">
      <c r="A12249" s="1" t="s">
        <v>29</v>
      </c>
      <c r="B12249" s="1" t="s">
        <v>14925</v>
      </c>
      <c r="C12249" s="2" t="s">
        <v>14869</v>
      </c>
      <c r="D12249" s="1" t="s">
        <v>19</v>
      </c>
      <c r="E12249" s="3" t="str">
        <f>HYPERLINK("https://fyndiq.se/produkt/f29c4bc6174d415b/", "2 Pack Samsung Galaxy S8 - Härdat glas 9H - Super kvalitet 3D")</f>
        <v>2 Pack Samsung Galaxy S8 - Härdat glas 9H - Super kvalitet 3D</v>
      </c>
      <c r="F12249" s="1" t="s">
        <v>1789</v>
      </c>
      <c r="G12249" s="1" t="s">
        <v>1790</v>
      </c>
      <c r="H12249" s="1" t="s">
        <v>1791</v>
      </c>
      <c r="I12249" s="1" t="s">
        <v>16</v>
      </c>
      <c r="J12249" s="1" t="s">
        <v>23</v>
      </c>
      <c r="K12249" s="1" t="s">
        <v>16</v>
      </c>
      <c r="L12249" s="1" t="s">
        <v>16</v>
      </c>
      <c r="M12249" s="1" t="s">
        <v>16</v>
      </c>
      <c r="N12249" s="1" t="s">
        <v>16</v>
      </c>
      <c r="O12249" s="1">
        <v>63.2</v>
      </c>
      <c r="P12249" s="1">
        <v>1.0</v>
      </c>
    </row>
    <row r="12250">
      <c r="A12250" s="1" t="s">
        <v>29</v>
      </c>
      <c r="B12250" s="1" t="s">
        <v>14926</v>
      </c>
      <c r="C12250" s="2" t="s">
        <v>14869</v>
      </c>
      <c r="D12250" s="1" t="s">
        <v>19</v>
      </c>
      <c r="E12250" s="3" t="str">
        <f>HYPERLINK("https://fyndiq.se/produkt/675bb02ed6bb4e07/", "2-Pack Samsung Galaxy S21 Ultra - Härdat Glas 9H-Super Kvalitet")</f>
        <v>2-Pack Samsung Galaxy S21 Ultra - Härdat Glas 9H-Super Kvalitet</v>
      </c>
      <c r="F12250" s="1" t="s">
        <v>91</v>
      </c>
      <c r="G12250" s="1" t="s">
        <v>92</v>
      </c>
      <c r="H12250" s="1" t="s">
        <v>93</v>
      </c>
      <c r="I12250" s="1" t="s">
        <v>16</v>
      </c>
      <c r="J12250" s="1" t="s">
        <v>23</v>
      </c>
      <c r="K12250" s="1" t="s">
        <v>16</v>
      </c>
      <c r="L12250" s="1" t="s">
        <v>16</v>
      </c>
      <c r="M12250" s="1" t="s">
        <v>16</v>
      </c>
      <c r="N12250" s="1" t="s">
        <v>16</v>
      </c>
      <c r="O12250" s="1">
        <v>63.2</v>
      </c>
      <c r="P12250" s="1">
        <v>1.0</v>
      </c>
    </row>
    <row r="12251">
      <c r="A12251" s="1" t="s">
        <v>29</v>
      </c>
      <c r="B12251" s="1" t="s">
        <v>14927</v>
      </c>
      <c r="C12251" s="2" t="s">
        <v>14869</v>
      </c>
      <c r="D12251" s="1" t="s">
        <v>19</v>
      </c>
      <c r="E12251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2251" s="1" t="s">
        <v>1383</v>
      </c>
      <c r="G12251" s="1" t="s">
        <v>1384</v>
      </c>
      <c r="H12251" s="1" t="s">
        <v>1385</v>
      </c>
      <c r="I12251" s="1" t="s">
        <v>16</v>
      </c>
      <c r="J12251" s="1" t="s">
        <v>23</v>
      </c>
      <c r="K12251" s="1" t="s">
        <v>16</v>
      </c>
      <c r="L12251" s="1" t="s">
        <v>16</v>
      </c>
      <c r="M12251" s="1" t="s">
        <v>16</v>
      </c>
      <c r="N12251" s="1" t="s">
        <v>16</v>
      </c>
      <c r="O12251" s="1">
        <v>79.2</v>
      </c>
      <c r="P12251" s="1">
        <v>1.0</v>
      </c>
    </row>
    <row r="12252">
      <c r="A12252" s="1" t="s">
        <v>29</v>
      </c>
      <c r="B12252" s="1" t="s">
        <v>14928</v>
      </c>
      <c r="C12252" s="2" t="s">
        <v>14869</v>
      </c>
      <c r="D12252" s="1" t="s">
        <v>19</v>
      </c>
      <c r="E12252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2252" s="1" t="s">
        <v>296</v>
      </c>
      <c r="G12252" s="1" t="s">
        <v>297</v>
      </c>
      <c r="H12252" s="1" t="s">
        <v>298</v>
      </c>
      <c r="I12252" s="1" t="s">
        <v>16</v>
      </c>
      <c r="J12252" s="1" t="s">
        <v>23</v>
      </c>
      <c r="K12252" s="1" t="s">
        <v>16</v>
      </c>
      <c r="L12252" s="1" t="s">
        <v>16</v>
      </c>
      <c r="M12252" s="1" t="s">
        <v>16</v>
      </c>
      <c r="N12252" s="1" t="s">
        <v>16</v>
      </c>
      <c r="O12252" s="1">
        <v>71.2</v>
      </c>
      <c r="P12252" s="1">
        <v>1.0</v>
      </c>
    </row>
    <row r="12253">
      <c r="A12253" s="1" t="s">
        <v>29</v>
      </c>
      <c r="B12253" s="1" t="s">
        <v>14929</v>
      </c>
      <c r="C12253" s="2" t="s">
        <v>14869</v>
      </c>
      <c r="D12253" s="1" t="s">
        <v>19</v>
      </c>
      <c r="E12253" s="3" t="str">
        <f>HYPERLINK("https://fyndiq.se/produkt/b5d97e634657486f/", "2-Pack Samsung S23 FE Skärmskydd - Härdat Glas 9H - Super kvalitet 3D")</f>
        <v>2-Pack Samsung S23 FE Skärmskydd - Härdat Glas 9H - Super kvalitet 3D</v>
      </c>
      <c r="F12253" s="1" t="s">
        <v>1000</v>
      </c>
      <c r="G12253" s="1" t="s">
        <v>1001</v>
      </c>
      <c r="H12253" s="1" t="s">
        <v>1002</v>
      </c>
      <c r="I12253" s="1" t="s">
        <v>16</v>
      </c>
      <c r="J12253" s="1" t="s">
        <v>23</v>
      </c>
      <c r="K12253" s="1" t="s">
        <v>16</v>
      </c>
      <c r="L12253" s="1" t="s">
        <v>16</v>
      </c>
      <c r="M12253" s="1" t="s">
        <v>16</v>
      </c>
      <c r="N12253" s="1" t="s">
        <v>16</v>
      </c>
      <c r="O12253" s="1">
        <v>63.2</v>
      </c>
      <c r="P12253" s="1">
        <v>1.0</v>
      </c>
    </row>
    <row r="12254">
      <c r="A12254" s="1" t="s">
        <v>29</v>
      </c>
      <c r="B12254" s="1" t="s">
        <v>14930</v>
      </c>
      <c r="C12254" s="2" t="s">
        <v>14869</v>
      </c>
      <c r="D12254" s="1" t="s">
        <v>19</v>
      </c>
      <c r="E12254" s="3" t="str">
        <f>HYPERLINK("https://fyndiq.se/produkt/9f3f4d2de3c94916/", "2 Pack Samsung Galaxy S9 - Härdat glas-9H Super kvalitet 3D")</f>
        <v>2 Pack Samsung Galaxy S9 - Härdat glas-9H Super kvalitet 3D</v>
      </c>
      <c r="F12254" s="1" t="s">
        <v>1500</v>
      </c>
      <c r="G12254" s="1" t="s">
        <v>1501</v>
      </c>
      <c r="H12254" s="1" t="s">
        <v>1502</v>
      </c>
      <c r="I12254" s="1" t="s">
        <v>16</v>
      </c>
      <c r="J12254" s="1" t="s">
        <v>23</v>
      </c>
      <c r="K12254" s="1" t="s">
        <v>16</v>
      </c>
      <c r="L12254" s="1" t="s">
        <v>16</v>
      </c>
      <c r="M12254" s="1" t="s">
        <v>16</v>
      </c>
      <c r="N12254" s="1" t="s">
        <v>16</v>
      </c>
      <c r="O12254" s="1">
        <v>63.2</v>
      </c>
      <c r="P12254" s="1">
        <v>1.0</v>
      </c>
    </row>
    <row r="12255">
      <c r="A12255" s="1" t="s">
        <v>29</v>
      </c>
      <c r="B12255" s="1" t="s">
        <v>14931</v>
      </c>
      <c r="C12255" s="2" t="s">
        <v>14869</v>
      </c>
      <c r="D12255" s="1" t="s">
        <v>19</v>
      </c>
      <c r="E12255" s="3" t="str">
        <f>HYPERLINK("https://fyndiq.se/produkt/33c7ee60e8fc436d/", "Samsung Galaxy A32 - Härdat glas 9H - Super kvalitet 3D")</f>
        <v>Samsung Galaxy A32 - Härdat glas 9H - Super kvalitet 3D</v>
      </c>
      <c r="F12255" s="1" t="s">
        <v>1520</v>
      </c>
      <c r="G12255" s="1" t="s">
        <v>1521</v>
      </c>
      <c r="H12255" s="1" t="s">
        <v>1522</v>
      </c>
      <c r="I12255" s="1" t="s">
        <v>16</v>
      </c>
      <c r="J12255" s="1" t="s">
        <v>23</v>
      </c>
      <c r="K12255" s="1" t="s">
        <v>16</v>
      </c>
      <c r="L12255" s="1" t="s">
        <v>16</v>
      </c>
      <c r="M12255" s="1" t="s">
        <v>16</v>
      </c>
      <c r="N12255" s="1" t="s">
        <v>16</v>
      </c>
      <c r="O12255" s="1">
        <v>54.4</v>
      </c>
      <c r="P12255" s="1">
        <v>1.0</v>
      </c>
    </row>
    <row r="12256">
      <c r="A12256" s="1" t="s">
        <v>29</v>
      </c>
      <c r="B12256" s="1" t="s">
        <v>14932</v>
      </c>
      <c r="C12256" s="2" t="s">
        <v>14869</v>
      </c>
      <c r="D12256" s="1" t="s">
        <v>19</v>
      </c>
      <c r="E12256" s="3" t="str">
        <f>HYPERLINK("https://fyndiq.se/produkt/a871a7da0b2249a8/", "2-Pack Iphone 11 Pro Max - 9H Härdat Glass - Top Kvalitet")</f>
        <v>2-Pack Iphone 11 Pro Max - 9H Härdat Glass - Top Kvalitet</v>
      </c>
      <c r="F12256" s="1" t="s">
        <v>559</v>
      </c>
      <c r="G12256" s="1" t="s">
        <v>560</v>
      </c>
      <c r="H12256" s="1" t="s">
        <v>561</v>
      </c>
      <c r="I12256" s="1" t="s">
        <v>16</v>
      </c>
      <c r="J12256" s="1" t="s">
        <v>23</v>
      </c>
      <c r="K12256" s="1" t="s">
        <v>16</v>
      </c>
      <c r="L12256" s="1" t="s">
        <v>16</v>
      </c>
      <c r="M12256" s="1" t="s">
        <v>16</v>
      </c>
      <c r="N12256" s="1" t="s">
        <v>16</v>
      </c>
      <c r="O12256" s="1">
        <v>47.2</v>
      </c>
      <c r="P12256" s="1">
        <v>1.0</v>
      </c>
    </row>
    <row r="12257">
      <c r="A12257" s="1" t="s">
        <v>29</v>
      </c>
      <c r="B12257" s="1" t="s">
        <v>14933</v>
      </c>
      <c r="C12257" s="2" t="s">
        <v>14869</v>
      </c>
      <c r="D12257" s="1" t="s">
        <v>19</v>
      </c>
      <c r="E1225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257" s="1" t="s">
        <v>692</v>
      </c>
      <c r="G12257" s="1" t="s">
        <v>693</v>
      </c>
      <c r="H12257" s="1" t="s">
        <v>694</v>
      </c>
      <c r="I12257" s="1" t="s">
        <v>16</v>
      </c>
      <c r="J12257" s="1" t="s">
        <v>23</v>
      </c>
      <c r="K12257" s="1" t="s">
        <v>16</v>
      </c>
      <c r="L12257" s="1" t="s">
        <v>16</v>
      </c>
      <c r="M12257" s="1" t="s">
        <v>16</v>
      </c>
      <c r="N12257" s="1" t="s">
        <v>16</v>
      </c>
      <c r="O12257" s="1">
        <v>47.2</v>
      </c>
      <c r="P12257" s="1">
        <v>2.0</v>
      </c>
    </row>
    <row r="12258">
      <c r="A12258" s="1" t="s">
        <v>29</v>
      </c>
      <c r="B12258" s="1" t="s">
        <v>14934</v>
      </c>
      <c r="C12258" s="2" t="s">
        <v>14869</v>
      </c>
      <c r="D12258" s="1" t="s">
        <v>19</v>
      </c>
      <c r="E12258" s="3" t="str">
        <f>HYPERLINK("https://fyndiq.se/produkt/a00b62acc6644fd2/", "2-Pack Samsung Galaxy S10 - Härdat glas 9H – Super kvalitet 3D")</f>
        <v>2-Pack Samsung Galaxy S10 - Härdat glas 9H – Super kvalitet 3D</v>
      </c>
      <c r="F12258" s="1" t="s">
        <v>1291</v>
      </c>
      <c r="G12258" s="1" t="s">
        <v>1292</v>
      </c>
      <c r="H12258" s="1" t="s">
        <v>1293</v>
      </c>
      <c r="I12258" s="1" t="s">
        <v>16</v>
      </c>
      <c r="J12258" s="1" t="s">
        <v>23</v>
      </c>
      <c r="K12258" s="1" t="s">
        <v>16</v>
      </c>
      <c r="L12258" s="1" t="s">
        <v>16</v>
      </c>
      <c r="M12258" s="1" t="s">
        <v>16</v>
      </c>
      <c r="N12258" s="1" t="s">
        <v>16</v>
      </c>
      <c r="O12258" s="1">
        <v>63.2</v>
      </c>
      <c r="P12258" s="1">
        <v>1.0</v>
      </c>
    </row>
    <row r="12259">
      <c r="A12259" s="1" t="s">
        <v>29</v>
      </c>
      <c r="B12259" s="1" t="s">
        <v>14935</v>
      </c>
      <c r="C12259" s="2" t="s">
        <v>14869</v>
      </c>
      <c r="D12259" s="1" t="s">
        <v>19</v>
      </c>
      <c r="E12259" s="3" t="str">
        <f t="shared" ref="E12259:E12260" si="486">HYPERLINK("https://fyndiq.se/produkt/3fee81d316cc43da/", "2-pack - iPhone 12 / 12 Pro - 9H Härdat Glass - Top Kvalitet")</f>
        <v>2-pack - iPhone 12 / 12 Pro - 9H Härdat Glass - Top Kvalitet</v>
      </c>
      <c r="F12259" s="1" t="s">
        <v>2499</v>
      </c>
      <c r="G12259" s="1" t="s">
        <v>2500</v>
      </c>
      <c r="H12259" s="1" t="s">
        <v>2067</v>
      </c>
      <c r="I12259" s="1" t="s">
        <v>16</v>
      </c>
      <c r="J12259" s="1" t="s">
        <v>23</v>
      </c>
      <c r="K12259" s="1" t="s">
        <v>16</v>
      </c>
      <c r="L12259" s="1" t="s">
        <v>16</v>
      </c>
      <c r="M12259" s="1" t="s">
        <v>16</v>
      </c>
      <c r="N12259" s="1" t="s">
        <v>16</v>
      </c>
      <c r="O12259" s="1">
        <v>47.2</v>
      </c>
      <c r="P12259" s="1">
        <v>1.0</v>
      </c>
    </row>
    <row r="12260">
      <c r="A12260" s="1" t="s">
        <v>29</v>
      </c>
      <c r="B12260" s="1" t="s">
        <v>14936</v>
      </c>
      <c r="C12260" s="2" t="s">
        <v>14869</v>
      </c>
      <c r="D12260" s="1" t="s">
        <v>19</v>
      </c>
      <c r="E12260" s="3" t="str">
        <f t="shared" si="486"/>
        <v>2-pack - iPhone 12 / 12 Pro - 9H Härdat Glass - Top Kvalitet</v>
      </c>
      <c r="F12260" s="1" t="s">
        <v>2499</v>
      </c>
      <c r="G12260" s="1" t="s">
        <v>2500</v>
      </c>
      <c r="H12260" s="1" t="s">
        <v>2067</v>
      </c>
      <c r="I12260" s="1" t="s">
        <v>16</v>
      </c>
      <c r="J12260" s="1" t="s">
        <v>23</v>
      </c>
      <c r="K12260" s="1" t="s">
        <v>16</v>
      </c>
      <c r="L12260" s="1" t="s">
        <v>16</v>
      </c>
      <c r="M12260" s="1" t="s">
        <v>16</v>
      </c>
      <c r="N12260" s="1" t="s">
        <v>16</v>
      </c>
      <c r="O12260" s="1">
        <v>47.2</v>
      </c>
      <c r="P12260" s="1">
        <v>1.0</v>
      </c>
    </row>
    <row r="12261">
      <c r="A12261" s="1" t="s">
        <v>29</v>
      </c>
      <c r="B12261" s="1" t="s">
        <v>14937</v>
      </c>
      <c r="C12261" s="2" t="s">
        <v>14869</v>
      </c>
      <c r="D12261" s="1" t="s">
        <v>19</v>
      </c>
      <c r="E12261" s="3" t="str">
        <f>HYPERLINK("https://fyndiq.se/produkt/5e95d5a9fc6f49e2/", "Huawei P30 Pro - Härdat glas 9H – 3D Super kvalitet")</f>
        <v>Huawei P30 Pro - Härdat glas 9H – 3D Super kvalitet</v>
      </c>
      <c r="F12261" s="1" t="s">
        <v>469</v>
      </c>
      <c r="G12261" s="1" t="s">
        <v>470</v>
      </c>
      <c r="H12261" s="1" t="s">
        <v>471</v>
      </c>
      <c r="I12261" s="1" t="s">
        <v>16</v>
      </c>
      <c r="J12261" s="1" t="s">
        <v>23</v>
      </c>
      <c r="K12261" s="1" t="s">
        <v>16</v>
      </c>
      <c r="L12261" s="1" t="s">
        <v>16</v>
      </c>
      <c r="M12261" s="1" t="s">
        <v>16</v>
      </c>
      <c r="N12261" s="1" t="s">
        <v>16</v>
      </c>
      <c r="O12261" s="1">
        <v>63.2</v>
      </c>
      <c r="P12261" s="1">
        <v>1.0</v>
      </c>
    </row>
    <row r="12262">
      <c r="A12262" s="1" t="s">
        <v>29</v>
      </c>
      <c r="B12262" s="1" t="s">
        <v>14938</v>
      </c>
      <c r="C12262" s="2" t="s">
        <v>14869</v>
      </c>
      <c r="D12262" s="1" t="s">
        <v>19</v>
      </c>
      <c r="E12262" s="3" t="str">
        <f>HYPERLINK("https://fyndiq.se/produkt/ef10e4ba492c46df/", "2-Pack Samsung S23 FE 5G - 9H Härdat Glass - Super Kvalitet 3D")</f>
        <v>2-Pack Samsung S23 FE 5G - 9H Härdat Glass - Super Kvalitet 3D</v>
      </c>
      <c r="F12262" s="1" t="s">
        <v>2521</v>
      </c>
      <c r="G12262" s="1" t="s">
        <v>2522</v>
      </c>
      <c r="H12262" s="1" t="s">
        <v>2523</v>
      </c>
      <c r="I12262" s="1" t="s">
        <v>16</v>
      </c>
      <c r="J12262" s="1" t="s">
        <v>23</v>
      </c>
      <c r="K12262" s="1" t="s">
        <v>16</v>
      </c>
      <c r="L12262" s="1" t="s">
        <v>16</v>
      </c>
      <c r="M12262" s="1" t="s">
        <v>16</v>
      </c>
      <c r="N12262" s="1" t="s">
        <v>16</v>
      </c>
      <c r="O12262" s="1">
        <v>63.2</v>
      </c>
      <c r="P12262" s="1">
        <v>1.0</v>
      </c>
    </row>
    <row r="12263">
      <c r="A12263" s="1" t="s">
        <v>29</v>
      </c>
      <c r="B12263" s="1" t="s">
        <v>14939</v>
      </c>
      <c r="C12263" s="2" t="s">
        <v>14869</v>
      </c>
      <c r="D12263" s="1" t="s">
        <v>19</v>
      </c>
      <c r="E1226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2263" s="1" t="s">
        <v>2858</v>
      </c>
      <c r="G12263" s="1" t="s">
        <v>2859</v>
      </c>
      <c r="H12263" s="1" t="s">
        <v>2860</v>
      </c>
      <c r="I12263" s="1" t="s">
        <v>16</v>
      </c>
      <c r="J12263" s="1" t="s">
        <v>23</v>
      </c>
      <c r="K12263" s="1" t="s">
        <v>16</v>
      </c>
      <c r="L12263" s="1" t="s">
        <v>16</v>
      </c>
      <c r="M12263" s="1" t="s">
        <v>16</v>
      </c>
      <c r="N12263" s="1" t="s">
        <v>16</v>
      </c>
      <c r="O12263" s="1">
        <v>63.2</v>
      </c>
      <c r="P12263" s="1">
        <v>1.0</v>
      </c>
    </row>
    <row r="12264">
      <c r="A12264" s="1" t="s">
        <v>29</v>
      </c>
      <c r="B12264" s="1" t="s">
        <v>14940</v>
      </c>
      <c r="C12264" s="2" t="s">
        <v>14869</v>
      </c>
      <c r="D12264" s="1" t="s">
        <v>19</v>
      </c>
      <c r="E12264" s="3" t="str">
        <f>HYPERLINK("https://fyndiq.se/produkt/416415a768684efb/", "2-Pack Samsung Galaxy S21 5G - 9H Härdat Glas - HD")</f>
        <v>2-Pack Samsung Galaxy S21 5G - 9H Härdat Glas - HD</v>
      </c>
      <c r="F12264" s="1" t="s">
        <v>39</v>
      </c>
      <c r="G12264" s="1" t="s">
        <v>40</v>
      </c>
      <c r="H12264" s="1" t="s">
        <v>41</v>
      </c>
      <c r="I12264" s="1" t="s">
        <v>16</v>
      </c>
      <c r="J12264" s="1" t="s">
        <v>23</v>
      </c>
      <c r="K12264" s="1" t="s">
        <v>16</v>
      </c>
      <c r="L12264" s="1" t="s">
        <v>16</v>
      </c>
      <c r="M12264" s="1" t="s">
        <v>16</v>
      </c>
      <c r="N12264" s="1" t="s">
        <v>16</v>
      </c>
      <c r="O12264" s="1">
        <v>63.2</v>
      </c>
      <c r="P12264" s="1">
        <v>1.0</v>
      </c>
    </row>
    <row r="12265">
      <c r="A12265" s="1" t="s">
        <v>29</v>
      </c>
      <c r="B12265" s="1" t="s">
        <v>14941</v>
      </c>
      <c r="C12265" s="2" t="s">
        <v>14869</v>
      </c>
      <c r="D12265" s="1" t="s">
        <v>19</v>
      </c>
      <c r="E12265" s="3" t="str">
        <f>HYPERLINK("https://fyndiq.se/produkt/7f14e739962c4877/", "Skärmskydd Huawei P30, 3D härdat glas, bubbelfri, hög kvalitet.")</f>
        <v>Skärmskydd Huawei P30, 3D härdat glas, bubbelfri, hög kvalitet.</v>
      </c>
      <c r="F12265" s="1" t="s">
        <v>3346</v>
      </c>
      <c r="G12265" s="1" t="s">
        <v>3347</v>
      </c>
      <c r="H12265" s="1" t="s">
        <v>3348</v>
      </c>
      <c r="I12265" s="1" t="s">
        <v>16</v>
      </c>
      <c r="J12265" s="1" t="s">
        <v>23</v>
      </c>
      <c r="K12265" s="1" t="s">
        <v>16</v>
      </c>
      <c r="L12265" s="1" t="s">
        <v>16</v>
      </c>
      <c r="M12265" s="1" t="s">
        <v>16</v>
      </c>
      <c r="N12265" s="1" t="s">
        <v>16</v>
      </c>
      <c r="O12265" s="1">
        <v>55.2</v>
      </c>
      <c r="P12265" s="1">
        <v>1.0</v>
      </c>
    </row>
    <row r="12266">
      <c r="A12266" s="1" t="s">
        <v>29</v>
      </c>
      <c r="B12266" s="1" t="s">
        <v>14942</v>
      </c>
      <c r="C12266" s="2" t="s">
        <v>14869</v>
      </c>
      <c r="D12266" s="1" t="s">
        <v>19</v>
      </c>
      <c r="E12266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12266" s="1" t="s">
        <v>776</v>
      </c>
      <c r="G12266" s="1" t="s">
        <v>777</v>
      </c>
      <c r="H12266" s="1" t="s">
        <v>778</v>
      </c>
      <c r="I12266" s="1" t="s">
        <v>16</v>
      </c>
      <c r="J12266" s="1" t="s">
        <v>23</v>
      </c>
      <c r="K12266" s="1" t="s">
        <v>16</v>
      </c>
      <c r="L12266" s="1" t="s">
        <v>16</v>
      </c>
      <c r="M12266" s="1" t="s">
        <v>16</v>
      </c>
      <c r="N12266" s="1" t="s">
        <v>16</v>
      </c>
      <c r="O12266" s="1">
        <v>63.2</v>
      </c>
      <c r="P12266" s="1">
        <v>1.0</v>
      </c>
    </row>
    <row r="12267">
      <c r="A12267" s="1" t="s">
        <v>29</v>
      </c>
      <c r="B12267" s="1" t="s">
        <v>14943</v>
      </c>
      <c r="C12267" s="2" t="s">
        <v>14869</v>
      </c>
      <c r="D12267" s="1" t="s">
        <v>19</v>
      </c>
      <c r="E1226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267" s="1" t="s">
        <v>977</v>
      </c>
      <c r="G12267" s="1" t="s">
        <v>978</v>
      </c>
      <c r="H12267" s="1" t="s">
        <v>979</v>
      </c>
      <c r="I12267" s="1" t="s">
        <v>16</v>
      </c>
      <c r="J12267" s="1" t="s">
        <v>23</v>
      </c>
      <c r="K12267" s="1" t="s">
        <v>16</v>
      </c>
      <c r="L12267" s="1" t="s">
        <v>16</v>
      </c>
      <c r="M12267" s="1" t="s">
        <v>16</v>
      </c>
      <c r="N12267" s="1" t="s">
        <v>16</v>
      </c>
      <c r="O12267" s="1">
        <v>63.2</v>
      </c>
      <c r="P12267" s="1">
        <v>1.0</v>
      </c>
    </row>
    <row r="12268">
      <c r="A12268" s="1" t="s">
        <v>29</v>
      </c>
      <c r="B12268" s="1" t="s">
        <v>14944</v>
      </c>
      <c r="C12268" s="2" t="s">
        <v>14869</v>
      </c>
      <c r="D12268" s="1" t="s">
        <v>19</v>
      </c>
      <c r="E12268" s="3" t="str">
        <f>HYPERLINK("https://fyndiq.se/produkt/d2196d1b38784317/", "Samsung Galaxy A15 5G- Härdat Glas 9H - Super Kvalitet 3D Skärmskydd")</f>
        <v>Samsung Galaxy A15 5G- Härdat Glas 9H - Super Kvalitet 3D Skärmskydd</v>
      </c>
      <c r="F12268" s="1" t="s">
        <v>2478</v>
      </c>
      <c r="G12268" s="1" t="s">
        <v>2479</v>
      </c>
      <c r="H12268" s="1" t="s">
        <v>2480</v>
      </c>
      <c r="I12268" s="1" t="s">
        <v>16</v>
      </c>
      <c r="J12268" s="1" t="s">
        <v>23</v>
      </c>
      <c r="K12268" s="1" t="s">
        <v>16</v>
      </c>
      <c r="L12268" s="1" t="s">
        <v>16</v>
      </c>
      <c r="M12268" s="1" t="s">
        <v>16</v>
      </c>
      <c r="N12268" s="1" t="s">
        <v>16</v>
      </c>
      <c r="O12268" s="1">
        <v>55.2</v>
      </c>
      <c r="P12268" s="1">
        <v>1.0</v>
      </c>
    </row>
    <row r="12269">
      <c r="A12269" s="1" t="s">
        <v>29</v>
      </c>
      <c r="B12269" s="1" t="s">
        <v>14945</v>
      </c>
      <c r="C12269" s="2" t="s">
        <v>14869</v>
      </c>
      <c r="D12269" s="1" t="s">
        <v>19</v>
      </c>
      <c r="E12269" s="3" t="str">
        <f>HYPERLINK("https://fyndiq.se/produkt/9adf3a37026e4816/", "2 Pack Samsung Galaxy Note 20 Ultra -Härdat glas–Super kvalitet")</f>
        <v>2 Pack Samsung Galaxy Note 20 Ultra -Härdat glas–Super kvalitet</v>
      </c>
      <c r="F12269" s="1" t="s">
        <v>1043</v>
      </c>
      <c r="G12269" s="1" t="s">
        <v>1044</v>
      </c>
      <c r="H12269" s="1" t="s">
        <v>1045</v>
      </c>
      <c r="I12269" s="1" t="s">
        <v>16</v>
      </c>
      <c r="J12269" s="1" t="s">
        <v>23</v>
      </c>
      <c r="K12269" s="1" t="s">
        <v>16</v>
      </c>
      <c r="L12269" s="1" t="s">
        <v>16</v>
      </c>
      <c r="M12269" s="1" t="s">
        <v>16</v>
      </c>
      <c r="N12269" s="1" t="s">
        <v>16</v>
      </c>
      <c r="O12269" s="1">
        <v>63.2</v>
      </c>
      <c r="P12269" s="1">
        <v>1.0</v>
      </c>
    </row>
    <row r="12270">
      <c r="A12270" s="1" t="s">
        <v>29</v>
      </c>
      <c r="B12270" s="1" t="s">
        <v>14946</v>
      </c>
      <c r="C12270" s="2" t="s">
        <v>14869</v>
      </c>
      <c r="D12270" s="1" t="s">
        <v>19</v>
      </c>
      <c r="E12270" s="3" t="str">
        <f t="shared" ref="E12270:E12271" si="487">HYPERLINK("https://fyndiq.se/produkt/b1caddae2e864477/", "2- Pack Samsung S10 Plus - Härdat Glas 9H - Super Kvalitet 3D")</f>
        <v>2- Pack Samsung S10 Plus - Härdat Glas 9H - Super Kvalitet 3D</v>
      </c>
      <c r="F12270" s="1" t="s">
        <v>477</v>
      </c>
      <c r="G12270" s="1" t="s">
        <v>478</v>
      </c>
      <c r="H12270" s="1" t="s">
        <v>479</v>
      </c>
      <c r="I12270" s="1" t="s">
        <v>16</v>
      </c>
      <c r="J12270" s="1" t="s">
        <v>23</v>
      </c>
      <c r="K12270" s="1" t="s">
        <v>16</v>
      </c>
      <c r="L12270" s="1" t="s">
        <v>16</v>
      </c>
      <c r="M12270" s="1" t="s">
        <v>16</v>
      </c>
      <c r="N12270" s="1" t="s">
        <v>16</v>
      </c>
      <c r="O12270" s="1">
        <v>63.2</v>
      </c>
      <c r="P12270" s="1">
        <v>1.0</v>
      </c>
    </row>
    <row r="12271">
      <c r="A12271" s="1" t="s">
        <v>29</v>
      </c>
      <c r="B12271" s="1" t="s">
        <v>14947</v>
      </c>
      <c r="C12271" s="2" t="s">
        <v>14869</v>
      </c>
      <c r="D12271" s="1" t="s">
        <v>19</v>
      </c>
      <c r="E12271" s="3" t="str">
        <f t="shared" si="487"/>
        <v>2- Pack Samsung S10 Plus - Härdat Glas 9H - Super Kvalitet 3D</v>
      </c>
      <c r="F12271" s="1" t="s">
        <v>477</v>
      </c>
      <c r="G12271" s="1" t="s">
        <v>478</v>
      </c>
      <c r="H12271" s="1" t="s">
        <v>479</v>
      </c>
      <c r="I12271" s="1" t="s">
        <v>16</v>
      </c>
      <c r="J12271" s="1" t="s">
        <v>23</v>
      </c>
      <c r="K12271" s="1" t="s">
        <v>16</v>
      </c>
      <c r="L12271" s="1" t="s">
        <v>16</v>
      </c>
      <c r="M12271" s="1" t="s">
        <v>16</v>
      </c>
      <c r="N12271" s="1" t="s">
        <v>16</v>
      </c>
      <c r="O12271" s="1">
        <v>63.2</v>
      </c>
      <c r="P12271" s="1">
        <v>1.0</v>
      </c>
    </row>
    <row r="12272">
      <c r="A12272" s="1" t="s">
        <v>29</v>
      </c>
      <c r="B12272" s="1" t="s">
        <v>14948</v>
      </c>
      <c r="C12272" s="2" t="s">
        <v>14869</v>
      </c>
      <c r="D12272" s="1" t="s">
        <v>19</v>
      </c>
      <c r="E1227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2272" s="1" t="s">
        <v>760</v>
      </c>
      <c r="G12272" s="1" t="s">
        <v>761</v>
      </c>
      <c r="H12272" s="1" t="s">
        <v>762</v>
      </c>
      <c r="I12272" s="1" t="s">
        <v>16</v>
      </c>
      <c r="J12272" s="1" t="s">
        <v>23</v>
      </c>
      <c r="K12272" s="1" t="s">
        <v>16</v>
      </c>
      <c r="L12272" s="1" t="s">
        <v>16</v>
      </c>
      <c r="M12272" s="1" t="s">
        <v>16</v>
      </c>
      <c r="N12272" s="1" t="s">
        <v>16</v>
      </c>
      <c r="O12272" s="1">
        <v>63.2</v>
      </c>
      <c r="P12272" s="1">
        <v>1.0</v>
      </c>
    </row>
    <row r="12273">
      <c r="A12273" s="1" t="s">
        <v>29</v>
      </c>
      <c r="B12273" s="1" t="s">
        <v>14949</v>
      </c>
      <c r="C12273" s="2" t="s">
        <v>14869</v>
      </c>
      <c r="D12273" s="1" t="s">
        <v>19</v>
      </c>
      <c r="E12273" s="3" t="str">
        <f>HYPERLINK("https://fyndiq.se/produkt/8d7960028c1a40a4/", "2 Pack Xiaomi 11T Pro 5G - Härdat glas 9H - Super kvalitet 3D")</f>
        <v>2 Pack Xiaomi 11T Pro 5G - Härdat glas 9H - Super kvalitet 3D</v>
      </c>
      <c r="F12273" s="1" t="s">
        <v>112</v>
      </c>
      <c r="G12273" s="1" t="s">
        <v>113</v>
      </c>
      <c r="H12273" s="1" t="s">
        <v>114</v>
      </c>
      <c r="I12273" s="1" t="s">
        <v>16</v>
      </c>
      <c r="J12273" s="1" t="s">
        <v>23</v>
      </c>
      <c r="K12273" s="1" t="s">
        <v>16</v>
      </c>
      <c r="L12273" s="1" t="s">
        <v>16</v>
      </c>
      <c r="M12273" s="1" t="s">
        <v>16</v>
      </c>
      <c r="N12273" s="1" t="s">
        <v>16</v>
      </c>
      <c r="O12273" s="1">
        <v>63.2</v>
      </c>
      <c r="P12273" s="1">
        <v>1.0</v>
      </c>
    </row>
    <row r="12274">
      <c r="A12274" s="1" t="s">
        <v>29</v>
      </c>
      <c r="B12274" s="1" t="s">
        <v>14950</v>
      </c>
      <c r="C12274" s="2" t="s">
        <v>14869</v>
      </c>
      <c r="D12274" s="1" t="s">
        <v>19</v>
      </c>
      <c r="E12274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12274" s="1" t="s">
        <v>5953</v>
      </c>
      <c r="G12274" s="1" t="s">
        <v>5954</v>
      </c>
      <c r="H12274" s="1" t="s">
        <v>5955</v>
      </c>
      <c r="I12274" s="1" t="s">
        <v>16</v>
      </c>
      <c r="J12274" s="1" t="s">
        <v>23</v>
      </c>
      <c r="K12274" s="1" t="s">
        <v>16</v>
      </c>
      <c r="L12274" s="1" t="s">
        <v>16</v>
      </c>
      <c r="M12274" s="1" t="s">
        <v>16</v>
      </c>
      <c r="N12274" s="1" t="s">
        <v>16</v>
      </c>
      <c r="O12274" s="1">
        <v>71.2</v>
      </c>
      <c r="P12274" s="1">
        <v>1.0</v>
      </c>
    </row>
    <row r="12275">
      <c r="A12275" s="1" t="s">
        <v>29</v>
      </c>
      <c r="B12275" s="1" t="s">
        <v>14951</v>
      </c>
      <c r="C12275" s="2" t="s">
        <v>14869</v>
      </c>
      <c r="D12275" s="1" t="s">
        <v>19</v>
      </c>
      <c r="E12275" s="3" t="str">
        <f>HYPERLINK("https://fyndiq.se/produkt/b6f6b1625de94b2f/", "1-Pack Samsung S22 Ultra 5G Skärmskydd &amp;1-Pack linsskydd-9H GLAS")</f>
        <v>1-Pack Samsung S22 Ultra 5G Skärmskydd &amp;1-Pack linsskydd-9H GLAS</v>
      </c>
      <c r="F12275" s="1" t="s">
        <v>14952</v>
      </c>
      <c r="G12275" s="1" t="s">
        <v>14953</v>
      </c>
      <c r="H12275" s="1" t="s">
        <v>14954</v>
      </c>
      <c r="I12275" s="1" t="s">
        <v>16</v>
      </c>
      <c r="J12275" s="1" t="s">
        <v>23</v>
      </c>
      <c r="K12275" s="1" t="s">
        <v>16</v>
      </c>
      <c r="L12275" s="1" t="s">
        <v>16</v>
      </c>
      <c r="M12275" s="1" t="s">
        <v>16</v>
      </c>
      <c r="N12275" s="1" t="s">
        <v>16</v>
      </c>
      <c r="O12275" s="1">
        <v>63.2</v>
      </c>
      <c r="P12275" s="1">
        <v>1.0</v>
      </c>
    </row>
    <row r="12276">
      <c r="A12276" s="1" t="s">
        <v>29</v>
      </c>
      <c r="B12276" s="1" t="s">
        <v>14955</v>
      </c>
      <c r="C12276" s="2" t="s">
        <v>14869</v>
      </c>
      <c r="D12276" s="1" t="s">
        <v>19</v>
      </c>
      <c r="E12276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2276" s="1" t="s">
        <v>183</v>
      </c>
      <c r="G12276" s="1" t="s">
        <v>184</v>
      </c>
      <c r="H12276" s="1" t="s">
        <v>185</v>
      </c>
      <c r="I12276" s="1" t="s">
        <v>16</v>
      </c>
      <c r="J12276" s="1" t="s">
        <v>23</v>
      </c>
      <c r="K12276" s="1" t="s">
        <v>16</v>
      </c>
      <c r="L12276" s="1" t="s">
        <v>16</v>
      </c>
      <c r="M12276" s="1" t="s">
        <v>16</v>
      </c>
      <c r="N12276" s="1" t="s">
        <v>16</v>
      </c>
      <c r="O12276" s="1">
        <v>79.2</v>
      </c>
      <c r="P12276" s="1">
        <v>1.0</v>
      </c>
    </row>
    <row r="12277">
      <c r="A12277" s="1" t="s">
        <v>29</v>
      </c>
      <c r="B12277" s="1" t="s">
        <v>14956</v>
      </c>
      <c r="C12277" s="2" t="s">
        <v>14869</v>
      </c>
      <c r="D12277" s="1" t="s">
        <v>19</v>
      </c>
      <c r="E12277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277" s="1" t="s">
        <v>1065</v>
      </c>
      <c r="G12277" s="1" t="s">
        <v>1066</v>
      </c>
      <c r="H12277" s="1" t="s">
        <v>1067</v>
      </c>
      <c r="I12277" s="1" t="s">
        <v>16</v>
      </c>
      <c r="J12277" s="1" t="s">
        <v>23</v>
      </c>
      <c r="K12277" s="1" t="s">
        <v>16</v>
      </c>
      <c r="L12277" s="1" t="s">
        <v>16</v>
      </c>
      <c r="M12277" s="1" t="s">
        <v>16</v>
      </c>
      <c r="N12277" s="1" t="s">
        <v>16</v>
      </c>
      <c r="O12277" s="1">
        <v>71.2</v>
      </c>
      <c r="P12277" s="1">
        <v>1.0</v>
      </c>
    </row>
    <row r="12278">
      <c r="A12278" s="1" t="s">
        <v>29</v>
      </c>
      <c r="B12278" s="1" t="s">
        <v>14957</v>
      </c>
      <c r="C12278" s="2" t="s">
        <v>14869</v>
      </c>
      <c r="D12278" s="1" t="s">
        <v>19</v>
      </c>
      <c r="E12278" s="3" t="str">
        <f t="shared" ref="E12278:E12279" si="488"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2278" s="1" t="s">
        <v>183</v>
      </c>
      <c r="G12278" s="1" t="s">
        <v>184</v>
      </c>
      <c r="H12278" s="1" t="s">
        <v>185</v>
      </c>
      <c r="I12278" s="1" t="s">
        <v>16</v>
      </c>
      <c r="J12278" s="1" t="s">
        <v>23</v>
      </c>
      <c r="K12278" s="1" t="s">
        <v>16</v>
      </c>
      <c r="L12278" s="1" t="s">
        <v>16</v>
      </c>
      <c r="M12278" s="1" t="s">
        <v>16</v>
      </c>
      <c r="N12278" s="1" t="s">
        <v>16</v>
      </c>
      <c r="O12278" s="1">
        <v>79.2</v>
      </c>
      <c r="P12278" s="1">
        <v>1.0</v>
      </c>
    </row>
    <row r="12279">
      <c r="A12279" s="1" t="s">
        <v>29</v>
      </c>
      <c r="B12279" s="1" t="s">
        <v>14958</v>
      </c>
      <c r="C12279" s="2" t="s">
        <v>14869</v>
      </c>
      <c r="D12279" s="1" t="s">
        <v>19</v>
      </c>
      <c r="E12279" s="3" t="str">
        <f t="shared" si="488"/>
        <v>2-Pack Privacy Skärmskydd For Samsung S20 FE (5G) - Härdat Glas 9H - Super Kvalitet 3D</v>
      </c>
      <c r="F12279" s="1" t="s">
        <v>183</v>
      </c>
      <c r="G12279" s="1" t="s">
        <v>184</v>
      </c>
      <c r="H12279" s="1" t="s">
        <v>185</v>
      </c>
      <c r="I12279" s="1" t="s">
        <v>16</v>
      </c>
      <c r="J12279" s="1" t="s">
        <v>23</v>
      </c>
      <c r="K12279" s="1" t="s">
        <v>16</v>
      </c>
      <c r="L12279" s="1" t="s">
        <v>16</v>
      </c>
      <c r="M12279" s="1" t="s">
        <v>16</v>
      </c>
      <c r="N12279" s="1" t="s">
        <v>16</v>
      </c>
      <c r="O12279" s="1">
        <v>79.2</v>
      </c>
      <c r="P12279" s="1">
        <v>1.0</v>
      </c>
    </row>
    <row r="12280">
      <c r="A12280" s="1" t="s">
        <v>29</v>
      </c>
      <c r="B12280" s="1" t="s">
        <v>14959</v>
      </c>
      <c r="C12280" s="2" t="s">
        <v>14869</v>
      </c>
      <c r="D12280" s="1" t="s">
        <v>19</v>
      </c>
      <c r="E12280" s="3" t="str">
        <f>HYPERLINK("https://fyndiq.se/produkt/447465e3e57040fa/", "Samsung Galaxy Z FOLD 4 - Härdat Glas 9H-Super Kvalitet 3D")</f>
        <v>Samsung Galaxy Z FOLD 4 - Härdat Glas 9H-Super Kvalitet 3D</v>
      </c>
      <c r="F12280" s="1" t="s">
        <v>3960</v>
      </c>
      <c r="G12280" s="1" t="s">
        <v>3961</v>
      </c>
      <c r="H12280" s="1" t="s">
        <v>3962</v>
      </c>
      <c r="I12280" s="1" t="s">
        <v>16</v>
      </c>
      <c r="J12280" s="1" t="s">
        <v>23</v>
      </c>
      <c r="K12280" s="1" t="s">
        <v>16</v>
      </c>
      <c r="L12280" s="1" t="s">
        <v>16</v>
      </c>
      <c r="M12280" s="1" t="s">
        <v>16</v>
      </c>
      <c r="N12280" s="1" t="s">
        <v>16</v>
      </c>
      <c r="O12280" s="1">
        <v>71.2</v>
      </c>
      <c r="P12280" s="1">
        <v>3.0</v>
      </c>
    </row>
    <row r="12281">
      <c r="A12281" s="1" t="s">
        <v>29</v>
      </c>
      <c r="B12281" s="1" t="s">
        <v>14960</v>
      </c>
      <c r="C12281" s="2" t="s">
        <v>14869</v>
      </c>
      <c r="D12281" s="1" t="s">
        <v>19</v>
      </c>
      <c r="E12281" s="3" t="str">
        <f t="shared" ref="E12281:E12282" si="489">HYPERLINK("https://fyndiq.se/produkt/67afb534781a4066/", "2-Pack Samsung Galaxy S9 Plus - Härdat glas- 9HSuper kvalitet 3D")</f>
        <v>2-Pack Samsung Galaxy S9 Plus - Härdat glas- 9HSuper kvalitet 3D</v>
      </c>
      <c r="F12281" s="1" t="s">
        <v>3929</v>
      </c>
      <c r="G12281" s="1" t="s">
        <v>3930</v>
      </c>
      <c r="H12281" s="1" t="s">
        <v>3931</v>
      </c>
      <c r="I12281" s="1" t="s">
        <v>16</v>
      </c>
      <c r="J12281" s="1" t="s">
        <v>23</v>
      </c>
      <c r="K12281" s="1" t="s">
        <v>16</v>
      </c>
      <c r="L12281" s="1" t="s">
        <v>16</v>
      </c>
      <c r="M12281" s="1" t="s">
        <v>16</v>
      </c>
      <c r="N12281" s="1" t="s">
        <v>16</v>
      </c>
      <c r="O12281" s="1">
        <v>63.2</v>
      </c>
      <c r="P12281" s="1">
        <v>1.0</v>
      </c>
    </row>
    <row r="12282">
      <c r="A12282" s="1" t="s">
        <v>29</v>
      </c>
      <c r="B12282" s="1" t="s">
        <v>14961</v>
      </c>
      <c r="C12282" s="2" t="s">
        <v>14869</v>
      </c>
      <c r="D12282" s="1" t="s">
        <v>19</v>
      </c>
      <c r="E12282" s="3" t="str">
        <f t="shared" si="489"/>
        <v>2-Pack Samsung Galaxy S9 Plus - Härdat glas- 9HSuper kvalitet 3D</v>
      </c>
      <c r="F12282" s="1" t="s">
        <v>3929</v>
      </c>
      <c r="G12282" s="1" t="s">
        <v>3930</v>
      </c>
      <c r="H12282" s="1" t="s">
        <v>3931</v>
      </c>
      <c r="I12282" s="1" t="s">
        <v>16</v>
      </c>
      <c r="J12282" s="1" t="s">
        <v>23</v>
      </c>
      <c r="K12282" s="1" t="s">
        <v>16</v>
      </c>
      <c r="L12282" s="1" t="s">
        <v>16</v>
      </c>
      <c r="M12282" s="1" t="s">
        <v>16</v>
      </c>
      <c r="N12282" s="1" t="s">
        <v>16</v>
      </c>
      <c r="O12282" s="1">
        <v>63.2</v>
      </c>
      <c r="P12282" s="1">
        <v>1.0</v>
      </c>
    </row>
    <row r="12283">
      <c r="A12283" s="1" t="s">
        <v>29</v>
      </c>
      <c r="B12283" s="1" t="s">
        <v>14962</v>
      </c>
      <c r="C12283" s="2" t="s">
        <v>14869</v>
      </c>
      <c r="D12283" s="1" t="s">
        <v>19</v>
      </c>
      <c r="E12283" s="3" t="str">
        <f>HYPERLINK("https://fyndiq.se/produkt/56c72c0ba5f749b5/", "2-Pack SAMSUNG S24 Skärmskydd - Härdat Glas 9H - Super kvalitet 3D")</f>
        <v>2-Pack SAMSUNG S24 Skärmskydd - Härdat Glas 9H - Super kvalitet 3D</v>
      </c>
      <c r="F12283" s="1" t="s">
        <v>263</v>
      </c>
      <c r="G12283" s="1" t="s">
        <v>264</v>
      </c>
      <c r="H12283" s="1" t="s">
        <v>265</v>
      </c>
      <c r="I12283" s="1" t="s">
        <v>16</v>
      </c>
      <c r="J12283" s="1" t="s">
        <v>23</v>
      </c>
      <c r="K12283" s="1" t="s">
        <v>16</v>
      </c>
      <c r="L12283" s="1" t="s">
        <v>16</v>
      </c>
      <c r="M12283" s="1" t="s">
        <v>16</v>
      </c>
      <c r="N12283" s="1" t="s">
        <v>16</v>
      </c>
      <c r="O12283" s="1">
        <v>63.2</v>
      </c>
      <c r="P12283" s="1">
        <v>1.0</v>
      </c>
    </row>
    <row r="12284">
      <c r="A12284" s="1" t="s">
        <v>29</v>
      </c>
      <c r="B12284" s="1" t="s">
        <v>14963</v>
      </c>
      <c r="C12284" s="2" t="s">
        <v>14869</v>
      </c>
      <c r="D12284" s="1" t="s">
        <v>19</v>
      </c>
      <c r="E12284" s="3" t="str">
        <f>HYPERLINK("https://fyndiq.se/produkt/925ae49423884615/", "2-Pack Samsung S22 Ultra Skärmskydd &amp; 1-Pack linsskydd -9H GLAS")</f>
        <v>2-Pack Samsung S22 Ultra Skärmskydd &amp; 1-Pack linsskydd -9H GLAS</v>
      </c>
      <c r="F12284" s="1" t="s">
        <v>335</v>
      </c>
      <c r="G12284" s="1" t="s">
        <v>336</v>
      </c>
      <c r="H12284" s="1" t="s">
        <v>337</v>
      </c>
      <c r="I12284" s="1" t="s">
        <v>16</v>
      </c>
      <c r="J12284" s="1" t="s">
        <v>23</v>
      </c>
      <c r="K12284" s="1" t="s">
        <v>16</v>
      </c>
      <c r="L12284" s="1" t="s">
        <v>16</v>
      </c>
      <c r="M12284" s="1" t="s">
        <v>16</v>
      </c>
      <c r="N12284" s="1" t="s">
        <v>16</v>
      </c>
      <c r="O12284" s="1">
        <v>71.2</v>
      </c>
      <c r="P12284" s="1">
        <v>1.0</v>
      </c>
    </row>
    <row r="12285">
      <c r="A12285" s="1" t="s">
        <v>29</v>
      </c>
      <c r="B12285" s="1" t="s">
        <v>14964</v>
      </c>
      <c r="C12285" s="2" t="s">
        <v>14869</v>
      </c>
      <c r="D12285" s="1" t="s">
        <v>19</v>
      </c>
      <c r="E1228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285" s="1" t="s">
        <v>2144</v>
      </c>
      <c r="G12285" s="1" t="s">
        <v>2145</v>
      </c>
      <c r="H12285" s="1" t="s">
        <v>2146</v>
      </c>
      <c r="I12285" s="1" t="s">
        <v>1230</v>
      </c>
      <c r="J12285" s="1" t="s">
        <v>9</v>
      </c>
      <c r="K12285" s="2" t="s">
        <v>12935</v>
      </c>
      <c r="L12285" s="1" t="s">
        <v>2602</v>
      </c>
      <c r="M12285" s="1" t="s">
        <v>16</v>
      </c>
      <c r="N12285" s="1" t="s">
        <v>16</v>
      </c>
      <c r="O12285" s="1">
        <v>63.2</v>
      </c>
      <c r="P12285" s="1">
        <v>1.0</v>
      </c>
    </row>
    <row r="12286">
      <c r="A12286" s="1" t="s">
        <v>29</v>
      </c>
      <c r="B12286" s="1" t="s">
        <v>14965</v>
      </c>
      <c r="C12286" s="2" t="s">
        <v>14869</v>
      </c>
      <c r="D12286" s="1" t="s">
        <v>19</v>
      </c>
      <c r="E12286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2286" s="1" t="s">
        <v>26</v>
      </c>
      <c r="G12286" s="1" t="s">
        <v>27</v>
      </c>
      <c r="H12286" s="1" t="s">
        <v>28</v>
      </c>
      <c r="I12286" s="1" t="s">
        <v>1230</v>
      </c>
      <c r="J12286" s="1" t="s">
        <v>9</v>
      </c>
      <c r="K12286" s="2" t="s">
        <v>12354</v>
      </c>
      <c r="L12286" s="1" t="s">
        <v>2602</v>
      </c>
      <c r="M12286" s="1" t="s">
        <v>16</v>
      </c>
      <c r="N12286" s="1" t="s">
        <v>16</v>
      </c>
      <c r="O12286" s="1">
        <v>71.2</v>
      </c>
      <c r="P12286" s="1">
        <v>1.0</v>
      </c>
    </row>
    <row r="12287">
      <c r="A12287" s="1" t="s">
        <v>29</v>
      </c>
      <c r="B12287" s="1" t="s">
        <v>14966</v>
      </c>
      <c r="C12287" s="2" t="s">
        <v>14869</v>
      </c>
      <c r="D12287" s="1" t="s">
        <v>19</v>
      </c>
      <c r="E1228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287" s="1" t="s">
        <v>729</v>
      </c>
      <c r="G12287" s="1" t="s">
        <v>730</v>
      </c>
      <c r="H12287" s="1" t="s">
        <v>731</v>
      </c>
      <c r="I12287" s="1" t="s">
        <v>16</v>
      </c>
      <c r="J12287" s="1" t="s">
        <v>23</v>
      </c>
      <c r="K12287" s="1" t="s">
        <v>16</v>
      </c>
      <c r="L12287" s="1" t="s">
        <v>16</v>
      </c>
      <c r="M12287" s="1" t="s">
        <v>16</v>
      </c>
      <c r="N12287" s="1" t="s">
        <v>16</v>
      </c>
      <c r="O12287" s="1">
        <v>63.2</v>
      </c>
      <c r="P12287" s="1">
        <v>1.0</v>
      </c>
    </row>
    <row r="12288">
      <c r="A12288" s="1" t="s">
        <v>29</v>
      </c>
      <c r="B12288" s="1" t="s">
        <v>14967</v>
      </c>
      <c r="C12288" s="2" t="s">
        <v>14869</v>
      </c>
      <c r="D12288" s="1" t="s">
        <v>19</v>
      </c>
      <c r="E12288" s="3" t="str">
        <f>HYPERLINK("https://fyndiq.se/produkt/56c72c0ba5f749b5/", "2-Pack SAMSUNG S24 Skärmskydd - Härdat Glas 9H - Super kvalitet 3D")</f>
        <v>2-Pack SAMSUNG S24 Skärmskydd - Härdat Glas 9H - Super kvalitet 3D</v>
      </c>
      <c r="F12288" s="1" t="s">
        <v>263</v>
      </c>
      <c r="G12288" s="1" t="s">
        <v>264</v>
      </c>
      <c r="H12288" s="1" t="s">
        <v>265</v>
      </c>
      <c r="I12288" s="1" t="s">
        <v>16</v>
      </c>
      <c r="J12288" s="1" t="s">
        <v>23</v>
      </c>
      <c r="K12288" s="1" t="s">
        <v>16</v>
      </c>
      <c r="L12288" s="1" t="s">
        <v>16</v>
      </c>
      <c r="M12288" s="1" t="s">
        <v>16</v>
      </c>
      <c r="N12288" s="1" t="s">
        <v>16</v>
      </c>
      <c r="O12288" s="1">
        <v>63.2</v>
      </c>
      <c r="P12288" s="1">
        <v>1.0</v>
      </c>
    </row>
    <row r="12289">
      <c r="A12289" s="1" t="s">
        <v>29</v>
      </c>
      <c r="B12289" s="1" t="s">
        <v>14968</v>
      </c>
      <c r="C12289" s="2" t="s">
        <v>14869</v>
      </c>
      <c r="D12289" s="1" t="s">
        <v>19</v>
      </c>
      <c r="E12289" s="3" t="str">
        <f>HYPERLINK("https://fyndiq.se/produkt/2477583187264ece/", "2-Pack Samsung S20 - 9H Härdat Glass - Top Kvalitet")</f>
        <v>2-Pack Samsung S20 - 9H Härdat Glass - Top Kvalitet</v>
      </c>
      <c r="F12289" s="1" t="s">
        <v>124</v>
      </c>
      <c r="G12289" s="1" t="s">
        <v>125</v>
      </c>
      <c r="H12289" s="1" t="s">
        <v>126</v>
      </c>
      <c r="I12289" s="1" t="s">
        <v>16</v>
      </c>
      <c r="J12289" s="1" t="s">
        <v>23</v>
      </c>
      <c r="K12289" s="1" t="s">
        <v>16</v>
      </c>
      <c r="L12289" s="1" t="s">
        <v>16</v>
      </c>
      <c r="M12289" s="1" t="s">
        <v>16</v>
      </c>
      <c r="N12289" s="1" t="s">
        <v>16</v>
      </c>
      <c r="O12289" s="1">
        <v>71.2</v>
      </c>
      <c r="P12289" s="1">
        <v>1.0</v>
      </c>
    </row>
    <row r="12290">
      <c r="A12290" s="1" t="s">
        <v>29</v>
      </c>
      <c r="B12290" s="1" t="s">
        <v>14969</v>
      </c>
      <c r="C12290" s="2" t="s">
        <v>14869</v>
      </c>
      <c r="D12290" s="1" t="s">
        <v>19</v>
      </c>
      <c r="E12290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290" s="1" t="s">
        <v>729</v>
      </c>
      <c r="G12290" s="1" t="s">
        <v>730</v>
      </c>
      <c r="H12290" s="1" t="s">
        <v>731</v>
      </c>
      <c r="I12290" s="1" t="s">
        <v>16</v>
      </c>
      <c r="J12290" s="1" t="s">
        <v>23</v>
      </c>
      <c r="K12290" s="1" t="s">
        <v>16</v>
      </c>
      <c r="L12290" s="1" t="s">
        <v>16</v>
      </c>
      <c r="M12290" s="1" t="s">
        <v>16</v>
      </c>
      <c r="N12290" s="1" t="s">
        <v>16</v>
      </c>
      <c r="O12290" s="1">
        <v>63.2</v>
      </c>
      <c r="P12290" s="1">
        <v>1.0</v>
      </c>
    </row>
    <row r="12291">
      <c r="A12291" s="1" t="s">
        <v>29</v>
      </c>
      <c r="B12291" s="1" t="s">
        <v>14970</v>
      </c>
      <c r="C12291" s="2" t="s">
        <v>14869</v>
      </c>
      <c r="D12291" s="1" t="s">
        <v>19</v>
      </c>
      <c r="E12291" s="3" t="str">
        <f>HYPERLINK("https://fyndiq.se/produkt/1c45ce9e8f734218/", "1-Pack XIAOMI POCO X3 PRO Skärmskydd - Härdat Glas 9H - Super kvalitet 3D")</f>
        <v>1-Pack XIAOMI POCO X3 PRO Skärmskydd - Härdat Glas 9H - Super kvalitet 3D</v>
      </c>
      <c r="F12291" s="1" t="s">
        <v>2714</v>
      </c>
      <c r="G12291" s="1" t="s">
        <v>2715</v>
      </c>
      <c r="H12291" s="1" t="s">
        <v>2716</v>
      </c>
      <c r="I12291" s="1" t="s">
        <v>16</v>
      </c>
      <c r="J12291" s="1" t="s">
        <v>23</v>
      </c>
      <c r="K12291" s="1" t="s">
        <v>16</v>
      </c>
      <c r="L12291" s="1" t="s">
        <v>16</v>
      </c>
      <c r="M12291" s="1" t="s">
        <v>16</v>
      </c>
      <c r="N12291" s="1" t="s">
        <v>16</v>
      </c>
      <c r="O12291" s="1">
        <v>55.2</v>
      </c>
      <c r="P12291" s="1">
        <v>2.0</v>
      </c>
    </row>
    <row r="12292">
      <c r="A12292" s="1" t="s">
        <v>29</v>
      </c>
      <c r="B12292" s="1" t="s">
        <v>14971</v>
      </c>
      <c r="C12292" s="2" t="s">
        <v>14869</v>
      </c>
      <c r="D12292" s="1" t="s">
        <v>19</v>
      </c>
      <c r="E1229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292" s="1" t="s">
        <v>729</v>
      </c>
      <c r="G12292" s="1" t="s">
        <v>730</v>
      </c>
      <c r="H12292" s="1" t="s">
        <v>731</v>
      </c>
      <c r="I12292" s="1" t="s">
        <v>16</v>
      </c>
      <c r="J12292" s="1" t="s">
        <v>23</v>
      </c>
      <c r="K12292" s="1" t="s">
        <v>16</v>
      </c>
      <c r="L12292" s="1" t="s">
        <v>16</v>
      </c>
      <c r="M12292" s="1" t="s">
        <v>16</v>
      </c>
      <c r="N12292" s="1" t="s">
        <v>16</v>
      </c>
      <c r="O12292" s="1">
        <v>63.2</v>
      </c>
      <c r="P12292" s="1">
        <v>1.0</v>
      </c>
    </row>
    <row r="12293">
      <c r="A12293" s="1" t="s">
        <v>29</v>
      </c>
      <c r="B12293" s="1" t="s">
        <v>14972</v>
      </c>
      <c r="C12293" s="2" t="s">
        <v>14869</v>
      </c>
      <c r="D12293" s="1" t="s">
        <v>19</v>
      </c>
      <c r="E12293" s="3" t="str">
        <f>HYPERLINK("https://fyndiq.se/produkt/925ae49423884615/", "2-Pack Samsung S22 Ultra Skärmskydd &amp; 1-Pack linsskydd -9H GLAS")</f>
        <v>2-Pack Samsung S22 Ultra Skärmskydd &amp; 1-Pack linsskydd -9H GLAS</v>
      </c>
      <c r="F12293" s="1" t="s">
        <v>335</v>
      </c>
      <c r="G12293" s="1" t="s">
        <v>336</v>
      </c>
      <c r="H12293" s="1" t="s">
        <v>337</v>
      </c>
      <c r="I12293" s="1" t="s">
        <v>16</v>
      </c>
      <c r="J12293" s="1" t="s">
        <v>23</v>
      </c>
      <c r="K12293" s="1" t="s">
        <v>16</v>
      </c>
      <c r="L12293" s="1" t="s">
        <v>16</v>
      </c>
      <c r="M12293" s="1" t="s">
        <v>16</v>
      </c>
      <c r="N12293" s="1" t="s">
        <v>16</v>
      </c>
      <c r="O12293" s="1">
        <v>71.2</v>
      </c>
      <c r="P12293" s="1">
        <v>1.0</v>
      </c>
    </row>
    <row r="12294">
      <c r="A12294" s="1" t="s">
        <v>29</v>
      </c>
      <c r="B12294" s="1" t="s">
        <v>14973</v>
      </c>
      <c r="C12294" s="2" t="s">
        <v>14869</v>
      </c>
      <c r="D12294" s="1" t="s">
        <v>19</v>
      </c>
      <c r="E1229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294" s="1" t="s">
        <v>709</v>
      </c>
      <c r="G12294" s="1" t="s">
        <v>710</v>
      </c>
      <c r="H12294" s="1" t="s">
        <v>711</v>
      </c>
      <c r="I12294" s="1" t="s">
        <v>1311</v>
      </c>
      <c r="J12294" s="1" t="s">
        <v>9</v>
      </c>
      <c r="K12294" s="2" t="s">
        <v>11494</v>
      </c>
      <c r="L12294" s="1" t="s">
        <v>2914</v>
      </c>
      <c r="M12294" s="1" t="s">
        <v>16</v>
      </c>
      <c r="N12294" s="1" t="s">
        <v>16</v>
      </c>
      <c r="O12294" s="1">
        <v>63.2</v>
      </c>
      <c r="P12294" s="1">
        <v>1.0</v>
      </c>
    </row>
    <row r="12295">
      <c r="A12295" s="1" t="s">
        <v>29</v>
      </c>
      <c r="B12295" s="1" t="s">
        <v>14974</v>
      </c>
      <c r="C12295" s="2" t="s">
        <v>14869</v>
      </c>
      <c r="D12295" s="1" t="s">
        <v>19</v>
      </c>
      <c r="E12295" s="3" t="str">
        <f>HYPERLINK("https://fyndiq.se/produkt/56c72c0ba5f749b5/", "2-Pack SAMSUNG S24 Skärmskydd - Härdat Glas 9H - Super kvalitet 3D")</f>
        <v>2-Pack SAMSUNG S24 Skärmskydd - Härdat Glas 9H - Super kvalitet 3D</v>
      </c>
      <c r="F12295" s="1" t="s">
        <v>263</v>
      </c>
      <c r="G12295" s="1" t="s">
        <v>264</v>
      </c>
      <c r="H12295" s="1" t="s">
        <v>265</v>
      </c>
      <c r="I12295" s="1" t="s">
        <v>16</v>
      </c>
      <c r="J12295" s="1" t="s">
        <v>23</v>
      </c>
      <c r="K12295" s="1" t="s">
        <v>16</v>
      </c>
      <c r="L12295" s="1" t="s">
        <v>16</v>
      </c>
      <c r="M12295" s="1" t="s">
        <v>16</v>
      </c>
      <c r="N12295" s="1" t="s">
        <v>16</v>
      </c>
      <c r="O12295" s="1">
        <v>63.2</v>
      </c>
      <c r="P12295" s="1">
        <v>1.0</v>
      </c>
    </row>
    <row r="12296">
      <c r="A12296" s="1" t="s">
        <v>29</v>
      </c>
      <c r="B12296" s="1" t="s">
        <v>14975</v>
      </c>
      <c r="C12296" s="2" t="s">
        <v>14869</v>
      </c>
      <c r="D12296" s="1" t="s">
        <v>19</v>
      </c>
      <c r="E12296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12296" s="1" t="s">
        <v>1243</v>
      </c>
      <c r="G12296" s="1" t="s">
        <v>1244</v>
      </c>
      <c r="H12296" s="1" t="s">
        <v>1245</v>
      </c>
      <c r="I12296" s="1" t="s">
        <v>16</v>
      </c>
      <c r="J12296" s="1" t="s">
        <v>23</v>
      </c>
      <c r="K12296" s="1" t="s">
        <v>16</v>
      </c>
      <c r="L12296" s="1" t="s">
        <v>16</v>
      </c>
      <c r="M12296" s="1" t="s">
        <v>16</v>
      </c>
      <c r="N12296" s="1" t="s">
        <v>16</v>
      </c>
      <c r="O12296" s="1">
        <v>71.2</v>
      </c>
      <c r="P12296" s="1">
        <v>1.0</v>
      </c>
    </row>
    <row r="12297">
      <c r="A12297" s="1" t="s">
        <v>29</v>
      </c>
      <c r="B12297" s="1" t="s">
        <v>14976</v>
      </c>
      <c r="C12297" s="2" t="s">
        <v>14869</v>
      </c>
      <c r="D12297" s="1" t="s">
        <v>19</v>
      </c>
      <c r="E1229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2297" s="1" t="s">
        <v>183</v>
      </c>
      <c r="G12297" s="1" t="s">
        <v>184</v>
      </c>
      <c r="H12297" s="1" t="s">
        <v>185</v>
      </c>
      <c r="I12297" s="1" t="s">
        <v>16</v>
      </c>
      <c r="J12297" s="1" t="s">
        <v>23</v>
      </c>
      <c r="K12297" s="1" t="s">
        <v>16</v>
      </c>
      <c r="L12297" s="1" t="s">
        <v>16</v>
      </c>
      <c r="M12297" s="1" t="s">
        <v>16</v>
      </c>
      <c r="N12297" s="1" t="s">
        <v>16</v>
      </c>
      <c r="O12297" s="1">
        <v>79.2</v>
      </c>
      <c r="P12297" s="1">
        <v>1.0</v>
      </c>
    </row>
    <row r="12298">
      <c r="A12298" s="1" t="s">
        <v>29</v>
      </c>
      <c r="B12298" s="1" t="s">
        <v>14977</v>
      </c>
      <c r="C12298" s="2" t="s">
        <v>14869</v>
      </c>
      <c r="D12298" s="1" t="s">
        <v>19</v>
      </c>
      <c r="E12298" s="3" t="str">
        <f>HYPERLINK("https://fyndiq.se/produkt/9adf3a37026e4816/", "2 Pack Samsung Galaxy Note 20 Ultra -Härdat glas–Super kvalitet")</f>
        <v>2 Pack Samsung Galaxy Note 20 Ultra -Härdat glas–Super kvalitet</v>
      </c>
      <c r="F12298" s="1" t="s">
        <v>1043</v>
      </c>
      <c r="G12298" s="1" t="s">
        <v>1044</v>
      </c>
      <c r="H12298" s="1" t="s">
        <v>1045</v>
      </c>
      <c r="I12298" s="1" t="s">
        <v>16</v>
      </c>
      <c r="J12298" s="1" t="s">
        <v>23</v>
      </c>
      <c r="K12298" s="1" t="s">
        <v>16</v>
      </c>
      <c r="L12298" s="1" t="s">
        <v>16</v>
      </c>
      <c r="M12298" s="1" t="s">
        <v>16</v>
      </c>
      <c r="N12298" s="1" t="s">
        <v>16</v>
      </c>
      <c r="O12298" s="1">
        <v>63.2</v>
      </c>
      <c r="P12298" s="1">
        <v>1.0</v>
      </c>
    </row>
    <row r="12299">
      <c r="A12299" s="1" t="s">
        <v>29</v>
      </c>
      <c r="B12299" s="1" t="s">
        <v>14978</v>
      </c>
      <c r="C12299" s="2" t="s">
        <v>14869</v>
      </c>
      <c r="D12299" s="1" t="s">
        <v>19</v>
      </c>
      <c r="E12299" s="3" t="str">
        <f>HYPERLINK("https://fyndiq.se/produkt/416415a768684efb/", "2-Pack Samsung Galaxy S21 5G - 9H Härdat Glas - HD")</f>
        <v>2-Pack Samsung Galaxy S21 5G - 9H Härdat Glas - HD</v>
      </c>
      <c r="F12299" s="1" t="s">
        <v>39</v>
      </c>
      <c r="G12299" s="1" t="s">
        <v>40</v>
      </c>
      <c r="H12299" s="1" t="s">
        <v>41</v>
      </c>
      <c r="I12299" s="1" t="s">
        <v>16</v>
      </c>
      <c r="J12299" s="1" t="s">
        <v>23</v>
      </c>
      <c r="K12299" s="1" t="s">
        <v>16</v>
      </c>
      <c r="L12299" s="1" t="s">
        <v>16</v>
      </c>
      <c r="M12299" s="1" t="s">
        <v>16</v>
      </c>
      <c r="N12299" s="1" t="s">
        <v>16</v>
      </c>
      <c r="O12299" s="1">
        <v>63.2</v>
      </c>
      <c r="P12299" s="1">
        <v>1.0</v>
      </c>
    </row>
    <row r="12300">
      <c r="A12300" s="1" t="s">
        <v>29</v>
      </c>
      <c r="B12300" s="1" t="s">
        <v>14979</v>
      </c>
      <c r="C12300" s="2" t="s">
        <v>14869</v>
      </c>
      <c r="D12300" s="1" t="s">
        <v>19</v>
      </c>
      <c r="E12300" s="3" t="str">
        <f>HYPERLINK("https://fyndiq.se/produkt/ef10e4ba492c46df/", "2-Pack Samsung S23 FE 5G - 9H Härdat Glass - Super Kvalitet 3D")</f>
        <v>2-Pack Samsung S23 FE 5G - 9H Härdat Glass - Super Kvalitet 3D</v>
      </c>
      <c r="F12300" s="1" t="s">
        <v>2521</v>
      </c>
      <c r="G12300" s="1" t="s">
        <v>2522</v>
      </c>
      <c r="H12300" s="1" t="s">
        <v>2523</v>
      </c>
      <c r="I12300" s="1" t="s">
        <v>16</v>
      </c>
      <c r="J12300" s="1" t="s">
        <v>23</v>
      </c>
      <c r="K12300" s="1" t="s">
        <v>16</v>
      </c>
      <c r="L12300" s="1" t="s">
        <v>16</v>
      </c>
      <c r="M12300" s="1" t="s">
        <v>16</v>
      </c>
      <c r="N12300" s="1" t="s">
        <v>16</v>
      </c>
      <c r="O12300" s="1">
        <v>63.2</v>
      </c>
      <c r="P12300" s="1">
        <v>1.0</v>
      </c>
    </row>
    <row r="12301">
      <c r="A12301" s="1" t="s">
        <v>29</v>
      </c>
      <c r="B12301" s="1" t="s">
        <v>14980</v>
      </c>
      <c r="C12301" s="2" t="s">
        <v>14869</v>
      </c>
      <c r="D12301" s="1" t="s">
        <v>19</v>
      </c>
      <c r="E12301" s="3" t="str">
        <f>HYPERLINK("https://fyndiq.se/produkt/7e07fbf6023c4aa2/", "Xiaomi Redmi Note 13 Pro - Härdat glas 9H - Super kvalitet 3D Skärmskydd")</f>
        <v>Xiaomi Redmi Note 13 Pro - Härdat glas 9H - Super kvalitet 3D Skärmskydd</v>
      </c>
      <c r="F12301" s="1" t="s">
        <v>8235</v>
      </c>
      <c r="G12301" s="1" t="s">
        <v>8236</v>
      </c>
      <c r="H12301" s="1" t="s">
        <v>8237</v>
      </c>
      <c r="I12301" s="1" t="s">
        <v>16</v>
      </c>
      <c r="J12301" s="1" t="s">
        <v>23</v>
      </c>
      <c r="K12301" s="1" t="s">
        <v>16</v>
      </c>
      <c r="L12301" s="1" t="s">
        <v>16</v>
      </c>
      <c r="M12301" s="1" t="s">
        <v>16</v>
      </c>
      <c r="N12301" s="1" t="s">
        <v>16</v>
      </c>
      <c r="O12301" s="1">
        <v>55.2</v>
      </c>
      <c r="P12301" s="1">
        <v>1.0</v>
      </c>
    </row>
    <row r="12302">
      <c r="A12302" s="1" t="s">
        <v>29</v>
      </c>
      <c r="B12302" s="1" t="s">
        <v>14981</v>
      </c>
      <c r="C12302" s="2" t="s">
        <v>14869</v>
      </c>
      <c r="D12302" s="1" t="s">
        <v>19</v>
      </c>
      <c r="E12302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2302" s="1" t="s">
        <v>1333</v>
      </c>
      <c r="G12302" s="1" t="s">
        <v>1334</v>
      </c>
      <c r="H12302" s="1" t="s">
        <v>1335</v>
      </c>
      <c r="I12302" s="1" t="s">
        <v>16</v>
      </c>
      <c r="J12302" s="1" t="s">
        <v>23</v>
      </c>
      <c r="K12302" s="1" t="s">
        <v>16</v>
      </c>
      <c r="L12302" s="1" t="s">
        <v>16</v>
      </c>
      <c r="M12302" s="1" t="s">
        <v>16</v>
      </c>
      <c r="N12302" s="1" t="s">
        <v>16</v>
      </c>
      <c r="O12302" s="1">
        <v>79.2</v>
      </c>
      <c r="P12302" s="1">
        <v>1.0</v>
      </c>
    </row>
    <row r="12303">
      <c r="A12303" s="1" t="s">
        <v>29</v>
      </c>
      <c r="B12303" s="1" t="s">
        <v>14982</v>
      </c>
      <c r="C12303" s="2" t="s">
        <v>14869</v>
      </c>
      <c r="D12303" s="1" t="s">
        <v>19</v>
      </c>
      <c r="E12303" s="3" t="str">
        <f>HYPERLINK("https://fyndiq.se/produkt/1d84d76723b64294/", "2-Pack iPhone 14 Pro - 9H Härdat Glass - Super kvalitet 3D")</f>
        <v>2-Pack iPhone 14 Pro - 9H Härdat Glass - Super kvalitet 3D</v>
      </c>
      <c r="F12303" s="1" t="s">
        <v>11473</v>
      </c>
      <c r="G12303" s="1" t="s">
        <v>11474</v>
      </c>
      <c r="H12303" s="1" t="s">
        <v>11475</v>
      </c>
      <c r="I12303" s="1" t="s">
        <v>16</v>
      </c>
      <c r="J12303" s="1" t="s">
        <v>23</v>
      </c>
      <c r="K12303" s="1" t="s">
        <v>16</v>
      </c>
      <c r="L12303" s="1" t="s">
        <v>16</v>
      </c>
      <c r="M12303" s="1" t="s">
        <v>16</v>
      </c>
      <c r="N12303" s="1" t="s">
        <v>16</v>
      </c>
      <c r="O12303" s="1">
        <v>47.2</v>
      </c>
      <c r="P12303" s="1">
        <v>1.0</v>
      </c>
    </row>
    <row r="12304">
      <c r="A12304" s="1" t="s">
        <v>29</v>
      </c>
      <c r="B12304" s="1" t="s">
        <v>14983</v>
      </c>
      <c r="C12304" s="2" t="s">
        <v>14869</v>
      </c>
      <c r="D12304" s="1" t="s">
        <v>19</v>
      </c>
      <c r="E12304" s="3" t="str">
        <f>HYPERLINK("https://fyndiq.se/produkt/3793e0f6281f49f6/", "2-Pack Iphone 11 / XR - 9H Härdat Glass - Top Kvalitet")</f>
        <v>2-Pack Iphone 11 / XR - 9H Härdat Glass - Top Kvalitet</v>
      </c>
      <c r="F12304" s="1" t="s">
        <v>371</v>
      </c>
      <c r="G12304" s="1" t="s">
        <v>372</v>
      </c>
      <c r="H12304" s="1" t="s">
        <v>373</v>
      </c>
      <c r="I12304" s="1" t="s">
        <v>16</v>
      </c>
      <c r="J12304" s="1" t="s">
        <v>23</v>
      </c>
      <c r="K12304" s="1" t="s">
        <v>16</v>
      </c>
      <c r="L12304" s="1" t="s">
        <v>16</v>
      </c>
      <c r="M12304" s="1" t="s">
        <v>16</v>
      </c>
      <c r="N12304" s="1" t="s">
        <v>16</v>
      </c>
      <c r="O12304" s="1">
        <v>47.2</v>
      </c>
      <c r="P12304" s="1">
        <v>1.0</v>
      </c>
    </row>
    <row r="12305">
      <c r="A12305" s="1" t="s">
        <v>29</v>
      </c>
      <c r="B12305" s="1" t="s">
        <v>14984</v>
      </c>
      <c r="C12305" s="2" t="s">
        <v>14869</v>
      </c>
      <c r="D12305" s="1" t="s">
        <v>19</v>
      </c>
      <c r="E12305" s="3" t="str">
        <f>HYPERLINK("https://fyndiq.se/produkt/f15f4561a5ef4294/", "2-Pack Motorola Edge 40 - Härdat Glas 9H -Super kvalitet 3D Skärmskydd")</f>
        <v>2-Pack Motorola Edge 40 - Härdat Glas 9H -Super kvalitet 3D Skärmskydd</v>
      </c>
      <c r="F12305" s="1" t="s">
        <v>1234</v>
      </c>
      <c r="G12305" s="1" t="s">
        <v>1235</v>
      </c>
      <c r="H12305" s="1" t="s">
        <v>1236</v>
      </c>
      <c r="I12305" s="1" t="s">
        <v>16</v>
      </c>
      <c r="J12305" s="1" t="s">
        <v>23</v>
      </c>
      <c r="K12305" s="1" t="s">
        <v>16</v>
      </c>
      <c r="L12305" s="1" t="s">
        <v>16</v>
      </c>
      <c r="M12305" s="1" t="s">
        <v>16</v>
      </c>
      <c r="N12305" s="1" t="s">
        <v>16</v>
      </c>
      <c r="O12305" s="1">
        <v>71.2</v>
      </c>
      <c r="P12305" s="1">
        <v>1.0</v>
      </c>
    </row>
    <row r="12306">
      <c r="A12306" s="1" t="s">
        <v>29</v>
      </c>
      <c r="B12306" s="1" t="s">
        <v>14985</v>
      </c>
      <c r="C12306" s="2" t="s">
        <v>14869</v>
      </c>
      <c r="D12306" s="1" t="s">
        <v>19</v>
      </c>
      <c r="E12306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2306" s="1" t="s">
        <v>1544</v>
      </c>
      <c r="G12306" s="1" t="s">
        <v>1545</v>
      </c>
      <c r="H12306" s="1" t="s">
        <v>1546</v>
      </c>
      <c r="I12306" s="1" t="s">
        <v>16</v>
      </c>
      <c r="J12306" s="1" t="s">
        <v>23</v>
      </c>
      <c r="K12306" s="1" t="s">
        <v>16</v>
      </c>
      <c r="L12306" s="1" t="s">
        <v>16</v>
      </c>
      <c r="M12306" s="1" t="s">
        <v>16</v>
      </c>
      <c r="N12306" s="1" t="s">
        <v>16</v>
      </c>
      <c r="O12306" s="1">
        <v>79.2</v>
      </c>
      <c r="P12306" s="1">
        <v>1.0</v>
      </c>
    </row>
    <row r="12307">
      <c r="A12307" s="1" t="s">
        <v>29</v>
      </c>
      <c r="B12307" s="1" t="s">
        <v>14986</v>
      </c>
      <c r="C12307" s="2" t="s">
        <v>14869</v>
      </c>
      <c r="D12307" s="1" t="s">
        <v>19</v>
      </c>
      <c r="E12307" s="3" t="str">
        <f>HYPERLINK("https://fyndiq.se/produkt/dfe28e565d2e4c8d/", "2 Pack Samsung S21 FE - 9H Härdat Glass - Super Kvalitet 3D")</f>
        <v>2 Pack Samsung S21 FE - 9H Härdat Glass - Super Kvalitet 3D</v>
      </c>
      <c r="F12307" s="1" t="s">
        <v>276</v>
      </c>
      <c r="G12307" s="1" t="s">
        <v>277</v>
      </c>
      <c r="H12307" s="1" t="s">
        <v>278</v>
      </c>
      <c r="I12307" s="1" t="s">
        <v>16</v>
      </c>
      <c r="J12307" s="1" t="s">
        <v>23</v>
      </c>
      <c r="K12307" s="1" t="s">
        <v>16</v>
      </c>
      <c r="L12307" s="1" t="s">
        <v>16</v>
      </c>
      <c r="M12307" s="1" t="s">
        <v>16</v>
      </c>
      <c r="N12307" s="1" t="s">
        <v>16</v>
      </c>
      <c r="O12307" s="1">
        <v>63.2</v>
      </c>
      <c r="P12307" s="1">
        <v>1.0</v>
      </c>
    </row>
    <row r="12308">
      <c r="A12308" s="1" t="s">
        <v>29</v>
      </c>
      <c r="B12308" s="1" t="s">
        <v>14987</v>
      </c>
      <c r="C12308" s="2" t="s">
        <v>14869</v>
      </c>
      <c r="D12308" s="1" t="s">
        <v>19</v>
      </c>
      <c r="E12308" s="3" t="str">
        <f>HYPERLINK("https://fyndiq.se/produkt/a00b62acc6644fd2/", "2-Pack Samsung Galaxy S10 - Härdat glas 9H – Super kvalitet 3D")</f>
        <v>2-Pack Samsung Galaxy S10 - Härdat glas 9H – Super kvalitet 3D</v>
      </c>
      <c r="F12308" s="1" t="s">
        <v>1291</v>
      </c>
      <c r="G12308" s="1" t="s">
        <v>1292</v>
      </c>
      <c r="H12308" s="1" t="s">
        <v>1293</v>
      </c>
      <c r="I12308" s="1" t="s">
        <v>16</v>
      </c>
      <c r="J12308" s="1" t="s">
        <v>23</v>
      </c>
      <c r="K12308" s="1" t="s">
        <v>16</v>
      </c>
      <c r="L12308" s="1" t="s">
        <v>16</v>
      </c>
      <c r="M12308" s="1" t="s">
        <v>16</v>
      </c>
      <c r="N12308" s="1" t="s">
        <v>16</v>
      </c>
      <c r="O12308" s="1">
        <v>63.2</v>
      </c>
      <c r="P12308" s="1">
        <v>1.0</v>
      </c>
    </row>
    <row r="12309">
      <c r="A12309" s="1" t="s">
        <v>29</v>
      </c>
      <c r="B12309" s="1" t="s">
        <v>14988</v>
      </c>
      <c r="C12309" s="2" t="s">
        <v>14869</v>
      </c>
      <c r="D12309" s="1" t="s">
        <v>19</v>
      </c>
      <c r="E12309" s="3" t="str">
        <f>HYPERLINK("https://fyndiq.se/produkt/f47e8401d83f4d58/", "2-Pack Samsung S8 Skärmskydd - Härdat Glas 9H - Super kvalitet 3D")</f>
        <v>2-Pack Samsung S8 Skärmskydd - Härdat Glas 9H - Super kvalitet 3D</v>
      </c>
      <c r="F12309" s="1" t="s">
        <v>750</v>
      </c>
      <c r="G12309" s="1" t="s">
        <v>751</v>
      </c>
      <c r="H12309" s="1" t="s">
        <v>752</v>
      </c>
      <c r="I12309" s="1" t="s">
        <v>16</v>
      </c>
      <c r="J12309" s="1" t="s">
        <v>23</v>
      </c>
      <c r="K12309" s="1" t="s">
        <v>16</v>
      </c>
      <c r="L12309" s="1" t="s">
        <v>16</v>
      </c>
      <c r="M12309" s="1" t="s">
        <v>16</v>
      </c>
      <c r="N12309" s="1" t="s">
        <v>16</v>
      </c>
      <c r="O12309" s="1">
        <v>63.2</v>
      </c>
      <c r="P12309" s="1">
        <v>1.0</v>
      </c>
    </row>
    <row r="12310">
      <c r="A12310" s="1" t="s">
        <v>29</v>
      </c>
      <c r="B12310" s="1" t="s">
        <v>14989</v>
      </c>
      <c r="C12310" s="2" t="s">
        <v>14869</v>
      </c>
      <c r="D12310" s="1" t="s">
        <v>19</v>
      </c>
      <c r="E12310" s="3" t="str">
        <f>HYPERLINK("https://fyndiq.se/produkt/4a37a66aa49247d0/", "Samsung S21 FE - 9H Härdat Glass - Super Kvalitet 3D")</f>
        <v>Samsung S21 FE - 9H Härdat Glass - Super Kvalitet 3D</v>
      </c>
      <c r="F12310" s="1" t="s">
        <v>4338</v>
      </c>
      <c r="G12310" s="1" t="s">
        <v>4339</v>
      </c>
      <c r="H12310" s="1" t="s">
        <v>4340</v>
      </c>
      <c r="I12310" s="1" t="s">
        <v>16</v>
      </c>
      <c r="J12310" s="1" t="s">
        <v>23</v>
      </c>
      <c r="K12310" s="1" t="s">
        <v>16</v>
      </c>
      <c r="L12310" s="1" t="s">
        <v>16</v>
      </c>
      <c r="M12310" s="1" t="s">
        <v>16</v>
      </c>
      <c r="N12310" s="1" t="s">
        <v>16</v>
      </c>
      <c r="O12310" s="1">
        <v>55.2</v>
      </c>
      <c r="P12310" s="1">
        <v>1.0</v>
      </c>
    </row>
    <row r="12311">
      <c r="A12311" s="1" t="s">
        <v>29</v>
      </c>
      <c r="B12311" s="1" t="s">
        <v>14990</v>
      </c>
      <c r="C12311" s="2" t="s">
        <v>14869</v>
      </c>
      <c r="D12311" s="1" t="s">
        <v>19</v>
      </c>
      <c r="E1231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311" s="1" t="s">
        <v>258</v>
      </c>
      <c r="G12311" s="1" t="s">
        <v>259</v>
      </c>
      <c r="H12311" s="1" t="s">
        <v>260</v>
      </c>
      <c r="I12311" s="1" t="s">
        <v>16</v>
      </c>
      <c r="J12311" s="1" t="s">
        <v>23</v>
      </c>
      <c r="K12311" s="1" t="s">
        <v>16</v>
      </c>
      <c r="L12311" s="1" t="s">
        <v>16</v>
      </c>
      <c r="M12311" s="1" t="s">
        <v>16</v>
      </c>
      <c r="N12311" s="1" t="s">
        <v>16</v>
      </c>
      <c r="O12311" s="1">
        <v>63.2</v>
      </c>
      <c r="P12311" s="1">
        <v>1.0</v>
      </c>
    </row>
    <row r="12312">
      <c r="A12312" s="1" t="s">
        <v>29</v>
      </c>
      <c r="B12312" s="1" t="s">
        <v>14991</v>
      </c>
      <c r="C12312" s="2" t="s">
        <v>14869</v>
      </c>
      <c r="D12312" s="1" t="s">
        <v>19</v>
      </c>
      <c r="E12312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312" s="1" t="s">
        <v>1065</v>
      </c>
      <c r="G12312" s="1" t="s">
        <v>1066</v>
      </c>
      <c r="H12312" s="1" t="s">
        <v>1067</v>
      </c>
      <c r="I12312" s="1" t="s">
        <v>16</v>
      </c>
      <c r="J12312" s="1" t="s">
        <v>23</v>
      </c>
      <c r="K12312" s="1" t="s">
        <v>16</v>
      </c>
      <c r="L12312" s="1" t="s">
        <v>16</v>
      </c>
      <c r="M12312" s="1" t="s">
        <v>16</v>
      </c>
      <c r="N12312" s="1" t="s">
        <v>16</v>
      </c>
      <c r="O12312" s="1">
        <v>71.2</v>
      </c>
      <c r="P12312" s="1">
        <v>1.0</v>
      </c>
    </row>
    <row r="12313">
      <c r="A12313" s="1" t="s">
        <v>29</v>
      </c>
      <c r="B12313" s="1" t="s">
        <v>14992</v>
      </c>
      <c r="C12313" s="2" t="s">
        <v>14869</v>
      </c>
      <c r="D12313" s="1" t="s">
        <v>19</v>
      </c>
      <c r="E12313" s="3" t="str">
        <f>HYPERLINK("https://fyndiq.se/produkt/9f0d3f0d075b4390/", "Iphone 12 Pro Max - härdat glas 9H - Top Kvalitet Skärmskydd")</f>
        <v>Iphone 12 Pro Max - härdat glas 9H - Top Kvalitet Skärmskydd</v>
      </c>
      <c r="F12313" s="1" t="s">
        <v>1741</v>
      </c>
      <c r="G12313" s="1" t="s">
        <v>1742</v>
      </c>
      <c r="H12313" s="1" t="s">
        <v>1743</v>
      </c>
      <c r="I12313" s="1" t="s">
        <v>16</v>
      </c>
      <c r="J12313" s="1" t="s">
        <v>23</v>
      </c>
      <c r="K12313" s="1" t="s">
        <v>16</v>
      </c>
      <c r="L12313" s="1" t="s">
        <v>16</v>
      </c>
      <c r="M12313" s="1" t="s">
        <v>16</v>
      </c>
      <c r="N12313" s="1" t="s">
        <v>16</v>
      </c>
      <c r="O12313" s="1">
        <v>39.2</v>
      </c>
      <c r="P12313" s="1">
        <v>1.0</v>
      </c>
    </row>
    <row r="12314">
      <c r="A12314" s="1" t="s">
        <v>29</v>
      </c>
      <c r="B12314" s="1" t="s">
        <v>14993</v>
      </c>
      <c r="C12314" s="2" t="s">
        <v>14869</v>
      </c>
      <c r="D12314" s="1" t="s">
        <v>19</v>
      </c>
      <c r="E12314" s="3" t="str">
        <f>HYPERLINK("https://fyndiq.se/produkt/13e76851ca504320/", "2-Pack Samsung Galaxy S22 Ultra - Härdat glas 9H - Top kvalitet")</f>
        <v>2-Pack Samsung Galaxy S22 Ultra - Härdat glas 9H - Top kvalitet</v>
      </c>
      <c r="F12314" s="1" t="s">
        <v>140</v>
      </c>
      <c r="G12314" s="1" t="s">
        <v>141</v>
      </c>
      <c r="H12314" s="1" t="s">
        <v>142</v>
      </c>
      <c r="I12314" s="1" t="s">
        <v>16</v>
      </c>
      <c r="J12314" s="1" t="s">
        <v>23</v>
      </c>
      <c r="K12314" s="1" t="s">
        <v>16</v>
      </c>
      <c r="L12314" s="1" t="s">
        <v>16</v>
      </c>
      <c r="M12314" s="1" t="s">
        <v>16</v>
      </c>
      <c r="N12314" s="1" t="s">
        <v>16</v>
      </c>
      <c r="O12314" s="1">
        <v>63.2</v>
      </c>
      <c r="P12314" s="1">
        <v>1.0</v>
      </c>
    </row>
    <row r="12315">
      <c r="A12315" s="1" t="s">
        <v>29</v>
      </c>
      <c r="B12315" s="1" t="s">
        <v>14994</v>
      </c>
      <c r="C12315" s="2" t="s">
        <v>14869</v>
      </c>
      <c r="D12315" s="1" t="s">
        <v>19</v>
      </c>
      <c r="E12315" s="3" t="str">
        <f>HYPERLINK("https://fyndiq.se/produkt/0a890dd972c4463d/", "2-Pack Samsung Galaxy A52s 5G - Härdat glas 9H - Super kvalitet")</f>
        <v>2-Pack Samsung Galaxy A52s 5G - Härdat glas 9H - Super kvalitet</v>
      </c>
      <c r="F12315" s="1" t="s">
        <v>442</v>
      </c>
      <c r="G12315" s="1" t="s">
        <v>443</v>
      </c>
      <c r="H12315" s="1" t="s">
        <v>444</v>
      </c>
      <c r="I12315" s="1" t="s">
        <v>16</v>
      </c>
      <c r="J12315" s="1" t="s">
        <v>23</v>
      </c>
      <c r="K12315" s="1" t="s">
        <v>16</v>
      </c>
      <c r="L12315" s="1" t="s">
        <v>16</v>
      </c>
      <c r="M12315" s="1" t="s">
        <v>16</v>
      </c>
      <c r="N12315" s="1" t="s">
        <v>16</v>
      </c>
      <c r="O12315" s="1">
        <v>63.2</v>
      </c>
      <c r="P12315" s="1">
        <v>1.0</v>
      </c>
    </row>
    <row r="12316">
      <c r="A12316" s="1" t="s">
        <v>29</v>
      </c>
      <c r="B12316" s="1" t="s">
        <v>14995</v>
      </c>
      <c r="C12316" s="2" t="s">
        <v>14996</v>
      </c>
      <c r="D12316" s="1" t="s">
        <v>19</v>
      </c>
      <c r="E12316" s="3" t="str">
        <f>HYPERLINK("https://fyndiq.se/produkt/675bb02ed6bb4e07/", "2-Pack Samsung Galaxy S21 Ultra - Härdat Glas 9H-Super Kvalitet")</f>
        <v>2-Pack Samsung Galaxy S21 Ultra - Härdat Glas 9H-Super Kvalitet</v>
      </c>
      <c r="F12316" s="1" t="s">
        <v>91</v>
      </c>
      <c r="G12316" s="1" t="s">
        <v>92</v>
      </c>
      <c r="H12316" s="1" t="s">
        <v>93</v>
      </c>
      <c r="I12316" s="1" t="s">
        <v>16</v>
      </c>
      <c r="J12316" s="1" t="s">
        <v>23</v>
      </c>
      <c r="K12316" s="1" t="s">
        <v>16</v>
      </c>
      <c r="L12316" s="1" t="s">
        <v>16</v>
      </c>
      <c r="M12316" s="1" t="s">
        <v>16</v>
      </c>
      <c r="N12316" s="1" t="s">
        <v>16</v>
      </c>
      <c r="O12316" s="1">
        <v>63.2</v>
      </c>
      <c r="P12316" s="1">
        <v>1.0</v>
      </c>
    </row>
    <row r="12317">
      <c r="A12317" s="1" t="s">
        <v>29</v>
      </c>
      <c r="B12317" s="1" t="s">
        <v>14997</v>
      </c>
      <c r="C12317" s="2" t="s">
        <v>14996</v>
      </c>
      <c r="D12317" s="1" t="s">
        <v>19</v>
      </c>
      <c r="E12317" s="3" t="str">
        <f>HYPERLINK("https://fyndiq.se/produkt/fc10ffae13984bd5/", "2 Pack Samsung Galaxy A20e - Härdat Glas 9H - Super Kvalitet 3D")</f>
        <v>2 Pack Samsung Galaxy A20e - Härdat Glas 9H - Super Kvalitet 3D</v>
      </c>
      <c r="F12317" s="1" t="s">
        <v>904</v>
      </c>
      <c r="G12317" s="1" t="s">
        <v>905</v>
      </c>
      <c r="H12317" s="1" t="s">
        <v>906</v>
      </c>
      <c r="I12317" s="1" t="s">
        <v>16</v>
      </c>
      <c r="J12317" s="1" t="s">
        <v>23</v>
      </c>
      <c r="K12317" s="1" t="s">
        <v>16</v>
      </c>
      <c r="L12317" s="1" t="s">
        <v>16</v>
      </c>
      <c r="M12317" s="1" t="s">
        <v>16</v>
      </c>
      <c r="N12317" s="1" t="s">
        <v>16</v>
      </c>
      <c r="O12317" s="1">
        <v>63.2</v>
      </c>
      <c r="P12317" s="1">
        <v>1.0</v>
      </c>
    </row>
    <row r="12318">
      <c r="A12318" s="1" t="s">
        <v>29</v>
      </c>
      <c r="B12318" s="1" t="s">
        <v>14998</v>
      </c>
      <c r="C12318" s="2" t="s">
        <v>14996</v>
      </c>
      <c r="D12318" s="1" t="s">
        <v>19</v>
      </c>
      <c r="E12318" s="3" t="str">
        <f>HYPERLINK("https://fyndiq.se/produkt/e9a482e0e7374403/", "2-Pack Samsung S21 Plus Skärmskydd &amp; 1-Pack linsskydd - Härdat Glas 9H - Super kvalitet 3D")</f>
        <v>2-Pack Samsung S21 Plus Skärmskydd &amp; 1-Pack linsskydd - Härdat Glas 9H - Super kvalitet 3D</v>
      </c>
      <c r="F12318" s="1" t="s">
        <v>746</v>
      </c>
      <c r="G12318" s="1" t="s">
        <v>747</v>
      </c>
      <c r="H12318" s="1" t="s">
        <v>748</v>
      </c>
      <c r="I12318" s="1" t="s">
        <v>16</v>
      </c>
      <c r="J12318" s="1" t="s">
        <v>23</v>
      </c>
      <c r="K12318" s="1" t="s">
        <v>16</v>
      </c>
      <c r="L12318" s="1" t="s">
        <v>16</v>
      </c>
      <c r="M12318" s="1" t="s">
        <v>16</v>
      </c>
      <c r="N12318" s="1" t="s">
        <v>16</v>
      </c>
      <c r="O12318" s="1">
        <v>71.2</v>
      </c>
      <c r="P12318" s="1">
        <v>1.0</v>
      </c>
    </row>
    <row r="12319">
      <c r="A12319" s="1" t="s">
        <v>29</v>
      </c>
      <c r="B12319" s="1" t="s">
        <v>14999</v>
      </c>
      <c r="C12319" s="2" t="s">
        <v>14996</v>
      </c>
      <c r="D12319" s="1" t="s">
        <v>19</v>
      </c>
      <c r="E12319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12319" s="1" t="s">
        <v>6199</v>
      </c>
      <c r="G12319" s="1" t="s">
        <v>6200</v>
      </c>
      <c r="H12319" s="1" t="s">
        <v>6201</v>
      </c>
      <c r="I12319" s="1" t="s">
        <v>16</v>
      </c>
      <c r="J12319" s="1" t="s">
        <v>23</v>
      </c>
      <c r="K12319" s="1" t="s">
        <v>16</v>
      </c>
      <c r="L12319" s="1" t="s">
        <v>16</v>
      </c>
      <c r="M12319" s="1" t="s">
        <v>16</v>
      </c>
      <c r="N12319" s="1" t="s">
        <v>16</v>
      </c>
      <c r="O12319" s="1">
        <v>63.2</v>
      </c>
      <c r="P12319" s="1">
        <v>1.0</v>
      </c>
    </row>
    <row r="12320">
      <c r="A12320" s="1" t="s">
        <v>29</v>
      </c>
      <c r="B12320" s="1" t="s">
        <v>15000</v>
      </c>
      <c r="C12320" s="2" t="s">
        <v>14996</v>
      </c>
      <c r="D12320" s="1" t="s">
        <v>19</v>
      </c>
      <c r="E12320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2320" s="1" t="s">
        <v>795</v>
      </c>
      <c r="G12320" s="1" t="s">
        <v>796</v>
      </c>
      <c r="H12320" s="1" t="s">
        <v>797</v>
      </c>
      <c r="I12320" s="1" t="s">
        <v>16</v>
      </c>
      <c r="J12320" s="1" t="s">
        <v>23</v>
      </c>
      <c r="K12320" s="1" t="s">
        <v>16</v>
      </c>
      <c r="L12320" s="1" t="s">
        <v>16</v>
      </c>
      <c r="M12320" s="1" t="s">
        <v>16</v>
      </c>
      <c r="N12320" s="1" t="s">
        <v>16</v>
      </c>
      <c r="O12320" s="1">
        <v>63.2</v>
      </c>
      <c r="P12320" s="1">
        <v>1.0</v>
      </c>
    </row>
    <row r="12321">
      <c r="A12321" s="1" t="s">
        <v>29</v>
      </c>
      <c r="B12321" s="1" t="s">
        <v>15001</v>
      </c>
      <c r="C12321" s="2" t="s">
        <v>14996</v>
      </c>
      <c r="D12321" s="1" t="s">
        <v>19</v>
      </c>
      <c r="E12321" s="3" t="str">
        <f>HYPERLINK("https://fyndiq.se/produkt/5e95d5a9fc6f49e2/", "Huawei P30 Pro - Härdat glas 9H – 3D Super kvalitet")</f>
        <v>Huawei P30 Pro - Härdat glas 9H – 3D Super kvalitet</v>
      </c>
      <c r="F12321" s="1" t="s">
        <v>469</v>
      </c>
      <c r="G12321" s="1" t="s">
        <v>470</v>
      </c>
      <c r="H12321" s="1" t="s">
        <v>471</v>
      </c>
      <c r="I12321" s="1" t="s">
        <v>16</v>
      </c>
      <c r="J12321" s="1" t="s">
        <v>23</v>
      </c>
      <c r="K12321" s="1" t="s">
        <v>16</v>
      </c>
      <c r="L12321" s="1" t="s">
        <v>16</v>
      </c>
      <c r="M12321" s="1" t="s">
        <v>16</v>
      </c>
      <c r="N12321" s="1" t="s">
        <v>16</v>
      </c>
      <c r="O12321" s="1">
        <v>63.2</v>
      </c>
      <c r="P12321" s="1">
        <v>1.0</v>
      </c>
    </row>
    <row r="12322">
      <c r="A12322" s="1" t="s">
        <v>29</v>
      </c>
      <c r="B12322" s="1" t="s">
        <v>15002</v>
      </c>
      <c r="C12322" s="2" t="s">
        <v>14996</v>
      </c>
      <c r="D12322" s="1" t="s">
        <v>19</v>
      </c>
      <c r="E12322" s="3" t="str">
        <f>HYPERLINK("https://fyndiq.se/produkt/a047b5d99d58461d/", "2-Pack Google Pixel 6A - Härdat glas 9H - Super kvalitet 3D")</f>
        <v>2-Pack Google Pixel 6A - Härdat glas 9H - Super kvalitet 3D</v>
      </c>
      <c r="F12322" s="1" t="s">
        <v>1205</v>
      </c>
      <c r="G12322" s="1" t="s">
        <v>1206</v>
      </c>
      <c r="H12322" s="1" t="s">
        <v>1207</v>
      </c>
      <c r="I12322" s="1" t="s">
        <v>16</v>
      </c>
      <c r="J12322" s="1" t="s">
        <v>23</v>
      </c>
      <c r="K12322" s="1" t="s">
        <v>16</v>
      </c>
      <c r="L12322" s="1" t="s">
        <v>16</v>
      </c>
      <c r="M12322" s="1" t="s">
        <v>16</v>
      </c>
      <c r="N12322" s="1" t="s">
        <v>16</v>
      </c>
      <c r="O12322" s="1">
        <v>63.2</v>
      </c>
      <c r="P12322" s="1">
        <v>1.0</v>
      </c>
    </row>
    <row r="12323">
      <c r="A12323" s="1" t="s">
        <v>29</v>
      </c>
      <c r="B12323" s="1" t="s">
        <v>15003</v>
      </c>
      <c r="C12323" s="2" t="s">
        <v>14996</v>
      </c>
      <c r="D12323" s="1" t="s">
        <v>19</v>
      </c>
      <c r="E12323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2323" s="1" t="s">
        <v>1193</v>
      </c>
      <c r="G12323" s="1" t="s">
        <v>1194</v>
      </c>
      <c r="H12323" s="1" t="s">
        <v>1195</v>
      </c>
      <c r="I12323" s="1" t="s">
        <v>16</v>
      </c>
      <c r="J12323" s="1" t="s">
        <v>23</v>
      </c>
      <c r="K12323" s="1" t="s">
        <v>16</v>
      </c>
      <c r="L12323" s="1" t="s">
        <v>16</v>
      </c>
      <c r="M12323" s="1" t="s">
        <v>16</v>
      </c>
      <c r="N12323" s="1" t="s">
        <v>16</v>
      </c>
      <c r="O12323" s="1">
        <v>79.2</v>
      </c>
      <c r="P12323" s="1">
        <v>1.0</v>
      </c>
    </row>
    <row r="12324">
      <c r="A12324" s="1" t="s">
        <v>29</v>
      </c>
      <c r="B12324" s="1" t="s">
        <v>15004</v>
      </c>
      <c r="C12324" s="2" t="s">
        <v>14996</v>
      </c>
      <c r="D12324" s="1" t="s">
        <v>19</v>
      </c>
      <c r="E1232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324" s="1" t="s">
        <v>258</v>
      </c>
      <c r="G12324" s="1" t="s">
        <v>259</v>
      </c>
      <c r="H12324" s="1" t="s">
        <v>260</v>
      </c>
      <c r="I12324" s="1" t="s">
        <v>16</v>
      </c>
      <c r="J12324" s="1" t="s">
        <v>23</v>
      </c>
      <c r="K12324" s="1" t="s">
        <v>16</v>
      </c>
      <c r="L12324" s="1" t="s">
        <v>16</v>
      </c>
      <c r="M12324" s="1" t="s">
        <v>16</v>
      </c>
      <c r="N12324" s="1" t="s">
        <v>16</v>
      </c>
      <c r="O12324" s="1">
        <v>63.2</v>
      </c>
      <c r="P12324" s="1">
        <v>1.0</v>
      </c>
    </row>
    <row r="12325">
      <c r="A12325" s="1" t="s">
        <v>29</v>
      </c>
      <c r="B12325" s="1" t="s">
        <v>15005</v>
      </c>
      <c r="C12325" s="2" t="s">
        <v>14996</v>
      </c>
      <c r="D12325" s="1" t="s">
        <v>19</v>
      </c>
      <c r="E12325" s="3" t="str">
        <f>HYPERLINK("https://fyndiq.se/produkt/38965b411cca484a/", "2-Pack Privacy Samsung A52 5G Skärmskydd &amp; 2-Pack Linsskydd - Härdat Glas 9H - Super kvalitet 3D")</f>
        <v>2-Pack Privacy Samsung A52 5G Skärmskydd &amp; 2-Pack Linsskydd - Härdat Glas 9H - Super kvalitet 3D</v>
      </c>
      <c r="F12325" s="1" t="s">
        <v>12041</v>
      </c>
      <c r="G12325" s="1" t="s">
        <v>12042</v>
      </c>
      <c r="H12325" s="1" t="s">
        <v>12043</v>
      </c>
      <c r="I12325" s="1" t="s">
        <v>16</v>
      </c>
      <c r="J12325" s="1" t="s">
        <v>23</v>
      </c>
      <c r="K12325" s="1" t="s">
        <v>16</v>
      </c>
      <c r="L12325" s="1" t="s">
        <v>16</v>
      </c>
      <c r="M12325" s="1" t="s">
        <v>16</v>
      </c>
      <c r="N12325" s="1" t="s">
        <v>16</v>
      </c>
      <c r="O12325" s="1">
        <v>95.2</v>
      </c>
      <c r="P12325" s="1">
        <v>1.0</v>
      </c>
    </row>
    <row r="12326">
      <c r="A12326" s="1" t="s">
        <v>29</v>
      </c>
      <c r="B12326" s="1" t="s">
        <v>15006</v>
      </c>
      <c r="C12326" s="2" t="s">
        <v>14996</v>
      </c>
      <c r="D12326" s="1" t="s">
        <v>19</v>
      </c>
      <c r="E12326" s="3" t="str">
        <f>HYPERLINK("https://fyndiq.se/produkt/0f244212ec124dcd/", "2 Pack OnePlus 9 5G - Härdat glas 9H - Super kvalitet 3D Skärmskydd")</f>
        <v>2 Pack OnePlus 9 5G - Härdat glas 9H - Super kvalitet 3D Skärmskydd</v>
      </c>
      <c r="F12326" s="1" t="s">
        <v>803</v>
      </c>
      <c r="G12326" s="1" t="s">
        <v>804</v>
      </c>
      <c r="H12326" s="1" t="s">
        <v>805</v>
      </c>
      <c r="I12326" s="1" t="s">
        <v>16</v>
      </c>
      <c r="J12326" s="1" t="s">
        <v>23</v>
      </c>
      <c r="K12326" s="1" t="s">
        <v>16</v>
      </c>
      <c r="L12326" s="1" t="s">
        <v>16</v>
      </c>
      <c r="M12326" s="1" t="s">
        <v>16</v>
      </c>
      <c r="N12326" s="1" t="s">
        <v>16</v>
      </c>
      <c r="O12326" s="1">
        <v>63.2</v>
      </c>
      <c r="P12326" s="1">
        <v>1.0</v>
      </c>
    </row>
    <row r="12327">
      <c r="A12327" s="1" t="s">
        <v>29</v>
      </c>
      <c r="B12327" s="1" t="s">
        <v>15007</v>
      </c>
      <c r="C12327" s="2" t="s">
        <v>14996</v>
      </c>
      <c r="D12327" s="1" t="s">
        <v>19</v>
      </c>
      <c r="E12327" s="3" t="str">
        <f t="shared" ref="E12327:E12328" si="490">HYPERLINK("https://fyndiq.se/produkt/2477583187264ece/", "2-Pack Samsung S20 - 9H Härdat Glass - Top Kvalitet")</f>
        <v>2-Pack Samsung S20 - 9H Härdat Glass - Top Kvalitet</v>
      </c>
      <c r="F12327" s="1" t="s">
        <v>124</v>
      </c>
      <c r="G12327" s="1" t="s">
        <v>125</v>
      </c>
      <c r="H12327" s="1" t="s">
        <v>126</v>
      </c>
      <c r="I12327" s="1" t="s">
        <v>16</v>
      </c>
      <c r="J12327" s="1" t="s">
        <v>23</v>
      </c>
      <c r="K12327" s="1" t="s">
        <v>16</v>
      </c>
      <c r="L12327" s="1" t="s">
        <v>16</v>
      </c>
      <c r="M12327" s="1" t="s">
        <v>16</v>
      </c>
      <c r="N12327" s="1" t="s">
        <v>16</v>
      </c>
      <c r="O12327" s="1">
        <v>71.2</v>
      </c>
      <c r="P12327" s="1">
        <v>1.0</v>
      </c>
    </row>
    <row r="12328">
      <c r="A12328" s="1" t="s">
        <v>29</v>
      </c>
      <c r="B12328" s="1" t="s">
        <v>15008</v>
      </c>
      <c r="C12328" s="2" t="s">
        <v>14996</v>
      </c>
      <c r="D12328" s="1" t="s">
        <v>19</v>
      </c>
      <c r="E12328" s="3" t="str">
        <f t="shared" si="490"/>
        <v>2-Pack Samsung S20 - 9H Härdat Glass - Top Kvalitet</v>
      </c>
      <c r="F12328" s="1" t="s">
        <v>124</v>
      </c>
      <c r="G12328" s="1" t="s">
        <v>125</v>
      </c>
      <c r="H12328" s="1" t="s">
        <v>126</v>
      </c>
      <c r="I12328" s="1" t="s">
        <v>16</v>
      </c>
      <c r="J12328" s="1" t="s">
        <v>23</v>
      </c>
      <c r="K12328" s="1" t="s">
        <v>16</v>
      </c>
      <c r="L12328" s="1" t="s">
        <v>16</v>
      </c>
      <c r="M12328" s="1" t="s">
        <v>16</v>
      </c>
      <c r="N12328" s="1" t="s">
        <v>16</v>
      </c>
      <c r="O12328" s="1">
        <v>71.2</v>
      </c>
      <c r="P12328" s="1">
        <v>1.0</v>
      </c>
    </row>
    <row r="12329">
      <c r="A12329" s="1" t="s">
        <v>29</v>
      </c>
      <c r="B12329" s="1" t="s">
        <v>15009</v>
      </c>
      <c r="C12329" s="2" t="s">
        <v>14996</v>
      </c>
      <c r="D12329" s="1" t="s">
        <v>19</v>
      </c>
      <c r="E12329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329" s="1" t="s">
        <v>709</v>
      </c>
      <c r="G12329" s="1" t="s">
        <v>710</v>
      </c>
      <c r="H12329" s="1" t="s">
        <v>711</v>
      </c>
      <c r="I12329" s="1" t="s">
        <v>16</v>
      </c>
      <c r="J12329" s="1" t="s">
        <v>23</v>
      </c>
      <c r="K12329" s="1" t="s">
        <v>16</v>
      </c>
      <c r="L12329" s="1" t="s">
        <v>16</v>
      </c>
      <c r="M12329" s="1" t="s">
        <v>16</v>
      </c>
      <c r="N12329" s="1" t="s">
        <v>16</v>
      </c>
      <c r="O12329" s="1">
        <v>63.2</v>
      </c>
      <c r="P12329" s="1">
        <v>1.0</v>
      </c>
    </row>
    <row r="12330">
      <c r="A12330" s="1" t="s">
        <v>29</v>
      </c>
      <c r="B12330" s="1" t="s">
        <v>15010</v>
      </c>
      <c r="C12330" s="2" t="s">
        <v>14996</v>
      </c>
      <c r="D12330" s="1" t="s">
        <v>19</v>
      </c>
      <c r="E12330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2330" s="1" t="s">
        <v>485</v>
      </c>
      <c r="G12330" s="1" t="s">
        <v>486</v>
      </c>
      <c r="H12330" s="1" t="s">
        <v>487</v>
      </c>
      <c r="I12330" s="1" t="s">
        <v>16</v>
      </c>
      <c r="J12330" s="1" t="s">
        <v>23</v>
      </c>
      <c r="K12330" s="1" t="s">
        <v>16</v>
      </c>
      <c r="L12330" s="1" t="s">
        <v>16</v>
      </c>
      <c r="M12330" s="1" t="s">
        <v>16</v>
      </c>
      <c r="N12330" s="1" t="s">
        <v>16</v>
      </c>
      <c r="O12330" s="1">
        <v>135.2</v>
      </c>
      <c r="P12330" s="1">
        <v>1.0</v>
      </c>
    </row>
    <row r="12331">
      <c r="A12331" s="1" t="s">
        <v>29</v>
      </c>
      <c r="B12331" s="1" t="s">
        <v>15011</v>
      </c>
      <c r="C12331" s="2" t="s">
        <v>14996</v>
      </c>
      <c r="D12331" s="1" t="s">
        <v>19</v>
      </c>
      <c r="E12331" s="3" t="str">
        <f>HYPERLINK("https://fyndiq.se/produkt/4a37a66aa49247d0/", "Samsung S21 FE - 9H Härdat Glass - Super Kvalitet 3D")</f>
        <v>Samsung S21 FE - 9H Härdat Glass - Super Kvalitet 3D</v>
      </c>
      <c r="F12331" s="1" t="s">
        <v>4338</v>
      </c>
      <c r="G12331" s="1" t="s">
        <v>4339</v>
      </c>
      <c r="H12331" s="1" t="s">
        <v>4340</v>
      </c>
      <c r="I12331" s="1" t="s">
        <v>16</v>
      </c>
      <c r="J12331" s="1" t="s">
        <v>23</v>
      </c>
      <c r="K12331" s="1" t="s">
        <v>16</v>
      </c>
      <c r="L12331" s="1" t="s">
        <v>16</v>
      </c>
      <c r="M12331" s="1" t="s">
        <v>16</v>
      </c>
      <c r="N12331" s="1" t="s">
        <v>16</v>
      </c>
      <c r="O12331" s="1">
        <v>55.2</v>
      </c>
      <c r="P12331" s="1">
        <v>1.0</v>
      </c>
    </row>
    <row r="12332">
      <c r="A12332" s="1" t="s">
        <v>29</v>
      </c>
      <c r="B12332" s="1" t="s">
        <v>15012</v>
      </c>
      <c r="C12332" s="2" t="s">
        <v>14996</v>
      </c>
      <c r="D12332" s="1" t="s">
        <v>19</v>
      </c>
      <c r="E12332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332" s="1" t="s">
        <v>968</v>
      </c>
      <c r="G12332" s="1" t="s">
        <v>969</v>
      </c>
      <c r="H12332" s="1" t="s">
        <v>970</v>
      </c>
      <c r="I12332" s="1" t="s">
        <v>16</v>
      </c>
      <c r="J12332" s="1" t="s">
        <v>23</v>
      </c>
      <c r="K12332" s="1" t="s">
        <v>16</v>
      </c>
      <c r="L12332" s="1" t="s">
        <v>16</v>
      </c>
      <c r="M12332" s="1" t="s">
        <v>16</v>
      </c>
      <c r="N12332" s="1" t="s">
        <v>16</v>
      </c>
      <c r="O12332" s="1">
        <v>71.2</v>
      </c>
      <c r="P12332" s="1">
        <v>1.0</v>
      </c>
    </row>
    <row r="12333">
      <c r="A12333" s="1" t="s">
        <v>29</v>
      </c>
      <c r="B12333" s="1" t="s">
        <v>15013</v>
      </c>
      <c r="C12333" s="2" t="s">
        <v>14996</v>
      </c>
      <c r="D12333" s="1" t="s">
        <v>19</v>
      </c>
      <c r="E1233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333" s="1" t="s">
        <v>729</v>
      </c>
      <c r="G12333" s="1" t="s">
        <v>730</v>
      </c>
      <c r="H12333" s="1" t="s">
        <v>731</v>
      </c>
      <c r="I12333" s="1" t="s">
        <v>16</v>
      </c>
      <c r="J12333" s="1" t="s">
        <v>23</v>
      </c>
      <c r="K12333" s="1" t="s">
        <v>16</v>
      </c>
      <c r="L12333" s="1" t="s">
        <v>16</v>
      </c>
      <c r="M12333" s="1" t="s">
        <v>16</v>
      </c>
      <c r="N12333" s="1" t="s">
        <v>16</v>
      </c>
      <c r="O12333" s="1">
        <v>63.2</v>
      </c>
      <c r="P12333" s="1">
        <v>1.0</v>
      </c>
    </row>
    <row r="12334">
      <c r="A12334" s="1" t="s">
        <v>29</v>
      </c>
      <c r="B12334" s="1" t="s">
        <v>15014</v>
      </c>
      <c r="C12334" s="2" t="s">
        <v>14996</v>
      </c>
      <c r="D12334" s="1" t="s">
        <v>19</v>
      </c>
      <c r="E12334" s="3" t="str">
        <f>HYPERLINK("https://fyndiq.se/produkt/e6085c39be274bf8/", "2-Pack GOOGLE PIXEL 7 Skärmskydd - Härdat Glas 9H - Super kvalitet 3D")</f>
        <v>2-Pack GOOGLE PIXEL 7 Skärmskydd - Härdat Glas 9H - Super kvalitet 3D</v>
      </c>
      <c r="F12334" s="1" t="s">
        <v>675</v>
      </c>
      <c r="G12334" s="1" t="s">
        <v>676</v>
      </c>
      <c r="H12334" s="1" t="s">
        <v>677</v>
      </c>
      <c r="I12334" s="1" t="s">
        <v>16</v>
      </c>
      <c r="J12334" s="1" t="s">
        <v>23</v>
      </c>
      <c r="K12334" s="1" t="s">
        <v>16</v>
      </c>
      <c r="L12334" s="1" t="s">
        <v>16</v>
      </c>
      <c r="M12334" s="1" t="s">
        <v>16</v>
      </c>
      <c r="N12334" s="1" t="s">
        <v>16</v>
      </c>
      <c r="O12334" s="1">
        <v>63.2</v>
      </c>
      <c r="P12334" s="1">
        <v>1.0</v>
      </c>
    </row>
    <row r="12335">
      <c r="A12335" s="1" t="s">
        <v>29</v>
      </c>
      <c r="B12335" s="1" t="s">
        <v>15015</v>
      </c>
      <c r="C12335" s="2" t="s">
        <v>14996</v>
      </c>
      <c r="D12335" s="1" t="s">
        <v>19</v>
      </c>
      <c r="E12335" s="3" t="str">
        <f>HYPERLINK("https://fyndiq.se/produkt/66924f1ff238487e/", "2-Pack GOOGLE PIXEL 7A Skärmskydd - Härdat Glas 9H - Super kvalitet 3D")</f>
        <v>2-Pack GOOGLE PIXEL 7A Skärmskydd - Härdat Glas 9H - Super kvalitet 3D</v>
      </c>
      <c r="F12335" s="1" t="s">
        <v>315</v>
      </c>
      <c r="G12335" s="1" t="s">
        <v>316</v>
      </c>
      <c r="H12335" s="1" t="s">
        <v>317</v>
      </c>
      <c r="I12335" s="1" t="s">
        <v>16</v>
      </c>
      <c r="J12335" s="1" t="s">
        <v>23</v>
      </c>
      <c r="K12335" s="1" t="s">
        <v>16</v>
      </c>
      <c r="L12335" s="1" t="s">
        <v>16</v>
      </c>
      <c r="M12335" s="1" t="s">
        <v>16</v>
      </c>
      <c r="N12335" s="1" t="s">
        <v>16</v>
      </c>
      <c r="O12335" s="1">
        <v>63.2</v>
      </c>
      <c r="P12335" s="1">
        <v>1.0</v>
      </c>
    </row>
    <row r="12336">
      <c r="A12336" s="1" t="s">
        <v>29</v>
      </c>
      <c r="B12336" s="1" t="s">
        <v>15016</v>
      </c>
      <c r="C12336" s="2" t="s">
        <v>14996</v>
      </c>
      <c r="D12336" s="1" t="s">
        <v>19</v>
      </c>
      <c r="E12336" s="3" t="str">
        <f>HYPERLINK("https://fyndiq.se/produkt/f4e95b294a424d40/", "2-Pack Samsung S10 Skärmskydd - Härdat Glas 9H - Super kvalitet 3D")</f>
        <v>2-Pack Samsung S10 Skärmskydd - Härdat Glas 9H - Super kvalitet 3D</v>
      </c>
      <c r="F12336" s="1" t="s">
        <v>353</v>
      </c>
      <c r="G12336" s="1" t="s">
        <v>354</v>
      </c>
      <c r="H12336" s="1" t="s">
        <v>355</v>
      </c>
      <c r="I12336" s="1" t="s">
        <v>16</v>
      </c>
      <c r="J12336" s="1" t="s">
        <v>23</v>
      </c>
      <c r="K12336" s="1" t="s">
        <v>16</v>
      </c>
      <c r="L12336" s="1" t="s">
        <v>16</v>
      </c>
      <c r="M12336" s="1" t="s">
        <v>16</v>
      </c>
      <c r="N12336" s="1" t="s">
        <v>16</v>
      </c>
      <c r="O12336" s="1">
        <v>63.2</v>
      </c>
      <c r="P12336" s="1">
        <v>1.0</v>
      </c>
    </row>
    <row r="12337">
      <c r="A12337" s="1" t="s">
        <v>29</v>
      </c>
      <c r="B12337" s="1" t="s">
        <v>15017</v>
      </c>
      <c r="C12337" s="2" t="s">
        <v>14996</v>
      </c>
      <c r="D12337" s="1" t="s">
        <v>19</v>
      </c>
      <c r="E12337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2337" s="1" t="s">
        <v>2411</v>
      </c>
      <c r="G12337" s="1" t="s">
        <v>2412</v>
      </c>
      <c r="H12337" s="1" t="s">
        <v>2413</v>
      </c>
      <c r="I12337" s="1" t="s">
        <v>16</v>
      </c>
      <c r="J12337" s="1" t="s">
        <v>23</v>
      </c>
      <c r="K12337" s="1" t="s">
        <v>16</v>
      </c>
      <c r="L12337" s="1" t="s">
        <v>16</v>
      </c>
      <c r="M12337" s="1" t="s">
        <v>16</v>
      </c>
      <c r="N12337" s="1" t="s">
        <v>16</v>
      </c>
      <c r="O12337" s="1">
        <v>63.2</v>
      </c>
      <c r="P12337" s="1">
        <v>1.0</v>
      </c>
    </row>
    <row r="12338">
      <c r="A12338" s="1" t="s">
        <v>29</v>
      </c>
      <c r="B12338" s="1" t="s">
        <v>15018</v>
      </c>
      <c r="C12338" s="2" t="s">
        <v>14996</v>
      </c>
      <c r="D12338" s="1" t="s">
        <v>19</v>
      </c>
      <c r="E12338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2338" s="1" t="s">
        <v>504</v>
      </c>
      <c r="G12338" s="1" t="s">
        <v>505</v>
      </c>
      <c r="H12338" s="1" t="s">
        <v>506</v>
      </c>
      <c r="I12338" s="1" t="s">
        <v>16</v>
      </c>
      <c r="J12338" s="1" t="s">
        <v>23</v>
      </c>
      <c r="K12338" s="1" t="s">
        <v>16</v>
      </c>
      <c r="L12338" s="1" t="s">
        <v>16</v>
      </c>
      <c r="M12338" s="1" t="s">
        <v>16</v>
      </c>
      <c r="N12338" s="1" t="s">
        <v>16</v>
      </c>
      <c r="O12338" s="1">
        <v>63.2</v>
      </c>
      <c r="P12338" s="1">
        <v>1.0</v>
      </c>
    </row>
    <row r="12339">
      <c r="A12339" s="1" t="s">
        <v>29</v>
      </c>
      <c r="B12339" s="1" t="s">
        <v>15019</v>
      </c>
      <c r="C12339" s="2" t="s">
        <v>14996</v>
      </c>
      <c r="D12339" s="1" t="s">
        <v>19</v>
      </c>
      <c r="E12339" s="3" t="str">
        <f>HYPERLINK("https://fyndiq.se/produkt/34157794139f40c6/", "2-Pack Samsung S20 FE - 9H Härdat Glass - Top Kvalitet")</f>
        <v>2-Pack Samsung S20 FE - 9H Härdat Glass - Top Kvalitet</v>
      </c>
      <c r="F12339" s="1" t="s">
        <v>1640</v>
      </c>
      <c r="G12339" s="1" t="s">
        <v>1641</v>
      </c>
      <c r="H12339" s="1" t="s">
        <v>1642</v>
      </c>
      <c r="I12339" s="1" t="s">
        <v>16</v>
      </c>
      <c r="J12339" s="1" t="s">
        <v>23</v>
      </c>
      <c r="K12339" s="1" t="s">
        <v>16</v>
      </c>
      <c r="L12339" s="1" t="s">
        <v>16</v>
      </c>
      <c r="M12339" s="1" t="s">
        <v>16</v>
      </c>
      <c r="N12339" s="1" t="s">
        <v>16</v>
      </c>
      <c r="O12339" s="1">
        <v>63.2</v>
      </c>
      <c r="P12339" s="1">
        <v>1.0</v>
      </c>
    </row>
    <row r="12340">
      <c r="A12340" s="1" t="s">
        <v>29</v>
      </c>
      <c r="B12340" s="1" t="s">
        <v>15020</v>
      </c>
      <c r="C12340" s="2" t="s">
        <v>14996</v>
      </c>
      <c r="D12340" s="1" t="s">
        <v>19</v>
      </c>
      <c r="E12340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2340" s="1" t="s">
        <v>3152</v>
      </c>
      <c r="G12340" s="1" t="s">
        <v>3153</v>
      </c>
      <c r="H12340" s="1" t="s">
        <v>3154</v>
      </c>
      <c r="I12340" s="1" t="s">
        <v>16</v>
      </c>
      <c r="J12340" s="1" t="s">
        <v>23</v>
      </c>
      <c r="K12340" s="1" t="s">
        <v>16</v>
      </c>
      <c r="L12340" s="1" t="s">
        <v>16</v>
      </c>
      <c r="M12340" s="1" t="s">
        <v>16</v>
      </c>
      <c r="N12340" s="1" t="s">
        <v>16</v>
      </c>
      <c r="O12340" s="1">
        <v>63.2</v>
      </c>
      <c r="P12340" s="1">
        <v>1.0</v>
      </c>
    </row>
    <row r="12341">
      <c r="A12341" s="1" t="s">
        <v>29</v>
      </c>
      <c r="B12341" s="1" t="s">
        <v>15021</v>
      </c>
      <c r="C12341" s="2" t="s">
        <v>14996</v>
      </c>
      <c r="D12341" s="1" t="s">
        <v>19</v>
      </c>
      <c r="E1234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2341" s="1" t="s">
        <v>665</v>
      </c>
      <c r="G12341" s="1" t="s">
        <v>666</v>
      </c>
      <c r="H12341" s="1" t="s">
        <v>667</v>
      </c>
      <c r="I12341" s="1" t="s">
        <v>16</v>
      </c>
      <c r="J12341" s="1" t="s">
        <v>23</v>
      </c>
      <c r="K12341" s="1" t="s">
        <v>16</v>
      </c>
      <c r="L12341" s="1" t="s">
        <v>16</v>
      </c>
      <c r="M12341" s="1" t="s">
        <v>16</v>
      </c>
      <c r="N12341" s="1" t="s">
        <v>16</v>
      </c>
      <c r="O12341" s="1">
        <v>63.2</v>
      </c>
      <c r="P12341" s="1">
        <v>1.0</v>
      </c>
    </row>
    <row r="12342">
      <c r="A12342" s="1" t="s">
        <v>29</v>
      </c>
      <c r="B12342" s="1" t="s">
        <v>15022</v>
      </c>
      <c r="C12342" s="2" t="s">
        <v>14996</v>
      </c>
      <c r="D12342" s="1" t="s">
        <v>19</v>
      </c>
      <c r="E12342" s="3" t="str">
        <f>HYPERLINK("https://fyndiq.se/produkt/3793e0f6281f49f6/", "2-Pack Iphone 11 / XR - 9H Härdat Glass - Top Kvalitet")</f>
        <v>2-Pack Iphone 11 / XR - 9H Härdat Glass - Top Kvalitet</v>
      </c>
      <c r="F12342" s="1" t="s">
        <v>371</v>
      </c>
      <c r="G12342" s="1" t="s">
        <v>372</v>
      </c>
      <c r="H12342" s="1" t="s">
        <v>373</v>
      </c>
      <c r="I12342" s="1" t="s">
        <v>16</v>
      </c>
      <c r="J12342" s="1" t="s">
        <v>23</v>
      </c>
      <c r="K12342" s="1" t="s">
        <v>16</v>
      </c>
      <c r="L12342" s="1" t="s">
        <v>16</v>
      </c>
      <c r="M12342" s="1" t="s">
        <v>16</v>
      </c>
      <c r="N12342" s="1" t="s">
        <v>16</v>
      </c>
      <c r="O12342" s="1">
        <v>47.2</v>
      </c>
      <c r="P12342" s="1">
        <v>1.0</v>
      </c>
    </row>
    <row r="12343">
      <c r="A12343" s="1" t="s">
        <v>29</v>
      </c>
      <c r="B12343" s="1" t="s">
        <v>15023</v>
      </c>
      <c r="C12343" s="2" t="s">
        <v>14996</v>
      </c>
      <c r="D12343" s="1" t="s">
        <v>19</v>
      </c>
      <c r="E12343" s="3" t="str">
        <f t="shared" ref="E12343:E12344" si="491">HYPERLINK("https://fyndiq.se/produkt/675bb02ed6bb4e07/", "2-Pack Samsung Galaxy S21 Ultra - Härdat Glas 9H-Super Kvalitet")</f>
        <v>2-Pack Samsung Galaxy S21 Ultra - Härdat Glas 9H-Super Kvalitet</v>
      </c>
      <c r="F12343" s="1" t="s">
        <v>91</v>
      </c>
      <c r="G12343" s="1" t="s">
        <v>92</v>
      </c>
      <c r="H12343" s="1" t="s">
        <v>93</v>
      </c>
      <c r="I12343" s="1" t="s">
        <v>16</v>
      </c>
      <c r="J12343" s="1" t="s">
        <v>23</v>
      </c>
      <c r="K12343" s="1" t="s">
        <v>16</v>
      </c>
      <c r="L12343" s="1" t="s">
        <v>16</v>
      </c>
      <c r="M12343" s="1" t="s">
        <v>16</v>
      </c>
      <c r="N12343" s="1" t="s">
        <v>16</v>
      </c>
      <c r="O12343" s="1">
        <v>63.2</v>
      </c>
      <c r="P12343" s="1">
        <v>1.0</v>
      </c>
    </row>
    <row r="12344">
      <c r="A12344" s="1" t="s">
        <v>29</v>
      </c>
      <c r="B12344" s="1" t="s">
        <v>15024</v>
      </c>
      <c r="C12344" s="2" t="s">
        <v>14996</v>
      </c>
      <c r="D12344" s="1" t="s">
        <v>19</v>
      </c>
      <c r="E12344" s="3" t="str">
        <f t="shared" si="491"/>
        <v>2-Pack Samsung Galaxy S21 Ultra - Härdat Glas 9H-Super Kvalitet</v>
      </c>
      <c r="F12344" s="1" t="s">
        <v>91</v>
      </c>
      <c r="G12344" s="1" t="s">
        <v>92</v>
      </c>
      <c r="H12344" s="1" t="s">
        <v>93</v>
      </c>
      <c r="I12344" s="1" t="s">
        <v>16</v>
      </c>
      <c r="J12344" s="1" t="s">
        <v>23</v>
      </c>
      <c r="K12344" s="1" t="s">
        <v>16</v>
      </c>
      <c r="L12344" s="1" t="s">
        <v>16</v>
      </c>
      <c r="M12344" s="1" t="s">
        <v>16</v>
      </c>
      <c r="N12344" s="1" t="s">
        <v>16</v>
      </c>
      <c r="O12344" s="1">
        <v>63.2</v>
      </c>
      <c r="P12344" s="1">
        <v>1.0</v>
      </c>
    </row>
    <row r="12345">
      <c r="A12345" s="1" t="s">
        <v>29</v>
      </c>
      <c r="B12345" s="1" t="s">
        <v>15025</v>
      </c>
      <c r="C12345" s="2" t="s">
        <v>14996</v>
      </c>
      <c r="D12345" s="1" t="s">
        <v>19</v>
      </c>
      <c r="E12345" s="3" t="str">
        <f>HYPERLINK("https://fyndiq.se/produkt/c398466bf0524e85/", "2-Pack Samsung S23 - 9H Härdat Glass - 3D Super Kvalitet Skärmskydd")</f>
        <v>2-Pack Samsung S23 - 9H Härdat Glass - 3D Super Kvalitet Skärmskydd</v>
      </c>
      <c r="F12345" s="1" t="s">
        <v>1365</v>
      </c>
      <c r="G12345" s="1" t="s">
        <v>1366</v>
      </c>
      <c r="H12345" s="1" t="s">
        <v>1367</v>
      </c>
      <c r="I12345" s="1" t="s">
        <v>16</v>
      </c>
      <c r="J12345" s="1" t="s">
        <v>23</v>
      </c>
      <c r="K12345" s="1" t="s">
        <v>16</v>
      </c>
      <c r="L12345" s="1" t="s">
        <v>16</v>
      </c>
      <c r="M12345" s="1" t="s">
        <v>16</v>
      </c>
      <c r="N12345" s="1" t="s">
        <v>16</v>
      </c>
      <c r="O12345" s="1">
        <v>63.2</v>
      </c>
      <c r="P12345" s="1">
        <v>1.0</v>
      </c>
    </row>
    <row r="12346">
      <c r="A12346" s="1" t="s">
        <v>29</v>
      </c>
      <c r="B12346" s="1" t="s">
        <v>15026</v>
      </c>
      <c r="C12346" s="2" t="s">
        <v>14996</v>
      </c>
      <c r="D12346" s="1" t="s">
        <v>19</v>
      </c>
      <c r="E12346" s="3" t="str">
        <f>HYPERLINK("https://fyndiq.se/produkt/afadef9bda8c4dbe/", "2-Pack Samsung A13 Skärmskydd &amp; 1-Pack linsskydd - Härdat Glas 9H - Super kvalitet 3D")</f>
        <v>2-Pack Samsung A13 Skärmskydd &amp; 1-Pack linsskydd - Härdat Glas 9H - Super kvalitet 3D</v>
      </c>
      <c r="F12346" s="1" t="s">
        <v>5329</v>
      </c>
      <c r="G12346" s="1" t="s">
        <v>5330</v>
      </c>
      <c r="H12346" s="1" t="s">
        <v>5331</v>
      </c>
      <c r="I12346" s="1" t="s">
        <v>16</v>
      </c>
      <c r="J12346" s="1" t="s">
        <v>23</v>
      </c>
      <c r="K12346" s="1" t="s">
        <v>16</v>
      </c>
      <c r="L12346" s="1" t="s">
        <v>16</v>
      </c>
      <c r="M12346" s="1" t="s">
        <v>16</v>
      </c>
      <c r="N12346" s="1" t="s">
        <v>16</v>
      </c>
      <c r="O12346" s="1">
        <v>79.2</v>
      </c>
      <c r="P12346" s="1">
        <v>1.0</v>
      </c>
    </row>
    <row r="12347">
      <c r="A12347" s="1" t="s">
        <v>29</v>
      </c>
      <c r="B12347" s="1" t="s">
        <v>15027</v>
      </c>
      <c r="C12347" s="2" t="s">
        <v>14996</v>
      </c>
      <c r="D12347" s="1" t="s">
        <v>19</v>
      </c>
      <c r="E12347" s="3" t="str">
        <f t="shared" ref="E12347:E12348" si="492">HYPERLINK("https://fyndiq.se/produkt/77851df79beb4c29/", "2-Pack OnePlus Nord CE &amp; 1-Pack linsskydd - Härdat Glas 9H - Super kvalitet 3D")</f>
        <v>2-Pack OnePlus Nord CE &amp; 1-Pack linsskydd - Härdat Glas 9H - Super kvalitet 3D</v>
      </c>
      <c r="F12347" s="1" t="s">
        <v>3073</v>
      </c>
      <c r="G12347" s="1" t="s">
        <v>3074</v>
      </c>
      <c r="H12347" s="1" t="s">
        <v>3075</v>
      </c>
      <c r="I12347" s="1" t="s">
        <v>16</v>
      </c>
      <c r="J12347" s="1" t="s">
        <v>23</v>
      </c>
      <c r="K12347" s="1" t="s">
        <v>16</v>
      </c>
      <c r="L12347" s="1" t="s">
        <v>16</v>
      </c>
      <c r="M12347" s="1" t="s">
        <v>16</v>
      </c>
      <c r="N12347" s="1" t="s">
        <v>16</v>
      </c>
      <c r="O12347" s="1">
        <v>71.2</v>
      </c>
      <c r="P12347" s="1">
        <v>1.0</v>
      </c>
    </row>
    <row r="12348">
      <c r="A12348" s="1" t="s">
        <v>29</v>
      </c>
      <c r="B12348" s="1" t="s">
        <v>15028</v>
      </c>
      <c r="C12348" s="2" t="s">
        <v>14996</v>
      </c>
      <c r="D12348" s="1" t="s">
        <v>19</v>
      </c>
      <c r="E12348" s="3" t="str">
        <f t="shared" si="492"/>
        <v>2-Pack OnePlus Nord CE &amp; 1-Pack linsskydd - Härdat Glas 9H - Super kvalitet 3D</v>
      </c>
      <c r="F12348" s="1" t="s">
        <v>3073</v>
      </c>
      <c r="G12348" s="1" t="s">
        <v>3074</v>
      </c>
      <c r="H12348" s="1" t="s">
        <v>3075</v>
      </c>
      <c r="I12348" s="1" t="s">
        <v>16</v>
      </c>
      <c r="J12348" s="1" t="s">
        <v>23</v>
      </c>
      <c r="K12348" s="1" t="s">
        <v>16</v>
      </c>
      <c r="L12348" s="1" t="s">
        <v>16</v>
      </c>
      <c r="M12348" s="1" t="s">
        <v>16</v>
      </c>
      <c r="N12348" s="1" t="s">
        <v>16</v>
      </c>
      <c r="O12348" s="1">
        <v>71.2</v>
      </c>
      <c r="P12348" s="1">
        <v>1.0</v>
      </c>
    </row>
    <row r="12349">
      <c r="A12349" s="1" t="s">
        <v>29</v>
      </c>
      <c r="B12349" s="1" t="s">
        <v>15029</v>
      </c>
      <c r="C12349" s="2" t="s">
        <v>14996</v>
      </c>
      <c r="D12349" s="1" t="s">
        <v>19</v>
      </c>
      <c r="E12349" s="3" t="str">
        <f>HYPERLINK("https://fyndiq.se/produkt/a871a7da0b2249a8/", "2-Pack Iphone 11 Pro Max - 9H Härdat Glass - Top Kvalitet")</f>
        <v>2-Pack Iphone 11 Pro Max - 9H Härdat Glass - Top Kvalitet</v>
      </c>
      <c r="F12349" s="1" t="s">
        <v>559</v>
      </c>
      <c r="G12349" s="1" t="s">
        <v>560</v>
      </c>
      <c r="H12349" s="1" t="s">
        <v>561</v>
      </c>
      <c r="I12349" s="1" t="s">
        <v>16</v>
      </c>
      <c r="J12349" s="1" t="s">
        <v>23</v>
      </c>
      <c r="K12349" s="1" t="s">
        <v>16</v>
      </c>
      <c r="L12349" s="1" t="s">
        <v>16</v>
      </c>
      <c r="M12349" s="1" t="s">
        <v>16</v>
      </c>
      <c r="N12349" s="1" t="s">
        <v>16</v>
      </c>
      <c r="O12349" s="1">
        <v>47.2</v>
      </c>
      <c r="P12349" s="1">
        <v>1.0</v>
      </c>
    </row>
    <row r="12350">
      <c r="A12350" s="1" t="s">
        <v>29</v>
      </c>
      <c r="B12350" s="1" t="s">
        <v>15030</v>
      </c>
      <c r="C12350" s="2" t="s">
        <v>14996</v>
      </c>
      <c r="D12350" s="1" t="s">
        <v>19</v>
      </c>
      <c r="E12350" s="3" t="str">
        <f>HYPERLINK("https://fyndiq.se/produkt/3fee81d316cc43da/", "2-pack - iPhone 12 / 12 Pro - 9H Härdat Glass - Top Kvalitet")</f>
        <v>2-pack - iPhone 12 / 12 Pro - 9H Härdat Glass - Top Kvalitet</v>
      </c>
      <c r="F12350" s="1" t="s">
        <v>2499</v>
      </c>
      <c r="G12350" s="1" t="s">
        <v>2500</v>
      </c>
      <c r="H12350" s="1" t="s">
        <v>2067</v>
      </c>
      <c r="I12350" s="1" t="s">
        <v>16</v>
      </c>
      <c r="J12350" s="1" t="s">
        <v>23</v>
      </c>
      <c r="K12350" s="1" t="s">
        <v>16</v>
      </c>
      <c r="L12350" s="1" t="s">
        <v>16</v>
      </c>
      <c r="M12350" s="1" t="s">
        <v>16</v>
      </c>
      <c r="N12350" s="1" t="s">
        <v>16</v>
      </c>
      <c r="O12350" s="1">
        <v>47.2</v>
      </c>
      <c r="P12350" s="1">
        <v>1.0</v>
      </c>
    </row>
    <row r="12351">
      <c r="A12351" s="1" t="s">
        <v>29</v>
      </c>
      <c r="B12351" s="1" t="s">
        <v>15031</v>
      </c>
      <c r="C12351" s="2" t="s">
        <v>14996</v>
      </c>
      <c r="D12351" s="1" t="s">
        <v>19</v>
      </c>
      <c r="E12351" s="3" t="str">
        <f>HYPERLINK("https://fyndiq.se/produkt/199346fe65e1403c/", "2-Pack iPhone 15 Pro - 9H Härdat Glass - Super kvalitet 3D")</f>
        <v>2-Pack iPhone 15 Pro - 9H Härdat Glass - Super kvalitet 3D</v>
      </c>
      <c r="F12351" s="1" t="s">
        <v>2001</v>
      </c>
      <c r="G12351" s="1" t="s">
        <v>2002</v>
      </c>
      <c r="H12351" s="1" t="s">
        <v>2003</v>
      </c>
      <c r="I12351" s="1" t="s">
        <v>16</v>
      </c>
      <c r="J12351" s="1" t="s">
        <v>23</v>
      </c>
      <c r="K12351" s="1" t="s">
        <v>16</v>
      </c>
      <c r="L12351" s="1" t="s">
        <v>16</v>
      </c>
      <c r="M12351" s="1" t="s">
        <v>16</v>
      </c>
      <c r="N12351" s="1" t="s">
        <v>16</v>
      </c>
      <c r="O12351" s="1">
        <v>47.2</v>
      </c>
      <c r="P12351" s="1">
        <v>1.0</v>
      </c>
    </row>
    <row r="12352">
      <c r="A12352" s="1" t="s">
        <v>29</v>
      </c>
      <c r="B12352" s="1" t="s">
        <v>15032</v>
      </c>
      <c r="C12352" s="2" t="s">
        <v>14996</v>
      </c>
      <c r="D12352" s="1" t="s">
        <v>19</v>
      </c>
      <c r="E12352" s="3" t="str">
        <f>HYPERLINK("https://fyndiq.se/produkt/05c024cf57984f8d/", "2-Pack XIAOMI REDMI 9AT Skärmskydd - Härdat Glas 9H - Super kvalitet 3D")</f>
        <v>2-Pack XIAOMI REDMI 9AT Skärmskydd - Härdat Glas 9H - Super kvalitet 3D</v>
      </c>
      <c r="F12352" s="1" t="s">
        <v>917</v>
      </c>
      <c r="G12352" s="1" t="s">
        <v>918</v>
      </c>
      <c r="H12352" s="1" t="s">
        <v>919</v>
      </c>
      <c r="I12352" s="1" t="s">
        <v>16</v>
      </c>
      <c r="J12352" s="1" t="s">
        <v>23</v>
      </c>
      <c r="K12352" s="1" t="s">
        <v>16</v>
      </c>
      <c r="L12352" s="1" t="s">
        <v>16</v>
      </c>
      <c r="M12352" s="1" t="s">
        <v>16</v>
      </c>
      <c r="N12352" s="1" t="s">
        <v>16</v>
      </c>
      <c r="O12352" s="1">
        <v>63.2</v>
      </c>
      <c r="P12352" s="1">
        <v>1.0</v>
      </c>
    </row>
    <row r="12353">
      <c r="A12353" s="1" t="s">
        <v>29</v>
      </c>
      <c r="B12353" s="1" t="s">
        <v>15033</v>
      </c>
      <c r="C12353" s="2" t="s">
        <v>14996</v>
      </c>
      <c r="D12353" s="1" t="s">
        <v>19</v>
      </c>
      <c r="E12353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2353" s="1" t="s">
        <v>51</v>
      </c>
      <c r="G12353" s="1" t="s">
        <v>52</v>
      </c>
      <c r="H12353" s="1" t="s">
        <v>53</v>
      </c>
      <c r="I12353" s="1" t="s">
        <v>16</v>
      </c>
      <c r="J12353" s="1" t="s">
        <v>23</v>
      </c>
      <c r="K12353" s="1" t="s">
        <v>16</v>
      </c>
      <c r="L12353" s="1" t="s">
        <v>16</v>
      </c>
      <c r="M12353" s="1" t="s">
        <v>16</v>
      </c>
      <c r="N12353" s="1" t="s">
        <v>16</v>
      </c>
      <c r="O12353" s="1">
        <v>87.2</v>
      </c>
      <c r="P12353" s="1">
        <v>1.0</v>
      </c>
    </row>
    <row r="12354">
      <c r="A12354" s="1" t="s">
        <v>29</v>
      </c>
      <c r="B12354" s="1" t="s">
        <v>15034</v>
      </c>
      <c r="C12354" s="2" t="s">
        <v>14996</v>
      </c>
      <c r="D12354" s="1" t="s">
        <v>19</v>
      </c>
      <c r="E12354" s="3" t="str">
        <f>HYPERLINK("https://fyndiq.se/produkt/416415a768684efb/", "2-Pack Samsung Galaxy S21 5G - 9H Härdat Glas - HD")</f>
        <v>2-Pack Samsung Galaxy S21 5G - 9H Härdat Glas - HD</v>
      </c>
      <c r="F12354" s="1" t="s">
        <v>39</v>
      </c>
      <c r="G12354" s="1" t="s">
        <v>40</v>
      </c>
      <c r="H12354" s="1" t="s">
        <v>41</v>
      </c>
      <c r="I12354" s="1" t="s">
        <v>16</v>
      </c>
      <c r="J12354" s="1" t="s">
        <v>23</v>
      </c>
      <c r="K12354" s="1" t="s">
        <v>16</v>
      </c>
      <c r="L12354" s="1" t="s">
        <v>16</v>
      </c>
      <c r="M12354" s="1" t="s">
        <v>16</v>
      </c>
      <c r="N12354" s="1" t="s">
        <v>16</v>
      </c>
      <c r="O12354" s="1">
        <v>63.2</v>
      </c>
      <c r="P12354" s="1">
        <v>1.0</v>
      </c>
    </row>
    <row r="12355">
      <c r="A12355" s="1" t="s">
        <v>29</v>
      </c>
      <c r="B12355" s="1" t="s">
        <v>15035</v>
      </c>
      <c r="C12355" s="2" t="s">
        <v>14996</v>
      </c>
      <c r="D12355" s="1" t="s">
        <v>19</v>
      </c>
      <c r="E12355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2355" s="1" t="s">
        <v>4343</v>
      </c>
      <c r="G12355" s="1" t="s">
        <v>4344</v>
      </c>
      <c r="H12355" s="1" t="s">
        <v>4345</v>
      </c>
      <c r="I12355" s="1" t="s">
        <v>16</v>
      </c>
      <c r="J12355" s="1" t="s">
        <v>23</v>
      </c>
      <c r="K12355" s="1" t="s">
        <v>16</v>
      </c>
      <c r="L12355" s="1" t="s">
        <v>16</v>
      </c>
      <c r="M12355" s="1" t="s">
        <v>16</v>
      </c>
      <c r="N12355" s="1" t="s">
        <v>16</v>
      </c>
      <c r="O12355" s="1">
        <v>95.2</v>
      </c>
      <c r="P12355" s="1">
        <v>2.0</v>
      </c>
    </row>
    <row r="12356">
      <c r="A12356" s="1" t="s">
        <v>29</v>
      </c>
      <c r="B12356" s="1" t="s">
        <v>15036</v>
      </c>
      <c r="C12356" s="2" t="s">
        <v>14996</v>
      </c>
      <c r="D12356" s="1" t="s">
        <v>19</v>
      </c>
      <c r="E12356" s="3" t="str">
        <f>HYPERLINK("https://fyndiq.se/produkt/4603671cea994359/", "Samsung S20 Plus härdat glas 3D 9H Top Kvalitet skärmskydd")</f>
        <v>Samsung S20 Plus härdat glas 3D 9H Top Kvalitet skärmskydd</v>
      </c>
      <c r="F12356" s="1" t="s">
        <v>428</v>
      </c>
      <c r="G12356" s="1" t="s">
        <v>429</v>
      </c>
      <c r="H12356" s="1" t="s">
        <v>430</v>
      </c>
      <c r="I12356" s="1" t="s">
        <v>16</v>
      </c>
      <c r="J12356" s="1" t="s">
        <v>23</v>
      </c>
      <c r="K12356" s="1" t="s">
        <v>16</v>
      </c>
      <c r="L12356" s="1" t="s">
        <v>16</v>
      </c>
      <c r="M12356" s="1" t="s">
        <v>16</v>
      </c>
      <c r="N12356" s="1" t="s">
        <v>16</v>
      </c>
      <c r="O12356" s="1">
        <v>55.2</v>
      </c>
      <c r="P12356" s="1">
        <v>1.0</v>
      </c>
    </row>
    <row r="12357">
      <c r="A12357" s="1" t="s">
        <v>29</v>
      </c>
      <c r="B12357" s="1" t="s">
        <v>15037</v>
      </c>
      <c r="C12357" s="2" t="s">
        <v>14996</v>
      </c>
      <c r="D12357" s="1" t="s">
        <v>19</v>
      </c>
      <c r="E12357" s="3" t="str">
        <f>HYPERLINK("https://fyndiq.se/produkt/99c93ecd73a64559/", "iPhone 11 / XR - 9H Härdat Glass - Top Kvalitet 3D")</f>
        <v>iPhone 11 / XR - 9H Härdat Glass - Top Kvalitet 3D</v>
      </c>
      <c r="F12357" s="1" t="s">
        <v>15038</v>
      </c>
      <c r="G12357" s="1" t="s">
        <v>15039</v>
      </c>
      <c r="H12357" s="1" t="s">
        <v>15040</v>
      </c>
      <c r="I12357" s="1" t="s">
        <v>16</v>
      </c>
      <c r="J12357" s="1" t="s">
        <v>23</v>
      </c>
      <c r="K12357" s="1" t="s">
        <v>16</v>
      </c>
      <c r="L12357" s="1" t="s">
        <v>16</v>
      </c>
      <c r="M12357" s="1" t="s">
        <v>16</v>
      </c>
      <c r="N12357" s="1" t="s">
        <v>16</v>
      </c>
      <c r="O12357" s="1">
        <v>39.2</v>
      </c>
      <c r="P12357" s="1">
        <v>1.0</v>
      </c>
    </row>
    <row r="12358">
      <c r="A12358" s="1" t="s">
        <v>29</v>
      </c>
      <c r="B12358" s="1" t="s">
        <v>15041</v>
      </c>
      <c r="C12358" s="2" t="s">
        <v>14996</v>
      </c>
      <c r="D12358" s="1" t="s">
        <v>19</v>
      </c>
      <c r="E12358" s="3" t="str">
        <f>HYPERLINK("https://fyndiq.se/produkt/42ab0b9a1d794e2d/", "2-Pack XIAOMI REDMI NOTE 12 PRO 5G Skärmskydd - Härdat Glas 9H - Super kvalitet 3D")</f>
        <v>2-Pack XIAOMI REDMI NOTE 12 PRO 5G Skärmskydd - Härdat Glas 9H - Super kvalitet 3D</v>
      </c>
      <c r="F12358" s="1" t="s">
        <v>776</v>
      </c>
      <c r="G12358" s="1" t="s">
        <v>777</v>
      </c>
      <c r="H12358" s="1" t="s">
        <v>778</v>
      </c>
      <c r="I12358" s="1" t="s">
        <v>16</v>
      </c>
      <c r="J12358" s="1" t="s">
        <v>23</v>
      </c>
      <c r="K12358" s="1" t="s">
        <v>16</v>
      </c>
      <c r="L12358" s="1" t="s">
        <v>16</v>
      </c>
      <c r="M12358" s="1" t="s">
        <v>16</v>
      </c>
      <c r="N12358" s="1" t="s">
        <v>16</v>
      </c>
      <c r="O12358" s="1">
        <v>63.2</v>
      </c>
      <c r="P12358" s="1">
        <v>1.0</v>
      </c>
    </row>
    <row r="12359">
      <c r="A12359" s="1" t="s">
        <v>29</v>
      </c>
      <c r="B12359" s="1" t="s">
        <v>15042</v>
      </c>
      <c r="C12359" s="2" t="s">
        <v>14996</v>
      </c>
      <c r="D12359" s="1" t="s">
        <v>19</v>
      </c>
      <c r="E12359" s="3" t="str">
        <f>HYPERLINK("https://fyndiq.se/produkt/309789ffde48437d/", "3 Pack 1,2M USB-C Type-C Laddkabel Quick Charge 18W Vit")</f>
        <v>3 Pack 1,2M USB-C Type-C Laddkabel Quick Charge 18W Vit</v>
      </c>
      <c r="F12359" s="1" t="s">
        <v>2248</v>
      </c>
      <c r="G12359" s="1" t="s">
        <v>2249</v>
      </c>
      <c r="H12359" s="1" t="s">
        <v>2250</v>
      </c>
      <c r="I12359" s="1" t="s">
        <v>16</v>
      </c>
      <c r="J12359" s="1" t="s">
        <v>23</v>
      </c>
      <c r="K12359" s="1" t="s">
        <v>16</v>
      </c>
      <c r="L12359" s="1" t="s">
        <v>16</v>
      </c>
      <c r="M12359" s="1" t="s">
        <v>16</v>
      </c>
      <c r="N12359" s="1" t="s">
        <v>16</v>
      </c>
      <c r="O12359" s="1">
        <v>79.2</v>
      </c>
      <c r="P12359" s="1">
        <v>1.0</v>
      </c>
    </row>
    <row r="12360">
      <c r="A12360" s="1" t="s">
        <v>29</v>
      </c>
      <c r="B12360" s="1" t="s">
        <v>15043</v>
      </c>
      <c r="C12360" s="2" t="s">
        <v>14996</v>
      </c>
      <c r="D12360" s="1" t="s">
        <v>19</v>
      </c>
      <c r="E1236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360" s="1" t="s">
        <v>103</v>
      </c>
      <c r="G12360" s="1" t="s">
        <v>104</v>
      </c>
      <c r="H12360" s="1" t="s">
        <v>105</v>
      </c>
      <c r="I12360" s="1" t="s">
        <v>16</v>
      </c>
      <c r="J12360" s="1" t="s">
        <v>23</v>
      </c>
      <c r="K12360" s="1" t="s">
        <v>16</v>
      </c>
      <c r="L12360" s="1" t="s">
        <v>16</v>
      </c>
      <c r="M12360" s="1" t="s">
        <v>16</v>
      </c>
      <c r="N12360" s="1" t="s">
        <v>16</v>
      </c>
      <c r="O12360" s="1">
        <v>63.2</v>
      </c>
      <c r="P12360" s="1">
        <v>1.0</v>
      </c>
    </row>
    <row r="12361">
      <c r="A12361" s="1" t="s">
        <v>29</v>
      </c>
      <c r="B12361" s="1" t="s">
        <v>15044</v>
      </c>
      <c r="C12361" s="2" t="s">
        <v>14996</v>
      </c>
      <c r="D12361" s="1" t="s">
        <v>19</v>
      </c>
      <c r="E12361" s="3" t="str">
        <f>HYPERLINK("https://fyndiq.se/produkt/fd6ea1d6a8a34bf9/", "2-Pack SAMSUNG A15 5G Skärmskydd &amp; 2-Pack linsskydd - Härdat Glas 9H - Super kvalitet 3D")</f>
        <v>2-Pack SAMSUNG A15 5G Skärmskydd &amp; 2-Pack linsskydd - Härdat Glas 9H - Super kvalitet 3D</v>
      </c>
      <c r="F12361" s="1" t="s">
        <v>31</v>
      </c>
      <c r="G12361" s="1" t="s">
        <v>32</v>
      </c>
      <c r="H12361" s="1" t="s">
        <v>33</v>
      </c>
      <c r="I12361" s="1" t="s">
        <v>16</v>
      </c>
      <c r="J12361" s="1" t="s">
        <v>23</v>
      </c>
      <c r="K12361" s="1" t="s">
        <v>16</v>
      </c>
      <c r="L12361" s="1" t="s">
        <v>16</v>
      </c>
      <c r="M12361" s="1" t="s">
        <v>16</v>
      </c>
      <c r="N12361" s="1" t="s">
        <v>16</v>
      </c>
      <c r="O12361" s="1">
        <v>79.2</v>
      </c>
      <c r="P12361" s="1">
        <v>1.0</v>
      </c>
    </row>
    <row r="12362">
      <c r="A12362" s="1" t="s">
        <v>29</v>
      </c>
      <c r="B12362" s="1" t="s">
        <v>15045</v>
      </c>
      <c r="C12362" s="2" t="s">
        <v>14996</v>
      </c>
      <c r="D12362" s="1" t="s">
        <v>19</v>
      </c>
      <c r="E12362" s="3" t="str">
        <f>HYPERLINK("https://fyndiq.se/produkt/2030c5450cfb4338/", "2 Pack Huawei P30 Pro - Härdat glas 9H – 3D Super kvalitet")</f>
        <v>2 Pack Huawei P30 Pro - Härdat glas 9H – 3D Super kvalitet</v>
      </c>
      <c r="F12362" s="1" t="s">
        <v>1091</v>
      </c>
      <c r="G12362" s="1" t="s">
        <v>1092</v>
      </c>
      <c r="H12362" s="1" t="s">
        <v>1093</v>
      </c>
      <c r="I12362" s="1" t="s">
        <v>16</v>
      </c>
      <c r="J12362" s="1" t="s">
        <v>23</v>
      </c>
      <c r="K12362" s="1" t="s">
        <v>16</v>
      </c>
      <c r="L12362" s="1" t="s">
        <v>16</v>
      </c>
      <c r="M12362" s="1" t="s">
        <v>16</v>
      </c>
      <c r="N12362" s="1" t="s">
        <v>16</v>
      </c>
      <c r="O12362" s="1">
        <v>71.2</v>
      </c>
      <c r="P12362" s="1">
        <v>1.0</v>
      </c>
    </row>
    <row r="12363">
      <c r="A12363" s="1" t="s">
        <v>29</v>
      </c>
      <c r="B12363" s="1" t="s">
        <v>15046</v>
      </c>
      <c r="C12363" s="2" t="s">
        <v>14996</v>
      </c>
      <c r="D12363" s="1" t="s">
        <v>19</v>
      </c>
      <c r="E1236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2363" s="1" t="s">
        <v>3098</v>
      </c>
      <c r="G12363" s="1" t="s">
        <v>3099</v>
      </c>
      <c r="H12363" s="1" t="s">
        <v>3100</v>
      </c>
      <c r="I12363" s="1" t="s">
        <v>16</v>
      </c>
      <c r="J12363" s="1" t="s">
        <v>23</v>
      </c>
      <c r="K12363" s="1" t="s">
        <v>16</v>
      </c>
      <c r="L12363" s="1" t="s">
        <v>16</v>
      </c>
      <c r="M12363" s="1" t="s">
        <v>16</v>
      </c>
      <c r="N12363" s="1" t="s">
        <v>16</v>
      </c>
      <c r="O12363" s="1">
        <v>63.2</v>
      </c>
      <c r="P12363" s="1">
        <v>1.0</v>
      </c>
    </row>
    <row r="12364">
      <c r="A12364" s="1" t="s">
        <v>29</v>
      </c>
      <c r="B12364" s="1" t="s">
        <v>15047</v>
      </c>
      <c r="C12364" s="2" t="s">
        <v>14996</v>
      </c>
      <c r="D12364" s="1" t="s">
        <v>19</v>
      </c>
      <c r="E12364" s="3" t="str">
        <f t="shared" ref="E12364:E12366" si="493">HYPERLINK("https://fyndiq.se/produkt/13e76851ca504320/", "2-Pack Samsung Galaxy S22 Ultra - Härdat glas 9H - Top kvalitet")</f>
        <v>2-Pack Samsung Galaxy S22 Ultra - Härdat glas 9H - Top kvalitet</v>
      </c>
      <c r="F12364" s="1" t="s">
        <v>140</v>
      </c>
      <c r="G12364" s="1" t="s">
        <v>141</v>
      </c>
      <c r="H12364" s="1" t="s">
        <v>142</v>
      </c>
      <c r="I12364" s="1" t="s">
        <v>16</v>
      </c>
      <c r="J12364" s="1" t="s">
        <v>23</v>
      </c>
      <c r="K12364" s="1" t="s">
        <v>16</v>
      </c>
      <c r="L12364" s="1" t="s">
        <v>16</v>
      </c>
      <c r="M12364" s="1" t="s">
        <v>16</v>
      </c>
      <c r="N12364" s="1" t="s">
        <v>16</v>
      </c>
      <c r="O12364" s="1">
        <v>63.2</v>
      </c>
      <c r="P12364" s="1">
        <v>1.0</v>
      </c>
    </row>
    <row r="12365">
      <c r="A12365" s="1" t="s">
        <v>29</v>
      </c>
      <c r="B12365" s="1" t="s">
        <v>15048</v>
      </c>
      <c r="C12365" s="2" t="s">
        <v>14996</v>
      </c>
      <c r="D12365" s="1" t="s">
        <v>19</v>
      </c>
      <c r="E12365" s="3" t="str">
        <f t="shared" si="493"/>
        <v>2-Pack Samsung Galaxy S22 Ultra - Härdat glas 9H - Top kvalitet</v>
      </c>
      <c r="F12365" s="1" t="s">
        <v>140</v>
      </c>
      <c r="G12365" s="1" t="s">
        <v>141</v>
      </c>
      <c r="H12365" s="1" t="s">
        <v>142</v>
      </c>
      <c r="I12365" s="1" t="s">
        <v>16</v>
      </c>
      <c r="J12365" s="1" t="s">
        <v>23</v>
      </c>
      <c r="K12365" s="1" t="s">
        <v>16</v>
      </c>
      <c r="L12365" s="1" t="s">
        <v>16</v>
      </c>
      <c r="M12365" s="1" t="s">
        <v>16</v>
      </c>
      <c r="N12365" s="1" t="s">
        <v>16</v>
      </c>
      <c r="O12365" s="1">
        <v>63.2</v>
      </c>
      <c r="P12365" s="1">
        <v>1.0</v>
      </c>
    </row>
    <row r="12366">
      <c r="A12366" s="1" t="s">
        <v>29</v>
      </c>
      <c r="B12366" s="1" t="s">
        <v>15049</v>
      </c>
      <c r="C12366" s="2" t="s">
        <v>14996</v>
      </c>
      <c r="D12366" s="1" t="s">
        <v>19</v>
      </c>
      <c r="E12366" s="3" t="str">
        <f t="shared" si="493"/>
        <v>2-Pack Samsung Galaxy S22 Ultra - Härdat glas 9H - Top kvalitet</v>
      </c>
      <c r="F12366" s="1" t="s">
        <v>140</v>
      </c>
      <c r="G12366" s="1" t="s">
        <v>141</v>
      </c>
      <c r="H12366" s="1" t="s">
        <v>142</v>
      </c>
      <c r="I12366" s="1" t="s">
        <v>16</v>
      </c>
      <c r="J12366" s="1" t="s">
        <v>23</v>
      </c>
      <c r="K12366" s="1" t="s">
        <v>16</v>
      </c>
      <c r="L12366" s="1" t="s">
        <v>16</v>
      </c>
      <c r="M12366" s="1" t="s">
        <v>16</v>
      </c>
      <c r="N12366" s="1" t="s">
        <v>16</v>
      </c>
      <c r="O12366" s="1">
        <v>63.2</v>
      </c>
      <c r="P12366" s="1">
        <v>1.0</v>
      </c>
    </row>
    <row r="12367">
      <c r="A12367" s="1" t="s">
        <v>29</v>
      </c>
      <c r="B12367" s="1" t="s">
        <v>15050</v>
      </c>
      <c r="C12367" s="2" t="s">
        <v>14996</v>
      </c>
      <c r="D12367" s="1" t="s">
        <v>19</v>
      </c>
      <c r="E1236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367" s="1" t="s">
        <v>709</v>
      </c>
      <c r="G12367" s="1" t="s">
        <v>710</v>
      </c>
      <c r="H12367" s="1" t="s">
        <v>711</v>
      </c>
      <c r="I12367" s="1" t="s">
        <v>16</v>
      </c>
      <c r="J12367" s="1" t="s">
        <v>23</v>
      </c>
      <c r="K12367" s="1" t="s">
        <v>16</v>
      </c>
      <c r="L12367" s="1" t="s">
        <v>16</v>
      </c>
      <c r="M12367" s="1" t="s">
        <v>16</v>
      </c>
      <c r="N12367" s="1" t="s">
        <v>16</v>
      </c>
      <c r="O12367" s="1">
        <v>63.2</v>
      </c>
      <c r="P12367" s="1">
        <v>1.0</v>
      </c>
    </row>
    <row r="12368">
      <c r="A12368" s="1" t="s">
        <v>29</v>
      </c>
      <c r="B12368" s="1" t="s">
        <v>15051</v>
      </c>
      <c r="C12368" s="2" t="s">
        <v>14996</v>
      </c>
      <c r="D12368" s="1" t="s">
        <v>19</v>
      </c>
      <c r="E12368" s="3" t="str">
        <f>HYPERLINK("https://fyndiq.se/produkt/13e76851ca504320/", "2-Pack Samsung Galaxy S22 Ultra - Härdat glas 9H - Top kvalitet")</f>
        <v>2-Pack Samsung Galaxy S22 Ultra - Härdat glas 9H - Top kvalitet</v>
      </c>
      <c r="F12368" s="1" t="s">
        <v>140</v>
      </c>
      <c r="G12368" s="1" t="s">
        <v>141</v>
      </c>
      <c r="H12368" s="1" t="s">
        <v>142</v>
      </c>
      <c r="I12368" s="1" t="s">
        <v>16</v>
      </c>
      <c r="J12368" s="1" t="s">
        <v>23</v>
      </c>
      <c r="K12368" s="1" t="s">
        <v>16</v>
      </c>
      <c r="L12368" s="1" t="s">
        <v>16</v>
      </c>
      <c r="M12368" s="1" t="s">
        <v>16</v>
      </c>
      <c r="N12368" s="1" t="s">
        <v>16</v>
      </c>
      <c r="O12368" s="1">
        <v>63.2</v>
      </c>
      <c r="P12368" s="1">
        <v>1.0</v>
      </c>
    </row>
    <row r="12369">
      <c r="A12369" s="1" t="s">
        <v>29</v>
      </c>
      <c r="B12369" s="1" t="s">
        <v>15052</v>
      </c>
      <c r="C12369" s="2" t="s">
        <v>14996</v>
      </c>
      <c r="D12369" s="1" t="s">
        <v>19</v>
      </c>
      <c r="E12369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2369" s="1" t="s">
        <v>679</v>
      </c>
      <c r="G12369" s="1" t="s">
        <v>680</v>
      </c>
      <c r="H12369" s="1" t="s">
        <v>681</v>
      </c>
      <c r="I12369" s="1" t="s">
        <v>16</v>
      </c>
      <c r="J12369" s="1" t="s">
        <v>23</v>
      </c>
      <c r="K12369" s="1" t="s">
        <v>16</v>
      </c>
      <c r="L12369" s="1" t="s">
        <v>16</v>
      </c>
      <c r="M12369" s="1" t="s">
        <v>16</v>
      </c>
      <c r="N12369" s="1" t="s">
        <v>16</v>
      </c>
      <c r="O12369" s="1">
        <v>95.2</v>
      </c>
      <c r="P12369" s="1">
        <v>1.0</v>
      </c>
    </row>
    <row r="12370">
      <c r="A12370" s="1" t="s">
        <v>29</v>
      </c>
      <c r="B12370" s="1" t="s">
        <v>15053</v>
      </c>
      <c r="C12370" s="2" t="s">
        <v>14996</v>
      </c>
      <c r="D12370" s="1" t="s">
        <v>19</v>
      </c>
      <c r="E12370" s="3" t="str">
        <f>HYPERLINK("https://fyndiq.se/produkt/f9cb40a5fb2c42e4/", "2 Pack Xiaomi 12 PRO - Härdat glas 9H-Super kvalitet 3D")</f>
        <v>2 Pack Xiaomi 12 PRO - Härdat glas 9H-Super kvalitet 3D</v>
      </c>
      <c r="F12370" s="1" t="s">
        <v>1830</v>
      </c>
      <c r="G12370" s="1" t="s">
        <v>1831</v>
      </c>
      <c r="H12370" s="1" t="s">
        <v>1832</v>
      </c>
      <c r="I12370" s="1" t="s">
        <v>16</v>
      </c>
      <c r="J12370" s="1" t="s">
        <v>23</v>
      </c>
      <c r="K12370" s="1" t="s">
        <v>16</v>
      </c>
      <c r="L12370" s="1" t="s">
        <v>16</v>
      </c>
      <c r="M12370" s="1" t="s">
        <v>16</v>
      </c>
      <c r="N12370" s="1" t="s">
        <v>16</v>
      </c>
      <c r="O12370" s="1">
        <v>63.2</v>
      </c>
      <c r="P12370" s="1">
        <v>1.0</v>
      </c>
    </row>
    <row r="12371">
      <c r="A12371" s="1" t="s">
        <v>29</v>
      </c>
      <c r="B12371" s="1" t="s">
        <v>15054</v>
      </c>
      <c r="C12371" s="2" t="s">
        <v>14996</v>
      </c>
      <c r="D12371" s="1" t="s">
        <v>19</v>
      </c>
      <c r="E12371" s="3" t="str">
        <f>HYPERLINK("https://fyndiq.se/produkt/925ae49423884615/", "2-Pack Samsung S22 Ultra Skärmskydd &amp; 1-Pack linsskydd -9H GLAS")</f>
        <v>2-Pack Samsung S22 Ultra Skärmskydd &amp; 1-Pack linsskydd -9H GLAS</v>
      </c>
      <c r="F12371" s="1" t="s">
        <v>335</v>
      </c>
      <c r="G12371" s="1" t="s">
        <v>336</v>
      </c>
      <c r="H12371" s="1" t="s">
        <v>337</v>
      </c>
      <c r="I12371" s="1" t="s">
        <v>16</v>
      </c>
      <c r="J12371" s="1" t="s">
        <v>23</v>
      </c>
      <c r="K12371" s="1" t="s">
        <v>16</v>
      </c>
      <c r="L12371" s="1" t="s">
        <v>16</v>
      </c>
      <c r="M12371" s="1" t="s">
        <v>16</v>
      </c>
      <c r="N12371" s="1" t="s">
        <v>16</v>
      </c>
      <c r="O12371" s="1">
        <v>71.2</v>
      </c>
      <c r="P12371" s="1">
        <v>1.0</v>
      </c>
    </row>
    <row r="12372">
      <c r="A12372" s="1" t="s">
        <v>29</v>
      </c>
      <c r="B12372" s="1" t="s">
        <v>15055</v>
      </c>
      <c r="C12372" s="2" t="s">
        <v>14996</v>
      </c>
      <c r="D12372" s="1" t="s">
        <v>19</v>
      </c>
      <c r="E1237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2372" s="1" t="s">
        <v>760</v>
      </c>
      <c r="G12372" s="1" t="s">
        <v>761</v>
      </c>
      <c r="H12372" s="1" t="s">
        <v>762</v>
      </c>
      <c r="I12372" s="1" t="s">
        <v>16</v>
      </c>
      <c r="J12372" s="1" t="s">
        <v>23</v>
      </c>
      <c r="K12372" s="1" t="s">
        <v>16</v>
      </c>
      <c r="L12372" s="1" t="s">
        <v>16</v>
      </c>
      <c r="M12372" s="1" t="s">
        <v>16</v>
      </c>
      <c r="N12372" s="1" t="s">
        <v>16</v>
      </c>
      <c r="O12372" s="1">
        <v>63.2</v>
      </c>
      <c r="P12372" s="1">
        <v>1.0</v>
      </c>
    </row>
    <row r="12373">
      <c r="A12373" s="1" t="s">
        <v>29</v>
      </c>
      <c r="B12373" s="1" t="s">
        <v>15056</v>
      </c>
      <c r="C12373" s="2" t="s">
        <v>14996</v>
      </c>
      <c r="D12373" s="1" t="s">
        <v>19</v>
      </c>
      <c r="E12373" s="3" t="str">
        <f>HYPERLINK("https://fyndiq.se/produkt/9f2705b215a54dbd/", "2-Pack Motorola Moto G50 Skärmskydd &amp; 1-Pack linsskydd - Härdat Glas 9H - Super kvalitet 3D")</f>
        <v>2-Pack Motorola Moto G50 Skärmskydd &amp; 1-Pack linsskydd - Härdat Glas 9H - Super kvalitet 3D</v>
      </c>
      <c r="F12373" s="1" t="s">
        <v>9165</v>
      </c>
      <c r="G12373" s="1" t="s">
        <v>9166</v>
      </c>
      <c r="H12373" s="1" t="s">
        <v>9167</v>
      </c>
      <c r="I12373" s="1" t="s">
        <v>16</v>
      </c>
      <c r="J12373" s="1" t="s">
        <v>23</v>
      </c>
      <c r="K12373" s="1" t="s">
        <v>16</v>
      </c>
      <c r="L12373" s="1" t="s">
        <v>16</v>
      </c>
      <c r="M12373" s="1" t="s">
        <v>16</v>
      </c>
      <c r="N12373" s="1" t="s">
        <v>16</v>
      </c>
      <c r="O12373" s="1">
        <v>71.2</v>
      </c>
      <c r="P12373" s="1">
        <v>1.0</v>
      </c>
    </row>
    <row r="12374">
      <c r="A12374" s="1" t="s">
        <v>29</v>
      </c>
      <c r="B12374" s="1" t="s">
        <v>15057</v>
      </c>
      <c r="C12374" s="2" t="s">
        <v>14996</v>
      </c>
      <c r="D12374" s="1" t="s">
        <v>19</v>
      </c>
      <c r="E12374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2374" s="1" t="s">
        <v>4617</v>
      </c>
      <c r="G12374" s="1" t="s">
        <v>4618</v>
      </c>
      <c r="H12374" s="1" t="s">
        <v>4619</v>
      </c>
      <c r="I12374" s="1" t="s">
        <v>1673</v>
      </c>
      <c r="J12374" s="1" t="s">
        <v>9</v>
      </c>
      <c r="K12374" s="2" t="s">
        <v>11494</v>
      </c>
      <c r="L12374" s="1" t="s">
        <v>2811</v>
      </c>
      <c r="M12374" s="1" t="s">
        <v>16</v>
      </c>
      <c r="N12374" s="1" t="s">
        <v>16</v>
      </c>
      <c r="O12374" s="1">
        <v>63.2</v>
      </c>
      <c r="P12374" s="1">
        <v>1.0</v>
      </c>
    </row>
    <row r="12375">
      <c r="A12375" s="1" t="s">
        <v>29</v>
      </c>
      <c r="B12375" s="1" t="s">
        <v>15058</v>
      </c>
      <c r="C12375" s="2" t="s">
        <v>14996</v>
      </c>
      <c r="D12375" s="1" t="s">
        <v>19</v>
      </c>
      <c r="E12375" s="3" t="str">
        <f>HYPERLINK("https://fyndiq.se/produkt/06106438a7a14dfc/", "2-Pack Xiaomi 13T Pro - Härdat glas 9H - Super kvalitet 3D Skärmskydd")</f>
        <v>2-Pack Xiaomi 13T Pro - Härdat glas 9H - Super kvalitet 3D Skärmskydd</v>
      </c>
      <c r="F12375" s="1" t="s">
        <v>883</v>
      </c>
      <c r="G12375" s="1" t="s">
        <v>884</v>
      </c>
      <c r="H12375" s="1" t="s">
        <v>885</v>
      </c>
      <c r="I12375" s="1" t="s">
        <v>16</v>
      </c>
      <c r="J12375" s="1" t="s">
        <v>23</v>
      </c>
      <c r="K12375" s="1" t="s">
        <v>16</v>
      </c>
      <c r="L12375" s="1" t="s">
        <v>16</v>
      </c>
      <c r="M12375" s="1" t="s">
        <v>16</v>
      </c>
      <c r="N12375" s="1" t="s">
        <v>16</v>
      </c>
      <c r="O12375" s="1">
        <v>63.2</v>
      </c>
      <c r="P12375" s="1">
        <v>1.0</v>
      </c>
    </row>
    <row r="12376">
      <c r="A12376" s="1" t="s">
        <v>29</v>
      </c>
      <c r="B12376" s="1" t="s">
        <v>15059</v>
      </c>
      <c r="C12376" s="2" t="s">
        <v>14996</v>
      </c>
      <c r="D12376" s="1" t="s">
        <v>19</v>
      </c>
      <c r="E12376" s="3" t="str">
        <f>HYPERLINK("https://fyndiq.se/produkt/f14d7a07171e4082/", "2 Pack Samsung S21 5G - Härdat Glas 9H - Super Kvalitet 3D")</f>
        <v>2 Pack Samsung S21 5G - Härdat Glas 9H - Super Kvalitet 3D</v>
      </c>
      <c r="F12376" s="1" t="s">
        <v>741</v>
      </c>
      <c r="G12376" s="1" t="s">
        <v>742</v>
      </c>
      <c r="H12376" s="1" t="s">
        <v>743</v>
      </c>
      <c r="I12376" s="1" t="s">
        <v>16</v>
      </c>
      <c r="J12376" s="1" t="s">
        <v>23</v>
      </c>
      <c r="K12376" s="1" t="s">
        <v>16</v>
      </c>
      <c r="L12376" s="1" t="s">
        <v>16</v>
      </c>
      <c r="M12376" s="1" t="s">
        <v>16</v>
      </c>
      <c r="N12376" s="1" t="s">
        <v>16</v>
      </c>
      <c r="O12376" s="1">
        <v>63.2</v>
      </c>
      <c r="P12376" s="1">
        <v>1.0</v>
      </c>
    </row>
    <row r="12377">
      <c r="A12377" s="1" t="s">
        <v>29</v>
      </c>
      <c r="B12377" s="1" t="s">
        <v>15060</v>
      </c>
      <c r="C12377" s="2" t="s">
        <v>14996</v>
      </c>
      <c r="D12377" s="1" t="s">
        <v>19</v>
      </c>
      <c r="E12377" s="3" t="str">
        <f>HYPERLINK("https://fyndiq.se/produkt/282d163d364e41b5/", "2-Pack SAMSUNG WATCH6 47MM Skärmskydd - Härdat Glas 9H - Super kvalitet 3D")</f>
        <v>2-Pack SAMSUNG WATCH6 47MM Skärmskydd - Härdat Glas 9H - Super kvalitet 3D</v>
      </c>
      <c r="F12377" s="1" t="s">
        <v>1201</v>
      </c>
      <c r="G12377" s="1" t="s">
        <v>1202</v>
      </c>
      <c r="H12377" s="1" t="s">
        <v>1203</v>
      </c>
      <c r="I12377" s="1" t="s">
        <v>16</v>
      </c>
      <c r="J12377" s="1" t="s">
        <v>23</v>
      </c>
      <c r="K12377" s="1" t="s">
        <v>16</v>
      </c>
      <c r="L12377" s="1" t="s">
        <v>16</v>
      </c>
      <c r="M12377" s="1" t="s">
        <v>16</v>
      </c>
      <c r="N12377" s="1" t="s">
        <v>16</v>
      </c>
      <c r="O12377" s="1">
        <v>63.2</v>
      </c>
      <c r="P12377" s="1">
        <v>1.0</v>
      </c>
    </row>
    <row r="12378">
      <c r="A12378" s="1" t="s">
        <v>29</v>
      </c>
      <c r="B12378" s="1" t="s">
        <v>15061</v>
      </c>
      <c r="C12378" s="2" t="s">
        <v>14996</v>
      </c>
      <c r="D12378" s="1" t="s">
        <v>19</v>
      </c>
      <c r="E1237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378" s="1" t="s">
        <v>2144</v>
      </c>
      <c r="G12378" s="1" t="s">
        <v>2145</v>
      </c>
      <c r="H12378" s="1" t="s">
        <v>2146</v>
      </c>
      <c r="I12378" s="1" t="s">
        <v>16</v>
      </c>
      <c r="J12378" s="1" t="s">
        <v>23</v>
      </c>
      <c r="K12378" s="1" t="s">
        <v>16</v>
      </c>
      <c r="L12378" s="1" t="s">
        <v>16</v>
      </c>
      <c r="M12378" s="1" t="s">
        <v>16</v>
      </c>
      <c r="N12378" s="1" t="s">
        <v>16</v>
      </c>
      <c r="O12378" s="1">
        <v>63.2</v>
      </c>
      <c r="P12378" s="1">
        <v>1.0</v>
      </c>
    </row>
    <row r="12379">
      <c r="A12379" s="1" t="s">
        <v>29</v>
      </c>
      <c r="B12379" s="1" t="s">
        <v>15062</v>
      </c>
      <c r="C12379" s="2" t="s">
        <v>14996</v>
      </c>
      <c r="D12379" s="1" t="s">
        <v>19</v>
      </c>
      <c r="E1237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2379" s="1" t="s">
        <v>785</v>
      </c>
      <c r="G12379" s="1" t="s">
        <v>786</v>
      </c>
      <c r="H12379" s="1" t="s">
        <v>787</v>
      </c>
      <c r="I12379" s="1" t="s">
        <v>16</v>
      </c>
      <c r="J12379" s="1" t="s">
        <v>23</v>
      </c>
      <c r="K12379" s="1" t="s">
        <v>16</v>
      </c>
      <c r="L12379" s="1" t="s">
        <v>16</v>
      </c>
      <c r="M12379" s="1" t="s">
        <v>16</v>
      </c>
      <c r="N12379" s="1" t="s">
        <v>16</v>
      </c>
      <c r="O12379" s="1">
        <v>63.2</v>
      </c>
      <c r="P12379" s="1">
        <v>1.0</v>
      </c>
    </row>
    <row r="12380">
      <c r="A12380" s="1" t="s">
        <v>29</v>
      </c>
      <c r="B12380" s="1" t="s">
        <v>15063</v>
      </c>
      <c r="C12380" s="2" t="s">
        <v>14996</v>
      </c>
      <c r="D12380" s="1" t="s">
        <v>19</v>
      </c>
      <c r="E1238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380" s="1" t="s">
        <v>2144</v>
      </c>
      <c r="G12380" s="1" t="s">
        <v>2145</v>
      </c>
      <c r="H12380" s="1" t="s">
        <v>2146</v>
      </c>
      <c r="I12380" s="1" t="s">
        <v>16</v>
      </c>
      <c r="J12380" s="1" t="s">
        <v>23</v>
      </c>
      <c r="K12380" s="1" t="s">
        <v>16</v>
      </c>
      <c r="L12380" s="1" t="s">
        <v>16</v>
      </c>
      <c r="M12380" s="1" t="s">
        <v>16</v>
      </c>
      <c r="N12380" s="1" t="s">
        <v>16</v>
      </c>
      <c r="O12380" s="1">
        <v>63.2</v>
      </c>
      <c r="P12380" s="1">
        <v>1.0</v>
      </c>
    </row>
    <row r="12381">
      <c r="A12381" s="1" t="s">
        <v>29</v>
      </c>
      <c r="B12381" s="1" t="s">
        <v>15064</v>
      </c>
      <c r="C12381" s="2" t="s">
        <v>14996</v>
      </c>
      <c r="D12381" s="1" t="s">
        <v>19</v>
      </c>
      <c r="E1238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2381" s="1" t="s">
        <v>760</v>
      </c>
      <c r="G12381" s="1" t="s">
        <v>761</v>
      </c>
      <c r="H12381" s="1" t="s">
        <v>762</v>
      </c>
      <c r="I12381" s="1" t="s">
        <v>16</v>
      </c>
      <c r="J12381" s="1" t="s">
        <v>23</v>
      </c>
      <c r="K12381" s="1" t="s">
        <v>16</v>
      </c>
      <c r="L12381" s="1" t="s">
        <v>16</v>
      </c>
      <c r="M12381" s="1" t="s">
        <v>16</v>
      </c>
      <c r="N12381" s="1" t="s">
        <v>16</v>
      </c>
      <c r="O12381" s="1">
        <v>63.2</v>
      </c>
      <c r="P12381" s="1">
        <v>2.0</v>
      </c>
    </row>
    <row r="12382">
      <c r="A12382" s="1" t="s">
        <v>29</v>
      </c>
      <c r="B12382" s="1" t="s">
        <v>15065</v>
      </c>
      <c r="C12382" s="2" t="s">
        <v>14996</v>
      </c>
      <c r="D12382" s="1" t="s">
        <v>19</v>
      </c>
      <c r="E12382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2382" s="1" t="s">
        <v>785</v>
      </c>
      <c r="G12382" s="1" t="s">
        <v>786</v>
      </c>
      <c r="H12382" s="1" t="s">
        <v>787</v>
      </c>
      <c r="I12382" s="1" t="s">
        <v>16</v>
      </c>
      <c r="J12382" s="1" t="s">
        <v>23</v>
      </c>
      <c r="K12382" s="1" t="s">
        <v>16</v>
      </c>
      <c r="L12382" s="1" t="s">
        <v>16</v>
      </c>
      <c r="M12382" s="1" t="s">
        <v>16</v>
      </c>
      <c r="N12382" s="1" t="s">
        <v>16</v>
      </c>
      <c r="O12382" s="1">
        <v>63.2</v>
      </c>
      <c r="P12382" s="1">
        <v>1.0</v>
      </c>
    </row>
    <row r="12383">
      <c r="A12383" s="1" t="s">
        <v>29</v>
      </c>
      <c r="B12383" s="1" t="s">
        <v>15066</v>
      </c>
      <c r="C12383" s="2" t="s">
        <v>14996</v>
      </c>
      <c r="D12383" s="1" t="s">
        <v>19</v>
      </c>
      <c r="E12383" s="3" t="str">
        <f>HYPERLINK("https://fyndiq.se/produkt/6ff896a82a134dbd/", "2-Pack IPhone 12 Mini - Härdat Glas 9H - Super Kvalitet 3D")</f>
        <v>2-Pack IPhone 12 Mini - Härdat Glas 9H - Super Kvalitet 3D</v>
      </c>
      <c r="F12383" s="1" t="s">
        <v>55</v>
      </c>
      <c r="G12383" s="1" t="s">
        <v>56</v>
      </c>
      <c r="H12383" s="1" t="s">
        <v>57</v>
      </c>
      <c r="I12383" s="1" t="s">
        <v>16</v>
      </c>
      <c r="J12383" s="1" t="s">
        <v>23</v>
      </c>
      <c r="K12383" s="1" t="s">
        <v>16</v>
      </c>
      <c r="L12383" s="1" t="s">
        <v>16</v>
      </c>
      <c r="M12383" s="1" t="s">
        <v>16</v>
      </c>
      <c r="N12383" s="1" t="s">
        <v>16</v>
      </c>
      <c r="O12383" s="1">
        <v>47.2</v>
      </c>
      <c r="P12383" s="1">
        <v>1.0</v>
      </c>
    </row>
    <row r="12384">
      <c r="A12384" s="1" t="s">
        <v>29</v>
      </c>
      <c r="B12384" s="1" t="s">
        <v>15067</v>
      </c>
      <c r="C12384" s="2" t="s">
        <v>14996</v>
      </c>
      <c r="D12384" s="1" t="s">
        <v>19</v>
      </c>
      <c r="E12384" s="3" t="str">
        <f>HYPERLINK("https://fyndiq.se/produkt/fa04a4152f0644a7/", "3-Pack Apple iPad AIR 5 (2022 10.9 Inch) - Härdat Glas 9H - Super Kvalitet Skärmskydd")</f>
        <v>3-Pack Apple iPad AIR 5 (2022 10.9 Inch) - Härdat Glas 9H - Super Kvalitet Skärmskydd</v>
      </c>
      <c r="F12384" s="1" t="s">
        <v>14851</v>
      </c>
      <c r="G12384" s="1" t="s">
        <v>14852</v>
      </c>
      <c r="H12384" s="1" t="s">
        <v>14853</v>
      </c>
      <c r="I12384" s="1" t="s">
        <v>16</v>
      </c>
      <c r="J12384" s="1" t="s">
        <v>23</v>
      </c>
      <c r="K12384" s="1" t="s">
        <v>16</v>
      </c>
      <c r="L12384" s="1" t="s">
        <v>16</v>
      </c>
      <c r="M12384" s="1" t="s">
        <v>16</v>
      </c>
      <c r="N12384" s="1" t="s">
        <v>16</v>
      </c>
      <c r="O12384" s="1">
        <v>151.2</v>
      </c>
      <c r="P12384" s="1">
        <v>1.0</v>
      </c>
    </row>
    <row r="12385">
      <c r="A12385" s="1" t="s">
        <v>29</v>
      </c>
      <c r="B12385" s="1" t="s">
        <v>15068</v>
      </c>
      <c r="C12385" s="2" t="s">
        <v>14996</v>
      </c>
      <c r="D12385" s="1" t="s">
        <v>19</v>
      </c>
      <c r="E12385" s="3" t="str">
        <f>HYPERLINK("https://fyndiq.se/produkt/67afb534781a4066/", "2-Pack Samsung Galaxy S9 Plus - Härdat glas- 9HSuper kvalitet 3D")</f>
        <v>2-Pack Samsung Galaxy S9 Plus - Härdat glas- 9HSuper kvalitet 3D</v>
      </c>
      <c r="F12385" s="1" t="s">
        <v>3929</v>
      </c>
      <c r="G12385" s="1" t="s">
        <v>3930</v>
      </c>
      <c r="H12385" s="1" t="s">
        <v>3931</v>
      </c>
      <c r="I12385" s="1" t="s">
        <v>16</v>
      </c>
      <c r="J12385" s="1" t="s">
        <v>23</v>
      </c>
      <c r="K12385" s="1" t="s">
        <v>16</v>
      </c>
      <c r="L12385" s="1" t="s">
        <v>16</v>
      </c>
      <c r="M12385" s="1" t="s">
        <v>16</v>
      </c>
      <c r="N12385" s="1" t="s">
        <v>16</v>
      </c>
      <c r="O12385" s="1">
        <v>63.2</v>
      </c>
      <c r="P12385" s="1">
        <v>1.0</v>
      </c>
    </row>
    <row r="12386">
      <c r="A12386" s="1" t="s">
        <v>29</v>
      </c>
      <c r="B12386" s="1" t="s">
        <v>15069</v>
      </c>
      <c r="C12386" s="2" t="s">
        <v>14996</v>
      </c>
      <c r="D12386" s="1" t="s">
        <v>19</v>
      </c>
      <c r="E12386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12386" s="1" t="s">
        <v>3247</v>
      </c>
      <c r="G12386" s="1" t="s">
        <v>3248</v>
      </c>
      <c r="H12386" s="1" t="s">
        <v>3249</v>
      </c>
      <c r="I12386" s="1" t="s">
        <v>16</v>
      </c>
      <c r="J12386" s="1" t="s">
        <v>23</v>
      </c>
      <c r="K12386" s="1" t="s">
        <v>16</v>
      </c>
      <c r="L12386" s="1" t="s">
        <v>16</v>
      </c>
      <c r="M12386" s="1" t="s">
        <v>16</v>
      </c>
      <c r="N12386" s="1" t="s">
        <v>16</v>
      </c>
      <c r="O12386" s="1">
        <v>79.2</v>
      </c>
      <c r="P12386" s="1">
        <v>1.0</v>
      </c>
    </row>
    <row r="12387">
      <c r="A12387" s="1" t="s">
        <v>29</v>
      </c>
      <c r="B12387" s="1" t="s">
        <v>15070</v>
      </c>
      <c r="C12387" s="2" t="s">
        <v>14996</v>
      </c>
      <c r="D12387" s="1" t="s">
        <v>19</v>
      </c>
      <c r="E1238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387" s="1" t="s">
        <v>977</v>
      </c>
      <c r="G12387" s="1" t="s">
        <v>978</v>
      </c>
      <c r="H12387" s="1" t="s">
        <v>979</v>
      </c>
      <c r="I12387" s="1" t="s">
        <v>16</v>
      </c>
      <c r="J12387" s="1" t="s">
        <v>23</v>
      </c>
      <c r="K12387" s="1" t="s">
        <v>16</v>
      </c>
      <c r="L12387" s="1" t="s">
        <v>16</v>
      </c>
      <c r="M12387" s="1" t="s">
        <v>16</v>
      </c>
      <c r="N12387" s="1" t="s">
        <v>16</v>
      </c>
      <c r="O12387" s="1">
        <v>63.2</v>
      </c>
      <c r="P12387" s="1">
        <v>1.0</v>
      </c>
    </row>
    <row r="12388">
      <c r="A12388" s="1" t="s">
        <v>29</v>
      </c>
      <c r="B12388" s="1" t="s">
        <v>15071</v>
      </c>
      <c r="C12388" s="2" t="s">
        <v>15072</v>
      </c>
      <c r="D12388" s="1" t="s">
        <v>19</v>
      </c>
      <c r="E12388" s="3" t="str">
        <f>HYPERLINK("https://fyndiq.se/produkt/f2c164e932234570/", "2-Pack HUAWEI P30 PRO Skärmskydd - Härdat Glas 9H - Super kvalitet 3D")</f>
        <v>2-Pack HUAWEI P30 PRO Skärmskydd - Härdat Glas 9H - Super kvalitet 3D</v>
      </c>
      <c r="F12388" s="1" t="s">
        <v>267</v>
      </c>
      <c r="G12388" s="1" t="s">
        <v>268</v>
      </c>
      <c r="H12388" s="1" t="s">
        <v>269</v>
      </c>
      <c r="I12388" s="1" t="s">
        <v>16</v>
      </c>
      <c r="J12388" s="1" t="s">
        <v>23</v>
      </c>
      <c r="K12388" s="1" t="s">
        <v>16</v>
      </c>
      <c r="L12388" s="1" t="s">
        <v>16</v>
      </c>
      <c r="M12388" s="1" t="s">
        <v>16</v>
      </c>
      <c r="N12388" s="1" t="s">
        <v>16</v>
      </c>
      <c r="O12388" s="1">
        <v>63.2</v>
      </c>
      <c r="P12388" s="1">
        <v>1.0</v>
      </c>
    </row>
    <row r="12389">
      <c r="A12389" s="1" t="s">
        <v>29</v>
      </c>
      <c r="B12389" s="1" t="s">
        <v>15073</v>
      </c>
      <c r="C12389" s="2" t="s">
        <v>15072</v>
      </c>
      <c r="D12389" s="1" t="s">
        <v>19</v>
      </c>
      <c r="E12389" s="3" t="str">
        <f>HYPERLINK("https://fyndiq.se/produkt/13e76851ca504320/", "2-Pack Samsung Galaxy S22 Ultra - Härdat glas 9H - Top kvalitet")</f>
        <v>2-Pack Samsung Galaxy S22 Ultra - Härdat glas 9H - Top kvalitet</v>
      </c>
      <c r="F12389" s="1" t="s">
        <v>140</v>
      </c>
      <c r="G12389" s="1" t="s">
        <v>141</v>
      </c>
      <c r="H12389" s="1" t="s">
        <v>142</v>
      </c>
      <c r="I12389" s="1" t="s">
        <v>16</v>
      </c>
      <c r="J12389" s="1" t="s">
        <v>23</v>
      </c>
      <c r="K12389" s="1" t="s">
        <v>16</v>
      </c>
      <c r="L12389" s="1" t="s">
        <v>16</v>
      </c>
      <c r="M12389" s="1" t="s">
        <v>16</v>
      </c>
      <c r="N12389" s="1" t="s">
        <v>16</v>
      </c>
      <c r="O12389" s="1">
        <v>63.2</v>
      </c>
      <c r="P12389" s="1">
        <v>1.0</v>
      </c>
    </row>
    <row r="12390">
      <c r="A12390" s="1" t="s">
        <v>29</v>
      </c>
      <c r="B12390" s="1" t="s">
        <v>15074</v>
      </c>
      <c r="C12390" s="2" t="s">
        <v>15072</v>
      </c>
      <c r="D12390" s="1" t="s">
        <v>19</v>
      </c>
      <c r="E12390" s="3" t="str">
        <f>HYPERLINK("https://fyndiq.se/produkt/c64bbbf107e34309/", "2-Pack Huawei P30 - Härdat glas 9H – 3D Super kvalitet")</f>
        <v>2-Pack Huawei P30 - Härdat glas 9H – 3D Super kvalitet</v>
      </c>
      <c r="F12390" s="1" t="s">
        <v>845</v>
      </c>
      <c r="G12390" s="1" t="s">
        <v>846</v>
      </c>
      <c r="H12390" s="1" t="s">
        <v>847</v>
      </c>
      <c r="I12390" s="1" t="s">
        <v>16</v>
      </c>
      <c r="J12390" s="1" t="s">
        <v>23</v>
      </c>
      <c r="K12390" s="1" t="s">
        <v>16</v>
      </c>
      <c r="L12390" s="1" t="s">
        <v>16</v>
      </c>
      <c r="M12390" s="1" t="s">
        <v>16</v>
      </c>
      <c r="N12390" s="1" t="s">
        <v>16</v>
      </c>
      <c r="O12390" s="1">
        <v>63.2</v>
      </c>
      <c r="P12390" s="1">
        <v>1.0</v>
      </c>
    </row>
    <row r="12391">
      <c r="A12391" s="1" t="s">
        <v>29</v>
      </c>
      <c r="B12391" s="1" t="s">
        <v>15075</v>
      </c>
      <c r="C12391" s="2" t="s">
        <v>15072</v>
      </c>
      <c r="D12391" s="1" t="s">
        <v>19</v>
      </c>
      <c r="E12391" s="3" t="str">
        <f>HYPERLINK("https://fyndiq.se/produkt/8a162916fdf246f7/", "2-Pack SAMSUNG S24 Skärmskydd - Härdat Glas 9H - Super kvalitet 3D")</f>
        <v>2-Pack SAMSUNG S24 Skärmskydd - Härdat Glas 9H - Super kvalitet 3D</v>
      </c>
      <c r="F12391" s="1" t="s">
        <v>714</v>
      </c>
      <c r="G12391" s="1" t="s">
        <v>715</v>
      </c>
      <c r="H12391" s="1" t="s">
        <v>716</v>
      </c>
      <c r="I12391" s="1" t="s">
        <v>16</v>
      </c>
      <c r="J12391" s="1" t="s">
        <v>23</v>
      </c>
      <c r="K12391" s="1" t="s">
        <v>16</v>
      </c>
      <c r="L12391" s="1" t="s">
        <v>16</v>
      </c>
      <c r="M12391" s="1" t="s">
        <v>16</v>
      </c>
      <c r="N12391" s="1" t="s">
        <v>16</v>
      </c>
      <c r="O12391" s="1">
        <v>63.2</v>
      </c>
      <c r="P12391" s="1">
        <v>1.0</v>
      </c>
    </row>
    <row r="12392">
      <c r="A12392" s="1" t="s">
        <v>29</v>
      </c>
      <c r="B12392" s="1" t="s">
        <v>15076</v>
      </c>
      <c r="C12392" s="2" t="s">
        <v>15072</v>
      </c>
      <c r="D12392" s="1" t="s">
        <v>19</v>
      </c>
      <c r="E12392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2392" s="1" t="s">
        <v>1654</v>
      </c>
      <c r="G12392" s="1" t="s">
        <v>1655</v>
      </c>
      <c r="H12392" s="1" t="s">
        <v>1656</v>
      </c>
      <c r="I12392" s="1" t="s">
        <v>16</v>
      </c>
      <c r="J12392" s="1" t="s">
        <v>23</v>
      </c>
      <c r="K12392" s="1" t="s">
        <v>16</v>
      </c>
      <c r="L12392" s="1" t="s">
        <v>16</v>
      </c>
      <c r="M12392" s="1" t="s">
        <v>16</v>
      </c>
      <c r="N12392" s="1" t="s">
        <v>16</v>
      </c>
      <c r="O12392" s="1">
        <v>55.2</v>
      </c>
      <c r="P12392" s="1">
        <v>1.0</v>
      </c>
    </row>
    <row r="12393">
      <c r="A12393" s="1" t="s">
        <v>29</v>
      </c>
      <c r="B12393" s="1" t="s">
        <v>15077</v>
      </c>
      <c r="C12393" s="2" t="s">
        <v>15072</v>
      </c>
      <c r="D12393" s="1" t="s">
        <v>19</v>
      </c>
      <c r="E12393" s="3" t="str">
        <f>HYPERLINK("https://fyndiq.se/produkt/2479e205e24e458e/", "2-Pack Samsung A54 Skärmskydd &amp; 1-Pack linsskydd - Härdat Glas 9H - Super kvalitet 3D")</f>
        <v>2-Pack Samsung A54 Skärmskydd &amp; 1-Pack linsskydd - Härdat Glas 9H - Super kvalitet 3D</v>
      </c>
      <c r="F12393" s="1" t="s">
        <v>6406</v>
      </c>
      <c r="G12393" s="1" t="s">
        <v>6407</v>
      </c>
      <c r="H12393" s="1" t="s">
        <v>6408</v>
      </c>
      <c r="I12393" s="1" t="s">
        <v>16</v>
      </c>
      <c r="J12393" s="1" t="s">
        <v>23</v>
      </c>
      <c r="K12393" s="1" t="s">
        <v>16</v>
      </c>
      <c r="L12393" s="1" t="s">
        <v>16</v>
      </c>
      <c r="M12393" s="1" t="s">
        <v>16</v>
      </c>
      <c r="N12393" s="1" t="s">
        <v>16</v>
      </c>
      <c r="O12393" s="1">
        <v>71.2</v>
      </c>
      <c r="P12393" s="1">
        <v>1.0</v>
      </c>
    </row>
    <row r="12394">
      <c r="A12394" s="1" t="s">
        <v>29</v>
      </c>
      <c r="B12394" s="1" t="s">
        <v>15078</v>
      </c>
      <c r="C12394" s="2" t="s">
        <v>15072</v>
      </c>
      <c r="D12394" s="1" t="s">
        <v>19</v>
      </c>
      <c r="E12394" s="3" t="str">
        <f>HYPERLINK("https://fyndiq.se/produkt/371f86e1aa284d28/", "Samsung S23 Ultra - 9H Härdat Glass - 3D Super Kvalitet Skärmskydd")</f>
        <v>Samsung S23 Ultra - 9H Härdat Glass - 3D Super Kvalitet Skärmskydd</v>
      </c>
      <c r="F12394" s="1" t="s">
        <v>7518</v>
      </c>
      <c r="G12394" s="1" t="s">
        <v>7519</v>
      </c>
      <c r="H12394" s="1" t="s">
        <v>7520</v>
      </c>
      <c r="I12394" s="1" t="s">
        <v>16</v>
      </c>
      <c r="J12394" s="1" t="s">
        <v>23</v>
      </c>
      <c r="K12394" s="1" t="s">
        <v>16</v>
      </c>
      <c r="L12394" s="1" t="s">
        <v>16</v>
      </c>
      <c r="M12394" s="1" t="s">
        <v>16</v>
      </c>
      <c r="N12394" s="1" t="s">
        <v>16</v>
      </c>
      <c r="O12394" s="1">
        <v>55.2</v>
      </c>
      <c r="P12394" s="1">
        <v>1.0</v>
      </c>
    </row>
    <row r="12395">
      <c r="A12395" s="1" t="s">
        <v>29</v>
      </c>
      <c r="B12395" s="1" t="s">
        <v>15079</v>
      </c>
      <c r="C12395" s="2" t="s">
        <v>15072</v>
      </c>
      <c r="D12395" s="1" t="s">
        <v>19</v>
      </c>
      <c r="E123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395" s="1" t="s">
        <v>2144</v>
      </c>
      <c r="G12395" s="1" t="s">
        <v>2145</v>
      </c>
      <c r="H12395" s="1" t="s">
        <v>2146</v>
      </c>
      <c r="I12395" s="1" t="s">
        <v>16</v>
      </c>
      <c r="J12395" s="1" t="s">
        <v>23</v>
      </c>
      <c r="K12395" s="1" t="s">
        <v>16</v>
      </c>
      <c r="L12395" s="1" t="s">
        <v>16</v>
      </c>
      <c r="M12395" s="1" t="s">
        <v>16</v>
      </c>
      <c r="N12395" s="1" t="s">
        <v>16</v>
      </c>
      <c r="O12395" s="1">
        <v>63.2</v>
      </c>
      <c r="P12395" s="1">
        <v>1.0</v>
      </c>
    </row>
    <row r="12396">
      <c r="A12396" s="1" t="s">
        <v>29</v>
      </c>
      <c r="B12396" s="1" t="s">
        <v>15080</v>
      </c>
      <c r="C12396" s="2" t="s">
        <v>15072</v>
      </c>
      <c r="D12396" s="1" t="s">
        <v>19</v>
      </c>
      <c r="E12396" s="3" t="str">
        <f>HYPERLINK("https://fyndiq.se/produkt/e25e081a72dc4cb1/", "2-Pack Xiaomi 10T Pro 5G - Härdat glas 9H-Super kvalitet 3D")</f>
        <v>2-Pack Xiaomi 10T Pro 5G - Härdat glas 9H-Super kvalitet 3D</v>
      </c>
      <c r="F12396" s="1" t="s">
        <v>1257</v>
      </c>
      <c r="G12396" s="1" t="s">
        <v>1258</v>
      </c>
      <c r="H12396" s="1" t="s">
        <v>1259</v>
      </c>
      <c r="I12396" s="1" t="s">
        <v>16</v>
      </c>
      <c r="J12396" s="1" t="s">
        <v>23</v>
      </c>
      <c r="K12396" s="1" t="s">
        <v>16</v>
      </c>
      <c r="L12396" s="1" t="s">
        <v>16</v>
      </c>
      <c r="M12396" s="1" t="s">
        <v>16</v>
      </c>
      <c r="N12396" s="1" t="s">
        <v>16</v>
      </c>
      <c r="O12396" s="1">
        <v>63.2</v>
      </c>
      <c r="P12396" s="1">
        <v>1.0</v>
      </c>
    </row>
    <row r="12397">
      <c r="A12397" s="1" t="s">
        <v>29</v>
      </c>
      <c r="B12397" s="1" t="s">
        <v>15081</v>
      </c>
      <c r="C12397" s="2" t="s">
        <v>15072</v>
      </c>
      <c r="D12397" s="1" t="s">
        <v>19</v>
      </c>
      <c r="E12397" s="3" t="str">
        <f t="shared" ref="E12397:E12398" si="494">HYPERLINK("https://fyndiq.se/produkt/432d784756a84eff/", "2-Pack Samsung Galaxy S20FE - Härdat Glas-9H -Super kvalitet 3D")</f>
        <v>2-Pack Samsung Galaxy S20FE - Härdat Glas-9H -Super kvalitet 3D</v>
      </c>
      <c r="F12397" s="1" t="s">
        <v>1078</v>
      </c>
      <c r="G12397" s="1" t="s">
        <v>1079</v>
      </c>
      <c r="H12397" s="1" t="s">
        <v>1080</v>
      </c>
      <c r="I12397" s="1" t="s">
        <v>16</v>
      </c>
      <c r="J12397" s="1" t="s">
        <v>23</v>
      </c>
      <c r="K12397" s="1" t="s">
        <v>16</v>
      </c>
      <c r="L12397" s="1" t="s">
        <v>16</v>
      </c>
      <c r="M12397" s="1" t="s">
        <v>16</v>
      </c>
      <c r="N12397" s="1" t="s">
        <v>16</v>
      </c>
      <c r="O12397" s="1">
        <v>63.2</v>
      </c>
      <c r="P12397" s="1">
        <v>1.0</v>
      </c>
    </row>
    <row r="12398">
      <c r="A12398" s="1" t="s">
        <v>29</v>
      </c>
      <c r="B12398" s="1" t="s">
        <v>15082</v>
      </c>
      <c r="C12398" s="2" t="s">
        <v>15072</v>
      </c>
      <c r="D12398" s="1" t="s">
        <v>19</v>
      </c>
      <c r="E12398" s="3" t="str">
        <f t="shared" si="494"/>
        <v>2-Pack Samsung Galaxy S20FE - Härdat Glas-9H -Super kvalitet 3D</v>
      </c>
      <c r="F12398" s="1" t="s">
        <v>1078</v>
      </c>
      <c r="G12398" s="1" t="s">
        <v>1079</v>
      </c>
      <c r="H12398" s="1" t="s">
        <v>1080</v>
      </c>
      <c r="I12398" s="1" t="s">
        <v>16</v>
      </c>
      <c r="J12398" s="1" t="s">
        <v>23</v>
      </c>
      <c r="K12398" s="1" t="s">
        <v>16</v>
      </c>
      <c r="L12398" s="1" t="s">
        <v>16</v>
      </c>
      <c r="M12398" s="1" t="s">
        <v>16</v>
      </c>
      <c r="N12398" s="1" t="s">
        <v>16</v>
      </c>
      <c r="O12398" s="1">
        <v>63.2</v>
      </c>
      <c r="P12398" s="1">
        <v>1.0</v>
      </c>
    </row>
    <row r="12399">
      <c r="A12399" s="1" t="s">
        <v>29</v>
      </c>
      <c r="B12399" s="1" t="s">
        <v>15083</v>
      </c>
      <c r="C12399" s="2" t="s">
        <v>15072</v>
      </c>
      <c r="D12399" s="1" t="s">
        <v>19</v>
      </c>
      <c r="E12399" s="3" t="str">
        <f>HYPERLINK("https://fyndiq.se/produkt/2b4b1f7438974a4c/", "2-Pack OnePlus 11 5G- Härdat glas 9H - Super kvalitet 3D Skärmskydd")</f>
        <v>2-Pack OnePlus 11 5G- Härdat glas 9H - Super kvalitet 3D Skärmskydd</v>
      </c>
      <c r="F12399" s="1" t="s">
        <v>3388</v>
      </c>
      <c r="G12399" s="1" t="s">
        <v>3389</v>
      </c>
      <c r="H12399" s="1" t="s">
        <v>3390</v>
      </c>
      <c r="I12399" s="1" t="s">
        <v>16</v>
      </c>
      <c r="J12399" s="1" t="s">
        <v>23</v>
      </c>
      <c r="K12399" s="1" t="s">
        <v>16</v>
      </c>
      <c r="L12399" s="1" t="s">
        <v>16</v>
      </c>
      <c r="M12399" s="1" t="s">
        <v>16</v>
      </c>
      <c r="N12399" s="1" t="s">
        <v>16</v>
      </c>
      <c r="O12399" s="1">
        <v>79.2</v>
      </c>
      <c r="P12399" s="1">
        <v>1.0</v>
      </c>
    </row>
    <row r="12400">
      <c r="A12400" s="1" t="s">
        <v>29</v>
      </c>
      <c r="B12400" s="1" t="s">
        <v>15084</v>
      </c>
      <c r="C12400" s="2" t="s">
        <v>15072</v>
      </c>
      <c r="D12400" s="1" t="s">
        <v>19</v>
      </c>
      <c r="E12400" s="3" t="str">
        <f>HYPERLINK("https://fyndiq.se/produkt/f14d7a07171e4082/", "2 Pack Samsung S21 5G - Härdat Glas 9H - Super Kvalitet 3D")</f>
        <v>2 Pack Samsung S21 5G - Härdat Glas 9H - Super Kvalitet 3D</v>
      </c>
      <c r="F12400" s="1" t="s">
        <v>741</v>
      </c>
      <c r="G12400" s="1" t="s">
        <v>742</v>
      </c>
      <c r="H12400" s="1" t="s">
        <v>743</v>
      </c>
      <c r="I12400" s="1" t="s">
        <v>16</v>
      </c>
      <c r="J12400" s="1" t="s">
        <v>23</v>
      </c>
      <c r="K12400" s="1" t="s">
        <v>16</v>
      </c>
      <c r="L12400" s="1" t="s">
        <v>16</v>
      </c>
      <c r="M12400" s="1" t="s">
        <v>16</v>
      </c>
      <c r="N12400" s="1" t="s">
        <v>16</v>
      </c>
      <c r="O12400" s="1">
        <v>63.2</v>
      </c>
      <c r="P12400" s="1">
        <v>1.0</v>
      </c>
    </row>
    <row r="12401">
      <c r="A12401" s="1" t="s">
        <v>29</v>
      </c>
      <c r="B12401" s="1" t="s">
        <v>15085</v>
      </c>
      <c r="C12401" s="2" t="s">
        <v>15072</v>
      </c>
      <c r="D12401" s="1" t="s">
        <v>19</v>
      </c>
      <c r="E1240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401" s="1" t="s">
        <v>258</v>
      </c>
      <c r="G12401" s="1" t="s">
        <v>259</v>
      </c>
      <c r="H12401" s="1" t="s">
        <v>260</v>
      </c>
      <c r="I12401" s="1" t="s">
        <v>16</v>
      </c>
      <c r="J12401" s="1" t="s">
        <v>23</v>
      </c>
      <c r="K12401" s="1" t="s">
        <v>16</v>
      </c>
      <c r="L12401" s="1" t="s">
        <v>16</v>
      </c>
      <c r="M12401" s="1" t="s">
        <v>16</v>
      </c>
      <c r="N12401" s="1" t="s">
        <v>16</v>
      </c>
      <c r="O12401" s="1">
        <v>63.2</v>
      </c>
      <c r="P12401" s="1">
        <v>1.0</v>
      </c>
    </row>
    <row r="12402">
      <c r="A12402" s="1" t="s">
        <v>29</v>
      </c>
      <c r="B12402" s="1" t="s">
        <v>15086</v>
      </c>
      <c r="C12402" s="2" t="s">
        <v>15072</v>
      </c>
      <c r="D12402" s="1" t="s">
        <v>19</v>
      </c>
      <c r="E12402" s="3" t="str">
        <f>HYPERLINK("https://fyndiq.se/produkt/4a37a66aa49247d0/", "Samsung S21 FE - 9H Härdat Glass - Super Kvalitet 3D")</f>
        <v>Samsung S21 FE - 9H Härdat Glass - Super Kvalitet 3D</v>
      </c>
      <c r="F12402" s="1" t="s">
        <v>4338</v>
      </c>
      <c r="G12402" s="1" t="s">
        <v>4339</v>
      </c>
      <c r="H12402" s="1" t="s">
        <v>4340</v>
      </c>
      <c r="I12402" s="1" t="s">
        <v>16</v>
      </c>
      <c r="J12402" s="1" t="s">
        <v>23</v>
      </c>
      <c r="K12402" s="1" t="s">
        <v>16</v>
      </c>
      <c r="L12402" s="1" t="s">
        <v>16</v>
      </c>
      <c r="M12402" s="1" t="s">
        <v>16</v>
      </c>
      <c r="N12402" s="1" t="s">
        <v>16</v>
      </c>
      <c r="O12402" s="1">
        <v>55.2</v>
      </c>
      <c r="P12402" s="1">
        <v>1.0</v>
      </c>
    </row>
    <row r="12403">
      <c r="A12403" s="1" t="s">
        <v>29</v>
      </c>
      <c r="B12403" s="1" t="s">
        <v>15087</v>
      </c>
      <c r="C12403" s="2" t="s">
        <v>15072</v>
      </c>
      <c r="D12403" s="1" t="s">
        <v>19</v>
      </c>
      <c r="E1240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403" s="1" t="s">
        <v>977</v>
      </c>
      <c r="G12403" s="1" t="s">
        <v>978</v>
      </c>
      <c r="H12403" s="1" t="s">
        <v>979</v>
      </c>
      <c r="I12403" s="1" t="s">
        <v>16</v>
      </c>
      <c r="J12403" s="1" t="s">
        <v>23</v>
      </c>
      <c r="K12403" s="1" t="s">
        <v>16</v>
      </c>
      <c r="L12403" s="1" t="s">
        <v>16</v>
      </c>
      <c r="M12403" s="1" t="s">
        <v>16</v>
      </c>
      <c r="N12403" s="1" t="s">
        <v>16</v>
      </c>
      <c r="O12403" s="1">
        <v>63.2</v>
      </c>
      <c r="P12403" s="1">
        <v>1.0</v>
      </c>
    </row>
    <row r="12404">
      <c r="A12404" s="1" t="s">
        <v>29</v>
      </c>
      <c r="B12404" s="1" t="s">
        <v>15088</v>
      </c>
      <c r="C12404" s="2" t="s">
        <v>15072</v>
      </c>
      <c r="D12404" s="1" t="s">
        <v>19</v>
      </c>
      <c r="E12404" s="3" t="str">
        <f>HYPERLINK("https://fyndiq.se/produkt/f15b82570d4144d0/", "2-Pack Apple Watch 41mm – Härdat glas 9H – Super kvalitet 3D")</f>
        <v>2-Pack Apple Watch 41mm – Härdat glas 9H – Super kvalitet 3D</v>
      </c>
      <c r="F12404" s="1" t="s">
        <v>144</v>
      </c>
      <c r="G12404" s="1" t="s">
        <v>145</v>
      </c>
      <c r="H12404" s="1" t="s">
        <v>146</v>
      </c>
      <c r="I12404" s="1" t="s">
        <v>16</v>
      </c>
      <c r="J12404" s="1" t="s">
        <v>23</v>
      </c>
      <c r="K12404" s="1" t="s">
        <v>16</v>
      </c>
      <c r="L12404" s="1" t="s">
        <v>16</v>
      </c>
      <c r="M12404" s="1" t="s">
        <v>16</v>
      </c>
      <c r="N12404" s="1" t="s">
        <v>16</v>
      </c>
      <c r="O12404" s="1">
        <v>55.2</v>
      </c>
      <c r="P12404" s="1">
        <v>1.0</v>
      </c>
    </row>
    <row r="12405">
      <c r="A12405" s="1" t="s">
        <v>29</v>
      </c>
      <c r="B12405" s="1" t="s">
        <v>15089</v>
      </c>
      <c r="C12405" s="2" t="s">
        <v>15072</v>
      </c>
      <c r="D12405" s="1" t="s">
        <v>19</v>
      </c>
      <c r="E12405" s="3" t="str">
        <f>HYPERLINK("https://fyndiq.se/produkt/66924f1ff238487e/", "2-Pack GOOGLE PIXEL 7A Skärmskydd - Härdat Glas 9H - Super kvalitet 3D")</f>
        <v>2-Pack GOOGLE PIXEL 7A Skärmskydd - Härdat Glas 9H - Super kvalitet 3D</v>
      </c>
      <c r="F12405" s="1" t="s">
        <v>315</v>
      </c>
      <c r="G12405" s="1" t="s">
        <v>316</v>
      </c>
      <c r="H12405" s="1" t="s">
        <v>317</v>
      </c>
      <c r="I12405" s="1" t="s">
        <v>16</v>
      </c>
      <c r="J12405" s="1" t="s">
        <v>23</v>
      </c>
      <c r="K12405" s="1" t="s">
        <v>16</v>
      </c>
      <c r="L12405" s="1" t="s">
        <v>16</v>
      </c>
      <c r="M12405" s="1" t="s">
        <v>16</v>
      </c>
      <c r="N12405" s="1" t="s">
        <v>16</v>
      </c>
      <c r="O12405" s="1">
        <v>63.2</v>
      </c>
      <c r="P12405" s="1">
        <v>1.0</v>
      </c>
    </row>
    <row r="12406">
      <c r="A12406" s="1" t="s">
        <v>29</v>
      </c>
      <c r="B12406" s="1" t="s">
        <v>15090</v>
      </c>
      <c r="C12406" s="2" t="s">
        <v>15072</v>
      </c>
      <c r="D12406" s="1" t="s">
        <v>19</v>
      </c>
      <c r="E12406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2406" s="1" t="s">
        <v>795</v>
      </c>
      <c r="G12406" s="1" t="s">
        <v>796</v>
      </c>
      <c r="H12406" s="1" t="s">
        <v>797</v>
      </c>
      <c r="I12406" s="1" t="s">
        <v>16</v>
      </c>
      <c r="J12406" s="1" t="s">
        <v>23</v>
      </c>
      <c r="K12406" s="1" t="s">
        <v>16</v>
      </c>
      <c r="L12406" s="1" t="s">
        <v>16</v>
      </c>
      <c r="M12406" s="1" t="s">
        <v>16</v>
      </c>
      <c r="N12406" s="1" t="s">
        <v>16</v>
      </c>
      <c r="O12406" s="1">
        <v>63.2</v>
      </c>
      <c r="P12406" s="1">
        <v>2.0</v>
      </c>
    </row>
    <row r="12407">
      <c r="A12407" s="1" t="s">
        <v>29</v>
      </c>
      <c r="B12407" s="1" t="s">
        <v>15091</v>
      </c>
      <c r="C12407" s="2" t="s">
        <v>15072</v>
      </c>
      <c r="D12407" s="1" t="s">
        <v>19</v>
      </c>
      <c r="E1240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407" s="1" t="s">
        <v>2144</v>
      </c>
      <c r="G12407" s="1" t="s">
        <v>2145</v>
      </c>
      <c r="H12407" s="1" t="s">
        <v>2146</v>
      </c>
      <c r="I12407" s="1" t="s">
        <v>16</v>
      </c>
      <c r="J12407" s="1" t="s">
        <v>23</v>
      </c>
      <c r="K12407" s="1" t="s">
        <v>16</v>
      </c>
      <c r="L12407" s="1" t="s">
        <v>16</v>
      </c>
      <c r="M12407" s="1" t="s">
        <v>16</v>
      </c>
      <c r="N12407" s="1" t="s">
        <v>16</v>
      </c>
      <c r="O12407" s="1">
        <v>63.2</v>
      </c>
      <c r="P12407" s="1">
        <v>1.0</v>
      </c>
    </row>
    <row r="12408">
      <c r="A12408" s="1" t="s">
        <v>29</v>
      </c>
      <c r="B12408" s="1" t="s">
        <v>15092</v>
      </c>
      <c r="C12408" s="2" t="s">
        <v>15072</v>
      </c>
      <c r="D12408" s="1" t="s">
        <v>19</v>
      </c>
      <c r="E12408" s="3" t="str">
        <f>HYPERLINK("https://fyndiq.se/produkt/a00b62acc6644fd2/", "2-Pack Samsung Galaxy S10 - Härdat glas 9H – Super kvalitet 3D")</f>
        <v>2-Pack Samsung Galaxy S10 - Härdat glas 9H – Super kvalitet 3D</v>
      </c>
      <c r="F12408" s="1" t="s">
        <v>1291</v>
      </c>
      <c r="G12408" s="1" t="s">
        <v>1292</v>
      </c>
      <c r="H12408" s="1" t="s">
        <v>1293</v>
      </c>
      <c r="I12408" s="1" t="s">
        <v>16</v>
      </c>
      <c r="J12408" s="1" t="s">
        <v>23</v>
      </c>
      <c r="K12408" s="1" t="s">
        <v>16</v>
      </c>
      <c r="L12408" s="1" t="s">
        <v>16</v>
      </c>
      <c r="M12408" s="1" t="s">
        <v>16</v>
      </c>
      <c r="N12408" s="1" t="s">
        <v>16</v>
      </c>
      <c r="O12408" s="1">
        <v>63.2</v>
      </c>
      <c r="P12408" s="1">
        <v>1.0</v>
      </c>
    </row>
    <row r="12409">
      <c r="A12409" s="1" t="s">
        <v>29</v>
      </c>
      <c r="B12409" s="1" t="s">
        <v>15093</v>
      </c>
      <c r="C12409" s="2" t="s">
        <v>15072</v>
      </c>
      <c r="D12409" s="1" t="s">
        <v>19</v>
      </c>
      <c r="E12409" s="3" t="str">
        <f>HYPERLINK("https://fyndiq.se/produkt/095564fa15d74b63/", "2-Pack Samsung S21 Ultra  Skärmskydd &amp; 1-Pack linsskydd - Härdat Glas 9H - Super kvalitet 3D")</f>
        <v>2-Pack Samsung S21 Ultra  Skärmskydd &amp; 1-Pack linsskydd - Härdat Glas 9H - Super kvalitet 3D</v>
      </c>
      <c r="F12409" s="1" t="s">
        <v>14487</v>
      </c>
      <c r="G12409" s="1" t="s">
        <v>14488</v>
      </c>
      <c r="H12409" s="1" t="s">
        <v>14489</v>
      </c>
      <c r="I12409" s="1" t="s">
        <v>16</v>
      </c>
      <c r="J12409" s="1" t="s">
        <v>23</v>
      </c>
      <c r="K12409" s="1" t="s">
        <v>16</v>
      </c>
      <c r="L12409" s="1" t="s">
        <v>16</v>
      </c>
      <c r="M12409" s="1" t="s">
        <v>16</v>
      </c>
      <c r="N12409" s="1" t="s">
        <v>16</v>
      </c>
      <c r="O12409" s="1">
        <v>71.2</v>
      </c>
      <c r="P12409" s="1">
        <v>1.0</v>
      </c>
    </row>
    <row r="12410">
      <c r="A12410" s="1" t="s">
        <v>29</v>
      </c>
      <c r="B12410" s="1" t="s">
        <v>15094</v>
      </c>
      <c r="C12410" s="2" t="s">
        <v>15072</v>
      </c>
      <c r="D12410" s="1" t="s">
        <v>19</v>
      </c>
      <c r="E12410" s="3" t="str">
        <f>HYPERLINK("https://fyndiq.se/produkt/34157794139f40c6/", "2-Pack Samsung S20 FE - 9H Härdat Glass - Top Kvalitet")</f>
        <v>2-Pack Samsung S20 FE - 9H Härdat Glass - Top Kvalitet</v>
      </c>
      <c r="F12410" s="1" t="s">
        <v>1640</v>
      </c>
      <c r="G12410" s="1" t="s">
        <v>1641</v>
      </c>
      <c r="H12410" s="1" t="s">
        <v>1642</v>
      </c>
      <c r="I12410" s="1" t="s">
        <v>16</v>
      </c>
      <c r="J12410" s="1" t="s">
        <v>23</v>
      </c>
      <c r="K12410" s="1" t="s">
        <v>16</v>
      </c>
      <c r="L12410" s="1" t="s">
        <v>16</v>
      </c>
      <c r="M12410" s="1" t="s">
        <v>16</v>
      </c>
      <c r="N12410" s="1" t="s">
        <v>16</v>
      </c>
      <c r="O12410" s="1">
        <v>63.2</v>
      </c>
      <c r="P12410" s="1">
        <v>1.0</v>
      </c>
    </row>
    <row r="12411">
      <c r="A12411" s="1" t="s">
        <v>29</v>
      </c>
      <c r="B12411" s="1" t="s">
        <v>15095</v>
      </c>
      <c r="C12411" s="2" t="s">
        <v>15072</v>
      </c>
      <c r="D12411" s="1" t="s">
        <v>19</v>
      </c>
      <c r="E1241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411" s="1" t="s">
        <v>722</v>
      </c>
      <c r="G12411" s="1" t="s">
        <v>723</v>
      </c>
      <c r="H12411" s="1" t="s">
        <v>724</v>
      </c>
      <c r="I12411" s="1" t="s">
        <v>16</v>
      </c>
      <c r="J12411" s="1" t="s">
        <v>23</v>
      </c>
      <c r="K12411" s="1" t="s">
        <v>16</v>
      </c>
      <c r="L12411" s="1" t="s">
        <v>16</v>
      </c>
      <c r="M12411" s="1" t="s">
        <v>16</v>
      </c>
      <c r="N12411" s="1" t="s">
        <v>16</v>
      </c>
      <c r="O12411" s="1">
        <v>79.2</v>
      </c>
      <c r="P12411" s="1">
        <v>1.0</v>
      </c>
    </row>
    <row r="12412">
      <c r="A12412" s="1" t="s">
        <v>29</v>
      </c>
      <c r="B12412" s="1" t="s">
        <v>15096</v>
      </c>
      <c r="C12412" s="2" t="s">
        <v>15072</v>
      </c>
      <c r="D12412" s="1" t="s">
        <v>19</v>
      </c>
      <c r="E12412" s="3" t="str">
        <f>HYPERLINK("https://fyndiq.se/produkt/f2c164e932234570/", "2-Pack HUAWEI P30 PRO Skärmskydd - Härdat Glas 9H - Super kvalitet 3D")</f>
        <v>2-Pack HUAWEI P30 PRO Skärmskydd - Härdat Glas 9H - Super kvalitet 3D</v>
      </c>
      <c r="F12412" s="1" t="s">
        <v>267</v>
      </c>
      <c r="G12412" s="1" t="s">
        <v>268</v>
      </c>
      <c r="H12412" s="1" t="s">
        <v>269</v>
      </c>
      <c r="I12412" s="1" t="s">
        <v>16</v>
      </c>
      <c r="J12412" s="1" t="s">
        <v>23</v>
      </c>
      <c r="K12412" s="1" t="s">
        <v>16</v>
      </c>
      <c r="L12412" s="1" t="s">
        <v>16</v>
      </c>
      <c r="M12412" s="1" t="s">
        <v>16</v>
      </c>
      <c r="N12412" s="1" t="s">
        <v>16</v>
      </c>
      <c r="O12412" s="1">
        <v>63.2</v>
      </c>
      <c r="P12412" s="1">
        <v>1.0</v>
      </c>
    </row>
    <row r="12413">
      <c r="A12413" s="1" t="s">
        <v>29</v>
      </c>
      <c r="B12413" s="1" t="s">
        <v>15097</v>
      </c>
      <c r="C12413" s="2" t="s">
        <v>15072</v>
      </c>
      <c r="D12413" s="1" t="s">
        <v>19</v>
      </c>
      <c r="E12413" s="3" t="str">
        <f>HYPERLINK("https://fyndiq.se/produkt/3793e0f6281f49f6/", "2-Pack Iphone 11 / XR - 9H Härdat Glass - Top Kvalitet")</f>
        <v>2-Pack Iphone 11 / XR - 9H Härdat Glass - Top Kvalitet</v>
      </c>
      <c r="F12413" s="1" t="s">
        <v>371</v>
      </c>
      <c r="G12413" s="1" t="s">
        <v>372</v>
      </c>
      <c r="H12413" s="1" t="s">
        <v>373</v>
      </c>
      <c r="I12413" s="1" t="s">
        <v>16</v>
      </c>
      <c r="J12413" s="1" t="s">
        <v>23</v>
      </c>
      <c r="K12413" s="1" t="s">
        <v>16</v>
      </c>
      <c r="L12413" s="1" t="s">
        <v>16</v>
      </c>
      <c r="M12413" s="1" t="s">
        <v>16</v>
      </c>
      <c r="N12413" s="1" t="s">
        <v>16</v>
      </c>
      <c r="O12413" s="1">
        <v>47.2</v>
      </c>
      <c r="P12413" s="1">
        <v>1.0</v>
      </c>
    </row>
    <row r="12414">
      <c r="A12414" s="1" t="s">
        <v>29</v>
      </c>
      <c r="B12414" s="1" t="s">
        <v>15098</v>
      </c>
      <c r="C12414" s="2" t="s">
        <v>15072</v>
      </c>
      <c r="D12414" s="1" t="s">
        <v>19</v>
      </c>
      <c r="E12414" s="3" t="str">
        <f>HYPERLINK("https://fyndiq.se/produkt/c398466bf0524e85/", "2-Pack Samsung S23 - 9H Härdat Glass - 3D Super Kvalitet Skärmskydd")</f>
        <v>2-Pack Samsung S23 - 9H Härdat Glass - 3D Super Kvalitet Skärmskydd</v>
      </c>
      <c r="F12414" s="1" t="s">
        <v>1365</v>
      </c>
      <c r="G12414" s="1" t="s">
        <v>1366</v>
      </c>
      <c r="H12414" s="1" t="s">
        <v>1367</v>
      </c>
      <c r="I12414" s="1" t="s">
        <v>16</v>
      </c>
      <c r="J12414" s="1" t="s">
        <v>23</v>
      </c>
      <c r="K12414" s="1" t="s">
        <v>16</v>
      </c>
      <c r="L12414" s="1" t="s">
        <v>16</v>
      </c>
      <c r="M12414" s="1" t="s">
        <v>16</v>
      </c>
      <c r="N12414" s="1" t="s">
        <v>16</v>
      </c>
      <c r="O12414" s="1">
        <v>63.2</v>
      </c>
      <c r="P12414" s="1">
        <v>1.0</v>
      </c>
    </row>
    <row r="12415">
      <c r="A12415" s="1" t="s">
        <v>29</v>
      </c>
      <c r="B12415" s="1" t="s">
        <v>15099</v>
      </c>
      <c r="C12415" s="2" t="s">
        <v>15072</v>
      </c>
      <c r="D12415" s="1" t="s">
        <v>19</v>
      </c>
      <c r="E12415" s="3" t="str">
        <f>HYPERLINK("https://fyndiq.se/produkt/8b67d8d5f34d4bfa/", "2-Pack Samsung S20 Plus - 9H Härdat Glass - Top Kvalitet 3D")</f>
        <v>2-Pack Samsung S20 Plus - 9H Härdat Glass - Top Kvalitet 3D</v>
      </c>
      <c r="F12415" s="1" t="s">
        <v>5642</v>
      </c>
      <c r="G12415" s="1" t="s">
        <v>5643</v>
      </c>
      <c r="H12415" s="1" t="s">
        <v>5644</v>
      </c>
      <c r="I12415" s="1" t="s">
        <v>16</v>
      </c>
      <c r="J12415" s="1" t="s">
        <v>23</v>
      </c>
      <c r="K12415" s="1" t="s">
        <v>16</v>
      </c>
      <c r="L12415" s="1" t="s">
        <v>16</v>
      </c>
      <c r="M12415" s="1" t="s">
        <v>16</v>
      </c>
      <c r="N12415" s="1" t="s">
        <v>16</v>
      </c>
      <c r="O12415" s="1">
        <v>63.2</v>
      </c>
      <c r="P12415" s="1">
        <v>2.0</v>
      </c>
    </row>
    <row r="12416">
      <c r="A12416" s="1" t="s">
        <v>29</v>
      </c>
      <c r="B12416" s="1" t="s">
        <v>15100</v>
      </c>
      <c r="C12416" s="2" t="s">
        <v>15072</v>
      </c>
      <c r="D12416" s="1" t="s">
        <v>19</v>
      </c>
      <c r="E12416" s="3" t="str">
        <f t="shared" ref="E12416:E12417" si="495">HYPERLINK("https://fyndiq.se/produkt/2a9c08e4daf04aed/", "2-Pack Xiaomi 12T Pro - Härdat Glas 9H - Super kvalitet 3D Skärmskydd")</f>
        <v>2-Pack Xiaomi 12T Pro - Härdat Glas 9H - Super kvalitet 3D Skärmskydd</v>
      </c>
      <c r="F12416" s="1" t="s">
        <v>376</v>
      </c>
      <c r="G12416" s="1" t="s">
        <v>377</v>
      </c>
      <c r="H12416" s="1" t="s">
        <v>378</v>
      </c>
      <c r="I12416" s="1" t="s">
        <v>16</v>
      </c>
      <c r="J12416" s="1" t="s">
        <v>23</v>
      </c>
      <c r="K12416" s="1" t="s">
        <v>16</v>
      </c>
      <c r="L12416" s="1" t="s">
        <v>16</v>
      </c>
      <c r="M12416" s="1" t="s">
        <v>16</v>
      </c>
      <c r="N12416" s="1" t="s">
        <v>16</v>
      </c>
      <c r="O12416" s="1">
        <v>63.2</v>
      </c>
      <c r="P12416" s="1">
        <v>1.0</v>
      </c>
    </row>
    <row r="12417">
      <c r="A12417" s="1" t="s">
        <v>29</v>
      </c>
      <c r="B12417" s="1" t="s">
        <v>15101</v>
      </c>
      <c r="C12417" s="2" t="s">
        <v>15072</v>
      </c>
      <c r="D12417" s="1" t="s">
        <v>19</v>
      </c>
      <c r="E12417" s="3" t="str">
        <f t="shared" si="495"/>
        <v>2-Pack Xiaomi 12T Pro - Härdat Glas 9H - Super kvalitet 3D Skärmskydd</v>
      </c>
      <c r="F12417" s="1" t="s">
        <v>376</v>
      </c>
      <c r="G12417" s="1" t="s">
        <v>377</v>
      </c>
      <c r="H12417" s="1" t="s">
        <v>378</v>
      </c>
      <c r="I12417" s="1" t="s">
        <v>16</v>
      </c>
      <c r="J12417" s="1" t="s">
        <v>23</v>
      </c>
      <c r="K12417" s="1" t="s">
        <v>16</v>
      </c>
      <c r="L12417" s="1" t="s">
        <v>16</v>
      </c>
      <c r="M12417" s="1" t="s">
        <v>16</v>
      </c>
      <c r="N12417" s="1" t="s">
        <v>16</v>
      </c>
      <c r="O12417" s="1">
        <v>63.2</v>
      </c>
      <c r="P12417" s="1">
        <v>1.0</v>
      </c>
    </row>
    <row r="12418">
      <c r="A12418" s="1" t="s">
        <v>29</v>
      </c>
      <c r="B12418" s="1" t="s">
        <v>15102</v>
      </c>
      <c r="C12418" s="2" t="s">
        <v>15072</v>
      </c>
      <c r="D12418" s="1" t="s">
        <v>19</v>
      </c>
      <c r="E12418" s="3" t="str">
        <f>HYPERLINK("https://fyndiq.se/produkt/037203ffc7c44597/", "Samsung Galaxy Tab S7 FE (WiFi) - Härdat Glas 9H - Super Kvalitet Skärmskydd")</f>
        <v>Samsung Galaxy Tab S7 FE (WiFi) - Härdat Glas 9H - Super Kvalitet Skärmskydd</v>
      </c>
      <c r="F12418" s="1" t="s">
        <v>15103</v>
      </c>
      <c r="G12418" s="1" t="s">
        <v>15104</v>
      </c>
      <c r="H12418" s="1" t="s">
        <v>15105</v>
      </c>
      <c r="I12418" s="1" t="s">
        <v>16</v>
      </c>
      <c r="J12418" s="1" t="s">
        <v>23</v>
      </c>
      <c r="K12418" s="1" t="s">
        <v>16</v>
      </c>
      <c r="L12418" s="1" t="s">
        <v>16</v>
      </c>
      <c r="M12418" s="1" t="s">
        <v>16</v>
      </c>
      <c r="N12418" s="1" t="s">
        <v>16</v>
      </c>
      <c r="O12418" s="1">
        <v>119.2</v>
      </c>
      <c r="P12418" s="1">
        <v>1.0</v>
      </c>
    </row>
    <row r="12419">
      <c r="A12419" s="1" t="s">
        <v>29</v>
      </c>
      <c r="B12419" s="1" t="s">
        <v>15106</v>
      </c>
      <c r="C12419" s="2" t="s">
        <v>15072</v>
      </c>
      <c r="D12419" s="1" t="s">
        <v>19</v>
      </c>
      <c r="E12419" s="3" t="str">
        <f>HYPERLINK("https://fyndiq.se/produkt/ef10e4ba492c46df/", "2-Pack Samsung S23 FE 5G - 9H Härdat Glass - Super Kvalitet 3D")</f>
        <v>2-Pack Samsung S23 FE 5G - 9H Härdat Glass - Super Kvalitet 3D</v>
      </c>
      <c r="F12419" s="1" t="s">
        <v>2521</v>
      </c>
      <c r="G12419" s="1" t="s">
        <v>2522</v>
      </c>
      <c r="H12419" s="1" t="s">
        <v>2523</v>
      </c>
      <c r="I12419" s="1" t="s">
        <v>16</v>
      </c>
      <c r="J12419" s="1" t="s">
        <v>23</v>
      </c>
      <c r="K12419" s="1" t="s">
        <v>16</v>
      </c>
      <c r="L12419" s="1" t="s">
        <v>16</v>
      </c>
      <c r="M12419" s="1" t="s">
        <v>16</v>
      </c>
      <c r="N12419" s="1" t="s">
        <v>16</v>
      </c>
      <c r="O12419" s="1">
        <v>63.2</v>
      </c>
      <c r="P12419" s="1">
        <v>1.0</v>
      </c>
    </row>
    <row r="12420">
      <c r="A12420" s="1" t="s">
        <v>29</v>
      </c>
      <c r="B12420" s="1" t="s">
        <v>15107</v>
      </c>
      <c r="C12420" s="2" t="s">
        <v>15072</v>
      </c>
      <c r="D12420" s="1" t="s">
        <v>19</v>
      </c>
      <c r="E12420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420" s="1" t="s">
        <v>1065</v>
      </c>
      <c r="G12420" s="1" t="s">
        <v>1066</v>
      </c>
      <c r="H12420" s="1" t="s">
        <v>1067</v>
      </c>
      <c r="I12420" s="1" t="s">
        <v>16</v>
      </c>
      <c r="J12420" s="1" t="s">
        <v>23</v>
      </c>
      <c r="K12420" s="1" t="s">
        <v>16</v>
      </c>
      <c r="L12420" s="1" t="s">
        <v>16</v>
      </c>
      <c r="M12420" s="1" t="s">
        <v>16</v>
      </c>
      <c r="N12420" s="1" t="s">
        <v>16</v>
      </c>
      <c r="O12420" s="1">
        <v>71.2</v>
      </c>
      <c r="P12420" s="1">
        <v>1.0</v>
      </c>
    </row>
    <row r="12421">
      <c r="A12421" s="1" t="s">
        <v>29</v>
      </c>
      <c r="B12421" s="1" t="s">
        <v>15108</v>
      </c>
      <c r="C12421" s="2" t="s">
        <v>15072</v>
      </c>
      <c r="D12421" s="1" t="s">
        <v>19</v>
      </c>
      <c r="E12421" s="3" t="str">
        <f>HYPERLINK("https://fyndiq.se/produkt/ef10e4ba492c46df/", "2-Pack Samsung S23 FE 5G - 9H Härdat Glass - Super Kvalitet 3D")</f>
        <v>2-Pack Samsung S23 FE 5G - 9H Härdat Glass - Super Kvalitet 3D</v>
      </c>
      <c r="F12421" s="1" t="s">
        <v>2521</v>
      </c>
      <c r="G12421" s="1" t="s">
        <v>2522</v>
      </c>
      <c r="H12421" s="1" t="s">
        <v>2523</v>
      </c>
      <c r="I12421" s="1" t="s">
        <v>16</v>
      </c>
      <c r="J12421" s="1" t="s">
        <v>23</v>
      </c>
      <c r="K12421" s="1" t="s">
        <v>16</v>
      </c>
      <c r="L12421" s="1" t="s">
        <v>16</v>
      </c>
      <c r="M12421" s="1" t="s">
        <v>16</v>
      </c>
      <c r="N12421" s="1" t="s">
        <v>16</v>
      </c>
      <c r="O12421" s="1">
        <v>63.2</v>
      </c>
      <c r="P12421" s="1">
        <v>1.0</v>
      </c>
    </row>
    <row r="12422">
      <c r="A12422" s="1" t="s">
        <v>29</v>
      </c>
      <c r="B12422" s="1" t="s">
        <v>15109</v>
      </c>
      <c r="C12422" s="2" t="s">
        <v>15072</v>
      </c>
      <c r="D12422" s="1" t="s">
        <v>19</v>
      </c>
      <c r="E1242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2422" s="1" t="s">
        <v>2858</v>
      </c>
      <c r="G12422" s="1" t="s">
        <v>2859</v>
      </c>
      <c r="H12422" s="1" t="s">
        <v>2860</v>
      </c>
      <c r="I12422" s="1" t="s">
        <v>16</v>
      </c>
      <c r="J12422" s="1" t="s">
        <v>23</v>
      </c>
      <c r="K12422" s="1" t="s">
        <v>16</v>
      </c>
      <c r="L12422" s="1" t="s">
        <v>16</v>
      </c>
      <c r="M12422" s="1" t="s">
        <v>16</v>
      </c>
      <c r="N12422" s="1" t="s">
        <v>16</v>
      </c>
      <c r="O12422" s="1">
        <v>63.2</v>
      </c>
      <c r="P12422" s="1">
        <v>1.0</v>
      </c>
    </row>
    <row r="12423">
      <c r="A12423" s="1" t="s">
        <v>29</v>
      </c>
      <c r="B12423" s="1" t="s">
        <v>15110</v>
      </c>
      <c r="C12423" s="2" t="s">
        <v>15072</v>
      </c>
      <c r="D12423" s="1" t="s">
        <v>19</v>
      </c>
      <c r="E12423" s="3" t="str">
        <f>HYPERLINK("https://fyndiq.se/produkt/416415a768684efb/", "2-Pack Samsung Galaxy S21 5G - 9H Härdat Glas - HD")</f>
        <v>2-Pack Samsung Galaxy S21 5G - 9H Härdat Glas - HD</v>
      </c>
      <c r="F12423" s="1" t="s">
        <v>39</v>
      </c>
      <c r="G12423" s="1" t="s">
        <v>40</v>
      </c>
      <c r="H12423" s="1" t="s">
        <v>41</v>
      </c>
      <c r="I12423" s="1" t="s">
        <v>16</v>
      </c>
      <c r="J12423" s="1" t="s">
        <v>23</v>
      </c>
      <c r="K12423" s="1" t="s">
        <v>16</v>
      </c>
      <c r="L12423" s="1" t="s">
        <v>16</v>
      </c>
      <c r="M12423" s="1" t="s">
        <v>16</v>
      </c>
      <c r="N12423" s="1" t="s">
        <v>16</v>
      </c>
      <c r="O12423" s="1">
        <v>63.2</v>
      </c>
      <c r="P12423" s="1">
        <v>1.0</v>
      </c>
    </row>
    <row r="12424">
      <c r="A12424" s="1" t="s">
        <v>29</v>
      </c>
      <c r="B12424" s="1" t="s">
        <v>15111</v>
      </c>
      <c r="C12424" s="2" t="s">
        <v>15072</v>
      </c>
      <c r="D12424" s="1" t="s">
        <v>19</v>
      </c>
      <c r="E12424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2424" s="1" t="s">
        <v>388</v>
      </c>
      <c r="G12424" s="1" t="s">
        <v>389</v>
      </c>
      <c r="H12424" s="1" t="s">
        <v>390</v>
      </c>
      <c r="I12424" s="1" t="s">
        <v>16</v>
      </c>
      <c r="J12424" s="1" t="s">
        <v>23</v>
      </c>
      <c r="K12424" s="1" t="s">
        <v>16</v>
      </c>
      <c r="L12424" s="1" t="s">
        <v>16</v>
      </c>
      <c r="M12424" s="1" t="s">
        <v>16</v>
      </c>
      <c r="N12424" s="1" t="s">
        <v>16</v>
      </c>
      <c r="O12424" s="1">
        <v>63.2</v>
      </c>
      <c r="P12424" s="1">
        <v>1.0</v>
      </c>
    </row>
    <row r="12425">
      <c r="A12425" s="1" t="s">
        <v>29</v>
      </c>
      <c r="B12425" s="1" t="s">
        <v>15112</v>
      </c>
      <c r="C12425" s="2" t="s">
        <v>15072</v>
      </c>
      <c r="D12425" s="1" t="s">
        <v>19</v>
      </c>
      <c r="E12425" s="3" t="str">
        <f>HYPERLINK("https://fyndiq.se/produkt/7f14e739962c4877/", "Skärmskydd Huawei P30, 3D härdat glas, bubbelfri, hög kvalitet.")</f>
        <v>Skärmskydd Huawei P30, 3D härdat glas, bubbelfri, hög kvalitet.</v>
      </c>
      <c r="F12425" s="1" t="s">
        <v>3346</v>
      </c>
      <c r="G12425" s="1" t="s">
        <v>3347</v>
      </c>
      <c r="H12425" s="1" t="s">
        <v>3348</v>
      </c>
      <c r="I12425" s="1" t="s">
        <v>16</v>
      </c>
      <c r="J12425" s="1" t="s">
        <v>23</v>
      </c>
      <c r="K12425" s="1" t="s">
        <v>16</v>
      </c>
      <c r="L12425" s="1" t="s">
        <v>16</v>
      </c>
      <c r="M12425" s="1" t="s">
        <v>16</v>
      </c>
      <c r="N12425" s="1" t="s">
        <v>16</v>
      </c>
      <c r="O12425" s="1">
        <v>55.2</v>
      </c>
      <c r="P12425" s="1">
        <v>1.0</v>
      </c>
    </row>
    <row r="12426">
      <c r="A12426" s="1" t="s">
        <v>29</v>
      </c>
      <c r="B12426" s="1" t="s">
        <v>15113</v>
      </c>
      <c r="C12426" s="2" t="s">
        <v>15072</v>
      </c>
      <c r="D12426" s="1" t="s">
        <v>19</v>
      </c>
      <c r="E12426" s="3" t="str">
        <f>HYPERLINK("https://fyndiq.se/produkt/a871a7da0b2249a8/", "2-Pack Iphone 11 Pro Max - 9H Härdat Glass - Top Kvalitet")</f>
        <v>2-Pack Iphone 11 Pro Max - 9H Härdat Glass - Top Kvalitet</v>
      </c>
      <c r="F12426" s="1" t="s">
        <v>559</v>
      </c>
      <c r="G12426" s="1" t="s">
        <v>560</v>
      </c>
      <c r="H12426" s="1" t="s">
        <v>561</v>
      </c>
      <c r="I12426" s="1" t="s">
        <v>16</v>
      </c>
      <c r="J12426" s="1" t="s">
        <v>23</v>
      </c>
      <c r="K12426" s="1" t="s">
        <v>16</v>
      </c>
      <c r="L12426" s="1" t="s">
        <v>16</v>
      </c>
      <c r="M12426" s="1" t="s">
        <v>16</v>
      </c>
      <c r="N12426" s="1" t="s">
        <v>16</v>
      </c>
      <c r="O12426" s="1">
        <v>47.2</v>
      </c>
      <c r="P12426" s="1">
        <v>1.0</v>
      </c>
    </row>
    <row r="12427">
      <c r="A12427" s="1" t="s">
        <v>29</v>
      </c>
      <c r="B12427" s="1" t="s">
        <v>15114</v>
      </c>
      <c r="C12427" s="2" t="s">
        <v>15072</v>
      </c>
      <c r="D12427" s="1" t="s">
        <v>19</v>
      </c>
      <c r="E12427" s="3" t="str">
        <f>HYPERLINK("https://fyndiq.se/produkt/c745c55ca3af45fb/", "Skärmskydd IPhone 11 / XR - 3D härdat glas - hög kvalitet")</f>
        <v>Skärmskydd IPhone 11 / XR - 3D härdat glas - hög kvalitet</v>
      </c>
      <c r="F12427" s="1" t="s">
        <v>2222</v>
      </c>
      <c r="G12427" s="1" t="s">
        <v>2223</v>
      </c>
      <c r="H12427" s="1" t="s">
        <v>2224</v>
      </c>
      <c r="I12427" s="1" t="s">
        <v>16</v>
      </c>
      <c r="J12427" s="1" t="s">
        <v>23</v>
      </c>
      <c r="K12427" s="1" t="s">
        <v>16</v>
      </c>
      <c r="L12427" s="1" t="s">
        <v>16</v>
      </c>
      <c r="M12427" s="1" t="s">
        <v>16</v>
      </c>
      <c r="N12427" s="1" t="s">
        <v>16</v>
      </c>
      <c r="O12427" s="1">
        <v>39.2</v>
      </c>
      <c r="P12427" s="1">
        <v>1.0</v>
      </c>
    </row>
    <row r="12428">
      <c r="A12428" s="1" t="s">
        <v>29</v>
      </c>
      <c r="B12428" s="1" t="s">
        <v>15115</v>
      </c>
      <c r="C12428" s="2" t="s">
        <v>15072</v>
      </c>
      <c r="D12428" s="1" t="s">
        <v>19</v>
      </c>
      <c r="E12428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12428" s="1" t="s">
        <v>1058</v>
      </c>
      <c r="G12428" s="1" t="s">
        <v>1059</v>
      </c>
      <c r="H12428" s="1" t="s">
        <v>1060</v>
      </c>
      <c r="I12428" s="1" t="s">
        <v>16</v>
      </c>
      <c r="J12428" s="1" t="s">
        <v>23</v>
      </c>
      <c r="K12428" s="1" t="s">
        <v>16</v>
      </c>
      <c r="L12428" s="1" t="s">
        <v>16</v>
      </c>
      <c r="M12428" s="1" t="s">
        <v>16</v>
      </c>
      <c r="N12428" s="1" t="s">
        <v>16</v>
      </c>
      <c r="O12428" s="1">
        <v>95.2</v>
      </c>
      <c r="P12428" s="1">
        <v>1.0</v>
      </c>
    </row>
    <row r="12429">
      <c r="A12429" s="1" t="s">
        <v>29</v>
      </c>
      <c r="B12429" s="1" t="s">
        <v>15116</v>
      </c>
      <c r="C12429" s="2" t="s">
        <v>15072</v>
      </c>
      <c r="D12429" s="1" t="s">
        <v>19</v>
      </c>
      <c r="E1242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429" s="1" t="s">
        <v>2144</v>
      </c>
      <c r="G12429" s="1" t="s">
        <v>2145</v>
      </c>
      <c r="H12429" s="1" t="s">
        <v>2146</v>
      </c>
      <c r="I12429" s="1" t="s">
        <v>16</v>
      </c>
      <c r="J12429" s="1" t="s">
        <v>23</v>
      </c>
      <c r="K12429" s="1" t="s">
        <v>16</v>
      </c>
      <c r="L12429" s="1" t="s">
        <v>16</v>
      </c>
      <c r="M12429" s="1" t="s">
        <v>16</v>
      </c>
      <c r="N12429" s="1" t="s">
        <v>16</v>
      </c>
      <c r="O12429" s="1">
        <v>63.2</v>
      </c>
      <c r="P12429" s="1">
        <v>1.0</v>
      </c>
    </row>
    <row r="12430">
      <c r="A12430" s="1" t="s">
        <v>29</v>
      </c>
      <c r="B12430" s="1" t="s">
        <v>15117</v>
      </c>
      <c r="C12430" s="2" t="s">
        <v>15072</v>
      </c>
      <c r="D12430" s="1" t="s">
        <v>19</v>
      </c>
      <c r="E12430" s="3" t="str">
        <f>HYPERLINK("https://fyndiq.se/produkt/270ab3c9b834466d/", "2-Pack SONY XPERIA 10 V Skärmskydd - Härdat Glas 9H - Super kvalitet 3D")</f>
        <v>2-Pack SONY XPERIA 10 V Skärmskydd - Härdat Glas 9H - Super kvalitet 3D</v>
      </c>
      <c r="F12430" s="1" t="s">
        <v>99</v>
      </c>
      <c r="G12430" s="1" t="s">
        <v>100</v>
      </c>
      <c r="H12430" s="1" t="s">
        <v>101</v>
      </c>
      <c r="I12430" s="1" t="s">
        <v>16</v>
      </c>
      <c r="J12430" s="1" t="s">
        <v>23</v>
      </c>
      <c r="K12430" s="1" t="s">
        <v>16</v>
      </c>
      <c r="L12430" s="1" t="s">
        <v>16</v>
      </c>
      <c r="M12430" s="1" t="s">
        <v>16</v>
      </c>
      <c r="N12430" s="1" t="s">
        <v>16</v>
      </c>
      <c r="O12430" s="1">
        <v>63.2</v>
      </c>
      <c r="P12430" s="1">
        <v>1.0</v>
      </c>
    </row>
    <row r="12431">
      <c r="A12431" s="1" t="s">
        <v>29</v>
      </c>
      <c r="B12431" s="1" t="s">
        <v>15118</v>
      </c>
      <c r="C12431" s="2" t="s">
        <v>15072</v>
      </c>
      <c r="D12431" s="1" t="s">
        <v>19</v>
      </c>
      <c r="E12431" s="3" t="str">
        <f>HYPERLINK("https://fyndiq.se/produkt/87e8c2a54c4a469b/", "2-Pack Samsung Galaxy A53 5G - Härdat glas 9H - Super kvalitet")</f>
        <v>2-Pack Samsung Galaxy A53 5G - Härdat glas 9H - Super kvalitet</v>
      </c>
      <c r="F12431" s="1" t="s">
        <v>1320</v>
      </c>
      <c r="G12431" s="1" t="s">
        <v>1321</v>
      </c>
      <c r="H12431" s="1" t="s">
        <v>1322</v>
      </c>
      <c r="I12431" s="1" t="s">
        <v>16</v>
      </c>
      <c r="J12431" s="1" t="s">
        <v>23</v>
      </c>
      <c r="K12431" s="1" t="s">
        <v>16</v>
      </c>
      <c r="L12431" s="1" t="s">
        <v>16</v>
      </c>
      <c r="M12431" s="1" t="s">
        <v>16</v>
      </c>
      <c r="N12431" s="1" t="s">
        <v>16</v>
      </c>
      <c r="O12431" s="1">
        <v>63.2</v>
      </c>
      <c r="P12431" s="1">
        <v>1.0</v>
      </c>
    </row>
    <row r="12432">
      <c r="A12432" s="1" t="s">
        <v>29</v>
      </c>
      <c r="B12432" s="1" t="s">
        <v>15119</v>
      </c>
      <c r="C12432" s="2" t="s">
        <v>15072</v>
      </c>
      <c r="D12432" s="1" t="s">
        <v>19</v>
      </c>
      <c r="E12432" s="3" t="str">
        <f>HYPERLINK("https://fyndiq.se/produkt/13e76851ca504320/", "2-Pack Samsung Galaxy S22 Ultra - Härdat glas 9H - Top kvalitet")</f>
        <v>2-Pack Samsung Galaxy S22 Ultra - Härdat glas 9H - Top kvalitet</v>
      </c>
      <c r="F12432" s="1" t="s">
        <v>140</v>
      </c>
      <c r="G12432" s="1" t="s">
        <v>141</v>
      </c>
      <c r="H12432" s="1" t="s">
        <v>142</v>
      </c>
      <c r="I12432" s="1" t="s">
        <v>16</v>
      </c>
      <c r="J12432" s="1" t="s">
        <v>23</v>
      </c>
      <c r="K12432" s="1" t="s">
        <v>16</v>
      </c>
      <c r="L12432" s="1" t="s">
        <v>16</v>
      </c>
      <c r="M12432" s="1" t="s">
        <v>16</v>
      </c>
      <c r="N12432" s="1" t="s">
        <v>16</v>
      </c>
      <c r="O12432" s="1">
        <v>63.2</v>
      </c>
      <c r="P12432" s="1">
        <v>1.0</v>
      </c>
    </row>
    <row r="12433">
      <c r="A12433" s="1" t="s">
        <v>29</v>
      </c>
      <c r="B12433" s="1" t="s">
        <v>15120</v>
      </c>
      <c r="C12433" s="2" t="s">
        <v>15072</v>
      </c>
      <c r="D12433" s="1" t="s">
        <v>19</v>
      </c>
      <c r="E12433" s="3" t="str">
        <f>HYPERLINK("https://fyndiq.se/produkt/a161246fb40a4ffc/", "Samsung Galaxy S8 - Härdat glas 9H–Super kvalitet 3D Skärmskydd")</f>
        <v>Samsung Galaxy S8 - Härdat glas 9H–Super kvalitet 3D Skärmskydd</v>
      </c>
      <c r="F12433" s="1" t="s">
        <v>6348</v>
      </c>
      <c r="G12433" s="1" t="s">
        <v>6349</v>
      </c>
      <c r="H12433" s="1" t="s">
        <v>6350</v>
      </c>
      <c r="I12433" s="1" t="s">
        <v>16</v>
      </c>
      <c r="J12433" s="1" t="s">
        <v>23</v>
      </c>
      <c r="K12433" s="1" t="s">
        <v>16</v>
      </c>
      <c r="L12433" s="1" t="s">
        <v>16</v>
      </c>
      <c r="M12433" s="1" t="s">
        <v>16</v>
      </c>
      <c r="N12433" s="1" t="s">
        <v>16</v>
      </c>
      <c r="O12433" s="1">
        <v>55.2</v>
      </c>
      <c r="P12433" s="1">
        <v>1.0</v>
      </c>
    </row>
    <row r="12434">
      <c r="A12434" s="1" t="s">
        <v>29</v>
      </c>
      <c r="B12434" s="1" t="s">
        <v>15121</v>
      </c>
      <c r="C12434" s="2" t="s">
        <v>15072</v>
      </c>
      <c r="D12434" s="1" t="s">
        <v>19</v>
      </c>
      <c r="E12434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2434" s="1" t="s">
        <v>1402</v>
      </c>
      <c r="G12434" s="1" t="s">
        <v>1403</v>
      </c>
      <c r="H12434" s="1" t="s">
        <v>1404</v>
      </c>
      <c r="I12434" s="1" t="s">
        <v>16</v>
      </c>
      <c r="J12434" s="1" t="s">
        <v>23</v>
      </c>
      <c r="K12434" s="1" t="s">
        <v>16</v>
      </c>
      <c r="L12434" s="1" t="s">
        <v>16</v>
      </c>
      <c r="M12434" s="1" t="s">
        <v>16</v>
      </c>
      <c r="N12434" s="1" t="s">
        <v>16</v>
      </c>
      <c r="O12434" s="1">
        <v>71.2</v>
      </c>
      <c r="P12434" s="1">
        <v>1.0</v>
      </c>
    </row>
    <row r="12435">
      <c r="A12435" s="1" t="s">
        <v>29</v>
      </c>
      <c r="B12435" s="1" t="s">
        <v>15122</v>
      </c>
      <c r="C12435" s="2" t="s">
        <v>15072</v>
      </c>
      <c r="D12435" s="1" t="s">
        <v>19</v>
      </c>
      <c r="E12435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2435" s="1" t="s">
        <v>79</v>
      </c>
      <c r="G12435" s="1" t="s">
        <v>80</v>
      </c>
      <c r="H12435" s="1" t="s">
        <v>81</v>
      </c>
      <c r="I12435" s="1" t="s">
        <v>1230</v>
      </c>
      <c r="J12435" s="1" t="s">
        <v>9</v>
      </c>
      <c r="K12435" s="2" t="s">
        <v>13926</v>
      </c>
      <c r="L12435" s="1" t="s">
        <v>2602</v>
      </c>
      <c r="M12435" s="1" t="s">
        <v>16</v>
      </c>
      <c r="N12435" s="1" t="s">
        <v>16</v>
      </c>
      <c r="O12435" s="1">
        <v>63.2</v>
      </c>
      <c r="P12435" s="1">
        <v>1.0</v>
      </c>
    </row>
    <row r="12436">
      <c r="A12436" s="1" t="s">
        <v>29</v>
      </c>
      <c r="B12436" s="1" t="s">
        <v>15123</v>
      </c>
      <c r="C12436" s="2" t="s">
        <v>15072</v>
      </c>
      <c r="D12436" s="1" t="s">
        <v>19</v>
      </c>
      <c r="E1243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436" s="1" t="s">
        <v>977</v>
      </c>
      <c r="G12436" s="1" t="s">
        <v>978</v>
      </c>
      <c r="H12436" s="1" t="s">
        <v>979</v>
      </c>
      <c r="I12436" s="1" t="s">
        <v>16</v>
      </c>
      <c r="J12436" s="1" t="s">
        <v>23</v>
      </c>
      <c r="K12436" s="1" t="s">
        <v>16</v>
      </c>
      <c r="L12436" s="1" t="s">
        <v>16</v>
      </c>
      <c r="M12436" s="1" t="s">
        <v>16</v>
      </c>
      <c r="N12436" s="1" t="s">
        <v>16</v>
      </c>
      <c r="O12436" s="1">
        <v>63.2</v>
      </c>
      <c r="P12436" s="1">
        <v>1.0</v>
      </c>
    </row>
    <row r="12437">
      <c r="A12437" s="1" t="s">
        <v>29</v>
      </c>
      <c r="B12437" s="1" t="s">
        <v>15124</v>
      </c>
      <c r="C12437" s="2" t="s">
        <v>15125</v>
      </c>
      <c r="D12437" s="1" t="s">
        <v>19</v>
      </c>
      <c r="E12437" s="3" t="str">
        <f>HYPERLINK("https://fyndiq.se/produkt/c0a988c2838b46eb/", "Samsung S22 Ultra Premium Transparent Skal: Stöttåligt med Förstärkta Hörn")</f>
        <v>Samsung S22 Ultra Premium Transparent Skal: Stöttåligt med Förstärkta Hörn</v>
      </c>
      <c r="F12437" s="1" t="s">
        <v>15126</v>
      </c>
      <c r="G12437" s="1" t="s">
        <v>15127</v>
      </c>
      <c r="H12437" s="1" t="s">
        <v>15128</v>
      </c>
      <c r="I12437" s="1" t="s">
        <v>16</v>
      </c>
      <c r="J12437" s="1" t="s">
        <v>23</v>
      </c>
      <c r="K12437" s="1" t="s">
        <v>16</v>
      </c>
      <c r="L12437" s="1" t="s">
        <v>16</v>
      </c>
      <c r="M12437" s="1" t="s">
        <v>16</v>
      </c>
      <c r="N12437" s="1" t="s">
        <v>16</v>
      </c>
      <c r="O12437" s="1">
        <v>55.2</v>
      </c>
      <c r="P12437" s="1">
        <v>1.0</v>
      </c>
    </row>
    <row r="12438">
      <c r="A12438" s="1" t="s">
        <v>29</v>
      </c>
      <c r="B12438" s="1" t="s">
        <v>15129</v>
      </c>
      <c r="C12438" s="2" t="s">
        <v>15125</v>
      </c>
      <c r="D12438" s="1" t="s">
        <v>19</v>
      </c>
      <c r="E12438" s="3" t="str">
        <f>HYPERLINK("https://fyndiq.se/produkt/c398466bf0524e85/", "2-Pack Samsung S23 - 9H Härdat Glass - 3D Super Kvalitet Skärmskydd")</f>
        <v>2-Pack Samsung S23 - 9H Härdat Glass - 3D Super Kvalitet Skärmskydd</v>
      </c>
      <c r="F12438" s="1" t="s">
        <v>1365</v>
      </c>
      <c r="G12438" s="1" t="s">
        <v>1366</v>
      </c>
      <c r="H12438" s="1" t="s">
        <v>1367</v>
      </c>
      <c r="I12438" s="1" t="s">
        <v>16</v>
      </c>
      <c r="J12438" s="1" t="s">
        <v>23</v>
      </c>
      <c r="K12438" s="1" t="s">
        <v>16</v>
      </c>
      <c r="L12438" s="1" t="s">
        <v>16</v>
      </c>
      <c r="M12438" s="1" t="s">
        <v>16</v>
      </c>
      <c r="N12438" s="1" t="s">
        <v>16</v>
      </c>
      <c r="O12438" s="1">
        <v>63.2</v>
      </c>
      <c r="P12438" s="1">
        <v>1.0</v>
      </c>
    </row>
    <row r="12439">
      <c r="A12439" s="1" t="s">
        <v>29</v>
      </c>
      <c r="B12439" s="1" t="s">
        <v>15130</v>
      </c>
      <c r="C12439" s="2" t="s">
        <v>15125</v>
      </c>
      <c r="D12439" s="1" t="s">
        <v>19</v>
      </c>
      <c r="E12439" s="3" t="str">
        <f>HYPERLINK("https://fyndiq.se/produkt/c90b30d5114944e3/", "2 Pack - Samsung S21 PLUS - 9H Härdat Glass - 3D Super Kvalitet")</f>
        <v>2 Pack - Samsung S21 PLUS - 9H Härdat Glass - 3D Super Kvalitet</v>
      </c>
      <c r="F12439" s="1" t="s">
        <v>4670</v>
      </c>
      <c r="G12439" s="1" t="s">
        <v>4671</v>
      </c>
      <c r="H12439" s="1" t="s">
        <v>4672</v>
      </c>
      <c r="I12439" s="1" t="s">
        <v>16</v>
      </c>
      <c r="J12439" s="1" t="s">
        <v>23</v>
      </c>
      <c r="K12439" s="1" t="s">
        <v>16</v>
      </c>
      <c r="L12439" s="1" t="s">
        <v>16</v>
      </c>
      <c r="M12439" s="1" t="s">
        <v>16</v>
      </c>
      <c r="N12439" s="1" t="s">
        <v>16</v>
      </c>
      <c r="O12439" s="1">
        <v>63.2</v>
      </c>
      <c r="P12439" s="1">
        <v>1.0</v>
      </c>
    </row>
    <row r="12440">
      <c r="A12440" s="1" t="s">
        <v>29</v>
      </c>
      <c r="B12440" s="1" t="s">
        <v>15131</v>
      </c>
      <c r="C12440" s="2" t="s">
        <v>15125</v>
      </c>
      <c r="D12440" s="1" t="s">
        <v>19</v>
      </c>
      <c r="E12440" s="3" t="str">
        <f>HYPERLINK("https://fyndiq.se/produkt/6f2d7d19ecc347c2/", "2-Pack Privacy Skärmskydd For Samsung A23 - Härdat Glas 9H - Super Kvalitet 3D")</f>
        <v>2-Pack Privacy Skärmskydd For Samsung A23 - Härdat Glas 9H - Super Kvalitet 3D</v>
      </c>
      <c r="F12440" s="1" t="s">
        <v>15132</v>
      </c>
      <c r="G12440" s="1" t="s">
        <v>15133</v>
      </c>
      <c r="H12440" s="1" t="s">
        <v>15134</v>
      </c>
      <c r="I12440" s="1" t="s">
        <v>16</v>
      </c>
      <c r="J12440" s="1" t="s">
        <v>23</v>
      </c>
      <c r="K12440" s="1" t="s">
        <v>16</v>
      </c>
      <c r="L12440" s="1" t="s">
        <v>16</v>
      </c>
      <c r="M12440" s="1" t="s">
        <v>16</v>
      </c>
      <c r="N12440" s="1" t="s">
        <v>16</v>
      </c>
      <c r="O12440" s="1">
        <v>79.2</v>
      </c>
      <c r="P12440" s="1">
        <v>1.0</v>
      </c>
    </row>
    <row r="12441">
      <c r="A12441" s="1" t="s">
        <v>29</v>
      </c>
      <c r="B12441" s="1" t="s">
        <v>15135</v>
      </c>
      <c r="C12441" s="2" t="s">
        <v>15125</v>
      </c>
      <c r="D12441" s="1" t="s">
        <v>19</v>
      </c>
      <c r="E12441" s="3" t="str">
        <f>HYPERLINK("https://fyndiq.se/produkt/b0731e04e6594836/", "1-Pack Samsung Z FOLD 5 5G Skärmskydd - Härdat Glas 9H - Super kvalitet 3D")</f>
        <v>1-Pack Samsung Z FOLD 5 5G Skärmskydd - Härdat Glas 9H - Super kvalitet 3D</v>
      </c>
      <c r="F12441" s="1" t="s">
        <v>15136</v>
      </c>
      <c r="G12441" s="1" t="s">
        <v>15137</v>
      </c>
      <c r="H12441" s="1" t="s">
        <v>15138</v>
      </c>
      <c r="I12441" s="1" t="s">
        <v>16</v>
      </c>
      <c r="J12441" s="1" t="s">
        <v>23</v>
      </c>
      <c r="K12441" s="1" t="s">
        <v>16</v>
      </c>
      <c r="L12441" s="1" t="s">
        <v>16</v>
      </c>
      <c r="M12441" s="1" t="s">
        <v>16</v>
      </c>
      <c r="N12441" s="1" t="s">
        <v>16</v>
      </c>
      <c r="O12441" s="1">
        <v>55.2</v>
      </c>
      <c r="P12441" s="1">
        <v>1.0</v>
      </c>
    </row>
    <row r="12442">
      <c r="A12442" s="1" t="s">
        <v>29</v>
      </c>
      <c r="B12442" s="1" t="s">
        <v>15139</v>
      </c>
      <c r="C12442" s="2" t="s">
        <v>15125</v>
      </c>
      <c r="D12442" s="1" t="s">
        <v>19</v>
      </c>
      <c r="E12442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442" s="1" t="s">
        <v>968</v>
      </c>
      <c r="G12442" s="1" t="s">
        <v>969</v>
      </c>
      <c r="H12442" s="1" t="s">
        <v>970</v>
      </c>
      <c r="I12442" s="1" t="s">
        <v>16</v>
      </c>
      <c r="J12442" s="1" t="s">
        <v>23</v>
      </c>
      <c r="K12442" s="1" t="s">
        <v>16</v>
      </c>
      <c r="L12442" s="1" t="s">
        <v>16</v>
      </c>
      <c r="M12442" s="1" t="s">
        <v>16</v>
      </c>
      <c r="N12442" s="1" t="s">
        <v>16</v>
      </c>
      <c r="O12442" s="1">
        <v>71.2</v>
      </c>
      <c r="P12442" s="1">
        <v>1.0</v>
      </c>
    </row>
    <row r="12443">
      <c r="A12443" s="1" t="s">
        <v>29</v>
      </c>
      <c r="B12443" s="1" t="s">
        <v>15140</v>
      </c>
      <c r="C12443" s="2" t="s">
        <v>15125</v>
      </c>
      <c r="D12443" s="1" t="s">
        <v>19</v>
      </c>
      <c r="E12443" s="3" t="str">
        <f>HYPERLINK("https://fyndiq.se/produkt/1d18226209604614/", "Samsung S23 Plus 5G - 9H Härdat Glass - 3D Super Kvalitet Skärmskydd")</f>
        <v>Samsung S23 Plus 5G - 9H Härdat Glass - 3D Super Kvalitet Skärmskydd</v>
      </c>
      <c r="F12443" s="1" t="s">
        <v>2996</v>
      </c>
      <c r="G12443" s="1" t="s">
        <v>2997</v>
      </c>
      <c r="H12443" s="1" t="s">
        <v>2998</v>
      </c>
      <c r="I12443" s="1" t="s">
        <v>16</v>
      </c>
      <c r="J12443" s="1" t="s">
        <v>23</v>
      </c>
      <c r="K12443" s="1" t="s">
        <v>16</v>
      </c>
      <c r="L12443" s="1" t="s">
        <v>16</v>
      </c>
      <c r="M12443" s="1" t="s">
        <v>16</v>
      </c>
      <c r="N12443" s="1" t="s">
        <v>16</v>
      </c>
      <c r="O12443" s="1">
        <v>55.2</v>
      </c>
      <c r="P12443" s="1">
        <v>1.0</v>
      </c>
    </row>
    <row r="12444">
      <c r="A12444" s="1" t="s">
        <v>29</v>
      </c>
      <c r="B12444" s="1" t="s">
        <v>15141</v>
      </c>
      <c r="C12444" s="2" t="s">
        <v>15125</v>
      </c>
      <c r="D12444" s="1" t="s">
        <v>19</v>
      </c>
      <c r="E12444" s="3" t="str">
        <f>HYPERLINK("https://fyndiq.se/produkt/63fa6b6458054f8b/", "1-Pack MOTOROLA MOTO G54 Skärmskydd - Härdat Glas 9H - Super kvalitet 3D")</f>
        <v>1-Pack MOTOROLA MOTO G54 Skärmskydd - Härdat Glas 9H - Super kvalitet 3D</v>
      </c>
      <c r="F12444" s="1" t="s">
        <v>671</v>
      </c>
      <c r="G12444" s="1" t="s">
        <v>672</v>
      </c>
      <c r="H12444" s="1" t="s">
        <v>673</v>
      </c>
      <c r="I12444" s="1" t="s">
        <v>16</v>
      </c>
      <c r="J12444" s="1" t="s">
        <v>23</v>
      </c>
      <c r="K12444" s="1" t="s">
        <v>16</v>
      </c>
      <c r="L12444" s="1" t="s">
        <v>16</v>
      </c>
      <c r="M12444" s="1" t="s">
        <v>16</v>
      </c>
      <c r="N12444" s="1" t="s">
        <v>16</v>
      </c>
      <c r="O12444" s="1">
        <v>55.2</v>
      </c>
      <c r="P12444" s="1">
        <v>1.0</v>
      </c>
    </row>
    <row r="12445">
      <c r="A12445" s="1" t="s">
        <v>29</v>
      </c>
      <c r="B12445" s="1" t="s">
        <v>15142</v>
      </c>
      <c r="C12445" s="2" t="s">
        <v>15125</v>
      </c>
      <c r="D12445" s="1" t="s">
        <v>19</v>
      </c>
      <c r="E1244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445" s="1" t="s">
        <v>258</v>
      </c>
      <c r="G12445" s="1" t="s">
        <v>259</v>
      </c>
      <c r="H12445" s="1" t="s">
        <v>260</v>
      </c>
      <c r="I12445" s="1" t="s">
        <v>16</v>
      </c>
      <c r="J12445" s="1" t="s">
        <v>23</v>
      </c>
      <c r="K12445" s="1" t="s">
        <v>16</v>
      </c>
      <c r="L12445" s="1" t="s">
        <v>16</v>
      </c>
      <c r="M12445" s="1" t="s">
        <v>16</v>
      </c>
      <c r="N12445" s="1" t="s">
        <v>16</v>
      </c>
      <c r="O12445" s="1">
        <v>63.2</v>
      </c>
      <c r="P12445" s="1">
        <v>1.0</v>
      </c>
    </row>
    <row r="12446">
      <c r="A12446" s="1" t="s">
        <v>29</v>
      </c>
      <c r="B12446" s="1" t="s">
        <v>15143</v>
      </c>
      <c r="C12446" s="2" t="s">
        <v>15125</v>
      </c>
      <c r="D12446" s="1" t="s">
        <v>19</v>
      </c>
      <c r="E12446" s="3" t="str">
        <f>HYPERLINK("https://fyndiq.se/produkt/a047b5d99d58461d/", "2-Pack Google Pixel 6A - Härdat glas 9H - Super kvalitet 3D")</f>
        <v>2-Pack Google Pixel 6A - Härdat glas 9H - Super kvalitet 3D</v>
      </c>
      <c r="F12446" s="1" t="s">
        <v>1205</v>
      </c>
      <c r="G12446" s="1" t="s">
        <v>1206</v>
      </c>
      <c r="H12446" s="1" t="s">
        <v>1207</v>
      </c>
      <c r="I12446" s="1" t="s">
        <v>16</v>
      </c>
      <c r="J12446" s="1" t="s">
        <v>23</v>
      </c>
      <c r="K12446" s="1" t="s">
        <v>16</v>
      </c>
      <c r="L12446" s="1" t="s">
        <v>16</v>
      </c>
      <c r="M12446" s="1" t="s">
        <v>16</v>
      </c>
      <c r="N12446" s="1" t="s">
        <v>16</v>
      </c>
      <c r="O12446" s="1">
        <v>63.2</v>
      </c>
      <c r="P12446" s="1">
        <v>1.0</v>
      </c>
    </row>
    <row r="12447">
      <c r="A12447" s="1" t="s">
        <v>29</v>
      </c>
      <c r="B12447" s="1" t="s">
        <v>15144</v>
      </c>
      <c r="C12447" s="2" t="s">
        <v>15125</v>
      </c>
      <c r="D12447" s="1" t="s">
        <v>19</v>
      </c>
      <c r="E12447" s="3" t="str">
        <f>HYPERLINK("https://fyndiq.se/produkt/08a39fd2ea944add/", "2-Pack Apple Watch 45mm – Härdat glas 9H – Super kvalitet 3D")</f>
        <v>2-Pack Apple Watch 45mm – Härdat glas 9H – Super kvalitet 3D</v>
      </c>
      <c r="F12447" s="1" t="s">
        <v>921</v>
      </c>
      <c r="G12447" s="1" t="s">
        <v>922</v>
      </c>
      <c r="H12447" s="1" t="s">
        <v>923</v>
      </c>
      <c r="I12447" s="1" t="s">
        <v>16</v>
      </c>
      <c r="J12447" s="1" t="s">
        <v>23</v>
      </c>
      <c r="K12447" s="1" t="s">
        <v>16</v>
      </c>
      <c r="L12447" s="1" t="s">
        <v>16</v>
      </c>
      <c r="M12447" s="1" t="s">
        <v>16</v>
      </c>
      <c r="N12447" s="1" t="s">
        <v>16</v>
      </c>
      <c r="O12447" s="1">
        <v>55.2</v>
      </c>
      <c r="P12447" s="1">
        <v>1.0</v>
      </c>
    </row>
    <row r="12448">
      <c r="A12448" s="1" t="s">
        <v>29</v>
      </c>
      <c r="B12448" s="1" t="s">
        <v>15145</v>
      </c>
      <c r="C12448" s="2" t="s">
        <v>15125</v>
      </c>
      <c r="D12448" s="1" t="s">
        <v>19</v>
      </c>
      <c r="E12448" s="3" t="str">
        <f>HYPERLINK("https://fyndiq.se/produkt/0f244212ec124dcd/", "2 Pack OnePlus 9 5G - Härdat glas 9H - Super kvalitet 3D Skärmskydd")</f>
        <v>2 Pack OnePlus 9 5G - Härdat glas 9H - Super kvalitet 3D Skärmskydd</v>
      </c>
      <c r="F12448" s="1" t="s">
        <v>803</v>
      </c>
      <c r="G12448" s="1" t="s">
        <v>804</v>
      </c>
      <c r="H12448" s="1" t="s">
        <v>805</v>
      </c>
      <c r="I12448" s="1" t="s">
        <v>16</v>
      </c>
      <c r="J12448" s="1" t="s">
        <v>23</v>
      </c>
      <c r="K12448" s="1" t="s">
        <v>16</v>
      </c>
      <c r="L12448" s="1" t="s">
        <v>16</v>
      </c>
      <c r="M12448" s="1" t="s">
        <v>16</v>
      </c>
      <c r="N12448" s="1" t="s">
        <v>16</v>
      </c>
      <c r="O12448" s="1">
        <v>63.2</v>
      </c>
      <c r="P12448" s="1">
        <v>1.0</v>
      </c>
    </row>
    <row r="12449">
      <c r="A12449" s="1" t="s">
        <v>29</v>
      </c>
      <c r="B12449" s="1" t="s">
        <v>15146</v>
      </c>
      <c r="C12449" s="2" t="s">
        <v>15125</v>
      </c>
      <c r="D12449" s="1" t="s">
        <v>19</v>
      </c>
      <c r="E12449" s="3" t="str">
        <f>HYPERLINK("https://fyndiq.se/produkt/4a37a66aa49247d0/", "Samsung S21 FE - 9H Härdat Glass - Super Kvalitet 3D")</f>
        <v>Samsung S21 FE - 9H Härdat Glass - Super Kvalitet 3D</v>
      </c>
      <c r="F12449" s="1" t="s">
        <v>4338</v>
      </c>
      <c r="G12449" s="1" t="s">
        <v>4339</v>
      </c>
      <c r="H12449" s="1" t="s">
        <v>4340</v>
      </c>
      <c r="I12449" s="1" t="s">
        <v>16</v>
      </c>
      <c r="J12449" s="1" t="s">
        <v>23</v>
      </c>
      <c r="K12449" s="1" t="s">
        <v>16</v>
      </c>
      <c r="L12449" s="1" t="s">
        <v>16</v>
      </c>
      <c r="M12449" s="1" t="s">
        <v>16</v>
      </c>
      <c r="N12449" s="1" t="s">
        <v>16</v>
      </c>
      <c r="O12449" s="1">
        <v>55.2</v>
      </c>
      <c r="P12449" s="1">
        <v>1.0</v>
      </c>
    </row>
    <row r="12450">
      <c r="A12450" s="1" t="s">
        <v>29</v>
      </c>
      <c r="B12450" s="1" t="s">
        <v>15147</v>
      </c>
      <c r="C12450" s="2" t="s">
        <v>15125</v>
      </c>
      <c r="D12450" s="1" t="s">
        <v>19</v>
      </c>
      <c r="E12450" s="3" t="str">
        <f>HYPERLINK("https://fyndiq.se/produkt/2030c5450cfb4338/", "2 Pack Huawei P30 Pro - Härdat glas 9H – 3D Super kvalitet")</f>
        <v>2 Pack Huawei P30 Pro - Härdat glas 9H – 3D Super kvalitet</v>
      </c>
      <c r="F12450" s="1" t="s">
        <v>1091</v>
      </c>
      <c r="G12450" s="1" t="s">
        <v>1092</v>
      </c>
      <c r="H12450" s="1" t="s">
        <v>1093</v>
      </c>
      <c r="I12450" s="1" t="s">
        <v>16</v>
      </c>
      <c r="J12450" s="1" t="s">
        <v>23</v>
      </c>
      <c r="K12450" s="1" t="s">
        <v>16</v>
      </c>
      <c r="L12450" s="1" t="s">
        <v>16</v>
      </c>
      <c r="M12450" s="1" t="s">
        <v>16</v>
      </c>
      <c r="N12450" s="1" t="s">
        <v>16</v>
      </c>
      <c r="O12450" s="1">
        <v>71.2</v>
      </c>
      <c r="P12450" s="1">
        <v>1.0</v>
      </c>
    </row>
    <row r="12451">
      <c r="A12451" s="1" t="s">
        <v>29</v>
      </c>
      <c r="B12451" s="1" t="s">
        <v>15148</v>
      </c>
      <c r="C12451" s="2" t="s">
        <v>15125</v>
      </c>
      <c r="D12451" s="1" t="s">
        <v>19</v>
      </c>
      <c r="E12451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12451" s="1" t="s">
        <v>832</v>
      </c>
      <c r="G12451" s="1" t="s">
        <v>833</v>
      </c>
      <c r="H12451" s="1" t="s">
        <v>834</v>
      </c>
      <c r="I12451" s="1" t="s">
        <v>16</v>
      </c>
      <c r="J12451" s="1" t="s">
        <v>23</v>
      </c>
      <c r="K12451" s="1" t="s">
        <v>16</v>
      </c>
      <c r="L12451" s="1" t="s">
        <v>16</v>
      </c>
      <c r="M12451" s="1" t="s">
        <v>16</v>
      </c>
      <c r="N12451" s="1" t="s">
        <v>16</v>
      </c>
      <c r="O12451" s="1">
        <v>55.2</v>
      </c>
      <c r="P12451" s="1">
        <v>1.0</v>
      </c>
    </row>
    <row r="12452">
      <c r="A12452" s="1" t="s">
        <v>29</v>
      </c>
      <c r="B12452" s="1" t="s">
        <v>15149</v>
      </c>
      <c r="C12452" s="2" t="s">
        <v>15125</v>
      </c>
      <c r="D12452" s="1" t="s">
        <v>19</v>
      </c>
      <c r="E12452" s="3" t="str">
        <f>HYPERLINK("https://fyndiq.se/produkt/f47e8401d83f4d58/", "2-Pack Samsung S8 Skärmskydd - Härdat Glas 9H - Super kvalitet 3D")</f>
        <v>2-Pack Samsung S8 Skärmskydd - Härdat Glas 9H - Super kvalitet 3D</v>
      </c>
      <c r="F12452" s="1" t="s">
        <v>750</v>
      </c>
      <c r="G12452" s="1" t="s">
        <v>751</v>
      </c>
      <c r="H12452" s="1" t="s">
        <v>752</v>
      </c>
      <c r="I12452" s="1" t="s">
        <v>16</v>
      </c>
      <c r="J12452" s="1" t="s">
        <v>23</v>
      </c>
      <c r="K12452" s="1" t="s">
        <v>16</v>
      </c>
      <c r="L12452" s="1" t="s">
        <v>16</v>
      </c>
      <c r="M12452" s="1" t="s">
        <v>16</v>
      </c>
      <c r="N12452" s="1" t="s">
        <v>16</v>
      </c>
      <c r="O12452" s="1">
        <v>63.2</v>
      </c>
      <c r="P12452" s="1">
        <v>2.0</v>
      </c>
    </row>
    <row r="12453">
      <c r="A12453" s="1" t="s">
        <v>29</v>
      </c>
      <c r="B12453" s="1" t="s">
        <v>15150</v>
      </c>
      <c r="C12453" s="2" t="s">
        <v>15125</v>
      </c>
      <c r="D12453" s="1" t="s">
        <v>19</v>
      </c>
      <c r="E12453" s="3" t="str">
        <f>HYPERLINK("https://fyndiq.se/produkt/66924f1ff238487e/", "2-Pack GOOGLE PIXEL 7A Skärmskydd - Härdat Glas 9H - Super kvalitet 3D")</f>
        <v>2-Pack GOOGLE PIXEL 7A Skärmskydd - Härdat Glas 9H - Super kvalitet 3D</v>
      </c>
      <c r="F12453" s="1" t="s">
        <v>315</v>
      </c>
      <c r="G12453" s="1" t="s">
        <v>316</v>
      </c>
      <c r="H12453" s="1" t="s">
        <v>317</v>
      </c>
      <c r="I12453" s="1" t="s">
        <v>16</v>
      </c>
      <c r="J12453" s="1" t="s">
        <v>23</v>
      </c>
      <c r="K12453" s="1" t="s">
        <v>16</v>
      </c>
      <c r="L12453" s="1" t="s">
        <v>16</v>
      </c>
      <c r="M12453" s="1" t="s">
        <v>16</v>
      </c>
      <c r="N12453" s="1" t="s">
        <v>16</v>
      </c>
      <c r="O12453" s="1">
        <v>63.2</v>
      </c>
      <c r="P12453" s="1">
        <v>1.0</v>
      </c>
    </row>
    <row r="12454">
      <c r="A12454" s="1" t="s">
        <v>29</v>
      </c>
      <c r="B12454" s="1" t="s">
        <v>15151</v>
      </c>
      <c r="C12454" s="2" t="s">
        <v>15125</v>
      </c>
      <c r="D12454" s="1" t="s">
        <v>19</v>
      </c>
      <c r="E12454" s="3" t="str">
        <f>HYPERLINK("https://fyndiq.se/produkt/ac543f4a106f4950/", "2-Pack Linsskydd iPhone13 Kamera - Härdat Glas 9H - Super 3D")</f>
        <v>2-Pack Linsskydd iPhone13 Kamera - Härdat Glas 9H - Super 3D</v>
      </c>
      <c r="F12454" s="1" t="s">
        <v>15152</v>
      </c>
      <c r="G12454" s="1" t="s">
        <v>15153</v>
      </c>
      <c r="H12454" s="1" t="s">
        <v>15154</v>
      </c>
      <c r="I12454" s="1" t="s">
        <v>16</v>
      </c>
      <c r="J12454" s="1" t="s">
        <v>23</v>
      </c>
      <c r="K12454" s="1" t="s">
        <v>16</v>
      </c>
      <c r="L12454" s="1" t="s">
        <v>16</v>
      </c>
      <c r="M12454" s="1" t="s">
        <v>16</v>
      </c>
      <c r="N12454" s="1" t="s">
        <v>16</v>
      </c>
      <c r="O12454" s="1">
        <v>47.2</v>
      </c>
      <c r="P12454" s="1">
        <v>1.0</v>
      </c>
    </row>
    <row r="12455">
      <c r="A12455" s="1" t="s">
        <v>29</v>
      </c>
      <c r="B12455" s="1" t="s">
        <v>15155</v>
      </c>
      <c r="C12455" s="2" t="s">
        <v>15125</v>
      </c>
      <c r="D12455" s="1" t="s">
        <v>19</v>
      </c>
      <c r="E12455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2455" s="1" t="s">
        <v>5040</v>
      </c>
      <c r="G12455" s="1" t="s">
        <v>5041</v>
      </c>
      <c r="H12455" s="1" t="s">
        <v>5042</v>
      </c>
      <c r="I12455" s="1" t="s">
        <v>16</v>
      </c>
      <c r="J12455" s="1" t="s">
        <v>23</v>
      </c>
      <c r="K12455" s="1" t="s">
        <v>16</v>
      </c>
      <c r="L12455" s="1" t="s">
        <v>16</v>
      </c>
      <c r="M12455" s="1" t="s">
        <v>16</v>
      </c>
      <c r="N12455" s="1" t="s">
        <v>16</v>
      </c>
      <c r="O12455" s="1">
        <v>79.2</v>
      </c>
      <c r="P12455" s="1">
        <v>1.0</v>
      </c>
    </row>
    <row r="12456">
      <c r="A12456" s="1" t="s">
        <v>29</v>
      </c>
      <c r="B12456" s="1" t="s">
        <v>15156</v>
      </c>
      <c r="C12456" s="2" t="s">
        <v>15125</v>
      </c>
      <c r="D12456" s="1" t="s">
        <v>19</v>
      </c>
      <c r="E1245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456" s="1" t="s">
        <v>722</v>
      </c>
      <c r="G12456" s="1" t="s">
        <v>723</v>
      </c>
      <c r="H12456" s="1" t="s">
        <v>724</v>
      </c>
      <c r="I12456" s="1" t="s">
        <v>16</v>
      </c>
      <c r="J12456" s="1" t="s">
        <v>23</v>
      </c>
      <c r="K12456" s="1" t="s">
        <v>16</v>
      </c>
      <c r="L12456" s="1" t="s">
        <v>16</v>
      </c>
      <c r="M12456" s="1" t="s">
        <v>16</v>
      </c>
      <c r="N12456" s="1" t="s">
        <v>16</v>
      </c>
      <c r="O12456" s="1">
        <v>79.2</v>
      </c>
      <c r="P12456" s="1">
        <v>1.0</v>
      </c>
    </row>
    <row r="12457">
      <c r="A12457" s="1" t="s">
        <v>29</v>
      </c>
      <c r="B12457" s="1" t="s">
        <v>15157</v>
      </c>
      <c r="C12457" s="2" t="s">
        <v>15125</v>
      </c>
      <c r="D12457" s="1" t="s">
        <v>19</v>
      </c>
      <c r="E12457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12457" s="1" t="s">
        <v>1608</v>
      </c>
      <c r="G12457" s="1" t="s">
        <v>1609</v>
      </c>
      <c r="H12457" s="1" t="s">
        <v>1610</v>
      </c>
      <c r="I12457" s="1" t="s">
        <v>16</v>
      </c>
      <c r="J12457" s="1" t="s">
        <v>23</v>
      </c>
      <c r="K12457" s="1" t="s">
        <v>16</v>
      </c>
      <c r="L12457" s="1" t="s">
        <v>16</v>
      </c>
      <c r="M12457" s="1" t="s">
        <v>16</v>
      </c>
      <c r="N12457" s="1" t="s">
        <v>16</v>
      </c>
      <c r="O12457" s="1">
        <v>55.2</v>
      </c>
      <c r="P12457" s="1">
        <v>1.0</v>
      </c>
    </row>
    <row r="12458">
      <c r="A12458" s="1" t="s">
        <v>29</v>
      </c>
      <c r="B12458" s="1" t="s">
        <v>15158</v>
      </c>
      <c r="C12458" s="2" t="s">
        <v>15125</v>
      </c>
      <c r="D12458" s="1" t="s">
        <v>19</v>
      </c>
      <c r="E12458" s="3" t="str">
        <f>HYPERLINK("https://fyndiq.se/produkt/34157794139f40c6/", "2-Pack Samsung S20 FE - 9H Härdat Glass - Top Kvalitet")</f>
        <v>2-Pack Samsung S20 FE - 9H Härdat Glass - Top Kvalitet</v>
      </c>
      <c r="F12458" s="1" t="s">
        <v>1640</v>
      </c>
      <c r="G12458" s="1" t="s">
        <v>1641</v>
      </c>
      <c r="H12458" s="1" t="s">
        <v>1642</v>
      </c>
      <c r="I12458" s="1" t="s">
        <v>16</v>
      </c>
      <c r="J12458" s="1" t="s">
        <v>23</v>
      </c>
      <c r="K12458" s="1" t="s">
        <v>16</v>
      </c>
      <c r="L12458" s="1" t="s">
        <v>16</v>
      </c>
      <c r="M12458" s="1" t="s">
        <v>16</v>
      </c>
      <c r="N12458" s="1" t="s">
        <v>16</v>
      </c>
      <c r="O12458" s="1">
        <v>63.2</v>
      </c>
      <c r="P12458" s="1">
        <v>1.0</v>
      </c>
    </row>
    <row r="12459">
      <c r="A12459" s="1" t="s">
        <v>29</v>
      </c>
      <c r="B12459" s="1" t="s">
        <v>15159</v>
      </c>
      <c r="C12459" s="2" t="s">
        <v>15125</v>
      </c>
      <c r="D12459" s="1" t="s">
        <v>19</v>
      </c>
      <c r="E12459" s="3" t="str">
        <f>HYPERLINK("https://fyndiq.se/produkt/c64bbbf107e34309/", "2-Pack Huawei P30 - Härdat glas 9H – 3D Super kvalitet")</f>
        <v>2-Pack Huawei P30 - Härdat glas 9H – 3D Super kvalitet</v>
      </c>
      <c r="F12459" s="1" t="s">
        <v>845</v>
      </c>
      <c r="G12459" s="1" t="s">
        <v>846</v>
      </c>
      <c r="H12459" s="1" t="s">
        <v>847</v>
      </c>
      <c r="I12459" s="1" t="s">
        <v>16</v>
      </c>
      <c r="J12459" s="1" t="s">
        <v>23</v>
      </c>
      <c r="K12459" s="1" t="s">
        <v>16</v>
      </c>
      <c r="L12459" s="1" t="s">
        <v>16</v>
      </c>
      <c r="M12459" s="1" t="s">
        <v>16</v>
      </c>
      <c r="N12459" s="1" t="s">
        <v>16</v>
      </c>
      <c r="O12459" s="1">
        <v>63.2</v>
      </c>
      <c r="P12459" s="1">
        <v>1.0</v>
      </c>
    </row>
    <row r="12460">
      <c r="A12460" s="1" t="s">
        <v>29</v>
      </c>
      <c r="B12460" s="1" t="s">
        <v>15160</v>
      </c>
      <c r="C12460" s="2" t="s">
        <v>15125</v>
      </c>
      <c r="D12460" s="1" t="s">
        <v>19</v>
      </c>
      <c r="E12460" s="3" t="str">
        <f t="shared" ref="E12460:E12461" si="496">HYPERLINK("https://fyndiq.se/produkt/f2c164e932234570/", "2-Pack HUAWEI P30 PRO Skärmskydd - Härdat Glas 9H - Super kvalitet 3D")</f>
        <v>2-Pack HUAWEI P30 PRO Skärmskydd - Härdat Glas 9H - Super kvalitet 3D</v>
      </c>
      <c r="F12460" s="1" t="s">
        <v>267</v>
      </c>
      <c r="G12460" s="1" t="s">
        <v>268</v>
      </c>
      <c r="H12460" s="1" t="s">
        <v>269</v>
      </c>
      <c r="I12460" s="1" t="s">
        <v>16</v>
      </c>
      <c r="J12460" s="1" t="s">
        <v>23</v>
      </c>
      <c r="K12460" s="1" t="s">
        <v>16</v>
      </c>
      <c r="L12460" s="1" t="s">
        <v>16</v>
      </c>
      <c r="M12460" s="1" t="s">
        <v>16</v>
      </c>
      <c r="N12460" s="1" t="s">
        <v>16</v>
      </c>
      <c r="O12460" s="1">
        <v>63.2</v>
      </c>
      <c r="P12460" s="1">
        <v>1.0</v>
      </c>
    </row>
    <row r="12461">
      <c r="A12461" s="1" t="s">
        <v>29</v>
      </c>
      <c r="B12461" s="1" t="s">
        <v>15161</v>
      </c>
      <c r="C12461" s="2" t="s">
        <v>15125</v>
      </c>
      <c r="D12461" s="1" t="s">
        <v>19</v>
      </c>
      <c r="E12461" s="3" t="str">
        <f t="shared" si="496"/>
        <v>2-Pack HUAWEI P30 PRO Skärmskydd - Härdat Glas 9H - Super kvalitet 3D</v>
      </c>
      <c r="F12461" s="1" t="s">
        <v>267</v>
      </c>
      <c r="G12461" s="1" t="s">
        <v>268</v>
      </c>
      <c r="H12461" s="1" t="s">
        <v>269</v>
      </c>
      <c r="I12461" s="1" t="s">
        <v>16</v>
      </c>
      <c r="J12461" s="1" t="s">
        <v>23</v>
      </c>
      <c r="K12461" s="1" t="s">
        <v>16</v>
      </c>
      <c r="L12461" s="1" t="s">
        <v>16</v>
      </c>
      <c r="M12461" s="1" t="s">
        <v>16</v>
      </c>
      <c r="N12461" s="1" t="s">
        <v>16</v>
      </c>
      <c r="O12461" s="1">
        <v>63.2</v>
      </c>
      <c r="P12461" s="1">
        <v>1.0</v>
      </c>
    </row>
    <row r="12462">
      <c r="A12462" s="1" t="s">
        <v>29</v>
      </c>
      <c r="B12462" s="1" t="s">
        <v>15162</v>
      </c>
      <c r="C12462" s="2" t="s">
        <v>15125</v>
      </c>
      <c r="D12462" s="1" t="s">
        <v>19</v>
      </c>
      <c r="E12462" s="3" t="str">
        <f>HYPERLINK("https://fyndiq.se/produkt/b5127882a0bc4dec/", "2-Pack Samsung S23 (5G) Skärmskydd &amp; 2-Pack linsskydd - Härdat Glas 9H - Super kvalitet 3D")</f>
        <v>2-Pack Samsung S23 (5G) Skärmskydd &amp; 2-Pack linsskydd - Härdat Glas 9H - Super kvalitet 3D</v>
      </c>
      <c r="F12462" s="1" t="s">
        <v>5878</v>
      </c>
      <c r="G12462" s="1" t="s">
        <v>5879</v>
      </c>
      <c r="H12462" s="1" t="s">
        <v>5880</v>
      </c>
      <c r="I12462" s="1" t="s">
        <v>16</v>
      </c>
      <c r="J12462" s="1" t="s">
        <v>23</v>
      </c>
      <c r="K12462" s="1" t="s">
        <v>16</v>
      </c>
      <c r="L12462" s="1" t="s">
        <v>16</v>
      </c>
      <c r="M12462" s="1" t="s">
        <v>16</v>
      </c>
      <c r="N12462" s="1" t="s">
        <v>16</v>
      </c>
      <c r="O12462" s="1">
        <v>79.2</v>
      </c>
      <c r="P12462" s="1">
        <v>1.0</v>
      </c>
    </row>
    <row r="12463">
      <c r="A12463" s="1" t="s">
        <v>29</v>
      </c>
      <c r="B12463" s="1" t="s">
        <v>15163</v>
      </c>
      <c r="C12463" s="2" t="s">
        <v>15125</v>
      </c>
      <c r="D12463" s="1" t="s">
        <v>19</v>
      </c>
      <c r="E1246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463" s="1" t="s">
        <v>729</v>
      </c>
      <c r="G12463" s="1" t="s">
        <v>730</v>
      </c>
      <c r="H12463" s="1" t="s">
        <v>731</v>
      </c>
      <c r="I12463" s="1" t="s">
        <v>16</v>
      </c>
      <c r="J12463" s="1" t="s">
        <v>23</v>
      </c>
      <c r="K12463" s="1" t="s">
        <v>16</v>
      </c>
      <c r="L12463" s="1" t="s">
        <v>16</v>
      </c>
      <c r="M12463" s="1" t="s">
        <v>16</v>
      </c>
      <c r="N12463" s="1" t="s">
        <v>16</v>
      </c>
      <c r="O12463" s="1">
        <v>63.2</v>
      </c>
      <c r="P12463" s="1">
        <v>1.0</v>
      </c>
    </row>
    <row r="12464">
      <c r="A12464" s="1" t="s">
        <v>29</v>
      </c>
      <c r="B12464" s="1" t="s">
        <v>15164</v>
      </c>
      <c r="C12464" s="2" t="s">
        <v>15125</v>
      </c>
      <c r="D12464" s="1" t="s">
        <v>19</v>
      </c>
      <c r="E12464" s="3" t="str">
        <f>HYPERLINK("https://fyndiq.se/produkt/ffd808ba7c174af8/", "2-Pack Samsung S22 Skärmskydd &amp; 1-Pack linsskydd -Härdat Glas 9H")</f>
        <v>2-Pack Samsung S22 Skärmskydd &amp; 1-Pack linsskydd -Härdat Glas 9H</v>
      </c>
      <c r="F12464" s="1" t="s">
        <v>179</v>
      </c>
      <c r="G12464" s="1" t="s">
        <v>180</v>
      </c>
      <c r="H12464" s="1" t="s">
        <v>181</v>
      </c>
      <c r="I12464" s="1" t="s">
        <v>16</v>
      </c>
      <c r="J12464" s="1" t="s">
        <v>23</v>
      </c>
      <c r="K12464" s="1" t="s">
        <v>16</v>
      </c>
      <c r="L12464" s="1" t="s">
        <v>16</v>
      </c>
      <c r="M12464" s="1" t="s">
        <v>16</v>
      </c>
      <c r="N12464" s="1" t="s">
        <v>16</v>
      </c>
      <c r="O12464" s="1">
        <v>71.2</v>
      </c>
      <c r="P12464" s="1">
        <v>1.0</v>
      </c>
    </row>
    <row r="12465">
      <c r="A12465" s="1" t="s">
        <v>29</v>
      </c>
      <c r="B12465" s="1" t="s">
        <v>15165</v>
      </c>
      <c r="C12465" s="2" t="s">
        <v>15125</v>
      </c>
      <c r="D12465" s="1" t="s">
        <v>19</v>
      </c>
      <c r="E12465" s="3" t="str">
        <f t="shared" ref="E12465:E12466" si="497">HYPERLINK("https://fyndiq.se/produkt/675bb02ed6bb4e07/", "2-Pack Samsung Galaxy S21 Ultra - Härdat Glas 9H-Super Kvalitet")</f>
        <v>2-Pack Samsung Galaxy S21 Ultra - Härdat Glas 9H-Super Kvalitet</v>
      </c>
      <c r="F12465" s="1" t="s">
        <v>91</v>
      </c>
      <c r="G12465" s="1" t="s">
        <v>92</v>
      </c>
      <c r="H12465" s="1" t="s">
        <v>93</v>
      </c>
      <c r="I12465" s="1" t="s">
        <v>16</v>
      </c>
      <c r="J12465" s="1" t="s">
        <v>23</v>
      </c>
      <c r="K12465" s="1" t="s">
        <v>16</v>
      </c>
      <c r="L12465" s="1" t="s">
        <v>16</v>
      </c>
      <c r="M12465" s="1" t="s">
        <v>16</v>
      </c>
      <c r="N12465" s="1" t="s">
        <v>16</v>
      </c>
      <c r="O12465" s="1">
        <v>63.2</v>
      </c>
      <c r="P12465" s="1">
        <v>1.0</v>
      </c>
    </row>
    <row r="12466">
      <c r="A12466" s="1" t="s">
        <v>29</v>
      </c>
      <c r="B12466" s="1" t="s">
        <v>15166</v>
      </c>
      <c r="C12466" s="2" t="s">
        <v>15125</v>
      </c>
      <c r="D12466" s="1" t="s">
        <v>19</v>
      </c>
      <c r="E12466" s="3" t="str">
        <f t="shared" si="497"/>
        <v>2-Pack Samsung Galaxy S21 Ultra - Härdat Glas 9H-Super Kvalitet</v>
      </c>
      <c r="F12466" s="1" t="s">
        <v>91</v>
      </c>
      <c r="G12466" s="1" t="s">
        <v>92</v>
      </c>
      <c r="H12466" s="1" t="s">
        <v>93</v>
      </c>
      <c r="I12466" s="1" t="s">
        <v>16</v>
      </c>
      <c r="J12466" s="1" t="s">
        <v>23</v>
      </c>
      <c r="K12466" s="1" t="s">
        <v>16</v>
      </c>
      <c r="L12466" s="1" t="s">
        <v>16</v>
      </c>
      <c r="M12466" s="1" t="s">
        <v>16</v>
      </c>
      <c r="N12466" s="1" t="s">
        <v>16</v>
      </c>
      <c r="O12466" s="1">
        <v>63.2</v>
      </c>
      <c r="P12466" s="1">
        <v>1.0</v>
      </c>
    </row>
    <row r="12467">
      <c r="A12467" s="1" t="s">
        <v>29</v>
      </c>
      <c r="B12467" s="1" t="s">
        <v>15167</v>
      </c>
      <c r="C12467" s="2" t="s">
        <v>15125</v>
      </c>
      <c r="D12467" s="1" t="s">
        <v>19</v>
      </c>
      <c r="E12467" s="3" t="str">
        <f>HYPERLINK("https://fyndiq.se/produkt/3793e0f6281f49f6/", "2-Pack Iphone 11 / XR - 9H Härdat Glass - Top Kvalitet")</f>
        <v>2-Pack Iphone 11 / XR - 9H Härdat Glass - Top Kvalitet</v>
      </c>
      <c r="F12467" s="1" t="s">
        <v>371</v>
      </c>
      <c r="G12467" s="1" t="s">
        <v>372</v>
      </c>
      <c r="H12467" s="1" t="s">
        <v>373</v>
      </c>
      <c r="I12467" s="1" t="s">
        <v>16</v>
      </c>
      <c r="J12467" s="1" t="s">
        <v>23</v>
      </c>
      <c r="K12467" s="1" t="s">
        <v>16</v>
      </c>
      <c r="L12467" s="1" t="s">
        <v>16</v>
      </c>
      <c r="M12467" s="1" t="s">
        <v>16</v>
      </c>
      <c r="N12467" s="1" t="s">
        <v>16</v>
      </c>
      <c r="O12467" s="1">
        <v>47.2</v>
      </c>
      <c r="P12467" s="1">
        <v>1.0</v>
      </c>
    </row>
    <row r="12468">
      <c r="A12468" s="1" t="s">
        <v>29</v>
      </c>
      <c r="B12468" s="1" t="s">
        <v>15168</v>
      </c>
      <c r="C12468" s="2" t="s">
        <v>15125</v>
      </c>
      <c r="D12468" s="1" t="s">
        <v>19</v>
      </c>
      <c r="E12468" s="3" t="str">
        <f t="shared" ref="E12468:E12469" si="498">HYPERLINK("https://fyndiq.se/produkt/3d51d3faa7b24e28/", "2-Pack SONY XPERIA 5 V Skärmskydd - Härdat Glas 9H - Super kvalitet 3D")</f>
        <v>2-Pack SONY XPERIA 5 V Skärmskydd - Härdat Glas 9H - Super kvalitet 3D</v>
      </c>
      <c r="F12468" s="1" t="s">
        <v>136</v>
      </c>
      <c r="G12468" s="1" t="s">
        <v>137</v>
      </c>
      <c r="H12468" s="1" t="s">
        <v>138</v>
      </c>
      <c r="I12468" s="1" t="s">
        <v>16</v>
      </c>
      <c r="J12468" s="1" t="s">
        <v>23</v>
      </c>
      <c r="K12468" s="1" t="s">
        <v>16</v>
      </c>
      <c r="L12468" s="1" t="s">
        <v>16</v>
      </c>
      <c r="M12468" s="1" t="s">
        <v>16</v>
      </c>
      <c r="N12468" s="1" t="s">
        <v>16</v>
      </c>
      <c r="O12468" s="1">
        <v>63.2</v>
      </c>
      <c r="P12468" s="1">
        <v>1.0</v>
      </c>
    </row>
    <row r="12469">
      <c r="A12469" s="1" t="s">
        <v>29</v>
      </c>
      <c r="B12469" s="1" t="s">
        <v>15169</v>
      </c>
      <c r="C12469" s="2" t="s">
        <v>15125</v>
      </c>
      <c r="D12469" s="1" t="s">
        <v>19</v>
      </c>
      <c r="E12469" s="3" t="str">
        <f t="shared" si="498"/>
        <v>2-Pack SONY XPERIA 5 V Skärmskydd - Härdat Glas 9H - Super kvalitet 3D</v>
      </c>
      <c r="F12469" s="1" t="s">
        <v>136</v>
      </c>
      <c r="G12469" s="1" t="s">
        <v>137</v>
      </c>
      <c r="H12469" s="1" t="s">
        <v>138</v>
      </c>
      <c r="I12469" s="1" t="s">
        <v>16</v>
      </c>
      <c r="J12469" s="1" t="s">
        <v>23</v>
      </c>
      <c r="K12469" s="1" t="s">
        <v>16</v>
      </c>
      <c r="L12469" s="1" t="s">
        <v>16</v>
      </c>
      <c r="M12469" s="1" t="s">
        <v>16</v>
      </c>
      <c r="N12469" s="1" t="s">
        <v>16</v>
      </c>
      <c r="O12469" s="1">
        <v>63.2</v>
      </c>
      <c r="P12469" s="1">
        <v>1.0</v>
      </c>
    </row>
    <row r="12470">
      <c r="A12470" s="1" t="s">
        <v>29</v>
      </c>
      <c r="B12470" s="1" t="s">
        <v>15170</v>
      </c>
      <c r="C12470" s="2" t="s">
        <v>15125</v>
      </c>
      <c r="D12470" s="1" t="s">
        <v>19</v>
      </c>
      <c r="E12470" s="3" t="str">
        <f>HYPERLINK("https://fyndiq.se/produkt/b1d48287128a47d8/", "1-Pack Privacy Skärmskydd For iPhone 12 Pro Max - Härdat Glas 9H - Super Kvalitet 3D")</f>
        <v>1-Pack Privacy Skärmskydd For iPhone 12 Pro Max - Härdat Glas 9H - Super Kvalitet 3D</v>
      </c>
      <c r="F12470" s="1" t="s">
        <v>15171</v>
      </c>
      <c r="G12470" s="1" t="s">
        <v>15172</v>
      </c>
      <c r="H12470" s="1" t="s">
        <v>15173</v>
      </c>
      <c r="I12470" s="1" t="s">
        <v>16</v>
      </c>
      <c r="J12470" s="1" t="s">
        <v>23</v>
      </c>
      <c r="K12470" s="1" t="s">
        <v>16</v>
      </c>
      <c r="L12470" s="1" t="s">
        <v>16</v>
      </c>
      <c r="M12470" s="1" t="s">
        <v>16</v>
      </c>
      <c r="N12470" s="1" t="s">
        <v>16</v>
      </c>
      <c r="O12470" s="1">
        <v>71.2</v>
      </c>
      <c r="P12470" s="1">
        <v>1.0</v>
      </c>
    </row>
    <row r="12471">
      <c r="A12471" s="1" t="s">
        <v>29</v>
      </c>
      <c r="B12471" s="1" t="s">
        <v>15174</v>
      </c>
      <c r="C12471" s="2" t="s">
        <v>15125</v>
      </c>
      <c r="D12471" s="1" t="s">
        <v>19</v>
      </c>
      <c r="E12471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2471" s="1" t="s">
        <v>35</v>
      </c>
      <c r="G12471" s="1" t="s">
        <v>36</v>
      </c>
      <c r="H12471" s="1" t="s">
        <v>37</v>
      </c>
      <c r="I12471" s="1" t="s">
        <v>16</v>
      </c>
      <c r="J12471" s="1" t="s">
        <v>23</v>
      </c>
      <c r="K12471" s="1" t="s">
        <v>16</v>
      </c>
      <c r="L12471" s="1" t="s">
        <v>16</v>
      </c>
      <c r="M12471" s="1" t="s">
        <v>16</v>
      </c>
      <c r="N12471" s="1" t="s">
        <v>16</v>
      </c>
      <c r="O12471" s="1">
        <v>63.2</v>
      </c>
      <c r="P12471" s="1">
        <v>1.0</v>
      </c>
    </row>
    <row r="12472">
      <c r="A12472" s="1" t="s">
        <v>29</v>
      </c>
      <c r="B12472" s="1" t="s">
        <v>15175</v>
      </c>
      <c r="C12472" s="2" t="s">
        <v>15125</v>
      </c>
      <c r="D12472" s="1" t="s">
        <v>19</v>
      </c>
      <c r="E12472" s="3" t="str">
        <f>HYPERLINK("https://fyndiq.se/produkt/e4b87757208946c3/", "2-Pack Samsung S10E Skärmskydd - Härdat Glas 9H - Super kvalitet 3D")</f>
        <v>2-Pack Samsung S10E Skärmskydd - Härdat Glas 9H - Super kvalitet 3D</v>
      </c>
      <c r="F12472" s="1" t="s">
        <v>95</v>
      </c>
      <c r="G12472" s="1" t="s">
        <v>96</v>
      </c>
      <c r="H12472" s="1" t="s">
        <v>97</v>
      </c>
      <c r="I12472" s="1" t="s">
        <v>16</v>
      </c>
      <c r="J12472" s="1" t="s">
        <v>23</v>
      </c>
      <c r="K12472" s="1" t="s">
        <v>16</v>
      </c>
      <c r="L12472" s="1" t="s">
        <v>16</v>
      </c>
      <c r="M12472" s="1" t="s">
        <v>16</v>
      </c>
      <c r="N12472" s="1" t="s">
        <v>16</v>
      </c>
      <c r="O12472" s="1">
        <v>63.2</v>
      </c>
      <c r="P12472" s="1">
        <v>1.0</v>
      </c>
    </row>
    <row r="12473">
      <c r="A12473" s="1" t="s">
        <v>29</v>
      </c>
      <c r="B12473" s="1" t="s">
        <v>15176</v>
      </c>
      <c r="C12473" s="2" t="s">
        <v>15125</v>
      </c>
      <c r="D12473" s="1" t="s">
        <v>19</v>
      </c>
      <c r="E12473" s="3" t="str">
        <f>HYPERLINK("https://fyndiq.se/produkt/aaaa7cf643f84273/", "2 Pack Samsung Xcover 5 - Härdat glas 9H-Super kvalitet 3D")</f>
        <v>2 Pack Samsung Xcover 5 - Härdat glas 9H-Super kvalitet 3D</v>
      </c>
      <c r="F12473" s="1" t="s">
        <v>2089</v>
      </c>
      <c r="G12473" s="1" t="s">
        <v>2090</v>
      </c>
      <c r="H12473" s="1" t="s">
        <v>2091</v>
      </c>
      <c r="I12473" s="1" t="s">
        <v>16</v>
      </c>
      <c r="J12473" s="1" t="s">
        <v>23</v>
      </c>
      <c r="K12473" s="1" t="s">
        <v>16</v>
      </c>
      <c r="L12473" s="1" t="s">
        <v>16</v>
      </c>
      <c r="M12473" s="1" t="s">
        <v>16</v>
      </c>
      <c r="N12473" s="1" t="s">
        <v>16</v>
      </c>
      <c r="O12473" s="1">
        <v>63.2</v>
      </c>
      <c r="P12473" s="1">
        <v>1.0</v>
      </c>
    </row>
    <row r="12474">
      <c r="A12474" s="1" t="s">
        <v>29</v>
      </c>
      <c r="B12474" s="1" t="s">
        <v>15177</v>
      </c>
      <c r="C12474" s="2" t="s">
        <v>15125</v>
      </c>
      <c r="D12474" s="1" t="s">
        <v>19</v>
      </c>
      <c r="E12474" s="3" t="str">
        <f>HYPERLINK("https://fyndiq.se/produkt/3fee81d316cc43da/", "2-pack - iPhone 12 / 12 Pro - 9H Härdat Glass - Top Kvalitet")</f>
        <v>2-pack - iPhone 12 / 12 Pro - 9H Härdat Glass - Top Kvalitet</v>
      </c>
      <c r="F12474" s="1" t="s">
        <v>2499</v>
      </c>
      <c r="G12474" s="1" t="s">
        <v>2500</v>
      </c>
      <c r="H12474" s="1" t="s">
        <v>2067</v>
      </c>
      <c r="I12474" s="1" t="s">
        <v>16</v>
      </c>
      <c r="J12474" s="1" t="s">
        <v>23</v>
      </c>
      <c r="K12474" s="1" t="s">
        <v>16</v>
      </c>
      <c r="L12474" s="1" t="s">
        <v>16</v>
      </c>
      <c r="M12474" s="1" t="s">
        <v>16</v>
      </c>
      <c r="N12474" s="1" t="s">
        <v>16</v>
      </c>
      <c r="O12474" s="1">
        <v>47.2</v>
      </c>
      <c r="P12474" s="1">
        <v>1.0</v>
      </c>
    </row>
    <row r="12475">
      <c r="A12475" s="1" t="s">
        <v>29</v>
      </c>
      <c r="B12475" s="1" t="s">
        <v>15178</v>
      </c>
      <c r="C12475" s="2" t="s">
        <v>15125</v>
      </c>
      <c r="D12475" s="1" t="s">
        <v>19</v>
      </c>
      <c r="E12475" s="3" t="str">
        <f>HYPERLINK("https://fyndiq.se/produkt/0a890dd972c4463d/", "2-Pack Samsung Galaxy A52s 5G - Härdat glas 9H - Super kvalitet")</f>
        <v>2-Pack Samsung Galaxy A52s 5G - Härdat glas 9H - Super kvalitet</v>
      </c>
      <c r="F12475" s="1" t="s">
        <v>442</v>
      </c>
      <c r="G12475" s="1" t="s">
        <v>443</v>
      </c>
      <c r="H12475" s="1" t="s">
        <v>444</v>
      </c>
      <c r="I12475" s="1" t="s">
        <v>16</v>
      </c>
      <c r="J12475" s="1" t="s">
        <v>23</v>
      </c>
      <c r="K12475" s="1" t="s">
        <v>16</v>
      </c>
      <c r="L12475" s="1" t="s">
        <v>16</v>
      </c>
      <c r="M12475" s="1" t="s">
        <v>16</v>
      </c>
      <c r="N12475" s="1" t="s">
        <v>16</v>
      </c>
      <c r="O12475" s="1">
        <v>63.2</v>
      </c>
      <c r="P12475" s="1">
        <v>1.0</v>
      </c>
    </row>
    <row r="12476">
      <c r="A12476" s="1" t="s">
        <v>29</v>
      </c>
      <c r="B12476" s="1" t="s">
        <v>15179</v>
      </c>
      <c r="C12476" s="2" t="s">
        <v>15125</v>
      </c>
      <c r="D12476" s="1" t="s">
        <v>19</v>
      </c>
      <c r="E12476" s="3" t="str">
        <f>HYPERLINK("https://fyndiq.se/produkt/e40be6dcf8224a2c/", "Skärmskydd Samsung S21 FE - 9H Härdat Glass - Top Kvalitet")</f>
        <v>Skärmskydd Samsung S21 FE - 9H Härdat Glass - Top Kvalitet</v>
      </c>
      <c r="F12476" s="1" t="s">
        <v>2107</v>
      </c>
      <c r="G12476" s="1" t="s">
        <v>2108</v>
      </c>
      <c r="H12476" s="1" t="s">
        <v>2109</v>
      </c>
      <c r="I12476" s="1" t="s">
        <v>16</v>
      </c>
      <c r="J12476" s="1" t="s">
        <v>23</v>
      </c>
      <c r="K12476" s="1" t="s">
        <v>16</v>
      </c>
      <c r="L12476" s="1" t="s">
        <v>16</v>
      </c>
      <c r="M12476" s="1" t="s">
        <v>16</v>
      </c>
      <c r="N12476" s="1" t="s">
        <v>16</v>
      </c>
      <c r="O12476" s="1">
        <v>55.2</v>
      </c>
      <c r="P12476" s="1">
        <v>1.0</v>
      </c>
    </row>
    <row r="12477">
      <c r="A12477" s="1" t="s">
        <v>29</v>
      </c>
      <c r="B12477" s="1" t="s">
        <v>15180</v>
      </c>
      <c r="C12477" s="2" t="s">
        <v>15125</v>
      </c>
      <c r="D12477" s="1" t="s">
        <v>19</v>
      </c>
      <c r="E12477" s="3" t="str">
        <f>HYPERLINK("https://fyndiq.se/produkt/ef10e4ba492c46df/", "2-Pack Samsung S23 FE 5G - 9H Härdat Glass - Super Kvalitet 3D")</f>
        <v>2-Pack Samsung S23 FE 5G - 9H Härdat Glass - Super Kvalitet 3D</v>
      </c>
      <c r="F12477" s="1" t="s">
        <v>2521</v>
      </c>
      <c r="G12477" s="1" t="s">
        <v>2522</v>
      </c>
      <c r="H12477" s="1" t="s">
        <v>2523</v>
      </c>
      <c r="I12477" s="1" t="s">
        <v>16</v>
      </c>
      <c r="J12477" s="1" t="s">
        <v>23</v>
      </c>
      <c r="K12477" s="1" t="s">
        <v>16</v>
      </c>
      <c r="L12477" s="1" t="s">
        <v>16</v>
      </c>
      <c r="M12477" s="1" t="s">
        <v>16</v>
      </c>
      <c r="N12477" s="1" t="s">
        <v>16</v>
      </c>
      <c r="O12477" s="1">
        <v>63.2</v>
      </c>
      <c r="P12477" s="1">
        <v>1.0</v>
      </c>
    </row>
    <row r="12478">
      <c r="A12478" s="1" t="s">
        <v>29</v>
      </c>
      <c r="B12478" s="1" t="s">
        <v>15181</v>
      </c>
      <c r="C12478" s="2" t="s">
        <v>15125</v>
      </c>
      <c r="D12478" s="1" t="s">
        <v>19</v>
      </c>
      <c r="E12478" s="3" t="str">
        <f>HYPERLINK("https://fyndiq.se/produkt/f8e6dfcf7e4a459a/", "2 Pack Samsung Galaxy S10 - Härdat glas 9H – Super kvalitet 3D")</f>
        <v>2 Pack Samsung Galaxy S10 - Härdat glas 9H – Super kvalitet 3D</v>
      </c>
      <c r="F12478" s="1" t="s">
        <v>5943</v>
      </c>
      <c r="G12478" s="1" t="s">
        <v>5944</v>
      </c>
      <c r="H12478" s="1" t="s">
        <v>5945</v>
      </c>
      <c r="I12478" s="1" t="s">
        <v>16</v>
      </c>
      <c r="J12478" s="1" t="s">
        <v>23</v>
      </c>
      <c r="K12478" s="1" t="s">
        <v>16</v>
      </c>
      <c r="L12478" s="1" t="s">
        <v>16</v>
      </c>
      <c r="M12478" s="1" t="s">
        <v>16</v>
      </c>
      <c r="N12478" s="1" t="s">
        <v>16</v>
      </c>
      <c r="O12478" s="1">
        <v>63.2</v>
      </c>
      <c r="P12478" s="1">
        <v>1.0</v>
      </c>
    </row>
    <row r="12479">
      <c r="A12479" s="1" t="s">
        <v>29</v>
      </c>
      <c r="B12479" s="1" t="s">
        <v>15182</v>
      </c>
      <c r="C12479" s="2" t="s">
        <v>15125</v>
      </c>
      <c r="D12479" s="1" t="s">
        <v>19</v>
      </c>
      <c r="E12479" s="3" t="str">
        <f>HYPERLINK("https://fyndiq.se/produkt/e944a8f6aa8043d9/", "Skärmskydd Iphone 7/8 plus svart , härdat glas hög kvalitet")</f>
        <v>Skärmskydd Iphone 7/8 plus svart , härdat glas hög kvalitet</v>
      </c>
      <c r="F12479" s="1" t="s">
        <v>4531</v>
      </c>
      <c r="G12479" s="1" t="s">
        <v>4532</v>
      </c>
      <c r="H12479" s="1" t="s">
        <v>4533</v>
      </c>
      <c r="I12479" s="1" t="s">
        <v>16</v>
      </c>
      <c r="J12479" s="1" t="s">
        <v>23</v>
      </c>
      <c r="K12479" s="1" t="s">
        <v>16</v>
      </c>
      <c r="L12479" s="1" t="s">
        <v>16</v>
      </c>
      <c r="M12479" s="1" t="s">
        <v>16</v>
      </c>
      <c r="N12479" s="1" t="s">
        <v>16</v>
      </c>
      <c r="O12479" s="1">
        <v>39.2</v>
      </c>
      <c r="P12479" s="1">
        <v>1.0</v>
      </c>
    </row>
    <row r="12480">
      <c r="A12480" s="1" t="s">
        <v>29</v>
      </c>
      <c r="B12480" s="1" t="s">
        <v>15183</v>
      </c>
      <c r="C12480" s="2" t="s">
        <v>15125</v>
      </c>
      <c r="D12480" s="1" t="s">
        <v>19</v>
      </c>
      <c r="E12480" s="3" t="str">
        <f>HYPERLINK("https://fyndiq.se/produkt/309789ffde48437d/", "3 Pack 1,2M USB-C Type-C Laddkabel Quick Charge 18W Vit")</f>
        <v>3 Pack 1,2M USB-C Type-C Laddkabel Quick Charge 18W Vit</v>
      </c>
      <c r="F12480" s="1" t="s">
        <v>2248</v>
      </c>
      <c r="G12480" s="1" t="s">
        <v>2249</v>
      </c>
      <c r="H12480" s="1" t="s">
        <v>2250</v>
      </c>
      <c r="I12480" s="1" t="s">
        <v>16</v>
      </c>
      <c r="J12480" s="1" t="s">
        <v>23</v>
      </c>
      <c r="K12480" s="1" t="s">
        <v>16</v>
      </c>
      <c r="L12480" s="1" t="s">
        <v>16</v>
      </c>
      <c r="M12480" s="1" t="s">
        <v>16</v>
      </c>
      <c r="N12480" s="1" t="s">
        <v>16</v>
      </c>
      <c r="O12480" s="1">
        <v>79.2</v>
      </c>
      <c r="P12480" s="1">
        <v>1.0</v>
      </c>
    </row>
    <row r="12481">
      <c r="A12481" s="1" t="s">
        <v>29</v>
      </c>
      <c r="B12481" s="1" t="s">
        <v>15184</v>
      </c>
      <c r="C12481" s="2" t="s">
        <v>15125</v>
      </c>
      <c r="D12481" s="1" t="s">
        <v>19</v>
      </c>
      <c r="E12481" s="3" t="str">
        <f>HYPERLINK("https://fyndiq.se/produkt/f4e95b294a424d40/", "2-Pack Samsung S10 Skärmskydd - Härdat Glas 9H - Super kvalitet 3D")</f>
        <v>2-Pack Samsung S10 Skärmskydd - Härdat Glas 9H - Super kvalitet 3D</v>
      </c>
      <c r="F12481" s="1" t="s">
        <v>353</v>
      </c>
      <c r="G12481" s="1" t="s">
        <v>354</v>
      </c>
      <c r="H12481" s="1" t="s">
        <v>355</v>
      </c>
      <c r="I12481" s="1" t="s">
        <v>16</v>
      </c>
      <c r="J12481" s="1" t="s">
        <v>23</v>
      </c>
      <c r="K12481" s="1" t="s">
        <v>16</v>
      </c>
      <c r="L12481" s="1" t="s">
        <v>16</v>
      </c>
      <c r="M12481" s="1" t="s">
        <v>16</v>
      </c>
      <c r="N12481" s="1" t="s">
        <v>16</v>
      </c>
      <c r="O12481" s="1">
        <v>63.2</v>
      </c>
      <c r="P12481" s="1">
        <v>1.0</v>
      </c>
    </row>
    <row r="12482">
      <c r="A12482" s="1" t="s">
        <v>29</v>
      </c>
      <c r="B12482" s="1" t="s">
        <v>15185</v>
      </c>
      <c r="C12482" s="2" t="s">
        <v>15125</v>
      </c>
      <c r="D12482" s="1" t="s">
        <v>19</v>
      </c>
      <c r="E1248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482" s="1" t="s">
        <v>977</v>
      </c>
      <c r="G12482" s="1" t="s">
        <v>978</v>
      </c>
      <c r="H12482" s="1" t="s">
        <v>979</v>
      </c>
      <c r="I12482" s="1" t="s">
        <v>16</v>
      </c>
      <c r="J12482" s="1" t="s">
        <v>23</v>
      </c>
      <c r="K12482" s="1" t="s">
        <v>16</v>
      </c>
      <c r="L12482" s="1" t="s">
        <v>16</v>
      </c>
      <c r="M12482" s="1" t="s">
        <v>16</v>
      </c>
      <c r="N12482" s="1" t="s">
        <v>16</v>
      </c>
      <c r="O12482" s="1">
        <v>63.2</v>
      </c>
      <c r="P12482" s="1">
        <v>1.0</v>
      </c>
    </row>
    <row r="12483">
      <c r="A12483" s="1" t="s">
        <v>29</v>
      </c>
      <c r="B12483" s="1" t="s">
        <v>15186</v>
      </c>
      <c r="C12483" s="2" t="s">
        <v>15125</v>
      </c>
      <c r="D12483" s="1" t="s">
        <v>19</v>
      </c>
      <c r="E12483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2483" s="1" t="s">
        <v>163</v>
      </c>
      <c r="G12483" s="1" t="s">
        <v>164</v>
      </c>
      <c r="H12483" s="1" t="s">
        <v>165</v>
      </c>
      <c r="I12483" s="1" t="s">
        <v>16</v>
      </c>
      <c r="J12483" s="1" t="s">
        <v>23</v>
      </c>
      <c r="K12483" s="1" t="s">
        <v>16</v>
      </c>
      <c r="L12483" s="1" t="s">
        <v>16</v>
      </c>
      <c r="M12483" s="1" t="s">
        <v>16</v>
      </c>
      <c r="N12483" s="1" t="s">
        <v>16</v>
      </c>
      <c r="O12483" s="1">
        <v>63.2</v>
      </c>
      <c r="P12483" s="1">
        <v>1.0</v>
      </c>
    </row>
    <row r="12484">
      <c r="A12484" s="1" t="s">
        <v>29</v>
      </c>
      <c r="B12484" s="1" t="s">
        <v>15187</v>
      </c>
      <c r="C12484" s="2" t="s">
        <v>15125</v>
      </c>
      <c r="D12484" s="1" t="s">
        <v>19</v>
      </c>
      <c r="E12484" s="3" t="str">
        <f t="shared" ref="E12484:E12485" si="499">HYPERLINK("https://fyndiq.se/produkt/8d7960028c1a40a4/", "2 Pack Xiaomi 11T Pro 5G - Härdat glas 9H - Super kvalitet 3D")</f>
        <v>2 Pack Xiaomi 11T Pro 5G - Härdat glas 9H - Super kvalitet 3D</v>
      </c>
      <c r="F12484" s="1" t="s">
        <v>112</v>
      </c>
      <c r="G12484" s="1" t="s">
        <v>113</v>
      </c>
      <c r="H12484" s="1" t="s">
        <v>114</v>
      </c>
      <c r="I12484" s="1" t="s">
        <v>16</v>
      </c>
      <c r="J12484" s="1" t="s">
        <v>23</v>
      </c>
      <c r="K12484" s="1" t="s">
        <v>16</v>
      </c>
      <c r="L12484" s="1" t="s">
        <v>16</v>
      </c>
      <c r="M12484" s="1" t="s">
        <v>16</v>
      </c>
      <c r="N12484" s="1" t="s">
        <v>16</v>
      </c>
      <c r="O12484" s="1">
        <v>63.2</v>
      </c>
      <c r="P12484" s="1">
        <v>1.0</v>
      </c>
    </row>
    <row r="12485">
      <c r="A12485" s="1" t="s">
        <v>29</v>
      </c>
      <c r="B12485" s="1" t="s">
        <v>15188</v>
      </c>
      <c r="C12485" s="2" t="s">
        <v>15125</v>
      </c>
      <c r="D12485" s="1" t="s">
        <v>19</v>
      </c>
      <c r="E12485" s="3" t="str">
        <f t="shared" si="499"/>
        <v>2 Pack Xiaomi 11T Pro 5G - Härdat glas 9H - Super kvalitet 3D</v>
      </c>
      <c r="F12485" s="1" t="s">
        <v>112</v>
      </c>
      <c r="G12485" s="1" t="s">
        <v>113</v>
      </c>
      <c r="H12485" s="1" t="s">
        <v>114</v>
      </c>
      <c r="I12485" s="1" t="s">
        <v>16</v>
      </c>
      <c r="J12485" s="1" t="s">
        <v>23</v>
      </c>
      <c r="K12485" s="1" t="s">
        <v>16</v>
      </c>
      <c r="L12485" s="1" t="s">
        <v>16</v>
      </c>
      <c r="M12485" s="1" t="s">
        <v>16</v>
      </c>
      <c r="N12485" s="1" t="s">
        <v>16</v>
      </c>
      <c r="O12485" s="1">
        <v>63.2</v>
      </c>
      <c r="P12485" s="1">
        <v>1.0</v>
      </c>
    </row>
    <row r="12486">
      <c r="A12486" s="1" t="s">
        <v>29</v>
      </c>
      <c r="B12486" s="1" t="s">
        <v>15189</v>
      </c>
      <c r="C12486" s="2" t="s">
        <v>15125</v>
      </c>
      <c r="D12486" s="1" t="s">
        <v>19</v>
      </c>
      <c r="E12486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2486" s="1" t="s">
        <v>1170</v>
      </c>
      <c r="G12486" s="1" t="s">
        <v>1171</v>
      </c>
      <c r="H12486" s="1" t="s">
        <v>1172</v>
      </c>
      <c r="I12486" s="1" t="s">
        <v>16</v>
      </c>
      <c r="J12486" s="1" t="s">
        <v>23</v>
      </c>
      <c r="K12486" s="1" t="s">
        <v>16</v>
      </c>
      <c r="L12486" s="1" t="s">
        <v>16</v>
      </c>
      <c r="M12486" s="1" t="s">
        <v>16</v>
      </c>
      <c r="N12486" s="1" t="s">
        <v>16</v>
      </c>
      <c r="O12486" s="1">
        <v>47.2</v>
      </c>
      <c r="P12486" s="1">
        <v>1.0</v>
      </c>
    </row>
    <row r="12487">
      <c r="A12487" s="1" t="s">
        <v>29</v>
      </c>
      <c r="B12487" s="1" t="s">
        <v>15190</v>
      </c>
      <c r="C12487" s="2" t="s">
        <v>15125</v>
      </c>
      <c r="D12487" s="1" t="s">
        <v>19</v>
      </c>
      <c r="E12487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2487" s="1" t="s">
        <v>3098</v>
      </c>
      <c r="G12487" s="1" t="s">
        <v>3099</v>
      </c>
      <c r="H12487" s="1" t="s">
        <v>3100</v>
      </c>
      <c r="I12487" s="1" t="s">
        <v>16</v>
      </c>
      <c r="J12487" s="1" t="s">
        <v>23</v>
      </c>
      <c r="K12487" s="1" t="s">
        <v>16</v>
      </c>
      <c r="L12487" s="1" t="s">
        <v>16</v>
      </c>
      <c r="M12487" s="1" t="s">
        <v>16</v>
      </c>
      <c r="N12487" s="1" t="s">
        <v>16</v>
      </c>
      <c r="O12487" s="1">
        <v>63.2</v>
      </c>
      <c r="P12487" s="1">
        <v>1.0</v>
      </c>
    </row>
    <row r="12488">
      <c r="A12488" s="1" t="s">
        <v>29</v>
      </c>
      <c r="B12488" s="1" t="s">
        <v>15191</v>
      </c>
      <c r="C12488" s="2" t="s">
        <v>15125</v>
      </c>
      <c r="D12488" s="1" t="s">
        <v>19</v>
      </c>
      <c r="E12488" s="3" t="str">
        <f>HYPERLINK("https://fyndiq.se/produkt/13e76851ca504320/", "2-Pack Samsung Galaxy S22 Ultra - Härdat glas 9H - Top kvalitet")</f>
        <v>2-Pack Samsung Galaxy S22 Ultra - Härdat glas 9H - Top kvalitet</v>
      </c>
      <c r="F12488" s="1" t="s">
        <v>140</v>
      </c>
      <c r="G12488" s="1" t="s">
        <v>141</v>
      </c>
      <c r="H12488" s="1" t="s">
        <v>142</v>
      </c>
      <c r="I12488" s="1" t="s">
        <v>16</v>
      </c>
      <c r="J12488" s="1" t="s">
        <v>23</v>
      </c>
      <c r="K12488" s="1" t="s">
        <v>16</v>
      </c>
      <c r="L12488" s="1" t="s">
        <v>16</v>
      </c>
      <c r="M12488" s="1" t="s">
        <v>16</v>
      </c>
      <c r="N12488" s="1" t="s">
        <v>16</v>
      </c>
      <c r="O12488" s="1">
        <v>63.2</v>
      </c>
      <c r="P12488" s="1">
        <v>1.0</v>
      </c>
    </row>
    <row r="12489">
      <c r="A12489" s="1" t="s">
        <v>29</v>
      </c>
      <c r="B12489" s="1" t="s">
        <v>15192</v>
      </c>
      <c r="C12489" s="2" t="s">
        <v>15125</v>
      </c>
      <c r="D12489" s="1" t="s">
        <v>19</v>
      </c>
      <c r="E12489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12489" s="1" t="s">
        <v>563</v>
      </c>
      <c r="G12489" s="1" t="s">
        <v>564</v>
      </c>
      <c r="H12489" s="1" t="s">
        <v>565</v>
      </c>
      <c r="I12489" s="1" t="s">
        <v>16</v>
      </c>
      <c r="J12489" s="1" t="s">
        <v>23</v>
      </c>
      <c r="K12489" s="1" t="s">
        <v>16</v>
      </c>
      <c r="L12489" s="1" t="s">
        <v>16</v>
      </c>
      <c r="M12489" s="1" t="s">
        <v>16</v>
      </c>
      <c r="N12489" s="1" t="s">
        <v>16</v>
      </c>
      <c r="O12489" s="1">
        <v>87.2</v>
      </c>
      <c r="P12489" s="1">
        <v>1.0</v>
      </c>
    </row>
    <row r="12490">
      <c r="A12490" s="1" t="s">
        <v>29</v>
      </c>
      <c r="B12490" s="1" t="s">
        <v>15193</v>
      </c>
      <c r="C12490" s="2" t="s">
        <v>15125</v>
      </c>
      <c r="D12490" s="1" t="s">
        <v>19</v>
      </c>
      <c r="E12490" s="3" t="str">
        <f t="shared" ref="E12490:E12491" si="500">HYPERLINK("https://fyndiq.se/produkt/28799ed0373d40b4/", "2 Pack Galaxy S21 Ultra 5G- Härdat glas 9H - Super kvalitet 3D")</f>
        <v>2 Pack Galaxy S21 Ultra 5G- Härdat glas 9H - Super kvalitet 3D</v>
      </c>
      <c r="F12490" s="1" t="s">
        <v>272</v>
      </c>
      <c r="G12490" s="1" t="s">
        <v>273</v>
      </c>
      <c r="H12490" s="1" t="s">
        <v>274</v>
      </c>
      <c r="I12490" s="1" t="s">
        <v>16</v>
      </c>
      <c r="J12490" s="1" t="s">
        <v>23</v>
      </c>
      <c r="K12490" s="1" t="s">
        <v>16</v>
      </c>
      <c r="L12490" s="1" t="s">
        <v>16</v>
      </c>
      <c r="M12490" s="1" t="s">
        <v>16</v>
      </c>
      <c r="N12490" s="1" t="s">
        <v>16</v>
      </c>
      <c r="O12490" s="1">
        <v>63.2</v>
      </c>
      <c r="P12490" s="1">
        <v>1.0</v>
      </c>
    </row>
    <row r="12491">
      <c r="A12491" s="1" t="s">
        <v>29</v>
      </c>
      <c r="B12491" s="1" t="s">
        <v>15194</v>
      </c>
      <c r="C12491" s="2" t="s">
        <v>15125</v>
      </c>
      <c r="D12491" s="1" t="s">
        <v>19</v>
      </c>
      <c r="E12491" s="3" t="str">
        <f t="shared" si="500"/>
        <v>2 Pack Galaxy S21 Ultra 5G- Härdat glas 9H - Super kvalitet 3D</v>
      </c>
      <c r="F12491" s="1" t="s">
        <v>272</v>
      </c>
      <c r="G12491" s="1" t="s">
        <v>273</v>
      </c>
      <c r="H12491" s="1" t="s">
        <v>274</v>
      </c>
      <c r="I12491" s="1" t="s">
        <v>16</v>
      </c>
      <c r="J12491" s="1" t="s">
        <v>23</v>
      </c>
      <c r="K12491" s="1" t="s">
        <v>16</v>
      </c>
      <c r="L12491" s="1" t="s">
        <v>16</v>
      </c>
      <c r="M12491" s="1" t="s">
        <v>16</v>
      </c>
      <c r="N12491" s="1" t="s">
        <v>16</v>
      </c>
      <c r="O12491" s="1">
        <v>63.2</v>
      </c>
      <c r="P12491" s="1">
        <v>1.0</v>
      </c>
    </row>
    <row r="12492">
      <c r="A12492" s="1" t="s">
        <v>29</v>
      </c>
      <c r="B12492" s="1" t="s">
        <v>15195</v>
      </c>
      <c r="C12492" s="2" t="s">
        <v>15125</v>
      </c>
      <c r="D12492" s="1" t="s">
        <v>19</v>
      </c>
      <c r="E12492" s="3" t="str">
        <f>HYPERLINK("https://fyndiq.se/produkt/ac4c264f1c9a4420/", "Samsung Galaxy S20 5G - Härdat glas 9H-Super kvalitet 3D")</f>
        <v>Samsung Galaxy S20 5G - Härdat glas 9H-Super kvalitet 3D</v>
      </c>
      <c r="F12492" s="1" t="s">
        <v>937</v>
      </c>
      <c r="G12492" s="1" t="s">
        <v>938</v>
      </c>
      <c r="H12492" s="1" t="s">
        <v>939</v>
      </c>
      <c r="I12492" s="1" t="s">
        <v>1311</v>
      </c>
      <c r="J12492" s="1" t="s">
        <v>23</v>
      </c>
      <c r="K12492" s="1" t="s">
        <v>16</v>
      </c>
      <c r="L12492" s="1" t="s">
        <v>16</v>
      </c>
      <c r="M12492" s="1" t="s">
        <v>16</v>
      </c>
      <c r="N12492" s="1" t="s">
        <v>16</v>
      </c>
      <c r="O12492" s="1">
        <v>63.2</v>
      </c>
      <c r="P12492" s="1">
        <v>1.0</v>
      </c>
    </row>
    <row r="12493">
      <c r="A12493" s="1" t="s">
        <v>29</v>
      </c>
      <c r="B12493" s="1" t="s">
        <v>15196</v>
      </c>
      <c r="C12493" s="2" t="s">
        <v>15125</v>
      </c>
      <c r="D12493" s="1" t="s">
        <v>19</v>
      </c>
      <c r="E1249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493" s="1" t="s">
        <v>722</v>
      </c>
      <c r="G12493" s="1" t="s">
        <v>723</v>
      </c>
      <c r="H12493" s="1" t="s">
        <v>724</v>
      </c>
      <c r="I12493" s="1" t="s">
        <v>1311</v>
      </c>
      <c r="J12493" s="1" t="s">
        <v>23</v>
      </c>
      <c r="K12493" s="1" t="s">
        <v>16</v>
      </c>
      <c r="L12493" s="1" t="s">
        <v>16</v>
      </c>
      <c r="M12493" s="1" t="s">
        <v>16</v>
      </c>
      <c r="N12493" s="1" t="s">
        <v>16</v>
      </c>
      <c r="O12493" s="1">
        <v>79.2</v>
      </c>
      <c r="P12493" s="1">
        <v>1.0</v>
      </c>
    </row>
    <row r="12494">
      <c r="A12494" s="1" t="s">
        <v>29</v>
      </c>
      <c r="B12494" s="1" t="s">
        <v>15197</v>
      </c>
      <c r="C12494" s="2" t="s">
        <v>15125</v>
      </c>
      <c r="D12494" s="1" t="s">
        <v>19</v>
      </c>
      <c r="E12494" s="3" t="str">
        <f>HYPERLINK("https://fyndiq.se/produkt/eb4c10f317a54361/", "2-Pack Xiaomi 13 Lite - Härdat Glas 9H - Super kvalitet 3D Skärmskydd")</f>
        <v>2-Pack Xiaomi 13 Lite - Härdat Glas 9H - Super kvalitet 3D Skärmskydd</v>
      </c>
      <c r="F12494" s="1" t="s">
        <v>2900</v>
      </c>
      <c r="G12494" s="1" t="s">
        <v>2901</v>
      </c>
      <c r="H12494" s="1" t="s">
        <v>2902</v>
      </c>
      <c r="I12494" s="1" t="s">
        <v>1311</v>
      </c>
      <c r="J12494" s="1" t="s">
        <v>9</v>
      </c>
      <c r="K12494" s="2" t="s">
        <v>14538</v>
      </c>
      <c r="L12494" s="1" t="s">
        <v>2650</v>
      </c>
      <c r="M12494" s="1" t="s">
        <v>16</v>
      </c>
      <c r="N12494" s="1" t="s">
        <v>16</v>
      </c>
      <c r="O12494" s="1">
        <v>63.2</v>
      </c>
      <c r="P12494" s="1">
        <v>1.0</v>
      </c>
    </row>
    <row r="12495">
      <c r="A12495" s="1" t="s">
        <v>29</v>
      </c>
      <c r="B12495" s="1" t="s">
        <v>15198</v>
      </c>
      <c r="C12495" s="2" t="s">
        <v>15125</v>
      </c>
      <c r="D12495" s="1" t="s">
        <v>19</v>
      </c>
      <c r="E12495" s="3" t="str">
        <f>HYPERLINK("https://fyndiq.se/produkt/afde766cdafc45d4/", "2-Pack Samsung Galaxy Note 9 - Härdat Glas 9H - Super kvalitet")</f>
        <v>2-Pack Samsung Galaxy Note 9 - Härdat Glas 9H - Super kvalitet</v>
      </c>
      <c r="F12495" s="1" t="s">
        <v>3553</v>
      </c>
      <c r="G12495" s="1" t="s">
        <v>3554</v>
      </c>
      <c r="H12495" s="1" t="s">
        <v>3555</v>
      </c>
      <c r="I12495" s="1" t="s">
        <v>16</v>
      </c>
      <c r="J12495" s="1" t="s">
        <v>23</v>
      </c>
      <c r="K12495" s="1" t="s">
        <v>16</v>
      </c>
      <c r="L12495" s="1" t="s">
        <v>16</v>
      </c>
      <c r="M12495" s="1" t="s">
        <v>16</v>
      </c>
      <c r="N12495" s="1" t="s">
        <v>16</v>
      </c>
      <c r="O12495" s="1">
        <v>63.2</v>
      </c>
      <c r="P12495" s="1">
        <v>1.0</v>
      </c>
    </row>
    <row r="12496">
      <c r="A12496" s="1" t="s">
        <v>29</v>
      </c>
      <c r="B12496" s="1" t="s">
        <v>15199</v>
      </c>
      <c r="C12496" s="2" t="s">
        <v>15125</v>
      </c>
      <c r="D12496" s="1" t="s">
        <v>19</v>
      </c>
      <c r="E12496" s="3" t="str">
        <f>HYPERLINK("https://fyndiq.se/produkt/28799ed0373d40b4/", "2 Pack Galaxy S21 Ultra 5G- Härdat glas 9H - Super kvalitet 3D")</f>
        <v>2 Pack Galaxy S21 Ultra 5G- Härdat glas 9H - Super kvalitet 3D</v>
      </c>
      <c r="F12496" s="1" t="s">
        <v>272</v>
      </c>
      <c r="G12496" s="1" t="s">
        <v>273</v>
      </c>
      <c r="H12496" s="1" t="s">
        <v>274</v>
      </c>
      <c r="I12496" s="1" t="s">
        <v>16</v>
      </c>
      <c r="J12496" s="1" t="s">
        <v>23</v>
      </c>
      <c r="K12496" s="1" t="s">
        <v>16</v>
      </c>
      <c r="L12496" s="1" t="s">
        <v>16</v>
      </c>
      <c r="M12496" s="1" t="s">
        <v>16</v>
      </c>
      <c r="N12496" s="1" t="s">
        <v>16</v>
      </c>
      <c r="O12496" s="1">
        <v>63.2</v>
      </c>
      <c r="P12496" s="1">
        <v>1.0</v>
      </c>
    </row>
    <row r="12497">
      <c r="A12497" s="1" t="s">
        <v>29</v>
      </c>
      <c r="B12497" s="1" t="s">
        <v>15200</v>
      </c>
      <c r="C12497" s="2" t="s">
        <v>15125</v>
      </c>
      <c r="D12497" s="1" t="s">
        <v>19</v>
      </c>
      <c r="E12497" s="3" t="str">
        <f>HYPERLINK("https://fyndiq.se/produkt/b2b21eba0148489f/", "Samsung S8 härdat glass 3D heltäckande skärmskydd")</f>
        <v>Samsung S8 härdat glass 3D heltäckande skärmskydd</v>
      </c>
      <c r="F12497" s="1" t="s">
        <v>438</v>
      </c>
      <c r="G12497" s="1" t="s">
        <v>439</v>
      </c>
      <c r="H12497" s="1" t="s">
        <v>440</v>
      </c>
      <c r="I12497" s="1" t="s">
        <v>16</v>
      </c>
      <c r="J12497" s="1" t="s">
        <v>23</v>
      </c>
      <c r="K12497" s="1" t="s">
        <v>16</v>
      </c>
      <c r="L12497" s="1" t="s">
        <v>16</v>
      </c>
      <c r="M12497" s="1" t="s">
        <v>16</v>
      </c>
      <c r="N12497" s="1" t="s">
        <v>16</v>
      </c>
      <c r="O12497" s="1">
        <v>55.2</v>
      </c>
      <c r="P12497" s="1">
        <v>1.0</v>
      </c>
    </row>
    <row r="12498">
      <c r="A12498" s="1" t="s">
        <v>29</v>
      </c>
      <c r="B12498" s="1" t="s">
        <v>15201</v>
      </c>
      <c r="C12498" s="2" t="s">
        <v>15125</v>
      </c>
      <c r="D12498" s="1" t="s">
        <v>19</v>
      </c>
      <c r="E12498" s="3" t="str">
        <f t="shared" ref="E12498:E12499" si="501"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12498" s="1" t="s">
        <v>1572</v>
      </c>
      <c r="G12498" s="1" t="s">
        <v>1573</v>
      </c>
      <c r="H12498" s="1" t="s">
        <v>1574</v>
      </c>
      <c r="I12498" s="1" t="s">
        <v>16</v>
      </c>
      <c r="J12498" s="1" t="s">
        <v>23</v>
      </c>
      <c r="K12498" s="1" t="s">
        <v>16</v>
      </c>
      <c r="L12498" s="1" t="s">
        <v>16</v>
      </c>
      <c r="M12498" s="1" t="s">
        <v>16</v>
      </c>
      <c r="N12498" s="1" t="s">
        <v>16</v>
      </c>
      <c r="O12498" s="1">
        <v>71.2</v>
      </c>
      <c r="P12498" s="1">
        <v>1.0</v>
      </c>
    </row>
    <row r="12499">
      <c r="A12499" s="1" t="s">
        <v>29</v>
      </c>
      <c r="B12499" s="1" t="s">
        <v>15202</v>
      </c>
      <c r="C12499" s="2" t="s">
        <v>15125</v>
      </c>
      <c r="D12499" s="1" t="s">
        <v>19</v>
      </c>
      <c r="E12499" s="3" t="str">
        <f t="shared" si="501"/>
        <v>2-Pack Samsung S20 Ultra Skärmskydd &amp; 1-Pack linsskydd - Härdat Glas 9H - Super kvalitet 3D</v>
      </c>
      <c r="F12499" s="1" t="s">
        <v>1572</v>
      </c>
      <c r="G12499" s="1" t="s">
        <v>1573</v>
      </c>
      <c r="H12499" s="1" t="s">
        <v>1574</v>
      </c>
      <c r="I12499" s="1" t="s">
        <v>16</v>
      </c>
      <c r="J12499" s="1" t="s">
        <v>23</v>
      </c>
      <c r="K12499" s="1" t="s">
        <v>16</v>
      </c>
      <c r="L12499" s="1" t="s">
        <v>16</v>
      </c>
      <c r="M12499" s="1" t="s">
        <v>16</v>
      </c>
      <c r="N12499" s="1" t="s">
        <v>16</v>
      </c>
      <c r="O12499" s="1">
        <v>71.2</v>
      </c>
      <c r="P12499" s="1">
        <v>1.0</v>
      </c>
    </row>
    <row r="12500">
      <c r="A12500" s="1" t="s">
        <v>29</v>
      </c>
      <c r="B12500" s="1" t="s">
        <v>15203</v>
      </c>
      <c r="C12500" s="2" t="s">
        <v>15125</v>
      </c>
      <c r="D12500" s="1" t="s">
        <v>19</v>
      </c>
      <c r="E12500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500" s="1" t="s">
        <v>1065</v>
      </c>
      <c r="G12500" s="1" t="s">
        <v>1066</v>
      </c>
      <c r="H12500" s="1" t="s">
        <v>1067</v>
      </c>
      <c r="I12500" s="1" t="s">
        <v>16</v>
      </c>
      <c r="J12500" s="1" t="s">
        <v>23</v>
      </c>
      <c r="K12500" s="1" t="s">
        <v>16</v>
      </c>
      <c r="L12500" s="1" t="s">
        <v>16</v>
      </c>
      <c r="M12500" s="1" t="s">
        <v>16</v>
      </c>
      <c r="N12500" s="1" t="s">
        <v>16</v>
      </c>
      <c r="O12500" s="1">
        <v>71.2</v>
      </c>
      <c r="P12500" s="1">
        <v>1.0</v>
      </c>
    </row>
    <row r="12501">
      <c r="A12501" s="1" t="s">
        <v>29</v>
      </c>
      <c r="B12501" s="1" t="s">
        <v>15204</v>
      </c>
      <c r="C12501" s="2" t="s">
        <v>15125</v>
      </c>
      <c r="D12501" s="1" t="s">
        <v>19</v>
      </c>
      <c r="E12501" s="3" t="str">
        <f>HYPERLINK("https://fyndiq.se/produkt/2dcc2b66fe5f4124/", "1-Pack Självlysande Skärmskydd For iPhone 12 Pro - Härdat Glas 9H - Super Kvalitet 3D")</f>
        <v>1-Pack Självlysande Skärmskydd For iPhone 12 Pro - Härdat Glas 9H - Super Kvalitet 3D</v>
      </c>
      <c r="F12501" s="1" t="s">
        <v>6878</v>
      </c>
      <c r="G12501" s="1" t="s">
        <v>6879</v>
      </c>
      <c r="H12501" s="1" t="s">
        <v>6880</v>
      </c>
      <c r="I12501" s="1" t="s">
        <v>1311</v>
      </c>
      <c r="J12501" s="1" t="s">
        <v>23</v>
      </c>
      <c r="K12501" s="1" t="s">
        <v>16</v>
      </c>
      <c r="L12501" s="1" t="s">
        <v>16</v>
      </c>
      <c r="M12501" s="1" t="s">
        <v>16</v>
      </c>
      <c r="N12501" s="1" t="s">
        <v>16</v>
      </c>
      <c r="O12501" s="1">
        <v>47.2</v>
      </c>
      <c r="P12501" s="1">
        <v>1.0</v>
      </c>
    </row>
    <row r="12502">
      <c r="A12502" s="1" t="s">
        <v>29</v>
      </c>
      <c r="B12502" s="1" t="s">
        <v>15205</v>
      </c>
      <c r="C12502" s="2" t="s">
        <v>15125</v>
      </c>
      <c r="D12502" s="1" t="s">
        <v>19</v>
      </c>
      <c r="E12502" s="3" t="str">
        <f>HYPERLINK("https://fyndiq.se/produkt/d860ba7866de4d05/", "Samsung Galaxy S20 Ultra - Härdat glas 9H - Top kvalitet 3D")</f>
        <v>Samsung Galaxy S20 Ultra - Härdat glas 9H - Top kvalitet 3D</v>
      </c>
      <c r="F12502" s="1" t="s">
        <v>11121</v>
      </c>
      <c r="G12502" s="1" t="s">
        <v>11122</v>
      </c>
      <c r="H12502" s="1" t="s">
        <v>11123</v>
      </c>
      <c r="I12502" s="1" t="s">
        <v>16</v>
      </c>
      <c r="J12502" s="1" t="s">
        <v>23</v>
      </c>
      <c r="K12502" s="1" t="s">
        <v>16</v>
      </c>
      <c r="L12502" s="1" t="s">
        <v>16</v>
      </c>
      <c r="M12502" s="1" t="s">
        <v>16</v>
      </c>
      <c r="N12502" s="1" t="s">
        <v>16</v>
      </c>
      <c r="O12502" s="1">
        <v>55.2</v>
      </c>
      <c r="P12502" s="1">
        <v>1.0</v>
      </c>
    </row>
    <row r="12503">
      <c r="A12503" s="1" t="s">
        <v>29</v>
      </c>
      <c r="B12503" s="1" t="s">
        <v>15206</v>
      </c>
      <c r="C12503" s="2" t="s">
        <v>15125</v>
      </c>
      <c r="D12503" s="1" t="s">
        <v>19</v>
      </c>
      <c r="E12503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2503" s="1" t="s">
        <v>2035</v>
      </c>
      <c r="G12503" s="1" t="s">
        <v>2036</v>
      </c>
      <c r="H12503" s="1" t="s">
        <v>2037</v>
      </c>
      <c r="I12503" s="1" t="s">
        <v>16</v>
      </c>
      <c r="J12503" s="1" t="s">
        <v>23</v>
      </c>
      <c r="K12503" s="1" t="s">
        <v>16</v>
      </c>
      <c r="L12503" s="1" t="s">
        <v>16</v>
      </c>
      <c r="M12503" s="1" t="s">
        <v>16</v>
      </c>
      <c r="N12503" s="1" t="s">
        <v>16</v>
      </c>
      <c r="O12503" s="1">
        <v>55.2</v>
      </c>
      <c r="P12503" s="1">
        <v>1.0</v>
      </c>
    </row>
    <row r="12504">
      <c r="A12504" s="1" t="s">
        <v>29</v>
      </c>
      <c r="B12504" s="1" t="s">
        <v>15207</v>
      </c>
      <c r="C12504" s="2" t="s">
        <v>15125</v>
      </c>
      <c r="D12504" s="1" t="s">
        <v>19</v>
      </c>
      <c r="E12504" s="3" t="str">
        <f>HYPERLINK("https://fyndiq.se/produkt/b1caddae2e864477/", "2- Pack Samsung S10 Plus - Härdat Glas 9H - Super Kvalitet 3D")</f>
        <v>2- Pack Samsung S10 Plus - Härdat Glas 9H - Super Kvalitet 3D</v>
      </c>
      <c r="F12504" s="1" t="s">
        <v>477</v>
      </c>
      <c r="G12504" s="1" t="s">
        <v>478</v>
      </c>
      <c r="H12504" s="1" t="s">
        <v>479</v>
      </c>
      <c r="I12504" s="1" t="s">
        <v>16</v>
      </c>
      <c r="J12504" s="1" t="s">
        <v>23</v>
      </c>
      <c r="K12504" s="1" t="s">
        <v>16</v>
      </c>
      <c r="L12504" s="1" t="s">
        <v>16</v>
      </c>
      <c r="M12504" s="1" t="s">
        <v>16</v>
      </c>
      <c r="N12504" s="1" t="s">
        <v>16</v>
      </c>
      <c r="O12504" s="1">
        <v>63.2</v>
      </c>
      <c r="P12504" s="1">
        <v>1.0</v>
      </c>
    </row>
    <row r="12505">
      <c r="A12505" s="1" t="s">
        <v>29</v>
      </c>
      <c r="B12505" s="1" t="s">
        <v>15208</v>
      </c>
      <c r="C12505" s="2" t="s">
        <v>15125</v>
      </c>
      <c r="D12505" s="1" t="s">
        <v>19</v>
      </c>
      <c r="E12505" s="3" t="str">
        <f>HYPERLINK("https://fyndiq.se/produkt/2477583187264ece/", "2-Pack Samsung S20 - 9H Härdat Glass - Top Kvalitet")</f>
        <v>2-Pack Samsung S20 - 9H Härdat Glass - Top Kvalitet</v>
      </c>
      <c r="F12505" s="1" t="s">
        <v>124</v>
      </c>
      <c r="G12505" s="1" t="s">
        <v>125</v>
      </c>
      <c r="H12505" s="1" t="s">
        <v>126</v>
      </c>
      <c r="I12505" s="1" t="s">
        <v>16</v>
      </c>
      <c r="J12505" s="1" t="s">
        <v>23</v>
      </c>
      <c r="K12505" s="1" t="s">
        <v>16</v>
      </c>
      <c r="L12505" s="1" t="s">
        <v>16</v>
      </c>
      <c r="M12505" s="1" t="s">
        <v>16</v>
      </c>
      <c r="N12505" s="1" t="s">
        <v>16</v>
      </c>
      <c r="O12505" s="1">
        <v>71.2</v>
      </c>
      <c r="P12505" s="1">
        <v>1.0</v>
      </c>
    </row>
    <row r="12506">
      <c r="A12506" s="1" t="s">
        <v>29</v>
      </c>
      <c r="B12506" s="1" t="s">
        <v>15209</v>
      </c>
      <c r="C12506" s="2" t="s">
        <v>15210</v>
      </c>
      <c r="D12506" s="1" t="s">
        <v>19</v>
      </c>
      <c r="E12506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12506" s="1" t="s">
        <v>4752</v>
      </c>
      <c r="G12506" s="1" t="s">
        <v>4753</v>
      </c>
      <c r="H12506" s="1" t="s">
        <v>4754</v>
      </c>
      <c r="I12506" s="1" t="s">
        <v>16</v>
      </c>
      <c r="J12506" s="1" t="s">
        <v>23</v>
      </c>
      <c r="K12506" s="1" t="s">
        <v>16</v>
      </c>
      <c r="L12506" s="1" t="s">
        <v>16</v>
      </c>
      <c r="M12506" s="1" t="s">
        <v>16</v>
      </c>
      <c r="N12506" s="1" t="s">
        <v>16</v>
      </c>
      <c r="O12506" s="1">
        <v>71.2</v>
      </c>
      <c r="P12506" s="1">
        <v>1.0</v>
      </c>
    </row>
    <row r="12507">
      <c r="A12507" s="1" t="s">
        <v>29</v>
      </c>
      <c r="B12507" s="1" t="s">
        <v>15211</v>
      </c>
      <c r="C12507" s="2" t="s">
        <v>15210</v>
      </c>
      <c r="D12507" s="1" t="s">
        <v>19</v>
      </c>
      <c r="E12507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2507" s="1" t="s">
        <v>296</v>
      </c>
      <c r="G12507" s="1" t="s">
        <v>297</v>
      </c>
      <c r="H12507" s="1" t="s">
        <v>298</v>
      </c>
      <c r="I12507" s="1" t="s">
        <v>16</v>
      </c>
      <c r="J12507" s="1" t="s">
        <v>23</v>
      </c>
      <c r="K12507" s="1" t="s">
        <v>16</v>
      </c>
      <c r="L12507" s="1" t="s">
        <v>16</v>
      </c>
      <c r="M12507" s="1" t="s">
        <v>16</v>
      </c>
      <c r="N12507" s="1" t="s">
        <v>16</v>
      </c>
      <c r="O12507" s="1">
        <v>71.2</v>
      </c>
      <c r="P12507" s="1">
        <v>1.0</v>
      </c>
    </row>
    <row r="12508">
      <c r="A12508" s="1" t="s">
        <v>29</v>
      </c>
      <c r="B12508" s="1" t="s">
        <v>15212</v>
      </c>
      <c r="C12508" s="2" t="s">
        <v>15210</v>
      </c>
      <c r="D12508" s="1" t="s">
        <v>19</v>
      </c>
      <c r="E12508" s="3" t="str">
        <f>HYPERLINK("https://fyndiq.se/produkt/f7b16236096d401a/", "2-Pack Google Pixel 7A - Härdat glas 9H - Super kvalitet 3D Skärmskydd")</f>
        <v>2-Pack Google Pixel 7A - Härdat glas 9H - Super kvalitet 3D Skärmskydd</v>
      </c>
      <c r="F12508" s="1" t="s">
        <v>852</v>
      </c>
      <c r="G12508" s="1" t="s">
        <v>853</v>
      </c>
      <c r="H12508" s="1" t="s">
        <v>854</v>
      </c>
      <c r="I12508" s="1" t="s">
        <v>16</v>
      </c>
      <c r="J12508" s="1" t="s">
        <v>23</v>
      </c>
      <c r="K12508" s="1" t="s">
        <v>16</v>
      </c>
      <c r="L12508" s="1" t="s">
        <v>16</v>
      </c>
      <c r="M12508" s="1" t="s">
        <v>16</v>
      </c>
      <c r="N12508" s="1" t="s">
        <v>16</v>
      </c>
      <c r="O12508" s="1">
        <v>63.2</v>
      </c>
      <c r="P12508" s="1">
        <v>1.0</v>
      </c>
    </row>
    <row r="12509">
      <c r="A12509" s="1" t="s">
        <v>29</v>
      </c>
      <c r="B12509" s="1" t="s">
        <v>15213</v>
      </c>
      <c r="C12509" s="2" t="s">
        <v>15210</v>
      </c>
      <c r="D12509" s="1" t="s">
        <v>19</v>
      </c>
      <c r="E12509" s="3" t="str">
        <f>HYPERLINK("https://fyndiq.se/produkt/44f3cfd52e0f4e86/", "Apple Watch 45mm – Härdat glas 9H – Super kvalitet 3D Skärmskydd")</f>
        <v>Apple Watch 45mm – Härdat glas 9H – Super kvalitet 3D Skärmskydd</v>
      </c>
      <c r="F12509" s="1" t="s">
        <v>568</v>
      </c>
      <c r="G12509" s="1" t="s">
        <v>569</v>
      </c>
      <c r="H12509" s="1" t="s">
        <v>570</v>
      </c>
      <c r="I12509" s="1" t="s">
        <v>16</v>
      </c>
      <c r="J12509" s="1" t="s">
        <v>23</v>
      </c>
      <c r="K12509" s="1" t="s">
        <v>16</v>
      </c>
      <c r="L12509" s="1" t="s">
        <v>16</v>
      </c>
      <c r="M12509" s="1" t="s">
        <v>16</v>
      </c>
      <c r="N12509" s="1" t="s">
        <v>16</v>
      </c>
      <c r="O12509" s="1">
        <v>47.2</v>
      </c>
      <c r="P12509" s="1">
        <v>1.0</v>
      </c>
    </row>
    <row r="12510">
      <c r="A12510" s="1" t="s">
        <v>29</v>
      </c>
      <c r="B12510" s="1" t="s">
        <v>15214</v>
      </c>
      <c r="C12510" s="2" t="s">
        <v>15210</v>
      </c>
      <c r="D12510" s="1" t="s">
        <v>19</v>
      </c>
      <c r="E1251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2510" s="1" t="s">
        <v>204</v>
      </c>
      <c r="G12510" s="1" t="s">
        <v>205</v>
      </c>
      <c r="H12510" s="1" t="s">
        <v>206</v>
      </c>
      <c r="I12510" s="1" t="s">
        <v>16</v>
      </c>
      <c r="J12510" s="1" t="s">
        <v>23</v>
      </c>
      <c r="K12510" s="1" t="s">
        <v>16</v>
      </c>
      <c r="L12510" s="1" t="s">
        <v>16</v>
      </c>
      <c r="M12510" s="1" t="s">
        <v>16</v>
      </c>
      <c r="N12510" s="1" t="s">
        <v>16</v>
      </c>
      <c r="O12510" s="1">
        <v>71.2</v>
      </c>
      <c r="P12510" s="1">
        <v>1.0</v>
      </c>
    </row>
    <row r="12511">
      <c r="A12511" s="1" t="s">
        <v>29</v>
      </c>
      <c r="B12511" s="1" t="s">
        <v>15215</v>
      </c>
      <c r="C12511" s="2" t="s">
        <v>15210</v>
      </c>
      <c r="D12511" s="1" t="s">
        <v>19</v>
      </c>
      <c r="E12511" s="3" t="str">
        <f>HYPERLINK("https://fyndiq.se/produkt/416415a768684efb/", "2-Pack Samsung Galaxy S21 5G - 9H Härdat Glas - HD")</f>
        <v>2-Pack Samsung Galaxy S21 5G - 9H Härdat Glas - HD</v>
      </c>
      <c r="F12511" s="1" t="s">
        <v>39</v>
      </c>
      <c r="G12511" s="1" t="s">
        <v>40</v>
      </c>
      <c r="H12511" s="1" t="s">
        <v>41</v>
      </c>
      <c r="I12511" s="1" t="s">
        <v>16</v>
      </c>
      <c r="J12511" s="1" t="s">
        <v>23</v>
      </c>
      <c r="K12511" s="1" t="s">
        <v>16</v>
      </c>
      <c r="L12511" s="1" t="s">
        <v>16</v>
      </c>
      <c r="M12511" s="1" t="s">
        <v>16</v>
      </c>
      <c r="N12511" s="1" t="s">
        <v>16</v>
      </c>
      <c r="O12511" s="1">
        <v>63.2</v>
      </c>
      <c r="P12511" s="1">
        <v>1.0</v>
      </c>
    </row>
    <row r="12512">
      <c r="A12512" s="1" t="s">
        <v>29</v>
      </c>
      <c r="B12512" s="1" t="s">
        <v>15216</v>
      </c>
      <c r="C12512" s="2" t="s">
        <v>15210</v>
      </c>
      <c r="D12512" s="1" t="s">
        <v>19</v>
      </c>
      <c r="E12512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2512" s="1" t="s">
        <v>1193</v>
      </c>
      <c r="G12512" s="1" t="s">
        <v>1194</v>
      </c>
      <c r="H12512" s="1" t="s">
        <v>1195</v>
      </c>
      <c r="I12512" s="1" t="s">
        <v>16</v>
      </c>
      <c r="J12512" s="1" t="s">
        <v>23</v>
      </c>
      <c r="K12512" s="1" t="s">
        <v>16</v>
      </c>
      <c r="L12512" s="1" t="s">
        <v>16</v>
      </c>
      <c r="M12512" s="1" t="s">
        <v>16</v>
      </c>
      <c r="N12512" s="1" t="s">
        <v>16</v>
      </c>
      <c r="O12512" s="1">
        <v>79.2</v>
      </c>
      <c r="P12512" s="1">
        <v>1.0</v>
      </c>
    </row>
    <row r="12513">
      <c r="A12513" s="1" t="s">
        <v>29</v>
      </c>
      <c r="B12513" s="1" t="s">
        <v>15217</v>
      </c>
      <c r="C12513" s="2" t="s">
        <v>15210</v>
      </c>
      <c r="D12513" s="1" t="s">
        <v>19</v>
      </c>
      <c r="E12513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2513" s="1" t="s">
        <v>5040</v>
      </c>
      <c r="G12513" s="1" t="s">
        <v>5041</v>
      </c>
      <c r="H12513" s="1" t="s">
        <v>5042</v>
      </c>
      <c r="I12513" s="1" t="s">
        <v>16</v>
      </c>
      <c r="J12513" s="1" t="s">
        <v>23</v>
      </c>
      <c r="K12513" s="1" t="s">
        <v>16</v>
      </c>
      <c r="L12513" s="1" t="s">
        <v>16</v>
      </c>
      <c r="M12513" s="1" t="s">
        <v>16</v>
      </c>
      <c r="N12513" s="1" t="s">
        <v>16</v>
      </c>
      <c r="O12513" s="1">
        <v>79.2</v>
      </c>
      <c r="P12513" s="1">
        <v>1.0</v>
      </c>
    </row>
    <row r="12514">
      <c r="A12514" s="1" t="s">
        <v>29</v>
      </c>
      <c r="B12514" s="1" t="s">
        <v>15218</v>
      </c>
      <c r="C12514" s="2" t="s">
        <v>15210</v>
      </c>
      <c r="D12514" s="1" t="s">
        <v>19</v>
      </c>
      <c r="E12514" s="3" t="str">
        <f>HYPERLINK("https://fyndiq.se/produkt/2477583187264ece/", "2-Pack Samsung S20 - 9H Härdat Glass - Top Kvalitet")</f>
        <v>2-Pack Samsung S20 - 9H Härdat Glass - Top Kvalitet</v>
      </c>
      <c r="F12514" s="1" t="s">
        <v>124</v>
      </c>
      <c r="G12514" s="1" t="s">
        <v>125</v>
      </c>
      <c r="H12514" s="1" t="s">
        <v>126</v>
      </c>
      <c r="I12514" s="1" t="s">
        <v>16</v>
      </c>
      <c r="J12514" s="1" t="s">
        <v>23</v>
      </c>
      <c r="K12514" s="1" t="s">
        <v>16</v>
      </c>
      <c r="L12514" s="1" t="s">
        <v>16</v>
      </c>
      <c r="M12514" s="1" t="s">
        <v>16</v>
      </c>
      <c r="N12514" s="1" t="s">
        <v>16</v>
      </c>
      <c r="O12514" s="1">
        <v>71.2</v>
      </c>
      <c r="P12514" s="1">
        <v>1.0</v>
      </c>
    </row>
    <row r="12515">
      <c r="A12515" s="1" t="s">
        <v>29</v>
      </c>
      <c r="B12515" s="1" t="s">
        <v>15219</v>
      </c>
      <c r="C12515" s="2" t="s">
        <v>15210</v>
      </c>
      <c r="D12515" s="1" t="s">
        <v>19</v>
      </c>
      <c r="E1251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515" s="1" t="s">
        <v>258</v>
      </c>
      <c r="G12515" s="1" t="s">
        <v>259</v>
      </c>
      <c r="H12515" s="1" t="s">
        <v>260</v>
      </c>
      <c r="I12515" s="1" t="s">
        <v>16</v>
      </c>
      <c r="J12515" s="1" t="s">
        <v>23</v>
      </c>
      <c r="K12515" s="1" t="s">
        <v>16</v>
      </c>
      <c r="L12515" s="1" t="s">
        <v>16</v>
      </c>
      <c r="M12515" s="1" t="s">
        <v>16</v>
      </c>
      <c r="N12515" s="1" t="s">
        <v>16</v>
      </c>
      <c r="O12515" s="1">
        <v>63.2</v>
      </c>
      <c r="P12515" s="1">
        <v>1.0</v>
      </c>
    </row>
    <row r="12516">
      <c r="A12516" s="1" t="s">
        <v>29</v>
      </c>
      <c r="B12516" s="1" t="s">
        <v>15220</v>
      </c>
      <c r="C12516" s="2" t="s">
        <v>15210</v>
      </c>
      <c r="D12516" s="1" t="s">
        <v>19</v>
      </c>
      <c r="E12516" s="3" t="str">
        <f>HYPERLINK("https://fyndiq.se/produkt/2030c5450cfb4338/", "2 Pack Huawei P30 Pro - Härdat glas 9H – 3D Super kvalitet")</f>
        <v>2 Pack Huawei P30 Pro - Härdat glas 9H – 3D Super kvalitet</v>
      </c>
      <c r="F12516" s="1" t="s">
        <v>1091</v>
      </c>
      <c r="G12516" s="1" t="s">
        <v>1092</v>
      </c>
      <c r="H12516" s="1" t="s">
        <v>1093</v>
      </c>
      <c r="I12516" s="1" t="s">
        <v>16</v>
      </c>
      <c r="J12516" s="1" t="s">
        <v>23</v>
      </c>
      <c r="K12516" s="1" t="s">
        <v>16</v>
      </c>
      <c r="L12516" s="1" t="s">
        <v>16</v>
      </c>
      <c r="M12516" s="1" t="s">
        <v>16</v>
      </c>
      <c r="N12516" s="1" t="s">
        <v>16</v>
      </c>
      <c r="O12516" s="1">
        <v>71.2</v>
      </c>
      <c r="P12516" s="1">
        <v>1.0</v>
      </c>
    </row>
    <row r="12517">
      <c r="A12517" s="1" t="s">
        <v>29</v>
      </c>
      <c r="B12517" s="1" t="s">
        <v>15221</v>
      </c>
      <c r="C12517" s="2" t="s">
        <v>15210</v>
      </c>
      <c r="D12517" s="1" t="s">
        <v>19</v>
      </c>
      <c r="E1251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517" s="1" t="s">
        <v>709</v>
      </c>
      <c r="G12517" s="1" t="s">
        <v>710</v>
      </c>
      <c r="H12517" s="1" t="s">
        <v>711</v>
      </c>
      <c r="I12517" s="1" t="s">
        <v>16</v>
      </c>
      <c r="J12517" s="1" t="s">
        <v>23</v>
      </c>
      <c r="K12517" s="1" t="s">
        <v>16</v>
      </c>
      <c r="L12517" s="1" t="s">
        <v>16</v>
      </c>
      <c r="M12517" s="1" t="s">
        <v>16</v>
      </c>
      <c r="N12517" s="1" t="s">
        <v>16</v>
      </c>
      <c r="O12517" s="1">
        <v>63.2</v>
      </c>
      <c r="P12517" s="1">
        <v>1.0</v>
      </c>
    </row>
    <row r="12518">
      <c r="A12518" s="1" t="s">
        <v>29</v>
      </c>
      <c r="B12518" s="1" t="s">
        <v>15222</v>
      </c>
      <c r="C12518" s="2" t="s">
        <v>15210</v>
      </c>
      <c r="D12518" s="1" t="s">
        <v>19</v>
      </c>
      <c r="E12518" s="3" t="str">
        <f>HYPERLINK("https://fyndiq.se/produkt/568e11c65a164b3c/", "2 Pack Samsung Galaxy A33 - 9H Härdat Glass - 3D Super Kvalitet")</f>
        <v>2 Pack Samsung Galaxy A33 - 9H Härdat Glass - 3D Super Kvalitet</v>
      </c>
      <c r="F12518" s="1" t="s">
        <v>736</v>
      </c>
      <c r="G12518" s="1" t="s">
        <v>737</v>
      </c>
      <c r="H12518" s="1" t="s">
        <v>738</v>
      </c>
      <c r="I12518" s="1" t="s">
        <v>16</v>
      </c>
      <c r="J12518" s="1" t="s">
        <v>23</v>
      </c>
      <c r="K12518" s="1" t="s">
        <v>16</v>
      </c>
      <c r="L12518" s="1" t="s">
        <v>16</v>
      </c>
      <c r="M12518" s="1" t="s">
        <v>16</v>
      </c>
      <c r="N12518" s="1" t="s">
        <v>16</v>
      </c>
      <c r="O12518" s="1">
        <v>63.2</v>
      </c>
      <c r="P12518" s="1">
        <v>1.0</v>
      </c>
    </row>
    <row r="12519">
      <c r="A12519" s="1" t="s">
        <v>29</v>
      </c>
      <c r="B12519" s="1" t="s">
        <v>15223</v>
      </c>
      <c r="C12519" s="2" t="s">
        <v>15210</v>
      </c>
      <c r="D12519" s="1" t="s">
        <v>19</v>
      </c>
      <c r="E12519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2519" s="1" t="s">
        <v>4240</v>
      </c>
      <c r="G12519" s="1" t="s">
        <v>4241</v>
      </c>
      <c r="H12519" s="1" t="s">
        <v>4242</v>
      </c>
      <c r="I12519" s="1" t="s">
        <v>16</v>
      </c>
      <c r="J12519" s="1" t="s">
        <v>23</v>
      </c>
      <c r="K12519" s="1" t="s">
        <v>16</v>
      </c>
      <c r="L12519" s="1" t="s">
        <v>16</v>
      </c>
      <c r="M12519" s="1" t="s">
        <v>16</v>
      </c>
      <c r="N12519" s="1" t="s">
        <v>16</v>
      </c>
      <c r="O12519" s="1">
        <v>63.2</v>
      </c>
      <c r="P12519" s="1">
        <v>1.0</v>
      </c>
    </row>
    <row r="12520">
      <c r="A12520" s="1" t="s">
        <v>29</v>
      </c>
      <c r="B12520" s="1" t="s">
        <v>15224</v>
      </c>
      <c r="C12520" s="2" t="s">
        <v>15210</v>
      </c>
      <c r="D12520" s="1" t="s">
        <v>19</v>
      </c>
      <c r="E12520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2520" s="1" t="s">
        <v>4809</v>
      </c>
      <c r="G12520" s="1" t="s">
        <v>4810</v>
      </c>
      <c r="H12520" s="1" t="s">
        <v>4811</v>
      </c>
      <c r="I12520" s="1" t="s">
        <v>16</v>
      </c>
      <c r="J12520" s="1" t="s">
        <v>23</v>
      </c>
      <c r="K12520" s="1" t="s">
        <v>16</v>
      </c>
      <c r="L12520" s="1" t="s">
        <v>16</v>
      </c>
      <c r="M12520" s="1" t="s">
        <v>16</v>
      </c>
      <c r="N12520" s="1" t="s">
        <v>16</v>
      </c>
      <c r="O12520" s="1">
        <v>55.2</v>
      </c>
      <c r="P12520" s="1">
        <v>15.0</v>
      </c>
    </row>
    <row r="12521">
      <c r="A12521" s="1" t="s">
        <v>29</v>
      </c>
      <c r="B12521" s="1" t="s">
        <v>15225</v>
      </c>
      <c r="C12521" s="2" t="s">
        <v>15210</v>
      </c>
      <c r="D12521" s="1" t="s">
        <v>19</v>
      </c>
      <c r="E12521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521" s="1" t="s">
        <v>968</v>
      </c>
      <c r="G12521" s="1" t="s">
        <v>969</v>
      </c>
      <c r="H12521" s="1" t="s">
        <v>970</v>
      </c>
      <c r="I12521" s="1" t="s">
        <v>16</v>
      </c>
      <c r="J12521" s="1" t="s">
        <v>23</v>
      </c>
      <c r="K12521" s="1" t="s">
        <v>16</v>
      </c>
      <c r="L12521" s="1" t="s">
        <v>16</v>
      </c>
      <c r="M12521" s="1" t="s">
        <v>16</v>
      </c>
      <c r="N12521" s="1" t="s">
        <v>16</v>
      </c>
      <c r="O12521" s="1">
        <v>71.2</v>
      </c>
      <c r="P12521" s="1">
        <v>1.0</v>
      </c>
    </row>
    <row r="12522">
      <c r="A12522" s="1" t="s">
        <v>29</v>
      </c>
      <c r="B12522" s="1" t="s">
        <v>15226</v>
      </c>
      <c r="C12522" s="2" t="s">
        <v>15210</v>
      </c>
      <c r="D12522" s="1" t="s">
        <v>19</v>
      </c>
      <c r="E12522" s="3" t="str">
        <f t="shared" ref="E12522:E12523" si="502">HYPERLINK("https://fyndiq.se/produkt/08d44de1ca3946df/", "2-Pack Samsung Galaxy S10 - Härdat Glas 9H – 3D Skärmskydd - Super kvalitet")</f>
        <v>2-Pack Samsung Galaxy S10 - Härdat Glas 9H – 3D Skärmskydd - Super kvalitet</v>
      </c>
      <c r="F12522" s="1" t="s">
        <v>729</v>
      </c>
      <c r="G12522" s="1" t="s">
        <v>730</v>
      </c>
      <c r="H12522" s="1" t="s">
        <v>731</v>
      </c>
      <c r="I12522" s="1" t="s">
        <v>16</v>
      </c>
      <c r="J12522" s="1" t="s">
        <v>23</v>
      </c>
      <c r="K12522" s="1" t="s">
        <v>16</v>
      </c>
      <c r="L12522" s="1" t="s">
        <v>16</v>
      </c>
      <c r="M12522" s="1" t="s">
        <v>16</v>
      </c>
      <c r="N12522" s="1" t="s">
        <v>16</v>
      </c>
      <c r="O12522" s="1">
        <v>63.2</v>
      </c>
      <c r="P12522" s="1">
        <v>1.0</v>
      </c>
    </row>
    <row r="12523">
      <c r="A12523" s="1" t="s">
        <v>29</v>
      </c>
      <c r="B12523" s="1" t="s">
        <v>15227</v>
      </c>
      <c r="C12523" s="2" t="s">
        <v>15210</v>
      </c>
      <c r="D12523" s="1" t="s">
        <v>19</v>
      </c>
      <c r="E12523" s="3" t="str">
        <f t="shared" si="502"/>
        <v>2-Pack Samsung Galaxy S10 - Härdat Glas 9H – 3D Skärmskydd - Super kvalitet</v>
      </c>
      <c r="F12523" s="1" t="s">
        <v>729</v>
      </c>
      <c r="G12523" s="1" t="s">
        <v>730</v>
      </c>
      <c r="H12523" s="1" t="s">
        <v>731</v>
      </c>
      <c r="I12523" s="1" t="s">
        <v>16</v>
      </c>
      <c r="J12523" s="1" t="s">
        <v>23</v>
      </c>
      <c r="K12523" s="1" t="s">
        <v>16</v>
      </c>
      <c r="L12523" s="1" t="s">
        <v>16</v>
      </c>
      <c r="M12523" s="1" t="s">
        <v>16</v>
      </c>
      <c r="N12523" s="1" t="s">
        <v>16</v>
      </c>
      <c r="O12523" s="1">
        <v>63.2</v>
      </c>
      <c r="P12523" s="1">
        <v>2.0</v>
      </c>
    </row>
    <row r="12524">
      <c r="A12524" s="1" t="s">
        <v>29</v>
      </c>
      <c r="B12524" s="1" t="s">
        <v>15228</v>
      </c>
      <c r="C12524" s="2" t="s">
        <v>15210</v>
      </c>
      <c r="D12524" s="1" t="s">
        <v>19</v>
      </c>
      <c r="E12524" s="3" t="str">
        <f>HYPERLINK("https://fyndiq.se/produkt/48b46200dc014b3e/", "2-Pack Iphone 8 Vit -Härdat Glas 9H-Super Kvalitet 3D Skärmskydd")</f>
        <v>2-Pack Iphone 8 Vit -Härdat Glas 9H-Super Kvalitet 3D Skärmskydd</v>
      </c>
      <c r="F12524" s="1" t="s">
        <v>2562</v>
      </c>
      <c r="G12524" s="1" t="s">
        <v>2563</v>
      </c>
      <c r="H12524" s="1" t="s">
        <v>2564</v>
      </c>
      <c r="I12524" s="1" t="s">
        <v>16</v>
      </c>
      <c r="J12524" s="1" t="s">
        <v>23</v>
      </c>
      <c r="K12524" s="1" t="s">
        <v>16</v>
      </c>
      <c r="L12524" s="1" t="s">
        <v>16</v>
      </c>
      <c r="M12524" s="1" t="s">
        <v>16</v>
      </c>
      <c r="N12524" s="1" t="s">
        <v>16</v>
      </c>
      <c r="O12524" s="1">
        <v>47.2</v>
      </c>
      <c r="P12524" s="1">
        <v>1.0</v>
      </c>
    </row>
    <row r="12525">
      <c r="A12525" s="1" t="s">
        <v>29</v>
      </c>
      <c r="B12525" s="1" t="s">
        <v>15229</v>
      </c>
      <c r="C12525" s="2" t="s">
        <v>15210</v>
      </c>
      <c r="D12525" s="1" t="s">
        <v>19</v>
      </c>
      <c r="E12525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2525" s="1" t="s">
        <v>4809</v>
      </c>
      <c r="G12525" s="1" t="s">
        <v>4810</v>
      </c>
      <c r="H12525" s="1" t="s">
        <v>4811</v>
      </c>
      <c r="I12525" s="1" t="s">
        <v>16</v>
      </c>
      <c r="J12525" s="1" t="s">
        <v>23</v>
      </c>
      <c r="K12525" s="1" t="s">
        <v>16</v>
      </c>
      <c r="L12525" s="1" t="s">
        <v>16</v>
      </c>
      <c r="M12525" s="1" t="s">
        <v>16</v>
      </c>
      <c r="N12525" s="1" t="s">
        <v>16</v>
      </c>
      <c r="O12525" s="1">
        <v>55.2</v>
      </c>
      <c r="P12525" s="1">
        <v>2.0</v>
      </c>
    </row>
    <row r="12526">
      <c r="A12526" s="1" t="s">
        <v>29</v>
      </c>
      <c r="B12526" s="1" t="s">
        <v>15230</v>
      </c>
      <c r="C12526" s="2" t="s">
        <v>15210</v>
      </c>
      <c r="D12526" s="1" t="s">
        <v>19</v>
      </c>
      <c r="E12526" s="3" t="str">
        <f>HYPERLINK("https://fyndiq.se/produkt/f4e95b294a424d40/", "2-Pack Samsung S10 Skärmskydd - Härdat Glas 9H - Super kvalitet 3D")</f>
        <v>2-Pack Samsung S10 Skärmskydd - Härdat Glas 9H - Super kvalitet 3D</v>
      </c>
      <c r="F12526" s="1" t="s">
        <v>353</v>
      </c>
      <c r="G12526" s="1" t="s">
        <v>354</v>
      </c>
      <c r="H12526" s="1" t="s">
        <v>355</v>
      </c>
      <c r="I12526" s="1" t="s">
        <v>16</v>
      </c>
      <c r="J12526" s="1" t="s">
        <v>23</v>
      </c>
      <c r="K12526" s="1" t="s">
        <v>16</v>
      </c>
      <c r="L12526" s="1" t="s">
        <v>16</v>
      </c>
      <c r="M12526" s="1" t="s">
        <v>16</v>
      </c>
      <c r="N12526" s="1" t="s">
        <v>16</v>
      </c>
      <c r="O12526" s="1">
        <v>63.2</v>
      </c>
      <c r="P12526" s="1">
        <v>1.0</v>
      </c>
    </row>
    <row r="12527">
      <c r="A12527" s="1" t="s">
        <v>29</v>
      </c>
      <c r="B12527" s="1" t="s">
        <v>15231</v>
      </c>
      <c r="C12527" s="2" t="s">
        <v>15210</v>
      </c>
      <c r="D12527" s="1" t="s">
        <v>19</v>
      </c>
      <c r="E12527" s="3" t="str">
        <f>HYPERLINK("https://fyndiq.se/produkt/082f3cf898c84831/", "2 Pack Galaxy S20 Ultra - Härdat glas 9H - Super kvalitet 3D")</f>
        <v>2 Pack Galaxy S20 Ultra - Härdat glas 9H - Super kvalitet 3D</v>
      </c>
      <c r="F12527" s="1" t="s">
        <v>460</v>
      </c>
      <c r="G12527" s="1" t="s">
        <v>461</v>
      </c>
      <c r="H12527" s="1" t="s">
        <v>462</v>
      </c>
      <c r="I12527" s="1" t="s">
        <v>16</v>
      </c>
      <c r="J12527" s="1" t="s">
        <v>23</v>
      </c>
      <c r="K12527" s="1" t="s">
        <v>16</v>
      </c>
      <c r="L12527" s="1" t="s">
        <v>16</v>
      </c>
      <c r="M12527" s="1" t="s">
        <v>16</v>
      </c>
      <c r="N12527" s="1" t="s">
        <v>16</v>
      </c>
      <c r="O12527" s="1">
        <v>63.2</v>
      </c>
      <c r="P12527" s="1">
        <v>1.0</v>
      </c>
    </row>
    <row r="12528">
      <c r="A12528" s="1" t="s">
        <v>29</v>
      </c>
      <c r="B12528" s="1" t="s">
        <v>15232</v>
      </c>
      <c r="C12528" s="2" t="s">
        <v>15210</v>
      </c>
      <c r="D12528" s="1" t="s">
        <v>19</v>
      </c>
      <c r="E12528" s="3" t="str">
        <f>HYPERLINK("https://fyndiq.se/produkt/9eab7cbe758a4979/", "2-Pack Samsung S20 FE (5G) Skärmskydd &amp; 1-Pack linsskydd - Härdat Glas 9H - Super kvalitet 3D")</f>
        <v>2-Pack Samsung S20 FE (5G) Skärmskydd &amp; 1-Pack linsskydd - Härdat Glas 9H - Super kvalitet 3D</v>
      </c>
      <c r="F12528" s="1" t="s">
        <v>15233</v>
      </c>
      <c r="G12528" s="1" t="s">
        <v>15234</v>
      </c>
      <c r="H12528" s="1" t="s">
        <v>15235</v>
      </c>
      <c r="I12528" s="1" t="s">
        <v>16</v>
      </c>
      <c r="J12528" s="1" t="s">
        <v>23</v>
      </c>
      <c r="K12528" s="1" t="s">
        <v>16</v>
      </c>
      <c r="L12528" s="1" t="s">
        <v>16</v>
      </c>
      <c r="M12528" s="1" t="s">
        <v>16</v>
      </c>
      <c r="N12528" s="1" t="s">
        <v>16</v>
      </c>
      <c r="O12528" s="1">
        <v>71.2</v>
      </c>
      <c r="P12528" s="1">
        <v>1.0</v>
      </c>
    </row>
    <row r="12529">
      <c r="A12529" s="1" t="s">
        <v>29</v>
      </c>
      <c r="B12529" s="1" t="s">
        <v>15236</v>
      </c>
      <c r="C12529" s="2" t="s">
        <v>15210</v>
      </c>
      <c r="D12529" s="1" t="s">
        <v>19</v>
      </c>
      <c r="E12529" s="3" t="str">
        <f t="shared" ref="E12529:E12530" si="503">HYPERLINK("https://fyndiq.se/produkt/dfe28e565d2e4c8d/", "2 Pack Samsung S21 FE - 9H Härdat Glass - Super Kvalitet 3D")</f>
        <v>2 Pack Samsung S21 FE - 9H Härdat Glass - Super Kvalitet 3D</v>
      </c>
      <c r="F12529" s="1" t="s">
        <v>276</v>
      </c>
      <c r="G12529" s="1" t="s">
        <v>277</v>
      </c>
      <c r="H12529" s="1" t="s">
        <v>278</v>
      </c>
      <c r="I12529" s="1" t="s">
        <v>16</v>
      </c>
      <c r="J12529" s="1" t="s">
        <v>23</v>
      </c>
      <c r="K12529" s="1" t="s">
        <v>16</v>
      </c>
      <c r="L12529" s="1" t="s">
        <v>16</v>
      </c>
      <c r="M12529" s="1" t="s">
        <v>16</v>
      </c>
      <c r="N12529" s="1" t="s">
        <v>16</v>
      </c>
      <c r="O12529" s="1">
        <v>63.2</v>
      </c>
      <c r="P12529" s="1">
        <v>1.0</v>
      </c>
    </row>
    <row r="12530">
      <c r="A12530" s="1" t="s">
        <v>29</v>
      </c>
      <c r="B12530" s="1" t="s">
        <v>15237</v>
      </c>
      <c r="C12530" s="2" t="s">
        <v>15210</v>
      </c>
      <c r="D12530" s="1" t="s">
        <v>19</v>
      </c>
      <c r="E12530" s="3" t="str">
        <f t="shared" si="503"/>
        <v>2 Pack Samsung S21 FE - 9H Härdat Glass - Super Kvalitet 3D</v>
      </c>
      <c r="F12530" s="1" t="s">
        <v>276</v>
      </c>
      <c r="G12530" s="1" t="s">
        <v>277</v>
      </c>
      <c r="H12530" s="1" t="s">
        <v>278</v>
      </c>
      <c r="I12530" s="1" t="s">
        <v>16</v>
      </c>
      <c r="J12530" s="1" t="s">
        <v>23</v>
      </c>
      <c r="K12530" s="1" t="s">
        <v>16</v>
      </c>
      <c r="L12530" s="1" t="s">
        <v>16</v>
      </c>
      <c r="M12530" s="1" t="s">
        <v>16</v>
      </c>
      <c r="N12530" s="1" t="s">
        <v>16</v>
      </c>
      <c r="O12530" s="1">
        <v>63.2</v>
      </c>
      <c r="P12530" s="1">
        <v>1.0</v>
      </c>
    </row>
    <row r="12531">
      <c r="A12531" s="1" t="s">
        <v>29</v>
      </c>
      <c r="B12531" s="1" t="s">
        <v>15238</v>
      </c>
      <c r="C12531" s="2" t="s">
        <v>15210</v>
      </c>
      <c r="D12531" s="1" t="s">
        <v>19</v>
      </c>
      <c r="E12531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2531" s="1" t="s">
        <v>1039</v>
      </c>
      <c r="G12531" s="1" t="s">
        <v>1040</v>
      </c>
      <c r="H12531" s="1" t="s">
        <v>1041</v>
      </c>
      <c r="I12531" s="1" t="s">
        <v>16</v>
      </c>
      <c r="J12531" s="1" t="s">
        <v>23</v>
      </c>
      <c r="K12531" s="1" t="s">
        <v>16</v>
      </c>
      <c r="L12531" s="1" t="s">
        <v>16</v>
      </c>
      <c r="M12531" s="1" t="s">
        <v>16</v>
      </c>
      <c r="N12531" s="1" t="s">
        <v>16</v>
      </c>
      <c r="O12531" s="1">
        <v>63.2</v>
      </c>
      <c r="P12531" s="1">
        <v>10.0</v>
      </c>
    </row>
    <row r="12532">
      <c r="A12532" s="1" t="s">
        <v>29</v>
      </c>
      <c r="B12532" s="1" t="s">
        <v>15239</v>
      </c>
      <c r="C12532" s="2" t="s">
        <v>15210</v>
      </c>
      <c r="D12532" s="1" t="s">
        <v>19</v>
      </c>
      <c r="E12532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2532" s="1" t="s">
        <v>4254</v>
      </c>
      <c r="G12532" s="1" t="s">
        <v>4255</v>
      </c>
      <c r="H12532" s="1" t="s">
        <v>4256</v>
      </c>
      <c r="I12532" s="1" t="s">
        <v>16</v>
      </c>
      <c r="J12532" s="1" t="s">
        <v>23</v>
      </c>
      <c r="K12532" s="1" t="s">
        <v>16</v>
      </c>
      <c r="L12532" s="1" t="s">
        <v>16</v>
      </c>
      <c r="M12532" s="1" t="s">
        <v>16</v>
      </c>
      <c r="N12532" s="1" t="s">
        <v>16</v>
      </c>
      <c r="O12532" s="1">
        <v>79.2</v>
      </c>
      <c r="P12532" s="1">
        <v>1.0</v>
      </c>
    </row>
    <row r="12533">
      <c r="A12533" s="1" t="s">
        <v>29</v>
      </c>
      <c r="B12533" s="1" t="s">
        <v>15240</v>
      </c>
      <c r="C12533" s="2" t="s">
        <v>15210</v>
      </c>
      <c r="D12533" s="1" t="s">
        <v>19</v>
      </c>
      <c r="E12533" s="3" t="str">
        <f t="shared" ref="E12533:E12534" si="504">HYPERLINK("https://fyndiq.se/produkt/c8f9d711822e4429/", "2-Pack Samsung S22 Plus Skärmskydd &amp; 1-Pack linsskydd - 9H Glas")</f>
        <v>2-Pack Samsung S22 Plus Skärmskydd &amp; 1-Pack linsskydd - 9H Glas</v>
      </c>
      <c r="F12533" s="1" t="s">
        <v>5409</v>
      </c>
      <c r="G12533" s="1" t="s">
        <v>5410</v>
      </c>
      <c r="H12533" s="1" t="s">
        <v>5411</v>
      </c>
      <c r="I12533" s="1" t="s">
        <v>16</v>
      </c>
      <c r="J12533" s="1" t="s">
        <v>23</v>
      </c>
      <c r="K12533" s="1" t="s">
        <v>16</v>
      </c>
      <c r="L12533" s="1" t="s">
        <v>16</v>
      </c>
      <c r="M12533" s="1" t="s">
        <v>16</v>
      </c>
      <c r="N12533" s="1" t="s">
        <v>16</v>
      </c>
      <c r="O12533" s="1">
        <v>71.2</v>
      </c>
      <c r="P12533" s="1">
        <v>1.0</v>
      </c>
    </row>
    <row r="12534">
      <c r="A12534" s="1" t="s">
        <v>29</v>
      </c>
      <c r="B12534" s="1" t="s">
        <v>15241</v>
      </c>
      <c r="C12534" s="2" t="s">
        <v>15210</v>
      </c>
      <c r="D12534" s="1" t="s">
        <v>19</v>
      </c>
      <c r="E12534" s="3" t="str">
        <f t="shared" si="504"/>
        <v>2-Pack Samsung S22 Plus Skärmskydd &amp; 1-Pack linsskydd - 9H Glas</v>
      </c>
      <c r="F12534" s="1" t="s">
        <v>5409</v>
      </c>
      <c r="G12534" s="1" t="s">
        <v>5410</v>
      </c>
      <c r="H12534" s="1" t="s">
        <v>5411</v>
      </c>
      <c r="I12534" s="1" t="s">
        <v>16</v>
      </c>
      <c r="J12534" s="1" t="s">
        <v>23</v>
      </c>
      <c r="K12534" s="1" t="s">
        <v>16</v>
      </c>
      <c r="L12534" s="1" t="s">
        <v>16</v>
      </c>
      <c r="M12534" s="1" t="s">
        <v>16</v>
      </c>
      <c r="N12534" s="1" t="s">
        <v>16</v>
      </c>
      <c r="O12534" s="1">
        <v>71.2</v>
      </c>
      <c r="P12534" s="1">
        <v>1.0</v>
      </c>
    </row>
    <row r="12535">
      <c r="A12535" s="1" t="s">
        <v>29</v>
      </c>
      <c r="B12535" s="1" t="s">
        <v>15242</v>
      </c>
      <c r="C12535" s="2" t="s">
        <v>15210</v>
      </c>
      <c r="D12535" s="1" t="s">
        <v>19</v>
      </c>
      <c r="E12535" s="3" t="str">
        <f>HYPERLINK("https://fyndiq.se/produkt/e9fe6b45dad34f98/", "2-Pack Iphone X / XS / 11 PRO- 9H Härdat Glass - Top Kvalitet")</f>
        <v>2-Pack Iphone X / XS / 11 PRO- 9H Härdat Glass - Top Kvalitet</v>
      </c>
      <c r="F12535" s="1" t="s">
        <v>6168</v>
      </c>
      <c r="G12535" s="1" t="s">
        <v>6169</v>
      </c>
      <c r="H12535" s="1" t="s">
        <v>6170</v>
      </c>
      <c r="I12535" s="1" t="s">
        <v>16</v>
      </c>
      <c r="J12535" s="1" t="s">
        <v>23</v>
      </c>
      <c r="K12535" s="1" t="s">
        <v>16</v>
      </c>
      <c r="L12535" s="1" t="s">
        <v>16</v>
      </c>
      <c r="M12535" s="1" t="s">
        <v>16</v>
      </c>
      <c r="N12535" s="1" t="s">
        <v>16</v>
      </c>
      <c r="O12535" s="1">
        <v>47.2</v>
      </c>
      <c r="P12535" s="1">
        <v>1.0</v>
      </c>
    </row>
    <row r="12536">
      <c r="A12536" s="1" t="s">
        <v>29</v>
      </c>
      <c r="B12536" s="1" t="s">
        <v>15243</v>
      </c>
      <c r="C12536" s="2" t="s">
        <v>15210</v>
      </c>
      <c r="D12536" s="1" t="s">
        <v>19</v>
      </c>
      <c r="E12536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2536" s="1" t="s">
        <v>5069</v>
      </c>
      <c r="G12536" s="1" t="s">
        <v>5070</v>
      </c>
      <c r="H12536" s="1" t="s">
        <v>5071</v>
      </c>
      <c r="I12536" s="1" t="s">
        <v>16</v>
      </c>
      <c r="J12536" s="1" t="s">
        <v>23</v>
      </c>
      <c r="K12536" s="1" t="s">
        <v>16</v>
      </c>
      <c r="L12536" s="1" t="s">
        <v>16</v>
      </c>
      <c r="M12536" s="1" t="s">
        <v>16</v>
      </c>
      <c r="N12536" s="1" t="s">
        <v>16</v>
      </c>
      <c r="O12536" s="1">
        <v>63.2</v>
      </c>
      <c r="P12536" s="1">
        <v>1.0</v>
      </c>
    </row>
    <row r="12537">
      <c r="A12537" s="1" t="s">
        <v>29</v>
      </c>
      <c r="B12537" s="1" t="s">
        <v>15244</v>
      </c>
      <c r="C12537" s="2" t="s">
        <v>15210</v>
      </c>
      <c r="D12537" s="1" t="s">
        <v>19</v>
      </c>
      <c r="E12537" s="3" t="str">
        <f>HYPERLINK("https://fyndiq.se/produkt/62ae88706cd84ea9/", "2-Pack Samsung S21 FE (5G) Skärmskydd &amp; 1-Pack linsskydd - Härdat Glas 9H - Super kvalitet 3D")</f>
        <v>2-Pack Samsung S21 FE (5G) Skärmskydd &amp; 1-Pack linsskydd - Härdat Glas 9H - Super kvalitet 3D</v>
      </c>
      <c r="F12537" s="1" t="s">
        <v>12991</v>
      </c>
      <c r="G12537" s="1" t="s">
        <v>12992</v>
      </c>
      <c r="H12537" s="1" t="s">
        <v>12993</v>
      </c>
      <c r="I12537" s="1" t="s">
        <v>16</v>
      </c>
      <c r="J12537" s="1" t="s">
        <v>23</v>
      </c>
      <c r="K12537" s="1" t="s">
        <v>16</v>
      </c>
      <c r="L12537" s="1" t="s">
        <v>16</v>
      </c>
      <c r="M12537" s="1" t="s">
        <v>16</v>
      </c>
      <c r="N12537" s="1" t="s">
        <v>16</v>
      </c>
      <c r="O12537" s="1">
        <v>71.2</v>
      </c>
      <c r="P12537" s="1">
        <v>1.0</v>
      </c>
    </row>
    <row r="12538">
      <c r="A12538" s="1" t="s">
        <v>29</v>
      </c>
      <c r="B12538" s="1" t="s">
        <v>15245</v>
      </c>
      <c r="C12538" s="2" t="s">
        <v>15210</v>
      </c>
      <c r="D12538" s="1" t="s">
        <v>19</v>
      </c>
      <c r="E12538" s="3" t="str">
        <f>HYPERLINK("https://fyndiq.se/produkt/371f86e1aa284d28/", "Samsung S23 Ultra - 9H Härdat Glass - 3D Super Kvalitet Skärmskydd")</f>
        <v>Samsung S23 Ultra - 9H Härdat Glass - 3D Super Kvalitet Skärmskydd</v>
      </c>
      <c r="F12538" s="1" t="s">
        <v>7518</v>
      </c>
      <c r="G12538" s="1" t="s">
        <v>7519</v>
      </c>
      <c r="H12538" s="1" t="s">
        <v>7520</v>
      </c>
      <c r="I12538" s="1" t="s">
        <v>16</v>
      </c>
      <c r="J12538" s="1" t="s">
        <v>23</v>
      </c>
      <c r="K12538" s="1" t="s">
        <v>16</v>
      </c>
      <c r="L12538" s="1" t="s">
        <v>16</v>
      </c>
      <c r="M12538" s="1" t="s">
        <v>16</v>
      </c>
      <c r="N12538" s="1" t="s">
        <v>16</v>
      </c>
      <c r="O12538" s="1">
        <v>55.2</v>
      </c>
      <c r="P12538" s="1">
        <v>1.0</v>
      </c>
    </row>
    <row r="12539">
      <c r="A12539" s="1" t="s">
        <v>29</v>
      </c>
      <c r="B12539" s="1" t="s">
        <v>15246</v>
      </c>
      <c r="C12539" s="2" t="s">
        <v>15210</v>
      </c>
      <c r="D12539" s="1" t="s">
        <v>19</v>
      </c>
      <c r="E12539" s="3" t="str">
        <f>HYPERLINK("https://fyndiq.se/produkt/6758100e2782433a/", "2-Pack iPhone 12 Pro - Härdat Glas 9H - Super Kvalitet 3D")</f>
        <v>2-Pack iPhone 12 Pro - Härdat Glas 9H - Super Kvalitet 3D</v>
      </c>
      <c r="F12539" s="1" t="s">
        <v>3185</v>
      </c>
      <c r="G12539" s="1" t="s">
        <v>3186</v>
      </c>
      <c r="H12539" s="1" t="s">
        <v>3187</v>
      </c>
      <c r="I12539" s="1" t="s">
        <v>16</v>
      </c>
      <c r="J12539" s="1" t="s">
        <v>23</v>
      </c>
      <c r="K12539" s="1" t="s">
        <v>16</v>
      </c>
      <c r="L12539" s="1" t="s">
        <v>16</v>
      </c>
      <c r="M12539" s="1" t="s">
        <v>16</v>
      </c>
      <c r="N12539" s="1" t="s">
        <v>16</v>
      </c>
      <c r="O12539" s="1">
        <v>47.2</v>
      </c>
      <c r="P12539" s="1">
        <v>1.0</v>
      </c>
    </row>
    <row r="12540">
      <c r="A12540" s="1" t="s">
        <v>29</v>
      </c>
      <c r="B12540" s="1" t="s">
        <v>15247</v>
      </c>
      <c r="C12540" s="2" t="s">
        <v>15210</v>
      </c>
      <c r="D12540" s="1" t="s">
        <v>19</v>
      </c>
      <c r="E12540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2540" s="1" t="s">
        <v>3152</v>
      </c>
      <c r="G12540" s="1" t="s">
        <v>3153</v>
      </c>
      <c r="H12540" s="1" t="s">
        <v>3154</v>
      </c>
      <c r="I12540" s="1" t="s">
        <v>16</v>
      </c>
      <c r="J12540" s="1" t="s">
        <v>23</v>
      </c>
      <c r="K12540" s="1" t="s">
        <v>16</v>
      </c>
      <c r="L12540" s="1" t="s">
        <v>16</v>
      </c>
      <c r="M12540" s="1" t="s">
        <v>16</v>
      </c>
      <c r="N12540" s="1" t="s">
        <v>16</v>
      </c>
      <c r="O12540" s="1">
        <v>63.2</v>
      </c>
      <c r="P12540" s="1">
        <v>1.0</v>
      </c>
    </row>
    <row r="12541">
      <c r="A12541" s="1" t="s">
        <v>29</v>
      </c>
      <c r="B12541" s="1" t="s">
        <v>15248</v>
      </c>
      <c r="C12541" s="2" t="s">
        <v>15210</v>
      </c>
      <c r="D12541" s="1" t="s">
        <v>19</v>
      </c>
      <c r="E12541" s="3" t="str">
        <f>HYPERLINK("https://fyndiq.se/produkt/a1452abbd3164d4b/", "Xiaomi 10T Pro 5G - Härdat glas 9H - Super kvalitet 3D Skärmskydd")</f>
        <v>Xiaomi 10T Pro 5G - Härdat glas 9H - Super kvalitet 3D Skärmskydd</v>
      </c>
      <c r="F12541" s="1" t="s">
        <v>572</v>
      </c>
      <c r="G12541" s="2" t="s">
        <v>573</v>
      </c>
      <c r="H12541" s="1" t="s">
        <v>574</v>
      </c>
      <c r="I12541" s="1" t="s">
        <v>16</v>
      </c>
      <c r="J12541" s="1" t="s">
        <v>23</v>
      </c>
      <c r="K12541" s="1" t="s">
        <v>16</v>
      </c>
      <c r="L12541" s="1" t="s">
        <v>16</v>
      </c>
      <c r="M12541" s="1" t="s">
        <v>16</v>
      </c>
      <c r="N12541" s="1" t="s">
        <v>16</v>
      </c>
      <c r="O12541" s="1">
        <v>55.2</v>
      </c>
      <c r="P12541" s="1">
        <v>1.0</v>
      </c>
    </row>
    <row r="12542">
      <c r="A12542" s="1" t="s">
        <v>29</v>
      </c>
      <c r="B12542" s="1" t="s">
        <v>15249</v>
      </c>
      <c r="C12542" s="2" t="s">
        <v>15210</v>
      </c>
      <c r="D12542" s="1" t="s">
        <v>19</v>
      </c>
      <c r="E12542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2542" s="1" t="s">
        <v>464</v>
      </c>
      <c r="G12542" s="1" t="s">
        <v>465</v>
      </c>
      <c r="H12542" s="1" t="s">
        <v>466</v>
      </c>
      <c r="I12542" s="1" t="s">
        <v>16</v>
      </c>
      <c r="J12542" s="1" t="s">
        <v>23</v>
      </c>
      <c r="K12542" s="1" t="s">
        <v>16</v>
      </c>
      <c r="L12542" s="1" t="s">
        <v>16</v>
      </c>
      <c r="M12542" s="1" t="s">
        <v>16</v>
      </c>
      <c r="N12542" s="1" t="s">
        <v>16</v>
      </c>
      <c r="O12542" s="1">
        <v>71.2</v>
      </c>
      <c r="P12542" s="1">
        <v>1.0</v>
      </c>
    </row>
    <row r="12543">
      <c r="A12543" s="1" t="s">
        <v>29</v>
      </c>
      <c r="B12543" s="1" t="s">
        <v>15250</v>
      </c>
      <c r="C12543" s="2" t="s">
        <v>15210</v>
      </c>
      <c r="D12543" s="1" t="s">
        <v>19</v>
      </c>
      <c r="E12543" s="3" t="str">
        <f>HYPERLINK("https://fyndiq.se/produkt/f2c164e932234570/", "2-Pack HUAWEI P30 PRO Skärmskydd - Härdat Glas 9H - Super kvalitet 3D")</f>
        <v>2-Pack HUAWEI P30 PRO Skärmskydd - Härdat Glas 9H - Super kvalitet 3D</v>
      </c>
      <c r="F12543" s="1" t="s">
        <v>267</v>
      </c>
      <c r="G12543" s="1" t="s">
        <v>268</v>
      </c>
      <c r="H12543" s="1" t="s">
        <v>269</v>
      </c>
      <c r="I12543" s="1" t="s">
        <v>16</v>
      </c>
      <c r="J12543" s="1" t="s">
        <v>23</v>
      </c>
      <c r="K12543" s="1" t="s">
        <v>16</v>
      </c>
      <c r="L12543" s="1" t="s">
        <v>16</v>
      </c>
      <c r="M12543" s="1" t="s">
        <v>16</v>
      </c>
      <c r="N12543" s="1" t="s">
        <v>16</v>
      </c>
      <c r="O12543" s="1">
        <v>63.2</v>
      </c>
      <c r="P12543" s="1">
        <v>1.0</v>
      </c>
    </row>
    <row r="12544">
      <c r="A12544" s="1" t="s">
        <v>29</v>
      </c>
      <c r="B12544" s="1" t="s">
        <v>15251</v>
      </c>
      <c r="C12544" s="2" t="s">
        <v>15210</v>
      </c>
      <c r="D12544" s="1" t="s">
        <v>19</v>
      </c>
      <c r="E12544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12544" s="1" t="s">
        <v>6199</v>
      </c>
      <c r="G12544" s="1" t="s">
        <v>6200</v>
      </c>
      <c r="H12544" s="1" t="s">
        <v>6201</v>
      </c>
      <c r="I12544" s="1" t="s">
        <v>16</v>
      </c>
      <c r="J12544" s="1" t="s">
        <v>23</v>
      </c>
      <c r="K12544" s="1" t="s">
        <v>16</v>
      </c>
      <c r="L12544" s="1" t="s">
        <v>16</v>
      </c>
      <c r="M12544" s="1" t="s">
        <v>16</v>
      </c>
      <c r="N12544" s="1" t="s">
        <v>16</v>
      </c>
      <c r="O12544" s="1">
        <v>63.2</v>
      </c>
      <c r="P12544" s="1">
        <v>2.0</v>
      </c>
    </row>
    <row r="12545">
      <c r="A12545" s="1" t="s">
        <v>29</v>
      </c>
      <c r="B12545" s="1" t="s">
        <v>15252</v>
      </c>
      <c r="C12545" s="2" t="s">
        <v>15210</v>
      </c>
      <c r="D12545" s="1" t="s">
        <v>19</v>
      </c>
      <c r="E12545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2545" s="1" t="s">
        <v>8393</v>
      </c>
      <c r="G12545" s="1" t="s">
        <v>8394</v>
      </c>
      <c r="H12545" s="1" t="s">
        <v>8395</v>
      </c>
      <c r="I12545" s="1" t="s">
        <v>16</v>
      </c>
      <c r="J12545" s="1" t="s">
        <v>23</v>
      </c>
      <c r="K12545" s="1" t="s">
        <v>16</v>
      </c>
      <c r="L12545" s="1" t="s">
        <v>16</v>
      </c>
      <c r="M12545" s="1" t="s">
        <v>16</v>
      </c>
      <c r="N12545" s="1" t="s">
        <v>16</v>
      </c>
      <c r="O12545" s="1">
        <v>63.2</v>
      </c>
      <c r="P12545" s="1">
        <v>1.0</v>
      </c>
    </row>
    <row r="12546">
      <c r="A12546" s="1" t="s">
        <v>29</v>
      </c>
      <c r="B12546" s="1" t="s">
        <v>15253</v>
      </c>
      <c r="C12546" s="2" t="s">
        <v>15210</v>
      </c>
      <c r="D12546" s="1" t="s">
        <v>19</v>
      </c>
      <c r="E1254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2546" s="1" t="s">
        <v>132</v>
      </c>
      <c r="G12546" s="1" t="s">
        <v>133</v>
      </c>
      <c r="H12546" s="1" t="s">
        <v>134</v>
      </c>
      <c r="I12546" s="1" t="s">
        <v>16</v>
      </c>
      <c r="J12546" s="1" t="s">
        <v>23</v>
      </c>
      <c r="K12546" s="1" t="s">
        <v>16</v>
      </c>
      <c r="L12546" s="1" t="s">
        <v>16</v>
      </c>
      <c r="M12546" s="1" t="s">
        <v>16</v>
      </c>
      <c r="N12546" s="1" t="s">
        <v>16</v>
      </c>
      <c r="O12546" s="1">
        <v>71.2</v>
      </c>
      <c r="P12546" s="1">
        <v>1.0</v>
      </c>
    </row>
    <row r="12547">
      <c r="A12547" s="1" t="s">
        <v>29</v>
      </c>
      <c r="B12547" s="1" t="s">
        <v>15254</v>
      </c>
      <c r="C12547" s="2" t="s">
        <v>15210</v>
      </c>
      <c r="D12547" s="1" t="s">
        <v>19</v>
      </c>
      <c r="E12547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2547" s="1" t="s">
        <v>8393</v>
      </c>
      <c r="G12547" s="1" t="s">
        <v>8394</v>
      </c>
      <c r="H12547" s="1" t="s">
        <v>8395</v>
      </c>
      <c r="I12547" s="1" t="s">
        <v>16</v>
      </c>
      <c r="J12547" s="1" t="s">
        <v>23</v>
      </c>
      <c r="K12547" s="1" t="s">
        <v>16</v>
      </c>
      <c r="L12547" s="1" t="s">
        <v>16</v>
      </c>
      <c r="M12547" s="1" t="s">
        <v>16</v>
      </c>
      <c r="N12547" s="1" t="s">
        <v>16</v>
      </c>
      <c r="O12547" s="1">
        <v>63.2</v>
      </c>
      <c r="P12547" s="1">
        <v>1.0</v>
      </c>
    </row>
    <row r="12548">
      <c r="A12548" s="1" t="s">
        <v>29</v>
      </c>
      <c r="B12548" s="1" t="s">
        <v>15255</v>
      </c>
      <c r="C12548" s="2" t="s">
        <v>15210</v>
      </c>
      <c r="D12548" s="1" t="s">
        <v>19</v>
      </c>
      <c r="E12548" s="3" t="str">
        <f>HYPERLINK("https://fyndiq.se/produkt/ab22cb2e69cb406b/", "2-Pack Xiaomi Mi 10 - Härdat Glas 9H - Super kvalitet 3D Skärmskydd")</f>
        <v>2-Pack Xiaomi Mi 10 - Härdat Glas 9H - Super kvalitet 3D Skärmskydd</v>
      </c>
      <c r="F12548" s="1" t="s">
        <v>5285</v>
      </c>
      <c r="G12548" s="1" t="s">
        <v>5286</v>
      </c>
      <c r="H12548" s="1" t="s">
        <v>5287</v>
      </c>
      <c r="I12548" s="1" t="s">
        <v>16</v>
      </c>
      <c r="J12548" s="1" t="s">
        <v>23</v>
      </c>
      <c r="K12548" s="1" t="s">
        <v>16</v>
      </c>
      <c r="L12548" s="1" t="s">
        <v>16</v>
      </c>
      <c r="M12548" s="1" t="s">
        <v>16</v>
      </c>
      <c r="N12548" s="1" t="s">
        <v>16</v>
      </c>
      <c r="O12548" s="1">
        <v>63.2</v>
      </c>
      <c r="P12548" s="1">
        <v>1.0</v>
      </c>
    </row>
    <row r="12549">
      <c r="A12549" s="1" t="s">
        <v>29</v>
      </c>
      <c r="B12549" s="1" t="s">
        <v>15256</v>
      </c>
      <c r="C12549" s="2" t="s">
        <v>15210</v>
      </c>
      <c r="D12549" s="1" t="s">
        <v>19</v>
      </c>
      <c r="E12549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2549" s="1" t="s">
        <v>1397</v>
      </c>
      <c r="G12549" s="1" t="s">
        <v>1398</v>
      </c>
      <c r="H12549" s="1" t="s">
        <v>1399</v>
      </c>
      <c r="I12549" s="1" t="s">
        <v>16</v>
      </c>
      <c r="J12549" s="1" t="s">
        <v>23</v>
      </c>
      <c r="K12549" s="1" t="s">
        <v>16</v>
      </c>
      <c r="L12549" s="1" t="s">
        <v>16</v>
      </c>
      <c r="M12549" s="1" t="s">
        <v>16</v>
      </c>
      <c r="N12549" s="1" t="s">
        <v>16</v>
      </c>
      <c r="O12549" s="1">
        <v>79.2</v>
      </c>
      <c r="P12549" s="1">
        <v>1.0</v>
      </c>
    </row>
    <row r="12550">
      <c r="A12550" s="1" t="s">
        <v>29</v>
      </c>
      <c r="B12550" s="1" t="s">
        <v>15257</v>
      </c>
      <c r="C12550" s="2" t="s">
        <v>15210</v>
      </c>
      <c r="D12550" s="1" t="s">
        <v>19</v>
      </c>
      <c r="E1255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2550" s="1" t="s">
        <v>1383</v>
      </c>
      <c r="G12550" s="1" t="s">
        <v>1384</v>
      </c>
      <c r="H12550" s="1" t="s">
        <v>1385</v>
      </c>
      <c r="I12550" s="1" t="s">
        <v>16</v>
      </c>
      <c r="J12550" s="1" t="s">
        <v>23</v>
      </c>
      <c r="K12550" s="1" t="s">
        <v>16</v>
      </c>
      <c r="L12550" s="1" t="s">
        <v>16</v>
      </c>
      <c r="M12550" s="1" t="s">
        <v>16</v>
      </c>
      <c r="N12550" s="1" t="s">
        <v>16</v>
      </c>
      <c r="O12550" s="1">
        <v>79.2</v>
      </c>
      <c r="P12550" s="1">
        <v>2.0</v>
      </c>
    </row>
    <row r="12551">
      <c r="A12551" s="1" t="s">
        <v>29</v>
      </c>
      <c r="B12551" s="1" t="s">
        <v>15258</v>
      </c>
      <c r="C12551" s="2" t="s">
        <v>15210</v>
      </c>
      <c r="D12551" s="1" t="s">
        <v>19</v>
      </c>
      <c r="E12551" s="3" t="str">
        <f>HYPERLINK("https://fyndiq.se/produkt/aaaa7cf643f84273/", "2 Pack Samsung Xcover 5 - Härdat glas 9H-Super kvalitet 3D")</f>
        <v>2 Pack Samsung Xcover 5 - Härdat glas 9H-Super kvalitet 3D</v>
      </c>
      <c r="F12551" s="1" t="s">
        <v>2089</v>
      </c>
      <c r="G12551" s="1" t="s">
        <v>2090</v>
      </c>
      <c r="H12551" s="1" t="s">
        <v>2091</v>
      </c>
      <c r="I12551" s="1" t="s">
        <v>16</v>
      </c>
      <c r="J12551" s="1" t="s">
        <v>23</v>
      </c>
      <c r="K12551" s="1" t="s">
        <v>16</v>
      </c>
      <c r="L12551" s="1" t="s">
        <v>16</v>
      </c>
      <c r="M12551" s="1" t="s">
        <v>16</v>
      </c>
      <c r="N12551" s="1" t="s">
        <v>16</v>
      </c>
      <c r="O12551" s="1">
        <v>63.2</v>
      </c>
      <c r="P12551" s="1">
        <v>1.0</v>
      </c>
    </row>
    <row r="12552">
      <c r="A12552" s="1" t="s">
        <v>29</v>
      </c>
      <c r="B12552" s="1" t="s">
        <v>15259</v>
      </c>
      <c r="C12552" s="2" t="s">
        <v>15210</v>
      </c>
      <c r="D12552" s="1" t="s">
        <v>19</v>
      </c>
      <c r="E12552" s="3" t="str">
        <f>HYPERLINK("https://fyndiq.se/produkt/779649d6f32c4f2f/", "Samsung S9 härdat glass 3D heltäckande skärmskydd")</f>
        <v>Samsung S9 härdat glass 3D heltäckande skärmskydd</v>
      </c>
      <c r="F12552" s="1" t="s">
        <v>4693</v>
      </c>
      <c r="G12552" s="1" t="s">
        <v>4694</v>
      </c>
      <c r="H12552" s="1" t="s">
        <v>4695</v>
      </c>
      <c r="I12552" s="1" t="s">
        <v>16</v>
      </c>
      <c r="J12552" s="1" t="s">
        <v>23</v>
      </c>
      <c r="K12552" s="1" t="s">
        <v>16</v>
      </c>
      <c r="L12552" s="1" t="s">
        <v>16</v>
      </c>
      <c r="M12552" s="1" t="s">
        <v>16</v>
      </c>
      <c r="N12552" s="1" t="s">
        <v>16</v>
      </c>
      <c r="O12552" s="1">
        <v>55.2</v>
      </c>
      <c r="P12552" s="1">
        <v>1.0</v>
      </c>
    </row>
    <row r="12553">
      <c r="A12553" s="1" t="s">
        <v>29</v>
      </c>
      <c r="B12553" s="1" t="s">
        <v>15260</v>
      </c>
      <c r="C12553" s="2" t="s">
        <v>15210</v>
      </c>
      <c r="D12553" s="1" t="s">
        <v>19</v>
      </c>
      <c r="E12553" s="3" t="str">
        <f>HYPERLINK("https://fyndiq.se/produkt/a871a7da0b2249a8/", "2-Pack Iphone 11 Pro Max - 9H Härdat Glass - Top Kvalitet")</f>
        <v>2-Pack Iphone 11 Pro Max - 9H Härdat Glass - Top Kvalitet</v>
      </c>
      <c r="F12553" s="1" t="s">
        <v>559</v>
      </c>
      <c r="G12553" s="1" t="s">
        <v>560</v>
      </c>
      <c r="H12553" s="1" t="s">
        <v>561</v>
      </c>
      <c r="I12553" s="1" t="s">
        <v>16</v>
      </c>
      <c r="J12553" s="1" t="s">
        <v>23</v>
      </c>
      <c r="K12553" s="1" t="s">
        <v>16</v>
      </c>
      <c r="L12553" s="1" t="s">
        <v>16</v>
      </c>
      <c r="M12553" s="1" t="s">
        <v>16</v>
      </c>
      <c r="N12553" s="1" t="s">
        <v>16</v>
      </c>
      <c r="O12553" s="1">
        <v>47.2</v>
      </c>
      <c r="P12553" s="1">
        <v>1.0</v>
      </c>
    </row>
    <row r="12554">
      <c r="A12554" s="1" t="s">
        <v>29</v>
      </c>
      <c r="B12554" s="1" t="s">
        <v>15261</v>
      </c>
      <c r="C12554" s="2" t="s">
        <v>15210</v>
      </c>
      <c r="D12554" s="1" t="s">
        <v>19</v>
      </c>
      <c r="E12554" s="3" t="str">
        <f>HYPERLINK("https://fyndiq.se/produkt/3fee81d316cc43da/", "2-pack - iPhone 12 / 12 Pro - 9H Härdat Glass - Top Kvalitet")</f>
        <v>2-pack - iPhone 12 / 12 Pro - 9H Härdat Glass - Top Kvalitet</v>
      </c>
      <c r="F12554" s="1" t="s">
        <v>2499</v>
      </c>
      <c r="G12554" s="1" t="s">
        <v>2500</v>
      </c>
      <c r="H12554" s="1" t="s">
        <v>2067</v>
      </c>
      <c r="I12554" s="1" t="s">
        <v>16</v>
      </c>
      <c r="J12554" s="1" t="s">
        <v>23</v>
      </c>
      <c r="K12554" s="1" t="s">
        <v>16</v>
      </c>
      <c r="L12554" s="1" t="s">
        <v>16</v>
      </c>
      <c r="M12554" s="1" t="s">
        <v>16</v>
      </c>
      <c r="N12554" s="1" t="s">
        <v>16</v>
      </c>
      <c r="O12554" s="1">
        <v>47.2</v>
      </c>
      <c r="P12554" s="1">
        <v>1.0</v>
      </c>
    </row>
    <row r="12555">
      <c r="A12555" s="1" t="s">
        <v>29</v>
      </c>
      <c r="B12555" s="1" t="s">
        <v>15262</v>
      </c>
      <c r="C12555" s="2" t="s">
        <v>15210</v>
      </c>
      <c r="D12555" s="1" t="s">
        <v>19</v>
      </c>
      <c r="E12555" s="3" t="str">
        <f>HYPERLINK("https://fyndiq.se/produkt/0a890dd972c4463d/", "2-Pack Samsung Galaxy A52s 5G - Härdat glas 9H - Super kvalitet")</f>
        <v>2-Pack Samsung Galaxy A52s 5G - Härdat glas 9H - Super kvalitet</v>
      </c>
      <c r="F12555" s="1" t="s">
        <v>442</v>
      </c>
      <c r="G12555" s="1" t="s">
        <v>443</v>
      </c>
      <c r="H12555" s="1" t="s">
        <v>444</v>
      </c>
      <c r="I12555" s="1" t="s">
        <v>16</v>
      </c>
      <c r="J12555" s="1" t="s">
        <v>23</v>
      </c>
      <c r="K12555" s="1" t="s">
        <v>16</v>
      </c>
      <c r="L12555" s="1" t="s">
        <v>16</v>
      </c>
      <c r="M12555" s="1" t="s">
        <v>16</v>
      </c>
      <c r="N12555" s="1" t="s">
        <v>16</v>
      </c>
      <c r="O12555" s="1">
        <v>63.2</v>
      </c>
      <c r="P12555" s="1">
        <v>1.0</v>
      </c>
    </row>
    <row r="12556">
      <c r="A12556" s="1" t="s">
        <v>29</v>
      </c>
      <c r="B12556" s="1" t="s">
        <v>15263</v>
      </c>
      <c r="C12556" s="2" t="s">
        <v>15210</v>
      </c>
      <c r="D12556" s="1" t="s">
        <v>19</v>
      </c>
      <c r="E12556" s="3" t="str">
        <f t="shared" ref="E12556:E12557" si="505">HYPERLINK("https://fyndiq.se/produkt/ef10e4ba492c46df/", "2-Pack Samsung S23 FE 5G - 9H Härdat Glass - Super Kvalitet 3D")</f>
        <v>2-Pack Samsung S23 FE 5G - 9H Härdat Glass - Super Kvalitet 3D</v>
      </c>
      <c r="F12556" s="1" t="s">
        <v>2521</v>
      </c>
      <c r="G12556" s="1" t="s">
        <v>2522</v>
      </c>
      <c r="H12556" s="1" t="s">
        <v>2523</v>
      </c>
      <c r="I12556" s="1" t="s">
        <v>16</v>
      </c>
      <c r="J12556" s="1" t="s">
        <v>23</v>
      </c>
      <c r="K12556" s="1" t="s">
        <v>16</v>
      </c>
      <c r="L12556" s="1" t="s">
        <v>16</v>
      </c>
      <c r="M12556" s="1" t="s">
        <v>16</v>
      </c>
      <c r="N12556" s="1" t="s">
        <v>16</v>
      </c>
      <c r="O12556" s="1">
        <v>63.2</v>
      </c>
      <c r="P12556" s="1">
        <v>1.0</v>
      </c>
    </row>
    <row r="12557">
      <c r="A12557" s="1" t="s">
        <v>29</v>
      </c>
      <c r="B12557" s="1" t="s">
        <v>15264</v>
      </c>
      <c r="C12557" s="2" t="s">
        <v>15210</v>
      </c>
      <c r="D12557" s="1" t="s">
        <v>19</v>
      </c>
      <c r="E12557" s="3" t="str">
        <f t="shared" si="505"/>
        <v>2-Pack Samsung S23 FE 5G - 9H Härdat Glass - Super Kvalitet 3D</v>
      </c>
      <c r="F12557" s="1" t="s">
        <v>2521</v>
      </c>
      <c r="G12557" s="1" t="s">
        <v>2522</v>
      </c>
      <c r="H12557" s="1" t="s">
        <v>2523</v>
      </c>
      <c r="I12557" s="1" t="s">
        <v>16</v>
      </c>
      <c r="J12557" s="1" t="s">
        <v>23</v>
      </c>
      <c r="K12557" s="1" t="s">
        <v>16</v>
      </c>
      <c r="L12557" s="1" t="s">
        <v>16</v>
      </c>
      <c r="M12557" s="1" t="s">
        <v>16</v>
      </c>
      <c r="N12557" s="1" t="s">
        <v>16</v>
      </c>
      <c r="O12557" s="1">
        <v>63.2</v>
      </c>
      <c r="P12557" s="1">
        <v>1.0</v>
      </c>
    </row>
    <row r="12558">
      <c r="A12558" s="1" t="s">
        <v>29</v>
      </c>
      <c r="B12558" s="1" t="s">
        <v>15265</v>
      </c>
      <c r="C12558" s="2" t="s">
        <v>15210</v>
      </c>
      <c r="D12558" s="1" t="s">
        <v>19</v>
      </c>
      <c r="E12558" s="3" t="str">
        <f>HYPERLINK("https://fyndiq.se/produkt/416415a768684efb/", "2-Pack Samsung Galaxy S21 5G - 9H Härdat Glas - HD")</f>
        <v>2-Pack Samsung Galaxy S21 5G - 9H Härdat Glas - HD</v>
      </c>
      <c r="F12558" s="1" t="s">
        <v>39</v>
      </c>
      <c r="G12558" s="1" t="s">
        <v>40</v>
      </c>
      <c r="H12558" s="1" t="s">
        <v>41</v>
      </c>
      <c r="I12558" s="1" t="s">
        <v>16</v>
      </c>
      <c r="J12558" s="1" t="s">
        <v>23</v>
      </c>
      <c r="K12558" s="1" t="s">
        <v>16</v>
      </c>
      <c r="L12558" s="1" t="s">
        <v>16</v>
      </c>
      <c r="M12558" s="1" t="s">
        <v>16</v>
      </c>
      <c r="N12558" s="1" t="s">
        <v>16</v>
      </c>
      <c r="O12558" s="1">
        <v>63.2</v>
      </c>
      <c r="P12558" s="1">
        <v>1.0</v>
      </c>
    </row>
    <row r="12559">
      <c r="A12559" s="1" t="s">
        <v>29</v>
      </c>
      <c r="B12559" s="1" t="s">
        <v>15266</v>
      </c>
      <c r="C12559" s="2" t="s">
        <v>15210</v>
      </c>
      <c r="D12559" s="1" t="s">
        <v>19</v>
      </c>
      <c r="E12559" s="3" t="str">
        <f>HYPERLINK("https://fyndiq.se/produkt/abcb18d2b1094266/", "2 Pack Samsung S21 5G - Härdat Glas 9H - Super Kvalitet 3D")</f>
        <v>2 Pack Samsung S21 5G - Härdat Glas 9H - Super Kvalitet 3D</v>
      </c>
      <c r="F12559" s="1" t="s">
        <v>2719</v>
      </c>
      <c r="G12559" s="1" t="s">
        <v>2720</v>
      </c>
      <c r="H12559" s="1" t="s">
        <v>2721</v>
      </c>
      <c r="I12559" s="1" t="s">
        <v>16</v>
      </c>
      <c r="J12559" s="1" t="s">
        <v>23</v>
      </c>
      <c r="K12559" s="1" t="s">
        <v>16</v>
      </c>
      <c r="L12559" s="1" t="s">
        <v>16</v>
      </c>
      <c r="M12559" s="1" t="s">
        <v>16</v>
      </c>
      <c r="N12559" s="1" t="s">
        <v>16</v>
      </c>
      <c r="O12559" s="1">
        <v>63.2</v>
      </c>
      <c r="P12559" s="1">
        <v>1.0</v>
      </c>
    </row>
    <row r="12560">
      <c r="A12560" s="1" t="s">
        <v>29</v>
      </c>
      <c r="B12560" s="1" t="s">
        <v>15267</v>
      </c>
      <c r="C12560" s="2" t="s">
        <v>15210</v>
      </c>
      <c r="D12560" s="1" t="s">
        <v>19</v>
      </c>
      <c r="E12560" s="3" t="str">
        <f>HYPERLINK("https://fyndiq.se/produkt/ae0799a0217c43a0/", "2-Pack Samsung Galaxy Note 9 - Härdat glas 9H-Super kvalitet 3D")</f>
        <v>2-Pack Samsung Galaxy Note 9 - Härdat glas 9H-Super kvalitet 3D</v>
      </c>
      <c r="F12560" s="1" t="s">
        <v>4049</v>
      </c>
      <c r="G12560" s="1" t="s">
        <v>4050</v>
      </c>
      <c r="H12560" s="1" t="s">
        <v>4051</v>
      </c>
      <c r="I12560" s="1" t="s">
        <v>16</v>
      </c>
      <c r="J12560" s="1" t="s">
        <v>23</v>
      </c>
      <c r="K12560" s="1" t="s">
        <v>16</v>
      </c>
      <c r="L12560" s="1" t="s">
        <v>16</v>
      </c>
      <c r="M12560" s="1" t="s">
        <v>16</v>
      </c>
      <c r="N12560" s="1" t="s">
        <v>16</v>
      </c>
      <c r="O12560" s="1">
        <v>63.2</v>
      </c>
      <c r="P12560" s="1">
        <v>1.0</v>
      </c>
    </row>
    <row r="12561">
      <c r="A12561" s="1" t="s">
        <v>29</v>
      </c>
      <c r="B12561" s="1" t="s">
        <v>15268</v>
      </c>
      <c r="C12561" s="2" t="s">
        <v>15210</v>
      </c>
      <c r="D12561" s="1" t="s">
        <v>19</v>
      </c>
      <c r="E12561" s="3" t="str">
        <f>HYPERLINK("https://fyndiq.se/produkt/81bb2345bab54315/", "2-Pack Samsung Galaxy Tab A8 4G - Härdat glas 9H -Super Kvalitet")</f>
        <v>2-Pack Samsung Galaxy Tab A8 4G - Härdat glas 9H -Super Kvalitet</v>
      </c>
      <c r="F12561" s="1" t="s">
        <v>15269</v>
      </c>
      <c r="G12561" s="1" t="s">
        <v>15270</v>
      </c>
      <c r="H12561" s="1" t="s">
        <v>15271</v>
      </c>
      <c r="I12561" s="1" t="s">
        <v>16</v>
      </c>
      <c r="J12561" s="1" t="s">
        <v>23</v>
      </c>
      <c r="K12561" s="1" t="s">
        <v>16</v>
      </c>
      <c r="L12561" s="1" t="s">
        <v>16</v>
      </c>
      <c r="M12561" s="1" t="s">
        <v>16</v>
      </c>
      <c r="N12561" s="1" t="s">
        <v>16</v>
      </c>
      <c r="O12561" s="1">
        <v>135.2</v>
      </c>
      <c r="P12561" s="1">
        <v>1.0</v>
      </c>
    </row>
    <row r="12562">
      <c r="A12562" s="1" t="s">
        <v>29</v>
      </c>
      <c r="B12562" s="1" t="s">
        <v>15272</v>
      </c>
      <c r="C12562" s="2" t="s">
        <v>15210</v>
      </c>
      <c r="D12562" s="1" t="s">
        <v>19</v>
      </c>
      <c r="E12562" s="3" t="str">
        <f>HYPERLINK("https://fyndiq.se/produkt/9adf3a37026e4816/", "2 Pack Samsung Galaxy Note 20 Ultra -Härdat glas–Super kvalitet")</f>
        <v>2 Pack Samsung Galaxy Note 20 Ultra -Härdat glas–Super kvalitet</v>
      </c>
      <c r="F12562" s="1" t="s">
        <v>1043</v>
      </c>
      <c r="G12562" s="1" t="s">
        <v>1044</v>
      </c>
      <c r="H12562" s="1" t="s">
        <v>1045</v>
      </c>
      <c r="I12562" s="1" t="s">
        <v>16</v>
      </c>
      <c r="J12562" s="1" t="s">
        <v>23</v>
      </c>
      <c r="K12562" s="1" t="s">
        <v>16</v>
      </c>
      <c r="L12562" s="1" t="s">
        <v>16</v>
      </c>
      <c r="M12562" s="1" t="s">
        <v>16</v>
      </c>
      <c r="N12562" s="1" t="s">
        <v>16</v>
      </c>
      <c r="O12562" s="1">
        <v>63.2</v>
      </c>
      <c r="P12562" s="1">
        <v>1.0</v>
      </c>
    </row>
    <row r="12563">
      <c r="A12563" s="1" t="s">
        <v>29</v>
      </c>
      <c r="B12563" s="1" t="s">
        <v>15273</v>
      </c>
      <c r="C12563" s="2" t="s">
        <v>15210</v>
      </c>
      <c r="D12563" s="1" t="s">
        <v>19</v>
      </c>
      <c r="E12563" s="3" t="str">
        <f>HYPERLINK("https://fyndiq.se/produkt/84cea09838d342cf/", "Sony Xperia 10 V - Härdat Glas 9H - Super Kvalitet 3D Skärmskydd")</f>
        <v>Sony Xperia 10 V - Härdat Glas 9H - Super Kvalitet 3D Skärmskydd</v>
      </c>
      <c r="F12563" s="1" t="s">
        <v>1784</v>
      </c>
      <c r="G12563" s="1" t="s">
        <v>1785</v>
      </c>
      <c r="H12563" s="1" t="s">
        <v>1786</v>
      </c>
      <c r="I12563" s="1" t="s">
        <v>16</v>
      </c>
      <c r="J12563" s="1" t="s">
        <v>23</v>
      </c>
      <c r="K12563" s="1" t="s">
        <v>16</v>
      </c>
      <c r="L12563" s="1" t="s">
        <v>16</v>
      </c>
      <c r="M12563" s="1" t="s">
        <v>16</v>
      </c>
      <c r="N12563" s="1" t="s">
        <v>16</v>
      </c>
      <c r="O12563" s="1">
        <v>63.2</v>
      </c>
      <c r="P12563" s="1">
        <v>1.0</v>
      </c>
    </row>
    <row r="12564">
      <c r="A12564" s="1" t="s">
        <v>29</v>
      </c>
      <c r="B12564" s="1" t="s">
        <v>15274</v>
      </c>
      <c r="C12564" s="2" t="s">
        <v>15210</v>
      </c>
      <c r="D12564" s="1" t="s">
        <v>19</v>
      </c>
      <c r="E12564" s="3" t="str">
        <f t="shared" ref="E12564:E12565" si="506">HYPERLINK("https://fyndiq.se/produkt/4bbb3fa8e0b44286/", "2-Pack XIAOMI REDMI 13C Skärmskydd - Härdat Glas 9H - Super kvalitet 3D")</f>
        <v>2-Pack XIAOMI REDMI 13C Skärmskydd - Härdat Glas 9H - Super kvalitet 3D</v>
      </c>
      <c r="F12564" s="1" t="s">
        <v>103</v>
      </c>
      <c r="G12564" s="1" t="s">
        <v>104</v>
      </c>
      <c r="H12564" s="1" t="s">
        <v>105</v>
      </c>
      <c r="I12564" s="1" t="s">
        <v>16</v>
      </c>
      <c r="J12564" s="1" t="s">
        <v>23</v>
      </c>
      <c r="K12564" s="1" t="s">
        <v>16</v>
      </c>
      <c r="L12564" s="1" t="s">
        <v>16</v>
      </c>
      <c r="M12564" s="1" t="s">
        <v>16</v>
      </c>
      <c r="N12564" s="1" t="s">
        <v>16</v>
      </c>
      <c r="O12564" s="1">
        <v>63.2</v>
      </c>
      <c r="P12564" s="1">
        <v>1.0</v>
      </c>
    </row>
    <row r="12565">
      <c r="A12565" s="1" t="s">
        <v>29</v>
      </c>
      <c r="B12565" s="1" t="s">
        <v>15275</v>
      </c>
      <c r="C12565" s="2" t="s">
        <v>15210</v>
      </c>
      <c r="D12565" s="1" t="s">
        <v>19</v>
      </c>
      <c r="E12565" s="3" t="str">
        <f t="shared" si="506"/>
        <v>2-Pack XIAOMI REDMI 13C Skärmskydd - Härdat Glas 9H - Super kvalitet 3D</v>
      </c>
      <c r="F12565" s="1" t="s">
        <v>103</v>
      </c>
      <c r="G12565" s="1" t="s">
        <v>104</v>
      </c>
      <c r="H12565" s="1" t="s">
        <v>105</v>
      </c>
      <c r="I12565" s="1" t="s">
        <v>16</v>
      </c>
      <c r="J12565" s="1" t="s">
        <v>23</v>
      </c>
      <c r="K12565" s="1" t="s">
        <v>16</v>
      </c>
      <c r="L12565" s="1" t="s">
        <v>16</v>
      </c>
      <c r="M12565" s="1" t="s">
        <v>16</v>
      </c>
      <c r="N12565" s="1" t="s">
        <v>16</v>
      </c>
      <c r="O12565" s="1">
        <v>63.2</v>
      </c>
      <c r="P12565" s="1">
        <v>1.0</v>
      </c>
    </row>
    <row r="12566">
      <c r="A12566" s="1" t="s">
        <v>29</v>
      </c>
      <c r="B12566" s="1" t="s">
        <v>15276</v>
      </c>
      <c r="C12566" s="2" t="s">
        <v>15210</v>
      </c>
      <c r="D12566" s="1" t="s">
        <v>19</v>
      </c>
      <c r="E12566" s="3" t="str">
        <f>HYPERLINK("https://fyndiq.se/produkt/8d7960028c1a40a4/", "2 Pack Xiaomi 11T Pro 5G - Härdat glas 9H - Super kvalitet 3D")</f>
        <v>2 Pack Xiaomi 11T Pro 5G - Härdat glas 9H - Super kvalitet 3D</v>
      </c>
      <c r="F12566" s="1" t="s">
        <v>112</v>
      </c>
      <c r="G12566" s="1" t="s">
        <v>113</v>
      </c>
      <c r="H12566" s="1" t="s">
        <v>114</v>
      </c>
      <c r="I12566" s="1" t="s">
        <v>16</v>
      </c>
      <c r="J12566" s="1" t="s">
        <v>23</v>
      </c>
      <c r="K12566" s="1" t="s">
        <v>16</v>
      </c>
      <c r="L12566" s="1" t="s">
        <v>16</v>
      </c>
      <c r="M12566" s="1" t="s">
        <v>16</v>
      </c>
      <c r="N12566" s="1" t="s">
        <v>16</v>
      </c>
      <c r="O12566" s="1">
        <v>63.2</v>
      </c>
      <c r="P12566" s="1">
        <v>1.0</v>
      </c>
    </row>
    <row r="12567">
      <c r="A12567" s="1" t="s">
        <v>29</v>
      </c>
      <c r="B12567" s="1" t="s">
        <v>15277</v>
      </c>
      <c r="C12567" s="2" t="s">
        <v>15210</v>
      </c>
      <c r="D12567" s="1" t="s">
        <v>19</v>
      </c>
      <c r="E12567" s="3" t="str">
        <f>HYPERLINK("https://fyndiq.se/produkt/e19fcc2ab2124f8a/", "2-Pack Iphone 13 Pro - 9H Härdat Glass - Top Kvalitet  3D")</f>
        <v>2-Pack Iphone 13 Pro - 9H Härdat Glass - Top Kvalitet  3D</v>
      </c>
      <c r="F12567" s="1" t="s">
        <v>555</v>
      </c>
      <c r="G12567" s="1" t="s">
        <v>556</v>
      </c>
      <c r="H12567" s="1" t="s">
        <v>557</v>
      </c>
      <c r="I12567" s="1" t="s">
        <v>16</v>
      </c>
      <c r="J12567" s="1" t="s">
        <v>23</v>
      </c>
      <c r="K12567" s="1" t="s">
        <v>16</v>
      </c>
      <c r="L12567" s="1" t="s">
        <v>16</v>
      </c>
      <c r="M12567" s="1" t="s">
        <v>16</v>
      </c>
      <c r="N12567" s="1" t="s">
        <v>16</v>
      </c>
      <c r="O12567" s="1">
        <v>47.2</v>
      </c>
      <c r="P12567" s="1">
        <v>1.0</v>
      </c>
    </row>
    <row r="12568">
      <c r="A12568" s="1" t="s">
        <v>29</v>
      </c>
      <c r="B12568" s="1" t="s">
        <v>15278</v>
      </c>
      <c r="C12568" s="2" t="s">
        <v>15210</v>
      </c>
      <c r="D12568" s="1" t="s">
        <v>19</v>
      </c>
      <c r="E12568" s="3" t="str">
        <f t="shared" ref="E12568:E12569" si="507">HYPERLINK("https://fyndiq.se/produkt/914693d84cc04c99/", "2-Pack Xiaomi Redmi 12C - Härdat Glas 9H - Super kvalitet 3D Skärmskydd")</f>
        <v>2-Pack Xiaomi Redmi 12C - Härdat Glas 9H - Super kvalitet 3D Skärmskydd</v>
      </c>
      <c r="F12568" s="1" t="s">
        <v>3098</v>
      </c>
      <c r="G12568" s="1" t="s">
        <v>3099</v>
      </c>
      <c r="H12568" s="1" t="s">
        <v>3100</v>
      </c>
      <c r="I12568" s="1" t="s">
        <v>16</v>
      </c>
      <c r="J12568" s="1" t="s">
        <v>23</v>
      </c>
      <c r="K12568" s="1" t="s">
        <v>16</v>
      </c>
      <c r="L12568" s="1" t="s">
        <v>16</v>
      </c>
      <c r="M12568" s="1" t="s">
        <v>16</v>
      </c>
      <c r="N12568" s="1" t="s">
        <v>16</v>
      </c>
      <c r="O12568" s="1">
        <v>63.2</v>
      </c>
      <c r="P12568" s="1">
        <v>1.0</v>
      </c>
    </row>
    <row r="12569">
      <c r="A12569" s="1" t="s">
        <v>29</v>
      </c>
      <c r="B12569" s="1" t="s">
        <v>15279</v>
      </c>
      <c r="C12569" s="2" t="s">
        <v>15210</v>
      </c>
      <c r="D12569" s="1" t="s">
        <v>19</v>
      </c>
      <c r="E12569" s="3" t="str">
        <f t="shared" si="507"/>
        <v>2-Pack Xiaomi Redmi 12C - Härdat Glas 9H - Super kvalitet 3D Skärmskydd</v>
      </c>
      <c r="F12569" s="1" t="s">
        <v>3098</v>
      </c>
      <c r="G12569" s="1" t="s">
        <v>3099</v>
      </c>
      <c r="H12569" s="1" t="s">
        <v>3100</v>
      </c>
      <c r="I12569" s="1" t="s">
        <v>16</v>
      </c>
      <c r="J12569" s="1" t="s">
        <v>23</v>
      </c>
      <c r="K12569" s="1" t="s">
        <v>16</v>
      </c>
      <c r="L12569" s="1" t="s">
        <v>16</v>
      </c>
      <c r="M12569" s="1" t="s">
        <v>16</v>
      </c>
      <c r="N12569" s="1" t="s">
        <v>16</v>
      </c>
      <c r="O12569" s="1">
        <v>63.2</v>
      </c>
      <c r="P12569" s="1">
        <v>1.0</v>
      </c>
    </row>
    <row r="12570">
      <c r="A12570" s="1" t="s">
        <v>29</v>
      </c>
      <c r="B12570" s="1" t="s">
        <v>15280</v>
      </c>
      <c r="C12570" s="2" t="s">
        <v>15210</v>
      </c>
      <c r="D12570" s="1" t="s">
        <v>19</v>
      </c>
      <c r="E12570" s="3" t="str">
        <f>HYPERLINK("https://fyndiq.se/produkt/082f3cf898c84831/", "2 Pack Galaxy S20 Ultra - Härdat glas 9H - Super kvalitet 3D")</f>
        <v>2 Pack Galaxy S20 Ultra - Härdat glas 9H - Super kvalitet 3D</v>
      </c>
      <c r="F12570" s="1" t="s">
        <v>460</v>
      </c>
      <c r="G12570" s="1" t="s">
        <v>461</v>
      </c>
      <c r="H12570" s="1" t="s">
        <v>462</v>
      </c>
      <c r="I12570" s="1" t="s">
        <v>16</v>
      </c>
      <c r="J12570" s="1" t="s">
        <v>23</v>
      </c>
      <c r="K12570" s="1" t="s">
        <v>16</v>
      </c>
      <c r="L12570" s="1" t="s">
        <v>16</v>
      </c>
      <c r="M12570" s="1" t="s">
        <v>16</v>
      </c>
      <c r="N12570" s="1" t="s">
        <v>16</v>
      </c>
      <c r="O12570" s="1">
        <v>63.2</v>
      </c>
      <c r="P12570" s="1">
        <v>1.0</v>
      </c>
    </row>
    <row r="12571">
      <c r="A12571" s="1" t="s">
        <v>29</v>
      </c>
      <c r="B12571" s="1" t="s">
        <v>15281</v>
      </c>
      <c r="C12571" s="2" t="s">
        <v>15210</v>
      </c>
      <c r="D12571" s="1" t="s">
        <v>19</v>
      </c>
      <c r="E1257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2571" s="1" t="s">
        <v>3098</v>
      </c>
      <c r="G12571" s="1" t="s">
        <v>3099</v>
      </c>
      <c r="H12571" s="1" t="s">
        <v>3100</v>
      </c>
      <c r="I12571" s="1" t="s">
        <v>16</v>
      </c>
      <c r="J12571" s="1" t="s">
        <v>23</v>
      </c>
      <c r="K12571" s="1" t="s">
        <v>16</v>
      </c>
      <c r="L12571" s="1" t="s">
        <v>16</v>
      </c>
      <c r="M12571" s="1" t="s">
        <v>16</v>
      </c>
      <c r="N12571" s="1" t="s">
        <v>16</v>
      </c>
      <c r="O12571" s="1">
        <v>63.2</v>
      </c>
      <c r="P12571" s="1">
        <v>1.0</v>
      </c>
    </row>
    <row r="12572">
      <c r="A12572" s="1" t="s">
        <v>29</v>
      </c>
      <c r="B12572" s="1" t="s">
        <v>15282</v>
      </c>
      <c r="C12572" s="2" t="s">
        <v>15210</v>
      </c>
      <c r="D12572" s="1" t="s">
        <v>19</v>
      </c>
      <c r="E1257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2572" s="1" t="s">
        <v>679</v>
      </c>
      <c r="G12572" s="1" t="s">
        <v>680</v>
      </c>
      <c r="H12572" s="1" t="s">
        <v>681</v>
      </c>
      <c r="I12572" s="1" t="s">
        <v>16</v>
      </c>
      <c r="J12572" s="1" t="s">
        <v>23</v>
      </c>
      <c r="K12572" s="1" t="s">
        <v>16</v>
      </c>
      <c r="L12572" s="1" t="s">
        <v>16</v>
      </c>
      <c r="M12572" s="1" t="s">
        <v>16</v>
      </c>
      <c r="N12572" s="1" t="s">
        <v>16</v>
      </c>
      <c r="O12572" s="1">
        <v>95.2</v>
      </c>
      <c r="P12572" s="1">
        <v>1.0</v>
      </c>
    </row>
    <row r="12573">
      <c r="A12573" s="1" t="s">
        <v>29</v>
      </c>
      <c r="B12573" s="1" t="s">
        <v>15283</v>
      </c>
      <c r="C12573" s="2" t="s">
        <v>15210</v>
      </c>
      <c r="D12573" s="1" t="s">
        <v>19</v>
      </c>
      <c r="E12573" s="3" t="str">
        <f>HYPERLINK("https://fyndiq.se/produkt/06106438a7a14dfc/", "2-Pack Xiaomi 13T Pro - Härdat glas 9H - Super kvalitet 3D Skärmskydd")</f>
        <v>2-Pack Xiaomi 13T Pro - Härdat glas 9H - Super kvalitet 3D Skärmskydd</v>
      </c>
      <c r="F12573" s="1" t="s">
        <v>883</v>
      </c>
      <c r="G12573" s="1" t="s">
        <v>884</v>
      </c>
      <c r="H12573" s="1" t="s">
        <v>885</v>
      </c>
      <c r="I12573" s="1" t="s">
        <v>16</v>
      </c>
      <c r="J12573" s="1" t="s">
        <v>23</v>
      </c>
      <c r="K12573" s="1" t="s">
        <v>16</v>
      </c>
      <c r="L12573" s="1" t="s">
        <v>16</v>
      </c>
      <c r="M12573" s="1" t="s">
        <v>16</v>
      </c>
      <c r="N12573" s="1" t="s">
        <v>16</v>
      </c>
      <c r="O12573" s="1">
        <v>63.2</v>
      </c>
      <c r="P12573" s="1">
        <v>1.0</v>
      </c>
    </row>
    <row r="12574">
      <c r="A12574" s="1" t="s">
        <v>29</v>
      </c>
      <c r="B12574" s="1" t="s">
        <v>15284</v>
      </c>
      <c r="C12574" s="2" t="s">
        <v>15210</v>
      </c>
      <c r="D12574" s="1" t="s">
        <v>19</v>
      </c>
      <c r="E12574" s="3" t="str">
        <f>HYPERLINK("https://fyndiq.se/produkt/56c72c0ba5f749b5/", "2-Pack SAMSUNG S24 Skärmskydd - Härdat Glas 9H - Super kvalitet 3D")</f>
        <v>2-Pack SAMSUNG S24 Skärmskydd - Härdat Glas 9H - Super kvalitet 3D</v>
      </c>
      <c r="F12574" s="1" t="s">
        <v>263</v>
      </c>
      <c r="G12574" s="1" t="s">
        <v>264</v>
      </c>
      <c r="H12574" s="1" t="s">
        <v>265</v>
      </c>
      <c r="I12574" s="1" t="s">
        <v>16</v>
      </c>
      <c r="J12574" s="1" t="s">
        <v>23</v>
      </c>
      <c r="K12574" s="1" t="s">
        <v>16</v>
      </c>
      <c r="L12574" s="1" t="s">
        <v>16</v>
      </c>
      <c r="M12574" s="1" t="s">
        <v>16</v>
      </c>
      <c r="N12574" s="1" t="s">
        <v>16</v>
      </c>
      <c r="O12574" s="1">
        <v>63.2</v>
      </c>
      <c r="P12574" s="1">
        <v>1.0</v>
      </c>
    </row>
    <row r="12575">
      <c r="A12575" s="1" t="s">
        <v>29</v>
      </c>
      <c r="B12575" s="1" t="s">
        <v>15285</v>
      </c>
      <c r="C12575" s="2" t="s">
        <v>15210</v>
      </c>
      <c r="D12575" s="1" t="s">
        <v>19</v>
      </c>
      <c r="E1257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575" s="1" t="s">
        <v>729</v>
      </c>
      <c r="G12575" s="1" t="s">
        <v>730</v>
      </c>
      <c r="H12575" s="1" t="s">
        <v>731</v>
      </c>
      <c r="I12575" s="1" t="s">
        <v>16</v>
      </c>
      <c r="J12575" s="1" t="s">
        <v>23</v>
      </c>
      <c r="K12575" s="1" t="s">
        <v>16</v>
      </c>
      <c r="L12575" s="1" t="s">
        <v>16</v>
      </c>
      <c r="M12575" s="1" t="s">
        <v>16</v>
      </c>
      <c r="N12575" s="1" t="s">
        <v>16</v>
      </c>
      <c r="O12575" s="1">
        <v>63.2</v>
      </c>
      <c r="P12575" s="1">
        <v>1.0</v>
      </c>
    </row>
    <row r="12576">
      <c r="A12576" s="1" t="s">
        <v>29</v>
      </c>
      <c r="B12576" s="1" t="s">
        <v>15286</v>
      </c>
      <c r="C12576" s="2" t="s">
        <v>15210</v>
      </c>
      <c r="D12576" s="1" t="s">
        <v>19</v>
      </c>
      <c r="E12576" s="3" t="str">
        <f t="shared" ref="E12576:E12577" si="508">HYPERLINK("https://fyndiq.se/produkt/925ae49423884615/", "2-Pack Samsung S22 Ultra Skärmskydd &amp; 1-Pack linsskydd -9H GLAS")</f>
        <v>2-Pack Samsung S22 Ultra Skärmskydd &amp; 1-Pack linsskydd -9H GLAS</v>
      </c>
      <c r="F12576" s="1" t="s">
        <v>335</v>
      </c>
      <c r="G12576" s="1" t="s">
        <v>336</v>
      </c>
      <c r="H12576" s="1" t="s">
        <v>337</v>
      </c>
      <c r="I12576" s="1" t="s">
        <v>16</v>
      </c>
      <c r="J12576" s="1" t="s">
        <v>23</v>
      </c>
      <c r="K12576" s="1" t="s">
        <v>16</v>
      </c>
      <c r="L12576" s="1" t="s">
        <v>16</v>
      </c>
      <c r="M12576" s="1" t="s">
        <v>16</v>
      </c>
      <c r="N12576" s="1" t="s">
        <v>16</v>
      </c>
      <c r="O12576" s="1">
        <v>71.2</v>
      </c>
      <c r="P12576" s="1">
        <v>1.0</v>
      </c>
    </row>
    <row r="12577">
      <c r="A12577" s="1" t="s">
        <v>29</v>
      </c>
      <c r="B12577" s="1" t="s">
        <v>15287</v>
      </c>
      <c r="C12577" s="2" t="s">
        <v>15210</v>
      </c>
      <c r="D12577" s="1" t="s">
        <v>19</v>
      </c>
      <c r="E12577" s="3" t="str">
        <f t="shared" si="508"/>
        <v>2-Pack Samsung S22 Ultra Skärmskydd &amp; 1-Pack linsskydd -9H GLAS</v>
      </c>
      <c r="F12577" s="1" t="s">
        <v>335</v>
      </c>
      <c r="G12577" s="1" t="s">
        <v>336</v>
      </c>
      <c r="H12577" s="1" t="s">
        <v>337</v>
      </c>
      <c r="I12577" s="1" t="s">
        <v>16</v>
      </c>
      <c r="J12577" s="1" t="s">
        <v>23</v>
      </c>
      <c r="K12577" s="1" t="s">
        <v>16</v>
      </c>
      <c r="L12577" s="1" t="s">
        <v>16</v>
      </c>
      <c r="M12577" s="1" t="s">
        <v>16</v>
      </c>
      <c r="N12577" s="1" t="s">
        <v>16</v>
      </c>
      <c r="O12577" s="1">
        <v>71.2</v>
      </c>
      <c r="P12577" s="1">
        <v>1.0</v>
      </c>
    </row>
    <row r="12578">
      <c r="A12578" s="1" t="s">
        <v>29</v>
      </c>
      <c r="B12578" s="1" t="s">
        <v>15288</v>
      </c>
      <c r="C12578" s="2" t="s">
        <v>15210</v>
      </c>
      <c r="D12578" s="1" t="s">
        <v>19</v>
      </c>
      <c r="E12578" s="3" t="str">
        <f>HYPERLINK("https://fyndiq.se/produkt/4a37a66aa49247d0/", "Samsung S21 FE - 9H Härdat Glass - Super Kvalitet 3D")</f>
        <v>Samsung S21 FE - 9H Härdat Glass - Super Kvalitet 3D</v>
      </c>
      <c r="F12578" s="1" t="s">
        <v>4338</v>
      </c>
      <c r="G12578" s="1" t="s">
        <v>4339</v>
      </c>
      <c r="H12578" s="1" t="s">
        <v>4340</v>
      </c>
      <c r="I12578" s="1" t="s">
        <v>1673</v>
      </c>
      <c r="J12578" s="1" t="s">
        <v>9</v>
      </c>
      <c r="K12578" s="2" t="s">
        <v>11361</v>
      </c>
      <c r="L12578" s="1" t="s">
        <v>2811</v>
      </c>
      <c r="M12578" s="1" t="s">
        <v>16</v>
      </c>
      <c r="N12578" s="1" t="s">
        <v>16</v>
      </c>
      <c r="O12578" s="1">
        <v>55.2</v>
      </c>
      <c r="P12578" s="1">
        <v>1.0</v>
      </c>
    </row>
    <row r="12579">
      <c r="A12579" s="1" t="s">
        <v>29</v>
      </c>
      <c r="B12579" s="1" t="s">
        <v>15289</v>
      </c>
      <c r="C12579" s="2" t="s">
        <v>15210</v>
      </c>
      <c r="D12579" s="1" t="s">
        <v>19</v>
      </c>
      <c r="E1257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579" s="1" t="s">
        <v>2144</v>
      </c>
      <c r="G12579" s="1" t="s">
        <v>2145</v>
      </c>
      <c r="H12579" s="1" t="s">
        <v>2146</v>
      </c>
      <c r="I12579" s="1" t="s">
        <v>16</v>
      </c>
      <c r="J12579" s="1" t="s">
        <v>23</v>
      </c>
      <c r="K12579" s="1" t="s">
        <v>16</v>
      </c>
      <c r="L12579" s="1" t="s">
        <v>16</v>
      </c>
      <c r="M12579" s="1" t="s">
        <v>16</v>
      </c>
      <c r="N12579" s="1" t="s">
        <v>16</v>
      </c>
      <c r="O12579" s="1">
        <v>63.2</v>
      </c>
      <c r="P12579" s="1">
        <v>1.0</v>
      </c>
    </row>
    <row r="12580">
      <c r="A12580" s="1" t="s">
        <v>29</v>
      </c>
      <c r="B12580" s="1" t="s">
        <v>15290</v>
      </c>
      <c r="C12580" s="2" t="s">
        <v>15210</v>
      </c>
      <c r="D12580" s="1" t="s">
        <v>19</v>
      </c>
      <c r="E12580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580" s="1" t="s">
        <v>968</v>
      </c>
      <c r="G12580" s="1" t="s">
        <v>969</v>
      </c>
      <c r="H12580" s="1" t="s">
        <v>970</v>
      </c>
      <c r="I12580" s="1" t="s">
        <v>16</v>
      </c>
      <c r="J12580" s="1" t="s">
        <v>23</v>
      </c>
      <c r="K12580" s="1" t="s">
        <v>16</v>
      </c>
      <c r="L12580" s="1" t="s">
        <v>16</v>
      </c>
      <c r="M12580" s="1" t="s">
        <v>16</v>
      </c>
      <c r="N12580" s="1" t="s">
        <v>16</v>
      </c>
      <c r="O12580" s="1">
        <v>71.2</v>
      </c>
      <c r="P12580" s="1">
        <v>1.0</v>
      </c>
    </row>
    <row r="12581">
      <c r="A12581" s="1" t="s">
        <v>29</v>
      </c>
      <c r="B12581" s="1" t="s">
        <v>15291</v>
      </c>
      <c r="C12581" s="2" t="s">
        <v>15210</v>
      </c>
      <c r="D12581" s="1" t="s">
        <v>19</v>
      </c>
      <c r="E12581" s="3" t="str">
        <f>HYPERLINK("https://fyndiq.se/produkt/21fa5ef4b8704a28/", "2-Pack Samsung Note 10 Plus - Härdat glas 9H - Super kvalitet 3D")</f>
        <v>2-Pack Samsung Note 10 Plus - Härdat glas 9H - Super kvalitet 3D</v>
      </c>
      <c r="F12581" s="1" t="s">
        <v>5705</v>
      </c>
      <c r="G12581" s="1" t="s">
        <v>5706</v>
      </c>
      <c r="H12581" s="1" t="s">
        <v>5707</v>
      </c>
      <c r="I12581" s="1" t="s">
        <v>1311</v>
      </c>
      <c r="J12581" s="1" t="s">
        <v>23</v>
      </c>
      <c r="K12581" s="1" t="s">
        <v>16</v>
      </c>
      <c r="L12581" s="1" t="s">
        <v>16</v>
      </c>
      <c r="M12581" s="1" t="s">
        <v>16</v>
      </c>
      <c r="N12581" s="1" t="s">
        <v>16</v>
      </c>
      <c r="O12581" s="1">
        <v>63.2</v>
      </c>
      <c r="P12581" s="1">
        <v>1.0</v>
      </c>
    </row>
    <row r="12582">
      <c r="A12582" s="1" t="s">
        <v>29</v>
      </c>
      <c r="B12582" s="1" t="s">
        <v>15292</v>
      </c>
      <c r="C12582" s="2" t="s">
        <v>15210</v>
      </c>
      <c r="D12582" s="1" t="s">
        <v>19</v>
      </c>
      <c r="E1258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582" s="1" t="s">
        <v>2144</v>
      </c>
      <c r="G12582" s="1" t="s">
        <v>2145</v>
      </c>
      <c r="H12582" s="1" t="s">
        <v>2146</v>
      </c>
      <c r="I12582" s="1" t="s">
        <v>16</v>
      </c>
      <c r="J12582" s="1" t="s">
        <v>23</v>
      </c>
      <c r="K12582" s="1" t="s">
        <v>16</v>
      </c>
      <c r="L12582" s="1" t="s">
        <v>16</v>
      </c>
      <c r="M12582" s="1" t="s">
        <v>16</v>
      </c>
      <c r="N12582" s="1" t="s">
        <v>16</v>
      </c>
      <c r="O12582" s="1">
        <v>63.2</v>
      </c>
      <c r="P12582" s="1">
        <v>1.0</v>
      </c>
    </row>
    <row r="12583">
      <c r="A12583" s="1" t="s">
        <v>29</v>
      </c>
      <c r="B12583" s="1" t="s">
        <v>15293</v>
      </c>
      <c r="C12583" s="2" t="s">
        <v>15210</v>
      </c>
      <c r="D12583" s="1" t="s">
        <v>19</v>
      </c>
      <c r="E12583" s="3" t="str">
        <f>HYPERLINK("https://fyndiq.se/produkt/f2c164e932234570/", "2-Pack HUAWEI P30 PRO Skärmskydd - Härdat Glas 9H - Super kvalitet 3D")</f>
        <v>2-Pack HUAWEI P30 PRO Skärmskydd - Härdat Glas 9H - Super kvalitet 3D</v>
      </c>
      <c r="F12583" s="1" t="s">
        <v>267</v>
      </c>
      <c r="G12583" s="1" t="s">
        <v>268</v>
      </c>
      <c r="H12583" s="1" t="s">
        <v>269</v>
      </c>
      <c r="I12583" s="1" t="s">
        <v>1311</v>
      </c>
      <c r="J12583" s="1" t="s">
        <v>23</v>
      </c>
      <c r="K12583" s="1" t="s">
        <v>16</v>
      </c>
      <c r="L12583" s="1" t="s">
        <v>16</v>
      </c>
      <c r="M12583" s="1" t="s">
        <v>16</v>
      </c>
      <c r="N12583" s="1" t="s">
        <v>16</v>
      </c>
      <c r="O12583" s="1">
        <v>63.2</v>
      </c>
      <c r="P12583" s="1">
        <v>1.0</v>
      </c>
    </row>
    <row r="12584">
      <c r="A12584" s="1" t="s">
        <v>29</v>
      </c>
      <c r="B12584" s="1" t="s">
        <v>15294</v>
      </c>
      <c r="C12584" s="2" t="s">
        <v>15210</v>
      </c>
      <c r="D12584" s="1" t="s">
        <v>19</v>
      </c>
      <c r="E12584" s="3" t="str">
        <f>HYPERLINK("https://fyndiq.se/produkt/2a9c08e4daf04aed/", "2-Pack Xiaomi 12T Pro - Härdat Glas 9H - Super kvalitet 3D Skärmskydd")</f>
        <v>2-Pack Xiaomi 12T Pro - Härdat Glas 9H - Super kvalitet 3D Skärmskydd</v>
      </c>
      <c r="F12584" s="1" t="s">
        <v>376</v>
      </c>
      <c r="G12584" s="1" t="s">
        <v>377</v>
      </c>
      <c r="H12584" s="1" t="s">
        <v>378</v>
      </c>
      <c r="I12584" s="1" t="s">
        <v>16</v>
      </c>
      <c r="J12584" s="1" t="s">
        <v>23</v>
      </c>
      <c r="K12584" s="1" t="s">
        <v>16</v>
      </c>
      <c r="L12584" s="1" t="s">
        <v>16</v>
      </c>
      <c r="M12584" s="1" t="s">
        <v>16</v>
      </c>
      <c r="N12584" s="1" t="s">
        <v>16</v>
      </c>
      <c r="O12584" s="1">
        <v>63.2</v>
      </c>
      <c r="P12584" s="1">
        <v>1.0</v>
      </c>
    </row>
    <row r="12585">
      <c r="A12585" s="1" t="s">
        <v>29</v>
      </c>
      <c r="B12585" s="1" t="s">
        <v>15295</v>
      </c>
      <c r="C12585" s="2" t="s">
        <v>15210</v>
      </c>
      <c r="D12585" s="1" t="s">
        <v>19</v>
      </c>
      <c r="E12585" s="3" t="str">
        <f t="shared" ref="E12585:E12586" si="509">HYPERLINK("https://fyndiq.se/produkt/53fb4d2f0bdc45ed/", "Samsung Galaxy Note 9 – Härdat glas 9H – Super kvalitet 3D")</f>
        <v>Samsung Galaxy Note 9 – Härdat glas 9H – Super kvalitet 3D</v>
      </c>
      <c r="F12585" s="1" t="s">
        <v>10926</v>
      </c>
      <c r="G12585" s="1" t="s">
        <v>10927</v>
      </c>
      <c r="H12585" s="1" t="s">
        <v>10928</v>
      </c>
      <c r="I12585" s="1" t="s">
        <v>16</v>
      </c>
      <c r="J12585" s="1" t="s">
        <v>23</v>
      </c>
      <c r="K12585" s="1" t="s">
        <v>16</v>
      </c>
      <c r="L12585" s="1" t="s">
        <v>16</v>
      </c>
      <c r="M12585" s="1" t="s">
        <v>16</v>
      </c>
      <c r="N12585" s="1" t="s">
        <v>16</v>
      </c>
      <c r="O12585" s="1">
        <v>55.2</v>
      </c>
      <c r="P12585" s="1">
        <v>1.0</v>
      </c>
    </row>
    <row r="12586">
      <c r="A12586" s="1" t="s">
        <v>29</v>
      </c>
      <c r="B12586" s="1" t="s">
        <v>15296</v>
      </c>
      <c r="C12586" s="2" t="s">
        <v>15210</v>
      </c>
      <c r="D12586" s="1" t="s">
        <v>19</v>
      </c>
      <c r="E12586" s="3" t="str">
        <f t="shared" si="509"/>
        <v>Samsung Galaxy Note 9 – Härdat glas 9H – Super kvalitet 3D</v>
      </c>
      <c r="F12586" s="1" t="s">
        <v>10926</v>
      </c>
      <c r="G12586" s="1" t="s">
        <v>10927</v>
      </c>
      <c r="H12586" s="1" t="s">
        <v>10928</v>
      </c>
      <c r="I12586" s="1" t="s">
        <v>16</v>
      </c>
      <c r="J12586" s="1" t="s">
        <v>23</v>
      </c>
      <c r="K12586" s="1" t="s">
        <v>16</v>
      </c>
      <c r="L12586" s="1" t="s">
        <v>16</v>
      </c>
      <c r="M12586" s="1" t="s">
        <v>16</v>
      </c>
      <c r="N12586" s="1" t="s">
        <v>16</v>
      </c>
      <c r="O12586" s="1">
        <v>55.2</v>
      </c>
      <c r="P12586" s="1">
        <v>2.0</v>
      </c>
    </row>
    <row r="12587">
      <c r="A12587" s="1" t="s">
        <v>29</v>
      </c>
      <c r="B12587" s="1" t="s">
        <v>15297</v>
      </c>
      <c r="C12587" s="2" t="s">
        <v>15210</v>
      </c>
      <c r="D12587" s="1" t="s">
        <v>19</v>
      </c>
      <c r="E12587" s="3" t="str">
        <f>HYPERLINK("https://fyndiq.se/produkt/ac4c264f1c9a4420/", "Samsung Galaxy S20 5G - Härdat glas 9H-Super kvalitet 3D")</f>
        <v>Samsung Galaxy S20 5G - Härdat glas 9H-Super kvalitet 3D</v>
      </c>
      <c r="F12587" s="1" t="s">
        <v>937</v>
      </c>
      <c r="G12587" s="1" t="s">
        <v>938</v>
      </c>
      <c r="H12587" s="1" t="s">
        <v>939</v>
      </c>
      <c r="I12587" s="1" t="s">
        <v>16</v>
      </c>
      <c r="J12587" s="1" t="s">
        <v>23</v>
      </c>
      <c r="K12587" s="1" t="s">
        <v>16</v>
      </c>
      <c r="L12587" s="1" t="s">
        <v>16</v>
      </c>
      <c r="M12587" s="1" t="s">
        <v>16</v>
      </c>
      <c r="N12587" s="1" t="s">
        <v>16</v>
      </c>
      <c r="O12587" s="1">
        <v>63.2</v>
      </c>
      <c r="P12587" s="1">
        <v>1.0</v>
      </c>
    </row>
    <row r="12588">
      <c r="A12588" s="1" t="s">
        <v>29</v>
      </c>
      <c r="B12588" s="1" t="s">
        <v>15298</v>
      </c>
      <c r="C12588" s="2" t="s">
        <v>15210</v>
      </c>
      <c r="D12588" s="1" t="s">
        <v>19</v>
      </c>
      <c r="E12588" s="3" t="str">
        <f>HYPERLINK("https://fyndiq.se/produkt/03a480989c2048fb/", "2 Pack Samsung Galaxy S8 Plus - Härdat glas 9H–Super kvalitet 3D")</f>
        <v>2 Pack Samsung Galaxy S8 Plus - Härdat glas 9H–Super kvalitet 3D</v>
      </c>
      <c r="F12588" s="1" t="s">
        <v>991</v>
      </c>
      <c r="G12588" s="1" t="s">
        <v>992</v>
      </c>
      <c r="H12588" s="1" t="s">
        <v>993</v>
      </c>
      <c r="I12588" s="1" t="s">
        <v>16</v>
      </c>
      <c r="J12588" s="1" t="s">
        <v>23</v>
      </c>
      <c r="K12588" s="1" t="s">
        <v>16</v>
      </c>
      <c r="L12588" s="1" t="s">
        <v>16</v>
      </c>
      <c r="M12588" s="1" t="s">
        <v>16</v>
      </c>
      <c r="N12588" s="1" t="s">
        <v>16</v>
      </c>
      <c r="O12588" s="1">
        <v>63.2</v>
      </c>
      <c r="P12588" s="1">
        <v>1.0</v>
      </c>
    </row>
    <row r="12589">
      <c r="A12589" s="1" t="s">
        <v>29</v>
      </c>
      <c r="B12589" s="1" t="s">
        <v>15299</v>
      </c>
      <c r="C12589" s="2" t="s">
        <v>15210</v>
      </c>
      <c r="D12589" s="1" t="s">
        <v>19</v>
      </c>
      <c r="E12589" s="3" t="str">
        <f>HYPERLINK("https://fyndiq.se/produkt/49dcfdc0ef9b4d32/", "2 Pack Iphone 7&amp;8 SE (2020-2022) Svart - Härdat Glas 9H - 3D")</f>
        <v>2 Pack Iphone 7&amp;8 SE (2020-2022) Svart - Härdat Glas 9H - 3D</v>
      </c>
      <c r="F12589" s="1" t="s">
        <v>3059</v>
      </c>
      <c r="G12589" s="1" t="s">
        <v>3060</v>
      </c>
      <c r="H12589" s="1" t="s">
        <v>3061</v>
      </c>
      <c r="I12589" s="1" t="s">
        <v>16</v>
      </c>
      <c r="J12589" s="1" t="s">
        <v>23</v>
      </c>
      <c r="K12589" s="1" t="s">
        <v>16</v>
      </c>
      <c r="L12589" s="1" t="s">
        <v>16</v>
      </c>
      <c r="M12589" s="1" t="s">
        <v>16</v>
      </c>
      <c r="N12589" s="1" t="s">
        <v>16</v>
      </c>
      <c r="O12589" s="1">
        <v>47.2</v>
      </c>
      <c r="P12589" s="1">
        <v>1.0</v>
      </c>
    </row>
    <row r="12590">
      <c r="A12590" s="1" t="s">
        <v>29</v>
      </c>
      <c r="B12590" s="1" t="s">
        <v>15300</v>
      </c>
      <c r="C12590" s="2" t="s">
        <v>15210</v>
      </c>
      <c r="D12590" s="1" t="s">
        <v>19</v>
      </c>
      <c r="E12590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2590" s="1" t="s">
        <v>485</v>
      </c>
      <c r="G12590" s="1" t="s">
        <v>486</v>
      </c>
      <c r="H12590" s="1" t="s">
        <v>487</v>
      </c>
      <c r="I12590" s="1" t="s">
        <v>1311</v>
      </c>
      <c r="J12590" s="1" t="s">
        <v>9</v>
      </c>
      <c r="K12590" s="2" t="s">
        <v>12354</v>
      </c>
      <c r="L12590" s="1" t="s">
        <v>2914</v>
      </c>
      <c r="M12590" s="1" t="s">
        <v>16</v>
      </c>
      <c r="N12590" s="1" t="s">
        <v>16</v>
      </c>
      <c r="O12590" s="1">
        <v>135.2</v>
      </c>
      <c r="P12590" s="1">
        <v>1.0</v>
      </c>
    </row>
    <row r="12591">
      <c r="A12591" s="1" t="s">
        <v>29</v>
      </c>
      <c r="B12591" s="1" t="s">
        <v>15301</v>
      </c>
      <c r="C12591" s="2" t="s">
        <v>15210</v>
      </c>
      <c r="D12591" s="1" t="s">
        <v>19</v>
      </c>
      <c r="E12591" s="3" t="str">
        <f>HYPERLINK("https://fyndiq.se/produkt/56c72c0ba5f749b5/", "2-Pack SAMSUNG S24 Skärmskydd - Härdat Glas 9H - Super kvalitet 3D")</f>
        <v>2-Pack SAMSUNG S24 Skärmskydd - Härdat Glas 9H - Super kvalitet 3D</v>
      </c>
      <c r="F12591" s="1" t="s">
        <v>263</v>
      </c>
      <c r="G12591" s="1" t="s">
        <v>264</v>
      </c>
      <c r="H12591" s="1" t="s">
        <v>265</v>
      </c>
      <c r="I12591" s="1" t="s">
        <v>16</v>
      </c>
      <c r="J12591" s="1" t="s">
        <v>23</v>
      </c>
      <c r="K12591" s="1" t="s">
        <v>16</v>
      </c>
      <c r="L12591" s="1" t="s">
        <v>16</v>
      </c>
      <c r="M12591" s="1" t="s">
        <v>16</v>
      </c>
      <c r="N12591" s="1" t="s">
        <v>16</v>
      </c>
      <c r="O12591" s="1">
        <v>63.2</v>
      </c>
      <c r="P12591" s="1">
        <v>1.0</v>
      </c>
    </row>
    <row r="12592">
      <c r="A12592" s="1" t="s">
        <v>29</v>
      </c>
      <c r="B12592" s="1" t="s">
        <v>15302</v>
      </c>
      <c r="C12592" s="2" t="s">
        <v>15210</v>
      </c>
      <c r="D12592" s="1" t="s">
        <v>19</v>
      </c>
      <c r="E1259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2592" s="1" t="s">
        <v>679</v>
      </c>
      <c r="G12592" s="1" t="s">
        <v>680</v>
      </c>
      <c r="H12592" s="1" t="s">
        <v>681</v>
      </c>
      <c r="I12592" s="1" t="s">
        <v>16</v>
      </c>
      <c r="J12592" s="1" t="s">
        <v>23</v>
      </c>
      <c r="K12592" s="1" t="s">
        <v>16</v>
      </c>
      <c r="L12592" s="1" t="s">
        <v>16</v>
      </c>
      <c r="M12592" s="1" t="s">
        <v>16</v>
      </c>
      <c r="N12592" s="1" t="s">
        <v>16</v>
      </c>
      <c r="O12592" s="1">
        <v>95.2</v>
      </c>
      <c r="P12592" s="1">
        <v>1.0</v>
      </c>
    </row>
    <row r="12593">
      <c r="A12593" s="1" t="s">
        <v>29</v>
      </c>
      <c r="B12593" s="1" t="s">
        <v>15303</v>
      </c>
      <c r="C12593" s="2" t="s">
        <v>15210</v>
      </c>
      <c r="D12593" s="1" t="s">
        <v>19</v>
      </c>
      <c r="E1259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593" s="1" t="s">
        <v>103</v>
      </c>
      <c r="G12593" s="1" t="s">
        <v>104</v>
      </c>
      <c r="H12593" s="1" t="s">
        <v>105</v>
      </c>
      <c r="I12593" s="1" t="s">
        <v>16</v>
      </c>
      <c r="J12593" s="1" t="s">
        <v>23</v>
      </c>
      <c r="K12593" s="1" t="s">
        <v>16</v>
      </c>
      <c r="L12593" s="1" t="s">
        <v>16</v>
      </c>
      <c r="M12593" s="1" t="s">
        <v>16</v>
      </c>
      <c r="N12593" s="1" t="s">
        <v>16</v>
      </c>
      <c r="O12593" s="1">
        <v>63.2</v>
      </c>
      <c r="P12593" s="1">
        <v>1.0</v>
      </c>
    </row>
    <row r="12594">
      <c r="A12594" s="1" t="s">
        <v>29</v>
      </c>
      <c r="B12594" s="1" t="s">
        <v>15304</v>
      </c>
      <c r="C12594" s="2" t="s">
        <v>15210</v>
      </c>
      <c r="D12594" s="1" t="s">
        <v>19</v>
      </c>
      <c r="E12594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2594" s="1" t="s">
        <v>388</v>
      </c>
      <c r="G12594" s="1" t="s">
        <v>389</v>
      </c>
      <c r="H12594" s="1" t="s">
        <v>390</v>
      </c>
      <c r="I12594" s="1" t="s">
        <v>16</v>
      </c>
      <c r="J12594" s="1" t="s">
        <v>23</v>
      </c>
      <c r="K12594" s="1" t="s">
        <v>16</v>
      </c>
      <c r="L12594" s="1" t="s">
        <v>16</v>
      </c>
      <c r="M12594" s="1" t="s">
        <v>16</v>
      </c>
      <c r="N12594" s="1" t="s">
        <v>16</v>
      </c>
      <c r="O12594" s="1">
        <v>63.2</v>
      </c>
      <c r="P12594" s="1">
        <v>1.0</v>
      </c>
    </row>
    <row r="12595">
      <c r="A12595" s="1" t="s">
        <v>29</v>
      </c>
      <c r="B12595" s="1" t="s">
        <v>15305</v>
      </c>
      <c r="C12595" s="2" t="s">
        <v>15210</v>
      </c>
      <c r="D12595" s="1" t="s">
        <v>19</v>
      </c>
      <c r="E12595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2595" s="1" t="s">
        <v>2858</v>
      </c>
      <c r="G12595" s="1" t="s">
        <v>2859</v>
      </c>
      <c r="H12595" s="1" t="s">
        <v>2860</v>
      </c>
      <c r="I12595" s="1" t="s">
        <v>16</v>
      </c>
      <c r="J12595" s="1" t="s">
        <v>23</v>
      </c>
      <c r="K12595" s="1" t="s">
        <v>16</v>
      </c>
      <c r="L12595" s="1" t="s">
        <v>16</v>
      </c>
      <c r="M12595" s="1" t="s">
        <v>16</v>
      </c>
      <c r="N12595" s="1" t="s">
        <v>16</v>
      </c>
      <c r="O12595" s="1">
        <v>63.2</v>
      </c>
      <c r="P12595" s="1">
        <v>1.0</v>
      </c>
    </row>
    <row r="12596">
      <c r="A12596" s="1" t="s">
        <v>29</v>
      </c>
      <c r="B12596" s="1" t="s">
        <v>15306</v>
      </c>
      <c r="C12596" s="2" t="s">
        <v>15210</v>
      </c>
      <c r="D12596" s="1" t="s">
        <v>19</v>
      </c>
      <c r="E12596" s="3" t="str">
        <f>HYPERLINK("https://fyndiq.se/produkt/533d0ddc5dd84c00/", "2-Pack iPhone 14 - skärmskydd &amp; linsskydd - härdat glas 9H")</f>
        <v>2-Pack iPhone 14 - skärmskydd &amp; linsskydd - härdat glas 9H</v>
      </c>
      <c r="F12596" s="1" t="s">
        <v>841</v>
      </c>
      <c r="G12596" s="1" t="s">
        <v>842</v>
      </c>
      <c r="H12596" s="1" t="s">
        <v>843</v>
      </c>
      <c r="I12596" s="1" t="s">
        <v>16</v>
      </c>
      <c r="J12596" s="1" t="s">
        <v>23</v>
      </c>
      <c r="K12596" s="1" t="s">
        <v>16</v>
      </c>
      <c r="L12596" s="1" t="s">
        <v>16</v>
      </c>
      <c r="M12596" s="1" t="s">
        <v>16</v>
      </c>
      <c r="N12596" s="1" t="s">
        <v>16</v>
      </c>
      <c r="O12596" s="1">
        <v>63.2</v>
      </c>
      <c r="P12596" s="1">
        <v>1.0</v>
      </c>
    </row>
    <row r="12597">
      <c r="A12597" s="1" t="s">
        <v>29</v>
      </c>
      <c r="B12597" s="1" t="s">
        <v>15307</v>
      </c>
      <c r="C12597" s="2" t="s">
        <v>15210</v>
      </c>
      <c r="D12597" s="1" t="s">
        <v>19</v>
      </c>
      <c r="E12597" s="3" t="str">
        <f>HYPERLINK("https://fyndiq.se/produkt/c89bb1232b5349ef/", "2-Pack Xiaomi Mi Note 10 - Härdat glas 9H - Super kvalitet 3D")</f>
        <v>2-Pack Xiaomi Mi Note 10 - Härdat glas 9H - Super kvalitet 3D</v>
      </c>
      <c r="F12597" s="1" t="s">
        <v>962</v>
      </c>
      <c r="G12597" s="1" t="s">
        <v>963</v>
      </c>
      <c r="H12597" s="1" t="s">
        <v>964</v>
      </c>
      <c r="I12597" s="1" t="s">
        <v>16</v>
      </c>
      <c r="J12597" s="1" t="s">
        <v>23</v>
      </c>
      <c r="K12597" s="1" t="s">
        <v>16</v>
      </c>
      <c r="L12597" s="1" t="s">
        <v>16</v>
      </c>
      <c r="M12597" s="1" t="s">
        <v>16</v>
      </c>
      <c r="N12597" s="1" t="s">
        <v>16</v>
      </c>
      <c r="O12597" s="1">
        <v>63.2</v>
      </c>
      <c r="P12597" s="1">
        <v>1.0</v>
      </c>
    </row>
    <row r="12598">
      <c r="A12598" s="1" t="s">
        <v>29</v>
      </c>
      <c r="B12598" s="1" t="s">
        <v>15308</v>
      </c>
      <c r="C12598" s="2" t="s">
        <v>15210</v>
      </c>
      <c r="D12598" s="1" t="s">
        <v>19</v>
      </c>
      <c r="E12598" s="3" t="str">
        <f>HYPERLINK("https://fyndiq.se/produkt/2f8f288b73ab4b13/", "2-Pack Sony Xperia 5 IV - Härdat glas 9H - Super Kvalitet 3D")</f>
        <v>2-Pack Sony Xperia 5 IV - Härdat glas 9H - Super Kvalitet 3D</v>
      </c>
      <c r="F12598" s="1" t="s">
        <v>931</v>
      </c>
      <c r="G12598" s="1" t="s">
        <v>932</v>
      </c>
      <c r="H12598" s="1" t="s">
        <v>933</v>
      </c>
      <c r="I12598" s="1" t="s">
        <v>16</v>
      </c>
      <c r="J12598" s="1" t="s">
        <v>23</v>
      </c>
      <c r="K12598" s="1" t="s">
        <v>16</v>
      </c>
      <c r="L12598" s="1" t="s">
        <v>16</v>
      </c>
      <c r="M12598" s="1" t="s">
        <v>16</v>
      </c>
      <c r="N12598" s="1" t="s">
        <v>16</v>
      </c>
      <c r="O12598" s="1">
        <v>71.2</v>
      </c>
      <c r="P12598" s="1">
        <v>1.0</v>
      </c>
    </row>
    <row r="12599">
      <c r="A12599" s="1" t="s">
        <v>29</v>
      </c>
      <c r="B12599" s="1" t="s">
        <v>15309</v>
      </c>
      <c r="C12599" s="2" t="s">
        <v>15210</v>
      </c>
      <c r="D12599" s="1" t="s">
        <v>19</v>
      </c>
      <c r="E12599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2599" s="1" t="s">
        <v>4343</v>
      </c>
      <c r="G12599" s="1" t="s">
        <v>4344</v>
      </c>
      <c r="H12599" s="1" t="s">
        <v>4345</v>
      </c>
      <c r="I12599" s="1" t="s">
        <v>16</v>
      </c>
      <c r="J12599" s="1" t="s">
        <v>23</v>
      </c>
      <c r="K12599" s="1" t="s">
        <v>16</v>
      </c>
      <c r="L12599" s="1" t="s">
        <v>16</v>
      </c>
      <c r="M12599" s="1" t="s">
        <v>16</v>
      </c>
      <c r="N12599" s="1" t="s">
        <v>16</v>
      </c>
      <c r="O12599" s="1">
        <v>95.2</v>
      </c>
      <c r="P12599" s="1">
        <v>1.0</v>
      </c>
    </row>
    <row r="12600">
      <c r="A12600" s="1" t="s">
        <v>29</v>
      </c>
      <c r="B12600" s="1" t="s">
        <v>15310</v>
      </c>
      <c r="C12600" s="2" t="s">
        <v>15311</v>
      </c>
      <c r="D12600" s="1" t="s">
        <v>19</v>
      </c>
      <c r="E12600" s="3" t="str">
        <f>HYPERLINK("https://fyndiq.se/produkt/67afb534781a4066/", "2-Pack Samsung Galaxy S9 Plus - Härdat glas- 9HSuper kvalitet 3D")</f>
        <v>2-Pack Samsung Galaxy S9 Plus - Härdat glas- 9HSuper kvalitet 3D</v>
      </c>
      <c r="F12600" s="1" t="s">
        <v>3929</v>
      </c>
      <c r="G12600" s="1" t="s">
        <v>3930</v>
      </c>
      <c r="H12600" s="1" t="s">
        <v>3931</v>
      </c>
      <c r="I12600" s="1" t="s">
        <v>16</v>
      </c>
      <c r="J12600" s="1" t="s">
        <v>23</v>
      </c>
      <c r="K12600" s="1" t="s">
        <v>16</v>
      </c>
      <c r="L12600" s="1" t="s">
        <v>16</v>
      </c>
      <c r="M12600" s="1" t="s">
        <v>16</v>
      </c>
      <c r="N12600" s="1" t="s">
        <v>16</v>
      </c>
      <c r="O12600" s="1">
        <v>63.2</v>
      </c>
      <c r="P12600" s="1">
        <v>1.0</v>
      </c>
    </row>
    <row r="12601">
      <c r="A12601" s="1" t="s">
        <v>29</v>
      </c>
      <c r="B12601" s="1" t="s">
        <v>15312</v>
      </c>
      <c r="C12601" s="2" t="s">
        <v>15311</v>
      </c>
      <c r="D12601" s="1" t="s">
        <v>19</v>
      </c>
      <c r="E12601" s="3" t="str">
        <f>HYPERLINK("https://fyndiq.se/produkt/c38ab901b4714df2/", "2-Pack Samsung Galaxy S21 Ultra - Härdat Glas 9H-Super Kvalitet")</f>
        <v>2-Pack Samsung Galaxy S21 Ultra - Härdat Glas 9H-Super Kvalitet</v>
      </c>
      <c r="F12601" s="1" t="s">
        <v>1114</v>
      </c>
      <c r="G12601" s="1" t="s">
        <v>1115</v>
      </c>
      <c r="H12601" s="1" t="s">
        <v>1116</v>
      </c>
      <c r="I12601" s="1" t="s">
        <v>16</v>
      </c>
      <c r="J12601" s="1" t="s">
        <v>23</v>
      </c>
      <c r="K12601" s="1" t="s">
        <v>16</v>
      </c>
      <c r="L12601" s="1" t="s">
        <v>16</v>
      </c>
      <c r="M12601" s="1" t="s">
        <v>16</v>
      </c>
      <c r="N12601" s="1" t="s">
        <v>16</v>
      </c>
      <c r="O12601" s="1">
        <v>63.2</v>
      </c>
      <c r="P12601" s="1">
        <v>1.0</v>
      </c>
    </row>
    <row r="12602">
      <c r="A12602" s="1" t="s">
        <v>29</v>
      </c>
      <c r="B12602" s="1" t="s">
        <v>15313</v>
      </c>
      <c r="C12602" s="2" t="s">
        <v>15311</v>
      </c>
      <c r="D12602" s="1" t="s">
        <v>19</v>
      </c>
      <c r="E12602" s="3" t="str">
        <f>HYPERLINK("https://fyndiq.se/produkt/13e76851ca504320/", "2-Pack Samsung Galaxy S22 Ultra - Härdat glas 9H - Top kvalitet")</f>
        <v>2-Pack Samsung Galaxy S22 Ultra - Härdat glas 9H - Top kvalitet</v>
      </c>
      <c r="F12602" s="1" t="s">
        <v>140</v>
      </c>
      <c r="G12602" s="1" t="s">
        <v>141</v>
      </c>
      <c r="H12602" s="1" t="s">
        <v>142</v>
      </c>
      <c r="I12602" s="1" t="s">
        <v>16</v>
      </c>
      <c r="J12602" s="1" t="s">
        <v>23</v>
      </c>
      <c r="K12602" s="1" t="s">
        <v>16</v>
      </c>
      <c r="L12602" s="1" t="s">
        <v>16</v>
      </c>
      <c r="M12602" s="1" t="s">
        <v>16</v>
      </c>
      <c r="N12602" s="1" t="s">
        <v>16</v>
      </c>
      <c r="O12602" s="1">
        <v>63.2</v>
      </c>
      <c r="P12602" s="1">
        <v>2.0</v>
      </c>
    </row>
    <row r="12603">
      <c r="A12603" s="1" t="s">
        <v>29</v>
      </c>
      <c r="B12603" s="1" t="s">
        <v>15314</v>
      </c>
      <c r="C12603" s="2" t="s">
        <v>15311</v>
      </c>
      <c r="D12603" s="1" t="s">
        <v>19</v>
      </c>
      <c r="E12603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2603" s="1" t="s">
        <v>4906</v>
      </c>
      <c r="G12603" s="1" t="s">
        <v>4907</v>
      </c>
      <c r="H12603" s="1" t="s">
        <v>4908</v>
      </c>
      <c r="I12603" s="1" t="s">
        <v>16</v>
      </c>
      <c r="J12603" s="1" t="s">
        <v>23</v>
      </c>
      <c r="K12603" s="1" t="s">
        <v>16</v>
      </c>
      <c r="L12603" s="1" t="s">
        <v>16</v>
      </c>
      <c r="M12603" s="1" t="s">
        <v>16</v>
      </c>
      <c r="N12603" s="1" t="s">
        <v>16</v>
      </c>
      <c r="O12603" s="1">
        <v>71.2</v>
      </c>
      <c r="P12603" s="1">
        <v>1.0</v>
      </c>
    </row>
    <row r="12604">
      <c r="A12604" s="1" t="s">
        <v>29</v>
      </c>
      <c r="B12604" s="1" t="s">
        <v>15315</v>
      </c>
      <c r="C12604" s="2" t="s">
        <v>15311</v>
      </c>
      <c r="D12604" s="1" t="s">
        <v>19</v>
      </c>
      <c r="E1260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604" s="1" t="s">
        <v>722</v>
      </c>
      <c r="G12604" s="1" t="s">
        <v>723</v>
      </c>
      <c r="H12604" s="1" t="s">
        <v>724</v>
      </c>
      <c r="I12604" s="1" t="s">
        <v>16</v>
      </c>
      <c r="J12604" s="1" t="s">
        <v>23</v>
      </c>
      <c r="K12604" s="1" t="s">
        <v>16</v>
      </c>
      <c r="L12604" s="1" t="s">
        <v>16</v>
      </c>
      <c r="M12604" s="1" t="s">
        <v>16</v>
      </c>
      <c r="N12604" s="1" t="s">
        <v>16</v>
      </c>
      <c r="O12604" s="1">
        <v>79.2</v>
      </c>
      <c r="P12604" s="1">
        <v>1.0</v>
      </c>
    </row>
    <row r="12605">
      <c r="A12605" s="1" t="s">
        <v>29</v>
      </c>
      <c r="B12605" s="1" t="s">
        <v>15316</v>
      </c>
      <c r="C12605" s="2" t="s">
        <v>15311</v>
      </c>
      <c r="D12605" s="1" t="s">
        <v>19</v>
      </c>
      <c r="E12605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2605" s="1" t="s">
        <v>1383</v>
      </c>
      <c r="G12605" s="1" t="s">
        <v>1384</v>
      </c>
      <c r="H12605" s="1" t="s">
        <v>1385</v>
      </c>
      <c r="I12605" s="1" t="s">
        <v>16</v>
      </c>
      <c r="J12605" s="1" t="s">
        <v>23</v>
      </c>
      <c r="K12605" s="1" t="s">
        <v>16</v>
      </c>
      <c r="L12605" s="1" t="s">
        <v>16</v>
      </c>
      <c r="M12605" s="1" t="s">
        <v>16</v>
      </c>
      <c r="N12605" s="1" t="s">
        <v>16</v>
      </c>
      <c r="O12605" s="1">
        <v>79.2</v>
      </c>
      <c r="P12605" s="1">
        <v>1.0</v>
      </c>
    </row>
    <row r="12606">
      <c r="A12606" s="1" t="s">
        <v>29</v>
      </c>
      <c r="B12606" s="1" t="s">
        <v>15317</v>
      </c>
      <c r="C12606" s="2" t="s">
        <v>15311</v>
      </c>
      <c r="D12606" s="1" t="s">
        <v>19</v>
      </c>
      <c r="E12606" s="3" t="str">
        <f>HYPERLINK("https://fyndiq.se/produkt/abbb2d46464546e3/", "2.pack Sony Xperia 5 V - Härdat Glas 9H - Super kvalitet 3D Skärmskydd")</f>
        <v>2.pack Sony Xperia 5 V - Härdat Glas 9H - Super kvalitet 3D Skärmskydd</v>
      </c>
      <c r="F12606" s="1" t="s">
        <v>8201</v>
      </c>
      <c r="G12606" s="1" t="s">
        <v>8202</v>
      </c>
      <c r="H12606" s="1" t="s">
        <v>8203</v>
      </c>
      <c r="I12606" s="1" t="s">
        <v>16</v>
      </c>
      <c r="J12606" s="1" t="s">
        <v>23</v>
      </c>
      <c r="K12606" s="1" t="s">
        <v>16</v>
      </c>
      <c r="L12606" s="1" t="s">
        <v>16</v>
      </c>
      <c r="M12606" s="1" t="s">
        <v>16</v>
      </c>
      <c r="N12606" s="1" t="s">
        <v>16</v>
      </c>
      <c r="O12606" s="1">
        <v>79.2</v>
      </c>
      <c r="P12606" s="1">
        <v>1.0</v>
      </c>
    </row>
    <row r="12607">
      <c r="A12607" s="1" t="s">
        <v>29</v>
      </c>
      <c r="B12607" s="1" t="s">
        <v>15318</v>
      </c>
      <c r="C12607" s="2" t="s">
        <v>15311</v>
      </c>
      <c r="D12607" s="1" t="s">
        <v>19</v>
      </c>
      <c r="E12607" s="3" t="str">
        <f>HYPERLINK("https://fyndiq.se/produkt/2030c5450cfb4338/", "2 Pack Huawei P30 Pro - Härdat glas 9H – 3D Super kvalitet")</f>
        <v>2 Pack Huawei P30 Pro - Härdat glas 9H – 3D Super kvalitet</v>
      </c>
      <c r="F12607" s="1" t="s">
        <v>1091</v>
      </c>
      <c r="G12607" s="1" t="s">
        <v>1092</v>
      </c>
      <c r="H12607" s="1" t="s">
        <v>1093</v>
      </c>
      <c r="I12607" s="1" t="s">
        <v>16</v>
      </c>
      <c r="J12607" s="1" t="s">
        <v>23</v>
      </c>
      <c r="K12607" s="1" t="s">
        <v>16</v>
      </c>
      <c r="L12607" s="1" t="s">
        <v>16</v>
      </c>
      <c r="M12607" s="1" t="s">
        <v>16</v>
      </c>
      <c r="N12607" s="1" t="s">
        <v>16</v>
      </c>
      <c r="O12607" s="1">
        <v>71.2</v>
      </c>
      <c r="P12607" s="1">
        <v>1.0</v>
      </c>
    </row>
    <row r="12608">
      <c r="A12608" s="1" t="s">
        <v>29</v>
      </c>
      <c r="B12608" s="1" t="s">
        <v>15319</v>
      </c>
      <c r="C12608" s="2" t="s">
        <v>15311</v>
      </c>
      <c r="D12608" s="1" t="s">
        <v>19</v>
      </c>
      <c r="E12608" s="3" t="str">
        <f>HYPERLINK("https://fyndiq.se/produkt/8b67d8d5f34d4bfa/", "2-Pack Samsung S20 Plus - 9H Härdat Glass - Top Kvalitet 3D")</f>
        <v>2-Pack Samsung S20 Plus - 9H Härdat Glass - Top Kvalitet 3D</v>
      </c>
      <c r="F12608" s="1" t="s">
        <v>5642</v>
      </c>
      <c r="G12608" s="1" t="s">
        <v>5643</v>
      </c>
      <c r="H12608" s="1" t="s">
        <v>5644</v>
      </c>
      <c r="I12608" s="1" t="s">
        <v>16</v>
      </c>
      <c r="J12608" s="1" t="s">
        <v>23</v>
      </c>
      <c r="K12608" s="1" t="s">
        <v>16</v>
      </c>
      <c r="L12608" s="1" t="s">
        <v>16</v>
      </c>
      <c r="M12608" s="1" t="s">
        <v>16</v>
      </c>
      <c r="N12608" s="1" t="s">
        <v>16</v>
      </c>
      <c r="O12608" s="1">
        <v>63.2</v>
      </c>
      <c r="P12608" s="1">
        <v>1.0</v>
      </c>
    </row>
    <row r="12609">
      <c r="A12609" s="1" t="s">
        <v>29</v>
      </c>
      <c r="B12609" s="1" t="s">
        <v>15320</v>
      </c>
      <c r="C12609" s="2" t="s">
        <v>15311</v>
      </c>
      <c r="D12609" s="1" t="s">
        <v>19</v>
      </c>
      <c r="E12609" s="3" t="str">
        <f>HYPERLINK("https://fyndiq.se/produkt/48b46200dc014b3e/", "2-Pack Iphone 8 Vit -Härdat Glas 9H-Super Kvalitet 3D Skärmskydd")</f>
        <v>2-Pack Iphone 8 Vit -Härdat Glas 9H-Super Kvalitet 3D Skärmskydd</v>
      </c>
      <c r="F12609" s="1" t="s">
        <v>2562</v>
      </c>
      <c r="G12609" s="1" t="s">
        <v>2563</v>
      </c>
      <c r="H12609" s="1" t="s">
        <v>2564</v>
      </c>
      <c r="I12609" s="1" t="s">
        <v>16</v>
      </c>
      <c r="J12609" s="1" t="s">
        <v>23</v>
      </c>
      <c r="K12609" s="1" t="s">
        <v>16</v>
      </c>
      <c r="L12609" s="1" t="s">
        <v>16</v>
      </c>
      <c r="M12609" s="1" t="s">
        <v>16</v>
      </c>
      <c r="N12609" s="1" t="s">
        <v>16</v>
      </c>
      <c r="O12609" s="1">
        <v>47.2</v>
      </c>
      <c r="P12609" s="1">
        <v>1.0</v>
      </c>
    </row>
    <row r="12610">
      <c r="A12610" s="1" t="s">
        <v>29</v>
      </c>
      <c r="B12610" s="1" t="s">
        <v>15321</v>
      </c>
      <c r="C12610" s="2" t="s">
        <v>15311</v>
      </c>
      <c r="D12610" s="1" t="s">
        <v>19</v>
      </c>
      <c r="E1261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2610" s="1" t="s">
        <v>977</v>
      </c>
      <c r="G12610" s="1" t="s">
        <v>978</v>
      </c>
      <c r="H12610" s="1" t="s">
        <v>979</v>
      </c>
      <c r="I12610" s="1" t="s">
        <v>16</v>
      </c>
      <c r="J12610" s="1" t="s">
        <v>23</v>
      </c>
      <c r="K12610" s="1" t="s">
        <v>16</v>
      </c>
      <c r="L12610" s="1" t="s">
        <v>16</v>
      </c>
      <c r="M12610" s="1" t="s">
        <v>16</v>
      </c>
      <c r="N12610" s="1" t="s">
        <v>16</v>
      </c>
      <c r="O12610" s="1">
        <v>63.2</v>
      </c>
      <c r="P12610" s="1">
        <v>1.0</v>
      </c>
    </row>
    <row r="12611">
      <c r="A12611" s="1" t="s">
        <v>29</v>
      </c>
      <c r="B12611" s="1" t="s">
        <v>15322</v>
      </c>
      <c r="C12611" s="2" t="s">
        <v>15311</v>
      </c>
      <c r="D12611" s="1" t="s">
        <v>19</v>
      </c>
      <c r="E12611" s="3" t="str">
        <f>HYPERLINK("https://fyndiq.se/produkt/a511a8922e36455c/", "2 Pack Samsung S8 - Härdat glas 9H–Super kvalitet 3D Skärmskydd")</f>
        <v>2 Pack Samsung S8 - Härdat glas 9H–Super kvalitet 3D Skärmskydd</v>
      </c>
      <c r="F12611" s="1" t="s">
        <v>1083</v>
      </c>
      <c r="G12611" s="1" t="s">
        <v>1084</v>
      </c>
      <c r="H12611" s="1" t="s">
        <v>1085</v>
      </c>
      <c r="I12611" s="1" t="s">
        <v>16</v>
      </c>
      <c r="J12611" s="1" t="s">
        <v>23</v>
      </c>
      <c r="K12611" s="1" t="s">
        <v>16</v>
      </c>
      <c r="L12611" s="1" t="s">
        <v>16</v>
      </c>
      <c r="M12611" s="1" t="s">
        <v>16</v>
      </c>
      <c r="N12611" s="1" t="s">
        <v>16</v>
      </c>
      <c r="O12611" s="1">
        <v>63.2</v>
      </c>
      <c r="P12611" s="1">
        <v>1.0</v>
      </c>
    </row>
    <row r="12612">
      <c r="A12612" s="1" t="s">
        <v>29</v>
      </c>
      <c r="B12612" s="1" t="s">
        <v>15323</v>
      </c>
      <c r="C12612" s="2" t="s">
        <v>15311</v>
      </c>
      <c r="D12612" s="1" t="s">
        <v>19</v>
      </c>
      <c r="E12612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2612" s="1" t="s">
        <v>795</v>
      </c>
      <c r="G12612" s="1" t="s">
        <v>796</v>
      </c>
      <c r="H12612" s="1" t="s">
        <v>797</v>
      </c>
      <c r="I12612" s="1" t="s">
        <v>16</v>
      </c>
      <c r="J12612" s="1" t="s">
        <v>23</v>
      </c>
      <c r="K12612" s="1" t="s">
        <v>16</v>
      </c>
      <c r="L12612" s="1" t="s">
        <v>16</v>
      </c>
      <c r="M12612" s="1" t="s">
        <v>16</v>
      </c>
      <c r="N12612" s="1" t="s">
        <v>16</v>
      </c>
      <c r="O12612" s="1">
        <v>63.2</v>
      </c>
      <c r="P12612" s="1">
        <v>1.0</v>
      </c>
    </row>
    <row r="12613">
      <c r="A12613" s="1" t="s">
        <v>29</v>
      </c>
      <c r="B12613" s="1" t="s">
        <v>15324</v>
      </c>
      <c r="C12613" s="2" t="s">
        <v>15311</v>
      </c>
      <c r="D12613" s="1" t="s">
        <v>19</v>
      </c>
      <c r="E12613" s="3" t="str">
        <f>HYPERLINK("https://fyndiq.se/produkt/e25e081a72dc4cb1/", "2-Pack Xiaomi 10T Pro 5G - Härdat glas 9H-Super kvalitet 3D")</f>
        <v>2-Pack Xiaomi 10T Pro 5G - Härdat glas 9H-Super kvalitet 3D</v>
      </c>
      <c r="F12613" s="1" t="s">
        <v>1257</v>
      </c>
      <c r="G12613" s="1" t="s">
        <v>1258</v>
      </c>
      <c r="H12613" s="1" t="s">
        <v>1259</v>
      </c>
      <c r="I12613" s="1" t="s">
        <v>16</v>
      </c>
      <c r="J12613" s="1" t="s">
        <v>23</v>
      </c>
      <c r="K12613" s="1" t="s">
        <v>16</v>
      </c>
      <c r="L12613" s="1" t="s">
        <v>16</v>
      </c>
      <c r="M12613" s="1" t="s">
        <v>16</v>
      </c>
      <c r="N12613" s="1" t="s">
        <v>16</v>
      </c>
      <c r="O12613" s="1">
        <v>63.2</v>
      </c>
      <c r="P12613" s="1">
        <v>1.0</v>
      </c>
    </row>
    <row r="12614">
      <c r="A12614" s="1" t="s">
        <v>29</v>
      </c>
      <c r="B12614" s="1" t="s">
        <v>15325</v>
      </c>
      <c r="C12614" s="2" t="s">
        <v>15311</v>
      </c>
      <c r="D12614" s="1" t="s">
        <v>19</v>
      </c>
      <c r="E12614" s="3" t="str">
        <f>HYPERLINK("https://fyndiq.se/produkt/a00b62acc6644fd2/", "2-Pack Samsung Galaxy S10 - Härdat glas 9H – Super kvalitet 3D")</f>
        <v>2-Pack Samsung Galaxy S10 - Härdat glas 9H – Super kvalitet 3D</v>
      </c>
      <c r="F12614" s="1" t="s">
        <v>1291</v>
      </c>
      <c r="G12614" s="1" t="s">
        <v>1292</v>
      </c>
      <c r="H12614" s="1" t="s">
        <v>1293</v>
      </c>
      <c r="I12614" s="1" t="s">
        <v>16</v>
      </c>
      <c r="J12614" s="1" t="s">
        <v>23</v>
      </c>
      <c r="K12614" s="1" t="s">
        <v>16</v>
      </c>
      <c r="L12614" s="1" t="s">
        <v>16</v>
      </c>
      <c r="M12614" s="1" t="s">
        <v>16</v>
      </c>
      <c r="N12614" s="1" t="s">
        <v>16</v>
      </c>
      <c r="O12614" s="1">
        <v>63.2</v>
      </c>
      <c r="P12614" s="1">
        <v>1.0</v>
      </c>
    </row>
    <row r="12615">
      <c r="A12615" s="1" t="s">
        <v>29</v>
      </c>
      <c r="B12615" s="1" t="s">
        <v>15326</v>
      </c>
      <c r="C12615" s="2" t="s">
        <v>15311</v>
      </c>
      <c r="D12615" s="1" t="s">
        <v>19</v>
      </c>
      <c r="E12615" s="3" t="str">
        <f>HYPERLINK("https://fyndiq.se/produkt/f24ab07311cb4672/", "OnePlus 9 Pro 5G - Härdat Glas 9H - Super kvalitet - 3D Skärmskydd")</f>
        <v>OnePlus 9 Pro 5G - Härdat Glas 9H - Super kvalitet - 3D Skärmskydd</v>
      </c>
      <c r="F12615" s="1" t="s">
        <v>4604</v>
      </c>
      <c r="G12615" s="1" t="s">
        <v>4605</v>
      </c>
      <c r="H12615" s="1" t="s">
        <v>4606</v>
      </c>
      <c r="I12615" s="1" t="s">
        <v>16</v>
      </c>
      <c r="J12615" s="1" t="s">
        <v>23</v>
      </c>
      <c r="K12615" s="1" t="s">
        <v>16</v>
      </c>
      <c r="L12615" s="1" t="s">
        <v>16</v>
      </c>
      <c r="M12615" s="1" t="s">
        <v>16</v>
      </c>
      <c r="N12615" s="1" t="s">
        <v>16</v>
      </c>
      <c r="O12615" s="1">
        <v>63.2</v>
      </c>
      <c r="P12615" s="1">
        <v>1.0</v>
      </c>
    </row>
    <row r="12616">
      <c r="A12616" s="1" t="s">
        <v>29</v>
      </c>
      <c r="B12616" s="1" t="s">
        <v>15327</v>
      </c>
      <c r="C12616" s="2" t="s">
        <v>15311</v>
      </c>
      <c r="D12616" s="1" t="s">
        <v>19</v>
      </c>
      <c r="E12616" s="3" t="str">
        <f>HYPERLINK("https://fyndiq.se/produkt/dfe28e565d2e4c8d/", "2 Pack Samsung S21 FE - 9H Härdat Glass - Super Kvalitet 3D")</f>
        <v>2 Pack Samsung S21 FE - 9H Härdat Glass - Super Kvalitet 3D</v>
      </c>
      <c r="F12616" s="1" t="s">
        <v>276</v>
      </c>
      <c r="G12616" s="1" t="s">
        <v>277</v>
      </c>
      <c r="H12616" s="1" t="s">
        <v>278</v>
      </c>
      <c r="I12616" s="1" t="s">
        <v>16</v>
      </c>
      <c r="J12616" s="1" t="s">
        <v>23</v>
      </c>
      <c r="K12616" s="1" t="s">
        <v>16</v>
      </c>
      <c r="L12616" s="1" t="s">
        <v>16</v>
      </c>
      <c r="M12616" s="1" t="s">
        <v>16</v>
      </c>
      <c r="N12616" s="1" t="s">
        <v>16</v>
      </c>
      <c r="O12616" s="1">
        <v>63.2</v>
      </c>
      <c r="P12616" s="1">
        <v>1.0</v>
      </c>
    </row>
    <row r="12617">
      <c r="A12617" s="1" t="s">
        <v>29</v>
      </c>
      <c r="B12617" s="1" t="s">
        <v>15328</v>
      </c>
      <c r="C12617" s="2" t="s">
        <v>15311</v>
      </c>
      <c r="D12617" s="1" t="s">
        <v>19</v>
      </c>
      <c r="E12617" s="3" t="str">
        <f>HYPERLINK("https://fyndiq.se/produkt/84cea09838d342cf/", "Sony Xperia 10 V - Härdat Glas 9H - Super Kvalitet 3D Skärmskydd")</f>
        <v>Sony Xperia 10 V - Härdat Glas 9H - Super Kvalitet 3D Skärmskydd</v>
      </c>
      <c r="F12617" s="1" t="s">
        <v>1784</v>
      </c>
      <c r="G12617" s="1" t="s">
        <v>1785</v>
      </c>
      <c r="H12617" s="1" t="s">
        <v>1786</v>
      </c>
      <c r="I12617" s="1" t="s">
        <v>16</v>
      </c>
      <c r="J12617" s="1" t="s">
        <v>23</v>
      </c>
      <c r="K12617" s="1" t="s">
        <v>16</v>
      </c>
      <c r="L12617" s="1" t="s">
        <v>16</v>
      </c>
      <c r="M12617" s="1" t="s">
        <v>16</v>
      </c>
      <c r="N12617" s="1" t="s">
        <v>16</v>
      </c>
      <c r="O12617" s="1">
        <v>63.2</v>
      </c>
      <c r="P12617" s="1">
        <v>1.0</v>
      </c>
    </row>
    <row r="12618">
      <c r="A12618" s="1" t="s">
        <v>29</v>
      </c>
      <c r="B12618" s="1" t="s">
        <v>15329</v>
      </c>
      <c r="C12618" s="2" t="s">
        <v>15311</v>
      </c>
      <c r="D12618" s="1" t="s">
        <v>19</v>
      </c>
      <c r="E12618" s="3" t="str">
        <f>HYPERLINK("https://fyndiq.se/produkt/e0b5cbce33334680/", "2 Pack Sony Xperia 10 IV - Härdat glas 9H -Super Kvalitet 3D")</f>
        <v>2 Pack Sony Xperia 10 IV - Härdat glas 9H -Super Kvalitet 3D</v>
      </c>
      <c r="F12618" s="1" t="s">
        <v>250</v>
      </c>
      <c r="G12618" s="1" t="s">
        <v>251</v>
      </c>
      <c r="H12618" s="1" t="s">
        <v>252</v>
      </c>
      <c r="I12618" s="1" t="s">
        <v>16</v>
      </c>
      <c r="J12618" s="1" t="s">
        <v>23</v>
      </c>
      <c r="K12618" s="1" t="s">
        <v>16</v>
      </c>
      <c r="L12618" s="1" t="s">
        <v>16</v>
      </c>
      <c r="M12618" s="1" t="s">
        <v>16</v>
      </c>
      <c r="N12618" s="1" t="s">
        <v>16</v>
      </c>
      <c r="O12618" s="1">
        <v>71.2</v>
      </c>
      <c r="P12618" s="1">
        <v>1.0</v>
      </c>
    </row>
    <row r="12619">
      <c r="A12619" s="1" t="s">
        <v>29</v>
      </c>
      <c r="B12619" s="1" t="s">
        <v>15330</v>
      </c>
      <c r="C12619" s="2" t="s">
        <v>15311</v>
      </c>
      <c r="D12619" s="1" t="s">
        <v>19</v>
      </c>
      <c r="E12619" s="3" t="str">
        <f>HYPERLINK("https://fyndiq.se/produkt/6758100e2782433a/", "2-Pack iPhone 12 Pro - Härdat Glas 9H - Super Kvalitet 3D")</f>
        <v>2-Pack iPhone 12 Pro - Härdat Glas 9H - Super Kvalitet 3D</v>
      </c>
      <c r="F12619" s="1" t="s">
        <v>3185</v>
      </c>
      <c r="G12619" s="1" t="s">
        <v>3186</v>
      </c>
      <c r="H12619" s="1" t="s">
        <v>3187</v>
      </c>
      <c r="I12619" s="1" t="s">
        <v>16</v>
      </c>
      <c r="J12619" s="1" t="s">
        <v>23</v>
      </c>
      <c r="K12619" s="1" t="s">
        <v>16</v>
      </c>
      <c r="L12619" s="1" t="s">
        <v>16</v>
      </c>
      <c r="M12619" s="1" t="s">
        <v>16</v>
      </c>
      <c r="N12619" s="1" t="s">
        <v>16</v>
      </c>
      <c r="O12619" s="1">
        <v>47.2</v>
      </c>
      <c r="P12619" s="1">
        <v>1.0</v>
      </c>
    </row>
    <row r="12620">
      <c r="A12620" s="1" t="s">
        <v>29</v>
      </c>
      <c r="B12620" s="1" t="s">
        <v>15331</v>
      </c>
      <c r="C12620" s="2" t="s">
        <v>15311</v>
      </c>
      <c r="D12620" s="1" t="s">
        <v>19</v>
      </c>
      <c r="E12620" s="3" t="str">
        <f>HYPERLINK("https://fyndiq.se/produkt/3632fefe508f4e40/", "1-Pack iPhone 15 Plus - skärmskydd &amp; 1-Pack linsskydd -härdat glas 9H")</f>
        <v>1-Pack iPhone 15 Plus - skärmskydd &amp; 1-Pack linsskydd -härdat glas 9H</v>
      </c>
      <c r="F12620" s="1" t="s">
        <v>15332</v>
      </c>
      <c r="G12620" s="1" t="s">
        <v>15333</v>
      </c>
      <c r="H12620" s="1" t="s">
        <v>15334</v>
      </c>
      <c r="I12620" s="1" t="s">
        <v>16</v>
      </c>
      <c r="J12620" s="1" t="s">
        <v>23</v>
      </c>
      <c r="K12620" s="1" t="s">
        <v>16</v>
      </c>
      <c r="L12620" s="1" t="s">
        <v>16</v>
      </c>
      <c r="M12620" s="1" t="s">
        <v>16</v>
      </c>
      <c r="N12620" s="1" t="s">
        <v>16</v>
      </c>
      <c r="O12620" s="1">
        <v>55.2</v>
      </c>
      <c r="P12620" s="1">
        <v>1.0</v>
      </c>
    </row>
    <row r="12621">
      <c r="A12621" s="1" t="s">
        <v>29</v>
      </c>
      <c r="B12621" s="1" t="s">
        <v>15335</v>
      </c>
      <c r="C12621" s="2" t="s">
        <v>15311</v>
      </c>
      <c r="D12621" s="1" t="s">
        <v>19</v>
      </c>
      <c r="E12621" s="3" t="str">
        <f>HYPERLINK("https://fyndiq.se/produkt/abbb2d46464546e3/", "2.pack Sony Xperia 5 V - Härdat Glas 9H - Super kvalitet 3D Skärmskydd")</f>
        <v>2.pack Sony Xperia 5 V - Härdat Glas 9H - Super kvalitet 3D Skärmskydd</v>
      </c>
      <c r="F12621" s="1" t="s">
        <v>8201</v>
      </c>
      <c r="G12621" s="1" t="s">
        <v>8202</v>
      </c>
      <c r="H12621" s="1" t="s">
        <v>8203</v>
      </c>
      <c r="I12621" s="1" t="s">
        <v>16</v>
      </c>
      <c r="J12621" s="1" t="s">
        <v>23</v>
      </c>
      <c r="K12621" s="1" t="s">
        <v>16</v>
      </c>
      <c r="L12621" s="1" t="s">
        <v>16</v>
      </c>
      <c r="M12621" s="1" t="s">
        <v>16</v>
      </c>
      <c r="N12621" s="1" t="s">
        <v>16</v>
      </c>
      <c r="O12621" s="1">
        <v>79.2</v>
      </c>
      <c r="P12621" s="1">
        <v>1.0</v>
      </c>
    </row>
    <row r="12622">
      <c r="A12622" s="1" t="s">
        <v>29</v>
      </c>
      <c r="B12622" s="1" t="s">
        <v>15336</v>
      </c>
      <c r="C12622" s="2" t="s">
        <v>15311</v>
      </c>
      <c r="D12622" s="1" t="s">
        <v>19</v>
      </c>
      <c r="E12622" s="3" t="str">
        <f t="shared" ref="E12622:E12623" si="510">HYPERLINK("https://fyndiq.se/produkt/3793e0f6281f49f6/", "2-Pack Iphone 11 / XR - 9H Härdat Glass - Top Kvalitet")</f>
        <v>2-Pack Iphone 11 / XR - 9H Härdat Glass - Top Kvalitet</v>
      </c>
      <c r="F12622" s="1" t="s">
        <v>371</v>
      </c>
      <c r="G12622" s="1" t="s">
        <v>372</v>
      </c>
      <c r="H12622" s="1" t="s">
        <v>373</v>
      </c>
      <c r="I12622" s="1" t="s">
        <v>16</v>
      </c>
      <c r="J12622" s="1" t="s">
        <v>23</v>
      </c>
      <c r="K12622" s="1" t="s">
        <v>16</v>
      </c>
      <c r="L12622" s="1" t="s">
        <v>16</v>
      </c>
      <c r="M12622" s="1" t="s">
        <v>16</v>
      </c>
      <c r="N12622" s="1" t="s">
        <v>16</v>
      </c>
      <c r="O12622" s="1">
        <v>47.2</v>
      </c>
      <c r="P12622" s="1">
        <v>1.0</v>
      </c>
    </row>
    <row r="12623">
      <c r="A12623" s="1" t="s">
        <v>29</v>
      </c>
      <c r="B12623" s="1" t="s">
        <v>15337</v>
      </c>
      <c r="C12623" s="2" t="s">
        <v>15311</v>
      </c>
      <c r="D12623" s="1" t="s">
        <v>19</v>
      </c>
      <c r="E12623" s="3" t="str">
        <f t="shared" si="510"/>
        <v>2-Pack Iphone 11 / XR - 9H Härdat Glass - Top Kvalitet</v>
      </c>
      <c r="F12623" s="1" t="s">
        <v>371</v>
      </c>
      <c r="G12623" s="1" t="s">
        <v>372</v>
      </c>
      <c r="H12623" s="1" t="s">
        <v>373</v>
      </c>
      <c r="I12623" s="1" t="s">
        <v>16</v>
      </c>
      <c r="J12623" s="1" t="s">
        <v>23</v>
      </c>
      <c r="K12623" s="1" t="s">
        <v>16</v>
      </c>
      <c r="L12623" s="1" t="s">
        <v>16</v>
      </c>
      <c r="M12623" s="1" t="s">
        <v>16</v>
      </c>
      <c r="N12623" s="1" t="s">
        <v>16</v>
      </c>
      <c r="O12623" s="1">
        <v>47.2</v>
      </c>
      <c r="P12623" s="1">
        <v>1.0</v>
      </c>
    </row>
    <row r="12624">
      <c r="A12624" s="1" t="s">
        <v>29</v>
      </c>
      <c r="B12624" s="1" t="s">
        <v>15338</v>
      </c>
      <c r="C12624" s="2" t="s">
        <v>15311</v>
      </c>
      <c r="D12624" s="1" t="s">
        <v>19</v>
      </c>
      <c r="E12624" s="3" t="str">
        <f>HYPERLINK("https://fyndiq.se/produkt/675bb02ed6bb4e07/", "2-Pack Samsung Galaxy S21 Ultra - Härdat Glas 9H-Super Kvalitet")</f>
        <v>2-Pack Samsung Galaxy S21 Ultra - Härdat Glas 9H-Super Kvalitet</v>
      </c>
      <c r="F12624" s="1" t="s">
        <v>91</v>
      </c>
      <c r="G12624" s="1" t="s">
        <v>92</v>
      </c>
      <c r="H12624" s="1" t="s">
        <v>93</v>
      </c>
      <c r="I12624" s="1" t="s">
        <v>16</v>
      </c>
      <c r="J12624" s="1" t="s">
        <v>23</v>
      </c>
      <c r="K12624" s="1" t="s">
        <v>16</v>
      </c>
      <c r="L12624" s="1" t="s">
        <v>16</v>
      </c>
      <c r="M12624" s="1" t="s">
        <v>16</v>
      </c>
      <c r="N12624" s="1" t="s">
        <v>16</v>
      </c>
      <c r="O12624" s="1">
        <v>63.2</v>
      </c>
      <c r="P12624" s="1">
        <v>1.0</v>
      </c>
    </row>
    <row r="12625">
      <c r="A12625" s="1" t="s">
        <v>29</v>
      </c>
      <c r="B12625" s="1" t="s">
        <v>15339</v>
      </c>
      <c r="C12625" s="2" t="s">
        <v>15311</v>
      </c>
      <c r="D12625" s="1" t="s">
        <v>19</v>
      </c>
      <c r="E12625" s="3" t="str">
        <f>HYPERLINK("https://fyndiq.se/produkt/199346fe65e1403c/", "2-Pack iPhone 15 Pro - 9H Härdat Glass - Super kvalitet 3D")</f>
        <v>2-Pack iPhone 15 Pro - 9H Härdat Glass - Super kvalitet 3D</v>
      </c>
      <c r="F12625" s="1" t="s">
        <v>2001</v>
      </c>
      <c r="G12625" s="1" t="s">
        <v>2002</v>
      </c>
      <c r="H12625" s="1" t="s">
        <v>2003</v>
      </c>
      <c r="I12625" s="1" t="s">
        <v>16</v>
      </c>
      <c r="J12625" s="1" t="s">
        <v>23</v>
      </c>
      <c r="K12625" s="1" t="s">
        <v>16</v>
      </c>
      <c r="L12625" s="1" t="s">
        <v>16</v>
      </c>
      <c r="M12625" s="1" t="s">
        <v>16</v>
      </c>
      <c r="N12625" s="1" t="s">
        <v>16</v>
      </c>
      <c r="O12625" s="1">
        <v>47.2</v>
      </c>
      <c r="P12625" s="1">
        <v>1.0</v>
      </c>
    </row>
    <row r="12626">
      <c r="A12626" s="1" t="s">
        <v>29</v>
      </c>
      <c r="B12626" s="1" t="s">
        <v>15340</v>
      </c>
      <c r="C12626" s="2" t="s">
        <v>15311</v>
      </c>
      <c r="D12626" s="1" t="s">
        <v>19</v>
      </c>
      <c r="E12626" s="3" t="str">
        <f>HYPERLINK("https://fyndiq.se/produkt/e2804a961e764eb0/", "Samsung Galaxy A05s - Härdat Glas 9H - Super Kvalitet 3D Skärmskydd")</f>
        <v>Samsung Galaxy A05s - Härdat Glas 9H - Super Kvalitet 3D Skärmskydd</v>
      </c>
      <c r="F12626" s="1" t="s">
        <v>7514</v>
      </c>
      <c r="G12626" s="1" t="s">
        <v>7515</v>
      </c>
      <c r="H12626" s="1" t="s">
        <v>7516</v>
      </c>
      <c r="I12626" s="1" t="s">
        <v>16</v>
      </c>
      <c r="J12626" s="1" t="s">
        <v>23</v>
      </c>
      <c r="K12626" s="1" t="s">
        <v>16</v>
      </c>
      <c r="L12626" s="1" t="s">
        <v>16</v>
      </c>
      <c r="M12626" s="1" t="s">
        <v>16</v>
      </c>
      <c r="N12626" s="1" t="s">
        <v>16</v>
      </c>
      <c r="O12626" s="1">
        <v>55.2</v>
      </c>
      <c r="P12626" s="1">
        <v>1.0</v>
      </c>
    </row>
    <row r="12627">
      <c r="A12627" s="1" t="s">
        <v>29</v>
      </c>
      <c r="B12627" s="1" t="s">
        <v>15341</v>
      </c>
      <c r="C12627" s="2" t="s">
        <v>15311</v>
      </c>
      <c r="D12627" s="1" t="s">
        <v>19</v>
      </c>
      <c r="E12627" s="3" t="str">
        <f>HYPERLINK("https://fyndiq.se/produkt/21fa5ef4b8704a28/", "2-Pack Samsung Note 10 Plus - Härdat glas 9H - Super kvalitet 3D")</f>
        <v>2-Pack Samsung Note 10 Plus - Härdat glas 9H - Super kvalitet 3D</v>
      </c>
      <c r="F12627" s="1" t="s">
        <v>5705</v>
      </c>
      <c r="G12627" s="1" t="s">
        <v>5706</v>
      </c>
      <c r="H12627" s="1" t="s">
        <v>5707</v>
      </c>
      <c r="I12627" s="1" t="s">
        <v>16</v>
      </c>
      <c r="J12627" s="1" t="s">
        <v>23</v>
      </c>
      <c r="K12627" s="1" t="s">
        <v>16</v>
      </c>
      <c r="L12627" s="1" t="s">
        <v>16</v>
      </c>
      <c r="M12627" s="1" t="s">
        <v>16</v>
      </c>
      <c r="N12627" s="1" t="s">
        <v>16</v>
      </c>
      <c r="O12627" s="1">
        <v>63.2</v>
      </c>
      <c r="P12627" s="1">
        <v>1.0</v>
      </c>
    </row>
    <row r="12628">
      <c r="A12628" s="1" t="s">
        <v>29</v>
      </c>
      <c r="B12628" s="1" t="s">
        <v>15342</v>
      </c>
      <c r="C12628" s="2" t="s">
        <v>15311</v>
      </c>
      <c r="D12628" s="1" t="s">
        <v>19</v>
      </c>
      <c r="E12628" s="3" t="str">
        <f>HYPERLINK("https://fyndiq.se/produkt/b5d97e634657486f/", "2-Pack Samsung S23 FE Skärmskydd - Härdat Glas 9H - Super kvalitet 3D")</f>
        <v>2-Pack Samsung S23 FE Skärmskydd - Härdat Glas 9H - Super kvalitet 3D</v>
      </c>
      <c r="F12628" s="1" t="s">
        <v>1000</v>
      </c>
      <c r="G12628" s="1" t="s">
        <v>1001</v>
      </c>
      <c r="H12628" s="1" t="s">
        <v>1002</v>
      </c>
      <c r="I12628" s="1" t="s">
        <v>16</v>
      </c>
      <c r="J12628" s="1" t="s">
        <v>23</v>
      </c>
      <c r="K12628" s="1" t="s">
        <v>16</v>
      </c>
      <c r="L12628" s="1" t="s">
        <v>16</v>
      </c>
      <c r="M12628" s="1" t="s">
        <v>16</v>
      </c>
      <c r="N12628" s="1" t="s">
        <v>16</v>
      </c>
      <c r="O12628" s="1">
        <v>63.2</v>
      </c>
      <c r="P12628" s="1">
        <v>1.0</v>
      </c>
    </row>
    <row r="12629">
      <c r="A12629" s="1" t="s">
        <v>29</v>
      </c>
      <c r="B12629" s="1" t="s">
        <v>15343</v>
      </c>
      <c r="C12629" s="2" t="s">
        <v>15311</v>
      </c>
      <c r="D12629" s="1" t="s">
        <v>19</v>
      </c>
      <c r="E12629" s="3" t="str">
        <f>HYPERLINK("https://fyndiq.se/produkt/c398466bf0524e85/", "2-Pack Samsung S23 - 9H Härdat Glass - 3D Super Kvalitet Skärmskydd")</f>
        <v>2-Pack Samsung S23 - 9H Härdat Glass - 3D Super Kvalitet Skärmskydd</v>
      </c>
      <c r="F12629" s="1" t="s">
        <v>1365</v>
      </c>
      <c r="G12629" s="1" t="s">
        <v>1366</v>
      </c>
      <c r="H12629" s="1" t="s">
        <v>1367</v>
      </c>
      <c r="I12629" s="1" t="s">
        <v>16</v>
      </c>
      <c r="J12629" s="1" t="s">
        <v>23</v>
      </c>
      <c r="K12629" s="1" t="s">
        <v>16</v>
      </c>
      <c r="L12629" s="1" t="s">
        <v>16</v>
      </c>
      <c r="M12629" s="1" t="s">
        <v>16</v>
      </c>
      <c r="N12629" s="1" t="s">
        <v>16</v>
      </c>
      <c r="O12629" s="1">
        <v>63.2</v>
      </c>
      <c r="P12629" s="1">
        <v>1.0</v>
      </c>
    </row>
    <row r="12630">
      <c r="A12630" s="1" t="s">
        <v>29</v>
      </c>
      <c r="B12630" s="1" t="s">
        <v>15344</v>
      </c>
      <c r="C12630" s="2" t="s">
        <v>15311</v>
      </c>
      <c r="D12630" s="1" t="s">
        <v>19</v>
      </c>
      <c r="E12630" s="3" t="str">
        <f>HYPERLINK("https://fyndiq.se/produkt/860c7ae305b54883/", "2 Pack Samsung S21 Ultra 5G - Härdat glas 9H - Super kvalitet 3D")</f>
        <v>2 Pack Samsung S21 Ultra 5G - Härdat glas 9H - Super kvalitet 3D</v>
      </c>
      <c r="F12630" s="1" t="s">
        <v>649</v>
      </c>
      <c r="G12630" s="1" t="s">
        <v>650</v>
      </c>
      <c r="H12630" s="1" t="s">
        <v>651</v>
      </c>
      <c r="I12630" s="1" t="s">
        <v>16</v>
      </c>
      <c r="J12630" s="1" t="s">
        <v>23</v>
      </c>
      <c r="K12630" s="1" t="s">
        <v>16</v>
      </c>
      <c r="L12630" s="1" t="s">
        <v>16</v>
      </c>
      <c r="M12630" s="1" t="s">
        <v>16</v>
      </c>
      <c r="N12630" s="1" t="s">
        <v>16</v>
      </c>
      <c r="O12630" s="1">
        <v>63.2</v>
      </c>
      <c r="P12630" s="1">
        <v>1.0</v>
      </c>
    </row>
    <row r="12631">
      <c r="A12631" s="1" t="s">
        <v>29</v>
      </c>
      <c r="B12631" s="1" t="s">
        <v>15345</v>
      </c>
      <c r="C12631" s="2" t="s">
        <v>15311</v>
      </c>
      <c r="D12631" s="1" t="s">
        <v>19</v>
      </c>
      <c r="E12631" s="3" t="str">
        <f>HYPERLINK("https://fyndiq.se/produkt/2a9c1aa3cb0d49a0/", "2 Pack iPhone 7 Svart - Härdat Glas 9H - Super Kvalitet 3D")</f>
        <v>2 Pack iPhone 7 Svart - Härdat Glas 9H - Super Kvalitet 3D</v>
      </c>
      <c r="F12631" s="1" t="s">
        <v>3480</v>
      </c>
      <c r="G12631" s="1" t="s">
        <v>3481</v>
      </c>
      <c r="H12631" s="1" t="s">
        <v>3482</v>
      </c>
      <c r="I12631" s="1" t="s">
        <v>16</v>
      </c>
      <c r="J12631" s="1" t="s">
        <v>23</v>
      </c>
      <c r="K12631" s="1" t="s">
        <v>16</v>
      </c>
      <c r="L12631" s="1" t="s">
        <v>16</v>
      </c>
      <c r="M12631" s="1" t="s">
        <v>16</v>
      </c>
      <c r="N12631" s="1" t="s">
        <v>16</v>
      </c>
      <c r="O12631" s="1">
        <v>47.2</v>
      </c>
      <c r="P12631" s="1">
        <v>1.0</v>
      </c>
    </row>
    <row r="12632">
      <c r="A12632" s="1" t="s">
        <v>29</v>
      </c>
      <c r="B12632" s="1" t="s">
        <v>15346</v>
      </c>
      <c r="C12632" s="2" t="s">
        <v>15311</v>
      </c>
      <c r="D12632" s="1" t="s">
        <v>19</v>
      </c>
      <c r="E12632" s="3" t="str">
        <f>HYPERLINK("https://fyndiq.se/produkt/03a480989c2048fb/", "2 Pack Samsung Galaxy S8 Plus - Härdat glas 9H–Super kvalitet 3D")</f>
        <v>2 Pack Samsung Galaxy S8 Plus - Härdat glas 9H–Super kvalitet 3D</v>
      </c>
      <c r="F12632" s="1" t="s">
        <v>991</v>
      </c>
      <c r="G12632" s="1" t="s">
        <v>992</v>
      </c>
      <c r="H12632" s="1" t="s">
        <v>993</v>
      </c>
      <c r="I12632" s="1" t="s">
        <v>16</v>
      </c>
      <c r="J12632" s="1" t="s">
        <v>23</v>
      </c>
      <c r="K12632" s="1" t="s">
        <v>16</v>
      </c>
      <c r="L12632" s="1" t="s">
        <v>16</v>
      </c>
      <c r="M12632" s="1" t="s">
        <v>16</v>
      </c>
      <c r="N12632" s="1" t="s">
        <v>16</v>
      </c>
      <c r="O12632" s="1">
        <v>63.2</v>
      </c>
      <c r="P12632" s="1">
        <v>1.0</v>
      </c>
    </row>
    <row r="12633">
      <c r="A12633" s="1" t="s">
        <v>29</v>
      </c>
      <c r="B12633" s="1" t="s">
        <v>15347</v>
      </c>
      <c r="C12633" s="2" t="s">
        <v>15311</v>
      </c>
      <c r="D12633" s="1" t="s">
        <v>19</v>
      </c>
      <c r="E12633" s="3" t="str">
        <f>HYPERLINK("https://fyndiq.se/produkt/a871a7da0b2249a8/", "2-Pack Iphone 11 Pro Max - 9H Härdat Glass - Top Kvalitet")</f>
        <v>2-Pack Iphone 11 Pro Max - 9H Härdat Glass - Top Kvalitet</v>
      </c>
      <c r="F12633" s="1" t="s">
        <v>559</v>
      </c>
      <c r="G12633" s="1" t="s">
        <v>560</v>
      </c>
      <c r="H12633" s="1" t="s">
        <v>561</v>
      </c>
      <c r="I12633" s="1" t="s">
        <v>16</v>
      </c>
      <c r="J12633" s="1" t="s">
        <v>23</v>
      </c>
      <c r="K12633" s="1" t="s">
        <v>16</v>
      </c>
      <c r="L12633" s="1" t="s">
        <v>16</v>
      </c>
      <c r="M12633" s="1" t="s">
        <v>16</v>
      </c>
      <c r="N12633" s="1" t="s">
        <v>16</v>
      </c>
      <c r="O12633" s="1">
        <v>47.2</v>
      </c>
      <c r="P12633" s="1">
        <v>1.0</v>
      </c>
    </row>
    <row r="12634">
      <c r="A12634" s="1" t="s">
        <v>29</v>
      </c>
      <c r="B12634" s="1" t="s">
        <v>15348</v>
      </c>
      <c r="C12634" s="2" t="s">
        <v>15311</v>
      </c>
      <c r="D12634" s="1" t="s">
        <v>19</v>
      </c>
      <c r="E12634" s="3" t="str">
        <f>HYPERLINK("https://fyndiq.se/produkt/613d3d071e424de7/", "2 Pack Samsung Xcover Pro- Härdat glas 9H - Super kvalitet 3D")</f>
        <v>2 Pack Samsung Xcover Pro- Härdat glas 9H - Super kvalitet 3D</v>
      </c>
      <c r="F12634" s="1" t="s">
        <v>548</v>
      </c>
      <c r="G12634" s="1" t="s">
        <v>549</v>
      </c>
      <c r="H12634" s="1" t="s">
        <v>550</v>
      </c>
      <c r="I12634" s="1" t="s">
        <v>16</v>
      </c>
      <c r="J12634" s="1" t="s">
        <v>23</v>
      </c>
      <c r="K12634" s="1" t="s">
        <v>16</v>
      </c>
      <c r="L12634" s="1" t="s">
        <v>16</v>
      </c>
      <c r="M12634" s="1" t="s">
        <v>16</v>
      </c>
      <c r="N12634" s="1" t="s">
        <v>16</v>
      </c>
      <c r="O12634" s="1">
        <v>71.2</v>
      </c>
      <c r="P12634" s="1">
        <v>1.0</v>
      </c>
    </row>
    <row r="12635">
      <c r="A12635" s="1" t="s">
        <v>29</v>
      </c>
      <c r="B12635" s="1" t="s">
        <v>15349</v>
      </c>
      <c r="C12635" s="2" t="s">
        <v>15311</v>
      </c>
      <c r="D12635" s="1" t="s">
        <v>19</v>
      </c>
      <c r="E1263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2635" s="1" t="s">
        <v>665</v>
      </c>
      <c r="G12635" s="1" t="s">
        <v>666</v>
      </c>
      <c r="H12635" s="1" t="s">
        <v>667</v>
      </c>
      <c r="I12635" s="1" t="s">
        <v>16</v>
      </c>
      <c r="J12635" s="1" t="s">
        <v>23</v>
      </c>
      <c r="K12635" s="1" t="s">
        <v>16</v>
      </c>
      <c r="L12635" s="1" t="s">
        <v>16</v>
      </c>
      <c r="M12635" s="1" t="s">
        <v>16</v>
      </c>
      <c r="N12635" s="1" t="s">
        <v>16</v>
      </c>
      <c r="O12635" s="1">
        <v>63.2</v>
      </c>
      <c r="P12635" s="1">
        <v>1.0</v>
      </c>
    </row>
    <row r="12636">
      <c r="A12636" s="1" t="s">
        <v>29</v>
      </c>
      <c r="B12636" s="1" t="s">
        <v>15350</v>
      </c>
      <c r="C12636" s="2" t="s">
        <v>15311</v>
      </c>
      <c r="D12636" s="1" t="s">
        <v>19</v>
      </c>
      <c r="E12636" s="3" t="str">
        <f>HYPERLINK("https://fyndiq.se/produkt/0a890dd972c4463d/", "2-Pack Samsung Galaxy A52s 5G - Härdat glas 9H - Super kvalitet")</f>
        <v>2-Pack Samsung Galaxy A52s 5G - Härdat glas 9H - Super kvalitet</v>
      </c>
      <c r="F12636" s="1" t="s">
        <v>442</v>
      </c>
      <c r="G12636" s="1" t="s">
        <v>443</v>
      </c>
      <c r="H12636" s="1" t="s">
        <v>444</v>
      </c>
      <c r="I12636" s="1" t="s">
        <v>16</v>
      </c>
      <c r="J12636" s="1" t="s">
        <v>23</v>
      </c>
      <c r="K12636" s="1" t="s">
        <v>16</v>
      </c>
      <c r="L12636" s="1" t="s">
        <v>16</v>
      </c>
      <c r="M12636" s="1" t="s">
        <v>16</v>
      </c>
      <c r="N12636" s="1" t="s">
        <v>16</v>
      </c>
      <c r="O12636" s="1">
        <v>63.2</v>
      </c>
      <c r="P12636" s="1">
        <v>1.0</v>
      </c>
    </row>
    <row r="12637">
      <c r="A12637" s="1" t="s">
        <v>29</v>
      </c>
      <c r="B12637" s="1" t="s">
        <v>15351</v>
      </c>
      <c r="C12637" s="2" t="s">
        <v>15311</v>
      </c>
      <c r="D12637" s="1" t="s">
        <v>19</v>
      </c>
      <c r="E12637" s="3" t="str">
        <f t="shared" ref="E12637:E12639" si="511">HYPERLINK("https://fyndiq.se/produkt/ef10e4ba492c46df/", "2-Pack Samsung S23 FE 5G - 9H Härdat Glass - Super Kvalitet 3D")</f>
        <v>2-Pack Samsung S23 FE 5G - 9H Härdat Glass - Super Kvalitet 3D</v>
      </c>
      <c r="F12637" s="1" t="s">
        <v>2521</v>
      </c>
      <c r="G12637" s="1" t="s">
        <v>2522</v>
      </c>
      <c r="H12637" s="1" t="s">
        <v>2523</v>
      </c>
      <c r="I12637" s="1" t="s">
        <v>16</v>
      </c>
      <c r="J12637" s="1" t="s">
        <v>23</v>
      </c>
      <c r="K12637" s="1" t="s">
        <v>16</v>
      </c>
      <c r="L12637" s="1" t="s">
        <v>16</v>
      </c>
      <c r="M12637" s="1" t="s">
        <v>16</v>
      </c>
      <c r="N12637" s="1" t="s">
        <v>16</v>
      </c>
      <c r="O12637" s="1">
        <v>63.2</v>
      </c>
      <c r="P12637" s="1">
        <v>1.0</v>
      </c>
    </row>
    <row r="12638">
      <c r="A12638" s="1" t="s">
        <v>29</v>
      </c>
      <c r="B12638" s="1" t="s">
        <v>15352</v>
      </c>
      <c r="C12638" s="2" t="s">
        <v>15311</v>
      </c>
      <c r="D12638" s="1" t="s">
        <v>19</v>
      </c>
      <c r="E12638" s="3" t="str">
        <f t="shared" si="511"/>
        <v>2-Pack Samsung S23 FE 5G - 9H Härdat Glass - Super Kvalitet 3D</v>
      </c>
      <c r="F12638" s="1" t="s">
        <v>2521</v>
      </c>
      <c r="G12638" s="1" t="s">
        <v>2522</v>
      </c>
      <c r="H12638" s="1" t="s">
        <v>2523</v>
      </c>
      <c r="I12638" s="1" t="s">
        <v>16</v>
      </c>
      <c r="J12638" s="1" t="s">
        <v>23</v>
      </c>
      <c r="K12638" s="1" t="s">
        <v>16</v>
      </c>
      <c r="L12638" s="1" t="s">
        <v>16</v>
      </c>
      <c r="M12638" s="1" t="s">
        <v>16</v>
      </c>
      <c r="N12638" s="1" t="s">
        <v>16</v>
      </c>
      <c r="O12638" s="1">
        <v>63.2</v>
      </c>
      <c r="P12638" s="1">
        <v>1.0</v>
      </c>
    </row>
    <row r="12639">
      <c r="A12639" s="1" t="s">
        <v>29</v>
      </c>
      <c r="B12639" s="1" t="s">
        <v>15353</v>
      </c>
      <c r="C12639" s="2" t="s">
        <v>15311</v>
      </c>
      <c r="D12639" s="1" t="s">
        <v>19</v>
      </c>
      <c r="E12639" s="3" t="str">
        <f t="shared" si="511"/>
        <v>2-Pack Samsung S23 FE 5G - 9H Härdat Glass - Super Kvalitet 3D</v>
      </c>
      <c r="F12639" s="1" t="s">
        <v>2521</v>
      </c>
      <c r="G12639" s="1" t="s">
        <v>2522</v>
      </c>
      <c r="H12639" s="1" t="s">
        <v>2523</v>
      </c>
      <c r="I12639" s="1" t="s">
        <v>16</v>
      </c>
      <c r="J12639" s="1" t="s">
        <v>23</v>
      </c>
      <c r="K12639" s="1" t="s">
        <v>16</v>
      </c>
      <c r="L12639" s="1" t="s">
        <v>16</v>
      </c>
      <c r="M12639" s="1" t="s">
        <v>16</v>
      </c>
      <c r="N12639" s="1" t="s">
        <v>16</v>
      </c>
      <c r="O12639" s="1">
        <v>63.2</v>
      </c>
      <c r="P12639" s="1">
        <v>1.0</v>
      </c>
    </row>
    <row r="12640">
      <c r="A12640" s="1" t="s">
        <v>29</v>
      </c>
      <c r="B12640" s="1" t="s">
        <v>15354</v>
      </c>
      <c r="C12640" s="2" t="s">
        <v>15311</v>
      </c>
      <c r="D12640" s="1" t="s">
        <v>19</v>
      </c>
      <c r="E1264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640" s="1" t="s">
        <v>692</v>
      </c>
      <c r="G12640" s="1" t="s">
        <v>693</v>
      </c>
      <c r="H12640" s="1" t="s">
        <v>694</v>
      </c>
      <c r="I12640" s="1" t="s">
        <v>16</v>
      </c>
      <c r="J12640" s="1" t="s">
        <v>23</v>
      </c>
      <c r="K12640" s="1" t="s">
        <v>16</v>
      </c>
      <c r="L12640" s="1" t="s">
        <v>16</v>
      </c>
      <c r="M12640" s="1" t="s">
        <v>16</v>
      </c>
      <c r="N12640" s="1" t="s">
        <v>16</v>
      </c>
      <c r="O12640" s="1">
        <v>47.2</v>
      </c>
      <c r="P12640" s="1">
        <v>1.0</v>
      </c>
    </row>
    <row r="12641">
      <c r="A12641" s="1" t="s">
        <v>29</v>
      </c>
      <c r="B12641" s="1" t="s">
        <v>15355</v>
      </c>
      <c r="C12641" s="2" t="s">
        <v>15311</v>
      </c>
      <c r="D12641" s="1" t="s">
        <v>19</v>
      </c>
      <c r="E12641" s="3" t="str">
        <f>HYPERLINK("https://fyndiq.se/produkt/a4c9fac4cd3c4ddd/", "2-Pack XIAOMI 13T PRO Skärmskydd &amp; 2-Pack linsskydd - Härdat Glas 9H - Super kvalitet 3D")</f>
        <v>2-Pack XIAOMI 13T PRO Skärmskydd &amp; 2-Pack linsskydd - Härdat Glas 9H - Super kvalitet 3D</v>
      </c>
      <c r="F12641" s="1" t="s">
        <v>494</v>
      </c>
      <c r="G12641" s="1" t="s">
        <v>495</v>
      </c>
      <c r="H12641" s="1" t="s">
        <v>496</v>
      </c>
      <c r="I12641" s="1" t="s">
        <v>16</v>
      </c>
      <c r="J12641" s="1" t="s">
        <v>23</v>
      </c>
      <c r="K12641" s="1" t="s">
        <v>16</v>
      </c>
      <c r="L12641" s="1" t="s">
        <v>16</v>
      </c>
      <c r="M12641" s="1" t="s">
        <v>16</v>
      </c>
      <c r="N12641" s="1" t="s">
        <v>16</v>
      </c>
      <c r="O12641" s="1">
        <v>79.2</v>
      </c>
      <c r="P12641" s="1">
        <v>1.0</v>
      </c>
    </row>
    <row r="12642">
      <c r="A12642" s="1" t="s">
        <v>29</v>
      </c>
      <c r="B12642" s="1" t="s">
        <v>15356</v>
      </c>
      <c r="C12642" s="2" t="s">
        <v>15311</v>
      </c>
      <c r="D12642" s="1" t="s">
        <v>19</v>
      </c>
      <c r="E1264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2642" s="1" t="s">
        <v>103</v>
      </c>
      <c r="G12642" s="1" t="s">
        <v>104</v>
      </c>
      <c r="H12642" s="1" t="s">
        <v>105</v>
      </c>
      <c r="I12642" s="1" t="s">
        <v>16</v>
      </c>
      <c r="J12642" s="1" t="s">
        <v>23</v>
      </c>
      <c r="K12642" s="1" t="s">
        <v>16</v>
      </c>
      <c r="L12642" s="1" t="s">
        <v>16</v>
      </c>
      <c r="M12642" s="1" t="s">
        <v>16</v>
      </c>
      <c r="N12642" s="1" t="s">
        <v>16</v>
      </c>
      <c r="O12642" s="1">
        <v>63.2</v>
      </c>
      <c r="P12642" s="1">
        <v>1.0</v>
      </c>
    </row>
    <row r="12643">
      <c r="A12643" s="1" t="s">
        <v>29</v>
      </c>
      <c r="B12643" s="1" t="s">
        <v>15357</v>
      </c>
      <c r="C12643" s="2" t="s">
        <v>15311</v>
      </c>
      <c r="D12643" s="1" t="s">
        <v>19</v>
      </c>
      <c r="E12643" s="3" t="str">
        <f>HYPERLINK("https://fyndiq.se/produkt/cb324f2ee9044c0b/", "2 Pack Samsung S20 FE 5G - 9H Härdat Glass - Super Kvalitet 3D")</f>
        <v>2 Pack Samsung S20 FE 5G - 9H Härdat Glass - Super Kvalitet 3D</v>
      </c>
      <c r="F12643" s="1" t="s">
        <v>15358</v>
      </c>
      <c r="G12643" s="1" t="s">
        <v>15359</v>
      </c>
      <c r="H12643" s="1" t="s">
        <v>15360</v>
      </c>
      <c r="I12643" s="1" t="s">
        <v>16</v>
      </c>
      <c r="J12643" s="1" t="s">
        <v>23</v>
      </c>
      <c r="K12643" s="1" t="s">
        <v>16</v>
      </c>
      <c r="L12643" s="1" t="s">
        <v>16</v>
      </c>
      <c r="M12643" s="1" t="s">
        <v>16</v>
      </c>
      <c r="N12643" s="1" t="s">
        <v>16</v>
      </c>
      <c r="O12643" s="1">
        <v>63.2</v>
      </c>
      <c r="P12643" s="1">
        <v>1.0</v>
      </c>
    </row>
    <row r="12644">
      <c r="A12644" s="1" t="s">
        <v>29</v>
      </c>
      <c r="B12644" s="1" t="s">
        <v>15361</v>
      </c>
      <c r="C12644" s="2" t="s">
        <v>15311</v>
      </c>
      <c r="D12644" s="1" t="s">
        <v>19</v>
      </c>
      <c r="E12644" s="3" t="str">
        <f>HYPERLINK("https://fyndiq.se/produkt/b1caddae2e864477/", "2- Pack Samsung S10 Plus - Härdat Glas 9H - Super Kvalitet 3D")</f>
        <v>2- Pack Samsung S10 Plus - Härdat Glas 9H - Super Kvalitet 3D</v>
      </c>
      <c r="F12644" s="1" t="s">
        <v>477</v>
      </c>
      <c r="G12644" s="1" t="s">
        <v>478</v>
      </c>
      <c r="H12644" s="1" t="s">
        <v>479</v>
      </c>
      <c r="I12644" s="1" t="s">
        <v>16</v>
      </c>
      <c r="J12644" s="1" t="s">
        <v>23</v>
      </c>
      <c r="K12644" s="1" t="s">
        <v>16</v>
      </c>
      <c r="L12644" s="1" t="s">
        <v>16</v>
      </c>
      <c r="M12644" s="1" t="s">
        <v>16</v>
      </c>
      <c r="N12644" s="1" t="s">
        <v>16</v>
      </c>
      <c r="O12644" s="1">
        <v>63.2</v>
      </c>
      <c r="P12644" s="1">
        <v>1.0</v>
      </c>
    </row>
    <row r="12645">
      <c r="A12645" s="1" t="s">
        <v>29</v>
      </c>
      <c r="B12645" s="1" t="s">
        <v>15362</v>
      </c>
      <c r="C12645" s="2" t="s">
        <v>15311</v>
      </c>
      <c r="D12645" s="1" t="s">
        <v>19</v>
      </c>
      <c r="E1264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645" s="1" t="s">
        <v>722</v>
      </c>
      <c r="G12645" s="1" t="s">
        <v>723</v>
      </c>
      <c r="H12645" s="1" t="s">
        <v>724</v>
      </c>
      <c r="I12645" s="1" t="s">
        <v>16</v>
      </c>
      <c r="J12645" s="1" t="s">
        <v>23</v>
      </c>
      <c r="K12645" s="1" t="s">
        <v>16</v>
      </c>
      <c r="L12645" s="1" t="s">
        <v>16</v>
      </c>
      <c r="M12645" s="1" t="s">
        <v>16</v>
      </c>
      <c r="N12645" s="1" t="s">
        <v>16</v>
      </c>
      <c r="O12645" s="1">
        <v>79.2</v>
      </c>
      <c r="P12645" s="1">
        <v>1.0</v>
      </c>
    </row>
    <row r="12646">
      <c r="A12646" s="1" t="s">
        <v>29</v>
      </c>
      <c r="B12646" s="1" t="s">
        <v>15363</v>
      </c>
      <c r="C12646" s="2" t="s">
        <v>15311</v>
      </c>
      <c r="D12646" s="1" t="s">
        <v>19</v>
      </c>
      <c r="E12646" s="3" t="str">
        <f>HYPERLINK("https://fyndiq.se/produkt/e19fcc2ab2124f8a/", "2-Pack Iphone 13 Pro - 9H Härdat Glass - Top Kvalitet  3D")</f>
        <v>2-Pack Iphone 13 Pro - 9H Härdat Glass - Top Kvalitet  3D</v>
      </c>
      <c r="F12646" s="1" t="s">
        <v>555</v>
      </c>
      <c r="G12646" s="1" t="s">
        <v>556</v>
      </c>
      <c r="H12646" s="1" t="s">
        <v>557</v>
      </c>
      <c r="I12646" s="1" t="s">
        <v>16</v>
      </c>
      <c r="J12646" s="1" t="s">
        <v>23</v>
      </c>
      <c r="K12646" s="1" t="s">
        <v>16</v>
      </c>
      <c r="L12646" s="1" t="s">
        <v>16</v>
      </c>
      <c r="M12646" s="1" t="s">
        <v>16</v>
      </c>
      <c r="N12646" s="1" t="s">
        <v>16</v>
      </c>
      <c r="O12646" s="1">
        <v>47.2</v>
      </c>
      <c r="P12646" s="1">
        <v>1.0</v>
      </c>
    </row>
    <row r="12647">
      <c r="A12647" s="1" t="s">
        <v>29</v>
      </c>
      <c r="B12647" s="1" t="s">
        <v>15364</v>
      </c>
      <c r="C12647" s="2" t="s">
        <v>15311</v>
      </c>
      <c r="D12647" s="1" t="s">
        <v>19</v>
      </c>
      <c r="E12647" s="3" t="str">
        <f t="shared" ref="E12647:E12648" si="512">HYPERLINK("https://fyndiq.se/produkt/914693d84cc04c99/", "2-Pack Xiaomi Redmi 12C - Härdat Glas 9H - Super kvalitet 3D Skärmskydd")</f>
        <v>2-Pack Xiaomi Redmi 12C - Härdat Glas 9H - Super kvalitet 3D Skärmskydd</v>
      </c>
      <c r="F12647" s="1" t="s">
        <v>3098</v>
      </c>
      <c r="G12647" s="1" t="s">
        <v>3099</v>
      </c>
      <c r="H12647" s="1" t="s">
        <v>3100</v>
      </c>
      <c r="I12647" s="1" t="s">
        <v>16</v>
      </c>
      <c r="J12647" s="1" t="s">
        <v>23</v>
      </c>
      <c r="K12647" s="1" t="s">
        <v>16</v>
      </c>
      <c r="L12647" s="1" t="s">
        <v>16</v>
      </c>
      <c r="M12647" s="1" t="s">
        <v>16</v>
      </c>
      <c r="N12647" s="1" t="s">
        <v>16</v>
      </c>
      <c r="O12647" s="1">
        <v>63.2</v>
      </c>
      <c r="P12647" s="1">
        <v>1.0</v>
      </c>
    </row>
    <row r="12648">
      <c r="A12648" s="1" t="s">
        <v>29</v>
      </c>
      <c r="B12648" s="1" t="s">
        <v>15365</v>
      </c>
      <c r="C12648" s="2" t="s">
        <v>15311</v>
      </c>
      <c r="D12648" s="1" t="s">
        <v>19</v>
      </c>
      <c r="E12648" s="3" t="str">
        <f t="shared" si="512"/>
        <v>2-Pack Xiaomi Redmi 12C - Härdat Glas 9H - Super kvalitet 3D Skärmskydd</v>
      </c>
      <c r="F12648" s="1" t="s">
        <v>3098</v>
      </c>
      <c r="G12648" s="1" t="s">
        <v>3099</v>
      </c>
      <c r="H12648" s="1" t="s">
        <v>3100</v>
      </c>
      <c r="I12648" s="1" t="s">
        <v>16</v>
      </c>
      <c r="J12648" s="1" t="s">
        <v>23</v>
      </c>
      <c r="K12648" s="1" t="s">
        <v>16</v>
      </c>
      <c r="L12648" s="1" t="s">
        <v>16</v>
      </c>
      <c r="M12648" s="1" t="s">
        <v>16</v>
      </c>
      <c r="N12648" s="1" t="s">
        <v>16</v>
      </c>
      <c r="O12648" s="1">
        <v>63.2</v>
      </c>
      <c r="P12648" s="1">
        <v>1.0</v>
      </c>
    </row>
    <row r="12649">
      <c r="A12649" s="1" t="s">
        <v>29</v>
      </c>
      <c r="B12649" s="1" t="s">
        <v>15366</v>
      </c>
      <c r="C12649" s="2" t="s">
        <v>15311</v>
      </c>
      <c r="D12649" s="1" t="s">
        <v>19</v>
      </c>
      <c r="E12649" s="3" t="str">
        <f>HYPERLINK("https://fyndiq.se/produkt/13e76851ca504320/", "2-Pack Samsung Galaxy S22 Ultra - Härdat glas 9H - Top kvalitet")</f>
        <v>2-Pack Samsung Galaxy S22 Ultra - Härdat glas 9H - Top kvalitet</v>
      </c>
      <c r="F12649" s="1" t="s">
        <v>140</v>
      </c>
      <c r="G12649" s="1" t="s">
        <v>141</v>
      </c>
      <c r="H12649" s="1" t="s">
        <v>142</v>
      </c>
      <c r="I12649" s="1" t="s">
        <v>16</v>
      </c>
      <c r="J12649" s="1" t="s">
        <v>23</v>
      </c>
      <c r="K12649" s="1" t="s">
        <v>16</v>
      </c>
      <c r="L12649" s="1" t="s">
        <v>16</v>
      </c>
      <c r="M12649" s="1" t="s">
        <v>16</v>
      </c>
      <c r="N12649" s="1" t="s">
        <v>16</v>
      </c>
      <c r="O12649" s="1">
        <v>63.2</v>
      </c>
      <c r="P12649" s="1">
        <v>1.0</v>
      </c>
    </row>
    <row r="12650">
      <c r="A12650" s="1" t="s">
        <v>29</v>
      </c>
      <c r="B12650" s="1" t="s">
        <v>15367</v>
      </c>
      <c r="C12650" s="2" t="s">
        <v>15311</v>
      </c>
      <c r="D12650" s="1" t="s">
        <v>19</v>
      </c>
      <c r="E12650" s="3" t="str">
        <f>HYPERLINK("https://fyndiq.se/produkt/2030c5450cfb4338/", "2 Pack Huawei P30 Pro - Härdat glas 9H – 3D Super kvalitet")</f>
        <v>2 Pack Huawei P30 Pro - Härdat glas 9H – 3D Super kvalitet</v>
      </c>
      <c r="F12650" s="1" t="s">
        <v>1091</v>
      </c>
      <c r="G12650" s="1" t="s">
        <v>1092</v>
      </c>
      <c r="H12650" s="1" t="s">
        <v>1093</v>
      </c>
      <c r="I12650" s="1" t="s">
        <v>16</v>
      </c>
      <c r="J12650" s="1" t="s">
        <v>23</v>
      </c>
      <c r="K12650" s="1" t="s">
        <v>16</v>
      </c>
      <c r="L12650" s="1" t="s">
        <v>16</v>
      </c>
      <c r="M12650" s="1" t="s">
        <v>16</v>
      </c>
      <c r="N12650" s="1" t="s">
        <v>16</v>
      </c>
      <c r="O12650" s="1">
        <v>71.2</v>
      </c>
      <c r="P12650" s="1">
        <v>1.0</v>
      </c>
    </row>
    <row r="12651">
      <c r="A12651" s="1" t="s">
        <v>29</v>
      </c>
      <c r="B12651" s="1" t="s">
        <v>15368</v>
      </c>
      <c r="C12651" s="2" t="s">
        <v>15311</v>
      </c>
      <c r="D12651" s="1" t="s">
        <v>19</v>
      </c>
      <c r="E1265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651" s="1" t="s">
        <v>258</v>
      </c>
      <c r="G12651" s="1" t="s">
        <v>259</v>
      </c>
      <c r="H12651" s="1" t="s">
        <v>260</v>
      </c>
      <c r="I12651" s="1" t="s">
        <v>16</v>
      </c>
      <c r="J12651" s="1" t="s">
        <v>23</v>
      </c>
      <c r="K12651" s="1" t="s">
        <v>16</v>
      </c>
      <c r="L12651" s="1" t="s">
        <v>16</v>
      </c>
      <c r="M12651" s="1" t="s">
        <v>16</v>
      </c>
      <c r="N12651" s="1" t="s">
        <v>16</v>
      </c>
      <c r="O12651" s="1">
        <v>63.2</v>
      </c>
      <c r="P12651" s="1">
        <v>1.0</v>
      </c>
    </row>
    <row r="12652">
      <c r="A12652" s="1" t="s">
        <v>29</v>
      </c>
      <c r="B12652" s="1" t="s">
        <v>15369</v>
      </c>
      <c r="C12652" s="2" t="s">
        <v>15311</v>
      </c>
      <c r="D12652" s="1" t="s">
        <v>19</v>
      </c>
      <c r="E12652" s="3" t="str">
        <f>HYPERLINK("https://fyndiq.se/produkt/2a9c08e4daf04aed/", "2-Pack Xiaomi 12T Pro - Härdat Glas 9H - Super kvalitet 3D Skärmskydd")</f>
        <v>2-Pack Xiaomi 12T Pro - Härdat Glas 9H - Super kvalitet 3D Skärmskydd</v>
      </c>
      <c r="F12652" s="1" t="s">
        <v>376</v>
      </c>
      <c r="G12652" s="1" t="s">
        <v>377</v>
      </c>
      <c r="H12652" s="1" t="s">
        <v>378</v>
      </c>
      <c r="I12652" s="1" t="s">
        <v>1311</v>
      </c>
      <c r="J12652" s="1" t="s">
        <v>9</v>
      </c>
      <c r="K12652" s="2" t="s">
        <v>15072</v>
      </c>
      <c r="L12652" s="1" t="s">
        <v>2528</v>
      </c>
      <c r="M12652" s="1" t="s">
        <v>16</v>
      </c>
      <c r="N12652" s="1" t="s">
        <v>16</v>
      </c>
      <c r="O12652" s="1">
        <v>63.2</v>
      </c>
      <c r="P12652" s="1">
        <v>1.0</v>
      </c>
    </row>
    <row r="12653">
      <c r="A12653" s="1" t="s">
        <v>29</v>
      </c>
      <c r="B12653" s="1" t="s">
        <v>15370</v>
      </c>
      <c r="C12653" s="2" t="s">
        <v>15311</v>
      </c>
      <c r="D12653" s="1" t="s">
        <v>19</v>
      </c>
      <c r="E12653" s="3" t="str">
        <f>HYPERLINK("https://fyndiq.se/produkt/933685e1bc494e64/", "Samsung S23 (5G) - 9H Härdat Glass - 3D Super Kvalitet Skärmskydd")</f>
        <v>Samsung S23 (5G) - 9H Härdat Glass - 3D Super Kvalitet Skärmskydd</v>
      </c>
      <c r="F12653" s="1" t="s">
        <v>7170</v>
      </c>
      <c r="G12653" s="1" t="s">
        <v>7171</v>
      </c>
      <c r="H12653" s="1" t="s">
        <v>7172</v>
      </c>
      <c r="I12653" s="1" t="s">
        <v>16</v>
      </c>
      <c r="J12653" s="1" t="s">
        <v>23</v>
      </c>
      <c r="K12653" s="1" t="s">
        <v>16</v>
      </c>
      <c r="L12653" s="1" t="s">
        <v>16</v>
      </c>
      <c r="M12653" s="1" t="s">
        <v>16</v>
      </c>
      <c r="N12653" s="1" t="s">
        <v>16</v>
      </c>
      <c r="O12653" s="1">
        <v>55.2</v>
      </c>
      <c r="P12653" s="1">
        <v>1.0</v>
      </c>
    </row>
    <row r="12654">
      <c r="A12654" s="1" t="s">
        <v>29</v>
      </c>
      <c r="B12654" s="1" t="s">
        <v>15371</v>
      </c>
      <c r="C12654" s="2" t="s">
        <v>15311</v>
      </c>
      <c r="D12654" s="1" t="s">
        <v>19</v>
      </c>
      <c r="E12654" s="3" t="str">
        <f>HYPERLINK("https://fyndiq.se/produkt/c89bb1232b5349ef/", "2-Pack Xiaomi Mi Note 10 - Härdat glas 9H - Super kvalitet 3D")</f>
        <v>2-Pack Xiaomi Mi Note 10 - Härdat glas 9H - Super kvalitet 3D</v>
      </c>
      <c r="F12654" s="1" t="s">
        <v>962</v>
      </c>
      <c r="G12654" s="1" t="s">
        <v>963</v>
      </c>
      <c r="H12654" s="1" t="s">
        <v>964</v>
      </c>
      <c r="I12654" s="1" t="s">
        <v>1311</v>
      </c>
      <c r="J12654" s="1" t="s">
        <v>23</v>
      </c>
      <c r="K12654" s="1" t="s">
        <v>16</v>
      </c>
      <c r="L12654" s="1" t="s">
        <v>16</v>
      </c>
      <c r="M12654" s="1" t="s">
        <v>16</v>
      </c>
      <c r="N12654" s="1" t="s">
        <v>16</v>
      </c>
      <c r="O12654" s="1">
        <v>63.2</v>
      </c>
      <c r="P12654" s="1">
        <v>1.0</v>
      </c>
    </row>
    <row r="12655">
      <c r="A12655" s="1" t="s">
        <v>29</v>
      </c>
      <c r="B12655" s="1" t="s">
        <v>15372</v>
      </c>
      <c r="C12655" s="2" t="s">
        <v>15311</v>
      </c>
      <c r="D12655" s="1" t="s">
        <v>19</v>
      </c>
      <c r="E12655" s="3" t="str">
        <f>HYPERLINK("https://fyndiq.se/produkt/2477583187264ece/", "2-Pack Samsung S20 - 9H Härdat Glass - Top Kvalitet")</f>
        <v>2-Pack Samsung S20 - 9H Härdat Glass - Top Kvalitet</v>
      </c>
      <c r="F12655" s="1" t="s">
        <v>124</v>
      </c>
      <c r="G12655" s="1" t="s">
        <v>125</v>
      </c>
      <c r="H12655" s="1" t="s">
        <v>126</v>
      </c>
      <c r="I12655" s="1" t="s">
        <v>16</v>
      </c>
      <c r="J12655" s="1" t="s">
        <v>23</v>
      </c>
      <c r="K12655" s="1" t="s">
        <v>16</v>
      </c>
      <c r="L12655" s="1" t="s">
        <v>16</v>
      </c>
      <c r="M12655" s="1" t="s">
        <v>16</v>
      </c>
      <c r="N12655" s="1" t="s">
        <v>16</v>
      </c>
      <c r="O12655" s="1">
        <v>71.2</v>
      </c>
      <c r="P12655" s="1">
        <v>1.0</v>
      </c>
    </row>
    <row r="12656">
      <c r="A12656" s="1" t="s">
        <v>29</v>
      </c>
      <c r="B12656" s="1" t="s">
        <v>15373</v>
      </c>
      <c r="C12656" s="2" t="s">
        <v>15311</v>
      </c>
      <c r="D12656" s="1" t="s">
        <v>19</v>
      </c>
      <c r="E12656" s="3" t="str">
        <f>HYPERLINK("https://fyndiq.se/produkt/3fee81d316cc43da/", "2-pack - iPhone 12 / 12 Pro - 9H Härdat Glass - Top Kvalitet")</f>
        <v>2-pack - iPhone 12 / 12 Pro - 9H Härdat Glass - Top Kvalitet</v>
      </c>
      <c r="F12656" s="1" t="s">
        <v>2499</v>
      </c>
      <c r="G12656" s="1" t="s">
        <v>2500</v>
      </c>
      <c r="H12656" s="1" t="s">
        <v>2067</v>
      </c>
      <c r="I12656" s="1" t="s">
        <v>16</v>
      </c>
      <c r="J12656" s="1" t="s">
        <v>23</v>
      </c>
      <c r="K12656" s="1" t="s">
        <v>16</v>
      </c>
      <c r="L12656" s="1" t="s">
        <v>16</v>
      </c>
      <c r="M12656" s="1" t="s">
        <v>16</v>
      </c>
      <c r="N12656" s="1" t="s">
        <v>16</v>
      </c>
      <c r="O12656" s="1">
        <v>47.2</v>
      </c>
      <c r="P12656" s="1">
        <v>1.0</v>
      </c>
    </row>
    <row r="12657">
      <c r="A12657" s="1" t="s">
        <v>29</v>
      </c>
      <c r="B12657" s="1" t="s">
        <v>15374</v>
      </c>
      <c r="C12657" s="2" t="s">
        <v>15311</v>
      </c>
      <c r="D12657" s="1" t="s">
        <v>19</v>
      </c>
      <c r="E1265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657" s="1" t="s">
        <v>2144</v>
      </c>
      <c r="G12657" s="1" t="s">
        <v>2145</v>
      </c>
      <c r="H12657" s="1" t="s">
        <v>2146</v>
      </c>
      <c r="I12657" s="1" t="s">
        <v>16</v>
      </c>
      <c r="J12657" s="1" t="s">
        <v>23</v>
      </c>
      <c r="K12657" s="1" t="s">
        <v>16</v>
      </c>
      <c r="L12657" s="1" t="s">
        <v>16</v>
      </c>
      <c r="M12657" s="1" t="s">
        <v>16</v>
      </c>
      <c r="N12657" s="1" t="s">
        <v>16</v>
      </c>
      <c r="O12657" s="1">
        <v>63.2</v>
      </c>
      <c r="P12657" s="1">
        <v>1.0</v>
      </c>
    </row>
    <row r="12658">
      <c r="A12658" s="1" t="s">
        <v>29</v>
      </c>
      <c r="B12658" s="1" t="s">
        <v>15375</v>
      </c>
      <c r="C12658" s="2" t="s">
        <v>15311</v>
      </c>
      <c r="D12658" s="1" t="s">
        <v>19</v>
      </c>
      <c r="E12658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2658" s="1" t="s">
        <v>1065</v>
      </c>
      <c r="G12658" s="1" t="s">
        <v>1066</v>
      </c>
      <c r="H12658" s="1" t="s">
        <v>1067</v>
      </c>
      <c r="I12658" s="1" t="s">
        <v>16</v>
      </c>
      <c r="J12658" s="1" t="s">
        <v>23</v>
      </c>
      <c r="K12658" s="1" t="s">
        <v>16</v>
      </c>
      <c r="L12658" s="1" t="s">
        <v>16</v>
      </c>
      <c r="M12658" s="1" t="s">
        <v>16</v>
      </c>
      <c r="N12658" s="1" t="s">
        <v>16</v>
      </c>
      <c r="O12658" s="1">
        <v>71.2</v>
      </c>
      <c r="P12658" s="1">
        <v>1.0</v>
      </c>
    </row>
    <row r="12659">
      <c r="A12659" s="1" t="s">
        <v>29</v>
      </c>
      <c r="B12659" s="1" t="s">
        <v>15376</v>
      </c>
      <c r="C12659" s="2" t="s">
        <v>15311</v>
      </c>
      <c r="D12659" s="1" t="s">
        <v>19</v>
      </c>
      <c r="E12659" s="3" t="str">
        <f>HYPERLINK("https://fyndiq.se/produkt/432d784756a84eff/", "2-Pack Samsung Galaxy S20FE - Härdat Glas-9H -Super kvalitet 3D")</f>
        <v>2-Pack Samsung Galaxy S20FE - Härdat Glas-9H -Super kvalitet 3D</v>
      </c>
      <c r="F12659" s="1" t="s">
        <v>1078</v>
      </c>
      <c r="G12659" s="1" t="s">
        <v>1079</v>
      </c>
      <c r="H12659" s="1" t="s">
        <v>1080</v>
      </c>
      <c r="I12659" s="1" t="s">
        <v>16</v>
      </c>
      <c r="J12659" s="1" t="s">
        <v>23</v>
      </c>
      <c r="K12659" s="1" t="s">
        <v>16</v>
      </c>
      <c r="L12659" s="1" t="s">
        <v>16</v>
      </c>
      <c r="M12659" s="1" t="s">
        <v>16</v>
      </c>
      <c r="N12659" s="1" t="s">
        <v>16</v>
      </c>
      <c r="O12659" s="1">
        <v>63.2</v>
      </c>
      <c r="P12659" s="1">
        <v>1.0</v>
      </c>
    </row>
    <row r="12660">
      <c r="A12660" s="1" t="s">
        <v>29</v>
      </c>
      <c r="B12660" s="1" t="s">
        <v>15377</v>
      </c>
      <c r="C12660" s="2" t="s">
        <v>15311</v>
      </c>
      <c r="D12660" s="1" t="s">
        <v>19</v>
      </c>
      <c r="E12660" s="3" t="str">
        <f>HYPERLINK("https://fyndiq.se/produkt/b96aad9902754ebc/", "2-Pack Samsung S23 FE - 9H Härdat Glass - Super Kvalitet 3D")</f>
        <v>2-Pack Samsung S23 FE - 9H Härdat Glass - Super Kvalitet 3D</v>
      </c>
      <c r="F12660" s="1" t="s">
        <v>67</v>
      </c>
      <c r="G12660" s="1" t="s">
        <v>68</v>
      </c>
      <c r="H12660" s="1" t="s">
        <v>69</v>
      </c>
      <c r="I12660" s="1" t="s">
        <v>16</v>
      </c>
      <c r="J12660" s="1" t="s">
        <v>23</v>
      </c>
      <c r="K12660" s="1" t="s">
        <v>16</v>
      </c>
      <c r="L12660" s="1" t="s">
        <v>16</v>
      </c>
      <c r="M12660" s="1" t="s">
        <v>16</v>
      </c>
      <c r="N12660" s="1" t="s">
        <v>16</v>
      </c>
      <c r="O12660" s="1">
        <v>63.2</v>
      </c>
      <c r="P12660" s="1">
        <v>1.0</v>
      </c>
    </row>
    <row r="12661">
      <c r="A12661" s="1" t="s">
        <v>29</v>
      </c>
      <c r="B12661" s="1" t="s">
        <v>15378</v>
      </c>
      <c r="C12661" s="2" t="s">
        <v>15311</v>
      </c>
      <c r="D12661" s="1" t="s">
        <v>19</v>
      </c>
      <c r="E12661" s="3" t="str">
        <f>HYPERLINK("https://fyndiq.se/produkt/28799ed0373d40b4/", "2 Pack Galaxy S21 Ultra 5G- Härdat glas 9H - Super kvalitet 3D")</f>
        <v>2 Pack Galaxy S21 Ultra 5G- Härdat glas 9H - Super kvalitet 3D</v>
      </c>
      <c r="F12661" s="1" t="s">
        <v>272</v>
      </c>
      <c r="G12661" s="1" t="s">
        <v>273</v>
      </c>
      <c r="H12661" s="1" t="s">
        <v>274</v>
      </c>
      <c r="I12661" s="1" t="s">
        <v>16</v>
      </c>
      <c r="J12661" s="1" t="s">
        <v>23</v>
      </c>
      <c r="K12661" s="1" t="s">
        <v>16</v>
      </c>
      <c r="L12661" s="1" t="s">
        <v>16</v>
      </c>
      <c r="M12661" s="1" t="s">
        <v>16</v>
      </c>
      <c r="N12661" s="1" t="s">
        <v>16</v>
      </c>
      <c r="O12661" s="1">
        <v>63.2</v>
      </c>
      <c r="P12661" s="1">
        <v>1.0</v>
      </c>
    </row>
    <row r="12662">
      <c r="A12662" s="1" t="s">
        <v>29</v>
      </c>
      <c r="B12662" s="1" t="s">
        <v>15379</v>
      </c>
      <c r="C12662" s="2" t="s">
        <v>15311</v>
      </c>
      <c r="D12662" s="1" t="s">
        <v>19</v>
      </c>
      <c r="E12662" s="3" t="str">
        <f>HYPERLINK("https://fyndiq.se/produkt/925ae49423884615/", "2-Pack Samsung S22 Ultra Skärmskydd &amp; 1-Pack linsskydd -9H GLAS")</f>
        <v>2-Pack Samsung S22 Ultra Skärmskydd &amp; 1-Pack linsskydd -9H GLAS</v>
      </c>
      <c r="F12662" s="1" t="s">
        <v>335</v>
      </c>
      <c r="G12662" s="1" t="s">
        <v>336</v>
      </c>
      <c r="H12662" s="1" t="s">
        <v>337</v>
      </c>
      <c r="I12662" s="1" t="s">
        <v>1230</v>
      </c>
      <c r="J12662" s="1" t="s">
        <v>23</v>
      </c>
      <c r="K12662" s="1" t="s">
        <v>16</v>
      </c>
      <c r="L12662" s="1" t="s">
        <v>16</v>
      </c>
      <c r="M12662" s="1" t="s">
        <v>16</v>
      </c>
      <c r="N12662" s="1" t="s">
        <v>16</v>
      </c>
      <c r="O12662" s="1">
        <v>71.2</v>
      </c>
      <c r="P12662" s="1">
        <v>1.0</v>
      </c>
    </row>
    <row r="12663">
      <c r="A12663" s="1" t="s">
        <v>29</v>
      </c>
      <c r="B12663" s="1" t="s">
        <v>15380</v>
      </c>
      <c r="C12663" s="2" t="s">
        <v>15311</v>
      </c>
      <c r="D12663" s="1" t="s">
        <v>19</v>
      </c>
      <c r="E12663" s="3" t="str">
        <f>HYPERLINK("https://fyndiq.se/produkt/f15b82570d4144d0/", "2-Pack Apple Watch 41mm – Härdat glas 9H – Super kvalitet 3D")</f>
        <v>2-Pack Apple Watch 41mm – Härdat glas 9H – Super kvalitet 3D</v>
      </c>
      <c r="F12663" s="1" t="s">
        <v>144</v>
      </c>
      <c r="G12663" s="1" t="s">
        <v>145</v>
      </c>
      <c r="H12663" s="1" t="s">
        <v>146</v>
      </c>
      <c r="I12663" s="1" t="s">
        <v>16</v>
      </c>
      <c r="J12663" s="1" t="s">
        <v>23</v>
      </c>
      <c r="K12663" s="1" t="s">
        <v>16</v>
      </c>
      <c r="L12663" s="1" t="s">
        <v>16</v>
      </c>
      <c r="M12663" s="1" t="s">
        <v>16</v>
      </c>
      <c r="N12663" s="1" t="s">
        <v>16</v>
      </c>
      <c r="O12663" s="1">
        <v>55.2</v>
      </c>
      <c r="P12663" s="1">
        <v>1.0</v>
      </c>
    </row>
    <row r="12664">
      <c r="A12664" s="1" t="s">
        <v>29</v>
      </c>
      <c r="B12664" s="1" t="s">
        <v>15381</v>
      </c>
      <c r="C12664" s="2" t="s">
        <v>15311</v>
      </c>
      <c r="D12664" s="1" t="s">
        <v>19</v>
      </c>
      <c r="E12664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2664" s="1" t="s">
        <v>1859</v>
      </c>
      <c r="G12664" s="1" t="s">
        <v>1860</v>
      </c>
      <c r="H12664" s="1" t="s">
        <v>1861</v>
      </c>
      <c r="I12664" s="1" t="s">
        <v>16</v>
      </c>
      <c r="J12664" s="1" t="s">
        <v>23</v>
      </c>
      <c r="K12664" s="1" t="s">
        <v>16</v>
      </c>
      <c r="L12664" s="1" t="s">
        <v>16</v>
      </c>
      <c r="M12664" s="1" t="s">
        <v>16</v>
      </c>
      <c r="N12664" s="1" t="s">
        <v>16</v>
      </c>
      <c r="O12664" s="1">
        <v>63.2</v>
      </c>
      <c r="P12664" s="1">
        <v>1.0</v>
      </c>
    </row>
    <row r="12665">
      <c r="A12665" s="1" t="s">
        <v>29</v>
      </c>
      <c r="B12665" s="1" t="s">
        <v>15382</v>
      </c>
      <c r="C12665" s="2" t="s">
        <v>15311</v>
      </c>
      <c r="D12665" s="1" t="s">
        <v>19</v>
      </c>
      <c r="E12665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2665" s="1" t="s">
        <v>2894</v>
      </c>
      <c r="G12665" s="1" t="s">
        <v>2895</v>
      </c>
      <c r="H12665" s="1" t="s">
        <v>2896</v>
      </c>
      <c r="I12665" s="1" t="s">
        <v>16</v>
      </c>
      <c r="J12665" s="1" t="s">
        <v>23</v>
      </c>
      <c r="K12665" s="1" t="s">
        <v>16</v>
      </c>
      <c r="L12665" s="1" t="s">
        <v>16</v>
      </c>
      <c r="M12665" s="1" t="s">
        <v>16</v>
      </c>
      <c r="N12665" s="1" t="s">
        <v>16</v>
      </c>
      <c r="O12665" s="1">
        <v>87.2</v>
      </c>
      <c r="P12665" s="1">
        <v>1.0</v>
      </c>
    </row>
    <row r="12666">
      <c r="A12666" s="1" t="s">
        <v>29</v>
      </c>
      <c r="B12666" s="1" t="s">
        <v>15383</v>
      </c>
      <c r="C12666" s="2" t="s">
        <v>15384</v>
      </c>
      <c r="D12666" s="1" t="s">
        <v>19</v>
      </c>
      <c r="E1266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666" s="1" t="s">
        <v>692</v>
      </c>
      <c r="G12666" s="1" t="s">
        <v>693</v>
      </c>
      <c r="H12666" s="1" t="s">
        <v>694</v>
      </c>
      <c r="I12666" s="1" t="s">
        <v>16</v>
      </c>
      <c r="J12666" s="1" t="s">
        <v>23</v>
      </c>
      <c r="K12666" s="1" t="s">
        <v>16</v>
      </c>
      <c r="L12666" s="1" t="s">
        <v>16</v>
      </c>
      <c r="M12666" s="1" t="s">
        <v>16</v>
      </c>
      <c r="N12666" s="1" t="s">
        <v>16</v>
      </c>
      <c r="O12666" s="1">
        <v>47.2</v>
      </c>
      <c r="P12666" s="1">
        <v>1.0</v>
      </c>
    </row>
    <row r="12667">
      <c r="A12667" s="1" t="s">
        <v>29</v>
      </c>
      <c r="B12667" s="1" t="s">
        <v>15385</v>
      </c>
      <c r="C12667" s="2" t="s">
        <v>15384</v>
      </c>
      <c r="D12667" s="1" t="s">
        <v>19</v>
      </c>
      <c r="E12667" s="3" t="str">
        <f>HYPERLINK("https://fyndiq.se/produkt/66924f1ff238487e/", "2-Pack GOOGLE PIXEL 7A Skärmskydd - Härdat Glas 9H - Super kvalitet 3D")</f>
        <v>2-Pack GOOGLE PIXEL 7A Skärmskydd - Härdat Glas 9H - Super kvalitet 3D</v>
      </c>
      <c r="F12667" s="1" t="s">
        <v>315</v>
      </c>
      <c r="G12667" s="1" t="s">
        <v>316</v>
      </c>
      <c r="H12667" s="1" t="s">
        <v>317</v>
      </c>
      <c r="I12667" s="1" t="s">
        <v>16</v>
      </c>
      <c r="J12667" s="1" t="s">
        <v>23</v>
      </c>
      <c r="K12667" s="1" t="s">
        <v>16</v>
      </c>
      <c r="L12667" s="1" t="s">
        <v>16</v>
      </c>
      <c r="M12667" s="1" t="s">
        <v>16</v>
      </c>
      <c r="N12667" s="1" t="s">
        <v>16</v>
      </c>
      <c r="O12667" s="1">
        <v>63.2</v>
      </c>
      <c r="P12667" s="1">
        <v>1.0</v>
      </c>
    </row>
    <row r="12668">
      <c r="A12668" s="1" t="s">
        <v>29</v>
      </c>
      <c r="B12668" s="1" t="s">
        <v>15386</v>
      </c>
      <c r="C12668" s="2" t="s">
        <v>15384</v>
      </c>
      <c r="D12668" s="1" t="s">
        <v>19</v>
      </c>
      <c r="E12668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2668" s="1" t="s">
        <v>1481</v>
      </c>
      <c r="G12668" s="1" t="s">
        <v>1482</v>
      </c>
      <c r="H12668" s="1" t="s">
        <v>1483</v>
      </c>
      <c r="I12668" s="1" t="s">
        <v>16</v>
      </c>
      <c r="J12668" s="1" t="s">
        <v>23</v>
      </c>
      <c r="K12668" s="1" t="s">
        <v>16</v>
      </c>
      <c r="L12668" s="1" t="s">
        <v>16</v>
      </c>
      <c r="M12668" s="1" t="s">
        <v>16</v>
      </c>
      <c r="N12668" s="1" t="s">
        <v>16</v>
      </c>
      <c r="O12668" s="1">
        <v>63.2</v>
      </c>
      <c r="P12668" s="1">
        <v>1.0</v>
      </c>
    </row>
    <row r="12669">
      <c r="A12669" s="1" t="s">
        <v>29</v>
      </c>
      <c r="B12669" s="1" t="s">
        <v>15387</v>
      </c>
      <c r="C12669" s="2" t="s">
        <v>15384</v>
      </c>
      <c r="D12669" s="1" t="s">
        <v>19</v>
      </c>
      <c r="E12669" s="3" t="str">
        <f>HYPERLINK("https://fyndiq.se/produkt/432d784756a84eff/", "2-Pack Samsung Galaxy S20FE - Härdat Glas-9H -Super kvalitet 3D")</f>
        <v>2-Pack Samsung Galaxy S20FE - Härdat Glas-9H -Super kvalitet 3D</v>
      </c>
      <c r="F12669" s="1" t="s">
        <v>1078</v>
      </c>
      <c r="G12669" s="1" t="s">
        <v>1079</v>
      </c>
      <c r="H12669" s="1" t="s">
        <v>1080</v>
      </c>
      <c r="I12669" s="1" t="s">
        <v>16</v>
      </c>
      <c r="J12669" s="1" t="s">
        <v>23</v>
      </c>
      <c r="K12669" s="1" t="s">
        <v>16</v>
      </c>
      <c r="L12669" s="1" t="s">
        <v>16</v>
      </c>
      <c r="M12669" s="1" t="s">
        <v>16</v>
      </c>
      <c r="N12669" s="1" t="s">
        <v>16</v>
      </c>
      <c r="O12669" s="1">
        <v>63.2</v>
      </c>
      <c r="P12669" s="1">
        <v>1.0</v>
      </c>
    </row>
    <row r="12670">
      <c r="A12670" s="1" t="s">
        <v>29</v>
      </c>
      <c r="B12670" s="1" t="s">
        <v>15388</v>
      </c>
      <c r="C12670" s="2" t="s">
        <v>15384</v>
      </c>
      <c r="D12670" s="1" t="s">
        <v>19</v>
      </c>
      <c r="E12670" s="3" t="str">
        <f>HYPERLINK("https://fyndiq.se/produkt/ac4c264f1c9a4420/", "Samsung Galaxy S20 5G - Härdat glas 9H-Super kvalitet 3D")</f>
        <v>Samsung Galaxy S20 5G - Härdat glas 9H-Super kvalitet 3D</v>
      </c>
      <c r="F12670" s="1" t="s">
        <v>937</v>
      </c>
      <c r="G12670" s="1" t="s">
        <v>938</v>
      </c>
      <c r="H12670" s="1" t="s">
        <v>939</v>
      </c>
      <c r="I12670" s="1" t="s">
        <v>16</v>
      </c>
      <c r="J12670" s="1" t="s">
        <v>23</v>
      </c>
      <c r="K12670" s="1" t="s">
        <v>16</v>
      </c>
      <c r="L12670" s="1" t="s">
        <v>16</v>
      </c>
      <c r="M12670" s="1" t="s">
        <v>16</v>
      </c>
      <c r="N12670" s="1" t="s">
        <v>16</v>
      </c>
      <c r="O12670" s="1">
        <v>63.2</v>
      </c>
      <c r="P12670" s="1">
        <v>1.0</v>
      </c>
    </row>
    <row r="12671">
      <c r="A12671" s="1" t="s">
        <v>29</v>
      </c>
      <c r="B12671" s="1" t="s">
        <v>15389</v>
      </c>
      <c r="C12671" s="2" t="s">
        <v>15384</v>
      </c>
      <c r="D12671" s="1" t="s">
        <v>19</v>
      </c>
      <c r="E1267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671" s="1" t="s">
        <v>729</v>
      </c>
      <c r="G12671" s="1" t="s">
        <v>730</v>
      </c>
      <c r="H12671" s="1" t="s">
        <v>731</v>
      </c>
      <c r="I12671" s="1" t="s">
        <v>16</v>
      </c>
      <c r="J12671" s="1" t="s">
        <v>23</v>
      </c>
      <c r="K12671" s="1" t="s">
        <v>16</v>
      </c>
      <c r="L12671" s="1" t="s">
        <v>16</v>
      </c>
      <c r="M12671" s="1" t="s">
        <v>16</v>
      </c>
      <c r="N12671" s="1" t="s">
        <v>16</v>
      </c>
      <c r="O12671" s="1">
        <v>63.2</v>
      </c>
      <c r="P12671" s="1">
        <v>1.0</v>
      </c>
    </row>
    <row r="12672">
      <c r="A12672" s="1" t="s">
        <v>29</v>
      </c>
      <c r="B12672" s="1" t="s">
        <v>15390</v>
      </c>
      <c r="C12672" s="2" t="s">
        <v>15384</v>
      </c>
      <c r="D12672" s="1" t="s">
        <v>19</v>
      </c>
      <c r="E12672" s="3" t="str">
        <f t="shared" ref="E12672:E12673" si="513">HYPERLINK("https://fyndiq.se/produkt/432d784756a84eff/", "2-Pack Samsung Galaxy S20FE - Härdat Glas-9H -Super kvalitet 3D")</f>
        <v>2-Pack Samsung Galaxy S20FE - Härdat Glas-9H -Super kvalitet 3D</v>
      </c>
      <c r="F12672" s="1" t="s">
        <v>1078</v>
      </c>
      <c r="G12672" s="1" t="s">
        <v>1079</v>
      </c>
      <c r="H12672" s="1" t="s">
        <v>1080</v>
      </c>
      <c r="I12672" s="1" t="s">
        <v>16</v>
      </c>
      <c r="J12672" s="1" t="s">
        <v>23</v>
      </c>
      <c r="K12672" s="1" t="s">
        <v>16</v>
      </c>
      <c r="L12672" s="1" t="s">
        <v>16</v>
      </c>
      <c r="M12672" s="1" t="s">
        <v>16</v>
      </c>
      <c r="N12672" s="1" t="s">
        <v>16</v>
      </c>
      <c r="O12672" s="1">
        <v>63.2</v>
      </c>
      <c r="P12672" s="1">
        <v>1.0</v>
      </c>
    </row>
    <row r="12673">
      <c r="A12673" s="1" t="s">
        <v>29</v>
      </c>
      <c r="B12673" s="1" t="s">
        <v>15391</v>
      </c>
      <c r="C12673" s="2" t="s">
        <v>15384</v>
      </c>
      <c r="D12673" s="1" t="s">
        <v>19</v>
      </c>
      <c r="E12673" s="3" t="str">
        <f t="shared" si="513"/>
        <v>2-Pack Samsung Galaxy S20FE - Härdat Glas-9H -Super kvalitet 3D</v>
      </c>
      <c r="F12673" s="1" t="s">
        <v>1078</v>
      </c>
      <c r="G12673" s="1" t="s">
        <v>1079</v>
      </c>
      <c r="H12673" s="1" t="s">
        <v>1080</v>
      </c>
      <c r="I12673" s="1" t="s">
        <v>16</v>
      </c>
      <c r="J12673" s="1" t="s">
        <v>23</v>
      </c>
      <c r="K12673" s="1" t="s">
        <v>16</v>
      </c>
      <c r="L12673" s="1" t="s">
        <v>16</v>
      </c>
      <c r="M12673" s="1" t="s">
        <v>16</v>
      </c>
      <c r="N12673" s="1" t="s">
        <v>16</v>
      </c>
      <c r="O12673" s="1">
        <v>63.2</v>
      </c>
      <c r="P12673" s="1">
        <v>1.0</v>
      </c>
    </row>
    <row r="12674">
      <c r="A12674" s="1" t="s">
        <v>29</v>
      </c>
      <c r="B12674" s="1" t="s">
        <v>15392</v>
      </c>
      <c r="C12674" s="2" t="s">
        <v>15384</v>
      </c>
      <c r="D12674" s="1" t="s">
        <v>19</v>
      </c>
      <c r="E12674" s="3" t="str">
        <f>HYPERLINK("https://fyndiq.se/produkt/b2b21eba0148489f/", "Samsung S8 härdat glass 3D heltäckande skärmskydd")</f>
        <v>Samsung S8 härdat glass 3D heltäckande skärmskydd</v>
      </c>
      <c r="F12674" s="1" t="s">
        <v>438</v>
      </c>
      <c r="G12674" s="1" t="s">
        <v>439</v>
      </c>
      <c r="H12674" s="1" t="s">
        <v>440</v>
      </c>
      <c r="I12674" s="1" t="s">
        <v>16</v>
      </c>
      <c r="J12674" s="1" t="s">
        <v>23</v>
      </c>
      <c r="K12674" s="1" t="s">
        <v>16</v>
      </c>
      <c r="L12674" s="1" t="s">
        <v>16</v>
      </c>
      <c r="M12674" s="1" t="s">
        <v>16</v>
      </c>
      <c r="N12674" s="1" t="s">
        <v>16</v>
      </c>
      <c r="O12674" s="1">
        <v>55.2</v>
      </c>
      <c r="P12674" s="1">
        <v>1.0</v>
      </c>
    </row>
    <row r="12675">
      <c r="A12675" s="1" t="s">
        <v>29</v>
      </c>
      <c r="B12675" s="1" t="s">
        <v>15393</v>
      </c>
      <c r="C12675" s="2" t="s">
        <v>15384</v>
      </c>
      <c r="D12675" s="1" t="s">
        <v>19</v>
      </c>
      <c r="E12675" s="3" t="str">
        <f t="shared" ref="E12675:E12677" si="514">HYPERLINK("https://fyndiq.se/produkt/80d04410f9c744e2/", "2-Pack Samsung S23 Ultra - 9H Härdat Glass - 3D Super Kvalitet Skärmskydd")</f>
        <v>2-Pack Samsung S23 Ultra - 9H Härdat Glass - 3D Super Kvalitet Skärmskydd</v>
      </c>
      <c r="F12675" s="1" t="s">
        <v>2144</v>
      </c>
      <c r="G12675" s="1" t="s">
        <v>2145</v>
      </c>
      <c r="H12675" s="1" t="s">
        <v>2146</v>
      </c>
      <c r="I12675" s="1" t="s">
        <v>16</v>
      </c>
      <c r="J12675" s="1" t="s">
        <v>23</v>
      </c>
      <c r="K12675" s="1" t="s">
        <v>16</v>
      </c>
      <c r="L12675" s="1" t="s">
        <v>16</v>
      </c>
      <c r="M12675" s="1" t="s">
        <v>16</v>
      </c>
      <c r="N12675" s="1" t="s">
        <v>16</v>
      </c>
      <c r="O12675" s="1">
        <v>63.2</v>
      </c>
      <c r="P12675" s="1">
        <v>1.0</v>
      </c>
    </row>
    <row r="12676">
      <c r="A12676" s="1" t="s">
        <v>29</v>
      </c>
      <c r="B12676" s="1" t="s">
        <v>15394</v>
      </c>
      <c r="C12676" s="2" t="s">
        <v>15384</v>
      </c>
      <c r="D12676" s="1" t="s">
        <v>19</v>
      </c>
      <c r="E12676" s="3" t="str">
        <f t="shared" si="514"/>
        <v>2-Pack Samsung S23 Ultra - 9H Härdat Glass - 3D Super Kvalitet Skärmskydd</v>
      </c>
      <c r="F12676" s="1" t="s">
        <v>2144</v>
      </c>
      <c r="G12676" s="1" t="s">
        <v>2145</v>
      </c>
      <c r="H12676" s="1" t="s">
        <v>2146</v>
      </c>
      <c r="I12676" s="1" t="s">
        <v>16</v>
      </c>
      <c r="J12676" s="1" t="s">
        <v>23</v>
      </c>
      <c r="K12676" s="1" t="s">
        <v>16</v>
      </c>
      <c r="L12676" s="1" t="s">
        <v>16</v>
      </c>
      <c r="M12676" s="1" t="s">
        <v>16</v>
      </c>
      <c r="N12676" s="1" t="s">
        <v>16</v>
      </c>
      <c r="O12676" s="1">
        <v>63.2</v>
      </c>
      <c r="P12676" s="1">
        <v>1.0</v>
      </c>
    </row>
    <row r="12677">
      <c r="A12677" s="1" t="s">
        <v>29</v>
      </c>
      <c r="B12677" s="1" t="s">
        <v>15395</v>
      </c>
      <c r="C12677" s="2" t="s">
        <v>15384</v>
      </c>
      <c r="D12677" s="1" t="s">
        <v>19</v>
      </c>
      <c r="E12677" s="3" t="str">
        <f t="shared" si="514"/>
        <v>2-Pack Samsung S23 Ultra - 9H Härdat Glass - 3D Super Kvalitet Skärmskydd</v>
      </c>
      <c r="F12677" s="1" t="s">
        <v>2144</v>
      </c>
      <c r="G12677" s="1" t="s">
        <v>2145</v>
      </c>
      <c r="H12677" s="1" t="s">
        <v>2146</v>
      </c>
      <c r="I12677" s="1" t="s">
        <v>16</v>
      </c>
      <c r="J12677" s="1" t="s">
        <v>23</v>
      </c>
      <c r="K12677" s="1" t="s">
        <v>16</v>
      </c>
      <c r="L12677" s="1" t="s">
        <v>16</v>
      </c>
      <c r="M12677" s="1" t="s">
        <v>16</v>
      </c>
      <c r="N12677" s="1" t="s">
        <v>16</v>
      </c>
      <c r="O12677" s="1">
        <v>63.2</v>
      </c>
      <c r="P12677" s="1">
        <v>1.0</v>
      </c>
    </row>
    <row r="12678">
      <c r="A12678" s="1" t="s">
        <v>29</v>
      </c>
      <c r="B12678" s="1" t="s">
        <v>15396</v>
      </c>
      <c r="C12678" s="2" t="s">
        <v>15384</v>
      </c>
      <c r="D12678" s="1" t="s">
        <v>19</v>
      </c>
      <c r="E1267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2678" s="1" t="s">
        <v>785</v>
      </c>
      <c r="G12678" s="1" t="s">
        <v>786</v>
      </c>
      <c r="H12678" s="1" t="s">
        <v>787</v>
      </c>
      <c r="I12678" s="1" t="s">
        <v>16</v>
      </c>
      <c r="J12678" s="1" t="s">
        <v>23</v>
      </c>
      <c r="K12678" s="1" t="s">
        <v>16</v>
      </c>
      <c r="L12678" s="1" t="s">
        <v>16</v>
      </c>
      <c r="M12678" s="1" t="s">
        <v>16</v>
      </c>
      <c r="N12678" s="1" t="s">
        <v>16</v>
      </c>
      <c r="O12678" s="1">
        <v>63.2</v>
      </c>
      <c r="P12678" s="1">
        <v>1.0</v>
      </c>
    </row>
    <row r="12679">
      <c r="A12679" s="1" t="s">
        <v>29</v>
      </c>
      <c r="B12679" s="1" t="s">
        <v>15397</v>
      </c>
      <c r="C12679" s="2" t="s">
        <v>15384</v>
      </c>
      <c r="D12679" s="1" t="s">
        <v>19</v>
      </c>
      <c r="E12679" s="3" t="str">
        <f>HYPERLINK("https://fyndiq.se/produkt/1680a3aea19a4558/", "2-Pack Samsung S20 Skärmskydd - Härdat Glas 9H - Super kvalitet 3D")</f>
        <v>2-Pack Samsung S20 Skärmskydd - Härdat Glas 9H - Super kvalitet 3D</v>
      </c>
      <c r="F12679" s="1" t="s">
        <v>755</v>
      </c>
      <c r="G12679" s="1" t="s">
        <v>756</v>
      </c>
      <c r="H12679" s="1" t="s">
        <v>757</v>
      </c>
      <c r="I12679" s="1" t="s">
        <v>16</v>
      </c>
      <c r="J12679" s="1" t="s">
        <v>23</v>
      </c>
      <c r="K12679" s="1" t="s">
        <v>16</v>
      </c>
      <c r="L12679" s="1" t="s">
        <v>16</v>
      </c>
      <c r="M12679" s="1" t="s">
        <v>16</v>
      </c>
      <c r="N12679" s="1" t="s">
        <v>16</v>
      </c>
      <c r="O12679" s="1">
        <v>63.2</v>
      </c>
      <c r="P12679" s="1">
        <v>1.0</v>
      </c>
    </row>
    <row r="12680">
      <c r="A12680" s="1" t="s">
        <v>29</v>
      </c>
      <c r="B12680" s="1" t="s">
        <v>15398</v>
      </c>
      <c r="C12680" s="2" t="s">
        <v>15384</v>
      </c>
      <c r="D12680" s="1" t="s">
        <v>19</v>
      </c>
      <c r="E1268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2680" s="1" t="s">
        <v>3643</v>
      </c>
      <c r="G12680" s="1" t="s">
        <v>3644</v>
      </c>
      <c r="H12680" s="1" t="s">
        <v>3645</v>
      </c>
      <c r="I12680" s="1" t="s">
        <v>16</v>
      </c>
      <c r="J12680" s="1" t="s">
        <v>23</v>
      </c>
      <c r="K12680" s="1" t="s">
        <v>16</v>
      </c>
      <c r="L12680" s="1" t="s">
        <v>16</v>
      </c>
      <c r="M12680" s="1" t="s">
        <v>16</v>
      </c>
      <c r="N12680" s="1" t="s">
        <v>16</v>
      </c>
      <c r="O12680" s="1">
        <v>71.2</v>
      </c>
      <c r="P12680" s="1">
        <v>2.0</v>
      </c>
    </row>
    <row r="12681">
      <c r="A12681" s="1" t="s">
        <v>29</v>
      </c>
      <c r="B12681" s="1" t="s">
        <v>15399</v>
      </c>
      <c r="C12681" s="2" t="s">
        <v>15384</v>
      </c>
      <c r="D12681" s="1" t="s">
        <v>19</v>
      </c>
      <c r="E12681" s="3" t="str">
        <f t="shared" ref="E12681:E12682" si="515">HYPERLINK("https://fyndiq.se/produkt/bda2ad33e92f4cc9/", "2-Pack MOTOROLA MOTO G54 Skärmskydd - Härdat Glas 9H - Super kvalitet 3D")</f>
        <v>2-Pack MOTOROLA MOTO G54 Skärmskydd - Härdat Glas 9H - Super kvalitet 3D</v>
      </c>
      <c r="F12681" s="1" t="s">
        <v>258</v>
      </c>
      <c r="G12681" s="1" t="s">
        <v>259</v>
      </c>
      <c r="H12681" s="1" t="s">
        <v>260</v>
      </c>
      <c r="I12681" s="1" t="s">
        <v>16</v>
      </c>
      <c r="J12681" s="1" t="s">
        <v>23</v>
      </c>
      <c r="K12681" s="1" t="s">
        <v>16</v>
      </c>
      <c r="L12681" s="1" t="s">
        <v>16</v>
      </c>
      <c r="M12681" s="1" t="s">
        <v>16</v>
      </c>
      <c r="N12681" s="1" t="s">
        <v>16</v>
      </c>
      <c r="O12681" s="1">
        <v>63.2</v>
      </c>
      <c r="P12681" s="1">
        <v>1.0</v>
      </c>
    </row>
    <row r="12682">
      <c r="A12682" s="1" t="s">
        <v>29</v>
      </c>
      <c r="B12682" s="1" t="s">
        <v>15400</v>
      </c>
      <c r="C12682" s="2" t="s">
        <v>15384</v>
      </c>
      <c r="D12682" s="1" t="s">
        <v>19</v>
      </c>
      <c r="E12682" s="3" t="str">
        <f t="shared" si="515"/>
        <v>2-Pack MOTOROLA MOTO G54 Skärmskydd - Härdat Glas 9H - Super kvalitet 3D</v>
      </c>
      <c r="F12682" s="1" t="s">
        <v>258</v>
      </c>
      <c r="G12682" s="1" t="s">
        <v>259</v>
      </c>
      <c r="H12682" s="1" t="s">
        <v>260</v>
      </c>
      <c r="I12682" s="1" t="s">
        <v>16</v>
      </c>
      <c r="J12682" s="1" t="s">
        <v>23</v>
      </c>
      <c r="K12682" s="1" t="s">
        <v>16</v>
      </c>
      <c r="L12682" s="1" t="s">
        <v>16</v>
      </c>
      <c r="M12682" s="1" t="s">
        <v>16</v>
      </c>
      <c r="N12682" s="1" t="s">
        <v>16</v>
      </c>
      <c r="O12682" s="1">
        <v>63.2</v>
      </c>
      <c r="P12682" s="1">
        <v>1.0</v>
      </c>
    </row>
    <row r="12683">
      <c r="A12683" s="1" t="s">
        <v>29</v>
      </c>
      <c r="B12683" s="1" t="s">
        <v>15401</v>
      </c>
      <c r="C12683" s="2" t="s">
        <v>15384</v>
      </c>
      <c r="D12683" s="1" t="s">
        <v>19</v>
      </c>
      <c r="E12683" s="3" t="str">
        <f>HYPERLINK("https://fyndiq.se/produkt/a047b5d99d58461d/", "2-Pack Google Pixel 6A - Härdat glas 9H - Super kvalitet 3D")</f>
        <v>2-Pack Google Pixel 6A - Härdat glas 9H - Super kvalitet 3D</v>
      </c>
      <c r="F12683" s="1" t="s">
        <v>1205</v>
      </c>
      <c r="G12683" s="1" t="s">
        <v>1206</v>
      </c>
      <c r="H12683" s="1" t="s">
        <v>1207</v>
      </c>
      <c r="I12683" s="1" t="s">
        <v>16</v>
      </c>
      <c r="J12683" s="1" t="s">
        <v>23</v>
      </c>
      <c r="K12683" s="1" t="s">
        <v>16</v>
      </c>
      <c r="L12683" s="1" t="s">
        <v>16</v>
      </c>
      <c r="M12683" s="1" t="s">
        <v>16</v>
      </c>
      <c r="N12683" s="1" t="s">
        <v>16</v>
      </c>
      <c r="O12683" s="1">
        <v>63.2</v>
      </c>
      <c r="P12683" s="1">
        <v>1.0</v>
      </c>
    </row>
    <row r="12684">
      <c r="A12684" s="1" t="s">
        <v>29</v>
      </c>
      <c r="B12684" s="1" t="s">
        <v>15402</v>
      </c>
      <c r="C12684" s="2" t="s">
        <v>15384</v>
      </c>
      <c r="D12684" s="1" t="s">
        <v>19</v>
      </c>
      <c r="E12684" s="3" t="str">
        <f>HYPERLINK("https://fyndiq.se/produkt/4c175ce77fca4f3f/", "Skärmskydd Iphone 13 Pro - Härdat glas 9H - Hög kvalitet")</f>
        <v>Skärmskydd Iphone 13 Pro - Härdat glas 9H - Hög kvalitet</v>
      </c>
      <c r="F12684" s="1" t="s">
        <v>5741</v>
      </c>
      <c r="G12684" s="1" t="s">
        <v>5742</v>
      </c>
      <c r="H12684" s="1" t="s">
        <v>5743</v>
      </c>
      <c r="I12684" s="1" t="s">
        <v>16</v>
      </c>
      <c r="J12684" s="1" t="s">
        <v>23</v>
      </c>
      <c r="K12684" s="1" t="s">
        <v>16</v>
      </c>
      <c r="L12684" s="1" t="s">
        <v>16</v>
      </c>
      <c r="M12684" s="1" t="s">
        <v>16</v>
      </c>
      <c r="N12684" s="1" t="s">
        <v>16</v>
      </c>
      <c r="O12684" s="1">
        <v>39.2</v>
      </c>
      <c r="P12684" s="1">
        <v>1.0</v>
      </c>
    </row>
    <row r="12685">
      <c r="A12685" s="1" t="s">
        <v>29</v>
      </c>
      <c r="B12685" s="1" t="s">
        <v>15403</v>
      </c>
      <c r="C12685" s="2" t="s">
        <v>15384</v>
      </c>
      <c r="D12685" s="1" t="s">
        <v>19</v>
      </c>
      <c r="E1268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2685" s="1" t="s">
        <v>709</v>
      </c>
      <c r="G12685" s="1" t="s">
        <v>710</v>
      </c>
      <c r="H12685" s="1" t="s">
        <v>711</v>
      </c>
      <c r="I12685" s="1" t="s">
        <v>16</v>
      </c>
      <c r="J12685" s="1" t="s">
        <v>23</v>
      </c>
      <c r="K12685" s="1" t="s">
        <v>16</v>
      </c>
      <c r="L12685" s="1" t="s">
        <v>16</v>
      </c>
      <c r="M12685" s="1" t="s">
        <v>16</v>
      </c>
      <c r="N12685" s="1" t="s">
        <v>16</v>
      </c>
      <c r="O12685" s="1">
        <v>63.2</v>
      </c>
      <c r="P12685" s="1">
        <v>1.0</v>
      </c>
    </row>
    <row r="12686">
      <c r="A12686" s="1" t="s">
        <v>29</v>
      </c>
      <c r="B12686" s="1" t="s">
        <v>15404</v>
      </c>
      <c r="C12686" s="2" t="s">
        <v>15384</v>
      </c>
      <c r="D12686" s="1" t="s">
        <v>19</v>
      </c>
      <c r="E12686" s="3" t="str">
        <f>HYPERLINK("https://fyndiq.se/produkt/4a37a66aa49247d0/", "Samsung S21 FE - 9H Härdat Glass - Super Kvalitet 3D")</f>
        <v>Samsung S21 FE - 9H Härdat Glass - Super Kvalitet 3D</v>
      </c>
      <c r="F12686" s="1" t="s">
        <v>4338</v>
      </c>
      <c r="G12686" s="1" t="s">
        <v>4339</v>
      </c>
      <c r="H12686" s="1" t="s">
        <v>4340</v>
      </c>
      <c r="I12686" s="1" t="s">
        <v>16</v>
      </c>
      <c r="J12686" s="1" t="s">
        <v>23</v>
      </c>
      <c r="K12686" s="1" t="s">
        <v>16</v>
      </c>
      <c r="L12686" s="1" t="s">
        <v>16</v>
      </c>
      <c r="M12686" s="1" t="s">
        <v>16</v>
      </c>
      <c r="N12686" s="1" t="s">
        <v>16</v>
      </c>
      <c r="O12686" s="1">
        <v>55.2</v>
      </c>
      <c r="P12686" s="1">
        <v>1.0</v>
      </c>
    </row>
    <row r="12687">
      <c r="A12687" s="1" t="s">
        <v>29</v>
      </c>
      <c r="B12687" s="1" t="s">
        <v>15405</v>
      </c>
      <c r="C12687" s="2" t="s">
        <v>15384</v>
      </c>
      <c r="D12687" s="1" t="s">
        <v>19</v>
      </c>
      <c r="E12687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2687" s="1" t="s">
        <v>4240</v>
      </c>
      <c r="G12687" s="1" t="s">
        <v>4241</v>
      </c>
      <c r="H12687" s="1" t="s">
        <v>4242</v>
      </c>
      <c r="I12687" s="1" t="s">
        <v>16</v>
      </c>
      <c r="J12687" s="1" t="s">
        <v>23</v>
      </c>
      <c r="K12687" s="1" t="s">
        <v>16</v>
      </c>
      <c r="L12687" s="1" t="s">
        <v>16</v>
      </c>
      <c r="M12687" s="1" t="s">
        <v>16</v>
      </c>
      <c r="N12687" s="1" t="s">
        <v>16</v>
      </c>
      <c r="O12687" s="1">
        <v>63.2</v>
      </c>
      <c r="P12687" s="1">
        <v>1.0</v>
      </c>
    </row>
    <row r="12688">
      <c r="A12688" s="1" t="s">
        <v>29</v>
      </c>
      <c r="B12688" s="1" t="s">
        <v>15406</v>
      </c>
      <c r="C12688" s="2" t="s">
        <v>15384</v>
      </c>
      <c r="D12688" s="1" t="s">
        <v>19</v>
      </c>
      <c r="E12688" s="3" t="str">
        <f t="shared" ref="E12688:E12689" si="516"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688" s="1" t="s">
        <v>968</v>
      </c>
      <c r="G12688" s="1" t="s">
        <v>969</v>
      </c>
      <c r="H12688" s="1" t="s">
        <v>970</v>
      </c>
      <c r="I12688" s="1" t="s">
        <v>16</v>
      </c>
      <c r="J12688" s="1" t="s">
        <v>23</v>
      </c>
      <c r="K12688" s="1" t="s">
        <v>16</v>
      </c>
      <c r="L12688" s="1" t="s">
        <v>16</v>
      </c>
      <c r="M12688" s="1" t="s">
        <v>16</v>
      </c>
      <c r="N12688" s="1" t="s">
        <v>16</v>
      </c>
      <c r="O12688" s="1">
        <v>71.2</v>
      </c>
      <c r="P12688" s="1">
        <v>1.0</v>
      </c>
    </row>
    <row r="12689">
      <c r="A12689" s="1" t="s">
        <v>29</v>
      </c>
      <c r="B12689" s="1" t="s">
        <v>15407</v>
      </c>
      <c r="C12689" s="2" t="s">
        <v>15384</v>
      </c>
      <c r="D12689" s="1" t="s">
        <v>19</v>
      </c>
      <c r="E12689" s="3" t="str">
        <f t="shared" si="516"/>
        <v>2-Pack Samsung S23 Skärmskydd &amp; 1-Pack linsskydd - Härdat Glas 9H - Super kvalitet 3D</v>
      </c>
      <c r="F12689" s="1" t="s">
        <v>968</v>
      </c>
      <c r="G12689" s="1" t="s">
        <v>969</v>
      </c>
      <c r="H12689" s="1" t="s">
        <v>970</v>
      </c>
      <c r="I12689" s="1" t="s">
        <v>16</v>
      </c>
      <c r="J12689" s="1" t="s">
        <v>23</v>
      </c>
      <c r="K12689" s="1" t="s">
        <v>16</v>
      </c>
      <c r="L12689" s="1" t="s">
        <v>16</v>
      </c>
      <c r="M12689" s="1" t="s">
        <v>16</v>
      </c>
      <c r="N12689" s="1" t="s">
        <v>16</v>
      </c>
      <c r="O12689" s="1">
        <v>71.2</v>
      </c>
      <c r="P12689" s="1">
        <v>1.0</v>
      </c>
    </row>
    <row r="12690">
      <c r="A12690" s="1" t="s">
        <v>29</v>
      </c>
      <c r="B12690" s="1" t="s">
        <v>15408</v>
      </c>
      <c r="C12690" s="2" t="s">
        <v>15384</v>
      </c>
      <c r="D12690" s="1" t="s">
        <v>19</v>
      </c>
      <c r="E12690" s="3" t="str">
        <f t="shared" ref="E12690:E12693" si="517">HYPERLINK("https://fyndiq.se/produkt/08d44de1ca3946df/", "2-Pack Samsung Galaxy S10 - Härdat Glas 9H – 3D Skärmskydd - Super kvalitet")</f>
        <v>2-Pack Samsung Galaxy S10 - Härdat Glas 9H – 3D Skärmskydd - Super kvalitet</v>
      </c>
      <c r="F12690" s="1" t="s">
        <v>729</v>
      </c>
      <c r="G12690" s="1" t="s">
        <v>730</v>
      </c>
      <c r="H12690" s="1" t="s">
        <v>731</v>
      </c>
      <c r="I12690" s="1" t="s">
        <v>16</v>
      </c>
      <c r="J12690" s="1" t="s">
        <v>23</v>
      </c>
      <c r="K12690" s="1" t="s">
        <v>16</v>
      </c>
      <c r="L12690" s="1" t="s">
        <v>16</v>
      </c>
      <c r="M12690" s="1" t="s">
        <v>16</v>
      </c>
      <c r="N12690" s="1" t="s">
        <v>16</v>
      </c>
      <c r="O12690" s="1">
        <v>63.2</v>
      </c>
      <c r="P12690" s="1">
        <v>1.0</v>
      </c>
    </row>
    <row r="12691">
      <c r="A12691" s="1" t="s">
        <v>29</v>
      </c>
      <c r="B12691" s="1" t="s">
        <v>15409</v>
      </c>
      <c r="C12691" s="2" t="s">
        <v>15384</v>
      </c>
      <c r="D12691" s="1" t="s">
        <v>19</v>
      </c>
      <c r="E12691" s="3" t="str">
        <f t="shared" si="517"/>
        <v>2-Pack Samsung Galaxy S10 - Härdat Glas 9H – 3D Skärmskydd - Super kvalitet</v>
      </c>
      <c r="F12691" s="1" t="s">
        <v>729</v>
      </c>
      <c r="G12691" s="1" t="s">
        <v>730</v>
      </c>
      <c r="H12691" s="1" t="s">
        <v>731</v>
      </c>
      <c r="I12691" s="1" t="s">
        <v>16</v>
      </c>
      <c r="J12691" s="1" t="s">
        <v>23</v>
      </c>
      <c r="K12691" s="1" t="s">
        <v>16</v>
      </c>
      <c r="L12691" s="1" t="s">
        <v>16</v>
      </c>
      <c r="M12691" s="1" t="s">
        <v>16</v>
      </c>
      <c r="N12691" s="1" t="s">
        <v>16</v>
      </c>
      <c r="O12691" s="1">
        <v>63.2</v>
      </c>
      <c r="P12691" s="1">
        <v>1.0</v>
      </c>
    </row>
    <row r="12692">
      <c r="A12692" s="1" t="s">
        <v>29</v>
      </c>
      <c r="B12692" s="1" t="s">
        <v>15410</v>
      </c>
      <c r="C12692" s="2" t="s">
        <v>15384</v>
      </c>
      <c r="D12692" s="1" t="s">
        <v>19</v>
      </c>
      <c r="E12692" s="3" t="str">
        <f t="shared" si="517"/>
        <v>2-Pack Samsung Galaxy S10 - Härdat Glas 9H – 3D Skärmskydd - Super kvalitet</v>
      </c>
      <c r="F12692" s="1" t="s">
        <v>729</v>
      </c>
      <c r="G12692" s="1" t="s">
        <v>730</v>
      </c>
      <c r="H12692" s="1" t="s">
        <v>731</v>
      </c>
      <c r="I12692" s="1" t="s">
        <v>16</v>
      </c>
      <c r="J12692" s="1" t="s">
        <v>23</v>
      </c>
      <c r="K12692" s="1" t="s">
        <v>16</v>
      </c>
      <c r="L12692" s="1" t="s">
        <v>16</v>
      </c>
      <c r="M12692" s="1" t="s">
        <v>16</v>
      </c>
      <c r="N12692" s="1" t="s">
        <v>16</v>
      </c>
      <c r="O12692" s="1">
        <v>63.2</v>
      </c>
      <c r="P12692" s="1">
        <v>1.0</v>
      </c>
    </row>
    <row r="12693">
      <c r="A12693" s="1" t="s">
        <v>29</v>
      </c>
      <c r="B12693" s="1" t="s">
        <v>15411</v>
      </c>
      <c r="C12693" s="2" t="s">
        <v>15384</v>
      </c>
      <c r="D12693" s="1" t="s">
        <v>19</v>
      </c>
      <c r="E12693" s="3" t="str">
        <f t="shared" si="517"/>
        <v>2-Pack Samsung Galaxy S10 - Härdat Glas 9H – 3D Skärmskydd - Super kvalitet</v>
      </c>
      <c r="F12693" s="1" t="s">
        <v>729</v>
      </c>
      <c r="G12693" s="1" t="s">
        <v>730</v>
      </c>
      <c r="H12693" s="1" t="s">
        <v>731</v>
      </c>
      <c r="I12693" s="1" t="s">
        <v>16</v>
      </c>
      <c r="J12693" s="1" t="s">
        <v>23</v>
      </c>
      <c r="K12693" s="1" t="s">
        <v>16</v>
      </c>
      <c r="L12693" s="1" t="s">
        <v>16</v>
      </c>
      <c r="M12693" s="1" t="s">
        <v>16</v>
      </c>
      <c r="N12693" s="1" t="s">
        <v>16</v>
      </c>
      <c r="O12693" s="1">
        <v>63.2</v>
      </c>
      <c r="P12693" s="1">
        <v>1.0</v>
      </c>
    </row>
    <row r="12694">
      <c r="A12694" s="1" t="s">
        <v>29</v>
      </c>
      <c r="B12694" s="1" t="s">
        <v>15412</v>
      </c>
      <c r="C12694" s="2" t="s">
        <v>15384</v>
      </c>
      <c r="D12694" s="1" t="s">
        <v>19</v>
      </c>
      <c r="E12694" s="3" t="str">
        <f>HYPERLINK("https://fyndiq.se/produkt/41cea0d4a42e446e/", "2 Pack Linsskydd Samsung Galaxy S22 - Härdat Glas 9H - Super 3D")</f>
        <v>2 Pack Linsskydd Samsung Galaxy S22 - Härdat Glas 9H - Super 3D</v>
      </c>
      <c r="F12694" s="1" t="s">
        <v>1771</v>
      </c>
      <c r="G12694" s="1" t="s">
        <v>1772</v>
      </c>
      <c r="H12694" s="1" t="s">
        <v>1773</v>
      </c>
      <c r="I12694" s="1" t="s">
        <v>16</v>
      </c>
      <c r="J12694" s="1" t="s">
        <v>23</v>
      </c>
      <c r="K12694" s="1" t="s">
        <v>16</v>
      </c>
      <c r="L12694" s="1" t="s">
        <v>16</v>
      </c>
      <c r="M12694" s="1" t="s">
        <v>16</v>
      </c>
      <c r="N12694" s="1" t="s">
        <v>16</v>
      </c>
      <c r="O12694" s="1">
        <v>63.2</v>
      </c>
      <c r="P12694" s="1">
        <v>1.0</v>
      </c>
    </row>
    <row r="12695">
      <c r="A12695" s="1" t="s">
        <v>29</v>
      </c>
      <c r="B12695" s="1" t="s">
        <v>15413</v>
      </c>
      <c r="C12695" s="2" t="s">
        <v>15384</v>
      </c>
      <c r="D12695" s="1" t="s">
        <v>19</v>
      </c>
      <c r="E12695" s="3" t="str">
        <f>HYPERLINK("https://fyndiq.se/produkt/8a94b47e940d4cfe/", "2 Pack Xiaomi 12 PRO - Härdat glas 9H-Super kvalitet 3D")</f>
        <v>2 Pack Xiaomi 12 PRO - Härdat glas 9H-Super kvalitet 3D</v>
      </c>
      <c r="F12695" s="1" t="s">
        <v>214</v>
      </c>
      <c r="G12695" s="1" t="s">
        <v>215</v>
      </c>
      <c r="H12695" s="1" t="s">
        <v>216</v>
      </c>
      <c r="I12695" s="1" t="s">
        <v>16</v>
      </c>
      <c r="J12695" s="1" t="s">
        <v>23</v>
      </c>
      <c r="K12695" s="1" t="s">
        <v>16</v>
      </c>
      <c r="L12695" s="1" t="s">
        <v>16</v>
      </c>
      <c r="M12695" s="1" t="s">
        <v>16</v>
      </c>
      <c r="N12695" s="1" t="s">
        <v>16</v>
      </c>
      <c r="O12695" s="1">
        <v>63.2</v>
      </c>
      <c r="P12695" s="1">
        <v>1.0</v>
      </c>
    </row>
    <row r="12696">
      <c r="A12696" s="1" t="s">
        <v>29</v>
      </c>
      <c r="B12696" s="1" t="s">
        <v>15414</v>
      </c>
      <c r="C12696" s="2" t="s">
        <v>15384</v>
      </c>
      <c r="D12696" s="1" t="s">
        <v>19</v>
      </c>
      <c r="E12696" s="3" t="str">
        <f>HYPERLINK("https://fyndiq.se/produkt/66924f1ff238487e/", "2-Pack GOOGLE PIXEL 7A Skärmskydd - Härdat Glas 9H - Super kvalitet 3D")</f>
        <v>2-Pack GOOGLE PIXEL 7A Skärmskydd - Härdat Glas 9H - Super kvalitet 3D</v>
      </c>
      <c r="F12696" s="1" t="s">
        <v>315</v>
      </c>
      <c r="G12696" s="1" t="s">
        <v>316</v>
      </c>
      <c r="H12696" s="1" t="s">
        <v>317</v>
      </c>
      <c r="I12696" s="1" t="s">
        <v>16</v>
      </c>
      <c r="J12696" s="1" t="s">
        <v>23</v>
      </c>
      <c r="K12696" s="1" t="s">
        <v>16</v>
      </c>
      <c r="L12696" s="1" t="s">
        <v>16</v>
      </c>
      <c r="M12696" s="1" t="s">
        <v>16</v>
      </c>
      <c r="N12696" s="1" t="s">
        <v>16</v>
      </c>
      <c r="O12696" s="1">
        <v>63.2</v>
      </c>
      <c r="P12696" s="1">
        <v>1.0</v>
      </c>
    </row>
    <row r="12697">
      <c r="A12697" s="1" t="s">
        <v>29</v>
      </c>
      <c r="B12697" s="1" t="s">
        <v>15415</v>
      </c>
      <c r="C12697" s="2" t="s">
        <v>15384</v>
      </c>
      <c r="D12697" s="1" t="s">
        <v>19</v>
      </c>
      <c r="E12697" s="3" t="str">
        <f t="shared" ref="E12697:E12698" si="518">HYPERLINK("https://fyndiq.se/produkt/082f3cf898c84831/", "2 Pack Galaxy S20 Ultra - Härdat glas 9H - Super kvalitet 3D")</f>
        <v>2 Pack Galaxy S20 Ultra - Härdat glas 9H - Super kvalitet 3D</v>
      </c>
      <c r="F12697" s="1" t="s">
        <v>460</v>
      </c>
      <c r="G12697" s="1" t="s">
        <v>461</v>
      </c>
      <c r="H12697" s="1" t="s">
        <v>462</v>
      </c>
      <c r="I12697" s="1" t="s">
        <v>16</v>
      </c>
      <c r="J12697" s="1" t="s">
        <v>23</v>
      </c>
      <c r="K12697" s="1" t="s">
        <v>16</v>
      </c>
      <c r="L12697" s="1" t="s">
        <v>16</v>
      </c>
      <c r="M12697" s="1" t="s">
        <v>16</v>
      </c>
      <c r="N12697" s="1" t="s">
        <v>16</v>
      </c>
      <c r="O12697" s="1">
        <v>63.2</v>
      </c>
      <c r="P12697" s="1">
        <v>1.0</v>
      </c>
    </row>
    <row r="12698">
      <c r="A12698" s="1" t="s">
        <v>29</v>
      </c>
      <c r="B12698" s="1" t="s">
        <v>15416</v>
      </c>
      <c r="C12698" s="2" t="s">
        <v>15384</v>
      </c>
      <c r="D12698" s="1" t="s">
        <v>19</v>
      </c>
      <c r="E12698" s="3" t="str">
        <f t="shared" si="518"/>
        <v>2 Pack Galaxy S20 Ultra - Härdat glas 9H - Super kvalitet 3D</v>
      </c>
      <c r="F12698" s="1" t="s">
        <v>460</v>
      </c>
      <c r="G12698" s="1" t="s">
        <v>461</v>
      </c>
      <c r="H12698" s="1" t="s">
        <v>462</v>
      </c>
      <c r="I12698" s="1" t="s">
        <v>16</v>
      </c>
      <c r="J12698" s="1" t="s">
        <v>23</v>
      </c>
      <c r="K12698" s="1" t="s">
        <v>16</v>
      </c>
      <c r="L12698" s="1" t="s">
        <v>16</v>
      </c>
      <c r="M12698" s="1" t="s">
        <v>16</v>
      </c>
      <c r="N12698" s="1" t="s">
        <v>16</v>
      </c>
      <c r="O12698" s="1">
        <v>63.2</v>
      </c>
      <c r="P12698" s="1">
        <v>1.0</v>
      </c>
    </row>
    <row r="12699">
      <c r="A12699" s="1" t="s">
        <v>29</v>
      </c>
      <c r="B12699" s="1" t="s">
        <v>15417</v>
      </c>
      <c r="C12699" s="2" t="s">
        <v>15384</v>
      </c>
      <c r="D12699" s="1" t="s">
        <v>19</v>
      </c>
      <c r="E12699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2699" s="1" t="s">
        <v>1625</v>
      </c>
      <c r="G12699" s="1" t="s">
        <v>1626</v>
      </c>
      <c r="H12699" s="1" t="s">
        <v>1627</v>
      </c>
      <c r="I12699" s="1" t="s">
        <v>16</v>
      </c>
      <c r="J12699" s="1" t="s">
        <v>23</v>
      </c>
      <c r="K12699" s="1" t="s">
        <v>16</v>
      </c>
      <c r="L12699" s="1" t="s">
        <v>16</v>
      </c>
      <c r="M12699" s="1" t="s">
        <v>16</v>
      </c>
      <c r="N12699" s="1" t="s">
        <v>16</v>
      </c>
      <c r="O12699" s="1">
        <v>63.2</v>
      </c>
      <c r="P12699" s="1">
        <v>1.0</v>
      </c>
    </row>
    <row r="12700">
      <c r="A12700" s="1" t="s">
        <v>29</v>
      </c>
      <c r="B12700" s="1" t="s">
        <v>15418</v>
      </c>
      <c r="C12700" s="2" t="s">
        <v>15384</v>
      </c>
      <c r="D12700" s="1" t="s">
        <v>19</v>
      </c>
      <c r="E12700" s="3" t="str">
        <f>HYPERLINK("https://fyndiq.se/produkt/c32b21dec9cf4091/", "2-Pack SAMSUNG S24 5G Skärmskydd - Härdat Glas 9H - Super kvalitet 3D")</f>
        <v>2-Pack SAMSUNG S24 5G Skärmskydd - Härdat Glas 9H - Super kvalitet 3D</v>
      </c>
      <c r="F12700" s="1" t="s">
        <v>157</v>
      </c>
      <c r="G12700" s="1" t="s">
        <v>158</v>
      </c>
      <c r="H12700" s="1" t="s">
        <v>159</v>
      </c>
      <c r="I12700" s="1" t="s">
        <v>16</v>
      </c>
      <c r="J12700" s="1" t="s">
        <v>23</v>
      </c>
      <c r="K12700" s="1" t="s">
        <v>16</v>
      </c>
      <c r="L12700" s="1" t="s">
        <v>16</v>
      </c>
      <c r="M12700" s="1" t="s">
        <v>16</v>
      </c>
      <c r="N12700" s="1" t="s">
        <v>16</v>
      </c>
      <c r="O12700" s="1">
        <v>63.2</v>
      </c>
      <c r="P12700" s="1">
        <v>1.0</v>
      </c>
    </row>
    <row r="12701">
      <c r="A12701" s="1" t="s">
        <v>29</v>
      </c>
      <c r="B12701" s="1" t="s">
        <v>15419</v>
      </c>
      <c r="C12701" s="2" t="s">
        <v>15384</v>
      </c>
      <c r="D12701" s="1" t="s">
        <v>19</v>
      </c>
      <c r="E12701" s="3" t="str">
        <f>HYPERLINK("https://fyndiq.se/produkt/a00b62acc6644fd2/", "2-Pack Samsung Galaxy S10 - Härdat glas 9H – Super kvalitet 3D")</f>
        <v>2-Pack Samsung Galaxy S10 - Härdat glas 9H – Super kvalitet 3D</v>
      </c>
      <c r="F12701" s="1" t="s">
        <v>1291</v>
      </c>
      <c r="G12701" s="1" t="s">
        <v>1292</v>
      </c>
      <c r="H12701" s="1" t="s">
        <v>1293</v>
      </c>
      <c r="I12701" s="1" t="s">
        <v>16</v>
      </c>
      <c r="J12701" s="1" t="s">
        <v>23</v>
      </c>
      <c r="K12701" s="1" t="s">
        <v>16</v>
      </c>
      <c r="L12701" s="1" t="s">
        <v>16</v>
      </c>
      <c r="M12701" s="1" t="s">
        <v>16</v>
      </c>
      <c r="N12701" s="1" t="s">
        <v>16</v>
      </c>
      <c r="O12701" s="1">
        <v>63.2</v>
      </c>
      <c r="P12701" s="1">
        <v>1.0</v>
      </c>
    </row>
    <row r="12702">
      <c r="A12702" s="1" t="s">
        <v>29</v>
      </c>
      <c r="B12702" s="1" t="s">
        <v>15420</v>
      </c>
      <c r="C12702" s="2" t="s">
        <v>15384</v>
      </c>
      <c r="D12702" s="1" t="s">
        <v>19</v>
      </c>
      <c r="E12702" s="3" t="str">
        <f>HYPERLINK("https://fyndiq.se/produkt/dfe28e565d2e4c8d/", "2 Pack Samsung S21 FE - 9H Härdat Glass - Super Kvalitet 3D")</f>
        <v>2 Pack Samsung S21 FE - 9H Härdat Glass - Super Kvalitet 3D</v>
      </c>
      <c r="F12702" s="1" t="s">
        <v>276</v>
      </c>
      <c r="G12702" s="1" t="s">
        <v>277</v>
      </c>
      <c r="H12702" s="1" t="s">
        <v>278</v>
      </c>
      <c r="I12702" s="1" t="s">
        <v>16</v>
      </c>
      <c r="J12702" s="1" t="s">
        <v>23</v>
      </c>
      <c r="K12702" s="1" t="s">
        <v>16</v>
      </c>
      <c r="L12702" s="1" t="s">
        <v>16</v>
      </c>
      <c r="M12702" s="1" t="s">
        <v>16</v>
      </c>
      <c r="N12702" s="1" t="s">
        <v>16</v>
      </c>
      <c r="O12702" s="1">
        <v>63.2</v>
      </c>
      <c r="P12702" s="1">
        <v>2.0</v>
      </c>
    </row>
    <row r="12703">
      <c r="A12703" s="1" t="s">
        <v>29</v>
      </c>
      <c r="B12703" s="1" t="s">
        <v>15421</v>
      </c>
      <c r="C12703" s="2" t="s">
        <v>15384</v>
      </c>
      <c r="D12703" s="1" t="s">
        <v>19</v>
      </c>
      <c r="E12703" s="3" t="str">
        <f>HYPERLINK("https://fyndiq.se/produkt/5910cac12de9457e/", "2-Pack Samsung A33 (5G) Skärmskydd &amp; 1-Pack linsskydd - Härdat Glas 9H - Super kvalitet 3D")</f>
        <v>2-Pack Samsung A33 (5G) Skärmskydd &amp; 1-Pack linsskydd - Härdat Glas 9H - Super kvalitet 3D</v>
      </c>
      <c r="F12703" s="1" t="s">
        <v>2060</v>
      </c>
      <c r="G12703" s="1" t="s">
        <v>2061</v>
      </c>
      <c r="H12703" s="1" t="s">
        <v>2062</v>
      </c>
      <c r="I12703" s="1" t="s">
        <v>16</v>
      </c>
      <c r="J12703" s="1" t="s">
        <v>23</v>
      </c>
      <c r="K12703" s="1" t="s">
        <v>16</v>
      </c>
      <c r="L12703" s="1" t="s">
        <v>16</v>
      </c>
      <c r="M12703" s="1" t="s">
        <v>16</v>
      </c>
      <c r="N12703" s="1" t="s">
        <v>16</v>
      </c>
      <c r="O12703" s="1">
        <v>71.2</v>
      </c>
      <c r="P12703" s="1">
        <v>1.0</v>
      </c>
    </row>
    <row r="12704">
      <c r="A12704" s="1" t="s">
        <v>29</v>
      </c>
      <c r="B12704" s="1" t="s">
        <v>15422</v>
      </c>
      <c r="C12704" s="2" t="s">
        <v>15384</v>
      </c>
      <c r="D12704" s="1" t="s">
        <v>19</v>
      </c>
      <c r="E12704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2704" s="1" t="s">
        <v>407</v>
      </c>
      <c r="G12704" s="1" t="s">
        <v>408</v>
      </c>
      <c r="H12704" s="1" t="s">
        <v>409</v>
      </c>
      <c r="I12704" s="1" t="s">
        <v>16</v>
      </c>
      <c r="J12704" s="1" t="s">
        <v>23</v>
      </c>
      <c r="K12704" s="1" t="s">
        <v>16</v>
      </c>
      <c r="L12704" s="1" t="s">
        <v>16</v>
      </c>
      <c r="M12704" s="1" t="s">
        <v>16</v>
      </c>
      <c r="N12704" s="1" t="s">
        <v>16</v>
      </c>
      <c r="O12704" s="1">
        <v>71.2</v>
      </c>
      <c r="P12704" s="1">
        <v>1.0</v>
      </c>
    </row>
    <row r="12705">
      <c r="A12705" s="1" t="s">
        <v>29</v>
      </c>
      <c r="B12705" s="1" t="s">
        <v>15423</v>
      </c>
      <c r="C12705" s="2" t="s">
        <v>15384</v>
      </c>
      <c r="D12705" s="1" t="s">
        <v>19</v>
      </c>
      <c r="E12705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2705" s="1" t="s">
        <v>4254</v>
      </c>
      <c r="G12705" s="1" t="s">
        <v>4255</v>
      </c>
      <c r="H12705" s="1" t="s">
        <v>4256</v>
      </c>
      <c r="I12705" s="1" t="s">
        <v>16</v>
      </c>
      <c r="J12705" s="1" t="s">
        <v>23</v>
      </c>
      <c r="K12705" s="1" t="s">
        <v>16</v>
      </c>
      <c r="L12705" s="1" t="s">
        <v>16</v>
      </c>
      <c r="M12705" s="1" t="s">
        <v>16</v>
      </c>
      <c r="N12705" s="1" t="s">
        <v>16</v>
      </c>
      <c r="O12705" s="1">
        <v>79.2</v>
      </c>
      <c r="P12705" s="1">
        <v>1.0</v>
      </c>
    </row>
    <row r="12706">
      <c r="A12706" s="1" t="s">
        <v>29</v>
      </c>
      <c r="B12706" s="1" t="s">
        <v>15424</v>
      </c>
      <c r="C12706" s="2" t="s">
        <v>15384</v>
      </c>
      <c r="D12706" s="1" t="s">
        <v>19</v>
      </c>
      <c r="E12706" s="3" t="str">
        <f>HYPERLINK("https://fyndiq.se/produkt/7c8e1f7cd5454c02/", "3-Pack Samsung Galaxy Tab A8 WiFi - Härdat Glas 9H - Super Kvalitet")</f>
        <v>3-Pack Samsung Galaxy Tab A8 WiFi - Härdat Glas 9H - Super Kvalitet</v>
      </c>
      <c r="F12706" s="1" t="s">
        <v>3852</v>
      </c>
      <c r="G12706" s="1" t="s">
        <v>3853</v>
      </c>
      <c r="H12706" s="1" t="s">
        <v>3854</v>
      </c>
      <c r="I12706" s="1" t="s">
        <v>16</v>
      </c>
      <c r="J12706" s="1" t="s">
        <v>23</v>
      </c>
      <c r="K12706" s="1" t="s">
        <v>16</v>
      </c>
      <c r="L12706" s="1" t="s">
        <v>16</v>
      </c>
      <c r="M12706" s="1" t="s">
        <v>16</v>
      </c>
      <c r="N12706" s="1" t="s">
        <v>16</v>
      </c>
      <c r="O12706" s="1">
        <v>151.2</v>
      </c>
      <c r="P12706" s="1">
        <v>1.0</v>
      </c>
    </row>
    <row r="12707">
      <c r="A12707" s="1" t="s">
        <v>29</v>
      </c>
      <c r="B12707" s="1" t="s">
        <v>15425</v>
      </c>
      <c r="C12707" s="2" t="s">
        <v>15384</v>
      </c>
      <c r="D12707" s="1" t="s">
        <v>19</v>
      </c>
      <c r="E12707" s="3" t="str">
        <f>HYPERLINK("https://fyndiq.se/produkt/405d6f09daec4d0e/", "2-Pack Samsung Galaxy A80 - Härdat glas 9H - Super kvalitet")</f>
        <v>2-Pack Samsung Galaxy A80 - Härdat glas 9H - Super kvalitet</v>
      </c>
      <c r="F12707" s="1" t="s">
        <v>2441</v>
      </c>
      <c r="G12707" s="1" t="s">
        <v>2442</v>
      </c>
      <c r="H12707" s="1" t="s">
        <v>2443</v>
      </c>
      <c r="I12707" s="1" t="s">
        <v>16</v>
      </c>
      <c r="J12707" s="1" t="s">
        <v>23</v>
      </c>
      <c r="K12707" s="1" t="s">
        <v>16</v>
      </c>
      <c r="L12707" s="1" t="s">
        <v>16</v>
      </c>
      <c r="M12707" s="1" t="s">
        <v>16</v>
      </c>
      <c r="N12707" s="1" t="s">
        <v>16</v>
      </c>
      <c r="O12707" s="1">
        <v>63.2</v>
      </c>
      <c r="P12707" s="1">
        <v>1.0</v>
      </c>
    </row>
    <row r="12708">
      <c r="A12708" s="1" t="s">
        <v>29</v>
      </c>
      <c r="B12708" s="1" t="s">
        <v>15426</v>
      </c>
      <c r="C12708" s="2" t="s">
        <v>15384</v>
      </c>
      <c r="D12708" s="1" t="s">
        <v>19</v>
      </c>
      <c r="E12708" s="3" t="str">
        <f>HYPERLINK("https://fyndiq.se/produkt/ba1f4d43e8c245d5/", "2-Pack Motorola Moto G50 - Härdat Glas 9H - Super kvalitet 3D")</f>
        <v>2-Pack Motorola Moto G50 - Härdat Glas 9H - Super kvalitet 3D</v>
      </c>
      <c r="F12708" s="1" t="s">
        <v>2257</v>
      </c>
      <c r="G12708" s="1" t="s">
        <v>2258</v>
      </c>
      <c r="H12708" s="1" t="s">
        <v>2259</v>
      </c>
      <c r="I12708" s="1" t="s">
        <v>16</v>
      </c>
      <c r="J12708" s="1" t="s">
        <v>23</v>
      </c>
      <c r="K12708" s="1" t="s">
        <v>16</v>
      </c>
      <c r="L12708" s="1" t="s">
        <v>16</v>
      </c>
      <c r="M12708" s="1" t="s">
        <v>16</v>
      </c>
      <c r="N12708" s="1" t="s">
        <v>16</v>
      </c>
      <c r="O12708" s="1">
        <v>63.2</v>
      </c>
      <c r="P12708" s="1">
        <v>1.0</v>
      </c>
    </row>
    <row r="12709">
      <c r="A12709" s="1" t="s">
        <v>29</v>
      </c>
      <c r="B12709" s="1" t="s">
        <v>15427</v>
      </c>
      <c r="C12709" s="2" t="s">
        <v>15384</v>
      </c>
      <c r="D12709" s="1" t="s">
        <v>19</v>
      </c>
      <c r="E12709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12709" s="1" t="s">
        <v>8745</v>
      </c>
      <c r="G12709" s="1" t="s">
        <v>8746</v>
      </c>
      <c r="H12709" s="1" t="s">
        <v>8747</v>
      </c>
      <c r="I12709" s="1" t="s">
        <v>16</v>
      </c>
      <c r="J12709" s="1" t="s">
        <v>23</v>
      </c>
      <c r="K12709" s="1" t="s">
        <v>16</v>
      </c>
      <c r="L12709" s="1" t="s">
        <v>16</v>
      </c>
      <c r="M12709" s="1" t="s">
        <v>16</v>
      </c>
      <c r="N12709" s="1" t="s">
        <v>16</v>
      </c>
      <c r="O12709" s="1">
        <v>63.2</v>
      </c>
      <c r="P12709" s="1">
        <v>1.0</v>
      </c>
    </row>
    <row r="12710">
      <c r="A12710" s="1" t="s">
        <v>29</v>
      </c>
      <c r="B12710" s="1" t="s">
        <v>15428</v>
      </c>
      <c r="C12710" s="2" t="s">
        <v>15384</v>
      </c>
      <c r="D12710" s="1" t="s">
        <v>19</v>
      </c>
      <c r="E12710" s="3" t="str">
        <f>HYPERLINK("https://fyndiq.se/produkt/34157794139f40c6/", "2-Pack Samsung S20 FE - 9H Härdat Glass - Top Kvalitet")</f>
        <v>2-Pack Samsung S20 FE - 9H Härdat Glass - Top Kvalitet</v>
      </c>
      <c r="F12710" s="1" t="s">
        <v>1640</v>
      </c>
      <c r="G12710" s="1" t="s">
        <v>1641</v>
      </c>
      <c r="H12710" s="1" t="s">
        <v>1642</v>
      </c>
      <c r="I12710" s="1" t="s">
        <v>16</v>
      </c>
      <c r="J12710" s="1" t="s">
        <v>23</v>
      </c>
      <c r="K12710" s="1" t="s">
        <v>16</v>
      </c>
      <c r="L12710" s="1" t="s">
        <v>16</v>
      </c>
      <c r="M12710" s="1" t="s">
        <v>16</v>
      </c>
      <c r="N12710" s="1" t="s">
        <v>16</v>
      </c>
      <c r="O12710" s="1">
        <v>63.2</v>
      </c>
      <c r="P12710" s="1">
        <v>1.0</v>
      </c>
    </row>
    <row r="12711">
      <c r="A12711" s="1" t="s">
        <v>29</v>
      </c>
      <c r="B12711" s="1" t="s">
        <v>15429</v>
      </c>
      <c r="C12711" s="2" t="s">
        <v>15384</v>
      </c>
      <c r="D12711" s="1" t="s">
        <v>19</v>
      </c>
      <c r="E12711" s="3" t="str">
        <f>HYPERLINK("https://fyndiq.se/produkt/c25b2544055440bf/", "2-Pack Samsung S20 FE Skärmskydd &amp; 1-Pack linsskydd - Härdat Glas 9H - Super kvalitet 3D")</f>
        <v>2-Pack Samsung S20 FE Skärmskydd &amp; 1-Pack linsskydd - Härdat Glas 9H - Super kvalitet 3D</v>
      </c>
      <c r="F12711" s="1" t="s">
        <v>13573</v>
      </c>
      <c r="G12711" s="1" t="s">
        <v>13574</v>
      </c>
      <c r="H12711" s="1" t="s">
        <v>13575</v>
      </c>
      <c r="I12711" s="1" t="s">
        <v>16</v>
      </c>
      <c r="J12711" s="1" t="s">
        <v>23</v>
      </c>
      <c r="K12711" s="1" t="s">
        <v>16</v>
      </c>
      <c r="L12711" s="1" t="s">
        <v>16</v>
      </c>
      <c r="M12711" s="1" t="s">
        <v>16</v>
      </c>
      <c r="N12711" s="1" t="s">
        <v>16</v>
      </c>
      <c r="O12711" s="1">
        <v>71.2</v>
      </c>
      <c r="P12711" s="1">
        <v>1.0</v>
      </c>
    </row>
    <row r="12712">
      <c r="A12712" s="1" t="s">
        <v>29</v>
      </c>
      <c r="B12712" s="1" t="s">
        <v>15430</v>
      </c>
      <c r="C12712" s="2" t="s">
        <v>15384</v>
      </c>
      <c r="D12712" s="1" t="s">
        <v>19</v>
      </c>
      <c r="E12712" s="3" t="str">
        <f>HYPERLINK("https://fyndiq.se/produkt/4cdad3b689104202/", "2-PACK Full Cover Iphone 7 Vit - Härdat Glas 9H Skärmskydd 3D")</f>
        <v>2-PACK Full Cover Iphone 7 Vit - Härdat Glas 9H Skärmskydd 3D</v>
      </c>
      <c r="F12712" s="1" t="s">
        <v>618</v>
      </c>
      <c r="G12712" s="1" t="s">
        <v>619</v>
      </c>
      <c r="H12712" s="1" t="s">
        <v>620</v>
      </c>
      <c r="I12712" s="1" t="s">
        <v>16</v>
      </c>
      <c r="J12712" s="1" t="s">
        <v>23</v>
      </c>
      <c r="K12712" s="1" t="s">
        <v>16</v>
      </c>
      <c r="L12712" s="1" t="s">
        <v>16</v>
      </c>
      <c r="M12712" s="1" t="s">
        <v>16</v>
      </c>
      <c r="N12712" s="1" t="s">
        <v>16</v>
      </c>
      <c r="O12712" s="1">
        <v>47.2</v>
      </c>
      <c r="P12712" s="1">
        <v>1.0</v>
      </c>
    </row>
    <row r="12713">
      <c r="A12713" s="1" t="s">
        <v>29</v>
      </c>
      <c r="B12713" s="1" t="s">
        <v>15431</v>
      </c>
      <c r="C12713" s="2" t="s">
        <v>15384</v>
      </c>
      <c r="D12713" s="1" t="s">
        <v>19</v>
      </c>
      <c r="E12713" s="3" t="str">
        <f>HYPERLINK("https://fyndiq.se/produkt/f2c164e932234570/", "2-Pack HUAWEI P30 PRO Skärmskydd - Härdat Glas 9H - Super kvalitet 3D")</f>
        <v>2-Pack HUAWEI P30 PRO Skärmskydd - Härdat Glas 9H - Super kvalitet 3D</v>
      </c>
      <c r="F12713" s="1" t="s">
        <v>267</v>
      </c>
      <c r="G12713" s="1" t="s">
        <v>268</v>
      </c>
      <c r="H12713" s="1" t="s">
        <v>269</v>
      </c>
      <c r="I12713" s="1" t="s">
        <v>16</v>
      </c>
      <c r="J12713" s="1" t="s">
        <v>23</v>
      </c>
      <c r="K12713" s="1" t="s">
        <v>16</v>
      </c>
      <c r="L12713" s="1" t="s">
        <v>16</v>
      </c>
      <c r="M12713" s="1" t="s">
        <v>16</v>
      </c>
      <c r="N12713" s="1" t="s">
        <v>16</v>
      </c>
      <c r="O12713" s="1">
        <v>63.2</v>
      </c>
      <c r="P12713" s="1">
        <v>1.0</v>
      </c>
    </row>
    <row r="12714">
      <c r="A12714" s="1" t="s">
        <v>29</v>
      </c>
      <c r="B12714" s="1" t="s">
        <v>15432</v>
      </c>
      <c r="C12714" s="2" t="s">
        <v>15384</v>
      </c>
      <c r="D12714" s="1" t="s">
        <v>19</v>
      </c>
      <c r="E1271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2714" s="1" t="s">
        <v>614</v>
      </c>
      <c r="G12714" s="1" t="s">
        <v>615</v>
      </c>
      <c r="H12714" s="1" t="s">
        <v>616</v>
      </c>
      <c r="I12714" s="1" t="s">
        <v>16</v>
      </c>
      <c r="J12714" s="1" t="s">
        <v>23</v>
      </c>
      <c r="K12714" s="1" t="s">
        <v>16</v>
      </c>
      <c r="L12714" s="1" t="s">
        <v>16</v>
      </c>
      <c r="M12714" s="1" t="s">
        <v>16</v>
      </c>
      <c r="N12714" s="1" t="s">
        <v>16</v>
      </c>
      <c r="O12714" s="1">
        <v>71.2</v>
      </c>
      <c r="P12714" s="1">
        <v>1.0</v>
      </c>
    </row>
    <row r="12715">
      <c r="A12715" s="1" t="s">
        <v>29</v>
      </c>
      <c r="B12715" s="1" t="s">
        <v>15433</v>
      </c>
      <c r="C12715" s="2" t="s">
        <v>15384</v>
      </c>
      <c r="D12715" s="1" t="s">
        <v>19</v>
      </c>
      <c r="E12715" s="3" t="str">
        <f>HYPERLINK("https://fyndiq.se/produkt/f15f4561a5ef4294/", "2-Pack Motorola Edge 40 - Härdat Glas 9H -Super kvalitet 3D Skärmskydd")</f>
        <v>2-Pack Motorola Edge 40 - Härdat Glas 9H -Super kvalitet 3D Skärmskydd</v>
      </c>
      <c r="F12715" s="1" t="s">
        <v>1234</v>
      </c>
      <c r="G12715" s="1" t="s">
        <v>1235</v>
      </c>
      <c r="H12715" s="1" t="s">
        <v>1236</v>
      </c>
      <c r="I12715" s="1" t="s">
        <v>16</v>
      </c>
      <c r="J12715" s="1" t="s">
        <v>23</v>
      </c>
      <c r="K12715" s="1" t="s">
        <v>16</v>
      </c>
      <c r="L12715" s="1" t="s">
        <v>16</v>
      </c>
      <c r="M12715" s="1" t="s">
        <v>16</v>
      </c>
      <c r="N12715" s="1" t="s">
        <v>16</v>
      </c>
      <c r="O12715" s="1">
        <v>71.2</v>
      </c>
      <c r="P12715" s="1">
        <v>1.0</v>
      </c>
    </row>
    <row r="12716">
      <c r="A12716" s="1" t="s">
        <v>29</v>
      </c>
      <c r="B12716" s="1" t="s">
        <v>15434</v>
      </c>
      <c r="C12716" s="2" t="s">
        <v>15384</v>
      </c>
      <c r="D12716" s="1" t="s">
        <v>19</v>
      </c>
      <c r="E12716" s="3" t="str">
        <f>HYPERLINK("https://fyndiq.se/produkt/13429430b0324fde/", "2-Pack Samsung Galaxy A23 5G - Härdat Glas 9H - Super Kvalitet 3D")</f>
        <v>2-Pack Samsung Galaxy A23 5G - Härdat Glas 9H - Super Kvalitet 3D</v>
      </c>
      <c r="F12716" s="1" t="s">
        <v>1761</v>
      </c>
      <c r="G12716" s="1" t="s">
        <v>1762</v>
      </c>
      <c r="H12716" s="1" t="s">
        <v>1763</v>
      </c>
      <c r="I12716" s="1" t="s">
        <v>16</v>
      </c>
      <c r="J12716" s="1" t="s">
        <v>23</v>
      </c>
      <c r="K12716" s="1" t="s">
        <v>16</v>
      </c>
      <c r="L12716" s="1" t="s">
        <v>16</v>
      </c>
      <c r="M12716" s="1" t="s">
        <v>16</v>
      </c>
      <c r="N12716" s="1" t="s">
        <v>16</v>
      </c>
      <c r="O12716" s="1">
        <v>63.2</v>
      </c>
      <c r="P12716" s="1">
        <v>1.0</v>
      </c>
    </row>
    <row r="12717">
      <c r="A12717" s="1" t="s">
        <v>29</v>
      </c>
      <c r="B12717" s="1" t="s">
        <v>15435</v>
      </c>
      <c r="C12717" s="2" t="s">
        <v>15384</v>
      </c>
      <c r="D12717" s="1" t="s">
        <v>19</v>
      </c>
      <c r="E12717" s="3" t="str">
        <f>HYPERLINK("https://fyndiq.se/produkt/2f8f288b73ab4b13/", "2-Pack Sony Xperia 5 IV - Härdat glas 9H - Super Kvalitet 3D")</f>
        <v>2-Pack Sony Xperia 5 IV - Härdat glas 9H - Super Kvalitet 3D</v>
      </c>
      <c r="F12717" s="1" t="s">
        <v>931</v>
      </c>
      <c r="G12717" s="1" t="s">
        <v>932</v>
      </c>
      <c r="H12717" s="1" t="s">
        <v>933</v>
      </c>
      <c r="I12717" s="1" t="s">
        <v>16</v>
      </c>
      <c r="J12717" s="1" t="s">
        <v>23</v>
      </c>
      <c r="K12717" s="1" t="s">
        <v>16</v>
      </c>
      <c r="L12717" s="1" t="s">
        <v>16</v>
      </c>
      <c r="M12717" s="1" t="s">
        <v>16</v>
      </c>
      <c r="N12717" s="1" t="s">
        <v>16</v>
      </c>
      <c r="O12717" s="1">
        <v>71.2</v>
      </c>
      <c r="P12717" s="1">
        <v>1.0</v>
      </c>
    </row>
    <row r="12718">
      <c r="A12718" s="1" t="s">
        <v>29</v>
      </c>
      <c r="B12718" s="1" t="s">
        <v>15436</v>
      </c>
      <c r="C12718" s="2" t="s">
        <v>15384</v>
      </c>
      <c r="D12718" s="1" t="s">
        <v>19</v>
      </c>
      <c r="E12718" s="3" t="str">
        <f>HYPERLINK("https://fyndiq.se/produkt/ffd808ba7c174af8/", "2-Pack Samsung S22 Skärmskydd &amp; 1-Pack linsskydd -Härdat Glas 9H")</f>
        <v>2-Pack Samsung S22 Skärmskydd &amp; 1-Pack linsskydd -Härdat Glas 9H</v>
      </c>
      <c r="F12718" s="1" t="s">
        <v>179</v>
      </c>
      <c r="G12718" s="1" t="s">
        <v>180</v>
      </c>
      <c r="H12718" s="1" t="s">
        <v>181</v>
      </c>
      <c r="I12718" s="1" t="s">
        <v>16</v>
      </c>
      <c r="J12718" s="1" t="s">
        <v>23</v>
      </c>
      <c r="K12718" s="1" t="s">
        <v>16</v>
      </c>
      <c r="L12718" s="1" t="s">
        <v>16</v>
      </c>
      <c r="M12718" s="1" t="s">
        <v>16</v>
      </c>
      <c r="N12718" s="1" t="s">
        <v>16</v>
      </c>
      <c r="O12718" s="1">
        <v>71.2</v>
      </c>
      <c r="P12718" s="1">
        <v>1.0</v>
      </c>
    </row>
    <row r="12719">
      <c r="A12719" s="1" t="s">
        <v>29</v>
      </c>
      <c r="B12719" s="1" t="s">
        <v>15437</v>
      </c>
      <c r="C12719" s="2" t="s">
        <v>15384</v>
      </c>
      <c r="D12719" s="1" t="s">
        <v>19</v>
      </c>
      <c r="E12719" s="3" t="str">
        <f>HYPERLINK("https://fyndiq.se/produkt/675bb02ed6bb4e07/", "2-Pack Samsung Galaxy S21 Ultra - Härdat Glas 9H-Super Kvalitet")</f>
        <v>2-Pack Samsung Galaxy S21 Ultra - Härdat Glas 9H-Super Kvalitet</v>
      </c>
      <c r="F12719" s="1" t="s">
        <v>91</v>
      </c>
      <c r="G12719" s="1" t="s">
        <v>92</v>
      </c>
      <c r="H12719" s="1" t="s">
        <v>93</v>
      </c>
      <c r="I12719" s="1" t="s">
        <v>16</v>
      </c>
      <c r="J12719" s="1" t="s">
        <v>23</v>
      </c>
      <c r="K12719" s="1" t="s">
        <v>16</v>
      </c>
      <c r="L12719" s="1" t="s">
        <v>16</v>
      </c>
      <c r="M12719" s="1" t="s">
        <v>16</v>
      </c>
      <c r="N12719" s="1" t="s">
        <v>16</v>
      </c>
      <c r="O12719" s="1">
        <v>63.2</v>
      </c>
      <c r="P12719" s="1">
        <v>1.0</v>
      </c>
    </row>
    <row r="12720">
      <c r="A12720" s="1" t="s">
        <v>29</v>
      </c>
      <c r="B12720" s="1" t="s">
        <v>15438</v>
      </c>
      <c r="C12720" s="2" t="s">
        <v>15384</v>
      </c>
      <c r="D12720" s="1" t="s">
        <v>19</v>
      </c>
      <c r="E12720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2720" s="1" t="s">
        <v>4440</v>
      </c>
      <c r="G12720" s="1" t="s">
        <v>4441</v>
      </c>
      <c r="H12720" s="1" t="s">
        <v>4442</v>
      </c>
      <c r="I12720" s="1" t="s">
        <v>16</v>
      </c>
      <c r="J12720" s="1" t="s">
        <v>23</v>
      </c>
      <c r="K12720" s="1" t="s">
        <v>16</v>
      </c>
      <c r="L12720" s="1" t="s">
        <v>16</v>
      </c>
      <c r="M12720" s="1" t="s">
        <v>16</v>
      </c>
      <c r="N12720" s="1" t="s">
        <v>16</v>
      </c>
      <c r="O12720" s="1">
        <v>71.2</v>
      </c>
      <c r="P12720" s="1">
        <v>1.0</v>
      </c>
    </row>
    <row r="12721">
      <c r="A12721" s="1" t="s">
        <v>29</v>
      </c>
      <c r="B12721" s="1" t="s">
        <v>15439</v>
      </c>
      <c r="C12721" s="2" t="s">
        <v>15384</v>
      </c>
      <c r="D12721" s="1" t="s">
        <v>19</v>
      </c>
      <c r="E12721" s="3" t="str">
        <f t="shared" ref="E12721:E12722" si="519">HYPERLINK("https://fyndiq.se/produkt/0b2f55cbfc0d4bc8/", "Skärmskydd Iphone 12 / 12 Pro , härdat glas, hög kvalitet.")</f>
        <v>Skärmskydd Iphone 12 / 12 Pro , härdat glas, hög kvalitet.</v>
      </c>
      <c r="F12721" s="1" t="s">
        <v>587</v>
      </c>
      <c r="G12721" s="1" t="s">
        <v>588</v>
      </c>
      <c r="H12721" s="1" t="s">
        <v>589</v>
      </c>
      <c r="I12721" s="1" t="s">
        <v>16</v>
      </c>
      <c r="J12721" s="1" t="s">
        <v>23</v>
      </c>
      <c r="K12721" s="1" t="s">
        <v>16</v>
      </c>
      <c r="L12721" s="1" t="s">
        <v>16</v>
      </c>
      <c r="M12721" s="1" t="s">
        <v>16</v>
      </c>
      <c r="N12721" s="1" t="s">
        <v>16</v>
      </c>
      <c r="O12721" s="1">
        <v>39.2</v>
      </c>
      <c r="P12721" s="1">
        <v>1.0</v>
      </c>
    </row>
    <row r="12722">
      <c r="A12722" s="1" t="s">
        <v>29</v>
      </c>
      <c r="B12722" s="1" t="s">
        <v>15440</v>
      </c>
      <c r="C12722" s="2" t="s">
        <v>15384</v>
      </c>
      <c r="D12722" s="1" t="s">
        <v>19</v>
      </c>
      <c r="E12722" s="3" t="str">
        <f t="shared" si="519"/>
        <v>Skärmskydd Iphone 12 / 12 Pro , härdat glas, hög kvalitet.</v>
      </c>
      <c r="F12722" s="1" t="s">
        <v>587</v>
      </c>
      <c r="G12722" s="1" t="s">
        <v>588</v>
      </c>
      <c r="H12722" s="1" t="s">
        <v>589</v>
      </c>
      <c r="I12722" s="1" t="s">
        <v>16</v>
      </c>
      <c r="J12722" s="1" t="s">
        <v>23</v>
      </c>
      <c r="K12722" s="1" t="s">
        <v>16</v>
      </c>
      <c r="L12722" s="1" t="s">
        <v>16</v>
      </c>
      <c r="M12722" s="1" t="s">
        <v>16</v>
      </c>
      <c r="N12722" s="1" t="s">
        <v>16</v>
      </c>
      <c r="O12722" s="1">
        <v>39.2</v>
      </c>
      <c r="P12722" s="1">
        <v>1.0</v>
      </c>
    </row>
    <row r="12723">
      <c r="A12723" s="1" t="s">
        <v>29</v>
      </c>
      <c r="B12723" s="1" t="s">
        <v>15441</v>
      </c>
      <c r="C12723" s="2" t="s">
        <v>15384</v>
      </c>
      <c r="D12723" s="1" t="s">
        <v>19</v>
      </c>
      <c r="E12723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2723" s="1" t="s">
        <v>1383</v>
      </c>
      <c r="G12723" s="1" t="s">
        <v>1384</v>
      </c>
      <c r="H12723" s="1" t="s">
        <v>1385</v>
      </c>
      <c r="I12723" s="1" t="s">
        <v>16</v>
      </c>
      <c r="J12723" s="1" t="s">
        <v>23</v>
      </c>
      <c r="K12723" s="1" t="s">
        <v>16</v>
      </c>
      <c r="L12723" s="1" t="s">
        <v>16</v>
      </c>
      <c r="M12723" s="1" t="s">
        <v>16</v>
      </c>
      <c r="N12723" s="1" t="s">
        <v>16</v>
      </c>
      <c r="O12723" s="1">
        <v>79.2</v>
      </c>
      <c r="P12723" s="1">
        <v>1.0</v>
      </c>
    </row>
    <row r="12724">
      <c r="A12724" s="1" t="s">
        <v>29</v>
      </c>
      <c r="B12724" s="1" t="s">
        <v>15442</v>
      </c>
      <c r="C12724" s="2" t="s">
        <v>15384</v>
      </c>
      <c r="D12724" s="1" t="s">
        <v>19</v>
      </c>
      <c r="E12724" s="3" t="str">
        <f>HYPERLINK("https://fyndiq.se/produkt/860c7ae305b54883/", "2 Pack Samsung S21 Ultra 5G - Härdat glas 9H - Super kvalitet 3D")</f>
        <v>2 Pack Samsung S21 Ultra 5G - Härdat glas 9H - Super kvalitet 3D</v>
      </c>
      <c r="F12724" s="1" t="s">
        <v>649</v>
      </c>
      <c r="G12724" s="1" t="s">
        <v>650</v>
      </c>
      <c r="H12724" s="1" t="s">
        <v>651</v>
      </c>
      <c r="I12724" s="1" t="s">
        <v>16</v>
      </c>
      <c r="J12724" s="1" t="s">
        <v>23</v>
      </c>
      <c r="K12724" s="1" t="s">
        <v>16</v>
      </c>
      <c r="L12724" s="1" t="s">
        <v>16</v>
      </c>
      <c r="M12724" s="1" t="s">
        <v>16</v>
      </c>
      <c r="N12724" s="1" t="s">
        <v>16</v>
      </c>
      <c r="O12724" s="1">
        <v>63.2</v>
      </c>
      <c r="P12724" s="1">
        <v>1.0</v>
      </c>
    </row>
    <row r="12725">
      <c r="A12725" s="1" t="s">
        <v>29</v>
      </c>
      <c r="B12725" s="1" t="s">
        <v>15443</v>
      </c>
      <c r="C12725" s="2" t="s">
        <v>15384</v>
      </c>
      <c r="D12725" s="1" t="s">
        <v>19</v>
      </c>
      <c r="E12725" s="3" t="str">
        <f>HYPERLINK("https://fyndiq.se/produkt/9f3f4d2de3c94916/", "2 Pack Samsung Galaxy S9 - Härdat glas-9H Super kvalitet 3D")</f>
        <v>2 Pack Samsung Galaxy S9 - Härdat glas-9H Super kvalitet 3D</v>
      </c>
      <c r="F12725" s="1" t="s">
        <v>1500</v>
      </c>
      <c r="G12725" s="1" t="s">
        <v>1501</v>
      </c>
      <c r="H12725" s="1" t="s">
        <v>1502</v>
      </c>
      <c r="I12725" s="1" t="s">
        <v>16</v>
      </c>
      <c r="J12725" s="1" t="s">
        <v>23</v>
      </c>
      <c r="K12725" s="1" t="s">
        <v>16</v>
      </c>
      <c r="L12725" s="1" t="s">
        <v>16</v>
      </c>
      <c r="M12725" s="1" t="s">
        <v>16</v>
      </c>
      <c r="N12725" s="1" t="s">
        <v>16</v>
      </c>
      <c r="O12725" s="1">
        <v>63.2</v>
      </c>
      <c r="P12725" s="1">
        <v>1.0</v>
      </c>
    </row>
    <row r="12726">
      <c r="A12726" s="1" t="s">
        <v>29</v>
      </c>
      <c r="B12726" s="1" t="s">
        <v>15444</v>
      </c>
      <c r="C12726" s="2" t="s">
        <v>15384</v>
      </c>
      <c r="D12726" s="1" t="s">
        <v>19</v>
      </c>
      <c r="E12726" s="3" t="str">
        <f>HYPERLINK("https://fyndiq.se/produkt/2a9c08e4daf04aed/", "2-Pack Xiaomi 12T Pro - Härdat Glas 9H - Super kvalitet 3D Skärmskydd")</f>
        <v>2-Pack Xiaomi 12T Pro - Härdat Glas 9H - Super kvalitet 3D Skärmskydd</v>
      </c>
      <c r="F12726" s="1" t="s">
        <v>376</v>
      </c>
      <c r="G12726" s="1" t="s">
        <v>377</v>
      </c>
      <c r="H12726" s="1" t="s">
        <v>378</v>
      </c>
      <c r="I12726" s="1" t="s">
        <v>16</v>
      </c>
      <c r="J12726" s="1" t="s">
        <v>23</v>
      </c>
      <c r="K12726" s="1" t="s">
        <v>16</v>
      </c>
      <c r="L12726" s="1" t="s">
        <v>16</v>
      </c>
      <c r="M12726" s="1" t="s">
        <v>16</v>
      </c>
      <c r="N12726" s="1" t="s">
        <v>16</v>
      </c>
      <c r="O12726" s="1">
        <v>63.2</v>
      </c>
      <c r="P12726" s="1">
        <v>1.0</v>
      </c>
    </row>
    <row r="12727">
      <c r="A12727" s="1" t="s">
        <v>29</v>
      </c>
      <c r="B12727" s="1" t="s">
        <v>15445</v>
      </c>
      <c r="C12727" s="2" t="s">
        <v>15384</v>
      </c>
      <c r="D12727" s="1" t="s">
        <v>19</v>
      </c>
      <c r="E12727" s="3" t="str">
        <f t="shared" ref="E12727:E12728" si="520">HYPERLINK("https://fyndiq.se/produkt/03a480989c2048fb/", "2 Pack Samsung Galaxy S8 Plus - Härdat glas 9H–Super kvalitet 3D")</f>
        <v>2 Pack Samsung Galaxy S8 Plus - Härdat glas 9H–Super kvalitet 3D</v>
      </c>
      <c r="F12727" s="1" t="s">
        <v>991</v>
      </c>
      <c r="G12727" s="1" t="s">
        <v>992</v>
      </c>
      <c r="H12727" s="1" t="s">
        <v>993</v>
      </c>
      <c r="I12727" s="1" t="s">
        <v>16</v>
      </c>
      <c r="J12727" s="1" t="s">
        <v>23</v>
      </c>
      <c r="K12727" s="1" t="s">
        <v>16</v>
      </c>
      <c r="L12727" s="1" t="s">
        <v>16</v>
      </c>
      <c r="M12727" s="1" t="s">
        <v>16</v>
      </c>
      <c r="N12727" s="1" t="s">
        <v>16</v>
      </c>
      <c r="O12727" s="1">
        <v>63.2</v>
      </c>
      <c r="P12727" s="1">
        <v>1.0</v>
      </c>
    </row>
    <row r="12728">
      <c r="A12728" s="1" t="s">
        <v>29</v>
      </c>
      <c r="B12728" s="1" t="s">
        <v>15446</v>
      </c>
      <c r="C12728" s="2" t="s">
        <v>15384</v>
      </c>
      <c r="D12728" s="1" t="s">
        <v>19</v>
      </c>
      <c r="E12728" s="3" t="str">
        <f t="shared" si="520"/>
        <v>2 Pack Samsung Galaxy S8 Plus - Härdat glas 9H–Super kvalitet 3D</v>
      </c>
      <c r="F12728" s="1" t="s">
        <v>991</v>
      </c>
      <c r="G12728" s="1" t="s">
        <v>992</v>
      </c>
      <c r="H12728" s="1" t="s">
        <v>993</v>
      </c>
      <c r="I12728" s="1" t="s">
        <v>16</v>
      </c>
      <c r="J12728" s="1" t="s">
        <v>23</v>
      </c>
      <c r="K12728" s="1" t="s">
        <v>16</v>
      </c>
      <c r="L12728" s="1" t="s">
        <v>16</v>
      </c>
      <c r="M12728" s="1" t="s">
        <v>16</v>
      </c>
      <c r="N12728" s="1" t="s">
        <v>16</v>
      </c>
      <c r="O12728" s="1">
        <v>63.2</v>
      </c>
      <c r="P12728" s="1">
        <v>1.0</v>
      </c>
    </row>
    <row r="12729">
      <c r="A12729" s="1" t="s">
        <v>29</v>
      </c>
      <c r="B12729" s="1" t="s">
        <v>15447</v>
      </c>
      <c r="C12729" s="2" t="s">
        <v>15384</v>
      </c>
      <c r="D12729" s="1" t="s">
        <v>19</v>
      </c>
      <c r="E12729" s="3" t="str">
        <f>HYPERLINK("https://fyndiq.se/produkt/613d3d071e424de7/", "2 Pack Samsung Xcover Pro- Härdat glas 9H - Super kvalitet 3D")</f>
        <v>2 Pack Samsung Xcover Pro- Härdat glas 9H - Super kvalitet 3D</v>
      </c>
      <c r="F12729" s="1" t="s">
        <v>548</v>
      </c>
      <c r="G12729" s="1" t="s">
        <v>549</v>
      </c>
      <c r="H12729" s="1" t="s">
        <v>550</v>
      </c>
      <c r="I12729" s="1" t="s">
        <v>16</v>
      </c>
      <c r="J12729" s="1" t="s">
        <v>23</v>
      </c>
      <c r="K12729" s="1" t="s">
        <v>16</v>
      </c>
      <c r="L12729" s="1" t="s">
        <v>16</v>
      </c>
      <c r="M12729" s="1" t="s">
        <v>16</v>
      </c>
      <c r="N12729" s="1" t="s">
        <v>16</v>
      </c>
      <c r="O12729" s="1">
        <v>71.2</v>
      </c>
      <c r="P12729" s="1">
        <v>1.0</v>
      </c>
    </row>
    <row r="12730">
      <c r="A12730" s="1" t="s">
        <v>29</v>
      </c>
      <c r="B12730" s="1" t="s">
        <v>15448</v>
      </c>
      <c r="C12730" s="2" t="s">
        <v>15384</v>
      </c>
      <c r="D12730" s="1" t="s">
        <v>19</v>
      </c>
      <c r="E12730" s="3" t="str">
        <f>HYPERLINK("https://fyndiq.se/produkt/c6ad89f6519841d9/", "2 Pack Samsung Galaxy S20 - Härdat glas 9H - Super kvalitet 3D")</f>
        <v>2 Pack Samsung Galaxy S20 - Härdat glas 9H - Super kvalitet 3D</v>
      </c>
      <c r="F12730" s="1" t="s">
        <v>1342</v>
      </c>
      <c r="G12730" s="1" t="s">
        <v>1343</v>
      </c>
      <c r="H12730" s="1" t="s">
        <v>1344</v>
      </c>
      <c r="I12730" s="1" t="s">
        <v>16</v>
      </c>
      <c r="J12730" s="1" t="s">
        <v>23</v>
      </c>
      <c r="K12730" s="1" t="s">
        <v>16</v>
      </c>
      <c r="L12730" s="1" t="s">
        <v>16</v>
      </c>
      <c r="M12730" s="1" t="s">
        <v>16</v>
      </c>
      <c r="N12730" s="1" t="s">
        <v>16</v>
      </c>
      <c r="O12730" s="1">
        <v>71.2</v>
      </c>
      <c r="P12730" s="1">
        <v>1.0</v>
      </c>
    </row>
    <row r="12731">
      <c r="A12731" s="1" t="s">
        <v>29</v>
      </c>
      <c r="B12731" s="1" t="s">
        <v>15449</v>
      </c>
      <c r="C12731" s="2" t="s">
        <v>15384</v>
      </c>
      <c r="D12731" s="1" t="s">
        <v>19</v>
      </c>
      <c r="E12731" s="3" t="str">
        <f>HYPERLINK("https://fyndiq.se/produkt/ef10e4ba492c46df/", "2-Pack Samsung S23 FE 5G - 9H Härdat Glass - Super Kvalitet 3D")</f>
        <v>2-Pack Samsung S23 FE 5G - 9H Härdat Glass - Super Kvalitet 3D</v>
      </c>
      <c r="F12731" s="1" t="s">
        <v>2521</v>
      </c>
      <c r="G12731" s="1" t="s">
        <v>2522</v>
      </c>
      <c r="H12731" s="1" t="s">
        <v>2523</v>
      </c>
      <c r="I12731" s="1" t="s">
        <v>16</v>
      </c>
      <c r="J12731" s="1" t="s">
        <v>23</v>
      </c>
      <c r="K12731" s="1" t="s">
        <v>16</v>
      </c>
      <c r="L12731" s="1" t="s">
        <v>16</v>
      </c>
      <c r="M12731" s="1" t="s">
        <v>16</v>
      </c>
      <c r="N12731" s="1" t="s">
        <v>16</v>
      </c>
      <c r="O12731" s="1">
        <v>63.2</v>
      </c>
      <c r="P12731" s="1">
        <v>1.0</v>
      </c>
    </row>
    <row r="12732">
      <c r="A12732" s="1" t="s">
        <v>29</v>
      </c>
      <c r="B12732" s="1" t="s">
        <v>15450</v>
      </c>
      <c r="C12732" s="2" t="s">
        <v>15384</v>
      </c>
      <c r="D12732" s="1" t="s">
        <v>19</v>
      </c>
      <c r="E12732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2732" s="1" t="s">
        <v>51</v>
      </c>
      <c r="G12732" s="1" t="s">
        <v>52</v>
      </c>
      <c r="H12732" s="1" t="s">
        <v>53</v>
      </c>
      <c r="I12732" s="1" t="s">
        <v>16</v>
      </c>
      <c r="J12732" s="1" t="s">
        <v>23</v>
      </c>
      <c r="K12732" s="1" t="s">
        <v>16</v>
      </c>
      <c r="L12732" s="1" t="s">
        <v>16</v>
      </c>
      <c r="M12732" s="1" t="s">
        <v>16</v>
      </c>
      <c r="N12732" s="1" t="s">
        <v>16</v>
      </c>
      <c r="O12732" s="1">
        <v>87.2</v>
      </c>
      <c r="P12732" s="1">
        <v>1.0</v>
      </c>
    </row>
    <row r="12733">
      <c r="A12733" s="1" t="s">
        <v>29</v>
      </c>
      <c r="B12733" s="1" t="s">
        <v>15451</v>
      </c>
      <c r="C12733" s="2" t="s">
        <v>15384</v>
      </c>
      <c r="D12733" s="1" t="s">
        <v>19</v>
      </c>
      <c r="E12733" s="3" t="str">
        <f t="shared" ref="E12733:E12734" si="521">HYPERLINK("https://fyndiq.se/produkt/afb014c1104c424c/", "2-Pack GOOGLE PIXEL 7 PRO Skärmskydd - Härdat Glas 9H - Super kvalitet 3D")</f>
        <v>2-Pack GOOGLE PIXEL 7 PRO Skärmskydd - Härdat Glas 9H - Super kvalitet 3D</v>
      </c>
      <c r="F12733" s="1" t="s">
        <v>2858</v>
      </c>
      <c r="G12733" s="1" t="s">
        <v>2859</v>
      </c>
      <c r="H12733" s="1" t="s">
        <v>2860</v>
      </c>
      <c r="I12733" s="1" t="s">
        <v>16</v>
      </c>
      <c r="J12733" s="1" t="s">
        <v>23</v>
      </c>
      <c r="K12733" s="1" t="s">
        <v>16</v>
      </c>
      <c r="L12733" s="1" t="s">
        <v>16</v>
      </c>
      <c r="M12733" s="1" t="s">
        <v>16</v>
      </c>
      <c r="N12733" s="1" t="s">
        <v>16</v>
      </c>
      <c r="O12733" s="1">
        <v>63.2</v>
      </c>
      <c r="P12733" s="1">
        <v>1.0</v>
      </c>
    </row>
    <row r="12734">
      <c r="A12734" s="1" t="s">
        <v>29</v>
      </c>
      <c r="B12734" s="1" t="s">
        <v>15452</v>
      </c>
      <c r="C12734" s="2" t="s">
        <v>15384</v>
      </c>
      <c r="D12734" s="1" t="s">
        <v>19</v>
      </c>
      <c r="E12734" s="3" t="str">
        <f t="shared" si="521"/>
        <v>2-Pack GOOGLE PIXEL 7 PRO Skärmskydd - Härdat Glas 9H - Super kvalitet 3D</v>
      </c>
      <c r="F12734" s="1" t="s">
        <v>2858</v>
      </c>
      <c r="G12734" s="1" t="s">
        <v>2859</v>
      </c>
      <c r="H12734" s="1" t="s">
        <v>2860</v>
      </c>
      <c r="I12734" s="1" t="s">
        <v>16</v>
      </c>
      <c r="J12734" s="1" t="s">
        <v>23</v>
      </c>
      <c r="K12734" s="1" t="s">
        <v>16</v>
      </c>
      <c r="L12734" s="1" t="s">
        <v>16</v>
      </c>
      <c r="M12734" s="1" t="s">
        <v>16</v>
      </c>
      <c r="N12734" s="1" t="s">
        <v>16</v>
      </c>
      <c r="O12734" s="1">
        <v>63.2</v>
      </c>
      <c r="P12734" s="1">
        <v>1.0</v>
      </c>
    </row>
    <row r="12735">
      <c r="A12735" s="1" t="s">
        <v>29</v>
      </c>
      <c r="B12735" s="1" t="s">
        <v>15453</v>
      </c>
      <c r="C12735" s="2" t="s">
        <v>15384</v>
      </c>
      <c r="D12735" s="1" t="s">
        <v>19</v>
      </c>
      <c r="E12735" s="3" t="str">
        <f>HYPERLINK("https://fyndiq.se/produkt/ab5f930040a843b2/", "1-Pack Google Pixel 6A Skärmskydd &amp; 1-Pack linsskydd - Härdat Glas 9H - Super kvalitet 3D")</f>
        <v>1-Pack Google Pixel 6A Skärmskydd &amp; 1-Pack linsskydd - Härdat Glas 9H - Super kvalitet 3D</v>
      </c>
      <c r="F12735" s="1" t="s">
        <v>7076</v>
      </c>
      <c r="G12735" s="1" t="s">
        <v>7077</v>
      </c>
      <c r="H12735" s="1" t="s">
        <v>7078</v>
      </c>
      <c r="I12735" s="1" t="s">
        <v>16</v>
      </c>
      <c r="J12735" s="1" t="s">
        <v>23</v>
      </c>
      <c r="K12735" s="1" t="s">
        <v>16</v>
      </c>
      <c r="L12735" s="1" t="s">
        <v>16</v>
      </c>
      <c r="M12735" s="1" t="s">
        <v>16</v>
      </c>
      <c r="N12735" s="1" t="s">
        <v>16</v>
      </c>
      <c r="O12735" s="1">
        <v>71.2</v>
      </c>
      <c r="P12735" s="1">
        <v>1.0</v>
      </c>
    </row>
    <row r="12736">
      <c r="A12736" s="1" t="s">
        <v>29</v>
      </c>
      <c r="B12736" s="1" t="s">
        <v>15454</v>
      </c>
      <c r="C12736" s="2" t="s">
        <v>15384</v>
      </c>
      <c r="D12736" s="1" t="s">
        <v>19</v>
      </c>
      <c r="E1273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736" s="1" t="s">
        <v>258</v>
      </c>
      <c r="G12736" s="1" t="s">
        <v>259</v>
      </c>
      <c r="H12736" s="1" t="s">
        <v>260</v>
      </c>
      <c r="I12736" s="1" t="s">
        <v>16</v>
      </c>
      <c r="J12736" s="1" t="s">
        <v>23</v>
      </c>
      <c r="K12736" s="1" t="s">
        <v>16</v>
      </c>
      <c r="L12736" s="1" t="s">
        <v>16</v>
      </c>
      <c r="M12736" s="1" t="s">
        <v>16</v>
      </c>
      <c r="N12736" s="1" t="s">
        <v>16</v>
      </c>
      <c r="O12736" s="1">
        <v>63.2</v>
      </c>
      <c r="P12736" s="1">
        <v>1.0</v>
      </c>
    </row>
    <row r="12737">
      <c r="A12737" s="1" t="s">
        <v>29</v>
      </c>
      <c r="B12737" s="1" t="s">
        <v>15455</v>
      </c>
      <c r="C12737" s="2" t="s">
        <v>15384</v>
      </c>
      <c r="D12737" s="1" t="s">
        <v>19</v>
      </c>
      <c r="E12737" s="3" t="str">
        <f>HYPERLINK("https://fyndiq.se/produkt/9e488e35f28b4b0b/", "2-Pack GOOGLE PIXEL 6A Skärmskydd - Härdat Glas 9H - Super kvalitet 3D")</f>
        <v>2-Pack GOOGLE PIXEL 6A Skärmskydd - Härdat Glas 9H - Super kvalitet 3D</v>
      </c>
      <c r="F12737" s="1" t="s">
        <v>196</v>
      </c>
      <c r="G12737" s="1" t="s">
        <v>197</v>
      </c>
      <c r="H12737" s="1" t="s">
        <v>198</v>
      </c>
      <c r="I12737" s="1" t="s">
        <v>16</v>
      </c>
      <c r="J12737" s="1" t="s">
        <v>23</v>
      </c>
      <c r="K12737" s="1" t="s">
        <v>16</v>
      </c>
      <c r="L12737" s="1" t="s">
        <v>16</v>
      </c>
      <c r="M12737" s="1" t="s">
        <v>16</v>
      </c>
      <c r="N12737" s="1" t="s">
        <v>16</v>
      </c>
      <c r="O12737" s="1">
        <v>63.2</v>
      </c>
      <c r="P12737" s="1">
        <v>1.0</v>
      </c>
    </row>
    <row r="12738">
      <c r="A12738" s="1" t="s">
        <v>29</v>
      </c>
      <c r="B12738" s="1" t="s">
        <v>15456</v>
      </c>
      <c r="C12738" s="2" t="s">
        <v>15384</v>
      </c>
      <c r="D12738" s="1" t="s">
        <v>19</v>
      </c>
      <c r="E1273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2738" s="1" t="s">
        <v>388</v>
      </c>
      <c r="G12738" s="1" t="s">
        <v>389</v>
      </c>
      <c r="H12738" s="1" t="s">
        <v>390</v>
      </c>
      <c r="I12738" s="1" t="s">
        <v>16</v>
      </c>
      <c r="J12738" s="1" t="s">
        <v>23</v>
      </c>
      <c r="K12738" s="1" t="s">
        <v>16</v>
      </c>
      <c r="L12738" s="1" t="s">
        <v>16</v>
      </c>
      <c r="M12738" s="1" t="s">
        <v>16</v>
      </c>
      <c r="N12738" s="1" t="s">
        <v>16</v>
      </c>
      <c r="O12738" s="1">
        <v>63.2</v>
      </c>
      <c r="P12738" s="1">
        <v>1.0</v>
      </c>
    </row>
    <row r="12739">
      <c r="A12739" s="1" t="s">
        <v>29</v>
      </c>
      <c r="B12739" s="1" t="s">
        <v>15457</v>
      </c>
      <c r="C12739" s="2" t="s">
        <v>15384</v>
      </c>
      <c r="D12739" s="1" t="s">
        <v>19</v>
      </c>
      <c r="E12739" s="3" t="str">
        <f>HYPERLINK("https://fyndiq.se/produkt/44f3cfd52e0f4e86/", "Apple Watch 45mm – Härdat glas 9H – Super kvalitet 3D Skärmskydd")</f>
        <v>Apple Watch 45mm – Härdat glas 9H – Super kvalitet 3D Skärmskydd</v>
      </c>
      <c r="F12739" s="1" t="s">
        <v>568</v>
      </c>
      <c r="G12739" s="1" t="s">
        <v>569</v>
      </c>
      <c r="H12739" s="1" t="s">
        <v>570</v>
      </c>
      <c r="I12739" s="1" t="s">
        <v>16</v>
      </c>
      <c r="J12739" s="1" t="s">
        <v>23</v>
      </c>
      <c r="K12739" s="1" t="s">
        <v>16</v>
      </c>
      <c r="L12739" s="1" t="s">
        <v>16</v>
      </c>
      <c r="M12739" s="1" t="s">
        <v>16</v>
      </c>
      <c r="N12739" s="1" t="s">
        <v>16</v>
      </c>
      <c r="O12739" s="1">
        <v>47.2</v>
      </c>
      <c r="P12739" s="1">
        <v>1.0</v>
      </c>
    </row>
    <row r="12740">
      <c r="A12740" s="1" t="s">
        <v>29</v>
      </c>
      <c r="B12740" s="1" t="s">
        <v>15458</v>
      </c>
      <c r="C12740" s="2" t="s">
        <v>15384</v>
      </c>
      <c r="D12740" s="1" t="s">
        <v>19</v>
      </c>
      <c r="E12740" s="3" t="str">
        <f>HYPERLINK("https://fyndiq.se/produkt/e25e081a72dc4cb1/", "2-Pack Xiaomi 10T Pro 5G - Härdat glas 9H-Super kvalitet 3D")</f>
        <v>2-Pack Xiaomi 10T Pro 5G - Härdat glas 9H-Super kvalitet 3D</v>
      </c>
      <c r="F12740" s="1" t="s">
        <v>1257</v>
      </c>
      <c r="G12740" s="1" t="s">
        <v>1258</v>
      </c>
      <c r="H12740" s="1" t="s">
        <v>1259</v>
      </c>
      <c r="I12740" s="1" t="s">
        <v>16</v>
      </c>
      <c r="J12740" s="1" t="s">
        <v>23</v>
      </c>
      <c r="K12740" s="1" t="s">
        <v>16</v>
      </c>
      <c r="L12740" s="1" t="s">
        <v>16</v>
      </c>
      <c r="M12740" s="1" t="s">
        <v>16</v>
      </c>
      <c r="N12740" s="1" t="s">
        <v>16</v>
      </c>
      <c r="O12740" s="1">
        <v>63.2</v>
      </c>
      <c r="P12740" s="1">
        <v>1.0</v>
      </c>
    </row>
    <row r="12741">
      <c r="A12741" s="1" t="s">
        <v>29</v>
      </c>
      <c r="B12741" s="1" t="s">
        <v>15459</v>
      </c>
      <c r="C12741" s="2" t="s">
        <v>15384</v>
      </c>
      <c r="D12741" s="1" t="s">
        <v>19</v>
      </c>
      <c r="E12741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12741" s="1" t="s">
        <v>4983</v>
      </c>
      <c r="G12741" s="1" t="s">
        <v>4984</v>
      </c>
      <c r="H12741" s="1" t="s">
        <v>4985</v>
      </c>
      <c r="I12741" s="1" t="s">
        <v>16</v>
      </c>
      <c r="J12741" s="1" t="s">
        <v>23</v>
      </c>
      <c r="K12741" s="1" t="s">
        <v>16</v>
      </c>
      <c r="L12741" s="1" t="s">
        <v>16</v>
      </c>
      <c r="M12741" s="1" t="s">
        <v>16</v>
      </c>
      <c r="N12741" s="1" t="s">
        <v>16</v>
      </c>
      <c r="O12741" s="1">
        <v>87.2</v>
      </c>
      <c r="P12741" s="1">
        <v>1.0</v>
      </c>
    </row>
    <row r="12742">
      <c r="A12742" s="1" t="s">
        <v>29</v>
      </c>
      <c r="B12742" s="1" t="s">
        <v>15460</v>
      </c>
      <c r="C12742" s="2" t="s">
        <v>15384</v>
      </c>
      <c r="D12742" s="1" t="s">
        <v>19</v>
      </c>
      <c r="E12742" s="3" t="str">
        <f>HYPERLINK("https://fyndiq.se/produkt/7f14e739962c4877/", "Skärmskydd Huawei P30, 3D härdat glas, bubbelfri, hög kvalitet.")</f>
        <v>Skärmskydd Huawei P30, 3D härdat glas, bubbelfri, hög kvalitet.</v>
      </c>
      <c r="F12742" s="1" t="s">
        <v>3346</v>
      </c>
      <c r="G12742" s="1" t="s">
        <v>3347</v>
      </c>
      <c r="H12742" s="1" t="s">
        <v>3348</v>
      </c>
      <c r="I12742" s="1" t="s">
        <v>16</v>
      </c>
      <c r="J12742" s="1" t="s">
        <v>23</v>
      </c>
      <c r="K12742" s="1" t="s">
        <v>16</v>
      </c>
      <c r="L12742" s="1" t="s">
        <v>16</v>
      </c>
      <c r="M12742" s="1" t="s">
        <v>16</v>
      </c>
      <c r="N12742" s="1" t="s">
        <v>16</v>
      </c>
      <c r="O12742" s="1">
        <v>55.2</v>
      </c>
      <c r="P12742" s="1">
        <v>1.0</v>
      </c>
    </row>
    <row r="12743">
      <c r="A12743" s="1" t="s">
        <v>29</v>
      </c>
      <c r="B12743" s="1" t="s">
        <v>15461</v>
      </c>
      <c r="C12743" s="2" t="s">
        <v>15384</v>
      </c>
      <c r="D12743" s="1" t="s">
        <v>19</v>
      </c>
      <c r="E12743" s="3" t="str">
        <f>HYPERLINK("https://fyndiq.se/produkt/9394ab62b0134b76/", "2-Pack Samsung Galaxy A52 - Härdat glas 9H - Super kvalitet 3D")</f>
        <v>2-Pack Samsung Galaxy A52 - Härdat glas 9H - Super kvalitet 3D</v>
      </c>
      <c r="F12743" s="1" t="s">
        <v>1553</v>
      </c>
      <c r="G12743" s="1" t="s">
        <v>1554</v>
      </c>
      <c r="H12743" s="1" t="s">
        <v>1555</v>
      </c>
      <c r="I12743" s="1" t="s">
        <v>16</v>
      </c>
      <c r="J12743" s="1" t="s">
        <v>23</v>
      </c>
      <c r="K12743" s="1" t="s">
        <v>16</v>
      </c>
      <c r="L12743" s="1" t="s">
        <v>16</v>
      </c>
      <c r="M12743" s="1" t="s">
        <v>16</v>
      </c>
      <c r="N12743" s="1" t="s">
        <v>16</v>
      </c>
      <c r="O12743" s="1">
        <v>63.2</v>
      </c>
      <c r="P12743" s="1">
        <v>1.0</v>
      </c>
    </row>
    <row r="12744">
      <c r="A12744" s="1" t="s">
        <v>29</v>
      </c>
      <c r="B12744" s="1" t="s">
        <v>15462</v>
      </c>
      <c r="C12744" s="2" t="s">
        <v>15384</v>
      </c>
      <c r="D12744" s="1" t="s">
        <v>19</v>
      </c>
      <c r="E12744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12744" s="1" t="s">
        <v>4752</v>
      </c>
      <c r="G12744" s="1" t="s">
        <v>4753</v>
      </c>
      <c r="H12744" s="1" t="s">
        <v>4754</v>
      </c>
      <c r="I12744" s="1" t="s">
        <v>16</v>
      </c>
      <c r="J12744" s="1" t="s">
        <v>23</v>
      </c>
      <c r="K12744" s="1" t="s">
        <v>16</v>
      </c>
      <c r="L12744" s="1" t="s">
        <v>16</v>
      </c>
      <c r="M12744" s="1" t="s">
        <v>16</v>
      </c>
      <c r="N12744" s="1" t="s">
        <v>16</v>
      </c>
      <c r="O12744" s="1">
        <v>71.2</v>
      </c>
      <c r="P12744" s="1">
        <v>1.0</v>
      </c>
    </row>
    <row r="12745">
      <c r="A12745" s="1" t="s">
        <v>29</v>
      </c>
      <c r="B12745" s="1" t="s">
        <v>15463</v>
      </c>
      <c r="C12745" s="2" t="s">
        <v>15384</v>
      </c>
      <c r="D12745" s="1" t="s">
        <v>19</v>
      </c>
      <c r="E12745" s="3" t="str">
        <f>HYPERLINK("https://fyndiq.se/produkt/fb71bd1df0c24a44/", "2-Pack Samsung Galaxy A34 (5G) - 9H Härdat Glass - 3D Super Kvalitet")</f>
        <v>2-Pack Samsung Galaxy A34 (5G) - 9H Härdat Glass - 3D Super Kvalitet</v>
      </c>
      <c r="F12745" s="1" t="s">
        <v>75</v>
      </c>
      <c r="G12745" s="1" t="s">
        <v>76</v>
      </c>
      <c r="H12745" s="1" t="s">
        <v>77</v>
      </c>
      <c r="I12745" s="1" t="s">
        <v>16</v>
      </c>
      <c r="J12745" s="1" t="s">
        <v>23</v>
      </c>
      <c r="K12745" s="1" t="s">
        <v>16</v>
      </c>
      <c r="L12745" s="1" t="s">
        <v>16</v>
      </c>
      <c r="M12745" s="1" t="s">
        <v>16</v>
      </c>
      <c r="N12745" s="1" t="s">
        <v>16</v>
      </c>
      <c r="O12745" s="1">
        <v>63.2</v>
      </c>
      <c r="P12745" s="1">
        <v>1.0</v>
      </c>
    </row>
    <row r="12746">
      <c r="A12746" s="1" t="s">
        <v>29</v>
      </c>
      <c r="B12746" s="1" t="s">
        <v>15464</v>
      </c>
      <c r="C12746" s="2" t="s">
        <v>15384</v>
      </c>
      <c r="D12746" s="1" t="s">
        <v>19</v>
      </c>
      <c r="E12746" s="3" t="str">
        <f>HYPERLINK("https://fyndiq.se/produkt/9adf3a37026e4816/", "2 Pack Samsung Galaxy Note 20 Ultra -Härdat glas–Super kvalitet")</f>
        <v>2 Pack Samsung Galaxy Note 20 Ultra -Härdat glas–Super kvalitet</v>
      </c>
      <c r="F12746" s="1" t="s">
        <v>1043</v>
      </c>
      <c r="G12746" s="1" t="s">
        <v>1044</v>
      </c>
      <c r="H12746" s="1" t="s">
        <v>1045</v>
      </c>
      <c r="I12746" s="1" t="s">
        <v>16</v>
      </c>
      <c r="J12746" s="1" t="s">
        <v>23</v>
      </c>
      <c r="K12746" s="1" t="s">
        <v>16</v>
      </c>
      <c r="L12746" s="1" t="s">
        <v>16</v>
      </c>
      <c r="M12746" s="1" t="s">
        <v>16</v>
      </c>
      <c r="N12746" s="1" t="s">
        <v>16</v>
      </c>
      <c r="O12746" s="1">
        <v>63.2</v>
      </c>
      <c r="P12746" s="1">
        <v>1.0</v>
      </c>
    </row>
    <row r="12747">
      <c r="A12747" s="1" t="s">
        <v>29</v>
      </c>
      <c r="B12747" s="1" t="s">
        <v>15465</v>
      </c>
      <c r="C12747" s="2" t="s">
        <v>15384</v>
      </c>
      <c r="D12747" s="1" t="s">
        <v>19</v>
      </c>
      <c r="E12747" s="3" t="str">
        <f>HYPERLINK("https://fyndiq.se/produkt/c8f9d711822e4429/", "2-Pack Samsung S22 Plus Skärmskydd &amp; 1-Pack linsskydd - 9H Glas")</f>
        <v>2-Pack Samsung S22 Plus Skärmskydd &amp; 1-Pack linsskydd - 9H Glas</v>
      </c>
      <c r="F12747" s="1" t="s">
        <v>5409</v>
      </c>
      <c r="G12747" s="1" t="s">
        <v>5410</v>
      </c>
      <c r="H12747" s="1" t="s">
        <v>5411</v>
      </c>
      <c r="I12747" s="1" t="s">
        <v>16</v>
      </c>
      <c r="J12747" s="1" t="s">
        <v>23</v>
      </c>
      <c r="K12747" s="1" t="s">
        <v>16</v>
      </c>
      <c r="L12747" s="1" t="s">
        <v>16</v>
      </c>
      <c r="M12747" s="1" t="s">
        <v>16</v>
      </c>
      <c r="N12747" s="1" t="s">
        <v>16</v>
      </c>
      <c r="O12747" s="1">
        <v>71.2</v>
      </c>
      <c r="P12747" s="1">
        <v>2.0</v>
      </c>
    </row>
    <row r="12748">
      <c r="A12748" s="1" t="s">
        <v>29</v>
      </c>
      <c r="B12748" s="1" t="s">
        <v>15466</v>
      </c>
      <c r="C12748" s="2" t="s">
        <v>15384</v>
      </c>
      <c r="D12748" s="1" t="s">
        <v>19</v>
      </c>
      <c r="E12748" s="3" t="str">
        <f t="shared" ref="E12748:E12749" si="522">HYPERLINK("https://fyndiq.se/produkt/4bbb3fa8e0b44286/", "2-Pack XIAOMI REDMI 13C Skärmskydd - Härdat Glas 9H - Super kvalitet 3D")</f>
        <v>2-Pack XIAOMI REDMI 13C Skärmskydd - Härdat Glas 9H - Super kvalitet 3D</v>
      </c>
      <c r="F12748" s="1" t="s">
        <v>103</v>
      </c>
      <c r="G12748" s="1" t="s">
        <v>104</v>
      </c>
      <c r="H12748" s="1" t="s">
        <v>105</v>
      </c>
      <c r="I12748" s="1" t="s">
        <v>16</v>
      </c>
      <c r="J12748" s="1" t="s">
        <v>23</v>
      </c>
      <c r="K12748" s="1" t="s">
        <v>16</v>
      </c>
      <c r="L12748" s="1" t="s">
        <v>16</v>
      </c>
      <c r="M12748" s="1" t="s">
        <v>16</v>
      </c>
      <c r="N12748" s="1" t="s">
        <v>16</v>
      </c>
      <c r="O12748" s="1">
        <v>63.2</v>
      </c>
      <c r="P12748" s="1">
        <v>1.0</v>
      </c>
    </row>
    <row r="12749">
      <c r="A12749" s="1" t="s">
        <v>29</v>
      </c>
      <c r="B12749" s="1" t="s">
        <v>15467</v>
      </c>
      <c r="C12749" s="2" t="s">
        <v>15384</v>
      </c>
      <c r="D12749" s="1" t="s">
        <v>19</v>
      </c>
      <c r="E12749" s="3" t="str">
        <f t="shared" si="522"/>
        <v>2-Pack XIAOMI REDMI 13C Skärmskydd - Härdat Glas 9H - Super kvalitet 3D</v>
      </c>
      <c r="F12749" s="1" t="s">
        <v>103</v>
      </c>
      <c r="G12749" s="1" t="s">
        <v>104</v>
      </c>
      <c r="H12749" s="1" t="s">
        <v>105</v>
      </c>
      <c r="I12749" s="1" t="s">
        <v>16</v>
      </c>
      <c r="J12749" s="1" t="s">
        <v>23</v>
      </c>
      <c r="K12749" s="1" t="s">
        <v>16</v>
      </c>
      <c r="L12749" s="1" t="s">
        <v>16</v>
      </c>
      <c r="M12749" s="1" t="s">
        <v>16</v>
      </c>
      <c r="N12749" s="1" t="s">
        <v>16</v>
      </c>
      <c r="O12749" s="1">
        <v>63.2</v>
      </c>
      <c r="P12749" s="1">
        <v>1.0</v>
      </c>
    </row>
    <row r="12750">
      <c r="A12750" s="1" t="s">
        <v>29</v>
      </c>
      <c r="B12750" s="1" t="s">
        <v>15468</v>
      </c>
      <c r="C12750" s="2" t="s">
        <v>15384</v>
      </c>
      <c r="D12750" s="1" t="s">
        <v>19</v>
      </c>
      <c r="E12750" s="3" t="str">
        <f>HYPERLINK("https://fyndiq.se/produkt/520b444c37e54303/", "2-Pack Xiaomi 12 Pro (5G) Skärmskydd &amp; 1-Pack linsskydd - Härdat Glas 9H - Super kvalitet 3D")</f>
        <v>2-Pack Xiaomi 12 Pro (5G) Skärmskydd &amp; 1-Pack linsskydd - Härdat Glas 9H - Super kvalitet 3D</v>
      </c>
      <c r="F12750" s="1" t="s">
        <v>8603</v>
      </c>
      <c r="G12750" s="1" t="s">
        <v>8604</v>
      </c>
      <c r="H12750" s="1" t="s">
        <v>8605</v>
      </c>
      <c r="I12750" s="1" t="s">
        <v>16</v>
      </c>
      <c r="J12750" s="1" t="s">
        <v>23</v>
      </c>
      <c r="K12750" s="1" t="s">
        <v>16</v>
      </c>
      <c r="L12750" s="1" t="s">
        <v>16</v>
      </c>
      <c r="M12750" s="1" t="s">
        <v>16</v>
      </c>
      <c r="N12750" s="1" t="s">
        <v>16</v>
      </c>
      <c r="O12750" s="1">
        <v>71.2</v>
      </c>
      <c r="P12750" s="1">
        <v>1.0</v>
      </c>
    </row>
    <row r="12751">
      <c r="A12751" s="1" t="s">
        <v>29</v>
      </c>
      <c r="B12751" s="1" t="s">
        <v>15469</v>
      </c>
      <c r="C12751" s="2" t="s">
        <v>15384</v>
      </c>
      <c r="D12751" s="1" t="s">
        <v>19</v>
      </c>
      <c r="E12751" s="3" t="str">
        <f t="shared" ref="E12751:E12752" si="523">HYPERLINK("https://fyndiq.se/produkt/4bbb3fa8e0b44286/", "2-Pack XIAOMI REDMI 13C Skärmskydd - Härdat Glas 9H - Super kvalitet 3D")</f>
        <v>2-Pack XIAOMI REDMI 13C Skärmskydd - Härdat Glas 9H - Super kvalitet 3D</v>
      </c>
      <c r="F12751" s="1" t="s">
        <v>103</v>
      </c>
      <c r="G12751" s="1" t="s">
        <v>104</v>
      </c>
      <c r="H12751" s="1" t="s">
        <v>105</v>
      </c>
      <c r="I12751" s="1" t="s">
        <v>16</v>
      </c>
      <c r="J12751" s="1" t="s">
        <v>23</v>
      </c>
      <c r="K12751" s="1" t="s">
        <v>16</v>
      </c>
      <c r="L12751" s="1" t="s">
        <v>16</v>
      </c>
      <c r="M12751" s="1" t="s">
        <v>16</v>
      </c>
      <c r="N12751" s="1" t="s">
        <v>16</v>
      </c>
      <c r="O12751" s="1">
        <v>63.2</v>
      </c>
      <c r="P12751" s="1">
        <v>1.0</v>
      </c>
    </row>
    <row r="12752">
      <c r="A12752" s="1" t="s">
        <v>29</v>
      </c>
      <c r="B12752" s="1" t="s">
        <v>15470</v>
      </c>
      <c r="C12752" s="2" t="s">
        <v>15384</v>
      </c>
      <c r="D12752" s="1" t="s">
        <v>19</v>
      </c>
      <c r="E12752" s="3" t="str">
        <f t="shared" si="523"/>
        <v>2-Pack XIAOMI REDMI 13C Skärmskydd - Härdat Glas 9H - Super kvalitet 3D</v>
      </c>
      <c r="F12752" s="1" t="s">
        <v>103</v>
      </c>
      <c r="G12752" s="1" t="s">
        <v>104</v>
      </c>
      <c r="H12752" s="1" t="s">
        <v>105</v>
      </c>
      <c r="I12752" s="1" t="s">
        <v>16</v>
      </c>
      <c r="J12752" s="1" t="s">
        <v>23</v>
      </c>
      <c r="K12752" s="1" t="s">
        <v>16</v>
      </c>
      <c r="L12752" s="1" t="s">
        <v>16</v>
      </c>
      <c r="M12752" s="1" t="s">
        <v>16</v>
      </c>
      <c r="N12752" s="1" t="s">
        <v>16</v>
      </c>
      <c r="O12752" s="1">
        <v>63.2</v>
      </c>
      <c r="P12752" s="1">
        <v>1.0</v>
      </c>
    </row>
    <row r="12753">
      <c r="A12753" s="1" t="s">
        <v>29</v>
      </c>
      <c r="B12753" s="1" t="s">
        <v>15471</v>
      </c>
      <c r="C12753" s="2" t="s">
        <v>15384</v>
      </c>
      <c r="D12753" s="1" t="s">
        <v>19</v>
      </c>
      <c r="E12753" s="3" t="str">
        <f>HYPERLINK("https://fyndiq.se/produkt/c38ab901b4714df2/", "2-Pack Samsung Galaxy S21 Ultra - Härdat Glas 9H-Super Kvalitet")</f>
        <v>2-Pack Samsung Galaxy S21 Ultra - Härdat Glas 9H-Super Kvalitet</v>
      </c>
      <c r="F12753" s="1" t="s">
        <v>1114</v>
      </c>
      <c r="G12753" s="1" t="s">
        <v>1115</v>
      </c>
      <c r="H12753" s="1" t="s">
        <v>1116</v>
      </c>
      <c r="I12753" s="1" t="s">
        <v>16</v>
      </c>
      <c r="J12753" s="1" t="s">
        <v>23</v>
      </c>
      <c r="K12753" s="1" t="s">
        <v>16</v>
      </c>
      <c r="L12753" s="1" t="s">
        <v>16</v>
      </c>
      <c r="M12753" s="1" t="s">
        <v>16</v>
      </c>
      <c r="N12753" s="1" t="s">
        <v>16</v>
      </c>
      <c r="O12753" s="1">
        <v>63.2</v>
      </c>
      <c r="P12753" s="1">
        <v>1.0</v>
      </c>
    </row>
    <row r="12754">
      <c r="A12754" s="1" t="s">
        <v>29</v>
      </c>
      <c r="B12754" s="1" t="s">
        <v>15472</v>
      </c>
      <c r="C12754" s="2" t="s">
        <v>15384</v>
      </c>
      <c r="D12754" s="1" t="s">
        <v>19</v>
      </c>
      <c r="E12754" s="3" t="str">
        <f>HYPERLINK("https://fyndiq.se/produkt/8d7960028c1a40a4/", "2 Pack Xiaomi 11T Pro 5G - Härdat glas 9H - Super kvalitet 3D")</f>
        <v>2 Pack Xiaomi 11T Pro 5G - Härdat glas 9H - Super kvalitet 3D</v>
      </c>
      <c r="F12754" s="1" t="s">
        <v>112</v>
      </c>
      <c r="G12754" s="1" t="s">
        <v>113</v>
      </c>
      <c r="H12754" s="1" t="s">
        <v>114</v>
      </c>
      <c r="I12754" s="1" t="s">
        <v>16</v>
      </c>
      <c r="J12754" s="1" t="s">
        <v>23</v>
      </c>
      <c r="K12754" s="1" t="s">
        <v>16</v>
      </c>
      <c r="L12754" s="1" t="s">
        <v>16</v>
      </c>
      <c r="M12754" s="1" t="s">
        <v>16</v>
      </c>
      <c r="N12754" s="1" t="s">
        <v>16</v>
      </c>
      <c r="O12754" s="1">
        <v>63.2</v>
      </c>
      <c r="P12754" s="1">
        <v>1.0</v>
      </c>
    </row>
    <row r="12755">
      <c r="A12755" s="1" t="s">
        <v>29</v>
      </c>
      <c r="B12755" s="1" t="s">
        <v>15473</v>
      </c>
      <c r="C12755" s="2" t="s">
        <v>15384</v>
      </c>
      <c r="D12755" s="1" t="s">
        <v>19</v>
      </c>
      <c r="E12755" s="3" t="str">
        <f>HYPERLINK("https://fyndiq.se/produkt/c8d2506a79ce40d9/", "2 Pack Samsung Galaxy S8 Plus - Härdat glas 9H–Super kvalitet 3D")</f>
        <v>2 Pack Samsung Galaxy S8 Plus - Härdat glas 9H–Super kvalitet 3D</v>
      </c>
      <c r="F12755" s="1" t="s">
        <v>2787</v>
      </c>
      <c r="G12755" s="1" t="s">
        <v>2788</v>
      </c>
      <c r="H12755" s="1" t="s">
        <v>2789</v>
      </c>
      <c r="I12755" s="1" t="s">
        <v>16</v>
      </c>
      <c r="J12755" s="1" t="s">
        <v>23</v>
      </c>
      <c r="K12755" s="1" t="s">
        <v>16</v>
      </c>
      <c r="L12755" s="1" t="s">
        <v>16</v>
      </c>
      <c r="M12755" s="1" t="s">
        <v>16</v>
      </c>
      <c r="N12755" s="1" t="s">
        <v>16</v>
      </c>
      <c r="O12755" s="1">
        <v>63.2</v>
      </c>
      <c r="P12755" s="1">
        <v>1.0</v>
      </c>
    </row>
    <row r="12756">
      <c r="A12756" s="1" t="s">
        <v>29</v>
      </c>
      <c r="B12756" s="1" t="s">
        <v>15474</v>
      </c>
      <c r="C12756" s="2" t="s">
        <v>15384</v>
      </c>
      <c r="D12756" s="1" t="s">
        <v>19</v>
      </c>
      <c r="E12756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2756" s="1" t="s">
        <v>1170</v>
      </c>
      <c r="G12756" s="1" t="s">
        <v>1171</v>
      </c>
      <c r="H12756" s="1" t="s">
        <v>1172</v>
      </c>
      <c r="I12756" s="1" t="s">
        <v>16</v>
      </c>
      <c r="J12756" s="1" t="s">
        <v>23</v>
      </c>
      <c r="K12756" s="1" t="s">
        <v>16</v>
      </c>
      <c r="L12756" s="1" t="s">
        <v>16</v>
      </c>
      <c r="M12756" s="1" t="s">
        <v>16</v>
      </c>
      <c r="N12756" s="1" t="s">
        <v>16</v>
      </c>
      <c r="O12756" s="1">
        <v>47.2</v>
      </c>
      <c r="P12756" s="1">
        <v>1.0</v>
      </c>
    </row>
    <row r="12757">
      <c r="A12757" s="1" t="s">
        <v>29</v>
      </c>
      <c r="B12757" s="1" t="s">
        <v>15475</v>
      </c>
      <c r="C12757" s="2" t="s">
        <v>15384</v>
      </c>
      <c r="D12757" s="1" t="s">
        <v>19</v>
      </c>
      <c r="E12757" s="3" t="str">
        <f>HYPERLINK("https://fyndiq.se/produkt/957e60265bcd413d/", "2-Pack Samsung S23 Ultra (5G) Skärmskydd &amp; 1-Pack linsskydd - Härdat Glas 9H - Super kvalitet 3D")</f>
        <v>2-Pack Samsung S23 Ultra (5G) Skärmskydd &amp; 1-Pack linsskydd - Härdat Glas 9H - Super kvalitet 3D</v>
      </c>
      <c r="F12757" s="1" t="s">
        <v>8864</v>
      </c>
      <c r="G12757" s="1" t="s">
        <v>8865</v>
      </c>
      <c r="H12757" s="1" t="s">
        <v>8866</v>
      </c>
      <c r="I12757" s="1" t="s">
        <v>16</v>
      </c>
      <c r="J12757" s="1" t="s">
        <v>23</v>
      </c>
      <c r="K12757" s="1" t="s">
        <v>16</v>
      </c>
      <c r="L12757" s="1" t="s">
        <v>16</v>
      </c>
      <c r="M12757" s="1" t="s">
        <v>16</v>
      </c>
      <c r="N12757" s="1" t="s">
        <v>16</v>
      </c>
      <c r="O12757" s="1">
        <v>79.2</v>
      </c>
      <c r="P12757" s="1">
        <v>1.0</v>
      </c>
    </row>
    <row r="12758">
      <c r="A12758" s="1" t="s">
        <v>29</v>
      </c>
      <c r="B12758" s="1" t="s">
        <v>15476</v>
      </c>
      <c r="C12758" s="2" t="s">
        <v>15384</v>
      </c>
      <c r="D12758" s="1" t="s">
        <v>19</v>
      </c>
      <c r="E12758" s="3" t="str">
        <f t="shared" ref="E12758:E12760" si="524">HYPERLINK("https://fyndiq.se/produkt/c13e0200ca7b4061/", "Xiaomi Redmi 12C 4G Premium Transparent Skal: Stöttåligt med Förstärkta Hörn")</f>
        <v>Xiaomi Redmi 12C 4G Premium Transparent Skal: Stöttåligt med Förstärkta Hörn</v>
      </c>
      <c r="F12758" s="1" t="s">
        <v>2607</v>
      </c>
      <c r="G12758" s="1" t="s">
        <v>2608</v>
      </c>
      <c r="H12758" s="1" t="s">
        <v>2609</v>
      </c>
      <c r="I12758" s="1" t="s">
        <v>16</v>
      </c>
      <c r="J12758" s="1" t="s">
        <v>23</v>
      </c>
      <c r="K12758" s="1" t="s">
        <v>16</v>
      </c>
      <c r="L12758" s="1" t="s">
        <v>16</v>
      </c>
      <c r="M12758" s="1" t="s">
        <v>16</v>
      </c>
      <c r="N12758" s="1" t="s">
        <v>16</v>
      </c>
      <c r="O12758" s="1">
        <v>55.2</v>
      </c>
      <c r="P12758" s="1">
        <v>1.0</v>
      </c>
    </row>
    <row r="12759">
      <c r="A12759" s="1" t="s">
        <v>29</v>
      </c>
      <c r="B12759" s="1" t="s">
        <v>15477</v>
      </c>
      <c r="C12759" s="2" t="s">
        <v>15384</v>
      </c>
      <c r="D12759" s="1" t="s">
        <v>19</v>
      </c>
      <c r="E12759" s="3" t="str">
        <f t="shared" si="524"/>
        <v>Xiaomi Redmi 12C 4G Premium Transparent Skal: Stöttåligt med Förstärkta Hörn</v>
      </c>
      <c r="F12759" s="1" t="s">
        <v>2607</v>
      </c>
      <c r="G12759" s="1" t="s">
        <v>2608</v>
      </c>
      <c r="H12759" s="1" t="s">
        <v>2609</v>
      </c>
      <c r="I12759" s="1" t="s">
        <v>16</v>
      </c>
      <c r="J12759" s="1" t="s">
        <v>23</v>
      </c>
      <c r="K12759" s="1" t="s">
        <v>16</v>
      </c>
      <c r="L12759" s="1" t="s">
        <v>16</v>
      </c>
      <c r="M12759" s="1" t="s">
        <v>16</v>
      </c>
      <c r="N12759" s="1" t="s">
        <v>16</v>
      </c>
      <c r="O12759" s="1">
        <v>55.2</v>
      </c>
      <c r="P12759" s="1">
        <v>1.0</v>
      </c>
    </row>
    <row r="12760">
      <c r="A12760" s="1" t="s">
        <v>29</v>
      </c>
      <c r="B12760" s="1" t="s">
        <v>15478</v>
      </c>
      <c r="C12760" s="2" t="s">
        <v>15384</v>
      </c>
      <c r="D12760" s="1" t="s">
        <v>19</v>
      </c>
      <c r="E12760" s="3" t="str">
        <f t="shared" si="524"/>
        <v>Xiaomi Redmi 12C 4G Premium Transparent Skal: Stöttåligt med Förstärkta Hörn</v>
      </c>
      <c r="F12760" s="1" t="s">
        <v>2607</v>
      </c>
      <c r="G12760" s="1" t="s">
        <v>2608</v>
      </c>
      <c r="H12760" s="1" t="s">
        <v>2609</v>
      </c>
      <c r="I12760" s="1" t="s">
        <v>16</v>
      </c>
      <c r="J12760" s="1" t="s">
        <v>23</v>
      </c>
      <c r="K12760" s="1" t="s">
        <v>16</v>
      </c>
      <c r="L12760" s="1" t="s">
        <v>16</v>
      </c>
      <c r="M12760" s="1" t="s">
        <v>16</v>
      </c>
      <c r="N12760" s="1" t="s">
        <v>16</v>
      </c>
      <c r="O12760" s="1">
        <v>55.2</v>
      </c>
      <c r="P12760" s="1">
        <v>1.0</v>
      </c>
    </row>
    <row r="12761">
      <c r="A12761" s="1" t="s">
        <v>29</v>
      </c>
      <c r="B12761" s="1" t="s">
        <v>15479</v>
      </c>
      <c r="C12761" s="2" t="s">
        <v>15384</v>
      </c>
      <c r="D12761" s="1" t="s">
        <v>19</v>
      </c>
      <c r="E12761" s="3" t="str">
        <f>HYPERLINK("https://fyndiq.se/produkt/022d7ac2f2e44ae2/", "Samsung Galaxy A04s - Härdat Glas 9H - Super Kvalitet 3D Skärmskydd")</f>
        <v>Samsung Galaxy A04s - Härdat Glas 9H - Super Kvalitet 3D Skärmskydd</v>
      </c>
      <c r="F12761" s="1" t="s">
        <v>3609</v>
      </c>
      <c r="G12761" s="1" t="s">
        <v>3610</v>
      </c>
      <c r="H12761" s="1" t="s">
        <v>3611</v>
      </c>
      <c r="I12761" s="1" t="s">
        <v>16</v>
      </c>
      <c r="J12761" s="1" t="s">
        <v>23</v>
      </c>
      <c r="K12761" s="1" t="s">
        <v>16</v>
      </c>
      <c r="L12761" s="1" t="s">
        <v>16</v>
      </c>
      <c r="M12761" s="1" t="s">
        <v>16</v>
      </c>
      <c r="N12761" s="1" t="s">
        <v>16</v>
      </c>
      <c r="O12761" s="1">
        <v>55.2</v>
      </c>
      <c r="P12761" s="1">
        <v>1.0</v>
      </c>
    </row>
    <row r="12762">
      <c r="A12762" s="1" t="s">
        <v>29</v>
      </c>
      <c r="B12762" s="1" t="s">
        <v>15480</v>
      </c>
      <c r="C12762" s="2" t="s">
        <v>15384</v>
      </c>
      <c r="D12762" s="1" t="s">
        <v>19</v>
      </c>
      <c r="E12762" s="3" t="str">
        <f>HYPERLINK("https://fyndiq.se/produkt/13e76851ca504320/", "2-Pack Samsung Galaxy S22 Ultra - Härdat glas 9H - Top kvalitet")</f>
        <v>2-Pack Samsung Galaxy S22 Ultra - Härdat glas 9H - Top kvalitet</v>
      </c>
      <c r="F12762" s="1" t="s">
        <v>140</v>
      </c>
      <c r="G12762" s="1" t="s">
        <v>141</v>
      </c>
      <c r="H12762" s="1" t="s">
        <v>142</v>
      </c>
      <c r="I12762" s="1" t="s">
        <v>16</v>
      </c>
      <c r="J12762" s="1" t="s">
        <v>23</v>
      </c>
      <c r="K12762" s="1" t="s">
        <v>16</v>
      </c>
      <c r="L12762" s="1" t="s">
        <v>16</v>
      </c>
      <c r="M12762" s="1" t="s">
        <v>16</v>
      </c>
      <c r="N12762" s="1" t="s">
        <v>16</v>
      </c>
      <c r="O12762" s="1">
        <v>63.2</v>
      </c>
      <c r="P12762" s="1">
        <v>1.0</v>
      </c>
    </row>
    <row r="12763">
      <c r="A12763" s="1" t="s">
        <v>29</v>
      </c>
      <c r="B12763" s="1" t="s">
        <v>15481</v>
      </c>
      <c r="C12763" s="2" t="s">
        <v>15384</v>
      </c>
      <c r="D12763" s="1" t="s">
        <v>19</v>
      </c>
      <c r="E12763" s="3" t="str">
        <f>HYPERLINK("https://fyndiq.se/produkt/67afb534781a4066/", "2-Pack Samsung Galaxy S9 Plus - Härdat glas- 9HSuper kvalitet 3D")</f>
        <v>2-Pack Samsung Galaxy S9 Plus - Härdat glas- 9HSuper kvalitet 3D</v>
      </c>
      <c r="F12763" s="1" t="s">
        <v>3929</v>
      </c>
      <c r="G12763" s="1" t="s">
        <v>3930</v>
      </c>
      <c r="H12763" s="1" t="s">
        <v>3931</v>
      </c>
      <c r="I12763" s="1" t="s">
        <v>16</v>
      </c>
      <c r="J12763" s="1" t="s">
        <v>23</v>
      </c>
      <c r="K12763" s="1" t="s">
        <v>16</v>
      </c>
      <c r="L12763" s="1" t="s">
        <v>16</v>
      </c>
      <c r="M12763" s="1" t="s">
        <v>16</v>
      </c>
      <c r="N12763" s="1" t="s">
        <v>16</v>
      </c>
      <c r="O12763" s="1">
        <v>63.2</v>
      </c>
      <c r="P12763" s="1">
        <v>1.0</v>
      </c>
    </row>
    <row r="12764">
      <c r="A12764" s="1" t="s">
        <v>29</v>
      </c>
      <c r="B12764" s="1" t="s">
        <v>15482</v>
      </c>
      <c r="C12764" s="2" t="s">
        <v>15384</v>
      </c>
      <c r="D12764" s="1" t="s">
        <v>19</v>
      </c>
      <c r="E1276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764" s="1" t="s">
        <v>729</v>
      </c>
      <c r="G12764" s="1" t="s">
        <v>730</v>
      </c>
      <c r="H12764" s="1" t="s">
        <v>731</v>
      </c>
      <c r="I12764" s="1" t="s">
        <v>16</v>
      </c>
      <c r="J12764" s="1" t="s">
        <v>23</v>
      </c>
      <c r="K12764" s="1" t="s">
        <v>16</v>
      </c>
      <c r="L12764" s="1" t="s">
        <v>16</v>
      </c>
      <c r="M12764" s="1" t="s">
        <v>16</v>
      </c>
      <c r="N12764" s="1" t="s">
        <v>16</v>
      </c>
      <c r="O12764" s="1">
        <v>63.2</v>
      </c>
      <c r="P12764" s="1">
        <v>1.0</v>
      </c>
    </row>
    <row r="12765">
      <c r="A12765" s="1" t="s">
        <v>29</v>
      </c>
      <c r="B12765" s="1" t="s">
        <v>15483</v>
      </c>
      <c r="C12765" s="2" t="s">
        <v>15384</v>
      </c>
      <c r="D12765" s="1" t="s">
        <v>19</v>
      </c>
      <c r="E12765" s="3" t="str">
        <f>HYPERLINK("https://fyndiq.se/produkt/9ea0a7db90594f65/", "2-Pack Xiaomi 11 Ultra - 9H Härdat glas - Super kvalitet 3D")</f>
        <v>2-Pack Xiaomi 11 Ultra - 9H Härdat glas - Super kvalitet 3D</v>
      </c>
      <c r="F12765" s="1" t="s">
        <v>12449</v>
      </c>
      <c r="G12765" s="1" t="s">
        <v>12450</v>
      </c>
      <c r="H12765" s="1" t="s">
        <v>12451</v>
      </c>
      <c r="I12765" s="1" t="s">
        <v>16</v>
      </c>
      <c r="J12765" s="1" t="s">
        <v>23</v>
      </c>
      <c r="K12765" s="1" t="s">
        <v>16</v>
      </c>
      <c r="L12765" s="1" t="s">
        <v>16</v>
      </c>
      <c r="M12765" s="1" t="s">
        <v>16</v>
      </c>
      <c r="N12765" s="1" t="s">
        <v>16</v>
      </c>
      <c r="O12765" s="1">
        <v>63.2</v>
      </c>
      <c r="P12765" s="1">
        <v>1.0</v>
      </c>
    </row>
    <row r="12766">
      <c r="A12766" s="1" t="s">
        <v>29</v>
      </c>
      <c r="B12766" s="1" t="s">
        <v>15484</v>
      </c>
      <c r="C12766" s="2" t="s">
        <v>15384</v>
      </c>
      <c r="D12766" s="1" t="s">
        <v>19</v>
      </c>
      <c r="E12766" s="3" t="str">
        <f>HYPERLINK("https://fyndiq.se/produkt/a529734edaa9418b/", "1-Pack Samsung S23 Ultra Skärmskydd &amp; 1-Pack linsskydd - Härdat Glas 9H - Super kvalitet 3D")</f>
        <v>1-Pack Samsung S23 Ultra Skärmskydd &amp; 1-Pack linsskydd - Härdat Glas 9H - Super kvalitet 3D</v>
      </c>
      <c r="F12766" s="1" t="s">
        <v>4477</v>
      </c>
      <c r="G12766" s="1" t="s">
        <v>4478</v>
      </c>
      <c r="H12766" s="1" t="s">
        <v>4479</v>
      </c>
      <c r="I12766" s="1" t="s">
        <v>16</v>
      </c>
      <c r="J12766" s="1" t="s">
        <v>23</v>
      </c>
      <c r="K12766" s="1" t="s">
        <v>16</v>
      </c>
      <c r="L12766" s="1" t="s">
        <v>16</v>
      </c>
      <c r="M12766" s="1" t="s">
        <v>16</v>
      </c>
      <c r="N12766" s="1" t="s">
        <v>16</v>
      </c>
      <c r="O12766" s="1">
        <v>63.2</v>
      </c>
      <c r="P12766" s="1">
        <v>1.0</v>
      </c>
    </row>
    <row r="12767">
      <c r="A12767" s="1" t="s">
        <v>29</v>
      </c>
      <c r="B12767" s="1" t="s">
        <v>15485</v>
      </c>
      <c r="C12767" s="2" t="s">
        <v>15384</v>
      </c>
      <c r="D12767" s="1" t="s">
        <v>19</v>
      </c>
      <c r="E12767" s="3" t="str">
        <f>HYPERLINK("https://fyndiq.se/produkt/9132b04443cf4083/", "iPhone SE 2020 Vit - Härdat Glas 9H-Super Kvalitet 3D Skärmskydd")</f>
        <v>iPhone SE 2020 Vit - Härdat Glas 9H-Super Kvalitet 3D Skärmskydd</v>
      </c>
      <c r="F12767" s="1" t="s">
        <v>15486</v>
      </c>
      <c r="G12767" s="1" t="s">
        <v>15487</v>
      </c>
      <c r="H12767" s="1" t="s">
        <v>15488</v>
      </c>
      <c r="I12767" s="1" t="s">
        <v>16</v>
      </c>
      <c r="J12767" s="1" t="s">
        <v>23</v>
      </c>
      <c r="K12767" s="1" t="s">
        <v>16</v>
      </c>
      <c r="L12767" s="1" t="s">
        <v>16</v>
      </c>
      <c r="M12767" s="1" t="s">
        <v>16</v>
      </c>
      <c r="N12767" s="1" t="s">
        <v>16</v>
      </c>
      <c r="O12767" s="1">
        <v>39.2</v>
      </c>
      <c r="P12767" s="1">
        <v>1.0</v>
      </c>
    </row>
    <row r="12768">
      <c r="A12768" s="1" t="s">
        <v>29</v>
      </c>
      <c r="B12768" s="1" t="s">
        <v>15489</v>
      </c>
      <c r="C12768" s="2" t="s">
        <v>15384</v>
      </c>
      <c r="D12768" s="1" t="s">
        <v>19</v>
      </c>
      <c r="E12768" s="3" t="str">
        <f>HYPERLINK("https://fyndiq.se/produkt/87e8c2a54c4a469b/", "2-Pack Samsung Galaxy A53 5G - Härdat glas 9H - Super kvalitet")</f>
        <v>2-Pack Samsung Galaxy A53 5G - Härdat glas 9H - Super kvalitet</v>
      </c>
      <c r="F12768" s="1" t="s">
        <v>1320</v>
      </c>
      <c r="G12768" s="1" t="s">
        <v>1321</v>
      </c>
      <c r="H12768" s="1" t="s">
        <v>1322</v>
      </c>
      <c r="I12768" s="1" t="s">
        <v>16</v>
      </c>
      <c r="J12768" s="1" t="s">
        <v>23</v>
      </c>
      <c r="K12768" s="1" t="s">
        <v>16</v>
      </c>
      <c r="L12768" s="1" t="s">
        <v>16</v>
      </c>
      <c r="M12768" s="1" t="s">
        <v>16</v>
      </c>
      <c r="N12768" s="1" t="s">
        <v>16</v>
      </c>
      <c r="O12768" s="1">
        <v>63.2</v>
      </c>
      <c r="P12768" s="1">
        <v>1.0</v>
      </c>
    </row>
    <row r="12769">
      <c r="A12769" s="1" t="s">
        <v>29</v>
      </c>
      <c r="B12769" s="1" t="s">
        <v>15490</v>
      </c>
      <c r="C12769" s="2" t="s">
        <v>15384</v>
      </c>
      <c r="D12769" s="1" t="s">
        <v>19</v>
      </c>
      <c r="E1276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2769" s="1" t="s">
        <v>3098</v>
      </c>
      <c r="G12769" s="1" t="s">
        <v>3099</v>
      </c>
      <c r="H12769" s="1" t="s">
        <v>3100</v>
      </c>
      <c r="I12769" s="1" t="s">
        <v>16</v>
      </c>
      <c r="J12769" s="1" t="s">
        <v>23</v>
      </c>
      <c r="K12769" s="1" t="s">
        <v>16</v>
      </c>
      <c r="L12769" s="1" t="s">
        <v>16</v>
      </c>
      <c r="M12769" s="1" t="s">
        <v>16</v>
      </c>
      <c r="N12769" s="1" t="s">
        <v>16</v>
      </c>
      <c r="O12769" s="1">
        <v>63.2</v>
      </c>
      <c r="P12769" s="1">
        <v>1.0</v>
      </c>
    </row>
    <row r="12770">
      <c r="A12770" s="1" t="s">
        <v>29</v>
      </c>
      <c r="B12770" s="1" t="s">
        <v>15491</v>
      </c>
      <c r="C12770" s="2" t="s">
        <v>15384</v>
      </c>
      <c r="D12770" s="1" t="s">
        <v>19</v>
      </c>
      <c r="E12770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2770" s="1" t="s">
        <v>1481</v>
      </c>
      <c r="G12770" s="1" t="s">
        <v>1482</v>
      </c>
      <c r="H12770" s="1" t="s">
        <v>1483</v>
      </c>
      <c r="I12770" s="1" t="s">
        <v>16</v>
      </c>
      <c r="J12770" s="1" t="s">
        <v>23</v>
      </c>
      <c r="K12770" s="1" t="s">
        <v>16</v>
      </c>
      <c r="L12770" s="1" t="s">
        <v>16</v>
      </c>
      <c r="M12770" s="1" t="s">
        <v>16</v>
      </c>
      <c r="N12770" s="1" t="s">
        <v>16</v>
      </c>
      <c r="O12770" s="1">
        <v>63.2</v>
      </c>
      <c r="P12770" s="1">
        <v>1.0</v>
      </c>
    </row>
    <row r="12771">
      <c r="A12771" s="1" t="s">
        <v>29</v>
      </c>
      <c r="B12771" s="1" t="s">
        <v>15492</v>
      </c>
      <c r="C12771" s="2" t="s">
        <v>15384</v>
      </c>
      <c r="D12771" s="1" t="s">
        <v>19</v>
      </c>
      <c r="E12771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2771" s="1" t="s">
        <v>2870</v>
      </c>
      <c r="G12771" s="1" t="s">
        <v>2871</v>
      </c>
      <c r="H12771" s="1" t="s">
        <v>2872</v>
      </c>
      <c r="I12771" s="1" t="s">
        <v>16</v>
      </c>
      <c r="J12771" s="1" t="s">
        <v>23</v>
      </c>
      <c r="K12771" s="1" t="s">
        <v>16</v>
      </c>
      <c r="L12771" s="1" t="s">
        <v>16</v>
      </c>
      <c r="M12771" s="1" t="s">
        <v>16</v>
      </c>
      <c r="N12771" s="1" t="s">
        <v>16</v>
      </c>
      <c r="O12771" s="1">
        <v>63.2</v>
      </c>
      <c r="P12771" s="1">
        <v>1.0</v>
      </c>
    </row>
    <row r="12772">
      <c r="A12772" s="1" t="s">
        <v>29</v>
      </c>
      <c r="B12772" s="1" t="s">
        <v>15493</v>
      </c>
      <c r="C12772" s="2" t="s">
        <v>15384</v>
      </c>
      <c r="D12772" s="1" t="s">
        <v>19</v>
      </c>
      <c r="E12772" s="3" t="str">
        <f>HYPERLINK("https://fyndiq.se/produkt/568e11c65a164b3c/", "2 Pack Samsung Galaxy A33 - 9H Härdat Glass - 3D Super Kvalitet")</f>
        <v>2 Pack Samsung Galaxy A33 - 9H Härdat Glass - 3D Super Kvalitet</v>
      </c>
      <c r="F12772" s="1" t="s">
        <v>736</v>
      </c>
      <c r="G12772" s="1" t="s">
        <v>737</v>
      </c>
      <c r="H12772" s="1" t="s">
        <v>738</v>
      </c>
      <c r="I12772" s="1" t="s">
        <v>1230</v>
      </c>
      <c r="J12772" s="1" t="s">
        <v>9</v>
      </c>
      <c r="K12772" s="2" t="s">
        <v>12709</v>
      </c>
      <c r="L12772" s="1" t="s">
        <v>2602</v>
      </c>
      <c r="M12772" s="1" t="s">
        <v>16</v>
      </c>
      <c r="N12772" s="1" t="s">
        <v>16</v>
      </c>
      <c r="O12772" s="1">
        <v>63.2</v>
      </c>
      <c r="P12772" s="1">
        <v>1.0</v>
      </c>
    </row>
    <row r="12773">
      <c r="A12773" s="1" t="s">
        <v>29</v>
      </c>
      <c r="B12773" s="1" t="s">
        <v>15494</v>
      </c>
      <c r="C12773" s="2" t="s">
        <v>15384</v>
      </c>
      <c r="D12773" s="1" t="s">
        <v>19</v>
      </c>
      <c r="E12773" s="3" t="str">
        <f>HYPERLINK("https://fyndiq.se/produkt/56c72c0ba5f749b5/", "2-Pack SAMSUNG S24 Skärmskydd - Härdat Glas 9H - Super kvalitet 3D")</f>
        <v>2-Pack SAMSUNG S24 Skärmskydd - Härdat Glas 9H - Super kvalitet 3D</v>
      </c>
      <c r="F12773" s="1" t="s">
        <v>263</v>
      </c>
      <c r="G12773" s="1" t="s">
        <v>264</v>
      </c>
      <c r="H12773" s="1" t="s">
        <v>265</v>
      </c>
      <c r="I12773" s="1" t="s">
        <v>16</v>
      </c>
      <c r="J12773" s="1" t="s">
        <v>23</v>
      </c>
      <c r="K12773" s="1" t="s">
        <v>16</v>
      </c>
      <c r="L12773" s="1" t="s">
        <v>16</v>
      </c>
      <c r="M12773" s="1" t="s">
        <v>16</v>
      </c>
      <c r="N12773" s="1" t="s">
        <v>16</v>
      </c>
      <c r="O12773" s="1">
        <v>63.2</v>
      </c>
      <c r="P12773" s="1">
        <v>1.0</v>
      </c>
    </row>
    <row r="12774">
      <c r="A12774" s="1" t="s">
        <v>29</v>
      </c>
      <c r="B12774" s="1" t="s">
        <v>15495</v>
      </c>
      <c r="C12774" s="2" t="s">
        <v>15384</v>
      </c>
      <c r="D12774" s="1" t="s">
        <v>19</v>
      </c>
      <c r="E12774" s="3" t="str">
        <f>HYPERLINK("https://fyndiq.se/produkt/c32b21dec9cf4091/", "2-Pack SAMSUNG S24 5G Skärmskydd - Härdat Glas 9H - Super kvalitet 3D")</f>
        <v>2-Pack SAMSUNG S24 5G Skärmskydd - Härdat Glas 9H - Super kvalitet 3D</v>
      </c>
      <c r="F12774" s="1" t="s">
        <v>157</v>
      </c>
      <c r="G12774" s="1" t="s">
        <v>158</v>
      </c>
      <c r="H12774" s="1" t="s">
        <v>159</v>
      </c>
      <c r="I12774" s="1" t="s">
        <v>1311</v>
      </c>
      <c r="J12774" s="1" t="s">
        <v>23</v>
      </c>
      <c r="K12774" s="1" t="s">
        <v>16</v>
      </c>
      <c r="L12774" s="1" t="s">
        <v>16</v>
      </c>
      <c r="M12774" s="1" t="s">
        <v>16</v>
      </c>
      <c r="N12774" s="1" t="s">
        <v>16</v>
      </c>
      <c r="O12774" s="1">
        <v>63.2</v>
      </c>
      <c r="P12774" s="1">
        <v>1.0</v>
      </c>
    </row>
    <row r="12775">
      <c r="A12775" s="1" t="s">
        <v>29</v>
      </c>
      <c r="B12775" s="1" t="s">
        <v>15496</v>
      </c>
      <c r="C12775" s="2" t="s">
        <v>15384</v>
      </c>
      <c r="D12775" s="1" t="s">
        <v>19</v>
      </c>
      <c r="E12775" s="3" t="str">
        <f>HYPERLINK("https://fyndiq.se/produkt/f4e95b294a424d40/", "2-Pack Samsung S10 Skärmskydd - Härdat Glas 9H - Super kvalitet 3D")</f>
        <v>2-Pack Samsung S10 Skärmskydd - Härdat Glas 9H - Super kvalitet 3D</v>
      </c>
      <c r="F12775" s="1" t="s">
        <v>353</v>
      </c>
      <c r="G12775" s="1" t="s">
        <v>354</v>
      </c>
      <c r="H12775" s="1" t="s">
        <v>355</v>
      </c>
      <c r="I12775" s="1" t="s">
        <v>1311</v>
      </c>
      <c r="J12775" s="1" t="s">
        <v>9</v>
      </c>
      <c r="K12775" s="2" t="s">
        <v>14733</v>
      </c>
      <c r="L12775" s="1" t="s">
        <v>2528</v>
      </c>
      <c r="M12775" s="1" t="s">
        <v>16</v>
      </c>
      <c r="N12775" s="1" t="s">
        <v>16</v>
      </c>
      <c r="O12775" s="1">
        <v>63.2</v>
      </c>
      <c r="P12775" s="1">
        <v>1.0</v>
      </c>
    </row>
    <row r="12776">
      <c r="A12776" s="1" t="s">
        <v>29</v>
      </c>
      <c r="B12776" s="1" t="s">
        <v>15497</v>
      </c>
      <c r="C12776" s="2" t="s">
        <v>15384</v>
      </c>
      <c r="D12776" s="1" t="s">
        <v>19</v>
      </c>
      <c r="E12776" s="3" t="str">
        <f>HYPERLINK("https://fyndiq.se/produkt/b96aad9902754ebc/", "2-Pack Samsung S23 FE - 9H Härdat Glass - Super Kvalitet 3D")</f>
        <v>2-Pack Samsung S23 FE - 9H Härdat Glass - Super Kvalitet 3D</v>
      </c>
      <c r="F12776" s="1" t="s">
        <v>67</v>
      </c>
      <c r="G12776" s="1" t="s">
        <v>68</v>
      </c>
      <c r="H12776" s="1" t="s">
        <v>69</v>
      </c>
      <c r="I12776" s="1" t="s">
        <v>16</v>
      </c>
      <c r="J12776" s="1" t="s">
        <v>23</v>
      </c>
      <c r="K12776" s="1" t="s">
        <v>16</v>
      </c>
      <c r="L12776" s="1" t="s">
        <v>16</v>
      </c>
      <c r="M12776" s="1" t="s">
        <v>16</v>
      </c>
      <c r="N12776" s="1" t="s">
        <v>16</v>
      </c>
      <c r="O12776" s="1">
        <v>63.2</v>
      </c>
      <c r="P12776" s="1">
        <v>1.0</v>
      </c>
    </row>
    <row r="12777">
      <c r="A12777" s="1" t="s">
        <v>29</v>
      </c>
      <c r="B12777" s="1" t="s">
        <v>15498</v>
      </c>
      <c r="C12777" s="2" t="s">
        <v>15384</v>
      </c>
      <c r="D12777" s="1" t="s">
        <v>19</v>
      </c>
      <c r="E12777" s="3" t="str">
        <f>HYPERLINK("https://fyndiq.se/produkt/18c6fc80434f49f7/", "Samsung Galaxy S10E - Härdat Glas 9H – Super kvalitet 3D Skärmskydd")</f>
        <v>Samsung Galaxy S10E - Härdat Glas 9H – Super kvalitet 3D Skärmskydd</v>
      </c>
      <c r="F12777" s="1" t="s">
        <v>2271</v>
      </c>
      <c r="G12777" s="1" t="s">
        <v>2272</v>
      </c>
      <c r="H12777" s="1" t="s">
        <v>2273</v>
      </c>
      <c r="I12777" s="1" t="s">
        <v>16</v>
      </c>
      <c r="J12777" s="1" t="s">
        <v>23</v>
      </c>
      <c r="K12777" s="1" t="s">
        <v>16</v>
      </c>
      <c r="L12777" s="1" t="s">
        <v>16</v>
      </c>
      <c r="M12777" s="1" t="s">
        <v>16</v>
      </c>
      <c r="N12777" s="1" t="s">
        <v>16</v>
      </c>
      <c r="O12777" s="1">
        <v>55.2</v>
      </c>
      <c r="P12777" s="1">
        <v>1.0</v>
      </c>
    </row>
    <row r="12778">
      <c r="A12778" s="1" t="s">
        <v>29</v>
      </c>
      <c r="B12778" s="1" t="s">
        <v>15499</v>
      </c>
      <c r="C12778" s="2" t="s">
        <v>15384</v>
      </c>
      <c r="D12778" s="1" t="s">
        <v>19</v>
      </c>
      <c r="E12778" s="3" t="str">
        <f>HYPERLINK("https://fyndiq.se/produkt/ef10e4ba492c46df/", "2-Pack Samsung S23 FE 5G - 9H Härdat Glass - Super Kvalitet 3D")</f>
        <v>2-Pack Samsung S23 FE 5G - 9H Härdat Glass - Super Kvalitet 3D</v>
      </c>
      <c r="F12778" s="1" t="s">
        <v>2521</v>
      </c>
      <c r="G12778" s="1" t="s">
        <v>2522</v>
      </c>
      <c r="H12778" s="1" t="s">
        <v>2523</v>
      </c>
      <c r="I12778" s="1" t="s">
        <v>16</v>
      </c>
      <c r="J12778" s="1" t="s">
        <v>23</v>
      </c>
      <c r="K12778" s="1" t="s">
        <v>16</v>
      </c>
      <c r="L12778" s="1" t="s">
        <v>16</v>
      </c>
      <c r="M12778" s="1" t="s">
        <v>16</v>
      </c>
      <c r="N12778" s="1" t="s">
        <v>16</v>
      </c>
      <c r="O12778" s="1">
        <v>63.2</v>
      </c>
      <c r="P12778" s="1">
        <v>1.0</v>
      </c>
    </row>
    <row r="12779">
      <c r="A12779" s="1" t="s">
        <v>29</v>
      </c>
      <c r="B12779" s="1" t="s">
        <v>15500</v>
      </c>
      <c r="C12779" s="2" t="s">
        <v>15384</v>
      </c>
      <c r="D12779" s="1" t="s">
        <v>19</v>
      </c>
      <c r="E12779" s="3" t="str">
        <f>HYPERLINK("https://fyndiq.se/produkt/49dcfdc0ef9b4d32/", "2 Pack Iphone 7&amp;8 SE (2020-2022) Svart - Härdat Glas 9H - 3D")</f>
        <v>2 Pack Iphone 7&amp;8 SE (2020-2022) Svart - Härdat Glas 9H - 3D</v>
      </c>
      <c r="F12779" s="1" t="s">
        <v>3059</v>
      </c>
      <c r="G12779" s="1" t="s">
        <v>3060</v>
      </c>
      <c r="H12779" s="1" t="s">
        <v>3061</v>
      </c>
      <c r="I12779" s="1" t="s">
        <v>16</v>
      </c>
      <c r="J12779" s="1" t="s">
        <v>23</v>
      </c>
      <c r="K12779" s="1" t="s">
        <v>16</v>
      </c>
      <c r="L12779" s="1" t="s">
        <v>16</v>
      </c>
      <c r="M12779" s="1" t="s">
        <v>16</v>
      </c>
      <c r="N12779" s="1" t="s">
        <v>16</v>
      </c>
      <c r="O12779" s="1">
        <v>47.2</v>
      </c>
      <c r="P12779" s="1">
        <v>1.0</v>
      </c>
    </row>
    <row r="12780">
      <c r="A12780" s="1" t="s">
        <v>29</v>
      </c>
      <c r="B12780" s="1" t="s">
        <v>15501</v>
      </c>
      <c r="C12780" s="2" t="s">
        <v>15384</v>
      </c>
      <c r="D12780" s="1" t="s">
        <v>19</v>
      </c>
      <c r="E12780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2780" s="1" t="s">
        <v>1402</v>
      </c>
      <c r="G12780" s="1" t="s">
        <v>1403</v>
      </c>
      <c r="H12780" s="1" t="s">
        <v>1404</v>
      </c>
      <c r="I12780" s="1" t="s">
        <v>16</v>
      </c>
      <c r="J12780" s="1" t="s">
        <v>23</v>
      </c>
      <c r="K12780" s="1" t="s">
        <v>16</v>
      </c>
      <c r="L12780" s="1" t="s">
        <v>16</v>
      </c>
      <c r="M12780" s="1" t="s">
        <v>16</v>
      </c>
      <c r="N12780" s="1" t="s">
        <v>16</v>
      </c>
      <c r="O12780" s="1">
        <v>71.2</v>
      </c>
      <c r="P12780" s="1">
        <v>1.0</v>
      </c>
    </row>
    <row r="12781">
      <c r="A12781" s="1" t="s">
        <v>29</v>
      </c>
      <c r="B12781" s="1" t="s">
        <v>15502</v>
      </c>
      <c r="C12781" s="2" t="s">
        <v>15384</v>
      </c>
      <c r="D12781" s="1" t="s">
        <v>19</v>
      </c>
      <c r="E12781" s="3" t="str">
        <f>HYPERLINK("https://fyndiq.se/produkt/2030c5450cfb4338/", "2 Pack Huawei P30 Pro - Härdat glas 9H – 3D Super kvalitet")</f>
        <v>2 Pack Huawei P30 Pro - Härdat glas 9H – 3D Super kvalitet</v>
      </c>
      <c r="F12781" s="1" t="s">
        <v>1091</v>
      </c>
      <c r="G12781" s="1" t="s">
        <v>1092</v>
      </c>
      <c r="H12781" s="1" t="s">
        <v>1093</v>
      </c>
      <c r="I12781" s="1" t="s">
        <v>16</v>
      </c>
      <c r="J12781" s="1" t="s">
        <v>23</v>
      </c>
      <c r="K12781" s="1" t="s">
        <v>16</v>
      </c>
      <c r="L12781" s="1" t="s">
        <v>16</v>
      </c>
      <c r="M12781" s="1" t="s">
        <v>16</v>
      </c>
      <c r="N12781" s="1" t="s">
        <v>16</v>
      </c>
      <c r="O12781" s="1">
        <v>71.2</v>
      </c>
      <c r="P12781" s="1">
        <v>1.0</v>
      </c>
    </row>
    <row r="12782">
      <c r="A12782" s="1" t="s">
        <v>29</v>
      </c>
      <c r="B12782" s="1" t="s">
        <v>15503</v>
      </c>
      <c r="C12782" s="2" t="s">
        <v>15384</v>
      </c>
      <c r="D12782" s="1" t="s">
        <v>19</v>
      </c>
      <c r="E12782" s="3" t="str">
        <f>HYPERLINK("https://fyndiq.se/produkt/406117b60bf241a0/", "2-Pack Samsung Galaxy S9 - Härdat glas 9H - Super kvalitet 3D")</f>
        <v>2-Pack Samsung Galaxy S9 - Härdat glas 9H - Super kvalitet 3D</v>
      </c>
      <c r="F12782" s="1" t="s">
        <v>228</v>
      </c>
      <c r="G12782" s="1" t="s">
        <v>229</v>
      </c>
      <c r="H12782" s="1" t="s">
        <v>230</v>
      </c>
      <c r="I12782" s="1" t="s">
        <v>16</v>
      </c>
      <c r="J12782" s="1" t="s">
        <v>23</v>
      </c>
      <c r="K12782" s="1" t="s">
        <v>16</v>
      </c>
      <c r="L12782" s="1" t="s">
        <v>16</v>
      </c>
      <c r="M12782" s="1" t="s">
        <v>16</v>
      </c>
      <c r="N12782" s="1" t="s">
        <v>16</v>
      </c>
      <c r="O12782" s="1">
        <v>63.2</v>
      </c>
      <c r="P12782" s="1">
        <v>1.0</v>
      </c>
    </row>
    <row r="12783">
      <c r="A12783" s="1" t="s">
        <v>29</v>
      </c>
      <c r="B12783" s="1" t="s">
        <v>15504</v>
      </c>
      <c r="C12783" s="2" t="s">
        <v>15384</v>
      </c>
      <c r="D12783" s="1" t="s">
        <v>19</v>
      </c>
      <c r="E12783" s="3" t="str">
        <f>HYPERLINK("https://fyndiq.se/produkt/432d784756a84eff/", "2-Pack Samsung Galaxy S20FE - Härdat Glas-9H -Super kvalitet 3D")</f>
        <v>2-Pack Samsung Galaxy S20FE - Härdat Glas-9H -Super kvalitet 3D</v>
      </c>
      <c r="F12783" s="1" t="s">
        <v>1078</v>
      </c>
      <c r="G12783" s="1" t="s">
        <v>1079</v>
      </c>
      <c r="H12783" s="1" t="s">
        <v>1080</v>
      </c>
      <c r="I12783" s="1" t="s">
        <v>16</v>
      </c>
      <c r="J12783" s="1" t="s">
        <v>23</v>
      </c>
      <c r="K12783" s="1" t="s">
        <v>16</v>
      </c>
      <c r="L12783" s="1" t="s">
        <v>16</v>
      </c>
      <c r="M12783" s="1" t="s">
        <v>16</v>
      </c>
      <c r="N12783" s="1" t="s">
        <v>16</v>
      </c>
      <c r="O12783" s="1">
        <v>63.2</v>
      </c>
      <c r="P12783" s="1">
        <v>1.0</v>
      </c>
    </row>
    <row r="12784">
      <c r="A12784" s="1" t="s">
        <v>29</v>
      </c>
      <c r="B12784" s="1" t="s">
        <v>15505</v>
      </c>
      <c r="C12784" s="2" t="s">
        <v>15384</v>
      </c>
      <c r="D12784" s="1" t="s">
        <v>19</v>
      </c>
      <c r="E1278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784" s="1" t="s">
        <v>2144</v>
      </c>
      <c r="G12784" s="1" t="s">
        <v>2145</v>
      </c>
      <c r="H12784" s="1" t="s">
        <v>2146</v>
      </c>
      <c r="I12784" s="1" t="s">
        <v>16</v>
      </c>
      <c r="J12784" s="1" t="s">
        <v>23</v>
      </c>
      <c r="K12784" s="1" t="s">
        <v>16</v>
      </c>
      <c r="L12784" s="1" t="s">
        <v>16</v>
      </c>
      <c r="M12784" s="1" t="s">
        <v>16</v>
      </c>
      <c r="N12784" s="1" t="s">
        <v>16</v>
      </c>
      <c r="O12784" s="1">
        <v>63.2</v>
      </c>
      <c r="P12784" s="1">
        <v>1.0</v>
      </c>
    </row>
    <row r="12785">
      <c r="A12785" s="1" t="s">
        <v>29</v>
      </c>
      <c r="B12785" s="1" t="s">
        <v>15506</v>
      </c>
      <c r="C12785" s="2" t="s">
        <v>15384</v>
      </c>
      <c r="D12785" s="1" t="s">
        <v>19</v>
      </c>
      <c r="E12785" s="3" t="str">
        <f>HYPERLINK("https://fyndiq.se/produkt/103506ed3d7443a6/", "2-Pack Privacy Skärmskydd For iPhone 14 Pro Max - Härdat Glas 9H - Super Kvalitet 3D")</f>
        <v>2-Pack Privacy Skärmskydd For iPhone 14 Pro Max - Härdat Glas 9H - Super Kvalitet 3D</v>
      </c>
      <c r="F12785" s="1" t="s">
        <v>8673</v>
      </c>
      <c r="G12785" s="1" t="s">
        <v>8674</v>
      </c>
      <c r="H12785" s="1" t="s">
        <v>8675</v>
      </c>
      <c r="I12785" s="1" t="s">
        <v>1311</v>
      </c>
      <c r="J12785" s="1" t="s">
        <v>9</v>
      </c>
      <c r="K12785" s="2" t="s">
        <v>13799</v>
      </c>
      <c r="L12785" s="1" t="s">
        <v>2914</v>
      </c>
      <c r="M12785" s="1" t="s">
        <v>16</v>
      </c>
      <c r="N12785" s="1" t="s">
        <v>16</v>
      </c>
      <c r="O12785" s="1">
        <v>79.2</v>
      </c>
      <c r="P12785" s="1">
        <v>1.0</v>
      </c>
    </row>
    <row r="12786">
      <c r="A12786" s="1" t="s">
        <v>29</v>
      </c>
      <c r="B12786" s="1" t="s">
        <v>15507</v>
      </c>
      <c r="C12786" s="2" t="s">
        <v>15384</v>
      </c>
      <c r="D12786" s="1" t="s">
        <v>19</v>
      </c>
      <c r="E12786" s="3" t="str">
        <f>HYPERLINK("https://fyndiq.se/produkt/2477583187264ece/", "2-Pack Samsung S20 - 9H Härdat Glass - Top Kvalitet")</f>
        <v>2-Pack Samsung S20 - 9H Härdat Glass - Top Kvalitet</v>
      </c>
      <c r="F12786" s="1" t="s">
        <v>124</v>
      </c>
      <c r="G12786" s="1" t="s">
        <v>125</v>
      </c>
      <c r="H12786" s="1" t="s">
        <v>126</v>
      </c>
      <c r="I12786" s="1" t="s">
        <v>1311</v>
      </c>
      <c r="J12786" s="1" t="s">
        <v>23</v>
      </c>
      <c r="K12786" s="1" t="s">
        <v>16</v>
      </c>
      <c r="L12786" s="1" t="s">
        <v>16</v>
      </c>
      <c r="M12786" s="1" t="s">
        <v>16</v>
      </c>
      <c r="N12786" s="1" t="s">
        <v>16</v>
      </c>
      <c r="O12786" s="1">
        <v>71.2</v>
      </c>
      <c r="P12786" s="1">
        <v>1.0</v>
      </c>
    </row>
    <row r="12787">
      <c r="A12787" s="1" t="s">
        <v>29</v>
      </c>
      <c r="B12787" s="1" t="s">
        <v>15508</v>
      </c>
      <c r="C12787" s="2" t="s">
        <v>15384</v>
      </c>
      <c r="D12787" s="1" t="s">
        <v>19</v>
      </c>
      <c r="E12787" s="3" t="str">
        <f>HYPERLINK("https://fyndiq.se/produkt/b2b21eba0148489f/", "Samsung S8 härdat glass 3D heltäckande skärmskydd")</f>
        <v>Samsung S8 härdat glass 3D heltäckande skärmskydd</v>
      </c>
      <c r="F12787" s="1" t="s">
        <v>438</v>
      </c>
      <c r="G12787" s="1" t="s">
        <v>439</v>
      </c>
      <c r="H12787" s="1" t="s">
        <v>440</v>
      </c>
      <c r="I12787" s="1" t="s">
        <v>16</v>
      </c>
      <c r="J12787" s="1" t="s">
        <v>23</v>
      </c>
      <c r="K12787" s="1" t="s">
        <v>16</v>
      </c>
      <c r="L12787" s="1" t="s">
        <v>16</v>
      </c>
      <c r="M12787" s="1" t="s">
        <v>16</v>
      </c>
      <c r="N12787" s="1" t="s">
        <v>16</v>
      </c>
      <c r="O12787" s="1">
        <v>55.2</v>
      </c>
      <c r="P12787" s="1">
        <v>1.0</v>
      </c>
    </row>
    <row r="12788">
      <c r="A12788" s="1" t="s">
        <v>29</v>
      </c>
      <c r="B12788" s="1" t="s">
        <v>15509</v>
      </c>
      <c r="C12788" s="2" t="s">
        <v>15384</v>
      </c>
      <c r="D12788" s="1" t="s">
        <v>19</v>
      </c>
      <c r="E12788" s="3" t="str">
        <f>HYPERLINK("https://fyndiq.se/produkt/56c72c0ba5f749b5/", "2-Pack SAMSUNG S24 Skärmskydd - Härdat Glas 9H - Super kvalitet 3D")</f>
        <v>2-Pack SAMSUNG S24 Skärmskydd - Härdat Glas 9H - Super kvalitet 3D</v>
      </c>
      <c r="F12788" s="1" t="s">
        <v>263</v>
      </c>
      <c r="G12788" s="1" t="s">
        <v>264</v>
      </c>
      <c r="H12788" s="1" t="s">
        <v>265</v>
      </c>
      <c r="I12788" s="1" t="s">
        <v>16</v>
      </c>
      <c r="J12788" s="1" t="s">
        <v>23</v>
      </c>
      <c r="K12788" s="1" t="s">
        <v>16</v>
      </c>
      <c r="L12788" s="1" t="s">
        <v>16</v>
      </c>
      <c r="M12788" s="1" t="s">
        <v>16</v>
      </c>
      <c r="N12788" s="1" t="s">
        <v>16</v>
      </c>
      <c r="O12788" s="1">
        <v>63.2</v>
      </c>
      <c r="P12788" s="1">
        <v>1.0</v>
      </c>
    </row>
    <row r="12789">
      <c r="A12789" s="1" t="s">
        <v>29</v>
      </c>
      <c r="B12789" s="1" t="s">
        <v>15510</v>
      </c>
      <c r="C12789" s="2" t="s">
        <v>15384</v>
      </c>
      <c r="D12789" s="1" t="s">
        <v>19</v>
      </c>
      <c r="E12789" s="3" t="str">
        <f>HYPERLINK("https://fyndiq.se/produkt/022d7ac2f2e44ae2/", "Samsung Galaxy A04s - Härdat Glas 9H - Super Kvalitet 3D Skärmskydd")</f>
        <v>Samsung Galaxy A04s - Härdat Glas 9H - Super Kvalitet 3D Skärmskydd</v>
      </c>
      <c r="F12789" s="1" t="s">
        <v>3609</v>
      </c>
      <c r="G12789" s="1" t="s">
        <v>3610</v>
      </c>
      <c r="H12789" s="1" t="s">
        <v>3611</v>
      </c>
      <c r="I12789" s="1" t="s">
        <v>16</v>
      </c>
      <c r="J12789" s="1" t="s">
        <v>23</v>
      </c>
      <c r="K12789" s="1" t="s">
        <v>16</v>
      </c>
      <c r="L12789" s="1" t="s">
        <v>16</v>
      </c>
      <c r="M12789" s="1" t="s">
        <v>16</v>
      </c>
      <c r="N12789" s="1" t="s">
        <v>16</v>
      </c>
      <c r="O12789" s="1">
        <v>55.2</v>
      </c>
      <c r="P12789" s="1">
        <v>1.0</v>
      </c>
    </row>
    <row r="12790">
      <c r="A12790" s="1" t="s">
        <v>29</v>
      </c>
      <c r="B12790" s="1" t="s">
        <v>15511</v>
      </c>
      <c r="C12790" s="2" t="s">
        <v>15384</v>
      </c>
      <c r="D12790" s="1" t="s">
        <v>19</v>
      </c>
      <c r="E12790" s="3" t="str">
        <f>HYPERLINK("https://fyndiq.se/produkt/086632d3c270401a/", "Iphone 7/8 härdat glas med dammsäker nät - Svart")</f>
        <v>Iphone 7/8 härdat glas med dammsäker nät - Svart</v>
      </c>
      <c r="F12790" s="1" t="s">
        <v>12617</v>
      </c>
      <c r="G12790" s="1" t="s">
        <v>12618</v>
      </c>
      <c r="H12790" s="1" t="s">
        <v>12619</v>
      </c>
      <c r="I12790" s="1" t="s">
        <v>16</v>
      </c>
      <c r="J12790" s="1" t="s">
        <v>23</v>
      </c>
      <c r="K12790" s="1" t="s">
        <v>16</v>
      </c>
      <c r="L12790" s="1" t="s">
        <v>16</v>
      </c>
      <c r="M12790" s="1" t="s">
        <v>16</v>
      </c>
      <c r="N12790" s="1" t="s">
        <v>16</v>
      </c>
      <c r="O12790" s="1">
        <v>39.2</v>
      </c>
      <c r="P12790" s="1">
        <v>1.0</v>
      </c>
    </row>
    <row r="12791">
      <c r="A12791" s="1" t="s">
        <v>29</v>
      </c>
      <c r="B12791" s="1" t="s">
        <v>15512</v>
      </c>
      <c r="C12791" s="2" t="s">
        <v>15384</v>
      </c>
      <c r="D12791" s="1" t="s">
        <v>19</v>
      </c>
      <c r="E12791" s="3" t="str">
        <f>HYPERLINK("https://fyndiq.se/produkt/b1caddae2e864477/", "2- Pack Samsung S10 Plus - Härdat Glas 9H - Super Kvalitet 3D")</f>
        <v>2- Pack Samsung S10 Plus - Härdat Glas 9H - Super Kvalitet 3D</v>
      </c>
      <c r="F12791" s="1" t="s">
        <v>477</v>
      </c>
      <c r="G12791" s="1" t="s">
        <v>478</v>
      </c>
      <c r="H12791" s="1" t="s">
        <v>479</v>
      </c>
      <c r="I12791" s="1" t="s">
        <v>16</v>
      </c>
      <c r="J12791" s="1" t="s">
        <v>23</v>
      </c>
      <c r="K12791" s="1" t="s">
        <v>16</v>
      </c>
      <c r="L12791" s="1" t="s">
        <v>16</v>
      </c>
      <c r="M12791" s="1" t="s">
        <v>16</v>
      </c>
      <c r="N12791" s="1" t="s">
        <v>16</v>
      </c>
      <c r="O12791" s="1">
        <v>63.2</v>
      </c>
      <c r="P12791" s="1">
        <v>2.0</v>
      </c>
    </row>
    <row r="12792">
      <c r="A12792" s="1" t="s">
        <v>29</v>
      </c>
      <c r="B12792" s="1" t="s">
        <v>15513</v>
      </c>
      <c r="C12792" s="2" t="s">
        <v>15384</v>
      </c>
      <c r="D12792" s="1" t="s">
        <v>19</v>
      </c>
      <c r="E12792" s="3" t="str">
        <f>HYPERLINK("https://fyndiq.se/produkt/d2196d1b38784317/", "Samsung Galaxy A15 5G- Härdat Glas 9H - Super Kvalitet 3D Skärmskydd")</f>
        <v>Samsung Galaxy A15 5G- Härdat Glas 9H - Super Kvalitet 3D Skärmskydd</v>
      </c>
      <c r="F12792" s="1" t="s">
        <v>2478</v>
      </c>
      <c r="G12792" s="1" t="s">
        <v>2479</v>
      </c>
      <c r="H12792" s="1" t="s">
        <v>2480</v>
      </c>
      <c r="I12792" s="1" t="s">
        <v>16</v>
      </c>
      <c r="J12792" s="1" t="s">
        <v>23</v>
      </c>
      <c r="K12792" s="1" t="s">
        <v>16</v>
      </c>
      <c r="L12792" s="1" t="s">
        <v>16</v>
      </c>
      <c r="M12792" s="1" t="s">
        <v>16</v>
      </c>
      <c r="N12792" s="1" t="s">
        <v>16</v>
      </c>
      <c r="O12792" s="1">
        <v>55.2</v>
      </c>
      <c r="P12792" s="1">
        <v>1.0</v>
      </c>
    </row>
    <row r="12793">
      <c r="A12793" s="1" t="s">
        <v>29</v>
      </c>
      <c r="B12793" s="1" t="s">
        <v>15514</v>
      </c>
      <c r="C12793" s="2" t="s">
        <v>15384</v>
      </c>
      <c r="D12793" s="1" t="s">
        <v>19</v>
      </c>
      <c r="E12793" s="3" t="str">
        <f>HYPERLINK("https://fyndiq.se/produkt/701c980a31d04f70/", "Samsung S23 FE 5G - 9H Härdat Glass - Super Kvalitet 3D")</f>
        <v>Samsung S23 FE 5G - 9H Härdat Glass - Super Kvalitet 3D</v>
      </c>
      <c r="F12793" s="1" t="s">
        <v>698</v>
      </c>
      <c r="G12793" s="1" t="s">
        <v>699</v>
      </c>
      <c r="H12793" s="1" t="s">
        <v>700</v>
      </c>
      <c r="I12793" s="1" t="s">
        <v>16</v>
      </c>
      <c r="J12793" s="1" t="s">
        <v>23</v>
      </c>
      <c r="K12793" s="1" t="s">
        <v>16</v>
      </c>
      <c r="L12793" s="1" t="s">
        <v>16</v>
      </c>
      <c r="M12793" s="1" t="s">
        <v>16</v>
      </c>
      <c r="N12793" s="1" t="s">
        <v>16</v>
      </c>
      <c r="O12793" s="1">
        <v>55.2</v>
      </c>
      <c r="P12793" s="1">
        <v>1.0</v>
      </c>
    </row>
    <row r="12794">
      <c r="A12794" s="1" t="s">
        <v>29</v>
      </c>
      <c r="B12794" s="1" t="s">
        <v>15515</v>
      </c>
      <c r="C12794" s="2" t="s">
        <v>15384</v>
      </c>
      <c r="D12794" s="1" t="s">
        <v>19</v>
      </c>
      <c r="E12794" s="3" t="str">
        <f>HYPERLINK("https://fyndiq.se/produkt/9e488e35f28b4b0b/", "2-Pack GOOGLE PIXEL 6A Skärmskydd - Härdat Glas 9H - Super kvalitet 3D")</f>
        <v>2-Pack GOOGLE PIXEL 6A Skärmskydd - Härdat Glas 9H - Super kvalitet 3D</v>
      </c>
      <c r="F12794" s="1" t="s">
        <v>196</v>
      </c>
      <c r="G12794" s="1" t="s">
        <v>197</v>
      </c>
      <c r="H12794" s="1" t="s">
        <v>198</v>
      </c>
      <c r="I12794" s="1" t="s">
        <v>16</v>
      </c>
      <c r="J12794" s="1" t="s">
        <v>23</v>
      </c>
      <c r="K12794" s="1" t="s">
        <v>16</v>
      </c>
      <c r="L12794" s="1" t="s">
        <v>16</v>
      </c>
      <c r="M12794" s="1" t="s">
        <v>16</v>
      </c>
      <c r="N12794" s="1" t="s">
        <v>16</v>
      </c>
      <c r="O12794" s="1">
        <v>63.2</v>
      </c>
      <c r="P12794" s="1">
        <v>1.0</v>
      </c>
    </row>
    <row r="12795">
      <c r="A12795" s="1" t="s">
        <v>29</v>
      </c>
      <c r="B12795" s="1" t="s">
        <v>15516</v>
      </c>
      <c r="C12795" s="2" t="s">
        <v>15384</v>
      </c>
      <c r="D12795" s="1" t="s">
        <v>19</v>
      </c>
      <c r="E12795" s="3" t="str">
        <f>HYPERLINK("https://fyndiq.se/produkt/ef10e4ba492c46df/", "2-Pack Samsung S23 FE 5G - 9H Härdat Glass - Super Kvalitet 3D")</f>
        <v>2-Pack Samsung S23 FE 5G - 9H Härdat Glass - Super Kvalitet 3D</v>
      </c>
      <c r="F12795" s="1" t="s">
        <v>2521</v>
      </c>
      <c r="G12795" s="1" t="s">
        <v>2522</v>
      </c>
      <c r="H12795" s="1" t="s">
        <v>2523</v>
      </c>
      <c r="I12795" s="1" t="s">
        <v>16</v>
      </c>
      <c r="J12795" s="1" t="s">
        <v>23</v>
      </c>
      <c r="K12795" s="1" t="s">
        <v>16</v>
      </c>
      <c r="L12795" s="1" t="s">
        <v>16</v>
      </c>
      <c r="M12795" s="1" t="s">
        <v>16</v>
      </c>
      <c r="N12795" s="1" t="s">
        <v>16</v>
      </c>
      <c r="O12795" s="1">
        <v>63.2</v>
      </c>
      <c r="P12795" s="1">
        <v>1.0</v>
      </c>
    </row>
    <row r="12796">
      <c r="A12796" s="1" t="s">
        <v>29</v>
      </c>
      <c r="B12796" s="1" t="s">
        <v>15517</v>
      </c>
      <c r="C12796" s="2" t="s">
        <v>15384</v>
      </c>
      <c r="D12796" s="1" t="s">
        <v>19</v>
      </c>
      <c r="E12796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2796" s="1" t="s">
        <v>128</v>
      </c>
      <c r="G12796" s="1" t="s">
        <v>129</v>
      </c>
      <c r="H12796" s="1" t="s">
        <v>130</v>
      </c>
      <c r="I12796" s="1" t="s">
        <v>16</v>
      </c>
      <c r="J12796" s="1" t="s">
        <v>23</v>
      </c>
      <c r="K12796" s="1" t="s">
        <v>16</v>
      </c>
      <c r="L12796" s="1" t="s">
        <v>16</v>
      </c>
      <c r="M12796" s="1" t="s">
        <v>16</v>
      </c>
      <c r="N12796" s="1" t="s">
        <v>16</v>
      </c>
      <c r="O12796" s="1">
        <v>95.2</v>
      </c>
      <c r="P12796" s="1">
        <v>1.0</v>
      </c>
    </row>
    <row r="12797">
      <c r="A12797" s="1" t="s">
        <v>29</v>
      </c>
      <c r="B12797" s="1" t="s">
        <v>15518</v>
      </c>
      <c r="C12797" s="2" t="s">
        <v>15384</v>
      </c>
      <c r="D12797" s="1" t="s">
        <v>19</v>
      </c>
      <c r="E12797" s="3" t="str">
        <f>HYPERLINK("https://fyndiq.se/produkt/f72ab8f39ab641e2/", "2 Pack iPhone 7 Plus Vit - Härdat Glas 9H - Super Kvalitet 3D")</f>
        <v>2 Pack iPhone 7 Plus Vit - Härdat Glas 9H - Super Kvalitet 3D</v>
      </c>
      <c r="F12797" s="1" t="s">
        <v>9240</v>
      </c>
      <c r="G12797" s="1" t="s">
        <v>9241</v>
      </c>
      <c r="H12797" s="1" t="s">
        <v>9242</v>
      </c>
      <c r="I12797" s="1" t="s">
        <v>16</v>
      </c>
      <c r="J12797" s="1" t="s">
        <v>23</v>
      </c>
      <c r="K12797" s="1" t="s">
        <v>16</v>
      </c>
      <c r="L12797" s="1" t="s">
        <v>16</v>
      </c>
      <c r="M12797" s="1" t="s">
        <v>16</v>
      </c>
      <c r="N12797" s="1" t="s">
        <v>16</v>
      </c>
      <c r="O12797" s="1">
        <v>47.2</v>
      </c>
      <c r="P12797" s="1">
        <v>1.0</v>
      </c>
    </row>
    <row r="12798">
      <c r="A12798" s="1" t="s">
        <v>29</v>
      </c>
      <c r="B12798" s="1" t="s">
        <v>15519</v>
      </c>
      <c r="C12798" s="2" t="s">
        <v>15384</v>
      </c>
      <c r="D12798" s="1" t="s">
        <v>19</v>
      </c>
      <c r="E12798" s="3" t="str">
        <f>HYPERLINK("https://fyndiq.se/produkt/874cd59ebd454838/", "Skärmskydd Iphone 8 Vit - Härdat Glas Skärmskydd 9H - HD")</f>
        <v>Skärmskydd Iphone 8 Vit - Härdat Glas Skärmskydd 9H - HD</v>
      </c>
      <c r="F12798" s="1" t="s">
        <v>1895</v>
      </c>
      <c r="G12798" s="1" t="s">
        <v>1896</v>
      </c>
      <c r="H12798" s="1" t="s">
        <v>1897</v>
      </c>
      <c r="I12798" s="1" t="s">
        <v>16</v>
      </c>
      <c r="J12798" s="1" t="s">
        <v>23</v>
      </c>
      <c r="K12798" s="1" t="s">
        <v>16</v>
      </c>
      <c r="L12798" s="1" t="s">
        <v>16</v>
      </c>
      <c r="M12798" s="1" t="s">
        <v>16</v>
      </c>
      <c r="N12798" s="1" t="s">
        <v>16</v>
      </c>
      <c r="O12798" s="1">
        <v>39.2</v>
      </c>
      <c r="P12798" s="1">
        <v>1.0</v>
      </c>
    </row>
    <row r="12799">
      <c r="A12799" s="1" t="s">
        <v>29</v>
      </c>
      <c r="B12799" s="1" t="s">
        <v>15520</v>
      </c>
      <c r="C12799" s="2" t="s">
        <v>15384</v>
      </c>
      <c r="D12799" s="1" t="s">
        <v>19</v>
      </c>
      <c r="E12799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2799" s="1" t="s">
        <v>8393</v>
      </c>
      <c r="G12799" s="1" t="s">
        <v>8394</v>
      </c>
      <c r="H12799" s="1" t="s">
        <v>8395</v>
      </c>
      <c r="I12799" s="1" t="s">
        <v>16</v>
      </c>
      <c r="J12799" s="1" t="s">
        <v>23</v>
      </c>
      <c r="K12799" s="1" t="s">
        <v>16</v>
      </c>
      <c r="L12799" s="1" t="s">
        <v>16</v>
      </c>
      <c r="M12799" s="1" t="s">
        <v>16</v>
      </c>
      <c r="N12799" s="1" t="s">
        <v>16</v>
      </c>
      <c r="O12799" s="1">
        <v>63.2</v>
      </c>
      <c r="P12799" s="1">
        <v>1.0</v>
      </c>
    </row>
    <row r="12800">
      <c r="A12800" s="1" t="s">
        <v>29</v>
      </c>
      <c r="B12800" s="1" t="s">
        <v>15521</v>
      </c>
      <c r="C12800" s="2" t="s">
        <v>15384</v>
      </c>
      <c r="D12800" s="1" t="s">
        <v>19</v>
      </c>
      <c r="E12800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2800" s="1" t="s">
        <v>665</v>
      </c>
      <c r="G12800" s="1" t="s">
        <v>666</v>
      </c>
      <c r="H12800" s="1" t="s">
        <v>667</v>
      </c>
      <c r="I12800" s="1" t="s">
        <v>16</v>
      </c>
      <c r="J12800" s="1" t="s">
        <v>23</v>
      </c>
      <c r="K12800" s="1" t="s">
        <v>16</v>
      </c>
      <c r="L12800" s="1" t="s">
        <v>16</v>
      </c>
      <c r="M12800" s="1" t="s">
        <v>16</v>
      </c>
      <c r="N12800" s="1" t="s">
        <v>16</v>
      </c>
      <c r="O12800" s="1">
        <v>63.2</v>
      </c>
      <c r="P12800" s="1">
        <v>1.0</v>
      </c>
    </row>
    <row r="12801">
      <c r="A12801" s="1" t="s">
        <v>29</v>
      </c>
      <c r="B12801" s="1" t="s">
        <v>15522</v>
      </c>
      <c r="C12801" s="2" t="s">
        <v>15384</v>
      </c>
      <c r="D12801" s="1" t="s">
        <v>19</v>
      </c>
      <c r="E12801" s="3" t="str">
        <f>HYPERLINK("https://fyndiq.se/produkt/6ae5aff483564a84/", "2-Pack Apple Watch 40mm – Härdat glas 9H – Super kvalitet 3D")</f>
        <v>2-Pack Apple Watch 40mm – Härdat glas 9H – Super kvalitet 3D</v>
      </c>
      <c r="F12801" s="1" t="s">
        <v>1418</v>
      </c>
      <c r="G12801" s="1" t="s">
        <v>1419</v>
      </c>
      <c r="H12801" s="1" t="s">
        <v>1420</v>
      </c>
      <c r="I12801" s="1" t="s">
        <v>16</v>
      </c>
      <c r="J12801" s="1" t="s">
        <v>23</v>
      </c>
      <c r="K12801" s="1" t="s">
        <v>16</v>
      </c>
      <c r="L12801" s="1" t="s">
        <v>16</v>
      </c>
      <c r="M12801" s="1" t="s">
        <v>16</v>
      </c>
      <c r="N12801" s="1" t="s">
        <v>16</v>
      </c>
      <c r="O12801" s="1">
        <v>55.2</v>
      </c>
      <c r="P12801" s="1">
        <v>1.0</v>
      </c>
    </row>
    <row r="12802">
      <c r="A12802" s="1" t="s">
        <v>29</v>
      </c>
      <c r="B12802" s="1" t="s">
        <v>15523</v>
      </c>
      <c r="C12802" s="2" t="s">
        <v>15384</v>
      </c>
      <c r="D12802" s="1" t="s">
        <v>19</v>
      </c>
      <c r="E12802" s="3" t="str">
        <f>HYPERLINK("https://fyndiq.se/produkt/0cccb55159e2496f/", "Samsung Galaxy Note 20 Ultra 5G - Härdat glas 9H-Super kvalitet")</f>
        <v>Samsung Galaxy Note 20 Ultra 5G - Härdat glas 9H-Super kvalitet</v>
      </c>
      <c r="F12802" s="1" t="s">
        <v>6769</v>
      </c>
      <c r="G12802" s="1" t="s">
        <v>6770</v>
      </c>
      <c r="H12802" s="1" t="s">
        <v>6771</v>
      </c>
      <c r="I12802" s="1" t="s">
        <v>16</v>
      </c>
      <c r="J12802" s="1" t="s">
        <v>23</v>
      </c>
      <c r="K12802" s="1" t="s">
        <v>16</v>
      </c>
      <c r="L12802" s="1" t="s">
        <v>16</v>
      </c>
      <c r="M12802" s="1" t="s">
        <v>16</v>
      </c>
      <c r="N12802" s="1" t="s">
        <v>16</v>
      </c>
      <c r="O12802" s="1">
        <v>55.2</v>
      </c>
      <c r="P12802" s="1">
        <v>1.0</v>
      </c>
    </row>
    <row r="12803">
      <c r="A12803" s="1" t="s">
        <v>29</v>
      </c>
      <c r="B12803" s="1" t="s">
        <v>15524</v>
      </c>
      <c r="C12803" s="2" t="s">
        <v>15384</v>
      </c>
      <c r="D12803" s="1" t="s">
        <v>19</v>
      </c>
      <c r="E1280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2803" s="1" t="s">
        <v>204</v>
      </c>
      <c r="G12803" s="1" t="s">
        <v>205</v>
      </c>
      <c r="H12803" s="1" t="s">
        <v>206</v>
      </c>
      <c r="I12803" s="1" t="s">
        <v>16</v>
      </c>
      <c r="J12803" s="1" t="s">
        <v>23</v>
      </c>
      <c r="K12803" s="1" t="s">
        <v>16</v>
      </c>
      <c r="L12803" s="1" t="s">
        <v>16</v>
      </c>
      <c r="M12803" s="1" t="s">
        <v>16</v>
      </c>
      <c r="N12803" s="1" t="s">
        <v>16</v>
      </c>
      <c r="O12803" s="1">
        <v>71.2</v>
      </c>
      <c r="P12803" s="1">
        <v>1.0</v>
      </c>
    </row>
    <row r="12804">
      <c r="A12804" s="1" t="s">
        <v>29</v>
      </c>
      <c r="B12804" s="1" t="s">
        <v>15525</v>
      </c>
      <c r="C12804" s="2" t="s">
        <v>15384</v>
      </c>
      <c r="D12804" s="1" t="s">
        <v>19</v>
      </c>
      <c r="E12804" s="3" t="str">
        <f>HYPERLINK("https://fyndiq.se/produkt/416415a768684efb/", "2-Pack Samsung Galaxy S21 5G - 9H Härdat Glas - HD")</f>
        <v>2-Pack Samsung Galaxy S21 5G - 9H Härdat Glas - HD</v>
      </c>
      <c r="F12804" s="1" t="s">
        <v>39</v>
      </c>
      <c r="G12804" s="1" t="s">
        <v>40</v>
      </c>
      <c r="H12804" s="1" t="s">
        <v>41</v>
      </c>
      <c r="I12804" s="1" t="s">
        <v>16</v>
      </c>
      <c r="J12804" s="1" t="s">
        <v>23</v>
      </c>
      <c r="K12804" s="1" t="s">
        <v>16</v>
      </c>
      <c r="L12804" s="1" t="s">
        <v>16</v>
      </c>
      <c r="M12804" s="1" t="s">
        <v>16</v>
      </c>
      <c r="N12804" s="1" t="s">
        <v>16</v>
      </c>
      <c r="O12804" s="1">
        <v>63.2</v>
      </c>
      <c r="P12804" s="1">
        <v>2.0</v>
      </c>
    </row>
    <row r="12805">
      <c r="A12805" s="1" t="s">
        <v>29</v>
      </c>
      <c r="B12805" s="1" t="s">
        <v>15526</v>
      </c>
      <c r="C12805" s="2" t="s">
        <v>15527</v>
      </c>
      <c r="D12805" s="1" t="s">
        <v>19</v>
      </c>
      <c r="E12805" s="3" t="str">
        <f>HYPERLINK("https://fyndiq.se/produkt/87e8c2a54c4a469b/", "2-Pack Samsung Galaxy A53 5G - Härdat glas 9H - Super kvalitet")</f>
        <v>2-Pack Samsung Galaxy A53 5G - Härdat glas 9H - Super kvalitet</v>
      </c>
      <c r="F12805" s="1" t="s">
        <v>1320</v>
      </c>
      <c r="G12805" s="1" t="s">
        <v>1321</v>
      </c>
      <c r="H12805" s="1" t="s">
        <v>1322</v>
      </c>
      <c r="I12805" s="1" t="s">
        <v>16</v>
      </c>
      <c r="J12805" s="1" t="s">
        <v>23</v>
      </c>
      <c r="K12805" s="1" t="s">
        <v>16</v>
      </c>
      <c r="L12805" s="1" t="s">
        <v>16</v>
      </c>
      <c r="M12805" s="1" t="s">
        <v>16</v>
      </c>
      <c r="N12805" s="1" t="s">
        <v>16</v>
      </c>
      <c r="O12805" s="1">
        <v>63.2</v>
      </c>
      <c r="P12805" s="1">
        <v>1.0</v>
      </c>
    </row>
    <row r="12806">
      <c r="A12806" s="1" t="s">
        <v>29</v>
      </c>
      <c r="B12806" s="1" t="s">
        <v>15528</v>
      </c>
      <c r="C12806" s="2" t="s">
        <v>15527</v>
      </c>
      <c r="D12806" s="1" t="s">
        <v>19</v>
      </c>
      <c r="E1280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806" s="1" t="s">
        <v>729</v>
      </c>
      <c r="G12806" s="1" t="s">
        <v>730</v>
      </c>
      <c r="H12806" s="1" t="s">
        <v>731</v>
      </c>
      <c r="I12806" s="1" t="s">
        <v>16</v>
      </c>
      <c r="J12806" s="1" t="s">
        <v>23</v>
      </c>
      <c r="K12806" s="1" t="s">
        <v>16</v>
      </c>
      <c r="L12806" s="1" t="s">
        <v>16</v>
      </c>
      <c r="M12806" s="1" t="s">
        <v>16</v>
      </c>
      <c r="N12806" s="1" t="s">
        <v>16</v>
      </c>
      <c r="O12806" s="1">
        <v>63.2</v>
      </c>
      <c r="P12806" s="1">
        <v>1.0</v>
      </c>
    </row>
    <row r="12807">
      <c r="A12807" s="1" t="s">
        <v>29</v>
      </c>
      <c r="B12807" s="1" t="s">
        <v>15529</v>
      </c>
      <c r="C12807" s="2" t="s">
        <v>15527</v>
      </c>
      <c r="D12807" s="1" t="s">
        <v>19</v>
      </c>
      <c r="E12807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2807" s="1" t="s">
        <v>2115</v>
      </c>
      <c r="G12807" s="1" t="s">
        <v>2116</v>
      </c>
      <c r="H12807" s="1" t="s">
        <v>2117</v>
      </c>
      <c r="I12807" s="1" t="s">
        <v>16</v>
      </c>
      <c r="J12807" s="1" t="s">
        <v>23</v>
      </c>
      <c r="K12807" s="1" t="s">
        <v>16</v>
      </c>
      <c r="L12807" s="1" t="s">
        <v>16</v>
      </c>
      <c r="M12807" s="1" t="s">
        <v>16</v>
      </c>
      <c r="N12807" s="1" t="s">
        <v>16</v>
      </c>
      <c r="O12807" s="1">
        <v>87.2</v>
      </c>
      <c r="P12807" s="1">
        <v>1.0</v>
      </c>
    </row>
    <row r="12808">
      <c r="A12808" s="1" t="s">
        <v>29</v>
      </c>
      <c r="B12808" s="1" t="s">
        <v>15530</v>
      </c>
      <c r="C12808" s="2" t="s">
        <v>15527</v>
      </c>
      <c r="D12808" s="1" t="s">
        <v>19</v>
      </c>
      <c r="E12808" s="3" t="str">
        <f>HYPERLINK("https://fyndiq.se/produkt/f1905cd3bf3a4a2d/", "2-Pack Samsung A04s Skärmskydd &amp; 1-Pack linsskydd - Härdat Glas 9H - Super kvalitet 3D")</f>
        <v>2-Pack Samsung A04s Skärmskydd &amp; 1-Pack linsskydd - Härdat Glas 9H - Super kvalitet 3D</v>
      </c>
      <c r="F12808" s="1" t="s">
        <v>5797</v>
      </c>
      <c r="G12808" s="1" t="s">
        <v>5798</v>
      </c>
      <c r="H12808" s="1" t="s">
        <v>5799</v>
      </c>
      <c r="I12808" s="1" t="s">
        <v>16</v>
      </c>
      <c r="J12808" s="1" t="s">
        <v>23</v>
      </c>
      <c r="K12808" s="1" t="s">
        <v>16</v>
      </c>
      <c r="L12808" s="1" t="s">
        <v>16</v>
      </c>
      <c r="M12808" s="1" t="s">
        <v>16</v>
      </c>
      <c r="N12808" s="1" t="s">
        <v>16</v>
      </c>
      <c r="O12808" s="1">
        <v>71.2</v>
      </c>
      <c r="P12808" s="1">
        <v>1.0</v>
      </c>
    </row>
    <row r="12809">
      <c r="A12809" s="1" t="s">
        <v>29</v>
      </c>
      <c r="B12809" s="1" t="s">
        <v>15531</v>
      </c>
      <c r="C12809" s="2" t="s">
        <v>15527</v>
      </c>
      <c r="D12809" s="1" t="s">
        <v>19</v>
      </c>
      <c r="E12809" s="3" t="str">
        <f>HYPERLINK("https://fyndiq.se/produkt/4a37a66aa49247d0/", "Samsung S21 FE - 9H Härdat Glass - Super Kvalitet 3D")</f>
        <v>Samsung S21 FE - 9H Härdat Glass - Super Kvalitet 3D</v>
      </c>
      <c r="F12809" s="1" t="s">
        <v>4338</v>
      </c>
      <c r="G12809" s="1" t="s">
        <v>4339</v>
      </c>
      <c r="H12809" s="1" t="s">
        <v>4340</v>
      </c>
      <c r="I12809" s="1" t="s">
        <v>16</v>
      </c>
      <c r="J12809" s="1" t="s">
        <v>23</v>
      </c>
      <c r="K12809" s="1" t="s">
        <v>16</v>
      </c>
      <c r="L12809" s="1" t="s">
        <v>16</v>
      </c>
      <c r="M12809" s="1" t="s">
        <v>16</v>
      </c>
      <c r="N12809" s="1" t="s">
        <v>16</v>
      </c>
      <c r="O12809" s="1">
        <v>55.2</v>
      </c>
      <c r="P12809" s="1">
        <v>1.0</v>
      </c>
    </row>
    <row r="12810">
      <c r="A12810" s="1" t="s">
        <v>29</v>
      </c>
      <c r="B12810" s="1" t="s">
        <v>15532</v>
      </c>
      <c r="C12810" s="2" t="s">
        <v>15527</v>
      </c>
      <c r="D12810" s="1" t="s">
        <v>19</v>
      </c>
      <c r="E12810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2810" s="1" t="s">
        <v>968</v>
      </c>
      <c r="G12810" s="1" t="s">
        <v>969</v>
      </c>
      <c r="H12810" s="1" t="s">
        <v>970</v>
      </c>
      <c r="I12810" s="1" t="s">
        <v>16</v>
      </c>
      <c r="J12810" s="1" t="s">
        <v>23</v>
      </c>
      <c r="K12810" s="1" t="s">
        <v>16</v>
      </c>
      <c r="L12810" s="1" t="s">
        <v>16</v>
      </c>
      <c r="M12810" s="1" t="s">
        <v>16</v>
      </c>
      <c r="N12810" s="1" t="s">
        <v>16</v>
      </c>
      <c r="O12810" s="1">
        <v>71.2</v>
      </c>
      <c r="P12810" s="1">
        <v>1.0</v>
      </c>
    </row>
    <row r="12811">
      <c r="A12811" s="1" t="s">
        <v>29</v>
      </c>
      <c r="B12811" s="1" t="s">
        <v>15533</v>
      </c>
      <c r="C12811" s="2" t="s">
        <v>15527</v>
      </c>
      <c r="D12811" s="1" t="s">
        <v>19</v>
      </c>
      <c r="E1281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2811" s="1" t="s">
        <v>760</v>
      </c>
      <c r="G12811" s="1" t="s">
        <v>761</v>
      </c>
      <c r="H12811" s="1" t="s">
        <v>762</v>
      </c>
      <c r="I12811" s="1" t="s">
        <v>16</v>
      </c>
      <c r="J12811" s="1" t="s">
        <v>23</v>
      </c>
      <c r="K12811" s="1" t="s">
        <v>16</v>
      </c>
      <c r="L12811" s="1" t="s">
        <v>16</v>
      </c>
      <c r="M12811" s="1" t="s">
        <v>16</v>
      </c>
      <c r="N12811" s="1" t="s">
        <v>16</v>
      </c>
      <c r="O12811" s="1">
        <v>63.2</v>
      </c>
      <c r="P12811" s="1">
        <v>1.0</v>
      </c>
    </row>
    <row r="12812">
      <c r="A12812" s="1" t="s">
        <v>29</v>
      </c>
      <c r="B12812" s="1" t="s">
        <v>15534</v>
      </c>
      <c r="C12812" s="2" t="s">
        <v>15527</v>
      </c>
      <c r="D12812" s="1" t="s">
        <v>19</v>
      </c>
      <c r="E12812" s="3" t="str">
        <f>HYPERLINK("https://fyndiq.se/produkt/ac4c264f1c9a4420/", "Samsung Galaxy S20 5G - Härdat glas 9H-Super kvalitet 3D")</f>
        <v>Samsung Galaxy S20 5G - Härdat glas 9H-Super kvalitet 3D</v>
      </c>
      <c r="F12812" s="1" t="s">
        <v>937</v>
      </c>
      <c r="G12812" s="1" t="s">
        <v>938</v>
      </c>
      <c r="H12812" s="1" t="s">
        <v>939</v>
      </c>
      <c r="I12812" s="1" t="s">
        <v>16</v>
      </c>
      <c r="J12812" s="1" t="s">
        <v>23</v>
      </c>
      <c r="K12812" s="1" t="s">
        <v>16</v>
      </c>
      <c r="L12812" s="1" t="s">
        <v>16</v>
      </c>
      <c r="M12812" s="1" t="s">
        <v>16</v>
      </c>
      <c r="N12812" s="1" t="s">
        <v>16</v>
      </c>
      <c r="O12812" s="1">
        <v>63.2</v>
      </c>
      <c r="P12812" s="1">
        <v>1.0</v>
      </c>
    </row>
    <row r="12813">
      <c r="A12813" s="1" t="s">
        <v>29</v>
      </c>
      <c r="B12813" s="1" t="s">
        <v>15535</v>
      </c>
      <c r="C12813" s="2" t="s">
        <v>15527</v>
      </c>
      <c r="D12813" s="1" t="s">
        <v>19</v>
      </c>
      <c r="E12813" s="3" t="str">
        <f>HYPERLINK("https://fyndiq.se/produkt/432d784756a84eff/", "2-Pack Samsung Galaxy S20FE - Härdat Glas-9H -Super kvalitet 3D")</f>
        <v>2-Pack Samsung Galaxy S20FE - Härdat Glas-9H -Super kvalitet 3D</v>
      </c>
      <c r="F12813" s="1" t="s">
        <v>1078</v>
      </c>
      <c r="G12813" s="1" t="s">
        <v>1079</v>
      </c>
      <c r="H12813" s="1" t="s">
        <v>1080</v>
      </c>
      <c r="I12813" s="1" t="s">
        <v>16</v>
      </c>
      <c r="J12813" s="1" t="s">
        <v>23</v>
      </c>
      <c r="K12813" s="1" t="s">
        <v>16</v>
      </c>
      <c r="L12813" s="1" t="s">
        <v>16</v>
      </c>
      <c r="M12813" s="1" t="s">
        <v>16</v>
      </c>
      <c r="N12813" s="1" t="s">
        <v>16</v>
      </c>
      <c r="O12813" s="1">
        <v>63.2</v>
      </c>
      <c r="P12813" s="1">
        <v>1.0</v>
      </c>
    </row>
    <row r="12814">
      <c r="A12814" s="1" t="s">
        <v>29</v>
      </c>
      <c r="B12814" s="1" t="s">
        <v>15536</v>
      </c>
      <c r="C12814" s="2" t="s">
        <v>15527</v>
      </c>
      <c r="D12814" s="1" t="s">
        <v>19</v>
      </c>
      <c r="E12814" s="3" t="str">
        <f>HYPERLINK("https://fyndiq.se/produkt/b2b21eba0148489f/", "Samsung S8 härdat glass 3D heltäckande skärmskydd")</f>
        <v>Samsung S8 härdat glass 3D heltäckande skärmskydd</v>
      </c>
      <c r="F12814" s="1" t="s">
        <v>438</v>
      </c>
      <c r="G12814" s="1" t="s">
        <v>439</v>
      </c>
      <c r="H12814" s="1" t="s">
        <v>440</v>
      </c>
      <c r="I12814" s="1" t="s">
        <v>16</v>
      </c>
      <c r="J12814" s="1" t="s">
        <v>23</v>
      </c>
      <c r="K12814" s="1" t="s">
        <v>16</v>
      </c>
      <c r="L12814" s="1" t="s">
        <v>16</v>
      </c>
      <c r="M12814" s="1" t="s">
        <v>16</v>
      </c>
      <c r="N12814" s="1" t="s">
        <v>16</v>
      </c>
      <c r="O12814" s="1">
        <v>55.2</v>
      </c>
      <c r="P12814" s="1">
        <v>1.0</v>
      </c>
    </row>
    <row r="12815">
      <c r="A12815" s="1" t="s">
        <v>29</v>
      </c>
      <c r="B12815" s="1" t="s">
        <v>15537</v>
      </c>
      <c r="C12815" s="2" t="s">
        <v>15527</v>
      </c>
      <c r="D12815" s="1" t="s">
        <v>19</v>
      </c>
      <c r="E12815" s="3" t="str">
        <f t="shared" ref="E12815:E12816" si="525">HYPERLINK("https://fyndiq.se/produkt/ac4c264f1c9a4420/", "Samsung Galaxy S20 5G - Härdat glas 9H-Super kvalitet 3D")</f>
        <v>Samsung Galaxy S20 5G - Härdat glas 9H-Super kvalitet 3D</v>
      </c>
      <c r="F12815" s="1" t="s">
        <v>937</v>
      </c>
      <c r="G12815" s="1" t="s">
        <v>938</v>
      </c>
      <c r="H12815" s="1" t="s">
        <v>939</v>
      </c>
      <c r="I12815" s="1" t="s">
        <v>16</v>
      </c>
      <c r="J12815" s="1" t="s">
        <v>23</v>
      </c>
      <c r="K12815" s="1" t="s">
        <v>16</v>
      </c>
      <c r="L12815" s="1" t="s">
        <v>16</v>
      </c>
      <c r="M12815" s="1" t="s">
        <v>16</v>
      </c>
      <c r="N12815" s="1" t="s">
        <v>16</v>
      </c>
      <c r="O12815" s="1">
        <v>63.2</v>
      </c>
      <c r="P12815" s="1">
        <v>1.0</v>
      </c>
    </row>
    <row r="12816">
      <c r="A12816" s="1" t="s">
        <v>29</v>
      </c>
      <c r="B12816" s="1" t="s">
        <v>15538</v>
      </c>
      <c r="C12816" s="2" t="s">
        <v>15527</v>
      </c>
      <c r="D12816" s="1" t="s">
        <v>19</v>
      </c>
      <c r="E12816" s="3" t="str">
        <f t="shared" si="525"/>
        <v>Samsung Galaxy S20 5G - Härdat glas 9H-Super kvalitet 3D</v>
      </c>
      <c r="F12816" s="1" t="s">
        <v>937</v>
      </c>
      <c r="G12816" s="1" t="s">
        <v>938</v>
      </c>
      <c r="H12816" s="1" t="s">
        <v>939</v>
      </c>
      <c r="I12816" s="1" t="s">
        <v>16</v>
      </c>
      <c r="J12816" s="1" t="s">
        <v>23</v>
      </c>
      <c r="K12816" s="1" t="s">
        <v>16</v>
      </c>
      <c r="L12816" s="1" t="s">
        <v>16</v>
      </c>
      <c r="M12816" s="1" t="s">
        <v>16</v>
      </c>
      <c r="N12816" s="1" t="s">
        <v>16</v>
      </c>
      <c r="O12816" s="1">
        <v>63.2</v>
      </c>
      <c r="P12816" s="1">
        <v>1.0</v>
      </c>
    </row>
    <row r="12817">
      <c r="A12817" s="1" t="s">
        <v>29</v>
      </c>
      <c r="B12817" s="1" t="s">
        <v>15539</v>
      </c>
      <c r="C12817" s="2" t="s">
        <v>15527</v>
      </c>
      <c r="D12817" s="1" t="s">
        <v>19</v>
      </c>
      <c r="E1281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2817" s="1" t="s">
        <v>2144</v>
      </c>
      <c r="G12817" s="1" t="s">
        <v>2145</v>
      </c>
      <c r="H12817" s="1" t="s">
        <v>2146</v>
      </c>
      <c r="I12817" s="1" t="s">
        <v>16</v>
      </c>
      <c r="J12817" s="1" t="s">
        <v>23</v>
      </c>
      <c r="K12817" s="1" t="s">
        <v>16</v>
      </c>
      <c r="L12817" s="1" t="s">
        <v>16</v>
      </c>
      <c r="M12817" s="1" t="s">
        <v>16</v>
      </c>
      <c r="N12817" s="1" t="s">
        <v>16</v>
      </c>
      <c r="O12817" s="1">
        <v>63.2</v>
      </c>
      <c r="P12817" s="1">
        <v>1.0</v>
      </c>
    </row>
    <row r="12818">
      <c r="A12818" s="1" t="s">
        <v>29</v>
      </c>
      <c r="B12818" s="1" t="s">
        <v>15540</v>
      </c>
      <c r="C12818" s="2" t="s">
        <v>15527</v>
      </c>
      <c r="D12818" s="1" t="s">
        <v>19</v>
      </c>
      <c r="E12818" s="3" t="str">
        <f>HYPERLINK("https://fyndiq.se/produkt/f14d7a07171e4082/", "2 Pack Samsung S21 5G - Härdat Glas 9H - Super Kvalitet 3D")</f>
        <v>2 Pack Samsung S21 5G - Härdat Glas 9H - Super Kvalitet 3D</v>
      </c>
      <c r="F12818" s="1" t="s">
        <v>741</v>
      </c>
      <c r="G12818" s="1" t="s">
        <v>742</v>
      </c>
      <c r="H12818" s="1" t="s">
        <v>743</v>
      </c>
      <c r="I12818" s="1" t="s">
        <v>16</v>
      </c>
      <c r="J12818" s="1" t="s">
        <v>23</v>
      </c>
      <c r="K12818" s="1" t="s">
        <v>16</v>
      </c>
      <c r="L12818" s="1" t="s">
        <v>16</v>
      </c>
      <c r="M12818" s="1" t="s">
        <v>16</v>
      </c>
      <c r="N12818" s="1" t="s">
        <v>16</v>
      </c>
      <c r="O12818" s="1">
        <v>63.2</v>
      </c>
      <c r="P12818" s="1">
        <v>1.0</v>
      </c>
    </row>
    <row r="12819">
      <c r="A12819" s="1" t="s">
        <v>29</v>
      </c>
      <c r="B12819" s="1" t="s">
        <v>15541</v>
      </c>
      <c r="C12819" s="2" t="s">
        <v>15527</v>
      </c>
      <c r="D12819" s="1" t="s">
        <v>19</v>
      </c>
      <c r="E12819" s="3" t="str">
        <f>HYPERLINK("https://fyndiq.se/produkt/17eb3a8226844bc8/", "2-Pack Sony Xperia 1 III - Härdat glas 9H - Super Kvalitet 3D")</f>
        <v>2-Pack Sony Xperia 1 III - Härdat glas 9H - Super Kvalitet 3D</v>
      </c>
      <c r="F12819" s="1" t="s">
        <v>2344</v>
      </c>
      <c r="G12819" s="1" t="s">
        <v>2345</v>
      </c>
      <c r="H12819" s="1" t="s">
        <v>2346</v>
      </c>
      <c r="I12819" s="1" t="s">
        <v>16</v>
      </c>
      <c r="J12819" s="1" t="s">
        <v>23</v>
      </c>
      <c r="K12819" s="1" t="s">
        <v>16</v>
      </c>
      <c r="L12819" s="1" t="s">
        <v>16</v>
      </c>
      <c r="M12819" s="1" t="s">
        <v>16</v>
      </c>
      <c r="N12819" s="1" t="s">
        <v>16</v>
      </c>
      <c r="O12819" s="1">
        <v>63.2</v>
      </c>
      <c r="P12819" s="1">
        <v>1.0</v>
      </c>
    </row>
    <row r="12820">
      <c r="A12820" s="1" t="s">
        <v>29</v>
      </c>
      <c r="B12820" s="1" t="s">
        <v>15542</v>
      </c>
      <c r="C12820" s="2" t="s">
        <v>15527</v>
      </c>
      <c r="D12820" s="1" t="s">
        <v>19</v>
      </c>
      <c r="E1282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2820" s="1" t="s">
        <v>3643</v>
      </c>
      <c r="G12820" s="1" t="s">
        <v>3644</v>
      </c>
      <c r="H12820" s="1" t="s">
        <v>3645</v>
      </c>
      <c r="I12820" s="1" t="s">
        <v>16</v>
      </c>
      <c r="J12820" s="1" t="s">
        <v>23</v>
      </c>
      <c r="K12820" s="1" t="s">
        <v>16</v>
      </c>
      <c r="L12820" s="1" t="s">
        <v>16</v>
      </c>
      <c r="M12820" s="1" t="s">
        <v>16</v>
      </c>
      <c r="N12820" s="1" t="s">
        <v>16</v>
      </c>
      <c r="O12820" s="1">
        <v>71.2</v>
      </c>
      <c r="P12820" s="1">
        <v>1.0</v>
      </c>
    </row>
    <row r="12821">
      <c r="A12821" s="1" t="s">
        <v>29</v>
      </c>
      <c r="B12821" s="1" t="s">
        <v>15543</v>
      </c>
      <c r="C12821" s="2" t="s">
        <v>15527</v>
      </c>
      <c r="D12821" s="1" t="s">
        <v>19</v>
      </c>
      <c r="E1282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821" s="1" t="s">
        <v>258</v>
      </c>
      <c r="G12821" s="1" t="s">
        <v>259</v>
      </c>
      <c r="H12821" s="1" t="s">
        <v>260</v>
      </c>
      <c r="I12821" s="1" t="s">
        <v>16</v>
      </c>
      <c r="J12821" s="1" t="s">
        <v>23</v>
      </c>
      <c r="K12821" s="1" t="s">
        <v>16</v>
      </c>
      <c r="L12821" s="1" t="s">
        <v>16</v>
      </c>
      <c r="M12821" s="1" t="s">
        <v>16</v>
      </c>
      <c r="N12821" s="1" t="s">
        <v>16</v>
      </c>
      <c r="O12821" s="1">
        <v>63.2</v>
      </c>
      <c r="P12821" s="1">
        <v>1.0</v>
      </c>
    </row>
    <row r="12822">
      <c r="A12822" s="1" t="s">
        <v>29</v>
      </c>
      <c r="B12822" s="1" t="s">
        <v>15544</v>
      </c>
      <c r="C12822" s="2" t="s">
        <v>15527</v>
      </c>
      <c r="D12822" s="1" t="s">
        <v>19</v>
      </c>
      <c r="E12822" s="3" t="str">
        <f>HYPERLINK("https://fyndiq.se/produkt/a047b5d99d58461d/", "2-Pack Google Pixel 6A - Härdat glas 9H - Super kvalitet 3D")</f>
        <v>2-Pack Google Pixel 6A - Härdat glas 9H - Super kvalitet 3D</v>
      </c>
      <c r="F12822" s="1" t="s">
        <v>1205</v>
      </c>
      <c r="G12822" s="1" t="s">
        <v>1206</v>
      </c>
      <c r="H12822" s="1" t="s">
        <v>1207</v>
      </c>
      <c r="I12822" s="1" t="s">
        <v>16</v>
      </c>
      <c r="J12822" s="1" t="s">
        <v>23</v>
      </c>
      <c r="K12822" s="1" t="s">
        <v>16</v>
      </c>
      <c r="L12822" s="1" t="s">
        <v>16</v>
      </c>
      <c r="M12822" s="1" t="s">
        <v>16</v>
      </c>
      <c r="N12822" s="1" t="s">
        <v>16</v>
      </c>
      <c r="O12822" s="1">
        <v>63.2</v>
      </c>
      <c r="P12822" s="1">
        <v>1.0</v>
      </c>
    </row>
    <row r="12823">
      <c r="A12823" s="1" t="s">
        <v>29</v>
      </c>
      <c r="B12823" s="1" t="s">
        <v>15545</v>
      </c>
      <c r="C12823" s="2" t="s">
        <v>15527</v>
      </c>
      <c r="D12823" s="1" t="s">
        <v>19</v>
      </c>
      <c r="E12823" s="3" t="str">
        <f t="shared" ref="E12823:E12824" si="526">HYPERLINK("https://fyndiq.se/produkt/317386bceef54d60/", "2-Pack Samsung Galaxy A54 (5G) - Härdat Glas 9H - Super Kvalitet 3D Skärmskydd")</f>
        <v>2-Pack Samsung Galaxy A54 (5G) - Härdat Glas 9H - Super Kvalitet 3D Skärmskydd</v>
      </c>
      <c r="F12823" s="1" t="s">
        <v>760</v>
      </c>
      <c r="G12823" s="1" t="s">
        <v>761</v>
      </c>
      <c r="H12823" s="1" t="s">
        <v>762</v>
      </c>
      <c r="I12823" s="1" t="s">
        <v>16</v>
      </c>
      <c r="J12823" s="1" t="s">
        <v>23</v>
      </c>
      <c r="K12823" s="1" t="s">
        <v>16</v>
      </c>
      <c r="L12823" s="1" t="s">
        <v>16</v>
      </c>
      <c r="M12823" s="1" t="s">
        <v>16</v>
      </c>
      <c r="N12823" s="1" t="s">
        <v>16</v>
      </c>
      <c r="O12823" s="1">
        <v>63.2</v>
      </c>
      <c r="P12823" s="1">
        <v>1.0</v>
      </c>
    </row>
    <row r="12824">
      <c r="A12824" s="1" t="s">
        <v>29</v>
      </c>
      <c r="B12824" s="1" t="s">
        <v>15546</v>
      </c>
      <c r="C12824" s="2" t="s">
        <v>15527</v>
      </c>
      <c r="D12824" s="1" t="s">
        <v>19</v>
      </c>
      <c r="E12824" s="3" t="str">
        <f t="shared" si="526"/>
        <v>2-Pack Samsung Galaxy A54 (5G) - Härdat Glas 9H - Super Kvalitet 3D Skärmskydd</v>
      </c>
      <c r="F12824" s="1" t="s">
        <v>760</v>
      </c>
      <c r="G12824" s="1" t="s">
        <v>761</v>
      </c>
      <c r="H12824" s="1" t="s">
        <v>762</v>
      </c>
      <c r="I12824" s="1" t="s">
        <v>16</v>
      </c>
      <c r="J12824" s="1" t="s">
        <v>23</v>
      </c>
      <c r="K12824" s="1" t="s">
        <v>16</v>
      </c>
      <c r="L12824" s="1" t="s">
        <v>16</v>
      </c>
      <c r="M12824" s="1" t="s">
        <v>16</v>
      </c>
      <c r="N12824" s="1" t="s">
        <v>16</v>
      </c>
      <c r="O12824" s="1">
        <v>63.2</v>
      </c>
      <c r="P12824" s="1">
        <v>1.0</v>
      </c>
    </row>
    <row r="12825">
      <c r="A12825" s="1" t="s">
        <v>29</v>
      </c>
      <c r="B12825" s="1" t="s">
        <v>15547</v>
      </c>
      <c r="C12825" s="2" t="s">
        <v>15527</v>
      </c>
      <c r="D12825" s="1" t="s">
        <v>19</v>
      </c>
      <c r="E12825" s="3" t="str">
        <f t="shared" ref="E12825:E12826" si="527">HYPERLINK("https://fyndiq.se/produkt/2477583187264ece/", "2-Pack Samsung S20 - 9H Härdat Glass - Top Kvalitet")</f>
        <v>2-Pack Samsung S20 - 9H Härdat Glass - Top Kvalitet</v>
      </c>
      <c r="F12825" s="1" t="s">
        <v>124</v>
      </c>
      <c r="G12825" s="1" t="s">
        <v>125</v>
      </c>
      <c r="H12825" s="1" t="s">
        <v>126</v>
      </c>
      <c r="I12825" s="1" t="s">
        <v>16</v>
      </c>
      <c r="J12825" s="1" t="s">
        <v>23</v>
      </c>
      <c r="K12825" s="1" t="s">
        <v>16</v>
      </c>
      <c r="L12825" s="1" t="s">
        <v>16</v>
      </c>
      <c r="M12825" s="1" t="s">
        <v>16</v>
      </c>
      <c r="N12825" s="1" t="s">
        <v>16</v>
      </c>
      <c r="O12825" s="1">
        <v>71.2</v>
      </c>
      <c r="P12825" s="1">
        <v>1.0</v>
      </c>
    </row>
    <row r="12826">
      <c r="A12826" s="1" t="s">
        <v>29</v>
      </c>
      <c r="B12826" s="1" t="s">
        <v>15548</v>
      </c>
      <c r="C12826" s="2" t="s">
        <v>15527</v>
      </c>
      <c r="D12826" s="1" t="s">
        <v>19</v>
      </c>
      <c r="E12826" s="3" t="str">
        <f t="shared" si="527"/>
        <v>2-Pack Samsung S20 - 9H Härdat Glass - Top Kvalitet</v>
      </c>
      <c r="F12826" s="1" t="s">
        <v>124</v>
      </c>
      <c r="G12826" s="1" t="s">
        <v>125</v>
      </c>
      <c r="H12826" s="1" t="s">
        <v>126</v>
      </c>
      <c r="I12826" s="1" t="s">
        <v>16</v>
      </c>
      <c r="J12826" s="1" t="s">
        <v>23</v>
      </c>
      <c r="K12826" s="1" t="s">
        <v>16</v>
      </c>
      <c r="L12826" s="1" t="s">
        <v>16</v>
      </c>
      <c r="M12826" s="1" t="s">
        <v>16</v>
      </c>
      <c r="N12826" s="1" t="s">
        <v>16</v>
      </c>
      <c r="O12826" s="1">
        <v>71.2</v>
      </c>
      <c r="P12826" s="1">
        <v>1.0</v>
      </c>
    </row>
    <row r="12827">
      <c r="A12827" s="1" t="s">
        <v>29</v>
      </c>
      <c r="B12827" s="1" t="s">
        <v>15549</v>
      </c>
      <c r="C12827" s="2" t="s">
        <v>15527</v>
      </c>
      <c r="D12827" s="1" t="s">
        <v>19</v>
      </c>
      <c r="E12827" s="3" t="str">
        <f t="shared" ref="E12827:E12828" si="528">HYPERLINK("https://fyndiq.se/produkt/b811fda4039a4dc6/", "2-Pack Samsung Galaxy A15 5G- Härdat Glas 9H - Super Kvalitet 3D Skärmskydd")</f>
        <v>2-Pack Samsung Galaxy A15 5G- Härdat Glas 9H - Super Kvalitet 3D Skärmskydd</v>
      </c>
      <c r="F12827" s="1" t="s">
        <v>709</v>
      </c>
      <c r="G12827" s="1" t="s">
        <v>710</v>
      </c>
      <c r="H12827" s="1" t="s">
        <v>711</v>
      </c>
      <c r="I12827" s="1" t="s">
        <v>16</v>
      </c>
      <c r="J12827" s="1" t="s">
        <v>23</v>
      </c>
      <c r="K12827" s="1" t="s">
        <v>16</v>
      </c>
      <c r="L12827" s="1" t="s">
        <v>16</v>
      </c>
      <c r="M12827" s="1" t="s">
        <v>16</v>
      </c>
      <c r="N12827" s="1" t="s">
        <v>16</v>
      </c>
      <c r="O12827" s="1">
        <v>63.2</v>
      </c>
      <c r="P12827" s="1">
        <v>1.0</v>
      </c>
    </row>
    <row r="12828">
      <c r="A12828" s="1" t="s">
        <v>29</v>
      </c>
      <c r="B12828" s="1" t="s">
        <v>15550</v>
      </c>
      <c r="C12828" s="2" t="s">
        <v>15527</v>
      </c>
      <c r="D12828" s="1" t="s">
        <v>19</v>
      </c>
      <c r="E12828" s="3" t="str">
        <f t="shared" si="528"/>
        <v>2-Pack Samsung Galaxy A15 5G- Härdat Glas 9H - Super Kvalitet 3D Skärmskydd</v>
      </c>
      <c r="F12828" s="1" t="s">
        <v>709</v>
      </c>
      <c r="G12828" s="1" t="s">
        <v>710</v>
      </c>
      <c r="H12828" s="1" t="s">
        <v>711</v>
      </c>
      <c r="I12828" s="1" t="s">
        <v>16</v>
      </c>
      <c r="J12828" s="1" t="s">
        <v>23</v>
      </c>
      <c r="K12828" s="1" t="s">
        <v>16</v>
      </c>
      <c r="L12828" s="1" t="s">
        <v>16</v>
      </c>
      <c r="M12828" s="1" t="s">
        <v>16</v>
      </c>
      <c r="N12828" s="1" t="s">
        <v>16</v>
      </c>
      <c r="O12828" s="1">
        <v>63.2</v>
      </c>
      <c r="P12828" s="1">
        <v>2.0</v>
      </c>
    </row>
    <row r="12829">
      <c r="A12829" s="1" t="s">
        <v>29</v>
      </c>
      <c r="B12829" s="1" t="s">
        <v>15551</v>
      </c>
      <c r="C12829" s="2" t="s">
        <v>15527</v>
      </c>
      <c r="D12829" s="1" t="s">
        <v>19</v>
      </c>
      <c r="E12829" s="3" t="str">
        <f>HYPERLINK("https://fyndiq.se/produkt/e898e54a20a34fc1/", "2 Pack Apple Watch 45mm -Härdat glas 9H – Super kvalitet 3D")</f>
        <v>2 Pack Apple Watch 45mm -Härdat glas 9H – Super kvalitet 3D</v>
      </c>
      <c r="F12829" s="1" t="s">
        <v>14281</v>
      </c>
      <c r="G12829" s="1" t="s">
        <v>14282</v>
      </c>
      <c r="H12829" s="1" t="s">
        <v>14283</v>
      </c>
      <c r="I12829" s="1" t="s">
        <v>16</v>
      </c>
      <c r="J12829" s="1" t="s">
        <v>23</v>
      </c>
      <c r="K12829" s="1" t="s">
        <v>16</v>
      </c>
      <c r="L12829" s="1" t="s">
        <v>16</v>
      </c>
      <c r="M12829" s="1" t="s">
        <v>16</v>
      </c>
      <c r="N12829" s="1" t="s">
        <v>16</v>
      </c>
      <c r="O12829" s="1">
        <v>55.2</v>
      </c>
      <c r="P12829" s="1">
        <v>1.0</v>
      </c>
    </row>
    <row r="12830">
      <c r="A12830" s="1" t="s">
        <v>29</v>
      </c>
      <c r="B12830" s="1" t="s">
        <v>15552</v>
      </c>
      <c r="C12830" s="2" t="s">
        <v>15527</v>
      </c>
      <c r="D12830" s="1" t="s">
        <v>19</v>
      </c>
      <c r="E12830" s="3" t="str">
        <f t="shared" ref="E12830:E12831" si="529">HYPERLINK("https://fyndiq.se/produkt/08d44de1ca3946df/", "2-Pack Samsung Galaxy S10 - Härdat Glas 9H – 3D Skärmskydd - Super kvalitet")</f>
        <v>2-Pack Samsung Galaxy S10 - Härdat Glas 9H – 3D Skärmskydd - Super kvalitet</v>
      </c>
      <c r="F12830" s="1" t="s">
        <v>729</v>
      </c>
      <c r="G12830" s="1" t="s">
        <v>730</v>
      </c>
      <c r="H12830" s="1" t="s">
        <v>731</v>
      </c>
      <c r="I12830" s="1" t="s">
        <v>16</v>
      </c>
      <c r="J12830" s="1" t="s">
        <v>23</v>
      </c>
      <c r="K12830" s="1" t="s">
        <v>16</v>
      </c>
      <c r="L12830" s="1" t="s">
        <v>16</v>
      </c>
      <c r="M12830" s="1" t="s">
        <v>16</v>
      </c>
      <c r="N12830" s="1" t="s">
        <v>16</v>
      </c>
      <c r="O12830" s="1">
        <v>63.2</v>
      </c>
      <c r="P12830" s="1">
        <v>1.0</v>
      </c>
    </row>
    <row r="12831">
      <c r="A12831" s="1" t="s">
        <v>29</v>
      </c>
      <c r="B12831" s="1" t="s">
        <v>15553</v>
      </c>
      <c r="C12831" s="2" t="s">
        <v>15527</v>
      </c>
      <c r="D12831" s="1" t="s">
        <v>19</v>
      </c>
      <c r="E12831" s="3" t="str">
        <f t="shared" si="529"/>
        <v>2-Pack Samsung Galaxy S10 - Härdat Glas 9H – 3D Skärmskydd - Super kvalitet</v>
      </c>
      <c r="F12831" s="1" t="s">
        <v>729</v>
      </c>
      <c r="G12831" s="1" t="s">
        <v>730</v>
      </c>
      <c r="H12831" s="1" t="s">
        <v>731</v>
      </c>
      <c r="I12831" s="1" t="s">
        <v>16</v>
      </c>
      <c r="J12831" s="1" t="s">
        <v>23</v>
      </c>
      <c r="K12831" s="1" t="s">
        <v>16</v>
      </c>
      <c r="L12831" s="1" t="s">
        <v>16</v>
      </c>
      <c r="M12831" s="1" t="s">
        <v>16</v>
      </c>
      <c r="N12831" s="1" t="s">
        <v>16</v>
      </c>
      <c r="O12831" s="1">
        <v>63.2</v>
      </c>
      <c r="P12831" s="1">
        <v>1.0</v>
      </c>
    </row>
    <row r="12832">
      <c r="A12832" s="1" t="s">
        <v>29</v>
      </c>
      <c r="B12832" s="1" t="s">
        <v>15554</v>
      </c>
      <c r="C12832" s="2" t="s">
        <v>15527</v>
      </c>
      <c r="D12832" s="1" t="s">
        <v>19</v>
      </c>
      <c r="E12832" s="3" t="str">
        <f>HYPERLINK("https://fyndiq.se/produkt/f47e8401d83f4d58/", "2-Pack Samsung S8 Skärmskydd - Härdat Glas 9H - Super kvalitet 3D")</f>
        <v>2-Pack Samsung S8 Skärmskydd - Härdat Glas 9H - Super kvalitet 3D</v>
      </c>
      <c r="F12832" s="1" t="s">
        <v>750</v>
      </c>
      <c r="G12832" s="1" t="s">
        <v>751</v>
      </c>
      <c r="H12832" s="1" t="s">
        <v>752</v>
      </c>
      <c r="I12832" s="1" t="s">
        <v>16</v>
      </c>
      <c r="J12832" s="1" t="s">
        <v>23</v>
      </c>
      <c r="K12832" s="1" t="s">
        <v>16</v>
      </c>
      <c r="L12832" s="1" t="s">
        <v>16</v>
      </c>
      <c r="M12832" s="1" t="s">
        <v>16</v>
      </c>
      <c r="N12832" s="1" t="s">
        <v>16</v>
      </c>
      <c r="O12832" s="1">
        <v>63.2</v>
      </c>
      <c r="P12832" s="1">
        <v>1.0</v>
      </c>
    </row>
    <row r="12833">
      <c r="A12833" s="1" t="s">
        <v>29</v>
      </c>
      <c r="B12833" s="1" t="s">
        <v>15555</v>
      </c>
      <c r="C12833" s="2" t="s">
        <v>15527</v>
      </c>
      <c r="D12833" s="1" t="s">
        <v>19</v>
      </c>
      <c r="E12833" s="3" t="str">
        <f t="shared" ref="E12833:E12834" si="530">HYPERLINK("https://fyndiq.se/produkt/66924f1ff238487e/", "2-Pack GOOGLE PIXEL 7A Skärmskydd - Härdat Glas 9H - Super kvalitet 3D")</f>
        <v>2-Pack GOOGLE PIXEL 7A Skärmskydd - Härdat Glas 9H - Super kvalitet 3D</v>
      </c>
      <c r="F12833" s="1" t="s">
        <v>315</v>
      </c>
      <c r="G12833" s="1" t="s">
        <v>316</v>
      </c>
      <c r="H12833" s="1" t="s">
        <v>317</v>
      </c>
      <c r="I12833" s="1" t="s">
        <v>16</v>
      </c>
      <c r="J12833" s="1" t="s">
        <v>23</v>
      </c>
      <c r="K12833" s="1" t="s">
        <v>16</v>
      </c>
      <c r="L12833" s="1" t="s">
        <v>16</v>
      </c>
      <c r="M12833" s="1" t="s">
        <v>16</v>
      </c>
      <c r="N12833" s="1" t="s">
        <v>16</v>
      </c>
      <c r="O12833" s="1">
        <v>63.2</v>
      </c>
      <c r="P12833" s="1">
        <v>1.0</v>
      </c>
    </row>
    <row r="12834">
      <c r="A12834" s="1" t="s">
        <v>29</v>
      </c>
      <c r="B12834" s="1" t="s">
        <v>15556</v>
      </c>
      <c r="C12834" s="2" t="s">
        <v>15527</v>
      </c>
      <c r="D12834" s="1" t="s">
        <v>19</v>
      </c>
      <c r="E12834" s="3" t="str">
        <f t="shared" si="530"/>
        <v>2-Pack GOOGLE PIXEL 7A Skärmskydd - Härdat Glas 9H - Super kvalitet 3D</v>
      </c>
      <c r="F12834" s="1" t="s">
        <v>315</v>
      </c>
      <c r="G12834" s="1" t="s">
        <v>316</v>
      </c>
      <c r="H12834" s="1" t="s">
        <v>317</v>
      </c>
      <c r="I12834" s="1" t="s">
        <v>16</v>
      </c>
      <c r="J12834" s="1" t="s">
        <v>23</v>
      </c>
      <c r="K12834" s="1" t="s">
        <v>16</v>
      </c>
      <c r="L12834" s="1" t="s">
        <v>16</v>
      </c>
      <c r="M12834" s="1" t="s">
        <v>16</v>
      </c>
      <c r="N12834" s="1" t="s">
        <v>16</v>
      </c>
      <c r="O12834" s="1">
        <v>63.2</v>
      </c>
      <c r="P12834" s="1">
        <v>1.0</v>
      </c>
    </row>
    <row r="12835">
      <c r="A12835" s="1" t="s">
        <v>29</v>
      </c>
      <c r="B12835" s="1" t="s">
        <v>15557</v>
      </c>
      <c r="C12835" s="2" t="s">
        <v>15527</v>
      </c>
      <c r="D12835" s="1" t="s">
        <v>19</v>
      </c>
      <c r="E12835" s="3" t="str">
        <f>HYPERLINK("https://fyndiq.se/produkt/f4e95b294a424d40/", "2-Pack Samsung S10 Skärmskydd - Härdat Glas 9H - Super kvalitet 3D")</f>
        <v>2-Pack Samsung S10 Skärmskydd - Härdat Glas 9H - Super kvalitet 3D</v>
      </c>
      <c r="F12835" s="1" t="s">
        <v>353</v>
      </c>
      <c r="G12835" s="1" t="s">
        <v>354</v>
      </c>
      <c r="H12835" s="1" t="s">
        <v>355</v>
      </c>
      <c r="I12835" s="1" t="s">
        <v>16</v>
      </c>
      <c r="J12835" s="1" t="s">
        <v>23</v>
      </c>
      <c r="K12835" s="1" t="s">
        <v>16</v>
      </c>
      <c r="L12835" s="1" t="s">
        <v>16</v>
      </c>
      <c r="M12835" s="1" t="s">
        <v>16</v>
      </c>
      <c r="N12835" s="1" t="s">
        <v>16</v>
      </c>
      <c r="O12835" s="1">
        <v>63.2</v>
      </c>
      <c r="P12835" s="1">
        <v>1.0</v>
      </c>
    </row>
    <row r="12836">
      <c r="A12836" s="1" t="s">
        <v>29</v>
      </c>
      <c r="B12836" s="1" t="s">
        <v>15558</v>
      </c>
      <c r="C12836" s="2" t="s">
        <v>15527</v>
      </c>
      <c r="D12836" s="1" t="s">
        <v>19</v>
      </c>
      <c r="E12836" s="3" t="str">
        <f>HYPERLINK("https://fyndiq.se/produkt/082f3cf898c84831/", "2 Pack Galaxy S20 Ultra - Härdat glas 9H - Super kvalitet 3D")</f>
        <v>2 Pack Galaxy S20 Ultra - Härdat glas 9H - Super kvalitet 3D</v>
      </c>
      <c r="F12836" s="1" t="s">
        <v>460</v>
      </c>
      <c r="G12836" s="1" t="s">
        <v>461</v>
      </c>
      <c r="H12836" s="1" t="s">
        <v>462</v>
      </c>
      <c r="I12836" s="1" t="s">
        <v>16</v>
      </c>
      <c r="J12836" s="1" t="s">
        <v>23</v>
      </c>
      <c r="K12836" s="1" t="s">
        <v>16</v>
      </c>
      <c r="L12836" s="1" t="s">
        <v>16</v>
      </c>
      <c r="M12836" s="1" t="s">
        <v>16</v>
      </c>
      <c r="N12836" s="1" t="s">
        <v>16</v>
      </c>
      <c r="O12836" s="1">
        <v>63.2</v>
      </c>
      <c r="P12836" s="1">
        <v>1.0</v>
      </c>
    </row>
    <row r="12837">
      <c r="A12837" s="1" t="s">
        <v>29</v>
      </c>
      <c r="B12837" s="1" t="s">
        <v>15559</v>
      </c>
      <c r="C12837" s="2" t="s">
        <v>15527</v>
      </c>
      <c r="D12837" s="1" t="s">
        <v>19</v>
      </c>
      <c r="E12837" s="3" t="str">
        <f>HYPERLINK("https://fyndiq.se/produkt/d9c0d74416ca4c6a/", "2-Pack XIAOMI 13 Skärmskydd &amp; 2-Pack linsskydd - Härdat Glas 9H - Super kvalitet 3D")</f>
        <v>2-Pack XIAOMI 13 Skärmskydd &amp; 2-Pack linsskydd - Härdat Glas 9H - Super kvalitet 3D</v>
      </c>
      <c r="F12837" s="1" t="s">
        <v>11537</v>
      </c>
      <c r="G12837" s="1" t="s">
        <v>11538</v>
      </c>
      <c r="H12837" s="1" t="s">
        <v>11539</v>
      </c>
      <c r="I12837" s="1" t="s">
        <v>16</v>
      </c>
      <c r="J12837" s="1" t="s">
        <v>23</v>
      </c>
      <c r="K12837" s="1" t="s">
        <v>16</v>
      </c>
      <c r="L12837" s="1" t="s">
        <v>16</v>
      </c>
      <c r="M12837" s="1" t="s">
        <v>16</v>
      </c>
      <c r="N12837" s="1" t="s">
        <v>16</v>
      </c>
      <c r="O12837" s="1">
        <v>79.2</v>
      </c>
      <c r="P12837" s="1">
        <v>1.0</v>
      </c>
    </row>
    <row r="12838">
      <c r="A12838" s="1" t="s">
        <v>29</v>
      </c>
      <c r="B12838" s="1" t="s">
        <v>15560</v>
      </c>
      <c r="C12838" s="2" t="s">
        <v>15527</v>
      </c>
      <c r="D12838" s="1" t="s">
        <v>19</v>
      </c>
      <c r="E1283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2838" s="1" t="s">
        <v>722</v>
      </c>
      <c r="G12838" s="1" t="s">
        <v>723</v>
      </c>
      <c r="H12838" s="1" t="s">
        <v>724</v>
      </c>
      <c r="I12838" s="1" t="s">
        <v>16</v>
      </c>
      <c r="J12838" s="1" t="s">
        <v>23</v>
      </c>
      <c r="K12838" s="1" t="s">
        <v>16</v>
      </c>
      <c r="L12838" s="1" t="s">
        <v>16</v>
      </c>
      <c r="M12838" s="1" t="s">
        <v>16</v>
      </c>
      <c r="N12838" s="1" t="s">
        <v>16</v>
      </c>
      <c r="O12838" s="1">
        <v>79.2</v>
      </c>
      <c r="P12838" s="1">
        <v>1.0</v>
      </c>
    </row>
    <row r="12839">
      <c r="A12839" s="1" t="s">
        <v>29</v>
      </c>
      <c r="B12839" s="1" t="s">
        <v>15561</v>
      </c>
      <c r="C12839" s="2" t="s">
        <v>15527</v>
      </c>
      <c r="D12839" s="1" t="s">
        <v>19</v>
      </c>
      <c r="E12839" s="3" t="str">
        <f>HYPERLINK("https://fyndiq.se/produkt/a00b62acc6644fd2/", "2-Pack Samsung Galaxy S10 - Härdat glas 9H – Super kvalitet 3D")</f>
        <v>2-Pack Samsung Galaxy S10 - Härdat glas 9H – Super kvalitet 3D</v>
      </c>
      <c r="F12839" s="1" t="s">
        <v>1291</v>
      </c>
      <c r="G12839" s="1" t="s">
        <v>1292</v>
      </c>
      <c r="H12839" s="1" t="s">
        <v>1293</v>
      </c>
      <c r="I12839" s="1" t="s">
        <v>16</v>
      </c>
      <c r="J12839" s="1" t="s">
        <v>23</v>
      </c>
      <c r="K12839" s="1" t="s">
        <v>16</v>
      </c>
      <c r="L12839" s="1" t="s">
        <v>16</v>
      </c>
      <c r="M12839" s="1" t="s">
        <v>16</v>
      </c>
      <c r="N12839" s="1" t="s">
        <v>16</v>
      </c>
      <c r="O12839" s="1">
        <v>63.2</v>
      </c>
      <c r="P12839" s="1">
        <v>1.0</v>
      </c>
    </row>
    <row r="12840">
      <c r="A12840" s="1" t="s">
        <v>29</v>
      </c>
      <c r="B12840" s="1" t="s">
        <v>15562</v>
      </c>
      <c r="C12840" s="2" t="s">
        <v>15527</v>
      </c>
      <c r="D12840" s="1" t="s">
        <v>19</v>
      </c>
      <c r="E12840" s="3" t="str">
        <f>HYPERLINK("https://fyndiq.se/produkt/dfe28e565d2e4c8d/", "2 Pack Samsung S21 FE - 9H Härdat Glass - Super Kvalitet 3D")</f>
        <v>2 Pack Samsung S21 FE - 9H Härdat Glass - Super Kvalitet 3D</v>
      </c>
      <c r="F12840" s="1" t="s">
        <v>276</v>
      </c>
      <c r="G12840" s="1" t="s">
        <v>277</v>
      </c>
      <c r="H12840" s="1" t="s">
        <v>278</v>
      </c>
      <c r="I12840" s="1" t="s">
        <v>16</v>
      </c>
      <c r="J12840" s="1" t="s">
        <v>23</v>
      </c>
      <c r="K12840" s="1" t="s">
        <v>16</v>
      </c>
      <c r="L12840" s="1" t="s">
        <v>16</v>
      </c>
      <c r="M12840" s="1" t="s">
        <v>16</v>
      </c>
      <c r="N12840" s="1" t="s">
        <v>16</v>
      </c>
      <c r="O12840" s="1">
        <v>63.2</v>
      </c>
      <c r="P12840" s="1">
        <v>1.0</v>
      </c>
    </row>
    <row r="12841">
      <c r="A12841" s="1" t="s">
        <v>29</v>
      </c>
      <c r="B12841" s="1" t="s">
        <v>15563</v>
      </c>
      <c r="C12841" s="2" t="s">
        <v>15527</v>
      </c>
      <c r="D12841" s="1" t="s">
        <v>19</v>
      </c>
      <c r="E12841" s="3" t="str">
        <f>HYPERLINK("https://fyndiq.se/produkt/25f0cdd79c584eb9/", "2-Pack Privacy Skärmskydd For Xiaomi Mi 10T Pro - Härdat Glas 9H - Super Kvalitet 3D")</f>
        <v>2-Pack Privacy Skärmskydd For Xiaomi Mi 10T Pro - Härdat Glas 9H - Super Kvalitet 3D</v>
      </c>
      <c r="F12841" s="1" t="s">
        <v>4329</v>
      </c>
      <c r="G12841" s="1" t="s">
        <v>4330</v>
      </c>
      <c r="H12841" s="1" t="s">
        <v>4331</v>
      </c>
      <c r="I12841" s="1" t="s">
        <v>16</v>
      </c>
      <c r="J12841" s="1" t="s">
        <v>23</v>
      </c>
      <c r="K12841" s="1" t="s">
        <v>16</v>
      </c>
      <c r="L12841" s="1" t="s">
        <v>16</v>
      </c>
      <c r="M12841" s="1" t="s">
        <v>16</v>
      </c>
      <c r="N12841" s="1" t="s">
        <v>16</v>
      </c>
      <c r="O12841" s="1">
        <v>79.2</v>
      </c>
      <c r="P12841" s="1">
        <v>1.0</v>
      </c>
    </row>
    <row r="12842">
      <c r="A12842" s="1" t="s">
        <v>29</v>
      </c>
      <c r="B12842" s="1" t="s">
        <v>15564</v>
      </c>
      <c r="C12842" s="2" t="s">
        <v>15527</v>
      </c>
      <c r="D12842" s="1" t="s">
        <v>19</v>
      </c>
      <c r="E1284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2842" s="1" t="s">
        <v>204</v>
      </c>
      <c r="G12842" s="1" t="s">
        <v>205</v>
      </c>
      <c r="H12842" s="1" t="s">
        <v>206</v>
      </c>
      <c r="I12842" s="1" t="s">
        <v>16</v>
      </c>
      <c r="J12842" s="1" t="s">
        <v>23</v>
      </c>
      <c r="K12842" s="1" t="s">
        <v>16</v>
      </c>
      <c r="L12842" s="1" t="s">
        <v>16</v>
      </c>
      <c r="M12842" s="1" t="s">
        <v>16</v>
      </c>
      <c r="N12842" s="1" t="s">
        <v>16</v>
      </c>
      <c r="O12842" s="1">
        <v>71.2</v>
      </c>
      <c r="P12842" s="1">
        <v>1.0</v>
      </c>
    </row>
    <row r="12843">
      <c r="A12843" s="1" t="s">
        <v>29</v>
      </c>
      <c r="B12843" s="1" t="s">
        <v>15565</v>
      </c>
      <c r="C12843" s="2" t="s">
        <v>15527</v>
      </c>
      <c r="D12843" s="1" t="s">
        <v>19</v>
      </c>
      <c r="E12843" s="3" t="str">
        <f>HYPERLINK("https://fyndiq.se/produkt/1e8f6bb5ed7344de/", "2-Pack Samsung Galaxy s10 Plus - Härdat glas 9H - Super kvalitet")</f>
        <v>2-Pack Samsung Galaxy s10 Plus - Härdat glas 9H - Super kvalitet</v>
      </c>
      <c r="F12843" s="1" t="s">
        <v>1508</v>
      </c>
      <c r="G12843" s="1" t="s">
        <v>1509</v>
      </c>
      <c r="H12843" s="1" t="s">
        <v>1510</v>
      </c>
      <c r="I12843" s="1" t="s">
        <v>16</v>
      </c>
      <c r="J12843" s="1" t="s">
        <v>23</v>
      </c>
      <c r="K12843" s="1" t="s">
        <v>16</v>
      </c>
      <c r="L12843" s="1" t="s">
        <v>16</v>
      </c>
      <c r="M12843" s="1" t="s">
        <v>16</v>
      </c>
      <c r="N12843" s="1" t="s">
        <v>16</v>
      </c>
      <c r="O12843" s="1">
        <v>63.2</v>
      </c>
      <c r="P12843" s="1">
        <v>1.0</v>
      </c>
    </row>
    <row r="12844">
      <c r="A12844" s="1" t="s">
        <v>29</v>
      </c>
      <c r="B12844" s="1" t="s">
        <v>15566</v>
      </c>
      <c r="C12844" s="2" t="s">
        <v>15527</v>
      </c>
      <c r="D12844" s="1" t="s">
        <v>19</v>
      </c>
      <c r="E1284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844" s="1" t="s">
        <v>692</v>
      </c>
      <c r="G12844" s="1" t="s">
        <v>693</v>
      </c>
      <c r="H12844" s="1" t="s">
        <v>694</v>
      </c>
      <c r="I12844" s="1" t="s">
        <v>16</v>
      </c>
      <c r="J12844" s="1" t="s">
        <v>23</v>
      </c>
      <c r="K12844" s="1" t="s">
        <v>16</v>
      </c>
      <c r="L12844" s="1" t="s">
        <v>16</v>
      </c>
      <c r="M12844" s="1" t="s">
        <v>16</v>
      </c>
      <c r="N12844" s="1" t="s">
        <v>16</v>
      </c>
      <c r="O12844" s="1">
        <v>47.2</v>
      </c>
      <c r="P12844" s="1">
        <v>1.0</v>
      </c>
    </row>
    <row r="12845">
      <c r="A12845" s="1" t="s">
        <v>29</v>
      </c>
      <c r="B12845" s="1" t="s">
        <v>15567</v>
      </c>
      <c r="C12845" s="2" t="s">
        <v>15527</v>
      </c>
      <c r="D12845" s="1" t="s">
        <v>19</v>
      </c>
      <c r="E12845" s="3" t="str">
        <f>HYPERLINK("https://fyndiq.se/produkt/35e8686430ff4b5b/", "2 Pack Sony Xperia Pro1 - Härdat Glas 9H- Super kvalitet 3D")</f>
        <v>2 Pack Sony Xperia Pro1 - Härdat Glas 9H- Super kvalitet 3D</v>
      </c>
      <c r="F12845" s="1" t="s">
        <v>15568</v>
      </c>
      <c r="G12845" s="1" t="s">
        <v>15569</v>
      </c>
      <c r="H12845" s="1" t="s">
        <v>15570</v>
      </c>
      <c r="I12845" s="1" t="s">
        <v>16</v>
      </c>
      <c r="J12845" s="1" t="s">
        <v>23</v>
      </c>
      <c r="K12845" s="1" t="s">
        <v>16</v>
      </c>
      <c r="L12845" s="1" t="s">
        <v>16</v>
      </c>
      <c r="M12845" s="1" t="s">
        <v>16</v>
      </c>
      <c r="N12845" s="1" t="s">
        <v>16</v>
      </c>
      <c r="O12845" s="1">
        <v>63.2</v>
      </c>
      <c r="P12845" s="1">
        <v>4.0</v>
      </c>
    </row>
    <row r="12846">
      <c r="A12846" s="1" t="s">
        <v>29</v>
      </c>
      <c r="B12846" s="1" t="s">
        <v>15571</v>
      </c>
      <c r="C12846" s="2" t="s">
        <v>15527</v>
      </c>
      <c r="D12846" s="1" t="s">
        <v>19</v>
      </c>
      <c r="E12846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2846" s="1" t="s">
        <v>4246</v>
      </c>
      <c r="G12846" s="1" t="s">
        <v>4247</v>
      </c>
      <c r="H12846" s="1" t="s">
        <v>4248</v>
      </c>
      <c r="I12846" s="1" t="s">
        <v>16</v>
      </c>
      <c r="J12846" s="1" t="s">
        <v>23</v>
      </c>
      <c r="K12846" s="1" t="s">
        <v>16</v>
      </c>
      <c r="L12846" s="1" t="s">
        <v>16</v>
      </c>
      <c r="M12846" s="1" t="s">
        <v>16</v>
      </c>
      <c r="N12846" s="1" t="s">
        <v>16</v>
      </c>
      <c r="O12846" s="1">
        <v>79.2</v>
      </c>
      <c r="P12846" s="1">
        <v>1.0</v>
      </c>
    </row>
    <row r="12847">
      <c r="A12847" s="1" t="s">
        <v>29</v>
      </c>
      <c r="B12847" s="1" t="s">
        <v>15572</v>
      </c>
      <c r="C12847" s="2" t="s">
        <v>15527</v>
      </c>
      <c r="D12847" s="1" t="s">
        <v>19</v>
      </c>
      <c r="E12847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12847" s="1" t="s">
        <v>4009</v>
      </c>
      <c r="G12847" s="1" t="s">
        <v>4010</v>
      </c>
      <c r="H12847" s="1" t="s">
        <v>4011</v>
      </c>
      <c r="I12847" s="1" t="s">
        <v>16</v>
      </c>
      <c r="J12847" s="1" t="s">
        <v>23</v>
      </c>
      <c r="K12847" s="1" t="s">
        <v>16</v>
      </c>
      <c r="L12847" s="1" t="s">
        <v>16</v>
      </c>
      <c r="M12847" s="1" t="s">
        <v>16</v>
      </c>
      <c r="N12847" s="1" t="s">
        <v>16</v>
      </c>
      <c r="O12847" s="1">
        <v>63.2</v>
      </c>
      <c r="P12847" s="1">
        <v>1.0</v>
      </c>
    </row>
    <row r="12848">
      <c r="A12848" s="1" t="s">
        <v>29</v>
      </c>
      <c r="B12848" s="1" t="s">
        <v>15573</v>
      </c>
      <c r="C12848" s="2" t="s">
        <v>15527</v>
      </c>
      <c r="D12848" s="1" t="s">
        <v>19</v>
      </c>
      <c r="E12848" s="3" t="str">
        <f>HYPERLINK("https://fyndiq.se/produkt/e9fe6b45dad34f98/", "2-Pack Iphone X / XS / 11 PRO- 9H Härdat Glass - Top Kvalitet")</f>
        <v>2-Pack Iphone X / XS / 11 PRO- 9H Härdat Glass - Top Kvalitet</v>
      </c>
      <c r="F12848" s="1" t="s">
        <v>6168</v>
      </c>
      <c r="G12848" s="1" t="s">
        <v>6169</v>
      </c>
      <c r="H12848" s="1" t="s">
        <v>6170</v>
      </c>
      <c r="I12848" s="1" t="s">
        <v>16</v>
      </c>
      <c r="J12848" s="1" t="s">
        <v>23</v>
      </c>
      <c r="K12848" s="1" t="s">
        <v>16</v>
      </c>
      <c r="L12848" s="1" t="s">
        <v>16</v>
      </c>
      <c r="M12848" s="1" t="s">
        <v>16</v>
      </c>
      <c r="N12848" s="1" t="s">
        <v>16</v>
      </c>
      <c r="O12848" s="1">
        <v>47.2</v>
      </c>
      <c r="P12848" s="1">
        <v>1.0</v>
      </c>
    </row>
    <row r="12849">
      <c r="A12849" s="1" t="s">
        <v>29</v>
      </c>
      <c r="B12849" s="1" t="s">
        <v>15574</v>
      </c>
      <c r="C12849" s="2" t="s">
        <v>15527</v>
      </c>
      <c r="D12849" s="1" t="s">
        <v>19</v>
      </c>
      <c r="E12849" s="3" t="str">
        <f>HYPERLINK("https://fyndiq.se/produkt/ba1f4d43e8c245d5/", "2-Pack Motorola Moto G50 - Härdat Glas 9H - Super kvalitet 3D")</f>
        <v>2-Pack Motorola Moto G50 - Härdat Glas 9H - Super kvalitet 3D</v>
      </c>
      <c r="F12849" s="1" t="s">
        <v>2257</v>
      </c>
      <c r="G12849" s="1" t="s">
        <v>2258</v>
      </c>
      <c r="H12849" s="1" t="s">
        <v>2259</v>
      </c>
      <c r="I12849" s="1" t="s">
        <v>16</v>
      </c>
      <c r="J12849" s="1" t="s">
        <v>23</v>
      </c>
      <c r="K12849" s="1" t="s">
        <v>16</v>
      </c>
      <c r="L12849" s="1" t="s">
        <v>16</v>
      </c>
      <c r="M12849" s="1" t="s">
        <v>16</v>
      </c>
      <c r="N12849" s="1" t="s">
        <v>16</v>
      </c>
      <c r="O12849" s="1">
        <v>63.2</v>
      </c>
      <c r="P12849" s="1">
        <v>1.0</v>
      </c>
    </row>
    <row r="12850">
      <c r="A12850" s="1" t="s">
        <v>29</v>
      </c>
      <c r="B12850" s="1" t="s">
        <v>15575</v>
      </c>
      <c r="C12850" s="2" t="s">
        <v>15527</v>
      </c>
      <c r="D12850" s="1" t="s">
        <v>19</v>
      </c>
      <c r="E12850" s="3" t="str">
        <f>HYPERLINK("https://fyndiq.se/produkt/34157794139f40c6/", "2-Pack Samsung S20 FE - 9H Härdat Glass - Top Kvalitet")</f>
        <v>2-Pack Samsung S20 FE - 9H Härdat Glass - Top Kvalitet</v>
      </c>
      <c r="F12850" s="1" t="s">
        <v>1640</v>
      </c>
      <c r="G12850" s="1" t="s">
        <v>1641</v>
      </c>
      <c r="H12850" s="1" t="s">
        <v>1642</v>
      </c>
      <c r="I12850" s="1" t="s">
        <v>16</v>
      </c>
      <c r="J12850" s="1" t="s">
        <v>23</v>
      </c>
      <c r="K12850" s="1" t="s">
        <v>16</v>
      </c>
      <c r="L12850" s="1" t="s">
        <v>16</v>
      </c>
      <c r="M12850" s="1" t="s">
        <v>16</v>
      </c>
      <c r="N12850" s="1" t="s">
        <v>16</v>
      </c>
      <c r="O12850" s="1">
        <v>63.2</v>
      </c>
      <c r="P12850" s="1">
        <v>1.0</v>
      </c>
    </row>
    <row r="12851">
      <c r="A12851" s="1" t="s">
        <v>29</v>
      </c>
      <c r="B12851" s="1" t="s">
        <v>15576</v>
      </c>
      <c r="C12851" s="2" t="s">
        <v>15527</v>
      </c>
      <c r="D12851" s="1" t="s">
        <v>19</v>
      </c>
      <c r="E12851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2851" s="1" t="s">
        <v>772</v>
      </c>
      <c r="G12851" s="1" t="s">
        <v>773</v>
      </c>
      <c r="H12851" s="1" t="s">
        <v>774</v>
      </c>
      <c r="I12851" s="1" t="s">
        <v>16</v>
      </c>
      <c r="J12851" s="1" t="s">
        <v>23</v>
      </c>
      <c r="K12851" s="1" t="s">
        <v>16</v>
      </c>
      <c r="L12851" s="1" t="s">
        <v>16</v>
      </c>
      <c r="M12851" s="1" t="s">
        <v>16</v>
      </c>
      <c r="N12851" s="1" t="s">
        <v>16</v>
      </c>
      <c r="O12851" s="1">
        <v>79.2</v>
      </c>
      <c r="P12851" s="1">
        <v>1.0</v>
      </c>
    </row>
    <row r="12852">
      <c r="A12852" s="1" t="s">
        <v>29</v>
      </c>
      <c r="B12852" s="1" t="s">
        <v>15577</v>
      </c>
      <c r="C12852" s="2" t="s">
        <v>15527</v>
      </c>
      <c r="D12852" s="1" t="s">
        <v>19</v>
      </c>
      <c r="E12852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2852" s="1" t="s">
        <v>296</v>
      </c>
      <c r="G12852" s="1" t="s">
        <v>297</v>
      </c>
      <c r="H12852" s="1" t="s">
        <v>298</v>
      </c>
      <c r="I12852" s="1" t="s">
        <v>16</v>
      </c>
      <c r="J12852" s="1" t="s">
        <v>23</v>
      </c>
      <c r="K12852" s="1" t="s">
        <v>16</v>
      </c>
      <c r="L12852" s="1" t="s">
        <v>16</v>
      </c>
      <c r="M12852" s="1" t="s">
        <v>16</v>
      </c>
      <c r="N12852" s="1" t="s">
        <v>16</v>
      </c>
      <c r="O12852" s="1">
        <v>71.2</v>
      </c>
      <c r="P12852" s="1">
        <v>1.0</v>
      </c>
    </row>
    <row r="12853">
      <c r="A12853" s="1" t="s">
        <v>29</v>
      </c>
      <c r="B12853" s="1" t="s">
        <v>15578</v>
      </c>
      <c r="C12853" s="2" t="s">
        <v>15527</v>
      </c>
      <c r="D12853" s="1" t="s">
        <v>19</v>
      </c>
      <c r="E12853" s="3" t="str">
        <f>HYPERLINK("https://fyndiq.se/produkt/c0b8600c4bfb4f95/", "1-Pack APPLE WATCH ULTRA 49MM Skärmskydd - Härdat Glas 9H - Super kvalitet 3D")</f>
        <v>1-Pack APPLE WATCH ULTRA 49MM Skärmskydd - Härdat Glas 9H - Super kvalitet 3D</v>
      </c>
      <c r="F12853" s="1" t="s">
        <v>15579</v>
      </c>
      <c r="G12853" s="1" t="s">
        <v>15580</v>
      </c>
      <c r="H12853" s="1" t="s">
        <v>15581</v>
      </c>
      <c r="I12853" s="1" t="s">
        <v>16</v>
      </c>
      <c r="J12853" s="1" t="s">
        <v>23</v>
      </c>
      <c r="K12853" s="1" t="s">
        <v>16</v>
      </c>
      <c r="L12853" s="1" t="s">
        <v>16</v>
      </c>
      <c r="M12853" s="1" t="s">
        <v>16</v>
      </c>
      <c r="N12853" s="1" t="s">
        <v>16</v>
      </c>
      <c r="O12853" s="1">
        <v>55.2</v>
      </c>
      <c r="P12853" s="1">
        <v>1.0</v>
      </c>
    </row>
    <row r="12854">
      <c r="A12854" s="1" t="s">
        <v>29</v>
      </c>
      <c r="B12854" s="1" t="s">
        <v>15582</v>
      </c>
      <c r="C12854" s="2" t="s">
        <v>15527</v>
      </c>
      <c r="D12854" s="1" t="s">
        <v>19</v>
      </c>
      <c r="E12854" s="3" t="str">
        <f>HYPERLINK("https://fyndiq.se/produkt/2ef1b4abdbf445e2/", "2-Pack XIAOMI 14 Skärmskydd &amp; 2-Pack linsskydd - Härdat Glas 9H - Super kvalitet 3D")</f>
        <v>2-Pack XIAOMI 14 Skärmskydd &amp; 2-Pack linsskydd - Härdat Glas 9H - Super kvalitet 3D</v>
      </c>
      <c r="F12854" s="1" t="s">
        <v>2491</v>
      </c>
      <c r="G12854" s="1" t="s">
        <v>2492</v>
      </c>
      <c r="H12854" s="1" t="s">
        <v>2493</v>
      </c>
      <c r="I12854" s="1" t="s">
        <v>16</v>
      </c>
      <c r="J12854" s="1" t="s">
        <v>23</v>
      </c>
      <c r="K12854" s="1" t="s">
        <v>16</v>
      </c>
      <c r="L12854" s="1" t="s">
        <v>16</v>
      </c>
      <c r="M12854" s="1" t="s">
        <v>16</v>
      </c>
      <c r="N12854" s="1" t="s">
        <v>16</v>
      </c>
      <c r="O12854" s="1">
        <v>79.2</v>
      </c>
      <c r="P12854" s="1">
        <v>1.0</v>
      </c>
    </row>
    <row r="12855">
      <c r="A12855" s="1" t="s">
        <v>29</v>
      </c>
      <c r="B12855" s="1" t="s">
        <v>15583</v>
      </c>
      <c r="C12855" s="2" t="s">
        <v>15527</v>
      </c>
      <c r="D12855" s="1" t="s">
        <v>19</v>
      </c>
      <c r="E12855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2855" s="1" t="s">
        <v>464</v>
      </c>
      <c r="G12855" s="1" t="s">
        <v>465</v>
      </c>
      <c r="H12855" s="1" t="s">
        <v>466</v>
      </c>
      <c r="I12855" s="1" t="s">
        <v>16</v>
      </c>
      <c r="J12855" s="1" t="s">
        <v>23</v>
      </c>
      <c r="K12855" s="1" t="s">
        <v>16</v>
      </c>
      <c r="L12855" s="1" t="s">
        <v>16</v>
      </c>
      <c r="M12855" s="1" t="s">
        <v>16</v>
      </c>
      <c r="N12855" s="1" t="s">
        <v>16</v>
      </c>
      <c r="O12855" s="1">
        <v>71.2</v>
      </c>
      <c r="P12855" s="1">
        <v>1.0</v>
      </c>
    </row>
    <row r="12856">
      <c r="A12856" s="1" t="s">
        <v>29</v>
      </c>
      <c r="B12856" s="1" t="s">
        <v>15584</v>
      </c>
      <c r="C12856" s="2" t="s">
        <v>15527</v>
      </c>
      <c r="D12856" s="1" t="s">
        <v>19</v>
      </c>
      <c r="E12856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2856" s="1" t="s">
        <v>614</v>
      </c>
      <c r="G12856" s="1" t="s">
        <v>615</v>
      </c>
      <c r="H12856" s="1" t="s">
        <v>616</v>
      </c>
      <c r="I12856" s="1" t="s">
        <v>16</v>
      </c>
      <c r="J12856" s="1" t="s">
        <v>23</v>
      </c>
      <c r="K12856" s="1" t="s">
        <v>16</v>
      </c>
      <c r="L12856" s="1" t="s">
        <v>16</v>
      </c>
      <c r="M12856" s="1" t="s">
        <v>16</v>
      </c>
      <c r="N12856" s="1" t="s">
        <v>16</v>
      </c>
      <c r="O12856" s="1">
        <v>71.2</v>
      </c>
      <c r="P12856" s="1">
        <v>1.0</v>
      </c>
    </row>
    <row r="12857">
      <c r="A12857" s="1" t="s">
        <v>29</v>
      </c>
      <c r="B12857" s="1" t="s">
        <v>15585</v>
      </c>
      <c r="C12857" s="2" t="s">
        <v>15527</v>
      </c>
      <c r="D12857" s="1" t="s">
        <v>19</v>
      </c>
      <c r="E12857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2857" s="1" t="s">
        <v>4075</v>
      </c>
      <c r="G12857" s="1" t="s">
        <v>4076</v>
      </c>
      <c r="H12857" s="1" t="s">
        <v>4077</v>
      </c>
      <c r="I12857" s="1" t="s">
        <v>16</v>
      </c>
      <c r="J12857" s="1" t="s">
        <v>23</v>
      </c>
      <c r="K12857" s="1" t="s">
        <v>16</v>
      </c>
      <c r="L12857" s="1" t="s">
        <v>16</v>
      </c>
      <c r="M12857" s="1" t="s">
        <v>16</v>
      </c>
      <c r="N12857" s="1" t="s">
        <v>16</v>
      </c>
      <c r="O12857" s="1">
        <v>135.2</v>
      </c>
      <c r="P12857" s="1">
        <v>1.0</v>
      </c>
    </row>
    <row r="12858">
      <c r="A12858" s="1" t="s">
        <v>29</v>
      </c>
      <c r="B12858" s="1" t="s">
        <v>15586</v>
      </c>
      <c r="C12858" s="2" t="s">
        <v>15527</v>
      </c>
      <c r="D12858" s="1" t="s">
        <v>19</v>
      </c>
      <c r="E12858" s="3" t="str">
        <f>HYPERLINK("https://fyndiq.se/produkt/7b4cb5f9439947b9/", "2-Pack iPhone SE 2020 Svart - Härdat Glas 9H - Super Kvalitet 3D")</f>
        <v>2-Pack iPhone SE 2020 Svart - Härdat Glas 9H - Super Kvalitet 3D</v>
      </c>
      <c r="F12858" s="1" t="s">
        <v>175</v>
      </c>
      <c r="G12858" s="1" t="s">
        <v>176</v>
      </c>
      <c r="H12858" s="1" t="s">
        <v>177</v>
      </c>
      <c r="I12858" s="1" t="s">
        <v>16</v>
      </c>
      <c r="J12858" s="1" t="s">
        <v>23</v>
      </c>
      <c r="K12858" s="1" t="s">
        <v>16</v>
      </c>
      <c r="L12858" s="1" t="s">
        <v>16</v>
      </c>
      <c r="M12858" s="1" t="s">
        <v>16</v>
      </c>
      <c r="N12858" s="1" t="s">
        <v>16</v>
      </c>
      <c r="O12858" s="1">
        <v>47.2</v>
      </c>
      <c r="P12858" s="1">
        <v>2.0</v>
      </c>
    </row>
    <row r="12859">
      <c r="A12859" s="1" t="s">
        <v>29</v>
      </c>
      <c r="B12859" s="1" t="s">
        <v>15587</v>
      </c>
      <c r="C12859" s="2" t="s">
        <v>15527</v>
      </c>
      <c r="D12859" s="1" t="s">
        <v>19</v>
      </c>
      <c r="E12859" s="3" t="str">
        <f>HYPERLINK("https://fyndiq.se/produkt/311d90a74d234421/", "2 Pack Xiaomi 12 - Härdat glas 9H-Super kvalitet 3D Skärmskydd")</f>
        <v>2 Pack Xiaomi 12 - Härdat glas 9H-Super kvalitet 3D Skärmskydd</v>
      </c>
      <c r="F12859" s="1" t="s">
        <v>582</v>
      </c>
      <c r="G12859" s="1" t="s">
        <v>583</v>
      </c>
      <c r="H12859" s="1" t="s">
        <v>584</v>
      </c>
      <c r="I12859" s="1" t="s">
        <v>16</v>
      </c>
      <c r="J12859" s="1" t="s">
        <v>23</v>
      </c>
      <c r="K12859" s="1" t="s">
        <v>16</v>
      </c>
      <c r="L12859" s="1" t="s">
        <v>16</v>
      </c>
      <c r="M12859" s="1" t="s">
        <v>16</v>
      </c>
      <c r="N12859" s="1" t="s">
        <v>16</v>
      </c>
      <c r="O12859" s="1">
        <v>63.2</v>
      </c>
      <c r="P12859" s="1">
        <v>1.0</v>
      </c>
    </row>
    <row r="12860">
      <c r="A12860" s="1" t="s">
        <v>29</v>
      </c>
      <c r="B12860" s="1" t="s">
        <v>15588</v>
      </c>
      <c r="C12860" s="2" t="s">
        <v>15527</v>
      </c>
      <c r="D12860" s="1" t="s">
        <v>19</v>
      </c>
      <c r="E12860" s="3" t="str">
        <f>HYPERLINK("https://fyndiq.se/produkt/580d801ad22645e2/", "2 Pack - Samsung A12 / A32 5G - Härdat Glass 9H - Super Kvalitet")</f>
        <v>2 Pack - Samsung A12 / A32 5G - Härdat Glass 9H - Super Kvalitet</v>
      </c>
      <c r="F12860" s="1" t="s">
        <v>2530</v>
      </c>
      <c r="G12860" s="1" t="s">
        <v>2531</v>
      </c>
      <c r="H12860" s="1" t="s">
        <v>2532</v>
      </c>
      <c r="I12860" s="1" t="s">
        <v>16</v>
      </c>
      <c r="J12860" s="1" t="s">
        <v>23</v>
      </c>
      <c r="K12860" s="1" t="s">
        <v>16</v>
      </c>
      <c r="L12860" s="1" t="s">
        <v>16</v>
      </c>
      <c r="M12860" s="1" t="s">
        <v>16</v>
      </c>
      <c r="N12860" s="1" t="s">
        <v>16</v>
      </c>
      <c r="O12860" s="1">
        <v>63.2</v>
      </c>
      <c r="P12860" s="1">
        <v>1.0</v>
      </c>
    </row>
    <row r="12861">
      <c r="A12861" s="1" t="s">
        <v>29</v>
      </c>
      <c r="B12861" s="1" t="s">
        <v>15589</v>
      </c>
      <c r="C12861" s="2" t="s">
        <v>15527</v>
      </c>
      <c r="D12861" s="1" t="s">
        <v>19</v>
      </c>
      <c r="E12861" s="3" t="str">
        <f>HYPERLINK("https://fyndiq.se/produkt/6260fb6b96c349fe/", "Samsung S9 plus 3D rundat härdat glasfodral")</f>
        <v>Samsung S9 plus 3D rundat härdat glasfodral</v>
      </c>
      <c r="F12861" s="1" t="s">
        <v>1105</v>
      </c>
      <c r="G12861" s="1" t="s">
        <v>1106</v>
      </c>
      <c r="H12861" s="1" t="s">
        <v>1107</v>
      </c>
      <c r="I12861" s="1" t="s">
        <v>16</v>
      </c>
      <c r="J12861" s="1" t="s">
        <v>23</v>
      </c>
      <c r="K12861" s="1" t="s">
        <v>16</v>
      </c>
      <c r="L12861" s="1" t="s">
        <v>16</v>
      </c>
      <c r="M12861" s="1" t="s">
        <v>16</v>
      </c>
      <c r="N12861" s="1" t="s">
        <v>16</v>
      </c>
      <c r="O12861" s="1">
        <v>55.2</v>
      </c>
      <c r="P12861" s="1">
        <v>1.0</v>
      </c>
    </row>
    <row r="12862">
      <c r="A12862" s="1" t="s">
        <v>29</v>
      </c>
      <c r="B12862" s="1" t="s">
        <v>15590</v>
      </c>
      <c r="C12862" s="2" t="s">
        <v>15527</v>
      </c>
      <c r="D12862" s="1" t="s">
        <v>19</v>
      </c>
      <c r="E12862" s="3" t="str">
        <f>HYPERLINK("https://fyndiq.se/produkt/2f8f288b73ab4b13/", "2-Pack Sony Xperia 5 IV - Härdat glas 9H - Super Kvalitet 3D")</f>
        <v>2-Pack Sony Xperia 5 IV - Härdat glas 9H - Super Kvalitet 3D</v>
      </c>
      <c r="F12862" s="1" t="s">
        <v>931</v>
      </c>
      <c r="G12862" s="1" t="s">
        <v>932</v>
      </c>
      <c r="H12862" s="1" t="s">
        <v>933</v>
      </c>
      <c r="I12862" s="1" t="s">
        <v>16</v>
      </c>
      <c r="J12862" s="1" t="s">
        <v>23</v>
      </c>
      <c r="K12862" s="1" t="s">
        <v>16</v>
      </c>
      <c r="L12862" s="1" t="s">
        <v>16</v>
      </c>
      <c r="M12862" s="1" t="s">
        <v>16</v>
      </c>
      <c r="N12862" s="1" t="s">
        <v>16</v>
      </c>
      <c r="O12862" s="1">
        <v>71.2</v>
      </c>
      <c r="P12862" s="1">
        <v>1.0</v>
      </c>
    </row>
    <row r="12863">
      <c r="A12863" s="1" t="s">
        <v>29</v>
      </c>
      <c r="B12863" s="1" t="s">
        <v>15591</v>
      </c>
      <c r="C12863" s="2" t="s">
        <v>15527</v>
      </c>
      <c r="D12863" s="1" t="s">
        <v>19</v>
      </c>
      <c r="E12863" s="3" t="str">
        <f>HYPERLINK("https://fyndiq.se/produkt/ab22cb2e69cb406b/", "2-Pack Xiaomi Mi 10 - Härdat Glas 9H - Super kvalitet 3D Skärmskydd")</f>
        <v>2-Pack Xiaomi Mi 10 - Härdat Glas 9H - Super kvalitet 3D Skärmskydd</v>
      </c>
      <c r="F12863" s="1" t="s">
        <v>5285</v>
      </c>
      <c r="G12863" s="1" t="s">
        <v>5286</v>
      </c>
      <c r="H12863" s="1" t="s">
        <v>5287</v>
      </c>
      <c r="I12863" s="1" t="s">
        <v>16</v>
      </c>
      <c r="J12863" s="1" t="s">
        <v>23</v>
      </c>
      <c r="K12863" s="1" t="s">
        <v>16</v>
      </c>
      <c r="L12863" s="1" t="s">
        <v>16</v>
      </c>
      <c r="M12863" s="1" t="s">
        <v>16</v>
      </c>
      <c r="N12863" s="1" t="s">
        <v>16</v>
      </c>
      <c r="O12863" s="1">
        <v>63.2</v>
      </c>
      <c r="P12863" s="1">
        <v>1.0</v>
      </c>
    </row>
    <row r="12864">
      <c r="A12864" s="1" t="s">
        <v>29</v>
      </c>
      <c r="B12864" s="1" t="s">
        <v>15592</v>
      </c>
      <c r="C12864" s="2" t="s">
        <v>15527</v>
      </c>
      <c r="D12864" s="1" t="s">
        <v>19</v>
      </c>
      <c r="E12864" s="3" t="str">
        <f>HYPERLINK("https://fyndiq.se/produkt/3793e0f6281f49f6/", "2-Pack Iphone 11 / XR - 9H Härdat Glass - Top Kvalitet")</f>
        <v>2-Pack Iphone 11 / XR - 9H Härdat Glass - Top Kvalitet</v>
      </c>
      <c r="F12864" s="1" t="s">
        <v>371</v>
      </c>
      <c r="G12864" s="1" t="s">
        <v>372</v>
      </c>
      <c r="H12864" s="1" t="s">
        <v>373</v>
      </c>
      <c r="I12864" s="1" t="s">
        <v>16</v>
      </c>
      <c r="J12864" s="1" t="s">
        <v>23</v>
      </c>
      <c r="K12864" s="1" t="s">
        <v>16</v>
      </c>
      <c r="L12864" s="1" t="s">
        <v>16</v>
      </c>
      <c r="M12864" s="1" t="s">
        <v>16</v>
      </c>
      <c r="N12864" s="1" t="s">
        <v>16</v>
      </c>
      <c r="O12864" s="1">
        <v>47.2</v>
      </c>
      <c r="P12864" s="1">
        <v>1.0</v>
      </c>
    </row>
    <row r="12865">
      <c r="A12865" s="1" t="s">
        <v>29</v>
      </c>
      <c r="B12865" s="1" t="s">
        <v>15593</v>
      </c>
      <c r="C12865" s="2" t="s">
        <v>15527</v>
      </c>
      <c r="D12865" s="1" t="s">
        <v>19</v>
      </c>
      <c r="E12865" s="3" t="str">
        <f t="shared" ref="E12865:E12866" si="531">HYPERLINK("https://fyndiq.se/produkt/ffd808ba7c174af8/", "2-Pack Samsung S22 Skärmskydd &amp; 1-Pack linsskydd -Härdat Glas 9H")</f>
        <v>2-Pack Samsung S22 Skärmskydd &amp; 1-Pack linsskydd -Härdat Glas 9H</v>
      </c>
      <c r="F12865" s="1" t="s">
        <v>179</v>
      </c>
      <c r="G12865" s="1" t="s">
        <v>180</v>
      </c>
      <c r="H12865" s="1" t="s">
        <v>181</v>
      </c>
      <c r="I12865" s="1" t="s">
        <v>16</v>
      </c>
      <c r="J12865" s="1" t="s">
        <v>23</v>
      </c>
      <c r="K12865" s="1" t="s">
        <v>16</v>
      </c>
      <c r="L12865" s="1" t="s">
        <v>16</v>
      </c>
      <c r="M12865" s="1" t="s">
        <v>16</v>
      </c>
      <c r="N12865" s="1" t="s">
        <v>16</v>
      </c>
      <c r="O12865" s="1">
        <v>71.2</v>
      </c>
      <c r="P12865" s="1">
        <v>1.0</v>
      </c>
    </row>
    <row r="12866">
      <c r="A12866" s="1" t="s">
        <v>29</v>
      </c>
      <c r="B12866" s="1" t="s">
        <v>15594</v>
      </c>
      <c r="C12866" s="2" t="s">
        <v>15527</v>
      </c>
      <c r="D12866" s="1" t="s">
        <v>19</v>
      </c>
      <c r="E12866" s="3" t="str">
        <f t="shared" si="531"/>
        <v>2-Pack Samsung S22 Skärmskydd &amp; 1-Pack linsskydd -Härdat Glas 9H</v>
      </c>
      <c r="F12866" s="1" t="s">
        <v>179</v>
      </c>
      <c r="G12866" s="1" t="s">
        <v>180</v>
      </c>
      <c r="H12866" s="1" t="s">
        <v>181</v>
      </c>
      <c r="I12866" s="1" t="s">
        <v>16</v>
      </c>
      <c r="J12866" s="1" t="s">
        <v>23</v>
      </c>
      <c r="K12866" s="1" t="s">
        <v>16</v>
      </c>
      <c r="L12866" s="1" t="s">
        <v>16</v>
      </c>
      <c r="M12866" s="1" t="s">
        <v>16</v>
      </c>
      <c r="N12866" s="1" t="s">
        <v>16</v>
      </c>
      <c r="O12866" s="1">
        <v>71.2</v>
      </c>
      <c r="P12866" s="1">
        <v>1.0</v>
      </c>
    </row>
    <row r="12867">
      <c r="A12867" s="1" t="s">
        <v>29</v>
      </c>
      <c r="B12867" s="1" t="s">
        <v>15595</v>
      </c>
      <c r="C12867" s="2" t="s">
        <v>15527</v>
      </c>
      <c r="D12867" s="1" t="s">
        <v>19</v>
      </c>
      <c r="E12867" s="3" t="str">
        <f t="shared" ref="E12867:E12868" si="532">HYPERLINK("https://fyndiq.se/produkt/675bb02ed6bb4e07/", "2-Pack Samsung Galaxy S21 Ultra - Härdat Glas 9H-Super Kvalitet")</f>
        <v>2-Pack Samsung Galaxy S21 Ultra - Härdat Glas 9H-Super Kvalitet</v>
      </c>
      <c r="F12867" s="1" t="s">
        <v>91</v>
      </c>
      <c r="G12867" s="1" t="s">
        <v>92</v>
      </c>
      <c r="H12867" s="1" t="s">
        <v>93</v>
      </c>
      <c r="I12867" s="1" t="s">
        <v>16</v>
      </c>
      <c r="J12867" s="1" t="s">
        <v>23</v>
      </c>
      <c r="K12867" s="1" t="s">
        <v>16</v>
      </c>
      <c r="L12867" s="1" t="s">
        <v>16</v>
      </c>
      <c r="M12867" s="1" t="s">
        <v>16</v>
      </c>
      <c r="N12867" s="1" t="s">
        <v>16</v>
      </c>
      <c r="O12867" s="1">
        <v>63.2</v>
      </c>
      <c r="P12867" s="1">
        <v>1.0</v>
      </c>
    </row>
    <row r="12868">
      <c r="A12868" s="1" t="s">
        <v>29</v>
      </c>
      <c r="B12868" s="1" t="s">
        <v>15596</v>
      </c>
      <c r="C12868" s="2" t="s">
        <v>15527</v>
      </c>
      <c r="D12868" s="1" t="s">
        <v>19</v>
      </c>
      <c r="E12868" s="3" t="str">
        <f t="shared" si="532"/>
        <v>2-Pack Samsung Galaxy S21 Ultra - Härdat Glas 9H-Super Kvalitet</v>
      </c>
      <c r="F12868" s="1" t="s">
        <v>91</v>
      </c>
      <c r="G12868" s="1" t="s">
        <v>92</v>
      </c>
      <c r="H12868" s="1" t="s">
        <v>93</v>
      </c>
      <c r="I12868" s="1" t="s">
        <v>16</v>
      </c>
      <c r="J12868" s="1" t="s">
        <v>23</v>
      </c>
      <c r="K12868" s="1" t="s">
        <v>16</v>
      </c>
      <c r="L12868" s="1" t="s">
        <v>16</v>
      </c>
      <c r="M12868" s="1" t="s">
        <v>16</v>
      </c>
      <c r="N12868" s="1" t="s">
        <v>16</v>
      </c>
      <c r="O12868" s="1">
        <v>63.2</v>
      </c>
      <c r="P12868" s="1">
        <v>1.0</v>
      </c>
    </row>
    <row r="12869">
      <c r="A12869" s="1" t="s">
        <v>29</v>
      </c>
      <c r="B12869" s="1" t="s">
        <v>15597</v>
      </c>
      <c r="C12869" s="2" t="s">
        <v>15527</v>
      </c>
      <c r="D12869" s="1" t="s">
        <v>19</v>
      </c>
      <c r="E12869" s="3" t="str">
        <f>HYPERLINK("https://fyndiq.se/produkt/0b2f55cbfc0d4bc8/", "Skärmskydd Iphone 12 / 12 Pro , härdat glas, hög kvalitet.")</f>
        <v>Skärmskydd Iphone 12 / 12 Pro , härdat glas, hög kvalitet.</v>
      </c>
      <c r="F12869" s="1" t="s">
        <v>587</v>
      </c>
      <c r="G12869" s="1" t="s">
        <v>588</v>
      </c>
      <c r="H12869" s="1" t="s">
        <v>589</v>
      </c>
      <c r="I12869" s="1" t="s">
        <v>16</v>
      </c>
      <c r="J12869" s="1" t="s">
        <v>23</v>
      </c>
      <c r="K12869" s="1" t="s">
        <v>16</v>
      </c>
      <c r="L12869" s="1" t="s">
        <v>16</v>
      </c>
      <c r="M12869" s="1" t="s">
        <v>16</v>
      </c>
      <c r="N12869" s="1" t="s">
        <v>16</v>
      </c>
      <c r="O12869" s="1">
        <v>39.2</v>
      </c>
      <c r="P12869" s="1">
        <v>1.0</v>
      </c>
    </row>
    <row r="12870">
      <c r="A12870" s="1" t="s">
        <v>29</v>
      </c>
      <c r="B12870" s="1" t="s">
        <v>15598</v>
      </c>
      <c r="C12870" s="2" t="s">
        <v>15527</v>
      </c>
      <c r="D12870" s="1" t="s">
        <v>19</v>
      </c>
      <c r="E12870" s="3" t="str">
        <f>HYPERLINK("https://fyndiq.se/produkt/aaaa7cf643f84273/", "2 Pack Samsung Xcover 5 - Härdat glas 9H-Super kvalitet 3D")</f>
        <v>2 Pack Samsung Xcover 5 - Härdat glas 9H-Super kvalitet 3D</v>
      </c>
      <c r="F12870" s="1" t="s">
        <v>2089</v>
      </c>
      <c r="G12870" s="1" t="s">
        <v>2090</v>
      </c>
      <c r="H12870" s="1" t="s">
        <v>2091</v>
      </c>
      <c r="I12870" s="1" t="s">
        <v>16</v>
      </c>
      <c r="J12870" s="1" t="s">
        <v>23</v>
      </c>
      <c r="K12870" s="1" t="s">
        <v>16</v>
      </c>
      <c r="L12870" s="1" t="s">
        <v>16</v>
      </c>
      <c r="M12870" s="1" t="s">
        <v>16</v>
      </c>
      <c r="N12870" s="1" t="s">
        <v>16</v>
      </c>
      <c r="O12870" s="1">
        <v>63.2</v>
      </c>
      <c r="P12870" s="1">
        <v>1.0</v>
      </c>
    </row>
    <row r="12871">
      <c r="A12871" s="1" t="s">
        <v>29</v>
      </c>
      <c r="B12871" s="1" t="s">
        <v>15599</v>
      </c>
      <c r="C12871" s="2" t="s">
        <v>15527</v>
      </c>
      <c r="D12871" s="1" t="s">
        <v>19</v>
      </c>
      <c r="E12871" s="3" t="str">
        <f>HYPERLINK("https://fyndiq.se/produkt/9f3a3e19288042d8/", "2-Pack Samsung A03 Skärmskydd - Härdat Glas 9H - Super kvalitet 3D")</f>
        <v>2-Pack Samsung A03 Skärmskydd - Härdat Glas 9H - Super kvalitet 3D</v>
      </c>
      <c r="F12871" s="1" t="s">
        <v>1646</v>
      </c>
      <c r="G12871" s="1" t="s">
        <v>1647</v>
      </c>
      <c r="H12871" s="1" t="s">
        <v>1648</v>
      </c>
      <c r="I12871" s="1" t="s">
        <v>16</v>
      </c>
      <c r="J12871" s="1" t="s">
        <v>23</v>
      </c>
      <c r="K12871" s="1" t="s">
        <v>16</v>
      </c>
      <c r="L12871" s="1" t="s">
        <v>16</v>
      </c>
      <c r="M12871" s="1" t="s">
        <v>16</v>
      </c>
      <c r="N12871" s="1" t="s">
        <v>16</v>
      </c>
      <c r="O12871" s="1">
        <v>63.2</v>
      </c>
      <c r="P12871" s="1">
        <v>1.0</v>
      </c>
    </row>
    <row r="12872">
      <c r="A12872" s="1" t="s">
        <v>29</v>
      </c>
      <c r="B12872" s="1" t="s">
        <v>15600</v>
      </c>
      <c r="C12872" s="2" t="s">
        <v>15527</v>
      </c>
      <c r="D12872" s="1" t="s">
        <v>19</v>
      </c>
      <c r="E12872" s="3" t="str">
        <f>HYPERLINK("https://fyndiq.se/produkt/9f3f4d2de3c94916/", "2 Pack Samsung Galaxy S9 - Härdat glas-9H Super kvalitet 3D")</f>
        <v>2 Pack Samsung Galaxy S9 - Härdat glas-9H Super kvalitet 3D</v>
      </c>
      <c r="F12872" s="1" t="s">
        <v>1500</v>
      </c>
      <c r="G12872" s="1" t="s">
        <v>1501</v>
      </c>
      <c r="H12872" s="1" t="s">
        <v>1502</v>
      </c>
      <c r="I12872" s="1" t="s">
        <v>16</v>
      </c>
      <c r="J12872" s="1" t="s">
        <v>23</v>
      </c>
      <c r="K12872" s="1" t="s">
        <v>16</v>
      </c>
      <c r="L12872" s="1" t="s">
        <v>16</v>
      </c>
      <c r="M12872" s="1" t="s">
        <v>16</v>
      </c>
      <c r="N12872" s="1" t="s">
        <v>16</v>
      </c>
      <c r="O12872" s="1">
        <v>63.2</v>
      </c>
      <c r="P12872" s="1">
        <v>1.0</v>
      </c>
    </row>
    <row r="12873">
      <c r="A12873" s="1" t="s">
        <v>29</v>
      </c>
      <c r="B12873" s="1" t="s">
        <v>15601</v>
      </c>
      <c r="C12873" s="2" t="s">
        <v>15527</v>
      </c>
      <c r="D12873" s="1" t="s">
        <v>19</v>
      </c>
      <c r="E12873" s="3" t="str">
        <f>HYPERLINK("https://fyndiq.se/produkt/2a9c1aa3cb0d49a0/", "2 Pack iPhone 7 Svart - Härdat Glas 9H - Super Kvalitet 3D")</f>
        <v>2 Pack iPhone 7 Svart - Härdat Glas 9H - Super Kvalitet 3D</v>
      </c>
      <c r="F12873" s="1" t="s">
        <v>3480</v>
      </c>
      <c r="G12873" s="1" t="s">
        <v>3481</v>
      </c>
      <c r="H12873" s="1" t="s">
        <v>3482</v>
      </c>
      <c r="I12873" s="1" t="s">
        <v>16</v>
      </c>
      <c r="J12873" s="1" t="s">
        <v>23</v>
      </c>
      <c r="K12873" s="1" t="s">
        <v>16</v>
      </c>
      <c r="L12873" s="1" t="s">
        <v>16</v>
      </c>
      <c r="M12873" s="1" t="s">
        <v>16</v>
      </c>
      <c r="N12873" s="1" t="s">
        <v>16</v>
      </c>
      <c r="O12873" s="1">
        <v>47.2</v>
      </c>
      <c r="P12873" s="1">
        <v>1.0</v>
      </c>
    </row>
    <row r="12874">
      <c r="A12874" s="1" t="s">
        <v>29</v>
      </c>
      <c r="B12874" s="1" t="s">
        <v>15602</v>
      </c>
      <c r="C12874" s="2" t="s">
        <v>15527</v>
      </c>
      <c r="D12874" s="1" t="s">
        <v>19</v>
      </c>
      <c r="E12874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12874" s="1" t="s">
        <v>8416</v>
      </c>
      <c r="G12874" s="1" t="s">
        <v>8417</v>
      </c>
      <c r="H12874" s="1" t="s">
        <v>8418</v>
      </c>
      <c r="I12874" s="1" t="s">
        <v>16</v>
      </c>
      <c r="J12874" s="1" t="s">
        <v>23</v>
      </c>
      <c r="K12874" s="1" t="s">
        <v>16</v>
      </c>
      <c r="L12874" s="1" t="s">
        <v>16</v>
      </c>
      <c r="M12874" s="1" t="s">
        <v>16</v>
      </c>
      <c r="N12874" s="1" t="s">
        <v>16</v>
      </c>
      <c r="O12874" s="1">
        <v>79.2</v>
      </c>
      <c r="P12874" s="1">
        <v>1.0</v>
      </c>
    </row>
    <row r="12875">
      <c r="A12875" s="1" t="s">
        <v>29</v>
      </c>
      <c r="B12875" s="1" t="s">
        <v>15603</v>
      </c>
      <c r="C12875" s="2" t="s">
        <v>15527</v>
      </c>
      <c r="D12875" s="1" t="s">
        <v>19</v>
      </c>
      <c r="E12875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2875" s="1" t="s">
        <v>128</v>
      </c>
      <c r="G12875" s="1" t="s">
        <v>129</v>
      </c>
      <c r="H12875" s="1" t="s">
        <v>130</v>
      </c>
      <c r="I12875" s="1" t="s">
        <v>16</v>
      </c>
      <c r="J12875" s="1" t="s">
        <v>23</v>
      </c>
      <c r="K12875" s="1" t="s">
        <v>16</v>
      </c>
      <c r="L12875" s="1" t="s">
        <v>16</v>
      </c>
      <c r="M12875" s="1" t="s">
        <v>16</v>
      </c>
      <c r="N12875" s="1" t="s">
        <v>16</v>
      </c>
      <c r="O12875" s="1">
        <v>95.2</v>
      </c>
      <c r="P12875" s="1">
        <v>1.0</v>
      </c>
    </row>
    <row r="12876">
      <c r="A12876" s="1" t="s">
        <v>29</v>
      </c>
      <c r="B12876" s="1" t="s">
        <v>15604</v>
      </c>
      <c r="C12876" s="2" t="s">
        <v>15527</v>
      </c>
      <c r="D12876" s="1" t="s">
        <v>19</v>
      </c>
      <c r="E12876" s="3" t="str">
        <f>HYPERLINK("https://fyndiq.se/produkt/aca65018f890445c/", "2 Pack Samsung Galaxy Note 10 - Härdat glas 9H-Super kvalitet 3D")</f>
        <v>2 Pack Samsung Galaxy Note 10 - Härdat glas 9H-Super kvalitet 3D</v>
      </c>
      <c r="F12876" s="1" t="s">
        <v>818</v>
      </c>
      <c r="G12876" s="1" t="s">
        <v>819</v>
      </c>
      <c r="H12876" s="1" t="s">
        <v>820</v>
      </c>
      <c r="I12876" s="1" t="s">
        <v>16</v>
      </c>
      <c r="J12876" s="1" t="s">
        <v>23</v>
      </c>
      <c r="K12876" s="1" t="s">
        <v>16</v>
      </c>
      <c r="L12876" s="1" t="s">
        <v>16</v>
      </c>
      <c r="M12876" s="1" t="s">
        <v>16</v>
      </c>
      <c r="N12876" s="1" t="s">
        <v>16</v>
      </c>
      <c r="O12876" s="1">
        <v>63.2</v>
      </c>
      <c r="P12876" s="1">
        <v>1.0</v>
      </c>
    </row>
    <row r="12877">
      <c r="A12877" s="1" t="s">
        <v>29</v>
      </c>
      <c r="B12877" s="1" t="s">
        <v>15605</v>
      </c>
      <c r="C12877" s="2" t="s">
        <v>15527</v>
      </c>
      <c r="D12877" s="1" t="s">
        <v>19</v>
      </c>
      <c r="E12877" s="3" t="str">
        <f>HYPERLINK("https://fyndiq.se/produkt/13429430b0324fde/", "2-Pack Samsung Galaxy A23 5G - Härdat Glas 9H - Super Kvalitet 3D")</f>
        <v>2-Pack Samsung Galaxy A23 5G - Härdat Glas 9H - Super Kvalitet 3D</v>
      </c>
      <c r="F12877" s="1" t="s">
        <v>1761</v>
      </c>
      <c r="G12877" s="1" t="s">
        <v>1762</v>
      </c>
      <c r="H12877" s="1" t="s">
        <v>1763</v>
      </c>
      <c r="I12877" s="1" t="s">
        <v>16</v>
      </c>
      <c r="J12877" s="1" t="s">
        <v>23</v>
      </c>
      <c r="K12877" s="1" t="s">
        <v>16</v>
      </c>
      <c r="L12877" s="1" t="s">
        <v>16</v>
      </c>
      <c r="M12877" s="1" t="s">
        <v>16</v>
      </c>
      <c r="N12877" s="1" t="s">
        <v>16</v>
      </c>
      <c r="O12877" s="1">
        <v>63.2</v>
      </c>
      <c r="P12877" s="1">
        <v>1.0</v>
      </c>
    </row>
    <row r="12878">
      <c r="A12878" s="1" t="s">
        <v>29</v>
      </c>
      <c r="B12878" s="1" t="s">
        <v>15606</v>
      </c>
      <c r="C12878" s="2" t="s">
        <v>15527</v>
      </c>
      <c r="D12878" s="1" t="s">
        <v>19</v>
      </c>
      <c r="E12878" s="3" t="str">
        <f>HYPERLINK("https://fyndiq.se/produkt/7b4cb5f9439947b9/", "2-Pack iPhone SE 2020 Svart - Härdat Glas 9H - Super Kvalitet 3D")</f>
        <v>2-Pack iPhone SE 2020 Svart - Härdat Glas 9H - Super Kvalitet 3D</v>
      </c>
      <c r="F12878" s="1" t="s">
        <v>175</v>
      </c>
      <c r="G12878" s="1" t="s">
        <v>176</v>
      </c>
      <c r="H12878" s="1" t="s">
        <v>177</v>
      </c>
      <c r="I12878" s="1" t="s">
        <v>16</v>
      </c>
      <c r="J12878" s="1" t="s">
        <v>23</v>
      </c>
      <c r="K12878" s="1" t="s">
        <v>16</v>
      </c>
      <c r="L12878" s="1" t="s">
        <v>16</v>
      </c>
      <c r="M12878" s="1" t="s">
        <v>16</v>
      </c>
      <c r="N12878" s="1" t="s">
        <v>16</v>
      </c>
      <c r="O12878" s="1">
        <v>47.2</v>
      </c>
      <c r="P12878" s="1">
        <v>1.0</v>
      </c>
    </row>
    <row r="12879">
      <c r="A12879" s="1" t="s">
        <v>29</v>
      </c>
      <c r="B12879" s="1" t="s">
        <v>15607</v>
      </c>
      <c r="C12879" s="2" t="s">
        <v>15527</v>
      </c>
      <c r="D12879" s="1" t="s">
        <v>19</v>
      </c>
      <c r="E12879" s="3" t="str">
        <f t="shared" ref="E12879:E12880" si="533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2879" s="1" t="s">
        <v>1209</v>
      </c>
      <c r="G12879" s="1" t="s">
        <v>1210</v>
      </c>
      <c r="H12879" s="1" t="s">
        <v>1211</v>
      </c>
      <c r="I12879" s="1" t="s">
        <v>16</v>
      </c>
      <c r="J12879" s="1" t="s">
        <v>23</v>
      </c>
      <c r="K12879" s="1" t="s">
        <v>16</v>
      </c>
      <c r="L12879" s="1" t="s">
        <v>16</v>
      </c>
      <c r="M12879" s="1" t="s">
        <v>16</v>
      </c>
      <c r="N12879" s="1" t="s">
        <v>16</v>
      </c>
      <c r="O12879" s="1">
        <v>79.2</v>
      </c>
      <c r="P12879" s="1">
        <v>1.0</v>
      </c>
    </row>
    <row r="12880">
      <c r="A12880" s="1" t="s">
        <v>29</v>
      </c>
      <c r="B12880" s="1" t="s">
        <v>15608</v>
      </c>
      <c r="C12880" s="2" t="s">
        <v>15527</v>
      </c>
      <c r="D12880" s="1" t="s">
        <v>19</v>
      </c>
      <c r="E12880" s="3" t="str">
        <f t="shared" si="533"/>
        <v>2-Pack Samsung S23 Ultra (5G) Skärmskydd &amp; 2-Pack linsskydd - Härdat Glas 9H - Super kvalitet 3D</v>
      </c>
      <c r="F12880" s="1" t="s">
        <v>1209</v>
      </c>
      <c r="G12880" s="1" t="s">
        <v>1210</v>
      </c>
      <c r="H12880" s="1" t="s">
        <v>1211</v>
      </c>
      <c r="I12880" s="1" t="s">
        <v>16</v>
      </c>
      <c r="J12880" s="1" t="s">
        <v>23</v>
      </c>
      <c r="K12880" s="1" t="s">
        <v>16</v>
      </c>
      <c r="L12880" s="1" t="s">
        <v>16</v>
      </c>
      <c r="M12880" s="1" t="s">
        <v>16</v>
      </c>
      <c r="N12880" s="1" t="s">
        <v>16</v>
      </c>
      <c r="O12880" s="1">
        <v>79.2</v>
      </c>
      <c r="P12880" s="1">
        <v>2.0</v>
      </c>
    </row>
    <row r="12881">
      <c r="A12881" s="1" t="s">
        <v>29</v>
      </c>
      <c r="B12881" s="1" t="s">
        <v>15609</v>
      </c>
      <c r="C12881" s="2" t="s">
        <v>15527</v>
      </c>
      <c r="D12881" s="1" t="s">
        <v>19</v>
      </c>
      <c r="E12881" s="3" t="str">
        <f t="shared" ref="E12881:E12884" si="534">HYPERLINK("https://fyndiq.se/produkt/a871a7da0b2249a8/", "2-Pack Iphone 11 Pro Max - 9H Härdat Glass - Top Kvalitet")</f>
        <v>2-Pack Iphone 11 Pro Max - 9H Härdat Glass - Top Kvalitet</v>
      </c>
      <c r="F12881" s="1" t="s">
        <v>559</v>
      </c>
      <c r="G12881" s="1" t="s">
        <v>560</v>
      </c>
      <c r="H12881" s="1" t="s">
        <v>561</v>
      </c>
      <c r="I12881" s="1" t="s">
        <v>16</v>
      </c>
      <c r="J12881" s="1" t="s">
        <v>23</v>
      </c>
      <c r="K12881" s="1" t="s">
        <v>16</v>
      </c>
      <c r="L12881" s="1" t="s">
        <v>16</v>
      </c>
      <c r="M12881" s="1" t="s">
        <v>16</v>
      </c>
      <c r="N12881" s="1" t="s">
        <v>16</v>
      </c>
      <c r="O12881" s="1">
        <v>47.2</v>
      </c>
      <c r="P12881" s="1">
        <v>1.0</v>
      </c>
    </row>
    <row r="12882">
      <c r="A12882" s="1" t="s">
        <v>29</v>
      </c>
      <c r="B12882" s="1" t="s">
        <v>15610</v>
      </c>
      <c r="C12882" s="2" t="s">
        <v>15527</v>
      </c>
      <c r="D12882" s="1" t="s">
        <v>19</v>
      </c>
      <c r="E12882" s="3" t="str">
        <f t="shared" si="534"/>
        <v>2-Pack Iphone 11 Pro Max - 9H Härdat Glass - Top Kvalitet</v>
      </c>
      <c r="F12882" s="1" t="s">
        <v>559</v>
      </c>
      <c r="G12882" s="1" t="s">
        <v>560</v>
      </c>
      <c r="H12882" s="1" t="s">
        <v>561</v>
      </c>
      <c r="I12882" s="1" t="s">
        <v>16</v>
      </c>
      <c r="J12882" s="1" t="s">
        <v>23</v>
      </c>
      <c r="K12882" s="1" t="s">
        <v>16</v>
      </c>
      <c r="L12882" s="1" t="s">
        <v>16</v>
      </c>
      <c r="M12882" s="1" t="s">
        <v>16</v>
      </c>
      <c r="N12882" s="1" t="s">
        <v>16</v>
      </c>
      <c r="O12882" s="1">
        <v>47.2</v>
      </c>
      <c r="P12882" s="1">
        <v>1.0</v>
      </c>
    </row>
    <row r="12883">
      <c r="A12883" s="1" t="s">
        <v>29</v>
      </c>
      <c r="B12883" s="1" t="s">
        <v>15611</v>
      </c>
      <c r="C12883" s="2" t="s">
        <v>15527</v>
      </c>
      <c r="D12883" s="1" t="s">
        <v>19</v>
      </c>
      <c r="E12883" s="3" t="str">
        <f t="shared" si="534"/>
        <v>2-Pack Iphone 11 Pro Max - 9H Härdat Glass - Top Kvalitet</v>
      </c>
      <c r="F12883" s="1" t="s">
        <v>559</v>
      </c>
      <c r="G12883" s="1" t="s">
        <v>560</v>
      </c>
      <c r="H12883" s="1" t="s">
        <v>561</v>
      </c>
      <c r="I12883" s="1" t="s">
        <v>16</v>
      </c>
      <c r="J12883" s="1" t="s">
        <v>23</v>
      </c>
      <c r="K12883" s="1" t="s">
        <v>16</v>
      </c>
      <c r="L12883" s="1" t="s">
        <v>16</v>
      </c>
      <c r="M12883" s="1" t="s">
        <v>16</v>
      </c>
      <c r="N12883" s="1" t="s">
        <v>16</v>
      </c>
      <c r="O12883" s="1">
        <v>47.2</v>
      </c>
      <c r="P12883" s="1">
        <v>1.0</v>
      </c>
    </row>
    <row r="12884">
      <c r="A12884" s="1" t="s">
        <v>29</v>
      </c>
      <c r="B12884" s="1" t="s">
        <v>15612</v>
      </c>
      <c r="C12884" s="2" t="s">
        <v>15527</v>
      </c>
      <c r="D12884" s="1" t="s">
        <v>19</v>
      </c>
      <c r="E12884" s="3" t="str">
        <f t="shared" si="534"/>
        <v>2-Pack Iphone 11 Pro Max - 9H Härdat Glass - Top Kvalitet</v>
      </c>
      <c r="F12884" s="1" t="s">
        <v>559</v>
      </c>
      <c r="G12884" s="1" t="s">
        <v>560</v>
      </c>
      <c r="H12884" s="1" t="s">
        <v>561</v>
      </c>
      <c r="I12884" s="1" t="s">
        <v>16</v>
      </c>
      <c r="J12884" s="1" t="s">
        <v>23</v>
      </c>
      <c r="K12884" s="1" t="s">
        <v>16</v>
      </c>
      <c r="L12884" s="1" t="s">
        <v>16</v>
      </c>
      <c r="M12884" s="1" t="s">
        <v>16</v>
      </c>
      <c r="N12884" s="1" t="s">
        <v>16</v>
      </c>
      <c r="O12884" s="1">
        <v>47.2</v>
      </c>
      <c r="P12884" s="1">
        <v>1.0</v>
      </c>
    </row>
    <row r="12885">
      <c r="A12885" s="1" t="s">
        <v>29</v>
      </c>
      <c r="B12885" s="1" t="s">
        <v>15613</v>
      </c>
      <c r="C12885" s="2" t="s">
        <v>15527</v>
      </c>
      <c r="D12885" s="1" t="s">
        <v>19</v>
      </c>
      <c r="E12885" s="3" t="str">
        <f t="shared" ref="E12885:E12886" si="535">HYPERLINK("https://fyndiq.se/produkt/0a890dd972c4463d/", "2-Pack Samsung Galaxy A52s 5G - Härdat glas 9H - Super kvalitet")</f>
        <v>2-Pack Samsung Galaxy A52s 5G - Härdat glas 9H - Super kvalitet</v>
      </c>
      <c r="F12885" s="1" t="s">
        <v>442</v>
      </c>
      <c r="G12885" s="1" t="s">
        <v>443</v>
      </c>
      <c r="H12885" s="1" t="s">
        <v>444</v>
      </c>
      <c r="I12885" s="1" t="s">
        <v>16</v>
      </c>
      <c r="J12885" s="1" t="s">
        <v>23</v>
      </c>
      <c r="K12885" s="1" t="s">
        <v>16</v>
      </c>
      <c r="L12885" s="1" t="s">
        <v>16</v>
      </c>
      <c r="M12885" s="1" t="s">
        <v>16</v>
      </c>
      <c r="N12885" s="1" t="s">
        <v>16</v>
      </c>
      <c r="O12885" s="1">
        <v>63.2</v>
      </c>
      <c r="P12885" s="1">
        <v>1.0</v>
      </c>
    </row>
    <row r="12886">
      <c r="A12886" s="1" t="s">
        <v>29</v>
      </c>
      <c r="B12886" s="1" t="s">
        <v>15614</v>
      </c>
      <c r="C12886" s="2" t="s">
        <v>15527</v>
      </c>
      <c r="D12886" s="1" t="s">
        <v>19</v>
      </c>
      <c r="E12886" s="3" t="str">
        <f t="shared" si="535"/>
        <v>2-Pack Samsung Galaxy A52s 5G - Härdat glas 9H - Super kvalitet</v>
      </c>
      <c r="F12886" s="1" t="s">
        <v>442</v>
      </c>
      <c r="G12886" s="1" t="s">
        <v>443</v>
      </c>
      <c r="H12886" s="1" t="s">
        <v>444</v>
      </c>
      <c r="I12886" s="1" t="s">
        <v>16</v>
      </c>
      <c r="J12886" s="1" t="s">
        <v>23</v>
      </c>
      <c r="K12886" s="1" t="s">
        <v>16</v>
      </c>
      <c r="L12886" s="1" t="s">
        <v>16</v>
      </c>
      <c r="M12886" s="1" t="s">
        <v>16</v>
      </c>
      <c r="N12886" s="1" t="s">
        <v>16</v>
      </c>
      <c r="O12886" s="1">
        <v>63.2</v>
      </c>
      <c r="P12886" s="1">
        <v>1.0</v>
      </c>
    </row>
    <row r="12887">
      <c r="A12887" s="1" t="s">
        <v>29</v>
      </c>
      <c r="B12887" s="1" t="s">
        <v>15615</v>
      </c>
      <c r="C12887" s="2" t="s">
        <v>15527</v>
      </c>
      <c r="D12887" s="1" t="s">
        <v>19</v>
      </c>
      <c r="E12887" s="3" t="str">
        <f>HYPERLINK("https://fyndiq.se/produkt/b092aff3c532489f/", "Rivanoo 20W Snabbladdare med USB-C och USB-A Portar - adapter + kabel")</f>
        <v>Rivanoo 20W Snabbladdare med USB-C och USB-A Portar - adapter + kabel</v>
      </c>
      <c r="F12887" s="1" t="s">
        <v>15616</v>
      </c>
      <c r="G12887" s="1" t="s">
        <v>15617</v>
      </c>
      <c r="H12887" s="1" t="s">
        <v>15618</v>
      </c>
      <c r="I12887" s="1" t="s">
        <v>16</v>
      </c>
      <c r="J12887" s="1" t="s">
        <v>23</v>
      </c>
      <c r="K12887" s="1" t="s">
        <v>16</v>
      </c>
      <c r="L12887" s="1" t="s">
        <v>16</v>
      </c>
      <c r="M12887" s="1" t="s">
        <v>16</v>
      </c>
      <c r="N12887" s="1" t="s">
        <v>16</v>
      </c>
      <c r="O12887" s="1">
        <v>79.2</v>
      </c>
      <c r="P12887" s="1">
        <v>1.0</v>
      </c>
    </row>
    <row r="12888">
      <c r="A12888" s="1" t="s">
        <v>29</v>
      </c>
      <c r="B12888" s="1" t="s">
        <v>15619</v>
      </c>
      <c r="C12888" s="2" t="s">
        <v>15527</v>
      </c>
      <c r="D12888" s="1" t="s">
        <v>19</v>
      </c>
      <c r="E12888" s="3" t="str">
        <f>HYPERLINK("https://fyndiq.se/produkt/5e95d5a9fc6f49e2/", "Huawei P30 Pro - Härdat glas 9H – 3D Super kvalitet")</f>
        <v>Huawei P30 Pro - Härdat glas 9H – 3D Super kvalitet</v>
      </c>
      <c r="F12888" s="1" t="s">
        <v>469</v>
      </c>
      <c r="G12888" s="1" t="s">
        <v>470</v>
      </c>
      <c r="H12888" s="1" t="s">
        <v>471</v>
      </c>
      <c r="I12888" s="1" t="s">
        <v>16</v>
      </c>
      <c r="J12888" s="1" t="s">
        <v>23</v>
      </c>
      <c r="K12888" s="1" t="s">
        <v>16</v>
      </c>
      <c r="L12888" s="1" t="s">
        <v>16</v>
      </c>
      <c r="M12888" s="1" t="s">
        <v>16</v>
      </c>
      <c r="N12888" s="1" t="s">
        <v>16</v>
      </c>
      <c r="O12888" s="1">
        <v>63.2</v>
      </c>
      <c r="P12888" s="1">
        <v>1.0</v>
      </c>
    </row>
    <row r="12889">
      <c r="A12889" s="1" t="s">
        <v>29</v>
      </c>
      <c r="B12889" s="1" t="s">
        <v>15620</v>
      </c>
      <c r="C12889" s="2" t="s">
        <v>15527</v>
      </c>
      <c r="D12889" s="1" t="s">
        <v>19</v>
      </c>
      <c r="E12889" s="3" t="str">
        <f>HYPERLINK("https://fyndiq.se/produkt/ef10e4ba492c46df/", "2-Pack Samsung S23 FE 5G - 9H Härdat Glass - Super Kvalitet 3D")</f>
        <v>2-Pack Samsung S23 FE 5G - 9H Härdat Glass - Super Kvalitet 3D</v>
      </c>
      <c r="F12889" s="1" t="s">
        <v>2521</v>
      </c>
      <c r="G12889" s="1" t="s">
        <v>2522</v>
      </c>
      <c r="H12889" s="1" t="s">
        <v>2523</v>
      </c>
      <c r="I12889" s="1" t="s">
        <v>16</v>
      </c>
      <c r="J12889" s="1" t="s">
        <v>23</v>
      </c>
      <c r="K12889" s="1" t="s">
        <v>16</v>
      </c>
      <c r="L12889" s="1" t="s">
        <v>16</v>
      </c>
      <c r="M12889" s="1" t="s">
        <v>16</v>
      </c>
      <c r="N12889" s="1" t="s">
        <v>16</v>
      </c>
      <c r="O12889" s="1">
        <v>63.2</v>
      </c>
      <c r="P12889" s="1">
        <v>1.0</v>
      </c>
    </row>
    <row r="12890">
      <c r="A12890" s="1" t="s">
        <v>29</v>
      </c>
      <c r="B12890" s="1" t="s">
        <v>15621</v>
      </c>
      <c r="C12890" s="2" t="s">
        <v>15527</v>
      </c>
      <c r="D12890" s="1" t="s">
        <v>19</v>
      </c>
      <c r="E12890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2890" s="1" t="s">
        <v>2858</v>
      </c>
      <c r="G12890" s="1" t="s">
        <v>2859</v>
      </c>
      <c r="H12890" s="1" t="s">
        <v>2860</v>
      </c>
      <c r="I12890" s="1" t="s">
        <v>16</v>
      </c>
      <c r="J12890" s="1" t="s">
        <v>23</v>
      </c>
      <c r="K12890" s="1" t="s">
        <v>16</v>
      </c>
      <c r="L12890" s="1" t="s">
        <v>16</v>
      </c>
      <c r="M12890" s="1" t="s">
        <v>16</v>
      </c>
      <c r="N12890" s="1" t="s">
        <v>16</v>
      </c>
      <c r="O12890" s="1">
        <v>63.2</v>
      </c>
      <c r="P12890" s="1">
        <v>1.0</v>
      </c>
    </row>
    <row r="12891">
      <c r="A12891" s="1" t="s">
        <v>29</v>
      </c>
      <c r="B12891" s="1" t="s">
        <v>15622</v>
      </c>
      <c r="C12891" s="2" t="s">
        <v>15527</v>
      </c>
      <c r="D12891" s="1" t="s">
        <v>19</v>
      </c>
      <c r="E12891" s="3" t="str">
        <f>HYPERLINK("https://fyndiq.se/produkt/19c2551af5564452/", "2 Pack Samsung Galaxy A41 - Härdat Glas 9H - Super kvalitet 3D")</f>
        <v>2 Pack Samsung Galaxy A41 - Härdat Glas 9H - Super kvalitet 3D</v>
      </c>
      <c r="F12891" s="1" t="s">
        <v>362</v>
      </c>
      <c r="G12891" s="1" t="s">
        <v>363</v>
      </c>
      <c r="H12891" s="1" t="s">
        <v>364</v>
      </c>
      <c r="I12891" s="1" t="s">
        <v>16</v>
      </c>
      <c r="J12891" s="1" t="s">
        <v>23</v>
      </c>
      <c r="K12891" s="1" t="s">
        <v>16</v>
      </c>
      <c r="L12891" s="1" t="s">
        <v>16</v>
      </c>
      <c r="M12891" s="1" t="s">
        <v>16</v>
      </c>
      <c r="N12891" s="1" t="s">
        <v>16</v>
      </c>
      <c r="O12891" s="1">
        <v>63.2</v>
      </c>
      <c r="P12891" s="1">
        <v>1.0</v>
      </c>
    </row>
    <row r="12892">
      <c r="A12892" s="1" t="s">
        <v>29</v>
      </c>
      <c r="B12892" s="1" t="s">
        <v>15623</v>
      </c>
      <c r="C12892" s="2" t="s">
        <v>15527</v>
      </c>
      <c r="D12892" s="1" t="s">
        <v>19</v>
      </c>
      <c r="E12892" s="3" t="str">
        <f>HYPERLINK("https://fyndiq.se/produkt/99ed051bc9eb4aca/", "2 Pack Apple Watch 40mm – Härdat glas 9H – Super kvalitet 3D")</f>
        <v>2 Pack Apple Watch 40mm – Härdat glas 9H – Super kvalitet 3D</v>
      </c>
      <c r="F12892" s="1" t="s">
        <v>2355</v>
      </c>
      <c r="G12892" s="1" t="s">
        <v>2356</v>
      </c>
      <c r="H12892" s="1" t="s">
        <v>2357</v>
      </c>
      <c r="I12892" s="1" t="s">
        <v>16</v>
      </c>
      <c r="J12892" s="1" t="s">
        <v>23</v>
      </c>
      <c r="K12892" s="1" t="s">
        <v>16</v>
      </c>
      <c r="L12892" s="1" t="s">
        <v>16</v>
      </c>
      <c r="M12892" s="1" t="s">
        <v>16</v>
      </c>
      <c r="N12892" s="1" t="s">
        <v>16</v>
      </c>
      <c r="O12892" s="1">
        <v>55.2</v>
      </c>
      <c r="P12892" s="1">
        <v>1.0</v>
      </c>
    </row>
    <row r="12893">
      <c r="A12893" s="1" t="s">
        <v>29</v>
      </c>
      <c r="B12893" s="1" t="s">
        <v>15624</v>
      </c>
      <c r="C12893" s="2" t="s">
        <v>15527</v>
      </c>
      <c r="D12893" s="1" t="s">
        <v>19</v>
      </c>
      <c r="E12893" s="3" t="str">
        <f>HYPERLINK("https://fyndiq.se/produkt/416415a768684efb/", "2-Pack Samsung Galaxy S21 5G - 9H Härdat Glas - HD")</f>
        <v>2-Pack Samsung Galaxy S21 5G - 9H Härdat Glas - HD</v>
      </c>
      <c r="F12893" s="1" t="s">
        <v>39</v>
      </c>
      <c r="G12893" s="1" t="s">
        <v>40</v>
      </c>
      <c r="H12893" s="1" t="s">
        <v>41</v>
      </c>
      <c r="I12893" s="1" t="s">
        <v>16</v>
      </c>
      <c r="J12893" s="1" t="s">
        <v>23</v>
      </c>
      <c r="K12893" s="1" t="s">
        <v>16</v>
      </c>
      <c r="L12893" s="1" t="s">
        <v>16</v>
      </c>
      <c r="M12893" s="1" t="s">
        <v>16</v>
      </c>
      <c r="N12893" s="1" t="s">
        <v>16</v>
      </c>
      <c r="O12893" s="1">
        <v>63.2</v>
      </c>
      <c r="P12893" s="1">
        <v>1.0</v>
      </c>
    </row>
    <row r="12894">
      <c r="A12894" s="1" t="s">
        <v>29</v>
      </c>
      <c r="B12894" s="1" t="s">
        <v>15625</v>
      </c>
      <c r="C12894" s="2" t="s">
        <v>15527</v>
      </c>
      <c r="D12894" s="1" t="s">
        <v>19</v>
      </c>
      <c r="E12894" s="3" t="str">
        <f>HYPERLINK("https://fyndiq.se/produkt/070a202582a44b59/", "2 Pack Samsung Watch 40mm - Härdat glas 9H - Super kvalitet")</f>
        <v>2 Pack Samsung Watch 40mm - Härdat glas 9H - Super kvalitet</v>
      </c>
      <c r="F12894" s="1" t="s">
        <v>3704</v>
      </c>
      <c r="G12894" s="1" t="s">
        <v>3705</v>
      </c>
      <c r="H12894" s="1" t="s">
        <v>3706</v>
      </c>
      <c r="I12894" s="1" t="s">
        <v>16</v>
      </c>
      <c r="J12894" s="1" t="s">
        <v>23</v>
      </c>
      <c r="K12894" s="1" t="s">
        <v>16</v>
      </c>
      <c r="L12894" s="1" t="s">
        <v>16</v>
      </c>
      <c r="M12894" s="1" t="s">
        <v>16</v>
      </c>
      <c r="N12894" s="1" t="s">
        <v>16</v>
      </c>
      <c r="O12894" s="1">
        <v>63.2</v>
      </c>
      <c r="P12894" s="1">
        <v>1.0</v>
      </c>
    </row>
    <row r="12895">
      <c r="A12895" s="1" t="s">
        <v>29</v>
      </c>
      <c r="B12895" s="1" t="s">
        <v>15626</v>
      </c>
      <c r="C12895" s="2" t="s">
        <v>15527</v>
      </c>
      <c r="D12895" s="1" t="s">
        <v>19</v>
      </c>
      <c r="E12895" s="3" t="str">
        <f>HYPERLINK("https://fyndiq.se/produkt/7f28a0b893114334/", "2-Pack Samsung A52S Skärmskydd - Härdat Glas 9H - Super kvalitet 3D")</f>
        <v>2-Pack Samsung A52S Skärmskydd - Härdat Glas 9H - Super kvalitet 3D</v>
      </c>
      <c r="F12895" s="1" t="s">
        <v>525</v>
      </c>
      <c r="G12895" s="1" t="s">
        <v>526</v>
      </c>
      <c r="H12895" s="1" t="s">
        <v>527</v>
      </c>
      <c r="I12895" s="1" t="s">
        <v>16</v>
      </c>
      <c r="J12895" s="1" t="s">
        <v>23</v>
      </c>
      <c r="K12895" s="1" t="s">
        <v>16</v>
      </c>
      <c r="L12895" s="1" t="s">
        <v>16</v>
      </c>
      <c r="M12895" s="1" t="s">
        <v>16</v>
      </c>
      <c r="N12895" s="1" t="s">
        <v>16</v>
      </c>
      <c r="O12895" s="1">
        <v>63.2</v>
      </c>
      <c r="P12895" s="1">
        <v>1.0</v>
      </c>
    </row>
    <row r="12896">
      <c r="A12896" s="1" t="s">
        <v>29</v>
      </c>
      <c r="B12896" s="1" t="s">
        <v>15627</v>
      </c>
      <c r="C12896" s="2" t="s">
        <v>15527</v>
      </c>
      <c r="D12896" s="1" t="s">
        <v>19</v>
      </c>
      <c r="E12896" s="3" t="str">
        <f>HYPERLINK("https://fyndiq.se/produkt/309789ffde48437d/", "3 Pack 1,2M USB-C Type-C Laddkabel Quick Charge 18W Vit")</f>
        <v>3 Pack 1,2M USB-C Type-C Laddkabel Quick Charge 18W Vit</v>
      </c>
      <c r="F12896" s="1" t="s">
        <v>2248</v>
      </c>
      <c r="G12896" s="1" t="s">
        <v>2249</v>
      </c>
      <c r="H12896" s="1" t="s">
        <v>2250</v>
      </c>
      <c r="I12896" s="1" t="s">
        <v>16</v>
      </c>
      <c r="J12896" s="1" t="s">
        <v>23</v>
      </c>
      <c r="K12896" s="1" t="s">
        <v>16</v>
      </c>
      <c r="L12896" s="1" t="s">
        <v>16</v>
      </c>
      <c r="M12896" s="1" t="s">
        <v>16</v>
      </c>
      <c r="N12896" s="1" t="s">
        <v>16</v>
      </c>
      <c r="O12896" s="1">
        <v>79.2</v>
      </c>
      <c r="P12896" s="1">
        <v>1.0</v>
      </c>
    </row>
    <row r="12897">
      <c r="A12897" s="1" t="s">
        <v>29</v>
      </c>
      <c r="B12897" s="1" t="s">
        <v>15628</v>
      </c>
      <c r="C12897" s="2" t="s">
        <v>15527</v>
      </c>
      <c r="D12897" s="1" t="s">
        <v>19</v>
      </c>
      <c r="E12897" s="3" t="str">
        <f>HYPERLINK("https://fyndiq.se/produkt/e2804a961e764eb0/", "Samsung Galaxy A05s - Härdat Glas 9H - Super Kvalitet 3D Skärmskydd")</f>
        <v>Samsung Galaxy A05s - Härdat Glas 9H - Super Kvalitet 3D Skärmskydd</v>
      </c>
      <c r="F12897" s="1" t="s">
        <v>7514</v>
      </c>
      <c r="G12897" s="1" t="s">
        <v>7515</v>
      </c>
      <c r="H12897" s="1" t="s">
        <v>7516</v>
      </c>
      <c r="I12897" s="1" t="s">
        <v>16</v>
      </c>
      <c r="J12897" s="1" t="s">
        <v>23</v>
      </c>
      <c r="K12897" s="1" t="s">
        <v>16</v>
      </c>
      <c r="L12897" s="1" t="s">
        <v>16</v>
      </c>
      <c r="M12897" s="1" t="s">
        <v>16</v>
      </c>
      <c r="N12897" s="1" t="s">
        <v>16</v>
      </c>
      <c r="O12897" s="1">
        <v>55.2</v>
      </c>
      <c r="P12897" s="1">
        <v>1.0</v>
      </c>
    </row>
    <row r="12898">
      <c r="A12898" s="1" t="s">
        <v>29</v>
      </c>
      <c r="B12898" s="1" t="s">
        <v>15629</v>
      </c>
      <c r="C12898" s="2" t="s">
        <v>15527</v>
      </c>
      <c r="D12898" s="1" t="s">
        <v>19</v>
      </c>
      <c r="E12898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2898" s="1" t="s">
        <v>1039</v>
      </c>
      <c r="G12898" s="1" t="s">
        <v>1040</v>
      </c>
      <c r="H12898" s="1" t="s">
        <v>1041</v>
      </c>
      <c r="I12898" s="1" t="s">
        <v>16</v>
      </c>
      <c r="J12898" s="1" t="s">
        <v>23</v>
      </c>
      <c r="K12898" s="1" t="s">
        <v>16</v>
      </c>
      <c r="L12898" s="1" t="s">
        <v>16</v>
      </c>
      <c r="M12898" s="1" t="s">
        <v>16</v>
      </c>
      <c r="N12898" s="1" t="s">
        <v>16</v>
      </c>
      <c r="O12898" s="1">
        <v>63.2</v>
      </c>
      <c r="P12898" s="1">
        <v>1.0</v>
      </c>
    </row>
    <row r="12899">
      <c r="A12899" s="1" t="s">
        <v>29</v>
      </c>
      <c r="B12899" s="1" t="s">
        <v>15630</v>
      </c>
      <c r="C12899" s="2" t="s">
        <v>15527</v>
      </c>
      <c r="D12899" s="1" t="s">
        <v>19</v>
      </c>
      <c r="E12899" s="3" t="str">
        <f>HYPERLINK("https://fyndiq.se/produkt/f36624bc4f0c43e5/", "OnePlus 9 5G - Härdat Glas 9H - Super kvalitet 3D Skärmskydd")</f>
        <v>OnePlus 9 5G - Härdat Glas 9H - Super kvalitet 3D Skärmskydd</v>
      </c>
      <c r="F12899" s="1" t="s">
        <v>15631</v>
      </c>
      <c r="G12899" s="1" t="s">
        <v>15632</v>
      </c>
      <c r="H12899" s="1" t="s">
        <v>15633</v>
      </c>
      <c r="I12899" s="1" t="s">
        <v>16</v>
      </c>
      <c r="J12899" s="1" t="s">
        <v>23</v>
      </c>
      <c r="K12899" s="1" t="s">
        <v>16</v>
      </c>
      <c r="L12899" s="1" t="s">
        <v>16</v>
      </c>
      <c r="M12899" s="1" t="s">
        <v>16</v>
      </c>
      <c r="N12899" s="1" t="s">
        <v>16</v>
      </c>
      <c r="O12899" s="1">
        <v>55.2</v>
      </c>
      <c r="P12899" s="1">
        <v>1.0</v>
      </c>
    </row>
    <row r="12900">
      <c r="A12900" s="1" t="s">
        <v>29</v>
      </c>
      <c r="B12900" s="1" t="s">
        <v>15634</v>
      </c>
      <c r="C12900" s="2" t="s">
        <v>15527</v>
      </c>
      <c r="D12900" s="1" t="s">
        <v>19</v>
      </c>
      <c r="E12900" s="3" t="str">
        <f>HYPERLINK("https://fyndiq.se/produkt/9adf3a37026e4816/", "2 Pack Samsung Galaxy Note 20 Ultra -Härdat glas–Super kvalitet")</f>
        <v>2 Pack Samsung Galaxy Note 20 Ultra -Härdat glas–Super kvalitet</v>
      </c>
      <c r="F12900" s="1" t="s">
        <v>1043</v>
      </c>
      <c r="G12900" s="1" t="s">
        <v>1044</v>
      </c>
      <c r="H12900" s="1" t="s">
        <v>1045</v>
      </c>
      <c r="I12900" s="1" t="s">
        <v>16</v>
      </c>
      <c r="J12900" s="1" t="s">
        <v>23</v>
      </c>
      <c r="K12900" s="1" t="s">
        <v>16</v>
      </c>
      <c r="L12900" s="1" t="s">
        <v>16</v>
      </c>
      <c r="M12900" s="1" t="s">
        <v>16</v>
      </c>
      <c r="N12900" s="1" t="s">
        <v>16</v>
      </c>
      <c r="O12900" s="1">
        <v>63.2</v>
      </c>
      <c r="P12900" s="1">
        <v>1.0</v>
      </c>
    </row>
    <row r="12901">
      <c r="A12901" s="1" t="s">
        <v>29</v>
      </c>
      <c r="B12901" s="1" t="s">
        <v>15635</v>
      </c>
      <c r="C12901" s="2" t="s">
        <v>15527</v>
      </c>
      <c r="D12901" s="1" t="s">
        <v>19</v>
      </c>
      <c r="E12901" s="3" t="str">
        <f>HYPERLINK("https://fyndiq.se/produkt/ac8181d33d904577/", "Samsung Galaxy S10 Plus - Härdat glas 9H - Super kvalitet 3D")</f>
        <v>Samsung Galaxy S10 Plus - Härdat glas 9H - Super kvalitet 3D</v>
      </c>
      <c r="F12901" s="1" t="s">
        <v>171</v>
      </c>
      <c r="G12901" s="1" t="s">
        <v>172</v>
      </c>
      <c r="H12901" s="1" t="s">
        <v>173</v>
      </c>
      <c r="I12901" s="1" t="s">
        <v>16</v>
      </c>
      <c r="J12901" s="1" t="s">
        <v>23</v>
      </c>
      <c r="K12901" s="1" t="s">
        <v>16</v>
      </c>
      <c r="L12901" s="1" t="s">
        <v>16</v>
      </c>
      <c r="M12901" s="1" t="s">
        <v>16</v>
      </c>
      <c r="N12901" s="1" t="s">
        <v>16</v>
      </c>
      <c r="O12901" s="1">
        <v>55.2</v>
      </c>
      <c r="P12901" s="1">
        <v>1.0</v>
      </c>
    </row>
    <row r="12902">
      <c r="A12902" s="1" t="s">
        <v>29</v>
      </c>
      <c r="B12902" s="1" t="s">
        <v>15636</v>
      </c>
      <c r="C12902" s="2" t="s">
        <v>15527</v>
      </c>
      <c r="D12902" s="1" t="s">
        <v>19</v>
      </c>
      <c r="E12902" s="3" t="str">
        <f t="shared" ref="E12902:E12903" si="536">HYPERLINK("https://fyndiq.se/produkt/8d7960028c1a40a4/", "2 Pack Xiaomi 11T Pro 5G - Härdat glas 9H - Super kvalitet 3D")</f>
        <v>2 Pack Xiaomi 11T Pro 5G - Härdat glas 9H - Super kvalitet 3D</v>
      </c>
      <c r="F12902" s="1" t="s">
        <v>112</v>
      </c>
      <c r="G12902" s="1" t="s">
        <v>113</v>
      </c>
      <c r="H12902" s="1" t="s">
        <v>114</v>
      </c>
      <c r="I12902" s="1" t="s">
        <v>16</v>
      </c>
      <c r="J12902" s="1" t="s">
        <v>23</v>
      </c>
      <c r="K12902" s="1" t="s">
        <v>16</v>
      </c>
      <c r="L12902" s="1" t="s">
        <v>16</v>
      </c>
      <c r="M12902" s="1" t="s">
        <v>16</v>
      </c>
      <c r="N12902" s="1" t="s">
        <v>16</v>
      </c>
      <c r="O12902" s="1">
        <v>63.2</v>
      </c>
      <c r="P12902" s="1">
        <v>1.0</v>
      </c>
    </row>
    <row r="12903">
      <c r="A12903" s="1" t="s">
        <v>29</v>
      </c>
      <c r="B12903" s="1" t="s">
        <v>15637</v>
      </c>
      <c r="C12903" s="2" t="s">
        <v>15527</v>
      </c>
      <c r="D12903" s="1" t="s">
        <v>19</v>
      </c>
      <c r="E12903" s="3" t="str">
        <f t="shared" si="536"/>
        <v>2 Pack Xiaomi 11T Pro 5G - Härdat glas 9H - Super kvalitet 3D</v>
      </c>
      <c r="F12903" s="1" t="s">
        <v>112</v>
      </c>
      <c r="G12903" s="1" t="s">
        <v>113</v>
      </c>
      <c r="H12903" s="1" t="s">
        <v>114</v>
      </c>
      <c r="I12903" s="1" t="s">
        <v>16</v>
      </c>
      <c r="J12903" s="1" t="s">
        <v>23</v>
      </c>
      <c r="K12903" s="1" t="s">
        <v>16</v>
      </c>
      <c r="L12903" s="1" t="s">
        <v>16</v>
      </c>
      <c r="M12903" s="1" t="s">
        <v>16</v>
      </c>
      <c r="N12903" s="1" t="s">
        <v>16</v>
      </c>
      <c r="O12903" s="1">
        <v>63.2</v>
      </c>
      <c r="P12903" s="1">
        <v>1.0</v>
      </c>
    </row>
    <row r="12904">
      <c r="A12904" s="1" t="s">
        <v>29</v>
      </c>
      <c r="B12904" s="1" t="s">
        <v>15638</v>
      </c>
      <c r="C12904" s="2" t="s">
        <v>15527</v>
      </c>
      <c r="D12904" s="1" t="s">
        <v>19</v>
      </c>
      <c r="E12904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2904" s="1" t="s">
        <v>1859</v>
      </c>
      <c r="G12904" s="1" t="s">
        <v>1860</v>
      </c>
      <c r="H12904" s="1" t="s">
        <v>1861</v>
      </c>
      <c r="I12904" s="1" t="s">
        <v>16</v>
      </c>
      <c r="J12904" s="1" t="s">
        <v>23</v>
      </c>
      <c r="K12904" s="1" t="s">
        <v>16</v>
      </c>
      <c r="L12904" s="1" t="s">
        <v>16</v>
      </c>
      <c r="M12904" s="1" t="s">
        <v>16</v>
      </c>
      <c r="N12904" s="1" t="s">
        <v>16</v>
      </c>
      <c r="O12904" s="1">
        <v>63.2</v>
      </c>
      <c r="P12904" s="1">
        <v>1.0</v>
      </c>
    </row>
    <row r="12905">
      <c r="A12905" s="1" t="s">
        <v>29</v>
      </c>
      <c r="B12905" s="1" t="s">
        <v>15639</v>
      </c>
      <c r="C12905" s="2" t="s">
        <v>15527</v>
      </c>
      <c r="D12905" s="1" t="s">
        <v>19</v>
      </c>
      <c r="E12905" s="3" t="str">
        <f>HYPERLINK("https://fyndiq.se/produkt/022d7ac2f2e44ae2/", "Samsung Galaxy A04s - Härdat Glas 9H - Super Kvalitet 3D Skärmskydd")</f>
        <v>Samsung Galaxy A04s - Härdat Glas 9H - Super Kvalitet 3D Skärmskydd</v>
      </c>
      <c r="F12905" s="1" t="s">
        <v>3609</v>
      </c>
      <c r="G12905" s="1" t="s">
        <v>3610</v>
      </c>
      <c r="H12905" s="1" t="s">
        <v>3611</v>
      </c>
      <c r="I12905" s="1" t="s">
        <v>16</v>
      </c>
      <c r="J12905" s="1" t="s">
        <v>23</v>
      </c>
      <c r="K12905" s="1" t="s">
        <v>16</v>
      </c>
      <c r="L12905" s="1" t="s">
        <v>16</v>
      </c>
      <c r="M12905" s="1" t="s">
        <v>16</v>
      </c>
      <c r="N12905" s="1" t="s">
        <v>16</v>
      </c>
      <c r="O12905" s="1">
        <v>55.2</v>
      </c>
      <c r="P12905" s="1">
        <v>4.0</v>
      </c>
    </row>
    <row r="12906">
      <c r="A12906" s="1" t="s">
        <v>29</v>
      </c>
      <c r="B12906" s="1" t="s">
        <v>15640</v>
      </c>
      <c r="C12906" s="2" t="s">
        <v>15527</v>
      </c>
      <c r="D12906" s="1" t="s">
        <v>19</v>
      </c>
      <c r="E12906" s="3" t="str">
        <f>HYPERLINK("https://fyndiq.se/produkt/c745c55ca3af45fb/", "Skärmskydd IPhone 11 / XR - 3D härdat glas - hög kvalitet")</f>
        <v>Skärmskydd IPhone 11 / XR - 3D härdat glas - hög kvalitet</v>
      </c>
      <c r="F12906" s="1" t="s">
        <v>2222</v>
      </c>
      <c r="G12906" s="1" t="s">
        <v>2223</v>
      </c>
      <c r="H12906" s="1" t="s">
        <v>2224</v>
      </c>
      <c r="I12906" s="1" t="s">
        <v>16</v>
      </c>
      <c r="J12906" s="1" t="s">
        <v>23</v>
      </c>
      <c r="K12906" s="1" t="s">
        <v>16</v>
      </c>
      <c r="L12906" s="1" t="s">
        <v>16</v>
      </c>
      <c r="M12906" s="1" t="s">
        <v>16</v>
      </c>
      <c r="N12906" s="1" t="s">
        <v>16</v>
      </c>
      <c r="O12906" s="1">
        <v>39.2</v>
      </c>
      <c r="P12906" s="1">
        <v>2.0</v>
      </c>
    </row>
    <row r="12907">
      <c r="A12907" s="1" t="s">
        <v>29</v>
      </c>
      <c r="B12907" s="1" t="s">
        <v>15641</v>
      </c>
      <c r="C12907" s="2" t="s">
        <v>15527</v>
      </c>
      <c r="D12907" s="1" t="s">
        <v>19</v>
      </c>
      <c r="E12907" s="3" t="str">
        <f>HYPERLINK("https://fyndiq.se/produkt/082f3cf898c84831/", "2 Pack Galaxy S20 Ultra - Härdat glas 9H - Super kvalitet 3D")</f>
        <v>2 Pack Galaxy S20 Ultra - Härdat glas 9H - Super kvalitet 3D</v>
      </c>
      <c r="F12907" s="1" t="s">
        <v>460</v>
      </c>
      <c r="G12907" s="1" t="s">
        <v>461</v>
      </c>
      <c r="H12907" s="1" t="s">
        <v>462</v>
      </c>
      <c r="I12907" s="1" t="s">
        <v>16</v>
      </c>
      <c r="J12907" s="1" t="s">
        <v>23</v>
      </c>
      <c r="K12907" s="1" t="s">
        <v>16</v>
      </c>
      <c r="L12907" s="1" t="s">
        <v>16</v>
      </c>
      <c r="M12907" s="1" t="s">
        <v>16</v>
      </c>
      <c r="N12907" s="1" t="s">
        <v>16</v>
      </c>
      <c r="O12907" s="1">
        <v>63.2</v>
      </c>
      <c r="P12907" s="1">
        <v>1.0</v>
      </c>
    </row>
    <row r="12908">
      <c r="A12908" s="1" t="s">
        <v>29</v>
      </c>
      <c r="B12908" s="1" t="s">
        <v>15642</v>
      </c>
      <c r="C12908" s="2" t="s">
        <v>15527</v>
      </c>
      <c r="D12908" s="1" t="s">
        <v>19</v>
      </c>
      <c r="E12908" s="3" t="str">
        <f>HYPERLINK("https://fyndiq.se/produkt/0df6cad26c89414b/", "2 Pack Samsung S22 PLUS - 9H Härdat Glass - 3D Super Kvalitet")</f>
        <v>2 Pack Samsung S22 PLUS - 9H Härdat Glass - 3D Super Kvalitet</v>
      </c>
      <c r="F12908" s="1" t="s">
        <v>2472</v>
      </c>
      <c r="G12908" s="1" t="s">
        <v>2473</v>
      </c>
      <c r="H12908" s="1" t="s">
        <v>2474</v>
      </c>
      <c r="I12908" s="1" t="s">
        <v>16</v>
      </c>
      <c r="J12908" s="1" t="s">
        <v>23</v>
      </c>
      <c r="K12908" s="1" t="s">
        <v>16</v>
      </c>
      <c r="L12908" s="1" t="s">
        <v>16</v>
      </c>
      <c r="M12908" s="1" t="s">
        <v>16</v>
      </c>
      <c r="N12908" s="1" t="s">
        <v>16</v>
      </c>
      <c r="O12908" s="1">
        <v>63.2</v>
      </c>
      <c r="P12908" s="1">
        <v>1.0</v>
      </c>
    </row>
    <row r="12909">
      <c r="A12909" s="1" t="s">
        <v>29</v>
      </c>
      <c r="B12909" s="1" t="s">
        <v>15643</v>
      </c>
      <c r="C12909" s="2" t="s">
        <v>15527</v>
      </c>
      <c r="D12909" s="1" t="s">
        <v>19</v>
      </c>
      <c r="E12909" s="3" t="str">
        <f t="shared" ref="E12909:E12911" si="537">HYPERLINK("https://fyndiq.se/produkt/13e76851ca504320/", "2-Pack Samsung Galaxy S22 Ultra - Härdat glas 9H - Top kvalitet")</f>
        <v>2-Pack Samsung Galaxy S22 Ultra - Härdat glas 9H - Top kvalitet</v>
      </c>
      <c r="F12909" s="1" t="s">
        <v>140</v>
      </c>
      <c r="G12909" s="1" t="s">
        <v>141</v>
      </c>
      <c r="H12909" s="1" t="s">
        <v>142</v>
      </c>
      <c r="I12909" s="1" t="s">
        <v>16</v>
      </c>
      <c r="J12909" s="1" t="s">
        <v>23</v>
      </c>
      <c r="K12909" s="1" t="s">
        <v>16</v>
      </c>
      <c r="L12909" s="1" t="s">
        <v>16</v>
      </c>
      <c r="M12909" s="1" t="s">
        <v>16</v>
      </c>
      <c r="N12909" s="1" t="s">
        <v>16</v>
      </c>
      <c r="O12909" s="1">
        <v>63.2</v>
      </c>
      <c r="P12909" s="1">
        <v>1.0</v>
      </c>
    </row>
    <row r="12910">
      <c r="A12910" s="1" t="s">
        <v>29</v>
      </c>
      <c r="B12910" s="1" t="s">
        <v>15644</v>
      </c>
      <c r="C12910" s="2" t="s">
        <v>15527</v>
      </c>
      <c r="D12910" s="1" t="s">
        <v>19</v>
      </c>
      <c r="E12910" s="3" t="str">
        <f t="shared" si="537"/>
        <v>2-Pack Samsung Galaxy S22 Ultra - Härdat glas 9H - Top kvalitet</v>
      </c>
      <c r="F12910" s="1" t="s">
        <v>140</v>
      </c>
      <c r="G12910" s="1" t="s">
        <v>141</v>
      </c>
      <c r="H12910" s="1" t="s">
        <v>142</v>
      </c>
      <c r="I12910" s="1" t="s">
        <v>16</v>
      </c>
      <c r="J12910" s="1" t="s">
        <v>23</v>
      </c>
      <c r="K12910" s="1" t="s">
        <v>16</v>
      </c>
      <c r="L12910" s="1" t="s">
        <v>16</v>
      </c>
      <c r="M12910" s="1" t="s">
        <v>16</v>
      </c>
      <c r="N12910" s="1" t="s">
        <v>16</v>
      </c>
      <c r="O12910" s="1">
        <v>63.2</v>
      </c>
      <c r="P12910" s="1">
        <v>1.0</v>
      </c>
    </row>
    <row r="12911">
      <c r="A12911" s="1" t="s">
        <v>29</v>
      </c>
      <c r="B12911" s="1" t="s">
        <v>15645</v>
      </c>
      <c r="C12911" s="2" t="s">
        <v>15527</v>
      </c>
      <c r="D12911" s="1" t="s">
        <v>19</v>
      </c>
      <c r="E12911" s="3" t="str">
        <f t="shared" si="537"/>
        <v>2-Pack Samsung Galaxy S22 Ultra - Härdat glas 9H - Top kvalitet</v>
      </c>
      <c r="F12911" s="1" t="s">
        <v>140</v>
      </c>
      <c r="G12911" s="1" t="s">
        <v>141</v>
      </c>
      <c r="H12911" s="1" t="s">
        <v>142</v>
      </c>
      <c r="I12911" s="1" t="s">
        <v>16</v>
      </c>
      <c r="J12911" s="1" t="s">
        <v>23</v>
      </c>
      <c r="K12911" s="1" t="s">
        <v>16</v>
      </c>
      <c r="L12911" s="1" t="s">
        <v>16</v>
      </c>
      <c r="M12911" s="1" t="s">
        <v>16</v>
      </c>
      <c r="N12911" s="1" t="s">
        <v>16</v>
      </c>
      <c r="O12911" s="1">
        <v>63.2</v>
      </c>
      <c r="P12911" s="1">
        <v>1.0</v>
      </c>
    </row>
    <row r="12912">
      <c r="A12912" s="1" t="s">
        <v>29</v>
      </c>
      <c r="B12912" s="1" t="s">
        <v>15646</v>
      </c>
      <c r="C12912" s="2" t="s">
        <v>15527</v>
      </c>
      <c r="D12912" s="1" t="s">
        <v>19</v>
      </c>
      <c r="E12912" s="3" t="str">
        <f>HYPERLINK("https://fyndiq.se/produkt/66924f1ff238487e/", "2-Pack GOOGLE PIXEL 7A Skärmskydd - Härdat Glas 9H - Super kvalitet 3D")</f>
        <v>2-Pack GOOGLE PIXEL 7A Skärmskydd - Härdat Glas 9H - Super kvalitet 3D</v>
      </c>
      <c r="F12912" s="1" t="s">
        <v>315</v>
      </c>
      <c r="G12912" s="1" t="s">
        <v>316</v>
      </c>
      <c r="H12912" s="1" t="s">
        <v>317</v>
      </c>
      <c r="I12912" s="1" t="s">
        <v>16</v>
      </c>
      <c r="J12912" s="1" t="s">
        <v>23</v>
      </c>
      <c r="K12912" s="1" t="s">
        <v>16</v>
      </c>
      <c r="L12912" s="1" t="s">
        <v>16</v>
      </c>
      <c r="M12912" s="1" t="s">
        <v>16</v>
      </c>
      <c r="N12912" s="1" t="s">
        <v>16</v>
      </c>
      <c r="O12912" s="1">
        <v>63.2</v>
      </c>
      <c r="P12912" s="1">
        <v>1.0</v>
      </c>
    </row>
    <row r="12913">
      <c r="A12913" s="1" t="s">
        <v>29</v>
      </c>
      <c r="B12913" s="1" t="s">
        <v>15647</v>
      </c>
      <c r="C12913" s="2" t="s">
        <v>15527</v>
      </c>
      <c r="D12913" s="1" t="s">
        <v>19</v>
      </c>
      <c r="E12913" s="3" t="str">
        <f t="shared" ref="E12913:E12915" si="538">HYPERLINK("https://fyndiq.se/produkt/13e76851ca504320/", "2-Pack Samsung Galaxy S22 Ultra - Härdat glas 9H - Top kvalitet")</f>
        <v>2-Pack Samsung Galaxy S22 Ultra - Härdat glas 9H - Top kvalitet</v>
      </c>
      <c r="F12913" s="1" t="s">
        <v>140</v>
      </c>
      <c r="G12913" s="1" t="s">
        <v>141</v>
      </c>
      <c r="H12913" s="1" t="s">
        <v>142</v>
      </c>
      <c r="I12913" s="1" t="s">
        <v>16</v>
      </c>
      <c r="J12913" s="1" t="s">
        <v>23</v>
      </c>
      <c r="K12913" s="1" t="s">
        <v>16</v>
      </c>
      <c r="L12913" s="1" t="s">
        <v>16</v>
      </c>
      <c r="M12913" s="1" t="s">
        <v>16</v>
      </c>
      <c r="N12913" s="1" t="s">
        <v>16</v>
      </c>
      <c r="O12913" s="1">
        <v>63.2</v>
      </c>
      <c r="P12913" s="1">
        <v>1.0</v>
      </c>
    </row>
    <row r="12914">
      <c r="A12914" s="1" t="s">
        <v>29</v>
      </c>
      <c r="B12914" s="1" t="s">
        <v>15648</v>
      </c>
      <c r="C12914" s="2" t="s">
        <v>15527</v>
      </c>
      <c r="D12914" s="1" t="s">
        <v>19</v>
      </c>
      <c r="E12914" s="3" t="str">
        <f t="shared" si="538"/>
        <v>2-Pack Samsung Galaxy S22 Ultra - Härdat glas 9H - Top kvalitet</v>
      </c>
      <c r="F12914" s="1" t="s">
        <v>140</v>
      </c>
      <c r="G12914" s="1" t="s">
        <v>141</v>
      </c>
      <c r="H12914" s="1" t="s">
        <v>142</v>
      </c>
      <c r="I12914" s="1" t="s">
        <v>16</v>
      </c>
      <c r="J12914" s="1" t="s">
        <v>23</v>
      </c>
      <c r="K12914" s="1" t="s">
        <v>16</v>
      </c>
      <c r="L12914" s="1" t="s">
        <v>16</v>
      </c>
      <c r="M12914" s="1" t="s">
        <v>16</v>
      </c>
      <c r="N12914" s="1" t="s">
        <v>16</v>
      </c>
      <c r="O12914" s="1">
        <v>63.2</v>
      </c>
      <c r="P12914" s="1">
        <v>1.0</v>
      </c>
    </row>
    <row r="12915">
      <c r="A12915" s="1" t="s">
        <v>29</v>
      </c>
      <c r="B12915" s="1" t="s">
        <v>15649</v>
      </c>
      <c r="C12915" s="2" t="s">
        <v>15527</v>
      </c>
      <c r="D12915" s="1" t="s">
        <v>19</v>
      </c>
      <c r="E12915" s="3" t="str">
        <f t="shared" si="538"/>
        <v>2-Pack Samsung Galaxy S22 Ultra - Härdat glas 9H - Top kvalitet</v>
      </c>
      <c r="F12915" s="1" t="s">
        <v>140</v>
      </c>
      <c r="G12915" s="1" t="s">
        <v>141</v>
      </c>
      <c r="H12915" s="1" t="s">
        <v>142</v>
      </c>
      <c r="I12915" s="1" t="s">
        <v>16</v>
      </c>
      <c r="J12915" s="1" t="s">
        <v>23</v>
      </c>
      <c r="K12915" s="1" t="s">
        <v>16</v>
      </c>
      <c r="L12915" s="1" t="s">
        <v>16</v>
      </c>
      <c r="M12915" s="1" t="s">
        <v>16</v>
      </c>
      <c r="N12915" s="1" t="s">
        <v>16</v>
      </c>
      <c r="O12915" s="1">
        <v>63.2</v>
      </c>
      <c r="P12915" s="1">
        <v>1.0</v>
      </c>
    </row>
    <row r="12916">
      <c r="A12916" s="1" t="s">
        <v>29</v>
      </c>
      <c r="B12916" s="1" t="s">
        <v>15650</v>
      </c>
      <c r="C12916" s="2" t="s">
        <v>15527</v>
      </c>
      <c r="D12916" s="1" t="s">
        <v>19</v>
      </c>
      <c r="E12916" s="3" t="str">
        <f>HYPERLINK("https://fyndiq.se/produkt/67afb534781a4066/", "2-Pack Samsung Galaxy S9 Plus - Härdat glas- 9HSuper kvalitet 3D")</f>
        <v>2-Pack Samsung Galaxy S9 Plus - Härdat glas- 9HSuper kvalitet 3D</v>
      </c>
      <c r="F12916" s="1" t="s">
        <v>3929</v>
      </c>
      <c r="G12916" s="1" t="s">
        <v>3930</v>
      </c>
      <c r="H12916" s="1" t="s">
        <v>3931</v>
      </c>
      <c r="I12916" s="1" t="s">
        <v>16</v>
      </c>
      <c r="J12916" s="1" t="s">
        <v>23</v>
      </c>
      <c r="K12916" s="1" t="s">
        <v>16</v>
      </c>
      <c r="L12916" s="1" t="s">
        <v>16</v>
      </c>
      <c r="M12916" s="1" t="s">
        <v>16</v>
      </c>
      <c r="N12916" s="1" t="s">
        <v>16</v>
      </c>
      <c r="O12916" s="1">
        <v>63.2</v>
      </c>
      <c r="P12916" s="1">
        <v>1.0</v>
      </c>
    </row>
    <row r="12917">
      <c r="A12917" s="1" t="s">
        <v>29</v>
      </c>
      <c r="B12917" s="1" t="s">
        <v>15651</v>
      </c>
      <c r="C12917" s="2" t="s">
        <v>15527</v>
      </c>
      <c r="D12917" s="1" t="s">
        <v>19</v>
      </c>
      <c r="E1291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917" s="1" t="s">
        <v>729</v>
      </c>
      <c r="G12917" s="1" t="s">
        <v>730</v>
      </c>
      <c r="H12917" s="1" t="s">
        <v>731</v>
      </c>
      <c r="I12917" s="1" t="s">
        <v>16</v>
      </c>
      <c r="J12917" s="1" t="s">
        <v>23</v>
      </c>
      <c r="K12917" s="1" t="s">
        <v>16</v>
      </c>
      <c r="L12917" s="1" t="s">
        <v>16</v>
      </c>
      <c r="M12917" s="1" t="s">
        <v>16</v>
      </c>
      <c r="N12917" s="1" t="s">
        <v>16</v>
      </c>
      <c r="O12917" s="1">
        <v>63.2</v>
      </c>
      <c r="P12917" s="1">
        <v>1.0</v>
      </c>
    </row>
    <row r="12918">
      <c r="A12918" s="1" t="s">
        <v>29</v>
      </c>
      <c r="B12918" s="1" t="s">
        <v>15652</v>
      </c>
      <c r="C12918" s="2" t="s">
        <v>15527</v>
      </c>
      <c r="D12918" s="1" t="s">
        <v>19</v>
      </c>
      <c r="E12918" s="3" t="str">
        <f t="shared" ref="E12918:E12919" si="539">HYPERLINK("https://fyndiq.se/produkt/87e8c2a54c4a469b/", "2-Pack Samsung Galaxy A53 5G - Härdat glas 9H - Super kvalitet")</f>
        <v>2-Pack Samsung Galaxy A53 5G - Härdat glas 9H - Super kvalitet</v>
      </c>
      <c r="F12918" s="1" t="s">
        <v>1320</v>
      </c>
      <c r="G12918" s="1" t="s">
        <v>1321</v>
      </c>
      <c r="H12918" s="1" t="s">
        <v>1322</v>
      </c>
      <c r="I12918" s="1" t="s">
        <v>16</v>
      </c>
      <c r="J12918" s="1" t="s">
        <v>23</v>
      </c>
      <c r="K12918" s="1" t="s">
        <v>16</v>
      </c>
      <c r="L12918" s="1" t="s">
        <v>16</v>
      </c>
      <c r="M12918" s="1" t="s">
        <v>16</v>
      </c>
      <c r="N12918" s="1" t="s">
        <v>16</v>
      </c>
      <c r="O12918" s="1">
        <v>63.2</v>
      </c>
      <c r="P12918" s="1">
        <v>1.0</v>
      </c>
    </row>
    <row r="12919">
      <c r="A12919" s="1" t="s">
        <v>29</v>
      </c>
      <c r="B12919" s="1" t="s">
        <v>15653</v>
      </c>
      <c r="C12919" s="2" t="s">
        <v>15527</v>
      </c>
      <c r="D12919" s="1" t="s">
        <v>19</v>
      </c>
      <c r="E12919" s="3" t="str">
        <f t="shared" si="539"/>
        <v>2-Pack Samsung Galaxy A53 5G - Härdat glas 9H - Super kvalitet</v>
      </c>
      <c r="F12919" s="1" t="s">
        <v>1320</v>
      </c>
      <c r="G12919" s="1" t="s">
        <v>1321</v>
      </c>
      <c r="H12919" s="1" t="s">
        <v>1322</v>
      </c>
      <c r="I12919" s="1" t="s">
        <v>16</v>
      </c>
      <c r="J12919" s="1" t="s">
        <v>23</v>
      </c>
      <c r="K12919" s="1" t="s">
        <v>16</v>
      </c>
      <c r="L12919" s="1" t="s">
        <v>16</v>
      </c>
      <c r="M12919" s="1" t="s">
        <v>16</v>
      </c>
      <c r="N12919" s="1" t="s">
        <v>16</v>
      </c>
      <c r="O12919" s="1">
        <v>63.2</v>
      </c>
      <c r="P12919" s="1">
        <v>1.0</v>
      </c>
    </row>
    <row r="12920">
      <c r="A12920" s="1" t="s">
        <v>29</v>
      </c>
      <c r="B12920" s="1" t="s">
        <v>15654</v>
      </c>
      <c r="C12920" s="2" t="s">
        <v>15527</v>
      </c>
      <c r="D12920" s="1" t="s">
        <v>19</v>
      </c>
      <c r="E12920" s="3" t="str">
        <f>HYPERLINK("https://fyndiq.se/produkt/41cea0d4a42e446e/", "2 Pack Linsskydd Samsung Galaxy S22 - Härdat Glas 9H - Super 3D")</f>
        <v>2 Pack Linsskydd Samsung Galaxy S22 - Härdat Glas 9H - Super 3D</v>
      </c>
      <c r="F12920" s="1" t="s">
        <v>1771</v>
      </c>
      <c r="G12920" s="1" t="s">
        <v>1772</v>
      </c>
      <c r="H12920" s="1" t="s">
        <v>1773</v>
      </c>
      <c r="I12920" s="1" t="s">
        <v>16</v>
      </c>
      <c r="J12920" s="1" t="s">
        <v>23</v>
      </c>
      <c r="K12920" s="1" t="s">
        <v>16</v>
      </c>
      <c r="L12920" s="1" t="s">
        <v>16</v>
      </c>
      <c r="M12920" s="1" t="s">
        <v>16</v>
      </c>
      <c r="N12920" s="1" t="s">
        <v>16</v>
      </c>
      <c r="O12920" s="1">
        <v>63.2</v>
      </c>
      <c r="P12920" s="1">
        <v>1.0</v>
      </c>
    </row>
    <row r="12921">
      <c r="A12921" s="1" t="s">
        <v>29</v>
      </c>
      <c r="B12921" s="1" t="s">
        <v>15655</v>
      </c>
      <c r="C12921" s="2" t="s">
        <v>15527</v>
      </c>
      <c r="D12921" s="1" t="s">
        <v>19</v>
      </c>
      <c r="E12921" s="3" t="str">
        <f>HYPERLINK("https://fyndiq.se/produkt/56c72c0ba5f749b5/", "2-Pack SAMSUNG S24 Skärmskydd - Härdat Glas 9H - Super kvalitet 3D")</f>
        <v>2-Pack SAMSUNG S24 Skärmskydd - Härdat Glas 9H - Super kvalitet 3D</v>
      </c>
      <c r="F12921" s="1" t="s">
        <v>263</v>
      </c>
      <c r="G12921" s="1" t="s">
        <v>264</v>
      </c>
      <c r="H12921" s="1" t="s">
        <v>265</v>
      </c>
      <c r="I12921" s="1" t="s">
        <v>16</v>
      </c>
      <c r="J12921" s="1" t="s">
        <v>23</v>
      </c>
      <c r="K12921" s="1" t="s">
        <v>16</v>
      </c>
      <c r="L12921" s="1" t="s">
        <v>16</v>
      </c>
      <c r="M12921" s="1" t="s">
        <v>16</v>
      </c>
      <c r="N12921" s="1" t="s">
        <v>16</v>
      </c>
      <c r="O12921" s="1">
        <v>63.2</v>
      </c>
      <c r="P12921" s="1">
        <v>1.0</v>
      </c>
    </row>
    <row r="12922">
      <c r="A12922" s="1" t="s">
        <v>29</v>
      </c>
      <c r="B12922" s="1" t="s">
        <v>15656</v>
      </c>
      <c r="C12922" s="2" t="s">
        <v>15527</v>
      </c>
      <c r="D12922" s="1" t="s">
        <v>19</v>
      </c>
      <c r="E12922" s="3" t="str">
        <f>HYPERLINK("https://fyndiq.se/produkt/0a890dd972c4463d/", "2-Pack Samsung Galaxy A52s 5G - Härdat glas 9H - Super kvalitet")</f>
        <v>2-Pack Samsung Galaxy A52s 5G - Härdat glas 9H - Super kvalitet</v>
      </c>
      <c r="F12922" s="1" t="s">
        <v>442</v>
      </c>
      <c r="G12922" s="1" t="s">
        <v>443</v>
      </c>
      <c r="H12922" s="1" t="s">
        <v>444</v>
      </c>
      <c r="I12922" s="1" t="s">
        <v>1230</v>
      </c>
      <c r="J12922" s="1" t="s">
        <v>9</v>
      </c>
      <c r="K12922" s="2" t="s">
        <v>12935</v>
      </c>
      <c r="L12922" s="1" t="s">
        <v>2602</v>
      </c>
      <c r="M12922" s="1" t="s">
        <v>16</v>
      </c>
      <c r="N12922" s="1" t="s">
        <v>16</v>
      </c>
      <c r="O12922" s="1">
        <v>63.2</v>
      </c>
      <c r="P12922" s="1">
        <v>1.0</v>
      </c>
    </row>
    <row r="12923">
      <c r="A12923" s="1" t="s">
        <v>29</v>
      </c>
      <c r="B12923" s="1" t="s">
        <v>15657</v>
      </c>
      <c r="C12923" s="2" t="s">
        <v>15527</v>
      </c>
      <c r="D12923" s="1" t="s">
        <v>19</v>
      </c>
      <c r="E1292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2923" s="1" t="s">
        <v>47</v>
      </c>
      <c r="G12923" s="2" t="s">
        <v>48</v>
      </c>
      <c r="H12923" s="1" t="s">
        <v>49</v>
      </c>
      <c r="I12923" s="1" t="s">
        <v>1311</v>
      </c>
      <c r="J12923" s="1" t="s">
        <v>9</v>
      </c>
      <c r="K12923" s="2" t="s">
        <v>12111</v>
      </c>
      <c r="L12923" s="1" t="s">
        <v>2914</v>
      </c>
      <c r="M12923" s="1" t="s">
        <v>16</v>
      </c>
      <c r="N12923" s="1" t="s">
        <v>16</v>
      </c>
      <c r="O12923" s="1">
        <v>183.2</v>
      </c>
      <c r="P12923" s="1">
        <v>1.0</v>
      </c>
    </row>
    <row r="12924">
      <c r="A12924" s="1" t="s">
        <v>29</v>
      </c>
      <c r="B12924" s="1" t="s">
        <v>15658</v>
      </c>
      <c r="C12924" s="2" t="s">
        <v>15527</v>
      </c>
      <c r="D12924" s="1" t="s">
        <v>19</v>
      </c>
      <c r="E12924" s="3" t="str">
        <f>HYPERLINK("https://fyndiq.se/produkt/13e76851ca504320/", "2-Pack Samsung Galaxy S22 Ultra - Härdat glas 9H - Top kvalitet")</f>
        <v>2-Pack Samsung Galaxy S22 Ultra - Härdat glas 9H - Top kvalitet</v>
      </c>
      <c r="F12924" s="1" t="s">
        <v>140</v>
      </c>
      <c r="G12924" s="1" t="s">
        <v>141</v>
      </c>
      <c r="H12924" s="1" t="s">
        <v>142</v>
      </c>
      <c r="I12924" s="1" t="s">
        <v>1311</v>
      </c>
      <c r="J12924" s="1" t="s">
        <v>9</v>
      </c>
      <c r="K12924" s="2" t="s">
        <v>15125</v>
      </c>
      <c r="L12924" s="1" t="s">
        <v>2914</v>
      </c>
      <c r="M12924" s="1" t="s">
        <v>16</v>
      </c>
      <c r="N12924" s="1" t="s">
        <v>16</v>
      </c>
      <c r="O12924" s="1">
        <v>63.2</v>
      </c>
      <c r="P12924" s="1">
        <v>1.0</v>
      </c>
    </row>
    <row r="12925">
      <c r="A12925" s="1" t="s">
        <v>29</v>
      </c>
      <c r="B12925" s="1" t="s">
        <v>15659</v>
      </c>
      <c r="C12925" s="2" t="s">
        <v>15527</v>
      </c>
      <c r="D12925" s="1" t="s">
        <v>19</v>
      </c>
      <c r="E1292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2925" s="1" t="s">
        <v>208</v>
      </c>
      <c r="G12925" s="1" t="s">
        <v>209</v>
      </c>
      <c r="H12925" s="1" t="s">
        <v>210</v>
      </c>
      <c r="I12925" s="1" t="s">
        <v>16</v>
      </c>
      <c r="J12925" s="1" t="s">
        <v>23</v>
      </c>
      <c r="K12925" s="1" t="s">
        <v>16</v>
      </c>
      <c r="L12925" s="1" t="s">
        <v>16</v>
      </c>
      <c r="M12925" s="1" t="s">
        <v>16</v>
      </c>
      <c r="N12925" s="1" t="s">
        <v>16</v>
      </c>
      <c r="O12925" s="1">
        <v>71.2</v>
      </c>
      <c r="P12925" s="1">
        <v>1.0</v>
      </c>
    </row>
    <row r="12926">
      <c r="A12926" s="1" t="s">
        <v>29</v>
      </c>
      <c r="B12926" s="1" t="s">
        <v>15660</v>
      </c>
      <c r="C12926" s="2" t="s">
        <v>15527</v>
      </c>
      <c r="D12926" s="1" t="s">
        <v>19</v>
      </c>
      <c r="E1292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2926" s="1" t="s">
        <v>258</v>
      </c>
      <c r="G12926" s="1" t="s">
        <v>259</v>
      </c>
      <c r="H12926" s="1" t="s">
        <v>260</v>
      </c>
      <c r="I12926" s="1" t="s">
        <v>16</v>
      </c>
      <c r="J12926" s="1" t="s">
        <v>23</v>
      </c>
      <c r="K12926" s="1" t="s">
        <v>16</v>
      </c>
      <c r="L12926" s="1" t="s">
        <v>16</v>
      </c>
      <c r="M12926" s="1" t="s">
        <v>16</v>
      </c>
      <c r="N12926" s="1" t="s">
        <v>16</v>
      </c>
      <c r="O12926" s="1">
        <v>63.2</v>
      </c>
      <c r="P12926" s="1">
        <v>1.0</v>
      </c>
    </row>
    <row r="12927">
      <c r="A12927" s="1" t="s">
        <v>29</v>
      </c>
      <c r="B12927" s="1" t="s">
        <v>15661</v>
      </c>
      <c r="C12927" s="2" t="s">
        <v>15527</v>
      </c>
      <c r="D12927" s="1" t="s">
        <v>19</v>
      </c>
      <c r="E12927" s="3" t="str">
        <f>HYPERLINK("https://fyndiq.se/produkt/432d784756a84eff/", "2-Pack Samsung Galaxy S20FE - Härdat Glas-9H -Super kvalitet 3D")</f>
        <v>2-Pack Samsung Galaxy S20FE - Härdat Glas-9H -Super kvalitet 3D</v>
      </c>
      <c r="F12927" s="1" t="s">
        <v>1078</v>
      </c>
      <c r="G12927" s="1" t="s">
        <v>1079</v>
      </c>
      <c r="H12927" s="1" t="s">
        <v>1080</v>
      </c>
      <c r="I12927" s="1" t="s">
        <v>16</v>
      </c>
      <c r="J12927" s="1" t="s">
        <v>23</v>
      </c>
      <c r="K12927" s="1" t="s">
        <v>16</v>
      </c>
      <c r="L12927" s="1" t="s">
        <v>16</v>
      </c>
      <c r="M12927" s="1" t="s">
        <v>16</v>
      </c>
      <c r="N12927" s="1" t="s">
        <v>16</v>
      </c>
      <c r="O12927" s="1">
        <v>63.2</v>
      </c>
      <c r="P12927" s="1">
        <v>1.0</v>
      </c>
    </row>
    <row r="12928">
      <c r="A12928" s="1" t="s">
        <v>29</v>
      </c>
      <c r="B12928" s="1" t="s">
        <v>15662</v>
      </c>
      <c r="C12928" s="2" t="s">
        <v>15527</v>
      </c>
      <c r="D12928" s="1" t="s">
        <v>19</v>
      </c>
      <c r="E1292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2928" s="1" t="s">
        <v>599</v>
      </c>
      <c r="G12928" s="1" t="s">
        <v>600</v>
      </c>
      <c r="H12928" s="1" t="s">
        <v>601</v>
      </c>
      <c r="I12928" s="1" t="s">
        <v>1311</v>
      </c>
      <c r="J12928" s="1" t="s">
        <v>23</v>
      </c>
      <c r="K12928" s="1" t="s">
        <v>16</v>
      </c>
      <c r="L12928" s="1" t="s">
        <v>16</v>
      </c>
      <c r="M12928" s="1" t="s">
        <v>16</v>
      </c>
      <c r="N12928" s="1" t="s">
        <v>16</v>
      </c>
      <c r="O12928" s="1">
        <v>71.2</v>
      </c>
      <c r="P12928" s="1">
        <v>1.0</v>
      </c>
    </row>
    <row r="12929">
      <c r="A12929" s="1" t="s">
        <v>29</v>
      </c>
      <c r="B12929" s="1" t="s">
        <v>15663</v>
      </c>
      <c r="C12929" s="2" t="s">
        <v>15527</v>
      </c>
      <c r="D12929" s="1" t="s">
        <v>19</v>
      </c>
      <c r="E12929" s="3" t="str">
        <f>HYPERLINK("https://fyndiq.se/produkt/b3f9de854ebc4cc8/", "2-Pack SONY XPERIA 1V Skärmskydd - Härdat Glas 9H - Super kvalitet 3D")</f>
        <v>2-Pack SONY XPERIA 1V Skärmskydd - Härdat Glas 9H - Super kvalitet 3D</v>
      </c>
      <c r="F12929" s="1" t="s">
        <v>15664</v>
      </c>
      <c r="G12929" s="1" t="s">
        <v>15665</v>
      </c>
      <c r="H12929" s="1" t="s">
        <v>15666</v>
      </c>
      <c r="I12929" s="1" t="s">
        <v>1311</v>
      </c>
      <c r="J12929" s="1" t="s">
        <v>23</v>
      </c>
      <c r="K12929" s="1" t="s">
        <v>16</v>
      </c>
      <c r="L12929" s="1" t="s">
        <v>16</v>
      </c>
      <c r="M12929" s="1" t="s">
        <v>16</v>
      </c>
      <c r="N12929" s="1" t="s">
        <v>16</v>
      </c>
      <c r="O12929" s="1">
        <v>63.2</v>
      </c>
      <c r="P12929" s="1">
        <v>1.0</v>
      </c>
    </row>
    <row r="12930">
      <c r="A12930" s="1" t="s">
        <v>29</v>
      </c>
      <c r="B12930" s="1" t="s">
        <v>15667</v>
      </c>
      <c r="C12930" s="2" t="s">
        <v>15527</v>
      </c>
      <c r="D12930" s="1" t="s">
        <v>19</v>
      </c>
      <c r="E12930" s="3" t="str">
        <f>HYPERLINK("https://fyndiq.se/produkt/87e8c2a54c4a469b/", "2-Pack Samsung Galaxy A53 5G - Härdat glas 9H - Super kvalitet")</f>
        <v>2-Pack Samsung Galaxy A53 5G - Härdat glas 9H - Super kvalitet</v>
      </c>
      <c r="F12930" s="1" t="s">
        <v>1320</v>
      </c>
      <c r="G12930" s="1" t="s">
        <v>1321</v>
      </c>
      <c r="H12930" s="1" t="s">
        <v>1322</v>
      </c>
      <c r="I12930" s="1" t="s">
        <v>16</v>
      </c>
      <c r="J12930" s="1" t="s">
        <v>23</v>
      </c>
      <c r="K12930" s="1" t="s">
        <v>16</v>
      </c>
      <c r="L12930" s="1" t="s">
        <v>16</v>
      </c>
      <c r="M12930" s="1" t="s">
        <v>16</v>
      </c>
      <c r="N12930" s="1" t="s">
        <v>16</v>
      </c>
      <c r="O12930" s="1">
        <v>63.2</v>
      </c>
      <c r="P12930" s="1">
        <v>1.0</v>
      </c>
    </row>
    <row r="12931">
      <c r="A12931" s="1" t="s">
        <v>29</v>
      </c>
      <c r="B12931" s="1" t="s">
        <v>15668</v>
      </c>
      <c r="C12931" s="2" t="s">
        <v>15527</v>
      </c>
      <c r="D12931" s="1" t="s">
        <v>19</v>
      </c>
      <c r="E1293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2931" s="1" t="s">
        <v>785</v>
      </c>
      <c r="G12931" s="1" t="s">
        <v>786</v>
      </c>
      <c r="H12931" s="1" t="s">
        <v>787</v>
      </c>
      <c r="I12931" s="1" t="s">
        <v>16</v>
      </c>
      <c r="J12931" s="1" t="s">
        <v>23</v>
      </c>
      <c r="K12931" s="1" t="s">
        <v>16</v>
      </c>
      <c r="L12931" s="1" t="s">
        <v>16</v>
      </c>
      <c r="M12931" s="1" t="s">
        <v>16</v>
      </c>
      <c r="N12931" s="1" t="s">
        <v>16</v>
      </c>
      <c r="O12931" s="1">
        <v>63.2</v>
      </c>
      <c r="P12931" s="1">
        <v>1.0</v>
      </c>
    </row>
    <row r="12932">
      <c r="A12932" s="1" t="s">
        <v>29</v>
      </c>
      <c r="B12932" s="1" t="s">
        <v>15669</v>
      </c>
      <c r="C12932" s="2" t="s">
        <v>15527</v>
      </c>
      <c r="D12932" s="1" t="s">
        <v>19</v>
      </c>
      <c r="E12932" s="3" t="str">
        <f>HYPERLINK("https://fyndiq.se/produkt/87e8c2a54c4a469b/", "2-Pack Samsung Galaxy A53 5G - Härdat glas 9H - Super kvalitet")</f>
        <v>2-Pack Samsung Galaxy A53 5G - Härdat glas 9H - Super kvalitet</v>
      </c>
      <c r="F12932" s="1" t="s">
        <v>1320</v>
      </c>
      <c r="G12932" s="1" t="s">
        <v>1321</v>
      </c>
      <c r="H12932" s="1" t="s">
        <v>1322</v>
      </c>
      <c r="I12932" s="1" t="s">
        <v>16</v>
      </c>
      <c r="J12932" s="1" t="s">
        <v>23</v>
      </c>
      <c r="K12932" s="1" t="s">
        <v>16</v>
      </c>
      <c r="L12932" s="1" t="s">
        <v>16</v>
      </c>
      <c r="M12932" s="1" t="s">
        <v>16</v>
      </c>
      <c r="N12932" s="1" t="s">
        <v>16</v>
      </c>
      <c r="O12932" s="1">
        <v>63.2</v>
      </c>
      <c r="P12932" s="1">
        <v>1.0</v>
      </c>
    </row>
    <row r="12933">
      <c r="A12933" s="1" t="s">
        <v>29</v>
      </c>
      <c r="B12933" s="1" t="s">
        <v>15670</v>
      </c>
      <c r="C12933" s="2" t="s">
        <v>15527</v>
      </c>
      <c r="D12933" s="1" t="s">
        <v>19</v>
      </c>
      <c r="E12933" s="3" t="str">
        <f>HYPERLINK("https://fyndiq.se/produkt/b0760279f33c4867/", "Samsung Galaxy Z FOLD 5 - Härdat Glas 9H-Super Kvalitet 3D Skärmskydd")</f>
        <v>Samsung Galaxy Z FOLD 5 - Härdat Glas 9H-Super Kvalitet 3D Skärmskydd</v>
      </c>
      <c r="F12933" s="1" t="s">
        <v>15671</v>
      </c>
      <c r="G12933" s="1" t="s">
        <v>15672</v>
      </c>
      <c r="H12933" s="1" t="s">
        <v>15673</v>
      </c>
      <c r="I12933" s="1" t="s">
        <v>16</v>
      </c>
      <c r="J12933" s="1" t="s">
        <v>23</v>
      </c>
      <c r="K12933" s="1" t="s">
        <v>16</v>
      </c>
      <c r="L12933" s="1" t="s">
        <v>16</v>
      </c>
      <c r="M12933" s="1" t="s">
        <v>16</v>
      </c>
      <c r="N12933" s="1" t="s">
        <v>16</v>
      </c>
      <c r="O12933" s="1">
        <v>71.2</v>
      </c>
      <c r="P12933" s="1">
        <v>1.0</v>
      </c>
    </row>
    <row r="12934">
      <c r="A12934" s="1" t="s">
        <v>29</v>
      </c>
      <c r="B12934" s="1" t="s">
        <v>15674</v>
      </c>
      <c r="C12934" s="2" t="s">
        <v>15527</v>
      </c>
      <c r="D12934" s="1" t="s">
        <v>19</v>
      </c>
      <c r="E12934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2934" s="1" t="s">
        <v>1859</v>
      </c>
      <c r="G12934" s="1" t="s">
        <v>1860</v>
      </c>
      <c r="H12934" s="1" t="s">
        <v>1861</v>
      </c>
      <c r="I12934" s="1" t="s">
        <v>16</v>
      </c>
      <c r="J12934" s="1" t="s">
        <v>23</v>
      </c>
      <c r="K12934" s="1" t="s">
        <v>16</v>
      </c>
      <c r="L12934" s="1" t="s">
        <v>16</v>
      </c>
      <c r="M12934" s="1" t="s">
        <v>16</v>
      </c>
      <c r="N12934" s="1" t="s">
        <v>16</v>
      </c>
      <c r="O12934" s="1">
        <v>63.2</v>
      </c>
      <c r="P12934" s="1">
        <v>1.0</v>
      </c>
    </row>
    <row r="12935">
      <c r="A12935" s="1" t="s">
        <v>29</v>
      </c>
      <c r="B12935" s="1" t="s">
        <v>15675</v>
      </c>
      <c r="C12935" s="2" t="s">
        <v>15527</v>
      </c>
      <c r="D12935" s="1" t="s">
        <v>19</v>
      </c>
      <c r="E12935" s="3" t="str">
        <f>HYPERLINK("https://fyndiq.se/produkt/b1caddae2e864477/", "2- Pack Samsung S10 Plus - Härdat Glas 9H - Super Kvalitet 3D")</f>
        <v>2- Pack Samsung S10 Plus - Härdat Glas 9H - Super Kvalitet 3D</v>
      </c>
      <c r="F12935" s="1" t="s">
        <v>477</v>
      </c>
      <c r="G12935" s="1" t="s">
        <v>478</v>
      </c>
      <c r="H12935" s="1" t="s">
        <v>479</v>
      </c>
      <c r="I12935" s="1" t="s">
        <v>16</v>
      </c>
      <c r="J12935" s="1" t="s">
        <v>23</v>
      </c>
      <c r="K12935" s="1" t="s">
        <v>16</v>
      </c>
      <c r="L12935" s="1" t="s">
        <v>16</v>
      </c>
      <c r="M12935" s="1" t="s">
        <v>16</v>
      </c>
      <c r="N12935" s="1" t="s">
        <v>16</v>
      </c>
      <c r="O12935" s="1">
        <v>63.2</v>
      </c>
      <c r="P12935" s="1">
        <v>1.0</v>
      </c>
    </row>
    <row r="12936">
      <c r="A12936" s="1" t="s">
        <v>29</v>
      </c>
      <c r="B12936" s="1" t="s">
        <v>15676</v>
      </c>
      <c r="C12936" s="2" t="s">
        <v>15527</v>
      </c>
      <c r="D12936" s="1" t="s">
        <v>19</v>
      </c>
      <c r="E12936" s="3" t="str">
        <f>HYPERLINK("https://fyndiq.se/produkt/19c2551af5564452/", "2 Pack Samsung Galaxy A41 - Härdat Glas 9H - Super kvalitet 3D")</f>
        <v>2 Pack Samsung Galaxy A41 - Härdat Glas 9H - Super kvalitet 3D</v>
      </c>
      <c r="F12936" s="1" t="s">
        <v>362</v>
      </c>
      <c r="G12936" s="1" t="s">
        <v>363</v>
      </c>
      <c r="H12936" s="1" t="s">
        <v>364</v>
      </c>
      <c r="I12936" s="1" t="s">
        <v>16</v>
      </c>
      <c r="J12936" s="1" t="s">
        <v>23</v>
      </c>
      <c r="K12936" s="1" t="s">
        <v>16</v>
      </c>
      <c r="L12936" s="1" t="s">
        <v>16</v>
      </c>
      <c r="M12936" s="1" t="s">
        <v>16</v>
      </c>
      <c r="N12936" s="1" t="s">
        <v>16</v>
      </c>
      <c r="O12936" s="1">
        <v>63.2</v>
      </c>
      <c r="P12936" s="1">
        <v>1.0</v>
      </c>
    </row>
    <row r="12937">
      <c r="A12937" s="1" t="s">
        <v>29</v>
      </c>
      <c r="B12937" s="1" t="s">
        <v>15677</v>
      </c>
      <c r="C12937" s="2" t="s">
        <v>15527</v>
      </c>
      <c r="D12937" s="1" t="s">
        <v>19</v>
      </c>
      <c r="E12937" s="3" t="str">
        <f>HYPERLINK("https://fyndiq.se/produkt/ef10e4ba492c46df/", "2-Pack Samsung S23 FE 5G - 9H Härdat Glass - Super Kvalitet 3D")</f>
        <v>2-Pack Samsung S23 FE 5G - 9H Härdat Glass - Super Kvalitet 3D</v>
      </c>
      <c r="F12937" s="1" t="s">
        <v>2521</v>
      </c>
      <c r="G12937" s="1" t="s">
        <v>2522</v>
      </c>
      <c r="H12937" s="1" t="s">
        <v>2523</v>
      </c>
      <c r="I12937" s="1" t="s">
        <v>16</v>
      </c>
      <c r="J12937" s="1" t="s">
        <v>23</v>
      </c>
      <c r="K12937" s="1" t="s">
        <v>16</v>
      </c>
      <c r="L12937" s="1" t="s">
        <v>16</v>
      </c>
      <c r="M12937" s="1" t="s">
        <v>16</v>
      </c>
      <c r="N12937" s="1" t="s">
        <v>16</v>
      </c>
      <c r="O12937" s="1">
        <v>63.2</v>
      </c>
      <c r="P12937" s="1">
        <v>1.0</v>
      </c>
    </row>
    <row r="12938">
      <c r="A12938" s="1" t="s">
        <v>29</v>
      </c>
      <c r="B12938" s="1" t="s">
        <v>15678</v>
      </c>
      <c r="C12938" s="2" t="s">
        <v>15527</v>
      </c>
      <c r="D12938" s="1" t="s">
        <v>19</v>
      </c>
      <c r="E12938" s="3" t="str">
        <f>HYPERLINK("https://fyndiq.se/produkt/3fee81d316cc43da/", "2-pack - iPhone 12 / 12 Pro - 9H Härdat Glass - Top Kvalitet")</f>
        <v>2-pack - iPhone 12 / 12 Pro - 9H Härdat Glass - Top Kvalitet</v>
      </c>
      <c r="F12938" s="1" t="s">
        <v>2499</v>
      </c>
      <c r="G12938" s="1" t="s">
        <v>2500</v>
      </c>
      <c r="H12938" s="1" t="s">
        <v>2067</v>
      </c>
      <c r="I12938" s="1" t="s">
        <v>16</v>
      </c>
      <c r="J12938" s="1" t="s">
        <v>23</v>
      </c>
      <c r="K12938" s="1" t="s">
        <v>16</v>
      </c>
      <c r="L12938" s="1" t="s">
        <v>16</v>
      </c>
      <c r="M12938" s="1" t="s">
        <v>16</v>
      </c>
      <c r="N12938" s="1" t="s">
        <v>16</v>
      </c>
      <c r="O12938" s="1">
        <v>47.2</v>
      </c>
      <c r="P12938" s="1">
        <v>1.0</v>
      </c>
    </row>
    <row r="12939">
      <c r="A12939" s="1" t="s">
        <v>29</v>
      </c>
      <c r="B12939" s="1" t="s">
        <v>15679</v>
      </c>
      <c r="C12939" s="2" t="s">
        <v>15527</v>
      </c>
      <c r="D12939" s="1" t="s">
        <v>19</v>
      </c>
      <c r="E1293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2939" s="1" t="s">
        <v>128</v>
      </c>
      <c r="G12939" s="1" t="s">
        <v>129</v>
      </c>
      <c r="H12939" s="1" t="s">
        <v>130</v>
      </c>
      <c r="I12939" s="1" t="s">
        <v>16</v>
      </c>
      <c r="J12939" s="1" t="s">
        <v>23</v>
      </c>
      <c r="K12939" s="1" t="s">
        <v>16</v>
      </c>
      <c r="L12939" s="1" t="s">
        <v>16</v>
      </c>
      <c r="M12939" s="1" t="s">
        <v>16</v>
      </c>
      <c r="N12939" s="1" t="s">
        <v>16</v>
      </c>
      <c r="O12939" s="1">
        <v>95.2</v>
      </c>
      <c r="P12939" s="1">
        <v>1.0</v>
      </c>
    </row>
    <row r="12940">
      <c r="A12940" s="1" t="s">
        <v>29</v>
      </c>
      <c r="B12940" s="1" t="s">
        <v>15680</v>
      </c>
      <c r="C12940" s="2" t="s">
        <v>15527</v>
      </c>
      <c r="D12940" s="1" t="s">
        <v>19</v>
      </c>
      <c r="E12940" s="3" t="str">
        <f>HYPERLINK("https://fyndiq.se/produkt/432d784756a84eff/", "2-Pack Samsung Galaxy S20FE - Härdat Glas-9H -Super kvalitet 3D")</f>
        <v>2-Pack Samsung Galaxy S20FE - Härdat Glas-9H -Super kvalitet 3D</v>
      </c>
      <c r="F12940" s="1" t="s">
        <v>1078</v>
      </c>
      <c r="G12940" s="1" t="s">
        <v>1079</v>
      </c>
      <c r="H12940" s="1" t="s">
        <v>1080</v>
      </c>
      <c r="I12940" s="1" t="s">
        <v>16</v>
      </c>
      <c r="J12940" s="1" t="s">
        <v>23</v>
      </c>
      <c r="K12940" s="1" t="s">
        <v>16</v>
      </c>
      <c r="L12940" s="1" t="s">
        <v>16</v>
      </c>
      <c r="M12940" s="1" t="s">
        <v>16</v>
      </c>
      <c r="N12940" s="1" t="s">
        <v>16</v>
      </c>
      <c r="O12940" s="1">
        <v>63.2</v>
      </c>
      <c r="P12940" s="1">
        <v>1.0</v>
      </c>
    </row>
    <row r="12941">
      <c r="A12941" s="1" t="s">
        <v>29</v>
      </c>
      <c r="B12941" s="1" t="s">
        <v>15681</v>
      </c>
      <c r="C12941" s="2" t="s">
        <v>15527</v>
      </c>
      <c r="D12941" s="1" t="s">
        <v>19</v>
      </c>
      <c r="E12941" s="3" t="str">
        <f>HYPERLINK("https://fyndiq.se/produkt/2a9c08e4daf04aed/", "2-Pack Xiaomi 12T Pro - Härdat Glas 9H - Super kvalitet 3D Skärmskydd")</f>
        <v>2-Pack Xiaomi 12T Pro - Härdat Glas 9H - Super kvalitet 3D Skärmskydd</v>
      </c>
      <c r="F12941" s="1" t="s">
        <v>376</v>
      </c>
      <c r="G12941" s="1" t="s">
        <v>377</v>
      </c>
      <c r="H12941" s="1" t="s">
        <v>378</v>
      </c>
      <c r="I12941" s="1" t="s">
        <v>16</v>
      </c>
      <c r="J12941" s="1" t="s">
        <v>23</v>
      </c>
      <c r="K12941" s="1" t="s">
        <v>16</v>
      </c>
      <c r="L12941" s="1" t="s">
        <v>16</v>
      </c>
      <c r="M12941" s="1" t="s">
        <v>16</v>
      </c>
      <c r="N12941" s="1" t="s">
        <v>16</v>
      </c>
      <c r="O12941" s="1">
        <v>63.2</v>
      </c>
      <c r="P12941" s="1">
        <v>1.0</v>
      </c>
    </row>
    <row r="12942">
      <c r="A12942" s="1" t="s">
        <v>29</v>
      </c>
      <c r="B12942" s="1" t="s">
        <v>15682</v>
      </c>
      <c r="C12942" s="2" t="s">
        <v>15527</v>
      </c>
      <c r="D12942" s="1" t="s">
        <v>19</v>
      </c>
      <c r="E12942" s="3" t="str">
        <f>HYPERLINK("https://fyndiq.se/produkt/d97909e17083461a/", "2-Pack Privacy Skärmskydd For Samsung A12 - Härdat Glas 9H - Super Kvalitet 3D")</f>
        <v>2-Pack Privacy Skärmskydd For Samsung A12 - Härdat Glas 9H - Super Kvalitet 3D</v>
      </c>
      <c r="F12942" s="1" t="s">
        <v>15683</v>
      </c>
      <c r="G12942" s="1" t="s">
        <v>15684</v>
      </c>
      <c r="H12942" s="1" t="s">
        <v>15685</v>
      </c>
      <c r="I12942" s="1" t="s">
        <v>16</v>
      </c>
      <c r="J12942" s="1" t="s">
        <v>23</v>
      </c>
      <c r="K12942" s="1" t="s">
        <v>16</v>
      </c>
      <c r="L12942" s="1" t="s">
        <v>16</v>
      </c>
      <c r="M12942" s="1" t="s">
        <v>16</v>
      </c>
      <c r="N12942" s="1" t="s">
        <v>16</v>
      </c>
      <c r="O12942" s="1">
        <v>79.2</v>
      </c>
      <c r="P12942" s="1">
        <v>1.0</v>
      </c>
    </row>
    <row r="12943">
      <c r="A12943" s="1" t="s">
        <v>29</v>
      </c>
      <c r="B12943" s="1" t="s">
        <v>15686</v>
      </c>
      <c r="C12943" s="2" t="s">
        <v>15527</v>
      </c>
      <c r="D12943" s="1" t="s">
        <v>19</v>
      </c>
      <c r="E12943" s="3" t="str">
        <f>HYPERLINK("https://fyndiq.se/produkt/9186f72622b34ee6/", "2 Pack Samsung Galaxy A40 - Härdat glas 9H - Super kvalitet 3D")</f>
        <v>2 Pack Samsung Galaxy A40 - Härdat glas 9H - Super kvalitet 3D</v>
      </c>
      <c r="F12943" s="1" t="s">
        <v>2452</v>
      </c>
      <c r="G12943" s="1" t="s">
        <v>2453</v>
      </c>
      <c r="H12943" s="1" t="s">
        <v>2454</v>
      </c>
      <c r="I12943" s="1" t="s">
        <v>16</v>
      </c>
      <c r="J12943" s="1" t="s">
        <v>23</v>
      </c>
      <c r="K12943" s="1" t="s">
        <v>16</v>
      </c>
      <c r="L12943" s="1" t="s">
        <v>16</v>
      </c>
      <c r="M12943" s="1" t="s">
        <v>16</v>
      </c>
      <c r="N12943" s="1" t="s">
        <v>16</v>
      </c>
      <c r="O12943" s="1">
        <v>63.2</v>
      </c>
      <c r="P12943" s="1">
        <v>1.0</v>
      </c>
    </row>
    <row r="12944">
      <c r="A12944" s="1" t="s">
        <v>29</v>
      </c>
      <c r="B12944" s="1" t="s">
        <v>15687</v>
      </c>
      <c r="C12944" s="2" t="s">
        <v>15527</v>
      </c>
      <c r="D12944" s="1" t="s">
        <v>19</v>
      </c>
      <c r="E12944" s="3" t="str">
        <f>HYPERLINK("https://fyndiq.se/produkt/1d18226209604614/", "Samsung S23 Plus 5G - 9H Härdat Glass - 3D Super Kvalitet Skärmskydd")</f>
        <v>Samsung S23 Plus 5G - 9H Härdat Glass - 3D Super Kvalitet Skärmskydd</v>
      </c>
      <c r="F12944" s="1" t="s">
        <v>2996</v>
      </c>
      <c r="G12944" s="1" t="s">
        <v>2997</v>
      </c>
      <c r="H12944" s="1" t="s">
        <v>2998</v>
      </c>
      <c r="I12944" s="1" t="s">
        <v>16</v>
      </c>
      <c r="J12944" s="1" t="s">
        <v>23</v>
      </c>
      <c r="K12944" s="1" t="s">
        <v>16</v>
      </c>
      <c r="L12944" s="1" t="s">
        <v>16</v>
      </c>
      <c r="M12944" s="1" t="s">
        <v>16</v>
      </c>
      <c r="N12944" s="1" t="s">
        <v>16</v>
      </c>
      <c r="O12944" s="1">
        <v>55.2</v>
      </c>
      <c r="P12944" s="1">
        <v>1.0</v>
      </c>
    </row>
    <row r="12945">
      <c r="A12945" s="1" t="s">
        <v>29</v>
      </c>
      <c r="B12945" s="1" t="s">
        <v>15688</v>
      </c>
      <c r="C12945" s="2" t="s">
        <v>15527</v>
      </c>
      <c r="D12945" s="1" t="s">
        <v>19</v>
      </c>
      <c r="E12945" s="3" t="str">
        <f>HYPERLINK("https://fyndiq.se/produkt/4a37a66aa49247d0/", "Samsung S21 FE - 9H Härdat Glass - Super Kvalitet 3D")</f>
        <v>Samsung S21 FE - 9H Härdat Glass - Super Kvalitet 3D</v>
      </c>
      <c r="F12945" s="1" t="s">
        <v>4338</v>
      </c>
      <c r="G12945" s="1" t="s">
        <v>4339</v>
      </c>
      <c r="H12945" s="1" t="s">
        <v>4340</v>
      </c>
      <c r="I12945" s="1" t="s">
        <v>16</v>
      </c>
      <c r="J12945" s="1" t="s">
        <v>23</v>
      </c>
      <c r="K12945" s="1" t="s">
        <v>16</v>
      </c>
      <c r="L12945" s="1" t="s">
        <v>16</v>
      </c>
      <c r="M12945" s="1" t="s">
        <v>16</v>
      </c>
      <c r="N12945" s="1" t="s">
        <v>16</v>
      </c>
      <c r="O12945" s="1">
        <v>55.2</v>
      </c>
      <c r="P12945" s="1">
        <v>1.0</v>
      </c>
    </row>
    <row r="12946">
      <c r="A12946" s="1" t="s">
        <v>29</v>
      </c>
      <c r="B12946" s="1" t="s">
        <v>15689</v>
      </c>
      <c r="C12946" s="2" t="s">
        <v>15527</v>
      </c>
      <c r="D12946" s="1" t="s">
        <v>19</v>
      </c>
      <c r="E12946" s="3" t="str">
        <f>HYPERLINK("https://fyndiq.se/produkt/7b4cb5f9439947b9/", "2-Pack iPhone SE 2020 Svart - Härdat Glas 9H - Super Kvalitet 3D")</f>
        <v>2-Pack iPhone SE 2020 Svart - Härdat Glas 9H - Super Kvalitet 3D</v>
      </c>
      <c r="F12946" s="1" t="s">
        <v>175</v>
      </c>
      <c r="G12946" s="1" t="s">
        <v>176</v>
      </c>
      <c r="H12946" s="1" t="s">
        <v>177</v>
      </c>
      <c r="I12946" s="1" t="s">
        <v>16</v>
      </c>
      <c r="J12946" s="1" t="s">
        <v>23</v>
      </c>
      <c r="K12946" s="1" t="s">
        <v>16</v>
      </c>
      <c r="L12946" s="1" t="s">
        <v>16</v>
      </c>
      <c r="M12946" s="1" t="s">
        <v>16</v>
      </c>
      <c r="N12946" s="1" t="s">
        <v>16</v>
      </c>
      <c r="O12946" s="1">
        <v>47.2</v>
      </c>
      <c r="P12946" s="1">
        <v>1.0</v>
      </c>
    </row>
    <row r="12947">
      <c r="A12947" s="1" t="s">
        <v>29</v>
      </c>
      <c r="B12947" s="1" t="s">
        <v>15690</v>
      </c>
      <c r="C12947" s="2" t="s">
        <v>15527</v>
      </c>
      <c r="D12947" s="1" t="s">
        <v>19</v>
      </c>
      <c r="E12947" s="3" t="str">
        <f>HYPERLINK("https://fyndiq.se/produkt/d9c0541a79564bb2/", "2-Pack XIAOMI 11T Skärmskydd - Härdat Glas 9H - Super kvalitet 3D")</f>
        <v>2-Pack XIAOMI 11T Skärmskydd - Härdat Glas 9H - Super kvalitet 3D</v>
      </c>
      <c r="F12947" s="1" t="s">
        <v>15691</v>
      </c>
      <c r="G12947" s="1" t="s">
        <v>15692</v>
      </c>
      <c r="H12947" s="1" t="s">
        <v>15693</v>
      </c>
      <c r="I12947" s="1" t="s">
        <v>16</v>
      </c>
      <c r="J12947" s="1" t="s">
        <v>23</v>
      </c>
      <c r="K12947" s="1" t="s">
        <v>16</v>
      </c>
      <c r="L12947" s="1" t="s">
        <v>16</v>
      </c>
      <c r="M12947" s="1" t="s">
        <v>16</v>
      </c>
      <c r="N12947" s="1" t="s">
        <v>16</v>
      </c>
      <c r="O12947" s="1">
        <v>63.2</v>
      </c>
      <c r="P12947" s="1">
        <v>1.0</v>
      </c>
    </row>
    <row r="12948">
      <c r="A12948" s="1" t="s">
        <v>29</v>
      </c>
      <c r="B12948" s="1" t="s">
        <v>15694</v>
      </c>
      <c r="C12948" s="2" t="s">
        <v>15527</v>
      </c>
      <c r="D12948" s="1" t="s">
        <v>19</v>
      </c>
      <c r="E12948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2948" s="1" t="s">
        <v>4298</v>
      </c>
      <c r="G12948" s="1" t="s">
        <v>4299</v>
      </c>
      <c r="H12948" s="1" t="s">
        <v>4300</v>
      </c>
      <c r="I12948" s="1" t="s">
        <v>16</v>
      </c>
      <c r="J12948" s="1" t="s">
        <v>23</v>
      </c>
      <c r="K12948" s="1" t="s">
        <v>16</v>
      </c>
      <c r="L12948" s="1" t="s">
        <v>16</v>
      </c>
      <c r="M12948" s="1" t="s">
        <v>16</v>
      </c>
      <c r="N12948" s="1" t="s">
        <v>16</v>
      </c>
      <c r="O12948" s="1">
        <v>151.2</v>
      </c>
      <c r="P12948" s="1">
        <v>1.0</v>
      </c>
    </row>
    <row r="12949">
      <c r="A12949" s="1" t="s">
        <v>29</v>
      </c>
      <c r="B12949" s="1" t="s">
        <v>15695</v>
      </c>
      <c r="C12949" s="2" t="s">
        <v>15527</v>
      </c>
      <c r="D12949" s="1" t="s">
        <v>19</v>
      </c>
      <c r="E12949" s="3" t="str">
        <f>HYPERLINK("https://fyndiq.se/produkt/a425f502b37d4284/", "2-Pack Motorola EDGE 40 Pro - Härdat Glas 9H - Super kvalitet 3D Skärmskydd")</f>
        <v>2-Pack Motorola EDGE 40 Pro - Härdat Glas 9H - Super kvalitet 3D Skärmskydd</v>
      </c>
      <c r="F12949" s="1" t="s">
        <v>6320</v>
      </c>
      <c r="G12949" s="1" t="s">
        <v>6321</v>
      </c>
      <c r="H12949" s="1" t="s">
        <v>6322</v>
      </c>
      <c r="I12949" s="1" t="s">
        <v>16</v>
      </c>
      <c r="J12949" s="1" t="s">
        <v>23</v>
      </c>
      <c r="K12949" s="1" t="s">
        <v>16</v>
      </c>
      <c r="L12949" s="1" t="s">
        <v>16</v>
      </c>
      <c r="M12949" s="1" t="s">
        <v>16</v>
      </c>
      <c r="N12949" s="1" t="s">
        <v>16</v>
      </c>
      <c r="O12949" s="1">
        <v>71.2</v>
      </c>
      <c r="P12949" s="1">
        <v>1.0</v>
      </c>
    </row>
    <row r="12950">
      <c r="A12950" s="1" t="s">
        <v>29</v>
      </c>
      <c r="B12950" s="1" t="s">
        <v>15696</v>
      </c>
      <c r="C12950" s="2" t="s">
        <v>15527</v>
      </c>
      <c r="D12950" s="1" t="s">
        <v>19</v>
      </c>
      <c r="E1295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2950" s="1" t="s">
        <v>204</v>
      </c>
      <c r="G12950" s="1" t="s">
        <v>205</v>
      </c>
      <c r="H12950" s="1" t="s">
        <v>206</v>
      </c>
      <c r="I12950" s="1" t="s">
        <v>16</v>
      </c>
      <c r="J12950" s="1" t="s">
        <v>23</v>
      </c>
      <c r="K12950" s="1" t="s">
        <v>16</v>
      </c>
      <c r="L12950" s="1" t="s">
        <v>16</v>
      </c>
      <c r="M12950" s="1" t="s">
        <v>16</v>
      </c>
      <c r="N12950" s="1" t="s">
        <v>16</v>
      </c>
      <c r="O12950" s="1">
        <v>71.2</v>
      </c>
      <c r="P12950" s="1">
        <v>1.0</v>
      </c>
    </row>
    <row r="12951">
      <c r="A12951" s="1" t="s">
        <v>29</v>
      </c>
      <c r="B12951" s="1" t="s">
        <v>15697</v>
      </c>
      <c r="C12951" s="2" t="s">
        <v>15527</v>
      </c>
      <c r="D12951" s="1" t="s">
        <v>19</v>
      </c>
      <c r="E12951" s="3" t="str">
        <f>HYPERLINK("https://fyndiq.se/produkt/a00b62acc6644fd2/", "2-Pack Samsung Galaxy S10 - Härdat glas 9H – Super kvalitet 3D")</f>
        <v>2-Pack Samsung Galaxy S10 - Härdat glas 9H – Super kvalitet 3D</v>
      </c>
      <c r="F12951" s="1" t="s">
        <v>1291</v>
      </c>
      <c r="G12951" s="1" t="s">
        <v>1292</v>
      </c>
      <c r="H12951" s="1" t="s">
        <v>1293</v>
      </c>
      <c r="I12951" s="1" t="s">
        <v>16</v>
      </c>
      <c r="J12951" s="1" t="s">
        <v>23</v>
      </c>
      <c r="K12951" s="1" t="s">
        <v>16</v>
      </c>
      <c r="L12951" s="1" t="s">
        <v>16</v>
      </c>
      <c r="M12951" s="1" t="s">
        <v>16</v>
      </c>
      <c r="N12951" s="1" t="s">
        <v>16</v>
      </c>
      <c r="O12951" s="1">
        <v>63.2</v>
      </c>
      <c r="P12951" s="1">
        <v>1.0</v>
      </c>
    </row>
    <row r="12952">
      <c r="A12952" s="1" t="s">
        <v>29</v>
      </c>
      <c r="B12952" s="1" t="s">
        <v>15698</v>
      </c>
      <c r="C12952" s="2" t="s">
        <v>15699</v>
      </c>
      <c r="D12952" s="1" t="s">
        <v>19</v>
      </c>
      <c r="E12952" s="3" t="str">
        <f>HYPERLINK("https://fyndiq.se/produkt/1680a3aea19a4558/", "2-Pack Samsung S20 Skärmskydd - Härdat Glas 9H - Super kvalitet 3D")</f>
        <v>2-Pack Samsung S20 Skärmskydd - Härdat Glas 9H - Super kvalitet 3D</v>
      </c>
      <c r="F12952" s="1" t="s">
        <v>755</v>
      </c>
      <c r="G12952" s="1" t="s">
        <v>756</v>
      </c>
      <c r="H12952" s="1" t="s">
        <v>757</v>
      </c>
      <c r="I12952" s="1" t="s">
        <v>16</v>
      </c>
      <c r="J12952" s="1" t="s">
        <v>23</v>
      </c>
      <c r="K12952" s="1" t="s">
        <v>16</v>
      </c>
      <c r="L12952" s="1" t="s">
        <v>16</v>
      </c>
      <c r="M12952" s="1" t="s">
        <v>16</v>
      </c>
      <c r="N12952" s="1" t="s">
        <v>16</v>
      </c>
      <c r="O12952" s="1">
        <v>63.2</v>
      </c>
      <c r="P12952" s="1">
        <v>1.0</v>
      </c>
    </row>
    <row r="12953">
      <c r="A12953" s="1" t="s">
        <v>29</v>
      </c>
      <c r="B12953" s="1" t="s">
        <v>15700</v>
      </c>
      <c r="C12953" s="2" t="s">
        <v>15699</v>
      </c>
      <c r="D12953" s="1" t="s">
        <v>19</v>
      </c>
      <c r="E12953" s="3" t="str">
        <f>HYPERLINK("https://fyndiq.se/produkt/dfe28e565d2e4c8d/", "2 Pack Samsung S21 FE - 9H Härdat Glass - Super Kvalitet 3D")</f>
        <v>2 Pack Samsung S21 FE - 9H Härdat Glass - Super Kvalitet 3D</v>
      </c>
      <c r="F12953" s="1" t="s">
        <v>276</v>
      </c>
      <c r="G12953" s="1" t="s">
        <v>277</v>
      </c>
      <c r="H12953" s="1" t="s">
        <v>278</v>
      </c>
      <c r="I12953" s="1" t="s">
        <v>16</v>
      </c>
      <c r="J12953" s="1" t="s">
        <v>23</v>
      </c>
      <c r="K12953" s="1" t="s">
        <v>16</v>
      </c>
      <c r="L12953" s="1" t="s">
        <v>16</v>
      </c>
      <c r="M12953" s="1" t="s">
        <v>16</v>
      </c>
      <c r="N12953" s="1" t="s">
        <v>16</v>
      </c>
      <c r="O12953" s="1">
        <v>63.2</v>
      </c>
      <c r="P12953" s="1">
        <v>1.0</v>
      </c>
    </row>
    <row r="12954">
      <c r="A12954" s="1" t="s">
        <v>29</v>
      </c>
      <c r="B12954" s="1" t="s">
        <v>15701</v>
      </c>
      <c r="C12954" s="2" t="s">
        <v>15699</v>
      </c>
      <c r="D12954" s="1" t="s">
        <v>19</v>
      </c>
      <c r="E12954" s="3" t="str">
        <f>HYPERLINK("https://fyndiq.se/produkt/f2c164e932234570/", "2-Pack HUAWEI P30 PRO Skärmskydd - Härdat Glas 9H - Super kvalitet 3D")</f>
        <v>2-Pack HUAWEI P30 PRO Skärmskydd - Härdat Glas 9H - Super kvalitet 3D</v>
      </c>
      <c r="F12954" s="1" t="s">
        <v>267</v>
      </c>
      <c r="G12954" s="1" t="s">
        <v>268</v>
      </c>
      <c r="H12954" s="1" t="s">
        <v>269</v>
      </c>
      <c r="I12954" s="1" t="s">
        <v>16</v>
      </c>
      <c r="J12954" s="1" t="s">
        <v>23</v>
      </c>
      <c r="K12954" s="1" t="s">
        <v>16</v>
      </c>
      <c r="L12954" s="1" t="s">
        <v>16</v>
      </c>
      <c r="M12954" s="1" t="s">
        <v>16</v>
      </c>
      <c r="N12954" s="1" t="s">
        <v>16</v>
      </c>
      <c r="O12954" s="1">
        <v>63.2</v>
      </c>
      <c r="P12954" s="1">
        <v>1.0</v>
      </c>
    </row>
    <row r="12955">
      <c r="A12955" s="1" t="s">
        <v>29</v>
      </c>
      <c r="B12955" s="1" t="s">
        <v>15702</v>
      </c>
      <c r="C12955" s="2" t="s">
        <v>15699</v>
      </c>
      <c r="D12955" s="1" t="s">
        <v>19</v>
      </c>
      <c r="E12955" s="3" t="str">
        <f>HYPERLINK("https://fyndiq.se/produkt/c64bbbf107e34309/", "2-Pack Huawei P30 - Härdat glas 9H – 3D Super kvalitet")</f>
        <v>2-Pack Huawei P30 - Härdat glas 9H – 3D Super kvalitet</v>
      </c>
      <c r="F12955" s="1" t="s">
        <v>845</v>
      </c>
      <c r="G12955" s="1" t="s">
        <v>846</v>
      </c>
      <c r="H12955" s="1" t="s">
        <v>847</v>
      </c>
      <c r="I12955" s="1" t="s">
        <v>16</v>
      </c>
      <c r="J12955" s="1" t="s">
        <v>23</v>
      </c>
      <c r="K12955" s="1" t="s">
        <v>16</v>
      </c>
      <c r="L12955" s="1" t="s">
        <v>16</v>
      </c>
      <c r="M12955" s="1" t="s">
        <v>16</v>
      </c>
      <c r="N12955" s="1" t="s">
        <v>16</v>
      </c>
      <c r="O12955" s="1">
        <v>63.2</v>
      </c>
      <c r="P12955" s="1">
        <v>1.0</v>
      </c>
    </row>
    <row r="12956">
      <c r="A12956" s="1" t="s">
        <v>29</v>
      </c>
      <c r="B12956" s="1" t="s">
        <v>15703</v>
      </c>
      <c r="C12956" s="2" t="s">
        <v>15699</v>
      </c>
      <c r="D12956" s="1" t="s">
        <v>19</v>
      </c>
      <c r="E12956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2956" s="1" t="s">
        <v>2858</v>
      </c>
      <c r="G12956" s="1" t="s">
        <v>2859</v>
      </c>
      <c r="H12956" s="1" t="s">
        <v>2860</v>
      </c>
      <c r="I12956" s="1" t="s">
        <v>16</v>
      </c>
      <c r="J12956" s="1" t="s">
        <v>23</v>
      </c>
      <c r="K12956" s="1" t="s">
        <v>16</v>
      </c>
      <c r="L12956" s="1" t="s">
        <v>16</v>
      </c>
      <c r="M12956" s="1" t="s">
        <v>16</v>
      </c>
      <c r="N12956" s="1" t="s">
        <v>16</v>
      </c>
      <c r="O12956" s="1">
        <v>63.2</v>
      </c>
      <c r="P12956" s="1">
        <v>1.0</v>
      </c>
    </row>
    <row r="12957">
      <c r="A12957" s="1" t="s">
        <v>29</v>
      </c>
      <c r="B12957" s="1" t="s">
        <v>15704</v>
      </c>
      <c r="C12957" s="2" t="s">
        <v>15699</v>
      </c>
      <c r="D12957" s="1" t="s">
        <v>19</v>
      </c>
      <c r="E1295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2957" s="1" t="s">
        <v>729</v>
      </c>
      <c r="G12957" s="1" t="s">
        <v>730</v>
      </c>
      <c r="H12957" s="1" t="s">
        <v>731</v>
      </c>
      <c r="I12957" s="1" t="s">
        <v>16</v>
      </c>
      <c r="J12957" s="1" t="s">
        <v>23</v>
      </c>
      <c r="K12957" s="1" t="s">
        <v>16</v>
      </c>
      <c r="L12957" s="1" t="s">
        <v>16</v>
      </c>
      <c r="M12957" s="1" t="s">
        <v>16</v>
      </c>
      <c r="N12957" s="1" t="s">
        <v>16</v>
      </c>
      <c r="O12957" s="1">
        <v>63.2</v>
      </c>
      <c r="P12957" s="1">
        <v>1.0</v>
      </c>
    </row>
    <row r="12958">
      <c r="A12958" s="1" t="s">
        <v>29</v>
      </c>
      <c r="B12958" s="1" t="s">
        <v>15705</v>
      </c>
      <c r="C12958" s="2" t="s">
        <v>15699</v>
      </c>
      <c r="D12958" s="1" t="s">
        <v>19</v>
      </c>
      <c r="E12958" s="3" t="str">
        <f>HYPERLINK("https://fyndiq.se/produkt/c398466bf0524e85/", "2-Pack Samsung S23 - 9H Härdat Glass - 3D Super Kvalitet Skärmskydd")</f>
        <v>2-Pack Samsung S23 - 9H Härdat Glass - 3D Super Kvalitet Skärmskydd</v>
      </c>
      <c r="F12958" s="1" t="s">
        <v>1365</v>
      </c>
      <c r="G12958" s="1" t="s">
        <v>1366</v>
      </c>
      <c r="H12958" s="1" t="s">
        <v>1367</v>
      </c>
      <c r="I12958" s="1" t="s">
        <v>16</v>
      </c>
      <c r="J12958" s="1" t="s">
        <v>23</v>
      </c>
      <c r="K12958" s="1" t="s">
        <v>16</v>
      </c>
      <c r="L12958" s="1" t="s">
        <v>16</v>
      </c>
      <c r="M12958" s="1" t="s">
        <v>16</v>
      </c>
      <c r="N12958" s="1" t="s">
        <v>16</v>
      </c>
      <c r="O12958" s="1">
        <v>63.2</v>
      </c>
      <c r="P12958" s="1">
        <v>1.0</v>
      </c>
    </row>
    <row r="12959">
      <c r="A12959" s="1" t="s">
        <v>29</v>
      </c>
      <c r="B12959" s="1" t="s">
        <v>15706</v>
      </c>
      <c r="C12959" s="2" t="s">
        <v>15699</v>
      </c>
      <c r="D12959" s="1" t="s">
        <v>19</v>
      </c>
      <c r="E12959" s="3" t="str">
        <f t="shared" ref="E12959:E12960" si="540">HYPERLINK("https://fyndiq.se/produkt/cd465eb9ae994c2f/", "2-Pack Samsung S23 Plus - 9H Härdat Glass - 3D Super Kvalitet Skärmskydd")</f>
        <v>2-Pack Samsung S23 Plus - 9H Härdat Glass - 3D Super Kvalitet Skärmskydd</v>
      </c>
      <c r="F12959" s="1" t="s">
        <v>4412</v>
      </c>
      <c r="G12959" s="1" t="s">
        <v>4413</v>
      </c>
      <c r="H12959" s="1" t="s">
        <v>4414</v>
      </c>
      <c r="I12959" s="1" t="s">
        <v>16</v>
      </c>
      <c r="J12959" s="1" t="s">
        <v>23</v>
      </c>
      <c r="K12959" s="1" t="s">
        <v>16</v>
      </c>
      <c r="L12959" s="1" t="s">
        <v>16</v>
      </c>
      <c r="M12959" s="1" t="s">
        <v>16</v>
      </c>
      <c r="N12959" s="1" t="s">
        <v>16</v>
      </c>
      <c r="O12959" s="1">
        <v>63.2</v>
      </c>
      <c r="P12959" s="1">
        <v>1.0</v>
      </c>
    </row>
    <row r="12960">
      <c r="A12960" s="1" t="s">
        <v>29</v>
      </c>
      <c r="B12960" s="1" t="s">
        <v>15707</v>
      </c>
      <c r="C12960" s="2" t="s">
        <v>15699</v>
      </c>
      <c r="D12960" s="1" t="s">
        <v>19</v>
      </c>
      <c r="E12960" s="3" t="str">
        <f t="shared" si="540"/>
        <v>2-Pack Samsung S23 Plus - 9H Härdat Glass - 3D Super Kvalitet Skärmskydd</v>
      </c>
      <c r="F12960" s="1" t="s">
        <v>4412</v>
      </c>
      <c r="G12960" s="1" t="s">
        <v>4413</v>
      </c>
      <c r="H12960" s="1" t="s">
        <v>4414</v>
      </c>
      <c r="I12960" s="1" t="s">
        <v>16</v>
      </c>
      <c r="J12960" s="1" t="s">
        <v>23</v>
      </c>
      <c r="K12960" s="1" t="s">
        <v>16</v>
      </c>
      <c r="L12960" s="1" t="s">
        <v>16</v>
      </c>
      <c r="M12960" s="1" t="s">
        <v>16</v>
      </c>
      <c r="N12960" s="1" t="s">
        <v>16</v>
      </c>
      <c r="O12960" s="1">
        <v>63.2</v>
      </c>
      <c r="P12960" s="1">
        <v>1.0</v>
      </c>
    </row>
    <row r="12961">
      <c r="A12961" s="1" t="s">
        <v>29</v>
      </c>
      <c r="B12961" s="1" t="s">
        <v>15708</v>
      </c>
      <c r="C12961" s="2" t="s">
        <v>15699</v>
      </c>
      <c r="D12961" s="1" t="s">
        <v>19</v>
      </c>
      <c r="E12961" s="3" t="str">
        <f>HYPERLINK("https://fyndiq.se/produkt/ffd808ba7c174af8/", "2-Pack Samsung S22 Skärmskydd &amp; 1-Pack linsskydd -Härdat Glas 9H")</f>
        <v>2-Pack Samsung S22 Skärmskydd &amp; 1-Pack linsskydd -Härdat Glas 9H</v>
      </c>
      <c r="F12961" s="1" t="s">
        <v>179</v>
      </c>
      <c r="G12961" s="1" t="s">
        <v>180</v>
      </c>
      <c r="H12961" s="1" t="s">
        <v>181</v>
      </c>
      <c r="I12961" s="1" t="s">
        <v>16</v>
      </c>
      <c r="J12961" s="1" t="s">
        <v>23</v>
      </c>
      <c r="K12961" s="1" t="s">
        <v>16</v>
      </c>
      <c r="L12961" s="1" t="s">
        <v>16</v>
      </c>
      <c r="M12961" s="1" t="s">
        <v>16</v>
      </c>
      <c r="N12961" s="1" t="s">
        <v>16</v>
      </c>
      <c r="O12961" s="1">
        <v>71.2</v>
      </c>
      <c r="P12961" s="1">
        <v>1.0</v>
      </c>
    </row>
    <row r="12962">
      <c r="A12962" s="1" t="s">
        <v>29</v>
      </c>
      <c r="B12962" s="1" t="s">
        <v>15709</v>
      </c>
      <c r="C12962" s="2" t="s">
        <v>15699</v>
      </c>
      <c r="D12962" s="1" t="s">
        <v>19</v>
      </c>
      <c r="E12962" s="3" t="str">
        <f t="shared" ref="E12962:E12963" si="541">HYPERLINK("https://fyndiq.se/produkt/a047b5d99d58461d/", "2-Pack Google Pixel 6A - Härdat glas 9H - Super kvalitet 3D")</f>
        <v>2-Pack Google Pixel 6A - Härdat glas 9H - Super kvalitet 3D</v>
      </c>
      <c r="F12962" s="1" t="s">
        <v>1205</v>
      </c>
      <c r="G12962" s="1" t="s">
        <v>1206</v>
      </c>
      <c r="H12962" s="1" t="s">
        <v>1207</v>
      </c>
      <c r="I12962" s="1" t="s">
        <v>16</v>
      </c>
      <c r="J12962" s="1" t="s">
        <v>23</v>
      </c>
      <c r="K12962" s="1" t="s">
        <v>16</v>
      </c>
      <c r="L12962" s="1" t="s">
        <v>16</v>
      </c>
      <c r="M12962" s="1" t="s">
        <v>16</v>
      </c>
      <c r="N12962" s="1" t="s">
        <v>16</v>
      </c>
      <c r="O12962" s="1">
        <v>63.2</v>
      </c>
      <c r="P12962" s="1">
        <v>1.0</v>
      </c>
    </row>
    <row r="12963">
      <c r="A12963" s="1" t="s">
        <v>29</v>
      </c>
      <c r="B12963" s="1" t="s">
        <v>15710</v>
      </c>
      <c r="C12963" s="2" t="s">
        <v>15699</v>
      </c>
      <c r="D12963" s="1" t="s">
        <v>19</v>
      </c>
      <c r="E12963" s="3" t="str">
        <f t="shared" si="541"/>
        <v>2-Pack Google Pixel 6A - Härdat glas 9H - Super kvalitet 3D</v>
      </c>
      <c r="F12963" s="1" t="s">
        <v>1205</v>
      </c>
      <c r="G12963" s="1" t="s">
        <v>1206</v>
      </c>
      <c r="H12963" s="1" t="s">
        <v>1207</v>
      </c>
      <c r="I12963" s="1" t="s">
        <v>16</v>
      </c>
      <c r="J12963" s="1" t="s">
        <v>23</v>
      </c>
      <c r="K12963" s="1" t="s">
        <v>16</v>
      </c>
      <c r="L12963" s="1" t="s">
        <v>16</v>
      </c>
      <c r="M12963" s="1" t="s">
        <v>16</v>
      </c>
      <c r="N12963" s="1" t="s">
        <v>16</v>
      </c>
      <c r="O12963" s="1">
        <v>63.2</v>
      </c>
      <c r="P12963" s="1">
        <v>1.0</v>
      </c>
    </row>
    <row r="12964">
      <c r="A12964" s="1" t="s">
        <v>29</v>
      </c>
      <c r="B12964" s="1" t="s">
        <v>15711</v>
      </c>
      <c r="C12964" s="2" t="s">
        <v>15699</v>
      </c>
      <c r="D12964" s="1" t="s">
        <v>19</v>
      </c>
      <c r="E12964" s="3" t="str">
        <f>HYPERLINK("https://fyndiq.se/produkt/4c175ce77fca4f3f/", "Skärmskydd Iphone 13 Pro - Härdat glas 9H - Hög kvalitet")</f>
        <v>Skärmskydd Iphone 13 Pro - Härdat glas 9H - Hög kvalitet</v>
      </c>
      <c r="F12964" s="1" t="s">
        <v>5741</v>
      </c>
      <c r="G12964" s="1" t="s">
        <v>5742</v>
      </c>
      <c r="H12964" s="1" t="s">
        <v>5743</v>
      </c>
      <c r="I12964" s="1" t="s">
        <v>16</v>
      </c>
      <c r="J12964" s="1" t="s">
        <v>23</v>
      </c>
      <c r="K12964" s="1" t="s">
        <v>16</v>
      </c>
      <c r="L12964" s="1" t="s">
        <v>16</v>
      </c>
      <c r="M12964" s="1" t="s">
        <v>16</v>
      </c>
      <c r="N12964" s="1" t="s">
        <v>16</v>
      </c>
      <c r="O12964" s="1">
        <v>39.2</v>
      </c>
      <c r="P12964" s="1">
        <v>1.0</v>
      </c>
    </row>
    <row r="12965">
      <c r="A12965" s="1" t="s">
        <v>29</v>
      </c>
      <c r="B12965" s="1" t="s">
        <v>15712</v>
      </c>
      <c r="C12965" s="2" t="s">
        <v>15699</v>
      </c>
      <c r="D12965" s="1" t="s">
        <v>19</v>
      </c>
      <c r="E12965" s="3" t="str">
        <f t="shared" ref="E12965:E12966" si="542">HYPERLINK("https://fyndiq.se/produkt/08d44de1ca3946df/", "2-Pack Samsung Galaxy S10 - Härdat Glas 9H – 3D Skärmskydd - Super kvalitet")</f>
        <v>2-Pack Samsung Galaxy S10 - Härdat Glas 9H – 3D Skärmskydd - Super kvalitet</v>
      </c>
      <c r="F12965" s="1" t="s">
        <v>729</v>
      </c>
      <c r="G12965" s="1" t="s">
        <v>730</v>
      </c>
      <c r="H12965" s="1" t="s">
        <v>731</v>
      </c>
      <c r="I12965" s="1" t="s">
        <v>16</v>
      </c>
      <c r="J12965" s="1" t="s">
        <v>23</v>
      </c>
      <c r="K12965" s="1" t="s">
        <v>16</v>
      </c>
      <c r="L12965" s="1" t="s">
        <v>16</v>
      </c>
      <c r="M12965" s="1" t="s">
        <v>16</v>
      </c>
      <c r="N12965" s="1" t="s">
        <v>16</v>
      </c>
      <c r="O12965" s="1">
        <v>63.2</v>
      </c>
      <c r="P12965" s="1">
        <v>1.0</v>
      </c>
    </row>
    <row r="12966">
      <c r="A12966" s="1" t="s">
        <v>29</v>
      </c>
      <c r="B12966" s="1" t="s">
        <v>15713</v>
      </c>
      <c r="C12966" s="2" t="s">
        <v>15699</v>
      </c>
      <c r="D12966" s="1" t="s">
        <v>19</v>
      </c>
      <c r="E12966" s="3" t="str">
        <f t="shared" si="542"/>
        <v>2-Pack Samsung Galaxy S10 - Härdat Glas 9H – 3D Skärmskydd - Super kvalitet</v>
      </c>
      <c r="F12966" s="1" t="s">
        <v>729</v>
      </c>
      <c r="G12966" s="1" t="s">
        <v>730</v>
      </c>
      <c r="H12966" s="1" t="s">
        <v>731</v>
      </c>
      <c r="I12966" s="1" t="s">
        <v>16</v>
      </c>
      <c r="J12966" s="1" t="s">
        <v>23</v>
      </c>
      <c r="K12966" s="1" t="s">
        <v>16</v>
      </c>
      <c r="L12966" s="1" t="s">
        <v>16</v>
      </c>
      <c r="M12966" s="1" t="s">
        <v>16</v>
      </c>
      <c r="N12966" s="1" t="s">
        <v>16</v>
      </c>
      <c r="O12966" s="1">
        <v>63.2</v>
      </c>
      <c r="P12966" s="1">
        <v>1.0</v>
      </c>
    </row>
    <row r="12967">
      <c r="A12967" s="1" t="s">
        <v>29</v>
      </c>
      <c r="B12967" s="1" t="s">
        <v>15714</v>
      </c>
      <c r="C12967" s="2" t="s">
        <v>15699</v>
      </c>
      <c r="D12967" s="1" t="s">
        <v>19</v>
      </c>
      <c r="E12967" s="3" t="str">
        <f>HYPERLINK("https://fyndiq.se/produkt/2f8f288b73ab4b13/", "2-Pack Sony Xperia 5 IV - Härdat glas 9H - Super Kvalitet 3D")</f>
        <v>2-Pack Sony Xperia 5 IV - Härdat glas 9H - Super Kvalitet 3D</v>
      </c>
      <c r="F12967" s="1" t="s">
        <v>931</v>
      </c>
      <c r="G12967" s="1" t="s">
        <v>932</v>
      </c>
      <c r="H12967" s="1" t="s">
        <v>933</v>
      </c>
      <c r="I12967" s="1" t="s">
        <v>16</v>
      </c>
      <c r="J12967" s="1" t="s">
        <v>23</v>
      </c>
      <c r="K12967" s="1" t="s">
        <v>16</v>
      </c>
      <c r="L12967" s="1" t="s">
        <v>16</v>
      </c>
      <c r="M12967" s="1" t="s">
        <v>16</v>
      </c>
      <c r="N12967" s="1" t="s">
        <v>16</v>
      </c>
      <c r="O12967" s="1">
        <v>71.2</v>
      </c>
      <c r="P12967" s="1">
        <v>1.0</v>
      </c>
    </row>
    <row r="12968">
      <c r="A12968" s="1" t="s">
        <v>29</v>
      </c>
      <c r="B12968" s="1" t="s">
        <v>15715</v>
      </c>
      <c r="C12968" s="2" t="s">
        <v>15699</v>
      </c>
      <c r="D12968" s="1" t="s">
        <v>19</v>
      </c>
      <c r="E12968" s="3" t="str">
        <f>HYPERLINK("https://fyndiq.se/produkt/181bc7e07d8b44fc/", "Xiaomi 11 Lite 5G NE - Härdat Glas 9H - Super kvalitet 3D")</f>
        <v>Xiaomi 11 Lite 5G NE - Härdat Glas 9H - Super kvalitet 3D</v>
      </c>
      <c r="F12968" s="1" t="s">
        <v>4359</v>
      </c>
      <c r="G12968" s="1" t="s">
        <v>4360</v>
      </c>
      <c r="H12968" s="1" t="s">
        <v>4361</v>
      </c>
      <c r="I12968" s="1" t="s">
        <v>16</v>
      </c>
      <c r="J12968" s="1" t="s">
        <v>23</v>
      </c>
      <c r="K12968" s="1" t="s">
        <v>16</v>
      </c>
      <c r="L12968" s="1" t="s">
        <v>16</v>
      </c>
      <c r="M12968" s="1" t="s">
        <v>16</v>
      </c>
      <c r="N12968" s="1" t="s">
        <v>16</v>
      </c>
      <c r="O12968" s="1">
        <v>55.2</v>
      </c>
      <c r="P12968" s="1">
        <v>1.0</v>
      </c>
    </row>
    <row r="12969">
      <c r="A12969" s="1" t="s">
        <v>29</v>
      </c>
      <c r="B12969" s="1" t="s">
        <v>15716</v>
      </c>
      <c r="C12969" s="2" t="s">
        <v>15699</v>
      </c>
      <c r="D12969" s="1" t="s">
        <v>19</v>
      </c>
      <c r="E12969" s="3" t="str">
        <f>HYPERLINK("https://fyndiq.se/produkt/b64e58a94ebc4c52/", "2 Pack Sony Xperia 10 III - Härdat glas 9H - Super Kvalitet 3D")</f>
        <v>2 Pack Sony Xperia 10 III - Härdat glas 9H - Super Kvalitet 3D</v>
      </c>
      <c r="F12969" s="1" t="s">
        <v>366</v>
      </c>
      <c r="G12969" s="1" t="s">
        <v>367</v>
      </c>
      <c r="H12969" s="1" t="s">
        <v>368</v>
      </c>
      <c r="I12969" s="1" t="s">
        <v>16</v>
      </c>
      <c r="J12969" s="1" t="s">
        <v>23</v>
      </c>
      <c r="K12969" s="1" t="s">
        <v>16</v>
      </c>
      <c r="L12969" s="1" t="s">
        <v>16</v>
      </c>
      <c r="M12969" s="1" t="s">
        <v>16</v>
      </c>
      <c r="N12969" s="1" t="s">
        <v>16</v>
      </c>
      <c r="O12969" s="1">
        <v>63.2</v>
      </c>
      <c r="P12969" s="1">
        <v>1.0</v>
      </c>
    </row>
    <row r="12970">
      <c r="A12970" s="1" t="s">
        <v>29</v>
      </c>
      <c r="B12970" s="1" t="s">
        <v>15717</v>
      </c>
      <c r="C12970" s="2" t="s">
        <v>15699</v>
      </c>
      <c r="D12970" s="1" t="s">
        <v>19</v>
      </c>
      <c r="E1297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2970" s="1" t="s">
        <v>692</v>
      </c>
      <c r="G12970" s="1" t="s">
        <v>693</v>
      </c>
      <c r="H12970" s="1" t="s">
        <v>694</v>
      </c>
      <c r="I12970" s="1" t="s">
        <v>16</v>
      </c>
      <c r="J12970" s="1" t="s">
        <v>23</v>
      </c>
      <c r="K12970" s="1" t="s">
        <v>16</v>
      </c>
      <c r="L12970" s="1" t="s">
        <v>16</v>
      </c>
      <c r="M12970" s="1" t="s">
        <v>16</v>
      </c>
      <c r="N12970" s="1" t="s">
        <v>16</v>
      </c>
      <c r="O12970" s="1">
        <v>47.2</v>
      </c>
      <c r="P12970" s="1">
        <v>1.0</v>
      </c>
    </row>
    <row r="12971">
      <c r="A12971" s="1" t="s">
        <v>29</v>
      </c>
      <c r="B12971" s="1" t="s">
        <v>15718</v>
      </c>
      <c r="C12971" s="2" t="s">
        <v>15699</v>
      </c>
      <c r="D12971" s="1" t="s">
        <v>19</v>
      </c>
      <c r="E12971" s="3" t="str">
        <f>HYPERLINK("https://fyndiq.se/produkt/5e7d482e4c2349ac/", "Skärmskydd Iphone 13 Mini - 9H Härdat glas - Top kvalitet")</f>
        <v>Skärmskydd Iphone 13 Mini - 9H Härdat glas - Top kvalitet</v>
      </c>
      <c r="F12971" s="1" t="s">
        <v>1687</v>
      </c>
      <c r="G12971" s="1" t="s">
        <v>1688</v>
      </c>
      <c r="H12971" s="1" t="s">
        <v>1689</v>
      </c>
      <c r="I12971" s="1" t="s">
        <v>16</v>
      </c>
      <c r="J12971" s="1" t="s">
        <v>23</v>
      </c>
      <c r="K12971" s="1" t="s">
        <v>16</v>
      </c>
      <c r="L12971" s="1" t="s">
        <v>16</v>
      </c>
      <c r="M12971" s="1" t="s">
        <v>16</v>
      </c>
      <c r="N12971" s="1" t="s">
        <v>16</v>
      </c>
      <c r="O12971" s="1">
        <v>39.2</v>
      </c>
      <c r="P12971" s="1">
        <v>1.0</v>
      </c>
    </row>
    <row r="12972">
      <c r="A12972" s="1" t="s">
        <v>29</v>
      </c>
      <c r="B12972" s="1" t="s">
        <v>15719</v>
      </c>
      <c r="C12972" s="2" t="s">
        <v>15699</v>
      </c>
      <c r="D12972" s="1" t="s">
        <v>19</v>
      </c>
      <c r="E12972" s="3" t="str">
        <f>HYPERLINK("https://fyndiq.se/produkt/c64bbbf107e34309/", "2-Pack Huawei P30 - Härdat glas 9H – 3D Super kvalitet")</f>
        <v>2-Pack Huawei P30 - Härdat glas 9H – 3D Super kvalitet</v>
      </c>
      <c r="F12972" s="1" t="s">
        <v>845</v>
      </c>
      <c r="G12972" s="1" t="s">
        <v>846</v>
      </c>
      <c r="H12972" s="1" t="s">
        <v>847</v>
      </c>
      <c r="I12972" s="1" t="s">
        <v>16</v>
      </c>
      <c r="J12972" s="1" t="s">
        <v>23</v>
      </c>
      <c r="K12972" s="1" t="s">
        <v>16</v>
      </c>
      <c r="L12972" s="1" t="s">
        <v>16</v>
      </c>
      <c r="M12972" s="1" t="s">
        <v>16</v>
      </c>
      <c r="N12972" s="1" t="s">
        <v>16</v>
      </c>
      <c r="O12972" s="1">
        <v>63.2</v>
      </c>
      <c r="P12972" s="1">
        <v>1.0</v>
      </c>
    </row>
    <row r="12973">
      <c r="A12973" s="1" t="s">
        <v>29</v>
      </c>
      <c r="B12973" s="1" t="s">
        <v>15720</v>
      </c>
      <c r="C12973" s="2" t="s">
        <v>15699</v>
      </c>
      <c r="D12973" s="1" t="s">
        <v>19</v>
      </c>
      <c r="E12973" s="3" t="str">
        <f>HYPERLINK("https://fyndiq.se/produkt/abbb2d46464546e3/", "2.pack Sony Xperia 5 V - Härdat Glas 9H - Super kvalitet 3D Skärmskydd")</f>
        <v>2.pack Sony Xperia 5 V - Härdat Glas 9H - Super kvalitet 3D Skärmskydd</v>
      </c>
      <c r="F12973" s="1" t="s">
        <v>8201</v>
      </c>
      <c r="G12973" s="1" t="s">
        <v>8202</v>
      </c>
      <c r="H12973" s="1" t="s">
        <v>8203</v>
      </c>
      <c r="I12973" s="1" t="s">
        <v>16</v>
      </c>
      <c r="J12973" s="1" t="s">
        <v>23</v>
      </c>
      <c r="K12973" s="1" t="s">
        <v>16</v>
      </c>
      <c r="L12973" s="1" t="s">
        <v>16</v>
      </c>
      <c r="M12973" s="1" t="s">
        <v>16</v>
      </c>
      <c r="N12973" s="1" t="s">
        <v>16</v>
      </c>
      <c r="O12973" s="1">
        <v>79.2</v>
      </c>
      <c r="P12973" s="1">
        <v>1.0</v>
      </c>
    </row>
    <row r="12974">
      <c r="A12974" s="1" t="s">
        <v>29</v>
      </c>
      <c r="B12974" s="1" t="s">
        <v>15721</v>
      </c>
      <c r="C12974" s="2" t="s">
        <v>15699</v>
      </c>
      <c r="D12974" s="1" t="s">
        <v>19</v>
      </c>
      <c r="E1297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2974" s="1" t="s">
        <v>614</v>
      </c>
      <c r="G12974" s="1" t="s">
        <v>615</v>
      </c>
      <c r="H12974" s="1" t="s">
        <v>616</v>
      </c>
      <c r="I12974" s="1" t="s">
        <v>16</v>
      </c>
      <c r="J12974" s="1" t="s">
        <v>23</v>
      </c>
      <c r="K12974" s="1" t="s">
        <v>16</v>
      </c>
      <c r="L12974" s="1" t="s">
        <v>16</v>
      </c>
      <c r="M12974" s="1" t="s">
        <v>16</v>
      </c>
      <c r="N12974" s="1" t="s">
        <v>16</v>
      </c>
      <c r="O12974" s="1">
        <v>71.2</v>
      </c>
      <c r="P12974" s="1">
        <v>1.0</v>
      </c>
    </row>
    <row r="12975">
      <c r="A12975" s="1" t="s">
        <v>29</v>
      </c>
      <c r="B12975" s="1" t="s">
        <v>15722</v>
      </c>
      <c r="C12975" s="2" t="s">
        <v>15699</v>
      </c>
      <c r="D12975" s="1" t="s">
        <v>19</v>
      </c>
      <c r="E12975" s="3" t="str">
        <f t="shared" ref="E12975:E12976" si="543">HYPERLINK("https://fyndiq.se/produkt/db28aae6f5cb4855/", "2-Pack Apple Ipad 9TH GEN (10.2 Inch) - Härdat Glas 9H - Super Kvalitet Skärmskydd")</f>
        <v>2-Pack Apple Ipad 9TH GEN (10.2 Inch) - Härdat Glas 9H - Super Kvalitet Skärmskydd</v>
      </c>
      <c r="F12975" s="1" t="s">
        <v>4075</v>
      </c>
      <c r="G12975" s="1" t="s">
        <v>4076</v>
      </c>
      <c r="H12975" s="1" t="s">
        <v>4077</v>
      </c>
      <c r="I12975" s="1" t="s">
        <v>16</v>
      </c>
      <c r="J12975" s="1" t="s">
        <v>23</v>
      </c>
      <c r="K12975" s="1" t="s">
        <v>16</v>
      </c>
      <c r="L12975" s="1" t="s">
        <v>16</v>
      </c>
      <c r="M12975" s="1" t="s">
        <v>16</v>
      </c>
      <c r="N12975" s="1" t="s">
        <v>16</v>
      </c>
      <c r="O12975" s="1">
        <v>135.2</v>
      </c>
      <c r="P12975" s="1">
        <v>1.0</v>
      </c>
    </row>
    <row r="12976">
      <c r="A12976" s="1" t="s">
        <v>29</v>
      </c>
      <c r="B12976" s="1" t="s">
        <v>15723</v>
      </c>
      <c r="C12976" s="2" t="s">
        <v>15699</v>
      </c>
      <c r="D12976" s="1" t="s">
        <v>19</v>
      </c>
      <c r="E12976" s="3" t="str">
        <f t="shared" si="543"/>
        <v>2-Pack Apple Ipad 9TH GEN (10.2 Inch) - Härdat Glas 9H - Super Kvalitet Skärmskydd</v>
      </c>
      <c r="F12976" s="1" t="s">
        <v>4075</v>
      </c>
      <c r="G12976" s="1" t="s">
        <v>4076</v>
      </c>
      <c r="H12976" s="1" t="s">
        <v>4077</v>
      </c>
      <c r="I12976" s="1" t="s">
        <v>16</v>
      </c>
      <c r="J12976" s="1" t="s">
        <v>23</v>
      </c>
      <c r="K12976" s="1" t="s">
        <v>16</v>
      </c>
      <c r="L12976" s="1" t="s">
        <v>16</v>
      </c>
      <c r="M12976" s="1" t="s">
        <v>16</v>
      </c>
      <c r="N12976" s="1" t="s">
        <v>16</v>
      </c>
      <c r="O12976" s="1">
        <v>135.2</v>
      </c>
      <c r="P12976" s="1">
        <v>1.0</v>
      </c>
    </row>
    <row r="12977">
      <c r="A12977" s="1" t="s">
        <v>29</v>
      </c>
      <c r="B12977" s="1" t="s">
        <v>15724</v>
      </c>
      <c r="C12977" s="2" t="s">
        <v>15699</v>
      </c>
      <c r="D12977" s="1" t="s">
        <v>19</v>
      </c>
      <c r="E12977" s="3" t="str">
        <f>HYPERLINK("https://fyndiq.se/produkt/5659c013be3145ad/", "2-Pack Samsung S22 ULTRA 5G Skärmskydd - Härdat Glas 9H - Super kvalitet 3D")</f>
        <v>2-Pack Samsung S22 ULTRA 5G Skärmskydd - Härdat Glas 9H - Super kvalitet 3D</v>
      </c>
      <c r="F12977" s="1" t="s">
        <v>2685</v>
      </c>
      <c r="G12977" s="1" t="s">
        <v>2686</v>
      </c>
      <c r="H12977" s="1" t="s">
        <v>2687</v>
      </c>
      <c r="I12977" s="1" t="s">
        <v>16</v>
      </c>
      <c r="J12977" s="1" t="s">
        <v>23</v>
      </c>
      <c r="K12977" s="1" t="s">
        <v>16</v>
      </c>
      <c r="L12977" s="1" t="s">
        <v>16</v>
      </c>
      <c r="M12977" s="1" t="s">
        <v>16</v>
      </c>
      <c r="N12977" s="1" t="s">
        <v>16</v>
      </c>
      <c r="O12977" s="1">
        <v>63.2</v>
      </c>
      <c r="P12977" s="1">
        <v>1.0</v>
      </c>
    </row>
    <row r="12978">
      <c r="A12978" s="1" t="s">
        <v>29</v>
      </c>
      <c r="B12978" s="1" t="s">
        <v>15725</v>
      </c>
      <c r="C12978" s="2" t="s">
        <v>15699</v>
      </c>
      <c r="D12978" s="1" t="s">
        <v>19</v>
      </c>
      <c r="E1297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2978" s="1" t="s">
        <v>47</v>
      </c>
      <c r="G12978" s="2" t="s">
        <v>48</v>
      </c>
      <c r="H12978" s="1" t="s">
        <v>49</v>
      </c>
      <c r="I12978" s="1" t="s">
        <v>16</v>
      </c>
      <c r="J12978" s="1" t="s">
        <v>23</v>
      </c>
      <c r="K12978" s="1" t="s">
        <v>16</v>
      </c>
      <c r="L12978" s="1" t="s">
        <v>16</v>
      </c>
      <c r="M12978" s="1" t="s">
        <v>16</v>
      </c>
      <c r="N12978" s="1" t="s">
        <v>16</v>
      </c>
      <c r="O12978" s="1">
        <v>183.2</v>
      </c>
      <c r="P12978" s="1">
        <v>1.0</v>
      </c>
    </row>
    <row r="12979">
      <c r="A12979" s="1" t="s">
        <v>29</v>
      </c>
      <c r="B12979" s="1" t="s">
        <v>15726</v>
      </c>
      <c r="C12979" s="2" t="s">
        <v>15699</v>
      </c>
      <c r="D12979" s="1" t="s">
        <v>19</v>
      </c>
      <c r="E12979" s="3" t="str">
        <f>HYPERLINK("https://fyndiq.se/produkt/933685e1bc494e64/", "Samsung S23 (5G) - 9H Härdat Glass - 3D Super Kvalitet Skärmskydd")</f>
        <v>Samsung S23 (5G) - 9H Härdat Glass - 3D Super Kvalitet Skärmskydd</v>
      </c>
      <c r="F12979" s="1" t="s">
        <v>7170</v>
      </c>
      <c r="G12979" s="1" t="s">
        <v>7171</v>
      </c>
      <c r="H12979" s="1" t="s">
        <v>7172</v>
      </c>
      <c r="I12979" s="1" t="s">
        <v>16</v>
      </c>
      <c r="J12979" s="1" t="s">
        <v>23</v>
      </c>
      <c r="K12979" s="1" t="s">
        <v>16</v>
      </c>
      <c r="L12979" s="1" t="s">
        <v>16</v>
      </c>
      <c r="M12979" s="1" t="s">
        <v>16</v>
      </c>
      <c r="N12979" s="1" t="s">
        <v>16</v>
      </c>
      <c r="O12979" s="1">
        <v>55.2</v>
      </c>
      <c r="P12979" s="1">
        <v>1.0</v>
      </c>
    </row>
    <row r="12980">
      <c r="A12980" s="1" t="s">
        <v>29</v>
      </c>
      <c r="B12980" s="1" t="s">
        <v>15727</v>
      </c>
      <c r="C12980" s="2" t="s">
        <v>15699</v>
      </c>
      <c r="D12980" s="1" t="s">
        <v>19</v>
      </c>
      <c r="E12980" s="3" t="str">
        <f>HYPERLINK("https://fyndiq.se/produkt/13429430b0324fde/", "2-Pack Samsung Galaxy A23 5G - Härdat Glas 9H - Super Kvalitet 3D")</f>
        <v>2-Pack Samsung Galaxy A23 5G - Härdat Glas 9H - Super Kvalitet 3D</v>
      </c>
      <c r="F12980" s="1" t="s">
        <v>1761</v>
      </c>
      <c r="G12980" s="1" t="s">
        <v>1762</v>
      </c>
      <c r="H12980" s="1" t="s">
        <v>1763</v>
      </c>
      <c r="I12980" s="1" t="s">
        <v>16</v>
      </c>
      <c r="J12980" s="1" t="s">
        <v>23</v>
      </c>
      <c r="K12980" s="1" t="s">
        <v>16</v>
      </c>
      <c r="L12980" s="1" t="s">
        <v>16</v>
      </c>
      <c r="M12980" s="1" t="s">
        <v>16</v>
      </c>
      <c r="N12980" s="1" t="s">
        <v>16</v>
      </c>
      <c r="O12980" s="1">
        <v>63.2</v>
      </c>
      <c r="P12980" s="1">
        <v>1.0</v>
      </c>
    </row>
    <row r="12981">
      <c r="A12981" s="1" t="s">
        <v>29</v>
      </c>
      <c r="B12981" s="1" t="s">
        <v>15728</v>
      </c>
      <c r="C12981" s="2" t="s">
        <v>15699</v>
      </c>
      <c r="D12981" s="1" t="s">
        <v>19</v>
      </c>
      <c r="E12981" s="3" t="str">
        <f>HYPERLINK("https://fyndiq.se/produkt/ab22cb2e69cb406b/", "2-Pack Xiaomi Mi 10 - Härdat Glas 9H - Super kvalitet 3D Skärmskydd")</f>
        <v>2-Pack Xiaomi Mi 10 - Härdat Glas 9H - Super kvalitet 3D Skärmskydd</v>
      </c>
      <c r="F12981" s="1" t="s">
        <v>5285</v>
      </c>
      <c r="G12981" s="1" t="s">
        <v>5286</v>
      </c>
      <c r="H12981" s="1" t="s">
        <v>5287</v>
      </c>
      <c r="I12981" s="1" t="s">
        <v>16</v>
      </c>
      <c r="J12981" s="1" t="s">
        <v>23</v>
      </c>
      <c r="K12981" s="1" t="s">
        <v>16</v>
      </c>
      <c r="L12981" s="1" t="s">
        <v>16</v>
      </c>
      <c r="M12981" s="1" t="s">
        <v>16</v>
      </c>
      <c r="N12981" s="1" t="s">
        <v>16</v>
      </c>
      <c r="O12981" s="1">
        <v>63.2</v>
      </c>
      <c r="P12981" s="1">
        <v>1.0</v>
      </c>
    </row>
    <row r="12982">
      <c r="A12982" s="1" t="s">
        <v>29</v>
      </c>
      <c r="B12982" s="1" t="s">
        <v>15729</v>
      </c>
      <c r="C12982" s="2" t="s">
        <v>15699</v>
      </c>
      <c r="D12982" s="1" t="s">
        <v>19</v>
      </c>
      <c r="E12982" s="3" t="str">
        <f>HYPERLINK("https://fyndiq.se/produkt/1c00518ebe824bca/", "Motorola Edge 40 NEO - Härdat Glas 9H - Super kvalitet 3D Skärmskydd")</f>
        <v>Motorola Edge 40 NEO - Härdat Glas 9H - Super kvalitet 3D Skärmskydd</v>
      </c>
      <c r="F12982" s="1" t="s">
        <v>3946</v>
      </c>
      <c r="G12982" s="1" t="s">
        <v>3947</v>
      </c>
      <c r="H12982" s="1" t="s">
        <v>3948</v>
      </c>
      <c r="I12982" s="1" t="s">
        <v>16</v>
      </c>
      <c r="J12982" s="1" t="s">
        <v>23</v>
      </c>
      <c r="K12982" s="1" t="s">
        <v>16</v>
      </c>
      <c r="L12982" s="1" t="s">
        <v>16</v>
      </c>
      <c r="M12982" s="1" t="s">
        <v>16</v>
      </c>
      <c r="N12982" s="1" t="s">
        <v>16</v>
      </c>
      <c r="O12982" s="1">
        <v>63.2</v>
      </c>
      <c r="P12982" s="1">
        <v>1.0</v>
      </c>
    </row>
    <row r="12983">
      <c r="A12983" s="1" t="s">
        <v>29</v>
      </c>
      <c r="B12983" s="1" t="s">
        <v>15730</v>
      </c>
      <c r="C12983" s="2" t="s">
        <v>15699</v>
      </c>
      <c r="D12983" s="1" t="s">
        <v>19</v>
      </c>
      <c r="E12983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2983" s="1" t="s">
        <v>4906</v>
      </c>
      <c r="G12983" s="1" t="s">
        <v>4907</v>
      </c>
      <c r="H12983" s="1" t="s">
        <v>4908</v>
      </c>
      <c r="I12983" s="1" t="s">
        <v>16</v>
      </c>
      <c r="J12983" s="1" t="s">
        <v>23</v>
      </c>
      <c r="K12983" s="1" t="s">
        <v>16</v>
      </c>
      <c r="L12983" s="1" t="s">
        <v>16</v>
      </c>
      <c r="M12983" s="1" t="s">
        <v>16</v>
      </c>
      <c r="N12983" s="1" t="s">
        <v>16</v>
      </c>
      <c r="O12983" s="1">
        <v>71.2</v>
      </c>
      <c r="P12983" s="1">
        <v>1.0</v>
      </c>
    </row>
    <row r="12984">
      <c r="A12984" s="1" t="s">
        <v>29</v>
      </c>
      <c r="B12984" s="1" t="s">
        <v>15731</v>
      </c>
      <c r="C12984" s="2" t="s">
        <v>15699</v>
      </c>
      <c r="D12984" s="1" t="s">
        <v>19</v>
      </c>
      <c r="E12984" s="3" t="str">
        <f>HYPERLINK("https://fyndiq.se/produkt/b5d97e634657486f/", "2-Pack Samsung S23 FE Skärmskydd - Härdat Glas 9H - Super kvalitet 3D")</f>
        <v>2-Pack Samsung S23 FE Skärmskydd - Härdat Glas 9H - Super kvalitet 3D</v>
      </c>
      <c r="F12984" s="1" t="s">
        <v>1000</v>
      </c>
      <c r="G12984" s="1" t="s">
        <v>1001</v>
      </c>
      <c r="H12984" s="1" t="s">
        <v>1002</v>
      </c>
      <c r="I12984" s="1" t="s">
        <v>16</v>
      </c>
      <c r="J12984" s="1" t="s">
        <v>23</v>
      </c>
      <c r="K12984" s="1" t="s">
        <v>16</v>
      </c>
      <c r="L12984" s="1" t="s">
        <v>16</v>
      </c>
      <c r="M12984" s="1" t="s">
        <v>16</v>
      </c>
      <c r="N12984" s="1" t="s">
        <v>16</v>
      </c>
      <c r="O12984" s="1">
        <v>63.2</v>
      </c>
      <c r="P12984" s="1">
        <v>1.0</v>
      </c>
    </row>
    <row r="12985">
      <c r="A12985" s="1" t="s">
        <v>29</v>
      </c>
      <c r="B12985" s="1" t="s">
        <v>15732</v>
      </c>
      <c r="C12985" s="2" t="s">
        <v>15699</v>
      </c>
      <c r="D12985" s="1" t="s">
        <v>19</v>
      </c>
      <c r="E12985" s="3" t="str">
        <f>HYPERLINK("https://fyndiq.se/produkt/779649d6f32c4f2f/", "Samsung S9 härdat glass 3D heltäckande skärmskydd")</f>
        <v>Samsung S9 härdat glass 3D heltäckande skärmskydd</v>
      </c>
      <c r="F12985" s="1" t="s">
        <v>4693</v>
      </c>
      <c r="G12985" s="1" t="s">
        <v>4694</v>
      </c>
      <c r="H12985" s="1" t="s">
        <v>4695</v>
      </c>
      <c r="I12985" s="1" t="s">
        <v>16</v>
      </c>
      <c r="J12985" s="1" t="s">
        <v>23</v>
      </c>
      <c r="K12985" s="1" t="s">
        <v>16</v>
      </c>
      <c r="L12985" s="1" t="s">
        <v>16</v>
      </c>
      <c r="M12985" s="1" t="s">
        <v>16</v>
      </c>
      <c r="N12985" s="1" t="s">
        <v>16</v>
      </c>
      <c r="O12985" s="1">
        <v>55.2</v>
      </c>
      <c r="P12985" s="1">
        <v>1.0</v>
      </c>
    </row>
    <row r="12986">
      <c r="A12986" s="1" t="s">
        <v>29</v>
      </c>
      <c r="B12986" s="1" t="s">
        <v>15733</v>
      </c>
      <c r="C12986" s="2" t="s">
        <v>15699</v>
      </c>
      <c r="D12986" s="1" t="s">
        <v>19</v>
      </c>
      <c r="E12986" s="3" t="str">
        <f>HYPERLINK("https://fyndiq.se/produkt/9f3f4d2de3c94916/", "2 Pack Samsung Galaxy S9 - Härdat glas-9H Super kvalitet 3D")</f>
        <v>2 Pack Samsung Galaxy S9 - Härdat glas-9H Super kvalitet 3D</v>
      </c>
      <c r="F12986" s="1" t="s">
        <v>1500</v>
      </c>
      <c r="G12986" s="1" t="s">
        <v>1501</v>
      </c>
      <c r="H12986" s="1" t="s">
        <v>1502</v>
      </c>
      <c r="I12986" s="1" t="s">
        <v>16</v>
      </c>
      <c r="J12986" s="1" t="s">
        <v>23</v>
      </c>
      <c r="K12986" s="1" t="s">
        <v>16</v>
      </c>
      <c r="L12986" s="1" t="s">
        <v>16</v>
      </c>
      <c r="M12986" s="1" t="s">
        <v>16</v>
      </c>
      <c r="N12986" s="1" t="s">
        <v>16</v>
      </c>
      <c r="O12986" s="1">
        <v>63.2</v>
      </c>
      <c r="P12986" s="1">
        <v>1.0</v>
      </c>
    </row>
    <row r="12987">
      <c r="A12987" s="1" t="s">
        <v>29</v>
      </c>
      <c r="B12987" s="1" t="s">
        <v>15734</v>
      </c>
      <c r="C12987" s="2" t="s">
        <v>15699</v>
      </c>
      <c r="D12987" s="1" t="s">
        <v>19</v>
      </c>
      <c r="E12987" s="3" t="str">
        <f>HYPERLINK("https://fyndiq.se/produkt/2a9c08e4daf04aed/", "2-Pack Xiaomi 12T Pro - Härdat Glas 9H - Super kvalitet 3D Skärmskydd")</f>
        <v>2-Pack Xiaomi 12T Pro - Härdat Glas 9H - Super kvalitet 3D Skärmskydd</v>
      </c>
      <c r="F12987" s="1" t="s">
        <v>376</v>
      </c>
      <c r="G12987" s="1" t="s">
        <v>377</v>
      </c>
      <c r="H12987" s="1" t="s">
        <v>378</v>
      </c>
      <c r="I12987" s="1" t="s">
        <v>16</v>
      </c>
      <c r="J12987" s="1" t="s">
        <v>23</v>
      </c>
      <c r="K12987" s="1" t="s">
        <v>16</v>
      </c>
      <c r="L12987" s="1" t="s">
        <v>16</v>
      </c>
      <c r="M12987" s="1" t="s">
        <v>16</v>
      </c>
      <c r="N12987" s="1" t="s">
        <v>16</v>
      </c>
      <c r="O12987" s="1">
        <v>63.2</v>
      </c>
      <c r="P12987" s="1">
        <v>1.0</v>
      </c>
    </row>
    <row r="12988">
      <c r="A12988" s="1" t="s">
        <v>29</v>
      </c>
      <c r="B12988" s="1" t="s">
        <v>15735</v>
      </c>
      <c r="C12988" s="2" t="s">
        <v>15699</v>
      </c>
      <c r="D12988" s="1" t="s">
        <v>19</v>
      </c>
      <c r="E12988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2988" s="1" t="s">
        <v>128</v>
      </c>
      <c r="G12988" s="1" t="s">
        <v>129</v>
      </c>
      <c r="H12988" s="1" t="s">
        <v>130</v>
      </c>
      <c r="I12988" s="1" t="s">
        <v>16</v>
      </c>
      <c r="J12988" s="1" t="s">
        <v>23</v>
      </c>
      <c r="K12988" s="1" t="s">
        <v>16</v>
      </c>
      <c r="L12988" s="1" t="s">
        <v>16</v>
      </c>
      <c r="M12988" s="1" t="s">
        <v>16</v>
      </c>
      <c r="N12988" s="1" t="s">
        <v>16</v>
      </c>
      <c r="O12988" s="1">
        <v>95.2</v>
      </c>
      <c r="P12988" s="1">
        <v>1.0</v>
      </c>
    </row>
    <row r="12989">
      <c r="A12989" s="1" t="s">
        <v>29</v>
      </c>
      <c r="B12989" s="1" t="s">
        <v>15736</v>
      </c>
      <c r="C12989" s="2" t="s">
        <v>15699</v>
      </c>
      <c r="D12989" s="1" t="s">
        <v>19</v>
      </c>
      <c r="E12989" s="3" t="str">
        <f>HYPERLINK("https://fyndiq.se/produkt/bd84362587364f02/", "2-Pack GOOGLE PIXEL 8 Skärmskydd - Härdat Glas 9H - Super kvalitet 3D")</f>
        <v>2-Pack GOOGLE PIXEL 8 Skärmskydd - Härdat Glas 9H - Super kvalitet 3D</v>
      </c>
      <c r="F12989" s="1" t="s">
        <v>254</v>
      </c>
      <c r="G12989" s="1" t="s">
        <v>255</v>
      </c>
      <c r="H12989" s="1" t="s">
        <v>256</v>
      </c>
      <c r="I12989" s="1" t="s">
        <v>16</v>
      </c>
      <c r="J12989" s="1" t="s">
        <v>23</v>
      </c>
      <c r="K12989" s="1" t="s">
        <v>16</v>
      </c>
      <c r="L12989" s="1" t="s">
        <v>16</v>
      </c>
      <c r="M12989" s="1" t="s">
        <v>16</v>
      </c>
      <c r="N12989" s="1" t="s">
        <v>16</v>
      </c>
      <c r="O12989" s="1">
        <v>71.2</v>
      </c>
      <c r="P12989" s="1">
        <v>1.0</v>
      </c>
    </row>
    <row r="12990">
      <c r="A12990" s="1" t="s">
        <v>29</v>
      </c>
      <c r="B12990" s="1" t="s">
        <v>15737</v>
      </c>
      <c r="C12990" s="2" t="s">
        <v>15699</v>
      </c>
      <c r="D12990" s="1" t="s">
        <v>19</v>
      </c>
      <c r="E12990" s="3" t="str">
        <f t="shared" ref="E12990:E12991" si="544">HYPERLINK("https://fyndiq.se/produkt/a871a7da0b2249a8/", "2-Pack Iphone 11 Pro Max - 9H Härdat Glass - Top Kvalitet")</f>
        <v>2-Pack Iphone 11 Pro Max - 9H Härdat Glass - Top Kvalitet</v>
      </c>
      <c r="F12990" s="1" t="s">
        <v>559</v>
      </c>
      <c r="G12990" s="1" t="s">
        <v>560</v>
      </c>
      <c r="H12990" s="1" t="s">
        <v>561</v>
      </c>
      <c r="I12990" s="1" t="s">
        <v>16</v>
      </c>
      <c r="J12990" s="1" t="s">
        <v>23</v>
      </c>
      <c r="K12990" s="1" t="s">
        <v>16</v>
      </c>
      <c r="L12990" s="1" t="s">
        <v>16</v>
      </c>
      <c r="M12990" s="1" t="s">
        <v>16</v>
      </c>
      <c r="N12990" s="1" t="s">
        <v>16</v>
      </c>
      <c r="O12990" s="1">
        <v>47.2</v>
      </c>
      <c r="P12990" s="1">
        <v>1.0</v>
      </c>
    </row>
    <row r="12991">
      <c r="A12991" s="1" t="s">
        <v>29</v>
      </c>
      <c r="B12991" s="1" t="s">
        <v>15738</v>
      </c>
      <c r="C12991" s="2" t="s">
        <v>15699</v>
      </c>
      <c r="D12991" s="1" t="s">
        <v>19</v>
      </c>
      <c r="E12991" s="3" t="str">
        <f t="shared" si="544"/>
        <v>2-Pack Iphone 11 Pro Max - 9H Härdat Glass - Top Kvalitet</v>
      </c>
      <c r="F12991" s="1" t="s">
        <v>559</v>
      </c>
      <c r="G12991" s="1" t="s">
        <v>560</v>
      </c>
      <c r="H12991" s="1" t="s">
        <v>561</v>
      </c>
      <c r="I12991" s="1" t="s">
        <v>16</v>
      </c>
      <c r="J12991" s="1" t="s">
        <v>23</v>
      </c>
      <c r="K12991" s="1" t="s">
        <v>16</v>
      </c>
      <c r="L12991" s="1" t="s">
        <v>16</v>
      </c>
      <c r="M12991" s="1" t="s">
        <v>16</v>
      </c>
      <c r="N12991" s="1" t="s">
        <v>16</v>
      </c>
      <c r="O12991" s="1">
        <v>47.2</v>
      </c>
      <c r="P12991" s="1">
        <v>1.0</v>
      </c>
    </row>
    <row r="12992">
      <c r="A12992" s="1" t="s">
        <v>29</v>
      </c>
      <c r="B12992" s="1" t="s">
        <v>15739</v>
      </c>
      <c r="C12992" s="2" t="s">
        <v>15699</v>
      </c>
      <c r="D12992" s="1" t="s">
        <v>19</v>
      </c>
      <c r="E12992" s="3" t="str">
        <f>HYPERLINK("https://fyndiq.se/produkt/3fee81d316cc43da/", "2-pack - iPhone 12 / 12 Pro - 9H Härdat Glass - Top Kvalitet")</f>
        <v>2-pack - iPhone 12 / 12 Pro - 9H Härdat Glass - Top Kvalitet</v>
      </c>
      <c r="F12992" s="1" t="s">
        <v>2499</v>
      </c>
      <c r="G12992" s="1" t="s">
        <v>2500</v>
      </c>
      <c r="H12992" s="1" t="s">
        <v>2067</v>
      </c>
      <c r="I12992" s="1" t="s">
        <v>16</v>
      </c>
      <c r="J12992" s="1" t="s">
        <v>23</v>
      </c>
      <c r="K12992" s="1" t="s">
        <v>16</v>
      </c>
      <c r="L12992" s="1" t="s">
        <v>16</v>
      </c>
      <c r="M12992" s="1" t="s">
        <v>16</v>
      </c>
      <c r="N12992" s="1" t="s">
        <v>16</v>
      </c>
      <c r="O12992" s="1">
        <v>47.2</v>
      </c>
      <c r="P12992" s="1">
        <v>1.0</v>
      </c>
    </row>
    <row r="12993">
      <c r="A12993" s="1" t="s">
        <v>29</v>
      </c>
      <c r="B12993" s="1" t="s">
        <v>15740</v>
      </c>
      <c r="C12993" s="2" t="s">
        <v>15699</v>
      </c>
      <c r="D12993" s="1" t="s">
        <v>19</v>
      </c>
      <c r="E12993" s="3" t="str">
        <f>HYPERLINK("https://fyndiq.se/produkt/0a890dd972c4463d/", "2-Pack Samsung Galaxy A52s 5G - Härdat glas 9H - Super kvalitet")</f>
        <v>2-Pack Samsung Galaxy A52s 5G - Härdat glas 9H - Super kvalitet</v>
      </c>
      <c r="F12993" s="1" t="s">
        <v>442</v>
      </c>
      <c r="G12993" s="1" t="s">
        <v>443</v>
      </c>
      <c r="H12993" s="1" t="s">
        <v>444</v>
      </c>
      <c r="I12993" s="1" t="s">
        <v>16</v>
      </c>
      <c r="J12993" s="1" t="s">
        <v>23</v>
      </c>
      <c r="K12993" s="1" t="s">
        <v>16</v>
      </c>
      <c r="L12993" s="1" t="s">
        <v>16</v>
      </c>
      <c r="M12993" s="1" t="s">
        <v>16</v>
      </c>
      <c r="N12993" s="1" t="s">
        <v>16</v>
      </c>
      <c r="O12993" s="1">
        <v>63.2</v>
      </c>
      <c r="P12993" s="1">
        <v>2.0</v>
      </c>
    </row>
    <row r="12994">
      <c r="A12994" s="1" t="s">
        <v>29</v>
      </c>
      <c r="B12994" s="1" t="s">
        <v>15741</v>
      </c>
      <c r="C12994" s="2" t="s">
        <v>15699</v>
      </c>
      <c r="D12994" s="1" t="s">
        <v>19</v>
      </c>
      <c r="E12994" s="3" t="str">
        <f>HYPERLINK("https://fyndiq.se/produkt/e4b87757208946c3/", "2-Pack Samsung S10E Skärmskydd - Härdat Glas 9H - Super kvalitet 3D")</f>
        <v>2-Pack Samsung S10E Skärmskydd - Härdat Glas 9H - Super kvalitet 3D</v>
      </c>
      <c r="F12994" s="1" t="s">
        <v>95</v>
      </c>
      <c r="G12994" s="1" t="s">
        <v>96</v>
      </c>
      <c r="H12994" s="1" t="s">
        <v>97</v>
      </c>
      <c r="I12994" s="1" t="s">
        <v>16</v>
      </c>
      <c r="J12994" s="1" t="s">
        <v>23</v>
      </c>
      <c r="K12994" s="1" t="s">
        <v>16</v>
      </c>
      <c r="L12994" s="1" t="s">
        <v>16</v>
      </c>
      <c r="M12994" s="1" t="s">
        <v>16</v>
      </c>
      <c r="N12994" s="1" t="s">
        <v>16</v>
      </c>
      <c r="O12994" s="1">
        <v>63.2</v>
      </c>
      <c r="P12994" s="1">
        <v>1.0</v>
      </c>
    </row>
    <row r="12995">
      <c r="A12995" s="1" t="s">
        <v>29</v>
      </c>
      <c r="B12995" s="1" t="s">
        <v>15742</v>
      </c>
      <c r="C12995" s="2" t="s">
        <v>15699</v>
      </c>
      <c r="D12995" s="1" t="s">
        <v>19</v>
      </c>
      <c r="E12995" s="3" t="str">
        <f>HYPERLINK("https://fyndiq.se/produkt/c0a4f843416f4ef7/", "1-Pack Samsung S21 FE (5G) Skärmskydd &amp; 1-Pack linsskydd - Härdat Glas 9H - Super kvalitet 3D")</f>
        <v>1-Pack Samsung S21 FE (5G) Skärmskydd &amp; 1-Pack linsskydd - Härdat Glas 9H - Super kvalitet 3D</v>
      </c>
      <c r="F12995" s="1" t="s">
        <v>6833</v>
      </c>
      <c r="G12995" s="1" t="s">
        <v>6834</v>
      </c>
      <c r="H12995" s="1" t="s">
        <v>6835</v>
      </c>
      <c r="I12995" s="1" t="s">
        <v>16</v>
      </c>
      <c r="J12995" s="1" t="s">
        <v>23</v>
      </c>
      <c r="K12995" s="1" t="s">
        <v>16</v>
      </c>
      <c r="L12995" s="1" t="s">
        <v>16</v>
      </c>
      <c r="M12995" s="1" t="s">
        <v>16</v>
      </c>
      <c r="N12995" s="1" t="s">
        <v>16</v>
      </c>
      <c r="O12995" s="1">
        <v>63.2</v>
      </c>
      <c r="P12995" s="1">
        <v>1.0</v>
      </c>
    </row>
    <row r="12996">
      <c r="A12996" s="1" t="s">
        <v>29</v>
      </c>
      <c r="B12996" s="1" t="s">
        <v>15743</v>
      </c>
      <c r="C12996" s="2" t="s">
        <v>15699</v>
      </c>
      <c r="D12996" s="1" t="s">
        <v>19</v>
      </c>
      <c r="E12996" s="3" t="str">
        <f>HYPERLINK("https://fyndiq.se/produkt/5e71db120a0d4e52/", "2 Pack - Xiaomi 11 - 9H Härdat glas - Super kvalitet")</f>
        <v>2 Pack - Xiaomi 11 - 9H Härdat glas - Super kvalitet</v>
      </c>
      <c r="F12996" s="1" t="s">
        <v>1977</v>
      </c>
      <c r="G12996" s="1" t="s">
        <v>1978</v>
      </c>
      <c r="H12996" s="1" t="s">
        <v>1979</v>
      </c>
      <c r="I12996" s="1" t="s">
        <v>16</v>
      </c>
      <c r="J12996" s="1" t="s">
        <v>23</v>
      </c>
      <c r="K12996" s="1" t="s">
        <v>16</v>
      </c>
      <c r="L12996" s="1" t="s">
        <v>16</v>
      </c>
      <c r="M12996" s="1" t="s">
        <v>16</v>
      </c>
      <c r="N12996" s="1" t="s">
        <v>16</v>
      </c>
      <c r="O12996" s="1">
        <v>63.2</v>
      </c>
      <c r="P12996" s="1">
        <v>1.0</v>
      </c>
    </row>
    <row r="12997">
      <c r="A12997" s="1" t="s">
        <v>29</v>
      </c>
      <c r="B12997" s="1" t="s">
        <v>15744</v>
      </c>
      <c r="C12997" s="2" t="s">
        <v>15699</v>
      </c>
      <c r="D12997" s="1" t="s">
        <v>19</v>
      </c>
      <c r="E12997" s="3" t="str">
        <f>HYPERLINK("https://fyndiq.se/produkt/18685489746f4590/", "Samsung Galaxy Note 10 Plus - Härdat glas 9H-Super kvalitet 3D")</f>
        <v>Samsung Galaxy Note 10 Plus - Härdat glas 9H-Super kvalitet 3D</v>
      </c>
      <c r="F12997" s="1" t="s">
        <v>996</v>
      </c>
      <c r="G12997" s="1" t="s">
        <v>997</v>
      </c>
      <c r="H12997" s="1" t="s">
        <v>998</v>
      </c>
      <c r="I12997" s="1" t="s">
        <v>16</v>
      </c>
      <c r="J12997" s="1" t="s">
        <v>23</v>
      </c>
      <c r="K12997" s="1" t="s">
        <v>16</v>
      </c>
      <c r="L12997" s="1" t="s">
        <v>16</v>
      </c>
      <c r="M12997" s="1" t="s">
        <v>16</v>
      </c>
      <c r="N12997" s="1" t="s">
        <v>16</v>
      </c>
      <c r="O12997" s="1">
        <v>55.2</v>
      </c>
      <c r="P12997" s="1">
        <v>1.0</v>
      </c>
    </row>
    <row r="12998">
      <c r="A12998" s="1" t="s">
        <v>29</v>
      </c>
      <c r="B12998" s="1" t="s">
        <v>15745</v>
      </c>
      <c r="C12998" s="2" t="s">
        <v>15699</v>
      </c>
      <c r="D12998" s="1" t="s">
        <v>19</v>
      </c>
      <c r="E12998" s="3" t="str">
        <f>HYPERLINK("https://fyndiq.se/produkt/9394ab62b0134b76/", "2-Pack Samsung Galaxy A52 - Härdat glas 9H - Super kvalitet 3D")</f>
        <v>2-Pack Samsung Galaxy A52 - Härdat glas 9H - Super kvalitet 3D</v>
      </c>
      <c r="F12998" s="1" t="s">
        <v>1553</v>
      </c>
      <c r="G12998" s="1" t="s">
        <v>1554</v>
      </c>
      <c r="H12998" s="1" t="s">
        <v>1555</v>
      </c>
      <c r="I12998" s="1" t="s">
        <v>16</v>
      </c>
      <c r="J12998" s="1" t="s">
        <v>23</v>
      </c>
      <c r="K12998" s="1" t="s">
        <v>16</v>
      </c>
      <c r="L12998" s="1" t="s">
        <v>16</v>
      </c>
      <c r="M12998" s="1" t="s">
        <v>16</v>
      </c>
      <c r="N12998" s="1" t="s">
        <v>16</v>
      </c>
      <c r="O12998" s="1">
        <v>63.2</v>
      </c>
      <c r="P12998" s="1">
        <v>1.0</v>
      </c>
    </row>
    <row r="12999">
      <c r="A12999" s="1" t="s">
        <v>29</v>
      </c>
      <c r="B12999" s="1" t="s">
        <v>15746</v>
      </c>
      <c r="C12999" s="2" t="s">
        <v>15699</v>
      </c>
      <c r="D12999" s="1" t="s">
        <v>19</v>
      </c>
      <c r="E12999" s="3" t="str">
        <f>HYPERLINK("https://fyndiq.se/produkt/9adf3a37026e4816/", "2 Pack Samsung Galaxy Note 20 Ultra -Härdat glas–Super kvalitet")</f>
        <v>2 Pack Samsung Galaxy Note 20 Ultra -Härdat glas–Super kvalitet</v>
      </c>
      <c r="F12999" s="1" t="s">
        <v>1043</v>
      </c>
      <c r="G12999" s="1" t="s">
        <v>1044</v>
      </c>
      <c r="H12999" s="1" t="s">
        <v>1045</v>
      </c>
      <c r="I12999" s="1" t="s">
        <v>16</v>
      </c>
      <c r="J12999" s="1" t="s">
        <v>23</v>
      </c>
      <c r="K12999" s="1" t="s">
        <v>16</v>
      </c>
      <c r="L12999" s="1" t="s">
        <v>16</v>
      </c>
      <c r="M12999" s="1" t="s">
        <v>16</v>
      </c>
      <c r="N12999" s="1" t="s">
        <v>16</v>
      </c>
      <c r="O12999" s="1">
        <v>63.2</v>
      </c>
      <c r="P12999" s="1">
        <v>1.0</v>
      </c>
    </row>
    <row r="13000">
      <c r="A13000" s="1" t="s">
        <v>29</v>
      </c>
      <c r="B13000" s="1" t="s">
        <v>15747</v>
      </c>
      <c r="C13000" s="2" t="s">
        <v>15699</v>
      </c>
      <c r="D13000" s="1" t="s">
        <v>19</v>
      </c>
      <c r="E13000" s="3" t="str">
        <f t="shared" ref="E13000:E13001" si="545">HYPERLINK("https://fyndiq.se/produkt/4bbb3fa8e0b44286/", "2-Pack XIAOMI REDMI 13C Skärmskydd - Härdat Glas 9H - Super kvalitet 3D")</f>
        <v>2-Pack XIAOMI REDMI 13C Skärmskydd - Härdat Glas 9H - Super kvalitet 3D</v>
      </c>
      <c r="F13000" s="1" t="s">
        <v>103</v>
      </c>
      <c r="G13000" s="1" t="s">
        <v>104</v>
      </c>
      <c r="H13000" s="1" t="s">
        <v>105</v>
      </c>
      <c r="I13000" s="1" t="s">
        <v>16</v>
      </c>
      <c r="J13000" s="1" t="s">
        <v>23</v>
      </c>
      <c r="K13000" s="1" t="s">
        <v>16</v>
      </c>
      <c r="L13000" s="1" t="s">
        <v>16</v>
      </c>
      <c r="M13000" s="1" t="s">
        <v>16</v>
      </c>
      <c r="N13000" s="1" t="s">
        <v>16</v>
      </c>
      <c r="O13000" s="1">
        <v>63.2</v>
      </c>
      <c r="P13000" s="1">
        <v>1.0</v>
      </c>
    </row>
    <row r="13001">
      <c r="A13001" s="1" t="s">
        <v>29</v>
      </c>
      <c r="B13001" s="1" t="s">
        <v>15748</v>
      </c>
      <c r="C13001" s="2" t="s">
        <v>15699</v>
      </c>
      <c r="D13001" s="1" t="s">
        <v>19</v>
      </c>
      <c r="E13001" s="3" t="str">
        <f t="shared" si="545"/>
        <v>2-Pack XIAOMI REDMI 13C Skärmskydd - Härdat Glas 9H - Super kvalitet 3D</v>
      </c>
      <c r="F13001" s="1" t="s">
        <v>103</v>
      </c>
      <c r="G13001" s="1" t="s">
        <v>104</v>
      </c>
      <c r="H13001" s="1" t="s">
        <v>105</v>
      </c>
      <c r="I13001" s="1" t="s">
        <v>16</v>
      </c>
      <c r="J13001" s="1" t="s">
        <v>23</v>
      </c>
      <c r="K13001" s="1" t="s">
        <v>16</v>
      </c>
      <c r="L13001" s="1" t="s">
        <v>16</v>
      </c>
      <c r="M13001" s="1" t="s">
        <v>16</v>
      </c>
      <c r="N13001" s="1" t="s">
        <v>16</v>
      </c>
      <c r="O13001" s="1">
        <v>63.2</v>
      </c>
      <c r="P13001" s="1">
        <v>1.0</v>
      </c>
    </row>
    <row r="13002">
      <c r="A13002" s="1" t="s">
        <v>29</v>
      </c>
      <c r="B13002" s="1" t="s">
        <v>15749</v>
      </c>
      <c r="C13002" s="2" t="s">
        <v>15699</v>
      </c>
      <c r="D13002" s="1" t="s">
        <v>19</v>
      </c>
      <c r="E13002" s="3" t="str">
        <f t="shared" ref="E13002:E13003" si="546">HYPERLINK("https://fyndiq.se/produkt/b1caddae2e864477/", "2- Pack Samsung S10 Plus - Härdat Glas 9H - Super Kvalitet 3D")</f>
        <v>2- Pack Samsung S10 Plus - Härdat Glas 9H - Super Kvalitet 3D</v>
      </c>
      <c r="F13002" s="1" t="s">
        <v>477</v>
      </c>
      <c r="G13002" s="1" t="s">
        <v>478</v>
      </c>
      <c r="H13002" s="1" t="s">
        <v>479</v>
      </c>
      <c r="I13002" s="1" t="s">
        <v>16</v>
      </c>
      <c r="J13002" s="1" t="s">
        <v>23</v>
      </c>
      <c r="K13002" s="1" t="s">
        <v>16</v>
      </c>
      <c r="L13002" s="1" t="s">
        <v>16</v>
      </c>
      <c r="M13002" s="1" t="s">
        <v>16</v>
      </c>
      <c r="N13002" s="1" t="s">
        <v>16</v>
      </c>
      <c r="O13002" s="1">
        <v>63.2</v>
      </c>
      <c r="P13002" s="1">
        <v>1.0</v>
      </c>
    </row>
    <row r="13003">
      <c r="A13003" s="1" t="s">
        <v>29</v>
      </c>
      <c r="B13003" s="1" t="s">
        <v>15750</v>
      </c>
      <c r="C13003" s="2" t="s">
        <v>15699</v>
      </c>
      <c r="D13003" s="1" t="s">
        <v>19</v>
      </c>
      <c r="E13003" s="3" t="str">
        <f t="shared" si="546"/>
        <v>2- Pack Samsung S10 Plus - Härdat Glas 9H - Super Kvalitet 3D</v>
      </c>
      <c r="F13003" s="1" t="s">
        <v>477</v>
      </c>
      <c r="G13003" s="1" t="s">
        <v>478</v>
      </c>
      <c r="H13003" s="1" t="s">
        <v>479</v>
      </c>
      <c r="I13003" s="1" t="s">
        <v>16</v>
      </c>
      <c r="J13003" s="1" t="s">
        <v>23</v>
      </c>
      <c r="K13003" s="1" t="s">
        <v>16</v>
      </c>
      <c r="L13003" s="1" t="s">
        <v>16</v>
      </c>
      <c r="M13003" s="1" t="s">
        <v>16</v>
      </c>
      <c r="N13003" s="1" t="s">
        <v>16</v>
      </c>
      <c r="O13003" s="1">
        <v>63.2</v>
      </c>
      <c r="P13003" s="1">
        <v>1.0</v>
      </c>
    </row>
    <row r="13004">
      <c r="A13004" s="1" t="s">
        <v>29</v>
      </c>
      <c r="B13004" s="1" t="s">
        <v>15751</v>
      </c>
      <c r="C13004" s="2" t="s">
        <v>15699</v>
      </c>
      <c r="D13004" s="1" t="s">
        <v>19</v>
      </c>
      <c r="E13004" s="3" t="str">
        <f>HYPERLINK("https://fyndiq.se/produkt/f2c164e932234570/", "2-Pack HUAWEI P30 PRO Skärmskydd - Härdat Glas 9H - Super kvalitet 3D")</f>
        <v>2-Pack HUAWEI P30 PRO Skärmskydd - Härdat Glas 9H - Super kvalitet 3D</v>
      </c>
      <c r="F13004" s="1" t="s">
        <v>267</v>
      </c>
      <c r="G13004" s="1" t="s">
        <v>268</v>
      </c>
      <c r="H13004" s="1" t="s">
        <v>269</v>
      </c>
      <c r="I13004" s="1" t="s">
        <v>16</v>
      </c>
      <c r="J13004" s="1" t="s">
        <v>23</v>
      </c>
      <c r="K13004" s="1" t="s">
        <v>16</v>
      </c>
      <c r="L13004" s="1" t="s">
        <v>16</v>
      </c>
      <c r="M13004" s="1" t="s">
        <v>16</v>
      </c>
      <c r="N13004" s="1" t="s">
        <v>16</v>
      </c>
      <c r="O13004" s="1">
        <v>63.2</v>
      </c>
      <c r="P13004" s="1">
        <v>1.0</v>
      </c>
    </row>
    <row r="13005">
      <c r="A13005" s="1" t="s">
        <v>29</v>
      </c>
      <c r="B13005" s="1" t="s">
        <v>15752</v>
      </c>
      <c r="C13005" s="2" t="s">
        <v>15699</v>
      </c>
      <c r="D13005" s="1" t="s">
        <v>19</v>
      </c>
      <c r="E13005" s="3" t="str">
        <f>HYPERLINK("https://fyndiq.se/produkt/8d7960028c1a40a4/", "2 Pack Xiaomi 11T Pro 5G - Härdat glas 9H - Super kvalitet 3D")</f>
        <v>2 Pack Xiaomi 11T Pro 5G - Härdat glas 9H - Super kvalitet 3D</v>
      </c>
      <c r="F13005" s="1" t="s">
        <v>112</v>
      </c>
      <c r="G13005" s="1" t="s">
        <v>113</v>
      </c>
      <c r="H13005" s="1" t="s">
        <v>114</v>
      </c>
      <c r="I13005" s="1" t="s">
        <v>16</v>
      </c>
      <c r="J13005" s="1" t="s">
        <v>23</v>
      </c>
      <c r="K13005" s="1" t="s">
        <v>16</v>
      </c>
      <c r="L13005" s="1" t="s">
        <v>16</v>
      </c>
      <c r="M13005" s="1" t="s">
        <v>16</v>
      </c>
      <c r="N13005" s="1" t="s">
        <v>16</v>
      </c>
      <c r="O13005" s="1">
        <v>63.2</v>
      </c>
      <c r="P13005" s="1">
        <v>1.0</v>
      </c>
    </row>
    <row r="13006">
      <c r="A13006" s="1" t="s">
        <v>29</v>
      </c>
      <c r="B13006" s="1" t="s">
        <v>15753</v>
      </c>
      <c r="C13006" s="2" t="s">
        <v>15699</v>
      </c>
      <c r="D13006" s="1" t="s">
        <v>19</v>
      </c>
      <c r="E13006" s="3" t="str">
        <f>HYPERLINK("https://fyndiq.se/produkt/022d7ac2f2e44ae2/", "Samsung Galaxy A04s - Härdat Glas 9H - Super Kvalitet 3D Skärmskydd")</f>
        <v>Samsung Galaxy A04s - Härdat Glas 9H - Super Kvalitet 3D Skärmskydd</v>
      </c>
      <c r="F13006" s="1" t="s">
        <v>3609</v>
      </c>
      <c r="G13006" s="1" t="s">
        <v>3610</v>
      </c>
      <c r="H13006" s="1" t="s">
        <v>3611</v>
      </c>
      <c r="I13006" s="1" t="s">
        <v>16</v>
      </c>
      <c r="J13006" s="1" t="s">
        <v>23</v>
      </c>
      <c r="K13006" s="1" t="s">
        <v>16</v>
      </c>
      <c r="L13006" s="1" t="s">
        <v>16</v>
      </c>
      <c r="M13006" s="1" t="s">
        <v>16</v>
      </c>
      <c r="N13006" s="1" t="s">
        <v>16</v>
      </c>
      <c r="O13006" s="1">
        <v>55.2</v>
      </c>
      <c r="P13006" s="1">
        <v>1.0</v>
      </c>
    </row>
    <row r="13007">
      <c r="A13007" s="1" t="s">
        <v>29</v>
      </c>
      <c r="B13007" s="1" t="s">
        <v>15754</v>
      </c>
      <c r="C13007" s="2" t="s">
        <v>15699</v>
      </c>
      <c r="D13007" s="1" t="s">
        <v>19</v>
      </c>
      <c r="E13007" s="3" t="str">
        <f>HYPERLINK("https://fyndiq.se/produkt/e0b5cbce33334680/", "2 Pack Sony Xperia 10 IV - Härdat glas 9H -Super Kvalitet 3D")</f>
        <v>2 Pack Sony Xperia 10 IV - Härdat glas 9H -Super Kvalitet 3D</v>
      </c>
      <c r="F13007" s="1" t="s">
        <v>250</v>
      </c>
      <c r="G13007" s="1" t="s">
        <v>251</v>
      </c>
      <c r="H13007" s="1" t="s">
        <v>252</v>
      </c>
      <c r="I13007" s="1" t="s">
        <v>16</v>
      </c>
      <c r="J13007" s="1" t="s">
        <v>23</v>
      </c>
      <c r="K13007" s="1" t="s">
        <v>16</v>
      </c>
      <c r="L13007" s="1" t="s">
        <v>16</v>
      </c>
      <c r="M13007" s="1" t="s">
        <v>16</v>
      </c>
      <c r="N13007" s="1" t="s">
        <v>16</v>
      </c>
      <c r="O13007" s="1">
        <v>71.2</v>
      </c>
      <c r="P13007" s="1">
        <v>1.0</v>
      </c>
    </row>
    <row r="13008">
      <c r="A13008" s="1" t="s">
        <v>29</v>
      </c>
      <c r="B13008" s="1" t="s">
        <v>15755</v>
      </c>
      <c r="C13008" s="2" t="s">
        <v>15699</v>
      </c>
      <c r="D13008" s="1" t="s">
        <v>19</v>
      </c>
      <c r="E13008" s="3" t="str">
        <f t="shared" ref="E13008:E13009" si="547">HYPERLINK("https://fyndiq.se/produkt/914693d84cc04c99/", "2-Pack Xiaomi Redmi 12C - Härdat Glas 9H - Super kvalitet 3D Skärmskydd")</f>
        <v>2-Pack Xiaomi Redmi 12C - Härdat Glas 9H - Super kvalitet 3D Skärmskydd</v>
      </c>
      <c r="F13008" s="1" t="s">
        <v>3098</v>
      </c>
      <c r="G13008" s="1" t="s">
        <v>3099</v>
      </c>
      <c r="H13008" s="1" t="s">
        <v>3100</v>
      </c>
      <c r="I13008" s="1" t="s">
        <v>16</v>
      </c>
      <c r="J13008" s="1" t="s">
        <v>23</v>
      </c>
      <c r="K13008" s="1" t="s">
        <v>16</v>
      </c>
      <c r="L13008" s="1" t="s">
        <v>16</v>
      </c>
      <c r="M13008" s="1" t="s">
        <v>16</v>
      </c>
      <c r="N13008" s="1" t="s">
        <v>16</v>
      </c>
      <c r="O13008" s="1">
        <v>63.2</v>
      </c>
      <c r="P13008" s="1">
        <v>1.0</v>
      </c>
    </row>
    <row r="13009">
      <c r="A13009" s="1" t="s">
        <v>29</v>
      </c>
      <c r="B13009" s="1" t="s">
        <v>15756</v>
      </c>
      <c r="C13009" s="2" t="s">
        <v>15699</v>
      </c>
      <c r="D13009" s="1" t="s">
        <v>19</v>
      </c>
      <c r="E13009" s="3" t="str">
        <f t="shared" si="547"/>
        <v>2-Pack Xiaomi Redmi 12C - Härdat Glas 9H - Super kvalitet 3D Skärmskydd</v>
      </c>
      <c r="F13009" s="1" t="s">
        <v>3098</v>
      </c>
      <c r="G13009" s="1" t="s">
        <v>3099</v>
      </c>
      <c r="H13009" s="1" t="s">
        <v>3100</v>
      </c>
      <c r="I13009" s="1" t="s">
        <v>16</v>
      </c>
      <c r="J13009" s="1" t="s">
        <v>23</v>
      </c>
      <c r="K13009" s="1" t="s">
        <v>16</v>
      </c>
      <c r="L13009" s="1" t="s">
        <v>16</v>
      </c>
      <c r="M13009" s="1" t="s">
        <v>16</v>
      </c>
      <c r="N13009" s="1" t="s">
        <v>16</v>
      </c>
      <c r="O13009" s="1">
        <v>63.2</v>
      </c>
      <c r="P13009" s="1">
        <v>1.0</v>
      </c>
    </row>
    <row r="13010">
      <c r="A13010" s="1" t="s">
        <v>29</v>
      </c>
      <c r="B13010" s="1" t="s">
        <v>15757</v>
      </c>
      <c r="C13010" s="2" t="s">
        <v>15699</v>
      </c>
      <c r="D13010" s="1" t="s">
        <v>19</v>
      </c>
      <c r="E13010" s="3" t="str">
        <f t="shared" ref="E13010:E13011" si="548">HYPERLINK("https://fyndiq.se/produkt/13e76851ca504320/", "2-Pack Samsung Galaxy S22 Ultra - Härdat glas 9H - Top kvalitet")</f>
        <v>2-Pack Samsung Galaxy S22 Ultra - Härdat glas 9H - Top kvalitet</v>
      </c>
      <c r="F13010" s="1" t="s">
        <v>140</v>
      </c>
      <c r="G13010" s="1" t="s">
        <v>141</v>
      </c>
      <c r="H13010" s="1" t="s">
        <v>142</v>
      </c>
      <c r="I13010" s="1" t="s">
        <v>16</v>
      </c>
      <c r="J13010" s="1" t="s">
        <v>23</v>
      </c>
      <c r="K13010" s="1" t="s">
        <v>16</v>
      </c>
      <c r="L13010" s="1" t="s">
        <v>16</v>
      </c>
      <c r="M13010" s="1" t="s">
        <v>16</v>
      </c>
      <c r="N13010" s="1" t="s">
        <v>16</v>
      </c>
      <c r="O13010" s="1">
        <v>63.2</v>
      </c>
      <c r="P13010" s="1">
        <v>1.0</v>
      </c>
    </row>
    <row r="13011">
      <c r="A13011" s="1" t="s">
        <v>29</v>
      </c>
      <c r="B13011" s="1" t="s">
        <v>15758</v>
      </c>
      <c r="C13011" s="2" t="s">
        <v>15699</v>
      </c>
      <c r="D13011" s="1" t="s">
        <v>19</v>
      </c>
      <c r="E13011" s="3" t="str">
        <f t="shared" si="548"/>
        <v>2-Pack Samsung Galaxy S22 Ultra - Härdat glas 9H - Top kvalitet</v>
      </c>
      <c r="F13011" s="1" t="s">
        <v>140</v>
      </c>
      <c r="G13011" s="1" t="s">
        <v>141</v>
      </c>
      <c r="H13011" s="1" t="s">
        <v>142</v>
      </c>
      <c r="I13011" s="1" t="s">
        <v>16</v>
      </c>
      <c r="J13011" s="1" t="s">
        <v>23</v>
      </c>
      <c r="K13011" s="1" t="s">
        <v>16</v>
      </c>
      <c r="L13011" s="1" t="s">
        <v>16</v>
      </c>
      <c r="M13011" s="1" t="s">
        <v>16</v>
      </c>
      <c r="N13011" s="1" t="s">
        <v>16</v>
      </c>
      <c r="O13011" s="1">
        <v>63.2</v>
      </c>
      <c r="P13011" s="1">
        <v>1.0</v>
      </c>
    </row>
    <row r="13012">
      <c r="A13012" s="1" t="s">
        <v>29</v>
      </c>
      <c r="B13012" s="1" t="s">
        <v>15759</v>
      </c>
      <c r="C13012" s="2" t="s">
        <v>15699</v>
      </c>
      <c r="D13012" s="1" t="s">
        <v>19</v>
      </c>
      <c r="E13012" s="3" t="str">
        <f>HYPERLINK("https://fyndiq.se/produkt/fb71bd1df0c24a44/", "2-Pack Samsung Galaxy A34 (5G) - 9H Härdat Glass - 3D Super Kvalitet")</f>
        <v>2-Pack Samsung Galaxy A34 (5G) - 9H Härdat Glass - 3D Super Kvalitet</v>
      </c>
      <c r="F13012" s="1" t="s">
        <v>75</v>
      </c>
      <c r="G13012" s="1" t="s">
        <v>76</v>
      </c>
      <c r="H13012" s="1" t="s">
        <v>77</v>
      </c>
      <c r="I13012" s="1" t="s">
        <v>16</v>
      </c>
      <c r="J13012" s="1" t="s">
        <v>23</v>
      </c>
      <c r="K13012" s="1" t="s">
        <v>16</v>
      </c>
      <c r="L13012" s="1" t="s">
        <v>16</v>
      </c>
      <c r="M13012" s="1" t="s">
        <v>16</v>
      </c>
      <c r="N13012" s="1" t="s">
        <v>16</v>
      </c>
      <c r="O13012" s="1">
        <v>63.2</v>
      </c>
      <c r="P13012" s="1">
        <v>1.0</v>
      </c>
    </row>
    <row r="13013">
      <c r="A13013" s="1" t="s">
        <v>29</v>
      </c>
      <c r="B13013" s="1" t="s">
        <v>15760</v>
      </c>
      <c r="C13013" s="2" t="s">
        <v>15699</v>
      </c>
      <c r="D13013" s="1" t="s">
        <v>19</v>
      </c>
      <c r="E13013" s="3" t="str">
        <f>HYPERLINK("https://fyndiq.se/produkt/7f14e739962c4877/", "Skärmskydd Huawei P30, 3D härdat glas, bubbelfri, hög kvalitet.")</f>
        <v>Skärmskydd Huawei P30, 3D härdat glas, bubbelfri, hög kvalitet.</v>
      </c>
      <c r="F13013" s="1" t="s">
        <v>3346</v>
      </c>
      <c r="G13013" s="1" t="s">
        <v>3347</v>
      </c>
      <c r="H13013" s="1" t="s">
        <v>3348</v>
      </c>
      <c r="I13013" s="1" t="s">
        <v>1673</v>
      </c>
      <c r="J13013" s="1" t="s">
        <v>9</v>
      </c>
      <c r="K13013" s="2" t="s">
        <v>12354</v>
      </c>
      <c r="L13013" s="1" t="s">
        <v>2811</v>
      </c>
      <c r="M13013" s="1" t="s">
        <v>16</v>
      </c>
      <c r="N13013" s="1" t="s">
        <v>16</v>
      </c>
      <c r="O13013" s="1">
        <v>55.2</v>
      </c>
      <c r="P13013" s="1">
        <v>1.0</v>
      </c>
    </row>
    <row r="13014">
      <c r="A13014" s="1" t="s">
        <v>29</v>
      </c>
      <c r="B13014" s="1" t="s">
        <v>15761</v>
      </c>
      <c r="C13014" s="2" t="s">
        <v>15699</v>
      </c>
      <c r="D13014" s="1" t="s">
        <v>19</v>
      </c>
      <c r="E13014" s="3" t="str">
        <f>HYPERLINK("https://fyndiq.se/produkt/60656ba8dce64ae4/", "2 Pack Samsung Galaxy A50 - Härdat glas 9H - Super kvalitet 3D")</f>
        <v>2 Pack Samsung Galaxy A50 - Härdat glas 9H - Super kvalitet 3D</v>
      </c>
      <c r="F13014" s="1" t="s">
        <v>645</v>
      </c>
      <c r="G13014" s="1" t="s">
        <v>646</v>
      </c>
      <c r="H13014" s="1" t="s">
        <v>647</v>
      </c>
      <c r="I13014" s="1" t="s">
        <v>16</v>
      </c>
      <c r="J13014" s="1" t="s">
        <v>23</v>
      </c>
      <c r="K13014" s="1" t="s">
        <v>16</v>
      </c>
      <c r="L13014" s="1" t="s">
        <v>16</v>
      </c>
      <c r="M13014" s="1" t="s">
        <v>16</v>
      </c>
      <c r="N13014" s="1" t="s">
        <v>16</v>
      </c>
      <c r="O13014" s="1">
        <v>63.2</v>
      </c>
      <c r="P13014" s="1">
        <v>1.0</v>
      </c>
    </row>
    <row r="13015">
      <c r="A13015" s="1" t="s">
        <v>29</v>
      </c>
      <c r="B13015" s="1" t="s">
        <v>15762</v>
      </c>
      <c r="C13015" s="2" t="s">
        <v>15699</v>
      </c>
      <c r="D13015" s="1" t="s">
        <v>19</v>
      </c>
      <c r="E13015" s="3" t="str">
        <f>HYPERLINK("https://fyndiq.se/produkt/d420ef08a36f4f9c/", "Motorola Moto G54 - Härdat Glas 9H - Super kvalitet 3D Skärmskydd")</f>
        <v>Motorola Moto G54 - Härdat Glas 9H - Super kvalitet 3D Skärmskydd</v>
      </c>
      <c r="F13015" s="1" t="s">
        <v>4700</v>
      </c>
      <c r="G13015" s="1" t="s">
        <v>4701</v>
      </c>
      <c r="H13015" s="1" t="s">
        <v>4702</v>
      </c>
      <c r="I13015" s="1" t="s">
        <v>1230</v>
      </c>
      <c r="J13015" s="1" t="s">
        <v>23</v>
      </c>
      <c r="K13015" s="1" t="s">
        <v>16</v>
      </c>
      <c r="L13015" s="1" t="s">
        <v>16</v>
      </c>
      <c r="M13015" s="1" t="s">
        <v>16</v>
      </c>
      <c r="N13015" s="1" t="s">
        <v>16</v>
      </c>
      <c r="O13015" s="1">
        <v>55.2</v>
      </c>
      <c r="P13015" s="1">
        <v>1.0</v>
      </c>
    </row>
    <row r="13016">
      <c r="A13016" s="1" t="s">
        <v>29</v>
      </c>
      <c r="B13016" s="1" t="s">
        <v>15763</v>
      </c>
      <c r="C13016" s="2" t="s">
        <v>15699</v>
      </c>
      <c r="D13016" s="1" t="s">
        <v>19</v>
      </c>
      <c r="E13016" s="3" t="str">
        <f>HYPERLINK("https://fyndiq.se/produkt/925ae49423884615/", "2-Pack Samsung S22 Ultra Skärmskydd &amp; 1-Pack linsskydd -9H GLAS")</f>
        <v>2-Pack Samsung S22 Ultra Skärmskydd &amp; 1-Pack linsskydd -9H GLAS</v>
      </c>
      <c r="F13016" s="1" t="s">
        <v>335</v>
      </c>
      <c r="G13016" s="1" t="s">
        <v>336</v>
      </c>
      <c r="H13016" s="1" t="s">
        <v>337</v>
      </c>
      <c r="I13016" s="1" t="s">
        <v>16</v>
      </c>
      <c r="J13016" s="1" t="s">
        <v>23</v>
      </c>
      <c r="K13016" s="1" t="s">
        <v>16</v>
      </c>
      <c r="L13016" s="1" t="s">
        <v>16</v>
      </c>
      <c r="M13016" s="1" t="s">
        <v>16</v>
      </c>
      <c r="N13016" s="1" t="s">
        <v>16</v>
      </c>
      <c r="O13016" s="1">
        <v>71.2</v>
      </c>
      <c r="P13016" s="1">
        <v>1.0</v>
      </c>
    </row>
    <row r="13017">
      <c r="A13017" s="1" t="s">
        <v>29</v>
      </c>
      <c r="B13017" s="1" t="s">
        <v>15764</v>
      </c>
      <c r="C13017" s="2" t="s">
        <v>15699</v>
      </c>
      <c r="D13017" s="1" t="s">
        <v>19</v>
      </c>
      <c r="E13017" s="3" t="str">
        <f>HYPERLINK("https://fyndiq.se/produkt/13e76851ca504320/", "2-Pack Samsung Galaxy S22 Ultra - Härdat glas 9H - Top kvalitet")</f>
        <v>2-Pack Samsung Galaxy S22 Ultra - Härdat glas 9H - Top kvalitet</v>
      </c>
      <c r="F13017" s="1" t="s">
        <v>140</v>
      </c>
      <c r="G13017" s="1" t="s">
        <v>141</v>
      </c>
      <c r="H13017" s="1" t="s">
        <v>142</v>
      </c>
      <c r="I13017" s="1" t="s">
        <v>1311</v>
      </c>
      <c r="J13017" s="1" t="s">
        <v>23</v>
      </c>
      <c r="K13017" s="1" t="s">
        <v>16</v>
      </c>
      <c r="L13017" s="1" t="s">
        <v>16</v>
      </c>
      <c r="M13017" s="1" t="s">
        <v>16</v>
      </c>
      <c r="N13017" s="1" t="s">
        <v>16</v>
      </c>
      <c r="O13017" s="1">
        <v>63.2</v>
      </c>
      <c r="P13017" s="1">
        <v>1.0</v>
      </c>
    </row>
    <row r="13018">
      <c r="A13018" s="1" t="s">
        <v>29</v>
      </c>
      <c r="B13018" s="1" t="s">
        <v>15765</v>
      </c>
      <c r="C13018" s="2" t="s">
        <v>15699</v>
      </c>
      <c r="D13018" s="1" t="s">
        <v>19</v>
      </c>
      <c r="E13018" s="3" t="str">
        <f>HYPERLINK("https://fyndiq.se/produkt/925ae49423884615/", "2-Pack Samsung S22 Ultra Skärmskydd &amp; 1-Pack linsskydd -9H GLAS")</f>
        <v>2-Pack Samsung S22 Ultra Skärmskydd &amp; 1-Pack linsskydd -9H GLAS</v>
      </c>
      <c r="F13018" s="1" t="s">
        <v>335</v>
      </c>
      <c r="G13018" s="1" t="s">
        <v>336</v>
      </c>
      <c r="H13018" s="1" t="s">
        <v>337</v>
      </c>
      <c r="I13018" s="1" t="s">
        <v>16</v>
      </c>
      <c r="J13018" s="1" t="s">
        <v>23</v>
      </c>
      <c r="K13018" s="1" t="s">
        <v>16</v>
      </c>
      <c r="L13018" s="1" t="s">
        <v>16</v>
      </c>
      <c r="M13018" s="1" t="s">
        <v>16</v>
      </c>
      <c r="N13018" s="1" t="s">
        <v>16</v>
      </c>
      <c r="O13018" s="1">
        <v>71.2</v>
      </c>
      <c r="P13018" s="1">
        <v>1.0</v>
      </c>
    </row>
    <row r="13019">
      <c r="A13019" s="1" t="s">
        <v>29</v>
      </c>
      <c r="B13019" s="1" t="s">
        <v>15766</v>
      </c>
      <c r="C13019" s="2" t="s">
        <v>15699</v>
      </c>
      <c r="D13019" s="1" t="s">
        <v>19</v>
      </c>
      <c r="E13019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3019" s="1" t="s">
        <v>4412</v>
      </c>
      <c r="G13019" s="1" t="s">
        <v>4413</v>
      </c>
      <c r="H13019" s="1" t="s">
        <v>4414</v>
      </c>
      <c r="I13019" s="1" t="s">
        <v>16</v>
      </c>
      <c r="J13019" s="1" t="s">
        <v>23</v>
      </c>
      <c r="K13019" s="1" t="s">
        <v>16</v>
      </c>
      <c r="L13019" s="1" t="s">
        <v>16</v>
      </c>
      <c r="M13019" s="1" t="s">
        <v>16</v>
      </c>
      <c r="N13019" s="1" t="s">
        <v>16</v>
      </c>
      <c r="O13019" s="1">
        <v>63.2</v>
      </c>
      <c r="P13019" s="1">
        <v>1.0</v>
      </c>
    </row>
    <row r="13020">
      <c r="A13020" s="1" t="s">
        <v>29</v>
      </c>
      <c r="B13020" s="1" t="s">
        <v>15767</v>
      </c>
      <c r="C13020" s="2" t="s">
        <v>15699</v>
      </c>
      <c r="D13020" s="1" t="s">
        <v>19</v>
      </c>
      <c r="E1302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020" s="1" t="s">
        <v>2144</v>
      </c>
      <c r="G13020" s="1" t="s">
        <v>2145</v>
      </c>
      <c r="H13020" s="1" t="s">
        <v>2146</v>
      </c>
      <c r="I13020" s="1" t="s">
        <v>16</v>
      </c>
      <c r="J13020" s="1" t="s">
        <v>23</v>
      </c>
      <c r="K13020" s="1" t="s">
        <v>16</v>
      </c>
      <c r="L13020" s="1" t="s">
        <v>16</v>
      </c>
      <c r="M13020" s="1" t="s">
        <v>16</v>
      </c>
      <c r="N13020" s="1" t="s">
        <v>16</v>
      </c>
      <c r="O13020" s="1">
        <v>63.2</v>
      </c>
      <c r="P13020" s="1">
        <v>1.0</v>
      </c>
    </row>
    <row r="13021">
      <c r="A13021" s="1" t="s">
        <v>29</v>
      </c>
      <c r="B13021" s="1" t="s">
        <v>15768</v>
      </c>
      <c r="C13021" s="2" t="s">
        <v>15699</v>
      </c>
      <c r="D13021" s="1" t="s">
        <v>19</v>
      </c>
      <c r="E13021" s="3" t="str">
        <f>HYPERLINK("https://fyndiq.se/produkt/030772498a314d8a/", "2-Pack Iphone 14 Pro Max Linsskydd - 9H Härdat glas- Super 3D Linsskydd")</f>
        <v>2-Pack Iphone 14 Pro Max Linsskydd - 9H Härdat glas- Super 3D Linsskydd</v>
      </c>
      <c r="F13021" s="1" t="s">
        <v>15769</v>
      </c>
      <c r="G13021" s="1" t="s">
        <v>15770</v>
      </c>
      <c r="H13021" s="1" t="s">
        <v>15771</v>
      </c>
      <c r="I13021" s="1" t="s">
        <v>16</v>
      </c>
      <c r="J13021" s="1" t="s">
        <v>23</v>
      </c>
      <c r="K13021" s="1" t="s">
        <v>16</v>
      </c>
      <c r="L13021" s="1" t="s">
        <v>16</v>
      </c>
      <c r="M13021" s="1" t="s">
        <v>16</v>
      </c>
      <c r="N13021" s="1" t="s">
        <v>16</v>
      </c>
      <c r="O13021" s="1">
        <v>55.2</v>
      </c>
      <c r="P13021" s="1">
        <v>1.0</v>
      </c>
    </row>
    <row r="13022">
      <c r="A13022" s="1" t="s">
        <v>29</v>
      </c>
      <c r="B13022" s="1" t="s">
        <v>15772</v>
      </c>
      <c r="C13022" s="2" t="s">
        <v>15699</v>
      </c>
      <c r="D13022" s="1" t="s">
        <v>19</v>
      </c>
      <c r="E13022" s="3" t="str">
        <f>HYPERLINK("https://fyndiq.se/produkt/406117b60bf241a0/", "2-Pack Samsung Galaxy S9 - Härdat glas 9H - Super kvalitet 3D")</f>
        <v>2-Pack Samsung Galaxy S9 - Härdat glas 9H - Super kvalitet 3D</v>
      </c>
      <c r="F13022" s="1" t="s">
        <v>228</v>
      </c>
      <c r="G13022" s="1" t="s">
        <v>229</v>
      </c>
      <c r="H13022" s="1" t="s">
        <v>230</v>
      </c>
      <c r="I13022" s="1" t="s">
        <v>16</v>
      </c>
      <c r="J13022" s="1" t="s">
        <v>23</v>
      </c>
      <c r="K13022" s="1" t="s">
        <v>16</v>
      </c>
      <c r="L13022" s="1" t="s">
        <v>16</v>
      </c>
      <c r="M13022" s="1" t="s">
        <v>16</v>
      </c>
      <c r="N13022" s="1" t="s">
        <v>16</v>
      </c>
      <c r="O13022" s="1">
        <v>63.2</v>
      </c>
      <c r="P13022" s="1">
        <v>1.0</v>
      </c>
    </row>
    <row r="13023">
      <c r="A13023" s="1" t="s">
        <v>29</v>
      </c>
      <c r="B13023" s="1" t="s">
        <v>15773</v>
      </c>
      <c r="C13023" s="2" t="s">
        <v>15699</v>
      </c>
      <c r="D13023" s="1" t="s">
        <v>19</v>
      </c>
      <c r="E1302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023" s="1" t="s">
        <v>2144</v>
      </c>
      <c r="G13023" s="1" t="s">
        <v>2145</v>
      </c>
      <c r="H13023" s="1" t="s">
        <v>2146</v>
      </c>
      <c r="I13023" s="1" t="s">
        <v>16</v>
      </c>
      <c r="J13023" s="1" t="s">
        <v>23</v>
      </c>
      <c r="K13023" s="1" t="s">
        <v>16</v>
      </c>
      <c r="L13023" s="1" t="s">
        <v>16</v>
      </c>
      <c r="M13023" s="1" t="s">
        <v>16</v>
      </c>
      <c r="N13023" s="1" t="s">
        <v>16</v>
      </c>
      <c r="O13023" s="1">
        <v>63.2</v>
      </c>
      <c r="P13023" s="1">
        <v>1.0</v>
      </c>
    </row>
    <row r="13024">
      <c r="A13024" s="1" t="s">
        <v>29</v>
      </c>
      <c r="B13024" s="1" t="s">
        <v>15774</v>
      </c>
      <c r="C13024" s="2" t="s">
        <v>15699</v>
      </c>
      <c r="D13024" s="1" t="s">
        <v>19</v>
      </c>
      <c r="E13024" s="3" t="str">
        <f>HYPERLINK("https://fyndiq.se/produkt/2477583187264ece/", "2-Pack Samsung S20 - 9H Härdat Glass - Top Kvalitet")</f>
        <v>2-Pack Samsung S20 - 9H Härdat Glass - Top Kvalitet</v>
      </c>
      <c r="F13024" s="1" t="s">
        <v>124</v>
      </c>
      <c r="G13024" s="1" t="s">
        <v>125</v>
      </c>
      <c r="H13024" s="1" t="s">
        <v>126</v>
      </c>
      <c r="I13024" s="1" t="s">
        <v>16</v>
      </c>
      <c r="J13024" s="1" t="s">
        <v>23</v>
      </c>
      <c r="K13024" s="1" t="s">
        <v>16</v>
      </c>
      <c r="L13024" s="1" t="s">
        <v>16</v>
      </c>
      <c r="M13024" s="1" t="s">
        <v>16</v>
      </c>
      <c r="N13024" s="1" t="s">
        <v>16</v>
      </c>
      <c r="O13024" s="1">
        <v>71.2</v>
      </c>
      <c r="P13024" s="1">
        <v>1.0</v>
      </c>
    </row>
    <row r="13025">
      <c r="A13025" s="1" t="s">
        <v>29</v>
      </c>
      <c r="B13025" s="1" t="s">
        <v>15775</v>
      </c>
      <c r="C13025" s="2" t="s">
        <v>15699</v>
      </c>
      <c r="D13025" s="1" t="s">
        <v>19</v>
      </c>
      <c r="E13025" s="3" t="str">
        <f>HYPERLINK("https://fyndiq.se/produkt/adb4de0f77004241/", "2-Pack Xiaomi 13T 5G - Härdat glas 9H - Super kvalitet 3D Skärmskydd")</f>
        <v>2-Pack Xiaomi 13T 5G - Härdat glas 9H - Super kvalitet 3D Skärmskydd</v>
      </c>
      <c r="F13025" s="1" t="s">
        <v>1139</v>
      </c>
      <c r="G13025" s="1" t="s">
        <v>1140</v>
      </c>
      <c r="H13025" s="1" t="s">
        <v>1141</v>
      </c>
      <c r="I13025" s="1" t="s">
        <v>16</v>
      </c>
      <c r="J13025" s="1" t="s">
        <v>23</v>
      </c>
      <c r="K13025" s="1" t="s">
        <v>16</v>
      </c>
      <c r="L13025" s="1" t="s">
        <v>16</v>
      </c>
      <c r="M13025" s="1" t="s">
        <v>16</v>
      </c>
      <c r="N13025" s="1" t="s">
        <v>16</v>
      </c>
      <c r="O13025" s="1">
        <v>63.2</v>
      </c>
      <c r="P13025" s="1">
        <v>1.0</v>
      </c>
    </row>
    <row r="13026">
      <c r="A13026" s="1" t="s">
        <v>29</v>
      </c>
      <c r="B13026" s="1" t="s">
        <v>15776</v>
      </c>
      <c r="C13026" s="2" t="s">
        <v>15699</v>
      </c>
      <c r="D13026" s="1" t="s">
        <v>19</v>
      </c>
      <c r="E13026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3026" s="1" t="s">
        <v>1110</v>
      </c>
      <c r="G13026" s="1" t="s">
        <v>1111</v>
      </c>
      <c r="H13026" s="1" t="s">
        <v>1112</v>
      </c>
      <c r="I13026" s="1" t="s">
        <v>16</v>
      </c>
      <c r="J13026" s="1" t="s">
        <v>23</v>
      </c>
      <c r="K13026" s="1" t="s">
        <v>16</v>
      </c>
      <c r="L13026" s="1" t="s">
        <v>16</v>
      </c>
      <c r="M13026" s="1" t="s">
        <v>16</v>
      </c>
      <c r="N13026" s="1" t="s">
        <v>16</v>
      </c>
      <c r="O13026" s="1">
        <v>71.2</v>
      </c>
      <c r="P13026" s="1">
        <v>1.0</v>
      </c>
    </row>
    <row r="13027">
      <c r="A13027" s="1" t="s">
        <v>29</v>
      </c>
      <c r="B13027" s="1" t="s">
        <v>15777</v>
      </c>
      <c r="C13027" s="2" t="s">
        <v>15699</v>
      </c>
      <c r="D13027" s="1" t="s">
        <v>19</v>
      </c>
      <c r="E1302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027" s="1" t="s">
        <v>729</v>
      </c>
      <c r="G13027" s="1" t="s">
        <v>730</v>
      </c>
      <c r="H13027" s="1" t="s">
        <v>731</v>
      </c>
      <c r="I13027" s="1" t="s">
        <v>16</v>
      </c>
      <c r="J13027" s="1" t="s">
        <v>23</v>
      </c>
      <c r="K13027" s="1" t="s">
        <v>16</v>
      </c>
      <c r="L13027" s="1" t="s">
        <v>16</v>
      </c>
      <c r="M13027" s="1" t="s">
        <v>16</v>
      </c>
      <c r="N13027" s="1" t="s">
        <v>16</v>
      </c>
      <c r="O13027" s="1">
        <v>63.2</v>
      </c>
      <c r="P13027" s="1">
        <v>1.0</v>
      </c>
    </row>
    <row r="13028">
      <c r="A13028" s="1" t="s">
        <v>29</v>
      </c>
      <c r="B13028" s="1" t="s">
        <v>15778</v>
      </c>
      <c r="C13028" s="2" t="s">
        <v>15699</v>
      </c>
      <c r="D13028" s="1" t="s">
        <v>19</v>
      </c>
      <c r="E13028" s="3" t="str">
        <f>HYPERLINK("https://fyndiq.se/produkt/ebd0c75a3b324593/", "2-Pack Samsung S22 Ultra 5G Skärmskydd &amp;1-Pack linsskydd-9H GLAS")</f>
        <v>2-Pack Samsung S22 Ultra 5G Skärmskydd &amp;1-Pack linsskydd-9H GLAS</v>
      </c>
      <c r="F13028" s="1" t="s">
        <v>6898</v>
      </c>
      <c r="G13028" s="1" t="s">
        <v>6899</v>
      </c>
      <c r="H13028" s="1" t="s">
        <v>6900</v>
      </c>
      <c r="I13028" s="1" t="s">
        <v>16</v>
      </c>
      <c r="J13028" s="1" t="s">
        <v>23</v>
      </c>
      <c r="K13028" s="1" t="s">
        <v>16</v>
      </c>
      <c r="L13028" s="1" t="s">
        <v>16</v>
      </c>
      <c r="M13028" s="1" t="s">
        <v>16</v>
      </c>
      <c r="N13028" s="1" t="s">
        <v>16</v>
      </c>
      <c r="O13028" s="1">
        <v>71.2</v>
      </c>
      <c r="P13028" s="1">
        <v>1.0</v>
      </c>
    </row>
    <row r="13029">
      <c r="A13029" s="1" t="s">
        <v>29</v>
      </c>
      <c r="B13029" s="1" t="s">
        <v>15779</v>
      </c>
      <c r="C13029" s="2" t="s">
        <v>15699</v>
      </c>
      <c r="D13029" s="1" t="s">
        <v>19</v>
      </c>
      <c r="E1302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029" s="1" t="s">
        <v>258</v>
      </c>
      <c r="G13029" s="1" t="s">
        <v>259</v>
      </c>
      <c r="H13029" s="1" t="s">
        <v>260</v>
      </c>
      <c r="I13029" s="1" t="s">
        <v>1311</v>
      </c>
      <c r="J13029" s="1" t="s">
        <v>9</v>
      </c>
      <c r="K13029" s="2" t="s">
        <v>15072</v>
      </c>
      <c r="L13029" s="1" t="s">
        <v>2650</v>
      </c>
      <c r="M13029" s="1" t="s">
        <v>16</v>
      </c>
      <c r="N13029" s="1" t="s">
        <v>16</v>
      </c>
      <c r="O13029" s="1">
        <v>63.2</v>
      </c>
      <c r="P13029" s="1">
        <v>1.0</v>
      </c>
    </row>
    <row r="13030">
      <c r="A13030" s="1" t="s">
        <v>29</v>
      </c>
      <c r="B13030" s="1" t="s">
        <v>15780</v>
      </c>
      <c r="C13030" s="2" t="s">
        <v>15699</v>
      </c>
      <c r="D13030" s="1" t="s">
        <v>19</v>
      </c>
      <c r="E13030" s="3" t="str">
        <f>HYPERLINK("https://fyndiq.se/produkt/06106438a7a14dfc/", "2-Pack Xiaomi 13T Pro - Härdat glas 9H - Super kvalitet 3D Skärmskydd")</f>
        <v>2-Pack Xiaomi 13T Pro - Härdat glas 9H - Super kvalitet 3D Skärmskydd</v>
      </c>
      <c r="F13030" s="1" t="s">
        <v>883</v>
      </c>
      <c r="G13030" s="1" t="s">
        <v>884</v>
      </c>
      <c r="H13030" s="1" t="s">
        <v>885</v>
      </c>
      <c r="I13030" s="1" t="s">
        <v>16</v>
      </c>
      <c r="J13030" s="1" t="s">
        <v>23</v>
      </c>
      <c r="K13030" s="1" t="s">
        <v>16</v>
      </c>
      <c r="L13030" s="1" t="s">
        <v>16</v>
      </c>
      <c r="M13030" s="1" t="s">
        <v>16</v>
      </c>
      <c r="N13030" s="1" t="s">
        <v>16</v>
      </c>
      <c r="O13030" s="1">
        <v>63.2</v>
      </c>
      <c r="P13030" s="1">
        <v>1.0</v>
      </c>
    </row>
    <row r="13031">
      <c r="A13031" s="1" t="s">
        <v>29</v>
      </c>
      <c r="B13031" s="1" t="s">
        <v>15781</v>
      </c>
      <c r="C13031" s="2" t="s">
        <v>15699</v>
      </c>
      <c r="D13031" s="1" t="s">
        <v>19</v>
      </c>
      <c r="E1303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3031" s="1" t="s">
        <v>3098</v>
      </c>
      <c r="G13031" s="1" t="s">
        <v>3099</v>
      </c>
      <c r="H13031" s="1" t="s">
        <v>3100</v>
      </c>
      <c r="I13031" s="1" t="s">
        <v>16</v>
      </c>
      <c r="J13031" s="1" t="s">
        <v>23</v>
      </c>
      <c r="K13031" s="1" t="s">
        <v>16</v>
      </c>
      <c r="L13031" s="1" t="s">
        <v>16</v>
      </c>
      <c r="M13031" s="1" t="s">
        <v>16</v>
      </c>
      <c r="N13031" s="1" t="s">
        <v>16</v>
      </c>
      <c r="O13031" s="1">
        <v>63.2</v>
      </c>
      <c r="P13031" s="1">
        <v>1.0</v>
      </c>
    </row>
    <row r="13032">
      <c r="A13032" s="1" t="s">
        <v>29</v>
      </c>
      <c r="B13032" s="1" t="s">
        <v>15782</v>
      </c>
      <c r="C13032" s="2" t="s">
        <v>15699</v>
      </c>
      <c r="D13032" s="1" t="s">
        <v>19</v>
      </c>
      <c r="E13032" s="3" t="str">
        <f>HYPERLINK("https://fyndiq.se/produkt/8d7960028c1a40a4/", "2 Pack Xiaomi 11T Pro 5G - Härdat glas 9H - Super kvalitet 3D")</f>
        <v>2 Pack Xiaomi 11T Pro 5G - Härdat glas 9H - Super kvalitet 3D</v>
      </c>
      <c r="F13032" s="1" t="s">
        <v>112</v>
      </c>
      <c r="G13032" s="1" t="s">
        <v>113</v>
      </c>
      <c r="H13032" s="1" t="s">
        <v>114</v>
      </c>
      <c r="I13032" s="1" t="s">
        <v>16</v>
      </c>
      <c r="J13032" s="1" t="s">
        <v>23</v>
      </c>
      <c r="K13032" s="1" t="s">
        <v>16</v>
      </c>
      <c r="L13032" s="1" t="s">
        <v>16</v>
      </c>
      <c r="M13032" s="1" t="s">
        <v>16</v>
      </c>
      <c r="N13032" s="1" t="s">
        <v>16</v>
      </c>
      <c r="O13032" s="1">
        <v>63.2</v>
      </c>
      <c r="P13032" s="1">
        <v>1.0</v>
      </c>
    </row>
    <row r="13033">
      <c r="A13033" s="1" t="s">
        <v>29</v>
      </c>
      <c r="B13033" s="1" t="s">
        <v>15783</v>
      </c>
      <c r="C13033" s="2" t="s">
        <v>15699</v>
      </c>
      <c r="D13033" s="1" t="s">
        <v>19</v>
      </c>
      <c r="E13033" s="3" t="str">
        <f>HYPERLINK("https://fyndiq.se/produkt/f1dd00f7a4f84494/", "2-Pack Samsung Galaxy A51 5G - Härdat Glas 9H -Super kvalitet 3D")</f>
        <v>2-Pack Samsung Galaxy A51 5G - Härdat Glas 9H -Super kvalitet 3D</v>
      </c>
      <c r="F13033" s="1" t="s">
        <v>6096</v>
      </c>
      <c r="G13033" s="1" t="s">
        <v>6097</v>
      </c>
      <c r="H13033" s="1" t="s">
        <v>6098</v>
      </c>
      <c r="I13033" s="1" t="s">
        <v>16</v>
      </c>
      <c r="J13033" s="1" t="s">
        <v>23</v>
      </c>
      <c r="K13033" s="1" t="s">
        <v>16</v>
      </c>
      <c r="L13033" s="1" t="s">
        <v>16</v>
      </c>
      <c r="M13033" s="1" t="s">
        <v>16</v>
      </c>
      <c r="N13033" s="1" t="s">
        <v>16</v>
      </c>
      <c r="O13033" s="1">
        <v>63.2</v>
      </c>
      <c r="P13033" s="1">
        <v>1.0</v>
      </c>
    </row>
    <row r="13034">
      <c r="A13034" s="1" t="s">
        <v>29</v>
      </c>
      <c r="B13034" s="1" t="s">
        <v>15784</v>
      </c>
      <c r="C13034" s="2" t="s">
        <v>15699</v>
      </c>
      <c r="D13034" s="1" t="s">
        <v>19</v>
      </c>
      <c r="E13034" s="3" t="str">
        <f>HYPERLINK("https://fyndiq.se/produkt/19c2551af5564452/", "2 Pack Samsung Galaxy A41 - Härdat Glas 9H - Super kvalitet 3D")</f>
        <v>2 Pack Samsung Galaxy A41 - Härdat Glas 9H - Super kvalitet 3D</v>
      </c>
      <c r="F13034" s="1" t="s">
        <v>362</v>
      </c>
      <c r="G13034" s="1" t="s">
        <v>363</v>
      </c>
      <c r="H13034" s="1" t="s">
        <v>364</v>
      </c>
      <c r="I13034" s="1" t="s">
        <v>16</v>
      </c>
      <c r="J13034" s="1" t="s">
        <v>23</v>
      </c>
      <c r="K13034" s="1" t="s">
        <v>16</v>
      </c>
      <c r="L13034" s="1" t="s">
        <v>16</v>
      </c>
      <c r="M13034" s="1" t="s">
        <v>16</v>
      </c>
      <c r="N13034" s="1" t="s">
        <v>16</v>
      </c>
      <c r="O13034" s="1">
        <v>63.2</v>
      </c>
      <c r="P13034" s="1">
        <v>1.0</v>
      </c>
    </row>
    <row r="13035">
      <c r="A13035" s="1" t="s">
        <v>29</v>
      </c>
      <c r="B13035" s="1" t="s">
        <v>15785</v>
      </c>
      <c r="C13035" s="2" t="s">
        <v>15699</v>
      </c>
      <c r="D13035" s="1" t="s">
        <v>19</v>
      </c>
      <c r="E13035" s="3" t="str">
        <f>HYPERLINK("https://fyndiq.se/produkt/a871a7da0b2249a8/", "2-Pack Iphone 11 Pro Max - 9H Härdat Glass - Top Kvalitet")</f>
        <v>2-Pack Iphone 11 Pro Max - 9H Härdat Glass - Top Kvalitet</v>
      </c>
      <c r="F13035" s="1" t="s">
        <v>559</v>
      </c>
      <c r="G13035" s="1" t="s">
        <v>560</v>
      </c>
      <c r="H13035" s="1" t="s">
        <v>561</v>
      </c>
      <c r="I13035" s="1" t="s">
        <v>16</v>
      </c>
      <c r="J13035" s="1" t="s">
        <v>23</v>
      </c>
      <c r="K13035" s="1" t="s">
        <v>16</v>
      </c>
      <c r="L13035" s="1" t="s">
        <v>16</v>
      </c>
      <c r="M13035" s="1" t="s">
        <v>16</v>
      </c>
      <c r="N13035" s="1" t="s">
        <v>16</v>
      </c>
      <c r="O13035" s="1">
        <v>47.2</v>
      </c>
      <c r="P13035" s="1">
        <v>1.0</v>
      </c>
    </row>
    <row r="13036">
      <c r="A13036" s="1" t="s">
        <v>29</v>
      </c>
      <c r="B13036" s="1" t="s">
        <v>15786</v>
      </c>
      <c r="C13036" s="2" t="s">
        <v>15787</v>
      </c>
      <c r="D13036" s="1" t="s">
        <v>19</v>
      </c>
      <c r="E13036" s="3" t="str">
        <f>HYPERLINK("https://fyndiq.se/produkt/f9cb40a5fb2c42e4/", "2 Pack Xiaomi 12 PRO - Härdat glas 9H-Super kvalitet 3D")</f>
        <v>2 Pack Xiaomi 12 PRO - Härdat glas 9H-Super kvalitet 3D</v>
      </c>
      <c r="F13036" s="1" t="s">
        <v>1830</v>
      </c>
      <c r="G13036" s="1" t="s">
        <v>1831</v>
      </c>
      <c r="H13036" s="1" t="s">
        <v>1832</v>
      </c>
      <c r="I13036" s="1" t="s">
        <v>16</v>
      </c>
      <c r="J13036" s="1" t="s">
        <v>23</v>
      </c>
      <c r="K13036" s="1" t="s">
        <v>16</v>
      </c>
      <c r="L13036" s="1" t="s">
        <v>16</v>
      </c>
      <c r="M13036" s="1" t="s">
        <v>16</v>
      </c>
      <c r="N13036" s="1" t="s">
        <v>16</v>
      </c>
      <c r="O13036" s="1">
        <v>63.2</v>
      </c>
      <c r="P13036" s="1">
        <v>1.0</v>
      </c>
    </row>
    <row r="13037">
      <c r="A13037" s="1" t="s">
        <v>29</v>
      </c>
      <c r="B13037" s="1" t="s">
        <v>15788</v>
      </c>
      <c r="C13037" s="2" t="s">
        <v>15787</v>
      </c>
      <c r="D13037" s="1" t="s">
        <v>19</v>
      </c>
      <c r="E13037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3037" s="1" t="s">
        <v>407</v>
      </c>
      <c r="G13037" s="1" t="s">
        <v>408</v>
      </c>
      <c r="H13037" s="1" t="s">
        <v>409</v>
      </c>
      <c r="I13037" s="1" t="s">
        <v>16</v>
      </c>
      <c r="J13037" s="1" t="s">
        <v>23</v>
      </c>
      <c r="K13037" s="1" t="s">
        <v>16</v>
      </c>
      <c r="L13037" s="1" t="s">
        <v>16</v>
      </c>
      <c r="M13037" s="1" t="s">
        <v>16</v>
      </c>
      <c r="N13037" s="1" t="s">
        <v>16</v>
      </c>
      <c r="O13037" s="1">
        <v>71.2</v>
      </c>
      <c r="P13037" s="1">
        <v>1.0</v>
      </c>
    </row>
    <row r="13038">
      <c r="A13038" s="1" t="s">
        <v>29</v>
      </c>
      <c r="B13038" s="1" t="s">
        <v>15789</v>
      </c>
      <c r="C13038" s="2" t="s">
        <v>15787</v>
      </c>
      <c r="D13038" s="1" t="s">
        <v>19</v>
      </c>
      <c r="E13038" s="3" t="str">
        <f>HYPERLINK("https://fyndiq.se/produkt/0386ecdde44e4e9e/", "Google Pixel 6A - Härdat glas 9H - Super kvalitet 3D Skärmskydd")</f>
        <v>Google Pixel 6A - Härdat glas 9H - Super kvalitet 3D Skärmskydd</v>
      </c>
      <c r="F13038" s="1" t="s">
        <v>5432</v>
      </c>
      <c r="G13038" s="1" t="s">
        <v>5433</v>
      </c>
      <c r="H13038" s="1" t="s">
        <v>5434</v>
      </c>
      <c r="I13038" s="1" t="s">
        <v>16</v>
      </c>
      <c r="J13038" s="1" t="s">
        <v>23</v>
      </c>
      <c r="K13038" s="1" t="s">
        <v>16</v>
      </c>
      <c r="L13038" s="1" t="s">
        <v>16</v>
      </c>
      <c r="M13038" s="1" t="s">
        <v>16</v>
      </c>
      <c r="N13038" s="1" t="s">
        <v>16</v>
      </c>
      <c r="O13038" s="1">
        <v>55.2</v>
      </c>
      <c r="P13038" s="1">
        <v>1.0</v>
      </c>
    </row>
    <row r="13039">
      <c r="A13039" s="1" t="s">
        <v>29</v>
      </c>
      <c r="B13039" s="1" t="s">
        <v>15790</v>
      </c>
      <c r="C13039" s="2" t="s">
        <v>15787</v>
      </c>
      <c r="D13039" s="1" t="s">
        <v>19</v>
      </c>
      <c r="E13039" s="3" t="str">
        <f>HYPERLINK("https://fyndiq.se/produkt/67afb534781a4066/", "2-Pack Samsung Galaxy S9 Plus - Härdat glas- 9HSuper kvalitet 3D")</f>
        <v>2-Pack Samsung Galaxy S9 Plus - Härdat glas- 9HSuper kvalitet 3D</v>
      </c>
      <c r="F13039" s="1" t="s">
        <v>3929</v>
      </c>
      <c r="G13039" s="1" t="s">
        <v>3930</v>
      </c>
      <c r="H13039" s="1" t="s">
        <v>3931</v>
      </c>
      <c r="I13039" s="1" t="s">
        <v>16</v>
      </c>
      <c r="J13039" s="1" t="s">
        <v>23</v>
      </c>
      <c r="K13039" s="1" t="s">
        <v>16</v>
      </c>
      <c r="L13039" s="1" t="s">
        <v>16</v>
      </c>
      <c r="M13039" s="1" t="s">
        <v>16</v>
      </c>
      <c r="N13039" s="1" t="s">
        <v>16</v>
      </c>
      <c r="O13039" s="1">
        <v>63.2</v>
      </c>
      <c r="P13039" s="1">
        <v>1.0</v>
      </c>
    </row>
    <row r="13040">
      <c r="A13040" s="1" t="s">
        <v>29</v>
      </c>
      <c r="B13040" s="1" t="s">
        <v>15791</v>
      </c>
      <c r="C13040" s="2" t="s">
        <v>15787</v>
      </c>
      <c r="D13040" s="1" t="s">
        <v>19</v>
      </c>
      <c r="E1304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3040" s="1" t="s">
        <v>35</v>
      </c>
      <c r="G13040" s="1" t="s">
        <v>36</v>
      </c>
      <c r="H13040" s="1" t="s">
        <v>37</v>
      </c>
      <c r="I13040" s="1" t="s">
        <v>16</v>
      </c>
      <c r="J13040" s="1" t="s">
        <v>23</v>
      </c>
      <c r="K13040" s="1" t="s">
        <v>16</v>
      </c>
      <c r="L13040" s="1" t="s">
        <v>16</v>
      </c>
      <c r="M13040" s="1" t="s">
        <v>16</v>
      </c>
      <c r="N13040" s="1" t="s">
        <v>16</v>
      </c>
      <c r="O13040" s="1">
        <v>63.2</v>
      </c>
      <c r="P13040" s="1">
        <v>1.0</v>
      </c>
    </row>
    <row r="13041">
      <c r="A13041" s="1" t="s">
        <v>29</v>
      </c>
      <c r="B13041" s="1" t="s">
        <v>15792</v>
      </c>
      <c r="C13041" s="2" t="s">
        <v>15787</v>
      </c>
      <c r="D13041" s="1" t="s">
        <v>19</v>
      </c>
      <c r="E13041" s="3" t="str">
        <f>HYPERLINK("https://fyndiq.se/produkt/082f3cf898c84831/", "2 Pack Galaxy S20 Ultra - Härdat glas 9H - Super kvalitet 3D")</f>
        <v>2 Pack Galaxy S20 Ultra - Härdat glas 9H - Super kvalitet 3D</v>
      </c>
      <c r="F13041" s="1" t="s">
        <v>460</v>
      </c>
      <c r="G13041" s="1" t="s">
        <v>461</v>
      </c>
      <c r="H13041" s="1" t="s">
        <v>462</v>
      </c>
      <c r="I13041" s="1" t="s">
        <v>16</v>
      </c>
      <c r="J13041" s="1" t="s">
        <v>23</v>
      </c>
      <c r="K13041" s="1" t="s">
        <v>16</v>
      </c>
      <c r="L13041" s="1" t="s">
        <v>16</v>
      </c>
      <c r="M13041" s="1" t="s">
        <v>16</v>
      </c>
      <c r="N13041" s="1" t="s">
        <v>16</v>
      </c>
      <c r="O13041" s="1">
        <v>63.2</v>
      </c>
      <c r="P13041" s="1">
        <v>1.0</v>
      </c>
    </row>
    <row r="13042">
      <c r="A13042" s="1" t="s">
        <v>29</v>
      </c>
      <c r="B13042" s="1" t="s">
        <v>15793</v>
      </c>
      <c r="C13042" s="2" t="s">
        <v>15787</v>
      </c>
      <c r="D13042" s="1" t="s">
        <v>19</v>
      </c>
      <c r="E13042" s="3" t="str">
        <f>HYPERLINK("https://fyndiq.se/produkt/13e76851ca504320/", "2-Pack Samsung Galaxy S22 Ultra - Härdat glas 9H - Top kvalitet")</f>
        <v>2-Pack Samsung Galaxy S22 Ultra - Härdat glas 9H - Top kvalitet</v>
      </c>
      <c r="F13042" s="1" t="s">
        <v>140</v>
      </c>
      <c r="G13042" s="1" t="s">
        <v>141</v>
      </c>
      <c r="H13042" s="1" t="s">
        <v>142</v>
      </c>
      <c r="I13042" s="1" t="s">
        <v>16</v>
      </c>
      <c r="J13042" s="1" t="s">
        <v>23</v>
      </c>
      <c r="K13042" s="1" t="s">
        <v>16</v>
      </c>
      <c r="L13042" s="1" t="s">
        <v>16</v>
      </c>
      <c r="M13042" s="1" t="s">
        <v>16</v>
      </c>
      <c r="N13042" s="1" t="s">
        <v>16</v>
      </c>
      <c r="O13042" s="1">
        <v>63.2</v>
      </c>
      <c r="P13042" s="1">
        <v>1.0</v>
      </c>
    </row>
    <row r="13043">
      <c r="A13043" s="1" t="s">
        <v>29</v>
      </c>
      <c r="B13043" s="1" t="s">
        <v>15794</v>
      </c>
      <c r="C13043" s="2" t="s">
        <v>15787</v>
      </c>
      <c r="D13043" s="1" t="s">
        <v>19</v>
      </c>
      <c r="E13043" s="3" t="str">
        <f>HYPERLINK("https://fyndiq.se/produkt/6758100e2782433a/", "2-Pack iPhone 12 Pro - Härdat Glas 9H - Super Kvalitet 3D")</f>
        <v>2-Pack iPhone 12 Pro - Härdat Glas 9H - Super Kvalitet 3D</v>
      </c>
      <c r="F13043" s="1" t="s">
        <v>3185</v>
      </c>
      <c r="G13043" s="1" t="s">
        <v>3186</v>
      </c>
      <c r="H13043" s="1" t="s">
        <v>3187</v>
      </c>
      <c r="I13043" s="1" t="s">
        <v>16</v>
      </c>
      <c r="J13043" s="1" t="s">
        <v>23</v>
      </c>
      <c r="K13043" s="1" t="s">
        <v>16</v>
      </c>
      <c r="L13043" s="1" t="s">
        <v>16</v>
      </c>
      <c r="M13043" s="1" t="s">
        <v>16</v>
      </c>
      <c r="N13043" s="1" t="s">
        <v>16</v>
      </c>
      <c r="O13043" s="1">
        <v>47.2</v>
      </c>
      <c r="P13043" s="1">
        <v>1.0</v>
      </c>
    </row>
    <row r="13044">
      <c r="A13044" s="1" t="s">
        <v>29</v>
      </c>
      <c r="B13044" s="1" t="s">
        <v>15795</v>
      </c>
      <c r="C13044" s="2" t="s">
        <v>15787</v>
      </c>
      <c r="D13044" s="1" t="s">
        <v>19</v>
      </c>
      <c r="E13044" s="3" t="str">
        <f>HYPERLINK("https://fyndiq.se/produkt/2030c5450cfb4338/", "2 Pack Huawei P30 Pro - Härdat glas 9H – 3D Super kvalitet")</f>
        <v>2 Pack Huawei P30 Pro - Härdat glas 9H – 3D Super kvalitet</v>
      </c>
      <c r="F13044" s="1" t="s">
        <v>1091</v>
      </c>
      <c r="G13044" s="1" t="s">
        <v>1092</v>
      </c>
      <c r="H13044" s="1" t="s">
        <v>1093</v>
      </c>
      <c r="I13044" s="1" t="s">
        <v>16</v>
      </c>
      <c r="J13044" s="1" t="s">
        <v>23</v>
      </c>
      <c r="K13044" s="1" t="s">
        <v>16</v>
      </c>
      <c r="L13044" s="1" t="s">
        <v>16</v>
      </c>
      <c r="M13044" s="1" t="s">
        <v>16</v>
      </c>
      <c r="N13044" s="1" t="s">
        <v>16</v>
      </c>
      <c r="O13044" s="1">
        <v>71.2</v>
      </c>
      <c r="P13044" s="1">
        <v>1.0</v>
      </c>
    </row>
    <row r="13045">
      <c r="A13045" s="1" t="s">
        <v>29</v>
      </c>
      <c r="B13045" s="1" t="s">
        <v>15796</v>
      </c>
      <c r="C13045" s="2" t="s">
        <v>15787</v>
      </c>
      <c r="D13045" s="1" t="s">
        <v>19</v>
      </c>
      <c r="E13045" s="3" t="str">
        <f t="shared" ref="E13045:E13046" si="549">HYPERLINK("https://fyndiq.se/produkt/08d44de1ca3946df/", "2-Pack Samsung Galaxy S10 - Härdat Glas 9H – 3D Skärmskydd - Super kvalitet")</f>
        <v>2-Pack Samsung Galaxy S10 - Härdat Glas 9H – 3D Skärmskydd - Super kvalitet</v>
      </c>
      <c r="F13045" s="1" t="s">
        <v>729</v>
      </c>
      <c r="G13045" s="1" t="s">
        <v>730</v>
      </c>
      <c r="H13045" s="1" t="s">
        <v>731</v>
      </c>
      <c r="I13045" s="1" t="s">
        <v>16</v>
      </c>
      <c r="J13045" s="1" t="s">
        <v>23</v>
      </c>
      <c r="K13045" s="1" t="s">
        <v>16</v>
      </c>
      <c r="L13045" s="1" t="s">
        <v>16</v>
      </c>
      <c r="M13045" s="1" t="s">
        <v>16</v>
      </c>
      <c r="N13045" s="1" t="s">
        <v>16</v>
      </c>
      <c r="O13045" s="1">
        <v>63.2</v>
      </c>
      <c r="P13045" s="1">
        <v>1.0</v>
      </c>
    </row>
    <row r="13046">
      <c r="A13046" s="1" t="s">
        <v>29</v>
      </c>
      <c r="B13046" s="1" t="s">
        <v>15797</v>
      </c>
      <c r="C13046" s="2" t="s">
        <v>15787</v>
      </c>
      <c r="D13046" s="1" t="s">
        <v>19</v>
      </c>
      <c r="E13046" s="3" t="str">
        <f t="shared" si="549"/>
        <v>2-Pack Samsung Galaxy S10 - Härdat Glas 9H – 3D Skärmskydd - Super kvalitet</v>
      </c>
      <c r="F13046" s="1" t="s">
        <v>729</v>
      </c>
      <c r="G13046" s="1" t="s">
        <v>730</v>
      </c>
      <c r="H13046" s="1" t="s">
        <v>731</v>
      </c>
      <c r="I13046" s="1" t="s">
        <v>16</v>
      </c>
      <c r="J13046" s="1" t="s">
        <v>23</v>
      </c>
      <c r="K13046" s="1" t="s">
        <v>16</v>
      </c>
      <c r="L13046" s="1" t="s">
        <v>16</v>
      </c>
      <c r="M13046" s="1" t="s">
        <v>16</v>
      </c>
      <c r="N13046" s="1" t="s">
        <v>16</v>
      </c>
      <c r="O13046" s="1">
        <v>63.2</v>
      </c>
      <c r="P13046" s="1">
        <v>1.0</v>
      </c>
    </row>
    <row r="13047">
      <c r="A13047" s="1" t="s">
        <v>29</v>
      </c>
      <c r="B13047" s="1" t="s">
        <v>15798</v>
      </c>
      <c r="C13047" s="2" t="s">
        <v>15787</v>
      </c>
      <c r="D13047" s="1" t="s">
        <v>19</v>
      </c>
      <c r="E13047" s="3" t="str">
        <f t="shared" ref="E13047:E13048" si="550">HYPERLINK("https://fyndiq.se/produkt/e6085c39be274bf8/", "2-Pack GOOGLE PIXEL 7 Skärmskydd - Härdat Glas 9H - Super kvalitet 3D")</f>
        <v>2-Pack GOOGLE PIXEL 7 Skärmskydd - Härdat Glas 9H - Super kvalitet 3D</v>
      </c>
      <c r="F13047" s="1" t="s">
        <v>675</v>
      </c>
      <c r="G13047" s="1" t="s">
        <v>676</v>
      </c>
      <c r="H13047" s="1" t="s">
        <v>677</v>
      </c>
      <c r="I13047" s="1" t="s">
        <v>16</v>
      </c>
      <c r="J13047" s="1" t="s">
        <v>23</v>
      </c>
      <c r="K13047" s="1" t="s">
        <v>16</v>
      </c>
      <c r="L13047" s="1" t="s">
        <v>16</v>
      </c>
      <c r="M13047" s="1" t="s">
        <v>16</v>
      </c>
      <c r="N13047" s="1" t="s">
        <v>16</v>
      </c>
      <c r="O13047" s="1">
        <v>63.2</v>
      </c>
      <c r="P13047" s="1">
        <v>1.0</v>
      </c>
    </row>
    <row r="13048">
      <c r="A13048" s="1" t="s">
        <v>29</v>
      </c>
      <c r="B13048" s="1" t="s">
        <v>15799</v>
      </c>
      <c r="C13048" s="2" t="s">
        <v>15787</v>
      </c>
      <c r="D13048" s="1" t="s">
        <v>19</v>
      </c>
      <c r="E13048" s="3" t="str">
        <f t="shared" si="550"/>
        <v>2-Pack GOOGLE PIXEL 7 Skärmskydd - Härdat Glas 9H - Super kvalitet 3D</v>
      </c>
      <c r="F13048" s="1" t="s">
        <v>675</v>
      </c>
      <c r="G13048" s="1" t="s">
        <v>676</v>
      </c>
      <c r="H13048" s="1" t="s">
        <v>677</v>
      </c>
      <c r="I13048" s="1" t="s">
        <v>16</v>
      </c>
      <c r="J13048" s="1" t="s">
        <v>23</v>
      </c>
      <c r="K13048" s="1" t="s">
        <v>16</v>
      </c>
      <c r="L13048" s="1" t="s">
        <v>16</v>
      </c>
      <c r="M13048" s="1" t="s">
        <v>16</v>
      </c>
      <c r="N13048" s="1" t="s">
        <v>16</v>
      </c>
      <c r="O13048" s="1">
        <v>63.2</v>
      </c>
      <c r="P13048" s="1">
        <v>1.0</v>
      </c>
    </row>
    <row r="13049">
      <c r="A13049" s="1" t="s">
        <v>29</v>
      </c>
      <c r="B13049" s="1" t="s">
        <v>15800</v>
      </c>
      <c r="C13049" s="2" t="s">
        <v>15787</v>
      </c>
      <c r="D13049" s="1" t="s">
        <v>19</v>
      </c>
      <c r="E13049" s="3" t="str">
        <f>HYPERLINK("https://fyndiq.se/produkt/6ae5aff483564a84/", "2-Pack Apple Watch 40mm – Härdat glas 9H – Super kvalitet 3D")</f>
        <v>2-Pack Apple Watch 40mm – Härdat glas 9H – Super kvalitet 3D</v>
      </c>
      <c r="F13049" s="1" t="s">
        <v>1418</v>
      </c>
      <c r="G13049" s="1" t="s">
        <v>1419</v>
      </c>
      <c r="H13049" s="1" t="s">
        <v>1420</v>
      </c>
      <c r="I13049" s="1" t="s">
        <v>16</v>
      </c>
      <c r="J13049" s="1" t="s">
        <v>23</v>
      </c>
      <c r="K13049" s="1" t="s">
        <v>16</v>
      </c>
      <c r="L13049" s="1" t="s">
        <v>16</v>
      </c>
      <c r="M13049" s="1" t="s">
        <v>16</v>
      </c>
      <c r="N13049" s="1" t="s">
        <v>16</v>
      </c>
      <c r="O13049" s="1">
        <v>55.2</v>
      </c>
      <c r="P13049" s="1">
        <v>1.0</v>
      </c>
    </row>
    <row r="13050">
      <c r="A13050" s="1" t="s">
        <v>29</v>
      </c>
      <c r="B13050" s="1" t="s">
        <v>15801</v>
      </c>
      <c r="C13050" s="2" t="s">
        <v>15787</v>
      </c>
      <c r="D13050" s="1" t="s">
        <v>19</v>
      </c>
      <c r="E13050" s="3" t="str">
        <f>HYPERLINK("https://fyndiq.se/produkt/f24ab07311cb4672/", "OnePlus 9 Pro 5G - Härdat Glas 9H - Super kvalitet - 3D Skärmskydd")</f>
        <v>OnePlus 9 Pro 5G - Härdat Glas 9H - Super kvalitet - 3D Skärmskydd</v>
      </c>
      <c r="F13050" s="1" t="s">
        <v>4604</v>
      </c>
      <c r="G13050" s="1" t="s">
        <v>4605</v>
      </c>
      <c r="H13050" s="1" t="s">
        <v>4606</v>
      </c>
      <c r="I13050" s="1" t="s">
        <v>16</v>
      </c>
      <c r="J13050" s="1" t="s">
        <v>23</v>
      </c>
      <c r="K13050" s="1" t="s">
        <v>16</v>
      </c>
      <c r="L13050" s="1" t="s">
        <v>16</v>
      </c>
      <c r="M13050" s="1" t="s">
        <v>16</v>
      </c>
      <c r="N13050" s="1" t="s">
        <v>16</v>
      </c>
      <c r="O13050" s="1">
        <v>63.2</v>
      </c>
      <c r="P13050" s="1">
        <v>1.0</v>
      </c>
    </row>
    <row r="13051">
      <c r="A13051" s="1" t="s">
        <v>29</v>
      </c>
      <c r="B13051" s="1" t="s">
        <v>15802</v>
      </c>
      <c r="C13051" s="2" t="s">
        <v>15787</v>
      </c>
      <c r="D13051" s="1" t="s">
        <v>19</v>
      </c>
      <c r="E13051" s="3" t="str">
        <f t="shared" ref="E13051:E13052" si="551">HYPERLINK("https://fyndiq.se/produkt/27b0aae0e13248c2/", "2-Pack GOOGLE PIXEL 8 PRO Skärmskydd - Härdat Glas 9H - Super kvalitet 3D")</f>
        <v>2-Pack GOOGLE PIXEL 8 PRO Skärmskydd - Härdat Glas 9H - Super kvalitet 3D</v>
      </c>
      <c r="F13051" s="1" t="s">
        <v>204</v>
      </c>
      <c r="G13051" s="1" t="s">
        <v>205</v>
      </c>
      <c r="H13051" s="1" t="s">
        <v>206</v>
      </c>
      <c r="I13051" s="1" t="s">
        <v>16</v>
      </c>
      <c r="J13051" s="1" t="s">
        <v>23</v>
      </c>
      <c r="K13051" s="1" t="s">
        <v>16</v>
      </c>
      <c r="L13051" s="1" t="s">
        <v>16</v>
      </c>
      <c r="M13051" s="1" t="s">
        <v>16</v>
      </c>
      <c r="N13051" s="1" t="s">
        <v>16</v>
      </c>
      <c r="O13051" s="1">
        <v>71.2</v>
      </c>
      <c r="P13051" s="1">
        <v>1.0</v>
      </c>
    </row>
    <row r="13052">
      <c r="A13052" s="1" t="s">
        <v>29</v>
      </c>
      <c r="B13052" s="1" t="s">
        <v>15803</v>
      </c>
      <c r="C13052" s="2" t="s">
        <v>15787</v>
      </c>
      <c r="D13052" s="1" t="s">
        <v>19</v>
      </c>
      <c r="E13052" s="3" t="str">
        <f t="shared" si="551"/>
        <v>2-Pack GOOGLE PIXEL 8 PRO Skärmskydd - Härdat Glas 9H - Super kvalitet 3D</v>
      </c>
      <c r="F13052" s="1" t="s">
        <v>204</v>
      </c>
      <c r="G13052" s="1" t="s">
        <v>205</v>
      </c>
      <c r="H13052" s="1" t="s">
        <v>206</v>
      </c>
      <c r="I13052" s="1" t="s">
        <v>16</v>
      </c>
      <c r="J13052" s="1" t="s">
        <v>23</v>
      </c>
      <c r="K13052" s="1" t="s">
        <v>16</v>
      </c>
      <c r="L13052" s="1" t="s">
        <v>16</v>
      </c>
      <c r="M13052" s="1" t="s">
        <v>16</v>
      </c>
      <c r="N13052" s="1" t="s">
        <v>16</v>
      </c>
      <c r="O13052" s="1">
        <v>71.2</v>
      </c>
      <c r="P13052" s="1">
        <v>1.0</v>
      </c>
    </row>
    <row r="13053">
      <c r="A13053" s="1" t="s">
        <v>29</v>
      </c>
      <c r="B13053" s="1" t="s">
        <v>15804</v>
      </c>
      <c r="C13053" s="2" t="s">
        <v>15787</v>
      </c>
      <c r="D13053" s="1" t="s">
        <v>19</v>
      </c>
      <c r="E13053" s="3" t="str">
        <f>HYPERLINK("https://fyndiq.se/produkt/0cccb55159e2496f/", "Samsung Galaxy Note 20 Ultra 5G - Härdat glas 9H-Super kvalitet")</f>
        <v>Samsung Galaxy Note 20 Ultra 5G - Härdat glas 9H-Super kvalitet</v>
      </c>
      <c r="F13053" s="1" t="s">
        <v>6769</v>
      </c>
      <c r="G13053" s="1" t="s">
        <v>6770</v>
      </c>
      <c r="H13053" s="1" t="s">
        <v>6771</v>
      </c>
      <c r="I13053" s="1" t="s">
        <v>16</v>
      </c>
      <c r="J13053" s="1" t="s">
        <v>23</v>
      </c>
      <c r="K13053" s="1" t="s">
        <v>16</v>
      </c>
      <c r="L13053" s="1" t="s">
        <v>16</v>
      </c>
      <c r="M13053" s="1" t="s">
        <v>16</v>
      </c>
      <c r="N13053" s="1" t="s">
        <v>16</v>
      </c>
      <c r="O13053" s="1">
        <v>55.2</v>
      </c>
      <c r="P13053" s="1">
        <v>1.0</v>
      </c>
    </row>
    <row r="13054">
      <c r="A13054" s="1" t="s">
        <v>29</v>
      </c>
      <c r="B13054" s="1" t="s">
        <v>15805</v>
      </c>
      <c r="C13054" s="2" t="s">
        <v>15787</v>
      </c>
      <c r="D13054" s="1" t="s">
        <v>19</v>
      </c>
      <c r="E13054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3054" s="1" t="s">
        <v>4254</v>
      </c>
      <c r="G13054" s="1" t="s">
        <v>4255</v>
      </c>
      <c r="H13054" s="1" t="s">
        <v>4256</v>
      </c>
      <c r="I13054" s="1" t="s">
        <v>16</v>
      </c>
      <c r="J13054" s="1" t="s">
        <v>23</v>
      </c>
      <c r="K13054" s="1" t="s">
        <v>16</v>
      </c>
      <c r="L13054" s="1" t="s">
        <v>16</v>
      </c>
      <c r="M13054" s="1" t="s">
        <v>16</v>
      </c>
      <c r="N13054" s="1" t="s">
        <v>16</v>
      </c>
      <c r="O13054" s="1">
        <v>79.2</v>
      </c>
      <c r="P13054" s="1">
        <v>1.0</v>
      </c>
    </row>
    <row r="13055">
      <c r="A13055" s="1" t="s">
        <v>29</v>
      </c>
      <c r="B13055" s="1" t="s">
        <v>15806</v>
      </c>
      <c r="C13055" s="2" t="s">
        <v>15787</v>
      </c>
      <c r="D13055" s="1" t="s">
        <v>19</v>
      </c>
      <c r="E13055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13055" s="1" t="s">
        <v>1006</v>
      </c>
      <c r="G13055" s="1" t="s">
        <v>1007</v>
      </c>
      <c r="H13055" s="1" t="s">
        <v>1008</v>
      </c>
      <c r="I13055" s="1" t="s">
        <v>16</v>
      </c>
      <c r="J13055" s="1" t="s">
        <v>23</v>
      </c>
      <c r="K13055" s="1" t="s">
        <v>16</v>
      </c>
      <c r="L13055" s="1" t="s">
        <v>16</v>
      </c>
      <c r="M13055" s="1" t="s">
        <v>16</v>
      </c>
      <c r="N13055" s="1" t="s">
        <v>16</v>
      </c>
      <c r="O13055" s="1">
        <v>71.2</v>
      </c>
      <c r="P13055" s="1">
        <v>1.0</v>
      </c>
    </row>
    <row r="13056">
      <c r="A13056" s="1" t="s">
        <v>29</v>
      </c>
      <c r="B13056" s="1" t="s">
        <v>15807</v>
      </c>
      <c r="C13056" s="2" t="s">
        <v>15787</v>
      </c>
      <c r="D13056" s="1" t="s">
        <v>19</v>
      </c>
      <c r="E13056" s="3" t="str">
        <f>HYPERLINK("https://fyndiq.se/produkt/6758100e2782433a/", "2-Pack iPhone 12 Pro - Härdat Glas 9H - Super Kvalitet 3D")</f>
        <v>2-Pack iPhone 12 Pro - Härdat Glas 9H - Super Kvalitet 3D</v>
      </c>
      <c r="F13056" s="1" t="s">
        <v>3185</v>
      </c>
      <c r="G13056" s="1" t="s">
        <v>3186</v>
      </c>
      <c r="H13056" s="1" t="s">
        <v>3187</v>
      </c>
      <c r="I13056" s="1" t="s">
        <v>16</v>
      </c>
      <c r="J13056" s="1" t="s">
        <v>23</v>
      </c>
      <c r="K13056" s="1" t="s">
        <v>16</v>
      </c>
      <c r="L13056" s="1" t="s">
        <v>16</v>
      </c>
      <c r="M13056" s="1" t="s">
        <v>16</v>
      </c>
      <c r="N13056" s="1" t="s">
        <v>16</v>
      </c>
      <c r="O13056" s="1">
        <v>47.2</v>
      </c>
      <c r="P13056" s="1">
        <v>1.0</v>
      </c>
    </row>
    <row r="13057">
      <c r="A13057" s="1" t="s">
        <v>29</v>
      </c>
      <c r="B13057" s="1" t="s">
        <v>15808</v>
      </c>
      <c r="C13057" s="2" t="s">
        <v>15787</v>
      </c>
      <c r="D13057" s="1" t="s">
        <v>19</v>
      </c>
      <c r="E13057" s="3" t="str">
        <f>HYPERLINK("https://fyndiq.se/produkt/2ef1b4abdbf445e2/", "2-Pack XIAOMI 14 Skärmskydd &amp; 2-Pack linsskydd - Härdat Glas 9H - Super kvalitet 3D")</f>
        <v>2-Pack XIAOMI 14 Skärmskydd &amp; 2-Pack linsskydd - Härdat Glas 9H - Super kvalitet 3D</v>
      </c>
      <c r="F13057" s="1" t="s">
        <v>2491</v>
      </c>
      <c r="G13057" s="1" t="s">
        <v>2492</v>
      </c>
      <c r="H13057" s="1" t="s">
        <v>2493</v>
      </c>
      <c r="I13057" s="1" t="s">
        <v>16</v>
      </c>
      <c r="J13057" s="1" t="s">
        <v>23</v>
      </c>
      <c r="K13057" s="1" t="s">
        <v>16</v>
      </c>
      <c r="L13057" s="1" t="s">
        <v>16</v>
      </c>
      <c r="M13057" s="1" t="s">
        <v>16</v>
      </c>
      <c r="N13057" s="1" t="s">
        <v>16</v>
      </c>
      <c r="O13057" s="1">
        <v>79.2</v>
      </c>
      <c r="P13057" s="1">
        <v>1.0</v>
      </c>
    </row>
    <row r="13058">
      <c r="A13058" s="1" t="s">
        <v>29</v>
      </c>
      <c r="B13058" s="1" t="s">
        <v>15809</v>
      </c>
      <c r="C13058" s="2" t="s">
        <v>15787</v>
      </c>
      <c r="D13058" s="1" t="s">
        <v>19</v>
      </c>
      <c r="E13058" s="3" t="str">
        <f>HYPERLINK("https://fyndiq.se/produkt/e9cb8b77f5e5466c/", "2 Pack - Samsung S20 PLUS - 9H Härdat Glass - 3D Super Kvalitet")</f>
        <v>2 Pack - Samsung S20 PLUS - 9H Härdat Glass - 3D Super Kvalitet</v>
      </c>
      <c r="F13058" s="1" t="s">
        <v>236</v>
      </c>
      <c r="G13058" s="1" t="s">
        <v>237</v>
      </c>
      <c r="H13058" s="1" t="s">
        <v>238</v>
      </c>
      <c r="I13058" s="1" t="s">
        <v>16</v>
      </c>
      <c r="J13058" s="1" t="s">
        <v>23</v>
      </c>
      <c r="K13058" s="1" t="s">
        <v>16</v>
      </c>
      <c r="L13058" s="1" t="s">
        <v>16</v>
      </c>
      <c r="M13058" s="1" t="s">
        <v>16</v>
      </c>
      <c r="N13058" s="1" t="s">
        <v>16</v>
      </c>
      <c r="O13058" s="1">
        <v>63.2</v>
      </c>
      <c r="P13058" s="1">
        <v>1.0</v>
      </c>
    </row>
    <row r="13059">
      <c r="A13059" s="1" t="s">
        <v>29</v>
      </c>
      <c r="B13059" s="1" t="s">
        <v>15810</v>
      </c>
      <c r="C13059" s="2" t="s">
        <v>15787</v>
      </c>
      <c r="D13059" s="1" t="s">
        <v>19</v>
      </c>
      <c r="E13059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3059" s="1" t="s">
        <v>3577</v>
      </c>
      <c r="G13059" s="1" t="s">
        <v>3578</v>
      </c>
      <c r="H13059" s="1" t="s">
        <v>3579</v>
      </c>
      <c r="I13059" s="1" t="s">
        <v>16</v>
      </c>
      <c r="J13059" s="1" t="s">
        <v>23</v>
      </c>
      <c r="K13059" s="1" t="s">
        <v>16</v>
      </c>
      <c r="L13059" s="1" t="s">
        <v>16</v>
      </c>
      <c r="M13059" s="1" t="s">
        <v>16</v>
      </c>
      <c r="N13059" s="1" t="s">
        <v>16</v>
      </c>
      <c r="O13059" s="1">
        <v>63.2</v>
      </c>
      <c r="P13059" s="1">
        <v>1.0</v>
      </c>
    </row>
    <row r="13060">
      <c r="A13060" s="1" t="s">
        <v>29</v>
      </c>
      <c r="B13060" s="1" t="s">
        <v>15811</v>
      </c>
      <c r="C13060" s="2" t="s">
        <v>15787</v>
      </c>
      <c r="D13060" s="1" t="s">
        <v>19</v>
      </c>
      <c r="E13060" s="3" t="str">
        <f>HYPERLINK("https://fyndiq.se/produkt/c47dc331e908415c/", "2 Pack - Samsung S22 ULTRA - 9H Härdat Glass - 3D Super Kvalitet")</f>
        <v>2 Pack - Samsung S22 ULTRA - 9H Härdat Glass - 3D Super Kvalitet</v>
      </c>
      <c r="F13060" s="1" t="s">
        <v>246</v>
      </c>
      <c r="G13060" s="1" t="s">
        <v>247</v>
      </c>
      <c r="H13060" s="1" t="s">
        <v>248</v>
      </c>
      <c r="I13060" s="1" t="s">
        <v>16</v>
      </c>
      <c r="J13060" s="1" t="s">
        <v>23</v>
      </c>
      <c r="K13060" s="1" t="s">
        <v>16</v>
      </c>
      <c r="L13060" s="1" t="s">
        <v>16</v>
      </c>
      <c r="M13060" s="1" t="s">
        <v>16</v>
      </c>
      <c r="N13060" s="1" t="s">
        <v>16</v>
      </c>
      <c r="O13060" s="1">
        <v>63.2</v>
      </c>
      <c r="P13060" s="1">
        <v>1.0</v>
      </c>
    </row>
    <row r="13061">
      <c r="A13061" s="1" t="s">
        <v>29</v>
      </c>
      <c r="B13061" s="1" t="s">
        <v>15812</v>
      </c>
      <c r="C13061" s="2" t="s">
        <v>15787</v>
      </c>
      <c r="D13061" s="1" t="s">
        <v>19</v>
      </c>
      <c r="E13061" s="3" t="str">
        <f>HYPERLINK("https://fyndiq.se/produkt/ab22cb2e69cb406b/", "2-Pack Xiaomi Mi 10 - Härdat Glas 9H - Super kvalitet 3D Skärmskydd")</f>
        <v>2-Pack Xiaomi Mi 10 - Härdat Glas 9H - Super kvalitet 3D Skärmskydd</v>
      </c>
      <c r="F13061" s="1" t="s">
        <v>5285</v>
      </c>
      <c r="G13061" s="1" t="s">
        <v>5286</v>
      </c>
      <c r="H13061" s="1" t="s">
        <v>5287</v>
      </c>
      <c r="I13061" s="1" t="s">
        <v>16</v>
      </c>
      <c r="J13061" s="1" t="s">
        <v>23</v>
      </c>
      <c r="K13061" s="1" t="s">
        <v>16</v>
      </c>
      <c r="L13061" s="1" t="s">
        <v>16</v>
      </c>
      <c r="M13061" s="1" t="s">
        <v>16</v>
      </c>
      <c r="N13061" s="1" t="s">
        <v>16</v>
      </c>
      <c r="O13061" s="1">
        <v>63.2</v>
      </c>
      <c r="P13061" s="1">
        <v>1.0</v>
      </c>
    </row>
    <row r="13062">
      <c r="A13062" s="1" t="s">
        <v>29</v>
      </c>
      <c r="B13062" s="1" t="s">
        <v>15813</v>
      </c>
      <c r="C13062" s="2" t="s">
        <v>15787</v>
      </c>
      <c r="D13062" s="1" t="s">
        <v>19</v>
      </c>
      <c r="E1306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3062" s="1" t="s">
        <v>599</v>
      </c>
      <c r="G13062" s="1" t="s">
        <v>600</v>
      </c>
      <c r="H13062" s="1" t="s">
        <v>601</v>
      </c>
      <c r="I13062" s="1" t="s">
        <v>16</v>
      </c>
      <c r="J13062" s="1" t="s">
        <v>23</v>
      </c>
      <c r="K13062" s="1" t="s">
        <v>16</v>
      </c>
      <c r="L13062" s="1" t="s">
        <v>16</v>
      </c>
      <c r="M13062" s="1" t="s">
        <v>16</v>
      </c>
      <c r="N13062" s="1" t="s">
        <v>16</v>
      </c>
      <c r="O13062" s="1">
        <v>71.2</v>
      </c>
      <c r="P13062" s="1">
        <v>1.0</v>
      </c>
    </row>
    <row r="13063">
      <c r="A13063" s="1" t="s">
        <v>29</v>
      </c>
      <c r="B13063" s="1" t="s">
        <v>15814</v>
      </c>
      <c r="C13063" s="2" t="s">
        <v>15787</v>
      </c>
      <c r="D13063" s="1" t="s">
        <v>19</v>
      </c>
      <c r="E13063" s="3" t="str">
        <f>HYPERLINK("https://fyndiq.se/produkt/0b2f55cbfc0d4bc8/", "Skärmskydd Iphone 12 / 12 Pro , härdat glas, hög kvalitet.")</f>
        <v>Skärmskydd Iphone 12 / 12 Pro , härdat glas, hög kvalitet.</v>
      </c>
      <c r="F13063" s="1" t="s">
        <v>587</v>
      </c>
      <c r="G13063" s="1" t="s">
        <v>588</v>
      </c>
      <c r="H13063" s="1" t="s">
        <v>589</v>
      </c>
      <c r="I13063" s="1" t="s">
        <v>16</v>
      </c>
      <c r="J13063" s="1" t="s">
        <v>23</v>
      </c>
      <c r="K13063" s="1" t="s">
        <v>16</v>
      </c>
      <c r="L13063" s="1" t="s">
        <v>16</v>
      </c>
      <c r="M13063" s="1" t="s">
        <v>16</v>
      </c>
      <c r="N13063" s="1" t="s">
        <v>16</v>
      </c>
      <c r="O13063" s="1">
        <v>39.2</v>
      </c>
      <c r="P13063" s="1">
        <v>1.0</v>
      </c>
    </row>
    <row r="13064">
      <c r="A13064" s="1" t="s">
        <v>29</v>
      </c>
      <c r="B13064" s="1" t="s">
        <v>15815</v>
      </c>
      <c r="C13064" s="2" t="s">
        <v>15787</v>
      </c>
      <c r="D13064" s="1" t="s">
        <v>19</v>
      </c>
      <c r="E13064" s="3" t="str">
        <f>HYPERLINK("https://fyndiq.se/produkt/c398466bf0524e85/", "2-Pack Samsung S23 - 9H Härdat Glass - 3D Super Kvalitet Skärmskydd")</f>
        <v>2-Pack Samsung S23 - 9H Härdat Glass - 3D Super Kvalitet Skärmskydd</v>
      </c>
      <c r="F13064" s="1" t="s">
        <v>1365</v>
      </c>
      <c r="G13064" s="1" t="s">
        <v>1366</v>
      </c>
      <c r="H13064" s="1" t="s">
        <v>1367</v>
      </c>
      <c r="I13064" s="1" t="s">
        <v>16</v>
      </c>
      <c r="J13064" s="1" t="s">
        <v>23</v>
      </c>
      <c r="K13064" s="1" t="s">
        <v>16</v>
      </c>
      <c r="L13064" s="1" t="s">
        <v>16</v>
      </c>
      <c r="M13064" s="1" t="s">
        <v>16</v>
      </c>
      <c r="N13064" s="1" t="s">
        <v>16</v>
      </c>
      <c r="O13064" s="1">
        <v>63.2</v>
      </c>
      <c r="P13064" s="1">
        <v>1.0</v>
      </c>
    </row>
    <row r="13065">
      <c r="A13065" s="1" t="s">
        <v>29</v>
      </c>
      <c r="B13065" s="1" t="s">
        <v>15816</v>
      </c>
      <c r="C13065" s="2" t="s">
        <v>15787</v>
      </c>
      <c r="D13065" s="1" t="s">
        <v>19</v>
      </c>
      <c r="E13065" s="3" t="str">
        <f t="shared" ref="E13065:E13066" si="552">HYPERLINK("https://fyndiq.se/produkt/779649d6f32c4f2f/", "Samsung S9 härdat glass 3D heltäckande skärmskydd")</f>
        <v>Samsung S9 härdat glass 3D heltäckande skärmskydd</v>
      </c>
      <c r="F13065" s="1" t="s">
        <v>4693</v>
      </c>
      <c r="G13065" s="1" t="s">
        <v>4694</v>
      </c>
      <c r="H13065" s="1" t="s">
        <v>4695</v>
      </c>
      <c r="I13065" s="1" t="s">
        <v>16</v>
      </c>
      <c r="J13065" s="1" t="s">
        <v>23</v>
      </c>
      <c r="K13065" s="1" t="s">
        <v>16</v>
      </c>
      <c r="L13065" s="1" t="s">
        <v>16</v>
      </c>
      <c r="M13065" s="1" t="s">
        <v>16</v>
      </c>
      <c r="N13065" s="1" t="s">
        <v>16</v>
      </c>
      <c r="O13065" s="1">
        <v>55.2</v>
      </c>
      <c r="P13065" s="1">
        <v>1.0</v>
      </c>
    </row>
    <row r="13066">
      <c r="A13066" s="1" t="s">
        <v>29</v>
      </c>
      <c r="B13066" s="1" t="s">
        <v>15817</v>
      </c>
      <c r="C13066" s="2" t="s">
        <v>15787</v>
      </c>
      <c r="D13066" s="1" t="s">
        <v>19</v>
      </c>
      <c r="E13066" s="3" t="str">
        <f t="shared" si="552"/>
        <v>Samsung S9 härdat glass 3D heltäckande skärmskydd</v>
      </c>
      <c r="F13066" s="1" t="s">
        <v>4693</v>
      </c>
      <c r="G13066" s="1" t="s">
        <v>4694</v>
      </c>
      <c r="H13066" s="1" t="s">
        <v>4695</v>
      </c>
      <c r="I13066" s="1" t="s">
        <v>16</v>
      </c>
      <c r="J13066" s="1" t="s">
        <v>23</v>
      </c>
      <c r="K13066" s="1" t="s">
        <v>16</v>
      </c>
      <c r="L13066" s="1" t="s">
        <v>16</v>
      </c>
      <c r="M13066" s="1" t="s">
        <v>16</v>
      </c>
      <c r="N13066" s="1" t="s">
        <v>16</v>
      </c>
      <c r="O13066" s="1">
        <v>55.2</v>
      </c>
      <c r="P13066" s="1">
        <v>2.0</v>
      </c>
    </row>
    <row r="13067">
      <c r="A13067" s="1" t="s">
        <v>29</v>
      </c>
      <c r="B13067" s="1" t="s">
        <v>15818</v>
      </c>
      <c r="C13067" s="2" t="s">
        <v>15787</v>
      </c>
      <c r="D13067" s="1" t="s">
        <v>19</v>
      </c>
      <c r="E13067" s="3" t="str">
        <f>HYPERLINK("https://fyndiq.se/produkt/34157794139f40c6/", "2-Pack Samsung S20 FE - 9H Härdat Glass - Top Kvalitet")</f>
        <v>2-Pack Samsung S20 FE - 9H Härdat Glass - Top Kvalitet</v>
      </c>
      <c r="F13067" s="1" t="s">
        <v>1640</v>
      </c>
      <c r="G13067" s="1" t="s">
        <v>1641</v>
      </c>
      <c r="H13067" s="1" t="s">
        <v>1642</v>
      </c>
      <c r="I13067" s="1" t="s">
        <v>16</v>
      </c>
      <c r="J13067" s="1" t="s">
        <v>23</v>
      </c>
      <c r="K13067" s="1" t="s">
        <v>16</v>
      </c>
      <c r="L13067" s="1" t="s">
        <v>16</v>
      </c>
      <c r="M13067" s="1" t="s">
        <v>16</v>
      </c>
      <c r="N13067" s="1" t="s">
        <v>16</v>
      </c>
      <c r="O13067" s="1">
        <v>63.2</v>
      </c>
      <c r="P13067" s="1">
        <v>1.0</v>
      </c>
    </row>
    <row r="13068">
      <c r="A13068" s="1" t="s">
        <v>29</v>
      </c>
      <c r="B13068" s="1" t="s">
        <v>15819</v>
      </c>
      <c r="C13068" s="2" t="s">
        <v>15787</v>
      </c>
      <c r="D13068" s="1" t="s">
        <v>19</v>
      </c>
      <c r="E13068" s="3" t="str">
        <f>HYPERLINK("https://fyndiq.se/produkt/860c7ae305b54883/", "2 Pack Samsung S21 Ultra 5G - Härdat glas 9H - Super kvalitet 3D")</f>
        <v>2 Pack Samsung S21 Ultra 5G - Härdat glas 9H - Super kvalitet 3D</v>
      </c>
      <c r="F13068" s="1" t="s">
        <v>649</v>
      </c>
      <c r="G13068" s="1" t="s">
        <v>650</v>
      </c>
      <c r="H13068" s="1" t="s">
        <v>651</v>
      </c>
      <c r="I13068" s="1" t="s">
        <v>16</v>
      </c>
      <c r="J13068" s="1" t="s">
        <v>23</v>
      </c>
      <c r="K13068" s="1" t="s">
        <v>16</v>
      </c>
      <c r="L13068" s="1" t="s">
        <v>16</v>
      </c>
      <c r="M13068" s="1" t="s">
        <v>16</v>
      </c>
      <c r="N13068" s="1" t="s">
        <v>16</v>
      </c>
      <c r="O13068" s="1">
        <v>63.2</v>
      </c>
      <c r="P13068" s="1">
        <v>1.0</v>
      </c>
    </row>
    <row r="13069">
      <c r="A13069" s="1" t="s">
        <v>29</v>
      </c>
      <c r="B13069" s="1" t="s">
        <v>15820</v>
      </c>
      <c r="C13069" s="2" t="s">
        <v>15787</v>
      </c>
      <c r="D13069" s="1" t="s">
        <v>19</v>
      </c>
      <c r="E13069" s="3" t="str">
        <f>HYPERLINK("https://fyndiq.se/produkt/03a480989c2048fb/", "2 Pack Samsung Galaxy S8 Plus - Härdat glas 9H–Super kvalitet 3D")</f>
        <v>2 Pack Samsung Galaxy S8 Plus - Härdat glas 9H–Super kvalitet 3D</v>
      </c>
      <c r="F13069" s="1" t="s">
        <v>991</v>
      </c>
      <c r="G13069" s="1" t="s">
        <v>992</v>
      </c>
      <c r="H13069" s="1" t="s">
        <v>993</v>
      </c>
      <c r="I13069" s="1" t="s">
        <v>16</v>
      </c>
      <c r="J13069" s="1" t="s">
        <v>23</v>
      </c>
      <c r="K13069" s="1" t="s">
        <v>16</v>
      </c>
      <c r="L13069" s="1" t="s">
        <v>16</v>
      </c>
      <c r="M13069" s="1" t="s">
        <v>16</v>
      </c>
      <c r="N13069" s="1" t="s">
        <v>16</v>
      </c>
      <c r="O13069" s="1">
        <v>63.2</v>
      </c>
      <c r="P13069" s="1">
        <v>2.0</v>
      </c>
    </row>
    <row r="13070">
      <c r="A13070" s="1" t="s">
        <v>29</v>
      </c>
      <c r="B13070" s="1" t="s">
        <v>15821</v>
      </c>
      <c r="C13070" s="2" t="s">
        <v>15787</v>
      </c>
      <c r="D13070" s="1" t="s">
        <v>19</v>
      </c>
      <c r="E13070" s="3" t="str">
        <f>HYPERLINK("https://fyndiq.se/produkt/a871a7da0b2249a8/", "2-Pack Iphone 11 Pro Max - 9H Härdat Glass - Top Kvalitet")</f>
        <v>2-Pack Iphone 11 Pro Max - 9H Härdat Glass - Top Kvalitet</v>
      </c>
      <c r="F13070" s="1" t="s">
        <v>559</v>
      </c>
      <c r="G13070" s="1" t="s">
        <v>560</v>
      </c>
      <c r="H13070" s="1" t="s">
        <v>561</v>
      </c>
      <c r="I13070" s="1" t="s">
        <v>16</v>
      </c>
      <c r="J13070" s="1" t="s">
        <v>23</v>
      </c>
      <c r="K13070" s="1" t="s">
        <v>16</v>
      </c>
      <c r="L13070" s="1" t="s">
        <v>16</v>
      </c>
      <c r="M13070" s="1" t="s">
        <v>16</v>
      </c>
      <c r="N13070" s="1" t="s">
        <v>16</v>
      </c>
      <c r="O13070" s="1">
        <v>47.2</v>
      </c>
      <c r="P13070" s="1">
        <v>1.0</v>
      </c>
    </row>
    <row r="13071">
      <c r="A13071" s="1" t="s">
        <v>29</v>
      </c>
      <c r="B13071" s="1" t="s">
        <v>15822</v>
      </c>
      <c r="C13071" s="2" t="s">
        <v>15787</v>
      </c>
      <c r="D13071" s="1" t="s">
        <v>19</v>
      </c>
      <c r="E13071" s="3" t="str">
        <f>HYPERLINK("https://fyndiq.se/produkt/4603671cea994359/", "Samsung S20 Plus härdat glas 3D 9H Top Kvalitet skärmskydd")</f>
        <v>Samsung S20 Plus härdat glas 3D 9H Top Kvalitet skärmskydd</v>
      </c>
      <c r="F13071" s="1" t="s">
        <v>428</v>
      </c>
      <c r="G13071" s="1" t="s">
        <v>429</v>
      </c>
      <c r="H13071" s="1" t="s">
        <v>430</v>
      </c>
      <c r="I13071" s="1" t="s">
        <v>16</v>
      </c>
      <c r="J13071" s="1" t="s">
        <v>23</v>
      </c>
      <c r="K13071" s="1" t="s">
        <v>16</v>
      </c>
      <c r="L13071" s="1" t="s">
        <v>16</v>
      </c>
      <c r="M13071" s="1" t="s">
        <v>16</v>
      </c>
      <c r="N13071" s="1" t="s">
        <v>16</v>
      </c>
      <c r="O13071" s="1">
        <v>55.2</v>
      </c>
      <c r="P13071" s="1">
        <v>1.0</v>
      </c>
    </row>
    <row r="13072">
      <c r="A13072" s="1" t="s">
        <v>29</v>
      </c>
      <c r="B13072" s="1" t="s">
        <v>15823</v>
      </c>
      <c r="C13072" s="2" t="s">
        <v>15787</v>
      </c>
      <c r="D13072" s="1" t="s">
        <v>19</v>
      </c>
      <c r="E13072" s="3" t="str">
        <f>HYPERLINK("https://fyndiq.se/produkt/7f14e739962c4877/", "Skärmskydd Huawei P30, 3D härdat glas, bubbelfri, hög kvalitet.")</f>
        <v>Skärmskydd Huawei P30, 3D härdat glas, bubbelfri, hög kvalitet.</v>
      </c>
      <c r="F13072" s="1" t="s">
        <v>3346</v>
      </c>
      <c r="G13072" s="1" t="s">
        <v>3347</v>
      </c>
      <c r="H13072" s="1" t="s">
        <v>3348</v>
      </c>
      <c r="I13072" s="1" t="s">
        <v>16</v>
      </c>
      <c r="J13072" s="1" t="s">
        <v>23</v>
      </c>
      <c r="K13072" s="1" t="s">
        <v>16</v>
      </c>
      <c r="L13072" s="1" t="s">
        <v>16</v>
      </c>
      <c r="M13072" s="1" t="s">
        <v>16</v>
      </c>
      <c r="N13072" s="1" t="s">
        <v>16</v>
      </c>
      <c r="O13072" s="1">
        <v>55.2</v>
      </c>
      <c r="P13072" s="1">
        <v>1.0</v>
      </c>
    </row>
    <row r="13073">
      <c r="A13073" s="1" t="s">
        <v>29</v>
      </c>
      <c r="B13073" s="1" t="s">
        <v>15824</v>
      </c>
      <c r="C13073" s="2" t="s">
        <v>15787</v>
      </c>
      <c r="D13073" s="1" t="s">
        <v>19</v>
      </c>
      <c r="E13073" s="3" t="str">
        <f>HYPERLINK("https://fyndiq.se/produkt/9adf3a37026e4816/", "2 Pack Samsung Galaxy Note 20 Ultra -Härdat glas–Super kvalitet")</f>
        <v>2 Pack Samsung Galaxy Note 20 Ultra -Härdat glas–Super kvalitet</v>
      </c>
      <c r="F13073" s="1" t="s">
        <v>1043</v>
      </c>
      <c r="G13073" s="1" t="s">
        <v>1044</v>
      </c>
      <c r="H13073" s="1" t="s">
        <v>1045</v>
      </c>
      <c r="I13073" s="1" t="s">
        <v>16</v>
      </c>
      <c r="J13073" s="1" t="s">
        <v>23</v>
      </c>
      <c r="K13073" s="1" t="s">
        <v>16</v>
      </c>
      <c r="L13073" s="1" t="s">
        <v>16</v>
      </c>
      <c r="M13073" s="1" t="s">
        <v>16</v>
      </c>
      <c r="N13073" s="1" t="s">
        <v>16</v>
      </c>
      <c r="O13073" s="1">
        <v>63.2</v>
      </c>
      <c r="P13073" s="1">
        <v>1.0</v>
      </c>
    </row>
    <row r="13074">
      <c r="A13074" s="1" t="s">
        <v>29</v>
      </c>
      <c r="B13074" s="1" t="s">
        <v>15825</v>
      </c>
      <c r="C13074" s="2" t="s">
        <v>15787</v>
      </c>
      <c r="D13074" s="1" t="s">
        <v>19</v>
      </c>
      <c r="E13074" s="3" t="str">
        <f>HYPERLINK("https://fyndiq.se/produkt/ac8181d33d904577/", "Samsung Galaxy S10 Plus - Härdat glas 9H - Super kvalitet 3D")</f>
        <v>Samsung Galaxy S10 Plus - Härdat glas 9H - Super kvalitet 3D</v>
      </c>
      <c r="F13074" s="1" t="s">
        <v>171</v>
      </c>
      <c r="G13074" s="1" t="s">
        <v>172</v>
      </c>
      <c r="H13074" s="1" t="s">
        <v>173</v>
      </c>
      <c r="I13074" s="1" t="s">
        <v>16</v>
      </c>
      <c r="J13074" s="1" t="s">
        <v>23</v>
      </c>
      <c r="K13074" s="1" t="s">
        <v>16</v>
      </c>
      <c r="L13074" s="1" t="s">
        <v>16</v>
      </c>
      <c r="M13074" s="1" t="s">
        <v>16</v>
      </c>
      <c r="N13074" s="1" t="s">
        <v>16</v>
      </c>
      <c r="O13074" s="1">
        <v>55.2</v>
      </c>
      <c r="P13074" s="1">
        <v>2.0</v>
      </c>
    </row>
    <row r="13075">
      <c r="A13075" s="1" t="s">
        <v>29</v>
      </c>
      <c r="B13075" s="1" t="s">
        <v>15826</v>
      </c>
      <c r="C13075" s="2" t="s">
        <v>15787</v>
      </c>
      <c r="D13075" s="1" t="s">
        <v>19</v>
      </c>
      <c r="E13075" s="3" t="str">
        <f>HYPERLINK("https://fyndiq.se/produkt/8d7960028c1a40a4/", "2 Pack Xiaomi 11T Pro 5G - Härdat glas 9H - Super kvalitet 3D")</f>
        <v>2 Pack Xiaomi 11T Pro 5G - Härdat glas 9H - Super kvalitet 3D</v>
      </c>
      <c r="F13075" s="1" t="s">
        <v>112</v>
      </c>
      <c r="G13075" s="1" t="s">
        <v>113</v>
      </c>
      <c r="H13075" s="1" t="s">
        <v>114</v>
      </c>
      <c r="I13075" s="1" t="s">
        <v>16</v>
      </c>
      <c r="J13075" s="1" t="s">
        <v>23</v>
      </c>
      <c r="K13075" s="1" t="s">
        <v>16</v>
      </c>
      <c r="L13075" s="1" t="s">
        <v>16</v>
      </c>
      <c r="M13075" s="1" t="s">
        <v>16</v>
      </c>
      <c r="N13075" s="1" t="s">
        <v>16</v>
      </c>
      <c r="O13075" s="1">
        <v>63.2</v>
      </c>
      <c r="P13075" s="1">
        <v>1.0</v>
      </c>
    </row>
    <row r="13076">
      <c r="A13076" s="1" t="s">
        <v>29</v>
      </c>
      <c r="B13076" s="1" t="s">
        <v>15827</v>
      </c>
      <c r="C13076" s="2" t="s">
        <v>15787</v>
      </c>
      <c r="D13076" s="1" t="s">
        <v>19</v>
      </c>
      <c r="E13076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3076" s="1" t="s">
        <v>1170</v>
      </c>
      <c r="G13076" s="1" t="s">
        <v>1171</v>
      </c>
      <c r="H13076" s="1" t="s">
        <v>1172</v>
      </c>
      <c r="I13076" s="1" t="s">
        <v>16</v>
      </c>
      <c r="J13076" s="1" t="s">
        <v>23</v>
      </c>
      <c r="K13076" s="1" t="s">
        <v>16</v>
      </c>
      <c r="L13076" s="1" t="s">
        <v>16</v>
      </c>
      <c r="M13076" s="1" t="s">
        <v>16</v>
      </c>
      <c r="N13076" s="1" t="s">
        <v>16</v>
      </c>
      <c r="O13076" s="1">
        <v>47.2</v>
      </c>
      <c r="P13076" s="1">
        <v>1.0</v>
      </c>
    </row>
    <row r="13077">
      <c r="A13077" s="1" t="s">
        <v>29</v>
      </c>
      <c r="B13077" s="1" t="s">
        <v>15828</v>
      </c>
      <c r="C13077" s="2" t="s">
        <v>15787</v>
      </c>
      <c r="D13077" s="1" t="s">
        <v>19</v>
      </c>
      <c r="E13077" s="3" t="str">
        <f>HYPERLINK("https://fyndiq.se/produkt/0cccb55159e2496f/", "Samsung Galaxy Note 20 Ultra 5G - Härdat glas 9H-Super kvalitet")</f>
        <v>Samsung Galaxy Note 20 Ultra 5G - Härdat glas 9H-Super kvalitet</v>
      </c>
      <c r="F13077" s="1" t="s">
        <v>6769</v>
      </c>
      <c r="G13077" s="1" t="s">
        <v>6770</v>
      </c>
      <c r="H13077" s="1" t="s">
        <v>6771</v>
      </c>
      <c r="I13077" s="1" t="s">
        <v>16</v>
      </c>
      <c r="J13077" s="1" t="s">
        <v>23</v>
      </c>
      <c r="K13077" s="1" t="s">
        <v>16</v>
      </c>
      <c r="L13077" s="1" t="s">
        <v>16</v>
      </c>
      <c r="M13077" s="1" t="s">
        <v>16</v>
      </c>
      <c r="N13077" s="1" t="s">
        <v>16</v>
      </c>
      <c r="O13077" s="1">
        <v>55.2</v>
      </c>
      <c r="P13077" s="1">
        <v>1.0</v>
      </c>
    </row>
    <row r="13078">
      <c r="A13078" s="1" t="s">
        <v>29</v>
      </c>
      <c r="B13078" s="1" t="s">
        <v>15829</v>
      </c>
      <c r="C13078" s="2" t="s">
        <v>15787</v>
      </c>
      <c r="D13078" s="1" t="s">
        <v>19</v>
      </c>
      <c r="E1307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078" s="1" t="s">
        <v>722</v>
      </c>
      <c r="G13078" s="1" t="s">
        <v>723</v>
      </c>
      <c r="H13078" s="1" t="s">
        <v>724</v>
      </c>
      <c r="I13078" s="1" t="s">
        <v>16</v>
      </c>
      <c r="J13078" s="1" t="s">
        <v>23</v>
      </c>
      <c r="K13078" s="1" t="s">
        <v>16</v>
      </c>
      <c r="L13078" s="1" t="s">
        <v>16</v>
      </c>
      <c r="M13078" s="1" t="s">
        <v>16</v>
      </c>
      <c r="N13078" s="1" t="s">
        <v>16</v>
      </c>
      <c r="O13078" s="1">
        <v>79.2</v>
      </c>
      <c r="P13078" s="1">
        <v>1.0</v>
      </c>
    </row>
    <row r="13079">
      <c r="A13079" s="1" t="s">
        <v>29</v>
      </c>
      <c r="B13079" s="1" t="s">
        <v>15830</v>
      </c>
      <c r="C13079" s="2" t="s">
        <v>15787</v>
      </c>
      <c r="D13079" s="1" t="s">
        <v>19</v>
      </c>
      <c r="E13079" s="3" t="str">
        <f>HYPERLINK("https://fyndiq.se/produkt/925ae49423884615/", "2-Pack Samsung S22 Ultra Skärmskydd &amp; 1-Pack linsskydd -9H GLAS")</f>
        <v>2-Pack Samsung S22 Ultra Skärmskydd &amp; 1-Pack linsskydd -9H GLAS</v>
      </c>
      <c r="F13079" s="1" t="s">
        <v>335</v>
      </c>
      <c r="G13079" s="1" t="s">
        <v>336</v>
      </c>
      <c r="H13079" s="1" t="s">
        <v>337</v>
      </c>
      <c r="I13079" s="1" t="s">
        <v>16</v>
      </c>
      <c r="J13079" s="1" t="s">
        <v>23</v>
      </c>
      <c r="K13079" s="1" t="s">
        <v>16</v>
      </c>
      <c r="L13079" s="1" t="s">
        <v>16</v>
      </c>
      <c r="M13079" s="1" t="s">
        <v>16</v>
      </c>
      <c r="N13079" s="1" t="s">
        <v>16</v>
      </c>
      <c r="O13079" s="1">
        <v>71.2</v>
      </c>
      <c r="P13079" s="1">
        <v>1.0</v>
      </c>
    </row>
    <row r="13080">
      <c r="A13080" s="1" t="s">
        <v>29</v>
      </c>
      <c r="B13080" s="1" t="s">
        <v>15831</v>
      </c>
      <c r="C13080" s="2" t="s">
        <v>15787</v>
      </c>
      <c r="D13080" s="1" t="s">
        <v>19</v>
      </c>
      <c r="E1308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3080" s="1" t="s">
        <v>709</v>
      </c>
      <c r="G13080" s="1" t="s">
        <v>710</v>
      </c>
      <c r="H13080" s="1" t="s">
        <v>711</v>
      </c>
      <c r="I13080" s="1" t="s">
        <v>16</v>
      </c>
      <c r="J13080" s="1" t="s">
        <v>23</v>
      </c>
      <c r="K13080" s="1" t="s">
        <v>16</v>
      </c>
      <c r="L13080" s="1" t="s">
        <v>16</v>
      </c>
      <c r="M13080" s="1" t="s">
        <v>16</v>
      </c>
      <c r="N13080" s="1" t="s">
        <v>16</v>
      </c>
      <c r="O13080" s="1">
        <v>63.2</v>
      </c>
      <c r="P13080" s="1">
        <v>1.0</v>
      </c>
    </row>
    <row r="13081">
      <c r="A13081" s="1" t="s">
        <v>29</v>
      </c>
      <c r="B13081" s="1" t="s">
        <v>15832</v>
      </c>
      <c r="C13081" s="2" t="s">
        <v>15787</v>
      </c>
      <c r="D13081" s="1" t="s">
        <v>19</v>
      </c>
      <c r="E13081" s="3" t="str">
        <f>HYPERLINK("https://fyndiq.se/produkt/13429430b0324fde/", "2-Pack Samsung Galaxy A23 5G - Härdat Glas 9H - Super Kvalitet 3D")</f>
        <v>2-Pack Samsung Galaxy A23 5G - Härdat Glas 9H - Super Kvalitet 3D</v>
      </c>
      <c r="F13081" s="1" t="s">
        <v>1761</v>
      </c>
      <c r="G13081" s="1" t="s">
        <v>1762</v>
      </c>
      <c r="H13081" s="1" t="s">
        <v>1763</v>
      </c>
      <c r="I13081" s="1" t="s">
        <v>1311</v>
      </c>
      <c r="J13081" s="1" t="s">
        <v>23</v>
      </c>
      <c r="K13081" s="1" t="s">
        <v>16</v>
      </c>
      <c r="L13081" s="1" t="s">
        <v>16</v>
      </c>
      <c r="M13081" s="1" t="s">
        <v>16</v>
      </c>
      <c r="N13081" s="1" t="s">
        <v>16</v>
      </c>
      <c r="O13081" s="1">
        <v>63.2</v>
      </c>
      <c r="P13081" s="1">
        <v>1.0</v>
      </c>
    </row>
    <row r="13082">
      <c r="A13082" s="1" t="s">
        <v>29</v>
      </c>
      <c r="B13082" s="1" t="s">
        <v>15833</v>
      </c>
      <c r="C13082" s="2" t="s">
        <v>15787</v>
      </c>
      <c r="D13082" s="1" t="s">
        <v>19</v>
      </c>
      <c r="E13082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3082" s="1" t="s">
        <v>3765</v>
      </c>
      <c r="G13082" s="1" t="s">
        <v>3766</v>
      </c>
      <c r="H13082" s="1" t="s">
        <v>3767</v>
      </c>
      <c r="I13082" s="1" t="s">
        <v>1311</v>
      </c>
      <c r="J13082" s="1" t="s">
        <v>23</v>
      </c>
      <c r="K13082" s="1" t="s">
        <v>16</v>
      </c>
      <c r="L13082" s="1" t="s">
        <v>16</v>
      </c>
      <c r="M13082" s="1" t="s">
        <v>16</v>
      </c>
      <c r="N13082" s="1" t="s">
        <v>16</v>
      </c>
      <c r="O13082" s="1">
        <v>71.2</v>
      </c>
      <c r="P13082" s="1">
        <v>1.0</v>
      </c>
    </row>
    <row r="13083">
      <c r="A13083" s="1" t="s">
        <v>29</v>
      </c>
      <c r="B13083" s="1" t="s">
        <v>15834</v>
      </c>
      <c r="C13083" s="2" t="s">
        <v>15787</v>
      </c>
      <c r="D13083" s="1" t="s">
        <v>19</v>
      </c>
      <c r="E13083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3083" s="1" t="s">
        <v>485</v>
      </c>
      <c r="G13083" s="1" t="s">
        <v>486</v>
      </c>
      <c r="H13083" s="1" t="s">
        <v>487</v>
      </c>
      <c r="I13083" s="1" t="s">
        <v>16</v>
      </c>
      <c r="J13083" s="1" t="s">
        <v>23</v>
      </c>
      <c r="K13083" s="1" t="s">
        <v>16</v>
      </c>
      <c r="L13083" s="1" t="s">
        <v>16</v>
      </c>
      <c r="M13083" s="1" t="s">
        <v>16</v>
      </c>
      <c r="N13083" s="1" t="s">
        <v>16</v>
      </c>
      <c r="O13083" s="1">
        <v>135.2</v>
      </c>
      <c r="P13083" s="1">
        <v>1.0</v>
      </c>
    </row>
    <row r="13084">
      <c r="A13084" s="1" t="s">
        <v>29</v>
      </c>
      <c r="B13084" s="1" t="s">
        <v>15835</v>
      </c>
      <c r="C13084" s="2" t="s">
        <v>15787</v>
      </c>
      <c r="D13084" s="1" t="s">
        <v>19</v>
      </c>
      <c r="E1308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3084" s="1" t="s">
        <v>2858</v>
      </c>
      <c r="G13084" s="1" t="s">
        <v>2859</v>
      </c>
      <c r="H13084" s="1" t="s">
        <v>2860</v>
      </c>
      <c r="I13084" s="1" t="s">
        <v>16</v>
      </c>
      <c r="J13084" s="1" t="s">
        <v>23</v>
      </c>
      <c r="K13084" s="1" t="s">
        <v>16</v>
      </c>
      <c r="L13084" s="1" t="s">
        <v>16</v>
      </c>
      <c r="M13084" s="1" t="s">
        <v>16</v>
      </c>
      <c r="N13084" s="1" t="s">
        <v>16</v>
      </c>
      <c r="O13084" s="1">
        <v>63.2</v>
      </c>
      <c r="P13084" s="1">
        <v>1.0</v>
      </c>
    </row>
    <row r="13085">
      <c r="A13085" s="1" t="s">
        <v>29</v>
      </c>
      <c r="B13085" s="1" t="s">
        <v>15836</v>
      </c>
      <c r="C13085" s="2" t="s">
        <v>15787</v>
      </c>
      <c r="D13085" s="1" t="s">
        <v>19</v>
      </c>
      <c r="E1308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085" s="1" t="s">
        <v>729</v>
      </c>
      <c r="G13085" s="1" t="s">
        <v>730</v>
      </c>
      <c r="H13085" s="1" t="s">
        <v>731</v>
      </c>
      <c r="I13085" s="1" t="s">
        <v>1230</v>
      </c>
      <c r="J13085" s="1" t="s">
        <v>9</v>
      </c>
      <c r="K13085" s="2" t="s">
        <v>14633</v>
      </c>
      <c r="L13085" s="1" t="s">
        <v>2602</v>
      </c>
      <c r="M13085" s="1" t="s">
        <v>16</v>
      </c>
      <c r="N13085" s="1" t="s">
        <v>16</v>
      </c>
      <c r="O13085" s="1">
        <v>63.2</v>
      </c>
      <c r="P13085" s="1">
        <v>1.0</v>
      </c>
    </row>
    <row r="13086">
      <c r="A13086" s="1" t="s">
        <v>29</v>
      </c>
      <c r="B13086" s="1" t="s">
        <v>15837</v>
      </c>
      <c r="C13086" s="2" t="s">
        <v>15787</v>
      </c>
      <c r="D13086" s="1" t="s">
        <v>19</v>
      </c>
      <c r="E13086" s="3" t="str">
        <f>HYPERLINK("https://fyndiq.se/produkt/416415a768684efb/", "2-Pack Samsung Galaxy S21 5G - 9H Härdat Glas - HD")</f>
        <v>2-Pack Samsung Galaxy S21 5G - 9H Härdat Glas - HD</v>
      </c>
      <c r="F13086" s="1" t="s">
        <v>39</v>
      </c>
      <c r="G13086" s="1" t="s">
        <v>40</v>
      </c>
      <c r="H13086" s="1" t="s">
        <v>41</v>
      </c>
      <c r="I13086" s="1" t="s">
        <v>16</v>
      </c>
      <c r="J13086" s="1" t="s">
        <v>23</v>
      </c>
      <c r="K13086" s="1" t="s">
        <v>16</v>
      </c>
      <c r="L13086" s="1" t="s">
        <v>16</v>
      </c>
      <c r="M13086" s="1" t="s">
        <v>16</v>
      </c>
      <c r="N13086" s="1" t="s">
        <v>16</v>
      </c>
      <c r="O13086" s="1">
        <v>63.2</v>
      </c>
      <c r="P13086" s="1">
        <v>1.0</v>
      </c>
    </row>
    <row r="13087">
      <c r="A13087" s="1" t="s">
        <v>29</v>
      </c>
      <c r="B13087" s="1" t="s">
        <v>15838</v>
      </c>
      <c r="C13087" s="2" t="s">
        <v>15787</v>
      </c>
      <c r="D13087" s="1" t="s">
        <v>19</v>
      </c>
      <c r="E13087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13087" s="1" t="s">
        <v>10684</v>
      </c>
      <c r="G13087" s="1" t="s">
        <v>10685</v>
      </c>
      <c r="H13087" s="1" t="s">
        <v>10686</v>
      </c>
      <c r="I13087" s="1" t="s">
        <v>16</v>
      </c>
      <c r="J13087" s="1" t="s">
        <v>23</v>
      </c>
      <c r="K13087" s="1" t="s">
        <v>16</v>
      </c>
      <c r="L13087" s="1" t="s">
        <v>16</v>
      </c>
      <c r="M13087" s="1" t="s">
        <v>16</v>
      </c>
      <c r="N13087" s="1" t="s">
        <v>16</v>
      </c>
      <c r="O13087" s="1">
        <v>151.2</v>
      </c>
      <c r="P13087" s="1">
        <v>1.0</v>
      </c>
    </row>
    <row r="13088">
      <c r="A13088" s="1" t="s">
        <v>29</v>
      </c>
      <c r="B13088" s="1" t="s">
        <v>15839</v>
      </c>
      <c r="C13088" s="2" t="s">
        <v>15787</v>
      </c>
      <c r="D13088" s="1" t="s">
        <v>19</v>
      </c>
      <c r="E13088" s="3" t="str">
        <f>HYPERLINK("https://fyndiq.se/produkt/f47e8401d83f4d58/", "2-Pack Samsung S8 Skärmskydd - Härdat Glas 9H - Super kvalitet 3D")</f>
        <v>2-Pack Samsung S8 Skärmskydd - Härdat Glas 9H - Super kvalitet 3D</v>
      </c>
      <c r="F13088" s="1" t="s">
        <v>750</v>
      </c>
      <c r="G13088" s="1" t="s">
        <v>751</v>
      </c>
      <c r="H13088" s="1" t="s">
        <v>752</v>
      </c>
      <c r="I13088" s="1" t="s">
        <v>16</v>
      </c>
      <c r="J13088" s="1" t="s">
        <v>23</v>
      </c>
      <c r="K13088" s="1" t="s">
        <v>16</v>
      </c>
      <c r="L13088" s="1" t="s">
        <v>16</v>
      </c>
      <c r="M13088" s="1" t="s">
        <v>16</v>
      </c>
      <c r="N13088" s="1" t="s">
        <v>16</v>
      </c>
      <c r="O13088" s="1">
        <v>63.2</v>
      </c>
      <c r="P13088" s="1">
        <v>1.0</v>
      </c>
    </row>
    <row r="13089">
      <c r="A13089" s="1" t="s">
        <v>29</v>
      </c>
      <c r="B13089" s="1" t="s">
        <v>15840</v>
      </c>
      <c r="C13089" s="2" t="s">
        <v>15787</v>
      </c>
      <c r="D13089" s="1" t="s">
        <v>19</v>
      </c>
      <c r="E1308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089" s="1" t="s">
        <v>2144</v>
      </c>
      <c r="G13089" s="1" t="s">
        <v>2145</v>
      </c>
      <c r="H13089" s="1" t="s">
        <v>2146</v>
      </c>
      <c r="I13089" s="1" t="s">
        <v>16</v>
      </c>
      <c r="J13089" s="1" t="s">
        <v>23</v>
      </c>
      <c r="K13089" s="1" t="s">
        <v>16</v>
      </c>
      <c r="L13089" s="1" t="s">
        <v>16</v>
      </c>
      <c r="M13089" s="1" t="s">
        <v>16</v>
      </c>
      <c r="N13089" s="1" t="s">
        <v>16</v>
      </c>
      <c r="O13089" s="1">
        <v>63.2</v>
      </c>
      <c r="P13089" s="1">
        <v>1.0</v>
      </c>
    </row>
    <row r="13090">
      <c r="A13090" s="1" t="s">
        <v>29</v>
      </c>
      <c r="B13090" s="1" t="s">
        <v>15841</v>
      </c>
      <c r="C13090" s="2" t="s">
        <v>15787</v>
      </c>
      <c r="D13090" s="1" t="s">
        <v>19</v>
      </c>
      <c r="E13090" s="3" t="str">
        <f>HYPERLINK("https://fyndiq.se/produkt/ac4c264f1c9a4420/", "Samsung Galaxy S20 5G - Härdat glas 9H-Super kvalitet 3D")</f>
        <v>Samsung Galaxy S20 5G - Härdat glas 9H-Super kvalitet 3D</v>
      </c>
      <c r="F13090" s="1" t="s">
        <v>937</v>
      </c>
      <c r="G13090" s="1" t="s">
        <v>938</v>
      </c>
      <c r="H13090" s="1" t="s">
        <v>939</v>
      </c>
      <c r="I13090" s="1" t="s">
        <v>16</v>
      </c>
      <c r="J13090" s="1" t="s">
        <v>23</v>
      </c>
      <c r="K13090" s="1" t="s">
        <v>16</v>
      </c>
      <c r="L13090" s="1" t="s">
        <v>16</v>
      </c>
      <c r="M13090" s="1" t="s">
        <v>16</v>
      </c>
      <c r="N13090" s="1" t="s">
        <v>16</v>
      </c>
      <c r="O13090" s="1">
        <v>63.2</v>
      </c>
      <c r="P13090" s="1">
        <v>1.0</v>
      </c>
    </row>
    <row r="13091">
      <c r="A13091" s="1" t="s">
        <v>29</v>
      </c>
      <c r="B13091" s="1" t="s">
        <v>15842</v>
      </c>
      <c r="C13091" s="2" t="s">
        <v>15787</v>
      </c>
      <c r="D13091" s="1" t="s">
        <v>19</v>
      </c>
      <c r="E13091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3091" s="1" t="s">
        <v>785</v>
      </c>
      <c r="G13091" s="1" t="s">
        <v>786</v>
      </c>
      <c r="H13091" s="1" t="s">
        <v>787</v>
      </c>
      <c r="I13091" s="1" t="s">
        <v>16</v>
      </c>
      <c r="J13091" s="1" t="s">
        <v>23</v>
      </c>
      <c r="K13091" s="1" t="s">
        <v>16</v>
      </c>
      <c r="L13091" s="1" t="s">
        <v>16</v>
      </c>
      <c r="M13091" s="1" t="s">
        <v>16</v>
      </c>
      <c r="N13091" s="1" t="s">
        <v>16</v>
      </c>
      <c r="O13091" s="1">
        <v>63.2</v>
      </c>
      <c r="P13091" s="1">
        <v>1.0</v>
      </c>
    </row>
    <row r="13092">
      <c r="A13092" s="1" t="s">
        <v>29</v>
      </c>
      <c r="B13092" s="1" t="s">
        <v>15843</v>
      </c>
      <c r="C13092" s="2" t="s">
        <v>15787</v>
      </c>
      <c r="D13092" s="1" t="s">
        <v>19</v>
      </c>
      <c r="E13092" s="3" t="str">
        <f>HYPERLINK("https://fyndiq.se/produkt/5f5e84a9567840a6/", "Samsung Galaxy S10 Plus - Härdat glas 9H - Super kvalitet 3D")</f>
        <v>Samsung Galaxy S10 Plus - Härdat glas 9H - Super kvalitet 3D</v>
      </c>
      <c r="F13092" s="1" t="s">
        <v>15844</v>
      </c>
      <c r="G13092" s="1" t="s">
        <v>15845</v>
      </c>
      <c r="H13092" s="1" t="s">
        <v>15846</v>
      </c>
      <c r="I13092" s="1" t="s">
        <v>16</v>
      </c>
      <c r="J13092" s="1" t="s">
        <v>23</v>
      </c>
      <c r="K13092" s="1" t="s">
        <v>16</v>
      </c>
      <c r="L13092" s="1" t="s">
        <v>16</v>
      </c>
      <c r="M13092" s="1" t="s">
        <v>16</v>
      </c>
      <c r="N13092" s="1" t="s">
        <v>16</v>
      </c>
      <c r="O13092" s="1">
        <v>55.2</v>
      </c>
      <c r="P13092" s="1">
        <v>1.0</v>
      </c>
    </row>
    <row r="13093">
      <c r="A13093" s="1" t="s">
        <v>29</v>
      </c>
      <c r="B13093" s="1" t="s">
        <v>15847</v>
      </c>
      <c r="C13093" s="2" t="s">
        <v>15787</v>
      </c>
      <c r="D13093" s="1" t="s">
        <v>19</v>
      </c>
      <c r="E13093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13093" s="1" t="s">
        <v>8745</v>
      </c>
      <c r="G13093" s="1" t="s">
        <v>8746</v>
      </c>
      <c r="H13093" s="1" t="s">
        <v>8747</v>
      </c>
      <c r="I13093" s="1" t="s">
        <v>1673</v>
      </c>
      <c r="J13093" s="1" t="s">
        <v>9</v>
      </c>
      <c r="K13093" s="2" t="s">
        <v>12354</v>
      </c>
      <c r="L13093" s="1" t="s">
        <v>2811</v>
      </c>
      <c r="M13093" s="1" t="s">
        <v>16</v>
      </c>
      <c r="N13093" s="1" t="s">
        <v>16</v>
      </c>
      <c r="O13093" s="1">
        <v>63.2</v>
      </c>
      <c r="P13093" s="1">
        <v>1.0</v>
      </c>
    </row>
    <row r="13094">
      <c r="A13094" s="1" t="s">
        <v>29</v>
      </c>
      <c r="B13094" s="1" t="s">
        <v>15848</v>
      </c>
      <c r="C13094" s="2" t="s">
        <v>15787</v>
      </c>
      <c r="D13094" s="1" t="s">
        <v>19</v>
      </c>
      <c r="E13094" s="3" t="str">
        <f>HYPERLINK("https://fyndiq.se/produkt/13e76851ca504320/", "2-Pack Samsung Galaxy S22 Ultra - Härdat glas 9H - Top kvalitet")</f>
        <v>2-Pack Samsung Galaxy S22 Ultra - Härdat glas 9H - Top kvalitet</v>
      </c>
      <c r="F13094" s="1" t="s">
        <v>140</v>
      </c>
      <c r="G13094" s="1" t="s">
        <v>141</v>
      </c>
      <c r="H13094" s="1" t="s">
        <v>142</v>
      </c>
      <c r="I13094" s="1" t="s">
        <v>16</v>
      </c>
      <c r="J13094" s="1" t="s">
        <v>23</v>
      </c>
      <c r="K13094" s="1" t="s">
        <v>16</v>
      </c>
      <c r="L13094" s="1" t="s">
        <v>16</v>
      </c>
      <c r="M13094" s="1" t="s">
        <v>16</v>
      </c>
      <c r="N13094" s="1" t="s">
        <v>16</v>
      </c>
      <c r="O13094" s="1">
        <v>63.2</v>
      </c>
      <c r="P13094" s="1">
        <v>1.0</v>
      </c>
    </row>
    <row r="13095">
      <c r="A13095" s="1" t="s">
        <v>29</v>
      </c>
      <c r="B13095" s="1" t="s">
        <v>15849</v>
      </c>
      <c r="C13095" s="2" t="s">
        <v>15787</v>
      </c>
      <c r="D13095" s="1" t="s">
        <v>19</v>
      </c>
      <c r="E13095" s="3" t="str">
        <f>HYPERLINK("https://fyndiq.se/produkt/b1caddae2e864477/", "2- Pack Samsung S10 Plus - Härdat Glas 9H - Super Kvalitet 3D")</f>
        <v>2- Pack Samsung S10 Plus - Härdat Glas 9H - Super Kvalitet 3D</v>
      </c>
      <c r="F13095" s="1" t="s">
        <v>477</v>
      </c>
      <c r="G13095" s="1" t="s">
        <v>478</v>
      </c>
      <c r="H13095" s="1" t="s">
        <v>479</v>
      </c>
      <c r="I13095" s="1" t="s">
        <v>16</v>
      </c>
      <c r="J13095" s="1" t="s">
        <v>23</v>
      </c>
      <c r="K13095" s="1" t="s">
        <v>16</v>
      </c>
      <c r="L13095" s="1" t="s">
        <v>16</v>
      </c>
      <c r="M13095" s="1" t="s">
        <v>16</v>
      </c>
      <c r="N13095" s="1" t="s">
        <v>16</v>
      </c>
      <c r="O13095" s="1">
        <v>63.2</v>
      </c>
      <c r="P13095" s="1">
        <v>1.0</v>
      </c>
    </row>
    <row r="13096">
      <c r="A13096" s="1" t="s">
        <v>29</v>
      </c>
      <c r="B13096" s="1" t="s">
        <v>15850</v>
      </c>
      <c r="C13096" s="2" t="s">
        <v>15787</v>
      </c>
      <c r="D13096" s="1" t="s">
        <v>19</v>
      </c>
      <c r="E13096" s="3" t="str">
        <f>HYPERLINK("https://fyndiq.se/produkt/a871a7da0b2249a8/", "2-Pack Iphone 11 Pro Max - 9H Härdat Glass - Top Kvalitet")</f>
        <v>2-Pack Iphone 11 Pro Max - 9H Härdat Glass - Top Kvalitet</v>
      </c>
      <c r="F13096" s="1" t="s">
        <v>559</v>
      </c>
      <c r="G13096" s="1" t="s">
        <v>560</v>
      </c>
      <c r="H13096" s="1" t="s">
        <v>561</v>
      </c>
      <c r="I13096" s="1" t="s">
        <v>16</v>
      </c>
      <c r="J13096" s="1" t="s">
        <v>23</v>
      </c>
      <c r="K13096" s="1" t="s">
        <v>16</v>
      </c>
      <c r="L13096" s="1" t="s">
        <v>16</v>
      </c>
      <c r="M13096" s="1" t="s">
        <v>16</v>
      </c>
      <c r="N13096" s="1" t="s">
        <v>16</v>
      </c>
      <c r="O13096" s="1">
        <v>47.2</v>
      </c>
      <c r="P13096" s="1">
        <v>1.0</v>
      </c>
    </row>
    <row r="13097">
      <c r="A13097" s="1" t="s">
        <v>29</v>
      </c>
      <c r="B13097" s="1" t="s">
        <v>15851</v>
      </c>
      <c r="C13097" s="2" t="s">
        <v>15852</v>
      </c>
      <c r="D13097" s="1" t="s">
        <v>19</v>
      </c>
      <c r="E13097" s="3" t="str">
        <f>HYPERLINK("https://fyndiq.se/produkt/e19fcc2ab2124f8a/", "2-Pack Iphone 13 Pro - 9H Härdat Glass - Top Kvalitet  3D")</f>
        <v>2-Pack Iphone 13 Pro - 9H Härdat Glass - Top Kvalitet  3D</v>
      </c>
      <c r="F13097" s="1" t="s">
        <v>555</v>
      </c>
      <c r="G13097" s="1" t="s">
        <v>556</v>
      </c>
      <c r="H13097" s="1" t="s">
        <v>557</v>
      </c>
      <c r="I13097" s="1" t="s">
        <v>16</v>
      </c>
      <c r="J13097" s="1" t="s">
        <v>23</v>
      </c>
      <c r="K13097" s="1" t="s">
        <v>16</v>
      </c>
      <c r="L13097" s="1" t="s">
        <v>16</v>
      </c>
      <c r="M13097" s="1" t="s">
        <v>16</v>
      </c>
      <c r="N13097" s="1" t="s">
        <v>16</v>
      </c>
      <c r="O13097" s="1">
        <v>47.2</v>
      </c>
      <c r="P13097" s="1">
        <v>1.0</v>
      </c>
    </row>
    <row r="13098">
      <c r="A13098" s="1" t="s">
        <v>29</v>
      </c>
      <c r="B13098" s="1" t="s">
        <v>15853</v>
      </c>
      <c r="C13098" s="2" t="s">
        <v>15852</v>
      </c>
      <c r="D13098" s="1" t="s">
        <v>19</v>
      </c>
      <c r="E13098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3098" s="1" t="s">
        <v>1383</v>
      </c>
      <c r="G13098" s="1" t="s">
        <v>1384</v>
      </c>
      <c r="H13098" s="1" t="s">
        <v>1385</v>
      </c>
      <c r="I13098" s="1" t="s">
        <v>16</v>
      </c>
      <c r="J13098" s="1" t="s">
        <v>23</v>
      </c>
      <c r="K13098" s="1" t="s">
        <v>16</v>
      </c>
      <c r="L13098" s="1" t="s">
        <v>16</v>
      </c>
      <c r="M13098" s="1" t="s">
        <v>16</v>
      </c>
      <c r="N13098" s="1" t="s">
        <v>16</v>
      </c>
      <c r="O13098" s="1">
        <v>79.2</v>
      </c>
      <c r="P13098" s="1">
        <v>1.0</v>
      </c>
    </row>
    <row r="13099">
      <c r="A13099" s="1" t="s">
        <v>29</v>
      </c>
      <c r="B13099" s="1" t="s">
        <v>15854</v>
      </c>
      <c r="C13099" s="2" t="s">
        <v>15852</v>
      </c>
      <c r="D13099" s="1" t="s">
        <v>19</v>
      </c>
      <c r="E13099" s="3" t="str">
        <f>HYPERLINK("https://fyndiq.se/produkt/432d784756a84eff/", "2-Pack Samsung Galaxy S20FE - Härdat Glas-9H -Super kvalitet 3D")</f>
        <v>2-Pack Samsung Galaxy S20FE - Härdat Glas-9H -Super kvalitet 3D</v>
      </c>
      <c r="F13099" s="1" t="s">
        <v>1078</v>
      </c>
      <c r="G13099" s="1" t="s">
        <v>1079</v>
      </c>
      <c r="H13099" s="1" t="s">
        <v>1080</v>
      </c>
      <c r="I13099" s="1" t="s">
        <v>16</v>
      </c>
      <c r="J13099" s="1" t="s">
        <v>23</v>
      </c>
      <c r="K13099" s="1" t="s">
        <v>16</v>
      </c>
      <c r="L13099" s="1" t="s">
        <v>16</v>
      </c>
      <c r="M13099" s="1" t="s">
        <v>16</v>
      </c>
      <c r="N13099" s="1" t="s">
        <v>16</v>
      </c>
      <c r="O13099" s="1">
        <v>63.2</v>
      </c>
      <c r="P13099" s="1">
        <v>1.0</v>
      </c>
    </row>
    <row r="13100">
      <c r="A13100" s="1" t="s">
        <v>29</v>
      </c>
      <c r="B13100" s="1" t="s">
        <v>15855</v>
      </c>
      <c r="C13100" s="2" t="s">
        <v>15852</v>
      </c>
      <c r="D13100" s="1" t="s">
        <v>19</v>
      </c>
      <c r="E13100" s="3" t="str">
        <f>HYPERLINK("https://fyndiq.se/produkt/e0b5cbce33334680/", "2 Pack Sony Xperia 10 IV - Härdat glas 9H -Super Kvalitet 3D")</f>
        <v>2 Pack Sony Xperia 10 IV - Härdat glas 9H -Super Kvalitet 3D</v>
      </c>
      <c r="F13100" s="1" t="s">
        <v>250</v>
      </c>
      <c r="G13100" s="1" t="s">
        <v>251</v>
      </c>
      <c r="H13100" s="1" t="s">
        <v>252</v>
      </c>
      <c r="I13100" s="1" t="s">
        <v>16</v>
      </c>
      <c r="J13100" s="1" t="s">
        <v>23</v>
      </c>
      <c r="K13100" s="1" t="s">
        <v>16</v>
      </c>
      <c r="L13100" s="1" t="s">
        <v>16</v>
      </c>
      <c r="M13100" s="1" t="s">
        <v>16</v>
      </c>
      <c r="N13100" s="1" t="s">
        <v>16</v>
      </c>
      <c r="O13100" s="1">
        <v>71.2</v>
      </c>
      <c r="P13100" s="1">
        <v>1.0</v>
      </c>
    </row>
    <row r="13101">
      <c r="A13101" s="1" t="s">
        <v>29</v>
      </c>
      <c r="B13101" s="1" t="s">
        <v>15856</v>
      </c>
      <c r="C13101" s="2" t="s">
        <v>15852</v>
      </c>
      <c r="D13101" s="1" t="s">
        <v>19</v>
      </c>
      <c r="E13101" s="3" t="str">
        <f>HYPERLINK("https://fyndiq.se/produkt/447465e3e57040fa/", "Samsung Galaxy Z FOLD 4 - Härdat Glas 9H-Super Kvalitet 3D")</f>
        <v>Samsung Galaxy Z FOLD 4 - Härdat Glas 9H-Super Kvalitet 3D</v>
      </c>
      <c r="F13101" s="1" t="s">
        <v>3960</v>
      </c>
      <c r="G13101" s="1" t="s">
        <v>3961</v>
      </c>
      <c r="H13101" s="1" t="s">
        <v>3962</v>
      </c>
      <c r="I13101" s="1" t="s">
        <v>16</v>
      </c>
      <c r="J13101" s="1" t="s">
        <v>23</v>
      </c>
      <c r="K13101" s="1" t="s">
        <v>16</v>
      </c>
      <c r="L13101" s="1" t="s">
        <v>16</v>
      </c>
      <c r="M13101" s="1" t="s">
        <v>16</v>
      </c>
      <c r="N13101" s="1" t="s">
        <v>16</v>
      </c>
      <c r="O13101" s="1">
        <v>71.2</v>
      </c>
      <c r="P13101" s="1">
        <v>1.0</v>
      </c>
    </row>
    <row r="13102">
      <c r="A13102" s="1" t="s">
        <v>29</v>
      </c>
      <c r="B13102" s="1" t="s">
        <v>15857</v>
      </c>
      <c r="C13102" s="2" t="s">
        <v>15852</v>
      </c>
      <c r="D13102" s="1" t="s">
        <v>19</v>
      </c>
      <c r="E13102" s="3" t="str">
        <f>HYPERLINK("https://fyndiq.se/produkt/0cccb55159e2496f/", "Samsung Galaxy Note 20 Ultra 5G - Härdat glas 9H-Super kvalitet")</f>
        <v>Samsung Galaxy Note 20 Ultra 5G - Härdat glas 9H-Super kvalitet</v>
      </c>
      <c r="F13102" s="1" t="s">
        <v>6769</v>
      </c>
      <c r="G13102" s="1" t="s">
        <v>6770</v>
      </c>
      <c r="H13102" s="1" t="s">
        <v>6771</v>
      </c>
      <c r="I13102" s="1" t="s">
        <v>16</v>
      </c>
      <c r="J13102" s="1" t="s">
        <v>23</v>
      </c>
      <c r="K13102" s="1" t="s">
        <v>16</v>
      </c>
      <c r="L13102" s="1" t="s">
        <v>16</v>
      </c>
      <c r="M13102" s="1" t="s">
        <v>16</v>
      </c>
      <c r="N13102" s="1" t="s">
        <v>16</v>
      </c>
      <c r="O13102" s="1">
        <v>55.2</v>
      </c>
      <c r="P13102" s="1">
        <v>1.0</v>
      </c>
    </row>
    <row r="13103">
      <c r="A13103" s="1" t="s">
        <v>29</v>
      </c>
      <c r="B13103" s="1" t="s">
        <v>15858</v>
      </c>
      <c r="C13103" s="2" t="s">
        <v>15852</v>
      </c>
      <c r="D13103" s="1" t="s">
        <v>19</v>
      </c>
      <c r="E13103" s="3" t="str">
        <f>HYPERLINK("https://fyndiq.se/produkt/53fb4d2f0bdc45ed/", "Samsung Galaxy Note 9 – Härdat glas 9H – Super kvalitet 3D")</f>
        <v>Samsung Galaxy Note 9 – Härdat glas 9H – Super kvalitet 3D</v>
      </c>
      <c r="F13103" s="1" t="s">
        <v>10926</v>
      </c>
      <c r="G13103" s="1" t="s">
        <v>10927</v>
      </c>
      <c r="H13103" s="1" t="s">
        <v>10928</v>
      </c>
      <c r="I13103" s="1" t="s">
        <v>16</v>
      </c>
      <c r="J13103" s="1" t="s">
        <v>23</v>
      </c>
      <c r="K13103" s="1" t="s">
        <v>16</v>
      </c>
      <c r="L13103" s="1" t="s">
        <v>16</v>
      </c>
      <c r="M13103" s="1" t="s">
        <v>16</v>
      </c>
      <c r="N13103" s="1" t="s">
        <v>16</v>
      </c>
      <c r="O13103" s="1">
        <v>55.2</v>
      </c>
      <c r="P13103" s="1">
        <v>1.0</v>
      </c>
    </row>
    <row r="13104">
      <c r="A13104" s="1" t="s">
        <v>29</v>
      </c>
      <c r="B13104" s="1" t="s">
        <v>15859</v>
      </c>
      <c r="C13104" s="2" t="s">
        <v>15852</v>
      </c>
      <c r="D13104" s="1" t="s">
        <v>19</v>
      </c>
      <c r="E1310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3104" s="1" t="s">
        <v>504</v>
      </c>
      <c r="G13104" s="1" t="s">
        <v>505</v>
      </c>
      <c r="H13104" s="1" t="s">
        <v>506</v>
      </c>
      <c r="I13104" s="1" t="s">
        <v>16</v>
      </c>
      <c r="J13104" s="1" t="s">
        <v>23</v>
      </c>
      <c r="K13104" s="1" t="s">
        <v>16</v>
      </c>
      <c r="L13104" s="1" t="s">
        <v>16</v>
      </c>
      <c r="M13104" s="1" t="s">
        <v>16</v>
      </c>
      <c r="N13104" s="1" t="s">
        <v>16</v>
      </c>
      <c r="O13104" s="1">
        <v>63.2</v>
      </c>
      <c r="P13104" s="1">
        <v>1.0</v>
      </c>
    </row>
    <row r="13105">
      <c r="A13105" s="1" t="s">
        <v>29</v>
      </c>
      <c r="B13105" s="1" t="s">
        <v>15860</v>
      </c>
      <c r="C13105" s="2" t="s">
        <v>15852</v>
      </c>
      <c r="D13105" s="1" t="s">
        <v>19</v>
      </c>
      <c r="E13105" s="3" t="str">
        <f>HYPERLINK("https://fyndiq.se/produkt/a00b62acc6644fd2/", "2-Pack Samsung Galaxy S10 - Härdat glas 9H – Super kvalitet 3D")</f>
        <v>2-Pack Samsung Galaxy S10 - Härdat glas 9H – Super kvalitet 3D</v>
      </c>
      <c r="F13105" s="1" t="s">
        <v>1291</v>
      </c>
      <c r="G13105" s="1" t="s">
        <v>1292</v>
      </c>
      <c r="H13105" s="1" t="s">
        <v>1293</v>
      </c>
      <c r="I13105" s="1" t="s">
        <v>16</v>
      </c>
      <c r="J13105" s="1" t="s">
        <v>23</v>
      </c>
      <c r="K13105" s="1" t="s">
        <v>16</v>
      </c>
      <c r="L13105" s="1" t="s">
        <v>16</v>
      </c>
      <c r="M13105" s="1" t="s">
        <v>16</v>
      </c>
      <c r="N13105" s="1" t="s">
        <v>16</v>
      </c>
      <c r="O13105" s="1">
        <v>63.2</v>
      </c>
      <c r="P13105" s="1">
        <v>1.0</v>
      </c>
    </row>
    <row r="13106">
      <c r="A13106" s="1" t="s">
        <v>29</v>
      </c>
      <c r="B13106" s="1" t="s">
        <v>15861</v>
      </c>
      <c r="C13106" s="2" t="s">
        <v>15852</v>
      </c>
      <c r="D13106" s="1" t="s">
        <v>19</v>
      </c>
      <c r="E13106" s="3" t="str">
        <f>HYPERLINK("https://fyndiq.se/produkt/b2b21eba0148489f/", "Samsung S8 härdat glass 3D heltäckande skärmskydd")</f>
        <v>Samsung S8 härdat glass 3D heltäckande skärmskydd</v>
      </c>
      <c r="F13106" s="1" t="s">
        <v>438</v>
      </c>
      <c r="G13106" s="1" t="s">
        <v>439</v>
      </c>
      <c r="H13106" s="1" t="s">
        <v>440</v>
      </c>
      <c r="I13106" s="1" t="s">
        <v>16</v>
      </c>
      <c r="J13106" s="1" t="s">
        <v>23</v>
      </c>
      <c r="K13106" s="1" t="s">
        <v>16</v>
      </c>
      <c r="L13106" s="1" t="s">
        <v>16</v>
      </c>
      <c r="M13106" s="1" t="s">
        <v>16</v>
      </c>
      <c r="N13106" s="1" t="s">
        <v>16</v>
      </c>
      <c r="O13106" s="1">
        <v>55.2</v>
      </c>
      <c r="P13106" s="1">
        <v>1.0</v>
      </c>
    </row>
    <row r="13107">
      <c r="A13107" s="1" t="s">
        <v>29</v>
      </c>
      <c r="B13107" s="1" t="s">
        <v>15862</v>
      </c>
      <c r="C13107" s="2" t="s">
        <v>15852</v>
      </c>
      <c r="D13107" s="1" t="s">
        <v>19</v>
      </c>
      <c r="E1310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107" s="1" t="s">
        <v>2144</v>
      </c>
      <c r="G13107" s="1" t="s">
        <v>2145</v>
      </c>
      <c r="H13107" s="1" t="s">
        <v>2146</v>
      </c>
      <c r="I13107" s="1" t="s">
        <v>16</v>
      </c>
      <c r="J13107" s="1" t="s">
        <v>23</v>
      </c>
      <c r="K13107" s="1" t="s">
        <v>16</v>
      </c>
      <c r="L13107" s="1" t="s">
        <v>16</v>
      </c>
      <c r="M13107" s="1" t="s">
        <v>16</v>
      </c>
      <c r="N13107" s="1" t="s">
        <v>16</v>
      </c>
      <c r="O13107" s="1">
        <v>63.2</v>
      </c>
      <c r="P13107" s="1">
        <v>1.0</v>
      </c>
    </row>
    <row r="13108">
      <c r="A13108" s="1" t="s">
        <v>29</v>
      </c>
      <c r="B13108" s="1" t="s">
        <v>15863</v>
      </c>
      <c r="C13108" s="2" t="s">
        <v>15852</v>
      </c>
      <c r="D13108" s="1" t="s">
        <v>19</v>
      </c>
      <c r="E13108" s="3" t="str">
        <f>HYPERLINK("https://fyndiq.se/produkt/0f244212ec124dcd/", "2 Pack OnePlus 9 5G - Härdat glas 9H - Super kvalitet 3D Skärmskydd")</f>
        <v>2 Pack OnePlus 9 5G - Härdat glas 9H - Super kvalitet 3D Skärmskydd</v>
      </c>
      <c r="F13108" s="1" t="s">
        <v>803</v>
      </c>
      <c r="G13108" s="1" t="s">
        <v>804</v>
      </c>
      <c r="H13108" s="1" t="s">
        <v>805</v>
      </c>
      <c r="I13108" s="1" t="s">
        <v>16</v>
      </c>
      <c r="J13108" s="1" t="s">
        <v>23</v>
      </c>
      <c r="K13108" s="1" t="s">
        <v>16</v>
      </c>
      <c r="L13108" s="1" t="s">
        <v>16</v>
      </c>
      <c r="M13108" s="1" t="s">
        <v>16</v>
      </c>
      <c r="N13108" s="1" t="s">
        <v>16</v>
      </c>
      <c r="O13108" s="1">
        <v>63.2</v>
      </c>
      <c r="P13108" s="1">
        <v>1.0</v>
      </c>
    </row>
    <row r="13109">
      <c r="A13109" s="1" t="s">
        <v>29</v>
      </c>
      <c r="B13109" s="1" t="s">
        <v>15864</v>
      </c>
      <c r="C13109" s="2" t="s">
        <v>15852</v>
      </c>
      <c r="D13109" s="1" t="s">
        <v>19</v>
      </c>
      <c r="E13109" s="3" t="str">
        <f>HYPERLINK("https://fyndiq.se/produkt/568e11c65a164b3c/", "2 Pack Samsung Galaxy A33 - 9H Härdat Glass - 3D Super Kvalitet")</f>
        <v>2 Pack Samsung Galaxy A33 - 9H Härdat Glass - 3D Super Kvalitet</v>
      </c>
      <c r="F13109" s="1" t="s">
        <v>736</v>
      </c>
      <c r="G13109" s="1" t="s">
        <v>737</v>
      </c>
      <c r="H13109" s="1" t="s">
        <v>738</v>
      </c>
      <c r="I13109" s="1" t="s">
        <v>16</v>
      </c>
      <c r="J13109" s="1" t="s">
        <v>23</v>
      </c>
      <c r="K13109" s="1" t="s">
        <v>16</v>
      </c>
      <c r="L13109" s="1" t="s">
        <v>16</v>
      </c>
      <c r="M13109" s="1" t="s">
        <v>16</v>
      </c>
      <c r="N13109" s="1" t="s">
        <v>16</v>
      </c>
      <c r="O13109" s="1">
        <v>63.2</v>
      </c>
      <c r="P13109" s="1">
        <v>1.0</v>
      </c>
    </row>
    <row r="13110">
      <c r="A13110" s="1" t="s">
        <v>29</v>
      </c>
      <c r="B13110" s="1" t="s">
        <v>15865</v>
      </c>
      <c r="C13110" s="2" t="s">
        <v>15852</v>
      </c>
      <c r="D13110" s="1" t="s">
        <v>19</v>
      </c>
      <c r="E13110" s="3" t="str">
        <f>HYPERLINK("https://fyndiq.se/produkt/4a37a66aa49247d0/", "Samsung S21 FE - 9H Härdat Glass - Super Kvalitet 3D")</f>
        <v>Samsung S21 FE - 9H Härdat Glass - Super Kvalitet 3D</v>
      </c>
      <c r="F13110" s="1" t="s">
        <v>4338</v>
      </c>
      <c r="G13110" s="1" t="s">
        <v>4339</v>
      </c>
      <c r="H13110" s="1" t="s">
        <v>4340</v>
      </c>
      <c r="I13110" s="1" t="s">
        <v>16</v>
      </c>
      <c r="J13110" s="1" t="s">
        <v>23</v>
      </c>
      <c r="K13110" s="1" t="s">
        <v>16</v>
      </c>
      <c r="L13110" s="1" t="s">
        <v>16</v>
      </c>
      <c r="M13110" s="1" t="s">
        <v>16</v>
      </c>
      <c r="N13110" s="1" t="s">
        <v>16</v>
      </c>
      <c r="O13110" s="1">
        <v>55.2</v>
      </c>
      <c r="P13110" s="1">
        <v>1.0</v>
      </c>
    </row>
    <row r="13111">
      <c r="A13111" s="1" t="s">
        <v>29</v>
      </c>
      <c r="B13111" s="1" t="s">
        <v>15866</v>
      </c>
      <c r="C13111" s="2" t="s">
        <v>15852</v>
      </c>
      <c r="D13111" s="1" t="s">
        <v>19</v>
      </c>
      <c r="E13111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3111" s="1" t="s">
        <v>968</v>
      </c>
      <c r="G13111" s="1" t="s">
        <v>969</v>
      </c>
      <c r="H13111" s="1" t="s">
        <v>970</v>
      </c>
      <c r="I13111" s="1" t="s">
        <v>16</v>
      </c>
      <c r="J13111" s="1" t="s">
        <v>23</v>
      </c>
      <c r="K13111" s="1" t="s">
        <v>16</v>
      </c>
      <c r="L13111" s="1" t="s">
        <v>16</v>
      </c>
      <c r="M13111" s="1" t="s">
        <v>16</v>
      </c>
      <c r="N13111" s="1" t="s">
        <v>16</v>
      </c>
      <c r="O13111" s="1">
        <v>71.2</v>
      </c>
      <c r="P13111" s="1">
        <v>1.0</v>
      </c>
    </row>
    <row r="13112">
      <c r="A13112" s="1" t="s">
        <v>29</v>
      </c>
      <c r="B13112" s="1" t="s">
        <v>15867</v>
      </c>
      <c r="C13112" s="2" t="s">
        <v>15852</v>
      </c>
      <c r="D13112" s="1" t="s">
        <v>19</v>
      </c>
      <c r="E13112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3112" s="1" t="s">
        <v>4617</v>
      </c>
      <c r="G13112" s="1" t="s">
        <v>4618</v>
      </c>
      <c r="H13112" s="1" t="s">
        <v>4619</v>
      </c>
      <c r="I13112" s="1" t="s">
        <v>16</v>
      </c>
      <c r="J13112" s="1" t="s">
        <v>23</v>
      </c>
      <c r="K13112" s="1" t="s">
        <v>16</v>
      </c>
      <c r="L13112" s="1" t="s">
        <v>16</v>
      </c>
      <c r="M13112" s="1" t="s">
        <v>16</v>
      </c>
      <c r="N13112" s="1" t="s">
        <v>16</v>
      </c>
      <c r="O13112" s="1">
        <v>63.2</v>
      </c>
      <c r="P13112" s="1">
        <v>1.0</v>
      </c>
    </row>
    <row r="13113">
      <c r="A13113" s="1" t="s">
        <v>29</v>
      </c>
      <c r="B13113" s="1" t="s">
        <v>15868</v>
      </c>
      <c r="C13113" s="2" t="s">
        <v>15852</v>
      </c>
      <c r="D13113" s="1" t="s">
        <v>19</v>
      </c>
      <c r="E13113" s="3" t="str">
        <f>HYPERLINK("https://fyndiq.se/produkt/f4e95b294a424d40/", "2-Pack Samsung S10 Skärmskydd - Härdat Glas 9H - Super kvalitet 3D")</f>
        <v>2-Pack Samsung S10 Skärmskydd - Härdat Glas 9H - Super kvalitet 3D</v>
      </c>
      <c r="F13113" s="1" t="s">
        <v>353</v>
      </c>
      <c r="G13113" s="1" t="s">
        <v>354</v>
      </c>
      <c r="H13113" s="1" t="s">
        <v>355</v>
      </c>
      <c r="I13113" s="1" t="s">
        <v>16</v>
      </c>
      <c r="J13113" s="1" t="s">
        <v>23</v>
      </c>
      <c r="K13113" s="1" t="s">
        <v>16</v>
      </c>
      <c r="L13113" s="1" t="s">
        <v>16</v>
      </c>
      <c r="M13113" s="1" t="s">
        <v>16</v>
      </c>
      <c r="N13113" s="1" t="s">
        <v>16</v>
      </c>
      <c r="O13113" s="1">
        <v>63.2</v>
      </c>
      <c r="P13113" s="1">
        <v>1.0</v>
      </c>
    </row>
    <row r="13114">
      <c r="A13114" s="1" t="s">
        <v>29</v>
      </c>
      <c r="B13114" s="1" t="s">
        <v>15869</v>
      </c>
      <c r="C13114" s="2" t="s">
        <v>15852</v>
      </c>
      <c r="D13114" s="1" t="s">
        <v>19</v>
      </c>
      <c r="E1311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114" s="1" t="s">
        <v>722</v>
      </c>
      <c r="G13114" s="1" t="s">
        <v>723</v>
      </c>
      <c r="H13114" s="1" t="s">
        <v>724</v>
      </c>
      <c r="I13114" s="1" t="s">
        <v>16</v>
      </c>
      <c r="J13114" s="1" t="s">
        <v>23</v>
      </c>
      <c r="K13114" s="1" t="s">
        <v>16</v>
      </c>
      <c r="L13114" s="1" t="s">
        <v>16</v>
      </c>
      <c r="M13114" s="1" t="s">
        <v>16</v>
      </c>
      <c r="N13114" s="1" t="s">
        <v>16</v>
      </c>
      <c r="O13114" s="1">
        <v>79.2</v>
      </c>
      <c r="P13114" s="1">
        <v>1.0</v>
      </c>
    </row>
    <row r="13115">
      <c r="A13115" s="1" t="s">
        <v>29</v>
      </c>
      <c r="B13115" s="1" t="s">
        <v>15870</v>
      </c>
      <c r="C13115" s="2" t="s">
        <v>15852</v>
      </c>
      <c r="D13115" s="1" t="s">
        <v>19</v>
      </c>
      <c r="E13115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3115" s="1" t="s">
        <v>837</v>
      </c>
      <c r="G13115" s="1" t="s">
        <v>838</v>
      </c>
      <c r="H13115" s="1" t="s">
        <v>839</v>
      </c>
      <c r="I13115" s="1" t="s">
        <v>16</v>
      </c>
      <c r="J13115" s="1" t="s">
        <v>23</v>
      </c>
      <c r="K13115" s="1" t="s">
        <v>16</v>
      </c>
      <c r="L13115" s="1" t="s">
        <v>16</v>
      </c>
      <c r="M13115" s="1" t="s">
        <v>16</v>
      </c>
      <c r="N13115" s="1" t="s">
        <v>16</v>
      </c>
      <c r="O13115" s="1">
        <v>63.2</v>
      </c>
      <c r="P13115" s="1">
        <v>1.0</v>
      </c>
    </row>
    <row r="13116">
      <c r="A13116" s="1" t="s">
        <v>29</v>
      </c>
      <c r="B13116" s="1" t="s">
        <v>15871</v>
      </c>
      <c r="C13116" s="2" t="s">
        <v>15852</v>
      </c>
      <c r="D13116" s="1" t="s">
        <v>19</v>
      </c>
      <c r="E1311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116" s="1" t="s">
        <v>204</v>
      </c>
      <c r="G13116" s="1" t="s">
        <v>205</v>
      </c>
      <c r="H13116" s="1" t="s">
        <v>206</v>
      </c>
      <c r="I13116" s="1" t="s">
        <v>16</v>
      </c>
      <c r="J13116" s="1" t="s">
        <v>23</v>
      </c>
      <c r="K13116" s="1" t="s">
        <v>16</v>
      </c>
      <c r="L13116" s="1" t="s">
        <v>16</v>
      </c>
      <c r="M13116" s="1" t="s">
        <v>16</v>
      </c>
      <c r="N13116" s="1" t="s">
        <v>16</v>
      </c>
      <c r="O13116" s="1">
        <v>71.2</v>
      </c>
      <c r="P13116" s="1">
        <v>1.0</v>
      </c>
    </row>
    <row r="13117">
      <c r="A13117" s="1" t="s">
        <v>29</v>
      </c>
      <c r="B13117" s="1" t="s">
        <v>15872</v>
      </c>
      <c r="C13117" s="2" t="s">
        <v>15852</v>
      </c>
      <c r="D13117" s="1" t="s">
        <v>19</v>
      </c>
      <c r="E1311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3117" s="1" t="s">
        <v>692</v>
      </c>
      <c r="G13117" s="1" t="s">
        <v>693</v>
      </c>
      <c r="H13117" s="1" t="s">
        <v>694</v>
      </c>
      <c r="I13117" s="1" t="s">
        <v>16</v>
      </c>
      <c r="J13117" s="1" t="s">
        <v>23</v>
      </c>
      <c r="K13117" s="1" t="s">
        <v>16</v>
      </c>
      <c r="L13117" s="1" t="s">
        <v>16</v>
      </c>
      <c r="M13117" s="1" t="s">
        <v>16</v>
      </c>
      <c r="N13117" s="1" t="s">
        <v>16</v>
      </c>
      <c r="O13117" s="1">
        <v>47.2</v>
      </c>
      <c r="P13117" s="1">
        <v>1.0</v>
      </c>
    </row>
    <row r="13118">
      <c r="A13118" s="1" t="s">
        <v>29</v>
      </c>
      <c r="B13118" s="1" t="s">
        <v>15873</v>
      </c>
      <c r="C13118" s="2" t="s">
        <v>15852</v>
      </c>
      <c r="D13118" s="1" t="s">
        <v>19</v>
      </c>
      <c r="E13118" s="3" t="str">
        <f>HYPERLINK("https://fyndiq.se/produkt/6939cc996c2248e3/", "2-Pack OnePlus 6T - Härdat Glas 9H - Super kvalitet 3D Skärmskydd")</f>
        <v>2-Pack OnePlus 6T - Härdat Glas 9H - Super kvalitet 3D Skärmskydd</v>
      </c>
      <c r="F13118" s="1" t="s">
        <v>6204</v>
      </c>
      <c r="G13118" s="1" t="s">
        <v>6205</v>
      </c>
      <c r="H13118" s="1" t="s">
        <v>6206</v>
      </c>
      <c r="I13118" s="1" t="s">
        <v>16</v>
      </c>
      <c r="J13118" s="1" t="s">
        <v>23</v>
      </c>
      <c r="K13118" s="1" t="s">
        <v>16</v>
      </c>
      <c r="L13118" s="1" t="s">
        <v>16</v>
      </c>
      <c r="M13118" s="1" t="s">
        <v>16</v>
      </c>
      <c r="N13118" s="1" t="s">
        <v>16</v>
      </c>
      <c r="O13118" s="1">
        <v>63.2</v>
      </c>
      <c r="P13118" s="1">
        <v>1.0</v>
      </c>
    </row>
    <row r="13119">
      <c r="A13119" s="1" t="s">
        <v>29</v>
      </c>
      <c r="B13119" s="1" t="s">
        <v>15874</v>
      </c>
      <c r="C13119" s="2" t="s">
        <v>15852</v>
      </c>
      <c r="D13119" s="1" t="s">
        <v>19</v>
      </c>
      <c r="E13119" s="3" t="str">
        <f>HYPERLINK("https://fyndiq.se/produkt/f7e4ae3e22d64fa6/", "2-Pack Samsung S20 FE - 9H Härdat Glass - Super Kvalitet 3D")</f>
        <v>2-Pack Samsung S20 FE - 9H Härdat Glass - Super Kvalitet 3D</v>
      </c>
      <c r="F13119" s="1" t="s">
        <v>15875</v>
      </c>
      <c r="G13119" s="1" t="s">
        <v>15876</v>
      </c>
      <c r="H13119" s="1" t="s">
        <v>15877</v>
      </c>
      <c r="I13119" s="1" t="s">
        <v>16</v>
      </c>
      <c r="J13119" s="1" t="s">
        <v>23</v>
      </c>
      <c r="K13119" s="1" t="s">
        <v>16</v>
      </c>
      <c r="L13119" s="1" t="s">
        <v>16</v>
      </c>
      <c r="M13119" s="1" t="s">
        <v>16</v>
      </c>
      <c r="N13119" s="1" t="s">
        <v>16</v>
      </c>
      <c r="O13119" s="1">
        <v>63.2</v>
      </c>
      <c r="P13119" s="1">
        <v>1.0</v>
      </c>
    </row>
    <row r="13120">
      <c r="A13120" s="1" t="s">
        <v>29</v>
      </c>
      <c r="B13120" s="1" t="s">
        <v>15878</v>
      </c>
      <c r="C13120" s="2" t="s">
        <v>15852</v>
      </c>
      <c r="D13120" s="1" t="s">
        <v>19</v>
      </c>
      <c r="E1312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3120" s="1" t="s">
        <v>539</v>
      </c>
      <c r="G13120" s="1" t="s">
        <v>540</v>
      </c>
      <c r="H13120" s="1" t="s">
        <v>541</v>
      </c>
      <c r="I13120" s="1" t="s">
        <v>16</v>
      </c>
      <c r="J13120" s="1" t="s">
        <v>23</v>
      </c>
      <c r="K13120" s="1" t="s">
        <v>16</v>
      </c>
      <c r="L13120" s="1" t="s">
        <v>16</v>
      </c>
      <c r="M13120" s="1" t="s">
        <v>16</v>
      </c>
      <c r="N13120" s="1" t="s">
        <v>16</v>
      </c>
      <c r="O13120" s="1">
        <v>79.2</v>
      </c>
      <c r="P13120" s="1">
        <v>1.0</v>
      </c>
    </row>
    <row r="13121">
      <c r="A13121" s="1" t="s">
        <v>29</v>
      </c>
      <c r="B13121" s="1" t="s">
        <v>15879</v>
      </c>
      <c r="C13121" s="2" t="s">
        <v>15852</v>
      </c>
      <c r="D13121" s="1" t="s">
        <v>19</v>
      </c>
      <c r="E13121" s="3" t="str">
        <f t="shared" ref="E13121:E13122" si="553">HYPERLINK("https://fyndiq.se/produkt/34157794139f40c6/", "2-Pack Samsung S20 FE - 9H Härdat Glass - Top Kvalitet")</f>
        <v>2-Pack Samsung S20 FE - 9H Härdat Glass - Top Kvalitet</v>
      </c>
      <c r="F13121" s="1" t="s">
        <v>1640</v>
      </c>
      <c r="G13121" s="1" t="s">
        <v>1641</v>
      </c>
      <c r="H13121" s="1" t="s">
        <v>1642</v>
      </c>
      <c r="I13121" s="1" t="s">
        <v>16</v>
      </c>
      <c r="J13121" s="1" t="s">
        <v>23</v>
      </c>
      <c r="K13121" s="1" t="s">
        <v>16</v>
      </c>
      <c r="L13121" s="1" t="s">
        <v>16</v>
      </c>
      <c r="M13121" s="1" t="s">
        <v>16</v>
      </c>
      <c r="N13121" s="1" t="s">
        <v>16</v>
      </c>
      <c r="O13121" s="1">
        <v>63.2</v>
      </c>
      <c r="P13121" s="1">
        <v>1.0</v>
      </c>
    </row>
    <row r="13122">
      <c r="A13122" s="1" t="s">
        <v>29</v>
      </c>
      <c r="B13122" s="1" t="s">
        <v>15880</v>
      </c>
      <c r="C13122" s="2" t="s">
        <v>15852</v>
      </c>
      <c r="D13122" s="1" t="s">
        <v>19</v>
      </c>
      <c r="E13122" s="3" t="str">
        <f t="shared" si="553"/>
        <v>2-Pack Samsung S20 FE - 9H Härdat Glass - Top Kvalitet</v>
      </c>
      <c r="F13122" s="1" t="s">
        <v>1640</v>
      </c>
      <c r="G13122" s="1" t="s">
        <v>1641</v>
      </c>
      <c r="H13122" s="1" t="s">
        <v>1642</v>
      </c>
      <c r="I13122" s="1" t="s">
        <v>16</v>
      </c>
      <c r="J13122" s="1" t="s">
        <v>23</v>
      </c>
      <c r="K13122" s="1" t="s">
        <v>16</v>
      </c>
      <c r="L13122" s="1" t="s">
        <v>16</v>
      </c>
      <c r="M13122" s="1" t="s">
        <v>16</v>
      </c>
      <c r="N13122" s="1" t="s">
        <v>16</v>
      </c>
      <c r="O13122" s="1">
        <v>63.2</v>
      </c>
      <c r="P13122" s="1">
        <v>1.0</v>
      </c>
    </row>
    <row r="13123">
      <c r="A13123" s="1" t="s">
        <v>29</v>
      </c>
      <c r="B13123" s="1" t="s">
        <v>15881</v>
      </c>
      <c r="C13123" s="2" t="s">
        <v>15852</v>
      </c>
      <c r="D13123" s="1" t="s">
        <v>19</v>
      </c>
      <c r="E13123" s="3" t="str">
        <f>HYPERLINK("https://fyndiq.se/produkt/c64bbbf107e34309/", "2-Pack Huawei P30 - Härdat glas 9H – 3D Super kvalitet")</f>
        <v>2-Pack Huawei P30 - Härdat glas 9H – 3D Super kvalitet</v>
      </c>
      <c r="F13123" s="1" t="s">
        <v>845</v>
      </c>
      <c r="G13123" s="1" t="s">
        <v>846</v>
      </c>
      <c r="H13123" s="1" t="s">
        <v>847</v>
      </c>
      <c r="I13123" s="1" t="s">
        <v>16</v>
      </c>
      <c r="J13123" s="1" t="s">
        <v>23</v>
      </c>
      <c r="K13123" s="1" t="s">
        <v>16</v>
      </c>
      <c r="L13123" s="1" t="s">
        <v>16</v>
      </c>
      <c r="M13123" s="1" t="s">
        <v>16</v>
      </c>
      <c r="N13123" s="1" t="s">
        <v>16</v>
      </c>
      <c r="O13123" s="1">
        <v>63.2</v>
      </c>
      <c r="P13123" s="1">
        <v>1.0</v>
      </c>
    </row>
    <row r="13124">
      <c r="A13124" s="1" t="s">
        <v>29</v>
      </c>
      <c r="B13124" s="1" t="s">
        <v>15882</v>
      </c>
      <c r="C13124" s="2" t="s">
        <v>15852</v>
      </c>
      <c r="D13124" s="1" t="s">
        <v>19</v>
      </c>
      <c r="E13124" s="3" t="str">
        <f>HYPERLINK("https://fyndiq.se/produkt/7b4cb5f9439947b9/", "2-Pack iPhone SE 2020 Svart - Härdat Glas 9H - Super Kvalitet 3D")</f>
        <v>2-Pack iPhone SE 2020 Svart - Härdat Glas 9H - Super Kvalitet 3D</v>
      </c>
      <c r="F13124" s="1" t="s">
        <v>175</v>
      </c>
      <c r="G13124" s="1" t="s">
        <v>176</v>
      </c>
      <c r="H13124" s="1" t="s">
        <v>177</v>
      </c>
      <c r="I13124" s="1" t="s">
        <v>16</v>
      </c>
      <c r="J13124" s="1" t="s">
        <v>23</v>
      </c>
      <c r="K13124" s="1" t="s">
        <v>16</v>
      </c>
      <c r="L13124" s="1" t="s">
        <v>16</v>
      </c>
      <c r="M13124" s="1" t="s">
        <v>16</v>
      </c>
      <c r="N13124" s="1" t="s">
        <v>16</v>
      </c>
      <c r="O13124" s="1">
        <v>47.2</v>
      </c>
      <c r="P13124" s="1">
        <v>1.0</v>
      </c>
    </row>
    <row r="13125">
      <c r="A13125" s="1" t="s">
        <v>29</v>
      </c>
      <c r="B13125" s="1" t="s">
        <v>15883</v>
      </c>
      <c r="C13125" s="2" t="s">
        <v>15852</v>
      </c>
      <c r="D13125" s="1" t="s">
        <v>19</v>
      </c>
      <c r="E13125" s="3" t="str">
        <f>HYPERLINK("https://fyndiq.se/produkt/580d801ad22645e2/", "2 Pack - Samsung A12 / A32 5G - Härdat Glass 9H - Super Kvalitet")</f>
        <v>2 Pack - Samsung A12 / A32 5G - Härdat Glass 9H - Super Kvalitet</v>
      </c>
      <c r="F13125" s="1" t="s">
        <v>2530</v>
      </c>
      <c r="G13125" s="1" t="s">
        <v>2531</v>
      </c>
      <c r="H13125" s="1" t="s">
        <v>2532</v>
      </c>
      <c r="I13125" s="1" t="s">
        <v>16</v>
      </c>
      <c r="J13125" s="1" t="s">
        <v>23</v>
      </c>
      <c r="K13125" s="1" t="s">
        <v>16</v>
      </c>
      <c r="L13125" s="1" t="s">
        <v>16</v>
      </c>
      <c r="M13125" s="1" t="s">
        <v>16</v>
      </c>
      <c r="N13125" s="1" t="s">
        <v>16</v>
      </c>
      <c r="O13125" s="1">
        <v>63.2</v>
      </c>
      <c r="P13125" s="1">
        <v>1.0</v>
      </c>
    </row>
    <row r="13126">
      <c r="A13126" s="1" t="s">
        <v>29</v>
      </c>
      <c r="B13126" s="1" t="s">
        <v>15884</v>
      </c>
      <c r="C13126" s="2" t="s">
        <v>15852</v>
      </c>
      <c r="D13126" s="1" t="s">
        <v>19</v>
      </c>
      <c r="E13126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3126" s="1" t="s">
        <v>15885</v>
      </c>
      <c r="G13126" s="1" t="s">
        <v>15886</v>
      </c>
      <c r="H13126" s="1" t="s">
        <v>15887</v>
      </c>
      <c r="I13126" s="1" t="s">
        <v>16</v>
      </c>
      <c r="J13126" s="1" t="s">
        <v>23</v>
      </c>
      <c r="K13126" s="1" t="s">
        <v>16</v>
      </c>
      <c r="L13126" s="1" t="s">
        <v>16</v>
      </c>
      <c r="M13126" s="1" t="s">
        <v>16</v>
      </c>
      <c r="N13126" s="1" t="s">
        <v>16</v>
      </c>
      <c r="O13126" s="1">
        <v>71.2</v>
      </c>
      <c r="P13126" s="1">
        <v>1.0</v>
      </c>
    </row>
    <row r="13127">
      <c r="A13127" s="1" t="s">
        <v>29</v>
      </c>
      <c r="B13127" s="1" t="s">
        <v>15888</v>
      </c>
      <c r="C13127" s="2" t="s">
        <v>15852</v>
      </c>
      <c r="D13127" s="1" t="s">
        <v>19</v>
      </c>
      <c r="E13127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13127" s="1" t="s">
        <v>5375</v>
      </c>
      <c r="G13127" s="1" t="s">
        <v>5376</v>
      </c>
      <c r="H13127" s="1" t="s">
        <v>5377</v>
      </c>
      <c r="I13127" s="1" t="s">
        <v>16</v>
      </c>
      <c r="J13127" s="1" t="s">
        <v>23</v>
      </c>
      <c r="K13127" s="1" t="s">
        <v>16</v>
      </c>
      <c r="L13127" s="1" t="s">
        <v>16</v>
      </c>
      <c r="M13127" s="1" t="s">
        <v>16</v>
      </c>
      <c r="N13127" s="1" t="s">
        <v>16</v>
      </c>
      <c r="O13127" s="1">
        <v>63.2</v>
      </c>
      <c r="P13127" s="1">
        <v>1.0</v>
      </c>
    </row>
    <row r="13128">
      <c r="A13128" s="1" t="s">
        <v>29</v>
      </c>
      <c r="B13128" s="1" t="s">
        <v>15889</v>
      </c>
      <c r="C13128" s="2" t="s">
        <v>15852</v>
      </c>
      <c r="D13128" s="1" t="s">
        <v>19</v>
      </c>
      <c r="E13128" s="3" t="str">
        <f>HYPERLINK("https://fyndiq.se/produkt/08a39fd2ea944add/", "2-Pack Apple Watch 45mm – Härdat glas 9H – Super kvalitet 3D")</f>
        <v>2-Pack Apple Watch 45mm – Härdat glas 9H – Super kvalitet 3D</v>
      </c>
      <c r="F13128" s="1" t="s">
        <v>921</v>
      </c>
      <c r="G13128" s="1" t="s">
        <v>922</v>
      </c>
      <c r="H13128" s="1" t="s">
        <v>923</v>
      </c>
      <c r="I13128" s="1" t="s">
        <v>16</v>
      </c>
      <c r="J13128" s="1" t="s">
        <v>23</v>
      </c>
      <c r="K13128" s="1" t="s">
        <v>16</v>
      </c>
      <c r="L13128" s="1" t="s">
        <v>16</v>
      </c>
      <c r="M13128" s="1" t="s">
        <v>16</v>
      </c>
      <c r="N13128" s="1" t="s">
        <v>16</v>
      </c>
      <c r="O13128" s="1">
        <v>55.2</v>
      </c>
      <c r="P13128" s="1">
        <v>1.0</v>
      </c>
    </row>
    <row r="13129">
      <c r="A13129" s="1" t="s">
        <v>29</v>
      </c>
      <c r="B13129" s="1" t="s">
        <v>15890</v>
      </c>
      <c r="C13129" s="2" t="s">
        <v>15852</v>
      </c>
      <c r="D13129" s="1" t="s">
        <v>19</v>
      </c>
      <c r="E13129" s="3" t="str">
        <f>HYPERLINK("https://fyndiq.se/produkt/21fa5ef4b8704a28/", "2-Pack Samsung Note 10 Plus - Härdat glas 9H - Super kvalitet 3D")</f>
        <v>2-Pack Samsung Note 10 Plus - Härdat glas 9H - Super kvalitet 3D</v>
      </c>
      <c r="F13129" s="1" t="s">
        <v>5705</v>
      </c>
      <c r="G13129" s="1" t="s">
        <v>5706</v>
      </c>
      <c r="H13129" s="1" t="s">
        <v>5707</v>
      </c>
      <c r="I13129" s="1" t="s">
        <v>16</v>
      </c>
      <c r="J13129" s="1" t="s">
        <v>23</v>
      </c>
      <c r="K13129" s="1" t="s">
        <v>16</v>
      </c>
      <c r="L13129" s="1" t="s">
        <v>16</v>
      </c>
      <c r="M13129" s="1" t="s">
        <v>16</v>
      </c>
      <c r="N13129" s="1" t="s">
        <v>16</v>
      </c>
      <c r="O13129" s="1">
        <v>63.2</v>
      </c>
      <c r="P13129" s="1">
        <v>2.0</v>
      </c>
    </row>
    <row r="13130">
      <c r="A13130" s="1" t="s">
        <v>29</v>
      </c>
      <c r="B13130" s="1" t="s">
        <v>15891</v>
      </c>
      <c r="C13130" s="2" t="s">
        <v>15852</v>
      </c>
      <c r="D13130" s="1" t="s">
        <v>19</v>
      </c>
      <c r="E13130" s="3" t="str">
        <f>HYPERLINK("https://fyndiq.se/produkt/4a37a66aa49247d0/", "Samsung S21 FE - 9H Härdat Glass - Super Kvalitet 3D")</f>
        <v>Samsung S21 FE - 9H Härdat Glass - Super Kvalitet 3D</v>
      </c>
      <c r="F13130" s="1" t="s">
        <v>4338</v>
      </c>
      <c r="G13130" s="1" t="s">
        <v>4339</v>
      </c>
      <c r="H13130" s="1" t="s">
        <v>4340</v>
      </c>
      <c r="I13130" s="1" t="s">
        <v>16</v>
      </c>
      <c r="J13130" s="1" t="s">
        <v>23</v>
      </c>
      <c r="K13130" s="1" t="s">
        <v>16</v>
      </c>
      <c r="L13130" s="1" t="s">
        <v>16</v>
      </c>
      <c r="M13130" s="1" t="s">
        <v>16</v>
      </c>
      <c r="N13130" s="1" t="s">
        <v>16</v>
      </c>
      <c r="O13130" s="1">
        <v>55.2</v>
      </c>
      <c r="P13130" s="1">
        <v>1.0</v>
      </c>
    </row>
    <row r="13131">
      <c r="A13131" s="1" t="s">
        <v>29</v>
      </c>
      <c r="B13131" s="1" t="s">
        <v>15892</v>
      </c>
      <c r="C13131" s="2" t="s">
        <v>15852</v>
      </c>
      <c r="D13131" s="1" t="s">
        <v>19</v>
      </c>
      <c r="E13131" s="3" t="str">
        <f>HYPERLINK("https://fyndiq.se/produkt/e9cb8b77f5e5466c/", "2 Pack - Samsung S20 PLUS - 9H Härdat Glass - 3D Super Kvalitet")</f>
        <v>2 Pack - Samsung S20 PLUS - 9H Härdat Glass - 3D Super Kvalitet</v>
      </c>
      <c r="F13131" s="1" t="s">
        <v>236</v>
      </c>
      <c r="G13131" s="1" t="s">
        <v>237</v>
      </c>
      <c r="H13131" s="1" t="s">
        <v>238</v>
      </c>
      <c r="I13131" s="1" t="s">
        <v>16</v>
      </c>
      <c r="J13131" s="1" t="s">
        <v>23</v>
      </c>
      <c r="K13131" s="1" t="s">
        <v>16</v>
      </c>
      <c r="L13131" s="1" t="s">
        <v>16</v>
      </c>
      <c r="M13131" s="1" t="s">
        <v>16</v>
      </c>
      <c r="N13131" s="1" t="s">
        <v>16</v>
      </c>
      <c r="O13131" s="1">
        <v>63.2</v>
      </c>
      <c r="P13131" s="1">
        <v>1.0</v>
      </c>
    </row>
    <row r="13132">
      <c r="A13132" s="1" t="s">
        <v>29</v>
      </c>
      <c r="B13132" s="1" t="s">
        <v>15893</v>
      </c>
      <c r="C13132" s="2" t="s">
        <v>15852</v>
      </c>
      <c r="D13132" s="1" t="s">
        <v>19</v>
      </c>
      <c r="E13132" s="3" t="str">
        <f t="shared" ref="E13132:E13134" si="554">HYPERLINK("https://fyndiq.se/produkt/2a9c08e4daf04aed/", "2-Pack Xiaomi 12T Pro - Härdat Glas 9H - Super kvalitet 3D Skärmskydd")</f>
        <v>2-Pack Xiaomi 12T Pro - Härdat Glas 9H - Super kvalitet 3D Skärmskydd</v>
      </c>
      <c r="F13132" s="1" t="s">
        <v>376</v>
      </c>
      <c r="G13132" s="1" t="s">
        <v>377</v>
      </c>
      <c r="H13132" s="1" t="s">
        <v>378</v>
      </c>
      <c r="I13132" s="1" t="s">
        <v>16</v>
      </c>
      <c r="J13132" s="1" t="s">
        <v>23</v>
      </c>
      <c r="K13132" s="1" t="s">
        <v>16</v>
      </c>
      <c r="L13132" s="1" t="s">
        <v>16</v>
      </c>
      <c r="M13132" s="1" t="s">
        <v>16</v>
      </c>
      <c r="N13132" s="1" t="s">
        <v>16</v>
      </c>
      <c r="O13132" s="1">
        <v>63.2</v>
      </c>
      <c r="P13132" s="1">
        <v>1.0</v>
      </c>
    </row>
    <row r="13133">
      <c r="A13133" s="1" t="s">
        <v>29</v>
      </c>
      <c r="B13133" s="1" t="s">
        <v>15894</v>
      </c>
      <c r="C13133" s="2" t="s">
        <v>15852</v>
      </c>
      <c r="D13133" s="1" t="s">
        <v>19</v>
      </c>
      <c r="E13133" s="3" t="str">
        <f t="shared" si="554"/>
        <v>2-Pack Xiaomi 12T Pro - Härdat Glas 9H - Super kvalitet 3D Skärmskydd</v>
      </c>
      <c r="F13133" s="1" t="s">
        <v>376</v>
      </c>
      <c r="G13133" s="1" t="s">
        <v>377</v>
      </c>
      <c r="H13133" s="1" t="s">
        <v>378</v>
      </c>
      <c r="I13133" s="1" t="s">
        <v>16</v>
      </c>
      <c r="J13133" s="1" t="s">
        <v>23</v>
      </c>
      <c r="K13133" s="1" t="s">
        <v>16</v>
      </c>
      <c r="L13133" s="1" t="s">
        <v>16</v>
      </c>
      <c r="M13133" s="1" t="s">
        <v>16</v>
      </c>
      <c r="N13133" s="1" t="s">
        <v>16</v>
      </c>
      <c r="O13133" s="1">
        <v>63.2</v>
      </c>
      <c r="P13133" s="1">
        <v>1.0</v>
      </c>
    </row>
    <row r="13134">
      <c r="A13134" s="1" t="s">
        <v>29</v>
      </c>
      <c r="B13134" s="1" t="s">
        <v>15895</v>
      </c>
      <c r="C13134" s="2" t="s">
        <v>15852</v>
      </c>
      <c r="D13134" s="1" t="s">
        <v>19</v>
      </c>
      <c r="E13134" s="3" t="str">
        <f t="shared" si="554"/>
        <v>2-Pack Xiaomi 12T Pro - Härdat Glas 9H - Super kvalitet 3D Skärmskydd</v>
      </c>
      <c r="F13134" s="1" t="s">
        <v>376</v>
      </c>
      <c r="G13134" s="1" t="s">
        <v>377</v>
      </c>
      <c r="H13134" s="1" t="s">
        <v>378</v>
      </c>
      <c r="I13134" s="1" t="s">
        <v>16</v>
      </c>
      <c r="J13134" s="1" t="s">
        <v>23</v>
      </c>
      <c r="K13134" s="1" t="s">
        <v>16</v>
      </c>
      <c r="L13134" s="1" t="s">
        <v>16</v>
      </c>
      <c r="M13134" s="1" t="s">
        <v>16</v>
      </c>
      <c r="N13134" s="1" t="s">
        <v>16</v>
      </c>
      <c r="O13134" s="1">
        <v>63.2</v>
      </c>
      <c r="P13134" s="1">
        <v>1.0</v>
      </c>
    </row>
    <row r="13135">
      <c r="A13135" s="1" t="s">
        <v>29</v>
      </c>
      <c r="B13135" s="1" t="s">
        <v>15896</v>
      </c>
      <c r="C13135" s="2" t="s">
        <v>15852</v>
      </c>
      <c r="D13135" s="1" t="s">
        <v>19</v>
      </c>
      <c r="E13135" s="3" t="str">
        <f>HYPERLINK("https://fyndiq.se/produkt/a871a7da0b2249a8/", "2-Pack Iphone 11 Pro Max - 9H Härdat Glass - Top Kvalitet")</f>
        <v>2-Pack Iphone 11 Pro Max - 9H Härdat Glass - Top Kvalitet</v>
      </c>
      <c r="F13135" s="1" t="s">
        <v>559</v>
      </c>
      <c r="G13135" s="1" t="s">
        <v>560</v>
      </c>
      <c r="H13135" s="1" t="s">
        <v>561</v>
      </c>
      <c r="I13135" s="1" t="s">
        <v>16</v>
      </c>
      <c r="J13135" s="1" t="s">
        <v>23</v>
      </c>
      <c r="K13135" s="1" t="s">
        <v>16</v>
      </c>
      <c r="L13135" s="1" t="s">
        <v>16</v>
      </c>
      <c r="M13135" s="1" t="s">
        <v>16</v>
      </c>
      <c r="N13135" s="1" t="s">
        <v>16</v>
      </c>
      <c r="O13135" s="1">
        <v>47.2</v>
      </c>
      <c r="P13135" s="1">
        <v>1.0</v>
      </c>
    </row>
    <row r="13136">
      <c r="A13136" s="1" t="s">
        <v>29</v>
      </c>
      <c r="B13136" s="1" t="s">
        <v>15897</v>
      </c>
      <c r="C13136" s="2" t="s">
        <v>15852</v>
      </c>
      <c r="D13136" s="1" t="s">
        <v>19</v>
      </c>
      <c r="E13136" s="3" t="str">
        <f>HYPERLINK("https://fyndiq.se/produkt/34157794139f40c6/", "2-Pack Samsung S20 FE - 9H Härdat Glass - Top Kvalitet")</f>
        <v>2-Pack Samsung S20 FE - 9H Härdat Glass - Top Kvalitet</v>
      </c>
      <c r="F13136" s="1" t="s">
        <v>1640</v>
      </c>
      <c r="G13136" s="1" t="s">
        <v>1641</v>
      </c>
      <c r="H13136" s="1" t="s">
        <v>1642</v>
      </c>
      <c r="I13136" s="1" t="s">
        <v>16</v>
      </c>
      <c r="J13136" s="1" t="s">
        <v>23</v>
      </c>
      <c r="K13136" s="1" t="s">
        <v>16</v>
      </c>
      <c r="L13136" s="1" t="s">
        <v>16</v>
      </c>
      <c r="M13136" s="1" t="s">
        <v>16</v>
      </c>
      <c r="N13136" s="1" t="s">
        <v>16</v>
      </c>
      <c r="O13136" s="1">
        <v>63.2</v>
      </c>
      <c r="P13136" s="1">
        <v>1.0</v>
      </c>
    </row>
    <row r="13137">
      <c r="A13137" s="1" t="s">
        <v>29</v>
      </c>
      <c r="B13137" s="1" t="s">
        <v>15898</v>
      </c>
      <c r="C13137" s="2" t="s">
        <v>15852</v>
      </c>
      <c r="D13137" s="1" t="s">
        <v>19</v>
      </c>
      <c r="E13137" s="3" t="str">
        <f>HYPERLINK("https://fyndiq.se/produkt/3fee81d316cc43da/", "2-pack - iPhone 12 / 12 Pro - 9H Härdat Glass - Top Kvalitet")</f>
        <v>2-pack - iPhone 12 / 12 Pro - 9H Härdat Glass - Top Kvalitet</v>
      </c>
      <c r="F13137" s="1" t="s">
        <v>2499</v>
      </c>
      <c r="G13137" s="1" t="s">
        <v>2500</v>
      </c>
      <c r="H13137" s="1" t="s">
        <v>2067</v>
      </c>
      <c r="I13137" s="1" t="s">
        <v>16</v>
      </c>
      <c r="J13137" s="1" t="s">
        <v>23</v>
      </c>
      <c r="K13137" s="1" t="s">
        <v>16</v>
      </c>
      <c r="L13137" s="1" t="s">
        <v>16</v>
      </c>
      <c r="M13137" s="1" t="s">
        <v>16</v>
      </c>
      <c r="N13137" s="1" t="s">
        <v>16</v>
      </c>
      <c r="O13137" s="1">
        <v>47.2</v>
      </c>
      <c r="P13137" s="1">
        <v>1.0</v>
      </c>
    </row>
    <row r="13138">
      <c r="A13138" s="1" t="s">
        <v>29</v>
      </c>
      <c r="B13138" s="1" t="s">
        <v>15899</v>
      </c>
      <c r="C13138" s="2" t="s">
        <v>15852</v>
      </c>
      <c r="D13138" s="1" t="s">
        <v>19</v>
      </c>
      <c r="E13138" s="3" t="str">
        <f>HYPERLINK("https://fyndiq.se/produkt/30bbab57d5b5479e/", "2-Pack iPhone 12 Pro Max - Härdat Glass 9H - Super Kvalitet")</f>
        <v>2-Pack iPhone 12 Pro Max - Härdat Glass 9H - Super Kvalitet</v>
      </c>
      <c r="F13138" s="1" t="s">
        <v>2065</v>
      </c>
      <c r="G13138" s="1" t="s">
        <v>2066</v>
      </c>
      <c r="H13138" s="1" t="s">
        <v>2067</v>
      </c>
      <c r="I13138" s="1" t="s">
        <v>16</v>
      </c>
      <c r="J13138" s="1" t="s">
        <v>23</v>
      </c>
      <c r="K13138" s="1" t="s">
        <v>16</v>
      </c>
      <c r="L13138" s="1" t="s">
        <v>16</v>
      </c>
      <c r="M13138" s="1" t="s">
        <v>16</v>
      </c>
      <c r="N13138" s="1" t="s">
        <v>16</v>
      </c>
      <c r="O13138" s="1">
        <v>47.2</v>
      </c>
      <c r="P13138" s="1">
        <v>1.0</v>
      </c>
    </row>
    <row r="13139">
      <c r="A13139" s="1" t="s">
        <v>29</v>
      </c>
      <c r="B13139" s="1" t="s">
        <v>15900</v>
      </c>
      <c r="C13139" s="2" t="s">
        <v>15852</v>
      </c>
      <c r="D13139" s="1" t="s">
        <v>19</v>
      </c>
      <c r="E13139" s="3" t="str">
        <f t="shared" ref="E13139:E13140" si="555">HYPERLINK("https://fyndiq.se/produkt/ef10e4ba492c46df/", "2-Pack Samsung S23 FE 5G - 9H Härdat Glass - Super Kvalitet 3D")</f>
        <v>2-Pack Samsung S23 FE 5G - 9H Härdat Glass - Super Kvalitet 3D</v>
      </c>
      <c r="F13139" s="1" t="s">
        <v>2521</v>
      </c>
      <c r="G13139" s="1" t="s">
        <v>2522</v>
      </c>
      <c r="H13139" s="1" t="s">
        <v>2523</v>
      </c>
      <c r="I13139" s="1" t="s">
        <v>16</v>
      </c>
      <c r="J13139" s="1" t="s">
        <v>23</v>
      </c>
      <c r="K13139" s="1" t="s">
        <v>16</v>
      </c>
      <c r="L13139" s="1" t="s">
        <v>16</v>
      </c>
      <c r="M13139" s="1" t="s">
        <v>16</v>
      </c>
      <c r="N13139" s="1" t="s">
        <v>16</v>
      </c>
      <c r="O13139" s="1">
        <v>63.2</v>
      </c>
      <c r="P13139" s="1">
        <v>1.0</v>
      </c>
    </row>
    <row r="13140">
      <c r="A13140" s="1" t="s">
        <v>29</v>
      </c>
      <c r="B13140" s="1" t="s">
        <v>15901</v>
      </c>
      <c r="C13140" s="2" t="s">
        <v>15852</v>
      </c>
      <c r="D13140" s="1" t="s">
        <v>19</v>
      </c>
      <c r="E13140" s="3" t="str">
        <f t="shared" si="555"/>
        <v>2-Pack Samsung S23 FE 5G - 9H Härdat Glass - Super Kvalitet 3D</v>
      </c>
      <c r="F13140" s="1" t="s">
        <v>2521</v>
      </c>
      <c r="G13140" s="1" t="s">
        <v>2522</v>
      </c>
      <c r="H13140" s="1" t="s">
        <v>2523</v>
      </c>
      <c r="I13140" s="1" t="s">
        <v>16</v>
      </c>
      <c r="J13140" s="1" t="s">
        <v>23</v>
      </c>
      <c r="K13140" s="1" t="s">
        <v>16</v>
      </c>
      <c r="L13140" s="1" t="s">
        <v>16</v>
      </c>
      <c r="M13140" s="1" t="s">
        <v>16</v>
      </c>
      <c r="N13140" s="1" t="s">
        <v>16</v>
      </c>
      <c r="O13140" s="1">
        <v>63.2</v>
      </c>
      <c r="P13140" s="1">
        <v>1.0</v>
      </c>
    </row>
    <row r="13141">
      <c r="A13141" s="1" t="s">
        <v>29</v>
      </c>
      <c r="B13141" s="1" t="s">
        <v>15902</v>
      </c>
      <c r="C13141" s="2" t="s">
        <v>15852</v>
      </c>
      <c r="D13141" s="1" t="s">
        <v>19</v>
      </c>
      <c r="E13141" s="3" t="str">
        <f>HYPERLINK("https://fyndiq.se/produkt/6ae5aff483564a84/", "2-Pack Apple Watch 40mm – Härdat glas 9H – Super kvalitet 3D")</f>
        <v>2-Pack Apple Watch 40mm – Härdat glas 9H – Super kvalitet 3D</v>
      </c>
      <c r="F13141" s="1" t="s">
        <v>1418</v>
      </c>
      <c r="G13141" s="1" t="s">
        <v>1419</v>
      </c>
      <c r="H13141" s="1" t="s">
        <v>1420</v>
      </c>
      <c r="I13141" s="1" t="s">
        <v>16</v>
      </c>
      <c r="J13141" s="1" t="s">
        <v>23</v>
      </c>
      <c r="K13141" s="1" t="s">
        <v>16</v>
      </c>
      <c r="L13141" s="1" t="s">
        <v>16</v>
      </c>
      <c r="M13141" s="1" t="s">
        <v>16</v>
      </c>
      <c r="N13141" s="1" t="s">
        <v>16</v>
      </c>
      <c r="O13141" s="1">
        <v>55.2</v>
      </c>
      <c r="P13141" s="1">
        <v>1.0</v>
      </c>
    </row>
    <row r="13142">
      <c r="A13142" s="1" t="s">
        <v>29</v>
      </c>
      <c r="B13142" s="1" t="s">
        <v>15903</v>
      </c>
      <c r="C13142" s="2" t="s">
        <v>15852</v>
      </c>
      <c r="D13142" s="1" t="s">
        <v>19</v>
      </c>
      <c r="E1314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3142" s="1" t="s">
        <v>2858</v>
      </c>
      <c r="G13142" s="1" t="s">
        <v>2859</v>
      </c>
      <c r="H13142" s="1" t="s">
        <v>2860</v>
      </c>
      <c r="I13142" s="1" t="s">
        <v>16</v>
      </c>
      <c r="J13142" s="1" t="s">
        <v>23</v>
      </c>
      <c r="K13142" s="1" t="s">
        <v>16</v>
      </c>
      <c r="L13142" s="1" t="s">
        <v>16</v>
      </c>
      <c r="M13142" s="1" t="s">
        <v>16</v>
      </c>
      <c r="N13142" s="1" t="s">
        <v>16</v>
      </c>
      <c r="O13142" s="1">
        <v>63.2</v>
      </c>
      <c r="P13142" s="1">
        <v>1.0</v>
      </c>
    </row>
    <row r="13143">
      <c r="A13143" s="1" t="s">
        <v>29</v>
      </c>
      <c r="B13143" s="1" t="s">
        <v>15904</v>
      </c>
      <c r="C13143" s="2" t="s">
        <v>15852</v>
      </c>
      <c r="D13143" s="1" t="s">
        <v>19</v>
      </c>
      <c r="E13143" s="3" t="str">
        <f>HYPERLINK("https://fyndiq.se/produkt/c38ab901b4714df2/", "2-Pack Samsung Galaxy S21 Ultra - Härdat Glas 9H-Super Kvalitet")</f>
        <v>2-Pack Samsung Galaxy S21 Ultra - Härdat Glas 9H-Super Kvalitet</v>
      </c>
      <c r="F13143" s="1" t="s">
        <v>1114</v>
      </c>
      <c r="G13143" s="1" t="s">
        <v>1115</v>
      </c>
      <c r="H13143" s="1" t="s">
        <v>1116</v>
      </c>
      <c r="I13143" s="1" t="s">
        <v>16</v>
      </c>
      <c r="J13143" s="1" t="s">
        <v>23</v>
      </c>
      <c r="K13143" s="1" t="s">
        <v>16</v>
      </c>
      <c r="L13143" s="1" t="s">
        <v>16</v>
      </c>
      <c r="M13143" s="1" t="s">
        <v>16</v>
      </c>
      <c r="N13143" s="1" t="s">
        <v>16</v>
      </c>
      <c r="O13143" s="1">
        <v>63.2</v>
      </c>
      <c r="P13143" s="1">
        <v>1.0</v>
      </c>
    </row>
    <row r="13144">
      <c r="A13144" s="1" t="s">
        <v>29</v>
      </c>
      <c r="B13144" s="1" t="s">
        <v>15905</v>
      </c>
      <c r="C13144" s="2" t="s">
        <v>15852</v>
      </c>
      <c r="D13144" s="1" t="s">
        <v>19</v>
      </c>
      <c r="E13144" s="3" t="str">
        <f t="shared" ref="E13144:E13145" si="556">HYPERLINK("https://fyndiq.se/produkt/8d7960028c1a40a4/", "2 Pack Xiaomi 11T Pro 5G - Härdat glas 9H - Super kvalitet 3D")</f>
        <v>2 Pack Xiaomi 11T Pro 5G - Härdat glas 9H - Super kvalitet 3D</v>
      </c>
      <c r="F13144" s="1" t="s">
        <v>112</v>
      </c>
      <c r="G13144" s="1" t="s">
        <v>113</v>
      </c>
      <c r="H13144" s="1" t="s">
        <v>114</v>
      </c>
      <c r="I13144" s="1" t="s">
        <v>16</v>
      </c>
      <c r="J13144" s="1" t="s">
        <v>23</v>
      </c>
      <c r="K13144" s="1" t="s">
        <v>16</v>
      </c>
      <c r="L13144" s="1" t="s">
        <v>16</v>
      </c>
      <c r="M13144" s="1" t="s">
        <v>16</v>
      </c>
      <c r="N13144" s="1" t="s">
        <v>16</v>
      </c>
      <c r="O13144" s="1">
        <v>63.2</v>
      </c>
      <c r="P13144" s="1">
        <v>1.0</v>
      </c>
    </row>
    <row r="13145">
      <c r="A13145" s="1" t="s">
        <v>29</v>
      </c>
      <c r="B13145" s="1" t="s">
        <v>15906</v>
      </c>
      <c r="C13145" s="2" t="s">
        <v>15852</v>
      </c>
      <c r="D13145" s="1" t="s">
        <v>19</v>
      </c>
      <c r="E13145" s="3" t="str">
        <f t="shared" si="556"/>
        <v>2 Pack Xiaomi 11T Pro 5G - Härdat glas 9H - Super kvalitet 3D</v>
      </c>
      <c r="F13145" s="1" t="s">
        <v>112</v>
      </c>
      <c r="G13145" s="1" t="s">
        <v>113</v>
      </c>
      <c r="H13145" s="1" t="s">
        <v>114</v>
      </c>
      <c r="I13145" s="1" t="s">
        <v>16</v>
      </c>
      <c r="J13145" s="1" t="s">
        <v>23</v>
      </c>
      <c r="K13145" s="1" t="s">
        <v>16</v>
      </c>
      <c r="L13145" s="1" t="s">
        <v>16</v>
      </c>
      <c r="M13145" s="1" t="s">
        <v>16</v>
      </c>
      <c r="N13145" s="1" t="s">
        <v>16</v>
      </c>
      <c r="O13145" s="1">
        <v>63.2</v>
      </c>
      <c r="P13145" s="1">
        <v>1.0</v>
      </c>
    </row>
    <row r="13146">
      <c r="A13146" s="1" t="s">
        <v>29</v>
      </c>
      <c r="B13146" s="1" t="s">
        <v>15907</v>
      </c>
      <c r="C13146" s="2" t="s">
        <v>15852</v>
      </c>
      <c r="D13146" s="1" t="s">
        <v>19</v>
      </c>
      <c r="E13146" s="3" t="str">
        <f>HYPERLINK("https://fyndiq.se/produkt/9f3f4d2de3c94916/", "2 Pack Samsung Galaxy S9 - Härdat glas-9H Super kvalitet 3D")</f>
        <v>2 Pack Samsung Galaxy S9 - Härdat glas-9H Super kvalitet 3D</v>
      </c>
      <c r="F13146" s="1" t="s">
        <v>1500</v>
      </c>
      <c r="G13146" s="1" t="s">
        <v>1501</v>
      </c>
      <c r="H13146" s="1" t="s">
        <v>1502</v>
      </c>
      <c r="I13146" s="1" t="s">
        <v>16</v>
      </c>
      <c r="J13146" s="1" t="s">
        <v>23</v>
      </c>
      <c r="K13146" s="1" t="s">
        <v>16</v>
      </c>
      <c r="L13146" s="1" t="s">
        <v>16</v>
      </c>
      <c r="M13146" s="1" t="s">
        <v>16</v>
      </c>
      <c r="N13146" s="1" t="s">
        <v>16</v>
      </c>
      <c r="O13146" s="1">
        <v>63.2</v>
      </c>
      <c r="P13146" s="1">
        <v>1.0</v>
      </c>
    </row>
    <row r="13147">
      <c r="A13147" s="1" t="s">
        <v>29</v>
      </c>
      <c r="B13147" s="1" t="s">
        <v>15908</v>
      </c>
      <c r="C13147" s="2" t="s">
        <v>15852</v>
      </c>
      <c r="D13147" s="1" t="s">
        <v>19</v>
      </c>
      <c r="E13147" s="3" t="str">
        <f t="shared" ref="E13147:E13148" si="557">HYPERLINK("https://fyndiq.se/produkt/914693d84cc04c99/", "2-Pack Xiaomi Redmi 12C - Härdat Glas 9H - Super kvalitet 3D Skärmskydd")</f>
        <v>2-Pack Xiaomi Redmi 12C - Härdat Glas 9H - Super kvalitet 3D Skärmskydd</v>
      </c>
      <c r="F13147" s="1" t="s">
        <v>3098</v>
      </c>
      <c r="G13147" s="1" t="s">
        <v>3099</v>
      </c>
      <c r="H13147" s="1" t="s">
        <v>3100</v>
      </c>
      <c r="I13147" s="1" t="s">
        <v>16</v>
      </c>
      <c r="J13147" s="1" t="s">
        <v>23</v>
      </c>
      <c r="K13147" s="1" t="s">
        <v>16</v>
      </c>
      <c r="L13147" s="1" t="s">
        <v>16</v>
      </c>
      <c r="M13147" s="1" t="s">
        <v>16</v>
      </c>
      <c r="N13147" s="1" t="s">
        <v>16</v>
      </c>
      <c r="O13147" s="1">
        <v>63.2</v>
      </c>
      <c r="P13147" s="1">
        <v>1.0</v>
      </c>
    </row>
    <row r="13148">
      <c r="A13148" s="1" t="s">
        <v>29</v>
      </c>
      <c r="B13148" s="1" t="s">
        <v>15909</v>
      </c>
      <c r="C13148" s="2" t="s">
        <v>15852</v>
      </c>
      <c r="D13148" s="1" t="s">
        <v>19</v>
      </c>
      <c r="E13148" s="3" t="str">
        <f t="shared" si="557"/>
        <v>2-Pack Xiaomi Redmi 12C - Härdat Glas 9H - Super kvalitet 3D Skärmskydd</v>
      </c>
      <c r="F13148" s="1" t="s">
        <v>3098</v>
      </c>
      <c r="G13148" s="1" t="s">
        <v>3099</v>
      </c>
      <c r="H13148" s="1" t="s">
        <v>3100</v>
      </c>
      <c r="I13148" s="1" t="s">
        <v>16</v>
      </c>
      <c r="J13148" s="1" t="s">
        <v>23</v>
      </c>
      <c r="K13148" s="1" t="s">
        <v>16</v>
      </c>
      <c r="L13148" s="1" t="s">
        <v>16</v>
      </c>
      <c r="M13148" s="1" t="s">
        <v>16</v>
      </c>
      <c r="N13148" s="1" t="s">
        <v>16</v>
      </c>
      <c r="O13148" s="1">
        <v>63.2</v>
      </c>
      <c r="P13148" s="1">
        <v>1.0</v>
      </c>
    </row>
    <row r="13149">
      <c r="A13149" s="1" t="s">
        <v>29</v>
      </c>
      <c r="B13149" s="1" t="s">
        <v>15910</v>
      </c>
      <c r="C13149" s="2" t="s">
        <v>15852</v>
      </c>
      <c r="D13149" s="1" t="s">
        <v>19</v>
      </c>
      <c r="E13149" s="3" t="str">
        <f>HYPERLINK("https://fyndiq.se/produkt/66924f1ff238487e/", "2-Pack GOOGLE PIXEL 7A Skärmskydd - Härdat Glas 9H - Super kvalitet 3D")</f>
        <v>2-Pack GOOGLE PIXEL 7A Skärmskydd - Härdat Glas 9H - Super kvalitet 3D</v>
      </c>
      <c r="F13149" s="1" t="s">
        <v>315</v>
      </c>
      <c r="G13149" s="1" t="s">
        <v>316</v>
      </c>
      <c r="H13149" s="1" t="s">
        <v>317</v>
      </c>
      <c r="I13149" s="1" t="s">
        <v>16</v>
      </c>
      <c r="J13149" s="1" t="s">
        <v>23</v>
      </c>
      <c r="K13149" s="1" t="s">
        <v>16</v>
      </c>
      <c r="L13149" s="1" t="s">
        <v>16</v>
      </c>
      <c r="M13149" s="1" t="s">
        <v>16</v>
      </c>
      <c r="N13149" s="1" t="s">
        <v>16</v>
      </c>
      <c r="O13149" s="1">
        <v>63.2</v>
      </c>
      <c r="P13149" s="1">
        <v>1.0</v>
      </c>
    </row>
    <row r="13150">
      <c r="A13150" s="1" t="s">
        <v>29</v>
      </c>
      <c r="B13150" s="1" t="s">
        <v>15911</v>
      </c>
      <c r="C13150" s="2" t="s">
        <v>15852</v>
      </c>
      <c r="D13150" s="1" t="s">
        <v>19</v>
      </c>
      <c r="E13150" s="3" t="str">
        <f>HYPERLINK("https://fyndiq.se/produkt/2477583187264ece/", "2-Pack Samsung S20 - 9H Härdat Glass - Top Kvalitet")</f>
        <v>2-Pack Samsung S20 - 9H Härdat Glass - Top Kvalitet</v>
      </c>
      <c r="F13150" s="1" t="s">
        <v>124</v>
      </c>
      <c r="G13150" s="1" t="s">
        <v>125</v>
      </c>
      <c r="H13150" s="1" t="s">
        <v>126</v>
      </c>
      <c r="I13150" s="1" t="s">
        <v>16</v>
      </c>
      <c r="J13150" s="1" t="s">
        <v>23</v>
      </c>
      <c r="K13150" s="1" t="s">
        <v>16</v>
      </c>
      <c r="L13150" s="1" t="s">
        <v>16</v>
      </c>
      <c r="M13150" s="1" t="s">
        <v>16</v>
      </c>
      <c r="N13150" s="1" t="s">
        <v>16</v>
      </c>
      <c r="O13150" s="1">
        <v>71.2</v>
      </c>
      <c r="P13150" s="1">
        <v>1.0</v>
      </c>
    </row>
    <row r="13151">
      <c r="A13151" s="1" t="s">
        <v>29</v>
      </c>
      <c r="B13151" s="1" t="s">
        <v>15912</v>
      </c>
      <c r="C13151" s="2" t="s">
        <v>15852</v>
      </c>
      <c r="D13151" s="1" t="s">
        <v>19</v>
      </c>
      <c r="E13151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3151" s="1" t="s">
        <v>1377</v>
      </c>
      <c r="G13151" s="1" t="s">
        <v>1378</v>
      </c>
      <c r="H13151" s="1" t="s">
        <v>1379</v>
      </c>
      <c r="I13151" s="1" t="s">
        <v>16</v>
      </c>
      <c r="J13151" s="1" t="s">
        <v>23</v>
      </c>
      <c r="K13151" s="1" t="s">
        <v>16</v>
      </c>
      <c r="L13151" s="1" t="s">
        <v>16</v>
      </c>
      <c r="M13151" s="1" t="s">
        <v>16</v>
      </c>
      <c r="N13151" s="1" t="s">
        <v>16</v>
      </c>
      <c r="O13151" s="1">
        <v>79.2</v>
      </c>
      <c r="P13151" s="1">
        <v>1.0</v>
      </c>
    </row>
    <row r="13152">
      <c r="A13152" s="1" t="s">
        <v>29</v>
      </c>
      <c r="B13152" s="1" t="s">
        <v>15913</v>
      </c>
      <c r="C13152" s="2" t="s">
        <v>15852</v>
      </c>
      <c r="D13152" s="1" t="s">
        <v>19</v>
      </c>
      <c r="E13152" s="3" t="str">
        <f>HYPERLINK("https://fyndiq.se/produkt/c745c55ca3af45fb/", "Skärmskydd IPhone 11 / XR - 3D härdat glas - hög kvalitet")</f>
        <v>Skärmskydd IPhone 11 / XR - 3D härdat glas - hög kvalitet</v>
      </c>
      <c r="F13152" s="1" t="s">
        <v>2222</v>
      </c>
      <c r="G13152" s="1" t="s">
        <v>2223</v>
      </c>
      <c r="H13152" s="1" t="s">
        <v>2224</v>
      </c>
      <c r="I13152" s="1" t="s">
        <v>16</v>
      </c>
      <c r="J13152" s="1" t="s">
        <v>23</v>
      </c>
      <c r="K13152" s="1" t="s">
        <v>16</v>
      </c>
      <c r="L13152" s="1" t="s">
        <v>16</v>
      </c>
      <c r="M13152" s="1" t="s">
        <v>16</v>
      </c>
      <c r="N13152" s="1" t="s">
        <v>16</v>
      </c>
      <c r="O13152" s="1">
        <v>39.2</v>
      </c>
      <c r="P13152" s="1">
        <v>2.0</v>
      </c>
    </row>
    <row r="13153">
      <c r="A13153" s="1" t="s">
        <v>29</v>
      </c>
      <c r="B13153" s="1" t="s">
        <v>15914</v>
      </c>
      <c r="C13153" s="2" t="s">
        <v>15852</v>
      </c>
      <c r="D13153" s="1" t="s">
        <v>19</v>
      </c>
      <c r="E13153" s="3" t="str">
        <f>HYPERLINK("https://fyndiq.se/produkt/13e76851ca504320/", "2-Pack Samsung Galaxy S22 Ultra - Härdat glas 9H - Top kvalitet")</f>
        <v>2-Pack Samsung Galaxy S22 Ultra - Härdat glas 9H - Top kvalitet</v>
      </c>
      <c r="F13153" s="1" t="s">
        <v>140</v>
      </c>
      <c r="G13153" s="1" t="s">
        <v>141</v>
      </c>
      <c r="H13153" s="1" t="s">
        <v>142</v>
      </c>
      <c r="I13153" s="1" t="s">
        <v>16</v>
      </c>
      <c r="J13153" s="1" t="s">
        <v>23</v>
      </c>
      <c r="K13153" s="1" t="s">
        <v>16</v>
      </c>
      <c r="L13153" s="1" t="s">
        <v>16</v>
      </c>
      <c r="M13153" s="1" t="s">
        <v>16</v>
      </c>
      <c r="N13153" s="1" t="s">
        <v>16</v>
      </c>
      <c r="O13153" s="1">
        <v>63.2</v>
      </c>
      <c r="P13153" s="1">
        <v>1.0</v>
      </c>
    </row>
    <row r="13154">
      <c r="A13154" s="1" t="s">
        <v>29</v>
      </c>
      <c r="B13154" s="1" t="s">
        <v>15915</v>
      </c>
      <c r="C13154" s="2" t="s">
        <v>15852</v>
      </c>
      <c r="D13154" s="1" t="s">
        <v>19</v>
      </c>
      <c r="E13154" s="3" t="str">
        <f>HYPERLINK("https://fyndiq.se/produkt/022d7ac2f2e44ae2/", "Samsung Galaxy A04s - Härdat Glas 9H - Super Kvalitet 3D Skärmskydd")</f>
        <v>Samsung Galaxy A04s - Härdat Glas 9H - Super Kvalitet 3D Skärmskydd</v>
      </c>
      <c r="F13154" s="1" t="s">
        <v>3609</v>
      </c>
      <c r="G13154" s="1" t="s">
        <v>3610</v>
      </c>
      <c r="H13154" s="1" t="s">
        <v>3611</v>
      </c>
      <c r="I13154" s="1" t="s">
        <v>16</v>
      </c>
      <c r="J13154" s="1" t="s">
        <v>23</v>
      </c>
      <c r="K13154" s="1" t="s">
        <v>16</v>
      </c>
      <c r="L13154" s="1" t="s">
        <v>16</v>
      </c>
      <c r="M13154" s="1" t="s">
        <v>16</v>
      </c>
      <c r="N13154" s="1" t="s">
        <v>16</v>
      </c>
      <c r="O13154" s="1">
        <v>55.2</v>
      </c>
      <c r="P13154" s="1">
        <v>1.0</v>
      </c>
    </row>
    <row r="13155">
      <c r="A13155" s="1" t="s">
        <v>29</v>
      </c>
      <c r="B13155" s="1" t="s">
        <v>15916</v>
      </c>
      <c r="C13155" s="2" t="s">
        <v>15852</v>
      </c>
      <c r="D13155" s="1" t="s">
        <v>19</v>
      </c>
      <c r="E13155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3155" s="1" t="s">
        <v>1110</v>
      </c>
      <c r="G13155" s="1" t="s">
        <v>1111</v>
      </c>
      <c r="H13155" s="1" t="s">
        <v>1112</v>
      </c>
      <c r="I13155" s="1" t="s">
        <v>16</v>
      </c>
      <c r="J13155" s="1" t="s">
        <v>23</v>
      </c>
      <c r="K13155" s="1" t="s">
        <v>16</v>
      </c>
      <c r="L13155" s="1" t="s">
        <v>16</v>
      </c>
      <c r="M13155" s="1" t="s">
        <v>16</v>
      </c>
      <c r="N13155" s="1" t="s">
        <v>16</v>
      </c>
      <c r="O13155" s="1">
        <v>71.2</v>
      </c>
      <c r="P13155" s="1">
        <v>1.0</v>
      </c>
    </row>
    <row r="13156">
      <c r="A13156" s="1" t="s">
        <v>29</v>
      </c>
      <c r="B13156" s="1" t="s">
        <v>15917</v>
      </c>
      <c r="C13156" s="2" t="s">
        <v>15852</v>
      </c>
      <c r="D13156" s="1" t="s">
        <v>19</v>
      </c>
      <c r="E13156" s="3" t="str">
        <f>HYPERLINK("https://fyndiq.se/produkt/87e8c2a54c4a469b/", "2-Pack Samsung Galaxy A53 5G - Härdat glas 9H - Super kvalitet")</f>
        <v>2-Pack Samsung Galaxy A53 5G - Härdat glas 9H - Super kvalitet</v>
      </c>
      <c r="F13156" s="1" t="s">
        <v>1320</v>
      </c>
      <c r="G13156" s="1" t="s">
        <v>1321</v>
      </c>
      <c r="H13156" s="1" t="s">
        <v>1322</v>
      </c>
      <c r="I13156" s="1" t="s">
        <v>16</v>
      </c>
      <c r="J13156" s="1" t="s">
        <v>23</v>
      </c>
      <c r="K13156" s="1" t="s">
        <v>16</v>
      </c>
      <c r="L13156" s="1" t="s">
        <v>16</v>
      </c>
      <c r="M13156" s="1" t="s">
        <v>16</v>
      </c>
      <c r="N13156" s="1" t="s">
        <v>16</v>
      </c>
      <c r="O13156" s="1">
        <v>63.2</v>
      </c>
      <c r="P13156" s="1">
        <v>1.0</v>
      </c>
    </row>
    <row r="13157">
      <c r="A13157" s="1" t="s">
        <v>29</v>
      </c>
      <c r="B13157" s="1" t="s">
        <v>15918</v>
      </c>
      <c r="C13157" s="2" t="s">
        <v>15852</v>
      </c>
      <c r="D13157" s="1" t="s">
        <v>19</v>
      </c>
      <c r="E13157" s="3" t="str">
        <f>HYPERLINK("https://fyndiq.se/produkt/f8e12787960741c1/", "2-Pack Samsung S21 PLUS - 2.5D Härdat Glass - Top Kvalitet")</f>
        <v>2-Pack Samsung S21 PLUS - 2.5D Härdat Glass - Top Kvalitet</v>
      </c>
      <c r="F13157" s="1" t="s">
        <v>15919</v>
      </c>
      <c r="G13157" s="1" t="s">
        <v>15920</v>
      </c>
      <c r="H13157" s="1" t="s">
        <v>15921</v>
      </c>
      <c r="I13157" s="1" t="s">
        <v>16</v>
      </c>
      <c r="J13157" s="1" t="s">
        <v>23</v>
      </c>
      <c r="K13157" s="1" t="s">
        <v>16</v>
      </c>
      <c r="L13157" s="1" t="s">
        <v>16</v>
      </c>
      <c r="M13157" s="1" t="s">
        <v>16</v>
      </c>
      <c r="N13157" s="1" t="s">
        <v>16</v>
      </c>
      <c r="O13157" s="1">
        <v>63.2</v>
      </c>
      <c r="P13157" s="1">
        <v>1.0</v>
      </c>
    </row>
    <row r="13158">
      <c r="A13158" s="1" t="s">
        <v>29</v>
      </c>
      <c r="B13158" s="1" t="s">
        <v>15922</v>
      </c>
      <c r="C13158" s="2" t="s">
        <v>15852</v>
      </c>
      <c r="D13158" s="1" t="s">
        <v>19</v>
      </c>
      <c r="E13158" s="3" t="str">
        <f>HYPERLINK("https://fyndiq.se/produkt/13e76851ca504320/", "2-Pack Samsung Galaxy S22 Ultra - Härdat glas 9H - Top kvalitet")</f>
        <v>2-Pack Samsung Galaxy S22 Ultra - Härdat glas 9H - Top kvalitet</v>
      </c>
      <c r="F13158" s="1" t="s">
        <v>140</v>
      </c>
      <c r="G13158" s="1" t="s">
        <v>141</v>
      </c>
      <c r="H13158" s="1" t="s">
        <v>142</v>
      </c>
      <c r="I13158" s="1" t="s">
        <v>16</v>
      </c>
      <c r="J13158" s="1" t="s">
        <v>23</v>
      </c>
      <c r="K13158" s="1" t="s">
        <v>16</v>
      </c>
      <c r="L13158" s="1" t="s">
        <v>16</v>
      </c>
      <c r="M13158" s="1" t="s">
        <v>16</v>
      </c>
      <c r="N13158" s="1" t="s">
        <v>16</v>
      </c>
      <c r="O13158" s="1">
        <v>63.2</v>
      </c>
      <c r="P13158" s="1">
        <v>1.0</v>
      </c>
    </row>
    <row r="13159">
      <c r="A13159" s="1" t="s">
        <v>29</v>
      </c>
      <c r="B13159" s="1" t="s">
        <v>15923</v>
      </c>
      <c r="C13159" s="2" t="s">
        <v>15852</v>
      </c>
      <c r="D13159" s="1" t="s">
        <v>19</v>
      </c>
      <c r="E1315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159" s="1" t="s">
        <v>2144</v>
      </c>
      <c r="G13159" s="1" t="s">
        <v>2145</v>
      </c>
      <c r="H13159" s="1" t="s">
        <v>2146</v>
      </c>
      <c r="I13159" s="1" t="s">
        <v>1311</v>
      </c>
      <c r="J13159" s="1" t="s">
        <v>9</v>
      </c>
      <c r="K13159" s="2" t="s">
        <v>15210</v>
      </c>
      <c r="L13159" s="1" t="s">
        <v>2914</v>
      </c>
      <c r="M13159" s="1" t="s">
        <v>16</v>
      </c>
      <c r="N13159" s="1" t="s">
        <v>16</v>
      </c>
      <c r="O13159" s="1">
        <v>63.2</v>
      </c>
      <c r="P13159" s="1">
        <v>1.0</v>
      </c>
    </row>
    <row r="13160">
      <c r="A13160" s="1" t="s">
        <v>29</v>
      </c>
      <c r="B13160" s="1" t="s">
        <v>15924</v>
      </c>
      <c r="C13160" s="2" t="s">
        <v>15852</v>
      </c>
      <c r="D13160" s="1" t="s">
        <v>19</v>
      </c>
      <c r="E13160" s="3" t="str">
        <f>HYPERLINK("https://fyndiq.se/produkt/925ae49423884615/", "2-Pack Samsung S22 Ultra Skärmskydd &amp; 1-Pack linsskydd -9H GLAS")</f>
        <v>2-Pack Samsung S22 Ultra Skärmskydd &amp; 1-Pack linsskydd -9H GLAS</v>
      </c>
      <c r="F13160" s="1" t="s">
        <v>335</v>
      </c>
      <c r="G13160" s="1" t="s">
        <v>336</v>
      </c>
      <c r="H13160" s="1" t="s">
        <v>337</v>
      </c>
      <c r="I13160" s="1" t="s">
        <v>16</v>
      </c>
      <c r="J13160" s="1" t="s">
        <v>23</v>
      </c>
      <c r="K13160" s="1" t="s">
        <v>16</v>
      </c>
      <c r="L13160" s="1" t="s">
        <v>16</v>
      </c>
      <c r="M13160" s="1" t="s">
        <v>16</v>
      </c>
      <c r="N13160" s="1" t="s">
        <v>16</v>
      </c>
      <c r="O13160" s="1">
        <v>71.2</v>
      </c>
      <c r="P13160" s="1">
        <v>1.0</v>
      </c>
    </row>
    <row r="13161">
      <c r="A13161" s="1" t="s">
        <v>29</v>
      </c>
      <c r="B13161" s="1" t="s">
        <v>15925</v>
      </c>
      <c r="C13161" s="2" t="s">
        <v>15852</v>
      </c>
      <c r="D13161" s="1" t="s">
        <v>19</v>
      </c>
      <c r="E13161" s="3" t="str">
        <f>HYPERLINK("https://fyndiq.se/produkt/c398466bf0524e85/", "2-Pack Samsung S23 - 9H Härdat Glass - 3D Super Kvalitet Skärmskydd")</f>
        <v>2-Pack Samsung S23 - 9H Härdat Glass - 3D Super Kvalitet Skärmskydd</v>
      </c>
      <c r="F13161" s="1" t="s">
        <v>1365</v>
      </c>
      <c r="G13161" s="1" t="s">
        <v>1366</v>
      </c>
      <c r="H13161" s="1" t="s">
        <v>1367</v>
      </c>
      <c r="I13161" s="1" t="s">
        <v>1529</v>
      </c>
      <c r="J13161" s="1" t="s">
        <v>23</v>
      </c>
      <c r="K13161" s="1" t="s">
        <v>16</v>
      </c>
      <c r="L13161" s="1" t="s">
        <v>16</v>
      </c>
      <c r="M13161" s="1" t="s">
        <v>16</v>
      </c>
      <c r="N13161" s="1" t="s">
        <v>16</v>
      </c>
      <c r="O13161" s="1">
        <v>63.2</v>
      </c>
      <c r="P13161" s="1">
        <v>1.0</v>
      </c>
    </row>
    <row r="13162">
      <c r="A13162" s="1" t="s">
        <v>29</v>
      </c>
      <c r="B13162" s="1" t="s">
        <v>15926</v>
      </c>
      <c r="C13162" s="2" t="s">
        <v>15852</v>
      </c>
      <c r="D13162" s="1" t="s">
        <v>19</v>
      </c>
      <c r="E13162" s="3" t="str">
        <f>HYPERLINK("https://fyndiq.se/produkt/7b4cb5f9439947b9/", "2-Pack iPhone SE 2020 Svart - Härdat Glas 9H - Super Kvalitet 3D")</f>
        <v>2-Pack iPhone SE 2020 Svart - Härdat Glas 9H - Super Kvalitet 3D</v>
      </c>
      <c r="F13162" s="1" t="s">
        <v>175</v>
      </c>
      <c r="G13162" s="1" t="s">
        <v>176</v>
      </c>
      <c r="H13162" s="1" t="s">
        <v>177</v>
      </c>
      <c r="I13162" s="1" t="s">
        <v>16</v>
      </c>
      <c r="J13162" s="1" t="s">
        <v>23</v>
      </c>
      <c r="K13162" s="1" t="s">
        <v>16</v>
      </c>
      <c r="L13162" s="1" t="s">
        <v>16</v>
      </c>
      <c r="M13162" s="1" t="s">
        <v>16</v>
      </c>
      <c r="N13162" s="1" t="s">
        <v>16</v>
      </c>
      <c r="O13162" s="1">
        <v>47.2</v>
      </c>
      <c r="P13162" s="1">
        <v>1.0</v>
      </c>
    </row>
    <row r="13163">
      <c r="A13163" s="1" t="s">
        <v>29</v>
      </c>
      <c r="B13163" s="1" t="s">
        <v>15927</v>
      </c>
      <c r="C13163" s="2" t="s">
        <v>15852</v>
      </c>
      <c r="D13163" s="1" t="s">
        <v>19</v>
      </c>
      <c r="E13163" s="3" t="str">
        <f>HYPERLINK("https://fyndiq.se/produkt/56c72c0ba5f749b5/", "2-Pack SAMSUNG S24 Skärmskydd - Härdat Glas 9H - Super kvalitet 3D")</f>
        <v>2-Pack SAMSUNG S24 Skärmskydd - Härdat Glas 9H - Super kvalitet 3D</v>
      </c>
      <c r="F13163" s="1" t="s">
        <v>263</v>
      </c>
      <c r="G13163" s="1" t="s">
        <v>264</v>
      </c>
      <c r="H13163" s="1" t="s">
        <v>265</v>
      </c>
      <c r="I13163" s="1" t="s">
        <v>16</v>
      </c>
      <c r="J13163" s="1" t="s">
        <v>23</v>
      </c>
      <c r="K13163" s="1" t="s">
        <v>16</v>
      </c>
      <c r="L13163" s="1" t="s">
        <v>16</v>
      </c>
      <c r="M13163" s="1" t="s">
        <v>16</v>
      </c>
      <c r="N13163" s="1" t="s">
        <v>16</v>
      </c>
      <c r="O13163" s="1">
        <v>63.2</v>
      </c>
      <c r="P13163" s="1">
        <v>1.0</v>
      </c>
    </row>
    <row r="13164">
      <c r="A13164" s="1" t="s">
        <v>29</v>
      </c>
      <c r="B13164" s="1" t="s">
        <v>15928</v>
      </c>
      <c r="C13164" s="2" t="s">
        <v>15852</v>
      </c>
      <c r="D13164" s="1" t="s">
        <v>19</v>
      </c>
      <c r="E13164" s="3" t="str">
        <f>HYPERLINK("https://fyndiq.se/produkt/13e76851ca504320/", "2-Pack Samsung Galaxy S22 Ultra - Härdat glas 9H - Top kvalitet")</f>
        <v>2-Pack Samsung Galaxy S22 Ultra - Härdat glas 9H - Top kvalitet</v>
      </c>
      <c r="F13164" s="1" t="s">
        <v>140</v>
      </c>
      <c r="G13164" s="1" t="s">
        <v>141</v>
      </c>
      <c r="H13164" s="1" t="s">
        <v>142</v>
      </c>
      <c r="I13164" s="1" t="s">
        <v>16</v>
      </c>
      <c r="J13164" s="1" t="s">
        <v>23</v>
      </c>
      <c r="K13164" s="1" t="s">
        <v>16</v>
      </c>
      <c r="L13164" s="1" t="s">
        <v>16</v>
      </c>
      <c r="M13164" s="1" t="s">
        <v>16</v>
      </c>
      <c r="N13164" s="1" t="s">
        <v>16</v>
      </c>
      <c r="O13164" s="1">
        <v>63.2</v>
      </c>
      <c r="P13164" s="1">
        <v>1.0</v>
      </c>
    </row>
    <row r="13165">
      <c r="A13165" s="1" t="s">
        <v>29</v>
      </c>
      <c r="B13165" s="1" t="s">
        <v>15929</v>
      </c>
      <c r="C13165" s="2" t="s">
        <v>15852</v>
      </c>
      <c r="D13165" s="1" t="s">
        <v>19</v>
      </c>
      <c r="E13165" s="3" t="str">
        <f>HYPERLINK("https://fyndiq.se/produkt/61d28b543bd0406d/", "2-Pack SAMSUNG TAB A9 PLUS 5G Skärmskydd - Härdat Glas 9H - Super kvalitet 3D")</f>
        <v>2-Pack SAMSUNG TAB A9 PLUS 5G Skärmskydd - Härdat Glas 9H - Super kvalitet 3D</v>
      </c>
      <c r="F13165" s="1" t="s">
        <v>485</v>
      </c>
      <c r="G13165" s="1" t="s">
        <v>486</v>
      </c>
      <c r="H13165" s="1" t="s">
        <v>487</v>
      </c>
      <c r="I13165" s="1" t="s">
        <v>16</v>
      </c>
      <c r="J13165" s="1" t="s">
        <v>23</v>
      </c>
      <c r="K13165" s="1" t="s">
        <v>16</v>
      </c>
      <c r="L13165" s="1" t="s">
        <v>16</v>
      </c>
      <c r="M13165" s="1" t="s">
        <v>16</v>
      </c>
      <c r="N13165" s="1" t="s">
        <v>16</v>
      </c>
      <c r="O13165" s="1">
        <v>135.2</v>
      </c>
      <c r="P13165" s="1">
        <v>1.0</v>
      </c>
    </row>
    <row r="13166">
      <c r="A13166" s="1" t="s">
        <v>29</v>
      </c>
      <c r="B13166" s="1" t="s">
        <v>15930</v>
      </c>
      <c r="C13166" s="2" t="s">
        <v>15852</v>
      </c>
      <c r="D13166" s="1" t="s">
        <v>19</v>
      </c>
      <c r="E13166" s="3" t="str">
        <f>HYPERLINK("https://fyndiq.se/produkt/8a162916fdf246f7/", "2-Pack SAMSUNG S24 Skärmskydd - Härdat Glas 9H - Super kvalitet 3D")</f>
        <v>2-Pack SAMSUNG S24 Skärmskydd - Härdat Glas 9H - Super kvalitet 3D</v>
      </c>
      <c r="F13166" s="1" t="s">
        <v>714</v>
      </c>
      <c r="G13166" s="1" t="s">
        <v>715</v>
      </c>
      <c r="H13166" s="1" t="s">
        <v>716</v>
      </c>
      <c r="I13166" s="1" t="s">
        <v>16</v>
      </c>
      <c r="J13166" s="1" t="s">
        <v>23</v>
      </c>
      <c r="K13166" s="1" t="s">
        <v>16</v>
      </c>
      <c r="L13166" s="1" t="s">
        <v>16</v>
      </c>
      <c r="M13166" s="1" t="s">
        <v>16</v>
      </c>
      <c r="N13166" s="1" t="s">
        <v>16</v>
      </c>
      <c r="O13166" s="1">
        <v>63.2</v>
      </c>
      <c r="P13166" s="1">
        <v>1.0</v>
      </c>
    </row>
    <row r="13167">
      <c r="A13167" s="1" t="s">
        <v>29</v>
      </c>
      <c r="B13167" s="1" t="s">
        <v>15931</v>
      </c>
      <c r="C13167" s="2" t="s">
        <v>15852</v>
      </c>
      <c r="D13167" s="1" t="s">
        <v>19</v>
      </c>
      <c r="E13167" s="3" t="str">
        <f>HYPERLINK("https://fyndiq.se/produkt/3fee81d316cc43da/", "2-pack - iPhone 12 / 12 Pro - 9H Härdat Glass - Top Kvalitet")</f>
        <v>2-pack - iPhone 12 / 12 Pro - 9H Härdat Glass - Top Kvalitet</v>
      </c>
      <c r="F13167" s="1" t="s">
        <v>2499</v>
      </c>
      <c r="G13167" s="1" t="s">
        <v>2500</v>
      </c>
      <c r="H13167" s="1" t="s">
        <v>2067</v>
      </c>
      <c r="I13167" s="1" t="s">
        <v>16</v>
      </c>
      <c r="J13167" s="1" t="s">
        <v>23</v>
      </c>
      <c r="K13167" s="1" t="s">
        <v>16</v>
      </c>
      <c r="L13167" s="1" t="s">
        <v>16</v>
      </c>
      <c r="M13167" s="1" t="s">
        <v>16</v>
      </c>
      <c r="N13167" s="1" t="s">
        <v>16</v>
      </c>
      <c r="O13167" s="1">
        <v>47.2</v>
      </c>
      <c r="P13167" s="1">
        <v>1.0</v>
      </c>
    </row>
    <row r="13168">
      <c r="A13168" s="1" t="s">
        <v>29</v>
      </c>
      <c r="B13168" s="1" t="s">
        <v>15932</v>
      </c>
      <c r="C13168" s="2" t="s">
        <v>15852</v>
      </c>
      <c r="D13168" s="1" t="s">
        <v>19</v>
      </c>
      <c r="E1316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168" s="1" t="s">
        <v>258</v>
      </c>
      <c r="G13168" s="1" t="s">
        <v>259</v>
      </c>
      <c r="H13168" s="1" t="s">
        <v>260</v>
      </c>
      <c r="I13168" s="1" t="s">
        <v>16</v>
      </c>
      <c r="J13168" s="1" t="s">
        <v>23</v>
      </c>
      <c r="K13168" s="1" t="s">
        <v>16</v>
      </c>
      <c r="L13168" s="1" t="s">
        <v>16</v>
      </c>
      <c r="M13168" s="1" t="s">
        <v>16</v>
      </c>
      <c r="N13168" s="1" t="s">
        <v>16</v>
      </c>
      <c r="O13168" s="1">
        <v>63.2</v>
      </c>
      <c r="P13168" s="1">
        <v>1.0</v>
      </c>
    </row>
    <row r="13169">
      <c r="A13169" s="1" t="s">
        <v>29</v>
      </c>
      <c r="B13169" s="1" t="s">
        <v>15933</v>
      </c>
      <c r="C13169" s="2" t="s">
        <v>15852</v>
      </c>
      <c r="D13169" s="1" t="s">
        <v>19</v>
      </c>
      <c r="E13169" s="3" t="str">
        <f>HYPERLINK("https://fyndiq.se/produkt/9f3f4d2de3c94916/", "2 Pack Samsung Galaxy S9 - Härdat glas-9H Super kvalitet 3D")</f>
        <v>2 Pack Samsung Galaxy S9 - Härdat glas-9H Super kvalitet 3D</v>
      </c>
      <c r="F13169" s="1" t="s">
        <v>1500</v>
      </c>
      <c r="G13169" s="1" t="s">
        <v>1501</v>
      </c>
      <c r="H13169" s="1" t="s">
        <v>1502</v>
      </c>
      <c r="I13169" s="1" t="s">
        <v>16</v>
      </c>
      <c r="J13169" s="1" t="s">
        <v>23</v>
      </c>
      <c r="K13169" s="1" t="s">
        <v>16</v>
      </c>
      <c r="L13169" s="1" t="s">
        <v>16</v>
      </c>
      <c r="M13169" s="1" t="s">
        <v>16</v>
      </c>
      <c r="N13169" s="1" t="s">
        <v>16</v>
      </c>
      <c r="O13169" s="1">
        <v>63.2</v>
      </c>
      <c r="P13169" s="1">
        <v>1.0</v>
      </c>
    </row>
    <row r="13170">
      <c r="A13170" s="1" t="s">
        <v>29</v>
      </c>
      <c r="B13170" s="1" t="s">
        <v>15934</v>
      </c>
      <c r="C13170" s="2" t="s">
        <v>15935</v>
      </c>
      <c r="D13170" s="1" t="s">
        <v>19</v>
      </c>
      <c r="E13170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3170" s="1" t="s">
        <v>968</v>
      </c>
      <c r="G13170" s="1" t="s">
        <v>969</v>
      </c>
      <c r="H13170" s="1" t="s">
        <v>970</v>
      </c>
      <c r="I13170" s="1" t="s">
        <v>16</v>
      </c>
      <c r="J13170" s="1" t="s">
        <v>23</v>
      </c>
      <c r="K13170" s="1" t="s">
        <v>16</v>
      </c>
      <c r="L13170" s="1" t="s">
        <v>16</v>
      </c>
      <c r="M13170" s="1" t="s">
        <v>16</v>
      </c>
      <c r="N13170" s="1" t="s">
        <v>16</v>
      </c>
      <c r="O13170" s="1">
        <v>71.2</v>
      </c>
      <c r="P13170" s="1">
        <v>1.0</v>
      </c>
    </row>
    <row r="13171">
      <c r="A13171" s="1" t="s">
        <v>29</v>
      </c>
      <c r="B13171" s="1" t="s">
        <v>15936</v>
      </c>
      <c r="C13171" s="2" t="s">
        <v>15935</v>
      </c>
      <c r="D13171" s="1" t="s">
        <v>19</v>
      </c>
      <c r="E13171" s="3" t="str">
        <f>HYPERLINK("https://fyndiq.se/produkt/568e11c65a164b3c/", "2 Pack Samsung Galaxy A33 - 9H Härdat Glass - 3D Super Kvalitet")</f>
        <v>2 Pack Samsung Galaxy A33 - 9H Härdat Glass - 3D Super Kvalitet</v>
      </c>
      <c r="F13171" s="1" t="s">
        <v>736</v>
      </c>
      <c r="G13171" s="1" t="s">
        <v>737</v>
      </c>
      <c r="H13171" s="1" t="s">
        <v>738</v>
      </c>
      <c r="I13171" s="1" t="s">
        <v>16</v>
      </c>
      <c r="J13171" s="1" t="s">
        <v>23</v>
      </c>
      <c r="K13171" s="1" t="s">
        <v>16</v>
      </c>
      <c r="L13171" s="1" t="s">
        <v>16</v>
      </c>
      <c r="M13171" s="1" t="s">
        <v>16</v>
      </c>
      <c r="N13171" s="1" t="s">
        <v>16</v>
      </c>
      <c r="O13171" s="1">
        <v>63.2</v>
      </c>
      <c r="P13171" s="1">
        <v>1.0</v>
      </c>
    </row>
    <row r="13172">
      <c r="A13172" s="1" t="s">
        <v>29</v>
      </c>
      <c r="B13172" s="1" t="s">
        <v>15937</v>
      </c>
      <c r="C13172" s="2" t="s">
        <v>15935</v>
      </c>
      <c r="D13172" s="1" t="s">
        <v>19</v>
      </c>
      <c r="E1317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172" s="1" t="s">
        <v>722</v>
      </c>
      <c r="G13172" s="1" t="s">
        <v>723</v>
      </c>
      <c r="H13172" s="1" t="s">
        <v>724</v>
      </c>
      <c r="I13172" s="1" t="s">
        <v>16</v>
      </c>
      <c r="J13172" s="1" t="s">
        <v>23</v>
      </c>
      <c r="K13172" s="1" t="s">
        <v>16</v>
      </c>
      <c r="L13172" s="1" t="s">
        <v>16</v>
      </c>
      <c r="M13172" s="1" t="s">
        <v>16</v>
      </c>
      <c r="N13172" s="1" t="s">
        <v>16</v>
      </c>
      <c r="O13172" s="1">
        <v>79.2</v>
      </c>
      <c r="P13172" s="1">
        <v>1.0</v>
      </c>
    </row>
    <row r="13173">
      <c r="A13173" s="1" t="s">
        <v>29</v>
      </c>
      <c r="B13173" s="1" t="s">
        <v>15938</v>
      </c>
      <c r="C13173" s="2" t="s">
        <v>15935</v>
      </c>
      <c r="D13173" s="1" t="s">
        <v>19</v>
      </c>
      <c r="E13173" s="3" t="str">
        <f>HYPERLINK("https://fyndiq.se/produkt/e19fcc2ab2124f8a/", "2-Pack Iphone 13 Pro - 9H Härdat Glass - Top Kvalitet  3D")</f>
        <v>2-Pack Iphone 13 Pro - 9H Härdat Glass - Top Kvalitet  3D</v>
      </c>
      <c r="F13173" s="1" t="s">
        <v>555</v>
      </c>
      <c r="G13173" s="1" t="s">
        <v>556</v>
      </c>
      <c r="H13173" s="1" t="s">
        <v>557</v>
      </c>
      <c r="I13173" s="1" t="s">
        <v>16</v>
      </c>
      <c r="J13173" s="1" t="s">
        <v>23</v>
      </c>
      <c r="K13173" s="1" t="s">
        <v>16</v>
      </c>
      <c r="L13173" s="1" t="s">
        <v>16</v>
      </c>
      <c r="M13173" s="1" t="s">
        <v>16</v>
      </c>
      <c r="N13173" s="1" t="s">
        <v>16</v>
      </c>
      <c r="O13173" s="1">
        <v>47.2</v>
      </c>
      <c r="P13173" s="1">
        <v>1.0</v>
      </c>
    </row>
    <row r="13174">
      <c r="A13174" s="1" t="s">
        <v>29</v>
      </c>
      <c r="B13174" s="1" t="s">
        <v>15939</v>
      </c>
      <c r="C13174" s="2" t="s">
        <v>15935</v>
      </c>
      <c r="D13174" s="1" t="s">
        <v>19</v>
      </c>
      <c r="E1317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3174" s="1" t="s">
        <v>977</v>
      </c>
      <c r="G13174" s="1" t="s">
        <v>978</v>
      </c>
      <c r="H13174" s="1" t="s">
        <v>979</v>
      </c>
      <c r="I13174" s="1" t="s">
        <v>16</v>
      </c>
      <c r="J13174" s="1" t="s">
        <v>23</v>
      </c>
      <c r="K13174" s="1" t="s">
        <v>16</v>
      </c>
      <c r="L13174" s="1" t="s">
        <v>16</v>
      </c>
      <c r="M13174" s="1" t="s">
        <v>16</v>
      </c>
      <c r="N13174" s="1" t="s">
        <v>16</v>
      </c>
      <c r="O13174" s="1">
        <v>63.2</v>
      </c>
      <c r="P13174" s="1">
        <v>1.0</v>
      </c>
    </row>
    <row r="13175">
      <c r="A13175" s="1" t="s">
        <v>29</v>
      </c>
      <c r="B13175" s="1" t="s">
        <v>15940</v>
      </c>
      <c r="C13175" s="2" t="s">
        <v>15935</v>
      </c>
      <c r="D13175" s="1" t="s">
        <v>19</v>
      </c>
      <c r="E1317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3175" s="1" t="s">
        <v>692</v>
      </c>
      <c r="G13175" s="1" t="s">
        <v>693</v>
      </c>
      <c r="H13175" s="1" t="s">
        <v>694</v>
      </c>
      <c r="I13175" s="1" t="s">
        <v>16</v>
      </c>
      <c r="J13175" s="1" t="s">
        <v>23</v>
      </c>
      <c r="K13175" s="1" t="s">
        <v>16</v>
      </c>
      <c r="L13175" s="1" t="s">
        <v>16</v>
      </c>
      <c r="M13175" s="1" t="s">
        <v>16</v>
      </c>
      <c r="N13175" s="1" t="s">
        <v>16</v>
      </c>
      <c r="O13175" s="1">
        <v>47.2</v>
      </c>
      <c r="P13175" s="1">
        <v>1.0</v>
      </c>
    </row>
    <row r="13176">
      <c r="A13176" s="1" t="s">
        <v>29</v>
      </c>
      <c r="B13176" s="1" t="s">
        <v>15941</v>
      </c>
      <c r="C13176" s="2" t="s">
        <v>15935</v>
      </c>
      <c r="D13176" s="1" t="s">
        <v>19</v>
      </c>
      <c r="E13176" s="3" t="str">
        <f>HYPERLINK("https://fyndiq.se/produkt/a00b62acc6644fd2/", "2-Pack Samsung Galaxy S10 - Härdat glas 9H – Super kvalitet 3D")</f>
        <v>2-Pack Samsung Galaxy S10 - Härdat glas 9H – Super kvalitet 3D</v>
      </c>
      <c r="F13176" s="1" t="s">
        <v>1291</v>
      </c>
      <c r="G13176" s="1" t="s">
        <v>1292</v>
      </c>
      <c r="H13176" s="1" t="s">
        <v>1293</v>
      </c>
      <c r="I13176" s="1" t="s">
        <v>16</v>
      </c>
      <c r="J13176" s="1" t="s">
        <v>23</v>
      </c>
      <c r="K13176" s="1" t="s">
        <v>16</v>
      </c>
      <c r="L13176" s="1" t="s">
        <v>16</v>
      </c>
      <c r="M13176" s="1" t="s">
        <v>16</v>
      </c>
      <c r="N13176" s="1" t="s">
        <v>16</v>
      </c>
      <c r="O13176" s="1">
        <v>63.2</v>
      </c>
      <c r="P13176" s="1">
        <v>1.0</v>
      </c>
    </row>
    <row r="13177">
      <c r="A13177" s="1" t="s">
        <v>29</v>
      </c>
      <c r="B13177" s="1" t="s">
        <v>15942</v>
      </c>
      <c r="C13177" s="2" t="s">
        <v>15935</v>
      </c>
      <c r="D13177" s="1" t="s">
        <v>19</v>
      </c>
      <c r="E13177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3177" s="1" t="s">
        <v>2263</v>
      </c>
      <c r="G13177" s="1" t="s">
        <v>2264</v>
      </c>
      <c r="H13177" s="1" t="s">
        <v>2265</v>
      </c>
      <c r="I13177" s="1" t="s">
        <v>16</v>
      </c>
      <c r="J13177" s="1" t="s">
        <v>23</v>
      </c>
      <c r="K13177" s="1" t="s">
        <v>16</v>
      </c>
      <c r="L13177" s="1" t="s">
        <v>16</v>
      </c>
      <c r="M13177" s="1" t="s">
        <v>16</v>
      </c>
      <c r="N13177" s="1" t="s">
        <v>16</v>
      </c>
      <c r="O13177" s="1">
        <v>71.2</v>
      </c>
      <c r="P13177" s="1">
        <v>1.0</v>
      </c>
    </row>
    <row r="13178">
      <c r="A13178" s="1" t="s">
        <v>29</v>
      </c>
      <c r="B13178" s="1" t="s">
        <v>15943</v>
      </c>
      <c r="C13178" s="2" t="s">
        <v>15935</v>
      </c>
      <c r="D13178" s="1" t="s">
        <v>19</v>
      </c>
      <c r="E13178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3178" s="1" t="s">
        <v>977</v>
      </c>
      <c r="G13178" s="1" t="s">
        <v>978</v>
      </c>
      <c r="H13178" s="1" t="s">
        <v>979</v>
      </c>
      <c r="I13178" s="1" t="s">
        <v>16</v>
      </c>
      <c r="J13178" s="1" t="s">
        <v>23</v>
      </c>
      <c r="K13178" s="1" t="s">
        <v>16</v>
      </c>
      <c r="L13178" s="1" t="s">
        <v>16</v>
      </c>
      <c r="M13178" s="1" t="s">
        <v>16</v>
      </c>
      <c r="N13178" s="1" t="s">
        <v>16</v>
      </c>
      <c r="O13178" s="1">
        <v>63.2</v>
      </c>
      <c r="P13178" s="1">
        <v>1.0</v>
      </c>
    </row>
    <row r="13179">
      <c r="A13179" s="1" t="s">
        <v>29</v>
      </c>
      <c r="B13179" s="1" t="s">
        <v>15944</v>
      </c>
      <c r="C13179" s="2" t="s">
        <v>15935</v>
      </c>
      <c r="D13179" s="1" t="s">
        <v>19</v>
      </c>
      <c r="E13179" s="3" t="str">
        <f>HYPERLINK("https://fyndiq.se/produkt/95efd29ff0ba45b9/", "2-Pack Samsung Galaxy A04s - Härdat Glas 9H-Super Kvalitet 3D")</f>
        <v>2-Pack Samsung Galaxy A04s - Härdat Glas 9H-Super Kvalitet 3D</v>
      </c>
      <c r="F13179" s="1" t="s">
        <v>2024</v>
      </c>
      <c r="G13179" s="1" t="s">
        <v>2025</v>
      </c>
      <c r="H13179" s="1" t="s">
        <v>2026</v>
      </c>
      <c r="I13179" s="1" t="s">
        <v>16</v>
      </c>
      <c r="J13179" s="1" t="s">
        <v>23</v>
      </c>
      <c r="K13179" s="1" t="s">
        <v>16</v>
      </c>
      <c r="L13179" s="1" t="s">
        <v>16</v>
      </c>
      <c r="M13179" s="1" t="s">
        <v>16</v>
      </c>
      <c r="N13179" s="1" t="s">
        <v>16</v>
      </c>
      <c r="O13179" s="1">
        <v>63.2</v>
      </c>
      <c r="P13179" s="1">
        <v>1.0</v>
      </c>
    </row>
    <row r="13180">
      <c r="A13180" s="1" t="s">
        <v>29</v>
      </c>
      <c r="B13180" s="1" t="s">
        <v>15945</v>
      </c>
      <c r="C13180" s="2" t="s">
        <v>15935</v>
      </c>
      <c r="D13180" s="1" t="s">
        <v>19</v>
      </c>
      <c r="E13180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3180" s="1" t="s">
        <v>4809</v>
      </c>
      <c r="G13180" s="1" t="s">
        <v>4810</v>
      </c>
      <c r="H13180" s="1" t="s">
        <v>4811</v>
      </c>
      <c r="I13180" s="1" t="s">
        <v>16</v>
      </c>
      <c r="J13180" s="1" t="s">
        <v>23</v>
      </c>
      <c r="K13180" s="1" t="s">
        <v>16</v>
      </c>
      <c r="L13180" s="1" t="s">
        <v>16</v>
      </c>
      <c r="M13180" s="1" t="s">
        <v>16</v>
      </c>
      <c r="N13180" s="1" t="s">
        <v>16</v>
      </c>
      <c r="O13180" s="1">
        <v>55.2</v>
      </c>
      <c r="P13180" s="1">
        <v>1.0</v>
      </c>
    </row>
    <row r="13181">
      <c r="A13181" s="1" t="s">
        <v>29</v>
      </c>
      <c r="B13181" s="1" t="s">
        <v>15946</v>
      </c>
      <c r="C13181" s="2" t="s">
        <v>15935</v>
      </c>
      <c r="D13181" s="1" t="s">
        <v>19</v>
      </c>
      <c r="E13181" s="3" t="str">
        <f>HYPERLINK("https://fyndiq.se/produkt/dfe28e565d2e4c8d/", "2 Pack Samsung S21 FE - 9H Härdat Glass - Super Kvalitet 3D")</f>
        <v>2 Pack Samsung S21 FE - 9H Härdat Glass - Super Kvalitet 3D</v>
      </c>
      <c r="F13181" s="1" t="s">
        <v>276</v>
      </c>
      <c r="G13181" s="1" t="s">
        <v>277</v>
      </c>
      <c r="H13181" s="1" t="s">
        <v>278</v>
      </c>
      <c r="I13181" s="1" t="s">
        <v>16</v>
      </c>
      <c r="J13181" s="1" t="s">
        <v>23</v>
      </c>
      <c r="K13181" s="1" t="s">
        <v>16</v>
      </c>
      <c r="L13181" s="1" t="s">
        <v>16</v>
      </c>
      <c r="M13181" s="1" t="s">
        <v>16</v>
      </c>
      <c r="N13181" s="1" t="s">
        <v>16</v>
      </c>
      <c r="O13181" s="1">
        <v>63.2</v>
      </c>
      <c r="P13181" s="1">
        <v>1.0</v>
      </c>
    </row>
    <row r="13182">
      <c r="A13182" s="1" t="s">
        <v>29</v>
      </c>
      <c r="B13182" s="1" t="s">
        <v>15947</v>
      </c>
      <c r="C13182" s="2" t="s">
        <v>15935</v>
      </c>
      <c r="D13182" s="1" t="s">
        <v>19</v>
      </c>
      <c r="E13182" s="3" t="str">
        <f>HYPERLINK("https://fyndiq.se/produkt/8d7960028c1a40a4/", "2 Pack Xiaomi 11T Pro 5G - Härdat glas 9H - Super kvalitet 3D")</f>
        <v>2 Pack Xiaomi 11T Pro 5G - Härdat glas 9H - Super kvalitet 3D</v>
      </c>
      <c r="F13182" s="1" t="s">
        <v>112</v>
      </c>
      <c r="G13182" s="1" t="s">
        <v>113</v>
      </c>
      <c r="H13182" s="1" t="s">
        <v>114</v>
      </c>
      <c r="I13182" s="1" t="s">
        <v>16</v>
      </c>
      <c r="J13182" s="1" t="s">
        <v>23</v>
      </c>
      <c r="K13182" s="1" t="s">
        <v>16</v>
      </c>
      <c r="L13182" s="1" t="s">
        <v>16</v>
      </c>
      <c r="M13182" s="1" t="s">
        <v>16</v>
      </c>
      <c r="N13182" s="1" t="s">
        <v>16</v>
      </c>
      <c r="O13182" s="1">
        <v>63.2</v>
      </c>
      <c r="P13182" s="1">
        <v>1.0</v>
      </c>
    </row>
    <row r="13183">
      <c r="A13183" s="1" t="s">
        <v>29</v>
      </c>
      <c r="B13183" s="1" t="s">
        <v>15948</v>
      </c>
      <c r="C13183" s="2" t="s">
        <v>15935</v>
      </c>
      <c r="D13183" s="1" t="s">
        <v>19</v>
      </c>
      <c r="E13183" s="3" t="str">
        <f>HYPERLINK("https://fyndiq.se/produkt/ebd0c75a3b324593/", "2-Pack Samsung S22 Ultra 5G Skärmskydd &amp;1-Pack linsskydd-9H GLAS")</f>
        <v>2-Pack Samsung S22 Ultra 5G Skärmskydd &amp;1-Pack linsskydd-9H GLAS</v>
      </c>
      <c r="F13183" s="1" t="s">
        <v>6898</v>
      </c>
      <c r="G13183" s="1" t="s">
        <v>6899</v>
      </c>
      <c r="H13183" s="1" t="s">
        <v>6900</v>
      </c>
      <c r="I13183" s="1" t="s">
        <v>16</v>
      </c>
      <c r="J13183" s="1" t="s">
        <v>23</v>
      </c>
      <c r="K13183" s="1" t="s">
        <v>16</v>
      </c>
      <c r="L13183" s="1" t="s">
        <v>16</v>
      </c>
      <c r="M13183" s="1" t="s">
        <v>16</v>
      </c>
      <c r="N13183" s="1" t="s">
        <v>16</v>
      </c>
      <c r="O13183" s="1">
        <v>71.2</v>
      </c>
      <c r="P13183" s="1">
        <v>1.0</v>
      </c>
    </row>
    <row r="13184">
      <c r="A13184" s="1" t="s">
        <v>29</v>
      </c>
      <c r="B13184" s="1" t="s">
        <v>15949</v>
      </c>
      <c r="C13184" s="2" t="s">
        <v>15935</v>
      </c>
      <c r="D13184" s="1" t="s">
        <v>19</v>
      </c>
      <c r="E13184" s="3" t="str">
        <f>HYPERLINK("https://fyndiq.se/produkt/7b5f7245055140ec/", "2-Pack OnePlus 10 Pro 5G &amp; 1-Pack linsskydd - Härdat Glas 9H - Super kvalitet 3D")</f>
        <v>2-Pack OnePlus 10 Pro 5G &amp; 1-Pack linsskydd - Härdat Glas 9H - Super kvalitet 3D</v>
      </c>
      <c r="F13184" s="1" t="s">
        <v>7426</v>
      </c>
      <c r="G13184" s="1" t="s">
        <v>7427</v>
      </c>
      <c r="H13184" s="1" t="s">
        <v>7428</v>
      </c>
      <c r="I13184" s="1" t="s">
        <v>16</v>
      </c>
      <c r="J13184" s="1" t="s">
        <v>23</v>
      </c>
      <c r="K13184" s="1" t="s">
        <v>16</v>
      </c>
      <c r="L13184" s="1" t="s">
        <v>16</v>
      </c>
      <c r="M13184" s="1" t="s">
        <v>16</v>
      </c>
      <c r="N13184" s="1" t="s">
        <v>16</v>
      </c>
      <c r="O13184" s="1">
        <v>71.2</v>
      </c>
      <c r="P13184" s="1">
        <v>1.0</v>
      </c>
    </row>
    <row r="13185">
      <c r="A13185" s="1" t="s">
        <v>29</v>
      </c>
      <c r="B13185" s="1" t="s">
        <v>15950</v>
      </c>
      <c r="C13185" s="2" t="s">
        <v>15935</v>
      </c>
      <c r="D13185" s="1" t="s">
        <v>19</v>
      </c>
      <c r="E13185" s="3" t="str">
        <f>HYPERLINK("https://fyndiq.se/produkt/2477583187264ece/", "2-Pack Samsung S20 - 9H Härdat Glass - Top Kvalitet")</f>
        <v>2-Pack Samsung S20 - 9H Härdat Glass - Top Kvalitet</v>
      </c>
      <c r="F13185" s="1" t="s">
        <v>124</v>
      </c>
      <c r="G13185" s="1" t="s">
        <v>125</v>
      </c>
      <c r="H13185" s="1" t="s">
        <v>126</v>
      </c>
      <c r="I13185" s="1" t="s">
        <v>16</v>
      </c>
      <c r="J13185" s="1" t="s">
        <v>23</v>
      </c>
      <c r="K13185" s="1" t="s">
        <v>16</v>
      </c>
      <c r="L13185" s="1" t="s">
        <v>16</v>
      </c>
      <c r="M13185" s="1" t="s">
        <v>16</v>
      </c>
      <c r="N13185" s="1" t="s">
        <v>16</v>
      </c>
      <c r="O13185" s="1">
        <v>71.2</v>
      </c>
      <c r="P13185" s="1">
        <v>2.0</v>
      </c>
    </row>
    <row r="13186">
      <c r="A13186" s="1" t="s">
        <v>29</v>
      </c>
      <c r="B13186" s="1" t="s">
        <v>15951</v>
      </c>
      <c r="C13186" s="2" t="s">
        <v>15935</v>
      </c>
      <c r="D13186" s="1" t="s">
        <v>19</v>
      </c>
      <c r="E13186" s="3" t="str">
        <f>HYPERLINK("https://fyndiq.se/produkt/568e11c65a164b3c/", "2 Pack Samsung Galaxy A33 - 9H Härdat Glass - 3D Super Kvalitet")</f>
        <v>2 Pack Samsung Galaxy A33 - 9H Härdat Glass - 3D Super Kvalitet</v>
      </c>
      <c r="F13186" s="1" t="s">
        <v>736</v>
      </c>
      <c r="G13186" s="1" t="s">
        <v>737</v>
      </c>
      <c r="H13186" s="1" t="s">
        <v>738</v>
      </c>
      <c r="I13186" s="1" t="s">
        <v>16</v>
      </c>
      <c r="J13186" s="1" t="s">
        <v>23</v>
      </c>
      <c r="K13186" s="1" t="s">
        <v>16</v>
      </c>
      <c r="L13186" s="1" t="s">
        <v>16</v>
      </c>
      <c r="M13186" s="1" t="s">
        <v>16</v>
      </c>
      <c r="N13186" s="1" t="s">
        <v>16</v>
      </c>
      <c r="O13186" s="1">
        <v>63.2</v>
      </c>
      <c r="P13186" s="1">
        <v>1.0</v>
      </c>
    </row>
    <row r="13187">
      <c r="A13187" s="1" t="s">
        <v>29</v>
      </c>
      <c r="B13187" s="1" t="s">
        <v>15952</v>
      </c>
      <c r="C13187" s="2" t="s">
        <v>15935</v>
      </c>
      <c r="D13187" s="1" t="s">
        <v>19</v>
      </c>
      <c r="E13187" s="3" t="str">
        <f t="shared" ref="E13187:E13188" si="558">HYPERLINK("https://fyndiq.se/produkt/4a37a66aa49247d0/", "Samsung S21 FE - 9H Härdat Glass - Super Kvalitet 3D")</f>
        <v>Samsung S21 FE - 9H Härdat Glass - Super Kvalitet 3D</v>
      </c>
      <c r="F13187" s="1" t="s">
        <v>4338</v>
      </c>
      <c r="G13187" s="1" t="s">
        <v>4339</v>
      </c>
      <c r="H13187" s="1" t="s">
        <v>4340</v>
      </c>
      <c r="I13187" s="1" t="s">
        <v>16</v>
      </c>
      <c r="J13187" s="1" t="s">
        <v>23</v>
      </c>
      <c r="K13187" s="1" t="s">
        <v>16</v>
      </c>
      <c r="L13187" s="1" t="s">
        <v>16</v>
      </c>
      <c r="M13187" s="1" t="s">
        <v>16</v>
      </c>
      <c r="N13187" s="1" t="s">
        <v>16</v>
      </c>
      <c r="O13187" s="1">
        <v>55.2</v>
      </c>
      <c r="P13187" s="1">
        <v>1.0</v>
      </c>
    </row>
    <row r="13188">
      <c r="A13188" s="1" t="s">
        <v>29</v>
      </c>
      <c r="B13188" s="1" t="s">
        <v>15953</v>
      </c>
      <c r="C13188" s="2" t="s">
        <v>15935</v>
      </c>
      <c r="D13188" s="1" t="s">
        <v>19</v>
      </c>
      <c r="E13188" s="3" t="str">
        <f t="shared" si="558"/>
        <v>Samsung S21 FE - 9H Härdat Glass - Super Kvalitet 3D</v>
      </c>
      <c r="F13188" s="1" t="s">
        <v>4338</v>
      </c>
      <c r="G13188" s="1" t="s">
        <v>4339</v>
      </c>
      <c r="H13188" s="1" t="s">
        <v>4340</v>
      </c>
      <c r="I13188" s="1" t="s">
        <v>16</v>
      </c>
      <c r="J13188" s="1" t="s">
        <v>23</v>
      </c>
      <c r="K13188" s="1" t="s">
        <v>16</v>
      </c>
      <c r="L13188" s="1" t="s">
        <v>16</v>
      </c>
      <c r="M13188" s="1" t="s">
        <v>16</v>
      </c>
      <c r="N13188" s="1" t="s">
        <v>16</v>
      </c>
      <c r="O13188" s="1">
        <v>55.2</v>
      </c>
      <c r="P13188" s="1">
        <v>1.0</v>
      </c>
    </row>
    <row r="13189">
      <c r="A13189" s="1" t="s">
        <v>29</v>
      </c>
      <c r="B13189" s="1" t="s">
        <v>15954</v>
      </c>
      <c r="C13189" s="2" t="s">
        <v>15935</v>
      </c>
      <c r="D13189" s="1" t="s">
        <v>19</v>
      </c>
      <c r="E13189" s="3" t="str">
        <f t="shared" ref="E13189:E13190" si="559">HYPERLINK("https://fyndiq.se/produkt/66924f1ff238487e/", "2-Pack GOOGLE PIXEL 7A Skärmskydd - Härdat Glas 9H - Super kvalitet 3D")</f>
        <v>2-Pack GOOGLE PIXEL 7A Skärmskydd - Härdat Glas 9H - Super kvalitet 3D</v>
      </c>
      <c r="F13189" s="1" t="s">
        <v>315</v>
      </c>
      <c r="G13189" s="1" t="s">
        <v>316</v>
      </c>
      <c r="H13189" s="1" t="s">
        <v>317</v>
      </c>
      <c r="I13189" s="1" t="s">
        <v>16</v>
      </c>
      <c r="J13189" s="1" t="s">
        <v>23</v>
      </c>
      <c r="K13189" s="1" t="s">
        <v>16</v>
      </c>
      <c r="L13189" s="1" t="s">
        <v>16</v>
      </c>
      <c r="M13189" s="1" t="s">
        <v>16</v>
      </c>
      <c r="N13189" s="1" t="s">
        <v>16</v>
      </c>
      <c r="O13189" s="1">
        <v>63.2</v>
      </c>
      <c r="P13189" s="1">
        <v>1.0</v>
      </c>
    </row>
    <row r="13190">
      <c r="A13190" s="1" t="s">
        <v>29</v>
      </c>
      <c r="B13190" s="1" t="s">
        <v>15955</v>
      </c>
      <c r="C13190" s="2" t="s">
        <v>15935</v>
      </c>
      <c r="D13190" s="1" t="s">
        <v>19</v>
      </c>
      <c r="E13190" s="3" t="str">
        <f t="shared" si="559"/>
        <v>2-Pack GOOGLE PIXEL 7A Skärmskydd - Härdat Glas 9H - Super kvalitet 3D</v>
      </c>
      <c r="F13190" s="1" t="s">
        <v>315</v>
      </c>
      <c r="G13190" s="1" t="s">
        <v>316</v>
      </c>
      <c r="H13190" s="1" t="s">
        <v>317</v>
      </c>
      <c r="I13190" s="1" t="s">
        <v>16</v>
      </c>
      <c r="J13190" s="1" t="s">
        <v>23</v>
      </c>
      <c r="K13190" s="1" t="s">
        <v>16</v>
      </c>
      <c r="L13190" s="1" t="s">
        <v>16</v>
      </c>
      <c r="M13190" s="1" t="s">
        <v>16</v>
      </c>
      <c r="N13190" s="1" t="s">
        <v>16</v>
      </c>
      <c r="O13190" s="1">
        <v>63.2</v>
      </c>
      <c r="P13190" s="1">
        <v>1.0</v>
      </c>
    </row>
    <row r="13191">
      <c r="A13191" s="1" t="s">
        <v>29</v>
      </c>
      <c r="B13191" s="1" t="s">
        <v>15956</v>
      </c>
      <c r="C13191" s="2" t="s">
        <v>15935</v>
      </c>
      <c r="D13191" s="1" t="s">
        <v>19</v>
      </c>
      <c r="E13191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3191" s="1" t="s">
        <v>4617</v>
      </c>
      <c r="G13191" s="1" t="s">
        <v>4618</v>
      </c>
      <c r="H13191" s="1" t="s">
        <v>4619</v>
      </c>
      <c r="I13191" s="1" t="s">
        <v>16</v>
      </c>
      <c r="J13191" s="1" t="s">
        <v>23</v>
      </c>
      <c r="K13191" s="1" t="s">
        <v>16</v>
      </c>
      <c r="L13191" s="1" t="s">
        <v>16</v>
      </c>
      <c r="M13191" s="1" t="s">
        <v>16</v>
      </c>
      <c r="N13191" s="1" t="s">
        <v>16</v>
      </c>
      <c r="O13191" s="1">
        <v>63.2</v>
      </c>
      <c r="P13191" s="1">
        <v>1.0</v>
      </c>
    </row>
    <row r="13192">
      <c r="A13192" s="1" t="s">
        <v>29</v>
      </c>
      <c r="B13192" s="1" t="s">
        <v>15957</v>
      </c>
      <c r="C13192" s="2" t="s">
        <v>15935</v>
      </c>
      <c r="D13192" s="1" t="s">
        <v>19</v>
      </c>
      <c r="E13192" s="3" t="str">
        <f>HYPERLINK("https://fyndiq.se/produkt/082f3cf898c84831/", "2 Pack Galaxy S20 Ultra - Härdat glas 9H - Super kvalitet 3D")</f>
        <v>2 Pack Galaxy S20 Ultra - Härdat glas 9H - Super kvalitet 3D</v>
      </c>
      <c r="F13192" s="1" t="s">
        <v>460</v>
      </c>
      <c r="G13192" s="1" t="s">
        <v>461</v>
      </c>
      <c r="H13192" s="1" t="s">
        <v>462</v>
      </c>
      <c r="I13192" s="1" t="s">
        <v>16</v>
      </c>
      <c r="J13192" s="1" t="s">
        <v>23</v>
      </c>
      <c r="K13192" s="1" t="s">
        <v>16</v>
      </c>
      <c r="L13192" s="1" t="s">
        <v>16</v>
      </c>
      <c r="M13192" s="1" t="s">
        <v>16</v>
      </c>
      <c r="N13192" s="1" t="s">
        <v>16</v>
      </c>
      <c r="O13192" s="1">
        <v>63.2</v>
      </c>
      <c r="P13192" s="1">
        <v>1.0</v>
      </c>
    </row>
    <row r="13193">
      <c r="A13193" s="1" t="s">
        <v>29</v>
      </c>
      <c r="B13193" s="1" t="s">
        <v>15958</v>
      </c>
      <c r="C13193" s="2" t="s">
        <v>15935</v>
      </c>
      <c r="D13193" s="1" t="s">
        <v>19</v>
      </c>
      <c r="E13193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3193" s="1" t="s">
        <v>1625</v>
      </c>
      <c r="G13193" s="1" t="s">
        <v>1626</v>
      </c>
      <c r="H13193" s="1" t="s">
        <v>1627</v>
      </c>
      <c r="I13193" s="1" t="s">
        <v>16</v>
      </c>
      <c r="J13193" s="1" t="s">
        <v>23</v>
      </c>
      <c r="K13193" s="1" t="s">
        <v>16</v>
      </c>
      <c r="L13193" s="1" t="s">
        <v>16</v>
      </c>
      <c r="M13193" s="1" t="s">
        <v>16</v>
      </c>
      <c r="N13193" s="1" t="s">
        <v>16</v>
      </c>
      <c r="O13193" s="1">
        <v>63.2</v>
      </c>
      <c r="P13193" s="1">
        <v>1.0</v>
      </c>
    </row>
    <row r="13194">
      <c r="A13194" s="1" t="s">
        <v>29</v>
      </c>
      <c r="B13194" s="1" t="s">
        <v>15959</v>
      </c>
      <c r="C13194" s="2" t="s">
        <v>15935</v>
      </c>
      <c r="D13194" s="1" t="s">
        <v>19</v>
      </c>
      <c r="E1319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194" s="1" t="s">
        <v>722</v>
      </c>
      <c r="G13194" s="1" t="s">
        <v>723</v>
      </c>
      <c r="H13194" s="1" t="s">
        <v>724</v>
      </c>
      <c r="I13194" s="1" t="s">
        <v>16</v>
      </c>
      <c r="J13194" s="1" t="s">
        <v>23</v>
      </c>
      <c r="K13194" s="1" t="s">
        <v>16</v>
      </c>
      <c r="L13194" s="1" t="s">
        <v>16</v>
      </c>
      <c r="M13194" s="1" t="s">
        <v>16</v>
      </c>
      <c r="N13194" s="1" t="s">
        <v>16</v>
      </c>
      <c r="O13194" s="1">
        <v>79.2</v>
      </c>
      <c r="P13194" s="1">
        <v>1.0</v>
      </c>
    </row>
    <row r="13195">
      <c r="A13195" s="1" t="s">
        <v>29</v>
      </c>
      <c r="B13195" s="1" t="s">
        <v>15960</v>
      </c>
      <c r="C13195" s="2" t="s">
        <v>15935</v>
      </c>
      <c r="D13195" s="1" t="s">
        <v>19</v>
      </c>
      <c r="E13195" s="3" t="str">
        <f>HYPERLINK("https://fyndiq.se/produkt/a00b62acc6644fd2/", "2-Pack Samsung Galaxy S10 - Härdat glas 9H – Super kvalitet 3D")</f>
        <v>2-Pack Samsung Galaxy S10 - Härdat glas 9H – Super kvalitet 3D</v>
      </c>
      <c r="F13195" s="1" t="s">
        <v>1291</v>
      </c>
      <c r="G13195" s="1" t="s">
        <v>1292</v>
      </c>
      <c r="H13195" s="1" t="s">
        <v>1293</v>
      </c>
      <c r="I13195" s="1" t="s">
        <v>16</v>
      </c>
      <c r="J13195" s="1" t="s">
        <v>23</v>
      </c>
      <c r="K13195" s="1" t="s">
        <v>16</v>
      </c>
      <c r="L13195" s="1" t="s">
        <v>16</v>
      </c>
      <c r="M13195" s="1" t="s">
        <v>16</v>
      </c>
      <c r="N13195" s="1" t="s">
        <v>16</v>
      </c>
      <c r="O13195" s="1">
        <v>63.2</v>
      </c>
      <c r="P13195" s="1">
        <v>1.0</v>
      </c>
    </row>
    <row r="13196">
      <c r="A13196" s="1" t="s">
        <v>29</v>
      </c>
      <c r="B13196" s="1" t="s">
        <v>15961</v>
      </c>
      <c r="C13196" s="2" t="s">
        <v>15935</v>
      </c>
      <c r="D13196" s="1" t="s">
        <v>19</v>
      </c>
      <c r="E13196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3196" s="1" t="s">
        <v>1127</v>
      </c>
      <c r="G13196" s="1" t="s">
        <v>1128</v>
      </c>
      <c r="H13196" s="1" t="s">
        <v>1129</v>
      </c>
      <c r="I13196" s="1" t="s">
        <v>16</v>
      </c>
      <c r="J13196" s="1" t="s">
        <v>23</v>
      </c>
      <c r="K13196" s="1" t="s">
        <v>16</v>
      </c>
      <c r="L13196" s="1" t="s">
        <v>16</v>
      </c>
      <c r="M13196" s="1" t="s">
        <v>16</v>
      </c>
      <c r="N13196" s="1" t="s">
        <v>16</v>
      </c>
      <c r="O13196" s="1">
        <v>63.2</v>
      </c>
      <c r="P13196" s="1">
        <v>1.0</v>
      </c>
    </row>
    <row r="13197">
      <c r="A13197" s="1" t="s">
        <v>29</v>
      </c>
      <c r="B13197" s="1" t="s">
        <v>15962</v>
      </c>
      <c r="C13197" s="2" t="s">
        <v>15935</v>
      </c>
      <c r="D13197" s="1" t="s">
        <v>19</v>
      </c>
      <c r="E13197" s="3" t="str">
        <f>HYPERLINK("https://fyndiq.se/produkt/1e8f6bb5ed7344de/", "2-Pack Samsung Galaxy s10 Plus - Härdat glas 9H - Super kvalitet")</f>
        <v>2-Pack Samsung Galaxy s10 Plus - Härdat glas 9H - Super kvalitet</v>
      </c>
      <c r="F13197" s="1" t="s">
        <v>1508</v>
      </c>
      <c r="G13197" s="1" t="s">
        <v>1509</v>
      </c>
      <c r="H13197" s="1" t="s">
        <v>1510</v>
      </c>
      <c r="I13197" s="1" t="s">
        <v>16</v>
      </c>
      <c r="J13197" s="1" t="s">
        <v>23</v>
      </c>
      <c r="K13197" s="1" t="s">
        <v>16</v>
      </c>
      <c r="L13197" s="1" t="s">
        <v>16</v>
      </c>
      <c r="M13197" s="1" t="s">
        <v>16</v>
      </c>
      <c r="N13197" s="1" t="s">
        <v>16</v>
      </c>
      <c r="O13197" s="1">
        <v>63.2</v>
      </c>
      <c r="P13197" s="1">
        <v>1.0</v>
      </c>
    </row>
    <row r="13198">
      <c r="A13198" s="1" t="s">
        <v>29</v>
      </c>
      <c r="B13198" s="1" t="s">
        <v>15963</v>
      </c>
      <c r="C13198" s="2" t="s">
        <v>15935</v>
      </c>
      <c r="D13198" s="1" t="s">
        <v>19</v>
      </c>
      <c r="E13198" s="3" t="str">
        <f t="shared" ref="E13198:E13199" si="560">HYPERLINK("https://fyndiq.se/produkt/6638d755382d4eda/", "2-Pack iPhone 12 Pro Max Skärmskydd - Härdat Glas 9H - Super kvalitet 3D Skärmskydd")</f>
        <v>2-Pack iPhone 12 Pro Max Skärmskydd - Härdat Glas 9H - Super kvalitet 3D Skärmskydd</v>
      </c>
      <c r="F13198" s="1" t="s">
        <v>692</v>
      </c>
      <c r="G13198" s="1" t="s">
        <v>693</v>
      </c>
      <c r="H13198" s="1" t="s">
        <v>694</v>
      </c>
      <c r="I13198" s="1" t="s">
        <v>16</v>
      </c>
      <c r="J13198" s="1" t="s">
        <v>23</v>
      </c>
      <c r="K13198" s="1" t="s">
        <v>16</v>
      </c>
      <c r="L13198" s="1" t="s">
        <v>16</v>
      </c>
      <c r="M13198" s="1" t="s">
        <v>16</v>
      </c>
      <c r="N13198" s="1" t="s">
        <v>16</v>
      </c>
      <c r="O13198" s="1">
        <v>47.2</v>
      </c>
      <c r="P13198" s="1">
        <v>1.0</v>
      </c>
    </row>
    <row r="13199">
      <c r="A13199" s="1" t="s">
        <v>29</v>
      </c>
      <c r="B13199" s="1" t="s">
        <v>15964</v>
      </c>
      <c r="C13199" s="2" t="s">
        <v>15935</v>
      </c>
      <c r="D13199" s="1" t="s">
        <v>19</v>
      </c>
      <c r="E13199" s="3" t="str">
        <f t="shared" si="560"/>
        <v>2-Pack iPhone 12 Pro Max Skärmskydd - Härdat Glas 9H - Super kvalitet 3D Skärmskydd</v>
      </c>
      <c r="F13199" s="1" t="s">
        <v>692</v>
      </c>
      <c r="G13199" s="1" t="s">
        <v>693</v>
      </c>
      <c r="H13199" s="1" t="s">
        <v>694</v>
      </c>
      <c r="I13199" s="1" t="s">
        <v>16</v>
      </c>
      <c r="J13199" s="1" t="s">
        <v>23</v>
      </c>
      <c r="K13199" s="1" t="s">
        <v>16</v>
      </c>
      <c r="L13199" s="1" t="s">
        <v>16</v>
      </c>
      <c r="M13199" s="1" t="s">
        <v>16</v>
      </c>
      <c r="N13199" s="1" t="s">
        <v>16</v>
      </c>
      <c r="O13199" s="1">
        <v>47.2</v>
      </c>
      <c r="P13199" s="1">
        <v>1.0</v>
      </c>
    </row>
    <row r="13200">
      <c r="A13200" s="1" t="s">
        <v>29</v>
      </c>
      <c r="B13200" s="1" t="s">
        <v>15965</v>
      </c>
      <c r="C13200" s="2" t="s">
        <v>15935</v>
      </c>
      <c r="D13200" s="1" t="s">
        <v>19</v>
      </c>
      <c r="E13200" s="3" t="str">
        <f>HYPERLINK("https://fyndiq.se/produkt/344a378f3c5c4639/", "2 Pack Google Pixel 6 - Härdat glas 9H - Super kvalitet 3D")</f>
        <v>2 Pack Google Pixel 6 - Härdat glas 9H - Super kvalitet 3D</v>
      </c>
      <c r="F13200" s="1" t="s">
        <v>1669</v>
      </c>
      <c r="G13200" s="1" t="s">
        <v>1670</v>
      </c>
      <c r="H13200" s="1" t="s">
        <v>1671</v>
      </c>
      <c r="I13200" s="1" t="s">
        <v>16</v>
      </c>
      <c r="J13200" s="1" t="s">
        <v>23</v>
      </c>
      <c r="K13200" s="1" t="s">
        <v>16</v>
      </c>
      <c r="L13200" s="1" t="s">
        <v>16</v>
      </c>
      <c r="M13200" s="1" t="s">
        <v>16</v>
      </c>
      <c r="N13200" s="1" t="s">
        <v>16</v>
      </c>
      <c r="O13200" s="1">
        <v>63.2</v>
      </c>
      <c r="P13200" s="1">
        <v>1.0</v>
      </c>
    </row>
    <row r="13201">
      <c r="A13201" s="1" t="s">
        <v>29</v>
      </c>
      <c r="B13201" s="1" t="s">
        <v>15966</v>
      </c>
      <c r="C13201" s="2" t="s">
        <v>15935</v>
      </c>
      <c r="D13201" s="1" t="s">
        <v>19</v>
      </c>
      <c r="E13201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13201" s="1" t="s">
        <v>1765</v>
      </c>
      <c r="G13201" s="1" t="s">
        <v>1766</v>
      </c>
      <c r="H13201" s="1" t="s">
        <v>1767</v>
      </c>
      <c r="I13201" s="1" t="s">
        <v>16</v>
      </c>
      <c r="J13201" s="1" t="s">
        <v>23</v>
      </c>
      <c r="K13201" s="1" t="s">
        <v>16</v>
      </c>
      <c r="L13201" s="1" t="s">
        <v>16</v>
      </c>
      <c r="M13201" s="1" t="s">
        <v>16</v>
      </c>
      <c r="N13201" s="1" t="s">
        <v>16</v>
      </c>
      <c r="O13201" s="1">
        <v>63.2</v>
      </c>
      <c r="P13201" s="1">
        <v>1.0</v>
      </c>
    </row>
    <row r="13202">
      <c r="A13202" s="1" t="s">
        <v>29</v>
      </c>
      <c r="B13202" s="1" t="s">
        <v>15967</v>
      </c>
      <c r="C13202" s="2" t="s">
        <v>15935</v>
      </c>
      <c r="D13202" s="1" t="s">
        <v>19</v>
      </c>
      <c r="E13202" s="3" t="str">
        <f>HYPERLINK("https://fyndiq.se/produkt/1d84d76723b64294/", "2-Pack iPhone 14 Pro - 9H Härdat Glass - Super kvalitet 3D")</f>
        <v>2-Pack iPhone 14 Pro - 9H Härdat Glass - Super kvalitet 3D</v>
      </c>
      <c r="F13202" s="1" t="s">
        <v>11473</v>
      </c>
      <c r="G13202" s="1" t="s">
        <v>11474</v>
      </c>
      <c r="H13202" s="1" t="s">
        <v>11475</v>
      </c>
      <c r="I13202" s="1" t="s">
        <v>16</v>
      </c>
      <c r="J13202" s="1" t="s">
        <v>23</v>
      </c>
      <c r="K13202" s="1" t="s">
        <v>16</v>
      </c>
      <c r="L13202" s="1" t="s">
        <v>16</v>
      </c>
      <c r="M13202" s="1" t="s">
        <v>16</v>
      </c>
      <c r="N13202" s="1" t="s">
        <v>16</v>
      </c>
      <c r="O13202" s="1">
        <v>47.2</v>
      </c>
      <c r="P13202" s="1">
        <v>1.0</v>
      </c>
    </row>
    <row r="13203">
      <c r="A13203" s="1" t="s">
        <v>29</v>
      </c>
      <c r="B13203" s="1" t="s">
        <v>15968</v>
      </c>
      <c r="C13203" s="2" t="s">
        <v>15935</v>
      </c>
      <c r="D13203" s="1" t="s">
        <v>19</v>
      </c>
      <c r="E1320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3203" s="1" t="s">
        <v>504</v>
      </c>
      <c r="G13203" s="1" t="s">
        <v>505</v>
      </c>
      <c r="H13203" s="1" t="s">
        <v>506</v>
      </c>
      <c r="I13203" s="1" t="s">
        <v>16</v>
      </c>
      <c r="J13203" s="1" t="s">
        <v>23</v>
      </c>
      <c r="K13203" s="1" t="s">
        <v>16</v>
      </c>
      <c r="L13203" s="1" t="s">
        <v>16</v>
      </c>
      <c r="M13203" s="1" t="s">
        <v>16</v>
      </c>
      <c r="N13203" s="1" t="s">
        <v>16</v>
      </c>
      <c r="O13203" s="1">
        <v>63.2</v>
      </c>
      <c r="P13203" s="1">
        <v>1.0</v>
      </c>
    </row>
    <row r="13204">
      <c r="A13204" s="1" t="s">
        <v>29</v>
      </c>
      <c r="B13204" s="1" t="s">
        <v>15969</v>
      </c>
      <c r="C13204" s="2" t="s">
        <v>15935</v>
      </c>
      <c r="D13204" s="1" t="s">
        <v>19</v>
      </c>
      <c r="E13204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3204" s="1" t="s">
        <v>5069</v>
      </c>
      <c r="G13204" s="1" t="s">
        <v>5070</v>
      </c>
      <c r="H13204" s="1" t="s">
        <v>5071</v>
      </c>
      <c r="I13204" s="1" t="s">
        <v>16</v>
      </c>
      <c r="J13204" s="1" t="s">
        <v>23</v>
      </c>
      <c r="K13204" s="1" t="s">
        <v>16</v>
      </c>
      <c r="L13204" s="1" t="s">
        <v>16</v>
      </c>
      <c r="M13204" s="1" t="s">
        <v>16</v>
      </c>
      <c r="N13204" s="1" t="s">
        <v>16</v>
      </c>
      <c r="O13204" s="1">
        <v>63.2</v>
      </c>
      <c r="P13204" s="1">
        <v>1.0</v>
      </c>
    </row>
    <row r="13205">
      <c r="A13205" s="1" t="s">
        <v>29</v>
      </c>
      <c r="B13205" s="1" t="s">
        <v>15970</v>
      </c>
      <c r="C13205" s="2" t="s">
        <v>15935</v>
      </c>
      <c r="D13205" s="1" t="s">
        <v>19</v>
      </c>
      <c r="E13205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3205" s="1" t="s">
        <v>539</v>
      </c>
      <c r="G13205" s="1" t="s">
        <v>540</v>
      </c>
      <c r="H13205" s="1" t="s">
        <v>541</v>
      </c>
      <c r="I13205" s="1" t="s">
        <v>16</v>
      </c>
      <c r="J13205" s="1" t="s">
        <v>23</v>
      </c>
      <c r="K13205" s="1" t="s">
        <v>16</v>
      </c>
      <c r="L13205" s="1" t="s">
        <v>16</v>
      </c>
      <c r="M13205" s="1" t="s">
        <v>16</v>
      </c>
      <c r="N13205" s="1" t="s">
        <v>16</v>
      </c>
      <c r="O13205" s="1">
        <v>79.2</v>
      </c>
      <c r="P13205" s="1">
        <v>1.0</v>
      </c>
    </row>
    <row r="13206">
      <c r="A13206" s="1" t="s">
        <v>29</v>
      </c>
      <c r="B13206" s="1" t="s">
        <v>15971</v>
      </c>
      <c r="C13206" s="2" t="s">
        <v>15935</v>
      </c>
      <c r="D13206" s="1" t="s">
        <v>19</v>
      </c>
      <c r="E13206" s="3" t="str">
        <f>HYPERLINK("https://fyndiq.se/produkt/c64bbbf107e34309/", "2-Pack Huawei P30 - Härdat glas 9H – 3D Super kvalitet")</f>
        <v>2-Pack Huawei P30 - Härdat glas 9H – 3D Super kvalitet</v>
      </c>
      <c r="F13206" s="1" t="s">
        <v>845</v>
      </c>
      <c r="G13206" s="1" t="s">
        <v>846</v>
      </c>
      <c r="H13206" s="1" t="s">
        <v>847</v>
      </c>
      <c r="I13206" s="1" t="s">
        <v>16</v>
      </c>
      <c r="J13206" s="1" t="s">
        <v>23</v>
      </c>
      <c r="K13206" s="1" t="s">
        <v>16</v>
      </c>
      <c r="L13206" s="1" t="s">
        <v>16</v>
      </c>
      <c r="M13206" s="1" t="s">
        <v>16</v>
      </c>
      <c r="N13206" s="1" t="s">
        <v>16</v>
      </c>
      <c r="O13206" s="1">
        <v>63.2</v>
      </c>
      <c r="P13206" s="1">
        <v>1.0</v>
      </c>
    </row>
    <row r="13207">
      <c r="A13207" s="1" t="s">
        <v>29</v>
      </c>
      <c r="B13207" s="1" t="s">
        <v>15972</v>
      </c>
      <c r="C13207" s="2" t="s">
        <v>15935</v>
      </c>
      <c r="D13207" s="1" t="s">
        <v>19</v>
      </c>
      <c r="E13207" s="3" t="str">
        <f>HYPERLINK("https://fyndiq.se/produkt/3e29feff9abb4fd8/", "2-Pack Iphone 13 Mini - 9H Härdat Glass - Top Kvalitet")</f>
        <v>2-Pack Iphone 13 Mini - 9H Härdat Glass - Top Kvalitet</v>
      </c>
      <c r="F13207" s="1" t="s">
        <v>2986</v>
      </c>
      <c r="G13207" s="1" t="s">
        <v>2987</v>
      </c>
      <c r="H13207" s="1" t="s">
        <v>2988</v>
      </c>
      <c r="I13207" s="1" t="s">
        <v>16</v>
      </c>
      <c r="J13207" s="1" t="s">
        <v>23</v>
      </c>
      <c r="K13207" s="1" t="s">
        <v>16</v>
      </c>
      <c r="L13207" s="1" t="s">
        <v>16</v>
      </c>
      <c r="M13207" s="1" t="s">
        <v>16</v>
      </c>
      <c r="N13207" s="1" t="s">
        <v>16</v>
      </c>
      <c r="O13207" s="1">
        <v>47.2</v>
      </c>
      <c r="P13207" s="1">
        <v>1.0</v>
      </c>
    </row>
    <row r="13208">
      <c r="A13208" s="1" t="s">
        <v>29</v>
      </c>
      <c r="B13208" s="1" t="s">
        <v>15973</v>
      </c>
      <c r="C13208" s="2" t="s">
        <v>15935</v>
      </c>
      <c r="D13208" s="1" t="s">
        <v>19</v>
      </c>
      <c r="E13208" s="3" t="str">
        <f t="shared" ref="E13208:E13209" si="561">HYPERLINK("https://fyndiq.se/produkt/7b4cb5f9439947b9/", "2-Pack iPhone SE 2020 Svart - Härdat Glas 9H - Super Kvalitet 3D")</f>
        <v>2-Pack iPhone SE 2020 Svart - Härdat Glas 9H - Super Kvalitet 3D</v>
      </c>
      <c r="F13208" s="1" t="s">
        <v>175</v>
      </c>
      <c r="G13208" s="1" t="s">
        <v>176</v>
      </c>
      <c r="H13208" s="1" t="s">
        <v>177</v>
      </c>
      <c r="I13208" s="1" t="s">
        <v>16</v>
      </c>
      <c r="J13208" s="1" t="s">
        <v>23</v>
      </c>
      <c r="K13208" s="1" t="s">
        <v>16</v>
      </c>
      <c r="L13208" s="1" t="s">
        <v>16</v>
      </c>
      <c r="M13208" s="1" t="s">
        <v>16</v>
      </c>
      <c r="N13208" s="1" t="s">
        <v>16</v>
      </c>
      <c r="O13208" s="1">
        <v>47.2</v>
      </c>
      <c r="P13208" s="1">
        <v>1.0</v>
      </c>
    </row>
    <row r="13209">
      <c r="A13209" s="1" t="s">
        <v>29</v>
      </c>
      <c r="B13209" s="1" t="s">
        <v>15974</v>
      </c>
      <c r="C13209" s="2" t="s">
        <v>15935</v>
      </c>
      <c r="D13209" s="1" t="s">
        <v>19</v>
      </c>
      <c r="E13209" s="3" t="str">
        <f t="shared" si="561"/>
        <v>2-Pack iPhone SE 2020 Svart - Härdat Glas 9H - Super Kvalitet 3D</v>
      </c>
      <c r="F13209" s="1" t="s">
        <v>175</v>
      </c>
      <c r="G13209" s="1" t="s">
        <v>176</v>
      </c>
      <c r="H13209" s="1" t="s">
        <v>177</v>
      </c>
      <c r="I13209" s="1" t="s">
        <v>16</v>
      </c>
      <c r="J13209" s="1" t="s">
        <v>23</v>
      </c>
      <c r="K13209" s="1" t="s">
        <v>16</v>
      </c>
      <c r="L13209" s="1" t="s">
        <v>16</v>
      </c>
      <c r="M13209" s="1" t="s">
        <v>16</v>
      </c>
      <c r="N13209" s="1" t="s">
        <v>16</v>
      </c>
      <c r="O13209" s="1">
        <v>47.2</v>
      </c>
      <c r="P13209" s="1">
        <v>1.0</v>
      </c>
    </row>
    <row r="13210">
      <c r="A13210" s="1" t="s">
        <v>29</v>
      </c>
      <c r="B13210" s="1" t="s">
        <v>15975</v>
      </c>
      <c r="C13210" s="2" t="s">
        <v>15935</v>
      </c>
      <c r="D13210" s="1" t="s">
        <v>19</v>
      </c>
      <c r="E13210" s="3" t="str">
        <f>HYPERLINK("https://fyndiq.se/produkt/580d801ad22645e2/", "2 Pack - Samsung A12 / A32 5G - Härdat Glass 9H - Super Kvalitet")</f>
        <v>2 Pack - Samsung A12 / A32 5G - Härdat Glass 9H - Super Kvalitet</v>
      </c>
      <c r="F13210" s="1" t="s">
        <v>2530</v>
      </c>
      <c r="G13210" s="1" t="s">
        <v>2531</v>
      </c>
      <c r="H13210" s="1" t="s">
        <v>2532</v>
      </c>
      <c r="I13210" s="1" t="s">
        <v>16</v>
      </c>
      <c r="J13210" s="1" t="s">
        <v>23</v>
      </c>
      <c r="K13210" s="1" t="s">
        <v>16</v>
      </c>
      <c r="L13210" s="1" t="s">
        <v>16</v>
      </c>
      <c r="M13210" s="1" t="s">
        <v>16</v>
      </c>
      <c r="N13210" s="1" t="s">
        <v>16</v>
      </c>
      <c r="O13210" s="1">
        <v>63.2</v>
      </c>
      <c r="P13210" s="1">
        <v>2.0</v>
      </c>
    </row>
    <row r="13211">
      <c r="A13211" s="1" t="s">
        <v>29</v>
      </c>
      <c r="B13211" s="1" t="s">
        <v>15976</v>
      </c>
      <c r="C13211" s="2" t="s">
        <v>15935</v>
      </c>
      <c r="D13211" s="1" t="s">
        <v>19</v>
      </c>
      <c r="E13211" s="3" t="str">
        <f>HYPERLINK("https://fyndiq.se/produkt/a511a8922e36455c/", "2 Pack Samsung S8 - Härdat glas 9H–Super kvalitet 3D Skärmskydd")</f>
        <v>2 Pack Samsung S8 - Härdat glas 9H–Super kvalitet 3D Skärmskydd</v>
      </c>
      <c r="F13211" s="1" t="s">
        <v>1083</v>
      </c>
      <c r="G13211" s="1" t="s">
        <v>1084</v>
      </c>
      <c r="H13211" s="1" t="s">
        <v>1085</v>
      </c>
      <c r="I13211" s="1" t="s">
        <v>16</v>
      </c>
      <c r="J13211" s="1" t="s">
        <v>23</v>
      </c>
      <c r="K13211" s="1" t="s">
        <v>16</v>
      </c>
      <c r="L13211" s="1" t="s">
        <v>16</v>
      </c>
      <c r="M13211" s="1" t="s">
        <v>16</v>
      </c>
      <c r="N13211" s="1" t="s">
        <v>16</v>
      </c>
      <c r="O13211" s="1">
        <v>63.2</v>
      </c>
      <c r="P13211" s="1">
        <v>1.0</v>
      </c>
    </row>
    <row r="13212">
      <c r="A13212" s="1" t="s">
        <v>29</v>
      </c>
      <c r="B13212" s="1" t="s">
        <v>15977</v>
      </c>
      <c r="C13212" s="2" t="s">
        <v>15935</v>
      </c>
      <c r="D13212" s="1" t="s">
        <v>19</v>
      </c>
      <c r="E13212" s="3" t="str">
        <f>HYPERLINK("https://fyndiq.se/produkt/2f8f288b73ab4b13/", "2-Pack Sony Xperia 5 IV - Härdat glas 9H - Super Kvalitet 3D")</f>
        <v>2-Pack Sony Xperia 5 IV - Härdat glas 9H - Super Kvalitet 3D</v>
      </c>
      <c r="F13212" s="1" t="s">
        <v>931</v>
      </c>
      <c r="G13212" s="1" t="s">
        <v>932</v>
      </c>
      <c r="H13212" s="1" t="s">
        <v>933</v>
      </c>
      <c r="I13212" s="1" t="s">
        <v>16</v>
      </c>
      <c r="J13212" s="1" t="s">
        <v>23</v>
      </c>
      <c r="K13212" s="1" t="s">
        <v>16</v>
      </c>
      <c r="L13212" s="1" t="s">
        <v>16</v>
      </c>
      <c r="M13212" s="1" t="s">
        <v>16</v>
      </c>
      <c r="N13212" s="1" t="s">
        <v>16</v>
      </c>
      <c r="O13212" s="1">
        <v>71.2</v>
      </c>
      <c r="P13212" s="1">
        <v>1.0</v>
      </c>
    </row>
    <row r="13213">
      <c r="A13213" s="1" t="s">
        <v>29</v>
      </c>
      <c r="B13213" s="1" t="s">
        <v>15978</v>
      </c>
      <c r="C13213" s="2" t="s">
        <v>15935</v>
      </c>
      <c r="D13213" s="1" t="s">
        <v>19</v>
      </c>
      <c r="E13213" s="3" t="str">
        <f>HYPERLINK("https://fyndiq.se/produkt/c2faf936e55742fe/", "Xiaomi Redmi 9C - Härdat Glas 9H - Super kvalitet 3D Skärmskydd")</f>
        <v>Xiaomi Redmi 9C - Härdat Glas 9H - Super kvalitet 3D Skärmskydd</v>
      </c>
      <c r="F13213" s="1" t="s">
        <v>9261</v>
      </c>
      <c r="G13213" s="1" t="s">
        <v>9262</v>
      </c>
      <c r="H13213" s="1" t="s">
        <v>9263</v>
      </c>
      <c r="I13213" s="1" t="s">
        <v>16</v>
      </c>
      <c r="J13213" s="1" t="s">
        <v>23</v>
      </c>
      <c r="K13213" s="1" t="s">
        <v>16</v>
      </c>
      <c r="L13213" s="1" t="s">
        <v>16</v>
      </c>
      <c r="M13213" s="1" t="s">
        <v>16</v>
      </c>
      <c r="N13213" s="1" t="s">
        <v>16</v>
      </c>
      <c r="O13213" s="1">
        <v>55.2</v>
      </c>
      <c r="P13213" s="1">
        <v>1.0</v>
      </c>
    </row>
    <row r="13214">
      <c r="A13214" s="1" t="s">
        <v>29</v>
      </c>
      <c r="B13214" s="1" t="s">
        <v>15979</v>
      </c>
      <c r="C13214" s="2" t="s">
        <v>15935</v>
      </c>
      <c r="D13214" s="1" t="s">
        <v>19</v>
      </c>
      <c r="E13214" s="3" t="str">
        <f>HYPERLINK("https://fyndiq.se/produkt/533d0ddc5dd84c00/", "2-Pack iPhone 14 - skärmskydd &amp; linsskydd - härdat glas 9H")</f>
        <v>2-Pack iPhone 14 - skärmskydd &amp; linsskydd - härdat glas 9H</v>
      </c>
      <c r="F13214" s="1" t="s">
        <v>841</v>
      </c>
      <c r="G13214" s="1" t="s">
        <v>842</v>
      </c>
      <c r="H13214" s="1" t="s">
        <v>843</v>
      </c>
      <c r="I13214" s="1" t="s">
        <v>16</v>
      </c>
      <c r="J13214" s="1" t="s">
        <v>23</v>
      </c>
      <c r="K13214" s="1" t="s">
        <v>16</v>
      </c>
      <c r="L13214" s="1" t="s">
        <v>16</v>
      </c>
      <c r="M13214" s="1" t="s">
        <v>16</v>
      </c>
      <c r="N13214" s="1" t="s">
        <v>16</v>
      </c>
      <c r="O13214" s="1">
        <v>63.2</v>
      </c>
      <c r="P13214" s="1">
        <v>1.0</v>
      </c>
    </row>
    <row r="13215">
      <c r="A13215" s="1" t="s">
        <v>29</v>
      </c>
      <c r="B13215" s="1" t="s">
        <v>15980</v>
      </c>
      <c r="C13215" s="2" t="s">
        <v>15935</v>
      </c>
      <c r="D13215" s="1" t="s">
        <v>19</v>
      </c>
      <c r="E13215" s="3" t="str">
        <f>HYPERLINK("https://fyndiq.se/produkt/2a9c1aa3cb0d49a0/", "2 Pack iPhone 7 Svart - Härdat Glas 9H - Super Kvalitet 3D")</f>
        <v>2 Pack iPhone 7 Svart - Härdat Glas 9H - Super Kvalitet 3D</v>
      </c>
      <c r="F13215" s="1" t="s">
        <v>3480</v>
      </c>
      <c r="G13215" s="1" t="s">
        <v>3481</v>
      </c>
      <c r="H13215" s="1" t="s">
        <v>3482</v>
      </c>
      <c r="I13215" s="1" t="s">
        <v>16</v>
      </c>
      <c r="J13215" s="1" t="s">
        <v>23</v>
      </c>
      <c r="K13215" s="1" t="s">
        <v>16</v>
      </c>
      <c r="L13215" s="1" t="s">
        <v>16</v>
      </c>
      <c r="M13215" s="1" t="s">
        <v>16</v>
      </c>
      <c r="N13215" s="1" t="s">
        <v>16</v>
      </c>
      <c r="O13215" s="1">
        <v>47.2</v>
      </c>
      <c r="P13215" s="1">
        <v>1.0</v>
      </c>
    </row>
    <row r="13216">
      <c r="A13216" s="1" t="s">
        <v>29</v>
      </c>
      <c r="B13216" s="1" t="s">
        <v>15981</v>
      </c>
      <c r="C13216" s="2" t="s">
        <v>15935</v>
      </c>
      <c r="D13216" s="1" t="s">
        <v>19</v>
      </c>
      <c r="E13216" s="3" t="str">
        <f>HYPERLINK("https://fyndiq.se/produkt/2477583187264ece/", "2-Pack Samsung S20 - 9H Härdat Glass - Top Kvalitet")</f>
        <v>2-Pack Samsung S20 - 9H Härdat Glass - Top Kvalitet</v>
      </c>
      <c r="F13216" s="1" t="s">
        <v>124</v>
      </c>
      <c r="G13216" s="1" t="s">
        <v>125</v>
      </c>
      <c r="H13216" s="1" t="s">
        <v>126</v>
      </c>
      <c r="I13216" s="1" t="s">
        <v>16</v>
      </c>
      <c r="J13216" s="1" t="s">
        <v>23</v>
      </c>
      <c r="K13216" s="1" t="s">
        <v>16</v>
      </c>
      <c r="L13216" s="1" t="s">
        <v>16</v>
      </c>
      <c r="M13216" s="1" t="s">
        <v>16</v>
      </c>
      <c r="N13216" s="1" t="s">
        <v>16</v>
      </c>
      <c r="O13216" s="1">
        <v>71.2</v>
      </c>
      <c r="P13216" s="1">
        <v>1.0</v>
      </c>
    </row>
    <row r="13217">
      <c r="A13217" s="1" t="s">
        <v>29</v>
      </c>
      <c r="B13217" s="1" t="s">
        <v>15982</v>
      </c>
      <c r="C13217" s="2" t="s">
        <v>15935</v>
      </c>
      <c r="D13217" s="1" t="s">
        <v>19</v>
      </c>
      <c r="E13217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13217" s="1" t="s">
        <v>8416</v>
      </c>
      <c r="G13217" s="1" t="s">
        <v>8417</v>
      </c>
      <c r="H13217" s="1" t="s">
        <v>8418</v>
      </c>
      <c r="I13217" s="1" t="s">
        <v>16</v>
      </c>
      <c r="J13217" s="1" t="s">
        <v>23</v>
      </c>
      <c r="K13217" s="1" t="s">
        <v>16</v>
      </c>
      <c r="L13217" s="1" t="s">
        <v>16</v>
      </c>
      <c r="M13217" s="1" t="s">
        <v>16</v>
      </c>
      <c r="N13217" s="1" t="s">
        <v>16</v>
      </c>
      <c r="O13217" s="1">
        <v>79.2</v>
      </c>
      <c r="P13217" s="1">
        <v>1.0</v>
      </c>
    </row>
    <row r="13218">
      <c r="A13218" s="1" t="s">
        <v>29</v>
      </c>
      <c r="B13218" s="1" t="s">
        <v>15983</v>
      </c>
      <c r="C13218" s="2" t="s">
        <v>15935</v>
      </c>
      <c r="D13218" s="1" t="s">
        <v>19</v>
      </c>
      <c r="E13218" s="3" t="str">
        <f t="shared" ref="E13218:E13219" si="562">HYPERLINK("https://fyndiq.se/produkt/a871a7da0b2249a8/", "2-Pack Iphone 11 Pro Max - 9H Härdat Glass - Top Kvalitet")</f>
        <v>2-Pack Iphone 11 Pro Max - 9H Härdat Glass - Top Kvalitet</v>
      </c>
      <c r="F13218" s="1" t="s">
        <v>559</v>
      </c>
      <c r="G13218" s="1" t="s">
        <v>560</v>
      </c>
      <c r="H13218" s="1" t="s">
        <v>561</v>
      </c>
      <c r="I13218" s="1" t="s">
        <v>16</v>
      </c>
      <c r="J13218" s="1" t="s">
        <v>23</v>
      </c>
      <c r="K13218" s="1" t="s">
        <v>16</v>
      </c>
      <c r="L13218" s="1" t="s">
        <v>16</v>
      </c>
      <c r="M13218" s="1" t="s">
        <v>16</v>
      </c>
      <c r="N13218" s="1" t="s">
        <v>16</v>
      </c>
      <c r="O13218" s="1">
        <v>47.2</v>
      </c>
      <c r="P13218" s="1">
        <v>1.0</v>
      </c>
    </row>
    <row r="13219">
      <c r="A13219" s="1" t="s">
        <v>29</v>
      </c>
      <c r="B13219" s="1" t="s">
        <v>15984</v>
      </c>
      <c r="C13219" s="2" t="s">
        <v>15935</v>
      </c>
      <c r="D13219" s="1" t="s">
        <v>19</v>
      </c>
      <c r="E13219" s="3" t="str">
        <f t="shared" si="562"/>
        <v>2-Pack Iphone 11 Pro Max - 9H Härdat Glass - Top Kvalitet</v>
      </c>
      <c r="F13219" s="1" t="s">
        <v>559</v>
      </c>
      <c r="G13219" s="1" t="s">
        <v>560</v>
      </c>
      <c r="H13219" s="1" t="s">
        <v>561</v>
      </c>
      <c r="I13219" s="1" t="s">
        <v>16</v>
      </c>
      <c r="J13219" s="1" t="s">
        <v>23</v>
      </c>
      <c r="K13219" s="1" t="s">
        <v>16</v>
      </c>
      <c r="L13219" s="1" t="s">
        <v>16</v>
      </c>
      <c r="M13219" s="1" t="s">
        <v>16</v>
      </c>
      <c r="N13219" s="1" t="s">
        <v>16</v>
      </c>
      <c r="O13219" s="1">
        <v>47.2</v>
      </c>
      <c r="P13219" s="1">
        <v>1.0</v>
      </c>
    </row>
    <row r="13220">
      <c r="A13220" s="1" t="s">
        <v>29</v>
      </c>
      <c r="B13220" s="1" t="s">
        <v>15985</v>
      </c>
      <c r="C13220" s="2" t="s">
        <v>15935</v>
      </c>
      <c r="D13220" s="1" t="s">
        <v>19</v>
      </c>
      <c r="E13220" s="3" t="str">
        <f>HYPERLINK("https://fyndiq.se/produkt/3fee81d316cc43da/", "2-pack - iPhone 12 / 12 Pro - 9H Härdat Glass - Top Kvalitet")</f>
        <v>2-pack - iPhone 12 / 12 Pro - 9H Härdat Glass - Top Kvalitet</v>
      </c>
      <c r="F13220" s="1" t="s">
        <v>2499</v>
      </c>
      <c r="G13220" s="1" t="s">
        <v>2500</v>
      </c>
      <c r="H13220" s="1" t="s">
        <v>2067</v>
      </c>
      <c r="I13220" s="1" t="s">
        <v>16</v>
      </c>
      <c r="J13220" s="1" t="s">
        <v>23</v>
      </c>
      <c r="K13220" s="1" t="s">
        <v>16</v>
      </c>
      <c r="L13220" s="1" t="s">
        <v>16</v>
      </c>
      <c r="M13220" s="1" t="s">
        <v>16</v>
      </c>
      <c r="N13220" s="1" t="s">
        <v>16</v>
      </c>
      <c r="O13220" s="1">
        <v>47.2</v>
      </c>
      <c r="P13220" s="1">
        <v>1.0</v>
      </c>
    </row>
    <row r="13221">
      <c r="A13221" s="1" t="s">
        <v>29</v>
      </c>
      <c r="B13221" s="1" t="s">
        <v>15986</v>
      </c>
      <c r="C13221" s="2" t="s">
        <v>15935</v>
      </c>
      <c r="D13221" s="1" t="s">
        <v>19</v>
      </c>
      <c r="E13221" s="3" t="str">
        <f>HYPERLINK("https://fyndiq.se/produkt/fc10ffae13984bd5/", "2 Pack Samsung Galaxy A20e - Härdat Glas 9H - Super Kvalitet 3D")</f>
        <v>2 Pack Samsung Galaxy A20e - Härdat Glas 9H - Super Kvalitet 3D</v>
      </c>
      <c r="F13221" s="1" t="s">
        <v>904</v>
      </c>
      <c r="G13221" s="1" t="s">
        <v>905</v>
      </c>
      <c r="H13221" s="1" t="s">
        <v>906</v>
      </c>
      <c r="I13221" s="1" t="s">
        <v>16</v>
      </c>
      <c r="J13221" s="1" t="s">
        <v>23</v>
      </c>
      <c r="K13221" s="1" t="s">
        <v>16</v>
      </c>
      <c r="L13221" s="1" t="s">
        <v>16</v>
      </c>
      <c r="M13221" s="1" t="s">
        <v>16</v>
      </c>
      <c r="N13221" s="1" t="s">
        <v>16</v>
      </c>
      <c r="O13221" s="1">
        <v>63.2</v>
      </c>
      <c r="P13221" s="1">
        <v>1.0</v>
      </c>
    </row>
    <row r="13222">
      <c r="A13222" s="1" t="s">
        <v>29</v>
      </c>
      <c r="B13222" s="1" t="s">
        <v>15987</v>
      </c>
      <c r="C13222" s="2" t="s">
        <v>15935</v>
      </c>
      <c r="D13222" s="1" t="s">
        <v>19</v>
      </c>
      <c r="E13222" s="3" t="str">
        <f>HYPERLINK("https://fyndiq.se/produkt/19c2551af5564452/", "2 Pack Samsung Galaxy A41 - Härdat Glas 9H - Super kvalitet 3D")</f>
        <v>2 Pack Samsung Galaxy A41 - Härdat Glas 9H - Super kvalitet 3D</v>
      </c>
      <c r="F13222" s="1" t="s">
        <v>362</v>
      </c>
      <c r="G13222" s="1" t="s">
        <v>363</v>
      </c>
      <c r="H13222" s="1" t="s">
        <v>364</v>
      </c>
      <c r="I13222" s="1" t="s">
        <v>16</v>
      </c>
      <c r="J13222" s="1" t="s">
        <v>23</v>
      </c>
      <c r="K13222" s="1" t="s">
        <v>16</v>
      </c>
      <c r="L13222" s="1" t="s">
        <v>16</v>
      </c>
      <c r="M13222" s="1" t="s">
        <v>16</v>
      </c>
      <c r="N13222" s="1" t="s">
        <v>16</v>
      </c>
      <c r="O13222" s="1">
        <v>63.2</v>
      </c>
      <c r="P13222" s="1">
        <v>1.0</v>
      </c>
    </row>
    <row r="13223">
      <c r="A13223" s="1" t="s">
        <v>29</v>
      </c>
      <c r="B13223" s="1" t="s">
        <v>15988</v>
      </c>
      <c r="C13223" s="2" t="s">
        <v>15935</v>
      </c>
      <c r="D13223" s="1" t="s">
        <v>19</v>
      </c>
      <c r="E13223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3223" s="1" t="s">
        <v>388</v>
      </c>
      <c r="G13223" s="1" t="s">
        <v>389</v>
      </c>
      <c r="H13223" s="1" t="s">
        <v>390</v>
      </c>
      <c r="I13223" s="1" t="s">
        <v>16</v>
      </c>
      <c r="J13223" s="1" t="s">
        <v>23</v>
      </c>
      <c r="K13223" s="1" t="s">
        <v>16</v>
      </c>
      <c r="L13223" s="1" t="s">
        <v>16</v>
      </c>
      <c r="M13223" s="1" t="s">
        <v>16</v>
      </c>
      <c r="N13223" s="1" t="s">
        <v>16</v>
      </c>
      <c r="O13223" s="1">
        <v>63.2</v>
      </c>
      <c r="P13223" s="1">
        <v>1.0</v>
      </c>
    </row>
    <row r="13224">
      <c r="A13224" s="1" t="s">
        <v>29</v>
      </c>
      <c r="B13224" s="1" t="s">
        <v>15989</v>
      </c>
      <c r="C13224" s="2" t="s">
        <v>15935</v>
      </c>
      <c r="D13224" s="1" t="s">
        <v>19</v>
      </c>
      <c r="E13224" s="3" t="str">
        <f>HYPERLINK("https://fyndiq.se/produkt/acecbda921d14ae6/", "2 Pack Samsung Galaxy A70 - Härdat Glas 9H - Super Kvalitet 3D")</f>
        <v>2 Pack Samsung Galaxy A70 - Härdat Glas 9H - Super Kvalitet 3D</v>
      </c>
      <c r="F13224" s="1" t="s">
        <v>327</v>
      </c>
      <c r="G13224" s="1" t="s">
        <v>328</v>
      </c>
      <c r="H13224" s="1" t="s">
        <v>329</v>
      </c>
      <c r="I13224" s="1" t="s">
        <v>16</v>
      </c>
      <c r="J13224" s="1" t="s">
        <v>23</v>
      </c>
      <c r="K13224" s="1" t="s">
        <v>16</v>
      </c>
      <c r="L13224" s="1" t="s">
        <v>16</v>
      </c>
      <c r="M13224" s="1" t="s">
        <v>16</v>
      </c>
      <c r="N13224" s="1" t="s">
        <v>16</v>
      </c>
      <c r="O13224" s="1">
        <v>63.2</v>
      </c>
      <c r="P13224" s="1">
        <v>1.0</v>
      </c>
    </row>
    <row r="13225">
      <c r="A13225" s="1" t="s">
        <v>29</v>
      </c>
      <c r="B13225" s="1" t="s">
        <v>15990</v>
      </c>
      <c r="C13225" s="2" t="s">
        <v>15935</v>
      </c>
      <c r="D13225" s="1" t="s">
        <v>19</v>
      </c>
      <c r="E13225" s="3" t="str">
        <f>HYPERLINK("https://fyndiq.se/produkt/2195c4235d804eae/", "Kreativ LCD-skrivplatta för barn - 8.5-tums digital tavla med penna")</f>
        <v>Kreativ LCD-skrivplatta för barn - 8.5-tums digital tavla med penna</v>
      </c>
      <c r="F13225" s="1" t="s">
        <v>4903</v>
      </c>
      <c r="G13225" s="1" t="s">
        <v>4904</v>
      </c>
      <c r="H13225" s="1" t="s">
        <v>881</v>
      </c>
      <c r="I13225" s="1" t="s">
        <v>16</v>
      </c>
      <c r="J13225" s="1" t="s">
        <v>23</v>
      </c>
      <c r="K13225" s="1" t="s">
        <v>16</v>
      </c>
      <c r="L13225" s="1" t="s">
        <v>16</v>
      </c>
      <c r="M13225" s="1" t="s">
        <v>16</v>
      </c>
      <c r="N13225" s="1" t="s">
        <v>16</v>
      </c>
      <c r="O13225" s="1">
        <v>79.2</v>
      </c>
      <c r="P13225" s="1">
        <v>2.0</v>
      </c>
    </row>
    <row r="13226">
      <c r="A13226" s="1" t="s">
        <v>29</v>
      </c>
      <c r="B13226" s="1" t="s">
        <v>15991</v>
      </c>
      <c r="C13226" s="2" t="s">
        <v>15935</v>
      </c>
      <c r="D13226" s="1" t="s">
        <v>19</v>
      </c>
      <c r="E13226" s="3" t="str">
        <f>HYPERLINK("https://fyndiq.se/produkt/73ef0338aa7148f2/", "2-PACK Samsung Galaxy A71 - Härdat glas 9H - Super kvalitet 3D")</f>
        <v>2-PACK Samsung Galaxy A71 - Härdat glas 9H - Super kvalitet 3D</v>
      </c>
      <c r="F13226" s="1" t="s">
        <v>1119</v>
      </c>
      <c r="G13226" s="1" t="s">
        <v>1120</v>
      </c>
      <c r="H13226" s="1" t="s">
        <v>1121</v>
      </c>
      <c r="I13226" s="1" t="s">
        <v>16</v>
      </c>
      <c r="J13226" s="1" t="s">
        <v>23</v>
      </c>
      <c r="K13226" s="1" t="s">
        <v>16</v>
      </c>
      <c r="L13226" s="1" t="s">
        <v>16</v>
      </c>
      <c r="M13226" s="1" t="s">
        <v>16</v>
      </c>
      <c r="N13226" s="1" t="s">
        <v>16</v>
      </c>
      <c r="O13226" s="1">
        <v>63.2</v>
      </c>
      <c r="P13226" s="1">
        <v>1.0</v>
      </c>
    </row>
    <row r="13227">
      <c r="A13227" s="1" t="s">
        <v>29</v>
      </c>
      <c r="B13227" s="1" t="s">
        <v>15992</v>
      </c>
      <c r="C13227" s="2" t="s">
        <v>15935</v>
      </c>
      <c r="D13227" s="1" t="s">
        <v>19</v>
      </c>
      <c r="E13227" s="3" t="str">
        <f>HYPERLINK("https://fyndiq.se/produkt/b1caddae2e864477/", "2- Pack Samsung S10 Plus - Härdat Glas 9H - Super Kvalitet 3D")</f>
        <v>2- Pack Samsung S10 Plus - Härdat Glas 9H - Super Kvalitet 3D</v>
      </c>
      <c r="F13227" s="1" t="s">
        <v>477</v>
      </c>
      <c r="G13227" s="1" t="s">
        <v>478</v>
      </c>
      <c r="H13227" s="1" t="s">
        <v>479</v>
      </c>
      <c r="I13227" s="1" t="s">
        <v>16</v>
      </c>
      <c r="J13227" s="1" t="s">
        <v>23</v>
      </c>
      <c r="K13227" s="1" t="s">
        <v>16</v>
      </c>
      <c r="L13227" s="1" t="s">
        <v>16</v>
      </c>
      <c r="M13227" s="1" t="s">
        <v>16</v>
      </c>
      <c r="N13227" s="1" t="s">
        <v>16</v>
      </c>
      <c r="O13227" s="1">
        <v>63.2</v>
      </c>
      <c r="P13227" s="1">
        <v>1.0</v>
      </c>
    </row>
    <row r="13228">
      <c r="A13228" s="1" t="s">
        <v>29</v>
      </c>
      <c r="B13228" s="1" t="s">
        <v>15993</v>
      </c>
      <c r="C13228" s="2" t="s">
        <v>15935</v>
      </c>
      <c r="D13228" s="1" t="s">
        <v>19</v>
      </c>
      <c r="E13228" s="3" t="str">
        <f>HYPERLINK("https://fyndiq.se/produkt/d6fe6b40041d4172/", "Samsung Xcover 5 - Härdat glas 9H-Super kvalitet 3D Skärmskydd")</f>
        <v>Samsung Xcover 5 - Härdat glas 9H-Super kvalitet 3D Skärmskydd</v>
      </c>
      <c r="F13228" s="1" t="s">
        <v>1921</v>
      </c>
      <c r="G13228" s="1" t="s">
        <v>1922</v>
      </c>
      <c r="H13228" s="1" t="s">
        <v>1923</v>
      </c>
      <c r="I13228" s="1" t="s">
        <v>16</v>
      </c>
      <c r="J13228" s="1" t="s">
        <v>23</v>
      </c>
      <c r="K13228" s="1" t="s">
        <v>16</v>
      </c>
      <c r="L13228" s="1" t="s">
        <v>16</v>
      </c>
      <c r="M13228" s="1" t="s">
        <v>16</v>
      </c>
      <c r="N13228" s="1" t="s">
        <v>16</v>
      </c>
      <c r="O13228" s="1">
        <v>55.2</v>
      </c>
      <c r="P13228" s="1">
        <v>1.0</v>
      </c>
    </row>
    <row r="13229">
      <c r="A13229" s="1" t="s">
        <v>29</v>
      </c>
      <c r="B13229" s="1" t="s">
        <v>15994</v>
      </c>
      <c r="C13229" s="2" t="s">
        <v>15935</v>
      </c>
      <c r="D13229" s="1" t="s">
        <v>19</v>
      </c>
      <c r="E13229" s="3" t="str">
        <f>HYPERLINK("https://fyndiq.se/produkt/925ae49423884615/", "2-Pack Samsung S22 Ultra Skärmskydd &amp; 1-Pack linsskydd -9H GLAS")</f>
        <v>2-Pack Samsung S22 Ultra Skärmskydd &amp; 1-Pack linsskydd -9H GLAS</v>
      </c>
      <c r="F13229" s="1" t="s">
        <v>335</v>
      </c>
      <c r="G13229" s="1" t="s">
        <v>336</v>
      </c>
      <c r="H13229" s="1" t="s">
        <v>337</v>
      </c>
      <c r="I13229" s="1" t="s">
        <v>16</v>
      </c>
      <c r="J13229" s="1" t="s">
        <v>23</v>
      </c>
      <c r="K13229" s="1" t="s">
        <v>16</v>
      </c>
      <c r="L13229" s="1" t="s">
        <v>16</v>
      </c>
      <c r="M13229" s="1" t="s">
        <v>16</v>
      </c>
      <c r="N13229" s="1" t="s">
        <v>16</v>
      </c>
      <c r="O13229" s="1">
        <v>71.2</v>
      </c>
      <c r="P13229" s="1">
        <v>1.0</v>
      </c>
    </row>
    <row r="13230">
      <c r="A13230" s="1" t="s">
        <v>29</v>
      </c>
      <c r="B13230" s="1" t="s">
        <v>15995</v>
      </c>
      <c r="C13230" s="2" t="s">
        <v>15935</v>
      </c>
      <c r="D13230" s="1" t="s">
        <v>19</v>
      </c>
      <c r="E13230" s="3" t="str">
        <f>HYPERLINK("https://fyndiq.se/produkt/5f72eb85a29349b5/", "Samsung Galaxy Note 20 Ultra - Härdat glas 9H - Super kvalitet")</f>
        <v>Samsung Galaxy Note 20 Ultra - Härdat glas 9H - Super kvalitet</v>
      </c>
      <c r="F13230" s="1" t="s">
        <v>5507</v>
      </c>
      <c r="G13230" s="1" t="s">
        <v>5508</v>
      </c>
      <c r="H13230" s="1" t="s">
        <v>5509</v>
      </c>
      <c r="I13230" s="1" t="s">
        <v>16</v>
      </c>
      <c r="J13230" s="1" t="s">
        <v>23</v>
      </c>
      <c r="K13230" s="1" t="s">
        <v>16</v>
      </c>
      <c r="L13230" s="1" t="s">
        <v>16</v>
      </c>
      <c r="M13230" s="1" t="s">
        <v>16</v>
      </c>
      <c r="N13230" s="1" t="s">
        <v>16</v>
      </c>
      <c r="O13230" s="1">
        <v>55.2</v>
      </c>
      <c r="P13230" s="1">
        <v>1.0</v>
      </c>
    </row>
    <row r="13231">
      <c r="A13231" s="1" t="s">
        <v>29</v>
      </c>
      <c r="B13231" s="1" t="s">
        <v>15996</v>
      </c>
      <c r="C13231" s="2" t="s">
        <v>15935</v>
      </c>
      <c r="D13231" s="1" t="s">
        <v>19</v>
      </c>
      <c r="E13231" s="3" t="str">
        <f>HYPERLINK("https://fyndiq.se/produkt/925ae49423884615/", "2-Pack Samsung S22 Ultra Skärmskydd &amp; 1-Pack linsskydd -9H GLAS")</f>
        <v>2-Pack Samsung S22 Ultra Skärmskydd &amp; 1-Pack linsskydd -9H GLAS</v>
      </c>
      <c r="F13231" s="1" t="s">
        <v>335</v>
      </c>
      <c r="G13231" s="1" t="s">
        <v>336</v>
      </c>
      <c r="H13231" s="1" t="s">
        <v>337</v>
      </c>
      <c r="I13231" s="1" t="s">
        <v>16</v>
      </c>
      <c r="J13231" s="1" t="s">
        <v>23</v>
      </c>
      <c r="K13231" s="1" t="s">
        <v>16</v>
      </c>
      <c r="L13231" s="1" t="s">
        <v>16</v>
      </c>
      <c r="M13231" s="1" t="s">
        <v>16</v>
      </c>
      <c r="N13231" s="1" t="s">
        <v>16</v>
      </c>
      <c r="O13231" s="1">
        <v>71.2</v>
      </c>
      <c r="P13231" s="1">
        <v>1.0</v>
      </c>
    </row>
    <row r="13232">
      <c r="A13232" s="1" t="s">
        <v>29</v>
      </c>
      <c r="B13232" s="1" t="s">
        <v>15997</v>
      </c>
      <c r="C13232" s="2" t="s">
        <v>15935</v>
      </c>
      <c r="D13232" s="1" t="s">
        <v>19</v>
      </c>
      <c r="E1323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3232" s="1" t="s">
        <v>3098</v>
      </c>
      <c r="G13232" s="1" t="s">
        <v>3099</v>
      </c>
      <c r="H13232" s="1" t="s">
        <v>3100</v>
      </c>
      <c r="I13232" s="1" t="s">
        <v>16</v>
      </c>
      <c r="J13232" s="1" t="s">
        <v>23</v>
      </c>
      <c r="K13232" s="1" t="s">
        <v>16</v>
      </c>
      <c r="L13232" s="1" t="s">
        <v>16</v>
      </c>
      <c r="M13232" s="1" t="s">
        <v>16</v>
      </c>
      <c r="N13232" s="1" t="s">
        <v>16</v>
      </c>
      <c r="O13232" s="1">
        <v>63.2</v>
      </c>
      <c r="P13232" s="1">
        <v>1.0</v>
      </c>
    </row>
    <row r="13233">
      <c r="A13233" s="1" t="s">
        <v>29</v>
      </c>
      <c r="B13233" s="1" t="s">
        <v>15998</v>
      </c>
      <c r="C13233" s="2" t="s">
        <v>15935</v>
      </c>
      <c r="D13233" s="1" t="s">
        <v>19</v>
      </c>
      <c r="E13233" s="3" t="str">
        <f>HYPERLINK("https://fyndiq.se/produkt/3e01a7f63bbb43b2/", "Samsung S22 ULTRA 5G - 9H Härdat Glass - 3D Super Kvalitet")</f>
        <v>Samsung S22 ULTRA 5G - 9H Härdat Glass - 3D Super Kvalitet</v>
      </c>
      <c r="F13233" s="1" t="s">
        <v>6529</v>
      </c>
      <c r="G13233" s="1" t="s">
        <v>6530</v>
      </c>
      <c r="H13233" s="1" t="s">
        <v>6531</v>
      </c>
      <c r="I13233" s="1" t="s">
        <v>16</v>
      </c>
      <c r="J13233" s="1" t="s">
        <v>23</v>
      </c>
      <c r="K13233" s="1" t="s">
        <v>16</v>
      </c>
      <c r="L13233" s="1" t="s">
        <v>16</v>
      </c>
      <c r="M13233" s="1" t="s">
        <v>16</v>
      </c>
      <c r="N13233" s="1" t="s">
        <v>16</v>
      </c>
      <c r="O13233" s="1">
        <v>55.2</v>
      </c>
      <c r="P13233" s="1">
        <v>1.0</v>
      </c>
    </row>
    <row r="13234">
      <c r="A13234" s="1" t="s">
        <v>29</v>
      </c>
      <c r="B13234" s="1" t="s">
        <v>15999</v>
      </c>
      <c r="C13234" s="2" t="s">
        <v>15935</v>
      </c>
      <c r="D13234" s="1" t="s">
        <v>19</v>
      </c>
      <c r="E13234" s="3" t="str">
        <f>HYPERLINK("https://fyndiq.se/produkt/4f2c3929633d4be8/", "3-Pack Apple Ipad 9 (10.2 Inch) - Härdat Glas 9H -Super Kvalitet Skärmskydd")</f>
        <v>3-Pack Apple Ipad 9 (10.2 Inch) - Härdat Glas 9H -Super Kvalitet Skärmskydd</v>
      </c>
      <c r="F13234" s="1" t="s">
        <v>16000</v>
      </c>
      <c r="G13234" s="1" t="s">
        <v>16001</v>
      </c>
      <c r="H13234" s="1" t="s">
        <v>16002</v>
      </c>
      <c r="I13234" s="1" t="s">
        <v>16</v>
      </c>
      <c r="J13234" s="1" t="s">
        <v>23</v>
      </c>
      <c r="K13234" s="1" t="s">
        <v>16</v>
      </c>
      <c r="L13234" s="1" t="s">
        <v>16</v>
      </c>
      <c r="M13234" s="1" t="s">
        <v>16</v>
      </c>
      <c r="N13234" s="1" t="s">
        <v>16</v>
      </c>
      <c r="O13234" s="1">
        <v>151.2</v>
      </c>
      <c r="P13234" s="1">
        <v>1.0</v>
      </c>
    </row>
    <row r="13235">
      <c r="A13235" s="1" t="s">
        <v>29</v>
      </c>
      <c r="B13235" s="1" t="s">
        <v>16003</v>
      </c>
      <c r="C13235" s="2" t="s">
        <v>15935</v>
      </c>
      <c r="D13235" s="1" t="s">
        <v>19</v>
      </c>
      <c r="E13235" s="3" t="str">
        <f>HYPERLINK("https://fyndiq.se/produkt/779649d6f32c4f2f/", "Samsung S9 härdat glass 3D heltäckande skärmskydd")</f>
        <v>Samsung S9 härdat glass 3D heltäckande skärmskydd</v>
      </c>
      <c r="F13235" s="1" t="s">
        <v>4693</v>
      </c>
      <c r="G13235" s="1" t="s">
        <v>4694</v>
      </c>
      <c r="H13235" s="1" t="s">
        <v>4695</v>
      </c>
      <c r="I13235" s="1" t="s">
        <v>16</v>
      </c>
      <c r="J13235" s="1" t="s">
        <v>23</v>
      </c>
      <c r="K13235" s="1" t="s">
        <v>16</v>
      </c>
      <c r="L13235" s="1" t="s">
        <v>16</v>
      </c>
      <c r="M13235" s="1" t="s">
        <v>16</v>
      </c>
      <c r="N13235" s="1" t="s">
        <v>16</v>
      </c>
      <c r="O13235" s="1">
        <v>55.2</v>
      </c>
      <c r="P13235" s="1">
        <v>1.0</v>
      </c>
    </row>
    <row r="13236">
      <c r="A13236" s="1" t="s">
        <v>29</v>
      </c>
      <c r="B13236" s="1" t="s">
        <v>16004</v>
      </c>
      <c r="C13236" s="2" t="s">
        <v>15935</v>
      </c>
      <c r="D13236" s="1" t="s">
        <v>19</v>
      </c>
      <c r="E13236" s="3" t="str">
        <f>HYPERLINK("https://fyndiq.se/produkt/580d801ad22645e2/", "2 Pack - Samsung A12 / A32 5G - Härdat Glass 9H - Super Kvalitet")</f>
        <v>2 Pack - Samsung A12 / A32 5G - Härdat Glass 9H - Super Kvalitet</v>
      </c>
      <c r="F13236" s="1" t="s">
        <v>2530</v>
      </c>
      <c r="G13236" s="1" t="s">
        <v>2531</v>
      </c>
      <c r="H13236" s="1" t="s">
        <v>2532</v>
      </c>
      <c r="I13236" s="1" t="s">
        <v>16</v>
      </c>
      <c r="J13236" s="1" t="s">
        <v>23</v>
      </c>
      <c r="K13236" s="1" t="s">
        <v>16</v>
      </c>
      <c r="L13236" s="1" t="s">
        <v>16</v>
      </c>
      <c r="M13236" s="1" t="s">
        <v>16</v>
      </c>
      <c r="N13236" s="1" t="s">
        <v>16</v>
      </c>
      <c r="O13236" s="1">
        <v>63.2</v>
      </c>
      <c r="P13236" s="1">
        <v>1.0</v>
      </c>
    </row>
    <row r="13237">
      <c r="A13237" s="1" t="s">
        <v>29</v>
      </c>
      <c r="B13237" s="1" t="s">
        <v>16005</v>
      </c>
      <c r="C13237" s="2" t="s">
        <v>15935</v>
      </c>
      <c r="D13237" s="1" t="s">
        <v>19</v>
      </c>
      <c r="E13237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237" s="1" t="s">
        <v>614</v>
      </c>
      <c r="G13237" s="1" t="s">
        <v>615</v>
      </c>
      <c r="H13237" s="1" t="s">
        <v>616</v>
      </c>
      <c r="I13237" s="1" t="s">
        <v>16</v>
      </c>
      <c r="J13237" s="1" t="s">
        <v>23</v>
      </c>
      <c r="K13237" s="1" t="s">
        <v>16</v>
      </c>
      <c r="L13237" s="1" t="s">
        <v>16</v>
      </c>
      <c r="M13237" s="1" t="s">
        <v>16</v>
      </c>
      <c r="N13237" s="1" t="s">
        <v>16</v>
      </c>
      <c r="O13237" s="1">
        <v>71.2</v>
      </c>
      <c r="P13237" s="1">
        <v>1.0</v>
      </c>
    </row>
    <row r="13238">
      <c r="A13238" s="1" t="s">
        <v>29</v>
      </c>
      <c r="B13238" s="1" t="s">
        <v>16006</v>
      </c>
      <c r="C13238" s="2" t="s">
        <v>16007</v>
      </c>
      <c r="D13238" s="1" t="s">
        <v>19</v>
      </c>
      <c r="E13238" s="3" t="str">
        <f>HYPERLINK("https://fyndiq.se/produkt/87e8c2a54c4a469b/", "2-Pack Samsung Galaxy A53 5G - Härdat glas 9H - Super kvalitet")</f>
        <v>2-Pack Samsung Galaxy A53 5G - Härdat glas 9H - Super kvalitet</v>
      </c>
      <c r="F13238" s="1" t="s">
        <v>1320</v>
      </c>
      <c r="G13238" s="1" t="s">
        <v>1321</v>
      </c>
      <c r="H13238" s="1" t="s">
        <v>1322</v>
      </c>
      <c r="I13238" s="1" t="s">
        <v>16</v>
      </c>
      <c r="J13238" s="1" t="s">
        <v>23</v>
      </c>
      <c r="K13238" s="1" t="s">
        <v>16</v>
      </c>
      <c r="L13238" s="1" t="s">
        <v>16</v>
      </c>
      <c r="M13238" s="1" t="s">
        <v>16</v>
      </c>
      <c r="N13238" s="1" t="s">
        <v>16</v>
      </c>
      <c r="O13238" s="1">
        <v>63.2</v>
      </c>
      <c r="P13238" s="1">
        <v>1.0</v>
      </c>
    </row>
    <row r="13239">
      <c r="A13239" s="1" t="s">
        <v>29</v>
      </c>
      <c r="B13239" s="1" t="s">
        <v>16008</v>
      </c>
      <c r="C13239" s="2" t="s">
        <v>16007</v>
      </c>
      <c r="D13239" s="1" t="s">
        <v>19</v>
      </c>
      <c r="E13239" s="3" t="str">
        <f>HYPERLINK("https://fyndiq.se/produkt/082f3cf898c84831/", "2 Pack Galaxy S20 Ultra - Härdat glas 9H - Super kvalitet 3D")</f>
        <v>2 Pack Galaxy S20 Ultra - Härdat glas 9H - Super kvalitet 3D</v>
      </c>
      <c r="F13239" s="1" t="s">
        <v>460</v>
      </c>
      <c r="G13239" s="1" t="s">
        <v>461</v>
      </c>
      <c r="H13239" s="1" t="s">
        <v>462</v>
      </c>
      <c r="I13239" s="1" t="s">
        <v>16</v>
      </c>
      <c r="J13239" s="1" t="s">
        <v>23</v>
      </c>
      <c r="K13239" s="1" t="s">
        <v>16</v>
      </c>
      <c r="L13239" s="1" t="s">
        <v>16</v>
      </c>
      <c r="M13239" s="1" t="s">
        <v>16</v>
      </c>
      <c r="N13239" s="1" t="s">
        <v>16</v>
      </c>
      <c r="O13239" s="1">
        <v>63.2</v>
      </c>
      <c r="P13239" s="1">
        <v>1.0</v>
      </c>
    </row>
    <row r="13240">
      <c r="A13240" s="1" t="s">
        <v>29</v>
      </c>
      <c r="B13240" s="1" t="s">
        <v>16009</v>
      </c>
      <c r="C13240" s="2" t="s">
        <v>16007</v>
      </c>
      <c r="D13240" s="1" t="s">
        <v>19</v>
      </c>
      <c r="E1324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240" s="1" t="s">
        <v>722</v>
      </c>
      <c r="G13240" s="1" t="s">
        <v>723</v>
      </c>
      <c r="H13240" s="1" t="s">
        <v>724</v>
      </c>
      <c r="I13240" s="1" t="s">
        <v>16</v>
      </c>
      <c r="J13240" s="1" t="s">
        <v>23</v>
      </c>
      <c r="K13240" s="1" t="s">
        <v>16</v>
      </c>
      <c r="L13240" s="1" t="s">
        <v>16</v>
      </c>
      <c r="M13240" s="1" t="s">
        <v>16</v>
      </c>
      <c r="N13240" s="1" t="s">
        <v>16</v>
      </c>
      <c r="O13240" s="1">
        <v>79.2</v>
      </c>
      <c r="P13240" s="1">
        <v>1.0</v>
      </c>
    </row>
    <row r="13241">
      <c r="A13241" s="1" t="s">
        <v>29</v>
      </c>
      <c r="B13241" s="1" t="s">
        <v>16010</v>
      </c>
      <c r="C13241" s="2" t="s">
        <v>16007</v>
      </c>
      <c r="D13241" s="1" t="s">
        <v>19</v>
      </c>
      <c r="E13241" s="3" t="str">
        <f>HYPERLINK("https://fyndiq.se/produkt/c5eff753eef544a3/", "2-Pack Samsung A05S Skärmskydd - Härdat Glas 9H - Super kvalitet 3D")</f>
        <v>2-Pack Samsung A05S Skärmskydd - Härdat Glas 9H - Super kvalitet 3D</v>
      </c>
      <c r="F13241" s="1" t="s">
        <v>768</v>
      </c>
      <c r="G13241" s="1" t="s">
        <v>769</v>
      </c>
      <c r="H13241" s="1" t="s">
        <v>770</v>
      </c>
      <c r="I13241" s="1" t="s">
        <v>16</v>
      </c>
      <c r="J13241" s="1" t="s">
        <v>23</v>
      </c>
      <c r="K13241" s="1" t="s">
        <v>16</v>
      </c>
      <c r="L13241" s="1" t="s">
        <v>16</v>
      </c>
      <c r="M13241" s="1" t="s">
        <v>16</v>
      </c>
      <c r="N13241" s="1" t="s">
        <v>16</v>
      </c>
      <c r="O13241" s="1">
        <v>63.2</v>
      </c>
      <c r="P13241" s="1">
        <v>1.0</v>
      </c>
    </row>
    <row r="13242">
      <c r="A13242" s="1" t="s">
        <v>29</v>
      </c>
      <c r="B13242" s="1" t="s">
        <v>16011</v>
      </c>
      <c r="C13242" s="2" t="s">
        <v>16007</v>
      </c>
      <c r="D13242" s="1" t="s">
        <v>19</v>
      </c>
      <c r="E13242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13242" s="1" t="s">
        <v>3191</v>
      </c>
      <c r="G13242" s="1" t="s">
        <v>3192</v>
      </c>
      <c r="H13242" s="1" t="s">
        <v>3193</v>
      </c>
      <c r="I13242" s="1" t="s">
        <v>16</v>
      </c>
      <c r="J13242" s="1" t="s">
        <v>23</v>
      </c>
      <c r="K13242" s="1" t="s">
        <v>16</v>
      </c>
      <c r="L13242" s="1" t="s">
        <v>16</v>
      </c>
      <c r="M13242" s="1" t="s">
        <v>16</v>
      </c>
      <c r="N13242" s="1" t="s">
        <v>16</v>
      </c>
      <c r="O13242" s="1">
        <v>63.2</v>
      </c>
      <c r="P13242" s="1">
        <v>1.0</v>
      </c>
    </row>
    <row r="13243">
      <c r="A13243" s="1" t="s">
        <v>29</v>
      </c>
      <c r="B13243" s="1" t="s">
        <v>16012</v>
      </c>
      <c r="C13243" s="2" t="s">
        <v>16007</v>
      </c>
      <c r="D13243" s="1" t="s">
        <v>19</v>
      </c>
      <c r="E13243" s="3" t="str">
        <f>HYPERLINK("https://fyndiq.se/produkt/432d784756a84eff/", "2-Pack Samsung Galaxy S20FE - Härdat Glas-9H -Super kvalitet 3D")</f>
        <v>2-Pack Samsung Galaxy S20FE - Härdat Glas-9H -Super kvalitet 3D</v>
      </c>
      <c r="F13243" s="1" t="s">
        <v>1078</v>
      </c>
      <c r="G13243" s="1" t="s">
        <v>1079</v>
      </c>
      <c r="H13243" s="1" t="s">
        <v>1080</v>
      </c>
      <c r="I13243" s="1" t="s">
        <v>16</v>
      </c>
      <c r="J13243" s="1" t="s">
        <v>23</v>
      </c>
      <c r="K13243" s="1" t="s">
        <v>16</v>
      </c>
      <c r="L13243" s="1" t="s">
        <v>16</v>
      </c>
      <c r="M13243" s="1" t="s">
        <v>16</v>
      </c>
      <c r="N13243" s="1" t="s">
        <v>16</v>
      </c>
      <c r="O13243" s="1">
        <v>63.2</v>
      </c>
      <c r="P13243" s="1">
        <v>1.0</v>
      </c>
    </row>
    <row r="13244">
      <c r="A13244" s="1" t="s">
        <v>29</v>
      </c>
      <c r="B13244" s="1" t="s">
        <v>16013</v>
      </c>
      <c r="C13244" s="2" t="s">
        <v>16007</v>
      </c>
      <c r="D13244" s="1" t="s">
        <v>19</v>
      </c>
      <c r="E1324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244" s="1" t="s">
        <v>760</v>
      </c>
      <c r="G13244" s="1" t="s">
        <v>761</v>
      </c>
      <c r="H13244" s="1" t="s">
        <v>762</v>
      </c>
      <c r="I13244" s="1" t="s">
        <v>16</v>
      </c>
      <c r="J13244" s="1" t="s">
        <v>23</v>
      </c>
      <c r="K13244" s="1" t="s">
        <v>16</v>
      </c>
      <c r="L13244" s="1" t="s">
        <v>16</v>
      </c>
      <c r="M13244" s="1" t="s">
        <v>16</v>
      </c>
      <c r="N13244" s="1" t="s">
        <v>16</v>
      </c>
      <c r="O13244" s="1">
        <v>63.2</v>
      </c>
      <c r="P13244" s="1">
        <v>1.0</v>
      </c>
    </row>
    <row r="13245">
      <c r="A13245" s="1" t="s">
        <v>29</v>
      </c>
      <c r="B13245" s="1" t="s">
        <v>16014</v>
      </c>
      <c r="C13245" s="2" t="s">
        <v>16007</v>
      </c>
      <c r="D13245" s="1" t="s">
        <v>19</v>
      </c>
      <c r="E13245" s="3" t="str">
        <f>HYPERLINK("https://fyndiq.se/produkt/dfe28e565d2e4c8d/", "2 Pack Samsung S21 FE - 9H Härdat Glass - Super Kvalitet 3D")</f>
        <v>2 Pack Samsung S21 FE - 9H Härdat Glass - Super Kvalitet 3D</v>
      </c>
      <c r="F13245" s="1" t="s">
        <v>276</v>
      </c>
      <c r="G13245" s="1" t="s">
        <v>277</v>
      </c>
      <c r="H13245" s="1" t="s">
        <v>278</v>
      </c>
      <c r="I13245" s="1" t="s">
        <v>16</v>
      </c>
      <c r="J13245" s="1" t="s">
        <v>23</v>
      </c>
      <c r="K13245" s="1" t="s">
        <v>16</v>
      </c>
      <c r="L13245" s="1" t="s">
        <v>16</v>
      </c>
      <c r="M13245" s="1" t="s">
        <v>16</v>
      </c>
      <c r="N13245" s="1" t="s">
        <v>16</v>
      </c>
      <c r="O13245" s="1">
        <v>63.2</v>
      </c>
      <c r="P13245" s="1">
        <v>1.0</v>
      </c>
    </row>
    <row r="13246">
      <c r="A13246" s="1" t="s">
        <v>29</v>
      </c>
      <c r="B13246" s="1" t="s">
        <v>16015</v>
      </c>
      <c r="C13246" s="2" t="s">
        <v>16007</v>
      </c>
      <c r="D13246" s="1" t="s">
        <v>19</v>
      </c>
      <c r="E13246" s="3" t="str">
        <f t="shared" ref="E13246:E13248" si="563">HYPERLINK("https://fyndiq.se/produkt/80d04410f9c744e2/", "2-Pack Samsung S23 Ultra - 9H Härdat Glass - 3D Super Kvalitet Skärmskydd")</f>
        <v>2-Pack Samsung S23 Ultra - 9H Härdat Glass - 3D Super Kvalitet Skärmskydd</v>
      </c>
      <c r="F13246" s="1" t="s">
        <v>2144</v>
      </c>
      <c r="G13246" s="1" t="s">
        <v>2145</v>
      </c>
      <c r="H13246" s="1" t="s">
        <v>2146</v>
      </c>
      <c r="I13246" s="1" t="s">
        <v>16</v>
      </c>
      <c r="J13246" s="1" t="s">
        <v>23</v>
      </c>
      <c r="K13246" s="1" t="s">
        <v>16</v>
      </c>
      <c r="L13246" s="1" t="s">
        <v>16</v>
      </c>
      <c r="M13246" s="1" t="s">
        <v>16</v>
      </c>
      <c r="N13246" s="1" t="s">
        <v>16</v>
      </c>
      <c r="O13246" s="1">
        <v>63.2</v>
      </c>
      <c r="P13246" s="1">
        <v>1.0</v>
      </c>
    </row>
    <row r="13247">
      <c r="A13247" s="1" t="s">
        <v>29</v>
      </c>
      <c r="B13247" s="1" t="s">
        <v>16016</v>
      </c>
      <c r="C13247" s="2" t="s">
        <v>16007</v>
      </c>
      <c r="D13247" s="1" t="s">
        <v>19</v>
      </c>
      <c r="E13247" s="3" t="str">
        <f t="shared" si="563"/>
        <v>2-Pack Samsung S23 Ultra - 9H Härdat Glass - 3D Super Kvalitet Skärmskydd</v>
      </c>
      <c r="F13247" s="1" t="s">
        <v>2144</v>
      </c>
      <c r="G13247" s="1" t="s">
        <v>2145</v>
      </c>
      <c r="H13247" s="1" t="s">
        <v>2146</v>
      </c>
      <c r="I13247" s="1" t="s">
        <v>16</v>
      </c>
      <c r="J13247" s="1" t="s">
        <v>23</v>
      </c>
      <c r="K13247" s="1" t="s">
        <v>16</v>
      </c>
      <c r="L13247" s="1" t="s">
        <v>16</v>
      </c>
      <c r="M13247" s="1" t="s">
        <v>16</v>
      </c>
      <c r="N13247" s="1" t="s">
        <v>16</v>
      </c>
      <c r="O13247" s="1">
        <v>63.2</v>
      </c>
      <c r="P13247" s="1">
        <v>1.0</v>
      </c>
    </row>
    <row r="13248">
      <c r="A13248" s="1" t="s">
        <v>29</v>
      </c>
      <c r="B13248" s="1" t="s">
        <v>16017</v>
      </c>
      <c r="C13248" s="2" t="s">
        <v>16007</v>
      </c>
      <c r="D13248" s="1" t="s">
        <v>19</v>
      </c>
      <c r="E13248" s="3" t="str">
        <f t="shared" si="563"/>
        <v>2-Pack Samsung S23 Ultra - 9H Härdat Glass - 3D Super Kvalitet Skärmskydd</v>
      </c>
      <c r="F13248" s="1" t="s">
        <v>2144</v>
      </c>
      <c r="G13248" s="1" t="s">
        <v>2145</v>
      </c>
      <c r="H13248" s="1" t="s">
        <v>2146</v>
      </c>
      <c r="I13248" s="1" t="s">
        <v>16</v>
      </c>
      <c r="J13248" s="1" t="s">
        <v>23</v>
      </c>
      <c r="K13248" s="1" t="s">
        <v>16</v>
      </c>
      <c r="L13248" s="1" t="s">
        <v>16</v>
      </c>
      <c r="M13248" s="1" t="s">
        <v>16</v>
      </c>
      <c r="N13248" s="1" t="s">
        <v>16</v>
      </c>
      <c r="O13248" s="1">
        <v>63.2</v>
      </c>
      <c r="P13248" s="1">
        <v>1.0</v>
      </c>
    </row>
    <row r="13249">
      <c r="A13249" s="1" t="s">
        <v>29</v>
      </c>
      <c r="B13249" s="1" t="s">
        <v>16018</v>
      </c>
      <c r="C13249" s="2" t="s">
        <v>16007</v>
      </c>
      <c r="D13249" s="1" t="s">
        <v>19</v>
      </c>
      <c r="E13249" s="3" t="str">
        <f>HYPERLINK("https://fyndiq.se/produkt/17eb3a8226844bc8/", "2-Pack Sony Xperia 1 III - Härdat glas 9H - Super Kvalitet 3D")</f>
        <v>2-Pack Sony Xperia 1 III - Härdat glas 9H - Super Kvalitet 3D</v>
      </c>
      <c r="F13249" s="1" t="s">
        <v>2344</v>
      </c>
      <c r="G13249" s="1" t="s">
        <v>2345</v>
      </c>
      <c r="H13249" s="1" t="s">
        <v>2346</v>
      </c>
      <c r="I13249" s="1" t="s">
        <v>16</v>
      </c>
      <c r="J13249" s="1" t="s">
        <v>23</v>
      </c>
      <c r="K13249" s="1" t="s">
        <v>16</v>
      </c>
      <c r="L13249" s="1" t="s">
        <v>16</v>
      </c>
      <c r="M13249" s="1" t="s">
        <v>16</v>
      </c>
      <c r="N13249" s="1" t="s">
        <v>16</v>
      </c>
      <c r="O13249" s="1">
        <v>63.2</v>
      </c>
      <c r="P13249" s="1">
        <v>1.0</v>
      </c>
    </row>
    <row r="13250">
      <c r="A13250" s="1" t="s">
        <v>29</v>
      </c>
      <c r="B13250" s="1" t="s">
        <v>16019</v>
      </c>
      <c r="C13250" s="2" t="s">
        <v>16007</v>
      </c>
      <c r="D13250" s="1" t="s">
        <v>19</v>
      </c>
      <c r="E1325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3250" s="1" t="s">
        <v>3643</v>
      </c>
      <c r="G13250" s="1" t="s">
        <v>3644</v>
      </c>
      <c r="H13250" s="1" t="s">
        <v>3645</v>
      </c>
      <c r="I13250" s="1" t="s">
        <v>16</v>
      </c>
      <c r="J13250" s="1" t="s">
        <v>23</v>
      </c>
      <c r="K13250" s="1" t="s">
        <v>16</v>
      </c>
      <c r="L13250" s="1" t="s">
        <v>16</v>
      </c>
      <c r="M13250" s="1" t="s">
        <v>16</v>
      </c>
      <c r="N13250" s="1" t="s">
        <v>16</v>
      </c>
      <c r="O13250" s="1">
        <v>71.2</v>
      </c>
      <c r="P13250" s="1">
        <v>1.0</v>
      </c>
    </row>
    <row r="13251">
      <c r="A13251" s="1" t="s">
        <v>29</v>
      </c>
      <c r="B13251" s="1" t="s">
        <v>16020</v>
      </c>
      <c r="C13251" s="2" t="s">
        <v>16007</v>
      </c>
      <c r="D13251" s="1" t="s">
        <v>19</v>
      </c>
      <c r="E13251" s="3" t="str">
        <f>HYPERLINK("https://fyndiq.se/produkt/a047b5d99d58461d/", "2-Pack Google Pixel 6A - Härdat glas 9H - Super kvalitet 3D")</f>
        <v>2-Pack Google Pixel 6A - Härdat glas 9H - Super kvalitet 3D</v>
      </c>
      <c r="F13251" s="1" t="s">
        <v>1205</v>
      </c>
      <c r="G13251" s="1" t="s">
        <v>1206</v>
      </c>
      <c r="H13251" s="1" t="s">
        <v>1207</v>
      </c>
      <c r="I13251" s="1" t="s">
        <v>16</v>
      </c>
      <c r="J13251" s="1" t="s">
        <v>23</v>
      </c>
      <c r="K13251" s="1" t="s">
        <v>16</v>
      </c>
      <c r="L13251" s="1" t="s">
        <v>16</v>
      </c>
      <c r="M13251" s="1" t="s">
        <v>16</v>
      </c>
      <c r="N13251" s="1" t="s">
        <v>16</v>
      </c>
      <c r="O13251" s="1">
        <v>63.2</v>
      </c>
      <c r="P13251" s="1">
        <v>1.0</v>
      </c>
    </row>
    <row r="13252">
      <c r="A13252" s="1" t="s">
        <v>29</v>
      </c>
      <c r="B13252" s="1" t="s">
        <v>16021</v>
      </c>
      <c r="C13252" s="2" t="s">
        <v>16007</v>
      </c>
      <c r="D13252" s="1" t="s">
        <v>19</v>
      </c>
      <c r="E1325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252" s="1" t="s">
        <v>204</v>
      </c>
      <c r="G13252" s="1" t="s">
        <v>205</v>
      </c>
      <c r="H13252" s="1" t="s">
        <v>206</v>
      </c>
      <c r="I13252" s="1" t="s">
        <v>16</v>
      </c>
      <c r="J13252" s="1" t="s">
        <v>23</v>
      </c>
      <c r="K13252" s="1" t="s">
        <v>16</v>
      </c>
      <c r="L13252" s="1" t="s">
        <v>16</v>
      </c>
      <c r="M13252" s="1" t="s">
        <v>16</v>
      </c>
      <c r="N13252" s="1" t="s">
        <v>16</v>
      </c>
      <c r="O13252" s="1">
        <v>71.2</v>
      </c>
      <c r="P13252" s="1">
        <v>1.0</v>
      </c>
    </row>
    <row r="13253">
      <c r="A13253" s="1" t="s">
        <v>29</v>
      </c>
      <c r="B13253" s="1" t="s">
        <v>16022</v>
      </c>
      <c r="C13253" s="2" t="s">
        <v>16007</v>
      </c>
      <c r="D13253" s="1" t="s">
        <v>19</v>
      </c>
      <c r="E13253" s="3" t="str">
        <f>HYPERLINK("https://fyndiq.se/produkt/c60a3c1648c74789/", "1-Pack Motorola Moto G50 Skärmskydd &amp; 1-Pack linsskydd - Härdat Glas 9H - Super kvalitet 3D")</f>
        <v>1-Pack Motorola Moto G50 Skärmskydd &amp; 1-Pack linsskydd - Härdat Glas 9H - Super kvalitet 3D</v>
      </c>
      <c r="F13253" s="1" t="s">
        <v>16023</v>
      </c>
      <c r="G13253" s="1" t="s">
        <v>16024</v>
      </c>
      <c r="H13253" s="1" t="s">
        <v>16025</v>
      </c>
      <c r="I13253" s="1" t="s">
        <v>16</v>
      </c>
      <c r="J13253" s="1" t="s">
        <v>23</v>
      </c>
      <c r="K13253" s="1" t="s">
        <v>16</v>
      </c>
      <c r="L13253" s="1" t="s">
        <v>16</v>
      </c>
      <c r="M13253" s="1" t="s">
        <v>16</v>
      </c>
      <c r="N13253" s="1" t="s">
        <v>16</v>
      </c>
      <c r="O13253" s="1">
        <v>63.2</v>
      </c>
      <c r="P13253" s="1">
        <v>1.0</v>
      </c>
    </row>
    <row r="13254">
      <c r="A13254" s="1" t="s">
        <v>29</v>
      </c>
      <c r="B13254" s="1" t="s">
        <v>16026</v>
      </c>
      <c r="C13254" s="2" t="s">
        <v>16007</v>
      </c>
      <c r="D13254" s="1" t="s">
        <v>19</v>
      </c>
      <c r="E13254" s="3" t="str">
        <f t="shared" ref="E13254:E13255" si="564">HYPERLINK("https://fyndiq.se/produkt/4a37a66aa49247d0/", "Samsung S21 FE - 9H Härdat Glass - Super Kvalitet 3D")</f>
        <v>Samsung S21 FE - 9H Härdat Glass - Super Kvalitet 3D</v>
      </c>
      <c r="F13254" s="1" t="s">
        <v>4338</v>
      </c>
      <c r="G13254" s="1" t="s">
        <v>4339</v>
      </c>
      <c r="H13254" s="1" t="s">
        <v>4340</v>
      </c>
      <c r="I13254" s="1" t="s">
        <v>16</v>
      </c>
      <c r="J13254" s="1" t="s">
        <v>23</v>
      </c>
      <c r="K13254" s="1" t="s">
        <v>16</v>
      </c>
      <c r="L13254" s="1" t="s">
        <v>16</v>
      </c>
      <c r="M13254" s="1" t="s">
        <v>16</v>
      </c>
      <c r="N13254" s="1" t="s">
        <v>16</v>
      </c>
      <c r="O13254" s="1">
        <v>55.2</v>
      </c>
      <c r="P13254" s="1">
        <v>1.0</v>
      </c>
    </row>
    <row r="13255">
      <c r="A13255" s="1" t="s">
        <v>29</v>
      </c>
      <c r="B13255" s="1" t="s">
        <v>16027</v>
      </c>
      <c r="C13255" s="2" t="s">
        <v>16007</v>
      </c>
      <c r="D13255" s="1" t="s">
        <v>19</v>
      </c>
      <c r="E13255" s="3" t="str">
        <f t="shared" si="564"/>
        <v>Samsung S21 FE - 9H Härdat Glass - Super Kvalitet 3D</v>
      </c>
      <c r="F13255" s="1" t="s">
        <v>4338</v>
      </c>
      <c r="G13255" s="1" t="s">
        <v>4339</v>
      </c>
      <c r="H13255" s="1" t="s">
        <v>4340</v>
      </c>
      <c r="I13255" s="1" t="s">
        <v>16</v>
      </c>
      <c r="J13255" s="1" t="s">
        <v>23</v>
      </c>
      <c r="K13255" s="1" t="s">
        <v>16</v>
      </c>
      <c r="L13255" s="1" t="s">
        <v>16</v>
      </c>
      <c r="M13255" s="1" t="s">
        <v>16</v>
      </c>
      <c r="N13255" s="1" t="s">
        <v>16</v>
      </c>
      <c r="O13255" s="1">
        <v>55.2</v>
      </c>
      <c r="P13255" s="1">
        <v>1.0</v>
      </c>
    </row>
    <row r="13256">
      <c r="A13256" s="1" t="s">
        <v>29</v>
      </c>
      <c r="B13256" s="1" t="s">
        <v>16028</v>
      </c>
      <c r="C13256" s="2" t="s">
        <v>16007</v>
      </c>
      <c r="D13256" s="1" t="s">
        <v>19</v>
      </c>
      <c r="E13256" s="3" t="str">
        <f>HYPERLINK("https://fyndiq.se/produkt/08e62f1a3a364c39/", "GOOGLE PIXEL 8 PRO Skärmskydd - Härdat Glas 9H - Super kvalitet 3D")</f>
        <v>GOOGLE PIXEL 8 PRO Skärmskydd - Härdat Glas 9H - Super kvalitet 3D</v>
      </c>
      <c r="F13256" s="1" t="s">
        <v>4057</v>
      </c>
      <c r="G13256" s="1" t="s">
        <v>4058</v>
      </c>
      <c r="H13256" s="1" t="s">
        <v>4059</v>
      </c>
      <c r="I13256" s="1" t="s">
        <v>16</v>
      </c>
      <c r="J13256" s="1" t="s">
        <v>23</v>
      </c>
      <c r="K13256" s="1" t="s">
        <v>16</v>
      </c>
      <c r="L13256" s="1" t="s">
        <v>16</v>
      </c>
      <c r="M13256" s="1" t="s">
        <v>16</v>
      </c>
      <c r="N13256" s="1" t="s">
        <v>16</v>
      </c>
      <c r="O13256" s="1">
        <v>63.2</v>
      </c>
      <c r="P13256" s="1">
        <v>1.0</v>
      </c>
    </row>
    <row r="13257">
      <c r="A13257" s="1" t="s">
        <v>29</v>
      </c>
      <c r="B13257" s="1" t="s">
        <v>16029</v>
      </c>
      <c r="C13257" s="2" t="s">
        <v>16007</v>
      </c>
      <c r="D13257" s="1" t="s">
        <v>19</v>
      </c>
      <c r="E13257" s="3" t="str">
        <f t="shared" ref="E13257:E13258" si="565">HYPERLINK("https://fyndiq.se/produkt/2030c5450cfb4338/", "2 Pack Huawei P30 Pro - Härdat glas 9H – 3D Super kvalitet")</f>
        <v>2 Pack Huawei P30 Pro - Härdat glas 9H – 3D Super kvalitet</v>
      </c>
      <c r="F13257" s="1" t="s">
        <v>1091</v>
      </c>
      <c r="G13257" s="1" t="s">
        <v>1092</v>
      </c>
      <c r="H13257" s="1" t="s">
        <v>1093</v>
      </c>
      <c r="I13257" s="1" t="s">
        <v>16</v>
      </c>
      <c r="J13257" s="1" t="s">
        <v>23</v>
      </c>
      <c r="K13257" s="1" t="s">
        <v>16</v>
      </c>
      <c r="L13257" s="1" t="s">
        <v>16</v>
      </c>
      <c r="M13257" s="1" t="s">
        <v>16</v>
      </c>
      <c r="N13257" s="1" t="s">
        <v>16</v>
      </c>
      <c r="O13257" s="1">
        <v>71.2</v>
      </c>
      <c r="P13257" s="1">
        <v>1.0</v>
      </c>
    </row>
    <row r="13258">
      <c r="A13258" s="1" t="s">
        <v>29</v>
      </c>
      <c r="B13258" s="1" t="s">
        <v>16030</v>
      </c>
      <c r="C13258" s="2" t="s">
        <v>16007</v>
      </c>
      <c r="D13258" s="1" t="s">
        <v>19</v>
      </c>
      <c r="E13258" s="3" t="str">
        <f t="shared" si="565"/>
        <v>2 Pack Huawei P30 Pro - Härdat glas 9H – 3D Super kvalitet</v>
      </c>
      <c r="F13258" s="1" t="s">
        <v>1091</v>
      </c>
      <c r="G13258" s="1" t="s">
        <v>1092</v>
      </c>
      <c r="H13258" s="1" t="s">
        <v>1093</v>
      </c>
      <c r="I13258" s="1" t="s">
        <v>16</v>
      </c>
      <c r="J13258" s="1" t="s">
        <v>23</v>
      </c>
      <c r="K13258" s="1" t="s">
        <v>16</v>
      </c>
      <c r="L13258" s="1" t="s">
        <v>16</v>
      </c>
      <c r="M13258" s="1" t="s">
        <v>16</v>
      </c>
      <c r="N13258" s="1" t="s">
        <v>16</v>
      </c>
      <c r="O13258" s="1">
        <v>71.2</v>
      </c>
      <c r="P13258" s="1">
        <v>1.0</v>
      </c>
    </row>
    <row r="13259">
      <c r="A13259" s="1" t="s">
        <v>29</v>
      </c>
      <c r="B13259" s="1" t="s">
        <v>16031</v>
      </c>
      <c r="C13259" s="2" t="s">
        <v>16007</v>
      </c>
      <c r="D13259" s="1" t="s">
        <v>19</v>
      </c>
      <c r="E13259" s="3" t="str">
        <f t="shared" ref="E13259:E13260" si="566">HYPERLINK("https://fyndiq.se/produkt/08d44de1ca3946df/", "2-Pack Samsung Galaxy S10 - Härdat Glas 9H – 3D Skärmskydd - Super kvalitet")</f>
        <v>2-Pack Samsung Galaxy S10 - Härdat Glas 9H – 3D Skärmskydd - Super kvalitet</v>
      </c>
      <c r="F13259" s="1" t="s">
        <v>729</v>
      </c>
      <c r="G13259" s="1" t="s">
        <v>730</v>
      </c>
      <c r="H13259" s="1" t="s">
        <v>731</v>
      </c>
      <c r="I13259" s="1" t="s">
        <v>16</v>
      </c>
      <c r="J13259" s="1" t="s">
        <v>23</v>
      </c>
      <c r="K13259" s="1" t="s">
        <v>16</v>
      </c>
      <c r="L13259" s="1" t="s">
        <v>16</v>
      </c>
      <c r="M13259" s="1" t="s">
        <v>16</v>
      </c>
      <c r="N13259" s="1" t="s">
        <v>16</v>
      </c>
      <c r="O13259" s="1">
        <v>63.2</v>
      </c>
      <c r="P13259" s="1">
        <v>1.0</v>
      </c>
    </row>
    <row r="13260">
      <c r="A13260" s="1" t="s">
        <v>29</v>
      </c>
      <c r="B13260" s="1" t="s">
        <v>16032</v>
      </c>
      <c r="C13260" s="2" t="s">
        <v>16007</v>
      </c>
      <c r="D13260" s="1" t="s">
        <v>19</v>
      </c>
      <c r="E13260" s="3" t="str">
        <f t="shared" si="566"/>
        <v>2-Pack Samsung Galaxy S10 - Härdat Glas 9H – 3D Skärmskydd - Super kvalitet</v>
      </c>
      <c r="F13260" s="1" t="s">
        <v>729</v>
      </c>
      <c r="G13260" s="1" t="s">
        <v>730</v>
      </c>
      <c r="H13260" s="1" t="s">
        <v>731</v>
      </c>
      <c r="I13260" s="1" t="s">
        <v>16</v>
      </c>
      <c r="J13260" s="1" t="s">
        <v>23</v>
      </c>
      <c r="K13260" s="1" t="s">
        <v>16</v>
      </c>
      <c r="L13260" s="1" t="s">
        <v>16</v>
      </c>
      <c r="M13260" s="1" t="s">
        <v>16</v>
      </c>
      <c r="N13260" s="1" t="s">
        <v>16</v>
      </c>
      <c r="O13260" s="1">
        <v>63.2</v>
      </c>
      <c r="P13260" s="1">
        <v>1.0</v>
      </c>
    </row>
    <row r="13261">
      <c r="A13261" s="1" t="s">
        <v>29</v>
      </c>
      <c r="B13261" s="1" t="s">
        <v>16033</v>
      </c>
      <c r="C13261" s="2" t="s">
        <v>16007</v>
      </c>
      <c r="D13261" s="1" t="s">
        <v>19</v>
      </c>
      <c r="E13261" s="3" t="str">
        <f t="shared" ref="E13261:E13262" si="567">HYPERLINK("https://fyndiq.se/produkt/66924f1ff238487e/", "2-Pack GOOGLE PIXEL 7A Skärmskydd - Härdat Glas 9H - Super kvalitet 3D")</f>
        <v>2-Pack GOOGLE PIXEL 7A Skärmskydd - Härdat Glas 9H - Super kvalitet 3D</v>
      </c>
      <c r="F13261" s="1" t="s">
        <v>315</v>
      </c>
      <c r="G13261" s="1" t="s">
        <v>316</v>
      </c>
      <c r="H13261" s="1" t="s">
        <v>317</v>
      </c>
      <c r="I13261" s="1" t="s">
        <v>16</v>
      </c>
      <c r="J13261" s="1" t="s">
        <v>23</v>
      </c>
      <c r="K13261" s="1" t="s">
        <v>16</v>
      </c>
      <c r="L13261" s="1" t="s">
        <v>16</v>
      </c>
      <c r="M13261" s="1" t="s">
        <v>16</v>
      </c>
      <c r="N13261" s="1" t="s">
        <v>16</v>
      </c>
      <c r="O13261" s="1">
        <v>63.2</v>
      </c>
      <c r="P13261" s="1">
        <v>1.0</v>
      </c>
    </row>
    <row r="13262">
      <c r="A13262" s="1" t="s">
        <v>29</v>
      </c>
      <c r="B13262" s="1" t="s">
        <v>16034</v>
      </c>
      <c r="C13262" s="2" t="s">
        <v>16007</v>
      </c>
      <c r="D13262" s="1" t="s">
        <v>19</v>
      </c>
      <c r="E13262" s="3" t="str">
        <f t="shared" si="567"/>
        <v>2-Pack GOOGLE PIXEL 7A Skärmskydd - Härdat Glas 9H - Super kvalitet 3D</v>
      </c>
      <c r="F13262" s="1" t="s">
        <v>315</v>
      </c>
      <c r="G13262" s="1" t="s">
        <v>316</v>
      </c>
      <c r="H13262" s="1" t="s">
        <v>317</v>
      </c>
      <c r="I13262" s="1" t="s">
        <v>16</v>
      </c>
      <c r="J13262" s="1" t="s">
        <v>23</v>
      </c>
      <c r="K13262" s="1" t="s">
        <v>16</v>
      </c>
      <c r="L13262" s="1" t="s">
        <v>16</v>
      </c>
      <c r="M13262" s="1" t="s">
        <v>16</v>
      </c>
      <c r="N13262" s="1" t="s">
        <v>16</v>
      </c>
      <c r="O13262" s="1">
        <v>63.2</v>
      </c>
      <c r="P13262" s="1">
        <v>1.0</v>
      </c>
    </row>
    <row r="13263">
      <c r="A13263" s="1" t="s">
        <v>29</v>
      </c>
      <c r="B13263" s="1" t="s">
        <v>16035</v>
      </c>
      <c r="C13263" s="2" t="s">
        <v>16007</v>
      </c>
      <c r="D13263" s="1" t="s">
        <v>19</v>
      </c>
      <c r="E13263" s="3" t="str">
        <f>HYPERLINK("https://fyndiq.se/produkt/f15b82570d4144d0/", "2-Pack Apple Watch 41mm – Härdat glas 9H – Super kvalitet 3D")</f>
        <v>2-Pack Apple Watch 41mm – Härdat glas 9H – Super kvalitet 3D</v>
      </c>
      <c r="F13263" s="1" t="s">
        <v>144</v>
      </c>
      <c r="G13263" s="1" t="s">
        <v>145</v>
      </c>
      <c r="H13263" s="1" t="s">
        <v>146</v>
      </c>
      <c r="I13263" s="1" t="s">
        <v>16</v>
      </c>
      <c r="J13263" s="1" t="s">
        <v>23</v>
      </c>
      <c r="K13263" s="1" t="s">
        <v>16</v>
      </c>
      <c r="L13263" s="1" t="s">
        <v>16</v>
      </c>
      <c r="M13263" s="1" t="s">
        <v>16</v>
      </c>
      <c r="N13263" s="1" t="s">
        <v>16</v>
      </c>
      <c r="O13263" s="1">
        <v>55.2</v>
      </c>
      <c r="P13263" s="1">
        <v>1.0</v>
      </c>
    </row>
    <row r="13264">
      <c r="A13264" s="1" t="s">
        <v>29</v>
      </c>
      <c r="B13264" s="1" t="s">
        <v>16036</v>
      </c>
      <c r="C13264" s="2" t="s">
        <v>16007</v>
      </c>
      <c r="D13264" s="1" t="s">
        <v>19</v>
      </c>
      <c r="E13264" s="3" t="str">
        <f>HYPERLINK("https://fyndiq.se/produkt/84cea09838d342cf/", "Sony Xperia 10 V - Härdat Glas 9H - Super Kvalitet 3D Skärmskydd")</f>
        <v>Sony Xperia 10 V - Härdat Glas 9H - Super Kvalitet 3D Skärmskydd</v>
      </c>
      <c r="F13264" s="1" t="s">
        <v>1784</v>
      </c>
      <c r="G13264" s="1" t="s">
        <v>1785</v>
      </c>
      <c r="H13264" s="1" t="s">
        <v>1786</v>
      </c>
      <c r="I13264" s="1" t="s">
        <v>16</v>
      </c>
      <c r="J13264" s="1" t="s">
        <v>23</v>
      </c>
      <c r="K13264" s="1" t="s">
        <v>16</v>
      </c>
      <c r="L13264" s="1" t="s">
        <v>16</v>
      </c>
      <c r="M13264" s="1" t="s">
        <v>16</v>
      </c>
      <c r="N13264" s="1" t="s">
        <v>16</v>
      </c>
      <c r="O13264" s="1">
        <v>63.2</v>
      </c>
      <c r="P13264" s="1">
        <v>1.0</v>
      </c>
    </row>
    <row r="13265">
      <c r="A13265" s="1" t="s">
        <v>29</v>
      </c>
      <c r="B13265" s="1" t="s">
        <v>16037</v>
      </c>
      <c r="C13265" s="2" t="s">
        <v>16007</v>
      </c>
      <c r="D13265" s="1" t="s">
        <v>19</v>
      </c>
      <c r="E13265" s="3" t="str">
        <f>HYPERLINK("https://fyndiq.se/produkt/7c8e1f7cd5454c02/", "3-Pack Samsung Galaxy Tab A8 WiFi - Härdat Glas 9H - Super Kvalitet")</f>
        <v>3-Pack Samsung Galaxy Tab A8 WiFi - Härdat Glas 9H - Super Kvalitet</v>
      </c>
      <c r="F13265" s="1" t="s">
        <v>3852</v>
      </c>
      <c r="G13265" s="1" t="s">
        <v>3853</v>
      </c>
      <c r="H13265" s="1" t="s">
        <v>3854</v>
      </c>
      <c r="I13265" s="1" t="s">
        <v>16</v>
      </c>
      <c r="J13265" s="1" t="s">
        <v>23</v>
      </c>
      <c r="K13265" s="1" t="s">
        <v>16</v>
      </c>
      <c r="L13265" s="1" t="s">
        <v>16</v>
      </c>
      <c r="M13265" s="1" t="s">
        <v>16</v>
      </c>
      <c r="N13265" s="1" t="s">
        <v>16</v>
      </c>
      <c r="O13265" s="1">
        <v>151.2</v>
      </c>
      <c r="P13265" s="1">
        <v>1.0</v>
      </c>
    </row>
    <row r="13266">
      <c r="A13266" s="1" t="s">
        <v>29</v>
      </c>
      <c r="B13266" s="1" t="s">
        <v>16038</v>
      </c>
      <c r="C13266" s="2" t="s">
        <v>16007</v>
      </c>
      <c r="D13266" s="1" t="s">
        <v>19</v>
      </c>
      <c r="E13266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3266" s="1" t="s">
        <v>504</v>
      </c>
      <c r="G13266" s="1" t="s">
        <v>505</v>
      </c>
      <c r="H13266" s="1" t="s">
        <v>506</v>
      </c>
      <c r="I13266" s="1" t="s">
        <v>16</v>
      </c>
      <c r="J13266" s="1" t="s">
        <v>23</v>
      </c>
      <c r="K13266" s="1" t="s">
        <v>16</v>
      </c>
      <c r="L13266" s="1" t="s">
        <v>16</v>
      </c>
      <c r="M13266" s="1" t="s">
        <v>16</v>
      </c>
      <c r="N13266" s="1" t="s">
        <v>16</v>
      </c>
      <c r="O13266" s="1">
        <v>63.2</v>
      </c>
      <c r="P13266" s="1">
        <v>1.0</v>
      </c>
    </row>
    <row r="13267">
      <c r="A13267" s="1" t="s">
        <v>29</v>
      </c>
      <c r="B13267" s="1" t="s">
        <v>16039</v>
      </c>
      <c r="C13267" s="2" t="s">
        <v>16007</v>
      </c>
      <c r="D13267" s="1" t="s">
        <v>19</v>
      </c>
      <c r="E13267" s="3" t="str">
        <f>HYPERLINK("https://fyndiq.se/produkt/7bfe4070453c4ad0/", "2 Pack Samsung Galaxy Note 8 - Härdat glas 9H -Super kvalitet 3D")</f>
        <v>2 Pack Samsung Galaxy Note 8 - Härdat glas 9H -Super kvalitet 3D</v>
      </c>
      <c r="F13267" s="1" t="s">
        <v>3131</v>
      </c>
      <c r="G13267" s="1" t="s">
        <v>3132</v>
      </c>
      <c r="H13267" s="1" t="s">
        <v>3133</v>
      </c>
      <c r="I13267" s="1" t="s">
        <v>16</v>
      </c>
      <c r="J13267" s="1" t="s">
        <v>23</v>
      </c>
      <c r="K13267" s="1" t="s">
        <v>16</v>
      </c>
      <c r="L13267" s="1" t="s">
        <v>16</v>
      </c>
      <c r="M13267" s="1" t="s">
        <v>16</v>
      </c>
      <c r="N13267" s="1" t="s">
        <v>16</v>
      </c>
      <c r="O13267" s="1">
        <v>63.2</v>
      </c>
      <c r="P13267" s="1">
        <v>1.0</v>
      </c>
    </row>
    <row r="13268">
      <c r="A13268" s="1" t="s">
        <v>29</v>
      </c>
      <c r="B13268" s="1" t="s">
        <v>16040</v>
      </c>
      <c r="C13268" s="2" t="s">
        <v>16007</v>
      </c>
      <c r="D13268" s="1" t="s">
        <v>19</v>
      </c>
      <c r="E13268" s="3" t="str">
        <f t="shared" ref="E13268:E13269" si="568">HYPERLINK("https://fyndiq.se/produkt/4371141b97c44a65/", "2-Pack Xiaomi Redmi Note 12 (4G) - Härdat Glas 9H-Super kvalitet 3D Skärmskydd")</f>
        <v>2-Pack Xiaomi Redmi Note 12 (4G) - Härdat Glas 9H-Super kvalitet 3D Skärmskydd</v>
      </c>
      <c r="F13268" s="1" t="s">
        <v>665</v>
      </c>
      <c r="G13268" s="1" t="s">
        <v>666</v>
      </c>
      <c r="H13268" s="1" t="s">
        <v>667</v>
      </c>
      <c r="I13268" s="1" t="s">
        <v>16</v>
      </c>
      <c r="J13268" s="1" t="s">
        <v>23</v>
      </c>
      <c r="K13268" s="1" t="s">
        <v>16</v>
      </c>
      <c r="L13268" s="1" t="s">
        <v>16</v>
      </c>
      <c r="M13268" s="1" t="s">
        <v>16</v>
      </c>
      <c r="N13268" s="1" t="s">
        <v>16</v>
      </c>
      <c r="O13268" s="1">
        <v>63.2</v>
      </c>
      <c r="P13268" s="1">
        <v>1.0</v>
      </c>
    </row>
    <row r="13269">
      <c r="A13269" s="1" t="s">
        <v>29</v>
      </c>
      <c r="B13269" s="1" t="s">
        <v>16041</v>
      </c>
      <c r="C13269" s="2" t="s">
        <v>16007</v>
      </c>
      <c r="D13269" s="1" t="s">
        <v>19</v>
      </c>
      <c r="E13269" s="3" t="str">
        <f t="shared" si="568"/>
        <v>2-Pack Xiaomi Redmi Note 12 (4G) - Härdat Glas 9H-Super kvalitet 3D Skärmskydd</v>
      </c>
      <c r="F13269" s="1" t="s">
        <v>665</v>
      </c>
      <c r="G13269" s="1" t="s">
        <v>666</v>
      </c>
      <c r="H13269" s="1" t="s">
        <v>667</v>
      </c>
      <c r="I13269" s="1" t="s">
        <v>16</v>
      </c>
      <c r="J13269" s="1" t="s">
        <v>23</v>
      </c>
      <c r="K13269" s="1" t="s">
        <v>16</v>
      </c>
      <c r="L13269" s="1" t="s">
        <v>16</v>
      </c>
      <c r="M13269" s="1" t="s">
        <v>16</v>
      </c>
      <c r="N13269" s="1" t="s">
        <v>16</v>
      </c>
      <c r="O13269" s="1">
        <v>63.2</v>
      </c>
      <c r="P13269" s="1">
        <v>1.0</v>
      </c>
    </row>
    <row r="13270">
      <c r="A13270" s="1" t="s">
        <v>29</v>
      </c>
      <c r="B13270" s="1" t="s">
        <v>16042</v>
      </c>
      <c r="C13270" s="2" t="s">
        <v>16007</v>
      </c>
      <c r="D13270" s="1" t="s">
        <v>19</v>
      </c>
      <c r="E1327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270" s="1" t="s">
        <v>614</v>
      </c>
      <c r="G13270" s="1" t="s">
        <v>615</v>
      </c>
      <c r="H13270" s="1" t="s">
        <v>616</v>
      </c>
      <c r="I13270" s="1" t="s">
        <v>16</v>
      </c>
      <c r="J13270" s="1" t="s">
        <v>23</v>
      </c>
      <c r="K13270" s="1" t="s">
        <v>16</v>
      </c>
      <c r="L13270" s="1" t="s">
        <v>16</v>
      </c>
      <c r="M13270" s="1" t="s">
        <v>16</v>
      </c>
      <c r="N13270" s="1" t="s">
        <v>16</v>
      </c>
      <c r="O13270" s="1">
        <v>71.2</v>
      </c>
      <c r="P13270" s="1">
        <v>1.0</v>
      </c>
    </row>
    <row r="13271">
      <c r="A13271" s="1" t="s">
        <v>29</v>
      </c>
      <c r="B13271" s="1" t="s">
        <v>16043</v>
      </c>
      <c r="C13271" s="2" t="s">
        <v>16007</v>
      </c>
      <c r="D13271" s="1" t="s">
        <v>19</v>
      </c>
      <c r="E13271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13271" s="1" t="s">
        <v>4743</v>
      </c>
      <c r="G13271" s="1" t="s">
        <v>4744</v>
      </c>
      <c r="H13271" s="1" t="s">
        <v>4745</v>
      </c>
      <c r="I13271" s="1" t="s">
        <v>16</v>
      </c>
      <c r="J13271" s="1" t="s">
        <v>23</v>
      </c>
      <c r="K13271" s="1" t="s">
        <v>16</v>
      </c>
      <c r="L13271" s="1" t="s">
        <v>16</v>
      </c>
      <c r="M13271" s="1" t="s">
        <v>16</v>
      </c>
      <c r="N13271" s="1" t="s">
        <v>16</v>
      </c>
      <c r="O13271" s="1">
        <v>63.2</v>
      </c>
      <c r="P13271" s="1">
        <v>1.0</v>
      </c>
    </row>
    <row r="13272">
      <c r="A13272" s="1" t="s">
        <v>29</v>
      </c>
      <c r="B13272" s="1" t="s">
        <v>16044</v>
      </c>
      <c r="C13272" s="2" t="s">
        <v>16007</v>
      </c>
      <c r="D13272" s="1" t="s">
        <v>19</v>
      </c>
      <c r="E13272" s="3" t="str">
        <f>HYPERLINK("https://fyndiq.se/produkt/1d18226209604614/", "Samsung S23 Plus 5G - 9H Härdat Glass - 3D Super Kvalitet Skärmskydd")</f>
        <v>Samsung S23 Plus 5G - 9H Härdat Glass - 3D Super Kvalitet Skärmskydd</v>
      </c>
      <c r="F13272" s="1" t="s">
        <v>2996</v>
      </c>
      <c r="G13272" s="1" t="s">
        <v>2997</v>
      </c>
      <c r="H13272" s="1" t="s">
        <v>2998</v>
      </c>
      <c r="I13272" s="1" t="s">
        <v>16</v>
      </c>
      <c r="J13272" s="1" t="s">
        <v>23</v>
      </c>
      <c r="K13272" s="1" t="s">
        <v>16</v>
      </c>
      <c r="L13272" s="1" t="s">
        <v>16</v>
      </c>
      <c r="M13272" s="1" t="s">
        <v>16</v>
      </c>
      <c r="N13272" s="1" t="s">
        <v>16</v>
      </c>
      <c r="O13272" s="1">
        <v>55.2</v>
      </c>
      <c r="P13272" s="1">
        <v>1.0</v>
      </c>
    </row>
    <row r="13273">
      <c r="A13273" s="1" t="s">
        <v>29</v>
      </c>
      <c r="B13273" s="1" t="s">
        <v>16045</v>
      </c>
      <c r="C13273" s="2" t="s">
        <v>16007</v>
      </c>
      <c r="D13273" s="1" t="s">
        <v>19</v>
      </c>
      <c r="E13273" s="3" t="str">
        <f>HYPERLINK("https://fyndiq.se/produkt/6260fb6b96c349fe/", "Samsung S9 plus 3D rundat härdat glasfodral")</f>
        <v>Samsung S9 plus 3D rundat härdat glasfodral</v>
      </c>
      <c r="F13273" s="1" t="s">
        <v>1105</v>
      </c>
      <c r="G13273" s="1" t="s">
        <v>1106</v>
      </c>
      <c r="H13273" s="1" t="s">
        <v>1107</v>
      </c>
      <c r="I13273" s="1" t="s">
        <v>16</v>
      </c>
      <c r="J13273" s="1" t="s">
        <v>23</v>
      </c>
      <c r="K13273" s="1" t="s">
        <v>16</v>
      </c>
      <c r="L13273" s="1" t="s">
        <v>16</v>
      </c>
      <c r="M13273" s="1" t="s">
        <v>16</v>
      </c>
      <c r="N13273" s="1" t="s">
        <v>16</v>
      </c>
      <c r="O13273" s="1">
        <v>55.2</v>
      </c>
      <c r="P13273" s="1">
        <v>1.0</v>
      </c>
    </row>
    <row r="13274">
      <c r="A13274" s="1" t="s">
        <v>29</v>
      </c>
      <c r="B13274" s="1" t="s">
        <v>16046</v>
      </c>
      <c r="C13274" s="2" t="s">
        <v>16007</v>
      </c>
      <c r="D13274" s="1" t="s">
        <v>19</v>
      </c>
      <c r="E13274" s="3" t="str">
        <f t="shared" ref="E13274:E13276" si="569">HYPERLINK("https://fyndiq.se/produkt/3793e0f6281f49f6/", "2-Pack Iphone 11 / XR - 9H Härdat Glass - Top Kvalitet")</f>
        <v>2-Pack Iphone 11 / XR - 9H Härdat Glass - Top Kvalitet</v>
      </c>
      <c r="F13274" s="1" t="s">
        <v>371</v>
      </c>
      <c r="G13274" s="1" t="s">
        <v>372</v>
      </c>
      <c r="H13274" s="1" t="s">
        <v>373</v>
      </c>
      <c r="I13274" s="1" t="s">
        <v>16</v>
      </c>
      <c r="J13274" s="1" t="s">
        <v>23</v>
      </c>
      <c r="K13274" s="1" t="s">
        <v>16</v>
      </c>
      <c r="L13274" s="1" t="s">
        <v>16</v>
      </c>
      <c r="M13274" s="1" t="s">
        <v>16</v>
      </c>
      <c r="N13274" s="1" t="s">
        <v>16</v>
      </c>
      <c r="O13274" s="1">
        <v>47.2</v>
      </c>
      <c r="P13274" s="1">
        <v>1.0</v>
      </c>
    </row>
    <row r="13275">
      <c r="A13275" s="1" t="s">
        <v>29</v>
      </c>
      <c r="B13275" s="1" t="s">
        <v>16047</v>
      </c>
      <c r="C13275" s="2" t="s">
        <v>16007</v>
      </c>
      <c r="D13275" s="1" t="s">
        <v>19</v>
      </c>
      <c r="E13275" s="3" t="str">
        <f t="shared" si="569"/>
        <v>2-Pack Iphone 11 / XR - 9H Härdat Glass - Top Kvalitet</v>
      </c>
      <c r="F13275" s="1" t="s">
        <v>371</v>
      </c>
      <c r="G13275" s="1" t="s">
        <v>372</v>
      </c>
      <c r="H13275" s="1" t="s">
        <v>373</v>
      </c>
      <c r="I13275" s="1" t="s">
        <v>16</v>
      </c>
      <c r="J13275" s="1" t="s">
        <v>23</v>
      </c>
      <c r="K13275" s="1" t="s">
        <v>16</v>
      </c>
      <c r="L13275" s="1" t="s">
        <v>16</v>
      </c>
      <c r="M13275" s="1" t="s">
        <v>16</v>
      </c>
      <c r="N13275" s="1" t="s">
        <v>16</v>
      </c>
      <c r="O13275" s="1">
        <v>47.2</v>
      </c>
      <c r="P13275" s="1">
        <v>1.0</v>
      </c>
    </row>
    <row r="13276">
      <c r="A13276" s="1" t="s">
        <v>29</v>
      </c>
      <c r="B13276" s="1" t="s">
        <v>16048</v>
      </c>
      <c r="C13276" s="2" t="s">
        <v>16007</v>
      </c>
      <c r="D13276" s="1" t="s">
        <v>19</v>
      </c>
      <c r="E13276" s="3" t="str">
        <f t="shared" si="569"/>
        <v>2-Pack Iphone 11 / XR - 9H Härdat Glass - Top Kvalitet</v>
      </c>
      <c r="F13276" s="1" t="s">
        <v>371</v>
      </c>
      <c r="G13276" s="1" t="s">
        <v>372</v>
      </c>
      <c r="H13276" s="1" t="s">
        <v>373</v>
      </c>
      <c r="I13276" s="1" t="s">
        <v>16</v>
      </c>
      <c r="J13276" s="1" t="s">
        <v>23</v>
      </c>
      <c r="K13276" s="1" t="s">
        <v>16</v>
      </c>
      <c r="L13276" s="1" t="s">
        <v>16</v>
      </c>
      <c r="M13276" s="1" t="s">
        <v>16</v>
      </c>
      <c r="N13276" s="1" t="s">
        <v>16</v>
      </c>
      <c r="O13276" s="1">
        <v>47.2</v>
      </c>
      <c r="P13276" s="1">
        <v>1.0</v>
      </c>
    </row>
    <row r="13277">
      <c r="A13277" s="1" t="s">
        <v>29</v>
      </c>
      <c r="B13277" s="1" t="s">
        <v>16049</v>
      </c>
      <c r="C13277" s="2" t="s">
        <v>16007</v>
      </c>
      <c r="D13277" s="1" t="s">
        <v>19</v>
      </c>
      <c r="E13277" s="3" t="str">
        <f>HYPERLINK("https://fyndiq.se/produkt/675bb02ed6bb4e07/", "2-Pack Samsung Galaxy S21 Ultra - Härdat Glas 9H-Super Kvalitet")</f>
        <v>2-Pack Samsung Galaxy S21 Ultra - Härdat Glas 9H-Super Kvalitet</v>
      </c>
      <c r="F13277" s="1" t="s">
        <v>91</v>
      </c>
      <c r="G13277" s="1" t="s">
        <v>92</v>
      </c>
      <c r="H13277" s="1" t="s">
        <v>93</v>
      </c>
      <c r="I13277" s="1" t="s">
        <v>16</v>
      </c>
      <c r="J13277" s="1" t="s">
        <v>23</v>
      </c>
      <c r="K13277" s="1" t="s">
        <v>16</v>
      </c>
      <c r="L13277" s="1" t="s">
        <v>16</v>
      </c>
      <c r="M13277" s="1" t="s">
        <v>16</v>
      </c>
      <c r="N13277" s="1" t="s">
        <v>16</v>
      </c>
      <c r="O13277" s="1">
        <v>63.2</v>
      </c>
      <c r="P13277" s="1">
        <v>1.0</v>
      </c>
    </row>
    <row r="13278">
      <c r="A13278" s="1" t="s">
        <v>29</v>
      </c>
      <c r="B13278" s="1" t="s">
        <v>16050</v>
      </c>
      <c r="C13278" s="2" t="s">
        <v>16007</v>
      </c>
      <c r="D13278" s="1" t="s">
        <v>19</v>
      </c>
      <c r="E13278" s="3" t="str">
        <f>HYPERLINK("https://fyndiq.se/produkt/f13d030b31974f2b/", "2-Pack Samsung S21 PLUS - 9H Härdat Glass - 3D Super Kvalitet")</f>
        <v>2-Pack Samsung S21 PLUS - 9H Härdat Glass - 3D Super Kvalitet</v>
      </c>
      <c r="F13278" s="1" t="s">
        <v>14427</v>
      </c>
      <c r="G13278" s="1" t="s">
        <v>14428</v>
      </c>
      <c r="H13278" s="1" t="s">
        <v>14429</v>
      </c>
      <c r="I13278" s="1" t="s">
        <v>16</v>
      </c>
      <c r="J13278" s="1" t="s">
        <v>23</v>
      </c>
      <c r="K13278" s="1" t="s">
        <v>16</v>
      </c>
      <c r="L13278" s="1" t="s">
        <v>16</v>
      </c>
      <c r="M13278" s="1" t="s">
        <v>16</v>
      </c>
      <c r="N13278" s="1" t="s">
        <v>16</v>
      </c>
      <c r="O13278" s="1">
        <v>63.2</v>
      </c>
      <c r="P13278" s="1">
        <v>1.0</v>
      </c>
    </row>
    <row r="13279">
      <c r="A13279" s="1" t="s">
        <v>29</v>
      </c>
      <c r="B13279" s="1" t="s">
        <v>16051</v>
      </c>
      <c r="C13279" s="2" t="s">
        <v>16007</v>
      </c>
      <c r="D13279" s="1" t="s">
        <v>19</v>
      </c>
      <c r="E13279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3279" s="1" t="s">
        <v>35</v>
      </c>
      <c r="G13279" s="1" t="s">
        <v>36</v>
      </c>
      <c r="H13279" s="1" t="s">
        <v>37</v>
      </c>
      <c r="I13279" s="1" t="s">
        <v>16</v>
      </c>
      <c r="J13279" s="1" t="s">
        <v>23</v>
      </c>
      <c r="K13279" s="1" t="s">
        <v>16</v>
      </c>
      <c r="L13279" s="1" t="s">
        <v>16</v>
      </c>
      <c r="M13279" s="1" t="s">
        <v>16</v>
      </c>
      <c r="N13279" s="1" t="s">
        <v>16</v>
      </c>
      <c r="O13279" s="1">
        <v>63.2</v>
      </c>
      <c r="P13279" s="1">
        <v>1.0</v>
      </c>
    </row>
    <row r="13280">
      <c r="A13280" s="1" t="s">
        <v>29</v>
      </c>
      <c r="B13280" s="1" t="s">
        <v>16052</v>
      </c>
      <c r="C13280" s="2" t="s">
        <v>16007</v>
      </c>
      <c r="D13280" s="1" t="s">
        <v>19</v>
      </c>
      <c r="E13280" s="3" t="str">
        <f>HYPERLINK("https://fyndiq.se/produkt/b5d97e634657486f/", "2-Pack Samsung S23 FE Skärmskydd - Härdat Glas 9H - Super kvalitet 3D")</f>
        <v>2-Pack Samsung S23 FE Skärmskydd - Härdat Glas 9H - Super kvalitet 3D</v>
      </c>
      <c r="F13280" s="1" t="s">
        <v>1000</v>
      </c>
      <c r="G13280" s="1" t="s">
        <v>1001</v>
      </c>
      <c r="H13280" s="1" t="s">
        <v>1002</v>
      </c>
      <c r="I13280" s="1" t="s">
        <v>16</v>
      </c>
      <c r="J13280" s="1" t="s">
        <v>23</v>
      </c>
      <c r="K13280" s="1" t="s">
        <v>16</v>
      </c>
      <c r="L13280" s="1" t="s">
        <v>16</v>
      </c>
      <c r="M13280" s="1" t="s">
        <v>16</v>
      </c>
      <c r="N13280" s="1" t="s">
        <v>16</v>
      </c>
      <c r="O13280" s="1">
        <v>63.2</v>
      </c>
      <c r="P13280" s="1">
        <v>1.0</v>
      </c>
    </row>
    <row r="13281">
      <c r="A13281" s="1" t="s">
        <v>29</v>
      </c>
      <c r="B13281" s="1" t="s">
        <v>16053</v>
      </c>
      <c r="C13281" s="2" t="s">
        <v>16007</v>
      </c>
      <c r="D13281" s="1" t="s">
        <v>19</v>
      </c>
      <c r="E13281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3281" s="1" t="s">
        <v>2894</v>
      </c>
      <c r="G13281" s="1" t="s">
        <v>2895</v>
      </c>
      <c r="H13281" s="1" t="s">
        <v>2896</v>
      </c>
      <c r="I13281" s="1" t="s">
        <v>16</v>
      </c>
      <c r="J13281" s="1" t="s">
        <v>23</v>
      </c>
      <c r="K13281" s="1" t="s">
        <v>16</v>
      </c>
      <c r="L13281" s="1" t="s">
        <v>16</v>
      </c>
      <c r="M13281" s="1" t="s">
        <v>16</v>
      </c>
      <c r="N13281" s="1" t="s">
        <v>16</v>
      </c>
      <c r="O13281" s="1">
        <v>87.2</v>
      </c>
      <c r="P13281" s="1">
        <v>1.0</v>
      </c>
    </row>
    <row r="13282">
      <c r="A13282" s="1" t="s">
        <v>29</v>
      </c>
      <c r="B13282" s="1" t="s">
        <v>16054</v>
      </c>
      <c r="C13282" s="2" t="s">
        <v>16007</v>
      </c>
      <c r="D13282" s="1" t="s">
        <v>19</v>
      </c>
      <c r="E13282" s="3" t="str">
        <f>HYPERLINK("https://fyndiq.se/produkt/9c30703d7b8e4450/", "2-Pack Iphone 13 Pro Linsskydd - 9H Härdat glas- Super kvalitet")</f>
        <v>2-Pack Iphone 13 Pro Linsskydd - 9H Härdat glas- Super kvalitet</v>
      </c>
      <c r="F13282" s="1" t="s">
        <v>10456</v>
      </c>
      <c r="G13282" s="1" t="s">
        <v>10457</v>
      </c>
      <c r="H13282" s="1" t="s">
        <v>10458</v>
      </c>
      <c r="I13282" s="1" t="s">
        <v>16</v>
      </c>
      <c r="J13282" s="1" t="s">
        <v>23</v>
      </c>
      <c r="K13282" s="1" t="s">
        <v>16</v>
      </c>
      <c r="L13282" s="1" t="s">
        <v>16</v>
      </c>
      <c r="M13282" s="1" t="s">
        <v>16</v>
      </c>
      <c r="N13282" s="1" t="s">
        <v>16</v>
      </c>
      <c r="O13282" s="1">
        <v>55.2</v>
      </c>
      <c r="P13282" s="1">
        <v>1.0</v>
      </c>
    </row>
    <row r="13283">
      <c r="A13283" s="1" t="s">
        <v>29</v>
      </c>
      <c r="B13283" s="1" t="s">
        <v>16055</v>
      </c>
      <c r="C13283" s="2" t="s">
        <v>16007</v>
      </c>
      <c r="D13283" s="1" t="s">
        <v>19</v>
      </c>
      <c r="E13283" s="3" t="str">
        <f>HYPERLINK("https://fyndiq.se/produkt/ab30e6eab2d04eda/", "2-Pack XIAOMI REDMI 13C Skärmskydd - Härdat Glas 9H - Super kvalitet 3D")</f>
        <v>2-Pack XIAOMI REDMI 13C Skärmskydd - Härdat Glas 9H - Super kvalitet 3D</v>
      </c>
      <c r="F13283" s="1" t="s">
        <v>1951</v>
      </c>
      <c r="G13283" s="1" t="s">
        <v>1952</v>
      </c>
      <c r="H13283" s="1" t="s">
        <v>1953</v>
      </c>
      <c r="I13283" s="1" t="s">
        <v>16</v>
      </c>
      <c r="J13283" s="1" t="s">
        <v>23</v>
      </c>
      <c r="K13283" s="1" t="s">
        <v>16</v>
      </c>
      <c r="L13283" s="1" t="s">
        <v>16</v>
      </c>
      <c r="M13283" s="1" t="s">
        <v>16</v>
      </c>
      <c r="N13283" s="1" t="s">
        <v>16</v>
      </c>
      <c r="O13283" s="1">
        <v>63.2</v>
      </c>
      <c r="P13283" s="1">
        <v>1.0</v>
      </c>
    </row>
    <row r="13284">
      <c r="A13284" s="1" t="s">
        <v>29</v>
      </c>
      <c r="B13284" s="1" t="s">
        <v>16056</v>
      </c>
      <c r="C13284" s="2" t="s">
        <v>16007</v>
      </c>
      <c r="D13284" s="1" t="s">
        <v>19</v>
      </c>
      <c r="E13284" s="3" t="str">
        <f>HYPERLINK("https://fyndiq.se/produkt/675bb02ed6bb4e07/", "2-Pack Samsung Galaxy S21 Ultra - Härdat Glas 9H-Super Kvalitet")</f>
        <v>2-Pack Samsung Galaxy S21 Ultra - Härdat Glas 9H-Super Kvalitet</v>
      </c>
      <c r="F13284" s="1" t="s">
        <v>91</v>
      </c>
      <c r="G13284" s="1" t="s">
        <v>92</v>
      </c>
      <c r="H13284" s="1" t="s">
        <v>93</v>
      </c>
      <c r="I13284" s="1" t="s">
        <v>16</v>
      </c>
      <c r="J13284" s="1" t="s">
        <v>23</v>
      </c>
      <c r="K13284" s="1" t="s">
        <v>16</v>
      </c>
      <c r="L13284" s="1" t="s">
        <v>16</v>
      </c>
      <c r="M13284" s="1" t="s">
        <v>16</v>
      </c>
      <c r="N13284" s="1" t="s">
        <v>16</v>
      </c>
      <c r="O13284" s="1">
        <v>63.2</v>
      </c>
      <c r="P13284" s="1">
        <v>1.0</v>
      </c>
    </row>
    <row r="13285">
      <c r="A13285" s="1" t="s">
        <v>29</v>
      </c>
      <c r="B13285" s="1" t="s">
        <v>16057</v>
      </c>
      <c r="C13285" s="2" t="s">
        <v>16007</v>
      </c>
      <c r="D13285" s="1" t="s">
        <v>19</v>
      </c>
      <c r="E13285" s="3" t="str">
        <f t="shared" ref="E13285:E13288" si="570">HYPERLINK("https://fyndiq.se/produkt/3fee81d316cc43da/", "2-pack - iPhone 12 / 12 Pro - 9H Härdat Glass - Top Kvalitet")</f>
        <v>2-pack - iPhone 12 / 12 Pro - 9H Härdat Glass - Top Kvalitet</v>
      </c>
      <c r="F13285" s="1" t="s">
        <v>2499</v>
      </c>
      <c r="G13285" s="1" t="s">
        <v>2500</v>
      </c>
      <c r="H13285" s="1" t="s">
        <v>2067</v>
      </c>
      <c r="I13285" s="1" t="s">
        <v>16</v>
      </c>
      <c r="J13285" s="1" t="s">
        <v>23</v>
      </c>
      <c r="K13285" s="1" t="s">
        <v>16</v>
      </c>
      <c r="L13285" s="1" t="s">
        <v>16</v>
      </c>
      <c r="M13285" s="1" t="s">
        <v>16</v>
      </c>
      <c r="N13285" s="1" t="s">
        <v>16</v>
      </c>
      <c r="O13285" s="1">
        <v>47.2</v>
      </c>
      <c r="P13285" s="1">
        <v>1.0</v>
      </c>
    </row>
    <row r="13286">
      <c r="A13286" s="1" t="s">
        <v>29</v>
      </c>
      <c r="B13286" s="1" t="s">
        <v>16058</v>
      </c>
      <c r="C13286" s="2" t="s">
        <v>16007</v>
      </c>
      <c r="D13286" s="1" t="s">
        <v>19</v>
      </c>
      <c r="E13286" s="3" t="str">
        <f t="shared" si="570"/>
        <v>2-pack - iPhone 12 / 12 Pro - 9H Härdat Glass - Top Kvalitet</v>
      </c>
      <c r="F13286" s="1" t="s">
        <v>2499</v>
      </c>
      <c r="G13286" s="1" t="s">
        <v>2500</v>
      </c>
      <c r="H13286" s="1" t="s">
        <v>2067</v>
      </c>
      <c r="I13286" s="1" t="s">
        <v>16</v>
      </c>
      <c r="J13286" s="1" t="s">
        <v>23</v>
      </c>
      <c r="K13286" s="1" t="s">
        <v>16</v>
      </c>
      <c r="L13286" s="1" t="s">
        <v>16</v>
      </c>
      <c r="M13286" s="1" t="s">
        <v>16</v>
      </c>
      <c r="N13286" s="1" t="s">
        <v>16</v>
      </c>
      <c r="O13286" s="1">
        <v>47.2</v>
      </c>
      <c r="P13286" s="1">
        <v>1.0</v>
      </c>
    </row>
    <row r="13287">
      <c r="A13287" s="1" t="s">
        <v>29</v>
      </c>
      <c r="B13287" s="1" t="s">
        <v>16059</v>
      </c>
      <c r="C13287" s="2" t="s">
        <v>16007</v>
      </c>
      <c r="D13287" s="1" t="s">
        <v>19</v>
      </c>
      <c r="E13287" s="3" t="str">
        <f t="shared" si="570"/>
        <v>2-pack - iPhone 12 / 12 Pro - 9H Härdat Glass - Top Kvalitet</v>
      </c>
      <c r="F13287" s="1" t="s">
        <v>2499</v>
      </c>
      <c r="G13287" s="1" t="s">
        <v>2500</v>
      </c>
      <c r="H13287" s="1" t="s">
        <v>2067</v>
      </c>
      <c r="I13287" s="1" t="s">
        <v>16</v>
      </c>
      <c r="J13287" s="1" t="s">
        <v>23</v>
      </c>
      <c r="K13287" s="1" t="s">
        <v>16</v>
      </c>
      <c r="L13287" s="1" t="s">
        <v>16</v>
      </c>
      <c r="M13287" s="1" t="s">
        <v>16</v>
      </c>
      <c r="N13287" s="1" t="s">
        <v>16</v>
      </c>
      <c r="O13287" s="1">
        <v>47.2</v>
      </c>
      <c r="P13287" s="1">
        <v>1.0</v>
      </c>
    </row>
    <row r="13288">
      <c r="A13288" s="1" t="s">
        <v>29</v>
      </c>
      <c r="B13288" s="1" t="s">
        <v>16060</v>
      </c>
      <c r="C13288" s="2" t="s">
        <v>16007</v>
      </c>
      <c r="D13288" s="1" t="s">
        <v>19</v>
      </c>
      <c r="E13288" s="3" t="str">
        <f t="shared" si="570"/>
        <v>2-pack - iPhone 12 / 12 Pro - 9H Härdat Glass - Top Kvalitet</v>
      </c>
      <c r="F13288" s="1" t="s">
        <v>2499</v>
      </c>
      <c r="G13288" s="1" t="s">
        <v>2500</v>
      </c>
      <c r="H13288" s="1" t="s">
        <v>2067</v>
      </c>
      <c r="I13288" s="1" t="s">
        <v>16</v>
      </c>
      <c r="J13288" s="1" t="s">
        <v>23</v>
      </c>
      <c r="K13288" s="1" t="s">
        <v>16</v>
      </c>
      <c r="L13288" s="1" t="s">
        <v>16</v>
      </c>
      <c r="M13288" s="1" t="s">
        <v>16</v>
      </c>
      <c r="N13288" s="1" t="s">
        <v>16</v>
      </c>
      <c r="O13288" s="1">
        <v>47.2</v>
      </c>
      <c r="P13288" s="1">
        <v>1.0</v>
      </c>
    </row>
    <row r="13289">
      <c r="A13289" s="1" t="s">
        <v>29</v>
      </c>
      <c r="B13289" s="1" t="s">
        <v>16061</v>
      </c>
      <c r="C13289" s="2" t="s">
        <v>16007</v>
      </c>
      <c r="D13289" s="1" t="s">
        <v>19</v>
      </c>
      <c r="E13289" s="3" t="str">
        <f t="shared" ref="E13289:E13290" si="571">HYPERLINK("https://fyndiq.se/produkt/0a890dd972c4463d/", "2-Pack Samsung Galaxy A52s 5G - Härdat glas 9H - Super kvalitet")</f>
        <v>2-Pack Samsung Galaxy A52s 5G - Härdat glas 9H - Super kvalitet</v>
      </c>
      <c r="F13289" s="1" t="s">
        <v>442</v>
      </c>
      <c r="G13289" s="1" t="s">
        <v>443</v>
      </c>
      <c r="H13289" s="1" t="s">
        <v>444</v>
      </c>
      <c r="I13289" s="1" t="s">
        <v>16</v>
      </c>
      <c r="J13289" s="1" t="s">
        <v>23</v>
      </c>
      <c r="K13289" s="1" t="s">
        <v>16</v>
      </c>
      <c r="L13289" s="1" t="s">
        <v>16</v>
      </c>
      <c r="M13289" s="1" t="s">
        <v>16</v>
      </c>
      <c r="N13289" s="1" t="s">
        <v>16</v>
      </c>
      <c r="O13289" s="1">
        <v>63.2</v>
      </c>
      <c r="P13289" s="1">
        <v>1.0</v>
      </c>
    </row>
    <row r="13290">
      <c r="A13290" s="1" t="s">
        <v>29</v>
      </c>
      <c r="B13290" s="1" t="s">
        <v>16062</v>
      </c>
      <c r="C13290" s="2" t="s">
        <v>16007</v>
      </c>
      <c r="D13290" s="1" t="s">
        <v>19</v>
      </c>
      <c r="E13290" s="3" t="str">
        <f t="shared" si="571"/>
        <v>2-Pack Samsung Galaxy A52s 5G - Härdat glas 9H - Super kvalitet</v>
      </c>
      <c r="F13290" s="1" t="s">
        <v>442</v>
      </c>
      <c r="G13290" s="1" t="s">
        <v>443</v>
      </c>
      <c r="H13290" s="1" t="s">
        <v>444</v>
      </c>
      <c r="I13290" s="1" t="s">
        <v>16</v>
      </c>
      <c r="J13290" s="1" t="s">
        <v>23</v>
      </c>
      <c r="K13290" s="1" t="s">
        <v>16</v>
      </c>
      <c r="L13290" s="1" t="s">
        <v>16</v>
      </c>
      <c r="M13290" s="1" t="s">
        <v>16</v>
      </c>
      <c r="N13290" s="1" t="s">
        <v>16</v>
      </c>
      <c r="O13290" s="1">
        <v>63.2</v>
      </c>
      <c r="P13290" s="1">
        <v>1.0</v>
      </c>
    </row>
    <row r="13291">
      <c r="A13291" s="1" t="s">
        <v>29</v>
      </c>
      <c r="B13291" s="1" t="s">
        <v>16063</v>
      </c>
      <c r="C13291" s="2" t="s">
        <v>16007</v>
      </c>
      <c r="D13291" s="1" t="s">
        <v>19</v>
      </c>
      <c r="E13291" s="3" t="str">
        <f>HYPERLINK("https://fyndiq.se/produkt/d581186a659d41c4/", "3-Pack Samsung Galaxy Tab A8 4G - Härdat Glas 9H -Super Kvalitet")</f>
        <v>3-Pack Samsung Galaxy Tab A8 4G - Härdat Glas 9H -Super Kvalitet</v>
      </c>
      <c r="F13291" s="1" t="s">
        <v>16064</v>
      </c>
      <c r="G13291" s="1" t="s">
        <v>16065</v>
      </c>
      <c r="H13291" s="1" t="s">
        <v>16066</v>
      </c>
      <c r="I13291" s="1" t="s">
        <v>16</v>
      </c>
      <c r="J13291" s="1" t="s">
        <v>23</v>
      </c>
      <c r="K13291" s="1" t="s">
        <v>16</v>
      </c>
      <c r="L13291" s="1" t="s">
        <v>16</v>
      </c>
      <c r="M13291" s="1" t="s">
        <v>16</v>
      </c>
      <c r="N13291" s="1" t="s">
        <v>16</v>
      </c>
      <c r="O13291" s="1">
        <v>151.2</v>
      </c>
      <c r="P13291" s="1">
        <v>1.0</v>
      </c>
    </row>
    <row r="13292">
      <c r="A13292" s="1" t="s">
        <v>29</v>
      </c>
      <c r="B13292" s="1" t="s">
        <v>16067</v>
      </c>
      <c r="C13292" s="2" t="s">
        <v>16007</v>
      </c>
      <c r="D13292" s="1" t="s">
        <v>19</v>
      </c>
      <c r="E13292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3292" s="1" t="s">
        <v>2858</v>
      </c>
      <c r="G13292" s="1" t="s">
        <v>2859</v>
      </c>
      <c r="H13292" s="1" t="s">
        <v>2860</v>
      </c>
      <c r="I13292" s="1" t="s">
        <v>16</v>
      </c>
      <c r="J13292" s="1" t="s">
        <v>23</v>
      </c>
      <c r="K13292" s="1" t="s">
        <v>16</v>
      </c>
      <c r="L13292" s="1" t="s">
        <v>16</v>
      </c>
      <c r="M13292" s="1" t="s">
        <v>16</v>
      </c>
      <c r="N13292" s="1" t="s">
        <v>16</v>
      </c>
      <c r="O13292" s="1">
        <v>63.2</v>
      </c>
      <c r="P13292" s="1">
        <v>1.0</v>
      </c>
    </row>
    <row r="13293">
      <c r="A13293" s="1" t="s">
        <v>29</v>
      </c>
      <c r="B13293" s="1" t="s">
        <v>16068</v>
      </c>
      <c r="C13293" s="2" t="s">
        <v>16007</v>
      </c>
      <c r="D13293" s="1" t="s">
        <v>19</v>
      </c>
      <c r="E13293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293" s="1" t="s">
        <v>614</v>
      </c>
      <c r="G13293" s="1" t="s">
        <v>615</v>
      </c>
      <c r="H13293" s="1" t="s">
        <v>616</v>
      </c>
      <c r="I13293" s="1" t="s">
        <v>16</v>
      </c>
      <c r="J13293" s="1" t="s">
        <v>23</v>
      </c>
      <c r="K13293" s="1" t="s">
        <v>16</v>
      </c>
      <c r="L13293" s="1" t="s">
        <v>16</v>
      </c>
      <c r="M13293" s="1" t="s">
        <v>16</v>
      </c>
      <c r="N13293" s="1" t="s">
        <v>16</v>
      </c>
      <c r="O13293" s="1">
        <v>71.2</v>
      </c>
      <c r="P13293" s="1">
        <v>1.0</v>
      </c>
    </row>
    <row r="13294">
      <c r="A13294" s="1" t="s">
        <v>29</v>
      </c>
      <c r="B13294" s="1" t="s">
        <v>16069</v>
      </c>
      <c r="C13294" s="2" t="s">
        <v>16007</v>
      </c>
      <c r="D13294" s="1" t="s">
        <v>19</v>
      </c>
      <c r="E13294" s="3" t="str">
        <f>HYPERLINK("https://fyndiq.se/produkt/e0b5cbce33334680/", "2 Pack Sony Xperia 10 IV - Härdat glas 9H -Super Kvalitet 3D")</f>
        <v>2 Pack Sony Xperia 10 IV - Härdat glas 9H -Super Kvalitet 3D</v>
      </c>
      <c r="F13294" s="1" t="s">
        <v>250</v>
      </c>
      <c r="G13294" s="1" t="s">
        <v>251</v>
      </c>
      <c r="H13294" s="1" t="s">
        <v>252</v>
      </c>
      <c r="I13294" s="1" t="s">
        <v>16</v>
      </c>
      <c r="J13294" s="1" t="s">
        <v>23</v>
      </c>
      <c r="K13294" s="1" t="s">
        <v>16</v>
      </c>
      <c r="L13294" s="1" t="s">
        <v>16</v>
      </c>
      <c r="M13294" s="1" t="s">
        <v>16</v>
      </c>
      <c r="N13294" s="1" t="s">
        <v>16</v>
      </c>
      <c r="O13294" s="1">
        <v>71.2</v>
      </c>
      <c r="P13294" s="1">
        <v>1.0</v>
      </c>
    </row>
    <row r="13295">
      <c r="A13295" s="1" t="s">
        <v>29</v>
      </c>
      <c r="B13295" s="1" t="s">
        <v>16070</v>
      </c>
      <c r="C13295" s="2" t="s">
        <v>16007</v>
      </c>
      <c r="D13295" s="1" t="s">
        <v>19</v>
      </c>
      <c r="E13295" s="3" t="str">
        <f t="shared" ref="E13295:E13296" si="572">HYPERLINK("https://fyndiq.se/produkt/e9c1dd33f1fd4d17/", "2-Pack Samsung Galaxy S21 5G - Härdat Glas Skärmskydd 9H - HD")</f>
        <v>2-Pack Samsung Galaxy S21 5G - Härdat Glas Skärmskydd 9H - HD</v>
      </c>
      <c r="F13295" s="1" t="s">
        <v>454</v>
      </c>
      <c r="G13295" s="1" t="s">
        <v>455</v>
      </c>
      <c r="H13295" s="1" t="s">
        <v>456</v>
      </c>
      <c r="I13295" s="1" t="s">
        <v>16</v>
      </c>
      <c r="J13295" s="1" t="s">
        <v>23</v>
      </c>
      <c r="K13295" s="1" t="s">
        <v>16</v>
      </c>
      <c r="L13295" s="1" t="s">
        <v>16</v>
      </c>
      <c r="M13295" s="1" t="s">
        <v>16</v>
      </c>
      <c r="N13295" s="1" t="s">
        <v>16</v>
      </c>
      <c r="O13295" s="1">
        <v>63.2</v>
      </c>
      <c r="P13295" s="1">
        <v>1.0</v>
      </c>
    </row>
    <row r="13296">
      <c r="A13296" s="1" t="s">
        <v>29</v>
      </c>
      <c r="B13296" s="1" t="s">
        <v>16071</v>
      </c>
      <c r="C13296" s="2" t="s">
        <v>16007</v>
      </c>
      <c r="D13296" s="1" t="s">
        <v>19</v>
      </c>
      <c r="E13296" s="3" t="str">
        <f t="shared" si="572"/>
        <v>2-Pack Samsung Galaxy S21 5G - Härdat Glas Skärmskydd 9H - HD</v>
      </c>
      <c r="F13296" s="1" t="s">
        <v>454</v>
      </c>
      <c r="G13296" s="1" t="s">
        <v>455</v>
      </c>
      <c r="H13296" s="1" t="s">
        <v>456</v>
      </c>
      <c r="I13296" s="1" t="s">
        <v>16</v>
      </c>
      <c r="J13296" s="1" t="s">
        <v>23</v>
      </c>
      <c r="K13296" s="1" t="s">
        <v>16</v>
      </c>
      <c r="L13296" s="1" t="s">
        <v>16</v>
      </c>
      <c r="M13296" s="1" t="s">
        <v>16</v>
      </c>
      <c r="N13296" s="1" t="s">
        <v>16</v>
      </c>
      <c r="O13296" s="1">
        <v>63.2</v>
      </c>
      <c r="P13296" s="1">
        <v>1.0</v>
      </c>
    </row>
    <row r="13297">
      <c r="A13297" s="1" t="s">
        <v>29</v>
      </c>
      <c r="B13297" s="1" t="s">
        <v>16072</v>
      </c>
      <c r="C13297" s="2" t="s">
        <v>16007</v>
      </c>
      <c r="D13297" s="1" t="s">
        <v>19</v>
      </c>
      <c r="E13297" s="3" t="str">
        <f>HYPERLINK("https://fyndiq.se/produkt/9394ab62b0134b76/", "2-Pack Samsung Galaxy A52 - Härdat glas 9H - Super kvalitet 3D")</f>
        <v>2-Pack Samsung Galaxy A52 - Härdat glas 9H - Super kvalitet 3D</v>
      </c>
      <c r="F13297" s="1" t="s">
        <v>1553</v>
      </c>
      <c r="G13297" s="1" t="s">
        <v>1554</v>
      </c>
      <c r="H13297" s="1" t="s">
        <v>1555</v>
      </c>
      <c r="I13297" s="1" t="s">
        <v>16</v>
      </c>
      <c r="J13297" s="1" t="s">
        <v>23</v>
      </c>
      <c r="K13297" s="1" t="s">
        <v>16</v>
      </c>
      <c r="L13297" s="1" t="s">
        <v>16</v>
      </c>
      <c r="M13297" s="1" t="s">
        <v>16</v>
      </c>
      <c r="N13297" s="1" t="s">
        <v>16</v>
      </c>
      <c r="O13297" s="1">
        <v>63.2</v>
      </c>
      <c r="P13297" s="1">
        <v>1.0</v>
      </c>
    </row>
    <row r="13298">
      <c r="A13298" s="1" t="s">
        <v>29</v>
      </c>
      <c r="B13298" s="1" t="s">
        <v>16073</v>
      </c>
      <c r="C13298" s="2" t="s">
        <v>16007</v>
      </c>
      <c r="D13298" s="1" t="s">
        <v>19</v>
      </c>
      <c r="E13298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3298" s="1" t="s">
        <v>397</v>
      </c>
      <c r="G13298" s="1" t="s">
        <v>398</v>
      </c>
      <c r="H13298" s="1" t="s">
        <v>399</v>
      </c>
      <c r="I13298" s="1" t="s">
        <v>16</v>
      </c>
      <c r="J13298" s="1" t="s">
        <v>23</v>
      </c>
      <c r="K13298" s="1" t="s">
        <v>16</v>
      </c>
      <c r="L13298" s="1" t="s">
        <v>16</v>
      </c>
      <c r="M13298" s="1" t="s">
        <v>16</v>
      </c>
      <c r="N13298" s="1" t="s">
        <v>16</v>
      </c>
      <c r="O13298" s="1">
        <v>63.2</v>
      </c>
      <c r="P13298" s="1">
        <v>1.0</v>
      </c>
    </row>
    <row r="13299">
      <c r="A13299" s="1" t="s">
        <v>29</v>
      </c>
      <c r="B13299" s="1" t="s">
        <v>16074</v>
      </c>
      <c r="C13299" s="2" t="s">
        <v>16007</v>
      </c>
      <c r="D13299" s="1" t="s">
        <v>19</v>
      </c>
      <c r="E13299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3299" s="1" t="s">
        <v>692</v>
      </c>
      <c r="G13299" s="1" t="s">
        <v>693</v>
      </c>
      <c r="H13299" s="1" t="s">
        <v>694</v>
      </c>
      <c r="I13299" s="1" t="s">
        <v>16</v>
      </c>
      <c r="J13299" s="1" t="s">
        <v>23</v>
      </c>
      <c r="K13299" s="1" t="s">
        <v>16</v>
      </c>
      <c r="L13299" s="1" t="s">
        <v>16</v>
      </c>
      <c r="M13299" s="1" t="s">
        <v>16</v>
      </c>
      <c r="N13299" s="1" t="s">
        <v>16</v>
      </c>
      <c r="O13299" s="1">
        <v>47.2</v>
      </c>
      <c r="P13299" s="1">
        <v>1.0</v>
      </c>
    </row>
    <row r="13300">
      <c r="A13300" s="1" t="s">
        <v>29</v>
      </c>
      <c r="B13300" s="1" t="s">
        <v>16075</v>
      </c>
      <c r="C13300" s="2" t="s">
        <v>16007</v>
      </c>
      <c r="D13300" s="1" t="s">
        <v>19</v>
      </c>
      <c r="E13300" s="3" t="str">
        <f>HYPERLINK("https://fyndiq.se/produkt/ebd0c75a3b324593/", "2-Pack Samsung S22 Ultra 5G Skärmskydd &amp;1-Pack linsskydd-9H GLAS")</f>
        <v>2-Pack Samsung S22 Ultra 5G Skärmskydd &amp;1-Pack linsskydd-9H GLAS</v>
      </c>
      <c r="F13300" s="1" t="s">
        <v>6898</v>
      </c>
      <c r="G13300" s="1" t="s">
        <v>6899</v>
      </c>
      <c r="H13300" s="1" t="s">
        <v>6900</v>
      </c>
      <c r="I13300" s="1" t="s">
        <v>16</v>
      </c>
      <c r="J13300" s="1" t="s">
        <v>23</v>
      </c>
      <c r="K13300" s="1" t="s">
        <v>16</v>
      </c>
      <c r="L13300" s="1" t="s">
        <v>16</v>
      </c>
      <c r="M13300" s="1" t="s">
        <v>16</v>
      </c>
      <c r="N13300" s="1" t="s">
        <v>16</v>
      </c>
      <c r="O13300" s="1">
        <v>71.2</v>
      </c>
      <c r="P13300" s="1">
        <v>2.0</v>
      </c>
    </row>
    <row r="13301">
      <c r="A13301" s="1" t="s">
        <v>29</v>
      </c>
      <c r="B13301" s="1" t="s">
        <v>16076</v>
      </c>
      <c r="C13301" s="2" t="s">
        <v>16007</v>
      </c>
      <c r="D13301" s="1" t="s">
        <v>19</v>
      </c>
      <c r="E13301" s="3" t="str">
        <f t="shared" ref="E13301:E13302" si="573">HYPERLINK("https://fyndiq.se/produkt/4bbb3fa8e0b44286/", "2-Pack XIAOMI REDMI 13C Skärmskydd - Härdat Glas 9H - Super kvalitet 3D")</f>
        <v>2-Pack XIAOMI REDMI 13C Skärmskydd - Härdat Glas 9H - Super kvalitet 3D</v>
      </c>
      <c r="F13301" s="1" t="s">
        <v>103</v>
      </c>
      <c r="G13301" s="1" t="s">
        <v>104</v>
      </c>
      <c r="H13301" s="1" t="s">
        <v>105</v>
      </c>
      <c r="I13301" s="1" t="s">
        <v>16</v>
      </c>
      <c r="J13301" s="1" t="s">
        <v>23</v>
      </c>
      <c r="K13301" s="1" t="s">
        <v>16</v>
      </c>
      <c r="L13301" s="1" t="s">
        <v>16</v>
      </c>
      <c r="M13301" s="1" t="s">
        <v>16</v>
      </c>
      <c r="N13301" s="1" t="s">
        <v>16</v>
      </c>
      <c r="O13301" s="1">
        <v>63.2</v>
      </c>
      <c r="P13301" s="1">
        <v>1.0</v>
      </c>
    </row>
    <row r="13302">
      <c r="A13302" s="1" t="s">
        <v>29</v>
      </c>
      <c r="B13302" s="1" t="s">
        <v>16077</v>
      </c>
      <c r="C13302" s="2" t="s">
        <v>16007</v>
      </c>
      <c r="D13302" s="1" t="s">
        <v>19</v>
      </c>
      <c r="E13302" s="3" t="str">
        <f t="shared" si="573"/>
        <v>2-Pack XIAOMI REDMI 13C Skärmskydd - Härdat Glas 9H - Super kvalitet 3D</v>
      </c>
      <c r="F13302" s="1" t="s">
        <v>103</v>
      </c>
      <c r="G13302" s="1" t="s">
        <v>104</v>
      </c>
      <c r="H13302" s="1" t="s">
        <v>105</v>
      </c>
      <c r="I13302" s="1" t="s">
        <v>16</v>
      </c>
      <c r="J13302" s="1" t="s">
        <v>23</v>
      </c>
      <c r="K13302" s="1" t="s">
        <v>16</v>
      </c>
      <c r="L13302" s="1" t="s">
        <v>16</v>
      </c>
      <c r="M13302" s="1" t="s">
        <v>16</v>
      </c>
      <c r="N13302" s="1" t="s">
        <v>16</v>
      </c>
      <c r="O13302" s="1">
        <v>63.2</v>
      </c>
      <c r="P13302" s="1">
        <v>1.0</v>
      </c>
    </row>
    <row r="13303">
      <c r="A13303" s="1" t="s">
        <v>29</v>
      </c>
      <c r="B13303" s="1" t="s">
        <v>16078</v>
      </c>
      <c r="C13303" s="2" t="s">
        <v>16007</v>
      </c>
      <c r="D13303" s="1" t="s">
        <v>19</v>
      </c>
      <c r="E13303" s="3" t="str">
        <f t="shared" ref="E13303:E13304" si="574">HYPERLINK("https://fyndiq.se/produkt/8d7960028c1a40a4/", "2 Pack Xiaomi 11T Pro 5G - Härdat glas 9H - Super kvalitet 3D")</f>
        <v>2 Pack Xiaomi 11T Pro 5G - Härdat glas 9H - Super kvalitet 3D</v>
      </c>
      <c r="F13303" s="1" t="s">
        <v>112</v>
      </c>
      <c r="G13303" s="1" t="s">
        <v>113</v>
      </c>
      <c r="H13303" s="1" t="s">
        <v>114</v>
      </c>
      <c r="I13303" s="1" t="s">
        <v>16</v>
      </c>
      <c r="J13303" s="1" t="s">
        <v>23</v>
      </c>
      <c r="K13303" s="1" t="s">
        <v>16</v>
      </c>
      <c r="L13303" s="1" t="s">
        <v>16</v>
      </c>
      <c r="M13303" s="1" t="s">
        <v>16</v>
      </c>
      <c r="N13303" s="1" t="s">
        <v>16</v>
      </c>
      <c r="O13303" s="1">
        <v>63.2</v>
      </c>
      <c r="P13303" s="1">
        <v>1.0</v>
      </c>
    </row>
    <row r="13304">
      <c r="A13304" s="1" t="s">
        <v>29</v>
      </c>
      <c r="B13304" s="1" t="s">
        <v>16079</v>
      </c>
      <c r="C13304" s="2" t="s">
        <v>16007</v>
      </c>
      <c r="D13304" s="1" t="s">
        <v>19</v>
      </c>
      <c r="E13304" s="3" t="str">
        <f t="shared" si="574"/>
        <v>2 Pack Xiaomi 11T Pro 5G - Härdat glas 9H - Super kvalitet 3D</v>
      </c>
      <c r="F13304" s="1" t="s">
        <v>112</v>
      </c>
      <c r="G13304" s="1" t="s">
        <v>113</v>
      </c>
      <c r="H13304" s="1" t="s">
        <v>114</v>
      </c>
      <c r="I13304" s="1" t="s">
        <v>16</v>
      </c>
      <c r="J13304" s="1" t="s">
        <v>23</v>
      </c>
      <c r="K13304" s="1" t="s">
        <v>16</v>
      </c>
      <c r="L13304" s="1" t="s">
        <v>16</v>
      </c>
      <c r="M13304" s="1" t="s">
        <v>16</v>
      </c>
      <c r="N13304" s="1" t="s">
        <v>16</v>
      </c>
      <c r="O13304" s="1">
        <v>63.2</v>
      </c>
      <c r="P13304" s="1">
        <v>1.0</v>
      </c>
    </row>
    <row r="13305">
      <c r="A13305" s="1" t="s">
        <v>29</v>
      </c>
      <c r="B13305" s="1" t="s">
        <v>16080</v>
      </c>
      <c r="C13305" s="2" t="s">
        <v>16007</v>
      </c>
      <c r="D13305" s="1" t="s">
        <v>19</v>
      </c>
      <c r="E13305" s="3" t="str">
        <f t="shared" ref="E13305:E13306" si="575">HYPERLINK("https://fyndiq.se/produkt/914693d84cc04c99/", "2-Pack Xiaomi Redmi 12C - Härdat Glas 9H - Super kvalitet 3D Skärmskydd")</f>
        <v>2-Pack Xiaomi Redmi 12C - Härdat Glas 9H - Super kvalitet 3D Skärmskydd</v>
      </c>
      <c r="F13305" s="1" t="s">
        <v>3098</v>
      </c>
      <c r="G13305" s="1" t="s">
        <v>3099</v>
      </c>
      <c r="H13305" s="1" t="s">
        <v>3100</v>
      </c>
      <c r="I13305" s="1" t="s">
        <v>16</v>
      </c>
      <c r="J13305" s="1" t="s">
        <v>23</v>
      </c>
      <c r="K13305" s="1" t="s">
        <v>16</v>
      </c>
      <c r="L13305" s="1" t="s">
        <v>16</v>
      </c>
      <c r="M13305" s="1" t="s">
        <v>16</v>
      </c>
      <c r="N13305" s="1" t="s">
        <v>16</v>
      </c>
      <c r="O13305" s="1">
        <v>63.2</v>
      </c>
      <c r="P13305" s="1">
        <v>1.0</v>
      </c>
    </row>
    <row r="13306">
      <c r="A13306" s="1" t="s">
        <v>29</v>
      </c>
      <c r="B13306" s="1" t="s">
        <v>16081</v>
      </c>
      <c r="C13306" s="2" t="s">
        <v>16007</v>
      </c>
      <c r="D13306" s="1" t="s">
        <v>19</v>
      </c>
      <c r="E13306" s="3" t="str">
        <f t="shared" si="575"/>
        <v>2-Pack Xiaomi Redmi 12C - Härdat Glas 9H - Super kvalitet 3D Skärmskydd</v>
      </c>
      <c r="F13306" s="1" t="s">
        <v>3098</v>
      </c>
      <c r="G13306" s="1" t="s">
        <v>3099</v>
      </c>
      <c r="H13306" s="1" t="s">
        <v>3100</v>
      </c>
      <c r="I13306" s="1" t="s">
        <v>16</v>
      </c>
      <c r="J13306" s="1" t="s">
        <v>23</v>
      </c>
      <c r="K13306" s="1" t="s">
        <v>16</v>
      </c>
      <c r="L13306" s="1" t="s">
        <v>16</v>
      </c>
      <c r="M13306" s="1" t="s">
        <v>16</v>
      </c>
      <c r="N13306" s="1" t="s">
        <v>16</v>
      </c>
      <c r="O13306" s="1">
        <v>63.2</v>
      </c>
      <c r="P13306" s="1">
        <v>1.0</v>
      </c>
    </row>
    <row r="13307">
      <c r="A13307" s="1" t="s">
        <v>29</v>
      </c>
      <c r="B13307" s="1" t="s">
        <v>16082</v>
      </c>
      <c r="C13307" s="2" t="s">
        <v>16007</v>
      </c>
      <c r="D13307" s="1" t="s">
        <v>19</v>
      </c>
      <c r="E13307" s="3" t="str">
        <f>HYPERLINK("https://fyndiq.se/produkt/f458e3a3c7f64c63/", "2-Pack Apple Watch 42mm – Härdat glas 9H – Super kvalitet 3D")</f>
        <v>2-Pack Apple Watch 42mm – Härdat glas 9H – Super kvalitet 3D</v>
      </c>
      <c r="F13307" s="1" t="s">
        <v>655</v>
      </c>
      <c r="G13307" s="1" t="s">
        <v>656</v>
      </c>
      <c r="H13307" s="1" t="s">
        <v>657</v>
      </c>
      <c r="I13307" s="1" t="s">
        <v>16</v>
      </c>
      <c r="J13307" s="1" t="s">
        <v>23</v>
      </c>
      <c r="K13307" s="1" t="s">
        <v>16</v>
      </c>
      <c r="L13307" s="1" t="s">
        <v>16</v>
      </c>
      <c r="M13307" s="1" t="s">
        <v>16</v>
      </c>
      <c r="N13307" s="1" t="s">
        <v>16</v>
      </c>
      <c r="O13307" s="1">
        <v>55.2</v>
      </c>
      <c r="P13307" s="1">
        <v>1.0</v>
      </c>
    </row>
    <row r="13308">
      <c r="A13308" s="1" t="s">
        <v>29</v>
      </c>
      <c r="B13308" s="1" t="s">
        <v>16083</v>
      </c>
      <c r="C13308" s="2" t="s">
        <v>16007</v>
      </c>
      <c r="D13308" s="1" t="s">
        <v>19</v>
      </c>
      <c r="E13308" s="3" t="str">
        <f t="shared" ref="E13308:E13310" si="576">HYPERLINK("https://fyndiq.se/produkt/13e76851ca504320/", "2-Pack Samsung Galaxy S22 Ultra - Härdat glas 9H - Top kvalitet")</f>
        <v>2-Pack Samsung Galaxy S22 Ultra - Härdat glas 9H - Top kvalitet</v>
      </c>
      <c r="F13308" s="1" t="s">
        <v>140</v>
      </c>
      <c r="G13308" s="1" t="s">
        <v>141</v>
      </c>
      <c r="H13308" s="1" t="s">
        <v>142</v>
      </c>
      <c r="I13308" s="1" t="s">
        <v>16</v>
      </c>
      <c r="J13308" s="1" t="s">
        <v>23</v>
      </c>
      <c r="K13308" s="1" t="s">
        <v>16</v>
      </c>
      <c r="L13308" s="1" t="s">
        <v>16</v>
      </c>
      <c r="M13308" s="1" t="s">
        <v>16</v>
      </c>
      <c r="N13308" s="1" t="s">
        <v>16</v>
      </c>
      <c r="O13308" s="1">
        <v>63.2</v>
      </c>
      <c r="P13308" s="1">
        <v>1.0</v>
      </c>
    </row>
    <row r="13309">
      <c r="A13309" s="1" t="s">
        <v>29</v>
      </c>
      <c r="B13309" s="1" t="s">
        <v>16084</v>
      </c>
      <c r="C13309" s="2" t="s">
        <v>16007</v>
      </c>
      <c r="D13309" s="1" t="s">
        <v>19</v>
      </c>
      <c r="E13309" s="3" t="str">
        <f t="shared" si="576"/>
        <v>2-Pack Samsung Galaxy S22 Ultra - Härdat glas 9H - Top kvalitet</v>
      </c>
      <c r="F13309" s="1" t="s">
        <v>140</v>
      </c>
      <c r="G13309" s="1" t="s">
        <v>141</v>
      </c>
      <c r="H13309" s="1" t="s">
        <v>142</v>
      </c>
      <c r="I13309" s="1" t="s">
        <v>16</v>
      </c>
      <c r="J13309" s="1" t="s">
        <v>23</v>
      </c>
      <c r="K13309" s="1" t="s">
        <v>16</v>
      </c>
      <c r="L13309" s="1" t="s">
        <v>16</v>
      </c>
      <c r="M13309" s="1" t="s">
        <v>16</v>
      </c>
      <c r="N13309" s="1" t="s">
        <v>16</v>
      </c>
      <c r="O13309" s="1">
        <v>63.2</v>
      </c>
      <c r="P13309" s="1">
        <v>1.0</v>
      </c>
    </row>
    <row r="13310">
      <c r="A13310" s="1" t="s">
        <v>29</v>
      </c>
      <c r="B13310" s="1" t="s">
        <v>16085</v>
      </c>
      <c r="C13310" s="2" t="s">
        <v>16007</v>
      </c>
      <c r="D13310" s="1" t="s">
        <v>19</v>
      </c>
      <c r="E13310" s="3" t="str">
        <f t="shared" si="576"/>
        <v>2-Pack Samsung Galaxy S22 Ultra - Härdat glas 9H - Top kvalitet</v>
      </c>
      <c r="F13310" s="1" t="s">
        <v>140</v>
      </c>
      <c r="G13310" s="1" t="s">
        <v>141</v>
      </c>
      <c r="H13310" s="1" t="s">
        <v>142</v>
      </c>
      <c r="I13310" s="1" t="s">
        <v>16</v>
      </c>
      <c r="J13310" s="1" t="s">
        <v>23</v>
      </c>
      <c r="K13310" s="1" t="s">
        <v>16</v>
      </c>
      <c r="L13310" s="1" t="s">
        <v>16</v>
      </c>
      <c r="M13310" s="1" t="s">
        <v>16</v>
      </c>
      <c r="N13310" s="1" t="s">
        <v>16</v>
      </c>
      <c r="O13310" s="1">
        <v>63.2</v>
      </c>
      <c r="P13310" s="1">
        <v>1.0</v>
      </c>
    </row>
    <row r="13311">
      <c r="A13311" s="1" t="s">
        <v>29</v>
      </c>
      <c r="B13311" s="1" t="s">
        <v>16086</v>
      </c>
      <c r="C13311" s="2" t="s">
        <v>16007</v>
      </c>
      <c r="D13311" s="1" t="s">
        <v>19</v>
      </c>
      <c r="E13311" s="3" t="str">
        <f>HYPERLINK("https://fyndiq.se/produkt/f14d7a07171e4082/", "2 Pack Samsung S21 5G - Härdat Glas 9H - Super Kvalitet 3D")</f>
        <v>2 Pack Samsung S21 5G - Härdat Glas 9H - Super Kvalitet 3D</v>
      </c>
      <c r="F13311" s="1" t="s">
        <v>741</v>
      </c>
      <c r="G13311" s="1" t="s">
        <v>742</v>
      </c>
      <c r="H13311" s="1" t="s">
        <v>743</v>
      </c>
      <c r="I13311" s="1" t="s">
        <v>16</v>
      </c>
      <c r="J13311" s="1" t="s">
        <v>23</v>
      </c>
      <c r="K13311" s="1" t="s">
        <v>16</v>
      </c>
      <c r="L13311" s="1" t="s">
        <v>16</v>
      </c>
      <c r="M13311" s="1" t="s">
        <v>16</v>
      </c>
      <c r="N13311" s="1" t="s">
        <v>16</v>
      </c>
      <c r="O13311" s="1">
        <v>63.2</v>
      </c>
      <c r="P13311" s="1">
        <v>1.0</v>
      </c>
    </row>
    <row r="13312">
      <c r="A13312" s="1" t="s">
        <v>29</v>
      </c>
      <c r="B13312" s="1" t="s">
        <v>16087</v>
      </c>
      <c r="C13312" s="2" t="s">
        <v>16007</v>
      </c>
      <c r="D13312" s="1" t="s">
        <v>19</v>
      </c>
      <c r="E13312" s="3" t="str">
        <f>HYPERLINK("https://fyndiq.se/produkt/87e8c2a54c4a469b/", "2-Pack Samsung Galaxy A53 5G - Härdat glas 9H - Super kvalitet")</f>
        <v>2-Pack Samsung Galaxy A53 5G - Härdat glas 9H - Super kvalitet</v>
      </c>
      <c r="F13312" s="1" t="s">
        <v>1320</v>
      </c>
      <c r="G13312" s="1" t="s">
        <v>1321</v>
      </c>
      <c r="H13312" s="1" t="s">
        <v>1322</v>
      </c>
      <c r="I13312" s="1" t="s">
        <v>16</v>
      </c>
      <c r="J13312" s="1" t="s">
        <v>23</v>
      </c>
      <c r="K13312" s="1" t="s">
        <v>16</v>
      </c>
      <c r="L13312" s="1" t="s">
        <v>16</v>
      </c>
      <c r="M13312" s="1" t="s">
        <v>16</v>
      </c>
      <c r="N13312" s="1" t="s">
        <v>16</v>
      </c>
      <c r="O13312" s="1">
        <v>63.2</v>
      </c>
      <c r="P13312" s="1">
        <v>2.0</v>
      </c>
    </row>
    <row r="13313">
      <c r="A13313" s="1" t="s">
        <v>29</v>
      </c>
      <c r="B13313" s="1" t="s">
        <v>16088</v>
      </c>
      <c r="C13313" s="2" t="s">
        <v>16007</v>
      </c>
      <c r="D13313" s="1" t="s">
        <v>19</v>
      </c>
      <c r="E13313" s="3" t="str">
        <f t="shared" ref="E13313:E13314" si="577">HYPERLINK("https://fyndiq.se/produkt/925ae49423884615/", "2-Pack Samsung S22 Ultra Skärmskydd &amp; 1-Pack linsskydd -9H GLAS")</f>
        <v>2-Pack Samsung S22 Ultra Skärmskydd &amp; 1-Pack linsskydd -9H GLAS</v>
      </c>
      <c r="F13313" s="1" t="s">
        <v>335</v>
      </c>
      <c r="G13313" s="1" t="s">
        <v>336</v>
      </c>
      <c r="H13313" s="1" t="s">
        <v>337</v>
      </c>
      <c r="I13313" s="1" t="s">
        <v>16</v>
      </c>
      <c r="J13313" s="1" t="s">
        <v>23</v>
      </c>
      <c r="K13313" s="1" t="s">
        <v>16</v>
      </c>
      <c r="L13313" s="1" t="s">
        <v>16</v>
      </c>
      <c r="M13313" s="1" t="s">
        <v>16</v>
      </c>
      <c r="N13313" s="1" t="s">
        <v>16</v>
      </c>
      <c r="O13313" s="1">
        <v>71.2</v>
      </c>
      <c r="P13313" s="1">
        <v>1.0</v>
      </c>
    </row>
    <row r="13314">
      <c r="A13314" s="1" t="s">
        <v>29</v>
      </c>
      <c r="B13314" s="1" t="s">
        <v>16089</v>
      </c>
      <c r="C13314" s="2" t="s">
        <v>16007</v>
      </c>
      <c r="D13314" s="1" t="s">
        <v>19</v>
      </c>
      <c r="E13314" s="3" t="str">
        <f t="shared" si="577"/>
        <v>2-Pack Samsung S22 Ultra Skärmskydd &amp; 1-Pack linsskydd -9H GLAS</v>
      </c>
      <c r="F13314" s="1" t="s">
        <v>335</v>
      </c>
      <c r="G13314" s="1" t="s">
        <v>336</v>
      </c>
      <c r="H13314" s="1" t="s">
        <v>337</v>
      </c>
      <c r="I13314" s="1" t="s">
        <v>16</v>
      </c>
      <c r="J13314" s="1" t="s">
        <v>23</v>
      </c>
      <c r="K13314" s="1" t="s">
        <v>16</v>
      </c>
      <c r="L13314" s="1" t="s">
        <v>16</v>
      </c>
      <c r="M13314" s="1" t="s">
        <v>16</v>
      </c>
      <c r="N13314" s="1" t="s">
        <v>16</v>
      </c>
      <c r="O13314" s="1">
        <v>71.2</v>
      </c>
      <c r="P13314" s="1">
        <v>1.0</v>
      </c>
    </row>
    <row r="13315">
      <c r="A13315" s="1" t="s">
        <v>29</v>
      </c>
      <c r="B13315" s="1" t="s">
        <v>16090</v>
      </c>
      <c r="C13315" s="2" t="s">
        <v>16007</v>
      </c>
      <c r="D13315" s="1" t="s">
        <v>19</v>
      </c>
      <c r="E13315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3315" s="1" t="s">
        <v>5279</v>
      </c>
      <c r="G13315" s="1" t="s">
        <v>5280</v>
      </c>
      <c r="H13315" s="1" t="s">
        <v>5281</v>
      </c>
      <c r="I13315" s="1" t="s">
        <v>1673</v>
      </c>
      <c r="J13315" s="1" t="s">
        <v>23</v>
      </c>
      <c r="K13315" s="1" t="s">
        <v>16</v>
      </c>
      <c r="L13315" s="1" t="s">
        <v>16</v>
      </c>
      <c r="M13315" s="1" t="s">
        <v>16</v>
      </c>
      <c r="N13315" s="1" t="s">
        <v>16</v>
      </c>
      <c r="O13315" s="1">
        <v>71.2</v>
      </c>
      <c r="P13315" s="1">
        <v>1.0</v>
      </c>
    </row>
    <row r="13316">
      <c r="A13316" s="1" t="s">
        <v>29</v>
      </c>
      <c r="B13316" s="1" t="s">
        <v>16091</v>
      </c>
      <c r="C13316" s="2" t="s">
        <v>16007</v>
      </c>
      <c r="D13316" s="1" t="s">
        <v>19</v>
      </c>
      <c r="E13316" s="3" t="str">
        <f>HYPERLINK("https://fyndiq.se/produkt/0f244212ec124dcd/", "2 Pack OnePlus 9 5G - Härdat glas 9H - Super kvalitet 3D Skärmskydd")</f>
        <v>2 Pack OnePlus 9 5G - Härdat glas 9H - Super kvalitet 3D Skärmskydd</v>
      </c>
      <c r="F13316" s="1" t="s">
        <v>803</v>
      </c>
      <c r="G13316" s="1" t="s">
        <v>804</v>
      </c>
      <c r="H13316" s="1" t="s">
        <v>805</v>
      </c>
      <c r="I13316" s="1" t="s">
        <v>16</v>
      </c>
      <c r="J13316" s="1" t="s">
        <v>23</v>
      </c>
      <c r="K13316" s="1" t="s">
        <v>16</v>
      </c>
      <c r="L13316" s="1" t="s">
        <v>16</v>
      </c>
      <c r="M13316" s="1" t="s">
        <v>16</v>
      </c>
      <c r="N13316" s="1" t="s">
        <v>16</v>
      </c>
      <c r="O13316" s="1">
        <v>63.2</v>
      </c>
      <c r="P13316" s="1">
        <v>1.0</v>
      </c>
    </row>
    <row r="13317">
      <c r="A13317" s="1" t="s">
        <v>29</v>
      </c>
      <c r="B13317" s="1" t="s">
        <v>16092</v>
      </c>
      <c r="C13317" s="2" t="s">
        <v>16007</v>
      </c>
      <c r="D13317" s="1" t="s">
        <v>19</v>
      </c>
      <c r="E13317" s="3" t="str">
        <f>HYPERLINK("https://fyndiq.se/produkt/3fee81d316cc43da/", "2-pack - iPhone 12 / 12 Pro - 9H Härdat Glass - Top Kvalitet")</f>
        <v>2-pack - iPhone 12 / 12 Pro - 9H Härdat Glass - Top Kvalitet</v>
      </c>
      <c r="F13317" s="1" t="s">
        <v>2499</v>
      </c>
      <c r="G13317" s="1" t="s">
        <v>2500</v>
      </c>
      <c r="H13317" s="1" t="s">
        <v>2067</v>
      </c>
      <c r="I13317" s="1" t="s">
        <v>16</v>
      </c>
      <c r="J13317" s="1" t="s">
        <v>23</v>
      </c>
      <c r="K13317" s="1" t="s">
        <v>16</v>
      </c>
      <c r="L13317" s="1" t="s">
        <v>16</v>
      </c>
      <c r="M13317" s="1" t="s">
        <v>16</v>
      </c>
      <c r="N13317" s="1" t="s">
        <v>16</v>
      </c>
      <c r="O13317" s="1">
        <v>47.2</v>
      </c>
      <c r="P13317" s="1">
        <v>1.0</v>
      </c>
    </row>
    <row r="13318">
      <c r="A13318" s="1" t="s">
        <v>29</v>
      </c>
      <c r="B13318" s="1" t="s">
        <v>16093</v>
      </c>
      <c r="C13318" s="2" t="s">
        <v>16007</v>
      </c>
      <c r="D13318" s="1" t="s">
        <v>19</v>
      </c>
      <c r="E13318" s="3" t="str">
        <f>HYPERLINK("https://fyndiq.se/produkt/67afb534781a4066/", "2-Pack Samsung Galaxy S9 Plus - Härdat glas- 9HSuper kvalitet 3D")</f>
        <v>2-Pack Samsung Galaxy S9 Plus - Härdat glas- 9HSuper kvalitet 3D</v>
      </c>
      <c r="F13318" s="1" t="s">
        <v>3929</v>
      </c>
      <c r="G13318" s="1" t="s">
        <v>3930</v>
      </c>
      <c r="H13318" s="1" t="s">
        <v>3931</v>
      </c>
      <c r="I13318" s="1" t="s">
        <v>16</v>
      </c>
      <c r="J13318" s="1" t="s">
        <v>23</v>
      </c>
      <c r="K13318" s="1" t="s">
        <v>16</v>
      </c>
      <c r="L13318" s="1" t="s">
        <v>16</v>
      </c>
      <c r="M13318" s="1" t="s">
        <v>16</v>
      </c>
      <c r="N13318" s="1" t="s">
        <v>16</v>
      </c>
      <c r="O13318" s="1">
        <v>63.2</v>
      </c>
      <c r="P13318" s="1">
        <v>1.0</v>
      </c>
    </row>
    <row r="13319">
      <c r="A13319" s="1" t="s">
        <v>29</v>
      </c>
      <c r="B13319" s="1" t="s">
        <v>16094</v>
      </c>
      <c r="C13319" s="2" t="s">
        <v>16007</v>
      </c>
      <c r="D13319" s="1" t="s">
        <v>19</v>
      </c>
      <c r="E13319" s="3" t="str">
        <f>HYPERLINK("https://fyndiq.se/produkt/a871a7da0b2249a8/", "2-Pack Iphone 11 Pro Max - 9H Härdat Glass - Top Kvalitet")</f>
        <v>2-Pack Iphone 11 Pro Max - 9H Härdat Glass - Top Kvalitet</v>
      </c>
      <c r="F13319" s="1" t="s">
        <v>559</v>
      </c>
      <c r="G13319" s="1" t="s">
        <v>560</v>
      </c>
      <c r="H13319" s="1" t="s">
        <v>561</v>
      </c>
      <c r="I13319" s="1" t="s">
        <v>16</v>
      </c>
      <c r="J13319" s="1" t="s">
        <v>23</v>
      </c>
      <c r="K13319" s="1" t="s">
        <v>16</v>
      </c>
      <c r="L13319" s="1" t="s">
        <v>16</v>
      </c>
      <c r="M13319" s="1" t="s">
        <v>16</v>
      </c>
      <c r="N13319" s="1" t="s">
        <v>16</v>
      </c>
      <c r="O13319" s="1">
        <v>47.2</v>
      </c>
      <c r="P13319" s="1">
        <v>2.0</v>
      </c>
    </row>
    <row r="13320">
      <c r="A13320" s="1" t="s">
        <v>29</v>
      </c>
      <c r="B13320" s="1" t="s">
        <v>16095</v>
      </c>
      <c r="C13320" s="2" t="s">
        <v>16007</v>
      </c>
      <c r="D13320" s="1" t="s">
        <v>19</v>
      </c>
      <c r="E1332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3320" s="1" t="s">
        <v>128</v>
      </c>
      <c r="G13320" s="1" t="s">
        <v>129</v>
      </c>
      <c r="H13320" s="1" t="s">
        <v>130</v>
      </c>
      <c r="I13320" s="1" t="s">
        <v>16</v>
      </c>
      <c r="J13320" s="1" t="s">
        <v>23</v>
      </c>
      <c r="K13320" s="1" t="s">
        <v>16</v>
      </c>
      <c r="L13320" s="1" t="s">
        <v>16</v>
      </c>
      <c r="M13320" s="1" t="s">
        <v>16</v>
      </c>
      <c r="N13320" s="1" t="s">
        <v>16</v>
      </c>
      <c r="O13320" s="1">
        <v>95.2</v>
      </c>
      <c r="P13320" s="1">
        <v>1.0</v>
      </c>
    </row>
    <row r="13321">
      <c r="A13321" s="1" t="s">
        <v>29</v>
      </c>
      <c r="B13321" s="1" t="s">
        <v>16096</v>
      </c>
      <c r="C13321" s="2" t="s">
        <v>16007</v>
      </c>
      <c r="D13321" s="1" t="s">
        <v>19</v>
      </c>
      <c r="E13321" s="3" t="str">
        <f>HYPERLINK("https://fyndiq.se/produkt/a002f83ad36944e4/", "2 Pack Samsung Watch 44mm - Härdat glas 9H - Super kvalitet")</f>
        <v>2 Pack Samsung Watch 44mm - Härdat glas 9H - Super kvalitet</v>
      </c>
      <c r="F13321" s="1" t="s">
        <v>8979</v>
      </c>
      <c r="G13321" s="1" t="s">
        <v>8980</v>
      </c>
      <c r="H13321" s="1" t="s">
        <v>8981</v>
      </c>
      <c r="I13321" s="1" t="s">
        <v>16</v>
      </c>
      <c r="J13321" s="1" t="s">
        <v>23</v>
      </c>
      <c r="K13321" s="1" t="s">
        <v>16</v>
      </c>
      <c r="L13321" s="1" t="s">
        <v>16</v>
      </c>
      <c r="M13321" s="1" t="s">
        <v>16</v>
      </c>
      <c r="N13321" s="1" t="s">
        <v>16</v>
      </c>
      <c r="O13321" s="1">
        <v>63.2</v>
      </c>
      <c r="P13321" s="1">
        <v>1.0</v>
      </c>
    </row>
    <row r="13322">
      <c r="A13322" s="1" t="s">
        <v>29</v>
      </c>
      <c r="B13322" s="1" t="s">
        <v>16097</v>
      </c>
      <c r="C13322" s="2" t="s">
        <v>16007</v>
      </c>
      <c r="D13322" s="1" t="s">
        <v>19</v>
      </c>
      <c r="E13322" s="3" t="str">
        <f>HYPERLINK("https://fyndiq.se/produkt/06106438a7a14dfc/", "2-Pack Xiaomi 13T Pro - Härdat glas 9H - Super kvalitet 3D Skärmskydd")</f>
        <v>2-Pack Xiaomi 13T Pro - Härdat glas 9H - Super kvalitet 3D Skärmskydd</v>
      </c>
      <c r="F13322" s="1" t="s">
        <v>883</v>
      </c>
      <c r="G13322" s="1" t="s">
        <v>884</v>
      </c>
      <c r="H13322" s="1" t="s">
        <v>885</v>
      </c>
      <c r="I13322" s="1" t="s">
        <v>16</v>
      </c>
      <c r="J13322" s="1" t="s">
        <v>23</v>
      </c>
      <c r="K13322" s="1" t="s">
        <v>16</v>
      </c>
      <c r="L13322" s="1" t="s">
        <v>16</v>
      </c>
      <c r="M13322" s="1" t="s">
        <v>16</v>
      </c>
      <c r="N13322" s="1" t="s">
        <v>16</v>
      </c>
      <c r="O13322" s="1">
        <v>63.2</v>
      </c>
      <c r="P13322" s="1">
        <v>1.0</v>
      </c>
    </row>
    <row r="13323">
      <c r="A13323" s="1" t="s">
        <v>29</v>
      </c>
      <c r="B13323" s="1" t="s">
        <v>16098</v>
      </c>
      <c r="C13323" s="2" t="s">
        <v>16007</v>
      </c>
      <c r="D13323" s="1" t="s">
        <v>19</v>
      </c>
      <c r="E13323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3323" s="1" t="s">
        <v>1110</v>
      </c>
      <c r="G13323" s="1" t="s">
        <v>1111</v>
      </c>
      <c r="H13323" s="1" t="s">
        <v>1112</v>
      </c>
      <c r="I13323" s="1" t="s">
        <v>16</v>
      </c>
      <c r="J13323" s="1" t="s">
        <v>23</v>
      </c>
      <c r="K13323" s="1" t="s">
        <v>16</v>
      </c>
      <c r="L13323" s="1" t="s">
        <v>16</v>
      </c>
      <c r="M13323" s="1" t="s">
        <v>16</v>
      </c>
      <c r="N13323" s="1" t="s">
        <v>16</v>
      </c>
      <c r="O13323" s="1">
        <v>71.2</v>
      </c>
      <c r="P13323" s="1">
        <v>1.0</v>
      </c>
    </row>
    <row r="13324">
      <c r="A13324" s="1" t="s">
        <v>29</v>
      </c>
      <c r="B13324" s="1" t="s">
        <v>16099</v>
      </c>
      <c r="C13324" s="2" t="s">
        <v>16007</v>
      </c>
      <c r="D13324" s="1" t="s">
        <v>19</v>
      </c>
      <c r="E1332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3324" s="1" t="s">
        <v>2858</v>
      </c>
      <c r="G13324" s="1" t="s">
        <v>2859</v>
      </c>
      <c r="H13324" s="1" t="s">
        <v>2860</v>
      </c>
      <c r="I13324" s="1" t="s">
        <v>1311</v>
      </c>
      <c r="J13324" s="1" t="s">
        <v>23</v>
      </c>
      <c r="K13324" s="1" t="s">
        <v>16</v>
      </c>
      <c r="L13324" s="1" t="s">
        <v>16</v>
      </c>
      <c r="M13324" s="1" t="s">
        <v>16</v>
      </c>
      <c r="N13324" s="1" t="s">
        <v>16</v>
      </c>
      <c r="O13324" s="1">
        <v>63.2</v>
      </c>
      <c r="P13324" s="1">
        <v>1.0</v>
      </c>
    </row>
    <row r="13325">
      <c r="A13325" s="1" t="s">
        <v>29</v>
      </c>
      <c r="B13325" s="1" t="s">
        <v>16100</v>
      </c>
      <c r="C13325" s="2" t="s">
        <v>16007</v>
      </c>
      <c r="D13325" s="1" t="s">
        <v>19</v>
      </c>
      <c r="E13325" s="3" t="str">
        <f t="shared" ref="E13325:E13326" si="578">HYPERLINK("https://fyndiq.se/produkt/13e76851ca504320/", "2-Pack Samsung Galaxy S22 Ultra - Härdat glas 9H - Top kvalitet")</f>
        <v>2-Pack Samsung Galaxy S22 Ultra - Härdat glas 9H - Top kvalitet</v>
      </c>
      <c r="F13325" s="1" t="s">
        <v>140</v>
      </c>
      <c r="G13325" s="1" t="s">
        <v>141</v>
      </c>
      <c r="H13325" s="1" t="s">
        <v>142</v>
      </c>
      <c r="I13325" s="1" t="s">
        <v>16</v>
      </c>
      <c r="J13325" s="1" t="s">
        <v>23</v>
      </c>
      <c r="K13325" s="1" t="s">
        <v>16</v>
      </c>
      <c r="L13325" s="1" t="s">
        <v>16</v>
      </c>
      <c r="M13325" s="1" t="s">
        <v>16</v>
      </c>
      <c r="N13325" s="1" t="s">
        <v>16</v>
      </c>
      <c r="O13325" s="1">
        <v>63.2</v>
      </c>
      <c r="P13325" s="1">
        <v>1.0</v>
      </c>
    </row>
    <row r="13326">
      <c r="A13326" s="1" t="s">
        <v>29</v>
      </c>
      <c r="B13326" s="1" t="s">
        <v>16101</v>
      </c>
      <c r="C13326" s="2" t="s">
        <v>16007</v>
      </c>
      <c r="D13326" s="1" t="s">
        <v>19</v>
      </c>
      <c r="E13326" s="3" t="str">
        <f t="shared" si="578"/>
        <v>2-Pack Samsung Galaxy S22 Ultra - Härdat glas 9H - Top kvalitet</v>
      </c>
      <c r="F13326" s="1" t="s">
        <v>140</v>
      </c>
      <c r="G13326" s="1" t="s">
        <v>141</v>
      </c>
      <c r="H13326" s="1" t="s">
        <v>142</v>
      </c>
      <c r="I13326" s="1" t="s">
        <v>16</v>
      </c>
      <c r="J13326" s="1" t="s">
        <v>23</v>
      </c>
      <c r="K13326" s="1" t="s">
        <v>16</v>
      </c>
      <c r="L13326" s="1" t="s">
        <v>16</v>
      </c>
      <c r="M13326" s="1" t="s">
        <v>16</v>
      </c>
      <c r="N13326" s="1" t="s">
        <v>16</v>
      </c>
      <c r="O13326" s="1">
        <v>63.2</v>
      </c>
      <c r="P13326" s="1">
        <v>1.0</v>
      </c>
    </row>
    <row r="13327">
      <c r="A13327" s="1" t="s">
        <v>29</v>
      </c>
      <c r="B13327" s="1" t="s">
        <v>16102</v>
      </c>
      <c r="C13327" s="2" t="s">
        <v>16007</v>
      </c>
      <c r="D13327" s="1" t="s">
        <v>19</v>
      </c>
      <c r="E13327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3327" s="1" t="s">
        <v>1170</v>
      </c>
      <c r="G13327" s="1" t="s">
        <v>1171</v>
      </c>
      <c r="H13327" s="1" t="s">
        <v>1172</v>
      </c>
      <c r="I13327" s="1" t="s">
        <v>16</v>
      </c>
      <c r="J13327" s="1" t="s">
        <v>23</v>
      </c>
      <c r="K13327" s="1" t="s">
        <v>16</v>
      </c>
      <c r="L13327" s="1" t="s">
        <v>16</v>
      </c>
      <c r="M13327" s="1" t="s">
        <v>16</v>
      </c>
      <c r="N13327" s="1" t="s">
        <v>16</v>
      </c>
      <c r="O13327" s="1">
        <v>47.2</v>
      </c>
      <c r="P13327" s="1">
        <v>1.0</v>
      </c>
    </row>
    <row r="13328">
      <c r="A13328" s="1" t="s">
        <v>29</v>
      </c>
      <c r="B13328" s="1" t="s">
        <v>16103</v>
      </c>
      <c r="C13328" s="2" t="s">
        <v>16007</v>
      </c>
      <c r="D13328" s="1" t="s">
        <v>19</v>
      </c>
      <c r="E1332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3328" s="1" t="s">
        <v>311</v>
      </c>
      <c r="G13328" s="1" t="s">
        <v>312</v>
      </c>
      <c r="H13328" s="1" t="s">
        <v>313</v>
      </c>
      <c r="I13328" s="1" t="s">
        <v>16</v>
      </c>
      <c r="J13328" s="1" t="s">
        <v>23</v>
      </c>
      <c r="K13328" s="1" t="s">
        <v>16</v>
      </c>
      <c r="L13328" s="1" t="s">
        <v>16</v>
      </c>
      <c r="M13328" s="1" t="s">
        <v>16</v>
      </c>
      <c r="N13328" s="1" t="s">
        <v>16</v>
      </c>
      <c r="O13328" s="1">
        <v>63.2</v>
      </c>
      <c r="P13328" s="1">
        <v>1.0</v>
      </c>
    </row>
    <row r="13329">
      <c r="A13329" s="1" t="s">
        <v>29</v>
      </c>
      <c r="B13329" s="1" t="s">
        <v>16104</v>
      </c>
      <c r="C13329" s="2" t="s">
        <v>16007</v>
      </c>
      <c r="D13329" s="1" t="s">
        <v>19</v>
      </c>
      <c r="E13329" s="3" t="str">
        <f>HYPERLINK("https://fyndiq.se/produkt/ef10e4ba492c46df/", "2-Pack Samsung S23 FE 5G - 9H Härdat Glass - Super Kvalitet 3D")</f>
        <v>2-Pack Samsung S23 FE 5G - 9H Härdat Glass - Super Kvalitet 3D</v>
      </c>
      <c r="F13329" s="1" t="s">
        <v>2521</v>
      </c>
      <c r="G13329" s="1" t="s">
        <v>2522</v>
      </c>
      <c r="H13329" s="1" t="s">
        <v>2523</v>
      </c>
      <c r="I13329" s="1" t="s">
        <v>16</v>
      </c>
      <c r="J13329" s="1" t="s">
        <v>23</v>
      </c>
      <c r="K13329" s="1" t="s">
        <v>16</v>
      </c>
      <c r="L13329" s="1" t="s">
        <v>16</v>
      </c>
      <c r="M13329" s="1" t="s">
        <v>16</v>
      </c>
      <c r="N13329" s="1" t="s">
        <v>16</v>
      </c>
      <c r="O13329" s="1">
        <v>63.2</v>
      </c>
      <c r="P13329" s="1">
        <v>1.0</v>
      </c>
    </row>
    <row r="13330">
      <c r="A13330" s="1" t="s">
        <v>29</v>
      </c>
      <c r="B13330" s="1" t="s">
        <v>16105</v>
      </c>
      <c r="C13330" s="2" t="s">
        <v>16007</v>
      </c>
      <c r="D13330" s="1" t="s">
        <v>19</v>
      </c>
      <c r="E13330" s="3" t="str">
        <f>HYPERLINK("https://fyndiq.se/produkt/406117b60bf241a0/", "2-Pack Samsung Galaxy S9 - Härdat glas 9H - Super kvalitet 3D")</f>
        <v>2-Pack Samsung Galaxy S9 - Härdat glas 9H - Super kvalitet 3D</v>
      </c>
      <c r="F13330" s="1" t="s">
        <v>228</v>
      </c>
      <c r="G13330" s="1" t="s">
        <v>229</v>
      </c>
      <c r="H13330" s="1" t="s">
        <v>230</v>
      </c>
      <c r="I13330" s="1" t="s">
        <v>16</v>
      </c>
      <c r="J13330" s="1" t="s">
        <v>23</v>
      </c>
      <c r="K13330" s="1" t="s">
        <v>16</v>
      </c>
      <c r="L13330" s="1" t="s">
        <v>16</v>
      </c>
      <c r="M13330" s="1" t="s">
        <v>16</v>
      </c>
      <c r="N13330" s="1" t="s">
        <v>16</v>
      </c>
      <c r="O13330" s="1">
        <v>63.2</v>
      </c>
      <c r="P13330" s="1">
        <v>1.0</v>
      </c>
    </row>
    <row r="13331">
      <c r="A13331" s="1" t="s">
        <v>29</v>
      </c>
      <c r="B13331" s="1" t="s">
        <v>16106</v>
      </c>
      <c r="C13331" s="2" t="s">
        <v>16007</v>
      </c>
      <c r="D13331" s="1" t="s">
        <v>19</v>
      </c>
      <c r="E13331" s="3" t="str">
        <f>HYPERLINK("https://fyndiq.se/produkt/2a9c08e4daf04aed/", "2-Pack Xiaomi 12T Pro - Härdat Glas 9H - Super kvalitet 3D Skärmskydd")</f>
        <v>2-Pack Xiaomi 12T Pro - Härdat Glas 9H - Super kvalitet 3D Skärmskydd</v>
      </c>
      <c r="F13331" s="1" t="s">
        <v>376</v>
      </c>
      <c r="G13331" s="1" t="s">
        <v>377</v>
      </c>
      <c r="H13331" s="1" t="s">
        <v>378</v>
      </c>
      <c r="I13331" s="1" t="s">
        <v>16</v>
      </c>
      <c r="J13331" s="1" t="s">
        <v>23</v>
      </c>
      <c r="K13331" s="1" t="s">
        <v>16</v>
      </c>
      <c r="L13331" s="1" t="s">
        <v>16</v>
      </c>
      <c r="M13331" s="1" t="s">
        <v>16</v>
      </c>
      <c r="N13331" s="1" t="s">
        <v>16</v>
      </c>
      <c r="O13331" s="1">
        <v>63.2</v>
      </c>
      <c r="P13331" s="1">
        <v>1.0</v>
      </c>
    </row>
    <row r="13332">
      <c r="A13332" s="1" t="s">
        <v>29</v>
      </c>
      <c r="B13332" s="1" t="s">
        <v>16107</v>
      </c>
      <c r="C13332" s="2" t="s">
        <v>16007</v>
      </c>
      <c r="D13332" s="1" t="s">
        <v>19</v>
      </c>
      <c r="E13332" s="3" t="str">
        <f>HYPERLINK("https://fyndiq.se/produkt/6e2df7de8fbe4d60/", "1-Pack Samsung S22 Ultra Skärmskydd &amp; 1-Pack linsskydd -9H GLAS")</f>
        <v>1-Pack Samsung S22 Ultra Skärmskydd &amp; 1-Pack linsskydd -9H GLAS</v>
      </c>
      <c r="F13332" s="1" t="s">
        <v>9801</v>
      </c>
      <c r="G13332" s="1" t="s">
        <v>9802</v>
      </c>
      <c r="H13332" s="1" t="s">
        <v>9803</v>
      </c>
      <c r="I13332" s="1" t="s">
        <v>16</v>
      </c>
      <c r="J13332" s="1" t="s">
        <v>23</v>
      </c>
      <c r="K13332" s="1" t="s">
        <v>16</v>
      </c>
      <c r="L13332" s="1" t="s">
        <v>16</v>
      </c>
      <c r="M13332" s="1" t="s">
        <v>16</v>
      </c>
      <c r="N13332" s="1" t="s">
        <v>16</v>
      </c>
      <c r="O13332" s="1">
        <v>63.2</v>
      </c>
      <c r="P13332" s="1">
        <v>1.0</v>
      </c>
    </row>
    <row r="13333">
      <c r="A13333" s="1" t="s">
        <v>29</v>
      </c>
      <c r="B13333" s="1" t="s">
        <v>16108</v>
      </c>
      <c r="C13333" s="2" t="s">
        <v>16007</v>
      </c>
      <c r="D13333" s="1" t="s">
        <v>19</v>
      </c>
      <c r="E13333" s="3" t="str">
        <f>HYPERLINK("https://fyndiq.se/produkt/0b2f55cbfc0d4bc8/", "Skärmskydd Iphone 12 / 12 Pro , härdat glas, hög kvalitet.")</f>
        <v>Skärmskydd Iphone 12 / 12 Pro , härdat glas, hög kvalitet.</v>
      </c>
      <c r="F13333" s="1" t="s">
        <v>587</v>
      </c>
      <c r="G13333" s="1" t="s">
        <v>588</v>
      </c>
      <c r="H13333" s="1" t="s">
        <v>589</v>
      </c>
      <c r="I13333" s="1" t="s">
        <v>16</v>
      </c>
      <c r="J13333" s="1" t="s">
        <v>23</v>
      </c>
      <c r="K13333" s="1" t="s">
        <v>16</v>
      </c>
      <c r="L13333" s="1" t="s">
        <v>16</v>
      </c>
      <c r="M13333" s="1" t="s">
        <v>16</v>
      </c>
      <c r="N13333" s="1" t="s">
        <v>16</v>
      </c>
      <c r="O13333" s="1">
        <v>39.2</v>
      </c>
      <c r="P13333" s="1">
        <v>1.0</v>
      </c>
    </row>
    <row r="13334">
      <c r="A13334" s="1" t="s">
        <v>29</v>
      </c>
      <c r="B13334" s="1" t="s">
        <v>16109</v>
      </c>
      <c r="C13334" s="2" t="s">
        <v>16007</v>
      </c>
      <c r="D13334" s="1" t="s">
        <v>19</v>
      </c>
      <c r="E13334" s="3" t="str">
        <f>HYPERLINK("https://fyndiq.se/produkt/1d18226209604614/", "Samsung S23 Plus 5G - 9H Härdat Glass - 3D Super Kvalitet Skärmskydd")</f>
        <v>Samsung S23 Plus 5G - 9H Härdat Glass - 3D Super Kvalitet Skärmskydd</v>
      </c>
      <c r="F13334" s="1" t="s">
        <v>2996</v>
      </c>
      <c r="G13334" s="1" t="s">
        <v>2997</v>
      </c>
      <c r="H13334" s="1" t="s">
        <v>2998</v>
      </c>
      <c r="I13334" s="1" t="s">
        <v>16</v>
      </c>
      <c r="J13334" s="1" t="s">
        <v>23</v>
      </c>
      <c r="K13334" s="1" t="s">
        <v>16</v>
      </c>
      <c r="L13334" s="1" t="s">
        <v>16</v>
      </c>
      <c r="M13334" s="1" t="s">
        <v>16</v>
      </c>
      <c r="N13334" s="1" t="s">
        <v>16</v>
      </c>
      <c r="O13334" s="1">
        <v>55.2</v>
      </c>
      <c r="P13334" s="1">
        <v>1.0</v>
      </c>
    </row>
    <row r="13335">
      <c r="A13335" s="1" t="s">
        <v>29</v>
      </c>
      <c r="B13335" s="1" t="s">
        <v>16110</v>
      </c>
      <c r="C13335" s="2" t="s">
        <v>16007</v>
      </c>
      <c r="D13335" s="1" t="s">
        <v>19</v>
      </c>
      <c r="E13335" s="3" t="str">
        <f>HYPERLINK("https://fyndiq.se/produkt/abbb2d46464546e3/", "2.pack Sony Xperia 5 V - Härdat Glas 9H - Super kvalitet 3D Skärmskydd")</f>
        <v>2.pack Sony Xperia 5 V - Härdat Glas 9H - Super kvalitet 3D Skärmskydd</v>
      </c>
      <c r="F13335" s="1" t="s">
        <v>8201</v>
      </c>
      <c r="G13335" s="1" t="s">
        <v>8202</v>
      </c>
      <c r="H13335" s="1" t="s">
        <v>8203</v>
      </c>
      <c r="I13335" s="1" t="s">
        <v>16</v>
      </c>
      <c r="J13335" s="1" t="s">
        <v>23</v>
      </c>
      <c r="K13335" s="1" t="s">
        <v>16</v>
      </c>
      <c r="L13335" s="1" t="s">
        <v>16</v>
      </c>
      <c r="M13335" s="1" t="s">
        <v>16</v>
      </c>
      <c r="N13335" s="1" t="s">
        <v>16</v>
      </c>
      <c r="O13335" s="1">
        <v>79.2</v>
      </c>
      <c r="P13335" s="1">
        <v>1.0</v>
      </c>
    </row>
    <row r="13336">
      <c r="A13336" s="1" t="s">
        <v>29</v>
      </c>
      <c r="B13336" s="1" t="s">
        <v>16111</v>
      </c>
      <c r="C13336" s="2" t="s">
        <v>16007</v>
      </c>
      <c r="D13336" s="1" t="s">
        <v>19</v>
      </c>
      <c r="E13336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3336" s="1" t="s">
        <v>5279</v>
      </c>
      <c r="G13336" s="1" t="s">
        <v>5280</v>
      </c>
      <c r="H13336" s="1" t="s">
        <v>5281</v>
      </c>
      <c r="I13336" s="1" t="s">
        <v>16</v>
      </c>
      <c r="J13336" s="1" t="s">
        <v>23</v>
      </c>
      <c r="K13336" s="1" t="s">
        <v>16</v>
      </c>
      <c r="L13336" s="1" t="s">
        <v>16</v>
      </c>
      <c r="M13336" s="1" t="s">
        <v>16</v>
      </c>
      <c r="N13336" s="1" t="s">
        <v>16</v>
      </c>
      <c r="O13336" s="1">
        <v>71.2</v>
      </c>
      <c r="P13336" s="1">
        <v>1.0</v>
      </c>
    </row>
    <row r="13337">
      <c r="A13337" s="1" t="s">
        <v>29</v>
      </c>
      <c r="B13337" s="1" t="s">
        <v>16112</v>
      </c>
      <c r="C13337" s="2" t="s">
        <v>16007</v>
      </c>
      <c r="D13337" s="1" t="s">
        <v>19</v>
      </c>
      <c r="E13337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13337" s="1" t="s">
        <v>3191</v>
      </c>
      <c r="G13337" s="1" t="s">
        <v>3192</v>
      </c>
      <c r="H13337" s="1" t="s">
        <v>3193</v>
      </c>
      <c r="I13337" s="1" t="s">
        <v>16</v>
      </c>
      <c r="J13337" s="1" t="s">
        <v>23</v>
      </c>
      <c r="K13337" s="1" t="s">
        <v>16</v>
      </c>
      <c r="L13337" s="1" t="s">
        <v>16</v>
      </c>
      <c r="M13337" s="1" t="s">
        <v>16</v>
      </c>
      <c r="N13337" s="1" t="s">
        <v>16</v>
      </c>
      <c r="O13337" s="1">
        <v>63.2</v>
      </c>
      <c r="P13337" s="1">
        <v>2.0</v>
      </c>
    </row>
    <row r="13338">
      <c r="A13338" s="1" t="s">
        <v>29</v>
      </c>
      <c r="B13338" s="1" t="s">
        <v>16113</v>
      </c>
      <c r="C13338" s="2" t="s">
        <v>16007</v>
      </c>
      <c r="D13338" s="1" t="s">
        <v>19</v>
      </c>
      <c r="E13338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3338" s="1" t="s">
        <v>709</v>
      </c>
      <c r="G13338" s="1" t="s">
        <v>710</v>
      </c>
      <c r="H13338" s="1" t="s">
        <v>711</v>
      </c>
      <c r="I13338" s="1" t="s">
        <v>16</v>
      </c>
      <c r="J13338" s="1" t="s">
        <v>23</v>
      </c>
      <c r="K13338" s="1" t="s">
        <v>16</v>
      </c>
      <c r="L13338" s="1" t="s">
        <v>16</v>
      </c>
      <c r="M13338" s="1" t="s">
        <v>16</v>
      </c>
      <c r="N13338" s="1" t="s">
        <v>16</v>
      </c>
      <c r="O13338" s="1">
        <v>63.2</v>
      </c>
      <c r="P13338" s="1">
        <v>1.0</v>
      </c>
    </row>
    <row r="13339">
      <c r="A13339" s="1" t="s">
        <v>29</v>
      </c>
      <c r="B13339" s="1" t="s">
        <v>16114</v>
      </c>
      <c r="C13339" s="2" t="s">
        <v>16115</v>
      </c>
      <c r="D13339" s="1" t="s">
        <v>19</v>
      </c>
      <c r="E13339" s="3" t="str">
        <f>HYPERLINK("https://fyndiq.se/produkt/e4b87757208946c3/", "2-Pack Samsung S10E Skärmskydd - Härdat Glas 9H - Super kvalitet 3D")</f>
        <v>2-Pack Samsung S10E Skärmskydd - Härdat Glas 9H - Super kvalitet 3D</v>
      </c>
      <c r="F13339" s="1" t="s">
        <v>95</v>
      </c>
      <c r="G13339" s="1" t="s">
        <v>96</v>
      </c>
      <c r="H13339" s="1" t="s">
        <v>97</v>
      </c>
      <c r="I13339" s="1" t="s">
        <v>16</v>
      </c>
      <c r="J13339" s="1" t="s">
        <v>23</v>
      </c>
      <c r="K13339" s="1" t="s">
        <v>16</v>
      </c>
      <c r="L13339" s="1" t="s">
        <v>16</v>
      </c>
      <c r="M13339" s="1" t="s">
        <v>16</v>
      </c>
      <c r="N13339" s="1" t="s">
        <v>16</v>
      </c>
      <c r="O13339" s="1">
        <v>63.2</v>
      </c>
      <c r="P13339" s="1">
        <v>1.0</v>
      </c>
    </row>
    <row r="13340">
      <c r="A13340" s="1" t="s">
        <v>29</v>
      </c>
      <c r="B13340" s="1" t="s">
        <v>16116</v>
      </c>
      <c r="C13340" s="2" t="s">
        <v>16115</v>
      </c>
      <c r="D13340" s="1" t="s">
        <v>19</v>
      </c>
      <c r="E13340" s="3" t="str">
        <f>HYPERLINK("https://fyndiq.se/produkt/0b2f55cbfc0d4bc8/", "Skärmskydd Iphone 12 / 12 Pro , härdat glas, hög kvalitet.")</f>
        <v>Skärmskydd Iphone 12 / 12 Pro , härdat glas, hög kvalitet.</v>
      </c>
      <c r="F13340" s="1" t="s">
        <v>587</v>
      </c>
      <c r="G13340" s="1" t="s">
        <v>588</v>
      </c>
      <c r="H13340" s="1" t="s">
        <v>589</v>
      </c>
      <c r="I13340" s="1" t="s">
        <v>16</v>
      </c>
      <c r="J13340" s="1" t="s">
        <v>23</v>
      </c>
      <c r="K13340" s="1" t="s">
        <v>16</v>
      </c>
      <c r="L13340" s="1" t="s">
        <v>16</v>
      </c>
      <c r="M13340" s="1" t="s">
        <v>16</v>
      </c>
      <c r="N13340" s="1" t="s">
        <v>16</v>
      </c>
      <c r="O13340" s="1">
        <v>39.2</v>
      </c>
      <c r="P13340" s="1">
        <v>1.0</v>
      </c>
    </row>
    <row r="13341">
      <c r="A13341" s="1" t="s">
        <v>29</v>
      </c>
      <c r="B13341" s="1" t="s">
        <v>16117</v>
      </c>
      <c r="C13341" s="2" t="s">
        <v>16115</v>
      </c>
      <c r="D13341" s="1" t="s">
        <v>19</v>
      </c>
      <c r="E13341" s="3" t="str">
        <f>HYPERLINK("https://fyndiq.se/produkt/dfe28e565d2e4c8d/", "2 Pack Samsung S21 FE - 9H Härdat Glass - Super Kvalitet 3D")</f>
        <v>2 Pack Samsung S21 FE - 9H Härdat Glass - Super Kvalitet 3D</v>
      </c>
      <c r="F13341" s="1" t="s">
        <v>276</v>
      </c>
      <c r="G13341" s="1" t="s">
        <v>277</v>
      </c>
      <c r="H13341" s="1" t="s">
        <v>278</v>
      </c>
      <c r="I13341" s="1" t="s">
        <v>16</v>
      </c>
      <c r="J13341" s="1" t="s">
        <v>23</v>
      </c>
      <c r="K13341" s="1" t="s">
        <v>16</v>
      </c>
      <c r="L13341" s="1" t="s">
        <v>16</v>
      </c>
      <c r="M13341" s="1" t="s">
        <v>16</v>
      </c>
      <c r="N13341" s="1" t="s">
        <v>16</v>
      </c>
      <c r="O13341" s="1">
        <v>63.2</v>
      </c>
      <c r="P13341" s="1">
        <v>1.0</v>
      </c>
    </row>
    <row r="13342">
      <c r="A13342" s="1" t="s">
        <v>29</v>
      </c>
      <c r="B13342" s="1" t="s">
        <v>16118</v>
      </c>
      <c r="C13342" s="2" t="s">
        <v>16115</v>
      </c>
      <c r="D13342" s="1" t="s">
        <v>19</v>
      </c>
      <c r="E13342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3342" s="1" t="s">
        <v>296</v>
      </c>
      <c r="G13342" s="1" t="s">
        <v>297</v>
      </c>
      <c r="H13342" s="1" t="s">
        <v>298</v>
      </c>
      <c r="I13342" s="1" t="s">
        <v>16</v>
      </c>
      <c r="J13342" s="1" t="s">
        <v>23</v>
      </c>
      <c r="K13342" s="1" t="s">
        <v>16</v>
      </c>
      <c r="L13342" s="1" t="s">
        <v>16</v>
      </c>
      <c r="M13342" s="1" t="s">
        <v>16</v>
      </c>
      <c r="N13342" s="1" t="s">
        <v>16</v>
      </c>
      <c r="O13342" s="1">
        <v>71.2</v>
      </c>
      <c r="P13342" s="1">
        <v>1.0</v>
      </c>
    </row>
    <row r="13343">
      <c r="A13343" s="1" t="s">
        <v>29</v>
      </c>
      <c r="B13343" s="1" t="s">
        <v>16119</v>
      </c>
      <c r="C13343" s="2" t="s">
        <v>16115</v>
      </c>
      <c r="D13343" s="1" t="s">
        <v>19</v>
      </c>
      <c r="E13343" s="3" t="str">
        <f>HYPERLINK("https://fyndiq.se/produkt/f7b16236096d401a/", "2-Pack Google Pixel 7A - Härdat glas 9H - Super kvalitet 3D Skärmskydd")</f>
        <v>2-Pack Google Pixel 7A - Härdat glas 9H - Super kvalitet 3D Skärmskydd</v>
      </c>
      <c r="F13343" s="1" t="s">
        <v>852</v>
      </c>
      <c r="G13343" s="1" t="s">
        <v>853</v>
      </c>
      <c r="H13343" s="1" t="s">
        <v>854</v>
      </c>
      <c r="I13343" s="1" t="s">
        <v>16</v>
      </c>
      <c r="J13343" s="1" t="s">
        <v>23</v>
      </c>
      <c r="K13343" s="1" t="s">
        <v>16</v>
      </c>
      <c r="L13343" s="1" t="s">
        <v>16</v>
      </c>
      <c r="M13343" s="1" t="s">
        <v>16</v>
      </c>
      <c r="N13343" s="1" t="s">
        <v>16</v>
      </c>
      <c r="O13343" s="1">
        <v>63.2</v>
      </c>
      <c r="P13343" s="1">
        <v>1.0</v>
      </c>
    </row>
    <row r="13344">
      <c r="A13344" s="1" t="s">
        <v>29</v>
      </c>
      <c r="B13344" s="1" t="s">
        <v>16120</v>
      </c>
      <c r="C13344" s="2" t="s">
        <v>16115</v>
      </c>
      <c r="D13344" s="1" t="s">
        <v>19</v>
      </c>
      <c r="E13344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3344" s="1" t="s">
        <v>968</v>
      </c>
      <c r="G13344" s="1" t="s">
        <v>969</v>
      </c>
      <c r="H13344" s="1" t="s">
        <v>970</v>
      </c>
      <c r="I13344" s="1" t="s">
        <v>16</v>
      </c>
      <c r="J13344" s="1" t="s">
        <v>23</v>
      </c>
      <c r="K13344" s="1" t="s">
        <v>16</v>
      </c>
      <c r="L13344" s="1" t="s">
        <v>16</v>
      </c>
      <c r="M13344" s="1" t="s">
        <v>16</v>
      </c>
      <c r="N13344" s="1" t="s">
        <v>16</v>
      </c>
      <c r="O13344" s="1">
        <v>71.2</v>
      </c>
      <c r="P13344" s="1">
        <v>1.0</v>
      </c>
    </row>
    <row r="13345">
      <c r="A13345" s="1" t="s">
        <v>29</v>
      </c>
      <c r="B13345" s="1" t="s">
        <v>16121</v>
      </c>
      <c r="C13345" s="2" t="s">
        <v>16115</v>
      </c>
      <c r="D13345" s="1" t="s">
        <v>19</v>
      </c>
      <c r="E13345" s="3" t="str">
        <f>HYPERLINK("https://fyndiq.se/produkt/49dcfdc0ef9b4d32/", "2 Pack Iphone 7&amp;8 SE (2020-2022) Svart - Härdat Glas 9H - 3D")</f>
        <v>2 Pack Iphone 7&amp;8 SE (2020-2022) Svart - Härdat Glas 9H - 3D</v>
      </c>
      <c r="F13345" s="1" t="s">
        <v>3059</v>
      </c>
      <c r="G13345" s="1" t="s">
        <v>3060</v>
      </c>
      <c r="H13345" s="1" t="s">
        <v>3061</v>
      </c>
      <c r="I13345" s="1" t="s">
        <v>16</v>
      </c>
      <c r="J13345" s="1" t="s">
        <v>23</v>
      </c>
      <c r="K13345" s="1" t="s">
        <v>16</v>
      </c>
      <c r="L13345" s="1" t="s">
        <v>16</v>
      </c>
      <c r="M13345" s="1" t="s">
        <v>16</v>
      </c>
      <c r="N13345" s="1" t="s">
        <v>16</v>
      </c>
      <c r="O13345" s="1">
        <v>47.2</v>
      </c>
      <c r="P13345" s="1">
        <v>1.0</v>
      </c>
    </row>
    <row r="13346">
      <c r="A13346" s="1" t="s">
        <v>29</v>
      </c>
      <c r="B13346" s="1" t="s">
        <v>16122</v>
      </c>
      <c r="C13346" s="2" t="s">
        <v>16115</v>
      </c>
      <c r="D13346" s="1" t="s">
        <v>19</v>
      </c>
      <c r="E13346" s="3" t="str">
        <f>HYPERLINK("https://fyndiq.se/produkt/a871a7da0b2249a8/", "2-Pack Iphone 11 Pro Max - 9H Härdat Glass - Top Kvalitet")</f>
        <v>2-Pack Iphone 11 Pro Max - 9H Härdat Glass - Top Kvalitet</v>
      </c>
      <c r="F13346" s="1" t="s">
        <v>559</v>
      </c>
      <c r="G13346" s="1" t="s">
        <v>560</v>
      </c>
      <c r="H13346" s="1" t="s">
        <v>561</v>
      </c>
      <c r="I13346" s="1" t="s">
        <v>16</v>
      </c>
      <c r="J13346" s="1" t="s">
        <v>23</v>
      </c>
      <c r="K13346" s="1" t="s">
        <v>16</v>
      </c>
      <c r="L13346" s="1" t="s">
        <v>16</v>
      </c>
      <c r="M13346" s="1" t="s">
        <v>16</v>
      </c>
      <c r="N13346" s="1" t="s">
        <v>16</v>
      </c>
      <c r="O13346" s="1">
        <v>47.2</v>
      </c>
      <c r="P13346" s="1">
        <v>1.0</v>
      </c>
    </row>
    <row r="13347">
      <c r="A13347" s="1" t="s">
        <v>29</v>
      </c>
      <c r="B13347" s="1" t="s">
        <v>16123</v>
      </c>
      <c r="C13347" s="2" t="s">
        <v>16115</v>
      </c>
      <c r="D13347" s="1" t="s">
        <v>19</v>
      </c>
      <c r="E13347" s="3" t="str">
        <f>HYPERLINK("https://fyndiq.se/produkt/17eb3a8226844bc8/", "2-Pack Sony Xperia 1 III - Härdat glas 9H - Super Kvalitet 3D")</f>
        <v>2-Pack Sony Xperia 1 III - Härdat glas 9H - Super Kvalitet 3D</v>
      </c>
      <c r="F13347" s="1" t="s">
        <v>2344</v>
      </c>
      <c r="G13347" s="1" t="s">
        <v>2345</v>
      </c>
      <c r="H13347" s="1" t="s">
        <v>2346</v>
      </c>
      <c r="I13347" s="1" t="s">
        <v>16</v>
      </c>
      <c r="J13347" s="1" t="s">
        <v>23</v>
      </c>
      <c r="K13347" s="1" t="s">
        <v>16</v>
      </c>
      <c r="L13347" s="1" t="s">
        <v>16</v>
      </c>
      <c r="M13347" s="1" t="s">
        <v>16</v>
      </c>
      <c r="N13347" s="1" t="s">
        <v>16</v>
      </c>
      <c r="O13347" s="1">
        <v>63.2</v>
      </c>
      <c r="P13347" s="1">
        <v>1.0</v>
      </c>
    </row>
    <row r="13348">
      <c r="A13348" s="1" t="s">
        <v>29</v>
      </c>
      <c r="B13348" s="1" t="s">
        <v>16124</v>
      </c>
      <c r="C13348" s="2" t="s">
        <v>16115</v>
      </c>
      <c r="D13348" s="1" t="s">
        <v>19</v>
      </c>
      <c r="E13348" s="3" t="str">
        <f>HYPERLINK("https://fyndiq.se/produkt/49dcfdc0ef9b4d32/", "2 Pack Iphone 7&amp;8 SE (2020-2022) Svart - Härdat Glas 9H - 3D")</f>
        <v>2 Pack Iphone 7&amp;8 SE (2020-2022) Svart - Härdat Glas 9H - 3D</v>
      </c>
      <c r="F13348" s="1" t="s">
        <v>3059</v>
      </c>
      <c r="G13348" s="1" t="s">
        <v>3060</v>
      </c>
      <c r="H13348" s="1" t="s">
        <v>3061</v>
      </c>
      <c r="I13348" s="1" t="s">
        <v>16</v>
      </c>
      <c r="J13348" s="1" t="s">
        <v>23</v>
      </c>
      <c r="K13348" s="1" t="s">
        <v>16</v>
      </c>
      <c r="L13348" s="1" t="s">
        <v>16</v>
      </c>
      <c r="M13348" s="1" t="s">
        <v>16</v>
      </c>
      <c r="N13348" s="1" t="s">
        <v>16</v>
      </c>
      <c r="O13348" s="1">
        <v>47.2</v>
      </c>
      <c r="P13348" s="1">
        <v>1.0</v>
      </c>
    </row>
    <row r="13349">
      <c r="A13349" s="1" t="s">
        <v>29</v>
      </c>
      <c r="B13349" s="1" t="s">
        <v>16125</v>
      </c>
      <c r="C13349" s="2" t="s">
        <v>16115</v>
      </c>
      <c r="D13349" s="1" t="s">
        <v>19</v>
      </c>
      <c r="E13349" s="3" t="str">
        <f>HYPERLINK("https://fyndiq.se/produkt/675bb02ed6bb4e07/", "2-Pack Samsung Galaxy S21 Ultra - Härdat Glas 9H-Super Kvalitet")</f>
        <v>2-Pack Samsung Galaxy S21 Ultra - Härdat Glas 9H-Super Kvalitet</v>
      </c>
      <c r="F13349" s="1" t="s">
        <v>91</v>
      </c>
      <c r="G13349" s="1" t="s">
        <v>92</v>
      </c>
      <c r="H13349" s="1" t="s">
        <v>93</v>
      </c>
      <c r="I13349" s="1" t="s">
        <v>16</v>
      </c>
      <c r="J13349" s="1" t="s">
        <v>23</v>
      </c>
      <c r="K13349" s="1" t="s">
        <v>16</v>
      </c>
      <c r="L13349" s="1" t="s">
        <v>16</v>
      </c>
      <c r="M13349" s="1" t="s">
        <v>16</v>
      </c>
      <c r="N13349" s="1" t="s">
        <v>16</v>
      </c>
      <c r="O13349" s="1">
        <v>63.2</v>
      </c>
      <c r="P13349" s="1">
        <v>1.0</v>
      </c>
    </row>
    <row r="13350">
      <c r="A13350" s="1" t="s">
        <v>29</v>
      </c>
      <c r="B13350" s="1" t="s">
        <v>16126</v>
      </c>
      <c r="C13350" s="2" t="s">
        <v>16115</v>
      </c>
      <c r="D13350" s="1" t="s">
        <v>19</v>
      </c>
      <c r="E1335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350" s="1" t="s">
        <v>760</v>
      </c>
      <c r="G13350" s="1" t="s">
        <v>761</v>
      </c>
      <c r="H13350" s="1" t="s">
        <v>762</v>
      </c>
      <c r="I13350" s="1" t="s">
        <v>16</v>
      </c>
      <c r="J13350" s="1" t="s">
        <v>23</v>
      </c>
      <c r="K13350" s="1" t="s">
        <v>16</v>
      </c>
      <c r="L13350" s="1" t="s">
        <v>16</v>
      </c>
      <c r="M13350" s="1" t="s">
        <v>16</v>
      </c>
      <c r="N13350" s="1" t="s">
        <v>16</v>
      </c>
      <c r="O13350" s="1">
        <v>63.2</v>
      </c>
      <c r="P13350" s="1">
        <v>1.0</v>
      </c>
    </row>
    <row r="13351">
      <c r="A13351" s="1" t="s">
        <v>29</v>
      </c>
      <c r="B13351" s="1" t="s">
        <v>16127</v>
      </c>
      <c r="C13351" s="2" t="s">
        <v>16115</v>
      </c>
      <c r="D13351" s="1" t="s">
        <v>19</v>
      </c>
      <c r="E13351" s="3" t="str">
        <f>HYPERLINK("https://fyndiq.se/produkt/2477583187264ece/", "2-Pack Samsung S20 - 9H Härdat Glass - Top Kvalitet")</f>
        <v>2-Pack Samsung S20 - 9H Härdat Glass - Top Kvalitet</v>
      </c>
      <c r="F13351" s="1" t="s">
        <v>124</v>
      </c>
      <c r="G13351" s="1" t="s">
        <v>125</v>
      </c>
      <c r="H13351" s="1" t="s">
        <v>126</v>
      </c>
      <c r="I13351" s="1" t="s">
        <v>16</v>
      </c>
      <c r="J13351" s="1" t="s">
        <v>23</v>
      </c>
      <c r="K13351" s="1" t="s">
        <v>16</v>
      </c>
      <c r="L13351" s="1" t="s">
        <v>16</v>
      </c>
      <c r="M13351" s="1" t="s">
        <v>16</v>
      </c>
      <c r="N13351" s="1" t="s">
        <v>16</v>
      </c>
      <c r="O13351" s="1">
        <v>71.2</v>
      </c>
      <c r="P13351" s="1">
        <v>1.0</v>
      </c>
    </row>
    <row r="13352">
      <c r="A13352" s="1" t="s">
        <v>29</v>
      </c>
      <c r="B13352" s="1" t="s">
        <v>16128</v>
      </c>
      <c r="C13352" s="2" t="s">
        <v>16115</v>
      </c>
      <c r="D13352" s="1" t="s">
        <v>19</v>
      </c>
      <c r="E13352" s="3" t="str">
        <f>HYPERLINK("https://fyndiq.se/produkt/caea4d2a064546e5/", "2-Pack Samsung S20 Ultra Skärmskydd &amp; 2-Pack linsskydd - Härdat Glas 9H - Super kvalitet 3D")</f>
        <v>2-Pack Samsung S20 Ultra Skärmskydd &amp; 2-Pack linsskydd - Härdat Glas 9H - Super kvalitet 3D</v>
      </c>
      <c r="F13352" s="1" t="s">
        <v>13779</v>
      </c>
      <c r="G13352" s="1" t="s">
        <v>13780</v>
      </c>
      <c r="H13352" s="1" t="s">
        <v>13781</v>
      </c>
      <c r="I13352" s="1" t="s">
        <v>16</v>
      </c>
      <c r="J13352" s="1" t="s">
        <v>23</v>
      </c>
      <c r="K13352" s="1" t="s">
        <v>16</v>
      </c>
      <c r="L13352" s="1" t="s">
        <v>16</v>
      </c>
      <c r="M13352" s="1" t="s">
        <v>16</v>
      </c>
      <c r="N13352" s="1" t="s">
        <v>16</v>
      </c>
      <c r="O13352" s="1">
        <v>79.2</v>
      </c>
      <c r="P13352" s="1">
        <v>1.0</v>
      </c>
    </row>
    <row r="13353">
      <c r="A13353" s="1" t="s">
        <v>29</v>
      </c>
      <c r="B13353" s="1" t="s">
        <v>16129</v>
      </c>
      <c r="C13353" s="2" t="s">
        <v>16115</v>
      </c>
      <c r="D13353" s="1" t="s">
        <v>19</v>
      </c>
      <c r="E13353" s="3" t="str">
        <f>HYPERLINK("https://fyndiq.se/produkt/568e11c65a164b3c/", "2 Pack Samsung Galaxy A33 - 9H Härdat Glass - 3D Super Kvalitet")</f>
        <v>2 Pack Samsung Galaxy A33 - 9H Härdat Glass - 3D Super Kvalitet</v>
      </c>
      <c r="F13353" s="1" t="s">
        <v>736</v>
      </c>
      <c r="G13353" s="1" t="s">
        <v>737</v>
      </c>
      <c r="H13353" s="1" t="s">
        <v>738</v>
      </c>
      <c r="I13353" s="1" t="s">
        <v>16</v>
      </c>
      <c r="J13353" s="1" t="s">
        <v>23</v>
      </c>
      <c r="K13353" s="1" t="s">
        <v>16</v>
      </c>
      <c r="L13353" s="1" t="s">
        <v>16</v>
      </c>
      <c r="M13353" s="1" t="s">
        <v>16</v>
      </c>
      <c r="N13353" s="1" t="s">
        <v>16</v>
      </c>
      <c r="O13353" s="1">
        <v>63.2</v>
      </c>
      <c r="P13353" s="1">
        <v>1.0</v>
      </c>
    </row>
    <row r="13354">
      <c r="A13354" s="1" t="s">
        <v>29</v>
      </c>
      <c r="B13354" s="1" t="s">
        <v>16130</v>
      </c>
      <c r="C13354" s="2" t="s">
        <v>16115</v>
      </c>
      <c r="D13354" s="1" t="s">
        <v>19</v>
      </c>
      <c r="E13354" s="3" t="str">
        <f>HYPERLINK("https://fyndiq.se/produkt/c8cebab9948b43c1/", "2-Pack Apple Watch 40mm – Härdat glas 9H – Super kvalitet 3D")</f>
        <v>2-Pack Apple Watch 40mm – Härdat glas 9H – Super kvalitet 3D</v>
      </c>
      <c r="F13354" s="1" t="s">
        <v>357</v>
      </c>
      <c r="G13354" s="1" t="s">
        <v>358</v>
      </c>
      <c r="H13354" s="1" t="s">
        <v>359</v>
      </c>
      <c r="I13354" s="1" t="s">
        <v>16</v>
      </c>
      <c r="J13354" s="1" t="s">
        <v>23</v>
      </c>
      <c r="K13354" s="1" t="s">
        <v>16</v>
      </c>
      <c r="L13354" s="1" t="s">
        <v>16</v>
      </c>
      <c r="M13354" s="1" t="s">
        <v>16</v>
      </c>
      <c r="N13354" s="1" t="s">
        <v>16</v>
      </c>
      <c r="O13354" s="1">
        <v>55.2</v>
      </c>
      <c r="P13354" s="1">
        <v>1.0</v>
      </c>
    </row>
    <row r="13355">
      <c r="A13355" s="1" t="s">
        <v>29</v>
      </c>
      <c r="B13355" s="1" t="s">
        <v>16131</v>
      </c>
      <c r="C13355" s="2" t="s">
        <v>16115</v>
      </c>
      <c r="D13355" s="1" t="s">
        <v>19</v>
      </c>
      <c r="E13355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3355" s="1" t="s">
        <v>4075</v>
      </c>
      <c r="G13355" s="1" t="s">
        <v>4076</v>
      </c>
      <c r="H13355" s="1" t="s">
        <v>4077</v>
      </c>
      <c r="I13355" s="1" t="s">
        <v>16</v>
      </c>
      <c r="J13355" s="1" t="s">
        <v>23</v>
      </c>
      <c r="K13355" s="1" t="s">
        <v>16</v>
      </c>
      <c r="L13355" s="1" t="s">
        <v>16</v>
      </c>
      <c r="M13355" s="1" t="s">
        <v>16</v>
      </c>
      <c r="N13355" s="1" t="s">
        <v>16</v>
      </c>
      <c r="O13355" s="1">
        <v>135.2</v>
      </c>
      <c r="P13355" s="1">
        <v>1.0</v>
      </c>
    </row>
    <row r="13356">
      <c r="A13356" s="1" t="s">
        <v>29</v>
      </c>
      <c r="B13356" s="1" t="s">
        <v>16132</v>
      </c>
      <c r="C13356" s="2" t="s">
        <v>16115</v>
      </c>
      <c r="D13356" s="1" t="s">
        <v>19</v>
      </c>
      <c r="E13356" s="3" t="str">
        <f>HYPERLINK("https://fyndiq.se/produkt/f15b82570d4144d0/", "2-Pack Apple Watch 41mm – Härdat glas 9H – Super kvalitet 3D")</f>
        <v>2-Pack Apple Watch 41mm – Härdat glas 9H – Super kvalitet 3D</v>
      </c>
      <c r="F13356" s="1" t="s">
        <v>144</v>
      </c>
      <c r="G13356" s="1" t="s">
        <v>145</v>
      </c>
      <c r="H13356" s="1" t="s">
        <v>146</v>
      </c>
      <c r="I13356" s="1" t="s">
        <v>16</v>
      </c>
      <c r="J13356" s="1" t="s">
        <v>23</v>
      </c>
      <c r="K13356" s="1" t="s">
        <v>16</v>
      </c>
      <c r="L13356" s="1" t="s">
        <v>16</v>
      </c>
      <c r="M13356" s="1" t="s">
        <v>16</v>
      </c>
      <c r="N13356" s="1" t="s">
        <v>16</v>
      </c>
      <c r="O13356" s="1">
        <v>55.2</v>
      </c>
      <c r="P13356" s="1">
        <v>1.0</v>
      </c>
    </row>
    <row r="13357">
      <c r="A13357" s="1" t="s">
        <v>29</v>
      </c>
      <c r="B13357" s="1" t="s">
        <v>16133</v>
      </c>
      <c r="C13357" s="2" t="s">
        <v>16115</v>
      </c>
      <c r="D13357" s="1" t="s">
        <v>19</v>
      </c>
      <c r="E1335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357" s="1" t="s">
        <v>722</v>
      </c>
      <c r="G13357" s="1" t="s">
        <v>723</v>
      </c>
      <c r="H13357" s="1" t="s">
        <v>724</v>
      </c>
      <c r="I13357" s="1" t="s">
        <v>16</v>
      </c>
      <c r="J13357" s="1" t="s">
        <v>23</v>
      </c>
      <c r="K13357" s="1" t="s">
        <v>16</v>
      </c>
      <c r="L13357" s="1" t="s">
        <v>16</v>
      </c>
      <c r="M13357" s="1" t="s">
        <v>16</v>
      </c>
      <c r="N13357" s="1" t="s">
        <v>16</v>
      </c>
      <c r="O13357" s="1">
        <v>79.2</v>
      </c>
      <c r="P13357" s="1">
        <v>1.0</v>
      </c>
    </row>
    <row r="13358">
      <c r="A13358" s="1" t="s">
        <v>29</v>
      </c>
      <c r="B13358" s="1" t="s">
        <v>16134</v>
      </c>
      <c r="C13358" s="2" t="s">
        <v>16115</v>
      </c>
      <c r="D13358" s="1" t="s">
        <v>19</v>
      </c>
      <c r="E13358" s="3" t="str">
        <f>HYPERLINK("https://fyndiq.se/produkt/60656ba8dce64ae4/", "2 Pack Samsung Galaxy A50 - Härdat glas 9H - Super kvalitet 3D")</f>
        <v>2 Pack Samsung Galaxy A50 - Härdat glas 9H - Super kvalitet 3D</v>
      </c>
      <c r="F13358" s="1" t="s">
        <v>645</v>
      </c>
      <c r="G13358" s="1" t="s">
        <v>646</v>
      </c>
      <c r="H13358" s="1" t="s">
        <v>647</v>
      </c>
      <c r="I13358" s="1" t="s">
        <v>16</v>
      </c>
      <c r="J13358" s="1" t="s">
        <v>23</v>
      </c>
      <c r="K13358" s="1" t="s">
        <v>16</v>
      </c>
      <c r="L13358" s="1" t="s">
        <v>16</v>
      </c>
      <c r="M13358" s="1" t="s">
        <v>16</v>
      </c>
      <c r="N13358" s="1" t="s">
        <v>16</v>
      </c>
      <c r="O13358" s="1">
        <v>63.2</v>
      </c>
      <c r="P13358" s="1">
        <v>1.0</v>
      </c>
    </row>
    <row r="13359">
      <c r="A13359" s="1" t="s">
        <v>29</v>
      </c>
      <c r="B13359" s="1" t="s">
        <v>16135</v>
      </c>
      <c r="C13359" s="2" t="s">
        <v>16115</v>
      </c>
      <c r="D13359" s="1" t="s">
        <v>19</v>
      </c>
      <c r="E13359" s="3" t="str">
        <f>HYPERLINK("https://fyndiq.se/produkt/dfe28e565d2e4c8d/", "2 Pack Samsung S21 FE - 9H Härdat Glass - Super Kvalitet 3D")</f>
        <v>2 Pack Samsung S21 FE - 9H Härdat Glass - Super Kvalitet 3D</v>
      </c>
      <c r="F13359" s="1" t="s">
        <v>276</v>
      </c>
      <c r="G13359" s="1" t="s">
        <v>277</v>
      </c>
      <c r="H13359" s="1" t="s">
        <v>278</v>
      </c>
      <c r="I13359" s="1" t="s">
        <v>16</v>
      </c>
      <c r="J13359" s="1" t="s">
        <v>23</v>
      </c>
      <c r="K13359" s="1" t="s">
        <v>16</v>
      </c>
      <c r="L13359" s="1" t="s">
        <v>16</v>
      </c>
      <c r="M13359" s="1" t="s">
        <v>16</v>
      </c>
      <c r="N13359" s="1" t="s">
        <v>16</v>
      </c>
      <c r="O13359" s="1">
        <v>63.2</v>
      </c>
      <c r="P13359" s="1">
        <v>1.0</v>
      </c>
    </row>
    <row r="13360">
      <c r="A13360" s="1" t="s">
        <v>29</v>
      </c>
      <c r="B13360" s="1" t="s">
        <v>16136</v>
      </c>
      <c r="C13360" s="2" t="s">
        <v>16115</v>
      </c>
      <c r="D13360" s="1" t="s">
        <v>19</v>
      </c>
      <c r="E1336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3360" s="1" t="s">
        <v>692</v>
      </c>
      <c r="G13360" s="1" t="s">
        <v>693</v>
      </c>
      <c r="H13360" s="1" t="s">
        <v>694</v>
      </c>
      <c r="I13360" s="1" t="s">
        <v>16</v>
      </c>
      <c r="J13360" s="1" t="s">
        <v>23</v>
      </c>
      <c r="K13360" s="1" t="s">
        <v>16</v>
      </c>
      <c r="L13360" s="1" t="s">
        <v>16</v>
      </c>
      <c r="M13360" s="1" t="s">
        <v>16</v>
      </c>
      <c r="N13360" s="1" t="s">
        <v>16</v>
      </c>
      <c r="O13360" s="1">
        <v>47.2</v>
      </c>
      <c r="P13360" s="1">
        <v>1.0</v>
      </c>
    </row>
    <row r="13361">
      <c r="A13361" s="1" t="s">
        <v>29</v>
      </c>
      <c r="B13361" s="1" t="s">
        <v>16137</v>
      </c>
      <c r="C13361" s="2" t="s">
        <v>16115</v>
      </c>
      <c r="D13361" s="1" t="s">
        <v>19</v>
      </c>
      <c r="E13361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3361" s="1" t="s">
        <v>2445</v>
      </c>
      <c r="G13361" s="1" t="s">
        <v>2446</v>
      </c>
      <c r="H13361" s="1" t="s">
        <v>2447</v>
      </c>
      <c r="I13361" s="1" t="s">
        <v>16</v>
      </c>
      <c r="J13361" s="1" t="s">
        <v>23</v>
      </c>
      <c r="K13361" s="1" t="s">
        <v>16</v>
      </c>
      <c r="L13361" s="1" t="s">
        <v>16</v>
      </c>
      <c r="M13361" s="1" t="s">
        <v>16</v>
      </c>
      <c r="N13361" s="1" t="s">
        <v>16</v>
      </c>
      <c r="O13361" s="1">
        <v>79.2</v>
      </c>
      <c r="P13361" s="1">
        <v>1.0</v>
      </c>
    </row>
    <row r="13362">
      <c r="A13362" s="1" t="s">
        <v>29</v>
      </c>
      <c r="B13362" s="1" t="s">
        <v>16138</v>
      </c>
      <c r="C13362" s="2" t="s">
        <v>16115</v>
      </c>
      <c r="D13362" s="1" t="s">
        <v>19</v>
      </c>
      <c r="E1336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3362" s="1" t="s">
        <v>504</v>
      </c>
      <c r="G13362" s="1" t="s">
        <v>505</v>
      </c>
      <c r="H13362" s="1" t="s">
        <v>506</v>
      </c>
      <c r="I13362" s="1" t="s">
        <v>16</v>
      </c>
      <c r="J13362" s="1" t="s">
        <v>23</v>
      </c>
      <c r="K13362" s="1" t="s">
        <v>16</v>
      </c>
      <c r="L13362" s="1" t="s">
        <v>16</v>
      </c>
      <c r="M13362" s="1" t="s">
        <v>16</v>
      </c>
      <c r="N13362" s="1" t="s">
        <v>16</v>
      </c>
      <c r="O13362" s="1">
        <v>63.2</v>
      </c>
      <c r="P13362" s="1">
        <v>1.0</v>
      </c>
    </row>
    <row r="13363">
      <c r="A13363" s="1" t="s">
        <v>29</v>
      </c>
      <c r="B13363" s="1" t="s">
        <v>16139</v>
      </c>
      <c r="C13363" s="2" t="s">
        <v>16115</v>
      </c>
      <c r="D13363" s="1" t="s">
        <v>19</v>
      </c>
      <c r="E13363" s="3" t="str">
        <f t="shared" ref="E13363:E13364" si="579">HYPERLINK("https://fyndiq.se/produkt/6ae5aff483564a84/", "2-Pack Apple Watch 40mm – Härdat glas 9H – Super kvalitet 3D")</f>
        <v>2-Pack Apple Watch 40mm – Härdat glas 9H – Super kvalitet 3D</v>
      </c>
      <c r="F13363" s="1" t="s">
        <v>1418</v>
      </c>
      <c r="G13363" s="1" t="s">
        <v>1419</v>
      </c>
      <c r="H13363" s="1" t="s">
        <v>1420</v>
      </c>
      <c r="I13363" s="1" t="s">
        <v>16</v>
      </c>
      <c r="J13363" s="1" t="s">
        <v>23</v>
      </c>
      <c r="K13363" s="1" t="s">
        <v>16</v>
      </c>
      <c r="L13363" s="1" t="s">
        <v>16</v>
      </c>
      <c r="M13363" s="1" t="s">
        <v>16</v>
      </c>
      <c r="N13363" s="1" t="s">
        <v>16</v>
      </c>
      <c r="O13363" s="1">
        <v>55.2</v>
      </c>
      <c r="P13363" s="1">
        <v>1.0</v>
      </c>
    </row>
    <row r="13364">
      <c r="A13364" s="1" t="s">
        <v>29</v>
      </c>
      <c r="B13364" s="1" t="s">
        <v>16140</v>
      </c>
      <c r="C13364" s="2" t="s">
        <v>16115</v>
      </c>
      <c r="D13364" s="1" t="s">
        <v>19</v>
      </c>
      <c r="E13364" s="3" t="str">
        <f t="shared" si="579"/>
        <v>2-Pack Apple Watch 40mm – Härdat glas 9H – Super kvalitet 3D</v>
      </c>
      <c r="F13364" s="1" t="s">
        <v>1418</v>
      </c>
      <c r="G13364" s="1" t="s">
        <v>1419</v>
      </c>
      <c r="H13364" s="1" t="s">
        <v>1420</v>
      </c>
      <c r="I13364" s="1" t="s">
        <v>16</v>
      </c>
      <c r="J13364" s="1" t="s">
        <v>23</v>
      </c>
      <c r="K13364" s="1" t="s">
        <v>16</v>
      </c>
      <c r="L13364" s="1" t="s">
        <v>16</v>
      </c>
      <c r="M13364" s="1" t="s">
        <v>16</v>
      </c>
      <c r="N13364" s="1" t="s">
        <v>16</v>
      </c>
      <c r="O13364" s="1">
        <v>55.2</v>
      </c>
      <c r="P13364" s="1">
        <v>1.0</v>
      </c>
    </row>
    <row r="13365">
      <c r="A13365" s="1" t="s">
        <v>29</v>
      </c>
      <c r="B13365" s="1" t="s">
        <v>16141</v>
      </c>
      <c r="C13365" s="2" t="s">
        <v>16115</v>
      </c>
      <c r="D13365" s="1" t="s">
        <v>19</v>
      </c>
      <c r="E13365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3365" s="1" t="s">
        <v>5279</v>
      </c>
      <c r="G13365" s="1" t="s">
        <v>5280</v>
      </c>
      <c r="H13365" s="1" t="s">
        <v>5281</v>
      </c>
      <c r="I13365" s="1" t="s">
        <v>16</v>
      </c>
      <c r="J13365" s="1" t="s">
        <v>23</v>
      </c>
      <c r="K13365" s="1" t="s">
        <v>16</v>
      </c>
      <c r="L13365" s="1" t="s">
        <v>16</v>
      </c>
      <c r="M13365" s="1" t="s">
        <v>16</v>
      </c>
      <c r="N13365" s="1" t="s">
        <v>16</v>
      </c>
      <c r="O13365" s="1">
        <v>71.2</v>
      </c>
      <c r="P13365" s="1">
        <v>2.0</v>
      </c>
    </row>
    <row r="13366">
      <c r="A13366" s="1" t="s">
        <v>29</v>
      </c>
      <c r="B13366" s="1" t="s">
        <v>16142</v>
      </c>
      <c r="C13366" s="2" t="s">
        <v>16115</v>
      </c>
      <c r="D13366" s="1" t="s">
        <v>19</v>
      </c>
      <c r="E13366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3366" s="1" t="s">
        <v>539</v>
      </c>
      <c r="G13366" s="1" t="s">
        <v>540</v>
      </c>
      <c r="H13366" s="1" t="s">
        <v>541</v>
      </c>
      <c r="I13366" s="1" t="s">
        <v>16</v>
      </c>
      <c r="J13366" s="1" t="s">
        <v>23</v>
      </c>
      <c r="K13366" s="1" t="s">
        <v>16</v>
      </c>
      <c r="L13366" s="1" t="s">
        <v>16</v>
      </c>
      <c r="M13366" s="1" t="s">
        <v>16</v>
      </c>
      <c r="N13366" s="1" t="s">
        <v>16</v>
      </c>
      <c r="O13366" s="1">
        <v>79.2</v>
      </c>
      <c r="P13366" s="1">
        <v>1.0</v>
      </c>
    </row>
    <row r="13367">
      <c r="A13367" s="1" t="s">
        <v>29</v>
      </c>
      <c r="B13367" s="1" t="s">
        <v>16143</v>
      </c>
      <c r="C13367" s="2" t="s">
        <v>16115</v>
      </c>
      <c r="D13367" s="1" t="s">
        <v>19</v>
      </c>
      <c r="E13367" s="3" t="str">
        <f>HYPERLINK("https://fyndiq.se/produkt/6758100e2782433a/", "2-Pack iPhone 12 Pro - Härdat Glas 9H - Super Kvalitet 3D")</f>
        <v>2-Pack iPhone 12 Pro - Härdat Glas 9H - Super Kvalitet 3D</v>
      </c>
      <c r="F13367" s="1" t="s">
        <v>3185</v>
      </c>
      <c r="G13367" s="1" t="s">
        <v>3186</v>
      </c>
      <c r="H13367" s="1" t="s">
        <v>3187</v>
      </c>
      <c r="I13367" s="1" t="s">
        <v>16</v>
      </c>
      <c r="J13367" s="1" t="s">
        <v>23</v>
      </c>
      <c r="K13367" s="1" t="s">
        <v>16</v>
      </c>
      <c r="L13367" s="1" t="s">
        <v>16</v>
      </c>
      <c r="M13367" s="1" t="s">
        <v>16</v>
      </c>
      <c r="N13367" s="1" t="s">
        <v>16</v>
      </c>
      <c r="O13367" s="1">
        <v>47.2</v>
      </c>
      <c r="P13367" s="1">
        <v>1.0</v>
      </c>
    </row>
    <row r="13368">
      <c r="A13368" s="1" t="s">
        <v>29</v>
      </c>
      <c r="B13368" s="1" t="s">
        <v>16144</v>
      </c>
      <c r="C13368" s="2" t="s">
        <v>16115</v>
      </c>
      <c r="D13368" s="1" t="s">
        <v>19</v>
      </c>
      <c r="E13368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3368" s="1" t="s">
        <v>516</v>
      </c>
      <c r="G13368" s="1" t="s">
        <v>517</v>
      </c>
      <c r="H13368" s="1" t="s">
        <v>518</v>
      </c>
      <c r="I13368" s="1" t="s">
        <v>16</v>
      </c>
      <c r="J13368" s="1" t="s">
        <v>23</v>
      </c>
      <c r="K13368" s="1" t="s">
        <v>16</v>
      </c>
      <c r="L13368" s="1" t="s">
        <v>16</v>
      </c>
      <c r="M13368" s="1" t="s">
        <v>16</v>
      </c>
      <c r="N13368" s="1" t="s">
        <v>16</v>
      </c>
      <c r="O13368" s="1">
        <v>71.2</v>
      </c>
      <c r="P13368" s="1">
        <v>1.0</v>
      </c>
    </row>
    <row r="13369">
      <c r="A13369" s="1" t="s">
        <v>29</v>
      </c>
      <c r="B13369" s="1" t="s">
        <v>16145</v>
      </c>
      <c r="C13369" s="2" t="s">
        <v>16115</v>
      </c>
      <c r="D13369" s="1" t="s">
        <v>19</v>
      </c>
      <c r="E13369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3369" s="1" t="s">
        <v>2242</v>
      </c>
      <c r="G13369" s="1" t="s">
        <v>2243</v>
      </c>
      <c r="H13369" s="1" t="s">
        <v>2244</v>
      </c>
      <c r="I13369" s="1" t="s">
        <v>16</v>
      </c>
      <c r="J13369" s="1" t="s">
        <v>23</v>
      </c>
      <c r="K13369" s="1" t="s">
        <v>16</v>
      </c>
      <c r="L13369" s="1" t="s">
        <v>16</v>
      </c>
      <c r="M13369" s="1" t="s">
        <v>16</v>
      </c>
      <c r="N13369" s="1" t="s">
        <v>16</v>
      </c>
      <c r="O13369" s="1">
        <v>63.2</v>
      </c>
      <c r="P13369" s="1">
        <v>1.0</v>
      </c>
    </row>
    <row r="13370">
      <c r="A13370" s="1" t="s">
        <v>29</v>
      </c>
      <c r="B13370" s="1" t="s">
        <v>16146</v>
      </c>
      <c r="C13370" s="2" t="s">
        <v>16115</v>
      </c>
      <c r="D13370" s="1" t="s">
        <v>19</v>
      </c>
      <c r="E13370" s="3" t="str">
        <f>HYPERLINK("https://fyndiq.se/produkt/7b4cb5f9439947b9/", "2-Pack iPhone SE 2020 Svart - Härdat Glas 9H - Super Kvalitet 3D")</f>
        <v>2-Pack iPhone SE 2020 Svart - Härdat Glas 9H - Super Kvalitet 3D</v>
      </c>
      <c r="F13370" s="1" t="s">
        <v>175</v>
      </c>
      <c r="G13370" s="1" t="s">
        <v>176</v>
      </c>
      <c r="H13370" s="1" t="s">
        <v>177</v>
      </c>
      <c r="I13370" s="1" t="s">
        <v>16</v>
      </c>
      <c r="J13370" s="1" t="s">
        <v>23</v>
      </c>
      <c r="K13370" s="1" t="s">
        <v>16</v>
      </c>
      <c r="L13370" s="1" t="s">
        <v>16</v>
      </c>
      <c r="M13370" s="1" t="s">
        <v>16</v>
      </c>
      <c r="N13370" s="1" t="s">
        <v>16</v>
      </c>
      <c r="O13370" s="1">
        <v>47.2</v>
      </c>
      <c r="P13370" s="1">
        <v>1.0</v>
      </c>
    </row>
    <row r="13371">
      <c r="A13371" s="1" t="s">
        <v>29</v>
      </c>
      <c r="B13371" s="1" t="s">
        <v>16147</v>
      </c>
      <c r="C13371" s="2" t="s">
        <v>16115</v>
      </c>
      <c r="D13371" s="1" t="s">
        <v>19</v>
      </c>
      <c r="E13371" s="3" t="str">
        <f>HYPERLINK("https://fyndiq.se/produkt/1d18226209604614/", "Samsung S23 Plus 5G - 9H Härdat Glass - 3D Super Kvalitet Skärmskydd")</f>
        <v>Samsung S23 Plus 5G - 9H Härdat Glass - 3D Super Kvalitet Skärmskydd</v>
      </c>
      <c r="F13371" s="1" t="s">
        <v>2996</v>
      </c>
      <c r="G13371" s="1" t="s">
        <v>2997</v>
      </c>
      <c r="H13371" s="1" t="s">
        <v>2998</v>
      </c>
      <c r="I13371" s="1" t="s">
        <v>16</v>
      </c>
      <c r="J13371" s="1" t="s">
        <v>23</v>
      </c>
      <c r="K13371" s="1" t="s">
        <v>16</v>
      </c>
      <c r="L13371" s="1" t="s">
        <v>16</v>
      </c>
      <c r="M13371" s="1" t="s">
        <v>16</v>
      </c>
      <c r="N13371" s="1" t="s">
        <v>16</v>
      </c>
      <c r="O13371" s="1">
        <v>55.2</v>
      </c>
      <c r="P13371" s="1">
        <v>2.0</v>
      </c>
    </row>
    <row r="13372">
      <c r="A13372" s="1" t="s">
        <v>29</v>
      </c>
      <c r="B13372" s="1" t="s">
        <v>16148</v>
      </c>
      <c r="C13372" s="2" t="s">
        <v>16115</v>
      </c>
      <c r="D13372" s="1" t="s">
        <v>19</v>
      </c>
      <c r="E13372" s="3" t="str">
        <f t="shared" ref="E13372:E13373" si="580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372" s="1" t="s">
        <v>47</v>
      </c>
      <c r="G13372" s="2" t="s">
        <v>48</v>
      </c>
      <c r="H13372" s="1" t="s">
        <v>49</v>
      </c>
      <c r="I13372" s="1" t="s">
        <v>16</v>
      </c>
      <c r="J13372" s="1" t="s">
        <v>23</v>
      </c>
      <c r="K13372" s="1" t="s">
        <v>16</v>
      </c>
      <c r="L13372" s="1" t="s">
        <v>16</v>
      </c>
      <c r="M13372" s="1" t="s">
        <v>16</v>
      </c>
      <c r="N13372" s="1" t="s">
        <v>16</v>
      </c>
      <c r="O13372" s="1">
        <v>183.2</v>
      </c>
      <c r="P13372" s="1">
        <v>1.0</v>
      </c>
    </row>
    <row r="13373">
      <c r="A13373" s="1" t="s">
        <v>29</v>
      </c>
      <c r="B13373" s="1" t="s">
        <v>16149</v>
      </c>
      <c r="C13373" s="2" t="s">
        <v>16115</v>
      </c>
      <c r="D13373" s="1" t="s">
        <v>19</v>
      </c>
      <c r="E13373" s="3" t="str">
        <f t="shared" si="580"/>
        <v>ASPOR A616 TWS trådlös Bluetooth hörlurar med Lightning kabel - Högkvalitet - Wireless charging - 5.3BT</v>
      </c>
      <c r="F13373" s="1" t="s">
        <v>47</v>
      </c>
      <c r="G13373" s="2" t="s">
        <v>48</v>
      </c>
      <c r="H13373" s="1" t="s">
        <v>49</v>
      </c>
      <c r="I13373" s="1" t="s">
        <v>16</v>
      </c>
      <c r="J13373" s="1" t="s">
        <v>23</v>
      </c>
      <c r="K13373" s="1" t="s">
        <v>16</v>
      </c>
      <c r="L13373" s="1" t="s">
        <v>16</v>
      </c>
      <c r="M13373" s="1" t="s">
        <v>16</v>
      </c>
      <c r="N13373" s="1" t="s">
        <v>16</v>
      </c>
      <c r="O13373" s="1">
        <v>183.2</v>
      </c>
      <c r="P13373" s="1">
        <v>1.0</v>
      </c>
    </row>
    <row r="13374">
      <c r="A13374" s="1" t="s">
        <v>29</v>
      </c>
      <c r="B13374" s="1" t="s">
        <v>16150</v>
      </c>
      <c r="C13374" s="2" t="s">
        <v>16115</v>
      </c>
      <c r="D13374" s="1" t="s">
        <v>19</v>
      </c>
      <c r="E13374" s="3" t="str">
        <f>HYPERLINK("https://fyndiq.se/produkt/3793e0f6281f49f6/", "2-Pack Iphone 11 / XR - 9H Härdat Glass - Top Kvalitet")</f>
        <v>2-Pack Iphone 11 / XR - 9H Härdat Glass - Top Kvalitet</v>
      </c>
      <c r="F13374" s="1" t="s">
        <v>371</v>
      </c>
      <c r="G13374" s="1" t="s">
        <v>372</v>
      </c>
      <c r="H13374" s="1" t="s">
        <v>373</v>
      </c>
      <c r="I13374" s="1" t="s">
        <v>16</v>
      </c>
      <c r="J13374" s="1" t="s">
        <v>23</v>
      </c>
      <c r="K13374" s="1" t="s">
        <v>16</v>
      </c>
      <c r="L13374" s="1" t="s">
        <v>16</v>
      </c>
      <c r="M13374" s="1" t="s">
        <v>16</v>
      </c>
      <c r="N13374" s="1" t="s">
        <v>16</v>
      </c>
      <c r="O13374" s="1">
        <v>47.2</v>
      </c>
      <c r="P13374" s="1">
        <v>1.0</v>
      </c>
    </row>
    <row r="13375">
      <c r="A13375" s="1" t="s">
        <v>29</v>
      </c>
      <c r="B13375" s="1" t="s">
        <v>16151</v>
      </c>
      <c r="C13375" s="2" t="s">
        <v>16115</v>
      </c>
      <c r="D13375" s="1" t="s">
        <v>19</v>
      </c>
      <c r="E1337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375" s="1" t="s">
        <v>47</v>
      </c>
      <c r="G13375" s="2" t="s">
        <v>48</v>
      </c>
      <c r="H13375" s="1" t="s">
        <v>49</v>
      </c>
      <c r="I13375" s="1" t="s">
        <v>16</v>
      </c>
      <c r="J13375" s="1" t="s">
        <v>23</v>
      </c>
      <c r="K13375" s="1" t="s">
        <v>16</v>
      </c>
      <c r="L13375" s="1" t="s">
        <v>16</v>
      </c>
      <c r="M13375" s="1" t="s">
        <v>16</v>
      </c>
      <c r="N13375" s="1" t="s">
        <v>16</v>
      </c>
      <c r="O13375" s="1">
        <v>183.2</v>
      </c>
      <c r="P13375" s="1">
        <v>1.0</v>
      </c>
    </row>
    <row r="13376">
      <c r="A13376" s="1" t="s">
        <v>29</v>
      </c>
      <c r="B13376" s="1" t="s">
        <v>16152</v>
      </c>
      <c r="C13376" s="2" t="s">
        <v>16115</v>
      </c>
      <c r="D13376" s="1" t="s">
        <v>19</v>
      </c>
      <c r="E13376" s="3" t="str">
        <f>HYPERLINK("https://fyndiq.se/produkt/c6ad89f6519841d9/", "2 Pack Samsung Galaxy S20 - Härdat glas 9H - Super kvalitet 3D")</f>
        <v>2 Pack Samsung Galaxy S20 - Härdat glas 9H - Super kvalitet 3D</v>
      </c>
      <c r="F13376" s="1" t="s">
        <v>1342</v>
      </c>
      <c r="G13376" s="1" t="s">
        <v>1343</v>
      </c>
      <c r="H13376" s="1" t="s">
        <v>1344</v>
      </c>
      <c r="I13376" s="1" t="s">
        <v>16</v>
      </c>
      <c r="J13376" s="1" t="s">
        <v>23</v>
      </c>
      <c r="K13376" s="1" t="s">
        <v>16</v>
      </c>
      <c r="L13376" s="1" t="s">
        <v>16</v>
      </c>
      <c r="M13376" s="1" t="s">
        <v>16</v>
      </c>
      <c r="N13376" s="1" t="s">
        <v>16</v>
      </c>
      <c r="O13376" s="1">
        <v>71.2</v>
      </c>
      <c r="P13376" s="1">
        <v>1.0</v>
      </c>
    </row>
    <row r="13377">
      <c r="A13377" s="1" t="s">
        <v>29</v>
      </c>
      <c r="B13377" s="1" t="s">
        <v>16153</v>
      </c>
      <c r="C13377" s="2" t="s">
        <v>16115</v>
      </c>
      <c r="D13377" s="1" t="s">
        <v>19</v>
      </c>
      <c r="E13377" s="3" t="str">
        <f t="shared" ref="E13377:E13379" si="581">HYPERLINK("https://fyndiq.se/produkt/0b2f55cbfc0d4bc8/", "Skärmskydd Iphone 12 / 12 Pro , härdat glas, hög kvalitet.")</f>
        <v>Skärmskydd Iphone 12 / 12 Pro , härdat glas, hög kvalitet.</v>
      </c>
      <c r="F13377" s="1" t="s">
        <v>587</v>
      </c>
      <c r="G13377" s="1" t="s">
        <v>588</v>
      </c>
      <c r="H13377" s="1" t="s">
        <v>589</v>
      </c>
      <c r="I13377" s="1" t="s">
        <v>16</v>
      </c>
      <c r="J13377" s="1" t="s">
        <v>23</v>
      </c>
      <c r="K13377" s="1" t="s">
        <v>16</v>
      </c>
      <c r="L13377" s="1" t="s">
        <v>16</v>
      </c>
      <c r="M13377" s="1" t="s">
        <v>16</v>
      </c>
      <c r="N13377" s="1" t="s">
        <v>16</v>
      </c>
      <c r="O13377" s="1">
        <v>39.2</v>
      </c>
      <c r="P13377" s="1">
        <v>1.0</v>
      </c>
    </row>
    <row r="13378">
      <c r="A13378" s="1" t="s">
        <v>29</v>
      </c>
      <c r="B13378" s="1" t="s">
        <v>16154</v>
      </c>
      <c r="C13378" s="2" t="s">
        <v>16115</v>
      </c>
      <c r="D13378" s="1" t="s">
        <v>19</v>
      </c>
      <c r="E13378" s="3" t="str">
        <f t="shared" si="581"/>
        <v>Skärmskydd Iphone 12 / 12 Pro , härdat glas, hög kvalitet.</v>
      </c>
      <c r="F13378" s="1" t="s">
        <v>587</v>
      </c>
      <c r="G13378" s="1" t="s">
        <v>588</v>
      </c>
      <c r="H13378" s="1" t="s">
        <v>589</v>
      </c>
      <c r="I13378" s="1" t="s">
        <v>16</v>
      </c>
      <c r="J13378" s="1" t="s">
        <v>23</v>
      </c>
      <c r="K13378" s="1" t="s">
        <v>16</v>
      </c>
      <c r="L13378" s="1" t="s">
        <v>16</v>
      </c>
      <c r="M13378" s="1" t="s">
        <v>16</v>
      </c>
      <c r="N13378" s="1" t="s">
        <v>16</v>
      </c>
      <c r="O13378" s="1">
        <v>39.2</v>
      </c>
      <c r="P13378" s="1">
        <v>1.0</v>
      </c>
    </row>
    <row r="13379">
      <c r="A13379" s="1" t="s">
        <v>29</v>
      </c>
      <c r="B13379" s="1" t="s">
        <v>16155</v>
      </c>
      <c r="C13379" s="2" t="s">
        <v>16115</v>
      </c>
      <c r="D13379" s="1" t="s">
        <v>19</v>
      </c>
      <c r="E13379" s="3" t="str">
        <f t="shared" si="581"/>
        <v>Skärmskydd Iphone 12 / 12 Pro , härdat glas, hög kvalitet.</v>
      </c>
      <c r="F13379" s="1" t="s">
        <v>587</v>
      </c>
      <c r="G13379" s="1" t="s">
        <v>588</v>
      </c>
      <c r="H13379" s="1" t="s">
        <v>589</v>
      </c>
      <c r="I13379" s="1" t="s">
        <v>16</v>
      </c>
      <c r="J13379" s="1" t="s">
        <v>23</v>
      </c>
      <c r="K13379" s="1" t="s">
        <v>16</v>
      </c>
      <c r="L13379" s="1" t="s">
        <v>16</v>
      </c>
      <c r="M13379" s="1" t="s">
        <v>16</v>
      </c>
      <c r="N13379" s="1" t="s">
        <v>16</v>
      </c>
      <c r="O13379" s="1">
        <v>39.2</v>
      </c>
      <c r="P13379" s="1">
        <v>1.0</v>
      </c>
    </row>
    <row r="13380">
      <c r="A13380" s="1" t="s">
        <v>29</v>
      </c>
      <c r="B13380" s="1" t="s">
        <v>16156</v>
      </c>
      <c r="C13380" s="2" t="s">
        <v>16115</v>
      </c>
      <c r="D13380" s="1" t="s">
        <v>19</v>
      </c>
      <c r="E13380" s="3" t="str">
        <f>HYPERLINK("https://fyndiq.se/produkt/d97909e17083461a/", "2-Pack Privacy Skärmskydd For Samsung A12 - Härdat Glas 9H - Super Kvalitet 3D")</f>
        <v>2-Pack Privacy Skärmskydd For Samsung A12 - Härdat Glas 9H - Super Kvalitet 3D</v>
      </c>
      <c r="F13380" s="1" t="s">
        <v>15683</v>
      </c>
      <c r="G13380" s="1" t="s">
        <v>15684</v>
      </c>
      <c r="H13380" s="1" t="s">
        <v>15685</v>
      </c>
      <c r="I13380" s="1" t="s">
        <v>16</v>
      </c>
      <c r="J13380" s="1" t="s">
        <v>23</v>
      </c>
      <c r="K13380" s="1" t="s">
        <v>16</v>
      </c>
      <c r="L13380" s="1" t="s">
        <v>16</v>
      </c>
      <c r="M13380" s="1" t="s">
        <v>16</v>
      </c>
      <c r="N13380" s="1" t="s">
        <v>16</v>
      </c>
      <c r="O13380" s="1">
        <v>79.2</v>
      </c>
      <c r="P13380" s="1">
        <v>1.0</v>
      </c>
    </row>
    <row r="13381">
      <c r="A13381" s="1" t="s">
        <v>29</v>
      </c>
      <c r="B13381" s="1" t="s">
        <v>16157</v>
      </c>
      <c r="C13381" s="2" t="s">
        <v>16115</v>
      </c>
      <c r="D13381" s="1" t="s">
        <v>19</v>
      </c>
      <c r="E13381" s="3" t="str">
        <f>HYPERLINK("https://fyndiq.se/produkt/a00b62acc6644fd2/", "2-Pack Samsung Galaxy S10 - Härdat glas 9H – Super kvalitet 3D")</f>
        <v>2-Pack Samsung Galaxy S10 - Härdat glas 9H – Super kvalitet 3D</v>
      </c>
      <c r="F13381" s="1" t="s">
        <v>1291</v>
      </c>
      <c r="G13381" s="1" t="s">
        <v>1292</v>
      </c>
      <c r="H13381" s="1" t="s">
        <v>1293</v>
      </c>
      <c r="I13381" s="1" t="s">
        <v>16</v>
      </c>
      <c r="J13381" s="1" t="s">
        <v>23</v>
      </c>
      <c r="K13381" s="1" t="s">
        <v>16</v>
      </c>
      <c r="L13381" s="1" t="s">
        <v>16</v>
      </c>
      <c r="M13381" s="1" t="s">
        <v>16</v>
      </c>
      <c r="N13381" s="1" t="s">
        <v>16</v>
      </c>
      <c r="O13381" s="1">
        <v>63.2</v>
      </c>
      <c r="P13381" s="1">
        <v>1.0</v>
      </c>
    </row>
    <row r="13382">
      <c r="A13382" s="1" t="s">
        <v>29</v>
      </c>
      <c r="B13382" s="1" t="s">
        <v>16158</v>
      </c>
      <c r="C13382" s="2" t="s">
        <v>16115</v>
      </c>
      <c r="D13382" s="1" t="s">
        <v>19</v>
      </c>
      <c r="E13382" s="3" t="str">
        <f>HYPERLINK("https://fyndiq.se/produkt/22da48bd656e47a6/", "3-Pack Samsung Galaxy Tab A7 Lite - Härdat Glas 9H - Super Kvalitet")</f>
        <v>3-Pack Samsung Galaxy Tab A7 Lite - Härdat Glas 9H - Super Kvalitet</v>
      </c>
      <c r="F13382" s="1" t="s">
        <v>2316</v>
      </c>
      <c r="G13382" s="1" t="s">
        <v>2317</v>
      </c>
      <c r="H13382" s="1" t="s">
        <v>2318</v>
      </c>
      <c r="I13382" s="1" t="s">
        <v>16</v>
      </c>
      <c r="J13382" s="1" t="s">
        <v>23</v>
      </c>
      <c r="K13382" s="1" t="s">
        <v>16</v>
      </c>
      <c r="L13382" s="1" t="s">
        <v>16</v>
      </c>
      <c r="M13382" s="1" t="s">
        <v>16</v>
      </c>
      <c r="N13382" s="1" t="s">
        <v>16</v>
      </c>
      <c r="O13382" s="1">
        <v>143.2</v>
      </c>
      <c r="P13382" s="1">
        <v>1.0</v>
      </c>
    </row>
    <row r="13383">
      <c r="A13383" s="1" t="s">
        <v>29</v>
      </c>
      <c r="B13383" s="1" t="s">
        <v>16159</v>
      </c>
      <c r="C13383" s="2" t="s">
        <v>16115</v>
      </c>
      <c r="D13383" s="1" t="s">
        <v>19</v>
      </c>
      <c r="E13383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3383" s="1" t="s">
        <v>665</v>
      </c>
      <c r="G13383" s="1" t="s">
        <v>666</v>
      </c>
      <c r="H13383" s="1" t="s">
        <v>667</v>
      </c>
      <c r="I13383" s="1" t="s">
        <v>16</v>
      </c>
      <c r="J13383" s="1" t="s">
        <v>23</v>
      </c>
      <c r="K13383" s="1" t="s">
        <v>16</v>
      </c>
      <c r="L13383" s="1" t="s">
        <v>16</v>
      </c>
      <c r="M13383" s="1" t="s">
        <v>16</v>
      </c>
      <c r="N13383" s="1" t="s">
        <v>16</v>
      </c>
      <c r="O13383" s="1">
        <v>63.2</v>
      </c>
      <c r="P13383" s="1">
        <v>1.0</v>
      </c>
    </row>
    <row r="13384">
      <c r="A13384" s="1" t="s">
        <v>29</v>
      </c>
      <c r="B13384" s="1" t="s">
        <v>16160</v>
      </c>
      <c r="C13384" s="2" t="s">
        <v>16115</v>
      </c>
      <c r="D13384" s="1" t="s">
        <v>19</v>
      </c>
      <c r="E13384" s="3" t="str">
        <f>HYPERLINK("https://fyndiq.se/produkt/a871a7da0b2249a8/", "2-Pack Iphone 11 Pro Max - 9H Härdat Glass - Top Kvalitet")</f>
        <v>2-Pack Iphone 11 Pro Max - 9H Härdat Glass - Top Kvalitet</v>
      </c>
      <c r="F13384" s="1" t="s">
        <v>559</v>
      </c>
      <c r="G13384" s="1" t="s">
        <v>560</v>
      </c>
      <c r="H13384" s="1" t="s">
        <v>561</v>
      </c>
      <c r="I13384" s="1" t="s">
        <v>16</v>
      </c>
      <c r="J13384" s="1" t="s">
        <v>23</v>
      </c>
      <c r="K13384" s="1" t="s">
        <v>16</v>
      </c>
      <c r="L13384" s="1" t="s">
        <v>16</v>
      </c>
      <c r="M13384" s="1" t="s">
        <v>16</v>
      </c>
      <c r="N13384" s="1" t="s">
        <v>16</v>
      </c>
      <c r="O13384" s="1">
        <v>47.2</v>
      </c>
      <c r="P13384" s="1">
        <v>1.0</v>
      </c>
    </row>
    <row r="13385">
      <c r="A13385" s="1" t="s">
        <v>29</v>
      </c>
      <c r="B13385" s="1" t="s">
        <v>16161</v>
      </c>
      <c r="C13385" s="2" t="s">
        <v>16115</v>
      </c>
      <c r="D13385" s="1" t="s">
        <v>19</v>
      </c>
      <c r="E13385" s="3" t="str">
        <f>HYPERLINK("https://fyndiq.se/produkt/613d3d071e424de7/", "2 Pack Samsung Xcover Pro- Härdat glas 9H - Super kvalitet 3D")</f>
        <v>2 Pack Samsung Xcover Pro- Härdat glas 9H - Super kvalitet 3D</v>
      </c>
      <c r="F13385" s="1" t="s">
        <v>548</v>
      </c>
      <c r="G13385" s="1" t="s">
        <v>549</v>
      </c>
      <c r="H13385" s="1" t="s">
        <v>550</v>
      </c>
      <c r="I13385" s="1" t="s">
        <v>16</v>
      </c>
      <c r="J13385" s="1" t="s">
        <v>23</v>
      </c>
      <c r="K13385" s="1" t="s">
        <v>16</v>
      </c>
      <c r="L13385" s="1" t="s">
        <v>16</v>
      </c>
      <c r="M13385" s="1" t="s">
        <v>16</v>
      </c>
      <c r="N13385" s="1" t="s">
        <v>16</v>
      </c>
      <c r="O13385" s="1">
        <v>71.2</v>
      </c>
      <c r="P13385" s="1">
        <v>1.0</v>
      </c>
    </row>
    <row r="13386">
      <c r="A13386" s="1" t="s">
        <v>29</v>
      </c>
      <c r="B13386" s="1" t="s">
        <v>16162</v>
      </c>
      <c r="C13386" s="2" t="s">
        <v>16115</v>
      </c>
      <c r="D13386" s="1" t="s">
        <v>19</v>
      </c>
      <c r="E13386" s="3" t="str">
        <f t="shared" ref="E13386:E13387" si="582">HYPERLINK("https://fyndiq.se/produkt/ef10e4ba492c46df/", "2-Pack Samsung S23 FE 5G - 9H Härdat Glass - Super Kvalitet 3D")</f>
        <v>2-Pack Samsung S23 FE 5G - 9H Härdat Glass - Super Kvalitet 3D</v>
      </c>
      <c r="F13386" s="1" t="s">
        <v>2521</v>
      </c>
      <c r="G13386" s="1" t="s">
        <v>2522</v>
      </c>
      <c r="H13386" s="1" t="s">
        <v>2523</v>
      </c>
      <c r="I13386" s="1" t="s">
        <v>16</v>
      </c>
      <c r="J13386" s="1" t="s">
        <v>23</v>
      </c>
      <c r="K13386" s="1" t="s">
        <v>16</v>
      </c>
      <c r="L13386" s="1" t="s">
        <v>16</v>
      </c>
      <c r="M13386" s="1" t="s">
        <v>16</v>
      </c>
      <c r="N13386" s="1" t="s">
        <v>16</v>
      </c>
      <c r="O13386" s="1">
        <v>63.2</v>
      </c>
      <c r="P13386" s="1">
        <v>1.0</v>
      </c>
    </row>
    <row r="13387">
      <c r="A13387" s="1" t="s">
        <v>29</v>
      </c>
      <c r="B13387" s="1" t="s">
        <v>16163</v>
      </c>
      <c r="C13387" s="2" t="s">
        <v>16115</v>
      </c>
      <c r="D13387" s="1" t="s">
        <v>19</v>
      </c>
      <c r="E13387" s="3" t="str">
        <f t="shared" si="582"/>
        <v>2-Pack Samsung S23 FE 5G - 9H Härdat Glass - Super Kvalitet 3D</v>
      </c>
      <c r="F13387" s="1" t="s">
        <v>2521</v>
      </c>
      <c r="G13387" s="1" t="s">
        <v>2522</v>
      </c>
      <c r="H13387" s="1" t="s">
        <v>2523</v>
      </c>
      <c r="I13387" s="1" t="s">
        <v>16</v>
      </c>
      <c r="J13387" s="1" t="s">
        <v>23</v>
      </c>
      <c r="K13387" s="1" t="s">
        <v>16</v>
      </c>
      <c r="L13387" s="1" t="s">
        <v>16</v>
      </c>
      <c r="M13387" s="1" t="s">
        <v>16</v>
      </c>
      <c r="N13387" s="1" t="s">
        <v>16</v>
      </c>
      <c r="O13387" s="1">
        <v>63.2</v>
      </c>
      <c r="P13387" s="1">
        <v>1.0</v>
      </c>
    </row>
    <row r="13388">
      <c r="A13388" s="1" t="s">
        <v>29</v>
      </c>
      <c r="B13388" s="1" t="s">
        <v>16164</v>
      </c>
      <c r="C13388" s="2" t="s">
        <v>16115</v>
      </c>
      <c r="D13388" s="1" t="s">
        <v>19</v>
      </c>
      <c r="E13388" s="3" t="str">
        <f>HYPERLINK("https://fyndiq.se/produkt/7c8e1f7cd5454c02/", "3-Pack Samsung Galaxy Tab A8 WiFi - Härdat Glas 9H - Super Kvalitet")</f>
        <v>3-Pack Samsung Galaxy Tab A8 WiFi - Härdat Glas 9H - Super Kvalitet</v>
      </c>
      <c r="F13388" s="1" t="s">
        <v>3852</v>
      </c>
      <c r="G13388" s="1" t="s">
        <v>3853</v>
      </c>
      <c r="H13388" s="1" t="s">
        <v>3854</v>
      </c>
      <c r="I13388" s="1" t="s">
        <v>16</v>
      </c>
      <c r="J13388" s="1" t="s">
        <v>23</v>
      </c>
      <c r="K13388" s="1" t="s">
        <v>16</v>
      </c>
      <c r="L13388" s="1" t="s">
        <v>16</v>
      </c>
      <c r="M13388" s="1" t="s">
        <v>16</v>
      </c>
      <c r="N13388" s="1" t="s">
        <v>16</v>
      </c>
      <c r="O13388" s="1">
        <v>151.2</v>
      </c>
      <c r="P13388" s="1">
        <v>1.0</v>
      </c>
    </row>
    <row r="13389">
      <c r="A13389" s="1" t="s">
        <v>29</v>
      </c>
      <c r="B13389" s="1" t="s">
        <v>16165</v>
      </c>
      <c r="C13389" s="2" t="s">
        <v>16115</v>
      </c>
      <c r="D13389" s="1" t="s">
        <v>19</v>
      </c>
      <c r="E13389" s="3" t="str">
        <f>HYPERLINK("https://fyndiq.se/produkt/5c3d2198d92b4f6f/", "3-Pack SAMSUNG TAB S7 FE 5G 3 PACK Skärmskydd - Härdat Glas 9H - Super kvalitet 3D")</f>
        <v>3-Pack SAMSUNG TAB S7 FE 5G 3 PACK Skärmskydd - Härdat Glas 9H - Super kvalitet 3D</v>
      </c>
      <c r="F13389" s="1" t="s">
        <v>9684</v>
      </c>
      <c r="G13389" s="1" t="s">
        <v>9685</v>
      </c>
      <c r="H13389" s="1" t="s">
        <v>9686</v>
      </c>
      <c r="I13389" s="1" t="s">
        <v>16</v>
      </c>
      <c r="J13389" s="1" t="s">
        <v>23</v>
      </c>
      <c r="K13389" s="1" t="s">
        <v>16</v>
      </c>
      <c r="L13389" s="1" t="s">
        <v>16</v>
      </c>
      <c r="M13389" s="1" t="s">
        <v>16</v>
      </c>
      <c r="N13389" s="1" t="s">
        <v>16</v>
      </c>
      <c r="O13389" s="1">
        <v>143.2</v>
      </c>
      <c r="P13389" s="1">
        <v>1.0</v>
      </c>
    </row>
    <row r="13390">
      <c r="A13390" s="1" t="s">
        <v>29</v>
      </c>
      <c r="B13390" s="1" t="s">
        <v>16166</v>
      </c>
      <c r="C13390" s="2" t="s">
        <v>16115</v>
      </c>
      <c r="D13390" s="1" t="s">
        <v>19</v>
      </c>
      <c r="E13390" s="3" t="str">
        <f>HYPERLINK("https://fyndiq.se/produkt/c7ea13eef3d9445d/", "OnePlus Nord 2 5G &amp; 1-Pack linsskydd - Härdat Glas 9H - Super kvalitet 3D")</f>
        <v>OnePlus Nord 2 5G &amp; 1-Pack linsskydd - Härdat Glas 9H - Super kvalitet 3D</v>
      </c>
      <c r="F13390" s="1" t="s">
        <v>2538</v>
      </c>
      <c r="G13390" s="1" t="s">
        <v>2539</v>
      </c>
      <c r="H13390" s="1" t="s">
        <v>2540</v>
      </c>
      <c r="I13390" s="1" t="s">
        <v>16</v>
      </c>
      <c r="J13390" s="1" t="s">
        <v>23</v>
      </c>
      <c r="K13390" s="1" t="s">
        <v>16</v>
      </c>
      <c r="L13390" s="1" t="s">
        <v>16</v>
      </c>
      <c r="M13390" s="1" t="s">
        <v>16</v>
      </c>
      <c r="N13390" s="1" t="s">
        <v>16</v>
      </c>
      <c r="O13390" s="1">
        <v>63.2</v>
      </c>
      <c r="P13390" s="1">
        <v>1.0</v>
      </c>
    </row>
    <row r="13391">
      <c r="A13391" s="1" t="s">
        <v>29</v>
      </c>
      <c r="B13391" s="1" t="s">
        <v>16167</v>
      </c>
      <c r="C13391" s="2" t="s">
        <v>16115</v>
      </c>
      <c r="D13391" s="1" t="s">
        <v>19</v>
      </c>
      <c r="E13391" s="3" t="str">
        <f>HYPERLINK("https://fyndiq.se/produkt/d2196d1b38784317/", "Samsung Galaxy A15 5G- Härdat Glas 9H - Super Kvalitet 3D Skärmskydd")</f>
        <v>Samsung Galaxy A15 5G- Härdat Glas 9H - Super Kvalitet 3D Skärmskydd</v>
      </c>
      <c r="F13391" s="1" t="s">
        <v>2478</v>
      </c>
      <c r="G13391" s="1" t="s">
        <v>2479</v>
      </c>
      <c r="H13391" s="1" t="s">
        <v>2480</v>
      </c>
      <c r="I13391" s="1" t="s">
        <v>16</v>
      </c>
      <c r="J13391" s="1" t="s">
        <v>23</v>
      </c>
      <c r="K13391" s="1" t="s">
        <v>16</v>
      </c>
      <c r="L13391" s="1" t="s">
        <v>16</v>
      </c>
      <c r="M13391" s="1" t="s">
        <v>16</v>
      </c>
      <c r="N13391" s="1" t="s">
        <v>16</v>
      </c>
      <c r="O13391" s="1">
        <v>55.2</v>
      </c>
      <c r="P13391" s="1">
        <v>1.0</v>
      </c>
    </row>
    <row r="13392">
      <c r="A13392" s="1" t="s">
        <v>29</v>
      </c>
      <c r="B13392" s="1" t="s">
        <v>16168</v>
      </c>
      <c r="C13392" s="2" t="s">
        <v>16115</v>
      </c>
      <c r="D13392" s="1" t="s">
        <v>19</v>
      </c>
      <c r="E1339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392" s="1" t="s">
        <v>103</v>
      </c>
      <c r="G13392" s="1" t="s">
        <v>104</v>
      </c>
      <c r="H13392" s="1" t="s">
        <v>105</v>
      </c>
      <c r="I13392" s="1" t="s">
        <v>16</v>
      </c>
      <c r="J13392" s="1" t="s">
        <v>23</v>
      </c>
      <c r="K13392" s="1" t="s">
        <v>16</v>
      </c>
      <c r="L13392" s="1" t="s">
        <v>16</v>
      </c>
      <c r="M13392" s="1" t="s">
        <v>16</v>
      </c>
      <c r="N13392" s="1" t="s">
        <v>16</v>
      </c>
      <c r="O13392" s="1">
        <v>63.2</v>
      </c>
      <c r="P13392" s="1">
        <v>1.0</v>
      </c>
    </row>
    <row r="13393">
      <c r="A13393" s="1" t="s">
        <v>29</v>
      </c>
      <c r="B13393" s="1" t="s">
        <v>16169</v>
      </c>
      <c r="C13393" s="2" t="s">
        <v>16115</v>
      </c>
      <c r="D13393" s="1" t="s">
        <v>19</v>
      </c>
      <c r="E13393" s="3" t="str">
        <f>HYPERLINK("https://fyndiq.se/produkt/dfe28e565d2e4c8d/", "2 Pack Samsung S21 FE - 9H Härdat Glass - Super Kvalitet 3D")</f>
        <v>2 Pack Samsung S21 FE - 9H Härdat Glass - Super Kvalitet 3D</v>
      </c>
      <c r="F13393" s="1" t="s">
        <v>276</v>
      </c>
      <c r="G13393" s="1" t="s">
        <v>277</v>
      </c>
      <c r="H13393" s="1" t="s">
        <v>278</v>
      </c>
      <c r="I13393" s="1" t="s">
        <v>16</v>
      </c>
      <c r="J13393" s="1" t="s">
        <v>23</v>
      </c>
      <c r="K13393" s="1" t="s">
        <v>16</v>
      </c>
      <c r="L13393" s="1" t="s">
        <v>16</v>
      </c>
      <c r="M13393" s="1" t="s">
        <v>16</v>
      </c>
      <c r="N13393" s="1" t="s">
        <v>16</v>
      </c>
      <c r="O13393" s="1">
        <v>63.2</v>
      </c>
      <c r="P13393" s="1">
        <v>1.0</v>
      </c>
    </row>
    <row r="13394">
      <c r="A13394" s="1" t="s">
        <v>29</v>
      </c>
      <c r="B13394" s="1" t="s">
        <v>16170</v>
      </c>
      <c r="C13394" s="2" t="s">
        <v>16115</v>
      </c>
      <c r="D13394" s="1" t="s">
        <v>19</v>
      </c>
      <c r="E13394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3394" s="1" t="s">
        <v>977</v>
      </c>
      <c r="G13394" s="1" t="s">
        <v>978</v>
      </c>
      <c r="H13394" s="1" t="s">
        <v>979</v>
      </c>
      <c r="I13394" s="1" t="s">
        <v>16</v>
      </c>
      <c r="J13394" s="1" t="s">
        <v>23</v>
      </c>
      <c r="K13394" s="1" t="s">
        <v>16</v>
      </c>
      <c r="L13394" s="1" t="s">
        <v>16</v>
      </c>
      <c r="M13394" s="1" t="s">
        <v>16</v>
      </c>
      <c r="N13394" s="1" t="s">
        <v>16</v>
      </c>
      <c r="O13394" s="1">
        <v>63.2</v>
      </c>
      <c r="P13394" s="1">
        <v>1.0</v>
      </c>
    </row>
    <row r="13395">
      <c r="A13395" s="1" t="s">
        <v>29</v>
      </c>
      <c r="B13395" s="1" t="s">
        <v>16171</v>
      </c>
      <c r="C13395" s="2" t="s">
        <v>16115</v>
      </c>
      <c r="D13395" s="1" t="s">
        <v>19</v>
      </c>
      <c r="E13395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13395" s="1" t="s">
        <v>3247</v>
      </c>
      <c r="G13395" s="1" t="s">
        <v>3248</v>
      </c>
      <c r="H13395" s="1" t="s">
        <v>3249</v>
      </c>
      <c r="I13395" s="1" t="s">
        <v>16</v>
      </c>
      <c r="J13395" s="1" t="s">
        <v>23</v>
      </c>
      <c r="K13395" s="1" t="s">
        <v>16</v>
      </c>
      <c r="L13395" s="1" t="s">
        <v>16</v>
      </c>
      <c r="M13395" s="1" t="s">
        <v>16</v>
      </c>
      <c r="N13395" s="1" t="s">
        <v>16</v>
      </c>
      <c r="O13395" s="1">
        <v>79.2</v>
      </c>
      <c r="P13395" s="1">
        <v>1.0</v>
      </c>
    </row>
    <row r="13396">
      <c r="A13396" s="1" t="s">
        <v>29</v>
      </c>
      <c r="B13396" s="1" t="s">
        <v>16172</v>
      </c>
      <c r="C13396" s="2" t="s">
        <v>16115</v>
      </c>
      <c r="D13396" s="1" t="s">
        <v>19</v>
      </c>
      <c r="E13396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3396" s="1" t="s">
        <v>2035</v>
      </c>
      <c r="G13396" s="1" t="s">
        <v>2036</v>
      </c>
      <c r="H13396" s="1" t="s">
        <v>2037</v>
      </c>
      <c r="I13396" s="1" t="s">
        <v>16</v>
      </c>
      <c r="J13396" s="1" t="s">
        <v>23</v>
      </c>
      <c r="K13396" s="1" t="s">
        <v>16</v>
      </c>
      <c r="L13396" s="1" t="s">
        <v>16</v>
      </c>
      <c r="M13396" s="1" t="s">
        <v>16</v>
      </c>
      <c r="N13396" s="1" t="s">
        <v>16</v>
      </c>
      <c r="O13396" s="1">
        <v>55.2</v>
      </c>
      <c r="P13396" s="1">
        <v>1.0</v>
      </c>
    </row>
    <row r="13397">
      <c r="A13397" s="1" t="s">
        <v>29</v>
      </c>
      <c r="B13397" s="1" t="s">
        <v>16173</v>
      </c>
      <c r="C13397" s="2" t="s">
        <v>16115</v>
      </c>
      <c r="D13397" s="1" t="s">
        <v>19</v>
      </c>
      <c r="E13397" s="3" t="str">
        <f>HYPERLINK("https://fyndiq.se/produkt/66d52f50233f45e6/", "2-pack - Iphone XS Max - 9D Härdat Glass - Top Kvalitet")</f>
        <v>2-pack - Iphone XS Max - 9D Härdat Glass - Top Kvalitet</v>
      </c>
      <c r="F13397" s="1" t="s">
        <v>3729</v>
      </c>
      <c r="G13397" s="1" t="s">
        <v>3730</v>
      </c>
      <c r="H13397" s="1" t="s">
        <v>523</v>
      </c>
      <c r="I13397" s="1" t="s">
        <v>16</v>
      </c>
      <c r="J13397" s="1" t="s">
        <v>23</v>
      </c>
      <c r="K13397" s="1" t="s">
        <v>16</v>
      </c>
      <c r="L13397" s="1" t="s">
        <v>16</v>
      </c>
      <c r="M13397" s="1" t="s">
        <v>16</v>
      </c>
      <c r="N13397" s="1" t="s">
        <v>16</v>
      </c>
      <c r="O13397" s="1">
        <v>47.2</v>
      </c>
      <c r="P13397" s="1">
        <v>1.0</v>
      </c>
    </row>
    <row r="13398">
      <c r="A13398" s="1" t="s">
        <v>29</v>
      </c>
      <c r="B13398" s="1" t="s">
        <v>16174</v>
      </c>
      <c r="C13398" s="2" t="s">
        <v>16115</v>
      </c>
      <c r="D13398" s="1" t="s">
        <v>19</v>
      </c>
      <c r="E13398" s="3" t="str">
        <f>HYPERLINK("https://fyndiq.se/produkt/13e76851ca504320/", "2-Pack Samsung Galaxy S22 Ultra - Härdat glas 9H - Top kvalitet")</f>
        <v>2-Pack Samsung Galaxy S22 Ultra - Härdat glas 9H - Top kvalitet</v>
      </c>
      <c r="F13398" s="1" t="s">
        <v>140</v>
      </c>
      <c r="G13398" s="1" t="s">
        <v>141</v>
      </c>
      <c r="H13398" s="1" t="s">
        <v>142</v>
      </c>
      <c r="I13398" s="1" t="s">
        <v>16</v>
      </c>
      <c r="J13398" s="1" t="s">
        <v>23</v>
      </c>
      <c r="K13398" s="1" t="s">
        <v>16</v>
      </c>
      <c r="L13398" s="1" t="s">
        <v>16</v>
      </c>
      <c r="M13398" s="1" t="s">
        <v>16</v>
      </c>
      <c r="N13398" s="1" t="s">
        <v>16</v>
      </c>
      <c r="O13398" s="1">
        <v>63.2</v>
      </c>
      <c r="P13398" s="1">
        <v>1.0</v>
      </c>
    </row>
    <row r="13399">
      <c r="A13399" s="1" t="s">
        <v>29</v>
      </c>
      <c r="B13399" s="1" t="s">
        <v>16175</v>
      </c>
      <c r="C13399" s="2" t="s">
        <v>16115</v>
      </c>
      <c r="D13399" s="1" t="s">
        <v>19</v>
      </c>
      <c r="E13399" s="3" t="str">
        <f>HYPERLINK("https://fyndiq.se/produkt/67afb534781a4066/", "2-Pack Samsung Galaxy S9 Plus - Härdat glas- 9HSuper kvalitet 3D")</f>
        <v>2-Pack Samsung Galaxy S9 Plus - Härdat glas- 9HSuper kvalitet 3D</v>
      </c>
      <c r="F13399" s="1" t="s">
        <v>3929</v>
      </c>
      <c r="G13399" s="1" t="s">
        <v>3930</v>
      </c>
      <c r="H13399" s="1" t="s">
        <v>3931</v>
      </c>
      <c r="I13399" s="1" t="s">
        <v>16</v>
      </c>
      <c r="J13399" s="1" t="s">
        <v>23</v>
      </c>
      <c r="K13399" s="1" t="s">
        <v>16</v>
      </c>
      <c r="L13399" s="1" t="s">
        <v>16</v>
      </c>
      <c r="M13399" s="1" t="s">
        <v>16</v>
      </c>
      <c r="N13399" s="1" t="s">
        <v>16</v>
      </c>
      <c r="O13399" s="1">
        <v>63.2</v>
      </c>
      <c r="P13399" s="1">
        <v>1.0</v>
      </c>
    </row>
    <row r="13400">
      <c r="A13400" s="1" t="s">
        <v>29</v>
      </c>
      <c r="B13400" s="1" t="s">
        <v>16176</v>
      </c>
      <c r="C13400" s="2" t="s">
        <v>16115</v>
      </c>
      <c r="D13400" s="1" t="s">
        <v>19</v>
      </c>
      <c r="E13400" s="3" t="str">
        <f t="shared" ref="E13400:E13401" si="583">HYPERLINK("https://fyndiq.se/produkt/87e8c2a54c4a469b/", "2-Pack Samsung Galaxy A53 5G - Härdat glas 9H - Super kvalitet")</f>
        <v>2-Pack Samsung Galaxy A53 5G - Härdat glas 9H - Super kvalitet</v>
      </c>
      <c r="F13400" s="1" t="s">
        <v>1320</v>
      </c>
      <c r="G13400" s="1" t="s">
        <v>1321</v>
      </c>
      <c r="H13400" s="1" t="s">
        <v>1322</v>
      </c>
      <c r="I13400" s="1" t="s">
        <v>16</v>
      </c>
      <c r="J13400" s="1" t="s">
        <v>23</v>
      </c>
      <c r="K13400" s="1" t="s">
        <v>16</v>
      </c>
      <c r="L13400" s="1" t="s">
        <v>16</v>
      </c>
      <c r="M13400" s="1" t="s">
        <v>16</v>
      </c>
      <c r="N13400" s="1" t="s">
        <v>16</v>
      </c>
      <c r="O13400" s="1">
        <v>63.2</v>
      </c>
      <c r="P13400" s="1">
        <v>2.0</v>
      </c>
    </row>
    <row r="13401">
      <c r="A13401" s="1" t="s">
        <v>29</v>
      </c>
      <c r="B13401" s="1" t="s">
        <v>16177</v>
      </c>
      <c r="C13401" s="2" t="s">
        <v>16115</v>
      </c>
      <c r="D13401" s="1" t="s">
        <v>19</v>
      </c>
      <c r="E13401" s="3" t="str">
        <f t="shared" si="583"/>
        <v>2-Pack Samsung Galaxy A53 5G - Härdat glas 9H - Super kvalitet</v>
      </c>
      <c r="F13401" s="1" t="s">
        <v>1320</v>
      </c>
      <c r="G13401" s="1" t="s">
        <v>1321</v>
      </c>
      <c r="H13401" s="1" t="s">
        <v>1322</v>
      </c>
      <c r="I13401" s="1" t="s">
        <v>16</v>
      </c>
      <c r="J13401" s="1" t="s">
        <v>23</v>
      </c>
      <c r="K13401" s="1" t="s">
        <v>16</v>
      </c>
      <c r="L13401" s="1" t="s">
        <v>16</v>
      </c>
      <c r="M13401" s="1" t="s">
        <v>16</v>
      </c>
      <c r="N13401" s="1" t="s">
        <v>16</v>
      </c>
      <c r="O13401" s="1">
        <v>63.2</v>
      </c>
      <c r="P13401" s="1">
        <v>2.0</v>
      </c>
    </row>
    <row r="13402">
      <c r="A13402" s="1" t="s">
        <v>29</v>
      </c>
      <c r="B13402" s="1" t="s">
        <v>16178</v>
      </c>
      <c r="C13402" s="2" t="s">
        <v>16115</v>
      </c>
      <c r="D13402" s="1" t="s">
        <v>19</v>
      </c>
      <c r="E13402" s="3" t="str">
        <f>HYPERLINK("https://fyndiq.se/produkt/56c72c0ba5f749b5/", "2-Pack SAMSUNG S24 Skärmskydd - Härdat Glas 9H - Super kvalitet 3D")</f>
        <v>2-Pack SAMSUNG S24 Skärmskydd - Härdat Glas 9H - Super kvalitet 3D</v>
      </c>
      <c r="F13402" s="1" t="s">
        <v>263</v>
      </c>
      <c r="G13402" s="1" t="s">
        <v>264</v>
      </c>
      <c r="H13402" s="1" t="s">
        <v>265</v>
      </c>
      <c r="I13402" s="1" t="s">
        <v>16</v>
      </c>
      <c r="J13402" s="1" t="s">
        <v>23</v>
      </c>
      <c r="K13402" s="1" t="s">
        <v>16</v>
      </c>
      <c r="L13402" s="1" t="s">
        <v>16</v>
      </c>
      <c r="M13402" s="1" t="s">
        <v>16</v>
      </c>
      <c r="N13402" s="1" t="s">
        <v>16</v>
      </c>
      <c r="O13402" s="1">
        <v>63.2</v>
      </c>
      <c r="P13402" s="1">
        <v>1.0</v>
      </c>
    </row>
    <row r="13403">
      <c r="A13403" s="1" t="s">
        <v>29</v>
      </c>
      <c r="B13403" s="1" t="s">
        <v>16179</v>
      </c>
      <c r="C13403" s="2" t="s">
        <v>16115</v>
      </c>
      <c r="D13403" s="1" t="s">
        <v>19</v>
      </c>
      <c r="E13403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3403" s="1" t="s">
        <v>4412</v>
      </c>
      <c r="G13403" s="1" t="s">
        <v>4413</v>
      </c>
      <c r="H13403" s="1" t="s">
        <v>4414</v>
      </c>
      <c r="I13403" s="1" t="s">
        <v>16</v>
      </c>
      <c r="J13403" s="1" t="s">
        <v>23</v>
      </c>
      <c r="K13403" s="1" t="s">
        <v>16</v>
      </c>
      <c r="L13403" s="1" t="s">
        <v>16</v>
      </c>
      <c r="M13403" s="1" t="s">
        <v>16</v>
      </c>
      <c r="N13403" s="1" t="s">
        <v>16</v>
      </c>
      <c r="O13403" s="1">
        <v>63.2</v>
      </c>
      <c r="P13403" s="1">
        <v>2.0</v>
      </c>
    </row>
    <row r="13404">
      <c r="A13404" s="1" t="s">
        <v>29</v>
      </c>
      <c r="B13404" s="1" t="s">
        <v>16180</v>
      </c>
      <c r="C13404" s="2" t="s">
        <v>16115</v>
      </c>
      <c r="D13404" s="1" t="s">
        <v>19</v>
      </c>
      <c r="E13404" s="3" t="str">
        <f>HYPERLINK("https://fyndiq.se/produkt/56c72c0ba5f749b5/", "2-Pack SAMSUNG S24 Skärmskydd - Härdat Glas 9H - Super kvalitet 3D")</f>
        <v>2-Pack SAMSUNG S24 Skärmskydd - Härdat Glas 9H - Super kvalitet 3D</v>
      </c>
      <c r="F13404" s="1" t="s">
        <v>263</v>
      </c>
      <c r="G13404" s="1" t="s">
        <v>264</v>
      </c>
      <c r="H13404" s="1" t="s">
        <v>265</v>
      </c>
      <c r="I13404" s="1" t="s">
        <v>16</v>
      </c>
      <c r="J13404" s="1" t="s">
        <v>23</v>
      </c>
      <c r="K13404" s="1" t="s">
        <v>16</v>
      </c>
      <c r="L13404" s="1" t="s">
        <v>16</v>
      </c>
      <c r="M13404" s="1" t="s">
        <v>16</v>
      </c>
      <c r="N13404" s="1" t="s">
        <v>16</v>
      </c>
      <c r="O13404" s="1">
        <v>63.2</v>
      </c>
      <c r="P13404" s="1">
        <v>1.0</v>
      </c>
    </row>
    <row r="13405">
      <c r="A13405" s="1" t="s">
        <v>29</v>
      </c>
      <c r="B13405" s="1" t="s">
        <v>16181</v>
      </c>
      <c r="C13405" s="2" t="s">
        <v>16115</v>
      </c>
      <c r="D13405" s="1" t="s">
        <v>19</v>
      </c>
      <c r="E13405" s="3" t="str">
        <f>HYPERLINK("https://fyndiq.se/produkt/432d784756a84eff/", "2-Pack Samsung Galaxy S20FE - Härdat Glas-9H -Super kvalitet 3D")</f>
        <v>2-Pack Samsung Galaxy S20FE - Härdat Glas-9H -Super kvalitet 3D</v>
      </c>
      <c r="F13405" s="1" t="s">
        <v>1078</v>
      </c>
      <c r="G13405" s="1" t="s">
        <v>1079</v>
      </c>
      <c r="H13405" s="1" t="s">
        <v>1080</v>
      </c>
      <c r="I13405" s="1" t="s">
        <v>16</v>
      </c>
      <c r="J13405" s="1" t="s">
        <v>23</v>
      </c>
      <c r="K13405" s="1" t="s">
        <v>16</v>
      </c>
      <c r="L13405" s="1" t="s">
        <v>16</v>
      </c>
      <c r="M13405" s="1" t="s">
        <v>16</v>
      </c>
      <c r="N13405" s="1" t="s">
        <v>16</v>
      </c>
      <c r="O13405" s="1">
        <v>63.2</v>
      </c>
      <c r="P13405" s="1">
        <v>1.0</v>
      </c>
    </row>
    <row r="13406">
      <c r="A13406" s="1" t="s">
        <v>29</v>
      </c>
      <c r="B13406" s="1" t="s">
        <v>16182</v>
      </c>
      <c r="C13406" s="2" t="s">
        <v>16115</v>
      </c>
      <c r="D13406" s="1" t="s">
        <v>19</v>
      </c>
      <c r="E13406" s="3" t="str">
        <f>HYPERLINK("https://fyndiq.se/produkt/13e76851ca504320/", "2-Pack Samsung Galaxy S22 Ultra - Härdat glas 9H - Top kvalitet")</f>
        <v>2-Pack Samsung Galaxy S22 Ultra - Härdat glas 9H - Top kvalitet</v>
      </c>
      <c r="F13406" s="1" t="s">
        <v>140</v>
      </c>
      <c r="G13406" s="1" t="s">
        <v>141</v>
      </c>
      <c r="H13406" s="1" t="s">
        <v>142</v>
      </c>
      <c r="I13406" s="1" t="s">
        <v>16</v>
      </c>
      <c r="J13406" s="1" t="s">
        <v>23</v>
      </c>
      <c r="K13406" s="1" t="s">
        <v>16</v>
      </c>
      <c r="L13406" s="1" t="s">
        <v>16</v>
      </c>
      <c r="M13406" s="1" t="s">
        <v>16</v>
      </c>
      <c r="N13406" s="1" t="s">
        <v>16</v>
      </c>
      <c r="O13406" s="1">
        <v>63.2</v>
      </c>
      <c r="P13406" s="1">
        <v>1.0</v>
      </c>
    </row>
    <row r="13407">
      <c r="A13407" s="1" t="s">
        <v>29</v>
      </c>
      <c r="B13407" s="1" t="s">
        <v>16183</v>
      </c>
      <c r="C13407" s="2" t="s">
        <v>16115</v>
      </c>
      <c r="D13407" s="1" t="s">
        <v>19</v>
      </c>
      <c r="E1340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3407" s="1" t="s">
        <v>977</v>
      </c>
      <c r="G13407" s="1" t="s">
        <v>978</v>
      </c>
      <c r="H13407" s="1" t="s">
        <v>979</v>
      </c>
      <c r="I13407" s="1" t="s">
        <v>1230</v>
      </c>
      <c r="J13407" s="1" t="s">
        <v>23</v>
      </c>
      <c r="K13407" s="1" t="s">
        <v>16</v>
      </c>
      <c r="L13407" s="1" t="s">
        <v>16</v>
      </c>
      <c r="M13407" s="1" t="s">
        <v>16</v>
      </c>
      <c r="N13407" s="1" t="s">
        <v>16</v>
      </c>
      <c r="O13407" s="1">
        <v>63.2</v>
      </c>
      <c r="P13407" s="1">
        <v>1.0</v>
      </c>
    </row>
    <row r="13408">
      <c r="A13408" s="1" t="s">
        <v>29</v>
      </c>
      <c r="B13408" s="1" t="s">
        <v>16184</v>
      </c>
      <c r="C13408" s="2" t="s">
        <v>16115</v>
      </c>
      <c r="D13408" s="1" t="s">
        <v>19</v>
      </c>
      <c r="E1340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3408" s="1" t="s">
        <v>785</v>
      </c>
      <c r="G13408" s="1" t="s">
        <v>786</v>
      </c>
      <c r="H13408" s="1" t="s">
        <v>787</v>
      </c>
      <c r="I13408" s="1" t="s">
        <v>16</v>
      </c>
      <c r="J13408" s="1" t="s">
        <v>23</v>
      </c>
      <c r="K13408" s="1" t="s">
        <v>16</v>
      </c>
      <c r="L13408" s="1" t="s">
        <v>16</v>
      </c>
      <c r="M13408" s="1" t="s">
        <v>16</v>
      </c>
      <c r="N13408" s="1" t="s">
        <v>16</v>
      </c>
      <c r="O13408" s="1">
        <v>63.2</v>
      </c>
      <c r="P13408" s="1">
        <v>2.0</v>
      </c>
    </row>
    <row r="13409">
      <c r="A13409" s="1" t="s">
        <v>29</v>
      </c>
      <c r="B13409" s="1" t="s">
        <v>16185</v>
      </c>
      <c r="C13409" s="2" t="s">
        <v>16115</v>
      </c>
      <c r="D13409" s="1" t="s">
        <v>19</v>
      </c>
      <c r="E1340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409" s="1" t="s">
        <v>2144</v>
      </c>
      <c r="G13409" s="1" t="s">
        <v>2145</v>
      </c>
      <c r="H13409" s="1" t="s">
        <v>2146</v>
      </c>
      <c r="I13409" s="1" t="s">
        <v>16</v>
      </c>
      <c r="J13409" s="1" t="s">
        <v>23</v>
      </c>
      <c r="K13409" s="1" t="s">
        <v>16</v>
      </c>
      <c r="L13409" s="1" t="s">
        <v>16</v>
      </c>
      <c r="M13409" s="1" t="s">
        <v>16</v>
      </c>
      <c r="N13409" s="1" t="s">
        <v>16</v>
      </c>
      <c r="O13409" s="1">
        <v>63.2</v>
      </c>
      <c r="P13409" s="1">
        <v>1.0</v>
      </c>
    </row>
    <row r="13410">
      <c r="A13410" s="1" t="s">
        <v>29</v>
      </c>
      <c r="B13410" s="1" t="s">
        <v>16186</v>
      </c>
      <c r="C13410" s="2" t="s">
        <v>16115</v>
      </c>
      <c r="D13410" s="1" t="s">
        <v>19</v>
      </c>
      <c r="E13410" s="3" t="str">
        <f>HYPERLINK("https://fyndiq.se/produkt/a871a7da0b2249a8/", "2-Pack Iphone 11 Pro Max - 9H Härdat Glass - Top Kvalitet")</f>
        <v>2-Pack Iphone 11 Pro Max - 9H Härdat Glass - Top Kvalitet</v>
      </c>
      <c r="F13410" s="1" t="s">
        <v>559</v>
      </c>
      <c r="G13410" s="1" t="s">
        <v>560</v>
      </c>
      <c r="H13410" s="1" t="s">
        <v>561</v>
      </c>
      <c r="I13410" s="1" t="s">
        <v>16</v>
      </c>
      <c r="J13410" s="1" t="s">
        <v>23</v>
      </c>
      <c r="K13410" s="1" t="s">
        <v>16</v>
      </c>
      <c r="L13410" s="1" t="s">
        <v>16</v>
      </c>
      <c r="M13410" s="1" t="s">
        <v>16</v>
      </c>
      <c r="N13410" s="1" t="s">
        <v>16</v>
      </c>
      <c r="O13410" s="1">
        <v>47.2</v>
      </c>
      <c r="P13410" s="1">
        <v>1.0</v>
      </c>
    </row>
    <row r="13411">
      <c r="A13411" s="1" t="s">
        <v>29</v>
      </c>
      <c r="B13411" s="1" t="s">
        <v>16187</v>
      </c>
      <c r="C13411" s="2" t="s">
        <v>16115</v>
      </c>
      <c r="D13411" s="1" t="s">
        <v>19</v>
      </c>
      <c r="E1341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411" s="1" t="s">
        <v>2144</v>
      </c>
      <c r="G13411" s="1" t="s">
        <v>2145</v>
      </c>
      <c r="H13411" s="1" t="s">
        <v>2146</v>
      </c>
      <c r="I13411" s="1" t="s">
        <v>16</v>
      </c>
      <c r="J13411" s="1" t="s">
        <v>23</v>
      </c>
      <c r="K13411" s="1" t="s">
        <v>16</v>
      </c>
      <c r="L13411" s="1" t="s">
        <v>16</v>
      </c>
      <c r="M13411" s="1" t="s">
        <v>16</v>
      </c>
      <c r="N13411" s="1" t="s">
        <v>16</v>
      </c>
      <c r="O13411" s="1">
        <v>63.2</v>
      </c>
      <c r="P13411" s="1">
        <v>1.0</v>
      </c>
    </row>
    <row r="13412">
      <c r="A13412" s="1" t="s">
        <v>29</v>
      </c>
      <c r="B13412" s="1" t="s">
        <v>16188</v>
      </c>
      <c r="C13412" s="2" t="s">
        <v>16115</v>
      </c>
      <c r="D13412" s="1" t="s">
        <v>19</v>
      </c>
      <c r="E13412" s="3" t="str">
        <f>HYPERLINK("https://fyndiq.se/produkt/1e8f6bb5ed7344de/", "2-Pack Samsung Galaxy s10 Plus - Härdat glas 9H - Super kvalitet")</f>
        <v>2-Pack Samsung Galaxy s10 Plus - Härdat glas 9H - Super kvalitet</v>
      </c>
      <c r="F13412" s="1" t="s">
        <v>1508</v>
      </c>
      <c r="G13412" s="1" t="s">
        <v>1509</v>
      </c>
      <c r="H13412" s="1" t="s">
        <v>1510</v>
      </c>
      <c r="I13412" s="1" t="s">
        <v>16</v>
      </c>
      <c r="J13412" s="1" t="s">
        <v>23</v>
      </c>
      <c r="K13412" s="1" t="s">
        <v>16</v>
      </c>
      <c r="L13412" s="1" t="s">
        <v>16</v>
      </c>
      <c r="M13412" s="1" t="s">
        <v>16</v>
      </c>
      <c r="N13412" s="1" t="s">
        <v>16</v>
      </c>
      <c r="O13412" s="1">
        <v>63.2</v>
      </c>
      <c r="P13412" s="1">
        <v>1.0</v>
      </c>
    </row>
    <row r="13413">
      <c r="A13413" s="1" t="s">
        <v>29</v>
      </c>
      <c r="B13413" s="1" t="s">
        <v>16189</v>
      </c>
      <c r="C13413" s="2" t="s">
        <v>16115</v>
      </c>
      <c r="D13413" s="1" t="s">
        <v>19</v>
      </c>
      <c r="E13413" s="3" t="str">
        <f>HYPERLINK("https://fyndiq.se/produkt/2030c5450cfb4338/", "2 Pack Huawei P30 Pro - Härdat glas 9H – 3D Super kvalitet")</f>
        <v>2 Pack Huawei P30 Pro - Härdat glas 9H – 3D Super kvalitet</v>
      </c>
      <c r="F13413" s="1" t="s">
        <v>1091</v>
      </c>
      <c r="G13413" s="1" t="s">
        <v>1092</v>
      </c>
      <c r="H13413" s="1" t="s">
        <v>1093</v>
      </c>
      <c r="I13413" s="1" t="s">
        <v>16</v>
      </c>
      <c r="J13413" s="1" t="s">
        <v>23</v>
      </c>
      <c r="K13413" s="1" t="s">
        <v>16</v>
      </c>
      <c r="L13413" s="1" t="s">
        <v>16</v>
      </c>
      <c r="M13413" s="1" t="s">
        <v>16</v>
      </c>
      <c r="N13413" s="1" t="s">
        <v>16</v>
      </c>
      <c r="O13413" s="1">
        <v>71.2</v>
      </c>
      <c r="P13413" s="1">
        <v>1.0</v>
      </c>
    </row>
    <row r="13414">
      <c r="A13414" s="1" t="s">
        <v>29</v>
      </c>
      <c r="B13414" s="1" t="s">
        <v>16190</v>
      </c>
      <c r="C13414" s="2" t="s">
        <v>16115</v>
      </c>
      <c r="D13414" s="1" t="s">
        <v>19</v>
      </c>
      <c r="E13414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3414" s="1" t="s">
        <v>407</v>
      </c>
      <c r="G13414" s="1" t="s">
        <v>408</v>
      </c>
      <c r="H13414" s="1" t="s">
        <v>409</v>
      </c>
      <c r="I13414" s="1" t="s">
        <v>13199</v>
      </c>
      <c r="J13414" s="1" t="s">
        <v>23</v>
      </c>
      <c r="K13414" s="1" t="s">
        <v>16</v>
      </c>
      <c r="L13414" s="1" t="s">
        <v>16</v>
      </c>
      <c r="M13414" s="1" t="s">
        <v>16</v>
      </c>
      <c r="N13414" s="1" t="s">
        <v>16</v>
      </c>
      <c r="O13414" s="1">
        <v>71.2</v>
      </c>
      <c r="P13414" s="1">
        <v>1.0</v>
      </c>
    </row>
    <row r="13415">
      <c r="A13415" s="1" t="s">
        <v>29</v>
      </c>
      <c r="B13415" s="1" t="s">
        <v>16191</v>
      </c>
      <c r="C13415" s="2" t="s">
        <v>16115</v>
      </c>
      <c r="D13415" s="1" t="s">
        <v>19</v>
      </c>
      <c r="E13415" s="3" t="str">
        <f>HYPERLINK("https://fyndiq.se/produkt/925ae49423884615/", "2-Pack Samsung S22 Ultra Skärmskydd &amp; 1-Pack linsskydd -9H GLAS")</f>
        <v>2-Pack Samsung S22 Ultra Skärmskydd &amp; 1-Pack linsskydd -9H GLAS</v>
      </c>
      <c r="F13415" s="1" t="s">
        <v>335</v>
      </c>
      <c r="G13415" s="1" t="s">
        <v>336</v>
      </c>
      <c r="H13415" s="1" t="s">
        <v>337</v>
      </c>
      <c r="I13415" s="1" t="s">
        <v>16</v>
      </c>
      <c r="J13415" s="1" t="s">
        <v>23</v>
      </c>
      <c r="K13415" s="1" t="s">
        <v>16</v>
      </c>
      <c r="L13415" s="1" t="s">
        <v>16</v>
      </c>
      <c r="M13415" s="1" t="s">
        <v>16</v>
      </c>
      <c r="N13415" s="1" t="s">
        <v>16</v>
      </c>
      <c r="O13415" s="1">
        <v>71.2</v>
      </c>
      <c r="P13415" s="1">
        <v>1.0</v>
      </c>
    </row>
    <row r="13416">
      <c r="A13416" s="1" t="s">
        <v>29</v>
      </c>
      <c r="B13416" s="1" t="s">
        <v>16192</v>
      </c>
      <c r="C13416" s="2" t="s">
        <v>16115</v>
      </c>
      <c r="D13416" s="1" t="s">
        <v>19</v>
      </c>
      <c r="E1341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3416" s="1" t="s">
        <v>3098</v>
      </c>
      <c r="G13416" s="1" t="s">
        <v>3099</v>
      </c>
      <c r="H13416" s="1" t="s">
        <v>3100</v>
      </c>
      <c r="I13416" s="1" t="s">
        <v>16</v>
      </c>
      <c r="J13416" s="1" t="s">
        <v>23</v>
      </c>
      <c r="K13416" s="1" t="s">
        <v>16</v>
      </c>
      <c r="L13416" s="1" t="s">
        <v>16</v>
      </c>
      <c r="M13416" s="1" t="s">
        <v>16</v>
      </c>
      <c r="N13416" s="1" t="s">
        <v>16</v>
      </c>
      <c r="O13416" s="1">
        <v>63.2</v>
      </c>
      <c r="P13416" s="1">
        <v>1.0</v>
      </c>
    </row>
    <row r="13417">
      <c r="A13417" s="1" t="s">
        <v>29</v>
      </c>
      <c r="B13417" s="1" t="s">
        <v>16193</v>
      </c>
      <c r="C13417" s="2" t="s">
        <v>16115</v>
      </c>
      <c r="D13417" s="1" t="s">
        <v>19</v>
      </c>
      <c r="E1341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417" s="1" t="s">
        <v>103</v>
      </c>
      <c r="G13417" s="1" t="s">
        <v>104</v>
      </c>
      <c r="H13417" s="1" t="s">
        <v>105</v>
      </c>
      <c r="I13417" s="1" t="s">
        <v>16</v>
      </c>
      <c r="J13417" s="1" t="s">
        <v>23</v>
      </c>
      <c r="K13417" s="1" t="s">
        <v>16</v>
      </c>
      <c r="L13417" s="1" t="s">
        <v>16</v>
      </c>
      <c r="M13417" s="1" t="s">
        <v>16</v>
      </c>
      <c r="N13417" s="1" t="s">
        <v>16</v>
      </c>
      <c r="O13417" s="1">
        <v>63.2</v>
      </c>
      <c r="P13417" s="1">
        <v>1.0</v>
      </c>
    </row>
    <row r="13418">
      <c r="A13418" s="1" t="s">
        <v>29</v>
      </c>
      <c r="B13418" s="1" t="s">
        <v>16194</v>
      </c>
      <c r="C13418" s="2" t="s">
        <v>16115</v>
      </c>
      <c r="D13418" s="1" t="s">
        <v>19</v>
      </c>
      <c r="E13418" s="3" t="str">
        <f>HYPERLINK("https://fyndiq.se/produkt/e9c1dd33f1fd4d17/", "2-Pack Samsung Galaxy S21 5G - Härdat Glas Skärmskydd 9H - HD")</f>
        <v>2-Pack Samsung Galaxy S21 5G - Härdat Glas Skärmskydd 9H - HD</v>
      </c>
      <c r="F13418" s="1" t="s">
        <v>454</v>
      </c>
      <c r="G13418" s="1" t="s">
        <v>455</v>
      </c>
      <c r="H13418" s="1" t="s">
        <v>456</v>
      </c>
      <c r="I13418" s="1" t="s">
        <v>16</v>
      </c>
      <c r="J13418" s="1" t="s">
        <v>23</v>
      </c>
      <c r="K13418" s="1" t="s">
        <v>16</v>
      </c>
      <c r="L13418" s="1" t="s">
        <v>16</v>
      </c>
      <c r="M13418" s="1" t="s">
        <v>16</v>
      </c>
      <c r="N13418" s="1" t="s">
        <v>16</v>
      </c>
      <c r="O13418" s="1">
        <v>63.2</v>
      </c>
      <c r="P13418" s="1">
        <v>1.0</v>
      </c>
    </row>
    <row r="13419">
      <c r="A13419" s="1" t="s">
        <v>29</v>
      </c>
      <c r="B13419" s="1" t="s">
        <v>16195</v>
      </c>
      <c r="C13419" s="2" t="s">
        <v>16115</v>
      </c>
      <c r="D13419" s="1" t="s">
        <v>19</v>
      </c>
      <c r="E13419" s="3" t="str">
        <f>HYPERLINK("https://fyndiq.se/produkt/03a480989c2048fb/", "2 Pack Samsung Galaxy S8 Plus - Härdat glas 9H–Super kvalitet 3D")</f>
        <v>2 Pack Samsung Galaxy S8 Plus - Härdat glas 9H–Super kvalitet 3D</v>
      </c>
      <c r="F13419" s="1" t="s">
        <v>991</v>
      </c>
      <c r="G13419" s="1" t="s">
        <v>992</v>
      </c>
      <c r="H13419" s="1" t="s">
        <v>993</v>
      </c>
      <c r="I13419" s="1" t="s">
        <v>16</v>
      </c>
      <c r="J13419" s="1" t="s">
        <v>23</v>
      </c>
      <c r="K13419" s="1" t="s">
        <v>16</v>
      </c>
      <c r="L13419" s="1" t="s">
        <v>16</v>
      </c>
      <c r="M13419" s="1" t="s">
        <v>16</v>
      </c>
      <c r="N13419" s="1" t="s">
        <v>16</v>
      </c>
      <c r="O13419" s="1">
        <v>63.2</v>
      </c>
      <c r="P13419" s="1">
        <v>1.0</v>
      </c>
    </row>
    <row r="13420">
      <c r="A13420" s="1" t="s">
        <v>29</v>
      </c>
      <c r="B13420" s="1" t="s">
        <v>16196</v>
      </c>
      <c r="C13420" s="2" t="s">
        <v>16115</v>
      </c>
      <c r="D13420" s="1" t="s">
        <v>19</v>
      </c>
      <c r="E13420" s="3" t="str">
        <f>HYPERLINK("https://fyndiq.se/produkt/48b46200dc014b3e/", "2-Pack Iphone 8 Vit -Härdat Glas 9H-Super Kvalitet 3D Skärmskydd")</f>
        <v>2-Pack Iphone 8 Vit -Härdat Glas 9H-Super Kvalitet 3D Skärmskydd</v>
      </c>
      <c r="F13420" s="1" t="s">
        <v>2562</v>
      </c>
      <c r="G13420" s="1" t="s">
        <v>2563</v>
      </c>
      <c r="H13420" s="1" t="s">
        <v>2564</v>
      </c>
      <c r="I13420" s="1" t="s">
        <v>16</v>
      </c>
      <c r="J13420" s="1" t="s">
        <v>23</v>
      </c>
      <c r="K13420" s="1" t="s">
        <v>16</v>
      </c>
      <c r="L13420" s="1" t="s">
        <v>16</v>
      </c>
      <c r="M13420" s="1" t="s">
        <v>16</v>
      </c>
      <c r="N13420" s="1" t="s">
        <v>16</v>
      </c>
      <c r="O13420" s="1">
        <v>47.2</v>
      </c>
      <c r="P13420" s="1">
        <v>1.0</v>
      </c>
    </row>
    <row r="13421">
      <c r="A13421" s="1" t="s">
        <v>29</v>
      </c>
      <c r="B13421" s="1" t="s">
        <v>16197</v>
      </c>
      <c r="C13421" s="2" t="s">
        <v>16198</v>
      </c>
      <c r="D13421" s="1" t="s">
        <v>19</v>
      </c>
      <c r="E13421" s="3" t="str">
        <f>HYPERLINK("https://fyndiq.se/produkt/441651ae64224186/", "2 Pack Linsskydd Samsung S22 Ultra-Härdat Glas 9H-Super 3D")</f>
        <v>2 Pack Linsskydd Samsung S22 Ultra-Härdat Glas 9H-Super 3D</v>
      </c>
      <c r="F13421" s="1" t="s">
        <v>7801</v>
      </c>
      <c r="G13421" s="1" t="s">
        <v>7802</v>
      </c>
      <c r="H13421" s="1" t="s">
        <v>7803</v>
      </c>
      <c r="I13421" s="1" t="s">
        <v>16</v>
      </c>
      <c r="J13421" s="1" t="s">
        <v>23</v>
      </c>
      <c r="K13421" s="1" t="s">
        <v>16</v>
      </c>
      <c r="L13421" s="1" t="s">
        <v>16</v>
      </c>
      <c r="M13421" s="1" t="s">
        <v>16</v>
      </c>
      <c r="N13421" s="1" t="s">
        <v>16</v>
      </c>
      <c r="O13421" s="1">
        <v>63.2</v>
      </c>
      <c r="P13421" s="1">
        <v>1.0</v>
      </c>
    </row>
    <row r="13422">
      <c r="A13422" s="1" t="s">
        <v>29</v>
      </c>
      <c r="B13422" s="1" t="s">
        <v>16199</v>
      </c>
      <c r="C13422" s="2" t="s">
        <v>16198</v>
      </c>
      <c r="D13422" s="1" t="s">
        <v>19</v>
      </c>
      <c r="E13422" s="3" t="str">
        <f>HYPERLINK("https://fyndiq.se/produkt/abcb18d2b1094266/", "2 Pack Samsung S21 5G - Härdat Glas 9H - Super Kvalitet 3D")</f>
        <v>2 Pack Samsung S21 5G - Härdat Glas 9H - Super Kvalitet 3D</v>
      </c>
      <c r="F13422" s="1" t="s">
        <v>2719</v>
      </c>
      <c r="G13422" s="1" t="s">
        <v>2720</v>
      </c>
      <c r="H13422" s="1" t="s">
        <v>2721</v>
      </c>
      <c r="I13422" s="1" t="s">
        <v>16</v>
      </c>
      <c r="J13422" s="1" t="s">
        <v>23</v>
      </c>
      <c r="K13422" s="1" t="s">
        <v>16</v>
      </c>
      <c r="L13422" s="1" t="s">
        <v>16</v>
      </c>
      <c r="M13422" s="1" t="s">
        <v>16</v>
      </c>
      <c r="N13422" s="1" t="s">
        <v>16</v>
      </c>
      <c r="O13422" s="1">
        <v>63.2</v>
      </c>
      <c r="P13422" s="1">
        <v>1.0</v>
      </c>
    </row>
    <row r="13423">
      <c r="A13423" s="1" t="s">
        <v>29</v>
      </c>
      <c r="B13423" s="1" t="s">
        <v>16200</v>
      </c>
      <c r="C13423" s="2" t="s">
        <v>16198</v>
      </c>
      <c r="D13423" s="1" t="s">
        <v>19</v>
      </c>
      <c r="E13423" s="3" t="str">
        <f>HYPERLINK("https://fyndiq.se/produkt/dfe28e565d2e4c8d/", "2 Pack Samsung S21 FE - 9H Härdat Glass - Super Kvalitet 3D")</f>
        <v>2 Pack Samsung S21 FE - 9H Härdat Glass - Super Kvalitet 3D</v>
      </c>
      <c r="F13423" s="1" t="s">
        <v>276</v>
      </c>
      <c r="G13423" s="1" t="s">
        <v>277</v>
      </c>
      <c r="H13423" s="1" t="s">
        <v>278</v>
      </c>
      <c r="I13423" s="1" t="s">
        <v>16</v>
      </c>
      <c r="J13423" s="1" t="s">
        <v>23</v>
      </c>
      <c r="K13423" s="1" t="s">
        <v>16</v>
      </c>
      <c r="L13423" s="1" t="s">
        <v>16</v>
      </c>
      <c r="M13423" s="1" t="s">
        <v>16</v>
      </c>
      <c r="N13423" s="1" t="s">
        <v>16</v>
      </c>
      <c r="O13423" s="1">
        <v>63.2</v>
      </c>
      <c r="P13423" s="1">
        <v>1.0</v>
      </c>
    </row>
    <row r="13424">
      <c r="A13424" s="1" t="s">
        <v>29</v>
      </c>
      <c r="B13424" s="1" t="s">
        <v>16201</v>
      </c>
      <c r="C13424" s="2" t="s">
        <v>16198</v>
      </c>
      <c r="D13424" s="1" t="s">
        <v>19</v>
      </c>
      <c r="E13424" s="3" t="str">
        <f>HYPERLINK("https://fyndiq.se/produkt/2c70e8c876124223/", "2-Pack XIAOMI REDMI 12C Skärmskydd - Härdat Glas 9H - Super kvalitet 3D")</f>
        <v>2-Pack XIAOMI REDMI 12C Skärmskydd - Härdat Glas 9H - Super kvalitet 3D</v>
      </c>
      <c r="F13424" s="1" t="s">
        <v>795</v>
      </c>
      <c r="G13424" s="1" t="s">
        <v>796</v>
      </c>
      <c r="H13424" s="1" t="s">
        <v>797</v>
      </c>
      <c r="I13424" s="1" t="s">
        <v>16</v>
      </c>
      <c r="J13424" s="1" t="s">
        <v>23</v>
      </c>
      <c r="K13424" s="1" t="s">
        <v>16</v>
      </c>
      <c r="L13424" s="1" t="s">
        <v>16</v>
      </c>
      <c r="M13424" s="1" t="s">
        <v>16</v>
      </c>
      <c r="N13424" s="1" t="s">
        <v>16</v>
      </c>
      <c r="O13424" s="1">
        <v>63.2</v>
      </c>
      <c r="P13424" s="1">
        <v>1.0</v>
      </c>
    </row>
    <row r="13425">
      <c r="A13425" s="1" t="s">
        <v>29</v>
      </c>
      <c r="B13425" s="1" t="s">
        <v>16202</v>
      </c>
      <c r="C13425" s="2" t="s">
        <v>16198</v>
      </c>
      <c r="D13425" s="1" t="s">
        <v>19</v>
      </c>
      <c r="E1342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425" s="1" t="s">
        <v>729</v>
      </c>
      <c r="G13425" s="1" t="s">
        <v>730</v>
      </c>
      <c r="H13425" s="1" t="s">
        <v>731</v>
      </c>
      <c r="I13425" s="1" t="s">
        <v>16</v>
      </c>
      <c r="J13425" s="1" t="s">
        <v>23</v>
      </c>
      <c r="K13425" s="1" t="s">
        <v>16</v>
      </c>
      <c r="L13425" s="1" t="s">
        <v>16</v>
      </c>
      <c r="M13425" s="1" t="s">
        <v>16</v>
      </c>
      <c r="N13425" s="1" t="s">
        <v>16</v>
      </c>
      <c r="O13425" s="1">
        <v>63.2</v>
      </c>
      <c r="P13425" s="1">
        <v>1.0</v>
      </c>
    </row>
    <row r="13426">
      <c r="A13426" s="1" t="s">
        <v>29</v>
      </c>
      <c r="B13426" s="1" t="s">
        <v>16203</v>
      </c>
      <c r="C13426" s="2" t="s">
        <v>16198</v>
      </c>
      <c r="D13426" s="1" t="s">
        <v>19</v>
      </c>
      <c r="E13426" s="3" t="str">
        <f>HYPERLINK("https://fyndiq.se/produkt/66924f1ff238487e/", "2-Pack GOOGLE PIXEL 7A Skärmskydd - Härdat Glas 9H - Super kvalitet 3D")</f>
        <v>2-Pack GOOGLE PIXEL 7A Skärmskydd - Härdat Glas 9H - Super kvalitet 3D</v>
      </c>
      <c r="F13426" s="1" t="s">
        <v>315</v>
      </c>
      <c r="G13426" s="1" t="s">
        <v>316</v>
      </c>
      <c r="H13426" s="1" t="s">
        <v>317</v>
      </c>
      <c r="I13426" s="1" t="s">
        <v>16</v>
      </c>
      <c r="J13426" s="1" t="s">
        <v>23</v>
      </c>
      <c r="K13426" s="1" t="s">
        <v>16</v>
      </c>
      <c r="L13426" s="1" t="s">
        <v>16</v>
      </c>
      <c r="M13426" s="1" t="s">
        <v>16</v>
      </c>
      <c r="N13426" s="1" t="s">
        <v>16</v>
      </c>
      <c r="O13426" s="1">
        <v>63.2</v>
      </c>
      <c r="P13426" s="1">
        <v>1.0</v>
      </c>
    </row>
    <row r="13427">
      <c r="A13427" s="1" t="s">
        <v>29</v>
      </c>
      <c r="B13427" s="1" t="s">
        <v>16204</v>
      </c>
      <c r="C13427" s="2" t="s">
        <v>16198</v>
      </c>
      <c r="D13427" s="1" t="s">
        <v>19</v>
      </c>
      <c r="E1342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427" s="1" t="s">
        <v>2144</v>
      </c>
      <c r="G13427" s="1" t="s">
        <v>2145</v>
      </c>
      <c r="H13427" s="1" t="s">
        <v>2146</v>
      </c>
      <c r="I13427" s="1" t="s">
        <v>16</v>
      </c>
      <c r="J13427" s="1" t="s">
        <v>23</v>
      </c>
      <c r="K13427" s="1" t="s">
        <v>16</v>
      </c>
      <c r="L13427" s="1" t="s">
        <v>16</v>
      </c>
      <c r="M13427" s="1" t="s">
        <v>16</v>
      </c>
      <c r="N13427" s="1" t="s">
        <v>16</v>
      </c>
      <c r="O13427" s="1">
        <v>63.2</v>
      </c>
      <c r="P13427" s="1">
        <v>1.0</v>
      </c>
    </row>
    <row r="13428">
      <c r="A13428" s="1" t="s">
        <v>29</v>
      </c>
      <c r="B13428" s="1" t="s">
        <v>16205</v>
      </c>
      <c r="C13428" s="2" t="s">
        <v>16198</v>
      </c>
      <c r="D13428" s="1" t="s">
        <v>19</v>
      </c>
      <c r="E13428" s="3" t="str">
        <f>HYPERLINK("https://fyndiq.se/produkt/3fee81d316cc43da/", "2-pack - iPhone 12 / 12 Pro - 9H Härdat Glass - Top Kvalitet")</f>
        <v>2-pack - iPhone 12 / 12 Pro - 9H Härdat Glass - Top Kvalitet</v>
      </c>
      <c r="F13428" s="1" t="s">
        <v>2499</v>
      </c>
      <c r="G13428" s="1" t="s">
        <v>2500</v>
      </c>
      <c r="H13428" s="1" t="s">
        <v>2067</v>
      </c>
      <c r="I13428" s="1" t="s">
        <v>16</v>
      </c>
      <c r="J13428" s="1" t="s">
        <v>23</v>
      </c>
      <c r="K13428" s="1" t="s">
        <v>16</v>
      </c>
      <c r="L13428" s="1" t="s">
        <v>16</v>
      </c>
      <c r="M13428" s="1" t="s">
        <v>16</v>
      </c>
      <c r="N13428" s="1" t="s">
        <v>16</v>
      </c>
      <c r="O13428" s="1">
        <v>47.2</v>
      </c>
      <c r="P13428" s="1">
        <v>1.0</v>
      </c>
    </row>
    <row r="13429">
      <c r="A13429" s="1" t="s">
        <v>29</v>
      </c>
      <c r="B13429" s="1" t="s">
        <v>16206</v>
      </c>
      <c r="C13429" s="2" t="s">
        <v>16198</v>
      </c>
      <c r="D13429" s="1" t="s">
        <v>19</v>
      </c>
      <c r="E13429" s="3" t="str">
        <f t="shared" ref="E13429:E13430" si="584">HYPERLINK("https://fyndiq.se/produkt/b2b21eba0148489f/", "Samsung S8 härdat glass 3D heltäckande skärmskydd")</f>
        <v>Samsung S8 härdat glass 3D heltäckande skärmskydd</v>
      </c>
      <c r="F13429" s="1" t="s">
        <v>438</v>
      </c>
      <c r="G13429" s="1" t="s">
        <v>439</v>
      </c>
      <c r="H13429" s="1" t="s">
        <v>440</v>
      </c>
      <c r="I13429" s="1" t="s">
        <v>16</v>
      </c>
      <c r="J13429" s="1" t="s">
        <v>23</v>
      </c>
      <c r="K13429" s="1" t="s">
        <v>16</v>
      </c>
      <c r="L13429" s="1" t="s">
        <v>16</v>
      </c>
      <c r="M13429" s="1" t="s">
        <v>16</v>
      </c>
      <c r="N13429" s="1" t="s">
        <v>16</v>
      </c>
      <c r="O13429" s="1">
        <v>55.2</v>
      </c>
      <c r="P13429" s="1">
        <v>1.0</v>
      </c>
    </row>
    <row r="13430">
      <c r="A13430" s="1" t="s">
        <v>29</v>
      </c>
      <c r="B13430" s="1" t="s">
        <v>16207</v>
      </c>
      <c r="C13430" s="2" t="s">
        <v>16198</v>
      </c>
      <c r="D13430" s="1" t="s">
        <v>19</v>
      </c>
      <c r="E13430" s="3" t="str">
        <f t="shared" si="584"/>
        <v>Samsung S8 härdat glass 3D heltäckande skärmskydd</v>
      </c>
      <c r="F13430" s="1" t="s">
        <v>438</v>
      </c>
      <c r="G13430" s="1" t="s">
        <v>439</v>
      </c>
      <c r="H13430" s="1" t="s">
        <v>440</v>
      </c>
      <c r="I13430" s="1" t="s">
        <v>16</v>
      </c>
      <c r="J13430" s="1" t="s">
        <v>23</v>
      </c>
      <c r="K13430" s="1" t="s">
        <v>16</v>
      </c>
      <c r="L13430" s="1" t="s">
        <v>16</v>
      </c>
      <c r="M13430" s="1" t="s">
        <v>16</v>
      </c>
      <c r="N13430" s="1" t="s">
        <v>16</v>
      </c>
      <c r="O13430" s="1">
        <v>55.2</v>
      </c>
      <c r="P13430" s="1">
        <v>1.0</v>
      </c>
    </row>
    <row r="13431">
      <c r="A13431" s="1" t="s">
        <v>29</v>
      </c>
      <c r="B13431" s="1" t="s">
        <v>16208</v>
      </c>
      <c r="C13431" s="2" t="s">
        <v>16198</v>
      </c>
      <c r="D13431" s="1" t="s">
        <v>19</v>
      </c>
      <c r="E13431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3431" s="1" t="s">
        <v>1039</v>
      </c>
      <c r="G13431" s="1" t="s">
        <v>1040</v>
      </c>
      <c r="H13431" s="1" t="s">
        <v>1041</v>
      </c>
      <c r="I13431" s="1" t="s">
        <v>16</v>
      </c>
      <c r="J13431" s="1" t="s">
        <v>23</v>
      </c>
      <c r="K13431" s="1" t="s">
        <v>16</v>
      </c>
      <c r="L13431" s="1" t="s">
        <v>16</v>
      </c>
      <c r="M13431" s="1" t="s">
        <v>16</v>
      </c>
      <c r="N13431" s="1" t="s">
        <v>16</v>
      </c>
      <c r="O13431" s="1">
        <v>63.2</v>
      </c>
      <c r="P13431" s="1">
        <v>1.0</v>
      </c>
    </row>
    <row r="13432">
      <c r="A13432" s="1" t="s">
        <v>29</v>
      </c>
      <c r="B13432" s="1" t="s">
        <v>16209</v>
      </c>
      <c r="C13432" s="2" t="s">
        <v>16198</v>
      </c>
      <c r="D13432" s="1" t="s">
        <v>19</v>
      </c>
      <c r="E1343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432" s="1" t="s">
        <v>760</v>
      </c>
      <c r="G13432" s="1" t="s">
        <v>761</v>
      </c>
      <c r="H13432" s="1" t="s">
        <v>762</v>
      </c>
      <c r="I13432" s="1" t="s">
        <v>16</v>
      </c>
      <c r="J13432" s="1" t="s">
        <v>23</v>
      </c>
      <c r="K13432" s="1" t="s">
        <v>16</v>
      </c>
      <c r="L13432" s="1" t="s">
        <v>16</v>
      </c>
      <c r="M13432" s="1" t="s">
        <v>16</v>
      </c>
      <c r="N13432" s="1" t="s">
        <v>16</v>
      </c>
      <c r="O13432" s="1">
        <v>63.2</v>
      </c>
      <c r="P13432" s="1">
        <v>1.0</v>
      </c>
    </row>
    <row r="13433">
      <c r="A13433" s="1" t="s">
        <v>29</v>
      </c>
      <c r="B13433" s="1" t="s">
        <v>16210</v>
      </c>
      <c r="C13433" s="2" t="s">
        <v>16198</v>
      </c>
      <c r="D13433" s="1" t="s">
        <v>19</v>
      </c>
      <c r="E13433" s="3" t="str">
        <f>HYPERLINK("https://fyndiq.se/produkt/49dcfdc0ef9b4d32/", "2 Pack Iphone 7&amp;8 SE (2020-2022) Svart - Härdat Glas 9H - 3D")</f>
        <v>2 Pack Iphone 7&amp;8 SE (2020-2022) Svart - Härdat Glas 9H - 3D</v>
      </c>
      <c r="F13433" s="1" t="s">
        <v>3059</v>
      </c>
      <c r="G13433" s="1" t="s">
        <v>3060</v>
      </c>
      <c r="H13433" s="1" t="s">
        <v>3061</v>
      </c>
      <c r="I13433" s="1" t="s">
        <v>16</v>
      </c>
      <c r="J13433" s="1" t="s">
        <v>23</v>
      </c>
      <c r="K13433" s="1" t="s">
        <v>16</v>
      </c>
      <c r="L13433" s="1" t="s">
        <v>16</v>
      </c>
      <c r="M13433" s="1" t="s">
        <v>16</v>
      </c>
      <c r="N13433" s="1" t="s">
        <v>16</v>
      </c>
      <c r="O13433" s="1">
        <v>47.2</v>
      </c>
      <c r="P13433" s="1">
        <v>1.0</v>
      </c>
    </row>
    <row r="13434">
      <c r="A13434" s="1" t="s">
        <v>29</v>
      </c>
      <c r="B13434" s="1" t="s">
        <v>16211</v>
      </c>
      <c r="C13434" s="2" t="s">
        <v>16198</v>
      </c>
      <c r="D13434" s="1" t="s">
        <v>19</v>
      </c>
      <c r="E13434" s="3" t="str">
        <f>HYPERLINK("https://fyndiq.se/produkt/16663aa316a145fa/", "1-Pack SAMSUNG S24 5G Skärmskydd &amp; 1-Pack linsskydd - Härdat Glas 9H - Super kvalitet 3D")</f>
        <v>1-Pack SAMSUNG S24 5G Skärmskydd &amp; 1-Pack linsskydd - Härdat Glas 9H - Super kvalitet 3D</v>
      </c>
      <c r="F13434" s="1" t="s">
        <v>16212</v>
      </c>
      <c r="G13434" s="1" t="s">
        <v>16213</v>
      </c>
      <c r="H13434" s="1" t="s">
        <v>16214</v>
      </c>
      <c r="I13434" s="1" t="s">
        <v>16</v>
      </c>
      <c r="J13434" s="1" t="s">
        <v>23</v>
      </c>
      <c r="K13434" s="1" t="s">
        <v>16</v>
      </c>
      <c r="L13434" s="1" t="s">
        <v>16</v>
      </c>
      <c r="M13434" s="1" t="s">
        <v>16</v>
      </c>
      <c r="N13434" s="1" t="s">
        <v>16</v>
      </c>
      <c r="O13434" s="1">
        <v>63.2</v>
      </c>
      <c r="P13434" s="1">
        <v>1.0</v>
      </c>
    </row>
    <row r="13435">
      <c r="A13435" s="1" t="s">
        <v>29</v>
      </c>
      <c r="B13435" s="1" t="s">
        <v>16215</v>
      </c>
      <c r="C13435" s="2" t="s">
        <v>16198</v>
      </c>
      <c r="D13435" s="1" t="s">
        <v>19</v>
      </c>
      <c r="E13435" s="3" t="str">
        <f t="shared" ref="E13435:E13436" si="585">HYPERLINK("https://fyndiq.se/produkt/a047b5d99d58461d/", "2-Pack Google Pixel 6A - Härdat glas 9H - Super kvalitet 3D")</f>
        <v>2-Pack Google Pixel 6A - Härdat glas 9H - Super kvalitet 3D</v>
      </c>
      <c r="F13435" s="1" t="s">
        <v>1205</v>
      </c>
      <c r="G13435" s="1" t="s">
        <v>1206</v>
      </c>
      <c r="H13435" s="1" t="s">
        <v>1207</v>
      </c>
      <c r="I13435" s="1" t="s">
        <v>16</v>
      </c>
      <c r="J13435" s="1" t="s">
        <v>23</v>
      </c>
      <c r="K13435" s="1" t="s">
        <v>16</v>
      </c>
      <c r="L13435" s="1" t="s">
        <v>16</v>
      </c>
      <c r="M13435" s="1" t="s">
        <v>16</v>
      </c>
      <c r="N13435" s="1" t="s">
        <v>16</v>
      </c>
      <c r="O13435" s="1">
        <v>63.2</v>
      </c>
      <c r="P13435" s="1">
        <v>1.0</v>
      </c>
    </row>
    <row r="13436">
      <c r="A13436" s="1" t="s">
        <v>29</v>
      </c>
      <c r="B13436" s="1" t="s">
        <v>16216</v>
      </c>
      <c r="C13436" s="2" t="s">
        <v>16198</v>
      </c>
      <c r="D13436" s="1" t="s">
        <v>19</v>
      </c>
      <c r="E13436" s="3" t="str">
        <f t="shared" si="585"/>
        <v>2-Pack Google Pixel 6A - Härdat glas 9H - Super kvalitet 3D</v>
      </c>
      <c r="F13436" s="1" t="s">
        <v>1205</v>
      </c>
      <c r="G13436" s="1" t="s">
        <v>1206</v>
      </c>
      <c r="H13436" s="1" t="s">
        <v>1207</v>
      </c>
      <c r="I13436" s="1" t="s">
        <v>16</v>
      </c>
      <c r="J13436" s="1" t="s">
        <v>23</v>
      </c>
      <c r="K13436" s="1" t="s">
        <v>16</v>
      </c>
      <c r="L13436" s="1" t="s">
        <v>16</v>
      </c>
      <c r="M13436" s="1" t="s">
        <v>16</v>
      </c>
      <c r="N13436" s="1" t="s">
        <v>16</v>
      </c>
      <c r="O13436" s="1">
        <v>63.2</v>
      </c>
      <c r="P13436" s="1">
        <v>1.0</v>
      </c>
    </row>
    <row r="13437">
      <c r="A13437" s="1" t="s">
        <v>29</v>
      </c>
      <c r="B13437" s="1" t="s">
        <v>16217</v>
      </c>
      <c r="C13437" s="2" t="s">
        <v>16198</v>
      </c>
      <c r="D13437" s="1" t="s">
        <v>19</v>
      </c>
      <c r="E13437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437" s="1" t="s">
        <v>760</v>
      </c>
      <c r="G13437" s="1" t="s">
        <v>761</v>
      </c>
      <c r="H13437" s="1" t="s">
        <v>762</v>
      </c>
      <c r="I13437" s="1" t="s">
        <v>16</v>
      </c>
      <c r="J13437" s="1" t="s">
        <v>23</v>
      </c>
      <c r="K13437" s="1" t="s">
        <v>16</v>
      </c>
      <c r="L13437" s="1" t="s">
        <v>16</v>
      </c>
      <c r="M13437" s="1" t="s">
        <v>16</v>
      </c>
      <c r="N13437" s="1" t="s">
        <v>16</v>
      </c>
      <c r="O13437" s="1">
        <v>63.2</v>
      </c>
      <c r="P13437" s="1">
        <v>1.0</v>
      </c>
    </row>
    <row r="13438">
      <c r="A13438" s="1" t="s">
        <v>29</v>
      </c>
      <c r="B13438" s="1" t="s">
        <v>16218</v>
      </c>
      <c r="C13438" s="2" t="s">
        <v>16198</v>
      </c>
      <c r="D13438" s="1" t="s">
        <v>19</v>
      </c>
      <c r="E13438" s="3" t="str">
        <f t="shared" ref="E13438:E13439" si="586">HYPERLINK("https://fyndiq.se/produkt/0f244212ec124dcd/", "2 Pack OnePlus 9 5G - Härdat glas 9H - Super kvalitet 3D Skärmskydd")</f>
        <v>2 Pack OnePlus 9 5G - Härdat glas 9H - Super kvalitet 3D Skärmskydd</v>
      </c>
      <c r="F13438" s="1" t="s">
        <v>803</v>
      </c>
      <c r="G13438" s="1" t="s">
        <v>804</v>
      </c>
      <c r="H13438" s="1" t="s">
        <v>805</v>
      </c>
      <c r="I13438" s="1" t="s">
        <v>16</v>
      </c>
      <c r="J13438" s="1" t="s">
        <v>23</v>
      </c>
      <c r="K13438" s="1" t="s">
        <v>16</v>
      </c>
      <c r="L13438" s="1" t="s">
        <v>16</v>
      </c>
      <c r="M13438" s="1" t="s">
        <v>16</v>
      </c>
      <c r="N13438" s="1" t="s">
        <v>16</v>
      </c>
      <c r="O13438" s="1">
        <v>63.2</v>
      </c>
      <c r="P13438" s="1">
        <v>1.0</v>
      </c>
    </row>
    <row r="13439">
      <c r="A13439" s="1" t="s">
        <v>29</v>
      </c>
      <c r="B13439" s="1" t="s">
        <v>16219</v>
      </c>
      <c r="C13439" s="2" t="s">
        <v>16198</v>
      </c>
      <c r="D13439" s="1" t="s">
        <v>19</v>
      </c>
      <c r="E13439" s="3" t="str">
        <f t="shared" si="586"/>
        <v>2 Pack OnePlus 9 5G - Härdat glas 9H - Super kvalitet 3D Skärmskydd</v>
      </c>
      <c r="F13439" s="1" t="s">
        <v>803</v>
      </c>
      <c r="G13439" s="1" t="s">
        <v>804</v>
      </c>
      <c r="H13439" s="1" t="s">
        <v>805</v>
      </c>
      <c r="I13439" s="1" t="s">
        <v>16</v>
      </c>
      <c r="J13439" s="1" t="s">
        <v>23</v>
      </c>
      <c r="K13439" s="1" t="s">
        <v>16</v>
      </c>
      <c r="L13439" s="1" t="s">
        <v>16</v>
      </c>
      <c r="M13439" s="1" t="s">
        <v>16</v>
      </c>
      <c r="N13439" s="1" t="s">
        <v>16</v>
      </c>
      <c r="O13439" s="1">
        <v>63.2</v>
      </c>
      <c r="P13439" s="1">
        <v>1.0</v>
      </c>
    </row>
    <row r="13440">
      <c r="A13440" s="1" t="s">
        <v>29</v>
      </c>
      <c r="B13440" s="1" t="s">
        <v>16220</v>
      </c>
      <c r="C13440" s="2" t="s">
        <v>16198</v>
      </c>
      <c r="D13440" s="1" t="s">
        <v>19</v>
      </c>
      <c r="E13440" s="3" t="str">
        <f>HYPERLINK("https://fyndiq.se/produkt/e898e54a20a34fc1/", "2 Pack Apple Watch 45mm -Härdat glas 9H – Super kvalitet 3D")</f>
        <v>2 Pack Apple Watch 45mm -Härdat glas 9H – Super kvalitet 3D</v>
      </c>
      <c r="F13440" s="1" t="s">
        <v>14281</v>
      </c>
      <c r="G13440" s="1" t="s">
        <v>14282</v>
      </c>
      <c r="H13440" s="1" t="s">
        <v>14283</v>
      </c>
      <c r="I13440" s="1" t="s">
        <v>16</v>
      </c>
      <c r="J13440" s="1" t="s">
        <v>23</v>
      </c>
      <c r="K13440" s="1" t="s">
        <v>16</v>
      </c>
      <c r="L13440" s="1" t="s">
        <v>16</v>
      </c>
      <c r="M13440" s="1" t="s">
        <v>16</v>
      </c>
      <c r="N13440" s="1" t="s">
        <v>16</v>
      </c>
      <c r="O13440" s="1">
        <v>55.2</v>
      </c>
      <c r="P13440" s="1">
        <v>1.0</v>
      </c>
    </row>
    <row r="13441">
      <c r="A13441" s="1" t="s">
        <v>29</v>
      </c>
      <c r="B13441" s="1" t="s">
        <v>16221</v>
      </c>
      <c r="C13441" s="2" t="s">
        <v>16198</v>
      </c>
      <c r="D13441" s="1" t="s">
        <v>19</v>
      </c>
      <c r="E13441" s="3" t="str">
        <f>HYPERLINK("https://fyndiq.se/produkt/3055d464b8db4265/", "Apple Watch 44mm -Härdat glas 9H – Super kvalitet 3D Skärmskydd")</f>
        <v>Apple Watch 44mm -Härdat glas 9H – Super kvalitet 3D Skärmskydd</v>
      </c>
      <c r="F13441" s="1" t="s">
        <v>5998</v>
      </c>
      <c r="G13441" s="1" t="s">
        <v>5999</v>
      </c>
      <c r="H13441" s="1" t="s">
        <v>6000</v>
      </c>
      <c r="I13441" s="1" t="s">
        <v>16</v>
      </c>
      <c r="J13441" s="1" t="s">
        <v>23</v>
      </c>
      <c r="K13441" s="1" t="s">
        <v>16</v>
      </c>
      <c r="L13441" s="1" t="s">
        <v>16</v>
      </c>
      <c r="M13441" s="1" t="s">
        <v>16</v>
      </c>
      <c r="N13441" s="1" t="s">
        <v>16</v>
      </c>
      <c r="O13441" s="1">
        <v>47.2</v>
      </c>
      <c r="P13441" s="1">
        <v>1.0</v>
      </c>
    </row>
    <row r="13442">
      <c r="A13442" s="1" t="s">
        <v>29</v>
      </c>
      <c r="B13442" s="1" t="s">
        <v>16222</v>
      </c>
      <c r="C13442" s="2" t="s">
        <v>16198</v>
      </c>
      <c r="D13442" s="1" t="s">
        <v>19</v>
      </c>
      <c r="E13442" s="3" t="str">
        <f>HYPERLINK("https://fyndiq.se/produkt/4a37a66aa49247d0/", "Samsung S21 FE - 9H Härdat Glass - Super Kvalitet 3D")</f>
        <v>Samsung S21 FE - 9H Härdat Glass - Super Kvalitet 3D</v>
      </c>
      <c r="F13442" s="1" t="s">
        <v>4338</v>
      </c>
      <c r="G13442" s="1" t="s">
        <v>4339</v>
      </c>
      <c r="H13442" s="1" t="s">
        <v>4340</v>
      </c>
      <c r="I13442" s="1" t="s">
        <v>16</v>
      </c>
      <c r="J13442" s="1" t="s">
        <v>23</v>
      </c>
      <c r="K13442" s="1" t="s">
        <v>16</v>
      </c>
      <c r="L13442" s="1" t="s">
        <v>16</v>
      </c>
      <c r="M13442" s="1" t="s">
        <v>16</v>
      </c>
      <c r="N13442" s="1" t="s">
        <v>16</v>
      </c>
      <c r="O13442" s="1">
        <v>55.2</v>
      </c>
      <c r="P13442" s="1">
        <v>1.0</v>
      </c>
    </row>
    <row r="13443">
      <c r="A13443" s="1" t="s">
        <v>29</v>
      </c>
      <c r="B13443" s="1" t="s">
        <v>16223</v>
      </c>
      <c r="C13443" s="2" t="s">
        <v>16198</v>
      </c>
      <c r="D13443" s="1" t="s">
        <v>19</v>
      </c>
      <c r="E1344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443" s="1" t="s">
        <v>729</v>
      </c>
      <c r="G13443" s="1" t="s">
        <v>730</v>
      </c>
      <c r="H13443" s="1" t="s">
        <v>731</v>
      </c>
      <c r="I13443" s="1" t="s">
        <v>16</v>
      </c>
      <c r="J13443" s="1" t="s">
        <v>23</v>
      </c>
      <c r="K13443" s="1" t="s">
        <v>16</v>
      </c>
      <c r="L13443" s="1" t="s">
        <v>16</v>
      </c>
      <c r="M13443" s="1" t="s">
        <v>16</v>
      </c>
      <c r="N13443" s="1" t="s">
        <v>16</v>
      </c>
      <c r="O13443" s="1">
        <v>63.2</v>
      </c>
      <c r="P13443" s="1">
        <v>1.0</v>
      </c>
    </row>
    <row r="13444">
      <c r="A13444" s="1" t="s">
        <v>29</v>
      </c>
      <c r="B13444" s="1" t="s">
        <v>16224</v>
      </c>
      <c r="C13444" s="2" t="s">
        <v>16198</v>
      </c>
      <c r="D13444" s="1" t="s">
        <v>19</v>
      </c>
      <c r="E13444" s="3" t="str">
        <f>HYPERLINK("https://fyndiq.se/produkt/c5eff753eef544a3/", "2-Pack Samsung A05S Skärmskydd - Härdat Glas 9H - Super kvalitet 3D")</f>
        <v>2-Pack Samsung A05S Skärmskydd - Härdat Glas 9H - Super kvalitet 3D</v>
      </c>
      <c r="F13444" s="1" t="s">
        <v>768</v>
      </c>
      <c r="G13444" s="1" t="s">
        <v>769</v>
      </c>
      <c r="H13444" s="1" t="s">
        <v>770</v>
      </c>
      <c r="I13444" s="1" t="s">
        <v>16</v>
      </c>
      <c r="J13444" s="1" t="s">
        <v>23</v>
      </c>
      <c r="K13444" s="1" t="s">
        <v>16</v>
      </c>
      <c r="L13444" s="1" t="s">
        <v>16</v>
      </c>
      <c r="M13444" s="1" t="s">
        <v>16</v>
      </c>
      <c r="N13444" s="1" t="s">
        <v>16</v>
      </c>
      <c r="O13444" s="1">
        <v>63.2</v>
      </c>
      <c r="P13444" s="1">
        <v>1.0</v>
      </c>
    </row>
    <row r="13445">
      <c r="A13445" s="1" t="s">
        <v>29</v>
      </c>
      <c r="B13445" s="1" t="s">
        <v>16225</v>
      </c>
      <c r="C13445" s="2" t="s">
        <v>16198</v>
      </c>
      <c r="D13445" s="1" t="s">
        <v>19</v>
      </c>
      <c r="E13445" s="3" t="str">
        <f>HYPERLINK("https://fyndiq.se/produkt/f4e95b294a424d40/", "2-Pack Samsung S10 Skärmskydd - Härdat Glas 9H - Super kvalitet 3D")</f>
        <v>2-Pack Samsung S10 Skärmskydd - Härdat Glas 9H - Super kvalitet 3D</v>
      </c>
      <c r="F13445" s="1" t="s">
        <v>353</v>
      </c>
      <c r="G13445" s="1" t="s">
        <v>354</v>
      </c>
      <c r="H13445" s="1" t="s">
        <v>355</v>
      </c>
      <c r="I13445" s="1" t="s">
        <v>16</v>
      </c>
      <c r="J13445" s="1" t="s">
        <v>23</v>
      </c>
      <c r="K13445" s="1" t="s">
        <v>16</v>
      </c>
      <c r="L13445" s="1" t="s">
        <v>16</v>
      </c>
      <c r="M13445" s="1" t="s">
        <v>16</v>
      </c>
      <c r="N13445" s="1" t="s">
        <v>16</v>
      </c>
      <c r="O13445" s="1">
        <v>63.2</v>
      </c>
      <c r="P13445" s="1">
        <v>1.0</v>
      </c>
    </row>
    <row r="13446">
      <c r="A13446" s="1" t="s">
        <v>29</v>
      </c>
      <c r="B13446" s="1" t="s">
        <v>16226</v>
      </c>
      <c r="C13446" s="2" t="s">
        <v>16198</v>
      </c>
      <c r="D13446" s="1" t="s">
        <v>19</v>
      </c>
      <c r="E13446" s="3" t="str">
        <f>HYPERLINK("https://fyndiq.se/produkt/082f3cf898c84831/", "2 Pack Galaxy S20 Ultra - Härdat glas 9H - Super kvalitet 3D")</f>
        <v>2 Pack Galaxy S20 Ultra - Härdat glas 9H - Super kvalitet 3D</v>
      </c>
      <c r="F13446" s="1" t="s">
        <v>460</v>
      </c>
      <c r="G13446" s="1" t="s">
        <v>461</v>
      </c>
      <c r="H13446" s="1" t="s">
        <v>462</v>
      </c>
      <c r="I13446" s="1" t="s">
        <v>16</v>
      </c>
      <c r="J13446" s="1" t="s">
        <v>23</v>
      </c>
      <c r="K13446" s="1" t="s">
        <v>16</v>
      </c>
      <c r="L13446" s="1" t="s">
        <v>16</v>
      </c>
      <c r="M13446" s="1" t="s">
        <v>16</v>
      </c>
      <c r="N13446" s="1" t="s">
        <v>16</v>
      </c>
      <c r="O13446" s="1">
        <v>63.2</v>
      </c>
      <c r="P13446" s="1">
        <v>1.0</v>
      </c>
    </row>
    <row r="13447">
      <c r="A13447" s="1" t="s">
        <v>29</v>
      </c>
      <c r="B13447" s="1" t="s">
        <v>16227</v>
      </c>
      <c r="C13447" s="2" t="s">
        <v>16198</v>
      </c>
      <c r="D13447" s="1" t="s">
        <v>19</v>
      </c>
      <c r="E13447" s="3" t="str">
        <f t="shared" ref="E13447:E13448" si="587">HYPERLINK("https://fyndiq.se/produkt/dfe28e565d2e4c8d/", "2 Pack Samsung S21 FE - 9H Härdat Glass - Super Kvalitet 3D")</f>
        <v>2 Pack Samsung S21 FE - 9H Härdat Glass - Super Kvalitet 3D</v>
      </c>
      <c r="F13447" s="1" t="s">
        <v>276</v>
      </c>
      <c r="G13447" s="1" t="s">
        <v>277</v>
      </c>
      <c r="H13447" s="1" t="s">
        <v>278</v>
      </c>
      <c r="I13447" s="1" t="s">
        <v>16</v>
      </c>
      <c r="J13447" s="1" t="s">
        <v>23</v>
      </c>
      <c r="K13447" s="1" t="s">
        <v>16</v>
      </c>
      <c r="L13447" s="1" t="s">
        <v>16</v>
      </c>
      <c r="M13447" s="1" t="s">
        <v>16</v>
      </c>
      <c r="N13447" s="1" t="s">
        <v>16</v>
      </c>
      <c r="O13447" s="1">
        <v>63.2</v>
      </c>
      <c r="P13447" s="1">
        <v>1.0</v>
      </c>
    </row>
    <row r="13448">
      <c r="A13448" s="1" t="s">
        <v>29</v>
      </c>
      <c r="B13448" s="1" t="s">
        <v>16228</v>
      </c>
      <c r="C13448" s="2" t="s">
        <v>16198</v>
      </c>
      <c r="D13448" s="1" t="s">
        <v>19</v>
      </c>
      <c r="E13448" s="3" t="str">
        <f t="shared" si="587"/>
        <v>2 Pack Samsung S21 FE - 9H Härdat Glass - Super Kvalitet 3D</v>
      </c>
      <c r="F13448" s="1" t="s">
        <v>276</v>
      </c>
      <c r="G13448" s="1" t="s">
        <v>277</v>
      </c>
      <c r="H13448" s="1" t="s">
        <v>278</v>
      </c>
      <c r="I13448" s="1" t="s">
        <v>16</v>
      </c>
      <c r="J13448" s="1" t="s">
        <v>23</v>
      </c>
      <c r="K13448" s="1" t="s">
        <v>16</v>
      </c>
      <c r="L13448" s="1" t="s">
        <v>16</v>
      </c>
      <c r="M13448" s="1" t="s">
        <v>16</v>
      </c>
      <c r="N13448" s="1" t="s">
        <v>16</v>
      </c>
      <c r="O13448" s="1">
        <v>63.2</v>
      </c>
      <c r="P13448" s="1">
        <v>1.0</v>
      </c>
    </row>
    <row r="13449">
      <c r="A13449" s="1" t="s">
        <v>29</v>
      </c>
      <c r="B13449" s="1" t="s">
        <v>16229</v>
      </c>
      <c r="C13449" s="2" t="s">
        <v>16198</v>
      </c>
      <c r="D13449" s="1" t="s">
        <v>19</v>
      </c>
      <c r="E13449" s="3" t="str">
        <f>HYPERLINK("https://fyndiq.se/produkt/cb8ab86bee064fd3/", "ASPOR A616 TWS trådlös Bluetooth hörlurar med Lightning kabel - Högkvalitet - Wireless charging - 5.3BT")</f>
        <v>ASPOR A616 TWS trådlös Bluetooth hörlurar med Lightning kabel - Högkvalitet - Wireless charging - 5.3BT</v>
      </c>
      <c r="F13449" s="1" t="s">
        <v>12210</v>
      </c>
      <c r="G13449" s="1" t="s">
        <v>12211</v>
      </c>
      <c r="H13449" s="1" t="s">
        <v>12212</v>
      </c>
      <c r="I13449" s="1" t="s">
        <v>16</v>
      </c>
      <c r="J13449" s="1" t="s">
        <v>23</v>
      </c>
      <c r="K13449" s="1" t="s">
        <v>16</v>
      </c>
      <c r="L13449" s="1" t="s">
        <v>16</v>
      </c>
      <c r="M13449" s="1" t="s">
        <v>16</v>
      </c>
      <c r="N13449" s="1" t="s">
        <v>16</v>
      </c>
      <c r="O13449" s="1">
        <v>183.2</v>
      </c>
      <c r="P13449" s="1">
        <v>1.0</v>
      </c>
    </row>
    <row r="13450">
      <c r="A13450" s="1" t="s">
        <v>29</v>
      </c>
      <c r="B13450" s="1" t="s">
        <v>16230</v>
      </c>
      <c r="C13450" s="2" t="s">
        <v>16198</v>
      </c>
      <c r="D13450" s="1" t="s">
        <v>19</v>
      </c>
      <c r="E1345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450" s="1" t="s">
        <v>204</v>
      </c>
      <c r="G13450" s="1" t="s">
        <v>205</v>
      </c>
      <c r="H13450" s="1" t="s">
        <v>206</v>
      </c>
      <c r="I13450" s="1" t="s">
        <v>16</v>
      </c>
      <c r="J13450" s="1" t="s">
        <v>23</v>
      </c>
      <c r="K13450" s="1" t="s">
        <v>16</v>
      </c>
      <c r="L13450" s="1" t="s">
        <v>16</v>
      </c>
      <c r="M13450" s="1" t="s">
        <v>16</v>
      </c>
      <c r="N13450" s="1" t="s">
        <v>16</v>
      </c>
      <c r="O13450" s="1">
        <v>71.2</v>
      </c>
      <c r="P13450" s="1">
        <v>1.0</v>
      </c>
    </row>
    <row r="13451">
      <c r="A13451" s="1" t="s">
        <v>29</v>
      </c>
      <c r="B13451" s="1" t="s">
        <v>16231</v>
      </c>
      <c r="C13451" s="2" t="s">
        <v>16198</v>
      </c>
      <c r="D13451" s="1" t="s">
        <v>19</v>
      </c>
      <c r="E13451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3451" s="1" t="s">
        <v>1127</v>
      </c>
      <c r="G13451" s="1" t="s">
        <v>1128</v>
      </c>
      <c r="H13451" s="1" t="s">
        <v>1129</v>
      </c>
      <c r="I13451" s="1" t="s">
        <v>16</v>
      </c>
      <c r="J13451" s="1" t="s">
        <v>23</v>
      </c>
      <c r="K13451" s="1" t="s">
        <v>16</v>
      </c>
      <c r="L13451" s="1" t="s">
        <v>16</v>
      </c>
      <c r="M13451" s="1" t="s">
        <v>16</v>
      </c>
      <c r="N13451" s="1" t="s">
        <v>16</v>
      </c>
      <c r="O13451" s="1">
        <v>63.2</v>
      </c>
      <c r="P13451" s="1">
        <v>1.0</v>
      </c>
    </row>
    <row r="13452">
      <c r="A13452" s="1" t="s">
        <v>29</v>
      </c>
      <c r="B13452" s="1" t="s">
        <v>16232</v>
      </c>
      <c r="C13452" s="2" t="s">
        <v>16198</v>
      </c>
      <c r="D13452" s="1" t="s">
        <v>19</v>
      </c>
      <c r="E13452" s="3" t="str">
        <f>HYPERLINK("https://fyndiq.se/produkt/c39e274fea57427d/", "2-PACK Full Cover Iphone 7 Svart - Härdat Glas 9H Skärmskydd 3D")</f>
        <v>2-PACK Full Cover Iphone 7 Svart - Härdat Glas 9H Skärmskydd 3D</v>
      </c>
      <c r="F13452" s="1" t="s">
        <v>14103</v>
      </c>
      <c r="G13452" s="1" t="s">
        <v>14104</v>
      </c>
      <c r="H13452" s="1" t="s">
        <v>14105</v>
      </c>
      <c r="I13452" s="1" t="s">
        <v>16</v>
      </c>
      <c r="J13452" s="1" t="s">
        <v>23</v>
      </c>
      <c r="K13452" s="1" t="s">
        <v>16</v>
      </c>
      <c r="L13452" s="1" t="s">
        <v>16</v>
      </c>
      <c r="M13452" s="1" t="s">
        <v>16</v>
      </c>
      <c r="N13452" s="1" t="s">
        <v>16</v>
      </c>
      <c r="O13452" s="1">
        <v>47.2</v>
      </c>
      <c r="P13452" s="1">
        <v>1.0</v>
      </c>
    </row>
    <row r="13453">
      <c r="A13453" s="1" t="s">
        <v>29</v>
      </c>
      <c r="B13453" s="1" t="s">
        <v>16233</v>
      </c>
      <c r="C13453" s="2" t="s">
        <v>16198</v>
      </c>
      <c r="D13453" s="1" t="s">
        <v>19</v>
      </c>
      <c r="E13453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13453" s="1" t="s">
        <v>8745</v>
      </c>
      <c r="G13453" s="1" t="s">
        <v>8746</v>
      </c>
      <c r="H13453" s="1" t="s">
        <v>8747</v>
      </c>
      <c r="I13453" s="1" t="s">
        <v>16</v>
      </c>
      <c r="J13453" s="1" t="s">
        <v>23</v>
      </c>
      <c r="K13453" s="1" t="s">
        <v>16</v>
      </c>
      <c r="L13453" s="1" t="s">
        <v>16</v>
      </c>
      <c r="M13453" s="1" t="s">
        <v>16</v>
      </c>
      <c r="N13453" s="1" t="s">
        <v>16</v>
      </c>
      <c r="O13453" s="1">
        <v>63.2</v>
      </c>
      <c r="P13453" s="1">
        <v>1.0</v>
      </c>
    </row>
    <row r="13454">
      <c r="A13454" s="1" t="s">
        <v>29</v>
      </c>
      <c r="B13454" s="1" t="s">
        <v>16234</v>
      </c>
      <c r="C13454" s="2" t="s">
        <v>16198</v>
      </c>
      <c r="D13454" s="1" t="s">
        <v>19</v>
      </c>
      <c r="E13454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3454" s="1" t="s">
        <v>5069</v>
      </c>
      <c r="G13454" s="1" t="s">
        <v>5070</v>
      </c>
      <c r="H13454" s="1" t="s">
        <v>5071</v>
      </c>
      <c r="I13454" s="1" t="s">
        <v>16</v>
      </c>
      <c r="J13454" s="1" t="s">
        <v>23</v>
      </c>
      <c r="K13454" s="1" t="s">
        <v>16</v>
      </c>
      <c r="L13454" s="1" t="s">
        <v>16</v>
      </c>
      <c r="M13454" s="1" t="s">
        <v>16</v>
      </c>
      <c r="N13454" s="1" t="s">
        <v>16</v>
      </c>
      <c r="O13454" s="1">
        <v>63.2</v>
      </c>
      <c r="P13454" s="1">
        <v>1.0</v>
      </c>
    </row>
    <row r="13455">
      <c r="A13455" s="1" t="s">
        <v>29</v>
      </c>
      <c r="B13455" s="1" t="s">
        <v>16235</v>
      </c>
      <c r="C13455" s="2" t="s">
        <v>16198</v>
      </c>
      <c r="D13455" s="1" t="s">
        <v>19</v>
      </c>
      <c r="E13455" s="3" t="str">
        <f>HYPERLINK("https://fyndiq.se/produkt/fc0688ffd0534ad2/", "2 Pack Samsung Galaxy Note 20 5G -Härdat glas 9H -Super kvalitet")</f>
        <v>2 Pack Samsung Galaxy Note 20 5G -Härdat glas 9H -Super kvalitet</v>
      </c>
      <c r="F13455" s="1" t="s">
        <v>948</v>
      </c>
      <c r="G13455" s="1" t="s">
        <v>949</v>
      </c>
      <c r="H13455" s="1" t="s">
        <v>950</v>
      </c>
      <c r="I13455" s="1" t="s">
        <v>16</v>
      </c>
      <c r="J13455" s="1" t="s">
        <v>23</v>
      </c>
      <c r="K13455" s="1" t="s">
        <v>16</v>
      </c>
      <c r="L13455" s="1" t="s">
        <v>16</v>
      </c>
      <c r="M13455" s="1" t="s">
        <v>16</v>
      </c>
      <c r="N13455" s="1" t="s">
        <v>16</v>
      </c>
      <c r="O13455" s="1">
        <v>63.2</v>
      </c>
      <c r="P13455" s="1">
        <v>1.0</v>
      </c>
    </row>
    <row r="13456">
      <c r="A13456" s="1" t="s">
        <v>29</v>
      </c>
      <c r="B13456" s="1" t="s">
        <v>16236</v>
      </c>
      <c r="C13456" s="2" t="s">
        <v>16198</v>
      </c>
      <c r="D13456" s="1" t="s">
        <v>19</v>
      </c>
      <c r="E13456" s="3" t="str">
        <f>HYPERLINK("https://fyndiq.se/produkt/7bfe4070453c4ad0/", "2 Pack Samsung Galaxy Note 8 - Härdat glas 9H -Super kvalitet 3D")</f>
        <v>2 Pack Samsung Galaxy Note 8 - Härdat glas 9H -Super kvalitet 3D</v>
      </c>
      <c r="F13456" s="1" t="s">
        <v>3131</v>
      </c>
      <c r="G13456" s="1" t="s">
        <v>3132</v>
      </c>
      <c r="H13456" s="1" t="s">
        <v>3133</v>
      </c>
      <c r="I13456" s="1" t="s">
        <v>16</v>
      </c>
      <c r="J13456" s="1" t="s">
        <v>23</v>
      </c>
      <c r="K13456" s="1" t="s">
        <v>16</v>
      </c>
      <c r="L13456" s="1" t="s">
        <v>16</v>
      </c>
      <c r="M13456" s="1" t="s">
        <v>16</v>
      </c>
      <c r="N13456" s="1" t="s">
        <v>16</v>
      </c>
      <c r="O13456" s="1">
        <v>63.2</v>
      </c>
      <c r="P13456" s="1">
        <v>1.0</v>
      </c>
    </row>
    <row r="13457">
      <c r="A13457" s="1" t="s">
        <v>29</v>
      </c>
      <c r="B13457" s="1" t="s">
        <v>16237</v>
      </c>
      <c r="C13457" s="2" t="s">
        <v>16198</v>
      </c>
      <c r="D13457" s="1" t="s">
        <v>19</v>
      </c>
      <c r="E13457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3457" s="1" t="s">
        <v>296</v>
      </c>
      <c r="G13457" s="1" t="s">
        <v>297</v>
      </c>
      <c r="H13457" s="1" t="s">
        <v>298</v>
      </c>
      <c r="I13457" s="1" t="s">
        <v>16</v>
      </c>
      <c r="J13457" s="1" t="s">
        <v>23</v>
      </c>
      <c r="K13457" s="1" t="s">
        <v>16</v>
      </c>
      <c r="L13457" s="1" t="s">
        <v>16</v>
      </c>
      <c r="M13457" s="1" t="s">
        <v>16</v>
      </c>
      <c r="N13457" s="1" t="s">
        <v>16</v>
      </c>
      <c r="O13457" s="1">
        <v>71.2</v>
      </c>
      <c r="P13457" s="1">
        <v>1.0</v>
      </c>
    </row>
    <row r="13458">
      <c r="A13458" s="1" t="s">
        <v>29</v>
      </c>
      <c r="B13458" s="1" t="s">
        <v>16238</v>
      </c>
      <c r="C13458" s="2" t="s">
        <v>16198</v>
      </c>
      <c r="D13458" s="1" t="s">
        <v>19</v>
      </c>
      <c r="E1345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3458" s="1" t="s">
        <v>665</v>
      </c>
      <c r="G13458" s="1" t="s">
        <v>666</v>
      </c>
      <c r="H13458" s="1" t="s">
        <v>667</v>
      </c>
      <c r="I13458" s="1" t="s">
        <v>16</v>
      </c>
      <c r="J13458" s="1" t="s">
        <v>23</v>
      </c>
      <c r="K13458" s="1" t="s">
        <v>16</v>
      </c>
      <c r="L13458" s="1" t="s">
        <v>16</v>
      </c>
      <c r="M13458" s="1" t="s">
        <v>16</v>
      </c>
      <c r="N13458" s="1" t="s">
        <v>16</v>
      </c>
      <c r="O13458" s="1">
        <v>63.2</v>
      </c>
      <c r="P13458" s="1">
        <v>1.0</v>
      </c>
    </row>
    <row r="13459">
      <c r="A13459" s="1" t="s">
        <v>29</v>
      </c>
      <c r="B13459" s="1" t="s">
        <v>16239</v>
      </c>
      <c r="C13459" s="2" t="s">
        <v>16198</v>
      </c>
      <c r="D13459" s="1" t="s">
        <v>19</v>
      </c>
      <c r="E13459" s="3" t="str">
        <f>HYPERLINK("https://fyndiq.se/produkt/f2c164e932234570/", "2-Pack HUAWEI P30 PRO Skärmskydd - Härdat Glas 9H - Super kvalitet 3D")</f>
        <v>2-Pack HUAWEI P30 PRO Skärmskydd - Härdat Glas 9H - Super kvalitet 3D</v>
      </c>
      <c r="F13459" s="1" t="s">
        <v>267</v>
      </c>
      <c r="G13459" s="1" t="s">
        <v>268</v>
      </c>
      <c r="H13459" s="1" t="s">
        <v>269</v>
      </c>
      <c r="I13459" s="1" t="s">
        <v>16</v>
      </c>
      <c r="J13459" s="1" t="s">
        <v>23</v>
      </c>
      <c r="K13459" s="1" t="s">
        <v>16</v>
      </c>
      <c r="L13459" s="1" t="s">
        <v>16</v>
      </c>
      <c r="M13459" s="1" t="s">
        <v>16</v>
      </c>
      <c r="N13459" s="1" t="s">
        <v>16</v>
      </c>
      <c r="O13459" s="1">
        <v>63.2</v>
      </c>
      <c r="P13459" s="1">
        <v>1.0</v>
      </c>
    </row>
    <row r="13460">
      <c r="A13460" s="1" t="s">
        <v>29</v>
      </c>
      <c r="B13460" s="1" t="s">
        <v>16240</v>
      </c>
      <c r="C13460" s="2" t="s">
        <v>16198</v>
      </c>
      <c r="D13460" s="1" t="s">
        <v>19</v>
      </c>
      <c r="E13460" s="3" t="str">
        <f>HYPERLINK("https://fyndiq.se/produkt/311d90a74d234421/", "2 Pack Xiaomi 12 - Härdat glas 9H-Super kvalitet 3D Skärmskydd")</f>
        <v>2 Pack Xiaomi 12 - Härdat glas 9H-Super kvalitet 3D Skärmskydd</v>
      </c>
      <c r="F13460" s="1" t="s">
        <v>582</v>
      </c>
      <c r="G13460" s="1" t="s">
        <v>583</v>
      </c>
      <c r="H13460" s="1" t="s">
        <v>584</v>
      </c>
      <c r="I13460" s="1" t="s">
        <v>16</v>
      </c>
      <c r="J13460" s="1" t="s">
        <v>23</v>
      </c>
      <c r="K13460" s="1" t="s">
        <v>16</v>
      </c>
      <c r="L13460" s="1" t="s">
        <v>16</v>
      </c>
      <c r="M13460" s="1" t="s">
        <v>16</v>
      </c>
      <c r="N13460" s="1" t="s">
        <v>16</v>
      </c>
      <c r="O13460" s="1">
        <v>63.2</v>
      </c>
      <c r="P13460" s="1">
        <v>1.0</v>
      </c>
    </row>
    <row r="13461">
      <c r="A13461" s="1" t="s">
        <v>29</v>
      </c>
      <c r="B13461" s="1" t="s">
        <v>16241</v>
      </c>
      <c r="C13461" s="2" t="s">
        <v>16198</v>
      </c>
      <c r="D13461" s="1" t="s">
        <v>19</v>
      </c>
      <c r="E1346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461" s="1" t="s">
        <v>47</v>
      </c>
      <c r="G13461" s="2" t="s">
        <v>48</v>
      </c>
      <c r="H13461" s="1" t="s">
        <v>49</v>
      </c>
      <c r="I13461" s="1" t="s">
        <v>16</v>
      </c>
      <c r="J13461" s="1" t="s">
        <v>23</v>
      </c>
      <c r="K13461" s="1" t="s">
        <v>16</v>
      </c>
      <c r="L13461" s="1" t="s">
        <v>16</v>
      </c>
      <c r="M13461" s="1" t="s">
        <v>16</v>
      </c>
      <c r="N13461" s="1" t="s">
        <v>16</v>
      </c>
      <c r="O13461" s="1">
        <v>183.2</v>
      </c>
      <c r="P13461" s="1">
        <v>1.0</v>
      </c>
    </row>
    <row r="13462">
      <c r="A13462" s="1" t="s">
        <v>29</v>
      </c>
      <c r="B13462" s="1" t="s">
        <v>16242</v>
      </c>
      <c r="C13462" s="2" t="s">
        <v>16198</v>
      </c>
      <c r="D13462" s="1" t="s">
        <v>19</v>
      </c>
      <c r="E13462" s="3" t="str">
        <f>HYPERLINK("https://fyndiq.se/produkt/c0a4f843416f4ef7/", "1-Pack Samsung S21 FE (5G) Skärmskydd &amp; 1-Pack linsskydd - Härdat Glas 9H - Super kvalitet 3D")</f>
        <v>1-Pack Samsung S21 FE (5G) Skärmskydd &amp; 1-Pack linsskydd - Härdat Glas 9H - Super kvalitet 3D</v>
      </c>
      <c r="F13462" s="1" t="s">
        <v>6833</v>
      </c>
      <c r="G13462" s="1" t="s">
        <v>6834</v>
      </c>
      <c r="H13462" s="1" t="s">
        <v>6835</v>
      </c>
      <c r="I13462" s="1" t="s">
        <v>16</v>
      </c>
      <c r="J13462" s="1" t="s">
        <v>23</v>
      </c>
      <c r="K13462" s="1" t="s">
        <v>16</v>
      </c>
      <c r="L13462" s="1" t="s">
        <v>16</v>
      </c>
      <c r="M13462" s="1" t="s">
        <v>16</v>
      </c>
      <c r="N13462" s="1" t="s">
        <v>16</v>
      </c>
      <c r="O13462" s="1">
        <v>63.2</v>
      </c>
      <c r="P13462" s="1">
        <v>1.0</v>
      </c>
    </row>
    <row r="13463">
      <c r="A13463" s="1" t="s">
        <v>29</v>
      </c>
      <c r="B13463" s="1" t="s">
        <v>16243</v>
      </c>
      <c r="C13463" s="2" t="s">
        <v>16198</v>
      </c>
      <c r="D13463" s="1" t="s">
        <v>19</v>
      </c>
      <c r="E13463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3463" s="1" t="s">
        <v>4440</v>
      </c>
      <c r="G13463" s="1" t="s">
        <v>4441</v>
      </c>
      <c r="H13463" s="1" t="s">
        <v>4442</v>
      </c>
      <c r="I13463" s="1" t="s">
        <v>16</v>
      </c>
      <c r="J13463" s="1" t="s">
        <v>23</v>
      </c>
      <c r="K13463" s="1" t="s">
        <v>16</v>
      </c>
      <c r="L13463" s="1" t="s">
        <v>16</v>
      </c>
      <c r="M13463" s="1" t="s">
        <v>16</v>
      </c>
      <c r="N13463" s="1" t="s">
        <v>16</v>
      </c>
      <c r="O13463" s="1">
        <v>71.2</v>
      </c>
      <c r="P13463" s="1">
        <v>2.0</v>
      </c>
    </row>
    <row r="13464">
      <c r="A13464" s="1" t="s">
        <v>29</v>
      </c>
      <c r="B13464" s="1" t="s">
        <v>16244</v>
      </c>
      <c r="C13464" s="2" t="s">
        <v>16198</v>
      </c>
      <c r="D13464" s="1" t="s">
        <v>19</v>
      </c>
      <c r="E13464" s="3" t="str">
        <f>HYPERLINK("https://fyndiq.se/produkt/199346fe65e1403c/", "2-Pack iPhone 15 Pro - 9H Härdat Glass - Super kvalitet 3D")</f>
        <v>2-Pack iPhone 15 Pro - 9H Härdat Glass - Super kvalitet 3D</v>
      </c>
      <c r="F13464" s="1" t="s">
        <v>2001</v>
      </c>
      <c r="G13464" s="1" t="s">
        <v>2002</v>
      </c>
      <c r="H13464" s="1" t="s">
        <v>2003</v>
      </c>
      <c r="I13464" s="1" t="s">
        <v>16</v>
      </c>
      <c r="J13464" s="1" t="s">
        <v>23</v>
      </c>
      <c r="K13464" s="1" t="s">
        <v>16</v>
      </c>
      <c r="L13464" s="1" t="s">
        <v>16</v>
      </c>
      <c r="M13464" s="1" t="s">
        <v>16</v>
      </c>
      <c r="N13464" s="1" t="s">
        <v>16</v>
      </c>
      <c r="O13464" s="1">
        <v>47.2</v>
      </c>
      <c r="P13464" s="1">
        <v>1.0</v>
      </c>
    </row>
    <row r="13465">
      <c r="A13465" s="1" t="s">
        <v>29</v>
      </c>
      <c r="B13465" s="1" t="s">
        <v>16245</v>
      </c>
      <c r="C13465" s="2" t="s">
        <v>16198</v>
      </c>
      <c r="D13465" s="1" t="s">
        <v>19</v>
      </c>
      <c r="E1346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3465" s="1" t="s">
        <v>599</v>
      </c>
      <c r="G13465" s="1" t="s">
        <v>600</v>
      </c>
      <c r="H13465" s="1" t="s">
        <v>601</v>
      </c>
      <c r="I13465" s="1" t="s">
        <v>16</v>
      </c>
      <c r="J13465" s="1" t="s">
        <v>23</v>
      </c>
      <c r="K13465" s="1" t="s">
        <v>16</v>
      </c>
      <c r="L13465" s="1" t="s">
        <v>16</v>
      </c>
      <c r="M13465" s="1" t="s">
        <v>16</v>
      </c>
      <c r="N13465" s="1" t="s">
        <v>16</v>
      </c>
      <c r="O13465" s="1">
        <v>71.2</v>
      </c>
      <c r="P13465" s="1">
        <v>1.0</v>
      </c>
    </row>
    <row r="13466">
      <c r="A13466" s="1" t="s">
        <v>29</v>
      </c>
      <c r="B13466" s="1" t="s">
        <v>16246</v>
      </c>
      <c r="C13466" s="2" t="s">
        <v>16198</v>
      </c>
      <c r="D13466" s="1" t="s">
        <v>19</v>
      </c>
      <c r="E13466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3466" s="1" t="s">
        <v>1383</v>
      </c>
      <c r="G13466" s="1" t="s">
        <v>1384</v>
      </c>
      <c r="H13466" s="1" t="s">
        <v>1385</v>
      </c>
      <c r="I13466" s="1" t="s">
        <v>16</v>
      </c>
      <c r="J13466" s="1" t="s">
        <v>23</v>
      </c>
      <c r="K13466" s="1" t="s">
        <v>16</v>
      </c>
      <c r="L13466" s="1" t="s">
        <v>16</v>
      </c>
      <c r="M13466" s="1" t="s">
        <v>16</v>
      </c>
      <c r="N13466" s="1" t="s">
        <v>16</v>
      </c>
      <c r="O13466" s="1">
        <v>79.2</v>
      </c>
      <c r="P13466" s="1">
        <v>1.0</v>
      </c>
    </row>
    <row r="13467">
      <c r="A13467" s="1" t="s">
        <v>29</v>
      </c>
      <c r="B13467" s="1" t="s">
        <v>16247</v>
      </c>
      <c r="C13467" s="2" t="s">
        <v>16198</v>
      </c>
      <c r="D13467" s="1" t="s">
        <v>19</v>
      </c>
      <c r="E13467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3467" s="1" t="s">
        <v>2263</v>
      </c>
      <c r="G13467" s="1" t="s">
        <v>2264</v>
      </c>
      <c r="H13467" s="1" t="s">
        <v>2265</v>
      </c>
      <c r="I13467" s="1" t="s">
        <v>16</v>
      </c>
      <c r="J13467" s="1" t="s">
        <v>23</v>
      </c>
      <c r="K13467" s="1" t="s">
        <v>16</v>
      </c>
      <c r="L13467" s="1" t="s">
        <v>16</v>
      </c>
      <c r="M13467" s="1" t="s">
        <v>16</v>
      </c>
      <c r="N13467" s="1" t="s">
        <v>16</v>
      </c>
      <c r="O13467" s="1">
        <v>63.2</v>
      </c>
      <c r="P13467" s="1">
        <v>1.0</v>
      </c>
    </row>
    <row r="13468">
      <c r="A13468" s="1" t="s">
        <v>29</v>
      </c>
      <c r="B13468" s="1" t="s">
        <v>16248</v>
      </c>
      <c r="C13468" s="2" t="s">
        <v>16198</v>
      </c>
      <c r="D13468" s="1" t="s">
        <v>19</v>
      </c>
      <c r="E13468" s="3" t="str">
        <f t="shared" ref="E13468:E13469" si="588">HYPERLINK("https://fyndiq.se/produkt/860c7ae305b54883/", "2 Pack Samsung S21 Ultra 5G - Härdat glas 9H - Super kvalitet 3D")</f>
        <v>2 Pack Samsung S21 Ultra 5G - Härdat glas 9H - Super kvalitet 3D</v>
      </c>
      <c r="F13468" s="1" t="s">
        <v>649</v>
      </c>
      <c r="G13468" s="1" t="s">
        <v>650</v>
      </c>
      <c r="H13468" s="1" t="s">
        <v>651</v>
      </c>
      <c r="I13468" s="1" t="s">
        <v>16</v>
      </c>
      <c r="J13468" s="1" t="s">
        <v>23</v>
      </c>
      <c r="K13468" s="1" t="s">
        <v>16</v>
      </c>
      <c r="L13468" s="1" t="s">
        <v>16</v>
      </c>
      <c r="M13468" s="1" t="s">
        <v>16</v>
      </c>
      <c r="N13468" s="1" t="s">
        <v>16</v>
      </c>
      <c r="O13468" s="1">
        <v>63.2</v>
      </c>
      <c r="P13468" s="1">
        <v>1.0</v>
      </c>
    </row>
    <row r="13469">
      <c r="A13469" s="1" t="s">
        <v>29</v>
      </c>
      <c r="B13469" s="1" t="s">
        <v>16249</v>
      </c>
      <c r="C13469" s="2" t="s">
        <v>16198</v>
      </c>
      <c r="D13469" s="1" t="s">
        <v>19</v>
      </c>
      <c r="E13469" s="3" t="str">
        <f t="shared" si="588"/>
        <v>2 Pack Samsung S21 Ultra 5G - Härdat glas 9H - Super kvalitet 3D</v>
      </c>
      <c r="F13469" s="1" t="s">
        <v>649</v>
      </c>
      <c r="G13469" s="1" t="s">
        <v>650</v>
      </c>
      <c r="H13469" s="1" t="s">
        <v>651</v>
      </c>
      <c r="I13469" s="1" t="s">
        <v>16</v>
      </c>
      <c r="J13469" s="1" t="s">
        <v>23</v>
      </c>
      <c r="K13469" s="1" t="s">
        <v>16</v>
      </c>
      <c r="L13469" s="1" t="s">
        <v>16</v>
      </c>
      <c r="M13469" s="1" t="s">
        <v>16</v>
      </c>
      <c r="N13469" s="1" t="s">
        <v>16</v>
      </c>
      <c r="O13469" s="1">
        <v>63.2</v>
      </c>
      <c r="P13469" s="1">
        <v>1.0</v>
      </c>
    </row>
    <row r="13470">
      <c r="A13470" s="1" t="s">
        <v>29</v>
      </c>
      <c r="B13470" s="1" t="s">
        <v>16250</v>
      </c>
      <c r="C13470" s="2" t="s">
        <v>16198</v>
      </c>
      <c r="D13470" s="1" t="s">
        <v>19</v>
      </c>
      <c r="E13470" s="3" t="str">
        <f>HYPERLINK("https://fyndiq.se/produkt/aeba6191677846f3/", "2 Pack Xiaomi Redmi 9AT - Härdat Glas 9H - Super kvalitet 3D Skärmskydd")</f>
        <v>2 Pack Xiaomi Redmi 9AT - Härdat Glas 9H - Super kvalitet 3D Skärmskydd</v>
      </c>
      <c r="F13470" s="1" t="s">
        <v>16251</v>
      </c>
      <c r="G13470" s="1" t="s">
        <v>16252</v>
      </c>
      <c r="H13470" s="1" t="s">
        <v>16253</v>
      </c>
      <c r="I13470" s="1" t="s">
        <v>16</v>
      </c>
      <c r="J13470" s="1" t="s">
        <v>23</v>
      </c>
      <c r="K13470" s="1" t="s">
        <v>16</v>
      </c>
      <c r="L13470" s="1" t="s">
        <v>16</v>
      </c>
      <c r="M13470" s="1" t="s">
        <v>16</v>
      </c>
      <c r="N13470" s="1" t="s">
        <v>16</v>
      </c>
      <c r="O13470" s="1">
        <v>63.2</v>
      </c>
      <c r="P13470" s="1">
        <v>1.0</v>
      </c>
    </row>
    <row r="13471">
      <c r="A13471" s="1" t="s">
        <v>29</v>
      </c>
      <c r="B13471" s="1" t="s">
        <v>16254</v>
      </c>
      <c r="C13471" s="2" t="s">
        <v>16198</v>
      </c>
      <c r="D13471" s="1" t="s">
        <v>19</v>
      </c>
      <c r="E1347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471" s="1" t="s">
        <v>614</v>
      </c>
      <c r="G13471" s="1" t="s">
        <v>615</v>
      </c>
      <c r="H13471" s="1" t="s">
        <v>616</v>
      </c>
      <c r="I13471" s="1" t="s">
        <v>16</v>
      </c>
      <c r="J13471" s="1" t="s">
        <v>23</v>
      </c>
      <c r="K13471" s="1" t="s">
        <v>16</v>
      </c>
      <c r="L13471" s="1" t="s">
        <v>16</v>
      </c>
      <c r="M13471" s="1" t="s">
        <v>16</v>
      </c>
      <c r="N13471" s="1" t="s">
        <v>16</v>
      </c>
      <c r="O13471" s="1">
        <v>71.2</v>
      </c>
      <c r="P13471" s="1">
        <v>2.0</v>
      </c>
    </row>
    <row r="13472">
      <c r="A13472" s="1" t="s">
        <v>29</v>
      </c>
      <c r="B13472" s="1" t="s">
        <v>16255</v>
      </c>
      <c r="C13472" s="2" t="s">
        <v>16198</v>
      </c>
      <c r="D13472" s="1" t="s">
        <v>19</v>
      </c>
      <c r="E13472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13472" s="1" t="s">
        <v>8416</v>
      </c>
      <c r="G13472" s="1" t="s">
        <v>8417</v>
      </c>
      <c r="H13472" s="1" t="s">
        <v>8418</v>
      </c>
      <c r="I13472" s="1" t="s">
        <v>16</v>
      </c>
      <c r="J13472" s="1" t="s">
        <v>23</v>
      </c>
      <c r="K13472" s="1" t="s">
        <v>16</v>
      </c>
      <c r="L13472" s="1" t="s">
        <v>16</v>
      </c>
      <c r="M13472" s="1" t="s">
        <v>16</v>
      </c>
      <c r="N13472" s="1" t="s">
        <v>16</v>
      </c>
      <c r="O13472" s="1">
        <v>79.2</v>
      </c>
      <c r="P13472" s="1">
        <v>1.0</v>
      </c>
    </row>
    <row r="13473">
      <c r="A13473" s="1" t="s">
        <v>29</v>
      </c>
      <c r="B13473" s="1" t="s">
        <v>16256</v>
      </c>
      <c r="C13473" s="2" t="s">
        <v>16198</v>
      </c>
      <c r="D13473" s="1" t="s">
        <v>19</v>
      </c>
      <c r="E13473" s="3" t="str">
        <f t="shared" ref="E13473:E13474" si="589">HYPERLINK("https://fyndiq.se/produkt/a871a7da0b2249a8/", "2-Pack Iphone 11 Pro Max - 9H Härdat Glass - Top Kvalitet")</f>
        <v>2-Pack Iphone 11 Pro Max - 9H Härdat Glass - Top Kvalitet</v>
      </c>
      <c r="F13473" s="1" t="s">
        <v>559</v>
      </c>
      <c r="G13473" s="1" t="s">
        <v>560</v>
      </c>
      <c r="H13473" s="1" t="s">
        <v>561</v>
      </c>
      <c r="I13473" s="1" t="s">
        <v>16</v>
      </c>
      <c r="J13473" s="1" t="s">
        <v>23</v>
      </c>
      <c r="K13473" s="1" t="s">
        <v>16</v>
      </c>
      <c r="L13473" s="1" t="s">
        <v>16</v>
      </c>
      <c r="M13473" s="1" t="s">
        <v>16</v>
      </c>
      <c r="N13473" s="1" t="s">
        <v>16</v>
      </c>
      <c r="O13473" s="1">
        <v>47.2</v>
      </c>
      <c r="P13473" s="1">
        <v>1.0</v>
      </c>
    </row>
    <row r="13474">
      <c r="A13474" s="1" t="s">
        <v>29</v>
      </c>
      <c r="B13474" s="1" t="s">
        <v>16257</v>
      </c>
      <c r="C13474" s="2" t="s">
        <v>16198</v>
      </c>
      <c r="D13474" s="1" t="s">
        <v>19</v>
      </c>
      <c r="E13474" s="3" t="str">
        <f t="shared" si="589"/>
        <v>2-Pack Iphone 11 Pro Max - 9H Härdat Glass - Top Kvalitet</v>
      </c>
      <c r="F13474" s="1" t="s">
        <v>559</v>
      </c>
      <c r="G13474" s="1" t="s">
        <v>560</v>
      </c>
      <c r="H13474" s="1" t="s">
        <v>561</v>
      </c>
      <c r="I13474" s="1" t="s">
        <v>16</v>
      </c>
      <c r="J13474" s="1" t="s">
        <v>23</v>
      </c>
      <c r="K13474" s="1" t="s">
        <v>16</v>
      </c>
      <c r="L13474" s="1" t="s">
        <v>16</v>
      </c>
      <c r="M13474" s="1" t="s">
        <v>16</v>
      </c>
      <c r="N13474" s="1" t="s">
        <v>16</v>
      </c>
      <c r="O13474" s="1">
        <v>47.2</v>
      </c>
      <c r="P13474" s="1">
        <v>1.0</v>
      </c>
    </row>
    <row r="13475">
      <c r="A13475" s="1" t="s">
        <v>29</v>
      </c>
      <c r="B13475" s="1" t="s">
        <v>16258</v>
      </c>
      <c r="C13475" s="2" t="s">
        <v>16198</v>
      </c>
      <c r="D13475" s="1" t="s">
        <v>19</v>
      </c>
      <c r="E13475" s="3" t="str">
        <f>HYPERLINK("https://fyndiq.se/produkt/df733e838e0d403c/", "2-pack - iPhone 12 Mini - 9H Härdat Glass - Top Kvalitet")</f>
        <v>2-pack - iPhone 12 Mini - 9H Härdat Glass - Top Kvalitet</v>
      </c>
      <c r="F13475" s="1" t="s">
        <v>6336</v>
      </c>
      <c r="G13475" s="1" t="s">
        <v>6337</v>
      </c>
      <c r="H13475" s="1" t="s">
        <v>2067</v>
      </c>
      <c r="I13475" s="1" t="s">
        <v>16</v>
      </c>
      <c r="J13475" s="1" t="s">
        <v>23</v>
      </c>
      <c r="K13475" s="1" t="s">
        <v>16</v>
      </c>
      <c r="L13475" s="1" t="s">
        <v>16</v>
      </c>
      <c r="M13475" s="1" t="s">
        <v>16</v>
      </c>
      <c r="N13475" s="1" t="s">
        <v>16</v>
      </c>
      <c r="O13475" s="1">
        <v>47.2</v>
      </c>
      <c r="P13475" s="1">
        <v>1.0</v>
      </c>
    </row>
    <row r="13476">
      <c r="A13476" s="1" t="s">
        <v>29</v>
      </c>
      <c r="B13476" s="1" t="s">
        <v>16259</v>
      </c>
      <c r="C13476" s="2" t="s">
        <v>16198</v>
      </c>
      <c r="D13476" s="1" t="s">
        <v>19</v>
      </c>
      <c r="E13476" s="3" t="str">
        <f>HYPERLINK("https://fyndiq.se/produkt/7bfe4070453c4ad0/", "2 Pack Samsung Galaxy Note 8 - Härdat glas 9H -Super kvalitet 3D")</f>
        <v>2 Pack Samsung Galaxy Note 8 - Härdat glas 9H -Super kvalitet 3D</v>
      </c>
      <c r="F13476" s="1" t="s">
        <v>3131</v>
      </c>
      <c r="G13476" s="1" t="s">
        <v>3132</v>
      </c>
      <c r="H13476" s="1" t="s">
        <v>3133</v>
      </c>
      <c r="I13476" s="1" t="s">
        <v>16</v>
      </c>
      <c r="J13476" s="1" t="s">
        <v>23</v>
      </c>
      <c r="K13476" s="1" t="s">
        <v>16</v>
      </c>
      <c r="L13476" s="1" t="s">
        <v>16</v>
      </c>
      <c r="M13476" s="1" t="s">
        <v>16</v>
      </c>
      <c r="N13476" s="1" t="s">
        <v>16</v>
      </c>
      <c r="O13476" s="1">
        <v>63.2</v>
      </c>
      <c r="P13476" s="1">
        <v>1.0</v>
      </c>
    </row>
    <row r="13477">
      <c r="A13477" s="1" t="s">
        <v>29</v>
      </c>
      <c r="B13477" s="1" t="s">
        <v>16260</v>
      </c>
      <c r="C13477" s="2" t="s">
        <v>16198</v>
      </c>
      <c r="D13477" s="1" t="s">
        <v>19</v>
      </c>
      <c r="E13477" s="3" t="str">
        <f>HYPERLINK("https://fyndiq.se/produkt/ef10e4ba492c46df/", "2-Pack Samsung S23 FE 5G - 9H Härdat Glass - Super Kvalitet 3D")</f>
        <v>2-Pack Samsung S23 FE 5G - 9H Härdat Glass - Super Kvalitet 3D</v>
      </c>
      <c r="F13477" s="1" t="s">
        <v>2521</v>
      </c>
      <c r="G13477" s="1" t="s">
        <v>2522</v>
      </c>
      <c r="H13477" s="1" t="s">
        <v>2523</v>
      </c>
      <c r="I13477" s="1" t="s">
        <v>16</v>
      </c>
      <c r="J13477" s="1" t="s">
        <v>23</v>
      </c>
      <c r="K13477" s="1" t="s">
        <v>16</v>
      </c>
      <c r="L13477" s="1" t="s">
        <v>16</v>
      </c>
      <c r="M13477" s="1" t="s">
        <v>16</v>
      </c>
      <c r="N13477" s="1" t="s">
        <v>16</v>
      </c>
      <c r="O13477" s="1">
        <v>63.2</v>
      </c>
      <c r="P13477" s="1">
        <v>1.0</v>
      </c>
    </row>
    <row r="13478">
      <c r="A13478" s="1" t="s">
        <v>29</v>
      </c>
      <c r="B13478" s="1" t="s">
        <v>16261</v>
      </c>
      <c r="C13478" s="2" t="s">
        <v>16198</v>
      </c>
      <c r="D13478" s="1" t="s">
        <v>19</v>
      </c>
      <c r="E13478" s="3" t="str">
        <f>HYPERLINK("https://fyndiq.se/produkt/19c2551af5564452/", "2 Pack Samsung Galaxy A41 - Härdat Glas 9H - Super kvalitet 3D")</f>
        <v>2 Pack Samsung Galaxy A41 - Härdat Glas 9H - Super kvalitet 3D</v>
      </c>
      <c r="F13478" s="1" t="s">
        <v>362</v>
      </c>
      <c r="G13478" s="1" t="s">
        <v>363</v>
      </c>
      <c r="H13478" s="1" t="s">
        <v>364</v>
      </c>
      <c r="I13478" s="1" t="s">
        <v>16</v>
      </c>
      <c r="J13478" s="1" t="s">
        <v>23</v>
      </c>
      <c r="K13478" s="1" t="s">
        <v>16</v>
      </c>
      <c r="L13478" s="1" t="s">
        <v>16</v>
      </c>
      <c r="M13478" s="1" t="s">
        <v>16</v>
      </c>
      <c r="N13478" s="1" t="s">
        <v>16</v>
      </c>
      <c r="O13478" s="1">
        <v>63.2</v>
      </c>
      <c r="P13478" s="1">
        <v>1.0</v>
      </c>
    </row>
    <row r="13479">
      <c r="A13479" s="1" t="s">
        <v>29</v>
      </c>
      <c r="B13479" s="1" t="s">
        <v>16262</v>
      </c>
      <c r="C13479" s="2" t="s">
        <v>16198</v>
      </c>
      <c r="D13479" s="1" t="s">
        <v>19</v>
      </c>
      <c r="E13479" s="3" t="str">
        <f>HYPERLINK("https://fyndiq.se/produkt/e9c1dd33f1fd4d17/", "2-Pack Samsung Galaxy S21 5G - Härdat Glas Skärmskydd 9H - HD")</f>
        <v>2-Pack Samsung Galaxy S21 5G - Härdat Glas Skärmskydd 9H - HD</v>
      </c>
      <c r="F13479" s="1" t="s">
        <v>454</v>
      </c>
      <c r="G13479" s="1" t="s">
        <v>455</v>
      </c>
      <c r="H13479" s="1" t="s">
        <v>456</v>
      </c>
      <c r="I13479" s="1" t="s">
        <v>16</v>
      </c>
      <c r="J13479" s="1" t="s">
        <v>23</v>
      </c>
      <c r="K13479" s="1" t="s">
        <v>16</v>
      </c>
      <c r="L13479" s="1" t="s">
        <v>16</v>
      </c>
      <c r="M13479" s="1" t="s">
        <v>16</v>
      </c>
      <c r="N13479" s="1" t="s">
        <v>16</v>
      </c>
      <c r="O13479" s="1">
        <v>63.2</v>
      </c>
      <c r="P13479" s="1">
        <v>1.0</v>
      </c>
    </row>
    <row r="13480">
      <c r="A13480" s="1" t="s">
        <v>29</v>
      </c>
      <c r="B13480" s="1" t="s">
        <v>16263</v>
      </c>
      <c r="C13480" s="2" t="s">
        <v>16198</v>
      </c>
      <c r="D13480" s="1" t="s">
        <v>19</v>
      </c>
      <c r="E13480" s="3" t="str">
        <f>HYPERLINK("https://fyndiq.se/produkt/4f2c3929633d4be8/", "3-Pack Apple Ipad 9 (10.2 Inch) - Härdat Glas 9H -Super Kvalitet Skärmskydd")</f>
        <v>3-Pack Apple Ipad 9 (10.2 Inch) - Härdat Glas 9H -Super Kvalitet Skärmskydd</v>
      </c>
      <c r="F13480" s="1" t="s">
        <v>16000</v>
      </c>
      <c r="G13480" s="1" t="s">
        <v>16001</v>
      </c>
      <c r="H13480" s="1" t="s">
        <v>16002</v>
      </c>
      <c r="I13480" s="1" t="s">
        <v>16</v>
      </c>
      <c r="J13480" s="1" t="s">
        <v>23</v>
      </c>
      <c r="K13480" s="1" t="s">
        <v>16</v>
      </c>
      <c r="L13480" s="1" t="s">
        <v>16</v>
      </c>
      <c r="M13480" s="1" t="s">
        <v>16</v>
      </c>
      <c r="N13480" s="1" t="s">
        <v>16</v>
      </c>
      <c r="O13480" s="1">
        <v>151.2</v>
      </c>
      <c r="P13480" s="1">
        <v>1.0</v>
      </c>
    </row>
    <row r="13481">
      <c r="A13481" s="1" t="s">
        <v>29</v>
      </c>
      <c r="B13481" s="1" t="s">
        <v>16264</v>
      </c>
      <c r="C13481" s="2" t="s">
        <v>16198</v>
      </c>
      <c r="D13481" s="1" t="s">
        <v>19</v>
      </c>
      <c r="E13481" s="3" t="str">
        <f>HYPERLINK("https://fyndiq.se/produkt/9e488e35f28b4b0b/", "2-Pack GOOGLE PIXEL 6A Skärmskydd - Härdat Glas 9H - Super kvalitet 3D")</f>
        <v>2-Pack GOOGLE PIXEL 6A Skärmskydd - Härdat Glas 9H - Super kvalitet 3D</v>
      </c>
      <c r="F13481" s="1" t="s">
        <v>196</v>
      </c>
      <c r="G13481" s="1" t="s">
        <v>197</v>
      </c>
      <c r="H13481" s="1" t="s">
        <v>198</v>
      </c>
      <c r="I13481" s="1" t="s">
        <v>16</v>
      </c>
      <c r="J13481" s="1" t="s">
        <v>23</v>
      </c>
      <c r="K13481" s="1" t="s">
        <v>16</v>
      </c>
      <c r="L13481" s="1" t="s">
        <v>16</v>
      </c>
      <c r="M13481" s="1" t="s">
        <v>16</v>
      </c>
      <c r="N13481" s="1" t="s">
        <v>16</v>
      </c>
      <c r="O13481" s="1">
        <v>63.2</v>
      </c>
      <c r="P13481" s="1">
        <v>1.0</v>
      </c>
    </row>
    <row r="13482">
      <c r="A13482" s="1" t="s">
        <v>29</v>
      </c>
      <c r="B13482" s="1" t="s">
        <v>16265</v>
      </c>
      <c r="C13482" s="2" t="s">
        <v>16198</v>
      </c>
      <c r="D13482" s="1" t="s">
        <v>19</v>
      </c>
      <c r="E13482" s="3" t="str">
        <f>HYPERLINK("https://fyndiq.se/produkt/4603671cea994359/", "Samsung S20 Plus härdat glas 3D 9H Top Kvalitet skärmskydd")</f>
        <v>Samsung S20 Plus härdat glas 3D 9H Top Kvalitet skärmskydd</v>
      </c>
      <c r="F13482" s="1" t="s">
        <v>428</v>
      </c>
      <c r="G13482" s="1" t="s">
        <v>429</v>
      </c>
      <c r="H13482" s="1" t="s">
        <v>430</v>
      </c>
      <c r="I13482" s="1" t="s">
        <v>16</v>
      </c>
      <c r="J13482" s="1" t="s">
        <v>23</v>
      </c>
      <c r="K13482" s="1" t="s">
        <v>16</v>
      </c>
      <c r="L13482" s="1" t="s">
        <v>16</v>
      </c>
      <c r="M13482" s="1" t="s">
        <v>16</v>
      </c>
      <c r="N13482" s="1" t="s">
        <v>16</v>
      </c>
      <c r="O13482" s="1">
        <v>55.2</v>
      </c>
      <c r="P13482" s="1">
        <v>1.0</v>
      </c>
    </row>
    <row r="13483">
      <c r="A13483" s="1" t="s">
        <v>29</v>
      </c>
      <c r="B13483" s="1" t="s">
        <v>16266</v>
      </c>
      <c r="C13483" s="2" t="s">
        <v>16198</v>
      </c>
      <c r="D13483" s="1" t="s">
        <v>19</v>
      </c>
      <c r="E1348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483" s="1" t="s">
        <v>204</v>
      </c>
      <c r="G13483" s="1" t="s">
        <v>205</v>
      </c>
      <c r="H13483" s="1" t="s">
        <v>206</v>
      </c>
      <c r="I13483" s="1" t="s">
        <v>16</v>
      </c>
      <c r="J13483" s="1" t="s">
        <v>23</v>
      </c>
      <c r="K13483" s="1" t="s">
        <v>16</v>
      </c>
      <c r="L13483" s="1" t="s">
        <v>16</v>
      </c>
      <c r="M13483" s="1" t="s">
        <v>16</v>
      </c>
      <c r="N13483" s="1" t="s">
        <v>16</v>
      </c>
      <c r="O13483" s="1">
        <v>71.2</v>
      </c>
      <c r="P13483" s="1">
        <v>1.0</v>
      </c>
    </row>
    <row r="13484">
      <c r="A13484" s="1" t="s">
        <v>29</v>
      </c>
      <c r="B13484" s="1" t="s">
        <v>16267</v>
      </c>
      <c r="C13484" s="2" t="s">
        <v>16198</v>
      </c>
      <c r="D13484" s="1" t="s">
        <v>19</v>
      </c>
      <c r="E13484" s="3" t="str">
        <f>HYPERLINK("https://fyndiq.se/produkt/9adf3a37026e4816/", "2 Pack Samsung Galaxy Note 20 Ultra -Härdat glas–Super kvalitet")</f>
        <v>2 Pack Samsung Galaxy Note 20 Ultra -Härdat glas–Super kvalitet</v>
      </c>
      <c r="F13484" s="1" t="s">
        <v>1043</v>
      </c>
      <c r="G13484" s="1" t="s">
        <v>1044</v>
      </c>
      <c r="H13484" s="1" t="s">
        <v>1045</v>
      </c>
      <c r="I13484" s="1" t="s">
        <v>16</v>
      </c>
      <c r="J13484" s="1" t="s">
        <v>23</v>
      </c>
      <c r="K13484" s="1" t="s">
        <v>16</v>
      </c>
      <c r="L13484" s="1" t="s">
        <v>16</v>
      </c>
      <c r="M13484" s="1" t="s">
        <v>16</v>
      </c>
      <c r="N13484" s="1" t="s">
        <v>16</v>
      </c>
      <c r="O13484" s="1">
        <v>63.2</v>
      </c>
      <c r="P13484" s="1">
        <v>1.0</v>
      </c>
    </row>
    <row r="13485">
      <c r="A13485" s="1" t="s">
        <v>29</v>
      </c>
      <c r="B13485" s="1" t="s">
        <v>16268</v>
      </c>
      <c r="C13485" s="2" t="s">
        <v>16198</v>
      </c>
      <c r="D13485" s="1" t="s">
        <v>19</v>
      </c>
      <c r="E13485" s="3" t="str">
        <f>HYPERLINK("https://fyndiq.se/produkt/73ef0338aa7148f2/", "2-PACK Samsung Galaxy A71 - Härdat glas 9H - Super kvalitet 3D")</f>
        <v>2-PACK Samsung Galaxy A71 - Härdat glas 9H - Super kvalitet 3D</v>
      </c>
      <c r="F13485" s="1" t="s">
        <v>1119</v>
      </c>
      <c r="G13485" s="1" t="s">
        <v>1120</v>
      </c>
      <c r="H13485" s="1" t="s">
        <v>1121</v>
      </c>
      <c r="I13485" s="1" t="s">
        <v>16</v>
      </c>
      <c r="J13485" s="1" t="s">
        <v>23</v>
      </c>
      <c r="K13485" s="1" t="s">
        <v>16</v>
      </c>
      <c r="L13485" s="1" t="s">
        <v>16</v>
      </c>
      <c r="M13485" s="1" t="s">
        <v>16</v>
      </c>
      <c r="N13485" s="1" t="s">
        <v>16</v>
      </c>
      <c r="O13485" s="1">
        <v>63.2</v>
      </c>
      <c r="P13485" s="1">
        <v>1.0</v>
      </c>
    </row>
    <row r="13486">
      <c r="A13486" s="1" t="s">
        <v>29</v>
      </c>
      <c r="B13486" s="1" t="s">
        <v>16269</v>
      </c>
      <c r="C13486" s="2" t="s">
        <v>16198</v>
      </c>
      <c r="D13486" s="1" t="s">
        <v>19</v>
      </c>
      <c r="E13486" s="3" t="str">
        <f t="shared" ref="E13486:E13488" si="590">HYPERLINK("https://fyndiq.se/produkt/4bbb3fa8e0b44286/", "2-Pack XIAOMI REDMI 13C Skärmskydd - Härdat Glas 9H - Super kvalitet 3D")</f>
        <v>2-Pack XIAOMI REDMI 13C Skärmskydd - Härdat Glas 9H - Super kvalitet 3D</v>
      </c>
      <c r="F13486" s="1" t="s">
        <v>103</v>
      </c>
      <c r="G13486" s="1" t="s">
        <v>104</v>
      </c>
      <c r="H13486" s="1" t="s">
        <v>105</v>
      </c>
      <c r="I13486" s="1" t="s">
        <v>16</v>
      </c>
      <c r="J13486" s="1" t="s">
        <v>23</v>
      </c>
      <c r="K13486" s="1" t="s">
        <v>16</v>
      </c>
      <c r="L13486" s="1" t="s">
        <v>16</v>
      </c>
      <c r="M13486" s="1" t="s">
        <v>16</v>
      </c>
      <c r="N13486" s="1" t="s">
        <v>16</v>
      </c>
      <c r="O13486" s="1">
        <v>63.2</v>
      </c>
      <c r="P13486" s="1">
        <v>1.0</v>
      </c>
    </row>
    <row r="13487">
      <c r="A13487" s="1" t="s">
        <v>29</v>
      </c>
      <c r="B13487" s="1" t="s">
        <v>16270</v>
      </c>
      <c r="C13487" s="2" t="s">
        <v>16198</v>
      </c>
      <c r="D13487" s="1" t="s">
        <v>19</v>
      </c>
      <c r="E13487" s="3" t="str">
        <f t="shared" si="590"/>
        <v>2-Pack XIAOMI REDMI 13C Skärmskydd - Härdat Glas 9H - Super kvalitet 3D</v>
      </c>
      <c r="F13487" s="1" t="s">
        <v>103</v>
      </c>
      <c r="G13487" s="1" t="s">
        <v>104</v>
      </c>
      <c r="H13487" s="1" t="s">
        <v>105</v>
      </c>
      <c r="I13487" s="1" t="s">
        <v>16</v>
      </c>
      <c r="J13487" s="1" t="s">
        <v>23</v>
      </c>
      <c r="K13487" s="1" t="s">
        <v>16</v>
      </c>
      <c r="L13487" s="1" t="s">
        <v>16</v>
      </c>
      <c r="M13487" s="1" t="s">
        <v>16</v>
      </c>
      <c r="N13487" s="1" t="s">
        <v>16</v>
      </c>
      <c r="O13487" s="1">
        <v>63.2</v>
      </c>
      <c r="P13487" s="1">
        <v>1.0</v>
      </c>
    </row>
    <row r="13488">
      <c r="A13488" s="1" t="s">
        <v>29</v>
      </c>
      <c r="B13488" s="1" t="s">
        <v>16271</v>
      </c>
      <c r="C13488" s="2" t="s">
        <v>16198</v>
      </c>
      <c r="D13488" s="1" t="s">
        <v>19</v>
      </c>
      <c r="E13488" s="3" t="str">
        <f t="shared" si="590"/>
        <v>2-Pack XIAOMI REDMI 13C Skärmskydd - Härdat Glas 9H - Super kvalitet 3D</v>
      </c>
      <c r="F13488" s="1" t="s">
        <v>103</v>
      </c>
      <c r="G13488" s="1" t="s">
        <v>104</v>
      </c>
      <c r="H13488" s="1" t="s">
        <v>105</v>
      </c>
      <c r="I13488" s="1" t="s">
        <v>16</v>
      </c>
      <c r="J13488" s="1" t="s">
        <v>23</v>
      </c>
      <c r="K13488" s="1" t="s">
        <v>16</v>
      </c>
      <c r="L13488" s="1" t="s">
        <v>16</v>
      </c>
      <c r="M13488" s="1" t="s">
        <v>16</v>
      </c>
      <c r="N13488" s="1" t="s">
        <v>16</v>
      </c>
      <c r="O13488" s="1">
        <v>63.2</v>
      </c>
      <c r="P13488" s="1">
        <v>1.0</v>
      </c>
    </row>
    <row r="13489">
      <c r="A13489" s="1" t="s">
        <v>29</v>
      </c>
      <c r="B13489" s="1" t="s">
        <v>16272</v>
      </c>
      <c r="C13489" s="2" t="s">
        <v>16198</v>
      </c>
      <c r="D13489" s="1" t="s">
        <v>19</v>
      </c>
      <c r="E13489" s="3" t="str">
        <f>HYPERLINK("https://fyndiq.se/produkt/b1caddae2e864477/", "2- Pack Samsung S10 Plus - Härdat Glas 9H - Super Kvalitet 3D")</f>
        <v>2- Pack Samsung S10 Plus - Härdat Glas 9H - Super Kvalitet 3D</v>
      </c>
      <c r="F13489" s="1" t="s">
        <v>477</v>
      </c>
      <c r="G13489" s="1" t="s">
        <v>478</v>
      </c>
      <c r="H13489" s="1" t="s">
        <v>479</v>
      </c>
      <c r="I13489" s="1" t="s">
        <v>16</v>
      </c>
      <c r="J13489" s="1" t="s">
        <v>23</v>
      </c>
      <c r="K13489" s="1" t="s">
        <v>16</v>
      </c>
      <c r="L13489" s="1" t="s">
        <v>16</v>
      </c>
      <c r="M13489" s="1" t="s">
        <v>16</v>
      </c>
      <c r="N13489" s="1" t="s">
        <v>16</v>
      </c>
      <c r="O13489" s="1">
        <v>63.2</v>
      </c>
      <c r="P13489" s="1">
        <v>1.0</v>
      </c>
    </row>
    <row r="13490">
      <c r="A13490" s="1" t="s">
        <v>29</v>
      </c>
      <c r="B13490" s="1" t="s">
        <v>16273</v>
      </c>
      <c r="C13490" s="2" t="s">
        <v>16198</v>
      </c>
      <c r="D13490" s="1" t="s">
        <v>19</v>
      </c>
      <c r="E13490" s="3" t="str">
        <f>HYPERLINK("https://fyndiq.se/produkt/1d84d76723b64294/", "2-Pack iPhone 14 Pro - 9H Härdat Glass - Super kvalitet 3D")</f>
        <v>2-Pack iPhone 14 Pro - 9H Härdat Glass - Super kvalitet 3D</v>
      </c>
      <c r="F13490" s="1" t="s">
        <v>11473</v>
      </c>
      <c r="G13490" s="1" t="s">
        <v>11474</v>
      </c>
      <c r="H13490" s="1" t="s">
        <v>11475</v>
      </c>
      <c r="I13490" s="1" t="s">
        <v>16</v>
      </c>
      <c r="J13490" s="1" t="s">
        <v>23</v>
      </c>
      <c r="K13490" s="1" t="s">
        <v>16</v>
      </c>
      <c r="L13490" s="1" t="s">
        <v>16</v>
      </c>
      <c r="M13490" s="1" t="s">
        <v>16</v>
      </c>
      <c r="N13490" s="1" t="s">
        <v>16</v>
      </c>
      <c r="O13490" s="1">
        <v>47.2</v>
      </c>
      <c r="P13490" s="1">
        <v>1.0</v>
      </c>
    </row>
    <row r="13491">
      <c r="A13491" s="1" t="s">
        <v>29</v>
      </c>
      <c r="B13491" s="1" t="s">
        <v>16274</v>
      </c>
      <c r="C13491" s="2" t="s">
        <v>16198</v>
      </c>
      <c r="D13491" s="1" t="s">
        <v>19</v>
      </c>
      <c r="E13491" s="3" t="str">
        <f>HYPERLINK("https://fyndiq.se/produkt/66924f1ff238487e/", "2-Pack GOOGLE PIXEL 7A Skärmskydd - Härdat Glas 9H - Super kvalitet 3D")</f>
        <v>2-Pack GOOGLE PIXEL 7A Skärmskydd - Härdat Glas 9H - Super kvalitet 3D</v>
      </c>
      <c r="F13491" s="1" t="s">
        <v>315</v>
      </c>
      <c r="G13491" s="1" t="s">
        <v>316</v>
      </c>
      <c r="H13491" s="1" t="s">
        <v>317</v>
      </c>
      <c r="I13491" s="1" t="s">
        <v>16</v>
      </c>
      <c r="J13491" s="1" t="s">
        <v>23</v>
      </c>
      <c r="K13491" s="1" t="s">
        <v>16</v>
      </c>
      <c r="L13491" s="1" t="s">
        <v>16</v>
      </c>
      <c r="M13491" s="1" t="s">
        <v>16</v>
      </c>
      <c r="N13491" s="1" t="s">
        <v>16</v>
      </c>
      <c r="O13491" s="1">
        <v>63.2</v>
      </c>
      <c r="P13491" s="1">
        <v>1.0</v>
      </c>
    </row>
    <row r="13492">
      <c r="A13492" s="1" t="s">
        <v>29</v>
      </c>
      <c r="B13492" s="1" t="s">
        <v>16275</v>
      </c>
      <c r="C13492" s="2" t="s">
        <v>16198</v>
      </c>
      <c r="D13492" s="1" t="s">
        <v>19</v>
      </c>
      <c r="E13492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3492" s="1" t="s">
        <v>2607</v>
      </c>
      <c r="G13492" s="1" t="s">
        <v>2608</v>
      </c>
      <c r="H13492" s="1" t="s">
        <v>2609</v>
      </c>
      <c r="I13492" s="1" t="s">
        <v>16</v>
      </c>
      <c r="J13492" s="1" t="s">
        <v>23</v>
      </c>
      <c r="K13492" s="1" t="s">
        <v>16</v>
      </c>
      <c r="L13492" s="1" t="s">
        <v>16</v>
      </c>
      <c r="M13492" s="1" t="s">
        <v>16</v>
      </c>
      <c r="N13492" s="1" t="s">
        <v>16</v>
      </c>
      <c r="O13492" s="1">
        <v>55.2</v>
      </c>
      <c r="P13492" s="1">
        <v>1.0</v>
      </c>
    </row>
    <row r="13493">
      <c r="A13493" s="1" t="s">
        <v>29</v>
      </c>
      <c r="B13493" s="1" t="s">
        <v>16276</v>
      </c>
      <c r="C13493" s="2" t="s">
        <v>16198</v>
      </c>
      <c r="D13493" s="1" t="s">
        <v>19</v>
      </c>
      <c r="E1349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3493" s="1" t="s">
        <v>3098</v>
      </c>
      <c r="G13493" s="1" t="s">
        <v>3099</v>
      </c>
      <c r="H13493" s="1" t="s">
        <v>3100</v>
      </c>
      <c r="I13493" s="1" t="s">
        <v>16</v>
      </c>
      <c r="J13493" s="1" t="s">
        <v>23</v>
      </c>
      <c r="K13493" s="1" t="s">
        <v>16</v>
      </c>
      <c r="L13493" s="1" t="s">
        <v>16</v>
      </c>
      <c r="M13493" s="1" t="s">
        <v>16</v>
      </c>
      <c r="N13493" s="1" t="s">
        <v>16</v>
      </c>
      <c r="O13493" s="1">
        <v>63.2</v>
      </c>
      <c r="P13493" s="1">
        <v>1.0</v>
      </c>
    </row>
    <row r="13494">
      <c r="A13494" s="1" t="s">
        <v>29</v>
      </c>
      <c r="B13494" s="1" t="s">
        <v>16277</v>
      </c>
      <c r="C13494" s="2" t="s">
        <v>16198</v>
      </c>
      <c r="D13494" s="1" t="s">
        <v>19</v>
      </c>
      <c r="E13494" s="3" t="str">
        <f t="shared" ref="E13494:E13498" si="591">HYPERLINK("https://fyndiq.se/produkt/13e76851ca504320/", "2-Pack Samsung Galaxy S22 Ultra - Härdat glas 9H - Top kvalitet")</f>
        <v>2-Pack Samsung Galaxy S22 Ultra - Härdat glas 9H - Top kvalitet</v>
      </c>
      <c r="F13494" s="1" t="s">
        <v>140</v>
      </c>
      <c r="G13494" s="1" t="s">
        <v>141</v>
      </c>
      <c r="H13494" s="1" t="s">
        <v>142</v>
      </c>
      <c r="I13494" s="1" t="s">
        <v>16</v>
      </c>
      <c r="J13494" s="1" t="s">
        <v>23</v>
      </c>
      <c r="K13494" s="1" t="s">
        <v>16</v>
      </c>
      <c r="L13494" s="1" t="s">
        <v>16</v>
      </c>
      <c r="M13494" s="1" t="s">
        <v>16</v>
      </c>
      <c r="N13494" s="1" t="s">
        <v>16</v>
      </c>
      <c r="O13494" s="1">
        <v>63.2</v>
      </c>
      <c r="P13494" s="1">
        <v>1.0</v>
      </c>
    </row>
    <row r="13495">
      <c r="A13495" s="1" t="s">
        <v>29</v>
      </c>
      <c r="B13495" s="1" t="s">
        <v>16278</v>
      </c>
      <c r="C13495" s="2" t="s">
        <v>16198</v>
      </c>
      <c r="D13495" s="1" t="s">
        <v>19</v>
      </c>
      <c r="E13495" s="3" t="str">
        <f t="shared" si="591"/>
        <v>2-Pack Samsung Galaxy S22 Ultra - Härdat glas 9H - Top kvalitet</v>
      </c>
      <c r="F13495" s="1" t="s">
        <v>140</v>
      </c>
      <c r="G13495" s="1" t="s">
        <v>141</v>
      </c>
      <c r="H13495" s="1" t="s">
        <v>142</v>
      </c>
      <c r="I13495" s="1" t="s">
        <v>16</v>
      </c>
      <c r="J13495" s="1" t="s">
        <v>23</v>
      </c>
      <c r="K13495" s="1" t="s">
        <v>16</v>
      </c>
      <c r="L13495" s="1" t="s">
        <v>16</v>
      </c>
      <c r="M13495" s="1" t="s">
        <v>16</v>
      </c>
      <c r="N13495" s="1" t="s">
        <v>16</v>
      </c>
      <c r="O13495" s="1">
        <v>63.2</v>
      </c>
      <c r="P13495" s="1">
        <v>1.0</v>
      </c>
    </row>
    <row r="13496">
      <c r="A13496" s="1" t="s">
        <v>29</v>
      </c>
      <c r="B13496" s="1" t="s">
        <v>16279</v>
      </c>
      <c r="C13496" s="2" t="s">
        <v>16198</v>
      </c>
      <c r="D13496" s="1" t="s">
        <v>19</v>
      </c>
      <c r="E13496" s="3" t="str">
        <f t="shared" si="591"/>
        <v>2-Pack Samsung Galaxy S22 Ultra - Härdat glas 9H - Top kvalitet</v>
      </c>
      <c r="F13496" s="1" t="s">
        <v>140</v>
      </c>
      <c r="G13496" s="1" t="s">
        <v>141</v>
      </c>
      <c r="H13496" s="1" t="s">
        <v>142</v>
      </c>
      <c r="I13496" s="1" t="s">
        <v>16</v>
      </c>
      <c r="J13496" s="1" t="s">
        <v>23</v>
      </c>
      <c r="K13496" s="1" t="s">
        <v>16</v>
      </c>
      <c r="L13496" s="1" t="s">
        <v>16</v>
      </c>
      <c r="M13496" s="1" t="s">
        <v>16</v>
      </c>
      <c r="N13496" s="1" t="s">
        <v>16</v>
      </c>
      <c r="O13496" s="1">
        <v>63.2</v>
      </c>
      <c r="P13496" s="1">
        <v>1.0</v>
      </c>
    </row>
    <row r="13497">
      <c r="A13497" s="1" t="s">
        <v>29</v>
      </c>
      <c r="B13497" s="1" t="s">
        <v>16280</v>
      </c>
      <c r="C13497" s="2" t="s">
        <v>16198</v>
      </c>
      <c r="D13497" s="1" t="s">
        <v>19</v>
      </c>
      <c r="E13497" s="3" t="str">
        <f t="shared" si="591"/>
        <v>2-Pack Samsung Galaxy S22 Ultra - Härdat glas 9H - Top kvalitet</v>
      </c>
      <c r="F13497" s="1" t="s">
        <v>140</v>
      </c>
      <c r="G13497" s="1" t="s">
        <v>141</v>
      </c>
      <c r="H13497" s="1" t="s">
        <v>142</v>
      </c>
      <c r="I13497" s="1" t="s">
        <v>16</v>
      </c>
      <c r="J13497" s="1" t="s">
        <v>23</v>
      </c>
      <c r="K13497" s="1" t="s">
        <v>16</v>
      </c>
      <c r="L13497" s="1" t="s">
        <v>16</v>
      </c>
      <c r="M13497" s="1" t="s">
        <v>16</v>
      </c>
      <c r="N13497" s="1" t="s">
        <v>16</v>
      </c>
      <c r="O13497" s="1">
        <v>63.2</v>
      </c>
      <c r="P13497" s="1">
        <v>1.0</v>
      </c>
    </row>
    <row r="13498">
      <c r="A13498" s="1" t="s">
        <v>29</v>
      </c>
      <c r="B13498" s="1" t="s">
        <v>16281</v>
      </c>
      <c r="C13498" s="2" t="s">
        <v>16198</v>
      </c>
      <c r="D13498" s="1" t="s">
        <v>19</v>
      </c>
      <c r="E13498" s="3" t="str">
        <f t="shared" si="591"/>
        <v>2-Pack Samsung Galaxy S22 Ultra - Härdat glas 9H - Top kvalitet</v>
      </c>
      <c r="F13498" s="1" t="s">
        <v>140</v>
      </c>
      <c r="G13498" s="1" t="s">
        <v>141</v>
      </c>
      <c r="H13498" s="1" t="s">
        <v>142</v>
      </c>
      <c r="I13498" s="1" t="s">
        <v>16</v>
      </c>
      <c r="J13498" s="1" t="s">
        <v>23</v>
      </c>
      <c r="K13498" s="1" t="s">
        <v>16</v>
      </c>
      <c r="L13498" s="1" t="s">
        <v>16</v>
      </c>
      <c r="M13498" s="1" t="s">
        <v>16</v>
      </c>
      <c r="N13498" s="1" t="s">
        <v>16</v>
      </c>
      <c r="O13498" s="1">
        <v>63.2</v>
      </c>
      <c r="P13498" s="1">
        <v>2.0</v>
      </c>
    </row>
    <row r="13499">
      <c r="A13499" s="1" t="s">
        <v>29</v>
      </c>
      <c r="B13499" s="1" t="s">
        <v>16282</v>
      </c>
      <c r="C13499" s="2" t="s">
        <v>16198</v>
      </c>
      <c r="D13499" s="1" t="s">
        <v>19</v>
      </c>
      <c r="E13499" s="3" t="str">
        <f>HYPERLINK("https://fyndiq.se/produkt/c01c015335304cfa/", "Kreativ LCD-skrivplatta för barn - 8.5-tums digital tavla med penna")</f>
        <v>Kreativ LCD-skrivplatta för barn - 8.5-tums digital tavla med penna</v>
      </c>
      <c r="F13499" s="1" t="s">
        <v>941</v>
      </c>
      <c r="G13499" s="1" t="s">
        <v>942</v>
      </c>
      <c r="H13499" s="1" t="s">
        <v>881</v>
      </c>
      <c r="I13499" s="1" t="s">
        <v>16</v>
      </c>
      <c r="J13499" s="1" t="s">
        <v>23</v>
      </c>
      <c r="K13499" s="1" t="s">
        <v>16</v>
      </c>
      <c r="L13499" s="1" t="s">
        <v>16</v>
      </c>
      <c r="M13499" s="1" t="s">
        <v>16</v>
      </c>
      <c r="N13499" s="1" t="s">
        <v>16</v>
      </c>
      <c r="O13499" s="1">
        <v>59.2</v>
      </c>
      <c r="P13499" s="1">
        <v>1.0</v>
      </c>
    </row>
    <row r="13500">
      <c r="A13500" s="1" t="s">
        <v>29</v>
      </c>
      <c r="B13500" s="1" t="s">
        <v>16283</v>
      </c>
      <c r="C13500" s="2" t="s">
        <v>16198</v>
      </c>
      <c r="D13500" s="1" t="s">
        <v>19</v>
      </c>
      <c r="E13500" s="3" t="str">
        <f t="shared" ref="E13500:E13501" si="592">HYPERLINK("https://fyndiq.se/produkt/38eeb835ef574a59/", "2-Pack OnePlus 11 - Härdat glas 9H - Super kvalitet 3D Skärmskydd")</f>
        <v>2-Pack OnePlus 11 - Härdat glas 9H - Super kvalitet 3D Skärmskydd</v>
      </c>
      <c r="F13500" s="1" t="s">
        <v>2031</v>
      </c>
      <c r="G13500" s="1" t="s">
        <v>2032</v>
      </c>
      <c r="H13500" s="1" t="s">
        <v>2033</v>
      </c>
      <c r="I13500" s="1" t="s">
        <v>16</v>
      </c>
      <c r="J13500" s="1" t="s">
        <v>23</v>
      </c>
      <c r="K13500" s="1" t="s">
        <v>16</v>
      </c>
      <c r="L13500" s="1" t="s">
        <v>16</v>
      </c>
      <c r="M13500" s="1" t="s">
        <v>16</v>
      </c>
      <c r="N13500" s="1" t="s">
        <v>16</v>
      </c>
      <c r="O13500" s="1">
        <v>79.2</v>
      </c>
      <c r="P13500" s="1">
        <v>1.0</v>
      </c>
    </row>
    <row r="13501">
      <c r="A13501" s="1" t="s">
        <v>29</v>
      </c>
      <c r="B13501" s="1" t="s">
        <v>16284</v>
      </c>
      <c r="C13501" s="2" t="s">
        <v>16198</v>
      </c>
      <c r="D13501" s="1" t="s">
        <v>19</v>
      </c>
      <c r="E13501" s="3" t="str">
        <f t="shared" si="592"/>
        <v>2-Pack OnePlus 11 - Härdat glas 9H - Super kvalitet 3D Skärmskydd</v>
      </c>
      <c r="F13501" s="1" t="s">
        <v>2031</v>
      </c>
      <c r="G13501" s="1" t="s">
        <v>2032</v>
      </c>
      <c r="H13501" s="1" t="s">
        <v>2033</v>
      </c>
      <c r="I13501" s="1" t="s">
        <v>16</v>
      </c>
      <c r="J13501" s="1" t="s">
        <v>23</v>
      </c>
      <c r="K13501" s="1" t="s">
        <v>16</v>
      </c>
      <c r="L13501" s="1" t="s">
        <v>16</v>
      </c>
      <c r="M13501" s="1" t="s">
        <v>16</v>
      </c>
      <c r="N13501" s="1" t="s">
        <v>16</v>
      </c>
      <c r="O13501" s="1">
        <v>79.2</v>
      </c>
      <c r="P13501" s="1">
        <v>1.0</v>
      </c>
    </row>
    <row r="13502">
      <c r="A13502" s="1" t="s">
        <v>29</v>
      </c>
      <c r="B13502" s="1" t="s">
        <v>16285</v>
      </c>
      <c r="C13502" s="2" t="s">
        <v>16198</v>
      </c>
      <c r="D13502" s="1" t="s">
        <v>19</v>
      </c>
      <c r="E13502" s="3" t="str">
        <f t="shared" ref="E13502:E13503" si="593">HYPERLINK("https://fyndiq.se/produkt/925ae49423884615/", "2-Pack Samsung S22 Ultra Skärmskydd &amp; 1-Pack linsskydd -9H GLAS")</f>
        <v>2-Pack Samsung S22 Ultra Skärmskydd &amp; 1-Pack linsskydd -9H GLAS</v>
      </c>
      <c r="F13502" s="1" t="s">
        <v>335</v>
      </c>
      <c r="G13502" s="1" t="s">
        <v>336</v>
      </c>
      <c r="H13502" s="1" t="s">
        <v>337</v>
      </c>
      <c r="I13502" s="1" t="s">
        <v>16</v>
      </c>
      <c r="J13502" s="1" t="s">
        <v>23</v>
      </c>
      <c r="K13502" s="1" t="s">
        <v>16</v>
      </c>
      <c r="L13502" s="1" t="s">
        <v>16</v>
      </c>
      <c r="M13502" s="1" t="s">
        <v>16</v>
      </c>
      <c r="N13502" s="1" t="s">
        <v>16</v>
      </c>
      <c r="O13502" s="1">
        <v>71.2</v>
      </c>
      <c r="P13502" s="1">
        <v>1.0</v>
      </c>
    </row>
    <row r="13503">
      <c r="A13503" s="1" t="s">
        <v>29</v>
      </c>
      <c r="B13503" s="1" t="s">
        <v>16286</v>
      </c>
      <c r="C13503" s="2" t="s">
        <v>16198</v>
      </c>
      <c r="D13503" s="1" t="s">
        <v>19</v>
      </c>
      <c r="E13503" s="3" t="str">
        <f t="shared" si="593"/>
        <v>2-Pack Samsung S22 Ultra Skärmskydd &amp; 1-Pack linsskydd -9H GLAS</v>
      </c>
      <c r="F13503" s="1" t="s">
        <v>335</v>
      </c>
      <c r="G13503" s="1" t="s">
        <v>336</v>
      </c>
      <c r="H13503" s="1" t="s">
        <v>337</v>
      </c>
      <c r="I13503" s="1" t="s">
        <v>16</v>
      </c>
      <c r="J13503" s="1" t="s">
        <v>23</v>
      </c>
      <c r="K13503" s="1" t="s">
        <v>16</v>
      </c>
      <c r="L13503" s="1" t="s">
        <v>16</v>
      </c>
      <c r="M13503" s="1" t="s">
        <v>16</v>
      </c>
      <c r="N13503" s="1" t="s">
        <v>16</v>
      </c>
      <c r="O13503" s="1">
        <v>71.2</v>
      </c>
      <c r="P13503" s="1">
        <v>1.0</v>
      </c>
    </row>
    <row r="13504">
      <c r="A13504" s="1" t="s">
        <v>29</v>
      </c>
      <c r="B13504" s="1" t="s">
        <v>16287</v>
      </c>
      <c r="C13504" s="2" t="s">
        <v>16198</v>
      </c>
      <c r="D13504" s="1" t="s">
        <v>19</v>
      </c>
      <c r="E13504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3504" s="1" t="s">
        <v>9794</v>
      </c>
      <c r="G13504" s="1" t="s">
        <v>9795</v>
      </c>
      <c r="H13504" s="1" t="s">
        <v>9796</v>
      </c>
      <c r="I13504" s="1" t="s">
        <v>1230</v>
      </c>
      <c r="J13504" s="1" t="s">
        <v>9</v>
      </c>
      <c r="K13504" s="2" t="s">
        <v>15210</v>
      </c>
      <c r="L13504" s="1" t="s">
        <v>2602</v>
      </c>
      <c r="M13504" s="1" t="s">
        <v>16</v>
      </c>
      <c r="N13504" s="1" t="s">
        <v>16</v>
      </c>
      <c r="O13504" s="1">
        <v>63.2</v>
      </c>
      <c r="P13504" s="1">
        <v>1.0</v>
      </c>
    </row>
    <row r="13505">
      <c r="A13505" s="1" t="s">
        <v>29</v>
      </c>
      <c r="B13505" s="1" t="s">
        <v>16288</v>
      </c>
      <c r="C13505" s="2" t="s">
        <v>16198</v>
      </c>
      <c r="D13505" s="1" t="s">
        <v>19</v>
      </c>
      <c r="E13505" s="3" t="str">
        <f>HYPERLINK("https://fyndiq.se/produkt/522bc650c0dc4c96/", "2 Pack - Samsung S20 Ultra - Härdat glas 9H - Top kvalitet 3D")</f>
        <v>2 Pack - Samsung S20 Ultra - Härdat glas 9H - Top kvalitet 3D</v>
      </c>
      <c r="F13505" s="1" t="s">
        <v>287</v>
      </c>
      <c r="G13505" s="1" t="s">
        <v>288</v>
      </c>
      <c r="H13505" s="1" t="s">
        <v>289</v>
      </c>
      <c r="I13505" s="1" t="s">
        <v>1311</v>
      </c>
      <c r="J13505" s="1" t="s">
        <v>23</v>
      </c>
      <c r="K13505" s="1" t="s">
        <v>16</v>
      </c>
      <c r="L13505" s="1" t="s">
        <v>16</v>
      </c>
      <c r="M13505" s="1" t="s">
        <v>16</v>
      </c>
      <c r="N13505" s="1" t="s">
        <v>16</v>
      </c>
      <c r="O13505" s="1">
        <v>63.2</v>
      </c>
      <c r="P13505" s="1">
        <v>1.0</v>
      </c>
    </row>
    <row r="13506">
      <c r="A13506" s="1" t="s">
        <v>29</v>
      </c>
      <c r="B13506" s="1" t="s">
        <v>16289</v>
      </c>
      <c r="C13506" s="2" t="s">
        <v>16198</v>
      </c>
      <c r="D13506" s="1" t="s">
        <v>19</v>
      </c>
      <c r="E13506" s="3" t="str">
        <f>HYPERLINK("https://fyndiq.se/produkt/d6b72372748249e6/", "3-Pack Apple Ipad 8 (10.2 Inch) - Härdat glas 9H - Super Kvalitet Skärmskydd")</f>
        <v>3-Pack Apple Ipad 8 (10.2 Inch) - Härdat glas 9H - Super Kvalitet Skärmskydd</v>
      </c>
      <c r="F13506" s="1" t="s">
        <v>16290</v>
      </c>
      <c r="G13506" s="1" t="s">
        <v>16291</v>
      </c>
      <c r="H13506" s="1" t="s">
        <v>16292</v>
      </c>
      <c r="I13506" s="1" t="s">
        <v>16</v>
      </c>
      <c r="J13506" s="1" t="s">
        <v>23</v>
      </c>
      <c r="K13506" s="1" t="s">
        <v>16</v>
      </c>
      <c r="L13506" s="1" t="s">
        <v>16</v>
      </c>
      <c r="M13506" s="1" t="s">
        <v>16</v>
      </c>
      <c r="N13506" s="1" t="s">
        <v>16</v>
      </c>
      <c r="O13506" s="1">
        <v>151.2</v>
      </c>
      <c r="P13506" s="1">
        <v>1.0</v>
      </c>
    </row>
    <row r="13507">
      <c r="A13507" s="1" t="s">
        <v>29</v>
      </c>
      <c r="B13507" s="1" t="s">
        <v>16293</v>
      </c>
      <c r="C13507" s="2" t="s">
        <v>16198</v>
      </c>
      <c r="D13507" s="1" t="s">
        <v>19</v>
      </c>
      <c r="E1350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507" s="1" t="s">
        <v>258</v>
      </c>
      <c r="G13507" s="1" t="s">
        <v>259</v>
      </c>
      <c r="H13507" s="1" t="s">
        <v>260</v>
      </c>
      <c r="I13507" s="1" t="s">
        <v>16</v>
      </c>
      <c r="J13507" s="1" t="s">
        <v>23</v>
      </c>
      <c r="K13507" s="1" t="s">
        <v>16</v>
      </c>
      <c r="L13507" s="1" t="s">
        <v>16</v>
      </c>
      <c r="M13507" s="1" t="s">
        <v>16</v>
      </c>
      <c r="N13507" s="1" t="s">
        <v>16</v>
      </c>
      <c r="O13507" s="1">
        <v>63.2</v>
      </c>
      <c r="P13507" s="1">
        <v>1.0</v>
      </c>
    </row>
    <row r="13508">
      <c r="A13508" s="1" t="s">
        <v>29</v>
      </c>
      <c r="B13508" s="1" t="s">
        <v>16294</v>
      </c>
      <c r="C13508" s="2" t="s">
        <v>16198</v>
      </c>
      <c r="D13508" s="1" t="s">
        <v>19</v>
      </c>
      <c r="E1350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508" s="1" t="s">
        <v>2144</v>
      </c>
      <c r="G13508" s="1" t="s">
        <v>2145</v>
      </c>
      <c r="H13508" s="1" t="s">
        <v>2146</v>
      </c>
      <c r="I13508" s="1" t="s">
        <v>16</v>
      </c>
      <c r="J13508" s="1" t="s">
        <v>23</v>
      </c>
      <c r="K13508" s="1" t="s">
        <v>16</v>
      </c>
      <c r="L13508" s="1" t="s">
        <v>16</v>
      </c>
      <c r="M13508" s="1" t="s">
        <v>16</v>
      </c>
      <c r="N13508" s="1" t="s">
        <v>16</v>
      </c>
      <c r="O13508" s="1">
        <v>63.2</v>
      </c>
      <c r="P13508" s="1">
        <v>1.0</v>
      </c>
    </row>
    <row r="13509">
      <c r="A13509" s="1" t="s">
        <v>29</v>
      </c>
      <c r="B13509" s="1" t="s">
        <v>16295</v>
      </c>
      <c r="C13509" s="2" t="s">
        <v>16198</v>
      </c>
      <c r="D13509" s="1" t="s">
        <v>19</v>
      </c>
      <c r="E13509" s="3" t="str">
        <f>HYPERLINK("https://fyndiq.se/produkt/ac4c264f1c9a4420/", "Samsung Galaxy S20 5G - Härdat glas 9H-Super kvalitet 3D")</f>
        <v>Samsung Galaxy S20 5G - Härdat glas 9H-Super kvalitet 3D</v>
      </c>
      <c r="F13509" s="1" t="s">
        <v>937</v>
      </c>
      <c r="G13509" s="1" t="s">
        <v>938</v>
      </c>
      <c r="H13509" s="1" t="s">
        <v>939</v>
      </c>
      <c r="I13509" s="1" t="s">
        <v>16</v>
      </c>
      <c r="J13509" s="1" t="s">
        <v>23</v>
      </c>
      <c r="K13509" s="1" t="s">
        <v>16</v>
      </c>
      <c r="L13509" s="1" t="s">
        <v>16</v>
      </c>
      <c r="M13509" s="1" t="s">
        <v>16</v>
      </c>
      <c r="N13509" s="1" t="s">
        <v>16</v>
      </c>
      <c r="O13509" s="1">
        <v>63.2</v>
      </c>
      <c r="P13509" s="1">
        <v>1.0</v>
      </c>
    </row>
    <row r="13510">
      <c r="A13510" s="1" t="s">
        <v>29</v>
      </c>
      <c r="B13510" s="1" t="s">
        <v>16296</v>
      </c>
      <c r="C13510" s="2" t="s">
        <v>16198</v>
      </c>
      <c r="D13510" s="1" t="s">
        <v>19</v>
      </c>
      <c r="E1351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510" s="1" t="s">
        <v>2144</v>
      </c>
      <c r="G13510" s="1" t="s">
        <v>2145</v>
      </c>
      <c r="H13510" s="1" t="s">
        <v>2146</v>
      </c>
      <c r="I13510" s="1" t="s">
        <v>16</v>
      </c>
      <c r="J13510" s="1" t="s">
        <v>23</v>
      </c>
      <c r="K13510" s="1" t="s">
        <v>16</v>
      </c>
      <c r="L13510" s="1" t="s">
        <v>16</v>
      </c>
      <c r="M13510" s="1" t="s">
        <v>16</v>
      </c>
      <c r="N13510" s="1" t="s">
        <v>16</v>
      </c>
      <c r="O13510" s="1">
        <v>63.2</v>
      </c>
      <c r="P13510" s="1">
        <v>1.0</v>
      </c>
    </row>
    <row r="13511">
      <c r="A13511" s="1" t="s">
        <v>29</v>
      </c>
      <c r="B13511" s="1" t="s">
        <v>16297</v>
      </c>
      <c r="C13511" s="2" t="s">
        <v>16198</v>
      </c>
      <c r="D13511" s="1" t="s">
        <v>19</v>
      </c>
      <c r="E13511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3511" s="1" t="s">
        <v>2858</v>
      </c>
      <c r="G13511" s="1" t="s">
        <v>2859</v>
      </c>
      <c r="H13511" s="1" t="s">
        <v>2860</v>
      </c>
      <c r="I13511" s="1" t="s">
        <v>1311</v>
      </c>
      <c r="J13511" s="1" t="s">
        <v>9</v>
      </c>
      <c r="K13511" s="2" t="s">
        <v>15384</v>
      </c>
      <c r="L13511" s="1" t="s">
        <v>2650</v>
      </c>
      <c r="M13511" s="1" t="s">
        <v>16</v>
      </c>
      <c r="N13511" s="1" t="s">
        <v>16</v>
      </c>
      <c r="O13511" s="1">
        <v>63.2</v>
      </c>
      <c r="P13511" s="1">
        <v>1.0</v>
      </c>
    </row>
    <row r="13512">
      <c r="A13512" s="1" t="s">
        <v>29</v>
      </c>
      <c r="B13512" s="1" t="s">
        <v>16298</v>
      </c>
      <c r="C13512" s="2" t="s">
        <v>16198</v>
      </c>
      <c r="D13512" s="1" t="s">
        <v>19</v>
      </c>
      <c r="E13512" s="3" t="str">
        <f>HYPERLINK("https://fyndiq.se/produkt/06106438a7a14dfc/", "2-Pack Xiaomi 13T Pro - Härdat glas 9H - Super kvalitet 3D Skärmskydd")</f>
        <v>2-Pack Xiaomi 13T Pro - Härdat glas 9H - Super kvalitet 3D Skärmskydd</v>
      </c>
      <c r="F13512" s="1" t="s">
        <v>883</v>
      </c>
      <c r="G13512" s="1" t="s">
        <v>884</v>
      </c>
      <c r="H13512" s="1" t="s">
        <v>885</v>
      </c>
      <c r="I13512" s="1" t="s">
        <v>16</v>
      </c>
      <c r="J13512" s="1" t="s">
        <v>23</v>
      </c>
      <c r="K13512" s="1" t="s">
        <v>16</v>
      </c>
      <c r="L13512" s="1" t="s">
        <v>16</v>
      </c>
      <c r="M13512" s="1" t="s">
        <v>16</v>
      </c>
      <c r="N13512" s="1" t="s">
        <v>16</v>
      </c>
      <c r="O13512" s="1">
        <v>63.2</v>
      </c>
      <c r="P13512" s="1">
        <v>1.0</v>
      </c>
    </row>
    <row r="13513">
      <c r="A13513" s="1" t="s">
        <v>29</v>
      </c>
      <c r="B13513" s="1" t="s">
        <v>16299</v>
      </c>
      <c r="C13513" s="2" t="s">
        <v>16198</v>
      </c>
      <c r="D13513" s="1" t="s">
        <v>19</v>
      </c>
      <c r="E13513" s="3" t="str">
        <f>HYPERLINK("https://fyndiq.se/produkt/13e76851ca504320/", "2-Pack Samsung Galaxy S22 Ultra - Härdat glas 9H - Top kvalitet")</f>
        <v>2-Pack Samsung Galaxy S22 Ultra - Härdat glas 9H - Top kvalitet</v>
      </c>
      <c r="F13513" s="1" t="s">
        <v>140</v>
      </c>
      <c r="G13513" s="1" t="s">
        <v>141</v>
      </c>
      <c r="H13513" s="1" t="s">
        <v>142</v>
      </c>
      <c r="I13513" s="1" t="s">
        <v>16</v>
      </c>
      <c r="J13513" s="1" t="s">
        <v>23</v>
      </c>
      <c r="K13513" s="1" t="s">
        <v>16</v>
      </c>
      <c r="L13513" s="1" t="s">
        <v>16</v>
      </c>
      <c r="M13513" s="1" t="s">
        <v>16</v>
      </c>
      <c r="N13513" s="1" t="s">
        <v>16</v>
      </c>
      <c r="O13513" s="1">
        <v>63.2</v>
      </c>
      <c r="P13513" s="1">
        <v>1.0</v>
      </c>
    </row>
    <row r="13514">
      <c r="A13514" s="1" t="s">
        <v>29</v>
      </c>
      <c r="B13514" s="1" t="s">
        <v>16300</v>
      </c>
      <c r="C13514" s="2" t="s">
        <v>16198</v>
      </c>
      <c r="D13514" s="1" t="s">
        <v>19</v>
      </c>
      <c r="E13514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3514" s="1" t="s">
        <v>9794</v>
      </c>
      <c r="G13514" s="1" t="s">
        <v>9795</v>
      </c>
      <c r="H13514" s="1" t="s">
        <v>9796</v>
      </c>
      <c r="I13514" s="1" t="s">
        <v>16</v>
      </c>
      <c r="J13514" s="1" t="s">
        <v>23</v>
      </c>
      <c r="K13514" s="1" t="s">
        <v>16</v>
      </c>
      <c r="L13514" s="1" t="s">
        <v>16</v>
      </c>
      <c r="M13514" s="1" t="s">
        <v>16</v>
      </c>
      <c r="N13514" s="1" t="s">
        <v>16</v>
      </c>
      <c r="O13514" s="1">
        <v>63.2</v>
      </c>
      <c r="P13514" s="1">
        <v>1.0</v>
      </c>
    </row>
    <row r="13515">
      <c r="A13515" s="1" t="s">
        <v>29</v>
      </c>
      <c r="B13515" s="1" t="s">
        <v>16301</v>
      </c>
      <c r="C13515" s="2" t="s">
        <v>16198</v>
      </c>
      <c r="D13515" s="1" t="s">
        <v>19</v>
      </c>
      <c r="E1351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515" s="1" t="s">
        <v>103</v>
      </c>
      <c r="G13515" s="1" t="s">
        <v>104</v>
      </c>
      <c r="H13515" s="1" t="s">
        <v>105</v>
      </c>
      <c r="I13515" s="1" t="s">
        <v>16</v>
      </c>
      <c r="J13515" s="1" t="s">
        <v>23</v>
      </c>
      <c r="K13515" s="1" t="s">
        <v>16</v>
      </c>
      <c r="L13515" s="1" t="s">
        <v>16</v>
      </c>
      <c r="M13515" s="1" t="s">
        <v>16</v>
      </c>
      <c r="N13515" s="1" t="s">
        <v>16</v>
      </c>
      <c r="O13515" s="1">
        <v>63.2</v>
      </c>
      <c r="P13515" s="1">
        <v>1.0</v>
      </c>
    </row>
    <row r="13516">
      <c r="A13516" s="1" t="s">
        <v>29</v>
      </c>
      <c r="B13516" s="1" t="s">
        <v>16302</v>
      </c>
      <c r="C13516" s="2" t="s">
        <v>16198</v>
      </c>
      <c r="D13516" s="1" t="s">
        <v>19</v>
      </c>
      <c r="E13516" s="3" t="str">
        <f>HYPERLINK("https://fyndiq.se/produkt/db863276c96b469b/", "Motorola Moto G73 (5G) - Härdat Glas 9H -Super kvalitet 3D Skärmskydd")</f>
        <v>Motorola Moto G73 (5G) - Härdat Glas 9H -Super kvalitet 3D Skärmskydd</v>
      </c>
      <c r="F13516" s="1" t="s">
        <v>16303</v>
      </c>
      <c r="G13516" s="1" t="s">
        <v>16304</v>
      </c>
      <c r="H13516" s="1" t="s">
        <v>16305</v>
      </c>
      <c r="I13516" s="1" t="s">
        <v>16</v>
      </c>
      <c r="J13516" s="1" t="s">
        <v>23</v>
      </c>
      <c r="K13516" s="1" t="s">
        <v>16</v>
      </c>
      <c r="L13516" s="1" t="s">
        <v>16</v>
      </c>
      <c r="M13516" s="1" t="s">
        <v>16</v>
      </c>
      <c r="N13516" s="1" t="s">
        <v>16</v>
      </c>
      <c r="O13516" s="1">
        <v>55.2</v>
      </c>
      <c r="P13516" s="1">
        <v>2.0</v>
      </c>
    </row>
    <row r="13517">
      <c r="A13517" s="1" t="s">
        <v>29</v>
      </c>
      <c r="B13517" s="1" t="s">
        <v>16306</v>
      </c>
      <c r="C13517" s="2" t="s">
        <v>16198</v>
      </c>
      <c r="D13517" s="1" t="s">
        <v>19</v>
      </c>
      <c r="E13517" s="3" t="str">
        <f>HYPERLINK("https://fyndiq.se/produkt/f15b82570d4144d0/", "2-Pack Apple Watch 41mm – Härdat glas 9H – Super kvalitet 3D")</f>
        <v>2-Pack Apple Watch 41mm – Härdat glas 9H – Super kvalitet 3D</v>
      </c>
      <c r="F13517" s="1" t="s">
        <v>144</v>
      </c>
      <c r="G13517" s="1" t="s">
        <v>145</v>
      </c>
      <c r="H13517" s="1" t="s">
        <v>146</v>
      </c>
      <c r="I13517" s="1" t="s">
        <v>16</v>
      </c>
      <c r="J13517" s="1" t="s">
        <v>23</v>
      </c>
      <c r="K13517" s="1" t="s">
        <v>16</v>
      </c>
      <c r="L13517" s="1" t="s">
        <v>16</v>
      </c>
      <c r="M13517" s="1" t="s">
        <v>16</v>
      </c>
      <c r="N13517" s="1" t="s">
        <v>16</v>
      </c>
      <c r="O13517" s="1">
        <v>55.2</v>
      </c>
      <c r="P13517" s="1">
        <v>1.0</v>
      </c>
    </row>
    <row r="13518">
      <c r="A13518" s="1" t="s">
        <v>29</v>
      </c>
      <c r="B13518" s="1" t="s">
        <v>16307</v>
      </c>
      <c r="C13518" s="2" t="s">
        <v>16198</v>
      </c>
      <c r="D13518" s="1" t="s">
        <v>19</v>
      </c>
      <c r="E13518" s="3" t="str">
        <f>HYPERLINK("https://fyndiq.se/produkt/3fee81d316cc43da/", "2-pack - iPhone 12 / 12 Pro - 9H Härdat Glass - Top Kvalitet")</f>
        <v>2-pack - iPhone 12 / 12 Pro - 9H Härdat Glass - Top Kvalitet</v>
      </c>
      <c r="F13518" s="1" t="s">
        <v>2499</v>
      </c>
      <c r="G13518" s="1" t="s">
        <v>2500</v>
      </c>
      <c r="H13518" s="1" t="s">
        <v>2067</v>
      </c>
      <c r="I13518" s="1" t="s">
        <v>16</v>
      </c>
      <c r="J13518" s="1" t="s">
        <v>23</v>
      </c>
      <c r="K13518" s="1" t="s">
        <v>16</v>
      </c>
      <c r="L13518" s="1" t="s">
        <v>16</v>
      </c>
      <c r="M13518" s="1" t="s">
        <v>16</v>
      </c>
      <c r="N13518" s="1" t="s">
        <v>16</v>
      </c>
      <c r="O13518" s="1">
        <v>47.2</v>
      </c>
      <c r="P13518" s="1">
        <v>1.0</v>
      </c>
    </row>
    <row r="13519">
      <c r="A13519" s="1" t="s">
        <v>29</v>
      </c>
      <c r="B13519" s="1" t="s">
        <v>16308</v>
      </c>
      <c r="C13519" s="2" t="s">
        <v>16198</v>
      </c>
      <c r="D13519" s="1" t="s">
        <v>19</v>
      </c>
      <c r="E13519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3519" s="1" t="s">
        <v>3073</v>
      </c>
      <c r="G13519" s="1" t="s">
        <v>3074</v>
      </c>
      <c r="H13519" s="1" t="s">
        <v>3075</v>
      </c>
      <c r="I13519" s="1" t="s">
        <v>16</v>
      </c>
      <c r="J13519" s="1" t="s">
        <v>23</v>
      </c>
      <c r="K13519" s="1" t="s">
        <v>16</v>
      </c>
      <c r="L13519" s="1" t="s">
        <v>16</v>
      </c>
      <c r="M13519" s="1" t="s">
        <v>16</v>
      </c>
      <c r="N13519" s="1" t="s">
        <v>16</v>
      </c>
      <c r="O13519" s="1">
        <v>71.2</v>
      </c>
      <c r="P13519" s="1">
        <v>1.0</v>
      </c>
    </row>
    <row r="13520">
      <c r="A13520" s="1" t="s">
        <v>29</v>
      </c>
      <c r="B13520" s="1" t="s">
        <v>16309</v>
      </c>
      <c r="C13520" s="2" t="s">
        <v>16198</v>
      </c>
      <c r="D13520" s="1" t="s">
        <v>19</v>
      </c>
      <c r="E13520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3520" s="1" t="s">
        <v>2263</v>
      </c>
      <c r="G13520" s="1" t="s">
        <v>2264</v>
      </c>
      <c r="H13520" s="1" t="s">
        <v>2265</v>
      </c>
      <c r="I13520" s="1" t="s">
        <v>16</v>
      </c>
      <c r="J13520" s="1" t="s">
        <v>23</v>
      </c>
      <c r="K13520" s="1" t="s">
        <v>16</v>
      </c>
      <c r="L13520" s="1" t="s">
        <v>16</v>
      </c>
      <c r="M13520" s="1" t="s">
        <v>16</v>
      </c>
      <c r="N13520" s="1" t="s">
        <v>16</v>
      </c>
      <c r="O13520" s="1">
        <v>63.2</v>
      </c>
      <c r="P13520" s="1">
        <v>1.0</v>
      </c>
    </row>
    <row r="13521">
      <c r="A13521" s="1" t="s">
        <v>29</v>
      </c>
      <c r="B13521" s="1" t="s">
        <v>16310</v>
      </c>
      <c r="C13521" s="2" t="s">
        <v>16198</v>
      </c>
      <c r="D13521" s="1" t="s">
        <v>19</v>
      </c>
      <c r="E1352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521" s="1" t="s">
        <v>47</v>
      </c>
      <c r="G13521" s="2" t="s">
        <v>48</v>
      </c>
      <c r="H13521" s="1" t="s">
        <v>49</v>
      </c>
      <c r="I13521" s="1" t="s">
        <v>16</v>
      </c>
      <c r="J13521" s="1" t="s">
        <v>23</v>
      </c>
      <c r="K13521" s="1" t="s">
        <v>16</v>
      </c>
      <c r="L13521" s="1" t="s">
        <v>16</v>
      </c>
      <c r="M13521" s="1" t="s">
        <v>16</v>
      </c>
      <c r="N13521" s="1" t="s">
        <v>16</v>
      </c>
      <c r="O13521" s="1">
        <v>183.2</v>
      </c>
      <c r="P13521" s="1">
        <v>2.0</v>
      </c>
    </row>
    <row r="13522">
      <c r="A13522" s="1" t="s">
        <v>29</v>
      </c>
      <c r="B13522" s="1" t="s">
        <v>16311</v>
      </c>
      <c r="C13522" s="2" t="s">
        <v>16198</v>
      </c>
      <c r="D13522" s="1" t="s">
        <v>19</v>
      </c>
      <c r="E13522" s="3" t="str">
        <f>HYPERLINK("https://fyndiq.se/produkt/f2c164e932234570/", "2-Pack HUAWEI P30 PRO Skärmskydd - Härdat Glas 9H - Super kvalitet 3D")</f>
        <v>2-Pack HUAWEI P30 PRO Skärmskydd - Härdat Glas 9H - Super kvalitet 3D</v>
      </c>
      <c r="F13522" s="1" t="s">
        <v>267</v>
      </c>
      <c r="G13522" s="1" t="s">
        <v>268</v>
      </c>
      <c r="H13522" s="1" t="s">
        <v>269</v>
      </c>
      <c r="I13522" s="1" t="s">
        <v>16</v>
      </c>
      <c r="J13522" s="1" t="s">
        <v>23</v>
      </c>
      <c r="K13522" s="1" t="s">
        <v>16</v>
      </c>
      <c r="L13522" s="1" t="s">
        <v>16</v>
      </c>
      <c r="M13522" s="1" t="s">
        <v>16</v>
      </c>
      <c r="N13522" s="1" t="s">
        <v>16</v>
      </c>
      <c r="O13522" s="1">
        <v>63.2</v>
      </c>
      <c r="P13522" s="1">
        <v>2.0</v>
      </c>
    </row>
    <row r="13523">
      <c r="A13523" s="1" t="s">
        <v>29</v>
      </c>
      <c r="B13523" s="1" t="s">
        <v>16312</v>
      </c>
      <c r="C13523" s="2" t="s">
        <v>16198</v>
      </c>
      <c r="D13523" s="1" t="s">
        <v>19</v>
      </c>
      <c r="E13523" s="3" t="str">
        <f>HYPERLINK("https://fyndiq.se/produkt/99dc0916cd7a4f5a/", "2-Pack Samsung S21 5G Skärmskydd - Härdat Glas 9H - Super kvalitet 3D")</f>
        <v>2-Pack Samsung S21 5G Skärmskydd - Härdat Glas 9H - Super kvalitet 3D</v>
      </c>
      <c r="F13523" s="1" t="s">
        <v>1536</v>
      </c>
      <c r="G13523" s="1" t="s">
        <v>1537</v>
      </c>
      <c r="H13523" s="1" t="s">
        <v>1538</v>
      </c>
      <c r="I13523" s="1" t="s">
        <v>16</v>
      </c>
      <c r="J13523" s="1" t="s">
        <v>23</v>
      </c>
      <c r="K13523" s="1" t="s">
        <v>16</v>
      </c>
      <c r="L13523" s="1" t="s">
        <v>16</v>
      </c>
      <c r="M13523" s="1" t="s">
        <v>16</v>
      </c>
      <c r="N13523" s="1" t="s">
        <v>16</v>
      </c>
      <c r="O13523" s="1">
        <v>63.2</v>
      </c>
      <c r="P13523" s="1">
        <v>1.0</v>
      </c>
    </row>
    <row r="13524">
      <c r="A13524" s="1" t="s">
        <v>29</v>
      </c>
      <c r="B13524" s="1" t="s">
        <v>16313</v>
      </c>
      <c r="C13524" s="2" t="s">
        <v>16314</v>
      </c>
      <c r="D13524" s="1" t="s">
        <v>19</v>
      </c>
      <c r="E1352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524" s="1" t="s">
        <v>729</v>
      </c>
      <c r="G13524" s="1" t="s">
        <v>730</v>
      </c>
      <c r="H13524" s="1" t="s">
        <v>731</v>
      </c>
      <c r="I13524" s="1" t="s">
        <v>16</v>
      </c>
      <c r="J13524" s="1" t="s">
        <v>23</v>
      </c>
      <c r="K13524" s="1" t="s">
        <v>16</v>
      </c>
      <c r="L13524" s="1" t="s">
        <v>16</v>
      </c>
      <c r="M13524" s="1" t="s">
        <v>16</v>
      </c>
      <c r="N13524" s="1" t="s">
        <v>16</v>
      </c>
      <c r="O13524" s="1">
        <v>63.2</v>
      </c>
      <c r="P13524" s="1">
        <v>1.0</v>
      </c>
    </row>
    <row r="13525">
      <c r="A13525" s="1" t="s">
        <v>29</v>
      </c>
      <c r="B13525" s="1" t="s">
        <v>16315</v>
      </c>
      <c r="C13525" s="2" t="s">
        <v>16314</v>
      </c>
      <c r="D13525" s="1" t="s">
        <v>19</v>
      </c>
      <c r="E13525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3525" s="1" t="s">
        <v>1193</v>
      </c>
      <c r="G13525" s="1" t="s">
        <v>1194</v>
      </c>
      <c r="H13525" s="1" t="s">
        <v>1195</v>
      </c>
      <c r="I13525" s="1" t="s">
        <v>16</v>
      </c>
      <c r="J13525" s="1" t="s">
        <v>23</v>
      </c>
      <c r="K13525" s="1" t="s">
        <v>16</v>
      </c>
      <c r="L13525" s="1" t="s">
        <v>16</v>
      </c>
      <c r="M13525" s="1" t="s">
        <v>16</v>
      </c>
      <c r="N13525" s="1" t="s">
        <v>16</v>
      </c>
      <c r="O13525" s="1">
        <v>79.2</v>
      </c>
      <c r="P13525" s="1">
        <v>1.0</v>
      </c>
    </row>
    <row r="13526">
      <c r="A13526" s="1" t="s">
        <v>29</v>
      </c>
      <c r="B13526" s="1" t="s">
        <v>16316</v>
      </c>
      <c r="C13526" s="2" t="s">
        <v>16314</v>
      </c>
      <c r="D13526" s="1" t="s">
        <v>19</v>
      </c>
      <c r="E13526" s="3" t="str">
        <f>HYPERLINK("https://fyndiq.se/produkt/1e8f6bb5ed7344de/", "2-Pack Samsung Galaxy s10 Plus - Härdat glas 9H - Super kvalitet")</f>
        <v>2-Pack Samsung Galaxy s10 Plus - Härdat glas 9H - Super kvalitet</v>
      </c>
      <c r="F13526" s="1" t="s">
        <v>1508</v>
      </c>
      <c r="G13526" s="1" t="s">
        <v>1509</v>
      </c>
      <c r="H13526" s="1" t="s">
        <v>1510</v>
      </c>
      <c r="I13526" s="1" t="s">
        <v>16</v>
      </c>
      <c r="J13526" s="1" t="s">
        <v>23</v>
      </c>
      <c r="K13526" s="1" t="s">
        <v>16</v>
      </c>
      <c r="L13526" s="1" t="s">
        <v>16</v>
      </c>
      <c r="M13526" s="1" t="s">
        <v>16</v>
      </c>
      <c r="N13526" s="1" t="s">
        <v>16</v>
      </c>
      <c r="O13526" s="1">
        <v>63.2</v>
      </c>
      <c r="P13526" s="1">
        <v>1.0</v>
      </c>
    </row>
    <row r="13527">
      <c r="A13527" s="1" t="s">
        <v>29</v>
      </c>
      <c r="B13527" s="1" t="s">
        <v>16317</v>
      </c>
      <c r="C13527" s="2" t="s">
        <v>16314</v>
      </c>
      <c r="D13527" s="1" t="s">
        <v>19</v>
      </c>
      <c r="E13527" s="3" t="str">
        <f>HYPERLINK("https://fyndiq.se/produkt/66924f1ff238487e/", "2-Pack GOOGLE PIXEL 7A Skärmskydd - Härdat Glas 9H - Super kvalitet 3D")</f>
        <v>2-Pack GOOGLE PIXEL 7A Skärmskydd - Härdat Glas 9H - Super kvalitet 3D</v>
      </c>
      <c r="F13527" s="1" t="s">
        <v>315</v>
      </c>
      <c r="G13527" s="1" t="s">
        <v>316</v>
      </c>
      <c r="H13527" s="1" t="s">
        <v>317</v>
      </c>
      <c r="I13527" s="1" t="s">
        <v>16</v>
      </c>
      <c r="J13527" s="1" t="s">
        <v>23</v>
      </c>
      <c r="K13527" s="1" t="s">
        <v>16</v>
      </c>
      <c r="L13527" s="1" t="s">
        <v>16</v>
      </c>
      <c r="M13527" s="1" t="s">
        <v>16</v>
      </c>
      <c r="N13527" s="1" t="s">
        <v>16</v>
      </c>
      <c r="O13527" s="1">
        <v>63.2</v>
      </c>
      <c r="P13527" s="1">
        <v>1.0</v>
      </c>
    </row>
    <row r="13528">
      <c r="A13528" s="1" t="s">
        <v>29</v>
      </c>
      <c r="B13528" s="1" t="s">
        <v>16318</v>
      </c>
      <c r="C13528" s="2" t="s">
        <v>16314</v>
      </c>
      <c r="D13528" s="1" t="s">
        <v>19</v>
      </c>
      <c r="E13528" s="3" t="str">
        <f>HYPERLINK("https://fyndiq.se/produkt/3cfdca9d3aff4bb4/", "1-Pack SONY XPERIA 1IV Skärmskydd - Härdat Glas 9H - Super kvalitet 3D")</f>
        <v>1-Pack SONY XPERIA 1IV Skärmskydd - Härdat Glas 9H - Super kvalitet 3D</v>
      </c>
      <c r="F13528" s="1" t="s">
        <v>9938</v>
      </c>
      <c r="G13528" s="1" t="s">
        <v>9939</v>
      </c>
      <c r="H13528" s="1" t="s">
        <v>9940</v>
      </c>
      <c r="I13528" s="1" t="s">
        <v>16</v>
      </c>
      <c r="J13528" s="1" t="s">
        <v>23</v>
      </c>
      <c r="K13528" s="1" t="s">
        <v>16</v>
      </c>
      <c r="L13528" s="1" t="s">
        <v>16</v>
      </c>
      <c r="M13528" s="1" t="s">
        <v>16</v>
      </c>
      <c r="N13528" s="1" t="s">
        <v>16</v>
      </c>
      <c r="O13528" s="1">
        <v>55.2</v>
      </c>
      <c r="P13528" s="1">
        <v>1.0</v>
      </c>
    </row>
    <row r="13529">
      <c r="A13529" s="1" t="s">
        <v>29</v>
      </c>
      <c r="B13529" s="1" t="s">
        <v>16319</v>
      </c>
      <c r="C13529" s="2" t="s">
        <v>16314</v>
      </c>
      <c r="D13529" s="1" t="s">
        <v>19</v>
      </c>
      <c r="E13529" s="3" t="str">
        <f>HYPERLINK("https://fyndiq.se/produkt/a00b62acc6644fd2/", "2-Pack Samsung Galaxy S10 - Härdat glas 9H – Super kvalitet 3D")</f>
        <v>2-Pack Samsung Galaxy S10 - Härdat glas 9H – Super kvalitet 3D</v>
      </c>
      <c r="F13529" s="1" t="s">
        <v>1291</v>
      </c>
      <c r="G13529" s="1" t="s">
        <v>1292</v>
      </c>
      <c r="H13529" s="1" t="s">
        <v>1293</v>
      </c>
      <c r="I13529" s="1" t="s">
        <v>16</v>
      </c>
      <c r="J13529" s="1" t="s">
        <v>23</v>
      </c>
      <c r="K13529" s="1" t="s">
        <v>16</v>
      </c>
      <c r="L13529" s="1" t="s">
        <v>16</v>
      </c>
      <c r="M13529" s="1" t="s">
        <v>16</v>
      </c>
      <c r="N13529" s="1" t="s">
        <v>16</v>
      </c>
      <c r="O13529" s="1">
        <v>63.2</v>
      </c>
      <c r="P13529" s="1">
        <v>1.0</v>
      </c>
    </row>
    <row r="13530">
      <c r="A13530" s="1" t="s">
        <v>29</v>
      </c>
      <c r="B13530" s="1" t="s">
        <v>16320</v>
      </c>
      <c r="C13530" s="2" t="s">
        <v>16314</v>
      </c>
      <c r="D13530" s="1" t="s">
        <v>19</v>
      </c>
      <c r="E1353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530" s="1" t="s">
        <v>204</v>
      </c>
      <c r="G13530" s="1" t="s">
        <v>205</v>
      </c>
      <c r="H13530" s="1" t="s">
        <v>206</v>
      </c>
      <c r="I13530" s="1" t="s">
        <v>16</v>
      </c>
      <c r="J13530" s="1" t="s">
        <v>23</v>
      </c>
      <c r="K13530" s="1" t="s">
        <v>16</v>
      </c>
      <c r="L13530" s="1" t="s">
        <v>16</v>
      </c>
      <c r="M13530" s="1" t="s">
        <v>16</v>
      </c>
      <c r="N13530" s="1" t="s">
        <v>16</v>
      </c>
      <c r="O13530" s="1">
        <v>71.2</v>
      </c>
      <c r="P13530" s="1">
        <v>1.0</v>
      </c>
    </row>
    <row r="13531">
      <c r="A13531" s="1" t="s">
        <v>29</v>
      </c>
      <c r="B13531" s="1" t="s">
        <v>16321</v>
      </c>
      <c r="C13531" s="2" t="s">
        <v>16314</v>
      </c>
      <c r="D13531" s="1" t="s">
        <v>19</v>
      </c>
      <c r="E13531" s="3" t="str">
        <f>HYPERLINK("https://fyndiq.se/produkt/406117b60bf241a0/", "2-Pack Samsung Galaxy S9 - Härdat glas 9H - Super kvalitet 3D")</f>
        <v>2-Pack Samsung Galaxy S9 - Härdat glas 9H - Super kvalitet 3D</v>
      </c>
      <c r="F13531" s="1" t="s">
        <v>228</v>
      </c>
      <c r="G13531" s="1" t="s">
        <v>229</v>
      </c>
      <c r="H13531" s="1" t="s">
        <v>230</v>
      </c>
      <c r="I13531" s="1" t="s">
        <v>16</v>
      </c>
      <c r="J13531" s="1" t="s">
        <v>23</v>
      </c>
      <c r="K13531" s="1" t="s">
        <v>16</v>
      </c>
      <c r="L13531" s="1" t="s">
        <v>16</v>
      </c>
      <c r="M13531" s="1" t="s">
        <v>16</v>
      </c>
      <c r="N13531" s="1" t="s">
        <v>16</v>
      </c>
      <c r="O13531" s="1">
        <v>63.2</v>
      </c>
      <c r="P13531" s="1">
        <v>1.0</v>
      </c>
    </row>
    <row r="13532">
      <c r="A13532" s="1" t="s">
        <v>29</v>
      </c>
      <c r="B13532" s="1" t="s">
        <v>16322</v>
      </c>
      <c r="C13532" s="2" t="s">
        <v>16314</v>
      </c>
      <c r="D13532" s="1" t="s">
        <v>19</v>
      </c>
      <c r="E1353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532" s="1" t="s">
        <v>258</v>
      </c>
      <c r="G13532" s="1" t="s">
        <v>259</v>
      </c>
      <c r="H13532" s="1" t="s">
        <v>260</v>
      </c>
      <c r="I13532" s="1" t="s">
        <v>16</v>
      </c>
      <c r="J13532" s="1" t="s">
        <v>23</v>
      </c>
      <c r="K13532" s="1" t="s">
        <v>16</v>
      </c>
      <c r="L13532" s="1" t="s">
        <v>16</v>
      </c>
      <c r="M13532" s="1" t="s">
        <v>16</v>
      </c>
      <c r="N13532" s="1" t="s">
        <v>16</v>
      </c>
      <c r="O13532" s="1">
        <v>63.2</v>
      </c>
      <c r="P13532" s="1">
        <v>1.0</v>
      </c>
    </row>
    <row r="13533">
      <c r="A13533" s="1" t="s">
        <v>29</v>
      </c>
      <c r="B13533" s="1" t="s">
        <v>16323</v>
      </c>
      <c r="C13533" s="2" t="s">
        <v>16314</v>
      </c>
      <c r="D13533" s="1" t="s">
        <v>19</v>
      </c>
      <c r="E13533" s="3" t="str">
        <f>HYPERLINK("https://fyndiq.se/produkt/580d801ad22645e2/", "2 Pack - Samsung A12 / A32 5G - Härdat Glass 9H - Super Kvalitet")</f>
        <v>2 Pack - Samsung A12 / A32 5G - Härdat Glass 9H - Super Kvalitet</v>
      </c>
      <c r="F13533" s="1" t="s">
        <v>2530</v>
      </c>
      <c r="G13533" s="1" t="s">
        <v>2531</v>
      </c>
      <c r="H13533" s="1" t="s">
        <v>2532</v>
      </c>
      <c r="I13533" s="1" t="s">
        <v>16</v>
      </c>
      <c r="J13533" s="1" t="s">
        <v>23</v>
      </c>
      <c r="K13533" s="1" t="s">
        <v>16</v>
      </c>
      <c r="L13533" s="1" t="s">
        <v>16</v>
      </c>
      <c r="M13533" s="1" t="s">
        <v>16</v>
      </c>
      <c r="N13533" s="1" t="s">
        <v>16</v>
      </c>
      <c r="O13533" s="1">
        <v>63.2</v>
      </c>
      <c r="P13533" s="1">
        <v>1.0</v>
      </c>
    </row>
    <row r="13534">
      <c r="A13534" s="1" t="s">
        <v>29</v>
      </c>
      <c r="B13534" s="1" t="s">
        <v>16324</v>
      </c>
      <c r="C13534" s="2" t="s">
        <v>16314</v>
      </c>
      <c r="D13534" s="1" t="s">
        <v>19</v>
      </c>
      <c r="E1353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3534" s="1" t="s">
        <v>709</v>
      </c>
      <c r="G13534" s="1" t="s">
        <v>710</v>
      </c>
      <c r="H13534" s="1" t="s">
        <v>711</v>
      </c>
      <c r="I13534" s="1" t="s">
        <v>16</v>
      </c>
      <c r="J13534" s="1" t="s">
        <v>23</v>
      </c>
      <c r="K13534" s="1" t="s">
        <v>16</v>
      </c>
      <c r="L13534" s="1" t="s">
        <v>16</v>
      </c>
      <c r="M13534" s="1" t="s">
        <v>16</v>
      </c>
      <c r="N13534" s="1" t="s">
        <v>16</v>
      </c>
      <c r="O13534" s="1">
        <v>63.2</v>
      </c>
      <c r="P13534" s="1">
        <v>1.0</v>
      </c>
    </row>
    <row r="13535">
      <c r="A13535" s="1" t="s">
        <v>29</v>
      </c>
      <c r="B13535" s="1" t="s">
        <v>16325</v>
      </c>
      <c r="C13535" s="2" t="s">
        <v>16314</v>
      </c>
      <c r="D13535" s="1" t="s">
        <v>19</v>
      </c>
      <c r="E13535" s="3" t="str">
        <f>HYPERLINK("https://fyndiq.se/produkt/4a37a66aa49247d0/", "Samsung S21 FE - 9H Härdat Glass - Super Kvalitet 3D")</f>
        <v>Samsung S21 FE - 9H Härdat Glass - Super Kvalitet 3D</v>
      </c>
      <c r="F13535" s="1" t="s">
        <v>4338</v>
      </c>
      <c r="G13535" s="1" t="s">
        <v>4339</v>
      </c>
      <c r="H13535" s="1" t="s">
        <v>4340</v>
      </c>
      <c r="I13535" s="1" t="s">
        <v>16</v>
      </c>
      <c r="J13535" s="1" t="s">
        <v>23</v>
      </c>
      <c r="K13535" s="1" t="s">
        <v>16</v>
      </c>
      <c r="L13535" s="1" t="s">
        <v>16</v>
      </c>
      <c r="M13535" s="1" t="s">
        <v>16</v>
      </c>
      <c r="N13535" s="1" t="s">
        <v>16</v>
      </c>
      <c r="O13535" s="1">
        <v>55.2</v>
      </c>
      <c r="P13535" s="1">
        <v>1.0</v>
      </c>
    </row>
    <row r="13536">
      <c r="A13536" s="1" t="s">
        <v>29</v>
      </c>
      <c r="B13536" s="1" t="s">
        <v>16326</v>
      </c>
      <c r="C13536" s="2" t="s">
        <v>16314</v>
      </c>
      <c r="D13536" s="1" t="s">
        <v>19</v>
      </c>
      <c r="E13536" s="3" t="str">
        <f>HYPERLINK("https://fyndiq.se/produkt/2030c5450cfb4338/", "2 Pack Huawei P30 Pro - Härdat glas 9H – 3D Super kvalitet")</f>
        <v>2 Pack Huawei P30 Pro - Härdat glas 9H – 3D Super kvalitet</v>
      </c>
      <c r="F13536" s="1" t="s">
        <v>1091</v>
      </c>
      <c r="G13536" s="1" t="s">
        <v>1092</v>
      </c>
      <c r="H13536" s="1" t="s">
        <v>1093</v>
      </c>
      <c r="I13536" s="1" t="s">
        <v>16</v>
      </c>
      <c r="J13536" s="1" t="s">
        <v>23</v>
      </c>
      <c r="K13536" s="1" t="s">
        <v>16</v>
      </c>
      <c r="L13536" s="1" t="s">
        <v>16</v>
      </c>
      <c r="M13536" s="1" t="s">
        <v>16</v>
      </c>
      <c r="N13536" s="1" t="s">
        <v>16</v>
      </c>
      <c r="O13536" s="1">
        <v>71.2</v>
      </c>
      <c r="P13536" s="1">
        <v>1.0</v>
      </c>
    </row>
    <row r="13537">
      <c r="A13537" s="1" t="s">
        <v>29</v>
      </c>
      <c r="B13537" s="1" t="s">
        <v>16327</v>
      </c>
      <c r="C13537" s="2" t="s">
        <v>16314</v>
      </c>
      <c r="D13537" s="1" t="s">
        <v>19</v>
      </c>
      <c r="E13537" s="3" t="str">
        <f>HYPERLINK("https://fyndiq.se/produkt/e09cb1ad27c94cb3/", "Samsung S22 ULTRA - 9H Härdat Glass - 3D Super Kvalitet")</f>
        <v>Samsung S22 ULTRA - 9H Härdat Glass - 3D Super Kvalitet</v>
      </c>
      <c r="F13537" s="1" t="s">
        <v>1969</v>
      </c>
      <c r="G13537" s="1" t="s">
        <v>1970</v>
      </c>
      <c r="H13537" s="1" t="s">
        <v>1971</v>
      </c>
      <c r="I13537" s="1" t="s">
        <v>16</v>
      </c>
      <c r="J13537" s="1" t="s">
        <v>23</v>
      </c>
      <c r="K13537" s="1" t="s">
        <v>16</v>
      </c>
      <c r="L13537" s="1" t="s">
        <v>16</v>
      </c>
      <c r="M13537" s="1" t="s">
        <v>16</v>
      </c>
      <c r="N13537" s="1" t="s">
        <v>16</v>
      </c>
      <c r="O13537" s="1">
        <v>55.2</v>
      </c>
      <c r="P13537" s="1">
        <v>1.0</v>
      </c>
    </row>
    <row r="13538">
      <c r="A13538" s="1" t="s">
        <v>29</v>
      </c>
      <c r="B13538" s="1" t="s">
        <v>16328</v>
      </c>
      <c r="C13538" s="2" t="s">
        <v>16314</v>
      </c>
      <c r="D13538" s="1" t="s">
        <v>19</v>
      </c>
      <c r="E1353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3538" s="1" t="s">
        <v>968</v>
      </c>
      <c r="G13538" s="1" t="s">
        <v>969</v>
      </c>
      <c r="H13538" s="1" t="s">
        <v>970</v>
      </c>
      <c r="I13538" s="1" t="s">
        <v>16</v>
      </c>
      <c r="J13538" s="1" t="s">
        <v>23</v>
      </c>
      <c r="K13538" s="1" t="s">
        <v>16</v>
      </c>
      <c r="L13538" s="1" t="s">
        <v>16</v>
      </c>
      <c r="M13538" s="1" t="s">
        <v>16</v>
      </c>
      <c r="N13538" s="1" t="s">
        <v>16</v>
      </c>
      <c r="O13538" s="1">
        <v>71.2</v>
      </c>
      <c r="P13538" s="1">
        <v>1.0</v>
      </c>
    </row>
    <row r="13539">
      <c r="A13539" s="1" t="s">
        <v>29</v>
      </c>
      <c r="B13539" s="1" t="s">
        <v>16329</v>
      </c>
      <c r="C13539" s="2" t="s">
        <v>16314</v>
      </c>
      <c r="D13539" s="1" t="s">
        <v>19</v>
      </c>
      <c r="E13539" s="3" t="str">
        <f t="shared" ref="E13539:E13540" si="594">HYPERLINK("https://fyndiq.se/produkt/08d44de1ca3946df/", "2-Pack Samsung Galaxy S10 - Härdat Glas 9H – 3D Skärmskydd - Super kvalitet")</f>
        <v>2-Pack Samsung Galaxy S10 - Härdat Glas 9H – 3D Skärmskydd - Super kvalitet</v>
      </c>
      <c r="F13539" s="1" t="s">
        <v>729</v>
      </c>
      <c r="G13539" s="1" t="s">
        <v>730</v>
      </c>
      <c r="H13539" s="1" t="s">
        <v>731</v>
      </c>
      <c r="I13539" s="1" t="s">
        <v>16</v>
      </c>
      <c r="J13539" s="1" t="s">
        <v>23</v>
      </c>
      <c r="K13539" s="1" t="s">
        <v>16</v>
      </c>
      <c r="L13539" s="1" t="s">
        <v>16</v>
      </c>
      <c r="M13539" s="1" t="s">
        <v>16</v>
      </c>
      <c r="N13539" s="1" t="s">
        <v>16</v>
      </c>
      <c r="O13539" s="1">
        <v>63.2</v>
      </c>
      <c r="P13539" s="1">
        <v>1.0</v>
      </c>
    </row>
    <row r="13540">
      <c r="A13540" s="1" t="s">
        <v>29</v>
      </c>
      <c r="B13540" s="1" t="s">
        <v>16330</v>
      </c>
      <c r="C13540" s="2" t="s">
        <v>16314</v>
      </c>
      <c r="D13540" s="1" t="s">
        <v>19</v>
      </c>
      <c r="E13540" s="3" t="str">
        <f t="shared" si="594"/>
        <v>2-Pack Samsung Galaxy S10 - Härdat Glas 9H – 3D Skärmskydd - Super kvalitet</v>
      </c>
      <c r="F13540" s="1" t="s">
        <v>729</v>
      </c>
      <c r="G13540" s="1" t="s">
        <v>730</v>
      </c>
      <c r="H13540" s="1" t="s">
        <v>731</v>
      </c>
      <c r="I13540" s="1" t="s">
        <v>16</v>
      </c>
      <c r="J13540" s="1" t="s">
        <v>23</v>
      </c>
      <c r="K13540" s="1" t="s">
        <v>16</v>
      </c>
      <c r="L13540" s="1" t="s">
        <v>16</v>
      </c>
      <c r="M13540" s="1" t="s">
        <v>16</v>
      </c>
      <c r="N13540" s="1" t="s">
        <v>16</v>
      </c>
      <c r="O13540" s="1">
        <v>63.2</v>
      </c>
      <c r="P13540" s="1">
        <v>1.0</v>
      </c>
    </row>
    <row r="13541">
      <c r="A13541" s="1" t="s">
        <v>29</v>
      </c>
      <c r="B13541" s="1" t="s">
        <v>16331</v>
      </c>
      <c r="C13541" s="2" t="s">
        <v>16314</v>
      </c>
      <c r="D13541" s="1" t="s">
        <v>19</v>
      </c>
      <c r="E13541" s="3" t="str">
        <f>HYPERLINK("https://fyndiq.se/produkt/f15b82570d4144d0/", "2-Pack Apple Watch 41mm – Härdat glas 9H – Super kvalitet 3D")</f>
        <v>2-Pack Apple Watch 41mm – Härdat glas 9H – Super kvalitet 3D</v>
      </c>
      <c r="F13541" s="1" t="s">
        <v>144</v>
      </c>
      <c r="G13541" s="1" t="s">
        <v>145</v>
      </c>
      <c r="H13541" s="1" t="s">
        <v>146</v>
      </c>
      <c r="I13541" s="1" t="s">
        <v>16</v>
      </c>
      <c r="J13541" s="1" t="s">
        <v>23</v>
      </c>
      <c r="K13541" s="1" t="s">
        <v>16</v>
      </c>
      <c r="L13541" s="1" t="s">
        <v>16</v>
      </c>
      <c r="M13541" s="1" t="s">
        <v>16</v>
      </c>
      <c r="N13541" s="1" t="s">
        <v>16</v>
      </c>
      <c r="O13541" s="1">
        <v>55.2</v>
      </c>
      <c r="P13541" s="1">
        <v>1.0</v>
      </c>
    </row>
    <row r="13542">
      <c r="A13542" s="1" t="s">
        <v>29</v>
      </c>
      <c r="B13542" s="1" t="s">
        <v>16332</v>
      </c>
      <c r="C13542" s="2" t="s">
        <v>16314</v>
      </c>
      <c r="D13542" s="1" t="s">
        <v>19</v>
      </c>
      <c r="E13542" s="3" t="str">
        <f>HYPERLINK("https://fyndiq.se/produkt/66924f1ff238487e/", "2-Pack GOOGLE PIXEL 7A Skärmskydd - Härdat Glas 9H - Super kvalitet 3D")</f>
        <v>2-Pack GOOGLE PIXEL 7A Skärmskydd - Härdat Glas 9H - Super kvalitet 3D</v>
      </c>
      <c r="F13542" s="1" t="s">
        <v>315</v>
      </c>
      <c r="G13542" s="1" t="s">
        <v>316</v>
      </c>
      <c r="H13542" s="1" t="s">
        <v>317</v>
      </c>
      <c r="I13542" s="1" t="s">
        <v>16</v>
      </c>
      <c r="J13542" s="1" t="s">
        <v>23</v>
      </c>
      <c r="K13542" s="1" t="s">
        <v>16</v>
      </c>
      <c r="L13542" s="1" t="s">
        <v>16</v>
      </c>
      <c r="M13542" s="1" t="s">
        <v>16</v>
      </c>
      <c r="N13542" s="1" t="s">
        <v>16</v>
      </c>
      <c r="O13542" s="1">
        <v>63.2</v>
      </c>
      <c r="P13542" s="1">
        <v>1.0</v>
      </c>
    </row>
    <row r="13543">
      <c r="A13543" s="1" t="s">
        <v>29</v>
      </c>
      <c r="B13543" s="1" t="s">
        <v>16333</v>
      </c>
      <c r="C13543" s="2" t="s">
        <v>16314</v>
      </c>
      <c r="D13543" s="1" t="s">
        <v>19</v>
      </c>
      <c r="E13543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3543" s="1" t="s">
        <v>4617</v>
      </c>
      <c r="G13543" s="1" t="s">
        <v>4618</v>
      </c>
      <c r="H13543" s="1" t="s">
        <v>4619</v>
      </c>
      <c r="I13543" s="1" t="s">
        <v>16</v>
      </c>
      <c r="J13543" s="1" t="s">
        <v>23</v>
      </c>
      <c r="K13543" s="1" t="s">
        <v>16</v>
      </c>
      <c r="L13543" s="1" t="s">
        <v>16</v>
      </c>
      <c r="M13543" s="1" t="s">
        <v>16</v>
      </c>
      <c r="N13543" s="1" t="s">
        <v>16</v>
      </c>
      <c r="O13543" s="1">
        <v>63.2</v>
      </c>
      <c r="P13543" s="1">
        <v>1.0</v>
      </c>
    </row>
    <row r="13544">
      <c r="A13544" s="1" t="s">
        <v>29</v>
      </c>
      <c r="B13544" s="1" t="s">
        <v>16334</v>
      </c>
      <c r="C13544" s="2" t="s">
        <v>16314</v>
      </c>
      <c r="D13544" s="1" t="s">
        <v>19</v>
      </c>
      <c r="E13544" s="3" t="str">
        <f>HYPERLINK("https://fyndiq.se/produkt/6bc9efdb9e0f44ed/", "2-Pack Google Pixel 7 Pro - Härdat Glas 9H - Super kvalitet 3D")</f>
        <v>2-Pack Google Pixel 7 Pro - Härdat Glas 9H - Super kvalitet 3D</v>
      </c>
      <c r="F13544" s="1" t="s">
        <v>424</v>
      </c>
      <c r="G13544" s="1" t="s">
        <v>425</v>
      </c>
      <c r="H13544" s="1" t="s">
        <v>426</v>
      </c>
      <c r="I13544" s="1" t="s">
        <v>16</v>
      </c>
      <c r="J13544" s="1" t="s">
        <v>23</v>
      </c>
      <c r="K13544" s="1" t="s">
        <v>16</v>
      </c>
      <c r="L13544" s="1" t="s">
        <v>16</v>
      </c>
      <c r="M13544" s="1" t="s">
        <v>16</v>
      </c>
      <c r="N13544" s="1" t="s">
        <v>16</v>
      </c>
      <c r="O13544" s="1">
        <v>71.2</v>
      </c>
      <c r="P13544" s="1">
        <v>1.0</v>
      </c>
    </row>
    <row r="13545">
      <c r="A13545" s="1" t="s">
        <v>29</v>
      </c>
      <c r="B13545" s="1" t="s">
        <v>16335</v>
      </c>
      <c r="C13545" s="2" t="s">
        <v>16314</v>
      </c>
      <c r="D13545" s="1" t="s">
        <v>19</v>
      </c>
      <c r="E13545" s="3" t="str">
        <f>HYPERLINK("https://fyndiq.se/produkt/f7b16236096d401a/", "2-Pack Google Pixel 7A - Härdat glas 9H - Super kvalitet 3D Skärmskydd")</f>
        <v>2-Pack Google Pixel 7A - Härdat glas 9H - Super kvalitet 3D Skärmskydd</v>
      </c>
      <c r="F13545" s="1" t="s">
        <v>852</v>
      </c>
      <c r="G13545" s="1" t="s">
        <v>853</v>
      </c>
      <c r="H13545" s="1" t="s">
        <v>854</v>
      </c>
      <c r="I13545" s="1" t="s">
        <v>16</v>
      </c>
      <c r="J13545" s="1" t="s">
        <v>23</v>
      </c>
      <c r="K13545" s="1" t="s">
        <v>16</v>
      </c>
      <c r="L13545" s="1" t="s">
        <v>16</v>
      </c>
      <c r="M13545" s="1" t="s">
        <v>16</v>
      </c>
      <c r="N13545" s="1" t="s">
        <v>16</v>
      </c>
      <c r="O13545" s="1">
        <v>63.2</v>
      </c>
      <c r="P13545" s="1">
        <v>1.0</v>
      </c>
    </row>
    <row r="13546">
      <c r="A13546" s="1" t="s">
        <v>29</v>
      </c>
      <c r="B13546" s="1" t="s">
        <v>16336</v>
      </c>
      <c r="C13546" s="2" t="s">
        <v>16314</v>
      </c>
      <c r="D13546" s="1" t="s">
        <v>19</v>
      </c>
      <c r="E13546" s="3" t="str">
        <f>HYPERLINK("https://fyndiq.se/produkt/e0b5cbce33334680/", "2 Pack Sony Xperia 10 IV - Härdat glas 9H -Super Kvalitet 3D")</f>
        <v>2 Pack Sony Xperia 10 IV - Härdat glas 9H -Super Kvalitet 3D</v>
      </c>
      <c r="F13546" s="1" t="s">
        <v>250</v>
      </c>
      <c r="G13546" s="1" t="s">
        <v>251</v>
      </c>
      <c r="H13546" s="1" t="s">
        <v>252</v>
      </c>
      <c r="I13546" s="1" t="s">
        <v>16</v>
      </c>
      <c r="J13546" s="1" t="s">
        <v>23</v>
      </c>
      <c r="K13546" s="1" t="s">
        <v>16</v>
      </c>
      <c r="L13546" s="1" t="s">
        <v>16</v>
      </c>
      <c r="M13546" s="1" t="s">
        <v>16</v>
      </c>
      <c r="N13546" s="1" t="s">
        <v>16</v>
      </c>
      <c r="O13546" s="1">
        <v>71.2</v>
      </c>
      <c r="P13546" s="1">
        <v>1.0</v>
      </c>
    </row>
    <row r="13547">
      <c r="A13547" s="1" t="s">
        <v>29</v>
      </c>
      <c r="B13547" s="1" t="s">
        <v>16337</v>
      </c>
      <c r="C13547" s="2" t="s">
        <v>16314</v>
      </c>
      <c r="D13547" s="1" t="s">
        <v>19</v>
      </c>
      <c r="E13547" s="3" t="str">
        <f>HYPERLINK("https://fyndiq.se/produkt/abcb18d2b1094266/", "2 Pack Samsung S21 5G - Härdat Glas 9H - Super Kvalitet 3D")</f>
        <v>2 Pack Samsung S21 5G - Härdat Glas 9H - Super Kvalitet 3D</v>
      </c>
      <c r="F13547" s="1" t="s">
        <v>2719</v>
      </c>
      <c r="G13547" s="1" t="s">
        <v>2720</v>
      </c>
      <c r="H13547" s="1" t="s">
        <v>2721</v>
      </c>
      <c r="I13547" s="1" t="s">
        <v>16</v>
      </c>
      <c r="J13547" s="1" t="s">
        <v>23</v>
      </c>
      <c r="K13547" s="1" t="s">
        <v>16</v>
      </c>
      <c r="L13547" s="1" t="s">
        <v>16</v>
      </c>
      <c r="M13547" s="1" t="s">
        <v>16</v>
      </c>
      <c r="N13547" s="1" t="s">
        <v>16</v>
      </c>
      <c r="O13547" s="1">
        <v>63.2</v>
      </c>
      <c r="P13547" s="1">
        <v>1.0</v>
      </c>
    </row>
    <row r="13548">
      <c r="A13548" s="1" t="s">
        <v>29</v>
      </c>
      <c r="B13548" s="1" t="s">
        <v>16338</v>
      </c>
      <c r="C13548" s="2" t="s">
        <v>16314</v>
      </c>
      <c r="D13548" s="1" t="s">
        <v>19</v>
      </c>
      <c r="E13548" s="3" t="str">
        <f>HYPERLINK("https://fyndiq.se/produkt/f2c164e932234570/", "2-Pack HUAWEI P30 PRO Skärmskydd - Härdat Glas 9H - Super kvalitet 3D")</f>
        <v>2-Pack HUAWEI P30 PRO Skärmskydd - Härdat Glas 9H - Super kvalitet 3D</v>
      </c>
      <c r="F13548" s="1" t="s">
        <v>267</v>
      </c>
      <c r="G13548" s="1" t="s">
        <v>268</v>
      </c>
      <c r="H13548" s="1" t="s">
        <v>269</v>
      </c>
      <c r="I13548" s="1" t="s">
        <v>16</v>
      </c>
      <c r="J13548" s="1" t="s">
        <v>23</v>
      </c>
      <c r="K13548" s="1" t="s">
        <v>16</v>
      </c>
      <c r="L13548" s="1" t="s">
        <v>16</v>
      </c>
      <c r="M13548" s="1" t="s">
        <v>16</v>
      </c>
      <c r="N13548" s="1" t="s">
        <v>16</v>
      </c>
      <c r="O13548" s="1">
        <v>63.2</v>
      </c>
      <c r="P13548" s="1">
        <v>1.0</v>
      </c>
    </row>
    <row r="13549">
      <c r="A13549" s="1" t="s">
        <v>29</v>
      </c>
      <c r="B13549" s="1" t="s">
        <v>16339</v>
      </c>
      <c r="C13549" s="2" t="s">
        <v>16314</v>
      </c>
      <c r="D13549" s="1" t="s">
        <v>19</v>
      </c>
      <c r="E13549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3549" s="1" t="s">
        <v>43</v>
      </c>
      <c r="G13549" s="1" t="s">
        <v>44</v>
      </c>
      <c r="H13549" s="1" t="s">
        <v>45</v>
      </c>
      <c r="I13549" s="1" t="s">
        <v>16</v>
      </c>
      <c r="J13549" s="1" t="s">
        <v>23</v>
      </c>
      <c r="K13549" s="1" t="s">
        <v>16</v>
      </c>
      <c r="L13549" s="1" t="s">
        <v>16</v>
      </c>
      <c r="M13549" s="1" t="s">
        <v>16</v>
      </c>
      <c r="N13549" s="1" t="s">
        <v>16</v>
      </c>
      <c r="O13549" s="1">
        <v>79.2</v>
      </c>
      <c r="P13549" s="1">
        <v>1.0</v>
      </c>
    </row>
    <row r="13550">
      <c r="A13550" s="1" t="s">
        <v>29</v>
      </c>
      <c r="B13550" s="1" t="s">
        <v>16340</v>
      </c>
      <c r="C13550" s="2" t="s">
        <v>16314</v>
      </c>
      <c r="D13550" s="1" t="s">
        <v>19</v>
      </c>
      <c r="E13550" s="3" t="str">
        <f>HYPERLINK("https://fyndiq.se/produkt/b5d97e634657486f/", "2-Pack Samsung S23 FE Skärmskydd - Härdat Glas 9H - Super kvalitet 3D")</f>
        <v>2-Pack Samsung S23 FE Skärmskydd - Härdat Glas 9H - Super kvalitet 3D</v>
      </c>
      <c r="F13550" s="1" t="s">
        <v>1000</v>
      </c>
      <c r="G13550" s="1" t="s">
        <v>1001</v>
      </c>
      <c r="H13550" s="1" t="s">
        <v>1002</v>
      </c>
      <c r="I13550" s="1" t="s">
        <v>16</v>
      </c>
      <c r="J13550" s="1" t="s">
        <v>23</v>
      </c>
      <c r="K13550" s="1" t="s">
        <v>16</v>
      </c>
      <c r="L13550" s="1" t="s">
        <v>16</v>
      </c>
      <c r="M13550" s="1" t="s">
        <v>16</v>
      </c>
      <c r="N13550" s="1" t="s">
        <v>16</v>
      </c>
      <c r="O13550" s="1">
        <v>63.2</v>
      </c>
      <c r="P13550" s="1">
        <v>2.0</v>
      </c>
    </row>
    <row r="13551">
      <c r="A13551" s="1" t="s">
        <v>29</v>
      </c>
      <c r="B13551" s="1" t="s">
        <v>16341</v>
      </c>
      <c r="C13551" s="2" t="s">
        <v>16314</v>
      </c>
      <c r="D13551" s="1" t="s">
        <v>19</v>
      </c>
      <c r="E13551" s="3" t="str">
        <f>HYPERLINK("https://fyndiq.se/produkt/f2c164e932234570/", "2-Pack HUAWEI P30 PRO Skärmskydd - Härdat Glas 9H - Super kvalitet 3D")</f>
        <v>2-Pack HUAWEI P30 PRO Skärmskydd - Härdat Glas 9H - Super kvalitet 3D</v>
      </c>
      <c r="F13551" s="1" t="s">
        <v>267</v>
      </c>
      <c r="G13551" s="1" t="s">
        <v>268</v>
      </c>
      <c r="H13551" s="1" t="s">
        <v>269</v>
      </c>
      <c r="I13551" s="1" t="s">
        <v>16</v>
      </c>
      <c r="J13551" s="1" t="s">
        <v>23</v>
      </c>
      <c r="K13551" s="1" t="s">
        <v>16</v>
      </c>
      <c r="L13551" s="1" t="s">
        <v>16</v>
      </c>
      <c r="M13551" s="1" t="s">
        <v>16</v>
      </c>
      <c r="N13551" s="1" t="s">
        <v>16</v>
      </c>
      <c r="O13551" s="1">
        <v>63.2</v>
      </c>
      <c r="P13551" s="1">
        <v>1.0</v>
      </c>
    </row>
    <row r="13552">
      <c r="A13552" s="1" t="s">
        <v>29</v>
      </c>
      <c r="B13552" s="1" t="s">
        <v>16342</v>
      </c>
      <c r="C13552" s="2" t="s">
        <v>16314</v>
      </c>
      <c r="D13552" s="1" t="s">
        <v>19</v>
      </c>
      <c r="E13552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3552" s="1" t="s">
        <v>2894</v>
      </c>
      <c r="G13552" s="1" t="s">
        <v>2895</v>
      </c>
      <c r="H13552" s="1" t="s">
        <v>2896</v>
      </c>
      <c r="I13552" s="1" t="s">
        <v>16</v>
      </c>
      <c r="J13552" s="1" t="s">
        <v>23</v>
      </c>
      <c r="K13552" s="1" t="s">
        <v>16</v>
      </c>
      <c r="L13552" s="1" t="s">
        <v>16</v>
      </c>
      <c r="M13552" s="1" t="s">
        <v>16</v>
      </c>
      <c r="N13552" s="1" t="s">
        <v>16</v>
      </c>
      <c r="O13552" s="1">
        <v>87.2</v>
      </c>
      <c r="P13552" s="1">
        <v>1.0</v>
      </c>
    </row>
    <row r="13553">
      <c r="A13553" s="1" t="s">
        <v>29</v>
      </c>
      <c r="B13553" s="1" t="s">
        <v>16343</v>
      </c>
      <c r="C13553" s="2" t="s">
        <v>16314</v>
      </c>
      <c r="D13553" s="1" t="s">
        <v>19</v>
      </c>
      <c r="E13553" s="3" t="str">
        <f>HYPERLINK("https://fyndiq.se/produkt/9f3f4d2de3c94916/", "2 Pack Samsung Galaxy S9 - Härdat glas-9H Super kvalitet 3D")</f>
        <v>2 Pack Samsung Galaxy S9 - Härdat glas-9H Super kvalitet 3D</v>
      </c>
      <c r="F13553" s="1" t="s">
        <v>1500</v>
      </c>
      <c r="G13553" s="1" t="s">
        <v>1501</v>
      </c>
      <c r="H13553" s="1" t="s">
        <v>1502</v>
      </c>
      <c r="I13553" s="1" t="s">
        <v>16</v>
      </c>
      <c r="J13553" s="1" t="s">
        <v>23</v>
      </c>
      <c r="K13553" s="1" t="s">
        <v>16</v>
      </c>
      <c r="L13553" s="1" t="s">
        <v>16</v>
      </c>
      <c r="M13553" s="1" t="s">
        <v>16</v>
      </c>
      <c r="N13553" s="1" t="s">
        <v>16</v>
      </c>
      <c r="O13553" s="1">
        <v>63.2</v>
      </c>
      <c r="P13553" s="1">
        <v>1.0</v>
      </c>
    </row>
    <row r="13554">
      <c r="A13554" s="1" t="s">
        <v>29</v>
      </c>
      <c r="B13554" s="1" t="s">
        <v>16344</v>
      </c>
      <c r="C13554" s="2" t="s">
        <v>16314</v>
      </c>
      <c r="D13554" s="1" t="s">
        <v>19</v>
      </c>
      <c r="E13554" s="3" t="str">
        <f>HYPERLINK("https://fyndiq.se/produkt/bd84362587364f02/", "2-Pack GOOGLE PIXEL 8 Skärmskydd - Härdat Glas 9H - Super kvalitet 3D")</f>
        <v>2-Pack GOOGLE PIXEL 8 Skärmskydd - Härdat Glas 9H - Super kvalitet 3D</v>
      </c>
      <c r="F13554" s="1" t="s">
        <v>254</v>
      </c>
      <c r="G13554" s="1" t="s">
        <v>255</v>
      </c>
      <c r="H13554" s="1" t="s">
        <v>256</v>
      </c>
      <c r="I13554" s="1" t="s">
        <v>16</v>
      </c>
      <c r="J13554" s="1" t="s">
        <v>23</v>
      </c>
      <c r="K13554" s="1" t="s">
        <v>16</v>
      </c>
      <c r="L13554" s="1" t="s">
        <v>16</v>
      </c>
      <c r="M13554" s="1" t="s">
        <v>16</v>
      </c>
      <c r="N13554" s="1" t="s">
        <v>16</v>
      </c>
      <c r="O13554" s="1">
        <v>71.2</v>
      </c>
      <c r="P13554" s="1">
        <v>1.0</v>
      </c>
    </row>
    <row r="13555">
      <c r="A13555" s="1" t="s">
        <v>29</v>
      </c>
      <c r="B13555" s="1" t="s">
        <v>16345</v>
      </c>
      <c r="C13555" s="2" t="s">
        <v>16314</v>
      </c>
      <c r="D13555" s="1" t="s">
        <v>19</v>
      </c>
      <c r="E13555" s="3" t="str">
        <f>HYPERLINK("https://fyndiq.se/produkt/b0e6a5f9aab34236/", "1-Pack Samsung S10 Skärmskydd - Härdat Glas 9H - Super kvalitet 3D")</f>
        <v>1-Pack Samsung S10 Skärmskydd - Härdat Glas 9H - Super kvalitet 3D</v>
      </c>
      <c r="F13555" s="1" t="s">
        <v>10576</v>
      </c>
      <c r="G13555" s="1" t="s">
        <v>10577</v>
      </c>
      <c r="H13555" s="1" t="s">
        <v>10578</v>
      </c>
      <c r="I13555" s="1" t="s">
        <v>16</v>
      </c>
      <c r="J13555" s="1" t="s">
        <v>23</v>
      </c>
      <c r="K13555" s="1" t="s">
        <v>16</v>
      </c>
      <c r="L13555" s="1" t="s">
        <v>16</v>
      </c>
      <c r="M13555" s="1" t="s">
        <v>16</v>
      </c>
      <c r="N13555" s="1" t="s">
        <v>16</v>
      </c>
      <c r="O13555" s="1">
        <v>55.2</v>
      </c>
      <c r="P13555" s="1">
        <v>1.0</v>
      </c>
    </row>
    <row r="13556">
      <c r="A13556" s="1" t="s">
        <v>29</v>
      </c>
      <c r="B13556" s="1" t="s">
        <v>16346</v>
      </c>
      <c r="C13556" s="2" t="s">
        <v>16314</v>
      </c>
      <c r="D13556" s="1" t="s">
        <v>19</v>
      </c>
      <c r="E1355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556" s="1" t="s">
        <v>204</v>
      </c>
      <c r="G13556" s="1" t="s">
        <v>205</v>
      </c>
      <c r="H13556" s="1" t="s">
        <v>206</v>
      </c>
      <c r="I13556" s="1" t="s">
        <v>16</v>
      </c>
      <c r="J13556" s="1" t="s">
        <v>23</v>
      </c>
      <c r="K13556" s="1" t="s">
        <v>16</v>
      </c>
      <c r="L13556" s="1" t="s">
        <v>16</v>
      </c>
      <c r="M13556" s="1" t="s">
        <v>16</v>
      </c>
      <c r="N13556" s="1" t="s">
        <v>16</v>
      </c>
      <c r="O13556" s="1">
        <v>71.2</v>
      </c>
      <c r="P13556" s="1">
        <v>1.0</v>
      </c>
    </row>
    <row r="13557">
      <c r="A13557" s="1" t="s">
        <v>29</v>
      </c>
      <c r="B13557" s="1" t="s">
        <v>16347</v>
      </c>
      <c r="C13557" s="2" t="s">
        <v>16314</v>
      </c>
      <c r="D13557" s="1" t="s">
        <v>19</v>
      </c>
      <c r="E13557" s="3" t="str">
        <f>HYPERLINK("https://fyndiq.se/produkt/3fee81d316cc43da/", "2-pack - iPhone 12 / 12 Pro - 9H Härdat Glass - Top Kvalitet")</f>
        <v>2-pack - iPhone 12 / 12 Pro - 9H Härdat Glass - Top Kvalitet</v>
      </c>
      <c r="F13557" s="1" t="s">
        <v>2499</v>
      </c>
      <c r="G13557" s="1" t="s">
        <v>2500</v>
      </c>
      <c r="H13557" s="1" t="s">
        <v>2067</v>
      </c>
      <c r="I13557" s="1" t="s">
        <v>16</v>
      </c>
      <c r="J13557" s="1" t="s">
        <v>23</v>
      </c>
      <c r="K13557" s="1" t="s">
        <v>16</v>
      </c>
      <c r="L13557" s="1" t="s">
        <v>16</v>
      </c>
      <c r="M13557" s="1" t="s">
        <v>16</v>
      </c>
      <c r="N13557" s="1" t="s">
        <v>16</v>
      </c>
      <c r="O13557" s="1">
        <v>47.2</v>
      </c>
      <c r="P13557" s="1">
        <v>1.0</v>
      </c>
    </row>
    <row r="13558">
      <c r="A13558" s="1" t="s">
        <v>29</v>
      </c>
      <c r="B13558" s="1" t="s">
        <v>16348</v>
      </c>
      <c r="C13558" s="2" t="s">
        <v>16314</v>
      </c>
      <c r="D13558" s="1" t="s">
        <v>19</v>
      </c>
      <c r="E13558" s="3" t="str">
        <f>HYPERLINK("https://fyndiq.se/produkt/0a890dd972c4463d/", "2-Pack Samsung Galaxy A52s 5G - Härdat glas 9H - Super kvalitet")</f>
        <v>2-Pack Samsung Galaxy A52s 5G - Härdat glas 9H - Super kvalitet</v>
      </c>
      <c r="F13558" s="1" t="s">
        <v>442</v>
      </c>
      <c r="G13558" s="1" t="s">
        <v>443</v>
      </c>
      <c r="H13558" s="1" t="s">
        <v>444</v>
      </c>
      <c r="I13558" s="1" t="s">
        <v>16</v>
      </c>
      <c r="J13558" s="1" t="s">
        <v>23</v>
      </c>
      <c r="K13558" s="1" t="s">
        <v>16</v>
      </c>
      <c r="L13558" s="1" t="s">
        <v>16</v>
      </c>
      <c r="M13558" s="1" t="s">
        <v>16</v>
      </c>
      <c r="N13558" s="1" t="s">
        <v>16</v>
      </c>
      <c r="O13558" s="1">
        <v>63.2</v>
      </c>
      <c r="P13558" s="1">
        <v>1.0</v>
      </c>
    </row>
    <row r="13559">
      <c r="A13559" s="1" t="s">
        <v>29</v>
      </c>
      <c r="B13559" s="1" t="s">
        <v>16349</v>
      </c>
      <c r="C13559" s="2" t="s">
        <v>16314</v>
      </c>
      <c r="D13559" s="1" t="s">
        <v>19</v>
      </c>
      <c r="E13559" s="3" t="str">
        <f>HYPERLINK("https://fyndiq.se/produkt/416415a768684efb/", "2-Pack Samsung Galaxy S21 5G - 9H Härdat Glas - HD")</f>
        <v>2-Pack Samsung Galaxy S21 5G - 9H Härdat Glas - HD</v>
      </c>
      <c r="F13559" s="1" t="s">
        <v>39</v>
      </c>
      <c r="G13559" s="1" t="s">
        <v>40</v>
      </c>
      <c r="H13559" s="1" t="s">
        <v>41</v>
      </c>
      <c r="I13559" s="1" t="s">
        <v>16</v>
      </c>
      <c r="J13559" s="1" t="s">
        <v>23</v>
      </c>
      <c r="K13559" s="1" t="s">
        <v>16</v>
      </c>
      <c r="L13559" s="1" t="s">
        <v>16</v>
      </c>
      <c r="M13559" s="1" t="s">
        <v>16</v>
      </c>
      <c r="N13559" s="1" t="s">
        <v>16</v>
      </c>
      <c r="O13559" s="1">
        <v>63.2</v>
      </c>
      <c r="P13559" s="1">
        <v>1.0</v>
      </c>
    </row>
    <row r="13560">
      <c r="A13560" s="1" t="s">
        <v>29</v>
      </c>
      <c r="B13560" s="1" t="s">
        <v>16350</v>
      </c>
      <c r="C13560" s="2" t="s">
        <v>16314</v>
      </c>
      <c r="D13560" s="1" t="s">
        <v>19</v>
      </c>
      <c r="E13560" s="3" t="str">
        <f>HYPERLINK("https://fyndiq.se/produkt/4603671cea994359/", "Samsung S20 Plus härdat glas 3D 9H Top Kvalitet skärmskydd")</f>
        <v>Samsung S20 Plus härdat glas 3D 9H Top Kvalitet skärmskydd</v>
      </c>
      <c r="F13560" s="1" t="s">
        <v>428</v>
      </c>
      <c r="G13560" s="1" t="s">
        <v>429</v>
      </c>
      <c r="H13560" s="1" t="s">
        <v>430</v>
      </c>
      <c r="I13560" s="1" t="s">
        <v>16</v>
      </c>
      <c r="J13560" s="1" t="s">
        <v>23</v>
      </c>
      <c r="K13560" s="1" t="s">
        <v>16</v>
      </c>
      <c r="L13560" s="1" t="s">
        <v>16</v>
      </c>
      <c r="M13560" s="1" t="s">
        <v>16</v>
      </c>
      <c r="N13560" s="1" t="s">
        <v>16</v>
      </c>
      <c r="O13560" s="1">
        <v>55.2</v>
      </c>
      <c r="P13560" s="1">
        <v>1.0</v>
      </c>
    </row>
    <row r="13561">
      <c r="A13561" s="1" t="s">
        <v>29</v>
      </c>
      <c r="B13561" s="1" t="s">
        <v>16351</v>
      </c>
      <c r="C13561" s="2" t="s">
        <v>16314</v>
      </c>
      <c r="D13561" s="1" t="s">
        <v>19</v>
      </c>
      <c r="E13561" s="3" t="str">
        <f>HYPERLINK("https://fyndiq.se/produkt/18685489746f4590/", "Samsung Galaxy Note 10 Plus - Härdat glas 9H-Super kvalitet 3D")</f>
        <v>Samsung Galaxy Note 10 Plus - Härdat glas 9H-Super kvalitet 3D</v>
      </c>
      <c r="F13561" s="1" t="s">
        <v>996</v>
      </c>
      <c r="G13561" s="1" t="s">
        <v>997</v>
      </c>
      <c r="H13561" s="1" t="s">
        <v>998</v>
      </c>
      <c r="I13561" s="1" t="s">
        <v>16</v>
      </c>
      <c r="J13561" s="1" t="s">
        <v>23</v>
      </c>
      <c r="K13561" s="1" t="s">
        <v>16</v>
      </c>
      <c r="L13561" s="1" t="s">
        <v>16</v>
      </c>
      <c r="M13561" s="1" t="s">
        <v>16</v>
      </c>
      <c r="N13561" s="1" t="s">
        <v>16</v>
      </c>
      <c r="O13561" s="1">
        <v>55.2</v>
      </c>
      <c r="P13561" s="1">
        <v>1.0</v>
      </c>
    </row>
    <row r="13562">
      <c r="A13562" s="1" t="s">
        <v>29</v>
      </c>
      <c r="B13562" s="1" t="s">
        <v>16352</v>
      </c>
      <c r="C13562" s="2" t="s">
        <v>16314</v>
      </c>
      <c r="D13562" s="1" t="s">
        <v>19</v>
      </c>
      <c r="E13562" s="3" t="str">
        <f>HYPERLINK("https://fyndiq.se/produkt/fb71bd1df0c24a44/", "2-Pack Samsung Galaxy A34 (5G) - 9H Härdat Glass - 3D Super Kvalitet")</f>
        <v>2-Pack Samsung Galaxy A34 (5G) - 9H Härdat Glass - 3D Super Kvalitet</v>
      </c>
      <c r="F13562" s="1" t="s">
        <v>75</v>
      </c>
      <c r="G13562" s="1" t="s">
        <v>76</v>
      </c>
      <c r="H13562" s="1" t="s">
        <v>77</v>
      </c>
      <c r="I13562" s="1" t="s">
        <v>16</v>
      </c>
      <c r="J13562" s="1" t="s">
        <v>23</v>
      </c>
      <c r="K13562" s="1" t="s">
        <v>16</v>
      </c>
      <c r="L13562" s="1" t="s">
        <v>16</v>
      </c>
      <c r="M13562" s="1" t="s">
        <v>16</v>
      </c>
      <c r="N13562" s="1" t="s">
        <v>16</v>
      </c>
      <c r="O13562" s="1">
        <v>63.2</v>
      </c>
      <c r="P13562" s="1">
        <v>1.0</v>
      </c>
    </row>
    <row r="13563">
      <c r="A13563" s="1" t="s">
        <v>29</v>
      </c>
      <c r="B13563" s="1" t="s">
        <v>16353</v>
      </c>
      <c r="C13563" s="2" t="s">
        <v>16314</v>
      </c>
      <c r="D13563" s="1" t="s">
        <v>19</v>
      </c>
      <c r="E13563" s="3" t="str">
        <f t="shared" ref="E13563:E13564" si="595">HYPERLINK("https://fyndiq.se/produkt/4bbb3fa8e0b44286/", "2-Pack XIAOMI REDMI 13C Skärmskydd - Härdat Glas 9H - Super kvalitet 3D")</f>
        <v>2-Pack XIAOMI REDMI 13C Skärmskydd - Härdat Glas 9H - Super kvalitet 3D</v>
      </c>
      <c r="F13563" s="1" t="s">
        <v>103</v>
      </c>
      <c r="G13563" s="1" t="s">
        <v>104</v>
      </c>
      <c r="H13563" s="1" t="s">
        <v>105</v>
      </c>
      <c r="I13563" s="1" t="s">
        <v>16</v>
      </c>
      <c r="J13563" s="1" t="s">
        <v>23</v>
      </c>
      <c r="K13563" s="1" t="s">
        <v>16</v>
      </c>
      <c r="L13563" s="1" t="s">
        <v>16</v>
      </c>
      <c r="M13563" s="1" t="s">
        <v>16</v>
      </c>
      <c r="N13563" s="1" t="s">
        <v>16</v>
      </c>
      <c r="O13563" s="1">
        <v>63.2</v>
      </c>
      <c r="P13563" s="1">
        <v>1.0</v>
      </c>
    </row>
    <row r="13564">
      <c r="A13564" s="1" t="s">
        <v>29</v>
      </c>
      <c r="B13564" s="1" t="s">
        <v>16354</v>
      </c>
      <c r="C13564" s="2" t="s">
        <v>16314</v>
      </c>
      <c r="D13564" s="1" t="s">
        <v>19</v>
      </c>
      <c r="E13564" s="3" t="str">
        <f t="shared" si="595"/>
        <v>2-Pack XIAOMI REDMI 13C Skärmskydd - Härdat Glas 9H - Super kvalitet 3D</v>
      </c>
      <c r="F13564" s="1" t="s">
        <v>103</v>
      </c>
      <c r="G13564" s="1" t="s">
        <v>104</v>
      </c>
      <c r="H13564" s="1" t="s">
        <v>105</v>
      </c>
      <c r="I13564" s="1" t="s">
        <v>16</v>
      </c>
      <c r="J13564" s="1" t="s">
        <v>23</v>
      </c>
      <c r="K13564" s="1" t="s">
        <v>16</v>
      </c>
      <c r="L13564" s="1" t="s">
        <v>16</v>
      </c>
      <c r="M13564" s="1" t="s">
        <v>16</v>
      </c>
      <c r="N13564" s="1" t="s">
        <v>16</v>
      </c>
      <c r="O13564" s="1">
        <v>63.2</v>
      </c>
      <c r="P13564" s="1">
        <v>1.0</v>
      </c>
    </row>
    <row r="13565">
      <c r="A13565" s="1" t="s">
        <v>29</v>
      </c>
      <c r="B13565" s="1" t="s">
        <v>16355</v>
      </c>
      <c r="C13565" s="2" t="s">
        <v>16314</v>
      </c>
      <c r="D13565" s="1" t="s">
        <v>19</v>
      </c>
      <c r="E13565" s="3" t="str">
        <f>HYPERLINK("https://fyndiq.se/produkt/8d7960028c1a40a4/", "2 Pack Xiaomi 11T Pro 5G - Härdat glas 9H - Super kvalitet 3D")</f>
        <v>2 Pack Xiaomi 11T Pro 5G - Härdat glas 9H - Super kvalitet 3D</v>
      </c>
      <c r="F13565" s="1" t="s">
        <v>112</v>
      </c>
      <c r="G13565" s="1" t="s">
        <v>113</v>
      </c>
      <c r="H13565" s="1" t="s">
        <v>114</v>
      </c>
      <c r="I13565" s="1" t="s">
        <v>16</v>
      </c>
      <c r="J13565" s="1" t="s">
        <v>23</v>
      </c>
      <c r="K13565" s="1" t="s">
        <v>16</v>
      </c>
      <c r="L13565" s="1" t="s">
        <v>16</v>
      </c>
      <c r="M13565" s="1" t="s">
        <v>16</v>
      </c>
      <c r="N13565" s="1" t="s">
        <v>16</v>
      </c>
      <c r="O13565" s="1">
        <v>63.2</v>
      </c>
      <c r="P13565" s="1">
        <v>1.0</v>
      </c>
    </row>
    <row r="13566">
      <c r="A13566" s="1" t="s">
        <v>29</v>
      </c>
      <c r="B13566" s="1" t="s">
        <v>16356</v>
      </c>
      <c r="C13566" s="2" t="s">
        <v>16314</v>
      </c>
      <c r="D13566" s="1" t="s">
        <v>19</v>
      </c>
      <c r="E13566" s="3" t="str">
        <f t="shared" ref="E13566:E13567" si="596">HYPERLINK("https://fyndiq.se/produkt/914693d84cc04c99/", "2-Pack Xiaomi Redmi 12C - Härdat Glas 9H - Super kvalitet 3D Skärmskydd")</f>
        <v>2-Pack Xiaomi Redmi 12C - Härdat Glas 9H - Super kvalitet 3D Skärmskydd</v>
      </c>
      <c r="F13566" s="1" t="s">
        <v>3098</v>
      </c>
      <c r="G13566" s="1" t="s">
        <v>3099</v>
      </c>
      <c r="H13566" s="1" t="s">
        <v>3100</v>
      </c>
      <c r="I13566" s="1" t="s">
        <v>16</v>
      </c>
      <c r="J13566" s="1" t="s">
        <v>23</v>
      </c>
      <c r="K13566" s="1" t="s">
        <v>16</v>
      </c>
      <c r="L13566" s="1" t="s">
        <v>16</v>
      </c>
      <c r="M13566" s="1" t="s">
        <v>16</v>
      </c>
      <c r="N13566" s="1" t="s">
        <v>16</v>
      </c>
      <c r="O13566" s="1">
        <v>63.2</v>
      </c>
      <c r="P13566" s="1">
        <v>2.0</v>
      </c>
    </row>
    <row r="13567">
      <c r="A13567" s="1" t="s">
        <v>29</v>
      </c>
      <c r="B13567" s="1" t="s">
        <v>16357</v>
      </c>
      <c r="C13567" s="2" t="s">
        <v>16314</v>
      </c>
      <c r="D13567" s="1" t="s">
        <v>19</v>
      </c>
      <c r="E13567" s="3" t="str">
        <f t="shared" si="596"/>
        <v>2-Pack Xiaomi Redmi 12C - Härdat Glas 9H - Super kvalitet 3D Skärmskydd</v>
      </c>
      <c r="F13567" s="1" t="s">
        <v>3098</v>
      </c>
      <c r="G13567" s="1" t="s">
        <v>3099</v>
      </c>
      <c r="H13567" s="1" t="s">
        <v>3100</v>
      </c>
      <c r="I13567" s="1" t="s">
        <v>16</v>
      </c>
      <c r="J13567" s="1" t="s">
        <v>23</v>
      </c>
      <c r="K13567" s="1" t="s">
        <v>16</v>
      </c>
      <c r="L13567" s="1" t="s">
        <v>16</v>
      </c>
      <c r="M13567" s="1" t="s">
        <v>16</v>
      </c>
      <c r="N13567" s="1" t="s">
        <v>16</v>
      </c>
      <c r="O13567" s="1">
        <v>63.2</v>
      </c>
      <c r="P13567" s="1">
        <v>1.0</v>
      </c>
    </row>
    <row r="13568">
      <c r="A13568" s="1" t="s">
        <v>29</v>
      </c>
      <c r="B13568" s="1" t="s">
        <v>16358</v>
      </c>
      <c r="C13568" s="2" t="s">
        <v>16314</v>
      </c>
      <c r="D13568" s="1" t="s">
        <v>19</v>
      </c>
      <c r="E13568" s="3" t="str">
        <f t="shared" ref="E13568:E13569" si="597">HYPERLINK("https://fyndiq.se/produkt/13e76851ca504320/", "2-Pack Samsung Galaxy S22 Ultra - Härdat glas 9H - Top kvalitet")</f>
        <v>2-Pack Samsung Galaxy S22 Ultra - Härdat glas 9H - Top kvalitet</v>
      </c>
      <c r="F13568" s="1" t="s">
        <v>140</v>
      </c>
      <c r="G13568" s="1" t="s">
        <v>141</v>
      </c>
      <c r="H13568" s="1" t="s">
        <v>142</v>
      </c>
      <c r="I13568" s="1" t="s">
        <v>16</v>
      </c>
      <c r="J13568" s="1" t="s">
        <v>23</v>
      </c>
      <c r="K13568" s="1" t="s">
        <v>16</v>
      </c>
      <c r="L13568" s="1" t="s">
        <v>16</v>
      </c>
      <c r="M13568" s="1" t="s">
        <v>16</v>
      </c>
      <c r="N13568" s="1" t="s">
        <v>16</v>
      </c>
      <c r="O13568" s="1">
        <v>63.2</v>
      </c>
      <c r="P13568" s="1">
        <v>2.0</v>
      </c>
    </row>
    <row r="13569">
      <c r="A13569" s="1" t="s">
        <v>29</v>
      </c>
      <c r="B13569" s="1" t="s">
        <v>16359</v>
      </c>
      <c r="C13569" s="2" t="s">
        <v>16314</v>
      </c>
      <c r="D13569" s="1" t="s">
        <v>19</v>
      </c>
      <c r="E13569" s="3" t="str">
        <f t="shared" si="597"/>
        <v>2-Pack Samsung Galaxy S22 Ultra - Härdat glas 9H - Top kvalitet</v>
      </c>
      <c r="F13569" s="1" t="s">
        <v>140</v>
      </c>
      <c r="G13569" s="1" t="s">
        <v>141</v>
      </c>
      <c r="H13569" s="1" t="s">
        <v>142</v>
      </c>
      <c r="I13569" s="1" t="s">
        <v>16</v>
      </c>
      <c r="J13569" s="1" t="s">
        <v>23</v>
      </c>
      <c r="K13569" s="1" t="s">
        <v>16</v>
      </c>
      <c r="L13569" s="1" t="s">
        <v>16</v>
      </c>
      <c r="M13569" s="1" t="s">
        <v>16</v>
      </c>
      <c r="N13569" s="1" t="s">
        <v>16</v>
      </c>
      <c r="O13569" s="1">
        <v>63.2</v>
      </c>
      <c r="P13569" s="1">
        <v>1.0</v>
      </c>
    </row>
    <row r="13570">
      <c r="A13570" s="1" t="s">
        <v>29</v>
      </c>
      <c r="B13570" s="1" t="s">
        <v>16360</v>
      </c>
      <c r="C13570" s="2" t="s">
        <v>16314</v>
      </c>
      <c r="D13570" s="1" t="s">
        <v>19</v>
      </c>
      <c r="E13570" s="3" t="str">
        <f>HYPERLINK("https://fyndiq.se/produkt/67afb534781a4066/", "2-Pack Samsung Galaxy S9 Plus - Härdat glas- 9HSuper kvalitet 3D")</f>
        <v>2-Pack Samsung Galaxy S9 Plus - Härdat glas- 9HSuper kvalitet 3D</v>
      </c>
      <c r="F13570" s="1" t="s">
        <v>3929</v>
      </c>
      <c r="G13570" s="1" t="s">
        <v>3930</v>
      </c>
      <c r="H13570" s="1" t="s">
        <v>3931</v>
      </c>
      <c r="I13570" s="1" t="s">
        <v>16</v>
      </c>
      <c r="J13570" s="1" t="s">
        <v>23</v>
      </c>
      <c r="K13570" s="1" t="s">
        <v>16</v>
      </c>
      <c r="L13570" s="1" t="s">
        <v>16</v>
      </c>
      <c r="M13570" s="1" t="s">
        <v>16</v>
      </c>
      <c r="N13570" s="1" t="s">
        <v>16</v>
      </c>
      <c r="O13570" s="1">
        <v>63.2</v>
      </c>
      <c r="P13570" s="1">
        <v>1.0</v>
      </c>
    </row>
    <row r="13571">
      <c r="A13571" s="1" t="s">
        <v>29</v>
      </c>
      <c r="B13571" s="1" t="s">
        <v>16361</v>
      </c>
      <c r="C13571" s="2" t="s">
        <v>16314</v>
      </c>
      <c r="D13571" s="1" t="s">
        <v>19</v>
      </c>
      <c r="E13571" s="3" t="str">
        <f>HYPERLINK("https://fyndiq.se/produkt/a047b5d99d58461d/", "2-Pack Google Pixel 6A - Härdat glas 9H - Super kvalitet 3D")</f>
        <v>2-Pack Google Pixel 6A - Härdat glas 9H - Super kvalitet 3D</v>
      </c>
      <c r="F13571" s="1" t="s">
        <v>1205</v>
      </c>
      <c r="G13571" s="1" t="s">
        <v>1206</v>
      </c>
      <c r="H13571" s="1" t="s">
        <v>1207</v>
      </c>
      <c r="I13571" s="1" t="s">
        <v>16</v>
      </c>
      <c r="J13571" s="1" t="s">
        <v>23</v>
      </c>
      <c r="K13571" s="1" t="s">
        <v>16</v>
      </c>
      <c r="L13571" s="1" t="s">
        <v>16</v>
      </c>
      <c r="M13571" s="1" t="s">
        <v>16</v>
      </c>
      <c r="N13571" s="1" t="s">
        <v>16</v>
      </c>
      <c r="O13571" s="1">
        <v>63.2</v>
      </c>
      <c r="P13571" s="1">
        <v>1.0</v>
      </c>
    </row>
    <row r="13572">
      <c r="A13572" s="1" t="s">
        <v>29</v>
      </c>
      <c r="B13572" s="1" t="s">
        <v>16362</v>
      </c>
      <c r="C13572" s="2" t="s">
        <v>16314</v>
      </c>
      <c r="D13572" s="1" t="s">
        <v>19</v>
      </c>
      <c r="E13572" s="3" t="str">
        <f>HYPERLINK("https://fyndiq.se/produkt/87e8c2a54c4a469b/", "2-Pack Samsung Galaxy A53 5G - Härdat glas 9H - Super kvalitet")</f>
        <v>2-Pack Samsung Galaxy A53 5G - Härdat glas 9H - Super kvalitet</v>
      </c>
      <c r="F13572" s="1" t="s">
        <v>1320</v>
      </c>
      <c r="G13572" s="1" t="s">
        <v>1321</v>
      </c>
      <c r="H13572" s="1" t="s">
        <v>1322</v>
      </c>
      <c r="I13572" s="1" t="s">
        <v>16</v>
      </c>
      <c r="J13572" s="1" t="s">
        <v>23</v>
      </c>
      <c r="K13572" s="1" t="s">
        <v>16</v>
      </c>
      <c r="L13572" s="1" t="s">
        <v>16</v>
      </c>
      <c r="M13572" s="1" t="s">
        <v>16</v>
      </c>
      <c r="N13572" s="1" t="s">
        <v>16</v>
      </c>
      <c r="O13572" s="1">
        <v>63.2</v>
      </c>
      <c r="P13572" s="1">
        <v>1.0</v>
      </c>
    </row>
    <row r="13573">
      <c r="A13573" s="1" t="s">
        <v>29</v>
      </c>
      <c r="B13573" s="1" t="s">
        <v>16363</v>
      </c>
      <c r="C13573" s="2" t="s">
        <v>16314</v>
      </c>
      <c r="D13573" s="1" t="s">
        <v>19</v>
      </c>
      <c r="E13573" s="3" t="str">
        <f>HYPERLINK("https://fyndiq.se/produkt/56c72c0ba5f749b5/", "2-Pack SAMSUNG S24 Skärmskydd - Härdat Glas 9H - Super kvalitet 3D")</f>
        <v>2-Pack SAMSUNG S24 Skärmskydd - Härdat Glas 9H - Super kvalitet 3D</v>
      </c>
      <c r="F13573" s="1" t="s">
        <v>263</v>
      </c>
      <c r="G13573" s="1" t="s">
        <v>264</v>
      </c>
      <c r="H13573" s="1" t="s">
        <v>265</v>
      </c>
      <c r="I13573" s="1" t="s">
        <v>16</v>
      </c>
      <c r="J13573" s="1" t="s">
        <v>23</v>
      </c>
      <c r="K13573" s="1" t="s">
        <v>16</v>
      </c>
      <c r="L13573" s="1" t="s">
        <v>16</v>
      </c>
      <c r="M13573" s="1" t="s">
        <v>16</v>
      </c>
      <c r="N13573" s="1" t="s">
        <v>16</v>
      </c>
      <c r="O13573" s="1">
        <v>63.2</v>
      </c>
      <c r="P13573" s="1">
        <v>1.0</v>
      </c>
    </row>
    <row r="13574">
      <c r="A13574" s="1" t="s">
        <v>29</v>
      </c>
      <c r="B13574" s="1" t="s">
        <v>16364</v>
      </c>
      <c r="C13574" s="2" t="s">
        <v>16314</v>
      </c>
      <c r="D13574" s="1" t="s">
        <v>19</v>
      </c>
      <c r="E13574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3574" s="1" t="s">
        <v>4412</v>
      </c>
      <c r="G13574" s="1" t="s">
        <v>4413</v>
      </c>
      <c r="H13574" s="1" t="s">
        <v>4414</v>
      </c>
      <c r="I13574" s="1" t="s">
        <v>1673</v>
      </c>
      <c r="J13574" s="1" t="s">
        <v>9</v>
      </c>
      <c r="K13574" s="2" t="s">
        <v>13799</v>
      </c>
      <c r="L13574" s="1" t="s">
        <v>2811</v>
      </c>
      <c r="M13574" s="1" t="s">
        <v>16</v>
      </c>
      <c r="N13574" s="1" t="s">
        <v>16</v>
      </c>
      <c r="O13574" s="1">
        <v>63.2</v>
      </c>
      <c r="P13574" s="1">
        <v>1.0</v>
      </c>
    </row>
    <row r="13575">
      <c r="A13575" s="1" t="s">
        <v>29</v>
      </c>
      <c r="B13575" s="1" t="s">
        <v>16365</v>
      </c>
      <c r="C13575" s="2" t="s">
        <v>16314</v>
      </c>
      <c r="D13575" s="1" t="s">
        <v>19</v>
      </c>
      <c r="E1357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575" s="1" t="s">
        <v>760</v>
      </c>
      <c r="G13575" s="1" t="s">
        <v>761</v>
      </c>
      <c r="H13575" s="1" t="s">
        <v>762</v>
      </c>
      <c r="I13575" s="1" t="s">
        <v>1673</v>
      </c>
      <c r="J13575" s="1" t="s">
        <v>9</v>
      </c>
      <c r="K13575" s="2" t="s">
        <v>13799</v>
      </c>
      <c r="L13575" s="1" t="s">
        <v>2044</v>
      </c>
      <c r="M13575" s="1" t="s">
        <v>16</v>
      </c>
      <c r="N13575" s="1" t="s">
        <v>16</v>
      </c>
      <c r="O13575" s="1">
        <v>63.2</v>
      </c>
      <c r="P13575" s="1">
        <v>1.0</v>
      </c>
    </row>
    <row r="13576">
      <c r="A13576" s="1" t="s">
        <v>29</v>
      </c>
      <c r="B13576" s="1" t="s">
        <v>16366</v>
      </c>
      <c r="C13576" s="2" t="s">
        <v>16314</v>
      </c>
      <c r="D13576" s="1" t="s">
        <v>19</v>
      </c>
      <c r="E13576" s="3" t="str">
        <f>HYPERLINK("https://fyndiq.se/produkt/e944a8f6aa8043d9/", "Skärmskydd Iphone 7/8 plus svart , härdat glas hög kvalitet")</f>
        <v>Skärmskydd Iphone 7/8 plus svart , härdat glas hög kvalitet</v>
      </c>
      <c r="F13576" s="1" t="s">
        <v>4531</v>
      </c>
      <c r="G13576" s="1" t="s">
        <v>4532</v>
      </c>
      <c r="H13576" s="1" t="s">
        <v>4533</v>
      </c>
      <c r="I13576" s="1" t="s">
        <v>1673</v>
      </c>
      <c r="J13576" s="1" t="s">
        <v>23</v>
      </c>
      <c r="K13576" s="1" t="s">
        <v>16</v>
      </c>
      <c r="L13576" s="1" t="s">
        <v>16</v>
      </c>
      <c r="M13576" s="1" t="s">
        <v>16</v>
      </c>
      <c r="N13576" s="1" t="s">
        <v>16</v>
      </c>
      <c r="O13576" s="1">
        <v>39.2</v>
      </c>
      <c r="P13576" s="1">
        <v>1.0</v>
      </c>
    </row>
    <row r="13577">
      <c r="A13577" s="1" t="s">
        <v>29</v>
      </c>
      <c r="B13577" s="1" t="s">
        <v>16367</v>
      </c>
      <c r="C13577" s="2" t="s">
        <v>16314</v>
      </c>
      <c r="D13577" s="1" t="s">
        <v>19</v>
      </c>
      <c r="E13577" s="3" t="str">
        <f>HYPERLINK("https://fyndiq.se/produkt/aaaa7cf643f84273/", "2 Pack Samsung Xcover 5 - Härdat glas 9H-Super kvalitet 3D")</f>
        <v>2 Pack Samsung Xcover 5 - Härdat glas 9H-Super kvalitet 3D</v>
      </c>
      <c r="F13577" s="1" t="s">
        <v>2089</v>
      </c>
      <c r="G13577" s="1" t="s">
        <v>2090</v>
      </c>
      <c r="H13577" s="1" t="s">
        <v>2091</v>
      </c>
      <c r="I13577" s="1" t="s">
        <v>16</v>
      </c>
      <c r="J13577" s="1" t="s">
        <v>23</v>
      </c>
      <c r="K13577" s="1" t="s">
        <v>16</v>
      </c>
      <c r="L13577" s="1" t="s">
        <v>16</v>
      </c>
      <c r="M13577" s="1" t="s">
        <v>16</v>
      </c>
      <c r="N13577" s="1" t="s">
        <v>16</v>
      </c>
      <c r="O13577" s="1">
        <v>63.2</v>
      </c>
      <c r="P13577" s="1">
        <v>1.0</v>
      </c>
    </row>
    <row r="13578">
      <c r="A13578" s="1" t="s">
        <v>29</v>
      </c>
      <c r="B13578" s="1" t="s">
        <v>16368</v>
      </c>
      <c r="C13578" s="2" t="s">
        <v>16314</v>
      </c>
      <c r="D13578" s="1" t="s">
        <v>19</v>
      </c>
      <c r="E13578" s="3" t="str">
        <f>HYPERLINK("https://fyndiq.se/produkt/a00b62acc6644fd2/", "2-Pack Samsung Galaxy S10 - Härdat glas 9H – Super kvalitet 3D")</f>
        <v>2-Pack Samsung Galaxy S10 - Härdat glas 9H – Super kvalitet 3D</v>
      </c>
      <c r="F13578" s="1" t="s">
        <v>1291</v>
      </c>
      <c r="G13578" s="1" t="s">
        <v>1292</v>
      </c>
      <c r="H13578" s="1" t="s">
        <v>1293</v>
      </c>
      <c r="I13578" s="1" t="s">
        <v>16</v>
      </c>
      <c r="J13578" s="1" t="s">
        <v>23</v>
      </c>
      <c r="K13578" s="1" t="s">
        <v>16</v>
      </c>
      <c r="L13578" s="1" t="s">
        <v>16</v>
      </c>
      <c r="M13578" s="1" t="s">
        <v>16</v>
      </c>
      <c r="N13578" s="1" t="s">
        <v>16</v>
      </c>
      <c r="O13578" s="1">
        <v>63.2</v>
      </c>
      <c r="P13578" s="1">
        <v>1.0</v>
      </c>
    </row>
    <row r="13579">
      <c r="A13579" s="1" t="s">
        <v>29</v>
      </c>
      <c r="B13579" s="1" t="s">
        <v>16369</v>
      </c>
      <c r="C13579" s="2" t="s">
        <v>16314</v>
      </c>
      <c r="D13579" s="1" t="s">
        <v>19</v>
      </c>
      <c r="E13579" s="3" t="str">
        <f>HYPERLINK("https://fyndiq.se/produkt/199346fe65e1403c/", "2-Pack iPhone 15 Pro - 9H Härdat Glass - Super kvalitet 3D")</f>
        <v>2-Pack iPhone 15 Pro - 9H Härdat Glass - Super kvalitet 3D</v>
      </c>
      <c r="F13579" s="1" t="s">
        <v>2001</v>
      </c>
      <c r="G13579" s="1" t="s">
        <v>2002</v>
      </c>
      <c r="H13579" s="1" t="s">
        <v>2003</v>
      </c>
      <c r="I13579" s="1" t="s">
        <v>16</v>
      </c>
      <c r="J13579" s="1" t="s">
        <v>23</v>
      </c>
      <c r="K13579" s="1" t="s">
        <v>16</v>
      </c>
      <c r="L13579" s="1" t="s">
        <v>16</v>
      </c>
      <c r="M13579" s="1" t="s">
        <v>16</v>
      </c>
      <c r="N13579" s="1" t="s">
        <v>16</v>
      </c>
      <c r="O13579" s="1">
        <v>47.2</v>
      </c>
      <c r="P13579" s="1">
        <v>1.0</v>
      </c>
    </row>
    <row r="13580">
      <c r="A13580" s="1" t="s">
        <v>29</v>
      </c>
      <c r="B13580" s="1" t="s">
        <v>16370</v>
      </c>
      <c r="C13580" s="2" t="s">
        <v>16314</v>
      </c>
      <c r="D13580" s="1" t="s">
        <v>19</v>
      </c>
      <c r="E13580" s="3" t="str">
        <f>HYPERLINK("https://fyndiq.se/produkt/406117b60bf241a0/", "2-Pack Samsung Galaxy S9 - Härdat glas 9H - Super kvalitet 3D")</f>
        <v>2-Pack Samsung Galaxy S9 - Härdat glas 9H - Super kvalitet 3D</v>
      </c>
      <c r="F13580" s="1" t="s">
        <v>228</v>
      </c>
      <c r="G13580" s="1" t="s">
        <v>229</v>
      </c>
      <c r="H13580" s="1" t="s">
        <v>230</v>
      </c>
      <c r="I13580" s="1" t="s">
        <v>16</v>
      </c>
      <c r="J13580" s="1" t="s">
        <v>23</v>
      </c>
      <c r="K13580" s="1" t="s">
        <v>16</v>
      </c>
      <c r="L13580" s="1" t="s">
        <v>16</v>
      </c>
      <c r="M13580" s="1" t="s">
        <v>16</v>
      </c>
      <c r="N13580" s="1" t="s">
        <v>16</v>
      </c>
      <c r="O13580" s="1">
        <v>63.2</v>
      </c>
      <c r="P13580" s="1">
        <v>1.0</v>
      </c>
    </row>
    <row r="13581">
      <c r="A13581" s="1" t="s">
        <v>29</v>
      </c>
      <c r="B13581" s="1" t="s">
        <v>16371</v>
      </c>
      <c r="C13581" s="2" t="s">
        <v>16314</v>
      </c>
      <c r="D13581" s="1" t="s">
        <v>19</v>
      </c>
      <c r="E13581" s="3" t="str">
        <f>HYPERLINK("https://fyndiq.se/produkt/1d18226209604614/", "Samsung S23 Plus 5G - 9H Härdat Glass - 3D Super Kvalitet Skärmskydd")</f>
        <v>Samsung S23 Plus 5G - 9H Härdat Glass - 3D Super Kvalitet Skärmskydd</v>
      </c>
      <c r="F13581" s="1" t="s">
        <v>2996</v>
      </c>
      <c r="G13581" s="1" t="s">
        <v>2997</v>
      </c>
      <c r="H13581" s="1" t="s">
        <v>2998</v>
      </c>
      <c r="I13581" s="1" t="s">
        <v>16</v>
      </c>
      <c r="J13581" s="1" t="s">
        <v>23</v>
      </c>
      <c r="K13581" s="1" t="s">
        <v>16</v>
      </c>
      <c r="L13581" s="1" t="s">
        <v>16</v>
      </c>
      <c r="M13581" s="1" t="s">
        <v>16</v>
      </c>
      <c r="N13581" s="1" t="s">
        <v>16</v>
      </c>
      <c r="O13581" s="1">
        <v>55.2</v>
      </c>
      <c r="P13581" s="1">
        <v>1.0</v>
      </c>
    </row>
    <row r="13582">
      <c r="A13582" s="1" t="s">
        <v>29</v>
      </c>
      <c r="B13582" s="1" t="s">
        <v>16372</v>
      </c>
      <c r="C13582" s="2" t="s">
        <v>16314</v>
      </c>
      <c r="D13582" s="1" t="s">
        <v>19</v>
      </c>
      <c r="E1358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582" s="1" t="s">
        <v>258</v>
      </c>
      <c r="G13582" s="1" t="s">
        <v>259</v>
      </c>
      <c r="H13582" s="1" t="s">
        <v>260</v>
      </c>
      <c r="I13582" s="1" t="s">
        <v>1230</v>
      </c>
      <c r="J13582" s="1" t="s">
        <v>9</v>
      </c>
      <c r="K13582" s="2" t="s">
        <v>12935</v>
      </c>
      <c r="L13582" s="1" t="s">
        <v>2602</v>
      </c>
      <c r="M13582" s="1" t="s">
        <v>16</v>
      </c>
      <c r="N13582" s="1" t="s">
        <v>16</v>
      </c>
      <c r="O13582" s="1">
        <v>63.2</v>
      </c>
      <c r="P13582" s="1">
        <v>1.0</v>
      </c>
    </row>
    <row r="13583">
      <c r="A13583" s="1" t="s">
        <v>29</v>
      </c>
      <c r="B13583" s="1" t="s">
        <v>16373</v>
      </c>
      <c r="C13583" s="2" t="s">
        <v>16314</v>
      </c>
      <c r="D13583" s="1" t="s">
        <v>19</v>
      </c>
      <c r="E13583" s="3" t="str">
        <f>HYPERLINK("https://fyndiq.se/produkt/56c72c0ba5f749b5/", "2-Pack SAMSUNG S24 Skärmskydd - Härdat Glas 9H - Super kvalitet 3D")</f>
        <v>2-Pack SAMSUNG S24 Skärmskydd - Härdat Glas 9H - Super kvalitet 3D</v>
      </c>
      <c r="F13583" s="1" t="s">
        <v>263</v>
      </c>
      <c r="G13583" s="1" t="s">
        <v>264</v>
      </c>
      <c r="H13583" s="1" t="s">
        <v>265</v>
      </c>
      <c r="I13583" s="1" t="s">
        <v>16</v>
      </c>
      <c r="J13583" s="1" t="s">
        <v>23</v>
      </c>
      <c r="K13583" s="1" t="s">
        <v>16</v>
      </c>
      <c r="L13583" s="1" t="s">
        <v>16</v>
      </c>
      <c r="M13583" s="1" t="s">
        <v>16</v>
      </c>
      <c r="N13583" s="1" t="s">
        <v>16</v>
      </c>
      <c r="O13583" s="1">
        <v>63.2</v>
      </c>
      <c r="P13583" s="1">
        <v>1.0</v>
      </c>
    </row>
    <row r="13584">
      <c r="A13584" s="1" t="s">
        <v>29</v>
      </c>
      <c r="B13584" s="1" t="s">
        <v>16374</v>
      </c>
      <c r="C13584" s="2" t="s">
        <v>16314</v>
      </c>
      <c r="D13584" s="1" t="s">
        <v>19</v>
      </c>
      <c r="E13584" s="3" t="str">
        <f>HYPERLINK("https://fyndiq.se/produkt/67afb534781a4066/", "2-Pack Samsung Galaxy S9 Plus - Härdat glas- 9HSuper kvalitet 3D")</f>
        <v>2-Pack Samsung Galaxy S9 Plus - Härdat glas- 9HSuper kvalitet 3D</v>
      </c>
      <c r="F13584" s="1" t="s">
        <v>3929</v>
      </c>
      <c r="G13584" s="1" t="s">
        <v>3930</v>
      </c>
      <c r="H13584" s="1" t="s">
        <v>3931</v>
      </c>
      <c r="I13584" s="1" t="s">
        <v>16</v>
      </c>
      <c r="J13584" s="1" t="s">
        <v>23</v>
      </c>
      <c r="K13584" s="1" t="s">
        <v>16</v>
      </c>
      <c r="L13584" s="1" t="s">
        <v>16</v>
      </c>
      <c r="M13584" s="1" t="s">
        <v>16</v>
      </c>
      <c r="N13584" s="1" t="s">
        <v>16</v>
      </c>
      <c r="O13584" s="1">
        <v>63.2</v>
      </c>
      <c r="P13584" s="1">
        <v>1.0</v>
      </c>
    </row>
    <row r="13585">
      <c r="A13585" s="1" t="s">
        <v>29</v>
      </c>
      <c r="B13585" s="1" t="s">
        <v>16375</v>
      </c>
      <c r="C13585" s="2" t="s">
        <v>16314</v>
      </c>
      <c r="D13585" s="1" t="s">
        <v>19</v>
      </c>
      <c r="E1358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585" s="1" t="s">
        <v>103</v>
      </c>
      <c r="G13585" s="1" t="s">
        <v>104</v>
      </c>
      <c r="H13585" s="1" t="s">
        <v>105</v>
      </c>
      <c r="I13585" s="1" t="s">
        <v>16</v>
      </c>
      <c r="J13585" s="1" t="s">
        <v>23</v>
      </c>
      <c r="K13585" s="1" t="s">
        <v>16</v>
      </c>
      <c r="L13585" s="1" t="s">
        <v>16</v>
      </c>
      <c r="M13585" s="1" t="s">
        <v>16</v>
      </c>
      <c r="N13585" s="1" t="s">
        <v>16</v>
      </c>
      <c r="O13585" s="1">
        <v>63.2</v>
      </c>
      <c r="P13585" s="1">
        <v>1.0</v>
      </c>
    </row>
    <row r="13586">
      <c r="A13586" s="1" t="s">
        <v>29</v>
      </c>
      <c r="B13586" s="1" t="s">
        <v>16376</v>
      </c>
      <c r="C13586" s="2" t="s">
        <v>16314</v>
      </c>
      <c r="D13586" s="1" t="s">
        <v>19</v>
      </c>
      <c r="E13586" s="3" t="str">
        <f>HYPERLINK("https://fyndiq.se/produkt/c64bbbf107e34309/", "2-Pack Huawei P30 - Härdat glas 9H – 3D Super kvalitet")</f>
        <v>2-Pack Huawei P30 - Härdat glas 9H – 3D Super kvalitet</v>
      </c>
      <c r="F13586" s="1" t="s">
        <v>845</v>
      </c>
      <c r="G13586" s="1" t="s">
        <v>846</v>
      </c>
      <c r="H13586" s="1" t="s">
        <v>847</v>
      </c>
      <c r="I13586" s="1" t="s">
        <v>16</v>
      </c>
      <c r="J13586" s="1" t="s">
        <v>23</v>
      </c>
      <c r="K13586" s="1" t="s">
        <v>16</v>
      </c>
      <c r="L13586" s="1" t="s">
        <v>16</v>
      </c>
      <c r="M13586" s="1" t="s">
        <v>16</v>
      </c>
      <c r="N13586" s="1" t="s">
        <v>16</v>
      </c>
      <c r="O13586" s="1">
        <v>63.2</v>
      </c>
      <c r="P13586" s="1">
        <v>1.0</v>
      </c>
    </row>
    <row r="13587">
      <c r="A13587" s="1" t="s">
        <v>29</v>
      </c>
      <c r="B13587" s="1" t="s">
        <v>16377</v>
      </c>
      <c r="C13587" s="2" t="s">
        <v>16378</v>
      </c>
      <c r="D13587" s="1" t="s">
        <v>19</v>
      </c>
      <c r="E1358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3587" s="1" t="s">
        <v>51</v>
      </c>
      <c r="G13587" s="1" t="s">
        <v>52</v>
      </c>
      <c r="H13587" s="1" t="s">
        <v>53</v>
      </c>
      <c r="I13587" s="1" t="s">
        <v>16</v>
      </c>
      <c r="J13587" s="1" t="s">
        <v>23</v>
      </c>
      <c r="K13587" s="1" t="s">
        <v>16</v>
      </c>
      <c r="L13587" s="1" t="s">
        <v>16</v>
      </c>
      <c r="M13587" s="1" t="s">
        <v>16</v>
      </c>
      <c r="N13587" s="1" t="s">
        <v>16</v>
      </c>
      <c r="O13587" s="1">
        <v>87.2</v>
      </c>
      <c r="P13587" s="1">
        <v>1.0</v>
      </c>
    </row>
    <row r="13588">
      <c r="A13588" s="1" t="s">
        <v>29</v>
      </c>
      <c r="B13588" s="1" t="s">
        <v>16379</v>
      </c>
      <c r="C13588" s="2" t="s">
        <v>16378</v>
      </c>
      <c r="D13588" s="1" t="s">
        <v>19</v>
      </c>
      <c r="E13588" s="3" t="str">
        <f>HYPERLINK("https://fyndiq.se/produkt/ef10e4ba492c46df/", "2-Pack Samsung S23 FE 5G - 9H Härdat Glass - Super Kvalitet 3D")</f>
        <v>2-Pack Samsung S23 FE 5G - 9H Härdat Glass - Super Kvalitet 3D</v>
      </c>
      <c r="F13588" s="1" t="s">
        <v>2521</v>
      </c>
      <c r="G13588" s="1" t="s">
        <v>2522</v>
      </c>
      <c r="H13588" s="1" t="s">
        <v>2523</v>
      </c>
      <c r="I13588" s="1" t="s">
        <v>16</v>
      </c>
      <c r="J13588" s="1" t="s">
        <v>23</v>
      </c>
      <c r="K13588" s="1" t="s">
        <v>16</v>
      </c>
      <c r="L13588" s="1" t="s">
        <v>16</v>
      </c>
      <c r="M13588" s="1" t="s">
        <v>16</v>
      </c>
      <c r="N13588" s="1" t="s">
        <v>16</v>
      </c>
      <c r="O13588" s="1">
        <v>63.2</v>
      </c>
      <c r="P13588" s="1">
        <v>1.0</v>
      </c>
    </row>
    <row r="13589">
      <c r="A13589" s="1" t="s">
        <v>29</v>
      </c>
      <c r="B13589" s="1" t="s">
        <v>16380</v>
      </c>
      <c r="C13589" s="2" t="s">
        <v>16378</v>
      </c>
      <c r="D13589" s="1" t="s">
        <v>19</v>
      </c>
      <c r="E13589" s="3" t="str">
        <f>HYPERLINK("https://fyndiq.se/produkt/2477583187264ece/", "2-Pack Samsung S20 - 9H Härdat Glass - Top Kvalitet")</f>
        <v>2-Pack Samsung S20 - 9H Härdat Glass - Top Kvalitet</v>
      </c>
      <c r="F13589" s="1" t="s">
        <v>124</v>
      </c>
      <c r="G13589" s="1" t="s">
        <v>125</v>
      </c>
      <c r="H13589" s="1" t="s">
        <v>126</v>
      </c>
      <c r="I13589" s="1" t="s">
        <v>16</v>
      </c>
      <c r="J13589" s="1" t="s">
        <v>23</v>
      </c>
      <c r="K13589" s="1" t="s">
        <v>16</v>
      </c>
      <c r="L13589" s="1" t="s">
        <v>16</v>
      </c>
      <c r="M13589" s="1" t="s">
        <v>16</v>
      </c>
      <c r="N13589" s="1" t="s">
        <v>16</v>
      </c>
      <c r="O13589" s="1">
        <v>71.2</v>
      </c>
      <c r="P13589" s="1">
        <v>1.0</v>
      </c>
    </row>
    <row r="13590">
      <c r="A13590" s="1" t="s">
        <v>29</v>
      </c>
      <c r="B13590" s="1" t="s">
        <v>16381</v>
      </c>
      <c r="C13590" s="2" t="s">
        <v>16378</v>
      </c>
      <c r="D13590" s="1" t="s">
        <v>19</v>
      </c>
      <c r="E13590" s="3" t="str">
        <f>HYPERLINK("https://fyndiq.se/produkt/5986d900a2fd408d/", "2 Pack Samsung Galaxy A72 - Härdat glas 9H-Super kvalitet 3D")</f>
        <v>2 Pack Samsung Galaxy A72 - Härdat glas 9H-Super kvalitet 3D</v>
      </c>
      <c r="F13590" s="1" t="s">
        <v>2099</v>
      </c>
      <c r="G13590" s="1" t="s">
        <v>2100</v>
      </c>
      <c r="H13590" s="1" t="s">
        <v>2101</v>
      </c>
      <c r="I13590" s="1" t="s">
        <v>16</v>
      </c>
      <c r="J13590" s="1" t="s">
        <v>23</v>
      </c>
      <c r="K13590" s="1" t="s">
        <v>16</v>
      </c>
      <c r="L13590" s="1" t="s">
        <v>16</v>
      </c>
      <c r="M13590" s="1" t="s">
        <v>16</v>
      </c>
      <c r="N13590" s="1" t="s">
        <v>16</v>
      </c>
      <c r="O13590" s="1">
        <v>63.2</v>
      </c>
      <c r="P13590" s="1">
        <v>1.0</v>
      </c>
    </row>
    <row r="13591">
      <c r="A13591" s="1" t="s">
        <v>29</v>
      </c>
      <c r="B13591" s="1" t="s">
        <v>16382</v>
      </c>
      <c r="C13591" s="2" t="s">
        <v>16378</v>
      </c>
      <c r="D13591" s="1" t="s">
        <v>19</v>
      </c>
      <c r="E13591" s="3" t="str">
        <f>HYPERLINK("https://fyndiq.se/produkt/a3447ab9f2f0417e/", "2-Pack Samsung S20 FE (4G) Skärmskydd &amp; 2-Pack linsskydd - Härdat Glas 9H - Super kvalitet 3D")</f>
        <v>2-Pack Samsung S20 FE (4G) Skärmskydd &amp; 2-Pack linsskydd - Härdat Glas 9H - Super kvalitet 3D</v>
      </c>
      <c r="F13591" s="1" t="s">
        <v>2670</v>
      </c>
      <c r="G13591" s="1" t="s">
        <v>2671</v>
      </c>
      <c r="H13591" s="1" t="s">
        <v>2672</v>
      </c>
      <c r="I13591" s="1" t="s">
        <v>16</v>
      </c>
      <c r="J13591" s="1" t="s">
        <v>23</v>
      </c>
      <c r="K13591" s="1" t="s">
        <v>16</v>
      </c>
      <c r="L13591" s="1" t="s">
        <v>16</v>
      </c>
      <c r="M13591" s="1" t="s">
        <v>16</v>
      </c>
      <c r="N13591" s="1" t="s">
        <v>16</v>
      </c>
      <c r="O13591" s="1">
        <v>79.2</v>
      </c>
      <c r="P13591" s="1">
        <v>1.0</v>
      </c>
    </row>
    <row r="13592">
      <c r="A13592" s="1" t="s">
        <v>29</v>
      </c>
      <c r="B13592" s="1" t="s">
        <v>16383</v>
      </c>
      <c r="C13592" s="2" t="s">
        <v>16378</v>
      </c>
      <c r="D13592" s="1" t="s">
        <v>19</v>
      </c>
      <c r="E13592" s="3" t="str">
        <f>HYPERLINK("https://fyndiq.se/produkt/60656ba8dce64ae4/", "2 Pack Samsung Galaxy A50 - Härdat glas 9H - Super kvalitet 3D")</f>
        <v>2 Pack Samsung Galaxy A50 - Härdat glas 9H - Super kvalitet 3D</v>
      </c>
      <c r="F13592" s="1" t="s">
        <v>645</v>
      </c>
      <c r="G13592" s="1" t="s">
        <v>646</v>
      </c>
      <c r="H13592" s="1" t="s">
        <v>647</v>
      </c>
      <c r="I13592" s="1" t="s">
        <v>16</v>
      </c>
      <c r="J13592" s="1" t="s">
        <v>23</v>
      </c>
      <c r="K13592" s="1" t="s">
        <v>16</v>
      </c>
      <c r="L13592" s="1" t="s">
        <v>16</v>
      </c>
      <c r="M13592" s="1" t="s">
        <v>16</v>
      </c>
      <c r="N13592" s="1" t="s">
        <v>16</v>
      </c>
      <c r="O13592" s="1">
        <v>63.2</v>
      </c>
      <c r="P13592" s="1">
        <v>1.0</v>
      </c>
    </row>
    <row r="13593">
      <c r="A13593" s="1" t="s">
        <v>29</v>
      </c>
      <c r="B13593" s="1" t="s">
        <v>16384</v>
      </c>
      <c r="C13593" s="2" t="s">
        <v>16378</v>
      </c>
      <c r="D13593" s="1" t="s">
        <v>19</v>
      </c>
      <c r="E13593" s="3" t="str">
        <f>HYPERLINK("https://fyndiq.se/produkt/5e37a44b96954571/", "Google Pixel 7 Pro Premium Transparent Skal: Stöttåligt med Förstärkta Hörn")</f>
        <v>Google Pixel 7 Pro Premium Transparent Skal: Stöttåligt med Förstärkta Hörn</v>
      </c>
      <c r="F13593" s="1" t="s">
        <v>8013</v>
      </c>
      <c r="G13593" s="1" t="s">
        <v>8014</v>
      </c>
      <c r="H13593" s="1" t="s">
        <v>8015</v>
      </c>
      <c r="I13593" s="1" t="s">
        <v>16</v>
      </c>
      <c r="J13593" s="1" t="s">
        <v>23</v>
      </c>
      <c r="K13593" s="1" t="s">
        <v>16</v>
      </c>
      <c r="L13593" s="1" t="s">
        <v>16</v>
      </c>
      <c r="M13593" s="1" t="s">
        <v>16</v>
      </c>
      <c r="N13593" s="1" t="s">
        <v>16</v>
      </c>
      <c r="O13593" s="1">
        <v>55.2</v>
      </c>
      <c r="P13593" s="1">
        <v>1.0</v>
      </c>
    </row>
    <row r="13594">
      <c r="A13594" s="1" t="s">
        <v>29</v>
      </c>
      <c r="B13594" s="1" t="s">
        <v>16385</v>
      </c>
      <c r="C13594" s="2" t="s">
        <v>16378</v>
      </c>
      <c r="D13594" s="1" t="s">
        <v>19</v>
      </c>
      <c r="E13594" s="3" t="str">
        <f>HYPERLINK("https://fyndiq.se/produkt/28799ed0373d40b4/", "2 Pack Galaxy S21 Ultra 5G- Härdat glas 9H - Super kvalitet 3D")</f>
        <v>2 Pack Galaxy S21 Ultra 5G- Härdat glas 9H - Super kvalitet 3D</v>
      </c>
      <c r="F13594" s="1" t="s">
        <v>272</v>
      </c>
      <c r="G13594" s="1" t="s">
        <v>273</v>
      </c>
      <c r="H13594" s="1" t="s">
        <v>274</v>
      </c>
      <c r="I13594" s="1" t="s">
        <v>16</v>
      </c>
      <c r="J13594" s="1" t="s">
        <v>23</v>
      </c>
      <c r="K13594" s="1" t="s">
        <v>16</v>
      </c>
      <c r="L13594" s="1" t="s">
        <v>16</v>
      </c>
      <c r="M13594" s="1" t="s">
        <v>16</v>
      </c>
      <c r="N13594" s="1" t="s">
        <v>16</v>
      </c>
      <c r="O13594" s="1">
        <v>63.2</v>
      </c>
      <c r="P13594" s="1">
        <v>1.0</v>
      </c>
    </row>
    <row r="13595">
      <c r="A13595" s="1" t="s">
        <v>29</v>
      </c>
      <c r="B13595" s="1" t="s">
        <v>16386</v>
      </c>
      <c r="C13595" s="2" t="s">
        <v>16378</v>
      </c>
      <c r="D13595" s="1" t="s">
        <v>19</v>
      </c>
      <c r="E13595" s="3" t="str">
        <f>HYPERLINK("https://fyndiq.se/produkt/1c00518ebe824bca/", "Motorola Edge 40 NEO - Härdat Glas 9H - Super kvalitet 3D Skärmskydd")</f>
        <v>Motorola Edge 40 NEO - Härdat Glas 9H - Super kvalitet 3D Skärmskydd</v>
      </c>
      <c r="F13595" s="1" t="s">
        <v>3946</v>
      </c>
      <c r="G13595" s="1" t="s">
        <v>3947</v>
      </c>
      <c r="H13595" s="1" t="s">
        <v>3948</v>
      </c>
      <c r="I13595" s="1" t="s">
        <v>16</v>
      </c>
      <c r="J13595" s="1" t="s">
        <v>23</v>
      </c>
      <c r="K13595" s="1" t="s">
        <v>16</v>
      </c>
      <c r="L13595" s="1" t="s">
        <v>16</v>
      </c>
      <c r="M13595" s="1" t="s">
        <v>16</v>
      </c>
      <c r="N13595" s="1" t="s">
        <v>16</v>
      </c>
      <c r="O13595" s="1">
        <v>63.2</v>
      </c>
      <c r="P13595" s="1">
        <v>1.0</v>
      </c>
    </row>
    <row r="13596">
      <c r="A13596" s="1" t="s">
        <v>29</v>
      </c>
      <c r="B13596" s="1" t="s">
        <v>16387</v>
      </c>
      <c r="C13596" s="2" t="s">
        <v>16378</v>
      </c>
      <c r="D13596" s="1" t="s">
        <v>19</v>
      </c>
      <c r="E13596" s="3" t="str">
        <f>HYPERLINK("https://fyndiq.se/produkt/a161246fb40a4ffc/", "Samsung Galaxy S8 - Härdat glas 9H–Super kvalitet 3D Skärmskydd")</f>
        <v>Samsung Galaxy S8 - Härdat glas 9H–Super kvalitet 3D Skärmskydd</v>
      </c>
      <c r="F13596" s="1" t="s">
        <v>6348</v>
      </c>
      <c r="G13596" s="1" t="s">
        <v>6349</v>
      </c>
      <c r="H13596" s="1" t="s">
        <v>6350</v>
      </c>
      <c r="I13596" s="1" t="s">
        <v>16</v>
      </c>
      <c r="J13596" s="1" t="s">
        <v>23</v>
      </c>
      <c r="K13596" s="1" t="s">
        <v>16</v>
      </c>
      <c r="L13596" s="1" t="s">
        <v>16</v>
      </c>
      <c r="M13596" s="1" t="s">
        <v>16</v>
      </c>
      <c r="N13596" s="1" t="s">
        <v>16</v>
      </c>
      <c r="O13596" s="1">
        <v>55.2</v>
      </c>
      <c r="P13596" s="1">
        <v>1.0</v>
      </c>
    </row>
    <row r="13597">
      <c r="A13597" s="1" t="s">
        <v>29</v>
      </c>
      <c r="B13597" s="1" t="s">
        <v>16388</v>
      </c>
      <c r="C13597" s="2" t="s">
        <v>16378</v>
      </c>
      <c r="D13597" s="1" t="s">
        <v>19</v>
      </c>
      <c r="E13597" s="3" t="str">
        <f>HYPERLINK("https://fyndiq.se/produkt/432d784756a84eff/", "2-Pack Samsung Galaxy S20FE - Härdat Glas-9H -Super kvalitet 3D")</f>
        <v>2-Pack Samsung Galaxy S20FE - Härdat Glas-9H -Super kvalitet 3D</v>
      </c>
      <c r="F13597" s="1" t="s">
        <v>1078</v>
      </c>
      <c r="G13597" s="1" t="s">
        <v>1079</v>
      </c>
      <c r="H13597" s="1" t="s">
        <v>1080</v>
      </c>
      <c r="I13597" s="1" t="s">
        <v>16</v>
      </c>
      <c r="J13597" s="1" t="s">
        <v>23</v>
      </c>
      <c r="K13597" s="1" t="s">
        <v>16</v>
      </c>
      <c r="L13597" s="1" t="s">
        <v>16</v>
      </c>
      <c r="M13597" s="1" t="s">
        <v>16</v>
      </c>
      <c r="N13597" s="1" t="s">
        <v>16</v>
      </c>
      <c r="O13597" s="1">
        <v>63.2</v>
      </c>
      <c r="P13597" s="1">
        <v>1.0</v>
      </c>
    </row>
    <row r="13598">
      <c r="A13598" s="1" t="s">
        <v>29</v>
      </c>
      <c r="B13598" s="1" t="s">
        <v>16389</v>
      </c>
      <c r="C13598" s="2" t="s">
        <v>16378</v>
      </c>
      <c r="D13598" s="1" t="s">
        <v>19</v>
      </c>
      <c r="E13598" s="3" t="str">
        <f>HYPERLINK("https://fyndiq.se/produkt/6260fb6b96c349fe/", "Samsung S9 plus 3D rundat härdat glasfodral")</f>
        <v>Samsung S9 plus 3D rundat härdat glasfodral</v>
      </c>
      <c r="F13598" s="1" t="s">
        <v>1105</v>
      </c>
      <c r="G13598" s="1" t="s">
        <v>1106</v>
      </c>
      <c r="H13598" s="1" t="s">
        <v>1107</v>
      </c>
      <c r="I13598" s="1" t="s">
        <v>16</v>
      </c>
      <c r="J13598" s="1" t="s">
        <v>23</v>
      </c>
      <c r="K13598" s="1" t="s">
        <v>16</v>
      </c>
      <c r="L13598" s="1" t="s">
        <v>16</v>
      </c>
      <c r="M13598" s="1" t="s">
        <v>16</v>
      </c>
      <c r="N13598" s="1" t="s">
        <v>16</v>
      </c>
      <c r="O13598" s="1">
        <v>55.2</v>
      </c>
      <c r="P13598" s="1">
        <v>1.0</v>
      </c>
    </row>
    <row r="13599">
      <c r="A13599" s="1" t="s">
        <v>29</v>
      </c>
      <c r="B13599" s="1" t="s">
        <v>16390</v>
      </c>
      <c r="C13599" s="2" t="s">
        <v>16378</v>
      </c>
      <c r="D13599" s="1" t="s">
        <v>19</v>
      </c>
      <c r="E13599" s="3" t="str">
        <f>HYPERLINK("https://fyndiq.se/produkt/a73650fd524f448c/", "2-Pack Samsung A52s Skärmskydd &amp; 1-Pack linsskydd - Härdat Glas 9H - Super kvalitet 3D")</f>
        <v>2-Pack Samsung A52s Skärmskydd &amp; 1-Pack linsskydd - Härdat Glas 9H - Super kvalitet 3D</v>
      </c>
      <c r="F13599" s="1" t="s">
        <v>10810</v>
      </c>
      <c r="G13599" s="1" t="s">
        <v>10811</v>
      </c>
      <c r="H13599" s="1" t="s">
        <v>10812</v>
      </c>
      <c r="I13599" s="1" t="s">
        <v>16</v>
      </c>
      <c r="J13599" s="1" t="s">
        <v>23</v>
      </c>
      <c r="K13599" s="1" t="s">
        <v>16</v>
      </c>
      <c r="L13599" s="1" t="s">
        <v>16</v>
      </c>
      <c r="M13599" s="1" t="s">
        <v>16</v>
      </c>
      <c r="N13599" s="1" t="s">
        <v>16</v>
      </c>
      <c r="O13599" s="1">
        <v>71.2</v>
      </c>
      <c r="P13599" s="1">
        <v>1.0</v>
      </c>
    </row>
    <row r="13600">
      <c r="A13600" s="1" t="s">
        <v>29</v>
      </c>
      <c r="B13600" s="1" t="s">
        <v>16391</v>
      </c>
      <c r="C13600" s="2" t="s">
        <v>16378</v>
      </c>
      <c r="D13600" s="1" t="s">
        <v>19</v>
      </c>
      <c r="E1360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3600" s="1" t="s">
        <v>3643</v>
      </c>
      <c r="G13600" s="1" t="s">
        <v>3644</v>
      </c>
      <c r="H13600" s="1" t="s">
        <v>3645</v>
      </c>
      <c r="I13600" s="1" t="s">
        <v>16</v>
      </c>
      <c r="J13600" s="1" t="s">
        <v>23</v>
      </c>
      <c r="K13600" s="1" t="s">
        <v>16</v>
      </c>
      <c r="L13600" s="1" t="s">
        <v>16</v>
      </c>
      <c r="M13600" s="1" t="s">
        <v>16</v>
      </c>
      <c r="N13600" s="1" t="s">
        <v>16</v>
      </c>
      <c r="O13600" s="1">
        <v>71.2</v>
      </c>
      <c r="P13600" s="1">
        <v>1.0</v>
      </c>
    </row>
    <row r="13601">
      <c r="A13601" s="1" t="s">
        <v>29</v>
      </c>
      <c r="B13601" s="1" t="s">
        <v>16392</v>
      </c>
      <c r="C13601" s="2" t="s">
        <v>16378</v>
      </c>
      <c r="D13601" s="1" t="s">
        <v>19</v>
      </c>
      <c r="E1360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601" s="1" t="s">
        <v>258</v>
      </c>
      <c r="G13601" s="1" t="s">
        <v>259</v>
      </c>
      <c r="H13601" s="1" t="s">
        <v>260</v>
      </c>
      <c r="I13601" s="1" t="s">
        <v>16</v>
      </c>
      <c r="J13601" s="1" t="s">
        <v>23</v>
      </c>
      <c r="K13601" s="1" t="s">
        <v>16</v>
      </c>
      <c r="L13601" s="1" t="s">
        <v>16</v>
      </c>
      <c r="M13601" s="1" t="s">
        <v>16</v>
      </c>
      <c r="N13601" s="1" t="s">
        <v>16</v>
      </c>
      <c r="O13601" s="1">
        <v>63.2</v>
      </c>
      <c r="P13601" s="1">
        <v>1.0</v>
      </c>
    </row>
    <row r="13602">
      <c r="A13602" s="1" t="s">
        <v>29</v>
      </c>
      <c r="B13602" s="1" t="s">
        <v>16393</v>
      </c>
      <c r="C13602" s="2" t="s">
        <v>16378</v>
      </c>
      <c r="D13602" s="1" t="s">
        <v>19</v>
      </c>
      <c r="E13602" s="3" t="str">
        <f>HYPERLINK("https://fyndiq.se/produkt/568e11c65a164b3c/", "2 Pack Samsung Galaxy A33 - 9H Härdat Glass - 3D Super Kvalitet")</f>
        <v>2 Pack Samsung Galaxy A33 - 9H Härdat Glass - 3D Super Kvalitet</v>
      </c>
      <c r="F13602" s="1" t="s">
        <v>736</v>
      </c>
      <c r="G13602" s="1" t="s">
        <v>737</v>
      </c>
      <c r="H13602" s="1" t="s">
        <v>738</v>
      </c>
      <c r="I13602" s="1" t="s">
        <v>16</v>
      </c>
      <c r="J13602" s="1" t="s">
        <v>23</v>
      </c>
      <c r="K13602" s="1" t="s">
        <v>16</v>
      </c>
      <c r="L13602" s="1" t="s">
        <v>16</v>
      </c>
      <c r="M13602" s="1" t="s">
        <v>16</v>
      </c>
      <c r="N13602" s="1" t="s">
        <v>16</v>
      </c>
      <c r="O13602" s="1">
        <v>63.2</v>
      </c>
      <c r="P13602" s="1">
        <v>1.0</v>
      </c>
    </row>
    <row r="13603">
      <c r="A13603" s="1" t="s">
        <v>29</v>
      </c>
      <c r="B13603" s="1" t="s">
        <v>16394</v>
      </c>
      <c r="C13603" s="2" t="s">
        <v>16378</v>
      </c>
      <c r="D13603" s="1" t="s">
        <v>19</v>
      </c>
      <c r="E13603" s="3" t="str">
        <f>HYPERLINK("https://fyndiq.se/produkt/4a37a66aa49247d0/", "Samsung S21 FE - 9H Härdat Glass - Super Kvalitet 3D")</f>
        <v>Samsung S21 FE - 9H Härdat Glass - Super Kvalitet 3D</v>
      </c>
      <c r="F13603" s="1" t="s">
        <v>4338</v>
      </c>
      <c r="G13603" s="1" t="s">
        <v>4339</v>
      </c>
      <c r="H13603" s="1" t="s">
        <v>4340</v>
      </c>
      <c r="I13603" s="1" t="s">
        <v>16</v>
      </c>
      <c r="J13603" s="1" t="s">
        <v>23</v>
      </c>
      <c r="K13603" s="1" t="s">
        <v>16</v>
      </c>
      <c r="L13603" s="1" t="s">
        <v>16</v>
      </c>
      <c r="M13603" s="1" t="s">
        <v>16</v>
      </c>
      <c r="N13603" s="1" t="s">
        <v>16</v>
      </c>
      <c r="O13603" s="1">
        <v>55.2</v>
      </c>
      <c r="P13603" s="1">
        <v>1.0</v>
      </c>
    </row>
    <row r="13604">
      <c r="A13604" s="1" t="s">
        <v>29</v>
      </c>
      <c r="B13604" s="1" t="s">
        <v>16395</v>
      </c>
      <c r="C13604" s="2" t="s">
        <v>16378</v>
      </c>
      <c r="D13604" s="1" t="s">
        <v>19</v>
      </c>
      <c r="E13604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3604" s="1" t="s">
        <v>4240</v>
      </c>
      <c r="G13604" s="1" t="s">
        <v>4241</v>
      </c>
      <c r="H13604" s="1" t="s">
        <v>4242</v>
      </c>
      <c r="I13604" s="1" t="s">
        <v>16</v>
      </c>
      <c r="J13604" s="1" t="s">
        <v>23</v>
      </c>
      <c r="K13604" s="1" t="s">
        <v>16</v>
      </c>
      <c r="L13604" s="1" t="s">
        <v>16</v>
      </c>
      <c r="M13604" s="1" t="s">
        <v>16</v>
      </c>
      <c r="N13604" s="1" t="s">
        <v>16</v>
      </c>
      <c r="O13604" s="1">
        <v>63.2</v>
      </c>
      <c r="P13604" s="1">
        <v>1.0</v>
      </c>
    </row>
    <row r="13605">
      <c r="A13605" s="1" t="s">
        <v>29</v>
      </c>
      <c r="B13605" s="1" t="s">
        <v>16396</v>
      </c>
      <c r="C13605" s="2" t="s">
        <v>16378</v>
      </c>
      <c r="D13605" s="1" t="s">
        <v>19</v>
      </c>
      <c r="E13605" s="3" t="str">
        <f>HYPERLINK("https://fyndiq.se/produkt/60656ba8dce64ae4/", "2 Pack Samsung Galaxy A50 - Härdat glas 9H - Super kvalitet 3D")</f>
        <v>2 Pack Samsung Galaxy A50 - Härdat glas 9H - Super kvalitet 3D</v>
      </c>
      <c r="F13605" s="1" t="s">
        <v>645</v>
      </c>
      <c r="G13605" s="1" t="s">
        <v>646</v>
      </c>
      <c r="H13605" s="1" t="s">
        <v>647</v>
      </c>
      <c r="I13605" s="1" t="s">
        <v>16</v>
      </c>
      <c r="J13605" s="1" t="s">
        <v>23</v>
      </c>
      <c r="K13605" s="1" t="s">
        <v>16</v>
      </c>
      <c r="L13605" s="1" t="s">
        <v>16</v>
      </c>
      <c r="M13605" s="1" t="s">
        <v>16</v>
      </c>
      <c r="N13605" s="1" t="s">
        <v>16</v>
      </c>
      <c r="O13605" s="1">
        <v>63.2</v>
      </c>
      <c r="P13605" s="1">
        <v>1.0</v>
      </c>
    </row>
    <row r="13606">
      <c r="A13606" s="1" t="s">
        <v>29</v>
      </c>
      <c r="B13606" s="1" t="s">
        <v>16397</v>
      </c>
      <c r="C13606" s="2" t="s">
        <v>16378</v>
      </c>
      <c r="D13606" s="1" t="s">
        <v>19</v>
      </c>
      <c r="E13606" s="3" t="str">
        <f>HYPERLINK("https://fyndiq.se/produkt/c4ff4138388141ca/", "2-Pack Samsung A22 Skärmskydd - Härdat Glas 9H - Super kvalitet 3D")</f>
        <v>2-Pack Samsung A22 Skärmskydd - Härdat Glas 9H - Super kvalitet 3D</v>
      </c>
      <c r="F13606" s="1" t="s">
        <v>2852</v>
      </c>
      <c r="G13606" s="1" t="s">
        <v>2853</v>
      </c>
      <c r="H13606" s="1" t="s">
        <v>2854</v>
      </c>
      <c r="I13606" s="1" t="s">
        <v>16</v>
      </c>
      <c r="J13606" s="1" t="s">
        <v>23</v>
      </c>
      <c r="K13606" s="1" t="s">
        <v>16</v>
      </c>
      <c r="L13606" s="1" t="s">
        <v>16</v>
      </c>
      <c r="M13606" s="1" t="s">
        <v>16</v>
      </c>
      <c r="N13606" s="1" t="s">
        <v>16</v>
      </c>
      <c r="O13606" s="1">
        <v>63.2</v>
      </c>
      <c r="P13606" s="1">
        <v>1.0</v>
      </c>
    </row>
    <row r="13607">
      <c r="A13607" s="1" t="s">
        <v>29</v>
      </c>
      <c r="B13607" s="1" t="s">
        <v>16398</v>
      </c>
      <c r="C13607" s="2" t="s">
        <v>16378</v>
      </c>
      <c r="D13607" s="1" t="s">
        <v>19</v>
      </c>
      <c r="E13607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3607" s="1" t="s">
        <v>2445</v>
      </c>
      <c r="G13607" s="1" t="s">
        <v>2446</v>
      </c>
      <c r="H13607" s="1" t="s">
        <v>2447</v>
      </c>
      <c r="I13607" s="1" t="s">
        <v>16</v>
      </c>
      <c r="J13607" s="1" t="s">
        <v>23</v>
      </c>
      <c r="K13607" s="1" t="s">
        <v>16</v>
      </c>
      <c r="L13607" s="1" t="s">
        <v>16</v>
      </c>
      <c r="M13607" s="1" t="s">
        <v>16</v>
      </c>
      <c r="N13607" s="1" t="s">
        <v>16</v>
      </c>
      <c r="O13607" s="1">
        <v>79.2</v>
      </c>
      <c r="P13607" s="1">
        <v>1.0</v>
      </c>
    </row>
    <row r="13608">
      <c r="A13608" s="1" t="s">
        <v>29</v>
      </c>
      <c r="B13608" s="1" t="s">
        <v>16399</v>
      </c>
      <c r="C13608" s="2" t="s">
        <v>16378</v>
      </c>
      <c r="D13608" s="1" t="s">
        <v>19</v>
      </c>
      <c r="E13608" s="3" t="str">
        <f>HYPERLINK("https://fyndiq.se/produkt/e20f90eb01e04363/", "2-Pack Google Pixel 7 Skärmskydd &amp; 2-Pack linsskydd - Härdat Glas 9H - Super kvalitet 3D")</f>
        <v>2-Pack Google Pixel 7 Skärmskydd &amp; 2-Pack linsskydd - Härdat Glas 9H - Super kvalitet 3D</v>
      </c>
      <c r="F13608" s="1" t="s">
        <v>6675</v>
      </c>
      <c r="G13608" s="1" t="s">
        <v>6676</v>
      </c>
      <c r="H13608" s="1" t="s">
        <v>6677</v>
      </c>
      <c r="I13608" s="1" t="s">
        <v>16</v>
      </c>
      <c r="J13608" s="1" t="s">
        <v>23</v>
      </c>
      <c r="K13608" s="1" t="s">
        <v>16</v>
      </c>
      <c r="L13608" s="1" t="s">
        <v>16</v>
      </c>
      <c r="M13608" s="1" t="s">
        <v>16</v>
      </c>
      <c r="N13608" s="1" t="s">
        <v>16</v>
      </c>
      <c r="O13608" s="1">
        <v>79.2</v>
      </c>
      <c r="P13608" s="1">
        <v>1.0</v>
      </c>
    </row>
    <row r="13609">
      <c r="A13609" s="1" t="s">
        <v>29</v>
      </c>
      <c r="B13609" s="1" t="s">
        <v>16400</v>
      </c>
      <c r="C13609" s="2" t="s">
        <v>16378</v>
      </c>
      <c r="D13609" s="1" t="s">
        <v>19</v>
      </c>
      <c r="E13609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3609" s="1" t="s">
        <v>5279</v>
      </c>
      <c r="G13609" s="1" t="s">
        <v>5280</v>
      </c>
      <c r="H13609" s="1" t="s">
        <v>5281</v>
      </c>
      <c r="I13609" s="1" t="s">
        <v>16</v>
      </c>
      <c r="J13609" s="1" t="s">
        <v>23</v>
      </c>
      <c r="K13609" s="1" t="s">
        <v>16</v>
      </c>
      <c r="L13609" s="1" t="s">
        <v>16</v>
      </c>
      <c r="M13609" s="1" t="s">
        <v>16</v>
      </c>
      <c r="N13609" s="1" t="s">
        <v>16</v>
      </c>
      <c r="O13609" s="1">
        <v>71.2</v>
      </c>
      <c r="P13609" s="1">
        <v>1.0</v>
      </c>
    </row>
    <row r="13610">
      <c r="A13610" s="1" t="s">
        <v>29</v>
      </c>
      <c r="B13610" s="1" t="s">
        <v>16401</v>
      </c>
      <c r="C13610" s="2" t="s">
        <v>16378</v>
      </c>
      <c r="D13610" s="1" t="s">
        <v>19</v>
      </c>
      <c r="E13610" s="3" t="str">
        <f>HYPERLINK("https://fyndiq.se/produkt/34157794139f40c6/", "2-Pack Samsung S20 FE - 9H Härdat Glass - Top Kvalitet")</f>
        <v>2-Pack Samsung S20 FE - 9H Härdat Glass - Top Kvalitet</v>
      </c>
      <c r="F13610" s="1" t="s">
        <v>1640</v>
      </c>
      <c r="G13610" s="1" t="s">
        <v>1641</v>
      </c>
      <c r="H13610" s="1" t="s">
        <v>1642</v>
      </c>
      <c r="I13610" s="1" t="s">
        <v>16</v>
      </c>
      <c r="J13610" s="1" t="s">
        <v>23</v>
      </c>
      <c r="K13610" s="1" t="s">
        <v>16</v>
      </c>
      <c r="L13610" s="1" t="s">
        <v>16</v>
      </c>
      <c r="M13610" s="1" t="s">
        <v>16</v>
      </c>
      <c r="N13610" s="1" t="s">
        <v>16</v>
      </c>
      <c r="O13610" s="1">
        <v>63.2</v>
      </c>
      <c r="P13610" s="1">
        <v>1.0</v>
      </c>
    </row>
    <row r="13611">
      <c r="A13611" s="1" t="s">
        <v>29</v>
      </c>
      <c r="B13611" s="1" t="s">
        <v>16402</v>
      </c>
      <c r="C13611" s="2" t="s">
        <v>16378</v>
      </c>
      <c r="D13611" s="1" t="s">
        <v>19</v>
      </c>
      <c r="E13611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3611" s="1" t="s">
        <v>3577</v>
      </c>
      <c r="G13611" s="1" t="s">
        <v>3578</v>
      </c>
      <c r="H13611" s="1" t="s">
        <v>3579</v>
      </c>
      <c r="I13611" s="1" t="s">
        <v>16</v>
      </c>
      <c r="J13611" s="1" t="s">
        <v>23</v>
      </c>
      <c r="K13611" s="1" t="s">
        <v>16</v>
      </c>
      <c r="L13611" s="1" t="s">
        <v>16</v>
      </c>
      <c r="M13611" s="1" t="s">
        <v>16</v>
      </c>
      <c r="N13611" s="1" t="s">
        <v>16</v>
      </c>
      <c r="O13611" s="1">
        <v>63.2</v>
      </c>
      <c r="P13611" s="1">
        <v>1.0</v>
      </c>
    </row>
    <row r="13612">
      <c r="A13612" s="1" t="s">
        <v>29</v>
      </c>
      <c r="B13612" s="1" t="s">
        <v>16403</v>
      </c>
      <c r="C13612" s="2" t="s">
        <v>16378</v>
      </c>
      <c r="D13612" s="1" t="s">
        <v>19</v>
      </c>
      <c r="E13612" s="3" t="str">
        <f>HYPERLINK("https://fyndiq.se/produkt/4825ff81abb74204/", "2-Pack Privacy Skärmskydd For Samsung A53 (5G) - Härdat Glas 9H - Super Kvalitet 3D")</f>
        <v>2-Pack Privacy Skärmskydd For Samsung A53 (5G) - Härdat Glas 9H - Super Kvalitet 3D</v>
      </c>
      <c r="F13612" s="1" t="s">
        <v>43</v>
      </c>
      <c r="G13612" s="1" t="s">
        <v>44</v>
      </c>
      <c r="H13612" s="1" t="s">
        <v>45</v>
      </c>
      <c r="I13612" s="1" t="s">
        <v>16</v>
      </c>
      <c r="J13612" s="1" t="s">
        <v>23</v>
      </c>
      <c r="K13612" s="1" t="s">
        <v>16</v>
      </c>
      <c r="L13612" s="1" t="s">
        <v>16</v>
      </c>
      <c r="M13612" s="1" t="s">
        <v>16</v>
      </c>
      <c r="N13612" s="1" t="s">
        <v>16</v>
      </c>
      <c r="O13612" s="1">
        <v>79.2</v>
      </c>
      <c r="P13612" s="1">
        <v>1.0</v>
      </c>
    </row>
    <row r="13613">
      <c r="A13613" s="1" t="s">
        <v>29</v>
      </c>
      <c r="B13613" s="1" t="s">
        <v>16404</v>
      </c>
      <c r="C13613" s="2" t="s">
        <v>16378</v>
      </c>
      <c r="D13613" s="1" t="s">
        <v>19</v>
      </c>
      <c r="E13613" s="3" t="str">
        <f>HYPERLINK("https://fyndiq.se/produkt/1d18226209604614/", "Samsung S23 Plus 5G - 9H Härdat Glass - 3D Super Kvalitet Skärmskydd")</f>
        <v>Samsung S23 Plus 5G - 9H Härdat Glass - 3D Super Kvalitet Skärmskydd</v>
      </c>
      <c r="F13613" s="1" t="s">
        <v>2996</v>
      </c>
      <c r="G13613" s="1" t="s">
        <v>2997</v>
      </c>
      <c r="H13613" s="1" t="s">
        <v>2998</v>
      </c>
      <c r="I13613" s="1" t="s">
        <v>16</v>
      </c>
      <c r="J13613" s="1" t="s">
        <v>23</v>
      </c>
      <c r="K13613" s="1" t="s">
        <v>16</v>
      </c>
      <c r="L13613" s="1" t="s">
        <v>16</v>
      </c>
      <c r="M13613" s="1" t="s">
        <v>16</v>
      </c>
      <c r="N13613" s="1" t="s">
        <v>16</v>
      </c>
      <c r="O13613" s="1">
        <v>55.2</v>
      </c>
      <c r="P13613" s="1">
        <v>1.0</v>
      </c>
    </row>
    <row r="13614">
      <c r="A13614" s="1" t="s">
        <v>29</v>
      </c>
      <c r="B13614" s="1" t="s">
        <v>16405</v>
      </c>
      <c r="C13614" s="2" t="s">
        <v>16378</v>
      </c>
      <c r="D13614" s="1" t="s">
        <v>19</v>
      </c>
      <c r="E1361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614" s="1" t="s">
        <v>47</v>
      </c>
      <c r="G13614" s="2" t="s">
        <v>48</v>
      </c>
      <c r="H13614" s="1" t="s">
        <v>49</v>
      </c>
      <c r="I13614" s="1" t="s">
        <v>16</v>
      </c>
      <c r="J13614" s="1" t="s">
        <v>23</v>
      </c>
      <c r="K13614" s="1" t="s">
        <v>16</v>
      </c>
      <c r="L13614" s="1" t="s">
        <v>16</v>
      </c>
      <c r="M13614" s="1" t="s">
        <v>16</v>
      </c>
      <c r="N13614" s="1" t="s">
        <v>16</v>
      </c>
      <c r="O13614" s="1">
        <v>183.2</v>
      </c>
      <c r="P13614" s="1">
        <v>1.0</v>
      </c>
    </row>
    <row r="13615">
      <c r="A13615" s="1" t="s">
        <v>29</v>
      </c>
      <c r="B13615" s="1" t="s">
        <v>16406</v>
      </c>
      <c r="C13615" s="2" t="s">
        <v>16378</v>
      </c>
      <c r="D13615" s="1" t="s">
        <v>19</v>
      </c>
      <c r="E13615" s="3" t="str">
        <f>HYPERLINK("https://fyndiq.se/produkt/3793e0f6281f49f6/", "2-Pack Iphone 11 / XR - 9H Härdat Glass - Top Kvalitet")</f>
        <v>2-Pack Iphone 11 / XR - 9H Härdat Glass - Top Kvalitet</v>
      </c>
      <c r="F13615" s="1" t="s">
        <v>371</v>
      </c>
      <c r="G13615" s="1" t="s">
        <v>372</v>
      </c>
      <c r="H13615" s="1" t="s">
        <v>373</v>
      </c>
      <c r="I13615" s="1" t="s">
        <v>16</v>
      </c>
      <c r="J13615" s="1" t="s">
        <v>23</v>
      </c>
      <c r="K13615" s="1" t="s">
        <v>16</v>
      </c>
      <c r="L13615" s="1" t="s">
        <v>16</v>
      </c>
      <c r="M13615" s="1" t="s">
        <v>16</v>
      </c>
      <c r="N13615" s="1" t="s">
        <v>16</v>
      </c>
      <c r="O13615" s="1">
        <v>47.2</v>
      </c>
      <c r="P13615" s="1">
        <v>1.0</v>
      </c>
    </row>
    <row r="13616">
      <c r="A13616" s="1" t="s">
        <v>29</v>
      </c>
      <c r="B13616" s="1" t="s">
        <v>16407</v>
      </c>
      <c r="C13616" s="2" t="s">
        <v>16378</v>
      </c>
      <c r="D13616" s="1" t="s">
        <v>19</v>
      </c>
      <c r="E13616" s="3" t="str">
        <f>HYPERLINK("https://fyndiq.se/produkt/1c00518ebe824bca/", "Motorola Edge 40 NEO - Härdat Glas 9H - Super kvalitet 3D Skärmskydd")</f>
        <v>Motorola Edge 40 NEO - Härdat Glas 9H - Super kvalitet 3D Skärmskydd</v>
      </c>
      <c r="F13616" s="1" t="s">
        <v>3946</v>
      </c>
      <c r="G13616" s="1" t="s">
        <v>3947</v>
      </c>
      <c r="H13616" s="1" t="s">
        <v>3948</v>
      </c>
      <c r="I13616" s="1" t="s">
        <v>16</v>
      </c>
      <c r="J13616" s="1" t="s">
        <v>23</v>
      </c>
      <c r="K13616" s="1" t="s">
        <v>16</v>
      </c>
      <c r="L13616" s="1" t="s">
        <v>16</v>
      </c>
      <c r="M13616" s="1" t="s">
        <v>16</v>
      </c>
      <c r="N13616" s="1" t="s">
        <v>16</v>
      </c>
      <c r="O13616" s="1">
        <v>63.2</v>
      </c>
      <c r="P13616" s="1">
        <v>1.0</v>
      </c>
    </row>
    <row r="13617">
      <c r="A13617" s="1" t="s">
        <v>29</v>
      </c>
      <c r="B13617" s="1" t="s">
        <v>16408</v>
      </c>
      <c r="C13617" s="2" t="s">
        <v>16378</v>
      </c>
      <c r="D13617" s="1" t="s">
        <v>19</v>
      </c>
      <c r="E13617" s="3" t="str">
        <f>HYPERLINK("https://fyndiq.se/produkt/1d18226209604614/", "Samsung S23 Plus 5G - 9H Härdat Glass - 3D Super Kvalitet Skärmskydd")</f>
        <v>Samsung S23 Plus 5G - 9H Härdat Glass - 3D Super Kvalitet Skärmskydd</v>
      </c>
      <c r="F13617" s="1" t="s">
        <v>2996</v>
      </c>
      <c r="G13617" s="1" t="s">
        <v>2997</v>
      </c>
      <c r="H13617" s="1" t="s">
        <v>2998</v>
      </c>
      <c r="I13617" s="1" t="s">
        <v>16</v>
      </c>
      <c r="J13617" s="1" t="s">
        <v>23</v>
      </c>
      <c r="K13617" s="1" t="s">
        <v>16</v>
      </c>
      <c r="L13617" s="1" t="s">
        <v>16</v>
      </c>
      <c r="M13617" s="1" t="s">
        <v>16</v>
      </c>
      <c r="N13617" s="1" t="s">
        <v>16</v>
      </c>
      <c r="O13617" s="1">
        <v>55.2</v>
      </c>
      <c r="P13617" s="1">
        <v>1.0</v>
      </c>
    </row>
    <row r="13618">
      <c r="A13618" s="1" t="s">
        <v>29</v>
      </c>
      <c r="B13618" s="1" t="s">
        <v>16409</v>
      </c>
      <c r="C13618" s="2" t="s">
        <v>16378</v>
      </c>
      <c r="D13618" s="1" t="s">
        <v>19</v>
      </c>
      <c r="E13618" s="3" t="str">
        <f>HYPERLINK("https://fyndiq.se/produkt/f2c164e932234570/", "2-Pack HUAWEI P30 PRO Skärmskydd - Härdat Glas 9H - Super kvalitet 3D")</f>
        <v>2-Pack HUAWEI P30 PRO Skärmskydd - Härdat Glas 9H - Super kvalitet 3D</v>
      </c>
      <c r="F13618" s="1" t="s">
        <v>267</v>
      </c>
      <c r="G13618" s="1" t="s">
        <v>268</v>
      </c>
      <c r="H13618" s="1" t="s">
        <v>269</v>
      </c>
      <c r="I13618" s="1" t="s">
        <v>16</v>
      </c>
      <c r="J13618" s="1" t="s">
        <v>23</v>
      </c>
      <c r="K13618" s="1" t="s">
        <v>16</v>
      </c>
      <c r="L13618" s="1" t="s">
        <v>16</v>
      </c>
      <c r="M13618" s="1" t="s">
        <v>16</v>
      </c>
      <c r="N13618" s="1" t="s">
        <v>16</v>
      </c>
      <c r="O13618" s="1">
        <v>63.2</v>
      </c>
      <c r="P13618" s="1">
        <v>1.0</v>
      </c>
    </row>
    <row r="13619">
      <c r="A13619" s="1" t="s">
        <v>29</v>
      </c>
      <c r="B13619" s="1" t="s">
        <v>16410</v>
      </c>
      <c r="C13619" s="2" t="s">
        <v>16378</v>
      </c>
      <c r="D13619" s="1" t="s">
        <v>19</v>
      </c>
      <c r="E13619" s="3" t="str">
        <f>HYPERLINK("https://fyndiq.se/produkt/675bb02ed6bb4e07/", "2-Pack Samsung Galaxy S21 Ultra - Härdat Glas 9H-Super Kvalitet")</f>
        <v>2-Pack Samsung Galaxy S21 Ultra - Härdat Glas 9H-Super Kvalitet</v>
      </c>
      <c r="F13619" s="1" t="s">
        <v>91</v>
      </c>
      <c r="G13619" s="1" t="s">
        <v>92</v>
      </c>
      <c r="H13619" s="1" t="s">
        <v>93</v>
      </c>
      <c r="I13619" s="1" t="s">
        <v>16</v>
      </c>
      <c r="J13619" s="1" t="s">
        <v>23</v>
      </c>
      <c r="K13619" s="1" t="s">
        <v>16</v>
      </c>
      <c r="L13619" s="1" t="s">
        <v>16</v>
      </c>
      <c r="M13619" s="1" t="s">
        <v>16</v>
      </c>
      <c r="N13619" s="1" t="s">
        <v>16</v>
      </c>
      <c r="O13619" s="1">
        <v>63.2</v>
      </c>
      <c r="P13619" s="1">
        <v>1.0</v>
      </c>
    </row>
    <row r="13620">
      <c r="A13620" s="1" t="s">
        <v>29</v>
      </c>
      <c r="B13620" s="1" t="s">
        <v>16411</v>
      </c>
      <c r="C13620" s="2" t="s">
        <v>16378</v>
      </c>
      <c r="D13620" s="1" t="s">
        <v>19</v>
      </c>
      <c r="E13620" s="3" t="str">
        <f>HYPERLINK("https://fyndiq.se/produkt/3d51d3faa7b24e28/", "2-Pack SONY XPERIA 5 V Skärmskydd - Härdat Glas 9H - Super kvalitet 3D")</f>
        <v>2-Pack SONY XPERIA 5 V Skärmskydd - Härdat Glas 9H - Super kvalitet 3D</v>
      </c>
      <c r="F13620" s="1" t="s">
        <v>136</v>
      </c>
      <c r="G13620" s="1" t="s">
        <v>137</v>
      </c>
      <c r="H13620" s="1" t="s">
        <v>138</v>
      </c>
      <c r="I13620" s="1" t="s">
        <v>16</v>
      </c>
      <c r="J13620" s="1" t="s">
        <v>23</v>
      </c>
      <c r="K13620" s="1" t="s">
        <v>16</v>
      </c>
      <c r="L13620" s="1" t="s">
        <v>16</v>
      </c>
      <c r="M13620" s="1" t="s">
        <v>16</v>
      </c>
      <c r="N13620" s="1" t="s">
        <v>16</v>
      </c>
      <c r="O13620" s="1">
        <v>63.2</v>
      </c>
      <c r="P13620" s="1">
        <v>1.0</v>
      </c>
    </row>
    <row r="13621">
      <c r="A13621" s="1" t="s">
        <v>29</v>
      </c>
      <c r="B13621" s="1" t="s">
        <v>16412</v>
      </c>
      <c r="C13621" s="2" t="s">
        <v>16378</v>
      </c>
      <c r="D13621" s="1" t="s">
        <v>19</v>
      </c>
      <c r="E13621" s="3" t="str">
        <f>HYPERLINK("https://fyndiq.se/produkt/08a39fd2ea944add/", "2-Pack Apple Watch 45mm – Härdat glas 9H – Super kvalitet 3D")</f>
        <v>2-Pack Apple Watch 45mm – Härdat glas 9H – Super kvalitet 3D</v>
      </c>
      <c r="F13621" s="1" t="s">
        <v>921</v>
      </c>
      <c r="G13621" s="1" t="s">
        <v>922</v>
      </c>
      <c r="H13621" s="1" t="s">
        <v>923</v>
      </c>
      <c r="I13621" s="1" t="s">
        <v>16</v>
      </c>
      <c r="J13621" s="1" t="s">
        <v>23</v>
      </c>
      <c r="K13621" s="1" t="s">
        <v>16</v>
      </c>
      <c r="L13621" s="1" t="s">
        <v>16</v>
      </c>
      <c r="M13621" s="1" t="s">
        <v>16</v>
      </c>
      <c r="N13621" s="1" t="s">
        <v>16</v>
      </c>
      <c r="O13621" s="1">
        <v>55.2</v>
      </c>
      <c r="P13621" s="1">
        <v>1.0</v>
      </c>
    </row>
    <row r="13622">
      <c r="A13622" s="1" t="s">
        <v>29</v>
      </c>
      <c r="B13622" s="1" t="s">
        <v>16413</v>
      </c>
      <c r="C13622" s="2" t="s">
        <v>16378</v>
      </c>
      <c r="D13622" s="1" t="s">
        <v>19</v>
      </c>
      <c r="E13622" s="3" t="str">
        <f>HYPERLINK("https://fyndiq.se/produkt/dd0a78fa9ae94f83/", "Skärmskydd Iphone 13 Pro Max - 9H Härdat glas  - Top kvalitet")</f>
        <v>Skärmskydd Iphone 13 Pro Max - 9H Härdat glas  - Top kvalitet</v>
      </c>
      <c r="F13622" s="1" t="s">
        <v>4403</v>
      </c>
      <c r="G13622" s="1" t="s">
        <v>4404</v>
      </c>
      <c r="H13622" s="1" t="s">
        <v>4405</v>
      </c>
      <c r="I13622" s="1" t="s">
        <v>16</v>
      </c>
      <c r="J13622" s="1" t="s">
        <v>23</v>
      </c>
      <c r="K13622" s="1" t="s">
        <v>16</v>
      </c>
      <c r="L13622" s="1" t="s">
        <v>16</v>
      </c>
      <c r="M13622" s="1" t="s">
        <v>16</v>
      </c>
      <c r="N13622" s="1" t="s">
        <v>16</v>
      </c>
      <c r="O13622" s="1">
        <v>39.2</v>
      </c>
      <c r="P13622" s="1">
        <v>2.0</v>
      </c>
    </row>
    <row r="13623">
      <c r="A13623" s="1" t="s">
        <v>29</v>
      </c>
      <c r="B13623" s="1" t="s">
        <v>16414</v>
      </c>
      <c r="C13623" s="2" t="s">
        <v>16378</v>
      </c>
      <c r="D13623" s="1" t="s">
        <v>19</v>
      </c>
      <c r="E13623" s="3" t="str">
        <f>HYPERLINK("https://fyndiq.se/produkt/511ec3c757954f70/", "2-Pack SAMSUNG TAB A8 Skärmskydd - Härdat Glas 9H - Super kvalitet 3D")</f>
        <v>2-Pack SAMSUNG TAB A8 Skärmskydd - Härdat Glas 9H - Super kvalitet 3D</v>
      </c>
      <c r="F13623" s="1" t="s">
        <v>16415</v>
      </c>
      <c r="G13623" s="1" t="s">
        <v>16416</v>
      </c>
      <c r="H13623" s="1" t="s">
        <v>16417</v>
      </c>
      <c r="I13623" s="1" t="s">
        <v>16</v>
      </c>
      <c r="J13623" s="1" t="s">
        <v>23</v>
      </c>
      <c r="K13623" s="1" t="s">
        <v>16</v>
      </c>
      <c r="L13623" s="1" t="s">
        <v>16</v>
      </c>
      <c r="M13623" s="1" t="s">
        <v>16</v>
      </c>
      <c r="N13623" s="1" t="s">
        <v>16</v>
      </c>
      <c r="O13623" s="1">
        <v>135.2</v>
      </c>
      <c r="P13623" s="1">
        <v>1.0</v>
      </c>
    </row>
    <row r="13624">
      <c r="A13624" s="1" t="s">
        <v>29</v>
      </c>
      <c r="B13624" s="1" t="s">
        <v>16418</v>
      </c>
      <c r="C13624" s="2" t="s">
        <v>16378</v>
      </c>
      <c r="D13624" s="1" t="s">
        <v>19</v>
      </c>
      <c r="E13624" s="3" t="str">
        <f>HYPERLINK("https://fyndiq.se/produkt/baba761d8b574b94/", "2-Pack Samsung A14 5G Skärmskydd &amp; 2-Pack linsskydd - Härdat Glas 9H - Super kvalitet 3D")</f>
        <v>2-Pack Samsung A14 5G Skärmskydd &amp; 2-Pack linsskydd - Härdat Glas 9H - Super kvalitet 3D</v>
      </c>
      <c r="F13624" s="1" t="s">
        <v>4371</v>
      </c>
      <c r="G13624" s="1" t="s">
        <v>4372</v>
      </c>
      <c r="H13624" s="1" t="s">
        <v>4373</v>
      </c>
      <c r="I13624" s="1" t="s">
        <v>16</v>
      </c>
      <c r="J13624" s="1" t="s">
        <v>23</v>
      </c>
      <c r="K13624" s="1" t="s">
        <v>16</v>
      </c>
      <c r="L13624" s="1" t="s">
        <v>16</v>
      </c>
      <c r="M13624" s="1" t="s">
        <v>16</v>
      </c>
      <c r="N13624" s="1" t="s">
        <v>16</v>
      </c>
      <c r="O13624" s="1">
        <v>79.2</v>
      </c>
      <c r="P13624" s="1">
        <v>1.0</v>
      </c>
    </row>
    <row r="13625">
      <c r="A13625" s="1" t="s">
        <v>29</v>
      </c>
      <c r="B13625" s="1" t="s">
        <v>16419</v>
      </c>
      <c r="C13625" s="2" t="s">
        <v>16378</v>
      </c>
      <c r="D13625" s="1" t="s">
        <v>19</v>
      </c>
      <c r="E13625" s="3" t="str">
        <f>HYPERLINK("https://fyndiq.se/produkt/ef10e4ba492c46df/", "2-Pack Samsung S23 FE 5G - 9H Härdat Glass - Super Kvalitet 3D")</f>
        <v>2-Pack Samsung S23 FE 5G - 9H Härdat Glass - Super Kvalitet 3D</v>
      </c>
      <c r="F13625" s="1" t="s">
        <v>2521</v>
      </c>
      <c r="G13625" s="1" t="s">
        <v>2522</v>
      </c>
      <c r="H13625" s="1" t="s">
        <v>2523</v>
      </c>
      <c r="I13625" s="1" t="s">
        <v>16</v>
      </c>
      <c r="J13625" s="1" t="s">
        <v>23</v>
      </c>
      <c r="K13625" s="1" t="s">
        <v>16</v>
      </c>
      <c r="L13625" s="1" t="s">
        <v>16</v>
      </c>
      <c r="M13625" s="1" t="s">
        <v>16</v>
      </c>
      <c r="N13625" s="1" t="s">
        <v>16</v>
      </c>
      <c r="O13625" s="1">
        <v>63.2</v>
      </c>
      <c r="P13625" s="1">
        <v>1.0</v>
      </c>
    </row>
    <row r="13626">
      <c r="A13626" s="1" t="s">
        <v>29</v>
      </c>
      <c r="B13626" s="1" t="s">
        <v>16420</v>
      </c>
      <c r="C13626" s="2" t="s">
        <v>16378</v>
      </c>
      <c r="D13626" s="1" t="s">
        <v>19</v>
      </c>
      <c r="E13626" s="3" t="str">
        <f>HYPERLINK("https://fyndiq.se/produkt/32118b5ff6a946f5/", "2-Pack Samsung A31 Skärmskydd - Härdat Glas 9H - Super kvalitet 3D")</f>
        <v>2-Pack Samsung A31 Skärmskydd - Härdat Glas 9H - Super kvalitet 3D</v>
      </c>
      <c r="F13626" s="1" t="s">
        <v>13509</v>
      </c>
      <c r="G13626" s="1" t="s">
        <v>13510</v>
      </c>
      <c r="H13626" s="1" t="s">
        <v>13511</v>
      </c>
      <c r="I13626" s="1" t="s">
        <v>16</v>
      </c>
      <c r="J13626" s="1" t="s">
        <v>23</v>
      </c>
      <c r="K13626" s="1" t="s">
        <v>16</v>
      </c>
      <c r="L13626" s="1" t="s">
        <v>16</v>
      </c>
      <c r="M13626" s="1" t="s">
        <v>16</v>
      </c>
      <c r="N13626" s="1" t="s">
        <v>16</v>
      </c>
      <c r="O13626" s="1">
        <v>63.2</v>
      </c>
      <c r="P13626" s="1">
        <v>1.0</v>
      </c>
    </row>
    <row r="13627">
      <c r="A13627" s="1" t="s">
        <v>29</v>
      </c>
      <c r="B13627" s="1" t="s">
        <v>16421</v>
      </c>
      <c r="C13627" s="2" t="s">
        <v>16378</v>
      </c>
      <c r="D13627" s="1" t="s">
        <v>19</v>
      </c>
      <c r="E13627" s="3" t="str">
        <f>HYPERLINK("https://fyndiq.se/produkt/e9c1dd33f1fd4d17/", "2-Pack Samsung Galaxy S21 5G - Härdat Glas Skärmskydd 9H - HD")</f>
        <v>2-Pack Samsung Galaxy S21 5G - Härdat Glas Skärmskydd 9H - HD</v>
      </c>
      <c r="F13627" s="1" t="s">
        <v>454</v>
      </c>
      <c r="G13627" s="1" t="s">
        <v>455</v>
      </c>
      <c r="H13627" s="1" t="s">
        <v>456</v>
      </c>
      <c r="I13627" s="1" t="s">
        <v>16</v>
      </c>
      <c r="J13627" s="1" t="s">
        <v>23</v>
      </c>
      <c r="K13627" s="1" t="s">
        <v>16</v>
      </c>
      <c r="L13627" s="1" t="s">
        <v>16</v>
      </c>
      <c r="M13627" s="1" t="s">
        <v>16</v>
      </c>
      <c r="N13627" s="1" t="s">
        <v>16</v>
      </c>
      <c r="O13627" s="1">
        <v>63.2</v>
      </c>
      <c r="P13627" s="1">
        <v>1.0</v>
      </c>
    </row>
    <row r="13628">
      <c r="A13628" s="1" t="s">
        <v>29</v>
      </c>
      <c r="B13628" s="1" t="s">
        <v>16422</v>
      </c>
      <c r="C13628" s="2" t="s">
        <v>16378</v>
      </c>
      <c r="D13628" s="1" t="s">
        <v>19</v>
      </c>
      <c r="E13628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3628" s="1" t="s">
        <v>311</v>
      </c>
      <c r="G13628" s="1" t="s">
        <v>312</v>
      </c>
      <c r="H13628" s="1" t="s">
        <v>313</v>
      </c>
      <c r="I13628" s="1" t="s">
        <v>16</v>
      </c>
      <c r="J13628" s="1" t="s">
        <v>23</v>
      </c>
      <c r="K13628" s="1" t="s">
        <v>16</v>
      </c>
      <c r="L13628" s="1" t="s">
        <v>16</v>
      </c>
      <c r="M13628" s="1" t="s">
        <v>16</v>
      </c>
      <c r="N13628" s="1" t="s">
        <v>16</v>
      </c>
      <c r="O13628" s="1">
        <v>63.2</v>
      </c>
      <c r="P13628" s="1">
        <v>1.0</v>
      </c>
    </row>
    <row r="13629">
      <c r="A13629" s="1" t="s">
        <v>29</v>
      </c>
      <c r="B13629" s="1" t="s">
        <v>16423</v>
      </c>
      <c r="C13629" s="2" t="s">
        <v>16378</v>
      </c>
      <c r="D13629" s="1" t="s">
        <v>19</v>
      </c>
      <c r="E13629" s="3" t="str">
        <f>HYPERLINK("https://fyndiq.se/produkt/8a162916fdf246f7/", "2-Pack SAMSUNG S24 Skärmskydd - Härdat Glas 9H - Super kvalitet 3D")</f>
        <v>2-Pack SAMSUNG S24 Skärmskydd - Härdat Glas 9H - Super kvalitet 3D</v>
      </c>
      <c r="F13629" s="1" t="s">
        <v>714</v>
      </c>
      <c r="G13629" s="1" t="s">
        <v>715</v>
      </c>
      <c r="H13629" s="1" t="s">
        <v>716</v>
      </c>
      <c r="I13629" s="1" t="s">
        <v>16</v>
      </c>
      <c r="J13629" s="1" t="s">
        <v>23</v>
      </c>
      <c r="K13629" s="1" t="s">
        <v>16</v>
      </c>
      <c r="L13629" s="1" t="s">
        <v>16</v>
      </c>
      <c r="M13629" s="1" t="s">
        <v>16</v>
      </c>
      <c r="N13629" s="1" t="s">
        <v>16</v>
      </c>
      <c r="O13629" s="1">
        <v>63.2</v>
      </c>
      <c r="P13629" s="1">
        <v>1.0</v>
      </c>
    </row>
    <row r="13630">
      <c r="A13630" s="1" t="s">
        <v>29</v>
      </c>
      <c r="B13630" s="1" t="s">
        <v>16424</v>
      </c>
      <c r="C13630" s="2" t="s">
        <v>16378</v>
      </c>
      <c r="D13630" s="1" t="s">
        <v>19</v>
      </c>
      <c r="E13630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630" s="1" t="s">
        <v>103</v>
      </c>
      <c r="G13630" s="1" t="s">
        <v>104</v>
      </c>
      <c r="H13630" s="1" t="s">
        <v>105</v>
      </c>
      <c r="I13630" s="1" t="s">
        <v>16</v>
      </c>
      <c r="J13630" s="1" t="s">
        <v>23</v>
      </c>
      <c r="K13630" s="1" t="s">
        <v>16</v>
      </c>
      <c r="L13630" s="1" t="s">
        <v>16</v>
      </c>
      <c r="M13630" s="1" t="s">
        <v>16</v>
      </c>
      <c r="N13630" s="1" t="s">
        <v>16</v>
      </c>
      <c r="O13630" s="1">
        <v>63.2</v>
      </c>
      <c r="P13630" s="1">
        <v>1.0</v>
      </c>
    </row>
    <row r="13631">
      <c r="A13631" s="1" t="s">
        <v>29</v>
      </c>
      <c r="B13631" s="1" t="s">
        <v>16425</v>
      </c>
      <c r="C13631" s="2" t="s">
        <v>16378</v>
      </c>
      <c r="D13631" s="1" t="s">
        <v>19</v>
      </c>
      <c r="E1363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631" s="1" t="s">
        <v>760</v>
      </c>
      <c r="G13631" s="1" t="s">
        <v>761</v>
      </c>
      <c r="H13631" s="1" t="s">
        <v>762</v>
      </c>
      <c r="I13631" s="1" t="s">
        <v>16</v>
      </c>
      <c r="J13631" s="1" t="s">
        <v>23</v>
      </c>
      <c r="K13631" s="1" t="s">
        <v>16</v>
      </c>
      <c r="L13631" s="1" t="s">
        <v>16</v>
      </c>
      <c r="M13631" s="1" t="s">
        <v>16</v>
      </c>
      <c r="N13631" s="1" t="s">
        <v>16</v>
      </c>
      <c r="O13631" s="1">
        <v>63.2</v>
      </c>
      <c r="P13631" s="1">
        <v>1.0</v>
      </c>
    </row>
    <row r="13632">
      <c r="A13632" s="1" t="s">
        <v>29</v>
      </c>
      <c r="B13632" s="1" t="s">
        <v>16426</v>
      </c>
      <c r="C13632" s="2" t="s">
        <v>16378</v>
      </c>
      <c r="D13632" s="1" t="s">
        <v>19</v>
      </c>
      <c r="E1363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632" s="1" t="s">
        <v>2144</v>
      </c>
      <c r="G13632" s="1" t="s">
        <v>2145</v>
      </c>
      <c r="H13632" s="1" t="s">
        <v>2146</v>
      </c>
      <c r="I13632" s="1" t="s">
        <v>16</v>
      </c>
      <c r="J13632" s="1" t="s">
        <v>23</v>
      </c>
      <c r="K13632" s="1" t="s">
        <v>16</v>
      </c>
      <c r="L13632" s="1" t="s">
        <v>16</v>
      </c>
      <c r="M13632" s="1" t="s">
        <v>16</v>
      </c>
      <c r="N13632" s="1" t="s">
        <v>16</v>
      </c>
      <c r="O13632" s="1">
        <v>63.2</v>
      </c>
      <c r="P13632" s="1">
        <v>1.0</v>
      </c>
    </row>
    <row r="13633">
      <c r="A13633" s="1" t="s">
        <v>29</v>
      </c>
      <c r="B13633" s="1" t="s">
        <v>16427</v>
      </c>
      <c r="C13633" s="2" t="s">
        <v>16378</v>
      </c>
      <c r="D13633" s="1" t="s">
        <v>19</v>
      </c>
      <c r="E13633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3633" s="1" t="s">
        <v>2607</v>
      </c>
      <c r="G13633" s="1" t="s">
        <v>2608</v>
      </c>
      <c r="H13633" s="1" t="s">
        <v>2609</v>
      </c>
      <c r="I13633" s="1" t="s">
        <v>16</v>
      </c>
      <c r="J13633" s="1" t="s">
        <v>23</v>
      </c>
      <c r="K13633" s="1" t="s">
        <v>16</v>
      </c>
      <c r="L13633" s="1" t="s">
        <v>16</v>
      </c>
      <c r="M13633" s="1" t="s">
        <v>16</v>
      </c>
      <c r="N13633" s="1" t="s">
        <v>16</v>
      </c>
      <c r="O13633" s="1">
        <v>55.2</v>
      </c>
      <c r="P13633" s="1">
        <v>1.0</v>
      </c>
    </row>
    <row r="13634">
      <c r="A13634" s="1" t="s">
        <v>29</v>
      </c>
      <c r="B13634" s="1" t="s">
        <v>16428</v>
      </c>
      <c r="C13634" s="2" t="s">
        <v>16378</v>
      </c>
      <c r="D13634" s="1" t="s">
        <v>19</v>
      </c>
      <c r="E13634" s="3" t="str">
        <f t="shared" ref="E13634:E13635" si="598">HYPERLINK("https://fyndiq.se/produkt/914693d84cc04c99/", "2-Pack Xiaomi Redmi 12C - Härdat Glas 9H - Super kvalitet 3D Skärmskydd")</f>
        <v>2-Pack Xiaomi Redmi 12C - Härdat Glas 9H - Super kvalitet 3D Skärmskydd</v>
      </c>
      <c r="F13634" s="1" t="s">
        <v>3098</v>
      </c>
      <c r="G13634" s="1" t="s">
        <v>3099</v>
      </c>
      <c r="H13634" s="1" t="s">
        <v>3100</v>
      </c>
      <c r="I13634" s="1" t="s">
        <v>16</v>
      </c>
      <c r="J13634" s="1" t="s">
        <v>23</v>
      </c>
      <c r="K13634" s="1" t="s">
        <v>16</v>
      </c>
      <c r="L13634" s="1" t="s">
        <v>16</v>
      </c>
      <c r="M13634" s="1" t="s">
        <v>16</v>
      </c>
      <c r="N13634" s="1" t="s">
        <v>16</v>
      </c>
      <c r="O13634" s="1">
        <v>63.2</v>
      </c>
      <c r="P13634" s="1">
        <v>1.0</v>
      </c>
    </row>
    <row r="13635">
      <c r="A13635" s="1" t="s">
        <v>29</v>
      </c>
      <c r="B13635" s="1" t="s">
        <v>16429</v>
      </c>
      <c r="C13635" s="2" t="s">
        <v>16378</v>
      </c>
      <c r="D13635" s="1" t="s">
        <v>19</v>
      </c>
      <c r="E13635" s="3" t="str">
        <f t="shared" si="598"/>
        <v>2-Pack Xiaomi Redmi 12C - Härdat Glas 9H - Super kvalitet 3D Skärmskydd</v>
      </c>
      <c r="F13635" s="1" t="s">
        <v>3098</v>
      </c>
      <c r="G13635" s="1" t="s">
        <v>3099</v>
      </c>
      <c r="H13635" s="1" t="s">
        <v>3100</v>
      </c>
      <c r="I13635" s="1" t="s">
        <v>16</v>
      </c>
      <c r="J13635" s="1" t="s">
        <v>23</v>
      </c>
      <c r="K13635" s="1" t="s">
        <v>16</v>
      </c>
      <c r="L13635" s="1" t="s">
        <v>16</v>
      </c>
      <c r="M13635" s="1" t="s">
        <v>16</v>
      </c>
      <c r="N13635" s="1" t="s">
        <v>16</v>
      </c>
      <c r="O13635" s="1">
        <v>63.2</v>
      </c>
      <c r="P13635" s="1">
        <v>1.0</v>
      </c>
    </row>
    <row r="13636">
      <c r="A13636" s="1" t="s">
        <v>29</v>
      </c>
      <c r="B13636" s="1" t="s">
        <v>16430</v>
      </c>
      <c r="C13636" s="2" t="s">
        <v>16378</v>
      </c>
      <c r="D13636" s="1" t="s">
        <v>19</v>
      </c>
      <c r="E13636" s="3" t="str">
        <f>HYPERLINK("https://fyndiq.se/produkt/28799ed0373d40b4/", "2 Pack Galaxy S21 Ultra 5G- Härdat glas 9H - Super kvalitet 3D")</f>
        <v>2 Pack Galaxy S21 Ultra 5G- Härdat glas 9H - Super kvalitet 3D</v>
      </c>
      <c r="F13636" s="1" t="s">
        <v>272</v>
      </c>
      <c r="G13636" s="1" t="s">
        <v>273</v>
      </c>
      <c r="H13636" s="1" t="s">
        <v>274</v>
      </c>
      <c r="I13636" s="1" t="s">
        <v>16</v>
      </c>
      <c r="J13636" s="1" t="s">
        <v>23</v>
      </c>
      <c r="K13636" s="1" t="s">
        <v>16</v>
      </c>
      <c r="L13636" s="1" t="s">
        <v>16</v>
      </c>
      <c r="M13636" s="1" t="s">
        <v>16</v>
      </c>
      <c r="N13636" s="1" t="s">
        <v>16</v>
      </c>
      <c r="O13636" s="1">
        <v>63.2</v>
      </c>
      <c r="P13636" s="1">
        <v>1.0</v>
      </c>
    </row>
    <row r="13637">
      <c r="A13637" s="1" t="s">
        <v>29</v>
      </c>
      <c r="B13637" s="1" t="s">
        <v>16431</v>
      </c>
      <c r="C13637" s="2" t="s">
        <v>16378</v>
      </c>
      <c r="D13637" s="1" t="s">
        <v>19</v>
      </c>
      <c r="E13637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3637" s="1" t="s">
        <v>679</v>
      </c>
      <c r="G13637" s="1" t="s">
        <v>680</v>
      </c>
      <c r="H13637" s="1" t="s">
        <v>681</v>
      </c>
      <c r="I13637" s="1" t="s">
        <v>16</v>
      </c>
      <c r="J13637" s="1" t="s">
        <v>23</v>
      </c>
      <c r="K13637" s="1" t="s">
        <v>16</v>
      </c>
      <c r="L13637" s="1" t="s">
        <v>16</v>
      </c>
      <c r="M13637" s="1" t="s">
        <v>16</v>
      </c>
      <c r="N13637" s="1" t="s">
        <v>16</v>
      </c>
      <c r="O13637" s="1">
        <v>95.2</v>
      </c>
      <c r="P13637" s="1">
        <v>1.0</v>
      </c>
    </row>
    <row r="13638">
      <c r="A13638" s="1" t="s">
        <v>29</v>
      </c>
      <c r="B13638" s="1" t="s">
        <v>16432</v>
      </c>
      <c r="C13638" s="2" t="s">
        <v>16378</v>
      </c>
      <c r="D13638" s="1" t="s">
        <v>19</v>
      </c>
      <c r="E13638" s="3" t="str">
        <f>HYPERLINK("https://fyndiq.se/produkt/5b9cbfad828a4b47/", "2-Pack Xiaomi 11T Skärmskydd &amp; 1-Pack linsskydd - Härdat Glas 9H - Super kvalitet 3D")</f>
        <v>2-Pack Xiaomi 11T Skärmskydd &amp; 1-Pack linsskydd - Härdat Glas 9H - Super kvalitet 3D</v>
      </c>
      <c r="F13638" s="1" t="s">
        <v>1243</v>
      </c>
      <c r="G13638" s="1" t="s">
        <v>1244</v>
      </c>
      <c r="H13638" s="1" t="s">
        <v>1245</v>
      </c>
      <c r="I13638" s="1" t="s">
        <v>16</v>
      </c>
      <c r="J13638" s="1" t="s">
        <v>23</v>
      </c>
      <c r="K13638" s="1" t="s">
        <v>16</v>
      </c>
      <c r="L13638" s="1" t="s">
        <v>16</v>
      </c>
      <c r="M13638" s="1" t="s">
        <v>16</v>
      </c>
      <c r="N13638" s="1" t="s">
        <v>16</v>
      </c>
      <c r="O13638" s="1">
        <v>71.2</v>
      </c>
      <c r="P13638" s="1">
        <v>1.0</v>
      </c>
    </row>
    <row r="13639">
      <c r="A13639" s="1" t="s">
        <v>29</v>
      </c>
      <c r="B13639" s="1" t="s">
        <v>16433</v>
      </c>
      <c r="C13639" s="2" t="s">
        <v>16378</v>
      </c>
      <c r="D13639" s="1" t="s">
        <v>19</v>
      </c>
      <c r="E13639" s="3" t="str">
        <f>HYPERLINK("https://fyndiq.se/produkt/d860ba7866de4d05/", "Samsung Galaxy S20 Ultra - Härdat glas 9H - Top kvalitet 3D")</f>
        <v>Samsung Galaxy S20 Ultra - Härdat glas 9H - Top kvalitet 3D</v>
      </c>
      <c r="F13639" s="1" t="s">
        <v>11121</v>
      </c>
      <c r="G13639" s="1" t="s">
        <v>11122</v>
      </c>
      <c r="H13639" s="1" t="s">
        <v>11123</v>
      </c>
      <c r="I13639" s="1" t="s">
        <v>16</v>
      </c>
      <c r="J13639" s="1" t="s">
        <v>23</v>
      </c>
      <c r="K13639" s="1" t="s">
        <v>16</v>
      </c>
      <c r="L13639" s="1" t="s">
        <v>16</v>
      </c>
      <c r="M13639" s="1" t="s">
        <v>16</v>
      </c>
      <c r="N13639" s="1" t="s">
        <v>16</v>
      </c>
      <c r="O13639" s="1">
        <v>55.2</v>
      </c>
      <c r="P13639" s="1">
        <v>1.0</v>
      </c>
    </row>
    <row r="13640">
      <c r="A13640" s="1" t="s">
        <v>29</v>
      </c>
      <c r="B13640" s="1" t="s">
        <v>16434</v>
      </c>
      <c r="C13640" s="2" t="s">
        <v>16378</v>
      </c>
      <c r="D13640" s="1" t="s">
        <v>19</v>
      </c>
      <c r="E13640" s="3" t="str">
        <f>HYPERLINK("https://fyndiq.se/produkt/c6ad89f6519841d9/", "2 Pack Samsung Galaxy S20 - Härdat glas 9H - Super kvalitet 3D")</f>
        <v>2 Pack Samsung Galaxy S20 - Härdat glas 9H - Super kvalitet 3D</v>
      </c>
      <c r="F13640" s="1" t="s">
        <v>1342</v>
      </c>
      <c r="G13640" s="1" t="s">
        <v>1343</v>
      </c>
      <c r="H13640" s="1" t="s">
        <v>1344</v>
      </c>
      <c r="I13640" s="1" t="s">
        <v>16</v>
      </c>
      <c r="J13640" s="1" t="s">
        <v>23</v>
      </c>
      <c r="K13640" s="1" t="s">
        <v>16</v>
      </c>
      <c r="L13640" s="1" t="s">
        <v>16</v>
      </c>
      <c r="M13640" s="1" t="s">
        <v>16</v>
      </c>
      <c r="N13640" s="1" t="s">
        <v>16</v>
      </c>
      <c r="O13640" s="1">
        <v>71.2</v>
      </c>
      <c r="P13640" s="1">
        <v>1.0</v>
      </c>
    </row>
    <row r="13641">
      <c r="A13641" s="1" t="s">
        <v>29</v>
      </c>
      <c r="B13641" s="1" t="s">
        <v>16435</v>
      </c>
      <c r="C13641" s="2" t="s">
        <v>16378</v>
      </c>
      <c r="D13641" s="1" t="s">
        <v>19</v>
      </c>
      <c r="E13641" s="3" t="str">
        <f>HYPERLINK("https://fyndiq.se/produkt/6ff896a82a134dbd/", "2-Pack IPhone 12 Mini - Härdat Glas 9H - Super Kvalitet 3D")</f>
        <v>2-Pack IPhone 12 Mini - Härdat Glas 9H - Super Kvalitet 3D</v>
      </c>
      <c r="F13641" s="1" t="s">
        <v>55</v>
      </c>
      <c r="G13641" s="1" t="s">
        <v>56</v>
      </c>
      <c r="H13641" s="1" t="s">
        <v>57</v>
      </c>
      <c r="I13641" s="1" t="s">
        <v>16</v>
      </c>
      <c r="J13641" s="1" t="s">
        <v>23</v>
      </c>
      <c r="K13641" s="1" t="s">
        <v>16</v>
      </c>
      <c r="L13641" s="1" t="s">
        <v>16</v>
      </c>
      <c r="M13641" s="1" t="s">
        <v>16</v>
      </c>
      <c r="N13641" s="1" t="s">
        <v>16</v>
      </c>
      <c r="O13641" s="1">
        <v>47.2</v>
      </c>
      <c r="P13641" s="1">
        <v>1.0</v>
      </c>
    </row>
    <row r="13642">
      <c r="A13642" s="1" t="s">
        <v>29</v>
      </c>
      <c r="B13642" s="1" t="s">
        <v>16436</v>
      </c>
      <c r="C13642" s="2" t="s">
        <v>16378</v>
      </c>
      <c r="D13642" s="1" t="s">
        <v>19</v>
      </c>
      <c r="E1364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642" s="1" t="s">
        <v>103</v>
      </c>
      <c r="G13642" s="1" t="s">
        <v>104</v>
      </c>
      <c r="H13642" s="1" t="s">
        <v>105</v>
      </c>
      <c r="I13642" s="1" t="s">
        <v>1673</v>
      </c>
      <c r="J13642" s="1" t="s">
        <v>9</v>
      </c>
      <c r="K13642" s="2" t="s">
        <v>13582</v>
      </c>
      <c r="L13642" s="1" t="s">
        <v>2811</v>
      </c>
      <c r="M13642" s="1" t="s">
        <v>16</v>
      </c>
      <c r="N13642" s="1" t="s">
        <v>16</v>
      </c>
      <c r="O13642" s="1">
        <v>63.2</v>
      </c>
      <c r="P13642" s="1">
        <v>1.0</v>
      </c>
    </row>
    <row r="13643">
      <c r="A13643" s="1" t="s">
        <v>29</v>
      </c>
      <c r="B13643" s="1" t="s">
        <v>16437</v>
      </c>
      <c r="C13643" s="2" t="s">
        <v>16378</v>
      </c>
      <c r="D13643" s="1" t="s">
        <v>19</v>
      </c>
      <c r="E13643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3643" s="1" t="s">
        <v>2607</v>
      </c>
      <c r="G13643" s="1" t="s">
        <v>2608</v>
      </c>
      <c r="H13643" s="1" t="s">
        <v>2609</v>
      </c>
      <c r="I13643" s="1" t="s">
        <v>16</v>
      </c>
      <c r="J13643" s="1" t="s">
        <v>23</v>
      </c>
      <c r="K13643" s="1" t="s">
        <v>16</v>
      </c>
      <c r="L13643" s="1" t="s">
        <v>16</v>
      </c>
      <c r="M13643" s="1" t="s">
        <v>16</v>
      </c>
      <c r="N13643" s="1" t="s">
        <v>16</v>
      </c>
      <c r="O13643" s="1">
        <v>55.2</v>
      </c>
      <c r="P13643" s="1">
        <v>1.0</v>
      </c>
    </row>
    <row r="13644">
      <c r="A13644" s="1" t="s">
        <v>29</v>
      </c>
      <c r="B13644" s="1" t="s">
        <v>16438</v>
      </c>
      <c r="C13644" s="2" t="s">
        <v>16378</v>
      </c>
      <c r="D13644" s="1" t="s">
        <v>19</v>
      </c>
      <c r="E13644" s="3" t="str">
        <f>HYPERLINK("https://fyndiq.se/produkt/c6fde4c7ea9e44ea/", "2-Pack OnePlus 10 Pro 5G &amp; 2-Pack linsskydd - Härdat Glas 9H - Super kvalitet 3D")</f>
        <v>2-Pack OnePlus 10 Pro 5G &amp; 2-Pack linsskydd - Härdat Glas 9H - Super kvalitet 3D</v>
      </c>
      <c r="F13644" s="1" t="s">
        <v>16439</v>
      </c>
      <c r="G13644" s="1" t="s">
        <v>16440</v>
      </c>
      <c r="H13644" s="1" t="s">
        <v>16441</v>
      </c>
      <c r="I13644" s="1" t="s">
        <v>1311</v>
      </c>
      <c r="J13644" s="1" t="s">
        <v>23</v>
      </c>
      <c r="K13644" s="1" t="s">
        <v>16</v>
      </c>
      <c r="L13644" s="1" t="s">
        <v>16</v>
      </c>
      <c r="M13644" s="1" t="s">
        <v>16</v>
      </c>
      <c r="N13644" s="1" t="s">
        <v>16</v>
      </c>
      <c r="O13644" s="1">
        <v>79.2</v>
      </c>
      <c r="P13644" s="1">
        <v>1.0</v>
      </c>
    </row>
    <row r="13645">
      <c r="A13645" s="1" t="s">
        <v>29</v>
      </c>
      <c r="B13645" s="1" t="s">
        <v>16442</v>
      </c>
      <c r="C13645" s="2" t="s">
        <v>16378</v>
      </c>
      <c r="D13645" s="1" t="s">
        <v>19</v>
      </c>
      <c r="E13645" s="3" t="str">
        <f>HYPERLINK("https://fyndiq.se/produkt/56c72c0ba5f749b5/", "2-Pack SAMSUNG S24 Skärmskydd - Härdat Glas 9H - Super kvalitet 3D")</f>
        <v>2-Pack SAMSUNG S24 Skärmskydd - Härdat Glas 9H - Super kvalitet 3D</v>
      </c>
      <c r="F13645" s="1" t="s">
        <v>263</v>
      </c>
      <c r="G13645" s="1" t="s">
        <v>264</v>
      </c>
      <c r="H13645" s="1" t="s">
        <v>265</v>
      </c>
      <c r="I13645" s="1" t="s">
        <v>16</v>
      </c>
      <c r="J13645" s="1" t="s">
        <v>23</v>
      </c>
      <c r="K13645" s="1" t="s">
        <v>16</v>
      </c>
      <c r="L13645" s="1" t="s">
        <v>16</v>
      </c>
      <c r="M13645" s="1" t="s">
        <v>16</v>
      </c>
      <c r="N13645" s="1" t="s">
        <v>16</v>
      </c>
      <c r="O13645" s="1">
        <v>63.2</v>
      </c>
      <c r="P13645" s="1">
        <v>1.0</v>
      </c>
    </row>
    <row r="13646">
      <c r="A13646" s="1" t="s">
        <v>29</v>
      </c>
      <c r="B13646" s="1" t="s">
        <v>16443</v>
      </c>
      <c r="C13646" s="2" t="s">
        <v>16378</v>
      </c>
      <c r="D13646" s="1" t="s">
        <v>19</v>
      </c>
      <c r="E1364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646" s="1" t="s">
        <v>2144</v>
      </c>
      <c r="G13646" s="1" t="s">
        <v>2145</v>
      </c>
      <c r="H13646" s="1" t="s">
        <v>2146</v>
      </c>
      <c r="I13646" s="1" t="s">
        <v>1311</v>
      </c>
      <c r="J13646" s="1" t="s">
        <v>23</v>
      </c>
      <c r="K13646" s="1" t="s">
        <v>16</v>
      </c>
      <c r="L13646" s="1" t="s">
        <v>16</v>
      </c>
      <c r="M13646" s="1" t="s">
        <v>16</v>
      </c>
      <c r="N13646" s="1" t="s">
        <v>16</v>
      </c>
      <c r="O13646" s="1">
        <v>63.2</v>
      </c>
      <c r="P13646" s="1">
        <v>1.0</v>
      </c>
    </row>
    <row r="13647">
      <c r="A13647" s="1" t="s">
        <v>29</v>
      </c>
      <c r="B13647" s="1" t="s">
        <v>16444</v>
      </c>
      <c r="C13647" s="2" t="s">
        <v>16378</v>
      </c>
      <c r="D13647" s="1" t="s">
        <v>19</v>
      </c>
      <c r="E13647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3647" s="1" t="s">
        <v>2836</v>
      </c>
      <c r="G13647" s="1" t="s">
        <v>2837</v>
      </c>
      <c r="H13647" s="1" t="s">
        <v>2838</v>
      </c>
      <c r="I13647" s="1" t="s">
        <v>1230</v>
      </c>
      <c r="J13647" s="1" t="s">
        <v>23</v>
      </c>
      <c r="K13647" s="1" t="s">
        <v>16</v>
      </c>
      <c r="L13647" s="1" t="s">
        <v>16</v>
      </c>
      <c r="M13647" s="1" t="s">
        <v>16</v>
      </c>
      <c r="N13647" s="1" t="s">
        <v>16</v>
      </c>
      <c r="O13647" s="1">
        <v>63.2</v>
      </c>
      <c r="P13647" s="1">
        <v>1.0</v>
      </c>
    </row>
    <row r="13648">
      <c r="A13648" s="1" t="s">
        <v>29</v>
      </c>
      <c r="B13648" s="1" t="s">
        <v>16445</v>
      </c>
      <c r="C13648" s="2" t="s">
        <v>16378</v>
      </c>
      <c r="D13648" s="1" t="s">
        <v>19</v>
      </c>
      <c r="E13648" s="3" t="str">
        <f>HYPERLINK("https://fyndiq.se/produkt/56c72c0ba5f749b5/", "2-Pack SAMSUNG S24 Skärmskydd - Härdat Glas 9H - Super kvalitet 3D")</f>
        <v>2-Pack SAMSUNG S24 Skärmskydd - Härdat Glas 9H - Super kvalitet 3D</v>
      </c>
      <c r="F13648" s="1" t="s">
        <v>263</v>
      </c>
      <c r="G13648" s="1" t="s">
        <v>264</v>
      </c>
      <c r="H13648" s="1" t="s">
        <v>265</v>
      </c>
      <c r="I13648" s="1" t="s">
        <v>16</v>
      </c>
      <c r="J13648" s="1" t="s">
        <v>23</v>
      </c>
      <c r="K13648" s="1" t="s">
        <v>16</v>
      </c>
      <c r="L13648" s="1" t="s">
        <v>16</v>
      </c>
      <c r="M13648" s="1" t="s">
        <v>16</v>
      </c>
      <c r="N13648" s="1" t="s">
        <v>16</v>
      </c>
      <c r="O13648" s="1">
        <v>63.2</v>
      </c>
      <c r="P13648" s="1">
        <v>1.0</v>
      </c>
    </row>
    <row r="13649">
      <c r="A13649" s="1" t="s">
        <v>29</v>
      </c>
      <c r="B13649" s="1" t="s">
        <v>16446</v>
      </c>
      <c r="C13649" s="2" t="s">
        <v>16378</v>
      </c>
      <c r="D13649" s="1" t="s">
        <v>19</v>
      </c>
      <c r="E1364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649" s="1" t="s">
        <v>103</v>
      </c>
      <c r="G13649" s="1" t="s">
        <v>104</v>
      </c>
      <c r="H13649" s="1" t="s">
        <v>105</v>
      </c>
      <c r="I13649" s="1" t="s">
        <v>16</v>
      </c>
      <c r="J13649" s="1" t="s">
        <v>23</v>
      </c>
      <c r="K13649" s="1" t="s">
        <v>16</v>
      </c>
      <c r="L13649" s="1" t="s">
        <v>16</v>
      </c>
      <c r="M13649" s="1" t="s">
        <v>16</v>
      </c>
      <c r="N13649" s="1" t="s">
        <v>16</v>
      </c>
      <c r="O13649" s="1">
        <v>63.2</v>
      </c>
      <c r="P13649" s="1">
        <v>1.0</v>
      </c>
    </row>
    <row r="13650">
      <c r="A13650" s="1" t="s">
        <v>29</v>
      </c>
      <c r="B13650" s="1" t="s">
        <v>16447</v>
      </c>
      <c r="C13650" s="2" t="s">
        <v>16378</v>
      </c>
      <c r="D13650" s="1" t="s">
        <v>19</v>
      </c>
      <c r="E13650" s="3" t="str">
        <f>HYPERLINK("https://fyndiq.se/produkt/e9c1dd33f1fd4d17/", "2-Pack Samsung Galaxy S21 5G - Härdat Glas Skärmskydd 9H - HD")</f>
        <v>2-Pack Samsung Galaxy S21 5G - Härdat Glas Skärmskydd 9H - HD</v>
      </c>
      <c r="F13650" s="1" t="s">
        <v>454</v>
      </c>
      <c r="G13650" s="1" t="s">
        <v>455</v>
      </c>
      <c r="H13650" s="1" t="s">
        <v>456</v>
      </c>
      <c r="I13650" s="1" t="s">
        <v>16</v>
      </c>
      <c r="J13650" s="1" t="s">
        <v>23</v>
      </c>
      <c r="K13650" s="1" t="s">
        <v>16</v>
      </c>
      <c r="L13650" s="1" t="s">
        <v>16</v>
      </c>
      <c r="M13650" s="1" t="s">
        <v>16</v>
      </c>
      <c r="N13650" s="1" t="s">
        <v>16</v>
      </c>
      <c r="O13650" s="1">
        <v>63.2</v>
      </c>
      <c r="P13650" s="1">
        <v>1.0</v>
      </c>
    </row>
    <row r="13651">
      <c r="A13651" s="1" t="s">
        <v>29</v>
      </c>
      <c r="B13651" s="1" t="s">
        <v>16448</v>
      </c>
      <c r="C13651" s="2" t="s">
        <v>16378</v>
      </c>
      <c r="D13651" s="1" t="s">
        <v>19</v>
      </c>
      <c r="E13651" s="3" t="str">
        <f>HYPERLINK("https://fyndiq.se/produkt/432d784756a84eff/", "2-Pack Samsung Galaxy S20FE - Härdat Glas-9H -Super kvalitet 3D")</f>
        <v>2-Pack Samsung Galaxy S20FE - Härdat Glas-9H -Super kvalitet 3D</v>
      </c>
      <c r="F13651" s="1" t="s">
        <v>1078</v>
      </c>
      <c r="G13651" s="1" t="s">
        <v>1079</v>
      </c>
      <c r="H13651" s="1" t="s">
        <v>1080</v>
      </c>
      <c r="I13651" s="1" t="s">
        <v>16</v>
      </c>
      <c r="J13651" s="1" t="s">
        <v>23</v>
      </c>
      <c r="K13651" s="1" t="s">
        <v>16</v>
      </c>
      <c r="L13651" s="1" t="s">
        <v>16</v>
      </c>
      <c r="M13651" s="1" t="s">
        <v>16</v>
      </c>
      <c r="N13651" s="1" t="s">
        <v>16</v>
      </c>
      <c r="O13651" s="1">
        <v>63.2</v>
      </c>
      <c r="P13651" s="1">
        <v>1.0</v>
      </c>
    </row>
    <row r="13652">
      <c r="A13652" s="1" t="s">
        <v>29</v>
      </c>
      <c r="B13652" s="1" t="s">
        <v>16449</v>
      </c>
      <c r="C13652" s="2" t="s">
        <v>16450</v>
      </c>
      <c r="D13652" s="1" t="s">
        <v>19</v>
      </c>
      <c r="E13652" s="3" t="str">
        <f>HYPERLINK("https://fyndiq.se/produkt/2477583187264ece/", "2-Pack Samsung S20 - 9H Härdat Glass - Top Kvalitet")</f>
        <v>2-Pack Samsung S20 - 9H Härdat Glass - Top Kvalitet</v>
      </c>
      <c r="F13652" s="1" t="s">
        <v>124</v>
      </c>
      <c r="G13652" s="1" t="s">
        <v>125</v>
      </c>
      <c r="H13652" s="1" t="s">
        <v>126</v>
      </c>
      <c r="I13652" s="1" t="s">
        <v>16</v>
      </c>
      <c r="J13652" s="1" t="s">
        <v>23</v>
      </c>
      <c r="K13652" s="1" t="s">
        <v>16</v>
      </c>
      <c r="L13652" s="1" t="s">
        <v>16</v>
      </c>
      <c r="M13652" s="1" t="s">
        <v>16</v>
      </c>
      <c r="N13652" s="1" t="s">
        <v>16</v>
      </c>
      <c r="O13652" s="1">
        <v>71.2</v>
      </c>
      <c r="P13652" s="1">
        <v>1.0</v>
      </c>
    </row>
    <row r="13653">
      <c r="A13653" s="1" t="s">
        <v>29</v>
      </c>
      <c r="B13653" s="1" t="s">
        <v>16451</v>
      </c>
      <c r="C13653" s="2" t="s">
        <v>16450</v>
      </c>
      <c r="D13653" s="1" t="s">
        <v>19</v>
      </c>
      <c r="E13653" s="3" t="str">
        <f>HYPERLINK("https://fyndiq.se/produkt/2a9c08e4daf04aed/", "2-Pack Xiaomi 12T Pro - Härdat Glas 9H - Super kvalitet 3D Skärmskydd")</f>
        <v>2-Pack Xiaomi 12T Pro - Härdat Glas 9H - Super kvalitet 3D Skärmskydd</v>
      </c>
      <c r="F13653" s="1" t="s">
        <v>376</v>
      </c>
      <c r="G13653" s="1" t="s">
        <v>377</v>
      </c>
      <c r="H13653" s="1" t="s">
        <v>378</v>
      </c>
      <c r="I13653" s="1" t="s">
        <v>16</v>
      </c>
      <c r="J13653" s="1" t="s">
        <v>23</v>
      </c>
      <c r="K13653" s="1" t="s">
        <v>16</v>
      </c>
      <c r="L13653" s="1" t="s">
        <v>16</v>
      </c>
      <c r="M13653" s="1" t="s">
        <v>16</v>
      </c>
      <c r="N13653" s="1" t="s">
        <v>16</v>
      </c>
      <c r="O13653" s="1">
        <v>63.2</v>
      </c>
      <c r="P13653" s="1">
        <v>1.0</v>
      </c>
    </row>
    <row r="13654">
      <c r="A13654" s="1" t="s">
        <v>29</v>
      </c>
      <c r="B13654" s="1" t="s">
        <v>16452</v>
      </c>
      <c r="C13654" s="2" t="s">
        <v>16450</v>
      </c>
      <c r="D13654" s="1" t="s">
        <v>19</v>
      </c>
      <c r="E13654" s="3" t="str">
        <f>HYPERLINK("https://fyndiq.se/produkt/e0b5cbce33334680/", "2 Pack Sony Xperia 10 IV - Härdat glas 9H -Super Kvalitet 3D")</f>
        <v>2 Pack Sony Xperia 10 IV - Härdat glas 9H -Super Kvalitet 3D</v>
      </c>
      <c r="F13654" s="1" t="s">
        <v>250</v>
      </c>
      <c r="G13654" s="1" t="s">
        <v>251</v>
      </c>
      <c r="H13654" s="1" t="s">
        <v>252</v>
      </c>
      <c r="I13654" s="1" t="s">
        <v>16</v>
      </c>
      <c r="J13654" s="1" t="s">
        <v>23</v>
      </c>
      <c r="K13654" s="1" t="s">
        <v>16</v>
      </c>
      <c r="L13654" s="1" t="s">
        <v>16</v>
      </c>
      <c r="M13654" s="1" t="s">
        <v>16</v>
      </c>
      <c r="N13654" s="1" t="s">
        <v>16</v>
      </c>
      <c r="O13654" s="1">
        <v>71.2</v>
      </c>
      <c r="P13654" s="1">
        <v>1.0</v>
      </c>
    </row>
    <row r="13655">
      <c r="A13655" s="1" t="s">
        <v>29</v>
      </c>
      <c r="B13655" s="1" t="s">
        <v>16453</v>
      </c>
      <c r="C13655" s="2" t="s">
        <v>16450</v>
      </c>
      <c r="D13655" s="1" t="s">
        <v>19</v>
      </c>
      <c r="E13655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3655" s="1" t="s">
        <v>1347</v>
      </c>
      <c r="G13655" s="1" t="s">
        <v>1348</v>
      </c>
      <c r="H13655" s="1" t="s">
        <v>1349</v>
      </c>
      <c r="I13655" s="1" t="s">
        <v>16</v>
      </c>
      <c r="J13655" s="1" t="s">
        <v>23</v>
      </c>
      <c r="K13655" s="1" t="s">
        <v>16</v>
      </c>
      <c r="L13655" s="1" t="s">
        <v>16</v>
      </c>
      <c r="M13655" s="1" t="s">
        <v>16</v>
      </c>
      <c r="N13655" s="1" t="s">
        <v>16</v>
      </c>
      <c r="O13655" s="1">
        <v>63.2</v>
      </c>
      <c r="P13655" s="1">
        <v>1.0</v>
      </c>
    </row>
    <row r="13656">
      <c r="A13656" s="1" t="s">
        <v>29</v>
      </c>
      <c r="B13656" s="1" t="s">
        <v>16454</v>
      </c>
      <c r="C13656" s="2" t="s">
        <v>16450</v>
      </c>
      <c r="D13656" s="1" t="s">
        <v>19</v>
      </c>
      <c r="E1365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656" s="1" t="s">
        <v>47</v>
      </c>
      <c r="G13656" s="2" t="s">
        <v>48</v>
      </c>
      <c r="H13656" s="1" t="s">
        <v>49</v>
      </c>
      <c r="I13656" s="1" t="s">
        <v>16</v>
      </c>
      <c r="J13656" s="1" t="s">
        <v>23</v>
      </c>
      <c r="K13656" s="1" t="s">
        <v>16</v>
      </c>
      <c r="L13656" s="1" t="s">
        <v>16</v>
      </c>
      <c r="M13656" s="1" t="s">
        <v>16</v>
      </c>
      <c r="N13656" s="1" t="s">
        <v>16</v>
      </c>
      <c r="O13656" s="1">
        <v>103.2</v>
      </c>
      <c r="P13656" s="1">
        <v>1.0</v>
      </c>
    </row>
    <row r="13657">
      <c r="A13657" s="1" t="s">
        <v>29</v>
      </c>
      <c r="B13657" s="1" t="s">
        <v>16455</v>
      </c>
      <c r="C13657" s="2" t="s">
        <v>16450</v>
      </c>
      <c r="D13657" s="1" t="s">
        <v>19</v>
      </c>
      <c r="E13657" s="3" t="str">
        <f>HYPERLINK("https://fyndiq.se/produkt/520b444c37e54303/", "2-Pack Xiaomi 12 Pro (5G) Skärmskydd &amp; 1-Pack linsskydd - Härdat Glas 9H - Super kvalitet 3D")</f>
        <v>2-Pack Xiaomi 12 Pro (5G) Skärmskydd &amp; 1-Pack linsskydd - Härdat Glas 9H - Super kvalitet 3D</v>
      </c>
      <c r="F13657" s="1" t="s">
        <v>8603</v>
      </c>
      <c r="G13657" s="1" t="s">
        <v>8604</v>
      </c>
      <c r="H13657" s="1" t="s">
        <v>8605</v>
      </c>
      <c r="I13657" s="1" t="s">
        <v>16</v>
      </c>
      <c r="J13657" s="1" t="s">
        <v>23</v>
      </c>
      <c r="K13657" s="1" t="s">
        <v>16</v>
      </c>
      <c r="L13657" s="1" t="s">
        <v>16</v>
      </c>
      <c r="M13657" s="1" t="s">
        <v>16</v>
      </c>
      <c r="N13657" s="1" t="s">
        <v>16</v>
      </c>
      <c r="O13657" s="1">
        <v>71.2</v>
      </c>
      <c r="P13657" s="1">
        <v>1.0</v>
      </c>
    </row>
    <row r="13658">
      <c r="A13658" s="1" t="s">
        <v>29</v>
      </c>
      <c r="B13658" s="1" t="s">
        <v>16456</v>
      </c>
      <c r="C13658" s="2" t="s">
        <v>16450</v>
      </c>
      <c r="D13658" s="1" t="s">
        <v>19</v>
      </c>
      <c r="E13658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3658" s="1" t="s">
        <v>4412</v>
      </c>
      <c r="G13658" s="1" t="s">
        <v>4413</v>
      </c>
      <c r="H13658" s="1" t="s">
        <v>4414</v>
      </c>
      <c r="I13658" s="1" t="s">
        <v>16</v>
      </c>
      <c r="J13658" s="1" t="s">
        <v>23</v>
      </c>
      <c r="K13658" s="1" t="s">
        <v>16</v>
      </c>
      <c r="L13658" s="1" t="s">
        <v>16</v>
      </c>
      <c r="M13658" s="1" t="s">
        <v>16</v>
      </c>
      <c r="N13658" s="1" t="s">
        <v>16</v>
      </c>
      <c r="O13658" s="1">
        <v>63.2</v>
      </c>
      <c r="P13658" s="1">
        <v>1.0</v>
      </c>
    </row>
    <row r="13659">
      <c r="A13659" s="1" t="s">
        <v>29</v>
      </c>
      <c r="B13659" s="1" t="s">
        <v>16457</v>
      </c>
      <c r="C13659" s="2" t="s">
        <v>16450</v>
      </c>
      <c r="D13659" s="1" t="s">
        <v>19</v>
      </c>
      <c r="E13659" s="3" t="str">
        <f>HYPERLINK("https://fyndiq.se/produkt/b96aad9902754ebc/", "2-Pack Samsung S23 FE - 9H Härdat Glass - Super Kvalitet 3D")</f>
        <v>2-Pack Samsung S23 FE - 9H Härdat Glass - Super Kvalitet 3D</v>
      </c>
      <c r="F13659" s="1" t="s">
        <v>67</v>
      </c>
      <c r="G13659" s="1" t="s">
        <v>68</v>
      </c>
      <c r="H13659" s="1" t="s">
        <v>69</v>
      </c>
      <c r="I13659" s="1" t="s">
        <v>16</v>
      </c>
      <c r="J13659" s="1" t="s">
        <v>23</v>
      </c>
      <c r="K13659" s="1" t="s">
        <v>16</v>
      </c>
      <c r="L13659" s="1" t="s">
        <v>16</v>
      </c>
      <c r="M13659" s="1" t="s">
        <v>16</v>
      </c>
      <c r="N13659" s="1" t="s">
        <v>16</v>
      </c>
      <c r="O13659" s="1">
        <v>63.2</v>
      </c>
      <c r="P13659" s="1">
        <v>1.0</v>
      </c>
    </row>
    <row r="13660">
      <c r="A13660" s="1" t="s">
        <v>29</v>
      </c>
      <c r="B13660" s="1" t="s">
        <v>16458</v>
      </c>
      <c r="C13660" s="2" t="s">
        <v>16450</v>
      </c>
      <c r="D13660" s="1" t="s">
        <v>19</v>
      </c>
      <c r="E1366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660" s="1" t="s">
        <v>722</v>
      </c>
      <c r="G13660" s="1" t="s">
        <v>723</v>
      </c>
      <c r="H13660" s="1" t="s">
        <v>724</v>
      </c>
      <c r="I13660" s="1" t="s">
        <v>16</v>
      </c>
      <c r="J13660" s="1" t="s">
        <v>23</v>
      </c>
      <c r="K13660" s="1" t="s">
        <v>16</v>
      </c>
      <c r="L13660" s="1" t="s">
        <v>16</v>
      </c>
      <c r="M13660" s="1" t="s">
        <v>16</v>
      </c>
      <c r="N13660" s="1" t="s">
        <v>16</v>
      </c>
      <c r="O13660" s="1">
        <v>79.2</v>
      </c>
      <c r="P13660" s="1">
        <v>1.0</v>
      </c>
    </row>
    <row r="13661">
      <c r="A13661" s="1" t="s">
        <v>29</v>
      </c>
      <c r="B13661" s="1" t="s">
        <v>16459</v>
      </c>
      <c r="C13661" s="2" t="s">
        <v>16450</v>
      </c>
      <c r="D13661" s="1" t="s">
        <v>19</v>
      </c>
      <c r="E13661" s="3" t="str">
        <f>HYPERLINK("https://fyndiq.se/produkt/28799ed0373d40b4/", "2 Pack Galaxy S21 Ultra 5G- Härdat glas 9H - Super kvalitet 3D")</f>
        <v>2 Pack Galaxy S21 Ultra 5G- Härdat glas 9H - Super kvalitet 3D</v>
      </c>
      <c r="F13661" s="1" t="s">
        <v>272</v>
      </c>
      <c r="G13661" s="1" t="s">
        <v>273</v>
      </c>
      <c r="H13661" s="1" t="s">
        <v>274</v>
      </c>
      <c r="I13661" s="1" t="s">
        <v>16</v>
      </c>
      <c r="J13661" s="1" t="s">
        <v>23</v>
      </c>
      <c r="K13661" s="1" t="s">
        <v>16</v>
      </c>
      <c r="L13661" s="1" t="s">
        <v>16</v>
      </c>
      <c r="M13661" s="1" t="s">
        <v>16</v>
      </c>
      <c r="N13661" s="1" t="s">
        <v>16</v>
      </c>
      <c r="O13661" s="1">
        <v>63.2</v>
      </c>
      <c r="P13661" s="1">
        <v>1.0</v>
      </c>
    </row>
    <row r="13662">
      <c r="A13662" s="1" t="s">
        <v>29</v>
      </c>
      <c r="B13662" s="1" t="s">
        <v>16460</v>
      </c>
      <c r="C13662" s="2" t="s">
        <v>16450</v>
      </c>
      <c r="D13662" s="1" t="s">
        <v>19</v>
      </c>
      <c r="E13662" s="3" t="str">
        <f>HYPERLINK("https://fyndiq.se/produkt/49dcfdc0ef9b4d32/", "2 Pack Iphone 7&amp;8 SE (2020-2022) Svart - Härdat Glas 9H - 3D")</f>
        <v>2 Pack Iphone 7&amp;8 SE (2020-2022) Svart - Härdat Glas 9H - 3D</v>
      </c>
      <c r="F13662" s="1" t="s">
        <v>3059</v>
      </c>
      <c r="G13662" s="1" t="s">
        <v>3060</v>
      </c>
      <c r="H13662" s="1" t="s">
        <v>3061</v>
      </c>
      <c r="I13662" s="1" t="s">
        <v>16</v>
      </c>
      <c r="J13662" s="1" t="s">
        <v>23</v>
      </c>
      <c r="K13662" s="1" t="s">
        <v>16</v>
      </c>
      <c r="L13662" s="1" t="s">
        <v>16</v>
      </c>
      <c r="M13662" s="1" t="s">
        <v>16</v>
      </c>
      <c r="N13662" s="1" t="s">
        <v>16</v>
      </c>
      <c r="O13662" s="1">
        <v>47.2</v>
      </c>
      <c r="P13662" s="1">
        <v>1.0</v>
      </c>
    </row>
    <row r="13663">
      <c r="A13663" s="1" t="s">
        <v>29</v>
      </c>
      <c r="B13663" s="1" t="s">
        <v>16461</v>
      </c>
      <c r="C13663" s="2" t="s">
        <v>16450</v>
      </c>
      <c r="D13663" s="1" t="s">
        <v>19</v>
      </c>
      <c r="E13663" s="3" t="str">
        <f>HYPERLINK("https://fyndiq.se/produkt/c47dc331e908415c/", "2 Pack - Samsung S22 ULTRA - 9H Härdat Glass - 3D Super Kvalitet")</f>
        <v>2 Pack - Samsung S22 ULTRA - 9H Härdat Glass - 3D Super Kvalitet</v>
      </c>
      <c r="F13663" s="1" t="s">
        <v>246</v>
      </c>
      <c r="G13663" s="1" t="s">
        <v>247</v>
      </c>
      <c r="H13663" s="1" t="s">
        <v>248</v>
      </c>
      <c r="I13663" s="1" t="s">
        <v>16</v>
      </c>
      <c r="J13663" s="1" t="s">
        <v>23</v>
      </c>
      <c r="K13663" s="1" t="s">
        <v>16</v>
      </c>
      <c r="L13663" s="1" t="s">
        <v>16</v>
      </c>
      <c r="M13663" s="1" t="s">
        <v>16</v>
      </c>
      <c r="N13663" s="1" t="s">
        <v>16</v>
      </c>
      <c r="O13663" s="1">
        <v>63.2</v>
      </c>
      <c r="P13663" s="1">
        <v>1.0</v>
      </c>
    </row>
    <row r="13664">
      <c r="A13664" s="1" t="s">
        <v>29</v>
      </c>
      <c r="B13664" s="1" t="s">
        <v>16462</v>
      </c>
      <c r="C13664" s="2" t="s">
        <v>16450</v>
      </c>
      <c r="D13664" s="1" t="s">
        <v>19</v>
      </c>
      <c r="E13664" s="3" t="str">
        <f>HYPERLINK("https://fyndiq.se/produkt/a047b5d99d58461d/", "2-Pack Google Pixel 6A - Härdat glas 9H - Super kvalitet 3D")</f>
        <v>2-Pack Google Pixel 6A - Härdat glas 9H - Super kvalitet 3D</v>
      </c>
      <c r="F13664" s="1" t="s">
        <v>1205</v>
      </c>
      <c r="G13664" s="1" t="s">
        <v>1206</v>
      </c>
      <c r="H13664" s="1" t="s">
        <v>1207</v>
      </c>
      <c r="I13664" s="1" t="s">
        <v>16</v>
      </c>
      <c r="J13664" s="1" t="s">
        <v>23</v>
      </c>
      <c r="K13664" s="1" t="s">
        <v>16</v>
      </c>
      <c r="L13664" s="1" t="s">
        <v>16</v>
      </c>
      <c r="M13664" s="1" t="s">
        <v>16</v>
      </c>
      <c r="N13664" s="1" t="s">
        <v>16</v>
      </c>
      <c r="O13664" s="1">
        <v>63.2</v>
      </c>
      <c r="P13664" s="1">
        <v>1.0</v>
      </c>
    </row>
    <row r="13665">
      <c r="A13665" s="1" t="s">
        <v>29</v>
      </c>
      <c r="B13665" s="1" t="s">
        <v>16463</v>
      </c>
      <c r="C13665" s="2" t="s">
        <v>16450</v>
      </c>
      <c r="D13665" s="1" t="s">
        <v>19</v>
      </c>
      <c r="E13665" s="3" t="str">
        <f>HYPERLINK("https://fyndiq.se/produkt/2d987e48c234400d/", "2-Pack Samsung S20 ULTRA 5G Skärmskydd - Härdat Glas 9H - Super kvalitet 3D")</f>
        <v>2-Pack Samsung S20 ULTRA 5G Skärmskydd - Härdat Glas 9H - Super kvalitet 3D</v>
      </c>
      <c r="F13665" s="1" t="s">
        <v>2777</v>
      </c>
      <c r="G13665" s="1" t="s">
        <v>2778</v>
      </c>
      <c r="H13665" s="1" t="s">
        <v>2779</v>
      </c>
      <c r="I13665" s="1" t="s">
        <v>16</v>
      </c>
      <c r="J13665" s="1" t="s">
        <v>23</v>
      </c>
      <c r="K13665" s="1" t="s">
        <v>16</v>
      </c>
      <c r="L13665" s="1" t="s">
        <v>16</v>
      </c>
      <c r="M13665" s="1" t="s">
        <v>16</v>
      </c>
      <c r="N13665" s="1" t="s">
        <v>16</v>
      </c>
      <c r="O13665" s="1">
        <v>63.2</v>
      </c>
      <c r="P13665" s="1">
        <v>1.0</v>
      </c>
    </row>
    <row r="13666">
      <c r="A13666" s="1" t="s">
        <v>29</v>
      </c>
      <c r="B13666" s="1" t="s">
        <v>16464</v>
      </c>
      <c r="C13666" s="2" t="s">
        <v>16450</v>
      </c>
      <c r="D13666" s="1" t="s">
        <v>19</v>
      </c>
      <c r="E13666" s="3" t="str">
        <f>HYPERLINK("https://fyndiq.se/produkt/e09cb1ad27c94cb3/", "Samsung S22 ULTRA - 9H Härdat Glass - 3D Super Kvalitet")</f>
        <v>Samsung S22 ULTRA - 9H Härdat Glass - 3D Super Kvalitet</v>
      </c>
      <c r="F13666" s="1" t="s">
        <v>1969</v>
      </c>
      <c r="G13666" s="1" t="s">
        <v>1970</v>
      </c>
      <c r="H13666" s="1" t="s">
        <v>1971</v>
      </c>
      <c r="I13666" s="1" t="s">
        <v>16</v>
      </c>
      <c r="J13666" s="1" t="s">
        <v>23</v>
      </c>
      <c r="K13666" s="1" t="s">
        <v>16</v>
      </c>
      <c r="L13666" s="1" t="s">
        <v>16</v>
      </c>
      <c r="M13666" s="1" t="s">
        <v>16</v>
      </c>
      <c r="N13666" s="1" t="s">
        <v>16</v>
      </c>
      <c r="O13666" s="1">
        <v>55.2</v>
      </c>
      <c r="P13666" s="1">
        <v>1.0</v>
      </c>
    </row>
    <row r="13667">
      <c r="A13667" s="1" t="s">
        <v>29</v>
      </c>
      <c r="B13667" s="1" t="s">
        <v>16465</v>
      </c>
      <c r="C13667" s="2" t="s">
        <v>16450</v>
      </c>
      <c r="D13667" s="1" t="s">
        <v>19</v>
      </c>
      <c r="E13667" s="3" t="str">
        <f>HYPERLINK("https://fyndiq.se/produkt/bd2d46067c684053/", "2-Pack SAMSUNG S24 5G Skärmskydd &amp; 1-Pack linsskydd - Härdat Glas 9H - Super kvalitet 3D")</f>
        <v>2-Pack SAMSUNG S24 5G Skärmskydd &amp; 1-Pack linsskydd - Härdat Glas 9H - Super kvalitet 3D</v>
      </c>
      <c r="F13667" s="1" t="s">
        <v>16466</v>
      </c>
      <c r="G13667" s="1" t="s">
        <v>16467</v>
      </c>
      <c r="H13667" s="1" t="s">
        <v>16468</v>
      </c>
      <c r="I13667" s="1" t="s">
        <v>16</v>
      </c>
      <c r="J13667" s="1" t="s">
        <v>23</v>
      </c>
      <c r="K13667" s="1" t="s">
        <v>16</v>
      </c>
      <c r="L13667" s="1" t="s">
        <v>16</v>
      </c>
      <c r="M13667" s="1" t="s">
        <v>16</v>
      </c>
      <c r="N13667" s="1" t="s">
        <v>16</v>
      </c>
      <c r="O13667" s="1">
        <v>87.2</v>
      </c>
      <c r="P13667" s="1">
        <v>1.0</v>
      </c>
    </row>
    <row r="13668">
      <c r="A13668" s="1" t="s">
        <v>29</v>
      </c>
      <c r="B13668" s="1" t="s">
        <v>16469</v>
      </c>
      <c r="C13668" s="2" t="s">
        <v>16450</v>
      </c>
      <c r="D13668" s="1" t="s">
        <v>19</v>
      </c>
      <c r="E13668" s="3" t="str">
        <f>HYPERLINK("https://fyndiq.se/produkt/8a94b47e940d4cfe/", "2 Pack Xiaomi 12 PRO - Härdat glas 9H-Super kvalitet 3D")</f>
        <v>2 Pack Xiaomi 12 PRO - Härdat glas 9H-Super kvalitet 3D</v>
      </c>
      <c r="F13668" s="1" t="s">
        <v>214</v>
      </c>
      <c r="G13668" s="1" t="s">
        <v>215</v>
      </c>
      <c r="H13668" s="1" t="s">
        <v>216</v>
      </c>
      <c r="I13668" s="1" t="s">
        <v>16</v>
      </c>
      <c r="J13668" s="1" t="s">
        <v>23</v>
      </c>
      <c r="K13668" s="1" t="s">
        <v>16</v>
      </c>
      <c r="L13668" s="1" t="s">
        <v>16</v>
      </c>
      <c r="M13668" s="1" t="s">
        <v>16</v>
      </c>
      <c r="N13668" s="1" t="s">
        <v>16</v>
      </c>
      <c r="O13668" s="1">
        <v>63.2</v>
      </c>
      <c r="P13668" s="1">
        <v>1.0</v>
      </c>
    </row>
    <row r="13669">
      <c r="A13669" s="1" t="s">
        <v>29</v>
      </c>
      <c r="B13669" s="1" t="s">
        <v>16470</v>
      </c>
      <c r="C13669" s="2" t="s">
        <v>16450</v>
      </c>
      <c r="D13669" s="1" t="s">
        <v>19</v>
      </c>
      <c r="E13669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3669" s="1" t="s">
        <v>5040</v>
      </c>
      <c r="G13669" s="1" t="s">
        <v>5041</v>
      </c>
      <c r="H13669" s="1" t="s">
        <v>5042</v>
      </c>
      <c r="I13669" s="1" t="s">
        <v>16</v>
      </c>
      <c r="J13669" s="1" t="s">
        <v>23</v>
      </c>
      <c r="K13669" s="1" t="s">
        <v>16</v>
      </c>
      <c r="L13669" s="1" t="s">
        <v>16</v>
      </c>
      <c r="M13669" s="1" t="s">
        <v>16</v>
      </c>
      <c r="N13669" s="1" t="s">
        <v>16</v>
      </c>
      <c r="O13669" s="1">
        <v>79.2</v>
      </c>
      <c r="P13669" s="1">
        <v>1.0</v>
      </c>
    </row>
    <row r="13670">
      <c r="A13670" s="1" t="s">
        <v>29</v>
      </c>
      <c r="B13670" s="1" t="s">
        <v>16471</v>
      </c>
      <c r="C13670" s="2" t="s">
        <v>16450</v>
      </c>
      <c r="D13670" s="1" t="s">
        <v>19</v>
      </c>
      <c r="E13670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3670" s="1" t="s">
        <v>1397</v>
      </c>
      <c r="G13670" s="1" t="s">
        <v>1398</v>
      </c>
      <c r="H13670" s="1" t="s">
        <v>1399</v>
      </c>
      <c r="I13670" s="1" t="s">
        <v>16</v>
      </c>
      <c r="J13670" s="1" t="s">
        <v>23</v>
      </c>
      <c r="K13670" s="1" t="s">
        <v>16</v>
      </c>
      <c r="L13670" s="1" t="s">
        <v>16</v>
      </c>
      <c r="M13670" s="1" t="s">
        <v>16</v>
      </c>
      <c r="N13670" s="1" t="s">
        <v>16</v>
      </c>
      <c r="O13670" s="1">
        <v>79.2</v>
      </c>
      <c r="P13670" s="1">
        <v>1.0</v>
      </c>
    </row>
    <row r="13671">
      <c r="A13671" s="1" t="s">
        <v>29</v>
      </c>
      <c r="B13671" s="1" t="s">
        <v>16472</v>
      </c>
      <c r="C13671" s="2" t="s">
        <v>16450</v>
      </c>
      <c r="D13671" s="1" t="s">
        <v>19</v>
      </c>
      <c r="E1367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671" s="1" t="s">
        <v>722</v>
      </c>
      <c r="G13671" s="1" t="s">
        <v>723</v>
      </c>
      <c r="H13671" s="1" t="s">
        <v>724</v>
      </c>
      <c r="I13671" s="1" t="s">
        <v>16</v>
      </c>
      <c r="J13671" s="1" t="s">
        <v>23</v>
      </c>
      <c r="K13671" s="1" t="s">
        <v>16</v>
      </c>
      <c r="L13671" s="1" t="s">
        <v>16</v>
      </c>
      <c r="M13671" s="1" t="s">
        <v>16</v>
      </c>
      <c r="N13671" s="1" t="s">
        <v>16</v>
      </c>
      <c r="O13671" s="1">
        <v>79.2</v>
      </c>
      <c r="P13671" s="1">
        <v>1.0</v>
      </c>
    </row>
    <row r="13672">
      <c r="A13672" s="1" t="s">
        <v>29</v>
      </c>
      <c r="B13672" s="1" t="s">
        <v>16473</v>
      </c>
      <c r="C13672" s="2" t="s">
        <v>16450</v>
      </c>
      <c r="D13672" s="1" t="s">
        <v>19</v>
      </c>
      <c r="E13672" s="3" t="str">
        <f>HYPERLINK("https://fyndiq.se/produkt/95efd29ff0ba45b9/", "2-Pack Samsung Galaxy A04s - Härdat Glas 9H-Super Kvalitet 3D")</f>
        <v>2-Pack Samsung Galaxy A04s - Härdat Glas 9H-Super Kvalitet 3D</v>
      </c>
      <c r="F13672" s="1" t="s">
        <v>2024</v>
      </c>
      <c r="G13672" s="1" t="s">
        <v>2025</v>
      </c>
      <c r="H13672" s="1" t="s">
        <v>2026</v>
      </c>
      <c r="I13672" s="1" t="s">
        <v>16</v>
      </c>
      <c r="J13672" s="1" t="s">
        <v>23</v>
      </c>
      <c r="K13672" s="1" t="s">
        <v>16</v>
      </c>
      <c r="L13672" s="1" t="s">
        <v>16</v>
      </c>
      <c r="M13672" s="1" t="s">
        <v>16</v>
      </c>
      <c r="N13672" s="1" t="s">
        <v>16</v>
      </c>
      <c r="O13672" s="1">
        <v>63.2</v>
      </c>
      <c r="P13672" s="1">
        <v>1.0</v>
      </c>
    </row>
    <row r="13673">
      <c r="A13673" s="1" t="s">
        <v>29</v>
      </c>
      <c r="B13673" s="1" t="s">
        <v>16474</v>
      </c>
      <c r="C13673" s="2" t="s">
        <v>16450</v>
      </c>
      <c r="D13673" s="1" t="s">
        <v>19</v>
      </c>
      <c r="E13673" s="3" t="str">
        <f>HYPERLINK("https://fyndiq.se/produkt/a00b62acc6644fd2/", "2-Pack Samsung Galaxy S10 - Härdat glas 9H – Super kvalitet 3D")</f>
        <v>2-Pack Samsung Galaxy S10 - Härdat glas 9H – Super kvalitet 3D</v>
      </c>
      <c r="F13673" s="1" t="s">
        <v>1291</v>
      </c>
      <c r="G13673" s="1" t="s">
        <v>1292</v>
      </c>
      <c r="H13673" s="1" t="s">
        <v>1293</v>
      </c>
      <c r="I13673" s="1" t="s">
        <v>16</v>
      </c>
      <c r="J13673" s="1" t="s">
        <v>23</v>
      </c>
      <c r="K13673" s="1" t="s">
        <v>16</v>
      </c>
      <c r="L13673" s="1" t="s">
        <v>16</v>
      </c>
      <c r="M13673" s="1" t="s">
        <v>16</v>
      </c>
      <c r="N13673" s="1" t="s">
        <v>16</v>
      </c>
      <c r="O13673" s="1">
        <v>63.2</v>
      </c>
      <c r="P13673" s="1">
        <v>1.0</v>
      </c>
    </row>
    <row r="13674">
      <c r="A13674" s="1" t="s">
        <v>29</v>
      </c>
      <c r="B13674" s="1" t="s">
        <v>16475</v>
      </c>
      <c r="C13674" s="2" t="s">
        <v>16450</v>
      </c>
      <c r="D13674" s="1" t="s">
        <v>19</v>
      </c>
      <c r="E13674" s="3" t="str">
        <f t="shared" ref="E13674:E13675" si="599">HYPERLINK("https://fyndiq.se/produkt/dfe28e565d2e4c8d/", "2 Pack Samsung S21 FE - 9H Härdat Glass - Super Kvalitet 3D")</f>
        <v>2 Pack Samsung S21 FE - 9H Härdat Glass - Super Kvalitet 3D</v>
      </c>
      <c r="F13674" s="1" t="s">
        <v>276</v>
      </c>
      <c r="G13674" s="1" t="s">
        <v>277</v>
      </c>
      <c r="H13674" s="1" t="s">
        <v>278</v>
      </c>
      <c r="I13674" s="1" t="s">
        <v>16</v>
      </c>
      <c r="J13674" s="1" t="s">
        <v>23</v>
      </c>
      <c r="K13674" s="1" t="s">
        <v>16</v>
      </c>
      <c r="L13674" s="1" t="s">
        <v>16</v>
      </c>
      <c r="M13674" s="1" t="s">
        <v>16</v>
      </c>
      <c r="N13674" s="1" t="s">
        <v>16</v>
      </c>
      <c r="O13674" s="1">
        <v>63.2</v>
      </c>
      <c r="P13674" s="1">
        <v>1.0</v>
      </c>
    </row>
    <row r="13675">
      <c r="A13675" s="1" t="s">
        <v>29</v>
      </c>
      <c r="B13675" s="1" t="s">
        <v>16476</v>
      </c>
      <c r="C13675" s="2" t="s">
        <v>16450</v>
      </c>
      <c r="D13675" s="1" t="s">
        <v>19</v>
      </c>
      <c r="E13675" s="3" t="str">
        <f t="shared" si="599"/>
        <v>2 Pack Samsung S21 FE - 9H Härdat Glass - Super Kvalitet 3D</v>
      </c>
      <c r="F13675" s="1" t="s">
        <v>276</v>
      </c>
      <c r="G13675" s="1" t="s">
        <v>277</v>
      </c>
      <c r="H13675" s="1" t="s">
        <v>278</v>
      </c>
      <c r="I13675" s="1" t="s">
        <v>16</v>
      </c>
      <c r="J13675" s="1" t="s">
        <v>23</v>
      </c>
      <c r="K13675" s="1" t="s">
        <v>16</v>
      </c>
      <c r="L13675" s="1" t="s">
        <v>16</v>
      </c>
      <c r="M13675" s="1" t="s">
        <v>16</v>
      </c>
      <c r="N13675" s="1" t="s">
        <v>16</v>
      </c>
      <c r="O13675" s="1">
        <v>63.2</v>
      </c>
      <c r="P13675" s="1">
        <v>1.0</v>
      </c>
    </row>
    <row r="13676">
      <c r="A13676" s="1" t="s">
        <v>29</v>
      </c>
      <c r="B13676" s="1" t="s">
        <v>16477</v>
      </c>
      <c r="C13676" s="2" t="s">
        <v>16450</v>
      </c>
      <c r="D13676" s="1" t="s">
        <v>19</v>
      </c>
      <c r="E13676" s="3" t="str">
        <f t="shared" ref="E13676:E13677" si="600">HYPERLINK("https://fyndiq.se/produkt/84cea09838d342cf/", "Sony Xperia 10 V - Härdat Glas 9H - Super Kvalitet 3D Skärmskydd")</f>
        <v>Sony Xperia 10 V - Härdat Glas 9H - Super Kvalitet 3D Skärmskydd</v>
      </c>
      <c r="F13676" s="1" t="s">
        <v>1784</v>
      </c>
      <c r="G13676" s="1" t="s">
        <v>1785</v>
      </c>
      <c r="H13676" s="1" t="s">
        <v>1786</v>
      </c>
      <c r="I13676" s="1" t="s">
        <v>16</v>
      </c>
      <c r="J13676" s="1" t="s">
        <v>23</v>
      </c>
      <c r="K13676" s="1" t="s">
        <v>16</v>
      </c>
      <c r="L13676" s="1" t="s">
        <v>16</v>
      </c>
      <c r="M13676" s="1" t="s">
        <v>16</v>
      </c>
      <c r="N13676" s="1" t="s">
        <v>16</v>
      </c>
      <c r="O13676" s="1">
        <v>63.2</v>
      </c>
      <c r="P13676" s="1">
        <v>1.0</v>
      </c>
    </row>
    <row r="13677">
      <c r="A13677" s="1" t="s">
        <v>29</v>
      </c>
      <c r="B13677" s="1" t="s">
        <v>16478</v>
      </c>
      <c r="C13677" s="2" t="s">
        <v>16450</v>
      </c>
      <c r="D13677" s="1" t="s">
        <v>19</v>
      </c>
      <c r="E13677" s="3" t="str">
        <f t="shared" si="600"/>
        <v>Sony Xperia 10 V - Härdat Glas 9H - Super Kvalitet 3D Skärmskydd</v>
      </c>
      <c r="F13677" s="1" t="s">
        <v>1784</v>
      </c>
      <c r="G13677" s="1" t="s">
        <v>1785</v>
      </c>
      <c r="H13677" s="1" t="s">
        <v>1786</v>
      </c>
      <c r="I13677" s="1" t="s">
        <v>16</v>
      </c>
      <c r="J13677" s="1" t="s">
        <v>23</v>
      </c>
      <c r="K13677" s="1" t="s">
        <v>16</v>
      </c>
      <c r="L13677" s="1" t="s">
        <v>16</v>
      </c>
      <c r="M13677" s="1" t="s">
        <v>16</v>
      </c>
      <c r="N13677" s="1" t="s">
        <v>16</v>
      </c>
      <c r="O13677" s="1">
        <v>63.2</v>
      </c>
      <c r="P13677" s="1">
        <v>1.0</v>
      </c>
    </row>
    <row r="13678">
      <c r="A13678" s="1" t="s">
        <v>29</v>
      </c>
      <c r="B13678" s="1" t="s">
        <v>16479</v>
      </c>
      <c r="C13678" s="2" t="s">
        <v>16450</v>
      </c>
      <c r="D13678" s="1" t="s">
        <v>19</v>
      </c>
      <c r="E13678" s="3" t="str">
        <f>HYPERLINK("https://fyndiq.se/produkt/f7b16236096d401a/", "2-Pack Google Pixel 7A - Härdat glas 9H - Super kvalitet 3D Skärmskydd")</f>
        <v>2-Pack Google Pixel 7A - Härdat glas 9H - Super kvalitet 3D Skärmskydd</v>
      </c>
      <c r="F13678" s="1" t="s">
        <v>852</v>
      </c>
      <c r="G13678" s="1" t="s">
        <v>853</v>
      </c>
      <c r="H13678" s="1" t="s">
        <v>854</v>
      </c>
      <c r="I13678" s="1" t="s">
        <v>16</v>
      </c>
      <c r="J13678" s="1" t="s">
        <v>23</v>
      </c>
      <c r="K13678" s="1" t="s">
        <v>16</v>
      </c>
      <c r="L13678" s="1" t="s">
        <v>16</v>
      </c>
      <c r="M13678" s="1" t="s">
        <v>16</v>
      </c>
      <c r="N13678" s="1" t="s">
        <v>16</v>
      </c>
      <c r="O13678" s="1">
        <v>63.2</v>
      </c>
      <c r="P13678" s="1">
        <v>1.0</v>
      </c>
    </row>
    <row r="13679">
      <c r="A13679" s="1" t="s">
        <v>29</v>
      </c>
      <c r="B13679" s="1" t="s">
        <v>16480</v>
      </c>
      <c r="C13679" s="2" t="s">
        <v>16450</v>
      </c>
      <c r="D13679" s="1" t="s">
        <v>19</v>
      </c>
      <c r="E13679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3679" s="1" t="s">
        <v>5279</v>
      </c>
      <c r="G13679" s="1" t="s">
        <v>5280</v>
      </c>
      <c r="H13679" s="1" t="s">
        <v>5281</v>
      </c>
      <c r="I13679" s="1" t="s">
        <v>16</v>
      </c>
      <c r="J13679" s="1" t="s">
        <v>23</v>
      </c>
      <c r="K13679" s="1" t="s">
        <v>16</v>
      </c>
      <c r="L13679" s="1" t="s">
        <v>16</v>
      </c>
      <c r="M13679" s="1" t="s">
        <v>16</v>
      </c>
      <c r="N13679" s="1" t="s">
        <v>16</v>
      </c>
      <c r="O13679" s="1">
        <v>71.2</v>
      </c>
      <c r="P13679" s="1">
        <v>1.0</v>
      </c>
    </row>
    <row r="13680">
      <c r="A13680" s="1" t="s">
        <v>29</v>
      </c>
      <c r="B13680" s="1" t="s">
        <v>16481</v>
      </c>
      <c r="C13680" s="2" t="s">
        <v>16450</v>
      </c>
      <c r="D13680" s="1" t="s">
        <v>19</v>
      </c>
      <c r="E13680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3680" s="1" t="s">
        <v>539</v>
      </c>
      <c r="G13680" s="1" t="s">
        <v>540</v>
      </c>
      <c r="H13680" s="1" t="s">
        <v>541</v>
      </c>
      <c r="I13680" s="1" t="s">
        <v>16</v>
      </c>
      <c r="J13680" s="1" t="s">
        <v>23</v>
      </c>
      <c r="K13680" s="1" t="s">
        <v>16</v>
      </c>
      <c r="L13680" s="1" t="s">
        <v>16</v>
      </c>
      <c r="M13680" s="1" t="s">
        <v>16</v>
      </c>
      <c r="N13680" s="1" t="s">
        <v>16</v>
      </c>
      <c r="O13680" s="1">
        <v>79.2</v>
      </c>
      <c r="P13680" s="1">
        <v>1.0</v>
      </c>
    </row>
    <row r="13681">
      <c r="A13681" s="1" t="s">
        <v>29</v>
      </c>
      <c r="B13681" s="1" t="s">
        <v>16482</v>
      </c>
      <c r="C13681" s="2" t="s">
        <v>16450</v>
      </c>
      <c r="D13681" s="1" t="s">
        <v>19</v>
      </c>
      <c r="E1368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681" s="1" t="s">
        <v>614</v>
      </c>
      <c r="G13681" s="1" t="s">
        <v>615</v>
      </c>
      <c r="H13681" s="1" t="s">
        <v>616</v>
      </c>
      <c r="I13681" s="1" t="s">
        <v>16</v>
      </c>
      <c r="J13681" s="1" t="s">
        <v>23</v>
      </c>
      <c r="K13681" s="1" t="s">
        <v>16</v>
      </c>
      <c r="L13681" s="1" t="s">
        <v>16</v>
      </c>
      <c r="M13681" s="1" t="s">
        <v>16</v>
      </c>
      <c r="N13681" s="1" t="s">
        <v>16</v>
      </c>
      <c r="O13681" s="1">
        <v>71.2</v>
      </c>
      <c r="P13681" s="1">
        <v>1.0</v>
      </c>
    </row>
    <row r="13682">
      <c r="A13682" s="1" t="s">
        <v>29</v>
      </c>
      <c r="B13682" s="1" t="s">
        <v>16483</v>
      </c>
      <c r="C13682" s="2" t="s">
        <v>16450</v>
      </c>
      <c r="D13682" s="1" t="s">
        <v>19</v>
      </c>
      <c r="E13682" s="3" t="str">
        <f>HYPERLINK("https://fyndiq.se/produkt/675bb02ed6bb4e07/", "2-Pack Samsung Galaxy S21 Ultra - Härdat Glas 9H-Super Kvalitet")</f>
        <v>2-Pack Samsung Galaxy S21 Ultra - Härdat Glas 9H-Super Kvalitet</v>
      </c>
      <c r="F13682" s="1" t="s">
        <v>91</v>
      </c>
      <c r="G13682" s="1" t="s">
        <v>92</v>
      </c>
      <c r="H13682" s="1" t="s">
        <v>93</v>
      </c>
      <c r="I13682" s="1" t="s">
        <v>16</v>
      </c>
      <c r="J13682" s="1" t="s">
        <v>23</v>
      </c>
      <c r="K13682" s="1" t="s">
        <v>16</v>
      </c>
      <c r="L13682" s="1" t="s">
        <v>16</v>
      </c>
      <c r="M13682" s="1" t="s">
        <v>16</v>
      </c>
      <c r="N13682" s="1" t="s">
        <v>16</v>
      </c>
      <c r="O13682" s="1">
        <v>63.2</v>
      </c>
      <c r="P13682" s="1">
        <v>1.0</v>
      </c>
    </row>
    <row r="13683">
      <c r="A13683" s="1" t="s">
        <v>29</v>
      </c>
      <c r="B13683" s="1" t="s">
        <v>16484</v>
      </c>
      <c r="C13683" s="2" t="s">
        <v>16450</v>
      </c>
      <c r="D13683" s="1" t="s">
        <v>19</v>
      </c>
      <c r="E13683" s="3" t="str">
        <f>HYPERLINK("https://fyndiq.se/produkt/199346fe65e1403c/", "2-Pack iPhone 15 Pro - 9H Härdat Glass - Super kvalitet 3D")</f>
        <v>2-Pack iPhone 15 Pro - 9H Härdat Glass - Super kvalitet 3D</v>
      </c>
      <c r="F13683" s="1" t="s">
        <v>2001</v>
      </c>
      <c r="G13683" s="1" t="s">
        <v>2002</v>
      </c>
      <c r="H13683" s="1" t="s">
        <v>2003</v>
      </c>
      <c r="I13683" s="1" t="s">
        <v>16</v>
      </c>
      <c r="J13683" s="1" t="s">
        <v>23</v>
      </c>
      <c r="K13683" s="1" t="s">
        <v>16</v>
      </c>
      <c r="L13683" s="1" t="s">
        <v>16</v>
      </c>
      <c r="M13683" s="1" t="s">
        <v>16</v>
      </c>
      <c r="N13683" s="1" t="s">
        <v>16</v>
      </c>
      <c r="O13683" s="1">
        <v>47.2</v>
      </c>
      <c r="P13683" s="1">
        <v>1.0</v>
      </c>
    </row>
    <row r="13684">
      <c r="A13684" s="1" t="s">
        <v>29</v>
      </c>
      <c r="B13684" s="1" t="s">
        <v>16485</v>
      </c>
      <c r="C13684" s="2" t="s">
        <v>16450</v>
      </c>
      <c r="D13684" s="1" t="s">
        <v>19</v>
      </c>
      <c r="E13684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3684" s="1" t="s">
        <v>35</v>
      </c>
      <c r="G13684" s="1" t="s">
        <v>36</v>
      </c>
      <c r="H13684" s="1" t="s">
        <v>37</v>
      </c>
      <c r="I13684" s="1" t="s">
        <v>16</v>
      </c>
      <c r="J13684" s="1" t="s">
        <v>23</v>
      </c>
      <c r="K13684" s="1" t="s">
        <v>16</v>
      </c>
      <c r="L13684" s="1" t="s">
        <v>16</v>
      </c>
      <c r="M13684" s="1" t="s">
        <v>16</v>
      </c>
      <c r="N13684" s="1" t="s">
        <v>16</v>
      </c>
      <c r="O13684" s="1">
        <v>63.2</v>
      </c>
      <c r="P13684" s="1">
        <v>1.0</v>
      </c>
    </row>
    <row r="13685">
      <c r="A13685" s="1" t="s">
        <v>29</v>
      </c>
      <c r="B13685" s="1" t="s">
        <v>16486</v>
      </c>
      <c r="C13685" s="2" t="s">
        <v>16450</v>
      </c>
      <c r="D13685" s="1" t="s">
        <v>19</v>
      </c>
      <c r="E13685" s="3" t="str">
        <f>HYPERLINK("https://fyndiq.se/produkt/e4b87757208946c3/", "2-Pack Samsung S10E Skärmskydd - Härdat Glas 9H - Super kvalitet 3D")</f>
        <v>2-Pack Samsung S10E Skärmskydd - Härdat Glas 9H - Super kvalitet 3D</v>
      </c>
      <c r="F13685" s="1" t="s">
        <v>95</v>
      </c>
      <c r="G13685" s="1" t="s">
        <v>96</v>
      </c>
      <c r="H13685" s="1" t="s">
        <v>97</v>
      </c>
      <c r="I13685" s="1" t="s">
        <v>16</v>
      </c>
      <c r="J13685" s="1" t="s">
        <v>23</v>
      </c>
      <c r="K13685" s="1" t="s">
        <v>16</v>
      </c>
      <c r="L13685" s="1" t="s">
        <v>16</v>
      </c>
      <c r="M13685" s="1" t="s">
        <v>16</v>
      </c>
      <c r="N13685" s="1" t="s">
        <v>16</v>
      </c>
      <c r="O13685" s="1">
        <v>63.2</v>
      </c>
      <c r="P13685" s="1">
        <v>2.0</v>
      </c>
    </row>
    <row r="13686">
      <c r="A13686" s="1" t="s">
        <v>29</v>
      </c>
      <c r="B13686" s="1" t="s">
        <v>16487</v>
      </c>
      <c r="C13686" s="2" t="s">
        <v>16450</v>
      </c>
      <c r="D13686" s="1" t="s">
        <v>19</v>
      </c>
      <c r="E13686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13686" s="1" t="s">
        <v>1096</v>
      </c>
      <c r="G13686" s="1" t="s">
        <v>1097</v>
      </c>
      <c r="H13686" s="1" t="s">
        <v>1098</v>
      </c>
      <c r="I13686" s="1" t="s">
        <v>16</v>
      </c>
      <c r="J13686" s="1" t="s">
        <v>23</v>
      </c>
      <c r="K13686" s="1" t="s">
        <v>16</v>
      </c>
      <c r="L13686" s="1" t="s">
        <v>16</v>
      </c>
      <c r="M13686" s="1" t="s">
        <v>16</v>
      </c>
      <c r="N13686" s="1" t="s">
        <v>16</v>
      </c>
      <c r="O13686" s="1">
        <v>135.2</v>
      </c>
      <c r="P13686" s="1">
        <v>1.0</v>
      </c>
    </row>
    <row r="13687">
      <c r="A13687" s="1" t="s">
        <v>29</v>
      </c>
      <c r="B13687" s="1" t="s">
        <v>16488</v>
      </c>
      <c r="C13687" s="2" t="s">
        <v>16450</v>
      </c>
      <c r="D13687" s="1" t="s">
        <v>19</v>
      </c>
      <c r="E13687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3687" s="1" t="s">
        <v>1209</v>
      </c>
      <c r="G13687" s="1" t="s">
        <v>1210</v>
      </c>
      <c r="H13687" s="1" t="s">
        <v>1211</v>
      </c>
      <c r="I13687" s="1" t="s">
        <v>16</v>
      </c>
      <c r="J13687" s="1" t="s">
        <v>23</v>
      </c>
      <c r="K13687" s="1" t="s">
        <v>16</v>
      </c>
      <c r="L13687" s="1" t="s">
        <v>16</v>
      </c>
      <c r="M13687" s="1" t="s">
        <v>16</v>
      </c>
      <c r="N13687" s="1" t="s">
        <v>16</v>
      </c>
      <c r="O13687" s="1">
        <v>79.2</v>
      </c>
      <c r="P13687" s="1">
        <v>1.0</v>
      </c>
    </row>
    <row r="13688">
      <c r="A13688" s="1" t="s">
        <v>29</v>
      </c>
      <c r="B13688" s="1" t="s">
        <v>16489</v>
      </c>
      <c r="C13688" s="2" t="s">
        <v>16450</v>
      </c>
      <c r="D13688" s="1" t="s">
        <v>19</v>
      </c>
      <c r="E13688" s="3" t="str">
        <f t="shared" ref="E13688:E13689" si="601">HYPERLINK("https://fyndiq.se/produkt/a871a7da0b2249a8/", "2-Pack Iphone 11 Pro Max - 9H Härdat Glass - Top Kvalitet")</f>
        <v>2-Pack Iphone 11 Pro Max - 9H Härdat Glass - Top Kvalitet</v>
      </c>
      <c r="F13688" s="1" t="s">
        <v>559</v>
      </c>
      <c r="G13688" s="1" t="s">
        <v>560</v>
      </c>
      <c r="H13688" s="1" t="s">
        <v>561</v>
      </c>
      <c r="I13688" s="1" t="s">
        <v>16</v>
      </c>
      <c r="J13688" s="1" t="s">
        <v>23</v>
      </c>
      <c r="K13688" s="1" t="s">
        <v>16</v>
      </c>
      <c r="L13688" s="1" t="s">
        <v>16</v>
      </c>
      <c r="M13688" s="1" t="s">
        <v>16</v>
      </c>
      <c r="N13688" s="1" t="s">
        <v>16</v>
      </c>
      <c r="O13688" s="1">
        <v>47.2</v>
      </c>
      <c r="P13688" s="1">
        <v>1.0</v>
      </c>
    </row>
    <row r="13689">
      <c r="A13689" s="1" t="s">
        <v>29</v>
      </c>
      <c r="B13689" s="1" t="s">
        <v>16490</v>
      </c>
      <c r="C13689" s="2" t="s">
        <v>16450</v>
      </c>
      <c r="D13689" s="1" t="s">
        <v>19</v>
      </c>
      <c r="E13689" s="3" t="str">
        <f t="shared" si="601"/>
        <v>2-Pack Iphone 11 Pro Max - 9H Härdat Glass - Top Kvalitet</v>
      </c>
      <c r="F13689" s="1" t="s">
        <v>559</v>
      </c>
      <c r="G13689" s="1" t="s">
        <v>560</v>
      </c>
      <c r="H13689" s="1" t="s">
        <v>561</v>
      </c>
      <c r="I13689" s="1" t="s">
        <v>16</v>
      </c>
      <c r="J13689" s="1" t="s">
        <v>23</v>
      </c>
      <c r="K13689" s="1" t="s">
        <v>16</v>
      </c>
      <c r="L13689" s="1" t="s">
        <v>16</v>
      </c>
      <c r="M13689" s="1" t="s">
        <v>16</v>
      </c>
      <c r="N13689" s="1" t="s">
        <v>16</v>
      </c>
      <c r="O13689" s="1">
        <v>47.2</v>
      </c>
      <c r="P13689" s="1">
        <v>1.0</v>
      </c>
    </row>
    <row r="13690">
      <c r="A13690" s="1" t="s">
        <v>29</v>
      </c>
      <c r="B13690" s="1" t="s">
        <v>16491</v>
      </c>
      <c r="C13690" s="2" t="s">
        <v>16450</v>
      </c>
      <c r="D13690" s="1" t="s">
        <v>19</v>
      </c>
      <c r="E13690" s="3" t="str">
        <f>HYPERLINK("https://fyndiq.se/produkt/ef10e4ba492c46df/", "2-Pack Samsung S23 FE 5G - 9H Härdat Glass - Super Kvalitet 3D")</f>
        <v>2-Pack Samsung S23 FE 5G - 9H Härdat Glass - Super Kvalitet 3D</v>
      </c>
      <c r="F13690" s="1" t="s">
        <v>2521</v>
      </c>
      <c r="G13690" s="1" t="s">
        <v>2522</v>
      </c>
      <c r="H13690" s="1" t="s">
        <v>2523</v>
      </c>
      <c r="I13690" s="1" t="s">
        <v>16</v>
      </c>
      <c r="J13690" s="1" t="s">
        <v>23</v>
      </c>
      <c r="K13690" s="1" t="s">
        <v>16</v>
      </c>
      <c r="L13690" s="1" t="s">
        <v>16</v>
      </c>
      <c r="M13690" s="1" t="s">
        <v>16</v>
      </c>
      <c r="N13690" s="1" t="s">
        <v>16</v>
      </c>
      <c r="O13690" s="1">
        <v>63.2</v>
      </c>
      <c r="P13690" s="1">
        <v>1.0</v>
      </c>
    </row>
    <row r="13691">
      <c r="A13691" s="1" t="s">
        <v>29</v>
      </c>
      <c r="B13691" s="1" t="s">
        <v>16492</v>
      </c>
      <c r="C13691" s="2" t="s">
        <v>16450</v>
      </c>
      <c r="D13691" s="1" t="s">
        <v>19</v>
      </c>
      <c r="E13691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3691" s="1" t="s">
        <v>2858</v>
      </c>
      <c r="G13691" s="1" t="s">
        <v>2859</v>
      </c>
      <c r="H13691" s="1" t="s">
        <v>2860</v>
      </c>
      <c r="I13691" s="1" t="s">
        <v>16</v>
      </c>
      <c r="J13691" s="1" t="s">
        <v>23</v>
      </c>
      <c r="K13691" s="1" t="s">
        <v>16</v>
      </c>
      <c r="L13691" s="1" t="s">
        <v>16</v>
      </c>
      <c r="M13691" s="1" t="s">
        <v>16</v>
      </c>
      <c r="N13691" s="1" t="s">
        <v>16</v>
      </c>
      <c r="O13691" s="1">
        <v>63.2</v>
      </c>
      <c r="P13691" s="1">
        <v>1.0</v>
      </c>
    </row>
    <row r="13692">
      <c r="A13692" s="1" t="s">
        <v>29</v>
      </c>
      <c r="B13692" s="1" t="s">
        <v>16493</v>
      </c>
      <c r="C13692" s="2" t="s">
        <v>16450</v>
      </c>
      <c r="D13692" s="1" t="s">
        <v>19</v>
      </c>
      <c r="E13692" s="3" t="str">
        <f>HYPERLINK("https://fyndiq.se/produkt/416415a768684efb/", "2-Pack Samsung Galaxy S21 5G - 9H Härdat Glas - HD")</f>
        <v>2-Pack Samsung Galaxy S21 5G - 9H Härdat Glas - HD</v>
      </c>
      <c r="F13692" s="1" t="s">
        <v>39</v>
      </c>
      <c r="G13692" s="1" t="s">
        <v>40</v>
      </c>
      <c r="H13692" s="1" t="s">
        <v>41</v>
      </c>
      <c r="I13692" s="1" t="s">
        <v>16</v>
      </c>
      <c r="J13692" s="1" t="s">
        <v>23</v>
      </c>
      <c r="K13692" s="1" t="s">
        <v>16</v>
      </c>
      <c r="L13692" s="1" t="s">
        <v>16</v>
      </c>
      <c r="M13692" s="1" t="s">
        <v>16</v>
      </c>
      <c r="N13692" s="1" t="s">
        <v>16</v>
      </c>
      <c r="O13692" s="1">
        <v>63.2</v>
      </c>
      <c r="P13692" s="1">
        <v>1.0</v>
      </c>
    </row>
    <row r="13693">
      <c r="A13693" s="1" t="s">
        <v>29</v>
      </c>
      <c r="B13693" s="1" t="s">
        <v>16494</v>
      </c>
      <c r="C13693" s="2" t="s">
        <v>16450</v>
      </c>
      <c r="D13693" s="1" t="s">
        <v>19</v>
      </c>
      <c r="E13693" s="3" t="str">
        <f t="shared" ref="E13693:E13694" si="602">HYPERLINK("https://fyndiq.se/produkt/e9c1dd33f1fd4d17/", "2-Pack Samsung Galaxy S21 5G - Härdat Glas Skärmskydd 9H - HD")</f>
        <v>2-Pack Samsung Galaxy S21 5G - Härdat Glas Skärmskydd 9H - HD</v>
      </c>
      <c r="F13693" s="1" t="s">
        <v>454</v>
      </c>
      <c r="G13693" s="1" t="s">
        <v>455</v>
      </c>
      <c r="H13693" s="1" t="s">
        <v>456</v>
      </c>
      <c r="I13693" s="1" t="s">
        <v>16</v>
      </c>
      <c r="J13693" s="1" t="s">
        <v>23</v>
      </c>
      <c r="K13693" s="1" t="s">
        <v>16</v>
      </c>
      <c r="L13693" s="1" t="s">
        <v>16</v>
      </c>
      <c r="M13693" s="1" t="s">
        <v>16</v>
      </c>
      <c r="N13693" s="1" t="s">
        <v>16</v>
      </c>
      <c r="O13693" s="1">
        <v>63.2</v>
      </c>
      <c r="P13693" s="1">
        <v>1.0</v>
      </c>
    </row>
    <row r="13694">
      <c r="A13694" s="1" t="s">
        <v>29</v>
      </c>
      <c r="B13694" s="1" t="s">
        <v>16495</v>
      </c>
      <c r="C13694" s="2" t="s">
        <v>16450</v>
      </c>
      <c r="D13694" s="1" t="s">
        <v>19</v>
      </c>
      <c r="E13694" s="3" t="str">
        <f t="shared" si="602"/>
        <v>2-Pack Samsung Galaxy S21 5G - Härdat Glas Skärmskydd 9H - HD</v>
      </c>
      <c r="F13694" s="1" t="s">
        <v>454</v>
      </c>
      <c r="G13694" s="1" t="s">
        <v>455</v>
      </c>
      <c r="H13694" s="1" t="s">
        <v>456</v>
      </c>
      <c r="I13694" s="1" t="s">
        <v>16</v>
      </c>
      <c r="J13694" s="1" t="s">
        <v>23</v>
      </c>
      <c r="K13694" s="1" t="s">
        <v>16</v>
      </c>
      <c r="L13694" s="1" t="s">
        <v>16</v>
      </c>
      <c r="M13694" s="1" t="s">
        <v>16</v>
      </c>
      <c r="N13694" s="1" t="s">
        <v>16</v>
      </c>
      <c r="O13694" s="1">
        <v>63.2</v>
      </c>
      <c r="P13694" s="1">
        <v>1.0</v>
      </c>
    </row>
    <row r="13695">
      <c r="A13695" s="1" t="s">
        <v>29</v>
      </c>
      <c r="B13695" s="1" t="s">
        <v>16496</v>
      </c>
      <c r="C13695" s="2" t="s">
        <v>16450</v>
      </c>
      <c r="D13695" s="1" t="s">
        <v>19</v>
      </c>
      <c r="E13695" s="3" t="str">
        <f>HYPERLINK("https://fyndiq.se/produkt/dfe28e565d2e4c8d/", "2 Pack Samsung S21 FE - 9H Härdat Glass - Super Kvalitet 3D")</f>
        <v>2 Pack Samsung S21 FE - 9H Härdat Glass - Super Kvalitet 3D</v>
      </c>
      <c r="F13695" s="1" t="s">
        <v>276</v>
      </c>
      <c r="G13695" s="1" t="s">
        <v>277</v>
      </c>
      <c r="H13695" s="1" t="s">
        <v>278</v>
      </c>
      <c r="I13695" s="1" t="s">
        <v>16</v>
      </c>
      <c r="J13695" s="1" t="s">
        <v>23</v>
      </c>
      <c r="K13695" s="1" t="s">
        <v>16</v>
      </c>
      <c r="L13695" s="1" t="s">
        <v>16</v>
      </c>
      <c r="M13695" s="1" t="s">
        <v>16</v>
      </c>
      <c r="N13695" s="1" t="s">
        <v>16</v>
      </c>
      <c r="O13695" s="1">
        <v>63.2</v>
      </c>
      <c r="P13695" s="1">
        <v>1.0</v>
      </c>
    </row>
    <row r="13696">
      <c r="A13696" s="1" t="s">
        <v>29</v>
      </c>
      <c r="B13696" s="1" t="s">
        <v>16497</v>
      </c>
      <c r="C13696" s="2" t="s">
        <v>16450</v>
      </c>
      <c r="D13696" s="1" t="s">
        <v>19</v>
      </c>
      <c r="E13696" s="3" t="str">
        <f>HYPERLINK("https://fyndiq.se/produkt/dd442afde00c4525/", "2-Pack Sony Xperia 5 III - Härdat glas 9H - Super Kvalitet 3D")</f>
        <v>2-Pack Sony Xperia 5 III - Härdat glas 9H - Super Kvalitet 3D</v>
      </c>
      <c r="F13696" s="1" t="s">
        <v>3492</v>
      </c>
      <c r="G13696" s="1" t="s">
        <v>3493</v>
      </c>
      <c r="H13696" s="1" t="s">
        <v>3494</v>
      </c>
      <c r="I13696" s="1" t="s">
        <v>16</v>
      </c>
      <c r="J13696" s="1" t="s">
        <v>23</v>
      </c>
      <c r="K13696" s="1" t="s">
        <v>16</v>
      </c>
      <c r="L13696" s="1" t="s">
        <v>16</v>
      </c>
      <c r="M13696" s="1" t="s">
        <v>16</v>
      </c>
      <c r="N13696" s="1" t="s">
        <v>16</v>
      </c>
      <c r="O13696" s="1">
        <v>63.2</v>
      </c>
      <c r="P13696" s="1">
        <v>1.0</v>
      </c>
    </row>
    <row r="13697">
      <c r="A13697" s="1" t="s">
        <v>29</v>
      </c>
      <c r="B13697" s="1" t="s">
        <v>16498</v>
      </c>
      <c r="C13697" s="2" t="s">
        <v>16450</v>
      </c>
      <c r="D13697" s="1" t="s">
        <v>19</v>
      </c>
      <c r="E13697" s="3" t="str">
        <f>HYPERLINK("https://fyndiq.se/produkt/c7ea13eef3d9445d/", "OnePlus Nord 2 5G &amp; 1-Pack linsskydd - Härdat Glas 9H - Super kvalitet 3D")</f>
        <v>OnePlus Nord 2 5G &amp; 1-Pack linsskydd - Härdat Glas 9H - Super kvalitet 3D</v>
      </c>
      <c r="F13697" s="1" t="s">
        <v>2538</v>
      </c>
      <c r="G13697" s="1" t="s">
        <v>2539</v>
      </c>
      <c r="H13697" s="1" t="s">
        <v>2540</v>
      </c>
      <c r="I13697" s="1" t="s">
        <v>16</v>
      </c>
      <c r="J13697" s="1" t="s">
        <v>23</v>
      </c>
      <c r="K13697" s="1" t="s">
        <v>16</v>
      </c>
      <c r="L13697" s="1" t="s">
        <v>16</v>
      </c>
      <c r="M13697" s="1" t="s">
        <v>16</v>
      </c>
      <c r="N13697" s="1" t="s">
        <v>16</v>
      </c>
      <c r="O13697" s="1">
        <v>63.2</v>
      </c>
      <c r="P13697" s="1">
        <v>1.0</v>
      </c>
    </row>
    <row r="13698">
      <c r="A13698" s="1" t="s">
        <v>29</v>
      </c>
      <c r="B13698" s="1" t="s">
        <v>16499</v>
      </c>
      <c r="C13698" s="2" t="s">
        <v>16450</v>
      </c>
      <c r="D13698" s="1" t="s">
        <v>19</v>
      </c>
      <c r="E13698" s="3" t="str">
        <f>HYPERLINK("https://fyndiq.se/produkt/9394ab62b0134b76/", "2-Pack Samsung Galaxy A52 - Härdat glas 9H - Super kvalitet 3D")</f>
        <v>2-Pack Samsung Galaxy A52 - Härdat glas 9H - Super kvalitet 3D</v>
      </c>
      <c r="F13698" s="1" t="s">
        <v>1553</v>
      </c>
      <c r="G13698" s="1" t="s">
        <v>1554</v>
      </c>
      <c r="H13698" s="1" t="s">
        <v>1555</v>
      </c>
      <c r="I13698" s="1" t="s">
        <v>16</v>
      </c>
      <c r="J13698" s="1" t="s">
        <v>23</v>
      </c>
      <c r="K13698" s="1" t="s">
        <v>16</v>
      </c>
      <c r="L13698" s="1" t="s">
        <v>16</v>
      </c>
      <c r="M13698" s="1" t="s">
        <v>16</v>
      </c>
      <c r="N13698" s="1" t="s">
        <v>16</v>
      </c>
      <c r="O13698" s="1">
        <v>63.2</v>
      </c>
      <c r="P13698" s="1">
        <v>1.0</v>
      </c>
    </row>
    <row r="13699">
      <c r="A13699" s="1" t="s">
        <v>29</v>
      </c>
      <c r="B13699" s="1" t="s">
        <v>16500</v>
      </c>
      <c r="C13699" s="2" t="s">
        <v>16450</v>
      </c>
      <c r="D13699" s="1" t="s">
        <v>19</v>
      </c>
      <c r="E13699" s="3" t="str">
        <f>HYPERLINK("https://fyndiq.se/produkt/f1dd00f7a4f84494/", "2-Pack Samsung Galaxy A51 5G - Härdat Glas 9H -Super kvalitet 3D")</f>
        <v>2-Pack Samsung Galaxy A51 5G - Härdat Glas 9H -Super kvalitet 3D</v>
      </c>
      <c r="F13699" s="1" t="s">
        <v>6096</v>
      </c>
      <c r="G13699" s="1" t="s">
        <v>6097</v>
      </c>
      <c r="H13699" s="1" t="s">
        <v>6098</v>
      </c>
      <c r="I13699" s="1" t="s">
        <v>16</v>
      </c>
      <c r="J13699" s="1" t="s">
        <v>23</v>
      </c>
      <c r="K13699" s="1" t="s">
        <v>16</v>
      </c>
      <c r="L13699" s="1" t="s">
        <v>16</v>
      </c>
      <c r="M13699" s="1" t="s">
        <v>16</v>
      </c>
      <c r="N13699" s="1" t="s">
        <v>16</v>
      </c>
      <c r="O13699" s="1">
        <v>63.2</v>
      </c>
      <c r="P13699" s="1">
        <v>1.0</v>
      </c>
    </row>
    <row r="13700">
      <c r="A13700" s="1" t="s">
        <v>29</v>
      </c>
      <c r="B13700" s="1" t="s">
        <v>16501</v>
      </c>
      <c r="C13700" s="2" t="s">
        <v>16450</v>
      </c>
      <c r="D13700" s="1" t="s">
        <v>19</v>
      </c>
      <c r="E1370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700" s="1" t="s">
        <v>722</v>
      </c>
      <c r="G13700" s="1" t="s">
        <v>723</v>
      </c>
      <c r="H13700" s="1" t="s">
        <v>724</v>
      </c>
      <c r="I13700" s="1" t="s">
        <v>16</v>
      </c>
      <c r="J13700" s="1" t="s">
        <v>23</v>
      </c>
      <c r="K13700" s="1" t="s">
        <v>16</v>
      </c>
      <c r="L13700" s="1" t="s">
        <v>16</v>
      </c>
      <c r="M13700" s="1" t="s">
        <v>16</v>
      </c>
      <c r="N13700" s="1" t="s">
        <v>16</v>
      </c>
      <c r="O13700" s="1">
        <v>79.2</v>
      </c>
      <c r="P13700" s="1">
        <v>1.0</v>
      </c>
    </row>
    <row r="13701">
      <c r="A13701" s="1" t="s">
        <v>29</v>
      </c>
      <c r="B13701" s="1" t="s">
        <v>16502</v>
      </c>
      <c r="C13701" s="2" t="s">
        <v>16450</v>
      </c>
      <c r="D13701" s="1" t="s">
        <v>19</v>
      </c>
      <c r="E13701" s="3" t="str">
        <f>HYPERLINK("https://fyndiq.se/produkt/73ef0338aa7148f2/", "2-PACK Samsung Galaxy A71 - Härdat glas 9H - Super kvalitet 3D")</f>
        <v>2-PACK Samsung Galaxy A71 - Härdat glas 9H - Super kvalitet 3D</v>
      </c>
      <c r="F13701" s="1" t="s">
        <v>1119</v>
      </c>
      <c r="G13701" s="1" t="s">
        <v>1120</v>
      </c>
      <c r="H13701" s="1" t="s">
        <v>1121</v>
      </c>
      <c r="I13701" s="1" t="s">
        <v>16</v>
      </c>
      <c r="J13701" s="1" t="s">
        <v>23</v>
      </c>
      <c r="K13701" s="1" t="s">
        <v>16</v>
      </c>
      <c r="L13701" s="1" t="s">
        <v>16</v>
      </c>
      <c r="M13701" s="1" t="s">
        <v>16</v>
      </c>
      <c r="N13701" s="1" t="s">
        <v>16</v>
      </c>
      <c r="O13701" s="1">
        <v>63.2</v>
      </c>
      <c r="P13701" s="1">
        <v>1.0</v>
      </c>
    </row>
    <row r="13702">
      <c r="A13702" s="1" t="s">
        <v>29</v>
      </c>
      <c r="B13702" s="1" t="s">
        <v>16503</v>
      </c>
      <c r="C13702" s="2" t="s">
        <v>16450</v>
      </c>
      <c r="D13702" s="1" t="s">
        <v>19</v>
      </c>
      <c r="E13702" s="3" t="str">
        <f>HYPERLINK("https://fyndiq.se/produkt/8d7960028c1a40a4/", "2 Pack Xiaomi 11T Pro 5G - Härdat glas 9H - Super kvalitet 3D")</f>
        <v>2 Pack Xiaomi 11T Pro 5G - Härdat glas 9H - Super kvalitet 3D</v>
      </c>
      <c r="F13702" s="1" t="s">
        <v>112</v>
      </c>
      <c r="G13702" s="1" t="s">
        <v>113</v>
      </c>
      <c r="H13702" s="1" t="s">
        <v>114</v>
      </c>
      <c r="I13702" s="1" t="s">
        <v>16</v>
      </c>
      <c r="J13702" s="1" t="s">
        <v>23</v>
      </c>
      <c r="K13702" s="1" t="s">
        <v>16</v>
      </c>
      <c r="L13702" s="1" t="s">
        <v>16</v>
      </c>
      <c r="M13702" s="1" t="s">
        <v>16</v>
      </c>
      <c r="N13702" s="1" t="s">
        <v>16</v>
      </c>
      <c r="O13702" s="1">
        <v>63.2</v>
      </c>
      <c r="P13702" s="1">
        <v>1.0</v>
      </c>
    </row>
    <row r="13703">
      <c r="A13703" s="1" t="s">
        <v>29</v>
      </c>
      <c r="B13703" s="1" t="s">
        <v>16504</v>
      </c>
      <c r="C13703" s="2" t="s">
        <v>16450</v>
      </c>
      <c r="D13703" s="1" t="s">
        <v>19</v>
      </c>
      <c r="E13703" s="3" t="str">
        <f>HYPERLINK("https://fyndiq.se/produkt/de584aa22595422c/", "2-Pack Privacy Samsung A52S Skärmskydd &amp; 1-Pack linsskydd - Härdat Glas 9H - Super kvalitet 3D")</f>
        <v>2-Pack Privacy Samsung A52S Skärmskydd &amp; 1-Pack linsskydd - Härdat Glas 9H - Super kvalitet 3D</v>
      </c>
      <c r="F13703" s="1" t="s">
        <v>16505</v>
      </c>
      <c r="G13703" s="1" t="s">
        <v>16506</v>
      </c>
      <c r="H13703" s="1" t="s">
        <v>16507</v>
      </c>
      <c r="I13703" s="1" t="s">
        <v>16</v>
      </c>
      <c r="J13703" s="1" t="s">
        <v>23</v>
      </c>
      <c r="K13703" s="1" t="s">
        <v>16</v>
      </c>
      <c r="L13703" s="1" t="s">
        <v>16</v>
      </c>
      <c r="M13703" s="1" t="s">
        <v>16</v>
      </c>
      <c r="N13703" s="1" t="s">
        <v>16</v>
      </c>
      <c r="O13703" s="1">
        <v>87.2</v>
      </c>
      <c r="P13703" s="1">
        <v>1.0</v>
      </c>
    </row>
    <row r="13704">
      <c r="A13704" s="1" t="s">
        <v>29</v>
      </c>
      <c r="B13704" s="1" t="s">
        <v>16508</v>
      </c>
      <c r="C13704" s="2" t="s">
        <v>16450</v>
      </c>
      <c r="D13704" s="1" t="s">
        <v>19</v>
      </c>
      <c r="E13704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3704" s="1" t="s">
        <v>2607</v>
      </c>
      <c r="G13704" s="1" t="s">
        <v>2608</v>
      </c>
      <c r="H13704" s="1" t="s">
        <v>2609</v>
      </c>
      <c r="I13704" s="1" t="s">
        <v>16</v>
      </c>
      <c r="J13704" s="1" t="s">
        <v>23</v>
      </c>
      <c r="K13704" s="1" t="s">
        <v>16</v>
      </c>
      <c r="L13704" s="1" t="s">
        <v>16</v>
      </c>
      <c r="M13704" s="1" t="s">
        <v>16</v>
      </c>
      <c r="N13704" s="1" t="s">
        <v>16</v>
      </c>
      <c r="O13704" s="1">
        <v>55.2</v>
      </c>
      <c r="P13704" s="1">
        <v>1.0</v>
      </c>
    </row>
    <row r="13705">
      <c r="A13705" s="1" t="s">
        <v>29</v>
      </c>
      <c r="B13705" s="1" t="s">
        <v>16509</v>
      </c>
      <c r="C13705" s="2" t="s">
        <v>16450</v>
      </c>
      <c r="D13705" s="1" t="s">
        <v>19</v>
      </c>
      <c r="E13705" s="3" t="str">
        <f t="shared" ref="E13705:E13707" si="603">HYPERLINK("https://fyndiq.se/produkt/13e76851ca504320/", "2-Pack Samsung Galaxy S22 Ultra - Härdat glas 9H - Top kvalitet")</f>
        <v>2-Pack Samsung Galaxy S22 Ultra - Härdat glas 9H - Top kvalitet</v>
      </c>
      <c r="F13705" s="1" t="s">
        <v>140</v>
      </c>
      <c r="G13705" s="1" t="s">
        <v>141</v>
      </c>
      <c r="H13705" s="1" t="s">
        <v>142</v>
      </c>
      <c r="I13705" s="1" t="s">
        <v>16</v>
      </c>
      <c r="J13705" s="1" t="s">
        <v>23</v>
      </c>
      <c r="K13705" s="1" t="s">
        <v>16</v>
      </c>
      <c r="L13705" s="1" t="s">
        <v>16</v>
      </c>
      <c r="M13705" s="1" t="s">
        <v>16</v>
      </c>
      <c r="N13705" s="1" t="s">
        <v>16</v>
      </c>
      <c r="O13705" s="1">
        <v>63.2</v>
      </c>
      <c r="P13705" s="1">
        <v>1.0</v>
      </c>
    </row>
    <row r="13706">
      <c r="A13706" s="1" t="s">
        <v>29</v>
      </c>
      <c r="B13706" s="1" t="s">
        <v>16510</v>
      </c>
      <c r="C13706" s="2" t="s">
        <v>16450</v>
      </c>
      <c r="D13706" s="1" t="s">
        <v>19</v>
      </c>
      <c r="E13706" s="3" t="str">
        <f t="shared" si="603"/>
        <v>2-Pack Samsung Galaxy S22 Ultra - Härdat glas 9H - Top kvalitet</v>
      </c>
      <c r="F13706" s="1" t="s">
        <v>140</v>
      </c>
      <c r="G13706" s="1" t="s">
        <v>141</v>
      </c>
      <c r="H13706" s="1" t="s">
        <v>142</v>
      </c>
      <c r="I13706" s="1" t="s">
        <v>16</v>
      </c>
      <c r="J13706" s="1" t="s">
        <v>23</v>
      </c>
      <c r="K13706" s="1" t="s">
        <v>16</v>
      </c>
      <c r="L13706" s="1" t="s">
        <v>16</v>
      </c>
      <c r="M13706" s="1" t="s">
        <v>16</v>
      </c>
      <c r="N13706" s="1" t="s">
        <v>16</v>
      </c>
      <c r="O13706" s="1">
        <v>63.2</v>
      </c>
      <c r="P13706" s="1">
        <v>1.0</v>
      </c>
    </row>
    <row r="13707">
      <c r="A13707" s="1" t="s">
        <v>29</v>
      </c>
      <c r="B13707" s="1" t="s">
        <v>16511</v>
      </c>
      <c r="C13707" s="2" t="s">
        <v>16450</v>
      </c>
      <c r="D13707" s="1" t="s">
        <v>19</v>
      </c>
      <c r="E13707" s="3" t="str">
        <f t="shared" si="603"/>
        <v>2-Pack Samsung Galaxy S22 Ultra - Härdat glas 9H - Top kvalitet</v>
      </c>
      <c r="F13707" s="1" t="s">
        <v>140</v>
      </c>
      <c r="G13707" s="1" t="s">
        <v>141</v>
      </c>
      <c r="H13707" s="1" t="s">
        <v>142</v>
      </c>
      <c r="I13707" s="1" t="s">
        <v>16</v>
      </c>
      <c r="J13707" s="1" t="s">
        <v>23</v>
      </c>
      <c r="K13707" s="1" t="s">
        <v>16</v>
      </c>
      <c r="L13707" s="1" t="s">
        <v>16</v>
      </c>
      <c r="M13707" s="1" t="s">
        <v>16</v>
      </c>
      <c r="N13707" s="1" t="s">
        <v>16</v>
      </c>
      <c r="O13707" s="1">
        <v>63.2</v>
      </c>
      <c r="P13707" s="1">
        <v>1.0</v>
      </c>
    </row>
    <row r="13708">
      <c r="A13708" s="1" t="s">
        <v>29</v>
      </c>
      <c r="B13708" s="1" t="s">
        <v>16512</v>
      </c>
      <c r="C13708" s="2" t="s">
        <v>16450</v>
      </c>
      <c r="D13708" s="1" t="s">
        <v>19</v>
      </c>
      <c r="E13708" s="3" t="str">
        <f>HYPERLINK("https://fyndiq.se/produkt/56c72c0ba5f749b5/", "2-Pack SAMSUNG S24 Skärmskydd - Härdat Glas 9H - Super kvalitet 3D")</f>
        <v>2-Pack SAMSUNG S24 Skärmskydd - Härdat Glas 9H - Super kvalitet 3D</v>
      </c>
      <c r="F13708" s="1" t="s">
        <v>263</v>
      </c>
      <c r="G13708" s="1" t="s">
        <v>264</v>
      </c>
      <c r="H13708" s="1" t="s">
        <v>265</v>
      </c>
      <c r="I13708" s="1" t="s">
        <v>16</v>
      </c>
      <c r="J13708" s="1" t="s">
        <v>23</v>
      </c>
      <c r="K13708" s="1" t="s">
        <v>16</v>
      </c>
      <c r="L13708" s="1" t="s">
        <v>16</v>
      </c>
      <c r="M13708" s="1" t="s">
        <v>16</v>
      </c>
      <c r="N13708" s="1" t="s">
        <v>16</v>
      </c>
      <c r="O13708" s="1">
        <v>63.2</v>
      </c>
      <c r="P13708" s="1">
        <v>1.0</v>
      </c>
    </row>
    <row r="13709">
      <c r="A13709" s="1" t="s">
        <v>29</v>
      </c>
      <c r="B13709" s="1" t="s">
        <v>16513</v>
      </c>
      <c r="C13709" s="2" t="s">
        <v>16450</v>
      </c>
      <c r="D13709" s="1" t="s">
        <v>19</v>
      </c>
      <c r="E13709" s="3" t="str">
        <f>HYPERLINK("https://fyndiq.se/produkt/b4b1148b5d274f33/", "2 Pack Xiaomi 11T 5G - Härdat glas 9H - Super kvalitet 3D")</f>
        <v>2 Pack Xiaomi 11T 5G - Härdat glas 9H - Super kvalitet 3D</v>
      </c>
      <c r="F13709" s="1" t="s">
        <v>345</v>
      </c>
      <c r="G13709" s="1" t="s">
        <v>346</v>
      </c>
      <c r="H13709" s="1" t="s">
        <v>347</v>
      </c>
      <c r="I13709" s="1" t="s">
        <v>16</v>
      </c>
      <c r="J13709" s="1" t="s">
        <v>23</v>
      </c>
      <c r="K13709" s="1" t="s">
        <v>16</v>
      </c>
      <c r="L13709" s="1" t="s">
        <v>16</v>
      </c>
      <c r="M13709" s="1" t="s">
        <v>16</v>
      </c>
      <c r="N13709" s="1" t="s">
        <v>16</v>
      </c>
      <c r="O13709" s="1">
        <v>63.2</v>
      </c>
      <c r="P13709" s="1">
        <v>1.0</v>
      </c>
    </row>
    <row r="13710">
      <c r="A13710" s="1" t="s">
        <v>29</v>
      </c>
      <c r="B13710" s="1" t="s">
        <v>16514</v>
      </c>
      <c r="C13710" s="2" t="s">
        <v>16450</v>
      </c>
      <c r="D13710" s="1" t="s">
        <v>19</v>
      </c>
      <c r="E1371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710" s="1" t="s">
        <v>2144</v>
      </c>
      <c r="G13710" s="1" t="s">
        <v>2145</v>
      </c>
      <c r="H13710" s="1" t="s">
        <v>2146</v>
      </c>
      <c r="I13710" s="1" t="s">
        <v>16</v>
      </c>
      <c r="J13710" s="1" t="s">
        <v>23</v>
      </c>
      <c r="K13710" s="1" t="s">
        <v>16</v>
      </c>
      <c r="L13710" s="1" t="s">
        <v>16</v>
      </c>
      <c r="M13710" s="1" t="s">
        <v>16</v>
      </c>
      <c r="N13710" s="1" t="s">
        <v>16</v>
      </c>
      <c r="O13710" s="1">
        <v>63.2</v>
      </c>
      <c r="P13710" s="1">
        <v>1.0</v>
      </c>
    </row>
    <row r="13711">
      <c r="A13711" s="1" t="s">
        <v>29</v>
      </c>
      <c r="B13711" s="1" t="s">
        <v>16515</v>
      </c>
      <c r="C13711" s="2" t="s">
        <v>16450</v>
      </c>
      <c r="D13711" s="1" t="s">
        <v>19</v>
      </c>
      <c r="E13711" s="3" t="str">
        <f>HYPERLINK("https://fyndiq.se/produkt/56c72c0ba5f749b5/", "2-Pack SAMSUNG S24 Skärmskydd - Härdat Glas 9H - Super kvalitet 3D")</f>
        <v>2-Pack SAMSUNG S24 Skärmskydd - Härdat Glas 9H - Super kvalitet 3D</v>
      </c>
      <c r="F13711" s="1" t="s">
        <v>263</v>
      </c>
      <c r="G13711" s="1" t="s">
        <v>264</v>
      </c>
      <c r="H13711" s="1" t="s">
        <v>265</v>
      </c>
      <c r="I13711" s="1" t="s">
        <v>16</v>
      </c>
      <c r="J13711" s="1" t="s">
        <v>23</v>
      </c>
      <c r="K13711" s="1" t="s">
        <v>16</v>
      </c>
      <c r="L13711" s="1" t="s">
        <v>16</v>
      </c>
      <c r="M13711" s="1" t="s">
        <v>16</v>
      </c>
      <c r="N13711" s="1" t="s">
        <v>16</v>
      </c>
      <c r="O13711" s="1">
        <v>63.2</v>
      </c>
      <c r="P13711" s="1">
        <v>1.0</v>
      </c>
    </row>
    <row r="13712">
      <c r="A13712" s="1" t="s">
        <v>29</v>
      </c>
      <c r="B13712" s="1" t="s">
        <v>16516</v>
      </c>
      <c r="C13712" s="2" t="s">
        <v>16450</v>
      </c>
      <c r="D13712" s="1" t="s">
        <v>19</v>
      </c>
      <c r="E13712" s="3" t="str">
        <f t="shared" ref="E13712:E13713" si="604">HYPERLINK("https://fyndiq.se/produkt/925ae49423884615/", "2-Pack Samsung S22 Ultra Skärmskydd &amp; 1-Pack linsskydd -9H GLAS")</f>
        <v>2-Pack Samsung S22 Ultra Skärmskydd &amp; 1-Pack linsskydd -9H GLAS</v>
      </c>
      <c r="F13712" s="1" t="s">
        <v>335</v>
      </c>
      <c r="G13712" s="1" t="s">
        <v>336</v>
      </c>
      <c r="H13712" s="1" t="s">
        <v>337</v>
      </c>
      <c r="I13712" s="1" t="s">
        <v>16</v>
      </c>
      <c r="J13712" s="1" t="s">
        <v>23</v>
      </c>
      <c r="K13712" s="1" t="s">
        <v>16</v>
      </c>
      <c r="L13712" s="1" t="s">
        <v>16</v>
      </c>
      <c r="M13712" s="1" t="s">
        <v>16</v>
      </c>
      <c r="N13712" s="1" t="s">
        <v>16</v>
      </c>
      <c r="O13712" s="1">
        <v>71.2</v>
      </c>
      <c r="P13712" s="1">
        <v>1.0</v>
      </c>
    </row>
    <row r="13713">
      <c r="A13713" s="1" t="s">
        <v>29</v>
      </c>
      <c r="B13713" s="1" t="s">
        <v>16517</v>
      </c>
      <c r="C13713" s="2" t="s">
        <v>16450</v>
      </c>
      <c r="D13713" s="1" t="s">
        <v>19</v>
      </c>
      <c r="E13713" s="3" t="str">
        <f t="shared" si="604"/>
        <v>2-Pack Samsung S22 Ultra Skärmskydd &amp; 1-Pack linsskydd -9H GLAS</v>
      </c>
      <c r="F13713" s="1" t="s">
        <v>335</v>
      </c>
      <c r="G13713" s="1" t="s">
        <v>336</v>
      </c>
      <c r="H13713" s="1" t="s">
        <v>337</v>
      </c>
      <c r="I13713" s="1" t="s">
        <v>16</v>
      </c>
      <c r="J13713" s="1" t="s">
        <v>23</v>
      </c>
      <c r="K13713" s="1" t="s">
        <v>16</v>
      </c>
      <c r="L13713" s="1" t="s">
        <v>16</v>
      </c>
      <c r="M13713" s="1" t="s">
        <v>16</v>
      </c>
      <c r="N13713" s="1" t="s">
        <v>16</v>
      </c>
      <c r="O13713" s="1">
        <v>71.2</v>
      </c>
      <c r="P13713" s="1">
        <v>1.0</v>
      </c>
    </row>
    <row r="13714">
      <c r="A13714" s="1" t="s">
        <v>29</v>
      </c>
      <c r="B13714" s="1" t="s">
        <v>16518</v>
      </c>
      <c r="C13714" s="2" t="s">
        <v>16450</v>
      </c>
      <c r="D13714" s="1" t="s">
        <v>19</v>
      </c>
      <c r="E13714" s="3" t="str">
        <f>HYPERLINK("https://fyndiq.se/produkt/c01c015335304cfa/", "Kreativ LCD-skrivplatta för barn - 8.5-tums digital tavla med penna")</f>
        <v>Kreativ LCD-skrivplatta för barn - 8.5-tums digital tavla med penna</v>
      </c>
      <c r="F13714" s="1" t="s">
        <v>941</v>
      </c>
      <c r="G13714" s="1" t="s">
        <v>942</v>
      </c>
      <c r="H13714" s="1" t="s">
        <v>881</v>
      </c>
      <c r="I13714" s="1" t="s">
        <v>16</v>
      </c>
      <c r="J13714" s="1" t="s">
        <v>23</v>
      </c>
      <c r="K13714" s="1" t="s">
        <v>16</v>
      </c>
      <c r="L13714" s="1" t="s">
        <v>16</v>
      </c>
      <c r="M13714" s="1" t="s">
        <v>16</v>
      </c>
      <c r="N13714" s="1" t="s">
        <v>16</v>
      </c>
      <c r="O13714" s="1">
        <v>59.2</v>
      </c>
      <c r="P13714" s="1">
        <v>1.0</v>
      </c>
    </row>
    <row r="13715">
      <c r="A13715" s="1" t="s">
        <v>29</v>
      </c>
      <c r="B13715" s="1" t="s">
        <v>16519</v>
      </c>
      <c r="C13715" s="2" t="s">
        <v>16450</v>
      </c>
      <c r="D13715" s="1" t="s">
        <v>19</v>
      </c>
      <c r="E13715" s="3" t="str">
        <f>HYPERLINK("https://fyndiq.se/produkt/06106438a7a14dfc/", "2-Pack Xiaomi 13T Pro - Härdat glas 9H - Super kvalitet 3D Skärmskydd")</f>
        <v>2-Pack Xiaomi 13T Pro - Härdat glas 9H - Super kvalitet 3D Skärmskydd</v>
      </c>
      <c r="F13715" s="1" t="s">
        <v>883</v>
      </c>
      <c r="G13715" s="1" t="s">
        <v>884</v>
      </c>
      <c r="H13715" s="1" t="s">
        <v>885</v>
      </c>
      <c r="I13715" s="1" t="s">
        <v>16</v>
      </c>
      <c r="J13715" s="1" t="s">
        <v>23</v>
      </c>
      <c r="K13715" s="1" t="s">
        <v>16</v>
      </c>
      <c r="L13715" s="1" t="s">
        <v>16</v>
      </c>
      <c r="M13715" s="1" t="s">
        <v>16</v>
      </c>
      <c r="N13715" s="1" t="s">
        <v>16</v>
      </c>
      <c r="O13715" s="1">
        <v>63.2</v>
      </c>
      <c r="P13715" s="1">
        <v>1.0</v>
      </c>
    </row>
    <row r="13716">
      <c r="A13716" s="1" t="s">
        <v>29</v>
      </c>
      <c r="B13716" s="1" t="s">
        <v>16520</v>
      </c>
      <c r="C13716" s="2" t="s">
        <v>16450</v>
      </c>
      <c r="D13716" s="1" t="s">
        <v>19</v>
      </c>
      <c r="E13716" s="3" t="str">
        <f>HYPERLINK("https://fyndiq.se/produkt/13e76851ca504320/", "2-Pack Samsung Galaxy S22 Ultra - Härdat glas 9H - Top kvalitet")</f>
        <v>2-Pack Samsung Galaxy S22 Ultra - Härdat glas 9H - Top kvalitet</v>
      </c>
      <c r="F13716" s="1" t="s">
        <v>140</v>
      </c>
      <c r="G13716" s="1" t="s">
        <v>141</v>
      </c>
      <c r="H13716" s="1" t="s">
        <v>142</v>
      </c>
      <c r="I13716" s="1" t="s">
        <v>16</v>
      </c>
      <c r="J13716" s="1" t="s">
        <v>23</v>
      </c>
      <c r="K13716" s="1" t="s">
        <v>16</v>
      </c>
      <c r="L13716" s="1" t="s">
        <v>16</v>
      </c>
      <c r="M13716" s="1" t="s">
        <v>16</v>
      </c>
      <c r="N13716" s="1" t="s">
        <v>16</v>
      </c>
      <c r="O13716" s="1">
        <v>63.2</v>
      </c>
      <c r="P13716" s="1">
        <v>1.0</v>
      </c>
    </row>
    <row r="13717">
      <c r="A13717" s="1" t="s">
        <v>29</v>
      </c>
      <c r="B13717" s="1" t="s">
        <v>16521</v>
      </c>
      <c r="C13717" s="2" t="s">
        <v>16450</v>
      </c>
      <c r="D13717" s="1" t="s">
        <v>19</v>
      </c>
      <c r="E13717" s="3" t="str">
        <f>HYPERLINK("https://fyndiq.se/produkt/b2b21eba0148489f/", "Samsung S8 härdat glass 3D heltäckande skärmskydd")</f>
        <v>Samsung S8 härdat glass 3D heltäckande skärmskydd</v>
      </c>
      <c r="F13717" s="1" t="s">
        <v>438</v>
      </c>
      <c r="G13717" s="1" t="s">
        <v>439</v>
      </c>
      <c r="H13717" s="1" t="s">
        <v>440</v>
      </c>
      <c r="I13717" s="1" t="s">
        <v>16</v>
      </c>
      <c r="J13717" s="1" t="s">
        <v>23</v>
      </c>
      <c r="K13717" s="1" t="s">
        <v>16</v>
      </c>
      <c r="L13717" s="1" t="s">
        <v>16</v>
      </c>
      <c r="M13717" s="1" t="s">
        <v>16</v>
      </c>
      <c r="N13717" s="1" t="s">
        <v>16</v>
      </c>
      <c r="O13717" s="1">
        <v>55.2</v>
      </c>
      <c r="P13717" s="1">
        <v>1.0</v>
      </c>
    </row>
    <row r="13718">
      <c r="A13718" s="1" t="s">
        <v>29</v>
      </c>
      <c r="B13718" s="1" t="s">
        <v>16522</v>
      </c>
      <c r="C13718" s="2" t="s">
        <v>16450</v>
      </c>
      <c r="D13718" s="1" t="s">
        <v>19</v>
      </c>
      <c r="E13718" s="3" t="str">
        <f>HYPERLINK("https://fyndiq.se/produkt/9f3f4d2de3c94916/", "2 Pack Samsung Galaxy S9 - Härdat glas-9H Super kvalitet 3D")</f>
        <v>2 Pack Samsung Galaxy S9 - Härdat glas-9H Super kvalitet 3D</v>
      </c>
      <c r="F13718" s="1" t="s">
        <v>1500</v>
      </c>
      <c r="G13718" s="1" t="s">
        <v>1501</v>
      </c>
      <c r="H13718" s="1" t="s">
        <v>1502</v>
      </c>
      <c r="I13718" s="1" t="s">
        <v>1311</v>
      </c>
      <c r="J13718" s="1" t="s">
        <v>23</v>
      </c>
      <c r="K13718" s="1" t="s">
        <v>16</v>
      </c>
      <c r="L13718" s="1" t="s">
        <v>16</v>
      </c>
      <c r="M13718" s="1" t="s">
        <v>16</v>
      </c>
      <c r="N13718" s="1" t="s">
        <v>16</v>
      </c>
      <c r="O13718" s="1">
        <v>63.2</v>
      </c>
      <c r="P13718" s="1">
        <v>1.0</v>
      </c>
    </row>
    <row r="13719">
      <c r="A13719" s="1" t="s">
        <v>29</v>
      </c>
      <c r="B13719" s="1" t="s">
        <v>16523</v>
      </c>
      <c r="C13719" s="2" t="s">
        <v>16450</v>
      </c>
      <c r="D13719" s="1" t="s">
        <v>19</v>
      </c>
      <c r="E13719" s="3" t="str">
        <f>HYPERLINK("https://fyndiq.se/produkt/432d784756a84eff/", "2-Pack Samsung Galaxy S20FE - Härdat Glas-9H -Super kvalitet 3D")</f>
        <v>2-Pack Samsung Galaxy S20FE - Härdat Glas-9H -Super kvalitet 3D</v>
      </c>
      <c r="F13719" s="1" t="s">
        <v>1078</v>
      </c>
      <c r="G13719" s="1" t="s">
        <v>1079</v>
      </c>
      <c r="H13719" s="1" t="s">
        <v>1080</v>
      </c>
      <c r="I13719" s="1" t="s">
        <v>16</v>
      </c>
      <c r="J13719" s="1" t="s">
        <v>23</v>
      </c>
      <c r="K13719" s="1" t="s">
        <v>16</v>
      </c>
      <c r="L13719" s="1" t="s">
        <v>16</v>
      </c>
      <c r="M13719" s="1" t="s">
        <v>16</v>
      </c>
      <c r="N13719" s="1" t="s">
        <v>16</v>
      </c>
      <c r="O13719" s="1">
        <v>63.2</v>
      </c>
      <c r="P13719" s="1">
        <v>1.0</v>
      </c>
    </row>
    <row r="13720">
      <c r="A13720" s="1" t="s">
        <v>29</v>
      </c>
      <c r="B13720" s="1" t="s">
        <v>16524</v>
      </c>
      <c r="C13720" s="2" t="s">
        <v>16450</v>
      </c>
      <c r="D13720" s="1" t="s">
        <v>19</v>
      </c>
      <c r="E13720" s="3" t="str">
        <f>HYPERLINK("https://fyndiq.se/produkt/925ae49423884615/", "2-Pack Samsung S22 Ultra Skärmskydd &amp; 1-Pack linsskydd -9H GLAS")</f>
        <v>2-Pack Samsung S22 Ultra Skärmskydd &amp; 1-Pack linsskydd -9H GLAS</v>
      </c>
      <c r="F13720" s="1" t="s">
        <v>335</v>
      </c>
      <c r="G13720" s="1" t="s">
        <v>336</v>
      </c>
      <c r="H13720" s="1" t="s">
        <v>337</v>
      </c>
      <c r="I13720" s="1" t="s">
        <v>16</v>
      </c>
      <c r="J13720" s="1" t="s">
        <v>23</v>
      </c>
      <c r="K13720" s="1" t="s">
        <v>16</v>
      </c>
      <c r="L13720" s="1" t="s">
        <v>16</v>
      </c>
      <c r="M13720" s="1" t="s">
        <v>16</v>
      </c>
      <c r="N13720" s="1" t="s">
        <v>16</v>
      </c>
      <c r="O13720" s="1">
        <v>71.2</v>
      </c>
      <c r="P13720" s="1">
        <v>1.0</v>
      </c>
    </row>
    <row r="13721">
      <c r="A13721" s="1" t="s">
        <v>29</v>
      </c>
      <c r="B13721" s="1" t="s">
        <v>16525</v>
      </c>
      <c r="C13721" s="2" t="s">
        <v>16450</v>
      </c>
      <c r="D13721" s="1" t="s">
        <v>19</v>
      </c>
      <c r="E13721" s="3" t="str">
        <f>HYPERLINK("https://fyndiq.se/produkt/13e76851ca504320/", "2-Pack Samsung Galaxy S22 Ultra - Härdat glas 9H - Top kvalitet")</f>
        <v>2-Pack Samsung Galaxy S22 Ultra - Härdat glas 9H - Top kvalitet</v>
      </c>
      <c r="F13721" s="1" t="s">
        <v>140</v>
      </c>
      <c r="G13721" s="1" t="s">
        <v>141</v>
      </c>
      <c r="H13721" s="1" t="s">
        <v>142</v>
      </c>
      <c r="I13721" s="1" t="s">
        <v>16</v>
      </c>
      <c r="J13721" s="1" t="s">
        <v>23</v>
      </c>
      <c r="K13721" s="1" t="s">
        <v>16</v>
      </c>
      <c r="L13721" s="1" t="s">
        <v>16</v>
      </c>
      <c r="M13721" s="1" t="s">
        <v>16</v>
      </c>
      <c r="N13721" s="1" t="s">
        <v>16</v>
      </c>
      <c r="O13721" s="1">
        <v>63.2</v>
      </c>
      <c r="P13721" s="1">
        <v>1.0</v>
      </c>
    </row>
    <row r="13722">
      <c r="A13722" s="1" t="s">
        <v>29</v>
      </c>
      <c r="B13722" s="1" t="s">
        <v>16526</v>
      </c>
      <c r="C13722" s="2" t="s">
        <v>16450</v>
      </c>
      <c r="D13722" s="1" t="s">
        <v>19</v>
      </c>
      <c r="E1372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3722" s="1" t="s">
        <v>3098</v>
      </c>
      <c r="G13722" s="1" t="s">
        <v>3099</v>
      </c>
      <c r="H13722" s="1" t="s">
        <v>3100</v>
      </c>
      <c r="I13722" s="1" t="s">
        <v>16</v>
      </c>
      <c r="J13722" s="1" t="s">
        <v>23</v>
      </c>
      <c r="K13722" s="1" t="s">
        <v>16</v>
      </c>
      <c r="L13722" s="1" t="s">
        <v>16</v>
      </c>
      <c r="M13722" s="1" t="s">
        <v>16</v>
      </c>
      <c r="N13722" s="1" t="s">
        <v>16</v>
      </c>
      <c r="O13722" s="1">
        <v>63.2</v>
      </c>
      <c r="P13722" s="1">
        <v>1.0</v>
      </c>
    </row>
    <row r="13723">
      <c r="A13723" s="1" t="s">
        <v>29</v>
      </c>
      <c r="B13723" s="1" t="s">
        <v>16527</v>
      </c>
      <c r="C13723" s="2" t="s">
        <v>16450</v>
      </c>
      <c r="D13723" s="1" t="s">
        <v>19</v>
      </c>
      <c r="E1372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723" s="1" t="s">
        <v>103</v>
      </c>
      <c r="G13723" s="1" t="s">
        <v>104</v>
      </c>
      <c r="H13723" s="1" t="s">
        <v>105</v>
      </c>
      <c r="I13723" s="1" t="s">
        <v>16</v>
      </c>
      <c r="J13723" s="1" t="s">
        <v>23</v>
      </c>
      <c r="K13723" s="1" t="s">
        <v>16</v>
      </c>
      <c r="L13723" s="1" t="s">
        <v>16</v>
      </c>
      <c r="M13723" s="1" t="s">
        <v>16</v>
      </c>
      <c r="N13723" s="1" t="s">
        <v>16</v>
      </c>
      <c r="O13723" s="1">
        <v>63.2</v>
      </c>
      <c r="P13723" s="1">
        <v>1.0</v>
      </c>
    </row>
    <row r="13724">
      <c r="A13724" s="1" t="s">
        <v>29</v>
      </c>
      <c r="B13724" s="1" t="s">
        <v>16528</v>
      </c>
      <c r="C13724" s="2" t="s">
        <v>16450</v>
      </c>
      <c r="D13724" s="1" t="s">
        <v>19</v>
      </c>
      <c r="E13724" s="3" t="str">
        <f>HYPERLINK("https://fyndiq.se/produkt/e9c1dd33f1fd4d17/", "2-Pack Samsung Galaxy S21 5G - Härdat Glas Skärmskydd 9H - HD")</f>
        <v>2-Pack Samsung Galaxy S21 5G - Härdat Glas Skärmskydd 9H - HD</v>
      </c>
      <c r="F13724" s="1" t="s">
        <v>454</v>
      </c>
      <c r="G13724" s="1" t="s">
        <v>455</v>
      </c>
      <c r="H13724" s="1" t="s">
        <v>456</v>
      </c>
      <c r="I13724" s="1" t="s">
        <v>16</v>
      </c>
      <c r="J13724" s="1" t="s">
        <v>23</v>
      </c>
      <c r="K13724" s="1" t="s">
        <v>16</v>
      </c>
      <c r="L13724" s="1" t="s">
        <v>16</v>
      </c>
      <c r="M13724" s="1" t="s">
        <v>16</v>
      </c>
      <c r="N13724" s="1" t="s">
        <v>16</v>
      </c>
      <c r="O13724" s="1">
        <v>63.2</v>
      </c>
      <c r="P13724" s="1">
        <v>1.0</v>
      </c>
    </row>
    <row r="13725">
      <c r="A13725" s="1" t="s">
        <v>29</v>
      </c>
      <c r="B13725" s="1" t="s">
        <v>16529</v>
      </c>
      <c r="C13725" s="2" t="s">
        <v>16450</v>
      </c>
      <c r="D13725" s="1" t="s">
        <v>19</v>
      </c>
      <c r="E13725" s="3" t="str">
        <f>HYPERLINK("https://fyndiq.se/produkt/3fee81d316cc43da/", "2-pack - iPhone 12 / 12 Pro - 9H Härdat Glass - Top Kvalitet")</f>
        <v>2-pack - iPhone 12 / 12 Pro - 9H Härdat Glass - Top Kvalitet</v>
      </c>
      <c r="F13725" s="1" t="s">
        <v>2499</v>
      </c>
      <c r="G13725" s="1" t="s">
        <v>2500</v>
      </c>
      <c r="H13725" s="1" t="s">
        <v>2067</v>
      </c>
      <c r="I13725" s="1" t="s">
        <v>16</v>
      </c>
      <c r="J13725" s="1" t="s">
        <v>23</v>
      </c>
      <c r="K13725" s="1" t="s">
        <v>16</v>
      </c>
      <c r="L13725" s="1" t="s">
        <v>16</v>
      </c>
      <c r="M13725" s="1" t="s">
        <v>16</v>
      </c>
      <c r="N13725" s="1" t="s">
        <v>16</v>
      </c>
      <c r="O13725" s="1">
        <v>47.2</v>
      </c>
      <c r="P13725" s="1">
        <v>1.0</v>
      </c>
    </row>
    <row r="13726">
      <c r="A13726" s="1" t="s">
        <v>29</v>
      </c>
      <c r="B13726" s="1" t="s">
        <v>16530</v>
      </c>
      <c r="C13726" s="2" t="s">
        <v>16450</v>
      </c>
      <c r="D13726" s="1" t="s">
        <v>19</v>
      </c>
      <c r="E13726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726" s="1" t="s">
        <v>722</v>
      </c>
      <c r="G13726" s="1" t="s">
        <v>723</v>
      </c>
      <c r="H13726" s="1" t="s">
        <v>724</v>
      </c>
      <c r="I13726" s="1" t="s">
        <v>16</v>
      </c>
      <c r="J13726" s="1" t="s">
        <v>23</v>
      </c>
      <c r="K13726" s="1" t="s">
        <v>16</v>
      </c>
      <c r="L13726" s="1" t="s">
        <v>16</v>
      </c>
      <c r="M13726" s="1" t="s">
        <v>16</v>
      </c>
      <c r="N13726" s="1" t="s">
        <v>16</v>
      </c>
      <c r="O13726" s="1">
        <v>79.2</v>
      </c>
      <c r="P13726" s="1">
        <v>1.0</v>
      </c>
    </row>
    <row r="13727">
      <c r="A13727" s="1" t="s">
        <v>29</v>
      </c>
      <c r="B13727" s="1" t="s">
        <v>16531</v>
      </c>
      <c r="C13727" s="2" t="s">
        <v>16532</v>
      </c>
      <c r="D13727" s="1" t="s">
        <v>19</v>
      </c>
      <c r="E13727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3727" s="1" t="s">
        <v>397</v>
      </c>
      <c r="G13727" s="1" t="s">
        <v>398</v>
      </c>
      <c r="H13727" s="1" t="s">
        <v>399</v>
      </c>
      <c r="I13727" s="1" t="s">
        <v>1230</v>
      </c>
      <c r="J13727" s="1" t="s">
        <v>23</v>
      </c>
      <c r="K13727" s="1" t="s">
        <v>16</v>
      </c>
      <c r="L13727" s="1" t="s">
        <v>16</v>
      </c>
      <c r="M13727" s="1" t="s">
        <v>16</v>
      </c>
      <c r="N13727" s="1" t="s">
        <v>16</v>
      </c>
      <c r="O13727" s="1">
        <v>63.2</v>
      </c>
      <c r="P13727" s="1">
        <v>1.0</v>
      </c>
    </row>
    <row r="13728">
      <c r="A13728" s="1" t="s">
        <v>29</v>
      </c>
      <c r="B13728" s="1" t="s">
        <v>16533</v>
      </c>
      <c r="C13728" s="2" t="s">
        <v>16532</v>
      </c>
      <c r="D13728" s="1" t="s">
        <v>19</v>
      </c>
      <c r="E13728" s="3" t="str">
        <f>HYPERLINK("https://fyndiq.se/produkt/181bc7e07d8b44fc/", "Xiaomi 11 Lite 5G NE - Härdat Glas 9H - Super kvalitet 3D")</f>
        <v>Xiaomi 11 Lite 5G NE - Härdat Glas 9H - Super kvalitet 3D</v>
      </c>
      <c r="F13728" s="1" t="s">
        <v>4359</v>
      </c>
      <c r="G13728" s="1" t="s">
        <v>4360</v>
      </c>
      <c r="H13728" s="1" t="s">
        <v>4361</v>
      </c>
      <c r="I13728" s="1" t="s">
        <v>16</v>
      </c>
      <c r="J13728" s="1" t="s">
        <v>23</v>
      </c>
      <c r="K13728" s="1" t="s">
        <v>16</v>
      </c>
      <c r="L13728" s="1" t="s">
        <v>16</v>
      </c>
      <c r="M13728" s="1" t="s">
        <v>16</v>
      </c>
      <c r="N13728" s="1" t="s">
        <v>16</v>
      </c>
      <c r="O13728" s="1">
        <v>55.2</v>
      </c>
      <c r="P13728" s="1">
        <v>1.0</v>
      </c>
    </row>
    <row r="13729">
      <c r="A13729" s="1" t="s">
        <v>29</v>
      </c>
      <c r="B13729" s="1" t="s">
        <v>16534</v>
      </c>
      <c r="C13729" s="2" t="s">
        <v>16532</v>
      </c>
      <c r="D13729" s="1" t="s">
        <v>19</v>
      </c>
      <c r="E1372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729" s="1" t="s">
        <v>722</v>
      </c>
      <c r="G13729" s="1" t="s">
        <v>723</v>
      </c>
      <c r="H13729" s="1" t="s">
        <v>724</v>
      </c>
      <c r="I13729" s="1" t="s">
        <v>16</v>
      </c>
      <c r="J13729" s="1" t="s">
        <v>23</v>
      </c>
      <c r="K13729" s="1" t="s">
        <v>16</v>
      </c>
      <c r="L13729" s="1" t="s">
        <v>16</v>
      </c>
      <c r="M13729" s="1" t="s">
        <v>16</v>
      </c>
      <c r="N13729" s="1" t="s">
        <v>16</v>
      </c>
      <c r="O13729" s="1">
        <v>79.2</v>
      </c>
      <c r="P13729" s="1">
        <v>1.0</v>
      </c>
    </row>
    <row r="13730">
      <c r="A13730" s="1" t="s">
        <v>29</v>
      </c>
      <c r="B13730" s="1" t="s">
        <v>16535</v>
      </c>
      <c r="C13730" s="2" t="s">
        <v>16532</v>
      </c>
      <c r="D13730" s="1" t="s">
        <v>19</v>
      </c>
      <c r="E1373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3730" s="1" t="s">
        <v>709</v>
      </c>
      <c r="G13730" s="1" t="s">
        <v>710</v>
      </c>
      <c r="H13730" s="1" t="s">
        <v>711</v>
      </c>
      <c r="I13730" s="1" t="s">
        <v>16</v>
      </c>
      <c r="J13730" s="1" t="s">
        <v>23</v>
      </c>
      <c r="K13730" s="1" t="s">
        <v>16</v>
      </c>
      <c r="L13730" s="1" t="s">
        <v>16</v>
      </c>
      <c r="M13730" s="1" t="s">
        <v>16</v>
      </c>
      <c r="N13730" s="1" t="s">
        <v>16</v>
      </c>
      <c r="O13730" s="1">
        <v>63.2</v>
      </c>
      <c r="P13730" s="1">
        <v>1.0</v>
      </c>
    </row>
    <row r="13731">
      <c r="A13731" s="1" t="s">
        <v>29</v>
      </c>
      <c r="B13731" s="1" t="s">
        <v>16536</v>
      </c>
      <c r="C13731" s="2" t="s">
        <v>16532</v>
      </c>
      <c r="D13731" s="1" t="s">
        <v>19</v>
      </c>
      <c r="E13731" s="3" t="str">
        <f>HYPERLINK("https://fyndiq.se/produkt/c980eaf402864816/", "2-Pack Samsung Note 10 Plus - 9H Härdat Glass - Top Kvalitet -HD")</f>
        <v>2-Pack Samsung Note 10 Plus - 9H Härdat Glass - Top Kvalitet -HD</v>
      </c>
      <c r="F13731" s="1" t="s">
        <v>7455</v>
      </c>
      <c r="G13731" s="1" t="s">
        <v>7456</v>
      </c>
      <c r="H13731" s="1" t="s">
        <v>7457</v>
      </c>
      <c r="I13731" s="1" t="s">
        <v>16</v>
      </c>
      <c r="J13731" s="1" t="s">
        <v>23</v>
      </c>
      <c r="K13731" s="1" t="s">
        <v>16</v>
      </c>
      <c r="L13731" s="1" t="s">
        <v>16</v>
      </c>
      <c r="M13731" s="1" t="s">
        <v>16</v>
      </c>
      <c r="N13731" s="1" t="s">
        <v>16</v>
      </c>
      <c r="O13731" s="1">
        <v>63.2</v>
      </c>
      <c r="P13731" s="1">
        <v>1.0</v>
      </c>
    </row>
    <row r="13732">
      <c r="A13732" s="1" t="s">
        <v>29</v>
      </c>
      <c r="B13732" s="1" t="s">
        <v>16537</v>
      </c>
      <c r="C13732" s="2" t="s">
        <v>16532</v>
      </c>
      <c r="D13732" s="1" t="s">
        <v>19</v>
      </c>
      <c r="E13732" s="3" t="str">
        <f>HYPERLINK("https://fyndiq.se/produkt/4c175ce77fca4f3f/", "Skärmskydd Iphone 13 Pro - Härdat glas 9H - Hög kvalitet")</f>
        <v>Skärmskydd Iphone 13 Pro - Härdat glas 9H - Hög kvalitet</v>
      </c>
      <c r="F13732" s="1" t="s">
        <v>5741</v>
      </c>
      <c r="G13732" s="1" t="s">
        <v>5742</v>
      </c>
      <c r="H13732" s="1" t="s">
        <v>5743</v>
      </c>
      <c r="I13732" s="1" t="s">
        <v>16</v>
      </c>
      <c r="J13732" s="1" t="s">
        <v>23</v>
      </c>
      <c r="K13732" s="1" t="s">
        <v>16</v>
      </c>
      <c r="L13732" s="1" t="s">
        <v>16</v>
      </c>
      <c r="M13732" s="1" t="s">
        <v>16</v>
      </c>
      <c r="N13732" s="1" t="s">
        <v>16</v>
      </c>
      <c r="O13732" s="1">
        <v>39.2</v>
      </c>
      <c r="P13732" s="1">
        <v>1.0</v>
      </c>
    </row>
    <row r="13733">
      <c r="A13733" s="1" t="s">
        <v>29</v>
      </c>
      <c r="B13733" s="1" t="s">
        <v>16538</v>
      </c>
      <c r="C13733" s="2" t="s">
        <v>16532</v>
      </c>
      <c r="D13733" s="1" t="s">
        <v>19</v>
      </c>
      <c r="E13733" s="3" t="str">
        <f>HYPERLINK("https://fyndiq.se/produkt/2477583187264ece/", "2-Pack Samsung S20 - 9H Härdat Glass - Top Kvalitet")</f>
        <v>2-Pack Samsung S20 - 9H Härdat Glass - Top Kvalitet</v>
      </c>
      <c r="F13733" s="1" t="s">
        <v>124</v>
      </c>
      <c r="G13733" s="1" t="s">
        <v>125</v>
      </c>
      <c r="H13733" s="1" t="s">
        <v>126</v>
      </c>
      <c r="I13733" s="1" t="s">
        <v>16</v>
      </c>
      <c r="J13733" s="1" t="s">
        <v>23</v>
      </c>
      <c r="K13733" s="1" t="s">
        <v>16</v>
      </c>
      <c r="L13733" s="1" t="s">
        <v>16</v>
      </c>
      <c r="M13733" s="1" t="s">
        <v>16</v>
      </c>
      <c r="N13733" s="1" t="s">
        <v>16</v>
      </c>
      <c r="O13733" s="1">
        <v>71.2</v>
      </c>
      <c r="P13733" s="1">
        <v>1.0</v>
      </c>
    </row>
    <row r="13734">
      <c r="A13734" s="1" t="s">
        <v>29</v>
      </c>
      <c r="B13734" s="1" t="s">
        <v>16539</v>
      </c>
      <c r="C13734" s="2" t="s">
        <v>16532</v>
      </c>
      <c r="D13734" s="1" t="s">
        <v>19</v>
      </c>
      <c r="E1373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734" s="1" t="s">
        <v>729</v>
      </c>
      <c r="G13734" s="1" t="s">
        <v>730</v>
      </c>
      <c r="H13734" s="1" t="s">
        <v>731</v>
      </c>
      <c r="I13734" s="1" t="s">
        <v>16</v>
      </c>
      <c r="J13734" s="1" t="s">
        <v>23</v>
      </c>
      <c r="K13734" s="1" t="s">
        <v>16</v>
      </c>
      <c r="L13734" s="1" t="s">
        <v>16</v>
      </c>
      <c r="M13734" s="1" t="s">
        <v>16</v>
      </c>
      <c r="N13734" s="1" t="s">
        <v>16</v>
      </c>
      <c r="O13734" s="1">
        <v>63.2</v>
      </c>
      <c r="P13734" s="1">
        <v>1.0</v>
      </c>
    </row>
    <row r="13735">
      <c r="A13735" s="1" t="s">
        <v>29</v>
      </c>
      <c r="B13735" s="1" t="s">
        <v>16540</v>
      </c>
      <c r="C13735" s="2" t="s">
        <v>16532</v>
      </c>
      <c r="D13735" s="1" t="s">
        <v>19</v>
      </c>
      <c r="E13735" s="3" t="str">
        <f>HYPERLINK("https://fyndiq.se/produkt/432d784756a84eff/", "2-Pack Samsung Galaxy S20FE - Härdat Glas-9H -Super kvalitet 3D")</f>
        <v>2-Pack Samsung Galaxy S20FE - Härdat Glas-9H -Super kvalitet 3D</v>
      </c>
      <c r="F13735" s="1" t="s">
        <v>1078</v>
      </c>
      <c r="G13735" s="1" t="s">
        <v>1079</v>
      </c>
      <c r="H13735" s="1" t="s">
        <v>1080</v>
      </c>
      <c r="I13735" s="1" t="s">
        <v>16</v>
      </c>
      <c r="J13735" s="1" t="s">
        <v>23</v>
      </c>
      <c r="K13735" s="1" t="s">
        <v>16</v>
      </c>
      <c r="L13735" s="1" t="s">
        <v>16</v>
      </c>
      <c r="M13735" s="1" t="s">
        <v>16</v>
      </c>
      <c r="N13735" s="1" t="s">
        <v>16</v>
      </c>
      <c r="O13735" s="1">
        <v>63.2</v>
      </c>
      <c r="P13735" s="1">
        <v>1.0</v>
      </c>
    </row>
    <row r="13736">
      <c r="A13736" s="1" t="s">
        <v>29</v>
      </c>
      <c r="B13736" s="1" t="s">
        <v>16541</v>
      </c>
      <c r="C13736" s="2" t="s">
        <v>16532</v>
      </c>
      <c r="D13736" s="1" t="s">
        <v>19</v>
      </c>
      <c r="E13736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3736" s="1" t="s">
        <v>208</v>
      </c>
      <c r="G13736" s="1" t="s">
        <v>209</v>
      </c>
      <c r="H13736" s="1" t="s">
        <v>210</v>
      </c>
      <c r="I13736" s="1" t="s">
        <v>16</v>
      </c>
      <c r="J13736" s="1" t="s">
        <v>23</v>
      </c>
      <c r="K13736" s="1" t="s">
        <v>16</v>
      </c>
      <c r="L13736" s="1" t="s">
        <v>16</v>
      </c>
      <c r="M13736" s="1" t="s">
        <v>16</v>
      </c>
      <c r="N13736" s="1" t="s">
        <v>16</v>
      </c>
      <c r="O13736" s="1">
        <v>71.2</v>
      </c>
      <c r="P13736" s="1">
        <v>1.0</v>
      </c>
    </row>
    <row r="13737">
      <c r="A13737" s="1" t="s">
        <v>29</v>
      </c>
      <c r="B13737" s="1" t="s">
        <v>16542</v>
      </c>
      <c r="C13737" s="2" t="s">
        <v>16532</v>
      </c>
      <c r="D13737" s="1" t="s">
        <v>19</v>
      </c>
      <c r="E13737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3737" s="1" t="s">
        <v>3643</v>
      </c>
      <c r="G13737" s="1" t="s">
        <v>3644</v>
      </c>
      <c r="H13737" s="1" t="s">
        <v>3645</v>
      </c>
      <c r="I13737" s="1" t="s">
        <v>16</v>
      </c>
      <c r="J13737" s="1" t="s">
        <v>23</v>
      </c>
      <c r="K13737" s="1" t="s">
        <v>16</v>
      </c>
      <c r="L13737" s="1" t="s">
        <v>16</v>
      </c>
      <c r="M13737" s="1" t="s">
        <v>16</v>
      </c>
      <c r="N13737" s="1" t="s">
        <v>16</v>
      </c>
      <c r="O13737" s="1">
        <v>71.2</v>
      </c>
      <c r="P13737" s="1">
        <v>1.0</v>
      </c>
    </row>
    <row r="13738">
      <c r="A13738" s="1" t="s">
        <v>29</v>
      </c>
      <c r="B13738" s="1" t="s">
        <v>16543</v>
      </c>
      <c r="C13738" s="2" t="s">
        <v>16532</v>
      </c>
      <c r="D13738" s="1" t="s">
        <v>19</v>
      </c>
      <c r="E13738" s="3" t="str">
        <f>HYPERLINK("https://fyndiq.se/produkt/432d784756a84eff/", "2-Pack Samsung Galaxy S20FE - Härdat Glas-9H -Super kvalitet 3D")</f>
        <v>2-Pack Samsung Galaxy S20FE - Härdat Glas-9H -Super kvalitet 3D</v>
      </c>
      <c r="F13738" s="1" t="s">
        <v>1078</v>
      </c>
      <c r="G13738" s="1" t="s">
        <v>1079</v>
      </c>
      <c r="H13738" s="1" t="s">
        <v>1080</v>
      </c>
      <c r="I13738" s="1" t="s">
        <v>16</v>
      </c>
      <c r="J13738" s="1" t="s">
        <v>23</v>
      </c>
      <c r="K13738" s="1" t="s">
        <v>16</v>
      </c>
      <c r="L13738" s="1" t="s">
        <v>16</v>
      </c>
      <c r="M13738" s="1" t="s">
        <v>16</v>
      </c>
      <c r="N13738" s="1" t="s">
        <v>16</v>
      </c>
      <c r="O13738" s="1">
        <v>63.2</v>
      </c>
      <c r="P13738" s="1">
        <v>1.0</v>
      </c>
    </row>
    <row r="13739">
      <c r="A13739" s="1" t="s">
        <v>29</v>
      </c>
      <c r="B13739" s="1" t="s">
        <v>16544</v>
      </c>
      <c r="C13739" s="2" t="s">
        <v>16532</v>
      </c>
      <c r="D13739" s="1" t="s">
        <v>19</v>
      </c>
      <c r="E13739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13739" s="1" t="s">
        <v>10684</v>
      </c>
      <c r="G13739" s="1" t="s">
        <v>10685</v>
      </c>
      <c r="H13739" s="1" t="s">
        <v>10686</v>
      </c>
      <c r="I13739" s="1" t="s">
        <v>16</v>
      </c>
      <c r="J13739" s="1" t="s">
        <v>23</v>
      </c>
      <c r="K13739" s="1" t="s">
        <v>16</v>
      </c>
      <c r="L13739" s="1" t="s">
        <v>16</v>
      </c>
      <c r="M13739" s="1" t="s">
        <v>16</v>
      </c>
      <c r="N13739" s="1" t="s">
        <v>16</v>
      </c>
      <c r="O13739" s="1">
        <v>151.2</v>
      </c>
      <c r="P13739" s="1">
        <v>1.0</v>
      </c>
    </row>
    <row r="13740">
      <c r="A13740" s="1" t="s">
        <v>29</v>
      </c>
      <c r="B13740" s="1" t="s">
        <v>16545</v>
      </c>
      <c r="C13740" s="2" t="s">
        <v>16532</v>
      </c>
      <c r="D13740" s="1" t="s">
        <v>19</v>
      </c>
      <c r="E13740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3740" s="1" t="s">
        <v>4412</v>
      </c>
      <c r="G13740" s="1" t="s">
        <v>4413</v>
      </c>
      <c r="H13740" s="1" t="s">
        <v>4414</v>
      </c>
      <c r="I13740" s="1" t="s">
        <v>16</v>
      </c>
      <c r="J13740" s="1" t="s">
        <v>23</v>
      </c>
      <c r="K13740" s="1" t="s">
        <v>16</v>
      </c>
      <c r="L13740" s="1" t="s">
        <v>16</v>
      </c>
      <c r="M13740" s="1" t="s">
        <v>16</v>
      </c>
      <c r="N13740" s="1" t="s">
        <v>16</v>
      </c>
      <c r="O13740" s="1">
        <v>63.2</v>
      </c>
      <c r="P13740" s="1">
        <v>1.0</v>
      </c>
    </row>
    <row r="13741">
      <c r="A13741" s="1" t="s">
        <v>29</v>
      </c>
      <c r="B13741" s="1" t="s">
        <v>16546</v>
      </c>
      <c r="C13741" s="2" t="s">
        <v>16532</v>
      </c>
      <c r="D13741" s="1" t="s">
        <v>19</v>
      </c>
      <c r="E1374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741" s="1" t="s">
        <v>760</v>
      </c>
      <c r="G13741" s="1" t="s">
        <v>761</v>
      </c>
      <c r="H13741" s="1" t="s">
        <v>762</v>
      </c>
      <c r="I13741" s="1" t="s">
        <v>16</v>
      </c>
      <c r="J13741" s="1" t="s">
        <v>23</v>
      </c>
      <c r="K13741" s="1" t="s">
        <v>16</v>
      </c>
      <c r="L13741" s="1" t="s">
        <v>16</v>
      </c>
      <c r="M13741" s="1" t="s">
        <v>16</v>
      </c>
      <c r="N13741" s="1" t="s">
        <v>16</v>
      </c>
      <c r="O13741" s="1">
        <v>63.2</v>
      </c>
      <c r="P13741" s="1">
        <v>1.0</v>
      </c>
    </row>
    <row r="13742">
      <c r="A13742" s="1" t="s">
        <v>29</v>
      </c>
      <c r="B13742" s="1" t="s">
        <v>16547</v>
      </c>
      <c r="C13742" s="2" t="s">
        <v>16532</v>
      </c>
      <c r="D13742" s="1" t="s">
        <v>19</v>
      </c>
      <c r="E13742" s="3" t="str">
        <f t="shared" ref="E13742:E13743" si="605">HYPERLINK("https://fyndiq.se/produkt/bda2ad33e92f4cc9/", "2-Pack MOTOROLA MOTO G54 Skärmskydd - Härdat Glas 9H - Super kvalitet 3D")</f>
        <v>2-Pack MOTOROLA MOTO G54 Skärmskydd - Härdat Glas 9H - Super kvalitet 3D</v>
      </c>
      <c r="F13742" s="1" t="s">
        <v>258</v>
      </c>
      <c r="G13742" s="1" t="s">
        <v>259</v>
      </c>
      <c r="H13742" s="1" t="s">
        <v>260</v>
      </c>
      <c r="I13742" s="1" t="s">
        <v>16</v>
      </c>
      <c r="J13742" s="1" t="s">
        <v>23</v>
      </c>
      <c r="K13742" s="1" t="s">
        <v>16</v>
      </c>
      <c r="L13742" s="1" t="s">
        <v>16</v>
      </c>
      <c r="M13742" s="1" t="s">
        <v>16</v>
      </c>
      <c r="N13742" s="1" t="s">
        <v>16</v>
      </c>
      <c r="O13742" s="1">
        <v>63.2</v>
      </c>
      <c r="P13742" s="1">
        <v>1.0</v>
      </c>
    </row>
    <row r="13743">
      <c r="A13743" s="1" t="s">
        <v>29</v>
      </c>
      <c r="B13743" s="1" t="s">
        <v>16548</v>
      </c>
      <c r="C13743" s="2" t="s">
        <v>16532</v>
      </c>
      <c r="D13743" s="1" t="s">
        <v>19</v>
      </c>
      <c r="E13743" s="3" t="str">
        <f t="shared" si="605"/>
        <v>2-Pack MOTOROLA MOTO G54 Skärmskydd - Härdat Glas 9H - Super kvalitet 3D</v>
      </c>
      <c r="F13743" s="1" t="s">
        <v>258</v>
      </c>
      <c r="G13743" s="1" t="s">
        <v>259</v>
      </c>
      <c r="H13743" s="1" t="s">
        <v>260</v>
      </c>
      <c r="I13743" s="1" t="s">
        <v>16</v>
      </c>
      <c r="J13743" s="1" t="s">
        <v>23</v>
      </c>
      <c r="K13743" s="1" t="s">
        <v>16</v>
      </c>
      <c r="L13743" s="1" t="s">
        <v>16</v>
      </c>
      <c r="M13743" s="1" t="s">
        <v>16</v>
      </c>
      <c r="N13743" s="1" t="s">
        <v>16</v>
      </c>
      <c r="O13743" s="1">
        <v>63.2</v>
      </c>
      <c r="P13743" s="1">
        <v>1.0</v>
      </c>
    </row>
    <row r="13744">
      <c r="A13744" s="1" t="s">
        <v>29</v>
      </c>
      <c r="B13744" s="1" t="s">
        <v>16549</v>
      </c>
      <c r="C13744" s="2" t="s">
        <v>16532</v>
      </c>
      <c r="D13744" s="1" t="s">
        <v>19</v>
      </c>
      <c r="E1374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3744" s="1" t="s">
        <v>760</v>
      </c>
      <c r="G13744" s="1" t="s">
        <v>761</v>
      </c>
      <c r="H13744" s="1" t="s">
        <v>762</v>
      </c>
      <c r="I13744" s="1" t="s">
        <v>16</v>
      </c>
      <c r="J13744" s="1" t="s">
        <v>23</v>
      </c>
      <c r="K13744" s="1" t="s">
        <v>16</v>
      </c>
      <c r="L13744" s="1" t="s">
        <v>16</v>
      </c>
      <c r="M13744" s="1" t="s">
        <v>16</v>
      </c>
      <c r="N13744" s="1" t="s">
        <v>16</v>
      </c>
      <c r="O13744" s="1">
        <v>63.2</v>
      </c>
      <c r="P13744" s="1">
        <v>1.0</v>
      </c>
    </row>
    <row r="13745">
      <c r="A13745" s="1" t="s">
        <v>29</v>
      </c>
      <c r="B13745" s="1" t="s">
        <v>16550</v>
      </c>
      <c r="C13745" s="2" t="s">
        <v>16532</v>
      </c>
      <c r="D13745" s="1" t="s">
        <v>19</v>
      </c>
      <c r="E13745" s="3" t="str">
        <f>HYPERLINK("https://fyndiq.se/produkt/2030c5450cfb4338/", "2 Pack Huawei P30 Pro - Härdat glas 9H – 3D Super kvalitet")</f>
        <v>2 Pack Huawei P30 Pro - Härdat glas 9H – 3D Super kvalitet</v>
      </c>
      <c r="F13745" s="1" t="s">
        <v>1091</v>
      </c>
      <c r="G13745" s="1" t="s">
        <v>1092</v>
      </c>
      <c r="H13745" s="1" t="s">
        <v>1093</v>
      </c>
      <c r="I13745" s="1" t="s">
        <v>16</v>
      </c>
      <c r="J13745" s="1" t="s">
        <v>23</v>
      </c>
      <c r="K13745" s="1" t="s">
        <v>16</v>
      </c>
      <c r="L13745" s="1" t="s">
        <v>16</v>
      </c>
      <c r="M13745" s="1" t="s">
        <v>16</v>
      </c>
      <c r="N13745" s="1" t="s">
        <v>16</v>
      </c>
      <c r="O13745" s="1">
        <v>71.2</v>
      </c>
      <c r="P13745" s="1">
        <v>1.0</v>
      </c>
    </row>
    <row r="13746">
      <c r="A13746" s="1" t="s">
        <v>29</v>
      </c>
      <c r="B13746" s="1" t="s">
        <v>16551</v>
      </c>
      <c r="C13746" s="2" t="s">
        <v>16532</v>
      </c>
      <c r="D13746" s="1" t="s">
        <v>19</v>
      </c>
      <c r="E1374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746" s="1" t="s">
        <v>729</v>
      </c>
      <c r="G13746" s="1" t="s">
        <v>730</v>
      </c>
      <c r="H13746" s="1" t="s">
        <v>731</v>
      </c>
      <c r="I13746" s="1" t="s">
        <v>16</v>
      </c>
      <c r="J13746" s="1" t="s">
        <v>23</v>
      </c>
      <c r="K13746" s="1" t="s">
        <v>16</v>
      </c>
      <c r="L13746" s="1" t="s">
        <v>16</v>
      </c>
      <c r="M13746" s="1" t="s">
        <v>16</v>
      </c>
      <c r="N13746" s="1" t="s">
        <v>16</v>
      </c>
      <c r="O13746" s="1">
        <v>63.2</v>
      </c>
      <c r="P13746" s="1">
        <v>1.0</v>
      </c>
    </row>
    <row r="13747">
      <c r="A13747" s="1" t="s">
        <v>29</v>
      </c>
      <c r="B13747" s="1" t="s">
        <v>16552</v>
      </c>
      <c r="C13747" s="2" t="s">
        <v>16532</v>
      </c>
      <c r="D13747" s="1" t="s">
        <v>19</v>
      </c>
      <c r="E13747" s="3" t="str">
        <f>HYPERLINK("https://fyndiq.se/produkt/8a94b47e940d4cfe/", "2 Pack Xiaomi 12 PRO - Härdat glas 9H-Super kvalitet 3D")</f>
        <v>2 Pack Xiaomi 12 PRO - Härdat glas 9H-Super kvalitet 3D</v>
      </c>
      <c r="F13747" s="1" t="s">
        <v>214</v>
      </c>
      <c r="G13747" s="1" t="s">
        <v>215</v>
      </c>
      <c r="H13747" s="1" t="s">
        <v>216</v>
      </c>
      <c r="I13747" s="1" t="s">
        <v>16</v>
      </c>
      <c r="J13747" s="1" t="s">
        <v>23</v>
      </c>
      <c r="K13747" s="1" t="s">
        <v>16</v>
      </c>
      <c r="L13747" s="1" t="s">
        <v>16</v>
      </c>
      <c r="M13747" s="1" t="s">
        <v>16</v>
      </c>
      <c r="N13747" s="1" t="s">
        <v>16</v>
      </c>
      <c r="O13747" s="1">
        <v>63.2</v>
      </c>
      <c r="P13747" s="1">
        <v>1.0</v>
      </c>
    </row>
    <row r="13748">
      <c r="A13748" s="1" t="s">
        <v>29</v>
      </c>
      <c r="B13748" s="1" t="s">
        <v>16553</v>
      </c>
      <c r="C13748" s="2" t="s">
        <v>16532</v>
      </c>
      <c r="D13748" s="1" t="s">
        <v>19</v>
      </c>
      <c r="E13748" s="3" t="str">
        <f>HYPERLINK("https://fyndiq.se/produkt/31c7d8189df64a38/", "2-Pack Iphone 7/8  - 9D Härdat Glass - Top Kvalitet- Vit.")</f>
        <v>2-Pack Iphone 7/8  - 9D Härdat Glass - Top Kvalitet- Vit.</v>
      </c>
      <c r="F13748" s="1" t="s">
        <v>7608</v>
      </c>
      <c r="G13748" s="1" t="s">
        <v>7609</v>
      </c>
      <c r="H13748" s="1" t="s">
        <v>7610</v>
      </c>
      <c r="I13748" s="1" t="s">
        <v>16</v>
      </c>
      <c r="J13748" s="1" t="s">
        <v>23</v>
      </c>
      <c r="K13748" s="1" t="s">
        <v>16</v>
      </c>
      <c r="L13748" s="1" t="s">
        <v>16</v>
      </c>
      <c r="M13748" s="1" t="s">
        <v>16</v>
      </c>
      <c r="N13748" s="1" t="s">
        <v>16</v>
      </c>
      <c r="O13748" s="1">
        <v>47.2</v>
      </c>
      <c r="P13748" s="1">
        <v>1.0</v>
      </c>
    </row>
    <row r="13749">
      <c r="A13749" s="1" t="s">
        <v>29</v>
      </c>
      <c r="B13749" s="1" t="s">
        <v>16554</v>
      </c>
      <c r="C13749" s="2" t="s">
        <v>16532</v>
      </c>
      <c r="D13749" s="1" t="s">
        <v>19</v>
      </c>
      <c r="E13749" s="3" t="str">
        <f>HYPERLINK("https://fyndiq.se/produkt/f15b82570d4144d0/", "2-Pack Apple Watch 41mm – Härdat glas 9H – Super kvalitet 3D")</f>
        <v>2-Pack Apple Watch 41mm – Härdat glas 9H – Super kvalitet 3D</v>
      </c>
      <c r="F13749" s="1" t="s">
        <v>144</v>
      </c>
      <c r="G13749" s="1" t="s">
        <v>145</v>
      </c>
      <c r="H13749" s="1" t="s">
        <v>146</v>
      </c>
      <c r="I13749" s="1" t="s">
        <v>16</v>
      </c>
      <c r="J13749" s="1" t="s">
        <v>23</v>
      </c>
      <c r="K13749" s="1" t="s">
        <v>16</v>
      </c>
      <c r="L13749" s="1" t="s">
        <v>16</v>
      </c>
      <c r="M13749" s="1" t="s">
        <v>16</v>
      </c>
      <c r="N13749" s="1" t="s">
        <v>16</v>
      </c>
      <c r="O13749" s="1">
        <v>55.2</v>
      </c>
      <c r="P13749" s="1">
        <v>1.0</v>
      </c>
    </row>
    <row r="13750">
      <c r="A13750" s="1" t="s">
        <v>29</v>
      </c>
      <c r="B13750" s="1" t="s">
        <v>16555</v>
      </c>
      <c r="C13750" s="2" t="s">
        <v>16532</v>
      </c>
      <c r="D13750" s="1" t="s">
        <v>19</v>
      </c>
      <c r="E13750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3750" s="1" t="s">
        <v>4809</v>
      </c>
      <c r="G13750" s="1" t="s">
        <v>4810</v>
      </c>
      <c r="H13750" s="1" t="s">
        <v>4811</v>
      </c>
      <c r="I13750" s="1" t="s">
        <v>16</v>
      </c>
      <c r="J13750" s="1" t="s">
        <v>23</v>
      </c>
      <c r="K13750" s="1" t="s">
        <v>16</v>
      </c>
      <c r="L13750" s="1" t="s">
        <v>16</v>
      </c>
      <c r="M13750" s="1" t="s">
        <v>16</v>
      </c>
      <c r="N13750" s="1" t="s">
        <v>16</v>
      </c>
      <c r="O13750" s="1">
        <v>55.2</v>
      </c>
      <c r="P13750" s="1">
        <v>1.0</v>
      </c>
    </row>
    <row r="13751">
      <c r="A13751" s="1" t="s">
        <v>29</v>
      </c>
      <c r="B13751" s="1" t="s">
        <v>16556</v>
      </c>
      <c r="C13751" s="2" t="s">
        <v>16532</v>
      </c>
      <c r="D13751" s="1" t="s">
        <v>19</v>
      </c>
      <c r="E13751" s="3" t="str">
        <f>HYPERLINK("https://fyndiq.se/produkt/f4e95b294a424d40/", "2-Pack Samsung S10 Skärmskydd - Härdat Glas 9H - Super kvalitet 3D")</f>
        <v>2-Pack Samsung S10 Skärmskydd - Härdat Glas 9H - Super kvalitet 3D</v>
      </c>
      <c r="F13751" s="1" t="s">
        <v>353</v>
      </c>
      <c r="G13751" s="1" t="s">
        <v>354</v>
      </c>
      <c r="H13751" s="1" t="s">
        <v>355</v>
      </c>
      <c r="I13751" s="1" t="s">
        <v>16</v>
      </c>
      <c r="J13751" s="1" t="s">
        <v>23</v>
      </c>
      <c r="K13751" s="1" t="s">
        <v>16</v>
      </c>
      <c r="L13751" s="1" t="s">
        <v>16</v>
      </c>
      <c r="M13751" s="1" t="s">
        <v>16</v>
      </c>
      <c r="N13751" s="1" t="s">
        <v>16</v>
      </c>
      <c r="O13751" s="1">
        <v>63.2</v>
      </c>
      <c r="P13751" s="1">
        <v>1.0</v>
      </c>
    </row>
    <row r="13752">
      <c r="A13752" s="1" t="s">
        <v>29</v>
      </c>
      <c r="B13752" s="1" t="s">
        <v>16557</v>
      </c>
      <c r="C13752" s="2" t="s">
        <v>16532</v>
      </c>
      <c r="D13752" s="1" t="s">
        <v>19</v>
      </c>
      <c r="E13752" s="3" t="str">
        <f>HYPERLINK("https://fyndiq.se/produkt/00466e7e52724671/", "Google Pixel 7A Premium Transparent Skal: Stöttåligt med Förstärkta Hörn")</f>
        <v>Google Pixel 7A Premium Transparent Skal: Stöttåligt med Förstärkta Hörn</v>
      </c>
      <c r="F13752" s="1" t="s">
        <v>6921</v>
      </c>
      <c r="G13752" s="1" t="s">
        <v>6922</v>
      </c>
      <c r="H13752" s="1" t="s">
        <v>6923</v>
      </c>
      <c r="I13752" s="1" t="s">
        <v>16</v>
      </c>
      <c r="J13752" s="1" t="s">
        <v>23</v>
      </c>
      <c r="K13752" s="1" t="s">
        <v>16</v>
      </c>
      <c r="L13752" s="1" t="s">
        <v>16</v>
      </c>
      <c r="M13752" s="1" t="s">
        <v>16</v>
      </c>
      <c r="N13752" s="1" t="s">
        <v>16</v>
      </c>
      <c r="O13752" s="1">
        <v>55.2</v>
      </c>
      <c r="P13752" s="1">
        <v>1.0</v>
      </c>
    </row>
    <row r="13753">
      <c r="A13753" s="1" t="s">
        <v>29</v>
      </c>
      <c r="B13753" s="1" t="s">
        <v>16558</v>
      </c>
      <c r="C13753" s="2" t="s">
        <v>16532</v>
      </c>
      <c r="D13753" s="1" t="s">
        <v>19</v>
      </c>
      <c r="E1375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753" s="1" t="s">
        <v>722</v>
      </c>
      <c r="G13753" s="1" t="s">
        <v>723</v>
      </c>
      <c r="H13753" s="1" t="s">
        <v>724</v>
      </c>
      <c r="I13753" s="1" t="s">
        <v>16</v>
      </c>
      <c r="J13753" s="1" t="s">
        <v>23</v>
      </c>
      <c r="K13753" s="1" t="s">
        <v>16</v>
      </c>
      <c r="L13753" s="1" t="s">
        <v>16</v>
      </c>
      <c r="M13753" s="1" t="s">
        <v>16</v>
      </c>
      <c r="N13753" s="1" t="s">
        <v>16</v>
      </c>
      <c r="O13753" s="1">
        <v>79.2</v>
      </c>
      <c r="P13753" s="1">
        <v>1.0</v>
      </c>
    </row>
    <row r="13754">
      <c r="A13754" s="1" t="s">
        <v>29</v>
      </c>
      <c r="B13754" s="1" t="s">
        <v>16559</v>
      </c>
      <c r="C13754" s="2" t="s">
        <v>16532</v>
      </c>
      <c r="D13754" s="1" t="s">
        <v>19</v>
      </c>
      <c r="E13754" s="3" t="str">
        <f>HYPERLINK("https://fyndiq.se/produkt/95efd29ff0ba45b9/", "2-Pack Samsung Galaxy A04s - Härdat Glas 9H-Super Kvalitet 3D")</f>
        <v>2-Pack Samsung Galaxy A04s - Härdat Glas 9H-Super Kvalitet 3D</v>
      </c>
      <c r="F13754" s="1" t="s">
        <v>2024</v>
      </c>
      <c r="G13754" s="1" t="s">
        <v>2025</v>
      </c>
      <c r="H13754" s="1" t="s">
        <v>2026</v>
      </c>
      <c r="I13754" s="1" t="s">
        <v>16</v>
      </c>
      <c r="J13754" s="1" t="s">
        <v>23</v>
      </c>
      <c r="K13754" s="1" t="s">
        <v>16</v>
      </c>
      <c r="L13754" s="1" t="s">
        <v>16</v>
      </c>
      <c r="M13754" s="1" t="s">
        <v>16</v>
      </c>
      <c r="N13754" s="1" t="s">
        <v>16</v>
      </c>
      <c r="O13754" s="1">
        <v>63.2</v>
      </c>
      <c r="P13754" s="1">
        <v>1.0</v>
      </c>
    </row>
    <row r="13755">
      <c r="A13755" s="1" t="s">
        <v>29</v>
      </c>
      <c r="B13755" s="1" t="s">
        <v>16560</v>
      </c>
      <c r="C13755" s="2" t="s">
        <v>16532</v>
      </c>
      <c r="D13755" s="1" t="s">
        <v>19</v>
      </c>
      <c r="E13755" s="3" t="str">
        <f>HYPERLINK("https://fyndiq.se/produkt/c32b21dec9cf4091/", "2-Pack SAMSUNG S24 5G Skärmskydd - Härdat Glas 9H - Super kvalitet 3D")</f>
        <v>2-Pack SAMSUNG S24 5G Skärmskydd - Härdat Glas 9H - Super kvalitet 3D</v>
      </c>
      <c r="F13755" s="1" t="s">
        <v>157</v>
      </c>
      <c r="G13755" s="1" t="s">
        <v>158</v>
      </c>
      <c r="H13755" s="1" t="s">
        <v>159</v>
      </c>
      <c r="I13755" s="1" t="s">
        <v>16</v>
      </c>
      <c r="J13755" s="1" t="s">
        <v>23</v>
      </c>
      <c r="K13755" s="1" t="s">
        <v>16</v>
      </c>
      <c r="L13755" s="1" t="s">
        <v>16</v>
      </c>
      <c r="M13755" s="1" t="s">
        <v>16</v>
      </c>
      <c r="N13755" s="1" t="s">
        <v>16</v>
      </c>
      <c r="O13755" s="1">
        <v>63.2</v>
      </c>
      <c r="P13755" s="1">
        <v>1.0</v>
      </c>
    </row>
    <row r="13756">
      <c r="A13756" s="1" t="s">
        <v>29</v>
      </c>
      <c r="B13756" s="1" t="s">
        <v>16561</v>
      </c>
      <c r="C13756" s="2" t="s">
        <v>16532</v>
      </c>
      <c r="D13756" s="1" t="s">
        <v>19</v>
      </c>
      <c r="E13756" s="3" t="str">
        <f>HYPERLINK("https://fyndiq.se/produkt/f24ab07311cb4672/", "OnePlus 9 Pro 5G - Härdat Glas 9H - Super kvalitet - 3D Skärmskydd")</f>
        <v>OnePlus 9 Pro 5G - Härdat Glas 9H - Super kvalitet - 3D Skärmskydd</v>
      </c>
      <c r="F13756" s="1" t="s">
        <v>4604</v>
      </c>
      <c r="G13756" s="1" t="s">
        <v>4605</v>
      </c>
      <c r="H13756" s="1" t="s">
        <v>4606</v>
      </c>
      <c r="I13756" s="1" t="s">
        <v>16</v>
      </c>
      <c r="J13756" s="1" t="s">
        <v>23</v>
      </c>
      <c r="K13756" s="1" t="s">
        <v>16</v>
      </c>
      <c r="L13756" s="1" t="s">
        <v>16</v>
      </c>
      <c r="M13756" s="1" t="s">
        <v>16</v>
      </c>
      <c r="N13756" s="1" t="s">
        <v>16</v>
      </c>
      <c r="O13756" s="1">
        <v>63.2</v>
      </c>
      <c r="P13756" s="1">
        <v>1.0</v>
      </c>
    </row>
    <row r="13757">
      <c r="A13757" s="1" t="s">
        <v>29</v>
      </c>
      <c r="B13757" s="1" t="s">
        <v>16562</v>
      </c>
      <c r="C13757" s="2" t="s">
        <v>16532</v>
      </c>
      <c r="D13757" s="1" t="s">
        <v>19</v>
      </c>
      <c r="E13757" s="3" t="str">
        <f>HYPERLINK("https://fyndiq.se/produkt/e3db53dc34fa4d56/", "Samsung S23 Ultra Premium Transparent Skal: Stöttåligt med Förstärkta Hörn")</f>
        <v>Samsung S23 Ultra Premium Transparent Skal: Stöttåligt med Förstärkta Hörn</v>
      </c>
      <c r="F13757" s="1" t="s">
        <v>832</v>
      </c>
      <c r="G13757" s="1" t="s">
        <v>833</v>
      </c>
      <c r="H13757" s="1" t="s">
        <v>834</v>
      </c>
      <c r="I13757" s="1" t="s">
        <v>16</v>
      </c>
      <c r="J13757" s="1" t="s">
        <v>23</v>
      </c>
      <c r="K13757" s="1" t="s">
        <v>16</v>
      </c>
      <c r="L13757" s="1" t="s">
        <v>16</v>
      </c>
      <c r="M13757" s="1" t="s">
        <v>16</v>
      </c>
      <c r="N13757" s="1" t="s">
        <v>16</v>
      </c>
      <c r="O13757" s="1">
        <v>55.2</v>
      </c>
      <c r="P13757" s="1">
        <v>1.0</v>
      </c>
    </row>
    <row r="13758">
      <c r="A13758" s="1" t="s">
        <v>29</v>
      </c>
      <c r="B13758" s="1" t="s">
        <v>16563</v>
      </c>
      <c r="C13758" s="2" t="s">
        <v>16532</v>
      </c>
      <c r="D13758" s="1" t="s">
        <v>19</v>
      </c>
      <c r="E13758" s="3" t="str">
        <f>HYPERLINK("https://fyndiq.se/produkt/dfe28e565d2e4c8d/", "2 Pack Samsung S21 FE - 9H Härdat Glass - Super Kvalitet 3D")</f>
        <v>2 Pack Samsung S21 FE - 9H Härdat Glass - Super Kvalitet 3D</v>
      </c>
      <c r="F13758" s="1" t="s">
        <v>276</v>
      </c>
      <c r="G13758" s="1" t="s">
        <v>277</v>
      </c>
      <c r="H13758" s="1" t="s">
        <v>278</v>
      </c>
      <c r="I13758" s="1" t="s">
        <v>16</v>
      </c>
      <c r="J13758" s="1" t="s">
        <v>23</v>
      </c>
      <c r="K13758" s="1" t="s">
        <v>16</v>
      </c>
      <c r="L13758" s="1" t="s">
        <v>16</v>
      </c>
      <c r="M13758" s="1" t="s">
        <v>16</v>
      </c>
      <c r="N13758" s="1" t="s">
        <v>16</v>
      </c>
      <c r="O13758" s="1">
        <v>63.2</v>
      </c>
      <c r="P13758" s="1">
        <v>1.0</v>
      </c>
    </row>
    <row r="13759">
      <c r="A13759" s="1" t="s">
        <v>29</v>
      </c>
      <c r="B13759" s="1" t="s">
        <v>16564</v>
      </c>
      <c r="C13759" s="2" t="s">
        <v>16532</v>
      </c>
      <c r="D13759" s="1" t="s">
        <v>19</v>
      </c>
      <c r="E13759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3759" s="1" t="s">
        <v>3103</v>
      </c>
      <c r="G13759" s="1" t="s">
        <v>3104</v>
      </c>
      <c r="H13759" s="1" t="s">
        <v>3105</v>
      </c>
      <c r="I13759" s="1" t="s">
        <v>16</v>
      </c>
      <c r="J13759" s="1" t="s">
        <v>23</v>
      </c>
      <c r="K13759" s="1" t="s">
        <v>16</v>
      </c>
      <c r="L13759" s="1" t="s">
        <v>16</v>
      </c>
      <c r="M13759" s="1" t="s">
        <v>16</v>
      </c>
      <c r="N13759" s="1" t="s">
        <v>16</v>
      </c>
      <c r="O13759" s="1">
        <v>79.2</v>
      </c>
      <c r="P13759" s="1">
        <v>1.0</v>
      </c>
    </row>
    <row r="13760">
      <c r="A13760" s="1" t="s">
        <v>29</v>
      </c>
      <c r="B13760" s="1" t="s">
        <v>16565</v>
      </c>
      <c r="C13760" s="2" t="s">
        <v>16532</v>
      </c>
      <c r="D13760" s="1" t="s">
        <v>19</v>
      </c>
      <c r="E13760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3760" s="1" t="s">
        <v>3720</v>
      </c>
      <c r="G13760" s="1" t="s">
        <v>3721</v>
      </c>
      <c r="H13760" s="1" t="s">
        <v>3722</v>
      </c>
      <c r="I13760" s="1" t="s">
        <v>16</v>
      </c>
      <c r="J13760" s="1" t="s">
        <v>23</v>
      </c>
      <c r="K13760" s="1" t="s">
        <v>16</v>
      </c>
      <c r="L13760" s="1" t="s">
        <v>16</v>
      </c>
      <c r="M13760" s="1" t="s">
        <v>16</v>
      </c>
      <c r="N13760" s="1" t="s">
        <v>16</v>
      </c>
      <c r="O13760" s="1">
        <v>87.2</v>
      </c>
      <c r="P13760" s="1">
        <v>1.0</v>
      </c>
    </row>
    <row r="13761">
      <c r="A13761" s="1" t="s">
        <v>29</v>
      </c>
      <c r="B13761" s="1" t="s">
        <v>16566</v>
      </c>
      <c r="C13761" s="2" t="s">
        <v>16532</v>
      </c>
      <c r="D13761" s="1" t="s">
        <v>19</v>
      </c>
      <c r="E13761" s="3" t="str">
        <f>HYPERLINK("https://fyndiq.se/produkt/c5a8e5eb785740ad/", "Google Pixel 6A Premium Transparent Skal: Stöttåligt med Förstärkta Hörn")</f>
        <v>Google Pixel 6A Premium Transparent Skal: Stöttåligt med Förstärkta Hörn</v>
      </c>
      <c r="F13761" s="1" t="s">
        <v>1608</v>
      </c>
      <c r="G13761" s="1" t="s">
        <v>1609</v>
      </c>
      <c r="H13761" s="1" t="s">
        <v>1610</v>
      </c>
      <c r="I13761" s="1" t="s">
        <v>16</v>
      </c>
      <c r="J13761" s="1" t="s">
        <v>23</v>
      </c>
      <c r="K13761" s="1" t="s">
        <v>16</v>
      </c>
      <c r="L13761" s="1" t="s">
        <v>16</v>
      </c>
      <c r="M13761" s="1" t="s">
        <v>16</v>
      </c>
      <c r="N13761" s="1" t="s">
        <v>16</v>
      </c>
      <c r="O13761" s="1">
        <v>55.2</v>
      </c>
      <c r="P13761" s="1">
        <v>1.0</v>
      </c>
    </row>
    <row r="13762">
      <c r="A13762" s="1" t="s">
        <v>29</v>
      </c>
      <c r="B13762" s="1" t="s">
        <v>16567</v>
      </c>
      <c r="C13762" s="2" t="s">
        <v>16532</v>
      </c>
      <c r="D13762" s="1" t="s">
        <v>19</v>
      </c>
      <c r="E13762" s="3" t="str">
        <f>HYPERLINK("https://fyndiq.se/produkt/6ae5aff483564a84/", "2-Pack Apple Watch 40mm – Härdat glas 9H – Super kvalitet 3D")</f>
        <v>2-Pack Apple Watch 40mm – Härdat glas 9H – Super kvalitet 3D</v>
      </c>
      <c r="F13762" s="1" t="s">
        <v>1418</v>
      </c>
      <c r="G13762" s="1" t="s">
        <v>1419</v>
      </c>
      <c r="H13762" s="1" t="s">
        <v>1420</v>
      </c>
      <c r="I13762" s="1" t="s">
        <v>16</v>
      </c>
      <c r="J13762" s="1" t="s">
        <v>23</v>
      </c>
      <c r="K13762" s="1" t="s">
        <v>16</v>
      </c>
      <c r="L13762" s="1" t="s">
        <v>16</v>
      </c>
      <c r="M13762" s="1" t="s">
        <v>16</v>
      </c>
      <c r="N13762" s="1" t="s">
        <v>16</v>
      </c>
      <c r="O13762" s="1">
        <v>55.2</v>
      </c>
      <c r="P13762" s="1">
        <v>1.0</v>
      </c>
    </row>
    <row r="13763">
      <c r="A13763" s="1" t="s">
        <v>29</v>
      </c>
      <c r="B13763" s="1" t="s">
        <v>16568</v>
      </c>
      <c r="C13763" s="2" t="s">
        <v>16532</v>
      </c>
      <c r="D13763" s="1" t="s">
        <v>19</v>
      </c>
      <c r="E13763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13763" s="1" t="s">
        <v>8745</v>
      </c>
      <c r="G13763" s="1" t="s">
        <v>8746</v>
      </c>
      <c r="H13763" s="1" t="s">
        <v>8747</v>
      </c>
      <c r="I13763" s="1" t="s">
        <v>16</v>
      </c>
      <c r="J13763" s="1" t="s">
        <v>23</v>
      </c>
      <c r="K13763" s="1" t="s">
        <v>16</v>
      </c>
      <c r="L13763" s="1" t="s">
        <v>16</v>
      </c>
      <c r="M13763" s="1" t="s">
        <v>16</v>
      </c>
      <c r="N13763" s="1" t="s">
        <v>16</v>
      </c>
      <c r="O13763" s="1">
        <v>63.2</v>
      </c>
      <c r="P13763" s="1">
        <v>1.0</v>
      </c>
    </row>
    <row r="13764">
      <c r="A13764" s="1" t="s">
        <v>29</v>
      </c>
      <c r="B13764" s="1" t="s">
        <v>16569</v>
      </c>
      <c r="C13764" s="2" t="s">
        <v>16532</v>
      </c>
      <c r="D13764" s="1" t="s">
        <v>19</v>
      </c>
      <c r="E13764" s="3" t="str">
        <f>HYPERLINK("https://fyndiq.se/produkt/6758100e2782433a/", "2-Pack iPhone 12 Pro - Härdat Glas 9H - Super Kvalitet 3D")</f>
        <v>2-Pack iPhone 12 Pro - Härdat Glas 9H - Super Kvalitet 3D</v>
      </c>
      <c r="F13764" s="1" t="s">
        <v>3185</v>
      </c>
      <c r="G13764" s="1" t="s">
        <v>3186</v>
      </c>
      <c r="H13764" s="1" t="s">
        <v>3187</v>
      </c>
      <c r="I13764" s="1" t="s">
        <v>16</v>
      </c>
      <c r="J13764" s="1" t="s">
        <v>23</v>
      </c>
      <c r="K13764" s="1" t="s">
        <v>16</v>
      </c>
      <c r="L13764" s="1" t="s">
        <v>16</v>
      </c>
      <c r="M13764" s="1" t="s">
        <v>16</v>
      </c>
      <c r="N13764" s="1" t="s">
        <v>16</v>
      </c>
      <c r="O13764" s="1">
        <v>47.2</v>
      </c>
      <c r="P13764" s="1">
        <v>1.0</v>
      </c>
    </row>
    <row r="13765">
      <c r="A13765" s="1" t="s">
        <v>29</v>
      </c>
      <c r="B13765" s="1" t="s">
        <v>16570</v>
      </c>
      <c r="C13765" s="2" t="s">
        <v>16532</v>
      </c>
      <c r="D13765" s="1" t="s">
        <v>19</v>
      </c>
      <c r="E1376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3765" s="1" t="s">
        <v>665</v>
      </c>
      <c r="G13765" s="1" t="s">
        <v>666</v>
      </c>
      <c r="H13765" s="1" t="s">
        <v>667</v>
      </c>
      <c r="I13765" s="1" t="s">
        <v>16</v>
      </c>
      <c r="J13765" s="1" t="s">
        <v>23</v>
      </c>
      <c r="K13765" s="1" t="s">
        <v>16</v>
      </c>
      <c r="L13765" s="1" t="s">
        <v>16</v>
      </c>
      <c r="M13765" s="1" t="s">
        <v>16</v>
      </c>
      <c r="N13765" s="1" t="s">
        <v>16</v>
      </c>
      <c r="O13765" s="1">
        <v>63.2</v>
      </c>
      <c r="P13765" s="1">
        <v>1.0</v>
      </c>
    </row>
    <row r="13766">
      <c r="A13766" s="1" t="s">
        <v>29</v>
      </c>
      <c r="B13766" s="1" t="s">
        <v>16571</v>
      </c>
      <c r="C13766" s="2" t="s">
        <v>16532</v>
      </c>
      <c r="D13766" s="1" t="s">
        <v>19</v>
      </c>
      <c r="E13766" s="3" t="str">
        <f>HYPERLINK("https://fyndiq.se/produkt/2b4b1f7438974a4c/", "2-Pack OnePlus 11 5G- Härdat glas 9H - Super kvalitet 3D Skärmskydd")</f>
        <v>2-Pack OnePlus 11 5G- Härdat glas 9H - Super kvalitet 3D Skärmskydd</v>
      </c>
      <c r="F13766" s="1" t="s">
        <v>3388</v>
      </c>
      <c r="G13766" s="1" t="s">
        <v>3389</v>
      </c>
      <c r="H13766" s="1" t="s">
        <v>3390</v>
      </c>
      <c r="I13766" s="1" t="s">
        <v>16</v>
      </c>
      <c r="J13766" s="1" t="s">
        <v>23</v>
      </c>
      <c r="K13766" s="1" t="s">
        <v>16</v>
      </c>
      <c r="L13766" s="1" t="s">
        <v>16</v>
      </c>
      <c r="M13766" s="1" t="s">
        <v>16</v>
      </c>
      <c r="N13766" s="1" t="s">
        <v>16</v>
      </c>
      <c r="O13766" s="1">
        <v>79.2</v>
      </c>
      <c r="P13766" s="1">
        <v>1.0</v>
      </c>
    </row>
    <row r="13767">
      <c r="A13767" s="1" t="s">
        <v>29</v>
      </c>
      <c r="B13767" s="1" t="s">
        <v>16572</v>
      </c>
      <c r="C13767" s="2" t="s">
        <v>16532</v>
      </c>
      <c r="D13767" s="1" t="s">
        <v>19</v>
      </c>
      <c r="E13767" s="3" t="str">
        <f t="shared" ref="E13767:E13768" si="606">HYPERLINK("https://fyndiq.se/produkt/141fc3de9f6c485d/", "2-Pack SAMSUNG S24 ULTRA 5G Skärmskydd - Härdat Glas 9H - Super kvalitet 3D")</f>
        <v>2-Pack SAMSUNG S24 ULTRA 5G Skärmskydd - Härdat Glas 9H - Super kvalitet 3D</v>
      </c>
      <c r="F13767" s="1" t="s">
        <v>614</v>
      </c>
      <c r="G13767" s="1" t="s">
        <v>615</v>
      </c>
      <c r="H13767" s="1" t="s">
        <v>616</v>
      </c>
      <c r="I13767" s="1" t="s">
        <v>16</v>
      </c>
      <c r="J13767" s="1" t="s">
        <v>23</v>
      </c>
      <c r="K13767" s="1" t="s">
        <v>16</v>
      </c>
      <c r="L13767" s="1" t="s">
        <v>16</v>
      </c>
      <c r="M13767" s="1" t="s">
        <v>16</v>
      </c>
      <c r="N13767" s="1" t="s">
        <v>16</v>
      </c>
      <c r="O13767" s="1">
        <v>71.2</v>
      </c>
      <c r="P13767" s="1">
        <v>1.0</v>
      </c>
    </row>
    <row r="13768">
      <c r="A13768" s="1" t="s">
        <v>29</v>
      </c>
      <c r="B13768" s="1" t="s">
        <v>16573</v>
      </c>
      <c r="C13768" s="2" t="s">
        <v>16532</v>
      </c>
      <c r="D13768" s="1" t="s">
        <v>19</v>
      </c>
      <c r="E13768" s="3" t="str">
        <f t="shared" si="606"/>
        <v>2-Pack SAMSUNG S24 ULTRA 5G Skärmskydd - Härdat Glas 9H - Super kvalitet 3D</v>
      </c>
      <c r="F13768" s="1" t="s">
        <v>614</v>
      </c>
      <c r="G13768" s="1" t="s">
        <v>615</v>
      </c>
      <c r="H13768" s="1" t="s">
        <v>616</v>
      </c>
      <c r="I13768" s="1" t="s">
        <v>16</v>
      </c>
      <c r="J13768" s="1" t="s">
        <v>23</v>
      </c>
      <c r="K13768" s="1" t="s">
        <v>16</v>
      </c>
      <c r="L13768" s="1" t="s">
        <v>16</v>
      </c>
      <c r="M13768" s="1" t="s">
        <v>16</v>
      </c>
      <c r="N13768" s="1" t="s">
        <v>16</v>
      </c>
      <c r="O13768" s="1">
        <v>71.2</v>
      </c>
      <c r="P13768" s="1">
        <v>1.0</v>
      </c>
    </row>
    <row r="13769">
      <c r="A13769" s="1" t="s">
        <v>29</v>
      </c>
      <c r="B13769" s="1" t="s">
        <v>16574</v>
      </c>
      <c r="C13769" s="2" t="s">
        <v>16532</v>
      </c>
      <c r="D13769" s="1" t="s">
        <v>19</v>
      </c>
      <c r="E13769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3769" s="1" t="s">
        <v>4075</v>
      </c>
      <c r="G13769" s="1" t="s">
        <v>4076</v>
      </c>
      <c r="H13769" s="1" t="s">
        <v>4077</v>
      </c>
      <c r="I13769" s="1" t="s">
        <v>16</v>
      </c>
      <c r="J13769" s="1" t="s">
        <v>23</v>
      </c>
      <c r="K13769" s="1" t="s">
        <v>16</v>
      </c>
      <c r="L13769" s="1" t="s">
        <v>16</v>
      </c>
      <c r="M13769" s="1" t="s">
        <v>16</v>
      </c>
      <c r="N13769" s="1" t="s">
        <v>16</v>
      </c>
      <c r="O13769" s="1">
        <v>135.2</v>
      </c>
      <c r="P13769" s="1">
        <v>1.0</v>
      </c>
    </row>
    <row r="13770">
      <c r="A13770" s="1" t="s">
        <v>29</v>
      </c>
      <c r="B13770" s="1" t="s">
        <v>16575</v>
      </c>
      <c r="C13770" s="2" t="s">
        <v>16532</v>
      </c>
      <c r="D13770" s="1" t="s">
        <v>19</v>
      </c>
      <c r="E13770" s="3" t="str">
        <f>HYPERLINK("https://fyndiq.se/produkt/580d801ad22645e2/", "2 Pack - Samsung A12 / A32 5G - Härdat Glass 9H - Super Kvalitet")</f>
        <v>2 Pack - Samsung A12 / A32 5G - Härdat Glass 9H - Super Kvalitet</v>
      </c>
      <c r="F13770" s="1" t="s">
        <v>2530</v>
      </c>
      <c r="G13770" s="1" t="s">
        <v>2531</v>
      </c>
      <c r="H13770" s="1" t="s">
        <v>2532</v>
      </c>
      <c r="I13770" s="1" t="s">
        <v>16</v>
      </c>
      <c r="J13770" s="1" t="s">
        <v>23</v>
      </c>
      <c r="K13770" s="1" t="s">
        <v>16</v>
      </c>
      <c r="L13770" s="1" t="s">
        <v>16</v>
      </c>
      <c r="M13770" s="1" t="s">
        <v>16</v>
      </c>
      <c r="N13770" s="1" t="s">
        <v>16</v>
      </c>
      <c r="O13770" s="1">
        <v>63.2</v>
      </c>
      <c r="P13770" s="1">
        <v>1.0</v>
      </c>
    </row>
    <row r="13771">
      <c r="A13771" s="1" t="s">
        <v>29</v>
      </c>
      <c r="B13771" s="1" t="s">
        <v>16576</v>
      </c>
      <c r="C13771" s="2" t="s">
        <v>16532</v>
      </c>
      <c r="D13771" s="1" t="s">
        <v>19</v>
      </c>
      <c r="E13771" s="3" t="str">
        <f t="shared" ref="E13771:E13772" si="607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771" s="1" t="s">
        <v>47</v>
      </c>
      <c r="G13771" s="2" t="s">
        <v>48</v>
      </c>
      <c r="H13771" s="1" t="s">
        <v>49</v>
      </c>
      <c r="I13771" s="1" t="s">
        <v>16</v>
      </c>
      <c r="J13771" s="1" t="s">
        <v>23</v>
      </c>
      <c r="K13771" s="1" t="s">
        <v>16</v>
      </c>
      <c r="L13771" s="1" t="s">
        <v>16</v>
      </c>
      <c r="M13771" s="1" t="s">
        <v>16</v>
      </c>
      <c r="N13771" s="1" t="s">
        <v>16</v>
      </c>
      <c r="O13771" s="1">
        <v>119.2</v>
      </c>
      <c r="P13771" s="1">
        <v>1.0</v>
      </c>
    </row>
    <row r="13772">
      <c r="A13772" s="1" t="s">
        <v>29</v>
      </c>
      <c r="B13772" s="1" t="s">
        <v>16577</v>
      </c>
      <c r="C13772" s="2" t="s">
        <v>16532</v>
      </c>
      <c r="D13772" s="1" t="s">
        <v>19</v>
      </c>
      <c r="E13772" s="3" t="str">
        <f t="shared" si="607"/>
        <v>ASPOR A616 TWS trådlös Bluetooth hörlurar med Lightning kabel - Högkvalitet - Wireless charging - 5.3BT</v>
      </c>
      <c r="F13772" s="1" t="s">
        <v>47</v>
      </c>
      <c r="G13772" s="2" t="s">
        <v>48</v>
      </c>
      <c r="H13772" s="1" t="s">
        <v>49</v>
      </c>
      <c r="I13772" s="1" t="s">
        <v>16</v>
      </c>
      <c r="J13772" s="1" t="s">
        <v>23</v>
      </c>
      <c r="K13772" s="1" t="s">
        <v>16</v>
      </c>
      <c r="L13772" s="1" t="s">
        <v>16</v>
      </c>
      <c r="M13772" s="1" t="s">
        <v>16</v>
      </c>
      <c r="N13772" s="1" t="s">
        <v>16</v>
      </c>
      <c r="O13772" s="1">
        <v>119.2</v>
      </c>
      <c r="P13772" s="1">
        <v>1.0</v>
      </c>
    </row>
    <row r="13773">
      <c r="A13773" s="1" t="s">
        <v>29</v>
      </c>
      <c r="B13773" s="1" t="s">
        <v>16578</v>
      </c>
      <c r="C13773" s="2" t="s">
        <v>16532</v>
      </c>
      <c r="D13773" s="1" t="s">
        <v>19</v>
      </c>
      <c r="E13773" s="3" t="str">
        <f>HYPERLINK("https://fyndiq.se/produkt/c47dc331e908415c/", "2 Pack - Samsung S22 ULTRA - 9H Härdat Glass - 3D Super Kvalitet")</f>
        <v>2 Pack - Samsung S22 ULTRA - 9H Härdat Glass - 3D Super Kvalitet</v>
      </c>
      <c r="F13773" s="1" t="s">
        <v>246</v>
      </c>
      <c r="G13773" s="1" t="s">
        <v>247</v>
      </c>
      <c r="H13773" s="1" t="s">
        <v>248</v>
      </c>
      <c r="I13773" s="1" t="s">
        <v>16</v>
      </c>
      <c r="J13773" s="1" t="s">
        <v>23</v>
      </c>
      <c r="K13773" s="1" t="s">
        <v>16</v>
      </c>
      <c r="L13773" s="1" t="s">
        <v>16</v>
      </c>
      <c r="M13773" s="1" t="s">
        <v>16</v>
      </c>
      <c r="N13773" s="1" t="s">
        <v>16</v>
      </c>
      <c r="O13773" s="1">
        <v>63.2</v>
      </c>
      <c r="P13773" s="1">
        <v>1.0</v>
      </c>
    </row>
    <row r="13774">
      <c r="A13774" s="1" t="s">
        <v>29</v>
      </c>
      <c r="B13774" s="1" t="s">
        <v>16579</v>
      </c>
      <c r="C13774" s="2" t="s">
        <v>16532</v>
      </c>
      <c r="D13774" s="1" t="s">
        <v>19</v>
      </c>
      <c r="E13774" s="3" t="str">
        <f>HYPERLINK("https://fyndiq.se/produkt/2f8f288b73ab4b13/", "2-Pack Sony Xperia 5 IV - Härdat glas 9H - Super Kvalitet 3D")</f>
        <v>2-Pack Sony Xperia 5 IV - Härdat glas 9H - Super Kvalitet 3D</v>
      </c>
      <c r="F13774" s="1" t="s">
        <v>931</v>
      </c>
      <c r="G13774" s="1" t="s">
        <v>932</v>
      </c>
      <c r="H13774" s="1" t="s">
        <v>933</v>
      </c>
      <c r="I13774" s="1" t="s">
        <v>16</v>
      </c>
      <c r="J13774" s="1" t="s">
        <v>23</v>
      </c>
      <c r="K13774" s="1" t="s">
        <v>16</v>
      </c>
      <c r="L13774" s="1" t="s">
        <v>16</v>
      </c>
      <c r="M13774" s="1" t="s">
        <v>16</v>
      </c>
      <c r="N13774" s="1" t="s">
        <v>16</v>
      </c>
      <c r="O13774" s="1">
        <v>71.2</v>
      </c>
      <c r="P13774" s="1">
        <v>2.0</v>
      </c>
    </row>
    <row r="13775">
      <c r="A13775" s="1" t="s">
        <v>29</v>
      </c>
      <c r="B13775" s="1" t="s">
        <v>16580</v>
      </c>
      <c r="C13775" s="2" t="s">
        <v>16532</v>
      </c>
      <c r="D13775" s="1" t="s">
        <v>19</v>
      </c>
      <c r="E1377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3775" s="1" t="s">
        <v>132</v>
      </c>
      <c r="G13775" s="1" t="s">
        <v>133</v>
      </c>
      <c r="H13775" s="1" t="s">
        <v>134</v>
      </c>
      <c r="I13775" s="1" t="s">
        <v>16</v>
      </c>
      <c r="J13775" s="1" t="s">
        <v>23</v>
      </c>
      <c r="K13775" s="1" t="s">
        <v>16</v>
      </c>
      <c r="L13775" s="1" t="s">
        <v>16</v>
      </c>
      <c r="M13775" s="1" t="s">
        <v>16</v>
      </c>
      <c r="N13775" s="1" t="s">
        <v>16</v>
      </c>
      <c r="O13775" s="1">
        <v>71.2</v>
      </c>
      <c r="P13775" s="1">
        <v>1.0</v>
      </c>
    </row>
    <row r="13776">
      <c r="A13776" s="1" t="s">
        <v>29</v>
      </c>
      <c r="B13776" s="1" t="s">
        <v>16581</v>
      </c>
      <c r="C13776" s="2" t="s">
        <v>16532</v>
      </c>
      <c r="D13776" s="1" t="s">
        <v>19</v>
      </c>
      <c r="E13776" s="3" t="str">
        <f>HYPERLINK("https://fyndiq.se/produkt/1c00518ebe824bca/", "Motorola Edge 40 NEO - Härdat Glas 9H - Super kvalitet 3D Skärmskydd")</f>
        <v>Motorola Edge 40 NEO - Härdat Glas 9H - Super kvalitet 3D Skärmskydd</v>
      </c>
      <c r="F13776" s="1" t="s">
        <v>3946</v>
      </c>
      <c r="G13776" s="1" t="s">
        <v>3947</v>
      </c>
      <c r="H13776" s="1" t="s">
        <v>3948</v>
      </c>
      <c r="I13776" s="1" t="s">
        <v>16</v>
      </c>
      <c r="J13776" s="1" t="s">
        <v>23</v>
      </c>
      <c r="K13776" s="1" t="s">
        <v>16</v>
      </c>
      <c r="L13776" s="1" t="s">
        <v>16</v>
      </c>
      <c r="M13776" s="1" t="s">
        <v>16</v>
      </c>
      <c r="N13776" s="1" t="s">
        <v>16</v>
      </c>
      <c r="O13776" s="1">
        <v>63.2</v>
      </c>
      <c r="P13776" s="1">
        <v>1.0</v>
      </c>
    </row>
    <row r="13777">
      <c r="A13777" s="1" t="s">
        <v>29</v>
      </c>
      <c r="B13777" s="1" t="s">
        <v>16582</v>
      </c>
      <c r="C13777" s="2" t="s">
        <v>16532</v>
      </c>
      <c r="D13777" s="1" t="s">
        <v>19</v>
      </c>
      <c r="E13777" s="3" t="str">
        <f>HYPERLINK("https://fyndiq.se/produkt/2f8f288b73ab4b13/", "2-Pack Sony Xperia 5 IV - Härdat glas 9H - Super Kvalitet 3D")</f>
        <v>2-Pack Sony Xperia 5 IV - Härdat glas 9H - Super Kvalitet 3D</v>
      </c>
      <c r="F13777" s="1" t="s">
        <v>931</v>
      </c>
      <c r="G13777" s="1" t="s">
        <v>932</v>
      </c>
      <c r="H13777" s="1" t="s">
        <v>933</v>
      </c>
      <c r="I13777" s="1" t="s">
        <v>16</v>
      </c>
      <c r="J13777" s="1" t="s">
        <v>23</v>
      </c>
      <c r="K13777" s="1" t="s">
        <v>16</v>
      </c>
      <c r="L13777" s="1" t="s">
        <v>16</v>
      </c>
      <c r="M13777" s="1" t="s">
        <v>16</v>
      </c>
      <c r="N13777" s="1" t="s">
        <v>16</v>
      </c>
      <c r="O13777" s="1">
        <v>71.2</v>
      </c>
      <c r="P13777" s="1">
        <v>1.0</v>
      </c>
    </row>
    <row r="13778">
      <c r="A13778" s="1" t="s">
        <v>29</v>
      </c>
      <c r="B13778" s="1" t="s">
        <v>16583</v>
      </c>
      <c r="C13778" s="2" t="s">
        <v>16532</v>
      </c>
      <c r="D13778" s="1" t="s">
        <v>19</v>
      </c>
      <c r="E13778" s="3" t="str">
        <f>HYPERLINK("https://fyndiq.se/produkt/b0731e04e6594836/", "1-Pack Samsung Z FOLD 5 5G Skärmskydd - Härdat Glas 9H - Super kvalitet 3D")</f>
        <v>1-Pack Samsung Z FOLD 5 5G Skärmskydd - Härdat Glas 9H - Super kvalitet 3D</v>
      </c>
      <c r="F13778" s="1" t="s">
        <v>15136</v>
      </c>
      <c r="G13778" s="1" t="s">
        <v>15137</v>
      </c>
      <c r="H13778" s="1" t="s">
        <v>15138</v>
      </c>
      <c r="I13778" s="1" t="s">
        <v>16</v>
      </c>
      <c r="J13778" s="1" t="s">
        <v>23</v>
      </c>
      <c r="K13778" s="1" t="s">
        <v>16</v>
      </c>
      <c r="L13778" s="1" t="s">
        <v>16</v>
      </c>
      <c r="M13778" s="1" t="s">
        <v>16</v>
      </c>
      <c r="N13778" s="1" t="s">
        <v>16</v>
      </c>
      <c r="O13778" s="1">
        <v>55.2</v>
      </c>
      <c r="P13778" s="1">
        <v>1.0</v>
      </c>
    </row>
    <row r="13779">
      <c r="A13779" s="1" t="s">
        <v>29</v>
      </c>
      <c r="B13779" s="1" t="s">
        <v>16584</v>
      </c>
      <c r="C13779" s="2" t="s">
        <v>16532</v>
      </c>
      <c r="D13779" s="1" t="s">
        <v>19</v>
      </c>
      <c r="E13779" s="3" t="str">
        <f>HYPERLINK("https://fyndiq.se/produkt/ffd808ba7c174af8/", "2-Pack Samsung S22 Skärmskydd &amp; 1-Pack linsskydd -Härdat Glas 9H")</f>
        <v>2-Pack Samsung S22 Skärmskydd &amp; 1-Pack linsskydd -Härdat Glas 9H</v>
      </c>
      <c r="F13779" s="1" t="s">
        <v>179</v>
      </c>
      <c r="G13779" s="1" t="s">
        <v>180</v>
      </c>
      <c r="H13779" s="1" t="s">
        <v>181</v>
      </c>
      <c r="I13779" s="1" t="s">
        <v>16</v>
      </c>
      <c r="J13779" s="1" t="s">
        <v>23</v>
      </c>
      <c r="K13779" s="1" t="s">
        <v>16</v>
      </c>
      <c r="L13779" s="1" t="s">
        <v>16</v>
      </c>
      <c r="M13779" s="1" t="s">
        <v>16</v>
      </c>
      <c r="N13779" s="1" t="s">
        <v>16</v>
      </c>
      <c r="O13779" s="1">
        <v>71.2</v>
      </c>
      <c r="P13779" s="1">
        <v>1.0</v>
      </c>
    </row>
    <row r="13780">
      <c r="A13780" s="1" t="s">
        <v>29</v>
      </c>
      <c r="B13780" s="1" t="s">
        <v>16585</v>
      </c>
      <c r="C13780" s="2" t="s">
        <v>16532</v>
      </c>
      <c r="D13780" s="1" t="s">
        <v>19</v>
      </c>
      <c r="E13780" s="3" t="str">
        <f>HYPERLINK("https://fyndiq.se/produkt/d797b2d066ca471c/", "2-Pack Apple Watch 44mm – Härdat glas 9H – Super kvalitet 3D")</f>
        <v>2-Pack Apple Watch 44mm – Härdat glas 9H – Super kvalitet 3D</v>
      </c>
      <c r="F13780" s="1" t="s">
        <v>1392</v>
      </c>
      <c r="G13780" s="1" t="s">
        <v>1393</v>
      </c>
      <c r="H13780" s="1" t="s">
        <v>1394</v>
      </c>
      <c r="I13780" s="1" t="s">
        <v>16</v>
      </c>
      <c r="J13780" s="1" t="s">
        <v>23</v>
      </c>
      <c r="K13780" s="1" t="s">
        <v>16</v>
      </c>
      <c r="L13780" s="1" t="s">
        <v>16</v>
      </c>
      <c r="M13780" s="1" t="s">
        <v>16</v>
      </c>
      <c r="N13780" s="1" t="s">
        <v>16</v>
      </c>
      <c r="O13780" s="1">
        <v>55.2</v>
      </c>
      <c r="P13780" s="1">
        <v>1.0</v>
      </c>
    </row>
    <row r="13781">
      <c r="A13781" s="1" t="s">
        <v>29</v>
      </c>
      <c r="B13781" s="1" t="s">
        <v>16586</v>
      </c>
      <c r="C13781" s="2" t="s">
        <v>16532</v>
      </c>
      <c r="D13781" s="1" t="s">
        <v>19</v>
      </c>
      <c r="E13781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3781" s="1" t="s">
        <v>894</v>
      </c>
      <c r="G13781" s="1" t="s">
        <v>895</v>
      </c>
      <c r="H13781" s="1" t="s">
        <v>896</v>
      </c>
      <c r="I13781" s="1" t="s">
        <v>16</v>
      </c>
      <c r="J13781" s="1" t="s">
        <v>23</v>
      </c>
      <c r="K13781" s="1" t="s">
        <v>16</v>
      </c>
      <c r="L13781" s="1" t="s">
        <v>16</v>
      </c>
      <c r="M13781" s="1" t="s">
        <v>16</v>
      </c>
      <c r="N13781" s="1" t="s">
        <v>16</v>
      </c>
      <c r="O13781" s="1">
        <v>79.2</v>
      </c>
      <c r="P13781" s="1">
        <v>1.0</v>
      </c>
    </row>
    <row r="13782">
      <c r="A13782" s="1" t="s">
        <v>29</v>
      </c>
      <c r="B13782" s="1" t="s">
        <v>16587</v>
      </c>
      <c r="C13782" s="2" t="s">
        <v>16532</v>
      </c>
      <c r="D13782" s="1" t="s">
        <v>19</v>
      </c>
      <c r="E13782" s="3" t="str">
        <f>HYPERLINK("https://fyndiq.se/produkt/0b2f55cbfc0d4bc8/", "Skärmskydd Iphone 12 / 12 Pro , härdat glas, hög kvalitet.")</f>
        <v>Skärmskydd Iphone 12 / 12 Pro , härdat glas, hög kvalitet.</v>
      </c>
      <c r="F13782" s="1" t="s">
        <v>587</v>
      </c>
      <c r="G13782" s="1" t="s">
        <v>588</v>
      </c>
      <c r="H13782" s="1" t="s">
        <v>589</v>
      </c>
      <c r="I13782" s="1" t="s">
        <v>16</v>
      </c>
      <c r="J13782" s="1" t="s">
        <v>23</v>
      </c>
      <c r="K13782" s="1" t="s">
        <v>16</v>
      </c>
      <c r="L13782" s="1" t="s">
        <v>16</v>
      </c>
      <c r="M13782" s="1" t="s">
        <v>16</v>
      </c>
      <c r="N13782" s="1" t="s">
        <v>16</v>
      </c>
      <c r="O13782" s="1">
        <v>39.2</v>
      </c>
      <c r="P13782" s="1">
        <v>1.0</v>
      </c>
    </row>
    <row r="13783">
      <c r="A13783" s="1" t="s">
        <v>29</v>
      </c>
      <c r="B13783" s="1" t="s">
        <v>16588</v>
      </c>
      <c r="C13783" s="2" t="s">
        <v>16532</v>
      </c>
      <c r="D13783" s="1" t="s">
        <v>19</v>
      </c>
      <c r="E13783" s="3" t="str">
        <f>HYPERLINK("https://fyndiq.se/produkt/08a39fd2ea944add/", "2-Pack Apple Watch 45mm – Härdat glas 9H – Super kvalitet 3D")</f>
        <v>2-Pack Apple Watch 45mm – Härdat glas 9H – Super kvalitet 3D</v>
      </c>
      <c r="F13783" s="1" t="s">
        <v>921</v>
      </c>
      <c r="G13783" s="1" t="s">
        <v>922</v>
      </c>
      <c r="H13783" s="1" t="s">
        <v>923</v>
      </c>
      <c r="I13783" s="1" t="s">
        <v>16</v>
      </c>
      <c r="J13783" s="1" t="s">
        <v>23</v>
      </c>
      <c r="K13783" s="1" t="s">
        <v>16</v>
      </c>
      <c r="L13783" s="1" t="s">
        <v>16</v>
      </c>
      <c r="M13783" s="1" t="s">
        <v>16</v>
      </c>
      <c r="N13783" s="1" t="s">
        <v>16</v>
      </c>
      <c r="O13783" s="1">
        <v>55.2</v>
      </c>
      <c r="P13783" s="1">
        <v>1.0</v>
      </c>
    </row>
    <row r="13784">
      <c r="A13784" s="1" t="s">
        <v>29</v>
      </c>
      <c r="B13784" s="1" t="s">
        <v>16589</v>
      </c>
      <c r="C13784" s="2" t="s">
        <v>16532</v>
      </c>
      <c r="D13784" s="1" t="s">
        <v>19</v>
      </c>
      <c r="E13784" s="3" t="str">
        <f>HYPERLINK("https://fyndiq.se/produkt/aaaa7cf643f84273/", "2 Pack Samsung Xcover 5 - Härdat glas 9H-Super kvalitet 3D")</f>
        <v>2 Pack Samsung Xcover 5 - Härdat glas 9H-Super kvalitet 3D</v>
      </c>
      <c r="F13784" s="1" t="s">
        <v>2089</v>
      </c>
      <c r="G13784" s="1" t="s">
        <v>2090</v>
      </c>
      <c r="H13784" s="1" t="s">
        <v>2091</v>
      </c>
      <c r="I13784" s="1" t="s">
        <v>16</v>
      </c>
      <c r="J13784" s="1" t="s">
        <v>23</v>
      </c>
      <c r="K13784" s="1" t="s">
        <v>16</v>
      </c>
      <c r="L13784" s="1" t="s">
        <v>16</v>
      </c>
      <c r="M13784" s="1" t="s">
        <v>16</v>
      </c>
      <c r="N13784" s="1" t="s">
        <v>16</v>
      </c>
      <c r="O13784" s="1">
        <v>63.2</v>
      </c>
      <c r="P13784" s="1">
        <v>1.0</v>
      </c>
    </row>
    <row r="13785">
      <c r="A13785" s="1" t="s">
        <v>29</v>
      </c>
      <c r="B13785" s="1" t="s">
        <v>16590</v>
      </c>
      <c r="C13785" s="2" t="s">
        <v>16532</v>
      </c>
      <c r="D13785" s="1" t="s">
        <v>19</v>
      </c>
      <c r="E13785" s="3" t="str">
        <f>HYPERLINK("https://fyndiq.se/produkt/c398466bf0524e85/", "2-Pack Samsung S23 - 9H Härdat Glass - 3D Super Kvalitet Skärmskydd")</f>
        <v>2-Pack Samsung S23 - 9H Härdat Glass - 3D Super Kvalitet Skärmskydd</v>
      </c>
      <c r="F13785" s="1" t="s">
        <v>1365</v>
      </c>
      <c r="G13785" s="1" t="s">
        <v>1366</v>
      </c>
      <c r="H13785" s="1" t="s">
        <v>1367</v>
      </c>
      <c r="I13785" s="1" t="s">
        <v>16</v>
      </c>
      <c r="J13785" s="1" t="s">
        <v>23</v>
      </c>
      <c r="K13785" s="1" t="s">
        <v>16</v>
      </c>
      <c r="L13785" s="1" t="s">
        <v>16</v>
      </c>
      <c r="M13785" s="1" t="s">
        <v>16</v>
      </c>
      <c r="N13785" s="1" t="s">
        <v>16</v>
      </c>
      <c r="O13785" s="1">
        <v>63.2</v>
      </c>
      <c r="P13785" s="1">
        <v>1.0</v>
      </c>
    </row>
    <row r="13786">
      <c r="A13786" s="1" t="s">
        <v>29</v>
      </c>
      <c r="B13786" s="1" t="s">
        <v>16591</v>
      </c>
      <c r="C13786" s="2" t="s">
        <v>16532</v>
      </c>
      <c r="D13786" s="1" t="s">
        <v>19</v>
      </c>
      <c r="E13786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3786" s="1" t="s">
        <v>10873</v>
      </c>
      <c r="G13786" s="1" t="s">
        <v>10874</v>
      </c>
      <c r="H13786" s="1" t="s">
        <v>10875</v>
      </c>
      <c r="I13786" s="1" t="s">
        <v>16</v>
      </c>
      <c r="J13786" s="1" t="s">
        <v>23</v>
      </c>
      <c r="K13786" s="1" t="s">
        <v>16</v>
      </c>
      <c r="L13786" s="1" t="s">
        <v>16</v>
      </c>
      <c r="M13786" s="1" t="s">
        <v>16</v>
      </c>
      <c r="N13786" s="1" t="s">
        <v>16</v>
      </c>
      <c r="O13786" s="1">
        <v>63.2</v>
      </c>
      <c r="P13786" s="1">
        <v>1.0</v>
      </c>
    </row>
    <row r="13787">
      <c r="A13787" s="1" t="s">
        <v>29</v>
      </c>
      <c r="B13787" s="1" t="s">
        <v>16592</v>
      </c>
      <c r="C13787" s="2" t="s">
        <v>16532</v>
      </c>
      <c r="D13787" s="1" t="s">
        <v>19</v>
      </c>
      <c r="E13787" s="3" t="str">
        <f>HYPERLINK("https://fyndiq.se/produkt/e0b5cbce33334680/", "2 Pack Sony Xperia 10 IV - Härdat glas 9H -Super Kvalitet 3D")</f>
        <v>2 Pack Sony Xperia 10 IV - Härdat glas 9H -Super Kvalitet 3D</v>
      </c>
      <c r="F13787" s="1" t="s">
        <v>250</v>
      </c>
      <c r="G13787" s="1" t="s">
        <v>251</v>
      </c>
      <c r="H13787" s="1" t="s">
        <v>252</v>
      </c>
      <c r="I13787" s="1" t="s">
        <v>16</v>
      </c>
      <c r="J13787" s="1" t="s">
        <v>23</v>
      </c>
      <c r="K13787" s="1" t="s">
        <v>16</v>
      </c>
      <c r="L13787" s="1" t="s">
        <v>16</v>
      </c>
      <c r="M13787" s="1" t="s">
        <v>16</v>
      </c>
      <c r="N13787" s="1" t="s">
        <v>16</v>
      </c>
      <c r="O13787" s="1">
        <v>71.2</v>
      </c>
      <c r="P13787" s="1">
        <v>1.0</v>
      </c>
    </row>
    <row r="13788">
      <c r="A13788" s="1" t="s">
        <v>29</v>
      </c>
      <c r="B13788" s="1" t="s">
        <v>16593</v>
      </c>
      <c r="C13788" s="2" t="s">
        <v>16532</v>
      </c>
      <c r="D13788" s="1" t="s">
        <v>19</v>
      </c>
      <c r="E13788" s="3" t="str">
        <f>HYPERLINK("https://fyndiq.se/produkt/860c7ae305b54883/", "2 Pack Samsung S21 Ultra 5G - Härdat glas 9H - Super kvalitet 3D")</f>
        <v>2 Pack Samsung S21 Ultra 5G - Härdat glas 9H - Super kvalitet 3D</v>
      </c>
      <c r="F13788" s="1" t="s">
        <v>649</v>
      </c>
      <c r="G13788" s="1" t="s">
        <v>650</v>
      </c>
      <c r="H13788" s="1" t="s">
        <v>651</v>
      </c>
      <c r="I13788" s="1" t="s">
        <v>16</v>
      </c>
      <c r="J13788" s="1" t="s">
        <v>23</v>
      </c>
      <c r="K13788" s="1" t="s">
        <v>16</v>
      </c>
      <c r="L13788" s="1" t="s">
        <v>16</v>
      </c>
      <c r="M13788" s="1" t="s">
        <v>16</v>
      </c>
      <c r="N13788" s="1" t="s">
        <v>16</v>
      </c>
      <c r="O13788" s="1">
        <v>63.2</v>
      </c>
      <c r="P13788" s="1">
        <v>1.0</v>
      </c>
    </row>
    <row r="13789">
      <c r="A13789" s="1" t="s">
        <v>29</v>
      </c>
      <c r="B13789" s="1" t="s">
        <v>16594</v>
      </c>
      <c r="C13789" s="2" t="s">
        <v>16532</v>
      </c>
      <c r="D13789" s="1" t="s">
        <v>19</v>
      </c>
      <c r="E13789" s="3" t="str">
        <f>HYPERLINK("https://fyndiq.se/produkt/9f3f4d2de3c94916/", "2 Pack Samsung Galaxy S9 - Härdat glas-9H Super kvalitet 3D")</f>
        <v>2 Pack Samsung Galaxy S9 - Härdat glas-9H Super kvalitet 3D</v>
      </c>
      <c r="F13789" s="1" t="s">
        <v>1500</v>
      </c>
      <c r="G13789" s="1" t="s">
        <v>1501</v>
      </c>
      <c r="H13789" s="1" t="s">
        <v>1502</v>
      </c>
      <c r="I13789" s="1" t="s">
        <v>16</v>
      </c>
      <c r="J13789" s="1" t="s">
        <v>23</v>
      </c>
      <c r="K13789" s="1" t="s">
        <v>16</v>
      </c>
      <c r="L13789" s="1" t="s">
        <v>16</v>
      </c>
      <c r="M13789" s="1" t="s">
        <v>16</v>
      </c>
      <c r="N13789" s="1" t="s">
        <v>16</v>
      </c>
      <c r="O13789" s="1">
        <v>63.2</v>
      </c>
      <c r="P13789" s="1">
        <v>1.0</v>
      </c>
    </row>
    <row r="13790">
      <c r="A13790" s="1" t="s">
        <v>29</v>
      </c>
      <c r="B13790" s="1" t="s">
        <v>16595</v>
      </c>
      <c r="C13790" s="2" t="s">
        <v>16532</v>
      </c>
      <c r="D13790" s="1" t="s">
        <v>19</v>
      </c>
      <c r="E13790" s="3" t="str">
        <f>HYPERLINK("https://fyndiq.se/produkt/bd84362587364f02/", "2-Pack GOOGLE PIXEL 8 Skärmskydd - Härdat Glas 9H - Super kvalitet 3D")</f>
        <v>2-Pack GOOGLE PIXEL 8 Skärmskydd - Härdat Glas 9H - Super kvalitet 3D</v>
      </c>
      <c r="F13790" s="1" t="s">
        <v>254</v>
      </c>
      <c r="G13790" s="1" t="s">
        <v>255</v>
      </c>
      <c r="H13790" s="1" t="s">
        <v>256</v>
      </c>
      <c r="I13790" s="1" t="s">
        <v>16</v>
      </c>
      <c r="J13790" s="1" t="s">
        <v>23</v>
      </c>
      <c r="K13790" s="1" t="s">
        <v>16</v>
      </c>
      <c r="L13790" s="1" t="s">
        <v>16</v>
      </c>
      <c r="M13790" s="1" t="s">
        <v>16</v>
      </c>
      <c r="N13790" s="1" t="s">
        <v>16</v>
      </c>
      <c r="O13790" s="1">
        <v>71.2</v>
      </c>
      <c r="P13790" s="1">
        <v>1.0</v>
      </c>
    </row>
    <row r="13791">
      <c r="A13791" s="1" t="s">
        <v>29</v>
      </c>
      <c r="B13791" s="1" t="s">
        <v>16596</v>
      </c>
      <c r="C13791" s="2" t="s">
        <v>16532</v>
      </c>
      <c r="D13791" s="1" t="s">
        <v>19</v>
      </c>
      <c r="E13791" s="3" t="str">
        <f>HYPERLINK("https://fyndiq.se/produkt/a871a7da0b2249a8/", "2-Pack Iphone 11 Pro Max - 9H Härdat Glass - Top Kvalitet")</f>
        <v>2-Pack Iphone 11 Pro Max - 9H Härdat Glass - Top Kvalitet</v>
      </c>
      <c r="F13791" s="1" t="s">
        <v>559</v>
      </c>
      <c r="G13791" s="1" t="s">
        <v>560</v>
      </c>
      <c r="H13791" s="1" t="s">
        <v>561</v>
      </c>
      <c r="I13791" s="1" t="s">
        <v>16</v>
      </c>
      <c r="J13791" s="1" t="s">
        <v>23</v>
      </c>
      <c r="K13791" s="1" t="s">
        <v>16</v>
      </c>
      <c r="L13791" s="1" t="s">
        <v>16</v>
      </c>
      <c r="M13791" s="1" t="s">
        <v>16</v>
      </c>
      <c r="N13791" s="1" t="s">
        <v>16</v>
      </c>
      <c r="O13791" s="1">
        <v>47.2</v>
      </c>
      <c r="P13791" s="1">
        <v>1.0</v>
      </c>
    </row>
    <row r="13792">
      <c r="A13792" s="1" t="s">
        <v>29</v>
      </c>
      <c r="B13792" s="1" t="s">
        <v>16597</v>
      </c>
      <c r="C13792" s="2" t="s">
        <v>16532</v>
      </c>
      <c r="D13792" s="1" t="s">
        <v>19</v>
      </c>
      <c r="E13792" s="3" t="str">
        <f>HYPERLINK("https://fyndiq.se/produkt/e9fe6b45dad34f98/", "2-Pack Iphone X / XS / 11 PRO- 9H Härdat Glass - Top Kvalitet")</f>
        <v>2-Pack Iphone X / XS / 11 PRO- 9H Härdat Glass - Top Kvalitet</v>
      </c>
      <c r="F13792" s="1" t="s">
        <v>6168</v>
      </c>
      <c r="G13792" s="1" t="s">
        <v>6169</v>
      </c>
      <c r="H13792" s="1" t="s">
        <v>6170</v>
      </c>
      <c r="I13792" s="1" t="s">
        <v>16</v>
      </c>
      <c r="J13792" s="1" t="s">
        <v>23</v>
      </c>
      <c r="K13792" s="1" t="s">
        <v>16</v>
      </c>
      <c r="L13792" s="1" t="s">
        <v>16</v>
      </c>
      <c r="M13792" s="1" t="s">
        <v>16</v>
      </c>
      <c r="N13792" s="1" t="s">
        <v>16</v>
      </c>
      <c r="O13792" s="1">
        <v>47.2</v>
      </c>
      <c r="P13792" s="1">
        <v>2.0</v>
      </c>
    </row>
    <row r="13793">
      <c r="A13793" s="1" t="s">
        <v>29</v>
      </c>
      <c r="B13793" s="1" t="s">
        <v>16598</v>
      </c>
      <c r="C13793" s="2" t="s">
        <v>16532</v>
      </c>
      <c r="D13793" s="1" t="s">
        <v>19</v>
      </c>
      <c r="E13793" s="3" t="str">
        <f>HYPERLINK("https://fyndiq.se/produkt/5e95d5a9fc6f49e2/", "Huawei P30 Pro - Härdat glas 9H – 3D Super kvalitet")</f>
        <v>Huawei P30 Pro - Härdat glas 9H – 3D Super kvalitet</v>
      </c>
      <c r="F13793" s="1" t="s">
        <v>469</v>
      </c>
      <c r="G13793" s="1" t="s">
        <v>470</v>
      </c>
      <c r="H13793" s="1" t="s">
        <v>471</v>
      </c>
      <c r="I13793" s="1" t="s">
        <v>16</v>
      </c>
      <c r="J13793" s="1" t="s">
        <v>23</v>
      </c>
      <c r="K13793" s="1" t="s">
        <v>16</v>
      </c>
      <c r="L13793" s="1" t="s">
        <v>16</v>
      </c>
      <c r="M13793" s="1" t="s">
        <v>16</v>
      </c>
      <c r="N13793" s="1" t="s">
        <v>16</v>
      </c>
      <c r="O13793" s="1">
        <v>63.2</v>
      </c>
      <c r="P13793" s="1">
        <v>1.0</v>
      </c>
    </row>
    <row r="13794">
      <c r="A13794" s="1" t="s">
        <v>29</v>
      </c>
      <c r="B13794" s="1" t="s">
        <v>16599</v>
      </c>
      <c r="C13794" s="2" t="s">
        <v>16532</v>
      </c>
      <c r="D13794" s="1" t="s">
        <v>19</v>
      </c>
      <c r="E13794" s="3" t="str">
        <f t="shared" ref="E13794:E13795" si="608">HYPERLINK("https://fyndiq.se/produkt/ef10e4ba492c46df/", "2-Pack Samsung S23 FE 5G - 9H Härdat Glass - Super Kvalitet 3D")</f>
        <v>2-Pack Samsung S23 FE 5G - 9H Härdat Glass - Super Kvalitet 3D</v>
      </c>
      <c r="F13794" s="1" t="s">
        <v>2521</v>
      </c>
      <c r="G13794" s="1" t="s">
        <v>2522</v>
      </c>
      <c r="H13794" s="1" t="s">
        <v>2523</v>
      </c>
      <c r="I13794" s="1" t="s">
        <v>16</v>
      </c>
      <c r="J13794" s="1" t="s">
        <v>23</v>
      </c>
      <c r="K13794" s="1" t="s">
        <v>16</v>
      </c>
      <c r="L13794" s="1" t="s">
        <v>16</v>
      </c>
      <c r="M13794" s="1" t="s">
        <v>16</v>
      </c>
      <c r="N13794" s="1" t="s">
        <v>16</v>
      </c>
      <c r="O13794" s="1">
        <v>63.2</v>
      </c>
      <c r="P13794" s="1">
        <v>1.0</v>
      </c>
    </row>
    <row r="13795">
      <c r="A13795" s="1" t="s">
        <v>29</v>
      </c>
      <c r="B13795" s="1" t="s">
        <v>16600</v>
      </c>
      <c r="C13795" s="2" t="s">
        <v>16532</v>
      </c>
      <c r="D13795" s="1" t="s">
        <v>19</v>
      </c>
      <c r="E13795" s="3" t="str">
        <f t="shared" si="608"/>
        <v>2-Pack Samsung S23 FE 5G - 9H Härdat Glass - Super Kvalitet 3D</v>
      </c>
      <c r="F13795" s="1" t="s">
        <v>2521</v>
      </c>
      <c r="G13795" s="1" t="s">
        <v>2522</v>
      </c>
      <c r="H13795" s="1" t="s">
        <v>2523</v>
      </c>
      <c r="I13795" s="1" t="s">
        <v>16</v>
      </c>
      <c r="J13795" s="1" t="s">
        <v>23</v>
      </c>
      <c r="K13795" s="1" t="s">
        <v>16</v>
      </c>
      <c r="L13795" s="1" t="s">
        <v>16</v>
      </c>
      <c r="M13795" s="1" t="s">
        <v>16</v>
      </c>
      <c r="N13795" s="1" t="s">
        <v>16</v>
      </c>
      <c r="O13795" s="1">
        <v>63.2</v>
      </c>
      <c r="P13795" s="1">
        <v>1.0</v>
      </c>
    </row>
    <row r="13796">
      <c r="A13796" s="1" t="s">
        <v>29</v>
      </c>
      <c r="B13796" s="1" t="s">
        <v>16601</v>
      </c>
      <c r="C13796" s="2" t="s">
        <v>16532</v>
      </c>
      <c r="D13796" s="1" t="s">
        <v>19</v>
      </c>
      <c r="E13796" s="3" t="str">
        <f>HYPERLINK("https://fyndiq.se/produkt/19c2551af5564452/", "2 Pack Samsung Galaxy A41 - Härdat Glas 9H - Super kvalitet 3D")</f>
        <v>2 Pack Samsung Galaxy A41 - Härdat Glas 9H - Super kvalitet 3D</v>
      </c>
      <c r="F13796" s="1" t="s">
        <v>362</v>
      </c>
      <c r="G13796" s="1" t="s">
        <v>363</v>
      </c>
      <c r="H13796" s="1" t="s">
        <v>364</v>
      </c>
      <c r="I13796" s="1" t="s">
        <v>16</v>
      </c>
      <c r="J13796" s="1" t="s">
        <v>23</v>
      </c>
      <c r="K13796" s="1" t="s">
        <v>16</v>
      </c>
      <c r="L13796" s="1" t="s">
        <v>16</v>
      </c>
      <c r="M13796" s="1" t="s">
        <v>16</v>
      </c>
      <c r="N13796" s="1" t="s">
        <v>16</v>
      </c>
      <c r="O13796" s="1">
        <v>63.2</v>
      </c>
      <c r="P13796" s="1">
        <v>1.0</v>
      </c>
    </row>
    <row r="13797">
      <c r="A13797" s="1" t="s">
        <v>29</v>
      </c>
      <c r="B13797" s="1" t="s">
        <v>16602</v>
      </c>
      <c r="C13797" s="2" t="s">
        <v>16532</v>
      </c>
      <c r="D13797" s="1" t="s">
        <v>19</v>
      </c>
      <c r="E13797" s="3" t="str">
        <f>HYPERLINK("https://fyndiq.se/produkt/dfe28e565d2e4c8d/", "2 Pack Samsung S21 FE - 9H Härdat Glass - Super Kvalitet 3D")</f>
        <v>2 Pack Samsung S21 FE - 9H Härdat Glass - Super Kvalitet 3D</v>
      </c>
      <c r="F13797" s="1" t="s">
        <v>276</v>
      </c>
      <c r="G13797" s="1" t="s">
        <v>277</v>
      </c>
      <c r="H13797" s="1" t="s">
        <v>278</v>
      </c>
      <c r="I13797" s="1" t="s">
        <v>16</v>
      </c>
      <c r="J13797" s="1" t="s">
        <v>23</v>
      </c>
      <c r="K13797" s="1" t="s">
        <v>16</v>
      </c>
      <c r="L13797" s="1" t="s">
        <v>16</v>
      </c>
      <c r="M13797" s="1" t="s">
        <v>16</v>
      </c>
      <c r="N13797" s="1" t="s">
        <v>16</v>
      </c>
      <c r="O13797" s="1">
        <v>63.2</v>
      </c>
      <c r="P13797" s="1">
        <v>1.0</v>
      </c>
    </row>
    <row r="13798">
      <c r="A13798" s="1" t="s">
        <v>29</v>
      </c>
      <c r="B13798" s="1" t="s">
        <v>16603</v>
      </c>
      <c r="C13798" s="2" t="s">
        <v>16532</v>
      </c>
      <c r="D13798" s="1" t="s">
        <v>19</v>
      </c>
      <c r="E13798" s="3" t="str">
        <f>HYPERLINK("https://fyndiq.se/produkt/9e488e35f28b4b0b/", "2-Pack GOOGLE PIXEL 6A Skärmskydd - Härdat Glas 9H - Super kvalitet 3D")</f>
        <v>2-Pack GOOGLE PIXEL 6A Skärmskydd - Härdat Glas 9H - Super kvalitet 3D</v>
      </c>
      <c r="F13798" s="1" t="s">
        <v>196</v>
      </c>
      <c r="G13798" s="1" t="s">
        <v>197</v>
      </c>
      <c r="H13798" s="1" t="s">
        <v>198</v>
      </c>
      <c r="I13798" s="1" t="s">
        <v>16</v>
      </c>
      <c r="J13798" s="1" t="s">
        <v>23</v>
      </c>
      <c r="K13798" s="1" t="s">
        <v>16</v>
      </c>
      <c r="L13798" s="1" t="s">
        <v>16</v>
      </c>
      <c r="M13798" s="1" t="s">
        <v>16</v>
      </c>
      <c r="N13798" s="1" t="s">
        <v>16</v>
      </c>
      <c r="O13798" s="1">
        <v>63.2</v>
      </c>
      <c r="P13798" s="1">
        <v>1.0</v>
      </c>
    </row>
    <row r="13799">
      <c r="A13799" s="1" t="s">
        <v>29</v>
      </c>
      <c r="B13799" s="1" t="s">
        <v>16604</v>
      </c>
      <c r="C13799" s="2" t="s">
        <v>16532</v>
      </c>
      <c r="D13799" s="1" t="s">
        <v>19</v>
      </c>
      <c r="E13799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3799" s="1" t="s">
        <v>388</v>
      </c>
      <c r="G13799" s="1" t="s">
        <v>389</v>
      </c>
      <c r="H13799" s="1" t="s">
        <v>390</v>
      </c>
      <c r="I13799" s="1" t="s">
        <v>16</v>
      </c>
      <c r="J13799" s="1" t="s">
        <v>23</v>
      </c>
      <c r="K13799" s="1" t="s">
        <v>16</v>
      </c>
      <c r="L13799" s="1" t="s">
        <v>16</v>
      </c>
      <c r="M13799" s="1" t="s">
        <v>16</v>
      </c>
      <c r="N13799" s="1" t="s">
        <v>16</v>
      </c>
      <c r="O13799" s="1">
        <v>63.2</v>
      </c>
      <c r="P13799" s="1">
        <v>1.0</v>
      </c>
    </row>
    <row r="13800">
      <c r="A13800" s="1" t="s">
        <v>29</v>
      </c>
      <c r="B13800" s="1" t="s">
        <v>16605</v>
      </c>
      <c r="C13800" s="2" t="s">
        <v>16532</v>
      </c>
      <c r="D13800" s="1" t="s">
        <v>19</v>
      </c>
      <c r="E13800" s="3" t="str">
        <f>HYPERLINK("https://fyndiq.se/produkt/4603671cea994359/", "Samsung S20 Plus härdat glas 3D 9H Top Kvalitet skärmskydd")</f>
        <v>Samsung S20 Plus härdat glas 3D 9H Top Kvalitet skärmskydd</v>
      </c>
      <c r="F13800" s="1" t="s">
        <v>428</v>
      </c>
      <c r="G13800" s="1" t="s">
        <v>429</v>
      </c>
      <c r="H13800" s="1" t="s">
        <v>430</v>
      </c>
      <c r="I13800" s="1" t="s">
        <v>16</v>
      </c>
      <c r="J13800" s="1" t="s">
        <v>23</v>
      </c>
      <c r="K13800" s="1" t="s">
        <v>16</v>
      </c>
      <c r="L13800" s="1" t="s">
        <v>16</v>
      </c>
      <c r="M13800" s="1" t="s">
        <v>16</v>
      </c>
      <c r="N13800" s="1" t="s">
        <v>16</v>
      </c>
      <c r="O13800" s="1">
        <v>55.2</v>
      </c>
      <c r="P13800" s="1">
        <v>1.0</v>
      </c>
    </row>
    <row r="13801">
      <c r="A13801" s="1" t="s">
        <v>29</v>
      </c>
      <c r="B13801" s="1" t="s">
        <v>16606</v>
      </c>
      <c r="C13801" s="2" t="s">
        <v>16532</v>
      </c>
      <c r="D13801" s="1" t="s">
        <v>19</v>
      </c>
      <c r="E13801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13801" s="1" t="s">
        <v>4983</v>
      </c>
      <c r="G13801" s="1" t="s">
        <v>4984</v>
      </c>
      <c r="H13801" s="1" t="s">
        <v>4985</v>
      </c>
      <c r="I13801" s="1" t="s">
        <v>16</v>
      </c>
      <c r="J13801" s="1" t="s">
        <v>23</v>
      </c>
      <c r="K13801" s="1" t="s">
        <v>16</v>
      </c>
      <c r="L13801" s="1" t="s">
        <v>16</v>
      </c>
      <c r="M13801" s="1" t="s">
        <v>16</v>
      </c>
      <c r="N13801" s="1" t="s">
        <v>16</v>
      </c>
      <c r="O13801" s="1">
        <v>87.2</v>
      </c>
      <c r="P13801" s="1">
        <v>1.0</v>
      </c>
    </row>
    <row r="13802">
      <c r="A13802" s="1" t="s">
        <v>29</v>
      </c>
      <c r="B13802" s="1" t="s">
        <v>16607</v>
      </c>
      <c r="C13802" s="2" t="s">
        <v>16532</v>
      </c>
      <c r="D13802" s="1" t="s">
        <v>19</v>
      </c>
      <c r="E13802" s="3" t="str">
        <f>HYPERLINK("https://fyndiq.se/produkt/c614ebd5721948d1/", "Kreativ LCD-skrivplatta för barn - 8.5-tums digital tavla med penna")</f>
        <v>Kreativ LCD-skrivplatta för barn - 8.5-tums digital tavla med penna</v>
      </c>
      <c r="F13802" s="1" t="s">
        <v>879</v>
      </c>
      <c r="G13802" s="1" t="s">
        <v>880</v>
      </c>
      <c r="H13802" s="1" t="s">
        <v>881</v>
      </c>
      <c r="I13802" s="1" t="s">
        <v>16</v>
      </c>
      <c r="J13802" s="1" t="s">
        <v>23</v>
      </c>
      <c r="K13802" s="1" t="s">
        <v>16</v>
      </c>
      <c r="L13802" s="1" t="s">
        <v>16</v>
      </c>
      <c r="M13802" s="1" t="s">
        <v>16</v>
      </c>
      <c r="N13802" s="1" t="s">
        <v>16</v>
      </c>
      <c r="O13802" s="1">
        <v>59.2</v>
      </c>
      <c r="P13802" s="1">
        <v>1.0</v>
      </c>
    </row>
    <row r="13803">
      <c r="A13803" s="1" t="s">
        <v>29</v>
      </c>
      <c r="B13803" s="1" t="s">
        <v>16608</v>
      </c>
      <c r="C13803" s="2" t="s">
        <v>16532</v>
      </c>
      <c r="D13803" s="1" t="s">
        <v>19</v>
      </c>
      <c r="E13803" s="3" t="str">
        <f>HYPERLINK("https://fyndiq.se/produkt/9394ab62b0134b76/", "2-Pack Samsung Galaxy A52 - Härdat glas 9H - Super kvalitet 3D")</f>
        <v>2-Pack Samsung Galaxy A52 - Härdat glas 9H - Super kvalitet 3D</v>
      </c>
      <c r="F13803" s="1" t="s">
        <v>1553</v>
      </c>
      <c r="G13803" s="1" t="s">
        <v>1554</v>
      </c>
      <c r="H13803" s="1" t="s">
        <v>1555</v>
      </c>
      <c r="I13803" s="1" t="s">
        <v>16</v>
      </c>
      <c r="J13803" s="1" t="s">
        <v>23</v>
      </c>
      <c r="K13803" s="1" t="s">
        <v>16</v>
      </c>
      <c r="L13803" s="1" t="s">
        <v>16</v>
      </c>
      <c r="M13803" s="1" t="s">
        <v>16</v>
      </c>
      <c r="N13803" s="1" t="s">
        <v>16</v>
      </c>
      <c r="O13803" s="1">
        <v>63.2</v>
      </c>
      <c r="P13803" s="1">
        <v>1.0</v>
      </c>
    </row>
    <row r="13804">
      <c r="A13804" s="1" t="s">
        <v>29</v>
      </c>
      <c r="B13804" s="1" t="s">
        <v>16609</v>
      </c>
      <c r="C13804" s="2" t="s">
        <v>16532</v>
      </c>
      <c r="D13804" s="1" t="s">
        <v>19</v>
      </c>
      <c r="E13804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3804" s="1" t="s">
        <v>3035</v>
      </c>
      <c r="G13804" s="1" t="s">
        <v>3036</v>
      </c>
      <c r="H13804" s="1" t="s">
        <v>3037</v>
      </c>
      <c r="I13804" s="1" t="s">
        <v>16</v>
      </c>
      <c r="J13804" s="1" t="s">
        <v>23</v>
      </c>
      <c r="K13804" s="1" t="s">
        <v>16</v>
      </c>
      <c r="L13804" s="1" t="s">
        <v>16</v>
      </c>
      <c r="M13804" s="1" t="s">
        <v>16</v>
      </c>
      <c r="N13804" s="1" t="s">
        <v>16</v>
      </c>
      <c r="O13804" s="1">
        <v>71.2</v>
      </c>
      <c r="P13804" s="1">
        <v>1.0</v>
      </c>
    </row>
    <row r="13805">
      <c r="A13805" s="1" t="s">
        <v>29</v>
      </c>
      <c r="B13805" s="1" t="s">
        <v>16610</v>
      </c>
      <c r="C13805" s="2" t="s">
        <v>16532</v>
      </c>
      <c r="D13805" s="1" t="s">
        <v>19</v>
      </c>
      <c r="E1380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3805" s="1" t="s">
        <v>397</v>
      </c>
      <c r="G13805" s="1" t="s">
        <v>398</v>
      </c>
      <c r="H13805" s="1" t="s">
        <v>399</v>
      </c>
      <c r="I13805" s="1" t="s">
        <v>16</v>
      </c>
      <c r="J13805" s="1" t="s">
        <v>23</v>
      </c>
      <c r="K13805" s="1" t="s">
        <v>16</v>
      </c>
      <c r="L13805" s="1" t="s">
        <v>16</v>
      </c>
      <c r="M13805" s="1" t="s">
        <v>16</v>
      </c>
      <c r="N13805" s="1" t="s">
        <v>16</v>
      </c>
      <c r="O13805" s="1">
        <v>63.2</v>
      </c>
      <c r="P13805" s="1">
        <v>2.0</v>
      </c>
    </row>
    <row r="13806">
      <c r="A13806" s="1" t="s">
        <v>29</v>
      </c>
      <c r="B13806" s="1" t="s">
        <v>16611</v>
      </c>
      <c r="C13806" s="2" t="s">
        <v>16532</v>
      </c>
      <c r="D13806" s="1" t="s">
        <v>19</v>
      </c>
      <c r="E13806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3806" s="1" t="s">
        <v>3019</v>
      </c>
      <c r="G13806" s="1" t="s">
        <v>3020</v>
      </c>
      <c r="H13806" s="1" t="s">
        <v>3021</v>
      </c>
      <c r="I13806" s="1" t="s">
        <v>16</v>
      </c>
      <c r="J13806" s="1" t="s">
        <v>23</v>
      </c>
      <c r="K13806" s="1" t="s">
        <v>16</v>
      </c>
      <c r="L13806" s="1" t="s">
        <v>16</v>
      </c>
      <c r="M13806" s="1" t="s">
        <v>16</v>
      </c>
      <c r="N13806" s="1" t="s">
        <v>16</v>
      </c>
      <c r="O13806" s="1">
        <v>71.2</v>
      </c>
      <c r="P13806" s="1">
        <v>1.0</v>
      </c>
    </row>
    <row r="13807">
      <c r="A13807" s="1" t="s">
        <v>29</v>
      </c>
      <c r="B13807" s="1" t="s">
        <v>16612</v>
      </c>
      <c r="C13807" s="2" t="s">
        <v>16532</v>
      </c>
      <c r="D13807" s="1" t="s">
        <v>19</v>
      </c>
      <c r="E13807" s="3" t="str">
        <f>HYPERLINK("https://fyndiq.se/produkt/a511a8922e36455c/", "2 Pack Samsung S8 - Härdat glas 9H–Super kvalitet 3D Skärmskydd")</f>
        <v>2 Pack Samsung S8 - Härdat glas 9H–Super kvalitet 3D Skärmskydd</v>
      </c>
      <c r="F13807" s="1" t="s">
        <v>1083</v>
      </c>
      <c r="G13807" s="1" t="s">
        <v>1084</v>
      </c>
      <c r="H13807" s="1" t="s">
        <v>1085</v>
      </c>
      <c r="I13807" s="1" t="s">
        <v>16</v>
      </c>
      <c r="J13807" s="1" t="s">
        <v>23</v>
      </c>
      <c r="K13807" s="1" t="s">
        <v>16</v>
      </c>
      <c r="L13807" s="1" t="s">
        <v>16</v>
      </c>
      <c r="M13807" s="1" t="s">
        <v>16</v>
      </c>
      <c r="N13807" s="1" t="s">
        <v>16</v>
      </c>
      <c r="O13807" s="1">
        <v>63.2</v>
      </c>
      <c r="P13807" s="1">
        <v>1.0</v>
      </c>
    </row>
    <row r="13808">
      <c r="A13808" s="1" t="s">
        <v>29</v>
      </c>
      <c r="B13808" s="1" t="s">
        <v>16613</v>
      </c>
      <c r="C13808" s="2" t="s">
        <v>16532</v>
      </c>
      <c r="D13808" s="1" t="s">
        <v>19</v>
      </c>
      <c r="E13808" s="3" t="str">
        <f>HYPERLINK("https://fyndiq.se/produkt/9adf3a37026e4816/", "2 Pack Samsung Galaxy Note 20 Ultra -Härdat glas–Super kvalitet")</f>
        <v>2 Pack Samsung Galaxy Note 20 Ultra -Härdat glas–Super kvalitet</v>
      </c>
      <c r="F13808" s="1" t="s">
        <v>1043</v>
      </c>
      <c r="G13808" s="1" t="s">
        <v>1044</v>
      </c>
      <c r="H13808" s="1" t="s">
        <v>1045</v>
      </c>
      <c r="I13808" s="1" t="s">
        <v>16</v>
      </c>
      <c r="J13808" s="1" t="s">
        <v>23</v>
      </c>
      <c r="K13808" s="1" t="s">
        <v>16</v>
      </c>
      <c r="L13808" s="1" t="s">
        <v>16</v>
      </c>
      <c r="M13808" s="1" t="s">
        <v>16</v>
      </c>
      <c r="N13808" s="1" t="s">
        <v>16</v>
      </c>
      <c r="O13808" s="1">
        <v>63.2</v>
      </c>
      <c r="P13808" s="1">
        <v>2.0</v>
      </c>
    </row>
    <row r="13809">
      <c r="A13809" s="1" t="s">
        <v>29</v>
      </c>
      <c r="B13809" s="1" t="s">
        <v>16614</v>
      </c>
      <c r="C13809" s="2" t="s">
        <v>16532</v>
      </c>
      <c r="D13809" s="1" t="s">
        <v>19</v>
      </c>
      <c r="E1380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809" s="1" t="s">
        <v>103</v>
      </c>
      <c r="G13809" s="1" t="s">
        <v>104</v>
      </c>
      <c r="H13809" s="1" t="s">
        <v>105</v>
      </c>
      <c r="I13809" s="1" t="s">
        <v>16</v>
      </c>
      <c r="J13809" s="1" t="s">
        <v>23</v>
      </c>
      <c r="K13809" s="1" t="s">
        <v>16</v>
      </c>
      <c r="L13809" s="1" t="s">
        <v>16</v>
      </c>
      <c r="M13809" s="1" t="s">
        <v>16</v>
      </c>
      <c r="N13809" s="1" t="s">
        <v>16</v>
      </c>
      <c r="O13809" s="1">
        <v>63.2</v>
      </c>
      <c r="P13809" s="1">
        <v>1.0</v>
      </c>
    </row>
    <row r="13810">
      <c r="A13810" s="1" t="s">
        <v>29</v>
      </c>
      <c r="B13810" s="1" t="s">
        <v>16615</v>
      </c>
      <c r="C13810" s="2" t="s">
        <v>16532</v>
      </c>
      <c r="D13810" s="1" t="s">
        <v>19</v>
      </c>
      <c r="E13810" s="3" t="str">
        <f t="shared" ref="E13810:E13811" si="609">HYPERLINK("https://fyndiq.se/produkt/8d7960028c1a40a4/", "2 Pack Xiaomi 11T Pro 5G - Härdat glas 9H - Super kvalitet 3D")</f>
        <v>2 Pack Xiaomi 11T Pro 5G - Härdat glas 9H - Super kvalitet 3D</v>
      </c>
      <c r="F13810" s="1" t="s">
        <v>112</v>
      </c>
      <c r="G13810" s="1" t="s">
        <v>113</v>
      </c>
      <c r="H13810" s="1" t="s">
        <v>114</v>
      </c>
      <c r="I13810" s="1" t="s">
        <v>16</v>
      </c>
      <c r="J13810" s="1" t="s">
        <v>23</v>
      </c>
      <c r="K13810" s="1" t="s">
        <v>16</v>
      </c>
      <c r="L13810" s="1" t="s">
        <v>16</v>
      </c>
      <c r="M13810" s="1" t="s">
        <v>16</v>
      </c>
      <c r="N13810" s="1" t="s">
        <v>16</v>
      </c>
      <c r="O13810" s="1">
        <v>63.2</v>
      </c>
      <c r="P13810" s="1">
        <v>1.0</v>
      </c>
    </row>
    <row r="13811">
      <c r="A13811" s="1" t="s">
        <v>29</v>
      </c>
      <c r="B13811" s="1" t="s">
        <v>16616</v>
      </c>
      <c r="C13811" s="2" t="s">
        <v>16532</v>
      </c>
      <c r="D13811" s="1" t="s">
        <v>19</v>
      </c>
      <c r="E13811" s="3" t="str">
        <f t="shared" si="609"/>
        <v>2 Pack Xiaomi 11T Pro 5G - Härdat glas 9H - Super kvalitet 3D</v>
      </c>
      <c r="F13811" s="1" t="s">
        <v>112</v>
      </c>
      <c r="G13811" s="1" t="s">
        <v>113</v>
      </c>
      <c r="H13811" s="1" t="s">
        <v>114</v>
      </c>
      <c r="I13811" s="1" t="s">
        <v>16</v>
      </c>
      <c r="J13811" s="1" t="s">
        <v>23</v>
      </c>
      <c r="K13811" s="1" t="s">
        <v>16</v>
      </c>
      <c r="L13811" s="1" t="s">
        <v>16</v>
      </c>
      <c r="M13811" s="1" t="s">
        <v>16</v>
      </c>
      <c r="N13811" s="1" t="s">
        <v>16</v>
      </c>
      <c r="O13811" s="1">
        <v>63.2</v>
      </c>
      <c r="P13811" s="1">
        <v>1.0</v>
      </c>
    </row>
    <row r="13812">
      <c r="A13812" s="1" t="s">
        <v>29</v>
      </c>
      <c r="B13812" s="1" t="s">
        <v>16617</v>
      </c>
      <c r="C13812" s="2" t="s">
        <v>16532</v>
      </c>
      <c r="D13812" s="1" t="s">
        <v>19</v>
      </c>
      <c r="E13812" s="3" t="str">
        <f>HYPERLINK("https://fyndiq.se/produkt/d419890be32e4a99/", "2-Pack Samsung S22 Plus 5G - Härdat Glas 9H - Super kvalitet 3D")</f>
        <v>2-Pack Samsung S22 Plus 5G - Härdat Glas 9H - Super kvalitet 3D</v>
      </c>
      <c r="F13812" s="1" t="s">
        <v>5229</v>
      </c>
      <c r="G13812" s="1" t="s">
        <v>5230</v>
      </c>
      <c r="H13812" s="1" t="s">
        <v>5231</v>
      </c>
      <c r="I13812" s="1" t="s">
        <v>16</v>
      </c>
      <c r="J13812" s="1" t="s">
        <v>23</v>
      </c>
      <c r="K13812" s="1" t="s">
        <v>16</v>
      </c>
      <c r="L13812" s="1" t="s">
        <v>16</v>
      </c>
      <c r="M13812" s="1" t="s">
        <v>16</v>
      </c>
      <c r="N13812" s="1" t="s">
        <v>16</v>
      </c>
      <c r="O13812" s="1">
        <v>63.2</v>
      </c>
      <c r="P13812" s="1">
        <v>1.0</v>
      </c>
    </row>
    <row r="13813">
      <c r="A13813" s="1" t="s">
        <v>29</v>
      </c>
      <c r="B13813" s="1" t="s">
        <v>16618</v>
      </c>
      <c r="C13813" s="2" t="s">
        <v>16532</v>
      </c>
      <c r="D13813" s="1" t="s">
        <v>19</v>
      </c>
      <c r="E13813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3813" s="1" t="s">
        <v>2607</v>
      </c>
      <c r="G13813" s="1" t="s">
        <v>2608</v>
      </c>
      <c r="H13813" s="1" t="s">
        <v>2609</v>
      </c>
      <c r="I13813" s="1" t="s">
        <v>16</v>
      </c>
      <c r="J13813" s="1" t="s">
        <v>23</v>
      </c>
      <c r="K13813" s="1" t="s">
        <v>16</v>
      </c>
      <c r="L13813" s="1" t="s">
        <v>16</v>
      </c>
      <c r="M13813" s="1" t="s">
        <v>16</v>
      </c>
      <c r="N13813" s="1" t="s">
        <v>16</v>
      </c>
      <c r="O13813" s="1">
        <v>55.2</v>
      </c>
      <c r="P13813" s="1">
        <v>1.0</v>
      </c>
    </row>
    <row r="13814">
      <c r="A13814" s="1" t="s">
        <v>29</v>
      </c>
      <c r="B13814" s="1" t="s">
        <v>16619</v>
      </c>
      <c r="C13814" s="2" t="s">
        <v>16532</v>
      </c>
      <c r="D13814" s="1" t="s">
        <v>19</v>
      </c>
      <c r="E13814" s="3" t="str">
        <f>HYPERLINK("https://fyndiq.se/produkt/c745c55ca3af45fb/", "Skärmskydd IPhone 11 / XR - 3D härdat glas - hög kvalitet")</f>
        <v>Skärmskydd IPhone 11 / XR - 3D härdat glas - hög kvalitet</v>
      </c>
      <c r="F13814" s="1" t="s">
        <v>2222</v>
      </c>
      <c r="G13814" s="1" t="s">
        <v>2223</v>
      </c>
      <c r="H13814" s="1" t="s">
        <v>2224</v>
      </c>
      <c r="I13814" s="1" t="s">
        <v>16</v>
      </c>
      <c r="J13814" s="1" t="s">
        <v>23</v>
      </c>
      <c r="K13814" s="1" t="s">
        <v>16</v>
      </c>
      <c r="L13814" s="1" t="s">
        <v>16</v>
      </c>
      <c r="M13814" s="1" t="s">
        <v>16</v>
      </c>
      <c r="N13814" s="1" t="s">
        <v>16</v>
      </c>
      <c r="O13814" s="1">
        <v>39.2</v>
      </c>
      <c r="P13814" s="1">
        <v>1.0</v>
      </c>
    </row>
    <row r="13815">
      <c r="A13815" s="1" t="s">
        <v>29</v>
      </c>
      <c r="B13815" s="1" t="s">
        <v>16620</v>
      </c>
      <c r="C13815" s="2" t="s">
        <v>16532</v>
      </c>
      <c r="D13815" s="1" t="s">
        <v>19</v>
      </c>
      <c r="E13815" s="3" t="str">
        <f t="shared" ref="E13815:E13817" si="610">HYPERLINK("https://fyndiq.se/produkt/13e76851ca504320/", "2-Pack Samsung Galaxy S22 Ultra - Härdat glas 9H - Top kvalitet")</f>
        <v>2-Pack Samsung Galaxy S22 Ultra - Härdat glas 9H - Top kvalitet</v>
      </c>
      <c r="F13815" s="1" t="s">
        <v>140</v>
      </c>
      <c r="G13815" s="1" t="s">
        <v>141</v>
      </c>
      <c r="H13815" s="1" t="s">
        <v>142</v>
      </c>
      <c r="I13815" s="1" t="s">
        <v>16</v>
      </c>
      <c r="J13815" s="1" t="s">
        <v>23</v>
      </c>
      <c r="K13815" s="1" t="s">
        <v>16</v>
      </c>
      <c r="L13815" s="1" t="s">
        <v>16</v>
      </c>
      <c r="M13815" s="1" t="s">
        <v>16</v>
      </c>
      <c r="N13815" s="1" t="s">
        <v>16</v>
      </c>
      <c r="O13815" s="1">
        <v>63.2</v>
      </c>
      <c r="P13815" s="1">
        <v>1.0</v>
      </c>
    </row>
    <row r="13816">
      <c r="A13816" s="1" t="s">
        <v>29</v>
      </c>
      <c r="B13816" s="1" t="s">
        <v>16621</v>
      </c>
      <c r="C13816" s="2" t="s">
        <v>16532</v>
      </c>
      <c r="D13816" s="1" t="s">
        <v>19</v>
      </c>
      <c r="E13816" s="3" t="str">
        <f t="shared" si="610"/>
        <v>2-Pack Samsung Galaxy S22 Ultra - Härdat glas 9H - Top kvalitet</v>
      </c>
      <c r="F13816" s="1" t="s">
        <v>140</v>
      </c>
      <c r="G13816" s="1" t="s">
        <v>141</v>
      </c>
      <c r="H13816" s="1" t="s">
        <v>142</v>
      </c>
      <c r="I13816" s="1" t="s">
        <v>16</v>
      </c>
      <c r="J13816" s="1" t="s">
        <v>23</v>
      </c>
      <c r="K13816" s="1" t="s">
        <v>16</v>
      </c>
      <c r="L13816" s="1" t="s">
        <v>16</v>
      </c>
      <c r="M13816" s="1" t="s">
        <v>16</v>
      </c>
      <c r="N13816" s="1" t="s">
        <v>16</v>
      </c>
      <c r="O13816" s="1">
        <v>63.2</v>
      </c>
      <c r="P13816" s="1">
        <v>1.0</v>
      </c>
    </row>
    <row r="13817">
      <c r="A13817" s="1" t="s">
        <v>29</v>
      </c>
      <c r="B13817" s="1" t="s">
        <v>16622</v>
      </c>
      <c r="C13817" s="2" t="s">
        <v>16532</v>
      </c>
      <c r="D13817" s="1" t="s">
        <v>19</v>
      </c>
      <c r="E13817" s="3" t="str">
        <f t="shared" si="610"/>
        <v>2-Pack Samsung Galaxy S22 Ultra - Härdat glas 9H - Top kvalitet</v>
      </c>
      <c r="F13817" s="1" t="s">
        <v>140</v>
      </c>
      <c r="G13817" s="1" t="s">
        <v>141</v>
      </c>
      <c r="H13817" s="1" t="s">
        <v>142</v>
      </c>
      <c r="I13817" s="1" t="s">
        <v>16</v>
      </c>
      <c r="J13817" s="1" t="s">
        <v>23</v>
      </c>
      <c r="K13817" s="1" t="s">
        <v>16</v>
      </c>
      <c r="L13817" s="1" t="s">
        <v>16</v>
      </c>
      <c r="M13817" s="1" t="s">
        <v>16</v>
      </c>
      <c r="N13817" s="1" t="s">
        <v>16</v>
      </c>
      <c r="O13817" s="1">
        <v>63.2</v>
      </c>
      <c r="P13817" s="1">
        <v>1.0</v>
      </c>
    </row>
    <row r="13818">
      <c r="A13818" s="1" t="s">
        <v>29</v>
      </c>
      <c r="B13818" s="1" t="s">
        <v>16623</v>
      </c>
      <c r="C13818" s="2" t="s">
        <v>16532</v>
      </c>
      <c r="D13818" s="1" t="s">
        <v>19</v>
      </c>
      <c r="E13818" s="3" t="str">
        <f>HYPERLINK("https://fyndiq.se/produkt/06106438a7a14dfc/", "2-Pack Xiaomi 13T Pro - Härdat glas 9H - Super kvalitet 3D Skärmskydd")</f>
        <v>2-Pack Xiaomi 13T Pro - Härdat glas 9H - Super kvalitet 3D Skärmskydd</v>
      </c>
      <c r="F13818" s="1" t="s">
        <v>883</v>
      </c>
      <c r="G13818" s="1" t="s">
        <v>884</v>
      </c>
      <c r="H13818" s="1" t="s">
        <v>885</v>
      </c>
      <c r="I13818" s="1" t="s">
        <v>16</v>
      </c>
      <c r="J13818" s="1" t="s">
        <v>23</v>
      </c>
      <c r="K13818" s="1" t="s">
        <v>16</v>
      </c>
      <c r="L13818" s="1" t="s">
        <v>16</v>
      </c>
      <c r="M13818" s="1" t="s">
        <v>16</v>
      </c>
      <c r="N13818" s="1" t="s">
        <v>16</v>
      </c>
      <c r="O13818" s="1">
        <v>63.2</v>
      </c>
      <c r="P13818" s="1">
        <v>1.0</v>
      </c>
    </row>
    <row r="13819">
      <c r="A13819" s="1" t="s">
        <v>29</v>
      </c>
      <c r="B13819" s="1" t="s">
        <v>16624</v>
      </c>
      <c r="C13819" s="2" t="s">
        <v>16532</v>
      </c>
      <c r="D13819" s="1" t="s">
        <v>19</v>
      </c>
      <c r="E13819" s="3" t="str">
        <f>HYPERLINK("https://fyndiq.se/produkt/568e11c65a164b3c/", "2 Pack Samsung Galaxy A33 - 9H Härdat Glass - 3D Super Kvalitet")</f>
        <v>2 Pack Samsung Galaxy A33 - 9H Härdat Glass - 3D Super Kvalitet</v>
      </c>
      <c r="F13819" s="1" t="s">
        <v>736</v>
      </c>
      <c r="G13819" s="1" t="s">
        <v>737</v>
      </c>
      <c r="H13819" s="1" t="s">
        <v>738</v>
      </c>
      <c r="I13819" s="1" t="s">
        <v>16</v>
      </c>
      <c r="J13819" s="1" t="s">
        <v>23</v>
      </c>
      <c r="K13819" s="1" t="s">
        <v>16</v>
      </c>
      <c r="L13819" s="1" t="s">
        <v>16</v>
      </c>
      <c r="M13819" s="1" t="s">
        <v>16</v>
      </c>
      <c r="N13819" s="1" t="s">
        <v>16</v>
      </c>
      <c r="O13819" s="1">
        <v>63.2</v>
      </c>
      <c r="P13819" s="1">
        <v>1.0</v>
      </c>
    </row>
    <row r="13820">
      <c r="A13820" s="1" t="s">
        <v>29</v>
      </c>
      <c r="B13820" s="1" t="s">
        <v>16625</v>
      </c>
      <c r="C13820" s="2" t="s">
        <v>16532</v>
      </c>
      <c r="D13820" s="1" t="s">
        <v>19</v>
      </c>
      <c r="E13820" s="3" t="str">
        <f t="shared" ref="E13820:E13821" si="611"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3820" s="1" t="s">
        <v>2870</v>
      </c>
      <c r="G13820" s="1" t="s">
        <v>2871</v>
      </c>
      <c r="H13820" s="1" t="s">
        <v>2872</v>
      </c>
      <c r="I13820" s="1" t="s">
        <v>16</v>
      </c>
      <c r="J13820" s="1" t="s">
        <v>23</v>
      </c>
      <c r="K13820" s="1" t="s">
        <v>16</v>
      </c>
      <c r="L13820" s="1" t="s">
        <v>16</v>
      </c>
      <c r="M13820" s="1" t="s">
        <v>16</v>
      </c>
      <c r="N13820" s="1" t="s">
        <v>16</v>
      </c>
      <c r="O13820" s="1">
        <v>63.2</v>
      </c>
      <c r="P13820" s="1">
        <v>1.0</v>
      </c>
    </row>
    <row r="13821">
      <c r="A13821" s="1" t="s">
        <v>29</v>
      </c>
      <c r="B13821" s="1" t="s">
        <v>16626</v>
      </c>
      <c r="C13821" s="2" t="s">
        <v>16532</v>
      </c>
      <c r="D13821" s="1" t="s">
        <v>19</v>
      </c>
      <c r="E13821" s="3" t="str">
        <f t="shared" si="611"/>
        <v>1-Pack Samsung S23 Ultra (5G) Skärmskydd &amp; 1-Pack linsskydd - Härdat Glas 9H - Super kvalitet 3D</v>
      </c>
      <c r="F13821" s="1" t="s">
        <v>2870</v>
      </c>
      <c r="G13821" s="1" t="s">
        <v>2871</v>
      </c>
      <c r="H13821" s="1" t="s">
        <v>2872</v>
      </c>
      <c r="I13821" s="1" t="s">
        <v>16</v>
      </c>
      <c r="J13821" s="1" t="s">
        <v>23</v>
      </c>
      <c r="K13821" s="1" t="s">
        <v>16</v>
      </c>
      <c r="L13821" s="1" t="s">
        <v>16</v>
      </c>
      <c r="M13821" s="1" t="s">
        <v>16</v>
      </c>
      <c r="N13821" s="1" t="s">
        <v>16</v>
      </c>
      <c r="O13821" s="1">
        <v>63.2</v>
      </c>
      <c r="P13821" s="1">
        <v>1.0</v>
      </c>
    </row>
    <row r="13822">
      <c r="A13822" s="1" t="s">
        <v>29</v>
      </c>
      <c r="B13822" s="1" t="s">
        <v>16627</v>
      </c>
      <c r="C13822" s="2" t="s">
        <v>16532</v>
      </c>
      <c r="D13822" s="1" t="s">
        <v>19</v>
      </c>
      <c r="E13822" s="3" t="str">
        <f>HYPERLINK("https://fyndiq.se/produkt/c398466bf0524e85/", "2-Pack Samsung S23 - 9H Härdat Glass - 3D Super Kvalitet Skärmskydd")</f>
        <v>2-Pack Samsung S23 - 9H Härdat Glass - 3D Super Kvalitet Skärmskydd</v>
      </c>
      <c r="F13822" s="1" t="s">
        <v>1365</v>
      </c>
      <c r="G13822" s="1" t="s">
        <v>1366</v>
      </c>
      <c r="H13822" s="1" t="s">
        <v>1367</v>
      </c>
      <c r="I13822" s="1" t="s">
        <v>1230</v>
      </c>
      <c r="J13822" s="1" t="s">
        <v>9</v>
      </c>
      <c r="K13822" s="2" t="s">
        <v>15935</v>
      </c>
      <c r="L13822" s="1" t="s">
        <v>2602</v>
      </c>
      <c r="M13822" s="1" t="s">
        <v>16</v>
      </c>
      <c r="N13822" s="1" t="s">
        <v>16</v>
      </c>
      <c r="O13822" s="1">
        <v>63.2</v>
      </c>
      <c r="P13822" s="1">
        <v>1.0</v>
      </c>
    </row>
    <row r="13823">
      <c r="A13823" s="1" t="s">
        <v>29</v>
      </c>
      <c r="B13823" s="1" t="s">
        <v>16628</v>
      </c>
      <c r="C13823" s="2" t="s">
        <v>16532</v>
      </c>
      <c r="D13823" s="1" t="s">
        <v>19</v>
      </c>
      <c r="E13823" s="3" t="str">
        <f>HYPERLINK("https://fyndiq.se/produkt/2dcc2b66fe5f4124/", "1-Pack Självlysande Skärmskydd For iPhone 12 Pro - Härdat Glas 9H - Super Kvalitet 3D")</f>
        <v>1-Pack Självlysande Skärmskydd For iPhone 12 Pro - Härdat Glas 9H - Super Kvalitet 3D</v>
      </c>
      <c r="F13823" s="1" t="s">
        <v>6878</v>
      </c>
      <c r="G13823" s="1" t="s">
        <v>6879</v>
      </c>
      <c r="H13823" s="1" t="s">
        <v>6880</v>
      </c>
      <c r="I13823" s="1" t="s">
        <v>1311</v>
      </c>
      <c r="J13823" s="1" t="s">
        <v>23</v>
      </c>
      <c r="K13823" s="1" t="s">
        <v>16</v>
      </c>
      <c r="L13823" s="1" t="s">
        <v>16</v>
      </c>
      <c r="M13823" s="1" t="s">
        <v>16</v>
      </c>
      <c r="N13823" s="1" t="s">
        <v>16</v>
      </c>
      <c r="O13823" s="1">
        <v>47.2</v>
      </c>
      <c r="P13823" s="1">
        <v>1.0</v>
      </c>
    </row>
    <row r="13824">
      <c r="A13824" s="1" t="s">
        <v>29</v>
      </c>
      <c r="B13824" s="1" t="s">
        <v>16629</v>
      </c>
      <c r="C13824" s="2" t="s">
        <v>16532</v>
      </c>
      <c r="D13824" s="1" t="s">
        <v>19</v>
      </c>
      <c r="E13824" s="3" t="str">
        <f>HYPERLINK("https://fyndiq.se/produkt/ea83175de5a6496f/", "Samsung Galaxy S21 Ultra - Härdat Glas 9H - Super Kvalitet 3D")</f>
        <v>Samsung Galaxy S21 Ultra - Härdat Glas 9H - Super Kvalitet 3D</v>
      </c>
      <c r="F13824" s="1" t="s">
        <v>403</v>
      </c>
      <c r="G13824" s="1" t="s">
        <v>404</v>
      </c>
      <c r="H13824" s="1" t="s">
        <v>405</v>
      </c>
      <c r="I13824" s="1" t="s">
        <v>1311</v>
      </c>
      <c r="J13824" s="1" t="s">
        <v>23</v>
      </c>
      <c r="K13824" s="1" t="s">
        <v>16</v>
      </c>
      <c r="L13824" s="1" t="s">
        <v>16</v>
      </c>
      <c r="M13824" s="1" t="s">
        <v>16</v>
      </c>
      <c r="N13824" s="1" t="s">
        <v>16</v>
      </c>
      <c r="O13824" s="1">
        <v>55.2</v>
      </c>
      <c r="P13824" s="1">
        <v>1.0</v>
      </c>
    </row>
    <row r="13825">
      <c r="A13825" s="1" t="s">
        <v>29</v>
      </c>
      <c r="B13825" s="1" t="s">
        <v>16630</v>
      </c>
      <c r="C13825" s="2" t="s">
        <v>16532</v>
      </c>
      <c r="D13825" s="1" t="s">
        <v>19</v>
      </c>
      <c r="E13825" s="3" t="str">
        <f>HYPERLINK("https://fyndiq.se/produkt/4a37a66aa49247d0/", "Samsung S21 FE - 9H Härdat Glass - Super Kvalitet 3D")</f>
        <v>Samsung S21 FE - 9H Härdat Glass - Super Kvalitet 3D</v>
      </c>
      <c r="F13825" s="1" t="s">
        <v>4338</v>
      </c>
      <c r="G13825" s="1" t="s">
        <v>4339</v>
      </c>
      <c r="H13825" s="1" t="s">
        <v>4340</v>
      </c>
      <c r="I13825" s="1" t="s">
        <v>16</v>
      </c>
      <c r="J13825" s="1" t="s">
        <v>23</v>
      </c>
      <c r="K13825" s="1" t="s">
        <v>16</v>
      </c>
      <c r="L13825" s="1" t="s">
        <v>16</v>
      </c>
      <c r="M13825" s="1" t="s">
        <v>16</v>
      </c>
      <c r="N13825" s="1" t="s">
        <v>16</v>
      </c>
      <c r="O13825" s="1">
        <v>55.2</v>
      </c>
      <c r="P13825" s="1">
        <v>1.0</v>
      </c>
    </row>
    <row r="13826">
      <c r="A13826" s="1" t="s">
        <v>29</v>
      </c>
      <c r="B13826" s="1" t="s">
        <v>16631</v>
      </c>
      <c r="C13826" s="2" t="s">
        <v>16532</v>
      </c>
      <c r="D13826" s="1" t="s">
        <v>19</v>
      </c>
      <c r="E13826" s="3" t="str">
        <f>HYPERLINK("https://fyndiq.se/produkt/13e76851ca504320/", "2-Pack Samsung Galaxy S22 Ultra - Härdat glas 9H - Top kvalitet")</f>
        <v>2-Pack Samsung Galaxy S22 Ultra - Härdat glas 9H - Top kvalitet</v>
      </c>
      <c r="F13826" s="1" t="s">
        <v>140</v>
      </c>
      <c r="G13826" s="1" t="s">
        <v>141</v>
      </c>
      <c r="H13826" s="1" t="s">
        <v>142</v>
      </c>
      <c r="I13826" s="1" t="s">
        <v>16</v>
      </c>
      <c r="J13826" s="1" t="s">
        <v>23</v>
      </c>
      <c r="K13826" s="1" t="s">
        <v>16</v>
      </c>
      <c r="L13826" s="1" t="s">
        <v>16</v>
      </c>
      <c r="M13826" s="1" t="s">
        <v>16</v>
      </c>
      <c r="N13826" s="1" t="s">
        <v>16</v>
      </c>
      <c r="O13826" s="1">
        <v>63.2</v>
      </c>
      <c r="P13826" s="1">
        <v>1.0</v>
      </c>
    </row>
    <row r="13827">
      <c r="A13827" s="1" t="s">
        <v>29</v>
      </c>
      <c r="B13827" s="1" t="s">
        <v>16632</v>
      </c>
      <c r="C13827" s="2" t="s">
        <v>16532</v>
      </c>
      <c r="D13827" s="1" t="s">
        <v>19</v>
      </c>
      <c r="E13827" s="3" t="str">
        <f>HYPERLINK("https://fyndiq.se/produkt/406117b60bf241a0/", "2-Pack Samsung Galaxy S9 - Härdat glas 9H - Super kvalitet 3D")</f>
        <v>2-Pack Samsung Galaxy S9 - Härdat glas 9H - Super kvalitet 3D</v>
      </c>
      <c r="F13827" s="1" t="s">
        <v>228</v>
      </c>
      <c r="G13827" s="1" t="s">
        <v>229</v>
      </c>
      <c r="H13827" s="1" t="s">
        <v>230</v>
      </c>
      <c r="I13827" s="1" t="s">
        <v>16</v>
      </c>
      <c r="J13827" s="1" t="s">
        <v>23</v>
      </c>
      <c r="K13827" s="1" t="s">
        <v>16</v>
      </c>
      <c r="L13827" s="1" t="s">
        <v>16</v>
      </c>
      <c r="M13827" s="1" t="s">
        <v>16</v>
      </c>
      <c r="N13827" s="1" t="s">
        <v>16</v>
      </c>
      <c r="O13827" s="1">
        <v>63.2</v>
      </c>
      <c r="P13827" s="1">
        <v>1.0</v>
      </c>
    </row>
    <row r="13828">
      <c r="A13828" s="1" t="s">
        <v>29</v>
      </c>
      <c r="B13828" s="1" t="s">
        <v>16633</v>
      </c>
      <c r="C13828" s="2" t="s">
        <v>16532</v>
      </c>
      <c r="D13828" s="1" t="s">
        <v>19</v>
      </c>
      <c r="E13828" s="3" t="str">
        <f>HYPERLINK("https://fyndiq.se/produkt/385e2b93efd34bdb/", "2-Pack Samsung Galaxy A03 - Härdat Glas 9H - Super Kvalitet 3D")</f>
        <v>2-Pack Samsung Galaxy A03 - Härdat Glas 9H - Super Kvalitet 3D</v>
      </c>
      <c r="F13828" s="1" t="s">
        <v>481</v>
      </c>
      <c r="G13828" s="1" t="s">
        <v>482</v>
      </c>
      <c r="H13828" s="1" t="s">
        <v>483</v>
      </c>
      <c r="I13828" s="1" t="s">
        <v>16</v>
      </c>
      <c r="J13828" s="1" t="s">
        <v>23</v>
      </c>
      <c r="K13828" s="1" t="s">
        <v>16</v>
      </c>
      <c r="L13828" s="1" t="s">
        <v>16</v>
      </c>
      <c r="M13828" s="1" t="s">
        <v>16</v>
      </c>
      <c r="N13828" s="1" t="s">
        <v>16</v>
      </c>
      <c r="O13828" s="1">
        <v>63.2</v>
      </c>
      <c r="P13828" s="1">
        <v>1.0</v>
      </c>
    </row>
    <row r="13829">
      <c r="A13829" s="1" t="s">
        <v>29</v>
      </c>
      <c r="B13829" s="1" t="s">
        <v>16634</v>
      </c>
      <c r="C13829" s="2" t="s">
        <v>16532</v>
      </c>
      <c r="D13829" s="1" t="s">
        <v>19</v>
      </c>
      <c r="E1382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829" s="1" t="s">
        <v>103</v>
      </c>
      <c r="G13829" s="1" t="s">
        <v>104</v>
      </c>
      <c r="H13829" s="1" t="s">
        <v>105</v>
      </c>
      <c r="I13829" s="1" t="s">
        <v>16</v>
      </c>
      <c r="J13829" s="1" t="s">
        <v>23</v>
      </c>
      <c r="K13829" s="1" t="s">
        <v>16</v>
      </c>
      <c r="L13829" s="1" t="s">
        <v>16</v>
      </c>
      <c r="M13829" s="1" t="s">
        <v>16</v>
      </c>
      <c r="N13829" s="1" t="s">
        <v>16</v>
      </c>
      <c r="O13829" s="1">
        <v>63.2</v>
      </c>
      <c r="P13829" s="1">
        <v>1.0</v>
      </c>
    </row>
    <row r="13830">
      <c r="A13830" s="1" t="s">
        <v>29</v>
      </c>
      <c r="B13830" s="1" t="s">
        <v>16635</v>
      </c>
      <c r="C13830" s="2" t="s">
        <v>16532</v>
      </c>
      <c r="D13830" s="1" t="s">
        <v>19</v>
      </c>
      <c r="E13830" s="3" t="str">
        <f>HYPERLINK("https://fyndiq.se/produkt/d420ef08a36f4f9c/", "Motorola Moto G54 - Härdat Glas 9H - Super kvalitet 3D Skärmskydd")</f>
        <v>Motorola Moto G54 - Härdat Glas 9H - Super kvalitet 3D Skärmskydd</v>
      </c>
      <c r="F13830" s="1" t="s">
        <v>4700</v>
      </c>
      <c r="G13830" s="1" t="s">
        <v>4701</v>
      </c>
      <c r="H13830" s="1" t="s">
        <v>4702</v>
      </c>
      <c r="I13830" s="1" t="s">
        <v>16</v>
      </c>
      <c r="J13830" s="1" t="s">
        <v>23</v>
      </c>
      <c r="K13830" s="1" t="s">
        <v>16</v>
      </c>
      <c r="L13830" s="1" t="s">
        <v>16</v>
      </c>
      <c r="M13830" s="1" t="s">
        <v>16</v>
      </c>
      <c r="N13830" s="1" t="s">
        <v>16</v>
      </c>
      <c r="O13830" s="1">
        <v>55.2</v>
      </c>
      <c r="P13830" s="1">
        <v>1.0</v>
      </c>
    </row>
    <row r="13831">
      <c r="A13831" s="1" t="s">
        <v>29</v>
      </c>
      <c r="B13831" s="1" t="s">
        <v>16636</v>
      </c>
      <c r="C13831" s="2" t="s">
        <v>16532</v>
      </c>
      <c r="D13831" s="1" t="s">
        <v>19</v>
      </c>
      <c r="E13831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13831" s="1" t="s">
        <v>3909</v>
      </c>
      <c r="G13831" s="1" t="s">
        <v>3910</v>
      </c>
      <c r="H13831" s="1" t="s">
        <v>3911</v>
      </c>
      <c r="I13831" s="1" t="s">
        <v>16</v>
      </c>
      <c r="J13831" s="1" t="s">
        <v>23</v>
      </c>
      <c r="K13831" s="1" t="s">
        <v>16</v>
      </c>
      <c r="L13831" s="1" t="s">
        <v>16</v>
      </c>
      <c r="M13831" s="1" t="s">
        <v>16</v>
      </c>
      <c r="N13831" s="1" t="s">
        <v>16</v>
      </c>
      <c r="O13831" s="1">
        <v>71.2</v>
      </c>
      <c r="P13831" s="1">
        <v>1.0</v>
      </c>
    </row>
    <row r="13832">
      <c r="A13832" s="1" t="s">
        <v>29</v>
      </c>
      <c r="B13832" s="1" t="s">
        <v>16637</v>
      </c>
      <c r="C13832" s="2" t="s">
        <v>16532</v>
      </c>
      <c r="D13832" s="1" t="s">
        <v>19</v>
      </c>
      <c r="E13832" s="3" t="str">
        <f>HYPERLINK("https://fyndiq.se/produkt/0a890dd972c4463d/", "2-Pack Samsung Galaxy A52s 5G - Härdat glas 9H - Super kvalitet")</f>
        <v>2-Pack Samsung Galaxy A52s 5G - Härdat glas 9H - Super kvalitet</v>
      </c>
      <c r="F13832" s="1" t="s">
        <v>442</v>
      </c>
      <c r="G13832" s="1" t="s">
        <v>443</v>
      </c>
      <c r="H13832" s="1" t="s">
        <v>444</v>
      </c>
      <c r="I13832" s="1" t="s">
        <v>16</v>
      </c>
      <c r="J13832" s="1" t="s">
        <v>23</v>
      </c>
      <c r="K13832" s="1" t="s">
        <v>16</v>
      </c>
      <c r="L13832" s="1" t="s">
        <v>16</v>
      </c>
      <c r="M13832" s="1" t="s">
        <v>16</v>
      </c>
      <c r="N13832" s="1" t="s">
        <v>16</v>
      </c>
      <c r="O13832" s="1">
        <v>63.2</v>
      </c>
      <c r="P13832" s="1">
        <v>1.0</v>
      </c>
    </row>
    <row r="13833">
      <c r="A13833" s="1" t="s">
        <v>29</v>
      </c>
      <c r="B13833" s="1" t="s">
        <v>16638</v>
      </c>
      <c r="C13833" s="2" t="s">
        <v>16532</v>
      </c>
      <c r="D13833" s="1" t="s">
        <v>19</v>
      </c>
      <c r="E13833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3833" s="1" t="s">
        <v>4906</v>
      </c>
      <c r="G13833" s="1" t="s">
        <v>4907</v>
      </c>
      <c r="H13833" s="1" t="s">
        <v>4908</v>
      </c>
      <c r="I13833" s="1" t="s">
        <v>16</v>
      </c>
      <c r="J13833" s="1" t="s">
        <v>23</v>
      </c>
      <c r="K13833" s="1" t="s">
        <v>16</v>
      </c>
      <c r="L13833" s="1" t="s">
        <v>16</v>
      </c>
      <c r="M13833" s="1" t="s">
        <v>16</v>
      </c>
      <c r="N13833" s="1" t="s">
        <v>16</v>
      </c>
      <c r="O13833" s="1">
        <v>71.2</v>
      </c>
      <c r="P13833" s="1">
        <v>1.0</v>
      </c>
    </row>
    <row r="13834">
      <c r="A13834" s="1" t="s">
        <v>29</v>
      </c>
      <c r="B13834" s="1" t="s">
        <v>16639</v>
      </c>
      <c r="C13834" s="2" t="s">
        <v>16532</v>
      </c>
      <c r="D13834" s="1" t="s">
        <v>19</v>
      </c>
      <c r="E13834" s="3" t="str">
        <f>HYPERLINK("https://fyndiq.se/produkt/675bb02ed6bb4e07/", "2-Pack Samsung Galaxy S21 Ultra - Härdat Glas 9H-Super Kvalitet")</f>
        <v>2-Pack Samsung Galaxy S21 Ultra - Härdat Glas 9H-Super Kvalitet</v>
      </c>
      <c r="F13834" s="1" t="s">
        <v>91</v>
      </c>
      <c r="G13834" s="1" t="s">
        <v>92</v>
      </c>
      <c r="H13834" s="1" t="s">
        <v>93</v>
      </c>
      <c r="I13834" s="1" t="s">
        <v>16</v>
      </c>
      <c r="J13834" s="1" t="s">
        <v>23</v>
      </c>
      <c r="K13834" s="1" t="s">
        <v>16</v>
      </c>
      <c r="L13834" s="1" t="s">
        <v>16</v>
      </c>
      <c r="M13834" s="1" t="s">
        <v>16</v>
      </c>
      <c r="N13834" s="1" t="s">
        <v>16</v>
      </c>
      <c r="O13834" s="1">
        <v>63.2</v>
      </c>
      <c r="P13834" s="1">
        <v>1.0</v>
      </c>
    </row>
    <row r="13835">
      <c r="A13835" s="1" t="s">
        <v>29</v>
      </c>
      <c r="B13835" s="1" t="s">
        <v>16640</v>
      </c>
      <c r="C13835" s="2" t="s">
        <v>16532</v>
      </c>
      <c r="D13835" s="1" t="s">
        <v>19</v>
      </c>
      <c r="E13835" s="3" t="str">
        <f>HYPERLINK("https://fyndiq.se/produkt/580d801ad22645e2/", "2 Pack - Samsung A12 / A32 5G - Härdat Glass 9H - Super Kvalitet")</f>
        <v>2 Pack - Samsung A12 / A32 5G - Härdat Glass 9H - Super Kvalitet</v>
      </c>
      <c r="F13835" s="1" t="s">
        <v>2530</v>
      </c>
      <c r="G13835" s="1" t="s">
        <v>2531</v>
      </c>
      <c r="H13835" s="1" t="s">
        <v>2532</v>
      </c>
      <c r="I13835" s="1" t="s">
        <v>16</v>
      </c>
      <c r="J13835" s="1" t="s">
        <v>23</v>
      </c>
      <c r="K13835" s="1" t="s">
        <v>16</v>
      </c>
      <c r="L13835" s="1" t="s">
        <v>16</v>
      </c>
      <c r="M13835" s="1" t="s">
        <v>16</v>
      </c>
      <c r="N13835" s="1" t="s">
        <v>16</v>
      </c>
      <c r="O13835" s="1">
        <v>63.2</v>
      </c>
      <c r="P13835" s="1">
        <v>1.0</v>
      </c>
    </row>
    <row r="13836">
      <c r="A13836" s="1" t="s">
        <v>29</v>
      </c>
      <c r="B13836" s="1" t="s">
        <v>16641</v>
      </c>
      <c r="C13836" s="2" t="s">
        <v>16532</v>
      </c>
      <c r="D13836" s="1" t="s">
        <v>19</v>
      </c>
      <c r="E13836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3836" s="1" t="s">
        <v>464</v>
      </c>
      <c r="G13836" s="1" t="s">
        <v>465</v>
      </c>
      <c r="H13836" s="1" t="s">
        <v>466</v>
      </c>
      <c r="I13836" s="1" t="s">
        <v>16</v>
      </c>
      <c r="J13836" s="1" t="s">
        <v>23</v>
      </c>
      <c r="K13836" s="1" t="s">
        <v>16</v>
      </c>
      <c r="L13836" s="1" t="s">
        <v>16</v>
      </c>
      <c r="M13836" s="1" t="s">
        <v>16</v>
      </c>
      <c r="N13836" s="1" t="s">
        <v>16</v>
      </c>
      <c r="O13836" s="1">
        <v>71.2</v>
      </c>
      <c r="P13836" s="1">
        <v>1.0</v>
      </c>
    </row>
    <row r="13837">
      <c r="A13837" s="1" t="s">
        <v>29</v>
      </c>
      <c r="B13837" s="1" t="s">
        <v>16642</v>
      </c>
      <c r="C13837" s="2" t="s">
        <v>16532</v>
      </c>
      <c r="D13837" s="1" t="s">
        <v>19</v>
      </c>
      <c r="E13837" s="3" t="str">
        <f>HYPERLINK("https://fyndiq.se/produkt/34157794139f40c6/", "2-Pack Samsung S20 FE - 9H Härdat Glass - Top Kvalitet")</f>
        <v>2-Pack Samsung S20 FE - 9H Härdat Glass - Top Kvalitet</v>
      </c>
      <c r="F13837" s="1" t="s">
        <v>1640</v>
      </c>
      <c r="G13837" s="1" t="s">
        <v>1641</v>
      </c>
      <c r="H13837" s="1" t="s">
        <v>1642</v>
      </c>
      <c r="I13837" s="1" t="s">
        <v>16</v>
      </c>
      <c r="J13837" s="1" t="s">
        <v>23</v>
      </c>
      <c r="K13837" s="1" t="s">
        <v>16</v>
      </c>
      <c r="L13837" s="1" t="s">
        <v>16</v>
      </c>
      <c r="M13837" s="1" t="s">
        <v>16</v>
      </c>
      <c r="N13837" s="1" t="s">
        <v>16</v>
      </c>
      <c r="O13837" s="1">
        <v>63.2</v>
      </c>
      <c r="P13837" s="1">
        <v>1.0</v>
      </c>
    </row>
    <row r="13838">
      <c r="A13838" s="1" t="s">
        <v>29</v>
      </c>
      <c r="B13838" s="1" t="s">
        <v>16643</v>
      </c>
      <c r="C13838" s="2" t="s">
        <v>16532</v>
      </c>
      <c r="D13838" s="1" t="s">
        <v>19</v>
      </c>
      <c r="E13838" s="3" t="str">
        <f>HYPERLINK("https://fyndiq.se/produkt/dfe28e565d2e4c8d/", "2 Pack Samsung S21 FE - 9H Härdat Glass - Super Kvalitet 3D")</f>
        <v>2 Pack Samsung S21 FE - 9H Härdat Glass - Super Kvalitet 3D</v>
      </c>
      <c r="F13838" s="1" t="s">
        <v>276</v>
      </c>
      <c r="G13838" s="1" t="s">
        <v>277</v>
      </c>
      <c r="H13838" s="1" t="s">
        <v>278</v>
      </c>
      <c r="I13838" s="1" t="s">
        <v>16</v>
      </c>
      <c r="J13838" s="1" t="s">
        <v>23</v>
      </c>
      <c r="K13838" s="1" t="s">
        <v>16</v>
      </c>
      <c r="L13838" s="1" t="s">
        <v>16</v>
      </c>
      <c r="M13838" s="1" t="s">
        <v>16</v>
      </c>
      <c r="N13838" s="1" t="s">
        <v>16</v>
      </c>
      <c r="O13838" s="1">
        <v>63.2</v>
      </c>
      <c r="P13838" s="1">
        <v>1.0</v>
      </c>
    </row>
    <row r="13839">
      <c r="A13839" s="1" t="s">
        <v>29</v>
      </c>
      <c r="B13839" s="1" t="s">
        <v>16644</v>
      </c>
      <c r="C13839" s="2" t="s">
        <v>16532</v>
      </c>
      <c r="D13839" s="1" t="s">
        <v>19</v>
      </c>
      <c r="E13839" s="3" t="str">
        <f>HYPERLINK("https://fyndiq.se/produkt/56c72c0ba5f749b5/", "2-Pack SAMSUNG S24 Skärmskydd - Härdat Glas 9H - Super kvalitet 3D")</f>
        <v>2-Pack SAMSUNG S24 Skärmskydd - Härdat Glas 9H - Super kvalitet 3D</v>
      </c>
      <c r="F13839" s="1" t="s">
        <v>263</v>
      </c>
      <c r="G13839" s="1" t="s">
        <v>264</v>
      </c>
      <c r="H13839" s="1" t="s">
        <v>265</v>
      </c>
      <c r="I13839" s="1" t="s">
        <v>16</v>
      </c>
      <c r="J13839" s="1" t="s">
        <v>23</v>
      </c>
      <c r="K13839" s="1" t="s">
        <v>16</v>
      </c>
      <c r="L13839" s="1" t="s">
        <v>16</v>
      </c>
      <c r="M13839" s="1" t="s">
        <v>16</v>
      </c>
      <c r="N13839" s="1" t="s">
        <v>16</v>
      </c>
      <c r="O13839" s="1">
        <v>63.2</v>
      </c>
      <c r="P13839" s="1">
        <v>1.0</v>
      </c>
    </row>
    <row r="13840">
      <c r="A13840" s="1" t="s">
        <v>29</v>
      </c>
      <c r="B13840" s="1" t="s">
        <v>16645</v>
      </c>
      <c r="C13840" s="2" t="s">
        <v>16646</v>
      </c>
      <c r="D13840" s="1" t="s">
        <v>19</v>
      </c>
      <c r="E13840" s="3" t="str">
        <f>HYPERLINK("https://fyndiq.se/produkt/a00b62acc6644fd2/", "2-Pack Samsung Galaxy S10 - Härdat glas 9H – Super kvalitet 3D")</f>
        <v>2-Pack Samsung Galaxy S10 - Härdat glas 9H – Super kvalitet 3D</v>
      </c>
      <c r="F13840" s="1" t="s">
        <v>1291</v>
      </c>
      <c r="G13840" s="1" t="s">
        <v>1292</v>
      </c>
      <c r="H13840" s="1" t="s">
        <v>1293</v>
      </c>
      <c r="I13840" s="1" t="s">
        <v>16</v>
      </c>
      <c r="J13840" s="1" t="s">
        <v>23</v>
      </c>
      <c r="K13840" s="1" t="s">
        <v>16</v>
      </c>
      <c r="L13840" s="1" t="s">
        <v>16</v>
      </c>
      <c r="M13840" s="1" t="s">
        <v>16</v>
      </c>
      <c r="N13840" s="1" t="s">
        <v>16</v>
      </c>
      <c r="O13840" s="1">
        <v>63.2</v>
      </c>
      <c r="P13840" s="1">
        <v>1.0</v>
      </c>
    </row>
    <row r="13841">
      <c r="A13841" s="1" t="s">
        <v>29</v>
      </c>
      <c r="B13841" s="1" t="s">
        <v>16647</v>
      </c>
      <c r="C13841" s="2" t="s">
        <v>16646</v>
      </c>
      <c r="D13841" s="1" t="s">
        <v>19</v>
      </c>
      <c r="E13841" s="3" t="str">
        <f>HYPERLINK("https://fyndiq.se/produkt/1680a3aea19a4558/", "2-Pack Samsung S20 Skärmskydd - Härdat Glas 9H - Super kvalitet 3D")</f>
        <v>2-Pack Samsung S20 Skärmskydd - Härdat Glas 9H - Super kvalitet 3D</v>
      </c>
      <c r="F13841" s="1" t="s">
        <v>755</v>
      </c>
      <c r="G13841" s="1" t="s">
        <v>756</v>
      </c>
      <c r="H13841" s="1" t="s">
        <v>757</v>
      </c>
      <c r="I13841" s="1" t="s">
        <v>16</v>
      </c>
      <c r="J13841" s="1" t="s">
        <v>23</v>
      </c>
      <c r="K13841" s="1" t="s">
        <v>16</v>
      </c>
      <c r="L13841" s="1" t="s">
        <v>16</v>
      </c>
      <c r="M13841" s="1" t="s">
        <v>16</v>
      </c>
      <c r="N13841" s="1" t="s">
        <v>16</v>
      </c>
      <c r="O13841" s="1">
        <v>63.2</v>
      </c>
      <c r="P13841" s="1">
        <v>1.0</v>
      </c>
    </row>
    <row r="13842">
      <c r="A13842" s="1" t="s">
        <v>29</v>
      </c>
      <c r="B13842" s="1" t="s">
        <v>16648</v>
      </c>
      <c r="C13842" s="2" t="s">
        <v>16646</v>
      </c>
      <c r="D13842" s="1" t="s">
        <v>19</v>
      </c>
      <c r="E1384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842" s="1" t="s">
        <v>204</v>
      </c>
      <c r="G13842" s="1" t="s">
        <v>205</v>
      </c>
      <c r="H13842" s="1" t="s">
        <v>206</v>
      </c>
      <c r="I13842" s="1" t="s">
        <v>16</v>
      </c>
      <c r="J13842" s="1" t="s">
        <v>23</v>
      </c>
      <c r="K13842" s="1" t="s">
        <v>16</v>
      </c>
      <c r="L13842" s="1" t="s">
        <v>16</v>
      </c>
      <c r="M13842" s="1" t="s">
        <v>16</v>
      </c>
      <c r="N13842" s="1" t="s">
        <v>16</v>
      </c>
      <c r="O13842" s="1">
        <v>71.2</v>
      </c>
      <c r="P13842" s="1">
        <v>1.0</v>
      </c>
    </row>
    <row r="13843">
      <c r="A13843" s="1" t="s">
        <v>29</v>
      </c>
      <c r="B13843" s="1" t="s">
        <v>16649</v>
      </c>
      <c r="C13843" s="2" t="s">
        <v>16646</v>
      </c>
      <c r="D13843" s="1" t="s">
        <v>19</v>
      </c>
      <c r="E13843" s="3" t="str">
        <f>HYPERLINK("https://fyndiq.se/produkt/b2b21eba0148489f/", "Samsung S8 härdat glass 3D heltäckande skärmskydd")</f>
        <v>Samsung S8 härdat glass 3D heltäckande skärmskydd</v>
      </c>
      <c r="F13843" s="1" t="s">
        <v>438</v>
      </c>
      <c r="G13843" s="1" t="s">
        <v>439</v>
      </c>
      <c r="H13843" s="1" t="s">
        <v>440</v>
      </c>
      <c r="I13843" s="1" t="s">
        <v>16</v>
      </c>
      <c r="J13843" s="1" t="s">
        <v>23</v>
      </c>
      <c r="K13843" s="1" t="s">
        <v>16</v>
      </c>
      <c r="L13843" s="1" t="s">
        <v>16</v>
      </c>
      <c r="M13843" s="1" t="s">
        <v>16</v>
      </c>
      <c r="N13843" s="1" t="s">
        <v>16</v>
      </c>
      <c r="O13843" s="1">
        <v>55.2</v>
      </c>
      <c r="P13843" s="1">
        <v>1.0</v>
      </c>
    </row>
    <row r="13844">
      <c r="A13844" s="1" t="s">
        <v>29</v>
      </c>
      <c r="B13844" s="1" t="s">
        <v>16650</v>
      </c>
      <c r="C13844" s="2" t="s">
        <v>16646</v>
      </c>
      <c r="D13844" s="1" t="s">
        <v>19</v>
      </c>
      <c r="E13844" s="3" t="str">
        <f>HYPERLINK("https://fyndiq.se/produkt/675bb02ed6bb4e07/", "2-Pack Samsung Galaxy S21 Ultra - Härdat Glas 9H-Super Kvalitet")</f>
        <v>2-Pack Samsung Galaxy S21 Ultra - Härdat Glas 9H-Super Kvalitet</v>
      </c>
      <c r="F13844" s="1" t="s">
        <v>91</v>
      </c>
      <c r="G13844" s="1" t="s">
        <v>92</v>
      </c>
      <c r="H13844" s="1" t="s">
        <v>93</v>
      </c>
      <c r="I13844" s="1" t="s">
        <v>16</v>
      </c>
      <c r="J13844" s="1" t="s">
        <v>23</v>
      </c>
      <c r="K13844" s="1" t="s">
        <v>16</v>
      </c>
      <c r="L13844" s="1" t="s">
        <v>16</v>
      </c>
      <c r="M13844" s="1" t="s">
        <v>16</v>
      </c>
      <c r="N13844" s="1" t="s">
        <v>16</v>
      </c>
      <c r="O13844" s="1">
        <v>63.2</v>
      </c>
      <c r="P13844" s="1">
        <v>1.0</v>
      </c>
    </row>
    <row r="13845">
      <c r="A13845" s="1" t="s">
        <v>29</v>
      </c>
      <c r="B13845" s="1" t="s">
        <v>16651</v>
      </c>
      <c r="C13845" s="2" t="s">
        <v>16646</v>
      </c>
      <c r="D13845" s="1" t="s">
        <v>19</v>
      </c>
      <c r="E13845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3845" s="1" t="s">
        <v>2242</v>
      </c>
      <c r="G13845" s="1" t="s">
        <v>2243</v>
      </c>
      <c r="H13845" s="1" t="s">
        <v>2244</v>
      </c>
      <c r="I13845" s="1" t="s">
        <v>16</v>
      </c>
      <c r="J13845" s="1" t="s">
        <v>23</v>
      </c>
      <c r="K13845" s="1" t="s">
        <v>16</v>
      </c>
      <c r="L13845" s="1" t="s">
        <v>16</v>
      </c>
      <c r="M13845" s="1" t="s">
        <v>16</v>
      </c>
      <c r="N13845" s="1" t="s">
        <v>16</v>
      </c>
      <c r="O13845" s="1">
        <v>63.2</v>
      </c>
      <c r="P13845" s="1">
        <v>1.0</v>
      </c>
    </row>
    <row r="13846">
      <c r="A13846" s="1" t="s">
        <v>29</v>
      </c>
      <c r="B13846" s="1" t="s">
        <v>16652</v>
      </c>
      <c r="C13846" s="2" t="s">
        <v>16646</v>
      </c>
      <c r="D13846" s="1" t="s">
        <v>19</v>
      </c>
      <c r="E13846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3846" s="1" t="s">
        <v>208</v>
      </c>
      <c r="G13846" s="1" t="s">
        <v>209</v>
      </c>
      <c r="H13846" s="1" t="s">
        <v>210</v>
      </c>
      <c r="I13846" s="1" t="s">
        <v>16</v>
      </c>
      <c r="J13846" s="1" t="s">
        <v>23</v>
      </c>
      <c r="K13846" s="1" t="s">
        <v>16</v>
      </c>
      <c r="L13846" s="1" t="s">
        <v>16</v>
      </c>
      <c r="M13846" s="1" t="s">
        <v>16</v>
      </c>
      <c r="N13846" s="1" t="s">
        <v>16</v>
      </c>
      <c r="O13846" s="1">
        <v>71.2</v>
      </c>
      <c r="P13846" s="1">
        <v>1.0</v>
      </c>
    </row>
    <row r="13847">
      <c r="A13847" s="1" t="s">
        <v>29</v>
      </c>
      <c r="B13847" s="1" t="s">
        <v>16653</v>
      </c>
      <c r="C13847" s="2" t="s">
        <v>16646</v>
      </c>
      <c r="D13847" s="1" t="s">
        <v>19</v>
      </c>
      <c r="E1384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3847" s="1" t="s">
        <v>2144</v>
      </c>
      <c r="G13847" s="1" t="s">
        <v>2145</v>
      </c>
      <c r="H13847" s="1" t="s">
        <v>2146</v>
      </c>
      <c r="I13847" s="1" t="s">
        <v>16</v>
      </c>
      <c r="J13847" s="1" t="s">
        <v>23</v>
      </c>
      <c r="K13847" s="1" t="s">
        <v>16</v>
      </c>
      <c r="L13847" s="1" t="s">
        <v>16</v>
      </c>
      <c r="M13847" s="1" t="s">
        <v>16</v>
      </c>
      <c r="N13847" s="1" t="s">
        <v>16</v>
      </c>
      <c r="O13847" s="1">
        <v>63.2</v>
      </c>
      <c r="P13847" s="1">
        <v>1.0</v>
      </c>
    </row>
    <row r="13848">
      <c r="A13848" s="1" t="s">
        <v>29</v>
      </c>
      <c r="B13848" s="1" t="s">
        <v>16654</v>
      </c>
      <c r="C13848" s="2" t="s">
        <v>16646</v>
      </c>
      <c r="D13848" s="1" t="s">
        <v>19</v>
      </c>
      <c r="E13848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3848" s="1" t="s">
        <v>208</v>
      </c>
      <c r="G13848" s="1" t="s">
        <v>209</v>
      </c>
      <c r="H13848" s="1" t="s">
        <v>210</v>
      </c>
      <c r="I13848" s="1" t="s">
        <v>16</v>
      </c>
      <c r="J13848" s="1" t="s">
        <v>23</v>
      </c>
      <c r="K13848" s="1" t="s">
        <v>16</v>
      </c>
      <c r="L13848" s="1" t="s">
        <v>16</v>
      </c>
      <c r="M13848" s="1" t="s">
        <v>16</v>
      </c>
      <c r="N13848" s="1" t="s">
        <v>16</v>
      </c>
      <c r="O13848" s="1">
        <v>71.2</v>
      </c>
      <c r="P13848" s="1">
        <v>1.0</v>
      </c>
    </row>
    <row r="13849">
      <c r="A13849" s="1" t="s">
        <v>29</v>
      </c>
      <c r="B13849" s="1" t="s">
        <v>16655</v>
      </c>
      <c r="C13849" s="2" t="s">
        <v>16646</v>
      </c>
      <c r="D13849" s="1" t="s">
        <v>19</v>
      </c>
      <c r="E1384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3849" s="1" t="s">
        <v>785</v>
      </c>
      <c r="G13849" s="1" t="s">
        <v>786</v>
      </c>
      <c r="H13849" s="1" t="s">
        <v>787</v>
      </c>
      <c r="I13849" s="1" t="s">
        <v>16</v>
      </c>
      <c r="J13849" s="1" t="s">
        <v>23</v>
      </c>
      <c r="K13849" s="1" t="s">
        <v>16</v>
      </c>
      <c r="L13849" s="1" t="s">
        <v>16</v>
      </c>
      <c r="M13849" s="1" t="s">
        <v>16</v>
      </c>
      <c r="N13849" s="1" t="s">
        <v>16</v>
      </c>
      <c r="O13849" s="1">
        <v>63.2</v>
      </c>
      <c r="P13849" s="1">
        <v>1.0</v>
      </c>
    </row>
    <row r="13850">
      <c r="A13850" s="1" t="s">
        <v>29</v>
      </c>
      <c r="B13850" s="1" t="s">
        <v>16656</v>
      </c>
      <c r="C13850" s="2" t="s">
        <v>16646</v>
      </c>
      <c r="D13850" s="1" t="s">
        <v>19</v>
      </c>
      <c r="E13850" s="3" t="str">
        <f>HYPERLINK("https://fyndiq.se/produkt/afde766cdafc45d4/", "2-Pack Samsung Galaxy Note 9 - Härdat Glas 9H - Super kvalitet")</f>
        <v>2-Pack Samsung Galaxy Note 9 - Härdat Glas 9H - Super kvalitet</v>
      </c>
      <c r="F13850" s="1" t="s">
        <v>3553</v>
      </c>
      <c r="G13850" s="1" t="s">
        <v>3554</v>
      </c>
      <c r="H13850" s="1" t="s">
        <v>3555</v>
      </c>
      <c r="I13850" s="1" t="s">
        <v>16</v>
      </c>
      <c r="J13850" s="1" t="s">
        <v>23</v>
      </c>
      <c r="K13850" s="1" t="s">
        <v>16</v>
      </c>
      <c r="L13850" s="1" t="s">
        <v>16</v>
      </c>
      <c r="M13850" s="1" t="s">
        <v>16</v>
      </c>
      <c r="N13850" s="1" t="s">
        <v>16</v>
      </c>
      <c r="O13850" s="1">
        <v>63.2</v>
      </c>
      <c r="P13850" s="1">
        <v>1.0</v>
      </c>
    </row>
    <row r="13851">
      <c r="A13851" s="1" t="s">
        <v>29</v>
      </c>
      <c r="B13851" s="1" t="s">
        <v>16657</v>
      </c>
      <c r="C13851" s="2" t="s">
        <v>16646</v>
      </c>
      <c r="D13851" s="1" t="s">
        <v>19</v>
      </c>
      <c r="E13851" s="3" t="str">
        <f>HYPERLINK("https://fyndiq.se/produkt/b2b21eba0148489f/", "Samsung S8 härdat glass 3D heltäckande skärmskydd")</f>
        <v>Samsung S8 härdat glass 3D heltäckande skärmskydd</v>
      </c>
      <c r="F13851" s="1" t="s">
        <v>438</v>
      </c>
      <c r="G13851" s="1" t="s">
        <v>439</v>
      </c>
      <c r="H13851" s="1" t="s">
        <v>440</v>
      </c>
      <c r="I13851" s="1" t="s">
        <v>16</v>
      </c>
      <c r="J13851" s="1" t="s">
        <v>23</v>
      </c>
      <c r="K13851" s="1" t="s">
        <v>16</v>
      </c>
      <c r="L13851" s="1" t="s">
        <v>16</v>
      </c>
      <c r="M13851" s="1" t="s">
        <v>16</v>
      </c>
      <c r="N13851" s="1" t="s">
        <v>16</v>
      </c>
      <c r="O13851" s="1">
        <v>55.2</v>
      </c>
      <c r="P13851" s="1">
        <v>1.0</v>
      </c>
    </row>
    <row r="13852">
      <c r="A13852" s="1" t="s">
        <v>29</v>
      </c>
      <c r="B13852" s="1" t="s">
        <v>16658</v>
      </c>
      <c r="C13852" s="2" t="s">
        <v>16646</v>
      </c>
      <c r="D13852" s="1" t="s">
        <v>19</v>
      </c>
      <c r="E13852" s="3" t="str">
        <f>HYPERLINK("https://fyndiq.se/produkt/dfe28e565d2e4c8d/", "2 Pack Samsung S21 FE - 9H Härdat Glass - Super Kvalitet 3D")</f>
        <v>2 Pack Samsung S21 FE - 9H Härdat Glass - Super Kvalitet 3D</v>
      </c>
      <c r="F13852" s="1" t="s">
        <v>276</v>
      </c>
      <c r="G13852" s="1" t="s">
        <v>277</v>
      </c>
      <c r="H13852" s="1" t="s">
        <v>278</v>
      </c>
      <c r="I13852" s="1" t="s">
        <v>16</v>
      </c>
      <c r="J13852" s="1" t="s">
        <v>23</v>
      </c>
      <c r="K13852" s="1" t="s">
        <v>16</v>
      </c>
      <c r="L13852" s="1" t="s">
        <v>16</v>
      </c>
      <c r="M13852" s="1" t="s">
        <v>16</v>
      </c>
      <c r="N13852" s="1" t="s">
        <v>16</v>
      </c>
      <c r="O13852" s="1">
        <v>63.2</v>
      </c>
      <c r="P13852" s="1">
        <v>1.0</v>
      </c>
    </row>
    <row r="13853">
      <c r="A13853" s="1" t="s">
        <v>29</v>
      </c>
      <c r="B13853" s="1" t="s">
        <v>16659</v>
      </c>
      <c r="C13853" s="2" t="s">
        <v>16646</v>
      </c>
      <c r="D13853" s="1" t="s">
        <v>19</v>
      </c>
      <c r="E13853" s="3" t="str">
        <f>HYPERLINK("https://fyndiq.se/produkt/49dcfdc0ef9b4d32/", "2 Pack Iphone 7&amp;8 SE (2020-2022) Svart - Härdat Glas 9H - 3D")</f>
        <v>2 Pack Iphone 7&amp;8 SE (2020-2022) Svart - Härdat Glas 9H - 3D</v>
      </c>
      <c r="F13853" s="1" t="s">
        <v>3059</v>
      </c>
      <c r="G13853" s="1" t="s">
        <v>3060</v>
      </c>
      <c r="H13853" s="1" t="s">
        <v>3061</v>
      </c>
      <c r="I13853" s="1" t="s">
        <v>16</v>
      </c>
      <c r="J13853" s="1" t="s">
        <v>23</v>
      </c>
      <c r="K13853" s="1" t="s">
        <v>16</v>
      </c>
      <c r="L13853" s="1" t="s">
        <v>16</v>
      </c>
      <c r="M13853" s="1" t="s">
        <v>16</v>
      </c>
      <c r="N13853" s="1" t="s">
        <v>16</v>
      </c>
      <c r="O13853" s="1">
        <v>47.2</v>
      </c>
      <c r="P13853" s="1">
        <v>1.0</v>
      </c>
    </row>
    <row r="13854">
      <c r="A13854" s="1" t="s">
        <v>29</v>
      </c>
      <c r="B13854" s="1" t="s">
        <v>16660</v>
      </c>
      <c r="C13854" s="2" t="s">
        <v>16646</v>
      </c>
      <c r="D13854" s="1" t="s">
        <v>19</v>
      </c>
      <c r="E13854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3854" s="1" t="s">
        <v>3643</v>
      </c>
      <c r="G13854" s="1" t="s">
        <v>3644</v>
      </c>
      <c r="H13854" s="1" t="s">
        <v>3645</v>
      </c>
      <c r="I13854" s="1" t="s">
        <v>16</v>
      </c>
      <c r="J13854" s="1" t="s">
        <v>23</v>
      </c>
      <c r="K13854" s="1" t="s">
        <v>16</v>
      </c>
      <c r="L13854" s="1" t="s">
        <v>16</v>
      </c>
      <c r="M13854" s="1" t="s">
        <v>16</v>
      </c>
      <c r="N13854" s="1" t="s">
        <v>16</v>
      </c>
      <c r="O13854" s="1">
        <v>71.2</v>
      </c>
      <c r="P13854" s="1">
        <v>1.0</v>
      </c>
    </row>
    <row r="13855">
      <c r="A13855" s="1" t="s">
        <v>29</v>
      </c>
      <c r="B13855" s="1" t="s">
        <v>16661</v>
      </c>
      <c r="C13855" s="2" t="s">
        <v>16646</v>
      </c>
      <c r="D13855" s="1" t="s">
        <v>19</v>
      </c>
      <c r="E1385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855" s="1" t="s">
        <v>258</v>
      </c>
      <c r="G13855" s="1" t="s">
        <v>259</v>
      </c>
      <c r="H13855" s="1" t="s">
        <v>260</v>
      </c>
      <c r="I13855" s="1" t="s">
        <v>16</v>
      </c>
      <c r="J13855" s="1" t="s">
        <v>23</v>
      </c>
      <c r="K13855" s="1" t="s">
        <v>16</v>
      </c>
      <c r="L13855" s="1" t="s">
        <v>16</v>
      </c>
      <c r="M13855" s="1" t="s">
        <v>16</v>
      </c>
      <c r="N13855" s="1" t="s">
        <v>16</v>
      </c>
      <c r="O13855" s="1">
        <v>63.2</v>
      </c>
      <c r="P13855" s="1">
        <v>1.0</v>
      </c>
    </row>
    <row r="13856">
      <c r="A13856" s="1" t="s">
        <v>29</v>
      </c>
      <c r="B13856" s="1" t="s">
        <v>16662</v>
      </c>
      <c r="C13856" s="2" t="s">
        <v>16646</v>
      </c>
      <c r="D13856" s="1" t="s">
        <v>19</v>
      </c>
      <c r="E13856" s="3" t="str">
        <f>HYPERLINK("https://fyndiq.se/produkt/99dc0916cd7a4f5a/", "2-Pack Samsung S21 5G Skärmskydd - Härdat Glas 9H - Super kvalitet 3D")</f>
        <v>2-Pack Samsung S21 5G Skärmskydd - Härdat Glas 9H - Super kvalitet 3D</v>
      </c>
      <c r="F13856" s="1" t="s">
        <v>1536</v>
      </c>
      <c r="G13856" s="1" t="s">
        <v>1537</v>
      </c>
      <c r="H13856" s="1" t="s">
        <v>1538</v>
      </c>
      <c r="I13856" s="1" t="s">
        <v>16</v>
      </c>
      <c r="J13856" s="1" t="s">
        <v>23</v>
      </c>
      <c r="K13856" s="1" t="s">
        <v>16</v>
      </c>
      <c r="L13856" s="1" t="s">
        <v>16</v>
      </c>
      <c r="M13856" s="1" t="s">
        <v>16</v>
      </c>
      <c r="N13856" s="1" t="s">
        <v>16</v>
      </c>
      <c r="O13856" s="1">
        <v>63.2</v>
      </c>
      <c r="P13856" s="1">
        <v>2.0</v>
      </c>
    </row>
    <row r="13857">
      <c r="A13857" s="1" t="s">
        <v>29</v>
      </c>
      <c r="B13857" s="1" t="s">
        <v>16663</v>
      </c>
      <c r="C13857" s="2" t="s">
        <v>16646</v>
      </c>
      <c r="D13857" s="1" t="s">
        <v>19</v>
      </c>
      <c r="E13857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3857" s="1" t="s">
        <v>968</v>
      </c>
      <c r="G13857" s="1" t="s">
        <v>969</v>
      </c>
      <c r="H13857" s="1" t="s">
        <v>970</v>
      </c>
      <c r="I13857" s="1" t="s">
        <v>16</v>
      </c>
      <c r="J13857" s="1" t="s">
        <v>23</v>
      </c>
      <c r="K13857" s="1" t="s">
        <v>16</v>
      </c>
      <c r="L13857" s="1" t="s">
        <v>16</v>
      </c>
      <c r="M13857" s="1" t="s">
        <v>16</v>
      </c>
      <c r="N13857" s="1" t="s">
        <v>16</v>
      </c>
      <c r="O13857" s="1">
        <v>71.2</v>
      </c>
      <c r="P13857" s="1">
        <v>1.0</v>
      </c>
    </row>
    <row r="13858">
      <c r="A13858" s="1" t="s">
        <v>29</v>
      </c>
      <c r="B13858" s="1" t="s">
        <v>16664</v>
      </c>
      <c r="C13858" s="2" t="s">
        <v>16646</v>
      </c>
      <c r="D13858" s="1" t="s">
        <v>19</v>
      </c>
      <c r="E13858" s="3" t="str">
        <f>HYPERLINK("https://fyndiq.se/produkt/8a94b47e940d4cfe/", "2 Pack Xiaomi 12 PRO - Härdat glas 9H-Super kvalitet 3D")</f>
        <v>2 Pack Xiaomi 12 PRO - Härdat glas 9H-Super kvalitet 3D</v>
      </c>
      <c r="F13858" s="1" t="s">
        <v>214</v>
      </c>
      <c r="G13858" s="1" t="s">
        <v>215</v>
      </c>
      <c r="H13858" s="1" t="s">
        <v>216</v>
      </c>
      <c r="I13858" s="1" t="s">
        <v>16</v>
      </c>
      <c r="J13858" s="1" t="s">
        <v>23</v>
      </c>
      <c r="K13858" s="1" t="s">
        <v>16</v>
      </c>
      <c r="L13858" s="1" t="s">
        <v>16</v>
      </c>
      <c r="M13858" s="1" t="s">
        <v>16</v>
      </c>
      <c r="N13858" s="1" t="s">
        <v>16</v>
      </c>
      <c r="O13858" s="1">
        <v>63.2</v>
      </c>
      <c r="P13858" s="1">
        <v>1.0</v>
      </c>
    </row>
    <row r="13859">
      <c r="A13859" s="1" t="s">
        <v>29</v>
      </c>
      <c r="B13859" s="1" t="s">
        <v>16665</v>
      </c>
      <c r="C13859" s="2" t="s">
        <v>16646</v>
      </c>
      <c r="D13859" s="1" t="s">
        <v>19</v>
      </c>
      <c r="E13859" s="3" t="str">
        <f>HYPERLINK("https://fyndiq.se/produkt/f15b82570d4144d0/", "2-Pack Apple Watch 41mm – Härdat glas 9H – Super kvalitet 3D")</f>
        <v>2-Pack Apple Watch 41mm – Härdat glas 9H – Super kvalitet 3D</v>
      </c>
      <c r="F13859" s="1" t="s">
        <v>144</v>
      </c>
      <c r="G13859" s="1" t="s">
        <v>145</v>
      </c>
      <c r="H13859" s="1" t="s">
        <v>146</v>
      </c>
      <c r="I13859" s="1" t="s">
        <v>16</v>
      </c>
      <c r="J13859" s="1" t="s">
        <v>23</v>
      </c>
      <c r="K13859" s="1" t="s">
        <v>16</v>
      </c>
      <c r="L13859" s="1" t="s">
        <v>16</v>
      </c>
      <c r="M13859" s="1" t="s">
        <v>16</v>
      </c>
      <c r="N13859" s="1" t="s">
        <v>16</v>
      </c>
      <c r="O13859" s="1">
        <v>55.2</v>
      </c>
      <c r="P13859" s="1">
        <v>1.0</v>
      </c>
    </row>
    <row r="13860">
      <c r="A13860" s="1" t="s">
        <v>29</v>
      </c>
      <c r="B13860" s="1" t="s">
        <v>16666</v>
      </c>
      <c r="C13860" s="2" t="s">
        <v>16646</v>
      </c>
      <c r="D13860" s="1" t="s">
        <v>19</v>
      </c>
      <c r="E13860" s="3" t="str">
        <f>HYPERLINK("https://fyndiq.se/produkt/f4e95b294a424d40/", "2-Pack Samsung S10 Skärmskydd - Härdat Glas 9H - Super kvalitet 3D")</f>
        <v>2-Pack Samsung S10 Skärmskydd - Härdat Glas 9H - Super kvalitet 3D</v>
      </c>
      <c r="F13860" s="1" t="s">
        <v>353</v>
      </c>
      <c r="G13860" s="1" t="s">
        <v>354</v>
      </c>
      <c r="H13860" s="1" t="s">
        <v>355</v>
      </c>
      <c r="I13860" s="1" t="s">
        <v>16</v>
      </c>
      <c r="J13860" s="1" t="s">
        <v>23</v>
      </c>
      <c r="K13860" s="1" t="s">
        <v>16</v>
      </c>
      <c r="L13860" s="1" t="s">
        <v>16</v>
      </c>
      <c r="M13860" s="1" t="s">
        <v>16</v>
      </c>
      <c r="N13860" s="1" t="s">
        <v>16</v>
      </c>
      <c r="O13860" s="1">
        <v>63.2</v>
      </c>
      <c r="P13860" s="1">
        <v>1.0</v>
      </c>
    </row>
    <row r="13861">
      <c r="A13861" s="1" t="s">
        <v>29</v>
      </c>
      <c r="B13861" s="1" t="s">
        <v>16667</v>
      </c>
      <c r="C13861" s="2" t="s">
        <v>16646</v>
      </c>
      <c r="D13861" s="1" t="s">
        <v>19</v>
      </c>
      <c r="E1386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861" s="1" t="s">
        <v>722</v>
      </c>
      <c r="G13861" s="1" t="s">
        <v>723</v>
      </c>
      <c r="H13861" s="1" t="s">
        <v>724</v>
      </c>
      <c r="I13861" s="1" t="s">
        <v>16</v>
      </c>
      <c r="J13861" s="1" t="s">
        <v>23</v>
      </c>
      <c r="K13861" s="1" t="s">
        <v>16</v>
      </c>
      <c r="L13861" s="1" t="s">
        <v>16</v>
      </c>
      <c r="M13861" s="1" t="s">
        <v>16</v>
      </c>
      <c r="N13861" s="1" t="s">
        <v>16</v>
      </c>
      <c r="O13861" s="1">
        <v>79.2</v>
      </c>
      <c r="P13861" s="1">
        <v>1.0</v>
      </c>
    </row>
    <row r="13862">
      <c r="A13862" s="1" t="s">
        <v>29</v>
      </c>
      <c r="B13862" s="1" t="s">
        <v>16668</v>
      </c>
      <c r="C13862" s="2" t="s">
        <v>16646</v>
      </c>
      <c r="D13862" s="1" t="s">
        <v>19</v>
      </c>
      <c r="E13862" s="3" t="str">
        <f>HYPERLINK("https://fyndiq.se/produkt/a00b62acc6644fd2/", "2-Pack Samsung Galaxy S10 - Härdat glas 9H – Super kvalitet 3D")</f>
        <v>2-Pack Samsung Galaxy S10 - Härdat glas 9H – Super kvalitet 3D</v>
      </c>
      <c r="F13862" s="1" t="s">
        <v>1291</v>
      </c>
      <c r="G13862" s="1" t="s">
        <v>1292</v>
      </c>
      <c r="H13862" s="1" t="s">
        <v>1293</v>
      </c>
      <c r="I13862" s="1" t="s">
        <v>16</v>
      </c>
      <c r="J13862" s="1" t="s">
        <v>23</v>
      </c>
      <c r="K13862" s="1" t="s">
        <v>16</v>
      </c>
      <c r="L13862" s="1" t="s">
        <v>16</v>
      </c>
      <c r="M13862" s="1" t="s">
        <v>16</v>
      </c>
      <c r="N13862" s="1" t="s">
        <v>16</v>
      </c>
      <c r="O13862" s="1">
        <v>63.2</v>
      </c>
      <c r="P13862" s="1">
        <v>1.0</v>
      </c>
    </row>
    <row r="13863">
      <c r="A13863" s="1" t="s">
        <v>29</v>
      </c>
      <c r="B13863" s="1" t="s">
        <v>16669</v>
      </c>
      <c r="C13863" s="2" t="s">
        <v>16646</v>
      </c>
      <c r="D13863" s="1" t="s">
        <v>19</v>
      </c>
      <c r="E13863" s="3" t="str">
        <f t="shared" ref="E13863:E13864" si="612">HYPERLINK("https://fyndiq.se/produkt/dfe28e565d2e4c8d/", "2 Pack Samsung S21 FE - 9H Härdat Glass - Super Kvalitet 3D")</f>
        <v>2 Pack Samsung S21 FE - 9H Härdat Glass - Super Kvalitet 3D</v>
      </c>
      <c r="F13863" s="1" t="s">
        <v>276</v>
      </c>
      <c r="G13863" s="1" t="s">
        <v>277</v>
      </c>
      <c r="H13863" s="1" t="s">
        <v>278</v>
      </c>
      <c r="I13863" s="1" t="s">
        <v>16</v>
      </c>
      <c r="J13863" s="1" t="s">
        <v>23</v>
      </c>
      <c r="K13863" s="1" t="s">
        <v>16</v>
      </c>
      <c r="L13863" s="1" t="s">
        <v>16</v>
      </c>
      <c r="M13863" s="1" t="s">
        <v>16</v>
      </c>
      <c r="N13863" s="1" t="s">
        <v>16</v>
      </c>
      <c r="O13863" s="1">
        <v>63.2</v>
      </c>
      <c r="P13863" s="1">
        <v>1.0</v>
      </c>
    </row>
    <row r="13864">
      <c r="A13864" s="1" t="s">
        <v>29</v>
      </c>
      <c r="B13864" s="1" t="s">
        <v>16670</v>
      </c>
      <c r="C13864" s="2" t="s">
        <v>16646</v>
      </c>
      <c r="D13864" s="1" t="s">
        <v>19</v>
      </c>
      <c r="E13864" s="3" t="str">
        <f t="shared" si="612"/>
        <v>2 Pack Samsung S21 FE - 9H Härdat Glass - Super Kvalitet 3D</v>
      </c>
      <c r="F13864" s="1" t="s">
        <v>276</v>
      </c>
      <c r="G13864" s="1" t="s">
        <v>277</v>
      </c>
      <c r="H13864" s="1" t="s">
        <v>278</v>
      </c>
      <c r="I13864" s="1" t="s">
        <v>16</v>
      </c>
      <c r="J13864" s="1" t="s">
        <v>23</v>
      </c>
      <c r="K13864" s="1" t="s">
        <v>16</v>
      </c>
      <c r="L13864" s="1" t="s">
        <v>16</v>
      </c>
      <c r="M13864" s="1" t="s">
        <v>16</v>
      </c>
      <c r="N13864" s="1" t="s">
        <v>16</v>
      </c>
      <c r="O13864" s="1">
        <v>63.2</v>
      </c>
      <c r="P13864" s="1">
        <v>1.0</v>
      </c>
    </row>
    <row r="13865">
      <c r="A13865" s="1" t="s">
        <v>29</v>
      </c>
      <c r="B13865" s="1" t="s">
        <v>16671</v>
      </c>
      <c r="C13865" s="2" t="s">
        <v>16646</v>
      </c>
      <c r="D13865" s="1" t="s">
        <v>19</v>
      </c>
      <c r="E1386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865" s="1" t="s">
        <v>204</v>
      </c>
      <c r="G13865" s="1" t="s">
        <v>205</v>
      </c>
      <c r="H13865" s="1" t="s">
        <v>206</v>
      </c>
      <c r="I13865" s="1" t="s">
        <v>16</v>
      </c>
      <c r="J13865" s="1" t="s">
        <v>23</v>
      </c>
      <c r="K13865" s="1" t="s">
        <v>16</v>
      </c>
      <c r="L13865" s="1" t="s">
        <v>16</v>
      </c>
      <c r="M13865" s="1" t="s">
        <v>16</v>
      </c>
      <c r="N13865" s="1" t="s">
        <v>16</v>
      </c>
      <c r="O13865" s="1">
        <v>71.2</v>
      </c>
      <c r="P13865" s="1">
        <v>1.0</v>
      </c>
    </row>
    <row r="13866">
      <c r="A13866" s="1" t="s">
        <v>29</v>
      </c>
      <c r="B13866" s="1" t="s">
        <v>16672</v>
      </c>
      <c r="C13866" s="2" t="s">
        <v>16646</v>
      </c>
      <c r="D13866" s="1" t="s">
        <v>19</v>
      </c>
      <c r="E13866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3866" s="1" t="s">
        <v>504</v>
      </c>
      <c r="G13866" s="1" t="s">
        <v>505</v>
      </c>
      <c r="H13866" s="1" t="s">
        <v>506</v>
      </c>
      <c r="I13866" s="1" t="s">
        <v>16</v>
      </c>
      <c r="J13866" s="1" t="s">
        <v>23</v>
      </c>
      <c r="K13866" s="1" t="s">
        <v>16</v>
      </c>
      <c r="L13866" s="1" t="s">
        <v>16</v>
      </c>
      <c r="M13866" s="1" t="s">
        <v>16</v>
      </c>
      <c r="N13866" s="1" t="s">
        <v>16</v>
      </c>
      <c r="O13866" s="1">
        <v>63.2</v>
      </c>
      <c r="P13866" s="1">
        <v>1.0</v>
      </c>
    </row>
    <row r="13867">
      <c r="A13867" s="1" t="s">
        <v>29</v>
      </c>
      <c r="B13867" s="1" t="s">
        <v>16673</v>
      </c>
      <c r="C13867" s="2" t="s">
        <v>16646</v>
      </c>
      <c r="D13867" s="1" t="s">
        <v>19</v>
      </c>
      <c r="E13867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3867" s="1" t="s">
        <v>4298</v>
      </c>
      <c r="G13867" s="1" t="s">
        <v>4299</v>
      </c>
      <c r="H13867" s="1" t="s">
        <v>4300</v>
      </c>
      <c r="I13867" s="1" t="s">
        <v>16</v>
      </c>
      <c r="J13867" s="1" t="s">
        <v>23</v>
      </c>
      <c r="K13867" s="1" t="s">
        <v>16</v>
      </c>
      <c r="L13867" s="1" t="s">
        <v>16</v>
      </c>
      <c r="M13867" s="1" t="s">
        <v>16</v>
      </c>
      <c r="N13867" s="1" t="s">
        <v>16</v>
      </c>
      <c r="O13867" s="1">
        <v>151.2</v>
      </c>
      <c r="P13867" s="1">
        <v>1.0</v>
      </c>
    </row>
    <row r="13868">
      <c r="A13868" s="1" t="s">
        <v>29</v>
      </c>
      <c r="B13868" s="1" t="s">
        <v>16674</v>
      </c>
      <c r="C13868" s="2" t="s">
        <v>16646</v>
      </c>
      <c r="D13868" s="1" t="s">
        <v>19</v>
      </c>
      <c r="E1386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868" s="1" t="s">
        <v>614</v>
      </c>
      <c r="G13868" s="1" t="s">
        <v>615</v>
      </c>
      <c r="H13868" s="1" t="s">
        <v>616</v>
      </c>
      <c r="I13868" s="1" t="s">
        <v>16</v>
      </c>
      <c r="J13868" s="1" t="s">
        <v>23</v>
      </c>
      <c r="K13868" s="1" t="s">
        <v>16</v>
      </c>
      <c r="L13868" s="1" t="s">
        <v>16</v>
      </c>
      <c r="M13868" s="1" t="s">
        <v>16</v>
      </c>
      <c r="N13868" s="1" t="s">
        <v>16</v>
      </c>
      <c r="O13868" s="1">
        <v>71.2</v>
      </c>
      <c r="P13868" s="1">
        <v>1.0</v>
      </c>
    </row>
    <row r="13869">
      <c r="A13869" s="1" t="s">
        <v>29</v>
      </c>
      <c r="B13869" s="1" t="s">
        <v>16675</v>
      </c>
      <c r="C13869" s="2" t="s">
        <v>16646</v>
      </c>
      <c r="D13869" s="1" t="s">
        <v>19</v>
      </c>
      <c r="E13869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3869" s="1" t="s">
        <v>3577</v>
      </c>
      <c r="G13869" s="1" t="s">
        <v>3578</v>
      </c>
      <c r="H13869" s="1" t="s">
        <v>3579</v>
      </c>
      <c r="I13869" s="1" t="s">
        <v>16</v>
      </c>
      <c r="J13869" s="1" t="s">
        <v>23</v>
      </c>
      <c r="K13869" s="1" t="s">
        <v>16</v>
      </c>
      <c r="L13869" s="1" t="s">
        <v>16</v>
      </c>
      <c r="M13869" s="1" t="s">
        <v>16</v>
      </c>
      <c r="N13869" s="1" t="s">
        <v>16</v>
      </c>
      <c r="O13869" s="1">
        <v>63.2</v>
      </c>
      <c r="P13869" s="1">
        <v>1.0</v>
      </c>
    </row>
    <row r="13870">
      <c r="A13870" s="1" t="s">
        <v>29</v>
      </c>
      <c r="B13870" s="1" t="s">
        <v>16676</v>
      </c>
      <c r="C13870" s="2" t="s">
        <v>16646</v>
      </c>
      <c r="D13870" s="1" t="s">
        <v>19</v>
      </c>
      <c r="E13870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3870" s="1" t="s">
        <v>132</v>
      </c>
      <c r="G13870" s="1" t="s">
        <v>133</v>
      </c>
      <c r="H13870" s="1" t="s">
        <v>134</v>
      </c>
      <c r="I13870" s="1" t="s">
        <v>16</v>
      </c>
      <c r="J13870" s="1" t="s">
        <v>23</v>
      </c>
      <c r="K13870" s="1" t="s">
        <v>16</v>
      </c>
      <c r="L13870" s="1" t="s">
        <v>16</v>
      </c>
      <c r="M13870" s="1" t="s">
        <v>16</v>
      </c>
      <c r="N13870" s="1" t="s">
        <v>16</v>
      </c>
      <c r="O13870" s="1">
        <v>71.2</v>
      </c>
      <c r="P13870" s="1">
        <v>1.0</v>
      </c>
    </row>
    <row r="13871">
      <c r="A13871" s="1" t="s">
        <v>29</v>
      </c>
      <c r="B13871" s="1" t="s">
        <v>16677</v>
      </c>
      <c r="C13871" s="2" t="s">
        <v>16646</v>
      </c>
      <c r="D13871" s="1" t="s">
        <v>19</v>
      </c>
      <c r="E13871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3871" s="1" t="s">
        <v>4298</v>
      </c>
      <c r="G13871" s="1" t="s">
        <v>4299</v>
      </c>
      <c r="H13871" s="1" t="s">
        <v>4300</v>
      </c>
      <c r="I13871" s="1" t="s">
        <v>16</v>
      </c>
      <c r="J13871" s="1" t="s">
        <v>23</v>
      </c>
      <c r="K13871" s="1" t="s">
        <v>16</v>
      </c>
      <c r="L13871" s="1" t="s">
        <v>16</v>
      </c>
      <c r="M13871" s="1" t="s">
        <v>16</v>
      </c>
      <c r="N13871" s="1" t="s">
        <v>16</v>
      </c>
      <c r="O13871" s="1">
        <v>151.2</v>
      </c>
      <c r="P13871" s="1">
        <v>1.0</v>
      </c>
    </row>
    <row r="13872">
      <c r="A13872" s="1" t="s">
        <v>29</v>
      </c>
      <c r="B13872" s="1" t="s">
        <v>16678</v>
      </c>
      <c r="C13872" s="2" t="s">
        <v>16646</v>
      </c>
      <c r="D13872" s="1" t="s">
        <v>19</v>
      </c>
      <c r="E13872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3872" s="1" t="s">
        <v>132</v>
      </c>
      <c r="G13872" s="1" t="s">
        <v>133</v>
      </c>
      <c r="H13872" s="1" t="s">
        <v>134</v>
      </c>
      <c r="I13872" s="1" t="s">
        <v>16</v>
      </c>
      <c r="J13872" s="1" t="s">
        <v>23</v>
      </c>
      <c r="K13872" s="1" t="s">
        <v>16</v>
      </c>
      <c r="L13872" s="1" t="s">
        <v>16</v>
      </c>
      <c r="M13872" s="1" t="s">
        <v>16</v>
      </c>
      <c r="N13872" s="1" t="s">
        <v>16</v>
      </c>
      <c r="O13872" s="1">
        <v>71.2</v>
      </c>
      <c r="P13872" s="1">
        <v>1.0</v>
      </c>
    </row>
    <row r="13873">
      <c r="A13873" s="1" t="s">
        <v>29</v>
      </c>
      <c r="B13873" s="1" t="s">
        <v>16679</v>
      </c>
      <c r="C13873" s="2" t="s">
        <v>16646</v>
      </c>
      <c r="D13873" s="1" t="s">
        <v>19</v>
      </c>
      <c r="E13873" s="3" t="str">
        <f>HYPERLINK("https://fyndiq.se/produkt/aa895f9faa6a42c2/", "2-pack - Iphone 13 / 13 Pro - 9H Härdat Glass - Top Kvalitet")</f>
        <v>2-pack - Iphone 13 / 13 Pro - 9H Härdat Glass - Top Kvalitet</v>
      </c>
      <c r="F13873" s="1" t="s">
        <v>16680</v>
      </c>
      <c r="G13873" s="1" t="s">
        <v>16681</v>
      </c>
      <c r="H13873" s="1" t="s">
        <v>9107</v>
      </c>
      <c r="I13873" s="1" t="s">
        <v>16</v>
      </c>
      <c r="J13873" s="1" t="s">
        <v>23</v>
      </c>
      <c r="K13873" s="1" t="s">
        <v>16</v>
      </c>
      <c r="L13873" s="1" t="s">
        <v>16</v>
      </c>
      <c r="M13873" s="1" t="s">
        <v>16</v>
      </c>
      <c r="N13873" s="1" t="s">
        <v>16</v>
      </c>
      <c r="O13873" s="1">
        <v>47.2</v>
      </c>
      <c r="P13873" s="1">
        <v>1.0</v>
      </c>
    </row>
    <row r="13874">
      <c r="A13874" s="1" t="s">
        <v>29</v>
      </c>
      <c r="B13874" s="1" t="s">
        <v>16682</v>
      </c>
      <c r="C13874" s="2" t="s">
        <v>16646</v>
      </c>
      <c r="D13874" s="1" t="s">
        <v>19</v>
      </c>
      <c r="E13874" s="3" t="str">
        <f>HYPERLINK("https://fyndiq.se/produkt/0b2f55cbfc0d4bc8/", "Skärmskydd Iphone 12 / 12 Pro , härdat glas, hög kvalitet.")</f>
        <v>Skärmskydd Iphone 12 / 12 Pro , härdat glas, hög kvalitet.</v>
      </c>
      <c r="F13874" s="1" t="s">
        <v>587</v>
      </c>
      <c r="G13874" s="1" t="s">
        <v>588</v>
      </c>
      <c r="H13874" s="1" t="s">
        <v>589</v>
      </c>
      <c r="I13874" s="1" t="s">
        <v>16</v>
      </c>
      <c r="J13874" s="1" t="s">
        <v>23</v>
      </c>
      <c r="K13874" s="1" t="s">
        <v>16</v>
      </c>
      <c r="L13874" s="1" t="s">
        <v>16</v>
      </c>
      <c r="M13874" s="1" t="s">
        <v>16</v>
      </c>
      <c r="N13874" s="1" t="s">
        <v>16</v>
      </c>
      <c r="O13874" s="1">
        <v>39.2</v>
      </c>
      <c r="P13874" s="1">
        <v>2.0</v>
      </c>
    </row>
    <row r="13875">
      <c r="A13875" s="1" t="s">
        <v>29</v>
      </c>
      <c r="B13875" s="1" t="s">
        <v>16683</v>
      </c>
      <c r="C13875" s="2" t="s">
        <v>16646</v>
      </c>
      <c r="D13875" s="1" t="s">
        <v>19</v>
      </c>
      <c r="E13875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13875" s="1" t="s">
        <v>5375</v>
      </c>
      <c r="G13875" s="1" t="s">
        <v>5376</v>
      </c>
      <c r="H13875" s="1" t="s">
        <v>5377</v>
      </c>
      <c r="I13875" s="1" t="s">
        <v>16</v>
      </c>
      <c r="J13875" s="1" t="s">
        <v>23</v>
      </c>
      <c r="K13875" s="1" t="s">
        <v>16</v>
      </c>
      <c r="L13875" s="1" t="s">
        <v>16</v>
      </c>
      <c r="M13875" s="1" t="s">
        <v>16</v>
      </c>
      <c r="N13875" s="1" t="s">
        <v>16</v>
      </c>
      <c r="O13875" s="1">
        <v>63.2</v>
      </c>
      <c r="P13875" s="1">
        <v>1.0</v>
      </c>
    </row>
    <row r="13876">
      <c r="A13876" s="1" t="s">
        <v>29</v>
      </c>
      <c r="B13876" s="1" t="s">
        <v>16684</v>
      </c>
      <c r="C13876" s="2" t="s">
        <v>16646</v>
      </c>
      <c r="D13876" s="1" t="s">
        <v>19</v>
      </c>
      <c r="E1387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876" s="1" t="s">
        <v>204</v>
      </c>
      <c r="G13876" s="1" t="s">
        <v>205</v>
      </c>
      <c r="H13876" s="1" t="s">
        <v>206</v>
      </c>
      <c r="I13876" s="1" t="s">
        <v>16</v>
      </c>
      <c r="J13876" s="1" t="s">
        <v>23</v>
      </c>
      <c r="K13876" s="1" t="s">
        <v>16</v>
      </c>
      <c r="L13876" s="1" t="s">
        <v>16</v>
      </c>
      <c r="M13876" s="1" t="s">
        <v>16</v>
      </c>
      <c r="N13876" s="1" t="s">
        <v>16</v>
      </c>
      <c r="O13876" s="1">
        <v>71.2</v>
      </c>
      <c r="P13876" s="1">
        <v>1.0</v>
      </c>
    </row>
    <row r="13877">
      <c r="A13877" s="1" t="s">
        <v>29</v>
      </c>
      <c r="B13877" s="1" t="s">
        <v>16685</v>
      </c>
      <c r="C13877" s="2" t="s">
        <v>16646</v>
      </c>
      <c r="D13877" s="1" t="s">
        <v>19</v>
      </c>
      <c r="E13877" s="3" t="str">
        <f>HYPERLINK("https://fyndiq.se/produkt/a871a7da0b2249a8/", "2-Pack Iphone 11 Pro Max - 9H Härdat Glass - Top Kvalitet")</f>
        <v>2-Pack Iphone 11 Pro Max - 9H Härdat Glass - Top Kvalitet</v>
      </c>
      <c r="F13877" s="1" t="s">
        <v>559</v>
      </c>
      <c r="G13877" s="1" t="s">
        <v>560</v>
      </c>
      <c r="H13877" s="1" t="s">
        <v>561</v>
      </c>
      <c r="I13877" s="1" t="s">
        <v>16</v>
      </c>
      <c r="J13877" s="1" t="s">
        <v>23</v>
      </c>
      <c r="K13877" s="1" t="s">
        <v>16</v>
      </c>
      <c r="L13877" s="1" t="s">
        <v>16</v>
      </c>
      <c r="M13877" s="1" t="s">
        <v>16</v>
      </c>
      <c r="N13877" s="1" t="s">
        <v>16</v>
      </c>
      <c r="O13877" s="1">
        <v>47.2</v>
      </c>
      <c r="P13877" s="1">
        <v>1.0</v>
      </c>
    </row>
    <row r="13878">
      <c r="A13878" s="1" t="s">
        <v>29</v>
      </c>
      <c r="B13878" s="1" t="s">
        <v>16686</v>
      </c>
      <c r="C13878" s="2" t="s">
        <v>16646</v>
      </c>
      <c r="D13878" s="1" t="s">
        <v>19</v>
      </c>
      <c r="E13878" s="3" t="str">
        <f>HYPERLINK("https://fyndiq.se/produkt/3fee81d316cc43da/", "2-pack - iPhone 12 / 12 Pro - 9H Härdat Glass - Top Kvalitet")</f>
        <v>2-pack - iPhone 12 / 12 Pro - 9H Härdat Glass - Top Kvalitet</v>
      </c>
      <c r="F13878" s="1" t="s">
        <v>2499</v>
      </c>
      <c r="G13878" s="1" t="s">
        <v>2500</v>
      </c>
      <c r="H13878" s="1" t="s">
        <v>2067</v>
      </c>
      <c r="I13878" s="1" t="s">
        <v>16</v>
      </c>
      <c r="J13878" s="1" t="s">
        <v>23</v>
      </c>
      <c r="K13878" s="1" t="s">
        <v>16</v>
      </c>
      <c r="L13878" s="1" t="s">
        <v>16</v>
      </c>
      <c r="M13878" s="1" t="s">
        <v>16</v>
      </c>
      <c r="N13878" s="1" t="s">
        <v>16</v>
      </c>
      <c r="O13878" s="1">
        <v>47.2</v>
      </c>
      <c r="P13878" s="1">
        <v>1.0</v>
      </c>
    </row>
    <row r="13879">
      <c r="A13879" s="1" t="s">
        <v>29</v>
      </c>
      <c r="B13879" s="1" t="s">
        <v>16687</v>
      </c>
      <c r="C13879" s="2" t="s">
        <v>16646</v>
      </c>
      <c r="D13879" s="1" t="s">
        <v>19</v>
      </c>
      <c r="E13879" s="3" t="str">
        <f>HYPERLINK("https://fyndiq.se/produkt/e9c1dd33f1fd4d17/", "2-Pack Samsung Galaxy S21 5G - Härdat Glas Skärmskydd 9H - HD")</f>
        <v>2-Pack Samsung Galaxy S21 5G - Härdat Glas Skärmskydd 9H - HD</v>
      </c>
      <c r="F13879" s="1" t="s">
        <v>454</v>
      </c>
      <c r="G13879" s="1" t="s">
        <v>455</v>
      </c>
      <c r="H13879" s="1" t="s">
        <v>456</v>
      </c>
      <c r="I13879" s="1" t="s">
        <v>16</v>
      </c>
      <c r="J13879" s="1" t="s">
        <v>23</v>
      </c>
      <c r="K13879" s="1" t="s">
        <v>16</v>
      </c>
      <c r="L13879" s="1" t="s">
        <v>16</v>
      </c>
      <c r="M13879" s="1" t="s">
        <v>16</v>
      </c>
      <c r="N13879" s="1" t="s">
        <v>16</v>
      </c>
      <c r="O13879" s="1">
        <v>63.2</v>
      </c>
      <c r="P13879" s="1">
        <v>1.0</v>
      </c>
    </row>
    <row r="13880">
      <c r="A13880" s="1" t="s">
        <v>29</v>
      </c>
      <c r="B13880" s="1" t="s">
        <v>16688</v>
      </c>
      <c r="C13880" s="2" t="s">
        <v>16646</v>
      </c>
      <c r="D13880" s="1" t="s">
        <v>19</v>
      </c>
      <c r="E13880" s="3" t="str">
        <f t="shared" ref="E13880:E13881" si="613">HYPERLINK("https://fyndiq.se/produkt/416415a768684efb/", "2-Pack Samsung Galaxy S21 5G - 9H Härdat Glas - HD")</f>
        <v>2-Pack Samsung Galaxy S21 5G - 9H Härdat Glas - HD</v>
      </c>
      <c r="F13880" s="1" t="s">
        <v>39</v>
      </c>
      <c r="G13880" s="1" t="s">
        <v>40</v>
      </c>
      <c r="H13880" s="1" t="s">
        <v>41</v>
      </c>
      <c r="I13880" s="1" t="s">
        <v>16</v>
      </c>
      <c r="J13880" s="1" t="s">
        <v>23</v>
      </c>
      <c r="K13880" s="1" t="s">
        <v>16</v>
      </c>
      <c r="L13880" s="1" t="s">
        <v>16</v>
      </c>
      <c r="M13880" s="1" t="s">
        <v>16</v>
      </c>
      <c r="N13880" s="1" t="s">
        <v>16</v>
      </c>
      <c r="O13880" s="1">
        <v>63.2</v>
      </c>
      <c r="P13880" s="1">
        <v>1.0</v>
      </c>
    </row>
    <row r="13881">
      <c r="A13881" s="1" t="s">
        <v>29</v>
      </c>
      <c r="B13881" s="1" t="s">
        <v>16689</v>
      </c>
      <c r="C13881" s="2" t="s">
        <v>16646</v>
      </c>
      <c r="D13881" s="1" t="s">
        <v>19</v>
      </c>
      <c r="E13881" s="3" t="str">
        <f t="shared" si="613"/>
        <v>2-Pack Samsung Galaxy S21 5G - 9H Härdat Glas - HD</v>
      </c>
      <c r="F13881" s="1" t="s">
        <v>39</v>
      </c>
      <c r="G13881" s="1" t="s">
        <v>40</v>
      </c>
      <c r="H13881" s="1" t="s">
        <v>41</v>
      </c>
      <c r="I13881" s="1" t="s">
        <v>16</v>
      </c>
      <c r="J13881" s="1" t="s">
        <v>23</v>
      </c>
      <c r="K13881" s="1" t="s">
        <v>16</v>
      </c>
      <c r="L13881" s="1" t="s">
        <v>16</v>
      </c>
      <c r="M13881" s="1" t="s">
        <v>16</v>
      </c>
      <c r="N13881" s="1" t="s">
        <v>16</v>
      </c>
      <c r="O13881" s="1">
        <v>63.2</v>
      </c>
      <c r="P13881" s="1">
        <v>1.0</v>
      </c>
    </row>
    <row r="13882">
      <c r="A13882" s="1" t="s">
        <v>29</v>
      </c>
      <c r="B13882" s="1" t="s">
        <v>16690</v>
      </c>
      <c r="C13882" s="2" t="s">
        <v>16646</v>
      </c>
      <c r="D13882" s="1" t="s">
        <v>19</v>
      </c>
      <c r="E13882" s="3" t="str">
        <f>HYPERLINK("https://fyndiq.se/produkt/4603671cea994359/", "Samsung S20 Plus härdat glas 3D 9H Top Kvalitet skärmskydd")</f>
        <v>Samsung S20 Plus härdat glas 3D 9H Top Kvalitet skärmskydd</v>
      </c>
      <c r="F13882" s="1" t="s">
        <v>428</v>
      </c>
      <c r="G13882" s="1" t="s">
        <v>429</v>
      </c>
      <c r="H13882" s="1" t="s">
        <v>430</v>
      </c>
      <c r="I13882" s="1" t="s">
        <v>16</v>
      </c>
      <c r="J13882" s="1" t="s">
        <v>23</v>
      </c>
      <c r="K13882" s="1" t="s">
        <v>16</v>
      </c>
      <c r="L13882" s="1" t="s">
        <v>16</v>
      </c>
      <c r="M13882" s="1" t="s">
        <v>16</v>
      </c>
      <c r="N13882" s="1" t="s">
        <v>16</v>
      </c>
      <c r="O13882" s="1">
        <v>55.2</v>
      </c>
      <c r="P13882" s="1">
        <v>1.0</v>
      </c>
    </row>
    <row r="13883">
      <c r="A13883" s="1" t="s">
        <v>29</v>
      </c>
      <c r="B13883" s="1" t="s">
        <v>16691</v>
      </c>
      <c r="C13883" s="2" t="s">
        <v>16646</v>
      </c>
      <c r="D13883" s="1" t="s">
        <v>19</v>
      </c>
      <c r="E13883" s="3" t="str">
        <f>HYPERLINK("https://fyndiq.se/produkt/309789ffde48437d/", "3 Pack 1,2M USB-C Type-C Laddkabel Quick Charge 18W Vit")</f>
        <v>3 Pack 1,2M USB-C Type-C Laddkabel Quick Charge 18W Vit</v>
      </c>
      <c r="F13883" s="1" t="s">
        <v>2248</v>
      </c>
      <c r="G13883" s="1" t="s">
        <v>2249</v>
      </c>
      <c r="H13883" s="1" t="s">
        <v>2250</v>
      </c>
      <c r="I13883" s="1" t="s">
        <v>16</v>
      </c>
      <c r="J13883" s="1" t="s">
        <v>23</v>
      </c>
      <c r="K13883" s="1" t="s">
        <v>16</v>
      </c>
      <c r="L13883" s="1" t="s">
        <v>16</v>
      </c>
      <c r="M13883" s="1" t="s">
        <v>16</v>
      </c>
      <c r="N13883" s="1" t="s">
        <v>16</v>
      </c>
      <c r="O13883" s="1">
        <v>79.2</v>
      </c>
      <c r="P13883" s="1">
        <v>1.0</v>
      </c>
    </row>
    <row r="13884">
      <c r="A13884" s="1" t="s">
        <v>29</v>
      </c>
      <c r="B13884" s="1" t="s">
        <v>16692</v>
      </c>
      <c r="C13884" s="2" t="s">
        <v>16646</v>
      </c>
      <c r="D13884" s="1" t="s">
        <v>19</v>
      </c>
      <c r="E13884" s="3" t="str">
        <f t="shared" ref="E13884:E13886" si="614">HYPERLINK("https://fyndiq.se/produkt/4bbb3fa8e0b44286/", "2-Pack XIAOMI REDMI 13C Skärmskydd - Härdat Glas 9H - Super kvalitet 3D")</f>
        <v>2-Pack XIAOMI REDMI 13C Skärmskydd - Härdat Glas 9H - Super kvalitet 3D</v>
      </c>
      <c r="F13884" s="1" t="s">
        <v>103</v>
      </c>
      <c r="G13884" s="1" t="s">
        <v>104</v>
      </c>
      <c r="H13884" s="1" t="s">
        <v>105</v>
      </c>
      <c r="I13884" s="1" t="s">
        <v>16</v>
      </c>
      <c r="J13884" s="1" t="s">
        <v>23</v>
      </c>
      <c r="K13884" s="1" t="s">
        <v>16</v>
      </c>
      <c r="L13884" s="1" t="s">
        <v>16</v>
      </c>
      <c r="M13884" s="1" t="s">
        <v>16</v>
      </c>
      <c r="N13884" s="1" t="s">
        <v>16</v>
      </c>
      <c r="O13884" s="1">
        <v>63.2</v>
      </c>
      <c r="P13884" s="1">
        <v>1.0</v>
      </c>
    </row>
    <row r="13885">
      <c r="A13885" s="1" t="s">
        <v>29</v>
      </c>
      <c r="B13885" s="1" t="s">
        <v>16693</v>
      </c>
      <c r="C13885" s="2" t="s">
        <v>16646</v>
      </c>
      <c r="D13885" s="1" t="s">
        <v>19</v>
      </c>
      <c r="E13885" s="3" t="str">
        <f t="shared" si="614"/>
        <v>2-Pack XIAOMI REDMI 13C Skärmskydd - Härdat Glas 9H - Super kvalitet 3D</v>
      </c>
      <c r="F13885" s="1" t="s">
        <v>103</v>
      </c>
      <c r="G13885" s="1" t="s">
        <v>104</v>
      </c>
      <c r="H13885" s="1" t="s">
        <v>105</v>
      </c>
      <c r="I13885" s="1" t="s">
        <v>16</v>
      </c>
      <c r="J13885" s="1" t="s">
        <v>23</v>
      </c>
      <c r="K13885" s="1" t="s">
        <v>16</v>
      </c>
      <c r="L13885" s="1" t="s">
        <v>16</v>
      </c>
      <c r="M13885" s="1" t="s">
        <v>16</v>
      </c>
      <c r="N13885" s="1" t="s">
        <v>16</v>
      </c>
      <c r="O13885" s="1">
        <v>63.2</v>
      </c>
      <c r="P13885" s="1">
        <v>1.0</v>
      </c>
    </row>
    <row r="13886">
      <c r="A13886" s="1" t="s">
        <v>29</v>
      </c>
      <c r="B13886" s="1" t="s">
        <v>16694</v>
      </c>
      <c r="C13886" s="2" t="s">
        <v>16646</v>
      </c>
      <c r="D13886" s="1" t="s">
        <v>19</v>
      </c>
      <c r="E13886" s="3" t="str">
        <f t="shared" si="614"/>
        <v>2-Pack XIAOMI REDMI 13C Skärmskydd - Härdat Glas 9H - Super kvalitet 3D</v>
      </c>
      <c r="F13886" s="1" t="s">
        <v>103</v>
      </c>
      <c r="G13886" s="1" t="s">
        <v>104</v>
      </c>
      <c r="H13886" s="1" t="s">
        <v>105</v>
      </c>
      <c r="I13886" s="1" t="s">
        <v>16</v>
      </c>
      <c r="J13886" s="1" t="s">
        <v>23</v>
      </c>
      <c r="K13886" s="1" t="s">
        <v>16</v>
      </c>
      <c r="L13886" s="1" t="s">
        <v>16</v>
      </c>
      <c r="M13886" s="1" t="s">
        <v>16</v>
      </c>
      <c r="N13886" s="1" t="s">
        <v>16</v>
      </c>
      <c r="O13886" s="1">
        <v>63.2</v>
      </c>
      <c r="P13886" s="1">
        <v>1.0</v>
      </c>
    </row>
    <row r="13887">
      <c r="A13887" s="1" t="s">
        <v>29</v>
      </c>
      <c r="B13887" s="1" t="s">
        <v>16695</v>
      </c>
      <c r="C13887" s="2" t="s">
        <v>16646</v>
      </c>
      <c r="D13887" s="1" t="s">
        <v>19</v>
      </c>
      <c r="E13887" s="3" t="str">
        <f t="shared" ref="E13887:E13888" si="615">HYPERLINK("https://fyndiq.se/produkt/13e76851ca504320/", "2-Pack Samsung Galaxy S22 Ultra - Härdat glas 9H - Top kvalitet")</f>
        <v>2-Pack Samsung Galaxy S22 Ultra - Härdat glas 9H - Top kvalitet</v>
      </c>
      <c r="F13887" s="1" t="s">
        <v>140</v>
      </c>
      <c r="G13887" s="1" t="s">
        <v>141</v>
      </c>
      <c r="H13887" s="1" t="s">
        <v>142</v>
      </c>
      <c r="I13887" s="1" t="s">
        <v>16</v>
      </c>
      <c r="J13887" s="1" t="s">
        <v>23</v>
      </c>
      <c r="K13887" s="1" t="s">
        <v>16</v>
      </c>
      <c r="L13887" s="1" t="s">
        <v>16</v>
      </c>
      <c r="M13887" s="1" t="s">
        <v>16</v>
      </c>
      <c r="N13887" s="1" t="s">
        <v>16</v>
      </c>
      <c r="O13887" s="1">
        <v>63.2</v>
      </c>
      <c r="P13887" s="1">
        <v>1.0</v>
      </c>
    </row>
    <row r="13888">
      <c r="A13888" s="1" t="s">
        <v>29</v>
      </c>
      <c r="B13888" s="1" t="s">
        <v>16696</v>
      </c>
      <c r="C13888" s="2" t="s">
        <v>16646</v>
      </c>
      <c r="D13888" s="1" t="s">
        <v>19</v>
      </c>
      <c r="E13888" s="3" t="str">
        <f t="shared" si="615"/>
        <v>2-Pack Samsung Galaxy S22 Ultra - Härdat glas 9H - Top kvalitet</v>
      </c>
      <c r="F13888" s="1" t="s">
        <v>140</v>
      </c>
      <c r="G13888" s="1" t="s">
        <v>141</v>
      </c>
      <c r="H13888" s="1" t="s">
        <v>142</v>
      </c>
      <c r="I13888" s="1" t="s">
        <v>16</v>
      </c>
      <c r="J13888" s="1" t="s">
        <v>23</v>
      </c>
      <c r="K13888" s="1" t="s">
        <v>16</v>
      </c>
      <c r="L13888" s="1" t="s">
        <v>16</v>
      </c>
      <c r="M13888" s="1" t="s">
        <v>16</v>
      </c>
      <c r="N13888" s="1" t="s">
        <v>16</v>
      </c>
      <c r="O13888" s="1">
        <v>63.2</v>
      </c>
      <c r="P13888" s="1">
        <v>1.0</v>
      </c>
    </row>
    <row r="13889">
      <c r="A13889" s="1" t="s">
        <v>29</v>
      </c>
      <c r="B13889" s="1" t="s">
        <v>16697</v>
      </c>
      <c r="C13889" s="2" t="s">
        <v>16646</v>
      </c>
      <c r="D13889" s="1" t="s">
        <v>19</v>
      </c>
      <c r="E13889" s="3" t="str">
        <f>HYPERLINK("https://fyndiq.se/produkt/22734eadceba4185/", "2 Pack Xiaomi Redmi Note 11 - Härdat glas 9H-Super kvalitet 3D")</f>
        <v>2 Pack Xiaomi Redmi Note 11 - Härdat glas 9H-Super kvalitet 3D</v>
      </c>
      <c r="F13889" s="1" t="s">
        <v>6184</v>
      </c>
      <c r="G13889" s="1" t="s">
        <v>6185</v>
      </c>
      <c r="H13889" s="1" t="s">
        <v>6186</v>
      </c>
      <c r="I13889" s="1" t="s">
        <v>16</v>
      </c>
      <c r="J13889" s="1" t="s">
        <v>23</v>
      </c>
      <c r="K13889" s="1" t="s">
        <v>16</v>
      </c>
      <c r="L13889" s="1" t="s">
        <v>16</v>
      </c>
      <c r="M13889" s="1" t="s">
        <v>16</v>
      </c>
      <c r="N13889" s="1" t="s">
        <v>16</v>
      </c>
      <c r="O13889" s="1">
        <v>63.2</v>
      </c>
      <c r="P13889" s="1">
        <v>1.0</v>
      </c>
    </row>
    <row r="13890">
      <c r="A13890" s="1" t="s">
        <v>29</v>
      </c>
      <c r="B13890" s="1" t="s">
        <v>16698</v>
      </c>
      <c r="C13890" s="2" t="s">
        <v>16646</v>
      </c>
      <c r="D13890" s="1" t="s">
        <v>19</v>
      </c>
      <c r="E13890" s="3" t="str">
        <f>HYPERLINK("https://fyndiq.se/produkt/28799ed0373d40b4/", "2 Pack Galaxy S21 Ultra 5G- Härdat glas 9H - Super kvalitet 3D")</f>
        <v>2 Pack Galaxy S21 Ultra 5G- Härdat glas 9H - Super kvalitet 3D</v>
      </c>
      <c r="F13890" s="1" t="s">
        <v>272</v>
      </c>
      <c r="G13890" s="1" t="s">
        <v>273</v>
      </c>
      <c r="H13890" s="1" t="s">
        <v>274</v>
      </c>
      <c r="I13890" s="1" t="s">
        <v>16</v>
      </c>
      <c r="J13890" s="1" t="s">
        <v>23</v>
      </c>
      <c r="K13890" s="1" t="s">
        <v>16</v>
      </c>
      <c r="L13890" s="1" t="s">
        <v>16</v>
      </c>
      <c r="M13890" s="1" t="s">
        <v>16</v>
      </c>
      <c r="N13890" s="1" t="s">
        <v>16</v>
      </c>
      <c r="O13890" s="1">
        <v>63.2</v>
      </c>
      <c r="P13890" s="1">
        <v>1.0</v>
      </c>
    </row>
    <row r="13891">
      <c r="A13891" s="1" t="s">
        <v>29</v>
      </c>
      <c r="B13891" s="1" t="s">
        <v>16699</v>
      </c>
      <c r="C13891" s="2" t="s">
        <v>16646</v>
      </c>
      <c r="D13891" s="1" t="s">
        <v>19</v>
      </c>
      <c r="E13891" s="3" t="str">
        <f t="shared" ref="E13891:E13892" si="616">HYPERLINK("https://fyndiq.se/produkt/13e76851ca504320/", "2-Pack Samsung Galaxy S22 Ultra - Härdat glas 9H - Top kvalitet")</f>
        <v>2-Pack Samsung Galaxy S22 Ultra - Härdat glas 9H - Top kvalitet</v>
      </c>
      <c r="F13891" s="1" t="s">
        <v>140</v>
      </c>
      <c r="G13891" s="1" t="s">
        <v>141</v>
      </c>
      <c r="H13891" s="1" t="s">
        <v>142</v>
      </c>
      <c r="I13891" s="1" t="s">
        <v>16</v>
      </c>
      <c r="J13891" s="1" t="s">
        <v>23</v>
      </c>
      <c r="K13891" s="1" t="s">
        <v>16</v>
      </c>
      <c r="L13891" s="1" t="s">
        <v>16</v>
      </c>
      <c r="M13891" s="1" t="s">
        <v>16</v>
      </c>
      <c r="N13891" s="1" t="s">
        <v>16</v>
      </c>
      <c r="O13891" s="1">
        <v>63.2</v>
      </c>
      <c r="P13891" s="1">
        <v>1.0</v>
      </c>
    </row>
    <row r="13892">
      <c r="A13892" s="1" t="s">
        <v>29</v>
      </c>
      <c r="B13892" s="1" t="s">
        <v>16700</v>
      </c>
      <c r="C13892" s="2" t="s">
        <v>16646</v>
      </c>
      <c r="D13892" s="1" t="s">
        <v>19</v>
      </c>
      <c r="E13892" s="3" t="str">
        <f t="shared" si="616"/>
        <v>2-Pack Samsung Galaxy S22 Ultra - Härdat glas 9H - Top kvalitet</v>
      </c>
      <c r="F13892" s="1" t="s">
        <v>140</v>
      </c>
      <c r="G13892" s="1" t="s">
        <v>141</v>
      </c>
      <c r="H13892" s="1" t="s">
        <v>142</v>
      </c>
      <c r="I13892" s="1" t="s">
        <v>16</v>
      </c>
      <c r="J13892" s="1" t="s">
        <v>23</v>
      </c>
      <c r="K13892" s="1" t="s">
        <v>16</v>
      </c>
      <c r="L13892" s="1" t="s">
        <v>16</v>
      </c>
      <c r="M13892" s="1" t="s">
        <v>16</v>
      </c>
      <c r="N13892" s="1" t="s">
        <v>16</v>
      </c>
      <c r="O13892" s="1">
        <v>63.2</v>
      </c>
      <c r="P13892" s="1">
        <v>1.0</v>
      </c>
    </row>
    <row r="13893">
      <c r="A13893" s="1" t="s">
        <v>29</v>
      </c>
      <c r="B13893" s="1" t="s">
        <v>16701</v>
      </c>
      <c r="C13893" s="2" t="s">
        <v>16646</v>
      </c>
      <c r="D13893" s="1" t="s">
        <v>19</v>
      </c>
      <c r="E13893" s="3" t="str">
        <f>HYPERLINK("https://fyndiq.se/produkt/06106438a7a14dfc/", "2-Pack Xiaomi 13T Pro - Härdat glas 9H - Super kvalitet 3D Skärmskydd")</f>
        <v>2-Pack Xiaomi 13T Pro - Härdat glas 9H - Super kvalitet 3D Skärmskydd</v>
      </c>
      <c r="F13893" s="1" t="s">
        <v>883</v>
      </c>
      <c r="G13893" s="1" t="s">
        <v>884</v>
      </c>
      <c r="H13893" s="1" t="s">
        <v>885</v>
      </c>
      <c r="I13893" s="1" t="s">
        <v>16</v>
      </c>
      <c r="J13893" s="1" t="s">
        <v>23</v>
      </c>
      <c r="K13893" s="1" t="s">
        <v>16</v>
      </c>
      <c r="L13893" s="1" t="s">
        <v>16</v>
      </c>
      <c r="M13893" s="1" t="s">
        <v>16</v>
      </c>
      <c r="N13893" s="1" t="s">
        <v>16</v>
      </c>
      <c r="O13893" s="1">
        <v>63.2</v>
      </c>
      <c r="P13893" s="1">
        <v>2.0</v>
      </c>
    </row>
    <row r="13894">
      <c r="A13894" s="1" t="s">
        <v>29</v>
      </c>
      <c r="B13894" s="1" t="s">
        <v>16702</v>
      </c>
      <c r="C13894" s="2" t="s">
        <v>16646</v>
      </c>
      <c r="D13894" s="1" t="s">
        <v>19</v>
      </c>
      <c r="E13894" s="3" t="str">
        <f>HYPERLINK("https://fyndiq.se/produkt/87e8c2a54c4a469b/", "2-Pack Samsung Galaxy A53 5G - Härdat glas 9H - Super kvalitet")</f>
        <v>2-Pack Samsung Galaxy A53 5G - Härdat glas 9H - Super kvalitet</v>
      </c>
      <c r="F13894" s="1" t="s">
        <v>1320</v>
      </c>
      <c r="G13894" s="1" t="s">
        <v>1321</v>
      </c>
      <c r="H13894" s="1" t="s">
        <v>1322</v>
      </c>
      <c r="I13894" s="1" t="s">
        <v>16</v>
      </c>
      <c r="J13894" s="1" t="s">
        <v>23</v>
      </c>
      <c r="K13894" s="1" t="s">
        <v>16</v>
      </c>
      <c r="L13894" s="1" t="s">
        <v>16</v>
      </c>
      <c r="M13894" s="1" t="s">
        <v>16</v>
      </c>
      <c r="N13894" s="1" t="s">
        <v>16</v>
      </c>
      <c r="O13894" s="1">
        <v>63.2</v>
      </c>
      <c r="P13894" s="1">
        <v>1.0</v>
      </c>
    </row>
    <row r="13895">
      <c r="A13895" s="1" t="s">
        <v>29</v>
      </c>
      <c r="B13895" s="1" t="s">
        <v>16703</v>
      </c>
      <c r="C13895" s="2" t="s">
        <v>16646</v>
      </c>
      <c r="D13895" s="1" t="s">
        <v>19</v>
      </c>
      <c r="E13895" s="3" t="str">
        <f>HYPERLINK("https://fyndiq.se/produkt/56c72c0ba5f749b5/", "2-Pack SAMSUNG S24 Skärmskydd - Härdat Glas 9H - Super kvalitet 3D")</f>
        <v>2-Pack SAMSUNG S24 Skärmskydd - Härdat Glas 9H - Super kvalitet 3D</v>
      </c>
      <c r="F13895" s="1" t="s">
        <v>263</v>
      </c>
      <c r="G13895" s="1" t="s">
        <v>264</v>
      </c>
      <c r="H13895" s="1" t="s">
        <v>265</v>
      </c>
      <c r="I13895" s="1" t="s">
        <v>16</v>
      </c>
      <c r="J13895" s="1" t="s">
        <v>23</v>
      </c>
      <c r="K13895" s="1" t="s">
        <v>16</v>
      </c>
      <c r="L13895" s="1" t="s">
        <v>16</v>
      </c>
      <c r="M13895" s="1" t="s">
        <v>16</v>
      </c>
      <c r="N13895" s="1" t="s">
        <v>16</v>
      </c>
      <c r="O13895" s="1">
        <v>63.2</v>
      </c>
      <c r="P13895" s="1">
        <v>1.0</v>
      </c>
    </row>
    <row r="13896">
      <c r="A13896" s="1" t="s">
        <v>29</v>
      </c>
      <c r="B13896" s="1" t="s">
        <v>16704</v>
      </c>
      <c r="C13896" s="2" t="s">
        <v>16646</v>
      </c>
      <c r="D13896" s="1" t="s">
        <v>19</v>
      </c>
      <c r="E13896" s="3" t="str">
        <f>HYPERLINK("https://fyndiq.se/produkt/925ae49423884615/", "2-Pack Samsung S22 Ultra Skärmskydd &amp; 1-Pack linsskydd -9H GLAS")</f>
        <v>2-Pack Samsung S22 Ultra Skärmskydd &amp; 1-Pack linsskydd -9H GLAS</v>
      </c>
      <c r="F13896" s="1" t="s">
        <v>335</v>
      </c>
      <c r="G13896" s="1" t="s">
        <v>336</v>
      </c>
      <c r="H13896" s="1" t="s">
        <v>337</v>
      </c>
      <c r="I13896" s="1" t="s">
        <v>16</v>
      </c>
      <c r="J13896" s="1" t="s">
        <v>23</v>
      </c>
      <c r="K13896" s="1" t="s">
        <v>16</v>
      </c>
      <c r="L13896" s="1" t="s">
        <v>16</v>
      </c>
      <c r="M13896" s="1" t="s">
        <v>16</v>
      </c>
      <c r="N13896" s="1" t="s">
        <v>16</v>
      </c>
      <c r="O13896" s="1">
        <v>71.2</v>
      </c>
      <c r="P13896" s="1">
        <v>1.0</v>
      </c>
    </row>
    <row r="13897">
      <c r="A13897" s="1" t="s">
        <v>29</v>
      </c>
      <c r="B13897" s="1" t="s">
        <v>16705</v>
      </c>
      <c r="C13897" s="2" t="s">
        <v>16646</v>
      </c>
      <c r="D13897" s="1" t="s">
        <v>19</v>
      </c>
      <c r="E13897" s="3" t="str">
        <f>HYPERLINK("https://fyndiq.se/produkt/6ff896a82a134dbd/", "2-Pack IPhone 12 Mini - Härdat Glas 9H - Super Kvalitet 3D")</f>
        <v>2-Pack IPhone 12 Mini - Härdat Glas 9H - Super Kvalitet 3D</v>
      </c>
      <c r="F13897" s="1" t="s">
        <v>55</v>
      </c>
      <c r="G13897" s="1" t="s">
        <v>56</v>
      </c>
      <c r="H13897" s="1" t="s">
        <v>57</v>
      </c>
      <c r="I13897" s="1" t="s">
        <v>16</v>
      </c>
      <c r="J13897" s="1" t="s">
        <v>23</v>
      </c>
      <c r="K13897" s="1" t="s">
        <v>16</v>
      </c>
      <c r="L13897" s="1" t="s">
        <v>16</v>
      </c>
      <c r="M13897" s="1" t="s">
        <v>16</v>
      </c>
      <c r="N13897" s="1" t="s">
        <v>16</v>
      </c>
      <c r="O13897" s="1">
        <v>47.2</v>
      </c>
      <c r="P13897" s="1">
        <v>1.0</v>
      </c>
    </row>
    <row r="13898">
      <c r="A13898" s="1" t="s">
        <v>29</v>
      </c>
      <c r="B13898" s="1" t="s">
        <v>16706</v>
      </c>
      <c r="C13898" s="2" t="s">
        <v>16646</v>
      </c>
      <c r="D13898" s="1" t="s">
        <v>19</v>
      </c>
      <c r="E13898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3898" s="1" t="s">
        <v>785</v>
      </c>
      <c r="G13898" s="1" t="s">
        <v>786</v>
      </c>
      <c r="H13898" s="1" t="s">
        <v>787</v>
      </c>
      <c r="I13898" s="1" t="s">
        <v>1673</v>
      </c>
      <c r="J13898" s="1" t="s">
        <v>9</v>
      </c>
      <c r="K13898" s="2" t="s">
        <v>13799</v>
      </c>
      <c r="L13898" s="1" t="s">
        <v>2811</v>
      </c>
      <c r="M13898" s="1" t="s">
        <v>16</v>
      </c>
      <c r="N13898" s="1" t="s">
        <v>16</v>
      </c>
      <c r="O13898" s="1">
        <v>63.2</v>
      </c>
      <c r="P13898" s="1">
        <v>1.0</v>
      </c>
    </row>
    <row r="13899">
      <c r="A13899" s="1" t="s">
        <v>29</v>
      </c>
      <c r="B13899" s="1" t="s">
        <v>16707</v>
      </c>
      <c r="C13899" s="2" t="s">
        <v>16646</v>
      </c>
      <c r="D13899" s="1" t="s">
        <v>19</v>
      </c>
      <c r="E13899" s="3" t="str">
        <f>HYPERLINK("https://fyndiq.se/produkt/432d784756a84eff/", "2-Pack Samsung Galaxy S20FE - Härdat Glas-9H -Super kvalitet 3D")</f>
        <v>2-Pack Samsung Galaxy S20FE - Härdat Glas-9H -Super kvalitet 3D</v>
      </c>
      <c r="F13899" s="1" t="s">
        <v>1078</v>
      </c>
      <c r="G13899" s="1" t="s">
        <v>1079</v>
      </c>
      <c r="H13899" s="1" t="s">
        <v>1080</v>
      </c>
      <c r="I13899" s="1" t="s">
        <v>16</v>
      </c>
      <c r="J13899" s="1" t="s">
        <v>23</v>
      </c>
      <c r="K13899" s="1" t="s">
        <v>16</v>
      </c>
      <c r="L13899" s="1" t="s">
        <v>16</v>
      </c>
      <c r="M13899" s="1" t="s">
        <v>16</v>
      </c>
      <c r="N13899" s="1" t="s">
        <v>16</v>
      </c>
      <c r="O13899" s="1">
        <v>63.2</v>
      </c>
      <c r="P13899" s="1">
        <v>1.0</v>
      </c>
    </row>
    <row r="13900">
      <c r="A13900" s="1" t="s">
        <v>29</v>
      </c>
      <c r="B13900" s="1" t="s">
        <v>16708</v>
      </c>
      <c r="C13900" s="2" t="s">
        <v>16646</v>
      </c>
      <c r="D13900" s="1" t="s">
        <v>19</v>
      </c>
      <c r="E13900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3900" s="1" t="s">
        <v>208</v>
      </c>
      <c r="G13900" s="1" t="s">
        <v>209</v>
      </c>
      <c r="H13900" s="1" t="s">
        <v>210</v>
      </c>
      <c r="I13900" s="1" t="s">
        <v>1311</v>
      </c>
      <c r="J13900" s="1" t="s">
        <v>9</v>
      </c>
      <c r="K13900" s="2" t="s">
        <v>16378</v>
      </c>
      <c r="L13900" s="1" t="s">
        <v>2650</v>
      </c>
      <c r="M13900" s="1" t="s">
        <v>16</v>
      </c>
      <c r="N13900" s="1" t="s">
        <v>16</v>
      </c>
      <c r="O13900" s="1">
        <v>71.2</v>
      </c>
      <c r="P13900" s="1">
        <v>1.0</v>
      </c>
    </row>
    <row r="13901">
      <c r="A13901" s="1" t="s">
        <v>29</v>
      </c>
      <c r="B13901" s="1" t="s">
        <v>16709</v>
      </c>
      <c r="C13901" s="2" t="s">
        <v>16646</v>
      </c>
      <c r="D13901" s="1" t="s">
        <v>19</v>
      </c>
      <c r="E13901" s="3" t="str">
        <f>HYPERLINK("https://fyndiq.se/produkt/0f244212ec124dcd/", "2 Pack OnePlus 9 5G - Härdat glas 9H - Super kvalitet 3D Skärmskydd")</f>
        <v>2 Pack OnePlus 9 5G - Härdat glas 9H - Super kvalitet 3D Skärmskydd</v>
      </c>
      <c r="F13901" s="1" t="s">
        <v>803</v>
      </c>
      <c r="G13901" s="1" t="s">
        <v>804</v>
      </c>
      <c r="H13901" s="1" t="s">
        <v>805</v>
      </c>
      <c r="I13901" s="1" t="s">
        <v>1311</v>
      </c>
      <c r="J13901" s="1" t="s">
        <v>9</v>
      </c>
      <c r="K13901" s="2" t="s">
        <v>11125</v>
      </c>
      <c r="L13901" s="1" t="s">
        <v>2650</v>
      </c>
      <c r="M13901" s="1" t="s">
        <v>16</v>
      </c>
      <c r="N13901" s="1" t="s">
        <v>16</v>
      </c>
      <c r="O13901" s="1">
        <v>63.2</v>
      </c>
      <c r="P13901" s="1">
        <v>1.0</v>
      </c>
    </row>
    <row r="13902">
      <c r="A13902" s="1" t="s">
        <v>29</v>
      </c>
      <c r="B13902" s="1" t="s">
        <v>16710</v>
      </c>
      <c r="C13902" s="2" t="s">
        <v>16646</v>
      </c>
      <c r="D13902" s="1" t="s">
        <v>19</v>
      </c>
      <c r="E1390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902" s="1" t="s">
        <v>729</v>
      </c>
      <c r="G13902" s="1" t="s">
        <v>730</v>
      </c>
      <c r="H13902" s="1" t="s">
        <v>731</v>
      </c>
      <c r="I13902" s="1" t="s">
        <v>1311</v>
      </c>
      <c r="J13902" s="1" t="s">
        <v>23</v>
      </c>
      <c r="K13902" s="1" t="s">
        <v>16</v>
      </c>
      <c r="L13902" s="1" t="s">
        <v>16</v>
      </c>
      <c r="M13902" s="1" t="s">
        <v>16</v>
      </c>
      <c r="N13902" s="1" t="s">
        <v>16</v>
      </c>
      <c r="O13902" s="1">
        <v>63.2</v>
      </c>
      <c r="P13902" s="1">
        <v>1.0</v>
      </c>
    </row>
    <row r="13903">
      <c r="A13903" s="1" t="s">
        <v>29</v>
      </c>
      <c r="B13903" s="1" t="s">
        <v>16711</v>
      </c>
      <c r="C13903" s="2" t="s">
        <v>16646</v>
      </c>
      <c r="D13903" s="1" t="s">
        <v>19</v>
      </c>
      <c r="E13903" s="3" t="str">
        <f>HYPERLINK("https://fyndiq.se/produkt/13e76851ca504320/", "2-Pack Samsung Galaxy S22 Ultra - Härdat glas 9H - Top kvalitet")</f>
        <v>2-Pack Samsung Galaxy S22 Ultra - Härdat glas 9H - Top kvalitet</v>
      </c>
      <c r="F13903" s="1" t="s">
        <v>140</v>
      </c>
      <c r="G13903" s="1" t="s">
        <v>141</v>
      </c>
      <c r="H13903" s="1" t="s">
        <v>142</v>
      </c>
      <c r="I13903" s="1" t="s">
        <v>1311</v>
      </c>
      <c r="J13903" s="1" t="s">
        <v>23</v>
      </c>
      <c r="K13903" s="1" t="s">
        <v>16</v>
      </c>
      <c r="L13903" s="1" t="s">
        <v>16</v>
      </c>
      <c r="M13903" s="1" t="s">
        <v>16</v>
      </c>
      <c r="N13903" s="1" t="s">
        <v>16</v>
      </c>
      <c r="O13903" s="1">
        <v>63.2</v>
      </c>
      <c r="P13903" s="1">
        <v>1.0</v>
      </c>
    </row>
    <row r="13904">
      <c r="A13904" s="1" t="s">
        <v>29</v>
      </c>
      <c r="B13904" s="1" t="s">
        <v>16712</v>
      </c>
      <c r="C13904" s="2" t="s">
        <v>16646</v>
      </c>
      <c r="D13904" s="1" t="s">
        <v>19</v>
      </c>
      <c r="E13904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904" s="1" t="s">
        <v>204</v>
      </c>
      <c r="G13904" s="1" t="s">
        <v>205</v>
      </c>
      <c r="H13904" s="1" t="s">
        <v>206</v>
      </c>
      <c r="I13904" s="1" t="s">
        <v>16</v>
      </c>
      <c r="J13904" s="1" t="s">
        <v>23</v>
      </c>
      <c r="K13904" s="1" t="s">
        <v>16</v>
      </c>
      <c r="L13904" s="1" t="s">
        <v>16</v>
      </c>
      <c r="M13904" s="1" t="s">
        <v>16</v>
      </c>
      <c r="N13904" s="1" t="s">
        <v>16</v>
      </c>
      <c r="O13904" s="1">
        <v>71.2</v>
      </c>
      <c r="P13904" s="1">
        <v>1.0</v>
      </c>
    </row>
    <row r="13905">
      <c r="A13905" s="1" t="s">
        <v>29</v>
      </c>
      <c r="B13905" s="1" t="s">
        <v>16713</v>
      </c>
      <c r="C13905" s="2" t="s">
        <v>16646</v>
      </c>
      <c r="D13905" s="1" t="s">
        <v>19</v>
      </c>
      <c r="E13905" s="3" t="str">
        <f>HYPERLINK("https://fyndiq.se/produkt/44f3cfd52e0f4e86/", "Apple Watch 45mm – Härdat glas 9H – Super kvalitet 3D Skärmskydd")</f>
        <v>Apple Watch 45mm – Härdat glas 9H – Super kvalitet 3D Skärmskydd</v>
      </c>
      <c r="F13905" s="1" t="s">
        <v>568</v>
      </c>
      <c r="G13905" s="1" t="s">
        <v>569</v>
      </c>
      <c r="H13905" s="1" t="s">
        <v>570</v>
      </c>
      <c r="I13905" s="1" t="s">
        <v>1311</v>
      </c>
      <c r="J13905" s="1" t="s">
        <v>23</v>
      </c>
      <c r="K13905" s="1" t="s">
        <v>16</v>
      </c>
      <c r="L13905" s="1" t="s">
        <v>16</v>
      </c>
      <c r="M13905" s="1" t="s">
        <v>16</v>
      </c>
      <c r="N13905" s="1" t="s">
        <v>16</v>
      </c>
      <c r="O13905" s="1">
        <v>47.2</v>
      </c>
      <c r="P13905" s="1">
        <v>1.0</v>
      </c>
    </row>
    <row r="13906">
      <c r="A13906" s="1" t="s">
        <v>29</v>
      </c>
      <c r="B13906" s="1" t="s">
        <v>16714</v>
      </c>
      <c r="C13906" s="2" t="s">
        <v>16646</v>
      </c>
      <c r="D13906" s="1" t="s">
        <v>19</v>
      </c>
      <c r="E13906" s="3" t="str">
        <f>HYPERLINK("https://fyndiq.se/produkt/dfe28e565d2e4c8d/", "2 Pack Samsung S21 FE - 9H Härdat Glass - Super Kvalitet 3D")</f>
        <v>2 Pack Samsung S21 FE - 9H Härdat Glass - Super Kvalitet 3D</v>
      </c>
      <c r="F13906" s="1" t="s">
        <v>276</v>
      </c>
      <c r="G13906" s="1" t="s">
        <v>277</v>
      </c>
      <c r="H13906" s="1" t="s">
        <v>278</v>
      </c>
      <c r="I13906" s="1" t="s">
        <v>1673</v>
      </c>
      <c r="J13906" s="1" t="s">
        <v>9</v>
      </c>
      <c r="K13906" s="2" t="s">
        <v>13582</v>
      </c>
      <c r="L13906" s="1" t="s">
        <v>2044</v>
      </c>
      <c r="M13906" s="1" t="s">
        <v>16</v>
      </c>
      <c r="N13906" s="1" t="s">
        <v>16</v>
      </c>
      <c r="O13906" s="1">
        <v>63.2</v>
      </c>
      <c r="P13906" s="1">
        <v>1.0</v>
      </c>
    </row>
    <row r="13907">
      <c r="A13907" s="1" t="s">
        <v>29</v>
      </c>
      <c r="B13907" s="1" t="s">
        <v>16715</v>
      </c>
      <c r="C13907" s="2" t="s">
        <v>16646</v>
      </c>
      <c r="D13907" s="1" t="s">
        <v>19</v>
      </c>
      <c r="E13907" s="3" t="str">
        <f>HYPERLINK("https://fyndiq.se/produkt/13e76851ca504320/", "2-Pack Samsung Galaxy S22 Ultra - Härdat glas 9H - Top kvalitet")</f>
        <v>2-Pack Samsung Galaxy S22 Ultra - Härdat glas 9H - Top kvalitet</v>
      </c>
      <c r="F13907" s="1" t="s">
        <v>140</v>
      </c>
      <c r="G13907" s="1" t="s">
        <v>141</v>
      </c>
      <c r="H13907" s="1" t="s">
        <v>142</v>
      </c>
      <c r="I13907" s="1" t="s">
        <v>16</v>
      </c>
      <c r="J13907" s="1" t="s">
        <v>23</v>
      </c>
      <c r="K13907" s="1" t="s">
        <v>16</v>
      </c>
      <c r="L13907" s="1" t="s">
        <v>16</v>
      </c>
      <c r="M13907" s="1" t="s">
        <v>16</v>
      </c>
      <c r="N13907" s="1" t="s">
        <v>16</v>
      </c>
      <c r="O13907" s="1">
        <v>63.2</v>
      </c>
      <c r="P13907" s="1">
        <v>1.0</v>
      </c>
    </row>
    <row r="13908">
      <c r="A13908" s="1" t="s">
        <v>29</v>
      </c>
      <c r="B13908" s="1" t="s">
        <v>16716</v>
      </c>
      <c r="C13908" s="2" t="s">
        <v>16646</v>
      </c>
      <c r="D13908" s="1" t="s">
        <v>19</v>
      </c>
      <c r="E1390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3908" s="1" t="s">
        <v>183</v>
      </c>
      <c r="G13908" s="1" t="s">
        <v>184</v>
      </c>
      <c r="H13908" s="1" t="s">
        <v>185</v>
      </c>
      <c r="I13908" s="1" t="s">
        <v>16</v>
      </c>
      <c r="J13908" s="1" t="s">
        <v>23</v>
      </c>
      <c r="K13908" s="1" t="s">
        <v>16</v>
      </c>
      <c r="L13908" s="1" t="s">
        <v>16</v>
      </c>
      <c r="M13908" s="1" t="s">
        <v>16</v>
      </c>
      <c r="N13908" s="1" t="s">
        <v>16</v>
      </c>
      <c r="O13908" s="1">
        <v>79.2</v>
      </c>
      <c r="P13908" s="1">
        <v>1.0</v>
      </c>
    </row>
    <row r="13909">
      <c r="A13909" s="1" t="s">
        <v>29</v>
      </c>
      <c r="B13909" s="1" t="s">
        <v>16717</v>
      </c>
      <c r="C13909" s="2" t="s">
        <v>16646</v>
      </c>
      <c r="D13909" s="1" t="s">
        <v>19</v>
      </c>
      <c r="E13909" s="3" t="str">
        <f>HYPERLINK("https://fyndiq.se/produkt/ac8181d33d904577/", "Samsung Galaxy S10 Plus - Härdat glas 9H - Super kvalitet 3D")</f>
        <v>Samsung Galaxy S10 Plus - Härdat glas 9H - Super kvalitet 3D</v>
      </c>
      <c r="F13909" s="1" t="s">
        <v>171</v>
      </c>
      <c r="G13909" s="1" t="s">
        <v>172</v>
      </c>
      <c r="H13909" s="1" t="s">
        <v>173</v>
      </c>
      <c r="I13909" s="1" t="s">
        <v>16</v>
      </c>
      <c r="J13909" s="1" t="s">
        <v>23</v>
      </c>
      <c r="K13909" s="1" t="s">
        <v>16</v>
      </c>
      <c r="L13909" s="1" t="s">
        <v>16</v>
      </c>
      <c r="M13909" s="1" t="s">
        <v>16</v>
      </c>
      <c r="N13909" s="1" t="s">
        <v>16</v>
      </c>
      <c r="O13909" s="1">
        <v>55.2</v>
      </c>
      <c r="P13909" s="1">
        <v>1.0</v>
      </c>
    </row>
    <row r="13910">
      <c r="A13910" s="1" t="s">
        <v>29</v>
      </c>
      <c r="B13910" s="1" t="s">
        <v>16718</v>
      </c>
      <c r="C13910" s="2" t="s">
        <v>16646</v>
      </c>
      <c r="D13910" s="1" t="s">
        <v>19</v>
      </c>
      <c r="E13910" s="3" t="str">
        <f>HYPERLINK("https://fyndiq.se/produkt/f93ba962eabb4b7e/", "2-Pack GOOGLE PIXEL 8 PRO Skärmskydd - Härdat Glas 9H - Super kvalitet 3D")</f>
        <v>2-Pack GOOGLE PIXEL 8 PRO Skärmskydd - Härdat Glas 9H - Super kvalitet 3D</v>
      </c>
      <c r="F13910" s="1" t="s">
        <v>2263</v>
      </c>
      <c r="G13910" s="1" t="s">
        <v>2264</v>
      </c>
      <c r="H13910" s="1" t="s">
        <v>2265</v>
      </c>
      <c r="I13910" s="1" t="s">
        <v>16</v>
      </c>
      <c r="J13910" s="1" t="s">
        <v>23</v>
      </c>
      <c r="K13910" s="1" t="s">
        <v>16</v>
      </c>
      <c r="L13910" s="1" t="s">
        <v>16</v>
      </c>
      <c r="M13910" s="1" t="s">
        <v>16</v>
      </c>
      <c r="N13910" s="1" t="s">
        <v>16</v>
      </c>
      <c r="O13910" s="1">
        <v>63.2</v>
      </c>
      <c r="P13910" s="1">
        <v>1.0</v>
      </c>
    </row>
    <row r="13911">
      <c r="A13911" s="1" t="s">
        <v>29</v>
      </c>
      <c r="B13911" s="1" t="s">
        <v>16719</v>
      </c>
      <c r="C13911" s="2" t="s">
        <v>16720</v>
      </c>
      <c r="D13911" s="1" t="s">
        <v>19</v>
      </c>
      <c r="E13911" s="3" t="str">
        <f>HYPERLINK("https://fyndiq.se/produkt/4487e30957ae4516/", "2-Pack Samsung Galaxy Tab A8 WiFi - Härdat Glas 9H - Super Kvalitet")</f>
        <v>2-Pack Samsung Galaxy Tab A8 WiFi - Härdat Glas 9H - Super Kvalitet</v>
      </c>
      <c r="F13911" s="1" t="s">
        <v>4067</v>
      </c>
      <c r="G13911" s="1" t="s">
        <v>4068</v>
      </c>
      <c r="H13911" s="1" t="s">
        <v>4069</v>
      </c>
      <c r="I13911" s="1" t="s">
        <v>16</v>
      </c>
      <c r="J13911" s="1" t="s">
        <v>23</v>
      </c>
      <c r="K13911" s="1" t="s">
        <v>16</v>
      </c>
      <c r="L13911" s="1" t="s">
        <v>16</v>
      </c>
      <c r="M13911" s="1" t="s">
        <v>16</v>
      </c>
      <c r="N13911" s="1" t="s">
        <v>16</v>
      </c>
      <c r="O13911" s="1">
        <v>135.2</v>
      </c>
      <c r="P13911" s="1">
        <v>1.0</v>
      </c>
    </row>
    <row r="13912">
      <c r="A13912" s="1" t="s">
        <v>29</v>
      </c>
      <c r="B13912" s="1" t="s">
        <v>16721</v>
      </c>
      <c r="C13912" s="2" t="s">
        <v>16720</v>
      </c>
      <c r="D13912" s="1" t="s">
        <v>19</v>
      </c>
      <c r="E1391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3912" s="1" t="s">
        <v>504</v>
      </c>
      <c r="G13912" s="1" t="s">
        <v>505</v>
      </c>
      <c r="H13912" s="1" t="s">
        <v>506</v>
      </c>
      <c r="I13912" s="1" t="s">
        <v>16</v>
      </c>
      <c r="J13912" s="1" t="s">
        <v>23</v>
      </c>
      <c r="K13912" s="1" t="s">
        <v>16</v>
      </c>
      <c r="L13912" s="1" t="s">
        <v>16</v>
      </c>
      <c r="M13912" s="1" t="s">
        <v>16</v>
      </c>
      <c r="N13912" s="1" t="s">
        <v>16</v>
      </c>
      <c r="O13912" s="1">
        <v>63.2</v>
      </c>
      <c r="P13912" s="1">
        <v>1.0</v>
      </c>
    </row>
    <row r="13913">
      <c r="A13913" s="1" t="s">
        <v>29</v>
      </c>
      <c r="B13913" s="1" t="s">
        <v>16722</v>
      </c>
      <c r="C13913" s="2" t="s">
        <v>16720</v>
      </c>
      <c r="D13913" s="1" t="s">
        <v>19</v>
      </c>
      <c r="E13913" s="3" t="str">
        <f>HYPERLINK("https://fyndiq.se/produkt/0a890dd972c4463d/", "2-Pack Samsung Galaxy A52s 5G - Härdat glas 9H - Super kvalitet")</f>
        <v>2-Pack Samsung Galaxy A52s 5G - Härdat glas 9H - Super kvalitet</v>
      </c>
      <c r="F13913" s="1" t="s">
        <v>442</v>
      </c>
      <c r="G13913" s="1" t="s">
        <v>443</v>
      </c>
      <c r="H13913" s="1" t="s">
        <v>444</v>
      </c>
      <c r="I13913" s="1" t="s">
        <v>16</v>
      </c>
      <c r="J13913" s="1" t="s">
        <v>23</v>
      </c>
      <c r="K13913" s="1" t="s">
        <v>16</v>
      </c>
      <c r="L13913" s="1" t="s">
        <v>16</v>
      </c>
      <c r="M13913" s="1" t="s">
        <v>16</v>
      </c>
      <c r="N13913" s="1" t="s">
        <v>16</v>
      </c>
      <c r="O13913" s="1">
        <v>63.2</v>
      </c>
      <c r="P13913" s="1">
        <v>1.0</v>
      </c>
    </row>
    <row r="13914">
      <c r="A13914" s="1" t="s">
        <v>29</v>
      </c>
      <c r="B13914" s="1" t="s">
        <v>16723</v>
      </c>
      <c r="C13914" s="2" t="s">
        <v>16720</v>
      </c>
      <c r="D13914" s="1" t="s">
        <v>19</v>
      </c>
      <c r="E13914" s="3" t="str">
        <f>HYPERLINK("https://fyndiq.se/produkt/28799ed0373d40b4/", "2 Pack Galaxy S21 Ultra 5G- Härdat glas 9H - Super kvalitet 3D")</f>
        <v>2 Pack Galaxy S21 Ultra 5G- Härdat glas 9H - Super kvalitet 3D</v>
      </c>
      <c r="F13914" s="1" t="s">
        <v>272</v>
      </c>
      <c r="G13914" s="1" t="s">
        <v>273</v>
      </c>
      <c r="H13914" s="1" t="s">
        <v>274</v>
      </c>
      <c r="I13914" s="1" t="s">
        <v>16</v>
      </c>
      <c r="J13914" s="1" t="s">
        <v>23</v>
      </c>
      <c r="K13914" s="1" t="s">
        <v>16</v>
      </c>
      <c r="L13914" s="1" t="s">
        <v>16</v>
      </c>
      <c r="M13914" s="1" t="s">
        <v>16</v>
      </c>
      <c r="N13914" s="1" t="s">
        <v>16</v>
      </c>
      <c r="O13914" s="1">
        <v>63.2</v>
      </c>
      <c r="P13914" s="1">
        <v>1.0</v>
      </c>
    </row>
    <row r="13915">
      <c r="A13915" s="1" t="s">
        <v>29</v>
      </c>
      <c r="B13915" s="1" t="s">
        <v>16724</v>
      </c>
      <c r="C13915" s="2" t="s">
        <v>16720</v>
      </c>
      <c r="D13915" s="1" t="s">
        <v>19</v>
      </c>
      <c r="E13915" s="3" t="str">
        <f>HYPERLINK("https://fyndiq.se/produkt/ef10e4ba492c46df/", "2-Pack Samsung S23 FE 5G - 9H Härdat Glass - Super Kvalitet 3D")</f>
        <v>2-Pack Samsung S23 FE 5G - 9H Härdat Glass - Super Kvalitet 3D</v>
      </c>
      <c r="F13915" s="1" t="s">
        <v>2521</v>
      </c>
      <c r="G13915" s="1" t="s">
        <v>2522</v>
      </c>
      <c r="H13915" s="1" t="s">
        <v>2523</v>
      </c>
      <c r="I13915" s="1" t="s">
        <v>16</v>
      </c>
      <c r="J13915" s="1" t="s">
        <v>23</v>
      </c>
      <c r="K13915" s="1" t="s">
        <v>16</v>
      </c>
      <c r="L13915" s="1" t="s">
        <v>16</v>
      </c>
      <c r="M13915" s="1" t="s">
        <v>16</v>
      </c>
      <c r="N13915" s="1" t="s">
        <v>16</v>
      </c>
      <c r="O13915" s="1">
        <v>63.2</v>
      </c>
      <c r="P13915" s="1">
        <v>1.0</v>
      </c>
    </row>
    <row r="13916">
      <c r="A13916" s="1" t="s">
        <v>29</v>
      </c>
      <c r="B13916" s="1" t="s">
        <v>16725</v>
      </c>
      <c r="C13916" s="2" t="s">
        <v>16720</v>
      </c>
      <c r="D13916" s="1" t="s">
        <v>19</v>
      </c>
      <c r="E13916" s="3" t="str">
        <f>HYPERLINK("https://fyndiq.se/produkt/b4aef3893bac489f/", "1-Pack iPhone 12 - skärmskydd &amp; 1-Pack linsskydd -Härdat Glas 9H")</f>
        <v>1-Pack iPhone 12 - skärmskydd &amp; 1-Pack linsskydd -Härdat Glas 9H</v>
      </c>
      <c r="F13916" s="1" t="s">
        <v>16726</v>
      </c>
      <c r="G13916" s="1" t="s">
        <v>16727</v>
      </c>
      <c r="H13916" s="1" t="s">
        <v>16728</v>
      </c>
      <c r="I13916" s="1" t="s">
        <v>16</v>
      </c>
      <c r="J13916" s="1" t="s">
        <v>23</v>
      </c>
      <c r="K13916" s="1" t="s">
        <v>16</v>
      </c>
      <c r="L13916" s="1" t="s">
        <v>16</v>
      </c>
      <c r="M13916" s="1" t="s">
        <v>16</v>
      </c>
      <c r="N13916" s="1" t="s">
        <v>16</v>
      </c>
      <c r="O13916" s="1">
        <v>47.2</v>
      </c>
      <c r="P13916" s="1">
        <v>1.0</v>
      </c>
    </row>
    <row r="13917">
      <c r="A13917" s="1" t="s">
        <v>29</v>
      </c>
      <c r="B13917" s="1" t="s">
        <v>16729</v>
      </c>
      <c r="C13917" s="2" t="s">
        <v>16720</v>
      </c>
      <c r="D13917" s="1" t="s">
        <v>19</v>
      </c>
      <c r="E13917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13917" s="1" t="s">
        <v>2283</v>
      </c>
      <c r="G13917" s="1" t="s">
        <v>2284</v>
      </c>
      <c r="H13917" s="1" t="s">
        <v>2285</v>
      </c>
      <c r="I13917" s="1" t="s">
        <v>16</v>
      </c>
      <c r="J13917" s="1" t="s">
        <v>23</v>
      </c>
      <c r="K13917" s="1" t="s">
        <v>16</v>
      </c>
      <c r="L13917" s="1" t="s">
        <v>16</v>
      </c>
      <c r="M13917" s="1" t="s">
        <v>16</v>
      </c>
      <c r="N13917" s="1" t="s">
        <v>16</v>
      </c>
      <c r="O13917" s="1">
        <v>47.2</v>
      </c>
      <c r="P13917" s="1">
        <v>1.0</v>
      </c>
    </row>
    <row r="13918">
      <c r="A13918" s="1" t="s">
        <v>29</v>
      </c>
      <c r="B13918" s="1" t="s">
        <v>16730</v>
      </c>
      <c r="C13918" s="2" t="s">
        <v>16720</v>
      </c>
      <c r="D13918" s="1" t="s">
        <v>19</v>
      </c>
      <c r="E13918" s="3" t="str">
        <f>HYPERLINK("https://fyndiq.se/produkt/a00b62acc6644fd2/", "2-Pack Samsung Galaxy S10 - Härdat glas 9H – Super kvalitet 3D")</f>
        <v>2-Pack Samsung Galaxy S10 - Härdat glas 9H – Super kvalitet 3D</v>
      </c>
      <c r="F13918" s="1" t="s">
        <v>1291</v>
      </c>
      <c r="G13918" s="1" t="s">
        <v>1292</v>
      </c>
      <c r="H13918" s="1" t="s">
        <v>1293</v>
      </c>
      <c r="I13918" s="1" t="s">
        <v>16</v>
      </c>
      <c r="J13918" s="1" t="s">
        <v>23</v>
      </c>
      <c r="K13918" s="1" t="s">
        <v>16</v>
      </c>
      <c r="L13918" s="1" t="s">
        <v>16</v>
      </c>
      <c r="M13918" s="1" t="s">
        <v>16</v>
      </c>
      <c r="N13918" s="1" t="s">
        <v>16</v>
      </c>
      <c r="O13918" s="1">
        <v>63.2</v>
      </c>
      <c r="P13918" s="1">
        <v>1.0</v>
      </c>
    </row>
    <row r="13919">
      <c r="A13919" s="1" t="s">
        <v>29</v>
      </c>
      <c r="B13919" s="1" t="s">
        <v>16731</v>
      </c>
      <c r="C13919" s="2" t="s">
        <v>16720</v>
      </c>
      <c r="D13919" s="1" t="s">
        <v>19</v>
      </c>
      <c r="E13919" s="3" t="str">
        <f t="shared" ref="E13919:E13920" si="617">HYPERLINK("https://fyndiq.se/produkt/406117b60bf241a0/", "2-Pack Samsung Galaxy S9 - Härdat glas 9H - Super kvalitet 3D")</f>
        <v>2-Pack Samsung Galaxy S9 - Härdat glas 9H - Super kvalitet 3D</v>
      </c>
      <c r="F13919" s="1" t="s">
        <v>228</v>
      </c>
      <c r="G13919" s="1" t="s">
        <v>229</v>
      </c>
      <c r="H13919" s="1" t="s">
        <v>230</v>
      </c>
      <c r="I13919" s="1" t="s">
        <v>16</v>
      </c>
      <c r="J13919" s="1" t="s">
        <v>23</v>
      </c>
      <c r="K13919" s="1" t="s">
        <v>16</v>
      </c>
      <c r="L13919" s="1" t="s">
        <v>16</v>
      </c>
      <c r="M13919" s="1" t="s">
        <v>16</v>
      </c>
      <c r="N13919" s="1" t="s">
        <v>16</v>
      </c>
      <c r="O13919" s="1">
        <v>63.2</v>
      </c>
      <c r="P13919" s="1">
        <v>1.0</v>
      </c>
    </row>
    <row r="13920">
      <c r="A13920" s="1" t="s">
        <v>29</v>
      </c>
      <c r="B13920" s="1" t="s">
        <v>16732</v>
      </c>
      <c r="C13920" s="2" t="s">
        <v>16720</v>
      </c>
      <c r="D13920" s="1" t="s">
        <v>19</v>
      </c>
      <c r="E13920" s="3" t="str">
        <f t="shared" si="617"/>
        <v>2-Pack Samsung Galaxy S9 - Härdat glas 9H - Super kvalitet 3D</v>
      </c>
      <c r="F13920" s="1" t="s">
        <v>228</v>
      </c>
      <c r="G13920" s="1" t="s">
        <v>229</v>
      </c>
      <c r="H13920" s="1" t="s">
        <v>230</v>
      </c>
      <c r="I13920" s="1" t="s">
        <v>16</v>
      </c>
      <c r="J13920" s="1" t="s">
        <v>23</v>
      </c>
      <c r="K13920" s="1" t="s">
        <v>16</v>
      </c>
      <c r="L13920" s="1" t="s">
        <v>16</v>
      </c>
      <c r="M13920" s="1" t="s">
        <v>16</v>
      </c>
      <c r="N13920" s="1" t="s">
        <v>16</v>
      </c>
      <c r="O13920" s="1">
        <v>63.2</v>
      </c>
      <c r="P13920" s="1">
        <v>1.0</v>
      </c>
    </row>
    <row r="13921">
      <c r="A13921" s="1" t="s">
        <v>29</v>
      </c>
      <c r="B13921" s="1" t="s">
        <v>16733</v>
      </c>
      <c r="C13921" s="2" t="s">
        <v>16720</v>
      </c>
      <c r="D13921" s="1" t="s">
        <v>19</v>
      </c>
      <c r="E13921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3921" s="1" t="s">
        <v>208</v>
      </c>
      <c r="G13921" s="1" t="s">
        <v>209</v>
      </c>
      <c r="H13921" s="1" t="s">
        <v>210</v>
      </c>
      <c r="I13921" s="1" t="s">
        <v>16</v>
      </c>
      <c r="J13921" s="1" t="s">
        <v>23</v>
      </c>
      <c r="K13921" s="1" t="s">
        <v>16</v>
      </c>
      <c r="L13921" s="1" t="s">
        <v>16</v>
      </c>
      <c r="M13921" s="1" t="s">
        <v>16</v>
      </c>
      <c r="N13921" s="1" t="s">
        <v>16</v>
      </c>
      <c r="O13921" s="1">
        <v>71.2</v>
      </c>
      <c r="P13921" s="1">
        <v>1.0</v>
      </c>
    </row>
    <row r="13922">
      <c r="A13922" s="1" t="s">
        <v>29</v>
      </c>
      <c r="B13922" s="1" t="s">
        <v>16734</v>
      </c>
      <c r="C13922" s="2" t="s">
        <v>16720</v>
      </c>
      <c r="D13922" s="1" t="s">
        <v>19</v>
      </c>
      <c r="E13922" s="3" t="str">
        <f>HYPERLINK("https://fyndiq.se/produkt/ac4c264f1c9a4420/", "Samsung Galaxy S20 5G - Härdat glas 9H-Super kvalitet 3D")</f>
        <v>Samsung Galaxy S20 5G - Härdat glas 9H-Super kvalitet 3D</v>
      </c>
      <c r="F13922" s="1" t="s">
        <v>937</v>
      </c>
      <c r="G13922" s="1" t="s">
        <v>938</v>
      </c>
      <c r="H13922" s="1" t="s">
        <v>939</v>
      </c>
      <c r="I13922" s="1" t="s">
        <v>16</v>
      </c>
      <c r="J13922" s="1" t="s">
        <v>23</v>
      </c>
      <c r="K13922" s="1" t="s">
        <v>16</v>
      </c>
      <c r="L13922" s="1" t="s">
        <v>16</v>
      </c>
      <c r="M13922" s="1" t="s">
        <v>16</v>
      </c>
      <c r="N13922" s="1" t="s">
        <v>16</v>
      </c>
      <c r="O13922" s="1">
        <v>63.2</v>
      </c>
      <c r="P13922" s="1">
        <v>1.0</v>
      </c>
    </row>
    <row r="13923">
      <c r="A13923" s="1" t="s">
        <v>29</v>
      </c>
      <c r="B13923" s="1" t="s">
        <v>16735</v>
      </c>
      <c r="C13923" s="2" t="s">
        <v>16720</v>
      </c>
      <c r="D13923" s="1" t="s">
        <v>19</v>
      </c>
      <c r="E13923" s="3" t="str">
        <f t="shared" ref="E13923:E13924" si="618">HYPERLINK("https://fyndiq.se/produkt/80d04410f9c744e2/", "2-Pack Samsung S23 Ultra - 9H Härdat Glass - 3D Super Kvalitet Skärmskydd")</f>
        <v>2-Pack Samsung S23 Ultra - 9H Härdat Glass - 3D Super Kvalitet Skärmskydd</v>
      </c>
      <c r="F13923" s="1" t="s">
        <v>2144</v>
      </c>
      <c r="G13923" s="1" t="s">
        <v>2145</v>
      </c>
      <c r="H13923" s="1" t="s">
        <v>2146</v>
      </c>
      <c r="I13923" s="1" t="s">
        <v>16</v>
      </c>
      <c r="J13923" s="1" t="s">
        <v>23</v>
      </c>
      <c r="K13923" s="1" t="s">
        <v>16</v>
      </c>
      <c r="L13923" s="1" t="s">
        <v>16</v>
      </c>
      <c r="M13923" s="1" t="s">
        <v>16</v>
      </c>
      <c r="N13923" s="1" t="s">
        <v>16</v>
      </c>
      <c r="O13923" s="1">
        <v>63.2</v>
      </c>
      <c r="P13923" s="1">
        <v>1.0</v>
      </c>
    </row>
    <row r="13924">
      <c r="A13924" s="1" t="s">
        <v>29</v>
      </c>
      <c r="B13924" s="1" t="s">
        <v>16736</v>
      </c>
      <c r="C13924" s="2" t="s">
        <v>16720</v>
      </c>
      <c r="D13924" s="1" t="s">
        <v>19</v>
      </c>
      <c r="E13924" s="3" t="str">
        <f t="shared" si="618"/>
        <v>2-Pack Samsung S23 Ultra - 9H Härdat Glass - 3D Super Kvalitet Skärmskydd</v>
      </c>
      <c r="F13924" s="1" t="s">
        <v>2144</v>
      </c>
      <c r="G13924" s="1" t="s">
        <v>2145</v>
      </c>
      <c r="H13924" s="1" t="s">
        <v>2146</v>
      </c>
      <c r="I13924" s="1" t="s">
        <v>16</v>
      </c>
      <c r="J13924" s="1" t="s">
        <v>23</v>
      </c>
      <c r="K13924" s="1" t="s">
        <v>16</v>
      </c>
      <c r="L13924" s="1" t="s">
        <v>16</v>
      </c>
      <c r="M13924" s="1" t="s">
        <v>16</v>
      </c>
      <c r="N13924" s="1" t="s">
        <v>16</v>
      </c>
      <c r="O13924" s="1">
        <v>63.2</v>
      </c>
      <c r="P13924" s="1">
        <v>1.0</v>
      </c>
    </row>
    <row r="13925">
      <c r="A13925" s="1" t="s">
        <v>29</v>
      </c>
      <c r="B13925" s="1" t="s">
        <v>16737</v>
      </c>
      <c r="C13925" s="2" t="s">
        <v>16720</v>
      </c>
      <c r="D13925" s="1" t="s">
        <v>19</v>
      </c>
      <c r="E13925" s="3" t="str">
        <f>HYPERLINK("https://fyndiq.se/produkt/082f3cf898c84831/", "2 Pack Galaxy S20 Ultra - Härdat glas 9H - Super kvalitet 3D")</f>
        <v>2 Pack Galaxy S20 Ultra - Härdat glas 9H - Super kvalitet 3D</v>
      </c>
      <c r="F13925" s="1" t="s">
        <v>460</v>
      </c>
      <c r="G13925" s="1" t="s">
        <v>461</v>
      </c>
      <c r="H13925" s="1" t="s">
        <v>462</v>
      </c>
      <c r="I13925" s="1" t="s">
        <v>16</v>
      </c>
      <c r="J13925" s="1" t="s">
        <v>23</v>
      </c>
      <c r="K13925" s="1" t="s">
        <v>16</v>
      </c>
      <c r="L13925" s="1" t="s">
        <v>16</v>
      </c>
      <c r="M13925" s="1" t="s">
        <v>16</v>
      </c>
      <c r="N13925" s="1" t="s">
        <v>16</v>
      </c>
      <c r="O13925" s="1">
        <v>63.2</v>
      </c>
      <c r="P13925" s="1">
        <v>1.0</v>
      </c>
    </row>
    <row r="13926">
      <c r="A13926" s="1" t="s">
        <v>29</v>
      </c>
      <c r="B13926" s="1" t="s">
        <v>16738</v>
      </c>
      <c r="C13926" s="2" t="s">
        <v>16720</v>
      </c>
      <c r="D13926" s="1" t="s">
        <v>19</v>
      </c>
      <c r="E13926" s="3" t="str">
        <f>HYPERLINK("https://fyndiq.se/produkt/406117b60bf241a0/", "2-Pack Samsung Galaxy S9 - Härdat glas 9H - Super kvalitet 3D")</f>
        <v>2-Pack Samsung Galaxy S9 - Härdat glas 9H - Super kvalitet 3D</v>
      </c>
      <c r="F13926" s="1" t="s">
        <v>228</v>
      </c>
      <c r="G13926" s="1" t="s">
        <v>229</v>
      </c>
      <c r="H13926" s="1" t="s">
        <v>230</v>
      </c>
      <c r="I13926" s="1" t="s">
        <v>16</v>
      </c>
      <c r="J13926" s="1" t="s">
        <v>23</v>
      </c>
      <c r="K13926" s="1" t="s">
        <v>16</v>
      </c>
      <c r="L13926" s="1" t="s">
        <v>16</v>
      </c>
      <c r="M13926" s="1" t="s">
        <v>16</v>
      </c>
      <c r="N13926" s="1" t="s">
        <v>16</v>
      </c>
      <c r="O13926" s="1">
        <v>63.2</v>
      </c>
      <c r="P13926" s="1">
        <v>2.0</v>
      </c>
    </row>
    <row r="13927">
      <c r="A13927" s="1" t="s">
        <v>29</v>
      </c>
      <c r="B13927" s="1" t="s">
        <v>16739</v>
      </c>
      <c r="C13927" s="2" t="s">
        <v>16720</v>
      </c>
      <c r="D13927" s="1" t="s">
        <v>19</v>
      </c>
      <c r="E1392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3927" s="1" t="s">
        <v>258</v>
      </c>
      <c r="G13927" s="1" t="s">
        <v>259</v>
      </c>
      <c r="H13927" s="1" t="s">
        <v>260</v>
      </c>
      <c r="I13927" s="1" t="s">
        <v>16</v>
      </c>
      <c r="J13927" s="1" t="s">
        <v>23</v>
      </c>
      <c r="K13927" s="1" t="s">
        <v>16</v>
      </c>
      <c r="L13927" s="1" t="s">
        <v>16</v>
      </c>
      <c r="M13927" s="1" t="s">
        <v>16</v>
      </c>
      <c r="N13927" s="1" t="s">
        <v>16</v>
      </c>
      <c r="O13927" s="1">
        <v>63.2</v>
      </c>
      <c r="P13927" s="1">
        <v>1.0</v>
      </c>
    </row>
    <row r="13928">
      <c r="A13928" s="1" t="s">
        <v>29</v>
      </c>
      <c r="B13928" s="1" t="s">
        <v>16740</v>
      </c>
      <c r="C13928" s="2" t="s">
        <v>16720</v>
      </c>
      <c r="D13928" s="1" t="s">
        <v>19</v>
      </c>
      <c r="E13928" s="3" t="str">
        <f>HYPERLINK("https://fyndiq.se/produkt/a047b5d99d58461d/", "2-Pack Google Pixel 6A - Härdat glas 9H - Super kvalitet 3D")</f>
        <v>2-Pack Google Pixel 6A - Härdat glas 9H - Super kvalitet 3D</v>
      </c>
      <c r="F13928" s="1" t="s">
        <v>1205</v>
      </c>
      <c r="G13928" s="1" t="s">
        <v>1206</v>
      </c>
      <c r="H13928" s="1" t="s">
        <v>1207</v>
      </c>
      <c r="I13928" s="1" t="s">
        <v>16</v>
      </c>
      <c r="J13928" s="1" t="s">
        <v>23</v>
      </c>
      <c r="K13928" s="1" t="s">
        <v>16</v>
      </c>
      <c r="L13928" s="1" t="s">
        <v>16</v>
      </c>
      <c r="M13928" s="1" t="s">
        <v>16</v>
      </c>
      <c r="N13928" s="1" t="s">
        <v>16</v>
      </c>
      <c r="O13928" s="1">
        <v>63.2</v>
      </c>
      <c r="P13928" s="1">
        <v>1.0</v>
      </c>
    </row>
    <row r="13929">
      <c r="A13929" s="1" t="s">
        <v>29</v>
      </c>
      <c r="B13929" s="1" t="s">
        <v>16741</v>
      </c>
      <c r="C13929" s="2" t="s">
        <v>16720</v>
      </c>
      <c r="D13929" s="1" t="s">
        <v>19</v>
      </c>
      <c r="E13929" s="3" t="str">
        <f>HYPERLINK("https://fyndiq.se/produkt/2477583187264ece/", "2-Pack Samsung S20 - 9H Härdat Glass - Top Kvalitet")</f>
        <v>2-Pack Samsung S20 - 9H Härdat Glass - Top Kvalitet</v>
      </c>
      <c r="F13929" s="1" t="s">
        <v>124</v>
      </c>
      <c r="G13929" s="1" t="s">
        <v>125</v>
      </c>
      <c r="H13929" s="1" t="s">
        <v>126</v>
      </c>
      <c r="I13929" s="1" t="s">
        <v>16</v>
      </c>
      <c r="J13929" s="1" t="s">
        <v>23</v>
      </c>
      <c r="K13929" s="1" t="s">
        <v>16</v>
      </c>
      <c r="L13929" s="1" t="s">
        <v>16</v>
      </c>
      <c r="M13929" s="1" t="s">
        <v>16</v>
      </c>
      <c r="N13929" s="1" t="s">
        <v>16</v>
      </c>
      <c r="O13929" s="1">
        <v>71.2</v>
      </c>
      <c r="P13929" s="1">
        <v>1.0</v>
      </c>
    </row>
    <row r="13930">
      <c r="A13930" s="1" t="s">
        <v>29</v>
      </c>
      <c r="B13930" s="1" t="s">
        <v>16742</v>
      </c>
      <c r="C13930" s="2" t="s">
        <v>16720</v>
      </c>
      <c r="D13930" s="1" t="s">
        <v>19</v>
      </c>
      <c r="E1393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3930" s="1" t="s">
        <v>709</v>
      </c>
      <c r="G13930" s="1" t="s">
        <v>710</v>
      </c>
      <c r="H13930" s="1" t="s">
        <v>711</v>
      </c>
      <c r="I13930" s="1" t="s">
        <v>16</v>
      </c>
      <c r="J13930" s="1" t="s">
        <v>23</v>
      </c>
      <c r="K13930" s="1" t="s">
        <v>16</v>
      </c>
      <c r="L13930" s="1" t="s">
        <v>16</v>
      </c>
      <c r="M13930" s="1" t="s">
        <v>16</v>
      </c>
      <c r="N13930" s="1" t="s">
        <v>16</v>
      </c>
      <c r="O13930" s="1">
        <v>63.2</v>
      </c>
      <c r="P13930" s="1">
        <v>1.0</v>
      </c>
    </row>
    <row r="13931">
      <c r="A13931" s="1" t="s">
        <v>29</v>
      </c>
      <c r="B13931" s="1" t="s">
        <v>16743</v>
      </c>
      <c r="C13931" s="2" t="s">
        <v>16720</v>
      </c>
      <c r="D13931" s="1" t="s">
        <v>19</v>
      </c>
      <c r="E13931" s="3" t="str">
        <f>HYPERLINK("https://fyndiq.se/produkt/4a37a66aa49247d0/", "Samsung S21 FE - 9H Härdat Glass - Super Kvalitet 3D")</f>
        <v>Samsung S21 FE - 9H Härdat Glass - Super Kvalitet 3D</v>
      </c>
      <c r="F13931" s="1" t="s">
        <v>4338</v>
      </c>
      <c r="G13931" s="1" t="s">
        <v>4339</v>
      </c>
      <c r="H13931" s="1" t="s">
        <v>4340</v>
      </c>
      <c r="I13931" s="1" t="s">
        <v>16</v>
      </c>
      <c r="J13931" s="1" t="s">
        <v>23</v>
      </c>
      <c r="K13931" s="1" t="s">
        <v>16</v>
      </c>
      <c r="L13931" s="1" t="s">
        <v>16</v>
      </c>
      <c r="M13931" s="1" t="s">
        <v>16</v>
      </c>
      <c r="N13931" s="1" t="s">
        <v>16</v>
      </c>
      <c r="O13931" s="1">
        <v>55.2</v>
      </c>
      <c r="P13931" s="1">
        <v>1.0</v>
      </c>
    </row>
    <row r="13932">
      <c r="A13932" s="1" t="s">
        <v>29</v>
      </c>
      <c r="B13932" s="1" t="s">
        <v>16744</v>
      </c>
      <c r="C13932" s="2" t="s">
        <v>16720</v>
      </c>
      <c r="D13932" s="1" t="s">
        <v>19</v>
      </c>
      <c r="E13932" s="3" t="str">
        <f t="shared" ref="E13932:E13933" si="619">HYPERLINK("https://fyndiq.se/produkt/f4e95b294a424d40/", "2-Pack Samsung S10 Skärmskydd - Härdat Glas 9H - Super kvalitet 3D")</f>
        <v>2-Pack Samsung S10 Skärmskydd - Härdat Glas 9H - Super kvalitet 3D</v>
      </c>
      <c r="F13932" s="1" t="s">
        <v>353</v>
      </c>
      <c r="G13932" s="1" t="s">
        <v>354</v>
      </c>
      <c r="H13932" s="1" t="s">
        <v>355</v>
      </c>
      <c r="I13932" s="1" t="s">
        <v>16</v>
      </c>
      <c r="J13932" s="1" t="s">
        <v>23</v>
      </c>
      <c r="K13932" s="1" t="s">
        <v>16</v>
      </c>
      <c r="L13932" s="1" t="s">
        <v>16</v>
      </c>
      <c r="M13932" s="1" t="s">
        <v>16</v>
      </c>
      <c r="N13932" s="1" t="s">
        <v>16</v>
      </c>
      <c r="O13932" s="1">
        <v>63.2</v>
      </c>
      <c r="P13932" s="1">
        <v>1.0</v>
      </c>
    </row>
    <row r="13933">
      <c r="A13933" s="1" t="s">
        <v>29</v>
      </c>
      <c r="B13933" s="1" t="s">
        <v>16745</v>
      </c>
      <c r="C13933" s="2" t="s">
        <v>16720</v>
      </c>
      <c r="D13933" s="1" t="s">
        <v>19</v>
      </c>
      <c r="E13933" s="3" t="str">
        <f t="shared" si="619"/>
        <v>2-Pack Samsung S10 Skärmskydd - Härdat Glas 9H - Super kvalitet 3D</v>
      </c>
      <c r="F13933" s="1" t="s">
        <v>353</v>
      </c>
      <c r="G13933" s="1" t="s">
        <v>354</v>
      </c>
      <c r="H13933" s="1" t="s">
        <v>355</v>
      </c>
      <c r="I13933" s="1" t="s">
        <v>16</v>
      </c>
      <c r="J13933" s="1" t="s">
        <v>23</v>
      </c>
      <c r="K13933" s="1" t="s">
        <v>16</v>
      </c>
      <c r="L13933" s="1" t="s">
        <v>16</v>
      </c>
      <c r="M13933" s="1" t="s">
        <v>16</v>
      </c>
      <c r="N13933" s="1" t="s">
        <v>16</v>
      </c>
      <c r="O13933" s="1">
        <v>63.2</v>
      </c>
      <c r="P13933" s="1">
        <v>1.0</v>
      </c>
    </row>
    <row r="13934">
      <c r="A13934" s="1" t="s">
        <v>29</v>
      </c>
      <c r="B13934" s="1" t="s">
        <v>16746</v>
      </c>
      <c r="C13934" s="2" t="s">
        <v>16720</v>
      </c>
      <c r="D13934" s="1" t="s">
        <v>19</v>
      </c>
      <c r="E13934" s="3" t="str">
        <f>HYPERLINK("https://fyndiq.se/produkt/d4ebe5590e614775/", "2-Pack Samsung S23 (5G) Skärmskydd &amp; 1-Pack linsskydd - Härdat Glas 9H - Super kvalitet 3D")</f>
        <v>2-Pack Samsung S23 (5G) Skärmskydd &amp; 1-Pack linsskydd - Härdat Glas 9H - Super kvalitet 3D</v>
      </c>
      <c r="F13934" s="1" t="s">
        <v>16747</v>
      </c>
      <c r="G13934" s="1" t="s">
        <v>16748</v>
      </c>
      <c r="H13934" s="1" t="s">
        <v>16749</v>
      </c>
      <c r="I13934" s="1" t="s">
        <v>16</v>
      </c>
      <c r="J13934" s="1" t="s">
        <v>23</v>
      </c>
      <c r="K13934" s="1" t="s">
        <v>16</v>
      </c>
      <c r="L13934" s="1" t="s">
        <v>16</v>
      </c>
      <c r="M13934" s="1" t="s">
        <v>16</v>
      </c>
      <c r="N13934" s="1" t="s">
        <v>16</v>
      </c>
      <c r="O13934" s="1">
        <v>71.2</v>
      </c>
      <c r="P13934" s="1">
        <v>1.0</v>
      </c>
    </row>
    <row r="13935">
      <c r="A13935" s="1" t="s">
        <v>29</v>
      </c>
      <c r="B13935" s="1" t="s">
        <v>16750</v>
      </c>
      <c r="C13935" s="2" t="s">
        <v>16720</v>
      </c>
      <c r="D13935" s="1" t="s">
        <v>19</v>
      </c>
      <c r="E1393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935" s="1" t="s">
        <v>722</v>
      </c>
      <c r="G13935" s="1" t="s">
        <v>723</v>
      </c>
      <c r="H13935" s="1" t="s">
        <v>724</v>
      </c>
      <c r="I13935" s="1" t="s">
        <v>16</v>
      </c>
      <c r="J13935" s="1" t="s">
        <v>23</v>
      </c>
      <c r="K13935" s="1" t="s">
        <v>16</v>
      </c>
      <c r="L13935" s="1" t="s">
        <v>16</v>
      </c>
      <c r="M13935" s="1" t="s">
        <v>16</v>
      </c>
      <c r="N13935" s="1" t="s">
        <v>16</v>
      </c>
      <c r="O13935" s="1">
        <v>79.2</v>
      </c>
      <c r="P13935" s="1">
        <v>1.0</v>
      </c>
    </row>
    <row r="13936">
      <c r="A13936" s="1" t="s">
        <v>29</v>
      </c>
      <c r="B13936" s="1" t="s">
        <v>16751</v>
      </c>
      <c r="C13936" s="2" t="s">
        <v>16720</v>
      </c>
      <c r="D13936" s="1" t="s">
        <v>19</v>
      </c>
      <c r="E13936" s="3" t="str">
        <f t="shared" ref="E13936:E13937" si="620">HYPERLINK("https://fyndiq.se/produkt/a00b62acc6644fd2/", "2-Pack Samsung Galaxy S10 - Härdat glas 9H – Super kvalitet 3D")</f>
        <v>2-Pack Samsung Galaxy S10 - Härdat glas 9H – Super kvalitet 3D</v>
      </c>
      <c r="F13936" s="1" t="s">
        <v>1291</v>
      </c>
      <c r="G13936" s="1" t="s">
        <v>1292</v>
      </c>
      <c r="H13936" s="1" t="s">
        <v>1293</v>
      </c>
      <c r="I13936" s="1" t="s">
        <v>16</v>
      </c>
      <c r="J13936" s="1" t="s">
        <v>23</v>
      </c>
      <c r="K13936" s="1" t="s">
        <v>16</v>
      </c>
      <c r="L13936" s="1" t="s">
        <v>16</v>
      </c>
      <c r="M13936" s="1" t="s">
        <v>16</v>
      </c>
      <c r="N13936" s="1" t="s">
        <v>16</v>
      </c>
      <c r="O13936" s="1">
        <v>63.2</v>
      </c>
      <c r="P13936" s="1">
        <v>1.0</v>
      </c>
    </row>
    <row r="13937">
      <c r="A13937" s="1" t="s">
        <v>29</v>
      </c>
      <c r="B13937" s="1" t="s">
        <v>16752</v>
      </c>
      <c r="C13937" s="2" t="s">
        <v>16720</v>
      </c>
      <c r="D13937" s="1" t="s">
        <v>19</v>
      </c>
      <c r="E13937" s="3" t="str">
        <f t="shared" si="620"/>
        <v>2-Pack Samsung Galaxy S10 - Härdat glas 9H – Super kvalitet 3D</v>
      </c>
      <c r="F13937" s="1" t="s">
        <v>1291</v>
      </c>
      <c r="G13937" s="1" t="s">
        <v>1292</v>
      </c>
      <c r="H13937" s="1" t="s">
        <v>1293</v>
      </c>
      <c r="I13937" s="1" t="s">
        <v>16</v>
      </c>
      <c r="J13937" s="1" t="s">
        <v>23</v>
      </c>
      <c r="K13937" s="1" t="s">
        <v>16</v>
      </c>
      <c r="L13937" s="1" t="s">
        <v>16</v>
      </c>
      <c r="M13937" s="1" t="s">
        <v>16</v>
      </c>
      <c r="N13937" s="1" t="s">
        <v>16</v>
      </c>
      <c r="O13937" s="1">
        <v>63.2</v>
      </c>
      <c r="P13937" s="1">
        <v>1.0</v>
      </c>
    </row>
    <row r="13938">
      <c r="A13938" s="1" t="s">
        <v>29</v>
      </c>
      <c r="B13938" s="1" t="s">
        <v>16753</v>
      </c>
      <c r="C13938" s="2" t="s">
        <v>16720</v>
      </c>
      <c r="D13938" s="1" t="s">
        <v>19</v>
      </c>
      <c r="E13938" s="3" t="str">
        <f>HYPERLINK("https://fyndiq.se/produkt/4a37a66aa49247d0/", "Samsung S21 FE - 9H Härdat Glass - Super Kvalitet 3D")</f>
        <v>Samsung S21 FE - 9H Härdat Glass - Super Kvalitet 3D</v>
      </c>
      <c r="F13938" s="1" t="s">
        <v>4338</v>
      </c>
      <c r="G13938" s="1" t="s">
        <v>4339</v>
      </c>
      <c r="H13938" s="1" t="s">
        <v>4340</v>
      </c>
      <c r="I13938" s="1" t="s">
        <v>16</v>
      </c>
      <c r="J13938" s="1" t="s">
        <v>23</v>
      </c>
      <c r="K13938" s="1" t="s">
        <v>16</v>
      </c>
      <c r="L13938" s="1" t="s">
        <v>16</v>
      </c>
      <c r="M13938" s="1" t="s">
        <v>16</v>
      </c>
      <c r="N13938" s="1" t="s">
        <v>16</v>
      </c>
      <c r="O13938" s="1">
        <v>55.2</v>
      </c>
      <c r="P13938" s="1">
        <v>1.0</v>
      </c>
    </row>
    <row r="13939">
      <c r="A13939" s="1" t="s">
        <v>29</v>
      </c>
      <c r="B13939" s="1" t="s">
        <v>16754</v>
      </c>
      <c r="C13939" s="2" t="s">
        <v>16720</v>
      </c>
      <c r="D13939" s="1" t="s">
        <v>19</v>
      </c>
      <c r="E13939" s="3" t="str">
        <f>HYPERLINK("https://fyndiq.se/produkt/d6fe6b40041d4172/", "Samsung Xcover 5 - Härdat glas 9H-Super kvalitet 3D Skärmskydd")</f>
        <v>Samsung Xcover 5 - Härdat glas 9H-Super kvalitet 3D Skärmskydd</v>
      </c>
      <c r="F13939" s="1" t="s">
        <v>1921</v>
      </c>
      <c r="G13939" s="1" t="s">
        <v>1922</v>
      </c>
      <c r="H13939" s="1" t="s">
        <v>1923</v>
      </c>
      <c r="I13939" s="1" t="s">
        <v>16</v>
      </c>
      <c r="J13939" s="1" t="s">
        <v>23</v>
      </c>
      <c r="K13939" s="1" t="s">
        <v>16</v>
      </c>
      <c r="L13939" s="1" t="s">
        <v>16</v>
      </c>
      <c r="M13939" s="1" t="s">
        <v>16</v>
      </c>
      <c r="N13939" s="1" t="s">
        <v>16</v>
      </c>
      <c r="O13939" s="1">
        <v>55.2</v>
      </c>
      <c r="P13939" s="1">
        <v>1.0</v>
      </c>
    </row>
    <row r="13940">
      <c r="A13940" s="1" t="s">
        <v>29</v>
      </c>
      <c r="B13940" s="1" t="s">
        <v>16755</v>
      </c>
      <c r="C13940" s="2" t="s">
        <v>16720</v>
      </c>
      <c r="D13940" s="1" t="s">
        <v>19</v>
      </c>
      <c r="E13940" s="3" t="str">
        <f>HYPERLINK("https://fyndiq.se/produkt/84cea09838d342cf/", "Sony Xperia 10 V - Härdat Glas 9H - Super Kvalitet 3D Skärmskydd")</f>
        <v>Sony Xperia 10 V - Härdat Glas 9H - Super Kvalitet 3D Skärmskydd</v>
      </c>
      <c r="F13940" s="1" t="s">
        <v>1784</v>
      </c>
      <c r="G13940" s="1" t="s">
        <v>1785</v>
      </c>
      <c r="H13940" s="1" t="s">
        <v>1786</v>
      </c>
      <c r="I13940" s="1" t="s">
        <v>16</v>
      </c>
      <c r="J13940" s="1" t="s">
        <v>23</v>
      </c>
      <c r="K13940" s="1" t="s">
        <v>16</v>
      </c>
      <c r="L13940" s="1" t="s">
        <v>16</v>
      </c>
      <c r="M13940" s="1" t="s">
        <v>16</v>
      </c>
      <c r="N13940" s="1" t="s">
        <v>16</v>
      </c>
      <c r="O13940" s="1">
        <v>63.2</v>
      </c>
      <c r="P13940" s="1">
        <v>1.0</v>
      </c>
    </row>
    <row r="13941">
      <c r="A13941" s="1" t="s">
        <v>29</v>
      </c>
      <c r="B13941" s="1" t="s">
        <v>16756</v>
      </c>
      <c r="C13941" s="2" t="s">
        <v>16720</v>
      </c>
      <c r="D13941" s="1" t="s">
        <v>19</v>
      </c>
      <c r="E13941" s="3" t="str">
        <f>HYPERLINK("https://fyndiq.se/produkt/c8f9d711822e4429/", "2-Pack Samsung S22 Plus Skärmskydd &amp; 1-Pack linsskydd - 9H Glas")</f>
        <v>2-Pack Samsung S22 Plus Skärmskydd &amp; 1-Pack linsskydd - 9H Glas</v>
      </c>
      <c r="F13941" s="1" t="s">
        <v>5409</v>
      </c>
      <c r="G13941" s="1" t="s">
        <v>5410</v>
      </c>
      <c r="H13941" s="1" t="s">
        <v>5411</v>
      </c>
      <c r="I13941" s="1" t="s">
        <v>16</v>
      </c>
      <c r="J13941" s="1" t="s">
        <v>23</v>
      </c>
      <c r="K13941" s="1" t="s">
        <v>16</v>
      </c>
      <c r="L13941" s="1" t="s">
        <v>16</v>
      </c>
      <c r="M13941" s="1" t="s">
        <v>16</v>
      </c>
      <c r="N13941" s="1" t="s">
        <v>16</v>
      </c>
      <c r="O13941" s="1">
        <v>71.2</v>
      </c>
      <c r="P13941" s="1">
        <v>1.0</v>
      </c>
    </row>
    <row r="13942">
      <c r="A13942" s="1" t="s">
        <v>29</v>
      </c>
      <c r="B13942" s="1" t="s">
        <v>16757</v>
      </c>
      <c r="C13942" s="2" t="s">
        <v>16720</v>
      </c>
      <c r="D13942" s="1" t="s">
        <v>19</v>
      </c>
      <c r="E13942" s="3" t="str">
        <f>HYPERLINK("https://fyndiq.se/produkt/405d6f09daec4d0e/", "2-Pack Samsung Galaxy A80 - Härdat glas 9H - Super kvalitet")</f>
        <v>2-Pack Samsung Galaxy A80 - Härdat glas 9H - Super kvalitet</v>
      </c>
      <c r="F13942" s="1" t="s">
        <v>2441</v>
      </c>
      <c r="G13942" s="1" t="s">
        <v>2442</v>
      </c>
      <c r="H13942" s="1" t="s">
        <v>2443</v>
      </c>
      <c r="I13942" s="1" t="s">
        <v>16</v>
      </c>
      <c r="J13942" s="1" t="s">
        <v>23</v>
      </c>
      <c r="K13942" s="1" t="s">
        <v>16</v>
      </c>
      <c r="L13942" s="1" t="s">
        <v>16</v>
      </c>
      <c r="M13942" s="1" t="s">
        <v>16</v>
      </c>
      <c r="N13942" s="1" t="s">
        <v>16</v>
      </c>
      <c r="O13942" s="1">
        <v>63.2</v>
      </c>
      <c r="P13942" s="1">
        <v>1.0</v>
      </c>
    </row>
    <row r="13943">
      <c r="A13943" s="1" t="s">
        <v>29</v>
      </c>
      <c r="B13943" s="1" t="s">
        <v>16758</v>
      </c>
      <c r="C13943" s="2" t="s">
        <v>16720</v>
      </c>
      <c r="D13943" s="1" t="s">
        <v>19</v>
      </c>
      <c r="E13943" s="3" t="str">
        <f>HYPERLINK("https://fyndiq.se/produkt/3abf40afda9144b8/", "Apple Watch Series 6/5/SE 44mm–Härdat glas 9H–3D Super kvalitet")</f>
        <v>Apple Watch Series 6/5/SE 44mm–Härdat glas 9H–3D Super kvalitet</v>
      </c>
      <c r="F13943" s="1" t="s">
        <v>5216</v>
      </c>
      <c r="G13943" s="1" t="s">
        <v>5217</v>
      </c>
      <c r="H13943" s="1" t="s">
        <v>5218</v>
      </c>
      <c r="I13943" s="1" t="s">
        <v>16</v>
      </c>
      <c r="J13943" s="1" t="s">
        <v>23</v>
      </c>
      <c r="K13943" s="1" t="s">
        <v>16</v>
      </c>
      <c r="L13943" s="1" t="s">
        <v>16</v>
      </c>
      <c r="M13943" s="1" t="s">
        <v>16</v>
      </c>
      <c r="N13943" s="1" t="s">
        <v>16</v>
      </c>
      <c r="O13943" s="1">
        <v>47.2</v>
      </c>
      <c r="P13943" s="1">
        <v>1.0</v>
      </c>
    </row>
    <row r="13944">
      <c r="A13944" s="1" t="s">
        <v>29</v>
      </c>
      <c r="B13944" s="1" t="s">
        <v>16759</v>
      </c>
      <c r="C13944" s="2" t="s">
        <v>16720</v>
      </c>
      <c r="D13944" s="1" t="s">
        <v>19</v>
      </c>
      <c r="E13944" s="3" t="str">
        <f>HYPERLINK("https://fyndiq.se/produkt/ea83175de5a6496f/", "Samsung Galaxy S21 Ultra - Härdat Glas 9H - Super Kvalitet 3D")</f>
        <v>Samsung Galaxy S21 Ultra - Härdat Glas 9H - Super Kvalitet 3D</v>
      </c>
      <c r="F13944" s="1" t="s">
        <v>403</v>
      </c>
      <c r="G13944" s="1" t="s">
        <v>404</v>
      </c>
      <c r="H13944" s="1" t="s">
        <v>405</v>
      </c>
      <c r="I13944" s="1" t="s">
        <v>16</v>
      </c>
      <c r="J13944" s="1" t="s">
        <v>23</v>
      </c>
      <c r="K13944" s="1" t="s">
        <v>16</v>
      </c>
      <c r="L13944" s="1" t="s">
        <v>16</v>
      </c>
      <c r="M13944" s="1" t="s">
        <v>16</v>
      </c>
      <c r="N13944" s="1" t="s">
        <v>16</v>
      </c>
      <c r="O13944" s="1">
        <v>55.2</v>
      </c>
      <c r="P13944" s="1">
        <v>1.0</v>
      </c>
    </row>
    <row r="13945">
      <c r="A13945" s="1" t="s">
        <v>29</v>
      </c>
      <c r="B13945" s="1" t="s">
        <v>16760</v>
      </c>
      <c r="C13945" s="2" t="s">
        <v>16720</v>
      </c>
      <c r="D13945" s="1" t="s">
        <v>19</v>
      </c>
      <c r="E13945" s="3" t="str">
        <f t="shared" ref="E13945:E13946" si="621">HYPERLINK("https://fyndiq.se/produkt/4371141b97c44a65/", "2-Pack Xiaomi Redmi Note 12 (4G) - Härdat Glas 9H-Super kvalitet 3D Skärmskydd")</f>
        <v>2-Pack Xiaomi Redmi Note 12 (4G) - Härdat Glas 9H-Super kvalitet 3D Skärmskydd</v>
      </c>
      <c r="F13945" s="1" t="s">
        <v>665</v>
      </c>
      <c r="G13945" s="1" t="s">
        <v>666</v>
      </c>
      <c r="H13945" s="1" t="s">
        <v>667</v>
      </c>
      <c r="I13945" s="1" t="s">
        <v>16</v>
      </c>
      <c r="J13945" s="1" t="s">
        <v>23</v>
      </c>
      <c r="K13945" s="1" t="s">
        <v>16</v>
      </c>
      <c r="L13945" s="1" t="s">
        <v>16</v>
      </c>
      <c r="M13945" s="1" t="s">
        <v>16</v>
      </c>
      <c r="N13945" s="1" t="s">
        <v>16</v>
      </c>
      <c r="O13945" s="1">
        <v>63.2</v>
      </c>
      <c r="P13945" s="1">
        <v>1.0</v>
      </c>
    </row>
    <row r="13946">
      <c r="A13946" s="1" t="s">
        <v>29</v>
      </c>
      <c r="B13946" s="1" t="s">
        <v>16761</v>
      </c>
      <c r="C13946" s="2" t="s">
        <v>16720</v>
      </c>
      <c r="D13946" s="1" t="s">
        <v>19</v>
      </c>
      <c r="E13946" s="3" t="str">
        <f t="shared" si="621"/>
        <v>2-Pack Xiaomi Redmi Note 12 (4G) - Härdat Glas 9H-Super kvalitet 3D Skärmskydd</v>
      </c>
      <c r="F13946" s="1" t="s">
        <v>665</v>
      </c>
      <c r="G13946" s="1" t="s">
        <v>666</v>
      </c>
      <c r="H13946" s="1" t="s">
        <v>667</v>
      </c>
      <c r="I13946" s="1" t="s">
        <v>16</v>
      </c>
      <c r="J13946" s="1" t="s">
        <v>23</v>
      </c>
      <c r="K13946" s="1" t="s">
        <v>16</v>
      </c>
      <c r="L13946" s="1" t="s">
        <v>16</v>
      </c>
      <c r="M13946" s="1" t="s">
        <v>16</v>
      </c>
      <c r="N13946" s="1" t="s">
        <v>16</v>
      </c>
      <c r="O13946" s="1">
        <v>63.2</v>
      </c>
      <c r="P13946" s="1">
        <v>1.0</v>
      </c>
    </row>
    <row r="13947">
      <c r="A13947" s="1" t="s">
        <v>29</v>
      </c>
      <c r="B13947" s="1" t="s">
        <v>16762</v>
      </c>
      <c r="C13947" s="2" t="s">
        <v>16720</v>
      </c>
      <c r="D13947" s="1" t="s">
        <v>19</v>
      </c>
      <c r="E13947" s="3" t="str">
        <f>HYPERLINK("https://fyndiq.se/produkt/5e37a44b96954571/", "Google Pixel 7 Pro Premium Transparent Skal: Stöttåligt med Förstärkta Hörn")</f>
        <v>Google Pixel 7 Pro Premium Transparent Skal: Stöttåligt med Förstärkta Hörn</v>
      </c>
      <c r="F13947" s="1" t="s">
        <v>8013</v>
      </c>
      <c r="G13947" s="1" t="s">
        <v>8014</v>
      </c>
      <c r="H13947" s="1" t="s">
        <v>8015</v>
      </c>
      <c r="I13947" s="1" t="s">
        <v>16</v>
      </c>
      <c r="J13947" s="1" t="s">
        <v>23</v>
      </c>
      <c r="K13947" s="1" t="s">
        <v>16</v>
      </c>
      <c r="L13947" s="1" t="s">
        <v>16</v>
      </c>
      <c r="M13947" s="1" t="s">
        <v>16</v>
      </c>
      <c r="N13947" s="1" t="s">
        <v>16</v>
      </c>
      <c r="O13947" s="1">
        <v>55.2</v>
      </c>
      <c r="P13947" s="1">
        <v>1.0</v>
      </c>
    </row>
    <row r="13948">
      <c r="A13948" s="1" t="s">
        <v>29</v>
      </c>
      <c r="B13948" s="1" t="s">
        <v>16763</v>
      </c>
      <c r="C13948" s="2" t="s">
        <v>16720</v>
      </c>
      <c r="D13948" s="1" t="s">
        <v>19</v>
      </c>
      <c r="E1394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3948" s="1" t="s">
        <v>614</v>
      </c>
      <c r="G13948" s="1" t="s">
        <v>615</v>
      </c>
      <c r="H13948" s="1" t="s">
        <v>616</v>
      </c>
      <c r="I13948" s="1" t="s">
        <v>16</v>
      </c>
      <c r="J13948" s="1" t="s">
        <v>23</v>
      </c>
      <c r="K13948" s="1" t="s">
        <v>16</v>
      </c>
      <c r="L13948" s="1" t="s">
        <v>16</v>
      </c>
      <c r="M13948" s="1" t="s">
        <v>16</v>
      </c>
      <c r="N13948" s="1" t="s">
        <v>16</v>
      </c>
      <c r="O13948" s="1">
        <v>71.2</v>
      </c>
      <c r="P13948" s="1">
        <v>1.0</v>
      </c>
    </row>
    <row r="13949">
      <c r="A13949" s="1" t="s">
        <v>29</v>
      </c>
      <c r="B13949" s="1" t="s">
        <v>16764</v>
      </c>
      <c r="C13949" s="2" t="s">
        <v>16720</v>
      </c>
      <c r="D13949" s="1" t="s">
        <v>19</v>
      </c>
      <c r="E13949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3949" s="1" t="s">
        <v>2242</v>
      </c>
      <c r="G13949" s="1" t="s">
        <v>2243</v>
      </c>
      <c r="H13949" s="1" t="s">
        <v>2244</v>
      </c>
      <c r="I13949" s="1" t="s">
        <v>16</v>
      </c>
      <c r="J13949" s="1" t="s">
        <v>23</v>
      </c>
      <c r="K13949" s="1" t="s">
        <v>16</v>
      </c>
      <c r="L13949" s="1" t="s">
        <v>16</v>
      </c>
      <c r="M13949" s="1" t="s">
        <v>16</v>
      </c>
      <c r="N13949" s="1" t="s">
        <v>16</v>
      </c>
      <c r="O13949" s="1">
        <v>63.2</v>
      </c>
      <c r="P13949" s="1">
        <v>1.0</v>
      </c>
    </row>
    <row r="13950">
      <c r="A13950" s="1" t="s">
        <v>29</v>
      </c>
      <c r="B13950" s="1" t="s">
        <v>16765</v>
      </c>
      <c r="C13950" s="2" t="s">
        <v>16720</v>
      </c>
      <c r="D13950" s="1" t="s">
        <v>19</v>
      </c>
      <c r="E13950" s="3" t="str">
        <f>HYPERLINK("https://fyndiq.se/produkt/614ecb98d35c4fc9/", "2 Pack Xiaomi Redmi Note 11 Pro 5G-Härdat glas 9H-Super kvalitet")</f>
        <v>2 Pack Xiaomi Redmi Note 11 Pro 5G-Härdat glas 9H-Super kvalitet</v>
      </c>
      <c r="F13950" s="1" t="s">
        <v>862</v>
      </c>
      <c r="G13950" s="1" t="s">
        <v>863</v>
      </c>
      <c r="H13950" s="1" t="s">
        <v>864</v>
      </c>
      <c r="I13950" s="1" t="s">
        <v>16</v>
      </c>
      <c r="J13950" s="1" t="s">
        <v>23</v>
      </c>
      <c r="K13950" s="1" t="s">
        <v>16</v>
      </c>
      <c r="L13950" s="1" t="s">
        <v>16</v>
      </c>
      <c r="M13950" s="1" t="s">
        <v>16</v>
      </c>
      <c r="N13950" s="1" t="s">
        <v>16</v>
      </c>
      <c r="O13950" s="1">
        <v>63.2</v>
      </c>
      <c r="P13950" s="1">
        <v>1.0</v>
      </c>
    </row>
    <row r="13951">
      <c r="A13951" s="1" t="s">
        <v>29</v>
      </c>
      <c r="B13951" s="1" t="s">
        <v>16766</v>
      </c>
      <c r="C13951" s="2" t="s">
        <v>16720</v>
      </c>
      <c r="D13951" s="1" t="s">
        <v>19</v>
      </c>
      <c r="E13951" s="3" t="str">
        <f>HYPERLINK("https://fyndiq.se/produkt/1d18226209604614/", "Samsung S23 Plus 5G - 9H Härdat Glass - 3D Super Kvalitet Skärmskydd")</f>
        <v>Samsung S23 Plus 5G - 9H Härdat Glass - 3D Super Kvalitet Skärmskydd</v>
      </c>
      <c r="F13951" s="1" t="s">
        <v>2996</v>
      </c>
      <c r="G13951" s="1" t="s">
        <v>2997</v>
      </c>
      <c r="H13951" s="1" t="s">
        <v>2998</v>
      </c>
      <c r="I13951" s="1" t="s">
        <v>16</v>
      </c>
      <c r="J13951" s="1" t="s">
        <v>23</v>
      </c>
      <c r="K13951" s="1" t="s">
        <v>16</v>
      </c>
      <c r="L13951" s="1" t="s">
        <v>16</v>
      </c>
      <c r="M13951" s="1" t="s">
        <v>16</v>
      </c>
      <c r="N13951" s="1" t="s">
        <v>16</v>
      </c>
      <c r="O13951" s="1">
        <v>55.2</v>
      </c>
      <c r="P13951" s="1">
        <v>1.0</v>
      </c>
    </row>
    <row r="13952">
      <c r="A13952" s="1" t="s">
        <v>29</v>
      </c>
      <c r="B13952" s="1" t="s">
        <v>16767</v>
      </c>
      <c r="C13952" s="2" t="s">
        <v>16720</v>
      </c>
      <c r="D13952" s="1" t="s">
        <v>19</v>
      </c>
      <c r="E13952" s="3" t="str">
        <f>HYPERLINK("https://fyndiq.se/produkt/933685e1bc494e64/", "Samsung S23 (5G) - 9H Härdat Glass - 3D Super Kvalitet Skärmskydd")</f>
        <v>Samsung S23 (5G) - 9H Härdat Glass - 3D Super Kvalitet Skärmskydd</v>
      </c>
      <c r="F13952" s="1" t="s">
        <v>7170</v>
      </c>
      <c r="G13952" s="1" t="s">
        <v>7171</v>
      </c>
      <c r="H13952" s="1" t="s">
        <v>7172</v>
      </c>
      <c r="I13952" s="1" t="s">
        <v>16</v>
      </c>
      <c r="J13952" s="1" t="s">
        <v>23</v>
      </c>
      <c r="K13952" s="1" t="s">
        <v>16</v>
      </c>
      <c r="L13952" s="1" t="s">
        <v>16</v>
      </c>
      <c r="M13952" s="1" t="s">
        <v>16</v>
      </c>
      <c r="N13952" s="1" t="s">
        <v>16</v>
      </c>
      <c r="O13952" s="1">
        <v>55.2</v>
      </c>
      <c r="P13952" s="1">
        <v>1.0</v>
      </c>
    </row>
    <row r="13953">
      <c r="A13953" s="1" t="s">
        <v>29</v>
      </c>
      <c r="B13953" s="1" t="s">
        <v>16768</v>
      </c>
      <c r="C13953" s="2" t="s">
        <v>16720</v>
      </c>
      <c r="D13953" s="1" t="s">
        <v>19</v>
      </c>
      <c r="E13953" s="3" t="str">
        <f>HYPERLINK("https://fyndiq.se/produkt/2f8f288b73ab4b13/", "2-Pack Sony Xperia 5 IV - Härdat glas 9H - Super Kvalitet 3D")</f>
        <v>2-Pack Sony Xperia 5 IV - Härdat glas 9H - Super Kvalitet 3D</v>
      </c>
      <c r="F13953" s="1" t="s">
        <v>931</v>
      </c>
      <c r="G13953" s="1" t="s">
        <v>932</v>
      </c>
      <c r="H13953" s="1" t="s">
        <v>933</v>
      </c>
      <c r="I13953" s="1" t="s">
        <v>16</v>
      </c>
      <c r="J13953" s="1" t="s">
        <v>23</v>
      </c>
      <c r="K13953" s="1" t="s">
        <v>16</v>
      </c>
      <c r="L13953" s="1" t="s">
        <v>16</v>
      </c>
      <c r="M13953" s="1" t="s">
        <v>16</v>
      </c>
      <c r="N13953" s="1" t="s">
        <v>16</v>
      </c>
      <c r="O13953" s="1">
        <v>71.2</v>
      </c>
      <c r="P13953" s="1">
        <v>1.0</v>
      </c>
    </row>
    <row r="13954">
      <c r="A13954" s="1" t="s">
        <v>29</v>
      </c>
      <c r="B13954" s="1" t="s">
        <v>16769</v>
      </c>
      <c r="C13954" s="2" t="s">
        <v>16720</v>
      </c>
      <c r="D13954" s="1" t="s">
        <v>19</v>
      </c>
      <c r="E13954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3954" s="1" t="s">
        <v>132</v>
      </c>
      <c r="G13954" s="1" t="s">
        <v>133</v>
      </c>
      <c r="H13954" s="1" t="s">
        <v>134</v>
      </c>
      <c r="I13954" s="1" t="s">
        <v>16</v>
      </c>
      <c r="J13954" s="1" t="s">
        <v>23</v>
      </c>
      <c r="K13954" s="1" t="s">
        <v>16</v>
      </c>
      <c r="L13954" s="1" t="s">
        <v>16</v>
      </c>
      <c r="M13954" s="1" t="s">
        <v>16</v>
      </c>
      <c r="N13954" s="1" t="s">
        <v>16</v>
      </c>
      <c r="O13954" s="1">
        <v>71.2</v>
      </c>
      <c r="P13954" s="1">
        <v>1.0</v>
      </c>
    </row>
    <row r="13955">
      <c r="A13955" s="1" t="s">
        <v>29</v>
      </c>
      <c r="B13955" s="1" t="s">
        <v>16770</v>
      </c>
      <c r="C13955" s="2" t="s">
        <v>16720</v>
      </c>
      <c r="D13955" s="1" t="s">
        <v>19</v>
      </c>
      <c r="E1395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3955" s="1" t="s">
        <v>47</v>
      </c>
      <c r="G13955" s="2" t="s">
        <v>48</v>
      </c>
      <c r="H13955" s="1" t="s">
        <v>49</v>
      </c>
      <c r="I13955" s="1" t="s">
        <v>16</v>
      </c>
      <c r="J13955" s="1" t="s">
        <v>23</v>
      </c>
      <c r="K13955" s="1" t="s">
        <v>16</v>
      </c>
      <c r="L13955" s="1" t="s">
        <v>16</v>
      </c>
      <c r="M13955" s="1" t="s">
        <v>16</v>
      </c>
      <c r="N13955" s="1" t="s">
        <v>16</v>
      </c>
      <c r="O13955" s="1">
        <v>183.2</v>
      </c>
      <c r="P13955" s="1">
        <v>1.0</v>
      </c>
    </row>
    <row r="13956">
      <c r="A13956" s="1" t="s">
        <v>29</v>
      </c>
      <c r="B13956" s="1" t="s">
        <v>16771</v>
      </c>
      <c r="C13956" s="2" t="s">
        <v>16720</v>
      </c>
      <c r="D13956" s="1" t="s">
        <v>19</v>
      </c>
      <c r="E13956" s="3" t="str">
        <f>HYPERLINK("https://fyndiq.se/produkt/aeba6191677846f3/", "2 Pack Xiaomi Redmi 9AT - Härdat Glas 9H - Super kvalitet 3D Skärmskydd")</f>
        <v>2 Pack Xiaomi Redmi 9AT - Härdat Glas 9H - Super kvalitet 3D Skärmskydd</v>
      </c>
      <c r="F13956" s="1" t="s">
        <v>16251</v>
      </c>
      <c r="G13956" s="1" t="s">
        <v>16252</v>
      </c>
      <c r="H13956" s="1" t="s">
        <v>16253</v>
      </c>
      <c r="I13956" s="1" t="s">
        <v>16</v>
      </c>
      <c r="J13956" s="1" t="s">
        <v>23</v>
      </c>
      <c r="K13956" s="1" t="s">
        <v>16</v>
      </c>
      <c r="L13956" s="1" t="s">
        <v>16</v>
      </c>
      <c r="M13956" s="1" t="s">
        <v>16</v>
      </c>
      <c r="N13956" s="1" t="s">
        <v>16</v>
      </c>
      <c r="O13956" s="1">
        <v>63.2</v>
      </c>
      <c r="P13956" s="1">
        <v>1.0</v>
      </c>
    </row>
    <row r="13957">
      <c r="A13957" s="1" t="s">
        <v>29</v>
      </c>
      <c r="B13957" s="1" t="s">
        <v>16772</v>
      </c>
      <c r="C13957" s="2" t="s">
        <v>16720</v>
      </c>
      <c r="D13957" s="1" t="s">
        <v>19</v>
      </c>
      <c r="E13957" s="3" t="str">
        <f t="shared" ref="E13957:E13958" si="622">HYPERLINK("https://fyndiq.se/produkt/675bb02ed6bb4e07/", "2-Pack Samsung Galaxy S21 Ultra - Härdat Glas 9H-Super Kvalitet")</f>
        <v>2-Pack Samsung Galaxy S21 Ultra - Härdat Glas 9H-Super Kvalitet</v>
      </c>
      <c r="F13957" s="1" t="s">
        <v>91</v>
      </c>
      <c r="G13957" s="1" t="s">
        <v>92</v>
      </c>
      <c r="H13957" s="1" t="s">
        <v>93</v>
      </c>
      <c r="I13957" s="1" t="s">
        <v>16</v>
      </c>
      <c r="J13957" s="1" t="s">
        <v>23</v>
      </c>
      <c r="K13957" s="1" t="s">
        <v>16</v>
      </c>
      <c r="L13957" s="1" t="s">
        <v>16</v>
      </c>
      <c r="M13957" s="1" t="s">
        <v>16</v>
      </c>
      <c r="N13957" s="1" t="s">
        <v>16</v>
      </c>
      <c r="O13957" s="1">
        <v>63.2</v>
      </c>
      <c r="P13957" s="1">
        <v>1.0</v>
      </c>
    </row>
    <row r="13958">
      <c r="A13958" s="1" t="s">
        <v>29</v>
      </c>
      <c r="B13958" s="1" t="s">
        <v>16773</v>
      </c>
      <c r="C13958" s="2" t="s">
        <v>16720</v>
      </c>
      <c r="D13958" s="1" t="s">
        <v>19</v>
      </c>
      <c r="E13958" s="3" t="str">
        <f t="shared" si="622"/>
        <v>2-Pack Samsung Galaxy S21 Ultra - Härdat Glas 9H-Super Kvalitet</v>
      </c>
      <c r="F13958" s="1" t="s">
        <v>91</v>
      </c>
      <c r="G13958" s="1" t="s">
        <v>92</v>
      </c>
      <c r="H13958" s="1" t="s">
        <v>93</v>
      </c>
      <c r="I13958" s="1" t="s">
        <v>16</v>
      </c>
      <c r="J13958" s="1" t="s">
        <v>23</v>
      </c>
      <c r="K13958" s="1" t="s">
        <v>16</v>
      </c>
      <c r="L13958" s="1" t="s">
        <v>16</v>
      </c>
      <c r="M13958" s="1" t="s">
        <v>16</v>
      </c>
      <c r="N13958" s="1" t="s">
        <v>16</v>
      </c>
      <c r="O13958" s="1">
        <v>63.2</v>
      </c>
      <c r="P13958" s="1">
        <v>1.0</v>
      </c>
    </row>
    <row r="13959">
      <c r="A13959" s="1" t="s">
        <v>29</v>
      </c>
      <c r="B13959" s="1" t="s">
        <v>16774</v>
      </c>
      <c r="C13959" s="2" t="s">
        <v>16720</v>
      </c>
      <c r="D13959" s="1" t="s">
        <v>19</v>
      </c>
      <c r="E13959" s="3" t="str">
        <f>HYPERLINK("https://fyndiq.se/produkt/c90b30d5114944e3/", "2 Pack - Samsung S21 PLUS - 9H Härdat Glass - 3D Super Kvalitet")</f>
        <v>2 Pack - Samsung S21 PLUS - 9H Härdat Glass - 3D Super Kvalitet</v>
      </c>
      <c r="F13959" s="1" t="s">
        <v>4670</v>
      </c>
      <c r="G13959" s="1" t="s">
        <v>4671</v>
      </c>
      <c r="H13959" s="1" t="s">
        <v>4672</v>
      </c>
      <c r="I13959" s="1" t="s">
        <v>16</v>
      </c>
      <c r="J13959" s="1" t="s">
        <v>23</v>
      </c>
      <c r="K13959" s="1" t="s">
        <v>16</v>
      </c>
      <c r="L13959" s="1" t="s">
        <v>16</v>
      </c>
      <c r="M13959" s="1" t="s">
        <v>16</v>
      </c>
      <c r="N13959" s="1" t="s">
        <v>16</v>
      </c>
      <c r="O13959" s="1">
        <v>63.2</v>
      </c>
      <c r="P13959" s="1">
        <v>1.0</v>
      </c>
    </row>
    <row r="13960">
      <c r="A13960" s="1" t="s">
        <v>29</v>
      </c>
      <c r="B13960" s="1" t="s">
        <v>16775</v>
      </c>
      <c r="C13960" s="2" t="s">
        <v>16720</v>
      </c>
      <c r="D13960" s="1" t="s">
        <v>19</v>
      </c>
      <c r="E13960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3960" s="1" t="s">
        <v>7053</v>
      </c>
      <c r="G13960" s="1" t="s">
        <v>7054</v>
      </c>
      <c r="H13960" s="1" t="s">
        <v>7055</v>
      </c>
      <c r="I13960" s="1" t="s">
        <v>16</v>
      </c>
      <c r="J13960" s="1" t="s">
        <v>23</v>
      </c>
      <c r="K13960" s="1" t="s">
        <v>16</v>
      </c>
      <c r="L13960" s="1" t="s">
        <v>16</v>
      </c>
      <c r="M13960" s="1" t="s">
        <v>16</v>
      </c>
      <c r="N13960" s="1" t="s">
        <v>16</v>
      </c>
      <c r="O13960" s="1">
        <v>79.2</v>
      </c>
      <c r="P13960" s="1">
        <v>1.0</v>
      </c>
    </row>
    <row r="13961">
      <c r="A13961" s="1" t="s">
        <v>29</v>
      </c>
      <c r="B13961" s="1" t="s">
        <v>16776</v>
      </c>
      <c r="C13961" s="2" t="s">
        <v>16720</v>
      </c>
      <c r="D13961" s="1" t="s">
        <v>19</v>
      </c>
      <c r="E13961" s="3" t="str">
        <f>HYPERLINK("https://fyndiq.se/produkt/db790fb00b0a4ab2/", "2-Pack Apple iPad AIR (10.9 Inch) - Härdat Glas 9H - Super Kvalitet Skärmskydd")</f>
        <v>2-Pack Apple iPad AIR (10.9 Inch) - Härdat Glas 9H - Super Kvalitet Skärmskydd</v>
      </c>
      <c r="F13961" s="1" t="s">
        <v>1096</v>
      </c>
      <c r="G13961" s="1" t="s">
        <v>1097</v>
      </c>
      <c r="H13961" s="1" t="s">
        <v>1098</v>
      </c>
      <c r="I13961" s="1" t="s">
        <v>16</v>
      </c>
      <c r="J13961" s="1" t="s">
        <v>23</v>
      </c>
      <c r="K13961" s="1" t="s">
        <v>16</v>
      </c>
      <c r="L13961" s="1" t="s">
        <v>16</v>
      </c>
      <c r="M13961" s="1" t="s">
        <v>16</v>
      </c>
      <c r="N13961" s="1" t="s">
        <v>16</v>
      </c>
      <c r="O13961" s="1">
        <v>135.2</v>
      </c>
      <c r="P13961" s="1">
        <v>1.0</v>
      </c>
    </row>
    <row r="13962">
      <c r="A13962" s="1" t="s">
        <v>29</v>
      </c>
      <c r="B13962" s="1" t="s">
        <v>16777</v>
      </c>
      <c r="C13962" s="2" t="s">
        <v>16720</v>
      </c>
      <c r="D13962" s="1" t="s">
        <v>19</v>
      </c>
      <c r="E1396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3962" s="1" t="s">
        <v>128</v>
      </c>
      <c r="G13962" s="1" t="s">
        <v>129</v>
      </c>
      <c r="H13962" s="1" t="s">
        <v>130</v>
      </c>
      <c r="I13962" s="1" t="s">
        <v>16</v>
      </c>
      <c r="J13962" s="1" t="s">
        <v>23</v>
      </c>
      <c r="K13962" s="1" t="s">
        <v>16</v>
      </c>
      <c r="L13962" s="1" t="s">
        <v>16</v>
      </c>
      <c r="M13962" s="1" t="s">
        <v>16</v>
      </c>
      <c r="N13962" s="1" t="s">
        <v>16</v>
      </c>
      <c r="O13962" s="1">
        <v>95.2</v>
      </c>
      <c r="P13962" s="1">
        <v>1.0</v>
      </c>
    </row>
    <row r="13963">
      <c r="A13963" s="1" t="s">
        <v>29</v>
      </c>
      <c r="B13963" s="1" t="s">
        <v>16778</v>
      </c>
      <c r="C13963" s="2" t="s">
        <v>16720</v>
      </c>
      <c r="D13963" s="1" t="s">
        <v>19</v>
      </c>
      <c r="E13963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3963" s="1" t="s">
        <v>1654</v>
      </c>
      <c r="G13963" s="1" t="s">
        <v>1655</v>
      </c>
      <c r="H13963" s="1" t="s">
        <v>1656</v>
      </c>
      <c r="I13963" s="1" t="s">
        <v>16</v>
      </c>
      <c r="J13963" s="1" t="s">
        <v>23</v>
      </c>
      <c r="K13963" s="1" t="s">
        <v>16</v>
      </c>
      <c r="L13963" s="1" t="s">
        <v>16</v>
      </c>
      <c r="M13963" s="1" t="s">
        <v>16</v>
      </c>
      <c r="N13963" s="1" t="s">
        <v>16</v>
      </c>
      <c r="O13963" s="1">
        <v>55.2</v>
      </c>
      <c r="P13963" s="1">
        <v>1.0</v>
      </c>
    </row>
    <row r="13964">
      <c r="A13964" s="1" t="s">
        <v>29</v>
      </c>
      <c r="B13964" s="1" t="s">
        <v>16779</v>
      </c>
      <c r="C13964" s="2" t="s">
        <v>16720</v>
      </c>
      <c r="D13964" s="1" t="s">
        <v>19</v>
      </c>
      <c r="E13964" s="3" t="str">
        <f>HYPERLINK("https://fyndiq.se/produkt/03a480989c2048fb/", "2 Pack Samsung Galaxy S8 Plus - Härdat glas 9H–Super kvalitet 3D")</f>
        <v>2 Pack Samsung Galaxy S8 Plus - Härdat glas 9H–Super kvalitet 3D</v>
      </c>
      <c r="F13964" s="1" t="s">
        <v>991</v>
      </c>
      <c r="G13964" s="1" t="s">
        <v>992</v>
      </c>
      <c r="H13964" s="1" t="s">
        <v>993</v>
      </c>
      <c r="I13964" s="1" t="s">
        <v>16</v>
      </c>
      <c r="J13964" s="1" t="s">
        <v>23</v>
      </c>
      <c r="K13964" s="1" t="s">
        <v>16</v>
      </c>
      <c r="L13964" s="1" t="s">
        <v>16</v>
      </c>
      <c r="M13964" s="1" t="s">
        <v>16</v>
      </c>
      <c r="N13964" s="1" t="s">
        <v>16</v>
      </c>
      <c r="O13964" s="1">
        <v>63.2</v>
      </c>
      <c r="P13964" s="1">
        <v>1.0</v>
      </c>
    </row>
    <row r="13965">
      <c r="A13965" s="1" t="s">
        <v>29</v>
      </c>
      <c r="B13965" s="1" t="s">
        <v>16780</v>
      </c>
      <c r="C13965" s="2" t="s">
        <v>16720</v>
      </c>
      <c r="D13965" s="1" t="s">
        <v>19</v>
      </c>
      <c r="E13965" s="3" t="str">
        <f>HYPERLINK("https://fyndiq.se/produkt/a871a7da0b2249a8/", "2-Pack Iphone 11 Pro Max - 9H Härdat Glass - Top Kvalitet")</f>
        <v>2-Pack Iphone 11 Pro Max - 9H Härdat Glass - Top Kvalitet</v>
      </c>
      <c r="F13965" s="1" t="s">
        <v>559</v>
      </c>
      <c r="G13965" s="1" t="s">
        <v>560</v>
      </c>
      <c r="H13965" s="1" t="s">
        <v>561</v>
      </c>
      <c r="I13965" s="1" t="s">
        <v>16</v>
      </c>
      <c r="J13965" s="1" t="s">
        <v>23</v>
      </c>
      <c r="K13965" s="1" t="s">
        <v>16</v>
      </c>
      <c r="L13965" s="1" t="s">
        <v>16</v>
      </c>
      <c r="M13965" s="1" t="s">
        <v>16</v>
      </c>
      <c r="N13965" s="1" t="s">
        <v>16</v>
      </c>
      <c r="O13965" s="1">
        <v>47.2</v>
      </c>
      <c r="P13965" s="1">
        <v>1.0</v>
      </c>
    </row>
    <row r="13966">
      <c r="A13966" s="1" t="s">
        <v>29</v>
      </c>
      <c r="B13966" s="1" t="s">
        <v>16781</v>
      </c>
      <c r="C13966" s="2" t="s">
        <v>16720</v>
      </c>
      <c r="D13966" s="1" t="s">
        <v>19</v>
      </c>
      <c r="E13966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3966" s="1" t="s">
        <v>3643</v>
      </c>
      <c r="G13966" s="1" t="s">
        <v>3644</v>
      </c>
      <c r="H13966" s="1" t="s">
        <v>3645</v>
      </c>
      <c r="I13966" s="1" t="s">
        <v>16</v>
      </c>
      <c r="J13966" s="1" t="s">
        <v>23</v>
      </c>
      <c r="K13966" s="1" t="s">
        <v>16</v>
      </c>
      <c r="L13966" s="1" t="s">
        <v>16</v>
      </c>
      <c r="M13966" s="1" t="s">
        <v>16</v>
      </c>
      <c r="N13966" s="1" t="s">
        <v>16</v>
      </c>
      <c r="O13966" s="1">
        <v>71.2</v>
      </c>
      <c r="P13966" s="1">
        <v>1.0</v>
      </c>
    </row>
    <row r="13967">
      <c r="A13967" s="1" t="s">
        <v>29</v>
      </c>
      <c r="B13967" s="1" t="s">
        <v>16782</v>
      </c>
      <c r="C13967" s="2" t="s">
        <v>16720</v>
      </c>
      <c r="D13967" s="1" t="s">
        <v>19</v>
      </c>
      <c r="E13967" s="3" t="str">
        <f>HYPERLINK("https://fyndiq.se/produkt/6758100e2782433a/", "2-Pack iPhone 12 Pro - Härdat Glas 9H - Super Kvalitet 3D")</f>
        <v>2-Pack iPhone 12 Pro - Härdat Glas 9H - Super Kvalitet 3D</v>
      </c>
      <c r="F13967" s="1" t="s">
        <v>3185</v>
      </c>
      <c r="G13967" s="1" t="s">
        <v>3186</v>
      </c>
      <c r="H13967" s="1" t="s">
        <v>3187</v>
      </c>
      <c r="I13967" s="1" t="s">
        <v>16</v>
      </c>
      <c r="J13967" s="1" t="s">
        <v>23</v>
      </c>
      <c r="K13967" s="1" t="s">
        <v>16</v>
      </c>
      <c r="L13967" s="1" t="s">
        <v>16</v>
      </c>
      <c r="M13967" s="1" t="s">
        <v>16</v>
      </c>
      <c r="N13967" s="1" t="s">
        <v>16</v>
      </c>
      <c r="O13967" s="1">
        <v>47.2</v>
      </c>
      <c r="P13967" s="1">
        <v>1.0</v>
      </c>
    </row>
    <row r="13968">
      <c r="A13968" s="1" t="s">
        <v>29</v>
      </c>
      <c r="B13968" s="1" t="s">
        <v>16783</v>
      </c>
      <c r="C13968" s="2" t="s">
        <v>16720</v>
      </c>
      <c r="D13968" s="1" t="s">
        <v>19</v>
      </c>
      <c r="E13968" s="3" t="str">
        <f>HYPERLINK("https://fyndiq.se/produkt/e9fe6b45dad34f98/", "2-Pack Iphone X / XS / 11 PRO- 9H Härdat Glass - Top Kvalitet")</f>
        <v>2-Pack Iphone X / XS / 11 PRO- 9H Härdat Glass - Top Kvalitet</v>
      </c>
      <c r="F13968" s="1" t="s">
        <v>6168</v>
      </c>
      <c r="G13968" s="1" t="s">
        <v>6169</v>
      </c>
      <c r="H13968" s="1" t="s">
        <v>6170</v>
      </c>
      <c r="I13968" s="1" t="s">
        <v>16</v>
      </c>
      <c r="J13968" s="1" t="s">
        <v>23</v>
      </c>
      <c r="K13968" s="1" t="s">
        <v>16</v>
      </c>
      <c r="L13968" s="1" t="s">
        <v>16</v>
      </c>
      <c r="M13968" s="1" t="s">
        <v>16</v>
      </c>
      <c r="N13968" s="1" t="s">
        <v>16</v>
      </c>
      <c r="O13968" s="1">
        <v>47.2</v>
      </c>
      <c r="P13968" s="1">
        <v>1.0</v>
      </c>
    </row>
    <row r="13969">
      <c r="A13969" s="1" t="s">
        <v>29</v>
      </c>
      <c r="B13969" s="1" t="s">
        <v>16784</v>
      </c>
      <c r="C13969" s="2" t="s">
        <v>16720</v>
      </c>
      <c r="D13969" s="1" t="s">
        <v>19</v>
      </c>
      <c r="E13969" s="3" t="str">
        <f>HYPERLINK("https://fyndiq.se/produkt/ef10e4ba492c46df/", "2-Pack Samsung S23 FE 5G - 9H Härdat Glass - Super Kvalitet 3D")</f>
        <v>2-Pack Samsung S23 FE 5G - 9H Härdat Glass - Super Kvalitet 3D</v>
      </c>
      <c r="F13969" s="1" t="s">
        <v>2521</v>
      </c>
      <c r="G13969" s="1" t="s">
        <v>2522</v>
      </c>
      <c r="H13969" s="1" t="s">
        <v>2523</v>
      </c>
      <c r="I13969" s="1" t="s">
        <v>16</v>
      </c>
      <c r="J13969" s="1" t="s">
        <v>23</v>
      </c>
      <c r="K13969" s="1" t="s">
        <v>16</v>
      </c>
      <c r="L13969" s="1" t="s">
        <v>16</v>
      </c>
      <c r="M13969" s="1" t="s">
        <v>16</v>
      </c>
      <c r="N13969" s="1" t="s">
        <v>16</v>
      </c>
      <c r="O13969" s="1">
        <v>63.2</v>
      </c>
      <c r="P13969" s="1">
        <v>1.0</v>
      </c>
    </row>
    <row r="13970">
      <c r="A13970" s="1" t="s">
        <v>29</v>
      </c>
      <c r="B13970" s="1" t="s">
        <v>16785</v>
      </c>
      <c r="C13970" s="2" t="s">
        <v>16720</v>
      </c>
      <c r="D13970" s="1" t="s">
        <v>19</v>
      </c>
      <c r="E13970" s="3" t="str">
        <f>HYPERLINK("https://fyndiq.se/produkt/e9c1dd33f1fd4d17/", "2-Pack Samsung Galaxy S21 5G - Härdat Glas Skärmskydd 9H - HD")</f>
        <v>2-Pack Samsung Galaxy S21 5G - Härdat Glas Skärmskydd 9H - HD</v>
      </c>
      <c r="F13970" s="1" t="s">
        <v>454</v>
      </c>
      <c r="G13970" s="1" t="s">
        <v>455</v>
      </c>
      <c r="H13970" s="1" t="s">
        <v>456</v>
      </c>
      <c r="I13970" s="1" t="s">
        <v>16</v>
      </c>
      <c r="J13970" s="1" t="s">
        <v>23</v>
      </c>
      <c r="K13970" s="1" t="s">
        <v>16</v>
      </c>
      <c r="L13970" s="1" t="s">
        <v>16</v>
      </c>
      <c r="M13970" s="1" t="s">
        <v>16</v>
      </c>
      <c r="N13970" s="1" t="s">
        <v>16</v>
      </c>
      <c r="O13970" s="1">
        <v>63.2</v>
      </c>
      <c r="P13970" s="1">
        <v>1.0</v>
      </c>
    </row>
    <row r="13971">
      <c r="A13971" s="1" t="s">
        <v>29</v>
      </c>
      <c r="B13971" s="1" t="s">
        <v>16786</v>
      </c>
      <c r="C13971" s="2" t="s">
        <v>16720</v>
      </c>
      <c r="D13971" s="1" t="s">
        <v>19</v>
      </c>
      <c r="E1397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3971" s="1" t="s">
        <v>204</v>
      </c>
      <c r="G13971" s="1" t="s">
        <v>205</v>
      </c>
      <c r="H13971" s="1" t="s">
        <v>206</v>
      </c>
      <c r="I13971" s="1" t="s">
        <v>16</v>
      </c>
      <c r="J13971" s="1" t="s">
        <v>23</v>
      </c>
      <c r="K13971" s="1" t="s">
        <v>16</v>
      </c>
      <c r="L13971" s="1" t="s">
        <v>16</v>
      </c>
      <c r="M13971" s="1" t="s">
        <v>16</v>
      </c>
      <c r="N13971" s="1" t="s">
        <v>16</v>
      </c>
      <c r="O13971" s="1">
        <v>71.2</v>
      </c>
      <c r="P13971" s="1">
        <v>1.0</v>
      </c>
    </row>
    <row r="13972">
      <c r="A13972" s="1" t="s">
        <v>29</v>
      </c>
      <c r="B13972" s="1" t="s">
        <v>16787</v>
      </c>
      <c r="C13972" s="2" t="s">
        <v>16720</v>
      </c>
      <c r="D13972" s="1" t="s">
        <v>19</v>
      </c>
      <c r="E13972" s="3" t="str">
        <f>HYPERLINK("https://fyndiq.se/produkt/416415a768684efb/", "2-Pack Samsung Galaxy S21 5G - 9H Härdat Glas - HD")</f>
        <v>2-Pack Samsung Galaxy S21 5G - 9H Härdat Glas - HD</v>
      </c>
      <c r="F13972" s="1" t="s">
        <v>39</v>
      </c>
      <c r="G13972" s="1" t="s">
        <v>40</v>
      </c>
      <c r="H13972" s="1" t="s">
        <v>41</v>
      </c>
      <c r="I13972" s="1" t="s">
        <v>16</v>
      </c>
      <c r="J13972" s="1" t="s">
        <v>23</v>
      </c>
      <c r="K13972" s="1" t="s">
        <v>16</v>
      </c>
      <c r="L13972" s="1" t="s">
        <v>16</v>
      </c>
      <c r="M13972" s="1" t="s">
        <v>16</v>
      </c>
      <c r="N13972" s="1" t="s">
        <v>16</v>
      </c>
      <c r="O13972" s="1">
        <v>63.2</v>
      </c>
      <c r="P13972" s="1">
        <v>1.0</v>
      </c>
    </row>
    <row r="13973">
      <c r="A13973" s="1" t="s">
        <v>29</v>
      </c>
      <c r="B13973" s="1" t="s">
        <v>16788</v>
      </c>
      <c r="C13973" s="2" t="s">
        <v>16720</v>
      </c>
      <c r="D13973" s="1" t="s">
        <v>19</v>
      </c>
      <c r="E13973" s="3" t="str">
        <f>HYPERLINK("https://fyndiq.se/produkt/e9c1dd33f1fd4d17/", "2-Pack Samsung Galaxy S21 5G - Härdat Glas Skärmskydd 9H - HD")</f>
        <v>2-Pack Samsung Galaxy S21 5G - Härdat Glas Skärmskydd 9H - HD</v>
      </c>
      <c r="F13973" s="1" t="s">
        <v>454</v>
      </c>
      <c r="G13973" s="1" t="s">
        <v>455</v>
      </c>
      <c r="H13973" s="1" t="s">
        <v>456</v>
      </c>
      <c r="I13973" s="1" t="s">
        <v>16</v>
      </c>
      <c r="J13973" s="1" t="s">
        <v>23</v>
      </c>
      <c r="K13973" s="1" t="s">
        <v>16</v>
      </c>
      <c r="L13973" s="1" t="s">
        <v>16</v>
      </c>
      <c r="M13973" s="1" t="s">
        <v>16</v>
      </c>
      <c r="N13973" s="1" t="s">
        <v>16</v>
      </c>
      <c r="O13973" s="1">
        <v>63.2</v>
      </c>
      <c r="P13973" s="1">
        <v>1.0</v>
      </c>
    </row>
    <row r="13974">
      <c r="A13974" s="1" t="s">
        <v>29</v>
      </c>
      <c r="B13974" s="1" t="s">
        <v>16789</v>
      </c>
      <c r="C13974" s="2" t="s">
        <v>16720</v>
      </c>
      <c r="D13974" s="1" t="s">
        <v>19</v>
      </c>
      <c r="E13974" s="3" t="str">
        <f>HYPERLINK("https://fyndiq.se/produkt/b0950d209a684e5d/", "1-Pack Privacy SAMSUNG S20 FE 5G Skärmskydd &amp; 1-Pack linsskydd - Härdat Glas 9H - Super kvalitet 3D")</f>
        <v>1-Pack Privacy SAMSUNG S20 FE 5G Skärmskydd &amp; 1-Pack linsskydd - Härdat Glas 9H - Super kvalitet 3D</v>
      </c>
      <c r="F13974" s="1" t="s">
        <v>16790</v>
      </c>
      <c r="G13974" s="1" t="s">
        <v>16791</v>
      </c>
      <c r="H13974" s="1" t="s">
        <v>16792</v>
      </c>
      <c r="I13974" s="1" t="s">
        <v>16</v>
      </c>
      <c r="J13974" s="1" t="s">
        <v>23</v>
      </c>
      <c r="K13974" s="1" t="s">
        <v>16</v>
      </c>
      <c r="L13974" s="1" t="s">
        <v>16</v>
      </c>
      <c r="M13974" s="1" t="s">
        <v>16</v>
      </c>
      <c r="N13974" s="1" t="s">
        <v>16</v>
      </c>
      <c r="O13974" s="1">
        <v>79.2</v>
      </c>
      <c r="P13974" s="1">
        <v>1.0</v>
      </c>
    </row>
    <row r="13975">
      <c r="A13975" s="1" t="s">
        <v>29</v>
      </c>
      <c r="B13975" s="1" t="s">
        <v>16793</v>
      </c>
      <c r="C13975" s="2" t="s">
        <v>16720</v>
      </c>
      <c r="D13975" s="1" t="s">
        <v>19</v>
      </c>
      <c r="E13975" s="3" t="str">
        <f>HYPERLINK("https://fyndiq.se/produkt/4603671cea994359/", "Samsung S20 Plus härdat glas 3D 9H Top Kvalitet skärmskydd")</f>
        <v>Samsung S20 Plus härdat glas 3D 9H Top Kvalitet skärmskydd</v>
      </c>
      <c r="F13975" s="1" t="s">
        <v>428</v>
      </c>
      <c r="G13975" s="1" t="s">
        <v>429</v>
      </c>
      <c r="H13975" s="1" t="s">
        <v>430</v>
      </c>
      <c r="I13975" s="1" t="s">
        <v>16</v>
      </c>
      <c r="J13975" s="1" t="s">
        <v>23</v>
      </c>
      <c r="K13975" s="1" t="s">
        <v>16</v>
      </c>
      <c r="L13975" s="1" t="s">
        <v>16</v>
      </c>
      <c r="M13975" s="1" t="s">
        <v>16</v>
      </c>
      <c r="N13975" s="1" t="s">
        <v>16</v>
      </c>
      <c r="O13975" s="1">
        <v>55.2</v>
      </c>
      <c r="P13975" s="1">
        <v>1.0</v>
      </c>
    </row>
    <row r="13976">
      <c r="A13976" s="1" t="s">
        <v>29</v>
      </c>
      <c r="B13976" s="1" t="s">
        <v>16794</v>
      </c>
      <c r="C13976" s="2" t="s">
        <v>16720</v>
      </c>
      <c r="D13976" s="1" t="s">
        <v>19</v>
      </c>
      <c r="E13976" s="3" t="str">
        <f>HYPERLINK("https://fyndiq.se/produkt/701c980a31d04f70/", "Samsung S23 FE 5G - 9H Härdat Glass - Super Kvalitet 3D")</f>
        <v>Samsung S23 FE 5G - 9H Härdat Glass - Super Kvalitet 3D</v>
      </c>
      <c r="F13976" s="1" t="s">
        <v>698</v>
      </c>
      <c r="G13976" s="1" t="s">
        <v>699</v>
      </c>
      <c r="H13976" s="1" t="s">
        <v>700</v>
      </c>
      <c r="I13976" s="1" t="s">
        <v>16</v>
      </c>
      <c r="J13976" s="1" t="s">
        <v>23</v>
      </c>
      <c r="K13976" s="1" t="s">
        <v>16</v>
      </c>
      <c r="L13976" s="1" t="s">
        <v>16</v>
      </c>
      <c r="M13976" s="1" t="s">
        <v>16</v>
      </c>
      <c r="N13976" s="1" t="s">
        <v>16</v>
      </c>
      <c r="O13976" s="1">
        <v>55.2</v>
      </c>
      <c r="P13976" s="1">
        <v>1.0</v>
      </c>
    </row>
    <row r="13977">
      <c r="A13977" s="1" t="s">
        <v>29</v>
      </c>
      <c r="B13977" s="1" t="s">
        <v>16795</v>
      </c>
      <c r="C13977" s="2" t="s">
        <v>16720</v>
      </c>
      <c r="D13977" s="1" t="s">
        <v>19</v>
      </c>
      <c r="E13977" s="3" t="str">
        <f>HYPERLINK("https://fyndiq.se/produkt/7f14e739962c4877/", "Skärmskydd Huawei P30, 3D härdat glas, bubbelfri, hög kvalitet.")</f>
        <v>Skärmskydd Huawei P30, 3D härdat glas, bubbelfri, hög kvalitet.</v>
      </c>
      <c r="F13977" s="1" t="s">
        <v>3346</v>
      </c>
      <c r="G13977" s="1" t="s">
        <v>3347</v>
      </c>
      <c r="H13977" s="1" t="s">
        <v>3348</v>
      </c>
      <c r="I13977" s="1" t="s">
        <v>16</v>
      </c>
      <c r="J13977" s="1" t="s">
        <v>23</v>
      </c>
      <c r="K13977" s="1" t="s">
        <v>16</v>
      </c>
      <c r="L13977" s="1" t="s">
        <v>16</v>
      </c>
      <c r="M13977" s="1" t="s">
        <v>16</v>
      </c>
      <c r="N13977" s="1" t="s">
        <v>16</v>
      </c>
      <c r="O13977" s="1">
        <v>55.2</v>
      </c>
      <c r="P13977" s="1">
        <v>1.0</v>
      </c>
    </row>
    <row r="13978">
      <c r="A13978" s="1" t="s">
        <v>29</v>
      </c>
      <c r="B13978" s="1" t="s">
        <v>16796</v>
      </c>
      <c r="C13978" s="2" t="s">
        <v>16720</v>
      </c>
      <c r="D13978" s="1" t="s">
        <v>19</v>
      </c>
      <c r="E1397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3978" s="1" t="s">
        <v>729</v>
      </c>
      <c r="G13978" s="1" t="s">
        <v>730</v>
      </c>
      <c r="H13978" s="1" t="s">
        <v>731</v>
      </c>
      <c r="I13978" s="1" t="s">
        <v>16</v>
      </c>
      <c r="J13978" s="1" t="s">
        <v>23</v>
      </c>
      <c r="K13978" s="1" t="s">
        <v>16</v>
      </c>
      <c r="L13978" s="1" t="s">
        <v>16</v>
      </c>
      <c r="M13978" s="1" t="s">
        <v>16</v>
      </c>
      <c r="N13978" s="1" t="s">
        <v>16</v>
      </c>
      <c r="O13978" s="1">
        <v>63.2</v>
      </c>
      <c r="P13978" s="1">
        <v>1.0</v>
      </c>
    </row>
    <row r="13979">
      <c r="A13979" s="1" t="s">
        <v>29</v>
      </c>
      <c r="B13979" s="1" t="s">
        <v>16797</v>
      </c>
      <c r="C13979" s="2" t="s">
        <v>16720</v>
      </c>
      <c r="D13979" s="1" t="s">
        <v>19</v>
      </c>
      <c r="E13979" s="3" t="str">
        <f>HYPERLINK("https://fyndiq.se/produkt/dc983a63c87248a0/", "2-Pack Xiaomi 13 - Härdat Glas 9H - Super kvalitet 3D Skärmskydd")</f>
        <v>2-Pack Xiaomi 13 - Härdat Glas 9H - Super kvalitet 3D Skärmskydd</v>
      </c>
      <c r="F13979" s="1" t="s">
        <v>490</v>
      </c>
      <c r="G13979" s="1" t="s">
        <v>491</v>
      </c>
      <c r="H13979" s="1" t="s">
        <v>492</v>
      </c>
      <c r="I13979" s="1" t="s">
        <v>16</v>
      </c>
      <c r="J13979" s="1" t="s">
        <v>23</v>
      </c>
      <c r="K13979" s="1" t="s">
        <v>16</v>
      </c>
      <c r="L13979" s="1" t="s">
        <v>16</v>
      </c>
      <c r="M13979" s="1" t="s">
        <v>16</v>
      </c>
      <c r="N13979" s="1" t="s">
        <v>16</v>
      </c>
      <c r="O13979" s="1">
        <v>63.2</v>
      </c>
      <c r="P13979" s="1">
        <v>1.0</v>
      </c>
    </row>
    <row r="13980">
      <c r="A13980" s="1" t="s">
        <v>29</v>
      </c>
      <c r="B13980" s="1" t="s">
        <v>16798</v>
      </c>
      <c r="C13980" s="2" t="s">
        <v>16720</v>
      </c>
      <c r="D13980" s="1" t="s">
        <v>19</v>
      </c>
      <c r="E13980" s="3" t="str">
        <f>HYPERLINK("https://fyndiq.se/produkt/9394ab62b0134b76/", "2-Pack Samsung Galaxy A52 - Härdat glas 9H - Super kvalitet 3D")</f>
        <v>2-Pack Samsung Galaxy A52 - Härdat glas 9H - Super kvalitet 3D</v>
      </c>
      <c r="F13980" s="1" t="s">
        <v>1553</v>
      </c>
      <c r="G13980" s="1" t="s">
        <v>1554</v>
      </c>
      <c r="H13980" s="1" t="s">
        <v>1555</v>
      </c>
      <c r="I13980" s="1" t="s">
        <v>16</v>
      </c>
      <c r="J13980" s="1" t="s">
        <v>23</v>
      </c>
      <c r="K13980" s="1" t="s">
        <v>16</v>
      </c>
      <c r="L13980" s="1" t="s">
        <v>16</v>
      </c>
      <c r="M13980" s="1" t="s">
        <v>16</v>
      </c>
      <c r="N13980" s="1" t="s">
        <v>16</v>
      </c>
      <c r="O13980" s="1">
        <v>63.2</v>
      </c>
      <c r="P13980" s="1">
        <v>1.0</v>
      </c>
    </row>
    <row r="13981">
      <c r="A13981" s="1" t="s">
        <v>29</v>
      </c>
      <c r="B13981" s="1" t="s">
        <v>16799</v>
      </c>
      <c r="C13981" s="2" t="s">
        <v>16720</v>
      </c>
      <c r="D13981" s="1" t="s">
        <v>19</v>
      </c>
      <c r="E13981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3981" s="1" t="s">
        <v>1412</v>
      </c>
      <c r="G13981" s="1" t="s">
        <v>1413</v>
      </c>
      <c r="H13981" s="1" t="s">
        <v>1414</v>
      </c>
      <c r="I13981" s="1" t="s">
        <v>16</v>
      </c>
      <c r="J13981" s="1" t="s">
        <v>23</v>
      </c>
      <c r="K13981" s="1" t="s">
        <v>16</v>
      </c>
      <c r="L13981" s="1" t="s">
        <v>16</v>
      </c>
      <c r="M13981" s="1" t="s">
        <v>16</v>
      </c>
      <c r="N13981" s="1" t="s">
        <v>16</v>
      </c>
      <c r="O13981" s="1">
        <v>63.2</v>
      </c>
      <c r="P13981" s="1">
        <v>1.0</v>
      </c>
    </row>
    <row r="13982">
      <c r="A13982" s="1" t="s">
        <v>29</v>
      </c>
      <c r="B13982" s="1" t="s">
        <v>16800</v>
      </c>
      <c r="C13982" s="2" t="s">
        <v>16720</v>
      </c>
      <c r="D13982" s="1" t="s">
        <v>19</v>
      </c>
      <c r="E13982" s="3" t="str">
        <f>HYPERLINK("https://fyndiq.se/produkt/9adf3a37026e4816/", "2 Pack Samsung Galaxy Note 20 Ultra -Härdat glas–Super kvalitet")</f>
        <v>2 Pack Samsung Galaxy Note 20 Ultra -Härdat glas–Super kvalitet</v>
      </c>
      <c r="F13982" s="1" t="s">
        <v>1043</v>
      </c>
      <c r="G13982" s="1" t="s">
        <v>1044</v>
      </c>
      <c r="H13982" s="1" t="s">
        <v>1045</v>
      </c>
      <c r="I13982" s="1" t="s">
        <v>16</v>
      </c>
      <c r="J13982" s="1" t="s">
        <v>23</v>
      </c>
      <c r="K13982" s="1" t="s">
        <v>16</v>
      </c>
      <c r="L13982" s="1" t="s">
        <v>16</v>
      </c>
      <c r="M13982" s="1" t="s">
        <v>16</v>
      </c>
      <c r="N13982" s="1" t="s">
        <v>16</v>
      </c>
      <c r="O13982" s="1">
        <v>63.2</v>
      </c>
      <c r="P13982" s="1">
        <v>1.0</v>
      </c>
    </row>
    <row r="13983">
      <c r="A13983" s="1" t="s">
        <v>29</v>
      </c>
      <c r="B13983" s="1" t="s">
        <v>16801</v>
      </c>
      <c r="C13983" s="2" t="s">
        <v>16720</v>
      </c>
      <c r="D13983" s="1" t="s">
        <v>19</v>
      </c>
      <c r="E13983" s="3" t="str">
        <f>HYPERLINK("https://fyndiq.se/produkt/0f244212ec124dcd/", "2 Pack OnePlus 9 5G - Härdat glas 9H - Super kvalitet 3D Skärmskydd")</f>
        <v>2 Pack OnePlus 9 5G - Härdat glas 9H - Super kvalitet 3D Skärmskydd</v>
      </c>
      <c r="F13983" s="1" t="s">
        <v>803</v>
      </c>
      <c r="G13983" s="1" t="s">
        <v>804</v>
      </c>
      <c r="H13983" s="1" t="s">
        <v>805</v>
      </c>
      <c r="I13983" s="1" t="s">
        <v>16</v>
      </c>
      <c r="J13983" s="1" t="s">
        <v>23</v>
      </c>
      <c r="K13983" s="1" t="s">
        <v>16</v>
      </c>
      <c r="L13983" s="1" t="s">
        <v>16</v>
      </c>
      <c r="M13983" s="1" t="s">
        <v>16</v>
      </c>
      <c r="N13983" s="1" t="s">
        <v>16</v>
      </c>
      <c r="O13983" s="1">
        <v>63.2</v>
      </c>
      <c r="P13983" s="1">
        <v>1.0</v>
      </c>
    </row>
    <row r="13984">
      <c r="A13984" s="1" t="s">
        <v>29</v>
      </c>
      <c r="B13984" s="1" t="s">
        <v>16802</v>
      </c>
      <c r="C13984" s="2" t="s">
        <v>16720</v>
      </c>
      <c r="D13984" s="1" t="s">
        <v>19</v>
      </c>
      <c r="E13984" s="3" t="str">
        <f>HYPERLINK("https://fyndiq.se/produkt/b1caddae2e864477/", "2- Pack Samsung S10 Plus - Härdat Glas 9H - Super Kvalitet 3D")</f>
        <v>2- Pack Samsung S10 Plus - Härdat Glas 9H - Super Kvalitet 3D</v>
      </c>
      <c r="F13984" s="1" t="s">
        <v>477</v>
      </c>
      <c r="G13984" s="1" t="s">
        <v>478</v>
      </c>
      <c r="H13984" s="1" t="s">
        <v>479</v>
      </c>
      <c r="I13984" s="1" t="s">
        <v>16</v>
      </c>
      <c r="J13984" s="1" t="s">
        <v>23</v>
      </c>
      <c r="K13984" s="1" t="s">
        <v>16</v>
      </c>
      <c r="L13984" s="1" t="s">
        <v>16</v>
      </c>
      <c r="M13984" s="1" t="s">
        <v>16</v>
      </c>
      <c r="N13984" s="1" t="s">
        <v>16</v>
      </c>
      <c r="O13984" s="1">
        <v>63.2</v>
      </c>
      <c r="P13984" s="1">
        <v>1.0</v>
      </c>
    </row>
    <row r="13985">
      <c r="A13985" s="1" t="s">
        <v>29</v>
      </c>
      <c r="B13985" s="1" t="s">
        <v>16803</v>
      </c>
      <c r="C13985" s="2" t="s">
        <v>16720</v>
      </c>
      <c r="D13985" s="1" t="s">
        <v>19</v>
      </c>
      <c r="E13985" s="3" t="str">
        <f>HYPERLINK("https://fyndiq.se/produkt/e19fcc2ab2124f8a/", "2-Pack Iphone 13 Pro - 9H Härdat Glass - Top Kvalitet  3D")</f>
        <v>2-Pack Iphone 13 Pro - 9H Härdat Glass - Top Kvalitet  3D</v>
      </c>
      <c r="F13985" s="1" t="s">
        <v>555</v>
      </c>
      <c r="G13985" s="1" t="s">
        <v>556</v>
      </c>
      <c r="H13985" s="1" t="s">
        <v>557</v>
      </c>
      <c r="I13985" s="1" t="s">
        <v>16</v>
      </c>
      <c r="J13985" s="1" t="s">
        <v>23</v>
      </c>
      <c r="K13985" s="1" t="s">
        <v>16</v>
      </c>
      <c r="L13985" s="1" t="s">
        <v>16</v>
      </c>
      <c r="M13985" s="1" t="s">
        <v>16</v>
      </c>
      <c r="N13985" s="1" t="s">
        <v>16</v>
      </c>
      <c r="O13985" s="1">
        <v>47.2</v>
      </c>
      <c r="P13985" s="1">
        <v>1.0</v>
      </c>
    </row>
    <row r="13986">
      <c r="A13986" s="1" t="s">
        <v>29</v>
      </c>
      <c r="B13986" s="1" t="s">
        <v>16804</v>
      </c>
      <c r="C13986" s="2" t="s">
        <v>16720</v>
      </c>
      <c r="D13986" s="1" t="s">
        <v>19</v>
      </c>
      <c r="E13986" s="3" t="str">
        <f>HYPERLINK("https://fyndiq.se/produkt/0df6cad26c89414b/", "2 Pack Samsung S22 PLUS - 9H Härdat Glass - 3D Super Kvalitet")</f>
        <v>2 Pack Samsung S22 PLUS - 9H Härdat Glass - 3D Super Kvalitet</v>
      </c>
      <c r="F13986" s="1" t="s">
        <v>2472</v>
      </c>
      <c r="G13986" s="1" t="s">
        <v>2473</v>
      </c>
      <c r="H13986" s="1" t="s">
        <v>2474</v>
      </c>
      <c r="I13986" s="1" t="s">
        <v>16</v>
      </c>
      <c r="J13986" s="1" t="s">
        <v>23</v>
      </c>
      <c r="K13986" s="1" t="s">
        <v>16</v>
      </c>
      <c r="L13986" s="1" t="s">
        <v>16</v>
      </c>
      <c r="M13986" s="1" t="s">
        <v>16</v>
      </c>
      <c r="N13986" s="1" t="s">
        <v>16</v>
      </c>
      <c r="O13986" s="1">
        <v>63.2</v>
      </c>
      <c r="P13986" s="1">
        <v>1.0</v>
      </c>
    </row>
    <row r="13987">
      <c r="A13987" s="1" t="s">
        <v>29</v>
      </c>
      <c r="B13987" s="1" t="s">
        <v>16805</v>
      </c>
      <c r="C13987" s="2" t="s">
        <v>16720</v>
      </c>
      <c r="D13987" s="1" t="s">
        <v>19</v>
      </c>
      <c r="E13987" s="3" t="str">
        <f>HYPERLINK("https://fyndiq.se/produkt/67afb534781a4066/", "2-Pack Samsung Galaxy S9 Plus - Härdat glas- 9HSuper kvalitet 3D")</f>
        <v>2-Pack Samsung Galaxy S9 Plus - Härdat glas- 9HSuper kvalitet 3D</v>
      </c>
      <c r="F13987" s="1" t="s">
        <v>3929</v>
      </c>
      <c r="G13987" s="1" t="s">
        <v>3930</v>
      </c>
      <c r="H13987" s="1" t="s">
        <v>3931</v>
      </c>
      <c r="I13987" s="1" t="s">
        <v>16</v>
      </c>
      <c r="J13987" s="1" t="s">
        <v>23</v>
      </c>
      <c r="K13987" s="1" t="s">
        <v>16</v>
      </c>
      <c r="L13987" s="1" t="s">
        <v>16</v>
      </c>
      <c r="M13987" s="1" t="s">
        <v>16</v>
      </c>
      <c r="N13987" s="1" t="s">
        <v>16</v>
      </c>
      <c r="O13987" s="1">
        <v>63.2</v>
      </c>
      <c r="P13987" s="1">
        <v>1.0</v>
      </c>
    </row>
    <row r="13988">
      <c r="A13988" s="1" t="s">
        <v>29</v>
      </c>
      <c r="B13988" s="1" t="s">
        <v>16806</v>
      </c>
      <c r="C13988" s="2" t="s">
        <v>16720</v>
      </c>
      <c r="D13988" s="1" t="s">
        <v>19</v>
      </c>
      <c r="E13988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3988" s="1" t="s">
        <v>4412</v>
      </c>
      <c r="G13988" s="1" t="s">
        <v>4413</v>
      </c>
      <c r="H13988" s="1" t="s">
        <v>4414</v>
      </c>
      <c r="I13988" s="1" t="s">
        <v>16</v>
      </c>
      <c r="J13988" s="1" t="s">
        <v>23</v>
      </c>
      <c r="K13988" s="1" t="s">
        <v>16</v>
      </c>
      <c r="L13988" s="1" t="s">
        <v>16</v>
      </c>
      <c r="M13988" s="1" t="s">
        <v>16</v>
      </c>
      <c r="N13988" s="1" t="s">
        <v>16</v>
      </c>
      <c r="O13988" s="1">
        <v>63.2</v>
      </c>
      <c r="P13988" s="1">
        <v>1.0</v>
      </c>
    </row>
    <row r="13989">
      <c r="A13989" s="1" t="s">
        <v>29</v>
      </c>
      <c r="B13989" s="1" t="s">
        <v>16807</v>
      </c>
      <c r="C13989" s="2" t="s">
        <v>16720</v>
      </c>
      <c r="D13989" s="1" t="s">
        <v>19</v>
      </c>
      <c r="E13989" s="3" t="str">
        <f>HYPERLINK("https://fyndiq.se/produkt/d860ba7866de4d05/", "Samsung Galaxy S20 Ultra - Härdat glas 9H - Top kvalitet 3D")</f>
        <v>Samsung Galaxy S20 Ultra - Härdat glas 9H - Top kvalitet 3D</v>
      </c>
      <c r="F13989" s="1" t="s">
        <v>11121</v>
      </c>
      <c r="G13989" s="1" t="s">
        <v>11122</v>
      </c>
      <c r="H13989" s="1" t="s">
        <v>11123</v>
      </c>
      <c r="I13989" s="1" t="s">
        <v>16</v>
      </c>
      <c r="J13989" s="1" t="s">
        <v>23</v>
      </c>
      <c r="K13989" s="1" t="s">
        <v>16</v>
      </c>
      <c r="L13989" s="1" t="s">
        <v>16</v>
      </c>
      <c r="M13989" s="1" t="s">
        <v>16</v>
      </c>
      <c r="N13989" s="1" t="s">
        <v>16</v>
      </c>
      <c r="O13989" s="1">
        <v>55.2</v>
      </c>
      <c r="P13989" s="1">
        <v>2.0</v>
      </c>
    </row>
    <row r="13990">
      <c r="A13990" s="1" t="s">
        <v>29</v>
      </c>
      <c r="B13990" s="1" t="s">
        <v>16808</v>
      </c>
      <c r="C13990" s="2" t="s">
        <v>16720</v>
      </c>
      <c r="D13990" s="1" t="s">
        <v>19</v>
      </c>
      <c r="E13990" s="3" t="str">
        <f>HYPERLINK("https://fyndiq.se/produkt/06106438a7a14dfc/", "2-Pack Xiaomi 13T Pro - Härdat glas 9H - Super kvalitet 3D Skärmskydd")</f>
        <v>2-Pack Xiaomi 13T Pro - Härdat glas 9H - Super kvalitet 3D Skärmskydd</v>
      </c>
      <c r="F13990" s="1" t="s">
        <v>883</v>
      </c>
      <c r="G13990" s="1" t="s">
        <v>884</v>
      </c>
      <c r="H13990" s="1" t="s">
        <v>885</v>
      </c>
      <c r="I13990" s="1" t="s">
        <v>16</v>
      </c>
      <c r="J13990" s="1" t="s">
        <v>23</v>
      </c>
      <c r="K13990" s="1" t="s">
        <v>16</v>
      </c>
      <c r="L13990" s="1" t="s">
        <v>16</v>
      </c>
      <c r="M13990" s="1" t="s">
        <v>16</v>
      </c>
      <c r="N13990" s="1" t="s">
        <v>16</v>
      </c>
      <c r="O13990" s="1">
        <v>63.2</v>
      </c>
      <c r="P13990" s="1">
        <v>1.0</v>
      </c>
    </row>
    <row r="13991">
      <c r="A13991" s="1" t="s">
        <v>29</v>
      </c>
      <c r="B13991" s="1" t="s">
        <v>16809</v>
      </c>
      <c r="C13991" s="2" t="s">
        <v>16720</v>
      </c>
      <c r="D13991" s="1" t="s">
        <v>19</v>
      </c>
      <c r="E13991" s="3" t="str">
        <f>HYPERLINK("https://fyndiq.se/produkt/fa9349ee811e41e8/", "Apple iPad Pro (12.9 inch) - Härdat Glas 9H - Super Kvalitet Skärmskydd")</f>
        <v>Apple iPad Pro (12.9 inch) - Härdat Glas 9H - Super Kvalitet Skärmskydd</v>
      </c>
      <c r="F13991" s="1" t="s">
        <v>16810</v>
      </c>
      <c r="G13991" s="1" t="s">
        <v>16811</v>
      </c>
      <c r="H13991" s="1" t="s">
        <v>16812</v>
      </c>
      <c r="I13991" s="1" t="s">
        <v>1230</v>
      </c>
      <c r="J13991" s="1" t="s">
        <v>9</v>
      </c>
      <c r="K13991" s="2" t="s">
        <v>15787</v>
      </c>
      <c r="L13991" s="1" t="s">
        <v>2602</v>
      </c>
      <c r="M13991" s="1" t="s">
        <v>16</v>
      </c>
      <c r="N13991" s="1" t="s">
        <v>16</v>
      </c>
      <c r="O13991" s="1">
        <v>127.2</v>
      </c>
      <c r="P13991" s="1">
        <v>1.0</v>
      </c>
    </row>
    <row r="13992">
      <c r="A13992" s="1" t="s">
        <v>29</v>
      </c>
      <c r="B13992" s="1" t="s">
        <v>16813</v>
      </c>
      <c r="C13992" s="2" t="s">
        <v>16720</v>
      </c>
      <c r="D13992" s="1" t="s">
        <v>19</v>
      </c>
      <c r="E13992" s="3" t="str">
        <f>HYPERLINK("https://fyndiq.se/produkt/4a37a66aa49247d0/", "Samsung S21 FE - 9H Härdat Glass - Super Kvalitet 3D")</f>
        <v>Samsung S21 FE - 9H Härdat Glass - Super Kvalitet 3D</v>
      </c>
      <c r="F13992" s="1" t="s">
        <v>4338</v>
      </c>
      <c r="G13992" s="1" t="s">
        <v>4339</v>
      </c>
      <c r="H13992" s="1" t="s">
        <v>4340</v>
      </c>
      <c r="I13992" s="1" t="s">
        <v>1230</v>
      </c>
      <c r="J13992" s="1" t="s">
        <v>9</v>
      </c>
      <c r="K13992" s="2" t="s">
        <v>16115</v>
      </c>
      <c r="L13992" s="1" t="s">
        <v>2602</v>
      </c>
      <c r="M13992" s="1" t="s">
        <v>16</v>
      </c>
      <c r="N13992" s="1" t="s">
        <v>16</v>
      </c>
      <c r="O13992" s="1">
        <v>55.2</v>
      </c>
      <c r="P13992" s="1">
        <v>1.0</v>
      </c>
    </row>
    <row r="13993">
      <c r="A13993" s="1" t="s">
        <v>29</v>
      </c>
      <c r="B13993" s="1" t="s">
        <v>16814</v>
      </c>
      <c r="C13993" s="2" t="s">
        <v>16720</v>
      </c>
      <c r="D13993" s="1" t="s">
        <v>19</v>
      </c>
      <c r="E13993" s="3" t="str">
        <f>HYPERLINK("https://fyndiq.se/produkt/d797b2d066ca471c/", "2-Pack Apple Watch 44mm – Härdat glas 9H – Super kvalitet 3D")</f>
        <v>2-Pack Apple Watch 44mm – Härdat glas 9H – Super kvalitet 3D</v>
      </c>
      <c r="F13993" s="1" t="s">
        <v>1392</v>
      </c>
      <c r="G13993" s="1" t="s">
        <v>1393</v>
      </c>
      <c r="H13993" s="1" t="s">
        <v>1394</v>
      </c>
      <c r="I13993" s="1" t="s">
        <v>1230</v>
      </c>
      <c r="J13993" s="1" t="s">
        <v>9</v>
      </c>
      <c r="K13993" s="2" t="s">
        <v>16115</v>
      </c>
      <c r="L13993" s="1" t="s">
        <v>2602</v>
      </c>
      <c r="M13993" s="1" t="s">
        <v>16</v>
      </c>
      <c r="N13993" s="1" t="s">
        <v>16</v>
      </c>
      <c r="O13993" s="1">
        <v>55.2</v>
      </c>
      <c r="P13993" s="1">
        <v>1.0</v>
      </c>
    </row>
    <row r="13994">
      <c r="A13994" s="1" t="s">
        <v>29</v>
      </c>
      <c r="B13994" s="1" t="s">
        <v>16815</v>
      </c>
      <c r="C13994" s="2" t="s">
        <v>16720</v>
      </c>
      <c r="D13994" s="1" t="s">
        <v>19</v>
      </c>
      <c r="E13994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3994" s="1" t="s">
        <v>2870</v>
      </c>
      <c r="G13994" s="1" t="s">
        <v>2871</v>
      </c>
      <c r="H13994" s="1" t="s">
        <v>2872</v>
      </c>
      <c r="I13994" s="1" t="s">
        <v>1230</v>
      </c>
      <c r="J13994" s="1" t="s">
        <v>23</v>
      </c>
      <c r="K13994" s="1" t="s">
        <v>16</v>
      </c>
      <c r="L13994" s="1" t="s">
        <v>16</v>
      </c>
      <c r="M13994" s="1" t="s">
        <v>16</v>
      </c>
      <c r="N13994" s="1" t="s">
        <v>16</v>
      </c>
      <c r="O13994" s="1">
        <v>63.2</v>
      </c>
      <c r="P13994" s="1">
        <v>1.0</v>
      </c>
    </row>
    <row r="13995">
      <c r="A13995" s="1" t="s">
        <v>29</v>
      </c>
      <c r="B13995" s="1" t="s">
        <v>16816</v>
      </c>
      <c r="C13995" s="2" t="s">
        <v>16720</v>
      </c>
      <c r="D13995" s="1" t="s">
        <v>19</v>
      </c>
      <c r="E1399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3995" s="1" t="s">
        <v>722</v>
      </c>
      <c r="G13995" s="1" t="s">
        <v>723</v>
      </c>
      <c r="H13995" s="1" t="s">
        <v>724</v>
      </c>
      <c r="I13995" s="1" t="s">
        <v>1311</v>
      </c>
      <c r="J13995" s="1" t="s">
        <v>9</v>
      </c>
      <c r="K13995" s="2" t="s">
        <v>16007</v>
      </c>
      <c r="L13995" s="1" t="s">
        <v>2914</v>
      </c>
      <c r="M13995" s="1" t="s">
        <v>16</v>
      </c>
      <c r="N13995" s="1" t="s">
        <v>16</v>
      </c>
      <c r="O13995" s="1">
        <v>79.2</v>
      </c>
      <c r="P13995" s="1">
        <v>1.0</v>
      </c>
    </row>
    <row r="13996">
      <c r="A13996" s="1" t="s">
        <v>29</v>
      </c>
      <c r="B13996" s="1" t="s">
        <v>16817</v>
      </c>
      <c r="C13996" s="2" t="s">
        <v>16720</v>
      </c>
      <c r="D13996" s="1" t="s">
        <v>19</v>
      </c>
      <c r="E1399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3996" s="1" t="s">
        <v>132</v>
      </c>
      <c r="G13996" s="1" t="s">
        <v>133</v>
      </c>
      <c r="H13996" s="1" t="s">
        <v>134</v>
      </c>
      <c r="I13996" s="1" t="s">
        <v>1311</v>
      </c>
      <c r="J13996" s="1" t="s">
        <v>23</v>
      </c>
      <c r="K13996" s="1" t="s">
        <v>16</v>
      </c>
      <c r="L13996" s="1" t="s">
        <v>16</v>
      </c>
      <c r="M13996" s="1" t="s">
        <v>16</v>
      </c>
      <c r="N13996" s="1" t="s">
        <v>16</v>
      </c>
      <c r="O13996" s="1">
        <v>71.2</v>
      </c>
      <c r="P13996" s="1">
        <v>1.0</v>
      </c>
    </row>
    <row r="13997">
      <c r="A13997" s="1" t="s">
        <v>29</v>
      </c>
      <c r="B13997" s="1" t="s">
        <v>16818</v>
      </c>
      <c r="C13997" s="2" t="s">
        <v>16720</v>
      </c>
      <c r="D13997" s="1" t="s">
        <v>19</v>
      </c>
      <c r="E13997" s="3" t="str">
        <f>HYPERLINK("https://fyndiq.se/produkt/406117b60bf241a0/", "2-Pack Samsung Galaxy S9 - Härdat glas 9H - Super kvalitet 3D")</f>
        <v>2-Pack Samsung Galaxy S9 - Härdat glas 9H - Super kvalitet 3D</v>
      </c>
      <c r="F13997" s="1" t="s">
        <v>228</v>
      </c>
      <c r="G13997" s="1" t="s">
        <v>229</v>
      </c>
      <c r="H13997" s="1" t="s">
        <v>230</v>
      </c>
      <c r="I13997" s="1" t="s">
        <v>16</v>
      </c>
      <c r="J13997" s="1" t="s">
        <v>23</v>
      </c>
      <c r="K13997" s="1" t="s">
        <v>16</v>
      </c>
      <c r="L13997" s="1" t="s">
        <v>16</v>
      </c>
      <c r="M13997" s="1" t="s">
        <v>16</v>
      </c>
      <c r="N13997" s="1" t="s">
        <v>16</v>
      </c>
      <c r="O13997" s="1">
        <v>63.2</v>
      </c>
      <c r="P13997" s="1">
        <v>1.0</v>
      </c>
    </row>
    <row r="13998">
      <c r="A13998" s="1" t="s">
        <v>29</v>
      </c>
      <c r="B13998" s="1" t="s">
        <v>16819</v>
      </c>
      <c r="C13998" s="2" t="s">
        <v>16720</v>
      </c>
      <c r="D13998" s="1" t="s">
        <v>19</v>
      </c>
      <c r="E13998" s="3" t="str">
        <f>HYPERLINK("https://fyndiq.se/produkt/53fb4d2f0bdc45ed/", "Samsung Galaxy Note 9 – Härdat glas 9H – Super kvalitet 3D")</f>
        <v>Samsung Galaxy Note 9 – Härdat glas 9H – Super kvalitet 3D</v>
      </c>
      <c r="F13998" s="1" t="s">
        <v>10926</v>
      </c>
      <c r="G13998" s="1" t="s">
        <v>10927</v>
      </c>
      <c r="H13998" s="1" t="s">
        <v>10928</v>
      </c>
      <c r="I13998" s="1" t="s">
        <v>16</v>
      </c>
      <c r="J13998" s="1" t="s">
        <v>23</v>
      </c>
      <c r="K13998" s="1" t="s">
        <v>16</v>
      </c>
      <c r="L13998" s="1" t="s">
        <v>16</v>
      </c>
      <c r="M13998" s="1" t="s">
        <v>16</v>
      </c>
      <c r="N13998" s="1" t="s">
        <v>16</v>
      </c>
      <c r="O13998" s="1">
        <v>55.2</v>
      </c>
      <c r="P13998" s="1">
        <v>1.0</v>
      </c>
    </row>
    <row r="13999">
      <c r="A13999" s="1" t="s">
        <v>29</v>
      </c>
      <c r="B13999" s="1" t="s">
        <v>16820</v>
      </c>
      <c r="C13999" s="2" t="s">
        <v>16720</v>
      </c>
      <c r="D13999" s="1" t="s">
        <v>19</v>
      </c>
      <c r="E1399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3999" s="1" t="s">
        <v>103</v>
      </c>
      <c r="G13999" s="1" t="s">
        <v>104</v>
      </c>
      <c r="H13999" s="1" t="s">
        <v>105</v>
      </c>
      <c r="I13999" s="1" t="s">
        <v>1673</v>
      </c>
      <c r="J13999" s="1" t="s">
        <v>9</v>
      </c>
      <c r="K13999" s="2" t="s">
        <v>14455</v>
      </c>
      <c r="L13999" s="1" t="s">
        <v>2811</v>
      </c>
      <c r="M13999" s="1" t="s">
        <v>16</v>
      </c>
      <c r="N13999" s="1" t="s">
        <v>16</v>
      </c>
      <c r="O13999" s="1">
        <v>63.2</v>
      </c>
      <c r="P13999" s="1">
        <v>1.0</v>
      </c>
    </row>
    <row r="14000">
      <c r="A14000" s="1" t="s">
        <v>29</v>
      </c>
      <c r="B14000" s="1" t="s">
        <v>16821</v>
      </c>
      <c r="C14000" s="2" t="s">
        <v>16720</v>
      </c>
      <c r="D14000" s="1" t="s">
        <v>19</v>
      </c>
      <c r="E14000" s="3" t="str">
        <f>HYPERLINK("https://fyndiq.se/produkt/d2c30baa04ab483c/", "2-Pack Samsung A22 5G Skärmskydd - Härdat Glas 9H - Super kvalitet 3D")</f>
        <v>2-Pack Samsung A22 5G Skärmskydd - Härdat Glas 9H - Super kvalitet 3D</v>
      </c>
      <c r="F14000" s="1" t="s">
        <v>1273</v>
      </c>
      <c r="G14000" s="1" t="s">
        <v>1274</v>
      </c>
      <c r="H14000" s="1" t="s">
        <v>1275</v>
      </c>
      <c r="I14000" s="1" t="s">
        <v>16</v>
      </c>
      <c r="J14000" s="1" t="s">
        <v>23</v>
      </c>
      <c r="K14000" s="1" t="s">
        <v>16</v>
      </c>
      <c r="L14000" s="1" t="s">
        <v>16</v>
      </c>
      <c r="M14000" s="1" t="s">
        <v>16</v>
      </c>
      <c r="N14000" s="1" t="s">
        <v>16</v>
      </c>
      <c r="O14000" s="1">
        <v>63.2</v>
      </c>
      <c r="P14000" s="1">
        <v>1.0</v>
      </c>
    </row>
    <row r="14001">
      <c r="A14001" s="1" t="s">
        <v>29</v>
      </c>
      <c r="B14001" s="1" t="s">
        <v>16822</v>
      </c>
      <c r="C14001" s="2" t="s">
        <v>16720</v>
      </c>
      <c r="D14001" s="1" t="s">
        <v>19</v>
      </c>
      <c r="E14001" s="3" t="str">
        <f>HYPERLINK("https://fyndiq.se/produkt/b1caddae2e864477/", "2- Pack Samsung S10 Plus - Härdat Glas 9H - Super Kvalitet 3D")</f>
        <v>2- Pack Samsung S10 Plus - Härdat Glas 9H - Super Kvalitet 3D</v>
      </c>
      <c r="F14001" s="1" t="s">
        <v>477</v>
      </c>
      <c r="G14001" s="1" t="s">
        <v>478</v>
      </c>
      <c r="H14001" s="1" t="s">
        <v>479</v>
      </c>
      <c r="I14001" s="1" t="s">
        <v>16</v>
      </c>
      <c r="J14001" s="1" t="s">
        <v>23</v>
      </c>
      <c r="K14001" s="1" t="s">
        <v>16</v>
      </c>
      <c r="L14001" s="1" t="s">
        <v>16</v>
      </c>
      <c r="M14001" s="1" t="s">
        <v>16</v>
      </c>
      <c r="N14001" s="1" t="s">
        <v>16</v>
      </c>
      <c r="O14001" s="1">
        <v>63.2</v>
      </c>
      <c r="P14001" s="1">
        <v>1.0</v>
      </c>
    </row>
    <row r="14002">
      <c r="A14002" s="1" t="s">
        <v>29</v>
      </c>
      <c r="B14002" s="1" t="s">
        <v>16823</v>
      </c>
      <c r="C14002" s="2" t="s">
        <v>16720</v>
      </c>
      <c r="D14002" s="1" t="s">
        <v>19</v>
      </c>
      <c r="E14002" s="3" t="str">
        <f>HYPERLINK("https://fyndiq.se/produkt/4603671cea994359/", "Samsung S20 Plus härdat glas 3D 9H Top Kvalitet skärmskydd")</f>
        <v>Samsung S20 Plus härdat glas 3D 9H Top Kvalitet skärmskydd</v>
      </c>
      <c r="F14002" s="1" t="s">
        <v>428</v>
      </c>
      <c r="G14002" s="1" t="s">
        <v>429</v>
      </c>
      <c r="H14002" s="1" t="s">
        <v>430</v>
      </c>
      <c r="I14002" s="1" t="s">
        <v>16</v>
      </c>
      <c r="J14002" s="1" t="s">
        <v>23</v>
      </c>
      <c r="K14002" s="1" t="s">
        <v>16</v>
      </c>
      <c r="L14002" s="1" t="s">
        <v>16</v>
      </c>
      <c r="M14002" s="1" t="s">
        <v>16</v>
      </c>
      <c r="N14002" s="1" t="s">
        <v>16</v>
      </c>
      <c r="O14002" s="1">
        <v>55.2</v>
      </c>
      <c r="P14002" s="1">
        <v>1.0</v>
      </c>
    </row>
    <row r="14003">
      <c r="A14003" s="1" t="s">
        <v>29</v>
      </c>
      <c r="B14003" s="1" t="s">
        <v>16824</v>
      </c>
      <c r="C14003" s="2" t="s">
        <v>16720</v>
      </c>
      <c r="D14003" s="1" t="s">
        <v>19</v>
      </c>
      <c r="E14003" s="3" t="str">
        <f>HYPERLINK("https://fyndiq.se/produkt/e9c1dd33f1fd4d17/", "2-Pack Samsung Galaxy S21 5G - Härdat Glas Skärmskydd 9H - HD")</f>
        <v>2-Pack Samsung Galaxy S21 5G - Härdat Glas Skärmskydd 9H - HD</v>
      </c>
      <c r="F14003" s="1" t="s">
        <v>454</v>
      </c>
      <c r="G14003" s="1" t="s">
        <v>455</v>
      </c>
      <c r="H14003" s="1" t="s">
        <v>456</v>
      </c>
      <c r="I14003" s="1" t="s">
        <v>16</v>
      </c>
      <c r="J14003" s="1" t="s">
        <v>23</v>
      </c>
      <c r="K14003" s="1" t="s">
        <v>16</v>
      </c>
      <c r="L14003" s="1" t="s">
        <v>16</v>
      </c>
      <c r="M14003" s="1" t="s">
        <v>16</v>
      </c>
      <c r="N14003" s="1" t="s">
        <v>16</v>
      </c>
      <c r="O14003" s="1">
        <v>63.2</v>
      </c>
      <c r="P14003" s="1">
        <v>1.0</v>
      </c>
    </row>
    <row r="14004">
      <c r="A14004" s="1" t="s">
        <v>29</v>
      </c>
      <c r="B14004" s="1" t="s">
        <v>16825</v>
      </c>
      <c r="C14004" s="2" t="s">
        <v>16720</v>
      </c>
      <c r="D14004" s="1" t="s">
        <v>19</v>
      </c>
      <c r="E14004" s="3" t="str">
        <f>HYPERLINK("https://fyndiq.se/produkt/0a890dd972c4463d/", "2-Pack Samsung Galaxy A52s 5G - Härdat glas 9H - Super kvalitet")</f>
        <v>2-Pack Samsung Galaxy A52s 5G - Härdat glas 9H - Super kvalitet</v>
      </c>
      <c r="F14004" s="1" t="s">
        <v>442</v>
      </c>
      <c r="G14004" s="1" t="s">
        <v>443</v>
      </c>
      <c r="H14004" s="1" t="s">
        <v>444</v>
      </c>
      <c r="I14004" s="1" t="s">
        <v>16</v>
      </c>
      <c r="J14004" s="1" t="s">
        <v>23</v>
      </c>
      <c r="K14004" s="1" t="s">
        <v>16</v>
      </c>
      <c r="L14004" s="1" t="s">
        <v>16</v>
      </c>
      <c r="M14004" s="1" t="s">
        <v>16</v>
      </c>
      <c r="N14004" s="1" t="s">
        <v>16</v>
      </c>
      <c r="O14004" s="1">
        <v>63.2</v>
      </c>
      <c r="P14004" s="1">
        <v>1.0</v>
      </c>
    </row>
    <row r="14005">
      <c r="A14005" s="1" t="s">
        <v>29</v>
      </c>
      <c r="B14005" s="1" t="s">
        <v>16826</v>
      </c>
      <c r="C14005" s="2" t="s">
        <v>16720</v>
      </c>
      <c r="D14005" s="1" t="s">
        <v>19</v>
      </c>
      <c r="E14005" s="3" t="str">
        <f>HYPERLINK("https://fyndiq.se/produkt/e4b87757208946c3/", "2-Pack Samsung S10E Skärmskydd - Härdat Glas 9H - Super kvalitet 3D")</f>
        <v>2-Pack Samsung S10E Skärmskydd - Härdat Glas 9H - Super kvalitet 3D</v>
      </c>
      <c r="F14005" s="1" t="s">
        <v>95</v>
      </c>
      <c r="G14005" s="1" t="s">
        <v>96</v>
      </c>
      <c r="H14005" s="1" t="s">
        <v>97</v>
      </c>
      <c r="I14005" s="1" t="s">
        <v>16</v>
      </c>
      <c r="J14005" s="1" t="s">
        <v>23</v>
      </c>
      <c r="K14005" s="1" t="s">
        <v>16</v>
      </c>
      <c r="L14005" s="1" t="s">
        <v>16</v>
      </c>
      <c r="M14005" s="1" t="s">
        <v>16</v>
      </c>
      <c r="N14005" s="1" t="s">
        <v>16</v>
      </c>
      <c r="O14005" s="1">
        <v>63.2</v>
      </c>
      <c r="P14005" s="1">
        <v>1.0</v>
      </c>
    </row>
    <row r="14006">
      <c r="A14006" s="1" t="s">
        <v>29</v>
      </c>
      <c r="B14006" s="1" t="s">
        <v>16827</v>
      </c>
      <c r="C14006" s="2" t="s">
        <v>16720</v>
      </c>
      <c r="D14006" s="1" t="s">
        <v>19</v>
      </c>
      <c r="E14006" s="3" t="str">
        <f>HYPERLINK("https://fyndiq.se/produkt/1c00518ebe824bca/", "Motorola Edge 40 NEO - Härdat Glas 9H - Super kvalitet 3D Skärmskydd")</f>
        <v>Motorola Edge 40 NEO - Härdat Glas 9H - Super kvalitet 3D Skärmskydd</v>
      </c>
      <c r="F14006" s="1" t="s">
        <v>3946</v>
      </c>
      <c r="G14006" s="1" t="s">
        <v>3947</v>
      </c>
      <c r="H14006" s="1" t="s">
        <v>3948</v>
      </c>
      <c r="I14006" s="1" t="s">
        <v>16</v>
      </c>
      <c r="J14006" s="1" t="s">
        <v>23</v>
      </c>
      <c r="K14006" s="1" t="s">
        <v>16</v>
      </c>
      <c r="L14006" s="1" t="s">
        <v>16</v>
      </c>
      <c r="M14006" s="1" t="s">
        <v>16</v>
      </c>
      <c r="N14006" s="1" t="s">
        <v>16</v>
      </c>
      <c r="O14006" s="1">
        <v>63.2</v>
      </c>
      <c r="P14006" s="1">
        <v>1.0</v>
      </c>
    </row>
    <row r="14007">
      <c r="A14007" s="1" t="s">
        <v>29</v>
      </c>
      <c r="B14007" s="1" t="s">
        <v>16828</v>
      </c>
      <c r="C14007" s="2" t="s">
        <v>16720</v>
      </c>
      <c r="D14007" s="1" t="s">
        <v>19</v>
      </c>
      <c r="E1400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4007" s="1" t="s">
        <v>204</v>
      </c>
      <c r="G14007" s="1" t="s">
        <v>205</v>
      </c>
      <c r="H14007" s="1" t="s">
        <v>206</v>
      </c>
      <c r="I14007" s="1" t="s">
        <v>16</v>
      </c>
      <c r="J14007" s="1" t="s">
        <v>23</v>
      </c>
      <c r="K14007" s="1" t="s">
        <v>16</v>
      </c>
      <c r="L14007" s="1" t="s">
        <v>16</v>
      </c>
      <c r="M14007" s="1" t="s">
        <v>16</v>
      </c>
      <c r="N14007" s="1" t="s">
        <v>16</v>
      </c>
      <c r="O14007" s="1">
        <v>71.2</v>
      </c>
      <c r="P14007" s="1">
        <v>1.0</v>
      </c>
    </row>
    <row r="14008">
      <c r="A14008" s="1" t="s">
        <v>29</v>
      </c>
      <c r="B14008" s="1" t="s">
        <v>16829</v>
      </c>
      <c r="C14008" s="2" t="s">
        <v>16720</v>
      </c>
      <c r="D14008" s="1" t="s">
        <v>19</v>
      </c>
      <c r="E14008" s="3" t="str">
        <f>HYPERLINK("https://fyndiq.se/produkt/c47dc331e908415c/", "2 Pack - Samsung S22 ULTRA - 9H Härdat Glass - 3D Super Kvalitet")</f>
        <v>2 Pack - Samsung S22 ULTRA - 9H Härdat Glass - 3D Super Kvalitet</v>
      </c>
      <c r="F14008" s="1" t="s">
        <v>246</v>
      </c>
      <c r="G14008" s="1" t="s">
        <v>247</v>
      </c>
      <c r="H14008" s="1" t="s">
        <v>248</v>
      </c>
      <c r="I14008" s="1" t="s">
        <v>16</v>
      </c>
      <c r="J14008" s="1" t="s">
        <v>23</v>
      </c>
      <c r="K14008" s="1" t="s">
        <v>16</v>
      </c>
      <c r="L14008" s="1" t="s">
        <v>16</v>
      </c>
      <c r="M14008" s="1" t="s">
        <v>16</v>
      </c>
      <c r="N14008" s="1" t="s">
        <v>16</v>
      </c>
      <c r="O14008" s="1">
        <v>63.2</v>
      </c>
      <c r="P14008" s="1">
        <v>1.0</v>
      </c>
    </row>
    <row r="14009">
      <c r="A14009" s="1" t="s">
        <v>29</v>
      </c>
      <c r="B14009" s="1" t="s">
        <v>16830</v>
      </c>
      <c r="C14009" s="2" t="s">
        <v>16720</v>
      </c>
      <c r="D14009" s="1" t="s">
        <v>19</v>
      </c>
      <c r="E14009" s="3" t="str">
        <f>HYPERLINK("https://fyndiq.se/produkt/c64bbbf107e34309/", "2-Pack Huawei P30 - Härdat glas 9H – 3D Super kvalitet")</f>
        <v>2-Pack Huawei P30 - Härdat glas 9H – 3D Super kvalitet</v>
      </c>
      <c r="F14009" s="1" t="s">
        <v>845</v>
      </c>
      <c r="G14009" s="1" t="s">
        <v>846</v>
      </c>
      <c r="H14009" s="1" t="s">
        <v>847</v>
      </c>
      <c r="I14009" s="1" t="s">
        <v>16</v>
      </c>
      <c r="J14009" s="1" t="s">
        <v>23</v>
      </c>
      <c r="K14009" s="1" t="s">
        <v>16</v>
      </c>
      <c r="L14009" s="1" t="s">
        <v>16</v>
      </c>
      <c r="M14009" s="1" t="s">
        <v>16</v>
      </c>
      <c r="N14009" s="1" t="s">
        <v>16</v>
      </c>
      <c r="O14009" s="1">
        <v>63.2</v>
      </c>
      <c r="P14009" s="1">
        <v>1.0</v>
      </c>
    </row>
    <row r="14010">
      <c r="A14010" s="1" t="s">
        <v>29</v>
      </c>
      <c r="B14010" s="1" t="s">
        <v>16831</v>
      </c>
      <c r="C14010" s="2" t="s">
        <v>16720</v>
      </c>
      <c r="D14010" s="1" t="s">
        <v>19</v>
      </c>
      <c r="E14010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4010" s="1" t="s">
        <v>4343</v>
      </c>
      <c r="G14010" s="1" t="s">
        <v>4344</v>
      </c>
      <c r="H14010" s="1" t="s">
        <v>4345</v>
      </c>
      <c r="I14010" s="1" t="s">
        <v>16</v>
      </c>
      <c r="J14010" s="1" t="s">
        <v>23</v>
      </c>
      <c r="K14010" s="1" t="s">
        <v>16</v>
      </c>
      <c r="L14010" s="1" t="s">
        <v>16</v>
      </c>
      <c r="M14010" s="1" t="s">
        <v>16</v>
      </c>
      <c r="N14010" s="1" t="s">
        <v>16</v>
      </c>
      <c r="O14010" s="1">
        <v>95.2</v>
      </c>
      <c r="P14010" s="1">
        <v>1.0</v>
      </c>
    </row>
    <row r="14011">
      <c r="A14011" s="1" t="s">
        <v>29</v>
      </c>
      <c r="B14011" s="1" t="s">
        <v>16832</v>
      </c>
      <c r="C14011" s="2" t="s">
        <v>16720</v>
      </c>
      <c r="D14011" s="1" t="s">
        <v>19</v>
      </c>
      <c r="E14011" s="3" t="str">
        <f t="shared" ref="E14011:E14012" si="623">HYPERLINK("https://fyndiq.se/produkt/80d04410f9c744e2/", "2-Pack Samsung S23 Ultra - 9H Härdat Glass - 3D Super Kvalitet Skärmskydd")</f>
        <v>2-Pack Samsung S23 Ultra - 9H Härdat Glass - 3D Super Kvalitet Skärmskydd</v>
      </c>
      <c r="F14011" s="1" t="s">
        <v>2144</v>
      </c>
      <c r="G14011" s="1" t="s">
        <v>2145</v>
      </c>
      <c r="H14011" s="1" t="s">
        <v>2146</v>
      </c>
      <c r="I14011" s="1" t="s">
        <v>16</v>
      </c>
      <c r="J14011" s="1" t="s">
        <v>23</v>
      </c>
      <c r="K14011" s="1" t="s">
        <v>16</v>
      </c>
      <c r="L14011" s="1" t="s">
        <v>16</v>
      </c>
      <c r="M14011" s="1" t="s">
        <v>16</v>
      </c>
      <c r="N14011" s="1" t="s">
        <v>16</v>
      </c>
      <c r="O14011" s="1">
        <v>63.2</v>
      </c>
      <c r="P14011" s="1">
        <v>1.0</v>
      </c>
    </row>
    <row r="14012">
      <c r="A14012" s="1" t="s">
        <v>29</v>
      </c>
      <c r="B14012" s="1" t="s">
        <v>16833</v>
      </c>
      <c r="C14012" s="2" t="s">
        <v>16834</v>
      </c>
      <c r="D14012" s="1" t="s">
        <v>19</v>
      </c>
      <c r="E14012" s="3" t="str">
        <f t="shared" si="623"/>
        <v>2-Pack Samsung S23 Ultra - 9H Härdat Glass - 3D Super Kvalitet Skärmskydd</v>
      </c>
      <c r="F14012" s="1" t="s">
        <v>2144</v>
      </c>
      <c r="G14012" s="1" t="s">
        <v>2145</v>
      </c>
      <c r="H14012" s="1" t="s">
        <v>2146</v>
      </c>
      <c r="I14012" s="1" t="s">
        <v>16</v>
      </c>
      <c r="J14012" s="1" t="s">
        <v>23</v>
      </c>
      <c r="K14012" s="1" t="s">
        <v>16</v>
      </c>
      <c r="L14012" s="1" t="s">
        <v>16</v>
      </c>
      <c r="M14012" s="1" t="s">
        <v>16</v>
      </c>
      <c r="N14012" s="1" t="s">
        <v>16</v>
      </c>
      <c r="O14012" s="1">
        <v>63.2</v>
      </c>
      <c r="P14012" s="1">
        <v>1.0</v>
      </c>
    </row>
    <row r="14013">
      <c r="A14013" s="1" t="s">
        <v>29</v>
      </c>
      <c r="B14013" s="1" t="s">
        <v>16835</v>
      </c>
      <c r="C14013" s="2" t="s">
        <v>16834</v>
      </c>
      <c r="D14013" s="1" t="s">
        <v>19</v>
      </c>
      <c r="E14013" s="3" t="str">
        <f>HYPERLINK("https://fyndiq.se/produkt/e0b5cbce33334680/", "2 Pack Sony Xperia 10 IV - Härdat glas 9H -Super Kvalitet 3D")</f>
        <v>2 Pack Sony Xperia 10 IV - Härdat glas 9H -Super Kvalitet 3D</v>
      </c>
      <c r="F14013" s="1" t="s">
        <v>250</v>
      </c>
      <c r="G14013" s="1" t="s">
        <v>251</v>
      </c>
      <c r="H14013" s="1" t="s">
        <v>252</v>
      </c>
      <c r="I14013" s="1" t="s">
        <v>16</v>
      </c>
      <c r="J14013" s="1" t="s">
        <v>23</v>
      </c>
      <c r="K14013" s="1" t="s">
        <v>16</v>
      </c>
      <c r="L14013" s="1" t="s">
        <v>16</v>
      </c>
      <c r="M14013" s="1" t="s">
        <v>16</v>
      </c>
      <c r="N14013" s="1" t="s">
        <v>16</v>
      </c>
      <c r="O14013" s="1">
        <v>71.2</v>
      </c>
      <c r="P14013" s="1">
        <v>1.0</v>
      </c>
    </row>
    <row r="14014">
      <c r="A14014" s="1" t="s">
        <v>29</v>
      </c>
      <c r="B14014" s="1" t="s">
        <v>16836</v>
      </c>
      <c r="C14014" s="2" t="s">
        <v>16834</v>
      </c>
      <c r="D14014" s="1" t="s">
        <v>19</v>
      </c>
      <c r="E1401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014" s="1" t="s">
        <v>722</v>
      </c>
      <c r="G14014" s="1" t="s">
        <v>723</v>
      </c>
      <c r="H14014" s="1" t="s">
        <v>724</v>
      </c>
      <c r="I14014" s="1" t="s">
        <v>16</v>
      </c>
      <c r="J14014" s="1" t="s">
        <v>23</v>
      </c>
      <c r="K14014" s="1" t="s">
        <v>16</v>
      </c>
      <c r="L14014" s="1" t="s">
        <v>16</v>
      </c>
      <c r="M14014" s="1" t="s">
        <v>16</v>
      </c>
      <c r="N14014" s="1" t="s">
        <v>16</v>
      </c>
      <c r="O14014" s="1">
        <v>79.2</v>
      </c>
      <c r="P14014" s="1">
        <v>1.0</v>
      </c>
    </row>
    <row r="14015">
      <c r="A14015" s="1" t="s">
        <v>29</v>
      </c>
      <c r="B14015" s="1" t="s">
        <v>16837</v>
      </c>
      <c r="C14015" s="2" t="s">
        <v>16834</v>
      </c>
      <c r="D14015" s="1" t="s">
        <v>19</v>
      </c>
      <c r="E14015" s="3" t="str">
        <f>HYPERLINK("https://fyndiq.se/produkt/dfe28e565d2e4c8d/", "2 Pack Samsung S21 FE - 9H Härdat Glass - Super Kvalitet 3D")</f>
        <v>2 Pack Samsung S21 FE - 9H Härdat Glass - Super Kvalitet 3D</v>
      </c>
      <c r="F14015" s="1" t="s">
        <v>276</v>
      </c>
      <c r="G14015" s="1" t="s">
        <v>277</v>
      </c>
      <c r="H14015" s="1" t="s">
        <v>278</v>
      </c>
      <c r="I14015" s="1" t="s">
        <v>16</v>
      </c>
      <c r="J14015" s="1" t="s">
        <v>23</v>
      </c>
      <c r="K14015" s="1" t="s">
        <v>16</v>
      </c>
      <c r="L14015" s="1" t="s">
        <v>16</v>
      </c>
      <c r="M14015" s="1" t="s">
        <v>16</v>
      </c>
      <c r="N14015" s="1" t="s">
        <v>16</v>
      </c>
      <c r="O14015" s="1">
        <v>63.2</v>
      </c>
      <c r="P14015" s="1">
        <v>1.0</v>
      </c>
    </row>
    <row r="14016">
      <c r="A14016" s="1" t="s">
        <v>29</v>
      </c>
      <c r="B14016" s="1" t="s">
        <v>16838</v>
      </c>
      <c r="C14016" s="2" t="s">
        <v>16834</v>
      </c>
      <c r="D14016" s="1" t="s">
        <v>19</v>
      </c>
      <c r="E14016" s="3" t="str">
        <f>HYPERLINK("https://fyndiq.se/produkt/f24ab07311cb4672/", "OnePlus 9 Pro 5G - Härdat Glas 9H - Super kvalitet - 3D Skärmskydd")</f>
        <v>OnePlus 9 Pro 5G - Härdat Glas 9H - Super kvalitet - 3D Skärmskydd</v>
      </c>
      <c r="F14016" s="1" t="s">
        <v>4604</v>
      </c>
      <c r="G14016" s="1" t="s">
        <v>4605</v>
      </c>
      <c r="H14016" s="1" t="s">
        <v>4606</v>
      </c>
      <c r="I14016" s="1" t="s">
        <v>16</v>
      </c>
      <c r="J14016" s="1" t="s">
        <v>23</v>
      </c>
      <c r="K14016" s="1" t="s">
        <v>16</v>
      </c>
      <c r="L14016" s="1" t="s">
        <v>16</v>
      </c>
      <c r="M14016" s="1" t="s">
        <v>16</v>
      </c>
      <c r="N14016" s="1" t="s">
        <v>16</v>
      </c>
      <c r="O14016" s="1">
        <v>63.2</v>
      </c>
      <c r="P14016" s="1">
        <v>1.0</v>
      </c>
    </row>
    <row r="14017">
      <c r="A14017" s="1" t="s">
        <v>29</v>
      </c>
      <c r="B14017" s="1" t="s">
        <v>16839</v>
      </c>
      <c r="C14017" s="2" t="s">
        <v>16834</v>
      </c>
      <c r="D14017" s="1" t="s">
        <v>19</v>
      </c>
      <c r="E14017" s="3" t="str">
        <f>HYPERLINK("https://fyndiq.se/produkt/a047b5d99d58461d/", "2-Pack Google Pixel 6A - Härdat glas 9H - Super kvalitet 3D")</f>
        <v>2-Pack Google Pixel 6A - Härdat glas 9H - Super kvalitet 3D</v>
      </c>
      <c r="F14017" s="1" t="s">
        <v>1205</v>
      </c>
      <c r="G14017" s="1" t="s">
        <v>1206</v>
      </c>
      <c r="H14017" s="1" t="s">
        <v>1207</v>
      </c>
      <c r="I14017" s="1" t="s">
        <v>16</v>
      </c>
      <c r="J14017" s="1" t="s">
        <v>23</v>
      </c>
      <c r="K14017" s="1" t="s">
        <v>16</v>
      </c>
      <c r="L14017" s="1" t="s">
        <v>16</v>
      </c>
      <c r="M14017" s="1" t="s">
        <v>16</v>
      </c>
      <c r="N14017" s="1" t="s">
        <v>16</v>
      </c>
      <c r="O14017" s="1">
        <v>63.2</v>
      </c>
      <c r="P14017" s="1">
        <v>1.0</v>
      </c>
    </row>
    <row r="14018">
      <c r="A14018" s="1" t="s">
        <v>29</v>
      </c>
      <c r="B14018" s="1" t="s">
        <v>16840</v>
      </c>
      <c r="C14018" s="2" t="s">
        <v>16834</v>
      </c>
      <c r="D14018" s="1" t="s">
        <v>19</v>
      </c>
      <c r="E14018" s="3" t="str">
        <f>HYPERLINK("https://fyndiq.se/produkt/0f244212ec124dcd/", "2 Pack OnePlus 9 5G - Härdat glas 9H - Super kvalitet 3D Skärmskydd")</f>
        <v>2 Pack OnePlus 9 5G - Härdat glas 9H - Super kvalitet 3D Skärmskydd</v>
      </c>
      <c r="F14018" s="1" t="s">
        <v>803</v>
      </c>
      <c r="G14018" s="1" t="s">
        <v>804</v>
      </c>
      <c r="H14018" s="1" t="s">
        <v>805</v>
      </c>
      <c r="I14018" s="1" t="s">
        <v>16</v>
      </c>
      <c r="J14018" s="1" t="s">
        <v>23</v>
      </c>
      <c r="K14018" s="1" t="s">
        <v>16</v>
      </c>
      <c r="L14018" s="1" t="s">
        <v>16</v>
      </c>
      <c r="M14018" s="1" t="s">
        <v>16</v>
      </c>
      <c r="N14018" s="1" t="s">
        <v>16</v>
      </c>
      <c r="O14018" s="1">
        <v>63.2</v>
      </c>
      <c r="P14018" s="1">
        <v>1.0</v>
      </c>
    </row>
    <row r="14019">
      <c r="A14019" s="1" t="s">
        <v>29</v>
      </c>
      <c r="B14019" s="1" t="s">
        <v>16841</v>
      </c>
      <c r="C14019" s="2" t="s">
        <v>16834</v>
      </c>
      <c r="D14019" s="1" t="s">
        <v>19</v>
      </c>
      <c r="E1401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019" s="1" t="s">
        <v>614</v>
      </c>
      <c r="G14019" s="1" t="s">
        <v>615</v>
      </c>
      <c r="H14019" s="1" t="s">
        <v>616</v>
      </c>
      <c r="I14019" s="1" t="s">
        <v>16</v>
      </c>
      <c r="J14019" s="1" t="s">
        <v>23</v>
      </c>
      <c r="K14019" s="1" t="s">
        <v>16</v>
      </c>
      <c r="L14019" s="1" t="s">
        <v>16</v>
      </c>
      <c r="M14019" s="1" t="s">
        <v>16</v>
      </c>
      <c r="N14019" s="1" t="s">
        <v>16</v>
      </c>
      <c r="O14019" s="1">
        <v>71.2</v>
      </c>
      <c r="P14019" s="1">
        <v>1.0</v>
      </c>
    </row>
    <row r="14020">
      <c r="A14020" s="1" t="s">
        <v>29</v>
      </c>
      <c r="B14020" s="1" t="s">
        <v>16842</v>
      </c>
      <c r="C14020" s="2" t="s">
        <v>16834</v>
      </c>
      <c r="D14020" s="1" t="s">
        <v>19</v>
      </c>
      <c r="E14020" s="3" t="str">
        <f t="shared" ref="E14020:E14021" si="624">HYPERLINK("https://fyndiq.se/produkt/432d784756a84eff/", "2-Pack Samsung Galaxy S20FE - Härdat Glas-9H -Super kvalitet 3D")</f>
        <v>2-Pack Samsung Galaxy S20FE - Härdat Glas-9H -Super kvalitet 3D</v>
      </c>
      <c r="F14020" s="1" t="s">
        <v>1078</v>
      </c>
      <c r="G14020" s="1" t="s">
        <v>1079</v>
      </c>
      <c r="H14020" s="1" t="s">
        <v>1080</v>
      </c>
      <c r="I14020" s="1" t="s">
        <v>16</v>
      </c>
      <c r="J14020" s="1" t="s">
        <v>23</v>
      </c>
      <c r="K14020" s="1" t="s">
        <v>16</v>
      </c>
      <c r="L14020" s="1" t="s">
        <v>16</v>
      </c>
      <c r="M14020" s="1" t="s">
        <v>16</v>
      </c>
      <c r="N14020" s="1" t="s">
        <v>16</v>
      </c>
      <c r="O14020" s="1">
        <v>63.2</v>
      </c>
      <c r="P14020" s="1">
        <v>1.0</v>
      </c>
    </row>
    <row r="14021">
      <c r="A14021" s="1" t="s">
        <v>29</v>
      </c>
      <c r="B14021" s="1" t="s">
        <v>16843</v>
      </c>
      <c r="C14021" s="2" t="s">
        <v>16834</v>
      </c>
      <c r="D14021" s="1" t="s">
        <v>19</v>
      </c>
      <c r="E14021" s="3" t="str">
        <f t="shared" si="624"/>
        <v>2-Pack Samsung Galaxy S20FE - Härdat Glas-9H -Super kvalitet 3D</v>
      </c>
      <c r="F14021" s="1" t="s">
        <v>1078</v>
      </c>
      <c r="G14021" s="1" t="s">
        <v>1079</v>
      </c>
      <c r="H14021" s="1" t="s">
        <v>1080</v>
      </c>
      <c r="I14021" s="1" t="s">
        <v>16</v>
      </c>
      <c r="J14021" s="1" t="s">
        <v>23</v>
      </c>
      <c r="K14021" s="1" t="s">
        <v>16</v>
      </c>
      <c r="L14021" s="1" t="s">
        <v>16</v>
      </c>
      <c r="M14021" s="1" t="s">
        <v>16</v>
      </c>
      <c r="N14021" s="1" t="s">
        <v>16</v>
      </c>
      <c r="O14021" s="1">
        <v>63.2</v>
      </c>
      <c r="P14021" s="1">
        <v>1.0</v>
      </c>
    </row>
    <row r="14022">
      <c r="A14022" s="1" t="s">
        <v>29</v>
      </c>
      <c r="B14022" s="1" t="s">
        <v>16844</v>
      </c>
      <c r="C14022" s="2" t="s">
        <v>16834</v>
      </c>
      <c r="D14022" s="1" t="s">
        <v>19</v>
      </c>
      <c r="E14022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4022" s="1" t="s">
        <v>2242</v>
      </c>
      <c r="G14022" s="1" t="s">
        <v>2243</v>
      </c>
      <c r="H14022" s="1" t="s">
        <v>2244</v>
      </c>
      <c r="I14022" s="1" t="s">
        <v>16</v>
      </c>
      <c r="J14022" s="1" t="s">
        <v>23</v>
      </c>
      <c r="K14022" s="1" t="s">
        <v>16</v>
      </c>
      <c r="L14022" s="1" t="s">
        <v>16</v>
      </c>
      <c r="M14022" s="1" t="s">
        <v>16</v>
      </c>
      <c r="N14022" s="1" t="s">
        <v>16</v>
      </c>
      <c r="O14022" s="1">
        <v>63.2</v>
      </c>
      <c r="P14022" s="1">
        <v>1.0</v>
      </c>
    </row>
    <row r="14023">
      <c r="A14023" s="1" t="s">
        <v>29</v>
      </c>
      <c r="B14023" s="1" t="s">
        <v>16845</v>
      </c>
      <c r="C14023" s="2" t="s">
        <v>16834</v>
      </c>
      <c r="D14023" s="1" t="s">
        <v>19</v>
      </c>
      <c r="E1402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023" s="1" t="s">
        <v>2144</v>
      </c>
      <c r="G14023" s="1" t="s">
        <v>2145</v>
      </c>
      <c r="H14023" s="1" t="s">
        <v>2146</v>
      </c>
      <c r="I14023" s="1" t="s">
        <v>16</v>
      </c>
      <c r="J14023" s="1" t="s">
        <v>23</v>
      </c>
      <c r="K14023" s="1" t="s">
        <v>16</v>
      </c>
      <c r="L14023" s="1" t="s">
        <v>16</v>
      </c>
      <c r="M14023" s="1" t="s">
        <v>16</v>
      </c>
      <c r="N14023" s="1" t="s">
        <v>16</v>
      </c>
      <c r="O14023" s="1">
        <v>63.2</v>
      </c>
      <c r="P14023" s="1">
        <v>2.0</v>
      </c>
    </row>
    <row r="14024">
      <c r="A14024" s="1" t="s">
        <v>29</v>
      </c>
      <c r="B14024" s="1" t="s">
        <v>16846</v>
      </c>
      <c r="C14024" s="2" t="s">
        <v>16834</v>
      </c>
      <c r="D14024" s="1" t="s">
        <v>19</v>
      </c>
      <c r="E14024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14024" s="1" t="s">
        <v>4399</v>
      </c>
      <c r="G14024" s="1" t="s">
        <v>4400</v>
      </c>
      <c r="H14024" s="1" t="s">
        <v>4401</v>
      </c>
      <c r="I14024" s="1" t="s">
        <v>16</v>
      </c>
      <c r="J14024" s="1" t="s">
        <v>23</v>
      </c>
      <c r="K14024" s="1" t="s">
        <v>16</v>
      </c>
      <c r="L14024" s="1" t="s">
        <v>16</v>
      </c>
      <c r="M14024" s="1" t="s">
        <v>16</v>
      </c>
      <c r="N14024" s="1" t="s">
        <v>16</v>
      </c>
      <c r="O14024" s="1">
        <v>71.2</v>
      </c>
      <c r="P14024" s="1">
        <v>1.0</v>
      </c>
    </row>
    <row r="14025">
      <c r="A14025" s="1" t="s">
        <v>29</v>
      </c>
      <c r="B14025" s="1" t="s">
        <v>16847</v>
      </c>
      <c r="C14025" s="2" t="s">
        <v>16834</v>
      </c>
      <c r="D14025" s="1" t="s">
        <v>19</v>
      </c>
      <c r="E14025" s="3" t="str">
        <f>HYPERLINK("https://fyndiq.se/produkt/17eb3a8226844bc8/", "2-Pack Sony Xperia 1 III - Härdat glas 9H - Super Kvalitet 3D")</f>
        <v>2-Pack Sony Xperia 1 III - Härdat glas 9H - Super Kvalitet 3D</v>
      </c>
      <c r="F14025" s="1" t="s">
        <v>2344</v>
      </c>
      <c r="G14025" s="1" t="s">
        <v>2345</v>
      </c>
      <c r="H14025" s="1" t="s">
        <v>2346</v>
      </c>
      <c r="I14025" s="1" t="s">
        <v>16</v>
      </c>
      <c r="J14025" s="1" t="s">
        <v>23</v>
      </c>
      <c r="K14025" s="1" t="s">
        <v>16</v>
      </c>
      <c r="L14025" s="1" t="s">
        <v>16</v>
      </c>
      <c r="M14025" s="1" t="s">
        <v>16</v>
      </c>
      <c r="N14025" s="1" t="s">
        <v>16</v>
      </c>
      <c r="O14025" s="1">
        <v>63.2</v>
      </c>
      <c r="P14025" s="1">
        <v>1.0</v>
      </c>
    </row>
    <row r="14026">
      <c r="A14026" s="1" t="s">
        <v>29</v>
      </c>
      <c r="B14026" s="1" t="s">
        <v>16848</v>
      </c>
      <c r="C14026" s="2" t="s">
        <v>16834</v>
      </c>
      <c r="D14026" s="1" t="s">
        <v>19</v>
      </c>
      <c r="E14026" s="3" t="str">
        <f t="shared" ref="E14026:E14027" si="625">HYPERLINK("https://fyndiq.se/produkt/28799ed0373d40b4/", "2 Pack Galaxy S21 Ultra 5G- Härdat glas 9H - Super kvalitet 3D")</f>
        <v>2 Pack Galaxy S21 Ultra 5G- Härdat glas 9H - Super kvalitet 3D</v>
      </c>
      <c r="F14026" s="1" t="s">
        <v>272</v>
      </c>
      <c r="G14026" s="1" t="s">
        <v>273</v>
      </c>
      <c r="H14026" s="1" t="s">
        <v>274</v>
      </c>
      <c r="I14026" s="1" t="s">
        <v>16</v>
      </c>
      <c r="J14026" s="1" t="s">
        <v>23</v>
      </c>
      <c r="K14026" s="1" t="s">
        <v>16</v>
      </c>
      <c r="L14026" s="1" t="s">
        <v>16</v>
      </c>
      <c r="M14026" s="1" t="s">
        <v>16</v>
      </c>
      <c r="N14026" s="1" t="s">
        <v>16</v>
      </c>
      <c r="O14026" s="1">
        <v>63.2</v>
      </c>
      <c r="P14026" s="1">
        <v>1.0</v>
      </c>
    </row>
    <row r="14027">
      <c r="A14027" s="1" t="s">
        <v>29</v>
      </c>
      <c r="B14027" s="1" t="s">
        <v>16849</v>
      </c>
      <c r="C14027" s="2" t="s">
        <v>16834</v>
      </c>
      <c r="D14027" s="1" t="s">
        <v>19</v>
      </c>
      <c r="E14027" s="3" t="str">
        <f t="shared" si="625"/>
        <v>2 Pack Galaxy S21 Ultra 5G- Härdat glas 9H - Super kvalitet 3D</v>
      </c>
      <c r="F14027" s="1" t="s">
        <v>272</v>
      </c>
      <c r="G14027" s="1" t="s">
        <v>273</v>
      </c>
      <c r="H14027" s="1" t="s">
        <v>274</v>
      </c>
      <c r="I14027" s="1" t="s">
        <v>16</v>
      </c>
      <c r="J14027" s="1" t="s">
        <v>23</v>
      </c>
      <c r="K14027" s="1" t="s">
        <v>16</v>
      </c>
      <c r="L14027" s="1" t="s">
        <v>16</v>
      </c>
      <c r="M14027" s="1" t="s">
        <v>16</v>
      </c>
      <c r="N14027" s="1" t="s">
        <v>16</v>
      </c>
      <c r="O14027" s="1">
        <v>63.2</v>
      </c>
      <c r="P14027" s="1">
        <v>1.0</v>
      </c>
    </row>
    <row r="14028">
      <c r="A14028" s="1" t="s">
        <v>29</v>
      </c>
      <c r="B14028" s="1" t="s">
        <v>16850</v>
      </c>
      <c r="C14028" s="2" t="s">
        <v>16834</v>
      </c>
      <c r="D14028" s="1" t="s">
        <v>19</v>
      </c>
      <c r="E14028" s="3" t="str">
        <f>HYPERLINK("https://fyndiq.se/produkt/7b4cb5f9439947b9/", "2-Pack iPhone SE 2020 Svart - Härdat Glas 9H - Super Kvalitet 3D")</f>
        <v>2-Pack iPhone SE 2020 Svart - Härdat Glas 9H - Super Kvalitet 3D</v>
      </c>
      <c r="F14028" s="1" t="s">
        <v>175</v>
      </c>
      <c r="G14028" s="1" t="s">
        <v>176</v>
      </c>
      <c r="H14028" s="1" t="s">
        <v>177</v>
      </c>
      <c r="I14028" s="1" t="s">
        <v>16</v>
      </c>
      <c r="J14028" s="1" t="s">
        <v>23</v>
      </c>
      <c r="K14028" s="1" t="s">
        <v>16</v>
      </c>
      <c r="L14028" s="1" t="s">
        <v>16</v>
      </c>
      <c r="M14028" s="1" t="s">
        <v>16</v>
      </c>
      <c r="N14028" s="1" t="s">
        <v>16</v>
      </c>
      <c r="O14028" s="1">
        <v>47.2</v>
      </c>
      <c r="P14028" s="1">
        <v>1.0</v>
      </c>
    </row>
    <row r="14029">
      <c r="A14029" s="1" t="s">
        <v>29</v>
      </c>
      <c r="B14029" s="1" t="s">
        <v>16851</v>
      </c>
      <c r="C14029" s="2" t="s">
        <v>16834</v>
      </c>
      <c r="D14029" s="1" t="s">
        <v>19</v>
      </c>
      <c r="E1402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4029" s="1" t="s">
        <v>760</v>
      </c>
      <c r="G14029" s="1" t="s">
        <v>761</v>
      </c>
      <c r="H14029" s="1" t="s">
        <v>762</v>
      </c>
      <c r="I14029" s="1" t="s">
        <v>16</v>
      </c>
      <c r="J14029" s="1" t="s">
        <v>23</v>
      </c>
      <c r="K14029" s="1" t="s">
        <v>16</v>
      </c>
      <c r="L14029" s="1" t="s">
        <v>16</v>
      </c>
      <c r="M14029" s="1" t="s">
        <v>16</v>
      </c>
      <c r="N14029" s="1" t="s">
        <v>16</v>
      </c>
      <c r="O14029" s="1">
        <v>63.2</v>
      </c>
      <c r="P14029" s="1">
        <v>1.0</v>
      </c>
    </row>
    <row r="14030">
      <c r="A14030" s="1" t="s">
        <v>29</v>
      </c>
      <c r="B14030" s="1" t="s">
        <v>16852</v>
      </c>
      <c r="C14030" s="2" t="s">
        <v>16834</v>
      </c>
      <c r="D14030" s="1" t="s">
        <v>19</v>
      </c>
      <c r="E14030" s="3" t="str">
        <f>HYPERLINK("https://fyndiq.se/produkt/568e11c65a164b3c/", "2 Pack Samsung Galaxy A33 - 9H Härdat Glass - 3D Super Kvalitet")</f>
        <v>2 Pack Samsung Galaxy A33 - 9H Härdat Glass - 3D Super Kvalitet</v>
      </c>
      <c r="F14030" s="1" t="s">
        <v>736</v>
      </c>
      <c r="G14030" s="1" t="s">
        <v>737</v>
      </c>
      <c r="H14030" s="1" t="s">
        <v>738</v>
      </c>
      <c r="I14030" s="1" t="s">
        <v>16</v>
      </c>
      <c r="J14030" s="1" t="s">
        <v>23</v>
      </c>
      <c r="K14030" s="1" t="s">
        <v>16</v>
      </c>
      <c r="L14030" s="1" t="s">
        <v>16</v>
      </c>
      <c r="M14030" s="1" t="s">
        <v>16</v>
      </c>
      <c r="N14030" s="1" t="s">
        <v>16</v>
      </c>
      <c r="O14030" s="1">
        <v>63.2</v>
      </c>
      <c r="P14030" s="1">
        <v>1.0</v>
      </c>
    </row>
    <row r="14031">
      <c r="A14031" s="1" t="s">
        <v>29</v>
      </c>
      <c r="B14031" s="1" t="s">
        <v>16853</v>
      </c>
      <c r="C14031" s="2" t="s">
        <v>16834</v>
      </c>
      <c r="D14031" s="1" t="s">
        <v>19</v>
      </c>
      <c r="E14031" s="3" t="str">
        <f>HYPERLINK("https://fyndiq.se/produkt/3055d464b8db4265/", "Apple Watch 44mm -Härdat glas 9H – Super kvalitet 3D Skärmskydd")</f>
        <v>Apple Watch 44mm -Härdat glas 9H – Super kvalitet 3D Skärmskydd</v>
      </c>
      <c r="F14031" s="1" t="s">
        <v>5998</v>
      </c>
      <c r="G14031" s="1" t="s">
        <v>5999</v>
      </c>
      <c r="H14031" s="1" t="s">
        <v>6000</v>
      </c>
      <c r="I14031" s="1" t="s">
        <v>16</v>
      </c>
      <c r="J14031" s="1" t="s">
        <v>23</v>
      </c>
      <c r="K14031" s="1" t="s">
        <v>16</v>
      </c>
      <c r="L14031" s="1" t="s">
        <v>16</v>
      </c>
      <c r="M14031" s="1" t="s">
        <v>16</v>
      </c>
      <c r="N14031" s="1" t="s">
        <v>16</v>
      </c>
      <c r="O14031" s="1">
        <v>47.2</v>
      </c>
      <c r="P14031" s="1">
        <v>1.0</v>
      </c>
    </row>
    <row r="14032">
      <c r="A14032" s="1" t="s">
        <v>29</v>
      </c>
      <c r="B14032" s="1" t="s">
        <v>16854</v>
      </c>
      <c r="C14032" s="2" t="s">
        <v>16834</v>
      </c>
      <c r="D14032" s="1" t="s">
        <v>19</v>
      </c>
      <c r="E14032" s="3" t="str">
        <f>HYPERLINK("https://fyndiq.se/produkt/48b46200dc014b3e/", "2-Pack Iphone 8 Vit -Härdat Glas 9H-Super Kvalitet 3D Skärmskydd")</f>
        <v>2-Pack Iphone 8 Vit -Härdat Glas 9H-Super Kvalitet 3D Skärmskydd</v>
      </c>
      <c r="F14032" s="1" t="s">
        <v>2562</v>
      </c>
      <c r="G14032" s="1" t="s">
        <v>2563</v>
      </c>
      <c r="H14032" s="1" t="s">
        <v>2564</v>
      </c>
      <c r="I14032" s="1" t="s">
        <v>16</v>
      </c>
      <c r="J14032" s="1" t="s">
        <v>23</v>
      </c>
      <c r="K14032" s="1" t="s">
        <v>16</v>
      </c>
      <c r="L14032" s="1" t="s">
        <v>16</v>
      </c>
      <c r="M14032" s="1" t="s">
        <v>16</v>
      </c>
      <c r="N14032" s="1" t="s">
        <v>16</v>
      </c>
      <c r="O14032" s="1">
        <v>47.2</v>
      </c>
      <c r="P14032" s="1">
        <v>1.0</v>
      </c>
    </row>
    <row r="14033">
      <c r="A14033" s="1" t="s">
        <v>29</v>
      </c>
      <c r="B14033" s="1" t="s">
        <v>16855</v>
      </c>
      <c r="C14033" s="2" t="s">
        <v>16834</v>
      </c>
      <c r="D14033" s="1" t="s">
        <v>19</v>
      </c>
      <c r="E14033" s="3" t="str">
        <f>HYPERLINK("https://fyndiq.se/produkt/0b0a4498022e4979/", "2-Pack Samsung Galaxy A12 - Härdat Glas 9H - Super Kvalitet 3D")</f>
        <v>2-Pack Samsung Galaxy A12 - Härdat Glas 9H - Super Kvalitet 3D</v>
      </c>
      <c r="F14033" s="1" t="s">
        <v>683</v>
      </c>
      <c r="G14033" s="1" t="s">
        <v>684</v>
      </c>
      <c r="H14033" s="1" t="s">
        <v>685</v>
      </c>
      <c r="I14033" s="1" t="s">
        <v>16</v>
      </c>
      <c r="J14033" s="1" t="s">
        <v>23</v>
      </c>
      <c r="K14033" s="1" t="s">
        <v>16</v>
      </c>
      <c r="L14033" s="1" t="s">
        <v>16</v>
      </c>
      <c r="M14033" s="1" t="s">
        <v>16</v>
      </c>
      <c r="N14033" s="1" t="s">
        <v>16</v>
      </c>
      <c r="O14033" s="1">
        <v>63.2</v>
      </c>
      <c r="P14033" s="1">
        <v>1.0</v>
      </c>
    </row>
    <row r="14034">
      <c r="A14034" s="1" t="s">
        <v>29</v>
      </c>
      <c r="B14034" s="1" t="s">
        <v>16856</v>
      </c>
      <c r="C14034" s="2" t="s">
        <v>16834</v>
      </c>
      <c r="D14034" s="1" t="s">
        <v>19</v>
      </c>
      <c r="E14034" s="3" t="str">
        <f>HYPERLINK("https://fyndiq.se/produkt/863107ff14a04fd3/", "Xiaomi 12 5G - Härdat glas 9H-Super kvalitet 3D Skärmskydd")</f>
        <v>Xiaomi 12 5G - Härdat glas 9H-Super kvalitet 3D Skärmskydd</v>
      </c>
      <c r="F14034" s="1" t="s">
        <v>16857</v>
      </c>
      <c r="G14034" s="1" t="s">
        <v>16858</v>
      </c>
      <c r="H14034" s="1" t="s">
        <v>16859</v>
      </c>
      <c r="I14034" s="1" t="s">
        <v>16</v>
      </c>
      <c r="J14034" s="1" t="s">
        <v>23</v>
      </c>
      <c r="K14034" s="1" t="s">
        <v>16</v>
      </c>
      <c r="L14034" s="1" t="s">
        <v>16</v>
      </c>
      <c r="M14034" s="1" t="s">
        <v>16</v>
      </c>
      <c r="N14034" s="1" t="s">
        <v>16</v>
      </c>
      <c r="O14034" s="1">
        <v>55.2</v>
      </c>
      <c r="P14034" s="1">
        <v>1.0</v>
      </c>
    </row>
    <row r="14035">
      <c r="A14035" s="1" t="s">
        <v>29</v>
      </c>
      <c r="B14035" s="1" t="s">
        <v>16860</v>
      </c>
      <c r="C14035" s="2" t="s">
        <v>16834</v>
      </c>
      <c r="D14035" s="1" t="s">
        <v>19</v>
      </c>
      <c r="E14035" s="3" t="str">
        <f t="shared" ref="E14035:E14036" si="626"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035" s="1" t="s">
        <v>722</v>
      </c>
      <c r="G14035" s="1" t="s">
        <v>723</v>
      </c>
      <c r="H14035" s="1" t="s">
        <v>724</v>
      </c>
      <c r="I14035" s="1" t="s">
        <v>16</v>
      </c>
      <c r="J14035" s="1" t="s">
        <v>23</v>
      </c>
      <c r="K14035" s="1" t="s">
        <v>16</v>
      </c>
      <c r="L14035" s="1" t="s">
        <v>16</v>
      </c>
      <c r="M14035" s="1" t="s">
        <v>16</v>
      </c>
      <c r="N14035" s="1" t="s">
        <v>16</v>
      </c>
      <c r="O14035" s="1">
        <v>79.2</v>
      </c>
      <c r="P14035" s="1">
        <v>1.0</v>
      </c>
    </row>
    <row r="14036">
      <c r="A14036" s="1" t="s">
        <v>29</v>
      </c>
      <c r="B14036" s="1" t="s">
        <v>16861</v>
      </c>
      <c r="C14036" s="2" t="s">
        <v>16834</v>
      </c>
      <c r="D14036" s="1" t="s">
        <v>19</v>
      </c>
      <c r="E14036" s="3" t="str">
        <f t="shared" si="626"/>
        <v>2-Pack Samsung S23 Ultra Skärmskydd &amp; 1-Pack linsskydd - Härdat Glas 9H - Super kvalitet 3D</v>
      </c>
      <c r="F14036" s="1" t="s">
        <v>722</v>
      </c>
      <c r="G14036" s="1" t="s">
        <v>723</v>
      </c>
      <c r="H14036" s="1" t="s">
        <v>724</v>
      </c>
      <c r="I14036" s="1" t="s">
        <v>16</v>
      </c>
      <c r="J14036" s="1" t="s">
        <v>23</v>
      </c>
      <c r="K14036" s="1" t="s">
        <v>16</v>
      </c>
      <c r="L14036" s="1" t="s">
        <v>16</v>
      </c>
      <c r="M14036" s="1" t="s">
        <v>16</v>
      </c>
      <c r="N14036" s="1" t="s">
        <v>16</v>
      </c>
      <c r="O14036" s="1">
        <v>79.2</v>
      </c>
      <c r="P14036" s="1">
        <v>1.0</v>
      </c>
    </row>
    <row r="14037">
      <c r="A14037" s="1" t="s">
        <v>29</v>
      </c>
      <c r="B14037" s="1" t="s">
        <v>16862</v>
      </c>
      <c r="C14037" s="2" t="s">
        <v>16834</v>
      </c>
      <c r="D14037" s="1" t="s">
        <v>19</v>
      </c>
      <c r="E14037" s="3" t="str">
        <f>HYPERLINK("https://fyndiq.se/produkt/f24ab07311cb4672/", "OnePlus 9 Pro 5G - Härdat Glas 9H - Super kvalitet - 3D Skärmskydd")</f>
        <v>OnePlus 9 Pro 5G - Härdat Glas 9H - Super kvalitet - 3D Skärmskydd</v>
      </c>
      <c r="F14037" s="1" t="s">
        <v>4604</v>
      </c>
      <c r="G14037" s="1" t="s">
        <v>4605</v>
      </c>
      <c r="H14037" s="1" t="s">
        <v>4606</v>
      </c>
      <c r="I14037" s="1" t="s">
        <v>16</v>
      </c>
      <c r="J14037" s="1" t="s">
        <v>23</v>
      </c>
      <c r="K14037" s="1" t="s">
        <v>16</v>
      </c>
      <c r="L14037" s="1" t="s">
        <v>16</v>
      </c>
      <c r="M14037" s="1" t="s">
        <v>16</v>
      </c>
      <c r="N14037" s="1" t="s">
        <v>16</v>
      </c>
      <c r="O14037" s="1">
        <v>63.2</v>
      </c>
      <c r="P14037" s="1">
        <v>1.0</v>
      </c>
    </row>
    <row r="14038">
      <c r="A14038" s="1" t="s">
        <v>29</v>
      </c>
      <c r="B14038" s="1" t="s">
        <v>16863</v>
      </c>
      <c r="C14038" s="2" t="s">
        <v>16834</v>
      </c>
      <c r="D14038" s="1" t="s">
        <v>19</v>
      </c>
      <c r="E14038" s="3" t="str">
        <f>HYPERLINK("https://fyndiq.se/produkt/b64e58a94ebc4c52/", "2 Pack Sony Xperia 10 III - Härdat glas 9H - Super Kvalitet 3D")</f>
        <v>2 Pack Sony Xperia 10 III - Härdat glas 9H - Super Kvalitet 3D</v>
      </c>
      <c r="F14038" s="1" t="s">
        <v>366</v>
      </c>
      <c r="G14038" s="1" t="s">
        <v>367</v>
      </c>
      <c r="H14038" s="1" t="s">
        <v>368</v>
      </c>
      <c r="I14038" s="1" t="s">
        <v>16</v>
      </c>
      <c r="J14038" s="1" t="s">
        <v>23</v>
      </c>
      <c r="K14038" s="1" t="s">
        <v>16</v>
      </c>
      <c r="L14038" s="1" t="s">
        <v>16</v>
      </c>
      <c r="M14038" s="1" t="s">
        <v>16</v>
      </c>
      <c r="N14038" s="1" t="s">
        <v>16</v>
      </c>
      <c r="O14038" s="1">
        <v>63.2</v>
      </c>
      <c r="P14038" s="1">
        <v>1.0</v>
      </c>
    </row>
    <row r="14039">
      <c r="A14039" s="1" t="s">
        <v>29</v>
      </c>
      <c r="B14039" s="1" t="s">
        <v>16864</v>
      </c>
      <c r="C14039" s="2" t="s">
        <v>16834</v>
      </c>
      <c r="D14039" s="1" t="s">
        <v>19</v>
      </c>
      <c r="E14039" s="3" t="str">
        <f t="shared" ref="E14039:E14041" si="627">HYPERLINK("https://fyndiq.se/produkt/dfe28e565d2e4c8d/", "2 Pack Samsung S21 FE - 9H Härdat Glass - Super Kvalitet 3D")</f>
        <v>2 Pack Samsung S21 FE - 9H Härdat Glass - Super Kvalitet 3D</v>
      </c>
      <c r="F14039" s="1" t="s">
        <v>276</v>
      </c>
      <c r="G14039" s="1" t="s">
        <v>277</v>
      </c>
      <c r="H14039" s="1" t="s">
        <v>278</v>
      </c>
      <c r="I14039" s="1" t="s">
        <v>16</v>
      </c>
      <c r="J14039" s="1" t="s">
        <v>23</v>
      </c>
      <c r="K14039" s="1" t="s">
        <v>16</v>
      </c>
      <c r="L14039" s="1" t="s">
        <v>16</v>
      </c>
      <c r="M14039" s="1" t="s">
        <v>16</v>
      </c>
      <c r="N14039" s="1" t="s">
        <v>16</v>
      </c>
      <c r="O14039" s="1">
        <v>63.2</v>
      </c>
      <c r="P14039" s="1">
        <v>1.0</v>
      </c>
    </row>
    <row r="14040">
      <c r="A14040" s="1" t="s">
        <v>29</v>
      </c>
      <c r="B14040" s="1" t="s">
        <v>16865</v>
      </c>
      <c r="C14040" s="2" t="s">
        <v>16834</v>
      </c>
      <c r="D14040" s="1" t="s">
        <v>19</v>
      </c>
      <c r="E14040" s="3" t="str">
        <f t="shared" si="627"/>
        <v>2 Pack Samsung S21 FE - 9H Härdat Glass - Super Kvalitet 3D</v>
      </c>
      <c r="F14040" s="1" t="s">
        <v>276</v>
      </c>
      <c r="G14040" s="1" t="s">
        <v>277</v>
      </c>
      <c r="H14040" s="1" t="s">
        <v>278</v>
      </c>
      <c r="I14040" s="1" t="s">
        <v>16</v>
      </c>
      <c r="J14040" s="1" t="s">
        <v>23</v>
      </c>
      <c r="K14040" s="1" t="s">
        <v>16</v>
      </c>
      <c r="L14040" s="1" t="s">
        <v>16</v>
      </c>
      <c r="M14040" s="1" t="s">
        <v>16</v>
      </c>
      <c r="N14040" s="1" t="s">
        <v>16</v>
      </c>
      <c r="O14040" s="1">
        <v>63.2</v>
      </c>
      <c r="P14040" s="1">
        <v>1.0</v>
      </c>
    </row>
    <row r="14041">
      <c r="A14041" s="1" t="s">
        <v>29</v>
      </c>
      <c r="B14041" s="1" t="s">
        <v>16866</v>
      </c>
      <c r="C14041" s="2" t="s">
        <v>16834</v>
      </c>
      <c r="D14041" s="1" t="s">
        <v>19</v>
      </c>
      <c r="E14041" s="3" t="str">
        <f t="shared" si="627"/>
        <v>2 Pack Samsung S21 FE - 9H Härdat Glass - Super Kvalitet 3D</v>
      </c>
      <c r="F14041" s="1" t="s">
        <v>276</v>
      </c>
      <c r="G14041" s="1" t="s">
        <v>277</v>
      </c>
      <c r="H14041" s="1" t="s">
        <v>278</v>
      </c>
      <c r="I14041" s="1" t="s">
        <v>16</v>
      </c>
      <c r="J14041" s="1" t="s">
        <v>23</v>
      </c>
      <c r="K14041" s="1" t="s">
        <v>16</v>
      </c>
      <c r="L14041" s="1" t="s">
        <v>16</v>
      </c>
      <c r="M14041" s="1" t="s">
        <v>16</v>
      </c>
      <c r="N14041" s="1" t="s">
        <v>16</v>
      </c>
      <c r="O14041" s="1">
        <v>63.2</v>
      </c>
      <c r="P14041" s="1">
        <v>1.0</v>
      </c>
    </row>
    <row r="14042">
      <c r="A14042" s="1" t="s">
        <v>29</v>
      </c>
      <c r="B14042" s="1" t="s">
        <v>16867</v>
      </c>
      <c r="C14042" s="2" t="s">
        <v>16834</v>
      </c>
      <c r="D14042" s="1" t="s">
        <v>19</v>
      </c>
      <c r="E14042" s="3" t="str">
        <f>HYPERLINK("https://fyndiq.se/produkt/1e8f6bb5ed7344de/", "2-Pack Samsung Galaxy s10 Plus - Härdat glas 9H - Super kvalitet")</f>
        <v>2-Pack Samsung Galaxy s10 Plus - Härdat glas 9H - Super kvalitet</v>
      </c>
      <c r="F14042" s="1" t="s">
        <v>1508</v>
      </c>
      <c r="G14042" s="1" t="s">
        <v>1509</v>
      </c>
      <c r="H14042" s="1" t="s">
        <v>1510</v>
      </c>
      <c r="I14042" s="1" t="s">
        <v>16</v>
      </c>
      <c r="J14042" s="1" t="s">
        <v>23</v>
      </c>
      <c r="K14042" s="1" t="s">
        <v>16</v>
      </c>
      <c r="L14042" s="1" t="s">
        <v>16</v>
      </c>
      <c r="M14042" s="1" t="s">
        <v>16</v>
      </c>
      <c r="N14042" s="1" t="s">
        <v>16</v>
      </c>
      <c r="O14042" s="1">
        <v>63.2</v>
      </c>
      <c r="P14042" s="1">
        <v>2.0</v>
      </c>
    </row>
    <row r="14043">
      <c r="A14043" s="1" t="s">
        <v>29</v>
      </c>
      <c r="B14043" s="1" t="s">
        <v>16868</v>
      </c>
      <c r="C14043" s="2" t="s">
        <v>16834</v>
      </c>
      <c r="D14043" s="1" t="s">
        <v>19</v>
      </c>
      <c r="E14043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4043" s="1" t="s">
        <v>4246</v>
      </c>
      <c r="G14043" s="1" t="s">
        <v>4247</v>
      </c>
      <c r="H14043" s="1" t="s">
        <v>4248</v>
      </c>
      <c r="I14043" s="1" t="s">
        <v>16</v>
      </c>
      <c r="J14043" s="1" t="s">
        <v>23</v>
      </c>
      <c r="K14043" s="1" t="s">
        <v>16</v>
      </c>
      <c r="L14043" s="1" t="s">
        <v>16</v>
      </c>
      <c r="M14043" s="1" t="s">
        <v>16</v>
      </c>
      <c r="N14043" s="1" t="s">
        <v>16</v>
      </c>
      <c r="O14043" s="1">
        <v>79.2</v>
      </c>
      <c r="P14043" s="1">
        <v>1.0</v>
      </c>
    </row>
    <row r="14044">
      <c r="A14044" s="1" t="s">
        <v>29</v>
      </c>
      <c r="B14044" s="1" t="s">
        <v>16869</v>
      </c>
      <c r="C14044" s="2" t="s">
        <v>16834</v>
      </c>
      <c r="D14044" s="1" t="s">
        <v>19</v>
      </c>
      <c r="E14044" s="3" t="str">
        <f>HYPERLINK("https://fyndiq.se/produkt/e9fe6b45dad34f98/", "2-Pack Iphone X / XS / 11 PRO- 9H Härdat Glass - Top Kvalitet")</f>
        <v>2-Pack Iphone X / XS / 11 PRO- 9H Härdat Glass - Top Kvalitet</v>
      </c>
      <c r="F14044" s="1" t="s">
        <v>6168</v>
      </c>
      <c r="G14044" s="1" t="s">
        <v>6169</v>
      </c>
      <c r="H14044" s="1" t="s">
        <v>6170</v>
      </c>
      <c r="I14044" s="1" t="s">
        <v>16</v>
      </c>
      <c r="J14044" s="1" t="s">
        <v>23</v>
      </c>
      <c r="K14044" s="1" t="s">
        <v>16</v>
      </c>
      <c r="L14044" s="1" t="s">
        <v>16</v>
      </c>
      <c r="M14044" s="1" t="s">
        <v>16</v>
      </c>
      <c r="N14044" s="1" t="s">
        <v>16</v>
      </c>
      <c r="O14044" s="1">
        <v>47.2</v>
      </c>
      <c r="P14044" s="1">
        <v>2.0</v>
      </c>
    </row>
    <row r="14045">
      <c r="A14045" s="1" t="s">
        <v>29</v>
      </c>
      <c r="B14045" s="1" t="s">
        <v>16870</v>
      </c>
      <c r="C14045" s="2" t="s">
        <v>16834</v>
      </c>
      <c r="D14045" s="1" t="s">
        <v>19</v>
      </c>
      <c r="E14045" s="3" t="str">
        <f>HYPERLINK("https://fyndiq.se/produkt/e8829c774b114cc2/", "Apple Watch Series 7 45mm - Härdat glas 9H – Super kvalitet 3D")</f>
        <v>Apple Watch Series 7 45mm - Härdat glas 9H – Super kvalitet 3D</v>
      </c>
      <c r="F14045" s="1" t="s">
        <v>16871</v>
      </c>
      <c r="G14045" s="1" t="s">
        <v>16872</v>
      </c>
      <c r="H14045" s="1" t="s">
        <v>16873</v>
      </c>
      <c r="I14045" s="1" t="s">
        <v>16</v>
      </c>
      <c r="J14045" s="1" t="s">
        <v>23</v>
      </c>
      <c r="K14045" s="1" t="s">
        <v>16</v>
      </c>
      <c r="L14045" s="1" t="s">
        <v>16</v>
      </c>
      <c r="M14045" s="1" t="s">
        <v>16</v>
      </c>
      <c r="N14045" s="1" t="s">
        <v>16</v>
      </c>
      <c r="O14045" s="1">
        <v>47.2</v>
      </c>
      <c r="P14045" s="1">
        <v>1.0</v>
      </c>
    </row>
    <row r="14046">
      <c r="A14046" s="1" t="s">
        <v>29</v>
      </c>
      <c r="B14046" s="1" t="s">
        <v>16874</v>
      </c>
      <c r="C14046" s="2" t="s">
        <v>16834</v>
      </c>
      <c r="D14046" s="1" t="s">
        <v>19</v>
      </c>
      <c r="E14046" s="3" t="str">
        <f>HYPERLINK("https://fyndiq.se/produkt/e0b5cbce33334680/", "2 Pack Sony Xperia 10 IV - Härdat glas 9H -Super Kvalitet 3D")</f>
        <v>2 Pack Sony Xperia 10 IV - Härdat glas 9H -Super Kvalitet 3D</v>
      </c>
      <c r="F14046" s="1" t="s">
        <v>250</v>
      </c>
      <c r="G14046" s="1" t="s">
        <v>251</v>
      </c>
      <c r="H14046" s="1" t="s">
        <v>252</v>
      </c>
      <c r="I14046" s="1" t="s">
        <v>16</v>
      </c>
      <c r="J14046" s="1" t="s">
        <v>23</v>
      </c>
      <c r="K14046" s="1" t="s">
        <v>16</v>
      </c>
      <c r="L14046" s="1" t="s">
        <v>16</v>
      </c>
      <c r="M14046" s="1" t="s">
        <v>16</v>
      </c>
      <c r="N14046" s="1" t="s">
        <v>16</v>
      </c>
      <c r="O14046" s="1">
        <v>71.2</v>
      </c>
      <c r="P14046" s="1">
        <v>1.0</v>
      </c>
    </row>
    <row r="14047">
      <c r="A14047" s="1" t="s">
        <v>29</v>
      </c>
      <c r="B14047" s="1" t="s">
        <v>16875</v>
      </c>
      <c r="C14047" s="2" t="s">
        <v>16834</v>
      </c>
      <c r="D14047" s="1" t="s">
        <v>19</v>
      </c>
      <c r="E14047" s="3" t="str">
        <f>HYPERLINK("https://fyndiq.se/produkt/fc0688ffd0534ad2/", "2 Pack Samsung Galaxy Note 20 5G -Härdat glas 9H -Super kvalitet")</f>
        <v>2 Pack Samsung Galaxy Note 20 5G -Härdat glas 9H -Super kvalitet</v>
      </c>
      <c r="F14047" s="1" t="s">
        <v>948</v>
      </c>
      <c r="G14047" s="1" t="s">
        <v>949</v>
      </c>
      <c r="H14047" s="1" t="s">
        <v>950</v>
      </c>
      <c r="I14047" s="1" t="s">
        <v>16</v>
      </c>
      <c r="J14047" s="1" t="s">
        <v>23</v>
      </c>
      <c r="K14047" s="1" t="s">
        <v>16</v>
      </c>
      <c r="L14047" s="1" t="s">
        <v>16</v>
      </c>
      <c r="M14047" s="1" t="s">
        <v>16</v>
      </c>
      <c r="N14047" s="1" t="s">
        <v>16</v>
      </c>
      <c r="O14047" s="1">
        <v>63.2</v>
      </c>
      <c r="P14047" s="1">
        <v>1.0</v>
      </c>
    </row>
    <row r="14048">
      <c r="A14048" s="1" t="s">
        <v>29</v>
      </c>
      <c r="B14048" s="1" t="s">
        <v>16876</v>
      </c>
      <c r="C14048" s="2" t="s">
        <v>16834</v>
      </c>
      <c r="D14048" s="1" t="s">
        <v>19</v>
      </c>
      <c r="E14048" s="3" t="str">
        <f>HYPERLINK("https://fyndiq.se/produkt/7bfe4070453c4ad0/", "2 Pack Samsung Galaxy Note 8 - Härdat glas 9H -Super kvalitet 3D")</f>
        <v>2 Pack Samsung Galaxy Note 8 - Härdat glas 9H -Super kvalitet 3D</v>
      </c>
      <c r="F14048" s="1" t="s">
        <v>3131</v>
      </c>
      <c r="G14048" s="1" t="s">
        <v>3132</v>
      </c>
      <c r="H14048" s="1" t="s">
        <v>3133</v>
      </c>
      <c r="I14048" s="1" t="s">
        <v>16</v>
      </c>
      <c r="J14048" s="1" t="s">
        <v>23</v>
      </c>
      <c r="K14048" s="1" t="s">
        <v>16</v>
      </c>
      <c r="L14048" s="1" t="s">
        <v>16</v>
      </c>
      <c r="M14048" s="1" t="s">
        <v>16</v>
      </c>
      <c r="N14048" s="1" t="s">
        <v>16</v>
      </c>
      <c r="O14048" s="1">
        <v>63.2</v>
      </c>
      <c r="P14048" s="1">
        <v>1.0</v>
      </c>
    </row>
    <row r="14049">
      <c r="A14049" s="1" t="s">
        <v>29</v>
      </c>
      <c r="B14049" s="1" t="s">
        <v>16877</v>
      </c>
      <c r="C14049" s="2" t="s">
        <v>16834</v>
      </c>
      <c r="D14049" s="1" t="s">
        <v>19</v>
      </c>
      <c r="E14049" s="3" t="str">
        <f>HYPERLINK("https://fyndiq.se/produkt/6758100e2782433a/", "2-Pack iPhone 12 Pro - Härdat Glas 9H - Super Kvalitet 3D")</f>
        <v>2-Pack iPhone 12 Pro - Härdat Glas 9H - Super Kvalitet 3D</v>
      </c>
      <c r="F14049" s="1" t="s">
        <v>3185</v>
      </c>
      <c r="G14049" s="1" t="s">
        <v>3186</v>
      </c>
      <c r="H14049" s="1" t="s">
        <v>3187</v>
      </c>
      <c r="I14049" s="1" t="s">
        <v>16</v>
      </c>
      <c r="J14049" s="1" t="s">
        <v>23</v>
      </c>
      <c r="K14049" s="1" t="s">
        <v>16</v>
      </c>
      <c r="L14049" s="1" t="s">
        <v>16</v>
      </c>
      <c r="M14049" s="1" t="s">
        <v>16</v>
      </c>
      <c r="N14049" s="1" t="s">
        <v>16</v>
      </c>
      <c r="O14049" s="1">
        <v>47.2</v>
      </c>
      <c r="P14049" s="1">
        <v>1.0</v>
      </c>
    </row>
    <row r="14050">
      <c r="A14050" s="1" t="s">
        <v>29</v>
      </c>
      <c r="B14050" s="1" t="s">
        <v>16878</v>
      </c>
      <c r="C14050" s="2" t="s">
        <v>16834</v>
      </c>
      <c r="D14050" s="1" t="s">
        <v>19</v>
      </c>
      <c r="E14050" s="3" t="str">
        <f>HYPERLINK("https://fyndiq.se/produkt/a1452abbd3164d4b/", "Xiaomi 10T Pro 5G - Härdat glas 9H - Super kvalitet 3D Skärmskydd")</f>
        <v>Xiaomi 10T Pro 5G - Härdat glas 9H - Super kvalitet 3D Skärmskydd</v>
      </c>
      <c r="F14050" s="1" t="s">
        <v>572</v>
      </c>
      <c r="G14050" s="2" t="s">
        <v>573</v>
      </c>
      <c r="H14050" s="1" t="s">
        <v>574</v>
      </c>
      <c r="I14050" s="1" t="s">
        <v>16</v>
      </c>
      <c r="J14050" s="1" t="s">
        <v>23</v>
      </c>
      <c r="K14050" s="1" t="s">
        <v>16</v>
      </c>
      <c r="L14050" s="1" t="s">
        <v>16</v>
      </c>
      <c r="M14050" s="1" t="s">
        <v>16</v>
      </c>
      <c r="N14050" s="1" t="s">
        <v>16</v>
      </c>
      <c r="O14050" s="1">
        <v>55.2</v>
      </c>
      <c r="P14050" s="1">
        <v>2.0</v>
      </c>
    </row>
    <row r="14051">
      <c r="A14051" s="1" t="s">
        <v>29</v>
      </c>
      <c r="B14051" s="1" t="s">
        <v>16879</v>
      </c>
      <c r="C14051" s="2" t="s">
        <v>16834</v>
      </c>
      <c r="D14051" s="1" t="s">
        <v>19</v>
      </c>
      <c r="E1405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4051" s="1" t="s">
        <v>665</v>
      </c>
      <c r="G14051" s="1" t="s">
        <v>666</v>
      </c>
      <c r="H14051" s="1" t="s">
        <v>667</v>
      </c>
      <c r="I14051" s="1" t="s">
        <v>16</v>
      </c>
      <c r="J14051" s="1" t="s">
        <v>23</v>
      </c>
      <c r="K14051" s="1" t="s">
        <v>16</v>
      </c>
      <c r="L14051" s="1" t="s">
        <v>16</v>
      </c>
      <c r="M14051" s="1" t="s">
        <v>16</v>
      </c>
      <c r="N14051" s="1" t="s">
        <v>16</v>
      </c>
      <c r="O14051" s="1">
        <v>63.2</v>
      </c>
      <c r="P14051" s="1">
        <v>1.0</v>
      </c>
    </row>
    <row r="14052">
      <c r="A14052" s="1" t="s">
        <v>29</v>
      </c>
      <c r="B14052" s="1" t="s">
        <v>16880</v>
      </c>
      <c r="C14052" s="2" t="s">
        <v>16834</v>
      </c>
      <c r="D14052" s="1" t="s">
        <v>19</v>
      </c>
      <c r="E14052" s="3" t="str">
        <f>HYPERLINK("https://fyndiq.se/produkt/bc46ebfdab704667/", "2-Pack Samsung S22 Skärmskydd  - 9H Härdat Glass - 3D Super Kvalitet")</f>
        <v>2-Pack Samsung S22 Skärmskydd  - 9H Härdat Glass - 3D Super Kvalitet</v>
      </c>
      <c r="F14052" s="1" t="s">
        <v>1454</v>
      </c>
      <c r="G14052" s="1" t="s">
        <v>1455</v>
      </c>
      <c r="H14052" s="1" t="s">
        <v>1456</v>
      </c>
      <c r="I14052" s="1" t="s">
        <v>16</v>
      </c>
      <c r="J14052" s="1" t="s">
        <v>23</v>
      </c>
      <c r="K14052" s="1" t="s">
        <v>16</v>
      </c>
      <c r="L14052" s="1" t="s">
        <v>16</v>
      </c>
      <c r="M14052" s="1" t="s">
        <v>16</v>
      </c>
      <c r="N14052" s="1" t="s">
        <v>16</v>
      </c>
      <c r="O14052" s="1">
        <v>63.2</v>
      </c>
      <c r="P14052" s="1">
        <v>1.0</v>
      </c>
    </row>
    <row r="14053">
      <c r="A14053" s="1" t="s">
        <v>29</v>
      </c>
      <c r="B14053" s="1" t="s">
        <v>16881</v>
      </c>
      <c r="C14053" s="2" t="s">
        <v>16834</v>
      </c>
      <c r="D14053" s="1" t="s">
        <v>19</v>
      </c>
      <c r="E14053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14053" s="1" t="s">
        <v>6199</v>
      </c>
      <c r="G14053" s="1" t="s">
        <v>6200</v>
      </c>
      <c r="H14053" s="1" t="s">
        <v>6201</v>
      </c>
      <c r="I14053" s="1" t="s">
        <v>16</v>
      </c>
      <c r="J14053" s="1" t="s">
        <v>23</v>
      </c>
      <c r="K14053" s="1" t="s">
        <v>16</v>
      </c>
      <c r="L14053" s="1" t="s">
        <v>16</v>
      </c>
      <c r="M14053" s="1" t="s">
        <v>16</v>
      </c>
      <c r="N14053" s="1" t="s">
        <v>16</v>
      </c>
      <c r="O14053" s="1">
        <v>63.2</v>
      </c>
      <c r="P14053" s="1">
        <v>1.0</v>
      </c>
    </row>
    <row r="14054">
      <c r="A14054" s="1" t="s">
        <v>29</v>
      </c>
      <c r="B14054" s="1" t="s">
        <v>16882</v>
      </c>
      <c r="C14054" s="2" t="s">
        <v>16834</v>
      </c>
      <c r="D14054" s="1" t="s">
        <v>19</v>
      </c>
      <c r="E14054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4054" s="1" t="s">
        <v>3577</v>
      </c>
      <c r="G14054" s="1" t="s">
        <v>3578</v>
      </c>
      <c r="H14054" s="1" t="s">
        <v>3579</v>
      </c>
      <c r="I14054" s="1" t="s">
        <v>16</v>
      </c>
      <c r="J14054" s="1" t="s">
        <v>23</v>
      </c>
      <c r="K14054" s="1" t="s">
        <v>16</v>
      </c>
      <c r="L14054" s="1" t="s">
        <v>16</v>
      </c>
      <c r="M14054" s="1" t="s">
        <v>16</v>
      </c>
      <c r="N14054" s="1" t="s">
        <v>16</v>
      </c>
      <c r="O14054" s="1">
        <v>63.2</v>
      </c>
      <c r="P14054" s="1">
        <v>1.0</v>
      </c>
    </row>
    <row r="14055">
      <c r="A14055" s="1" t="s">
        <v>29</v>
      </c>
      <c r="B14055" s="1" t="s">
        <v>16883</v>
      </c>
      <c r="C14055" s="2" t="s">
        <v>16834</v>
      </c>
      <c r="D14055" s="1" t="s">
        <v>19</v>
      </c>
      <c r="E1405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055" s="1" t="s">
        <v>47</v>
      </c>
      <c r="G14055" s="2" t="s">
        <v>48</v>
      </c>
      <c r="H14055" s="1" t="s">
        <v>49</v>
      </c>
      <c r="I14055" s="1" t="s">
        <v>16</v>
      </c>
      <c r="J14055" s="1" t="s">
        <v>23</v>
      </c>
      <c r="K14055" s="1" t="s">
        <v>16</v>
      </c>
      <c r="L14055" s="1" t="s">
        <v>16</v>
      </c>
      <c r="M14055" s="1" t="s">
        <v>16</v>
      </c>
      <c r="N14055" s="1" t="s">
        <v>16</v>
      </c>
      <c r="O14055" s="1">
        <v>183.2</v>
      </c>
      <c r="P14055" s="1">
        <v>1.0</v>
      </c>
    </row>
    <row r="14056">
      <c r="A14056" s="1" t="s">
        <v>29</v>
      </c>
      <c r="B14056" s="1" t="s">
        <v>16884</v>
      </c>
      <c r="C14056" s="2" t="s">
        <v>16834</v>
      </c>
      <c r="D14056" s="1" t="s">
        <v>19</v>
      </c>
      <c r="E14056" s="3" t="str">
        <f>HYPERLINK("https://fyndiq.se/produkt/13429430b0324fde/", "2-Pack Samsung Galaxy A23 5G - Härdat Glas 9H - Super Kvalitet 3D")</f>
        <v>2-Pack Samsung Galaxy A23 5G - Härdat Glas 9H - Super Kvalitet 3D</v>
      </c>
      <c r="F14056" s="1" t="s">
        <v>1761</v>
      </c>
      <c r="G14056" s="1" t="s">
        <v>1762</v>
      </c>
      <c r="H14056" s="1" t="s">
        <v>1763</v>
      </c>
      <c r="I14056" s="1" t="s">
        <v>16</v>
      </c>
      <c r="J14056" s="1" t="s">
        <v>23</v>
      </c>
      <c r="K14056" s="1" t="s">
        <v>16</v>
      </c>
      <c r="L14056" s="1" t="s">
        <v>16</v>
      </c>
      <c r="M14056" s="1" t="s">
        <v>16</v>
      </c>
      <c r="N14056" s="1" t="s">
        <v>16</v>
      </c>
      <c r="O14056" s="1">
        <v>63.2</v>
      </c>
      <c r="P14056" s="1">
        <v>1.0</v>
      </c>
    </row>
    <row r="14057">
      <c r="A14057" s="1" t="s">
        <v>29</v>
      </c>
      <c r="B14057" s="1" t="s">
        <v>16885</v>
      </c>
      <c r="C14057" s="2" t="s">
        <v>16834</v>
      </c>
      <c r="D14057" s="1" t="s">
        <v>19</v>
      </c>
      <c r="E14057" s="3" t="str">
        <f t="shared" ref="E14057:E14058" si="628">HYPERLINK("https://fyndiq.se/produkt/675bb02ed6bb4e07/", "2-Pack Samsung Galaxy S21 Ultra - Härdat Glas 9H-Super Kvalitet")</f>
        <v>2-Pack Samsung Galaxy S21 Ultra - Härdat Glas 9H-Super Kvalitet</v>
      </c>
      <c r="F14057" s="1" t="s">
        <v>91</v>
      </c>
      <c r="G14057" s="1" t="s">
        <v>92</v>
      </c>
      <c r="H14057" s="1" t="s">
        <v>93</v>
      </c>
      <c r="I14057" s="1" t="s">
        <v>16</v>
      </c>
      <c r="J14057" s="1" t="s">
        <v>23</v>
      </c>
      <c r="K14057" s="1" t="s">
        <v>16</v>
      </c>
      <c r="L14057" s="1" t="s">
        <v>16</v>
      </c>
      <c r="M14057" s="1" t="s">
        <v>16</v>
      </c>
      <c r="N14057" s="1" t="s">
        <v>16</v>
      </c>
      <c r="O14057" s="1">
        <v>63.2</v>
      </c>
      <c r="P14057" s="1">
        <v>1.0</v>
      </c>
    </row>
    <row r="14058">
      <c r="A14058" s="1" t="s">
        <v>29</v>
      </c>
      <c r="B14058" s="1" t="s">
        <v>16886</v>
      </c>
      <c r="C14058" s="2" t="s">
        <v>16834</v>
      </c>
      <c r="D14058" s="1" t="s">
        <v>19</v>
      </c>
      <c r="E14058" s="3" t="str">
        <f t="shared" si="628"/>
        <v>2-Pack Samsung Galaxy S21 Ultra - Härdat Glas 9H-Super Kvalitet</v>
      </c>
      <c r="F14058" s="1" t="s">
        <v>91</v>
      </c>
      <c r="G14058" s="1" t="s">
        <v>92</v>
      </c>
      <c r="H14058" s="1" t="s">
        <v>93</v>
      </c>
      <c r="I14058" s="1" t="s">
        <v>16</v>
      </c>
      <c r="J14058" s="1" t="s">
        <v>23</v>
      </c>
      <c r="K14058" s="1" t="s">
        <v>16</v>
      </c>
      <c r="L14058" s="1" t="s">
        <v>16</v>
      </c>
      <c r="M14058" s="1" t="s">
        <v>16</v>
      </c>
      <c r="N14058" s="1" t="s">
        <v>16</v>
      </c>
      <c r="O14058" s="1">
        <v>63.2</v>
      </c>
      <c r="P14058" s="1">
        <v>1.0</v>
      </c>
    </row>
    <row r="14059">
      <c r="A14059" s="1" t="s">
        <v>29</v>
      </c>
      <c r="B14059" s="1" t="s">
        <v>16887</v>
      </c>
      <c r="C14059" s="2" t="s">
        <v>16834</v>
      </c>
      <c r="D14059" s="1" t="s">
        <v>19</v>
      </c>
      <c r="E14059" s="3" t="str">
        <f>HYPERLINK("https://fyndiq.se/produkt/0b2f55cbfc0d4bc8/", "Skärmskydd Iphone 12 / 12 Pro , härdat glas, hög kvalitet.")</f>
        <v>Skärmskydd Iphone 12 / 12 Pro , härdat glas, hög kvalitet.</v>
      </c>
      <c r="F14059" s="1" t="s">
        <v>587</v>
      </c>
      <c r="G14059" s="1" t="s">
        <v>588</v>
      </c>
      <c r="H14059" s="1" t="s">
        <v>589</v>
      </c>
      <c r="I14059" s="1" t="s">
        <v>16</v>
      </c>
      <c r="J14059" s="1" t="s">
        <v>23</v>
      </c>
      <c r="K14059" s="1" t="s">
        <v>16</v>
      </c>
      <c r="L14059" s="1" t="s">
        <v>16</v>
      </c>
      <c r="M14059" s="1" t="s">
        <v>16</v>
      </c>
      <c r="N14059" s="1" t="s">
        <v>16</v>
      </c>
      <c r="O14059" s="1">
        <v>39.2</v>
      </c>
      <c r="P14059" s="1">
        <v>1.0</v>
      </c>
    </row>
    <row r="14060">
      <c r="A14060" s="1" t="s">
        <v>29</v>
      </c>
      <c r="B14060" s="1" t="s">
        <v>16888</v>
      </c>
      <c r="C14060" s="2" t="s">
        <v>16834</v>
      </c>
      <c r="D14060" s="1" t="s">
        <v>19</v>
      </c>
      <c r="E14060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14060" s="1" t="s">
        <v>5375</v>
      </c>
      <c r="G14060" s="1" t="s">
        <v>5376</v>
      </c>
      <c r="H14060" s="1" t="s">
        <v>5377</v>
      </c>
      <c r="I14060" s="1" t="s">
        <v>16</v>
      </c>
      <c r="J14060" s="1" t="s">
        <v>23</v>
      </c>
      <c r="K14060" s="1" t="s">
        <v>16</v>
      </c>
      <c r="L14060" s="1" t="s">
        <v>16</v>
      </c>
      <c r="M14060" s="1" t="s">
        <v>16</v>
      </c>
      <c r="N14060" s="1" t="s">
        <v>16</v>
      </c>
      <c r="O14060" s="1">
        <v>63.2</v>
      </c>
      <c r="P14060" s="1">
        <v>1.0</v>
      </c>
    </row>
    <row r="14061">
      <c r="A14061" s="1" t="s">
        <v>29</v>
      </c>
      <c r="B14061" s="1" t="s">
        <v>16889</v>
      </c>
      <c r="C14061" s="2" t="s">
        <v>16834</v>
      </c>
      <c r="D14061" s="1" t="s">
        <v>19</v>
      </c>
      <c r="E14061" s="3" t="str">
        <f>HYPERLINK("https://fyndiq.se/produkt/e4b87757208946c3/", "2-Pack Samsung S10E Skärmskydd - Härdat Glas 9H - Super kvalitet 3D")</f>
        <v>2-Pack Samsung S10E Skärmskydd - Härdat Glas 9H - Super kvalitet 3D</v>
      </c>
      <c r="F14061" s="1" t="s">
        <v>95</v>
      </c>
      <c r="G14061" s="1" t="s">
        <v>96</v>
      </c>
      <c r="H14061" s="1" t="s">
        <v>97</v>
      </c>
      <c r="I14061" s="1" t="s">
        <v>16</v>
      </c>
      <c r="J14061" s="1" t="s">
        <v>23</v>
      </c>
      <c r="K14061" s="1" t="s">
        <v>16</v>
      </c>
      <c r="L14061" s="1" t="s">
        <v>16</v>
      </c>
      <c r="M14061" s="1" t="s">
        <v>16</v>
      </c>
      <c r="N14061" s="1" t="s">
        <v>16</v>
      </c>
      <c r="O14061" s="1">
        <v>63.2</v>
      </c>
      <c r="P14061" s="1">
        <v>1.0</v>
      </c>
    </row>
    <row r="14062">
      <c r="A14062" s="1" t="s">
        <v>29</v>
      </c>
      <c r="B14062" s="1" t="s">
        <v>16890</v>
      </c>
      <c r="C14062" s="2" t="s">
        <v>16834</v>
      </c>
      <c r="D14062" s="1" t="s">
        <v>19</v>
      </c>
      <c r="E14062" s="3" t="str">
        <f>HYPERLINK("https://fyndiq.se/produkt/c398466bf0524e85/", "2-Pack Samsung S23 - 9H Härdat Glass - 3D Super Kvalitet Skärmskydd")</f>
        <v>2-Pack Samsung S23 - 9H Härdat Glass - 3D Super Kvalitet Skärmskydd</v>
      </c>
      <c r="F14062" s="1" t="s">
        <v>1365</v>
      </c>
      <c r="G14062" s="1" t="s">
        <v>1366</v>
      </c>
      <c r="H14062" s="1" t="s">
        <v>1367</v>
      </c>
      <c r="I14062" s="1" t="s">
        <v>16</v>
      </c>
      <c r="J14062" s="1" t="s">
        <v>23</v>
      </c>
      <c r="K14062" s="1" t="s">
        <v>16</v>
      </c>
      <c r="L14062" s="1" t="s">
        <v>16</v>
      </c>
      <c r="M14062" s="1" t="s">
        <v>16</v>
      </c>
      <c r="N14062" s="1" t="s">
        <v>16</v>
      </c>
      <c r="O14062" s="1">
        <v>63.2</v>
      </c>
      <c r="P14062" s="1">
        <v>1.0</v>
      </c>
    </row>
    <row r="14063">
      <c r="A14063" s="1" t="s">
        <v>29</v>
      </c>
      <c r="B14063" s="1" t="s">
        <v>16891</v>
      </c>
      <c r="C14063" s="2" t="s">
        <v>16834</v>
      </c>
      <c r="D14063" s="1" t="s">
        <v>19</v>
      </c>
      <c r="E1406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063" s="1" t="s">
        <v>47</v>
      </c>
      <c r="G14063" s="2" t="s">
        <v>48</v>
      </c>
      <c r="H14063" s="1" t="s">
        <v>49</v>
      </c>
      <c r="I14063" s="1" t="s">
        <v>16</v>
      </c>
      <c r="J14063" s="1" t="s">
        <v>23</v>
      </c>
      <c r="K14063" s="1" t="s">
        <v>16</v>
      </c>
      <c r="L14063" s="1" t="s">
        <v>16</v>
      </c>
      <c r="M14063" s="1" t="s">
        <v>16</v>
      </c>
      <c r="N14063" s="1" t="s">
        <v>16</v>
      </c>
      <c r="O14063" s="1">
        <v>183.2</v>
      </c>
      <c r="P14063" s="1">
        <v>1.0</v>
      </c>
    </row>
    <row r="14064">
      <c r="A14064" s="1" t="s">
        <v>29</v>
      </c>
      <c r="B14064" s="1" t="s">
        <v>16892</v>
      </c>
      <c r="C14064" s="2" t="s">
        <v>16834</v>
      </c>
      <c r="D14064" s="1" t="s">
        <v>19</v>
      </c>
      <c r="E14064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4064" s="1" t="s">
        <v>3765</v>
      </c>
      <c r="G14064" s="1" t="s">
        <v>3766</v>
      </c>
      <c r="H14064" s="1" t="s">
        <v>3767</v>
      </c>
      <c r="I14064" s="1" t="s">
        <v>16</v>
      </c>
      <c r="J14064" s="1" t="s">
        <v>23</v>
      </c>
      <c r="K14064" s="1" t="s">
        <v>16</v>
      </c>
      <c r="L14064" s="1" t="s">
        <v>16</v>
      </c>
      <c r="M14064" s="1" t="s">
        <v>16</v>
      </c>
      <c r="N14064" s="1" t="s">
        <v>16</v>
      </c>
      <c r="O14064" s="1">
        <v>71.2</v>
      </c>
      <c r="P14064" s="1">
        <v>1.0</v>
      </c>
    </row>
    <row r="14065">
      <c r="A14065" s="1" t="s">
        <v>29</v>
      </c>
      <c r="B14065" s="1" t="s">
        <v>16893</v>
      </c>
      <c r="C14065" s="2" t="s">
        <v>16834</v>
      </c>
      <c r="D14065" s="1" t="s">
        <v>19</v>
      </c>
      <c r="E14065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4065" s="1" t="s">
        <v>7053</v>
      </c>
      <c r="G14065" s="1" t="s">
        <v>7054</v>
      </c>
      <c r="H14065" s="1" t="s">
        <v>7055</v>
      </c>
      <c r="I14065" s="1" t="s">
        <v>16</v>
      </c>
      <c r="J14065" s="1" t="s">
        <v>23</v>
      </c>
      <c r="K14065" s="1" t="s">
        <v>16</v>
      </c>
      <c r="L14065" s="1" t="s">
        <v>16</v>
      </c>
      <c r="M14065" s="1" t="s">
        <v>16</v>
      </c>
      <c r="N14065" s="1" t="s">
        <v>16</v>
      </c>
      <c r="O14065" s="1">
        <v>79.2</v>
      </c>
      <c r="P14065" s="1">
        <v>1.0</v>
      </c>
    </row>
    <row r="14066">
      <c r="A14066" s="1" t="s">
        <v>29</v>
      </c>
      <c r="B14066" s="1" t="s">
        <v>16894</v>
      </c>
      <c r="C14066" s="2" t="s">
        <v>16834</v>
      </c>
      <c r="D14066" s="1" t="s">
        <v>19</v>
      </c>
      <c r="E14066" s="3" t="str">
        <f>HYPERLINK("https://fyndiq.se/produkt/81bbf8323a0d454d/", "2-Pack Samsung A14 5G Skärmskydd &amp; 1-Pack linsskydd - Härdat Glas 9H - Super kvalitet 3D")</f>
        <v>2-Pack Samsung A14 5G Skärmskydd &amp; 1-Pack linsskydd - Härdat Glas 9H - Super kvalitet 3D</v>
      </c>
      <c r="F14066" s="1" t="s">
        <v>16895</v>
      </c>
      <c r="G14066" s="1" t="s">
        <v>16896</v>
      </c>
      <c r="H14066" s="1" t="s">
        <v>16897</v>
      </c>
      <c r="I14066" s="1" t="s">
        <v>16</v>
      </c>
      <c r="J14066" s="1" t="s">
        <v>23</v>
      </c>
      <c r="K14066" s="1" t="s">
        <v>16</v>
      </c>
      <c r="L14066" s="1" t="s">
        <v>16</v>
      </c>
      <c r="M14066" s="1" t="s">
        <v>16</v>
      </c>
      <c r="N14066" s="1" t="s">
        <v>16</v>
      </c>
      <c r="O14066" s="1">
        <v>71.2</v>
      </c>
      <c r="P14066" s="1">
        <v>1.0</v>
      </c>
    </row>
    <row r="14067">
      <c r="A14067" s="1" t="s">
        <v>29</v>
      </c>
      <c r="B14067" s="1" t="s">
        <v>16898</v>
      </c>
      <c r="C14067" s="2" t="s">
        <v>16834</v>
      </c>
      <c r="D14067" s="1" t="s">
        <v>19</v>
      </c>
      <c r="E14067" s="3" t="str">
        <f>HYPERLINK("https://fyndiq.se/produkt/2a9c1aa3cb0d49a0/", "2 Pack iPhone 7 Svart - Härdat Glas 9H - Super Kvalitet 3D")</f>
        <v>2 Pack iPhone 7 Svart - Härdat Glas 9H - Super Kvalitet 3D</v>
      </c>
      <c r="F14067" s="1" t="s">
        <v>3480</v>
      </c>
      <c r="G14067" s="1" t="s">
        <v>3481</v>
      </c>
      <c r="H14067" s="1" t="s">
        <v>3482</v>
      </c>
      <c r="I14067" s="1" t="s">
        <v>16</v>
      </c>
      <c r="J14067" s="1" t="s">
        <v>23</v>
      </c>
      <c r="K14067" s="1" t="s">
        <v>16</v>
      </c>
      <c r="L14067" s="1" t="s">
        <v>16</v>
      </c>
      <c r="M14067" s="1" t="s">
        <v>16</v>
      </c>
      <c r="N14067" s="1" t="s">
        <v>16</v>
      </c>
      <c r="O14067" s="1">
        <v>47.2</v>
      </c>
      <c r="P14067" s="1">
        <v>1.0</v>
      </c>
    </row>
    <row r="14068">
      <c r="A14068" s="1" t="s">
        <v>29</v>
      </c>
      <c r="B14068" s="1" t="s">
        <v>16899</v>
      </c>
      <c r="C14068" s="2" t="s">
        <v>16834</v>
      </c>
      <c r="D14068" s="1" t="s">
        <v>19</v>
      </c>
      <c r="E14068" s="3" t="str">
        <f>HYPERLINK("https://fyndiq.se/produkt/7b4cb5f9439947b9/", "2-Pack iPhone SE 2020 Svart - Härdat Glas 9H - Super Kvalitet 3D")</f>
        <v>2-Pack iPhone SE 2020 Svart - Härdat Glas 9H - Super Kvalitet 3D</v>
      </c>
      <c r="F14068" s="1" t="s">
        <v>175</v>
      </c>
      <c r="G14068" s="1" t="s">
        <v>176</v>
      </c>
      <c r="H14068" s="1" t="s">
        <v>177</v>
      </c>
      <c r="I14068" s="1" t="s">
        <v>16</v>
      </c>
      <c r="J14068" s="1" t="s">
        <v>23</v>
      </c>
      <c r="K14068" s="1" t="s">
        <v>16</v>
      </c>
      <c r="L14068" s="1" t="s">
        <v>16</v>
      </c>
      <c r="M14068" s="1" t="s">
        <v>16</v>
      </c>
      <c r="N14068" s="1" t="s">
        <v>16</v>
      </c>
      <c r="O14068" s="1">
        <v>47.2</v>
      </c>
      <c r="P14068" s="1">
        <v>1.0</v>
      </c>
    </row>
    <row r="14069">
      <c r="A14069" s="1" t="s">
        <v>29</v>
      </c>
      <c r="B14069" s="1" t="s">
        <v>16900</v>
      </c>
      <c r="C14069" s="2" t="s">
        <v>16834</v>
      </c>
      <c r="D14069" s="1" t="s">
        <v>19</v>
      </c>
      <c r="E14069" s="3" t="str">
        <f>HYPERLINK("https://fyndiq.se/produkt/a002f83ad36944e4/", "2 Pack Samsung Watch 44mm - Härdat glas 9H - Super kvalitet")</f>
        <v>2 Pack Samsung Watch 44mm - Härdat glas 9H - Super kvalitet</v>
      </c>
      <c r="F14069" s="1" t="s">
        <v>8979</v>
      </c>
      <c r="G14069" s="1" t="s">
        <v>8980</v>
      </c>
      <c r="H14069" s="1" t="s">
        <v>8981</v>
      </c>
      <c r="I14069" s="1" t="s">
        <v>16</v>
      </c>
      <c r="J14069" s="1" t="s">
        <v>23</v>
      </c>
      <c r="K14069" s="1" t="s">
        <v>16</v>
      </c>
      <c r="L14069" s="1" t="s">
        <v>16</v>
      </c>
      <c r="M14069" s="1" t="s">
        <v>16</v>
      </c>
      <c r="N14069" s="1" t="s">
        <v>16</v>
      </c>
      <c r="O14069" s="1">
        <v>63.2</v>
      </c>
      <c r="P14069" s="1">
        <v>1.0</v>
      </c>
    </row>
    <row r="14070">
      <c r="A14070" s="1" t="s">
        <v>29</v>
      </c>
      <c r="B14070" s="1" t="s">
        <v>16901</v>
      </c>
      <c r="C14070" s="2" t="s">
        <v>16834</v>
      </c>
      <c r="D14070" s="1" t="s">
        <v>19</v>
      </c>
      <c r="E14070" s="3" t="str">
        <f t="shared" ref="E14070:E14073" si="629">HYPERLINK("https://fyndiq.se/produkt/3fee81d316cc43da/", "2-pack - iPhone 12 / 12 Pro - 9H Härdat Glass - Top Kvalitet")</f>
        <v>2-pack - iPhone 12 / 12 Pro - 9H Härdat Glass - Top Kvalitet</v>
      </c>
      <c r="F14070" s="1" t="s">
        <v>2499</v>
      </c>
      <c r="G14070" s="1" t="s">
        <v>2500</v>
      </c>
      <c r="H14070" s="1" t="s">
        <v>2067</v>
      </c>
      <c r="I14070" s="1" t="s">
        <v>16</v>
      </c>
      <c r="J14070" s="1" t="s">
        <v>23</v>
      </c>
      <c r="K14070" s="1" t="s">
        <v>16</v>
      </c>
      <c r="L14070" s="1" t="s">
        <v>16</v>
      </c>
      <c r="M14070" s="1" t="s">
        <v>16</v>
      </c>
      <c r="N14070" s="1" t="s">
        <v>16</v>
      </c>
      <c r="O14070" s="1">
        <v>47.2</v>
      </c>
      <c r="P14070" s="1">
        <v>1.0</v>
      </c>
    </row>
    <row r="14071">
      <c r="A14071" s="1" t="s">
        <v>29</v>
      </c>
      <c r="B14071" s="1" t="s">
        <v>16902</v>
      </c>
      <c r="C14071" s="2" t="s">
        <v>16834</v>
      </c>
      <c r="D14071" s="1" t="s">
        <v>19</v>
      </c>
      <c r="E14071" s="3" t="str">
        <f t="shared" si="629"/>
        <v>2-pack - iPhone 12 / 12 Pro - 9H Härdat Glass - Top Kvalitet</v>
      </c>
      <c r="F14071" s="1" t="s">
        <v>2499</v>
      </c>
      <c r="G14071" s="1" t="s">
        <v>2500</v>
      </c>
      <c r="H14071" s="1" t="s">
        <v>2067</v>
      </c>
      <c r="I14071" s="1" t="s">
        <v>16</v>
      </c>
      <c r="J14071" s="1" t="s">
        <v>23</v>
      </c>
      <c r="K14071" s="1" t="s">
        <v>16</v>
      </c>
      <c r="L14071" s="1" t="s">
        <v>16</v>
      </c>
      <c r="M14071" s="1" t="s">
        <v>16</v>
      </c>
      <c r="N14071" s="1" t="s">
        <v>16</v>
      </c>
      <c r="O14071" s="1">
        <v>47.2</v>
      </c>
      <c r="P14071" s="1">
        <v>1.0</v>
      </c>
    </row>
    <row r="14072">
      <c r="A14072" s="1" t="s">
        <v>29</v>
      </c>
      <c r="B14072" s="1" t="s">
        <v>16903</v>
      </c>
      <c r="C14072" s="2" t="s">
        <v>16834</v>
      </c>
      <c r="D14072" s="1" t="s">
        <v>19</v>
      </c>
      <c r="E14072" s="3" t="str">
        <f t="shared" si="629"/>
        <v>2-pack - iPhone 12 / 12 Pro - 9H Härdat Glass - Top Kvalitet</v>
      </c>
      <c r="F14072" s="1" t="s">
        <v>2499</v>
      </c>
      <c r="G14072" s="1" t="s">
        <v>2500</v>
      </c>
      <c r="H14072" s="1" t="s">
        <v>2067</v>
      </c>
      <c r="I14072" s="1" t="s">
        <v>16</v>
      </c>
      <c r="J14072" s="1" t="s">
        <v>23</v>
      </c>
      <c r="K14072" s="1" t="s">
        <v>16</v>
      </c>
      <c r="L14072" s="1" t="s">
        <v>16</v>
      </c>
      <c r="M14072" s="1" t="s">
        <v>16</v>
      </c>
      <c r="N14072" s="1" t="s">
        <v>16</v>
      </c>
      <c r="O14072" s="1">
        <v>47.2</v>
      </c>
      <c r="P14072" s="1">
        <v>1.0</v>
      </c>
    </row>
    <row r="14073">
      <c r="A14073" s="1" t="s">
        <v>29</v>
      </c>
      <c r="B14073" s="1" t="s">
        <v>16904</v>
      </c>
      <c r="C14073" s="2" t="s">
        <v>16834</v>
      </c>
      <c r="D14073" s="1" t="s">
        <v>19</v>
      </c>
      <c r="E14073" s="3" t="str">
        <f t="shared" si="629"/>
        <v>2-pack - iPhone 12 / 12 Pro - 9H Härdat Glass - Top Kvalitet</v>
      </c>
      <c r="F14073" s="1" t="s">
        <v>2499</v>
      </c>
      <c r="G14073" s="1" t="s">
        <v>2500</v>
      </c>
      <c r="H14073" s="1" t="s">
        <v>2067</v>
      </c>
      <c r="I14073" s="1" t="s">
        <v>16</v>
      </c>
      <c r="J14073" s="1" t="s">
        <v>23</v>
      </c>
      <c r="K14073" s="1" t="s">
        <v>16</v>
      </c>
      <c r="L14073" s="1" t="s">
        <v>16</v>
      </c>
      <c r="M14073" s="1" t="s">
        <v>16</v>
      </c>
      <c r="N14073" s="1" t="s">
        <v>16</v>
      </c>
      <c r="O14073" s="1">
        <v>47.2</v>
      </c>
      <c r="P14073" s="1">
        <v>1.0</v>
      </c>
    </row>
    <row r="14074">
      <c r="A14074" s="1" t="s">
        <v>29</v>
      </c>
      <c r="B14074" s="1" t="s">
        <v>16905</v>
      </c>
      <c r="C14074" s="2" t="s">
        <v>16834</v>
      </c>
      <c r="D14074" s="1" t="s">
        <v>19</v>
      </c>
      <c r="E14074" s="3" t="str">
        <f t="shared" ref="E14074:E14076" si="630">HYPERLINK("https://fyndiq.se/produkt/0a890dd972c4463d/", "2-Pack Samsung Galaxy A52s 5G - Härdat glas 9H - Super kvalitet")</f>
        <v>2-Pack Samsung Galaxy A52s 5G - Härdat glas 9H - Super kvalitet</v>
      </c>
      <c r="F14074" s="1" t="s">
        <v>442</v>
      </c>
      <c r="G14074" s="1" t="s">
        <v>443</v>
      </c>
      <c r="H14074" s="1" t="s">
        <v>444</v>
      </c>
      <c r="I14074" s="1" t="s">
        <v>16</v>
      </c>
      <c r="J14074" s="1" t="s">
        <v>23</v>
      </c>
      <c r="K14074" s="1" t="s">
        <v>16</v>
      </c>
      <c r="L14074" s="1" t="s">
        <v>16</v>
      </c>
      <c r="M14074" s="1" t="s">
        <v>16</v>
      </c>
      <c r="N14074" s="1" t="s">
        <v>16</v>
      </c>
      <c r="O14074" s="1">
        <v>63.2</v>
      </c>
      <c r="P14074" s="1">
        <v>1.0</v>
      </c>
    </row>
    <row r="14075">
      <c r="A14075" s="1" t="s">
        <v>29</v>
      </c>
      <c r="B14075" s="1" t="s">
        <v>16906</v>
      </c>
      <c r="C14075" s="2" t="s">
        <v>16834</v>
      </c>
      <c r="D14075" s="1" t="s">
        <v>19</v>
      </c>
      <c r="E14075" s="3" t="str">
        <f t="shared" si="630"/>
        <v>2-Pack Samsung Galaxy A52s 5G - Härdat glas 9H - Super kvalitet</v>
      </c>
      <c r="F14075" s="1" t="s">
        <v>442</v>
      </c>
      <c r="G14075" s="1" t="s">
        <v>443</v>
      </c>
      <c r="H14075" s="1" t="s">
        <v>444</v>
      </c>
      <c r="I14075" s="1" t="s">
        <v>16</v>
      </c>
      <c r="J14075" s="1" t="s">
        <v>23</v>
      </c>
      <c r="K14075" s="1" t="s">
        <v>16</v>
      </c>
      <c r="L14075" s="1" t="s">
        <v>16</v>
      </c>
      <c r="M14075" s="1" t="s">
        <v>16</v>
      </c>
      <c r="N14075" s="1" t="s">
        <v>16</v>
      </c>
      <c r="O14075" s="1">
        <v>63.2</v>
      </c>
      <c r="P14075" s="1">
        <v>1.0</v>
      </c>
    </row>
    <row r="14076">
      <c r="A14076" s="1" t="s">
        <v>29</v>
      </c>
      <c r="B14076" s="1" t="s">
        <v>16907</v>
      </c>
      <c r="C14076" s="2" t="s">
        <v>16834</v>
      </c>
      <c r="D14076" s="1" t="s">
        <v>19</v>
      </c>
      <c r="E14076" s="3" t="str">
        <f t="shared" si="630"/>
        <v>2-Pack Samsung Galaxy A52s 5G - Härdat glas 9H - Super kvalitet</v>
      </c>
      <c r="F14076" s="1" t="s">
        <v>442</v>
      </c>
      <c r="G14076" s="1" t="s">
        <v>443</v>
      </c>
      <c r="H14076" s="1" t="s">
        <v>444</v>
      </c>
      <c r="I14076" s="1" t="s">
        <v>16</v>
      </c>
      <c r="J14076" s="1" t="s">
        <v>23</v>
      </c>
      <c r="K14076" s="1" t="s">
        <v>16</v>
      </c>
      <c r="L14076" s="1" t="s">
        <v>16</v>
      </c>
      <c r="M14076" s="1" t="s">
        <v>16</v>
      </c>
      <c r="N14076" s="1" t="s">
        <v>16</v>
      </c>
      <c r="O14076" s="1">
        <v>63.2</v>
      </c>
      <c r="P14076" s="1">
        <v>1.0</v>
      </c>
    </row>
    <row r="14077">
      <c r="A14077" s="1" t="s">
        <v>29</v>
      </c>
      <c r="B14077" s="1" t="s">
        <v>16908</v>
      </c>
      <c r="C14077" s="2" t="s">
        <v>16834</v>
      </c>
      <c r="D14077" s="1" t="s">
        <v>19</v>
      </c>
      <c r="E14077" s="3" t="str">
        <f t="shared" ref="E14077:E14078" si="631">HYPERLINK("https://fyndiq.se/produkt/ef10e4ba492c46df/", "2-Pack Samsung S23 FE 5G - 9H Härdat Glass - Super Kvalitet 3D")</f>
        <v>2-Pack Samsung S23 FE 5G - 9H Härdat Glass - Super Kvalitet 3D</v>
      </c>
      <c r="F14077" s="1" t="s">
        <v>2521</v>
      </c>
      <c r="G14077" s="1" t="s">
        <v>2522</v>
      </c>
      <c r="H14077" s="1" t="s">
        <v>2523</v>
      </c>
      <c r="I14077" s="1" t="s">
        <v>16</v>
      </c>
      <c r="J14077" s="1" t="s">
        <v>23</v>
      </c>
      <c r="K14077" s="1" t="s">
        <v>16</v>
      </c>
      <c r="L14077" s="1" t="s">
        <v>16</v>
      </c>
      <c r="M14077" s="1" t="s">
        <v>16</v>
      </c>
      <c r="N14077" s="1" t="s">
        <v>16</v>
      </c>
      <c r="O14077" s="1">
        <v>63.2</v>
      </c>
      <c r="P14077" s="1">
        <v>1.0</v>
      </c>
    </row>
    <row r="14078">
      <c r="A14078" s="1" t="s">
        <v>29</v>
      </c>
      <c r="B14078" s="1" t="s">
        <v>16909</v>
      </c>
      <c r="C14078" s="2" t="s">
        <v>16834</v>
      </c>
      <c r="D14078" s="1" t="s">
        <v>19</v>
      </c>
      <c r="E14078" s="3" t="str">
        <f t="shared" si="631"/>
        <v>2-Pack Samsung S23 FE 5G - 9H Härdat Glass - Super Kvalitet 3D</v>
      </c>
      <c r="F14078" s="1" t="s">
        <v>2521</v>
      </c>
      <c r="G14078" s="1" t="s">
        <v>2522</v>
      </c>
      <c r="H14078" s="1" t="s">
        <v>2523</v>
      </c>
      <c r="I14078" s="1" t="s">
        <v>16</v>
      </c>
      <c r="J14078" s="1" t="s">
        <v>23</v>
      </c>
      <c r="K14078" s="1" t="s">
        <v>16</v>
      </c>
      <c r="L14078" s="1" t="s">
        <v>16</v>
      </c>
      <c r="M14078" s="1" t="s">
        <v>16</v>
      </c>
      <c r="N14078" s="1" t="s">
        <v>16</v>
      </c>
      <c r="O14078" s="1">
        <v>63.2</v>
      </c>
      <c r="P14078" s="1">
        <v>1.0</v>
      </c>
    </row>
    <row r="14079">
      <c r="A14079" s="1" t="s">
        <v>29</v>
      </c>
      <c r="B14079" s="1" t="s">
        <v>16910</v>
      </c>
      <c r="C14079" s="2" t="s">
        <v>16834</v>
      </c>
      <c r="D14079" s="1" t="s">
        <v>19</v>
      </c>
      <c r="E14079" s="3" t="str">
        <f>HYPERLINK("https://fyndiq.se/produkt/f7b16236096d401a/", "2-Pack Google Pixel 7A - Härdat glas 9H - Super kvalitet 3D Skärmskydd")</f>
        <v>2-Pack Google Pixel 7A - Härdat glas 9H - Super kvalitet 3D Skärmskydd</v>
      </c>
      <c r="F14079" s="1" t="s">
        <v>852</v>
      </c>
      <c r="G14079" s="1" t="s">
        <v>853</v>
      </c>
      <c r="H14079" s="1" t="s">
        <v>854</v>
      </c>
      <c r="I14079" s="1" t="s">
        <v>16</v>
      </c>
      <c r="J14079" s="1" t="s">
        <v>23</v>
      </c>
      <c r="K14079" s="1" t="s">
        <v>16</v>
      </c>
      <c r="L14079" s="1" t="s">
        <v>16</v>
      </c>
      <c r="M14079" s="1" t="s">
        <v>16</v>
      </c>
      <c r="N14079" s="1" t="s">
        <v>16</v>
      </c>
      <c r="O14079" s="1">
        <v>63.2</v>
      </c>
      <c r="P14079" s="1">
        <v>1.0</v>
      </c>
    </row>
    <row r="14080">
      <c r="A14080" s="1" t="s">
        <v>29</v>
      </c>
      <c r="B14080" s="1" t="s">
        <v>16911</v>
      </c>
      <c r="C14080" s="2" t="s">
        <v>16834</v>
      </c>
      <c r="D14080" s="1" t="s">
        <v>19</v>
      </c>
      <c r="E14080" s="3" t="str">
        <f t="shared" ref="E14080:E14081" si="632">HYPERLINK("https://fyndiq.se/produkt/afb014c1104c424c/", "2-Pack GOOGLE PIXEL 7 PRO Skärmskydd - Härdat Glas 9H - Super kvalitet 3D")</f>
        <v>2-Pack GOOGLE PIXEL 7 PRO Skärmskydd - Härdat Glas 9H - Super kvalitet 3D</v>
      </c>
      <c r="F14080" s="1" t="s">
        <v>2858</v>
      </c>
      <c r="G14080" s="1" t="s">
        <v>2859</v>
      </c>
      <c r="H14080" s="1" t="s">
        <v>2860</v>
      </c>
      <c r="I14080" s="1" t="s">
        <v>16</v>
      </c>
      <c r="J14080" s="1" t="s">
        <v>23</v>
      </c>
      <c r="K14080" s="1" t="s">
        <v>16</v>
      </c>
      <c r="L14080" s="1" t="s">
        <v>16</v>
      </c>
      <c r="M14080" s="1" t="s">
        <v>16</v>
      </c>
      <c r="N14080" s="1" t="s">
        <v>16</v>
      </c>
      <c r="O14080" s="1">
        <v>63.2</v>
      </c>
      <c r="P14080" s="1">
        <v>1.0</v>
      </c>
    </row>
    <row r="14081">
      <c r="A14081" s="1" t="s">
        <v>29</v>
      </c>
      <c r="B14081" s="1" t="s">
        <v>16912</v>
      </c>
      <c r="C14081" s="2" t="s">
        <v>16834</v>
      </c>
      <c r="D14081" s="1" t="s">
        <v>19</v>
      </c>
      <c r="E14081" s="3" t="str">
        <f t="shared" si="632"/>
        <v>2-Pack GOOGLE PIXEL 7 PRO Skärmskydd - Härdat Glas 9H - Super kvalitet 3D</v>
      </c>
      <c r="F14081" s="1" t="s">
        <v>2858</v>
      </c>
      <c r="G14081" s="1" t="s">
        <v>2859</v>
      </c>
      <c r="H14081" s="1" t="s">
        <v>2860</v>
      </c>
      <c r="I14081" s="1" t="s">
        <v>16</v>
      </c>
      <c r="J14081" s="1" t="s">
        <v>23</v>
      </c>
      <c r="K14081" s="1" t="s">
        <v>16</v>
      </c>
      <c r="L14081" s="1" t="s">
        <v>16</v>
      </c>
      <c r="M14081" s="1" t="s">
        <v>16</v>
      </c>
      <c r="N14081" s="1" t="s">
        <v>16</v>
      </c>
      <c r="O14081" s="1">
        <v>63.2</v>
      </c>
      <c r="P14081" s="1">
        <v>1.0</v>
      </c>
    </row>
    <row r="14082">
      <c r="A14082" s="1" t="s">
        <v>29</v>
      </c>
      <c r="B14082" s="1" t="s">
        <v>16913</v>
      </c>
      <c r="C14082" s="2" t="s">
        <v>16834</v>
      </c>
      <c r="D14082" s="1" t="s">
        <v>19</v>
      </c>
      <c r="E14082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14082" s="1" t="s">
        <v>3909</v>
      </c>
      <c r="G14082" s="1" t="s">
        <v>3910</v>
      </c>
      <c r="H14082" s="1" t="s">
        <v>3911</v>
      </c>
      <c r="I14082" s="1" t="s">
        <v>16</v>
      </c>
      <c r="J14082" s="1" t="s">
        <v>23</v>
      </c>
      <c r="K14082" s="1" t="s">
        <v>16</v>
      </c>
      <c r="L14082" s="1" t="s">
        <v>16</v>
      </c>
      <c r="M14082" s="1" t="s">
        <v>16</v>
      </c>
      <c r="N14082" s="1" t="s">
        <v>16</v>
      </c>
      <c r="O14082" s="1">
        <v>71.2</v>
      </c>
      <c r="P14082" s="1">
        <v>1.0</v>
      </c>
    </row>
    <row r="14083">
      <c r="A14083" s="1" t="s">
        <v>29</v>
      </c>
      <c r="B14083" s="1" t="s">
        <v>16914</v>
      </c>
      <c r="C14083" s="2" t="s">
        <v>16834</v>
      </c>
      <c r="D14083" s="1" t="s">
        <v>19</v>
      </c>
      <c r="E14083" s="3" t="str">
        <f>HYPERLINK("https://fyndiq.se/produkt/e109ac2b3be24e85/", "2 Pack iPhone XS Max - 9H Härdat Glass - Super kvalitet 3D")</f>
        <v>2 Pack iPhone XS Max - 9H Härdat Glass - Super kvalitet 3D</v>
      </c>
      <c r="F14083" s="1" t="s">
        <v>10528</v>
      </c>
      <c r="G14083" s="1" t="s">
        <v>10529</v>
      </c>
      <c r="H14083" s="1" t="s">
        <v>10530</v>
      </c>
      <c r="I14083" s="1" t="s">
        <v>16</v>
      </c>
      <c r="J14083" s="1" t="s">
        <v>23</v>
      </c>
      <c r="K14083" s="1" t="s">
        <v>16</v>
      </c>
      <c r="L14083" s="1" t="s">
        <v>16</v>
      </c>
      <c r="M14083" s="1" t="s">
        <v>16</v>
      </c>
      <c r="N14083" s="1" t="s">
        <v>16</v>
      </c>
      <c r="O14083" s="1">
        <v>47.2</v>
      </c>
      <c r="P14083" s="1">
        <v>1.0</v>
      </c>
    </row>
    <row r="14084">
      <c r="A14084" s="1" t="s">
        <v>29</v>
      </c>
      <c r="B14084" s="1" t="s">
        <v>16915</v>
      </c>
      <c r="C14084" s="2" t="s">
        <v>16834</v>
      </c>
      <c r="D14084" s="1" t="s">
        <v>19</v>
      </c>
      <c r="E14084" s="3" t="str">
        <f>HYPERLINK("https://fyndiq.se/produkt/acecbda921d14ae6/", "2 Pack Samsung Galaxy A70 - Härdat Glas 9H - Super Kvalitet 3D")</f>
        <v>2 Pack Samsung Galaxy A70 - Härdat Glas 9H - Super Kvalitet 3D</v>
      </c>
      <c r="F14084" s="1" t="s">
        <v>327</v>
      </c>
      <c r="G14084" s="1" t="s">
        <v>328</v>
      </c>
      <c r="H14084" s="1" t="s">
        <v>329</v>
      </c>
      <c r="I14084" s="1" t="s">
        <v>16</v>
      </c>
      <c r="J14084" s="1" t="s">
        <v>23</v>
      </c>
      <c r="K14084" s="1" t="s">
        <v>16</v>
      </c>
      <c r="L14084" s="1" t="s">
        <v>16</v>
      </c>
      <c r="M14084" s="1" t="s">
        <v>16</v>
      </c>
      <c r="N14084" s="1" t="s">
        <v>16</v>
      </c>
      <c r="O14084" s="1">
        <v>63.2</v>
      </c>
      <c r="P14084" s="1">
        <v>1.0</v>
      </c>
    </row>
    <row r="14085">
      <c r="A14085" s="1" t="s">
        <v>29</v>
      </c>
      <c r="B14085" s="1" t="s">
        <v>16916</v>
      </c>
      <c r="C14085" s="2" t="s">
        <v>16834</v>
      </c>
      <c r="D14085" s="1" t="s">
        <v>19</v>
      </c>
      <c r="E14085" s="3" t="str">
        <f>HYPERLINK("https://fyndiq.se/produkt/cc43d01c37a84f4a/", "Samsung Galaxy S20 FE - Härdat glas 9H - Super kvalitet 3D")</f>
        <v>Samsung Galaxy S20 FE - Härdat glas 9H - Super kvalitet 3D</v>
      </c>
      <c r="F14085" s="1" t="s">
        <v>827</v>
      </c>
      <c r="G14085" s="1" t="s">
        <v>828</v>
      </c>
      <c r="H14085" s="1" t="s">
        <v>829</v>
      </c>
      <c r="I14085" s="1" t="s">
        <v>16</v>
      </c>
      <c r="J14085" s="1" t="s">
        <v>23</v>
      </c>
      <c r="K14085" s="1" t="s">
        <v>16</v>
      </c>
      <c r="L14085" s="1" t="s">
        <v>16</v>
      </c>
      <c r="M14085" s="1" t="s">
        <v>16</v>
      </c>
      <c r="N14085" s="1" t="s">
        <v>16</v>
      </c>
      <c r="O14085" s="1">
        <v>55.2</v>
      </c>
      <c r="P14085" s="1">
        <v>1.0</v>
      </c>
    </row>
    <row r="14086">
      <c r="A14086" s="1" t="s">
        <v>29</v>
      </c>
      <c r="B14086" s="1" t="s">
        <v>16917</v>
      </c>
      <c r="C14086" s="2" t="s">
        <v>16834</v>
      </c>
      <c r="D14086" s="1" t="s">
        <v>19</v>
      </c>
      <c r="E1408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4086" s="1" t="s">
        <v>204</v>
      </c>
      <c r="G14086" s="1" t="s">
        <v>205</v>
      </c>
      <c r="H14086" s="1" t="s">
        <v>206</v>
      </c>
      <c r="I14086" s="1" t="s">
        <v>16</v>
      </c>
      <c r="J14086" s="1" t="s">
        <v>23</v>
      </c>
      <c r="K14086" s="1" t="s">
        <v>16</v>
      </c>
      <c r="L14086" s="1" t="s">
        <v>16</v>
      </c>
      <c r="M14086" s="1" t="s">
        <v>16</v>
      </c>
      <c r="N14086" s="1" t="s">
        <v>16</v>
      </c>
      <c r="O14086" s="1">
        <v>71.2</v>
      </c>
      <c r="P14086" s="1">
        <v>1.0</v>
      </c>
    </row>
    <row r="14087">
      <c r="A14087" s="1" t="s">
        <v>29</v>
      </c>
      <c r="B14087" s="1" t="s">
        <v>16918</v>
      </c>
      <c r="C14087" s="2" t="s">
        <v>16834</v>
      </c>
      <c r="D14087" s="1" t="s">
        <v>19</v>
      </c>
      <c r="E14087" s="3" t="str">
        <f>HYPERLINK("https://fyndiq.se/produkt/b1caddae2e864477/", "2- Pack Samsung S10 Plus - Härdat Glas 9H - Super Kvalitet 3D")</f>
        <v>2- Pack Samsung S10 Plus - Härdat Glas 9H - Super Kvalitet 3D</v>
      </c>
      <c r="F14087" s="1" t="s">
        <v>477</v>
      </c>
      <c r="G14087" s="1" t="s">
        <v>478</v>
      </c>
      <c r="H14087" s="1" t="s">
        <v>479</v>
      </c>
      <c r="I14087" s="1" t="s">
        <v>16</v>
      </c>
      <c r="J14087" s="1" t="s">
        <v>23</v>
      </c>
      <c r="K14087" s="1" t="s">
        <v>16</v>
      </c>
      <c r="L14087" s="1" t="s">
        <v>16</v>
      </c>
      <c r="M14087" s="1" t="s">
        <v>16</v>
      </c>
      <c r="N14087" s="1" t="s">
        <v>16</v>
      </c>
      <c r="O14087" s="1">
        <v>63.2</v>
      </c>
      <c r="P14087" s="1">
        <v>1.0</v>
      </c>
    </row>
    <row r="14088">
      <c r="A14088" s="1" t="s">
        <v>29</v>
      </c>
      <c r="B14088" s="1" t="s">
        <v>16919</v>
      </c>
      <c r="C14088" s="2" t="s">
        <v>16834</v>
      </c>
      <c r="D14088" s="1" t="s">
        <v>19</v>
      </c>
      <c r="E1408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4088" s="1" t="s">
        <v>2035</v>
      </c>
      <c r="G14088" s="1" t="s">
        <v>2036</v>
      </c>
      <c r="H14088" s="1" t="s">
        <v>2037</v>
      </c>
      <c r="I14088" s="1" t="s">
        <v>16</v>
      </c>
      <c r="J14088" s="1" t="s">
        <v>23</v>
      </c>
      <c r="K14088" s="1" t="s">
        <v>16</v>
      </c>
      <c r="L14088" s="1" t="s">
        <v>16</v>
      </c>
      <c r="M14088" s="1" t="s">
        <v>16</v>
      </c>
      <c r="N14088" s="1" t="s">
        <v>16</v>
      </c>
      <c r="O14088" s="1">
        <v>63.2</v>
      </c>
      <c r="P14088" s="1">
        <v>1.0</v>
      </c>
    </row>
    <row r="14089">
      <c r="A14089" s="1" t="s">
        <v>29</v>
      </c>
      <c r="B14089" s="1" t="s">
        <v>16920</v>
      </c>
      <c r="C14089" s="2" t="s">
        <v>16834</v>
      </c>
      <c r="D14089" s="1" t="s">
        <v>19</v>
      </c>
      <c r="E14089" s="3" t="str">
        <f>HYPERLINK("https://fyndiq.se/produkt/66d52f50233f45e6/", "2-pack - Iphone XS Max - 9D Härdat Glass - Top Kvalitet")</f>
        <v>2-pack - Iphone XS Max - 9D Härdat Glass - Top Kvalitet</v>
      </c>
      <c r="F14089" s="1" t="s">
        <v>3729</v>
      </c>
      <c r="G14089" s="1" t="s">
        <v>3730</v>
      </c>
      <c r="H14089" s="1" t="s">
        <v>523</v>
      </c>
      <c r="I14089" s="1" t="s">
        <v>16</v>
      </c>
      <c r="J14089" s="1" t="s">
        <v>23</v>
      </c>
      <c r="K14089" s="1" t="s">
        <v>16</v>
      </c>
      <c r="L14089" s="1" t="s">
        <v>16</v>
      </c>
      <c r="M14089" s="1" t="s">
        <v>16</v>
      </c>
      <c r="N14089" s="1" t="s">
        <v>16</v>
      </c>
      <c r="O14089" s="1">
        <v>47.2</v>
      </c>
      <c r="P14089" s="1">
        <v>1.0</v>
      </c>
    </row>
    <row r="14090">
      <c r="A14090" s="1" t="s">
        <v>29</v>
      </c>
      <c r="B14090" s="1" t="s">
        <v>16921</v>
      </c>
      <c r="C14090" s="2" t="s">
        <v>16834</v>
      </c>
      <c r="D14090" s="1" t="s">
        <v>19</v>
      </c>
      <c r="E14090" s="3" t="str">
        <f>HYPERLINK("https://fyndiq.se/produkt/b0760279f33c4867/", "Samsung Galaxy Z FOLD 5 - Härdat Glas 9H-Super Kvalitet 3D Skärmskydd")</f>
        <v>Samsung Galaxy Z FOLD 5 - Härdat Glas 9H-Super Kvalitet 3D Skärmskydd</v>
      </c>
      <c r="F14090" s="1" t="s">
        <v>15671</v>
      </c>
      <c r="G14090" s="1" t="s">
        <v>15672</v>
      </c>
      <c r="H14090" s="1" t="s">
        <v>15673</v>
      </c>
      <c r="I14090" s="1" t="s">
        <v>16</v>
      </c>
      <c r="J14090" s="1" t="s">
        <v>23</v>
      </c>
      <c r="K14090" s="1" t="s">
        <v>16</v>
      </c>
      <c r="L14090" s="1" t="s">
        <v>16</v>
      </c>
      <c r="M14090" s="1" t="s">
        <v>16</v>
      </c>
      <c r="N14090" s="1" t="s">
        <v>16</v>
      </c>
      <c r="O14090" s="1">
        <v>71.2</v>
      </c>
      <c r="P14090" s="1">
        <v>1.0</v>
      </c>
    </row>
    <row r="14091">
      <c r="A14091" s="1" t="s">
        <v>29</v>
      </c>
      <c r="B14091" s="1" t="s">
        <v>16922</v>
      </c>
      <c r="C14091" s="2" t="s">
        <v>16834</v>
      </c>
      <c r="D14091" s="1" t="s">
        <v>19</v>
      </c>
      <c r="E14091" s="3" t="str">
        <f>HYPERLINK("https://fyndiq.se/produkt/dcf98fa79a0341db/", "iPhone 14 Pro - 9H Härdat Glass - Super kvalitet 3D Skärmskydd")</f>
        <v>iPhone 14 Pro - 9H Härdat Glass - Super kvalitet 3D Skärmskydd</v>
      </c>
      <c r="F14091" s="1" t="s">
        <v>2467</v>
      </c>
      <c r="G14091" s="1" t="s">
        <v>2468</v>
      </c>
      <c r="H14091" s="1" t="s">
        <v>2469</v>
      </c>
      <c r="I14091" s="1" t="s">
        <v>16</v>
      </c>
      <c r="J14091" s="1" t="s">
        <v>23</v>
      </c>
      <c r="K14091" s="1" t="s">
        <v>16</v>
      </c>
      <c r="L14091" s="1" t="s">
        <v>16</v>
      </c>
      <c r="M14091" s="1" t="s">
        <v>16</v>
      </c>
      <c r="N14091" s="1" t="s">
        <v>16</v>
      </c>
      <c r="O14091" s="1">
        <v>31.2</v>
      </c>
      <c r="P14091" s="1">
        <v>1.0</v>
      </c>
    </row>
    <row r="14092">
      <c r="A14092" s="1" t="s">
        <v>29</v>
      </c>
      <c r="B14092" s="1" t="s">
        <v>16923</v>
      </c>
      <c r="C14092" s="2" t="s">
        <v>16834</v>
      </c>
      <c r="D14092" s="1" t="s">
        <v>19</v>
      </c>
      <c r="E14092" s="3" t="str">
        <f>HYPERLINK("https://fyndiq.se/produkt/9f2705b215a54dbd/", "2-Pack Motorola Moto G50 Skärmskydd &amp; 1-Pack linsskydd - Härdat Glas 9H - Super kvalitet 3D")</f>
        <v>2-Pack Motorola Moto G50 Skärmskydd &amp; 1-Pack linsskydd - Härdat Glas 9H - Super kvalitet 3D</v>
      </c>
      <c r="F14092" s="1" t="s">
        <v>9165</v>
      </c>
      <c r="G14092" s="1" t="s">
        <v>9166</v>
      </c>
      <c r="H14092" s="1" t="s">
        <v>9167</v>
      </c>
      <c r="I14092" s="1" t="s">
        <v>16</v>
      </c>
      <c r="J14092" s="1" t="s">
        <v>23</v>
      </c>
      <c r="K14092" s="1" t="s">
        <v>16</v>
      </c>
      <c r="L14092" s="1" t="s">
        <v>16</v>
      </c>
      <c r="M14092" s="1" t="s">
        <v>16</v>
      </c>
      <c r="N14092" s="1" t="s">
        <v>16</v>
      </c>
      <c r="O14092" s="1">
        <v>71.2</v>
      </c>
      <c r="P14092" s="1">
        <v>1.0</v>
      </c>
    </row>
    <row r="14093">
      <c r="A14093" s="1" t="s">
        <v>29</v>
      </c>
      <c r="B14093" s="1" t="s">
        <v>16924</v>
      </c>
      <c r="C14093" s="2" t="s">
        <v>16834</v>
      </c>
      <c r="D14093" s="1" t="s">
        <v>19</v>
      </c>
      <c r="E14093" s="3" t="str">
        <f t="shared" ref="E14093:E14095" si="633">HYPERLINK("https://fyndiq.se/produkt/13e76851ca504320/", "2-Pack Samsung Galaxy S22 Ultra - Härdat glas 9H - Top kvalitet")</f>
        <v>2-Pack Samsung Galaxy S22 Ultra - Härdat glas 9H - Top kvalitet</v>
      </c>
      <c r="F14093" s="1" t="s">
        <v>140</v>
      </c>
      <c r="G14093" s="1" t="s">
        <v>141</v>
      </c>
      <c r="H14093" s="1" t="s">
        <v>142</v>
      </c>
      <c r="I14093" s="1" t="s">
        <v>16</v>
      </c>
      <c r="J14093" s="1" t="s">
        <v>23</v>
      </c>
      <c r="K14093" s="1" t="s">
        <v>16</v>
      </c>
      <c r="L14093" s="1" t="s">
        <v>16</v>
      </c>
      <c r="M14093" s="1" t="s">
        <v>16</v>
      </c>
      <c r="N14093" s="1" t="s">
        <v>16</v>
      </c>
      <c r="O14093" s="1">
        <v>63.2</v>
      </c>
      <c r="P14093" s="1">
        <v>1.0</v>
      </c>
    </row>
    <row r="14094">
      <c r="A14094" s="1" t="s">
        <v>29</v>
      </c>
      <c r="B14094" s="1" t="s">
        <v>16925</v>
      </c>
      <c r="C14094" s="2" t="s">
        <v>16834</v>
      </c>
      <c r="D14094" s="1" t="s">
        <v>19</v>
      </c>
      <c r="E14094" s="3" t="str">
        <f t="shared" si="633"/>
        <v>2-Pack Samsung Galaxy S22 Ultra - Härdat glas 9H - Top kvalitet</v>
      </c>
      <c r="F14094" s="1" t="s">
        <v>140</v>
      </c>
      <c r="G14094" s="1" t="s">
        <v>141</v>
      </c>
      <c r="H14094" s="1" t="s">
        <v>142</v>
      </c>
      <c r="I14094" s="1" t="s">
        <v>16</v>
      </c>
      <c r="J14094" s="1" t="s">
        <v>23</v>
      </c>
      <c r="K14094" s="1" t="s">
        <v>16</v>
      </c>
      <c r="L14094" s="1" t="s">
        <v>16</v>
      </c>
      <c r="M14094" s="1" t="s">
        <v>16</v>
      </c>
      <c r="N14094" s="1" t="s">
        <v>16</v>
      </c>
      <c r="O14094" s="1">
        <v>63.2</v>
      </c>
      <c r="P14094" s="1">
        <v>1.0</v>
      </c>
    </row>
    <row r="14095">
      <c r="A14095" s="1" t="s">
        <v>29</v>
      </c>
      <c r="B14095" s="1" t="s">
        <v>16926</v>
      </c>
      <c r="C14095" s="2" t="s">
        <v>16834</v>
      </c>
      <c r="D14095" s="1" t="s">
        <v>19</v>
      </c>
      <c r="E14095" s="3" t="str">
        <f t="shared" si="633"/>
        <v>2-Pack Samsung Galaxy S22 Ultra - Härdat glas 9H - Top kvalitet</v>
      </c>
      <c r="F14095" s="1" t="s">
        <v>140</v>
      </c>
      <c r="G14095" s="1" t="s">
        <v>141</v>
      </c>
      <c r="H14095" s="1" t="s">
        <v>142</v>
      </c>
      <c r="I14095" s="1" t="s">
        <v>16</v>
      </c>
      <c r="J14095" s="1" t="s">
        <v>23</v>
      </c>
      <c r="K14095" s="1" t="s">
        <v>16</v>
      </c>
      <c r="L14095" s="1" t="s">
        <v>16</v>
      </c>
      <c r="M14095" s="1" t="s">
        <v>16</v>
      </c>
      <c r="N14095" s="1" t="s">
        <v>16</v>
      </c>
      <c r="O14095" s="1">
        <v>63.2</v>
      </c>
      <c r="P14095" s="1">
        <v>1.0</v>
      </c>
    </row>
    <row r="14096">
      <c r="A14096" s="1" t="s">
        <v>29</v>
      </c>
      <c r="B14096" s="1" t="s">
        <v>16927</v>
      </c>
      <c r="C14096" s="2" t="s">
        <v>16834</v>
      </c>
      <c r="D14096" s="1" t="s">
        <v>19</v>
      </c>
      <c r="E14096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4096" s="1" t="s">
        <v>968</v>
      </c>
      <c r="G14096" s="1" t="s">
        <v>969</v>
      </c>
      <c r="H14096" s="1" t="s">
        <v>970</v>
      </c>
      <c r="I14096" s="1" t="s">
        <v>16</v>
      </c>
      <c r="J14096" s="1" t="s">
        <v>23</v>
      </c>
      <c r="K14096" s="1" t="s">
        <v>16</v>
      </c>
      <c r="L14096" s="1" t="s">
        <v>16</v>
      </c>
      <c r="M14096" s="1" t="s">
        <v>16</v>
      </c>
      <c r="N14096" s="1" t="s">
        <v>16</v>
      </c>
      <c r="O14096" s="1">
        <v>71.2</v>
      </c>
      <c r="P14096" s="1">
        <v>1.0</v>
      </c>
    </row>
    <row r="14097">
      <c r="A14097" s="1" t="s">
        <v>29</v>
      </c>
      <c r="B14097" s="1" t="s">
        <v>16928</v>
      </c>
      <c r="C14097" s="2" t="s">
        <v>16834</v>
      </c>
      <c r="D14097" s="1" t="s">
        <v>19</v>
      </c>
      <c r="E14097" s="3" t="str">
        <f>HYPERLINK("https://fyndiq.se/produkt/67afb534781a4066/", "2-Pack Samsung Galaxy S9 Plus - Härdat glas- 9HSuper kvalitet 3D")</f>
        <v>2-Pack Samsung Galaxy S9 Plus - Härdat glas- 9HSuper kvalitet 3D</v>
      </c>
      <c r="F14097" s="1" t="s">
        <v>3929</v>
      </c>
      <c r="G14097" s="1" t="s">
        <v>3930</v>
      </c>
      <c r="H14097" s="1" t="s">
        <v>3931</v>
      </c>
      <c r="I14097" s="1" t="s">
        <v>16</v>
      </c>
      <c r="J14097" s="1" t="s">
        <v>23</v>
      </c>
      <c r="K14097" s="1" t="s">
        <v>16</v>
      </c>
      <c r="L14097" s="1" t="s">
        <v>16</v>
      </c>
      <c r="M14097" s="1" t="s">
        <v>16</v>
      </c>
      <c r="N14097" s="1" t="s">
        <v>16</v>
      </c>
      <c r="O14097" s="1">
        <v>63.2</v>
      </c>
      <c r="P14097" s="1">
        <v>1.0</v>
      </c>
    </row>
    <row r="14098">
      <c r="A14098" s="1" t="s">
        <v>29</v>
      </c>
      <c r="B14098" s="1" t="s">
        <v>16929</v>
      </c>
      <c r="C14098" s="2" t="s">
        <v>16834</v>
      </c>
      <c r="D14098" s="1" t="s">
        <v>19</v>
      </c>
      <c r="E14098" s="3" t="str">
        <f>HYPERLINK("https://fyndiq.se/produkt/d860ba7866de4d05/", "Samsung Galaxy S20 Ultra - Härdat glas 9H - Top kvalitet 3D")</f>
        <v>Samsung Galaxy S20 Ultra - Härdat glas 9H - Top kvalitet 3D</v>
      </c>
      <c r="F14098" s="1" t="s">
        <v>11121</v>
      </c>
      <c r="G14098" s="1" t="s">
        <v>11122</v>
      </c>
      <c r="H14098" s="1" t="s">
        <v>11123</v>
      </c>
      <c r="I14098" s="1" t="s">
        <v>16</v>
      </c>
      <c r="J14098" s="1" t="s">
        <v>23</v>
      </c>
      <c r="K14098" s="1" t="s">
        <v>16</v>
      </c>
      <c r="L14098" s="1" t="s">
        <v>16</v>
      </c>
      <c r="M14098" s="1" t="s">
        <v>16</v>
      </c>
      <c r="N14098" s="1" t="s">
        <v>16</v>
      </c>
      <c r="O14098" s="1">
        <v>55.2</v>
      </c>
      <c r="P14098" s="1">
        <v>1.0</v>
      </c>
    </row>
    <row r="14099">
      <c r="A14099" s="1" t="s">
        <v>29</v>
      </c>
      <c r="B14099" s="1" t="s">
        <v>16930</v>
      </c>
      <c r="C14099" s="2" t="s">
        <v>16834</v>
      </c>
      <c r="D14099" s="1" t="s">
        <v>19</v>
      </c>
      <c r="E14099" s="3" t="str">
        <f>HYPERLINK("https://fyndiq.se/produkt/a047b5d99d58461d/", "2-Pack Google Pixel 6A - Härdat glas 9H - Super kvalitet 3D")</f>
        <v>2-Pack Google Pixel 6A - Härdat glas 9H - Super kvalitet 3D</v>
      </c>
      <c r="F14099" s="1" t="s">
        <v>1205</v>
      </c>
      <c r="G14099" s="1" t="s">
        <v>1206</v>
      </c>
      <c r="H14099" s="1" t="s">
        <v>1207</v>
      </c>
      <c r="I14099" s="1" t="s">
        <v>16</v>
      </c>
      <c r="J14099" s="1" t="s">
        <v>23</v>
      </c>
      <c r="K14099" s="1" t="s">
        <v>16</v>
      </c>
      <c r="L14099" s="1" t="s">
        <v>16</v>
      </c>
      <c r="M14099" s="1" t="s">
        <v>16</v>
      </c>
      <c r="N14099" s="1" t="s">
        <v>16</v>
      </c>
      <c r="O14099" s="1">
        <v>63.2</v>
      </c>
      <c r="P14099" s="1">
        <v>1.0</v>
      </c>
    </row>
    <row r="14100">
      <c r="A14100" s="1" t="s">
        <v>29</v>
      </c>
      <c r="B14100" s="1" t="s">
        <v>16931</v>
      </c>
      <c r="C14100" s="2" t="s">
        <v>16834</v>
      </c>
      <c r="D14100" s="1" t="s">
        <v>19</v>
      </c>
      <c r="E14100" s="3" t="str">
        <f>HYPERLINK("https://fyndiq.se/produkt/87e8c2a54c4a469b/", "2-Pack Samsung Galaxy A53 5G - Härdat glas 9H - Super kvalitet")</f>
        <v>2-Pack Samsung Galaxy A53 5G - Härdat glas 9H - Super kvalitet</v>
      </c>
      <c r="F14100" s="1" t="s">
        <v>1320</v>
      </c>
      <c r="G14100" s="1" t="s">
        <v>1321</v>
      </c>
      <c r="H14100" s="1" t="s">
        <v>1322</v>
      </c>
      <c r="I14100" s="1" t="s">
        <v>16</v>
      </c>
      <c r="J14100" s="1" t="s">
        <v>23</v>
      </c>
      <c r="K14100" s="1" t="s">
        <v>16</v>
      </c>
      <c r="L14100" s="1" t="s">
        <v>16</v>
      </c>
      <c r="M14100" s="1" t="s">
        <v>16</v>
      </c>
      <c r="N14100" s="1" t="s">
        <v>16</v>
      </c>
      <c r="O14100" s="1">
        <v>63.2</v>
      </c>
      <c r="P14100" s="1">
        <v>1.0</v>
      </c>
    </row>
    <row r="14101">
      <c r="A14101" s="1" t="s">
        <v>29</v>
      </c>
      <c r="B14101" s="1" t="s">
        <v>16932</v>
      </c>
      <c r="C14101" s="2" t="s">
        <v>16834</v>
      </c>
      <c r="D14101" s="1" t="s">
        <v>19</v>
      </c>
      <c r="E14101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4101" s="1" t="s">
        <v>380</v>
      </c>
      <c r="G14101" s="1" t="s">
        <v>381</v>
      </c>
      <c r="H14101" s="1" t="s">
        <v>382</v>
      </c>
      <c r="I14101" s="1" t="s">
        <v>16</v>
      </c>
      <c r="J14101" s="1" t="s">
        <v>23</v>
      </c>
      <c r="K14101" s="1" t="s">
        <v>16</v>
      </c>
      <c r="L14101" s="1" t="s">
        <v>16</v>
      </c>
      <c r="M14101" s="1" t="s">
        <v>16</v>
      </c>
      <c r="N14101" s="1" t="s">
        <v>16</v>
      </c>
      <c r="O14101" s="1">
        <v>39.2</v>
      </c>
      <c r="P14101" s="1">
        <v>1.0</v>
      </c>
    </row>
    <row r="14102">
      <c r="A14102" s="1" t="s">
        <v>29</v>
      </c>
      <c r="B14102" s="1" t="s">
        <v>16933</v>
      </c>
      <c r="C14102" s="2" t="s">
        <v>16834</v>
      </c>
      <c r="D14102" s="1" t="s">
        <v>19</v>
      </c>
      <c r="E14102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4102" s="1" t="s">
        <v>4071</v>
      </c>
      <c r="G14102" s="1" t="s">
        <v>4072</v>
      </c>
      <c r="H14102" s="1" t="s">
        <v>4073</v>
      </c>
      <c r="I14102" s="1" t="s">
        <v>16</v>
      </c>
      <c r="J14102" s="1" t="s">
        <v>23</v>
      </c>
      <c r="K14102" s="1" t="s">
        <v>16</v>
      </c>
      <c r="L14102" s="1" t="s">
        <v>16</v>
      </c>
      <c r="M14102" s="1" t="s">
        <v>16</v>
      </c>
      <c r="N14102" s="1" t="s">
        <v>16</v>
      </c>
      <c r="O14102" s="1">
        <v>39.2</v>
      </c>
      <c r="P14102" s="1">
        <v>1.0</v>
      </c>
    </row>
    <row r="14103">
      <c r="A14103" s="1" t="s">
        <v>29</v>
      </c>
      <c r="B14103" s="1" t="s">
        <v>16934</v>
      </c>
      <c r="C14103" s="2" t="s">
        <v>16834</v>
      </c>
      <c r="D14103" s="1" t="s">
        <v>19</v>
      </c>
      <c r="E14103" s="3" t="str">
        <f>HYPERLINK("https://fyndiq.se/produkt/dc983a63c87248a0/", "2-Pack Xiaomi 13 - Härdat Glas 9H - Super kvalitet 3D Skärmskydd")</f>
        <v>2-Pack Xiaomi 13 - Härdat Glas 9H - Super kvalitet 3D Skärmskydd</v>
      </c>
      <c r="F14103" s="1" t="s">
        <v>490</v>
      </c>
      <c r="G14103" s="1" t="s">
        <v>491</v>
      </c>
      <c r="H14103" s="1" t="s">
        <v>492</v>
      </c>
      <c r="I14103" s="1" t="s">
        <v>1673</v>
      </c>
      <c r="J14103" s="1" t="s">
        <v>9</v>
      </c>
      <c r="K14103" s="2" t="s">
        <v>12935</v>
      </c>
      <c r="L14103" s="1" t="s">
        <v>5759</v>
      </c>
      <c r="M14103" s="1" t="s">
        <v>16</v>
      </c>
      <c r="N14103" s="1" t="s">
        <v>16</v>
      </c>
      <c r="O14103" s="1">
        <v>63.2</v>
      </c>
      <c r="P14103" s="1">
        <v>1.0</v>
      </c>
    </row>
    <row r="14104">
      <c r="A14104" s="1" t="s">
        <v>29</v>
      </c>
      <c r="B14104" s="1" t="s">
        <v>16935</v>
      </c>
      <c r="C14104" s="2" t="s">
        <v>16834</v>
      </c>
      <c r="D14104" s="1" t="s">
        <v>19</v>
      </c>
      <c r="E1410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104" s="1" t="s">
        <v>722</v>
      </c>
      <c r="G14104" s="1" t="s">
        <v>723</v>
      </c>
      <c r="H14104" s="1" t="s">
        <v>724</v>
      </c>
      <c r="I14104" s="1" t="s">
        <v>1230</v>
      </c>
      <c r="J14104" s="1" t="s">
        <v>9</v>
      </c>
      <c r="K14104" s="2" t="s">
        <v>15935</v>
      </c>
      <c r="L14104" s="1" t="s">
        <v>2602</v>
      </c>
      <c r="M14104" s="1" t="s">
        <v>16</v>
      </c>
      <c r="N14104" s="1" t="s">
        <v>16</v>
      </c>
      <c r="O14104" s="1">
        <v>79.2</v>
      </c>
      <c r="P14104" s="1">
        <v>1.0</v>
      </c>
    </row>
    <row r="14105">
      <c r="A14105" s="1" t="s">
        <v>29</v>
      </c>
      <c r="B14105" s="1" t="s">
        <v>16936</v>
      </c>
      <c r="C14105" s="2" t="s">
        <v>16834</v>
      </c>
      <c r="D14105" s="1" t="s">
        <v>19</v>
      </c>
      <c r="E1410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4105" s="1" t="s">
        <v>760</v>
      </c>
      <c r="G14105" s="1" t="s">
        <v>761</v>
      </c>
      <c r="H14105" s="1" t="s">
        <v>762</v>
      </c>
      <c r="I14105" s="1" t="s">
        <v>1311</v>
      </c>
      <c r="J14105" s="1" t="s">
        <v>23</v>
      </c>
      <c r="K14105" s="1" t="s">
        <v>16</v>
      </c>
      <c r="L14105" s="1" t="s">
        <v>16</v>
      </c>
      <c r="M14105" s="1" t="s">
        <v>16</v>
      </c>
      <c r="N14105" s="1" t="s">
        <v>16</v>
      </c>
      <c r="O14105" s="1">
        <v>63.2</v>
      </c>
      <c r="P14105" s="1">
        <v>1.0</v>
      </c>
    </row>
    <row r="14106">
      <c r="A14106" s="1" t="s">
        <v>29</v>
      </c>
      <c r="B14106" s="1" t="s">
        <v>16937</v>
      </c>
      <c r="C14106" s="2" t="s">
        <v>16834</v>
      </c>
      <c r="D14106" s="1" t="s">
        <v>19</v>
      </c>
      <c r="E1410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106" s="1" t="s">
        <v>2144</v>
      </c>
      <c r="G14106" s="1" t="s">
        <v>2145</v>
      </c>
      <c r="H14106" s="1" t="s">
        <v>2146</v>
      </c>
      <c r="I14106" s="1" t="s">
        <v>16</v>
      </c>
      <c r="J14106" s="1" t="s">
        <v>23</v>
      </c>
      <c r="K14106" s="1" t="s">
        <v>16</v>
      </c>
      <c r="L14106" s="1" t="s">
        <v>16</v>
      </c>
      <c r="M14106" s="1" t="s">
        <v>16</v>
      </c>
      <c r="N14106" s="1" t="s">
        <v>16</v>
      </c>
      <c r="O14106" s="1">
        <v>63.2</v>
      </c>
      <c r="P14106" s="1">
        <v>1.0</v>
      </c>
    </row>
    <row r="14107">
      <c r="A14107" s="1" t="s">
        <v>29</v>
      </c>
      <c r="B14107" s="1" t="s">
        <v>16938</v>
      </c>
      <c r="C14107" s="2" t="s">
        <v>16834</v>
      </c>
      <c r="D14107" s="1" t="s">
        <v>19</v>
      </c>
      <c r="E14107" s="3" t="str">
        <f>HYPERLINK("https://fyndiq.se/produkt/87e8c2a54c4a469b/", "2-Pack Samsung Galaxy A53 5G - Härdat glas 9H - Super kvalitet")</f>
        <v>2-Pack Samsung Galaxy A53 5G - Härdat glas 9H - Super kvalitet</v>
      </c>
      <c r="F14107" s="1" t="s">
        <v>1320</v>
      </c>
      <c r="G14107" s="1" t="s">
        <v>1321</v>
      </c>
      <c r="H14107" s="1" t="s">
        <v>1322</v>
      </c>
      <c r="I14107" s="1" t="s">
        <v>1311</v>
      </c>
      <c r="J14107" s="1" t="s">
        <v>23</v>
      </c>
      <c r="K14107" s="1" t="s">
        <v>16</v>
      </c>
      <c r="L14107" s="1" t="s">
        <v>16</v>
      </c>
      <c r="M14107" s="1" t="s">
        <v>16</v>
      </c>
      <c r="N14107" s="1" t="s">
        <v>16</v>
      </c>
      <c r="O14107" s="1">
        <v>63.2</v>
      </c>
      <c r="P14107" s="1">
        <v>1.0</v>
      </c>
    </row>
    <row r="14108">
      <c r="A14108" s="1" t="s">
        <v>29</v>
      </c>
      <c r="B14108" s="1" t="s">
        <v>16939</v>
      </c>
      <c r="C14108" s="2" t="s">
        <v>16834</v>
      </c>
      <c r="D14108" s="1" t="s">
        <v>19</v>
      </c>
      <c r="E14108" s="3" t="str">
        <f>HYPERLINK("https://fyndiq.se/produkt/f24ab07311cb4672/", "OnePlus 9 Pro 5G - Härdat Glas 9H - Super kvalitet - 3D Skärmskydd")</f>
        <v>OnePlus 9 Pro 5G - Härdat Glas 9H - Super kvalitet - 3D Skärmskydd</v>
      </c>
      <c r="F14108" s="1" t="s">
        <v>4604</v>
      </c>
      <c r="G14108" s="1" t="s">
        <v>4605</v>
      </c>
      <c r="H14108" s="1" t="s">
        <v>4606</v>
      </c>
      <c r="I14108" s="1" t="s">
        <v>1311</v>
      </c>
      <c r="J14108" s="1" t="s">
        <v>23</v>
      </c>
      <c r="K14108" s="1" t="s">
        <v>16</v>
      </c>
      <c r="L14108" s="1" t="s">
        <v>16</v>
      </c>
      <c r="M14108" s="1" t="s">
        <v>16</v>
      </c>
      <c r="N14108" s="1" t="s">
        <v>16</v>
      </c>
      <c r="O14108" s="1">
        <v>63.2</v>
      </c>
      <c r="P14108" s="1">
        <v>1.0</v>
      </c>
    </row>
    <row r="14109">
      <c r="A14109" s="1" t="s">
        <v>29</v>
      </c>
      <c r="B14109" s="1" t="s">
        <v>16940</v>
      </c>
      <c r="C14109" s="2" t="s">
        <v>16834</v>
      </c>
      <c r="D14109" s="1" t="s">
        <v>19</v>
      </c>
      <c r="E14109" s="3" t="str">
        <f>HYPERLINK("https://fyndiq.se/produkt/f7b16236096d401a/", "2-Pack Google Pixel 7A - Härdat glas 9H - Super kvalitet 3D Skärmskydd")</f>
        <v>2-Pack Google Pixel 7A - Härdat glas 9H - Super kvalitet 3D Skärmskydd</v>
      </c>
      <c r="F14109" s="1" t="s">
        <v>852</v>
      </c>
      <c r="G14109" s="1" t="s">
        <v>853</v>
      </c>
      <c r="H14109" s="1" t="s">
        <v>854</v>
      </c>
      <c r="I14109" s="1" t="s">
        <v>1673</v>
      </c>
      <c r="J14109" s="1" t="s">
        <v>9</v>
      </c>
      <c r="K14109" s="2" t="s">
        <v>14538</v>
      </c>
      <c r="L14109" s="1" t="s">
        <v>2811</v>
      </c>
      <c r="M14109" s="1" t="s">
        <v>16</v>
      </c>
      <c r="N14109" s="1" t="s">
        <v>16</v>
      </c>
      <c r="O14109" s="1">
        <v>63.2</v>
      </c>
      <c r="P14109" s="1">
        <v>1.0</v>
      </c>
    </row>
    <row r="14110">
      <c r="A14110" s="1" t="s">
        <v>29</v>
      </c>
      <c r="B14110" s="1" t="s">
        <v>16941</v>
      </c>
      <c r="C14110" s="2" t="s">
        <v>16834</v>
      </c>
      <c r="D14110" s="1" t="s">
        <v>19</v>
      </c>
      <c r="E14110" s="3" t="str">
        <f>HYPERLINK("https://fyndiq.se/produkt/3498c04e30c6458f/", "2-Pack Xiaomi POCO X4 Pro - Härdat Glas 9H - Super kvalitet 3D Skärmskydd")</f>
        <v>2-Pack Xiaomi POCO X4 Pro - Härdat Glas 9H - Super kvalitet 3D Skärmskydd</v>
      </c>
      <c r="F14110" s="1" t="s">
        <v>16942</v>
      </c>
      <c r="G14110" s="1" t="s">
        <v>16943</v>
      </c>
      <c r="H14110" s="1" t="s">
        <v>16944</v>
      </c>
      <c r="I14110" s="1" t="s">
        <v>16</v>
      </c>
      <c r="J14110" s="1" t="s">
        <v>23</v>
      </c>
      <c r="K14110" s="1" t="s">
        <v>16</v>
      </c>
      <c r="L14110" s="1" t="s">
        <v>16</v>
      </c>
      <c r="M14110" s="1" t="s">
        <v>16</v>
      </c>
      <c r="N14110" s="1" t="s">
        <v>16</v>
      </c>
      <c r="O14110" s="1">
        <v>63.2</v>
      </c>
      <c r="P14110" s="1">
        <v>1.0</v>
      </c>
    </row>
    <row r="14111">
      <c r="A14111" s="1" t="s">
        <v>29</v>
      </c>
      <c r="B14111" s="1" t="s">
        <v>16945</v>
      </c>
      <c r="C14111" s="2" t="s">
        <v>16834</v>
      </c>
      <c r="D14111" s="1" t="s">
        <v>19</v>
      </c>
      <c r="E14111" s="3" t="str">
        <f>HYPERLINK("https://fyndiq.se/produkt/432d784756a84eff/", "2-Pack Samsung Galaxy S20FE - Härdat Glas-9H -Super kvalitet 3D")</f>
        <v>2-Pack Samsung Galaxy S20FE - Härdat Glas-9H -Super kvalitet 3D</v>
      </c>
      <c r="F14111" s="1" t="s">
        <v>1078</v>
      </c>
      <c r="G14111" s="1" t="s">
        <v>1079</v>
      </c>
      <c r="H14111" s="1" t="s">
        <v>1080</v>
      </c>
      <c r="I14111" s="1" t="s">
        <v>16</v>
      </c>
      <c r="J14111" s="1" t="s">
        <v>23</v>
      </c>
      <c r="K14111" s="1" t="s">
        <v>16</v>
      </c>
      <c r="L14111" s="1" t="s">
        <v>16</v>
      </c>
      <c r="M14111" s="1" t="s">
        <v>16</v>
      </c>
      <c r="N14111" s="1" t="s">
        <v>16</v>
      </c>
      <c r="O14111" s="1">
        <v>63.2</v>
      </c>
      <c r="P14111" s="1">
        <v>1.0</v>
      </c>
    </row>
    <row r="14112">
      <c r="A14112" s="1" t="s">
        <v>29</v>
      </c>
      <c r="B14112" s="1" t="s">
        <v>16946</v>
      </c>
      <c r="C14112" s="2" t="s">
        <v>16834</v>
      </c>
      <c r="D14112" s="1" t="s">
        <v>19</v>
      </c>
      <c r="E14112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4112" s="1" t="s">
        <v>2607</v>
      </c>
      <c r="G14112" s="1" t="s">
        <v>2608</v>
      </c>
      <c r="H14112" s="1" t="s">
        <v>2609</v>
      </c>
      <c r="I14112" s="1" t="s">
        <v>16</v>
      </c>
      <c r="J14112" s="1" t="s">
        <v>23</v>
      </c>
      <c r="K14112" s="1" t="s">
        <v>16</v>
      </c>
      <c r="L14112" s="1" t="s">
        <v>16</v>
      </c>
      <c r="M14112" s="1" t="s">
        <v>16</v>
      </c>
      <c r="N14112" s="1" t="s">
        <v>16</v>
      </c>
      <c r="O14112" s="1">
        <v>55.2</v>
      </c>
      <c r="P14112" s="1">
        <v>1.0</v>
      </c>
    </row>
    <row r="14113">
      <c r="A14113" s="1" t="s">
        <v>29</v>
      </c>
      <c r="B14113" s="1" t="s">
        <v>16947</v>
      </c>
      <c r="C14113" s="2" t="s">
        <v>16834</v>
      </c>
      <c r="D14113" s="1" t="s">
        <v>19</v>
      </c>
      <c r="E14113" s="3" t="str">
        <f>HYPERLINK("https://fyndiq.se/produkt/84da2378c57148de/", "2-Pack Samsung Galaxy Z FOLD 4 5G - Härdat Glas 9H - Super Kvalitet 3D Skärmskydd")</f>
        <v>2-Pack Samsung Galaxy Z FOLD 4 5G - Härdat Glas 9H - Super Kvalitet 3D Skärmskydd</v>
      </c>
      <c r="F14113" s="1" t="s">
        <v>5628</v>
      </c>
      <c r="G14113" s="1" t="s">
        <v>5629</v>
      </c>
      <c r="H14113" s="1" t="s">
        <v>5630</v>
      </c>
      <c r="I14113" s="1" t="s">
        <v>16</v>
      </c>
      <c r="J14113" s="1" t="s">
        <v>23</v>
      </c>
      <c r="K14113" s="1" t="s">
        <v>16</v>
      </c>
      <c r="L14113" s="1" t="s">
        <v>16</v>
      </c>
      <c r="M14113" s="1" t="s">
        <v>16</v>
      </c>
      <c r="N14113" s="1" t="s">
        <v>16</v>
      </c>
      <c r="O14113" s="1">
        <v>79.2</v>
      </c>
      <c r="P14113" s="1">
        <v>1.0</v>
      </c>
    </row>
    <row r="14114">
      <c r="A14114" s="1" t="s">
        <v>29</v>
      </c>
      <c r="B14114" s="1" t="s">
        <v>16948</v>
      </c>
      <c r="C14114" s="2" t="s">
        <v>16834</v>
      </c>
      <c r="D14114" s="1" t="s">
        <v>19</v>
      </c>
      <c r="E14114" s="3" t="str">
        <f>HYPERLINK("https://fyndiq.se/produkt/070a202582a44b59/", "2 Pack Samsung Watch 40mm - Härdat glas 9H - Super kvalitet")</f>
        <v>2 Pack Samsung Watch 40mm - Härdat glas 9H - Super kvalitet</v>
      </c>
      <c r="F14114" s="1" t="s">
        <v>3704</v>
      </c>
      <c r="G14114" s="1" t="s">
        <v>3705</v>
      </c>
      <c r="H14114" s="1" t="s">
        <v>3706</v>
      </c>
      <c r="I14114" s="1" t="s">
        <v>16</v>
      </c>
      <c r="J14114" s="1" t="s">
        <v>23</v>
      </c>
      <c r="K14114" s="1" t="s">
        <v>16</v>
      </c>
      <c r="L14114" s="1" t="s">
        <v>16</v>
      </c>
      <c r="M14114" s="1" t="s">
        <v>16</v>
      </c>
      <c r="N14114" s="1" t="s">
        <v>16</v>
      </c>
      <c r="O14114" s="1">
        <v>63.2</v>
      </c>
      <c r="P14114" s="1">
        <v>1.0</v>
      </c>
    </row>
    <row r="14115">
      <c r="A14115" s="1" t="s">
        <v>29</v>
      </c>
      <c r="B14115" s="1" t="s">
        <v>16949</v>
      </c>
      <c r="C14115" s="2" t="s">
        <v>16834</v>
      </c>
      <c r="D14115" s="1" t="s">
        <v>19</v>
      </c>
      <c r="E14115" s="3" t="str">
        <f>HYPERLINK("https://fyndiq.se/produkt/0a890dd972c4463d/", "2-Pack Samsung Galaxy A52s 5G - Härdat glas 9H - Super kvalitet")</f>
        <v>2-Pack Samsung Galaxy A52s 5G - Härdat glas 9H - Super kvalitet</v>
      </c>
      <c r="F14115" s="1" t="s">
        <v>442</v>
      </c>
      <c r="G14115" s="1" t="s">
        <v>443</v>
      </c>
      <c r="H14115" s="1" t="s">
        <v>444</v>
      </c>
      <c r="I14115" s="1" t="s">
        <v>16</v>
      </c>
      <c r="J14115" s="1" t="s">
        <v>23</v>
      </c>
      <c r="K14115" s="1" t="s">
        <v>16</v>
      </c>
      <c r="L14115" s="1" t="s">
        <v>16</v>
      </c>
      <c r="M14115" s="1" t="s">
        <v>16</v>
      </c>
      <c r="N14115" s="1" t="s">
        <v>16</v>
      </c>
      <c r="O14115" s="1">
        <v>63.2</v>
      </c>
      <c r="P14115" s="1">
        <v>1.0</v>
      </c>
    </row>
    <row r="14116">
      <c r="A14116" s="1" t="s">
        <v>29</v>
      </c>
      <c r="B14116" s="1" t="s">
        <v>16950</v>
      </c>
      <c r="C14116" s="2" t="s">
        <v>16834</v>
      </c>
      <c r="D14116" s="1" t="s">
        <v>19</v>
      </c>
      <c r="E14116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4116" s="1" t="s">
        <v>3643</v>
      </c>
      <c r="G14116" s="1" t="s">
        <v>3644</v>
      </c>
      <c r="H14116" s="1" t="s">
        <v>3645</v>
      </c>
      <c r="I14116" s="1" t="s">
        <v>16</v>
      </c>
      <c r="J14116" s="1" t="s">
        <v>23</v>
      </c>
      <c r="K14116" s="1" t="s">
        <v>16</v>
      </c>
      <c r="L14116" s="1" t="s">
        <v>16</v>
      </c>
      <c r="M14116" s="1" t="s">
        <v>16</v>
      </c>
      <c r="N14116" s="1" t="s">
        <v>16</v>
      </c>
      <c r="O14116" s="1">
        <v>71.2</v>
      </c>
      <c r="P14116" s="1">
        <v>1.0</v>
      </c>
    </row>
    <row r="14117">
      <c r="A14117" s="1" t="s">
        <v>29</v>
      </c>
      <c r="B14117" s="1" t="s">
        <v>16951</v>
      </c>
      <c r="C14117" s="2" t="s">
        <v>16834</v>
      </c>
      <c r="D14117" s="1" t="s">
        <v>19</v>
      </c>
      <c r="E14117" s="3" t="str">
        <f>HYPERLINK("https://fyndiq.se/produkt/3fee81d316cc43da/", "2-pack - iPhone 12 / 12 Pro - 9H Härdat Glass - Top Kvalitet")</f>
        <v>2-pack - iPhone 12 / 12 Pro - 9H Härdat Glass - Top Kvalitet</v>
      </c>
      <c r="F14117" s="1" t="s">
        <v>2499</v>
      </c>
      <c r="G14117" s="1" t="s">
        <v>2500</v>
      </c>
      <c r="H14117" s="1" t="s">
        <v>2067</v>
      </c>
      <c r="I14117" s="1" t="s">
        <v>16</v>
      </c>
      <c r="J14117" s="1" t="s">
        <v>23</v>
      </c>
      <c r="K14117" s="1" t="s">
        <v>16</v>
      </c>
      <c r="L14117" s="1" t="s">
        <v>16</v>
      </c>
      <c r="M14117" s="1" t="s">
        <v>16</v>
      </c>
      <c r="N14117" s="1" t="s">
        <v>16</v>
      </c>
      <c r="O14117" s="1">
        <v>47.2</v>
      </c>
      <c r="P14117" s="1">
        <v>1.0</v>
      </c>
    </row>
    <row r="14118">
      <c r="A14118" s="1" t="s">
        <v>29</v>
      </c>
      <c r="B14118" s="1" t="s">
        <v>16952</v>
      </c>
      <c r="C14118" s="2" t="s">
        <v>16834</v>
      </c>
      <c r="D14118" s="1" t="s">
        <v>19</v>
      </c>
      <c r="E1411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4118" s="1" t="s">
        <v>1209</v>
      </c>
      <c r="G14118" s="1" t="s">
        <v>1210</v>
      </c>
      <c r="H14118" s="1" t="s">
        <v>1211</v>
      </c>
      <c r="I14118" s="1" t="s">
        <v>16</v>
      </c>
      <c r="J14118" s="1" t="s">
        <v>23</v>
      </c>
      <c r="K14118" s="1" t="s">
        <v>16</v>
      </c>
      <c r="L14118" s="1" t="s">
        <v>16</v>
      </c>
      <c r="M14118" s="1" t="s">
        <v>16</v>
      </c>
      <c r="N14118" s="1" t="s">
        <v>16</v>
      </c>
      <c r="O14118" s="1">
        <v>79.2</v>
      </c>
      <c r="P14118" s="1">
        <v>1.0</v>
      </c>
    </row>
    <row r="14119">
      <c r="A14119" s="1" t="s">
        <v>29</v>
      </c>
      <c r="B14119" s="1" t="s">
        <v>16953</v>
      </c>
      <c r="C14119" s="2" t="s">
        <v>16834</v>
      </c>
      <c r="D14119" s="1" t="s">
        <v>19</v>
      </c>
      <c r="E14119" s="3" t="str">
        <f>HYPERLINK("https://fyndiq.se/produkt/cd12c16ee4d949e3/", "OnePlus 10 Pro 5G - Härdat Glas 9H - Super kvalitet 3D Skärmskydd")</f>
        <v>OnePlus 10 Pro 5G - Härdat Glas 9H - Super kvalitet 3D Skärmskydd</v>
      </c>
      <c r="F14119" s="1" t="s">
        <v>1221</v>
      </c>
      <c r="G14119" s="1" t="s">
        <v>1222</v>
      </c>
      <c r="H14119" s="1" t="s">
        <v>1223</v>
      </c>
      <c r="I14119" s="1" t="s">
        <v>16</v>
      </c>
      <c r="J14119" s="1" t="s">
        <v>23</v>
      </c>
      <c r="K14119" s="1" t="s">
        <v>16</v>
      </c>
      <c r="L14119" s="1" t="s">
        <v>16</v>
      </c>
      <c r="M14119" s="1" t="s">
        <v>16</v>
      </c>
      <c r="N14119" s="1" t="s">
        <v>16</v>
      </c>
      <c r="O14119" s="1">
        <v>63.2</v>
      </c>
      <c r="P14119" s="1">
        <v>1.0</v>
      </c>
    </row>
    <row r="14120">
      <c r="A14120" s="1" t="s">
        <v>29</v>
      </c>
      <c r="B14120" s="1" t="s">
        <v>16954</v>
      </c>
      <c r="C14120" s="2" t="s">
        <v>16834</v>
      </c>
      <c r="D14120" s="1" t="s">
        <v>19</v>
      </c>
      <c r="E14120" s="3" t="str">
        <f>HYPERLINK("https://fyndiq.se/produkt/c6ad89f6519841d9/", "2 Pack Samsung Galaxy S20 - Härdat glas 9H - Super kvalitet 3D")</f>
        <v>2 Pack Samsung Galaxy S20 - Härdat glas 9H - Super kvalitet 3D</v>
      </c>
      <c r="F14120" s="1" t="s">
        <v>1342</v>
      </c>
      <c r="G14120" s="1" t="s">
        <v>1343</v>
      </c>
      <c r="H14120" s="1" t="s">
        <v>1344</v>
      </c>
      <c r="I14120" s="1" t="s">
        <v>16</v>
      </c>
      <c r="J14120" s="1" t="s">
        <v>23</v>
      </c>
      <c r="K14120" s="1" t="s">
        <v>16</v>
      </c>
      <c r="L14120" s="1" t="s">
        <v>16</v>
      </c>
      <c r="M14120" s="1" t="s">
        <v>16</v>
      </c>
      <c r="N14120" s="1" t="s">
        <v>16</v>
      </c>
      <c r="O14120" s="1">
        <v>71.2</v>
      </c>
      <c r="P14120" s="1">
        <v>1.0</v>
      </c>
    </row>
    <row r="14121">
      <c r="A14121" s="1" t="s">
        <v>29</v>
      </c>
      <c r="B14121" s="1" t="s">
        <v>16955</v>
      </c>
      <c r="C14121" s="2" t="s">
        <v>16834</v>
      </c>
      <c r="D14121" s="1" t="s">
        <v>19</v>
      </c>
      <c r="E14121" s="3" t="str">
        <f>HYPERLINK("https://fyndiq.se/produkt/1d18226209604614/", "Samsung S23 Plus 5G - 9H Härdat Glass - 3D Super Kvalitet Skärmskydd")</f>
        <v>Samsung S23 Plus 5G - 9H Härdat Glass - 3D Super Kvalitet Skärmskydd</v>
      </c>
      <c r="F14121" s="1" t="s">
        <v>2996</v>
      </c>
      <c r="G14121" s="1" t="s">
        <v>2997</v>
      </c>
      <c r="H14121" s="1" t="s">
        <v>2998</v>
      </c>
      <c r="I14121" s="1" t="s">
        <v>16</v>
      </c>
      <c r="J14121" s="1" t="s">
        <v>23</v>
      </c>
      <c r="K14121" s="1" t="s">
        <v>16</v>
      </c>
      <c r="L14121" s="1" t="s">
        <v>16</v>
      </c>
      <c r="M14121" s="1" t="s">
        <v>16</v>
      </c>
      <c r="N14121" s="1" t="s">
        <v>16</v>
      </c>
      <c r="O14121" s="1">
        <v>55.2</v>
      </c>
      <c r="P14121" s="1">
        <v>1.0</v>
      </c>
    </row>
    <row r="14122">
      <c r="A14122" s="1" t="s">
        <v>29</v>
      </c>
      <c r="B14122" s="1" t="s">
        <v>16956</v>
      </c>
      <c r="C14122" s="2" t="s">
        <v>16834</v>
      </c>
      <c r="D14122" s="1" t="s">
        <v>19</v>
      </c>
      <c r="E14122" s="3" t="str">
        <f>HYPERLINK("https://fyndiq.se/produkt/5e7d482e4c2349ac/", "Skärmskydd Iphone 13 Mini - 9H Härdat glas - Top kvalitet")</f>
        <v>Skärmskydd Iphone 13 Mini - 9H Härdat glas - Top kvalitet</v>
      </c>
      <c r="F14122" s="1" t="s">
        <v>1687</v>
      </c>
      <c r="G14122" s="1" t="s">
        <v>1688</v>
      </c>
      <c r="H14122" s="1" t="s">
        <v>1689</v>
      </c>
      <c r="I14122" s="1" t="s">
        <v>16</v>
      </c>
      <c r="J14122" s="1" t="s">
        <v>23</v>
      </c>
      <c r="K14122" s="1" t="s">
        <v>16</v>
      </c>
      <c r="L14122" s="1" t="s">
        <v>16</v>
      </c>
      <c r="M14122" s="1" t="s">
        <v>16</v>
      </c>
      <c r="N14122" s="1" t="s">
        <v>16</v>
      </c>
      <c r="O14122" s="1">
        <v>39.2</v>
      </c>
      <c r="P14122" s="1">
        <v>1.0</v>
      </c>
    </row>
    <row r="14123">
      <c r="A14123" s="1" t="s">
        <v>29</v>
      </c>
      <c r="B14123" s="1" t="s">
        <v>16957</v>
      </c>
      <c r="C14123" s="2" t="s">
        <v>16834</v>
      </c>
      <c r="D14123" s="1" t="s">
        <v>19</v>
      </c>
      <c r="E14123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4123" s="1" t="s">
        <v>4343</v>
      </c>
      <c r="G14123" s="1" t="s">
        <v>4344</v>
      </c>
      <c r="H14123" s="1" t="s">
        <v>4345</v>
      </c>
      <c r="I14123" s="1" t="s">
        <v>16</v>
      </c>
      <c r="J14123" s="1" t="s">
        <v>23</v>
      </c>
      <c r="K14123" s="1" t="s">
        <v>16</v>
      </c>
      <c r="L14123" s="1" t="s">
        <v>16</v>
      </c>
      <c r="M14123" s="1" t="s">
        <v>16</v>
      </c>
      <c r="N14123" s="1" t="s">
        <v>16</v>
      </c>
      <c r="O14123" s="1">
        <v>95.2</v>
      </c>
      <c r="P14123" s="1">
        <v>1.0</v>
      </c>
    </row>
    <row r="14124">
      <c r="A14124" s="1" t="s">
        <v>29</v>
      </c>
      <c r="B14124" s="1" t="s">
        <v>16958</v>
      </c>
      <c r="C14124" s="2" t="s">
        <v>16834</v>
      </c>
      <c r="D14124" s="1" t="s">
        <v>19</v>
      </c>
      <c r="E14124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4124" s="1" t="s">
        <v>258</v>
      </c>
      <c r="G14124" s="1" t="s">
        <v>259</v>
      </c>
      <c r="H14124" s="1" t="s">
        <v>260</v>
      </c>
      <c r="I14124" s="1" t="s">
        <v>16</v>
      </c>
      <c r="J14124" s="1" t="s">
        <v>23</v>
      </c>
      <c r="K14124" s="1" t="s">
        <v>16</v>
      </c>
      <c r="L14124" s="1" t="s">
        <v>16</v>
      </c>
      <c r="M14124" s="1" t="s">
        <v>16</v>
      </c>
      <c r="N14124" s="1" t="s">
        <v>16</v>
      </c>
      <c r="O14124" s="1">
        <v>63.2</v>
      </c>
      <c r="P14124" s="1">
        <v>1.0</v>
      </c>
    </row>
    <row r="14125">
      <c r="A14125" s="1" t="s">
        <v>29</v>
      </c>
      <c r="B14125" s="1" t="s">
        <v>16959</v>
      </c>
      <c r="C14125" s="2" t="s">
        <v>16960</v>
      </c>
      <c r="D14125" s="1" t="s">
        <v>19</v>
      </c>
      <c r="E14125" s="3" t="str">
        <f>HYPERLINK("https://fyndiq.se/produkt/50e4ae784f654d73/", "2 PACK ONEPLUS Nord CE 5G - Härdat glas 9H- Super kvalitet")</f>
        <v>2 PACK ONEPLUS Nord CE 5G - Härdat glas 9H- Super kvalitet</v>
      </c>
      <c r="F14125" s="1" t="s">
        <v>6296</v>
      </c>
      <c r="G14125" s="1" t="s">
        <v>6297</v>
      </c>
      <c r="H14125" s="1" t="s">
        <v>6298</v>
      </c>
      <c r="I14125" s="1" t="s">
        <v>16</v>
      </c>
      <c r="J14125" s="1" t="s">
        <v>23</v>
      </c>
      <c r="K14125" s="1" t="s">
        <v>16</v>
      </c>
      <c r="L14125" s="1" t="s">
        <v>16</v>
      </c>
      <c r="M14125" s="1" t="s">
        <v>16</v>
      </c>
      <c r="N14125" s="1" t="s">
        <v>16</v>
      </c>
      <c r="O14125" s="1">
        <v>63.2</v>
      </c>
      <c r="P14125" s="1">
        <v>1.0</v>
      </c>
    </row>
    <row r="14126">
      <c r="A14126" s="1" t="s">
        <v>29</v>
      </c>
      <c r="B14126" s="1" t="s">
        <v>16961</v>
      </c>
      <c r="C14126" s="2" t="s">
        <v>16960</v>
      </c>
      <c r="D14126" s="1" t="s">
        <v>19</v>
      </c>
      <c r="E14126" s="3" t="str">
        <f>HYPERLINK("https://fyndiq.se/produkt/f7b16236096d401a/", "2-Pack Google Pixel 7A - Härdat glas 9H - Super kvalitet 3D Skärmskydd")</f>
        <v>2-Pack Google Pixel 7A - Härdat glas 9H - Super kvalitet 3D Skärmskydd</v>
      </c>
      <c r="F14126" s="1" t="s">
        <v>852</v>
      </c>
      <c r="G14126" s="1" t="s">
        <v>853</v>
      </c>
      <c r="H14126" s="1" t="s">
        <v>854</v>
      </c>
      <c r="I14126" s="1" t="s">
        <v>16</v>
      </c>
      <c r="J14126" s="1" t="s">
        <v>23</v>
      </c>
      <c r="K14126" s="1" t="s">
        <v>16</v>
      </c>
      <c r="L14126" s="1" t="s">
        <v>16</v>
      </c>
      <c r="M14126" s="1" t="s">
        <v>16</v>
      </c>
      <c r="N14126" s="1" t="s">
        <v>16</v>
      </c>
      <c r="O14126" s="1">
        <v>63.2</v>
      </c>
      <c r="P14126" s="1">
        <v>1.0</v>
      </c>
    </row>
    <row r="14127">
      <c r="A14127" s="1" t="s">
        <v>29</v>
      </c>
      <c r="B14127" s="1" t="s">
        <v>16962</v>
      </c>
      <c r="C14127" s="2" t="s">
        <v>16960</v>
      </c>
      <c r="D14127" s="1" t="s">
        <v>19</v>
      </c>
      <c r="E14127" s="3" t="str">
        <f>HYPERLINK("https://fyndiq.se/produkt/432d784756a84eff/", "2-Pack Samsung Galaxy S20FE - Härdat Glas-9H -Super kvalitet 3D")</f>
        <v>2-Pack Samsung Galaxy S20FE - Härdat Glas-9H -Super kvalitet 3D</v>
      </c>
      <c r="F14127" s="1" t="s">
        <v>1078</v>
      </c>
      <c r="G14127" s="1" t="s">
        <v>1079</v>
      </c>
      <c r="H14127" s="1" t="s">
        <v>1080</v>
      </c>
      <c r="I14127" s="1" t="s">
        <v>16</v>
      </c>
      <c r="J14127" s="1" t="s">
        <v>23</v>
      </c>
      <c r="K14127" s="1" t="s">
        <v>16</v>
      </c>
      <c r="L14127" s="1" t="s">
        <v>16</v>
      </c>
      <c r="M14127" s="1" t="s">
        <v>16</v>
      </c>
      <c r="N14127" s="1" t="s">
        <v>16</v>
      </c>
      <c r="O14127" s="1">
        <v>63.2</v>
      </c>
      <c r="P14127" s="1">
        <v>1.0</v>
      </c>
    </row>
    <row r="14128">
      <c r="A14128" s="1" t="s">
        <v>29</v>
      </c>
      <c r="B14128" s="1" t="s">
        <v>16963</v>
      </c>
      <c r="C14128" s="2" t="s">
        <v>16960</v>
      </c>
      <c r="D14128" s="1" t="s">
        <v>19</v>
      </c>
      <c r="E14128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4128" s="1" t="s">
        <v>340</v>
      </c>
      <c r="G14128" s="1" t="s">
        <v>341</v>
      </c>
      <c r="H14128" s="1" t="s">
        <v>342</v>
      </c>
      <c r="I14128" s="1" t="s">
        <v>16</v>
      </c>
      <c r="J14128" s="1" t="s">
        <v>23</v>
      </c>
      <c r="K14128" s="1" t="s">
        <v>16</v>
      </c>
      <c r="L14128" s="1" t="s">
        <v>16</v>
      </c>
      <c r="M14128" s="1" t="s">
        <v>16</v>
      </c>
      <c r="N14128" s="1" t="s">
        <v>16</v>
      </c>
      <c r="O14128" s="1">
        <v>63.2</v>
      </c>
      <c r="P14128" s="1">
        <v>1.0</v>
      </c>
    </row>
    <row r="14129">
      <c r="A14129" s="1" t="s">
        <v>29</v>
      </c>
      <c r="B14129" s="1" t="s">
        <v>16964</v>
      </c>
      <c r="C14129" s="2" t="s">
        <v>16960</v>
      </c>
      <c r="D14129" s="1" t="s">
        <v>19</v>
      </c>
      <c r="E14129" s="3" t="str">
        <f>HYPERLINK("https://fyndiq.se/produkt/4487e30957ae4516/", "2-Pack Samsung Galaxy Tab A8 WiFi - Härdat Glas 9H - Super Kvalitet")</f>
        <v>2-Pack Samsung Galaxy Tab A8 WiFi - Härdat Glas 9H - Super Kvalitet</v>
      </c>
      <c r="F14129" s="1" t="s">
        <v>4067</v>
      </c>
      <c r="G14129" s="1" t="s">
        <v>4068</v>
      </c>
      <c r="H14129" s="1" t="s">
        <v>4069</v>
      </c>
      <c r="I14129" s="1" t="s">
        <v>16</v>
      </c>
      <c r="J14129" s="1" t="s">
        <v>23</v>
      </c>
      <c r="K14129" s="1" t="s">
        <v>16</v>
      </c>
      <c r="L14129" s="1" t="s">
        <v>16</v>
      </c>
      <c r="M14129" s="1" t="s">
        <v>16</v>
      </c>
      <c r="N14129" s="1" t="s">
        <v>16</v>
      </c>
      <c r="O14129" s="1">
        <v>135.2</v>
      </c>
      <c r="P14129" s="1">
        <v>1.0</v>
      </c>
    </row>
    <row r="14130">
      <c r="A14130" s="1" t="s">
        <v>29</v>
      </c>
      <c r="B14130" s="1" t="s">
        <v>16965</v>
      </c>
      <c r="C14130" s="2" t="s">
        <v>16960</v>
      </c>
      <c r="D14130" s="1" t="s">
        <v>19</v>
      </c>
      <c r="E1413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130" s="1" t="s">
        <v>722</v>
      </c>
      <c r="G14130" s="1" t="s">
        <v>723</v>
      </c>
      <c r="H14130" s="1" t="s">
        <v>724</v>
      </c>
      <c r="I14130" s="1" t="s">
        <v>16</v>
      </c>
      <c r="J14130" s="1" t="s">
        <v>23</v>
      </c>
      <c r="K14130" s="1" t="s">
        <v>16</v>
      </c>
      <c r="L14130" s="1" t="s">
        <v>16</v>
      </c>
      <c r="M14130" s="1" t="s">
        <v>16</v>
      </c>
      <c r="N14130" s="1" t="s">
        <v>16</v>
      </c>
      <c r="O14130" s="1">
        <v>79.2</v>
      </c>
      <c r="P14130" s="1">
        <v>1.0</v>
      </c>
    </row>
    <row r="14131">
      <c r="A14131" s="1" t="s">
        <v>29</v>
      </c>
      <c r="B14131" s="1" t="s">
        <v>16966</v>
      </c>
      <c r="C14131" s="2" t="s">
        <v>16960</v>
      </c>
      <c r="D14131" s="1" t="s">
        <v>19</v>
      </c>
      <c r="E1413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131" s="1" t="s">
        <v>2144</v>
      </c>
      <c r="G14131" s="1" t="s">
        <v>2145</v>
      </c>
      <c r="H14131" s="1" t="s">
        <v>2146</v>
      </c>
      <c r="I14131" s="1" t="s">
        <v>16</v>
      </c>
      <c r="J14131" s="1" t="s">
        <v>23</v>
      </c>
      <c r="K14131" s="1" t="s">
        <v>16</v>
      </c>
      <c r="L14131" s="1" t="s">
        <v>16</v>
      </c>
      <c r="M14131" s="1" t="s">
        <v>16</v>
      </c>
      <c r="N14131" s="1" t="s">
        <v>16</v>
      </c>
      <c r="O14131" s="1">
        <v>63.2</v>
      </c>
      <c r="P14131" s="1">
        <v>1.0</v>
      </c>
    </row>
    <row r="14132">
      <c r="A14132" s="1" t="s">
        <v>29</v>
      </c>
      <c r="B14132" s="1" t="s">
        <v>16967</v>
      </c>
      <c r="C14132" s="2" t="s">
        <v>16960</v>
      </c>
      <c r="D14132" s="1" t="s">
        <v>19</v>
      </c>
      <c r="E14132" s="3" t="str">
        <f>HYPERLINK("https://fyndiq.se/produkt/049377e009b14509/", "2-Pack XIAOMI REDMI 12 Skärmskydd &amp; 1-Pack linsskydd - Härdat Glas 9H - Super kvalitet 3D")</f>
        <v>2-Pack XIAOMI REDMI 12 Skärmskydd &amp; 1-Pack linsskydd - Härdat Glas 9H - Super kvalitet 3D</v>
      </c>
      <c r="F14132" s="1" t="s">
        <v>16968</v>
      </c>
      <c r="G14132" s="1" t="s">
        <v>16969</v>
      </c>
      <c r="H14132" s="1" t="s">
        <v>16970</v>
      </c>
      <c r="I14132" s="1" t="s">
        <v>16</v>
      </c>
      <c r="J14132" s="1" t="s">
        <v>23</v>
      </c>
      <c r="K14132" s="1" t="s">
        <v>16</v>
      </c>
      <c r="L14132" s="1" t="s">
        <v>16</v>
      </c>
      <c r="M14132" s="1" t="s">
        <v>16</v>
      </c>
      <c r="N14132" s="1" t="s">
        <v>16</v>
      </c>
      <c r="O14132" s="1">
        <v>71.2</v>
      </c>
      <c r="P14132" s="1">
        <v>1.0</v>
      </c>
    </row>
    <row r="14133">
      <c r="A14133" s="1" t="s">
        <v>29</v>
      </c>
      <c r="B14133" s="1" t="s">
        <v>16971</v>
      </c>
      <c r="C14133" s="2" t="s">
        <v>16960</v>
      </c>
      <c r="D14133" s="1" t="s">
        <v>19</v>
      </c>
      <c r="E14133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4133" s="1" t="s">
        <v>1347</v>
      </c>
      <c r="G14133" s="1" t="s">
        <v>1348</v>
      </c>
      <c r="H14133" s="1" t="s">
        <v>1349</v>
      </c>
      <c r="I14133" s="1" t="s">
        <v>16</v>
      </c>
      <c r="J14133" s="1" t="s">
        <v>23</v>
      </c>
      <c r="K14133" s="1" t="s">
        <v>16</v>
      </c>
      <c r="L14133" s="1" t="s">
        <v>16</v>
      </c>
      <c r="M14133" s="1" t="s">
        <v>16</v>
      </c>
      <c r="N14133" s="1" t="s">
        <v>16</v>
      </c>
      <c r="O14133" s="1">
        <v>63.2</v>
      </c>
      <c r="P14133" s="1">
        <v>1.0</v>
      </c>
    </row>
    <row r="14134">
      <c r="A14134" s="1" t="s">
        <v>29</v>
      </c>
      <c r="B14134" s="1" t="s">
        <v>16972</v>
      </c>
      <c r="C14134" s="2" t="s">
        <v>16960</v>
      </c>
      <c r="D14134" s="1" t="s">
        <v>19</v>
      </c>
      <c r="E14134" s="3" t="str">
        <f t="shared" ref="E14134:E14135" si="634">HYPERLINK("https://fyndiq.se/produkt/432d784756a84eff/", "2-Pack Samsung Galaxy S20FE - Härdat Glas-9H -Super kvalitet 3D")</f>
        <v>2-Pack Samsung Galaxy S20FE - Härdat Glas-9H -Super kvalitet 3D</v>
      </c>
      <c r="F14134" s="1" t="s">
        <v>1078</v>
      </c>
      <c r="G14134" s="1" t="s">
        <v>1079</v>
      </c>
      <c r="H14134" s="1" t="s">
        <v>1080</v>
      </c>
      <c r="I14134" s="1" t="s">
        <v>16</v>
      </c>
      <c r="J14134" s="1" t="s">
        <v>23</v>
      </c>
      <c r="K14134" s="1" t="s">
        <v>16</v>
      </c>
      <c r="L14134" s="1" t="s">
        <v>16</v>
      </c>
      <c r="M14134" s="1" t="s">
        <v>16</v>
      </c>
      <c r="N14134" s="1" t="s">
        <v>16</v>
      </c>
      <c r="O14134" s="1">
        <v>63.2</v>
      </c>
      <c r="P14134" s="1">
        <v>1.0</v>
      </c>
    </row>
    <row r="14135">
      <c r="A14135" s="1" t="s">
        <v>29</v>
      </c>
      <c r="B14135" s="1" t="s">
        <v>16973</v>
      </c>
      <c r="C14135" s="2" t="s">
        <v>16960</v>
      </c>
      <c r="D14135" s="1" t="s">
        <v>19</v>
      </c>
      <c r="E14135" s="3" t="str">
        <f t="shared" si="634"/>
        <v>2-Pack Samsung Galaxy S20FE - Härdat Glas-9H -Super kvalitet 3D</v>
      </c>
      <c r="F14135" s="1" t="s">
        <v>1078</v>
      </c>
      <c r="G14135" s="1" t="s">
        <v>1079</v>
      </c>
      <c r="H14135" s="1" t="s">
        <v>1080</v>
      </c>
      <c r="I14135" s="1" t="s">
        <v>16</v>
      </c>
      <c r="J14135" s="1" t="s">
        <v>23</v>
      </c>
      <c r="K14135" s="1" t="s">
        <v>16</v>
      </c>
      <c r="L14135" s="1" t="s">
        <v>16</v>
      </c>
      <c r="M14135" s="1" t="s">
        <v>16</v>
      </c>
      <c r="N14135" s="1" t="s">
        <v>16</v>
      </c>
      <c r="O14135" s="1">
        <v>63.2</v>
      </c>
      <c r="P14135" s="1">
        <v>1.0</v>
      </c>
    </row>
    <row r="14136">
      <c r="A14136" s="1" t="s">
        <v>29</v>
      </c>
      <c r="B14136" s="1" t="s">
        <v>16974</v>
      </c>
      <c r="C14136" s="2" t="s">
        <v>16960</v>
      </c>
      <c r="D14136" s="1" t="s">
        <v>19</v>
      </c>
      <c r="E14136" s="3" t="str">
        <f t="shared" ref="E14136:E14137" si="635">HYPERLINK("https://fyndiq.se/produkt/f499508ac8624c09/", "2-Pack Motorola Edge 40 NEO - Härdat Glas 9H - Super kvalitet 3D Skärmskydd")</f>
        <v>2-Pack Motorola Edge 40 NEO - Härdat Glas 9H - Super kvalitet 3D Skärmskydd</v>
      </c>
      <c r="F14136" s="1" t="s">
        <v>1110</v>
      </c>
      <c r="G14136" s="1" t="s">
        <v>1111</v>
      </c>
      <c r="H14136" s="1" t="s">
        <v>1112</v>
      </c>
      <c r="I14136" s="1" t="s">
        <v>16</v>
      </c>
      <c r="J14136" s="1" t="s">
        <v>23</v>
      </c>
      <c r="K14136" s="1" t="s">
        <v>16</v>
      </c>
      <c r="L14136" s="1" t="s">
        <v>16</v>
      </c>
      <c r="M14136" s="1" t="s">
        <v>16</v>
      </c>
      <c r="N14136" s="1" t="s">
        <v>16</v>
      </c>
      <c r="O14136" s="1">
        <v>71.2</v>
      </c>
      <c r="P14136" s="1">
        <v>1.0</v>
      </c>
    </row>
    <row r="14137">
      <c r="A14137" s="1" t="s">
        <v>29</v>
      </c>
      <c r="B14137" s="1" t="s">
        <v>16975</v>
      </c>
      <c r="C14137" s="2" t="s">
        <v>16960</v>
      </c>
      <c r="D14137" s="1" t="s">
        <v>19</v>
      </c>
      <c r="E14137" s="3" t="str">
        <f t="shared" si="635"/>
        <v>2-Pack Motorola Edge 40 NEO - Härdat Glas 9H - Super kvalitet 3D Skärmskydd</v>
      </c>
      <c r="F14137" s="1" t="s">
        <v>1110</v>
      </c>
      <c r="G14137" s="1" t="s">
        <v>1111</v>
      </c>
      <c r="H14137" s="1" t="s">
        <v>1112</v>
      </c>
      <c r="I14137" s="1" t="s">
        <v>16</v>
      </c>
      <c r="J14137" s="1" t="s">
        <v>23</v>
      </c>
      <c r="K14137" s="1" t="s">
        <v>16</v>
      </c>
      <c r="L14137" s="1" t="s">
        <v>16</v>
      </c>
      <c r="M14137" s="1" t="s">
        <v>16</v>
      </c>
      <c r="N14137" s="1" t="s">
        <v>16</v>
      </c>
      <c r="O14137" s="1">
        <v>71.2</v>
      </c>
      <c r="P14137" s="1">
        <v>1.0</v>
      </c>
    </row>
    <row r="14138">
      <c r="A14138" s="1" t="s">
        <v>29</v>
      </c>
      <c r="B14138" s="1" t="s">
        <v>16976</v>
      </c>
      <c r="C14138" s="2" t="s">
        <v>16960</v>
      </c>
      <c r="D14138" s="1" t="s">
        <v>19</v>
      </c>
      <c r="E14138" s="3" t="str">
        <f>HYPERLINK("https://fyndiq.se/produkt/fdeead0025f9481d/", "Samsung S23 FE - 9H Härdat Glass - Super Kvalitet 3D")</f>
        <v>Samsung S23 FE - 9H Härdat Glass - Super Kvalitet 3D</v>
      </c>
      <c r="F14138" s="1" t="s">
        <v>9586</v>
      </c>
      <c r="G14138" s="1" t="s">
        <v>9587</v>
      </c>
      <c r="H14138" s="1" t="s">
        <v>9588</v>
      </c>
      <c r="I14138" s="1" t="s">
        <v>16</v>
      </c>
      <c r="J14138" s="1" t="s">
        <v>23</v>
      </c>
      <c r="K14138" s="1" t="s">
        <v>16</v>
      </c>
      <c r="L14138" s="1" t="s">
        <v>16</v>
      </c>
      <c r="M14138" s="1" t="s">
        <v>16</v>
      </c>
      <c r="N14138" s="1" t="s">
        <v>16</v>
      </c>
      <c r="O14138" s="1">
        <v>55.2</v>
      </c>
      <c r="P14138" s="1">
        <v>1.0</v>
      </c>
    </row>
    <row r="14139">
      <c r="A14139" s="1" t="s">
        <v>29</v>
      </c>
      <c r="B14139" s="1" t="s">
        <v>16977</v>
      </c>
      <c r="C14139" s="2" t="s">
        <v>16960</v>
      </c>
      <c r="D14139" s="1" t="s">
        <v>19</v>
      </c>
      <c r="E14139" s="3" t="str">
        <f>HYPERLINK("https://fyndiq.se/produkt/99dc0916cd7a4f5a/", "2-Pack Samsung S21 5G Skärmskydd - Härdat Glas 9H - Super kvalitet 3D")</f>
        <v>2-Pack Samsung S21 5G Skärmskydd - Härdat Glas 9H - Super kvalitet 3D</v>
      </c>
      <c r="F14139" s="1" t="s">
        <v>1536</v>
      </c>
      <c r="G14139" s="1" t="s">
        <v>1537</v>
      </c>
      <c r="H14139" s="1" t="s">
        <v>1538</v>
      </c>
      <c r="I14139" s="1" t="s">
        <v>16</v>
      </c>
      <c r="J14139" s="1" t="s">
        <v>23</v>
      </c>
      <c r="K14139" s="1" t="s">
        <v>16</v>
      </c>
      <c r="L14139" s="1" t="s">
        <v>16</v>
      </c>
      <c r="M14139" s="1" t="s">
        <v>16</v>
      </c>
      <c r="N14139" s="1" t="s">
        <v>16</v>
      </c>
      <c r="O14139" s="1">
        <v>63.2</v>
      </c>
      <c r="P14139" s="1">
        <v>1.0</v>
      </c>
    </row>
    <row r="14140">
      <c r="A14140" s="1" t="s">
        <v>29</v>
      </c>
      <c r="B14140" s="1" t="s">
        <v>16978</v>
      </c>
      <c r="C14140" s="2" t="s">
        <v>16960</v>
      </c>
      <c r="D14140" s="1" t="s">
        <v>19</v>
      </c>
      <c r="E14140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4140" s="1" t="s">
        <v>7911</v>
      </c>
      <c r="G14140" s="1" t="s">
        <v>7912</v>
      </c>
      <c r="H14140" s="1" t="s">
        <v>7913</v>
      </c>
      <c r="I14140" s="1" t="s">
        <v>16</v>
      </c>
      <c r="J14140" s="1" t="s">
        <v>23</v>
      </c>
      <c r="K14140" s="1" t="s">
        <v>16</v>
      </c>
      <c r="L14140" s="1" t="s">
        <v>16</v>
      </c>
      <c r="M14140" s="1" t="s">
        <v>16</v>
      </c>
      <c r="N14140" s="1" t="s">
        <v>16</v>
      </c>
      <c r="O14140" s="1">
        <v>79.2</v>
      </c>
      <c r="P14140" s="1">
        <v>1.0</v>
      </c>
    </row>
    <row r="14141">
      <c r="A14141" s="1" t="s">
        <v>29</v>
      </c>
      <c r="B14141" s="1" t="s">
        <v>16979</v>
      </c>
      <c r="C14141" s="2" t="s">
        <v>16960</v>
      </c>
      <c r="D14141" s="1" t="s">
        <v>19</v>
      </c>
      <c r="E14141" s="3" t="str">
        <f>HYPERLINK("https://fyndiq.se/produkt/e09cb1ad27c94cb3/", "Samsung S22 ULTRA - 9H Härdat Glass - 3D Super Kvalitet")</f>
        <v>Samsung S22 ULTRA - 9H Härdat Glass - 3D Super Kvalitet</v>
      </c>
      <c r="F14141" s="1" t="s">
        <v>1969</v>
      </c>
      <c r="G14141" s="1" t="s">
        <v>1970</v>
      </c>
      <c r="H14141" s="1" t="s">
        <v>1971</v>
      </c>
      <c r="I14141" s="1" t="s">
        <v>16</v>
      </c>
      <c r="J14141" s="1" t="s">
        <v>23</v>
      </c>
      <c r="K14141" s="1" t="s">
        <v>16</v>
      </c>
      <c r="L14141" s="1" t="s">
        <v>16</v>
      </c>
      <c r="M14141" s="1" t="s">
        <v>16</v>
      </c>
      <c r="N14141" s="1" t="s">
        <v>16</v>
      </c>
      <c r="O14141" s="1">
        <v>55.2</v>
      </c>
      <c r="P14141" s="1">
        <v>2.0</v>
      </c>
    </row>
    <row r="14142">
      <c r="A14142" s="1" t="s">
        <v>29</v>
      </c>
      <c r="B14142" s="1" t="s">
        <v>16980</v>
      </c>
      <c r="C14142" s="2" t="s">
        <v>16960</v>
      </c>
      <c r="D14142" s="1" t="s">
        <v>19</v>
      </c>
      <c r="E1414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142" s="1" t="s">
        <v>729</v>
      </c>
      <c r="G14142" s="1" t="s">
        <v>730</v>
      </c>
      <c r="H14142" s="1" t="s">
        <v>731</v>
      </c>
      <c r="I14142" s="1" t="s">
        <v>16</v>
      </c>
      <c r="J14142" s="1" t="s">
        <v>23</v>
      </c>
      <c r="K14142" s="1" t="s">
        <v>16</v>
      </c>
      <c r="L14142" s="1" t="s">
        <v>16</v>
      </c>
      <c r="M14142" s="1" t="s">
        <v>16</v>
      </c>
      <c r="N14142" s="1" t="s">
        <v>16</v>
      </c>
      <c r="O14142" s="1">
        <v>63.2</v>
      </c>
      <c r="P14142" s="1">
        <v>1.0</v>
      </c>
    </row>
    <row r="14143">
      <c r="A14143" s="1" t="s">
        <v>29</v>
      </c>
      <c r="B14143" s="1" t="s">
        <v>16981</v>
      </c>
      <c r="C14143" s="2" t="s">
        <v>16960</v>
      </c>
      <c r="D14143" s="1" t="s">
        <v>19</v>
      </c>
      <c r="E14143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4143" s="1" t="s">
        <v>1347</v>
      </c>
      <c r="G14143" s="1" t="s">
        <v>1348</v>
      </c>
      <c r="H14143" s="1" t="s">
        <v>1349</v>
      </c>
      <c r="I14143" s="1" t="s">
        <v>16</v>
      </c>
      <c r="J14143" s="1" t="s">
        <v>23</v>
      </c>
      <c r="K14143" s="1" t="s">
        <v>16</v>
      </c>
      <c r="L14143" s="1" t="s">
        <v>16</v>
      </c>
      <c r="M14143" s="1" t="s">
        <v>16</v>
      </c>
      <c r="N14143" s="1" t="s">
        <v>16</v>
      </c>
      <c r="O14143" s="1">
        <v>63.2</v>
      </c>
      <c r="P14143" s="1">
        <v>1.0</v>
      </c>
    </row>
    <row r="14144">
      <c r="A14144" s="1" t="s">
        <v>29</v>
      </c>
      <c r="B14144" s="1" t="s">
        <v>16982</v>
      </c>
      <c r="C14144" s="2" t="s">
        <v>16960</v>
      </c>
      <c r="D14144" s="1" t="s">
        <v>19</v>
      </c>
      <c r="E14144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14144" s="1" t="s">
        <v>2283</v>
      </c>
      <c r="G14144" s="1" t="s">
        <v>2284</v>
      </c>
      <c r="H14144" s="1" t="s">
        <v>2285</v>
      </c>
      <c r="I14144" s="1" t="s">
        <v>16</v>
      </c>
      <c r="J14144" s="1" t="s">
        <v>23</v>
      </c>
      <c r="K14144" s="1" t="s">
        <v>16</v>
      </c>
      <c r="L14144" s="1" t="s">
        <v>16</v>
      </c>
      <c r="M14144" s="1" t="s">
        <v>16</v>
      </c>
      <c r="N14144" s="1" t="s">
        <v>16</v>
      </c>
      <c r="O14144" s="1">
        <v>47.2</v>
      </c>
      <c r="P14144" s="1">
        <v>1.0</v>
      </c>
    </row>
    <row r="14145">
      <c r="A14145" s="1" t="s">
        <v>29</v>
      </c>
      <c r="B14145" s="1" t="s">
        <v>16983</v>
      </c>
      <c r="C14145" s="2" t="s">
        <v>16960</v>
      </c>
      <c r="D14145" s="1" t="s">
        <v>19</v>
      </c>
      <c r="E1414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145" s="1" t="s">
        <v>722</v>
      </c>
      <c r="G14145" s="1" t="s">
        <v>723</v>
      </c>
      <c r="H14145" s="1" t="s">
        <v>724</v>
      </c>
      <c r="I14145" s="1" t="s">
        <v>16</v>
      </c>
      <c r="J14145" s="1" t="s">
        <v>23</v>
      </c>
      <c r="K14145" s="1" t="s">
        <v>16</v>
      </c>
      <c r="L14145" s="1" t="s">
        <v>16</v>
      </c>
      <c r="M14145" s="1" t="s">
        <v>16</v>
      </c>
      <c r="N14145" s="1" t="s">
        <v>16</v>
      </c>
      <c r="O14145" s="1">
        <v>79.2</v>
      </c>
      <c r="P14145" s="1">
        <v>1.0</v>
      </c>
    </row>
    <row r="14146">
      <c r="A14146" s="1" t="s">
        <v>29</v>
      </c>
      <c r="B14146" s="1" t="s">
        <v>16984</v>
      </c>
      <c r="C14146" s="2" t="s">
        <v>16960</v>
      </c>
      <c r="D14146" s="1" t="s">
        <v>19</v>
      </c>
      <c r="E14146" s="3" t="str">
        <f t="shared" ref="E14146:E14148" si="636">HYPERLINK("https://fyndiq.se/produkt/a00b62acc6644fd2/", "2-Pack Samsung Galaxy S10 - Härdat glas 9H – Super kvalitet 3D")</f>
        <v>2-Pack Samsung Galaxy S10 - Härdat glas 9H – Super kvalitet 3D</v>
      </c>
      <c r="F14146" s="1" t="s">
        <v>1291</v>
      </c>
      <c r="G14146" s="1" t="s">
        <v>1292</v>
      </c>
      <c r="H14146" s="1" t="s">
        <v>1293</v>
      </c>
      <c r="I14146" s="1" t="s">
        <v>16</v>
      </c>
      <c r="J14146" s="1" t="s">
        <v>23</v>
      </c>
      <c r="K14146" s="1" t="s">
        <v>16</v>
      </c>
      <c r="L14146" s="1" t="s">
        <v>16</v>
      </c>
      <c r="M14146" s="1" t="s">
        <v>16</v>
      </c>
      <c r="N14146" s="1" t="s">
        <v>16</v>
      </c>
      <c r="O14146" s="1">
        <v>63.2</v>
      </c>
      <c r="P14146" s="1">
        <v>1.0</v>
      </c>
    </row>
    <row r="14147">
      <c r="A14147" s="1" t="s">
        <v>29</v>
      </c>
      <c r="B14147" s="1" t="s">
        <v>16985</v>
      </c>
      <c r="C14147" s="2" t="s">
        <v>16960</v>
      </c>
      <c r="D14147" s="1" t="s">
        <v>19</v>
      </c>
      <c r="E14147" s="3" t="str">
        <f t="shared" si="636"/>
        <v>2-Pack Samsung Galaxy S10 - Härdat glas 9H – Super kvalitet 3D</v>
      </c>
      <c r="F14147" s="1" t="s">
        <v>1291</v>
      </c>
      <c r="G14147" s="1" t="s">
        <v>1292</v>
      </c>
      <c r="H14147" s="1" t="s">
        <v>1293</v>
      </c>
      <c r="I14147" s="1" t="s">
        <v>16</v>
      </c>
      <c r="J14147" s="1" t="s">
        <v>23</v>
      </c>
      <c r="K14147" s="1" t="s">
        <v>16</v>
      </c>
      <c r="L14147" s="1" t="s">
        <v>16</v>
      </c>
      <c r="M14147" s="1" t="s">
        <v>16</v>
      </c>
      <c r="N14147" s="1" t="s">
        <v>16</v>
      </c>
      <c r="O14147" s="1">
        <v>63.2</v>
      </c>
      <c r="P14147" s="1">
        <v>1.0</v>
      </c>
    </row>
    <row r="14148">
      <c r="A14148" s="1" t="s">
        <v>29</v>
      </c>
      <c r="B14148" s="1" t="s">
        <v>16986</v>
      </c>
      <c r="C14148" s="2" t="s">
        <v>16960</v>
      </c>
      <c r="D14148" s="1" t="s">
        <v>19</v>
      </c>
      <c r="E14148" s="3" t="str">
        <f t="shared" si="636"/>
        <v>2-Pack Samsung Galaxy S10 - Härdat glas 9H – Super kvalitet 3D</v>
      </c>
      <c r="F14148" s="1" t="s">
        <v>1291</v>
      </c>
      <c r="G14148" s="1" t="s">
        <v>1292</v>
      </c>
      <c r="H14148" s="1" t="s">
        <v>1293</v>
      </c>
      <c r="I14148" s="1" t="s">
        <v>16</v>
      </c>
      <c r="J14148" s="1" t="s">
        <v>23</v>
      </c>
      <c r="K14148" s="1" t="s">
        <v>16</v>
      </c>
      <c r="L14148" s="1" t="s">
        <v>16</v>
      </c>
      <c r="M14148" s="1" t="s">
        <v>16</v>
      </c>
      <c r="N14148" s="1" t="s">
        <v>16</v>
      </c>
      <c r="O14148" s="1">
        <v>63.2</v>
      </c>
      <c r="P14148" s="1">
        <v>1.0</v>
      </c>
    </row>
    <row r="14149">
      <c r="A14149" s="1" t="s">
        <v>29</v>
      </c>
      <c r="B14149" s="1" t="s">
        <v>16987</v>
      </c>
      <c r="C14149" s="2" t="s">
        <v>16960</v>
      </c>
      <c r="D14149" s="1" t="s">
        <v>19</v>
      </c>
      <c r="E14149" s="3" t="str">
        <f t="shared" ref="E14149:E14151" si="637">HYPERLINK("https://fyndiq.se/produkt/dfe28e565d2e4c8d/", "2 Pack Samsung S21 FE - 9H Härdat Glass - Super Kvalitet 3D")</f>
        <v>2 Pack Samsung S21 FE - 9H Härdat Glass - Super Kvalitet 3D</v>
      </c>
      <c r="F14149" s="1" t="s">
        <v>276</v>
      </c>
      <c r="G14149" s="1" t="s">
        <v>277</v>
      </c>
      <c r="H14149" s="1" t="s">
        <v>278</v>
      </c>
      <c r="I14149" s="1" t="s">
        <v>16</v>
      </c>
      <c r="J14149" s="1" t="s">
        <v>23</v>
      </c>
      <c r="K14149" s="1" t="s">
        <v>16</v>
      </c>
      <c r="L14149" s="1" t="s">
        <v>16</v>
      </c>
      <c r="M14149" s="1" t="s">
        <v>16</v>
      </c>
      <c r="N14149" s="1" t="s">
        <v>16</v>
      </c>
      <c r="O14149" s="1">
        <v>63.2</v>
      </c>
      <c r="P14149" s="1">
        <v>1.0</v>
      </c>
    </row>
    <row r="14150">
      <c r="A14150" s="1" t="s">
        <v>29</v>
      </c>
      <c r="B14150" s="1" t="s">
        <v>16988</v>
      </c>
      <c r="C14150" s="2" t="s">
        <v>16960</v>
      </c>
      <c r="D14150" s="1" t="s">
        <v>19</v>
      </c>
      <c r="E14150" s="3" t="str">
        <f t="shared" si="637"/>
        <v>2 Pack Samsung S21 FE - 9H Härdat Glass - Super Kvalitet 3D</v>
      </c>
      <c r="F14150" s="1" t="s">
        <v>276</v>
      </c>
      <c r="G14150" s="1" t="s">
        <v>277</v>
      </c>
      <c r="H14150" s="1" t="s">
        <v>278</v>
      </c>
      <c r="I14150" s="1" t="s">
        <v>16</v>
      </c>
      <c r="J14150" s="1" t="s">
        <v>23</v>
      </c>
      <c r="K14150" s="1" t="s">
        <v>16</v>
      </c>
      <c r="L14150" s="1" t="s">
        <v>16</v>
      </c>
      <c r="M14150" s="1" t="s">
        <v>16</v>
      </c>
      <c r="N14150" s="1" t="s">
        <v>16</v>
      </c>
      <c r="O14150" s="1">
        <v>63.2</v>
      </c>
      <c r="P14150" s="1">
        <v>1.0</v>
      </c>
    </row>
    <row r="14151">
      <c r="A14151" s="1" t="s">
        <v>29</v>
      </c>
      <c r="B14151" s="1" t="s">
        <v>16989</v>
      </c>
      <c r="C14151" s="2" t="s">
        <v>16960</v>
      </c>
      <c r="D14151" s="1" t="s">
        <v>19</v>
      </c>
      <c r="E14151" s="3" t="str">
        <f t="shared" si="637"/>
        <v>2 Pack Samsung S21 FE - 9H Härdat Glass - Super Kvalitet 3D</v>
      </c>
      <c r="F14151" s="1" t="s">
        <v>276</v>
      </c>
      <c r="G14151" s="1" t="s">
        <v>277</v>
      </c>
      <c r="H14151" s="1" t="s">
        <v>278</v>
      </c>
      <c r="I14151" s="1" t="s">
        <v>16</v>
      </c>
      <c r="J14151" s="1" t="s">
        <v>23</v>
      </c>
      <c r="K14151" s="1" t="s">
        <v>16</v>
      </c>
      <c r="L14151" s="1" t="s">
        <v>16</v>
      </c>
      <c r="M14151" s="1" t="s">
        <v>16</v>
      </c>
      <c r="N14151" s="1" t="s">
        <v>16</v>
      </c>
      <c r="O14151" s="1">
        <v>63.2</v>
      </c>
      <c r="P14151" s="1">
        <v>1.0</v>
      </c>
    </row>
    <row r="14152">
      <c r="A14152" s="1" t="s">
        <v>29</v>
      </c>
      <c r="B14152" s="1" t="s">
        <v>16990</v>
      </c>
      <c r="C14152" s="2" t="s">
        <v>16960</v>
      </c>
      <c r="D14152" s="1" t="s">
        <v>19</v>
      </c>
      <c r="E14152" s="3" t="str">
        <f t="shared" ref="E14152:E14153" si="638">HYPERLINK("https://fyndiq.se/produkt/6ae5aff483564a84/", "2-Pack Apple Watch 40mm – Härdat glas 9H – Super kvalitet 3D")</f>
        <v>2-Pack Apple Watch 40mm – Härdat glas 9H – Super kvalitet 3D</v>
      </c>
      <c r="F14152" s="1" t="s">
        <v>1418</v>
      </c>
      <c r="G14152" s="1" t="s">
        <v>1419</v>
      </c>
      <c r="H14152" s="1" t="s">
        <v>1420</v>
      </c>
      <c r="I14152" s="1" t="s">
        <v>16</v>
      </c>
      <c r="J14152" s="1" t="s">
        <v>23</v>
      </c>
      <c r="K14152" s="1" t="s">
        <v>16</v>
      </c>
      <c r="L14152" s="1" t="s">
        <v>16</v>
      </c>
      <c r="M14152" s="1" t="s">
        <v>16</v>
      </c>
      <c r="N14152" s="1" t="s">
        <v>16</v>
      </c>
      <c r="O14152" s="1">
        <v>55.2</v>
      </c>
      <c r="P14152" s="1">
        <v>1.0</v>
      </c>
    </row>
    <row r="14153">
      <c r="A14153" s="1" t="s">
        <v>29</v>
      </c>
      <c r="B14153" s="1" t="s">
        <v>16991</v>
      </c>
      <c r="C14153" s="2" t="s">
        <v>16960</v>
      </c>
      <c r="D14153" s="1" t="s">
        <v>19</v>
      </c>
      <c r="E14153" s="3" t="str">
        <f t="shared" si="638"/>
        <v>2-Pack Apple Watch 40mm – Härdat glas 9H – Super kvalitet 3D</v>
      </c>
      <c r="F14153" s="1" t="s">
        <v>1418</v>
      </c>
      <c r="G14153" s="1" t="s">
        <v>1419</v>
      </c>
      <c r="H14153" s="1" t="s">
        <v>1420</v>
      </c>
      <c r="I14153" s="1" t="s">
        <v>16</v>
      </c>
      <c r="J14153" s="1" t="s">
        <v>23</v>
      </c>
      <c r="K14153" s="1" t="s">
        <v>16</v>
      </c>
      <c r="L14153" s="1" t="s">
        <v>16</v>
      </c>
      <c r="M14153" s="1" t="s">
        <v>16</v>
      </c>
      <c r="N14153" s="1" t="s">
        <v>16</v>
      </c>
      <c r="O14153" s="1">
        <v>55.2</v>
      </c>
      <c r="P14153" s="1">
        <v>1.0</v>
      </c>
    </row>
    <row r="14154">
      <c r="A14154" s="1" t="s">
        <v>29</v>
      </c>
      <c r="B14154" s="1" t="s">
        <v>16992</v>
      </c>
      <c r="C14154" s="2" t="s">
        <v>16960</v>
      </c>
      <c r="D14154" s="1" t="s">
        <v>19</v>
      </c>
      <c r="E14154" s="3" t="str">
        <f>HYPERLINK("https://fyndiq.se/produkt/f7b16236096d401a/", "2-Pack Google Pixel 7A - Härdat glas 9H - Super kvalitet 3D Skärmskydd")</f>
        <v>2-Pack Google Pixel 7A - Härdat glas 9H - Super kvalitet 3D Skärmskydd</v>
      </c>
      <c r="F14154" s="1" t="s">
        <v>852</v>
      </c>
      <c r="G14154" s="1" t="s">
        <v>853</v>
      </c>
      <c r="H14154" s="1" t="s">
        <v>854</v>
      </c>
      <c r="I14154" s="1" t="s">
        <v>16</v>
      </c>
      <c r="J14154" s="1" t="s">
        <v>23</v>
      </c>
      <c r="K14154" s="1" t="s">
        <v>16</v>
      </c>
      <c r="L14154" s="1" t="s">
        <v>16</v>
      </c>
      <c r="M14154" s="1" t="s">
        <v>16</v>
      </c>
      <c r="N14154" s="1" t="s">
        <v>16</v>
      </c>
      <c r="O14154" s="1">
        <v>63.2</v>
      </c>
      <c r="P14154" s="1">
        <v>1.0</v>
      </c>
    </row>
    <row r="14155">
      <c r="A14155" s="1" t="s">
        <v>29</v>
      </c>
      <c r="B14155" s="1" t="s">
        <v>16993</v>
      </c>
      <c r="C14155" s="2" t="s">
        <v>16960</v>
      </c>
      <c r="D14155" s="1" t="s">
        <v>19</v>
      </c>
      <c r="E14155" s="3" t="str">
        <f>HYPERLINK("https://fyndiq.se/produkt/6758100e2782433a/", "2-Pack iPhone 12 Pro - Härdat Glas 9H - Super Kvalitet 3D")</f>
        <v>2-Pack iPhone 12 Pro - Härdat Glas 9H - Super Kvalitet 3D</v>
      </c>
      <c r="F14155" s="1" t="s">
        <v>3185</v>
      </c>
      <c r="G14155" s="1" t="s">
        <v>3186</v>
      </c>
      <c r="H14155" s="1" t="s">
        <v>3187</v>
      </c>
      <c r="I14155" s="1" t="s">
        <v>16</v>
      </c>
      <c r="J14155" s="1" t="s">
        <v>23</v>
      </c>
      <c r="K14155" s="1" t="s">
        <v>16</v>
      </c>
      <c r="L14155" s="1" t="s">
        <v>16</v>
      </c>
      <c r="M14155" s="1" t="s">
        <v>16</v>
      </c>
      <c r="N14155" s="1" t="s">
        <v>16</v>
      </c>
      <c r="O14155" s="1">
        <v>47.2</v>
      </c>
      <c r="P14155" s="1">
        <v>1.0</v>
      </c>
    </row>
    <row r="14156">
      <c r="A14156" s="1" t="s">
        <v>29</v>
      </c>
      <c r="B14156" s="1" t="s">
        <v>16994</v>
      </c>
      <c r="C14156" s="2" t="s">
        <v>16960</v>
      </c>
      <c r="D14156" s="1" t="s">
        <v>19</v>
      </c>
      <c r="E1415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4156" s="1" t="s">
        <v>665</v>
      </c>
      <c r="G14156" s="1" t="s">
        <v>666</v>
      </c>
      <c r="H14156" s="1" t="s">
        <v>667</v>
      </c>
      <c r="I14156" s="1" t="s">
        <v>16</v>
      </c>
      <c r="J14156" s="1" t="s">
        <v>23</v>
      </c>
      <c r="K14156" s="1" t="s">
        <v>16</v>
      </c>
      <c r="L14156" s="1" t="s">
        <v>16</v>
      </c>
      <c r="M14156" s="1" t="s">
        <v>16</v>
      </c>
      <c r="N14156" s="1" t="s">
        <v>16</v>
      </c>
      <c r="O14156" s="1">
        <v>63.2</v>
      </c>
      <c r="P14156" s="1">
        <v>1.0</v>
      </c>
    </row>
    <row r="14157">
      <c r="A14157" s="1" t="s">
        <v>29</v>
      </c>
      <c r="B14157" s="1" t="s">
        <v>16995</v>
      </c>
      <c r="C14157" s="2" t="s">
        <v>16960</v>
      </c>
      <c r="D14157" s="1" t="s">
        <v>19</v>
      </c>
      <c r="E14157" s="3" t="str">
        <f>HYPERLINK("https://fyndiq.se/produkt/5e7d482e4c2349ac/", "Skärmskydd Iphone 13 Mini - 9H Härdat glas - Top kvalitet")</f>
        <v>Skärmskydd Iphone 13 Mini - 9H Härdat glas - Top kvalitet</v>
      </c>
      <c r="F14157" s="1" t="s">
        <v>1687</v>
      </c>
      <c r="G14157" s="1" t="s">
        <v>1688</v>
      </c>
      <c r="H14157" s="1" t="s">
        <v>1689</v>
      </c>
      <c r="I14157" s="1" t="s">
        <v>16</v>
      </c>
      <c r="J14157" s="1" t="s">
        <v>23</v>
      </c>
      <c r="K14157" s="1" t="s">
        <v>16</v>
      </c>
      <c r="L14157" s="1" t="s">
        <v>16</v>
      </c>
      <c r="M14157" s="1" t="s">
        <v>16</v>
      </c>
      <c r="N14157" s="1" t="s">
        <v>16</v>
      </c>
      <c r="O14157" s="1">
        <v>39.2</v>
      </c>
      <c r="P14157" s="1">
        <v>1.0</v>
      </c>
    </row>
    <row r="14158">
      <c r="A14158" s="1" t="s">
        <v>29</v>
      </c>
      <c r="B14158" s="1" t="s">
        <v>16996</v>
      </c>
      <c r="C14158" s="2" t="s">
        <v>16960</v>
      </c>
      <c r="D14158" s="1" t="s">
        <v>19</v>
      </c>
      <c r="E14158" s="3" t="str">
        <f>HYPERLINK("https://fyndiq.se/produkt/abbb2d46464546e3/", "2.pack Sony Xperia 5 V - Härdat Glas 9H - Super kvalitet 3D Skärmskydd")</f>
        <v>2.pack Sony Xperia 5 V - Härdat Glas 9H - Super kvalitet 3D Skärmskydd</v>
      </c>
      <c r="F14158" s="1" t="s">
        <v>8201</v>
      </c>
      <c r="G14158" s="1" t="s">
        <v>8202</v>
      </c>
      <c r="H14158" s="1" t="s">
        <v>8203</v>
      </c>
      <c r="I14158" s="1" t="s">
        <v>16</v>
      </c>
      <c r="J14158" s="1" t="s">
        <v>23</v>
      </c>
      <c r="K14158" s="1" t="s">
        <v>16</v>
      </c>
      <c r="L14158" s="1" t="s">
        <v>16</v>
      </c>
      <c r="M14158" s="1" t="s">
        <v>16</v>
      </c>
      <c r="N14158" s="1" t="s">
        <v>16</v>
      </c>
      <c r="O14158" s="1">
        <v>79.2</v>
      </c>
      <c r="P14158" s="1">
        <v>1.0</v>
      </c>
    </row>
    <row r="14159">
      <c r="A14159" s="1" t="s">
        <v>29</v>
      </c>
      <c r="B14159" s="1" t="s">
        <v>16997</v>
      </c>
      <c r="C14159" s="2" t="s">
        <v>16960</v>
      </c>
      <c r="D14159" s="1" t="s">
        <v>19</v>
      </c>
      <c r="E14159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4159" s="1" t="s">
        <v>464</v>
      </c>
      <c r="G14159" s="1" t="s">
        <v>465</v>
      </c>
      <c r="H14159" s="1" t="s">
        <v>466</v>
      </c>
      <c r="I14159" s="1" t="s">
        <v>16</v>
      </c>
      <c r="J14159" s="1" t="s">
        <v>23</v>
      </c>
      <c r="K14159" s="1" t="s">
        <v>16</v>
      </c>
      <c r="L14159" s="1" t="s">
        <v>16</v>
      </c>
      <c r="M14159" s="1" t="s">
        <v>16</v>
      </c>
      <c r="N14159" s="1" t="s">
        <v>16</v>
      </c>
      <c r="O14159" s="1">
        <v>71.2</v>
      </c>
      <c r="P14159" s="1">
        <v>1.0</v>
      </c>
    </row>
    <row r="14160">
      <c r="A14160" s="1" t="s">
        <v>29</v>
      </c>
      <c r="B14160" s="1" t="s">
        <v>16998</v>
      </c>
      <c r="C14160" s="2" t="s">
        <v>16960</v>
      </c>
      <c r="D14160" s="1" t="s">
        <v>19</v>
      </c>
      <c r="E1416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160" s="1" t="s">
        <v>614</v>
      </c>
      <c r="G14160" s="1" t="s">
        <v>615</v>
      </c>
      <c r="H14160" s="1" t="s">
        <v>616</v>
      </c>
      <c r="I14160" s="1" t="s">
        <v>16</v>
      </c>
      <c r="J14160" s="1" t="s">
        <v>23</v>
      </c>
      <c r="K14160" s="1" t="s">
        <v>16</v>
      </c>
      <c r="L14160" s="1" t="s">
        <v>16</v>
      </c>
      <c r="M14160" s="1" t="s">
        <v>16</v>
      </c>
      <c r="N14160" s="1" t="s">
        <v>16</v>
      </c>
      <c r="O14160" s="1">
        <v>71.2</v>
      </c>
      <c r="P14160" s="1">
        <v>1.0</v>
      </c>
    </row>
    <row r="14161">
      <c r="A14161" s="1" t="s">
        <v>29</v>
      </c>
      <c r="B14161" s="1" t="s">
        <v>16999</v>
      </c>
      <c r="C14161" s="2" t="s">
        <v>16960</v>
      </c>
      <c r="D14161" s="1" t="s">
        <v>19</v>
      </c>
      <c r="E14161" s="3" t="str">
        <f>HYPERLINK("https://fyndiq.se/produkt/1d18226209604614/", "Samsung S23 Plus 5G - 9H Härdat Glass - 3D Super Kvalitet Skärmskydd")</f>
        <v>Samsung S23 Plus 5G - 9H Härdat Glass - 3D Super Kvalitet Skärmskydd</v>
      </c>
      <c r="F14161" s="1" t="s">
        <v>2996</v>
      </c>
      <c r="G14161" s="1" t="s">
        <v>2997</v>
      </c>
      <c r="H14161" s="1" t="s">
        <v>2998</v>
      </c>
      <c r="I14161" s="1" t="s">
        <v>16</v>
      </c>
      <c r="J14161" s="1" t="s">
        <v>23</v>
      </c>
      <c r="K14161" s="1" t="s">
        <v>16</v>
      </c>
      <c r="L14161" s="1" t="s">
        <v>16</v>
      </c>
      <c r="M14161" s="1" t="s">
        <v>16</v>
      </c>
      <c r="N14161" s="1" t="s">
        <v>16</v>
      </c>
      <c r="O14161" s="1">
        <v>55.2</v>
      </c>
      <c r="P14161" s="1">
        <v>1.0</v>
      </c>
    </row>
    <row r="14162">
      <c r="A14162" s="1" t="s">
        <v>29</v>
      </c>
      <c r="B14162" s="1" t="s">
        <v>17000</v>
      </c>
      <c r="C14162" s="2" t="s">
        <v>16960</v>
      </c>
      <c r="D14162" s="1" t="s">
        <v>19</v>
      </c>
      <c r="E14162" s="3" t="str">
        <f>HYPERLINK("https://fyndiq.se/produkt/9ebf57b0b80646da/", "Samsung S10 3D rundat härdat glasfodral - Svart")</f>
        <v>Samsung S10 3D rundat härdat glasfodral - Svart</v>
      </c>
      <c r="F14162" s="1" t="s">
        <v>1022</v>
      </c>
      <c r="G14162" s="1" t="s">
        <v>1023</v>
      </c>
      <c r="H14162" s="1" t="s">
        <v>1024</v>
      </c>
      <c r="I14162" s="1" t="s">
        <v>16</v>
      </c>
      <c r="J14162" s="1" t="s">
        <v>23</v>
      </c>
      <c r="K14162" s="1" t="s">
        <v>16</v>
      </c>
      <c r="L14162" s="1" t="s">
        <v>16</v>
      </c>
      <c r="M14162" s="1" t="s">
        <v>16</v>
      </c>
      <c r="N14162" s="1" t="s">
        <v>16</v>
      </c>
      <c r="O14162" s="1">
        <v>55.2</v>
      </c>
      <c r="P14162" s="1">
        <v>1.0</v>
      </c>
    </row>
    <row r="14163">
      <c r="A14163" s="1" t="s">
        <v>29</v>
      </c>
      <c r="B14163" s="1" t="s">
        <v>17001</v>
      </c>
      <c r="C14163" s="2" t="s">
        <v>16960</v>
      </c>
      <c r="D14163" s="1" t="s">
        <v>19</v>
      </c>
      <c r="E14163" s="3" t="str">
        <f t="shared" ref="E14163:E14164" si="639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163" s="1" t="s">
        <v>47</v>
      </c>
      <c r="G14163" s="2" t="s">
        <v>48</v>
      </c>
      <c r="H14163" s="1" t="s">
        <v>49</v>
      </c>
      <c r="I14163" s="1" t="s">
        <v>16</v>
      </c>
      <c r="J14163" s="1" t="s">
        <v>23</v>
      </c>
      <c r="K14163" s="1" t="s">
        <v>16</v>
      </c>
      <c r="L14163" s="1" t="s">
        <v>16</v>
      </c>
      <c r="M14163" s="1" t="s">
        <v>16</v>
      </c>
      <c r="N14163" s="1" t="s">
        <v>16</v>
      </c>
      <c r="O14163" s="1">
        <v>183.2</v>
      </c>
      <c r="P14163" s="1">
        <v>2.0</v>
      </c>
    </row>
    <row r="14164">
      <c r="A14164" s="1" t="s">
        <v>29</v>
      </c>
      <c r="B14164" s="1" t="s">
        <v>17002</v>
      </c>
      <c r="C14164" s="2" t="s">
        <v>16960</v>
      </c>
      <c r="D14164" s="1" t="s">
        <v>19</v>
      </c>
      <c r="E14164" s="3" t="str">
        <f t="shared" si="639"/>
        <v>ASPOR A616 TWS trådlös Bluetooth hörlurar med Lightning kabel - Högkvalitet - Wireless charging - 5.3BT</v>
      </c>
      <c r="F14164" s="1" t="s">
        <v>47</v>
      </c>
      <c r="G14164" s="2" t="s">
        <v>48</v>
      </c>
      <c r="H14164" s="1" t="s">
        <v>49</v>
      </c>
      <c r="I14164" s="1" t="s">
        <v>16</v>
      </c>
      <c r="J14164" s="1" t="s">
        <v>23</v>
      </c>
      <c r="K14164" s="1" t="s">
        <v>16</v>
      </c>
      <c r="L14164" s="1" t="s">
        <v>16</v>
      </c>
      <c r="M14164" s="1" t="s">
        <v>16</v>
      </c>
      <c r="N14164" s="1" t="s">
        <v>16</v>
      </c>
      <c r="O14164" s="1">
        <v>183.2</v>
      </c>
      <c r="P14164" s="1">
        <v>1.0</v>
      </c>
    </row>
    <row r="14165">
      <c r="A14165" s="1" t="s">
        <v>29</v>
      </c>
      <c r="B14165" s="1" t="s">
        <v>17003</v>
      </c>
      <c r="C14165" s="2" t="s">
        <v>16960</v>
      </c>
      <c r="D14165" s="1" t="s">
        <v>19</v>
      </c>
      <c r="E14165" s="3" t="str">
        <f>HYPERLINK("https://fyndiq.se/produkt/5b4b31bc77624163/", "2 Pack Samsung Note 20 Ultra 5G - Härdat glas 9H-Super kvalitet")</f>
        <v>2 Pack Samsung Note 20 Ultra 5G - Härdat glas 9H-Super kvalitet</v>
      </c>
      <c r="F14165" s="1" t="s">
        <v>1874</v>
      </c>
      <c r="G14165" s="1" t="s">
        <v>1875</v>
      </c>
      <c r="H14165" s="1" t="s">
        <v>1876</v>
      </c>
      <c r="I14165" s="1" t="s">
        <v>16</v>
      </c>
      <c r="J14165" s="1" t="s">
        <v>23</v>
      </c>
      <c r="K14165" s="1" t="s">
        <v>16</v>
      </c>
      <c r="L14165" s="1" t="s">
        <v>16</v>
      </c>
      <c r="M14165" s="1" t="s">
        <v>16</v>
      </c>
      <c r="N14165" s="1" t="s">
        <v>16</v>
      </c>
      <c r="O14165" s="1">
        <v>63.2</v>
      </c>
      <c r="P14165" s="1">
        <v>1.0</v>
      </c>
    </row>
    <row r="14166">
      <c r="A14166" s="1" t="s">
        <v>29</v>
      </c>
      <c r="B14166" s="1" t="s">
        <v>17004</v>
      </c>
      <c r="C14166" s="2" t="s">
        <v>16960</v>
      </c>
      <c r="D14166" s="1" t="s">
        <v>19</v>
      </c>
      <c r="E14166" s="3" t="str">
        <f>HYPERLINK("https://fyndiq.se/produkt/ffd808ba7c174af8/", "2-Pack Samsung S22 Skärmskydd &amp; 1-Pack linsskydd -Härdat Glas 9H")</f>
        <v>2-Pack Samsung S22 Skärmskydd &amp; 1-Pack linsskydd -Härdat Glas 9H</v>
      </c>
      <c r="F14166" s="1" t="s">
        <v>179</v>
      </c>
      <c r="G14166" s="1" t="s">
        <v>180</v>
      </c>
      <c r="H14166" s="1" t="s">
        <v>181</v>
      </c>
      <c r="I14166" s="1" t="s">
        <v>16</v>
      </c>
      <c r="J14166" s="1" t="s">
        <v>23</v>
      </c>
      <c r="K14166" s="1" t="s">
        <v>16</v>
      </c>
      <c r="L14166" s="1" t="s">
        <v>16</v>
      </c>
      <c r="M14166" s="1" t="s">
        <v>16</v>
      </c>
      <c r="N14166" s="1" t="s">
        <v>16</v>
      </c>
      <c r="O14166" s="1">
        <v>71.2</v>
      </c>
      <c r="P14166" s="1">
        <v>1.0</v>
      </c>
    </row>
    <row r="14167">
      <c r="A14167" s="1" t="s">
        <v>29</v>
      </c>
      <c r="B14167" s="1" t="s">
        <v>17005</v>
      </c>
      <c r="C14167" s="2" t="s">
        <v>16960</v>
      </c>
      <c r="D14167" s="1" t="s">
        <v>19</v>
      </c>
      <c r="E14167" s="3" t="str">
        <f>HYPERLINK("https://fyndiq.se/produkt/675bb02ed6bb4e07/", "2-Pack Samsung Galaxy S21 Ultra - Härdat Glas 9H-Super Kvalitet")</f>
        <v>2-Pack Samsung Galaxy S21 Ultra - Härdat Glas 9H-Super Kvalitet</v>
      </c>
      <c r="F14167" s="1" t="s">
        <v>91</v>
      </c>
      <c r="G14167" s="1" t="s">
        <v>92</v>
      </c>
      <c r="H14167" s="1" t="s">
        <v>93</v>
      </c>
      <c r="I14167" s="1" t="s">
        <v>16</v>
      </c>
      <c r="J14167" s="1" t="s">
        <v>23</v>
      </c>
      <c r="K14167" s="1" t="s">
        <v>16</v>
      </c>
      <c r="L14167" s="1" t="s">
        <v>16</v>
      </c>
      <c r="M14167" s="1" t="s">
        <v>16</v>
      </c>
      <c r="N14167" s="1" t="s">
        <v>16</v>
      </c>
      <c r="O14167" s="1">
        <v>63.2</v>
      </c>
      <c r="P14167" s="1">
        <v>1.0</v>
      </c>
    </row>
    <row r="14168">
      <c r="A14168" s="1" t="s">
        <v>29</v>
      </c>
      <c r="B14168" s="1" t="s">
        <v>17006</v>
      </c>
      <c r="C14168" s="2" t="s">
        <v>16960</v>
      </c>
      <c r="D14168" s="1" t="s">
        <v>19</v>
      </c>
      <c r="E14168" s="3" t="str">
        <f>HYPERLINK("https://fyndiq.se/produkt/0b2f55cbfc0d4bc8/", "Skärmskydd Iphone 12 / 12 Pro , härdat glas, hög kvalitet.")</f>
        <v>Skärmskydd Iphone 12 / 12 Pro , härdat glas, hög kvalitet.</v>
      </c>
      <c r="F14168" s="1" t="s">
        <v>587</v>
      </c>
      <c r="G14168" s="1" t="s">
        <v>588</v>
      </c>
      <c r="H14168" s="1" t="s">
        <v>589</v>
      </c>
      <c r="I14168" s="1" t="s">
        <v>16</v>
      </c>
      <c r="J14168" s="1" t="s">
        <v>23</v>
      </c>
      <c r="K14168" s="1" t="s">
        <v>16</v>
      </c>
      <c r="L14168" s="1" t="s">
        <v>16</v>
      </c>
      <c r="M14168" s="1" t="s">
        <v>16</v>
      </c>
      <c r="N14168" s="1" t="s">
        <v>16</v>
      </c>
      <c r="O14168" s="1">
        <v>39.2</v>
      </c>
      <c r="P14168" s="1">
        <v>1.0</v>
      </c>
    </row>
    <row r="14169">
      <c r="A14169" s="1" t="s">
        <v>29</v>
      </c>
      <c r="B14169" s="1" t="s">
        <v>17007</v>
      </c>
      <c r="C14169" s="2" t="s">
        <v>16960</v>
      </c>
      <c r="D14169" s="1" t="s">
        <v>19</v>
      </c>
      <c r="E14169" s="3" t="str">
        <f t="shared" ref="E14169:E14170" si="640">HYPERLINK("https://fyndiq.se/produkt/21fa5ef4b8704a28/", "2-Pack Samsung Note 10 Plus - Härdat glas 9H - Super kvalitet 3D")</f>
        <v>2-Pack Samsung Note 10 Plus - Härdat glas 9H - Super kvalitet 3D</v>
      </c>
      <c r="F14169" s="1" t="s">
        <v>5705</v>
      </c>
      <c r="G14169" s="1" t="s">
        <v>5706</v>
      </c>
      <c r="H14169" s="1" t="s">
        <v>5707</v>
      </c>
      <c r="I14169" s="1" t="s">
        <v>16</v>
      </c>
      <c r="J14169" s="1" t="s">
        <v>23</v>
      </c>
      <c r="K14169" s="1" t="s">
        <v>16</v>
      </c>
      <c r="L14169" s="1" t="s">
        <v>16</v>
      </c>
      <c r="M14169" s="1" t="s">
        <v>16</v>
      </c>
      <c r="N14169" s="1" t="s">
        <v>16</v>
      </c>
      <c r="O14169" s="1">
        <v>63.2</v>
      </c>
      <c r="P14169" s="1">
        <v>1.0</v>
      </c>
    </row>
    <row r="14170">
      <c r="A14170" s="1" t="s">
        <v>29</v>
      </c>
      <c r="B14170" s="1" t="s">
        <v>17008</v>
      </c>
      <c r="C14170" s="2" t="s">
        <v>16960</v>
      </c>
      <c r="D14170" s="1" t="s">
        <v>19</v>
      </c>
      <c r="E14170" s="3" t="str">
        <f t="shared" si="640"/>
        <v>2-Pack Samsung Note 10 Plus - Härdat glas 9H - Super kvalitet 3D</v>
      </c>
      <c r="F14170" s="1" t="s">
        <v>5705</v>
      </c>
      <c r="G14170" s="1" t="s">
        <v>5706</v>
      </c>
      <c r="H14170" s="1" t="s">
        <v>5707</v>
      </c>
      <c r="I14170" s="1" t="s">
        <v>16</v>
      </c>
      <c r="J14170" s="1" t="s">
        <v>23</v>
      </c>
      <c r="K14170" s="1" t="s">
        <v>16</v>
      </c>
      <c r="L14170" s="1" t="s">
        <v>16</v>
      </c>
      <c r="M14170" s="1" t="s">
        <v>16</v>
      </c>
      <c r="N14170" s="1" t="s">
        <v>16</v>
      </c>
      <c r="O14170" s="1">
        <v>63.2</v>
      </c>
      <c r="P14170" s="1">
        <v>1.0</v>
      </c>
    </row>
    <row r="14171">
      <c r="A14171" s="1" t="s">
        <v>29</v>
      </c>
      <c r="B14171" s="1" t="s">
        <v>17009</v>
      </c>
      <c r="C14171" s="2" t="s">
        <v>16960</v>
      </c>
      <c r="D14171" s="1" t="s">
        <v>19</v>
      </c>
      <c r="E14171" s="3" t="str">
        <f>HYPERLINK("https://fyndiq.se/produkt/b5d97e634657486f/", "2-Pack Samsung S23 FE Skärmskydd - Härdat Glas 9H - Super kvalitet 3D")</f>
        <v>2-Pack Samsung S23 FE Skärmskydd - Härdat Glas 9H - Super kvalitet 3D</v>
      </c>
      <c r="F14171" s="1" t="s">
        <v>1000</v>
      </c>
      <c r="G14171" s="1" t="s">
        <v>1001</v>
      </c>
      <c r="H14171" s="1" t="s">
        <v>1002</v>
      </c>
      <c r="I14171" s="1" t="s">
        <v>16</v>
      </c>
      <c r="J14171" s="1" t="s">
        <v>23</v>
      </c>
      <c r="K14171" s="1" t="s">
        <v>16</v>
      </c>
      <c r="L14171" s="1" t="s">
        <v>16</v>
      </c>
      <c r="M14171" s="1" t="s">
        <v>16</v>
      </c>
      <c r="N14171" s="1" t="s">
        <v>16</v>
      </c>
      <c r="O14171" s="1">
        <v>63.2</v>
      </c>
      <c r="P14171" s="1">
        <v>1.0</v>
      </c>
    </row>
    <row r="14172">
      <c r="A14172" s="1" t="s">
        <v>29</v>
      </c>
      <c r="B14172" s="1" t="s">
        <v>17010</v>
      </c>
      <c r="C14172" s="2" t="s">
        <v>16960</v>
      </c>
      <c r="D14172" s="1" t="s">
        <v>19</v>
      </c>
      <c r="E14172" s="3" t="str">
        <f>HYPERLINK("https://fyndiq.se/produkt/2a9c08e4daf04aed/", "2-Pack Xiaomi 12T Pro - Härdat Glas 9H - Super kvalitet 3D Skärmskydd")</f>
        <v>2-Pack Xiaomi 12T Pro - Härdat Glas 9H - Super kvalitet 3D Skärmskydd</v>
      </c>
      <c r="F14172" s="1" t="s">
        <v>376</v>
      </c>
      <c r="G14172" s="1" t="s">
        <v>377</v>
      </c>
      <c r="H14172" s="1" t="s">
        <v>378</v>
      </c>
      <c r="I14172" s="1" t="s">
        <v>16</v>
      </c>
      <c r="J14172" s="1" t="s">
        <v>23</v>
      </c>
      <c r="K14172" s="1" t="s">
        <v>16</v>
      </c>
      <c r="L14172" s="1" t="s">
        <v>16</v>
      </c>
      <c r="M14172" s="1" t="s">
        <v>16</v>
      </c>
      <c r="N14172" s="1" t="s">
        <v>16</v>
      </c>
      <c r="O14172" s="1">
        <v>63.2</v>
      </c>
      <c r="P14172" s="1">
        <v>1.0</v>
      </c>
    </row>
    <row r="14173">
      <c r="A14173" s="1" t="s">
        <v>29</v>
      </c>
      <c r="B14173" s="1" t="s">
        <v>17011</v>
      </c>
      <c r="C14173" s="2" t="s">
        <v>16960</v>
      </c>
      <c r="D14173" s="1" t="s">
        <v>19</v>
      </c>
      <c r="E14173" s="3" t="str">
        <f>HYPERLINK("https://fyndiq.se/produkt/103506ed3d7443a6/", "2-Pack Privacy Skärmskydd For iPhone 14 Pro Max - Härdat Glas 9H - Super Kvalitet 3D")</f>
        <v>2-Pack Privacy Skärmskydd For iPhone 14 Pro Max - Härdat Glas 9H - Super Kvalitet 3D</v>
      </c>
      <c r="F14173" s="1" t="s">
        <v>8673</v>
      </c>
      <c r="G14173" s="1" t="s">
        <v>8674</v>
      </c>
      <c r="H14173" s="1" t="s">
        <v>8675</v>
      </c>
      <c r="I14173" s="1" t="s">
        <v>16</v>
      </c>
      <c r="J14173" s="1" t="s">
        <v>23</v>
      </c>
      <c r="K14173" s="1" t="s">
        <v>16</v>
      </c>
      <c r="L14173" s="1" t="s">
        <v>16</v>
      </c>
      <c r="M14173" s="1" t="s">
        <v>16</v>
      </c>
      <c r="N14173" s="1" t="s">
        <v>16</v>
      </c>
      <c r="O14173" s="1">
        <v>79.2</v>
      </c>
      <c r="P14173" s="1">
        <v>1.0</v>
      </c>
    </row>
    <row r="14174">
      <c r="A14174" s="1" t="s">
        <v>29</v>
      </c>
      <c r="B14174" s="1" t="s">
        <v>17012</v>
      </c>
      <c r="C14174" s="2" t="s">
        <v>16960</v>
      </c>
      <c r="D14174" s="1" t="s">
        <v>19</v>
      </c>
      <c r="E14174" s="3" t="str">
        <f>HYPERLINK("https://fyndiq.se/produkt/fc0688ffd0534ad2/", "2 Pack Samsung Galaxy Note 20 5G -Härdat glas 9H -Super kvalitet")</f>
        <v>2 Pack Samsung Galaxy Note 20 5G -Härdat glas 9H -Super kvalitet</v>
      </c>
      <c r="F14174" s="1" t="s">
        <v>948</v>
      </c>
      <c r="G14174" s="1" t="s">
        <v>949</v>
      </c>
      <c r="H14174" s="1" t="s">
        <v>950</v>
      </c>
      <c r="I14174" s="1" t="s">
        <v>16</v>
      </c>
      <c r="J14174" s="1" t="s">
        <v>23</v>
      </c>
      <c r="K14174" s="1" t="s">
        <v>16</v>
      </c>
      <c r="L14174" s="1" t="s">
        <v>16</v>
      </c>
      <c r="M14174" s="1" t="s">
        <v>16</v>
      </c>
      <c r="N14174" s="1" t="s">
        <v>16</v>
      </c>
      <c r="O14174" s="1">
        <v>63.2</v>
      </c>
      <c r="P14174" s="1">
        <v>1.0</v>
      </c>
    </row>
    <row r="14175">
      <c r="A14175" s="1" t="s">
        <v>29</v>
      </c>
      <c r="B14175" s="1" t="s">
        <v>17013</v>
      </c>
      <c r="C14175" s="2" t="s">
        <v>16960</v>
      </c>
      <c r="D14175" s="1" t="s">
        <v>19</v>
      </c>
      <c r="E14175" s="3" t="str">
        <f>HYPERLINK("https://fyndiq.se/produkt/2a9c08e4daf04aed/", "2-Pack Xiaomi 12T Pro - Härdat Glas 9H - Super kvalitet 3D Skärmskydd")</f>
        <v>2-Pack Xiaomi 12T Pro - Härdat Glas 9H - Super kvalitet 3D Skärmskydd</v>
      </c>
      <c r="F14175" s="1" t="s">
        <v>376</v>
      </c>
      <c r="G14175" s="1" t="s">
        <v>377</v>
      </c>
      <c r="H14175" s="1" t="s">
        <v>378</v>
      </c>
      <c r="I14175" s="1" t="s">
        <v>16</v>
      </c>
      <c r="J14175" s="1" t="s">
        <v>23</v>
      </c>
      <c r="K14175" s="1" t="s">
        <v>16</v>
      </c>
      <c r="L14175" s="1" t="s">
        <v>16</v>
      </c>
      <c r="M14175" s="1" t="s">
        <v>16</v>
      </c>
      <c r="N14175" s="1" t="s">
        <v>16</v>
      </c>
      <c r="O14175" s="1">
        <v>63.2</v>
      </c>
      <c r="P14175" s="1">
        <v>1.0</v>
      </c>
    </row>
    <row r="14176">
      <c r="A14176" s="1" t="s">
        <v>29</v>
      </c>
      <c r="B14176" s="1" t="s">
        <v>17014</v>
      </c>
      <c r="C14176" s="2" t="s">
        <v>16960</v>
      </c>
      <c r="D14176" s="1" t="s">
        <v>19</v>
      </c>
      <c r="E14176" s="3" t="str">
        <f>HYPERLINK("https://fyndiq.se/produkt/2a9c1aa3cb0d49a0/", "2 Pack iPhone 7 Svart - Härdat Glas 9H - Super Kvalitet 3D")</f>
        <v>2 Pack iPhone 7 Svart - Härdat Glas 9H - Super Kvalitet 3D</v>
      </c>
      <c r="F14176" s="1" t="s">
        <v>3480</v>
      </c>
      <c r="G14176" s="1" t="s">
        <v>3481</v>
      </c>
      <c r="H14176" s="1" t="s">
        <v>3482</v>
      </c>
      <c r="I14176" s="1" t="s">
        <v>16</v>
      </c>
      <c r="J14176" s="1" t="s">
        <v>23</v>
      </c>
      <c r="K14176" s="1" t="s">
        <v>16</v>
      </c>
      <c r="L14176" s="1" t="s">
        <v>16</v>
      </c>
      <c r="M14176" s="1" t="s">
        <v>16</v>
      </c>
      <c r="N14176" s="1" t="s">
        <v>16</v>
      </c>
      <c r="O14176" s="1">
        <v>47.2</v>
      </c>
      <c r="P14176" s="1">
        <v>1.0</v>
      </c>
    </row>
    <row r="14177">
      <c r="A14177" s="1" t="s">
        <v>29</v>
      </c>
      <c r="B14177" s="1" t="s">
        <v>17015</v>
      </c>
      <c r="C14177" s="2" t="s">
        <v>16960</v>
      </c>
      <c r="D14177" s="1" t="s">
        <v>19</v>
      </c>
      <c r="E14177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4177" s="1" t="s">
        <v>1209</v>
      </c>
      <c r="G14177" s="1" t="s">
        <v>1210</v>
      </c>
      <c r="H14177" s="1" t="s">
        <v>1211</v>
      </c>
      <c r="I14177" s="1" t="s">
        <v>16</v>
      </c>
      <c r="J14177" s="1" t="s">
        <v>23</v>
      </c>
      <c r="K14177" s="1" t="s">
        <v>16</v>
      </c>
      <c r="L14177" s="1" t="s">
        <v>16</v>
      </c>
      <c r="M14177" s="1" t="s">
        <v>16</v>
      </c>
      <c r="N14177" s="1" t="s">
        <v>16</v>
      </c>
      <c r="O14177" s="1">
        <v>79.2</v>
      </c>
      <c r="P14177" s="1">
        <v>2.0</v>
      </c>
    </row>
    <row r="14178">
      <c r="A14178" s="1" t="s">
        <v>29</v>
      </c>
      <c r="B14178" s="1" t="s">
        <v>17016</v>
      </c>
      <c r="C14178" s="2" t="s">
        <v>16960</v>
      </c>
      <c r="D14178" s="1" t="s">
        <v>19</v>
      </c>
      <c r="E14178" s="3" t="str">
        <f>HYPERLINK("https://fyndiq.se/produkt/a871a7da0b2249a8/", "2-Pack Iphone 11 Pro Max - 9H Härdat Glass - Top Kvalitet")</f>
        <v>2-Pack Iphone 11 Pro Max - 9H Härdat Glass - Top Kvalitet</v>
      </c>
      <c r="F14178" s="1" t="s">
        <v>559</v>
      </c>
      <c r="G14178" s="1" t="s">
        <v>560</v>
      </c>
      <c r="H14178" s="1" t="s">
        <v>561</v>
      </c>
      <c r="I14178" s="1" t="s">
        <v>16</v>
      </c>
      <c r="J14178" s="1" t="s">
        <v>23</v>
      </c>
      <c r="K14178" s="1" t="s">
        <v>16</v>
      </c>
      <c r="L14178" s="1" t="s">
        <v>16</v>
      </c>
      <c r="M14178" s="1" t="s">
        <v>16</v>
      </c>
      <c r="N14178" s="1" t="s">
        <v>16</v>
      </c>
      <c r="O14178" s="1">
        <v>47.2</v>
      </c>
      <c r="P14178" s="1">
        <v>1.0</v>
      </c>
    </row>
    <row r="14179">
      <c r="A14179" s="1" t="s">
        <v>29</v>
      </c>
      <c r="B14179" s="1" t="s">
        <v>17017</v>
      </c>
      <c r="C14179" s="2" t="s">
        <v>16960</v>
      </c>
      <c r="D14179" s="1" t="s">
        <v>19</v>
      </c>
      <c r="E1417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4179" s="1" t="s">
        <v>204</v>
      </c>
      <c r="G14179" s="1" t="s">
        <v>205</v>
      </c>
      <c r="H14179" s="1" t="s">
        <v>206</v>
      </c>
      <c r="I14179" s="1" t="s">
        <v>16</v>
      </c>
      <c r="J14179" s="1" t="s">
        <v>23</v>
      </c>
      <c r="K14179" s="1" t="s">
        <v>16</v>
      </c>
      <c r="L14179" s="1" t="s">
        <v>16</v>
      </c>
      <c r="M14179" s="1" t="s">
        <v>16</v>
      </c>
      <c r="N14179" s="1" t="s">
        <v>16</v>
      </c>
      <c r="O14179" s="1">
        <v>71.2</v>
      </c>
      <c r="P14179" s="1">
        <v>1.0</v>
      </c>
    </row>
    <row r="14180">
      <c r="A14180" s="1" t="s">
        <v>29</v>
      </c>
      <c r="B14180" s="1" t="s">
        <v>17018</v>
      </c>
      <c r="C14180" s="2" t="s">
        <v>16960</v>
      </c>
      <c r="D14180" s="1" t="s">
        <v>19</v>
      </c>
      <c r="E14180" s="3" t="str">
        <f>HYPERLINK("https://fyndiq.se/produkt/a871a7da0b2249a8/", "2-Pack Iphone 11 Pro Max - 9H Härdat Glass - Top Kvalitet")</f>
        <v>2-Pack Iphone 11 Pro Max - 9H Härdat Glass - Top Kvalitet</v>
      </c>
      <c r="F14180" s="1" t="s">
        <v>559</v>
      </c>
      <c r="G14180" s="1" t="s">
        <v>560</v>
      </c>
      <c r="H14180" s="1" t="s">
        <v>561</v>
      </c>
      <c r="I14180" s="1" t="s">
        <v>16</v>
      </c>
      <c r="J14180" s="1" t="s">
        <v>23</v>
      </c>
      <c r="K14180" s="1" t="s">
        <v>16</v>
      </c>
      <c r="L14180" s="1" t="s">
        <v>16</v>
      </c>
      <c r="M14180" s="1" t="s">
        <v>16</v>
      </c>
      <c r="N14180" s="1" t="s">
        <v>16</v>
      </c>
      <c r="O14180" s="1">
        <v>47.2</v>
      </c>
      <c r="P14180" s="1">
        <v>1.0</v>
      </c>
    </row>
    <row r="14181">
      <c r="A14181" s="1" t="s">
        <v>29</v>
      </c>
      <c r="B14181" s="1" t="s">
        <v>17019</v>
      </c>
      <c r="C14181" s="2" t="s">
        <v>16960</v>
      </c>
      <c r="D14181" s="1" t="s">
        <v>19</v>
      </c>
      <c r="E14181" s="3" t="str">
        <f t="shared" ref="E14181:E14182" si="641">HYPERLINK("https://fyndiq.se/produkt/ef10e4ba492c46df/", "2-Pack Samsung S23 FE 5G - 9H Härdat Glass - Super Kvalitet 3D")</f>
        <v>2-Pack Samsung S23 FE 5G - 9H Härdat Glass - Super Kvalitet 3D</v>
      </c>
      <c r="F14181" s="1" t="s">
        <v>2521</v>
      </c>
      <c r="G14181" s="1" t="s">
        <v>2522</v>
      </c>
      <c r="H14181" s="1" t="s">
        <v>2523</v>
      </c>
      <c r="I14181" s="1" t="s">
        <v>16</v>
      </c>
      <c r="J14181" s="1" t="s">
        <v>23</v>
      </c>
      <c r="K14181" s="1" t="s">
        <v>16</v>
      </c>
      <c r="L14181" s="1" t="s">
        <v>16</v>
      </c>
      <c r="M14181" s="1" t="s">
        <v>16</v>
      </c>
      <c r="N14181" s="1" t="s">
        <v>16</v>
      </c>
      <c r="O14181" s="1">
        <v>63.2</v>
      </c>
      <c r="P14181" s="1">
        <v>1.0</v>
      </c>
    </row>
    <row r="14182">
      <c r="A14182" s="1" t="s">
        <v>29</v>
      </c>
      <c r="B14182" s="1" t="s">
        <v>17020</v>
      </c>
      <c r="C14182" s="2" t="s">
        <v>16960</v>
      </c>
      <c r="D14182" s="1" t="s">
        <v>19</v>
      </c>
      <c r="E14182" s="3" t="str">
        <f t="shared" si="641"/>
        <v>2-Pack Samsung S23 FE 5G - 9H Härdat Glass - Super Kvalitet 3D</v>
      </c>
      <c r="F14182" s="1" t="s">
        <v>2521</v>
      </c>
      <c r="G14182" s="1" t="s">
        <v>2522</v>
      </c>
      <c r="H14182" s="1" t="s">
        <v>2523</v>
      </c>
      <c r="I14182" s="1" t="s">
        <v>16</v>
      </c>
      <c r="J14182" s="1" t="s">
        <v>23</v>
      </c>
      <c r="K14182" s="1" t="s">
        <v>16</v>
      </c>
      <c r="L14182" s="1" t="s">
        <v>16</v>
      </c>
      <c r="M14182" s="1" t="s">
        <v>16</v>
      </c>
      <c r="N14182" s="1" t="s">
        <v>16</v>
      </c>
      <c r="O14182" s="1">
        <v>63.2</v>
      </c>
      <c r="P14182" s="1">
        <v>1.0</v>
      </c>
    </row>
    <row r="14183">
      <c r="A14183" s="1" t="s">
        <v>29</v>
      </c>
      <c r="B14183" s="1" t="s">
        <v>17021</v>
      </c>
      <c r="C14183" s="2" t="s">
        <v>16960</v>
      </c>
      <c r="D14183" s="1" t="s">
        <v>19</v>
      </c>
      <c r="E14183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4183" s="1" t="s">
        <v>11050</v>
      </c>
      <c r="G14183" s="1" t="s">
        <v>11051</v>
      </c>
      <c r="H14183" s="1" t="s">
        <v>11052</v>
      </c>
      <c r="I14183" s="1" t="s">
        <v>16</v>
      </c>
      <c r="J14183" s="1" t="s">
        <v>23</v>
      </c>
      <c r="K14183" s="1" t="s">
        <v>16</v>
      </c>
      <c r="L14183" s="1" t="s">
        <v>16</v>
      </c>
      <c r="M14183" s="1" t="s">
        <v>16</v>
      </c>
      <c r="N14183" s="1" t="s">
        <v>16</v>
      </c>
      <c r="O14183" s="1">
        <v>71.2</v>
      </c>
      <c r="P14183" s="1">
        <v>1.0</v>
      </c>
    </row>
    <row r="14184">
      <c r="A14184" s="1" t="s">
        <v>29</v>
      </c>
      <c r="B14184" s="1" t="s">
        <v>17022</v>
      </c>
      <c r="C14184" s="2" t="s">
        <v>16960</v>
      </c>
      <c r="D14184" s="1" t="s">
        <v>19</v>
      </c>
      <c r="E14184" s="3" t="str">
        <f>HYPERLINK("https://fyndiq.se/produkt/e9c1dd33f1fd4d17/", "2-Pack Samsung Galaxy S21 5G - Härdat Glas Skärmskydd 9H - HD")</f>
        <v>2-Pack Samsung Galaxy S21 5G - Härdat Glas Skärmskydd 9H - HD</v>
      </c>
      <c r="F14184" s="1" t="s">
        <v>454</v>
      </c>
      <c r="G14184" s="1" t="s">
        <v>455</v>
      </c>
      <c r="H14184" s="1" t="s">
        <v>456</v>
      </c>
      <c r="I14184" s="1" t="s">
        <v>16</v>
      </c>
      <c r="J14184" s="1" t="s">
        <v>23</v>
      </c>
      <c r="K14184" s="1" t="s">
        <v>16</v>
      </c>
      <c r="L14184" s="1" t="s">
        <v>16</v>
      </c>
      <c r="M14184" s="1" t="s">
        <v>16</v>
      </c>
      <c r="N14184" s="1" t="s">
        <v>16</v>
      </c>
      <c r="O14184" s="1">
        <v>63.2</v>
      </c>
      <c r="P14184" s="1">
        <v>1.0</v>
      </c>
    </row>
    <row r="14185">
      <c r="A14185" s="1" t="s">
        <v>29</v>
      </c>
      <c r="B14185" s="1" t="s">
        <v>17023</v>
      </c>
      <c r="C14185" s="2" t="s">
        <v>16960</v>
      </c>
      <c r="D14185" s="1" t="s">
        <v>19</v>
      </c>
      <c r="E14185" s="3" t="str">
        <f t="shared" ref="E14185:E14186" si="642">HYPERLINK("https://fyndiq.se/produkt/2c640563038f49cc/", "2-Pack SAMSUNG S24 PLUS 5G Skärmskydd - Härdat Glas 9H - Super kvalitet 3D")</f>
        <v>2-Pack SAMSUNG S24 PLUS 5G Skärmskydd - Härdat Glas 9H - Super kvalitet 3D</v>
      </c>
      <c r="F14185" s="1" t="s">
        <v>311</v>
      </c>
      <c r="G14185" s="1" t="s">
        <v>312</v>
      </c>
      <c r="H14185" s="1" t="s">
        <v>313</v>
      </c>
      <c r="I14185" s="1" t="s">
        <v>16</v>
      </c>
      <c r="J14185" s="1" t="s">
        <v>23</v>
      </c>
      <c r="K14185" s="1" t="s">
        <v>16</v>
      </c>
      <c r="L14185" s="1" t="s">
        <v>16</v>
      </c>
      <c r="M14185" s="1" t="s">
        <v>16</v>
      </c>
      <c r="N14185" s="1" t="s">
        <v>16</v>
      </c>
      <c r="O14185" s="1">
        <v>63.2</v>
      </c>
      <c r="P14185" s="1">
        <v>1.0</v>
      </c>
    </row>
    <row r="14186">
      <c r="A14186" s="1" t="s">
        <v>29</v>
      </c>
      <c r="B14186" s="1" t="s">
        <v>17024</v>
      </c>
      <c r="C14186" s="2" t="s">
        <v>16960</v>
      </c>
      <c r="D14186" s="1" t="s">
        <v>19</v>
      </c>
      <c r="E14186" s="3" t="str">
        <f t="shared" si="642"/>
        <v>2-Pack SAMSUNG S24 PLUS 5G Skärmskydd - Härdat Glas 9H - Super kvalitet 3D</v>
      </c>
      <c r="F14186" s="1" t="s">
        <v>311</v>
      </c>
      <c r="G14186" s="1" t="s">
        <v>312</v>
      </c>
      <c r="H14186" s="1" t="s">
        <v>313</v>
      </c>
      <c r="I14186" s="1" t="s">
        <v>16</v>
      </c>
      <c r="J14186" s="1" t="s">
        <v>23</v>
      </c>
      <c r="K14186" s="1" t="s">
        <v>16</v>
      </c>
      <c r="L14186" s="1" t="s">
        <v>16</v>
      </c>
      <c r="M14186" s="1" t="s">
        <v>16</v>
      </c>
      <c r="N14186" s="1" t="s">
        <v>16</v>
      </c>
      <c r="O14186" s="1">
        <v>63.2</v>
      </c>
      <c r="P14186" s="1">
        <v>1.0</v>
      </c>
    </row>
    <row r="14187">
      <c r="A14187" s="1" t="s">
        <v>29</v>
      </c>
      <c r="B14187" s="1" t="s">
        <v>17025</v>
      </c>
      <c r="C14187" s="2" t="s">
        <v>16960</v>
      </c>
      <c r="D14187" s="1" t="s">
        <v>19</v>
      </c>
      <c r="E14187" s="3" t="str">
        <f>HYPERLINK("https://fyndiq.se/produkt/29d2692c6b3c46cb/", "OnePlus Nord 2 5G &amp; 1-Pack linsskydd - Härdat Glas 9H - Super kvalitet 3D")</f>
        <v>OnePlus Nord 2 5G &amp; 1-Pack linsskydd - Härdat Glas 9H - Super kvalitet 3D</v>
      </c>
      <c r="F14187" s="1" t="s">
        <v>10017</v>
      </c>
      <c r="G14187" s="1" t="s">
        <v>10018</v>
      </c>
      <c r="H14187" s="1" t="s">
        <v>10019</v>
      </c>
      <c r="I14187" s="1" t="s">
        <v>16</v>
      </c>
      <c r="J14187" s="1" t="s">
        <v>23</v>
      </c>
      <c r="K14187" s="1" t="s">
        <v>16</v>
      </c>
      <c r="L14187" s="1" t="s">
        <v>16</v>
      </c>
      <c r="M14187" s="1" t="s">
        <v>16</v>
      </c>
      <c r="N14187" s="1" t="s">
        <v>16</v>
      </c>
      <c r="O14187" s="1">
        <v>63.2</v>
      </c>
      <c r="P14187" s="1">
        <v>1.0</v>
      </c>
    </row>
    <row r="14188">
      <c r="A14188" s="1" t="s">
        <v>29</v>
      </c>
      <c r="B14188" s="1" t="s">
        <v>17026</v>
      </c>
      <c r="C14188" s="2" t="s">
        <v>16960</v>
      </c>
      <c r="D14188" s="1" t="s">
        <v>19</v>
      </c>
      <c r="E1418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188" s="1" t="s">
        <v>722</v>
      </c>
      <c r="G14188" s="1" t="s">
        <v>723</v>
      </c>
      <c r="H14188" s="1" t="s">
        <v>724</v>
      </c>
      <c r="I14188" s="1" t="s">
        <v>16</v>
      </c>
      <c r="J14188" s="1" t="s">
        <v>23</v>
      </c>
      <c r="K14188" s="1" t="s">
        <v>16</v>
      </c>
      <c r="L14188" s="1" t="s">
        <v>16</v>
      </c>
      <c r="M14188" s="1" t="s">
        <v>16</v>
      </c>
      <c r="N14188" s="1" t="s">
        <v>16</v>
      </c>
      <c r="O14188" s="1">
        <v>79.2</v>
      </c>
      <c r="P14188" s="1">
        <v>1.0</v>
      </c>
    </row>
    <row r="14189">
      <c r="A14189" s="1" t="s">
        <v>29</v>
      </c>
      <c r="B14189" s="1" t="s">
        <v>17027</v>
      </c>
      <c r="C14189" s="2" t="s">
        <v>16960</v>
      </c>
      <c r="D14189" s="1" t="s">
        <v>19</v>
      </c>
      <c r="E14189" s="3" t="str">
        <f>HYPERLINK("https://fyndiq.se/produkt/dc983a63c87248a0/", "2-Pack Xiaomi 13 - Härdat Glas 9H - Super kvalitet 3D Skärmskydd")</f>
        <v>2-Pack Xiaomi 13 - Härdat Glas 9H - Super kvalitet 3D Skärmskydd</v>
      </c>
      <c r="F14189" s="1" t="s">
        <v>490</v>
      </c>
      <c r="G14189" s="1" t="s">
        <v>491</v>
      </c>
      <c r="H14189" s="1" t="s">
        <v>492</v>
      </c>
      <c r="I14189" s="1" t="s">
        <v>16</v>
      </c>
      <c r="J14189" s="1" t="s">
        <v>23</v>
      </c>
      <c r="K14189" s="1" t="s">
        <v>16</v>
      </c>
      <c r="L14189" s="1" t="s">
        <v>16</v>
      </c>
      <c r="M14189" s="1" t="s">
        <v>16</v>
      </c>
      <c r="N14189" s="1" t="s">
        <v>16</v>
      </c>
      <c r="O14189" s="1">
        <v>63.2</v>
      </c>
      <c r="P14189" s="1">
        <v>1.0</v>
      </c>
    </row>
    <row r="14190">
      <c r="A14190" s="1" t="s">
        <v>29</v>
      </c>
      <c r="B14190" s="1" t="s">
        <v>17028</v>
      </c>
      <c r="C14190" s="2" t="s">
        <v>16960</v>
      </c>
      <c r="D14190" s="1" t="s">
        <v>19</v>
      </c>
      <c r="E14190" s="3" t="str">
        <f>HYPERLINK("https://fyndiq.se/produkt/f1dd00f7a4f84494/", "2-Pack Samsung Galaxy A51 5G - Härdat Glas 9H -Super kvalitet 3D")</f>
        <v>2-Pack Samsung Galaxy A51 5G - Härdat Glas 9H -Super kvalitet 3D</v>
      </c>
      <c r="F14190" s="1" t="s">
        <v>6096</v>
      </c>
      <c r="G14190" s="1" t="s">
        <v>6097</v>
      </c>
      <c r="H14190" s="1" t="s">
        <v>6098</v>
      </c>
      <c r="I14190" s="1" t="s">
        <v>16</v>
      </c>
      <c r="J14190" s="1" t="s">
        <v>23</v>
      </c>
      <c r="K14190" s="1" t="s">
        <v>16</v>
      </c>
      <c r="L14190" s="1" t="s">
        <v>16</v>
      </c>
      <c r="M14190" s="1" t="s">
        <v>16</v>
      </c>
      <c r="N14190" s="1" t="s">
        <v>16</v>
      </c>
      <c r="O14190" s="1">
        <v>63.2</v>
      </c>
      <c r="P14190" s="1">
        <v>1.0</v>
      </c>
    </row>
    <row r="14191">
      <c r="A14191" s="1" t="s">
        <v>29</v>
      </c>
      <c r="B14191" s="1" t="s">
        <v>17029</v>
      </c>
      <c r="C14191" s="2" t="s">
        <v>16960</v>
      </c>
      <c r="D14191" s="1" t="s">
        <v>19</v>
      </c>
      <c r="E14191" s="3" t="str">
        <f>HYPERLINK("https://fyndiq.se/produkt/fc10ffae13984bd5/", "2 Pack Samsung Galaxy A20e - Härdat Glas 9H - Super Kvalitet 3D")</f>
        <v>2 Pack Samsung Galaxy A20e - Härdat Glas 9H - Super Kvalitet 3D</v>
      </c>
      <c r="F14191" s="1" t="s">
        <v>904</v>
      </c>
      <c r="G14191" s="1" t="s">
        <v>905</v>
      </c>
      <c r="H14191" s="1" t="s">
        <v>906</v>
      </c>
      <c r="I14191" s="1" t="s">
        <v>16</v>
      </c>
      <c r="J14191" s="1" t="s">
        <v>23</v>
      </c>
      <c r="K14191" s="1" t="s">
        <v>16</v>
      </c>
      <c r="L14191" s="1" t="s">
        <v>16</v>
      </c>
      <c r="M14191" s="1" t="s">
        <v>16</v>
      </c>
      <c r="N14191" s="1" t="s">
        <v>16</v>
      </c>
      <c r="O14191" s="1">
        <v>63.2</v>
      </c>
      <c r="P14191" s="1">
        <v>1.0</v>
      </c>
    </row>
    <row r="14192">
      <c r="A14192" s="1" t="s">
        <v>29</v>
      </c>
      <c r="B14192" s="1" t="s">
        <v>17030</v>
      </c>
      <c r="C14192" s="2" t="s">
        <v>16960</v>
      </c>
      <c r="D14192" s="1" t="s">
        <v>19</v>
      </c>
      <c r="E14192" s="3" t="str">
        <f>HYPERLINK("https://fyndiq.se/produkt/f1b3c06373a844cb/", "Samsung Galaxy S20 - Härdat glas 9H - Super kvalitet 3D")</f>
        <v>Samsung Galaxy S20 - Härdat glas 9H - Super kvalitet 3D</v>
      </c>
      <c r="F14192" s="1" t="s">
        <v>417</v>
      </c>
      <c r="G14192" s="1" t="s">
        <v>418</v>
      </c>
      <c r="H14192" s="1" t="s">
        <v>419</v>
      </c>
      <c r="I14192" s="1" t="s">
        <v>16</v>
      </c>
      <c r="J14192" s="1" t="s">
        <v>23</v>
      </c>
      <c r="K14192" s="1" t="s">
        <v>16</v>
      </c>
      <c r="L14192" s="1" t="s">
        <v>16</v>
      </c>
      <c r="M14192" s="1" t="s">
        <v>16</v>
      </c>
      <c r="N14192" s="1" t="s">
        <v>16</v>
      </c>
      <c r="O14192" s="1">
        <v>63.2</v>
      </c>
      <c r="P14192" s="1">
        <v>1.0</v>
      </c>
    </row>
    <row r="14193">
      <c r="A14193" s="1" t="s">
        <v>29</v>
      </c>
      <c r="B14193" s="1" t="s">
        <v>17031</v>
      </c>
      <c r="C14193" s="2" t="s">
        <v>16960</v>
      </c>
      <c r="D14193" s="1" t="s">
        <v>19</v>
      </c>
      <c r="E14193" s="3" t="str">
        <f>HYPERLINK("https://fyndiq.se/produkt/9d375998b4174b40/", "Xiaomi Redmi Note 12 - Härdat Glas 9H-Super kvalitet 3D Skärmskydd")</f>
        <v>Xiaomi Redmi Note 12 - Härdat Glas 9H-Super kvalitet 3D Skärmskydd</v>
      </c>
      <c r="F14193" s="1" t="s">
        <v>17032</v>
      </c>
      <c r="G14193" s="1" t="s">
        <v>17033</v>
      </c>
      <c r="H14193" s="1" t="s">
        <v>17034</v>
      </c>
      <c r="I14193" s="1" t="s">
        <v>16</v>
      </c>
      <c r="J14193" s="1" t="s">
        <v>23</v>
      </c>
      <c r="K14193" s="1" t="s">
        <v>16</v>
      </c>
      <c r="L14193" s="1" t="s">
        <v>16</v>
      </c>
      <c r="M14193" s="1" t="s">
        <v>16</v>
      </c>
      <c r="N14193" s="1" t="s">
        <v>16</v>
      </c>
      <c r="O14193" s="1">
        <v>55.2</v>
      </c>
      <c r="P14193" s="1">
        <v>1.0</v>
      </c>
    </row>
    <row r="14194">
      <c r="A14194" s="1" t="s">
        <v>29</v>
      </c>
      <c r="B14194" s="1" t="s">
        <v>17035</v>
      </c>
      <c r="C14194" s="2" t="s">
        <v>16960</v>
      </c>
      <c r="D14194" s="1" t="s">
        <v>19</v>
      </c>
      <c r="E1419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4194" s="1" t="s">
        <v>760</v>
      </c>
      <c r="G14194" s="1" t="s">
        <v>761</v>
      </c>
      <c r="H14194" s="1" t="s">
        <v>762</v>
      </c>
      <c r="I14194" s="1" t="s">
        <v>16</v>
      </c>
      <c r="J14194" s="1" t="s">
        <v>23</v>
      </c>
      <c r="K14194" s="1" t="s">
        <v>16</v>
      </c>
      <c r="L14194" s="1" t="s">
        <v>16</v>
      </c>
      <c r="M14194" s="1" t="s">
        <v>16</v>
      </c>
      <c r="N14194" s="1" t="s">
        <v>16</v>
      </c>
      <c r="O14194" s="1">
        <v>63.2</v>
      </c>
      <c r="P14194" s="1">
        <v>1.0</v>
      </c>
    </row>
    <row r="14195">
      <c r="A14195" s="1" t="s">
        <v>29</v>
      </c>
      <c r="B14195" s="1" t="s">
        <v>17036</v>
      </c>
      <c r="C14195" s="2" t="s">
        <v>16960</v>
      </c>
      <c r="D14195" s="1" t="s">
        <v>19</v>
      </c>
      <c r="E1419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195" s="1" t="s">
        <v>103</v>
      </c>
      <c r="G14195" s="1" t="s">
        <v>104</v>
      </c>
      <c r="H14195" s="1" t="s">
        <v>105</v>
      </c>
      <c r="I14195" s="1" t="s">
        <v>16</v>
      </c>
      <c r="J14195" s="1" t="s">
        <v>23</v>
      </c>
      <c r="K14195" s="1" t="s">
        <v>16</v>
      </c>
      <c r="L14195" s="1" t="s">
        <v>16</v>
      </c>
      <c r="M14195" s="1" t="s">
        <v>16</v>
      </c>
      <c r="N14195" s="1" t="s">
        <v>16</v>
      </c>
      <c r="O14195" s="1">
        <v>63.2</v>
      </c>
      <c r="P14195" s="1">
        <v>1.0</v>
      </c>
    </row>
    <row r="14196">
      <c r="A14196" s="1" t="s">
        <v>29</v>
      </c>
      <c r="B14196" s="1" t="s">
        <v>17037</v>
      </c>
      <c r="C14196" s="2" t="s">
        <v>16960</v>
      </c>
      <c r="D14196" s="1" t="s">
        <v>19</v>
      </c>
      <c r="E14196" s="3" t="str">
        <f t="shared" ref="E14196:E14197" si="643">HYPERLINK("https://fyndiq.se/produkt/8d7960028c1a40a4/", "2 Pack Xiaomi 11T Pro 5G - Härdat glas 9H - Super kvalitet 3D")</f>
        <v>2 Pack Xiaomi 11T Pro 5G - Härdat glas 9H - Super kvalitet 3D</v>
      </c>
      <c r="F14196" s="1" t="s">
        <v>112</v>
      </c>
      <c r="G14196" s="1" t="s">
        <v>113</v>
      </c>
      <c r="H14196" s="1" t="s">
        <v>114</v>
      </c>
      <c r="I14196" s="1" t="s">
        <v>16</v>
      </c>
      <c r="J14196" s="1" t="s">
        <v>23</v>
      </c>
      <c r="K14196" s="1" t="s">
        <v>16</v>
      </c>
      <c r="L14196" s="1" t="s">
        <v>16</v>
      </c>
      <c r="M14196" s="1" t="s">
        <v>16</v>
      </c>
      <c r="N14196" s="1" t="s">
        <v>16</v>
      </c>
      <c r="O14196" s="1">
        <v>63.2</v>
      </c>
      <c r="P14196" s="1">
        <v>1.0</v>
      </c>
    </row>
    <row r="14197">
      <c r="A14197" s="1" t="s">
        <v>29</v>
      </c>
      <c r="B14197" s="1" t="s">
        <v>17038</v>
      </c>
      <c r="C14197" s="2" t="s">
        <v>16960</v>
      </c>
      <c r="D14197" s="1" t="s">
        <v>19</v>
      </c>
      <c r="E14197" s="3" t="str">
        <f t="shared" si="643"/>
        <v>2 Pack Xiaomi 11T Pro 5G - Härdat glas 9H - Super kvalitet 3D</v>
      </c>
      <c r="F14197" s="1" t="s">
        <v>112</v>
      </c>
      <c r="G14197" s="1" t="s">
        <v>113</v>
      </c>
      <c r="H14197" s="1" t="s">
        <v>114</v>
      </c>
      <c r="I14197" s="1" t="s">
        <v>16</v>
      </c>
      <c r="J14197" s="1" t="s">
        <v>23</v>
      </c>
      <c r="K14197" s="1" t="s">
        <v>16</v>
      </c>
      <c r="L14197" s="1" t="s">
        <v>16</v>
      </c>
      <c r="M14197" s="1" t="s">
        <v>16</v>
      </c>
      <c r="N14197" s="1" t="s">
        <v>16</v>
      </c>
      <c r="O14197" s="1">
        <v>63.2</v>
      </c>
      <c r="P14197" s="1">
        <v>1.0</v>
      </c>
    </row>
    <row r="14198">
      <c r="A14198" s="1" t="s">
        <v>29</v>
      </c>
      <c r="B14198" s="1" t="s">
        <v>17039</v>
      </c>
      <c r="C14198" s="2" t="s">
        <v>16960</v>
      </c>
      <c r="D14198" s="1" t="s">
        <v>19</v>
      </c>
      <c r="E14198" s="3" t="str">
        <f>HYPERLINK("https://fyndiq.se/produkt/447465e3e57040fa/", "Samsung Galaxy Z FOLD 4 - Härdat Glas 9H-Super Kvalitet 3D")</f>
        <v>Samsung Galaxy Z FOLD 4 - Härdat Glas 9H-Super Kvalitet 3D</v>
      </c>
      <c r="F14198" s="1" t="s">
        <v>3960</v>
      </c>
      <c r="G14198" s="1" t="s">
        <v>3961</v>
      </c>
      <c r="H14198" s="1" t="s">
        <v>3962</v>
      </c>
      <c r="I14198" s="1" t="s">
        <v>16</v>
      </c>
      <c r="J14198" s="1" t="s">
        <v>23</v>
      </c>
      <c r="K14198" s="1" t="s">
        <v>16</v>
      </c>
      <c r="L14198" s="1" t="s">
        <v>16</v>
      </c>
      <c r="M14198" s="1" t="s">
        <v>16</v>
      </c>
      <c r="N14198" s="1" t="s">
        <v>16</v>
      </c>
      <c r="O14198" s="1">
        <v>71.2</v>
      </c>
      <c r="P14198" s="1">
        <v>1.0</v>
      </c>
    </row>
    <row r="14199">
      <c r="A14199" s="1" t="s">
        <v>29</v>
      </c>
      <c r="B14199" s="1" t="s">
        <v>17040</v>
      </c>
      <c r="C14199" s="2" t="s">
        <v>16960</v>
      </c>
      <c r="D14199" s="1" t="s">
        <v>19</v>
      </c>
      <c r="E14199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4199" s="1" t="s">
        <v>679</v>
      </c>
      <c r="G14199" s="1" t="s">
        <v>680</v>
      </c>
      <c r="H14199" s="1" t="s">
        <v>681</v>
      </c>
      <c r="I14199" s="1" t="s">
        <v>16</v>
      </c>
      <c r="J14199" s="1" t="s">
        <v>23</v>
      </c>
      <c r="K14199" s="1" t="s">
        <v>16</v>
      </c>
      <c r="L14199" s="1" t="s">
        <v>16</v>
      </c>
      <c r="M14199" s="1" t="s">
        <v>16</v>
      </c>
      <c r="N14199" s="1" t="s">
        <v>16</v>
      </c>
      <c r="O14199" s="1">
        <v>95.2</v>
      </c>
      <c r="P14199" s="1">
        <v>1.0</v>
      </c>
    </row>
    <row r="14200">
      <c r="A14200" s="1" t="s">
        <v>29</v>
      </c>
      <c r="B14200" s="1" t="s">
        <v>17041</v>
      </c>
      <c r="C14200" s="2" t="s">
        <v>16960</v>
      </c>
      <c r="D14200" s="1" t="s">
        <v>19</v>
      </c>
      <c r="E14200" s="3" t="str">
        <f t="shared" ref="E14200:E14203" si="644">HYPERLINK("https://fyndiq.se/produkt/13e76851ca504320/", "2-Pack Samsung Galaxy S22 Ultra - Härdat glas 9H - Top kvalitet")</f>
        <v>2-Pack Samsung Galaxy S22 Ultra - Härdat glas 9H - Top kvalitet</v>
      </c>
      <c r="F14200" s="1" t="s">
        <v>140</v>
      </c>
      <c r="G14200" s="1" t="s">
        <v>141</v>
      </c>
      <c r="H14200" s="1" t="s">
        <v>142</v>
      </c>
      <c r="I14200" s="1" t="s">
        <v>16</v>
      </c>
      <c r="J14200" s="1" t="s">
        <v>23</v>
      </c>
      <c r="K14200" s="1" t="s">
        <v>16</v>
      </c>
      <c r="L14200" s="1" t="s">
        <v>16</v>
      </c>
      <c r="M14200" s="1" t="s">
        <v>16</v>
      </c>
      <c r="N14200" s="1" t="s">
        <v>16</v>
      </c>
      <c r="O14200" s="1">
        <v>63.2</v>
      </c>
      <c r="P14200" s="1">
        <v>1.0</v>
      </c>
    </row>
    <row r="14201">
      <c r="A14201" s="1" t="s">
        <v>29</v>
      </c>
      <c r="B14201" s="1" t="s">
        <v>17042</v>
      </c>
      <c r="C14201" s="2" t="s">
        <v>16960</v>
      </c>
      <c r="D14201" s="1" t="s">
        <v>19</v>
      </c>
      <c r="E14201" s="3" t="str">
        <f t="shared" si="644"/>
        <v>2-Pack Samsung Galaxy S22 Ultra - Härdat glas 9H - Top kvalitet</v>
      </c>
      <c r="F14201" s="1" t="s">
        <v>140</v>
      </c>
      <c r="G14201" s="1" t="s">
        <v>141</v>
      </c>
      <c r="H14201" s="1" t="s">
        <v>142</v>
      </c>
      <c r="I14201" s="1" t="s">
        <v>16</v>
      </c>
      <c r="J14201" s="1" t="s">
        <v>23</v>
      </c>
      <c r="K14201" s="1" t="s">
        <v>16</v>
      </c>
      <c r="L14201" s="1" t="s">
        <v>16</v>
      </c>
      <c r="M14201" s="1" t="s">
        <v>16</v>
      </c>
      <c r="N14201" s="1" t="s">
        <v>16</v>
      </c>
      <c r="O14201" s="1">
        <v>63.2</v>
      </c>
      <c r="P14201" s="1">
        <v>1.0</v>
      </c>
    </row>
    <row r="14202">
      <c r="A14202" s="1" t="s">
        <v>29</v>
      </c>
      <c r="B14202" s="1" t="s">
        <v>17043</v>
      </c>
      <c r="C14202" s="2" t="s">
        <v>16960</v>
      </c>
      <c r="D14202" s="1" t="s">
        <v>19</v>
      </c>
      <c r="E14202" s="3" t="str">
        <f t="shared" si="644"/>
        <v>2-Pack Samsung Galaxy S22 Ultra - Härdat glas 9H - Top kvalitet</v>
      </c>
      <c r="F14202" s="1" t="s">
        <v>140</v>
      </c>
      <c r="G14202" s="1" t="s">
        <v>141</v>
      </c>
      <c r="H14202" s="1" t="s">
        <v>142</v>
      </c>
      <c r="I14202" s="1" t="s">
        <v>16</v>
      </c>
      <c r="J14202" s="1" t="s">
        <v>23</v>
      </c>
      <c r="K14202" s="1" t="s">
        <v>16</v>
      </c>
      <c r="L14202" s="1" t="s">
        <v>16</v>
      </c>
      <c r="M14202" s="1" t="s">
        <v>16</v>
      </c>
      <c r="N14202" s="1" t="s">
        <v>16</v>
      </c>
      <c r="O14202" s="1">
        <v>63.2</v>
      </c>
      <c r="P14202" s="1">
        <v>2.0</v>
      </c>
    </row>
    <row r="14203">
      <c r="A14203" s="1" t="s">
        <v>29</v>
      </c>
      <c r="B14203" s="1" t="s">
        <v>17044</v>
      </c>
      <c r="C14203" s="2" t="s">
        <v>16960</v>
      </c>
      <c r="D14203" s="1" t="s">
        <v>19</v>
      </c>
      <c r="E14203" s="3" t="str">
        <f t="shared" si="644"/>
        <v>2-Pack Samsung Galaxy S22 Ultra - Härdat glas 9H - Top kvalitet</v>
      </c>
      <c r="F14203" s="1" t="s">
        <v>140</v>
      </c>
      <c r="G14203" s="1" t="s">
        <v>141</v>
      </c>
      <c r="H14203" s="1" t="s">
        <v>142</v>
      </c>
      <c r="I14203" s="1" t="s">
        <v>16</v>
      </c>
      <c r="J14203" s="1" t="s">
        <v>23</v>
      </c>
      <c r="K14203" s="1" t="s">
        <v>16</v>
      </c>
      <c r="L14203" s="1" t="s">
        <v>16</v>
      </c>
      <c r="M14203" s="1" t="s">
        <v>16</v>
      </c>
      <c r="N14203" s="1" t="s">
        <v>16</v>
      </c>
      <c r="O14203" s="1">
        <v>63.2</v>
      </c>
      <c r="P14203" s="1">
        <v>1.0</v>
      </c>
    </row>
    <row r="14204">
      <c r="A14204" s="1" t="s">
        <v>29</v>
      </c>
      <c r="B14204" s="1" t="s">
        <v>17045</v>
      </c>
      <c r="C14204" s="2" t="s">
        <v>16960</v>
      </c>
      <c r="D14204" s="1" t="s">
        <v>19</v>
      </c>
      <c r="E14204" s="3" t="str">
        <f>HYPERLINK("https://fyndiq.se/produkt/67afb534781a4066/", "2-Pack Samsung Galaxy S9 Plus - Härdat glas- 9HSuper kvalitet 3D")</f>
        <v>2-Pack Samsung Galaxy S9 Plus - Härdat glas- 9HSuper kvalitet 3D</v>
      </c>
      <c r="F14204" s="1" t="s">
        <v>3929</v>
      </c>
      <c r="G14204" s="1" t="s">
        <v>3930</v>
      </c>
      <c r="H14204" s="1" t="s">
        <v>3931</v>
      </c>
      <c r="I14204" s="1" t="s">
        <v>16</v>
      </c>
      <c r="J14204" s="1" t="s">
        <v>23</v>
      </c>
      <c r="K14204" s="1" t="s">
        <v>16</v>
      </c>
      <c r="L14204" s="1" t="s">
        <v>16</v>
      </c>
      <c r="M14204" s="1" t="s">
        <v>16</v>
      </c>
      <c r="N14204" s="1" t="s">
        <v>16</v>
      </c>
      <c r="O14204" s="1">
        <v>63.2</v>
      </c>
      <c r="P14204" s="1">
        <v>1.0</v>
      </c>
    </row>
    <row r="14205">
      <c r="A14205" s="1" t="s">
        <v>29</v>
      </c>
      <c r="B14205" s="1" t="s">
        <v>17046</v>
      </c>
      <c r="C14205" s="2" t="s">
        <v>16960</v>
      </c>
      <c r="D14205" s="1" t="s">
        <v>19</v>
      </c>
      <c r="E14205" s="3" t="str">
        <f>HYPERLINK("https://fyndiq.se/produkt/56c72c0ba5f749b5/", "2-Pack SAMSUNG S24 Skärmskydd - Härdat Glas 9H - Super kvalitet 3D")</f>
        <v>2-Pack SAMSUNG S24 Skärmskydd - Härdat Glas 9H - Super kvalitet 3D</v>
      </c>
      <c r="F14205" s="1" t="s">
        <v>263</v>
      </c>
      <c r="G14205" s="1" t="s">
        <v>264</v>
      </c>
      <c r="H14205" s="1" t="s">
        <v>265</v>
      </c>
      <c r="I14205" s="1" t="s">
        <v>16</v>
      </c>
      <c r="J14205" s="1" t="s">
        <v>23</v>
      </c>
      <c r="K14205" s="1" t="s">
        <v>16</v>
      </c>
      <c r="L14205" s="1" t="s">
        <v>16</v>
      </c>
      <c r="M14205" s="1" t="s">
        <v>16</v>
      </c>
      <c r="N14205" s="1" t="s">
        <v>16</v>
      </c>
      <c r="O14205" s="1">
        <v>63.2</v>
      </c>
      <c r="P14205" s="1">
        <v>1.0</v>
      </c>
    </row>
    <row r="14206">
      <c r="A14206" s="1" t="s">
        <v>29</v>
      </c>
      <c r="B14206" s="1" t="s">
        <v>17047</v>
      </c>
      <c r="C14206" s="2" t="s">
        <v>16960</v>
      </c>
      <c r="D14206" s="1" t="s">
        <v>19</v>
      </c>
      <c r="E14206" s="3" t="str">
        <f>HYPERLINK("https://fyndiq.se/produkt/1d18226209604614/", "Samsung S23 Plus 5G - 9H Härdat Glass - 3D Super Kvalitet Skärmskydd")</f>
        <v>Samsung S23 Plus 5G - 9H Härdat Glass - 3D Super Kvalitet Skärmskydd</v>
      </c>
      <c r="F14206" s="1" t="s">
        <v>2996</v>
      </c>
      <c r="G14206" s="1" t="s">
        <v>2997</v>
      </c>
      <c r="H14206" s="1" t="s">
        <v>2998</v>
      </c>
      <c r="I14206" s="1" t="s">
        <v>1311</v>
      </c>
      <c r="J14206" s="1" t="s">
        <v>9</v>
      </c>
      <c r="K14206" s="2" t="s">
        <v>15384</v>
      </c>
      <c r="L14206" s="1" t="s">
        <v>2528</v>
      </c>
      <c r="M14206" s="1" t="s">
        <v>16</v>
      </c>
      <c r="N14206" s="1" t="s">
        <v>16</v>
      </c>
      <c r="O14206" s="1">
        <v>55.2</v>
      </c>
      <c r="P14206" s="1">
        <v>1.0</v>
      </c>
    </row>
    <row r="14207">
      <c r="A14207" s="1" t="s">
        <v>29</v>
      </c>
      <c r="B14207" s="1" t="s">
        <v>17048</v>
      </c>
      <c r="C14207" s="2" t="s">
        <v>16960</v>
      </c>
      <c r="D14207" s="1" t="s">
        <v>19</v>
      </c>
      <c r="E14207" s="3" t="str">
        <f>HYPERLINK("https://fyndiq.se/produkt/13e76851ca504320/", "2-Pack Samsung Galaxy S22 Ultra - Härdat glas 9H - Top kvalitet")</f>
        <v>2-Pack Samsung Galaxy S22 Ultra - Härdat glas 9H - Top kvalitet</v>
      </c>
      <c r="F14207" s="1" t="s">
        <v>140</v>
      </c>
      <c r="G14207" s="1" t="s">
        <v>141</v>
      </c>
      <c r="H14207" s="1" t="s">
        <v>142</v>
      </c>
      <c r="I14207" s="1" t="s">
        <v>16</v>
      </c>
      <c r="J14207" s="1" t="s">
        <v>23</v>
      </c>
      <c r="K14207" s="1" t="s">
        <v>16</v>
      </c>
      <c r="L14207" s="1" t="s">
        <v>16</v>
      </c>
      <c r="M14207" s="1" t="s">
        <v>16</v>
      </c>
      <c r="N14207" s="1" t="s">
        <v>16</v>
      </c>
      <c r="O14207" s="1">
        <v>63.2</v>
      </c>
      <c r="P14207" s="1">
        <v>1.0</v>
      </c>
    </row>
    <row r="14208">
      <c r="A14208" s="1" t="s">
        <v>29</v>
      </c>
      <c r="B14208" s="1" t="s">
        <v>17049</v>
      </c>
      <c r="C14208" s="2" t="s">
        <v>16960</v>
      </c>
      <c r="D14208" s="1" t="s">
        <v>19</v>
      </c>
      <c r="E14208" s="3" t="str">
        <f>HYPERLINK("https://fyndiq.se/produkt/022d7ac2f2e44ae2/", "Samsung Galaxy A04s - Härdat Glas 9H - Super Kvalitet 3D Skärmskydd")</f>
        <v>Samsung Galaxy A04s - Härdat Glas 9H - Super Kvalitet 3D Skärmskydd</v>
      </c>
      <c r="F14208" s="1" t="s">
        <v>3609</v>
      </c>
      <c r="G14208" s="1" t="s">
        <v>3610</v>
      </c>
      <c r="H14208" s="1" t="s">
        <v>3611</v>
      </c>
      <c r="I14208" s="1" t="s">
        <v>16</v>
      </c>
      <c r="J14208" s="1" t="s">
        <v>23</v>
      </c>
      <c r="K14208" s="1" t="s">
        <v>16</v>
      </c>
      <c r="L14208" s="1" t="s">
        <v>16</v>
      </c>
      <c r="M14208" s="1" t="s">
        <v>16</v>
      </c>
      <c r="N14208" s="1" t="s">
        <v>16</v>
      </c>
      <c r="O14208" s="1">
        <v>55.2</v>
      </c>
      <c r="P14208" s="1">
        <v>1.0</v>
      </c>
    </row>
    <row r="14209">
      <c r="A14209" s="1" t="s">
        <v>29</v>
      </c>
      <c r="B14209" s="1" t="s">
        <v>17050</v>
      </c>
      <c r="C14209" s="2" t="s">
        <v>16960</v>
      </c>
      <c r="D14209" s="1" t="s">
        <v>19</v>
      </c>
      <c r="E14209" s="3" t="str">
        <f>HYPERLINK("https://fyndiq.se/produkt/9adf3a37026e4816/", "2 Pack Samsung Galaxy Note 20 Ultra -Härdat glas–Super kvalitet")</f>
        <v>2 Pack Samsung Galaxy Note 20 Ultra -Härdat glas–Super kvalitet</v>
      </c>
      <c r="F14209" s="1" t="s">
        <v>1043</v>
      </c>
      <c r="G14209" s="1" t="s">
        <v>1044</v>
      </c>
      <c r="H14209" s="1" t="s">
        <v>1045</v>
      </c>
      <c r="I14209" s="1" t="s">
        <v>16</v>
      </c>
      <c r="J14209" s="1" t="s">
        <v>23</v>
      </c>
      <c r="K14209" s="1" t="s">
        <v>16</v>
      </c>
      <c r="L14209" s="1" t="s">
        <v>16</v>
      </c>
      <c r="M14209" s="1" t="s">
        <v>16</v>
      </c>
      <c r="N14209" s="1" t="s">
        <v>16</v>
      </c>
      <c r="O14209" s="1">
        <v>63.2</v>
      </c>
      <c r="P14209" s="1">
        <v>1.0</v>
      </c>
    </row>
    <row r="14210">
      <c r="A14210" s="1" t="s">
        <v>29</v>
      </c>
      <c r="B14210" s="1" t="s">
        <v>17051</v>
      </c>
      <c r="C14210" s="2" t="s">
        <v>16960</v>
      </c>
      <c r="D14210" s="1" t="s">
        <v>19</v>
      </c>
      <c r="E14210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4210" s="1" t="s">
        <v>1193</v>
      </c>
      <c r="G14210" s="1" t="s">
        <v>1194</v>
      </c>
      <c r="H14210" s="1" t="s">
        <v>1195</v>
      </c>
      <c r="I14210" s="1" t="s">
        <v>16</v>
      </c>
      <c r="J14210" s="1" t="s">
        <v>23</v>
      </c>
      <c r="K14210" s="1" t="s">
        <v>16</v>
      </c>
      <c r="L14210" s="1" t="s">
        <v>16</v>
      </c>
      <c r="M14210" s="1" t="s">
        <v>16</v>
      </c>
      <c r="N14210" s="1" t="s">
        <v>16</v>
      </c>
      <c r="O14210" s="1">
        <v>79.2</v>
      </c>
      <c r="P14210" s="1">
        <v>1.0</v>
      </c>
    </row>
    <row r="14211">
      <c r="A14211" s="1" t="s">
        <v>29</v>
      </c>
      <c r="B14211" s="1" t="s">
        <v>17052</v>
      </c>
      <c r="C14211" s="2" t="s">
        <v>16960</v>
      </c>
      <c r="D14211" s="1" t="s">
        <v>19</v>
      </c>
      <c r="E1421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4211" s="1" t="s">
        <v>258</v>
      </c>
      <c r="G14211" s="1" t="s">
        <v>259</v>
      </c>
      <c r="H14211" s="1" t="s">
        <v>260</v>
      </c>
      <c r="I14211" s="1" t="s">
        <v>16</v>
      </c>
      <c r="J14211" s="1" t="s">
        <v>23</v>
      </c>
      <c r="K14211" s="1" t="s">
        <v>16</v>
      </c>
      <c r="L14211" s="1" t="s">
        <v>16</v>
      </c>
      <c r="M14211" s="1" t="s">
        <v>16</v>
      </c>
      <c r="N14211" s="1" t="s">
        <v>16</v>
      </c>
      <c r="O14211" s="1">
        <v>63.2</v>
      </c>
      <c r="P14211" s="1">
        <v>1.0</v>
      </c>
    </row>
    <row r="14212">
      <c r="A14212" s="1" t="s">
        <v>29</v>
      </c>
      <c r="B14212" s="1" t="s">
        <v>17053</v>
      </c>
      <c r="C14212" s="2" t="s">
        <v>16960</v>
      </c>
      <c r="D14212" s="1" t="s">
        <v>19</v>
      </c>
      <c r="E14212" s="3" t="str">
        <f>HYPERLINK("https://fyndiq.se/produkt/ef10e4ba492c46df/", "2-Pack Samsung S23 FE 5G - 9H Härdat Glass - Super Kvalitet 3D")</f>
        <v>2-Pack Samsung S23 FE 5G - 9H Härdat Glass - Super Kvalitet 3D</v>
      </c>
      <c r="F14212" s="1" t="s">
        <v>2521</v>
      </c>
      <c r="G14212" s="1" t="s">
        <v>2522</v>
      </c>
      <c r="H14212" s="1" t="s">
        <v>2523</v>
      </c>
      <c r="I14212" s="1" t="s">
        <v>16</v>
      </c>
      <c r="J14212" s="1" t="s">
        <v>23</v>
      </c>
      <c r="K14212" s="1" t="s">
        <v>16</v>
      </c>
      <c r="L14212" s="1" t="s">
        <v>16</v>
      </c>
      <c r="M14212" s="1" t="s">
        <v>16</v>
      </c>
      <c r="N14212" s="1" t="s">
        <v>16</v>
      </c>
      <c r="O14212" s="1">
        <v>63.2</v>
      </c>
      <c r="P14212" s="1">
        <v>1.0</v>
      </c>
    </row>
    <row r="14213">
      <c r="A14213" s="1" t="s">
        <v>29</v>
      </c>
      <c r="B14213" s="1" t="s">
        <v>17054</v>
      </c>
      <c r="C14213" s="2" t="s">
        <v>16960</v>
      </c>
      <c r="D14213" s="1" t="s">
        <v>19</v>
      </c>
      <c r="E14213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4213" s="1" t="s">
        <v>1209</v>
      </c>
      <c r="G14213" s="1" t="s">
        <v>1210</v>
      </c>
      <c r="H14213" s="1" t="s">
        <v>1211</v>
      </c>
      <c r="I14213" s="1" t="s">
        <v>16</v>
      </c>
      <c r="J14213" s="1" t="s">
        <v>23</v>
      </c>
      <c r="K14213" s="1" t="s">
        <v>16</v>
      </c>
      <c r="L14213" s="1" t="s">
        <v>16</v>
      </c>
      <c r="M14213" s="1" t="s">
        <v>16</v>
      </c>
      <c r="N14213" s="1" t="s">
        <v>16</v>
      </c>
      <c r="O14213" s="1">
        <v>79.2</v>
      </c>
      <c r="P14213" s="1">
        <v>1.0</v>
      </c>
    </row>
    <row r="14214">
      <c r="A14214" s="1" t="s">
        <v>29</v>
      </c>
      <c r="B14214" s="1" t="s">
        <v>17055</v>
      </c>
      <c r="C14214" s="2" t="s">
        <v>16960</v>
      </c>
      <c r="D14214" s="1" t="s">
        <v>19</v>
      </c>
      <c r="E1421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4214" s="1" t="s">
        <v>1383</v>
      </c>
      <c r="G14214" s="1" t="s">
        <v>1384</v>
      </c>
      <c r="H14214" s="1" t="s">
        <v>1385</v>
      </c>
      <c r="I14214" s="1" t="s">
        <v>16</v>
      </c>
      <c r="J14214" s="1" t="s">
        <v>23</v>
      </c>
      <c r="K14214" s="1" t="s">
        <v>16</v>
      </c>
      <c r="L14214" s="1" t="s">
        <v>16</v>
      </c>
      <c r="M14214" s="1" t="s">
        <v>16</v>
      </c>
      <c r="N14214" s="1" t="s">
        <v>16</v>
      </c>
      <c r="O14214" s="1">
        <v>79.2</v>
      </c>
      <c r="P14214" s="1">
        <v>1.0</v>
      </c>
    </row>
    <row r="14215">
      <c r="A14215" s="1" t="s">
        <v>29</v>
      </c>
      <c r="B14215" s="1" t="s">
        <v>17056</v>
      </c>
      <c r="C14215" s="2" t="s">
        <v>16960</v>
      </c>
      <c r="D14215" s="1" t="s">
        <v>19</v>
      </c>
      <c r="E14215" s="3" t="str">
        <f>HYPERLINK("https://fyndiq.se/produkt/ffd808ba7c174af8/", "2-Pack Samsung S22 Skärmskydd &amp; 1-Pack linsskydd -Härdat Glas 9H")</f>
        <v>2-Pack Samsung S22 Skärmskydd &amp; 1-Pack linsskydd -Härdat Glas 9H</v>
      </c>
      <c r="F14215" s="1" t="s">
        <v>179</v>
      </c>
      <c r="G14215" s="1" t="s">
        <v>180</v>
      </c>
      <c r="H14215" s="1" t="s">
        <v>181</v>
      </c>
      <c r="I14215" s="1" t="s">
        <v>16</v>
      </c>
      <c r="J14215" s="1" t="s">
        <v>23</v>
      </c>
      <c r="K14215" s="1" t="s">
        <v>16</v>
      </c>
      <c r="L14215" s="1" t="s">
        <v>16</v>
      </c>
      <c r="M14215" s="1" t="s">
        <v>16</v>
      </c>
      <c r="N14215" s="1" t="s">
        <v>16</v>
      </c>
      <c r="O14215" s="1">
        <v>71.2</v>
      </c>
      <c r="P14215" s="1">
        <v>1.0</v>
      </c>
    </row>
    <row r="14216">
      <c r="A14216" s="1" t="s">
        <v>29</v>
      </c>
      <c r="B14216" s="1" t="s">
        <v>17057</v>
      </c>
      <c r="C14216" s="2" t="s">
        <v>16960</v>
      </c>
      <c r="D14216" s="1" t="s">
        <v>19</v>
      </c>
      <c r="E14216" s="3" t="str">
        <f>HYPERLINK("https://fyndiq.se/produkt/6758100e2782433a/", "2-Pack iPhone 12 Pro - Härdat Glas 9H - Super Kvalitet 3D")</f>
        <v>2-Pack iPhone 12 Pro - Härdat Glas 9H - Super Kvalitet 3D</v>
      </c>
      <c r="F14216" s="1" t="s">
        <v>3185</v>
      </c>
      <c r="G14216" s="1" t="s">
        <v>3186</v>
      </c>
      <c r="H14216" s="1" t="s">
        <v>3187</v>
      </c>
      <c r="I14216" s="1" t="s">
        <v>16</v>
      </c>
      <c r="J14216" s="1" t="s">
        <v>23</v>
      </c>
      <c r="K14216" s="1" t="s">
        <v>16</v>
      </c>
      <c r="L14216" s="1" t="s">
        <v>16</v>
      </c>
      <c r="M14216" s="1" t="s">
        <v>16</v>
      </c>
      <c r="N14216" s="1" t="s">
        <v>16</v>
      </c>
      <c r="O14216" s="1">
        <v>47.2</v>
      </c>
      <c r="P14216" s="1">
        <v>1.0</v>
      </c>
    </row>
    <row r="14217">
      <c r="A14217" s="1" t="s">
        <v>29</v>
      </c>
      <c r="B14217" s="1" t="s">
        <v>17058</v>
      </c>
      <c r="C14217" s="2" t="s">
        <v>16960</v>
      </c>
      <c r="D14217" s="1" t="s">
        <v>19</v>
      </c>
      <c r="E14217" s="3" t="str">
        <f>HYPERLINK("https://fyndiq.se/produkt/b2b21eba0148489f/", "Samsung S8 härdat glass 3D heltäckande skärmskydd")</f>
        <v>Samsung S8 härdat glass 3D heltäckande skärmskydd</v>
      </c>
      <c r="F14217" s="1" t="s">
        <v>438</v>
      </c>
      <c r="G14217" s="1" t="s">
        <v>439</v>
      </c>
      <c r="H14217" s="1" t="s">
        <v>440</v>
      </c>
      <c r="I14217" s="1" t="s">
        <v>16</v>
      </c>
      <c r="J14217" s="1" t="s">
        <v>23</v>
      </c>
      <c r="K14217" s="1" t="s">
        <v>16</v>
      </c>
      <c r="L14217" s="1" t="s">
        <v>16</v>
      </c>
      <c r="M14217" s="1" t="s">
        <v>16</v>
      </c>
      <c r="N14217" s="1" t="s">
        <v>16</v>
      </c>
      <c r="O14217" s="1">
        <v>55.2</v>
      </c>
      <c r="P14217" s="1">
        <v>1.0</v>
      </c>
    </row>
    <row r="14218">
      <c r="A14218" s="1" t="s">
        <v>29</v>
      </c>
      <c r="B14218" s="1" t="s">
        <v>17059</v>
      </c>
      <c r="C14218" s="2" t="s">
        <v>17060</v>
      </c>
      <c r="D14218" s="1" t="s">
        <v>19</v>
      </c>
      <c r="E14218" s="3" t="str">
        <f>HYPERLINK("https://fyndiq.se/produkt/618b34752d7141b8/", "Samsung Galaxy S21 Ultra - Härdat glas 9H - Super kvalitet 3D")</f>
        <v>Samsung Galaxy S21 Ultra - Härdat glas 9H - Super kvalitet 3D</v>
      </c>
      <c r="F14218" s="1" t="s">
        <v>5897</v>
      </c>
      <c r="G14218" s="1" t="s">
        <v>5898</v>
      </c>
      <c r="H14218" s="1" t="s">
        <v>5899</v>
      </c>
      <c r="I14218" s="1" t="s">
        <v>16</v>
      </c>
      <c r="J14218" s="1" t="s">
        <v>23</v>
      </c>
      <c r="K14218" s="1" t="s">
        <v>16</v>
      </c>
      <c r="L14218" s="1" t="s">
        <v>16</v>
      </c>
      <c r="M14218" s="1" t="s">
        <v>16</v>
      </c>
      <c r="N14218" s="1" t="s">
        <v>16</v>
      </c>
      <c r="O14218" s="1">
        <v>55.2</v>
      </c>
      <c r="P14218" s="1">
        <v>1.0</v>
      </c>
    </row>
    <row r="14219">
      <c r="A14219" s="1" t="s">
        <v>29</v>
      </c>
      <c r="B14219" s="1" t="s">
        <v>17061</v>
      </c>
      <c r="C14219" s="2" t="s">
        <v>17060</v>
      </c>
      <c r="D14219" s="1" t="s">
        <v>19</v>
      </c>
      <c r="E14219" s="3" t="str">
        <f>HYPERLINK("https://fyndiq.se/produkt/3fee81d316cc43da/", "2-pack - iPhone 12 / 12 Pro - 9H Härdat Glass - Top Kvalitet")</f>
        <v>2-pack - iPhone 12 / 12 Pro - 9H Härdat Glass - Top Kvalitet</v>
      </c>
      <c r="F14219" s="1" t="s">
        <v>2499</v>
      </c>
      <c r="G14219" s="1" t="s">
        <v>2500</v>
      </c>
      <c r="H14219" s="1" t="s">
        <v>2067</v>
      </c>
      <c r="I14219" s="1" t="s">
        <v>16</v>
      </c>
      <c r="J14219" s="1" t="s">
        <v>23</v>
      </c>
      <c r="K14219" s="1" t="s">
        <v>16</v>
      </c>
      <c r="L14219" s="1" t="s">
        <v>16</v>
      </c>
      <c r="M14219" s="1" t="s">
        <v>16</v>
      </c>
      <c r="N14219" s="1" t="s">
        <v>16</v>
      </c>
      <c r="O14219" s="1">
        <v>47.2</v>
      </c>
      <c r="P14219" s="1">
        <v>1.0</v>
      </c>
    </row>
    <row r="14220">
      <c r="A14220" s="1" t="s">
        <v>29</v>
      </c>
      <c r="B14220" s="1" t="s">
        <v>17062</v>
      </c>
      <c r="C14220" s="2" t="s">
        <v>17060</v>
      </c>
      <c r="D14220" s="1" t="s">
        <v>19</v>
      </c>
      <c r="E1422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220" s="1" t="s">
        <v>722</v>
      </c>
      <c r="G14220" s="1" t="s">
        <v>723</v>
      </c>
      <c r="H14220" s="1" t="s">
        <v>724</v>
      </c>
      <c r="I14220" s="1" t="s">
        <v>16</v>
      </c>
      <c r="J14220" s="1" t="s">
        <v>23</v>
      </c>
      <c r="K14220" s="1" t="s">
        <v>16</v>
      </c>
      <c r="L14220" s="1" t="s">
        <v>16</v>
      </c>
      <c r="M14220" s="1" t="s">
        <v>16</v>
      </c>
      <c r="N14220" s="1" t="s">
        <v>16</v>
      </c>
      <c r="O14220" s="1">
        <v>79.2</v>
      </c>
      <c r="P14220" s="1">
        <v>1.0</v>
      </c>
    </row>
    <row r="14221">
      <c r="A14221" s="1" t="s">
        <v>29</v>
      </c>
      <c r="B14221" s="1" t="s">
        <v>17063</v>
      </c>
      <c r="C14221" s="2" t="s">
        <v>17060</v>
      </c>
      <c r="D14221" s="1" t="s">
        <v>19</v>
      </c>
      <c r="E14221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4221" s="1" t="s">
        <v>5279</v>
      </c>
      <c r="G14221" s="1" t="s">
        <v>5280</v>
      </c>
      <c r="H14221" s="1" t="s">
        <v>5281</v>
      </c>
      <c r="I14221" s="1" t="s">
        <v>16</v>
      </c>
      <c r="J14221" s="1" t="s">
        <v>23</v>
      </c>
      <c r="K14221" s="1" t="s">
        <v>16</v>
      </c>
      <c r="L14221" s="1" t="s">
        <v>16</v>
      </c>
      <c r="M14221" s="1" t="s">
        <v>16</v>
      </c>
      <c r="N14221" s="1" t="s">
        <v>16</v>
      </c>
      <c r="O14221" s="1">
        <v>71.2</v>
      </c>
      <c r="P14221" s="1">
        <v>1.0</v>
      </c>
    </row>
    <row r="14222">
      <c r="A14222" s="1" t="s">
        <v>29</v>
      </c>
      <c r="B14222" s="1" t="s">
        <v>17064</v>
      </c>
      <c r="C14222" s="2" t="s">
        <v>17060</v>
      </c>
      <c r="D14222" s="1" t="s">
        <v>19</v>
      </c>
      <c r="E14222" s="3" t="str">
        <f>HYPERLINK("https://fyndiq.se/produkt/66924f1ff238487e/", "2-Pack GOOGLE PIXEL 7A Skärmskydd - Härdat Glas 9H - Super kvalitet 3D")</f>
        <v>2-Pack GOOGLE PIXEL 7A Skärmskydd - Härdat Glas 9H - Super kvalitet 3D</v>
      </c>
      <c r="F14222" s="1" t="s">
        <v>315</v>
      </c>
      <c r="G14222" s="1" t="s">
        <v>316</v>
      </c>
      <c r="H14222" s="1" t="s">
        <v>317</v>
      </c>
      <c r="I14222" s="1" t="s">
        <v>16</v>
      </c>
      <c r="J14222" s="1" t="s">
        <v>23</v>
      </c>
      <c r="K14222" s="1" t="s">
        <v>16</v>
      </c>
      <c r="L14222" s="1" t="s">
        <v>16</v>
      </c>
      <c r="M14222" s="1" t="s">
        <v>16</v>
      </c>
      <c r="N14222" s="1" t="s">
        <v>16</v>
      </c>
      <c r="O14222" s="1">
        <v>63.2</v>
      </c>
      <c r="P14222" s="1">
        <v>1.0</v>
      </c>
    </row>
    <row r="14223">
      <c r="A14223" s="1" t="s">
        <v>29</v>
      </c>
      <c r="B14223" s="1" t="s">
        <v>17065</v>
      </c>
      <c r="C14223" s="2" t="s">
        <v>17060</v>
      </c>
      <c r="D14223" s="1" t="s">
        <v>19</v>
      </c>
      <c r="E14223" s="3" t="str">
        <f>HYPERLINK("https://fyndiq.se/produkt/5c3a0f5cf7d640b3/", "1-Pack Självlysande Skärmskydd For iPhone 12 - Härdat Glas 9H - Super Kvalitet 3D")</f>
        <v>1-Pack Självlysande Skärmskydd For iPhone 12 - Härdat Glas 9H - Super Kvalitet 3D</v>
      </c>
      <c r="F14223" s="1" t="s">
        <v>3229</v>
      </c>
      <c r="G14223" s="1" t="s">
        <v>3230</v>
      </c>
      <c r="H14223" s="1" t="s">
        <v>3231</v>
      </c>
      <c r="I14223" s="1" t="s">
        <v>16</v>
      </c>
      <c r="J14223" s="1" t="s">
        <v>23</v>
      </c>
      <c r="K14223" s="1" t="s">
        <v>16</v>
      </c>
      <c r="L14223" s="1" t="s">
        <v>16</v>
      </c>
      <c r="M14223" s="1" t="s">
        <v>16</v>
      </c>
      <c r="N14223" s="1" t="s">
        <v>16</v>
      </c>
      <c r="O14223" s="1">
        <v>47.2</v>
      </c>
      <c r="P14223" s="1">
        <v>2.0</v>
      </c>
    </row>
    <row r="14224">
      <c r="A14224" s="1" t="s">
        <v>29</v>
      </c>
      <c r="B14224" s="1" t="s">
        <v>17066</v>
      </c>
      <c r="C14224" s="2" t="s">
        <v>17060</v>
      </c>
      <c r="D14224" s="1" t="s">
        <v>19</v>
      </c>
      <c r="E14224" s="3" t="str">
        <f>HYPERLINK("https://fyndiq.se/produkt/dd4e353afa7b4229/", "Samsung Galaxy S20 - Härdat Glas 9H-Super Kvalitet 3D Skärmskydd")</f>
        <v>Samsung Galaxy S20 - Härdat Glas 9H-Super Kvalitet 3D Skärmskydd</v>
      </c>
      <c r="F14224" s="1" t="s">
        <v>13000</v>
      </c>
      <c r="G14224" s="1" t="s">
        <v>13001</v>
      </c>
      <c r="H14224" s="1" t="s">
        <v>13002</v>
      </c>
      <c r="I14224" s="1" t="s">
        <v>16</v>
      </c>
      <c r="J14224" s="1" t="s">
        <v>23</v>
      </c>
      <c r="K14224" s="1" t="s">
        <v>16</v>
      </c>
      <c r="L14224" s="1" t="s">
        <v>16</v>
      </c>
      <c r="M14224" s="1" t="s">
        <v>16</v>
      </c>
      <c r="N14224" s="1" t="s">
        <v>16</v>
      </c>
      <c r="O14224" s="1">
        <v>63.2</v>
      </c>
      <c r="P14224" s="1">
        <v>1.0</v>
      </c>
    </row>
    <row r="14225">
      <c r="A14225" s="1" t="s">
        <v>29</v>
      </c>
      <c r="B14225" s="1" t="s">
        <v>17067</v>
      </c>
      <c r="C14225" s="2" t="s">
        <v>17060</v>
      </c>
      <c r="D14225" s="1" t="s">
        <v>19</v>
      </c>
      <c r="E14225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4225" s="1" t="s">
        <v>208</v>
      </c>
      <c r="G14225" s="1" t="s">
        <v>209</v>
      </c>
      <c r="H14225" s="1" t="s">
        <v>210</v>
      </c>
      <c r="I14225" s="1" t="s">
        <v>16</v>
      </c>
      <c r="J14225" s="1" t="s">
        <v>23</v>
      </c>
      <c r="K14225" s="1" t="s">
        <v>16</v>
      </c>
      <c r="L14225" s="1" t="s">
        <v>16</v>
      </c>
      <c r="M14225" s="1" t="s">
        <v>16</v>
      </c>
      <c r="N14225" s="1" t="s">
        <v>16</v>
      </c>
      <c r="O14225" s="1">
        <v>71.2</v>
      </c>
      <c r="P14225" s="1">
        <v>1.0</v>
      </c>
    </row>
    <row r="14226">
      <c r="A14226" s="1" t="s">
        <v>29</v>
      </c>
      <c r="B14226" s="1" t="s">
        <v>17068</v>
      </c>
      <c r="C14226" s="2" t="s">
        <v>17060</v>
      </c>
      <c r="D14226" s="1" t="s">
        <v>19</v>
      </c>
      <c r="E14226" s="3" t="str">
        <f>HYPERLINK("https://fyndiq.se/produkt/da58ea3fa3794dae/", "2-Pack Samsung S21 Ultra (5G) Skärmskydd &amp; 1-Pack linsskydd - Härdat Glas 9H - Super kvalitet 3D")</f>
        <v>2-Pack Samsung S21 Ultra (5G) Skärmskydd &amp; 1-Pack linsskydd - Härdat Glas 9H - Super kvalitet 3D</v>
      </c>
      <c r="F14226" s="1" t="s">
        <v>14844</v>
      </c>
      <c r="G14226" s="1" t="s">
        <v>14845</v>
      </c>
      <c r="H14226" s="1" t="s">
        <v>14846</v>
      </c>
      <c r="I14226" s="1" t="s">
        <v>16</v>
      </c>
      <c r="J14226" s="1" t="s">
        <v>23</v>
      </c>
      <c r="K14226" s="1" t="s">
        <v>16</v>
      </c>
      <c r="L14226" s="1" t="s">
        <v>16</v>
      </c>
      <c r="M14226" s="1" t="s">
        <v>16</v>
      </c>
      <c r="N14226" s="1" t="s">
        <v>16</v>
      </c>
      <c r="O14226" s="1">
        <v>71.2</v>
      </c>
      <c r="P14226" s="1">
        <v>1.0</v>
      </c>
    </row>
    <row r="14227">
      <c r="A14227" s="1" t="s">
        <v>29</v>
      </c>
      <c r="B14227" s="1" t="s">
        <v>17069</v>
      </c>
      <c r="C14227" s="2" t="s">
        <v>17060</v>
      </c>
      <c r="D14227" s="1" t="s">
        <v>19</v>
      </c>
      <c r="E14227" s="3" t="str">
        <f>HYPERLINK("https://fyndiq.se/produkt/97cbae7fc1944898/", "2-Pack SAMSUNG S24 Skärmskydd - Härdat Glas 9H - Super kvalitet 3D")</f>
        <v>2-Pack SAMSUNG S24 Skärmskydd - Härdat Glas 9H - Super kvalitet 3D</v>
      </c>
      <c r="F14227" s="1" t="s">
        <v>2695</v>
      </c>
      <c r="G14227" s="1" t="s">
        <v>2696</v>
      </c>
      <c r="H14227" s="1" t="s">
        <v>2697</v>
      </c>
      <c r="I14227" s="1" t="s">
        <v>16</v>
      </c>
      <c r="J14227" s="1" t="s">
        <v>23</v>
      </c>
      <c r="K14227" s="1" t="s">
        <v>16</v>
      </c>
      <c r="L14227" s="1" t="s">
        <v>16</v>
      </c>
      <c r="M14227" s="1" t="s">
        <v>16</v>
      </c>
      <c r="N14227" s="1" t="s">
        <v>16</v>
      </c>
      <c r="O14227" s="1">
        <v>63.2</v>
      </c>
      <c r="P14227" s="1">
        <v>1.0</v>
      </c>
    </row>
    <row r="14228">
      <c r="A14228" s="1" t="s">
        <v>29</v>
      </c>
      <c r="B14228" s="1" t="s">
        <v>17070</v>
      </c>
      <c r="C14228" s="2" t="s">
        <v>17060</v>
      </c>
      <c r="D14228" s="1" t="s">
        <v>19</v>
      </c>
      <c r="E14228" s="3" t="str">
        <f>HYPERLINK("https://fyndiq.se/produkt/b96aad9902754ebc/", "2-Pack Samsung S23 FE - 9H Härdat Glass - Super Kvalitet 3D")</f>
        <v>2-Pack Samsung S23 FE - 9H Härdat Glass - Super Kvalitet 3D</v>
      </c>
      <c r="F14228" s="1" t="s">
        <v>67</v>
      </c>
      <c r="G14228" s="1" t="s">
        <v>68</v>
      </c>
      <c r="H14228" s="1" t="s">
        <v>69</v>
      </c>
      <c r="I14228" s="1" t="s">
        <v>16</v>
      </c>
      <c r="J14228" s="1" t="s">
        <v>23</v>
      </c>
      <c r="K14228" s="1" t="s">
        <v>16</v>
      </c>
      <c r="L14228" s="1" t="s">
        <v>16</v>
      </c>
      <c r="M14228" s="1" t="s">
        <v>16</v>
      </c>
      <c r="N14228" s="1" t="s">
        <v>16</v>
      </c>
      <c r="O14228" s="1">
        <v>63.2</v>
      </c>
      <c r="P14228" s="1">
        <v>1.0</v>
      </c>
    </row>
    <row r="14229">
      <c r="A14229" s="1" t="s">
        <v>29</v>
      </c>
      <c r="B14229" s="1" t="s">
        <v>17071</v>
      </c>
      <c r="C14229" s="2" t="s">
        <v>17060</v>
      </c>
      <c r="D14229" s="1" t="s">
        <v>19</v>
      </c>
      <c r="E14229" s="3" t="str">
        <f>HYPERLINK("https://fyndiq.se/produkt/432d784756a84eff/", "2-Pack Samsung Galaxy S20FE - Härdat Glas-9H -Super kvalitet 3D")</f>
        <v>2-Pack Samsung Galaxy S20FE - Härdat Glas-9H -Super kvalitet 3D</v>
      </c>
      <c r="F14229" s="1" t="s">
        <v>1078</v>
      </c>
      <c r="G14229" s="1" t="s">
        <v>1079</v>
      </c>
      <c r="H14229" s="1" t="s">
        <v>1080</v>
      </c>
      <c r="I14229" s="1" t="s">
        <v>16</v>
      </c>
      <c r="J14229" s="1" t="s">
        <v>23</v>
      </c>
      <c r="K14229" s="1" t="s">
        <v>16</v>
      </c>
      <c r="L14229" s="1" t="s">
        <v>16</v>
      </c>
      <c r="M14229" s="1" t="s">
        <v>16</v>
      </c>
      <c r="N14229" s="1" t="s">
        <v>16</v>
      </c>
      <c r="O14229" s="1">
        <v>63.2</v>
      </c>
      <c r="P14229" s="1">
        <v>1.0</v>
      </c>
    </row>
    <row r="14230">
      <c r="A14230" s="1" t="s">
        <v>29</v>
      </c>
      <c r="B14230" s="1" t="s">
        <v>17072</v>
      </c>
      <c r="C14230" s="2" t="s">
        <v>17060</v>
      </c>
      <c r="D14230" s="1" t="s">
        <v>19</v>
      </c>
      <c r="E14230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4230" s="1" t="s">
        <v>1110</v>
      </c>
      <c r="G14230" s="1" t="s">
        <v>1111</v>
      </c>
      <c r="H14230" s="1" t="s">
        <v>1112</v>
      </c>
      <c r="I14230" s="1" t="s">
        <v>16</v>
      </c>
      <c r="J14230" s="1" t="s">
        <v>23</v>
      </c>
      <c r="K14230" s="1" t="s">
        <v>16</v>
      </c>
      <c r="L14230" s="1" t="s">
        <v>16</v>
      </c>
      <c r="M14230" s="1" t="s">
        <v>16</v>
      </c>
      <c r="N14230" s="1" t="s">
        <v>16</v>
      </c>
      <c r="O14230" s="1">
        <v>71.2</v>
      </c>
      <c r="P14230" s="1">
        <v>1.0</v>
      </c>
    </row>
    <row r="14231">
      <c r="A14231" s="1" t="s">
        <v>29</v>
      </c>
      <c r="B14231" s="1" t="s">
        <v>17073</v>
      </c>
      <c r="C14231" s="2" t="s">
        <v>17060</v>
      </c>
      <c r="D14231" s="1" t="s">
        <v>19</v>
      </c>
      <c r="E14231" s="3" t="str">
        <f>HYPERLINK("https://fyndiq.se/produkt/f14d7a07171e4082/", "2 Pack Samsung S21 5G - Härdat Glas 9H - Super Kvalitet 3D")</f>
        <v>2 Pack Samsung S21 5G - Härdat Glas 9H - Super Kvalitet 3D</v>
      </c>
      <c r="F14231" s="1" t="s">
        <v>741</v>
      </c>
      <c r="G14231" s="1" t="s">
        <v>742</v>
      </c>
      <c r="H14231" s="1" t="s">
        <v>743</v>
      </c>
      <c r="I14231" s="1" t="s">
        <v>16</v>
      </c>
      <c r="J14231" s="1" t="s">
        <v>23</v>
      </c>
      <c r="K14231" s="1" t="s">
        <v>16</v>
      </c>
      <c r="L14231" s="1" t="s">
        <v>16</v>
      </c>
      <c r="M14231" s="1" t="s">
        <v>16</v>
      </c>
      <c r="N14231" s="1" t="s">
        <v>16</v>
      </c>
      <c r="O14231" s="1">
        <v>63.2</v>
      </c>
      <c r="P14231" s="1">
        <v>1.0</v>
      </c>
    </row>
    <row r="14232">
      <c r="A14232" s="1" t="s">
        <v>29</v>
      </c>
      <c r="B14232" s="1" t="s">
        <v>17074</v>
      </c>
      <c r="C14232" s="2" t="s">
        <v>17060</v>
      </c>
      <c r="D14232" s="1" t="s">
        <v>19</v>
      </c>
      <c r="E14232" s="3" t="str">
        <f t="shared" ref="E14232:E14233" si="645">HYPERLINK("https://fyndiq.se/produkt/08d44de1ca3946df/", "2-Pack Samsung Galaxy S10 - Härdat Glas 9H – 3D Skärmskydd - Super kvalitet")</f>
        <v>2-Pack Samsung Galaxy S10 - Härdat Glas 9H – 3D Skärmskydd - Super kvalitet</v>
      </c>
      <c r="F14232" s="1" t="s">
        <v>729</v>
      </c>
      <c r="G14232" s="1" t="s">
        <v>730</v>
      </c>
      <c r="H14232" s="1" t="s">
        <v>731</v>
      </c>
      <c r="I14232" s="1" t="s">
        <v>16</v>
      </c>
      <c r="J14232" s="1" t="s">
        <v>23</v>
      </c>
      <c r="K14232" s="1" t="s">
        <v>16</v>
      </c>
      <c r="L14232" s="1" t="s">
        <v>16</v>
      </c>
      <c r="M14232" s="1" t="s">
        <v>16</v>
      </c>
      <c r="N14232" s="1" t="s">
        <v>16</v>
      </c>
      <c r="O14232" s="1">
        <v>63.2</v>
      </c>
      <c r="P14232" s="1">
        <v>1.0</v>
      </c>
    </row>
    <row r="14233">
      <c r="A14233" s="1" t="s">
        <v>29</v>
      </c>
      <c r="B14233" s="1" t="s">
        <v>17075</v>
      </c>
      <c r="C14233" s="2" t="s">
        <v>17060</v>
      </c>
      <c r="D14233" s="1" t="s">
        <v>19</v>
      </c>
      <c r="E14233" s="3" t="str">
        <f t="shared" si="645"/>
        <v>2-Pack Samsung Galaxy S10 - Härdat Glas 9H – 3D Skärmskydd - Super kvalitet</v>
      </c>
      <c r="F14233" s="1" t="s">
        <v>729</v>
      </c>
      <c r="G14233" s="1" t="s">
        <v>730</v>
      </c>
      <c r="H14233" s="1" t="s">
        <v>731</v>
      </c>
      <c r="I14233" s="1" t="s">
        <v>16</v>
      </c>
      <c r="J14233" s="1" t="s">
        <v>23</v>
      </c>
      <c r="K14233" s="1" t="s">
        <v>16</v>
      </c>
      <c r="L14233" s="1" t="s">
        <v>16</v>
      </c>
      <c r="M14233" s="1" t="s">
        <v>16</v>
      </c>
      <c r="N14233" s="1" t="s">
        <v>16</v>
      </c>
      <c r="O14233" s="1">
        <v>63.2</v>
      </c>
      <c r="P14233" s="1">
        <v>1.0</v>
      </c>
    </row>
    <row r="14234">
      <c r="A14234" s="1" t="s">
        <v>29</v>
      </c>
      <c r="B14234" s="1" t="s">
        <v>17076</v>
      </c>
      <c r="C14234" s="2" t="s">
        <v>17060</v>
      </c>
      <c r="D14234" s="1" t="s">
        <v>19</v>
      </c>
      <c r="E14234" s="3" t="str">
        <f>HYPERLINK("https://fyndiq.se/produkt/66924f1ff238487e/", "2-Pack GOOGLE PIXEL 7A Skärmskydd - Härdat Glas 9H - Super kvalitet 3D")</f>
        <v>2-Pack GOOGLE PIXEL 7A Skärmskydd - Härdat Glas 9H - Super kvalitet 3D</v>
      </c>
      <c r="F14234" s="1" t="s">
        <v>315</v>
      </c>
      <c r="G14234" s="1" t="s">
        <v>316</v>
      </c>
      <c r="H14234" s="1" t="s">
        <v>317</v>
      </c>
      <c r="I14234" s="1" t="s">
        <v>16</v>
      </c>
      <c r="J14234" s="1" t="s">
        <v>23</v>
      </c>
      <c r="K14234" s="1" t="s">
        <v>16</v>
      </c>
      <c r="L14234" s="1" t="s">
        <v>16</v>
      </c>
      <c r="M14234" s="1" t="s">
        <v>16</v>
      </c>
      <c r="N14234" s="1" t="s">
        <v>16</v>
      </c>
      <c r="O14234" s="1">
        <v>63.2</v>
      </c>
      <c r="P14234" s="1">
        <v>1.0</v>
      </c>
    </row>
    <row r="14235">
      <c r="A14235" s="1" t="s">
        <v>29</v>
      </c>
      <c r="B14235" s="1" t="s">
        <v>17077</v>
      </c>
      <c r="C14235" s="2" t="s">
        <v>17060</v>
      </c>
      <c r="D14235" s="1" t="s">
        <v>19</v>
      </c>
      <c r="E14235" s="3" t="str">
        <f t="shared" ref="E14235:E14236" si="646"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235" s="1" t="s">
        <v>722</v>
      </c>
      <c r="G14235" s="1" t="s">
        <v>723</v>
      </c>
      <c r="H14235" s="1" t="s">
        <v>724</v>
      </c>
      <c r="I14235" s="1" t="s">
        <v>16</v>
      </c>
      <c r="J14235" s="1" t="s">
        <v>23</v>
      </c>
      <c r="K14235" s="1" t="s">
        <v>16</v>
      </c>
      <c r="L14235" s="1" t="s">
        <v>16</v>
      </c>
      <c r="M14235" s="1" t="s">
        <v>16</v>
      </c>
      <c r="N14235" s="1" t="s">
        <v>16</v>
      </c>
      <c r="O14235" s="1">
        <v>79.2</v>
      </c>
      <c r="P14235" s="1">
        <v>1.0</v>
      </c>
    </row>
    <row r="14236">
      <c r="A14236" s="1" t="s">
        <v>29</v>
      </c>
      <c r="B14236" s="1" t="s">
        <v>17078</v>
      </c>
      <c r="C14236" s="2" t="s">
        <v>17060</v>
      </c>
      <c r="D14236" s="1" t="s">
        <v>19</v>
      </c>
      <c r="E14236" s="3" t="str">
        <f t="shared" si="646"/>
        <v>2-Pack Samsung S23 Ultra Skärmskydd &amp; 1-Pack linsskydd - Härdat Glas 9H - Super kvalitet 3D</v>
      </c>
      <c r="F14236" s="1" t="s">
        <v>722</v>
      </c>
      <c r="G14236" s="1" t="s">
        <v>723</v>
      </c>
      <c r="H14236" s="1" t="s">
        <v>724</v>
      </c>
      <c r="I14236" s="1" t="s">
        <v>16</v>
      </c>
      <c r="J14236" s="1" t="s">
        <v>23</v>
      </c>
      <c r="K14236" s="1" t="s">
        <v>16</v>
      </c>
      <c r="L14236" s="1" t="s">
        <v>16</v>
      </c>
      <c r="M14236" s="1" t="s">
        <v>16</v>
      </c>
      <c r="N14236" s="1" t="s">
        <v>16</v>
      </c>
      <c r="O14236" s="1">
        <v>79.2</v>
      </c>
      <c r="P14236" s="1">
        <v>1.0</v>
      </c>
    </row>
    <row r="14237">
      <c r="A14237" s="1" t="s">
        <v>29</v>
      </c>
      <c r="B14237" s="1" t="s">
        <v>17079</v>
      </c>
      <c r="C14237" s="2" t="s">
        <v>17060</v>
      </c>
      <c r="D14237" s="1" t="s">
        <v>19</v>
      </c>
      <c r="E14237" s="3" t="str">
        <f t="shared" ref="E14237:E14239" si="647">HYPERLINK("https://fyndiq.se/produkt/dfe28e565d2e4c8d/", "2 Pack Samsung S21 FE - 9H Härdat Glass - Super Kvalitet 3D")</f>
        <v>2 Pack Samsung S21 FE - 9H Härdat Glass - Super Kvalitet 3D</v>
      </c>
      <c r="F14237" s="1" t="s">
        <v>276</v>
      </c>
      <c r="G14237" s="1" t="s">
        <v>277</v>
      </c>
      <c r="H14237" s="1" t="s">
        <v>278</v>
      </c>
      <c r="I14237" s="1" t="s">
        <v>16</v>
      </c>
      <c r="J14237" s="1" t="s">
        <v>23</v>
      </c>
      <c r="K14237" s="1" t="s">
        <v>16</v>
      </c>
      <c r="L14237" s="1" t="s">
        <v>16</v>
      </c>
      <c r="M14237" s="1" t="s">
        <v>16</v>
      </c>
      <c r="N14237" s="1" t="s">
        <v>16</v>
      </c>
      <c r="O14237" s="1">
        <v>63.2</v>
      </c>
      <c r="P14237" s="1">
        <v>1.0</v>
      </c>
    </row>
    <row r="14238">
      <c r="A14238" s="1" t="s">
        <v>29</v>
      </c>
      <c r="B14238" s="1" t="s">
        <v>17080</v>
      </c>
      <c r="C14238" s="2" t="s">
        <v>17060</v>
      </c>
      <c r="D14238" s="1" t="s">
        <v>19</v>
      </c>
      <c r="E14238" s="3" t="str">
        <f t="shared" si="647"/>
        <v>2 Pack Samsung S21 FE - 9H Härdat Glass - Super Kvalitet 3D</v>
      </c>
      <c r="F14238" s="1" t="s">
        <v>276</v>
      </c>
      <c r="G14238" s="1" t="s">
        <v>277</v>
      </c>
      <c r="H14238" s="1" t="s">
        <v>278</v>
      </c>
      <c r="I14238" s="1" t="s">
        <v>16</v>
      </c>
      <c r="J14238" s="1" t="s">
        <v>23</v>
      </c>
      <c r="K14238" s="1" t="s">
        <v>16</v>
      </c>
      <c r="L14238" s="1" t="s">
        <v>16</v>
      </c>
      <c r="M14238" s="1" t="s">
        <v>16</v>
      </c>
      <c r="N14238" s="1" t="s">
        <v>16</v>
      </c>
      <c r="O14238" s="1">
        <v>63.2</v>
      </c>
      <c r="P14238" s="1">
        <v>1.0</v>
      </c>
    </row>
    <row r="14239">
      <c r="A14239" s="1" t="s">
        <v>29</v>
      </c>
      <c r="B14239" s="1" t="s">
        <v>17081</v>
      </c>
      <c r="C14239" s="2" t="s">
        <v>17060</v>
      </c>
      <c r="D14239" s="1" t="s">
        <v>19</v>
      </c>
      <c r="E14239" s="3" t="str">
        <f t="shared" si="647"/>
        <v>2 Pack Samsung S21 FE - 9H Härdat Glass - Super Kvalitet 3D</v>
      </c>
      <c r="F14239" s="1" t="s">
        <v>276</v>
      </c>
      <c r="G14239" s="1" t="s">
        <v>277</v>
      </c>
      <c r="H14239" s="1" t="s">
        <v>278</v>
      </c>
      <c r="I14239" s="1" t="s">
        <v>16</v>
      </c>
      <c r="J14239" s="1" t="s">
        <v>23</v>
      </c>
      <c r="K14239" s="1" t="s">
        <v>16</v>
      </c>
      <c r="L14239" s="1" t="s">
        <v>16</v>
      </c>
      <c r="M14239" s="1" t="s">
        <v>16</v>
      </c>
      <c r="N14239" s="1" t="s">
        <v>16</v>
      </c>
      <c r="O14239" s="1">
        <v>63.2</v>
      </c>
      <c r="P14239" s="1">
        <v>1.0</v>
      </c>
    </row>
    <row r="14240">
      <c r="A14240" s="1" t="s">
        <v>29</v>
      </c>
      <c r="B14240" s="1" t="s">
        <v>17082</v>
      </c>
      <c r="C14240" s="2" t="s">
        <v>17060</v>
      </c>
      <c r="D14240" s="1" t="s">
        <v>19</v>
      </c>
      <c r="E14240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4240" s="1" t="s">
        <v>340</v>
      </c>
      <c r="G14240" s="1" t="s">
        <v>341</v>
      </c>
      <c r="H14240" s="1" t="s">
        <v>342</v>
      </c>
      <c r="I14240" s="1" t="s">
        <v>16</v>
      </c>
      <c r="J14240" s="1" t="s">
        <v>23</v>
      </c>
      <c r="K14240" s="1" t="s">
        <v>16</v>
      </c>
      <c r="L14240" s="1" t="s">
        <v>16</v>
      </c>
      <c r="M14240" s="1" t="s">
        <v>16</v>
      </c>
      <c r="N14240" s="1" t="s">
        <v>16</v>
      </c>
      <c r="O14240" s="1">
        <v>63.2</v>
      </c>
      <c r="P14240" s="1">
        <v>1.0</v>
      </c>
    </row>
    <row r="14241">
      <c r="A14241" s="1" t="s">
        <v>29</v>
      </c>
      <c r="B14241" s="1" t="s">
        <v>17083</v>
      </c>
      <c r="C14241" s="2" t="s">
        <v>17060</v>
      </c>
      <c r="D14241" s="1" t="s">
        <v>19</v>
      </c>
      <c r="E1424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4241" s="1" t="s">
        <v>204</v>
      </c>
      <c r="G14241" s="1" t="s">
        <v>205</v>
      </c>
      <c r="H14241" s="1" t="s">
        <v>206</v>
      </c>
      <c r="I14241" s="1" t="s">
        <v>16</v>
      </c>
      <c r="J14241" s="1" t="s">
        <v>23</v>
      </c>
      <c r="K14241" s="1" t="s">
        <v>16</v>
      </c>
      <c r="L14241" s="1" t="s">
        <v>16</v>
      </c>
      <c r="M14241" s="1" t="s">
        <v>16</v>
      </c>
      <c r="N14241" s="1" t="s">
        <v>16</v>
      </c>
      <c r="O14241" s="1">
        <v>71.2</v>
      </c>
      <c r="P14241" s="1">
        <v>1.0</v>
      </c>
    </row>
    <row r="14242">
      <c r="A14242" s="1" t="s">
        <v>29</v>
      </c>
      <c r="B14242" s="1" t="s">
        <v>17084</v>
      </c>
      <c r="C14242" s="2" t="s">
        <v>17060</v>
      </c>
      <c r="D14242" s="1" t="s">
        <v>19</v>
      </c>
      <c r="E14242" s="3" t="str">
        <f>HYPERLINK("https://fyndiq.se/produkt/84cea09838d342cf/", "Sony Xperia 10 V - Härdat Glas 9H - Super Kvalitet 3D Skärmskydd")</f>
        <v>Sony Xperia 10 V - Härdat Glas 9H - Super Kvalitet 3D Skärmskydd</v>
      </c>
      <c r="F14242" s="1" t="s">
        <v>1784</v>
      </c>
      <c r="G14242" s="1" t="s">
        <v>1785</v>
      </c>
      <c r="H14242" s="1" t="s">
        <v>1786</v>
      </c>
      <c r="I14242" s="1" t="s">
        <v>16</v>
      </c>
      <c r="J14242" s="1" t="s">
        <v>23</v>
      </c>
      <c r="K14242" s="1" t="s">
        <v>16</v>
      </c>
      <c r="L14242" s="1" t="s">
        <v>16</v>
      </c>
      <c r="M14242" s="1" t="s">
        <v>16</v>
      </c>
      <c r="N14242" s="1" t="s">
        <v>16</v>
      </c>
      <c r="O14242" s="1">
        <v>63.2</v>
      </c>
      <c r="P14242" s="1">
        <v>1.0</v>
      </c>
    </row>
    <row r="14243">
      <c r="A14243" s="1" t="s">
        <v>29</v>
      </c>
      <c r="B14243" s="1" t="s">
        <v>17085</v>
      </c>
      <c r="C14243" s="2" t="s">
        <v>17060</v>
      </c>
      <c r="D14243" s="1" t="s">
        <v>19</v>
      </c>
      <c r="E14243" s="3" t="str">
        <f>HYPERLINK("https://fyndiq.se/produkt/c8f9d711822e4429/", "2-Pack Samsung S22 Plus Skärmskydd &amp; 1-Pack linsskydd - 9H Glas")</f>
        <v>2-Pack Samsung S22 Plus Skärmskydd &amp; 1-Pack linsskydd - 9H Glas</v>
      </c>
      <c r="F14243" s="1" t="s">
        <v>5409</v>
      </c>
      <c r="G14243" s="1" t="s">
        <v>5410</v>
      </c>
      <c r="H14243" s="1" t="s">
        <v>5411</v>
      </c>
      <c r="I14243" s="1" t="s">
        <v>16</v>
      </c>
      <c r="J14243" s="1" t="s">
        <v>23</v>
      </c>
      <c r="K14243" s="1" t="s">
        <v>16</v>
      </c>
      <c r="L14243" s="1" t="s">
        <v>16</v>
      </c>
      <c r="M14243" s="1" t="s">
        <v>16</v>
      </c>
      <c r="N14243" s="1" t="s">
        <v>16</v>
      </c>
      <c r="O14243" s="1">
        <v>71.2</v>
      </c>
      <c r="P14243" s="1">
        <v>1.0</v>
      </c>
    </row>
    <row r="14244">
      <c r="A14244" s="1" t="s">
        <v>29</v>
      </c>
      <c r="B14244" s="1" t="s">
        <v>17086</v>
      </c>
      <c r="C14244" s="2" t="s">
        <v>17060</v>
      </c>
      <c r="D14244" s="1" t="s">
        <v>19</v>
      </c>
      <c r="E14244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4244" s="1" t="s">
        <v>4298</v>
      </c>
      <c r="G14244" s="1" t="s">
        <v>4299</v>
      </c>
      <c r="H14244" s="1" t="s">
        <v>4300</v>
      </c>
      <c r="I14244" s="1" t="s">
        <v>16</v>
      </c>
      <c r="J14244" s="1" t="s">
        <v>23</v>
      </c>
      <c r="K14244" s="1" t="s">
        <v>16</v>
      </c>
      <c r="L14244" s="1" t="s">
        <v>16</v>
      </c>
      <c r="M14244" s="1" t="s">
        <v>16</v>
      </c>
      <c r="N14244" s="1" t="s">
        <v>16</v>
      </c>
      <c r="O14244" s="1">
        <v>151.2</v>
      </c>
      <c r="P14244" s="1">
        <v>1.0</v>
      </c>
    </row>
    <row r="14245">
      <c r="A14245" s="1" t="s">
        <v>29</v>
      </c>
      <c r="B14245" s="1" t="s">
        <v>17087</v>
      </c>
      <c r="C14245" s="2" t="s">
        <v>17060</v>
      </c>
      <c r="D14245" s="1" t="s">
        <v>19</v>
      </c>
      <c r="E14245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4245" s="1" t="s">
        <v>4343</v>
      </c>
      <c r="G14245" s="1" t="s">
        <v>4344</v>
      </c>
      <c r="H14245" s="1" t="s">
        <v>4345</v>
      </c>
      <c r="I14245" s="1" t="s">
        <v>16</v>
      </c>
      <c r="J14245" s="1" t="s">
        <v>23</v>
      </c>
      <c r="K14245" s="1" t="s">
        <v>16</v>
      </c>
      <c r="L14245" s="1" t="s">
        <v>16</v>
      </c>
      <c r="M14245" s="1" t="s">
        <v>16</v>
      </c>
      <c r="N14245" s="1" t="s">
        <v>16</v>
      </c>
      <c r="O14245" s="1">
        <v>95.2</v>
      </c>
      <c r="P14245" s="1">
        <v>1.0</v>
      </c>
    </row>
    <row r="14246">
      <c r="A14246" s="1" t="s">
        <v>29</v>
      </c>
      <c r="B14246" s="1" t="s">
        <v>17088</v>
      </c>
      <c r="C14246" s="2" t="s">
        <v>17060</v>
      </c>
      <c r="D14246" s="1" t="s">
        <v>19</v>
      </c>
      <c r="E14246" s="3" t="str">
        <f>HYPERLINK("https://fyndiq.se/produkt/6730ced651b84c45/", "2 Pack Motorola EDGE 30 - Härdat Glas 9H - Super kvalitet 3D")</f>
        <v>2 Pack Motorola EDGE 30 - Härdat Glas 9H - Super kvalitet 3D</v>
      </c>
      <c r="F14246" s="1" t="s">
        <v>17089</v>
      </c>
      <c r="G14246" s="1" t="s">
        <v>17090</v>
      </c>
      <c r="H14246" s="1" t="s">
        <v>17091</v>
      </c>
      <c r="I14246" s="1" t="s">
        <v>16</v>
      </c>
      <c r="J14246" s="1" t="s">
        <v>23</v>
      </c>
      <c r="K14246" s="1" t="s">
        <v>16</v>
      </c>
      <c r="L14246" s="1" t="s">
        <v>16</v>
      </c>
      <c r="M14246" s="1" t="s">
        <v>16</v>
      </c>
      <c r="N14246" s="1" t="s">
        <v>16</v>
      </c>
      <c r="O14246" s="1">
        <v>63.2</v>
      </c>
      <c r="P14246" s="1">
        <v>1.0</v>
      </c>
    </row>
    <row r="14247">
      <c r="A14247" s="1" t="s">
        <v>29</v>
      </c>
      <c r="B14247" s="1" t="s">
        <v>17092</v>
      </c>
      <c r="C14247" s="2" t="s">
        <v>17060</v>
      </c>
      <c r="D14247" s="1" t="s">
        <v>19</v>
      </c>
      <c r="E14247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4247" s="1" t="s">
        <v>516</v>
      </c>
      <c r="G14247" s="1" t="s">
        <v>517</v>
      </c>
      <c r="H14247" s="1" t="s">
        <v>518</v>
      </c>
      <c r="I14247" s="1" t="s">
        <v>16</v>
      </c>
      <c r="J14247" s="1" t="s">
        <v>23</v>
      </c>
      <c r="K14247" s="1" t="s">
        <v>16</v>
      </c>
      <c r="L14247" s="1" t="s">
        <v>16</v>
      </c>
      <c r="M14247" s="1" t="s">
        <v>16</v>
      </c>
      <c r="N14247" s="1" t="s">
        <v>16</v>
      </c>
      <c r="O14247" s="1">
        <v>71.2</v>
      </c>
      <c r="P14247" s="1">
        <v>1.0</v>
      </c>
    </row>
    <row r="14248">
      <c r="A14248" s="1" t="s">
        <v>29</v>
      </c>
      <c r="B14248" s="1" t="s">
        <v>17093</v>
      </c>
      <c r="C14248" s="2" t="s">
        <v>17060</v>
      </c>
      <c r="D14248" s="1" t="s">
        <v>19</v>
      </c>
      <c r="E14248" s="3" t="str">
        <f t="shared" ref="E14248:E14249" si="648">HYPERLINK("https://fyndiq.se/produkt/f2c164e932234570/", "2-Pack HUAWEI P30 PRO Skärmskydd - Härdat Glas 9H - Super kvalitet 3D")</f>
        <v>2-Pack HUAWEI P30 PRO Skärmskydd - Härdat Glas 9H - Super kvalitet 3D</v>
      </c>
      <c r="F14248" s="1" t="s">
        <v>267</v>
      </c>
      <c r="G14248" s="1" t="s">
        <v>268</v>
      </c>
      <c r="H14248" s="1" t="s">
        <v>269</v>
      </c>
      <c r="I14248" s="1" t="s">
        <v>16</v>
      </c>
      <c r="J14248" s="1" t="s">
        <v>23</v>
      </c>
      <c r="K14248" s="1" t="s">
        <v>16</v>
      </c>
      <c r="L14248" s="1" t="s">
        <v>16</v>
      </c>
      <c r="M14248" s="1" t="s">
        <v>16</v>
      </c>
      <c r="N14248" s="1" t="s">
        <v>16</v>
      </c>
      <c r="O14248" s="1">
        <v>63.2</v>
      </c>
      <c r="P14248" s="1">
        <v>1.0</v>
      </c>
    </row>
    <row r="14249">
      <c r="A14249" s="1" t="s">
        <v>29</v>
      </c>
      <c r="B14249" s="1" t="s">
        <v>17094</v>
      </c>
      <c r="C14249" s="2" t="s">
        <v>17060</v>
      </c>
      <c r="D14249" s="1" t="s">
        <v>19</v>
      </c>
      <c r="E14249" s="3" t="str">
        <f t="shared" si="648"/>
        <v>2-Pack HUAWEI P30 PRO Skärmskydd - Härdat Glas 9H - Super kvalitet 3D</v>
      </c>
      <c r="F14249" s="1" t="s">
        <v>267</v>
      </c>
      <c r="G14249" s="1" t="s">
        <v>268</v>
      </c>
      <c r="H14249" s="1" t="s">
        <v>269</v>
      </c>
      <c r="I14249" s="1" t="s">
        <v>16</v>
      </c>
      <c r="J14249" s="1" t="s">
        <v>23</v>
      </c>
      <c r="K14249" s="1" t="s">
        <v>16</v>
      </c>
      <c r="L14249" s="1" t="s">
        <v>16</v>
      </c>
      <c r="M14249" s="1" t="s">
        <v>16</v>
      </c>
      <c r="N14249" s="1" t="s">
        <v>16</v>
      </c>
      <c r="O14249" s="1">
        <v>63.2</v>
      </c>
      <c r="P14249" s="1">
        <v>1.0</v>
      </c>
    </row>
    <row r="14250">
      <c r="A14250" s="1" t="s">
        <v>29</v>
      </c>
      <c r="B14250" s="1" t="s">
        <v>17095</v>
      </c>
      <c r="C14250" s="2" t="s">
        <v>17060</v>
      </c>
      <c r="D14250" s="1" t="s">
        <v>19</v>
      </c>
      <c r="E1425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250" s="1" t="s">
        <v>614</v>
      </c>
      <c r="G14250" s="1" t="s">
        <v>615</v>
      </c>
      <c r="H14250" s="1" t="s">
        <v>616</v>
      </c>
      <c r="I14250" s="1" t="s">
        <v>16</v>
      </c>
      <c r="J14250" s="1" t="s">
        <v>23</v>
      </c>
      <c r="K14250" s="1" t="s">
        <v>16</v>
      </c>
      <c r="L14250" s="1" t="s">
        <v>16</v>
      </c>
      <c r="M14250" s="1" t="s">
        <v>16</v>
      </c>
      <c r="N14250" s="1" t="s">
        <v>16</v>
      </c>
      <c r="O14250" s="1">
        <v>71.2</v>
      </c>
      <c r="P14250" s="1">
        <v>1.0</v>
      </c>
    </row>
    <row r="14251">
      <c r="A14251" s="1" t="s">
        <v>29</v>
      </c>
      <c r="B14251" s="1" t="s">
        <v>17096</v>
      </c>
      <c r="C14251" s="2" t="s">
        <v>17060</v>
      </c>
      <c r="D14251" s="1" t="s">
        <v>19</v>
      </c>
      <c r="E14251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4251" s="1" t="s">
        <v>813</v>
      </c>
      <c r="G14251" s="1" t="s">
        <v>814</v>
      </c>
      <c r="H14251" s="1" t="s">
        <v>815</v>
      </c>
      <c r="I14251" s="1" t="s">
        <v>16</v>
      </c>
      <c r="J14251" s="1" t="s">
        <v>23</v>
      </c>
      <c r="K14251" s="1" t="s">
        <v>16</v>
      </c>
      <c r="L14251" s="1" t="s">
        <v>16</v>
      </c>
      <c r="M14251" s="1" t="s">
        <v>16</v>
      </c>
      <c r="N14251" s="1" t="s">
        <v>16</v>
      </c>
      <c r="O14251" s="1">
        <v>63.2</v>
      </c>
      <c r="P14251" s="1">
        <v>1.0</v>
      </c>
    </row>
    <row r="14252">
      <c r="A14252" s="1" t="s">
        <v>29</v>
      </c>
      <c r="B14252" s="1" t="s">
        <v>17097</v>
      </c>
      <c r="C14252" s="2" t="s">
        <v>17060</v>
      </c>
      <c r="D14252" s="1" t="s">
        <v>19</v>
      </c>
      <c r="E14252" s="3" t="str">
        <f>HYPERLINK("https://fyndiq.se/produkt/a00b62acc6644fd2/", "2-Pack Samsung Galaxy S10 - Härdat glas 9H – Super kvalitet 3D")</f>
        <v>2-Pack Samsung Galaxy S10 - Härdat glas 9H – Super kvalitet 3D</v>
      </c>
      <c r="F14252" s="1" t="s">
        <v>1291</v>
      </c>
      <c r="G14252" s="1" t="s">
        <v>1292</v>
      </c>
      <c r="H14252" s="1" t="s">
        <v>1293</v>
      </c>
      <c r="I14252" s="1" t="s">
        <v>16</v>
      </c>
      <c r="J14252" s="1" t="s">
        <v>23</v>
      </c>
      <c r="K14252" s="1" t="s">
        <v>16</v>
      </c>
      <c r="L14252" s="1" t="s">
        <v>16</v>
      </c>
      <c r="M14252" s="1" t="s">
        <v>16</v>
      </c>
      <c r="N14252" s="1" t="s">
        <v>16</v>
      </c>
      <c r="O14252" s="1">
        <v>63.2</v>
      </c>
      <c r="P14252" s="1">
        <v>1.0</v>
      </c>
    </row>
    <row r="14253">
      <c r="A14253" s="1" t="s">
        <v>29</v>
      </c>
      <c r="B14253" s="1" t="s">
        <v>17098</v>
      </c>
      <c r="C14253" s="2" t="s">
        <v>17060</v>
      </c>
      <c r="D14253" s="1" t="s">
        <v>19</v>
      </c>
      <c r="E14253" s="3" t="str">
        <f t="shared" ref="E14253:E14254" si="649">HYPERLINK("https://fyndiq.se/produkt/675bb02ed6bb4e07/", "2-Pack Samsung Galaxy S21 Ultra - Härdat Glas 9H-Super Kvalitet")</f>
        <v>2-Pack Samsung Galaxy S21 Ultra - Härdat Glas 9H-Super Kvalitet</v>
      </c>
      <c r="F14253" s="1" t="s">
        <v>91</v>
      </c>
      <c r="G14253" s="1" t="s">
        <v>92</v>
      </c>
      <c r="H14253" s="1" t="s">
        <v>93</v>
      </c>
      <c r="I14253" s="1" t="s">
        <v>16</v>
      </c>
      <c r="J14253" s="1" t="s">
        <v>23</v>
      </c>
      <c r="K14253" s="1" t="s">
        <v>16</v>
      </c>
      <c r="L14253" s="1" t="s">
        <v>16</v>
      </c>
      <c r="M14253" s="1" t="s">
        <v>16</v>
      </c>
      <c r="N14253" s="1" t="s">
        <v>16</v>
      </c>
      <c r="O14253" s="1">
        <v>63.2</v>
      </c>
      <c r="P14253" s="1">
        <v>1.0</v>
      </c>
    </row>
    <row r="14254">
      <c r="A14254" s="1" t="s">
        <v>29</v>
      </c>
      <c r="B14254" s="1" t="s">
        <v>17099</v>
      </c>
      <c r="C14254" s="2" t="s">
        <v>17060</v>
      </c>
      <c r="D14254" s="1" t="s">
        <v>19</v>
      </c>
      <c r="E14254" s="3" t="str">
        <f t="shared" si="649"/>
        <v>2-Pack Samsung Galaxy S21 Ultra - Härdat Glas 9H-Super Kvalitet</v>
      </c>
      <c r="F14254" s="1" t="s">
        <v>91</v>
      </c>
      <c r="G14254" s="1" t="s">
        <v>92</v>
      </c>
      <c r="H14254" s="1" t="s">
        <v>93</v>
      </c>
      <c r="I14254" s="1" t="s">
        <v>16</v>
      </c>
      <c r="J14254" s="1" t="s">
        <v>23</v>
      </c>
      <c r="K14254" s="1" t="s">
        <v>16</v>
      </c>
      <c r="L14254" s="1" t="s">
        <v>16</v>
      </c>
      <c r="M14254" s="1" t="s">
        <v>16</v>
      </c>
      <c r="N14254" s="1" t="s">
        <v>16</v>
      </c>
      <c r="O14254" s="1">
        <v>63.2</v>
      </c>
      <c r="P14254" s="1">
        <v>1.0</v>
      </c>
    </row>
    <row r="14255">
      <c r="A14255" s="1" t="s">
        <v>29</v>
      </c>
      <c r="B14255" s="1" t="s">
        <v>17100</v>
      </c>
      <c r="C14255" s="2" t="s">
        <v>17060</v>
      </c>
      <c r="D14255" s="1" t="s">
        <v>19</v>
      </c>
      <c r="E14255" s="3" t="str">
        <f>HYPERLINK("https://fyndiq.se/produkt/66924f1ff238487e/", "2-Pack GOOGLE PIXEL 7A Skärmskydd - Härdat Glas 9H - Super kvalitet 3D")</f>
        <v>2-Pack GOOGLE PIXEL 7A Skärmskydd - Härdat Glas 9H - Super kvalitet 3D</v>
      </c>
      <c r="F14255" s="1" t="s">
        <v>315</v>
      </c>
      <c r="G14255" s="1" t="s">
        <v>316</v>
      </c>
      <c r="H14255" s="1" t="s">
        <v>317</v>
      </c>
      <c r="I14255" s="1" t="s">
        <v>16</v>
      </c>
      <c r="J14255" s="1" t="s">
        <v>23</v>
      </c>
      <c r="K14255" s="1" t="s">
        <v>16</v>
      </c>
      <c r="L14255" s="1" t="s">
        <v>16</v>
      </c>
      <c r="M14255" s="1" t="s">
        <v>16</v>
      </c>
      <c r="N14255" s="1" t="s">
        <v>16</v>
      </c>
      <c r="O14255" s="1">
        <v>63.2</v>
      </c>
      <c r="P14255" s="1">
        <v>1.0</v>
      </c>
    </row>
    <row r="14256">
      <c r="A14256" s="1" t="s">
        <v>29</v>
      </c>
      <c r="B14256" s="1" t="s">
        <v>17101</v>
      </c>
      <c r="C14256" s="2" t="s">
        <v>17060</v>
      </c>
      <c r="D14256" s="1" t="s">
        <v>19</v>
      </c>
      <c r="E14256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4256" s="1" t="s">
        <v>1383</v>
      </c>
      <c r="G14256" s="1" t="s">
        <v>1384</v>
      </c>
      <c r="H14256" s="1" t="s">
        <v>1385</v>
      </c>
      <c r="I14256" s="1" t="s">
        <v>16</v>
      </c>
      <c r="J14256" s="1" t="s">
        <v>23</v>
      </c>
      <c r="K14256" s="1" t="s">
        <v>16</v>
      </c>
      <c r="L14256" s="1" t="s">
        <v>16</v>
      </c>
      <c r="M14256" s="1" t="s">
        <v>16</v>
      </c>
      <c r="N14256" s="1" t="s">
        <v>16</v>
      </c>
      <c r="O14256" s="1">
        <v>79.2</v>
      </c>
      <c r="P14256" s="1">
        <v>1.0</v>
      </c>
    </row>
    <row r="14257">
      <c r="A14257" s="1" t="s">
        <v>29</v>
      </c>
      <c r="B14257" s="1" t="s">
        <v>17102</v>
      </c>
      <c r="C14257" s="2" t="s">
        <v>17060</v>
      </c>
      <c r="D14257" s="1" t="s">
        <v>19</v>
      </c>
      <c r="E14257" s="3" t="str">
        <f>HYPERLINK("https://fyndiq.se/produkt/860c7ae305b54883/", "2 Pack Samsung S21 Ultra 5G - Härdat glas 9H - Super kvalitet 3D")</f>
        <v>2 Pack Samsung S21 Ultra 5G - Härdat glas 9H - Super kvalitet 3D</v>
      </c>
      <c r="F14257" s="1" t="s">
        <v>649</v>
      </c>
      <c r="G14257" s="1" t="s">
        <v>650</v>
      </c>
      <c r="H14257" s="1" t="s">
        <v>651</v>
      </c>
      <c r="I14257" s="1" t="s">
        <v>16</v>
      </c>
      <c r="J14257" s="1" t="s">
        <v>23</v>
      </c>
      <c r="K14257" s="1" t="s">
        <v>16</v>
      </c>
      <c r="L14257" s="1" t="s">
        <v>16</v>
      </c>
      <c r="M14257" s="1" t="s">
        <v>16</v>
      </c>
      <c r="N14257" s="1" t="s">
        <v>16</v>
      </c>
      <c r="O14257" s="1">
        <v>63.2</v>
      </c>
      <c r="P14257" s="1">
        <v>1.0</v>
      </c>
    </row>
    <row r="14258">
      <c r="A14258" s="1" t="s">
        <v>29</v>
      </c>
      <c r="B14258" s="1" t="s">
        <v>17103</v>
      </c>
      <c r="C14258" s="2" t="s">
        <v>17060</v>
      </c>
      <c r="D14258" s="1" t="s">
        <v>19</v>
      </c>
      <c r="E14258" s="3" t="str">
        <f>HYPERLINK("https://fyndiq.se/produkt/9f3f4d2de3c94916/", "2 Pack Samsung Galaxy S9 - Härdat glas-9H Super kvalitet 3D")</f>
        <v>2 Pack Samsung Galaxy S9 - Härdat glas-9H Super kvalitet 3D</v>
      </c>
      <c r="F14258" s="1" t="s">
        <v>1500</v>
      </c>
      <c r="G14258" s="1" t="s">
        <v>1501</v>
      </c>
      <c r="H14258" s="1" t="s">
        <v>1502</v>
      </c>
      <c r="I14258" s="1" t="s">
        <v>16</v>
      </c>
      <c r="J14258" s="1" t="s">
        <v>23</v>
      </c>
      <c r="K14258" s="1" t="s">
        <v>16</v>
      </c>
      <c r="L14258" s="1" t="s">
        <v>16</v>
      </c>
      <c r="M14258" s="1" t="s">
        <v>16</v>
      </c>
      <c r="N14258" s="1" t="s">
        <v>16</v>
      </c>
      <c r="O14258" s="1">
        <v>63.2</v>
      </c>
      <c r="P14258" s="1">
        <v>1.0</v>
      </c>
    </row>
    <row r="14259">
      <c r="A14259" s="1" t="s">
        <v>29</v>
      </c>
      <c r="B14259" s="1" t="s">
        <v>17104</v>
      </c>
      <c r="C14259" s="2" t="s">
        <v>17060</v>
      </c>
      <c r="D14259" s="1" t="s">
        <v>19</v>
      </c>
      <c r="E1425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4259" s="1" t="s">
        <v>128</v>
      </c>
      <c r="G14259" s="1" t="s">
        <v>129</v>
      </c>
      <c r="H14259" s="1" t="s">
        <v>130</v>
      </c>
      <c r="I14259" s="1" t="s">
        <v>16</v>
      </c>
      <c r="J14259" s="1" t="s">
        <v>23</v>
      </c>
      <c r="K14259" s="1" t="s">
        <v>16</v>
      </c>
      <c r="L14259" s="1" t="s">
        <v>16</v>
      </c>
      <c r="M14259" s="1" t="s">
        <v>16</v>
      </c>
      <c r="N14259" s="1" t="s">
        <v>16</v>
      </c>
      <c r="O14259" s="1">
        <v>95.2</v>
      </c>
      <c r="P14259" s="1">
        <v>1.0</v>
      </c>
    </row>
    <row r="14260">
      <c r="A14260" s="1" t="s">
        <v>29</v>
      </c>
      <c r="B14260" s="1" t="s">
        <v>17105</v>
      </c>
      <c r="C14260" s="2" t="s">
        <v>17060</v>
      </c>
      <c r="D14260" s="1" t="s">
        <v>19</v>
      </c>
      <c r="E14260" s="3" t="str">
        <f>HYPERLINK("https://fyndiq.se/produkt/613d3d071e424de7/", "2 Pack Samsung Xcover Pro- Härdat glas 9H - Super kvalitet 3D")</f>
        <v>2 Pack Samsung Xcover Pro- Härdat glas 9H - Super kvalitet 3D</v>
      </c>
      <c r="F14260" s="1" t="s">
        <v>548</v>
      </c>
      <c r="G14260" s="1" t="s">
        <v>549</v>
      </c>
      <c r="H14260" s="1" t="s">
        <v>550</v>
      </c>
      <c r="I14260" s="1" t="s">
        <v>16</v>
      </c>
      <c r="J14260" s="1" t="s">
        <v>23</v>
      </c>
      <c r="K14260" s="1" t="s">
        <v>16</v>
      </c>
      <c r="L14260" s="1" t="s">
        <v>16</v>
      </c>
      <c r="M14260" s="1" t="s">
        <v>16</v>
      </c>
      <c r="N14260" s="1" t="s">
        <v>16</v>
      </c>
      <c r="O14260" s="1">
        <v>71.2</v>
      </c>
      <c r="P14260" s="1">
        <v>1.0</v>
      </c>
    </row>
    <row r="14261">
      <c r="A14261" s="1" t="s">
        <v>29</v>
      </c>
      <c r="B14261" s="1" t="s">
        <v>17106</v>
      </c>
      <c r="C14261" s="2" t="s">
        <v>17060</v>
      </c>
      <c r="D14261" s="1" t="s">
        <v>19</v>
      </c>
      <c r="E14261" s="3" t="str">
        <f>HYPERLINK("https://fyndiq.se/produkt/ef10e4ba492c46df/", "2-Pack Samsung S23 FE 5G - 9H Härdat Glass - Super Kvalitet 3D")</f>
        <v>2-Pack Samsung S23 FE 5G - 9H Härdat Glass - Super Kvalitet 3D</v>
      </c>
      <c r="F14261" s="1" t="s">
        <v>2521</v>
      </c>
      <c r="G14261" s="1" t="s">
        <v>2522</v>
      </c>
      <c r="H14261" s="1" t="s">
        <v>2523</v>
      </c>
      <c r="I14261" s="1" t="s">
        <v>16</v>
      </c>
      <c r="J14261" s="1" t="s">
        <v>23</v>
      </c>
      <c r="K14261" s="1" t="s">
        <v>16</v>
      </c>
      <c r="L14261" s="1" t="s">
        <v>16</v>
      </c>
      <c r="M14261" s="1" t="s">
        <v>16</v>
      </c>
      <c r="N14261" s="1" t="s">
        <v>16</v>
      </c>
      <c r="O14261" s="1">
        <v>63.2</v>
      </c>
      <c r="P14261" s="1">
        <v>1.0</v>
      </c>
    </row>
    <row r="14262">
      <c r="A14262" s="1" t="s">
        <v>29</v>
      </c>
      <c r="B14262" s="1" t="s">
        <v>17107</v>
      </c>
      <c r="C14262" s="2" t="s">
        <v>17060</v>
      </c>
      <c r="D14262" s="1" t="s">
        <v>19</v>
      </c>
      <c r="E1426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262" s="1" t="s">
        <v>2144</v>
      </c>
      <c r="G14262" s="1" t="s">
        <v>2145</v>
      </c>
      <c r="H14262" s="1" t="s">
        <v>2146</v>
      </c>
      <c r="I14262" s="1" t="s">
        <v>16</v>
      </c>
      <c r="J14262" s="1" t="s">
        <v>23</v>
      </c>
      <c r="K14262" s="1" t="s">
        <v>16</v>
      </c>
      <c r="L14262" s="1" t="s">
        <v>16</v>
      </c>
      <c r="M14262" s="1" t="s">
        <v>16</v>
      </c>
      <c r="N14262" s="1" t="s">
        <v>16</v>
      </c>
      <c r="O14262" s="1">
        <v>63.2</v>
      </c>
      <c r="P14262" s="1">
        <v>1.0</v>
      </c>
    </row>
    <row r="14263">
      <c r="A14263" s="1" t="s">
        <v>29</v>
      </c>
      <c r="B14263" s="1" t="s">
        <v>17108</v>
      </c>
      <c r="C14263" s="2" t="s">
        <v>17060</v>
      </c>
      <c r="D14263" s="1" t="s">
        <v>19</v>
      </c>
      <c r="E1426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4263" s="1" t="s">
        <v>2858</v>
      </c>
      <c r="G14263" s="1" t="s">
        <v>2859</v>
      </c>
      <c r="H14263" s="1" t="s">
        <v>2860</v>
      </c>
      <c r="I14263" s="1" t="s">
        <v>16</v>
      </c>
      <c r="J14263" s="1" t="s">
        <v>23</v>
      </c>
      <c r="K14263" s="1" t="s">
        <v>16</v>
      </c>
      <c r="L14263" s="1" t="s">
        <v>16</v>
      </c>
      <c r="M14263" s="1" t="s">
        <v>16</v>
      </c>
      <c r="N14263" s="1" t="s">
        <v>16</v>
      </c>
      <c r="O14263" s="1">
        <v>63.2</v>
      </c>
      <c r="P14263" s="1">
        <v>1.0</v>
      </c>
    </row>
    <row r="14264">
      <c r="A14264" s="1" t="s">
        <v>29</v>
      </c>
      <c r="B14264" s="1" t="s">
        <v>17109</v>
      </c>
      <c r="C14264" s="2" t="s">
        <v>17060</v>
      </c>
      <c r="D14264" s="1" t="s">
        <v>19</v>
      </c>
      <c r="E14264" s="3" t="str">
        <f>HYPERLINK("https://fyndiq.se/produkt/2db045501ee6410c/", "Xiaomi 13T Pro - Härdat glas 9H - Super kvalitet 3D Skärmskydd")</f>
        <v>Xiaomi 13T Pro - Härdat glas 9H - Super kvalitet 3D Skärmskydd</v>
      </c>
      <c r="F14264" s="1" t="s">
        <v>17110</v>
      </c>
      <c r="G14264" s="1" t="s">
        <v>17111</v>
      </c>
      <c r="H14264" s="1" t="s">
        <v>17112</v>
      </c>
      <c r="I14264" s="1" t="s">
        <v>16</v>
      </c>
      <c r="J14264" s="1" t="s">
        <v>23</v>
      </c>
      <c r="K14264" s="1" t="s">
        <v>16</v>
      </c>
      <c r="L14264" s="1" t="s">
        <v>16</v>
      </c>
      <c r="M14264" s="1" t="s">
        <v>16</v>
      </c>
      <c r="N14264" s="1" t="s">
        <v>16</v>
      </c>
      <c r="O14264" s="1">
        <v>55.2</v>
      </c>
      <c r="P14264" s="1">
        <v>1.0</v>
      </c>
    </row>
    <row r="14265">
      <c r="A14265" s="1" t="s">
        <v>29</v>
      </c>
      <c r="B14265" s="1" t="s">
        <v>17113</v>
      </c>
      <c r="C14265" s="2" t="s">
        <v>17060</v>
      </c>
      <c r="D14265" s="1" t="s">
        <v>19</v>
      </c>
      <c r="E14265" s="3" t="str">
        <f>HYPERLINK("https://fyndiq.se/produkt/c7ea13eef3d9445d/", "OnePlus Nord 2 5G &amp; 1-Pack linsskydd - Härdat Glas 9H - Super kvalitet 3D")</f>
        <v>OnePlus Nord 2 5G &amp; 1-Pack linsskydd - Härdat Glas 9H - Super kvalitet 3D</v>
      </c>
      <c r="F14265" s="1" t="s">
        <v>2538</v>
      </c>
      <c r="G14265" s="1" t="s">
        <v>2539</v>
      </c>
      <c r="H14265" s="1" t="s">
        <v>2540</v>
      </c>
      <c r="I14265" s="1" t="s">
        <v>16</v>
      </c>
      <c r="J14265" s="1" t="s">
        <v>23</v>
      </c>
      <c r="K14265" s="1" t="s">
        <v>16</v>
      </c>
      <c r="L14265" s="1" t="s">
        <v>16</v>
      </c>
      <c r="M14265" s="1" t="s">
        <v>16</v>
      </c>
      <c r="N14265" s="1" t="s">
        <v>16</v>
      </c>
      <c r="O14265" s="1">
        <v>63.2</v>
      </c>
      <c r="P14265" s="1">
        <v>1.0</v>
      </c>
    </row>
    <row r="14266">
      <c r="A14266" s="1" t="s">
        <v>29</v>
      </c>
      <c r="B14266" s="1" t="s">
        <v>17114</v>
      </c>
      <c r="C14266" s="2" t="s">
        <v>17060</v>
      </c>
      <c r="D14266" s="1" t="s">
        <v>19</v>
      </c>
      <c r="E14266" s="3" t="str">
        <f>HYPERLINK("https://fyndiq.se/produkt/9394ab62b0134b76/", "2-Pack Samsung Galaxy A52 - Härdat glas 9H - Super kvalitet 3D")</f>
        <v>2-Pack Samsung Galaxy A52 - Härdat glas 9H - Super kvalitet 3D</v>
      </c>
      <c r="F14266" s="1" t="s">
        <v>1553</v>
      </c>
      <c r="G14266" s="1" t="s">
        <v>1554</v>
      </c>
      <c r="H14266" s="1" t="s">
        <v>1555</v>
      </c>
      <c r="I14266" s="1" t="s">
        <v>16</v>
      </c>
      <c r="J14266" s="1" t="s">
        <v>23</v>
      </c>
      <c r="K14266" s="1" t="s">
        <v>16</v>
      </c>
      <c r="L14266" s="1" t="s">
        <v>16</v>
      </c>
      <c r="M14266" s="1" t="s">
        <v>16</v>
      </c>
      <c r="N14266" s="1" t="s">
        <v>16</v>
      </c>
      <c r="O14266" s="1">
        <v>63.2</v>
      </c>
      <c r="P14266" s="1">
        <v>1.0</v>
      </c>
    </row>
    <row r="14267">
      <c r="A14267" s="1" t="s">
        <v>29</v>
      </c>
      <c r="B14267" s="1" t="s">
        <v>17115</v>
      </c>
      <c r="C14267" s="2" t="s">
        <v>17060</v>
      </c>
      <c r="D14267" s="1" t="s">
        <v>19</v>
      </c>
      <c r="E14267" s="3" t="str">
        <f>HYPERLINK("https://fyndiq.se/produkt/f80b5f68ca4d4263/", "Apple Watch 45mm -Härdat glas 9H – Super kvalitet 3D")</f>
        <v>Apple Watch 45mm -Härdat glas 9H – Super kvalitet 3D</v>
      </c>
      <c r="F14267" s="1" t="s">
        <v>14142</v>
      </c>
      <c r="G14267" s="1" t="s">
        <v>14143</v>
      </c>
      <c r="H14267" s="1" t="s">
        <v>14144</v>
      </c>
      <c r="I14267" s="1" t="s">
        <v>16</v>
      </c>
      <c r="J14267" s="1" t="s">
        <v>23</v>
      </c>
      <c r="K14267" s="1" t="s">
        <v>16</v>
      </c>
      <c r="L14267" s="1" t="s">
        <v>16</v>
      </c>
      <c r="M14267" s="1" t="s">
        <v>16</v>
      </c>
      <c r="N14267" s="1" t="s">
        <v>16</v>
      </c>
      <c r="O14267" s="1">
        <v>47.2</v>
      </c>
      <c r="P14267" s="1">
        <v>1.0</v>
      </c>
    </row>
    <row r="14268">
      <c r="A14268" s="1" t="s">
        <v>29</v>
      </c>
      <c r="B14268" s="1" t="s">
        <v>17116</v>
      </c>
      <c r="C14268" s="2" t="s">
        <v>17060</v>
      </c>
      <c r="D14268" s="1" t="s">
        <v>19</v>
      </c>
      <c r="E14268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4268" s="1" t="s">
        <v>2607</v>
      </c>
      <c r="G14268" s="1" t="s">
        <v>2608</v>
      </c>
      <c r="H14268" s="1" t="s">
        <v>2609</v>
      </c>
      <c r="I14268" s="1" t="s">
        <v>16</v>
      </c>
      <c r="J14268" s="1" t="s">
        <v>23</v>
      </c>
      <c r="K14268" s="1" t="s">
        <v>16</v>
      </c>
      <c r="L14268" s="1" t="s">
        <v>16</v>
      </c>
      <c r="M14268" s="1" t="s">
        <v>16</v>
      </c>
      <c r="N14268" s="1" t="s">
        <v>16</v>
      </c>
      <c r="O14268" s="1">
        <v>63.2</v>
      </c>
      <c r="P14268" s="1">
        <v>1.0</v>
      </c>
    </row>
    <row r="14269">
      <c r="A14269" s="1" t="s">
        <v>29</v>
      </c>
      <c r="B14269" s="1" t="s">
        <v>17117</v>
      </c>
      <c r="C14269" s="2" t="s">
        <v>17060</v>
      </c>
      <c r="D14269" s="1" t="s">
        <v>19</v>
      </c>
      <c r="E14269" s="3" t="str">
        <f>HYPERLINK("https://fyndiq.se/produkt/447465e3e57040fa/", "Samsung Galaxy Z FOLD 4 - Härdat Glas 9H-Super Kvalitet 3D")</f>
        <v>Samsung Galaxy Z FOLD 4 - Härdat Glas 9H-Super Kvalitet 3D</v>
      </c>
      <c r="F14269" s="1" t="s">
        <v>3960</v>
      </c>
      <c r="G14269" s="1" t="s">
        <v>3961</v>
      </c>
      <c r="H14269" s="1" t="s">
        <v>3962</v>
      </c>
      <c r="I14269" s="1" t="s">
        <v>16</v>
      </c>
      <c r="J14269" s="1" t="s">
        <v>23</v>
      </c>
      <c r="K14269" s="1" t="s">
        <v>16</v>
      </c>
      <c r="L14269" s="1" t="s">
        <v>16</v>
      </c>
      <c r="M14269" s="1" t="s">
        <v>16</v>
      </c>
      <c r="N14269" s="1" t="s">
        <v>16</v>
      </c>
      <c r="O14269" s="1">
        <v>71.2</v>
      </c>
      <c r="P14269" s="1">
        <v>1.0</v>
      </c>
    </row>
    <row r="14270">
      <c r="A14270" s="1" t="s">
        <v>29</v>
      </c>
      <c r="B14270" s="1" t="s">
        <v>17118</v>
      </c>
      <c r="C14270" s="2" t="s">
        <v>17060</v>
      </c>
      <c r="D14270" s="1" t="s">
        <v>19</v>
      </c>
      <c r="E14270" s="3" t="str">
        <f>HYPERLINK("https://fyndiq.se/produkt/13e76851ca504320/", "2-Pack Samsung Galaxy S22 Ultra - Härdat glas 9H - Top kvalitet")</f>
        <v>2-Pack Samsung Galaxy S22 Ultra - Härdat glas 9H - Top kvalitet</v>
      </c>
      <c r="F14270" s="1" t="s">
        <v>140</v>
      </c>
      <c r="G14270" s="1" t="s">
        <v>141</v>
      </c>
      <c r="H14270" s="1" t="s">
        <v>142</v>
      </c>
      <c r="I14270" s="1" t="s">
        <v>16</v>
      </c>
      <c r="J14270" s="1" t="s">
        <v>23</v>
      </c>
      <c r="K14270" s="1" t="s">
        <v>16</v>
      </c>
      <c r="L14270" s="1" t="s">
        <v>16</v>
      </c>
      <c r="M14270" s="1" t="s">
        <v>16</v>
      </c>
      <c r="N14270" s="1" t="s">
        <v>16</v>
      </c>
      <c r="O14270" s="1">
        <v>63.2</v>
      </c>
      <c r="P14270" s="1">
        <v>1.0</v>
      </c>
    </row>
    <row r="14271">
      <c r="A14271" s="1" t="s">
        <v>29</v>
      </c>
      <c r="B14271" s="1" t="s">
        <v>17119</v>
      </c>
      <c r="C14271" s="2" t="s">
        <v>17060</v>
      </c>
      <c r="D14271" s="1" t="s">
        <v>19</v>
      </c>
      <c r="E14271" s="3" t="str">
        <f>HYPERLINK("https://fyndiq.se/produkt/67afb534781a4066/", "2-Pack Samsung Galaxy S9 Plus - Härdat glas- 9HSuper kvalitet 3D")</f>
        <v>2-Pack Samsung Galaxy S9 Plus - Härdat glas- 9HSuper kvalitet 3D</v>
      </c>
      <c r="F14271" s="1" t="s">
        <v>3929</v>
      </c>
      <c r="G14271" s="1" t="s">
        <v>3930</v>
      </c>
      <c r="H14271" s="1" t="s">
        <v>3931</v>
      </c>
      <c r="I14271" s="1" t="s">
        <v>16</v>
      </c>
      <c r="J14271" s="1" t="s">
        <v>23</v>
      </c>
      <c r="K14271" s="1" t="s">
        <v>16</v>
      </c>
      <c r="L14271" s="1" t="s">
        <v>16</v>
      </c>
      <c r="M14271" s="1" t="s">
        <v>16</v>
      </c>
      <c r="N14271" s="1" t="s">
        <v>16</v>
      </c>
      <c r="O14271" s="1">
        <v>63.2</v>
      </c>
      <c r="P14271" s="1">
        <v>2.0</v>
      </c>
    </row>
    <row r="14272">
      <c r="A14272" s="1" t="s">
        <v>29</v>
      </c>
      <c r="B14272" s="1" t="s">
        <v>17120</v>
      </c>
      <c r="C14272" s="2" t="s">
        <v>17060</v>
      </c>
      <c r="D14272" s="1" t="s">
        <v>19</v>
      </c>
      <c r="E14272" s="3" t="str">
        <f t="shared" ref="E14272:E14273" si="650">HYPERLINK("https://fyndiq.se/produkt/56c72c0ba5f749b5/", "2-Pack SAMSUNG S24 Skärmskydd - Härdat Glas 9H - Super kvalitet 3D")</f>
        <v>2-Pack SAMSUNG S24 Skärmskydd - Härdat Glas 9H - Super kvalitet 3D</v>
      </c>
      <c r="F14272" s="1" t="s">
        <v>263</v>
      </c>
      <c r="G14272" s="1" t="s">
        <v>264</v>
      </c>
      <c r="H14272" s="1" t="s">
        <v>265</v>
      </c>
      <c r="I14272" s="1" t="s">
        <v>16</v>
      </c>
      <c r="J14272" s="1" t="s">
        <v>23</v>
      </c>
      <c r="K14272" s="1" t="s">
        <v>16</v>
      </c>
      <c r="L14272" s="1" t="s">
        <v>16</v>
      </c>
      <c r="M14272" s="1" t="s">
        <v>16</v>
      </c>
      <c r="N14272" s="1" t="s">
        <v>16</v>
      </c>
      <c r="O14272" s="1">
        <v>63.2</v>
      </c>
      <c r="P14272" s="1">
        <v>1.0</v>
      </c>
    </row>
    <row r="14273">
      <c r="A14273" s="1" t="s">
        <v>29</v>
      </c>
      <c r="B14273" s="1" t="s">
        <v>17121</v>
      </c>
      <c r="C14273" s="2" t="s">
        <v>17060</v>
      </c>
      <c r="D14273" s="1" t="s">
        <v>19</v>
      </c>
      <c r="E14273" s="3" t="str">
        <f t="shared" si="650"/>
        <v>2-Pack SAMSUNG S24 Skärmskydd - Härdat Glas 9H - Super kvalitet 3D</v>
      </c>
      <c r="F14273" s="1" t="s">
        <v>263</v>
      </c>
      <c r="G14273" s="1" t="s">
        <v>264</v>
      </c>
      <c r="H14273" s="1" t="s">
        <v>265</v>
      </c>
      <c r="I14273" s="1" t="s">
        <v>16</v>
      </c>
      <c r="J14273" s="1" t="s">
        <v>23</v>
      </c>
      <c r="K14273" s="1" t="s">
        <v>16</v>
      </c>
      <c r="L14273" s="1" t="s">
        <v>16</v>
      </c>
      <c r="M14273" s="1" t="s">
        <v>16</v>
      </c>
      <c r="N14273" s="1" t="s">
        <v>16</v>
      </c>
      <c r="O14273" s="1">
        <v>63.2</v>
      </c>
      <c r="P14273" s="1">
        <v>1.0</v>
      </c>
    </row>
    <row r="14274">
      <c r="A14274" s="1" t="s">
        <v>29</v>
      </c>
      <c r="B14274" s="1" t="s">
        <v>17122</v>
      </c>
      <c r="C14274" s="2" t="s">
        <v>17060</v>
      </c>
      <c r="D14274" s="1" t="s">
        <v>19</v>
      </c>
      <c r="E14274" s="3" t="str">
        <f>HYPERLINK("https://fyndiq.se/produkt/a3a0bf045cf0498d/", "2-Pack Huawei P30 Lite - Härdat glas 9H – 3D Super kvalitet")</f>
        <v>2-Pack Huawei P30 Lite - Härdat glas 9H – 3D Super kvalitet</v>
      </c>
      <c r="F14274" s="1" t="s">
        <v>1011</v>
      </c>
      <c r="G14274" s="1" t="s">
        <v>1012</v>
      </c>
      <c r="H14274" s="1" t="s">
        <v>1013</v>
      </c>
      <c r="I14274" s="1" t="s">
        <v>16</v>
      </c>
      <c r="J14274" s="1" t="s">
        <v>23</v>
      </c>
      <c r="K14274" s="1" t="s">
        <v>16</v>
      </c>
      <c r="L14274" s="1" t="s">
        <v>16</v>
      </c>
      <c r="M14274" s="1" t="s">
        <v>16</v>
      </c>
      <c r="N14274" s="1" t="s">
        <v>16</v>
      </c>
      <c r="O14274" s="1">
        <v>63.2</v>
      </c>
      <c r="P14274" s="1">
        <v>1.0</v>
      </c>
    </row>
    <row r="14275">
      <c r="A14275" s="1" t="s">
        <v>29</v>
      </c>
      <c r="B14275" s="1" t="s">
        <v>17123</v>
      </c>
      <c r="C14275" s="2" t="s">
        <v>17060</v>
      </c>
      <c r="D14275" s="1" t="s">
        <v>19</v>
      </c>
      <c r="E14275" s="3" t="str">
        <f>HYPERLINK("https://fyndiq.se/produkt/925ae49423884615/", "2-Pack Samsung S22 Ultra Skärmskydd &amp; 1-Pack linsskydd -9H GLAS")</f>
        <v>2-Pack Samsung S22 Ultra Skärmskydd &amp; 1-Pack linsskydd -9H GLAS</v>
      </c>
      <c r="F14275" s="1" t="s">
        <v>335</v>
      </c>
      <c r="G14275" s="1" t="s">
        <v>336</v>
      </c>
      <c r="H14275" s="1" t="s">
        <v>337</v>
      </c>
      <c r="I14275" s="1" t="s">
        <v>16</v>
      </c>
      <c r="J14275" s="1" t="s">
        <v>23</v>
      </c>
      <c r="K14275" s="1" t="s">
        <v>16</v>
      </c>
      <c r="L14275" s="1" t="s">
        <v>16</v>
      </c>
      <c r="M14275" s="1" t="s">
        <v>16</v>
      </c>
      <c r="N14275" s="1" t="s">
        <v>16</v>
      </c>
      <c r="O14275" s="1">
        <v>71.2</v>
      </c>
      <c r="P14275" s="1">
        <v>1.0</v>
      </c>
    </row>
    <row r="14276">
      <c r="A14276" s="1" t="s">
        <v>29</v>
      </c>
      <c r="B14276" s="1" t="s">
        <v>17124</v>
      </c>
      <c r="C14276" s="2" t="s">
        <v>17060</v>
      </c>
      <c r="D14276" s="1" t="s">
        <v>19</v>
      </c>
      <c r="E14276" s="3" t="str">
        <f>HYPERLINK("https://fyndiq.se/produkt/fb71bd1df0c24a44/", "2-Pack Samsung Galaxy A34 (5G) - 9H Härdat Glass - 3D Super Kvalitet")</f>
        <v>2-Pack Samsung Galaxy A34 (5G) - 9H Härdat Glass - 3D Super Kvalitet</v>
      </c>
      <c r="F14276" s="1" t="s">
        <v>75</v>
      </c>
      <c r="G14276" s="1" t="s">
        <v>76</v>
      </c>
      <c r="H14276" s="1" t="s">
        <v>77</v>
      </c>
      <c r="I14276" s="1" t="s">
        <v>16</v>
      </c>
      <c r="J14276" s="1" t="s">
        <v>23</v>
      </c>
      <c r="K14276" s="1" t="s">
        <v>16</v>
      </c>
      <c r="L14276" s="1" t="s">
        <v>16</v>
      </c>
      <c r="M14276" s="1" t="s">
        <v>16</v>
      </c>
      <c r="N14276" s="1" t="s">
        <v>16</v>
      </c>
      <c r="O14276" s="1">
        <v>63.2</v>
      </c>
      <c r="P14276" s="1">
        <v>1.0</v>
      </c>
    </row>
    <row r="14277">
      <c r="A14277" s="1" t="s">
        <v>29</v>
      </c>
      <c r="B14277" s="1" t="s">
        <v>17125</v>
      </c>
      <c r="C14277" s="2" t="s">
        <v>17060</v>
      </c>
      <c r="D14277" s="1" t="s">
        <v>19</v>
      </c>
      <c r="E14277" s="3" t="str">
        <f>HYPERLINK("https://fyndiq.se/produkt/e9c1dd33f1fd4d17/", "2-Pack Samsung Galaxy S21 5G - Härdat Glas Skärmskydd 9H - HD")</f>
        <v>2-Pack Samsung Galaxy S21 5G - Härdat Glas Skärmskydd 9H - HD</v>
      </c>
      <c r="F14277" s="1" t="s">
        <v>454</v>
      </c>
      <c r="G14277" s="1" t="s">
        <v>455</v>
      </c>
      <c r="H14277" s="1" t="s">
        <v>456</v>
      </c>
      <c r="I14277" s="1" t="s">
        <v>16</v>
      </c>
      <c r="J14277" s="1" t="s">
        <v>23</v>
      </c>
      <c r="K14277" s="1" t="s">
        <v>16</v>
      </c>
      <c r="L14277" s="1" t="s">
        <v>16</v>
      </c>
      <c r="M14277" s="1" t="s">
        <v>16</v>
      </c>
      <c r="N14277" s="1" t="s">
        <v>16</v>
      </c>
      <c r="O14277" s="1">
        <v>63.2</v>
      </c>
      <c r="P14277" s="1">
        <v>1.0</v>
      </c>
    </row>
    <row r="14278">
      <c r="A14278" s="1" t="s">
        <v>29</v>
      </c>
      <c r="B14278" s="1" t="s">
        <v>17126</v>
      </c>
      <c r="C14278" s="2" t="s">
        <v>17060</v>
      </c>
      <c r="D14278" s="1" t="s">
        <v>19</v>
      </c>
      <c r="E14278" s="3" t="str">
        <f>HYPERLINK("https://fyndiq.se/produkt/dfe28e565d2e4c8d/", "2 Pack Samsung S21 FE - 9H Härdat Glass - Super Kvalitet 3D")</f>
        <v>2 Pack Samsung S21 FE - 9H Härdat Glass - Super Kvalitet 3D</v>
      </c>
      <c r="F14278" s="1" t="s">
        <v>276</v>
      </c>
      <c r="G14278" s="1" t="s">
        <v>277</v>
      </c>
      <c r="H14278" s="1" t="s">
        <v>278</v>
      </c>
      <c r="I14278" s="1" t="s">
        <v>16</v>
      </c>
      <c r="J14278" s="1" t="s">
        <v>23</v>
      </c>
      <c r="K14278" s="1" t="s">
        <v>16</v>
      </c>
      <c r="L14278" s="1" t="s">
        <v>16</v>
      </c>
      <c r="M14278" s="1" t="s">
        <v>16</v>
      </c>
      <c r="N14278" s="1" t="s">
        <v>16</v>
      </c>
      <c r="O14278" s="1">
        <v>63.2</v>
      </c>
      <c r="P14278" s="1">
        <v>1.0</v>
      </c>
    </row>
    <row r="14279">
      <c r="A14279" s="1" t="s">
        <v>29</v>
      </c>
      <c r="B14279" s="1" t="s">
        <v>17127</v>
      </c>
      <c r="C14279" s="2" t="s">
        <v>17128</v>
      </c>
      <c r="D14279" s="1" t="s">
        <v>19</v>
      </c>
      <c r="E14279" s="3" t="str">
        <f t="shared" ref="E14279:E14280" si="651">HYPERLINK("https://fyndiq.se/produkt/38b8d321e09c46d9/", "2-PACK Full Cover Iphone 8 Svart -Härdat Glas 9H Skärmskydd 3D")</f>
        <v>2-PACK Full Cover Iphone 8 Svart -Härdat Glas 9H Skärmskydd 3D</v>
      </c>
      <c r="F14279" s="1" t="s">
        <v>3013</v>
      </c>
      <c r="G14279" s="1" t="s">
        <v>3014</v>
      </c>
      <c r="H14279" s="1" t="s">
        <v>3015</v>
      </c>
      <c r="I14279" s="1" t="s">
        <v>16</v>
      </c>
      <c r="J14279" s="1" t="s">
        <v>23</v>
      </c>
      <c r="K14279" s="1" t="s">
        <v>16</v>
      </c>
      <c r="L14279" s="1" t="s">
        <v>16</v>
      </c>
      <c r="M14279" s="1" t="s">
        <v>16</v>
      </c>
      <c r="N14279" s="1" t="s">
        <v>16</v>
      </c>
      <c r="O14279" s="1">
        <v>47.2</v>
      </c>
      <c r="P14279" s="1">
        <v>1.0</v>
      </c>
    </row>
    <row r="14280">
      <c r="A14280" s="1" t="s">
        <v>29</v>
      </c>
      <c r="B14280" s="1" t="s">
        <v>17129</v>
      </c>
      <c r="C14280" s="2" t="s">
        <v>17128</v>
      </c>
      <c r="D14280" s="1" t="s">
        <v>19</v>
      </c>
      <c r="E14280" s="3" t="str">
        <f t="shared" si="651"/>
        <v>2-PACK Full Cover Iphone 8 Svart -Härdat Glas 9H Skärmskydd 3D</v>
      </c>
      <c r="F14280" s="1" t="s">
        <v>3013</v>
      </c>
      <c r="G14280" s="1" t="s">
        <v>3014</v>
      </c>
      <c r="H14280" s="1" t="s">
        <v>3015</v>
      </c>
      <c r="I14280" s="1" t="s">
        <v>16</v>
      </c>
      <c r="J14280" s="1" t="s">
        <v>23</v>
      </c>
      <c r="K14280" s="1" t="s">
        <v>16</v>
      </c>
      <c r="L14280" s="1" t="s">
        <v>16</v>
      </c>
      <c r="M14280" s="1" t="s">
        <v>16</v>
      </c>
      <c r="N14280" s="1" t="s">
        <v>16</v>
      </c>
      <c r="O14280" s="1">
        <v>47.2</v>
      </c>
      <c r="P14280" s="1">
        <v>1.0</v>
      </c>
    </row>
    <row r="14281">
      <c r="A14281" s="1" t="s">
        <v>29</v>
      </c>
      <c r="B14281" s="1" t="s">
        <v>17130</v>
      </c>
      <c r="C14281" s="2" t="s">
        <v>17128</v>
      </c>
      <c r="D14281" s="1" t="s">
        <v>19</v>
      </c>
      <c r="E14281" s="3" t="str">
        <f>HYPERLINK("https://fyndiq.se/produkt/f7b16236096d401a/", "2-Pack Google Pixel 7A - Härdat glas 9H - Super kvalitet 3D Skärmskydd")</f>
        <v>2-Pack Google Pixel 7A - Härdat glas 9H - Super kvalitet 3D Skärmskydd</v>
      </c>
      <c r="F14281" s="1" t="s">
        <v>852</v>
      </c>
      <c r="G14281" s="1" t="s">
        <v>853</v>
      </c>
      <c r="H14281" s="1" t="s">
        <v>854</v>
      </c>
      <c r="I14281" s="1" t="s">
        <v>16</v>
      </c>
      <c r="J14281" s="1" t="s">
        <v>23</v>
      </c>
      <c r="K14281" s="1" t="s">
        <v>16</v>
      </c>
      <c r="L14281" s="1" t="s">
        <v>16</v>
      </c>
      <c r="M14281" s="1" t="s">
        <v>16</v>
      </c>
      <c r="N14281" s="1" t="s">
        <v>16</v>
      </c>
      <c r="O14281" s="1">
        <v>63.2</v>
      </c>
      <c r="P14281" s="1">
        <v>1.0</v>
      </c>
    </row>
    <row r="14282">
      <c r="A14282" s="1" t="s">
        <v>29</v>
      </c>
      <c r="B14282" s="1" t="s">
        <v>17131</v>
      </c>
      <c r="C14282" s="2" t="s">
        <v>17128</v>
      </c>
      <c r="D14282" s="1" t="s">
        <v>19</v>
      </c>
      <c r="E14282" s="3" t="str">
        <f>HYPERLINK("https://fyndiq.se/produkt/d3f881da92714eda/", "2 pack - Samsung S22 - 9H Härdat Glass - 3D Super Kvalitet")</f>
        <v>2 pack - Samsung S22 - 9H Härdat Glass - 3D Super Kvalitet</v>
      </c>
      <c r="F14282" s="1" t="s">
        <v>2189</v>
      </c>
      <c r="G14282" s="1" t="s">
        <v>2190</v>
      </c>
      <c r="H14282" s="1" t="s">
        <v>2191</v>
      </c>
      <c r="I14282" s="1" t="s">
        <v>16</v>
      </c>
      <c r="J14282" s="1" t="s">
        <v>23</v>
      </c>
      <c r="K14282" s="1" t="s">
        <v>16</v>
      </c>
      <c r="L14282" s="1" t="s">
        <v>16</v>
      </c>
      <c r="M14282" s="1" t="s">
        <v>16</v>
      </c>
      <c r="N14282" s="1" t="s">
        <v>16</v>
      </c>
      <c r="O14282" s="1">
        <v>63.2</v>
      </c>
      <c r="P14282" s="1">
        <v>1.0</v>
      </c>
    </row>
    <row r="14283">
      <c r="A14283" s="1" t="s">
        <v>29</v>
      </c>
      <c r="B14283" s="1" t="s">
        <v>17132</v>
      </c>
      <c r="C14283" s="2" t="s">
        <v>17128</v>
      </c>
      <c r="D14283" s="1" t="s">
        <v>19</v>
      </c>
      <c r="E14283" s="3" t="str">
        <f>HYPERLINK("https://fyndiq.se/produkt/f7b16236096d401a/", "2-Pack Google Pixel 7A - Härdat glas 9H - Super kvalitet 3D Skärmskydd")</f>
        <v>2-Pack Google Pixel 7A - Härdat glas 9H - Super kvalitet 3D Skärmskydd</v>
      </c>
      <c r="F14283" s="1" t="s">
        <v>852</v>
      </c>
      <c r="G14283" s="1" t="s">
        <v>853</v>
      </c>
      <c r="H14283" s="1" t="s">
        <v>854</v>
      </c>
      <c r="I14283" s="1" t="s">
        <v>16</v>
      </c>
      <c r="J14283" s="1" t="s">
        <v>23</v>
      </c>
      <c r="K14283" s="1" t="s">
        <v>16</v>
      </c>
      <c r="L14283" s="1" t="s">
        <v>16</v>
      </c>
      <c r="M14283" s="1" t="s">
        <v>16</v>
      </c>
      <c r="N14283" s="1" t="s">
        <v>16</v>
      </c>
      <c r="O14283" s="1">
        <v>63.2</v>
      </c>
      <c r="P14283" s="1">
        <v>1.0</v>
      </c>
    </row>
    <row r="14284">
      <c r="A14284" s="1" t="s">
        <v>29</v>
      </c>
      <c r="B14284" s="1" t="s">
        <v>17133</v>
      </c>
      <c r="C14284" s="2" t="s">
        <v>17128</v>
      </c>
      <c r="D14284" s="1" t="s">
        <v>19</v>
      </c>
      <c r="E14284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4284" s="1" t="s">
        <v>1110</v>
      </c>
      <c r="G14284" s="1" t="s">
        <v>1111</v>
      </c>
      <c r="H14284" s="1" t="s">
        <v>1112</v>
      </c>
      <c r="I14284" s="1" t="s">
        <v>16</v>
      </c>
      <c r="J14284" s="1" t="s">
        <v>23</v>
      </c>
      <c r="K14284" s="1" t="s">
        <v>16</v>
      </c>
      <c r="L14284" s="1" t="s">
        <v>16</v>
      </c>
      <c r="M14284" s="1" t="s">
        <v>16</v>
      </c>
      <c r="N14284" s="1" t="s">
        <v>16</v>
      </c>
      <c r="O14284" s="1">
        <v>71.2</v>
      </c>
      <c r="P14284" s="1">
        <v>1.0</v>
      </c>
    </row>
    <row r="14285">
      <c r="A14285" s="1" t="s">
        <v>29</v>
      </c>
      <c r="B14285" s="1" t="s">
        <v>17134</v>
      </c>
      <c r="C14285" s="2" t="s">
        <v>17128</v>
      </c>
      <c r="D14285" s="1" t="s">
        <v>19</v>
      </c>
      <c r="E1428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285" s="1" t="s">
        <v>2144</v>
      </c>
      <c r="G14285" s="1" t="s">
        <v>2145</v>
      </c>
      <c r="H14285" s="1" t="s">
        <v>2146</v>
      </c>
      <c r="I14285" s="1" t="s">
        <v>16</v>
      </c>
      <c r="J14285" s="1" t="s">
        <v>23</v>
      </c>
      <c r="K14285" s="1" t="s">
        <v>16</v>
      </c>
      <c r="L14285" s="1" t="s">
        <v>16</v>
      </c>
      <c r="M14285" s="1" t="s">
        <v>16</v>
      </c>
      <c r="N14285" s="1" t="s">
        <v>16</v>
      </c>
      <c r="O14285" s="1">
        <v>63.2</v>
      </c>
      <c r="P14285" s="1">
        <v>1.0</v>
      </c>
    </row>
    <row r="14286">
      <c r="A14286" s="1" t="s">
        <v>29</v>
      </c>
      <c r="B14286" s="1" t="s">
        <v>17135</v>
      </c>
      <c r="C14286" s="2" t="s">
        <v>17128</v>
      </c>
      <c r="D14286" s="1" t="s">
        <v>19</v>
      </c>
      <c r="E14286" s="3" t="str">
        <f>HYPERLINK("https://fyndiq.se/produkt/432d784756a84eff/", "2-Pack Samsung Galaxy S20FE - Härdat Glas-9H -Super kvalitet 3D")</f>
        <v>2-Pack Samsung Galaxy S20FE - Härdat Glas-9H -Super kvalitet 3D</v>
      </c>
      <c r="F14286" s="1" t="s">
        <v>1078</v>
      </c>
      <c r="G14286" s="1" t="s">
        <v>1079</v>
      </c>
      <c r="H14286" s="1" t="s">
        <v>1080</v>
      </c>
      <c r="I14286" s="1" t="s">
        <v>16</v>
      </c>
      <c r="J14286" s="1" t="s">
        <v>23</v>
      </c>
      <c r="K14286" s="1" t="s">
        <v>16</v>
      </c>
      <c r="L14286" s="1" t="s">
        <v>16</v>
      </c>
      <c r="M14286" s="1" t="s">
        <v>16</v>
      </c>
      <c r="N14286" s="1" t="s">
        <v>16</v>
      </c>
      <c r="O14286" s="1">
        <v>63.2</v>
      </c>
      <c r="P14286" s="1">
        <v>1.0</v>
      </c>
    </row>
    <row r="14287">
      <c r="A14287" s="1" t="s">
        <v>29</v>
      </c>
      <c r="B14287" s="1" t="s">
        <v>17136</v>
      </c>
      <c r="C14287" s="2" t="s">
        <v>17128</v>
      </c>
      <c r="D14287" s="1" t="s">
        <v>19</v>
      </c>
      <c r="E1428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287" s="1" t="s">
        <v>729</v>
      </c>
      <c r="G14287" s="1" t="s">
        <v>730</v>
      </c>
      <c r="H14287" s="1" t="s">
        <v>731</v>
      </c>
      <c r="I14287" s="1" t="s">
        <v>16</v>
      </c>
      <c r="J14287" s="1" t="s">
        <v>23</v>
      </c>
      <c r="K14287" s="1" t="s">
        <v>16</v>
      </c>
      <c r="L14287" s="1" t="s">
        <v>16</v>
      </c>
      <c r="M14287" s="1" t="s">
        <v>16</v>
      </c>
      <c r="N14287" s="1" t="s">
        <v>16</v>
      </c>
      <c r="O14287" s="1">
        <v>63.2</v>
      </c>
      <c r="P14287" s="1">
        <v>1.0</v>
      </c>
    </row>
    <row r="14288">
      <c r="A14288" s="1" t="s">
        <v>29</v>
      </c>
      <c r="B14288" s="1" t="s">
        <v>17137</v>
      </c>
      <c r="C14288" s="2" t="s">
        <v>17128</v>
      </c>
      <c r="D14288" s="1" t="s">
        <v>19</v>
      </c>
      <c r="E14288" s="3" t="str">
        <f>HYPERLINK("https://fyndiq.se/produkt/4e95e5e2a94c44df/", "Samsung S8 Plus -  Härdat Glass - 3D Heltäckande Kkärmskydd")</f>
        <v>Samsung S8 Plus -  Härdat Glass - 3D Heltäckande Kkärmskydd</v>
      </c>
      <c r="F14288" s="1" t="s">
        <v>1053</v>
      </c>
      <c r="G14288" s="1" t="s">
        <v>1054</v>
      </c>
      <c r="H14288" s="1" t="s">
        <v>1055</v>
      </c>
      <c r="I14288" s="1" t="s">
        <v>16</v>
      </c>
      <c r="J14288" s="1" t="s">
        <v>23</v>
      </c>
      <c r="K14288" s="1" t="s">
        <v>16</v>
      </c>
      <c r="L14288" s="1" t="s">
        <v>16</v>
      </c>
      <c r="M14288" s="1" t="s">
        <v>16</v>
      </c>
      <c r="N14288" s="1" t="s">
        <v>16</v>
      </c>
      <c r="O14288" s="1">
        <v>55.2</v>
      </c>
      <c r="P14288" s="1">
        <v>1.0</v>
      </c>
    </row>
    <row r="14289">
      <c r="A14289" s="1" t="s">
        <v>29</v>
      </c>
      <c r="B14289" s="1" t="s">
        <v>17138</v>
      </c>
      <c r="C14289" s="2" t="s">
        <v>17128</v>
      </c>
      <c r="D14289" s="1" t="s">
        <v>19</v>
      </c>
      <c r="E14289" s="3" t="str">
        <f>HYPERLINK("https://fyndiq.se/produkt/b2b21eba0148489f/", "Samsung S8 härdat glass 3D heltäckande skärmskydd")</f>
        <v>Samsung S8 härdat glass 3D heltäckande skärmskydd</v>
      </c>
      <c r="F14289" s="1" t="s">
        <v>438</v>
      </c>
      <c r="G14289" s="1" t="s">
        <v>439</v>
      </c>
      <c r="H14289" s="1" t="s">
        <v>440</v>
      </c>
      <c r="I14289" s="1" t="s">
        <v>16</v>
      </c>
      <c r="J14289" s="1" t="s">
        <v>23</v>
      </c>
      <c r="K14289" s="1" t="s">
        <v>16</v>
      </c>
      <c r="L14289" s="1" t="s">
        <v>16</v>
      </c>
      <c r="M14289" s="1" t="s">
        <v>16</v>
      </c>
      <c r="N14289" s="1" t="s">
        <v>16</v>
      </c>
      <c r="O14289" s="1">
        <v>55.2</v>
      </c>
      <c r="P14289" s="1">
        <v>1.0</v>
      </c>
    </row>
    <row r="14290">
      <c r="A14290" s="1" t="s">
        <v>29</v>
      </c>
      <c r="B14290" s="1" t="s">
        <v>17139</v>
      </c>
      <c r="C14290" s="2" t="s">
        <v>17128</v>
      </c>
      <c r="D14290" s="1" t="s">
        <v>19</v>
      </c>
      <c r="E14290" s="3" t="str">
        <f>HYPERLINK("https://fyndiq.se/produkt/e979d771c214497d/", "2-Pack Samsung Galaxy A32 5G - Härdat Glas 9H - Super Kvalitet")</f>
        <v>2-Pack Samsung Galaxy A32 5G - Härdat Glas 9H - Super Kvalitet</v>
      </c>
      <c r="F14290" s="1" t="s">
        <v>2232</v>
      </c>
      <c r="G14290" s="1" t="s">
        <v>2233</v>
      </c>
      <c r="H14290" s="1" t="s">
        <v>2234</v>
      </c>
      <c r="I14290" s="1" t="s">
        <v>16</v>
      </c>
      <c r="J14290" s="1" t="s">
        <v>23</v>
      </c>
      <c r="K14290" s="1" t="s">
        <v>16</v>
      </c>
      <c r="L14290" s="1" t="s">
        <v>16</v>
      </c>
      <c r="M14290" s="1" t="s">
        <v>16</v>
      </c>
      <c r="N14290" s="1" t="s">
        <v>16</v>
      </c>
      <c r="O14290" s="1">
        <v>63.2</v>
      </c>
      <c r="P14290" s="1">
        <v>1.0</v>
      </c>
    </row>
    <row r="14291">
      <c r="A14291" s="1" t="s">
        <v>29</v>
      </c>
      <c r="B14291" s="1" t="s">
        <v>17140</v>
      </c>
      <c r="C14291" s="2" t="s">
        <v>17128</v>
      </c>
      <c r="D14291" s="1" t="s">
        <v>19</v>
      </c>
      <c r="E14291" s="3" t="str">
        <f>HYPERLINK("https://fyndiq.se/produkt/1680a3aea19a4558/", "2-Pack Samsung S20 Skärmskydd - Härdat Glas 9H - Super kvalitet 3D")</f>
        <v>2-Pack Samsung S20 Skärmskydd - Härdat Glas 9H - Super kvalitet 3D</v>
      </c>
      <c r="F14291" s="1" t="s">
        <v>755</v>
      </c>
      <c r="G14291" s="1" t="s">
        <v>756</v>
      </c>
      <c r="H14291" s="1" t="s">
        <v>757</v>
      </c>
      <c r="I14291" s="1" t="s">
        <v>16</v>
      </c>
      <c r="J14291" s="1" t="s">
        <v>23</v>
      </c>
      <c r="K14291" s="1" t="s">
        <v>16</v>
      </c>
      <c r="L14291" s="1" t="s">
        <v>16</v>
      </c>
      <c r="M14291" s="1" t="s">
        <v>16</v>
      </c>
      <c r="N14291" s="1" t="s">
        <v>16</v>
      </c>
      <c r="O14291" s="1">
        <v>63.2</v>
      </c>
      <c r="P14291" s="1">
        <v>1.0</v>
      </c>
    </row>
    <row r="14292">
      <c r="A14292" s="1" t="s">
        <v>29</v>
      </c>
      <c r="B14292" s="1" t="s">
        <v>17141</v>
      </c>
      <c r="C14292" s="2" t="s">
        <v>17128</v>
      </c>
      <c r="D14292" s="1" t="s">
        <v>19</v>
      </c>
      <c r="E14292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4292" s="1" t="s">
        <v>4412</v>
      </c>
      <c r="G14292" s="1" t="s">
        <v>4413</v>
      </c>
      <c r="H14292" s="1" t="s">
        <v>4414</v>
      </c>
      <c r="I14292" s="1" t="s">
        <v>16</v>
      </c>
      <c r="J14292" s="1" t="s">
        <v>23</v>
      </c>
      <c r="K14292" s="1" t="s">
        <v>16</v>
      </c>
      <c r="L14292" s="1" t="s">
        <v>16</v>
      </c>
      <c r="M14292" s="1" t="s">
        <v>16</v>
      </c>
      <c r="N14292" s="1" t="s">
        <v>16</v>
      </c>
      <c r="O14292" s="1">
        <v>63.2</v>
      </c>
      <c r="P14292" s="1">
        <v>1.0</v>
      </c>
    </row>
    <row r="14293">
      <c r="A14293" s="1" t="s">
        <v>29</v>
      </c>
      <c r="B14293" s="1" t="s">
        <v>17142</v>
      </c>
      <c r="C14293" s="2" t="s">
        <v>17128</v>
      </c>
      <c r="D14293" s="1" t="s">
        <v>19</v>
      </c>
      <c r="E14293" s="3" t="str">
        <f>HYPERLINK("https://fyndiq.se/produkt/f7b16236096d401a/", "2-Pack Google Pixel 7A - Härdat glas 9H - Super kvalitet 3D Skärmskydd")</f>
        <v>2-Pack Google Pixel 7A - Härdat glas 9H - Super kvalitet 3D Skärmskydd</v>
      </c>
      <c r="F14293" s="1" t="s">
        <v>852</v>
      </c>
      <c r="G14293" s="1" t="s">
        <v>853</v>
      </c>
      <c r="H14293" s="1" t="s">
        <v>854</v>
      </c>
      <c r="I14293" s="1" t="s">
        <v>16</v>
      </c>
      <c r="J14293" s="1" t="s">
        <v>23</v>
      </c>
      <c r="K14293" s="1" t="s">
        <v>16</v>
      </c>
      <c r="L14293" s="1" t="s">
        <v>16</v>
      </c>
      <c r="M14293" s="1" t="s">
        <v>16</v>
      </c>
      <c r="N14293" s="1" t="s">
        <v>16</v>
      </c>
      <c r="O14293" s="1">
        <v>63.2</v>
      </c>
      <c r="P14293" s="1">
        <v>1.0</v>
      </c>
    </row>
    <row r="14294">
      <c r="A14294" s="1" t="s">
        <v>29</v>
      </c>
      <c r="B14294" s="1" t="s">
        <v>17143</v>
      </c>
      <c r="C14294" s="2" t="s">
        <v>17128</v>
      </c>
      <c r="D14294" s="1" t="s">
        <v>19</v>
      </c>
      <c r="E14294" s="3" t="str">
        <f>HYPERLINK("https://fyndiq.se/produkt/7478442699654c7b/", "2-Pack Samsung Galaxy Note 10 Plus - Härdat Glas 9H – 3D Skärmskydd - Super kvalitet")</f>
        <v>2-Pack Samsung Galaxy Note 10 Plus - Härdat Glas 9H – 3D Skärmskydd - Super kvalitet</v>
      </c>
      <c r="F14294" s="1" t="s">
        <v>17144</v>
      </c>
      <c r="G14294" s="1" t="s">
        <v>17145</v>
      </c>
      <c r="H14294" s="1" t="s">
        <v>17146</v>
      </c>
      <c r="I14294" s="1" t="s">
        <v>16</v>
      </c>
      <c r="J14294" s="1" t="s">
        <v>23</v>
      </c>
      <c r="K14294" s="1" t="s">
        <v>16</v>
      </c>
      <c r="L14294" s="1" t="s">
        <v>16</v>
      </c>
      <c r="M14294" s="1" t="s">
        <v>16</v>
      </c>
      <c r="N14294" s="1" t="s">
        <v>16</v>
      </c>
      <c r="O14294" s="1">
        <v>63.2</v>
      </c>
      <c r="P14294" s="1">
        <v>1.0</v>
      </c>
    </row>
    <row r="14295">
      <c r="A14295" s="1" t="s">
        <v>29</v>
      </c>
      <c r="B14295" s="1" t="s">
        <v>17147</v>
      </c>
      <c r="C14295" s="2" t="s">
        <v>17128</v>
      </c>
      <c r="D14295" s="1" t="s">
        <v>19</v>
      </c>
      <c r="E14295" s="3" t="str">
        <f>HYPERLINK("https://fyndiq.se/produkt/4a37a66aa49247d0/", "Samsung S21 FE - 9H Härdat Glass - Super Kvalitet 3D")</f>
        <v>Samsung S21 FE - 9H Härdat Glass - Super Kvalitet 3D</v>
      </c>
      <c r="F14295" s="1" t="s">
        <v>4338</v>
      </c>
      <c r="G14295" s="1" t="s">
        <v>4339</v>
      </c>
      <c r="H14295" s="1" t="s">
        <v>4340</v>
      </c>
      <c r="I14295" s="1" t="s">
        <v>16</v>
      </c>
      <c r="J14295" s="1" t="s">
        <v>23</v>
      </c>
      <c r="K14295" s="1" t="s">
        <v>16</v>
      </c>
      <c r="L14295" s="1" t="s">
        <v>16</v>
      </c>
      <c r="M14295" s="1" t="s">
        <v>16</v>
      </c>
      <c r="N14295" s="1" t="s">
        <v>16</v>
      </c>
      <c r="O14295" s="1">
        <v>55.2</v>
      </c>
      <c r="P14295" s="1">
        <v>1.0</v>
      </c>
    </row>
    <row r="14296">
      <c r="A14296" s="1" t="s">
        <v>29</v>
      </c>
      <c r="B14296" s="1" t="s">
        <v>17148</v>
      </c>
      <c r="C14296" s="2" t="s">
        <v>17128</v>
      </c>
      <c r="D14296" s="1" t="s">
        <v>19</v>
      </c>
      <c r="E14296" s="3" t="str">
        <f>HYPERLINK("https://fyndiq.se/produkt/e09cb1ad27c94cb3/", "Samsung S22 ULTRA - 9H Härdat Glass - 3D Super Kvalitet")</f>
        <v>Samsung S22 ULTRA - 9H Härdat Glass - 3D Super Kvalitet</v>
      </c>
      <c r="F14296" s="1" t="s">
        <v>1969</v>
      </c>
      <c r="G14296" s="1" t="s">
        <v>1970</v>
      </c>
      <c r="H14296" s="1" t="s">
        <v>1971</v>
      </c>
      <c r="I14296" s="1" t="s">
        <v>16</v>
      </c>
      <c r="J14296" s="1" t="s">
        <v>23</v>
      </c>
      <c r="K14296" s="1" t="s">
        <v>16</v>
      </c>
      <c r="L14296" s="1" t="s">
        <v>16</v>
      </c>
      <c r="M14296" s="1" t="s">
        <v>16</v>
      </c>
      <c r="N14296" s="1" t="s">
        <v>16</v>
      </c>
      <c r="O14296" s="1">
        <v>55.2</v>
      </c>
      <c r="P14296" s="1">
        <v>1.0</v>
      </c>
    </row>
    <row r="14297">
      <c r="A14297" s="1" t="s">
        <v>29</v>
      </c>
      <c r="B14297" s="1" t="s">
        <v>17149</v>
      </c>
      <c r="C14297" s="2" t="s">
        <v>17128</v>
      </c>
      <c r="D14297" s="1" t="s">
        <v>19</v>
      </c>
      <c r="E14297" s="3" t="str">
        <f>HYPERLINK("https://fyndiq.se/produkt/c8f9d711822e4429/", "2-Pack Samsung S22 Plus Skärmskydd &amp; 1-Pack linsskydd - 9H Glas")</f>
        <v>2-Pack Samsung S22 Plus Skärmskydd &amp; 1-Pack linsskydd - 9H Glas</v>
      </c>
      <c r="F14297" s="1" t="s">
        <v>5409</v>
      </c>
      <c r="G14297" s="1" t="s">
        <v>5410</v>
      </c>
      <c r="H14297" s="1" t="s">
        <v>5411</v>
      </c>
      <c r="I14297" s="1" t="s">
        <v>16</v>
      </c>
      <c r="J14297" s="1" t="s">
        <v>23</v>
      </c>
      <c r="K14297" s="1" t="s">
        <v>16</v>
      </c>
      <c r="L14297" s="1" t="s">
        <v>16</v>
      </c>
      <c r="M14297" s="1" t="s">
        <v>16</v>
      </c>
      <c r="N14297" s="1" t="s">
        <v>16</v>
      </c>
      <c r="O14297" s="1">
        <v>71.2</v>
      </c>
      <c r="P14297" s="1">
        <v>1.0</v>
      </c>
    </row>
    <row r="14298">
      <c r="A14298" s="1" t="s">
        <v>29</v>
      </c>
      <c r="B14298" s="1" t="s">
        <v>17150</v>
      </c>
      <c r="C14298" s="2" t="s">
        <v>17128</v>
      </c>
      <c r="D14298" s="1" t="s">
        <v>19</v>
      </c>
      <c r="E14298" s="3" t="str">
        <f t="shared" ref="E14298:E14299" si="652">HYPERLINK("https://fyndiq.se/produkt/08d44de1ca3946df/", "2-Pack Samsung Galaxy S10 - Härdat Glas 9H – 3D Skärmskydd - Super kvalitet")</f>
        <v>2-Pack Samsung Galaxy S10 - Härdat Glas 9H – 3D Skärmskydd - Super kvalitet</v>
      </c>
      <c r="F14298" s="1" t="s">
        <v>729</v>
      </c>
      <c r="G14298" s="1" t="s">
        <v>730</v>
      </c>
      <c r="H14298" s="1" t="s">
        <v>731</v>
      </c>
      <c r="I14298" s="1" t="s">
        <v>16</v>
      </c>
      <c r="J14298" s="1" t="s">
        <v>23</v>
      </c>
      <c r="K14298" s="1" t="s">
        <v>16</v>
      </c>
      <c r="L14298" s="1" t="s">
        <v>16</v>
      </c>
      <c r="M14298" s="1" t="s">
        <v>16</v>
      </c>
      <c r="N14298" s="1" t="s">
        <v>16</v>
      </c>
      <c r="O14298" s="1">
        <v>63.2</v>
      </c>
      <c r="P14298" s="1">
        <v>1.0</v>
      </c>
    </row>
    <row r="14299">
      <c r="A14299" s="1" t="s">
        <v>29</v>
      </c>
      <c r="B14299" s="1" t="s">
        <v>17151</v>
      </c>
      <c r="C14299" s="2" t="s">
        <v>17128</v>
      </c>
      <c r="D14299" s="1" t="s">
        <v>19</v>
      </c>
      <c r="E14299" s="3" t="str">
        <f t="shared" si="652"/>
        <v>2-Pack Samsung Galaxy S10 - Härdat Glas 9H – 3D Skärmskydd - Super kvalitet</v>
      </c>
      <c r="F14299" s="1" t="s">
        <v>729</v>
      </c>
      <c r="G14299" s="1" t="s">
        <v>730</v>
      </c>
      <c r="H14299" s="1" t="s">
        <v>731</v>
      </c>
      <c r="I14299" s="1" t="s">
        <v>16</v>
      </c>
      <c r="J14299" s="1" t="s">
        <v>23</v>
      </c>
      <c r="K14299" s="1" t="s">
        <v>16</v>
      </c>
      <c r="L14299" s="1" t="s">
        <v>16</v>
      </c>
      <c r="M14299" s="1" t="s">
        <v>16</v>
      </c>
      <c r="N14299" s="1" t="s">
        <v>16</v>
      </c>
      <c r="O14299" s="1">
        <v>63.2</v>
      </c>
      <c r="P14299" s="1">
        <v>1.0</v>
      </c>
    </row>
    <row r="14300">
      <c r="A14300" s="1" t="s">
        <v>29</v>
      </c>
      <c r="B14300" s="1" t="s">
        <v>17152</v>
      </c>
      <c r="C14300" s="2" t="s">
        <v>17128</v>
      </c>
      <c r="D14300" s="1" t="s">
        <v>19</v>
      </c>
      <c r="E14300" s="3" t="str">
        <f>HYPERLINK("https://fyndiq.se/produkt/a511a8922e36455c/", "2 Pack Samsung S8 - Härdat glas 9H–Super kvalitet 3D Skärmskydd")</f>
        <v>2 Pack Samsung S8 - Härdat glas 9H–Super kvalitet 3D Skärmskydd</v>
      </c>
      <c r="F14300" s="1" t="s">
        <v>1083</v>
      </c>
      <c r="G14300" s="1" t="s">
        <v>1084</v>
      </c>
      <c r="H14300" s="1" t="s">
        <v>1085</v>
      </c>
      <c r="I14300" s="1" t="s">
        <v>16</v>
      </c>
      <c r="J14300" s="1" t="s">
        <v>23</v>
      </c>
      <c r="K14300" s="1" t="s">
        <v>16</v>
      </c>
      <c r="L14300" s="1" t="s">
        <v>16</v>
      </c>
      <c r="M14300" s="1" t="s">
        <v>16</v>
      </c>
      <c r="N14300" s="1" t="s">
        <v>16</v>
      </c>
      <c r="O14300" s="1">
        <v>63.2</v>
      </c>
      <c r="P14300" s="1">
        <v>1.0</v>
      </c>
    </row>
    <row r="14301">
      <c r="A14301" s="1" t="s">
        <v>29</v>
      </c>
      <c r="B14301" s="1" t="s">
        <v>17153</v>
      </c>
      <c r="C14301" s="2" t="s">
        <v>17128</v>
      </c>
      <c r="D14301" s="1" t="s">
        <v>19</v>
      </c>
      <c r="E14301" s="3" t="str">
        <f>HYPERLINK("https://fyndiq.se/produkt/f4e95b294a424d40/", "2-Pack Samsung S10 Skärmskydd - Härdat Glas 9H - Super kvalitet 3D")</f>
        <v>2-Pack Samsung S10 Skärmskydd - Härdat Glas 9H - Super kvalitet 3D</v>
      </c>
      <c r="F14301" s="1" t="s">
        <v>353</v>
      </c>
      <c r="G14301" s="1" t="s">
        <v>354</v>
      </c>
      <c r="H14301" s="1" t="s">
        <v>355</v>
      </c>
      <c r="I14301" s="1" t="s">
        <v>16</v>
      </c>
      <c r="J14301" s="1" t="s">
        <v>23</v>
      </c>
      <c r="K14301" s="1" t="s">
        <v>16</v>
      </c>
      <c r="L14301" s="1" t="s">
        <v>16</v>
      </c>
      <c r="M14301" s="1" t="s">
        <v>16</v>
      </c>
      <c r="N14301" s="1" t="s">
        <v>16</v>
      </c>
      <c r="O14301" s="1">
        <v>63.2</v>
      </c>
      <c r="P14301" s="1">
        <v>1.0</v>
      </c>
    </row>
    <row r="14302">
      <c r="A14302" s="1" t="s">
        <v>29</v>
      </c>
      <c r="B14302" s="1" t="s">
        <v>17154</v>
      </c>
      <c r="C14302" s="2" t="s">
        <v>17128</v>
      </c>
      <c r="D14302" s="1" t="s">
        <v>19</v>
      </c>
      <c r="E14302" s="3" t="str">
        <f>HYPERLINK("https://fyndiq.se/produkt/6bc9efdb9e0f44ed/", "2-Pack Google Pixel 7 Pro - Härdat Glas 9H - Super kvalitet 3D")</f>
        <v>2-Pack Google Pixel 7 Pro - Härdat Glas 9H - Super kvalitet 3D</v>
      </c>
      <c r="F14302" s="1" t="s">
        <v>424</v>
      </c>
      <c r="G14302" s="1" t="s">
        <v>425</v>
      </c>
      <c r="H14302" s="1" t="s">
        <v>426</v>
      </c>
      <c r="I14302" s="1" t="s">
        <v>16</v>
      </c>
      <c r="J14302" s="1" t="s">
        <v>23</v>
      </c>
      <c r="K14302" s="1" t="s">
        <v>16</v>
      </c>
      <c r="L14302" s="1" t="s">
        <v>16</v>
      </c>
      <c r="M14302" s="1" t="s">
        <v>16</v>
      </c>
      <c r="N14302" s="1" t="s">
        <v>16</v>
      </c>
      <c r="O14302" s="1">
        <v>71.2</v>
      </c>
      <c r="P14302" s="1">
        <v>1.0</v>
      </c>
    </row>
    <row r="14303">
      <c r="A14303" s="1" t="s">
        <v>29</v>
      </c>
      <c r="B14303" s="1" t="s">
        <v>17155</v>
      </c>
      <c r="C14303" s="2" t="s">
        <v>17128</v>
      </c>
      <c r="D14303" s="1" t="s">
        <v>19</v>
      </c>
      <c r="E14303" s="3" t="str">
        <f t="shared" ref="E14303:E14304" si="653">HYPERLINK("https://fyndiq.se/produkt/dfe28e565d2e4c8d/", "2 Pack Samsung S21 FE - 9H Härdat Glass - Super Kvalitet 3D")</f>
        <v>2 Pack Samsung S21 FE - 9H Härdat Glass - Super Kvalitet 3D</v>
      </c>
      <c r="F14303" s="1" t="s">
        <v>276</v>
      </c>
      <c r="G14303" s="1" t="s">
        <v>277</v>
      </c>
      <c r="H14303" s="1" t="s">
        <v>278</v>
      </c>
      <c r="I14303" s="1" t="s">
        <v>16</v>
      </c>
      <c r="J14303" s="1" t="s">
        <v>23</v>
      </c>
      <c r="K14303" s="1" t="s">
        <v>16</v>
      </c>
      <c r="L14303" s="1" t="s">
        <v>16</v>
      </c>
      <c r="M14303" s="1" t="s">
        <v>16</v>
      </c>
      <c r="N14303" s="1" t="s">
        <v>16</v>
      </c>
      <c r="O14303" s="1">
        <v>63.2</v>
      </c>
      <c r="P14303" s="1">
        <v>1.0</v>
      </c>
    </row>
    <row r="14304">
      <c r="A14304" s="1" t="s">
        <v>29</v>
      </c>
      <c r="B14304" s="1" t="s">
        <v>17156</v>
      </c>
      <c r="C14304" s="2" t="s">
        <v>17128</v>
      </c>
      <c r="D14304" s="1" t="s">
        <v>19</v>
      </c>
      <c r="E14304" s="3" t="str">
        <f t="shared" si="653"/>
        <v>2 Pack Samsung S21 FE - 9H Härdat Glass - Super Kvalitet 3D</v>
      </c>
      <c r="F14304" s="1" t="s">
        <v>276</v>
      </c>
      <c r="G14304" s="1" t="s">
        <v>277</v>
      </c>
      <c r="H14304" s="1" t="s">
        <v>278</v>
      </c>
      <c r="I14304" s="1" t="s">
        <v>16</v>
      </c>
      <c r="J14304" s="1" t="s">
        <v>23</v>
      </c>
      <c r="K14304" s="1" t="s">
        <v>16</v>
      </c>
      <c r="L14304" s="1" t="s">
        <v>16</v>
      </c>
      <c r="M14304" s="1" t="s">
        <v>16</v>
      </c>
      <c r="N14304" s="1" t="s">
        <v>16</v>
      </c>
      <c r="O14304" s="1">
        <v>63.2</v>
      </c>
      <c r="P14304" s="1">
        <v>1.0</v>
      </c>
    </row>
    <row r="14305">
      <c r="A14305" s="1" t="s">
        <v>29</v>
      </c>
      <c r="B14305" s="1" t="s">
        <v>17157</v>
      </c>
      <c r="C14305" s="2" t="s">
        <v>17128</v>
      </c>
      <c r="D14305" s="1" t="s">
        <v>19</v>
      </c>
      <c r="E14305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4305" s="1" t="s">
        <v>1039</v>
      </c>
      <c r="G14305" s="1" t="s">
        <v>1040</v>
      </c>
      <c r="H14305" s="1" t="s">
        <v>1041</v>
      </c>
      <c r="I14305" s="1" t="s">
        <v>16</v>
      </c>
      <c r="J14305" s="1" t="s">
        <v>23</v>
      </c>
      <c r="K14305" s="1" t="s">
        <v>16</v>
      </c>
      <c r="L14305" s="1" t="s">
        <v>16</v>
      </c>
      <c r="M14305" s="1" t="s">
        <v>16</v>
      </c>
      <c r="N14305" s="1" t="s">
        <v>16</v>
      </c>
      <c r="O14305" s="1">
        <v>63.2</v>
      </c>
      <c r="P14305" s="1">
        <v>1.0</v>
      </c>
    </row>
    <row r="14306">
      <c r="A14306" s="1" t="s">
        <v>29</v>
      </c>
      <c r="B14306" s="1" t="s">
        <v>17158</v>
      </c>
      <c r="C14306" s="2" t="s">
        <v>17128</v>
      </c>
      <c r="D14306" s="1" t="s">
        <v>19</v>
      </c>
      <c r="E14306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4306" s="1" t="s">
        <v>4246</v>
      </c>
      <c r="G14306" s="1" t="s">
        <v>4247</v>
      </c>
      <c r="H14306" s="1" t="s">
        <v>4248</v>
      </c>
      <c r="I14306" s="1" t="s">
        <v>16</v>
      </c>
      <c r="J14306" s="1" t="s">
        <v>23</v>
      </c>
      <c r="K14306" s="1" t="s">
        <v>16</v>
      </c>
      <c r="L14306" s="1" t="s">
        <v>16</v>
      </c>
      <c r="M14306" s="1" t="s">
        <v>16</v>
      </c>
      <c r="N14306" s="1" t="s">
        <v>16</v>
      </c>
      <c r="O14306" s="1">
        <v>79.2</v>
      </c>
      <c r="P14306" s="1">
        <v>1.0</v>
      </c>
    </row>
    <row r="14307">
      <c r="A14307" s="1" t="s">
        <v>29</v>
      </c>
      <c r="B14307" s="1" t="s">
        <v>17159</v>
      </c>
      <c r="C14307" s="2" t="s">
        <v>17128</v>
      </c>
      <c r="D14307" s="1" t="s">
        <v>19</v>
      </c>
      <c r="E14307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4307" s="1" t="s">
        <v>504</v>
      </c>
      <c r="G14307" s="1" t="s">
        <v>505</v>
      </c>
      <c r="H14307" s="1" t="s">
        <v>506</v>
      </c>
      <c r="I14307" s="1" t="s">
        <v>16</v>
      </c>
      <c r="J14307" s="1" t="s">
        <v>23</v>
      </c>
      <c r="K14307" s="1" t="s">
        <v>16</v>
      </c>
      <c r="L14307" s="1" t="s">
        <v>16</v>
      </c>
      <c r="M14307" s="1" t="s">
        <v>16</v>
      </c>
      <c r="N14307" s="1" t="s">
        <v>16</v>
      </c>
      <c r="O14307" s="1">
        <v>63.2</v>
      </c>
      <c r="P14307" s="1">
        <v>1.0</v>
      </c>
    </row>
    <row r="14308">
      <c r="A14308" s="1" t="s">
        <v>29</v>
      </c>
      <c r="B14308" s="1" t="s">
        <v>17160</v>
      </c>
      <c r="C14308" s="2" t="s">
        <v>17128</v>
      </c>
      <c r="D14308" s="1" t="s">
        <v>19</v>
      </c>
      <c r="E14308" s="3" t="str">
        <f>HYPERLINK("https://fyndiq.se/produkt/fc0688ffd0534ad2/", "2 Pack Samsung Galaxy Note 20 5G -Härdat glas 9H -Super kvalitet")</f>
        <v>2 Pack Samsung Galaxy Note 20 5G -Härdat glas 9H -Super kvalitet</v>
      </c>
      <c r="F14308" s="1" t="s">
        <v>948</v>
      </c>
      <c r="G14308" s="1" t="s">
        <v>949</v>
      </c>
      <c r="H14308" s="1" t="s">
        <v>950</v>
      </c>
      <c r="I14308" s="1" t="s">
        <v>16</v>
      </c>
      <c r="J14308" s="1" t="s">
        <v>23</v>
      </c>
      <c r="K14308" s="1" t="s">
        <v>16</v>
      </c>
      <c r="L14308" s="1" t="s">
        <v>16</v>
      </c>
      <c r="M14308" s="1" t="s">
        <v>16</v>
      </c>
      <c r="N14308" s="1" t="s">
        <v>16</v>
      </c>
      <c r="O14308" s="1">
        <v>63.2</v>
      </c>
      <c r="P14308" s="1">
        <v>1.0</v>
      </c>
    </row>
    <row r="14309">
      <c r="A14309" s="1" t="s">
        <v>29</v>
      </c>
      <c r="B14309" s="1" t="s">
        <v>17161</v>
      </c>
      <c r="C14309" s="2" t="s">
        <v>17128</v>
      </c>
      <c r="D14309" s="1" t="s">
        <v>19</v>
      </c>
      <c r="E14309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4309" s="1" t="s">
        <v>4343</v>
      </c>
      <c r="G14309" s="1" t="s">
        <v>4344</v>
      </c>
      <c r="H14309" s="1" t="s">
        <v>4345</v>
      </c>
      <c r="I14309" s="1" t="s">
        <v>16</v>
      </c>
      <c r="J14309" s="1" t="s">
        <v>23</v>
      </c>
      <c r="K14309" s="1" t="s">
        <v>16</v>
      </c>
      <c r="L14309" s="1" t="s">
        <v>16</v>
      </c>
      <c r="M14309" s="1" t="s">
        <v>16</v>
      </c>
      <c r="N14309" s="1" t="s">
        <v>16</v>
      </c>
      <c r="O14309" s="1">
        <v>95.2</v>
      </c>
      <c r="P14309" s="1">
        <v>1.0</v>
      </c>
    </row>
    <row r="14310">
      <c r="A14310" s="1" t="s">
        <v>29</v>
      </c>
      <c r="B14310" s="1" t="s">
        <v>17162</v>
      </c>
      <c r="C14310" s="2" t="s">
        <v>17128</v>
      </c>
      <c r="D14310" s="1" t="s">
        <v>19</v>
      </c>
      <c r="E14310" s="3" t="str">
        <f>HYPERLINK("https://fyndiq.se/produkt/34157794139f40c6/", "2-Pack Samsung S20 FE - 9H Härdat Glass - Top Kvalitet")</f>
        <v>2-Pack Samsung S20 FE - 9H Härdat Glass - Top Kvalitet</v>
      </c>
      <c r="F14310" s="1" t="s">
        <v>1640</v>
      </c>
      <c r="G14310" s="1" t="s">
        <v>1641</v>
      </c>
      <c r="H14310" s="1" t="s">
        <v>1642</v>
      </c>
      <c r="I14310" s="1" t="s">
        <v>16</v>
      </c>
      <c r="J14310" s="1" t="s">
        <v>23</v>
      </c>
      <c r="K14310" s="1" t="s">
        <v>16</v>
      </c>
      <c r="L14310" s="1" t="s">
        <v>16</v>
      </c>
      <c r="M14310" s="1" t="s">
        <v>16</v>
      </c>
      <c r="N14310" s="1" t="s">
        <v>16</v>
      </c>
      <c r="O14310" s="1">
        <v>63.2</v>
      </c>
      <c r="P14310" s="1">
        <v>1.0</v>
      </c>
    </row>
    <row r="14311">
      <c r="A14311" s="1" t="s">
        <v>29</v>
      </c>
      <c r="B14311" s="1" t="s">
        <v>17163</v>
      </c>
      <c r="C14311" s="2" t="s">
        <v>17128</v>
      </c>
      <c r="D14311" s="1" t="s">
        <v>19</v>
      </c>
      <c r="E14311" s="3" t="str">
        <f>HYPERLINK("https://fyndiq.se/produkt/4cdf84cbaf944ef5/", "2-Pack OnePlus Nord 2 5G - Härdat glas 9H - Super kvalitet 3D Skärmskydd")</f>
        <v>2-Pack OnePlus Nord 2 5G - Härdat glas 9H - Super kvalitet 3D Skärmskydd</v>
      </c>
      <c r="F14311" s="1" t="s">
        <v>4743</v>
      </c>
      <c r="G14311" s="1" t="s">
        <v>4744</v>
      </c>
      <c r="H14311" s="1" t="s">
        <v>4745</v>
      </c>
      <c r="I14311" s="1" t="s">
        <v>16</v>
      </c>
      <c r="J14311" s="1" t="s">
        <v>23</v>
      </c>
      <c r="K14311" s="1" t="s">
        <v>16</v>
      </c>
      <c r="L14311" s="1" t="s">
        <v>16</v>
      </c>
      <c r="M14311" s="1" t="s">
        <v>16</v>
      </c>
      <c r="N14311" s="1" t="s">
        <v>16</v>
      </c>
      <c r="O14311" s="1">
        <v>63.2</v>
      </c>
      <c r="P14311" s="1">
        <v>1.0</v>
      </c>
    </row>
    <row r="14312">
      <c r="A14312" s="1" t="s">
        <v>29</v>
      </c>
      <c r="B14312" s="1" t="s">
        <v>17164</v>
      </c>
      <c r="C14312" s="2" t="s">
        <v>17128</v>
      </c>
      <c r="D14312" s="1" t="s">
        <v>19</v>
      </c>
      <c r="E14312" s="3" t="str">
        <f t="shared" ref="E14312:E14313" si="654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312" s="1" t="s">
        <v>47</v>
      </c>
      <c r="G14312" s="2" t="s">
        <v>48</v>
      </c>
      <c r="H14312" s="1" t="s">
        <v>49</v>
      </c>
      <c r="I14312" s="1" t="s">
        <v>16</v>
      </c>
      <c r="J14312" s="1" t="s">
        <v>23</v>
      </c>
      <c r="K14312" s="1" t="s">
        <v>16</v>
      </c>
      <c r="L14312" s="1" t="s">
        <v>16</v>
      </c>
      <c r="M14312" s="1" t="s">
        <v>16</v>
      </c>
      <c r="N14312" s="1" t="s">
        <v>16</v>
      </c>
      <c r="O14312" s="1">
        <v>183.2</v>
      </c>
      <c r="P14312" s="1">
        <v>1.0</v>
      </c>
    </row>
    <row r="14313">
      <c r="A14313" s="1" t="s">
        <v>29</v>
      </c>
      <c r="B14313" s="1" t="s">
        <v>17165</v>
      </c>
      <c r="C14313" s="2" t="s">
        <v>17128</v>
      </c>
      <c r="D14313" s="1" t="s">
        <v>19</v>
      </c>
      <c r="E14313" s="3" t="str">
        <f t="shared" si="654"/>
        <v>ASPOR A616 TWS trådlös Bluetooth hörlurar med Lightning kabel - Högkvalitet - Wireless charging - 5.3BT</v>
      </c>
      <c r="F14313" s="1" t="s">
        <v>47</v>
      </c>
      <c r="G14313" s="2" t="s">
        <v>48</v>
      </c>
      <c r="H14313" s="1" t="s">
        <v>49</v>
      </c>
      <c r="I14313" s="1" t="s">
        <v>16</v>
      </c>
      <c r="J14313" s="1" t="s">
        <v>23</v>
      </c>
      <c r="K14313" s="1" t="s">
        <v>16</v>
      </c>
      <c r="L14313" s="1" t="s">
        <v>16</v>
      </c>
      <c r="M14313" s="1" t="s">
        <v>16</v>
      </c>
      <c r="N14313" s="1" t="s">
        <v>16</v>
      </c>
      <c r="O14313" s="1">
        <v>183.2</v>
      </c>
      <c r="P14313" s="1">
        <v>1.0</v>
      </c>
    </row>
    <row r="14314">
      <c r="A14314" s="1" t="s">
        <v>29</v>
      </c>
      <c r="B14314" s="1" t="s">
        <v>17166</v>
      </c>
      <c r="C14314" s="2" t="s">
        <v>17128</v>
      </c>
      <c r="D14314" s="1" t="s">
        <v>19</v>
      </c>
      <c r="E14314" s="3" t="str">
        <f>HYPERLINK("https://fyndiq.se/produkt/3793e0f6281f49f6/", "2-Pack Iphone 11 / XR - 9H Härdat Glass - Top Kvalitet")</f>
        <v>2-Pack Iphone 11 / XR - 9H Härdat Glass - Top Kvalitet</v>
      </c>
      <c r="F14314" s="1" t="s">
        <v>371</v>
      </c>
      <c r="G14314" s="1" t="s">
        <v>372</v>
      </c>
      <c r="H14314" s="1" t="s">
        <v>373</v>
      </c>
      <c r="I14314" s="1" t="s">
        <v>16</v>
      </c>
      <c r="J14314" s="1" t="s">
        <v>23</v>
      </c>
      <c r="K14314" s="1" t="s">
        <v>16</v>
      </c>
      <c r="L14314" s="1" t="s">
        <v>16</v>
      </c>
      <c r="M14314" s="1" t="s">
        <v>16</v>
      </c>
      <c r="N14314" s="1" t="s">
        <v>16</v>
      </c>
      <c r="O14314" s="1">
        <v>47.2</v>
      </c>
      <c r="P14314" s="1">
        <v>1.0</v>
      </c>
    </row>
    <row r="14315">
      <c r="A14315" s="1" t="s">
        <v>29</v>
      </c>
      <c r="B14315" s="1" t="s">
        <v>17167</v>
      </c>
      <c r="C14315" s="2" t="s">
        <v>17128</v>
      </c>
      <c r="D14315" s="1" t="s">
        <v>19</v>
      </c>
      <c r="E14315" s="3" t="str">
        <f>HYPERLINK("https://fyndiq.se/produkt/c47dc331e908415c/", "2 Pack - Samsung S22 ULTRA - 9H Härdat Glass - 3D Super Kvalitet")</f>
        <v>2 Pack - Samsung S22 ULTRA - 9H Härdat Glass - 3D Super Kvalitet</v>
      </c>
      <c r="F14315" s="1" t="s">
        <v>246</v>
      </c>
      <c r="G14315" s="1" t="s">
        <v>247</v>
      </c>
      <c r="H14315" s="1" t="s">
        <v>248</v>
      </c>
      <c r="I14315" s="1" t="s">
        <v>16</v>
      </c>
      <c r="J14315" s="1" t="s">
        <v>23</v>
      </c>
      <c r="K14315" s="1" t="s">
        <v>16</v>
      </c>
      <c r="L14315" s="1" t="s">
        <v>16</v>
      </c>
      <c r="M14315" s="1" t="s">
        <v>16</v>
      </c>
      <c r="N14315" s="1" t="s">
        <v>16</v>
      </c>
      <c r="O14315" s="1">
        <v>63.2</v>
      </c>
      <c r="P14315" s="1">
        <v>1.0</v>
      </c>
    </row>
    <row r="14316">
      <c r="A14316" s="1" t="s">
        <v>29</v>
      </c>
      <c r="B14316" s="1" t="s">
        <v>17168</v>
      </c>
      <c r="C14316" s="2" t="s">
        <v>17128</v>
      </c>
      <c r="D14316" s="1" t="s">
        <v>19</v>
      </c>
      <c r="E14316" s="3" t="str">
        <f t="shared" ref="E14316:E14317" si="655">HYPERLINK("https://fyndiq.se/produkt/675bb02ed6bb4e07/", "2-Pack Samsung Galaxy S21 Ultra - Härdat Glas 9H-Super Kvalitet")</f>
        <v>2-Pack Samsung Galaxy S21 Ultra - Härdat Glas 9H-Super Kvalitet</v>
      </c>
      <c r="F14316" s="1" t="s">
        <v>91</v>
      </c>
      <c r="G14316" s="1" t="s">
        <v>92</v>
      </c>
      <c r="H14316" s="1" t="s">
        <v>93</v>
      </c>
      <c r="I14316" s="1" t="s">
        <v>16</v>
      </c>
      <c r="J14316" s="1" t="s">
        <v>23</v>
      </c>
      <c r="K14316" s="1" t="s">
        <v>16</v>
      </c>
      <c r="L14316" s="1" t="s">
        <v>16</v>
      </c>
      <c r="M14316" s="1" t="s">
        <v>16</v>
      </c>
      <c r="N14316" s="1" t="s">
        <v>16</v>
      </c>
      <c r="O14316" s="1">
        <v>63.2</v>
      </c>
      <c r="P14316" s="1">
        <v>1.0</v>
      </c>
    </row>
    <row r="14317">
      <c r="A14317" s="1" t="s">
        <v>29</v>
      </c>
      <c r="B14317" s="1" t="s">
        <v>17169</v>
      </c>
      <c r="C14317" s="2" t="s">
        <v>17128</v>
      </c>
      <c r="D14317" s="1" t="s">
        <v>19</v>
      </c>
      <c r="E14317" s="3" t="str">
        <f t="shared" si="655"/>
        <v>2-Pack Samsung Galaxy S21 Ultra - Härdat Glas 9H-Super Kvalitet</v>
      </c>
      <c r="F14317" s="1" t="s">
        <v>91</v>
      </c>
      <c r="G14317" s="1" t="s">
        <v>92</v>
      </c>
      <c r="H14317" s="1" t="s">
        <v>93</v>
      </c>
      <c r="I14317" s="1" t="s">
        <v>16</v>
      </c>
      <c r="J14317" s="1" t="s">
        <v>23</v>
      </c>
      <c r="K14317" s="1" t="s">
        <v>16</v>
      </c>
      <c r="L14317" s="1" t="s">
        <v>16</v>
      </c>
      <c r="M14317" s="1" t="s">
        <v>16</v>
      </c>
      <c r="N14317" s="1" t="s">
        <v>16</v>
      </c>
      <c r="O14317" s="1">
        <v>63.2</v>
      </c>
      <c r="P14317" s="1">
        <v>1.0</v>
      </c>
    </row>
    <row r="14318">
      <c r="A14318" s="1" t="s">
        <v>29</v>
      </c>
      <c r="B14318" s="1" t="s">
        <v>17170</v>
      </c>
      <c r="C14318" s="2" t="s">
        <v>17128</v>
      </c>
      <c r="D14318" s="1" t="s">
        <v>19</v>
      </c>
      <c r="E14318" s="3" t="str">
        <f>HYPERLINK("https://fyndiq.se/produkt/0b2f55cbfc0d4bc8/", "Skärmskydd Iphone 12 / 12 Pro , härdat glas, hög kvalitet.")</f>
        <v>Skärmskydd Iphone 12 / 12 Pro , härdat glas, hög kvalitet.</v>
      </c>
      <c r="F14318" s="1" t="s">
        <v>587</v>
      </c>
      <c r="G14318" s="1" t="s">
        <v>588</v>
      </c>
      <c r="H14318" s="1" t="s">
        <v>589</v>
      </c>
      <c r="I14318" s="1" t="s">
        <v>16</v>
      </c>
      <c r="J14318" s="1" t="s">
        <v>23</v>
      </c>
      <c r="K14318" s="1" t="s">
        <v>16</v>
      </c>
      <c r="L14318" s="1" t="s">
        <v>16</v>
      </c>
      <c r="M14318" s="1" t="s">
        <v>16</v>
      </c>
      <c r="N14318" s="1" t="s">
        <v>16</v>
      </c>
      <c r="O14318" s="1">
        <v>39.2</v>
      </c>
      <c r="P14318" s="1">
        <v>1.0</v>
      </c>
    </row>
    <row r="14319">
      <c r="A14319" s="1" t="s">
        <v>29</v>
      </c>
      <c r="B14319" s="1" t="s">
        <v>17171</v>
      </c>
      <c r="C14319" s="2" t="s">
        <v>17128</v>
      </c>
      <c r="D14319" s="1" t="s">
        <v>19</v>
      </c>
      <c r="E14319" s="3" t="str">
        <f>HYPERLINK("https://fyndiq.se/produkt/cd12c16ee4d949e3/", "OnePlus 10 Pro 5G - Härdat Glas 9H - Super kvalitet 3D Skärmskydd")</f>
        <v>OnePlus 10 Pro 5G - Härdat Glas 9H - Super kvalitet 3D Skärmskydd</v>
      </c>
      <c r="F14319" s="1" t="s">
        <v>1221</v>
      </c>
      <c r="G14319" s="1" t="s">
        <v>1222</v>
      </c>
      <c r="H14319" s="1" t="s">
        <v>1223</v>
      </c>
      <c r="I14319" s="1" t="s">
        <v>16</v>
      </c>
      <c r="J14319" s="1" t="s">
        <v>23</v>
      </c>
      <c r="K14319" s="1" t="s">
        <v>16</v>
      </c>
      <c r="L14319" s="1" t="s">
        <v>16</v>
      </c>
      <c r="M14319" s="1" t="s">
        <v>16</v>
      </c>
      <c r="N14319" s="1" t="s">
        <v>16</v>
      </c>
      <c r="O14319" s="1">
        <v>63.2</v>
      </c>
      <c r="P14319" s="1">
        <v>1.0</v>
      </c>
    </row>
    <row r="14320">
      <c r="A14320" s="1" t="s">
        <v>29</v>
      </c>
      <c r="B14320" s="1" t="s">
        <v>17172</v>
      </c>
      <c r="C14320" s="2" t="s">
        <v>17128</v>
      </c>
      <c r="D14320" s="1" t="s">
        <v>19</v>
      </c>
      <c r="E14320" s="3" t="str">
        <f>HYPERLINK("https://fyndiq.se/produkt/aaaa7cf643f84273/", "2 Pack Samsung Xcover 5 - Härdat glas 9H-Super kvalitet 3D")</f>
        <v>2 Pack Samsung Xcover 5 - Härdat glas 9H-Super kvalitet 3D</v>
      </c>
      <c r="F14320" s="1" t="s">
        <v>2089</v>
      </c>
      <c r="G14320" s="1" t="s">
        <v>2090</v>
      </c>
      <c r="H14320" s="1" t="s">
        <v>2091</v>
      </c>
      <c r="I14320" s="1" t="s">
        <v>16</v>
      </c>
      <c r="J14320" s="1" t="s">
        <v>23</v>
      </c>
      <c r="K14320" s="1" t="s">
        <v>16</v>
      </c>
      <c r="L14320" s="1" t="s">
        <v>16</v>
      </c>
      <c r="M14320" s="1" t="s">
        <v>16</v>
      </c>
      <c r="N14320" s="1" t="s">
        <v>16</v>
      </c>
      <c r="O14320" s="1">
        <v>63.2</v>
      </c>
      <c r="P14320" s="1">
        <v>1.0</v>
      </c>
    </row>
    <row r="14321">
      <c r="A14321" s="1" t="s">
        <v>29</v>
      </c>
      <c r="B14321" s="1" t="s">
        <v>17173</v>
      </c>
      <c r="C14321" s="2" t="s">
        <v>17128</v>
      </c>
      <c r="D14321" s="1" t="s">
        <v>19</v>
      </c>
      <c r="E14321" s="3" t="str">
        <f>HYPERLINK("https://fyndiq.se/produkt/860c7ae305b54883/", "2 Pack Samsung S21 Ultra 5G - Härdat glas 9H - Super kvalitet 3D")</f>
        <v>2 Pack Samsung S21 Ultra 5G - Härdat glas 9H - Super kvalitet 3D</v>
      </c>
      <c r="F14321" s="1" t="s">
        <v>649</v>
      </c>
      <c r="G14321" s="1" t="s">
        <v>650</v>
      </c>
      <c r="H14321" s="1" t="s">
        <v>651</v>
      </c>
      <c r="I14321" s="1" t="s">
        <v>16</v>
      </c>
      <c r="J14321" s="1" t="s">
        <v>23</v>
      </c>
      <c r="K14321" s="1" t="s">
        <v>16</v>
      </c>
      <c r="L14321" s="1" t="s">
        <v>16</v>
      </c>
      <c r="M14321" s="1" t="s">
        <v>16</v>
      </c>
      <c r="N14321" s="1" t="s">
        <v>16</v>
      </c>
      <c r="O14321" s="1">
        <v>63.2</v>
      </c>
      <c r="P14321" s="1">
        <v>1.0</v>
      </c>
    </row>
    <row r="14322">
      <c r="A14322" s="1" t="s">
        <v>29</v>
      </c>
      <c r="B14322" s="1" t="s">
        <v>17174</v>
      </c>
      <c r="C14322" s="2" t="s">
        <v>17128</v>
      </c>
      <c r="D14322" s="1" t="s">
        <v>19</v>
      </c>
      <c r="E14322" s="3" t="str">
        <f>HYPERLINK("https://fyndiq.se/produkt/7b4cb5f9439947b9/", "2-Pack iPhone SE 2020 Svart - Härdat Glas 9H - Super Kvalitet 3D")</f>
        <v>2-Pack iPhone SE 2020 Svart - Härdat Glas 9H - Super Kvalitet 3D</v>
      </c>
      <c r="F14322" s="1" t="s">
        <v>175</v>
      </c>
      <c r="G14322" s="1" t="s">
        <v>176</v>
      </c>
      <c r="H14322" s="1" t="s">
        <v>177</v>
      </c>
      <c r="I14322" s="1" t="s">
        <v>16</v>
      </c>
      <c r="J14322" s="1" t="s">
        <v>23</v>
      </c>
      <c r="K14322" s="1" t="s">
        <v>16</v>
      </c>
      <c r="L14322" s="1" t="s">
        <v>16</v>
      </c>
      <c r="M14322" s="1" t="s">
        <v>16</v>
      </c>
      <c r="N14322" s="1" t="s">
        <v>16</v>
      </c>
      <c r="O14322" s="1">
        <v>47.2</v>
      </c>
      <c r="P14322" s="1">
        <v>1.0</v>
      </c>
    </row>
    <row r="14323">
      <c r="A14323" s="1" t="s">
        <v>29</v>
      </c>
      <c r="B14323" s="1" t="s">
        <v>17175</v>
      </c>
      <c r="C14323" s="2" t="s">
        <v>17128</v>
      </c>
      <c r="D14323" s="1" t="s">
        <v>19</v>
      </c>
      <c r="E14323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4323" s="1" t="s">
        <v>1544</v>
      </c>
      <c r="G14323" s="1" t="s">
        <v>1545</v>
      </c>
      <c r="H14323" s="1" t="s">
        <v>1546</v>
      </c>
      <c r="I14323" s="1" t="s">
        <v>16</v>
      </c>
      <c r="J14323" s="1" t="s">
        <v>23</v>
      </c>
      <c r="K14323" s="1" t="s">
        <v>16</v>
      </c>
      <c r="L14323" s="1" t="s">
        <v>16</v>
      </c>
      <c r="M14323" s="1" t="s">
        <v>16</v>
      </c>
      <c r="N14323" s="1" t="s">
        <v>16</v>
      </c>
      <c r="O14323" s="1">
        <v>79.2</v>
      </c>
      <c r="P14323" s="1">
        <v>1.0</v>
      </c>
    </row>
    <row r="14324">
      <c r="A14324" s="1" t="s">
        <v>29</v>
      </c>
      <c r="B14324" s="1" t="s">
        <v>17176</v>
      </c>
      <c r="C14324" s="2" t="s">
        <v>17128</v>
      </c>
      <c r="D14324" s="1" t="s">
        <v>19</v>
      </c>
      <c r="E14324" s="3" t="str">
        <f>HYPERLINK("https://fyndiq.se/produkt/9f3f4d2de3c94916/", "2 Pack Samsung Galaxy S9 - Härdat glas-9H Super kvalitet 3D")</f>
        <v>2 Pack Samsung Galaxy S9 - Härdat glas-9H Super kvalitet 3D</v>
      </c>
      <c r="F14324" s="1" t="s">
        <v>1500</v>
      </c>
      <c r="G14324" s="1" t="s">
        <v>1501</v>
      </c>
      <c r="H14324" s="1" t="s">
        <v>1502</v>
      </c>
      <c r="I14324" s="1" t="s">
        <v>16</v>
      </c>
      <c r="J14324" s="1" t="s">
        <v>23</v>
      </c>
      <c r="K14324" s="1" t="s">
        <v>16</v>
      </c>
      <c r="L14324" s="1" t="s">
        <v>16</v>
      </c>
      <c r="M14324" s="1" t="s">
        <v>16</v>
      </c>
      <c r="N14324" s="1" t="s">
        <v>16</v>
      </c>
      <c r="O14324" s="1">
        <v>63.2</v>
      </c>
      <c r="P14324" s="1">
        <v>1.0</v>
      </c>
    </row>
    <row r="14325">
      <c r="A14325" s="1" t="s">
        <v>29</v>
      </c>
      <c r="B14325" s="1" t="s">
        <v>17177</v>
      </c>
      <c r="C14325" s="2" t="s">
        <v>17128</v>
      </c>
      <c r="D14325" s="1" t="s">
        <v>19</v>
      </c>
      <c r="E14325" s="3" t="str">
        <f>HYPERLINK("https://fyndiq.se/produkt/0928321640fa45b1/", "2 Pack Samsung Galaxy Tab A7 Lite-Härdat glas 9H-Super Kvalitet")</f>
        <v>2 Pack Samsung Galaxy Tab A7 Lite-Härdat glas 9H-Super Kvalitet</v>
      </c>
      <c r="F14325" s="1" t="s">
        <v>10778</v>
      </c>
      <c r="G14325" s="1" t="s">
        <v>10779</v>
      </c>
      <c r="H14325" s="1" t="s">
        <v>10780</v>
      </c>
      <c r="I14325" s="1" t="s">
        <v>16</v>
      </c>
      <c r="J14325" s="1" t="s">
        <v>23</v>
      </c>
      <c r="K14325" s="1" t="s">
        <v>16</v>
      </c>
      <c r="L14325" s="1" t="s">
        <v>16</v>
      </c>
      <c r="M14325" s="1" t="s">
        <v>16</v>
      </c>
      <c r="N14325" s="1" t="s">
        <v>16</v>
      </c>
      <c r="O14325" s="1">
        <v>127.2</v>
      </c>
      <c r="P14325" s="1">
        <v>1.0</v>
      </c>
    </row>
    <row r="14326">
      <c r="A14326" s="1" t="s">
        <v>29</v>
      </c>
      <c r="B14326" s="1" t="s">
        <v>17178</v>
      </c>
      <c r="C14326" s="2" t="s">
        <v>17128</v>
      </c>
      <c r="D14326" s="1" t="s">
        <v>19</v>
      </c>
      <c r="E14326" s="3" t="str">
        <f t="shared" ref="E14326:E14327" si="656">HYPERLINK("https://fyndiq.se/produkt/e9c1dd33f1fd4d17/", "2-Pack Samsung Galaxy S21 5G - Härdat Glas Skärmskydd 9H - HD")</f>
        <v>2-Pack Samsung Galaxy S21 5G - Härdat Glas Skärmskydd 9H - HD</v>
      </c>
      <c r="F14326" s="1" t="s">
        <v>454</v>
      </c>
      <c r="G14326" s="1" t="s">
        <v>455</v>
      </c>
      <c r="H14326" s="1" t="s">
        <v>456</v>
      </c>
      <c r="I14326" s="1" t="s">
        <v>16</v>
      </c>
      <c r="J14326" s="1" t="s">
        <v>23</v>
      </c>
      <c r="K14326" s="1" t="s">
        <v>16</v>
      </c>
      <c r="L14326" s="1" t="s">
        <v>16</v>
      </c>
      <c r="M14326" s="1" t="s">
        <v>16</v>
      </c>
      <c r="N14326" s="1" t="s">
        <v>16</v>
      </c>
      <c r="O14326" s="1">
        <v>63.2</v>
      </c>
      <c r="P14326" s="1">
        <v>1.0</v>
      </c>
    </row>
    <row r="14327">
      <c r="A14327" s="1" t="s">
        <v>29</v>
      </c>
      <c r="B14327" s="1" t="s">
        <v>17179</v>
      </c>
      <c r="C14327" s="2" t="s">
        <v>17128</v>
      </c>
      <c r="D14327" s="1" t="s">
        <v>19</v>
      </c>
      <c r="E14327" s="3" t="str">
        <f t="shared" si="656"/>
        <v>2-Pack Samsung Galaxy S21 5G - Härdat Glas Skärmskydd 9H - HD</v>
      </c>
      <c r="F14327" s="1" t="s">
        <v>454</v>
      </c>
      <c r="G14327" s="1" t="s">
        <v>455</v>
      </c>
      <c r="H14327" s="1" t="s">
        <v>456</v>
      </c>
      <c r="I14327" s="1" t="s">
        <v>16</v>
      </c>
      <c r="J14327" s="1" t="s">
        <v>23</v>
      </c>
      <c r="K14327" s="1" t="s">
        <v>16</v>
      </c>
      <c r="L14327" s="1" t="s">
        <v>16</v>
      </c>
      <c r="M14327" s="1" t="s">
        <v>16</v>
      </c>
      <c r="N14327" s="1" t="s">
        <v>16</v>
      </c>
      <c r="O14327" s="1">
        <v>63.2</v>
      </c>
      <c r="P14327" s="1">
        <v>1.0</v>
      </c>
    </row>
    <row r="14328">
      <c r="A14328" s="1" t="s">
        <v>29</v>
      </c>
      <c r="B14328" s="1" t="s">
        <v>17180</v>
      </c>
      <c r="C14328" s="2" t="s">
        <v>17128</v>
      </c>
      <c r="D14328" s="1" t="s">
        <v>19</v>
      </c>
      <c r="E14328" s="3" t="str">
        <f>HYPERLINK("https://fyndiq.se/produkt/070a202582a44b59/", "2 Pack Samsung Watch 40mm - Härdat glas 9H - Super kvalitet")</f>
        <v>2 Pack Samsung Watch 40mm - Härdat glas 9H - Super kvalitet</v>
      </c>
      <c r="F14328" s="1" t="s">
        <v>3704</v>
      </c>
      <c r="G14328" s="1" t="s">
        <v>3705</v>
      </c>
      <c r="H14328" s="1" t="s">
        <v>3706</v>
      </c>
      <c r="I14328" s="1" t="s">
        <v>16</v>
      </c>
      <c r="J14328" s="1" t="s">
        <v>23</v>
      </c>
      <c r="K14328" s="1" t="s">
        <v>16</v>
      </c>
      <c r="L14328" s="1" t="s">
        <v>16</v>
      </c>
      <c r="M14328" s="1" t="s">
        <v>16</v>
      </c>
      <c r="N14328" s="1" t="s">
        <v>16</v>
      </c>
      <c r="O14328" s="1">
        <v>63.2</v>
      </c>
      <c r="P14328" s="1">
        <v>1.0</v>
      </c>
    </row>
    <row r="14329">
      <c r="A14329" s="1" t="s">
        <v>29</v>
      </c>
      <c r="B14329" s="1" t="s">
        <v>17181</v>
      </c>
      <c r="C14329" s="2" t="s">
        <v>17128</v>
      </c>
      <c r="D14329" s="1" t="s">
        <v>19</v>
      </c>
      <c r="E14329" s="3" t="str">
        <f>HYPERLINK("https://fyndiq.se/produkt/f1d23dc40f034900/", "2-Pack Samsung S23 Plus 5G - 9H Härdat Glass - 3D Super Kvalitet Skärmskydd")</f>
        <v>2-Pack Samsung S23 Plus 5G - 9H Härdat Glass - 3D Super Kvalitet Skärmskydd</v>
      </c>
      <c r="F14329" s="1" t="s">
        <v>14326</v>
      </c>
      <c r="G14329" s="1" t="s">
        <v>14327</v>
      </c>
      <c r="H14329" s="1" t="s">
        <v>14328</v>
      </c>
      <c r="I14329" s="1" t="s">
        <v>16</v>
      </c>
      <c r="J14329" s="1" t="s">
        <v>23</v>
      </c>
      <c r="K14329" s="1" t="s">
        <v>16</v>
      </c>
      <c r="L14329" s="1" t="s">
        <v>16</v>
      </c>
      <c r="M14329" s="1" t="s">
        <v>16</v>
      </c>
      <c r="N14329" s="1" t="s">
        <v>16</v>
      </c>
      <c r="O14329" s="1">
        <v>63.2</v>
      </c>
      <c r="P14329" s="1">
        <v>1.0</v>
      </c>
    </row>
    <row r="14330">
      <c r="A14330" s="1" t="s">
        <v>29</v>
      </c>
      <c r="B14330" s="1" t="s">
        <v>17182</v>
      </c>
      <c r="C14330" s="2" t="s">
        <v>17128</v>
      </c>
      <c r="D14330" s="1" t="s">
        <v>19</v>
      </c>
      <c r="E14330" s="3" t="str">
        <f>HYPERLINK("https://fyndiq.se/produkt/44f3cfd52e0f4e86/", "Apple Watch 45mm – Härdat glas 9H – Super kvalitet 3D Skärmskydd")</f>
        <v>Apple Watch 45mm – Härdat glas 9H – Super kvalitet 3D Skärmskydd</v>
      </c>
      <c r="F14330" s="1" t="s">
        <v>568</v>
      </c>
      <c r="G14330" s="1" t="s">
        <v>569</v>
      </c>
      <c r="H14330" s="1" t="s">
        <v>570</v>
      </c>
      <c r="I14330" s="1" t="s">
        <v>16</v>
      </c>
      <c r="J14330" s="1" t="s">
        <v>23</v>
      </c>
      <c r="K14330" s="1" t="s">
        <v>16</v>
      </c>
      <c r="L14330" s="1" t="s">
        <v>16</v>
      </c>
      <c r="M14330" s="1" t="s">
        <v>16</v>
      </c>
      <c r="N14330" s="1" t="s">
        <v>16</v>
      </c>
      <c r="O14330" s="1">
        <v>47.2</v>
      </c>
      <c r="P14330" s="1">
        <v>1.0</v>
      </c>
    </row>
    <row r="14331">
      <c r="A14331" s="1" t="s">
        <v>29</v>
      </c>
      <c r="B14331" s="1" t="s">
        <v>17183</v>
      </c>
      <c r="C14331" s="2" t="s">
        <v>17128</v>
      </c>
      <c r="D14331" s="1" t="s">
        <v>19</v>
      </c>
      <c r="E14331" s="3" t="str">
        <f>HYPERLINK("https://fyndiq.se/produkt/99c93ecd73a64559/", "iPhone 11 / XR - 9H Härdat Glass - Top Kvalitet 3D")</f>
        <v>iPhone 11 / XR - 9H Härdat Glass - Top Kvalitet 3D</v>
      </c>
      <c r="F14331" s="1" t="s">
        <v>15038</v>
      </c>
      <c r="G14331" s="1" t="s">
        <v>15039</v>
      </c>
      <c r="H14331" s="1" t="s">
        <v>15040</v>
      </c>
      <c r="I14331" s="1" t="s">
        <v>16</v>
      </c>
      <c r="J14331" s="1" t="s">
        <v>23</v>
      </c>
      <c r="K14331" s="1" t="s">
        <v>16</v>
      </c>
      <c r="L14331" s="1" t="s">
        <v>16</v>
      </c>
      <c r="M14331" s="1" t="s">
        <v>16</v>
      </c>
      <c r="N14331" s="1" t="s">
        <v>16</v>
      </c>
      <c r="O14331" s="1">
        <v>39.2</v>
      </c>
      <c r="P14331" s="1">
        <v>1.0</v>
      </c>
    </row>
    <row r="14332">
      <c r="A14332" s="1" t="s">
        <v>29</v>
      </c>
      <c r="B14332" s="1" t="s">
        <v>17184</v>
      </c>
      <c r="C14332" s="2" t="s">
        <v>17128</v>
      </c>
      <c r="D14332" s="1" t="s">
        <v>19</v>
      </c>
      <c r="E14332" s="3" t="str">
        <f>HYPERLINK("https://fyndiq.se/produkt/9394ab62b0134b76/", "2-Pack Samsung Galaxy A52 - Härdat glas 9H - Super kvalitet 3D")</f>
        <v>2-Pack Samsung Galaxy A52 - Härdat glas 9H - Super kvalitet 3D</v>
      </c>
      <c r="F14332" s="1" t="s">
        <v>1553</v>
      </c>
      <c r="G14332" s="1" t="s">
        <v>1554</v>
      </c>
      <c r="H14332" s="1" t="s">
        <v>1555</v>
      </c>
      <c r="I14332" s="1" t="s">
        <v>16</v>
      </c>
      <c r="J14332" s="1" t="s">
        <v>23</v>
      </c>
      <c r="K14332" s="1" t="s">
        <v>16</v>
      </c>
      <c r="L14332" s="1" t="s">
        <v>16</v>
      </c>
      <c r="M14332" s="1" t="s">
        <v>16</v>
      </c>
      <c r="N14332" s="1" t="s">
        <v>16</v>
      </c>
      <c r="O14332" s="1">
        <v>63.2</v>
      </c>
      <c r="P14332" s="1">
        <v>1.0</v>
      </c>
    </row>
    <row r="14333">
      <c r="A14333" s="1" t="s">
        <v>29</v>
      </c>
      <c r="B14333" s="1" t="s">
        <v>17185</v>
      </c>
      <c r="C14333" s="2" t="s">
        <v>17128</v>
      </c>
      <c r="D14333" s="1" t="s">
        <v>19</v>
      </c>
      <c r="E14333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4333" s="1" t="s">
        <v>1412</v>
      </c>
      <c r="G14333" s="1" t="s">
        <v>1413</v>
      </c>
      <c r="H14333" s="1" t="s">
        <v>1414</v>
      </c>
      <c r="I14333" s="1" t="s">
        <v>16</v>
      </c>
      <c r="J14333" s="1" t="s">
        <v>23</v>
      </c>
      <c r="K14333" s="1" t="s">
        <v>16</v>
      </c>
      <c r="L14333" s="1" t="s">
        <v>16</v>
      </c>
      <c r="M14333" s="1" t="s">
        <v>16</v>
      </c>
      <c r="N14333" s="1" t="s">
        <v>16</v>
      </c>
      <c r="O14333" s="1">
        <v>63.2</v>
      </c>
      <c r="P14333" s="1">
        <v>1.0</v>
      </c>
    </row>
    <row r="14334">
      <c r="A14334" s="1" t="s">
        <v>29</v>
      </c>
      <c r="B14334" s="1" t="s">
        <v>17186</v>
      </c>
      <c r="C14334" s="2" t="s">
        <v>17128</v>
      </c>
      <c r="D14334" s="1" t="s">
        <v>19</v>
      </c>
      <c r="E14334" s="3" t="str">
        <f>HYPERLINK("https://fyndiq.se/produkt/ebd0c75a3b324593/", "2-Pack Samsung S22 Ultra 5G Skärmskydd &amp;1-Pack linsskydd-9H GLAS")</f>
        <v>2-Pack Samsung S22 Ultra 5G Skärmskydd &amp;1-Pack linsskydd-9H GLAS</v>
      </c>
      <c r="F14334" s="1" t="s">
        <v>6898</v>
      </c>
      <c r="G14334" s="1" t="s">
        <v>6899</v>
      </c>
      <c r="H14334" s="1" t="s">
        <v>6900</v>
      </c>
      <c r="I14334" s="1" t="s">
        <v>16</v>
      </c>
      <c r="J14334" s="1" t="s">
        <v>23</v>
      </c>
      <c r="K14334" s="1" t="s">
        <v>16</v>
      </c>
      <c r="L14334" s="1" t="s">
        <v>16</v>
      </c>
      <c r="M14334" s="1" t="s">
        <v>16</v>
      </c>
      <c r="N14334" s="1" t="s">
        <v>16</v>
      </c>
      <c r="O14334" s="1">
        <v>71.2</v>
      </c>
      <c r="P14334" s="1">
        <v>1.0</v>
      </c>
    </row>
    <row r="14335">
      <c r="A14335" s="1" t="s">
        <v>29</v>
      </c>
      <c r="B14335" s="1" t="s">
        <v>17187</v>
      </c>
      <c r="C14335" s="2" t="s">
        <v>17128</v>
      </c>
      <c r="D14335" s="1" t="s">
        <v>19</v>
      </c>
      <c r="E14335" s="3" t="str">
        <f t="shared" ref="E14335:E14336" si="657">HYPERLINK("https://fyndiq.se/produkt/4bbb3fa8e0b44286/", "2-Pack XIAOMI REDMI 13C Skärmskydd - Härdat Glas 9H - Super kvalitet 3D")</f>
        <v>2-Pack XIAOMI REDMI 13C Skärmskydd - Härdat Glas 9H - Super kvalitet 3D</v>
      </c>
      <c r="F14335" s="1" t="s">
        <v>103</v>
      </c>
      <c r="G14335" s="1" t="s">
        <v>104</v>
      </c>
      <c r="H14335" s="1" t="s">
        <v>105</v>
      </c>
      <c r="I14335" s="1" t="s">
        <v>16</v>
      </c>
      <c r="J14335" s="1" t="s">
        <v>23</v>
      </c>
      <c r="K14335" s="1" t="s">
        <v>16</v>
      </c>
      <c r="L14335" s="1" t="s">
        <v>16</v>
      </c>
      <c r="M14335" s="1" t="s">
        <v>16</v>
      </c>
      <c r="N14335" s="1" t="s">
        <v>16</v>
      </c>
      <c r="O14335" s="1">
        <v>63.2</v>
      </c>
      <c r="P14335" s="1">
        <v>1.0</v>
      </c>
    </row>
    <row r="14336">
      <c r="A14336" s="1" t="s">
        <v>29</v>
      </c>
      <c r="B14336" s="1" t="s">
        <v>17188</v>
      </c>
      <c r="C14336" s="2" t="s">
        <v>17128</v>
      </c>
      <c r="D14336" s="1" t="s">
        <v>19</v>
      </c>
      <c r="E14336" s="3" t="str">
        <f t="shared" si="657"/>
        <v>2-Pack XIAOMI REDMI 13C Skärmskydd - Härdat Glas 9H - Super kvalitet 3D</v>
      </c>
      <c r="F14336" s="1" t="s">
        <v>103</v>
      </c>
      <c r="G14336" s="1" t="s">
        <v>104</v>
      </c>
      <c r="H14336" s="1" t="s">
        <v>105</v>
      </c>
      <c r="I14336" s="1" t="s">
        <v>16</v>
      </c>
      <c r="J14336" s="1" t="s">
        <v>23</v>
      </c>
      <c r="K14336" s="1" t="s">
        <v>16</v>
      </c>
      <c r="L14336" s="1" t="s">
        <v>16</v>
      </c>
      <c r="M14336" s="1" t="s">
        <v>16</v>
      </c>
      <c r="N14336" s="1" t="s">
        <v>16</v>
      </c>
      <c r="O14336" s="1">
        <v>63.2</v>
      </c>
      <c r="P14336" s="1">
        <v>1.0</v>
      </c>
    </row>
    <row r="14337">
      <c r="A14337" s="1" t="s">
        <v>29</v>
      </c>
      <c r="B14337" s="1" t="s">
        <v>17189</v>
      </c>
      <c r="C14337" s="2" t="s">
        <v>17128</v>
      </c>
      <c r="D14337" s="1" t="s">
        <v>19</v>
      </c>
      <c r="E14337" s="3" t="str">
        <f>HYPERLINK("https://fyndiq.se/produkt/8d7960028c1a40a4/", "2 Pack Xiaomi 11T Pro 5G - Härdat glas 9H - Super kvalitet 3D")</f>
        <v>2 Pack Xiaomi 11T Pro 5G - Härdat glas 9H - Super kvalitet 3D</v>
      </c>
      <c r="F14337" s="1" t="s">
        <v>112</v>
      </c>
      <c r="G14337" s="1" t="s">
        <v>113</v>
      </c>
      <c r="H14337" s="1" t="s">
        <v>114</v>
      </c>
      <c r="I14337" s="1" t="s">
        <v>16</v>
      </c>
      <c r="J14337" s="1" t="s">
        <v>23</v>
      </c>
      <c r="K14337" s="1" t="s">
        <v>16</v>
      </c>
      <c r="L14337" s="1" t="s">
        <v>16</v>
      </c>
      <c r="M14337" s="1" t="s">
        <v>16</v>
      </c>
      <c r="N14337" s="1" t="s">
        <v>16</v>
      </c>
      <c r="O14337" s="1">
        <v>63.2</v>
      </c>
      <c r="P14337" s="1">
        <v>1.0</v>
      </c>
    </row>
    <row r="14338">
      <c r="A14338" s="1" t="s">
        <v>29</v>
      </c>
      <c r="B14338" s="1" t="s">
        <v>17190</v>
      </c>
      <c r="C14338" s="2" t="s">
        <v>17128</v>
      </c>
      <c r="D14338" s="1" t="s">
        <v>19</v>
      </c>
      <c r="E14338" s="3" t="str">
        <f>HYPERLINK("https://fyndiq.se/produkt/8fdb82488031420f/", "2-pack - Iphone X - 9D Härdat Glass - Top Kvalitet")</f>
        <v>2-pack - Iphone X - 9D Härdat Glass - Top Kvalitet</v>
      </c>
      <c r="F14338" s="1" t="s">
        <v>4320</v>
      </c>
      <c r="G14338" s="1" t="s">
        <v>4321</v>
      </c>
      <c r="H14338" s="1" t="s">
        <v>523</v>
      </c>
      <c r="I14338" s="1" t="s">
        <v>16</v>
      </c>
      <c r="J14338" s="1" t="s">
        <v>23</v>
      </c>
      <c r="K14338" s="1" t="s">
        <v>16</v>
      </c>
      <c r="L14338" s="1" t="s">
        <v>16</v>
      </c>
      <c r="M14338" s="1" t="s">
        <v>16</v>
      </c>
      <c r="N14338" s="1" t="s">
        <v>16</v>
      </c>
      <c r="O14338" s="1">
        <v>47.2</v>
      </c>
      <c r="P14338" s="1">
        <v>1.0</v>
      </c>
    </row>
    <row r="14339">
      <c r="A14339" s="1" t="s">
        <v>29</v>
      </c>
      <c r="B14339" s="1" t="s">
        <v>17191</v>
      </c>
      <c r="C14339" s="2" t="s">
        <v>17128</v>
      </c>
      <c r="D14339" s="1" t="s">
        <v>19</v>
      </c>
      <c r="E14339" s="3" t="str">
        <f t="shared" ref="E14339:E14341" si="658">HYPERLINK("https://fyndiq.se/produkt/13e76851ca504320/", "2-Pack Samsung Galaxy S22 Ultra - Härdat glas 9H - Top kvalitet")</f>
        <v>2-Pack Samsung Galaxy S22 Ultra - Härdat glas 9H - Top kvalitet</v>
      </c>
      <c r="F14339" s="1" t="s">
        <v>140</v>
      </c>
      <c r="G14339" s="1" t="s">
        <v>141</v>
      </c>
      <c r="H14339" s="1" t="s">
        <v>142</v>
      </c>
      <c r="I14339" s="1" t="s">
        <v>16</v>
      </c>
      <c r="J14339" s="1" t="s">
        <v>23</v>
      </c>
      <c r="K14339" s="1" t="s">
        <v>16</v>
      </c>
      <c r="L14339" s="1" t="s">
        <v>16</v>
      </c>
      <c r="M14339" s="1" t="s">
        <v>16</v>
      </c>
      <c r="N14339" s="1" t="s">
        <v>16</v>
      </c>
      <c r="O14339" s="1">
        <v>63.2</v>
      </c>
      <c r="P14339" s="1">
        <v>1.0</v>
      </c>
    </row>
    <row r="14340">
      <c r="A14340" s="1" t="s">
        <v>29</v>
      </c>
      <c r="B14340" s="1" t="s">
        <v>17192</v>
      </c>
      <c r="C14340" s="2" t="s">
        <v>17128</v>
      </c>
      <c r="D14340" s="1" t="s">
        <v>19</v>
      </c>
      <c r="E14340" s="3" t="str">
        <f t="shared" si="658"/>
        <v>2-Pack Samsung Galaxy S22 Ultra - Härdat glas 9H - Top kvalitet</v>
      </c>
      <c r="F14340" s="1" t="s">
        <v>140</v>
      </c>
      <c r="G14340" s="1" t="s">
        <v>141</v>
      </c>
      <c r="H14340" s="1" t="s">
        <v>142</v>
      </c>
      <c r="I14340" s="1" t="s">
        <v>16</v>
      </c>
      <c r="J14340" s="1" t="s">
        <v>23</v>
      </c>
      <c r="K14340" s="1" t="s">
        <v>16</v>
      </c>
      <c r="L14340" s="1" t="s">
        <v>16</v>
      </c>
      <c r="M14340" s="1" t="s">
        <v>16</v>
      </c>
      <c r="N14340" s="1" t="s">
        <v>16</v>
      </c>
      <c r="O14340" s="1">
        <v>63.2</v>
      </c>
      <c r="P14340" s="1">
        <v>1.0</v>
      </c>
    </row>
    <row r="14341">
      <c r="A14341" s="1" t="s">
        <v>29</v>
      </c>
      <c r="B14341" s="1" t="s">
        <v>17193</v>
      </c>
      <c r="C14341" s="2" t="s">
        <v>17128</v>
      </c>
      <c r="D14341" s="1" t="s">
        <v>19</v>
      </c>
      <c r="E14341" s="3" t="str">
        <f t="shared" si="658"/>
        <v>2-Pack Samsung Galaxy S22 Ultra - Härdat glas 9H - Top kvalitet</v>
      </c>
      <c r="F14341" s="1" t="s">
        <v>140</v>
      </c>
      <c r="G14341" s="1" t="s">
        <v>141</v>
      </c>
      <c r="H14341" s="1" t="s">
        <v>142</v>
      </c>
      <c r="I14341" s="1" t="s">
        <v>16</v>
      </c>
      <c r="J14341" s="1" t="s">
        <v>23</v>
      </c>
      <c r="K14341" s="1" t="s">
        <v>16</v>
      </c>
      <c r="L14341" s="1" t="s">
        <v>16</v>
      </c>
      <c r="M14341" s="1" t="s">
        <v>16</v>
      </c>
      <c r="N14341" s="1" t="s">
        <v>16</v>
      </c>
      <c r="O14341" s="1">
        <v>63.2</v>
      </c>
      <c r="P14341" s="1">
        <v>1.0</v>
      </c>
    </row>
    <row r="14342">
      <c r="A14342" s="1" t="s">
        <v>29</v>
      </c>
      <c r="B14342" s="1" t="s">
        <v>17194</v>
      </c>
      <c r="C14342" s="2" t="s">
        <v>17128</v>
      </c>
      <c r="D14342" s="1" t="s">
        <v>19</v>
      </c>
      <c r="E14342" s="3" t="str">
        <f t="shared" ref="E14342:E14343" si="659">HYPERLINK("https://fyndiq.se/produkt/67afb534781a4066/", "2-Pack Samsung Galaxy S9 Plus - Härdat glas- 9HSuper kvalitet 3D")</f>
        <v>2-Pack Samsung Galaxy S9 Plus - Härdat glas- 9HSuper kvalitet 3D</v>
      </c>
      <c r="F14342" s="1" t="s">
        <v>3929</v>
      </c>
      <c r="G14342" s="1" t="s">
        <v>3930</v>
      </c>
      <c r="H14342" s="1" t="s">
        <v>3931</v>
      </c>
      <c r="I14342" s="1" t="s">
        <v>16</v>
      </c>
      <c r="J14342" s="1" t="s">
        <v>23</v>
      </c>
      <c r="K14342" s="1" t="s">
        <v>16</v>
      </c>
      <c r="L14342" s="1" t="s">
        <v>16</v>
      </c>
      <c r="M14342" s="1" t="s">
        <v>16</v>
      </c>
      <c r="N14342" s="1" t="s">
        <v>16</v>
      </c>
      <c r="O14342" s="1">
        <v>63.2</v>
      </c>
      <c r="P14342" s="1">
        <v>1.0</v>
      </c>
    </row>
    <row r="14343">
      <c r="A14343" s="1" t="s">
        <v>29</v>
      </c>
      <c r="B14343" s="1" t="s">
        <v>17195</v>
      </c>
      <c r="C14343" s="2" t="s">
        <v>17128</v>
      </c>
      <c r="D14343" s="1" t="s">
        <v>19</v>
      </c>
      <c r="E14343" s="3" t="str">
        <f t="shared" si="659"/>
        <v>2-Pack Samsung Galaxy S9 Plus - Härdat glas- 9HSuper kvalitet 3D</v>
      </c>
      <c r="F14343" s="1" t="s">
        <v>3929</v>
      </c>
      <c r="G14343" s="1" t="s">
        <v>3930</v>
      </c>
      <c r="H14343" s="1" t="s">
        <v>3931</v>
      </c>
      <c r="I14343" s="1" t="s">
        <v>16</v>
      </c>
      <c r="J14343" s="1" t="s">
        <v>23</v>
      </c>
      <c r="K14343" s="1" t="s">
        <v>16</v>
      </c>
      <c r="L14343" s="1" t="s">
        <v>16</v>
      </c>
      <c r="M14343" s="1" t="s">
        <v>16</v>
      </c>
      <c r="N14343" s="1" t="s">
        <v>16</v>
      </c>
      <c r="O14343" s="1">
        <v>63.2</v>
      </c>
      <c r="P14343" s="1">
        <v>2.0</v>
      </c>
    </row>
    <row r="14344">
      <c r="A14344" s="1" t="s">
        <v>29</v>
      </c>
      <c r="B14344" s="1" t="s">
        <v>17196</v>
      </c>
      <c r="C14344" s="2" t="s">
        <v>17128</v>
      </c>
      <c r="D14344" s="1" t="s">
        <v>19</v>
      </c>
      <c r="E14344" s="3" t="str">
        <f>HYPERLINK("https://fyndiq.se/produkt/56c72c0ba5f749b5/", "2-Pack SAMSUNG S24 Skärmskydd - Härdat Glas 9H - Super kvalitet 3D")</f>
        <v>2-Pack SAMSUNG S24 Skärmskydd - Härdat Glas 9H - Super kvalitet 3D</v>
      </c>
      <c r="F14344" s="1" t="s">
        <v>263</v>
      </c>
      <c r="G14344" s="1" t="s">
        <v>264</v>
      </c>
      <c r="H14344" s="1" t="s">
        <v>265</v>
      </c>
      <c r="I14344" s="1" t="s">
        <v>16</v>
      </c>
      <c r="J14344" s="1" t="s">
        <v>23</v>
      </c>
      <c r="K14344" s="1" t="s">
        <v>16</v>
      </c>
      <c r="L14344" s="1" t="s">
        <v>16</v>
      </c>
      <c r="M14344" s="1" t="s">
        <v>16</v>
      </c>
      <c r="N14344" s="1" t="s">
        <v>16</v>
      </c>
      <c r="O14344" s="1">
        <v>63.2</v>
      </c>
      <c r="P14344" s="1">
        <v>1.0</v>
      </c>
    </row>
    <row r="14345">
      <c r="A14345" s="1" t="s">
        <v>29</v>
      </c>
      <c r="B14345" s="1" t="s">
        <v>17197</v>
      </c>
      <c r="C14345" s="2" t="s">
        <v>17128</v>
      </c>
      <c r="D14345" s="1" t="s">
        <v>19</v>
      </c>
      <c r="E14345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4345" s="1" t="s">
        <v>4071</v>
      </c>
      <c r="G14345" s="1" t="s">
        <v>4072</v>
      </c>
      <c r="H14345" s="1" t="s">
        <v>4073</v>
      </c>
      <c r="I14345" s="1" t="s">
        <v>16</v>
      </c>
      <c r="J14345" s="1" t="s">
        <v>23</v>
      </c>
      <c r="K14345" s="1" t="s">
        <v>16</v>
      </c>
      <c r="L14345" s="1" t="s">
        <v>16</v>
      </c>
      <c r="M14345" s="1" t="s">
        <v>16</v>
      </c>
      <c r="N14345" s="1" t="s">
        <v>16</v>
      </c>
      <c r="O14345" s="1">
        <v>39.2</v>
      </c>
      <c r="P14345" s="1">
        <v>1.0</v>
      </c>
    </row>
    <row r="14346">
      <c r="A14346" s="1" t="s">
        <v>29</v>
      </c>
      <c r="B14346" s="1" t="s">
        <v>17198</v>
      </c>
      <c r="C14346" s="2" t="s">
        <v>17128</v>
      </c>
      <c r="D14346" s="1" t="s">
        <v>19</v>
      </c>
      <c r="E14346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4346" s="1" t="s">
        <v>464</v>
      </c>
      <c r="G14346" s="1" t="s">
        <v>465</v>
      </c>
      <c r="H14346" s="1" t="s">
        <v>466</v>
      </c>
      <c r="I14346" s="1" t="s">
        <v>1230</v>
      </c>
      <c r="J14346" s="1" t="s">
        <v>23</v>
      </c>
      <c r="K14346" s="1" t="s">
        <v>16</v>
      </c>
      <c r="L14346" s="1" t="s">
        <v>16</v>
      </c>
      <c r="M14346" s="1" t="s">
        <v>16</v>
      </c>
      <c r="N14346" s="1" t="s">
        <v>16</v>
      </c>
      <c r="O14346" s="1">
        <v>71.2</v>
      </c>
      <c r="P14346" s="1">
        <v>1.0</v>
      </c>
    </row>
    <row r="14347">
      <c r="A14347" s="1" t="s">
        <v>29</v>
      </c>
      <c r="B14347" s="1" t="s">
        <v>17199</v>
      </c>
      <c r="C14347" s="2" t="s">
        <v>17128</v>
      </c>
      <c r="D14347" s="1" t="s">
        <v>19</v>
      </c>
      <c r="E14347" s="3" t="str">
        <f>HYPERLINK("https://fyndiq.se/produkt/580d801ad22645e2/", "2 Pack - Samsung A12 / A32 5G - Härdat Glass 9H - Super Kvalitet")</f>
        <v>2 Pack - Samsung A12 / A32 5G - Härdat Glass 9H - Super Kvalitet</v>
      </c>
      <c r="F14347" s="1" t="s">
        <v>2530</v>
      </c>
      <c r="G14347" s="1" t="s">
        <v>2531</v>
      </c>
      <c r="H14347" s="1" t="s">
        <v>2532</v>
      </c>
      <c r="I14347" s="1" t="s">
        <v>1230</v>
      </c>
      <c r="J14347" s="1" t="s">
        <v>9</v>
      </c>
      <c r="K14347" s="2" t="s">
        <v>14538</v>
      </c>
      <c r="L14347" s="1" t="s">
        <v>2602</v>
      </c>
      <c r="M14347" s="1" t="s">
        <v>16</v>
      </c>
      <c r="N14347" s="1" t="s">
        <v>16</v>
      </c>
      <c r="O14347" s="1">
        <v>63.2</v>
      </c>
      <c r="P14347" s="1">
        <v>1.0</v>
      </c>
    </row>
    <row r="14348">
      <c r="A14348" s="1" t="s">
        <v>29</v>
      </c>
      <c r="B14348" s="1" t="s">
        <v>17200</v>
      </c>
      <c r="C14348" s="2" t="s">
        <v>17128</v>
      </c>
      <c r="D14348" s="1" t="s">
        <v>19</v>
      </c>
      <c r="E14348" s="3" t="str">
        <f>HYPERLINK("https://fyndiq.se/produkt/441651ae64224186/", "2 Pack Linsskydd Samsung S22 Ultra-Härdat Glas 9H-Super 3D")</f>
        <v>2 Pack Linsskydd Samsung S22 Ultra-Härdat Glas 9H-Super 3D</v>
      </c>
      <c r="F14348" s="1" t="s">
        <v>7801</v>
      </c>
      <c r="G14348" s="1" t="s">
        <v>7802</v>
      </c>
      <c r="H14348" s="1" t="s">
        <v>7803</v>
      </c>
      <c r="I14348" s="1" t="s">
        <v>16</v>
      </c>
      <c r="J14348" s="1" t="s">
        <v>23</v>
      </c>
      <c r="K14348" s="1" t="s">
        <v>16</v>
      </c>
      <c r="L14348" s="1" t="s">
        <v>16</v>
      </c>
      <c r="M14348" s="1" t="s">
        <v>16</v>
      </c>
      <c r="N14348" s="1" t="s">
        <v>16</v>
      </c>
      <c r="O14348" s="1">
        <v>63.2</v>
      </c>
      <c r="P14348" s="1">
        <v>1.0</v>
      </c>
    </row>
    <row r="14349">
      <c r="A14349" s="1" t="s">
        <v>29</v>
      </c>
      <c r="B14349" s="1" t="s">
        <v>17201</v>
      </c>
      <c r="C14349" s="2" t="s">
        <v>17128</v>
      </c>
      <c r="D14349" s="1" t="s">
        <v>19</v>
      </c>
      <c r="E14349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4349" s="1" t="s">
        <v>5279</v>
      </c>
      <c r="G14349" s="1" t="s">
        <v>5280</v>
      </c>
      <c r="H14349" s="1" t="s">
        <v>5281</v>
      </c>
      <c r="I14349" s="1" t="s">
        <v>1311</v>
      </c>
      <c r="J14349" s="1" t="s">
        <v>9</v>
      </c>
      <c r="K14349" s="2" t="s">
        <v>12709</v>
      </c>
      <c r="L14349" s="1" t="s">
        <v>2602</v>
      </c>
      <c r="M14349" s="1" t="s">
        <v>16</v>
      </c>
      <c r="N14349" s="1" t="s">
        <v>16</v>
      </c>
      <c r="O14349" s="1">
        <v>71.2</v>
      </c>
      <c r="P14349" s="1">
        <v>1.0</v>
      </c>
    </row>
    <row r="14350">
      <c r="A14350" s="1" t="s">
        <v>29</v>
      </c>
      <c r="B14350" s="1" t="s">
        <v>17202</v>
      </c>
      <c r="C14350" s="2" t="s">
        <v>17128</v>
      </c>
      <c r="D14350" s="1" t="s">
        <v>19</v>
      </c>
      <c r="E1435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4350" s="1" t="s">
        <v>3098</v>
      </c>
      <c r="G14350" s="1" t="s">
        <v>3099</v>
      </c>
      <c r="H14350" s="1" t="s">
        <v>3100</v>
      </c>
      <c r="I14350" s="1" t="s">
        <v>13199</v>
      </c>
      <c r="J14350" s="1" t="s">
        <v>23</v>
      </c>
      <c r="K14350" s="1" t="s">
        <v>16</v>
      </c>
      <c r="L14350" s="1" t="s">
        <v>16</v>
      </c>
      <c r="M14350" s="1" t="s">
        <v>16</v>
      </c>
      <c r="N14350" s="1" t="s">
        <v>16</v>
      </c>
      <c r="O14350" s="1">
        <v>63.2</v>
      </c>
      <c r="P14350" s="1">
        <v>1.0</v>
      </c>
    </row>
    <row r="14351">
      <c r="A14351" s="1" t="s">
        <v>29</v>
      </c>
      <c r="B14351" s="1" t="s">
        <v>17203</v>
      </c>
      <c r="C14351" s="2" t="s">
        <v>17128</v>
      </c>
      <c r="D14351" s="1" t="s">
        <v>19</v>
      </c>
      <c r="E14351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4351" s="1" t="s">
        <v>1110</v>
      </c>
      <c r="G14351" s="1" t="s">
        <v>1111</v>
      </c>
      <c r="H14351" s="1" t="s">
        <v>1112</v>
      </c>
      <c r="I14351" s="1" t="s">
        <v>16</v>
      </c>
      <c r="J14351" s="1" t="s">
        <v>23</v>
      </c>
      <c r="K14351" s="1" t="s">
        <v>16</v>
      </c>
      <c r="L14351" s="1" t="s">
        <v>16</v>
      </c>
      <c r="M14351" s="1" t="s">
        <v>16</v>
      </c>
      <c r="N14351" s="1" t="s">
        <v>16</v>
      </c>
      <c r="O14351" s="1">
        <v>71.2</v>
      </c>
      <c r="P14351" s="1">
        <v>1.0</v>
      </c>
    </row>
    <row r="14352">
      <c r="A14352" s="1" t="s">
        <v>29</v>
      </c>
      <c r="B14352" s="1" t="s">
        <v>17204</v>
      </c>
      <c r="C14352" s="2" t="s">
        <v>17128</v>
      </c>
      <c r="D14352" s="1" t="s">
        <v>19</v>
      </c>
      <c r="E14352" s="3" t="str">
        <f>HYPERLINK("https://fyndiq.se/produkt/a00b62acc6644fd2/", "2-Pack Samsung Galaxy S10 - Härdat glas 9H – Super kvalitet 3D")</f>
        <v>2-Pack Samsung Galaxy S10 - Härdat glas 9H – Super kvalitet 3D</v>
      </c>
      <c r="F14352" s="1" t="s">
        <v>1291</v>
      </c>
      <c r="G14352" s="1" t="s">
        <v>1292</v>
      </c>
      <c r="H14352" s="1" t="s">
        <v>1293</v>
      </c>
      <c r="I14352" s="1" t="s">
        <v>1673</v>
      </c>
      <c r="J14352" s="1" t="s">
        <v>23</v>
      </c>
      <c r="K14352" s="1" t="s">
        <v>16</v>
      </c>
      <c r="L14352" s="1" t="s">
        <v>16</v>
      </c>
      <c r="M14352" s="1" t="s">
        <v>16</v>
      </c>
      <c r="N14352" s="1" t="s">
        <v>16</v>
      </c>
      <c r="O14352" s="1">
        <v>63.2</v>
      </c>
      <c r="P14352" s="1">
        <v>1.0</v>
      </c>
    </row>
    <row r="14353">
      <c r="A14353" s="1" t="s">
        <v>29</v>
      </c>
      <c r="B14353" s="1" t="s">
        <v>17205</v>
      </c>
      <c r="C14353" s="2" t="s">
        <v>17128</v>
      </c>
      <c r="D14353" s="1" t="s">
        <v>19</v>
      </c>
      <c r="E14353" s="3" t="str">
        <f>HYPERLINK("https://fyndiq.se/produkt/13e76851ca504320/", "2-Pack Samsung Galaxy S22 Ultra - Härdat glas 9H - Top kvalitet")</f>
        <v>2-Pack Samsung Galaxy S22 Ultra - Härdat glas 9H - Top kvalitet</v>
      </c>
      <c r="F14353" s="1" t="s">
        <v>140</v>
      </c>
      <c r="G14353" s="1" t="s">
        <v>141</v>
      </c>
      <c r="H14353" s="1" t="s">
        <v>142</v>
      </c>
      <c r="I14353" s="1" t="s">
        <v>16</v>
      </c>
      <c r="J14353" s="1" t="s">
        <v>23</v>
      </c>
      <c r="K14353" s="1" t="s">
        <v>16</v>
      </c>
      <c r="L14353" s="1" t="s">
        <v>16</v>
      </c>
      <c r="M14353" s="1" t="s">
        <v>16</v>
      </c>
      <c r="N14353" s="1" t="s">
        <v>16</v>
      </c>
      <c r="O14353" s="1">
        <v>63.2</v>
      </c>
      <c r="P14353" s="1">
        <v>1.0</v>
      </c>
    </row>
    <row r="14354">
      <c r="A14354" s="1" t="s">
        <v>29</v>
      </c>
      <c r="B14354" s="1" t="s">
        <v>17206</v>
      </c>
      <c r="C14354" s="2" t="s">
        <v>17128</v>
      </c>
      <c r="D14354" s="1" t="s">
        <v>19</v>
      </c>
      <c r="E14354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354" s="1" t="s">
        <v>103</v>
      </c>
      <c r="G14354" s="1" t="s">
        <v>104</v>
      </c>
      <c r="H14354" s="1" t="s">
        <v>105</v>
      </c>
      <c r="I14354" s="1" t="s">
        <v>16</v>
      </c>
      <c r="J14354" s="1" t="s">
        <v>23</v>
      </c>
      <c r="K14354" s="1" t="s">
        <v>16</v>
      </c>
      <c r="L14354" s="1" t="s">
        <v>16</v>
      </c>
      <c r="M14354" s="1" t="s">
        <v>16</v>
      </c>
      <c r="N14354" s="1" t="s">
        <v>16</v>
      </c>
      <c r="O14354" s="1">
        <v>63.2</v>
      </c>
      <c r="P14354" s="1">
        <v>1.0</v>
      </c>
    </row>
    <row r="14355">
      <c r="A14355" s="1" t="s">
        <v>29</v>
      </c>
      <c r="B14355" s="1" t="s">
        <v>17207</v>
      </c>
      <c r="C14355" s="2" t="s">
        <v>17128</v>
      </c>
      <c r="D14355" s="1" t="s">
        <v>19</v>
      </c>
      <c r="E1435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4355" s="1" t="s">
        <v>397</v>
      </c>
      <c r="G14355" s="1" t="s">
        <v>398</v>
      </c>
      <c r="H14355" s="1" t="s">
        <v>399</v>
      </c>
      <c r="I14355" s="1" t="s">
        <v>16</v>
      </c>
      <c r="J14355" s="1" t="s">
        <v>23</v>
      </c>
      <c r="K14355" s="1" t="s">
        <v>16</v>
      </c>
      <c r="L14355" s="1" t="s">
        <v>16</v>
      </c>
      <c r="M14355" s="1" t="s">
        <v>16</v>
      </c>
      <c r="N14355" s="1" t="s">
        <v>16</v>
      </c>
      <c r="O14355" s="1">
        <v>63.2</v>
      </c>
      <c r="P14355" s="1">
        <v>1.0</v>
      </c>
    </row>
    <row r="14356">
      <c r="A14356" s="1" t="s">
        <v>29</v>
      </c>
      <c r="B14356" s="1" t="s">
        <v>17208</v>
      </c>
      <c r="C14356" s="2" t="s">
        <v>17128</v>
      </c>
      <c r="D14356" s="1" t="s">
        <v>19</v>
      </c>
      <c r="E14356" s="3" t="str">
        <f>HYPERLINK("https://fyndiq.se/produkt/19c2551af5564452/", "2 Pack Samsung Galaxy A41 - Härdat Glas 9H - Super kvalitet 3D")</f>
        <v>2 Pack Samsung Galaxy A41 - Härdat Glas 9H - Super kvalitet 3D</v>
      </c>
      <c r="F14356" s="1" t="s">
        <v>362</v>
      </c>
      <c r="G14356" s="1" t="s">
        <v>363</v>
      </c>
      <c r="H14356" s="1" t="s">
        <v>364</v>
      </c>
      <c r="I14356" s="1" t="s">
        <v>16</v>
      </c>
      <c r="J14356" s="1" t="s">
        <v>23</v>
      </c>
      <c r="K14356" s="1" t="s">
        <v>16</v>
      </c>
      <c r="L14356" s="1" t="s">
        <v>16</v>
      </c>
      <c r="M14356" s="1" t="s">
        <v>16</v>
      </c>
      <c r="N14356" s="1" t="s">
        <v>16</v>
      </c>
      <c r="O14356" s="1">
        <v>63.2</v>
      </c>
      <c r="P14356" s="1">
        <v>1.0</v>
      </c>
    </row>
    <row r="14357">
      <c r="A14357" s="1" t="s">
        <v>29</v>
      </c>
      <c r="B14357" s="1" t="s">
        <v>17209</v>
      </c>
      <c r="C14357" s="2" t="s">
        <v>17128</v>
      </c>
      <c r="D14357" s="1" t="s">
        <v>19</v>
      </c>
      <c r="E14357" s="3" t="str">
        <f>HYPERLINK("https://fyndiq.se/produkt/aaaa7cf643f84273/", "2 Pack Samsung Xcover 5 - Härdat glas 9H-Super kvalitet 3D")</f>
        <v>2 Pack Samsung Xcover 5 - Härdat glas 9H-Super kvalitet 3D</v>
      </c>
      <c r="F14357" s="1" t="s">
        <v>2089</v>
      </c>
      <c r="G14357" s="1" t="s">
        <v>2090</v>
      </c>
      <c r="H14357" s="1" t="s">
        <v>2091</v>
      </c>
      <c r="I14357" s="1" t="s">
        <v>16</v>
      </c>
      <c r="J14357" s="1" t="s">
        <v>23</v>
      </c>
      <c r="K14357" s="1" t="s">
        <v>16</v>
      </c>
      <c r="L14357" s="1" t="s">
        <v>16</v>
      </c>
      <c r="M14357" s="1" t="s">
        <v>16</v>
      </c>
      <c r="N14357" s="1" t="s">
        <v>16</v>
      </c>
      <c r="O14357" s="1">
        <v>63.2</v>
      </c>
      <c r="P14357" s="1">
        <v>1.0</v>
      </c>
    </row>
    <row r="14358">
      <c r="A14358" s="1" t="s">
        <v>29</v>
      </c>
      <c r="B14358" s="1" t="s">
        <v>17210</v>
      </c>
      <c r="C14358" s="2" t="s">
        <v>17128</v>
      </c>
      <c r="D14358" s="1" t="s">
        <v>19</v>
      </c>
      <c r="E14358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4358" s="1" t="s">
        <v>1110</v>
      </c>
      <c r="G14358" s="1" t="s">
        <v>1111</v>
      </c>
      <c r="H14358" s="1" t="s">
        <v>1112</v>
      </c>
      <c r="I14358" s="1" t="s">
        <v>16</v>
      </c>
      <c r="J14358" s="1" t="s">
        <v>23</v>
      </c>
      <c r="K14358" s="1" t="s">
        <v>16</v>
      </c>
      <c r="L14358" s="1" t="s">
        <v>16</v>
      </c>
      <c r="M14358" s="1" t="s">
        <v>16</v>
      </c>
      <c r="N14358" s="1" t="s">
        <v>16</v>
      </c>
      <c r="O14358" s="1">
        <v>71.2</v>
      </c>
      <c r="P14358" s="1">
        <v>1.0</v>
      </c>
    </row>
    <row r="14359">
      <c r="A14359" s="1" t="s">
        <v>29</v>
      </c>
      <c r="B14359" s="1" t="s">
        <v>17211</v>
      </c>
      <c r="C14359" s="2" t="s">
        <v>17128</v>
      </c>
      <c r="D14359" s="1" t="s">
        <v>19</v>
      </c>
      <c r="E14359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4359" s="1" t="s">
        <v>15885</v>
      </c>
      <c r="G14359" s="1" t="s">
        <v>15886</v>
      </c>
      <c r="H14359" s="1" t="s">
        <v>15887</v>
      </c>
      <c r="I14359" s="1" t="s">
        <v>16</v>
      </c>
      <c r="J14359" s="1" t="s">
        <v>23</v>
      </c>
      <c r="K14359" s="1" t="s">
        <v>16</v>
      </c>
      <c r="L14359" s="1" t="s">
        <v>16</v>
      </c>
      <c r="M14359" s="1" t="s">
        <v>16</v>
      </c>
      <c r="N14359" s="1" t="s">
        <v>16</v>
      </c>
      <c r="O14359" s="1">
        <v>71.2</v>
      </c>
      <c r="P14359" s="1">
        <v>1.0</v>
      </c>
    </row>
    <row r="14360">
      <c r="A14360" s="1" t="s">
        <v>29</v>
      </c>
      <c r="B14360" s="1" t="s">
        <v>17212</v>
      </c>
      <c r="C14360" s="2" t="s">
        <v>17128</v>
      </c>
      <c r="D14360" s="1" t="s">
        <v>19</v>
      </c>
      <c r="E14360" s="3" t="str">
        <f>HYPERLINK("https://fyndiq.se/produkt/f4c36e57bf9844a6/", "2-Pack SAMSUNG S24 PLUS 5G Skärmskydd - Härdat Glas 9H - Super kvalitet 3D")</f>
        <v>2-Pack SAMSUNG S24 PLUS 5G Skärmskydd - Härdat Glas 9H - Super kvalitet 3D</v>
      </c>
      <c r="F14360" s="1" t="s">
        <v>813</v>
      </c>
      <c r="G14360" s="1" t="s">
        <v>814</v>
      </c>
      <c r="H14360" s="1" t="s">
        <v>815</v>
      </c>
      <c r="I14360" s="1" t="s">
        <v>16</v>
      </c>
      <c r="J14360" s="1" t="s">
        <v>23</v>
      </c>
      <c r="K14360" s="1" t="s">
        <v>16</v>
      </c>
      <c r="L14360" s="1" t="s">
        <v>16</v>
      </c>
      <c r="M14360" s="1" t="s">
        <v>16</v>
      </c>
      <c r="N14360" s="1" t="s">
        <v>16</v>
      </c>
      <c r="O14360" s="1">
        <v>63.2</v>
      </c>
      <c r="P14360" s="1">
        <v>1.0</v>
      </c>
    </row>
    <row r="14361">
      <c r="A14361" s="1" t="s">
        <v>29</v>
      </c>
      <c r="B14361" s="1" t="s">
        <v>17213</v>
      </c>
      <c r="C14361" s="2" t="s">
        <v>17128</v>
      </c>
      <c r="D14361" s="1" t="s">
        <v>19</v>
      </c>
      <c r="E14361" s="3" t="str">
        <f>HYPERLINK("https://fyndiq.se/produkt/fc0688ffd0534ad2/", "2 Pack Samsung Galaxy Note 20 5G -Härdat glas 9H -Super kvalitet")</f>
        <v>2 Pack Samsung Galaxy Note 20 5G -Härdat glas 9H -Super kvalitet</v>
      </c>
      <c r="F14361" s="1" t="s">
        <v>948</v>
      </c>
      <c r="G14361" s="1" t="s">
        <v>949</v>
      </c>
      <c r="H14361" s="1" t="s">
        <v>950</v>
      </c>
      <c r="I14361" s="1" t="s">
        <v>16</v>
      </c>
      <c r="J14361" s="1" t="s">
        <v>23</v>
      </c>
      <c r="K14361" s="1" t="s">
        <v>16</v>
      </c>
      <c r="L14361" s="1" t="s">
        <v>16</v>
      </c>
      <c r="M14361" s="1" t="s">
        <v>16</v>
      </c>
      <c r="N14361" s="1" t="s">
        <v>16</v>
      </c>
      <c r="O14361" s="1">
        <v>63.2</v>
      </c>
      <c r="P14361" s="1">
        <v>1.0</v>
      </c>
    </row>
    <row r="14362">
      <c r="A14362" s="1" t="s">
        <v>29</v>
      </c>
      <c r="B14362" s="1" t="s">
        <v>17214</v>
      </c>
      <c r="C14362" s="2" t="s">
        <v>17128</v>
      </c>
      <c r="D14362" s="1" t="s">
        <v>19</v>
      </c>
      <c r="E14362" s="3" t="str">
        <f>HYPERLINK("https://fyndiq.se/produkt/f7b16236096d401a/", "2-Pack Google Pixel 7A - Härdat glas 9H - Super kvalitet 3D Skärmskydd")</f>
        <v>2-Pack Google Pixel 7A - Härdat glas 9H - Super kvalitet 3D Skärmskydd</v>
      </c>
      <c r="F14362" s="1" t="s">
        <v>852</v>
      </c>
      <c r="G14362" s="1" t="s">
        <v>853</v>
      </c>
      <c r="H14362" s="1" t="s">
        <v>854</v>
      </c>
      <c r="I14362" s="1" t="s">
        <v>16</v>
      </c>
      <c r="J14362" s="1" t="s">
        <v>23</v>
      </c>
      <c r="K14362" s="1" t="s">
        <v>16</v>
      </c>
      <c r="L14362" s="1" t="s">
        <v>16</v>
      </c>
      <c r="M14362" s="1" t="s">
        <v>16</v>
      </c>
      <c r="N14362" s="1" t="s">
        <v>16</v>
      </c>
      <c r="O14362" s="1">
        <v>63.2</v>
      </c>
      <c r="P14362" s="1">
        <v>1.0</v>
      </c>
    </row>
    <row r="14363">
      <c r="A14363" s="1" t="s">
        <v>29</v>
      </c>
      <c r="B14363" s="1" t="s">
        <v>17215</v>
      </c>
      <c r="C14363" s="2" t="s">
        <v>17128</v>
      </c>
      <c r="D14363" s="1" t="s">
        <v>19</v>
      </c>
      <c r="E14363" s="3" t="str">
        <f>HYPERLINK("https://fyndiq.se/produkt/5edc79f573cf4917/", "Samsung NOTE 20 Ultra härdat glas 3D Top Kvalitet skärmskydd")</f>
        <v>Samsung NOTE 20 Ultra härdat glas 3D Top Kvalitet skärmskydd</v>
      </c>
      <c r="F14363" s="1" t="s">
        <v>10471</v>
      </c>
      <c r="G14363" s="1" t="s">
        <v>10472</v>
      </c>
      <c r="H14363" s="1" t="s">
        <v>10473</v>
      </c>
      <c r="I14363" s="1" t="s">
        <v>16</v>
      </c>
      <c r="J14363" s="1" t="s">
        <v>23</v>
      </c>
      <c r="K14363" s="1" t="s">
        <v>16</v>
      </c>
      <c r="L14363" s="1" t="s">
        <v>16</v>
      </c>
      <c r="M14363" s="1" t="s">
        <v>16</v>
      </c>
      <c r="N14363" s="1" t="s">
        <v>16</v>
      </c>
      <c r="O14363" s="1">
        <v>55.2</v>
      </c>
      <c r="P14363" s="1">
        <v>1.0</v>
      </c>
    </row>
    <row r="14364">
      <c r="A14364" s="1" t="s">
        <v>29</v>
      </c>
      <c r="B14364" s="1" t="s">
        <v>17216</v>
      </c>
      <c r="C14364" s="2" t="s">
        <v>17128</v>
      </c>
      <c r="D14364" s="1" t="s">
        <v>19</v>
      </c>
      <c r="E14364" s="3" t="str">
        <f>HYPERLINK("https://fyndiq.se/produkt/dfe28e565d2e4c8d/", "2 Pack Samsung S21 FE - 9H Härdat Glass - Super Kvalitet 3D")</f>
        <v>2 Pack Samsung S21 FE - 9H Härdat Glass - Super Kvalitet 3D</v>
      </c>
      <c r="F14364" s="1" t="s">
        <v>276</v>
      </c>
      <c r="G14364" s="1" t="s">
        <v>277</v>
      </c>
      <c r="H14364" s="1" t="s">
        <v>278</v>
      </c>
      <c r="I14364" s="1" t="s">
        <v>16</v>
      </c>
      <c r="J14364" s="1" t="s">
        <v>23</v>
      </c>
      <c r="K14364" s="1" t="s">
        <v>16</v>
      </c>
      <c r="L14364" s="1" t="s">
        <v>16</v>
      </c>
      <c r="M14364" s="1" t="s">
        <v>16</v>
      </c>
      <c r="N14364" s="1" t="s">
        <v>16</v>
      </c>
      <c r="O14364" s="1">
        <v>63.2</v>
      </c>
      <c r="P14364" s="1">
        <v>1.0</v>
      </c>
    </row>
    <row r="14365">
      <c r="A14365" s="1" t="s">
        <v>29</v>
      </c>
      <c r="B14365" s="1" t="s">
        <v>17217</v>
      </c>
      <c r="C14365" s="2" t="s">
        <v>17128</v>
      </c>
      <c r="D14365" s="1" t="s">
        <v>19</v>
      </c>
      <c r="E14365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365" s="1" t="s">
        <v>729</v>
      </c>
      <c r="G14365" s="1" t="s">
        <v>730</v>
      </c>
      <c r="H14365" s="1" t="s">
        <v>731</v>
      </c>
      <c r="I14365" s="1" t="s">
        <v>16</v>
      </c>
      <c r="J14365" s="1" t="s">
        <v>23</v>
      </c>
      <c r="K14365" s="1" t="s">
        <v>16</v>
      </c>
      <c r="L14365" s="1" t="s">
        <v>16</v>
      </c>
      <c r="M14365" s="1" t="s">
        <v>16</v>
      </c>
      <c r="N14365" s="1" t="s">
        <v>16</v>
      </c>
      <c r="O14365" s="1">
        <v>63.2</v>
      </c>
      <c r="P14365" s="1">
        <v>1.0</v>
      </c>
    </row>
    <row r="14366">
      <c r="A14366" s="1" t="s">
        <v>29</v>
      </c>
      <c r="B14366" s="1" t="s">
        <v>17218</v>
      </c>
      <c r="C14366" s="2" t="s">
        <v>17128</v>
      </c>
      <c r="D14366" s="1" t="s">
        <v>19</v>
      </c>
      <c r="E14366" s="3" t="str">
        <f>HYPERLINK("https://fyndiq.se/produkt/f7b16236096d401a/", "2-Pack Google Pixel 7A - Härdat glas 9H - Super kvalitet 3D Skärmskydd")</f>
        <v>2-Pack Google Pixel 7A - Härdat glas 9H - Super kvalitet 3D Skärmskydd</v>
      </c>
      <c r="F14366" s="1" t="s">
        <v>852</v>
      </c>
      <c r="G14366" s="1" t="s">
        <v>853</v>
      </c>
      <c r="H14366" s="1" t="s">
        <v>854</v>
      </c>
      <c r="I14366" s="1" t="s">
        <v>16</v>
      </c>
      <c r="J14366" s="1" t="s">
        <v>23</v>
      </c>
      <c r="K14366" s="1" t="s">
        <v>16</v>
      </c>
      <c r="L14366" s="1" t="s">
        <v>16</v>
      </c>
      <c r="M14366" s="1" t="s">
        <v>16</v>
      </c>
      <c r="N14366" s="1" t="s">
        <v>16</v>
      </c>
      <c r="O14366" s="1">
        <v>63.2</v>
      </c>
      <c r="P14366" s="1">
        <v>1.0</v>
      </c>
    </row>
    <row r="14367">
      <c r="A14367" s="1" t="s">
        <v>29</v>
      </c>
      <c r="B14367" s="1" t="s">
        <v>17219</v>
      </c>
      <c r="C14367" s="2" t="s">
        <v>17220</v>
      </c>
      <c r="D14367" s="1" t="s">
        <v>19</v>
      </c>
      <c r="E14367" s="3" t="str">
        <f>HYPERLINK("https://fyndiq.se/produkt/ef10e4ba492c46df/", "2-Pack Samsung S23 FE 5G - 9H Härdat Glass - Super Kvalitet 3D")</f>
        <v>2-Pack Samsung S23 FE 5G - 9H Härdat Glass - Super Kvalitet 3D</v>
      </c>
      <c r="F14367" s="1" t="s">
        <v>2521</v>
      </c>
      <c r="G14367" s="1" t="s">
        <v>2522</v>
      </c>
      <c r="H14367" s="1" t="s">
        <v>2523</v>
      </c>
      <c r="I14367" s="1" t="s">
        <v>16</v>
      </c>
      <c r="J14367" s="1" t="s">
        <v>23</v>
      </c>
      <c r="K14367" s="1" t="s">
        <v>16</v>
      </c>
      <c r="L14367" s="1" t="s">
        <v>16</v>
      </c>
      <c r="M14367" s="1" t="s">
        <v>16</v>
      </c>
      <c r="N14367" s="1" t="s">
        <v>16</v>
      </c>
      <c r="O14367" s="1">
        <v>63.2</v>
      </c>
      <c r="P14367" s="1">
        <v>1.0</v>
      </c>
    </row>
    <row r="14368">
      <c r="A14368" s="1" t="s">
        <v>29</v>
      </c>
      <c r="B14368" s="1" t="s">
        <v>17221</v>
      </c>
      <c r="C14368" s="2" t="s">
        <v>17220</v>
      </c>
      <c r="D14368" s="1" t="s">
        <v>19</v>
      </c>
      <c r="E14368" s="3" t="str">
        <f>HYPERLINK("https://fyndiq.se/produkt/e2804a961e764eb0/", "Samsung Galaxy A05s - Härdat Glas 9H - Super Kvalitet 3D Skärmskydd")</f>
        <v>Samsung Galaxy A05s - Härdat Glas 9H - Super Kvalitet 3D Skärmskydd</v>
      </c>
      <c r="F14368" s="1" t="s">
        <v>7514</v>
      </c>
      <c r="G14368" s="1" t="s">
        <v>7515</v>
      </c>
      <c r="H14368" s="1" t="s">
        <v>7516</v>
      </c>
      <c r="I14368" s="1" t="s">
        <v>16</v>
      </c>
      <c r="J14368" s="1" t="s">
        <v>23</v>
      </c>
      <c r="K14368" s="1" t="s">
        <v>16</v>
      </c>
      <c r="L14368" s="1" t="s">
        <v>16</v>
      </c>
      <c r="M14368" s="1" t="s">
        <v>16</v>
      </c>
      <c r="N14368" s="1" t="s">
        <v>16</v>
      </c>
      <c r="O14368" s="1">
        <v>55.2</v>
      </c>
      <c r="P14368" s="1">
        <v>1.0</v>
      </c>
    </row>
    <row r="14369">
      <c r="A14369" s="1" t="s">
        <v>29</v>
      </c>
      <c r="B14369" s="1" t="s">
        <v>17222</v>
      </c>
      <c r="C14369" s="2" t="s">
        <v>17220</v>
      </c>
      <c r="D14369" s="1" t="s">
        <v>19</v>
      </c>
      <c r="E1436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369" s="1" t="s">
        <v>47</v>
      </c>
      <c r="G14369" s="2" t="s">
        <v>48</v>
      </c>
      <c r="H14369" s="1" t="s">
        <v>49</v>
      </c>
      <c r="I14369" s="1" t="s">
        <v>16</v>
      </c>
      <c r="J14369" s="1" t="s">
        <v>23</v>
      </c>
      <c r="K14369" s="1" t="s">
        <v>16</v>
      </c>
      <c r="L14369" s="1" t="s">
        <v>16</v>
      </c>
      <c r="M14369" s="1" t="s">
        <v>16</v>
      </c>
      <c r="N14369" s="1" t="s">
        <v>16</v>
      </c>
      <c r="O14369" s="1">
        <v>183.2</v>
      </c>
      <c r="P14369" s="1">
        <v>1.0</v>
      </c>
    </row>
    <row r="14370">
      <c r="A14370" s="1" t="s">
        <v>29</v>
      </c>
      <c r="B14370" s="1" t="s">
        <v>17223</v>
      </c>
      <c r="C14370" s="2" t="s">
        <v>17220</v>
      </c>
      <c r="D14370" s="1" t="s">
        <v>19</v>
      </c>
      <c r="E14370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4370" s="1" t="s">
        <v>340</v>
      </c>
      <c r="G14370" s="1" t="s">
        <v>341</v>
      </c>
      <c r="H14370" s="1" t="s">
        <v>342</v>
      </c>
      <c r="I14370" s="1" t="s">
        <v>16</v>
      </c>
      <c r="J14370" s="1" t="s">
        <v>23</v>
      </c>
      <c r="K14370" s="1" t="s">
        <v>16</v>
      </c>
      <c r="L14370" s="1" t="s">
        <v>16</v>
      </c>
      <c r="M14370" s="1" t="s">
        <v>16</v>
      </c>
      <c r="N14370" s="1" t="s">
        <v>16</v>
      </c>
      <c r="O14370" s="1">
        <v>63.2</v>
      </c>
      <c r="P14370" s="1">
        <v>1.0</v>
      </c>
    </row>
    <row r="14371">
      <c r="A14371" s="1" t="s">
        <v>29</v>
      </c>
      <c r="B14371" s="1" t="s">
        <v>17224</v>
      </c>
      <c r="C14371" s="2" t="s">
        <v>17220</v>
      </c>
      <c r="D14371" s="1" t="s">
        <v>19</v>
      </c>
      <c r="E14371" s="3" t="str">
        <f>HYPERLINK("https://fyndiq.se/produkt/dfe28e565d2e4c8d/", "2 Pack Samsung S21 FE - 9H Härdat Glass - Super Kvalitet 3D")</f>
        <v>2 Pack Samsung S21 FE - 9H Härdat Glass - Super Kvalitet 3D</v>
      </c>
      <c r="F14371" s="1" t="s">
        <v>276</v>
      </c>
      <c r="G14371" s="1" t="s">
        <v>277</v>
      </c>
      <c r="H14371" s="1" t="s">
        <v>278</v>
      </c>
      <c r="I14371" s="1" t="s">
        <v>16</v>
      </c>
      <c r="J14371" s="1" t="s">
        <v>23</v>
      </c>
      <c r="K14371" s="1" t="s">
        <v>16</v>
      </c>
      <c r="L14371" s="1" t="s">
        <v>16</v>
      </c>
      <c r="M14371" s="1" t="s">
        <v>16</v>
      </c>
      <c r="N14371" s="1" t="s">
        <v>16</v>
      </c>
      <c r="O14371" s="1">
        <v>63.2</v>
      </c>
      <c r="P14371" s="1">
        <v>1.0</v>
      </c>
    </row>
    <row r="14372">
      <c r="A14372" s="1" t="s">
        <v>29</v>
      </c>
      <c r="B14372" s="1" t="s">
        <v>17225</v>
      </c>
      <c r="C14372" s="2" t="s">
        <v>17220</v>
      </c>
      <c r="D14372" s="1" t="s">
        <v>19</v>
      </c>
      <c r="E14372" s="3" t="str">
        <f>HYPERLINK("https://fyndiq.se/produkt/432d784756a84eff/", "2-Pack Samsung Galaxy S20FE - Härdat Glas-9H -Super kvalitet 3D")</f>
        <v>2-Pack Samsung Galaxy S20FE - Härdat Glas-9H -Super kvalitet 3D</v>
      </c>
      <c r="F14372" s="1" t="s">
        <v>1078</v>
      </c>
      <c r="G14372" s="1" t="s">
        <v>1079</v>
      </c>
      <c r="H14372" s="1" t="s">
        <v>1080</v>
      </c>
      <c r="I14372" s="1" t="s">
        <v>16</v>
      </c>
      <c r="J14372" s="1" t="s">
        <v>23</v>
      </c>
      <c r="K14372" s="1" t="s">
        <v>16</v>
      </c>
      <c r="L14372" s="1" t="s">
        <v>16</v>
      </c>
      <c r="M14372" s="1" t="s">
        <v>16</v>
      </c>
      <c r="N14372" s="1" t="s">
        <v>16</v>
      </c>
      <c r="O14372" s="1">
        <v>63.2</v>
      </c>
      <c r="P14372" s="1">
        <v>1.0</v>
      </c>
    </row>
    <row r="14373">
      <c r="A14373" s="1" t="s">
        <v>29</v>
      </c>
      <c r="B14373" s="1" t="s">
        <v>17226</v>
      </c>
      <c r="C14373" s="2" t="s">
        <v>17220</v>
      </c>
      <c r="D14373" s="1" t="s">
        <v>19</v>
      </c>
      <c r="E14373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4373" s="1" t="s">
        <v>1193</v>
      </c>
      <c r="G14373" s="1" t="s">
        <v>1194</v>
      </c>
      <c r="H14373" s="1" t="s">
        <v>1195</v>
      </c>
      <c r="I14373" s="1" t="s">
        <v>16</v>
      </c>
      <c r="J14373" s="1" t="s">
        <v>23</v>
      </c>
      <c r="K14373" s="1" t="s">
        <v>16</v>
      </c>
      <c r="L14373" s="1" t="s">
        <v>16</v>
      </c>
      <c r="M14373" s="1" t="s">
        <v>16</v>
      </c>
      <c r="N14373" s="1" t="s">
        <v>16</v>
      </c>
      <c r="O14373" s="1">
        <v>79.2</v>
      </c>
      <c r="P14373" s="1">
        <v>1.0</v>
      </c>
    </row>
    <row r="14374">
      <c r="A14374" s="1" t="s">
        <v>29</v>
      </c>
      <c r="B14374" s="1" t="s">
        <v>17227</v>
      </c>
      <c r="C14374" s="2" t="s">
        <v>17220</v>
      </c>
      <c r="D14374" s="1" t="s">
        <v>19</v>
      </c>
      <c r="E14374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4374" s="1" t="s">
        <v>3098</v>
      </c>
      <c r="G14374" s="1" t="s">
        <v>3099</v>
      </c>
      <c r="H14374" s="1" t="s">
        <v>3100</v>
      </c>
      <c r="I14374" s="1" t="s">
        <v>16</v>
      </c>
      <c r="J14374" s="1" t="s">
        <v>23</v>
      </c>
      <c r="K14374" s="1" t="s">
        <v>16</v>
      </c>
      <c r="L14374" s="1" t="s">
        <v>16</v>
      </c>
      <c r="M14374" s="1" t="s">
        <v>16</v>
      </c>
      <c r="N14374" s="1" t="s">
        <v>16</v>
      </c>
      <c r="O14374" s="1">
        <v>63.2</v>
      </c>
      <c r="P14374" s="1">
        <v>1.0</v>
      </c>
    </row>
    <row r="14375">
      <c r="A14375" s="1" t="s">
        <v>29</v>
      </c>
      <c r="B14375" s="1" t="s">
        <v>17228</v>
      </c>
      <c r="C14375" s="2" t="s">
        <v>17220</v>
      </c>
      <c r="D14375" s="1" t="s">
        <v>19</v>
      </c>
      <c r="E14375" s="3" t="str">
        <f>HYPERLINK("https://fyndiq.se/produkt/2b4b1f7438974a4c/", "2-Pack OnePlus 11 5G- Härdat glas 9H - Super kvalitet 3D Skärmskydd")</f>
        <v>2-Pack OnePlus 11 5G- Härdat glas 9H - Super kvalitet 3D Skärmskydd</v>
      </c>
      <c r="F14375" s="1" t="s">
        <v>3388</v>
      </c>
      <c r="G14375" s="1" t="s">
        <v>3389</v>
      </c>
      <c r="H14375" s="1" t="s">
        <v>3390</v>
      </c>
      <c r="I14375" s="1" t="s">
        <v>16</v>
      </c>
      <c r="J14375" s="1" t="s">
        <v>23</v>
      </c>
      <c r="K14375" s="1" t="s">
        <v>16</v>
      </c>
      <c r="L14375" s="1" t="s">
        <v>16</v>
      </c>
      <c r="M14375" s="1" t="s">
        <v>16</v>
      </c>
      <c r="N14375" s="1" t="s">
        <v>16</v>
      </c>
      <c r="O14375" s="1">
        <v>79.2</v>
      </c>
      <c r="P14375" s="1">
        <v>1.0</v>
      </c>
    </row>
    <row r="14376">
      <c r="A14376" s="1" t="s">
        <v>29</v>
      </c>
      <c r="B14376" s="1" t="s">
        <v>17229</v>
      </c>
      <c r="C14376" s="2" t="s">
        <v>17220</v>
      </c>
      <c r="D14376" s="1" t="s">
        <v>19</v>
      </c>
      <c r="E1437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4376" s="1" t="s">
        <v>1209</v>
      </c>
      <c r="G14376" s="1" t="s">
        <v>1210</v>
      </c>
      <c r="H14376" s="1" t="s">
        <v>1211</v>
      </c>
      <c r="I14376" s="1" t="s">
        <v>16</v>
      </c>
      <c r="J14376" s="1" t="s">
        <v>23</v>
      </c>
      <c r="K14376" s="1" t="s">
        <v>16</v>
      </c>
      <c r="L14376" s="1" t="s">
        <v>16</v>
      </c>
      <c r="M14376" s="1" t="s">
        <v>16</v>
      </c>
      <c r="N14376" s="1" t="s">
        <v>16</v>
      </c>
      <c r="O14376" s="1">
        <v>79.2</v>
      </c>
      <c r="P14376" s="1">
        <v>1.0</v>
      </c>
    </row>
    <row r="14377">
      <c r="A14377" s="1" t="s">
        <v>29</v>
      </c>
      <c r="B14377" s="1" t="s">
        <v>17230</v>
      </c>
      <c r="C14377" s="2" t="s">
        <v>17220</v>
      </c>
      <c r="D14377" s="1" t="s">
        <v>19</v>
      </c>
      <c r="E14377" s="3" t="str">
        <f>HYPERLINK("https://fyndiq.se/produkt/888321518f56448b/", "2-Pack VIVO X100 PRO Skärmskydd - Härdat Glas 9H - Super kvalitet 3D")</f>
        <v>2-Pack VIVO X100 PRO Skärmskydd - Härdat Glas 9H - Super kvalitet 3D</v>
      </c>
      <c r="F14377" s="1" t="s">
        <v>17231</v>
      </c>
      <c r="G14377" s="1" t="s">
        <v>17232</v>
      </c>
      <c r="H14377" s="1" t="s">
        <v>17233</v>
      </c>
      <c r="I14377" s="1" t="s">
        <v>16</v>
      </c>
      <c r="J14377" s="1" t="s">
        <v>23</v>
      </c>
      <c r="K14377" s="1" t="s">
        <v>16</v>
      </c>
      <c r="L14377" s="1" t="s">
        <v>16</v>
      </c>
      <c r="M14377" s="1" t="s">
        <v>16</v>
      </c>
      <c r="N14377" s="1" t="s">
        <v>16</v>
      </c>
      <c r="O14377" s="1">
        <v>63.2</v>
      </c>
      <c r="P14377" s="1">
        <v>1.0</v>
      </c>
    </row>
    <row r="14378">
      <c r="A14378" s="1" t="s">
        <v>29</v>
      </c>
      <c r="B14378" s="1" t="s">
        <v>17234</v>
      </c>
      <c r="C14378" s="2" t="s">
        <v>17220</v>
      </c>
      <c r="D14378" s="1" t="s">
        <v>19</v>
      </c>
      <c r="E14378" s="3" t="str">
        <f>HYPERLINK("https://fyndiq.se/produkt/ba779dee822b425d/", "2-Pack Linsskydd S20 Ultra Kamera - Härdat Glas 9H - Super 3D")</f>
        <v>2-Pack Linsskydd S20 Ultra Kamera - Härdat Glas 9H - Super 3D</v>
      </c>
      <c r="F14378" s="1" t="s">
        <v>1753</v>
      </c>
      <c r="G14378" s="1" t="s">
        <v>1754</v>
      </c>
      <c r="H14378" s="1" t="s">
        <v>1755</v>
      </c>
      <c r="I14378" s="1" t="s">
        <v>16</v>
      </c>
      <c r="J14378" s="1" t="s">
        <v>23</v>
      </c>
      <c r="K14378" s="1" t="s">
        <v>16</v>
      </c>
      <c r="L14378" s="1" t="s">
        <v>16</v>
      </c>
      <c r="M14378" s="1" t="s">
        <v>16</v>
      </c>
      <c r="N14378" s="1" t="s">
        <v>16</v>
      </c>
      <c r="O14378" s="1">
        <v>55.2</v>
      </c>
      <c r="P14378" s="1">
        <v>1.0</v>
      </c>
    </row>
    <row r="14379">
      <c r="A14379" s="1" t="s">
        <v>29</v>
      </c>
      <c r="B14379" s="1" t="s">
        <v>17235</v>
      </c>
      <c r="C14379" s="2" t="s">
        <v>17220</v>
      </c>
      <c r="D14379" s="1" t="s">
        <v>19</v>
      </c>
      <c r="E14379" s="3" t="str">
        <f t="shared" ref="E14379:E14380" si="660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379" s="1" t="s">
        <v>47</v>
      </c>
      <c r="G14379" s="2" t="s">
        <v>48</v>
      </c>
      <c r="H14379" s="1" t="s">
        <v>49</v>
      </c>
      <c r="I14379" s="1" t="s">
        <v>16</v>
      </c>
      <c r="J14379" s="1" t="s">
        <v>23</v>
      </c>
      <c r="K14379" s="1" t="s">
        <v>16</v>
      </c>
      <c r="L14379" s="1" t="s">
        <v>16</v>
      </c>
      <c r="M14379" s="1" t="s">
        <v>16</v>
      </c>
      <c r="N14379" s="1" t="s">
        <v>16</v>
      </c>
      <c r="O14379" s="1">
        <v>183.2</v>
      </c>
      <c r="P14379" s="1">
        <v>1.0</v>
      </c>
    </row>
    <row r="14380">
      <c r="A14380" s="1" t="s">
        <v>29</v>
      </c>
      <c r="B14380" s="1" t="s">
        <v>17236</v>
      </c>
      <c r="C14380" s="2" t="s">
        <v>17220</v>
      </c>
      <c r="D14380" s="1" t="s">
        <v>19</v>
      </c>
      <c r="E14380" s="3" t="str">
        <f t="shared" si="660"/>
        <v>ASPOR A616 TWS trådlös Bluetooth hörlurar med Lightning kabel - Högkvalitet - Wireless charging - 5.3BT</v>
      </c>
      <c r="F14380" s="1" t="s">
        <v>47</v>
      </c>
      <c r="G14380" s="2" t="s">
        <v>48</v>
      </c>
      <c r="H14380" s="1" t="s">
        <v>49</v>
      </c>
      <c r="I14380" s="1" t="s">
        <v>16</v>
      </c>
      <c r="J14380" s="1" t="s">
        <v>23</v>
      </c>
      <c r="K14380" s="1" t="s">
        <v>16</v>
      </c>
      <c r="L14380" s="1" t="s">
        <v>16</v>
      </c>
      <c r="M14380" s="1" t="s">
        <v>16</v>
      </c>
      <c r="N14380" s="1" t="s">
        <v>16</v>
      </c>
      <c r="O14380" s="1">
        <v>183.2</v>
      </c>
      <c r="P14380" s="1">
        <v>1.0</v>
      </c>
    </row>
    <row r="14381">
      <c r="A14381" s="1" t="s">
        <v>29</v>
      </c>
      <c r="B14381" s="1" t="s">
        <v>17237</v>
      </c>
      <c r="C14381" s="2" t="s">
        <v>17220</v>
      </c>
      <c r="D14381" s="1" t="s">
        <v>19</v>
      </c>
      <c r="E14381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14381" s="1" t="s">
        <v>20</v>
      </c>
      <c r="G14381" s="1" t="s">
        <v>21</v>
      </c>
      <c r="H14381" s="1" t="s">
        <v>22</v>
      </c>
      <c r="I14381" s="1" t="s">
        <v>16</v>
      </c>
      <c r="J14381" s="1" t="s">
        <v>23</v>
      </c>
      <c r="K14381" s="1" t="s">
        <v>16</v>
      </c>
      <c r="L14381" s="1" t="s">
        <v>16</v>
      </c>
      <c r="M14381" s="1" t="s">
        <v>16</v>
      </c>
      <c r="N14381" s="1" t="s">
        <v>16</v>
      </c>
      <c r="O14381" s="1">
        <v>135.2</v>
      </c>
      <c r="P14381" s="1">
        <v>1.0</v>
      </c>
    </row>
    <row r="14382">
      <c r="A14382" s="1" t="s">
        <v>29</v>
      </c>
      <c r="B14382" s="1" t="s">
        <v>17238</v>
      </c>
      <c r="C14382" s="2" t="s">
        <v>17220</v>
      </c>
      <c r="D14382" s="1" t="s">
        <v>19</v>
      </c>
      <c r="E14382" s="3" t="str">
        <f>HYPERLINK("https://fyndiq.se/produkt/432d784756a84eff/", "2-Pack Samsung Galaxy S20FE - Härdat Glas-9H -Super kvalitet 3D")</f>
        <v>2-Pack Samsung Galaxy S20FE - Härdat Glas-9H -Super kvalitet 3D</v>
      </c>
      <c r="F14382" s="1" t="s">
        <v>1078</v>
      </c>
      <c r="G14382" s="1" t="s">
        <v>1079</v>
      </c>
      <c r="H14382" s="1" t="s">
        <v>1080</v>
      </c>
      <c r="I14382" s="1" t="s">
        <v>16</v>
      </c>
      <c r="J14382" s="1" t="s">
        <v>23</v>
      </c>
      <c r="K14382" s="1" t="s">
        <v>16</v>
      </c>
      <c r="L14382" s="1" t="s">
        <v>16</v>
      </c>
      <c r="M14382" s="1" t="s">
        <v>16</v>
      </c>
      <c r="N14382" s="1" t="s">
        <v>16</v>
      </c>
      <c r="O14382" s="1">
        <v>63.2</v>
      </c>
      <c r="P14382" s="1">
        <v>2.0</v>
      </c>
    </row>
    <row r="14383">
      <c r="A14383" s="1" t="s">
        <v>29</v>
      </c>
      <c r="B14383" s="1" t="s">
        <v>17239</v>
      </c>
      <c r="C14383" s="2" t="s">
        <v>17220</v>
      </c>
      <c r="D14383" s="1" t="s">
        <v>19</v>
      </c>
      <c r="E14383" s="3" t="str">
        <f>HYPERLINK("https://fyndiq.se/produkt/5fb351085a7d4726/", "2-Pack iPhone 15 Pro - skärmskydd &amp; 1-Pack linsskydd -härdat glas 9H")</f>
        <v>2-Pack iPhone 15 Pro - skärmskydd &amp; 1-Pack linsskydd -härdat glas 9H</v>
      </c>
      <c r="F14383" s="1" t="s">
        <v>10385</v>
      </c>
      <c r="G14383" s="1" t="s">
        <v>10386</v>
      </c>
      <c r="H14383" s="1" t="s">
        <v>10387</v>
      </c>
      <c r="I14383" s="1" t="s">
        <v>16</v>
      </c>
      <c r="J14383" s="1" t="s">
        <v>23</v>
      </c>
      <c r="K14383" s="1" t="s">
        <v>16</v>
      </c>
      <c r="L14383" s="1" t="s">
        <v>16</v>
      </c>
      <c r="M14383" s="1" t="s">
        <v>16</v>
      </c>
      <c r="N14383" s="1" t="s">
        <v>16</v>
      </c>
      <c r="O14383" s="1">
        <v>63.2</v>
      </c>
      <c r="P14383" s="1">
        <v>1.0</v>
      </c>
    </row>
    <row r="14384">
      <c r="A14384" s="1" t="s">
        <v>29</v>
      </c>
      <c r="B14384" s="1" t="s">
        <v>17240</v>
      </c>
      <c r="C14384" s="2" t="s">
        <v>17220</v>
      </c>
      <c r="D14384" s="1" t="s">
        <v>19</v>
      </c>
      <c r="E14384" s="3" t="str">
        <f>HYPERLINK("https://fyndiq.se/produkt/a047b5d99d58461d/", "2-Pack Google Pixel 6A - Härdat glas 9H - Super kvalitet 3D")</f>
        <v>2-Pack Google Pixel 6A - Härdat glas 9H - Super kvalitet 3D</v>
      </c>
      <c r="F14384" s="1" t="s">
        <v>1205</v>
      </c>
      <c r="G14384" s="1" t="s">
        <v>1206</v>
      </c>
      <c r="H14384" s="1" t="s">
        <v>1207</v>
      </c>
      <c r="I14384" s="1" t="s">
        <v>16</v>
      </c>
      <c r="J14384" s="1" t="s">
        <v>23</v>
      </c>
      <c r="K14384" s="1" t="s">
        <v>16</v>
      </c>
      <c r="L14384" s="1" t="s">
        <v>16</v>
      </c>
      <c r="M14384" s="1" t="s">
        <v>16</v>
      </c>
      <c r="N14384" s="1" t="s">
        <v>16</v>
      </c>
      <c r="O14384" s="1">
        <v>63.2</v>
      </c>
      <c r="P14384" s="1">
        <v>1.0</v>
      </c>
    </row>
    <row r="14385">
      <c r="A14385" s="1" t="s">
        <v>29</v>
      </c>
      <c r="B14385" s="1" t="s">
        <v>17241</v>
      </c>
      <c r="C14385" s="2" t="s">
        <v>17220</v>
      </c>
      <c r="D14385" s="1" t="s">
        <v>19</v>
      </c>
      <c r="E14385" s="3" t="str">
        <f t="shared" ref="E14385:E14386" si="661">HYPERLINK("https://fyndiq.se/produkt/08d44de1ca3946df/", "2-Pack Samsung Galaxy S10 - Härdat Glas 9H – 3D Skärmskydd - Super kvalitet")</f>
        <v>2-Pack Samsung Galaxy S10 - Härdat Glas 9H – 3D Skärmskydd - Super kvalitet</v>
      </c>
      <c r="F14385" s="1" t="s">
        <v>729</v>
      </c>
      <c r="G14385" s="1" t="s">
        <v>730</v>
      </c>
      <c r="H14385" s="1" t="s">
        <v>731</v>
      </c>
      <c r="I14385" s="1" t="s">
        <v>16</v>
      </c>
      <c r="J14385" s="1" t="s">
        <v>23</v>
      </c>
      <c r="K14385" s="1" t="s">
        <v>16</v>
      </c>
      <c r="L14385" s="1" t="s">
        <v>16</v>
      </c>
      <c r="M14385" s="1" t="s">
        <v>16</v>
      </c>
      <c r="N14385" s="1" t="s">
        <v>16</v>
      </c>
      <c r="O14385" s="1">
        <v>63.2</v>
      </c>
      <c r="P14385" s="1">
        <v>1.0</v>
      </c>
    </row>
    <row r="14386">
      <c r="A14386" s="1" t="s">
        <v>29</v>
      </c>
      <c r="B14386" s="1" t="s">
        <v>17242</v>
      </c>
      <c r="C14386" s="2" t="s">
        <v>17220</v>
      </c>
      <c r="D14386" s="1" t="s">
        <v>19</v>
      </c>
      <c r="E14386" s="3" t="str">
        <f t="shared" si="661"/>
        <v>2-Pack Samsung Galaxy S10 - Härdat Glas 9H – 3D Skärmskydd - Super kvalitet</v>
      </c>
      <c r="F14386" s="1" t="s">
        <v>729</v>
      </c>
      <c r="G14386" s="1" t="s">
        <v>730</v>
      </c>
      <c r="H14386" s="1" t="s">
        <v>731</v>
      </c>
      <c r="I14386" s="1" t="s">
        <v>16</v>
      </c>
      <c r="J14386" s="1" t="s">
        <v>23</v>
      </c>
      <c r="K14386" s="1" t="s">
        <v>16</v>
      </c>
      <c r="L14386" s="1" t="s">
        <v>16</v>
      </c>
      <c r="M14386" s="1" t="s">
        <v>16</v>
      </c>
      <c r="N14386" s="1" t="s">
        <v>16</v>
      </c>
      <c r="O14386" s="1">
        <v>63.2</v>
      </c>
      <c r="P14386" s="1">
        <v>1.0</v>
      </c>
    </row>
    <row r="14387">
      <c r="A14387" s="1" t="s">
        <v>29</v>
      </c>
      <c r="B14387" s="1" t="s">
        <v>17243</v>
      </c>
      <c r="C14387" s="2" t="s">
        <v>17220</v>
      </c>
      <c r="D14387" s="1" t="s">
        <v>19</v>
      </c>
      <c r="E14387" s="3" t="str">
        <f t="shared" ref="E14387:E14389" si="662">HYPERLINK("https://fyndiq.se/produkt/dfe28e565d2e4c8d/", "2 Pack Samsung S21 FE - 9H Härdat Glass - Super Kvalitet 3D")</f>
        <v>2 Pack Samsung S21 FE - 9H Härdat Glass - Super Kvalitet 3D</v>
      </c>
      <c r="F14387" s="1" t="s">
        <v>276</v>
      </c>
      <c r="G14387" s="1" t="s">
        <v>277</v>
      </c>
      <c r="H14387" s="1" t="s">
        <v>278</v>
      </c>
      <c r="I14387" s="1" t="s">
        <v>16</v>
      </c>
      <c r="J14387" s="1" t="s">
        <v>23</v>
      </c>
      <c r="K14387" s="1" t="s">
        <v>16</v>
      </c>
      <c r="L14387" s="1" t="s">
        <v>16</v>
      </c>
      <c r="M14387" s="1" t="s">
        <v>16</v>
      </c>
      <c r="N14387" s="1" t="s">
        <v>16</v>
      </c>
      <c r="O14387" s="1">
        <v>63.2</v>
      </c>
      <c r="P14387" s="1">
        <v>1.0</v>
      </c>
    </row>
    <row r="14388">
      <c r="A14388" s="1" t="s">
        <v>29</v>
      </c>
      <c r="B14388" s="1" t="s">
        <v>17244</v>
      </c>
      <c r="C14388" s="2" t="s">
        <v>17220</v>
      </c>
      <c r="D14388" s="1" t="s">
        <v>19</v>
      </c>
      <c r="E14388" s="3" t="str">
        <f t="shared" si="662"/>
        <v>2 Pack Samsung S21 FE - 9H Härdat Glass - Super Kvalitet 3D</v>
      </c>
      <c r="F14388" s="1" t="s">
        <v>276</v>
      </c>
      <c r="G14388" s="1" t="s">
        <v>277</v>
      </c>
      <c r="H14388" s="1" t="s">
        <v>278</v>
      </c>
      <c r="I14388" s="1" t="s">
        <v>16</v>
      </c>
      <c r="J14388" s="1" t="s">
        <v>23</v>
      </c>
      <c r="K14388" s="1" t="s">
        <v>16</v>
      </c>
      <c r="L14388" s="1" t="s">
        <v>16</v>
      </c>
      <c r="M14388" s="1" t="s">
        <v>16</v>
      </c>
      <c r="N14388" s="1" t="s">
        <v>16</v>
      </c>
      <c r="O14388" s="1">
        <v>63.2</v>
      </c>
      <c r="P14388" s="1">
        <v>1.0</v>
      </c>
    </row>
    <row r="14389">
      <c r="A14389" s="1" t="s">
        <v>29</v>
      </c>
      <c r="B14389" s="1" t="s">
        <v>17245</v>
      </c>
      <c r="C14389" s="2" t="s">
        <v>17220</v>
      </c>
      <c r="D14389" s="1" t="s">
        <v>19</v>
      </c>
      <c r="E14389" s="3" t="str">
        <f t="shared" si="662"/>
        <v>2 Pack Samsung S21 FE - 9H Härdat Glass - Super Kvalitet 3D</v>
      </c>
      <c r="F14389" s="1" t="s">
        <v>276</v>
      </c>
      <c r="G14389" s="1" t="s">
        <v>277</v>
      </c>
      <c r="H14389" s="1" t="s">
        <v>278</v>
      </c>
      <c r="I14389" s="1" t="s">
        <v>16</v>
      </c>
      <c r="J14389" s="1" t="s">
        <v>23</v>
      </c>
      <c r="K14389" s="1" t="s">
        <v>16</v>
      </c>
      <c r="L14389" s="1" t="s">
        <v>16</v>
      </c>
      <c r="M14389" s="1" t="s">
        <v>16</v>
      </c>
      <c r="N14389" s="1" t="s">
        <v>16</v>
      </c>
      <c r="O14389" s="1">
        <v>63.2</v>
      </c>
      <c r="P14389" s="1">
        <v>1.0</v>
      </c>
    </row>
    <row r="14390">
      <c r="A14390" s="1" t="s">
        <v>29</v>
      </c>
      <c r="B14390" s="1" t="s">
        <v>17246</v>
      </c>
      <c r="C14390" s="2" t="s">
        <v>17220</v>
      </c>
      <c r="D14390" s="1" t="s">
        <v>19</v>
      </c>
      <c r="E14390" s="3" t="str">
        <f t="shared" ref="E14390:E14391" si="663">HYPERLINK("https://fyndiq.se/produkt/84cea09838d342cf/", "Sony Xperia 10 V - Härdat Glas 9H - Super Kvalitet 3D Skärmskydd")</f>
        <v>Sony Xperia 10 V - Härdat Glas 9H - Super Kvalitet 3D Skärmskydd</v>
      </c>
      <c r="F14390" s="1" t="s">
        <v>1784</v>
      </c>
      <c r="G14390" s="1" t="s">
        <v>1785</v>
      </c>
      <c r="H14390" s="1" t="s">
        <v>1786</v>
      </c>
      <c r="I14390" s="1" t="s">
        <v>16</v>
      </c>
      <c r="J14390" s="1" t="s">
        <v>23</v>
      </c>
      <c r="K14390" s="1" t="s">
        <v>16</v>
      </c>
      <c r="L14390" s="1" t="s">
        <v>16</v>
      </c>
      <c r="M14390" s="1" t="s">
        <v>16</v>
      </c>
      <c r="N14390" s="1" t="s">
        <v>16</v>
      </c>
      <c r="O14390" s="1">
        <v>63.2</v>
      </c>
      <c r="P14390" s="1">
        <v>1.0</v>
      </c>
    </row>
    <row r="14391">
      <c r="A14391" s="1" t="s">
        <v>29</v>
      </c>
      <c r="B14391" s="1" t="s">
        <v>17247</v>
      </c>
      <c r="C14391" s="2" t="s">
        <v>17220</v>
      </c>
      <c r="D14391" s="1" t="s">
        <v>19</v>
      </c>
      <c r="E14391" s="3" t="str">
        <f t="shared" si="663"/>
        <v>Sony Xperia 10 V - Härdat Glas 9H - Super Kvalitet 3D Skärmskydd</v>
      </c>
      <c r="F14391" s="1" t="s">
        <v>1784</v>
      </c>
      <c r="G14391" s="1" t="s">
        <v>1785</v>
      </c>
      <c r="H14391" s="1" t="s">
        <v>1786</v>
      </c>
      <c r="I14391" s="1" t="s">
        <v>16</v>
      </c>
      <c r="J14391" s="1" t="s">
        <v>23</v>
      </c>
      <c r="K14391" s="1" t="s">
        <v>16</v>
      </c>
      <c r="L14391" s="1" t="s">
        <v>16</v>
      </c>
      <c r="M14391" s="1" t="s">
        <v>16</v>
      </c>
      <c r="N14391" s="1" t="s">
        <v>16</v>
      </c>
      <c r="O14391" s="1">
        <v>63.2</v>
      </c>
      <c r="P14391" s="1">
        <v>1.0</v>
      </c>
    </row>
    <row r="14392">
      <c r="A14392" s="1" t="s">
        <v>29</v>
      </c>
      <c r="B14392" s="1" t="s">
        <v>17248</v>
      </c>
      <c r="C14392" s="2" t="s">
        <v>17220</v>
      </c>
      <c r="D14392" s="1" t="s">
        <v>19</v>
      </c>
      <c r="E14392" s="3" t="str">
        <f t="shared" ref="E14392:E14393" si="664">HYPERLINK("https://fyndiq.se/produkt/f7b16236096d401a/", "2-Pack Google Pixel 7A - Härdat glas 9H - Super kvalitet 3D Skärmskydd")</f>
        <v>2-Pack Google Pixel 7A - Härdat glas 9H - Super kvalitet 3D Skärmskydd</v>
      </c>
      <c r="F14392" s="1" t="s">
        <v>852</v>
      </c>
      <c r="G14392" s="1" t="s">
        <v>853</v>
      </c>
      <c r="H14392" s="1" t="s">
        <v>854</v>
      </c>
      <c r="I14392" s="1" t="s">
        <v>16</v>
      </c>
      <c r="J14392" s="1" t="s">
        <v>23</v>
      </c>
      <c r="K14392" s="1" t="s">
        <v>16</v>
      </c>
      <c r="L14392" s="1" t="s">
        <v>16</v>
      </c>
      <c r="M14392" s="1" t="s">
        <v>16</v>
      </c>
      <c r="N14392" s="1" t="s">
        <v>16</v>
      </c>
      <c r="O14392" s="1">
        <v>63.2</v>
      </c>
      <c r="P14392" s="1">
        <v>1.0</v>
      </c>
    </row>
    <row r="14393">
      <c r="A14393" s="1" t="s">
        <v>29</v>
      </c>
      <c r="B14393" s="1" t="s">
        <v>17249</v>
      </c>
      <c r="C14393" s="2" t="s">
        <v>17220</v>
      </c>
      <c r="D14393" s="1" t="s">
        <v>19</v>
      </c>
      <c r="E14393" s="3" t="str">
        <f t="shared" si="664"/>
        <v>2-Pack Google Pixel 7A - Härdat glas 9H - Super kvalitet 3D Skärmskydd</v>
      </c>
      <c r="F14393" s="1" t="s">
        <v>852</v>
      </c>
      <c r="G14393" s="1" t="s">
        <v>853</v>
      </c>
      <c r="H14393" s="1" t="s">
        <v>854</v>
      </c>
      <c r="I14393" s="1" t="s">
        <v>16</v>
      </c>
      <c r="J14393" s="1" t="s">
        <v>23</v>
      </c>
      <c r="K14393" s="1" t="s">
        <v>16</v>
      </c>
      <c r="L14393" s="1" t="s">
        <v>16</v>
      </c>
      <c r="M14393" s="1" t="s">
        <v>16</v>
      </c>
      <c r="N14393" s="1" t="s">
        <v>16</v>
      </c>
      <c r="O14393" s="1">
        <v>63.2</v>
      </c>
      <c r="P14393" s="1">
        <v>1.0</v>
      </c>
    </row>
    <row r="14394">
      <c r="A14394" s="1" t="s">
        <v>29</v>
      </c>
      <c r="B14394" s="1" t="s">
        <v>17250</v>
      </c>
      <c r="C14394" s="2" t="s">
        <v>17220</v>
      </c>
      <c r="D14394" s="1" t="s">
        <v>19</v>
      </c>
      <c r="E14394" s="3" t="str">
        <f>HYPERLINK("https://fyndiq.se/produkt/34157794139f40c6/", "2-Pack Samsung S20 FE - 9H Härdat Glass - Top Kvalitet")</f>
        <v>2-Pack Samsung S20 FE - 9H Härdat Glass - Top Kvalitet</v>
      </c>
      <c r="F14394" s="1" t="s">
        <v>1640</v>
      </c>
      <c r="G14394" s="1" t="s">
        <v>1641</v>
      </c>
      <c r="H14394" s="1" t="s">
        <v>1642</v>
      </c>
      <c r="I14394" s="1" t="s">
        <v>16</v>
      </c>
      <c r="J14394" s="1" t="s">
        <v>23</v>
      </c>
      <c r="K14394" s="1" t="s">
        <v>16</v>
      </c>
      <c r="L14394" s="1" t="s">
        <v>16</v>
      </c>
      <c r="M14394" s="1" t="s">
        <v>16</v>
      </c>
      <c r="N14394" s="1" t="s">
        <v>16</v>
      </c>
      <c r="O14394" s="1">
        <v>63.2</v>
      </c>
      <c r="P14394" s="1">
        <v>1.0</v>
      </c>
    </row>
    <row r="14395">
      <c r="A14395" s="1" t="s">
        <v>29</v>
      </c>
      <c r="B14395" s="1" t="s">
        <v>17251</v>
      </c>
      <c r="C14395" s="2" t="s">
        <v>17220</v>
      </c>
      <c r="D14395" s="1" t="s">
        <v>19</v>
      </c>
      <c r="E14395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4395" s="1" t="s">
        <v>2242</v>
      </c>
      <c r="G14395" s="1" t="s">
        <v>2243</v>
      </c>
      <c r="H14395" s="1" t="s">
        <v>2244</v>
      </c>
      <c r="I14395" s="1" t="s">
        <v>16</v>
      </c>
      <c r="J14395" s="1" t="s">
        <v>23</v>
      </c>
      <c r="K14395" s="1" t="s">
        <v>16</v>
      </c>
      <c r="L14395" s="1" t="s">
        <v>16</v>
      </c>
      <c r="M14395" s="1" t="s">
        <v>16</v>
      </c>
      <c r="N14395" s="1" t="s">
        <v>16</v>
      </c>
      <c r="O14395" s="1">
        <v>63.2</v>
      </c>
      <c r="P14395" s="1">
        <v>1.0</v>
      </c>
    </row>
    <row r="14396">
      <c r="A14396" s="1" t="s">
        <v>29</v>
      </c>
      <c r="B14396" s="1" t="s">
        <v>17252</v>
      </c>
      <c r="C14396" s="2" t="s">
        <v>17220</v>
      </c>
      <c r="D14396" s="1" t="s">
        <v>19</v>
      </c>
      <c r="E14396" s="3" t="str">
        <f>HYPERLINK("https://fyndiq.se/produkt/a34f701dc60542a7/", "2 Pack Samsung Galaxy A32 - Härdat glas 9H - Super kvalitet 3D")</f>
        <v>2 Pack Samsung Galaxy A32 - Härdat glas 9H - Super kvalitet 3D</v>
      </c>
      <c r="F14396" s="1" t="s">
        <v>6491</v>
      </c>
      <c r="G14396" s="1" t="s">
        <v>6492</v>
      </c>
      <c r="H14396" s="1" t="s">
        <v>6493</v>
      </c>
      <c r="I14396" s="1" t="s">
        <v>16</v>
      </c>
      <c r="J14396" s="1" t="s">
        <v>23</v>
      </c>
      <c r="K14396" s="1" t="s">
        <v>16</v>
      </c>
      <c r="L14396" s="1" t="s">
        <v>16</v>
      </c>
      <c r="M14396" s="1" t="s">
        <v>16</v>
      </c>
      <c r="N14396" s="1" t="s">
        <v>16</v>
      </c>
      <c r="O14396" s="1">
        <v>63.2</v>
      </c>
      <c r="P14396" s="1">
        <v>1.0</v>
      </c>
    </row>
    <row r="14397">
      <c r="A14397" s="1" t="s">
        <v>29</v>
      </c>
      <c r="B14397" s="1" t="s">
        <v>17253</v>
      </c>
      <c r="C14397" s="2" t="s">
        <v>17220</v>
      </c>
      <c r="D14397" s="1" t="s">
        <v>19</v>
      </c>
      <c r="E14397" s="3" t="str">
        <f>HYPERLINK("https://fyndiq.se/produkt/2db8945ba0254690/", "2-Pack MOTOROLA EDGE 30 Skärmskydd - Härdat Glas 9H - Super kvalitet 3D")</f>
        <v>2-Pack MOTOROLA EDGE 30 Skärmskydd - Härdat Glas 9H - Super kvalitet 3D</v>
      </c>
      <c r="F14397" s="1" t="s">
        <v>2181</v>
      </c>
      <c r="G14397" s="1" t="s">
        <v>2182</v>
      </c>
      <c r="H14397" s="1" t="s">
        <v>2183</v>
      </c>
      <c r="I14397" s="1" t="s">
        <v>16</v>
      </c>
      <c r="J14397" s="1" t="s">
        <v>23</v>
      </c>
      <c r="K14397" s="1" t="s">
        <v>16</v>
      </c>
      <c r="L14397" s="1" t="s">
        <v>16</v>
      </c>
      <c r="M14397" s="1" t="s">
        <v>16</v>
      </c>
      <c r="N14397" s="1" t="s">
        <v>16</v>
      </c>
      <c r="O14397" s="1">
        <v>63.2</v>
      </c>
      <c r="P14397" s="1">
        <v>1.0</v>
      </c>
    </row>
    <row r="14398">
      <c r="A14398" s="1" t="s">
        <v>29</v>
      </c>
      <c r="B14398" s="1" t="s">
        <v>17254</v>
      </c>
      <c r="C14398" s="2" t="s">
        <v>17220</v>
      </c>
      <c r="D14398" s="1" t="s">
        <v>19</v>
      </c>
      <c r="E14398" s="3" t="str">
        <f>HYPERLINK("https://fyndiq.se/produkt/0a890dd972c4463d/", "2-Pack Samsung Galaxy A52s 5G - Härdat glas 9H - Super kvalitet")</f>
        <v>2-Pack Samsung Galaxy A52s 5G - Härdat glas 9H - Super kvalitet</v>
      </c>
      <c r="F14398" s="1" t="s">
        <v>442</v>
      </c>
      <c r="G14398" s="1" t="s">
        <v>443</v>
      </c>
      <c r="H14398" s="1" t="s">
        <v>444</v>
      </c>
      <c r="I14398" s="1" t="s">
        <v>16</v>
      </c>
      <c r="J14398" s="1" t="s">
        <v>23</v>
      </c>
      <c r="K14398" s="1" t="s">
        <v>16</v>
      </c>
      <c r="L14398" s="1" t="s">
        <v>16</v>
      </c>
      <c r="M14398" s="1" t="s">
        <v>16</v>
      </c>
      <c r="N14398" s="1" t="s">
        <v>16</v>
      </c>
      <c r="O14398" s="1">
        <v>63.2</v>
      </c>
      <c r="P14398" s="1">
        <v>1.0</v>
      </c>
    </row>
    <row r="14399">
      <c r="A14399" s="1" t="s">
        <v>29</v>
      </c>
      <c r="B14399" s="1" t="s">
        <v>17255</v>
      </c>
      <c r="C14399" s="2" t="s">
        <v>17220</v>
      </c>
      <c r="D14399" s="1" t="s">
        <v>19</v>
      </c>
      <c r="E14399" s="3" t="str">
        <f t="shared" ref="E14399:E14402" si="665">HYPERLINK("https://fyndiq.se/produkt/ef10e4ba492c46df/", "2-Pack Samsung S23 FE 5G - 9H Härdat Glass - Super Kvalitet 3D")</f>
        <v>2-Pack Samsung S23 FE 5G - 9H Härdat Glass - Super Kvalitet 3D</v>
      </c>
      <c r="F14399" s="1" t="s">
        <v>2521</v>
      </c>
      <c r="G14399" s="1" t="s">
        <v>2522</v>
      </c>
      <c r="H14399" s="1" t="s">
        <v>2523</v>
      </c>
      <c r="I14399" s="1" t="s">
        <v>16</v>
      </c>
      <c r="J14399" s="1" t="s">
        <v>23</v>
      </c>
      <c r="K14399" s="1" t="s">
        <v>16</v>
      </c>
      <c r="L14399" s="1" t="s">
        <v>16</v>
      </c>
      <c r="M14399" s="1" t="s">
        <v>16</v>
      </c>
      <c r="N14399" s="1" t="s">
        <v>16</v>
      </c>
      <c r="O14399" s="1">
        <v>63.2</v>
      </c>
      <c r="P14399" s="1">
        <v>1.0</v>
      </c>
    </row>
    <row r="14400">
      <c r="A14400" s="1" t="s">
        <v>29</v>
      </c>
      <c r="B14400" s="1" t="s">
        <v>17256</v>
      </c>
      <c r="C14400" s="2" t="s">
        <v>17220</v>
      </c>
      <c r="D14400" s="1" t="s">
        <v>19</v>
      </c>
      <c r="E14400" s="3" t="str">
        <f t="shared" si="665"/>
        <v>2-Pack Samsung S23 FE 5G - 9H Härdat Glass - Super Kvalitet 3D</v>
      </c>
      <c r="F14400" s="1" t="s">
        <v>2521</v>
      </c>
      <c r="G14400" s="1" t="s">
        <v>2522</v>
      </c>
      <c r="H14400" s="1" t="s">
        <v>2523</v>
      </c>
      <c r="I14400" s="1" t="s">
        <v>16</v>
      </c>
      <c r="J14400" s="1" t="s">
        <v>23</v>
      </c>
      <c r="K14400" s="1" t="s">
        <v>16</v>
      </c>
      <c r="L14400" s="1" t="s">
        <v>16</v>
      </c>
      <c r="M14400" s="1" t="s">
        <v>16</v>
      </c>
      <c r="N14400" s="1" t="s">
        <v>16</v>
      </c>
      <c r="O14400" s="1">
        <v>63.2</v>
      </c>
      <c r="P14400" s="1">
        <v>1.0</v>
      </c>
    </row>
    <row r="14401">
      <c r="A14401" s="1" t="s">
        <v>29</v>
      </c>
      <c r="B14401" s="1" t="s">
        <v>17257</v>
      </c>
      <c r="C14401" s="2" t="s">
        <v>17220</v>
      </c>
      <c r="D14401" s="1" t="s">
        <v>19</v>
      </c>
      <c r="E14401" s="3" t="str">
        <f t="shared" si="665"/>
        <v>2-Pack Samsung S23 FE 5G - 9H Härdat Glass - Super Kvalitet 3D</v>
      </c>
      <c r="F14401" s="1" t="s">
        <v>2521</v>
      </c>
      <c r="G14401" s="1" t="s">
        <v>2522</v>
      </c>
      <c r="H14401" s="1" t="s">
        <v>2523</v>
      </c>
      <c r="I14401" s="1" t="s">
        <v>16</v>
      </c>
      <c r="J14401" s="1" t="s">
        <v>23</v>
      </c>
      <c r="K14401" s="1" t="s">
        <v>16</v>
      </c>
      <c r="L14401" s="1" t="s">
        <v>16</v>
      </c>
      <c r="M14401" s="1" t="s">
        <v>16</v>
      </c>
      <c r="N14401" s="1" t="s">
        <v>16</v>
      </c>
      <c r="O14401" s="1">
        <v>63.2</v>
      </c>
      <c r="P14401" s="1">
        <v>1.0</v>
      </c>
    </row>
    <row r="14402">
      <c r="A14402" s="1" t="s">
        <v>29</v>
      </c>
      <c r="B14402" s="1" t="s">
        <v>17258</v>
      </c>
      <c r="C14402" s="2" t="s">
        <v>17220</v>
      </c>
      <c r="D14402" s="1" t="s">
        <v>19</v>
      </c>
      <c r="E14402" s="3" t="str">
        <f t="shared" si="665"/>
        <v>2-Pack Samsung S23 FE 5G - 9H Härdat Glass - Super Kvalitet 3D</v>
      </c>
      <c r="F14402" s="1" t="s">
        <v>2521</v>
      </c>
      <c r="G14402" s="1" t="s">
        <v>2522</v>
      </c>
      <c r="H14402" s="1" t="s">
        <v>2523</v>
      </c>
      <c r="I14402" s="1" t="s">
        <v>16</v>
      </c>
      <c r="J14402" s="1" t="s">
        <v>23</v>
      </c>
      <c r="K14402" s="1" t="s">
        <v>16</v>
      </c>
      <c r="L14402" s="1" t="s">
        <v>16</v>
      </c>
      <c r="M14402" s="1" t="s">
        <v>16</v>
      </c>
      <c r="N14402" s="1" t="s">
        <v>16</v>
      </c>
      <c r="O14402" s="1">
        <v>63.2</v>
      </c>
      <c r="P14402" s="1">
        <v>1.0</v>
      </c>
    </row>
    <row r="14403">
      <c r="A14403" s="1" t="s">
        <v>29</v>
      </c>
      <c r="B14403" s="1" t="s">
        <v>17259</v>
      </c>
      <c r="C14403" s="2" t="s">
        <v>17220</v>
      </c>
      <c r="D14403" s="1" t="s">
        <v>19</v>
      </c>
      <c r="E14403" s="3" t="str">
        <f>HYPERLINK("https://fyndiq.se/produkt/19c2551af5564452/", "2 Pack Samsung Galaxy A41 - Härdat Glas 9H - Super kvalitet 3D")</f>
        <v>2 Pack Samsung Galaxy A41 - Härdat Glas 9H - Super kvalitet 3D</v>
      </c>
      <c r="F14403" s="1" t="s">
        <v>362</v>
      </c>
      <c r="G14403" s="1" t="s">
        <v>363</v>
      </c>
      <c r="H14403" s="1" t="s">
        <v>364</v>
      </c>
      <c r="I14403" s="1" t="s">
        <v>16</v>
      </c>
      <c r="J14403" s="1" t="s">
        <v>23</v>
      </c>
      <c r="K14403" s="1" t="s">
        <v>16</v>
      </c>
      <c r="L14403" s="1" t="s">
        <v>16</v>
      </c>
      <c r="M14403" s="1" t="s">
        <v>16</v>
      </c>
      <c r="N14403" s="1" t="s">
        <v>16</v>
      </c>
      <c r="O14403" s="1">
        <v>63.2</v>
      </c>
      <c r="P14403" s="1">
        <v>1.0</v>
      </c>
    </row>
    <row r="14404">
      <c r="A14404" s="1" t="s">
        <v>29</v>
      </c>
      <c r="B14404" s="1" t="s">
        <v>17260</v>
      </c>
      <c r="C14404" s="2" t="s">
        <v>17220</v>
      </c>
      <c r="D14404" s="1" t="s">
        <v>19</v>
      </c>
      <c r="E14404" s="3" t="str">
        <f>HYPERLINK("https://fyndiq.se/produkt/675bb02ed6bb4e07/", "2-Pack Samsung Galaxy S21 Ultra - Härdat Glas 9H-Super Kvalitet")</f>
        <v>2-Pack Samsung Galaxy S21 Ultra - Härdat Glas 9H-Super Kvalitet</v>
      </c>
      <c r="F14404" s="1" t="s">
        <v>91</v>
      </c>
      <c r="G14404" s="1" t="s">
        <v>92</v>
      </c>
      <c r="H14404" s="1" t="s">
        <v>93</v>
      </c>
      <c r="I14404" s="1" t="s">
        <v>16</v>
      </c>
      <c r="J14404" s="1" t="s">
        <v>23</v>
      </c>
      <c r="K14404" s="1" t="s">
        <v>16</v>
      </c>
      <c r="L14404" s="1" t="s">
        <v>16</v>
      </c>
      <c r="M14404" s="1" t="s">
        <v>16</v>
      </c>
      <c r="N14404" s="1" t="s">
        <v>16</v>
      </c>
      <c r="O14404" s="1">
        <v>63.2</v>
      </c>
      <c r="P14404" s="1">
        <v>1.0</v>
      </c>
    </row>
    <row r="14405">
      <c r="A14405" s="1" t="s">
        <v>29</v>
      </c>
      <c r="B14405" s="1" t="s">
        <v>17261</v>
      </c>
      <c r="C14405" s="2" t="s">
        <v>17220</v>
      </c>
      <c r="D14405" s="1" t="s">
        <v>19</v>
      </c>
      <c r="E14405" s="3" t="str">
        <f t="shared" ref="E14405:E14406" si="666">HYPERLINK("https://fyndiq.se/produkt/416415a768684efb/", "2-Pack Samsung Galaxy S21 5G - 9H Härdat Glas - HD")</f>
        <v>2-Pack Samsung Galaxy S21 5G - 9H Härdat Glas - HD</v>
      </c>
      <c r="F14405" s="1" t="s">
        <v>39</v>
      </c>
      <c r="G14405" s="1" t="s">
        <v>40</v>
      </c>
      <c r="H14405" s="1" t="s">
        <v>41</v>
      </c>
      <c r="I14405" s="1" t="s">
        <v>16</v>
      </c>
      <c r="J14405" s="1" t="s">
        <v>23</v>
      </c>
      <c r="K14405" s="1" t="s">
        <v>16</v>
      </c>
      <c r="L14405" s="1" t="s">
        <v>16</v>
      </c>
      <c r="M14405" s="1" t="s">
        <v>16</v>
      </c>
      <c r="N14405" s="1" t="s">
        <v>16</v>
      </c>
      <c r="O14405" s="1">
        <v>63.2</v>
      </c>
      <c r="P14405" s="1">
        <v>1.0</v>
      </c>
    </row>
    <row r="14406">
      <c r="A14406" s="1" t="s">
        <v>29</v>
      </c>
      <c r="B14406" s="1" t="s">
        <v>17262</v>
      </c>
      <c r="C14406" s="2" t="s">
        <v>17220</v>
      </c>
      <c r="D14406" s="1" t="s">
        <v>19</v>
      </c>
      <c r="E14406" s="3" t="str">
        <f t="shared" si="666"/>
        <v>2-Pack Samsung Galaxy S21 5G - 9H Härdat Glas - HD</v>
      </c>
      <c r="F14406" s="1" t="s">
        <v>39</v>
      </c>
      <c r="G14406" s="1" t="s">
        <v>40</v>
      </c>
      <c r="H14406" s="1" t="s">
        <v>41</v>
      </c>
      <c r="I14406" s="1" t="s">
        <v>16</v>
      </c>
      <c r="J14406" s="1" t="s">
        <v>23</v>
      </c>
      <c r="K14406" s="1" t="s">
        <v>16</v>
      </c>
      <c r="L14406" s="1" t="s">
        <v>16</v>
      </c>
      <c r="M14406" s="1" t="s">
        <v>16</v>
      </c>
      <c r="N14406" s="1" t="s">
        <v>16</v>
      </c>
      <c r="O14406" s="1">
        <v>63.2</v>
      </c>
      <c r="P14406" s="1">
        <v>1.0</v>
      </c>
    </row>
    <row r="14407">
      <c r="A14407" s="1" t="s">
        <v>29</v>
      </c>
      <c r="B14407" s="1" t="s">
        <v>17263</v>
      </c>
      <c r="C14407" s="2" t="s">
        <v>17220</v>
      </c>
      <c r="D14407" s="1" t="s">
        <v>19</v>
      </c>
      <c r="E14407" s="3" t="str">
        <f>HYPERLINK("https://fyndiq.se/produkt/9394ab62b0134b76/", "2-Pack Samsung Galaxy A52 - Härdat glas 9H - Super kvalitet 3D")</f>
        <v>2-Pack Samsung Galaxy A52 - Härdat glas 9H - Super kvalitet 3D</v>
      </c>
      <c r="F14407" s="1" t="s">
        <v>1553</v>
      </c>
      <c r="G14407" s="1" t="s">
        <v>1554</v>
      </c>
      <c r="H14407" s="1" t="s">
        <v>1555</v>
      </c>
      <c r="I14407" s="1" t="s">
        <v>16</v>
      </c>
      <c r="J14407" s="1" t="s">
        <v>23</v>
      </c>
      <c r="K14407" s="1" t="s">
        <v>16</v>
      </c>
      <c r="L14407" s="1" t="s">
        <v>16</v>
      </c>
      <c r="M14407" s="1" t="s">
        <v>16</v>
      </c>
      <c r="N14407" s="1" t="s">
        <v>16</v>
      </c>
      <c r="O14407" s="1">
        <v>63.2</v>
      </c>
      <c r="P14407" s="1">
        <v>1.0</v>
      </c>
    </row>
    <row r="14408">
      <c r="A14408" s="1" t="s">
        <v>29</v>
      </c>
      <c r="B14408" s="1" t="s">
        <v>17264</v>
      </c>
      <c r="C14408" s="2" t="s">
        <v>17220</v>
      </c>
      <c r="D14408" s="1" t="s">
        <v>19</v>
      </c>
      <c r="E14408" s="3" t="str">
        <f>HYPERLINK("https://fyndiq.se/produkt/fb71bd1df0c24a44/", "2-Pack Samsung Galaxy A34 (5G) - 9H Härdat Glass - 3D Super Kvalitet")</f>
        <v>2-Pack Samsung Galaxy A34 (5G) - 9H Härdat Glass - 3D Super Kvalitet</v>
      </c>
      <c r="F14408" s="1" t="s">
        <v>75</v>
      </c>
      <c r="G14408" s="1" t="s">
        <v>76</v>
      </c>
      <c r="H14408" s="1" t="s">
        <v>77</v>
      </c>
      <c r="I14408" s="1" t="s">
        <v>16</v>
      </c>
      <c r="J14408" s="1" t="s">
        <v>23</v>
      </c>
      <c r="K14408" s="1" t="s">
        <v>16</v>
      </c>
      <c r="L14408" s="1" t="s">
        <v>16</v>
      </c>
      <c r="M14408" s="1" t="s">
        <v>16</v>
      </c>
      <c r="N14408" s="1" t="s">
        <v>16</v>
      </c>
      <c r="O14408" s="1">
        <v>63.2</v>
      </c>
      <c r="P14408" s="1">
        <v>1.0</v>
      </c>
    </row>
    <row r="14409">
      <c r="A14409" s="1" t="s">
        <v>29</v>
      </c>
      <c r="B14409" s="1" t="s">
        <v>17265</v>
      </c>
      <c r="C14409" s="2" t="s">
        <v>17220</v>
      </c>
      <c r="D14409" s="1" t="s">
        <v>19</v>
      </c>
      <c r="E1440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409" s="1" t="s">
        <v>103</v>
      </c>
      <c r="G14409" s="1" t="s">
        <v>104</v>
      </c>
      <c r="H14409" s="1" t="s">
        <v>105</v>
      </c>
      <c r="I14409" s="1" t="s">
        <v>16</v>
      </c>
      <c r="J14409" s="1" t="s">
        <v>23</v>
      </c>
      <c r="K14409" s="1" t="s">
        <v>16</v>
      </c>
      <c r="L14409" s="1" t="s">
        <v>16</v>
      </c>
      <c r="M14409" s="1" t="s">
        <v>16</v>
      </c>
      <c r="N14409" s="1" t="s">
        <v>16</v>
      </c>
      <c r="O14409" s="1">
        <v>63.2</v>
      </c>
      <c r="P14409" s="1">
        <v>1.0</v>
      </c>
    </row>
    <row r="14410">
      <c r="A14410" s="1" t="s">
        <v>29</v>
      </c>
      <c r="B14410" s="1" t="s">
        <v>17266</v>
      </c>
      <c r="C14410" s="2" t="s">
        <v>17220</v>
      </c>
      <c r="D14410" s="1" t="s">
        <v>19</v>
      </c>
      <c r="E14410" s="3" t="str">
        <f>HYPERLINK("https://fyndiq.se/produkt/385e2b93efd34bdb/", "2-Pack Samsung Galaxy A03 - Härdat Glas 9H - Super Kvalitet 3D")</f>
        <v>2-Pack Samsung Galaxy A03 - Härdat Glas 9H - Super Kvalitet 3D</v>
      </c>
      <c r="F14410" s="1" t="s">
        <v>481</v>
      </c>
      <c r="G14410" s="1" t="s">
        <v>482</v>
      </c>
      <c r="H14410" s="1" t="s">
        <v>483</v>
      </c>
      <c r="I14410" s="1" t="s">
        <v>16</v>
      </c>
      <c r="J14410" s="1" t="s">
        <v>23</v>
      </c>
      <c r="K14410" s="1" t="s">
        <v>16</v>
      </c>
      <c r="L14410" s="1" t="s">
        <v>16</v>
      </c>
      <c r="M14410" s="1" t="s">
        <v>16</v>
      </c>
      <c r="N14410" s="1" t="s">
        <v>16</v>
      </c>
      <c r="O14410" s="1">
        <v>63.2</v>
      </c>
      <c r="P14410" s="1">
        <v>1.0</v>
      </c>
    </row>
    <row r="14411">
      <c r="A14411" s="1" t="s">
        <v>29</v>
      </c>
      <c r="B14411" s="1" t="s">
        <v>17267</v>
      </c>
      <c r="C14411" s="2" t="s">
        <v>17220</v>
      </c>
      <c r="D14411" s="1" t="s">
        <v>19</v>
      </c>
      <c r="E1441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4411" s="1" t="s">
        <v>3098</v>
      </c>
      <c r="G14411" s="1" t="s">
        <v>3099</v>
      </c>
      <c r="H14411" s="1" t="s">
        <v>3100</v>
      </c>
      <c r="I14411" s="1" t="s">
        <v>16</v>
      </c>
      <c r="J14411" s="1" t="s">
        <v>23</v>
      </c>
      <c r="K14411" s="1" t="s">
        <v>16</v>
      </c>
      <c r="L14411" s="1" t="s">
        <v>16</v>
      </c>
      <c r="M14411" s="1" t="s">
        <v>16</v>
      </c>
      <c r="N14411" s="1" t="s">
        <v>16</v>
      </c>
      <c r="O14411" s="1">
        <v>63.2</v>
      </c>
      <c r="P14411" s="1">
        <v>1.0</v>
      </c>
    </row>
    <row r="14412">
      <c r="A14412" s="1" t="s">
        <v>29</v>
      </c>
      <c r="B14412" s="1" t="s">
        <v>17268</v>
      </c>
      <c r="C14412" s="2" t="s">
        <v>17220</v>
      </c>
      <c r="D14412" s="1" t="s">
        <v>19</v>
      </c>
      <c r="E14412" s="3" t="str">
        <f>HYPERLINK("https://fyndiq.se/produkt/dfe28e565d2e4c8d/", "2 Pack Samsung S21 FE - 9H Härdat Glass - Super Kvalitet 3D")</f>
        <v>2 Pack Samsung S21 FE - 9H Härdat Glass - Super Kvalitet 3D</v>
      </c>
      <c r="F14412" s="1" t="s">
        <v>276</v>
      </c>
      <c r="G14412" s="1" t="s">
        <v>277</v>
      </c>
      <c r="H14412" s="1" t="s">
        <v>278</v>
      </c>
      <c r="I14412" s="1" t="s">
        <v>16</v>
      </c>
      <c r="J14412" s="1" t="s">
        <v>23</v>
      </c>
      <c r="K14412" s="1" t="s">
        <v>16</v>
      </c>
      <c r="L14412" s="1" t="s">
        <v>16</v>
      </c>
      <c r="M14412" s="1" t="s">
        <v>16</v>
      </c>
      <c r="N14412" s="1" t="s">
        <v>16</v>
      </c>
      <c r="O14412" s="1">
        <v>63.2</v>
      </c>
      <c r="P14412" s="1">
        <v>1.0</v>
      </c>
    </row>
    <row r="14413">
      <c r="A14413" s="1" t="s">
        <v>29</v>
      </c>
      <c r="B14413" s="1" t="s">
        <v>17269</v>
      </c>
      <c r="C14413" s="2" t="s">
        <v>17220</v>
      </c>
      <c r="D14413" s="1" t="s">
        <v>19</v>
      </c>
      <c r="E14413" s="3" t="str">
        <f>HYPERLINK("https://fyndiq.se/produkt/a318e0826ea54faa/", "2-Pack Xiaomi 11 - Härdat glas 9H - Super kvalitet 3D Skärmskydd")</f>
        <v>2-Pack Xiaomi 11 - Härdat glas 9H - Super kvalitet 3D Skärmskydd</v>
      </c>
      <c r="F14413" s="1" t="s">
        <v>9071</v>
      </c>
      <c r="G14413" s="1" t="s">
        <v>9072</v>
      </c>
      <c r="H14413" s="1" t="s">
        <v>9073</v>
      </c>
      <c r="I14413" s="1" t="s">
        <v>16</v>
      </c>
      <c r="J14413" s="1" t="s">
        <v>23</v>
      </c>
      <c r="K14413" s="1" t="s">
        <v>16</v>
      </c>
      <c r="L14413" s="1" t="s">
        <v>16</v>
      </c>
      <c r="M14413" s="1" t="s">
        <v>16</v>
      </c>
      <c r="N14413" s="1" t="s">
        <v>16</v>
      </c>
      <c r="O14413" s="1">
        <v>63.2</v>
      </c>
      <c r="P14413" s="1">
        <v>1.0</v>
      </c>
    </row>
    <row r="14414">
      <c r="A14414" s="1" t="s">
        <v>29</v>
      </c>
      <c r="B14414" s="1" t="s">
        <v>17270</v>
      </c>
      <c r="C14414" s="2" t="s">
        <v>17220</v>
      </c>
      <c r="D14414" s="1" t="s">
        <v>19</v>
      </c>
      <c r="E14414" s="3" t="str">
        <f>HYPERLINK("https://fyndiq.se/produkt/13e76851ca504320/", "2-Pack Samsung Galaxy S22 Ultra - Härdat glas 9H - Top kvalitet")</f>
        <v>2-Pack Samsung Galaxy S22 Ultra - Härdat glas 9H - Top kvalitet</v>
      </c>
      <c r="F14414" s="1" t="s">
        <v>140</v>
      </c>
      <c r="G14414" s="1" t="s">
        <v>141</v>
      </c>
      <c r="H14414" s="1" t="s">
        <v>142</v>
      </c>
      <c r="I14414" s="1" t="s">
        <v>16</v>
      </c>
      <c r="J14414" s="1" t="s">
        <v>23</v>
      </c>
      <c r="K14414" s="1" t="s">
        <v>16</v>
      </c>
      <c r="L14414" s="1" t="s">
        <v>16</v>
      </c>
      <c r="M14414" s="1" t="s">
        <v>16</v>
      </c>
      <c r="N14414" s="1" t="s">
        <v>16</v>
      </c>
      <c r="O14414" s="1">
        <v>63.2</v>
      </c>
      <c r="P14414" s="1">
        <v>1.0</v>
      </c>
    </row>
    <row r="14415">
      <c r="A14415" s="1" t="s">
        <v>29</v>
      </c>
      <c r="B14415" s="1" t="s">
        <v>17271</v>
      </c>
      <c r="C14415" s="2" t="s">
        <v>17220</v>
      </c>
      <c r="D14415" s="1" t="s">
        <v>19</v>
      </c>
      <c r="E14415" s="3" t="str">
        <f>HYPERLINK("https://fyndiq.se/produkt/a00b62acc6644fd2/", "2-Pack Samsung Galaxy S10 - Härdat glas 9H – Super kvalitet 3D")</f>
        <v>2-Pack Samsung Galaxy S10 - Härdat glas 9H – Super kvalitet 3D</v>
      </c>
      <c r="F14415" s="1" t="s">
        <v>1291</v>
      </c>
      <c r="G14415" s="1" t="s">
        <v>1292</v>
      </c>
      <c r="H14415" s="1" t="s">
        <v>1293</v>
      </c>
      <c r="I14415" s="1" t="s">
        <v>16</v>
      </c>
      <c r="J14415" s="1" t="s">
        <v>23</v>
      </c>
      <c r="K14415" s="1" t="s">
        <v>16</v>
      </c>
      <c r="L14415" s="1" t="s">
        <v>16</v>
      </c>
      <c r="M14415" s="1" t="s">
        <v>16</v>
      </c>
      <c r="N14415" s="1" t="s">
        <v>16</v>
      </c>
      <c r="O14415" s="1">
        <v>63.2</v>
      </c>
      <c r="P14415" s="1">
        <v>1.0</v>
      </c>
    </row>
    <row r="14416">
      <c r="A14416" s="1" t="s">
        <v>29</v>
      </c>
      <c r="B14416" s="1" t="s">
        <v>17272</v>
      </c>
      <c r="C14416" s="2" t="s">
        <v>17220</v>
      </c>
      <c r="D14416" s="1" t="s">
        <v>19</v>
      </c>
      <c r="E14416" s="3" t="str">
        <f>HYPERLINK("https://fyndiq.se/produkt/13e76851ca504320/", "2-Pack Samsung Galaxy S22 Ultra - Härdat glas 9H - Top kvalitet")</f>
        <v>2-Pack Samsung Galaxy S22 Ultra - Härdat glas 9H - Top kvalitet</v>
      </c>
      <c r="F14416" s="1" t="s">
        <v>140</v>
      </c>
      <c r="G14416" s="1" t="s">
        <v>141</v>
      </c>
      <c r="H14416" s="1" t="s">
        <v>142</v>
      </c>
      <c r="I14416" s="1" t="s">
        <v>1311</v>
      </c>
      <c r="J14416" s="1" t="s">
        <v>23</v>
      </c>
      <c r="K14416" s="1" t="s">
        <v>16</v>
      </c>
      <c r="L14416" s="1" t="s">
        <v>16</v>
      </c>
      <c r="M14416" s="1" t="s">
        <v>16</v>
      </c>
      <c r="N14416" s="1" t="s">
        <v>16</v>
      </c>
      <c r="O14416" s="1">
        <v>63.2</v>
      </c>
      <c r="P14416" s="1">
        <v>1.0</v>
      </c>
    </row>
    <row r="14417">
      <c r="A14417" s="1" t="s">
        <v>29</v>
      </c>
      <c r="B14417" s="1" t="s">
        <v>17273</v>
      </c>
      <c r="C14417" s="2" t="s">
        <v>17220</v>
      </c>
      <c r="D14417" s="1" t="s">
        <v>19</v>
      </c>
      <c r="E14417" s="3" t="str">
        <f>HYPERLINK("https://fyndiq.se/produkt/87e8c2a54c4a469b/", "2-Pack Samsung Galaxy A53 5G - Härdat glas 9H - Super kvalitet")</f>
        <v>2-Pack Samsung Galaxy A53 5G - Härdat glas 9H - Super kvalitet</v>
      </c>
      <c r="F14417" s="1" t="s">
        <v>1320</v>
      </c>
      <c r="G14417" s="1" t="s">
        <v>1321</v>
      </c>
      <c r="H14417" s="1" t="s">
        <v>1322</v>
      </c>
      <c r="I14417" s="1" t="s">
        <v>16</v>
      </c>
      <c r="J14417" s="1" t="s">
        <v>23</v>
      </c>
      <c r="K14417" s="1" t="s">
        <v>16</v>
      </c>
      <c r="L14417" s="1" t="s">
        <v>16</v>
      </c>
      <c r="M14417" s="1" t="s">
        <v>16</v>
      </c>
      <c r="N14417" s="1" t="s">
        <v>16</v>
      </c>
      <c r="O14417" s="1">
        <v>63.2</v>
      </c>
      <c r="P14417" s="1">
        <v>1.0</v>
      </c>
    </row>
    <row r="14418">
      <c r="A14418" s="1" t="s">
        <v>29</v>
      </c>
      <c r="B14418" s="1" t="s">
        <v>17274</v>
      </c>
      <c r="C14418" s="2" t="s">
        <v>17220</v>
      </c>
      <c r="D14418" s="1" t="s">
        <v>19</v>
      </c>
      <c r="E14418" s="3" t="str">
        <f>HYPERLINK("https://fyndiq.se/produkt/441651ae64224186/", "2 Pack Linsskydd Samsung S22 Ultra-Härdat Glas 9H-Super 3D")</f>
        <v>2 Pack Linsskydd Samsung S22 Ultra-Härdat Glas 9H-Super 3D</v>
      </c>
      <c r="F14418" s="1" t="s">
        <v>7801</v>
      </c>
      <c r="G14418" s="1" t="s">
        <v>7802</v>
      </c>
      <c r="H14418" s="1" t="s">
        <v>7803</v>
      </c>
      <c r="I14418" s="1" t="s">
        <v>16</v>
      </c>
      <c r="J14418" s="1" t="s">
        <v>23</v>
      </c>
      <c r="K14418" s="1" t="s">
        <v>16</v>
      </c>
      <c r="L14418" s="1" t="s">
        <v>16</v>
      </c>
      <c r="M14418" s="1" t="s">
        <v>16</v>
      </c>
      <c r="N14418" s="1" t="s">
        <v>16</v>
      </c>
      <c r="O14418" s="1">
        <v>63.2</v>
      </c>
      <c r="P14418" s="1">
        <v>1.0</v>
      </c>
    </row>
    <row r="14419">
      <c r="A14419" s="1" t="s">
        <v>29</v>
      </c>
      <c r="B14419" s="1" t="s">
        <v>17275</v>
      </c>
      <c r="C14419" s="2" t="s">
        <v>17220</v>
      </c>
      <c r="D14419" s="1" t="s">
        <v>19</v>
      </c>
      <c r="E14419" s="3" t="str">
        <f>HYPERLINK("https://fyndiq.se/produkt/947f95bda6dc42e7/", "2 Pack Xiaomi 12 5G - Härdat glas 9H-Super kvalitet 3D")</f>
        <v>2 Pack Xiaomi 12 5G - Härdat glas 9H-Super kvalitet 3D</v>
      </c>
      <c r="F14419" s="1" t="s">
        <v>1683</v>
      </c>
      <c r="G14419" s="1" t="s">
        <v>1684</v>
      </c>
      <c r="H14419" s="1" t="s">
        <v>1685</v>
      </c>
      <c r="I14419" s="1" t="s">
        <v>16</v>
      </c>
      <c r="J14419" s="1" t="s">
        <v>23</v>
      </c>
      <c r="K14419" s="1" t="s">
        <v>16</v>
      </c>
      <c r="L14419" s="1" t="s">
        <v>16</v>
      </c>
      <c r="M14419" s="1" t="s">
        <v>16</v>
      </c>
      <c r="N14419" s="1" t="s">
        <v>16</v>
      </c>
      <c r="O14419" s="1">
        <v>63.2</v>
      </c>
      <c r="P14419" s="1">
        <v>1.0</v>
      </c>
    </row>
    <row r="14420">
      <c r="A14420" s="1" t="s">
        <v>29</v>
      </c>
      <c r="B14420" s="1" t="s">
        <v>17276</v>
      </c>
      <c r="C14420" s="2" t="s">
        <v>17220</v>
      </c>
      <c r="D14420" s="1" t="s">
        <v>19</v>
      </c>
      <c r="E14420" s="3" t="str">
        <f>HYPERLINK("https://fyndiq.se/produkt/56c72c0ba5f749b5/", "2-Pack SAMSUNG S24 Skärmskydd - Härdat Glas 9H - Super kvalitet 3D")</f>
        <v>2-Pack SAMSUNG S24 Skärmskydd - Härdat Glas 9H - Super kvalitet 3D</v>
      </c>
      <c r="F14420" s="1" t="s">
        <v>263</v>
      </c>
      <c r="G14420" s="1" t="s">
        <v>264</v>
      </c>
      <c r="H14420" s="1" t="s">
        <v>265</v>
      </c>
      <c r="I14420" s="1" t="s">
        <v>16</v>
      </c>
      <c r="J14420" s="1" t="s">
        <v>23</v>
      </c>
      <c r="K14420" s="1" t="s">
        <v>16</v>
      </c>
      <c r="L14420" s="1" t="s">
        <v>16</v>
      </c>
      <c r="M14420" s="1" t="s">
        <v>16</v>
      </c>
      <c r="N14420" s="1" t="s">
        <v>16</v>
      </c>
      <c r="O14420" s="1">
        <v>63.2</v>
      </c>
      <c r="P14420" s="1">
        <v>1.0</v>
      </c>
    </row>
    <row r="14421">
      <c r="A14421" s="1" t="s">
        <v>29</v>
      </c>
      <c r="B14421" s="1" t="s">
        <v>17277</v>
      </c>
      <c r="C14421" s="2" t="s">
        <v>17220</v>
      </c>
      <c r="D14421" s="1" t="s">
        <v>19</v>
      </c>
      <c r="E14421" s="3" t="str">
        <f>HYPERLINK("https://fyndiq.se/produkt/0b2f55cbfc0d4bc8/", "Skärmskydd Iphone 12 / 12 Pro , härdat glas, hög kvalitet.")</f>
        <v>Skärmskydd Iphone 12 / 12 Pro , härdat glas, hög kvalitet.</v>
      </c>
      <c r="F14421" s="1" t="s">
        <v>587</v>
      </c>
      <c r="G14421" s="1" t="s">
        <v>588</v>
      </c>
      <c r="H14421" s="1" t="s">
        <v>589</v>
      </c>
      <c r="I14421" s="1" t="s">
        <v>16</v>
      </c>
      <c r="J14421" s="1" t="s">
        <v>23</v>
      </c>
      <c r="K14421" s="1" t="s">
        <v>16</v>
      </c>
      <c r="L14421" s="1" t="s">
        <v>16</v>
      </c>
      <c r="M14421" s="1" t="s">
        <v>16</v>
      </c>
      <c r="N14421" s="1" t="s">
        <v>16</v>
      </c>
      <c r="O14421" s="1">
        <v>39.2</v>
      </c>
      <c r="P14421" s="1">
        <v>1.0</v>
      </c>
    </row>
    <row r="14422">
      <c r="A14422" s="1" t="s">
        <v>29</v>
      </c>
      <c r="B14422" s="1" t="s">
        <v>17278</v>
      </c>
      <c r="C14422" s="2" t="s">
        <v>17220</v>
      </c>
      <c r="D14422" s="1" t="s">
        <v>19</v>
      </c>
      <c r="E1442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4422" s="1" t="s">
        <v>679</v>
      </c>
      <c r="G14422" s="1" t="s">
        <v>680</v>
      </c>
      <c r="H14422" s="1" t="s">
        <v>681</v>
      </c>
      <c r="I14422" s="1" t="s">
        <v>16</v>
      </c>
      <c r="J14422" s="1" t="s">
        <v>23</v>
      </c>
      <c r="K14422" s="1" t="s">
        <v>16</v>
      </c>
      <c r="L14422" s="1" t="s">
        <v>16</v>
      </c>
      <c r="M14422" s="1" t="s">
        <v>16</v>
      </c>
      <c r="N14422" s="1" t="s">
        <v>16</v>
      </c>
      <c r="O14422" s="1">
        <v>95.2</v>
      </c>
      <c r="P14422" s="1">
        <v>1.0</v>
      </c>
    </row>
    <row r="14423">
      <c r="A14423" s="1" t="s">
        <v>29</v>
      </c>
      <c r="B14423" s="1" t="s">
        <v>17279</v>
      </c>
      <c r="C14423" s="2" t="s">
        <v>17220</v>
      </c>
      <c r="D14423" s="1" t="s">
        <v>19</v>
      </c>
      <c r="E14423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4423" s="1" t="s">
        <v>1065</v>
      </c>
      <c r="G14423" s="1" t="s">
        <v>1066</v>
      </c>
      <c r="H14423" s="1" t="s">
        <v>1067</v>
      </c>
      <c r="I14423" s="1" t="s">
        <v>16</v>
      </c>
      <c r="J14423" s="1" t="s">
        <v>23</v>
      </c>
      <c r="K14423" s="1" t="s">
        <v>16</v>
      </c>
      <c r="L14423" s="1" t="s">
        <v>16</v>
      </c>
      <c r="M14423" s="1" t="s">
        <v>16</v>
      </c>
      <c r="N14423" s="1" t="s">
        <v>16</v>
      </c>
      <c r="O14423" s="1">
        <v>71.2</v>
      </c>
      <c r="P14423" s="1">
        <v>1.0</v>
      </c>
    </row>
    <row r="14424">
      <c r="A14424" s="1" t="s">
        <v>29</v>
      </c>
      <c r="B14424" s="1" t="s">
        <v>17280</v>
      </c>
      <c r="C14424" s="2" t="s">
        <v>17220</v>
      </c>
      <c r="D14424" s="1" t="s">
        <v>19</v>
      </c>
      <c r="E14424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4424" s="1" t="s">
        <v>3643</v>
      </c>
      <c r="G14424" s="1" t="s">
        <v>3644</v>
      </c>
      <c r="H14424" s="1" t="s">
        <v>3645</v>
      </c>
      <c r="I14424" s="1" t="s">
        <v>16</v>
      </c>
      <c r="J14424" s="1" t="s">
        <v>23</v>
      </c>
      <c r="K14424" s="1" t="s">
        <v>16</v>
      </c>
      <c r="L14424" s="1" t="s">
        <v>16</v>
      </c>
      <c r="M14424" s="1" t="s">
        <v>16</v>
      </c>
      <c r="N14424" s="1" t="s">
        <v>16</v>
      </c>
      <c r="O14424" s="1">
        <v>71.2</v>
      </c>
      <c r="P14424" s="1">
        <v>1.0</v>
      </c>
    </row>
    <row r="14425">
      <c r="A14425" s="1" t="s">
        <v>29</v>
      </c>
      <c r="B14425" s="1" t="s">
        <v>17281</v>
      </c>
      <c r="C14425" s="2" t="s">
        <v>17220</v>
      </c>
      <c r="D14425" s="1" t="s">
        <v>19</v>
      </c>
      <c r="E14425" s="3" t="str">
        <f t="shared" ref="E14425:E14426" si="667">HYPERLINK("https://fyndiq.se/produkt/27b0aae0e13248c2/", "2-Pack GOOGLE PIXEL 8 PRO Skärmskydd - Härdat Glas 9H - Super kvalitet 3D")</f>
        <v>2-Pack GOOGLE PIXEL 8 PRO Skärmskydd - Härdat Glas 9H - Super kvalitet 3D</v>
      </c>
      <c r="F14425" s="1" t="s">
        <v>204</v>
      </c>
      <c r="G14425" s="1" t="s">
        <v>205</v>
      </c>
      <c r="H14425" s="1" t="s">
        <v>206</v>
      </c>
      <c r="I14425" s="1" t="s">
        <v>16</v>
      </c>
      <c r="J14425" s="1" t="s">
        <v>23</v>
      </c>
      <c r="K14425" s="1" t="s">
        <v>16</v>
      </c>
      <c r="L14425" s="1" t="s">
        <v>16</v>
      </c>
      <c r="M14425" s="1" t="s">
        <v>16</v>
      </c>
      <c r="N14425" s="1" t="s">
        <v>16</v>
      </c>
      <c r="O14425" s="1">
        <v>71.2</v>
      </c>
      <c r="P14425" s="1">
        <v>1.0</v>
      </c>
    </row>
    <row r="14426">
      <c r="A14426" s="1" t="s">
        <v>29</v>
      </c>
      <c r="B14426" s="1" t="s">
        <v>17282</v>
      </c>
      <c r="C14426" s="2" t="s">
        <v>17220</v>
      </c>
      <c r="D14426" s="1" t="s">
        <v>19</v>
      </c>
      <c r="E14426" s="3" t="str">
        <f t="shared" si="667"/>
        <v>2-Pack GOOGLE PIXEL 8 PRO Skärmskydd - Härdat Glas 9H - Super kvalitet 3D</v>
      </c>
      <c r="F14426" s="1" t="s">
        <v>204</v>
      </c>
      <c r="G14426" s="1" t="s">
        <v>205</v>
      </c>
      <c r="H14426" s="1" t="s">
        <v>206</v>
      </c>
      <c r="I14426" s="1" t="s">
        <v>16</v>
      </c>
      <c r="J14426" s="1" t="s">
        <v>23</v>
      </c>
      <c r="K14426" s="1" t="s">
        <v>16</v>
      </c>
      <c r="L14426" s="1" t="s">
        <v>16</v>
      </c>
      <c r="M14426" s="1" t="s">
        <v>16</v>
      </c>
      <c r="N14426" s="1" t="s">
        <v>16</v>
      </c>
      <c r="O14426" s="1">
        <v>71.2</v>
      </c>
      <c r="P14426" s="1">
        <v>1.0</v>
      </c>
    </row>
    <row r="14427">
      <c r="A14427" s="1" t="s">
        <v>29</v>
      </c>
      <c r="B14427" s="1" t="s">
        <v>17283</v>
      </c>
      <c r="C14427" s="2" t="s">
        <v>17220</v>
      </c>
      <c r="D14427" s="1" t="s">
        <v>19</v>
      </c>
      <c r="E14427" s="3" t="str">
        <f>HYPERLINK("https://fyndiq.se/produkt/a1452abbd3164d4b/", "Xiaomi 10T Pro 5G - Härdat glas 9H - Super kvalitet 3D Skärmskydd")</f>
        <v>Xiaomi 10T Pro 5G - Härdat glas 9H - Super kvalitet 3D Skärmskydd</v>
      </c>
      <c r="F14427" s="1" t="s">
        <v>572</v>
      </c>
      <c r="G14427" s="2" t="s">
        <v>573</v>
      </c>
      <c r="H14427" s="1" t="s">
        <v>574</v>
      </c>
      <c r="I14427" s="1" t="s">
        <v>16</v>
      </c>
      <c r="J14427" s="1" t="s">
        <v>23</v>
      </c>
      <c r="K14427" s="1" t="s">
        <v>16</v>
      </c>
      <c r="L14427" s="1" t="s">
        <v>16</v>
      </c>
      <c r="M14427" s="1" t="s">
        <v>16</v>
      </c>
      <c r="N14427" s="1" t="s">
        <v>16</v>
      </c>
      <c r="O14427" s="1">
        <v>55.2</v>
      </c>
      <c r="P14427" s="1">
        <v>1.0</v>
      </c>
    </row>
    <row r="14428">
      <c r="A14428" s="1" t="s">
        <v>29</v>
      </c>
      <c r="B14428" s="1" t="s">
        <v>17284</v>
      </c>
      <c r="C14428" s="2" t="s">
        <v>17220</v>
      </c>
      <c r="D14428" s="1" t="s">
        <v>19</v>
      </c>
      <c r="E1442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428" s="1" t="s">
        <v>614</v>
      </c>
      <c r="G14428" s="1" t="s">
        <v>615</v>
      </c>
      <c r="H14428" s="1" t="s">
        <v>616</v>
      </c>
      <c r="I14428" s="1" t="s">
        <v>16</v>
      </c>
      <c r="J14428" s="1" t="s">
        <v>23</v>
      </c>
      <c r="K14428" s="1" t="s">
        <v>16</v>
      </c>
      <c r="L14428" s="1" t="s">
        <v>16</v>
      </c>
      <c r="M14428" s="1" t="s">
        <v>16</v>
      </c>
      <c r="N14428" s="1" t="s">
        <v>16</v>
      </c>
      <c r="O14428" s="1">
        <v>71.2</v>
      </c>
      <c r="P14428" s="1">
        <v>1.0</v>
      </c>
    </row>
    <row r="14429">
      <c r="A14429" s="1" t="s">
        <v>29</v>
      </c>
      <c r="B14429" s="1" t="s">
        <v>17285</v>
      </c>
      <c r="C14429" s="2" t="s">
        <v>17220</v>
      </c>
      <c r="D14429" s="1" t="s">
        <v>19</v>
      </c>
      <c r="E14429" s="3" t="str">
        <f t="shared" ref="E14429:E14430" si="668"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4429" s="1" t="s">
        <v>132</v>
      </c>
      <c r="G14429" s="1" t="s">
        <v>133</v>
      </c>
      <c r="H14429" s="1" t="s">
        <v>134</v>
      </c>
      <c r="I14429" s="1" t="s">
        <v>16</v>
      </c>
      <c r="J14429" s="1" t="s">
        <v>23</v>
      </c>
      <c r="K14429" s="1" t="s">
        <v>16</v>
      </c>
      <c r="L14429" s="1" t="s">
        <v>16</v>
      </c>
      <c r="M14429" s="1" t="s">
        <v>16</v>
      </c>
      <c r="N14429" s="1" t="s">
        <v>16</v>
      </c>
      <c r="O14429" s="1">
        <v>71.2</v>
      </c>
      <c r="P14429" s="1">
        <v>1.0</v>
      </c>
    </row>
    <row r="14430">
      <c r="A14430" s="1" t="s">
        <v>29</v>
      </c>
      <c r="B14430" s="1" t="s">
        <v>17286</v>
      </c>
      <c r="C14430" s="2" t="s">
        <v>17220</v>
      </c>
      <c r="D14430" s="1" t="s">
        <v>19</v>
      </c>
      <c r="E14430" s="3" t="str">
        <f t="shared" si="668"/>
        <v>2-Pack Samsung S20 Plus Skärmskydd &amp; 1-Pack linsskydd - Härdat Glas 9H - Super kvalitet 3D</v>
      </c>
      <c r="F14430" s="1" t="s">
        <v>132</v>
      </c>
      <c r="G14430" s="1" t="s">
        <v>133</v>
      </c>
      <c r="H14430" s="1" t="s">
        <v>134</v>
      </c>
      <c r="I14430" s="1" t="s">
        <v>16</v>
      </c>
      <c r="J14430" s="1" t="s">
        <v>23</v>
      </c>
      <c r="K14430" s="1" t="s">
        <v>16</v>
      </c>
      <c r="L14430" s="1" t="s">
        <v>16</v>
      </c>
      <c r="M14430" s="1" t="s">
        <v>16</v>
      </c>
      <c r="N14430" s="1" t="s">
        <v>16</v>
      </c>
      <c r="O14430" s="1">
        <v>71.2</v>
      </c>
      <c r="P14430" s="1">
        <v>1.0</v>
      </c>
    </row>
    <row r="14431">
      <c r="A14431" s="1" t="s">
        <v>29</v>
      </c>
      <c r="B14431" s="1" t="s">
        <v>17287</v>
      </c>
      <c r="C14431" s="2" t="s">
        <v>17220</v>
      </c>
      <c r="D14431" s="1" t="s">
        <v>19</v>
      </c>
      <c r="E14431" s="3" t="str">
        <f>HYPERLINK("https://fyndiq.se/produkt/925ae49423884615/", "2-Pack Samsung S22 Ultra Skärmskydd &amp; 1-Pack linsskydd -9H GLAS")</f>
        <v>2-Pack Samsung S22 Ultra Skärmskydd &amp; 1-Pack linsskydd -9H GLAS</v>
      </c>
      <c r="F14431" s="1" t="s">
        <v>335</v>
      </c>
      <c r="G14431" s="1" t="s">
        <v>336</v>
      </c>
      <c r="H14431" s="1" t="s">
        <v>337</v>
      </c>
      <c r="I14431" s="1" t="s">
        <v>16</v>
      </c>
      <c r="J14431" s="1" t="s">
        <v>23</v>
      </c>
      <c r="K14431" s="1" t="s">
        <v>16</v>
      </c>
      <c r="L14431" s="1" t="s">
        <v>16</v>
      </c>
      <c r="M14431" s="1" t="s">
        <v>16</v>
      </c>
      <c r="N14431" s="1" t="s">
        <v>16</v>
      </c>
      <c r="O14431" s="1">
        <v>71.2</v>
      </c>
      <c r="P14431" s="1">
        <v>1.0</v>
      </c>
    </row>
    <row r="14432">
      <c r="A14432" s="1" t="s">
        <v>29</v>
      </c>
      <c r="B14432" s="1" t="s">
        <v>17288</v>
      </c>
      <c r="C14432" s="2" t="s">
        <v>17220</v>
      </c>
      <c r="D14432" s="1" t="s">
        <v>19</v>
      </c>
      <c r="E14432" s="3" t="str">
        <f>HYPERLINK("https://fyndiq.se/produkt/65c28e42bb8d46db/", "2-Pack Samsung S21 FE Skärmskydd &amp; 2-Pack linsskydd - Härdat Glas 9H - Super kvalitet 3D")</f>
        <v>2-Pack Samsung S21 FE Skärmskydd &amp; 2-Pack linsskydd - Härdat Glas 9H - Super kvalitet 3D</v>
      </c>
      <c r="F14432" s="1" t="s">
        <v>8878</v>
      </c>
      <c r="G14432" s="1" t="s">
        <v>8879</v>
      </c>
      <c r="H14432" s="1" t="s">
        <v>8880</v>
      </c>
      <c r="I14432" s="1" t="s">
        <v>16</v>
      </c>
      <c r="J14432" s="1" t="s">
        <v>23</v>
      </c>
      <c r="K14432" s="1" t="s">
        <v>16</v>
      </c>
      <c r="L14432" s="1" t="s">
        <v>16</v>
      </c>
      <c r="M14432" s="1" t="s">
        <v>16</v>
      </c>
      <c r="N14432" s="1" t="s">
        <v>16</v>
      </c>
      <c r="O14432" s="1">
        <v>79.2</v>
      </c>
      <c r="P14432" s="1">
        <v>1.0</v>
      </c>
    </row>
    <row r="14433">
      <c r="A14433" s="1" t="s">
        <v>29</v>
      </c>
      <c r="B14433" s="1" t="s">
        <v>17289</v>
      </c>
      <c r="C14433" s="2" t="s">
        <v>17220</v>
      </c>
      <c r="D14433" s="1" t="s">
        <v>19</v>
      </c>
      <c r="E14433" s="3" t="str">
        <f>HYPERLINK("https://fyndiq.se/produkt/44f3cfd52e0f4e86/", "Apple Watch 45mm – Härdat glas 9H – Super kvalitet 3D Skärmskydd")</f>
        <v>Apple Watch 45mm – Härdat glas 9H – Super kvalitet 3D Skärmskydd</v>
      </c>
      <c r="F14433" s="1" t="s">
        <v>568</v>
      </c>
      <c r="G14433" s="1" t="s">
        <v>569</v>
      </c>
      <c r="H14433" s="1" t="s">
        <v>570</v>
      </c>
      <c r="I14433" s="1" t="s">
        <v>16</v>
      </c>
      <c r="J14433" s="1" t="s">
        <v>23</v>
      </c>
      <c r="K14433" s="1" t="s">
        <v>16</v>
      </c>
      <c r="L14433" s="1" t="s">
        <v>16</v>
      </c>
      <c r="M14433" s="1" t="s">
        <v>16</v>
      </c>
      <c r="N14433" s="1" t="s">
        <v>16</v>
      </c>
      <c r="O14433" s="1">
        <v>47.2</v>
      </c>
      <c r="P14433" s="1">
        <v>1.0</v>
      </c>
    </row>
    <row r="14434">
      <c r="A14434" s="1" t="s">
        <v>29</v>
      </c>
      <c r="B14434" s="1" t="s">
        <v>17290</v>
      </c>
      <c r="C14434" s="2" t="s">
        <v>17220</v>
      </c>
      <c r="D14434" s="1" t="s">
        <v>19</v>
      </c>
      <c r="E14434" s="3" t="str">
        <f>HYPERLINK("https://fyndiq.se/produkt/8fdb82488031420f/", "2-pack - Iphone X - 9D Härdat Glass - Top Kvalitet")</f>
        <v>2-pack - Iphone X - 9D Härdat Glass - Top Kvalitet</v>
      </c>
      <c r="F14434" s="1" t="s">
        <v>4320</v>
      </c>
      <c r="G14434" s="1" t="s">
        <v>4321</v>
      </c>
      <c r="H14434" s="1" t="s">
        <v>523</v>
      </c>
      <c r="I14434" s="1" t="s">
        <v>16</v>
      </c>
      <c r="J14434" s="1" t="s">
        <v>23</v>
      </c>
      <c r="K14434" s="1" t="s">
        <v>16</v>
      </c>
      <c r="L14434" s="1" t="s">
        <v>16</v>
      </c>
      <c r="M14434" s="1" t="s">
        <v>16</v>
      </c>
      <c r="N14434" s="1" t="s">
        <v>16</v>
      </c>
      <c r="O14434" s="1">
        <v>47.2</v>
      </c>
      <c r="P14434" s="1">
        <v>1.0</v>
      </c>
    </row>
    <row r="14435">
      <c r="A14435" s="1" t="s">
        <v>29</v>
      </c>
      <c r="B14435" s="1" t="s">
        <v>17291</v>
      </c>
      <c r="C14435" s="2" t="s">
        <v>17220</v>
      </c>
      <c r="D14435" s="1" t="s">
        <v>19</v>
      </c>
      <c r="E14435" s="3" t="str">
        <f>HYPERLINK("https://fyndiq.se/produkt/432d784756a84eff/", "2-Pack Samsung Galaxy S20FE - Härdat Glas-9H -Super kvalitet 3D")</f>
        <v>2-Pack Samsung Galaxy S20FE - Härdat Glas-9H -Super kvalitet 3D</v>
      </c>
      <c r="F14435" s="1" t="s">
        <v>1078</v>
      </c>
      <c r="G14435" s="1" t="s">
        <v>1079</v>
      </c>
      <c r="H14435" s="1" t="s">
        <v>1080</v>
      </c>
      <c r="I14435" s="1" t="s">
        <v>16</v>
      </c>
      <c r="J14435" s="1" t="s">
        <v>23</v>
      </c>
      <c r="K14435" s="1" t="s">
        <v>16</v>
      </c>
      <c r="L14435" s="1" t="s">
        <v>16</v>
      </c>
      <c r="M14435" s="1" t="s">
        <v>16</v>
      </c>
      <c r="N14435" s="1" t="s">
        <v>16</v>
      </c>
      <c r="O14435" s="1">
        <v>63.2</v>
      </c>
      <c r="P14435" s="1">
        <v>1.0</v>
      </c>
    </row>
    <row r="14436">
      <c r="A14436" s="1" t="s">
        <v>29</v>
      </c>
      <c r="B14436" s="1" t="s">
        <v>17292</v>
      </c>
      <c r="C14436" s="2" t="s">
        <v>17220</v>
      </c>
      <c r="D14436" s="1" t="s">
        <v>19</v>
      </c>
      <c r="E14436" s="3" t="str">
        <f>HYPERLINK("https://fyndiq.se/produkt/6ff896a82a134dbd/", "2-Pack IPhone 12 Mini - Härdat Glas 9H - Super Kvalitet 3D")</f>
        <v>2-Pack IPhone 12 Mini - Härdat Glas 9H - Super Kvalitet 3D</v>
      </c>
      <c r="F14436" s="1" t="s">
        <v>55</v>
      </c>
      <c r="G14436" s="1" t="s">
        <v>56</v>
      </c>
      <c r="H14436" s="1" t="s">
        <v>57</v>
      </c>
      <c r="I14436" s="1" t="s">
        <v>16</v>
      </c>
      <c r="J14436" s="1" t="s">
        <v>23</v>
      </c>
      <c r="K14436" s="1" t="s">
        <v>16</v>
      </c>
      <c r="L14436" s="1" t="s">
        <v>16</v>
      </c>
      <c r="M14436" s="1" t="s">
        <v>16</v>
      </c>
      <c r="N14436" s="1" t="s">
        <v>16</v>
      </c>
      <c r="O14436" s="1">
        <v>47.2</v>
      </c>
      <c r="P14436" s="1">
        <v>1.0</v>
      </c>
    </row>
    <row r="14437">
      <c r="A14437" s="1" t="s">
        <v>29</v>
      </c>
      <c r="B14437" s="1" t="s">
        <v>17293</v>
      </c>
      <c r="C14437" s="2" t="s">
        <v>17220</v>
      </c>
      <c r="D14437" s="1" t="s">
        <v>19</v>
      </c>
      <c r="E14437" s="3" t="str">
        <f>HYPERLINK("https://fyndiq.se/produkt/fa04a4152f0644a7/", "3-Pack Apple iPad AIR 5 (2022 10.9 Inch) - Härdat Glas 9H - Super Kvalitet Skärmskydd")</f>
        <v>3-Pack Apple iPad AIR 5 (2022 10.9 Inch) - Härdat Glas 9H - Super Kvalitet Skärmskydd</v>
      </c>
      <c r="F14437" s="1" t="s">
        <v>14851</v>
      </c>
      <c r="G14437" s="1" t="s">
        <v>14852</v>
      </c>
      <c r="H14437" s="1" t="s">
        <v>14853</v>
      </c>
      <c r="I14437" s="1" t="s">
        <v>16</v>
      </c>
      <c r="J14437" s="1" t="s">
        <v>23</v>
      </c>
      <c r="K14437" s="1" t="s">
        <v>16</v>
      </c>
      <c r="L14437" s="1" t="s">
        <v>16</v>
      </c>
      <c r="M14437" s="1" t="s">
        <v>16</v>
      </c>
      <c r="N14437" s="1" t="s">
        <v>16</v>
      </c>
      <c r="O14437" s="1">
        <v>151.2</v>
      </c>
      <c r="P14437" s="1">
        <v>1.0</v>
      </c>
    </row>
    <row r="14438">
      <c r="A14438" s="1" t="s">
        <v>29</v>
      </c>
      <c r="B14438" s="1" t="s">
        <v>17294</v>
      </c>
      <c r="C14438" s="2" t="s">
        <v>17220</v>
      </c>
      <c r="D14438" s="1" t="s">
        <v>19</v>
      </c>
      <c r="E14438" s="3" t="str">
        <f>HYPERLINK("https://fyndiq.se/produkt/3fee81d316cc43da/", "2-pack - iPhone 12 / 12 Pro - 9H Härdat Glass - Top Kvalitet")</f>
        <v>2-pack - iPhone 12 / 12 Pro - 9H Härdat Glass - Top Kvalitet</v>
      </c>
      <c r="F14438" s="1" t="s">
        <v>2499</v>
      </c>
      <c r="G14438" s="1" t="s">
        <v>2500</v>
      </c>
      <c r="H14438" s="1" t="s">
        <v>2067</v>
      </c>
      <c r="I14438" s="1" t="s">
        <v>16</v>
      </c>
      <c r="J14438" s="1" t="s">
        <v>23</v>
      </c>
      <c r="K14438" s="1" t="s">
        <v>16</v>
      </c>
      <c r="L14438" s="1" t="s">
        <v>16</v>
      </c>
      <c r="M14438" s="1" t="s">
        <v>16</v>
      </c>
      <c r="N14438" s="1" t="s">
        <v>16</v>
      </c>
      <c r="O14438" s="1">
        <v>47.2</v>
      </c>
      <c r="P14438" s="1">
        <v>1.0</v>
      </c>
    </row>
    <row r="14439">
      <c r="A14439" s="1" t="s">
        <v>29</v>
      </c>
      <c r="B14439" s="1" t="s">
        <v>17295</v>
      </c>
      <c r="C14439" s="2" t="s">
        <v>17220</v>
      </c>
      <c r="D14439" s="1" t="s">
        <v>19</v>
      </c>
      <c r="E14439" s="3" t="str">
        <f>HYPERLINK("https://fyndiq.se/produkt/f15f4561a5ef4294/", "2-Pack Motorola Edge 40 - Härdat Glas 9H -Super kvalitet 3D Skärmskydd")</f>
        <v>2-Pack Motorola Edge 40 - Härdat Glas 9H -Super kvalitet 3D Skärmskydd</v>
      </c>
      <c r="F14439" s="1" t="s">
        <v>1234</v>
      </c>
      <c r="G14439" s="1" t="s">
        <v>1235</v>
      </c>
      <c r="H14439" s="1" t="s">
        <v>1236</v>
      </c>
      <c r="I14439" s="1" t="s">
        <v>16</v>
      </c>
      <c r="J14439" s="1" t="s">
        <v>23</v>
      </c>
      <c r="K14439" s="1" t="s">
        <v>16</v>
      </c>
      <c r="L14439" s="1" t="s">
        <v>16</v>
      </c>
      <c r="M14439" s="1" t="s">
        <v>16</v>
      </c>
      <c r="N14439" s="1" t="s">
        <v>16</v>
      </c>
      <c r="O14439" s="1">
        <v>71.2</v>
      </c>
      <c r="P14439" s="1">
        <v>1.0</v>
      </c>
    </row>
    <row r="14440">
      <c r="A14440" s="1" t="s">
        <v>29</v>
      </c>
      <c r="B14440" s="1" t="s">
        <v>17296</v>
      </c>
      <c r="C14440" s="2" t="s">
        <v>17220</v>
      </c>
      <c r="D14440" s="1" t="s">
        <v>19</v>
      </c>
      <c r="E14440" s="3" t="str">
        <f>HYPERLINK("https://fyndiq.se/produkt/2477583187264ece/", "2-Pack Samsung S20 - 9H Härdat Glass - Top Kvalitet")</f>
        <v>2-Pack Samsung S20 - 9H Härdat Glass - Top Kvalitet</v>
      </c>
      <c r="F14440" s="1" t="s">
        <v>124</v>
      </c>
      <c r="G14440" s="1" t="s">
        <v>125</v>
      </c>
      <c r="H14440" s="1" t="s">
        <v>126</v>
      </c>
      <c r="I14440" s="1" t="s">
        <v>16</v>
      </c>
      <c r="J14440" s="1" t="s">
        <v>23</v>
      </c>
      <c r="K14440" s="1" t="s">
        <v>16</v>
      </c>
      <c r="L14440" s="1" t="s">
        <v>16</v>
      </c>
      <c r="M14440" s="1" t="s">
        <v>16</v>
      </c>
      <c r="N14440" s="1" t="s">
        <v>16</v>
      </c>
      <c r="O14440" s="1">
        <v>71.2</v>
      </c>
      <c r="P14440" s="1">
        <v>1.0</v>
      </c>
    </row>
    <row r="14441">
      <c r="A14441" s="1" t="s">
        <v>29</v>
      </c>
      <c r="B14441" s="1" t="s">
        <v>17297</v>
      </c>
      <c r="C14441" s="2" t="s">
        <v>17220</v>
      </c>
      <c r="D14441" s="1" t="s">
        <v>19</v>
      </c>
      <c r="E14441" s="3" t="str">
        <f>HYPERLINK("https://fyndiq.se/produkt/67afb534781a4066/", "2-Pack Samsung Galaxy S9 Plus - Härdat glas- 9HSuper kvalitet 3D")</f>
        <v>2-Pack Samsung Galaxy S9 Plus - Härdat glas- 9HSuper kvalitet 3D</v>
      </c>
      <c r="F14441" s="1" t="s">
        <v>3929</v>
      </c>
      <c r="G14441" s="1" t="s">
        <v>3930</v>
      </c>
      <c r="H14441" s="1" t="s">
        <v>3931</v>
      </c>
      <c r="I14441" s="1" t="s">
        <v>16</v>
      </c>
      <c r="J14441" s="1" t="s">
        <v>23</v>
      </c>
      <c r="K14441" s="1" t="s">
        <v>16</v>
      </c>
      <c r="L14441" s="1" t="s">
        <v>16</v>
      </c>
      <c r="M14441" s="1" t="s">
        <v>16</v>
      </c>
      <c r="N14441" s="1" t="s">
        <v>16</v>
      </c>
      <c r="O14441" s="1">
        <v>63.2</v>
      </c>
      <c r="P14441" s="1">
        <v>1.0</v>
      </c>
    </row>
    <row r="14442">
      <c r="A14442" s="1" t="s">
        <v>29</v>
      </c>
      <c r="B14442" s="1" t="s">
        <v>17298</v>
      </c>
      <c r="C14442" s="2" t="s">
        <v>17220</v>
      </c>
      <c r="D14442" s="1" t="s">
        <v>19</v>
      </c>
      <c r="E14442" s="3" t="str">
        <f>HYPERLINK("https://fyndiq.se/produkt/0df6cad26c89414b/", "2 Pack Samsung S22 PLUS - 9H Härdat Glass - 3D Super Kvalitet")</f>
        <v>2 Pack Samsung S22 PLUS - 9H Härdat Glass - 3D Super Kvalitet</v>
      </c>
      <c r="F14442" s="1" t="s">
        <v>2472</v>
      </c>
      <c r="G14442" s="1" t="s">
        <v>2473</v>
      </c>
      <c r="H14442" s="1" t="s">
        <v>2474</v>
      </c>
      <c r="I14442" s="1" t="s">
        <v>16</v>
      </c>
      <c r="J14442" s="1" t="s">
        <v>23</v>
      </c>
      <c r="K14442" s="1" t="s">
        <v>16</v>
      </c>
      <c r="L14442" s="1" t="s">
        <v>16</v>
      </c>
      <c r="M14442" s="1" t="s">
        <v>16</v>
      </c>
      <c r="N14442" s="1" t="s">
        <v>16</v>
      </c>
      <c r="O14442" s="1">
        <v>63.2</v>
      </c>
      <c r="P14442" s="1">
        <v>1.0</v>
      </c>
    </row>
    <row r="14443">
      <c r="A14443" s="1" t="s">
        <v>29</v>
      </c>
      <c r="B14443" s="1" t="s">
        <v>17299</v>
      </c>
      <c r="C14443" s="2" t="s">
        <v>17220</v>
      </c>
      <c r="D14443" s="1" t="s">
        <v>19</v>
      </c>
      <c r="E1444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443" s="1" t="s">
        <v>103</v>
      </c>
      <c r="G14443" s="1" t="s">
        <v>104</v>
      </c>
      <c r="H14443" s="1" t="s">
        <v>105</v>
      </c>
      <c r="I14443" s="1" t="s">
        <v>16</v>
      </c>
      <c r="J14443" s="1" t="s">
        <v>23</v>
      </c>
      <c r="K14443" s="1" t="s">
        <v>16</v>
      </c>
      <c r="L14443" s="1" t="s">
        <v>16</v>
      </c>
      <c r="M14443" s="1" t="s">
        <v>16</v>
      </c>
      <c r="N14443" s="1" t="s">
        <v>16</v>
      </c>
      <c r="O14443" s="1">
        <v>63.2</v>
      </c>
      <c r="P14443" s="1">
        <v>1.0</v>
      </c>
    </row>
    <row r="14444">
      <c r="A14444" s="1" t="s">
        <v>29</v>
      </c>
      <c r="B14444" s="1" t="s">
        <v>17300</v>
      </c>
      <c r="C14444" s="2" t="s">
        <v>17220</v>
      </c>
      <c r="D14444" s="1" t="s">
        <v>19</v>
      </c>
      <c r="E14444" s="3" t="str">
        <f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4444" s="1" t="s">
        <v>539</v>
      </c>
      <c r="G14444" s="1" t="s">
        <v>540</v>
      </c>
      <c r="H14444" s="1" t="s">
        <v>541</v>
      </c>
      <c r="I14444" s="1" t="s">
        <v>16</v>
      </c>
      <c r="J14444" s="1" t="s">
        <v>23</v>
      </c>
      <c r="K14444" s="1" t="s">
        <v>16</v>
      </c>
      <c r="L14444" s="1" t="s">
        <v>16</v>
      </c>
      <c r="M14444" s="1" t="s">
        <v>16</v>
      </c>
      <c r="N14444" s="1" t="s">
        <v>16</v>
      </c>
      <c r="O14444" s="1">
        <v>79.2</v>
      </c>
      <c r="P14444" s="1">
        <v>1.0</v>
      </c>
    </row>
    <row r="14445">
      <c r="A14445" s="1" t="s">
        <v>29</v>
      </c>
      <c r="B14445" s="1" t="s">
        <v>17301</v>
      </c>
      <c r="C14445" s="2" t="s">
        <v>17302</v>
      </c>
      <c r="D14445" s="1" t="s">
        <v>19</v>
      </c>
      <c r="E14445" s="3" t="str">
        <f>HYPERLINK("https://fyndiq.se/produkt/d3f881da92714eda/", "2 pack - Samsung S22 - 9H Härdat Glass - 3D Super Kvalitet")</f>
        <v>2 pack - Samsung S22 - 9H Härdat Glass - 3D Super Kvalitet</v>
      </c>
      <c r="F14445" s="1" t="s">
        <v>2189</v>
      </c>
      <c r="G14445" s="1" t="s">
        <v>2190</v>
      </c>
      <c r="H14445" s="1" t="s">
        <v>2191</v>
      </c>
      <c r="I14445" s="1" t="s">
        <v>16</v>
      </c>
      <c r="J14445" s="1" t="s">
        <v>23</v>
      </c>
      <c r="K14445" s="1" t="s">
        <v>16</v>
      </c>
      <c r="L14445" s="1" t="s">
        <v>16</v>
      </c>
      <c r="M14445" s="1" t="s">
        <v>16</v>
      </c>
      <c r="N14445" s="1" t="s">
        <v>16</v>
      </c>
      <c r="O14445" s="1">
        <v>63.2</v>
      </c>
      <c r="P14445" s="1">
        <v>1.0</v>
      </c>
    </row>
    <row r="14446">
      <c r="A14446" s="1" t="s">
        <v>29</v>
      </c>
      <c r="B14446" s="1" t="s">
        <v>17303</v>
      </c>
      <c r="C14446" s="2" t="s">
        <v>17302</v>
      </c>
      <c r="D14446" s="1" t="s">
        <v>19</v>
      </c>
      <c r="E14446" s="3" t="str">
        <f>HYPERLINK("https://fyndiq.se/produkt/6939cc996c2248e3/", "2-Pack OnePlus 6T - Härdat Glas 9H - Super kvalitet 3D Skärmskydd")</f>
        <v>2-Pack OnePlus 6T - Härdat Glas 9H - Super kvalitet 3D Skärmskydd</v>
      </c>
      <c r="F14446" s="1" t="s">
        <v>6204</v>
      </c>
      <c r="G14446" s="1" t="s">
        <v>6205</v>
      </c>
      <c r="H14446" s="1" t="s">
        <v>6206</v>
      </c>
      <c r="I14446" s="1" t="s">
        <v>16</v>
      </c>
      <c r="J14446" s="1" t="s">
        <v>23</v>
      </c>
      <c r="K14446" s="1" t="s">
        <v>16</v>
      </c>
      <c r="L14446" s="1" t="s">
        <v>16</v>
      </c>
      <c r="M14446" s="1" t="s">
        <v>16</v>
      </c>
      <c r="N14446" s="1" t="s">
        <v>16</v>
      </c>
      <c r="O14446" s="1">
        <v>63.2</v>
      </c>
      <c r="P14446" s="1">
        <v>1.0</v>
      </c>
    </row>
    <row r="14447">
      <c r="A14447" s="1" t="s">
        <v>29</v>
      </c>
      <c r="B14447" s="1" t="s">
        <v>17304</v>
      </c>
      <c r="C14447" s="2" t="s">
        <v>17302</v>
      </c>
      <c r="D14447" s="1" t="s">
        <v>19</v>
      </c>
      <c r="E1444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4447" s="1" t="s">
        <v>258</v>
      </c>
      <c r="G14447" s="1" t="s">
        <v>259</v>
      </c>
      <c r="H14447" s="1" t="s">
        <v>260</v>
      </c>
      <c r="I14447" s="1" t="s">
        <v>16</v>
      </c>
      <c r="J14447" s="1" t="s">
        <v>23</v>
      </c>
      <c r="K14447" s="1" t="s">
        <v>16</v>
      </c>
      <c r="L14447" s="1" t="s">
        <v>16</v>
      </c>
      <c r="M14447" s="1" t="s">
        <v>16</v>
      </c>
      <c r="N14447" s="1" t="s">
        <v>16</v>
      </c>
      <c r="O14447" s="1">
        <v>63.2</v>
      </c>
      <c r="P14447" s="1">
        <v>1.0</v>
      </c>
    </row>
    <row r="14448">
      <c r="A14448" s="1" t="s">
        <v>29</v>
      </c>
      <c r="B14448" s="1" t="s">
        <v>17305</v>
      </c>
      <c r="C14448" s="2" t="s">
        <v>17302</v>
      </c>
      <c r="D14448" s="1" t="s">
        <v>19</v>
      </c>
      <c r="E14448" s="3" t="str">
        <f>HYPERLINK("https://fyndiq.se/produkt/dfe28e565d2e4c8d/", "2 Pack Samsung S21 FE - 9H Härdat Glass - Super Kvalitet 3D")</f>
        <v>2 Pack Samsung S21 FE - 9H Härdat Glass - Super Kvalitet 3D</v>
      </c>
      <c r="F14448" s="1" t="s">
        <v>276</v>
      </c>
      <c r="G14448" s="1" t="s">
        <v>277</v>
      </c>
      <c r="H14448" s="1" t="s">
        <v>278</v>
      </c>
      <c r="I14448" s="1" t="s">
        <v>16</v>
      </c>
      <c r="J14448" s="1" t="s">
        <v>23</v>
      </c>
      <c r="K14448" s="1" t="s">
        <v>16</v>
      </c>
      <c r="L14448" s="1" t="s">
        <v>16</v>
      </c>
      <c r="M14448" s="1" t="s">
        <v>16</v>
      </c>
      <c r="N14448" s="1" t="s">
        <v>16</v>
      </c>
      <c r="O14448" s="1">
        <v>63.2</v>
      </c>
      <c r="P14448" s="1">
        <v>1.0</v>
      </c>
    </row>
    <row r="14449">
      <c r="A14449" s="1" t="s">
        <v>29</v>
      </c>
      <c r="B14449" s="1" t="s">
        <v>17306</v>
      </c>
      <c r="C14449" s="2" t="s">
        <v>17302</v>
      </c>
      <c r="D14449" s="1" t="s">
        <v>19</v>
      </c>
      <c r="E14449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4449" s="1" t="s">
        <v>2115</v>
      </c>
      <c r="G14449" s="1" t="s">
        <v>2116</v>
      </c>
      <c r="H14449" s="1" t="s">
        <v>2117</v>
      </c>
      <c r="I14449" s="1" t="s">
        <v>16</v>
      </c>
      <c r="J14449" s="1" t="s">
        <v>23</v>
      </c>
      <c r="K14449" s="1" t="s">
        <v>16</v>
      </c>
      <c r="L14449" s="1" t="s">
        <v>16</v>
      </c>
      <c r="M14449" s="1" t="s">
        <v>16</v>
      </c>
      <c r="N14449" s="1" t="s">
        <v>16</v>
      </c>
      <c r="O14449" s="1">
        <v>87.2</v>
      </c>
      <c r="P14449" s="1">
        <v>1.0</v>
      </c>
    </row>
    <row r="14450">
      <c r="A14450" s="1" t="s">
        <v>29</v>
      </c>
      <c r="B14450" s="1" t="s">
        <v>17307</v>
      </c>
      <c r="C14450" s="2" t="s">
        <v>17302</v>
      </c>
      <c r="D14450" s="1" t="s">
        <v>19</v>
      </c>
      <c r="E14450" s="3" t="str">
        <f>HYPERLINK("https://fyndiq.se/produkt/2030c5450cfb4338/", "2 Pack Huawei P30 Pro - Härdat glas 9H – 3D Super kvalitet")</f>
        <v>2 Pack Huawei P30 Pro - Härdat glas 9H – 3D Super kvalitet</v>
      </c>
      <c r="F14450" s="1" t="s">
        <v>1091</v>
      </c>
      <c r="G14450" s="1" t="s">
        <v>1092</v>
      </c>
      <c r="H14450" s="1" t="s">
        <v>1093</v>
      </c>
      <c r="I14450" s="1" t="s">
        <v>16</v>
      </c>
      <c r="J14450" s="1" t="s">
        <v>23</v>
      </c>
      <c r="K14450" s="1" t="s">
        <v>16</v>
      </c>
      <c r="L14450" s="1" t="s">
        <v>16</v>
      </c>
      <c r="M14450" s="1" t="s">
        <v>16</v>
      </c>
      <c r="N14450" s="1" t="s">
        <v>16</v>
      </c>
      <c r="O14450" s="1">
        <v>71.2</v>
      </c>
      <c r="P14450" s="1">
        <v>1.0</v>
      </c>
    </row>
    <row r="14451">
      <c r="A14451" s="1" t="s">
        <v>29</v>
      </c>
      <c r="B14451" s="1" t="s">
        <v>17308</v>
      </c>
      <c r="C14451" s="2" t="s">
        <v>17302</v>
      </c>
      <c r="D14451" s="1" t="s">
        <v>19</v>
      </c>
      <c r="E14451" s="3" t="str">
        <f>HYPERLINK("https://fyndiq.se/produkt/8a94b47e940d4cfe/", "2 Pack Xiaomi 12 PRO - Härdat glas 9H-Super kvalitet 3D")</f>
        <v>2 Pack Xiaomi 12 PRO - Härdat glas 9H-Super kvalitet 3D</v>
      </c>
      <c r="F14451" s="1" t="s">
        <v>214</v>
      </c>
      <c r="G14451" s="1" t="s">
        <v>215</v>
      </c>
      <c r="H14451" s="1" t="s">
        <v>216</v>
      </c>
      <c r="I14451" s="1" t="s">
        <v>16</v>
      </c>
      <c r="J14451" s="1" t="s">
        <v>23</v>
      </c>
      <c r="K14451" s="1" t="s">
        <v>16</v>
      </c>
      <c r="L14451" s="1" t="s">
        <v>16</v>
      </c>
      <c r="M14451" s="1" t="s">
        <v>16</v>
      </c>
      <c r="N14451" s="1" t="s">
        <v>16</v>
      </c>
      <c r="O14451" s="1">
        <v>63.2</v>
      </c>
      <c r="P14451" s="1">
        <v>1.0</v>
      </c>
    </row>
    <row r="14452">
      <c r="A14452" s="1" t="s">
        <v>29</v>
      </c>
      <c r="B14452" s="1" t="s">
        <v>17309</v>
      </c>
      <c r="C14452" s="2" t="s">
        <v>17302</v>
      </c>
      <c r="D14452" s="1" t="s">
        <v>19</v>
      </c>
      <c r="E14452" s="3" t="str">
        <f>HYPERLINK("https://fyndiq.se/produkt/ac4c264f1c9a4420/", "Samsung Galaxy S20 5G - Härdat glas 9H-Super kvalitet 3D")</f>
        <v>Samsung Galaxy S20 5G - Härdat glas 9H-Super kvalitet 3D</v>
      </c>
      <c r="F14452" s="1" t="s">
        <v>937</v>
      </c>
      <c r="G14452" s="1" t="s">
        <v>938</v>
      </c>
      <c r="H14452" s="1" t="s">
        <v>939</v>
      </c>
      <c r="I14452" s="1" t="s">
        <v>16</v>
      </c>
      <c r="J14452" s="1" t="s">
        <v>23</v>
      </c>
      <c r="K14452" s="1" t="s">
        <v>16</v>
      </c>
      <c r="L14452" s="1" t="s">
        <v>16</v>
      </c>
      <c r="M14452" s="1" t="s">
        <v>16</v>
      </c>
      <c r="N14452" s="1" t="s">
        <v>16</v>
      </c>
      <c r="O14452" s="1">
        <v>63.2</v>
      </c>
      <c r="P14452" s="1">
        <v>1.0</v>
      </c>
    </row>
    <row r="14453">
      <c r="A14453" s="1" t="s">
        <v>29</v>
      </c>
      <c r="B14453" s="1" t="s">
        <v>17310</v>
      </c>
      <c r="C14453" s="2" t="s">
        <v>17302</v>
      </c>
      <c r="D14453" s="1" t="s">
        <v>19</v>
      </c>
      <c r="E14453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4453" s="1" t="s">
        <v>2699</v>
      </c>
      <c r="G14453" s="1" t="s">
        <v>2700</v>
      </c>
      <c r="H14453" s="1" t="s">
        <v>2701</v>
      </c>
      <c r="I14453" s="1" t="s">
        <v>16</v>
      </c>
      <c r="J14453" s="1" t="s">
        <v>23</v>
      </c>
      <c r="K14453" s="1" t="s">
        <v>16</v>
      </c>
      <c r="L14453" s="1" t="s">
        <v>16</v>
      </c>
      <c r="M14453" s="1" t="s">
        <v>16</v>
      </c>
      <c r="N14453" s="1" t="s">
        <v>16</v>
      </c>
      <c r="O14453" s="1">
        <v>71.2</v>
      </c>
      <c r="P14453" s="1">
        <v>1.0</v>
      </c>
    </row>
    <row r="14454">
      <c r="A14454" s="1" t="s">
        <v>29</v>
      </c>
      <c r="B14454" s="1" t="s">
        <v>17311</v>
      </c>
      <c r="C14454" s="2" t="s">
        <v>17302</v>
      </c>
      <c r="D14454" s="1" t="s">
        <v>19</v>
      </c>
      <c r="E14454" s="3" t="str">
        <f>HYPERLINK("https://fyndiq.se/produkt/b96aad9902754ebc/", "2-Pack Samsung S23 FE - 9H Härdat Glass - Super Kvalitet 3D")</f>
        <v>2-Pack Samsung S23 FE - 9H Härdat Glass - Super Kvalitet 3D</v>
      </c>
      <c r="F14454" s="1" t="s">
        <v>67</v>
      </c>
      <c r="G14454" s="1" t="s">
        <v>68</v>
      </c>
      <c r="H14454" s="1" t="s">
        <v>69</v>
      </c>
      <c r="I14454" s="1" t="s">
        <v>16</v>
      </c>
      <c r="J14454" s="1" t="s">
        <v>23</v>
      </c>
      <c r="K14454" s="1" t="s">
        <v>16</v>
      </c>
      <c r="L14454" s="1" t="s">
        <v>16</v>
      </c>
      <c r="M14454" s="1" t="s">
        <v>16</v>
      </c>
      <c r="N14454" s="1" t="s">
        <v>16</v>
      </c>
      <c r="O14454" s="1">
        <v>63.2</v>
      </c>
      <c r="P14454" s="1">
        <v>1.0</v>
      </c>
    </row>
    <row r="14455">
      <c r="A14455" s="1" t="s">
        <v>29</v>
      </c>
      <c r="B14455" s="1" t="s">
        <v>17312</v>
      </c>
      <c r="C14455" s="2" t="s">
        <v>17302</v>
      </c>
      <c r="D14455" s="1" t="s">
        <v>19</v>
      </c>
      <c r="E14455" s="3" t="str">
        <f>HYPERLINK("https://fyndiq.se/produkt/ac4c264f1c9a4420/", "Samsung Galaxy S20 5G - Härdat glas 9H-Super kvalitet 3D")</f>
        <v>Samsung Galaxy S20 5G - Härdat glas 9H-Super kvalitet 3D</v>
      </c>
      <c r="F14455" s="1" t="s">
        <v>937</v>
      </c>
      <c r="G14455" s="1" t="s">
        <v>938</v>
      </c>
      <c r="H14455" s="1" t="s">
        <v>939</v>
      </c>
      <c r="I14455" s="1" t="s">
        <v>16</v>
      </c>
      <c r="J14455" s="1" t="s">
        <v>23</v>
      </c>
      <c r="K14455" s="1" t="s">
        <v>16</v>
      </c>
      <c r="L14455" s="1" t="s">
        <v>16</v>
      </c>
      <c r="M14455" s="1" t="s">
        <v>16</v>
      </c>
      <c r="N14455" s="1" t="s">
        <v>16</v>
      </c>
      <c r="O14455" s="1">
        <v>63.2</v>
      </c>
      <c r="P14455" s="1">
        <v>1.0</v>
      </c>
    </row>
    <row r="14456">
      <c r="A14456" s="1" t="s">
        <v>29</v>
      </c>
      <c r="B14456" s="1" t="s">
        <v>17313</v>
      </c>
      <c r="C14456" s="2" t="s">
        <v>17302</v>
      </c>
      <c r="D14456" s="1" t="s">
        <v>19</v>
      </c>
      <c r="E14456" s="3" t="str">
        <f>HYPERLINK("https://fyndiq.se/produkt/6ae5aff483564a84/", "2-Pack Apple Watch 40mm – Härdat glas 9H – Super kvalitet 3D")</f>
        <v>2-Pack Apple Watch 40mm – Härdat glas 9H – Super kvalitet 3D</v>
      </c>
      <c r="F14456" s="1" t="s">
        <v>1418</v>
      </c>
      <c r="G14456" s="1" t="s">
        <v>1419</v>
      </c>
      <c r="H14456" s="1" t="s">
        <v>1420</v>
      </c>
      <c r="I14456" s="1" t="s">
        <v>1311</v>
      </c>
      <c r="J14456" s="1" t="s">
        <v>9</v>
      </c>
      <c r="K14456" s="2" t="s">
        <v>16646</v>
      </c>
      <c r="L14456" s="1" t="s">
        <v>2528</v>
      </c>
      <c r="M14456" s="1" t="s">
        <v>16</v>
      </c>
      <c r="N14456" s="1" t="s">
        <v>16</v>
      </c>
      <c r="O14456" s="1">
        <v>55.2</v>
      </c>
      <c r="P14456" s="1">
        <v>1.0</v>
      </c>
    </row>
    <row r="14457">
      <c r="A14457" s="1" t="s">
        <v>29</v>
      </c>
      <c r="B14457" s="1" t="s">
        <v>17314</v>
      </c>
      <c r="C14457" s="2" t="s">
        <v>17302</v>
      </c>
      <c r="D14457" s="1" t="s">
        <v>19</v>
      </c>
      <c r="E14457" s="3" t="str">
        <f>HYPERLINK("https://fyndiq.se/produkt/b8bd466a383e4b48/", "2-Pack Samsung S23 Plus 5G Skärmskydd &amp; 2-Pack linsskydd - Härdat Glas 9H - Super kvalitet 3D")</f>
        <v>2-Pack Samsung S23 Plus 5G Skärmskydd &amp; 2-Pack linsskydd - Härdat Glas 9H - Super kvalitet 3D</v>
      </c>
      <c r="F14457" s="1" t="s">
        <v>4399</v>
      </c>
      <c r="G14457" s="1" t="s">
        <v>4400</v>
      </c>
      <c r="H14457" s="1" t="s">
        <v>4401</v>
      </c>
      <c r="I14457" s="1" t="s">
        <v>16</v>
      </c>
      <c r="J14457" s="1" t="s">
        <v>23</v>
      </c>
      <c r="K14457" s="1" t="s">
        <v>16</v>
      </c>
      <c r="L14457" s="1" t="s">
        <v>16</v>
      </c>
      <c r="M14457" s="1" t="s">
        <v>16</v>
      </c>
      <c r="N14457" s="1" t="s">
        <v>16</v>
      </c>
      <c r="O14457" s="1">
        <v>71.2</v>
      </c>
      <c r="P14457" s="1">
        <v>1.0</v>
      </c>
    </row>
    <row r="14458">
      <c r="A14458" s="1" t="s">
        <v>29</v>
      </c>
      <c r="B14458" s="1" t="s">
        <v>17315</v>
      </c>
      <c r="C14458" s="2" t="s">
        <v>17302</v>
      </c>
      <c r="D14458" s="1" t="s">
        <v>19</v>
      </c>
      <c r="E14458" s="3" t="str">
        <f>HYPERLINK("https://fyndiq.se/produkt/049377e009b14509/", "2-Pack XIAOMI REDMI 12 Skärmskydd &amp; 1-Pack linsskydd - Härdat Glas 9H - Super kvalitet 3D")</f>
        <v>2-Pack XIAOMI REDMI 12 Skärmskydd &amp; 1-Pack linsskydd - Härdat Glas 9H - Super kvalitet 3D</v>
      </c>
      <c r="F14458" s="1" t="s">
        <v>16968</v>
      </c>
      <c r="G14458" s="1" t="s">
        <v>16969</v>
      </c>
      <c r="H14458" s="1" t="s">
        <v>16970</v>
      </c>
      <c r="I14458" s="1" t="s">
        <v>16</v>
      </c>
      <c r="J14458" s="1" t="s">
        <v>23</v>
      </c>
      <c r="K14458" s="1" t="s">
        <v>16</v>
      </c>
      <c r="L14458" s="1" t="s">
        <v>16</v>
      </c>
      <c r="M14458" s="1" t="s">
        <v>16</v>
      </c>
      <c r="N14458" s="1" t="s">
        <v>16</v>
      </c>
      <c r="O14458" s="1">
        <v>71.2</v>
      </c>
      <c r="P14458" s="1">
        <v>2.0</v>
      </c>
    </row>
    <row r="14459">
      <c r="A14459" s="1" t="s">
        <v>29</v>
      </c>
      <c r="B14459" s="1" t="s">
        <v>17316</v>
      </c>
      <c r="C14459" s="2" t="s">
        <v>17302</v>
      </c>
      <c r="D14459" s="1" t="s">
        <v>19</v>
      </c>
      <c r="E14459" s="3" t="str">
        <f>HYPERLINK("https://fyndiq.se/produkt/28799ed0373d40b4/", "2 Pack Galaxy S21 Ultra 5G- Härdat glas 9H - Super kvalitet 3D")</f>
        <v>2 Pack Galaxy S21 Ultra 5G- Härdat glas 9H - Super kvalitet 3D</v>
      </c>
      <c r="F14459" s="1" t="s">
        <v>272</v>
      </c>
      <c r="G14459" s="1" t="s">
        <v>273</v>
      </c>
      <c r="H14459" s="1" t="s">
        <v>274</v>
      </c>
      <c r="I14459" s="1" t="s">
        <v>16</v>
      </c>
      <c r="J14459" s="1" t="s">
        <v>23</v>
      </c>
      <c r="K14459" s="1" t="s">
        <v>16</v>
      </c>
      <c r="L14459" s="1" t="s">
        <v>16</v>
      </c>
      <c r="M14459" s="1" t="s">
        <v>16</v>
      </c>
      <c r="N14459" s="1" t="s">
        <v>16</v>
      </c>
      <c r="O14459" s="1">
        <v>63.2</v>
      </c>
      <c r="P14459" s="1">
        <v>1.0</v>
      </c>
    </row>
    <row r="14460">
      <c r="A14460" s="1" t="s">
        <v>29</v>
      </c>
      <c r="B14460" s="1" t="s">
        <v>17317</v>
      </c>
      <c r="C14460" s="2" t="s">
        <v>17302</v>
      </c>
      <c r="D14460" s="1" t="s">
        <v>19</v>
      </c>
      <c r="E1446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4460" s="1" t="s">
        <v>3643</v>
      </c>
      <c r="G14460" s="1" t="s">
        <v>3644</v>
      </c>
      <c r="H14460" s="1" t="s">
        <v>3645</v>
      </c>
      <c r="I14460" s="1" t="s">
        <v>16</v>
      </c>
      <c r="J14460" s="1" t="s">
        <v>23</v>
      </c>
      <c r="K14460" s="1" t="s">
        <v>16</v>
      </c>
      <c r="L14460" s="1" t="s">
        <v>16</v>
      </c>
      <c r="M14460" s="1" t="s">
        <v>16</v>
      </c>
      <c r="N14460" s="1" t="s">
        <v>16</v>
      </c>
      <c r="O14460" s="1">
        <v>71.2</v>
      </c>
      <c r="P14460" s="1">
        <v>1.0</v>
      </c>
    </row>
    <row r="14461">
      <c r="A14461" s="1" t="s">
        <v>29</v>
      </c>
      <c r="B14461" s="1" t="s">
        <v>17318</v>
      </c>
      <c r="C14461" s="2" t="s">
        <v>17302</v>
      </c>
      <c r="D14461" s="1" t="s">
        <v>19</v>
      </c>
      <c r="E1446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4461" s="1" t="s">
        <v>258</v>
      </c>
      <c r="G14461" s="1" t="s">
        <v>259</v>
      </c>
      <c r="H14461" s="1" t="s">
        <v>260</v>
      </c>
      <c r="I14461" s="1" t="s">
        <v>16</v>
      </c>
      <c r="J14461" s="1" t="s">
        <v>23</v>
      </c>
      <c r="K14461" s="1" t="s">
        <v>16</v>
      </c>
      <c r="L14461" s="1" t="s">
        <v>16</v>
      </c>
      <c r="M14461" s="1" t="s">
        <v>16</v>
      </c>
      <c r="N14461" s="1" t="s">
        <v>16</v>
      </c>
      <c r="O14461" s="1">
        <v>63.2</v>
      </c>
      <c r="P14461" s="1">
        <v>1.0</v>
      </c>
    </row>
    <row r="14462">
      <c r="A14462" s="1" t="s">
        <v>29</v>
      </c>
      <c r="B14462" s="1" t="s">
        <v>17319</v>
      </c>
      <c r="C14462" s="2" t="s">
        <v>17302</v>
      </c>
      <c r="D14462" s="1" t="s">
        <v>19</v>
      </c>
      <c r="E1446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4462" s="1" t="s">
        <v>760</v>
      </c>
      <c r="G14462" s="1" t="s">
        <v>761</v>
      </c>
      <c r="H14462" s="1" t="s">
        <v>762</v>
      </c>
      <c r="I14462" s="1" t="s">
        <v>16</v>
      </c>
      <c r="J14462" s="1" t="s">
        <v>23</v>
      </c>
      <c r="K14462" s="1" t="s">
        <v>16</v>
      </c>
      <c r="L14462" s="1" t="s">
        <v>16</v>
      </c>
      <c r="M14462" s="1" t="s">
        <v>16</v>
      </c>
      <c r="N14462" s="1" t="s">
        <v>16</v>
      </c>
      <c r="O14462" s="1">
        <v>63.2</v>
      </c>
      <c r="P14462" s="1">
        <v>1.0</v>
      </c>
    </row>
    <row r="14463">
      <c r="A14463" s="1" t="s">
        <v>29</v>
      </c>
      <c r="B14463" s="1" t="s">
        <v>17320</v>
      </c>
      <c r="C14463" s="2" t="s">
        <v>17302</v>
      </c>
      <c r="D14463" s="1" t="s">
        <v>19</v>
      </c>
      <c r="E14463" s="3" t="str">
        <f>HYPERLINK("https://fyndiq.se/produkt/0f244212ec124dcd/", "2 Pack OnePlus 9 5G - Härdat glas 9H - Super kvalitet 3D Skärmskydd")</f>
        <v>2 Pack OnePlus 9 5G - Härdat glas 9H - Super kvalitet 3D Skärmskydd</v>
      </c>
      <c r="F14463" s="1" t="s">
        <v>803</v>
      </c>
      <c r="G14463" s="1" t="s">
        <v>804</v>
      </c>
      <c r="H14463" s="1" t="s">
        <v>805</v>
      </c>
      <c r="I14463" s="1" t="s">
        <v>16</v>
      </c>
      <c r="J14463" s="1" t="s">
        <v>23</v>
      </c>
      <c r="K14463" s="1" t="s">
        <v>16</v>
      </c>
      <c r="L14463" s="1" t="s">
        <v>16</v>
      </c>
      <c r="M14463" s="1" t="s">
        <v>16</v>
      </c>
      <c r="N14463" s="1" t="s">
        <v>16</v>
      </c>
      <c r="O14463" s="1">
        <v>63.2</v>
      </c>
      <c r="P14463" s="1">
        <v>1.0</v>
      </c>
    </row>
    <row r="14464">
      <c r="A14464" s="1" t="s">
        <v>29</v>
      </c>
      <c r="B14464" s="1" t="s">
        <v>17321</v>
      </c>
      <c r="C14464" s="2" t="s">
        <v>17302</v>
      </c>
      <c r="D14464" s="1" t="s">
        <v>19</v>
      </c>
      <c r="E14464" s="3" t="str">
        <f>HYPERLINK("https://fyndiq.se/produkt/29a00cbef7564ceb/", "1-Pack Google Pixel 7 Skärmskydd &amp; 1-Pack linsskydd - Härdat Glas 9H - Super kvalitet 3D")</f>
        <v>1-Pack Google Pixel 7 Skärmskydd &amp; 1-Pack linsskydd - Härdat Glas 9H - Super kvalitet 3D</v>
      </c>
      <c r="F14464" s="1" t="s">
        <v>17322</v>
      </c>
      <c r="G14464" s="1" t="s">
        <v>17323</v>
      </c>
      <c r="H14464" s="1" t="s">
        <v>17324</v>
      </c>
      <c r="I14464" s="1" t="s">
        <v>16</v>
      </c>
      <c r="J14464" s="1" t="s">
        <v>23</v>
      </c>
      <c r="K14464" s="1" t="s">
        <v>16</v>
      </c>
      <c r="L14464" s="1" t="s">
        <v>16</v>
      </c>
      <c r="M14464" s="1" t="s">
        <v>16</v>
      </c>
      <c r="N14464" s="1" t="s">
        <v>16</v>
      </c>
      <c r="O14464" s="1">
        <v>63.2</v>
      </c>
      <c r="P14464" s="1">
        <v>1.0</v>
      </c>
    </row>
    <row r="14465">
      <c r="A14465" s="1" t="s">
        <v>29</v>
      </c>
      <c r="B14465" s="1" t="s">
        <v>17325</v>
      </c>
      <c r="C14465" s="2" t="s">
        <v>17302</v>
      </c>
      <c r="D14465" s="1" t="s">
        <v>19</v>
      </c>
      <c r="E14465" s="3" t="str">
        <f>HYPERLINK("https://fyndiq.se/produkt/8b67d8d5f34d4bfa/", "2-Pack Samsung S20 Plus - 9H Härdat Glass - Top Kvalitet 3D")</f>
        <v>2-Pack Samsung S20 Plus - 9H Härdat Glass - Top Kvalitet 3D</v>
      </c>
      <c r="F14465" s="1" t="s">
        <v>5642</v>
      </c>
      <c r="G14465" s="1" t="s">
        <v>5643</v>
      </c>
      <c r="H14465" s="1" t="s">
        <v>5644</v>
      </c>
      <c r="I14465" s="1" t="s">
        <v>16</v>
      </c>
      <c r="J14465" s="1" t="s">
        <v>23</v>
      </c>
      <c r="K14465" s="1" t="s">
        <v>16</v>
      </c>
      <c r="L14465" s="1" t="s">
        <v>16</v>
      </c>
      <c r="M14465" s="1" t="s">
        <v>16</v>
      </c>
      <c r="N14465" s="1" t="s">
        <v>16</v>
      </c>
      <c r="O14465" s="1">
        <v>63.2</v>
      </c>
      <c r="P14465" s="1">
        <v>1.0</v>
      </c>
    </row>
    <row r="14466">
      <c r="A14466" s="1" t="s">
        <v>29</v>
      </c>
      <c r="B14466" s="1" t="s">
        <v>17326</v>
      </c>
      <c r="C14466" s="2" t="s">
        <v>17302</v>
      </c>
      <c r="D14466" s="1" t="s">
        <v>19</v>
      </c>
      <c r="E14466" s="3" t="str">
        <f>HYPERLINK("https://fyndiq.se/produkt/e09cb1ad27c94cb3/", "Samsung S22 ULTRA - 9H Härdat Glass - 3D Super Kvalitet")</f>
        <v>Samsung S22 ULTRA - 9H Härdat Glass - 3D Super Kvalitet</v>
      </c>
      <c r="F14466" s="1" t="s">
        <v>1969</v>
      </c>
      <c r="G14466" s="1" t="s">
        <v>1970</v>
      </c>
      <c r="H14466" s="1" t="s">
        <v>1971</v>
      </c>
      <c r="I14466" s="1" t="s">
        <v>16</v>
      </c>
      <c r="J14466" s="1" t="s">
        <v>23</v>
      </c>
      <c r="K14466" s="1" t="s">
        <v>16</v>
      </c>
      <c r="L14466" s="1" t="s">
        <v>16</v>
      </c>
      <c r="M14466" s="1" t="s">
        <v>16</v>
      </c>
      <c r="N14466" s="1" t="s">
        <v>16</v>
      </c>
      <c r="O14466" s="1">
        <v>55.2</v>
      </c>
      <c r="P14466" s="1">
        <v>1.0</v>
      </c>
    </row>
    <row r="14467">
      <c r="A14467" s="1" t="s">
        <v>29</v>
      </c>
      <c r="B14467" s="1" t="s">
        <v>17327</v>
      </c>
      <c r="C14467" s="2" t="s">
        <v>17302</v>
      </c>
      <c r="D14467" s="1" t="s">
        <v>19</v>
      </c>
      <c r="E1446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467" s="1" t="s">
        <v>729</v>
      </c>
      <c r="G14467" s="1" t="s">
        <v>730</v>
      </c>
      <c r="H14467" s="1" t="s">
        <v>731</v>
      </c>
      <c r="I14467" s="1" t="s">
        <v>16</v>
      </c>
      <c r="J14467" s="1" t="s">
        <v>23</v>
      </c>
      <c r="K14467" s="1" t="s">
        <v>16</v>
      </c>
      <c r="L14467" s="1" t="s">
        <v>16</v>
      </c>
      <c r="M14467" s="1" t="s">
        <v>16</v>
      </c>
      <c r="N14467" s="1" t="s">
        <v>16</v>
      </c>
      <c r="O14467" s="1">
        <v>63.2</v>
      </c>
      <c r="P14467" s="1">
        <v>1.0</v>
      </c>
    </row>
    <row r="14468">
      <c r="A14468" s="1" t="s">
        <v>29</v>
      </c>
      <c r="B14468" s="1" t="s">
        <v>17328</v>
      </c>
      <c r="C14468" s="2" t="s">
        <v>17302</v>
      </c>
      <c r="D14468" s="1" t="s">
        <v>19</v>
      </c>
      <c r="E14468" s="3" t="str">
        <f>HYPERLINK("https://fyndiq.se/produkt/48b46200dc014b3e/", "2-Pack Iphone 8 Vit -Härdat Glas 9H-Super Kvalitet 3D Skärmskydd")</f>
        <v>2-Pack Iphone 8 Vit -Härdat Glas 9H-Super Kvalitet 3D Skärmskydd</v>
      </c>
      <c r="F14468" s="1" t="s">
        <v>2562</v>
      </c>
      <c r="G14468" s="1" t="s">
        <v>2563</v>
      </c>
      <c r="H14468" s="1" t="s">
        <v>2564</v>
      </c>
      <c r="I14468" s="1" t="s">
        <v>16</v>
      </c>
      <c r="J14468" s="1" t="s">
        <v>23</v>
      </c>
      <c r="K14468" s="1" t="s">
        <v>16</v>
      </c>
      <c r="L14468" s="1" t="s">
        <v>16</v>
      </c>
      <c r="M14468" s="1" t="s">
        <v>16</v>
      </c>
      <c r="N14468" s="1" t="s">
        <v>16</v>
      </c>
      <c r="O14468" s="1">
        <v>47.2</v>
      </c>
      <c r="P14468" s="1">
        <v>1.0</v>
      </c>
    </row>
    <row r="14469">
      <c r="A14469" s="1" t="s">
        <v>29</v>
      </c>
      <c r="B14469" s="1" t="s">
        <v>17329</v>
      </c>
      <c r="C14469" s="2" t="s">
        <v>17302</v>
      </c>
      <c r="D14469" s="1" t="s">
        <v>19</v>
      </c>
      <c r="E14469" s="3" t="str">
        <f>HYPERLINK("https://fyndiq.se/produkt/a00b62acc6644fd2/", "2-Pack Samsung Galaxy S10 - Härdat glas 9H – Super kvalitet 3D")</f>
        <v>2-Pack Samsung Galaxy S10 - Härdat glas 9H – Super kvalitet 3D</v>
      </c>
      <c r="F14469" s="1" t="s">
        <v>1291</v>
      </c>
      <c r="G14469" s="1" t="s">
        <v>1292</v>
      </c>
      <c r="H14469" s="1" t="s">
        <v>1293</v>
      </c>
      <c r="I14469" s="1" t="s">
        <v>16</v>
      </c>
      <c r="J14469" s="1" t="s">
        <v>23</v>
      </c>
      <c r="K14469" s="1" t="s">
        <v>16</v>
      </c>
      <c r="L14469" s="1" t="s">
        <v>16</v>
      </c>
      <c r="M14469" s="1" t="s">
        <v>16</v>
      </c>
      <c r="N14469" s="1" t="s">
        <v>16</v>
      </c>
      <c r="O14469" s="1">
        <v>63.2</v>
      </c>
      <c r="P14469" s="1">
        <v>1.0</v>
      </c>
    </row>
    <row r="14470">
      <c r="A14470" s="1" t="s">
        <v>29</v>
      </c>
      <c r="B14470" s="1" t="s">
        <v>17330</v>
      </c>
      <c r="C14470" s="2" t="s">
        <v>17302</v>
      </c>
      <c r="D14470" s="1" t="s">
        <v>19</v>
      </c>
      <c r="E14470" s="3" t="str">
        <f>HYPERLINK("https://fyndiq.se/produkt/60656ba8dce64ae4/", "2 Pack Samsung Galaxy A50 - Härdat glas 9H - Super kvalitet 3D")</f>
        <v>2 Pack Samsung Galaxy A50 - Härdat glas 9H - Super kvalitet 3D</v>
      </c>
      <c r="F14470" s="1" t="s">
        <v>645</v>
      </c>
      <c r="G14470" s="1" t="s">
        <v>646</v>
      </c>
      <c r="H14470" s="1" t="s">
        <v>647</v>
      </c>
      <c r="I14470" s="1" t="s">
        <v>16</v>
      </c>
      <c r="J14470" s="1" t="s">
        <v>23</v>
      </c>
      <c r="K14470" s="1" t="s">
        <v>16</v>
      </c>
      <c r="L14470" s="1" t="s">
        <v>16</v>
      </c>
      <c r="M14470" s="1" t="s">
        <v>16</v>
      </c>
      <c r="N14470" s="1" t="s">
        <v>16</v>
      </c>
      <c r="O14470" s="1">
        <v>63.2</v>
      </c>
      <c r="P14470" s="1">
        <v>1.0</v>
      </c>
    </row>
    <row r="14471">
      <c r="A14471" s="1" t="s">
        <v>29</v>
      </c>
      <c r="B14471" s="1" t="s">
        <v>17331</v>
      </c>
      <c r="C14471" s="2" t="s">
        <v>17302</v>
      </c>
      <c r="D14471" s="1" t="s">
        <v>19</v>
      </c>
      <c r="E14471" s="3" t="str">
        <f>HYPERLINK("https://fyndiq.se/produkt/dfe28e565d2e4c8d/", "2 Pack Samsung S21 FE - 9H Härdat Glass - Super Kvalitet 3D")</f>
        <v>2 Pack Samsung S21 FE - 9H Härdat Glass - Super Kvalitet 3D</v>
      </c>
      <c r="F14471" s="1" t="s">
        <v>276</v>
      </c>
      <c r="G14471" s="1" t="s">
        <v>277</v>
      </c>
      <c r="H14471" s="1" t="s">
        <v>278</v>
      </c>
      <c r="I14471" s="1" t="s">
        <v>16</v>
      </c>
      <c r="J14471" s="1" t="s">
        <v>23</v>
      </c>
      <c r="K14471" s="1" t="s">
        <v>16</v>
      </c>
      <c r="L14471" s="1" t="s">
        <v>16</v>
      </c>
      <c r="M14471" s="1" t="s">
        <v>16</v>
      </c>
      <c r="N14471" s="1" t="s">
        <v>16</v>
      </c>
      <c r="O14471" s="1">
        <v>63.2</v>
      </c>
      <c r="P14471" s="1">
        <v>1.0</v>
      </c>
    </row>
    <row r="14472">
      <c r="A14472" s="1" t="s">
        <v>29</v>
      </c>
      <c r="B14472" s="1" t="s">
        <v>17332</v>
      </c>
      <c r="C14472" s="2" t="s">
        <v>17302</v>
      </c>
      <c r="D14472" s="1" t="s">
        <v>19</v>
      </c>
      <c r="E14472" s="3" t="str">
        <f>HYPERLINK("https://fyndiq.se/produkt/bcfa8f27263741d1/", "1-Pack Samsung S20 Skärmskydd &amp; 1-Pack linsskydd - Härdat Glas 9H - Super kvalitet 3D")</f>
        <v>1-Pack Samsung S20 Skärmskydd &amp; 1-Pack linsskydd - Härdat Glas 9H - Super kvalitet 3D</v>
      </c>
      <c r="F14472" s="1" t="s">
        <v>10719</v>
      </c>
      <c r="G14472" s="1" t="s">
        <v>10720</v>
      </c>
      <c r="H14472" s="1" t="s">
        <v>10721</v>
      </c>
      <c r="I14472" s="1" t="s">
        <v>16</v>
      </c>
      <c r="J14472" s="1" t="s">
        <v>23</v>
      </c>
      <c r="K14472" s="1" t="s">
        <v>16</v>
      </c>
      <c r="L14472" s="1" t="s">
        <v>16</v>
      </c>
      <c r="M14472" s="1" t="s">
        <v>16</v>
      </c>
      <c r="N14472" s="1" t="s">
        <v>16</v>
      </c>
      <c r="O14472" s="1">
        <v>71.2</v>
      </c>
      <c r="P14472" s="1">
        <v>1.0</v>
      </c>
    </row>
    <row r="14473">
      <c r="A14473" s="1" t="s">
        <v>29</v>
      </c>
      <c r="B14473" s="1" t="s">
        <v>17333</v>
      </c>
      <c r="C14473" s="2" t="s">
        <v>17302</v>
      </c>
      <c r="D14473" s="1" t="s">
        <v>19</v>
      </c>
      <c r="E14473" s="3" t="str">
        <f>HYPERLINK("https://fyndiq.se/produkt/81bb2345bab54315/", "2-Pack Samsung Galaxy Tab A8 4G - Härdat glas 9H -Super Kvalitet")</f>
        <v>2-Pack Samsung Galaxy Tab A8 4G - Härdat glas 9H -Super Kvalitet</v>
      </c>
      <c r="F14473" s="1" t="s">
        <v>15269</v>
      </c>
      <c r="G14473" s="1" t="s">
        <v>15270</v>
      </c>
      <c r="H14473" s="1" t="s">
        <v>15271</v>
      </c>
      <c r="I14473" s="1" t="s">
        <v>16</v>
      </c>
      <c r="J14473" s="1" t="s">
        <v>23</v>
      </c>
      <c r="K14473" s="1" t="s">
        <v>16</v>
      </c>
      <c r="L14473" s="1" t="s">
        <v>16</v>
      </c>
      <c r="M14473" s="1" t="s">
        <v>16</v>
      </c>
      <c r="N14473" s="1" t="s">
        <v>16</v>
      </c>
      <c r="O14473" s="1">
        <v>135.2</v>
      </c>
      <c r="P14473" s="1">
        <v>1.0</v>
      </c>
    </row>
    <row r="14474">
      <c r="A14474" s="1" t="s">
        <v>29</v>
      </c>
      <c r="B14474" s="1" t="s">
        <v>17334</v>
      </c>
      <c r="C14474" s="2" t="s">
        <v>17302</v>
      </c>
      <c r="D14474" s="1" t="s">
        <v>19</v>
      </c>
      <c r="E14474" s="3" t="str">
        <f>HYPERLINK("https://fyndiq.se/produkt/f7b16236096d401a/", "2-Pack Google Pixel 7A - Härdat glas 9H - Super kvalitet 3D Skärmskydd")</f>
        <v>2-Pack Google Pixel 7A - Härdat glas 9H - Super kvalitet 3D Skärmskydd</v>
      </c>
      <c r="F14474" s="1" t="s">
        <v>852</v>
      </c>
      <c r="G14474" s="1" t="s">
        <v>853</v>
      </c>
      <c r="H14474" s="1" t="s">
        <v>854</v>
      </c>
      <c r="I14474" s="1" t="s">
        <v>16</v>
      </c>
      <c r="J14474" s="1" t="s">
        <v>23</v>
      </c>
      <c r="K14474" s="1" t="s">
        <v>16</v>
      </c>
      <c r="L14474" s="1" t="s">
        <v>16</v>
      </c>
      <c r="M14474" s="1" t="s">
        <v>16</v>
      </c>
      <c r="N14474" s="1" t="s">
        <v>16</v>
      </c>
      <c r="O14474" s="1">
        <v>63.2</v>
      </c>
      <c r="P14474" s="1">
        <v>1.0</v>
      </c>
    </row>
    <row r="14475">
      <c r="A14475" s="1" t="s">
        <v>29</v>
      </c>
      <c r="B14475" s="1" t="s">
        <v>17335</v>
      </c>
      <c r="C14475" s="2" t="s">
        <v>17302</v>
      </c>
      <c r="D14475" s="1" t="s">
        <v>19</v>
      </c>
      <c r="E14475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4475" s="1" t="s">
        <v>4343</v>
      </c>
      <c r="G14475" s="1" t="s">
        <v>4344</v>
      </c>
      <c r="H14475" s="1" t="s">
        <v>4345</v>
      </c>
      <c r="I14475" s="1" t="s">
        <v>16</v>
      </c>
      <c r="J14475" s="1" t="s">
        <v>23</v>
      </c>
      <c r="K14475" s="1" t="s">
        <v>16</v>
      </c>
      <c r="L14475" s="1" t="s">
        <v>16</v>
      </c>
      <c r="M14475" s="1" t="s">
        <v>16</v>
      </c>
      <c r="N14475" s="1" t="s">
        <v>16</v>
      </c>
      <c r="O14475" s="1">
        <v>95.2</v>
      </c>
      <c r="P14475" s="1">
        <v>1.0</v>
      </c>
    </row>
    <row r="14476">
      <c r="A14476" s="1" t="s">
        <v>29</v>
      </c>
      <c r="B14476" s="1" t="s">
        <v>17336</v>
      </c>
      <c r="C14476" s="2" t="s">
        <v>17302</v>
      </c>
      <c r="D14476" s="1" t="s">
        <v>19</v>
      </c>
      <c r="E14476" s="3" t="str">
        <f>HYPERLINK("https://fyndiq.se/produkt/34157794139f40c6/", "2-Pack Samsung S20 FE - 9H Härdat Glass - Top Kvalitet")</f>
        <v>2-Pack Samsung S20 FE - 9H Härdat Glass - Top Kvalitet</v>
      </c>
      <c r="F14476" s="1" t="s">
        <v>1640</v>
      </c>
      <c r="G14476" s="1" t="s">
        <v>1641</v>
      </c>
      <c r="H14476" s="1" t="s">
        <v>1642</v>
      </c>
      <c r="I14476" s="1" t="s">
        <v>16</v>
      </c>
      <c r="J14476" s="1" t="s">
        <v>23</v>
      </c>
      <c r="K14476" s="1" t="s">
        <v>16</v>
      </c>
      <c r="L14476" s="1" t="s">
        <v>16</v>
      </c>
      <c r="M14476" s="1" t="s">
        <v>16</v>
      </c>
      <c r="N14476" s="1" t="s">
        <v>16</v>
      </c>
      <c r="O14476" s="1">
        <v>63.2</v>
      </c>
      <c r="P14476" s="1">
        <v>1.0</v>
      </c>
    </row>
    <row r="14477">
      <c r="A14477" s="1" t="s">
        <v>29</v>
      </c>
      <c r="B14477" s="1" t="s">
        <v>17337</v>
      </c>
      <c r="C14477" s="2" t="s">
        <v>17302</v>
      </c>
      <c r="D14477" s="1" t="s">
        <v>19</v>
      </c>
      <c r="E14477" s="3" t="str">
        <f>HYPERLINK("https://fyndiq.se/produkt/abcb18d2b1094266/", "2 Pack Samsung S21 5G - Härdat Glas 9H - Super Kvalitet 3D")</f>
        <v>2 Pack Samsung S21 5G - Härdat Glas 9H - Super Kvalitet 3D</v>
      </c>
      <c r="F14477" s="1" t="s">
        <v>2719</v>
      </c>
      <c r="G14477" s="1" t="s">
        <v>2720</v>
      </c>
      <c r="H14477" s="1" t="s">
        <v>2721</v>
      </c>
      <c r="I14477" s="1" t="s">
        <v>16</v>
      </c>
      <c r="J14477" s="1" t="s">
        <v>23</v>
      </c>
      <c r="K14477" s="1" t="s">
        <v>16</v>
      </c>
      <c r="L14477" s="1" t="s">
        <v>16</v>
      </c>
      <c r="M14477" s="1" t="s">
        <v>16</v>
      </c>
      <c r="N14477" s="1" t="s">
        <v>16</v>
      </c>
      <c r="O14477" s="1">
        <v>63.2</v>
      </c>
      <c r="P14477" s="1">
        <v>1.0</v>
      </c>
    </row>
    <row r="14478">
      <c r="A14478" s="1" t="s">
        <v>29</v>
      </c>
      <c r="B14478" s="1" t="s">
        <v>17338</v>
      </c>
      <c r="C14478" s="2" t="s">
        <v>17302</v>
      </c>
      <c r="D14478" s="1" t="s">
        <v>19</v>
      </c>
      <c r="E14478" s="3" t="str">
        <f>HYPERLINK("https://fyndiq.se/produkt/4cdad3b689104202/", "2-PACK Full Cover Iphone 7 Vit - Härdat Glas 9H Skärmskydd 3D")</f>
        <v>2-PACK Full Cover Iphone 7 Vit - Härdat Glas 9H Skärmskydd 3D</v>
      </c>
      <c r="F14478" s="1" t="s">
        <v>618</v>
      </c>
      <c r="G14478" s="1" t="s">
        <v>619</v>
      </c>
      <c r="H14478" s="1" t="s">
        <v>620</v>
      </c>
      <c r="I14478" s="1" t="s">
        <v>16</v>
      </c>
      <c r="J14478" s="1" t="s">
        <v>23</v>
      </c>
      <c r="K14478" s="1" t="s">
        <v>16</v>
      </c>
      <c r="L14478" s="1" t="s">
        <v>16</v>
      </c>
      <c r="M14478" s="1" t="s">
        <v>16</v>
      </c>
      <c r="N14478" s="1" t="s">
        <v>16</v>
      </c>
      <c r="O14478" s="1">
        <v>47.2</v>
      </c>
      <c r="P14478" s="1">
        <v>1.0</v>
      </c>
    </row>
    <row r="14479">
      <c r="A14479" s="1" t="s">
        <v>29</v>
      </c>
      <c r="B14479" s="1" t="s">
        <v>17339</v>
      </c>
      <c r="C14479" s="2" t="s">
        <v>17302</v>
      </c>
      <c r="D14479" s="1" t="s">
        <v>19</v>
      </c>
      <c r="E14479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14479" s="1" t="s">
        <v>576</v>
      </c>
      <c r="G14479" s="1" t="s">
        <v>577</v>
      </c>
      <c r="H14479" s="1" t="s">
        <v>578</v>
      </c>
      <c r="I14479" s="1" t="s">
        <v>16</v>
      </c>
      <c r="J14479" s="1" t="s">
        <v>23</v>
      </c>
      <c r="K14479" s="1" t="s">
        <v>16</v>
      </c>
      <c r="L14479" s="1" t="s">
        <v>16</v>
      </c>
      <c r="M14479" s="1" t="s">
        <v>16</v>
      </c>
      <c r="N14479" s="1" t="s">
        <v>16</v>
      </c>
      <c r="O14479" s="1">
        <v>79.2</v>
      </c>
      <c r="P14479" s="1">
        <v>1.0</v>
      </c>
    </row>
    <row r="14480">
      <c r="A14480" s="1" t="s">
        <v>29</v>
      </c>
      <c r="B14480" s="1" t="s">
        <v>17340</v>
      </c>
      <c r="C14480" s="2" t="s">
        <v>17302</v>
      </c>
      <c r="D14480" s="1" t="s">
        <v>19</v>
      </c>
      <c r="E14480" s="3" t="str">
        <f t="shared" ref="E14480:E14481" si="669">HYPERLINK("https://fyndiq.se/produkt/c64bbbf107e34309/", "2-Pack Huawei P30 - Härdat glas 9H – 3D Super kvalitet")</f>
        <v>2-Pack Huawei P30 - Härdat glas 9H – 3D Super kvalitet</v>
      </c>
      <c r="F14480" s="1" t="s">
        <v>845</v>
      </c>
      <c r="G14480" s="1" t="s">
        <v>846</v>
      </c>
      <c r="H14480" s="1" t="s">
        <v>847</v>
      </c>
      <c r="I14480" s="1" t="s">
        <v>16</v>
      </c>
      <c r="J14480" s="1" t="s">
        <v>23</v>
      </c>
      <c r="K14480" s="1" t="s">
        <v>16</v>
      </c>
      <c r="L14480" s="1" t="s">
        <v>16</v>
      </c>
      <c r="M14480" s="1" t="s">
        <v>16</v>
      </c>
      <c r="N14480" s="1" t="s">
        <v>16</v>
      </c>
      <c r="O14480" s="1">
        <v>63.2</v>
      </c>
      <c r="P14480" s="1">
        <v>1.0</v>
      </c>
    </row>
    <row r="14481">
      <c r="A14481" s="1" t="s">
        <v>29</v>
      </c>
      <c r="B14481" s="1" t="s">
        <v>17341</v>
      </c>
      <c r="C14481" s="2" t="s">
        <v>17302</v>
      </c>
      <c r="D14481" s="1" t="s">
        <v>19</v>
      </c>
      <c r="E14481" s="3" t="str">
        <f t="shared" si="669"/>
        <v>2-Pack Huawei P30 - Härdat glas 9H – 3D Super kvalitet</v>
      </c>
      <c r="F14481" s="1" t="s">
        <v>845</v>
      </c>
      <c r="G14481" s="1" t="s">
        <v>846</v>
      </c>
      <c r="H14481" s="1" t="s">
        <v>847</v>
      </c>
      <c r="I14481" s="1" t="s">
        <v>16</v>
      </c>
      <c r="J14481" s="1" t="s">
        <v>23</v>
      </c>
      <c r="K14481" s="1" t="s">
        <v>16</v>
      </c>
      <c r="L14481" s="1" t="s">
        <v>16</v>
      </c>
      <c r="M14481" s="1" t="s">
        <v>16</v>
      </c>
      <c r="N14481" s="1" t="s">
        <v>16</v>
      </c>
      <c r="O14481" s="1">
        <v>63.2</v>
      </c>
      <c r="P14481" s="1">
        <v>1.0</v>
      </c>
    </row>
    <row r="14482">
      <c r="A14482" s="1" t="s">
        <v>29</v>
      </c>
      <c r="B14482" s="1" t="s">
        <v>17342</v>
      </c>
      <c r="C14482" s="2" t="s">
        <v>17302</v>
      </c>
      <c r="D14482" s="1" t="s">
        <v>19</v>
      </c>
      <c r="E1448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482" s="1" t="s">
        <v>614</v>
      </c>
      <c r="G14482" s="1" t="s">
        <v>615</v>
      </c>
      <c r="H14482" s="1" t="s">
        <v>616</v>
      </c>
      <c r="I14482" s="1" t="s">
        <v>16</v>
      </c>
      <c r="J14482" s="1" t="s">
        <v>23</v>
      </c>
      <c r="K14482" s="1" t="s">
        <v>16</v>
      </c>
      <c r="L14482" s="1" t="s">
        <v>16</v>
      </c>
      <c r="M14482" s="1" t="s">
        <v>16</v>
      </c>
      <c r="N14482" s="1" t="s">
        <v>16</v>
      </c>
      <c r="O14482" s="1">
        <v>71.2</v>
      </c>
      <c r="P14482" s="1">
        <v>1.0</v>
      </c>
    </row>
    <row r="14483">
      <c r="A14483" s="1" t="s">
        <v>29</v>
      </c>
      <c r="B14483" s="1" t="s">
        <v>17343</v>
      </c>
      <c r="C14483" s="2" t="s">
        <v>17302</v>
      </c>
      <c r="D14483" s="1" t="s">
        <v>19</v>
      </c>
      <c r="E14483" s="3" t="str">
        <f>HYPERLINK("https://fyndiq.se/produkt/b0731e04e6594836/", "1-Pack Samsung Z FOLD 5 5G Skärmskydd - Härdat Glas 9H - Super kvalitet 3D")</f>
        <v>1-Pack Samsung Z FOLD 5 5G Skärmskydd - Härdat Glas 9H - Super kvalitet 3D</v>
      </c>
      <c r="F14483" s="1" t="s">
        <v>15136</v>
      </c>
      <c r="G14483" s="1" t="s">
        <v>15137</v>
      </c>
      <c r="H14483" s="1" t="s">
        <v>15138</v>
      </c>
      <c r="I14483" s="1" t="s">
        <v>16</v>
      </c>
      <c r="J14483" s="1" t="s">
        <v>23</v>
      </c>
      <c r="K14483" s="1" t="s">
        <v>16</v>
      </c>
      <c r="L14483" s="1" t="s">
        <v>16</v>
      </c>
      <c r="M14483" s="1" t="s">
        <v>16</v>
      </c>
      <c r="N14483" s="1" t="s">
        <v>16</v>
      </c>
      <c r="O14483" s="1">
        <v>55.2</v>
      </c>
      <c r="P14483" s="1">
        <v>1.0</v>
      </c>
    </row>
    <row r="14484">
      <c r="A14484" s="1" t="s">
        <v>29</v>
      </c>
      <c r="B14484" s="1" t="s">
        <v>17344</v>
      </c>
      <c r="C14484" s="2" t="s">
        <v>17302</v>
      </c>
      <c r="D14484" s="1" t="s">
        <v>19</v>
      </c>
      <c r="E14484" s="3" t="str">
        <f>HYPERLINK("https://fyndiq.se/produkt/1d18226209604614/", "Samsung S23 Plus 5G - 9H Härdat Glass - 3D Super Kvalitet Skärmskydd")</f>
        <v>Samsung S23 Plus 5G - 9H Härdat Glass - 3D Super Kvalitet Skärmskydd</v>
      </c>
      <c r="F14484" s="1" t="s">
        <v>2996</v>
      </c>
      <c r="G14484" s="1" t="s">
        <v>2997</v>
      </c>
      <c r="H14484" s="1" t="s">
        <v>2998</v>
      </c>
      <c r="I14484" s="1" t="s">
        <v>16</v>
      </c>
      <c r="J14484" s="1" t="s">
        <v>23</v>
      </c>
      <c r="K14484" s="1" t="s">
        <v>16</v>
      </c>
      <c r="L14484" s="1" t="s">
        <v>16</v>
      </c>
      <c r="M14484" s="1" t="s">
        <v>16</v>
      </c>
      <c r="N14484" s="1" t="s">
        <v>16</v>
      </c>
      <c r="O14484" s="1">
        <v>55.2</v>
      </c>
      <c r="P14484" s="1">
        <v>2.0</v>
      </c>
    </row>
    <row r="14485">
      <c r="A14485" s="1" t="s">
        <v>29</v>
      </c>
      <c r="B14485" s="1" t="s">
        <v>17345</v>
      </c>
      <c r="C14485" s="2" t="s">
        <v>17302</v>
      </c>
      <c r="D14485" s="1" t="s">
        <v>19</v>
      </c>
      <c r="E14485" s="3" t="str">
        <f>HYPERLINK("https://fyndiq.se/produkt/f29c4bc6174d415b/", "2 Pack Samsung Galaxy S8 - Härdat glas 9H - Super kvalitet 3D")</f>
        <v>2 Pack Samsung Galaxy S8 - Härdat glas 9H - Super kvalitet 3D</v>
      </c>
      <c r="F14485" s="1" t="s">
        <v>1789</v>
      </c>
      <c r="G14485" s="1" t="s">
        <v>1790</v>
      </c>
      <c r="H14485" s="1" t="s">
        <v>1791</v>
      </c>
      <c r="I14485" s="1" t="s">
        <v>16</v>
      </c>
      <c r="J14485" s="1" t="s">
        <v>23</v>
      </c>
      <c r="K14485" s="1" t="s">
        <v>16</v>
      </c>
      <c r="L14485" s="1" t="s">
        <v>16</v>
      </c>
      <c r="M14485" s="1" t="s">
        <v>16</v>
      </c>
      <c r="N14485" s="1" t="s">
        <v>16</v>
      </c>
      <c r="O14485" s="1">
        <v>63.2</v>
      </c>
      <c r="P14485" s="1">
        <v>1.0</v>
      </c>
    </row>
    <row r="14486">
      <c r="A14486" s="1" t="s">
        <v>29</v>
      </c>
      <c r="B14486" s="1" t="s">
        <v>17346</v>
      </c>
      <c r="C14486" s="2" t="s">
        <v>17302</v>
      </c>
      <c r="D14486" s="1" t="s">
        <v>19</v>
      </c>
      <c r="E14486" s="3" t="str">
        <f>HYPERLINK("https://fyndiq.se/produkt/ffd808ba7c174af8/", "2-Pack Samsung S22 Skärmskydd &amp; 1-Pack linsskydd -Härdat Glas 9H")</f>
        <v>2-Pack Samsung S22 Skärmskydd &amp; 1-Pack linsskydd -Härdat Glas 9H</v>
      </c>
      <c r="F14486" s="1" t="s">
        <v>179</v>
      </c>
      <c r="G14486" s="1" t="s">
        <v>180</v>
      </c>
      <c r="H14486" s="1" t="s">
        <v>181</v>
      </c>
      <c r="I14486" s="1" t="s">
        <v>16</v>
      </c>
      <c r="J14486" s="1" t="s">
        <v>23</v>
      </c>
      <c r="K14486" s="1" t="s">
        <v>16</v>
      </c>
      <c r="L14486" s="1" t="s">
        <v>16</v>
      </c>
      <c r="M14486" s="1" t="s">
        <v>16</v>
      </c>
      <c r="N14486" s="1" t="s">
        <v>16</v>
      </c>
      <c r="O14486" s="1">
        <v>71.2</v>
      </c>
      <c r="P14486" s="1">
        <v>1.0</v>
      </c>
    </row>
    <row r="14487">
      <c r="A14487" s="1" t="s">
        <v>29</v>
      </c>
      <c r="B14487" s="1" t="s">
        <v>17347</v>
      </c>
      <c r="C14487" s="2" t="s">
        <v>17302</v>
      </c>
      <c r="D14487" s="1" t="s">
        <v>19</v>
      </c>
      <c r="E14487" s="3" t="str">
        <f>HYPERLINK("https://fyndiq.se/produkt/c6ad89f6519841d9/", "2 Pack Samsung Galaxy S20 - Härdat glas 9H - Super kvalitet 3D")</f>
        <v>2 Pack Samsung Galaxy S20 - Härdat glas 9H - Super kvalitet 3D</v>
      </c>
      <c r="F14487" s="1" t="s">
        <v>1342</v>
      </c>
      <c r="G14487" s="1" t="s">
        <v>1343</v>
      </c>
      <c r="H14487" s="1" t="s">
        <v>1344</v>
      </c>
      <c r="I14487" s="1" t="s">
        <v>16</v>
      </c>
      <c r="J14487" s="1" t="s">
        <v>23</v>
      </c>
      <c r="K14487" s="1" t="s">
        <v>16</v>
      </c>
      <c r="L14487" s="1" t="s">
        <v>16</v>
      </c>
      <c r="M14487" s="1" t="s">
        <v>16</v>
      </c>
      <c r="N14487" s="1" t="s">
        <v>16</v>
      </c>
      <c r="O14487" s="1">
        <v>71.2</v>
      </c>
      <c r="P14487" s="1">
        <v>1.0</v>
      </c>
    </row>
    <row r="14488">
      <c r="A14488" s="1" t="s">
        <v>29</v>
      </c>
      <c r="B14488" s="1" t="s">
        <v>17348</v>
      </c>
      <c r="C14488" s="2" t="s">
        <v>17302</v>
      </c>
      <c r="D14488" s="1" t="s">
        <v>19</v>
      </c>
      <c r="E14488" s="3" t="str">
        <f>HYPERLINK("https://fyndiq.se/produkt/08a39fd2ea944add/", "2-Pack Apple Watch 45mm – Härdat glas 9H – Super kvalitet 3D")</f>
        <v>2-Pack Apple Watch 45mm – Härdat glas 9H – Super kvalitet 3D</v>
      </c>
      <c r="F14488" s="1" t="s">
        <v>921</v>
      </c>
      <c r="G14488" s="1" t="s">
        <v>922</v>
      </c>
      <c r="H14488" s="1" t="s">
        <v>923</v>
      </c>
      <c r="I14488" s="1" t="s">
        <v>16</v>
      </c>
      <c r="J14488" s="1" t="s">
        <v>23</v>
      </c>
      <c r="K14488" s="1" t="s">
        <v>16</v>
      </c>
      <c r="L14488" s="1" t="s">
        <v>16</v>
      </c>
      <c r="M14488" s="1" t="s">
        <v>16</v>
      </c>
      <c r="N14488" s="1" t="s">
        <v>16</v>
      </c>
      <c r="O14488" s="1">
        <v>55.2</v>
      </c>
      <c r="P14488" s="1">
        <v>1.0</v>
      </c>
    </row>
    <row r="14489">
      <c r="A14489" s="1" t="s">
        <v>29</v>
      </c>
      <c r="B14489" s="1" t="s">
        <v>17349</v>
      </c>
      <c r="C14489" s="2" t="s">
        <v>17302</v>
      </c>
      <c r="D14489" s="1" t="s">
        <v>19</v>
      </c>
      <c r="E14489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4489" s="1" t="s">
        <v>35</v>
      </c>
      <c r="G14489" s="1" t="s">
        <v>36</v>
      </c>
      <c r="H14489" s="1" t="s">
        <v>37</v>
      </c>
      <c r="I14489" s="1" t="s">
        <v>16</v>
      </c>
      <c r="J14489" s="1" t="s">
        <v>23</v>
      </c>
      <c r="K14489" s="1" t="s">
        <v>16</v>
      </c>
      <c r="L14489" s="1" t="s">
        <v>16</v>
      </c>
      <c r="M14489" s="1" t="s">
        <v>16</v>
      </c>
      <c r="N14489" s="1" t="s">
        <v>16</v>
      </c>
      <c r="O14489" s="1">
        <v>63.2</v>
      </c>
      <c r="P14489" s="1">
        <v>1.0</v>
      </c>
    </row>
    <row r="14490">
      <c r="A14490" s="1" t="s">
        <v>29</v>
      </c>
      <c r="B14490" s="1" t="s">
        <v>17350</v>
      </c>
      <c r="C14490" s="2" t="s">
        <v>17302</v>
      </c>
      <c r="D14490" s="1" t="s">
        <v>19</v>
      </c>
      <c r="E14490" s="3" t="str">
        <f>HYPERLINK("https://fyndiq.se/produkt/0386ecdde44e4e9e/", "Google Pixel 6A - Härdat glas 9H - Super kvalitet 3D Skärmskydd")</f>
        <v>Google Pixel 6A - Härdat glas 9H - Super kvalitet 3D Skärmskydd</v>
      </c>
      <c r="F14490" s="1" t="s">
        <v>5432</v>
      </c>
      <c r="G14490" s="1" t="s">
        <v>5433</v>
      </c>
      <c r="H14490" s="1" t="s">
        <v>5434</v>
      </c>
      <c r="I14490" s="1" t="s">
        <v>16</v>
      </c>
      <c r="J14490" s="1" t="s">
        <v>23</v>
      </c>
      <c r="K14490" s="1" t="s">
        <v>16</v>
      </c>
      <c r="L14490" s="1" t="s">
        <v>16</v>
      </c>
      <c r="M14490" s="1" t="s">
        <v>16</v>
      </c>
      <c r="N14490" s="1" t="s">
        <v>16</v>
      </c>
      <c r="O14490" s="1">
        <v>55.2</v>
      </c>
      <c r="P14490" s="1">
        <v>1.0</v>
      </c>
    </row>
    <row r="14491">
      <c r="A14491" s="1" t="s">
        <v>29</v>
      </c>
      <c r="B14491" s="1" t="s">
        <v>17351</v>
      </c>
      <c r="C14491" s="2" t="s">
        <v>17302</v>
      </c>
      <c r="D14491" s="1" t="s">
        <v>19</v>
      </c>
      <c r="E14491" s="3" t="str">
        <f t="shared" ref="E14491:E14492" si="670">HYPERLINK("https://fyndiq.se/produkt/860c7ae305b54883/", "2 Pack Samsung S21 Ultra 5G - Härdat glas 9H - Super kvalitet 3D")</f>
        <v>2 Pack Samsung S21 Ultra 5G - Härdat glas 9H - Super kvalitet 3D</v>
      </c>
      <c r="F14491" s="1" t="s">
        <v>649</v>
      </c>
      <c r="G14491" s="1" t="s">
        <v>650</v>
      </c>
      <c r="H14491" s="1" t="s">
        <v>651</v>
      </c>
      <c r="I14491" s="1" t="s">
        <v>16</v>
      </c>
      <c r="J14491" s="1" t="s">
        <v>23</v>
      </c>
      <c r="K14491" s="1" t="s">
        <v>16</v>
      </c>
      <c r="L14491" s="1" t="s">
        <v>16</v>
      </c>
      <c r="M14491" s="1" t="s">
        <v>16</v>
      </c>
      <c r="N14491" s="1" t="s">
        <v>16</v>
      </c>
      <c r="O14491" s="1">
        <v>63.2</v>
      </c>
      <c r="P14491" s="1">
        <v>1.0</v>
      </c>
    </row>
    <row r="14492">
      <c r="A14492" s="1" t="s">
        <v>29</v>
      </c>
      <c r="B14492" s="1" t="s">
        <v>17352</v>
      </c>
      <c r="C14492" s="2" t="s">
        <v>17302</v>
      </c>
      <c r="D14492" s="1" t="s">
        <v>19</v>
      </c>
      <c r="E14492" s="3" t="str">
        <f t="shared" si="670"/>
        <v>2 Pack Samsung S21 Ultra 5G - Härdat glas 9H - Super kvalitet 3D</v>
      </c>
      <c r="F14492" s="1" t="s">
        <v>649</v>
      </c>
      <c r="G14492" s="1" t="s">
        <v>650</v>
      </c>
      <c r="H14492" s="1" t="s">
        <v>651</v>
      </c>
      <c r="I14492" s="1" t="s">
        <v>16</v>
      </c>
      <c r="J14492" s="1" t="s">
        <v>23</v>
      </c>
      <c r="K14492" s="1" t="s">
        <v>16</v>
      </c>
      <c r="L14492" s="1" t="s">
        <v>16</v>
      </c>
      <c r="M14492" s="1" t="s">
        <v>16</v>
      </c>
      <c r="N14492" s="1" t="s">
        <v>16</v>
      </c>
      <c r="O14492" s="1">
        <v>63.2</v>
      </c>
      <c r="P14492" s="1">
        <v>1.0</v>
      </c>
    </row>
    <row r="14493">
      <c r="A14493" s="1" t="s">
        <v>29</v>
      </c>
      <c r="B14493" s="1" t="s">
        <v>17353</v>
      </c>
      <c r="C14493" s="2" t="s">
        <v>17302</v>
      </c>
      <c r="D14493" s="1" t="s">
        <v>19</v>
      </c>
      <c r="E14493" s="3" t="str">
        <f t="shared" ref="E14493:E14494" si="671">HYPERLINK("https://fyndiq.se/produkt/9f3f4d2de3c94916/", "2 Pack Samsung Galaxy S9 - Härdat glas-9H Super kvalitet 3D")</f>
        <v>2 Pack Samsung Galaxy S9 - Härdat glas-9H Super kvalitet 3D</v>
      </c>
      <c r="F14493" s="1" t="s">
        <v>1500</v>
      </c>
      <c r="G14493" s="1" t="s">
        <v>1501</v>
      </c>
      <c r="H14493" s="1" t="s">
        <v>1502</v>
      </c>
      <c r="I14493" s="1" t="s">
        <v>16</v>
      </c>
      <c r="J14493" s="1" t="s">
        <v>23</v>
      </c>
      <c r="K14493" s="1" t="s">
        <v>16</v>
      </c>
      <c r="L14493" s="1" t="s">
        <v>16</v>
      </c>
      <c r="M14493" s="1" t="s">
        <v>16</v>
      </c>
      <c r="N14493" s="1" t="s">
        <v>16</v>
      </c>
      <c r="O14493" s="1">
        <v>63.2</v>
      </c>
      <c r="P14493" s="1">
        <v>1.0</v>
      </c>
    </row>
    <row r="14494">
      <c r="A14494" s="1" t="s">
        <v>29</v>
      </c>
      <c r="B14494" s="1" t="s">
        <v>17354</v>
      </c>
      <c r="C14494" s="2" t="s">
        <v>17302</v>
      </c>
      <c r="D14494" s="1" t="s">
        <v>19</v>
      </c>
      <c r="E14494" s="3" t="str">
        <f t="shared" si="671"/>
        <v>2 Pack Samsung Galaxy S9 - Härdat glas-9H Super kvalitet 3D</v>
      </c>
      <c r="F14494" s="1" t="s">
        <v>1500</v>
      </c>
      <c r="G14494" s="1" t="s">
        <v>1501</v>
      </c>
      <c r="H14494" s="1" t="s">
        <v>1502</v>
      </c>
      <c r="I14494" s="1" t="s">
        <v>16</v>
      </c>
      <c r="J14494" s="1" t="s">
        <v>23</v>
      </c>
      <c r="K14494" s="1" t="s">
        <v>16</v>
      </c>
      <c r="L14494" s="1" t="s">
        <v>16</v>
      </c>
      <c r="M14494" s="1" t="s">
        <v>16</v>
      </c>
      <c r="N14494" s="1" t="s">
        <v>16</v>
      </c>
      <c r="O14494" s="1">
        <v>63.2</v>
      </c>
      <c r="P14494" s="1">
        <v>1.0</v>
      </c>
    </row>
    <row r="14495">
      <c r="A14495" s="1" t="s">
        <v>29</v>
      </c>
      <c r="B14495" s="1" t="s">
        <v>17355</v>
      </c>
      <c r="C14495" s="2" t="s">
        <v>17302</v>
      </c>
      <c r="D14495" s="1" t="s">
        <v>19</v>
      </c>
      <c r="E14495" s="3" t="str">
        <f>HYPERLINK("https://fyndiq.se/produkt/0b2f55cbfc0d4bc8/", "Skärmskydd Iphone 12 / 12 Pro , härdat glas, hög kvalitet.")</f>
        <v>Skärmskydd Iphone 12 / 12 Pro , härdat glas, hög kvalitet.</v>
      </c>
      <c r="F14495" s="1" t="s">
        <v>587</v>
      </c>
      <c r="G14495" s="1" t="s">
        <v>588</v>
      </c>
      <c r="H14495" s="1" t="s">
        <v>589</v>
      </c>
      <c r="I14495" s="1" t="s">
        <v>16</v>
      </c>
      <c r="J14495" s="1" t="s">
        <v>23</v>
      </c>
      <c r="K14495" s="1" t="s">
        <v>16</v>
      </c>
      <c r="L14495" s="1" t="s">
        <v>16</v>
      </c>
      <c r="M14495" s="1" t="s">
        <v>16</v>
      </c>
      <c r="N14495" s="1" t="s">
        <v>16</v>
      </c>
      <c r="O14495" s="1">
        <v>39.2</v>
      </c>
      <c r="P14495" s="1">
        <v>1.0</v>
      </c>
    </row>
    <row r="14496">
      <c r="A14496" s="1" t="s">
        <v>29</v>
      </c>
      <c r="B14496" s="1" t="s">
        <v>17356</v>
      </c>
      <c r="C14496" s="2" t="s">
        <v>17302</v>
      </c>
      <c r="D14496" s="1" t="s">
        <v>19</v>
      </c>
      <c r="E1449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4496" s="1" t="s">
        <v>132</v>
      </c>
      <c r="G14496" s="1" t="s">
        <v>133</v>
      </c>
      <c r="H14496" s="1" t="s">
        <v>134</v>
      </c>
      <c r="I14496" s="1" t="s">
        <v>16</v>
      </c>
      <c r="J14496" s="1" t="s">
        <v>23</v>
      </c>
      <c r="K14496" s="1" t="s">
        <v>16</v>
      </c>
      <c r="L14496" s="1" t="s">
        <v>16</v>
      </c>
      <c r="M14496" s="1" t="s">
        <v>16</v>
      </c>
      <c r="N14496" s="1" t="s">
        <v>16</v>
      </c>
      <c r="O14496" s="1">
        <v>71.2</v>
      </c>
      <c r="P14496" s="1">
        <v>1.0</v>
      </c>
    </row>
    <row r="14497">
      <c r="A14497" s="1" t="s">
        <v>29</v>
      </c>
      <c r="B14497" s="1" t="s">
        <v>17357</v>
      </c>
      <c r="C14497" s="2" t="s">
        <v>17302</v>
      </c>
      <c r="D14497" s="1" t="s">
        <v>19</v>
      </c>
      <c r="E14497" s="3" t="str">
        <f>HYPERLINK("https://fyndiq.se/produkt/533d0ddc5dd84c00/", "2-Pack iPhone 14 - skärmskydd &amp; linsskydd - härdat glas 9H")</f>
        <v>2-Pack iPhone 14 - skärmskydd &amp; linsskydd - härdat glas 9H</v>
      </c>
      <c r="F14497" s="1" t="s">
        <v>841</v>
      </c>
      <c r="G14497" s="1" t="s">
        <v>842</v>
      </c>
      <c r="H14497" s="1" t="s">
        <v>843</v>
      </c>
      <c r="I14497" s="1" t="s">
        <v>16</v>
      </c>
      <c r="J14497" s="1" t="s">
        <v>23</v>
      </c>
      <c r="K14497" s="1" t="s">
        <v>16</v>
      </c>
      <c r="L14497" s="1" t="s">
        <v>16</v>
      </c>
      <c r="M14497" s="1" t="s">
        <v>16</v>
      </c>
      <c r="N14497" s="1" t="s">
        <v>16</v>
      </c>
      <c r="O14497" s="1">
        <v>63.2</v>
      </c>
      <c r="P14497" s="1">
        <v>2.0</v>
      </c>
    </row>
    <row r="14498">
      <c r="A14498" s="1" t="s">
        <v>29</v>
      </c>
      <c r="B14498" s="1" t="s">
        <v>17358</v>
      </c>
      <c r="C14498" s="2" t="s">
        <v>17302</v>
      </c>
      <c r="D14498" s="1" t="s">
        <v>19</v>
      </c>
      <c r="E14498" s="3" t="str">
        <f>HYPERLINK("https://fyndiq.se/produkt/03a480989c2048fb/", "2 Pack Samsung Galaxy S8 Plus - Härdat glas 9H–Super kvalitet 3D")</f>
        <v>2 Pack Samsung Galaxy S8 Plus - Härdat glas 9H–Super kvalitet 3D</v>
      </c>
      <c r="F14498" s="1" t="s">
        <v>991</v>
      </c>
      <c r="G14498" s="1" t="s">
        <v>992</v>
      </c>
      <c r="H14498" s="1" t="s">
        <v>993</v>
      </c>
      <c r="I14498" s="1" t="s">
        <v>16</v>
      </c>
      <c r="J14498" s="1" t="s">
        <v>23</v>
      </c>
      <c r="K14498" s="1" t="s">
        <v>16</v>
      </c>
      <c r="L14498" s="1" t="s">
        <v>16</v>
      </c>
      <c r="M14498" s="1" t="s">
        <v>16</v>
      </c>
      <c r="N14498" s="1" t="s">
        <v>16</v>
      </c>
      <c r="O14498" s="1">
        <v>63.2</v>
      </c>
      <c r="P14498" s="1">
        <v>1.0</v>
      </c>
    </row>
    <row r="14499">
      <c r="A14499" s="1" t="s">
        <v>29</v>
      </c>
      <c r="B14499" s="1" t="s">
        <v>17359</v>
      </c>
      <c r="C14499" s="2" t="s">
        <v>17302</v>
      </c>
      <c r="D14499" s="1" t="s">
        <v>19</v>
      </c>
      <c r="E14499" s="3" t="str">
        <f>HYPERLINK("https://fyndiq.se/produkt/abbb2d46464546e3/", "2.pack Sony Xperia 5 V - Härdat Glas 9H - Super kvalitet 3D Skärmskydd")</f>
        <v>2.pack Sony Xperia 5 V - Härdat Glas 9H - Super kvalitet 3D Skärmskydd</v>
      </c>
      <c r="F14499" s="1" t="s">
        <v>8201</v>
      </c>
      <c r="G14499" s="1" t="s">
        <v>8202</v>
      </c>
      <c r="H14499" s="1" t="s">
        <v>8203</v>
      </c>
      <c r="I14499" s="1" t="s">
        <v>16</v>
      </c>
      <c r="J14499" s="1" t="s">
        <v>23</v>
      </c>
      <c r="K14499" s="1" t="s">
        <v>16</v>
      </c>
      <c r="L14499" s="1" t="s">
        <v>16</v>
      </c>
      <c r="M14499" s="1" t="s">
        <v>16</v>
      </c>
      <c r="N14499" s="1" t="s">
        <v>16</v>
      </c>
      <c r="O14499" s="1">
        <v>79.2</v>
      </c>
      <c r="P14499" s="1">
        <v>1.0</v>
      </c>
    </row>
    <row r="14500">
      <c r="A14500" s="1" t="s">
        <v>29</v>
      </c>
      <c r="B14500" s="1" t="s">
        <v>17360</v>
      </c>
      <c r="C14500" s="2" t="s">
        <v>17302</v>
      </c>
      <c r="D14500" s="1" t="s">
        <v>19</v>
      </c>
      <c r="E14500" s="3" t="str">
        <f t="shared" ref="E14500:E14501" si="672">HYPERLINK("https://fyndiq.se/produkt/a871a7da0b2249a8/", "2-Pack Iphone 11 Pro Max - 9H Härdat Glass - Top Kvalitet")</f>
        <v>2-Pack Iphone 11 Pro Max - 9H Härdat Glass - Top Kvalitet</v>
      </c>
      <c r="F14500" s="1" t="s">
        <v>559</v>
      </c>
      <c r="G14500" s="1" t="s">
        <v>560</v>
      </c>
      <c r="H14500" s="1" t="s">
        <v>561</v>
      </c>
      <c r="I14500" s="1" t="s">
        <v>16</v>
      </c>
      <c r="J14500" s="1" t="s">
        <v>23</v>
      </c>
      <c r="K14500" s="1" t="s">
        <v>16</v>
      </c>
      <c r="L14500" s="1" t="s">
        <v>16</v>
      </c>
      <c r="M14500" s="1" t="s">
        <v>16</v>
      </c>
      <c r="N14500" s="1" t="s">
        <v>16</v>
      </c>
      <c r="O14500" s="1">
        <v>47.2</v>
      </c>
      <c r="P14500" s="1">
        <v>1.0</v>
      </c>
    </row>
    <row r="14501">
      <c r="A14501" s="1" t="s">
        <v>29</v>
      </c>
      <c r="B14501" s="1" t="s">
        <v>17361</v>
      </c>
      <c r="C14501" s="2" t="s">
        <v>17302</v>
      </c>
      <c r="D14501" s="1" t="s">
        <v>19</v>
      </c>
      <c r="E14501" s="3" t="str">
        <f t="shared" si="672"/>
        <v>2-Pack Iphone 11 Pro Max - 9H Härdat Glass - Top Kvalitet</v>
      </c>
      <c r="F14501" s="1" t="s">
        <v>559</v>
      </c>
      <c r="G14501" s="1" t="s">
        <v>560</v>
      </c>
      <c r="H14501" s="1" t="s">
        <v>561</v>
      </c>
      <c r="I14501" s="1" t="s">
        <v>16</v>
      </c>
      <c r="J14501" s="1" t="s">
        <v>23</v>
      </c>
      <c r="K14501" s="1" t="s">
        <v>16</v>
      </c>
      <c r="L14501" s="1" t="s">
        <v>16</v>
      </c>
      <c r="M14501" s="1" t="s">
        <v>16</v>
      </c>
      <c r="N14501" s="1" t="s">
        <v>16</v>
      </c>
      <c r="O14501" s="1">
        <v>47.2</v>
      </c>
      <c r="P14501" s="1">
        <v>1.0</v>
      </c>
    </row>
    <row r="14502">
      <c r="A14502" s="1" t="s">
        <v>29</v>
      </c>
      <c r="B14502" s="1" t="s">
        <v>17362</v>
      </c>
      <c r="C14502" s="2" t="s">
        <v>17302</v>
      </c>
      <c r="D14502" s="1" t="s">
        <v>19</v>
      </c>
      <c r="E14502" s="3" t="str">
        <f>HYPERLINK("https://fyndiq.se/produkt/30bbab57d5b5479e/", "2-Pack iPhone 12 Pro Max - Härdat Glass 9H - Super Kvalitet")</f>
        <v>2-Pack iPhone 12 Pro Max - Härdat Glass 9H - Super Kvalitet</v>
      </c>
      <c r="F14502" s="1" t="s">
        <v>2065</v>
      </c>
      <c r="G14502" s="1" t="s">
        <v>2066</v>
      </c>
      <c r="H14502" s="1" t="s">
        <v>2067</v>
      </c>
      <c r="I14502" s="1" t="s">
        <v>16</v>
      </c>
      <c r="J14502" s="1" t="s">
        <v>23</v>
      </c>
      <c r="K14502" s="1" t="s">
        <v>16</v>
      </c>
      <c r="L14502" s="1" t="s">
        <v>16</v>
      </c>
      <c r="M14502" s="1" t="s">
        <v>16</v>
      </c>
      <c r="N14502" s="1" t="s">
        <v>16</v>
      </c>
      <c r="O14502" s="1">
        <v>47.2</v>
      </c>
      <c r="P14502" s="1">
        <v>1.0</v>
      </c>
    </row>
    <row r="14503">
      <c r="A14503" s="1" t="s">
        <v>29</v>
      </c>
      <c r="B14503" s="1" t="s">
        <v>17363</v>
      </c>
      <c r="C14503" s="2" t="s">
        <v>17302</v>
      </c>
      <c r="D14503" s="1" t="s">
        <v>19</v>
      </c>
      <c r="E14503" s="3" t="str">
        <f t="shared" ref="E14503:E14504" si="673">HYPERLINK("https://fyndiq.se/produkt/3fee81d316cc43da/", "2-pack - iPhone 12 / 12 Pro - 9H Härdat Glass - Top Kvalitet")</f>
        <v>2-pack - iPhone 12 / 12 Pro - 9H Härdat Glass - Top Kvalitet</v>
      </c>
      <c r="F14503" s="1" t="s">
        <v>2499</v>
      </c>
      <c r="G14503" s="1" t="s">
        <v>2500</v>
      </c>
      <c r="H14503" s="1" t="s">
        <v>2067</v>
      </c>
      <c r="I14503" s="1" t="s">
        <v>16</v>
      </c>
      <c r="J14503" s="1" t="s">
        <v>23</v>
      </c>
      <c r="K14503" s="1" t="s">
        <v>16</v>
      </c>
      <c r="L14503" s="1" t="s">
        <v>16</v>
      </c>
      <c r="M14503" s="1" t="s">
        <v>16</v>
      </c>
      <c r="N14503" s="1" t="s">
        <v>16</v>
      </c>
      <c r="O14503" s="1">
        <v>47.2</v>
      </c>
      <c r="P14503" s="1">
        <v>1.0</v>
      </c>
    </row>
    <row r="14504">
      <c r="A14504" s="1" t="s">
        <v>29</v>
      </c>
      <c r="B14504" s="1" t="s">
        <v>17364</v>
      </c>
      <c r="C14504" s="2" t="s">
        <v>17302</v>
      </c>
      <c r="D14504" s="1" t="s">
        <v>19</v>
      </c>
      <c r="E14504" s="3" t="str">
        <f t="shared" si="673"/>
        <v>2-pack - iPhone 12 / 12 Pro - 9H Härdat Glass - Top Kvalitet</v>
      </c>
      <c r="F14504" s="1" t="s">
        <v>2499</v>
      </c>
      <c r="G14504" s="1" t="s">
        <v>2500</v>
      </c>
      <c r="H14504" s="1" t="s">
        <v>2067</v>
      </c>
      <c r="I14504" s="1" t="s">
        <v>16</v>
      </c>
      <c r="J14504" s="1" t="s">
        <v>23</v>
      </c>
      <c r="K14504" s="1" t="s">
        <v>16</v>
      </c>
      <c r="L14504" s="1" t="s">
        <v>16</v>
      </c>
      <c r="M14504" s="1" t="s">
        <v>16</v>
      </c>
      <c r="N14504" s="1" t="s">
        <v>16</v>
      </c>
      <c r="O14504" s="1">
        <v>47.2</v>
      </c>
      <c r="P14504" s="1">
        <v>1.0</v>
      </c>
    </row>
    <row r="14505">
      <c r="A14505" s="1" t="s">
        <v>29</v>
      </c>
      <c r="B14505" s="1" t="s">
        <v>17365</v>
      </c>
      <c r="C14505" s="2" t="s">
        <v>17302</v>
      </c>
      <c r="D14505" s="1" t="s">
        <v>19</v>
      </c>
      <c r="E14505" s="3" t="str">
        <f>HYPERLINK("https://fyndiq.se/produkt/0a890dd972c4463d/", "2-Pack Samsung Galaxy A52s 5G - Härdat glas 9H - Super kvalitet")</f>
        <v>2-Pack Samsung Galaxy A52s 5G - Härdat glas 9H - Super kvalitet</v>
      </c>
      <c r="F14505" s="1" t="s">
        <v>442</v>
      </c>
      <c r="G14505" s="1" t="s">
        <v>443</v>
      </c>
      <c r="H14505" s="1" t="s">
        <v>444</v>
      </c>
      <c r="I14505" s="1" t="s">
        <v>16</v>
      </c>
      <c r="J14505" s="1" t="s">
        <v>23</v>
      </c>
      <c r="K14505" s="1" t="s">
        <v>16</v>
      </c>
      <c r="L14505" s="1" t="s">
        <v>16</v>
      </c>
      <c r="M14505" s="1" t="s">
        <v>16</v>
      </c>
      <c r="N14505" s="1" t="s">
        <v>16</v>
      </c>
      <c r="O14505" s="1">
        <v>63.2</v>
      </c>
      <c r="P14505" s="1">
        <v>1.0</v>
      </c>
    </row>
    <row r="14506">
      <c r="A14506" s="1" t="s">
        <v>29</v>
      </c>
      <c r="B14506" s="1" t="s">
        <v>17366</v>
      </c>
      <c r="C14506" s="2" t="s">
        <v>17302</v>
      </c>
      <c r="D14506" s="1" t="s">
        <v>19</v>
      </c>
      <c r="E14506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4506" s="1" t="s">
        <v>5279</v>
      </c>
      <c r="G14506" s="1" t="s">
        <v>5280</v>
      </c>
      <c r="H14506" s="1" t="s">
        <v>5281</v>
      </c>
      <c r="I14506" s="1" t="s">
        <v>16</v>
      </c>
      <c r="J14506" s="1" t="s">
        <v>23</v>
      </c>
      <c r="K14506" s="1" t="s">
        <v>16</v>
      </c>
      <c r="L14506" s="1" t="s">
        <v>16</v>
      </c>
      <c r="M14506" s="1" t="s">
        <v>16</v>
      </c>
      <c r="N14506" s="1" t="s">
        <v>16</v>
      </c>
      <c r="O14506" s="1">
        <v>71.2</v>
      </c>
      <c r="P14506" s="1">
        <v>1.0</v>
      </c>
    </row>
    <row r="14507">
      <c r="A14507" s="1" t="s">
        <v>29</v>
      </c>
      <c r="B14507" s="1" t="s">
        <v>17367</v>
      </c>
      <c r="C14507" s="2" t="s">
        <v>17302</v>
      </c>
      <c r="D14507" s="1" t="s">
        <v>19</v>
      </c>
      <c r="E14507" s="3" t="str">
        <f>HYPERLINK("https://fyndiq.se/produkt/ef10e4ba492c46df/", "2-Pack Samsung S23 FE 5G - 9H Härdat Glass - Super Kvalitet 3D")</f>
        <v>2-Pack Samsung S23 FE 5G - 9H Härdat Glass - Super Kvalitet 3D</v>
      </c>
      <c r="F14507" s="1" t="s">
        <v>2521</v>
      </c>
      <c r="G14507" s="1" t="s">
        <v>2522</v>
      </c>
      <c r="H14507" s="1" t="s">
        <v>2523</v>
      </c>
      <c r="I14507" s="1" t="s">
        <v>16</v>
      </c>
      <c r="J14507" s="1" t="s">
        <v>23</v>
      </c>
      <c r="K14507" s="1" t="s">
        <v>16</v>
      </c>
      <c r="L14507" s="1" t="s">
        <v>16</v>
      </c>
      <c r="M14507" s="1" t="s">
        <v>16</v>
      </c>
      <c r="N14507" s="1" t="s">
        <v>16</v>
      </c>
      <c r="O14507" s="1">
        <v>63.2</v>
      </c>
      <c r="P14507" s="1">
        <v>1.0</v>
      </c>
    </row>
    <row r="14508">
      <c r="A14508" s="1" t="s">
        <v>29</v>
      </c>
      <c r="B14508" s="1" t="s">
        <v>17368</v>
      </c>
      <c r="C14508" s="2" t="s">
        <v>17302</v>
      </c>
      <c r="D14508" s="1" t="s">
        <v>19</v>
      </c>
      <c r="E14508" s="3" t="str">
        <f>HYPERLINK("https://fyndiq.se/produkt/e9c1dd33f1fd4d17/", "2-Pack Samsung Galaxy S21 5G - Härdat Glas Skärmskydd 9H - HD")</f>
        <v>2-Pack Samsung Galaxy S21 5G - Härdat Glas Skärmskydd 9H - HD</v>
      </c>
      <c r="F14508" s="1" t="s">
        <v>454</v>
      </c>
      <c r="G14508" s="1" t="s">
        <v>455</v>
      </c>
      <c r="H14508" s="1" t="s">
        <v>456</v>
      </c>
      <c r="I14508" s="1" t="s">
        <v>16</v>
      </c>
      <c r="J14508" s="1" t="s">
        <v>23</v>
      </c>
      <c r="K14508" s="1" t="s">
        <v>16</v>
      </c>
      <c r="L14508" s="1" t="s">
        <v>16</v>
      </c>
      <c r="M14508" s="1" t="s">
        <v>16</v>
      </c>
      <c r="N14508" s="1" t="s">
        <v>16</v>
      </c>
      <c r="O14508" s="1">
        <v>63.2</v>
      </c>
      <c r="P14508" s="1">
        <v>1.0</v>
      </c>
    </row>
    <row r="14509">
      <c r="A14509" s="1" t="s">
        <v>29</v>
      </c>
      <c r="B14509" s="1" t="s">
        <v>17369</v>
      </c>
      <c r="C14509" s="2" t="s">
        <v>17302</v>
      </c>
      <c r="D14509" s="1" t="s">
        <v>19</v>
      </c>
      <c r="E14509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4509" s="1" t="s">
        <v>508</v>
      </c>
      <c r="G14509" s="1" t="s">
        <v>509</v>
      </c>
      <c r="H14509" s="1" t="s">
        <v>510</v>
      </c>
      <c r="I14509" s="1" t="s">
        <v>16</v>
      </c>
      <c r="J14509" s="1" t="s">
        <v>23</v>
      </c>
      <c r="K14509" s="1" t="s">
        <v>16</v>
      </c>
      <c r="L14509" s="1" t="s">
        <v>16</v>
      </c>
      <c r="M14509" s="1" t="s">
        <v>16</v>
      </c>
      <c r="N14509" s="1" t="s">
        <v>16</v>
      </c>
      <c r="O14509" s="1">
        <v>63.2</v>
      </c>
      <c r="P14509" s="1">
        <v>1.0</v>
      </c>
    </row>
    <row r="14510">
      <c r="A14510" s="1" t="s">
        <v>29</v>
      </c>
      <c r="B14510" s="1" t="s">
        <v>17370</v>
      </c>
      <c r="C14510" s="2" t="s">
        <v>17302</v>
      </c>
      <c r="D14510" s="1" t="s">
        <v>19</v>
      </c>
      <c r="E14510" s="3" t="str">
        <f>HYPERLINK("https://fyndiq.se/produkt/73ef0338aa7148f2/", "2-PACK Samsung Galaxy A71 - Härdat glas 9H - Super kvalitet 3D")</f>
        <v>2-PACK Samsung Galaxy A71 - Härdat glas 9H - Super kvalitet 3D</v>
      </c>
      <c r="F14510" s="1" t="s">
        <v>1119</v>
      </c>
      <c r="G14510" s="1" t="s">
        <v>1120</v>
      </c>
      <c r="H14510" s="1" t="s">
        <v>1121</v>
      </c>
      <c r="I14510" s="1" t="s">
        <v>16</v>
      </c>
      <c r="J14510" s="1" t="s">
        <v>23</v>
      </c>
      <c r="K14510" s="1" t="s">
        <v>16</v>
      </c>
      <c r="L14510" s="1" t="s">
        <v>16</v>
      </c>
      <c r="M14510" s="1" t="s">
        <v>16</v>
      </c>
      <c r="N14510" s="1" t="s">
        <v>16</v>
      </c>
      <c r="O14510" s="1">
        <v>63.2</v>
      </c>
      <c r="P14510" s="1">
        <v>1.0</v>
      </c>
    </row>
    <row r="14511">
      <c r="A14511" s="1" t="s">
        <v>29</v>
      </c>
      <c r="B14511" s="1" t="s">
        <v>17371</v>
      </c>
      <c r="C14511" s="2" t="s">
        <v>17302</v>
      </c>
      <c r="D14511" s="1" t="s">
        <v>19</v>
      </c>
      <c r="E14511" s="3" t="str">
        <f>HYPERLINK("https://fyndiq.se/produkt/1e8f6bb5ed7344de/", "2-Pack Samsung Galaxy s10 Plus - Härdat glas 9H - Super kvalitet")</f>
        <v>2-Pack Samsung Galaxy s10 Plus - Härdat glas 9H - Super kvalitet</v>
      </c>
      <c r="F14511" s="1" t="s">
        <v>1508</v>
      </c>
      <c r="G14511" s="1" t="s">
        <v>1509</v>
      </c>
      <c r="H14511" s="1" t="s">
        <v>1510</v>
      </c>
      <c r="I14511" s="1" t="s">
        <v>16</v>
      </c>
      <c r="J14511" s="1" t="s">
        <v>23</v>
      </c>
      <c r="K14511" s="1" t="s">
        <v>16</v>
      </c>
      <c r="L14511" s="1" t="s">
        <v>16</v>
      </c>
      <c r="M14511" s="1" t="s">
        <v>16</v>
      </c>
      <c r="N14511" s="1" t="s">
        <v>16</v>
      </c>
      <c r="O14511" s="1">
        <v>63.2</v>
      </c>
      <c r="P14511" s="1">
        <v>2.0</v>
      </c>
    </row>
    <row r="14512">
      <c r="A14512" s="1" t="s">
        <v>29</v>
      </c>
      <c r="B14512" s="1" t="s">
        <v>17372</v>
      </c>
      <c r="C14512" s="2" t="s">
        <v>17302</v>
      </c>
      <c r="D14512" s="1" t="s">
        <v>19</v>
      </c>
      <c r="E1451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512" s="1" t="s">
        <v>103</v>
      </c>
      <c r="G14512" s="1" t="s">
        <v>104</v>
      </c>
      <c r="H14512" s="1" t="s">
        <v>105</v>
      </c>
      <c r="I14512" s="1" t="s">
        <v>16</v>
      </c>
      <c r="J14512" s="1" t="s">
        <v>23</v>
      </c>
      <c r="K14512" s="1" t="s">
        <v>16</v>
      </c>
      <c r="L14512" s="1" t="s">
        <v>16</v>
      </c>
      <c r="M14512" s="1" t="s">
        <v>16</v>
      </c>
      <c r="N14512" s="1" t="s">
        <v>16</v>
      </c>
      <c r="O14512" s="1">
        <v>63.2</v>
      </c>
      <c r="P14512" s="1">
        <v>1.0</v>
      </c>
    </row>
    <row r="14513">
      <c r="A14513" s="1" t="s">
        <v>29</v>
      </c>
      <c r="B14513" s="1" t="s">
        <v>17373</v>
      </c>
      <c r="C14513" s="2" t="s">
        <v>17302</v>
      </c>
      <c r="D14513" s="1" t="s">
        <v>19</v>
      </c>
      <c r="E14513" s="3" t="str">
        <f t="shared" ref="E14513:E14514" si="674">HYPERLINK("https://fyndiq.se/produkt/66d52f50233f45e6/", "2-pack - Iphone XS Max - 9D Härdat Glass - Top Kvalitet")</f>
        <v>2-pack - Iphone XS Max - 9D Härdat Glass - Top Kvalitet</v>
      </c>
      <c r="F14513" s="1" t="s">
        <v>3729</v>
      </c>
      <c r="G14513" s="1" t="s">
        <v>3730</v>
      </c>
      <c r="H14513" s="1" t="s">
        <v>523</v>
      </c>
      <c r="I14513" s="1" t="s">
        <v>16</v>
      </c>
      <c r="J14513" s="1" t="s">
        <v>23</v>
      </c>
      <c r="K14513" s="1" t="s">
        <v>16</v>
      </c>
      <c r="L14513" s="1" t="s">
        <v>16</v>
      </c>
      <c r="M14513" s="1" t="s">
        <v>16</v>
      </c>
      <c r="N14513" s="1" t="s">
        <v>16</v>
      </c>
      <c r="O14513" s="1">
        <v>47.2</v>
      </c>
      <c r="P14513" s="1">
        <v>1.0</v>
      </c>
    </row>
    <row r="14514">
      <c r="A14514" s="1" t="s">
        <v>29</v>
      </c>
      <c r="B14514" s="1" t="s">
        <v>17374</v>
      </c>
      <c r="C14514" s="2" t="s">
        <v>17302</v>
      </c>
      <c r="D14514" s="1" t="s">
        <v>19</v>
      </c>
      <c r="E14514" s="3" t="str">
        <f t="shared" si="674"/>
        <v>2-pack - Iphone XS Max - 9D Härdat Glass - Top Kvalitet</v>
      </c>
      <c r="F14514" s="1" t="s">
        <v>3729</v>
      </c>
      <c r="G14514" s="1" t="s">
        <v>3730</v>
      </c>
      <c r="H14514" s="1" t="s">
        <v>523</v>
      </c>
      <c r="I14514" s="1" t="s">
        <v>16</v>
      </c>
      <c r="J14514" s="1" t="s">
        <v>23</v>
      </c>
      <c r="K14514" s="1" t="s">
        <v>16</v>
      </c>
      <c r="L14514" s="1" t="s">
        <v>16</v>
      </c>
      <c r="M14514" s="1" t="s">
        <v>16</v>
      </c>
      <c r="N14514" s="1" t="s">
        <v>16</v>
      </c>
      <c r="O14514" s="1">
        <v>47.2</v>
      </c>
      <c r="P14514" s="1">
        <v>1.0</v>
      </c>
    </row>
    <row r="14515">
      <c r="A14515" s="1" t="s">
        <v>29</v>
      </c>
      <c r="B14515" s="1" t="s">
        <v>17375</v>
      </c>
      <c r="C14515" s="2" t="s">
        <v>17302</v>
      </c>
      <c r="D14515" s="1" t="s">
        <v>19</v>
      </c>
      <c r="E14515" s="3" t="str">
        <f>HYPERLINK("https://fyndiq.se/produkt/e19fcc2ab2124f8a/", "2-Pack Iphone 13 Pro - 9H Härdat Glass - Top Kvalitet  3D")</f>
        <v>2-Pack Iphone 13 Pro - 9H Härdat Glass - Top Kvalitet  3D</v>
      </c>
      <c r="F14515" s="1" t="s">
        <v>555</v>
      </c>
      <c r="G14515" s="1" t="s">
        <v>556</v>
      </c>
      <c r="H14515" s="1" t="s">
        <v>557</v>
      </c>
      <c r="I14515" s="1" t="s">
        <v>16</v>
      </c>
      <c r="J14515" s="1" t="s">
        <v>23</v>
      </c>
      <c r="K14515" s="1" t="s">
        <v>16</v>
      </c>
      <c r="L14515" s="1" t="s">
        <v>16</v>
      </c>
      <c r="M14515" s="1" t="s">
        <v>16</v>
      </c>
      <c r="N14515" s="1" t="s">
        <v>16</v>
      </c>
      <c r="O14515" s="1">
        <v>47.2</v>
      </c>
      <c r="P14515" s="1">
        <v>1.0</v>
      </c>
    </row>
    <row r="14516">
      <c r="A14516" s="1" t="s">
        <v>29</v>
      </c>
      <c r="B14516" s="1" t="s">
        <v>17376</v>
      </c>
      <c r="C14516" s="2" t="s">
        <v>17302</v>
      </c>
      <c r="D14516" s="1" t="s">
        <v>19</v>
      </c>
      <c r="E14516" s="3" t="str">
        <f>HYPERLINK("https://fyndiq.se/produkt/082f3cf898c84831/", "2 Pack Galaxy S20 Ultra - Härdat glas 9H - Super kvalitet 3D")</f>
        <v>2 Pack Galaxy S20 Ultra - Härdat glas 9H - Super kvalitet 3D</v>
      </c>
      <c r="F14516" s="1" t="s">
        <v>460</v>
      </c>
      <c r="G14516" s="1" t="s">
        <v>461</v>
      </c>
      <c r="H14516" s="1" t="s">
        <v>462</v>
      </c>
      <c r="I14516" s="1" t="s">
        <v>16</v>
      </c>
      <c r="J14516" s="1" t="s">
        <v>23</v>
      </c>
      <c r="K14516" s="1" t="s">
        <v>16</v>
      </c>
      <c r="L14516" s="1" t="s">
        <v>16</v>
      </c>
      <c r="M14516" s="1" t="s">
        <v>16</v>
      </c>
      <c r="N14516" s="1" t="s">
        <v>16</v>
      </c>
      <c r="O14516" s="1">
        <v>63.2</v>
      </c>
      <c r="P14516" s="1">
        <v>1.0</v>
      </c>
    </row>
    <row r="14517">
      <c r="A14517" s="1" t="s">
        <v>29</v>
      </c>
      <c r="B14517" s="1" t="s">
        <v>17377</v>
      </c>
      <c r="C14517" s="2" t="s">
        <v>17302</v>
      </c>
      <c r="D14517" s="1" t="s">
        <v>19</v>
      </c>
      <c r="E14517" s="3" t="str">
        <f>HYPERLINK("https://fyndiq.se/produkt/022d7ac2f2e44ae2/", "Samsung Galaxy A04s - Härdat Glas 9H - Super Kvalitet 3D Skärmskydd")</f>
        <v>Samsung Galaxy A04s - Härdat Glas 9H - Super Kvalitet 3D Skärmskydd</v>
      </c>
      <c r="F14517" s="1" t="s">
        <v>3609</v>
      </c>
      <c r="G14517" s="1" t="s">
        <v>3610</v>
      </c>
      <c r="H14517" s="1" t="s">
        <v>3611</v>
      </c>
      <c r="I14517" s="1" t="s">
        <v>16</v>
      </c>
      <c r="J14517" s="1" t="s">
        <v>23</v>
      </c>
      <c r="K14517" s="1" t="s">
        <v>16</v>
      </c>
      <c r="L14517" s="1" t="s">
        <v>16</v>
      </c>
      <c r="M14517" s="1" t="s">
        <v>16</v>
      </c>
      <c r="N14517" s="1" t="s">
        <v>16</v>
      </c>
      <c r="O14517" s="1">
        <v>55.2</v>
      </c>
      <c r="P14517" s="1">
        <v>1.0</v>
      </c>
    </row>
    <row r="14518">
      <c r="A14518" s="1" t="s">
        <v>29</v>
      </c>
      <c r="B14518" s="1" t="s">
        <v>17378</v>
      </c>
      <c r="C14518" s="2" t="s">
        <v>17302</v>
      </c>
      <c r="D14518" s="1" t="s">
        <v>19</v>
      </c>
      <c r="E14518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4518" s="1" t="s">
        <v>1377</v>
      </c>
      <c r="G14518" s="1" t="s">
        <v>1378</v>
      </c>
      <c r="H14518" s="1" t="s">
        <v>1379</v>
      </c>
      <c r="I14518" s="1" t="s">
        <v>16</v>
      </c>
      <c r="J14518" s="1" t="s">
        <v>23</v>
      </c>
      <c r="K14518" s="1" t="s">
        <v>16</v>
      </c>
      <c r="L14518" s="1" t="s">
        <v>16</v>
      </c>
      <c r="M14518" s="1" t="s">
        <v>16</v>
      </c>
      <c r="N14518" s="1" t="s">
        <v>16</v>
      </c>
      <c r="O14518" s="1">
        <v>79.2</v>
      </c>
      <c r="P14518" s="1">
        <v>1.0</v>
      </c>
    </row>
    <row r="14519">
      <c r="A14519" s="1" t="s">
        <v>29</v>
      </c>
      <c r="B14519" s="1" t="s">
        <v>17379</v>
      </c>
      <c r="C14519" s="2" t="s">
        <v>17302</v>
      </c>
      <c r="D14519" s="1" t="s">
        <v>19</v>
      </c>
      <c r="E14519" s="3" t="str">
        <f>HYPERLINK("https://fyndiq.se/produkt/13e76851ca504320/", "2-Pack Samsung Galaxy S22 Ultra - Härdat glas 9H - Top kvalitet")</f>
        <v>2-Pack Samsung Galaxy S22 Ultra - Härdat glas 9H - Top kvalitet</v>
      </c>
      <c r="F14519" s="1" t="s">
        <v>140</v>
      </c>
      <c r="G14519" s="1" t="s">
        <v>141</v>
      </c>
      <c r="H14519" s="1" t="s">
        <v>142</v>
      </c>
      <c r="I14519" s="1" t="s">
        <v>16</v>
      </c>
      <c r="J14519" s="1" t="s">
        <v>23</v>
      </c>
      <c r="K14519" s="1" t="s">
        <v>16</v>
      </c>
      <c r="L14519" s="1" t="s">
        <v>16</v>
      </c>
      <c r="M14519" s="1" t="s">
        <v>16</v>
      </c>
      <c r="N14519" s="1" t="s">
        <v>16</v>
      </c>
      <c r="O14519" s="1">
        <v>63.2</v>
      </c>
      <c r="P14519" s="1">
        <v>1.0</v>
      </c>
    </row>
    <row r="14520">
      <c r="A14520" s="1" t="s">
        <v>29</v>
      </c>
      <c r="B14520" s="1" t="s">
        <v>17380</v>
      </c>
      <c r="C14520" s="2" t="s">
        <v>17302</v>
      </c>
      <c r="D14520" s="1" t="s">
        <v>19</v>
      </c>
      <c r="E14520" s="3" t="str">
        <f t="shared" ref="E14520:E14521" si="675">HYPERLINK("https://fyndiq.se/produkt/67afb534781a4066/", "2-Pack Samsung Galaxy S9 Plus - Härdat glas- 9HSuper kvalitet 3D")</f>
        <v>2-Pack Samsung Galaxy S9 Plus - Härdat glas- 9HSuper kvalitet 3D</v>
      </c>
      <c r="F14520" s="1" t="s">
        <v>3929</v>
      </c>
      <c r="G14520" s="1" t="s">
        <v>3930</v>
      </c>
      <c r="H14520" s="1" t="s">
        <v>3931</v>
      </c>
      <c r="I14520" s="1" t="s">
        <v>16</v>
      </c>
      <c r="J14520" s="1" t="s">
        <v>23</v>
      </c>
      <c r="K14520" s="1" t="s">
        <v>16</v>
      </c>
      <c r="L14520" s="1" t="s">
        <v>16</v>
      </c>
      <c r="M14520" s="1" t="s">
        <v>16</v>
      </c>
      <c r="N14520" s="1" t="s">
        <v>16</v>
      </c>
      <c r="O14520" s="1">
        <v>63.2</v>
      </c>
      <c r="P14520" s="1">
        <v>1.0</v>
      </c>
    </row>
    <row r="14521">
      <c r="A14521" s="1" t="s">
        <v>29</v>
      </c>
      <c r="B14521" s="1" t="s">
        <v>17381</v>
      </c>
      <c r="C14521" s="2" t="s">
        <v>17302</v>
      </c>
      <c r="D14521" s="1" t="s">
        <v>19</v>
      </c>
      <c r="E14521" s="3" t="str">
        <f t="shared" si="675"/>
        <v>2-Pack Samsung Galaxy S9 Plus - Härdat glas- 9HSuper kvalitet 3D</v>
      </c>
      <c r="F14521" s="1" t="s">
        <v>3929</v>
      </c>
      <c r="G14521" s="1" t="s">
        <v>3930</v>
      </c>
      <c r="H14521" s="1" t="s">
        <v>3931</v>
      </c>
      <c r="I14521" s="1" t="s">
        <v>16</v>
      </c>
      <c r="J14521" s="1" t="s">
        <v>23</v>
      </c>
      <c r="K14521" s="1" t="s">
        <v>16</v>
      </c>
      <c r="L14521" s="1" t="s">
        <v>16</v>
      </c>
      <c r="M14521" s="1" t="s">
        <v>16</v>
      </c>
      <c r="N14521" s="1" t="s">
        <v>16</v>
      </c>
      <c r="O14521" s="1">
        <v>63.2</v>
      </c>
      <c r="P14521" s="1">
        <v>1.0</v>
      </c>
    </row>
    <row r="14522">
      <c r="A14522" s="1" t="s">
        <v>29</v>
      </c>
      <c r="B14522" s="1" t="s">
        <v>17382</v>
      </c>
      <c r="C14522" s="2" t="s">
        <v>17302</v>
      </c>
      <c r="D14522" s="1" t="s">
        <v>19</v>
      </c>
      <c r="E14522" s="3" t="str">
        <f>HYPERLINK("https://fyndiq.se/produkt/f8e12787960741c1/", "2-Pack Samsung S21 PLUS - 2.5D Härdat Glass - Top Kvalitet")</f>
        <v>2-Pack Samsung S21 PLUS - 2.5D Härdat Glass - Top Kvalitet</v>
      </c>
      <c r="F14522" s="1" t="s">
        <v>15919</v>
      </c>
      <c r="G14522" s="1" t="s">
        <v>15920</v>
      </c>
      <c r="H14522" s="1" t="s">
        <v>15921</v>
      </c>
      <c r="I14522" s="1" t="s">
        <v>16</v>
      </c>
      <c r="J14522" s="1" t="s">
        <v>23</v>
      </c>
      <c r="K14522" s="1" t="s">
        <v>16</v>
      </c>
      <c r="L14522" s="1" t="s">
        <v>16</v>
      </c>
      <c r="M14522" s="1" t="s">
        <v>16</v>
      </c>
      <c r="N14522" s="1" t="s">
        <v>16</v>
      </c>
      <c r="O14522" s="1">
        <v>63.2</v>
      </c>
      <c r="P14522" s="1">
        <v>1.0</v>
      </c>
    </row>
    <row r="14523">
      <c r="A14523" s="1" t="s">
        <v>29</v>
      </c>
      <c r="B14523" s="1" t="s">
        <v>17383</v>
      </c>
      <c r="C14523" s="2" t="s">
        <v>17302</v>
      </c>
      <c r="D14523" s="1" t="s">
        <v>19</v>
      </c>
      <c r="E14523" s="3" t="str">
        <f t="shared" ref="E14523:E14525" si="676">HYPERLINK("https://fyndiq.se/produkt/56c72c0ba5f749b5/", "2-Pack SAMSUNG S24 Skärmskydd - Härdat Glas 9H - Super kvalitet 3D")</f>
        <v>2-Pack SAMSUNG S24 Skärmskydd - Härdat Glas 9H - Super kvalitet 3D</v>
      </c>
      <c r="F14523" s="1" t="s">
        <v>263</v>
      </c>
      <c r="G14523" s="1" t="s">
        <v>264</v>
      </c>
      <c r="H14523" s="1" t="s">
        <v>265</v>
      </c>
      <c r="I14523" s="1" t="s">
        <v>16</v>
      </c>
      <c r="J14523" s="1" t="s">
        <v>23</v>
      </c>
      <c r="K14523" s="1" t="s">
        <v>16</v>
      </c>
      <c r="L14523" s="1" t="s">
        <v>16</v>
      </c>
      <c r="M14523" s="1" t="s">
        <v>16</v>
      </c>
      <c r="N14523" s="1" t="s">
        <v>16</v>
      </c>
      <c r="O14523" s="1">
        <v>63.2</v>
      </c>
      <c r="P14523" s="1">
        <v>1.0</v>
      </c>
    </row>
    <row r="14524">
      <c r="A14524" s="1" t="s">
        <v>29</v>
      </c>
      <c r="B14524" s="1" t="s">
        <v>17384</v>
      </c>
      <c r="C14524" s="2" t="s">
        <v>17302</v>
      </c>
      <c r="D14524" s="1" t="s">
        <v>19</v>
      </c>
      <c r="E14524" s="3" t="str">
        <f t="shared" si="676"/>
        <v>2-Pack SAMSUNG S24 Skärmskydd - Härdat Glas 9H - Super kvalitet 3D</v>
      </c>
      <c r="F14524" s="1" t="s">
        <v>263</v>
      </c>
      <c r="G14524" s="1" t="s">
        <v>264</v>
      </c>
      <c r="H14524" s="1" t="s">
        <v>265</v>
      </c>
      <c r="I14524" s="1" t="s">
        <v>16</v>
      </c>
      <c r="J14524" s="1" t="s">
        <v>23</v>
      </c>
      <c r="K14524" s="1" t="s">
        <v>16</v>
      </c>
      <c r="L14524" s="1" t="s">
        <v>16</v>
      </c>
      <c r="M14524" s="1" t="s">
        <v>16</v>
      </c>
      <c r="N14524" s="1" t="s">
        <v>16</v>
      </c>
      <c r="O14524" s="1">
        <v>63.2</v>
      </c>
      <c r="P14524" s="1">
        <v>1.0</v>
      </c>
    </row>
    <row r="14525">
      <c r="A14525" s="1" t="s">
        <v>29</v>
      </c>
      <c r="B14525" s="1" t="s">
        <v>17385</v>
      </c>
      <c r="C14525" s="2" t="s">
        <v>17302</v>
      </c>
      <c r="D14525" s="1" t="s">
        <v>19</v>
      </c>
      <c r="E14525" s="3" t="str">
        <f t="shared" si="676"/>
        <v>2-Pack SAMSUNG S24 Skärmskydd - Härdat Glas 9H - Super kvalitet 3D</v>
      </c>
      <c r="F14525" s="1" t="s">
        <v>263</v>
      </c>
      <c r="G14525" s="1" t="s">
        <v>264</v>
      </c>
      <c r="H14525" s="1" t="s">
        <v>265</v>
      </c>
      <c r="I14525" s="1" t="s">
        <v>16</v>
      </c>
      <c r="J14525" s="1" t="s">
        <v>23</v>
      </c>
      <c r="K14525" s="1" t="s">
        <v>16</v>
      </c>
      <c r="L14525" s="1" t="s">
        <v>16</v>
      </c>
      <c r="M14525" s="1" t="s">
        <v>16</v>
      </c>
      <c r="N14525" s="1" t="s">
        <v>16</v>
      </c>
      <c r="O14525" s="1">
        <v>63.2</v>
      </c>
      <c r="P14525" s="1">
        <v>1.0</v>
      </c>
    </row>
    <row r="14526">
      <c r="A14526" s="1" t="s">
        <v>29</v>
      </c>
      <c r="B14526" s="1" t="s">
        <v>17386</v>
      </c>
      <c r="C14526" s="2" t="s">
        <v>17302</v>
      </c>
      <c r="D14526" s="1" t="s">
        <v>19</v>
      </c>
      <c r="E14526" s="3" t="str">
        <f>HYPERLINK("https://fyndiq.se/produkt/6ff896a82a134dbd/", "2-Pack IPhone 12 Mini - Härdat Glas 9H - Super Kvalitet 3D")</f>
        <v>2-Pack IPhone 12 Mini - Härdat Glas 9H - Super Kvalitet 3D</v>
      </c>
      <c r="F14526" s="1" t="s">
        <v>55</v>
      </c>
      <c r="G14526" s="1" t="s">
        <v>56</v>
      </c>
      <c r="H14526" s="1" t="s">
        <v>57</v>
      </c>
      <c r="I14526" s="1" t="s">
        <v>16</v>
      </c>
      <c r="J14526" s="1" t="s">
        <v>23</v>
      </c>
      <c r="K14526" s="1" t="s">
        <v>16</v>
      </c>
      <c r="L14526" s="1" t="s">
        <v>16</v>
      </c>
      <c r="M14526" s="1" t="s">
        <v>16</v>
      </c>
      <c r="N14526" s="1" t="s">
        <v>16</v>
      </c>
      <c r="O14526" s="1">
        <v>47.2</v>
      </c>
      <c r="P14526" s="1">
        <v>1.0</v>
      </c>
    </row>
    <row r="14527">
      <c r="A14527" s="1" t="s">
        <v>29</v>
      </c>
      <c r="B14527" s="1" t="s">
        <v>17387</v>
      </c>
      <c r="C14527" s="2" t="s">
        <v>17302</v>
      </c>
      <c r="D14527" s="1" t="s">
        <v>19</v>
      </c>
      <c r="E1452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527" s="1" t="s">
        <v>2144</v>
      </c>
      <c r="G14527" s="1" t="s">
        <v>2145</v>
      </c>
      <c r="H14527" s="1" t="s">
        <v>2146</v>
      </c>
      <c r="I14527" s="1" t="s">
        <v>1673</v>
      </c>
      <c r="J14527" s="1" t="s">
        <v>9</v>
      </c>
      <c r="K14527" s="2" t="s">
        <v>14733</v>
      </c>
      <c r="L14527" s="1" t="s">
        <v>2811</v>
      </c>
      <c r="M14527" s="1" t="s">
        <v>16</v>
      </c>
      <c r="N14527" s="1" t="s">
        <v>16</v>
      </c>
      <c r="O14527" s="1">
        <v>63.2</v>
      </c>
      <c r="P14527" s="1">
        <v>1.0</v>
      </c>
    </row>
    <row r="14528">
      <c r="A14528" s="1" t="s">
        <v>29</v>
      </c>
      <c r="B14528" s="1" t="s">
        <v>17388</v>
      </c>
      <c r="C14528" s="2" t="s">
        <v>17302</v>
      </c>
      <c r="D14528" s="1" t="s">
        <v>19</v>
      </c>
      <c r="E14528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14528" s="1" t="s">
        <v>1572</v>
      </c>
      <c r="G14528" s="1" t="s">
        <v>1573</v>
      </c>
      <c r="H14528" s="1" t="s">
        <v>1574</v>
      </c>
      <c r="I14528" s="1" t="s">
        <v>1230</v>
      </c>
      <c r="J14528" s="1" t="s">
        <v>23</v>
      </c>
      <c r="K14528" s="1" t="s">
        <v>16</v>
      </c>
      <c r="L14528" s="1" t="s">
        <v>16</v>
      </c>
      <c r="M14528" s="1" t="s">
        <v>16</v>
      </c>
      <c r="N14528" s="1" t="s">
        <v>16</v>
      </c>
      <c r="O14528" s="1">
        <v>71.2</v>
      </c>
      <c r="P14528" s="1">
        <v>1.0</v>
      </c>
    </row>
    <row r="14529">
      <c r="A14529" s="1" t="s">
        <v>29</v>
      </c>
      <c r="B14529" s="1" t="s">
        <v>17389</v>
      </c>
      <c r="C14529" s="2" t="s">
        <v>17302</v>
      </c>
      <c r="D14529" s="1" t="s">
        <v>19</v>
      </c>
      <c r="E1452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529" s="1" t="s">
        <v>614</v>
      </c>
      <c r="G14529" s="1" t="s">
        <v>615</v>
      </c>
      <c r="H14529" s="1" t="s">
        <v>616</v>
      </c>
      <c r="I14529" s="1" t="s">
        <v>1230</v>
      </c>
      <c r="J14529" s="1" t="s">
        <v>23</v>
      </c>
      <c r="K14529" s="1" t="s">
        <v>16</v>
      </c>
      <c r="L14529" s="1" t="s">
        <v>16</v>
      </c>
      <c r="M14529" s="1" t="s">
        <v>16</v>
      </c>
      <c r="N14529" s="1" t="s">
        <v>16</v>
      </c>
      <c r="O14529" s="1">
        <v>71.2</v>
      </c>
      <c r="P14529" s="1">
        <v>1.0</v>
      </c>
    </row>
    <row r="14530">
      <c r="A14530" s="1" t="s">
        <v>29</v>
      </c>
      <c r="B14530" s="1" t="s">
        <v>17390</v>
      </c>
      <c r="C14530" s="2" t="s">
        <v>17302</v>
      </c>
      <c r="D14530" s="1" t="s">
        <v>19</v>
      </c>
      <c r="E14530" s="3" t="str">
        <f>HYPERLINK("https://fyndiq.se/produkt/ebd0c75a3b324593/", "2-Pack Samsung S22 Ultra 5G Skärmskydd &amp;1-Pack linsskydd-9H GLAS")</f>
        <v>2-Pack Samsung S22 Ultra 5G Skärmskydd &amp;1-Pack linsskydd-9H GLAS</v>
      </c>
      <c r="F14530" s="1" t="s">
        <v>6898</v>
      </c>
      <c r="G14530" s="1" t="s">
        <v>6899</v>
      </c>
      <c r="H14530" s="1" t="s">
        <v>6900</v>
      </c>
      <c r="I14530" s="1" t="s">
        <v>1230</v>
      </c>
      <c r="J14530" s="1" t="s">
        <v>9</v>
      </c>
      <c r="K14530" s="2" t="s">
        <v>16646</v>
      </c>
      <c r="L14530" s="1" t="s">
        <v>2602</v>
      </c>
      <c r="M14530" s="1" t="s">
        <v>16</v>
      </c>
      <c r="N14530" s="1" t="s">
        <v>16</v>
      </c>
      <c r="O14530" s="1">
        <v>71.2</v>
      </c>
      <c r="P14530" s="1">
        <v>1.0</v>
      </c>
    </row>
    <row r="14531">
      <c r="A14531" s="1" t="s">
        <v>29</v>
      </c>
      <c r="B14531" s="1" t="s">
        <v>17391</v>
      </c>
      <c r="C14531" s="2" t="s">
        <v>17302</v>
      </c>
      <c r="D14531" s="1" t="s">
        <v>19</v>
      </c>
      <c r="E1453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531" s="1" t="s">
        <v>103</v>
      </c>
      <c r="G14531" s="1" t="s">
        <v>104</v>
      </c>
      <c r="H14531" s="1" t="s">
        <v>105</v>
      </c>
      <c r="I14531" s="1" t="s">
        <v>1230</v>
      </c>
      <c r="J14531" s="1" t="s">
        <v>23</v>
      </c>
      <c r="K14531" s="1" t="s">
        <v>16</v>
      </c>
      <c r="L14531" s="1" t="s">
        <v>16</v>
      </c>
      <c r="M14531" s="1" t="s">
        <v>16</v>
      </c>
      <c r="N14531" s="1" t="s">
        <v>16</v>
      </c>
      <c r="O14531" s="1">
        <v>63.2</v>
      </c>
      <c r="P14531" s="1">
        <v>1.0</v>
      </c>
    </row>
    <row r="14532">
      <c r="A14532" s="1" t="s">
        <v>29</v>
      </c>
      <c r="B14532" s="1" t="s">
        <v>17392</v>
      </c>
      <c r="C14532" s="2" t="s">
        <v>17302</v>
      </c>
      <c r="D14532" s="1" t="s">
        <v>19</v>
      </c>
      <c r="E14532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4532" s="1" t="s">
        <v>4412</v>
      </c>
      <c r="G14532" s="1" t="s">
        <v>4413</v>
      </c>
      <c r="H14532" s="1" t="s">
        <v>4414</v>
      </c>
      <c r="I14532" s="1" t="s">
        <v>16</v>
      </c>
      <c r="J14532" s="1" t="s">
        <v>23</v>
      </c>
      <c r="K14532" s="1" t="s">
        <v>16</v>
      </c>
      <c r="L14532" s="1" t="s">
        <v>16</v>
      </c>
      <c r="M14532" s="1" t="s">
        <v>16</v>
      </c>
      <c r="N14532" s="1" t="s">
        <v>16</v>
      </c>
      <c r="O14532" s="1">
        <v>63.2</v>
      </c>
      <c r="P14532" s="1">
        <v>1.0</v>
      </c>
    </row>
    <row r="14533">
      <c r="A14533" s="1" t="s">
        <v>29</v>
      </c>
      <c r="B14533" s="1" t="s">
        <v>17393</v>
      </c>
      <c r="C14533" s="2" t="s">
        <v>17302</v>
      </c>
      <c r="D14533" s="1" t="s">
        <v>19</v>
      </c>
      <c r="E1453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533" s="1" t="s">
        <v>2144</v>
      </c>
      <c r="G14533" s="1" t="s">
        <v>2145</v>
      </c>
      <c r="H14533" s="1" t="s">
        <v>2146</v>
      </c>
      <c r="I14533" s="1" t="s">
        <v>16</v>
      </c>
      <c r="J14533" s="1" t="s">
        <v>23</v>
      </c>
      <c r="K14533" s="1" t="s">
        <v>16</v>
      </c>
      <c r="L14533" s="1" t="s">
        <v>16</v>
      </c>
      <c r="M14533" s="1" t="s">
        <v>16</v>
      </c>
      <c r="N14533" s="1" t="s">
        <v>16</v>
      </c>
      <c r="O14533" s="1">
        <v>63.2</v>
      </c>
      <c r="P14533" s="1">
        <v>1.0</v>
      </c>
    </row>
    <row r="14534">
      <c r="A14534" s="1" t="s">
        <v>29</v>
      </c>
      <c r="B14534" s="1" t="s">
        <v>17394</v>
      </c>
      <c r="C14534" s="2" t="s">
        <v>17302</v>
      </c>
      <c r="D14534" s="1" t="s">
        <v>19</v>
      </c>
      <c r="E14534" s="3" t="str">
        <f>HYPERLINK("https://fyndiq.se/produkt/73ef0338aa7148f2/", "2-PACK Samsung Galaxy A71 - Härdat glas 9H - Super kvalitet 3D")</f>
        <v>2-PACK Samsung Galaxy A71 - Härdat glas 9H - Super kvalitet 3D</v>
      </c>
      <c r="F14534" s="1" t="s">
        <v>1119</v>
      </c>
      <c r="G14534" s="1" t="s">
        <v>1120</v>
      </c>
      <c r="H14534" s="1" t="s">
        <v>1121</v>
      </c>
      <c r="I14534" s="1" t="s">
        <v>1311</v>
      </c>
      <c r="J14534" s="1" t="s">
        <v>9</v>
      </c>
      <c r="K14534" s="2" t="s">
        <v>15125</v>
      </c>
      <c r="L14534" s="1" t="s">
        <v>2650</v>
      </c>
      <c r="M14534" s="1" t="s">
        <v>16</v>
      </c>
      <c r="N14534" s="1" t="s">
        <v>16</v>
      </c>
      <c r="O14534" s="1">
        <v>63.2</v>
      </c>
      <c r="P14534" s="1">
        <v>1.0</v>
      </c>
    </row>
    <row r="14535">
      <c r="A14535" s="1" t="s">
        <v>29</v>
      </c>
      <c r="B14535" s="1" t="s">
        <v>17395</v>
      </c>
      <c r="C14535" s="2" t="s">
        <v>17302</v>
      </c>
      <c r="D14535" s="1" t="s">
        <v>19</v>
      </c>
      <c r="E14535" s="3" t="str">
        <f>HYPERLINK("https://fyndiq.se/produkt/a047b5d99d58461d/", "2-Pack Google Pixel 6A - Härdat glas 9H - Super kvalitet 3D")</f>
        <v>2-Pack Google Pixel 6A - Härdat glas 9H - Super kvalitet 3D</v>
      </c>
      <c r="F14535" s="1" t="s">
        <v>1205</v>
      </c>
      <c r="G14535" s="1" t="s">
        <v>1206</v>
      </c>
      <c r="H14535" s="1" t="s">
        <v>1207</v>
      </c>
      <c r="I14535" s="1" t="s">
        <v>1673</v>
      </c>
      <c r="J14535" s="1" t="s">
        <v>9</v>
      </c>
      <c r="K14535" s="2" t="s">
        <v>15072</v>
      </c>
      <c r="L14535" s="1" t="s">
        <v>2811</v>
      </c>
      <c r="M14535" s="1" t="s">
        <v>16</v>
      </c>
      <c r="N14535" s="1" t="s">
        <v>16</v>
      </c>
      <c r="O14535" s="1">
        <v>63.2</v>
      </c>
      <c r="P14535" s="1">
        <v>2.0</v>
      </c>
    </row>
    <row r="14536">
      <c r="A14536" s="1" t="s">
        <v>29</v>
      </c>
      <c r="B14536" s="1" t="s">
        <v>17396</v>
      </c>
      <c r="C14536" s="2" t="s">
        <v>17302</v>
      </c>
      <c r="D14536" s="1" t="s">
        <v>19</v>
      </c>
      <c r="E14536" s="3" t="str">
        <f>HYPERLINK("https://fyndiq.se/produkt/56c72c0ba5f749b5/", "2-Pack SAMSUNG S24 Skärmskydd - Härdat Glas 9H - Super kvalitet 3D")</f>
        <v>2-Pack SAMSUNG S24 Skärmskydd - Härdat Glas 9H - Super kvalitet 3D</v>
      </c>
      <c r="F14536" s="1" t="s">
        <v>263</v>
      </c>
      <c r="G14536" s="1" t="s">
        <v>264</v>
      </c>
      <c r="H14536" s="1" t="s">
        <v>265</v>
      </c>
      <c r="I14536" s="1" t="s">
        <v>16</v>
      </c>
      <c r="J14536" s="1" t="s">
        <v>23</v>
      </c>
      <c r="K14536" s="1" t="s">
        <v>16</v>
      </c>
      <c r="L14536" s="1" t="s">
        <v>16</v>
      </c>
      <c r="M14536" s="1" t="s">
        <v>16</v>
      </c>
      <c r="N14536" s="1" t="s">
        <v>16</v>
      </c>
      <c r="O14536" s="1">
        <v>63.2</v>
      </c>
      <c r="P14536" s="1">
        <v>1.0</v>
      </c>
    </row>
    <row r="14537">
      <c r="A14537" s="1" t="s">
        <v>29</v>
      </c>
      <c r="B14537" s="1" t="s">
        <v>17397</v>
      </c>
      <c r="C14537" s="2" t="s">
        <v>17302</v>
      </c>
      <c r="D14537" s="1" t="s">
        <v>19</v>
      </c>
      <c r="E14537" s="3" t="str">
        <f>HYPERLINK("https://fyndiq.se/produkt/f8e12787960741c1/", "2-Pack Samsung S21 PLUS - 2.5D Härdat Glass - Top Kvalitet")</f>
        <v>2-Pack Samsung S21 PLUS - 2.5D Härdat Glass - Top Kvalitet</v>
      </c>
      <c r="F14537" s="1" t="s">
        <v>15919</v>
      </c>
      <c r="G14537" s="1" t="s">
        <v>15920</v>
      </c>
      <c r="H14537" s="1" t="s">
        <v>15921</v>
      </c>
      <c r="I14537" s="1" t="s">
        <v>16</v>
      </c>
      <c r="J14537" s="1" t="s">
        <v>23</v>
      </c>
      <c r="K14537" s="1" t="s">
        <v>16</v>
      </c>
      <c r="L14537" s="1" t="s">
        <v>16</v>
      </c>
      <c r="M14537" s="1" t="s">
        <v>16</v>
      </c>
      <c r="N14537" s="1" t="s">
        <v>16</v>
      </c>
      <c r="O14537" s="1">
        <v>63.2</v>
      </c>
      <c r="P14537" s="1">
        <v>1.0</v>
      </c>
    </row>
    <row r="14538">
      <c r="A14538" s="1" t="s">
        <v>29</v>
      </c>
      <c r="B14538" s="1" t="s">
        <v>17398</v>
      </c>
      <c r="C14538" s="2" t="s">
        <v>17302</v>
      </c>
      <c r="D14538" s="1" t="s">
        <v>19</v>
      </c>
      <c r="E14538" s="3" t="str">
        <f>HYPERLINK("https://fyndiq.se/produkt/b2b21eba0148489f/", "Samsung S8 härdat glass 3D heltäckande skärmskydd")</f>
        <v>Samsung S8 härdat glass 3D heltäckande skärmskydd</v>
      </c>
      <c r="F14538" s="1" t="s">
        <v>438</v>
      </c>
      <c r="G14538" s="1" t="s">
        <v>439</v>
      </c>
      <c r="H14538" s="1" t="s">
        <v>440</v>
      </c>
      <c r="I14538" s="1" t="s">
        <v>16</v>
      </c>
      <c r="J14538" s="1" t="s">
        <v>23</v>
      </c>
      <c r="K14538" s="1" t="s">
        <v>16</v>
      </c>
      <c r="L14538" s="1" t="s">
        <v>16</v>
      </c>
      <c r="M14538" s="1" t="s">
        <v>16</v>
      </c>
      <c r="N14538" s="1" t="s">
        <v>16</v>
      </c>
      <c r="O14538" s="1">
        <v>55.2</v>
      </c>
      <c r="P14538" s="1">
        <v>1.0</v>
      </c>
    </row>
    <row r="14539">
      <c r="A14539" s="1" t="s">
        <v>29</v>
      </c>
      <c r="B14539" s="1" t="s">
        <v>17399</v>
      </c>
      <c r="C14539" s="2" t="s">
        <v>17302</v>
      </c>
      <c r="D14539" s="1" t="s">
        <v>19</v>
      </c>
      <c r="E14539" s="3" t="str">
        <f>HYPERLINK("https://fyndiq.se/produkt/1f8791fae3a24791/", "2-pack - Iphone 11 Pro - 9H Härdat Glass - Top Kvalitet")</f>
        <v>2-pack - Iphone 11 Pro - 9H Härdat Glass - Top Kvalitet</v>
      </c>
      <c r="F14539" s="1" t="s">
        <v>17400</v>
      </c>
      <c r="G14539" s="1" t="s">
        <v>17401</v>
      </c>
      <c r="H14539" s="1" t="s">
        <v>523</v>
      </c>
      <c r="I14539" s="1" t="s">
        <v>16</v>
      </c>
      <c r="J14539" s="1" t="s">
        <v>23</v>
      </c>
      <c r="K14539" s="1" t="s">
        <v>16</v>
      </c>
      <c r="L14539" s="1" t="s">
        <v>16</v>
      </c>
      <c r="M14539" s="1" t="s">
        <v>16</v>
      </c>
      <c r="N14539" s="1" t="s">
        <v>16</v>
      </c>
      <c r="O14539" s="1">
        <v>47.2</v>
      </c>
      <c r="P14539" s="1">
        <v>1.0</v>
      </c>
    </row>
    <row r="14540">
      <c r="A14540" s="1" t="s">
        <v>29</v>
      </c>
      <c r="B14540" s="1" t="s">
        <v>17402</v>
      </c>
      <c r="C14540" s="2" t="s">
        <v>17302</v>
      </c>
      <c r="D14540" s="1" t="s">
        <v>19</v>
      </c>
      <c r="E14540" s="3" t="str">
        <f>HYPERLINK("https://fyndiq.se/produkt/9adf3a37026e4816/", "2 Pack Samsung Galaxy Note 20 Ultra -Härdat glas–Super kvalitet")</f>
        <v>2 Pack Samsung Galaxy Note 20 Ultra -Härdat glas–Super kvalitet</v>
      </c>
      <c r="F14540" s="1" t="s">
        <v>1043</v>
      </c>
      <c r="G14540" s="1" t="s">
        <v>1044</v>
      </c>
      <c r="H14540" s="1" t="s">
        <v>1045</v>
      </c>
      <c r="I14540" s="1" t="s">
        <v>16</v>
      </c>
      <c r="J14540" s="1" t="s">
        <v>23</v>
      </c>
      <c r="K14540" s="1" t="s">
        <v>16</v>
      </c>
      <c r="L14540" s="1" t="s">
        <v>16</v>
      </c>
      <c r="M14540" s="1" t="s">
        <v>16</v>
      </c>
      <c r="N14540" s="1" t="s">
        <v>16</v>
      </c>
      <c r="O14540" s="1">
        <v>63.2</v>
      </c>
      <c r="P14540" s="1">
        <v>1.0</v>
      </c>
    </row>
    <row r="14541">
      <c r="A14541" s="1" t="s">
        <v>29</v>
      </c>
      <c r="B14541" s="1" t="s">
        <v>17403</v>
      </c>
      <c r="C14541" s="2" t="s">
        <v>17302</v>
      </c>
      <c r="D14541" s="1" t="s">
        <v>19</v>
      </c>
      <c r="E14541" s="3" t="str">
        <f>HYPERLINK("https://fyndiq.se/produkt/ef10e4ba492c46df/", "2-Pack Samsung S23 FE 5G - 9H Härdat Glass - Super Kvalitet 3D")</f>
        <v>2-Pack Samsung S23 FE 5G - 9H Härdat Glass - Super Kvalitet 3D</v>
      </c>
      <c r="F14541" s="1" t="s">
        <v>2521</v>
      </c>
      <c r="G14541" s="1" t="s">
        <v>2522</v>
      </c>
      <c r="H14541" s="1" t="s">
        <v>2523</v>
      </c>
      <c r="I14541" s="1" t="s">
        <v>16</v>
      </c>
      <c r="J14541" s="1" t="s">
        <v>23</v>
      </c>
      <c r="K14541" s="1" t="s">
        <v>16</v>
      </c>
      <c r="L14541" s="1" t="s">
        <v>16</v>
      </c>
      <c r="M14541" s="1" t="s">
        <v>16</v>
      </c>
      <c r="N14541" s="1" t="s">
        <v>16</v>
      </c>
      <c r="O14541" s="1">
        <v>63.2</v>
      </c>
      <c r="P14541" s="1">
        <v>1.0</v>
      </c>
    </row>
    <row r="14542">
      <c r="A14542" s="1" t="s">
        <v>29</v>
      </c>
      <c r="B14542" s="1" t="s">
        <v>17404</v>
      </c>
      <c r="C14542" s="2" t="s">
        <v>17302</v>
      </c>
      <c r="D14542" s="1" t="s">
        <v>19</v>
      </c>
      <c r="E14542" s="3" t="str">
        <f>HYPERLINK("https://fyndiq.se/produkt/03a480989c2048fb/", "2 Pack Samsung Galaxy S8 Plus - Härdat glas 9H–Super kvalitet 3D")</f>
        <v>2 Pack Samsung Galaxy S8 Plus - Härdat glas 9H–Super kvalitet 3D</v>
      </c>
      <c r="F14542" s="1" t="s">
        <v>991</v>
      </c>
      <c r="G14542" s="1" t="s">
        <v>992</v>
      </c>
      <c r="H14542" s="1" t="s">
        <v>993</v>
      </c>
      <c r="I14542" s="1" t="s">
        <v>16</v>
      </c>
      <c r="J14542" s="1" t="s">
        <v>23</v>
      </c>
      <c r="K14542" s="1" t="s">
        <v>16</v>
      </c>
      <c r="L14542" s="1" t="s">
        <v>16</v>
      </c>
      <c r="M14542" s="1" t="s">
        <v>16</v>
      </c>
      <c r="N14542" s="1" t="s">
        <v>16</v>
      </c>
      <c r="O14542" s="1">
        <v>63.2</v>
      </c>
      <c r="P14542" s="1">
        <v>1.0</v>
      </c>
    </row>
    <row r="14543">
      <c r="A14543" s="1" t="s">
        <v>29</v>
      </c>
      <c r="B14543" s="1" t="s">
        <v>17405</v>
      </c>
      <c r="C14543" s="2" t="s">
        <v>17302</v>
      </c>
      <c r="D14543" s="1" t="s">
        <v>19</v>
      </c>
      <c r="E14543" s="3" t="str">
        <f>HYPERLINK("https://fyndiq.se/produkt/9f3f4d2de3c94916/", "2 Pack Samsung Galaxy S9 - Härdat glas-9H Super kvalitet 3D")</f>
        <v>2 Pack Samsung Galaxy S9 - Härdat glas-9H Super kvalitet 3D</v>
      </c>
      <c r="F14543" s="1" t="s">
        <v>1500</v>
      </c>
      <c r="G14543" s="1" t="s">
        <v>1501</v>
      </c>
      <c r="H14543" s="1" t="s">
        <v>1502</v>
      </c>
      <c r="I14543" s="1" t="s">
        <v>16</v>
      </c>
      <c r="J14543" s="1" t="s">
        <v>23</v>
      </c>
      <c r="K14543" s="1" t="s">
        <v>16</v>
      </c>
      <c r="L14543" s="1" t="s">
        <v>16</v>
      </c>
      <c r="M14543" s="1" t="s">
        <v>16</v>
      </c>
      <c r="N14543" s="1" t="s">
        <v>16</v>
      </c>
      <c r="O14543" s="1">
        <v>63.2</v>
      </c>
      <c r="P14543" s="1">
        <v>1.0</v>
      </c>
    </row>
    <row r="14544">
      <c r="A14544" s="1" t="s">
        <v>29</v>
      </c>
      <c r="B14544" s="1" t="s">
        <v>17406</v>
      </c>
      <c r="C14544" s="2" t="s">
        <v>17302</v>
      </c>
      <c r="D14544" s="1" t="s">
        <v>19</v>
      </c>
      <c r="E14544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4544" s="1" t="s">
        <v>3765</v>
      </c>
      <c r="G14544" s="1" t="s">
        <v>3766</v>
      </c>
      <c r="H14544" s="1" t="s">
        <v>3767</v>
      </c>
      <c r="I14544" s="1" t="s">
        <v>16</v>
      </c>
      <c r="J14544" s="1" t="s">
        <v>23</v>
      </c>
      <c r="K14544" s="1" t="s">
        <v>16</v>
      </c>
      <c r="L14544" s="1" t="s">
        <v>16</v>
      </c>
      <c r="M14544" s="1" t="s">
        <v>16</v>
      </c>
      <c r="N14544" s="1" t="s">
        <v>16</v>
      </c>
      <c r="O14544" s="1">
        <v>71.2</v>
      </c>
      <c r="P14544" s="1">
        <v>1.0</v>
      </c>
    </row>
    <row r="14545">
      <c r="A14545" s="1" t="s">
        <v>29</v>
      </c>
      <c r="B14545" s="1" t="s">
        <v>17407</v>
      </c>
      <c r="C14545" s="2" t="s">
        <v>17302</v>
      </c>
      <c r="D14545" s="1" t="s">
        <v>19</v>
      </c>
      <c r="E1454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4545" s="1" t="s">
        <v>132</v>
      </c>
      <c r="G14545" s="1" t="s">
        <v>133</v>
      </c>
      <c r="H14545" s="1" t="s">
        <v>134</v>
      </c>
      <c r="I14545" s="1" t="s">
        <v>16</v>
      </c>
      <c r="J14545" s="1" t="s">
        <v>23</v>
      </c>
      <c r="K14545" s="1" t="s">
        <v>16</v>
      </c>
      <c r="L14545" s="1" t="s">
        <v>16</v>
      </c>
      <c r="M14545" s="1" t="s">
        <v>16</v>
      </c>
      <c r="N14545" s="1" t="s">
        <v>16</v>
      </c>
      <c r="O14545" s="1">
        <v>71.2</v>
      </c>
      <c r="P14545" s="1">
        <v>1.0</v>
      </c>
    </row>
    <row r="14546">
      <c r="A14546" s="1" t="s">
        <v>29</v>
      </c>
      <c r="B14546" s="1" t="s">
        <v>17408</v>
      </c>
      <c r="C14546" s="2" t="s">
        <v>17302</v>
      </c>
      <c r="D14546" s="1" t="s">
        <v>19</v>
      </c>
      <c r="E14546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546" s="1" t="s">
        <v>614</v>
      </c>
      <c r="G14546" s="1" t="s">
        <v>615</v>
      </c>
      <c r="H14546" s="1" t="s">
        <v>616</v>
      </c>
      <c r="I14546" s="1" t="s">
        <v>16</v>
      </c>
      <c r="J14546" s="1" t="s">
        <v>23</v>
      </c>
      <c r="K14546" s="1" t="s">
        <v>16</v>
      </c>
      <c r="L14546" s="1" t="s">
        <v>16</v>
      </c>
      <c r="M14546" s="1" t="s">
        <v>16</v>
      </c>
      <c r="N14546" s="1" t="s">
        <v>16</v>
      </c>
      <c r="O14546" s="1">
        <v>71.2</v>
      </c>
      <c r="P14546" s="1">
        <v>1.0</v>
      </c>
    </row>
    <row r="14547">
      <c r="A14547" s="1" t="s">
        <v>29</v>
      </c>
      <c r="B14547" s="1" t="s">
        <v>17409</v>
      </c>
      <c r="C14547" s="2" t="s">
        <v>17302</v>
      </c>
      <c r="D14547" s="1" t="s">
        <v>19</v>
      </c>
      <c r="E14547" s="3" t="str">
        <f>HYPERLINK("https://fyndiq.se/produkt/a1452abbd3164d4b/", "Xiaomi 10T Pro 5G - Härdat glas 9H - Super kvalitet 3D Skärmskydd")</f>
        <v>Xiaomi 10T Pro 5G - Härdat glas 9H - Super kvalitet 3D Skärmskydd</v>
      </c>
      <c r="F14547" s="1" t="s">
        <v>572</v>
      </c>
      <c r="G14547" s="2" t="s">
        <v>573</v>
      </c>
      <c r="H14547" s="1" t="s">
        <v>574</v>
      </c>
      <c r="I14547" s="1" t="s">
        <v>16</v>
      </c>
      <c r="J14547" s="1" t="s">
        <v>23</v>
      </c>
      <c r="K14547" s="1" t="s">
        <v>16</v>
      </c>
      <c r="L14547" s="1" t="s">
        <v>16</v>
      </c>
      <c r="M14547" s="1" t="s">
        <v>16</v>
      </c>
      <c r="N14547" s="1" t="s">
        <v>16</v>
      </c>
      <c r="O14547" s="1">
        <v>55.2</v>
      </c>
      <c r="P14547" s="1">
        <v>1.0</v>
      </c>
    </row>
    <row r="14548">
      <c r="A14548" s="1" t="s">
        <v>29</v>
      </c>
      <c r="B14548" s="1" t="s">
        <v>17410</v>
      </c>
      <c r="C14548" s="2" t="s">
        <v>17302</v>
      </c>
      <c r="D14548" s="1" t="s">
        <v>19</v>
      </c>
      <c r="E14548" s="3" t="str">
        <f>HYPERLINK("https://fyndiq.se/produkt/81147bdc8e674b2b/", "1-Pack Samsung S22 Skärmskydd &amp; 1-Pack linsskydd -Härdat Glas 9H")</f>
        <v>1-Pack Samsung S22 Skärmskydd &amp; 1-Pack linsskydd -Härdat Glas 9H</v>
      </c>
      <c r="F14548" s="1" t="s">
        <v>12123</v>
      </c>
      <c r="G14548" s="1" t="s">
        <v>12124</v>
      </c>
      <c r="H14548" s="1" t="s">
        <v>12125</v>
      </c>
      <c r="I14548" s="1" t="s">
        <v>16</v>
      </c>
      <c r="J14548" s="1" t="s">
        <v>23</v>
      </c>
      <c r="K14548" s="1" t="s">
        <v>16</v>
      </c>
      <c r="L14548" s="1" t="s">
        <v>16</v>
      </c>
      <c r="M14548" s="1" t="s">
        <v>16</v>
      </c>
      <c r="N14548" s="1" t="s">
        <v>16</v>
      </c>
      <c r="O14548" s="1">
        <v>63.2</v>
      </c>
      <c r="P14548" s="1">
        <v>1.0</v>
      </c>
    </row>
    <row r="14549">
      <c r="A14549" s="1" t="s">
        <v>29</v>
      </c>
      <c r="B14549" s="1" t="s">
        <v>17411</v>
      </c>
      <c r="C14549" s="2" t="s">
        <v>17412</v>
      </c>
      <c r="D14549" s="1" t="s">
        <v>19</v>
      </c>
      <c r="E1454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549" s="1" t="s">
        <v>614</v>
      </c>
      <c r="G14549" s="1" t="s">
        <v>615</v>
      </c>
      <c r="H14549" s="1" t="s">
        <v>616</v>
      </c>
      <c r="I14549" s="1" t="s">
        <v>16</v>
      </c>
      <c r="J14549" s="1" t="s">
        <v>23</v>
      </c>
      <c r="K14549" s="1" t="s">
        <v>16</v>
      </c>
      <c r="L14549" s="1" t="s">
        <v>16</v>
      </c>
      <c r="M14549" s="1" t="s">
        <v>16</v>
      </c>
      <c r="N14549" s="1" t="s">
        <v>16</v>
      </c>
      <c r="O14549" s="1">
        <v>71.2</v>
      </c>
      <c r="P14549" s="1">
        <v>1.0</v>
      </c>
    </row>
    <row r="14550">
      <c r="A14550" s="1" t="s">
        <v>29</v>
      </c>
      <c r="B14550" s="1" t="s">
        <v>17413</v>
      </c>
      <c r="C14550" s="2" t="s">
        <v>17412</v>
      </c>
      <c r="D14550" s="1" t="s">
        <v>19</v>
      </c>
      <c r="E14550" s="3" t="str">
        <f>HYPERLINK("https://fyndiq.se/produkt/082f3cf898c84831/", "2 Pack Galaxy S20 Ultra - Härdat glas 9H - Super kvalitet 3D")</f>
        <v>2 Pack Galaxy S20 Ultra - Härdat glas 9H - Super kvalitet 3D</v>
      </c>
      <c r="F14550" s="1" t="s">
        <v>460</v>
      </c>
      <c r="G14550" s="1" t="s">
        <v>461</v>
      </c>
      <c r="H14550" s="1" t="s">
        <v>462</v>
      </c>
      <c r="I14550" s="1" t="s">
        <v>16</v>
      </c>
      <c r="J14550" s="1" t="s">
        <v>23</v>
      </c>
      <c r="K14550" s="1" t="s">
        <v>16</v>
      </c>
      <c r="L14550" s="1" t="s">
        <v>16</v>
      </c>
      <c r="M14550" s="1" t="s">
        <v>16</v>
      </c>
      <c r="N14550" s="1" t="s">
        <v>16</v>
      </c>
      <c r="O14550" s="1">
        <v>63.2</v>
      </c>
      <c r="P14550" s="1">
        <v>1.0</v>
      </c>
    </row>
    <row r="14551">
      <c r="A14551" s="1" t="s">
        <v>29</v>
      </c>
      <c r="B14551" s="1" t="s">
        <v>17414</v>
      </c>
      <c r="C14551" s="2" t="s">
        <v>17412</v>
      </c>
      <c r="D14551" s="1" t="s">
        <v>19</v>
      </c>
      <c r="E14551" s="3" t="str">
        <f>HYPERLINK("https://fyndiq.se/produkt/8a94b47e940d4cfe/", "2 Pack Xiaomi 12 PRO - Härdat glas 9H-Super kvalitet 3D")</f>
        <v>2 Pack Xiaomi 12 PRO - Härdat glas 9H-Super kvalitet 3D</v>
      </c>
      <c r="F14551" s="1" t="s">
        <v>214</v>
      </c>
      <c r="G14551" s="1" t="s">
        <v>215</v>
      </c>
      <c r="H14551" s="1" t="s">
        <v>216</v>
      </c>
      <c r="I14551" s="1" t="s">
        <v>16</v>
      </c>
      <c r="J14551" s="1" t="s">
        <v>23</v>
      </c>
      <c r="K14551" s="1" t="s">
        <v>16</v>
      </c>
      <c r="L14551" s="1" t="s">
        <v>16</v>
      </c>
      <c r="M14551" s="1" t="s">
        <v>16</v>
      </c>
      <c r="N14551" s="1" t="s">
        <v>16</v>
      </c>
      <c r="O14551" s="1">
        <v>63.2</v>
      </c>
      <c r="P14551" s="1">
        <v>1.0</v>
      </c>
    </row>
    <row r="14552">
      <c r="A14552" s="1" t="s">
        <v>29</v>
      </c>
      <c r="B14552" s="1" t="s">
        <v>17415</v>
      </c>
      <c r="C14552" s="2" t="s">
        <v>17412</v>
      </c>
      <c r="D14552" s="1" t="s">
        <v>19</v>
      </c>
      <c r="E14552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4552" s="1" t="s">
        <v>464</v>
      </c>
      <c r="G14552" s="1" t="s">
        <v>465</v>
      </c>
      <c r="H14552" s="1" t="s">
        <v>466</v>
      </c>
      <c r="I14552" s="1" t="s">
        <v>16</v>
      </c>
      <c r="J14552" s="1" t="s">
        <v>23</v>
      </c>
      <c r="K14552" s="1" t="s">
        <v>16</v>
      </c>
      <c r="L14552" s="1" t="s">
        <v>16</v>
      </c>
      <c r="M14552" s="1" t="s">
        <v>16</v>
      </c>
      <c r="N14552" s="1" t="s">
        <v>16</v>
      </c>
      <c r="O14552" s="1">
        <v>71.2</v>
      </c>
      <c r="P14552" s="1">
        <v>1.0</v>
      </c>
    </row>
    <row r="14553">
      <c r="A14553" s="1" t="s">
        <v>29</v>
      </c>
      <c r="B14553" s="1" t="s">
        <v>17416</v>
      </c>
      <c r="C14553" s="2" t="s">
        <v>17412</v>
      </c>
      <c r="D14553" s="1" t="s">
        <v>19</v>
      </c>
      <c r="E14553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4553" s="1" t="s">
        <v>2858</v>
      </c>
      <c r="G14553" s="1" t="s">
        <v>2859</v>
      </c>
      <c r="H14553" s="1" t="s">
        <v>2860</v>
      </c>
      <c r="I14553" s="1" t="s">
        <v>16</v>
      </c>
      <c r="J14553" s="1" t="s">
        <v>23</v>
      </c>
      <c r="K14553" s="1" t="s">
        <v>16</v>
      </c>
      <c r="L14553" s="1" t="s">
        <v>16</v>
      </c>
      <c r="M14553" s="1" t="s">
        <v>16</v>
      </c>
      <c r="N14553" s="1" t="s">
        <v>16</v>
      </c>
      <c r="O14553" s="1">
        <v>63.2</v>
      </c>
      <c r="P14553" s="1">
        <v>1.0</v>
      </c>
    </row>
    <row r="14554">
      <c r="A14554" s="1" t="s">
        <v>29</v>
      </c>
      <c r="B14554" s="1" t="s">
        <v>17417</v>
      </c>
      <c r="C14554" s="2" t="s">
        <v>17412</v>
      </c>
      <c r="D14554" s="1" t="s">
        <v>19</v>
      </c>
      <c r="E14554" s="3" t="str">
        <f>HYPERLINK("https://fyndiq.se/produkt/416415a768684efb/", "2-Pack Samsung Galaxy S21 5G - 9H Härdat Glas - HD")</f>
        <v>2-Pack Samsung Galaxy S21 5G - 9H Härdat Glas - HD</v>
      </c>
      <c r="F14554" s="1" t="s">
        <v>39</v>
      </c>
      <c r="G14554" s="1" t="s">
        <v>40</v>
      </c>
      <c r="H14554" s="1" t="s">
        <v>41</v>
      </c>
      <c r="I14554" s="1" t="s">
        <v>16</v>
      </c>
      <c r="J14554" s="1" t="s">
        <v>23</v>
      </c>
      <c r="K14554" s="1" t="s">
        <v>16</v>
      </c>
      <c r="L14554" s="1" t="s">
        <v>16</v>
      </c>
      <c r="M14554" s="1" t="s">
        <v>16</v>
      </c>
      <c r="N14554" s="1" t="s">
        <v>16</v>
      </c>
      <c r="O14554" s="1">
        <v>63.2</v>
      </c>
      <c r="P14554" s="1">
        <v>1.0</v>
      </c>
    </row>
    <row r="14555">
      <c r="A14555" s="1" t="s">
        <v>29</v>
      </c>
      <c r="B14555" s="1" t="s">
        <v>17418</v>
      </c>
      <c r="C14555" s="2" t="s">
        <v>17412</v>
      </c>
      <c r="D14555" s="1" t="s">
        <v>19</v>
      </c>
      <c r="E14555" s="3" t="str">
        <f>HYPERLINK("https://fyndiq.se/produkt/135043c7a07440b9/", "2-Pack GOOGLE PIXEL 7A Skärmskydd &amp; 2-Pack linsskydd - Härdat Glas 9H - Super kvalitet 3D")</f>
        <v>2-Pack GOOGLE PIXEL 7A Skärmskydd &amp; 2-Pack linsskydd - Härdat Glas 9H - Super kvalitet 3D</v>
      </c>
      <c r="F14555" s="1" t="s">
        <v>4129</v>
      </c>
      <c r="G14555" s="1" t="s">
        <v>4130</v>
      </c>
      <c r="H14555" s="1" t="s">
        <v>4131</v>
      </c>
      <c r="I14555" s="1" t="s">
        <v>16</v>
      </c>
      <c r="J14555" s="1" t="s">
        <v>23</v>
      </c>
      <c r="K14555" s="1" t="s">
        <v>16</v>
      </c>
      <c r="L14555" s="1" t="s">
        <v>16</v>
      </c>
      <c r="M14555" s="1" t="s">
        <v>16</v>
      </c>
      <c r="N14555" s="1" t="s">
        <v>16</v>
      </c>
      <c r="O14555" s="1">
        <v>79.2</v>
      </c>
      <c r="P14555" s="1">
        <v>1.0</v>
      </c>
    </row>
    <row r="14556">
      <c r="A14556" s="1" t="s">
        <v>29</v>
      </c>
      <c r="B14556" s="1" t="s">
        <v>17419</v>
      </c>
      <c r="C14556" s="2" t="s">
        <v>17412</v>
      </c>
      <c r="D14556" s="1" t="s">
        <v>19</v>
      </c>
      <c r="E14556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4556" s="1" t="s">
        <v>1397</v>
      </c>
      <c r="G14556" s="1" t="s">
        <v>1398</v>
      </c>
      <c r="H14556" s="1" t="s">
        <v>1399</v>
      </c>
      <c r="I14556" s="1" t="s">
        <v>16</v>
      </c>
      <c r="J14556" s="1" t="s">
        <v>23</v>
      </c>
      <c r="K14556" s="1" t="s">
        <v>16</v>
      </c>
      <c r="L14556" s="1" t="s">
        <v>16</v>
      </c>
      <c r="M14556" s="1" t="s">
        <v>16</v>
      </c>
      <c r="N14556" s="1" t="s">
        <v>16</v>
      </c>
      <c r="O14556" s="1">
        <v>79.2</v>
      </c>
      <c r="P14556" s="1">
        <v>1.0</v>
      </c>
    </row>
    <row r="14557">
      <c r="A14557" s="1" t="s">
        <v>29</v>
      </c>
      <c r="B14557" s="1" t="s">
        <v>17420</v>
      </c>
      <c r="C14557" s="2" t="s">
        <v>17412</v>
      </c>
      <c r="D14557" s="1" t="s">
        <v>19</v>
      </c>
      <c r="E14557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4557" s="1" t="s">
        <v>2894</v>
      </c>
      <c r="G14557" s="1" t="s">
        <v>2895</v>
      </c>
      <c r="H14557" s="1" t="s">
        <v>2896</v>
      </c>
      <c r="I14557" s="1" t="s">
        <v>16</v>
      </c>
      <c r="J14557" s="1" t="s">
        <v>23</v>
      </c>
      <c r="K14557" s="1" t="s">
        <v>16</v>
      </c>
      <c r="L14557" s="1" t="s">
        <v>16</v>
      </c>
      <c r="M14557" s="1" t="s">
        <v>16</v>
      </c>
      <c r="N14557" s="1" t="s">
        <v>16</v>
      </c>
      <c r="O14557" s="1">
        <v>87.2</v>
      </c>
      <c r="P14557" s="1">
        <v>1.0</v>
      </c>
    </row>
    <row r="14558">
      <c r="A14558" s="1" t="s">
        <v>29</v>
      </c>
      <c r="B14558" s="1" t="s">
        <v>17421</v>
      </c>
      <c r="C14558" s="2" t="s">
        <v>17412</v>
      </c>
      <c r="D14558" s="1" t="s">
        <v>19</v>
      </c>
      <c r="E14558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4558" s="1" t="s">
        <v>1383</v>
      </c>
      <c r="G14558" s="1" t="s">
        <v>1384</v>
      </c>
      <c r="H14558" s="1" t="s">
        <v>1385</v>
      </c>
      <c r="I14558" s="1" t="s">
        <v>16</v>
      </c>
      <c r="J14558" s="1" t="s">
        <v>23</v>
      </c>
      <c r="K14558" s="1" t="s">
        <v>16</v>
      </c>
      <c r="L14558" s="1" t="s">
        <v>16</v>
      </c>
      <c r="M14558" s="1" t="s">
        <v>16</v>
      </c>
      <c r="N14558" s="1" t="s">
        <v>16</v>
      </c>
      <c r="O14558" s="1">
        <v>79.2</v>
      </c>
      <c r="P14558" s="1">
        <v>1.0</v>
      </c>
    </row>
    <row r="14559">
      <c r="A14559" s="1" t="s">
        <v>29</v>
      </c>
      <c r="B14559" s="1" t="s">
        <v>17422</v>
      </c>
      <c r="C14559" s="2" t="s">
        <v>17412</v>
      </c>
      <c r="D14559" s="1" t="s">
        <v>19</v>
      </c>
      <c r="E1455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559" s="1" t="s">
        <v>722</v>
      </c>
      <c r="G14559" s="1" t="s">
        <v>723</v>
      </c>
      <c r="H14559" s="1" t="s">
        <v>724</v>
      </c>
      <c r="I14559" s="1" t="s">
        <v>16</v>
      </c>
      <c r="J14559" s="1" t="s">
        <v>23</v>
      </c>
      <c r="K14559" s="1" t="s">
        <v>16</v>
      </c>
      <c r="L14559" s="1" t="s">
        <v>16</v>
      </c>
      <c r="M14559" s="1" t="s">
        <v>16</v>
      </c>
      <c r="N14559" s="1" t="s">
        <v>16</v>
      </c>
      <c r="O14559" s="1">
        <v>79.2</v>
      </c>
      <c r="P14559" s="1">
        <v>4.0</v>
      </c>
    </row>
    <row r="14560">
      <c r="A14560" s="1" t="s">
        <v>29</v>
      </c>
      <c r="B14560" s="1" t="s">
        <v>17423</v>
      </c>
      <c r="C14560" s="2" t="s">
        <v>17412</v>
      </c>
      <c r="D14560" s="1" t="s">
        <v>19</v>
      </c>
      <c r="E14560" s="3" t="str">
        <f>HYPERLINK("https://fyndiq.se/produkt/042a59cd105b407b/", "2-Pack GOOGLE PIXEL 8 Skärmskydd &amp; 2-Pack linsskydd - Härdat Glas 9H - Super kvalitet 3D")</f>
        <v>2-Pack GOOGLE PIXEL 8 Skärmskydd &amp; 2-Pack linsskydd - Härdat Glas 9H - Super kvalitet 3D</v>
      </c>
      <c r="F14560" s="1" t="s">
        <v>1333</v>
      </c>
      <c r="G14560" s="1" t="s">
        <v>1334</v>
      </c>
      <c r="H14560" s="1" t="s">
        <v>1335</v>
      </c>
      <c r="I14560" s="1" t="s">
        <v>16</v>
      </c>
      <c r="J14560" s="1" t="s">
        <v>23</v>
      </c>
      <c r="K14560" s="1" t="s">
        <v>16</v>
      </c>
      <c r="L14560" s="1" t="s">
        <v>16</v>
      </c>
      <c r="M14560" s="1" t="s">
        <v>16</v>
      </c>
      <c r="N14560" s="1" t="s">
        <v>16</v>
      </c>
      <c r="O14560" s="1">
        <v>79.2</v>
      </c>
      <c r="P14560" s="1">
        <v>1.0</v>
      </c>
    </row>
    <row r="14561">
      <c r="A14561" s="1" t="s">
        <v>29</v>
      </c>
      <c r="B14561" s="1" t="s">
        <v>17424</v>
      </c>
      <c r="C14561" s="2" t="s">
        <v>17412</v>
      </c>
      <c r="D14561" s="1" t="s">
        <v>19</v>
      </c>
      <c r="E1456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561" s="1" t="s">
        <v>729</v>
      </c>
      <c r="G14561" s="1" t="s">
        <v>730</v>
      </c>
      <c r="H14561" s="1" t="s">
        <v>731</v>
      </c>
      <c r="I14561" s="1" t="s">
        <v>16</v>
      </c>
      <c r="J14561" s="1" t="s">
        <v>23</v>
      </c>
      <c r="K14561" s="1" t="s">
        <v>16</v>
      </c>
      <c r="L14561" s="1" t="s">
        <v>16</v>
      </c>
      <c r="M14561" s="1" t="s">
        <v>16</v>
      </c>
      <c r="N14561" s="1" t="s">
        <v>16</v>
      </c>
      <c r="O14561" s="1">
        <v>63.2</v>
      </c>
      <c r="P14561" s="1">
        <v>1.0</v>
      </c>
    </row>
    <row r="14562">
      <c r="A14562" s="1" t="s">
        <v>29</v>
      </c>
      <c r="B14562" s="1" t="s">
        <v>17425</v>
      </c>
      <c r="C14562" s="2" t="s">
        <v>17412</v>
      </c>
      <c r="D14562" s="1" t="s">
        <v>19</v>
      </c>
      <c r="E14562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4562" s="1" t="s">
        <v>1110</v>
      </c>
      <c r="G14562" s="1" t="s">
        <v>1111</v>
      </c>
      <c r="H14562" s="1" t="s">
        <v>1112</v>
      </c>
      <c r="I14562" s="1" t="s">
        <v>16</v>
      </c>
      <c r="J14562" s="1" t="s">
        <v>23</v>
      </c>
      <c r="K14562" s="1" t="s">
        <v>16</v>
      </c>
      <c r="L14562" s="1" t="s">
        <v>16</v>
      </c>
      <c r="M14562" s="1" t="s">
        <v>16</v>
      </c>
      <c r="N14562" s="1" t="s">
        <v>16</v>
      </c>
      <c r="O14562" s="1">
        <v>71.2</v>
      </c>
      <c r="P14562" s="1">
        <v>1.0</v>
      </c>
    </row>
    <row r="14563">
      <c r="A14563" s="1" t="s">
        <v>29</v>
      </c>
      <c r="B14563" s="1" t="s">
        <v>17426</v>
      </c>
      <c r="C14563" s="2" t="s">
        <v>17412</v>
      </c>
      <c r="D14563" s="1" t="s">
        <v>19</v>
      </c>
      <c r="E14563" s="3" t="str">
        <f>HYPERLINK("https://fyndiq.se/produkt/09a1997ccc234c63/", "2-Pack Huawei P40 Pro - Härdat glas 9H – Super kvalitet 3D")</f>
        <v>2-Pack Huawei P40 Pro - Härdat glas 9H – Super kvalitet 3D</v>
      </c>
      <c r="F14563" s="1" t="s">
        <v>1152</v>
      </c>
      <c r="G14563" s="1" t="s">
        <v>1153</v>
      </c>
      <c r="H14563" s="1" t="s">
        <v>1154</v>
      </c>
      <c r="I14563" s="1" t="s">
        <v>13199</v>
      </c>
      <c r="J14563" s="1" t="s">
        <v>9</v>
      </c>
      <c r="K14563" s="2" t="s">
        <v>12803</v>
      </c>
      <c r="L14563" s="1" t="s">
        <v>2602</v>
      </c>
      <c r="M14563" s="1" t="s">
        <v>16</v>
      </c>
      <c r="N14563" s="1" t="s">
        <v>16</v>
      </c>
      <c r="O14563" s="1">
        <v>71.2</v>
      </c>
      <c r="P14563" s="1">
        <v>1.0</v>
      </c>
    </row>
    <row r="14564">
      <c r="A14564" s="1" t="s">
        <v>29</v>
      </c>
      <c r="B14564" s="1" t="s">
        <v>17427</v>
      </c>
      <c r="C14564" s="2" t="s">
        <v>17412</v>
      </c>
      <c r="D14564" s="1" t="s">
        <v>19</v>
      </c>
      <c r="E14564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4564" s="1" t="s">
        <v>516</v>
      </c>
      <c r="G14564" s="1" t="s">
        <v>517</v>
      </c>
      <c r="H14564" s="1" t="s">
        <v>518</v>
      </c>
      <c r="I14564" s="1" t="s">
        <v>16</v>
      </c>
      <c r="J14564" s="1" t="s">
        <v>23</v>
      </c>
      <c r="K14564" s="1" t="s">
        <v>16</v>
      </c>
      <c r="L14564" s="1" t="s">
        <v>16</v>
      </c>
      <c r="M14564" s="1" t="s">
        <v>16</v>
      </c>
      <c r="N14564" s="1" t="s">
        <v>16</v>
      </c>
      <c r="O14564" s="1">
        <v>71.2</v>
      </c>
      <c r="P14564" s="1">
        <v>2.0</v>
      </c>
    </row>
    <row r="14565">
      <c r="A14565" s="1" t="s">
        <v>29</v>
      </c>
      <c r="B14565" s="1" t="s">
        <v>17428</v>
      </c>
      <c r="C14565" s="2" t="s">
        <v>17412</v>
      </c>
      <c r="D14565" s="1" t="s">
        <v>19</v>
      </c>
      <c r="E14565" s="3" t="str">
        <f>HYPERLINK("https://fyndiq.se/produkt/432d784756a84eff/", "2-Pack Samsung Galaxy S20FE - Härdat Glas-9H -Super kvalitet 3D")</f>
        <v>2-Pack Samsung Galaxy S20FE - Härdat Glas-9H -Super kvalitet 3D</v>
      </c>
      <c r="F14565" s="1" t="s">
        <v>1078</v>
      </c>
      <c r="G14565" s="1" t="s">
        <v>1079</v>
      </c>
      <c r="H14565" s="1" t="s">
        <v>1080</v>
      </c>
      <c r="I14565" s="1" t="s">
        <v>16</v>
      </c>
      <c r="J14565" s="1" t="s">
        <v>23</v>
      </c>
      <c r="K14565" s="1" t="s">
        <v>16</v>
      </c>
      <c r="L14565" s="1" t="s">
        <v>16</v>
      </c>
      <c r="M14565" s="1" t="s">
        <v>16</v>
      </c>
      <c r="N14565" s="1" t="s">
        <v>16</v>
      </c>
      <c r="O14565" s="1">
        <v>63.2</v>
      </c>
      <c r="P14565" s="1">
        <v>1.0</v>
      </c>
    </row>
    <row r="14566">
      <c r="A14566" s="1" t="s">
        <v>29</v>
      </c>
      <c r="B14566" s="1" t="s">
        <v>17429</v>
      </c>
      <c r="C14566" s="2" t="s">
        <v>17412</v>
      </c>
      <c r="D14566" s="1" t="s">
        <v>19</v>
      </c>
      <c r="E14566" s="3" t="str">
        <f>HYPERLINK("https://fyndiq.se/produkt/17defefb780b4a2c/", "2-Pack Motorola EDGE 40 Pro (5G) - Härdat Glas 9H - Super kvalitet 3D Skärmskydd")</f>
        <v>2-Pack Motorola EDGE 40 Pro (5G) - Härdat Glas 9H - Super kvalitet 3D Skärmskydd</v>
      </c>
      <c r="F14566" s="1" t="s">
        <v>17430</v>
      </c>
      <c r="G14566" s="1" t="s">
        <v>17431</v>
      </c>
      <c r="H14566" s="1" t="s">
        <v>17432</v>
      </c>
      <c r="I14566" s="1" t="s">
        <v>16</v>
      </c>
      <c r="J14566" s="1" t="s">
        <v>23</v>
      </c>
      <c r="K14566" s="1" t="s">
        <v>16</v>
      </c>
      <c r="L14566" s="1" t="s">
        <v>16</v>
      </c>
      <c r="M14566" s="1" t="s">
        <v>16</v>
      </c>
      <c r="N14566" s="1" t="s">
        <v>16</v>
      </c>
      <c r="O14566" s="1">
        <v>71.2</v>
      </c>
      <c r="P14566" s="1">
        <v>1.0</v>
      </c>
    </row>
    <row r="14567">
      <c r="A14567" s="1" t="s">
        <v>29</v>
      </c>
      <c r="B14567" s="1" t="s">
        <v>17433</v>
      </c>
      <c r="C14567" s="2" t="s">
        <v>17412</v>
      </c>
      <c r="D14567" s="1" t="s">
        <v>19</v>
      </c>
      <c r="E14567" s="3" t="str">
        <f>HYPERLINK("https://fyndiq.se/produkt/925ae49423884615/", "2-Pack Samsung S22 Ultra Skärmskydd &amp; 1-Pack linsskydd -9H GLAS")</f>
        <v>2-Pack Samsung S22 Ultra Skärmskydd &amp; 1-Pack linsskydd -9H GLAS</v>
      </c>
      <c r="F14567" s="1" t="s">
        <v>335</v>
      </c>
      <c r="G14567" s="1" t="s">
        <v>336</v>
      </c>
      <c r="H14567" s="1" t="s">
        <v>337</v>
      </c>
      <c r="I14567" s="1" t="s">
        <v>16</v>
      </c>
      <c r="J14567" s="1" t="s">
        <v>23</v>
      </c>
      <c r="K14567" s="1" t="s">
        <v>16</v>
      </c>
      <c r="L14567" s="1" t="s">
        <v>16</v>
      </c>
      <c r="M14567" s="1" t="s">
        <v>16</v>
      </c>
      <c r="N14567" s="1" t="s">
        <v>16</v>
      </c>
      <c r="O14567" s="1">
        <v>71.2</v>
      </c>
      <c r="P14567" s="1">
        <v>1.0</v>
      </c>
    </row>
    <row r="14568">
      <c r="A14568" s="1" t="s">
        <v>29</v>
      </c>
      <c r="B14568" s="1" t="s">
        <v>17434</v>
      </c>
      <c r="C14568" s="2" t="s">
        <v>17412</v>
      </c>
      <c r="D14568" s="1" t="s">
        <v>19</v>
      </c>
      <c r="E14568" s="3" t="str">
        <f>HYPERLINK("https://fyndiq.se/produkt/b96aad9902754ebc/", "2-Pack Samsung S23 FE - 9H Härdat Glass - Super Kvalitet 3D")</f>
        <v>2-Pack Samsung S23 FE - 9H Härdat Glass - Super Kvalitet 3D</v>
      </c>
      <c r="F14568" s="1" t="s">
        <v>67</v>
      </c>
      <c r="G14568" s="1" t="s">
        <v>68</v>
      </c>
      <c r="H14568" s="1" t="s">
        <v>69</v>
      </c>
      <c r="I14568" s="1" t="s">
        <v>16</v>
      </c>
      <c r="J14568" s="1" t="s">
        <v>23</v>
      </c>
      <c r="K14568" s="1" t="s">
        <v>16</v>
      </c>
      <c r="L14568" s="1" t="s">
        <v>16</v>
      </c>
      <c r="M14568" s="1" t="s">
        <v>16</v>
      </c>
      <c r="N14568" s="1" t="s">
        <v>16</v>
      </c>
      <c r="O14568" s="1">
        <v>63.2</v>
      </c>
      <c r="P14568" s="1">
        <v>1.0</v>
      </c>
    </row>
    <row r="14569">
      <c r="A14569" s="1" t="s">
        <v>29</v>
      </c>
      <c r="B14569" s="1" t="s">
        <v>17435</v>
      </c>
      <c r="C14569" s="2" t="s">
        <v>17412</v>
      </c>
      <c r="D14569" s="1" t="s">
        <v>19</v>
      </c>
      <c r="E1456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4569" s="1" t="s">
        <v>785</v>
      </c>
      <c r="G14569" s="1" t="s">
        <v>786</v>
      </c>
      <c r="H14569" s="1" t="s">
        <v>787</v>
      </c>
      <c r="I14569" s="1" t="s">
        <v>16</v>
      </c>
      <c r="J14569" s="1" t="s">
        <v>23</v>
      </c>
      <c r="K14569" s="1" t="s">
        <v>16</v>
      </c>
      <c r="L14569" s="1" t="s">
        <v>16</v>
      </c>
      <c r="M14569" s="1" t="s">
        <v>16</v>
      </c>
      <c r="N14569" s="1" t="s">
        <v>16</v>
      </c>
      <c r="O14569" s="1">
        <v>63.2</v>
      </c>
      <c r="P14569" s="1">
        <v>1.0</v>
      </c>
    </row>
    <row r="14570">
      <c r="A14570" s="1" t="s">
        <v>29</v>
      </c>
      <c r="B14570" s="1" t="s">
        <v>17436</v>
      </c>
      <c r="C14570" s="2" t="s">
        <v>17412</v>
      </c>
      <c r="D14570" s="1" t="s">
        <v>19</v>
      </c>
      <c r="E14570" s="3" t="str">
        <f t="shared" ref="E14570:E14571" si="677">HYPERLINK("https://fyndiq.se/produkt/17eb3a8226844bc8/", "2-Pack Sony Xperia 1 III - Härdat glas 9H - Super Kvalitet 3D")</f>
        <v>2-Pack Sony Xperia 1 III - Härdat glas 9H - Super Kvalitet 3D</v>
      </c>
      <c r="F14570" s="1" t="s">
        <v>2344</v>
      </c>
      <c r="G14570" s="1" t="s">
        <v>2345</v>
      </c>
      <c r="H14570" s="1" t="s">
        <v>2346</v>
      </c>
      <c r="I14570" s="1" t="s">
        <v>16</v>
      </c>
      <c r="J14570" s="1" t="s">
        <v>23</v>
      </c>
      <c r="K14570" s="1" t="s">
        <v>16</v>
      </c>
      <c r="L14570" s="1" t="s">
        <v>16</v>
      </c>
      <c r="M14570" s="1" t="s">
        <v>16</v>
      </c>
      <c r="N14570" s="1" t="s">
        <v>16</v>
      </c>
      <c r="O14570" s="1">
        <v>63.2</v>
      </c>
      <c r="P14570" s="1">
        <v>2.0</v>
      </c>
    </row>
    <row r="14571">
      <c r="A14571" s="1" t="s">
        <v>29</v>
      </c>
      <c r="B14571" s="1" t="s">
        <v>17437</v>
      </c>
      <c r="C14571" s="2" t="s">
        <v>17412</v>
      </c>
      <c r="D14571" s="1" t="s">
        <v>19</v>
      </c>
      <c r="E14571" s="3" t="str">
        <f t="shared" si="677"/>
        <v>2-Pack Sony Xperia 1 III - Härdat glas 9H - Super Kvalitet 3D</v>
      </c>
      <c r="F14571" s="1" t="s">
        <v>2344</v>
      </c>
      <c r="G14571" s="1" t="s">
        <v>2345</v>
      </c>
      <c r="H14571" s="1" t="s">
        <v>2346</v>
      </c>
      <c r="I14571" s="1" t="s">
        <v>16</v>
      </c>
      <c r="J14571" s="1" t="s">
        <v>23</v>
      </c>
      <c r="K14571" s="1" t="s">
        <v>16</v>
      </c>
      <c r="L14571" s="1" t="s">
        <v>16</v>
      </c>
      <c r="M14571" s="1" t="s">
        <v>16</v>
      </c>
      <c r="N14571" s="1" t="s">
        <v>16</v>
      </c>
      <c r="O14571" s="1">
        <v>63.2</v>
      </c>
      <c r="P14571" s="1">
        <v>1.0</v>
      </c>
    </row>
    <row r="14572">
      <c r="A14572" s="1" t="s">
        <v>29</v>
      </c>
      <c r="B14572" s="1" t="s">
        <v>17438</v>
      </c>
      <c r="C14572" s="2" t="s">
        <v>17412</v>
      </c>
      <c r="D14572" s="1" t="s">
        <v>19</v>
      </c>
      <c r="E14572" s="3" t="str">
        <f>HYPERLINK("https://fyndiq.se/produkt/28799ed0373d40b4/", "2 Pack Galaxy S21 Ultra 5G- Härdat glas 9H - Super kvalitet 3D")</f>
        <v>2 Pack Galaxy S21 Ultra 5G- Härdat glas 9H - Super kvalitet 3D</v>
      </c>
      <c r="F14572" s="1" t="s">
        <v>272</v>
      </c>
      <c r="G14572" s="1" t="s">
        <v>273</v>
      </c>
      <c r="H14572" s="1" t="s">
        <v>274</v>
      </c>
      <c r="I14572" s="1" t="s">
        <v>16</v>
      </c>
      <c r="J14572" s="1" t="s">
        <v>23</v>
      </c>
      <c r="K14572" s="1" t="s">
        <v>16</v>
      </c>
      <c r="L14572" s="1" t="s">
        <v>16</v>
      </c>
      <c r="M14572" s="1" t="s">
        <v>16</v>
      </c>
      <c r="N14572" s="1" t="s">
        <v>16</v>
      </c>
      <c r="O14572" s="1">
        <v>63.2</v>
      </c>
      <c r="P14572" s="1">
        <v>1.0</v>
      </c>
    </row>
    <row r="14573">
      <c r="A14573" s="1" t="s">
        <v>29</v>
      </c>
      <c r="B14573" s="1" t="s">
        <v>17439</v>
      </c>
      <c r="C14573" s="2" t="s">
        <v>17412</v>
      </c>
      <c r="D14573" s="1" t="s">
        <v>19</v>
      </c>
      <c r="E14573" s="3" t="str">
        <f>HYPERLINK("https://fyndiq.se/produkt/a047b5d99d58461d/", "2-Pack Google Pixel 6A - Härdat glas 9H - Super kvalitet 3D")</f>
        <v>2-Pack Google Pixel 6A - Härdat glas 9H - Super kvalitet 3D</v>
      </c>
      <c r="F14573" s="1" t="s">
        <v>1205</v>
      </c>
      <c r="G14573" s="1" t="s">
        <v>1206</v>
      </c>
      <c r="H14573" s="1" t="s">
        <v>1207</v>
      </c>
      <c r="I14573" s="1" t="s">
        <v>16</v>
      </c>
      <c r="J14573" s="1" t="s">
        <v>23</v>
      </c>
      <c r="K14573" s="1" t="s">
        <v>16</v>
      </c>
      <c r="L14573" s="1" t="s">
        <v>16</v>
      </c>
      <c r="M14573" s="1" t="s">
        <v>16</v>
      </c>
      <c r="N14573" s="1" t="s">
        <v>16</v>
      </c>
      <c r="O14573" s="1">
        <v>63.2</v>
      </c>
      <c r="P14573" s="1">
        <v>1.0</v>
      </c>
    </row>
    <row r="14574">
      <c r="A14574" s="1" t="s">
        <v>29</v>
      </c>
      <c r="B14574" s="1" t="s">
        <v>17440</v>
      </c>
      <c r="C14574" s="2" t="s">
        <v>17412</v>
      </c>
      <c r="D14574" s="1" t="s">
        <v>19</v>
      </c>
      <c r="E14574" s="3" t="str">
        <f>HYPERLINK("https://fyndiq.se/produkt/f47e8401d83f4d58/", "2-Pack Samsung S8 Skärmskydd - Härdat Glas 9H - Super kvalitet 3D")</f>
        <v>2-Pack Samsung S8 Skärmskydd - Härdat Glas 9H - Super kvalitet 3D</v>
      </c>
      <c r="F14574" s="1" t="s">
        <v>750</v>
      </c>
      <c r="G14574" s="1" t="s">
        <v>751</v>
      </c>
      <c r="H14574" s="1" t="s">
        <v>752</v>
      </c>
      <c r="I14574" s="1" t="s">
        <v>16</v>
      </c>
      <c r="J14574" s="1" t="s">
        <v>23</v>
      </c>
      <c r="K14574" s="1" t="s">
        <v>16</v>
      </c>
      <c r="L14574" s="1" t="s">
        <v>16</v>
      </c>
      <c r="M14574" s="1" t="s">
        <v>16</v>
      </c>
      <c r="N14574" s="1" t="s">
        <v>16</v>
      </c>
      <c r="O14574" s="1">
        <v>63.2</v>
      </c>
      <c r="P14574" s="1">
        <v>1.0</v>
      </c>
    </row>
    <row r="14575">
      <c r="A14575" s="1" t="s">
        <v>29</v>
      </c>
      <c r="B14575" s="1" t="s">
        <v>17441</v>
      </c>
      <c r="C14575" s="2" t="s">
        <v>17412</v>
      </c>
      <c r="D14575" s="1" t="s">
        <v>19</v>
      </c>
      <c r="E14575" s="3" t="str">
        <f>HYPERLINK("https://fyndiq.se/produkt/66924f1ff238487e/", "2-Pack GOOGLE PIXEL 7A Skärmskydd - Härdat Glas 9H - Super kvalitet 3D")</f>
        <v>2-Pack GOOGLE PIXEL 7A Skärmskydd - Härdat Glas 9H - Super kvalitet 3D</v>
      </c>
      <c r="F14575" s="1" t="s">
        <v>315</v>
      </c>
      <c r="G14575" s="1" t="s">
        <v>316</v>
      </c>
      <c r="H14575" s="1" t="s">
        <v>317</v>
      </c>
      <c r="I14575" s="1" t="s">
        <v>16</v>
      </c>
      <c r="J14575" s="1" t="s">
        <v>23</v>
      </c>
      <c r="K14575" s="1" t="s">
        <v>16</v>
      </c>
      <c r="L14575" s="1" t="s">
        <v>16</v>
      </c>
      <c r="M14575" s="1" t="s">
        <v>16</v>
      </c>
      <c r="N14575" s="1" t="s">
        <v>16</v>
      </c>
      <c r="O14575" s="1">
        <v>63.2</v>
      </c>
      <c r="P14575" s="1">
        <v>1.0</v>
      </c>
    </row>
    <row r="14576">
      <c r="A14576" s="1" t="s">
        <v>29</v>
      </c>
      <c r="B14576" s="1" t="s">
        <v>17442</v>
      </c>
      <c r="C14576" s="2" t="s">
        <v>17412</v>
      </c>
      <c r="D14576" s="1" t="s">
        <v>19</v>
      </c>
      <c r="E14576" s="3" t="str">
        <f>HYPERLINK("https://fyndiq.se/produkt/082f3cf898c84831/", "2 Pack Galaxy S20 Ultra - Härdat glas 9H - Super kvalitet 3D")</f>
        <v>2 Pack Galaxy S20 Ultra - Härdat glas 9H - Super kvalitet 3D</v>
      </c>
      <c r="F14576" s="1" t="s">
        <v>460</v>
      </c>
      <c r="G14576" s="1" t="s">
        <v>461</v>
      </c>
      <c r="H14576" s="1" t="s">
        <v>462</v>
      </c>
      <c r="I14576" s="1" t="s">
        <v>16</v>
      </c>
      <c r="J14576" s="1" t="s">
        <v>23</v>
      </c>
      <c r="K14576" s="1" t="s">
        <v>16</v>
      </c>
      <c r="L14576" s="1" t="s">
        <v>16</v>
      </c>
      <c r="M14576" s="1" t="s">
        <v>16</v>
      </c>
      <c r="N14576" s="1" t="s">
        <v>16</v>
      </c>
      <c r="O14576" s="1">
        <v>63.2</v>
      </c>
      <c r="P14576" s="1">
        <v>1.0</v>
      </c>
    </row>
    <row r="14577">
      <c r="A14577" s="1" t="s">
        <v>29</v>
      </c>
      <c r="B14577" s="1" t="s">
        <v>17443</v>
      </c>
      <c r="C14577" s="2" t="s">
        <v>17412</v>
      </c>
      <c r="D14577" s="1" t="s">
        <v>19</v>
      </c>
      <c r="E14577" s="3" t="str">
        <f t="shared" ref="E14577:E14581" si="678">HYPERLINK("https://fyndiq.se/produkt/dfe28e565d2e4c8d/", "2 Pack Samsung S21 FE - 9H Härdat Glass - Super Kvalitet 3D")</f>
        <v>2 Pack Samsung S21 FE - 9H Härdat Glass - Super Kvalitet 3D</v>
      </c>
      <c r="F14577" s="1" t="s">
        <v>276</v>
      </c>
      <c r="G14577" s="1" t="s">
        <v>277</v>
      </c>
      <c r="H14577" s="1" t="s">
        <v>278</v>
      </c>
      <c r="I14577" s="1" t="s">
        <v>1311</v>
      </c>
      <c r="J14577" s="1" t="s">
        <v>23</v>
      </c>
      <c r="K14577" s="1" t="s">
        <v>16</v>
      </c>
      <c r="L14577" s="1" t="s">
        <v>16</v>
      </c>
      <c r="M14577" s="1" t="s">
        <v>16</v>
      </c>
      <c r="N14577" s="1" t="s">
        <v>16</v>
      </c>
      <c r="O14577" s="1">
        <v>63.2</v>
      </c>
      <c r="P14577" s="1">
        <v>1.0</v>
      </c>
    </row>
    <row r="14578">
      <c r="A14578" s="1" t="s">
        <v>29</v>
      </c>
      <c r="B14578" s="1" t="s">
        <v>17444</v>
      </c>
      <c r="C14578" s="2" t="s">
        <v>17412</v>
      </c>
      <c r="D14578" s="1" t="s">
        <v>19</v>
      </c>
      <c r="E14578" s="3" t="str">
        <f t="shared" si="678"/>
        <v>2 Pack Samsung S21 FE - 9H Härdat Glass - Super Kvalitet 3D</v>
      </c>
      <c r="F14578" s="1" t="s">
        <v>276</v>
      </c>
      <c r="G14578" s="1" t="s">
        <v>277</v>
      </c>
      <c r="H14578" s="1" t="s">
        <v>278</v>
      </c>
      <c r="I14578" s="1" t="s">
        <v>16</v>
      </c>
      <c r="J14578" s="1" t="s">
        <v>23</v>
      </c>
      <c r="K14578" s="1" t="s">
        <v>16</v>
      </c>
      <c r="L14578" s="1" t="s">
        <v>16</v>
      </c>
      <c r="M14578" s="1" t="s">
        <v>16</v>
      </c>
      <c r="N14578" s="1" t="s">
        <v>16</v>
      </c>
      <c r="O14578" s="1">
        <v>63.2</v>
      </c>
      <c r="P14578" s="1">
        <v>1.0</v>
      </c>
    </row>
    <row r="14579">
      <c r="A14579" s="1" t="s">
        <v>29</v>
      </c>
      <c r="B14579" s="1" t="s">
        <v>17445</v>
      </c>
      <c r="C14579" s="2" t="s">
        <v>17412</v>
      </c>
      <c r="D14579" s="1" t="s">
        <v>19</v>
      </c>
      <c r="E14579" s="3" t="str">
        <f t="shared" si="678"/>
        <v>2 Pack Samsung S21 FE - 9H Härdat Glass - Super Kvalitet 3D</v>
      </c>
      <c r="F14579" s="1" t="s">
        <v>276</v>
      </c>
      <c r="G14579" s="1" t="s">
        <v>277</v>
      </c>
      <c r="H14579" s="1" t="s">
        <v>278</v>
      </c>
      <c r="I14579" s="1" t="s">
        <v>16</v>
      </c>
      <c r="J14579" s="1" t="s">
        <v>23</v>
      </c>
      <c r="K14579" s="1" t="s">
        <v>16</v>
      </c>
      <c r="L14579" s="1" t="s">
        <v>16</v>
      </c>
      <c r="M14579" s="1" t="s">
        <v>16</v>
      </c>
      <c r="N14579" s="1" t="s">
        <v>16</v>
      </c>
      <c r="O14579" s="1">
        <v>63.2</v>
      </c>
      <c r="P14579" s="1">
        <v>1.0</v>
      </c>
    </row>
    <row r="14580">
      <c r="A14580" s="1" t="s">
        <v>29</v>
      </c>
      <c r="B14580" s="1" t="s">
        <v>17446</v>
      </c>
      <c r="C14580" s="2" t="s">
        <v>17412</v>
      </c>
      <c r="D14580" s="1" t="s">
        <v>19</v>
      </c>
      <c r="E14580" s="3" t="str">
        <f t="shared" si="678"/>
        <v>2 Pack Samsung S21 FE - 9H Härdat Glass - Super Kvalitet 3D</v>
      </c>
      <c r="F14580" s="1" t="s">
        <v>276</v>
      </c>
      <c r="G14580" s="1" t="s">
        <v>277</v>
      </c>
      <c r="H14580" s="1" t="s">
        <v>278</v>
      </c>
      <c r="I14580" s="1" t="s">
        <v>16</v>
      </c>
      <c r="J14580" s="1" t="s">
        <v>23</v>
      </c>
      <c r="K14580" s="1" t="s">
        <v>16</v>
      </c>
      <c r="L14580" s="1" t="s">
        <v>16</v>
      </c>
      <c r="M14580" s="1" t="s">
        <v>16</v>
      </c>
      <c r="N14580" s="1" t="s">
        <v>16</v>
      </c>
      <c r="O14580" s="1">
        <v>63.2</v>
      </c>
      <c r="P14580" s="1">
        <v>1.0</v>
      </c>
    </row>
    <row r="14581">
      <c r="A14581" s="1" t="s">
        <v>29</v>
      </c>
      <c r="B14581" s="1" t="s">
        <v>17447</v>
      </c>
      <c r="C14581" s="2" t="s">
        <v>17412</v>
      </c>
      <c r="D14581" s="1" t="s">
        <v>19</v>
      </c>
      <c r="E14581" s="3" t="str">
        <f t="shared" si="678"/>
        <v>2 Pack Samsung S21 FE - 9H Härdat Glass - Super Kvalitet 3D</v>
      </c>
      <c r="F14581" s="1" t="s">
        <v>276</v>
      </c>
      <c r="G14581" s="1" t="s">
        <v>277</v>
      </c>
      <c r="H14581" s="1" t="s">
        <v>278</v>
      </c>
      <c r="I14581" s="1" t="s">
        <v>16</v>
      </c>
      <c r="J14581" s="1" t="s">
        <v>23</v>
      </c>
      <c r="K14581" s="1" t="s">
        <v>16</v>
      </c>
      <c r="L14581" s="1" t="s">
        <v>16</v>
      </c>
      <c r="M14581" s="1" t="s">
        <v>16</v>
      </c>
      <c r="N14581" s="1" t="s">
        <v>16</v>
      </c>
      <c r="O14581" s="1">
        <v>63.2</v>
      </c>
      <c r="P14581" s="1">
        <v>1.0</v>
      </c>
    </row>
    <row r="14582">
      <c r="A14582" s="1" t="s">
        <v>29</v>
      </c>
      <c r="B14582" s="1" t="s">
        <v>17448</v>
      </c>
      <c r="C14582" s="2" t="s">
        <v>17412</v>
      </c>
      <c r="D14582" s="1" t="s">
        <v>19</v>
      </c>
      <c r="E14582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4582" s="1" t="s">
        <v>340</v>
      </c>
      <c r="G14582" s="1" t="s">
        <v>341</v>
      </c>
      <c r="H14582" s="1" t="s">
        <v>342</v>
      </c>
      <c r="I14582" s="1" t="s">
        <v>16</v>
      </c>
      <c r="J14582" s="1" t="s">
        <v>23</v>
      </c>
      <c r="K14582" s="1" t="s">
        <v>16</v>
      </c>
      <c r="L14582" s="1" t="s">
        <v>16</v>
      </c>
      <c r="M14582" s="1" t="s">
        <v>16</v>
      </c>
      <c r="N14582" s="1" t="s">
        <v>16</v>
      </c>
      <c r="O14582" s="1">
        <v>63.2</v>
      </c>
      <c r="P14582" s="1">
        <v>1.0</v>
      </c>
    </row>
    <row r="14583">
      <c r="A14583" s="1" t="s">
        <v>29</v>
      </c>
      <c r="B14583" s="1" t="s">
        <v>17449</v>
      </c>
      <c r="C14583" s="2" t="s">
        <v>17412</v>
      </c>
      <c r="D14583" s="1" t="s">
        <v>19</v>
      </c>
      <c r="E14583" s="3" t="str">
        <f>HYPERLINK("https://fyndiq.se/produkt/e979d771c214497d/", "2-Pack Samsung Galaxy A32 5G - Härdat Glas 9H - Super Kvalitet")</f>
        <v>2-Pack Samsung Galaxy A32 5G - Härdat Glas 9H - Super Kvalitet</v>
      </c>
      <c r="F14583" s="1" t="s">
        <v>2232</v>
      </c>
      <c r="G14583" s="1" t="s">
        <v>2233</v>
      </c>
      <c r="H14583" s="1" t="s">
        <v>2234</v>
      </c>
      <c r="I14583" s="1" t="s">
        <v>16</v>
      </c>
      <c r="J14583" s="1" t="s">
        <v>23</v>
      </c>
      <c r="K14583" s="1" t="s">
        <v>16</v>
      </c>
      <c r="L14583" s="1" t="s">
        <v>16</v>
      </c>
      <c r="M14583" s="1" t="s">
        <v>16</v>
      </c>
      <c r="N14583" s="1" t="s">
        <v>16</v>
      </c>
      <c r="O14583" s="1">
        <v>63.2</v>
      </c>
      <c r="P14583" s="1">
        <v>1.0</v>
      </c>
    </row>
    <row r="14584">
      <c r="A14584" s="1" t="s">
        <v>29</v>
      </c>
      <c r="B14584" s="1" t="s">
        <v>17450</v>
      </c>
      <c r="C14584" s="2" t="s">
        <v>17412</v>
      </c>
      <c r="D14584" s="1" t="s">
        <v>19</v>
      </c>
      <c r="E14584" s="3" t="str">
        <f>HYPERLINK("https://fyndiq.se/produkt/d6dbb16e83504add/", "2 Pack Apple Watch 41mm -Härdat glas 9H – Super kvalitet 3D")</f>
        <v>2 Pack Apple Watch 41mm -Härdat glas 9H – Super kvalitet 3D</v>
      </c>
      <c r="F14584" s="1" t="s">
        <v>3163</v>
      </c>
      <c r="G14584" s="1" t="s">
        <v>3164</v>
      </c>
      <c r="H14584" s="1" t="s">
        <v>3165</v>
      </c>
      <c r="I14584" s="1" t="s">
        <v>16</v>
      </c>
      <c r="J14584" s="1" t="s">
        <v>23</v>
      </c>
      <c r="K14584" s="1" t="s">
        <v>16</v>
      </c>
      <c r="L14584" s="1" t="s">
        <v>16</v>
      </c>
      <c r="M14584" s="1" t="s">
        <v>16</v>
      </c>
      <c r="N14584" s="1" t="s">
        <v>16</v>
      </c>
      <c r="O14584" s="1">
        <v>63.2</v>
      </c>
      <c r="P14584" s="1">
        <v>1.0</v>
      </c>
    </row>
    <row r="14585">
      <c r="A14585" s="1" t="s">
        <v>29</v>
      </c>
      <c r="B14585" s="1" t="s">
        <v>17451</v>
      </c>
      <c r="C14585" s="2" t="s">
        <v>17412</v>
      </c>
      <c r="D14585" s="1" t="s">
        <v>19</v>
      </c>
      <c r="E14585" s="3" t="str">
        <f>HYPERLINK("https://fyndiq.se/produkt/54c4aefb623d4e19/", "Samsung S21 Ultra Premium Transparent Skal: Stöttåligt med Förstärkta Hörn")</f>
        <v>Samsung S21 Ultra Premium Transparent Skal: Stöttåligt med Förstärkta Hörn</v>
      </c>
      <c r="F14585" s="1" t="s">
        <v>13266</v>
      </c>
      <c r="G14585" s="1" t="s">
        <v>13267</v>
      </c>
      <c r="H14585" s="1" t="s">
        <v>13268</v>
      </c>
      <c r="I14585" s="1" t="s">
        <v>16</v>
      </c>
      <c r="J14585" s="1" t="s">
        <v>23</v>
      </c>
      <c r="K14585" s="1" t="s">
        <v>16</v>
      </c>
      <c r="L14585" s="1" t="s">
        <v>16</v>
      </c>
      <c r="M14585" s="1" t="s">
        <v>16</v>
      </c>
      <c r="N14585" s="1" t="s">
        <v>16</v>
      </c>
      <c r="O14585" s="1">
        <v>63.2</v>
      </c>
      <c r="P14585" s="1">
        <v>1.0</v>
      </c>
    </row>
    <row r="14586">
      <c r="A14586" s="1" t="s">
        <v>29</v>
      </c>
      <c r="B14586" s="1" t="s">
        <v>17452</v>
      </c>
      <c r="C14586" s="2" t="s">
        <v>17412</v>
      </c>
      <c r="D14586" s="1" t="s">
        <v>19</v>
      </c>
      <c r="E14586" s="3" t="str">
        <f t="shared" ref="E14586:E14589" si="679">HYPERLINK("https://fyndiq.se/produkt/f7b16236096d401a/", "2-Pack Google Pixel 7A - Härdat glas 9H - Super kvalitet 3D Skärmskydd")</f>
        <v>2-Pack Google Pixel 7A - Härdat glas 9H - Super kvalitet 3D Skärmskydd</v>
      </c>
      <c r="F14586" s="1" t="s">
        <v>852</v>
      </c>
      <c r="G14586" s="1" t="s">
        <v>853</v>
      </c>
      <c r="H14586" s="1" t="s">
        <v>854</v>
      </c>
      <c r="I14586" s="1" t="s">
        <v>16</v>
      </c>
      <c r="J14586" s="1" t="s">
        <v>23</v>
      </c>
      <c r="K14586" s="1" t="s">
        <v>16</v>
      </c>
      <c r="L14586" s="1" t="s">
        <v>16</v>
      </c>
      <c r="M14586" s="1" t="s">
        <v>16</v>
      </c>
      <c r="N14586" s="1" t="s">
        <v>16</v>
      </c>
      <c r="O14586" s="1">
        <v>63.2</v>
      </c>
      <c r="P14586" s="1">
        <v>1.0</v>
      </c>
    </row>
    <row r="14587">
      <c r="A14587" s="1" t="s">
        <v>29</v>
      </c>
      <c r="B14587" s="1" t="s">
        <v>17453</v>
      </c>
      <c r="C14587" s="2" t="s">
        <v>17412</v>
      </c>
      <c r="D14587" s="1" t="s">
        <v>19</v>
      </c>
      <c r="E14587" s="3" t="str">
        <f t="shared" si="679"/>
        <v>2-Pack Google Pixel 7A - Härdat glas 9H - Super kvalitet 3D Skärmskydd</v>
      </c>
      <c r="F14587" s="1" t="s">
        <v>852</v>
      </c>
      <c r="G14587" s="1" t="s">
        <v>853</v>
      </c>
      <c r="H14587" s="1" t="s">
        <v>854</v>
      </c>
      <c r="I14587" s="1" t="s">
        <v>16</v>
      </c>
      <c r="J14587" s="1" t="s">
        <v>23</v>
      </c>
      <c r="K14587" s="1" t="s">
        <v>16</v>
      </c>
      <c r="L14587" s="1" t="s">
        <v>16</v>
      </c>
      <c r="M14587" s="1" t="s">
        <v>16</v>
      </c>
      <c r="N14587" s="1" t="s">
        <v>16</v>
      </c>
      <c r="O14587" s="1">
        <v>63.2</v>
      </c>
      <c r="P14587" s="1">
        <v>1.0</v>
      </c>
    </row>
    <row r="14588">
      <c r="A14588" s="1" t="s">
        <v>29</v>
      </c>
      <c r="B14588" s="1" t="s">
        <v>17454</v>
      </c>
      <c r="C14588" s="2" t="s">
        <v>17412</v>
      </c>
      <c r="D14588" s="1" t="s">
        <v>19</v>
      </c>
      <c r="E14588" s="3" t="str">
        <f t="shared" si="679"/>
        <v>2-Pack Google Pixel 7A - Härdat glas 9H - Super kvalitet 3D Skärmskydd</v>
      </c>
      <c r="F14588" s="1" t="s">
        <v>852</v>
      </c>
      <c r="G14588" s="1" t="s">
        <v>853</v>
      </c>
      <c r="H14588" s="1" t="s">
        <v>854</v>
      </c>
      <c r="I14588" s="1" t="s">
        <v>16</v>
      </c>
      <c r="J14588" s="1" t="s">
        <v>23</v>
      </c>
      <c r="K14588" s="1" t="s">
        <v>16</v>
      </c>
      <c r="L14588" s="1" t="s">
        <v>16</v>
      </c>
      <c r="M14588" s="1" t="s">
        <v>16</v>
      </c>
      <c r="N14588" s="1" t="s">
        <v>16</v>
      </c>
      <c r="O14588" s="1">
        <v>63.2</v>
      </c>
      <c r="P14588" s="1">
        <v>1.0</v>
      </c>
    </row>
    <row r="14589">
      <c r="A14589" s="1" t="s">
        <v>29</v>
      </c>
      <c r="B14589" s="1" t="s">
        <v>17455</v>
      </c>
      <c r="C14589" s="2" t="s">
        <v>17412</v>
      </c>
      <c r="D14589" s="1" t="s">
        <v>19</v>
      </c>
      <c r="E14589" s="3" t="str">
        <f t="shared" si="679"/>
        <v>2-Pack Google Pixel 7A - Härdat glas 9H - Super kvalitet 3D Skärmskydd</v>
      </c>
      <c r="F14589" s="1" t="s">
        <v>852</v>
      </c>
      <c r="G14589" s="1" t="s">
        <v>853</v>
      </c>
      <c r="H14589" s="1" t="s">
        <v>854</v>
      </c>
      <c r="I14589" s="1" t="s">
        <v>16</v>
      </c>
      <c r="J14589" s="1" t="s">
        <v>23</v>
      </c>
      <c r="K14589" s="1" t="s">
        <v>16</v>
      </c>
      <c r="L14589" s="1" t="s">
        <v>16</v>
      </c>
      <c r="M14589" s="1" t="s">
        <v>16</v>
      </c>
      <c r="N14589" s="1" t="s">
        <v>16</v>
      </c>
      <c r="O14589" s="1">
        <v>63.2</v>
      </c>
      <c r="P14589" s="1">
        <v>1.0</v>
      </c>
    </row>
    <row r="14590">
      <c r="A14590" s="1" t="s">
        <v>29</v>
      </c>
      <c r="B14590" s="1" t="s">
        <v>17456</v>
      </c>
      <c r="C14590" s="2" t="s">
        <v>17412</v>
      </c>
      <c r="D14590" s="1" t="s">
        <v>19</v>
      </c>
      <c r="E14590" s="3" t="str">
        <f>HYPERLINK("https://fyndiq.se/produkt/4c221907d1254100/", "2-Pack Samsung A14 Skärmskydd - Härdat Glas 9H - Super kvalitet 3D")</f>
        <v>2-Pack Samsung A14 Skärmskydd - Härdat Glas 9H - Super kvalitet 3D</v>
      </c>
      <c r="F14590" s="1" t="s">
        <v>167</v>
      </c>
      <c r="G14590" s="1" t="s">
        <v>168</v>
      </c>
      <c r="H14590" s="1" t="s">
        <v>169</v>
      </c>
      <c r="I14590" s="1" t="s">
        <v>16</v>
      </c>
      <c r="J14590" s="1" t="s">
        <v>23</v>
      </c>
      <c r="K14590" s="1" t="s">
        <v>16</v>
      </c>
      <c r="L14590" s="1" t="s">
        <v>16</v>
      </c>
      <c r="M14590" s="1" t="s">
        <v>16</v>
      </c>
      <c r="N14590" s="1" t="s">
        <v>16</v>
      </c>
      <c r="O14590" s="1">
        <v>63.2</v>
      </c>
      <c r="P14590" s="1">
        <v>1.0</v>
      </c>
    </row>
    <row r="14591">
      <c r="A14591" s="1" t="s">
        <v>29</v>
      </c>
      <c r="B14591" s="1" t="s">
        <v>17457</v>
      </c>
      <c r="C14591" s="2" t="s">
        <v>17412</v>
      </c>
      <c r="D14591" s="1" t="s">
        <v>19</v>
      </c>
      <c r="E14591" s="3" t="str">
        <f>HYPERLINK("https://fyndiq.se/produkt/675bb02ed6bb4e07/", "2-Pack Samsung Galaxy S21 Ultra - Härdat Glas 9H-Super Kvalitet")</f>
        <v>2-Pack Samsung Galaxy S21 Ultra - Härdat Glas 9H-Super Kvalitet</v>
      </c>
      <c r="F14591" s="1" t="s">
        <v>91</v>
      </c>
      <c r="G14591" s="1" t="s">
        <v>92</v>
      </c>
      <c r="H14591" s="1" t="s">
        <v>93</v>
      </c>
      <c r="I14591" s="1" t="s">
        <v>16</v>
      </c>
      <c r="J14591" s="1" t="s">
        <v>23</v>
      </c>
      <c r="K14591" s="1" t="s">
        <v>16</v>
      </c>
      <c r="L14591" s="1" t="s">
        <v>16</v>
      </c>
      <c r="M14591" s="1" t="s">
        <v>16</v>
      </c>
      <c r="N14591" s="1" t="s">
        <v>16</v>
      </c>
      <c r="O14591" s="1">
        <v>63.2</v>
      </c>
      <c r="P14591" s="1">
        <v>1.0</v>
      </c>
    </row>
    <row r="14592">
      <c r="A14592" s="1" t="s">
        <v>29</v>
      </c>
      <c r="B14592" s="1" t="s">
        <v>17458</v>
      </c>
      <c r="C14592" s="2" t="s">
        <v>17412</v>
      </c>
      <c r="D14592" s="1" t="s">
        <v>19</v>
      </c>
      <c r="E14592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4592" s="1" t="s">
        <v>2836</v>
      </c>
      <c r="G14592" s="1" t="s">
        <v>2837</v>
      </c>
      <c r="H14592" s="1" t="s">
        <v>2838</v>
      </c>
      <c r="I14592" s="1" t="s">
        <v>16</v>
      </c>
      <c r="J14592" s="1" t="s">
        <v>23</v>
      </c>
      <c r="K14592" s="1" t="s">
        <v>16</v>
      </c>
      <c r="L14592" s="1" t="s">
        <v>16</v>
      </c>
      <c r="M14592" s="1" t="s">
        <v>16</v>
      </c>
      <c r="N14592" s="1" t="s">
        <v>16</v>
      </c>
      <c r="O14592" s="1">
        <v>63.2</v>
      </c>
      <c r="P14592" s="1">
        <v>1.0</v>
      </c>
    </row>
    <row r="14593">
      <c r="A14593" s="1" t="s">
        <v>29</v>
      </c>
      <c r="B14593" s="1" t="s">
        <v>17459</v>
      </c>
      <c r="C14593" s="2" t="s">
        <v>17412</v>
      </c>
      <c r="D14593" s="1" t="s">
        <v>19</v>
      </c>
      <c r="E14593" s="3" t="str">
        <f>HYPERLINK("https://fyndiq.se/produkt/c398466bf0524e85/", "2-Pack Samsung S23 - 9H Härdat Glass - 3D Super Kvalitet Skärmskydd")</f>
        <v>2-Pack Samsung S23 - 9H Härdat Glass - 3D Super Kvalitet Skärmskydd</v>
      </c>
      <c r="F14593" s="1" t="s">
        <v>1365</v>
      </c>
      <c r="G14593" s="1" t="s">
        <v>1366</v>
      </c>
      <c r="H14593" s="1" t="s">
        <v>1367</v>
      </c>
      <c r="I14593" s="1" t="s">
        <v>16</v>
      </c>
      <c r="J14593" s="1" t="s">
        <v>23</v>
      </c>
      <c r="K14593" s="1" t="s">
        <v>16</v>
      </c>
      <c r="L14593" s="1" t="s">
        <v>16</v>
      </c>
      <c r="M14593" s="1" t="s">
        <v>16</v>
      </c>
      <c r="N14593" s="1" t="s">
        <v>16</v>
      </c>
      <c r="O14593" s="1">
        <v>63.2</v>
      </c>
      <c r="P14593" s="1">
        <v>1.0</v>
      </c>
    </row>
    <row r="14594">
      <c r="A14594" s="1" t="s">
        <v>29</v>
      </c>
      <c r="B14594" s="1" t="s">
        <v>17460</v>
      </c>
      <c r="C14594" s="2" t="s">
        <v>17412</v>
      </c>
      <c r="D14594" s="1" t="s">
        <v>19</v>
      </c>
      <c r="E14594" s="3" t="str">
        <f t="shared" ref="E14594:E14595" si="680">HYPERLINK("https://fyndiq.se/produkt/860c7ae305b54883/", "2 Pack Samsung S21 Ultra 5G - Härdat glas 9H - Super kvalitet 3D")</f>
        <v>2 Pack Samsung S21 Ultra 5G - Härdat glas 9H - Super kvalitet 3D</v>
      </c>
      <c r="F14594" s="1" t="s">
        <v>649</v>
      </c>
      <c r="G14594" s="1" t="s">
        <v>650</v>
      </c>
      <c r="H14594" s="1" t="s">
        <v>651</v>
      </c>
      <c r="I14594" s="1" t="s">
        <v>16</v>
      </c>
      <c r="J14594" s="1" t="s">
        <v>23</v>
      </c>
      <c r="K14594" s="1" t="s">
        <v>16</v>
      </c>
      <c r="L14594" s="1" t="s">
        <v>16</v>
      </c>
      <c r="M14594" s="1" t="s">
        <v>16</v>
      </c>
      <c r="N14594" s="1" t="s">
        <v>16</v>
      </c>
      <c r="O14594" s="1">
        <v>63.2</v>
      </c>
      <c r="P14594" s="1">
        <v>1.0</v>
      </c>
    </row>
    <row r="14595">
      <c r="A14595" s="1" t="s">
        <v>29</v>
      </c>
      <c r="B14595" s="1" t="s">
        <v>17461</v>
      </c>
      <c r="C14595" s="2" t="s">
        <v>17412</v>
      </c>
      <c r="D14595" s="1" t="s">
        <v>19</v>
      </c>
      <c r="E14595" s="3" t="str">
        <f t="shared" si="680"/>
        <v>2 Pack Samsung S21 Ultra 5G - Härdat glas 9H - Super kvalitet 3D</v>
      </c>
      <c r="F14595" s="1" t="s">
        <v>649</v>
      </c>
      <c r="G14595" s="1" t="s">
        <v>650</v>
      </c>
      <c r="H14595" s="1" t="s">
        <v>651</v>
      </c>
      <c r="I14595" s="1" t="s">
        <v>16</v>
      </c>
      <c r="J14595" s="1" t="s">
        <v>23</v>
      </c>
      <c r="K14595" s="1" t="s">
        <v>16</v>
      </c>
      <c r="L14595" s="1" t="s">
        <v>16</v>
      </c>
      <c r="M14595" s="1" t="s">
        <v>16</v>
      </c>
      <c r="N14595" s="1" t="s">
        <v>16</v>
      </c>
      <c r="O14595" s="1">
        <v>63.2</v>
      </c>
      <c r="P14595" s="1">
        <v>1.0</v>
      </c>
    </row>
    <row r="14596">
      <c r="A14596" s="1" t="s">
        <v>29</v>
      </c>
      <c r="B14596" s="1" t="s">
        <v>17462</v>
      </c>
      <c r="C14596" s="2" t="s">
        <v>17412</v>
      </c>
      <c r="D14596" s="1" t="s">
        <v>19</v>
      </c>
      <c r="E14596" s="3" t="str">
        <f>HYPERLINK("https://fyndiq.se/produkt/2a9c08e4daf04aed/", "2-Pack Xiaomi 12T Pro - Härdat Glas 9H - Super kvalitet 3D Skärmskydd")</f>
        <v>2-Pack Xiaomi 12T Pro - Härdat Glas 9H - Super kvalitet 3D Skärmskydd</v>
      </c>
      <c r="F14596" s="1" t="s">
        <v>376</v>
      </c>
      <c r="G14596" s="1" t="s">
        <v>377</v>
      </c>
      <c r="H14596" s="1" t="s">
        <v>378</v>
      </c>
      <c r="I14596" s="1" t="s">
        <v>16</v>
      </c>
      <c r="J14596" s="1" t="s">
        <v>23</v>
      </c>
      <c r="K14596" s="1" t="s">
        <v>16</v>
      </c>
      <c r="L14596" s="1" t="s">
        <v>16</v>
      </c>
      <c r="M14596" s="1" t="s">
        <v>16</v>
      </c>
      <c r="N14596" s="1" t="s">
        <v>16</v>
      </c>
      <c r="O14596" s="1">
        <v>63.2</v>
      </c>
      <c r="P14596" s="1">
        <v>1.0</v>
      </c>
    </row>
    <row r="14597">
      <c r="A14597" s="1" t="s">
        <v>29</v>
      </c>
      <c r="B14597" s="1" t="s">
        <v>17463</v>
      </c>
      <c r="C14597" s="2" t="s">
        <v>17412</v>
      </c>
      <c r="D14597" s="1" t="s">
        <v>19</v>
      </c>
      <c r="E14597" s="3" t="str">
        <f>HYPERLINK("https://fyndiq.se/produkt/26d546a7abf24769/", "Samsung S20 FE Premium Transparent Skal: Stöttåligt med Förstärkta Hörn")</f>
        <v>Samsung S20 FE Premium Transparent Skal: Stöttåligt med Förstärkta Hörn</v>
      </c>
      <c r="F14597" s="1" t="s">
        <v>17464</v>
      </c>
      <c r="G14597" s="1" t="s">
        <v>17465</v>
      </c>
      <c r="H14597" s="1" t="s">
        <v>17466</v>
      </c>
      <c r="I14597" s="1" t="s">
        <v>16</v>
      </c>
      <c r="J14597" s="1" t="s">
        <v>23</v>
      </c>
      <c r="K14597" s="1" t="s">
        <v>16</v>
      </c>
      <c r="L14597" s="1" t="s">
        <v>16</v>
      </c>
      <c r="M14597" s="1" t="s">
        <v>16</v>
      </c>
      <c r="N14597" s="1" t="s">
        <v>16</v>
      </c>
      <c r="O14597" s="1">
        <v>63.2</v>
      </c>
      <c r="P14597" s="1">
        <v>1.0</v>
      </c>
    </row>
    <row r="14598">
      <c r="A14598" s="1" t="s">
        <v>29</v>
      </c>
      <c r="B14598" s="1" t="s">
        <v>17467</v>
      </c>
      <c r="C14598" s="2" t="s">
        <v>17412</v>
      </c>
      <c r="D14598" s="1" t="s">
        <v>19</v>
      </c>
      <c r="E14598" s="3" t="str">
        <f>HYPERLINK("https://fyndiq.se/produkt/13429430b0324fde/", "2-Pack Samsung Galaxy A23 5G - Härdat Glas 9H - Super Kvalitet 3D")</f>
        <v>2-Pack Samsung Galaxy A23 5G - Härdat Glas 9H - Super Kvalitet 3D</v>
      </c>
      <c r="F14598" s="1" t="s">
        <v>1761</v>
      </c>
      <c r="G14598" s="1" t="s">
        <v>1762</v>
      </c>
      <c r="H14598" s="1" t="s">
        <v>1763</v>
      </c>
      <c r="I14598" s="1" t="s">
        <v>16</v>
      </c>
      <c r="J14598" s="1" t="s">
        <v>23</v>
      </c>
      <c r="K14598" s="1" t="s">
        <v>16</v>
      </c>
      <c r="L14598" s="1" t="s">
        <v>16</v>
      </c>
      <c r="M14598" s="1" t="s">
        <v>16</v>
      </c>
      <c r="N14598" s="1" t="s">
        <v>16</v>
      </c>
      <c r="O14598" s="1">
        <v>63.2</v>
      </c>
      <c r="P14598" s="1">
        <v>1.0</v>
      </c>
    </row>
    <row r="14599">
      <c r="A14599" s="1" t="s">
        <v>29</v>
      </c>
      <c r="B14599" s="1" t="s">
        <v>17468</v>
      </c>
      <c r="C14599" s="2" t="s">
        <v>17412</v>
      </c>
      <c r="D14599" s="1" t="s">
        <v>19</v>
      </c>
      <c r="E14599" s="3" t="str">
        <f>HYPERLINK("https://fyndiq.se/produkt/f7b16236096d401a/", "2-Pack Google Pixel 7A - Härdat glas 9H - Super kvalitet 3D Skärmskydd")</f>
        <v>2-Pack Google Pixel 7A - Härdat glas 9H - Super kvalitet 3D Skärmskydd</v>
      </c>
      <c r="F14599" s="1" t="s">
        <v>852</v>
      </c>
      <c r="G14599" s="1" t="s">
        <v>853</v>
      </c>
      <c r="H14599" s="1" t="s">
        <v>854</v>
      </c>
      <c r="I14599" s="1" t="s">
        <v>16</v>
      </c>
      <c r="J14599" s="1" t="s">
        <v>23</v>
      </c>
      <c r="K14599" s="1" t="s">
        <v>16</v>
      </c>
      <c r="L14599" s="1" t="s">
        <v>16</v>
      </c>
      <c r="M14599" s="1" t="s">
        <v>16</v>
      </c>
      <c r="N14599" s="1" t="s">
        <v>16</v>
      </c>
      <c r="O14599" s="1">
        <v>63.2</v>
      </c>
      <c r="P14599" s="1">
        <v>1.0</v>
      </c>
    </row>
    <row r="14600">
      <c r="A14600" s="1" t="s">
        <v>29</v>
      </c>
      <c r="B14600" s="1" t="s">
        <v>17469</v>
      </c>
      <c r="C14600" s="2" t="s">
        <v>17412</v>
      </c>
      <c r="D14600" s="1" t="s">
        <v>19</v>
      </c>
      <c r="E1460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4600" s="1" t="s">
        <v>311</v>
      </c>
      <c r="G14600" s="1" t="s">
        <v>312</v>
      </c>
      <c r="H14600" s="1" t="s">
        <v>313</v>
      </c>
      <c r="I14600" s="1" t="s">
        <v>16</v>
      </c>
      <c r="J14600" s="1" t="s">
        <v>23</v>
      </c>
      <c r="K14600" s="1" t="s">
        <v>16</v>
      </c>
      <c r="L14600" s="1" t="s">
        <v>16</v>
      </c>
      <c r="M14600" s="1" t="s">
        <v>16</v>
      </c>
      <c r="N14600" s="1" t="s">
        <v>16</v>
      </c>
      <c r="O14600" s="1">
        <v>63.2</v>
      </c>
      <c r="P14600" s="1">
        <v>1.0</v>
      </c>
    </row>
    <row r="14601">
      <c r="A14601" s="1" t="s">
        <v>29</v>
      </c>
      <c r="B14601" s="1" t="s">
        <v>17470</v>
      </c>
      <c r="C14601" s="2" t="s">
        <v>17412</v>
      </c>
      <c r="D14601" s="1" t="s">
        <v>19</v>
      </c>
      <c r="E14601" s="3" t="str">
        <f t="shared" ref="E14601:E14602" si="681">HYPERLINK("https://fyndiq.se/produkt/4bbb3fa8e0b44286/", "2-Pack XIAOMI REDMI 13C Skärmskydd - Härdat Glas 9H - Super kvalitet 3D")</f>
        <v>2-Pack XIAOMI REDMI 13C Skärmskydd - Härdat Glas 9H - Super kvalitet 3D</v>
      </c>
      <c r="F14601" s="1" t="s">
        <v>103</v>
      </c>
      <c r="G14601" s="1" t="s">
        <v>104</v>
      </c>
      <c r="H14601" s="1" t="s">
        <v>105</v>
      </c>
      <c r="I14601" s="1" t="s">
        <v>16</v>
      </c>
      <c r="J14601" s="1" t="s">
        <v>23</v>
      </c>
      <c r="K14601" s="1" t="s">
        <v>16</v>
      </c>
      <c r="L14601" s="1" t="s">
        <v>16</v>
      </c>
      <c r="M14601" s="1" t="s">
        <v>16</v>
      </c>
      <c r="N14601" s="1" t="s">
        <v>16</v>
      </c>
      <c r="O14601" s="1">
        <v>63.2</v>
      </c>
      <c r="P14601" s="1">
        <v>1.0</v>
      </c>
    </row>
    <row r="14602">
      <c r="A14602" s="1" t="s">
        <v>29</v>
      </c>
      <c r="B14602" s="1" t="s">
        <v>17471</v>
      </c>
      <c r="C14602" s="2" t="s">
        <v>17412</v>
      </c>
      <c r="D14602" s="1" t="s">
        <v>19</v>
      </c>
      <c r="E14602" s="3" t="str">
        <f t="shared" si="681"/>
        <v>2-Pack XIAOMI REDMI 13C Skärmskydd - Härdat Glas 9H - Super kvalitet 3D</v>
      </c>
      <c r="F14602" s="1" t="s">
        <v>103</v>
      </c>
      <c r="G14602" s="1" t="s">
        <v>104</v>
      </c>
      <c r="H14602" s="1" t="s">
        <v>105</v>
      </c>
      <c r="I14602" s="1" t="s">
        <v>16</v>
      </c>
      <c r="J14602" s="1" t="s">
        <v>23</v>
      </c>
      <c r="K14602" s="1" t="s">
        <v>16</v>
      </c>
      <c r="L14602" s="1" t="s">
        <v>16</v>
      </c>
      <c r="M14602" s="1" t="s">
        <v>16</v>
      </c>
      <c r="N14602" s="1" t="s">
        <v>16</v>
      </c>
      <c r="O14602" s="1">
        <v>63.2</v>
      </c>
      <c r="P14602" s="1">
        <v>1.0</v>
      </c>
    </row>
    <row r="14603">
      <c r="A14603" s="1" t="s">
        <v>29</v>
      </c>
      <c r="B14603" s="1" t="s">
        <v>17472</v>
      </c>
      <c r="C14603" s="2" t="s">
        <v>17412</v>
      </c>
      <c r="D14603" s="1" t="s">
        <v>19</v>
      </c>
      <c r="E14603" s="3" t="str">
        <f>HYPERLINK("https://fyndiq.se/produkt/c38ab901b4714df2/", "2-Pack Samsung Galaxy S21 Ultra - Härdat Glas 9H-Super Kvalitet")</f>
        <v>2-Pack Samsung Galaxy S21 Ultra - Härdat Glas 9H-Super Kvalitet</v>
      </c>
      <c r="F14603" s="1" t="s">
        <v>1114</v>
      </c>
      <c r="G14603" s="1" t="s">
        <v>1115</v>
      </c>
      <c r="H14603" s="1" t="s">
        <v>1116</v>
      </c>
      <c r="I14603" s="1" t="s">
        <v>16</v>
      </c>
      <c r="J14603" s="1" t="s">
        <v>23</v>
      </c>
      <c r="K14603" s="1" t="s">
        <v>16</v>
      </c>
      <c r="L14603" s="1" t="s">
        <v>16</v>
      </c>
      <c r="M14603" s="1" t="s">
        <v>16</v>
      </c>
      <c r="N14603" s="1" t="s">
        <v>16</v>
      </c>
      <c r="O14603" s="1">
        <v>63.2</v>
      </c>
      <c r="P14603" s="1">
        <v>1.0</v>
      </c>
    </row>
    <row r="14604">
      <c r="A14604" s="1" t="s">
        <v>29</v>
      </c>
      <c r="B14604" s="1" t="s">
        <v>17473</v>
      </c>
      <c r="C14604" s="2" t="s">
        <v>17412</v>
      </c>
      <c r="D14604" s="1" t="s">
        <v>19</v>
      </c>
      <c r="E14604" s="3" t="str">
        <f>HYPERLINK("https://fyndiq.se/produkt/dfe28e565d2e4c8d/", "2 Pack Samsung S21 FE - 9H Härdat Glass - Super Kvalitet 3D")</f>
        <v>2 Pack Samsung S21 FE - 9H Härdat Glass - Super Kvalitet 3D</v>
      </c>
      <c r="F14604" s="1" t="s">
        <v>276</v>
      </c>
      <c r="G14604" s="1" t="s">
        <v>277</v>
      </c>
      <c r="H14604" s="1" t="s">
        <v>278</v>
      </c>
      <c r="I14604" s="1" t="s">
        <v>16</v>
      </c>
      <c r="J14604" s="1" t="s">
        <v>23</v>
      </c>
      <c r="K14604" s="1" t="s">
        <v>16</v>
      </c>
      <c r="L14604" s="1" t="s">
        <v>16</v>
      </c>
      <c r="M14604" s="1" t="s">
        <v>16</v>
      </c>
      <c r="N14604" s="1" t="s">
        <v>16</v>
      </c>
      <c r="O14604" s="1">
        <v>63.2</v>
      </c>
      <c r="P14604" s="1">
        <v>1.0</v>
      </c>
    </row>
    <row r="14605">
      <c r="A14605" s="1" t="s">
        <v>29</v>
      </c>
      <c r="B14605" s="1" t="s">
        <v>17474</v>
      </c>
      <c r="C14605" s="2" t="s">
        <v>17412</v>
      </c>
      <c r="D14605" s="1" t="s">
        <v>19</v>
      </c>
      <c r="E14605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4605" s="1" t="s">
        <v>9794</v>
      </c>
      <c r="G14605" s="1" t="s">
        <v>9795</v>
      </c>
      <c r="H14605" s="1" t="s">
        <v>9796</v>
      </c>
      <c r="I14605" s="1" t="s">
        <v>16</v>
      </c>
      <c r="J14605" s="1" t="s">
        <v>23</v>
      </c>
      <c r="K14605" s="1" t="s">
        <v>16</v>
      </c>
      <c r="L14605" s="1" t="s">
        <v>16</v>
      </c>
      <c r="M14605" s="1" t="s">
        <v>16</v>
      </c>
      <c r="N14605" s="1" t="s">
        <v>16</v>
      </c>
      <c r="O14605" s="1">
        <v>63.2</v>
      </c>
      <c r="P14605" s="1">
        <v>1.0</v>
      </c>
    </row>
    <row r="14606">
      <c r="A14606" s="1" t="s">
        <v>29</v>
      </c>
      <c r="B14606" s="1" t="s">
        <v>17475</v>
      </c>
      <c r="C14606" s="2" t="s">
        <v>17412</v>
      </c>
      <c r="D14606" s="1" t="s">
        <v>19</v>
      </c>
      <c r="E14606" s="3" t="str">
        <f>HYPERLINK("https://fyndiq.se/produkt/385e2b93efd34bdb/", "2-Pack Samsung Galaxy A03 - Härdat Glas 9H - Super Kvalitet 3D")</f>
        <v>2-Pack Samsung Galaxy A03 - Härdat Glas 9H - Super Kvalitet 3D</v>
      </c>
      <c r="F14606" s="1" t="s">
        <v>481</v>
      </c>
      <c r="G14606" s="1" t="s">
        <v>482</v>
      </c>
      <c r="H14606" s="1" t="s">
        <v>483</v>
      </c>
      <c r="I14606" s="1" t="s">
        <v>16</v>
      </c>
      <c r="J14606" s="1" t="s">
        <v>23</v>
      </c>
      <c r="K14606" s="1" t="s">
        <v>16</v>
      </c>
      <c r="L14606" s="1" t="s">
        <v>16</v>
      </c>
      <c r="M14606" s="1" t="s">
        <v>16</v>
      </c>
      <c r="N14606" s="1" t="s">
        <v>16</v>
      </c>
      <c r="O14606" s="1">
        <v>63.2</v>
      </c>
      <c r="P14606" s="1">
        <v>1.0</v>
      </c>
    </row>
    <row r="14607">
      <c r="A14607" s="1" t="s">
        <v>29</v>
      </c>
      <c r="B14607" s="1" t="s">
        <v>17476</v>
      </c>
      <c r="C14607" s="2" t="s">
        <v>17412</v>
      </c>
      <c r="D14607" s="1" t="s">
        <v>19</v>
      </c>
      <c r="E14607" s="3" t="str">
        <f>HYPERLINK("https://fyndiq.se/produkt/0965c8c8a5d84762/", "2-Pack Samsung Galaxy S10 - Härdat glas 9H - Super kvalitet 3D")</f>
        <v>2-Pack Samsung Galaxy S10 - Härdat glas 9H - Super kvalitet 3D</v>
      </c>
      <c r="F14607" s="1" t="s">
        <v>17477</v>
      </c>
      <c r="G14607" s="1" t="s">
        <v>17478</v>
      </c>
      <c r="H14607" s="1" t="s">
        <v>17479</v>
      </c>
      <c r="I14607" s="1" t="s">
        <v>16</v>
      </c>
      <c r="J14607" s="1" t="s">
        <v>23</v>
      </c>
      <c r="K14607" s="1" t="s">
        <v>16</v>
      </c>
      <c r="L14607" s="1" t="s">
        <v>16</v>
      </c>
      <c r="M14607" s="1" t="s">
        <v>16</v>
      </c>
      <c r="N14607" s="1" t="s">
        <v>16</v>
      </c>
      <c r="O14607" s="1">
        <v>63.2</v>
      </c>
      <c r="P14607" s="1">
        <v>1.0</v>
      </c>
    </row>
    <row r="14608">
      <c r="A14608" s="1" t="s">
        <v>29</v>
      </c>
      <c r="B14608" s="1" t="s">
        <v>17480</v>
      </c>
      <c r="C14608" s="2" t="s">
        <v>17412</v>
      </c>
      <c r="D14608" s="1" t="s">
        <v>19</v>
      </c>
      <c r="E14608" s="3" t="str">
        <f>HYPERLINK("https://fyndiq.se/produkt/13e76851ca504320/", "2-Pack Samsung Galaxy S22 Ultra - Härdat glas 9H - Top kvalitet")</f>
        <v>2-Pack Samsung Galaxy S22 Ultra - Härdat glas 9H - Top kvalitet</v>
      </c>
      <c r="F14608" s="1" t="s">
        <v>140</v>
      </c>
      <c r="G14608" s="1" t="s">
        <v>141</v>
      </c>
      <c r="H14608" s="1" t="s">
        <v>142</v>
      </c>
      <c r="I14608" s="1" t="s">
        <v>16</v>
      </c>
      <c r="J14608" s="1" t="s">
        <v>23</v>
      </c>
      <c r="K14608" s="1" t="s">
        <v>16</v>
      </c>
      <c r="L14608" s="1" t="s">
        <v>16</v>
      </c>
      <c r="M14608" s="1" t="s">
        <v>16</v>
      </c>
      <c r="N14608" s="1" t="s">
        <v>16</v>
      </c>
      <c r="O14608" s="1">
        <v>63.2</v>
      </c>
      <c r="P14608" s="1">
        <v>1.0</v>
      </c>
    </row>
    <row r="14609">
      <c r="A14609" s="1" t="s">
        <v>29</v>
      </c>
      <c r="B14609" s="1" t="s">
        <v>17481</v>
      </c>
      <c r="C14609" s="2" t="s">
        <v>17412</v>
      </c>
      <c r="D14609" s="1" t="s">
        <v>19</v>
      </c>
      <c r="E14609" s="3" t="str">
        <f>HYPERLINK("https://fyndiq.se/produkt/a00b62acc6644fd2/", "2-Pack Samsung Galaxy S10 - Härdat glas 9H – Super kvalitet 3D")</f>
        <v>2-Pack Samsung Galaxy S10 - Härdat glas 9H – Super kvalitet 3D</v>
      </c>
      <c r="F14609" s="1" t="s">
        <v>1291</v>
      </c>
      <c r="G14609" s="1" t="s">
        <v>1292</v>
      </c>
      <c r="H14609" s="1" t="s">
        <v>1293</v>
      </c>
      <c r="I14609" s="1" t="s">
        <v>16</v>
      </c>
      <c r="J14609" s="1" t="s">
        <v>23</v>
      </c>
      <c r="K14609" s="1" t="s">
        <v>16</v>
      </c>
      <c r="L14609" s="1" t="s">
        <v>16</v>
      </c>
      <c r="M14609" s="1" t="s">
        <v>16</v>
      </c>
      <c r="N14609" s="1" t="s">
        <v>16</v>
      </c>
      <c r="O14609" s="1">
        <v>63.2</v>
      </c>
      <c r="P14609" s="1">
        <v>1.0</v>
      </c>
    </row>
    <row r="14610">
      <c r="A14610" s="1" t="s">
        <v>29</v>
      </c>
      <c r="B14610" s="1" t="s">
        <v>17482</v>
      </c>
      <c r="C14610" s="2" t="s">
        <v>17412</v>
      </c>
      <c r="D14610" s="1" t="s">
        <v>19</v>
      </c>
      <c r="E14610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4610" s="1" t="s">
        <v>977</v>
      </c>
      <c r="G14610" s="1" t="s">
        <v>978</v>
      </c>
      <c r="H14610" s="1" t="s">
        <v>979</v>
      </c>
      <c r="I14610" s="1" t="s">
        <v>16</v>
      </c>
      <c r="J14610" s="1" t="s">
        <v>23</v>
      </c>
      <c r="K14610" s="1" t="s">
        <v>16</v>
      </c>
      <c r="L14610" s="1" t="s">
        <v>16</v>
      </c>
      <c r="M14610" s="1" t="s">
        <v>16</v>
      </c>
      <c r="N14610" s="1" t="s">
        <v>16</v>
      </c>
      <c r="O14610" s="1">
        <v>63.2</v>
      </c>
      <c r="P14610" s="1">
        <v>1.0</v>
      </c>
    </row>
    <row r="14611">
      <c r="A14611" s="1" t="s">
        <v>29</v>
      </c>
      <c r="B14611" s="1" t="s">
        <v>17483</v>
      </c>
      <c r="C14611" s="2" t="s">
        <v>17412</v>
      </c>
      <c r="D14611" s="1" t="s">
        <v>19</v>
      </c>
      <c r="E14611" s="3" t="str">
        <f t="shared" ref="E14611:E14613" si="682">HYPERLINK("https://fyndiq.se/produkt/13e76851ca504320/", "2-Pack Samsung Galaxy S22 Ultra - Härdat glas 9H - Top kvalitet")</f>
        <v>2-Pack Samsung Galaxy S22 Ultra - Härdat glas 9H - Top kvalitet</v>
      </c>
      <c r="F14611" s="1" t="s">
        <v>140</v>
      </c>
      <c r="G14611" s="1" t="s">
        <v>141</v>
      </c>
      <c r="H14611" s="1" t="s">
        <v>142</v>
      </c>
      <c r="I14611" s="1" t="s">
        <v>16</v>
      </c>
      <c r="J14611" s="1" t="s">
        <v>23</v>
      </c>
      <c r="K14611" s="1" t="s">
        <v>16</v>
      </c>
      <c r="L14611" s="1" t="s">
        <v>16</v>
      </c>
      <c r="M14611" s="1" t="s">
        <v>16</v>
      </c>
      <c r="N14611" s="1" t="s">
        <v>16</v>
      </c>
      <c r="O14611" s="1">
        <v>63.2</v>
      </c>
      <c r="P14611" s="1">
        <v>1.0</v>
      </c>
    </row>
    <row r="14612">
      <c r="A14612" s="1" t="s">
        <v>29</v>
      </c>
      <c r="B14612" s="1" t="s">
        <v>17484</v>
      </c>
      <c r="C14612" s="2" t="s">
        <v>17412</v>
      </c>
      <c r="D14612" s="1" t="s">
        <v>19</v>
      </c>
      <c r="E14612" s="3" t="str">
        <f t="shared" si="682"/>
        <v>2-Pack Samsung Galaxy S22 Ultra - Härdat glas 9H - Top kvalitet</v>
      </c>
      <c r="F14612" s="1" t="s">
        <v>140</v>
      </c>
      <c r="G14612" s="1" t="s">
        <v>141</v>
      </c>
      <c r="H14612" s="1" t="s">
        <v>142</v>
      </c>
      <c r="I14612" s="1" t="s">
        <v>16</v>
      </c>
      <c r="J14612" s="1" t="s">
        <v>23</v>
      </c>
      <c r="K14612" s="1" t="s">
        <v>16</v>
      </c>
      <c r="L14612" s="1" t="s">
        <v>16</v>
      </c>
      <c r="M14612" s="1" t="s">
        <v>16</v>
      </c>
      <c r="N14612" s="1" t="s">
        <v>16</v>
      </c>
      <c r="O14612" s="1">
        <v>63.2</v>
      </c>
      <c r="P14612" s="1">
        <v>1.0</v>
      </c>
    </row>
    <row r="14613">
      <c r="A14613" s="1" t="s">
        <v>29</v>
      </c>
      <c r="B14613" s="1" t="s">
        <v>17485</v>
      </c>
      <c r="C14613" s="2" t="s">
        <v>17412</v>
      </c>
      <c r="D14613" s="1" t="s">
        <v>19</v>
      </c>
      <c r="E14613" s="3" t="str">
        <f t="shared" si="682"/>
        <v>2-Pack Samsung Galaxy S22 Ultra - Härdat glas 9H - Top kvalitet</v>
      </c>
      <c r="F14613" s="1" t="s">
        <v>140</v>
      </c>
      <c r="G14613" s="1" t="s">
        <v>141</v>
      </c>
      <c r="H14613" s="1" t="s">
        <v>142</v>
      </c>
      <c r="I14613" s="1" t="s">
        <v>16</v>
      </c>
      <c r="J14613" s="1" t="s">
        <v>23</v>
      </c>
      <c r="K14613" s="1" t="s">
        <v>16</v>
      </c>
      <c r="L14613" s="1" t="s">
        <v>16</v>
      </c>
      <c r="M14613" s="1" t="s">
        <v>16</v>
      </c>
      <c r="N14613" s="1" t="s">
        <v>16</v>
      </c>
      <c r="O14613" s="1">
        <v>63.2</v>
      </c>
      <c r="P14613" s="1">
        <v>1.0</v>
      </c>
    </row>
    <row r="14614">
      <c r="A14614" s="1" t="s">
        <v>29</v>
      </c>
      <c r="B14614" s="1" t="s">
        <v>17486</v>
      </c>
      <c r="C14614" s="2" t="s">
        <v>17412</v>
      </c>
      <c r="D14614" s="1" t="s">
        <v>19</v>
      </c>
      <c r="E14614" s="3" t="str">
        <f>HYPERLINK("https://fyndiq.se/produkt/87e8c2a54c4a469b/", "2-Pack Samsung Galaxy A53 5G - Härdat glas 9H - Super kvalitet")</f>
        <v>2-Pack Samsung Galaxy A53 5G - Härdat glas 9H - Super kvalitet</v>
      </c>
      <c r="F14614" s="1" t="s">
        <v>1320</v>
      </c>
      <c r="G14614" s="1" t="s">
        <v>1321</v>
      </c>
      <c r="H14614" s="1" t="s">
        <v>1322</v>
      </c>
      <c r="I14614" s="1" t="s">
        <v>16</v>
      </c>
      <c r="J14614" s="1" t="s">
        <v>23</v>
      </c>
      <c r="K14614" s="1" t="s">
        <v>16</v>
      </c>
      <c r="L14614" s="1" t="s">
        <v>16</v>
      </c>
      <c r="M14614" s="1" t="s">
        <v>16</v>
      </c>
      <c r="N14614" s="1" t="s">
        <v>16</v>
      </c>
      <c r="O14614" s="1">
        <v>63.2</v>
      </c>
      <c r="P14614" s="1">
        <v>1.0</v>
      </c>
    </row>
    <row r="14615">
      <c r="A14615" s="1" t="s">
        <v>29</v>
      </c>
      <c r="B14615" s="1" t="s">
        <v>17487</v>
      </c>
      <c r="C14615" s="2" t="s">
        <v>17412</v>
      </c>
      <c r="D14615" s="1" t="s">
        <v>19</v>
      </c>
      <c r="E14615" s="3" t="str">
        <f>HYPERLINK("https://fyndiq.se/produkt/56c72c0ba5f749b5/", "2-Pack SAMSUNG S24 Skärmskydd - Härdat Glas 9H - Super kvalitet 3D")</f>
        <v>2-Pack SAMSUNG S24 Skärmskydd - Härdat Glas 9H - Super kvalitet 3D</v>
      </c>
      <c r="F14615" s="1" t="s">
        <v>263</v>
      </c>
      <c r="G14615" s="1" t="s">
        <v>264</v>
      </c>
      <c r="H14615" s="1" t="s">
        <v>265</v>
      </c>
      <c r="I14615" s="1" t="s">
        <v>16</v>
      </c>
      <c r="J14615" s="1" t="s">
        <v>23</v>
      </c>
      <c r="K14615" s="1" t="s">
        <v>16</v>
      </c>
      <c r="L14615" s="1" t="s">
        <v>16</v>
      </c>
      <c r="M14615" s="1" t="s">
        <v>16</v>
      </c>
      <c r="N14615" s="1" t="s">
        <v>16</v>
      </c>
      <c r="O14615" s="1">
        <v>63.2</v>
      </c>
      <c r="P14615" s="1">
        <v>1.0</v>
      </c>
    </row>
    <row r="14616">
      <c r="A14616" s="1" t="s">
        <v>29</v>
      </c>
      <c r="B14616" s="1" t="s">
        <v>17488</v>
      </c>
      <c r="C14616" s="2" t="s">
        <v>17412</v>
      </c>
      <c r="D14616" s="1" t="s">
        <v>19</v>
      </c>
      <c r="E14616" s="3" t="str">
        <f>HYPERLINK("https://fyndiq.se/produkt/4487e30957ae4516/", "2-Pack Samsung Galaxy Tab A8 WiFi - Härdat Glas 9H - Super Kvalitet")</f>
        <v>2-Pack Samsung Galaxy Tab A8 WiFi - Härdat Glas 9H - Super Kvalitet</v>
      </c>
      <c r="F14616" s="1" t="s">
        <v>4067</v>
      </c>
      <c r="G14616" s="1" t="s">
        <v>4068</v>
      </c>
      <c r="H14616" s="1" t="s">
        <v>4069</v>
      </c>
      <c r="I14616" s="1" t="s">
        <v>16</v>
      </c>
      <c r="J14616" s="1" t="s">
        <v>23</v>
      </c>
      <c r="K14616" s="1" t="s">
        <v>16</v>
      </c>
      <c r="L14616" s="1" t="s">
        <v>16</v>
      </c>
      <c r="M14616" s="1" t="s">
        <v>16</v>
      </c>
      <c r="N14616" s="1" t="s">
        <v>16</v>
      </c>
      <c r="O14616" s="1">
        <v>135.2</v>
      </c>
      <c r="P14616" s="1">
        <v>1.0</v>
      </c>
    </row>
    <row r="14617">
      <c r="A14617" s="1" t="s">
        <v>29</v>
      </c>
      <c r="B14617" s="1" t="s">
        <v>17489</v>
      </c>
      <c r="C14617" s="2" t="s">
        <v>17412</v>
      </c>
      <c r="D14617" s="1" t="s">
        <v>19</v>
      </c>
      <c r="E14617" s="3" t="str">
        <f>HYPERLINK("https://fyndiq.se/produkt/8e9d4076ca854788/", "Skärmskydd Samsung Galaxy Note 10 Plus, härdat glas hög kvalitet")</f>
        <v>Skärmskydd Samsung Galaxy Note 10 Plus, härdat glas hög kvalitet</v>
      </c>
      <c r="F14617" s="1" t="s">
        <v>10445</v>
      </c>
      <c r="G14617" s="1" t="s">
        <v>10446</v>
      </c>
      <c r="H14617" s="1" t="s">
        <v>10447</v>
      </c>
      <c r="I14617" s="1" t="s">
        <v>16</v>
      </c>
      <c r="J14617" s="1" t="s">
        <v>23</v>
      </c>
      <c r="K14617" s="1" t="s">
        <v>16</v>
      </c>
      <c r="L14617" s="1" t="s">
        <v>16</v>
      </c>
      <c r="M14617" s="1" t="s">
        <v>16</v>
      </c>
      <c r="N14617" s="1" t="s">
        <v>16</v>
      </c>
      <c r="O14617" s="1">
        <v>55.2</v>
      </c>
      <c r="P14617" s="1">
        <v>1.0</v>
      </c>
    </row>
    <row r="14618">
      <c r="A14618" s="1" t="s">
        <v>29</v>
      </c>
      <c r="B14618" s="1" t="s">
        <v>17490</v>
      </c>
      <c r="C14618" s="2" t="s">
        <v>17412</v>
      </c>
      <c r="D14618" s="1" t="s">
        <v>19</v>
      </c>
      <c r="E14618" s="3" t="str">
        <f>HYPERLINK("https://fyndiq.se/produkt/7f14e739962c4877/", "Skärmskydd Huawei P30, 3D härdat glas, bubbelfri, hög kvalitet.")</f>
        <v>Skärmskydd Huawei P30, 3D härdat glas, bubbelfri, hög kvalitet.</v>
      </c>
      <c r="F14618" s="1" t="s">
        <v>3346</v>
      </c>
      <c r="G14618" s="1" t="s">
        <v>3347</v>
      </c>
      <c r="H14618" s="1" t="s">
        <v>3348</v>
      </c>
      <c r="I14618" s="1" t="s">
        <v>16</v>
      </c>
      <c r="J14618" s="1" t="s">
        <v>23</v>
      </c>
      <c r="K14618" s="1" t="s">
        <v>16</v>
      </c>
      <c r="L14618" s="1" t="s">
        <v>16</v>
      </c>
      <c r="M14618" s="1" t="s">
        <v>16</v>
      </c>
      <c r="N14618" s="1" t="s">
        <v>16</v>
      </c>
      <c r="O14618" s="1">
        <v>55.2</v>
      </c>
      <c r="P14618" s="1">
        <v>1.0</v>
      </c>
    </row>
    <row r="14619">
      <c r="A14619" s="1" t="s">
        <v>29</v>
      </c>
      <c r="B14619" s="1" t="s">
        <v>17491</v>
      </c>
      <c r="C14619" s="2" t="s">
        <v>17412</v>
      </c>
      <c r="D14619" s="1" t="s">
        <v>19</v>
      </c>
      <c r="E14619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4619" s="1" t="s">
        <v>447</v>
      </c>
      <c r="G14619" s="1" t="s">
        <v>448</v>
      </c>
      <c r="H14619" s="1" t="s">
        <v>449</v>
      </c>
      <c r="I14619" s="1" t="s">
        <v>16</v>
      </c>
      <c r="J14619" s="1" t="s">
        <v>23</v>
      </c>
      <c r="K14619" s="1" t="s">
        <v>16</v>
      </c>
      <c r="L14619" s="1" t="s">
        <v>16</v>
      </c>
      <c r="M14619" s="1" t="s">
        <v>16</v>
      </c>
      <c r="N14619" s="1" t="s">
        <v>16</v>
      </c>
      <c r="O14619" s="1">
        <v>63.2</v>
      </c>
      <c r="P14619" s="1">
        <v>1.0</v>
      </c>
    </row>
    <row r="14620">
      <c r="A14620" s="1" t="s">
        <v>29</v>
      </c>
      <c r="B14620" s="1" t="s">
        <v>17492</v>
      </c>
      <c r="C14620" s="2" t="s">
        <v>17412</v>
      </c>
      <c r="D14620" s="1" t="s">
        <v>19</v>
      </c>
      <c r="E14620" s="3" t="str">
        <f>HYPERLINK("https://fyndiq.se/produkt/022d7ac2f2e44ae2/", "Samsung Galaxy A04s - Härdat Glas 9H - Super Kvalitet 3D Skärmskydd")</f>
        <v>Samsung Galaxy A04s - Härdat Glas 9H - Super Kvalitet 3D Skärmskydd</v>
      </c>
      <c r="F14620" s="1" t="s">
        <v>3609</v>
      </c>
      <c r="G14620" s="1" t="s">
        <v>3610</v>
      </c>
      <c r="H14620" s="1" t="s">
        <v>3611</v>
      </c>
      <c r="I14620" s="1" t="s">
        <v>16</v>
      </c>
      <c r="J14620" s="1" t="s">
        <v>23</v>
      </c>
      <c r="K14620" s="1" t="s">
        <v>16</v>
      </c>
      <c r="L14620" s="1" t="s">
        <v>16</v>
      </c>
      <c r="M14620" s="1" t="s">
        <v>16</v>
      </c>
      <c r="N14620" s="1" t="s">
        <v>16</v>
      </c>
      <c r="O14620" s="1">
        <v>55.2</v>
      </c>
      <c r="P14620" s="1">
        <v>1.0</v>
      </c>
    </row>
    <row r="14621">
      <c r="A14621" s="1" t="s">
        <v>29</v>
      </c>
      <c r="B14621" s="1" t="s">
        <v>17493</v>
      </c>
      <c r="C14621" s="2" t="s">
        <v>17412</v>
      </c>
      <c r="D14621" s="1" t="s">
        <v>19</v>
      </c>
      <c r="E14621" s="3" t="str">
        <f>HYPERLINK("https://fyndiq.se/produkt/49dcfdc0ef9b4d32/", "2 Pack Iphone 7&amp;8 SE (2020-2022) Svart - Härdat Glas 9H - 3D")</f>
        <v>2 Pack Iphone 7&amp;8 SE (2020-2022) Svart - Härdat Glas 9H - 3D</v>
      </c>
      <c r="F14621" s="1" t="s">
        <v>3059</v>
      </c>
      <c r="G14621" s="1" t="s">
        <v>3060</v>
      </c>
      <c r="H14621" s="1" t="s">
        <v>3061</v>
      </c>
      <c r="I14621" s="1" t="s">
        <v>16</v>
      </c>
      <c r="J14621" s="1" t="s">
        <v>23</v>
      </c>
      <c r="K14621" s="1" t="s">
        <v>16</v>
      </c>
      <c r="L14621" s="1" t="s">
        <v>16</v>
      </c>
      <c r="M14621" s="1" t="s">
        <v>16</v>
      </c>
      <c r="N14621" s="1" t="s">
        <v>16</v>
      </c>
      <c r="O14621" s="1">
        <v>47.2</v>
      </c>
      <c r="P14621" s="1">
        <v>1.0</v>
      </c>
    </row>
    <row r="14622">
      <c r="A14622" s="1" t="s">
        <v>29</v>
      </c>
      <c r="B14622" s="1" t="s">
        <v>17494</v>
      </c>
      <c r="C14622" s="2" t="s">
        <v>17412</v>
      </c>
      <c r="D14622" s="1" t="s">
        <v>19</v>
      </c>
      <c r="E14622" s="3" t="str">
        <f>HYPERLINK("https://fyndiq.se/produkt/8244c114dc044ead/", "Apple Watch 40mm – Härdat glas 9H – Super kvalitet 3D Skärmskydd")</f>
        <v>Apple Watch 40mm – Härdat glas 9H – Super kvalitet 3D Skärmskydd</v>
      </c>
      <c r="F14622" s="1" t="s">
        <v>9846</v>
      </c>
      <c r="G14622" s="1" t="s">
        <v>9847</v>
      </c>
      <c r="H14622" s="1" t="s">
        <v>9848</v>
      </c>
      <c r="I14622" s="1" t="s">
        <v>16</v>
      </c>
      <c r="J14622" s="1" t="s">
        <v>23</v>
      </c>
      <c r="K14622" s="1" t="s">
        <v>16</v>
      </c>
      <c r="L14622" s="1" t="s">
        <v>16</v>
      </c>
      <c r="M14622" s="1" t="s">
        <v>16</v>
      </c>
      <c r="N14622" s="1" t="s">
        <v>16</v>
      </c>
      <c r="O14622" s="1">
        <v>47.2</v>
      </c>
      <c r="P14622" s="1">
        <v>1.0</v>
      </c>
    </row>
    <row r="14623">
      <c r="A14623" s="1" t="s">
        <v>29</v>
      </c>
      <c r="B14623" s="1" t="s">
        <v>17495</v>
      </c>
      <c r="C14623" s="2" t="s">
        <v>17412</v>
      </c>
      <c r="D14623" s="1" t="s">
        <v>19</v>
      </c>
      <c r="E14623" s="3" t="str">
        <f>HYPERLINK("https://fyndiq.se/produkt/6758100e2782433a/", "2-Pack iPhone 12 Pro - Härdat Glas 9H - Super Kvalitet 3D")</f>
        <v>2-Pack iPhone 12 Pro - Härdat Glas 9H - Super Kvalitet 3D</v>
      </c>
      <c r="F14623" s="1" t="s">
        <v>3185</v>
      </c>
      <c r="G14623" s="1" t="s">
        <v>3186</v>
      </c>
      <c r="H14623" s="1" t="s">
        <v>3187</v>
      </c>
      <c r="I14623" s="1" t="s">
        <v>16</v>
      </c>
      <c r="J14623" s="1" t="s">
        <v>23</v>
      </c>
      <c r="K14623" s="1" t="s">
        <v>16</v>
      </c>
      <c r="L14623" s="1" t="s">
        <v>16</v>
      </c>
      <c r="M14623" s="1" t="s">
        <v>16</v>
      </c>
      <c r="N14623" s="1" t="s">
        <v>16</v>
      </c>
      <c r="O14623" s="1">
        <v>47.2</v>
      </c>
      <c r="P14623" s="1">
        <v>1.0</v>
      </c>
    </row>
    <row r="14624">
      <c r="A14624" s="1" t="s">
        <v>29</v>
      </c>
      <c r="B14624" s="1" t="s">
        <v>17496</v>
      </c>
      <c r="C14624" s="2" t="s">
        <v>17412</v>
      </c>
      <c r="D14624" s="1" t="s">
        <v>19</v>
      </c>
      <c r="E1462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624" s="1" t="s">
        <v>614</v>
      </c>
      <c r="G14624" s="1" t="s">
        <v>615</v>
      </c>
      <c r="H14624" s="1" t="s">
        <v>616</v>
      </c>
      <c r="I14624" s="1" t="s">
        <v>16</v>
      </c>
      <c r="J14624" s="1" t="s">
        <v>23</v>
      </c>
      <c r="K14624" s="1" t="s">
        <v>16</v>
      </c>
      <c r="L14624" s="1" t="s">
        <v>16</v>
      </c>
      <c r="M14624" s="1" t="s">
        <v>16</v>
      </c>
      <c r="N14624" s="1" t="s">
        <v>16</v>
      </c>
      <c r="O14624" s="1">
        <v>71.2</v>
      </c>
      <c r="P14624" s="1">
        <v>1.0</v>
      </c>
    </row>
    <row r="14625">
      <c r="A14625" s="1" t="s">
        <v>29</v>
      </c>
      <c r="B14625" s="1" t="s">
        <v>17497</v>
      </c>
      <c r="C14625" s="2" t="s">
        <v>17412</v>
      </c>
      <c r="D14625" s="1" t="s">
        <v>19</v>
      </c>
      <c r="E14625" s="3" t="str">
        <f>HYPERLINK("https://fyndiq.se/produkt/7b4cb5f9439947b9/", "2-Pack iPhone SE 2020 Svart - Härdat Glas 9H - Super Kvalitet 3D")</f>
        <v>2-Pack iPhone SE 2020 Svart - Härdat Glas 9H - Super Kvalitet 3D</v>
      </c>
      <c r="F14625" s="1" t="s">
        <v>175</v>
      </c>
      <c r="G14625" s="1" t="s">
        <v>176</v>
      </c>
      <c r="H14625" s="1" t="s">
        <v>177</v>
      </c>
      <c r="I14625" s="1" t="s">
        <v>16</v>
      </c>
      <c r="J14625" s="1" t="s">
        <v>23</v>
      </c>
      <c r="K14625" s="1" t="s">
        <v>16</v>
      </c>
      <c r="L14625" s="1" t="s">
        <v>16</v>
      </c>
      <c r="M14625" s="1" t="s">
        <v>16</v>
      </c>
      <c r="N14625" s="1" t="s">
        <v>16</v>
      </c>
      <c r="O14625" s="1">
        <v>47.2</v>
      </c>
      <c r="P14625" s="1">
        <v>1.0</v>
      </c>
    </row>
    <row r="14626">
      <c r="A14626" s="1" t="s">
        <v>29</v>
      </c>
      <c r="B14626" s="1" t="s">
        <v>17498</v>
      </c>
      <c r="C14626" s="2" t="s">
        <v>17412</v>
      </c>
      <c r="D14626" s="1" t="s">
        <v>19</v>
      </c>
      <c r="E14626" s="3" t="str">
        <f>HYPERLINK("https://fyndiq.se/produkt/3793e0f6281f49f6/", "2-Pack Iphone 11 / XR - 9H Härdat Glass - Top Kvalitet")</f>
        <v>2-Pack Iphone 11 / XR - 9H Härdat Glass - Top Kvalitet</v>
      </c>
      <c r="F14626" s="1" t="s">
        <v>371</v>
      </c>
      <c r="G14626" s="1" t="s">
        <v>372</v>
      </c>
      <c r="H14626" s="1" t="s">
        <v>373</v>
      </c>
      <c r="I14626" s="1" t="s">
        <v>16</v>
      </c>
      <c r="J14626" s="1" t="s">
        <v>23</v>
      </c>
      <c r="K14626" s="1" t="s">
        <v>16</v>
      </c>
      <c r="L14626" s="1" t="s">
        <v>16</v>
      </c>
      <c r="M14626" s="1" t="s">
        <v>16</v>
      </c>
      <c r="N14626" s="1" t="s">
        <v>16</v>
      </c>
      <c r="O14626" s="1">
        <v>47.2</v>
      </c>
      <c r="P14626" s="1">
        <v>1.0</v>
      </c>
    </row>
    <row r="14627">
      <c r="A14627" s="1" t="s">
        <v>29</v>
      </c>
      <c r="B14627" s="1" t="s">
        <v>17499</v>
      </c>
      <c r="C14627" s="2" t="s">
        <v>17412</v>
      </c>
      <c r="D14627" s="1" t="s">
        <v>19</v>
      </c>
      <c r="E14627" s="3" t="str">
        <f>HYPERLINK("https://fyndiq.se/produkt/a871a7da0b2249a8/", "2-Pack Iphone 11 Pro Max - 9H Härdat Glass - Top Kvalitet")</f>
        <v>2-Pack Iphone 11 Pro Max - 9H Härdat Glass - Top Kvalitet</v>
      </c>
      <c r="F14627" s="1" t="s">
        <v>559</v>
      </c>
      <c r="G14627" s="1" t="s">
        <v>560</v>
      </c>
      <c r="H14627" s="1" t="s">
        <v>561</v>
      </c>
      <c r="I14627" s="1" t="s">
        <v>16</v>
      </c>
      <c r="J14627" s="1" t="s">
        <v>23</v>
      </c>
      <c r="K14627" s="1" t="s">
        <v>16</v>
      </c>
      <c r="L14627" s="1" t="s">
        <v>16</v>
      </c>
      <c r="M14627" s="1" t="s">
        <v>16</v>
      </c>
      <c r="N14627" s="1" t="s">
        <v>16</v>
      </c>
      <c r="O14627" s="1">
        <v>47.2</v>
      </c>
      <c r="P14627" s="1">
        <v>1.0</v>
      </c>
    </row>
    <row r="14628">
      <c r="A14628" s="1" t="s">
        <v>29</v>
      </c>
      <c r="B14628" s="1" t="s">
        <v>17500</v>
      </c>
      <c r="C14628" s="2" t="s">
        <v>17412</v>
      </c>
      <c r="D14628" s="1" t="s">
        <v>19</v>
      </c>
      <c r="E14628" s="3" t="str">
        <f>HYPERLINK("https://fyndiq.se/produkt/3fee81d316cc43da/", "2-pack - iPhone 12 / 12 Pro - 9H Härdat Glass - Top Kvalitet")</f>
        <v>2-pack - iPhone 12 / 12 Pro - 9H Härdat Glass - Top Kvalitet</v>
      </c>
      <c r="F14628" s="1" t="s">
        <v>2499</v>
      </c>
      <c r="G14628" s="1" t="s">
        <v>2500</v>
      </c>
      <c r="H14628" s="1" t="s">
        <v>2067</v>
      </c>
      <c r="I14628" s="1" t="s">
        <v>16</v>
      </c>
      <c r="J14628" s="1" t="s">
        <v>23</v>
      </c>
      <c r="K14628" s="1" t="s">
        <v>16</v>
      </c>
      <c r="L14628" s="1" t="s">
        <v>16</v>
      </c>
      <c r="M14628" s="1" t="s">
        <v>16</v>
      </c>
      <c r="N14628" s="1" t="s">
        <v>16</v>
      </c>
      <c r="O14628" s="1">
        <v>47.2</v>
      </c>
      <c r="P14628" s="1">
        <v>1.0</v>
      </c>
    </row>
    <row r="14629">
      <c r="A14629" s="1" t="s">
        <v>29</v>
      </c>
      <c r="B14629" s="1" t="s">
        <v>17501</v>
      </c>
      <c r="C14629" s="2" t="s">
        <v>17412</v>
      </c>
      <c r="D14629" s="1" t="s">
        <v>19</v>
      </c>
      <c r="E14629" s="3" t="str">
        <f>HYPERLINK("https://fyndiq.se/produkt/309789ffde48437d/", "3 Pack 1,2M USB-C Type-C Laddkabel Quick Charge 18W Vit")</f>
        <v>3 Pack 1,2M USB-C Type-C Laddkabel Quick Charge 18W Vit</v>
      </c>
      <c r="F14629" s="1" t="s">
        <v>2248</v>
      </c>
      <c r="G14629" s="1" t="s">
        <v>2249</v>
      </c>
      <c r="H14629" s="1" t="s">
        <v>2250</v>
      </c>
      <c r="I14629" s="1" t="s">
        <v>16</v>
      </c>
      <c r="J14629" s="1" t="s">
        <v>23</v>
      </c>
      <c r="K14629" s="1" t="s">
        <v>16</v>
      </c>
      <c r="L14629" s="1" t="s">
        <v>16</v>
      </c>
      <c r="M14629" s="1" t="s">
        <v>16</v>
      </c>
      <c r="N14629" s="1" t="s">
        <v>16</v>
      </c>
      <c r="O14629" s="1">
        <v>79.2</v>
      </c>
      <c r="P14629" s="1">
        <v>1.0</v>
      </c>
    </row>
    <row r="14630">
      <c r="A14630" s="1" t="s">
        <v>29</v>
      </c>
      <c r="B14630" s="1" t="s">
        <v>17502</v>
      </c>
      <c r="C14630" s="2" t="s">
        <v>17412</v>
      </c>
      <c r="D14630" s="1" t="s">
        <v>19</v>
      </c>
      <c r="E14630" s="3" t="str">
        <f>HYPERLINK("https://fyndiq.se/produkt/0b2f55cbfc0d4bc8/", "Skärmskydd Iphone 12 / 12 Pro , härdat glas, hög kvalitet.")</f>
        <v>Skärmskydd Iphone 12 / 12 Pro , härdat glas, hög kvalitet.</v>
      </c>
      <c r="F14630" s="1" t="s">
        <v>587</v>
      </c>
      <c r="G14630" s="1" t="s">
        <v>588</v>
      </c>
      <c r="H14630" s="1" t="s">
        <v>589</v>
      </c>
      <c r="I14630" s="1" t="s">
        <v>16</v>
      </c>
      <c r="J14630" s="1" t="s">
        <v>23</v>
      </c>
      <c r="K14630" s="1" t="s">
        <v>16</v>
      </c>
      <c r="L14630" s="1" t="s">
        <v>16</v>
      </c>
      <c r="M14630" s="1" t="s">
        <v>16</v>
      </c>
      <c r="N14630" s="1" t="s">
        <v>16</v>
      </c>
      <c r="O14630" s="1">
        <v>39.2</v>
      </c>
      <c r="P14630" s="1">
        <v>1.0</v>
      </c>
    </row>
    <row r="14631">
      <c r="A14631" s="1" t="s">
        <v>29</v>
      </c>
      <c r="B14631" s="1" t="s">
        <v>17503</v>
      </c>
      <c r="C14631" s="2" t="s">
        <v>17412</v>
      </c>
      <c r="D14631" s="1" t="s">
        <v>19</v>
      </c>
      <c r="E14631" s="3" t="str">
        <f>HYPERLINK("https://fyndiq.se/produkt/38965b411cca484a/", "2-Pack Privacy Samsung A52 5G Skärmskydd &amp; 2-Pack Linsskydd - Härdat Glas 9H - Super kvalitet 3D")</f>
        <v>2-Pack Privacy Samsung A52 5G Skärmskydd &amp; 2-Pack Linsskydd - Härdat Glas 9H - Super kvalitet 3D</v>
      </c>
      <c r="F14631" s="1" t="s">
        <v>12041</v>
      </c>
      <c r="G14631" s="1" t="s">
        <v>12042</v>
      </c>
      <c r="H14631" s="1" t="s">
        <v>12043</v>
      </c>
      <c r="I14631" s="1" t="s">
        <v>16</v>
      </c>
      <c r="J14631" s="1" t="s">
        <v>23</v>
      </c>
      <c r="K14631" s="1" t="s">
        <v>16</v>
      </c>
      <c r="L14631" s="1" t="s">
        <v>16</v>
      </c>
      <c r="M14631" s="1" t="s">
        <v>16</v>
      </c>
      <c r="N14631" s="1" t="s">
        <v>16</v>
      </c>
      <c r="O14631" s="1">
        <v>95.2</v>
      </c>
      <c r="P14631" s="1">
        <v>1.0</v>
      </c>
    </row>
    <row r="14632">
      <c r="A14632" s="1" t="s">
        <v>29</v>
      </c>
      <c r="B14632" s="1" t="s">
        <v>17504</v>
      </c>
      <c r="C14632" s="2" t="s">
        <v>17412</v>
      </c>
      <c r="D14632" s="1" t="s">
        <v>19</v>
      </c>
      <c r="E14632" s="3" t="str">
        <f>HYPERLINK("https://fyndiq.se/produkt/e19fcc2ab2124f8a/", "2-Pack Iphone 13 Pro - 9H Härdat Glass - Top Kvalitet  3D")</f>
        <v>2-Pack Iphone 13 Pro - 9H Härdat Glass - Top Kvalitet  3D</v>
      </c>
      <c r="F14632" s="1" t="s">
        <v>555</v>
      </c>
      <c r="G14632" s="1" t="s">
        <v>556</v>
      </c>
      <c r="H14632" s="1" t="s">
        <v>557</v>
      </c>
      <c r="I14632" s="1" t="s">
        <v>16</v>
      </c>
      <c r="J14632" s="1" t="s">
        <v>23</v>
      </c>
      <c r="K14632" s="1" t="s">
        <v>16</v>
      </c>
      <c r="L14632" s="1" t="s">
        <v>16</v>
      </c>
      <c r="M14632" s="1" t="s">
        <v>16</v>
      </c>
      <c r="N14632" s="1" t="s">
        <v>16</v>
      </c>
      <c r="O14632" s="1">
        <v>47.2</v>
      </c>
      <c r="P14632" s="1">
        <v>1.0</v>
      </c>
    </row>
    <row r="14633">
      <c r="A14633" s="1" t="s">
        <v>29</v>
      </c>
      <c r="B14633" s="1" t="s">
        <v>17505</v>
      </c>
      <c r="C14633" s="2" t="s">
        <v>17412</v>
      </c>
      <c r="D14633" s="1" t="s">
        <v>19</v>
      </c>
      <c r="E14633" s="3" t="str">
        <f>HYPERLINK("https://fyndiq.se/produkt/7b4cb5f9439947b9/", "2-Pack iPhone SE 2020 Svart - Härdat Glas 9H - Super Kvalitet 3D")</f>
        <v>2-Pack iPhone SE 2020 Svart - Härdat Glas 9H - Super Kvalitet 3D</v>
      </c>
      <c r="F14633" s="1" t="s">
        <v>175</v>
      </c>
      <c r="G14633" s="1" t="s">
        <v>176</v>
      </c>
      <c r="H14633" s="1" t="s">
        <v>177</v>
      </c>
      <c r="I14633" s="1" t="s">
        <v>16</v>
      </c>
      <c r="J14633" s="1" t="s">
        <v>23</v>
      </c>
      <c r="K14633" s="1" t="s">
        <v>16</v>
      </c>
      <c r="L14633" s="1" t="s">
        <v>16</v>
      </c>
      <c r="M14633" s="1" t="s">
        <v>16</v>
      </c>
      <c r="N14633" s="1" t="s">
        <v>16</v>
      </c>
      <c r="O14633" s="1">
        <v>47.2</v>
      </c>
      <c r="P14633" s="1">
        <v>2.0</v>
      </c>
    </row>
    <row r="14634">
      <c r="A14634" s="1" t="s">
        <v>29</v>
      </c>
      <c r="B14634" s="1" t="s">
        <v>17506</v>
      </c>
      <c r="C14634" s="2" t="s">
        <v>17412</v>
      </c>
      <c r="D14634" s="1" t="s">
        <v>19</v>
      </c>
      <c r="E14634" s="3" t="str">
        <f>HYPERLINK("https://fyndiq.se/produkt/d797b2d066ca471c/", "2-Pack Apple Watch 44mm – Härdat glas 9H – Super kvalitet 3D")</f>
        <v>2-Pack Apple Watch 44mm – Härdat glas 9H – Super kvalitet 3D</v>
      </c>
      <c r="F14634" s="1" t="s">
        <v>1392</v>
      </c>
      <c r="G14634" s="1" t="s">
        <v>1393</v>
      </c>
      <c r="H14634" s="1" t="s">
        <v>1394</v>
      </c>
      <c r="I14634" s="1" t="s">
        <v>16</v>
      </c>
      <c r="J14634" s="1" t="s">
        <v>23</v>
      </c>
      <c r="K14634" s="1" t="s">
        <v>16</v>
      </c>
      <c r="L14634" s="1" t="s">
        <v>16</v>
      </c>
      <c r="M14634" s="1" t="s">
        <v>16</v>
      </c>
      <c r="N14634" s="1" t="s">
        <v>16</v>
      </c>
      <c r="O14634" s="1">
        <v>55.2</v>
      </c>
      <c r="P14634" s="1">
        <v>1.0</v>
      </c>
    </row>
    <row r="14635">
      <c r="A14635" s="1" t="s">
        <v>29</v>
      </c>
      <c r="B14635" s="1" t="s">
        <v>17507</v>
      </c>
      <c r="C14635" s="2" t="s">
        <v>17412</v>
      </c>
      <c r="D14635" s="1" t="s">
        <v>19</v>
      </c>
      <c r="E14635" s="3" t="str">
        <f>HYPERLINK("https://fyndiq.se/produkt/06106438a7a14dfc/", "2-Pack Xiaomi 13T Pro - Härdat glas 9H - Super kvalitet 3D Skärmskydd")</f>
        <v>2-Pack Xiaomi 13T Pro - Härdat glas 9H - Super kvalitet 3D Skärmskydd</v>
      </c>
      <c r="F14635" s="1" t="s">
        <v>883</v>
      </c>
      <c r="G14635" s="1" t="s">
        <v>884</v>
      </c>
      <c r="H14635" s="1" t="s">
        <v>885</v>
      </c>
      <c r="I14635" s="1" t="s">
        <v>16</v>
      </c>
      <c r="J14635" s="1" t="s">
        <v>23</v>
      </c>
      <c r="K14635" s="1" t="s">
        <v>16</v>
      </c>
      <c r="L14635" s="1" t="s">
        <v>16</v>
      </c>
      <c r="M14635" s="1" t="s">
        <v>16</v>
      </c>
      <c r="N14635" s="1" t="s">
        <v>16</v>
      </c>
      <c r="O14635" s="1">
        <v>63.2</v>
      </c>
      <c r="P14635" s="1">
        <v>1.0</v>
      </c>
    </row>
    <row r="14636">
      <c r="A14636" s="1" t="s">
        <v>29</v>
      </c>
      <c r="B14636" s="1" t="s">
        <v>17508</v>
      </c>
      <c r="C14636" s="2" t="s">
        <v>17412</v>
      </c>
      <c r="D14636" s="1" t="s">
        <v>19</v>
      </c>
      <c r="E14636" s="3" t="str">
        <f>HYPERLINK("https://fyndiq.se/produkt/13e76851ca504320/", "2-Pack Samsung Galaxy S22 Ultra - Härdat glas 9H - Top kvalitet")</f>
        <v>2-Pack Samsung Galaxy S22 Ultra - Härdat glas 9H - Top kvalitet</v>
      </c>
      <c r="F14636" s="1" t="s">
        <v>140</v>
      </c>
      <c r="G14636" s="1" t="s">
        <v>141</v>
      </c>
      <c r="H14636" s="1" t="s">
        <v>142</v>
      </c>
      <c r="I14636" s="1" t="s">
        <v>16</v>
      </c>
      <c r="J14636" s="1" t="s">
        <v>23</v>
      </c>
      <c r="K14636" s="1" t="s">
        <v>16</v>
      </c>
      <c r="L14636" s="1" t="s">
        <v>16</v>
      </c>
      <c r="M14636" s="1" t="s">
        <v>16</v>
      </c>
      <c r="N14636" s="1" t="s">
        <v>16</v>
      </c>
      <c r="O14636" s="1">
        <v>63.2</v>
      </c>
      <c r="P14636" s="1">
        <v>1.0</v>
      </c>
    </row>
    <row r="14637">
      <c r="A14637" s="1" t="s">
        <v>29</v>
      </c>
      <c r="B14637" s="1" t="s">
        <v>17509</v>
      </c>
      <c r="C14637" s="2" t="s">
        <v>17412</v>
      </c>
      <c r="D14637" s="1" t="s">
        <v>19</v>
      </c>
      <c r="E1463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637" s="1" t="s">
        <v>103</v>
      </c>
      <c r="G14637" s="1" t="s">
        <v>104</v>
      </c>
      <c r="H14637" s="1" t="s">
        <v>105</v>
      </c>
      <c r="I14637" s="1" t="s">
        <v>16</v>
      </c>
      <c r="J14637" s="1" t="s">
        <v>23</v>
      </c>
      <c r="K14637" s="1" t="s">
        <v>16</v>
      </c>
      <c r="L14637" s="1" t="s">
        <v>16</v>
      </c>
      <c r="M14637" s="1" t="s">
        <v>16</v>
      </c>
      <c r="N14637" s="1" t="s">
        <v>16</v>
      </c>
      <c r="O14637" s="1">
        <v>63.2</v>
      </c>
      <c r="P14637" s="1">
        <v>1.0</v>
      </c>
    </row>
    <row r="14638">
      <c r="A14638" s="1" t="s">
        <v>29</v>
      </c>
      <c r="B14638" s="1" t="s">
        <v>17510</v>
      </c>
      <c r="C14638" s="2" t="s">
        <v>17412</v>
      </c>
      <c r="D14638" s="1" t="s">
        <v>19</v>
      </c>
      <c r="E1463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638" s="1" t="s">
        <v>722</v>
      </c>
      <c r="G14638" s="1" t="s">
        <v>723</v>
      </c>
      <c r="H14638" s="1" t="s">
        <v>724</v>
      </c>
      <c r="I14638" s="1" t="s">
        <v>16</v>
      </c>
      <c r="J14638" s="1" t="s">
        <v>23</v>
      </c>
      <c r="K14638" s="1" t="s">
        <v>16</v>
      </c>
      <c r="L14638" s="1" t="s">
        <v>16</v>
      </c>
      <c r="M14638" s="1" t="s">
        <v>16</v>
      </c>
      <c r="N14638" s="1" t="s">
        <v>16</v>
      </c>
      <c r="O14638" s="1">
        <v>79.2</v>
      </c>
      <c r="P14638" s="1">
        <v>1.0</v>
      </c>
    </row>
    <row r="14639">
      <c r="A14639" s="1" t="s">
        <v>29</v>
      </c>
      <c r="B14639" s="1" t="s">
        <v>17511</v>
      </c>
      <c r="C14639" s="2" t="s">
        <v>17412</v>
      </c>
      <c r="D14639" s="1" t="s">
        <v>19</v>
      </c>
      <c r="E14639" s="3" t="str">
        <f t="shared" ref="E14639:E14640" si="683">HYPERLINK("https://fyndiq.se/produkt/ef10e4ba492c46df/", "2-Pack Samsung S23 FE 5G - 9H Härdat Glass - Super Kvalitet 3D")</f>
        <v>2-Pack Samsung S23 FE 5G - 9H Härdat Glass - Super Kvalitet 3D</v>
      </c>
      <c r="F14639" s="1" t="s">
        <v>2521</v>
      </c>
      <c r="G14639" s="1" t="s">
        <v>2522</v>
      </c>
      <c r="H14639" s="1" t="s">
        <v>2523</v>
      </c>
      <c r="I14639" s="1" t="s">
        <v>16</v>
      </c>
      <c r="J14639" s="1" t="s">
        <v>23</v>
      </c>
      <c r="K14639" s="1" t="s">
        <v>16</v>
      </c>
      <c r="L14639" s="1" t="s">
        <v>16</v>
      </c>
      <c r="M14639" s="1" t="s">
        <v>16</v>
      </c>
      <c r="N14639" s="1" t="s">
        <v>16</v>
      </c>
      <c r="O14639" s="1">
        <v>63.2</v>
      </c>
      <c r="P14639" s="1">
        <v>1.0</v>
      </c>
    </row>
    <row r="14640">
      <c r="A14640" s="1" t="s">
        <v>29</v>
      </c>
      <c r="B14640" s="1" t="s">
        <v>17512</v>
      </c>
      <c r="C14640" s="2" t="s">
        <v>17412</v>
      </c>
      <c r="D14640" s="1" t="s">
        <v>19</v>
      </c>
      <c r="E14640" s="3" t="str">
        <f t="shared" si="683"/>
        <v>2-Pack Samsung S23 FE 5G - 9H Härdat Glass - Super Kvalitet 3D</v>
      </c>
      <c r="F14640" s="1" t="s">
        <v>2521</v>
      </c>
      <c r="G14640" s="1" t="s">
        <v>2522</v>
      </c>
      <c r="H14640" s="1" t="s">
        <v>2523</v>
      </c>
      <c r="I14640" s="1" t="s">
        <v>1230</v>
      </c>
      <c r="J14640" s="1" t="s">
        <v>9</v>
      </c>
      <c r="K14640" s="2" t="s">
        <v>16115</v>
      </c>
      <c r="L14640" s="1" t="s">
        <v>2602</v>
      </c>
      <c r="M14640" s="1" t="s">
        <v>16</v>
      </c>
      <c r="N14640" s="1" t="s">
        <v>16</v>
      </c>
      <c r="O14640" s="1">
        <v>63.2</v>
      </c>
      <c r="P14640" s="1">
        <v>1.0</v>
      </c>
    </row>
    <row r="14641">
      <c r="A14641" s="1" t="s">
        <v>29</v>
      </c>
      <c r="B14641" s="1" t="s">
        <v>17513</v>
      </c>
      <c r="C14641" s="2" t="s">
        <v>17412</v>
      </c>
      <c r="D14641" s="1" t="s">
        <v>19</v>
      </c>
      <c r="E14641" s="3" t="str">
        <f>HYPERLINK("https://fyndiq.se/produkt/9f3f4d2de3c94916/", "2 Pack Samsung Galaxy S9 - Härdat glas-9H Super kvalitet 3D")</f>
        <v>2 Pack Samsung Galaxy S9 - Härdat glas-9H Super kvalitet 3D</v>
      </c>
      <c r="F14641" s="1" t="s">
        <v>1500</v>
      </c>
      <c r="G14641" s="1" t="s">
        <v>1501</v>
      </c>
      <c r="H14641" s="1" t="s">
        <v>1502</v>
      </c>
      <c r="I14641" s="1" t="s">
        <v>16</v>
      </c>
      <c r="J14641" s="1" t="s">
        <v>23</v>
      </c>
      <c r="K14641" s="1" t="s">
        <v>16</v>
      </c>
      <c r="L14641" s="1" t="s">
        <v>16</v>
      </c>
      <c r="M14641" s="1" t="s">
        <v>16</v>
      </c>
      <c r="N14641" s="1" t="s">
        <v>16</v>
      </c>
      <c r="O14641" s="1">
        <v>63.2</v>
      </c>
      <c r="P14641" s="1">
        <v>1.0</v>
      </c>
    </row>
    <row r="14642">
      <c r="A14642" s="1" t="s">
        <v>29</v>
      </c>
      <c r="B14642" s="1" t="s">
        <v>17514</v>
      </c>
      <c r="C14642" s="2" t="s">
        <v>17412</v>
      </c>
      <c r="D14642" s="1" t="s">
        <v>19</v>
      </c>
      <c r="E14642" s="3" t="str">
        <f>HYPERLINK("https://fyndiq.se/produkt/bc46ebfdab704667/", "2-Pack Samsung S22 Skärmskydd  - 9H Härdat Glass - 3D Super Kvalitet")</f>
        <v>2-Pack Samsung S22 Skärmskydd  - 9H Härdat Glass - 3D Super Kvalitet</v>
      </c>
      <c r="F14642" s="1" t="s">
        <v>1454</v>
      </c>
      <c r="G14642" s="1" t="s">
        <v>1455</v>
      </c>
      <c r="H14642" s="1" t="s">
        <v>1456</v>
      </c>
      <c r="I14642" s="1" t="s">
        <v>16</v>
      </c>
      <c r="J14642" s="1" t="s">
        <v>23</v>
      </c>
      <c r="K14642" s="1" t="s">
        <v>16</v>
      </c>
      <c r="L14642" s="1" t="s">
        <v>16</v>
      </c>
      <c r="M14642" s="1" t="s">
        <v>16</v>
      </c>
      <c r="N14642" s="1" t="s">
        <v>16</v>
      </c>
      <c r="O14642" s="1">
        <v>63.2</v>
      </c>
      <c r="P14642" s="1">
        <v>1.0</v>
      </c>
    </row>
    <row r="14643">
      <c r="A14643" s="1" t="s">
        <v>29</v>
      </c>
      <c r="B14643" s="1" t="s">
        <v>17515</v>
      </c>
      <c r="C14643" s="2" t="s">
        <v>17412</v>
      </c>
      <c r="D14643" s="1" t="s">
        <v>19</v>
      </c>
      <c r="E14643" s="3" t="str">
        <f>HYPERLINK("https://fyndiq.se/produkt/f7b16236096d401a/", "2-Pack Google Pixel 7A - Härdat glas 9H - Super kvalitet 3D Skärmskydd")</f>
        <v>2-Pack Google Pixel 7A - Härdat glas 9H - Super kvalitet 3D Skärmskydd</v>
      </c>
      <c r="F14643" s="1" t="s">
        <v>852</v>
      </c>
      <c r="G14643" s="1" t="s">
        <v>853</v>
      </c>
      <c r="H14643" s="1" t="s">
        <v>854</v>
      </c>
      <c r="I14643" s="1" t="s">
        <v>16</v>
      </c>
      <c r="J14643" s="1" t="s">
        <v>23</v>
      </c>
      <c r="K14643" s="1" t="s">
        <v>16</v>
      </c>
      <c r="L14643" s="1" t="s">
        <v>16</v>
      </c>
      <c r="M14643" s="1" t="s">
        <v>16</v>
      </c>
      <c r="N14643" s="1" t="s">
        <v>16</v>
      </c>
      <c r="O14643" s="1">
        <v>63.2</v>
      </c>
      <c r="P14643" s="1">
        <v>1.0</v>
      </c>
    </row>
    <row r="14644">
      <c r="A14644" s="1" t="s">
        <v>29</v>
      </c>
      <c r="B14644" s="1" t="s">
        <v>17516</v>
      </c>
      <c r="C14644" s="2" t="s">
        <v>17412</v>
      </c>
      <c r="D14644" s="1" t="s">
        <v>19</v>
      </c>
      <c r="E1464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4644" s="1" t="s">
        <v>504</v>
      </c>
      <c r="G14644" s="1" t="s">
        <v>505</v>
      </c>
      <c r="H14644" s="1" t="s">
        <v>506</v>
      </c>
      <c r="I14644" s="1" t="s">
        <v>16</v>
      </c>
      <c r="J14644" s="1" t="s">
        <v>23</v>
      </c>
      <c r="K14644" s="1" t="s">
        <v>16</v>
      </c>
      <c r="L14644" s="1" t="s">
        <v>16</v>
      </c>
      <c r="M14644" s="1" t="s">
        <v>16</v>
      </c>
      <c r="N14644" s="1" t="s">
        <v>16</v>
      </c>
      <c r="O14644" s="1">
        <v>63.2</v>
      </c>
      <c r="P14644" s="1">
        <v>1.0</v>
      </c>
    </row>
    <row r="14645">
      <c r="A14645" s="1" t="s">
        <v>29</v>
      </c>
      <c r="B14645" s="1" t="s">
        <v>17517</v>
      </c>
      <c r="C14645" s="2" t="s">
        <v>17412</v>
      </c>
      <c r="D14645" s="1" t="s">
        <v>19</v>
      </c>
      <c r="E14645" s="3" t="str">
        <f>HYPERLINK("https://fyndiq.se/produkt/dfe28e565d2e4c8d/", "2 Pack Samsung S21 FE - 9H Härdat Glass - Super Kvalitet 3D")</f>
        <v>2 Pack Samsung S21 FE - 9H Härdat Glass - Super Kvalitet 3D</v>
      </c>
      <c r="F14645" s="1" t="s">
        <v>276</v>
      </c>
      <c r="G14645" s="1" t="s">
        <v>277</v>
      </c>
      <c r="H14645" s="1" t="s">
        <v>278</v>
      </c>
      <c r="I14645" s="1" t="s">
        <v>16</v>
      </c>
      <c r="J14645" s="1" t="s">
        <v>23</v>
      </c>
      <c r="K14645" s="1" t="s">
        <v>16</v>
      </c>
      <c r="L14645" s="1" t="s">
        <v>16</v>
      </c>
      <c r="M14645" s="1" t="s">
        <v>16</v>
      </c>
      <c r="N14645" s="1" t="s">
        <v>16</v>
      </c>
      <c r="O14645" s="1">
        <v>63.2</v>
      </c>
      <c r="P14645" s="1">
        <v>1.0</v>
      </c>
    </row>
    <row r="14646">
      <c r="A14646" s="1" t="s">
        <v>29</v>
      </c>
      <c r="B14646" s="1" t="s">
        <v>17518</v>
      </c>
      <c r="C14646" s="2" t="s">
        <v>17412</v>
      </c>
      <c r="D14646" s="1" t="s">
        <v>19</v>
      </c>
      <c r="E14646" s="3" t="str">
        <f>HYPERLINK("https://fyndiq.se/produkt/ebd0c75a3b324593/", "2-Pack Samsung S22 Ultra 5G Skärmskydd &amp;1-Pack linsskydd-9H GLAS")</f>
        <v>2-Pack Samsung S22 Ultra 5G Skärmskydd &amp;1-Pack linsskydd-9H GLAS</v>
      </c>
      <c r="F14646" s="1" t="s">
        <v>6898</v>
      </c>
      <c r="G14646" s="1" t="s">
        <v>6899</v>
      </c>
      <c r="H14646" s="1" t="s">
        <v>6900</v>
      </c>
      <c r="I14646" s="1" t="s">
        <v>1230</v>
      </c>
      <c r="J14646" s="1" t="s">
        <v>23</v>
      </c>
      <c r="K14646" s="1" t="s">
        <v>16</v>
      </c>
      <c r="L14646" s="1" t="s">
        <v>16</v>
      </c>
      <c r="M14646" s="1" t="s">
        <v>16</v>
      </c>
      <c r="N14646" s="1" t="s">
        <v>16</v>
      </c>
      <c r="O14646" s="1">
        <v>71.2</v>
      </c>
      <c r="P14646" s="1">
        <v>1.0</v>
      </c>
    </row>
    <row r="14647">
      <c r="A14647" s="1" t="s">
        <v>29</v>
      </c>
      <c r="B14647" s="1" t="s">
        <v>17519</v>
      </c>
      <c r="C14647" s="2" t="s">
        <v>17520</v>
      </c>
      <c r="D14647" s="1" t="s">
        <v>19</v>
      </c>
      <c r="E1464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4647" s="1" t="s">
        <v>51</v>
      </c>
      <c r="G14647" s="1" t="s">
        <v>52</v>
      </c>
      <c r="H14647" s="1" t="s">
        <v>53</v>
      </c>
      <c r="I14647" s="1" t="s">
        <v>16</v>
      </c>
      <c r="J14647" s="1" t="s">
        <v>23</v>
      </c>
      <c r="K14647" s="1" t="s">
        <v>16</v>
      </c>
      <c r="L14647" s="1" t="s">
        <v>16</v>
      </c>
      <c r="M14647" s="1" t="s">
        <v>16</v>
      </c>
      <c r="N14647" s="1" t="s">
        <v>16</v>
      </c>
      <c r="O14647" s="1">
        <v>87.2</v>
      </c>
      <c r="P14647" s="1">
        <v>1.0</v>
      </c>
    </row>
    <row r="14648">
      <c r="A14648" s="1" t="s">
        <v>29</v>
      </c>
      <c r="B14648" s="1" t="s">
        <v>17521</v>
      </c>
      <c r="C14648" s="2" t="s">
        <v>17520</v>
      </c>
      <c r="D14648" s="1" t="s">
        <v>19</v>
      </c>
      <c r="E1464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648" s="1" t="s">
        <v>729</v>
      </c>
      <c r="G14648" s="1" t="s">
        <v>730</v>
      </c>
      <c r="H14648" s="1" t="s">
        <v>731</v>
      </c>
      <c r="I14648" s="1" t="s">
        <v>16</v>
      </c>
      <c r="J14648" s="1" t="s">
        <v>23</v>
      </c>
      <c r="K14648" s="1" t="s">
        <v>16</v>
      </c>
      <c r="L14648" s="1" t="s">
        <v>16</v>
      </c>
      <c r="M14648" s="1" t="s">
        <v>16</v>
      </c>
      <c r="N14648" s="1" t="s">
        <v>16</v>
      </c>
      <c r="O14648" s="1">
        <v>63.2</v>
      </c>
      <c r="P14648" s="1">
        <v>1.0</v>
      </c>
    </row>
    <row r="14649">
      <c r="A14649" s="1" t="s">
        <v>29</v>
      </c>
      <c r="B14649" s="1" t="s">
        <v>17522</v>
      </c>
      <c r="C14649" s="2" t="s">
        <v>17520</v>
      </c>
      <c r="D14649" s="1" t="s">
        <v>19</v>
      </c>
      <c r="E14649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4649" s="1" t="s">
        <v>894</v>
      </c>
      <c r="G14649" s="1" t="s">
        <v>895</v>
      </c>
      <c r="H14649" s="1" t="s">
        <v>896</v>
      </c>
      <c r="I14649" s="1" t="s">
        <v>16</v>
      </c>
      <c r="J14649" s="1" t="s">
        <v>23</v>
      </c>
      <c r="K14649" s="1" t="s">
        <v>16</v>
      </c>
      <c r="L14649" s="1" t="s">
        <v>16</v>
      </c>
      <c r="M14649" s="1" t="s">
        <v>16</v>
      </c>
      <c r="N14649" s="1" t="s">
        <v>16</v>
      </c>
      <c r="O14649" s="1">
        <v>79.2</v>
      </c>
      <c r="P14649" s="1">
        <v>1.0</v>
      </c>
    </row>
    <row r="14650">
      <c r="A14650" s="1" t="s">
        <v>29</v>
      </c>
      <c r="B14650" s="1" t="s">
        <v>17523</v>
      </c>
      <c r="C14650" s="2" t="s">
        <v>17520</v>
      </c>
      <c r="D14650" s="1" t="s">
        <v>19</v>
      </c>
      <c r="E1465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650" s="1" t="s">
        <v>722</v>
      </c>
      <c r="G14650" s="1" t="s">
        <v>723</v>
      </c>
      <c r="H14650" s="1" t="s">
        <v>724</v>
      </c>
      <c r="I14650" s="1" t="s">
        <v>16</v>
      </c>
      <c r="J14650" s="1" t="s">
        <v>23</v>
      </c>
      <c r="K14650" s="1" t="s">
        <v>16</v>
      </c>
      <c r="L14650" s="1" t="s">
        <v>16</v>
      </c>
      <c r="M14650" s="1" t="s">
        <v>16</v>
      </c>
      <c r="N14650" s="1" t="s">
        <v>16</v>
      </c>
      <c r="O14650" s="1">
        <v>79.2</v>
      </c>
      <c r="P14650" s="1">
        <v>1.0</v>
      </c>
    </row>
    <row r="14651">
      <c r="A14651" s="1" t="s">
        <v>29</v>
      </c>
      <c r="B14651" s="1" t="s">
        <v>17524</v>
      </c>
      <c r="C14651" s="2" t="s">
        <v>17520</v>
      </c>
      <c r="D14651" s="1" t="s">
        <v>19</v>
      </c>
      <c r="E14651" s="3" t="str">
        <f>HYPERLINK("https://fyndiq.se/produkt/bc46ebfdab704667/", "2-Pack Samsung S22 Skärmskydd  - 9H Härdat Glass - 3D Super Kvalitet")</f>
        <v>2-Pack Samsung S22 Skärmskydd  - 9H Härdat Glass - 3D Super Kvalitet</v>
      </c>
      <c r="F14651" s="1" t="s">
        <v>1454</v>
      </c>
      <c r="G14651" s="1" t="s">
        <v>1455</v>
      </c>
      <c r="H14651" s="1" t="s">
        <v>1456</v>
      </c>
      <c r="I14651" s="1" t="s">
        <v>16</v>
      </c>
      <c r="J14651" s="1" t="s">
        <v>23</v>
      </c>
      <c r="K14651" s="1" t="s">
        <v>16</v>
      </c>
      <c r="L14651" s="1" t="s">
        <v>16</v>
      </c>
      <c r="M14651" s="1" t="s">
        <v>16</v>
      </c>
      <c r="N14651" s="1" t="s">
        <v>16</v>
      </c>
      <c r="O14651" s="1">
        <v>63.2</v>
      </c>
      <c r="P14651" s="1">
        <v>2.0</v>
      </c>
    </row>
    <row r="14652">
      <c r="A14652" s="1" t="s">
        <v>29</v>
      </c>
      <c r="B14652" s="1" t="s">
        <v>17525</v>
      </c>
      <c r="C14652" s="2" t="s">
        <v>17520</v>
      </c>
      <c r="D14652" s="1" t="s">
        <v>19</v>
      </c>
      <c r="E14652" s="3" t="str">
        <f>HYPERLINK("https://fyndiq.se/produkt/b2b21eba0148489f/", "Samsung S8 härdat glass 3D heltäckande skärmskydd")</f>
        <v>Samsung S8 härdat glass 3D heltäckande skärmskydd</v>
      </c>
      <c r="F14652" s="1" t="s">
        <v>438</v>
      </c>
      <c r="G14652" s="1" t="s">
        <v>439</v>
      </c>
      <c r="H14652" s="1" t="s">
        <v>440</v>
      </c>
      <c r="I14652" s="1" t="s">
        <v>16</v>
      </c>
      <c r="J14652" s="1" t="s">
        <v>23</v>
      </c>
      <c r="K14652" s="1" t="s">
        <v>16</v>
      </c>
      <c r="L14652" s="1" t="s">
        <v>16</v>
      </c>
      <c r="M14652" s="1" t="s">
        <v>16</v>
      </c>
      <c r="N14652" s="1" t="s">
        <v>16</v>
      </c>
      <c r="O14652" s="1">
        <v>55.2</v>
      </c>
      <c r="P14652" s="1">
        <v>2.0</v>
      </c>
    </row>
    <row r="14653">
      <c r="A14653" s="1" t="s">
        <v>29</v>
      </c>
      <c r="B14653" s="1" t="s">
        <v>17526</v>
      </c>
      <c r="C14653" s="2" t="s">
        <v>17520</v>
      </c>
      <c r="D14653" s="1" t="s">
        <v>19</v>
      </c>
      <c r="E14653" s="3" t="str">
        <f>HYPERLINK("https://fyndiq.se/produkt/adb4de0f77004241/", "2-Pack Xiaomi 13T 5G - Härdat glas 9H - Super kvalitet 3D Skärmskydd")</f>
        <v>2-Pack Xiaomi 13T 5G - Härdat glas 9H - Super kvalitet 3D Skärmskydd</v>
      </c>
      <c r="F14653" s="1" t="s">
        <v>1139</v>
      </c>
      <c r="G14653" s="1" t="s">
        <v>1140</v>
      </c>
      <c r="H14653" s="1" t="s">
        <v>1141</v>
      </c>
      <c r="I14653" s="1" t="s">
        <v>1230</v>
      </c>
      <c r="J14653" s="1" t="s">
        <v>23</v>
      </c>
      <c r="K14653" s="1" t="s">
        <v>16</v>
      </c>
      <c r="L14653" s="1" t="s">
        <v>16</v>
      </c>
      <c r="M14653" s="1" t="s">
        <v>16</v>
      </c>
      <c r="N14653" s="1" t="s">
        <v>16</v>
      </c>
      <c r="O14653" s="1">
        <v>63.2</v>
      </c>
      <c r="P14653" s="1">
        <v>1.0</v>
      </c>
    </row>
    <row r="14654">
      <c r="A14654" s="1" t="s">
        <v>29</v>
      </c>
      <c r="B14654" s="1" t="s">
        <v>17527</v>
      </c>
      <c r="C14654" s="2" t="s">
        <v>17520</v>
      </c>
      <c r="D14654" s="1" t="s">
        <v>19</v>
      </c>
      <c r="E14654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4654" s="1" t="s">
        <v>5040</v>
      </c>
      <c r="G14654" s="1" t="s">
        <v>5041</v>
      </c>
      <c r="H14654" s="1" t="s">
        <v>5042</v>
      </c>
      <c r="I14654" s="1" t="s">
        <v>16</v>
      </c>
      <c r="J14654" s="1" t="s">
        <v>23</v>
      </c>
      <c r="K14654" s="1" t="s">
        <v>16</v>
      </c>
      <c r="L14654" s="1" t="s">
        <v>16</v>
      </c>
      <c r="M14654" s="1" t="s">
        <v>16</v>
      </c>
      <c r="N14654" s="1" t="s">
        <v>16</v>
      </c>
      <c r="O14654" s="1">
        <v>79.2</v>
      </c>
      <c r="P14654" s="1">
        <v>1.0</v>
      </c>
    </row>
    <row r="14655">
      <c r="A14655" s="1" t="s">
        <v>29</v>
      </c>
      <c r="B14655" s="1" t="s">
        <v>17528</v>
      </c>
      <c r="C14655" s="2" t="s">
        <v>17520</v>
      </c>
      <c r="D14655" s="1" t="s">
        <v>19</v>
      </c>
      <c r="E14655" s="3" t="str">
        <f>HYPERLINK("https://fyndiq.se/produkt/d944c21753714dfa/", "Mobiltelefon Ringljus med 40 LED och 3 Ljuslägen")</f>
        <v>Mobiltelefon Ringljus med 40 LED och 3 Ljuslägen</v>
      </c>
      <c r="F14655" s="1" t="s">
        <v>17529</v>
      </c>
      <c r="G14655" s="1" t="s">
        <v>17530</v>
      </c>
      <c r="H14655" s="1" t="s">
        <v>17531</v>
      </c>
      <c r="I14655" s="1" t="s">
        <v>16</v>
      </c>
      <c r="J14655" s="1" t="s">
        <v>23</v>
      </c>
      <c r="K14655" s="1" t="s">
        <v>16</v>
      </c>
      <c r="L14655" s="1" t="s">
        <v>16</v>
      </c>
      <c r="M14655" s="1" t="s">
        <v>16</v>
      </c>
      <c r="N14655" s="1" t="s">
        <v>16</v>
      </c>
      <c r="O14655" s="1">
        <v>79.2</v>
      </c>
      <c r="P14655" s="1">
        <v>1.0</v>
      </c>
    </row>
    <row r="14656">
      <c r="A14656" s="1" t="s">
        <v>29</v>
      </c>
      <c r="B14656" s="1" t="s">
        <v>17532</v>
      </c>
      <c r="C14656" s="2" t="s">
        <v>17520</v>
      </c>
      <c r="D14656" s="1" t="s">
        <v>19</v>
      </c>
      <c r="E14656" s="3" t="str">
        <f>HYPERLINK("https://fyndiq.se/produkt/fc0688ffd0534ad2/", "2 Pack Samsung Galaxy Note 20 5G -Härdat glas 9H -Super kvalitet")</f>
        <v>2 Pack Samsung Galaxy Note 20 5G -Härdat glas 9H -Super kvalitet</v>
      </c>
      <c r="F14656" s="1" t="s">
        <v>948</v>
      </c>
      <c r="G14656" s="1" t="s">
        <v>949</v>
      </c>
      <c r="H14656" s="1" t="s">
        <v>950</v>
      </c>
      <c r="I14656" s="1" t="s">
        <v>16</v>
      </c>
      <c r="J14656" s="1" t="s">
        <v>23</v>
      </c>
      <c r="K14656" s="1" t="s">
        <v>16</v>
      </c>
      <c r="L14656" s="1" t="s">
        <v>16</v>
      </c>
      <c r="M14656" s="1" t="s">
        <v>16</v>
      </c>
      <c r="N14656" s="1" t="s">
        <v>16</v>
      </c>
      <c r="O14656" s="1">
        <v>63.2</v>
      </c>
      <c r="P14656" s="1">
        <v>1.0</v>
      </c>
    </row>
    <row r="14657">
      <c r="A14657" s="1" t="s">
        <v>29</v>
      </c>
      <c r="B14657" s="1" t="s">
        <v>17533</v>
      </c>
      <c r="C14657" s="2" t="s">
        <v>17520</v>
      </c>
      <c r="D14657" s="1" t="s">
        <v>19</v>
      </c>
      <c r="E14657" s="3" t="str">
        <f t="shared" ref="E14657:E14659" si="684"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657" s="1" t="s">
        <v>722</v>
      </c>
      <c r="G14657" s="1" t="s">
        <v>723</v>
      </c>
      <c r="H14657" s="1" t="s">
        <v>724</v>
      </c>
      <c r="I14657" s="1" t="s">
        <v>16</v>
      </c>
      <c r="J14657" s="1" t="s">
        <v>23</v>
      </c>
      <c r="K14657" s="1" t="s">
        <v>16</v>
      </c>
      <c r="L14657" s="1" t="s">
        <v>16</v>
      </c>
      <c r="M14657" s="1" t="s">
        <v>16</v>
      </c>
      <c r="N14657" s="1" t="s">
        <v>16</v>
      </c>
      <c r="O14657" s="1">
        <v>79.2</v>
      </c>
      <c r="P14657" s="1">
        <v>1.0</v>
      </c>
    </row>
    <row r="14658">
      <c r="A14658" s="1" t="s">
        <v>29</v>
      </c>
      <c r="B14658" s="1" t="s">
        <v>17534</v>
      </c>
      <c r="C14658" s="2" t="s">
        <v>17520</v>
      </c>
      <c r="D14658" s="1" t="s">
        <v>19</v>
      </c>
      <c r="E14658" s="3" t="str">
        <f t="shared" si="684"/>
        <v>2-Pack Samsung S23 Ultra Skärmskydd &amp; 1-Pack linsskydd - Härdat Glas 9H - Super kvalitet 3D</v>
      </c>
      <c r="F14658" s="1" t="s">
        <v>722</v>
      </c>
      <c r="G14658" s="1" t="s">
        <v>723</v>
      </c>
      <c r="H14658" s="1" t="s">
        <v>724</v>
      </c>
      <c r="I14658" s="1" t="s">
        <v>16</v>
      </c>
      <c r="J14658" s="1" t="s">
        <v>23</v>
      </c>
      <c r="K14658" s="1" t="s">
        <v>16</v>
      </c>
      <c r="L14658" s="1" t="s">
        <v>16</v>
      </c>
      <c r="M14658" s="1" t="s">
        <v>16</v>
      </c>
      <c r="N14658" s="1" t="s">
        <v>16</v>
      </c>
      <c r="O14658" s="1">
        <v>79.2</v>
      </c>
      <c r="P14658" s="1">
        <v>1.0</v>
      </c>
    </row>
    <row r="14659">
      <c r="A14659" s="1" t="s">
        <v>29</v>
      </c>
      <c r="B14659" s="1" t="s">
        <v>17535</v>
      </c>
      <c r="C14659" s="2" t="s">
        <v>17520</v>
      </c>
      <c r="D14659" s="1" t="s">
        <v>19</v>
      </c>
      <c r="E14659" s="3" t="str">
        <f t="shared" si="684"/>
        <v>2-Pack Samsung S23 Ultra Skärmskydd &amp; 1-Pack linsskydd - Härdat Glas 9H - Super kvalitet 3D</v>
      </c>
      <c r="F14659" s="1" t="s">
        <v>722</v>
      </c>
      <c r="G14659" s="1" t="s">
        <v>723</v>
      </c>
      <c r="H14659" s="1" t="s">
        <v>724</v>
      </c>
      <c r="I14659" s="1" t="s">
        <v>16</v>
      </c>
      <c r="J14659" s="1" t="s">
        <v>23</v>
      </c>
      <c r="K14659" s="1" t="s">
        <v>16</v>
      </c>
      <c r="L14659" s="1" t="s">
        <v>16</v>
      </c>
      <c r="M14659" s="1" t="s">
        <v>16</v>
      </c>
      <c r="N14659" s="1" t="s">
        <v>16</v>
      </c>
      <c r="O14659" s="1">
        <v>79.2</v>
      </c>
      <c r="P14659" s="1">
        <v>1.0</v>
      </c>
    </row>
    <row r="14660">
      <c r="A14660" s="1" t="s">
        <v>29</v>
      </c>
      <c r="B14660" s="1" t="s">
        <v>17536</v>
      </c>
      <c r="C14660" s="2" t="s">
        <v>17520</v>
      </c>
      <c r="D14660" s="1" t="s">
        <v>19</v>
      </c>
      <c r="E1466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4660" s="1" t="s">
        <v>1209</v>
      </c>
      <c r="G14660" s="1" t="s">
        <v>1210</v>
      </c>
      <c r="H14660" s="1" t="s">
        <v>1211</v>
      </c>
      <c r="I14660" s="1" t="s">
        <v>16</v>
      </c>
      <c r="J14660" s="1" t="s">
        <v>23</v>
      </c>
      <c r="K14660" s="1" t="s">
        <v>16</v>
      </c>
      <c r="L14660" s="1" t="s">
        <v>16</v>
      </c>
      <c r="M14660" s="1" t="s">
        <v>16</v>
      </c>
      <c r="N14660" s="1" t="s">
        <v>16</v>
      </c>
      <c r="O14660" s="1">
        <v>79.2</v>
      </c>
      <c r="P14660" s="1">
        <v>1.0</v>
      </c>
    </row>
    <row r="14661">
      <c r="A14661" s="1" t="s">
        <v>29</v>
      </c>
      <c r="B14661" s="1" t="s">
        <v>17537</v>
      </c>
      <c r="C14661" s="2" t="s">
        <v>17520</v>
      </c>
      <c r="D14661" s="1" t="s">
        <v>19</v>
      </c>
      <c r="E14661" s="3" t="str">
        <f>HYPERLINK("https://fyndiq.se/produkt/d23ac1903e90485a/", "2-Pack Google Pixel 6A Skärmskydd &amp; 2-Pack linsskydd - Härdat Glas 9H - Super kvalitet 3D")</f>
        <v>2-Pack Google Pixel 6A Skärmskydd &amp; 2-Pack linsskydd - Härdat Glas 9H - Super kvalitet 3D</v>
      </c>
      <c r="F14661" s="1" t="s">
        <v>12368</v>
      </c>
      <c r="G14661" s="1" t="s">
        <v>12369</v>
      </c>
      <c r="H14661" s="1" t="s">
        <v>12370</v>
      </c>
      <c r="I14661" s="1" t="s">
        <v>16</v>
      </c>
      <c r="J14661" s="1" t="s">
        <v>23</v>
      </c>
      <c r="K14661" s="1" t="s">
        <v>16</v>
      </c>
      <c r="L14661" s="1" t="s">
        <v>16</v>
      </c>
      <c r="M14661" s="1" t="s">
        <v>16</v>
      </c>
      <c r="N14661" s="1" t="s">
        <v>16</v>
      </c>
      <c r="O14661" s="1">
        <v>79.2</v>
      </c>
      <c r="P14661" s="1">
        <v>1.0</v>
      </c>
    </row>
    <row r="14662">
      <c r="A14662" s="1" t="s">
        <v>29</v>
      </c>
      <c r="B14662" s="1" t="s">
        <v>17538</v>
      </c>
      <c r="C14662" s="2" t="s">
        <v>17520</v>
      </c>
      <c r="D14662" s="1" t="s">
        <v>19</v>
      </c>
      <c r="E14662" s="3" t="str">
        <f>HYPERLINK("https://fyndiq.se/produkt/7f14e739962c4877/", "Skärmskydd Huawei P30, 3D härdat glas, bubbelfri, hög kvalitet.")</f>
        <v>Skärmskydd Huawei P30, 3D härdat glas, bubbelfri, hög kvalitet.</v>
      </c>
      <c r="F14662" s="1" t="s">
        <v>3346</v>
      </c>
      <c r="G14662" s="1" t="s">
        <v>3347</v>
      </c>
      <c r="H14662" s="1" t="s">
        <v>3348</v>
      </c>
      <c r="I14662" s="1" t="s">
        <v>16</v>
      </c>
      <c r="J14662" s="1" t="s">
        <v>23</v>
      </c>
      <c r="K14662" s="1" t="s">
        <v>16</v>
      </c>
      <c r="L14662" s="1" t="s">
        <v>16</v>
      </c>
      <c r="M14662" s="1" t="s">
        <v>16</v>
      </c>
      <c r="N14662" s="1" t="s">
        <v>16</v>
      </c>
      <c r="O14662" s="1">
        <v>55.2</v>
      </c>
      <c r="P14662" s="1">
        <v>1.0</v>
      </c>
    </row>
    <row r="14663">
      <c r="A14663" s="1" t="s">
        <v>29</v>
      </c>
      <c r="B14663" s="1" t="s">
        <v>17539</v>
      </c>
      <c r="C14663" s="2" t="s">
        <v>17520</v>
      </c>
      <c r="D14663" s="1" t="s">
        <v>19</v>
      </c>
      <c r="E14663" s="3" t="str">
        <f>HYPERLINK("https://fyndiq.se/produkt/371f86e1aa284d28/", "Samsung S23 Ultra - 9H Härdat Glass - 3D Super Kvalitet Skärmskydd")</f>
        <v>Samsung S23 Ultra - 9H Härdat Glass - 3D Super Kvalitet Skärmskydd</v>
      </c>
      <c r="F14663" s="1" t="s">
        <v>7518</v>
      </c>
      <c r="G14663" s="1" t="s">
        <v>7519</v>
      </c>
      <c r="H14663" s="1" t="s">
        <v>7520</v>
      </c>
      <c r="I14663" s="1" t="s">
        <v>16</v>
      </c>
      <c r="J14663" s="1" t="s">
        <v>23</v>
      </c>
      <c r="K14663" s="1" t="s">
        <v>16</v>
      </c>
      <c r="L14663" s="1" t="s">
        <v>16</v>
      </c>
      <c r="M14663" s="1" t="s">
        <v>16</v>
      </c>
      <c r="N14663" s="1" t="s">
        <v>16</v>
      </c>
      <c r="O14663" s="1">
        <v>55.2</v>
      </c>
      <c r="P14663" s="1">
        <v>1.0</v>
      </c>
    </row>
    <row r="14664">
      <c r="A14664" s="1" t="s">
        <v>29</v>
      </c>
      <c r="B14664" s="1" t="s">
        <v>17540</v>
      </c>
      <c r="C14664" s="2" t="s">
        <v>17520</v>
      </c>
      <c r="D14664" s="1" t="s">
        <v>19</v>
      </c>
      <c r="E14664" s="3" t="str">
        <f>HYPERLINK("https://fyndiq.se/produkt/4603671cea994359/", "Samsung S20 Plus härdat glas 3D 9H Top Kvalitet skärmskydd")</f>
        <v>Samsung S20 Plus härdat glas 3D 9H Top Kvalitet skärmskydd</v>
      </c>
      <c r="F14664" s="1" t="s">
        <v>428</v>
      </c>
      <c r="G14664" s="1" t="s">
        <v>429</v>
      </c>
      <c r="H14664" s="1" t="s">
        <v>430</v>
      </c>
      <c r="I14664" s="1" t="s">
        <v>16</v>
      </c>
      <c r="J14664" s="1" t="s">
        <v>23</v>
      </c>
      <c r="K14664" s="1" t="s">
        <v>16</v>
      </c>
      <c r="L14664" s="1" t="s">
        <v>16</v>
      </c>
      <c r="M14664" s="1" t="s">
        <v>16</v>
      </c>
      <c r="N14664" s="1" t="s">
        <v>16</v>
      </c>
      <c r="O14664" s="1">
        <v>55.2</v>
      </c>
      <c r="P14664" s="1">
        <v>1.0</v>
      </c>
    </row>
    <row r="14665">
      <c r="A14665" s="1" t="s">
        <v>29</v>
      </c>
      <c r="B14665" s="1" t="s">
        <v>17541</v>
      </c>
      <c r="C14665" s="2" t="s">
        <v>17520</v>
      </c>
      <c r="D14665" s="1" t="s">
        <v>19</v>
      </c>
      <c r="E1466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665" s="1" t="s">
        <v>47</v>
      </c>
      <c r="G14665" s="2" t="s">
        <v>48</v>
      </c>
      <c r="H14665" s="1" t="s">
        <v>49</v>
      </c>
      <c r="I14665" s="1" t="s">
        <v>16</v>
      </c>
      <c r="J14665" s="1" t="s">
        <v>23</v>
      </c>
      <c r="K14665" s="1" t="s">
        <v>16</v>
      </c>
      <c r="L14665" s="1" t="s">
        <v>16</v>
      </c>
      <c r="M14665" s="1" t="s">
        <v>16</v>
      </c>
      <c r="N14665" s="1" t="s">
        <v>16</v>
      </c>
      <c r="O14665" s="1">
        <v>183.2</v>
      </c>
      <c r="P14665" s="1">
        <v>1.0</v>
      </c>
    </row>
    <row r="14666">
      <c r="A14666" s="1" t="s">
        <v>29</v>
      </c>
      <c r="B14666" s="1" t="s">
        <v>17542</v>
      </c>
      <c r="C14666" s="2" t="s">
        <v>17520</v>
      </c>
      <c r="D14666" s="1" t="s">
        <v>19</v>
      </c>
      <c r="E14666" s="3" t="str">
        <f>HYPERLINK("https://fyndiq.se/produkt/c257ba75a9d645bb/", "2-Pack Samsung Galaxy Tab S8 - Härdat glas 9H - Super Kvalitet")</f>
        <v>2-Pack Samsung Galaxy Tab S8 - Härdat glas 9H - Super Kvalitet</v>
      </c>
      <c r="F14666" s="1" t="s">
        <v>17543</v>
      </c>
      <c r="G14666" s="1" t="s">
        <v>17544</v>
      </c>
      <c r="H14666" s="1" t="s">
        <v>17545</v>
      </c>
      <c r="I14666" s="1" t="s">
        <v>16</v>
      </c>
      <c r="J14666" s="1" t="s">
        <v>23</v>
      </c>
      <c r="K14666" s="1" t="s">
        <v>16</v>
      </c>
      <c r="L14666" s="1" t="s">
        <v>16</v>
      </c>
      <c r="M14666" s="1" t="s">
        <v>16</v>
      </c>
      <c r="N14666" s="1" t="s">
        <v>16</v>
      </c>
      <c r="O14666" s="1">
        <v>135.2</v>
      </c>
      <c r="P14666" s="1">
        <v>1.0</v>
      </c>
    </row>
    <row r="14667">
      <c r="A14667" s="1" t="s">
        <v>29</v>
      </c>
      <c r="B14667" s="1" t="s">
        <v>17546</v>
      </c>
      <c r="C14667" s="2" t="s">
        <v>17520</v>
      </c>
      <c r="D14667" s="1" t="s">
        <v>19</v>
      </c>
      <c r="E14667" s="3" t="str">
        <f t="shared" ref="E14667:E14668" si="685">HYPERLINK("https://fyndiq.se/produkt/432d784756a84eff/", "2-Pack Samsung Galaxy S20FE - Härdat Glas-9H -Super kvalitet 3D")</f>
        <v>2-Pack Samsung Galaxy S20FE - Härdat Glas-9H -Super kvalitet 3D</v>
      </c>
      <c r="F14667" s="1" t="s">
        <v>1078</v>
      </c>
      <c r="G14667" s="1" t="s">
        <v>1079</v>
      </c>
      <c r="H14667" s="1" t="s">
        <v>1080</v>
      </c>
      <c r="I14667" s="1" t="s">
        <v>16</v>
      </c>
      <c r="J14667" s="1" t="s">
        <v>23</v>
      </c>
      <c r="K14667" s="1" t="s">
        <v>16</v>
      </c>
      <c r="L14667" s="1" t="s">
        <v>16</v>
      </c>
      <c r="M14667" s="1" t="s">
        <v>16</v>
      </c>
      <c r="N14667" s="1" t="s">
        <v>16</v>
      </c>
      <c r="O14667" s="1">
        <v>63.2</v>
      </c>
      <c r="P14667" s="1">
        <v>1.0</v>
      </c>
    </row>
    <row r="14668">
      <c r="A14668" s="1" t="s">
        <v>29</v>
      </c>
      <c r="B14668" s="1" t="s">
        <v>17547</v>
      </c>
      <c r="C14668" s="2" t="s">
        <v>17520</v>
      </c>
      <c r="D14668" s="1" t="s">
        <v>19</v>
      </c>
      <c r="E14668" s="3" t="str">
        <f t="shared" si="685"/>
        <v>2-Pack Samsung Galaxy S20FE - Härdat Glas-9H -Super kvalitet 3D</v>
      </c>
      <c r="F14668" s="1" t="s">
        <v>1078</v>
      </c>
      <c r="G14668" s="1" t="s">
        <v>1079</v>
      </c>
      <c r="H14668" s="1" t="s">
        <v>1080</v>
      </c>
      <c r="I14668" s="1" t="s">
        <v>16</v>
      </c>
      <c r="J14668" s="1" t="s">
        <v>23</v>
      </c>
      <c r="K14668" s="1" t="s">
        <v>16</v>
      </c>
      <c r="L14668" s="1" t="s">
        <v>16</v>
      </c>
      <c r="M14668" s="1" t="s">
        <v>16</v>
      </c>
      <c r="N14668" s="1" t="s">
        <v>16</v>
      </c>
      <c r="O14668" s="1">
        <v>63.2</v>
      </c>
      <c r="P14668" s="1">
        <v>1.0</v>
      </c>
    </row>
    <row r="14669">
      <c r="A14669" s="1" t="s">
        <v>29</v>
      </c>
      <c r="B14669" s="1" t="s">
        <v>17548</v>
      </c>
      <c r="C14669" s="2" t="s">
        <v>17520</v>
      </c>
      <c r="D14669" s="1" t="s">
        <v>19</v>
      </c>
      <c r="E14669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4669" s="1" t="s">
        <v>785</v>
      </c>
      <c r="G14669" s="1" t="s">
        <v>786</v>
      </c>
      <c r="H14669" s="1" t="s">
        <v>787</v>
      </c>
      <c r="I14669" s="1" t="s">
        <v>16</v>
      </c>
      <c r="J14669" s="1" t="s">
        <v>23</v>
      </c>
      <c r="K14669" s="1" t="s">
        <v>16</v>
      </c>
      <c r="L14669" s="1" t="s">
        <v>16</v>
      </c>
      <c r="M14669" s="1" t="s">
        <v>16</v>
      </c>
      <c r="N14669" s="1" t="s">
        <v>16</v>
      </c>
      <c r="O14669" s="1">
        <v>63.2</v>
      </c>
      <c r="P14669" s="1">
        <v>1.0</v>
      </c>
    </row>
    <row r="14670">
      <c r="A14670" s="1" t="s">
        <v>29</v>
      </c>
      <c r="B14670" s="1" t="s">
        <v>17549</v>
      </c>
      <c r="C14670" s="2" t="s">
        <v>17520</v>
      </c>
      <c r="D14670" s="1" t="s">
        <v>19</v>
      </c>
      <c r="E14670" s="3" t="str">
        <f>HYPERLINK("https://fyndiq.se/produkt/b4b1148b5d274f33/", "2 Pack Xiaomi 11T 5G - Härdat glas 9H - Super kvalitet 3D")</f>
        <v>2 Pack Xiaomi 11T 5G - Härdat glas 9H - Super kvalitet 3D</v>
      </c>
      <c r="F14670" s="1" t="s">
        <v>345</v>
      </c>
      <c r="G14670" s="1" t="s">
        <v>346</v>
      </c>
      <c r="H14670" s="1" t="s">
        <v>347</v>
      </c>
      <c r="I14670" s="1" t="s">
        <v>16</v>
      </c>
      <c r="J14670" s="1" t="s">
        <v>23</v>
      </c>
      <c r="K14670" s="1" t="s">
        <v>16</v>
      </c>
      <c r="L14670" s="1" t="s">
        <v>16</v>
      </c>
      <c r="M14670" s="1" t="s">
        <v>16</v>
      </c>
      <c r="N14670" s="1" t="s">
        <v>16</v>
      </c>
      <c r="O14670" s="1">
        <v>63.2</v>
      </c>
      <c r="P14670" s="1">
        <v>1.0</v>
      </c>
    </row>
    <row r="14671">
      <c r="A14671" s="1" t="s">
        <v>29</v>
      </c>
      <c r="B14671" s="1" t="s">
        <v>17550</v>
      </c>
      <c r="C14671" s="2" t="s">
        <v>17520</v>
      </c>
      <c r="D14671" s="1" t="s">
        <v>19</v>
      </c>
      <c r="E1467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4671" s="1" t="s">
        <v>258</v>
      </c>
      <c r="G14671" s="1" t="s">
        <v>259</v>
      </c>
      <c r="H14671" s="1" t="s">
        <v>260</v>
      </c>
      <c r="I14671" s="1" t="s">
        <v>16</v>
      </c>
      <c r="J14671" s="1" t="s">
        <v>23</v>
      </c>
      <c r="K14671" s="1" t="s">
        <v>16</v>
      </c>
      <c r="L14671" s="1" t="s">
        <v>16</v>
      </c>
      <c r="M14671" s="1" t="s">
        <v>16</v>
      </c>
      <c r="N14671" s="1" t="s">
        <v>16</v>
      </c>
      <c r="O14671" s="1">
        <v>63.2</v>
      </c>
      <c r="P14671" s="1">
        <v>1.0</v>
      </c>
    </row>
    <row r="14672">
      <c r="A14672" s="1" t="s">
        <v>29</v>
      </c>
      <c r="B14672" s="1" t="s">
        <v>17551</v>
      </c>
      <c r="C14672" s="2" t="s">
        <v>17520</v>
      </c>
      <c r="D14672" s="1" t="s">
        <v>19</v>
      </c>
      <c r="E14672" s="3" t="str">
        <f t="shared" ref="E14672:E14673" si="686">HYPERLINK("https://fyndiq.se/produkt/a047b5d99d58461d/", "2-Pack Google Pixel 6A - Härdat glas 9H - Super kvalitet 3D")</f>
        <v>2-Pack Google Pixel 6A - Härdat glas 9H - Super kvalitet 3D</v>
      </c>
      <c r="F14672" s="1" t="s">
        <v>1205</v>
      </c>
      <c r="G14672" s="1" t="s">
        <v>1206</v>
      </c>
      <c r="H14672" s="1" t="s">
        <v>1207</v>
      </c>
      <c r="I14672" s="1" t="s">
        <v>16</v>
      </c>
      <c r="J14672" s="1" t="s">
        <v>23</v>
      </c>
      <c r="K14672" s="1" t="s">
        <v>16</v>
      </c>
      <c r="L14672" s="1" t="s">
        <v>16</v>
      </c>
      <c r="M14672" s="1" t="s">
        <v>16</v>
      </c>
      <c r="N14672" s="1" t="s">
        <v>16</v>
      </c>
      <c r="O14672" s="1">
        <v>63.2</v>
      </c>
      <c r="P14672" s="1">
        <v>1.0</v>
      </c>
    </row>
    <row r="14673">
      <c r="A14673" s="1" t="s">
        <v>29</v>
      </c>
      <c r="B14673" s="1" t="s">
        <v>17552</v>
      </c>
      <c r="C14673" s="2" t="s">
        <v>17520</v>
      </c>
      <c r="D14673" s="1" t="s">
        <v>19</v>
      </c>
      <c r="E14673" s="3" t="str">
        <f t="shared" si="686"/>
        <v>2-Pack Google Pixel 6A - Härdat glas 9H - Super kvalitet 3D</v>
      </c>
      <c r="F14673" s="1" t="s">
        <v>1205</v>
      </c>
      <c r="G14673" s="1" t="s">
        <v>1206</v>
      </c>
      <c r="H14673" s="1" t="s">
        <v>1207</v>
      </c>
      <c r="I14673" s="1" t="s">
        <v>16</v>
      </c>
      <c r="J14673" s="1" t="s">
        <v>23</v>
      </c>
      <c r="K14673" s="1" t="s">
        <v>16</v>
      </c>
      <c r="L14673" s="1" t="s">
        <v>16</v>
      </c>
      <c r="M14673" s="1" t="s">
        <v>16</v>
      </c>
      <c r="N14673" s="1" t="s">
        <v>16</v>
      </c>
      <c r="O14673" s="1">
        <v>63.2</v>
      </c>
      <c r="P14673" s="1">
        <v>1.0</v>
      </c>
    </row>
    <row r="14674">
      <c r="A14674" s="1" t="s">
        <v>29</v>
      </c>
      <c r="B14674" s="1" t="s">
        <v>17553</v>
      </c>
      <c r="C14674" s="2" t="s">
        <v>17520</v>
      </c>
      <c r="D14674" s="1" t="s">
        <v>19</v>
      </c>
      <c r="E14674" s="3" t="str">
        <f t="shared" ref="E14674:E14676" si="687">HYPERLINK("https://fyndiq.se/produkt/08d44de1ca3946df/", "2-Pack Samsung Galaxy S10 - Härdat Glas 9H – 3D Skärmskydd - Super kvalitet")</f>
        <v>2-Pack Samsung Galaxy S10 - Härdat Glas 9H – 3D Skärmskydd - Super kvalitet</v>
      </c>
      <c r="F14674" s="1" t="s">
        <v>729</v>
      </c>
      <c r="G14674" s="1" t="s">
        <v>730</v>
      </c>
      <c r="H14674" s="1" t="s">
        <v>731</v>
      </c>
      <c r="I14674" s="1" t="s">
        <v>16</v>
      </c>
      <c r="J14674" s="1" t="s">
        <v>23</v>
      </c>
      <c r="K14674" s="1" t="s">
        <v>16</v>
      </c>
      <c r="L14674" s="1" t="s">
        <v>16</v>
      </c>
      <c r="M14674" s="1" t="s">
        <v>16</v>
      </c>
      <c r="N14674" s="1" t="s">
        <v>16</v>
      </c>
      <c r="O14674" s="1">
        <v>63.2</v>
      </c>
      <c r="P14674" s="1">
        <v>1.0</v>
      </c>
    </row>
    <row r="14675">
      <c r="A14675" s="1" t="s">
        <v>29</v>
      </c>
      <c r="B14675" s="1" t="s">
        <v>17554</v>
      </c>
      <c r="C14675" s="2" t="s">
        <v>17520</v>
      </c>
      <c r="D14675" s="1" t="s">
        <v>19</v>
      </c>
      <c r="E14675" s="3" t="str">
        <f t="shared" si="687"/>
        <v>2-Pack Samsung Galaxy S10 - Härdat Glas 9H – 3D Skärmskydd - Super kvalitet</v>
      </c>
      <c r="F14675" s="1" t="s">
        <v>729</v>
      </c>
      <c r="G14675" s="1" t="s">
        <v>730</v>
      </c>
      <c r="H14675" s="1" t="s">
        <v>731</v>
      </c>
      <c r="I14675" s="1" t="s">
        <v>16</v>
      </c>
      <c r="J14675" s="1" t="s">
        <v>23</v>
      </c>
      <c r="K14675" s="1" t="s">
        <v>16</v>
      </c>
      <c r="L14675" s="1" t="s">
        <v>16</v>
      </c>
      <c r="M14675" s="1" t="s">
        <v>16</v>
      </c>
      <c r="N14675" s="1" t="s">
        <v>16</v>
      </c>
      <c r="O14675" s="1">
        <v>63.2</v>
      </c>
      <c r="P14675" s="1">
        <v>1.0</v>
      </c>
    </row>
    <row r="14676">
      <c r="A14676" s="1" t="s">
        <v>29</v>
      </c>
      <c r="B14676" s="1" t="s">
        <v>17555</v>
      </c>
      <c r="C14676" s="2" t="s">
        <v>17520</v>
      </c>
      <c r="D14676" s="1" t="s">
        <v>19</v>
      </c>
      <c r="E14676" s="3" t="str">
        <f t="shared" si="687"/>
        <v>2-Pack Samsung Galaxy S10 - Härdat Glas 9H – 3D Skärmskydd - Super kvalitet</v>
      </c>
      <c r="F14676" s="1" t="s">
        <v>729</v>
      </c>
      <c r="G14676" s="1" t="s">
        <v>730</v>
      </c>
      <c r="H14676" s="1" t="s">
        <v>731</v>
      </c>
      <c r="I14676" s="1" t="s">
        <v>16</v>
      </c>
      <c r="J14676" s="1" t="s">
        <v>23</v>
      </c>
      <c r="K14676" s="1" t="s">
        <v>16</v>
      </c>
      <c r="L14676" s="1" t="s">
        <v>16</v>
      </c>
      <c r="M14676" s="1" t="s">
        <v>16</v>
      </c>
      <c r="N14676" s="1" t="s">
        <v>16</v>
      </c>
      <c r="O14676" s="1">
        <v>63.2</v>
      </c>
      <c r="P14676" s="1">
        <v>1.0</v>
      </c>
    </row>
    <row r="14677">
      <c r="A14677" s="1" t="s">
        <v>29</v>
      </c>
      <c r="B14677" s="1" t="s">
        <v>17556</v>
      </c>
      <c r="C14677" s="2" t="s">
        <v>17520</v>
      </c>
      <c r="D14677" s="1" t="s">
        <v>19</v>
      </c>
      <c r="E14677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4677" s="1" t="s">
        <v>4809</v>
      </c>
      <c r="G14677" s="1" t="s">
        <v>4810</v>
      </c>
      <c r="H14677" s="1" t="s">
        <v>4811</v>
      </c>
      <c r="I14677" s="1" t="s">
        <v>16</v>
      </c>
      <c r="J14677" s="1" t="s">
        <v>23</v>
      </c>
      <c r="K14677" s="1" t="s">
        <v>16</v>
      </c>
      <c r="L14677" s="1" t="s">
        <v>16</v>
      </c>
      <c r="M14677" s="1" t="s">
        <v>16</v>
      </c>
      <c r="N14677" s="1" t="s">
        <v>16</v>
      </c>
      <c r="O14677" s="1">
        <v>63.2</v>
      </c>
      <c r="P14677" s="1">
        <v>1.0</v>
      </c>
    </row>
    <row r="14678">
      <c r="A14678" s="1" t="s">
        <v>29</v>
      </c>
      <c r="B14678" s="1" t="s">
        <v>17557</v>
      </c>
      <c r="C14678" s="2" t="s">
        <v>17520</v>
      </c>
      <c r="D14678" s="1" t="s">
        <v>19</v>
      </c>
      <c r="E14678" s="3" t="str">
        <f>HYPERLINK("https://fyndiq.se/produkt/082f3cf898c84831/", "2 Pack Galaxy S20 Ultra - Härdat glas 9H - Super kvalitet 3D")</f>
        <v>2 Pack Galaxy S20 Ultra - Härdat glas 9H - Super kvalitet 3D</v>
      </c>
      <c r="F14678" s="1" t="s">
        <v>460</v>
      </c>
      <c r="G14678" s="1" t="s">
        <v>461</v>
      </c>
      <c r="H14678" s="1" t="s">
        <v>462</v>
      </c>
      <c r="I14678" s="1" t="s">
        <v>16</v>
      </c>
      <c r="J14678" s="1" t="s">
        <v>23</v>
      </c>
      <c r="K14678" s="1" t="s">
        <v>16</v>
      </c>
      <c r="L14678" s="1" t="s">
        <v>16</v>
      </c>
      <c r="M14678" s="1" t="s">
        <v>16</v>
      </c>
      <c r="N14678" s="1" t="s">
        <v>16</v>
      </c>
      <c r="O14678" s="1">
        <v>63.2</v>
      </c>
      <c r="P14678" s="1">
        <v>1.0</v>
      </c>
    </row>
    <row r="14679">
      <c r="A14679" s="1" t="s">
        <v>29</v>
      </c>
      <c r="B14679" s="1" t="s">
        <v>17558</v>
      </c>
      <c r="C14679" s="2" t="s">
        <v>17520</v>
      </c>
      <c r="D14679" s="1" t="s">
        <v>19</v>
      </c>
      <c r="E14679" s="3" t="str">
        <f t="shared" ref="E14679:E14680" si="688">HYPERLINK("https://fyndiq.se/produkt/a00b62acc6644fd2/", "2-Pack Samsung Galaxy S10 - Härdat glas 9H – Super kvalitet 3D")</f>
        <v>2-Pack Samsung Galaxy S10 - Härdat glas 9H – Super kvalitet 3D</v>
      </c>
      <c r="F14679" s="1" t="s">
        <v>1291</v>
      </c>
      <c r="G14679" s="1" t="s">
        <v>1292</v>
      </c>
      <c r="H14679" s="1" t="s">
        <v>1293</v>
      </c>
      <c r="I14679" s="1" t="s">
        <v>16</v>
      </c>
      <c r="J14679" s="1" t="s">
        <v>23</v>
      </c>
      <c r="K14679" s="1" t="s">
        <v>16</v>
      </c>
      <c r="L14679" s="1" t="s">
        <v>16</v>
      </c>
      <c r="M14679" s="1" t="s">
        <v>16</v>
      </c>
      <c r="N14679" s="1" t="s">
        <v>16</v>
      </c>
      <c r="O14679" s="1">
        <v>63.2</v>
      </c>
      <c r="P14679" s="1">
        <v>1.0</v>
      </c>
    </row>
    <row r="14680">
      <c r="A14680" s="1" t="s">
        <v>29</v>
      </c>
      <c r="B14680" s="1" t="s">
        <v>17559</v>
      </c>
      <c r="C14680" s="2" t="s">
        <v>17520</v>
      </c>
      <c r="D14680" s="1" t="s">
        <v>19</v>
      </c>
      <c r="E14680" s="3" t="str">
        <f t="shared" si="688"/>
        <v>2-Pack Samsung Galaxy S10 - Härdat glas 9H – Super kvalitet 3D</v>
      </c>
      <c r="F14680" s="1" t="s">
        <v>1291</v>
      </c>
      <c r="G14680" s="1" t="s">
        <v>1292</v>
      </c>
      <c r="H14680" s="1" t="s">
        <v>1293</v>
      </c>
      <c r="I14680" s="1" t="s">
        <v>16</v>
      </c>
      <c r="J14680" s="1" t="s">
        <v>23</v>
      </c>
      <c r="K14680" s="1" t="s">
        <v>16</v>
      </c>
      <c r="L14680" s="1" t="s">
        <v>16</v>
      </c>
      <c r="M14680" s="1" t="s">
        <v>16</v>
      </c>
      <c r="N14680" s="1" t="s">
        <v>16</v>
      </c>
      <c r="O14680" s="1">
        <v>63.2</v>
      </c>
      <c r="P14680" s="1">
        <v>1.0</v>
      </c>
    </row>
    <row r="14681">
      <c r="A14681" s="1" t="s">
        <v>29</v>
      </c>
      <c r="B14681" s="1" t="s">
        <v>17560</v>
      </c>
      <c r="C14681" s="2" t="s">
        <v>17520</v>
      </c>
      <c r="D14681" s="1" t="s">
        <v>19</v>
      </c>
      <c r="E14681" s="3" t="str">
        <f t="shared" ref="E14681:E14683" si="689">HYPERLINK("https://fyndiq.se/produkt/dfe28e565d2e4c8d/", "2 Pack Samsung S21 FE - 9H Härdat Glass - Super Kvalitet 3D")</f>
        <v>2 Pack Samsung S21 FE - 9H Härdat Glass - Super Kvalitet 3D</v>
      </c>
      <c r="F14681" s="1" t="s">
        <v>276</v>
      </c>
      <c r="G14681" s="1" t="s">
        <v>277</v>
      </c>
      <c r="H14681" s="1" t="s">
        <v>278</v>
      </c>
      <c r="I14681" s="1" t="s">
        <v>16</v>
      </c>
      <c r="J14681" s="1" t="s">
        <v>23</v>
      </c>
      <c r="K14681" s="1" t="s">
        <v>16</v>
      </c>
      <c r="L14681" s="1" t="s">
        <v>16</v>
      </c>
      <c r="M14681" s="1" t="s">
        <v>16</v>
      </c>
      <c r="N14681" s="1" t="s">
        <v>16</v>
      </c>
      <c r="O14681" s="1">
        <v>63.2</v>
      </c>
      <c r="P14681" s="1">
        <v>1.0</v>
      </c>
    </row>
    <row r="14682">
      <c r="A14682" s="1" t="s">
        <v>29</v>
      </c>
      <c r="B14682" s="1" t="s">
        <v>17561</v>
      </c>
      <c r="C14682" s="2" t="s">
        <v>17520</v>
      </c>
      <c r="D14682" s="1" t="s">
        <v>19</v>
      </c>
      <c r="E14682" s="3" t="str">
        <f t="shared" si="689"/>
        <v>2 Pack Samsung S21 FE - 9H Härdat Glass - Super Kvalitet 3D</v>
      </c>
      <c r="F14682" s="1" t="s">
        <v>276</v>
      </c>
      <c r="G14682" s="1" t="s">
        <v>277</v>
      </c>
      <c r="H14682" s="1" t="s">
        <v>278</v>
      </c>
      <c r="I14682" s="1" t="s">
        <v>16</v>
      </c>
      <c r="J14682" s="1" t="s">
        <v>23</v>
      </c>
      <c r="K14682" s="1" t="s">
        <v>16</v>
      </c>
      <c r="L14682" s="1" t="s">
        <v>16</v>
      </c>
      <c r="M14682" s="1" t="s">
        <v>16</v>
      </c>
      <c r="N14682" s="1" t="s">
        <v>16</v>
      </c>
      <c r="O14682" s="1">
        <v>63.2</v>
      </c>
      <c r="P14682" s="1">
        <v>1.0</v>
      </c>
    </row>
    <row r="14683">
      <c r="A14683" s="1" t="s">
        <v>29</v>
      </c>
      <c r="B14683" s="1" t="s">
        <v>17562</v>
      </c>
      <c r="C14683" s="2" t="s">
        <v>17520</v>
      </c>
      <c r="D14683" s="1" t="s">
        <v>19</v>
      </c>
      <c r="E14683" s="3" t="str">
        <f t="shared" si="689"/>
        <v>2 Pack Samsung S21 FE - 9H Härdat Glass - Super Kvalitet 3D</v>
      </c>
      <c r="F14683" s="1" t="s">
        <v>276</v>
      </c>
      <c r="G14683" s="1" t="s">
        <v>277</v>
      </c>
      <c r="H14683" s="1" t="s">
        <v>278</v>
      </c>
      <c r="I14683" s="1" t="s">
        <v>16</v>
      </c>
      <c r="J14683" s="1" t="s">
        <v>23</v>
      </c>
      <c r="K14683" s="1" t="s">
        <v>16</v>
      </c>
      <c r="L14683" s="1" t="s">
        <v>16</v>
      </c>
      <c r="M14683" s="1" t="s">
        <v>16</v>
      </c>
      <c r="N14683" s="1" t="s">
        <v>16</v>
      </c>
      <c r="O14683" s="1">
        <v>63.2</v>
      </c>
      <c r="P14683" s="1">
        <v>1.0</v>
      </c>
    </row>
    <row r="14684">
      <c r="A14684" s="1" t="s">
        <v>29</v>
      </c>
      <c r="B14684" s="1" t="s">
        <v>17563</v>
      </c>
      <c r="C14684" s="2" t="s">
        <v>17520</v>
      </c>
      <c r="D14684" s="1" t="s">
        <v>19</v>
      </c>
      <c r="E14684" s="3" t="str">
        <f t="shared" ref="E14684:E14685" si="690">HYPERLINK("https://fyndiq.se/produkt/7881f1a04dfe4854/", "2-Pack MOTOROLA MOTO E13 Skärmskydd - Härdat Glas 9H - Super kvalitet 3D")</f>
        <v>2-Pack MOTOROLA MOTO E13 Skärmskydd - Härdat Glas 9H - Super kvalitet 3D</v>
      </c>
      <c r="F14684" s="1" t="s">
        <v>340</v>
      </c>
      <c r="G14684" s="1" t="s">
        <v>341</v>
      </c>
      <c r="H14684" s="1" t="s">
        <v>342</v>
      </c>
      <c r="I14684" s="1" t="s">
        <v>16</v>
      </c>
      <c r="J14684" s="1" t="s">
        <v>23</v>
      </c>
      <c r="K14684" s="1" t="s">
        <v>16</v>
      </c>
      <c r="L14684" s="1" t="s">
        <v>16</v>
      </c>
      <c r="M14684" s="1" t="s">
        <v>16</v>
      </c>
      <c r="N14684" s="1" t="s">
        <v>16</v>
      </c>
      <c r="O14684" s="1">
        <v>63.2</v>
      </c>
      <c r="P14684" s="1">
        <v>1.0</v>
      </c>
    </row>
    <row r="14685">
      <c r="A14685" s="1" t="s">
        <v>29</v>
      </c>
      <c r="B14685" s="1" t="s">
        <v>17564</v>
      </c>
      <c r="C14685" s="2" t="s">
        <v>17520</v>
      </c>
      <c r="D14685" s="1" t="s">
        <v>19</v>
      </c>
      <c r="E14685" s="3" t="str">
        <f t="shared" si="690"/>
        <v>2-Pack MOTOROLA MOTO E13 Skärmskydd - Härdat Glas 9H - Super kvalitet 3D</v>
      </c>
      <c r="F14685" s="1" t="s">
        <v>340</v>
      </c>
      <c r="G14685" s="1" t="s">
        <v>341</v>
      </c>
      <c r="H14685" s="1" t="s">
        <v>342</v>
      </c>
      <c r="I14685" s="1" t="s">
        <v>16</v>
      </c>
      <c r="J14685" s="1" t="s">
        <v>23</v>
      </c>
      <c r="K14685" s="1" t="s">
        <v>16</v>
      </c>
      <c r="L14685" s="1" t="s">
        <v>16</v>
      </c>
      <c r="M14685" s="1" t="s">
        <v>16</v>
      </c>
      <c r="N14685" s="1" t="s">
        <v>16</v>
      </c>
      <c r="O14685" s="1">
        <v>63.2</v>
      </c>
      <c r="P14685" s="1">
        <v>1.0</v>
      </c>
    </row>
    <row r="14686">
      <c r="A14686" s="1" t="s">
        <v>29</v>
      </c>
      <c r="B14686" s="1" t="s">
        <v>17565</v>
      </c>
      <c r="C14686" s="2" t="s">
        <v>17520</v>
      </c>
      <c r="D14686" s="1" t="s">
        <v>19</v>
      </c>
      <c r="E14686" s="3" t="str">
        <f>HYPERLINK("https://fyndiq.se/produkt/c4ff4138388141ca/", "2-Pack Samsung A22 Skärmskydd - Härdat Glas 9H - Super kvalitet 3D")</f>
        <v>2-Pack Samsung A22 Skärmskydd - Härdat Glas 9H - Super kvalitet 3D</v>
      </c>
      <c r="F14686" s="1" t="s">
        <v>2852</v>
      </c>
      <c r="G14686" s="1" t="s">
        <v>2853</v>
      </c>
      <c r="H14686" s="1" t="s">
        <v>2854</v>
      </c>
      <c r="I14686" s="1" t="s">
        <v>16</v>
      </c>
      <c r="J14686" s="1" t="s">
        <v>23</v>
      </c>
      <c r="K14686" s="1" t="s">
        <v>16</v>
      </c>
      <c r="L14686" s="1" t="s">
        <v>16</v>
      </c>
      <c r="M14686" s="1" t="s">
        <v>16</v>
      </c>
      <c r="N14686" s="1" t="s">
        <v>16</v>
      </c>
      <c r="O14686" s="1">
        <v>63.2</v>
      </c>
      <c r="P14686" s="1">
        <v>1.0</v>
      </c>
    </row>
    <row r="14687">
      <c r="A14687" s="1" t="s">
        <v>29</v>
      </c>
      <c r="B14687" s="1" t="s">
        <v>17566</v>
      </c>
      <c r="C14687" s="2" t="s">
        <v>17520</v>
      </c>
      <c r="D14687" s="1" t="s">
        <v>19</v>
      </c>
      <c r="E14687" s="3" t="str">
        <f>HYPERLINK("https://fyndiq.se/produkt/1e8f6bb5ed7344de/", "2-Pack Samsung Galaxy s10 Plus - Härdat glas 9H - Super kvalitet")</f>
        <v>2-Pack Samsung Galaxy s10 Plus - Härdat glas 9H - Super kvalitet</v>
      </c>
      <c r="F14687" s="1" t="s">
        <v>1508</v>
      </c>
      <c r="G14687" s="1" t="s">
        <v>1509</v>
      </c>
      <c r="H14687" s="1" t="s">
        <v>1510</v>
      </c>
      <c r="I14687" s="1" t="s">
        <v>16</v>
      </c>
      <c r="J14687" s="1" t="s">
        <v>23</v>
      </c>
      <c r="K14687" s="1" t="s">
        <v>16</v>
      </c>
      <c r="L14687" s="1" t="s">
        <v>16</v>
      </c>
      <c r="M14687" s="1" t="s">
        <v>16</v>
      </c>
      <c r="N14687" s="1" t="s">
        <v>16</v>
      </c>
      <c r="O14687" s="1">
        <v>63.2</v>
      </c>
      <c r="P14687" s="1">
        <v>1.0</v>
      </c>
    </row>
    <row r="14688">
      <c r="A14688" s="1" t="s">
        <v>29</v>
      </c>
      <c r="B14688" s="1" t="s">
        <v>17567</v>
      </c>
      <c r="C14688" s="2" t="s">
        <v>17520</v>
      </c>
      <c r="D14688" s="1" t="s">
        <v>19</v>
      </c>
      <c r="E14688" s="3" t="str">
        <f t="shared" ref="E14688:E14690" si="691">HYPERLINK("https://fyndiq.se/produkt/675bb02ed6bb4e07/", "2-Pack Samsung Galaxy S21 Ultra - Härdat Glas 9H-Super Kvalitet")</f>
        <v>2-Pack Samsung Galaxy S21 Ultra - Härdat Glas 9H-Super Kvalitet</v>
      </c>
      <c r="F14688" s="1" t="s">
        <v>91</v>
      </c>
      <c r="G14688" s="1" t="s">
        <v>92</v>
      </c>
      <c r="H14688" s="1" t="s">
        <v>93</v>
      </c>
      <c r="I14688" s="1" t="s">
        <v>16</v>
      </c>
      <c r="J14688" s="1" t="s">
        <v>23</v>
      </c>
      <c r="K14688" s="1" t="s">
        <v>16</v>
      </c>
      <c r="L14688" s="1" t="s">
        <v>16</v>
      </c>
      <c r="M14688" s="1" t="s">
        <v>16</v>
      </c>
      <c r="N14688" s="1" t="s">
        <v>16</v>
      </c>
      <c r="O14688" s="1">
        <v>63.2</v>
      </c>
      <c r="P14688" s="1">
        <v>1.0</v>
      </c>
    </row>
    <row r="14689">
      <c r="A14689" s="1" t="s">
        <v>29</v>
      </c>
      <c r="B14689" s="1" t="s">
        <v>17568</v>
      </c>
      <c r="C14689" s="2" t="s">
        <v>17520</v>
      </c>
      <c r="D14689" s="1" t="s">
        <v>19</v>
      </c>
      <c r="E14689" s="3" t="str">
        <f t="shared" si="691"/>
        <v>2-Pack Samsung Galaxy S21 Ultra - Härdat Glas 9H-Super Kvalitet</v>
      </c>
      <c r="F14689" s="1" t="s">
        <v>91</v>
      </c>
      <c r="G14689" s="1" t="s">
        <v>92</v>
      </c>
      <c r="H14689" s="1" t="s">
        <v>93</v>
      </c>
      <c r="I14689" s="1" t="s">
        <v>16</v>
      </c>
      <c r="J14689" s="1" t="s">
        <v>23</v>
      </c>
      <c r="K14689" s="1" t="s">
        <v>16</v>
      </c>
      <c r="L14689" s="1" t="s">
        <v>16</v>
      </c>
      <c r="M14689" s="1" t="s">
        <v>16</v>
      </c>
      <c r="N14689" s="1" t="s">
        <v>16</v>
      </c>
      <c r="O14689" s="1">
        <v>63.2</v>
      </c>
      <c r="P14689" s="1">
        <v>1.0</v>
      </c>
    </row>
    <row r="14690">
      <c r="A14690" s="1" t="s">
        <v>29</v>
      </c>
      <c r="B14690" s="1" t="s">
        <v>17569</v>
      </c>
      <c r="C14690" s="2" t="s">
        <v>17520</v>
      </c>
      <c r="D14690" s="1" t="s">
        <v>19</v>
      </c>
      <c r="E14690" s="3" t="str">
        <f t="shared" si="691"/>
        <v>2-Pack Samsung Galaxy S21 Ultra - Härdat Glas 9H-Super Kvalitet</v>
      </c>
      <c r="F14690" s="1" t="s">
        <v>91</v>
      </c>
      <c r="G14690" s="1" t="s">
        <v>92</v>
      </c>
      <c r="H14690" s="1" t="s">
        <v>93</v>
      </c>
      <c r="I14690" s="1" t="s">
        <v>16</v>
      </c>
      <c r="J14690" s="1" t="s">
        <v>23</v>
      </c>
      <c r="K14690" s="1" t="s">
        <v>16</v>
      </c>
      <c r="L14690" s="1" t="s">
        <v>16</v>
      </c>
      <c r="M14690" s="1" t="s">
        <v>16</v>
      </c>
      <c r="N14690" s="1" t="s">
        <v>16</v>
      </c>
      <c r="O14690" s="1">
        <v>63.2</v>
      </c>
      <c r="P14690" s="1">
        <v>1.0</v>
      </c>
    </row>
    <row r="14691">
      <c r="A14691" s="1" t="s">
        <v>29</v>
      </c>
      <c r="B14691" s="1" t="s">
        <v>17570</v>
      </c>
      <c r="C14691" s="2" t="s">
        <v>17520</v>
      </c>
      <c r="D14691" s="1" t="s">
        <v>19</v>
      </c>
      <c r="E14691" s="3" t="str">
        <f>HYPERLINK("https://fyndiq.se/produkt/e4b87757208946c3/", "2-Pack Samsung S10E Skärmskydd - Härdat Glas 9H - Super kvalitet 3D")</f>
        <v>2-Pack Samsung S10E Skärmskydd - Härdat Glas 9H - Super kvalitet 3D</v>
      </c>
      <c r="F14691" s="1" t="s">
        <v>95</v>
      </c>
      <c r="G14691" s="1" t="s">
        <v>96</v>
      </c>
      <c r="H14691" s="1" t="s">
        <v>97</v>
      </c>
      <c r="I14691" s="1" t="s">
        <v>16</v>
      </c>
      <c r="J14691" s="1" t="s">
        <v>23</v>
      </c>
      <c r="K14691" s="1" t="s">
        <v>16</v>
      </c>
      <c r="L14691" s="1" t="s">
        <v>16</v>
      </c>
      <c r="M14691" s="1" t="s">
        <v>16</v>
      </c>
      <c r="N14691" s="1" t="s">
        <v>16</v>
      </c>
      <c r="O14691" s="1">
        <v>63.2</v>
      </c>
      <c r="P14691" s="1">
        <v>1.0</v>
      </c>
    </row>
    <row r="14692">
      <c r="A14692" s="1" t="s">
        <v>29</v>
      </c>
      <c r="B14692" s="1" t="s">
        <v>17571</v>
      </c>
      <c r="C14692" s="2" t="s">
        <v>17520</v>
      </c>
      <c r="D14692" s="1" t="s">
        <v>19</v>
      </c>
      <c r="E14692" s="3" t="str">
        <f>HYPERLINK("https://fyndiq.se/produkt/aaaa7cf643f84273/", "2 Pack Samsung Xcover 5 - Härdat glas 9H-Super kvalitet 3D")</f>
        <v>2 Pack Samsung Xcover 5 - Härdat glas 9H-Super kvalitet 3D</v>
      </c>
      <c r="F14692" s="1" t="s">
        <v>2089</v>
      </c>
      <c r="G14692" s="1" t="s">
        <v>2090</v>
      </c>
      <c r="H14692" s="1" t="s">
        <v>2091</v>
      </c>
      <c r="I14692" s="1" t="s">
        <v>16</v>
      </c>
      <c r="J14692" s="1" t="s">
        <v>23</v>
      </c>
      <c r="K14692" s="1" t="s">
        <v>16</v>
      </c>
      <c r="L14692" s="1" t="s">
        <v>16</v>
      </c>
      <c r="M14692" s="1" t="s">
        <v>16</v>
      </c>
      <c r="N14692" s="1" t="s">
        <v>16</v>
      </c>
      <c r="O14692" s="1">
        <v>63.2</v>
      </c>
      <c r="P14692" s="1">
        <v>1.0</v>
      </c>
    </row>
    <row r="14693">
      <c r="A14693" s="1" t="s">
        <v>29</v>
      </c>
      <c r="B14693" s="1" t="s">
        <v>17572</v>
      </c>
      <c r="C14693" s="2" t="s">
        <v>17520</v>
      </c>
      <c r="D14693" s="1" t="s">
        <v>19</v>
      </c>
      <c r="E14693" s="3" t="str">
        <f>HYPERLINK("https://fyndiq.se/produkt/9f3f4d2de3c94916/", "2 Pack Samsung Galaxy S9 - Härdat glas-9H Super kvalitet 3D")</f>
        <v>2 Pack Samsung Galaxy S9 - Härdat glas-9H Super kvalitet 3D</v>
      </c>
      <c r="F14693" s="1" t="s">
        <v>1500</v>
      </c>
      <c r="G14693" s="1" t="s">
        <v>1501</v>
      </c>
      <c r="H14693" s="1" t="s">
        <v>1502</v>
      </c>
      <c r="I14693" s="1" t="s">
        <v>16</v>
      </c>
      <c r="J14693" s="1" t="s">
        <v>23</v>
      </c>
      <c r="K14693" s="1" t="s">
        <v>16</v>
      </c>
      <c r="L14693" s="1" t="s">
        <v>16</v>
      </c>
      <c r="M14693" s="1" t="s">
        <v>16</v>
      </c>
      <c r="N14693" s="1" t="s">
        <v>16</v>
      </c>
      <c r="O14693" s="1">
        <v>63.2</v>
      </c>
      <c r="P14693" s="1">
        <v>1.0</v>
      </c>
    </row>
    <row r="14694">
      <c r="A14694" s="1" t="s">
        <v>29</v>
      </c>
      <c r="B14694" s="1" t="s">
        <v>17573</v>
      </c>
      <c r="C14694" s="2" t="s">
        <v>17520</v>
      </c>
      <c r="D14694" s="1" t="s">
        <v>19</v>
      </c>
      <c r="E14694" s="3" t="str">
        <f>HYPERLINK("https://fyndiq.se/produkt/ef10e4ba492c46df/", "2-Pack Samsung S23 FE 5G - 9H Härdat Glass - Super Kvalitet 3D")</f>
        <v>2-Pack Samsung S23 FE 5G - 9H Härdat Glass - Super Kvalitet 3D</v>
      </c>
      <c r="F14694" s="1" t="s">
        <v>2521</v>
      </c>
      <c r="G14694" s="1" t="s">
        <v>2522</v>
      </c>
      <c r="H14694" s="1" t="s">
        <v>2523</v>
      </c>
      <c r="I14694" s="1" t="s">
        <v>16</v>
      </c>
      <c r="J14694" s="1" t="s">
        <v>23</v>
      </c>
      <c r="K14694" s="1" t="s">
        <v>16</v>
      </c>
      <c r="L14694" s="1" t="s">
        <v>16</v>
      </c>
      <c r="M14694" s="1" t="s">
        <v>16</v>
      </c>
      <c r="N14694" s="1" t="s">
        <v>16</v>
      </c>
      <c r="O14694" s="1">
        <v>63.2</v>
      </c>
      <c r="P14694" s="1">
        <v>1.0</v>
      </c>
    </row>
    <row r="14695">
      <c r="A14695" s="1" t="s">
        <v>29</v>
      </c>
      <c r="B14695" s="1" t="s">
        <v>17574</v>
      </c>
      <c r="C14695" s="2" t="s">
        <v>17520</v>
      </c>
      <c r="D14695" s="1" t="s">
        <v>19</v>
      </c>
      <c r="E14695" s="3" t="str">
        <f>HYPERLINK("https://fyndiq.se/produkt/416415a768684efb/", "2-Pack Samsung Galaxy S21 5G - 9H Härdat Glas - HD")</f>
        <v>2-Pack Samsung Galaxy S21 5G - 9H Härdat Glas - HD</v>
      </c>
      <c r="F14695" s="1" t="s">
        <v>39</v>
      </c>
      <c r="G14695" s="1" t="s">
        <v>40</v>
      </c>
      <c r="H14695" s="1" t="s">
        <v>41</v>
      </c>
      <c r="I14695" s="1" t="s">
        <v>16</v>
      </c>
      <c r="J14695" s="1" t="s">
        <v>23</v>
      </c>
      <c r="K14695" s="1" t="s">
        <v>16</v>
      </c>
      <c r="L14695" s="1" t="s">
        <v>16</v>
      </c>
      <c r="M14695" s="1" t="s">
        <v>16</v>
      </c>
      <c r="N14695" s="1" t="s">
        <v>16</v>
      </c>
      <c r="O14695" s="1">
        <v>63.2</v>
      </c>
      <c r="P14695" s="1">
        <v>1.0</v>
      </c>
    </row>
    <row r="14696">
      <c r="A14696" s="1" t="s">
        <v>29</v>
      </c>
      <c r="B14696" s="1" t="s">
        <v>17575</v>
      </c>
      <c r="C14696" s="2" t="s">
        <v>17520</v>
      </c>
      <c r="D14696" s="1" t="s">
        <v>19</v>
      </c>
      <c r="E14696" s="3" t="str">
        <f>HYPERLINK("https://fyndiq.se/produkt/070a202582a44b59/", "2 Pack Samsung Watch 40mm - Härdat glas 9H - Super kvalitet")</f>
        <v>2 Pack Samsung Watch 40mm - Härdat glas 9H - Super kvalitet</v>
      </c>
      <c r="F14696" s="1" t="s">
        <v>3704</v>
      </c>
      <c r="G14696" s="1" t="s">
        <v>3705</v>
      </c>
      <c r="H14696" s="1" t="s">
        <v>3706</v>
      </c>
      <c r="I14696" s="1" t="s">
        <v>16</v>
      </c>
      <c r="J14696" s="1" t="s">
        <v>23</v>
      </c>
      <c r="K14696" s="1" t="s">
        <v>16</v>
      </c>
      <c r="L14696" s="1" t="s">
        <v>16</v>
      </c>
      <c r="M14696" s="1" t="s">
        <v>16</v>
      </c>
      <c r="N14696" s="1" t="s">
        <v>16</v>
      </c>
      <c r="O14696" s="1">
        <v>63.2</v>
      </c>
      <c r="P14696" s="1">
        <v>1.0</v>
      </c>
    </row>
    <row r="14697">
      <c r="A14697" s="1" t="s">
        <v>29</v>
      </c>
      <c r="B14697" s="1" t="s">
        <v>17576</v>
      </c>
      <c r="C14697" s="2" t="s">
        <v>17520</v>
      </c>
      <c r="D14697" s="1" t="s">
        <v>19</v>
      </c>
      <c r="E14697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4697" s="1" t="s">
        <v>508</v>
      </c>
      <c r="G14697" s="1" t="s">
        <v>509</v>
      </c>
      <c r="H14697" s="1" t="s">
        <v>510</v>
      </c>
      <c r="I14697" s="1" t="s">
        <v>16</v>
      </c>
      <c r="J14697" s="1" t="s">
        <v>23</v>
      </c>
      <c r="K14697" s="1" t="s">
        <v>16</v>
      </c>
      <c r="L14697" s="1" t="s">
        <v>16</v>
      </c>
      <c r="M14697" s="1" t="s">
        <v>16</v>
      </c>
      <c r="N14697" s="1" t="s">
        <v>16</v>
      </c>
      <c r="O14697" s="1">
        <v>63.2</v>
      </c>
      <c r="P14697" s="1">
        <v>1.0</v>
      </c>
    </row>
    <row r="14698">
      <c r="A14698" s="1" t="s">
        <v>29</v>
      </c>
      <c r="B14698" s="1" t="s">
        <v>17577</v>
      </c>
      <c r="C14698" s="2" t="s">
        <v>17520</v>
      </c>
      <c r="D14698" s="1" t="s">
        <v>19</v>
      </c>
      <c r="E14698" s="3" t="str">
        <f>HYPERLINK("https://fyndiq.se/produkt/29d2692c6b3c46cb/", "OnePlus Nord 2 5G &amp; 1-Pack linsskydd - Härdat Glas 9H - Super kvalitet 3D")</f>
        <v>OnePlus Nord 2 5G &amp; 1-Pack linsskydd - Härdat Glas 9H - Super kvalitet 3D</v>
      </c>
      <c r="F14698" s="1" t="s">
        <v>10017</v>
      </c>
      <c r="G14698" s="1" t="s">
        <v>10018</v>
      </c>
      <c r="H14698" s="1" t="s">
        <v>10019</v>
      </c>
      <c r="I14698" s="1" t="s">
        <v>16</v>
      </c>
      <c r="J14698" s="1" t="s">
        <v>23</v>
      </c>
      <c r="K14698" s="1" t="s">
        <v>16</v>
      </c>
      <c r="L14698" s="1" t="s">
        <v>16</v>
      </c>
      <c r="M14698" s="1" t="s">
        <v>16</v>
      </c>
      <c r="N14698" s="1" t="s">
        <v>16</v>
      </c>
      <c r="O14698" s="1">
        <v>63.2</v>
      </c>
      <c r="P14698" s="1">
        <v>1.0</v>
      </c>
    </row>
    <row r="14699">
      <c r="A14699" s="1" t="s">
        <v>29</v>
      </c>
      <c r="B14699" s="1" t="s">
        <v>17578</v>
      </c>
      <c r="C14699" s="2" t="s">
        <v>17520</v>
      </c>
      <c r="D14699" s="1" t="s">
        <v>19</v>
      </c>
      <c r="E14699" s="3" t="str">
        <f>HYPERLINK("https://fyndiq.se/produkt/fb71bd1df0c24a44/", "2-Pack Samsung Galaxy A34 (5G) - 9H Härdat Glass - 3D Super Kvalitet")</f>
        <v>2-Pack Samsung Galaxy A34 (5G) - 9H Härdat Glass - 3D Super Kvalitet</v>
      </c>
      <c r="F14699" s="1" t="s">
        <v>75</v>
      </c>
      <c r="G14699" s="1" t="s">
        <v>76</v>
      </c>
      <c r="H14699" s="1" t="s">
        <v>77</v>
      </c>
      <c r="I14699" s="1" t="s">
        <v>16</v>
      </c>
      <c r="J14699" s="1" t="s">
        <v>23</v>
      </c>
      <c r="K14699" s="1" t="s">
        <v>16</v>
      </c>
      <c r="L14699" s="1" t="s">
        <v>16</v>
      </c>
      <c r="M14699" s="1" t="s">
        <v>16</v>
      </c>
      <c r="N14699" s="1" t="s">
        <v>16</v>
      </c>
      <c r="O14699" s="1">
        <v>63.2</v>
      </c>
      <c r="P14699" s="1">
        <v>1.0</v>
      </c>
    </row>
    <row r="14700">
      <c r="A14700" s="1" t="s">
        <v>29</v>
      </c>
      <c r="B14700" s="1" t="s">
        <v>17579</v>
      </c>
      <c r="C14700" s="2" t="s">
        <v>17520</v>
      </c>
      <c r="D14700" s="1" t="s">
        <v>19</v>
      </c>
      <c r="E14700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14700" s="1" t="s">
        <v>7116</v>
      </c>
      <c r="G14700" s="1" t="s">
        <v>7117</v>
      </c>
      <c r="H14700" s="1" t="s">
        <v>7118</v>
      </c>
      <c r="I14700" s="1" t="s">
        <v>16</v>
      </c>
      <c r="J14700" s="1" t="s">
        <v>23</v>
      </c>
      <c r="K14700" s="1" t="s">
        <v>16</v>
      </c>
      <c r="L14700" s="1" t="s">
        <v>16</v>
      </c>
      <c r="M14700" s="1" t="s">
        <v>16</v>
      </c>
      <c r="N14700" s="1" t="s">
        <v>16</v>
      </c>
      <c r="O14700" s="1">
        <v>63.2</v>
      </c>
      <c r="P14700" s="1">
        <v>1.0</v>
      </c>
    </row>
    <row r="14701">
      <c r="A14701" s="1" t="s">
        <v>29</v>
      </c>
      <c r="B14701" s="1" t="s">
        <v>17580</v>
      </c>
      <c r="C14701" s="2" t="s">
        <v>17520</v>
      </c>
      <c r="D14701" s="1" t="s">
        <v>19</v>
      </c>
      <c r="E14701" s="3" t="str">
        <f>HYPERLINK("https://fyndiq.se/produkt/9b362b064cb844e0/", "2-Pack Samsung Galaxy S21 - Härdat Glas 9H - Super Kvalitet")</f>
        <v>2-Pack Samsung Galaxy S21 - Härdat Glas 9H - Super Kvalitet</v>
      </c>
      <c r="F14701" s="1" t="s">
        <v>17581</v>
      </c>
      <c r="G14701" s="1" t="s">
        <v>17582</v>
      </c>
      <c r="H14701" s="1" t="s">
        <v>17583</v>
      </c>
      <c r="I14701" s="1" t="s">
        <v>16</v>
      </c>
      <c r="J14701" s="1" t="s">
        <v>23</v>
      </c>
      <c r="K14701" s="1" t="s">
        <v>16</v>
      </c>
      <c r="L14701" s="1" t="s">
        <v>16</v>
      </c>
      <c r="M14701" s="1" t="s">
        <v>16</v>
      </c>
      <c r="N14701" s="1" t="s">
        <v>16</v>
      </c>
      <c r="O14701" s="1">
        <v>63.2</v>
      </c>
      <c r="P14701" s="1">
        <v>1.0</v>
      </c>
    </row>
    <row r="14702">
      <c r="A14702" s="1" t="s">
        <v>29</v>
      </c>
      <c r="B14702" s="1" t="s">
        <v>17584</v>
      </c>
      <c r="C14702" s="2" t="s">
        <v>17520</v>
      </c>
      <c r="D14702" s="1" t="s">
        <v>19</v>
      </c>
      <c r="E14702" s="3" t="str">
        <f>HYPERLINK("https://fyndiq.se/produkt/675bb02ed6bb4e07/", "2-Pack Samsung Galaxy S21 Ultra - Härdat Glas 9H-Super Kvalitet")</f>
        <v>2-Pack Samsung Galaxy S21 Ultra - Härdat Glas 9H-Super Kvalitet</v>
      </c>
      <c r="F14702" s="1" t="s">
        <v>91</v>
      </c>
      <c r="G14702" s="1" t="s">
        <v>92</v>
      </c>
      <c r="H14702" s="1" t="s">
        <v>93</v>
      </c>
      <c r="I14702" s="1" t="s">
        <v>16</v>
      </c>
      <c r="J14702" s="1" t="s">
        <v>23</v>
      </c>
      <c r="K14702" s="1" t="s">
        <v>16</v>
      </c>
      <c r="L14702" s="1" t="s">
        <v>16</v>
      </c>
      <c r="M14702" s="1" t="s">
        <v>16</v>
      </c>
      <c r="N14702" s="1" t="s">
        <v>16</v>
      </c>
      <c r="O14702" s="1">
        <v>63.2</v>
      </c>
      <c r="P14702" s="1">
        <v>1.0</v>
      </c>
    </row>
    <row r="14703">
      <c r="A14703" s="1" t="s">
        <v>29</v>
      </c>
      <c r="B14703" s="1" t="s">
        <v>17585</v>
      </c>
      <c r="C14703" s="2" t="s">
        <v>17520</v>
      </c>
      <c r="D14703" s="1" t="s">
        <v>19</v>
      </c>
      <c r="E1470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703" s="1" t="s">
        <v>103</v>
      </c>
      <c r="G14703" s="1" t="s">
        <v>104</v>
      </c>
      <c r="H14703" s="1" t="s">
        <v>105</v>
      </c>
      <c r="I14703" s="1" t="s">
        <v>16</v>
      </c>
      <c r="J14703" s="1" t="s">
        <v>23</v>
      </c>
      <c r="K14703" s="1" t="s">
        <v>16</v>
      </c>
      <c r="L14703" s="1" t="s">
        <v>16</v>
      </c>
      <c r="M14703" s="1" t="s">
        <v>16</v>
      </c>
      <c r="N14703" s="1" t="s">
        <v>16</v>
      </c>
      <c r="O14703" s="1">
        <v>63.2</v>
      </c>
      <c r="P14703" s="1">
        <v>1.0</v>
      </c>
    </row>
    <row r="14704">
      <c r="A14704" s="1" t="s">
        <v>29</v>
      </c>
      <c r="B14704" s="1" t="s">
        <v>17586</v>
      </c>
      <c r="C14704" s="2" t="s">
        <v>17520</v>
      </c>
      <c r="D14704" s="1" t="s">
        <v>19</v>
      </c>
      <c r="E14704" s="3" t="str">
        <f t="shared" ref="E14704:E14705" si="692">HYPERLINK("https://fyndiq.se/produkt/8d7960028c1a40a4/", "2 Pack Xiaomi 11T Pro 5G - Härdat glas 9H - Super kvalitet 3D")</f>
        <v>2 Pack Xiaomi 11T Pro 5G - Härdat glas 9H - Super kvalitet 3D</v>
      </c>
      <c r="F14704" s="1" t="s">
        <v>112</v>
      </c>
      <c r="G14704" s="1" t="s">
        <v>113</v>
      </c>
      <c r="H14704" s="1" t="s">
        <v>114</v>
      </c>
      <c r="I14704" s="1" t="s">
        <v>16</v>
      </c>
      <c r="J14704" s="1" t="s">
        <v>23</v>
      </c>
      <c r="K14704" s="1" t="s">
        <v>16</v>
      </c>
      <c r="L14704" s="1" t="s">
        <v>16</v>
      </c>
      <c r="M14704" s="1" t="s">
        <v>16</v>
      </c>
      <c r="N14704" s="1" t="s">
        <v>16</v>
      </c>
      <c r="O14704" s="1">
        <v>63.2</v>
      </c>
      <c r="P14704" s="1">
        <v>1.0</v>
      </c>
    </row>
    <row r="14705">
      <c r="A14705" s="1" t="s">
        <v>29</v>
      </c>
      <c r="B14705" s="1" t="s">
        <v>17587</v>
      </c>
      <c r="C14705" s="2" t="s">
        <v>17520</v>
      </c>
      <c r="D14705" s="1" t="s">
        <v>19</v>
      </c>
      <c r="E14705" s="3" t="str">
        <f t="shared" si="692"/>
        <v>2 Pack Xiaomi 11T Pro 5G - Härdat glas 9H - Super kvalitet 3D</v>
      </c>
      <c r="F14705" s="1" t="s">
        <v>112</v>
      </c>
      <c r="G14705" s="1" t="s">
        <v>113</v>
      </c>
      <c r="H14705" s="1" t="s">
        <v>114</v>
      </c>
      <c r="I14705" s="1" t="s">
        <v>16</v>
      </c>
      <c r="J14705" s="1" t="s">
        <v>23</v>
      </c>
      <c r="K14705" s="1" t="s">
        <v>16</v>
      </c>
      <c r="L14705" s="1" t="s">
        <v>16</v>
      </c>
      <c r="M14705" s="1" t="s">
        <v>16</v>
      </c>
      <c r="N14705" s="1" t="s">
        <v>16</v>
      </c>
      <c r="O14705" s="1">
        <v>63.2</v>
      </c>
      <c r="P14705" s="1">
        <v>1.0</v>
      </c>
    </row>
    <row r="14706">
      <c r="A14706" s="1" t="s">
        <v>29</v>
      </c>
      <c r="B14706" s="1" t="s">
        <v>17588</v>
      </c>
      <c r="C14706" s="2" t="s">
        <v>17520</v>
      </c>
      <c r="D14706" s="1" t="s">
        <v>19</v>
      </c>
      <c r="E14706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4706" s="1" t="s">
        <v>2607</v>
      </c>
      <c r="G14706" s="1" t="s">
        <v>2608</v>
      </c>
      <c r="H14706" s="1" t="s">
        <v>2609</v>
      </c>
      <c r="I14706" s="1" t="s">
        <v>16</v>
      </c>
      <c r="J14706" s="1" t="s">
        <v>23</v>
      </c>
      <c r="K14706" s="1" t="s">
        <v>16</v>
      </c>
      <c r="L14706" s="1" t="s">
        <v>16</v>
      </c>
      <c r="M14706" s="1" t="s">
        <v>16</v>
      </c>
      <c r="N14706" s="1" t="s">
        <v>16</v>
      </c>
      <c r="O14706" s="1">
        <v>63.2</v>
      </c>
      <c r="P14706" s="1">
        <v>1.0</v>
      </c>
    </row>
    <row r="14707">
      <c r="A14707" s="1" t="s">
        <v>29</v>
      </c>
      <c r="B14707" s="1" t="s">
        <v>17589</v>
      </c>
      <c r="C14707" s="2" t="s">
        <v>17520</v>
      </c>
      <c r="D14707" s="1" t="s">
        <v>19</v>
      </c>
      <c r="E14707" s="3" t="str">
        <f>HYPERLINK("https://fyndiq.se/produkt/f29c4bc6174d415b/", "2 Pack Samsung Galaxy S8 - Härdat glas 9H - Super kvalitet 3D")</f>
        <v>2 Pack Samsung Galaxy S8 - Härdat glas 9H - Super kvalitet 3D</v>
      </c>
      <c r="F14707" s="1" t="s">
        <v>1789</v>
      </c>
      <c r="G14707" s="1" t="s">
        <v>1790</v>
      </c>
      <c r="H14707" s="1" t="s">
        <v>1791</v>
      </c>
      <c r="I14707" s="1" t="s">
        <v>16</v>
      </c>
      <c r="J14707" s="1" t="s">
        <v>23</v>
      </c>
      <c r="K14707" s="1" t="s">
        <v>16</v>
      </c>
      <c r="L14707" s="1" t="s">
        <v>16</v>
      </c>
      <c r="M14707" s="1" t="s">
        <v>16</v>
      </c>
      <c r="N14707" s="1" t="s">
        <v>16</v>
      </c>
      <c r="O14707" s="1">
        <v>63.2</v>
      </c>
      <c r="P14707" s="1">
        <v>1.0</v>
      </c>
    </row>
    <row r="14708">
      <c r="A14708" s="1" t="s">
        <v>29</v>
      </c>
      <c r="B14708" s="1" t="s">
        <v>17590</v>
      </c>
      <c r="C14708" s="2" t="s">
        <v>17520</v>
      </c>
      <c r="D14708" s="1" t="s">
        <v>19</v>
      </c>
      <c r="E14708" s="3" t="str">
        <f>HYPERLINK("https://fyndiq.se/produkt/cee4923897494c37/", "2-Pack Xiaomi 10T Lite 5G - Härdat glas 9H - Super kvalitet 3D")</f>
        <v>2-Pack Xiaomi 10T Lite 5G - Härdat glas 9H - Super kvalitet 3D</v>
      </c>
      <c r="F14708" s="1" t="s">
        <v>2737</v>
      </c>
      <c r="G14708" s="1" t="s">
        <v>2738</v>
      </c>
      <c r="H14708" s="1" t="s">
        <v>2739</v>
      </c>
      <c r="I14708" s="1" t="s">
        <v>16</v>
      </c>
      <c r="J14708" s="1" t="s">
        <v>23</v>
      </c>
      <c r="K14708" s="1" t="s">
        <v>16</v>
      </c>
      <c r="L14708" s="1" t="s">
        <v>16</v>
      </c>
      <c r="M14708" s="1" t="s">
        <v>16</v>
      </c>
      <c r="N14708" s="1" t="s">
        <v>16</v>
      </c>
      <c r="O14708" s="1">
        <v>63.2</v>
      </c>
      <c r="P14708" s="1">
        <v>1.0</v>
      </c>
    </row>
    <row r="14709">
      <c r="A14709" s="1" t="s">
        <v>29</v>
      </c>
      <c r="B14709" s="1" t="s">
        <v>17591</v>
      </c>
      <c r="C14709" s="2" t="s">
        <v>17520</v>
      </c>
      <c r="D14709" s="1" t="s">
        <v>19</v>
      </c>
      <c r="E1470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4709" s="1" t="s">
        <v>3098</v>
      </c>
      <c r="G14709" s="1" t="s">
        <v>3099</v>
      </c>
      <c r="H14709" s="1" t="s">
        <v>3100</v>
      </c>
      <c r="I14709" s="1" t="s">
        <v>16</v>
      </c>
      <c r="J14709" s="1" t="s">
        <v>23</v>
      </c>
      <c r="K14709" s="1" t="s">
        <v>16</v>
      </c>
      <c r="L14709" s="1" t="s">
        <v>16</v>
      </c>
      <c r="M14709" s="1" t="s">
        <v>16</v>
      </c>
      <c r="N14709" s="1" t="s">
        <v>16</v>
      </c>
      <c r="O14709" s="1">
        <v>63.2</v>
      </c>
      <c r="P14709" s="1">
        <v>1.0</v>
      </c>
    </row>
    <row r="14710">
      <c r="A14710" s="1" t="s">
        <v>29</v>
      </c>
      <c r="B14710" s="1" t="s">
        <v>17592</v>
      </c>
      <c r="C14710" s="2" t="s">
        <v>17520</v>
      </c>
      <c r="D14710" s="1" t="s">
        <v>19</v>
      </c>
      <c r="E14710" s="3" t="str">
        <f t="shared" ref="E14710:E14713" si="693">HYPERLINK("https://fyndiq.se/produkt/13e76851ca504320/", "2-Pack Samsung Galaxy S22 Ultra - Härdat glas 9H - Top kvalitet")</f>
        <v>2-Pack Samsung Galaxy S22 Ultra - Härdat glas 9H - Top kvalitet</v>
      </c>
      <c r="F14710" s="1" t="s">
        <v>140</v>
      </c>
      <c r="G14710" s="1" t="s">
        <v>141</v>
      </c>
      <c r="H14710" s="1" t="s">
        <v>142</v>
      </c>
      <c r="I14710" s="1" t="s">
        <v>16</v>
      </c>
      <c r="J14710" s="1" t="s">
        <v>23</v>
      </c>
      <c r="K14710" s="1" t="s">
        <v>16</v>
      </c>
      <c r="L14710" s="1" t="s">
        <v>16</v>
      </c>
      <c r="M14710" s="1" t="s">
        <v>16</v>
      </c>
      <c r="N14710" s="1" t="s">
        <v>16</v>
      </c>
      <c r="O14710" s="1">
        <v>63.2</v>
      </c>
      <c r="P14710" s="1">
        <v>1.0</v>
      </c>
    </row>
    <row r="14711">
      <c r="A14711" s="1" t="s">
        <v>29</v>
      </c>
      <c r="B14711" s="1" t="s">
        <v>17593</v>
      </c>
      <c r="C14711" s="2" t="s">
        <v>17520</v>
      </c>
      <c r="D14711" s="1" t="s">
        <v>19</v>
      </c>
      <c r="E14711" s="3" t="str">
        <f t="shared" si="693"/>
        <v>2-Pack Samsung Galaxy S22 Ultra - Härdat glas 9H - Top kvalitet</v>
      </c>
      <c r="F14711" s="1" t="s">
        <v>140</v>
      </c>
      <c r="G14711" s="1" t="s">
        <v>141</v>
      </c>
      <c r="H14711" s="1" t="s">
        <v>142</v>
      </c>
      <c r="I14711" s="1" t="s">
        <v>16</v>
      </c>
      <c r="J14711" s="1" t="s">
        <v>23</v>
      </c>
      <c r="K14711" s="1" t="s">
        <v>16</v>
      </c>
      <c r="L14711" s="1" t="s">
        <v>16</v>
      </c>
      <c r="M14711" s="1" t="s">
        <v>16</v>
      </c>
      <c r="N14711" s="1" t="s">
        <v>16</v>
      </c>
      <c r="O14711" s="1">
        <v>63.2</v>
      </c>
      <c r="P14711" s="1">
        <v>1.0</v>
      </c>
    </row>
    <row r="14712">
      <c r="A14712" s="1" t="s">
        <v>29</v>
      </c>
      <c r="B14712" s="1" t="s">
        <v>17594</v>
      </c>
      <c r="C14712" s="2" t="s">
        <v>17520</v>
      </c>
      <c r="D14712" s="1" t="s">
        <v>19</v>
      </c>
      <c r="E14712" s="3" t="str">
        <f t="shared" si="693"/>
        <v>2-Pack Samsung Galaxy S22 Ultra - Härdat glas 9H - Top kvalitet</v>
      </c>
      <c r="F14712" s="1" t="s">
        <v>140</v>
      </c>
      <c r="G14712" s="1" t="s">
        <v>141</v>
      </c>
      <c r="H14712" s="1" t="s">
        <v>142</v>
      </c>
      <c r="I14712" s="1" t="s">
        <v>16</v>
      </c>
      <c r="J14712" s="1" t="s">
        <v>23</v>
      </c>
      <c r="K14712" s="1" t="s">
        <v>16</v>
      </c>
      <c r="L14712" s="1" t="s">
        <v>16</v>
      </c>
      <c r="M14712" s="1" t="s">
        <v>16</v>
      </c>
      <c r="N14712" s="1" t="s">
        <v>16</v>
      </c>
      <c r="O14712" s="1">
        <v>63.2</v>
      </c>
      <c r="P14712" s="1">
        <v>2.0</v>
      </c>
    </row>
    <row r="14713">
      <c r="A14713" s="1" t="s">
        <v>29</v>
      </c>
      <c r="B14713" s="1" t="s">
        <v>17595</v>
      </c>
      <c r="C14713" s="2" t="s">
        <v>17520</v>
      </c>
      <c r="D14713" s="1" t="s">
        <v>19</v>
      </c>
      <c r="E14713" s="3" t="str">
        <f t="shared" si="693"/>
        <v>2-Pack Samsung Galaxy S22 Ultra - Härdat glas 9H - Top kvalitet</v>
      </c>
      <c r="F14713" s="1" t="s">
        <v>140</v>
      </c>
      <c r="G14713" s="1" t="s">
        <v>141</v>
      </c>
      <c r="H14713" s="1" t="s">
        <v>142</v>
      </c>
      <c r="I14713" s="1" t="s">
        <v>16</v>
      </c>
      <c r="J14713" s="1" t="s">
        <v>23</v>
      </c>
      <c r="K14713" s="1" t="s">
        <v>16</v>
      </c>
      <c r="L14713" s="1" t="s">
        <v>16</v>
      </c>
      <c r="M14713" s="1" t="s">
        <v>16</v>
      </c>
      <c r="N14713" s="1" t="s">
        <v>16</v>
      </c>
      <c r="O14713" s="1">
        <v>63.2</v>
      </c>
      <c r="P14713" s="1">
        <v>1.0</v>
      </c>
    </row>
    <row r="14714">
      <c r="A14714" s="1" t="s">
        <v>29</v>
      </c>
      <c r="B14714" s="1" t="s">
        <v>17596</v>
      </c>
      <c r="C14714" s="2" t="s">
        <v>17520</v>
      </c>
      <c r="D14714" s="1" t="s">
        <v>19</v>
      </c>
      <c r="E14714" s="3" t="str">
        <f>HYPERLINK("https://fyndiq.se/produkt/87e8c2a54c4a469b/", "2-Pack Samsung Galaxy A53 5G - Härdat glas 9H - Super kvalitet")</f>
        <v>2-Pack Samsung Galaxy A53 5G - Härdat glas 9H - Super kvalitet</v>
      </c>
      <c r="F14714" s="1" t="s">
        <v>1320</v>
      </c>
      <c r="G14714" s="1" t="s">
        <v>1321</v>
      </c>
      <c r="H14714" s="1" t="s">
        <v>1322</v>
      </c>
      <c r="I14714" s="1" t="s">
        <v>16</v>
      </c>
      <c r="J14714" s="1" t="s">
        <v>23</v>
      </c>
      <c r="K14714" s="1" t="s">
        <v>16</v>
      </c>
      <c r="L14714" s="1" t="s">
        <v>16</v>
      </c>
      <c r="M14714" s="1" t="s">
        <v>16</v>
      </c>
      <c r="N14714" s="1" t="s">
        <v>16</v>
      </c>
      <c r="O14714" s="1">
        <v>63.2</v>
      </c>
      <c r="P14714" s="1">
        <v>1.0</v>
      </c>
    </row>
    <row r="14715">
      <c r="A14715" s="1" t="s">
        <v>29</v>
      </c>
      <c r="B14715" s="1" t="s">
        <v>17597</v>
      </c>
      <c r="C14715" s="2" t="s">
        <v>17520</v>
      </c>
      <c r="D14715" s="1" t="s">
        <v>19</v>
      </c>
      <c r="E14715" s="3" t="str">
        <f>HYPERLINK("https://fyndiq.se/produkt/4c175ce77fca4f3f/", "Skärmskydd Iphone 13 Pro - Härdat glas 9H - Hög kvalitet")</f>
        <v>Skärmskydd Iphone 13 Pro - Härdat glas 9H - Hög kvalitet</v>
      </c>
      <c r="F14715" s="1" t="s">
        <v>5741</v>
      </c>
      <c r="G14715" s="1" t="s">
        <v>5742</v>
      </c>
      <c r="H14715" s="1" t="s">
        <v>5743</v>
      </c>
      <c r="I14715" s="1" t="s">
        <v>16</v>
      </c>
      <c r="J14715" s="1" t="s">
        <v>23</v>
      </c>
      <c r="K14715" s="1" t="s">
        <v>16</v>
      </c>
      <c r="L14715" s="1" t="s">
        <v>16</v>
      </c>
      <c r="M14715" s="1" t="s">
        <v>16</v>
      </c>
      <c r="N14715" s="1" t="s">
        <v>16</v>
      </c>
      <c r="O14715" s="1">
        <v>39.2</v>
      </c>
      <c r="P14715" s="1">
        <v>1.0</v>
      </c>
    </row>
    <row r="14716">
      <c r="A14716" s="1" t="s">
        <v>29</v>
      </c>
      <c r="B14716" s="1" t="s">
        <v>17598</v>
      </c>
      <c r="C14716" s="2" t="s">
        <v>17520</v>
      </c>
      <c r="D14716" s="1" t="s">
        <v>19</v>
      </c>
      <c r="E14716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4716" s="1" t="s">
        <v>4071</v>
      </c>
      <c r="G14716" s="1" t="s">
        <v>4072</v>
      </c>
      <c r="H14716" s="1" t="s">
        <v>4073</v>
      </c>
      <c r="I14716" s="1" t="s">
        <v>16</v>
      </c>
      <c r="J14716" s="1" t="s">
        <v>23</v>
      </c>
      <c r="K14716" s="1" t="s">
        <v>16</v>
      </c>
      <c r="L14716" s="1" t="s">
        <v>16</v>
      </c>
      <c r="M14716" s="1" t="s">
        <v>16</v>
      </c>
      <c r="N14716" s="1" t="s">
        <v>16</v>
      </c>
      <c r="O14716" s="1">
        <v>39.2</v>
      </c>
      <c r="P14716" s="1">
        <v>1.0</v>
      </c>
    </row>
    <row r="14717">
      <c r="A14717" s="1" t="s">
        <v>29</v>
      </c>
      <c r="B14717" s="1" t="s">
        <v>17599</v>
      </c>
      <c r="C14717" s="2" t="s">
        <v>17520</v>
      </c>
      <c r="D14717" s="1" t="s">
        <v>19</v>
      </c>
      <c r="E14717" s="3" t="str">
        <f>HYPERLINK("https://fyndiq.se/produkt/22da48bd656e47a6/", "3-Pack Samsung Galaxy Tab A7 Lite - Härdat Glas 9H - Super Kvalitet")</f>
        <v>3-Pack Samsung Galaxy Tab A7 Lite - Härdat Glas 9H - Super Kvalitet</v>
      </c>
      <c r="F14717" s="1" t="s">
        <v>2316</v>
      </c>
      <c r="G14717" s="1" t="s">
        <v>2317</v>
      </c>
      <c r="H14717" s="1" t="s">
        <v>2318</v>
      </c>
      <c r="I14717" s="1" t="s">
        <v>16</v>
      </c>
      <c r="J14717" s="1" t="s">
        <v>23</v>
      </c>
      <c r="K14717" s="1" t="s">
        <v>16</v>
      </c>
      <c r="L14717" s="1" t="s">
        <v>16</v>
      </c>
      <c r="M14717" s="1" t="s">
        <v>16</v>
      </c>
      <c r="N14717" s="1" t="s">
        <v>16</v>
      </c>
      <c r="O14717" s="1">
        <v>143.2</v>
      </c>
      <c r="P14717" s="1">
        <v>1.0</v>
      </c>
    </row>
    <row r="14718">
      <c r="A14718" s="1" t="s">
        <v>29</v>
      </c>
      <c r="B14718" s="1" t="s">
        <v>17600</v>
      </c>
      <c r="C14718" s="2" t="s">
        <v>17520</v>
      </c>
      <c r="D14718" s="1" t="s">
        <v>19</v>
      </c>
      <c r="E14718" s="3" t="str">
        <f t="shared" ref="E14718:E14719" si="694">HYPERLINK("https://fyndiq.se/produkt/f499508ac8624c09/", "2-Pack Motorola Edge 40 NEO - Härdat Glas 9H - Super kvalitet 3D Skärmskydd")</f>
        <v>2-Pack Motorola Edge 40 NEO - Härdat Glas 9H - Super kvalitet 3D Skärmskydd</v>
      </c>
      <c r="F14718" s="1" t="s">
        <v>1110</v>
      </c>
      <c r="G14718" s="1" t="s">
        <v>1111</v>
      </c>
      <c r="H14718" s="1" t="s">
        <v>1112</v>
      </c>
      <c r="I14718" s="1" t="s">
        <v>16</v>
      </c>
      <c r="J14718" s="1" t="s">
        <v>23</v>
      </c>
      <c r="K14718" s="1" t="s">
        <v>16</v>
      </c>
      <c r="L14718" s="1" t="s">
        <v>16</v>
      </c>
      <c r="M14718" s="1" t="s">
        <v>16</v>
      </c>
      <c r="N14718" s="1" t="s">
        <v>16</v>
      </c>
      <c r="O14718" s="1">
        <v>71.2</v>
      </c>
      <c r="P14718" s="1">
        <v>1.0</v>
      </c>
    </row>
    <row r="14719">
      <c r="A14719" s="1" t="s">
        <v>29</v>
      </c>
      <c r="B14719" s="1" t="s">
        <v>17601</v>
      </c>
      <c r="C14719" s="2" t="s">
        <v>17520</v>
      </c>
      <c r="D14719" s="1" t="s">
        <v>19</v>
      </c>
      <c r="E14719" s="3" t="str">
        <f t="shared" si="694"/>
        <v>2-Pack Motorola Edge 40 NEO - Härdat Glas 9H - Super kvalitet 3D Skärmskydd</v>
      </c>
      <c r="F14719" s="1" t="s">
        <v>1110</v>
      </c>
      <c r="G14719" s="1" t="s">
        <v>1111</v>
      </c>
      <c r="H14719" s="1" t="s">
        <v>1112</v>
      </c>
      <c r="I14719" s="1" t="s">
        <v>16</v>
      </c>
      <c r="J14719" s="1" t="s">
        <v>23</v>
      </c>
      <c r="K14719" s="1" t="s">
        <v>16</v>
      </c>
      <c r="L14719" s="1" t="s">
        <v>16</v>
      </c>
      <c r="M14719" s="1" t="s">
        <v>16</v>
      </c>
      <c r="N14719" s="1" t="s">
        <v>16</v>
      </c>
      <c r="O14719" s="1">
        <v>71.2</v>
      </c>
      <c r="P14719" s="1">
        <v>1.0</v>
      </c>
    </row>
    <row r="14720">
      <c r="A14720" s="1" t="s">
        <v>29</v>
      </c>
      <c r="B14720" s="1" t="s">
        <v>17602</v>
      </c>
      <c r="C14720" s="2" t="s">
        <v>17520</v>
      </c>
      <c r="D14720" s="1" t="s">
        <v>19</v>
      </c>
      <c r="E14720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4720" s="1" t="s">
        <v>2411</v>
      </c>
      <c r="G14720" s="1" t="s">
        <v>2412</v>
      </c>
      <c r="H14720" s="1" t="s">
        <v>2413</v>
      </c>
      <c r="I14720" s="1" t="s">
        <v>16</v>
      </c>
      <c r="J14720" s="1" t="s">
        <v>23</v>
      </c>
      <c r="K14720" s="1" t="s">
        <v>16</v>
      </c>
      <c r="L14720" s="1" t="s">
        <v>16</v>
      </c>
      <c r="M14720" s="1" t="s">
        <v>16</v>
      </c>
      <c r="N14720" s="1" t="s">
        <v>16</v>
      </c>
      <c r="O14720" s="1">
        <v>63.2</v>
      </c>
      <c r="P14720" s="1">
        <v>1.0</v>
      </c>
    </row>
    <row r="14721">
      <c r="A14721" s="1" t="s">
        <v>29</v>
      </c>
      <c r="B14721" s="1" t="s">
        <v>17603</v>
      </c>
      <c r="C14721" s="2" t="s">
        <v>17520</v>
      </c>
      <c r="D14721" s="1" t="s">
        <v>19</v>
      </c>
      <c r="E14721" s="3" t="str">
        <f>HYPERLINK("https://fyndiq.se/produkt/2477583187264ece/", "2-Pack Samsung S20 - 9H Härdat Glass - Top Kvalitet")</f>
        <v>2-Pack Samsung S20 - 9H Härdat Glass - Top Kvalitet</v>
      </c>
      <c r="F14721" s="1" t="s">
        <v>124</v>
      </c>
      <c r="G14721" s="1" t="s">
        <v>125</v>
      </c>
      <c r="H14721" s="1" t="s">
        <v>126</v>
      </c>
      <c r="I14721" s="1" t="s">
        <v>16</v>
      </c>
      <c r="J14721" s="1" t="s">
        <v>23</v>
      </c>
      <c r="K14721" s="1" t="s">
        <v>16</v>
      </c>
      <c r="L14721" s="1" t="s">
        <v>16</v>
      </c>
      <c r="M14721" s="1" t="s">
        <v>16</v>
      </c>
      <c r="N14721" s="1" t="s">
        <v>16</v>
      </c>
      <c r="O14721" s="1">
        <v>71.2</v>
      </c>
      <c r="P14721" s="1">
        <v>1.0</v>
      </c>
    </row>
    <row r="14722">
      <c r="A14722" s="1" t="s">
        <v>29</v>
      </c>
      <c r="B14722" s="1" t="s">
        <v>17604</v>
      </c>
      <c r="C14722" s="2" t="s">
        <v>17520</v>
      </c>
      <c r="D14722" s="1" t="s">
        <v>19</v>
      </c>
      <c r="E14722" s="3" t="str">
        <f>HYPERLINK("https://fyndiq.se/produkt/2030c5450cfb4338/", "2 Pack Huawei P30 Pro - Härdat glas 9H – 3D Super kvalitet")</f>
        <v>2 Pack Huawei P30 Pro - Härdat glas 9H – 3D Super kvalitet</v>
      </c>
      <c r="F14722" s="1" t="s">
        <v>1091</v>
      </c>
      <c r="G14722" s="1" t="s">
        <v>1092</v>
      </c>
      <c r="H14722" s="1" t="s">
        <v>1093</v>
      </c>
      <c r="I14722" s="1" t="s">
        <v>16</v>
      </c>
      <c r="J14722" s="1" t="s">
        <v>23</v>
      </c>
      <c r="K14722" s="1" t="s">
        <v>16</v>
      </c>
      <c r="L14722" s="1" t="s">
        <v>16</v>
      </c>
      <c r="M14722" s="1" t="s">
        <v>16</v>
      </c>
      <c r="N14722" s="1" t="s">
        <v>16</v>
      </c>
      <c r="O14722" s="1">
        <v>71.2</v>
      </c>
      <c r="P14722" s="1">
        <v>1.0</v>
      </c>
    </row>
    <row r="14723">
      <c r="A14723" s="1" t="s">
        <v>29</v>
      </c>
      <c r="B14723" s="1" t="s">
        <v>17605</v>
      </c>
      <c r="C14723" s="2" t="s">
        <v>17520</v>
      </c>
      <c r="D14723" s="1" t="s">
        <v>19</v>
      </c>
      <c r="E14723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723" s="1" t="s">
        <v>729</v>
      </c>
      <c r="G14723" s="1" t="s">
        <v>730</v>
      </c>
      <c r="H14723" s="1" t="s">
        <v>731</v>
      </c>
      <c r="I14723" s="1" t="s">
        <v>16</v>
      </c>
      <c r="J14723" s="1" t="s">
        <v>23</v>
      </c>
      <c r="K14723" s="1" t="s">
        <v>16</v>
      </c>
      <c r="L14723" s="1" t="s">
        <v>16</v>
      </c>
      <c r="M14723" s="1" t="s">
        <v>16</v>
      </c>
      <c r="N14723" s="1" t="s">
        <v>16</v>
      </c>
      <c r="O14723" s="1">
        <v>63.2</v>
      </c>
      <c r="P14723" s="1">
        <v>1.0</v>
      </c>
    </row>
    <row r="14724">
      <c r="A14724" s="1" t="s">
        <v>29</v>
      </c>
      <c r="B14724" s="1" t="s">
        <v>17606</v>
      </c>
      <c r="C14724" s="2" t="s">
        <v>17520</v>
      </c>
      <c r="D14724" s="1" t="s">
        <v>19</v>
      </c>
      <c r="E14724" s="3" t="str">
        <f>HYPERLINK("https://fyndiq.se/produkt/2030c5450cfb4338/", "2 Pack Huawei P30 Pro - Härdat glas 9H – 3D Super kvalitet")</f>
        <v>2 Pack Huawei P30 Pro - Härdat glas 9H – 3D Super kvalitet</v>
      </c>
      <c r="F14724" s="1" t="s">
        <v>1091</v>
      </c>
      <c r="G14724" s="1" t="s">
        <v>1092</v>
      </c>
      <c r="H14724" s="1" t="s">
        <v>1093</v>
      </c>
      <c r="I14724" s="1" t="s">
        <v>16</v>
      </c>
      <c r="J14724" s="1" t="s">
        <v>23</v>
      </c>
      <c r="K14724" s="1" t="s">
        <v>16</v>
      </c>
      <c r="L14724" s="1" t="s">
        <v>16</v>
      </c>
      <c r="M14724" s="1" t="s">
        <v>16</v>
      </c>
      <c r="N14724" s="1" t="s">
        <v>16</v>
      </c>
      <c r="O14724" s="1">
        <v>71.2</v>
      </c>
      <c r="P14724" s="1">
        <v>1.0</v>
      </c>
    </row>
    <row r="14725">
      <c r="A14725" s="1" t="s">
        <v>29</v>
      </c>
      <c r="B14725" s="1" t="s">
        <v>17607</v>
      </c>
      <c r="C14725" s="2" t="s">
        <v>17520</v>
      </c>
      <c r="D14725" s="1" t="s">
        <v>19</v>
      </c>
      <c r="E14725" s="3" t="str">
        <f>HYPERLINK("https://fyndiq.se/produkt/095564fa15d74b63/", "2-Pack Samsung S21 Ultra  Skärmskydd &amp; 1-Pack linsskydd - Härdat Glas 9H - Super kvalitet 3D")</f>
        <v>2-Pack Samsung S21 Ultra  Skärmskydd &amp; 1-Pack linsskydd - Härdat Glas 9H - Super kvalitet 3D</v>
      </c>
      <c r="F14725" s="1" t="s">
        <v>14487</v>
      </c>
      <c r="G14725" s="1" t="s">
        <v>14488</v>
      </c>
      <c r="H14725" s="1" t="s">
        <v>14489</v>
      </c>
      <c r="I14725" s="1" t="s">
        <v>16</v>
      </c>
      <c r="J14725" s="1" t="s">
        <v>23</v>
      </c>
      <c r="K14725" s="1" t="s">
        <v>16</v>
      </c>
      <c r="L14725" s="1" t="s">
        <v>16</v>
      </c>
      <c r="M14725" s="1" t="s">
        <v>16</v>
      </c>
      <c r="N14725" s="1" t="s">
        <v>16</v>
      </c>
      <c r="O14725" s="1">
        <v>71.2</v>
      </c>
      <c r="P14725" s="1">
        <v>1.0</v>
      </c>
    </row>
    <row r="14726">
      <c r="A14726" s="1" t="s">
        <v>29</v>
      </c>
      <c r="B14726" s="1" t="s">
        <v>17608</v>
      </c>
      <c r="C14726" s="2" t="s">
        <v>17520</v>
      </c>
      <c r="D14726" s="1" t="s">
        <v>19</v>
      </c>
      <c r="E14726" s="3" t="str">
        <f t="shared" ref="E14726:E14727" si="695"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4726" s="1" t="s">
        <v>5279</v>
      </c>
      <c r="G14726" s="1" t="s">
        <v>5280</v>
      </c>
      <c r="H14726" s="1" t="s">
        <v>5281</v>
      </c>
      <c r="I14726" s="1" t="s">
        <v>16</v>
      </c>
      <c r="J14726" s="1" t="s">
        <v>23</v>
      </c>
      <c r="K14726" s="1" t="s">
        <v>16</v>
      </c>
      <c r="L14726" s="1" t="s">
        <v>16</v>
      </c>
      <c r="M14726" s="1" t="s">
        <v>16</v>
      </c>
      <c r="N14726" s="1" t="s">
        <v>16</v>
      </c>
      <c r="O14726" s="1">
        <v>71.2</v>
      </c>
      <c r="P14726" s="1">
        <v>1.0</v>
      </c>
    </row>
    <row r="14727">
      <c r="A14727" s="1" t="s">
        <v>29</v>
      </c>
      <c r="B14727" s="1" t="s">
        <v>17609</v>
      </c>
      <c r="C14727" s="2" t="s">
        <v>17520</v>
      </c>
      <c r="D14727" s="1" t="s">
        <v>19</v>
      </c>
      <c r="E14727" s="3" t="str">
        <f t="shared" si="695"/>
        <v>2-Pack XIAOMI 12 Skärmskydd &amp; 1-Pack linsskydd - Härdat Glas 9H - Topp kvalitet 3D</v>
      </c>
      <c r="F14727" s="1" t="s">
        <v>5279</v>
      </c>
      <c r="G14727" s="1" t="s">
        <v>5280</v>
      </c>
      <c r="H14727" s="1" t="s">
        <v>5281</v>
      </c>
      <c r="I14727" s="1" t="s">
        <v>16</v>
      </c>
      <c r="J14727" s="1" t="s">
        <v>23</v>
      </c>
      <c r="K14727" s="1" t="s">
        <v>16</v>
      </c>
      <c r="L14727" s="1" t="s">
        <v>16</v>
      </c>
      <c r="M14727" s="1" t="s">
        <v>16</v>
      </c>
      <c r="N14727" s="1" t="s">
        <v>16</v>
      </c>
      <c r="O14727" s="1">
        <v>71.2</v>
      </c>
      <c r="P14727" s="1">
        <v>1.0</v>
      </c>
    </row>
    <row r="14728">
      <c r="A14728" s="1" t="s">
        <v>29</v>
      </c>
      <c r="B14728" s="1" t="s">
        <v>17610</v>
      </c>
      <c r="C14728" s="2" t="s">
        <v>17520</v>
      </c>
      <c r="D14728" s="1" t="s">
        <v>19</v>
      </c>
      <c r="E14728" s="3" t="str">
        <f>HYPERLINK("https://fyndiq.se/produkt/f64401dd1c4f4e26/", "2 Pack Sony Xperia 1 IV - Härdat glas 9H -Super Kvalitet 3D")</f>
        <v>2 Pack Sony Xperia 1 IV - Härdat glas 9H -Super Kvalitet 3D</v>
      </c>
      <c r="F14728" s="1" t="s">
        <v>3982</v>
      </c>
      <c r="G14728" s="1" t="s">
        <v>3983</v>
      </c>
      <c r="H14728" s="1" t="s">
        <v>3984</v>
      </c>
      <c r="I14728" s="1" t="s">
        <v>16</v>
      </c>
      <c r="J14728" s="1" t="s">
        <v>23</v>
      </c>
      <c r="K14728" s="1" t="s">
        <v>16</v>
      </c>
      <c r="L14728" s="1" t="s">
        <v>16</v>
      </c>
      <c r="M14728" s="1" t="s">
        <v>16</v>
      </c>
      <c r="N14728" s="1" t="s">
        <v>16</v>
      </c>
      <c r="O14728" s="1">
        <v>71.2</v>
      </c>
      <c r="P14728" s="1">
        <v>1.0</v>
      </c>
    </row>
    <row r="14729">
      <c r="A14729" s="1" t="s">
        <v>29</v>
      </c>
      <c r="B14729" s="1" t="s">
        <v>17611</v>
      </c>
      <c r="C14729" s="2" t="s">
        <v>17520</v>
      </c>
      <c r="D14729" s="1" t="s">
        <v>19</v>
      </c>
      <c r="E1472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729" s="1" t="s">
        <v>614</v>
      </c>
      <c r="G14729" s="1" t="s">
        <v>615</v>
      </c>
      <c r="H14729" s="1" t="s">
        <v>616</v>
      </c>
      <c r="I14729" s="1" t="s">
        <v>16</v>
      </c>
      <c r="J14729" s="1" t="s">
        <v>23</v>
      </c>
      <c r="K14729" s="1" t="s">
        <v>16</v>
      </c>
      <c r="L14729" s="1" t="s">
        <v>16</v>
      </c>
      <c r="M14729" s="1" t="s">
        <v>16</v>
      </c>
      <c r="N14729" s="1" t="s">
        <v>16</v>
      </c>
      <c r="O14729" s="1">
        <v>71.2</v>
      </c>
      <c r="P14729" s="1">
        <v>1.0</v>
      </c>
    </row>
    <row r="14730">
      <c r="A14730" s="1" t="s">
        <v>29</v>
      </c>
      <c r="B14730" s="1" t="s">
        <v>17612</v>
      </c>
      <c r="C14730" s="2" t="s">
        <v>17520</v>
      </c>
      <c r="D14730" s="1" t="s">
        <v>19</v>
      </c>
      <c r="E14730" s="3" t="str">
        <f>HYPERLINK("https://fyndiq.se/produkt/432d784756a84eff/", "2-Pack Samsung Galaxy S20FE - Härdat Glas-9H -Super kvalitet 3D")</f>
        <v>2-Pack Samsung Galaxy S20FE - Härdat Glas-9H -Super kvalitet 3D</v>
      </c>
      <c r="F14730" s="1" t="s">
        <v>1078</v>
      </c>
      <c r="G14730" s="1" t="s">
        <v>1079</v>
      </c>
      <c r="H14730" s="1" t="s">
        <v>1080</v>
      </c>
      <c r="I14730" s="1" t="s">
        <v>16</v>
      </c>
      <c r="J14730" s="1" t="s">
        <v>23</v>
      </c>
      <c r="K14730" s="1" t="s">
        <v>16</v>
      </c>
      <c r="L14730" s="1" t="s">
        <v>16</v>
      </c>
      <c r="M14730" s="1" t="s">
        <v>16</v>
      </c>
      <c r="N14730" s="1" t="s">
        <v>16</v>
      </c>
      <c r="O14730" s="1">
        <v>63.2</v>
      </c>
      <c r="P14730" s="1">
        <v>1.0</v>
      </c>
    </row>
    <row r="14731">
      <c r="A14731" s="1" t="s">
        <v>29</v>
      </c>
      <c r="B14731" s="1" t="s">
        <v>17613</v>
      </c>
      <c r="C14731" s="2" t="s">
        <v>17520</v>
      </c>
      <c r="D14731" s="1" t="s">
        <v>19</v>
      </c>
      <c r="E14731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4731" s="1" t="s">
        <v>26</v>
      </c>
      <c r="G14731" s="1" t="s">
        <v>27</v>
      </c>
      <c r="H14731" s="1" t="s">
        <v>28</v>
      </c>
      <c r="I14731" s="1" t="s">
        <v>16</v>
      </c>
      <c r="J14731" s="1" t="s">
        <v>23</v>
      </c>
      <c r="K14731" s="1" t="s">
        <v>16</v>
      </c>
      <c r="L14731" s="1" t="s">
        <v>16</v>
      </c>
      <c r="M14731" s="1" t="s">
        <v>16</v>
      </c>
      <c r="N14731" s="1" t="s">
        <v>16</v>
      </c>
      <c r="O14731" s="1">
        <v>71.2</v>
      </c>
      <c r="P14731" s="1">
        <v>1.0</v>
      </c>
    </row>
    <row r="14732">
      <c r="A14732" s="1" t="s">
        <v>29</v>
      </c>
      <c r="B14732" s="1" t="s">
        <v>17614</v>
      </c>
      <c r="C14732" s="2" t="s">
        <v>17520</v>
      </c>
      <c r="D14732" s="1" t="s">
        <v>19</v>
      </c>
      <c r="E14732" s="3" t="str">
        <f>HYPERLINK("https://fyndiq.se/produkt/110806ec86ca48b3/", "2-Pack Motorola Edge 40 (5G) - Härdat Glas 9H -Super kvalitet 3D Skärmskydd")</f>
        <v>2-Pack Motorola Edge 40 (5G) - Härdat Glas 9H -Super kvalitet 3D Skärmskydd</v>
      </c>
      <c r="F14732" s="1" t="s">
        <v>11848</v>
      </c>
      <c r="G14732" s="1" t="s">
        <v>11849</v>
      </c>
      <c r="H14732" s="1" t="s">
        <v>11850</v>
      </c>
      <c r="I14732" s="1" t="s">
        <v>16</v>
      </c>
      <c r="J14732" s="1" t="s">
        <v>23</v>
      </c>
      <c r="K14732" s="1" t="s">
        <v>16</v>
      </c>
      <c r="L14732" s="1" t="s">
        <v>16</v>
      </c>
      <c r="M14732" s="1" t="s">
        <v>16</v>
      </c>
      <c r="N14732" s="1" t="s">
        <v>16</v>
      </c>
      <c r="O14732" s="1">
        <v>71.2</v>
      </c>
      <c r="P14732" s="1">
        <v>1.0</v>
      </c>
    </row>
    <row r="14733">
      <c r="A14733" s="1" t="s">
        <v>29</v>
      </c>
      <c r="B14733" s="1" t="s">
        <v>17615</v>
      </c>
      <c r="C14733" s="2" t="s">
        <v>17520</v>
      </c>
      <c r="D14733" s="1" t="s">
        <v>19</v>
      </c>
      <c r="E14733" s="3" t="str">
        <f>HYPERLINK("https://fyndiq.se/produkt/f1a5ea4415ff41d6/", "1-Pack Privacy Skärmskydd For Samsung S20 FE (5G) - Härdat Glas 9H - Super Kvalitet 3D")</f>
        <v>1-Pack Privacy Skärmskydd For Samsung S20 FE (5G) - Härdat Glas 9H - Super Kvalitet 3D</v>
      </c>
      <c r="F14733" s="1" t="s">
        <v>4752</v>
      </c>
      <c r="G14733" s="1" t="s">
        <v>4753</v>
      </c>
      <c r="H14733" s="1" t="s">
        <v>4754</v>
      </c>
      <c r="I14733" s="1" t="s">
        <v>16</v>
      </c>
      <c r="J14733" s="1" t="s">
        <v>23</v>
      </c>
      <c r="K14733" s="1" t="s">
        <v>16</v>
      </c>
      <c r="L14733" s="1" t="s">
        <v>16</v>
      </c>
      <c r="M14733" s="1" t="s">
        <v>16</v>
      </c>
      <c r="N14733" s="1" t="s">
        <v>16</v>
      </c>
      <c r="O14733" s="1">
        <v>71.2</v>
      </c>
      <c r="P14733" s="1">
        <v>1.0</v>
      </c>
    </row>
    <row r="14734">
      <c r="A14734" s="1" t="s">
        <v>29</v>
      </c>
      <c r="B14734" s="1" t="s">
        <v>17616</v>
      </c>
      <c r="C14734" s="2" t="s">
        <v>17520</v>
      </c>
      <c r="D14734" s="1" t="s">
        <v>19</v>
      </c>
      <c r="E14734" s="3" t="str">
        <f>HYPERLINK("https://fyndiq.se/produkt/0d1df1868a5e42a9/", "2Pack Linsskydd iPhone 13 Pro Max Kamera-Härdat Glas 9H-Super 3D")</f>
        <v>2Pack Linsskydd iPhone 13 Pro Max Kamera-Härdat Glas 9H-Super 3D</v>
      </c>
      <c r="F14734" s="1" t="s">
        <v>7238</v>
      </c>
      <c r="G14734" s="1" t="s">
        <v>7239</v>
      </c>
      <c r="H14734" s="1" t="s">
        <v>7240</v>
      </c>
      <c r="I14734" s="1" t="s">
        <v>16</v>
      </c>
      <c r="J14734" s="1" t="s">
        <v>23</v>
      </c>
      <c r="K14734" s="1" t="s">
        <v>16</v>
      </c>
      <c r="L14734" s="1" t="s">
        <v>16</v>
      </c>
      <c r="M14734" s="1" t="s">
        <v>16</v>
      </c>
      <c r="N14734" s="1" t="s">
        <v>16</v>
      </c>
      <c r="O14734" s="1">
        <v>47.2</v>
      </c>
      <c r="P14734" s="1">
        <v>1.0</v>
      </c>
    </row>
    <row r="14735">
      <c r="A14735" s="1" t="s">
        <v>29</v>
      </c>
      <c r="B14735" s="1" t="s">
        <v>17617</v>
      </c>
      <c r="C14735" s="2" t="s">
        <v>17520</v>
      </c>
      <c r="D14735" s="1" t="s">
        <v>19</v>
      </c>
      <c r="E14735" s="3" t="str">
        <f>HYPERLINK("https://fyndiq.se/produkt/4487e30957ae4516/", "2-Pack Samsung Galaxy Tab A8 WiFi - Härdat Glas 9H - Super Kvalitet")</f>
        <v>2-Pack Samsung Galaxy Tab A8 WiFi - Härdat Glas 9H - Super Kvalitet</v>
      </c>
      <c r="F14735" s="1" t="s">
        <v>4067</v>
      </c>
      <c r="G14735" s="1" t="s">
        <v>4068</v>
      </c>
      <c r="H14735" s="1" t="s">
        <v>4069</v>
      </c>
      <c r="I14735" s="1" t="s">
        <v>16</v>
      </c>
      <c r="J14735" s="1" t="s">
        <v>23</v>
      </c>
      <c r="K14735" s="1" t="s">
        <v>16</v>
      </c>
      <c r="L14735" s="1" t="s">
        <v>16</v>
      </c>
      <c r="M14735" s="1" t="s">
        <v>16</v>
      </c>
      <c r="N14735" s="1" t="s">
        <v>16</v>
      </c>
      <c r="O14735" s="1">
        <v>135.2</v>
      </c>
      <c r="P14735" s="1">
        <v>1.0</v>
      </c>
    </row>
    <row r="14736">
      <c r="A14736" s="1" t="s">
        <v>29</v>
      </c>
      <c r="B14736" s="1" t="s">
        <v>17618</v>
      </c>
      <c r="C14736" s="2" t="s">
        <v>17520</v>
      </c>
      <c r="D14736" s="1" t="s">
        <v>19</v>
      </c>
      <c r="E14736" s="3" t="str">
        <f>HYPERLINK("https://fyndiq.se/produkt/8244c114dc044ead/", "Apple Watch 40mm – Härdat glas 9H – Super kvalitet 3D Skärmskydd")</f>
        <v>Apple Watch 40mm – Härdat glas 9H – Super kvalitet 3D Skärmskydd</v>
      </c>
      <c r="F14736" s="1" t="s">
        <v>9846</v>
      </c>
      <c r="G14736" s="1" t="s">
        <v>9847</v>
      </c>
      <c r="H14736" s="1" t="s">
        <v>9848</v>
      </c>
      <c r="I14736" s="1" t="s">
        <v>16</v>
      </c>
      <c r="J14736" s="1" t="s">
        <v>23</v>
      </c>
      <c r="K14736" s="1" t="s">
        <v>16</v>
      </c>
      <c r="L14736" s="1" t="s">
        <v>16</v>
      </c>
      <c r="M14736" s="1" t="s">
        <v>16</v>
      </c>
      <c r="N14736" s="1" t="s">
        <v>16</v>
      </c>
      <c r="O14736" s="1">
        <v>47.2</v>
      </c>
      <c r="P14736" s="1">
        <v>1.0</v>
      </c>
    </row>
    <row r="14737">
      <c r="A14737" s="1" t="s">
        <v>29</v>
      </c>
      <c r="B14737" s="1" t="s">
        <v>17619</v>
      </c>
      <c r="C14737" s="2" t="s">
        <v>17520</v>
      </c>
      <c r="D14737" s="1" t="s">
        <v>19</v>
      </c>
      <c r="E14737" s="3" t="str">
        <f>HYPERLINK("https://fyndiq.se/produkt/1d84d76723b64294/", "2-Pack iPhone 14 Pro - 9H Härdat Glass - Super kvalitet 3D")</f>
        <v>2-Pack iPhone 14 Pro - 9H Härdat Glass - Super kvalitet 3D</v>
      </c>
      <c r="F14737" s="1" t="s">
        <v>11473</v>
      </c>
      <c r="G14737" s="1" t="s">
        <v>11474</v>
      </c>
      <c r="H14737" s="1" t="s">
        <v>11475</v>
      </c>
      <c r="I14737" s="1" t="s">
        <v>16</v>
      </c>
      <c r="J14737" s="1" t="s">
        <v>23</v>
      </c>
      <c r="K14737" s="1" t="s">
        <v>16</v>
      </c>
      <c r="L14737" s="1" t="s">
        <v>16</v>
      </c>
      <c r="M14737" s="1" t="s">
        <v>16</v>
      </c>
      <c r="N14737" s="1" t="s">
        <v>16</v>
      </c>
      <c r="O14737" s="1">
        <v>47.2</v>
      </c>
      <c r="P14737" s="1">
        <v>1.0</v>
      </c>
    </row>
    <row r="14738">
      <c r="A14738" s="1" t="s">
        <v>29</v>
      </c>
      <c r="B14738" s="1" t="s">
        <v>17620</v>
      </c>
      <c r="C14738" s="2" t="s">
        <v>17520</v>
      </c>
      <c r="D14738" s="1" t="s">
        <v>19</v>
      </c>
      <c r="E1473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4738" s="1" t="s">
        <v>692</v>
      </c>
      <c r="G14738" s="1" t="s">
        <v>693</v>
      </c>
      <c r="H14738" s="1" t="s">
        <v>694</v>
      </c>
      <c r="I14738" s="1" t="s">
        <v>16</v>
      </c>
      <c r="J14738" s="1" t="s">
        <v>23</v>
      </c>
      <c r="K14738" s="1" t="s">
        <v>16</v>
      </c>
      <c r="L14738" s="1" t="s">
        <v>16</v>
      </c>
      <c r="M14738" s="1" t="s">
        <v>16</v>
      </c>
      <c r="N14738" s="1" t="s">
        <v>16</v>
      </c>
      <c r="O14738" s="1">
        <v>47.2</v>
      </c>
      <c r="P14738" s="1">
        <v>1.0</v>
      </c>
    </row>
    <row r="14739">
      <c r="A14739" s="1" t="s">
        <v>29</v>
      </c>
      <c r="B14739" s="1" t="s">
        <v>17621</v>
      </c>
      <c r="C14739" s="2" t="s">
        <v>17520</v>
      </c>
      <c r="D14739" s="1" t="s">
        <v>19</v>
      </c>
      <c r="E14739" s="3" t="str">
        <f>HYPERLINK("https://fyndiq.se/produkt/7b4cb5f9439947b9/", "2-Pack iPhone SE 2020 Svart - Härdat Glas 9H - Super Kvalitet 3D")</f>
        <v>2-Pack iPhone SE 2020 Svart - Härdat Glas 9H - Super Kvalitet 3D</v>
      </c>
      <c r="F14739" s="1" t="s">
        <v>175</v>
      </c>
      <c r="G14739" s="1" t="s">
        <v>176</v>
      </c>
      <c r="H14739" s="1" t="s">
        <v>177</v>
      </c>
      <c r="I14739" s="1" t="s">
        <v>16</v>
      </c>
      <c r="J14739" s="1" t="s">
        <v>23</v>
      </c>
      <c r="K14739" s="1" t="s">
        <v>16</v>
      </c>
      <c r="L14739" s="1" t="s">
        <v>16</v>
      </c>
      <c r="M14739" s="1" t="s">
        <v>16</v>
      </c>
      <c r="N14739" s="1" t="s">
        <v>16</v>
      </c>
      <c r="O14739" s="1">
        <v>47.2</v>
      </c>
      <c r="P14739" s="1">
        <v>1.0</v>
      </c>
    </row>
    <row r="14740">
      <c r="A14740" s="1" t="s">
        <v>29</v>
      </c>
      <c r="B14740" s="1" t="s">
        <v>17622</v>
      </c>
      <c r="C14740" s="2" t="s">
        <v>17520</v>
      </c>
      <c r="D14740" s="1" t="s">
        <v>19</v>
      </c>
      <c r="E14740" s="3" t="str">
        <f>HYPERLINK("https://fyndiq.se/produkt/b2b21eba0148489f/", "Samsung S8 härdat glass 3D heltäckande skärmskydd")</f>
        <v>Samsung S8 härdat glass 3D heltäckande skärmskydd</v>
      </c>
      <c r="F14740" s="1" t="s">
        <v>438</v>
      </c>
      <c r="G14740" s="1" t="s">
        <v>439</v>
      </c>
      <c r="H14740" s="1" t="s">
        <v>440</v>
      </c>
      <c r="I14740" s="1" t="s">
        <v>16</v>
      </c>
      <c r="J14740" s="1" t="s">
        <v>23</v>
      </c>
      <c r="K14740" s="1" t="s">
        <v>16</v>
      </c>
      <c r="L14740" s="1" t="s">
        <v>16</v>
      </c>
      <c r="M14740" s="1" t="s">
        <v>16</v>
      </c>
      <c r="N14740" s="1" t="s">
        <v>16</v>
      </c>
      <c r="O14740" s="1">
        <v>55.2</v>
      </c>
      <c r="P14740" s="1">
        <v>1.0</v>
      </c>
    </row>
    <row r="14741">
      <c r="A14741" s="1" t="s">
        <v>29</v>
      </c>
      <c r="B14741" s="1" t="s">
        <v>17623</v>
      </c>
      <c r="C14741" s="2" t="s">
        <v>17520</v>
      </c>
      <c r="D14741" s="1" t="s">
        <v>19</v>
      </c>
      <c r="E14741" s="3" t="str">
        <f>HYPERLINK("https://fyndiq.se/produkt/3793e0f6281f49f6/", "2-Pack Iphone 11 / XR - 9H Härdat Glass - Top Kvalitet")</f>
        <v>2-Pack Iphone 11 / XR - 9H Härdat Glass - Top Kvalitet</v>
      </c>
      <c r="F14741" s="1" t="s">
        <v>371</v>
      </c>
      <c r="G14741" s="1" t="s">
        <v>372</v>
      </c>
      <c r="H14741" s="1" t="s">
        <v>373</v>
      </c>
      <c r="I14741" s="1" t="s">
        <v>16</v>
      </c>
      <c r="J14741" s="1" t="s">
        <v>23</v>
      </c>
      <c r="K14741" s="1" t="s">
        <v>16</v>
      </c>
      <c r="L14741" s="1" t="s">
        <v>16</v>
      </c>
      <c r="M14741" s="1" t="s">
        <v>16</v>
      </c>
      <c r="N14741" s="1" t="s">
        <v>16</v>
      </c>
      <c r="O14741" s="1">
        <v>47.2</v>
      </c>
      <c r="P14741" s="1">
        <v>1.0</v>
      </c>
    </row>
    <row r="14742">
      <c r="A14742" s="1" t="s">
        <v>29</v>
      </c>
      <c r="B14742" s="1" t="s">
        <v>17624</v>
      </c>
      <c r="C14742" s="2" t="s">
        <v>17520</v>
      </c>
      <c r="D14742" s="1" t="s">
        <v>19</v>
      </c>
      <c r="E14742" s="3" t="str">
        <f>HYPERLINK("https://fyndiq.se/produkt/2a9c1aa3cb0d49a0/", "2 Pack iPhone 7 Svart - Härdat Glas 9H - Super Kvalitet 3D")</f>
        <v>2 Pack iPhone 7 Svart - Härdat Glas 9H - Super Kvalitet 3D</v>
      </c>
      <c r="F14742" s="1" t="s">
        <v>3480</v>
      </c>
      <c r="G14742" s="1" t="s">
        <v>3481</v>
      </c>
      <c r="H14742" s="1" t="s">
        <v>3482</v>
      </c>
      <c r="I14742" s="1" t="s">
        <v>16</v>
      </c>
      <c r="J14742" s="1" t="s">
        <v>23</v>
      </c>
      <c r="K14742" s="1" t="s">
        <v>16</v>
      </c>
      <c r="L14742" s="1" t="s">
        <v>16</v>
      </c>
      <c r="M14742" s="1" t="s">
        <v>16</v>
      </c>
      <c r="N14742" s="1" t="s">
        <v>16</v>
      </c>
      <c r="O14742" s="1">
        <v>47.2</v>
      </c>
      <c r="P14742" s="1">
        <v>1.0</v>
      </c>
    </row>
    <row r="14743">
      <c r="A14743" s="1" t="s">
        <v>29</v>
      </c>
      <c r="B14743" s="1" t="s">
        <v>17625</v>
      </c>
      <c r="C14743" s="2" t="s">
        <v>17520</v>
      </c>
      <c r="D14743" s="1" t="s">
        <v>19</v>
      </c>
      <c r="E14743" s="3" t="str">
        <f>HYPERLINK("https://fyndiq.se/produkt/66d52f50233f45e6/", "2-pack - Iphone XS Max - 9D Härdat Glass - Top Kvalitet")</f>
        <v>2-pack - Iphone XS Max - 9D Härdat Glass - Top Kvalitet</v>
      </c>
      <c r="F14743" s="1" t="s">
        <v>3729</v>
      </c>
      <c r="G14743" s="1" t="s">
        <v>3730</v>
      </c>
      <c r="H14743" s="1" t="s">
        <v>523</v>
      </c>
      <c r="I14743" s="1" t="s">
        <v>16</v>
      </c>
      <c r="J14743" s="1" t="s">
        <v>23</v>
      </c>
      <c r="K14743" s="1" t="s">
        <v>16</v>
      </c>
      <c r="L14743" s="1" t="s">
        <v>16</v>
      </c>
      <c r="M14743" s="1" t="s">
        <v>16</v>
      </c>
      <c r="N14743" s="1" t="s">
        <v>16</v>
      </c>
      <c r="O14743" s="1">
        <v>47.2</v>
      </c>
      <c r="P14743" s="1">
        <v>1.0</v>
      </c>
    </row>
    <row r="14744">
      <c r="A14744" s="1" t="s">
        <v>29</v>
      </c>
      <c r="B14744" s="1" t="s">
        <v>17626</v>
      </c>
      <c r="C14744" s="2" t="s">
        <v>17520</v>
      </c>
      <c r="D14744" s="1" t="s">
        <v>19</v>
      </c>
      <c r="E14744" s="3" t="str">
        <f>HYPERLINK("https://fyndiq.se/produkt/e19fcc2ab2124f8a/", "2-Pack Iphone 13 Pro - 9H Härdat Glass - Top Kvalitet  3D")</f>
        <v>2-Pack Iphone 13 Pro - 9H Härdat Glass - Top Kvalitet  3D</v>
      </c>
      <c r="F14744" s="1" t="s">
        <v>555</v>
      </c>
      <c r="G14744" s="1" t="s">
        <v>556</v>
      </c>
      <c r="H14744" s="1" t="s">
        <v>557</v>
      </c>
      <c r="I14744" s="1" t="s">
        <v>16</v>
      </c>
      <c r="J14744" s="1" t="s">
        <v>23</v>
      </c>
      <c r="K14744" s="1" t="s">
        <v>16</v>
      </c>
      <c r="L14744" s="1" t="s">
        <v>16</v>
      </c>
      <c r="M14744" s="1" t="s">
        <v>16</v>
      </c>
      <c r="N14744" s="1" t="s">
        <v>16</v>
      </c>
      <c r="O14744" s="1">
        <v>47.2</v>
      </c>
      <c r="P14744" s="1">
        <v>1.0</v>
      </c>
    </row>
    <row r="14745">
      <c r="A14745" s="1" t="s">
        <v>29</v>
      </c>
      <c r="B14745" s="1" t="s">
        <v>17627</v>
      </c>
      <c r="C14745" s="2" t="s">
        <v>17520</v>
      </c>
      <c r="D14745" s="1" t="s">
        <v>19</v>
      </c>
      <c r="E14745" s="3" t="str">
        <f>HYPERLINK("https://fyndiq.se/produkt/6ff896a82a134dbd/", "2-Pack IPhone 12 Mini - Härdat Glas 9H - Super Kvalitet 3D")</f>
        <v>2-Pack IPhone 12 Mini - Härdat Glas 9H - Super Kvalitet 3D</v>
      </c>
      <c r="F14745" s="1" t="s">
        <v>55</v>
      </c>
      <c r="G14745" s="1" t="s">
        <v>56</v>
      </c>
      <c r="H14745" s="1" t="s">
        <v>57</v>
      </c>
      <c r="I14745" s="1" t="s">
        <v>16</v>
      </c>
      <c r="J14745" s="1" t="s">
        <v>23</v>
      </c>
      <c r="K14745" s="1" t="s">
        <v>16</v>
      </c>
      <c r="L14745" s="1" t="s">
        <v>16</v>
      </c>
      <c r="M14745" s="1" t="s">
        <v>16</v>
      </c>
      <c r="N14745" s="1" t="s">
        <v>16</v>
      </c>
      <c r="O14745" s="1">
        <v>47.2</v>
      </c>
      <c r="P14745" s="1">
        <v>1.0</v>
      </c>
    </row>
    <row r="14746">
      <c r="A14746" s="1" t="s">
        <v>29</v>
      </c>
      <c r="B14746" s="1" t="s">
        <v>17628</v>
      </c>
      <c r="C14746" s="2" t="s">
        <v>17520</v>
      </c>
      <c r="D14746" s="1" t="s">
        <v>19</v>
      </c>
      <c r="E14746" s="3" t="str">
        <f>HYPERLINK("https://fyndiq.se/produkt/d581186a659d41c4/", "3-Pack Samsung Galaxy Tab A8 4G - Härdat Glas 9H -Super Kvalitet")</f>
        <v>3-Pack Samsung Galaxy Tab A8 4G - Härdat Glas 9H -Super Kvalitet</v>
      </c>
      <c r="F14746" s="1" t="s">
        <v>16064</v>
      </c>
      <c r="G14746" s="1" t="s">
        <v>16065</v>
      </c>
      <c r="H14746" s="1" t="s">
        <v>16066</v>
      </c>
      <c r="I14746" s="1" t="s">
        <v>16</v>
      </c>
      <c r="J14746" s="1" t="s">
        <v>23</v>
      </c>
      <c r="K14746" s="1" t="s">
        <v>16</v>
      </c>
      <c r="L14746" s="1" t="s">
        <v>16</v>
      </c>
      <c r="M14746" s="1" t="s">
        <v>16</v>
      </c>
      <c r="N14746" s="1" t="s">
        <v>16</v>
      </c>
      <c r="O14746" s="1">
        <v>151.2</v>
      </c>
      <c r="P14746" s="1">
        <v>1.0</v>
      </c>
    </row>
    <row r="14747">
      <c r="A14747" s="1" t="s">
        <v>29</v>
      </c>
      <c r="B14747" s="1" t="s">
        <v>17629</v>
      </c>
      <c r="C14747" s="2" t="s">
        <v>17520</v>
      </c>
      <c r="D14747" s="1" t="s">
        <v>19</v>
      </c>
      <c r="E14747" s="3" t="str">
        <f>HYPERLINK("https://fyndiq.se/produkt/3fee81d316cc43da/", "2-pack - iPhone 12 / 12 Pro - 9H Härdat Glass - Top Kvalitet")</f>
        <v>2-pack - iPhone 12 / 12 Pro - 9H Härdat Glass - Top Kvalitet</v>
      </c>
      <c r="F14747" s="1" t="s">
        <v>2499</v>
      </c>
      <c r="G14747" s="1" t="s">
        <v>2500</v>
      </c>
      <c r="H14747" s="1" t="s">
        <v>2067</v>
      </c>
      <c r="I14747" s="1" t="s">
        <v>16</v>
      </c>
      <c r="J14747" s="1" t="s">
        <v>23</v>
      </c>
      <c r="K14747" s="1" t="s">
        <v>16</v>
      </c>
      <c r="L14747" s="1" t="s">
        <v>16</v>
      </c>
      <c r="M14747" s="1" t="s">
        <v>16</v>
      </c>
      <c r="N14747" s="1" t="s">
        <v>16</v>
      </c>
      <c r="O14747" s="1">
        <v>47.2</v>
      </c>
      <c r="P14747" s="1">
        <v>1.0</v>
      </c>
    </row>
    <row r="14748">
      <c r="A14748" s="1" t="s">
        <v>29</v>
      </c>
      <c r="B14748" s="1" t="s">
        <v>17630</v>
      </c>
      <c r="C14748" s="2" t="s">
        <v>17520</v>
      </c>
      <c r="D14748" s="1" t="s">
        <v>19</v>
      </c>
      <c r="E14748" s="3" t="str">
        <f>HYPERLINK("https://fyndiq.se/produkt/b0760279f33c4867/", "Samsung Galaxy Z FOLD 5 - Härdat Glas 9H-Super Kvalitet 3D Skärmskydd")</f>
        <v>Samsung Galaxy Z FOLD 5 - Härdat Glas 9H-Super Kvalitet 3D Skärmskydd</v>
      </c>
      <c r="F14748" s="1" t="s">
        <v>15671</v>
      </c>
      <c r="G14748" s="1" t="s">
        <v>15672</v>
      </c>
      <c r="H14748" s="1" t="s">
        <v>15673</v>
      </c>
      <c r="I14748" s="1" t="s">
        <v>16</v>
      </c>
      <c r="J14748" s="1" t="s">
        <v>23</v>
      </c>
      <c r="K14748" s="1" t="s">
        <v>16</v>
      </c>
      <c r="L14748" s="1" t="s">
        <v>16</v>
      </c>
      <c r="M14748" s="1" t="s">
        <v>16</v>
      </c>
      <c r="N14748" s="1" t="s">
        <v>16</v>
      </c>
      <c r="O14748" s="1">
        <v>71.2</v>
      </c>
      <c r="P14748" s="1">
        <v>2.0</v>
      </c>
    </row>
    <row r="14749">
      <c r="A14749" s="1" t="s">
        <v>29</v>
      </c>
      <c r="B14749" s="1" t="s">
        <v>17631</v>
      </c>
      <c r="C14749" s="2" t="s">
        <v>17520</v>
      </c>
      <c r="D14749" s="1" t="s">
        <v>19</v>
      </c>
      <c r="E1474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749" s="1" t="s">
        <v>722</v>
      </c>
      <c r="G14749" s="1" t="s">
        <v>723</v>
      </c>
      <c r="H14749" s="1" t="s">
        <v>724</v>
      </c>
      <c r="I14749" s="1" t="s">
        <v>16</v>
      </c>
      <c r="J14749" s="1" t="s">
        <v>23</v>
      </c>
      <c r="K14749" s="1" t="s">
        <v>16</v>
      </c>
      <c r="L14749" s="1" t="s">
        <v>16</v>
      </c>
      <c r="M14749" s="1" t="s">
        <v>16</v>
      </c>
      <c r="N14749" s="1" t="s">
        <v>16</v>
      </c>
      <c r="O14749" s="1">
        <v>79.2</v>
      </c>
      <c r="P14749" s="1">
        <v>1.0</v>
      </c>
    </row>
    <row r="14750">
      <c r="A14750" s="1" t="s">
        <v>29</v>
      </c>
      <c r="B14750" s="1" t="s">
        <v>17632</v>
      </c>
      <c r="C14750" s="2" t="s">
        <v>17520</v>
      </c>
      <c r="D14750" s="1" t="s">
        <v>19</v>
      </c>
      <c r="E14750" s="3" t="str">
        <f>HYPERLINK("https://fyndiq.se/produkt/c6fde4c7ea9e44ea/", "2-Pack OnePlus 10 Pro 5G &amp; 2-Pack linsskydd - Härdat Glas 9H - Super kvalitet 3D")</f>
        <v>2-Pack OnePlus 10 Pro 5G &amp; 2-Pack linsskydd - Härdat Glas 9H - Super kvalitet 3D</v>
      </c>
      <c r="F14750" s="1" t="s">
        <v>16439</v>
      </c>
      <c r="G14750" s="1" t="s">
        <v>16440</v>
      </c>
      <c r="H14750" s="1" t="s">
        <v>16441</v>
      </c>
      <c r="I14750" s="1" t="s">
        <v>16</v>
      </c>
      <c r="J14750" s="1" t="s">
        <v>23</v>
      </c>
      <c r="K14750" s="1" t="s">
        <v>16</v>
      </c>
      <c r="L14750" s="1" t="s">
        <v>16</v>
      </c>
      <c r="M14750" s="1" t="s">
        <v>16</v>
      </c>
      <c r="N14750" s="1" t="s">
        <v>16</v>
      </c>
      <c r="O14750" s="1">
        <v>79.2</v>
      </c>
      <c r="P14750" s="1">
        <v>1.0</v>
      </c>
    </row>
    <row r="14751">
      <c r="A14751" s="1" t="s">
        <v>29</v>
      </c>
      <c r="B14751" s="1" t="s">
        <v>17633</v>
      </c>
      <c r="C14751" s="2" t="s">
        <v>17520</v>
      </c>
      <c r="D14751" s="1" t="s">
        <v>19</v>
      </c>
      <c r="E1475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751" s="1" t="s">
        <v>614</v>
      </c>
      <c r="G14751" s="1" t="s">
        <v>615</v>
      </c>
      <c r="H14751" s="1" t="s">
        <v>616</v>
      </c>
      <c r="I14751" s="1" t="s">
        <v>16</v>
      </c>
      <c r="J14751" s="1" t="s">
        <v>23</v>
      </c>
      <c r="K14751" s="1" t="s">
        <v>16</v>
      </c>
      <c r="L14751" s="1" t="s">
        <v>16</v>
      </c>
      <c r="M14751" s="1" t="s">
        <v>16</v>
      </c>
      <c r="N14751" s="1" t="s">
        <v>16</v>
      </c>
      <c r="O14751" s="1">
        <v>71.2</v>
      </c>
      <c r="P14751" s="1">
        <v>1.0</v>
      </c>
    </row>
    <row r="14752">
      <c r="A14752" s="1" t="s">
        <v>29</v>
      </c>
      <c r="B14752" s="1" t="s">
        <v>17634</v>
      </c>
      <c r="C14752" s="2" t="s">
        <v>17520</v>
      </c>
      <c r="D14752" s="1" t="s">
        <v>19</v>
      </c>
      <c r="E14752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4752" s="1" t="s">
        <v>5279</v>
      </c>
      <c r="G14752" s="1" t="s">
        <v>5280</v>
      </c>
      <c r="H14752" s="1" t="s">
        <v>5281</v>
      </c>
      <c r="I14752" s="1" t="s">
        <v>16</v>
      </c>
      <c r="J14752" s="1" t="s">
        <v>23</v>
      </c>
      <c r="K14752" s="1" t="s">
        <v>16</v>
      </c>
      <c r="L14752" s="1" t="s">
        <v>16</v>
      </c>
      <c r="M14752" s="1" t="s">
        <v>16</v>
      </c>
      <c r="N14752" s="1" t="s">
        <v>16</v>
      </c>
      <c r="O14752" s="1">
        <v>71.2</v>
      </c>
      <c r="P14752" s="1">
        <v>1.0</v>
      </c>
    </row>
    <row r="14753">
      <c r="A14753" s="1" t="s">
        <v>29</v>
      </c>
      <c r="B14753" s="1" t="s">
        <v>17635</v>
      </c>
      <c r="C14753" s="2" t="s">
        <v>17520</v>
      </c>
      <c r="D14753" s="1" t="s">
        <v>19</v>
      </c>
      <c r="E14753" s="3" t="str">
        <f>HYPERLINK("https://fyndiq.se/produkt/776a0a41444c4e6a/", "2-Pack Privacy XIAOMI 12T PRO Skärmskydd &amp; 2-Pack linsskydd - Härdat Glas 9H - Super kvalitet 3D")</f>
        <v>2-Pack Privacy XIAOMI 12T PRO Skärmskydd &amp; 2-Pack linsskydd - Härdat Glas 9H - Super kvalitet 3D</v>
      </c>
      <c r="F14753" s="1" t="s">
        <v>1461</v>
      </c>
      <c r="G14753" s="1" t="s">
        <v>1462</v>
      </c>
      <c r="H14753" s="1" t="s">
        <v>1463</v>
      </c>
      <c r="I14753" s="1" t="s">
        <v>16</v>
      </c>
      <c r="J14753" s="1" t="s">
        <v>23</v>
      </c>
      <c r="K14753" s="1" t="s">
        <v>16</v>
      </c>
      <c r="L14753" s="1" t="s">
        <v>16</v>
      </c>
      <c r="M14753" s="1" t="s">
        <v>16</v>
      </c>
      <c r="N14753" s="1" t="s">
        <v>16</v>
      </c>
      <c r="O14753" s="1">
        <v>95.2</v>
      </c>
      <c r="P14753" s="1">
        <v>1.0</v>
      </c>
    </row>
    <row r="14754">
      <c r="A14754" s="1" t="s">
        <v>29</v>
      </c>
      <c r="B14754" s="1" t="s">
        <v>17636</v>
      </c>
      <c r="C14754" s="2" t="s">
        <v>17520</v>
      </c>
      <c r="D14754" s="1" t="s">
        <v>19</v>
      </c>
      <c r="E14754" s="3" t="str">
        <f>HYPERLINK("https://fyndiq.se/produkt/947f95bda6dc42e7/", "2 Pack Xiaomi 12 5G - Härdat glas 9H-Super kvalitet 3D")</f>
        <v>2 Pack Xiaomi 12 5G - Härdat glas 9H-Super kvalitet 3D</v>
      </c>
      <c r="F14754" s="1" t="s">
        <v>1683</v>
      </c>
      <c r="G14754" s="1" t="s">
        <v>1684</v>
      </c>
      <c r="H14754" s="1" t="s">
        <v>1685</v>
      </c>
      <c r="I14754" s="1" t="s">
        <v>16</v>
      </c>
      <c r="J14754" s="1" t="s">
        <v>23</v>
      </c>
      <c r="K14754" s="1" t="s">
        <v>16</v>
      </c>
      <c r="L14754" s="1" t="s">
        <v>16</v>
      </c>
      <c r="M14754" s="1" t="s">
        <v>16</v>
      </c>
      <c r="N14754" s="1" t="s">
        <v>16</v>
      </c>
      <c r="O14754" s="1">
        <v>63.2</v>
      </c>
      <c r="P14754" s="1">
        <v>1.0</v>
      </c>
    </row>
    <row r="14755">
      <c r="A14755" s="1" t="s">
        <v>29</v>
      </c>
      <c r="B14755" s="1" t="s">
        <v>17637</v>
      </c>
      <c r="C14755" s="2" t="s">
        <v>17520</v>
      </c>
      <c r="D14755" s="1" t="s">
        <v>19</v>
      </c>
      <c r="E1475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755" s="1" t="s">
        <v>103</v>
      </c>
      <c r="G14755" s="1" t="s">
        <v>104</v>
      </c>
      <c r="H14755" s="1" t="s">
        <v>105</v>
      </c>
      <c r="I14755" s="1" t="s">
        <v>16</v>
      </c>
      <c r="J14755" s="1" t="s">
        <v>23</v>
      </c>
      <c r="K14755" s="1" t="s">
        <v>16</v>
      </c>
      <c r="L14755" s="1" t="s">
        <v>16</v>
      </c>
      <c r="M14755" s="1" t="s">
        <v>16</v>
      </c>
      <c r="N14755" s="1" t="s">
        <v>16</v>
      </c>
      <c r="O14755" s="1">
        <v>63.2</v>
      </c>
      <c r="P14755" s="1">
        <v>1.0</v>
      </c>
    </row>
    <row r="14756">
      <c r="A14756" s="1" t="s">
        <v>29</v>
      </c>
      <c r="B14756" s="1" t="s">
        <v>17638</v>
      </c>
      <c r="C14756" s="2" t="s">
        <v>17520</v>
      </c>
      <c r="D14756" s="1" t="s">
        <v>19</v>
      </c>
      <c r="E14756" s="3" t="str">
        <f>HYPERLINK("https://fyndiq.se/produkt/dd442afde00c4525/", "2-Pack Sony Xperia 5 III - Härdat glas 9H - Super Kvalitet 3D")</f>
        <v>2-Pack Sony Xperia 5 III - Härdat glas 9H - Super Kvalitet 3D</v>
      </c>
      <c r="F14756" s="1" t="s">
        <v>3492</v>
      </c>
      <c r="G14756" s="1" t="s">
        <v>3493</v>
      </c>
      <c r="H14756" s="1" t="s">
        <v>3494</v>
      </c>
      <c r="I14756" s="1" t="s">
        <v>16</v>
      </c>
      <c r="J14756" s="1" t="s">
        <v>23</v>
      </c>
      <c r="K14756" s="1" t="s">
        <v>16</v>
      </c>
      <c r="L14756" s="1" t="s">
        <v>16</v>
      </c>
      <c r="M14756" s="1" t="s">
        <v>16</v>
      </c>
      <c r="N14756" s="1" t="s">
        <v>16</v>
      </c>
      <c r="O14756" s="1">
        <v>63.2</v>
      </c>
      <c r="P14756" s="1">
        <v>1.0</v>
      </c>
    </row>
    <row r="14757">
      <c r="A14757" s="1" t="s">
        <v>29</v>
      </c>
      <c r="B14757" s="1" t="s">
        <v>17639</v>
      </c>
      <c r="C14757" s="2" t="s">
        <v>17520</v>
      </c>
      <c r="D14757" s="1" t="s">
        <v>19</v>
      </c>
      <c r="E14757" s="3" t="str">
        <f>HYPERLINK("https://fyndiq.se/produkt/522bc650c0dc4c96/", "2 Pack - Samsung S20 Ultra - Härdat glas 9H - Top kvalitet 3D")</f>
        <v>2 Pack - Samsung S20 Ultra - Härdat glas 9H - Top kvalitet 3D</v>
      </c>
      <c r="F14757" s="1" t="s">
        <v>287</v>
      </c>
      <c r="G14757" s="1" t="s">
        <v>288</v>
      </c>
      <c r="H14757" s="1" t="s">
        <v>289</v>
      </c>
      <c r="I14757" s="1" t="s">
        <v>1673</v>
      </c>
      <c r="J14757" s="1" t="s">
        <v>9</v>
      </c>
      <c r="K14757" s="2" t="s">
        <v>13799</v>
      </c>
      <c r="L14757" s="1" t="s">
        <v>2044</v>
      </c>
      <c r="M14757" s="1" t="s">
        <v>16</v>
      </c>
      <c r="N14757" s="1" t="s">
        <v>16</v>
      </c>
      <c r="O14757" s="1">
        <v>63.2</v>
      </c>
      <c r="P14757" s="1">
        <v>2.0</v>
      </c>
    </row>
    <row r="14758">
      <c r="A14758" s="1" t="s">
        <v>29</v>
      </c>
      <c r="B14758" s="1" t="s">
        <v>17640</v>
      </c>
      <c r="C14758" s="2" t="s">
        <v>17520</v>
      </c>
      <c r="D14758" s="1" t="s">
        <v>19</v>
      </c>
      <c r="E14758" s="3" t="str">
        <f>HYPERLINK("https://fyndiq.se/produkt/675bb02ed6bb4e07/", "2-Pack Samsung Galaxy S21 Ultra - Härdat Glas 9H-Super Kvalitet")</f>
        <v>2-Pack Samsung Galaxy S21 Ultra - Härdat Glas 9H-Super Kvalitet</v>
      </c>
      <c r="F14758" s="1" t="s">
        <v>91</v>
      </c>
      <c r="G14758" s="1" t="s">
        <v>92</v>
      </c>
      <c r="H14758" s="1" t="s">
        <v>93</v>
      </c>
      <c r="I14758" s="1" t="s">
        <v>16</v>
      </c>
      <c r="J14758" s="1" t="s">
        <v>23</v>
      </c>
      <c r="K14758" s="1" t="s">
        <v>16</v>
      </c>
      <c r="L14758" s="1" t="s">
        <v>16</v>
      </c>
      <c r="M14758" s="1" t="s">
        <v>16</v>
      </c>
      <c r="N14758" s="1" t="s">
        <v>16</v>
      </c>
      <c r="O14758" s="1">
        <v>63.2</v>
      </c>
      <c r="P14758" s="1">
        <v>1.0</v>
      </c>
    </row>
    <row r="14759">
      <c r="A14759" s="1" t="s">
        <v>29</v>
      </c>
      <c r="B14759" s="1" t="s">
        <v>17641</v>
      </c>
      <c r="C14759" s="2" t="s">
        <v>17520</v>
      </c>
      <c r="D14759" s="1" t="s">
        <v>19</v>
      </c>
      <c r="E14759" s="3" t="str">
        <f>HYPERLINK("https://fyndiq.se/produkt/032929f0a4084251/", "2 Pack Galaxy S21 Ultra - Härdat glas 9H - Super kvalitet 3D")</f>
        <v>2 Pack Galaxy S21 Ultra - Härdat glas 9H - Super kvalitet 3D</v>
      </c>
      <c r="F14759" s="1" t="s">
        <v>6455</v>
      </c>
      <c r="G14759" s="1" t="s">
        <v>6456</v>
      </c>
      <c r="H14759" s="1" t="s">
        <v>6457</v>
      </c>
      <c r="I14759" s="1" t="s">
        <v>16</v>
      </c>
      <c r="J14759" s="1" t="s">
        <v>23</v>
      </c>
      <c r="K14759" s="1" t="s">
        <v>16</v>
      </c>
      <c r="L14759" s="1" t="s">
        <v>16</v>
      </c>
      <c r="M14759" s="1" t="s">
        <v>16</v>
      </c>
      <c r="N14759" s="1" t="s">
        <v>16</v>
      </c>
      <c r="O14759" s="1">
        <v>63.2</v>
      </c>
      <c r="P14759" s="1">
        <v>1.0</v>
      </c>
    </row>
    <row r="14760">
      <c r="A14760" s="1" t="s">
        <v>29</v>
      </c>
      <c r="B14760" s="1" t="s">
        <v>17642</v>
      </c>
      <c r="C14760" s="2" t="s">
        <v>17520</v>
      </c>
      <c r="D14760" s="1" t="s">
        <v>19</v>
      </c>
      <c r="E14760" s="3" t="str">
        <f>HYPERLINK("https://fyndiq.se/produkt/c268481309584b4f/", "2 Pack Motorola EDGE 20 - Härdat Glas 9H - Super kvalitet 3D")</f>
        <v>2 Pack Motorola EDGE 20 - Härdat Glas 9H - Super kvalitet 3D</v>
      </c>
      <c r="F14760" s="1" t="s">
        <v>8738</v>
      </c>
      <c r="G14760" s="1" t="s">
        <v>8739</v>
      </c>
      <c r="H14760" s="1" t="s">
        <v>8740</v>
      </c>
      <c r="I14760" s="1" t="s">
        <v>16</v>
      </c>
      <c r="J14760" s="1" t="s">
        <v>23</v>
      </c>
      <c r="K14760" s="1" t="s">
        <v>16</v>
      </c>
      <c r="L14760" s="1" t="s">
        <v>16</v>
      </c>
      <c r="M14760" s="1" t="s">
        <v>16</v>
      </c>
      <c r="N14760" s="1" t="s">
        <v>16</v>
      </c>
      <c r="O14760" s="1">
        <v>63.2</v>
      </c>
      <c r="P14760" s="1">
        <v>1.0</v>
      </c>
    </row>
    <row r="14761">
      <c r="A14761" s="1" t="s">
        <v>29</v>
      </c>
      <c r="B14761" s="1" t="s">
        <v>17643</v>
      </c>
      <c r="C14761" s="2" t="s">
        <v>17520</v>
      </c>
      <c r="D14761" s="1" t="s">
        <v>19</v>
      </c>
      <c r="E14761" s="3" t="str">
        <f>HYPERLINK("https://fyndiq.se/produkt/082f3cf898c84831/", "2 Pack Galaxy S20 Ultra - Härdat glas 9H - Super kvalitet 3D")</f>
        <v>2 Pack Galaxy S20 Ultra - Härdat glas 9H - Super kvalitet 3D</v>
      </c>
      <c r="F14761" s="1" t="s">
        <v>460</v>
      </c>
      <c r="G14761" s="1" t="s">
        <v>461</v>
      </c>
      <c r="H14761" s="1" t="s">
        <v>462</v>
      </c>
      <c r="I14761" s="1" t="s">
        <v>16</v>
      </c>
      <c r="J14761" s="1" t="s">
        <v>23</v>
      </c>
      <c r="K14761" s="1" t="s">
        <v>16</v>
      </c>
      <c r="L14761" s="1" t="s">
        <v>16</v>
      </c>
      <c r="M14761" s="1" t="s">
        <v>16</v>
      </c>
      <c r="N14761" s="1" t="s">
        <v>16</v>
      </c>
      <c r="O14761" s="1">
        <v>63.2</v>
      </c>
      <c r="P14761" s="1">
        <v>1.0</v>
      </c>
    </row>
    <row r="14762">
      <c r="A14762" s="1" t="s">
        <v>29</v>
      </c>
      <c r="B14762" s="1" t="s">
        <v>17644</v>
      </c>
      <c r="C14762" s="2" t="s">
        <v>17520</v>
      </c>
      <c r="D14762" s="1" t="s">
        <v>19</v>
      </c>
      <c r="E14762" s="3" t="str">
        <f>HYPERLINK("https://fyndiq.se/produkt/a00b62acc6644fd2/", "2-Pack Samsung Galaxy S10 - Härdat glas 9H – Super kvalitet 3D")</f>
        <v>2-Pack Samsung Galaxy S10 - Härdat glas 9H – Super kvalitet 3D</v>
      </c>
      <c r="F14762" s="1" t="s">
        <v>1291</v>
      </c>
      <c r="G14762" s="1" t="s">
        <v>1292</v>
      </c>
      <c r="H14762" s="1" t="s">
        <v>1293</v>
      </c>
      <c r="I14762" s="1" t="s">
        <v>16</v>
      </c>
      <c r="J14762" s="1" t="s">
        <v>23</v>
      </c>
      <c r="K14762" s="1" t="s">
        <v>16</v>
      </c>
      <c r="L14762" s="1" t="s">
        <v>16</v>
      </c>
      <c r="M14762" s="1" t="s">
        <v>16</v>
      </c>
      <c r="N14762" s="1" t="s">
        <v>16</v>
      </c>
      <c r="O14762" s="1">
        <v>63.2</v>
      </c>
      <c r="P14762" s="1">
        <v>1.0</v>
      </c>
    </row>
    <row r="14763">
      <c r="A14763" s="1" t="s">
        <v>29</v>
      </c>
      <c r="B14763" s="1" t="s">
        <v>17645</v>
      </c>
      <c r="C14763" s="2" t="s">
        <v>17646</v>
      </c>
      <c r="D14763" s="1" t="s">
        <v>19</v>
      </c>
      <c r="E1476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4763" s="1" t="s">
        <v>311</v>
      </c>
      <c r="G14763" s="1" t="s">
        <v>312</v>
      </c>
      <c r="H14763" s="1" t="s">
        <v>313</v>
      </c>
      <c r="I14763" s="1" t="s">
        <v>16</v>
      </c>
      <c r="J14763" s="1" t="s">
        <v>23</v>
      </c>
      <c r="K14763" s="1" t="s">
        <v>16</v>
      </c>
      <c r="L14763" s="1" t="s">
        <v>16</v>
      </c>
      <c r="M14763" s="1" t="s">
        <v>16</v>
      </c>
      <c r="N14763" s="1" t="s">
        <v>16</v>
      </c>
      <c r="O14763" s="1">
        <v>63.2</v>
      </c>
      <c r="P14763" s="1">
        <v>1.0</v>
      </c>
    </row>
    <row r="14764">
      <c r="A14764" s="1" t="s">
        <v>29</v>
      </c>
      <c r="B14764" s="1" t="s">
        <v>17647</v>
      </c>
      <c r="C14764" s="2" t="s">
        <v>17646</v>
      </c>
      <c r="D14764" s="1" t="s">
        <v>19</v>
      </c>
      <c r="E14764" s="3" t="str">
        <f>HYPERLINK("https://fyndiq.se/produkt/65c28e42bb8d46db/", "2-Pack Samsung S21 FE Skärmskydd &amp; 2-Pack linsskydd - Härdat Glas 9H - Super kvalitet 3D")</f>
        <v>2-Pack Samsung S21 FE Skärmskydd &amp; 2-Pack linsskydd - Härdat Glas 9H - Super kvalitet 3D</v>
      </c>
      <c r="F14764" s="1" t="s">
        <v>8878</v>
      </c>
      <c r="G14764" s="1" t="s">
        <v>8879</v>
      </c>
      <c r="H14764" s="1" t="s">
        <v>8880</v>
      </c>
      <c r="I14764" s="1" t="s">
        <v>16</v>
      </c>
      <c r="J14764" s="1" t="s">
        <v>23</v>
      </c>
      <c r="K14764" s="1" t="s">
        <v>16</v>
      </c>
      <c r="L14764" s="1" t="s">
        <v>16</v>
      </c>
      <c r="M14764" s="1" t="s">
        <v>16</v>
      </c>
      <c r="N14764" s="1" t="s">
        <v>16</v>
      </c>
      <c r="O14764" s="1">
        <v>79.2</v>
      </c>
      <c r="P14764" s="1">
        <v>1.0</v>
      </c>
    </row>
    <row r="14765">
      <c r="A14765" s="1" t="s">
        <v>29</v>
      </c>
      <c r="B14765" s="1" t="s">
        <v>17648</v>
      </c>
      <c r="C14765" s="2" t="s">
        <v>17646</v>
      </c>
      <c r="D14765" s="1" t="s">
        <v>19</v>
      </c>
      <c r="E14765" s="3" t="str">
        <f>HYPERLINK("https://fyndiq.se/produkt/c0a988c2838b46eb/", "Samsung S22 Ultra Premium Transparent Skal: Stöttåligt med Förstärkta Hörn")</f>
        <v>Samsung S22 Ultra Premium Transparent Skal: Stöttåligt med Förstärkta Hörn</v>
      </c>
      <c r="F14765" s="1" t="s">
        <v>15126</v>
      </c>
      <c r="G14765" s="1" t="s">
        <v>15127</v>
      </c>
      <c r="H14765" s="1" t="s">
        <v>15128</v>
      </c>
      <c r="I14765" s="1" t="s">
        <v>16</v>
      </c>
      <c r="J14765" s="1" t="s">
        <v>23</v>
      </c>
      <c r="K14765" s="1" t="s">
        <v>16</v>
      </c>
      <c r="L14765" s="1" t="s">
        <v>16</v>
      </c>
      <c r="M14765" s="1" t="s">
        <v>16</v>
      </c>
      <c r="N14765" s="1" t="s">
        <v>16</v>
      </c>
      <c r="O14765" s="1">
        <v>63.2</v>
      </c>
      <c r="P14765" s="1">
        <v>1.0</v>
      </c>
    </row>
    <row r="14766">
      <c r="A14766" s="1" t="s">
        <v>29</v>
      </c>
      <c r="B14766" s="1" t="s">
        <v>17649</v>
      </c>
      <c r="C14766" s="2" t="s">
        <v>17646</v>
      </c>
      <c r="D14766" s="1" t="s">
        <v>19</v>
      </c>
      <c r="E1476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766" s="1" t="s">
        <v>2144</v>
      </c>
      <c r="G14766" s="1" t="s">
        <v>2145</v>
      </c>
      <c r="H14766" s="1" t="s">
        <v>2146</v>
      </c>
      <c r="I14766" s="1" t="s">
        <v>16</v>
      </c>
      <c r="J14766" s="1" t="s">
        <v>23</v>
      </c>
      <c r="K14766" s="1" t="s">
        <v>16</v>
      </c>
      <c r="L14766" s="1" t="s">
        <v>16</v>
      </c>
      <c r="M14766" s="1" t="s">
        <v>16</v>
      </c>
      <c r="N14766" s="1" t="s">
        <v>16</v>
      </c>
      <c r="O14766" s="1">
        <v>63.2</v>
      </c>
      <c r="P14766" s="1">
        <v>1.0</v>
      </c>
    </row>
    <row r="14767">
      <c r="A14767" s="1" t="s">
        <v>29</v>
      </c>
      <c r="B14767" s="1" t="s">
        <v>17650</v>
      </c>
      <c r="C14767" s="2" t="s">
        <v>17646</v>
      </c>
      <c r="D14767" s="1" t="s">
        <v>19</v>
      </c>
      <c r="E14767" s="3" t="str">
        <f t="shared" ref="E14767:E14768" si="696">HYPERLINK("https://fyndiq.se/produkt/a047b5d99d58461d/", "2-Pack Google Pixel 6A - Härdat glas 9H - Super kvalitet 3D")</f>
        <v>2-Pack Google Pixel 6A - Härdat glas 9H - Super kvalitet 3D</v>
      </c>
      <c r="F14767" s="1" t="s">
        <v>1205</v>
      </c>
      <c r="G14767" s="1" t="s">
        <v>1206</v>
      </c>
      <c r="H14767" s="1" t="s">
        <v>1207</v>
      </c>
      <c r="I14767" s="1" t="s">
        <v>16</v>
      </c>
      <c r="J14767" s="1" t="s">
        <v>23</v>
      </c>
      <c r="K14767" s="1" t="s">
        <v>16</v>
      </c>
      <c r="L14767" s="1" t="s">
        <v>16</v>
      </c>
      <c r="M14767" s="1" t="s">
        <v>16</v>
      </c>
      <c r="N14767" s="1" t="s">
        <v>16</v>
      </c>
      <c r="O14767" s="1">
        <v>63.2</v>
      </c>
      <c r="P14767" s="1">
        <v>1.0</v>
      </c>
    </row>
    <row r="14768">
      <c r="A14768" s="1" t="s">
        <v>29</v>
      </c>
      <c r="B14768" s="1" t="s">
        <v>17651</v>
      </c>
      <c r="C14768" s="2" t="s">
        <v>17646</v>
      </c>
      <c r="D14768" s="1" t="s">
        <v>19</v>
      </c>
      <c r="E14768" s="3" t="str">
        <f t="shared" si="696"/>
        <v>2-Pack Google Pixel 6A - Härdat glas 9H - Super kvalitet 3D</v>
      </c>
      <c r="F14768" s="1" t="s">
        <v>1205</v>
      </c>
      <c r="G14768" s="1" t="s">
        <v>1206</v>
      </c>
      <c r="H14768" s="1" t="s">
        <v>1207</v>
      </c>
      <c r="I14768" s="1" t="s">
        <v>16</v>
      </c>
      <c r="J14768" s="1" t="s">
        <v>23</v>
      </c>
      <c r="K14768" s="1" t="s">
        <v>16</v>
      </c>
      <c r="L14768" s="1" t="s">
        <v>16</v>
      </c>
      <c r="M14768" s="1" t="s">
        <v>16</v>
      </c>
      <c r="N14768" s="1" t="s">
        <v>16</v>
      </c>
      <c r="O14768" s="1">
        <v>63.2</v>
      </c>
      <c r="P14768" s="1">
        <v>1.0</v>
      </c>
    </row>
    <row r="14769">
      <c r="A14769" s="1" t="s">
        <v>29</v>
      </c>
      <c r="B14769" s="1" t="s">
        <v>17652</v>
      </c>
      <c r="C14769" s="2" t="s">
        <v>17646</v>
      </c>
      <c r="D14769" s="1" t="s">
        <v>19</v>
      </c>
      <c r="E14769" s="3" t="str">
        <f>HYPERLINK("https://fyndiq.se/produkt/432d784756a84eff/", "2-Pack Samsung Galaxy S20FE - Härdat Glas-9H -Super kvalitet 3D")</f>
        <v>2-Pack Samsung Galaxy S20FE - Härdat Glas-9H -Super kvalitet 3D</v>
      </c>
      <c r="F14769" s="1" t="s">
        <v>1078</v>
      </c>
      <c r="G14769" s="1" t="s">
        <v>1079</v>
      </c>
      <c r="H14769" s="1" t="s">
        <v>1080</v>
      </c>
      <c r="I14769" s="1" t="s">
        <v>16</v>
      </c>
      <c r="J14769" s="1" t="s">
        <v>23</v>
      </c>
      <c r="K14769" s="1" t="s">
        <v>16</v>
      </c>
      <c r="L14769" s="1" t="s">
        <v>16</v>
      </c>
      <c r="M14769" s="1" t="s">
        <v>16</v>
      </c>
      <c r="N14769" s="1" t="s">
        <v>16</v>
      </c>
      <c r="O14769" s="1">
        <v>63.2</v>
      </c>
      <c r="P14769" s="1">
        <v>1.0</v>
      </c>
    </row>
    <row r="14770">
      <c r="A14770" s="1" t="s">
        <v>29</v>
      </c>
      <c r="B14770" s="1" t="s">
        <v>17653</v>
      </c>
      <c r="C14770" s="2" t="s">
        <v>17646</v>
      </c>
      <c r="D14770" s="1" t="s">
        <v>19</v>
      </c>
      <c r="E14770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14770" s="1" t="s">
        <v>10684</v>
      </c>
      <c r="G14770" s="1" t="s">
        <v>10685</v>
      </c>
      <c r="H14770" s="1" t="s">
        <v>10686</v>
      </c>
      <c r="I14770" s="1" t="s">
        <v>16</v>
      </c>
      <c r="J14770" s="1" t="s">
        <v>23</v>
      </c>
      <c r="K14770" s="1" t="s">
        <v>16</v>
      </c>
      <c r="L14770" s="1" t="s">
        <v>16</v>
      </c>
      <c r="M14770" s="1" t="s">
        <v>16</v>
      </c>
      <c r="N14770" s="1" t="s">
        <v>16</v>
      </c>
      <c r="O14770" s="1">
        <v>151.2</v>
      </c>
      <c r="P14770" s="1">
        <v>1.0</v>
      </c>
    </row>
    <row r="14771">
      <c r="A14771" s="1" t="s">
        <v>29</v>
      </c>
      <c r="B14771" s="1" t="s">
        <v>17654</v>
      </c>
      <c r="C14771" s="2" t="s">
        <v>17646</v>
      </c>
      <c r="D14771" s="1" t="s">
        <v>19</v>
      </c>
      <c r="E14771" s="3" t="str">
        <f>HYPERLINK("https://fyndiq.se/produkt/432d784756a84eff/", "2-Pack Samsung Galaxy S20FE - Härdat Glas-9H -Super kvalitet 3D")</f>
        <v>2-Pack Samsung Galaxy S20FE - Härdat Glas-9H -Super kvalitet 3D</v>
      </c>
      <c r="F14771" s="1" t="s">
        <v>1078</v>
      </c>
      <c r="G14771" s="1" t="s">
        <v>1079</v>
      </c>
      <c r="H14771" s="1" t="s">
        <v>1080</v>
      </c>
      <c r="I14771" s="1" t="s">
        <v>16</v>
      </c>
      <c r="J14771" s="1" t="s">
        <v>23</v>
      </c>
      <c r="K14771" s="1" t="s">
        <v>16</v>
      </c>
      <c r="L14771" s="1" t="s">
        <v>16</v>
      </c>
      <c r="M14771" s="1" t="s">
        <v>16</v>
      </c>
      <c r="N14771" s="1" t="s">
        <v>16</v>
      </c>
      <c r="O14771" s="1">
        <v>63.2</v>
      </c>
      <c r="P14771" s="1">
        <v>1.0</v>
      </c>
    </row>
    <row r="14772">
      <c r="A14772" s="1" t="s">
        <v>29</v>
      </c>
      <c r="B14772" s="1" t="s">
        <v>17655</v>
      </c>
      <c r="C14772" s="2" t="s">
        <v>17646</v>
      </c>
      <c r="D14772" s="1" t="s">
        <v>19</v>
      </c>
      <c r="E1477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4772" s="1" t="s">
        <v>3643</v>
      </c>
      <c r="G14772" s="1" t="s">
        <v>3644</v>
      </c>
      <c r="H14772" s="1" t="s">
        <v>3645</v>
      </c>
      <c r="I14772" s="1" t="s">
        <v>16</v>
      </c>
      <c r="J14772" s="1" t="s">
        <v>23</v>
      </c>
      <c r="K14772" s="1" t="s">
        <v>16</v>
      </c>
      <c r="L14772" s="1" t="s">
        <v>16</v>
      </c>
      <c r="M14772" s="1" t="s">
        <v>16</v>
      </c>
      <c r="N14772" s="1" t="s">
        <v>16</v>
      </c>
      <c r="O14772" s="1">
        <v>71.2</v>
      </c>
      <c r="P14772" s="1">
        <v>1.0</v>
      </c>
    </row>
    <row r="14773">
      <c r="A14773" s="1" t="s">
        <v>29</v>
      </c>
      <c r="B14773" s="1" t="s">
        <v>17656</v>
      </c>
      <c r="C14773" s="2" t="s">
        <v>17646</v>
      </c>
      <c r="D14773" s="1" t="s">
        <v>19</v>
      </c>
      <c r="E14773" s="3" t="str">
        <f t="shared" ref="E14773:E14774" si="697">HYPERLINK("https://fyndiq.se/produkt/432d784756a84eff/", "2-Pack Samsung Galaxy S20FE - Härdat Glas-9H -Super kvalitet 3D")</f>
        <v>2-Pack Samsung Galaxy S20FE - Härdat Glas-9H -Super kvalitet 3D</v>
      </c>
      <c r="F14773" s="1" t="s">
        <v>1078</v>
      </c>
      <c r="G14773" s="1" t="s">
        <v>1079</v>
      </c>
      <c r="H14773" s="1" t="s">
        <v>1080</v>
      </c>
      <c r="I14773" s="1" t="s">
        <v>16</v>
      </c>
      <c r="J14773" s="1" t="s">
        <v>23</v>
      </c>
      <c r="K14773" s="1" t="s">
        <v>16</v>
      </c>
      <c r="L14773" s="1" t="s">
        <v>16</v>
      </c>
      <c r="M14773" s="1" t="s">
        <v>16</v>
      </c>
      <c r="N14773" s="1" t="s">
        <v>16</v>
      </c>
      <c r="O14773" s="1">
        <v>63.2</v>
      </c>
      <c r="P14773" s="1">
        <v>1.0</v>
      </c>
    </row>
    <row r="14774">
      <c r="A14774" s="1" t="s">
        <v>29</v>
      </c>
      <c r="B14774" s="1" t="s">
        <v>17657</v>
      </c>
      <c r="C14774" s="2" t="s">
        <v>17646</v>
      </c>
      <c r="D14774" s="1" t="s">
        <v>19</v>
      </c>
      <c r="E14774" s="3" t="str">
        <f t="shared" si="697"/>
        <v>2-Pack Samsung Galaxy S20FE - Härdat Glas-9H -Super kvalitet 3D</v>
      </c>
      <c r="F14774" s="1" t="s">
        <v>1078</v>
      </c>
      <c r="G14774" s="1" t="s">
        <v>1079</v>
      </c>
      <c r="H14774" s="1" t="s">
        <v>1080</v>
      </c>
      <c r="I14774" s="1" t="s">
        <v>16</v>
      </c>
      <c r="J14774" s="1" t="s">
        <v>23</v>
      </c>
      <c r="K14774" s="1" t="s">
        <v>16</v>
      </c>
      <c r="L14774" s="1" t="s">
        <v>16</v>
      </c>
      <c r="M14774" s="1" t="s">
        <v>16</v>
      </c>
      <c r="N14774" s="1" t="s">
        <v>16</v>
      </c>
      <c r="O14774" s="1">
        <v>63.2</v>
      </c>
      <c r="P14774" s="1">
        <v>1.0</v>
      </c>
    </row>
    <row r="14775">
      <c r="A14775" s="1" t="s">
        <v>29</v>
      </c>
      <c r="B14775" s="1" t="s">
        <v>17658</v>
      </c>
      <c r="C14775" s="2" t="s">
        <v>17646</v>
      </c>
      <c r="D14775" s="1" t="s">
        <v>19</v>
      </c>
      <c r="E14775" s="3" t="str">
        <f>HYPERLINK("https://fyndiq.se/produkt/b2b21eba0148489f/", "Samsung S8 härdat glass 3D heltäckande skärmskydd")</f>
        <v>Samsung S8 härdat glass 3D heltäckande skärmskydd</v>
      </c>
      <c r="F14775" s="1" t="s">
        <v>438</v>
      </c>
      <c r="G14775" s="1" t="s">
        <v>439</v>
      </c>
      <c r="H14775" s="1" t="s">
        <v>440</v>
      </c>
      <c r="I14775" s="1" t="s">
        <v>16</v>
      </c>
      <c r="J14775" s="1" t="s">
        <v>23</v>
      </c>
      <c r="K14775" s="1" t="s">
        <v>16</v>
      </c>
      <c r="L14775" s="1" t="s">
        <v>16</v>
      </c>
      <c r="M14775" s="1" t="s">
        <v>16</v>
      </c>
      <c r="N14775" s="1" t="s">
        <v>16</v>
      </c>
      <c r="O14775" s="1">
        <v>55.2</v>
      </c>
      <c r="P14775" s="1">
        <v>1.0</v>
      </c>
    </row>
    <row r="14776">
      <c r="A14776" s="1" t="s">
        <v>29</v>
      </c>
      <c r="B14776" s="1" t="s">
        <v>17659</v>
      </c>
      <c r="C14776" s="2" t="s">
        <v>17646</v>
      </c>
      <c r="D14776" s="1" t="s">
        <v>19</v>
      </c>
      <c r="E14776" s="3" t="str">
        <f>HYPERLINK("https://fyndiq.se/produkt/4487e30957ae4516/", "2-Pack Samsung Galaxy Tab A8 WiFi - Härdat Glas 9H - Super Kvalitet")</f>
        <v>2-Pack Samsung Galaxy Tab A8 WiFi - Härdat Glas 9H - Super Kvalitet</v>
      </c>
      <c r="F14776" s="1" t="s">
        <v>4067</v>
      </c>
      <c r="G14776" s="1" t="s">
        <v>4068</v>
      </c>
      <c r="H14776" s="1" t="s">
        <v>4069</v>
      </c>
      <c r="I14776" s="1" t="s">
        <v>16</v>
      </c>
      <c r="J14776" s="1" t="s">
        <v>23</v>
      </c>
      <c r="K14776" s="1" t="s">
        <v>16</v>
      </c>
      <c r="L14776" s="1" t="s">
        <v>16</v>
      </c>
      <c r="M14776" s="1" t="s">
        <v>16</v>
      </c>
      <c r="N14776" s="1" t="s">
        <v>16</v>
      </c>
      <c r="O14776" s="1">
        <v>135.2</v>
      </c>
      <c r="P14776" s="1">
        <v>1.0</v>
      </c>
    </row>
    <row r="14777">
      <c r="A14777" s="1" t="s">
        <v>29</v>
      </c>
      <c r="B14777" s="1" t="s">
        <v>17660</v>
      </c>
      <c r="C14777" s="2" t="s">
        <v>17646</v>
      </c>
      <c r="D14777" s="1" t="s">
        <v>19</v>
      </c>
      <c r="E1477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4777" s="1" t="s">
        <v>2144</v>
      </c>
      <c r="G14777" s="1" t="s">
        <v>2145</v>
      </c>
      <c r="H14777" s="1" t="s">
        <v>2146</v>
      </c>
      <c r="I14777" s="1" t="s">
        <v>16</v>
      </c>
      <c r="J14777" s="1" t="s">
        <v>23</v>
      </c>
      <c r="K14777" s="1" t="s">
        <v>16</v>
      </c>
      <c r="L14777" s="1" t="s">
        <v>16</v>
      </c>
      <c r="M14777" s="1" t="s">
        <v>16</v>
      </c>
      <c r="N14777" s="1" t="s">
        <v>16</v>
      </c>
      <c r="O14777" s="1">
        <v>63.2</v>
      </c>
      <c r="P14777" s="1">
        <v>1.0</v>
      </c>
    </row>
    <row r="14778">
      <c r="A14778" s="1" t="s">
        <v>29</v>
      </c>
      <c r="B14778" s="1" t="s">
        <v>17661</v>
      </c>
      <c r="C14778" s="2" t="s">
        <v>17646</v>
      </c>
      <c r="D14778" s="1" t="s">
        <v>19</v>
      </c>
      <c r="E14778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14778" s="1" t="s">
        <v>3159</v>
      </c>
      <c r="G14778" s="1" t="s">
        <v>3160</v>
      </c>
      <c r="H14778" s="1" t="s">
        <v>3161</v>
      </c>
      <c r="I14778" s="1" t="s">
        <v>16</v>
      </c>
      <c r="J14778" s="1" t="s">
        <v>23</v>
      </c>
      <c r="K14778" s="1" t="s">
        <v>16</v>
      </c>
      <c r="L14778" s="1" t="s">
        <v>16</v>
      </c>
      <c r="M14778" s="1" t="s">
        <v>16</v>
      </c>
      <c r="N14778" s="1" t="s">
        <v>16</v>
      </c>
      <c r="O14778" s="1">
        <v>79.2</v>
      </c>
      <c r="P14778" s="1">
        <v>1.0</v>
      </c>
    </row>
    <row r="14779">
      <c r="A14779" s="1" t="s">
        <v>29</v>
      </c>
      <c r="B14779" s="1" t="s">
        <v>17662</v>
      </c>
      <c r="C14779" s="2" t="s">
        <v>17646</v>
      </c>
      <c r="D14779" s="1" t="s">
        <v>19</v>
      </c>
      <c r="E14779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4779" s="1" t="s">
        <v>258</v>
      </c>
      <c r="G14779" s="1" t="s">
        <v>259</v>
      </c>
      <c r="H14779" s="1" t="s">
        <v>260</v>
      </c>
      <c r="I14779" s="1" t="s">
        <v>16</v>
      </c>
      <c r="J14779" s="1" t="s">
        <v>23</v>
      </c>
      <c r="K14779" s="1" t="s">
        <v>16</v>
      </c>
      <c r="L14779" s="1" t="s">
        <v>16</v>
      </c>
      <c r="M14779" s="1" t="s">
        <v>16</v>
      </c>
      <c r="N14779" s="1" t="s">
        <v>16</v>
      </c>
      <c r="O14779" s="1">
        <v>63.2</v>
      </c>
      <c r="P14779" s="1">
        <v>1.0</v>
      </c>
    </row>
    <row r="14780">
      <c r="A14780" s="1" t="s">
        <v>29</v>
      </c>
      <c r="B14780" s="1" t="s">
        <v>17663</v>
      </c>
      <c r="C14780" s="2" t="s">
        <v>17646</v>
      </c>
      <c r="D14780" s="1" t="s">
        <v>19</v>
      </c>
      <c r="E14780" s="3" t="str">
        <f t="shared" ref="E14780:E14781" si="698">HYPERLINK("https://fyndiq.se/produkt/2477583187264ece/", "2-Pack Samsung S20 - 9H Härdat Glass - Top Kvalitet")</f>
        <v>2-Pack Samsung S20 - 9H Härdat Glass - Top Kvalitet</v>
      </c>
      <c r="F14780" s="1" t="s">
        <v>124</v>
      </c>
      <c r="G14780" s="1" t="s">
        <v>125</v>
      </c>
      <c r="H14780" s="1" t="s">
        <v>126</v>
      </c>
      <c r="I14780" s="1" t="s">
        <v>16</v>
      </c>
      <c r="J14780" s="1" t="s">
        <v>23</v>
      </c>
      <c r="K14780" s="1" t="s">
        <v>16</v>
      </c>
      <c r="L14780" s="1" t="s">
        <v>16</v>
      </c>
      <c r="M14780" s="1" t="s">
        <v>16</v>
      </c>
      <c r="N14780" s="1" t="s">
        <v>16</v>
      </c>
      <c r="O14780" s="1">
        <v>71.2</v>
      </c>
      <c r="P14780" s="1">
        <v>1.0</v>
      </c>
    </row>
    <row r="14781">
      <c r="A14781" s="1" t="s">
        <v>29</v>
      </c>
      <c r="B14781" s="1" t="s">
        <v>17664</v>
      </c>
      <c r="C14781" s="2" t="s">
        <v>17646</v>
      </c>
      <c r="D14781" s="1" t="s">
        <v>19</v>
      </c>
      <c r="E14781" s="3" t="str">
        <f t="shared" si="698"/>
        <v>2-Pack Samsung S20 - 9H Härdat Glass - Top Kvalitet</v>
      </c>
      <c r="F14781" s="1" t="s">
        <v>124</v>
      </c>
      <c r="G14781" s="1" t="s">
        <v>125</v>
      </c>
      <c r="H14781" s="1" t="s">
        <v>126</v>
      </c>
      <c r="I14781" s="1" t="s">
        <v>16</v>
      </c>
      <c r="J14781" s="1" t="s">
        <v>23</v>
      </c>
      <c r="K14781" s="1" t="s">
        <v>16</v>
      </c>
      <c r="L14781" s="1" t="s">
        <v>16</v>
      </c>
      <c r="M14781" s="1" t="s">
        <v>16</v>
      </c>
      <c r="N14781" s="1" t="s">
        <v>16</v>
      </c>
      <c r="O14781" s="1">
        <v>71.2</v>
      </c>
      <c r="P14781" s="1">
        <v>1.0</v>
      </c>
    </row>
    <row r="14782">
      <c r="A14782" s="1" t="s">
        <v>29</v>
      </c>
      <c r="B14782" s="1" t="s">
        <v>17665</v>
      </c>
      <c r="C14782" s="2" t="s">
        <v>17646</v>
      </c>
      <c r="D14782" s="1" t="s">
        <v>19</v>
      </c>
      <c r="E14782" s="3" t="str">
        <f>HYPERLINK("https://fyndiq.se/produkt/99dc0916cd7a4f5a/", "2-Pack Samsung S21 5G Skärmskydd - Härdat Glas 9H - Super kvalitet 3D")</f>
        <v>2-Pack Samsung S21 5G Skärmskydd - Härdat Glas 9H - Super kvalitet 3D</v>
      </c>
      <c r="F14782" s="1" t="s">
        <v>1536</v>
      </c>
      <c r="G14782" s="1" t="s">
        <v>1537</v>
      </c>
      <c r="H14782" s="1" t="s">
        <v>1538</v>
      </c>
      <c r="I14782" s="1" t="s">
        <v>16</v>
      </c>
      <c r="J14782" s="1" t="s">
        <v>23</v>
      </c>
      <c r="K14782" s="1" t="s">
        <v>16</v>
      </c>
      <c r="L14782" s="1" t="s">
        <v>16</v>
      </c>
      <c r="M14782" s="1" t="s">
        <v>16</v>
      </c>
      <c r="N14782" s="1" t="s">
        <v>16</v>
      </c>
      <c r="O14782" s="1">
        <v>63.2</v>
      </c>
      <c r="P14782" s="1">
        <v>1.0</v>
      </c>
    </row>
    <row r="14783">
      <c r="A14783" s="1" t="s">
        <v>29</v>
      </c>
      <c r="B14783" s="1" t="s">
        <v>17666</v>
      </c>
      <c r="C14783" s="2" t="s">
        <v>17646</v>
      </c>
      <c r="D14783" s="1" t="s">
        <v>19</v>
      </c>
      <c r="E14783" s="3" t="str">
        <f>HYPERLINK("https://fyndiq.se/produkt/2030c5450cfb4338/", "2 Pack Huawei P30 Pro - Härdat glas 9H – 3D Super kvalitet")</f>
        <v>2 Pack Huawei P30 Pro - Härdat glas 9H – 3D Super kvalitet</v>
      </c>
      <c r="F14783" s="1" t="s">
        <v>1091</v>
      </c>
      <c r="G14783" s="1" t="s">
        <v>1092</v>
      </c>
      <c r="H14783" s="1" t="s">
        <v>1093</v>
      </c>
      <c r="I14783" s="1" t="s">
        <v>16</v>
      </c>
      <c r="J14783" s="1" t="s">
        <v>23</v>
      </c>
      <c r="K14783" s="1" t="s">
        <v>16</v>
      </c>
      <c r="L14783" s="1" t="s">
        <v>16</v>
      </c>
      <c r="M14783" s="1" t="s">
        <v>16</v>
      </c>
      <c r="N14783" s="1" t="s">
        <v>16</v>
      </c>
      <c r="O14783" s="1">
        <v>71.2</v>
      </c>
      <c r="P14783" s="1">
        <v>1.0</v>
      </c>
    </row>
    <row r="14784">
      <c r="A14784" s="1" t="s">
        <v>29</v>
      </c>
      <c r="B14784" s="1" t="s">
        <v>17667</v>
      </c>
      <c r="C14784" s="2" t="s">
        <v>17646</v>
      </c>
      <c r="D14784" s="1" t="s">
        <v>19</v>
      </c>
      <c r="E14784" s="3" t="str">
        <f>HYPERLINK("https://fyndiq.se/produkt/e09cb1ad27c94cb3/", "Samsung S22 ULTRA - 9H Härdat Glass - 3D Super Kvalitet")</f>
        <v>Samsung S22 ULTRA - 9H Härdat Glass - 3D Super Kvalitet</v>
      </c>
      <c r="F14784" s="1" t="s">
        <v>1969</v>
      </c>
      <c r="G14784" s="1" t="s">
        <v>1970</v>
      </c>
      <c r="H14784" s="1" t="s">
        <v>1971</v>
      </c>
      <c r="I14784" s="1" t="s">
        <v>16</v>
      </c>
      <c r="J14784" s="1" t="s">
        <v>23</v>
      </c>
      <c r="K14784" s="1" t="s">
        <v>16</v>
      </c>
      <c r="L14784" s="1" t="s">
        <v>16</v>
      </c>
      <c r="M14784" s="1" t="s">
        <v>16</v>
      </c>
      <c r="N14784" s="1" t="s">
        <v>16</v>
      </c>
      <c r="O14784" s="1">
        <v>55.2</v>
      </c>
      <c r="P14784" s="1">
        <v>1.0</v>
      </c>
    </row>
    <row r="14785">
      <c r="A14785" s="1" t="s">
        <v>29</v>
      </c>
      <c r="B14785" s="1" t="s">
        <v>17668</v>
      </c>
      <c r="C14785" s="2" t="s">
        <v>17646</v>
      </c>
      <c r="D14785" s="1" t="s">
        <v>19</v>
      </c>
      <c r="E14785" s="3" t="str">
        <f>HYPERLINK("https://fyndiq.se/produkt/7ea8a57fe678438b/", "2-Pack Samsung S21 PLUS - 9H Härdat Glass - 3D Super Kvalitet")</f>
        <v>2-Pack Samsung S21 PLUS - 9H Härdat Glass - 3D Super Kvalitet</v>
      </c>
      <c r="F14785" s="1" t="s">
        <v>1524</v>
      </c>
      <c r="G14785" s="1" t="s">
        <v>1525</v>
      </c>
      <c r="H14785" s="1" t="s">
        <v>1526</v>
      </c>
      <c r="I14785" s="1" t="s">
        <v>16</v>
      </c>
      <c r="J14785" s="1" t="s">
        <v>23</v>
      </c>
      <c r="K14785" s="1" t="s">
        <v>16</v>
      </c>
      <c r="L14785" s="1" t="s">
        <v>16</v>
      </c>
      <c r="M14785" s="1" t="s">
        <v>16</v>
      </c>
      <c r="N14785" s="1" t="s">
        <v>16</v>
      </c>
      <c r="O14785" s="1">
        <v>63.2</v>
      </c>
      <c r="P14785" s="1">
        <v>1.0</v>
      </c>
    </row>
    <row r="14786">
      <c r="A14786" s="1" t="s">
        <v>29</v>
      </c>
      <c r="B14786" s="1" t="s">
        <v>17669</v>
      </c>
      <c r="C14786" s="2" t="s">
        <v>17646</v>
      </c>
      <c r="D14786" s="1" t="s">
        <v>19</v>
      </c>
      <c r="E14786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4786" s="1" t="s">
        <v>977</v>
      </c>
      <c r="G14786" s="1" t="s">
        <v>978</v>
      </c>
      <c r="H14786" s="1" t="s">
        <v>979</v>
      </c>
      <c r="I14786" s="1" t="s">
        <v>16</v>
      </c>
      <c r="J14786" s="1" t="s">
        <v>23</v>
      </c>
      <c r="K14786" s="1" t="s">
        <v>16</v>
      </c>
      <c r="L14786" s="1" t="s">
        <v>16</v>
      </c>
      <c r="M14786" s="1" t="s">
        <v>16</v>
      </c>
      <c r="N14786" s="1" t="s">
        <v>16</v>
      </c>
      <c r="O14786" s="1">
        <v>63.2</v>
      </c>
      <c r="P14786" s="1">
        <v>1.0</v>
      </c>
    </row>
    <row r="14787">
      <c r="A14787" s="1" t="s">
        <v>29</v>
      </c>
      <c r="B14787" s="1" t="s">
        <v>17670</v>
      </c>
      <c r="C14787" s="2" t="s">
        <v>17646</v>
      </c>
      <c r="D14787" s="1" t="s">
        <v>19</v>
      </c>
      <c r="E14787" s="3" t="str">
        <f>HYPERLINK("https://fyndiq.se/produkt/8a94b47e940d4cfe/", "2 Pack Xiaomi 12 PRO - Härdat glas 9H-Super kvalitet 3D")</f>
        <v>2 Pack Xiaomi 12 PRO - Härdat glas 9H-Super kvalitet 3D</v>
      </c>
      <c r="F14787" s="1" t="s">
        <v>214</v>
      </c>
      <c r="G14787" s="1" t="s">
        <v>215</v>
      </c>
      <c r="H14787" s="1" t="s">
        <v>216</v>
      </c>
      <c r="I14787" s="1" t="s">
        <v>16</v>
      </c>
      <c r="J14787" s="1" t="s">
        <v>23</v>
      </c>
      <c r="K14787" s="1" t="s">
        <v>16</v>
      </c>
      <c r="L14787" s="1" t="s">
        <v>16</v>
      </c>
      <c r="M14787" s="1" t="s">
        <v>16</v>
      </c>
      <c r="N14787" s="1" t="s">
        <v>16</v>
      </c>
      <c r="O14787" s="1">
        <v>63.2</v>
      </c>
      <c r="P14787" s="1">
        <v>1.0</v>
      </c>
    </row>
    <row r="14788">
      <c r="A14788" s="1" t="s">
        <v>29</v>
      </c>
      <c r="B14788" s="1" t="s">
        <v>17671</v>
      </c>
      <c r="C14788" s="2" t="s">
        <v>17646</v>
      </c>
      <c r="D14788" s="1" t="s">
        <v>19</v>
      </c>
      <c r="E14788" s="3" t="str">
        <f>HYPERLINK("https://fyndiq.se/produkt/f47e8401d83f4d58/", "2-Pack Samsung S8 Skärmskydd - Härdat Glas 9H - Super kvalitet 3D")</f>
        <v>2-Pack Samsung S8 Skärmskydd - Härdat Glas 9H - Super kvalitet 3D</v>
      </c>
      <c r="F14788" s="1" t="s">
        <v>750</v>
      </c>
      <c r="G14788" s="1" t="s">
        <v>751</v>
      </c>
      <c r="H14788" s="1" t="s">
        <v>752</v>
      </c>
      <c r="I14788" s="1" t="s">
        <v>16</v>
      </c>
      <c r="J14788" s="1" t="s">
        <v>23</v>
      </c>
      <c r="K14788" s="1" t="s">
        <v>16</v>
      </c>
      <c r="L14788" s="1" t="s">
        <v>16</v>
      </c>
      <c r="M14788" s="1" t="s">
        <v>16</v>
      </c>
      <c r="N14788" s="1" t="s">
        <v>16</v>
      </c>
      <c r="O14788" s="1">
        <v>63.2</v>
      </c>
      <c r="P14788" s="1">
        <v>1.0</v>
      </c>
    </row>
    <row r="14789">
      <c r="A14789" s="1" t="s">
        <v>29</v>
      </c>
      <c r="B14789" s="1" t="s">
        <v>17672</v>
      </c>
      <c r="C14789" s="2" t="s">
        <v>17646</v>
      </c>
      <c r="D14789" s="1" t="s">
        <v>19</v>
      </c>
      <c r="E14789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4789" s="1" t="s">
        <v>2411</v>
      </c>
      <c r="G14789" s="1" t="s">
        <v>2412</v>
      </c>
      <c r="H14789" s="1" t="s">
        <v>2413</v>
      </c>
      <c r="I14789" s="1" t="s">
        <v>16</v>
      </c>
      <c r="J14789" s="1" t="s">
        <v>23</v>
      </c>
      <c r="K14789" s="1" t="s">
        <v>16</v>
      </c>
      <c r="L14789" s="1" t="s">
        <v>16</v>
      </c>
      <c r="M14789" s="1" t="s">
        <v>16</v>
      </c>
      <c r="N14789" s="1" t="s">
        <v>16</v>
      </c>
      <c r="O14789" s="1">
        <v>63.2</v>
      </c>
      <c r="P14789" s="1">
        <v>1.0</v>
      </c>
    </row>
    <row r="14790">
      <c r="A14790" s="1" t="s">
        <v>29</v>
      </c>
      <c r="B14790" s="1" t="s">
        <v>17673</v>
      </c>
      <c r="C14790" s="2" t="s">
        <v>17646</v>
      </c>
      <c r="D14790" s="1" t="s">
        <v>19</v>
      </c>
      <c r="E1479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790" s="1" t="s">
        <v>722</v>
      </c>
      <c r="G14790" s="1" t="s">
        <v>723</v>
      </c>
      <c r="H14790" s="1" t="s">
        <v>724</v>
      </c>
      <c r="I14790" s="1" t="s">
        <v>16</v>
      </c>
      <c r="J14790" s="1" t="s">
        <v>23</v>
      </c>
      <c r="K14790" s="1" t="s">
        <v>16</v>
      </c>
      <c r="L14790" s="1" t="s">
        <v>16</v>
      </c>
      <c r="M14790" s="1" t="s">
        <v>16</v>
      </c>
      <c r="N14790" s="1" t="s">
        <v>16</v>
      </c>
      <c r="O14790" s="1">
        <v>79.2</v>
      </c>
      <c r="P14790" s="1">
        <v>1.0</v>
      </c>
    </row>
    <row r="14791">
      <c r="A14791" s="1" t="s">
        <v>29</v>
      </c>
      <c r="B14791" s="1" t="s">
        <v>17674</v>
      </c>
      <c r="C14791" s="2" t="s">
        <v>17646</v>
      </c>
      <c r="D14791" s="1" t="s">
        <v>19</v>
      </c>
      <c r="E14791" s="3" t="str">
        <f>HYPERLINK("https://fyndiq.se/produkt/dfe28e565d2e4c8d/", "2 Pack Samsung S21 FE - 9H Härdat Glass - Super Kvalitet 3D")</f>
        <v>2 Pack Samsung S21 FE - 9H Härdat Glass - Super Kvalitet 3D</v>
      </c>
      <c r="F14791" s="1" t="s">
        <v>276</v>
      </c>
      <c r="G14791" s="1" t="s">
        <v>277</v>
      </c>
      <c r="H14791" s="1" t="s">
        <v>278</v>
      </c>
      <c r="I14791" s="1" t="s">
        <v>16</v>
      </c>
      <c r="J14791" s="1" t="s">
        <v>23</v>
      </c>
      <c r="K14791" s="1" t="s">
        <v>16</v>
      </c>
      <c r="L14791" s="1" t="s">
        <v>16</v>
      </c>
      <c r="M14791" s="1" t="s">
        <v>16</v>
      </c>
      <c r="N14791" s="1" t="s">
        <v>16</v>
      </c>
      <c r="O14791" s="1">
        <v>63.2</v>
      </c>
      <c r="P14791" s="1">
        <v>1.0</v>
      </c>
    </row>
    <row r="14792">
      <c r="A14792" s="1" t="s">
        <v>29</v>
      </c>
      <c r="B14792" s="1" t="s">
        <v>17675</v>
      </c>
      <c r="C14792" s="2" t="s">
        <v>17646</v>
      </c>
      <c r="D14792" s="1" t="s">
        <v>19</v>
      </c>
      <c r="E14792" s="3" t="str">
        <f>HYPERLINK("https://fyndiq.se/produkt/d6fe6b40041d4172/", "Samsung Xcover 5 - Härdat glas 9H-Super kvalitet 3D Skärmskydd")</f>
        <v>Samsung Xcover 5 - Härdat glas 9H-Super kvalitet 3D Skärmskydd</v>
      </c>
      <c r="F14792" s="1" t="s">
        <v>1921</v>
      </c>
      <c r="G14792" s="1" t="s">
        <v>1922</v>
      </c>
      <c r="H14792" s="1" t="s">
        <v>1923</v>
      </c>
      <c r="I14792" s="1" t="s">
        <v>16</v>
      </c>
      <c r="J14792" s="1" t="s">
        <v>23</v>
      </c>
      <c r="K14792" s="1" t="s">
        <v>16</v>
      </c>
      <c r="L14792" s="1" t="s">
        <v>16</v>
      </c>
      <c r="M14792" s="1" t="s">
        <v>16</v>
      </c>
      <c r="N14792" s="1" t="s">
        <v>16</v>
      </c>
      <c r="O14792" s="1">
        <v>55.2</v>
      </c>
      <c r="P14792" s="1">
        <v>2.0</v>
      </c>
    </row>
    <row r="14793">
      <c r="A14793" s="1" t="s">
        <v>29</v>
      </c>
      <c r="B14793" s="1" t="s">
        <v>17676</v>
      </c>
      <c r="C14793" s="2" t="s">
        <v>17646</v>
      </c>
      <c r="D14793" s="1" t="s">
        <v>19</v>
      </c>
      <c r="E14793" s="3" t="str">
        <f>HYPERLINK("https://fyndiq.se/produkt/e979d771c214497d/", "2-Pack Samsung Galaxy A32 5G - Härdat Glas 9H - Super Kvalitet")</f>
        <v>2-Pack Samsung Galaxy A32 5G - Härdat Glas 9H - Super Kvalitet</v>
      </c>
      <c r="F14793" s="1" t="s">
        <v>2232</v>
      </c>
      <c r="G14793" s="1" t="s">
        <v>2233</v>
      </c>
      <c r="H14793" s="1" t="s">
        <v>2234</v>
      </c>
      <c r="I14793" s="1" t="s">
        <v>16</v>
      </c>
      <c r="J14793" s="1" t="s">
        <v>23</v>
      </c>
      <c r="K14793" s="1" t="s">
        <v>16</v>
      </c>
      <c r="L14793" s="1" t="s">
        <v>16</v>
      </c>
      <c r="M14793" s="1" t="s">
        <v>16</v>
      </c>
      <c r="N14793" s="1" t="s">
        <v>16</v>
      </c>
      <c r="O14793" s="1">
        <v>63.2</v>
      </c>
      <c r="P14793" s="1">
        <v>1.0</v>
      </c>
    </row>
    <row r="14794">
      <c r="A14794" s="1" t="s">
        <v>29</v>
      </c>
      <c r="B14794" s="1" t="s">
        <v>17677</v>
      </c>
      <c r="C14794" s="2" t="s">
        <v>17646</v>
      </c>
      <c r="D14794" s="1" t="s">
        <v>19</v>
      </c>
      <c r="E14794" s="3" t="str">
        <f t="shared" ref="E14794:E14795" si="699">HYPERLINK("https://fyndiq.se/produkt/f7b16236096d401a/", "2-Pack Google Pixel 7A - Härdat glas 9H - Super kvalitet 3D Skärmskydd")</f>
        <v>2-Pack Google Pixel 7A - Härdat glas 9H - Super kvalitet 3D Skärmskydd</v>
      </c>
      <c r="F14794" s="1" t="s">
        <v>852</v>
      </c>
      <c r="G14794" s="1" t="s">
        <v>853</v>
      </c>
      <c r="H14794" s="1" t="s">
        <v>854</v>
      </c>
      <c r="I14794" s="1" t="s">
        <v>16</v>
      </c>
      <c r="J14794" s="1" t="s">
        <v>23</v>
      </c>
      <c r="K14794" s="1" t="s">
        <v>16</v>
      </c>
      <c r="L14794" s="1" t="s">
        <v>16</v>
      </c>
      <c r="M14794" s="1" t="s">
        <v>16</v>
      </c>
      <c r="N14794" s="1" t="s">
        <v>16</v>
      </c>
      <c r="O14794" s="1">
        <v>63.2</v>
      </c>
      <c r="P14794" s="1">
        <v>1.0</v>
      </c>
    </row>
    <row r="14795">
      <c r="A14795" s="1" t="s">
        <v>29</v>
      </c>
      <c r="B14795" s="1" t="s">
        <v>17678</v>
      </c>
      <c r="C14795" s="2" t="s">
        <v>17646</v>
      </c>
      <c r="D14795" s="1" t="s">
        <v>19</v>
      </c>
      <c r="E14795" s="3" t="str">
        <f t="shared" si="699"/>
        <v>2-Pack Google Pixel 7A - Härdat glas 9H - Super kvalitet 3D Skärmskydd</v>
      </c>
      <c r="F14795" s="1" t="s">
        <v>852</v>
      </c>
      <c r="G14795" s="1" t="s">
        <v>853</v>
      </c>
      <c r="H14795" s="1" t="s">
        <v>854</v>
      </c>
      <c r="I14795" s="1" t="s">
        <v>16</v>
      </c>
      <c r="J14795" s="1" t="s">
        <v>23</v>
      </c>
      <c r="K14795" s="1" t="s">
        <v>16</v>
      </c>
      <c r="L14795" s="1" t="s">
        <v>16</v>
      </c>
      <c r="M14795" s="1" t="s">
        <v>16</v>
      </c>
      <c r="N14795" s="1" t="s">
        <v>16</v>
      </c>
      <c r="O14795" s="1">
        <v>63.2</v>
      </c>
      <c r="P14795" s="1">
        <v>1.0</v>
      </c>
    </row>
    <row r="14796">
      <c r="A14796" s="1" t="s">
        <v>29</v>
      </c>
      <c r="B14796" s="1" t="s">
        <v>17679</v>
      </c>
      <c r="C14796" s="2" t="s">
        <v>17646</v>
      </c>
      <c r="D14796" s="1" t="s">
        <v>19</v>
      </c>
      <c r="E14796" s="3" t="str">
        <f>HYPERLINK("https://fyndiq.se/produkt/abcb18d2b1094266/", "2 Pack Samsung S21 5G - Härdat Glas 9H - Super Kvalitet 3D")</f>
        <v>2 Pack Samsung S21 5G - Härdat Glas 9H - Super Kvalitet 3D</v>
      </c>
      <c r="F14796" s="1" t="s">
        <v>2719</v>
      </c>
      <c r="G14796" s="1" t="s">
        <v>2720</v>
      </c>
      <c r="H14796" s="1" t="s">
        <v>2721</v>
      </c>
      <c r="I14796" s="1" t="s">
        <v>16</v>
      </c>
      <c r="J14796" s="1" t="s">
        <v>23</v>
      </c>
      <c r="K14796" s="1" t="s">
        <v>16</v>
      </c>
      <c r="L14796" s="1" t="s">
        <v>16</v>
      </c>
      <c r="M14796" s="1" t="s">
        <v>16</v>
      </c>
      <c r="N14796" s="1" t="s">
        <v>16</v>
      </c>
      <c r="O14796" s="1">
        <v>63.2</v>
      </c>
      <c r="P14796" s="1">
        <v>1.0</v>
      </c>
    </row>
    <row r="14797">
      <c r="A14797" s="1" t="s">
        <v>29</v>
      </c>
      <c r="B14797" s="1" t="s">
        <v>17680</v>
      </c>
      <c r="C14797" s="2" t="s">
        <v>17646</v>
      </c>
      <c r="D14797" s="1" t="s">
        <v>19</v>
      </c>
      <c r="E14797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4797" s="1" t="s">
        <v>296</v>
      </c>
      <c r="G14797" s="1" t="s">
        <v>297</v>
      </c>
      <c r="H14797" s="1" t="s">
        <v>298</v>
      </c>
      <c r="I14797" s="1" t="s">
        <v>16</v>
      </c>
      <c r="J14797" s="1" t="s">
        <v>23</v>
      </c>
      <c r="K14797" s="1" t="s">
        <v>16</v>
      </c>
      <c r="L14797" s="1" t="s">
        <v>16</v>
      </c>
      <c r="M14797" s="1" t="s">
        <v>16</v>
      </c>
      <c r="N14797" s="1" t="s">
        <v>16</v>
      </c>
      <c r="O14797" s="1">
        <v>71.2</v>
      </c>
      <c r="P14797" s="1">
        <v>1.0</v>
      </c>
    </row>
    <row r="14798">
      <c r="A14798" s="1" t="s">
        <v>29</v>
      </c>
      <c r="B14798" s="1" t="s">
        <v>17681</v>
      </c>
      <c r="C14798" s="2" t="s">
        <v>17646</v>
      </c>
      <c r="D14798" s="1" t="s">
        <v>19</v>
      </c>
      <c r="E14798" s="3" t="str">
        <f>HYPERLINK("https://fyndiq.se/produkt/bc46ebfdab704667/", "2-Pack Samsung S22 Skärmskydd  - 9H Härdat Glass - 3D Super Kvalitet")</f>
        <v>2-Pack Samsung S22 Skärmskydd  - 9H Härdat Glass - 3D Super Kvalitet</v>
      </c>
      <c r="F14798" s="1" t="s">
        <v>1454</v>
      </c>
      <c r="G14798" s="1" t="s">
        <v>1455</v>
      </c>
      <c r="H14798" s="1" t="s">
        <v>1456</v>
      </c>
      <c r="I14798" s="1" t="s">
        <v>16</v>
      </c>
      <c r="J14798" s="1" t="s">
        <v>23</v>
      </c>
      <c r="K14798" s="1" t="s">
        <v>16</v>
      </c>
      <c r="L14798" s="1" t="s">
        <v>16</v>
      </c>
      <c r="M14798" s="1" t="s">
        <v>16</v>
      </c>
      <c r="N14798" s="1" t="s">
        <v>16</v>
      </c>
      <c r="O14798" s="1">
        <v>63.2</v>
      </c>
      <c r="P14798" s="1">
        <v>1.0</v>
      </c>
    </row>
    <row r="14799">
      <c r="A14799" s="1" t="s">
        <v>29</v>
      </c>
      <c r="B14799" s="1" t="s">
        <v>17682</v>
      </c>
      <c r="C14799" s="2" t="s">
        <v>17646</v>
      </c>
      <c r="D14799" s="1" t="s">
        <v>19</v>
      </c>
      <c r="E14799" s="3" t="str">
        <f>HYPERLINK("https://fyndiq.se/produkt/469d6bf195dc484a/", "2-Pack Privacy SAMSUNG S20 FE 4G Skärmskydd &amp; 1-Pack linsskydd - Härdat Glas 9H - Super kvalitet 3D")</f>
        <v>2-Pack Privacy SAMSUNG S20 FE 4G Skärmskydd &amp; 1-Pack linsskydd - Härdat Glas 9H - Super kvalitet 3D</v>
      </c>
      <c r="F14799" s="1" t="s">
        <v>17683</v>
      </c>
      <c r="G14799" s="1" t="s">
        <v>17684</v>
      </c>
      <c r="H14799" s="1" t="s">
        <v>17685</v>
      </c>
      <c r="I14799" s="1" t="s">
        <v>16</v>
      </c>
      <c r="J14799" s="1" t="s">
        <v>23</v>
      </c>
      <c r="K14799" s="1" t="s">
        <v>16</v>
      </c>
      <c r="L14799" s="1" t="s">
        <v>16</v>
      </c>
      <c r="M14799" s="1" t="s">
        <v>16</v>
      </c>
      <c r="N14799" s="1" t="s">
        <v>16</v>
      </c>
      <c r="O14799" s="1">
        <v>87.2</v>
      </c>
      <c r="P14799" s="1">
        <v>1.0</v>
      </c>
    </row>
    <row r="14800">
      <c r="A14800" s="1" t="s">
        <v>29</v>
      </c>
      <c r="B14800" s="1" t="s">
        <v>17686</v>
      </c>
      <c r="C14800" s="2" t="s">
        <v>17646</v>
      </c>
      <c r="D14800" s="1" t="s">
        <v>19</v>
      </c>
      <c r="E14800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4800" s="1" t="s">
        <v>464</v>
      </c>
      <c r="G14800" s="1" t="s">
        <v>465</v>
      </c>
      <c r="H14800" s="1" t="s">
        <v>466</v>
      </c>
      <c r="I14800" s="1" t="s">
        <v>16</v>
      </c>
      <c r="J14800" s="1" t="s">
        <v>23</v>
      </c>
      <c r="K14800" s="1" t="s">
        <v>16</v>
      </c>
      <c r="L14800" s="1" t="s">
        <v>16</v>
      </c>
      <c r="M14800" s="1" t="s">
        <v>16</v>
      </c>
      <c r="N14800" s="1" t="s">
        <v>16</v>
      </c>
      <c r="O14800" s="1">
        <v>71.2</v>
      </c>
      <c r="P14800" s="1">
        <v>1.0</v>
      </c>
    </row>
    <row r="14801">
      <c r="A14801" s="1" t="s">
        <v>29</v>
      </c>
      <c r="B14801" s="1" t="s">
        <v>17687</v>
      </c>
      <c r="C14801" s="2" t="s">
        <v>17646</v>
      </c>
      <c r="D14801" s="1" t="s">
        <v>19</v>
      </c>
      <c r="E14801" s="3" t="str">
        <f>HYPERLINK("https://fyndiq.se/produkt/b0731e04e6594836/", "1-Pack Samsung Z FOLD 5 5G Skärmskydd - Härdat Glas 9H - Super kvalitet 3D")</f>
        <v>1-Pack Samsung Z FOLD 5 5G Skärmskydd - Härdat Glas 9H - Super kvalitet 3D</v>
      </c>
      <c r="F14801" s="1" t="s">
        <v>15136</v>
      </c>
      <c r="G14801" s="1" t="s">
        <v>15137</v>
      </c>
      <c r="H14801" s="1" t="s">
        <v>15138</v>
      </c>
      <c r="I14801" s="1" t="s">
        <v>16</v>
      </c>
      <c r="J14801" s="1" t="s">
        <v>23</v>
      </c>
      <c r="K14801" s="1" t="s">
        <v>16</v>
      </c>
      <c r="L14801" s="1" t="s">
        <v>16</v>
      </c>
      <c r="M14801" s="1" t="s">
        <v>16</v>
      </c>
      <c r="N14801" s="1" t="s">
        <v>16</v>
      </c>
      <c r="O14801" s="1">
        <v>55.2</v>
      </c>
      <c r="P14801" s="1">
        <v>1.0</v>
      </c>
    </row>
    <row r="14802">
      <c r="A14802" s="1" t="s">
        <v>29</v>
      </c>
      <c r="B14802" s="1" t="s">
        <v>17688</v>
      </c>
      <c r="C14802" s="2" t="s">
        <v>17646</v>
      </c>
      <c r="D14802" s="1" t="s">
        <v>19</v>
      </c>
      <c r="E14802" s="3" t="str">
        <f t="shared" ref="E14802:E14803" si="700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802" s="1" t="s">
        <v>47</v>
      </c>
      <c r="G14802" s="2" t="s">
        <v>48</v>
      </c>
      <c r="H14802" s="1" t="s">
        <v>49</v>
      </c>
      <c r="I14802" s="1" t="s">
        <v>16</v>
      </c>
      <c r="J14802" s="1" t="s">
        <v>23</v>
      </c>
      <c r="K14802" s="1" t="s">
        <v>16</v>
      </c>
      <c r="L14802" s="1" t="s">
        <v>16</v>
      </c>
      <c r="M14802" s="1" t="s">
        <v>16</v>
      </c>
      <c r="N14802" s="1" t="s">
        <v>16</v>
      </c>
      <c r="O14802" s="1">
        <v>183.2</v>
      </c>
      <c r="P14802" s="1">
        <v>1.0</v>
      </c>
    </row>
    <row r="14803">
      <c r="A14803" s="1" t="s">
        <v>29</v>
      </c>
      <c r="B14803" s="1" t="s">
        <v>17689</v>
      </c>
      <c r="C14803" s="2" t="s">
        <v>17646</v>
      </c>
      <c r="D14803" s="1" t="s">
        <v>19</v>
      </c>
      <c r="E14803" s="3" t="str">
        <f t="shared" si="700"/>
        <v>ASPOR A616 TWS trådlös Bluetooth hörlurar med Lightning kabel - Högkvalitet - Wireless charging - 5.3BT</v>
      </c>
      <c r="F14803" s="1" t="s">
        <v>47</v>
      </c>
      <c r="G14803" s="2" t="s">
        <v>48</v>
      </c>
      <c r="H14803" s="1" t="s">
        <v>49</v>
      </c>
      <c r="I14803" s="1" t="s">
        <v>16</v>
      </c>
      <c r="J14803" s="1" t="s">
        <v>23</v>
      </c>
      <c r="K14803" s="1" t="s">
        <v>16</v>
      </c>
      <c r="L14803" s="1" t="s">
        <v>16</v>
      </c>
      <c r="M14803" s="1" t="s">
        <v>16</v>
      </c>
      <c r="N14803" s="1" t="s">
        <v>16</v>
      </c>
      <c r="O14803" s="1">
        <v>183.2</v>
      </c>
      <c r="P14803" s="1">
        <v>1.0</v>
      </c>
    </row>
    <row r="14804">
      <c r="A14804" s="1" t="s">
        <v>29</v>
      </c>
      <c r="B14804" s="1" t="s">
        <v>17690</v>
      </c>
      <c r="C14804" s="2" t="s">
        <v>17646</v>
      </c>
      <c r="D14804" s="1" t="s">
        <v>19</v>
      </c>
      <c r="E14804" s="3" t="str">
        <f>HYPERLINK("https://fyndiq.se/produkt/13429430b0324fde/", "2-Pack Samsung Galaxy A23 5G - Härdat Glas 9H - Super Kvalitet 3D")</f>
        <v>2-Pack Samsung Galaxy A23 5G - Härdat Glas 9H - Super Kvalitet 3D</v>
      </c>
      <c r="F14804" s="1" t="s">
        <v>1761</v>
      </c>
      <c r="G14804" s="1" t="s">
        <v>1762</v>
      </c>
      <c r="H14804" s="1" t="s">
        <v>1763</v>
      </c>
      <c r="I14804" s="1" t="s">
        <v>16</v>
      </c>
      <c r="J14804" s="1" t="s">
        <v>23</v>
      </c>
      <c r="K14804" s="1" t="s">
        <v>16</v>
      </c>
      <c r="L14804" s="1" t="s">
        <v>16</v>
      </c>
      <c r="M14804" s="1" t="s">
        <v>16</v>
      </c>
      <c r="N14804" s="1" t="s">
        <v>16</v>
      </c>
      <c r="O14804" s="1">
        <v>63.2</v>
      </c>
      <c r="P14804" s="1">
        <v>1.0</v>
      </c>
    </row>
    <row r="14805">
      <c r="A14805" s="1" t="s">
        <v>29</v>
      </c>
      <c r="B14805" s="1" t="s">
        <v>17691</v>
      </c>
      <c r="C14805" s="2" t="s">
        <v>17646</v>
      </c>
      <c r="D14805" s="1" t="s">
        <v>19</v>
      </c>
      <c r="E1480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4805" s="1" t="s">
        <v>132</v>
      </c>
      <c r="G14805" s="1" t="s">
        <v>133</v>
      </c>
      <c r="H14805" s="1" t="s">
        <v>134</v>
      </c>
      <c r="I14805" s="1" t="s">
        <v>16</v>
      </c>
      <c r="J14805" s="1" t="s">
        <v>23</v>
      </c>
      <c r="K14805" s="1" t="s">
        <v>16</v>
      </c>
      <c r="L14805" s="1" t="s">
        <v>16</v>
      </c>
      <c r="M14805" s="1" t="s">
        <v>16</v>
      </c>
      <c r="N14805" s="1" t="s">
        <v>16</v>
      </c>
      <c r="O14805" s="1">
        <v>71.2</v>
      </c>
      <c r="P14805" s="1">
        <v>1.0</v>
      </c>
    </row>
    <row r="14806">
      <c r="A14806" s="1" t="s">
        <v>29</v>
      </c>
      <c r="B14806" s="1" t="s">
        <v>17692</v>
      </c>
      <c r="C14806" s="2" t="s">
        <v>17646</v>
      </c>
      <c r="D14806" s="1" t="s">
        <v>19</v>
      </c>
      <c r="E14806" s="3" t="str">
        <f t="shared" ref="E14806:E14807" si="701">HYPERLINK("https://fyndiq.se/produkt/675bb02ed6bb4e07/", "2-Pack Samsung Galaxy S21 Ultra - Härdat Glas 9H-Super Kvalitet")</f>
        <v>2-Pack Samsung Galaxy S21 Ultra - Härdat Glas 9H-Super Kvalitet</v>
      </c>
      <c r="F14806" s="1" t="s">
        <v>91</v>
      </c>
      <c r="G14806" s="1" t="s">
        <v>92</v>
      </c>
      <c r="H14806" s="1" t="s">
        <v>93</v>
      </c>
      <c r="I14806" s="1" t="s">
        <v>16</v>
      </c>
      <c r="J14806" s="1" t="s">
        <v>23</v>
      </c>
      <c r="K14806" s="1" t="s">
        <v>16</v>
      </c>
      <c r="L14806" s="1" t="s">
        <v>16</v>
      </c>
      <c r="M14806" s="1" t="s">
        <v>16</v>
      </c>
      <c r="N14806" s="1" t="s">
        <v>16</v>
      </c>
      <c r="O14806" s="1">
        <v>63.2</v>
      </c>
      <c r="P14806" s="1">
        <v>1.0</v>
      </c>
    </row>
    <row r="14807">
      <c r="A14807" s="1" t="s">
        <v>29</v>
      </c>
      <c r="B14807" s="1" t="s">
        <v>17693</v>
      </c>
      <c r="C14807" s="2" t="s">
        <v>17646</v>
      </c>
      <c r="D14807" s="1" t="s">
        <v>19</v>
      </c>
      <c r="E14807" s="3" t="str">
        <f t="shared" si="701"/>
        <v>2-Pack Samsung Galaxy S21 Ultra - Härdat Glas 9H-Super Kvalitet</v>
      </c>
      <c r="F14807" s="1" t="s">
        <v>91</v>
      </c>
      <c r="G14807" s="1" t="s">
        <v>92</v>
      </c>
      <c r="H14807" s="1" t="s">
        <v>93</v>
      </c>
      <c r="I14807" s="1" t="s">
        <v>16</v>
      </c>
      <c r="J14807" s="1" t="s">
        <v>23</v>
      </c>
      <c r="K14807" s="1" t="s">
        <v>16</v>
      </c>
      <c r="L14807" s="1" t="s">
        <v>16</v>
      </c>
      <c r="M14807" s="1" t="s">
        <v>16</v>
      </c>
      <c r="N14807" s="1" t="s">
        <v>16</v>
      </c>
      <c r="O14807" s="1">
        <v>63.2</v>
      </c>
      <c r="P14807" s="1">
        <v>1.0</v>
      </c>
    </row>
    <row r="14808">
      <c r="A14808" s="1" t="s">
        <v>29</v>
      </c>
      <c r="B14808" s="1" t="s">
        <v>17694</v>
      </c>
      <c r="C14808" s="2" t="s">
        <v>17646</v>
      </c>
      <c r="D14808" s="1" t="s">
        <v>19</v>
      </c>
      <c r="E14808" s="3" t="str">
        <f>HYPERLINK("https://fyndiq.se/produkt/7e07fbf6023c4aa2/", "Xiaomi Redmi Note 13 Pro - Härdat glas 9H - Super kvalitet 3D Skärmskydd")</f>
        <v>Xiaomi Redmi Note 13 Pro - Härdat glas 9H - Super kvalitet 3D Skärmskydd</v>
      </c>
      <c r="F14808" s="1" t="s">
        <v>8235</v>
      </c>
      <c r="G14808" s="1" t="s">
        <v>8236</v>
      </c>
      <c r="H14808" s="1" t="s">
        <v>8237</v>
      </c>
      <c r="I14808" s="1" t="s">
        <v>16</v>
      </c>
      <c r="J14808" s="1" t="s">
        <v>23</v>
      </c>
      <c r="K14808" s="1" t="s">
        <v>16</v>
      </c>
      <c r="L14808" s="1" t="s">
        <v>16</v>
      </c>
      <c r="M14808" s="1" t="s">
        <v>16</v>
      </c>
      <c r="N14808" s="1" t="s">
        <v>16</v>
      </c>
      <c r="O14808" s="1">
        <v>55.2</v>
      </c>
      <c r="P14808" s="1">
        <v>1.0</v>
      </c>
    </row>
    <row r="14809">
      <c r="A14809" s="1" t="s">
        <v>29</v>
      </c>
      <c r="B14809" s="1" t="s">
        <v>17695</v>
      </c>
      <c r="C14809" s="2" t="s">
        <v>17646</v>
      </c>
      <c r="D14809" s="1" t="s">
        <v>19</v>
      </c>
      <c r="E14809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4809" s="1" t="s">
        <v>4906</v>
      </c>
      <c r="G14809" s="1" t="s">
        <v>4907</v>
      </c>
      <c r="H14809" s="1" t="s">
        <v>4908</v>
      </c>
      <c r="I14809" s="1" t="s">
        <v>16</v>
      </c>
      <c r="J14809" s="1" t="s">
        <v>23</v>
      </c>
      <c r="K14809" s="1" t="s">
        <v>16</v>
      </c>
      <c r="L14809" s="1" t="s">
        <v>16</v>
      </c>
      <c r="M14809" s="1" t="s">
        <v>16</v>
      </c>
      <c r="N14809" s="1" t="s">
        <v>16</v>
      </c>
      <c r="O14809" s="1">
        <v>71.2</v>
      </c>
      <c r="P14809" s="1">
        <v>1.0</v>
      </c>
    </row>
    <row r="14810">
      <c r="A14810" s="1" t="s">
        <v>29</v>
      </c>
      <c r="B14810" s="1" t="s">
        <v>17696</v>
      </c>
      <c r="C14810" s="2" t="s">
        <v>17646</v>
      </c>
      <c r="D14810" s="1" t="s">
        <v>19</v>
      </c>
      <c r="E14810" s="3" t="str">
        <f>HYPERLINK("https://fyndiq.se/produkt/c64bbbf107e34309/", "2-Pack Huawei P30 - Härdat glas 9H – 3D Super kvalitet")</f>
        <v>2-Pack Huawei P30 - Härdat glas 9H – 3D Super kvalitet</v>
      </c>
      <c r="F14810" s="1" t="s">
        <v>845</v>
      </c>
      <c r="G14810" s="1" t="s">
        <v>846</v>
      </c>
      <c r="H14810" s="1" t="s">
        <v>847</v>
      </c>
      <c r="I14810" s="1" t="s">
        <v>16</v>
      </c>
      <c r="J14810" s="1" t="s">
        <v>23</v>
      </c>
      <c r="K14810" s="1" t="s">
        <v>16</v>
      </c>
      <c r="L14810" s="1" t="s">
        <v>16</v>
      </c>
      <c r="M14810" s="1" t="s">
        <v>16</v>
      </c>
      <c r="N14810" s="1" t="s">
        <v>16</v>
      </c>
      <c r="O14810" s="1">
        <v>63.2</v>
      </c>
      <c r="P14810" s="1">
        <v>1.0</v>
      </c>
    </row>
    <row r="14811">
      <c r="A14811" s="1" t="s">
        <v>29</v>
      </c>
      <c r="B14811" s="1" t="s">
        <v>17697</v>
      </c>
      <c r="C14811" s="2" t="s">
        <v>17646</v>
      </c>
      <c r="D14811" s="1" t="s">
        <v>19</v>
      </c>
      <c r="E14811" s="3" t="str">
        <f>HYPERLINK("https://fyndiq.se/produkt/33c7ee60e8fc436d/", "Samsung Galaxy A32 - Härdat glas 9H - Super kvalitet 3D")</f>
        <v>Samsung Galaxy A32 - Härdat glas 9H - Super kvalitet 3D</v>
      </c>
      <c r="F14811" s="1" t="s">
        <v>1520</v>
      </c>
      <c r="G14811" s="1" t="s">
        <v>1521</v>
      </c>
      <c r="H14811" s="1" t="s">
        <v>1522</v>
      </c>
      <c r="I14811" s="1" t="s">
        <v>16</v>
      </c>
      <c r="J14811" s="1" t="s">
        <v>23</v>
      </c>
      <c r="K14811" s="1" t="s">
        <v>16</v>
      </c>
      <c r="L14811" s="1" t="s">
        <v>16</v>
      </c>
      <c r="M14811" s="1" t="s">
        <v>16</v>
      </c>
      <c r="N14811" s="1" t="s">
        <v>16</v>
      </c>
      <c r="O14811" s="1">
        <v>54.4</v>
      </c>
      <c r="P14811" s="1">
        <v>1.0</v>
      </c>
    </row>
    <row r="14812">
      <c r="A14812" s="1" t="s">
        <v>29</v>
      </c>
      <c r="B14812" s="1" t="s">
        <v>17698</v>
      </c>
      <c r="C14812" s="2" t="s">
        <v>17646</v>
      </c>
      <c r="D14812" s="1" t="s">
        <v>19</v>
      </c>
      <c r="E14812" s="3" t="str">
        <f t="shared" ref="E14812:E14813" si="702">HYPERLINK("https://fyndiq.se/produkt/2a9c08e4daf04aed/", "2-Pack Xiaomi 12T Pro - Härdat Glas 9H - Super kvalitet 3D Skärmskydd")</f>
        <v>2-Pack Xiaomi 12T Pro - Härdat Glas 9H - Super kvalitet 3D Skärmskydd</v>
      </c>
      <c r="F14812" s="1" t="s">
        <v>376</v>
      </c>
      <c r="G14812" s="1" t="s">
        <v>377</v>
      </c>
      <c r="H14812" s="1" t="s">
        <v>378</v>
      </c>
      <c r="I14812" s="1" t="s">
        <v>16</v>
      </c>
      <c r="J14812" s="1" t="s">
        <v>23</v>
      </c>
      <c r="K14812" s="1" t="s">
        <v>16</v>
      </c>
      <c r="L14812" s="1" t="s">
        <v>16</v>
      </c>
      <c r="M14812" s="1" t="s">
        <v>16</v>
      </c>
      <c r="N14812" s="1" t="s">
        <v>16</v>
      </c>
      <c r="O14812" s="1">
        <v>63.2</v>
      </c>
      <c r="P14812" s="1">
        <v>1.0</v>
      </c>
    </row>
    <row r="14813">
      <c r="A14813" s="1" t="s">
        <v>29</v>
      </c>
      <c r="B14813" s="1" t="s">
        <v>17699</v>
      </c>
      <c r="C14813" s="2" t="s">
        <v>17646</v>
      </c>
      <c r="D14813" s="1" t="s">
        <v>19</v>
      </c>
      <c r="E14813" s="3" t="str">
        <f t="shared" si="702"/>
        <v>2-Pack Xiaomi 12T Pro - Härdat Glas 9H - Super kvalitet 3D Skärmskydd</v>
      </c>
      <c r="F14813" s="1" t="s">
        <v>376</v>
      </c>
      <c r="G14813" s="1" t="s">
        <v>377</v>
      </c>
      <c r="H14813" s="1" t="s">
        <v>378</v>
      </c>
      <c r="I14813" s="1" t="s">
        <v>16</v>
      </c>
      <c r="J14813" s="1" t="s">
        <v>23</v>
      </c>
      <c r="K14813" s="1" t="s">
        <v>16</v>
      </c>
      <c r="L14813" s="1" t="s">
        <v>16</v>
      </c>
      <c r="M14813" s="1" t="s">
        <v>16</v>
      </c>
      <c r="N14813" s="1" t="s">
        <v>16</v>
      </c>
      <c r="O14813" s="1">
        <v>63.2</v>
      </c>
      <c r="P14813" s="1">
        <v>1.0</v>
      </c>
    </row>
    <row r="14814">
      <c r="A14814" s="1" t="s">
        <v>29</v>
      </c>
      <c r="B14814" s="1" t="s">
        <v>17700</v>
      </c>
      <c r="C14814" s="2" t="s">
        <v>17646</v>
      </c>
      <c r="D14814" s="1" t="s">
        <v>19</v>
      </c>
      <c r="E14814" s="3" t="str">
        <f>HYPERLINK("https://fyndiq.se/produkt/835b4ca1e98a4358/", "2-Pack Samsung S20 FE Skärmskydd &amp; 2-Pack linsskydd - Härdat Glas 9H - Super kvalitet 3D")</f>
        <v>2-Pack Samsung S20 FE Skärmskydd &amp; 2-Pack linsskydd - Härdat Glas 9H - Super kvalitet 3D</v>
      </c>
      <c r="F14814" s="1" t="s">
        <v>3668</v>
      </c>
      <c r="G14814" s="1" t="s">
        <v>3669</v>
      </c>
      <c r="H14814" s="1" t="s">
        <v>3670</v>
      </c>
      <c r="I14814" s="1" t="s">
        <v>16</v>
      </c>
      <c r="J14814" s="1" t="s">
        <v>23</v>
      </c>
      <c r="K14814" s="1" t="s">
        <v>16</v>
      </c>
      <c r="L14814" s="1" t="s">
        <v>16</v>
      </c>
      <c r="M14814" s="1" t="s">
        <v>16</v>
      </c>
      <c r="N14814" s="1" t="s">
        <v>16</v>
      </c>
      <c r="O14814" s="1">
        <v>79.2</v>
      </c>
      <c r="P14814" s="1">
        <v>1.0</v>
      </c>
    </row>
    <row r="14815">
      <c r="A14815" s="1" t="s">
        <v>29</v>
      </c>
      <c r="B14815" s="1" t="s">
        <v>17701</v>
      </c>
      <c r="C14815" s="2" t="s">
        <v>17646</v>
      </c>
      <c r="D14815" s="1" t="s">
        <v>19</v>
      </c>
      <c r="E14815" s="3" t="str">
        <f>HYPERLINK("https://fyndiq.se/produkt/209e0592835a4e24/", "2-Pack Xiaomi 11T 5G - Härdat Glas 9H - Super kvalitet 3D Skärmskydd")</f>
        <v>2-Pack Xiaomi 11T 5G - Härdat Glas 9H - Super kvalitet 3D Skärmskydd</v>
      </c>
      <c r="F14815" s="1" t="s">
        <v>2325</v>
      </c>
      <c r="G14815" s="1" t="s">
        <v>2326</v>
      </c>
      <c r="H14815" s="1" t="s">
        <v>2327</v>
      </c>
      <c r="I14815" s="1" t="s">
        <v>16</v>
      </c>
      <c r="J14815" s="1" t="s">
        <v>23</v>
      </c>
      <c r="K14815" s="1" t="s">
        <v>16</v>
      </c>
      <c r="L14815" s="1" t="s">
        <v>16</v>
      </c>
      <c r="M14815" s="1" t="s">
        <v>16</v>
      </c>
      <c r="N14815" s="1" t="s">
        <v>16</v>
      </c>
      <c r="O14815" s="1">
        <v>63.2</v>
      </c>
      <c r="P14815" s="1">
        <v>1.0</v>
      </c>
    </row>
    <row r="14816">
      <c r="A14816" s="1" t="s">
        <v>29</v>
      </c>
      <c r="B14816" s="1" t="s">
        <v>17702</v>
      </c>
      <c r="C14816" s="2" t="s">
        <v>17646</v>
      </c>
      <c r="D14816" s="1" t="s">
        <v>19</v>
      </c>
      <c r="E14816" s="3" t="str">
        <f>HYPERLINK("https://fyndiq.se/produkt/a871a7da0b2249a8/", "2-Pack Iphone 11 Pro Max - 9H Härdat Glass - Top Kvalitet")</f>
        <v>2-Pack Iphone 11 Pro Max - 9H Härdat Glass - Top Kvalitet</v>
      </c>
      <c r="F14816" s="1" t="s">
        <v>559</v>
      </c>
      <c r="G14816" s="1" t="s">
        <v>560</v>
      </c>
      <c r="H14816" s="1" t="s">
        <v>561</v>
      </c>
      <c r="I14816" s="1" t="s">
        <v>16</v>
      </c>
      <c r="J14816" s="1" t="s">
        <v>23</v>
      </c>
      <c r="K14816" s="1" t="s">
        <v>16</v>
      </c>
      <c r="L14816" s="1" t="s">
        <v>16</v>
      </c>
      <c r="M14816" s="1" t="s">
        <v>16</v>
      </c>
      <c r="N14816" s="1" t="s">
        <v>16</v>
      </c>
      <c r="O14816" s="1">
        <v>47.2</v>
      </c>
      <c r="P14816" s="1">
        <v>1.0</v>
      </c>
    </row>
    <row r="14817">
      <c r="A14817" s="1" t="s">
        <v>29</v>
      </c>
      <c r="B14817" s="1" t="s">
        <v>17703</v>
      </c>
      <c r="C14817" s="2" t="s">
        <v>17646</v>
      </c>
      <c r="D14817" s="1" t="s">
        <v>19</v>
      </c>
      <c r="E14817" s="3" t="str">
        <f>HYPERLINK("https://fyndiq.se/produkt/3fee81d316cc43da/", "2-pack - iPhone 12 / 12 Pro - 9H Härdat Glass - Top Kvalitet")</f>
        <v>2-pack - iPhone 12 / 12 Pro - 9H Härdat Glass - Top Kvalitet</v>
      </c>
      <c r="F14817" s="1" t="s">
        <v>2499</v>
      </c>
      <c r="G14817" s="1" t="s">
        <v>2500</v>
      </c>
      <c r="H14817" s="1" t="s">
        <v>2067</v>
      </c>
      <c r="I14817" s="1" t="s">
        <v>16</v>
      </c>
      <c r="J14817" s="1" t="s">
        <v>23</v>
      </c>
      <c r="K14817" s="1" t="s">
        <v>16</v>
      </c>
      <c r="L14817" s="1" t="s">
        <v>16</v>
      </c>
      <c r="M14817" s="1" t="s">
        <v>16</v>
      </c>
      <c r="N14817" s="1" t="s">
        <v>16</v>
      </c>
      <c r="O14817" s="1">
        <v>47.2</v>
      </c>
      <c r="P14817" s="1">
        <v>1.0</v>
      </c>
    </row>
    <row r="14818">
      <c r="A14818" s="1" t="s">
        <v>29</v>
      </c>
      <c r="B14818" s="1" t="s">
        <v>17704</v>
      </c>
      <c r="C14818" s="2" t="s">
        <v>17646</v>
      </c>
      <c r="D14818" s="1" t="s">
        <v>19</v>
      </c>
      <c r="E14818" s="3" t="str">
        <f>HYPERLINK("https://fyndiq.se/produkt/0a890dd972c4463d/", "2-Pack Samsung Galaxy A52s 5G - Härdat glas 9H - Super kvalitet")</f>
        <v>2-Pack Samsung Galaxy A52s 5G - Härdat glas 9H - Super kvalitet</v>
      </c>
      <c r="F14818" s="1" t="s">
        <v>442</v>
      </c>
      <c r="G14818" s="1" t="s">
        <v>443</v>
      </c>
      <c r="H14818" s="1" t="s">
        <v>444</v>
      </c>
      <c r="I14818" s="1" t="s">
        <v>16</v>
      </c>
      <c r="J14818" s="1" t="s">
        <v>23</v>
      </c>
      <c r="K14818" s="1" t="s">
        <v>16</v>
      </c>
      <c r="L14818" s="1" t="s">
        <v>16</v>
      </c>
      <c r="M14818" s="1" t="s">
        <v>16</v>
      </c>
      <c r="N14818" s="1" t="s">
        <v>16</v>
      </c>
      <c r="O14818" s="1">
        <v>63.2</v>
      </c>
      <c r="P14818" s="1">
        <v>1.0</v>
      </c>
    </row>
    <row r="14819">
      <c r="A14819" s="1" t="s">
        <v>29</v>
      </c>
      <c r="B14819" s="1" t="s">
        <v>17705</v>
      </c>
      <c r="C14819" s="2" t="s">
        <v>17646</v>
      </c>
      <c r="D14819" s="1" t="s">
        <v>19</v>
      </c>
      <c r="E14819" s="3" t="str">
        <f>HYPERLINK("https://fyndiq.se/produkt/9e0aaba09b3743a6/", "Samsung Galaxy A23 5G - Härdat Glas 9H - Super Kvalitet 3D Skärmskydd")</f>
        <v>Samsung Galaxy A23 5G - Härdat Glas 9H - Super Kvalitet 3D Skärmskydd</v>
      </c>
      <c r="F14819" s="1" t="s">
        <v>17706</v>
      </c>
      <c r="G14819" s="1" t="s">
        <v>17707</v>
      </c>
      <c r="H14819" s="1" t="s">
        <v>17708</v>
      </c>
      <c r="I14819" s="1" t="s">
        <v>16</v>
      </c>
      <c r="J14819" s="1" t="s">
        <v>23</v>
      </c>
      <c r="K14819" s="1" t="s">
        <v>16</v>
      </c>
      <c r="L14819" s="1" t="s">
        <v>16</v>
      </c>
      <c r="M14819" s="1" t="s">
        <v>16</v>
      </c>
      <c r="N14819" s="1" t="s">
        <v>16</v>
      </c>
      <c r="O14819" s="1">
        <v>55.2</v>
      </c>
      <c r="P14819" s="1">
        <v>1.0</v>
      </c>
    </row>
    <row r="14820">
      <c r="A14820" s="1" t="s">
        <v>29</v>
      </c>
      <c r="B14820" s="1" t="s">
        <v>17709</v>
      </c>
      <c r="C14820" s="2" t="s">
        <v>17646</v>
      </c>
      <c r="D14820" s="1" t="s">
        <v>19</v>
      </c>
      <c r="E1482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4820" s="1" t="s">
        <v>692</v>
      </c>
      <c r="G14820" s="1" t="s">
        <v>693</v>
      </c>
      <c r="H14820" s="1" t="s">
        <v>694</v>
      </c>
      <c r="I14820" s="1" t="s">
        <v>16</v>
      </c>
      <c r="J14820" s="1" t="s">
        <v>23</v>
      </c>
      <c r="K14820" s="1" t="s">
        <v>16</v>
      </c>
      <c r="L14820" s="1" t="s">
        <v>16</v>
      </c>
      <c r="M14820" s="1" t="s">
        <v>16</v>
      </c>
      <c r="N14820" s="1" t="s">
        <v>16</v>
      </c>
      <c r="O14820" s="1">
        <v>47.2</v>
      </c>
      <c r="P14820" s="1">
        <v>1.0</v>
      </c>
    </row>
    <row r="14821">
      <c r="A14821" s="1" t="s">
        <v>29</v>
      </c>
      <c r="B14821" s="1" t="s">
        <v>17710</v>
      </c>
      <c r="C14821" s="2" t="s">
        <v>17646</v>
      </c>
      <c r="D14821" s="1" t="s">
        <v>19</v>
      </c>
      <c r="E14821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4821" s="1" t="s">
        <v>11050</v>
      </c>
      <c r="G14821" s="1" t="s">
        <v>11051</v>
      </c>
      <c r="H14821" s="1" t="s">
        <v>11052</v>
      </c>
      <c r="I14821" s="1" t="s">
        <v>16</v>
      </c>
      <c r="J14821" s="1" t="s">
        <v>23</v>
      </c>
      <c r="K14821" s="1" t="s">
        <v>16</v>
      </c>
      <c r="L14821" s="1" t="s">
        <v>16</v>
      </c>
      <c r="M14821" s="1" t="s">
        <v>16</v>
      </c>
      <c r="N14821" s="1" t="s">
        <v>16</v>
      </c>
      <c r="O14821" s="1">
        <v>71.2</v>
      </c>
      <c r="P14821" s="1">
        <v>1.0</v>
      </c>
    </row>
    <row r="14822">
      <c r="A14822" s="1" t="s">
        <v>29</v>
      </c>
      <c r="B14822" s="1" t="s">
        <v>17711</v>
      </c>
      <c r="C14822" s="2" t="s">
        <v>17646</v>
      </c>
      <c r="D14822" s="1" t="s">
        <v>19</v>
      </c>
      <c r="E14822" s="3" t="str">
        <f>HYPERLINK("https://fyndiq.se/produkt/2477583187264ece/", "2-Pack Samsung S20 - 9H Härdat Glass - Top Kvalitet")</f>
        <v>2-Pack Samsung S20 - 9H Härdat Glass - Top Kvalitet</v>
      </c>
      <c r="F14822" s="1" t="s">
        <v>124</v>
      </c>
      <c r="G14822" s="1" t="s">
        <v>125</v>
      </c>
      <c r="H14822" s="1" t="s">
        <v>126</v>
      </c>
      <c r="I14822" s="1" t="s">
        <v>16</v>
      </c>
      <c r="J14822" s="1" t="s">
        <v>23</v>
      </c>
      <c r="K14822" s="1" t="s">
        <v>16</v>
      </c>
      <c r="L14822" s="1" t="s">
        <v>16</v>
      </c>
      <c r="M14822" s="1" t="s">
        <v>16</v>
      </c>
      <c r="N14822" s="1" t="s">
        <v>16</v>
      </c>
      <c r="O14822" s="1">
        <v>71.2</v>
      </c>
      <c r="P14822" s="1">
        <v>1.0</v>
      </c>
    </row>
    <row r="14823">
      <c r="A14823" s="1" t="s">
        <v>29</v>
      </c>
      <c r="B14823" s="1" t="s">
        <v>17712</v>
      </c>
      <c r="C14823" s="2" t="s">
        <v>17646</v>
      </c>
      <c r="D14823" s="1" t="s">
        <v>19</v>
      </c>
      <c r="E1482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4823" s="1" t="s">
        <v>311</v>
      </c>
      <c r="G14823" s="1" t="s">
        <v>312</v>
      </c>
      <c r="H14823" s="1" t="s">
        <v>313</v>
      </c>
      <c r="I14823" s="1" t="s">
        <v>16</v>
      </c>
      <c r="J14823" s="1" t="s">
        <v>23</v>
      </c>
      <c r="K14823" s="1" t="s">
        <v>16</v>
      </c>
      <c r="L14823" s="1" t="s">
        <v>16</v>
      </c>
      <c r="M14823" s="1" t="s">
        <v>16</v>
      </c>
      <c r="N14823" s="1" t="s">
        <v>16</v>
      </c>
      <c r="O14823" s="1">
        <v>63.2</v>
      </c>
      <c r="P14823" s="1">
        <v>1.0</v>
      </c>
    </row>
    <row r="14824">
      <c r="A14824" s="1" t="s">
        <v>29</v>
      </c>
      <c r="B14824" s="1" t="s">
        <v>17713</v>
      </c>
      <c r="C14824" s="2" t="s">
        <v>17646</v>
      </c>
      <c r="D14824" s="1" t="s">
        <v>19</v>
      </c>
      <c r="E14824" s="3" t="str">
        <f>HYPERLINK("https://fyndiq.se/produkt/7f14e739962c4877/", "Skärmskydd Huawei P30, 3D härdat glas, bubbelfri, hög kvalitet.")</f>
        <v>Skärmskydd Huawei P30, 3D härdat glas, bubbelfri, hög kvalitet.</v>
      </c>
      <c r="F14824" s="1" t="s">
        <v>3346</v>
      </c>
      <c r="G14824" s="1" t="s">
        <v>3347</v>
      </c>
      <c r="H14824" s="1" t="s">
        <v>3348</v>
      </c>
      <c r="I14824" s="1" t="s">
        <v>16</v>
      </c>
      <c r="J14824" s="1" t="s">
        <v>23</v>
      </c>
      <c r="K14824" s="1" t="s">
        <v>16</v>
      </c>
      <c r="L14824" s="1" t="s">
        <v>16</v>
      </c>
      <c r="M14824" s="1" t="s">
        <v>16</v>
      </c>
      <c r="N14824" s="1" t="s">
        <v>16</v>
      </c>
      <c r="O14824" s="1">
        <v>55.2</v>
      </c>
      <c r="P14824" s="1">
        <v>1.0</v>
      </c>
    </row>
    <row r="14825">
      <c r="A14825" s="1" t="s">
        <v>29</v>
      </c>
      <c r="B14825" s="1" t="s">
        <v>17714</v>
      </c>
      <c r="C14825" s="2" t="s">
        <v>17646</v>
      </c>
      <c r="D14825" s="1" t="s">
        <v>19</v>
      </c>
      <c r="E14825" s="3" t="str">
        <f>HYPERLINK("https://fyndiq.se/produkt/fc10ffae13984bd5/", "2 Pack Samsung Galaxy A20e - Härdat Glas 9H - Super Kvalitet 3D")</f>
        <v>2 Pack Samsung Galaxy A20e - Härdat Glas 9H - Super Kvalitet 3D</v>
      </c>
      <c r="F14825" s="1" t="s">
        <v>904</v>
      </c>
      <c r="G14825" s="1" t="s">
        <v>905</v>
      </c>
      <c r="H14825" s="1" t="s">
        <v>906</v>
      </c>
      <c r="I14825" s="1" t="s">
        <v>16</v>
      </c>
      <c r="J14825" s="1" t="s">
        <v>23</v>
      </c>
      <c r="K14825" s="1" t="s">
        <v>16</v>
      </c>
      <c r="L14825" s="1" t="s">
        <v>16</v>
      </c>
      <c r="M14825" s="1" t="s">
        <v>16</v>
      </c>
      <c r="N14825" s="1" t="s">
        <v>16</v>
      </c>
      <c r="O14825" s="1">
        <v>63.2</v>
      </c>
      <c r="P14825" s="1">
        <v>1.0</v>
      </c>
    </row>
    <row r="14826">
      <c r="A14826" s="1" t="s">
        <v>29</v>
      </c>
      <c r="B14826" s="1" t="s">
        <v>17715</v>
      </c>
      <c r="C14826" s="2" t="s">
        <v>17646</v>
      </c>
      <c r="D14826" s="1" t="s">
        <v>19</v>
      </c>
      <c r="E14826" s="3" t="str">
        <f>HYPERLINK("https://fyndiq.se/produkt/ebd0c75a3b324593/", "2-Pack Samsung S22 Ultra 5G Skärmskydd &amp;1-Pack linsskydd-9H GLAS")</f>
        <v>2-Pack Samsung S22 Ultra 5G Skärmskydd &amp;1-Pack linsskydd-9H GLAS</v>
      </c>
      <c r="F14826" s="1" t="s">
        <v>6898</v>
      </c>
      <c r="G14826" s="1" t="s">
        <v>6899</v>
      </c>
      <c r="H14826" s="1" t="s">
        <v>6900</v>
      </c>
      <c r="I14826" s="1" t="s">
        <v>16</v>
      </c>
      <c r="J14826" s="1" t="s">
        <v>23</v>
      </c>
      <c r="K14826" s="1" t="s">
        <v>16</v>
      </c>
      <c r="L14826" s="1" t="s">
        <v>16</v>
      </c>
      <c r="M14826" s="1" t="s">
        <v>16</v>
      </c>
      <c r="N14826" s="1" t="s">
        <v>16</v>
      </c>
      <c r="O14826" s="1">
        <v>71.2</v>
      </c>
      <c r="P14826" s="1">
        <v>1.0</v>
      </c>
    </row>
    <row r="14827">
      <c r="A14827" s="1" t="s">
        <v>29</v>
      </c>
      <c r="B14827" s="1" t="s">
        <v>17716</v>
      </c>
      <c r="C14827" s="2" t="s">
        <v>17646</v>
      </c>
      <c r="D14827" s="1" t="s">
        <v>19</v>
      </c>
      <c r="E1482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827" s="1" t="s">
        <v>729</v>
      </c>
      <c r="G14827" s="1" t="s">
        <v>730</v>
      </c>
      <c r="H14827" s="1" t="s">
        <v>731</v>
      </c>
      <c r="I14827" s="1" t="s">
        <v>16</v>
      </c>
      <c r="J14827" s="1" t="s">
        <v>23</v>
      </c>
      <c r="K14827" s="1" t="s">
        <v>16</v>
      </c>
      <c r="L14827" s="1" t="s">
        <v>16</v>
      </c>
      <c r="M14827" s="1" t="s">
        <v>16</v>
      </c>
      <c r="N14827" s="1" t="s">
        <v>16</v>
      </c>
      <c r="O14827" s="1">
        <v>63.2</v>
      </c>
      <c r="P14827" s="1">
        <v>1.0</v>
      </c>
    </row>
    <row r="14828">
      <c r="A14828" s="1" t="s">
        <v>29</v>
      </c>
      <c r="B14828" s="1" t="s">
        <v>17717</v>
      </c>
      <c r="C14828" s="2" t="s">
        <v>17646</v>
      </c>
      <c r="D14828" s="1" t="s">
        <v>19</v>
      </c>
      <c r="E14828" s="3" t="str">
        <f>HYPERLINK("https://fyndiq.se/produkt/ebd0c75a3b324593/", "2-Pack Samsung S22 Ultra 5G Skärmskydd &amp;1-Pack linsskydd-9H GLAS")</f>
        <v>2-Pack Samsung S22 Ultra 5G Skärmskydd &amp;1-Pack linsskydd-9H GLAS</v>
      </c>
      <c r="F14828" s="1" t="s">
        <v>6898</v>
      </c>
      <c r="G14828" s="1" t="s">
        <v>6899</v>
      </c>
      <c r="H14828" s="1" t="s">
        <v>6900</v>
      </c>
      <c r="I14828" s="1" t="s">
        <v>16</v>
      </c>
      <c r="J14828" s="1" t="s">
        <v>23</v>
      </c>
      <c r="K14828" s="1" t="s">
        <v>16</v>
      </c>
      <c r="L14828" s="1" t="s">
        <v>16</v>
      </c>
      <c r="M14828" s="1" t="s">
        <v>16</v>
      </c>
      <c r="N14828" s="1" t="s">
        <v>16</v>
      </c>
      <c r="O14828" s="1">
        <v>71.2</v>
      </c>
      <c r="P14828" s="1">
        <v>1.0</v>
      </c>
    </row>
    <row r="14829">
      <c r="A14829" s="1" t="s">
        <v>29</v>
      </c>
      <c r="B14829" s="1" t="s">
        <v>17718</v>
      </c>
      <c r="C14829" s="2" t="s">
        <v>17646</v>
      </c>
      <c r="D14829" s="1" t="s">
        <v>19</v>
      </c>
      <c r="E1482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829" s="1" t="s">
        <v>103</v>
      </c>
      <c r="G14829" s="1" t="s">
        <v>104</v>
      </c>
      <c r="H14829" s="1" t="s">
        <v>105</v>
      </c>
      <c r="I14829" s="1" t="s">
        <v>16</v>
      </c>
      <c r="J14829" s="1" t="s">
        <v>23</v>
      </c>
      <c r="K14829" s="1" t="s">
        <v>16</v>
      </c>
      <c r="L14829" s="1" t="s">
        <v>16</v>
      </c>
      <c r="M14829" s="1" t="s">
        <v>16</v>
      </c>
      <c r="N14829" s="1" t="s">
        <v>16</v>
      </c>
      <c r="O14829" s="1">
        <v>63.2</v>
      </c>
      <c r="P14829" s="1">
        <v>1.0</v>
      </c>
    </row>
    <row r="14830">
      <c r="A14830" s="1" t="s">
        <v>29</v>
      </c>
      <c r="B14830" s="1" t="s">
        <v>17719</v>
      </c>
      <c r="C14830" s="2" t="s">
        <v>17646</v>
      </c>
      <c r="D14830" s="1" t="s">
        <v>19</v>
      </c>
      <c r="E14830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4830" s="1" t="s">
        <v>1475</v>
      </c>
      <c r="G14830" s="1" t="s">
        <v>1476</v>
      </c>
      <c r="H14830" s="1" t="s">
        <v>1477</v>
      </c>
      <c r="I14830" s="1" t="s">
        <v>16</v>
      </c>
      <c r="J14830" s="1" t="s">
        <v>23</v>
      </c>
      <c r="K14830" s="1" t="s">
        <v>16</v>
      </c>
      <c r="L14830" s="1" t="s">
        <v>16</v>
      </c>
      <c r="M14830" s="1" t="s">
        <v>16</v>
      </c>
      <c r="N14830" s="1" t="s">
        <v>16</v>
      </c>
      <c r="O14830" s="1">
        <v>79.2</v>
      </c>
      <c r="P14830" s="1">
        <v>1.0</v>
      </c>
    </row>
    <row r="14831">
      <c r="A14831" s="1" t="s">
        <v>29</v>
      </c>
      <c r="B14831" s="1" t="s">
        <v>17720</v>
      </c>
      <c r="C14831" s="2" t="s">
        <v>17646</v>
      </c>
      <c r="D14831" s="1" t="s">
        <v>19</v>
      </c>
      <c r="E14831" s="3" t="str">
        <f>HYPERLINK("https://fyndiq.se/produkt/8d7960028c1a40a4/", "2 Pack Xiaomi 11T Pro 5G - Härdat glas 9H - Super kvalitet 3D")</f>
        <v>2 Pack Xiaomi 11T Pro 5G - Härdat glas 9H - Super kvalitet 3D</v>
      </c>
      <c r="F14831" s="1" t="s">
        <v>112</v>
      </c>
      <c r="G14831" s="1" t="s">
        <v>113</v>
      </c>
      <c r="H14831" s="1" t="s">
        <v>114</v>
      </c>
      <c r="I14831" s="1" t="s">
        <v>16</v>
      </c>
      <c r="J14831" s="1" t="s">
        <v>23</v>
      </c>
      <c r="K14831" s="1" t="s">
        <v>16</v>
      </c>
      <c r="L14831" s="1" t="s">
        <v>16</v>
      </c>
      <c r="M14831" s="1" t="s">
        <v>16</v>
      </c>
      <c r="N14831" s="1" t="s">
        <v>16</v>
      </c>
      <c r="O14831" s="1">
        <v>63.2</v>
      </c>
      <c r="P14831" s="1">
        <v>1.0</v>
      </c>
    </row>
    <row r="14832">
      <c r="A14832" s="1" t="s">
        <v>29</v>
      </c>
      <c r="B14832" s="1" t="s">
        <v>17721</v>
      </c>
      <c r="C14832" s="2" t="s">
        <v>17646</v>
      </c>
      <c r="D14832" s="1" t="s">
        <v>19</v>
      </c>
      <c r="E14832" s="3" t="str">
        <f>HYPERLINK("https://fyndiq.se/produkt/e19fcc2ab2124f8a/", "2-Pack Iphone 13 Pro - 9H Härdat Glass - Top Kvalitet  3D")</f>
        <v>2-Pack Iphone 13 Pro - 9H Härdat Glass - Top Kvalitet  3D</v>
      </c>
      <c r="F14832" s="1" t="s">
        <v>555</v>
      </c>
      <c r="G14832" s="1" t="s">
        <v>556</v>
      </c>
      <c r="H14832" s="1" t="s">
        <v>557</v>
      </c>
      <c r="I14832" s="1" t="s">
        <v>16</v>
      </c>
      <c r="J14832" s="1" t="s">
        <v>23</v>
      </c>
      <c r="K14832" s="1" t="s">
        <v>16</v>
      </c>
      <c r="L14832" s="1" t="s">
        <v>16</v>
      </c>
      <c r="M14832" s="1" t="s">
        <v>16</v>
      </c>
      <c r="N14832" s="1" t="s">
        <v>16</v>
      </c>
      <c r="O14832" s="1">
        <v>47.2</v>
      </c>
      <c r="P14832" s="1">
        <v>1.0</v>
      </c>
    </row>
    <row r="14833">
      <c r="A14833" s="1" t="s">
        <v>29</v>
      </c>
      <c r="B14833" s="1" t="s">
        <v>17722</v>
      </c>
      <c r="C14833" s="2" t="s">
        <v>17646</v>
      </c>
      <c r="D14833" s="1" t="s">
        <v>19</v>
      </c>
      <c r="E14833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14833" s="1" t="s">
        <v>5953</v>
      </c>
      <c r="G14833" s="1" t="s">
        <v>5954</v>
      </c>
      <c r="H14833" s="1" t="s">
        <v>5955</v>
      </c>
      <c r="I14833" s="1" t="s">
        <v>16</v>
      </c>
      <c r="J14833" s="1" t="s">
        <v>23</v>
      </c>
      <c r="K14833" s="1" t="s">
        <v>16</v>
      </c>
      <c r="L14833" s="1" t="s">
        <v>16</v>
      </c>
      <c r="M14833" s="1" t="s">
        <v>16</v>
      </c>
      <c r="N14833" s="1" t="s">
        <v>16</v>
      </c>
      <c r="O14833" s="1">
        <v>71.2</v>
      </c>
      <c r="P14833" s="1">
        <v>1.0</v>
      </c>
    </row>
    <row r="14834">
      <c r="A14834" s="1" t="s">
        <v>29</v>
      </c>
      <c r="B14834" s="1" t="s">
        <v>17723</v>
      </c>
      <c r="C14834" s="2" t="s">
        <v>17646</v>
      </c>
      <c r="D14834" s="1" t="s">
        <v>19</v>
      </c>
      <c r="E14834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4834" s="1" t="s">
        <v>679</v>
      </c>
      <c r="G14834" s="1" t="s">
        <v>680</v>
      </c>
      <c r="H14834" s="1" t="s">
        <v>681</v>
      </c>
      <c r="I14834" s="1" t="s">
        <v>16</v>
      </c>
      <c r="J14834" s="1" t="s">
        <v>23</v>
      </c>
      <c r="K14834" s="1" t="s">
        <v>16</v>
      </c>
      <c r="L14834" s="1" t="s">
        <v>16</v>
      </c>
      <c r="M14834" s="1" t="s">
        <v>16</v>
      </c>
      <c r="N14834" s="1" t="s">
        <v>16</v>
      </c>
      <c r="O14834" s="1">
        <v>95.2</v>
      </c>
      <c r="P14834" s="1">
        <v>1.0</v>
      </c>
    </row>
    <row r="14835">
      <c r="A14835" s="1" t="s">
        <v>29</v>
      </c>
      <c r="B14835" s="1" t="s">
        <v>17724</v>
      </c>
      <c r="C14835" s="2" t="s">
        <v>17646</v>
      </c>
      <c r="D14835" s="1" t="s">
        <v>19</v>
      </c>
      <c r="E14835" s="3" t="str">
        <f>HYPERLINK("https://fyndiq.se/produkt/0f244212ec124dcd/", "2 Pack OnePlus 9 5G - Härdat glas 9H - Super kvalitet 3D Skärmskydd")</f>
        <v>2 Pack OnePlus 9 5G - Härdat glas 9H - Super kvalitet 3D Skärmskydd</v>
      </c>
      <c r="F14835" s="1" t="s">
        <v>803</v>
      </c>
      <c r="G14835" s="1" t="s">
        <v>804</v>
      </c>
      <c r="H14835" s="1" t="s">
        <v>805</v>
      </c>
      <c r="I14835" s="1" t="s">
        <v>16</v>
      </c>
      <c r="J14835" s="1" t="s">
        <v>23</v>
      </c>
      <c r="K14835" s="1" t="s">
        <v>16</v>
      </c>
      <c r="L14835" s="1" t="s">
        <v>16</v>
      </c>
      <c r="M14835" s="1" t="s">
        <v>16</v>
      </c>
      <c r="N14835" s="1" t="s">
        <v>16</v>
      </c>
      <c r="O14835" s="1">
        <v>63.2</v>
      </c>
      <c r="P14835" s="1">
        <v>1.0</v>
      </c>
    </row>
    <row r="14836">
      <c r="A14836" s="1" t="s">
        <v>29</v>
      </c>
      <c r="B14836" s="1" t="s">
        <v>17725</v>
      </c>
      <c r="C14836" s="2" t="s">
        <v>17646</v>
      </c>
      <c r="D14836" s="1" t="s">
        <v>19</v>
      </c>
      <c r="E14836" s="3" t="str">
        <f>HYPERLINK("https://fyndiq.se/produkt/0df6cad26c89414b/", "2 Pack Samsung S22 PLUS - 9H Härdat Glass - 3D Super Kvalitet")</f>
        <v>2 Pack Samsung S22 PLUS - 9H Härdat Glass - 3D Super Kvalitet</v>
      </c>
      <c r="F14836" s="1" t="s">
        <v>2472</v>
      </c>
      <c r="G14836" s="1" t="s">
        <v>2473</v>
      </c>
      <c r="H14836" s="1" t="s">
        <v>2474</v>
      </c>
      <c r="I14836" s="1" t="s">
        <v>16</v>
      </c>
      <c r="J14836" s="1" t="s">
        <v>23</v>
      </c>
      <c r="K14836" s="1" t="s">
        <v>16</v>
      </c>
      <c r="L14836" s="1" t="s">
        <v>16</v>
      </c>
      <c r="M14836" s="1" t="s">
        <v>16</v>
      </c>
      <c r="N14836" s="1" t="s">
        <v>16</v>
      </c>
      <c r="O14836" s="1">
        <v>63.2</v>
      </c>
      <c r="P14836" s="1">
        <v>1.0</v>
      </c>
    </row>
    <row r="14837">
      <c r="A14837" s="1" t="s">
        <v>29</v>
      </c>
      <c r="B14837" s="1" t="s">
        <v>17726</v>
      </c>
      <c r="C14837" s="2" t="s">
        <v>17646</v>
      </c>
      <c r="D14837" s="1" t="s">
        <v>19</v>
      </c>
      <c r="E14837" s="3" t="str">
        <f>HYPERLINK("https://fyndiq.se/produkt/13e76851ca504320/", "2-Pack Samsung Galaxy S22 Ultra - Härdat glas 9H - Top kvalitet")</f>
        <v>2-Pack Samsung Galaxy S22 Ultra - Härdat glas 9H - Top kvalitet</v>
      </c>
      <c r="F14837" s="1" t="s">
        <v>140</v>
      </c>
      <c r="G14837" s="1" t="s">
        <v>141</v>
      </c>
      <c r="H14837" s="1" t="s">
        <v>142</v>
      </c>
      <c r="I14837" s="1" t="s">
        <v>16</v>
      </c>
      <c r="J14837" s="1" t="s">
        <v>23</v>
      </c>
      <c r="K14837" s="1" t="s">
        <v>16</v>
      </c>
      <c r="L14837" s="1" t="s">
        <v>16</v>
      </c>
      <c r="M14837" s="1" t="s">
        <v>16</v>
      </c>
      <c r="N14837" s="1" t="s">
        <v>16</v>
      </c>
      <c r="O14837" s="1">
        <v>63.2</v>
      </c>
      <c r="P14837" s="1">
        <v>1.0</v>
      </c>
    </row>
    <row r="14838">
      <c r="A14838" s="1" t="s">
        <v>29</v>
      </c>
      <c r="B14838" s="1" t="s">
        <v>17727</v>
      </c>
      <c r="C14838" s="2" t="s">
        <v>17646</v>
      </c>
      <c r="D14838" s="1" t="s">
        <v>19</v>
      </c>
      <c r="E14838" s="3" t="str">
        <f t="shared" ref="E14838:E14839" si="703">HYPERLINK("https://fyndiq.se/produkt/67afb534781a4066/", "2-Pack Samsung Galaxy S9 Plus - Härdat glas- 9HSuper kvalitet 3D")</f>
        <v>2-Pack Samsung Galaxy S9 Plus - Härdat glas- 9HSuper kvalitet 3D</v>
      </c>
      <c r="F14838" s="1" t="s">
        <v>3929</v>
      </c>
      <c r="G14838" s="1" t="s">
        <v>3930</v>
      </c>
      <c r="H14838" s="1" t="s">
        <v>3931</v>
      </c>
      <c r="I14838" s="1" t="s">
        <v>16</v>
      </c>
      <c r="J14838" s="1" t="s">
        <v>23</v>
      </c>
      <c r="K14838" s="1" t="s">
        <v>16</v>
      </c>
      <c r="L14838" s="1" t="s">
        <v>16</v>
      </c>
      <c r="M14838" s="1" t="s">
        <v>16</v>
      </c>
      <c r="N14838" s="1" t="s">
        <v>16</v>
      </c>
      <c r="O14838" s="1">
        <v>63.2</v>
      </c>
      <c r="P14838" s="1">
        <v>1.0</v>
      </c>
    </row>
    <row r="14839">
      <c r="A14839" s="1" t="s">
        <v>29</v>
      </c>
      <c r="B14839" s="1" t="s">
        <v>17728</v>
      </c>
      <c r="C14839" s="2" t="s">
        <v>17646</v>
      </c>
      <c r="D14839" s="1" t="s">
        <v>19</v>
      </c>
      <c r="E14839" s="3" t="str">
        <f t="shared" si="703"/>
        <v>2-Pack Samsung Galaxy S9 Plus - Härdat glas- 9HSuper kvalitet 3D</v>
      </c>
      <c r="F14839" s="1" t="s">
        <v>3929</v>
      </c>
      <c r="G14839" s="1" t="s">
        <v>3930</v>
      </c>
      <c r="H14839" s="1" t="s">
        <v>3931</v>
      </c>
      <c r="I14839" s="1" t="s">
        <v>16</v>
      </c>
      <c r="J14839" s="1" t="s">
        <v>23</v>
      </c>
      <c r="K14839" s="1" t="s">
        <v>16</v>
      </c>
      <c r="L14839" s="1" t="s">
        <v>16</v>
      </c>
      <c r="M14839" s="1" t="s">
        <v>16</v>
      </c>
      <c r="N14839" s="1" t="s">
        <v>16</v>
      </c>
      <c r="O14839" s="1">
        <v>63.2</v>
      </c>
      <c r="P14839" s="1">
        <v>1.0</v>
      </c>
    </row>
    <row r="14840">
      <c r="A14840" s="1" t="s">
        <v>29</v>
      </c>
      <c r="B14840" s="1" t="s">
        <v>17729</v>
      </c>
      <c r="C14840" s="2" t="s">
        <v>17646</v>
      </c>
      <c r="D14840" s="1" t="s">
        <v>19</v>
      </c>
      <c r="E14840" s="3" t="str">
        <f t="shared" ref="E14840:E14841" si="704">HYPERLINK("https://fyndiq.se/produkt/56c72c0ba5f749b5/", "2-Pack SAMSUNG S24 Skärmskydd - Härdat Glas 9H - Super kvalitet 3D")</f>
        <v>2-Pack SAMSUNG S24 Skärmskydd - Härdat Glas 9H - Super kvalitet 3D</v>
      </c>
      <c r="F14840" s="1" t="s">
        <v>263</v>
      </c>
      <c r="G14840" s="1" t="s">
        <v>264</v>
      </c>
      <c r="H14840" s="1" t="s">
        <v>265</v>
      </c>
      <c r="I14840" s="1" t="s">
        <v>16</v>
      </c>
      <c r="J14840" s="1" t="s">
        <v>23</v>
      </c>
      <c r="K14840" s="1" t="s">
        <v>16</v>
      </c>
      <c r="L14840" s="1" t="s">
        <v>16</v>
      </c>
      <c r="M14840" s="1" t="s">
        <v>16</v>
      </c>
      <c r="N14840" s="1" t="s">
        <v>16</v>
      </c>
      <c r="O14840" s="1">
        <v>63.2</v>
      </c>
      <c r="P14840" s="1">
        <v>1.0</v>
      </c>
    </row>
    <row r="14841">
      <c r="A14841" s="1" t="s">
        <v>29</v>
      </c>
      <c r="B14841" s="1" t="s">
        <v>17730</v>
      </c>
      <c r="C14841" s="2" t="s">
        <v>17646</v>
      </c>
      <c r="D14841" s="1" t="s">
        <v>19</v>
      </c>
      <c r="E14841" s="3" t="str">
        <f t="shared" si="704"/>
        <v>2-Pack SAMSUNG S24 Skärmskydd - Härdat Glas 9H - Super kvalitet 3D</v>
      </c>
      <c r="F14841" s="1" t="s">
        <v>263</v>
      </c>
      <c r="G14841" s="1" t="s">
        <v>264</v>
      </c>
      <c r="H14841" s="1" t="s">
        <v>265</v>
      </c>
      <c r="I14841" s="1" t="s">
        <v>16</v>
      </c>
      <c r="J14841" s="1" t="s">
        <v>23</v>
      </c>
      <c r="K14841" s="1" t="s">
        <v>16</v>
      </c>
      <c r="L14841" s="1" t="s">
        <v>16</v>
      </c>
      <c r="M14841" s="1" t="s">
        <v>16</v>
      </c>
      <c r="N14841" s="1" t="s">
        <v>16</v>
      </c>
      <c r="O14841" s="1">
        <v>63.2</v>
      </c>
      <c r="P14841" s="1">
        <v>1.0</v>
      </c>
    </row>
    <row r="14842">
      <c r="A14842" s="1" t="s">
        <v>29</v>
      </c>
      <c r="B14842" s="1" t="s">
        <v>17731</v>
      </c>
      <c r="C14842" s="2" t="s">
        <v>17646</v>
      </c>
      <c r="D14842" s="1" t="s">
        <v>19</v>
      </c>
      <c r="E14842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4842" s="1" t="s">
        <v>785</v>
      </c>
      <c r="G14842" s="1" t="s">
        <v>786</v>
      </c>
      <c r="H14842" s="1" t="s">
        <v>787</v>
      </c>
      <c r="I14842" s="1" t="s">
        <v>1673</v>
      </c>
      <c r="J14842" s="1" t="s">
        <v>23</v>
      </c>
      <c r="K14842" s="1" t="s">
        <v>16</v>
      </c>
      <c r="L14842" s="1" t="s">
        <v>16</v>
      </c>
      <c r="M14842" s="1" t="s">
        <v>16</v>
      </c>
      <c r="N14842" s="1" t="s">
        <v>16</v>
      </c>
      <c r="O14842" s="1">
        <v>63.2</v>
      </c>
      <c r="P14842" s="1">
        <v>1.0</v>
      </c>
    </row>
    <row r="14843">
      <c r="A14843" s="1" t="s">
        <v>29</v>
      </c>
      <c r="B14843" s="1" t="s">
        <v>17732</v>
      </c>
      <c r="C14843" s="2" t="s">
        <v>17646</v>
      </c>
      <c r="D14843" s="1" t="s">
        <v>19</v>
      </c>
      <c r="E14843" s="3" t="str">
        <f>HYPERLINK("https://fyndiq.se/produkt/f2c164e932234570/", "2-Pack HUAWEI P30 PRO Skärmskydd - Härdat Glas 9H - Super kvalitet 3D")</f>
        <v>2-Pack HUAWEI P30 PRO Skärmskydd - Härdat Glas 9H - Super kvalitet 3D</v>
      </c>
      <c r="F14843" s="1" t="s">
        <v>267</v>
      </c>
      <c r="G14843" s="1" t="s">
        <v>268</v>
      </c>
      <c r="H14843" s="1" t="s">
        <v>269</v>
      </c>
      <c r="I14843" s="1" t="s">
        <v>1230</v>
      </c>
      <c r="J14843" s="1" t="s">
        <v>9</v>
      </c>
      <c r="K14843" s="2" t="s">
        <v>16450</v>
      </c>
      <c r="L14843" s="1" t="s">
        <v>2602</v>
      </c>
      <c r="M14843" s="1" t="s">
        <v>16</v>
      </c>
      <c r="N14843" s="1" t="s">
        <v>16</v>
      </c>
      <c r="O14843" s="1">
        <v>63.2</v>
      </c>
      <c r="P14843" s="1">
        <v>1.0</v>
      </c>
    </row>
    <row r="14844">
      <c r="A14844" s="1" t="s">
        <v>29</v>
      </c>
      <c r="B14844" s="1" t="s">
        <v>17733</v>
      </c>
      <c r="C14844" s="2" t="s">
        <v>17646</v>
      </c>
      <c r="D14844" s="1" t="s">
        <v>19</v>
      </c>
      <c r="E14844" s="3" t="str">
        <f>HYPERLINK("https://fyndiq.se/produkt/23790ca84fc94fec/", "2-Pack Samsung S20 Plus Skärmskydd &amp; 2-Pack linsskydd - Härdat Glas 9H - Super kvalitet 3D")</f>
        <v>2-Pack Samsung S20 Plus Skärmskydd &amp; 2-Pack linsskydd - Härdat Glas 9H - Super kvalitet 3D</v>
      </c>
      <c r="F14844" s="1" t="s">
        <v>1446</v>
      </c>
      <c r="G14844" s="1" t="s">
        <v>1447</v>
      </c>
      <c r="H14844" s="1" t="s">
        <v>1448</v>
      </c>
      <c r="I14844" s="1" t="s">
        <v>1230</v>
      </c>
      <c r="J14844" s="1" t="s">
        <v>9</v>
      </c>
      <c r="K14844" s="2" t="s">
        <v>16115</v>
      </c>
      <c r="L14844" s="1" t="s">
        <v>2602</v>
      </c>
      <c r="M14844" s="1" t="s">
        <v>16</v>
      </c>
      <c r="N14844" s="1" t="s">
        <v>16</v>
      </c>
      <c r="O14844" s="1">
        <v>79.2</v>
      </c>
      <c r="P14844" s="1">
        <v>1.0</v>
      </c>
    </row>
    <row r="14845">
      <c r="A14845" s="1" t="s">
        <v>29</v>
      </c>
      <c r="B14845" s="1" t="s">
        <v>17734</v>
      </c>
      <c r="C14845" s="2" t="s">
        <v>17646</v>
      </c>
      <c r="D14845" s="1" t="s">
        <v>19</v>
      </c>
      <c r="E14845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4845" s="1" t="s">
        <v>3765</v>
      </c>
      <c r="G14845" s="1" t="s">
        <v>3766</v>
      </c>
      <c r="H14845" s="1" t="s">
        <v>3767</v>
      </c>
      <c r="I14845" s="1" t="s">
        <v>1230</v>
      </c>
      <c r="J14845" s="1" t="s">
        <v>23</v>
      </c>
      <c r="K14845" s="1" t="s">
        <v>16</v>
      </c>
      <c r="L14845" s="1" t="s">
        <v>16</v>
      </c>
      <c r="M14845" s="1" t="s">
        <v>16</v>
      </c>
      <c r="N14845" s="1" t="s">
        <v>16</v>
      </c>
      <c r="O14845" s="1">
        <v>71.2</v>
      </c>
      <c r="P14845" s="1">
        <v>1.0</v>
      </c>
    </row>
    <row r="14846">
      <c r="A14846" s="1" t="s">
        <v>29</v>
      </c>
      <c r="B14846" s="1" t="s">
        <v>17735</v>
      </c>
      <c r="C14846" s="2" t="s">
        <v>17646</v>
      </c>
      <c r="D14846" s="1" t="s">
        <v>19</v>
      </c>
      <c r="E14846" s="3" t="str">
        <f>HYPERLINK("https://fyndiq.se/produkt/13e76851ca504320/", "2-Pack Samsung Galaxy S22 Ultra - Härdat glas 9H - Top kvalitet")</f>
        <v>2-Pack Samsung Galaxy S22 Ultra - Härdat glas 9H - Top kvalitet</v>
      </c>
      <c r="F14846" s="1" t="s">
        <v>140</v>
      </c>
      <c r="G14846" s="1" t="s">
        <v>141</v>
      </c>
      <c r="H14846" s="1" t="s">
        <v>142</v>
      </c>
      <c r="I14846" s="1" t="s">
        <v>1230</v>
      </c>
      <c r="J14846" s="1" t="s">
        <v>23</v>
      </c>
      <c r="K14846" s="1" t="s">
        <v>16</v>
      </c>
      <c r="L14846" s="1" t="s">
        <v>16</v>
      </c>
      <c r="M14846" s="1" t="s">
        <v>16</v>
      </c>
      <c r="N14846" s="1" t="s">
        <v>16</v>
      </c>
      <c r="O14846" s="1">
        <v>63.2</v>
      </c>
      <c r="P14846" s="1">
        <v>1.0</v>
      </c>
    </row>
    <row r="14847">
      <c r="A14847" s="1" t="s">
        <v>29</v>
      </c>
      <c r="B14847" s="1" t="s">
        <v>17736</v>
      </c>
      <c r="C14847" s="2" t="s">
        <v>17646</v>
      </c>
      <c r="D14847" s="1" t="s">
        <v>19</v>
      </c>
      <c r="E14847" s="3" t="str">
        <f>HYPERLINK("https://fyndiq.se/produkt/a2401b14111a45e8/", "1-Pack Privacy Samsung A32 (5G) Skärmskydd &amp; 1-Pack linsskydd - Härdat Glas 9H - Super kvalitet 3D")</f>
        <v>1-Pack Privacy Samsung A32 (5G) Skärmskydd &amp; 1-Pack linsskydd - Härdat Glas 9H - Super kvalitet 3D</v>
      </c>
      <c r="F14847" s="1" t="s">
        <v>8287</v>
      </c>
      <c r="G14847" s="1" t="s">
        <v>8288</v>
      </c>
      <c r="H14847" s="1" t="s">
        <v>8289</v>
      </c>
      <c r="I14847" s="1" t="s">
        <v>1311</v>
      </c>
      <c r="J14847" s="1" t="s">
        <v>9</v>
      </c>
      <c r="K14847" s="2" t="s">
        <v>17060</v>
      </c>
      <c r="L14847" s="1" t="s">
        <v>2528</v>
      </c>
      <c r="M14847" s="1" t="s">
        <v>16</v>
      </c>
      <c r="N14847" s="1" t="s">
        <v>16</v>
      </c>
      <c r="O14847" s="1">
        <v>79.2</v>
      </c>
      <c r="P14847" s="1">
        <v>1.0</v>
      </c>
    </row>
    <row r="14848">
      <c r="A14848" s="1" t="s">
        <v>29</v>
      </c>
      <c r="B14848" s="1" t="s">
        <v>17737</v>
      </c>
      <c r="C14848" s="2" t="s">
        <v>17646</v>
      </c>
      <c r="D14848" s="1" t="s">
        <v>19</v>
      </c>
      <c r="E14848" s="3" t="str">
        <f>HYPERLINK("https://fyndiq.se/produkt/5f72eb85a29349b5/", "Samsung Galaxy Note 20 Ultra - Härdat glas 9H - Super kvalitet")</f>
        <v>Samsung Galaxy Note 20 Ultra - Härdat glas 9H - Super kvalitet</v>
      </c>
      <c r="F14848" s="1" t="s">
        <v>5507</v>
      </c>
      <c r="G14848" s="1" t="s">
        <v>5508</v>
      </c>
      <c r="H14848" s="1" t="s">
        <v>5509</v>
      </c>
      <c r="I14848" s="1" t="s">
        <v>16</v>
      </c>
      <c r="J14848" s="1" t="s">
        <v>23</v>
      </c>
      <c r="K14848" s="1" t="s">
        <v>16</v>
      </c>
      <c r="L14848" s="1" t="s">
        <v>16</v>
      </c>
      <c r="M14848" s="1" t="s">
        <v>16</v>
      </c>
      <c r="N14848" s="1" t="s">
        <v>16</v>
      </c>
      <c r="O14848" s="1">
        <v>55.2</v>
      </c>
      <c r="P14848" s="1">
        <v>1.0</v>
      </c>
    </row>
    <row r="14849">
      <c r="A14849" s="1" t="s">
        <v>29</v>
      </c>
      <c r="B14849" s="1" t="s">
        <v>17738</v>
      </c>
      <c r="C14849" s="2" t="s">
        <v>17646</v>
      </c>
      <c r="D14849" s="1" t="s">
        <v>19</v>
      </c>
      <c r="E14849" s="3" t="str">
        <f>HYPERLINK("https://fyndiq.se/produkt/13e76851ca504320/", "2-Pack Samsung Galaxy S22 Ultra - Härdat glas 9H - Top kvalitet")</f>
        <v>2-Pack Samsung Galaxy S22 Ultra - Härdat glas 9H - Top kvalitet</v>
      </c>
      <c r="F14849" s="1" t="s">
        <v>140</v>
      </c>
      <c r="G14849" s="1" t="s">
        <v>141</v>
      </c>
      <c r="H14849" s="1" t="s">
        <v>142</v>
      </c>
      <c r="I14849" s="1" t="s">
        <v>16</v>
      </c>
      <c r="J14849" s="1" t="s">
        <v>23</v>
      </c>
      <c r="K14849" s="1" t="s">
        <v>16</v>
      </c>
      <c r="L14849" s="1" t="s">
        <v>16</v>
      </c>
      <c r="M14849" s="1" t="s">
        <v>16</v>
      </c>
      <c r="N14849" s="1" t="s">
        <v>16</v>
      </c>
      <c r="O14849" s="1">
        <v>63.2</v>
      </c>
      <c r="P14849" s="1">
        <v>1.0</v>
      </c>
    </row>
    <row r="14850">
      <c r="A14850" s="1" t="s">
        <v>29</v>
      </c>
      <c r="B14850" s="1" t="s">
        <v>17739</v>
      </c>
      <c r="C14850" s="2" t="s">
        <v>17646</v>
      </c>
      <c r="D14850" s="1" t="s">
        <v>19</v>
      </c>
      <c r="E14850" s="3" t="str">
        <f>HYPERLINK("https://fyndiq.se/produkt/e19fcc2ab2124f8a/", "2-Pack Iphone 13 Pro - 9H Härdat Glass - Top Kvalitet  3D")</f>
        <v>2-Pack Iphone 13 Pro - 9H Härdat Glass - Top Kvalitet  3D</v>
      </c>
      <c r="F14850" s="1" t="s">
        <v>555</v>
      </c>
      <c r="G14850" s="1" t="s">
        <v>556</v>
      </c>
      <c r="H14850" s="1" t="s">
        <v>557</v>
      </c>
      <c r="I14850" s="1" t="s">
        <v>16</v>
      </c>
      <c r="J14850" s="1" t="s">
        <v>23</v>
      </c>
      <c r="K14850" s="1" t="s">
        <v>16</v>
      </c>
      <c r="L14850" s="1" t="s">
        <v>16</v>
      </c>
      <c r="M14850" s="1" t="s">
        <v>16</v>
      </c>
      <c r="N14850" s="1" t="s">
        <v>16</v>
      </c>
      <c r="O14850" s="1">
        <v>47.2</v>
      </c>
      <c r="P14850" s="1">
        <v>1.0</v>
      </c>
    </row>
    <row r="14851">
      <c r="A14851" s="1" t="s">
        <v>29</v>
      </c>
      <c r="B14851" s="1" t="s">
        <v>17740</v>
      </c>
      <c r="C14851" s="2" t="s">
        <v>17646</v>
      </c>
      <c r="D14851" s="1" t="s">
        <v>19</v>
      </c>
      <c r="E14851" s="3" t="str">
        <f>HYPERLINK("https://fyndiq.se/produkt/44f3cfd52e0f4e86/", "Apple Watch 45mm – Härdat glas 9H – Super kvalitet 3D Skärmskydd")</f>
        <v>Apple Watch 45mm – Härdat glas 9H – Super kvalitet 3D Skärmskydd</v>
      </c>
      <c r="F14851" s="1" t="s">
        <v>568</v>
      </c>
      <c r="G14851" s="1" t="s">
        <v>569</v>
      </c>
      <c r="H14851" s="1" t="s">
        <v>570</v>
      </c>
      <c r="I14851" s="1" t="s">
        <v>16</v>
      </c>
      <c r="J14851" s="1" t="s">
        <v>23</v>
      </c>
      <c r="K14851" s="1" t="s">
        <v>16</v>
      </c>
      <c r="L14851" s="1" t="s">
        <v>16</v>
      </c>
      <c r="M14851" s="1" t="s">
        <v>16</v>
      </c>
      <c r="N14851" s="1" t="s">
        <v>16</v>
      </c>
      <c r="O14851" s="1">
        <v>47.2</v>
      </c>
      <c r="P14851" s="1">
        <v>1.0</v>
      </c>
    </row>
    <row r="14852">
      <c r="A14852" s="1" t="s">
        <v>29</v>
      </c>
      <c r="B14852" s="1" t="s">
        <v>17741</v>
      </c>
      <c r="C14852" s="2" t="s">
        <v>17646</v>
      </c>
      <c r="D14852" s="1" t="s">
        <v>19</v>
      </c>
      <c r="E14852" s="3" t="str">
        <f>HYPERLINK("https://fyndiq.se/produkt/432d784756a84eff/", "2-Pack Samsung Galaxy S20FE - Härdat Glas-9H -Super kvalitet 3D")</f>
        <v>2-Pack Samsung Galaxy S20FE - Härdat Glas-9H -Super kvalitet 3D</v>
      </c>
      <c r="F14852" s="1" t="s">
        <v>1078</v>
      </c>
      <c r="G14852" s="1" t="s">
        <v>1079</v>
      </c>
      <c r="H14852" s="1" t="s">
        <v>1080</v>
      </c>
      <c r="I14852" s="1" t="s">
        <v>16</v>
      </c>
      <c r="J14852" s="1" t="s">
        <v>23</v>
      </c>
      <c r="K14852" s="1" t="s">
        <v>16</v>
      </c>
      <c r="L14852" s="1" t="s">
        <v>16</v>
      </c>
      <c r="M14852" s="1" t="s">
        <v>16</v>
      </c>
      <c r="N14852" s="1" t="s">
        <v>16</v>
      </c>
      <c r="O14852" s="1">
        <v>63.2</v>
      </c>
      <c r="P14852" s="1">
        <v>1.0</v>
      </c>
    </row>
    <row r="14853">
      <c r="A14853" s="1" t="s">
        <v>29</v>
      </c>
      <c r="B14853" s="1" t="s">
        <v>17742</v>
      </c>
      <c r="C14853" s="2" t="s">
        <v>17646</v>
      </c>
      <c r="D14853" s="1" t="s">
        <v>19</v>
      </c>
      <c r="E14853" s="3" t="str">
        <f>HYPERLINK("https://fyndiq.se/produkt/522bc650c0dc4c96/", "2 Pack - Samsung S20 Ultra - Härdat glas 9H - Top kvalitet 3D")</f>
        <v>2 Pack - Samsung S20 Ultra - Härdat glas 9H - Top kvalitet 3D</v>
      </c>
      <c r="F14853" s="1" t="s">
        <v>287</v>
      </c>
      <c r="G14853" s="1" t="s">
        <v>288</v>
      </c>
      <c r="H14853" s="1" t="s">
        <v>289</v>
      </c>
      <c r="I14853" s="1" t="s">
        <v>16</v>
      </c>
      <c r="J14853" s="1" t="s">
        <v>23</v>
      </c>
      <c r="K14853" s="1" t="s">
        <v>16</v>
      </c>
      <c r="L14853" s="1" t="s">
        <v>16</v>
      </c>
      <c r="M14853" s="1" t="s">
        <v>16</v>
      </c>
      <c r="N14853" s="1" t="s">
        <v>16</v>
      </c>
      <c r="O14853" s="1">
        <v>63.2</v>
      </c>
      <c r="P14853" s="1">
        <v>1.0</v>
      </c>
    </row>
    <row r="14854">
      <c r="A14854" s="1" t="s">
        <v>29</v>
      </c>
      <c r="B14854" s="1" t="s">
        <v>17743</v>
      </c>
      <c r="C14854" s="2" t="s">
        <v>17646</v>
      </c>
      <c r="D14854" s="1" t="s">
        <v>19</v>
      </c>
      <c r="E14854" s="3" t="str">
        <f>HYPERLINK("https://fyndiq.se/produkt/a871a7da0b2249a8/", "2-Pack Iphone 11 Pro Max - 9H Härdat Glass - Top Kvalitet")</f>
        <v>2-Pack Iphone 11 Pro Max - 9H Härdat Glass - Top Kvalitet</v>
      </c>
      <c r="F14854" s="1" t="s">
        <v>559</v>
      </c>
      <c r="G14854" s="1" t="s">
        <v>560</v>
      </c>
      <c r="H14854" s="1" t="s">
        <v>561</v>
      </c>
      <c r="I14854" s="1" t="s">
        <v>16</v>
      </c>
      <c r="J14854" s="1" t="s">
        <v>23</v>
      </c>
      <c r="K14854" s="1" t="s">
        <v>16</v>
      </c>
      <c r="L14854" s="1" t="s">
        <v>16</v>
      </c>
      <c r="M14854" s="1" t="s">
        <v>16</v>
      </c>
      <c r="N14854" s="1" t="s">
        <v>16</v>
      </c>
      <c r="O14854" s="1">
        <v>47.2</v>
      </c>
      <c r="P14854" s="1">
        <v>1.0</v>
      </c>
    </row>
    <row r="14855">
      <c r="A14855" s="1" t="s">
        <v>29</v>
      </c>
      <c r="B14855" s="1" t="s">
        <v>17744</v>
      </c>
      <c r="C14855" s="2" t="s">
        <v>17646</v>
      </c>
      <c r="D14855" s="1" t="s">
        <v>19</v>
      </c>
      <c r="E14855" s="3" t="str">
        <f>HYPERLINK("https://fyndiq.se/produkt/e6e495443b5e405d/", "2 Pack Samsung Galaxy S9 Plus - Härdat glas-9H Super kvalitet 3D")</f>
        <v>2 Pack Samsung Galaxy S9 Plus - Härdat glas-9H Super kvalitet 3D</v>
      </c>
      <c r="F14855" s="1" t="s">
        <v>868</v>
      </c>
      <c r="G14855" s="1" t="s">
        <v>869</v>
      </c>
      <c r="H14855" s="1" t="s">
        <v>870</v>
      </c>
      <c r="I14855" s="1" t="s">
        <v>16</v>
      </c>
      <c r="J14855" s="1" t="s">
        <v>23</v>
      </c>
      <c r="K14855" s="1" t="s">
        <v>16</v>
      </c>
      <c r="L14855" s="1" t="s">
        <v>16</v>
      </c>
      <c r="M14855" s="1" t="s">
        <v>16</v>
      </c>
      <c r="N14855" s="1" t="s">
        <v>16</v>
      </c>
      <c r="O14855" s="1">
        <v>63.2</v>
      </c>
      <c r="P14855" s="1">
        <v>1.0</v>
      </c>
    </row>
    <row r="14856">
      <c r="A14856" s="1" t="s">
        <v>29</v>
      </c>
      <c r="B14856" s="1" t="s">
        <v>17745</v>
      </c>
      <c r="C14856" s="2" t="s">
        <v>17646</v>
      </c>
      <c r="D14856" s="1" t="s">
        <v>19</v>
      </c>
      <c r="E14856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4856" s="1" t="s">
        <v>132</v>
      </c>
      <c r="G14856" s="1" t="s">
        <v>133</v>
      </c>
      <c r="H14856" s="1" t="s">
        <v>134</v>
      </c>
      <c r="I14856" s="1" t="s">
        <v>16</v>
      </c>
      <c r="J14856" s="1" t="s">
        <v>23</v>
      </c>
      <c r="K14856" s="1" t="s">
        <v>16</v>
      </c>
      <c r="L14856" s="1" t="s">
        <v>16</v>
      </c>
      <c r="M14856" s="1" t="s">
        <v>16</v>
      </c>
      <c r="N14856" s="1" t="s">
        <v>16</v>
      </c>
      <c r="O14856" s="1">
        <v>71.2</v>
      </c>
      <c r="P14856" s="1">
        <v>1.0</v>
      </c>
    </row>
    <row r="14857">
      <c r="A14857" s="1" t="s">
        <v>29</v>
      </c>
      <c r="B14857" s="1" t="s">
        <v>17746</v>
      </c>
      <c r="C14857" s="2" t="s">
        <v>17646</v>
      </c>
      <c r="D14857" s="1" t="s">
        <v>19</v>
      </c>
      <c r="E14857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857" s="1" t="s">
        <v>47</v>
      </c>
      <c r="G14857" s="2" t="s">
        <v>48</v>
      </c>
      <c r="H14857" s="1" t="s">
        <v>49</v>
      </c>
      <c r="I14857" s="1" t="s">
        <v>16</v>
      </c>
      <c r="J14857" s="1" t="s">
        <v>23</v>
      </c>
      <c r="K14857" s="1" t="s">
        <v>16</v>
      </c>
      <c r="L14857" s="1" t="s">
        <v>16</v>
      </c>
      <c r="M14857" s="1" t="s">
        <v>16</v>
      </c>
      <c r="N14857" s="1" t="s">
        <v>16</v>
      </c>
      <c r="O14857" s="1">
        <v>183.2</v>
      </c>
      <c r="P14857" s="1">
        <v>1.0</v>
      </c>
    </row>
    <row r="14858">
      <c r="A14858" s="1" t="s">
        <v>29</v>
      </c>
      <c r="B14858" s="1" t="s">
        <v>17747</v>
      </c>
      <c r="C14858" s="2" t="s">
        <v>17646</v>
      </c>
      <c r="D14858" s="1" t="s">
        <v>19</v>
      </c>
      <c r="E14858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4858" s="1" t="s">
        <v>5279</v>
      </c>
      <c r="G14858" s="1" t="s">
        <v>5280</v>
      </c>
      <c r="H14858" s="1" t="s">
        <v>5281</v>
      </c>
      <c r="I14858" s="1" t="s">
        <v>16</v>
      </c>
      <c r="J14858" s="1" t="s">
        <v>23</v>
      </c>
      <c r="K14858" s="1" t="s">
        <v>16</v>
      </c>
      <c r="L14858" s="1" t="s">
        <v>16</v>
      </c>
      <c r="M14858" s="1" t="s">
        <v>16</v>
      </c>
      <c r="N14858" s="1" t="s">
        <v>16</v>
      </c>
      <c r="O14858" s="1">
        <v>71.2</v>
      </c>
      <c r="P14858" s="1">
        <v>1.0</v>
      </c>
    </row>
    <row r="14859">
      <c r="A14859" s="1" t="s">
        <v>29</v>
      </c>
      <c r="B14859" s="1" t="s">
        <v>17748</v>
      </c>
      <c r="C14859" s="2" t="s">
        <v>17646</v>
      </c>
      <c r="D14859" s="1" t="s">
        <v>19</v>
      </c>
      <c r="E1485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4859" s="1" t="s">
        <v>504</v>
      </c>
      <c r="G14859" s="1" t="s">
        <v>505</v>
      </c>
      <c r="H14859" s="1" t="s">
        <v>506</v>
      </c>
      <c r="I14859" s="1" t="s">
        <v>16</v>
      </c>
      <c r="J14859" s="1" t="s">
        <v>23</v>
      </c>
      <c r="K14859" s="1" t="s">
        <v>16</v>
      </c>
      <c r="L14859" s="1" t="s">
        <v>16</v>
      </c>
      <c r="M14859" s="1" t="s">
        <v>16</v>
      </c>
      <c r="N14859" s="1" t="s">
        <v>16</v>
      </c>
      <c r="O14859" s="1">
        <v>63.2</v>
      </c>
      <c r="P14859" s="1">
        <v>1.0</v>
      </c>
    </row>
    <row r="14860">
      <c r="A14860" s="1" t="s">
        <v>29</v>
      </c>
      <c r="B14860" s="1" t="s">
        <v>17749</v>
      </c>
      <c r="C14860" s="2" t="s">
        <v>17646</v>
      </c>
      <c r="D14860" s="1" t="s">
        <v>19</v>
      </c>
      <c r="E14860" s="3" t="str">
        <f>HYPERLINK("https://fyndiq.se/produkt/dfe28e565d2e4c8d/", "2 Pack Samsung S21 FE - 9H Härdat Glass - Super Kvalitet 3D")</f>
        <v>2 Pack Samsung S21 FE - 9H Härdat Glass - Super Kvalitet 3D</v>
      </c>
      <c r="F14860" s="1" t="s">
        <v>276</v>
      </c>
      <c r="G14860" s="1" t="s">
        <v>277</v>
      </c>
      <c r="H14860" s="1" t="s">
        <v>278</v>
      </c>
      <c r="I14860" s="1" t="s">
        <v>16</v>
      </c>
      <c r="J14860" s="1" t="s">
        <v>23</v>
      </c>
      <c r="K14860" s="1" t="s">
        <v>16</v>
      </c>
      <c r="L14860" s="1" t="s">
        <v>16</v>
      </c>
      <c r="M14860" s="1" t="s">
        <v>16</v>
      </c>
      <c r="N14860" s="1" t="s">
        <v>16</v>
      </c>
      <c r="O14860" s="1">
        <v>63.2</v>
      </c>
      <c r="P14860" s="1">
        <v>1.0</v>
      </c>
    </row>
    <row r="14861">
      <c r="A14861" s="1" t="s">
        <v>29</v>
      </c>
      <c r="B14861" s="1" t="s">
        <v>17750</v>
      </c>
      <c r="C14861" s="2" t="s">
        <v>17646</v>
      </c>
      <c r="D14861" s="1" t="s">
        <v>19</v>
      </c>
      <c r="E1486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861" s="1" t="s">
        <v>729</v>
      </c>
      <c r="G14861" s="1" t="s">
        <v>730</v>
      </c>
      <c r="H14861" s="1" t="s">
        <v>731</v>
      </c>
      <c r="I14861" s="1" t="s">
        <v>16</v>
      </c>
      <c r="J14861" s="1" t="s">
        <v>23</v>
      </c>
      <c r="K14861" s="1" t="s">
        <v>16</v>
      </c>
      <c r="L14861" s="1" t="s">
        <v>16</v>
      </c>
      <c r="M14861" s="1" t="s">
        <v>16</v>
      </c>
      <c r="N14861" s="1" t="s">
        <v>16</v>
      </c>
      <c r="O14861" s="1">
        <v>63.2</v>
      </c>
      <c r="P14861" s="1">
        <v>1.0</v>
      </c>
    </row>
    <row r="14862">
      <c r="A14862" s="1" t="s">
        <v>29</v>
      </c>
      <c r="B14862" s="1" t="s">
        <v>17751</v>
      </c>
      <c r="C14862" s="2" t="s">
        <v>17646</v>
      </c>
      <c r="D14862" s="1" t="s">
        <v>19</v>
      </c>
      <c r="E14862" s="3" t="str">
        <f>HYPERLINK("https://fyndiq.se/produkt/4487e30957ae4516/", "2-Pack Samsung Galaxy Tab A8 WiFi - Härdat Glas 9H - Super Kvalitet")</f>
        <v>2-Pack Samsung Galaxy Tab A8 WiFi - Härdat Glas 9H - Super Kvalitet</v>
      </c>
      <c r="F14862" s="1" t="s">
        <v>4067</v>
      </c>
      <c r="G14862" s="1" t="s">
        <v>4068</v>
      </c>
      <c r="H14862" s="1" t="s">
        <v>4069</v>
      </c>
      <c r="I14862" s="1" t="s">
        <v>16</v>
      </c>
      <c r="J14862" s="1" t="s">
        <v>23</v>
      </c>
      <c r="K14862" s="1" t="s">
        <v>16</v>
      </c>
      <c r="L14862" s="1" t="s">
        <v>16</v>
      </c>
      <c r="M14862" s="1" t="s">
        <v>16</v>
      </c>
      <c r="N14862" s="1" t="s">
        <v>16</v>
      </c>
      <c r="O14862" s="1">
        <v>135.2</v>
      </c>
      <c r="P14862" s="1">
        <v>1.0</v>
      </c>
    </row>
    <row r="14863">
      <c r="A14863" s="1" t="s">
        <v>29</v>
      </c>
      <c r="B14863" s="1" t="s">
        <v>17752</v>
      </c>
      <c r="C14863" s="2" t="s">
        <v>17753</v>
      </c>
      <c r="D14863" s="1" t="s">
        <v>19</v>
      </c>
      <c r="E14863" s="3" t="str">
        <f>HYPERLINK("https://fyndiq.se/produkt/9ebf57b0b80646da/", "Samsung S10 3D rundat härdat glasfodral - Svart")</f>
        <v>Samsung S10 3D rundat härdat glasfodral - Svart</v>
      </c>
      <c r="F14863" s="1" t="s">
        <v>1022</v>
      </c>
      <c r="G14863" s="1" t="s">
        <v>1023</v>
      </c>
      <c r="H14863" s="1" t="s">
        <v>1024</v>
      </c>
      <c r="I14863" s="1" t="s">
        <v>16</v>
      </c>
      <c r="J14863" s="1" t="s">
        <v>23</v>
      </c>
      <c r="K14863" s="1" t="s">
        <v>16</v>
      </c>
      <c r="L14863" s="1" t="s">
        <v>16</v>
      </c>
      <c r="M14863" s="1" t="s">
        <v>16</v>
      </c>
      <c r="N14863" s="1" t="s">
        <v>16</v>
      </c>
      <c r="O14863" s="1">
        <v>55.2</v>
      </c>
      <c r="P14863" s="1">
        <v>1.0</v>
      </c>
    </row>
    <row r="14864">
      <c r="A14864" s="1" t="s">
        <v>29</v>
      </c>
      <c r="B14864" s="1" t="s">
        <v>17754</v>
      </c>
      <c r="C14864" s="2" t="s">
        <v>17753</v>
      </c>
      <c r="D14864" s="1" t="s">
        <v>19</v>
      </c>
      <c r="E14864" s="3" t="str">
        <f>HYPERLINK("https://fyndiq.se/produkt/e9c1dd33f1fd4d17/", "2-Pack Samsung Galaxy S21 5G - Härdat Glas Skärmskydd 9H - HD")</f>
        <v>2-Pack Samsung Galaxy S21 5G - Härdat Glas Skärmskydd 9H - HD</v>
      </c>
      <c r="F14864" s="1" t="s">
        <v>454</v>
      </c>
      <c r="G14864" s="1" t="s">
        <v>455</v>
      </c>
      <c r="H14864" s="1" t="s">
        <v>456</v>
      </c>
      <c r="I14864" s="1" t="s">
        <v>16</v>
      </c>
      <c r="J14864" s="1" t="s">
        <v>23</v>
      </c>
      <c r="K14864" s="1" t="s">
        <v>16</v>
      </c>
      <c r="L14864" s="1" t="s">
        <v>16</v>
      </c>
      <c r="M14864" s="1" t="s">
        <v>16</v>
      </c>
      <c r="N14864" s="1" t="s">
        <v>16</v>
      </c>
      <c r="O14864" s="1">
        <v>63.2</v>
      </c>
      <c r="P14864" s="1">
        <v>1.0</v>
      </c>
    </row>
    <row r="14865">
      <c r="A14865" s="1" t="s">
        <v>29</v>
      </c>
      <c r="B14865" s="1" t="s">
        <v>17755</v>
      </c>
      <c r="C14865" s="2" t="s">
        <v>17753</v>
      </c>
      <c r="D14865" s="1" t="s">
        <v>19</v>
      </c>
      <c r="E14865" s="3" t="str">
        <f>HYPERLINK("https://fyndiq.se/produkt/67afb534781a4066/", "2-Pack Samsung Galaxy S9 Plus - Härdat glas- 9HSuper kvalitet 3D")</f>
        <v>2-Pack Samsung Galaxy S9 Plus - Härdat glas- 9HSuper kvalitet 3D</v>
      </c>
      <c r="F14865" s="1" t="s">
        <v>3929</v>
      </c>
      <c r="G14865" s="1" t="s">
        <v>3930</v>
      </c>
      <c r="H14865" s="1" t="s">
        <v>3931</v>
      </c>
      <c r="I14865" s="1" t="s">
        <v>16</v>
      </c>
      <c r="J14865" s="1" t="s">
        <v>23</v>
      </c>
      <c r="K14865" s="1" t="s">
        <v>16</v>
      </c>
      <c r="L14865" s="1" t="s">
        <v>16</v>
      </c>
      <c r="M14865" s="1" t="s">
        <v>16</v>
      </c>
      <c r="N14865" s="1" t="s">
        <v>16</v>
      </c>
      <c r="O14865" s="1">
        <v>63.2</v>
      </c>
      <c r="P14865" s="1">
        <v>2.0</v>
      </c>
    </row>
    <row r="14866">
      <c r="A14866" s="1" t="s">
        <v>29</v>
      </c>
      <c r="B14866" s="1" t="s">
        <v>17756</v>
      </c>
      <c r="C14866" s="2" t="s">
        <v>17753</v>
      </c>
      <c r="D14866" s="1" t="s">
        <v>19</v>
      </c>
      <c r="E14866" s="3" t="str">
        <f>HYPERLINK("https://fyndiq.se/produkt/a00b62acc6644fd2/", "2-Pack Samsung Galaxy S10 - Härdat glas 9H – Super kvalitet 3D")</f>
        <v>2-Pack Samsung Galaxy S10 - Härdat glas 9H – Super kvalitet 3D</v>
      </c>
      <c r="F14866" s="1" t="s">
        <v>1291</v>
      </c>
      <c r="G14866" s="1" t="s">
        <v>1292</v>
      </c>
      <c r="H14866" s="1" t="s">
        <v>1293</v>
      </c>
      <c r="I14866" s="1" t="s">
        <v>16</v>
      </c>
      <c r="J14866" s="1" t="s">
        <v>23</v>
      </c>
      <c r="K14866" s="1" t="s">
        <v>16</v>
      </c>
      <c r="L14866" s="1" t="s">
        <v>16</v>
      </c>
      <c r="M14866" s="1" t="s">
        <v>16</v>
      </c>
      <c r="N14866" s="1" t="s">
        <v>16</v>
      </c>
      <c r="O14866" s="1">
        <v>63.2</v>
      </c>
      <c r="P14866" s="1">
        <v>1.0</v>
      </c>
    </row>
    <row r="14867">
      <c r="A14867" s="1" t="s">
        <v>29</v>
      </c>
      <c r="B14867" s="1" t="s">
        <v>17757</v>
      </c>
      <c r="C14867" s="2" t="s">
        <v>17753</v>
      </c>
      <c r="D14867" s="1" t="s">
        <v>19</v>
      </c>
      <c r="E14867" s="3" t="str">
        <f>HYPERLINK("https://fyndiq.se/produkt/b2b21eba0148489f/", "Samsung S8 härdat glass 3D heltäckande skärmskydd")</f>
        <v>Samsung S8 härdat glass 3D heltäckande skärmskydd</v>
      </c>
      <c r="F14867" s="1" t="s">
        <v>438</v>
      </c>
      <c r="G14867" s="1" t="s">
        <v>439</v>
      </c>
      <c r="H14867" s="1" t="s">
        <v>440</v>
      </c>
      <c r="I14867" s="1" t="s">
        <v>16</v>
      </c>
      <c r="J14867" s="1" t="s">
        <v>23</v>
      </c>
      <c r="K14867" s="1" t="s">
        <v>16</v>
      </c>
      <c r="L14867" s="1" t="s">
        <v>16</v>
      </c>
      <c r="M14867" s="1" t="s">
        <v>16</v>
      </c>
      <c r="N14867" s="1" t="s">
        <v>16</v>
      </c>
      <c r="O14867" s="1">
        <v>55.2</v>
      </c>
      <c r="P14867" s="1">
        <v>1.0</v>
      </c>
    </row>
    <row r="14868">
      <c r="A14868" s="1" t="s">
        <v>29</v>
      </c>
      <c r="B14868" s="1" t="s">
        <v>17758</v>
      </c>
      <c r="C14868" s="2" t="s">
        <v>17753</v>
      </c>
      <c r="D14868" s="1" t="s">
        <v>19</v>
      </c>
      <c r="E14868" s="3" t="str">
        <f>HYPERLINK("https://fyndiq.se/produkt/533d0ddc5dd84c00/", "2-Pack iPhone 14 - skärmskydd &amp; linsskydd - härdat glas 9H")</f>
        <v>2-Pack iPhone 14 - skärmskydd &amp; linsskydd - härdat glas 9H</v>
      </c>
      <c r="F14868" s="1" t="s">
        <v>841</v>
      </c>
      <c r="G14868" s="1" t="s">
        <v>842</v>
      </c>
      <c r="H14868" s="1" t="s">
        <v>843</v>
      </c>
      <c r="I14868" s="1" t="s">
        <v>16</v>
      </c>
      <c r="J14868" s="1" t="s">
        <v>23</v>
      </c>
      <c r="K14868" s="1" t="s">
        <v>16</v>
      </c>
      <c r="L14868" s="1" t="s">
        <v>16</v>
      </c>
      <c r="M14868" s="1" t="s">
        <v>16</v>
      </c>
      <c r="N14868" s="1" t="s">
        <v>16</v>
      </c>
      <c r="O14868" s="1">
        <v>63.2</v>
      </c>
      <c r="P14868" s="1">
        <v>1.0</v>
      </c>
    </row>
    <row r="14869">
      <c r="A14869" s="1" t="s">
        <v>29</v>
      </c>
      <c r="B14869" s="1" t="s">
        <v>17759</v>
      </c>
      <c r="C14869" s="2" t="s">
        <v>17753</v>
      </c>
      <c r="D14869" s="1" t="s">
        <v>19</v>
      </c>
      <c r="E1486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4869" s="1" t="s">
        <v>504</v>
      </c>
      <c r="G14869" s="1" t="s">
        <v>505</v>
      </c>
      <c r="H14869" s="1" t="s">
        <v>506</v>
      </c>
      <c r="I14869" s="1" t="s">
        <v>16</v>
      </c>
      <c r="J14869" s="1" t="s">
        <v>23</v>
      </c>
      <c r="K14869" s="1" t="s">
        <v>16</v>
      </c>
      <c r="L14869" s="1" t="s">
        <v>16</v>
      </c>
      <c r="M14869" s="1" t="s">
        <v>16</v>
      </c>
      <c r="N14869" s="1" t="s">
        <v>16</v>
      </c>
      <c r="O14869" s="1">
        <v>63.2</v>
      </c>
      <c r="P14869" s="1">
        <v>1.0</v>
      </c>
    </row>
    <row r="14870">
      <c r="A14870" s="1" t="s">
        <v>29</v>
      </c>
      <c r="B14870" s="1" t="s">
        <v>17760</v>
      </c>
      <c r="C14870" s="2" t="s">
        <v>17753</v>
      </c>
      <c r="D14870" s="1" t="s">
        <v>19</v>
      </c>
      <c r="E1487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870" s="1" t="s">
        <v>722</v>
      </c>
      <c r="G14870" s="1" t="s">
        <v>723</v>
      </c>
      <c r="H14870" s="1" t="s">
        <v>724</v>
      </c>
      <c r="I14870" s="1" t="s">
        <v>16</v>
      </c>
      <c r="J14870" s="1" t="s">
        <v>23</v>
      </c>
      <c r="K14870" s="1" t="s">
        <v>16</v>
      </c>
      <c r="L14870" s="1" t="s">
        <v>16</v>
      </c>
      <c r="M14870" s="1" t="s">
        <v>16</v>
      </c>
      <c r="N14870" s="1" t="s">
        <v>16</v>
      </c>
      <c r="O14870" s="1">
        <v>79.2</v>
      </c>
      <c r="P14870" s="1">
        <v>1.0</v>
      </c>
    </row>
    <row r="14871">
      <c r="A14871" s="1" t="s">
        <v>29</v>
      </c>
      <c r="B14871" s="1" t="s">
        <v>17761</v>
      </c>
      <c r="C14871" s="2" t="s">
        <v>17753</v>
      </c>
      <c r="D14871" s="1" t="s">
        <v>19</v>
      </c>
      <c r="E14871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4871" s="1" t="s">
        <v>4254</v>
      </c>
      <c r="G14871" s="1" t="s">
        <v>4255</v>
      </c>
      <c r="H14871" s="1" t="s">
        <v>4256</v>
      </c>
      <c r="I14871" s="1" t="s">
        <v>16</v>
      </c>
      <c r="J14871" s="1" t="s">
        <v>23</v>
      </c>
      <c r="K14871" s="1" t="s">
        <v>16</v>
      </c>
      <c r="L14871" s="1" t="s">
        <v>16</v>
      </c>
      <c r="M14871" s="1" t="s">
        <v>16</v>
      </c>
      <c r="N14871" s="1" t="s">
        <v>16</v>
      </c>
      <c r="O14871" s="1">
        <v>79.2</v>
      </c>
      <c r="P14871" s="1">
        <v>1.0</v>
      </c>
    </row>
    <row r="14872">
      <c r="A14872" s="1" t="s">
        <v>29</v>
      </c>
      <c r="B14872" s="1" t="s">
        <v>17762</v>
      </c>
      <c r="C14872" s="2" t="s">
        <v>17753</v>
      </c>
      <c r="D14872" s="1" t="s">
        <v>19</v>
      </c>
      <c r="E14872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14872" s="1" t="s">
        <v>3159</v>
      </c>
      <c r="G14872" s="1" t="s">
        <v>3160</v>
      </c>
      <c r="H14872" s="1" t="s">
        <v>3161</v>
      </c>
      <c r="I14872" s="1" t="s">
        <v>16</v>
      </c>
      <c r="J14872" s="1" t="s">
        <v>23</v>
      </c>
      <c r="K14872" s="1" t="s">
        <v>16</v>
      </c>
      <c r="L14872" s="1" t="s">
        <v>16</v>
      </c>
      <c r="M14872" s="1" t="s">
        <v>16</v>
      </c>
      <c r="N14872" s="1" t="s">
        <v>16</v>
      </c>
      <c r="O14872" s="1">
        <v>79.2</v>
      </c>
      <c r="P14872" s="1">
        <v>1.0</v>
      </c>
    </row>
    <row r="14873">
      <c r="A14873" s="1" t="s">
        <v>29</v>
      </c>
      <c r="B14873" s="1" t="s">
        <v>17763</v>
      </c>
      <c r="C14873" s="2" t="s">
        <v>17753</v>
      </c>
      <c r="D14873" s="1" t="s">
        <v>19</v>
      </c>
      <c r="E14873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4873" s="1" t="s">
        <v>1383</v>
      </c>
      <c r="G14873" s="1" t="s">
        <v>1384</v>
      </c>
      <c r="H14873" s="1" t="s">
        <v>1385</v>
      </c>
      <c r="I14873" s="1" t="s">
        <v>16</v>
      </c>
      <c r="J14873" s="1" t="s">
        <v>23</v>
      </c>
      <c r="K14873" s="1" t="s">
        <v>16</v>
      </c>
      <c r="L14873" s="1" t="s">
        <v>16</v>
      </c>
      <c r="M14873" s="1" t="s">
        <v>16</v>
      </c>
      <c r="N14873" s="1" t="s">
        <v>16</v>
      </c>
      <c r="O14873" s="1">
        <v>79.2</v>
      </c>
      <c r="P14873" s="1">
        <v>1.0</v>
      </c>
    </row>
    <row r="14874">
      <c r="A14874" s="1" t="s">
        <v>29</v>
      </c>
      <c r="B14874" s="1" t="s">
        <v>17764</v>
      </c>
      <c r="C14874" s="2" t="s">
        <v>17753</v>
      </c>
      <c r="D14874" s="1" t="s">
        <v>19</v>
      </c>
      <c r="E14874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874" s="1" t="s">
        <v>722</v>
      </c>
      <c r="G14874" s="1" t="s">
        <v>723</v>
      </c>
      <c r="H14874" s="1" t="s">
        <v>724</v>
      </c>
      <c r="I14874" s="1" t="s">
        <v>16</v>
      </c>
      <c r="J14874" s="1" t="s">
        <v>23</v>
      </c>
      <c r="K14874" s="1" t="s">
        <v>16</v>
      </c>
      <c r="L14874" s="1" t="s">
        <v>16</v>
      </c>
      <c r="M14874" s="1" t="s">
        <v>16</v>
      </c>
      <c r="N14874" s="1" t="s">
        <v>16</v>
      </c>
      <c r="O14874" s="1">
        <v>79.2</v>
      </c>
      <c r="P14874" s="1">
        <v>1.0</v>
      </c>
    </row>
    <row r="14875">
      <c r="A14875" s="1" t="s">
        <v>29</v>
      </c>
      <c r="B14875" s="1" t="s">
        <v>17765</v>
      </c>
      <c r="C14875" s="2" t="s">
        <v>17753</v>
      </c>
      <c r="D14875" s="1" t="s">
        <v>19</v>
      </c>
      <c r="E14875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4875" s="1" t="s">
        <v>3103</v>
      </c>
      <c r="G14875" s="1" t="s">
        <v>3104</v>
      </c>
      <c r="H14875" s="1" t="s">
        <v>3105</v>
      </c>
      <c r="I14875" s="1" t="s">
        <v>16</v>
      </c>
      <c r="J14875" s="1" t="s">
        <v>23</v>
      </c>
      <c r="K14875" s="1" t="s">
        <v>16</v>
      </c>
      <c r="L14875" s="1" t="s">
        <v>16</v>
      </c>
      <c r="M14875" s="1" t="s">
        <v>16</v>
      </c>
      <c r="N14875" s="1" t="s">
        <v>16</v>
      </c>
      <c r="O14875" s="1">
        <v>79.2</v>
      </c>
      <c r="P14875" s="1">
        <v>1.0</v>
      </c>
    </row>
    <row r="14876">
      <c r="A14876" s="1" t="s">
        <v>29</v>
      </c>
      <c r="B14876" s="1" t="s">
        <v>17766</v>
      </c>
      <c r="C14876" s="2" t="s">
        <v>17753</v>
      </c>
      <c r="D14876" s="1" t="s">
        <v>19</v>
      </c>
      <c r="E1487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876" s="1" t="s">
        <v>729</v>
      </c>
      <c r="G14876" s="1" t="s">
        <v>730</v>
      </c>
      <c r="H14876" s="1" t="s">
        <v>731</v>
      </c>
      <c r="I14876" s="1" t="s">
        <v>16</v>
      </c>
      <c r="J14876" s="1" t="s">
        <v>23</v>
      </c>
      <c r="K14876" s="1" t="s">
        <v>16</v>
      </c>
      <c r="L14876" s="1" t="s">
        <v>16</v>
      </c>
      <c r="M14876" s="1" t="s">
        <v>16</v>
      </c>
      <c r="N14876" s="1" t="s">
        <v>16</v>
      </c>
      <c r="O14876" s="1">
        <v>63.2</v>
      </c>
      <c r="P14876" s="1">
        <v>1.0</v>
      </c>
    </row>
    <row r="14877">
      <c r="A14877" s="1" t="s">
        <v>29</v>
      </c>
      <c r="B14877" s="1" t="s">
        <v>17767</v>
      </c>
      <c r="C14877" s="2" t="s">
        <v>17753</v>
      </c>
      <c r="D14877" s="1" t="s">
        <v>19</v>
      </c>
      <c r="E14877" s="3" t="str">
        <f>HYPERLINK("https://fyndiq.se/produkt/53fb4d2f0bdc45ed/", "Samsung Galaxy Note 9 – Härdat glas 9H – Super kvalitet 3D")</f>
        <v>Samsung Galaxy Note 9 – Härdat glas 9H – Super kvalitet 3D</v>
      </c>
      <c r="F14877" s="1" t="s">
        <v>10926</v>
      </c>
      <c r="G14877" s="1" t="s">
        <v>10927</v>
      </c>
      <c r="H14877" s="1" t="s">
        <v>10928</v>
      </c>
      <c r="I14877" s="1" t="s">
        <v>16</v>
      </c>
      <c r="J14877" s="1" t="s">
        <v>23</v>
      </c>
      <c r="K14877" s="1" t="s">
        <v>16</v>
      </c>
      <c r="L14877" s="1" t="s">
        <v>16</v>
      </c>
      <c r="M14877" s="1" t="s">
        <v>16</v>
      </c>
      <c r="N14877" s="1" t="s">
        <v>16</v>
      </c>
      <c r="O14877" s="1">
        <v>55.2</v>
      </c>
      <c r="P14877" s="1">
        <v>1.0</v>
      </c>
    </row>
    <row r="14878">
      <c r="A14878" s="1" t="s">
        <v>29</v>
      </c>
      <c r="B14878" s="1" t="s">
        <v>17768</v>
      </c>
      <c r="C14878" s="2" t="s">
        <v>17753</v>
      </c>
      <c r="D14878" s="1" t="s">
        <v>19</v>
      </c>
      <c r="E14878" s="3" t="str">
        <f t="shared" ref="E14878:E14879" si="705">HYPERLINK("https://fyndiq.se/produkt/b2b21eba0148489f/", "Samsung S8 härdat glass 3D heltäckande skärmskydd")</f>
        <v>Samsung S8 härdat glass 3D heltäckande skärmskydd</v>
      </c>
      <c r="F14878" s="1" t="s">
        <v>438</v>
      </c>
      <c r="G14878" s="1" t="s">
        <v>439</v>
      </c>
      <c r="H14878" s="1" t="s">
        <v>440</v>
      </c>
      <c r="I14878" s="1" t="s">
        <v>16</v>
      </c>
      <c r="J14878" s="1" t="s">
        <v>23</v>
      </c>
      <c r="K14878" s="1" t="s">
        <v>16</v>
      </c>
      <c r="L14878" s="1" t="s">
        <v>16</v>
      </c>
      <c r="M14878" s="1" t="s">
        <v>16</v>
      </c>
      <c r="N14878" s="1" t="s">
        <v>16</v>
      </c>
      <c r="O14878" s="1">
        <v>55.2</v>
      </c>
      <c r="P14878" s="1">
        <v>1.0</v>
      </c>
    </row>
    <row r="14879">
      <c r="A14879" s="1" t="s">
        <v>29</v>
      </c>
      <c r="B14879" s="1" t="s">
        <v>17769</v>
      </c>
      <c r="C14879" s="2" t="s">
        <v>17753</v>
      </c>
      <c r="D14879" s="1" t="s">
        <v>19</v>
      </c>
      <c r="E14879" s="3" t="str">
        <f t="shared" si="705"/>
        <v>Samsung S8 härdat glass 3D heltäckande skärmskydd</v>
      </c>
      <c r="F14879" s="1" t="s">
        <v>438</v>
      </c>
      <c r="G14879" s="1" t="s">
        <v>439</v>
      </c>
      <c r="H14879" s="1" t="s">
        <v>440</v>
      </c>
      <c r="I14879" s="1" t="s">
        <v>16</v>
      </c>
      <c r="J14879" s="1" t="s">
        <v>23</v>
      </c>
      <c r="K14879" s="1" t="s">
        <v>16</v>
      </c>
      <c r="L14879" s="1" t="s">
        <v>16</v>
      </c>
      <c r="M14879" s="1" t="s">
        <v>16</v>
      </c>
      <c r="N14879" s="1" t="s">
        <v>16</v>
      </c>
      <c r="O14879" s="1">
        <v>55.2</v>
      </c>
      <c r="P14879" s="1">
        <v>1.0</v>
      </c>
    </row>
    <row r="14880">
      <c r="A14880" s="1" t="s">
        <v>29</v>
      </c>
      <c r="B14880" s="1" t="s">
        <v>17770</v>
      </c>
      <c r="C14880" s="2" t="s">
        <v>17753</v>
      </c>
      <c r="D14880" s="1" t="s">
        <v>19</v>
      </c>
      <c r="E14880" s="3" t="str">
        <f>HYPERLINK("https://fyndiq.se/produkt/787fda81f78e4114/", "Xiaomi Redmi 12C - Härdat Glas 9H - Super kvalitet 3D Skärmskydd")</f>
        <v>Xiaomi Redmi 12C - Härdat Glas 9H - Super kvalitet 3D Skärmskydd</v>
      </c>
      <c r="F14880" s="1" t="s">
        <v>17771</v>
      </c>
      <c r="G14880" s="1" t="s">
        <v>17772</v>
      </c>
      <c r="H14880" s="1" t="s">
        <v>17773</v>
      </c>
      <c r="I14880" s="1" t="s">
        <v>16</v>
      </c>
      <c r="J14880" s="1" t="s">
        <v>23</v>
      </c>
      <c r="K14880" s="1" t="s">
        <v>16</v>
      </c>
      <c r="L14880" s="1" t="s">
        <v>16</v>
      </c>
      <c r="M14880" s="1" t="s">
        <v>16</v>
      </c>
      <c r="N14880" s="1" t="s">
        <v>16</v>
      </c>
      <c r="O14880" s="1">
        <v>55.2</v>
      </c>
      <c r="P14880" s="1">
        <v>1.0</v>
      </c>
    </row>
    <row r="14881">
      <c r="A14881" s="1" t="s">
        <v>29</v>
      </c>
      <c r="B14881" s="1" t="s">
        <v>17774</v>
      </c>
      <c r="C14881" s="2" t="s">
        <v>17753</v>
      </c>
      <c r="D14881" s="1" t="s">
        <v>19</v>
      </c>
      <c r="E14881" s="3" t="str">
        <f>HYPERLINK("https://fyndiq.se/produkt/6ae5aff483564a84/", "2-Pack Apple Watch 40mm – Härdat glas 9H – Super kvalitet 3D")</f>
        <v>2-Pack Apple Watch 40mm – Härdat glas 9H – Super kvalitet 3D</v>
      </c>
      <c r="F14881" s="1" t="s">
        <v>1418</v>
      </c>
      <c r="G14881" s="1" t="s">
        <v>1419</v>
      </c>
      <c r="H14881" s="1" t="s">
        <v>1420</v>
      </c>
      <c r="I14881" s="1" t="s">
        <v>16</v>
      </c>
      <c r="J14881" s="1" t="s">
        <v>23</v>
      </c>
      <c r="K14881" s="1" t="s">
        <v>16</v>
      </c>
      <c r="L14881" s="1" t="s">
        <v>16</v>
      </c>
      <c r="M14881" s="1" t="s">
        <v>16</v>
      </c>
      <c r="N14881" s="1" t="s">
        <v>16</v>
      </c>
      <c r="O14881" s="1">
        <v>55.2</v>
      </c>
      <c r="P14881" s="1">
        <v>1.0</v>
      </c>
    </row>
    <row r="14882">
      <c r="A14882" s="1" t="s">
        <v>29</v>
      </c>
      <c r="B14882" s="1" t="s">
        <v>17775</v>
      </c>
      <c r="C14882" s="2" t="s">
        <v>17753</v>
      </c>
      <c r="D14882" s="1" t="s">
        <v>19</v>
      </c>
      <c r="E14882" s="3" t="str">
        <f>HYPERLINK("https://fyndiq.se/produkt/d797b2d066ca471c/", "2-Pack Apple Watch 44mm – Härdat glas 9H – Super kvalitet 3D")</f>
        <v>2-Pack Apple Watch 44mm – Härdat glas 9H – Super kvalitet 3D</v>
      </c>
      <c r="F14882" s="1" t="s">
        <v>1392</v>
      </c>
      <c r="G14882" s="1" t="s">
        <v>1393</v>
      </c>
      <c r="H14882" s="1" t="s">
        <v>1394</v>
      </c>
      <c r="I14882" s="1" t="s">
        <v>16</v>
      </c>
      <c r="J14882" s="1" t="s">
        <v>23</v>
      </c>
      <c r="K14882" s="1" t="s">
        <v>16</v>
      </c>
      <c r="L14882" s="1" t="s">
        <v>16</v>
      </c>
      <c r="M14882" s="1" t="s">
        <v>16</v>
      </c>
      <c r="N14882" s="1" t="s">
        <v>16</v>
      </c>
      <c r="O14882" s="1">
        <v>55.2</v>
      </c>
      <c r="P14882" s="1">
        <v>1.0</v>
      </c>
    </row>
    <row r="14883">
      <c r="A14883" s="1" t="s">
        <v>29</v>
      </c>
      <c r="B14883" s="1" t="s">
        <v>17776</v>
      </c>
      <c r="C14883" s="2" t="s">
        <v>17753</v>
      </c>
      <c r="D14883" s="1" t="s">
        <v>19</v>
      </c>
      <c r="E14883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883" s="1" t="s">
        <v>47</v>
      </c>
      <c r="G14883" s="2" t="s">
        <v>48</v>
      </c>
      <c r="H14883" s="1" t="s">
        <v>49</v>
      </c>
      <c r="I14883" s="1" t="s">
        <v>16</v>
      </c>
      <c r="J14883" s="1" t="s">
        <v>23</v>
      </c>
      <c r="K14883" s="1" t="s">
        <v>16</v>
      </c>
      <c r="L14883" s="1" t="s">
        <v>16</v>
      </c>
      <c r="M14883" s="1" t="s">
        <v>16</v>
      </c>
      <c r="N14883" s="1" t="s">
        <v>16</v>
      </c>
      <c r="O14883" s="1">
        <v>183.2</v>
      </c>
      <c r="P14883" s="1">
        <v>2.0</v>
      </c>
    </row>
    <row r="14884">
      <c r="A14884" s="1" t="s">
        <v>29</v>
      </c>
      <c r="B14884" s="1" t="s">
        <v>17777</v>
      </c>
      <c r="C14884" s="2" t="s">
        <v>17753</v>
      </c>
      <c r="D14884" s="1" t="s">
        <v>19</v>
      </c>
      <c r="E14884" s="3" t="str">
        <f t="shared" ref="E14884:E14885" si="706">HYPERLINK("https://fyndiq.se/produkt/28799ed0373d40b4/", "2 Pack Galaxy S21 Ultra 5G- Härdat glas 9H - Super kvalitet 3D")</f>
        <v>2 Pack Galaxy S21 Ultra 5G- Härdat glas 9H - Super kvalitet 3D</v>
      </c>
      <c r="F14884" s="1" t="s">
        <v>272</v>
      </c>
      <c r="G14884" s="1" t="s">
        <v>273</v>
      </c>
      <c r="H14884" s="1" t="s">
        <v>274</v>
      </c>
      <c r="I14884" s="1" t="s">
        <v>16</v>
      </c>
      <c r="J14884" s="1" t="s">
        <v>23</v>
      </c>
      <c r="K14884" s="1" t="s">
        <v>16</v>
      </c>
      <c r="L14884" s="1" t="s">
        <v>16</v>
      </c>
      <c r="M14884" s="1" t="s">
        <v>16</v>
      </c>
      <c r="N14884" s="1" t="s">
        <v>16</v>
      </c>
      <c r="O14884" s="1">
        <v>63.2</v>
      </c>
      <c r="P14884" s="1">
        <v>1.0</v>
      </c>
    </row>
    <row r="14885">
      <c r="A14885" s="1" t="s">
        <v>29</v>
      </c>
      <c r="B14885" s="1" t="s">
        <v>17778</v>
      </c>
      <c r="C14885" s="2" t="s">
        <v>17753</v>
      </c>
      <c r="D14885" s="1" t="s">
        <v>19</v>
      </c>
      <c r="E14885" s="3" t="str">
        <f t="shared" si="706"/>
        <v>2 Pack Galaxy S21 Ultra 5G- Härdat glas 9H - Super kvalitet 3D</v>
      </c>
      <c r="F14885" s="1" t="s">
        <v>272</v>
      </c>
      <c r="G14885" s="1" t="s">
        <v>273</v>
      </c>
      <c r="H14885" s="1" t="s">
        <v>274</v>
      </c>
      <c r="I14885" s="1" t="s">
        <v>16</v>
      </c>
      <c r="J14885" s="1" t="s">
        <v>23</v>
      </c>
      <c r="K14885" s="1" t="s">
        <v>16</v>
      </c>
      <c r="L14885" s="1" t="s">
        <v>16</v>
      </c>
      <c r="M14885" s="1" t="s">
        <v>16</v>
      </c>
      <c r="N14885" s="1" t="s">
        <v>16</v>
      </c>
      <c r="O14885" s="1">
        <v>63.2</v>
      </c>
      <c r="P14885" s="1">
        <v>1.0</v>
      </c>
    </row>
    <row r="14886">
      <c r="A14886" s="1" t="s">
        <v>29</v>
      </c>
      <c r="B14886" s="1" t="s">
        <v>17779</v>
      </c>
      <c r="C14886" s="2" t="s">
        <v>17753</v>
      </c>
      <c r="D14886" s="1" t="s">
        <v>19</v>
      </c>
      <c r="E14886" s="3" t="str">
        <f t="shared" ref="E14886:E14887" si="707">HYPERLINK("https://fyndiq.se/produkt/a047b5d99d58461d/", "2-Pack Google Pixel 6A - Härdat glas 9H - Super kvalitet 3D")</f>
        <v>2-Pack Google Pixel 6A - Härdat glas 9H - Super kvalitet 3D</v>
      </c>
      <c r="F14886" s="1" t="s">
        <v>1205</v>
      </c>
      <c r="G14886" s="1" t="s">
        <v>1206</v>
      </c>
      <c r="H14886" s="1" t="s">
        <v>1207</v>
      </c>
      <c r="I14886" s="1" t="s">
        <v>16</v>
      </c>
      <c r="J14886" s="1" t="s">
        <v>23</v>
      </c>
      <c r="K14886" s="1" t="s">
        <v>16</v>
      </c>
      <c r="L14886" s="1" t="s">
        <v>16</v>
      </c>
      <c r="M14886" s="1" t="s">
        <v>16</v>
      </c>
      <c r="N14886" s="1" t="s">
        <v>16</v>
      </c>
      <c r="O14886" s="1">
        <v>63.2</v>
      </c>
      <c r="P14886" s="1">
        <v>1.0</v>
      </c>
    </row>
    <row r="14887">
      <c r="A14887" s="1" t="s">
        <v>29</v>
      </c>
      <c r="B14887" s="1" t="s">
        <v>17780</v>
      </c>
      <c r="C14887" s="2" t="s">
        <v>17753</v>
      </c>
      <c r="D14887" s="1" t="s">
        <v>19</v>
      </c>
      <c r="E14887" s="3" t="str">
        <f t="shared" si="707"/>
        <v>2-Pack Google Pixel 6A - Härdat glas 9H - Super kvalitet 3D</v>
      </c>
      <c r="F14887" s="1" t="s">
        <v>1205</v>
      </c>
      <c r="G14887" s="1" t="s">
        <v>1206</v>
      </c>
      <c r="H14887" s="1" t="s">
        <v>1207</v>
      </c>
      <c r="I14887" s="1" t="s">
        <v>16</v>
      </c>
      <c r="J14887" s="1" t="s">
        <v>23</v>
      </c>
      <c r="K14887" s="1" t="s">
        <v>16</v>
      </c>
      <c r="L14887" s="1" t="s">
        <v>16</v>
      </c>
      <c r="M14887" s="1" t="s">
        <v>16</v>
      </c>
      <c r="N14887" s="1" t="s">
        <v>16</v>
      </c>
      <c r="O14887" s="1">
        <v>63.2</v>
      </c>
      <c r="P14887" s="1">
        <v>1.0</v>
      </c>
    </row>
    <row r="14888">
      <c r="A14888" s="1" t="s">
        <v>29</v>
      </c>
      <c r="B14888" s="1" t="s">
        <v>17781</v>
      </c>
      <c r="C14888" s="2" t="s">
        <v>17753</v>
      </c>
      <c r="D14888" s="1" t="s">
        <v>19</v>
      </c>
      <c r="E14888" s="3" t="str">
        <f>HYPERLINK("https://fyndiq.se/produkt/0f244212ec124dcd/", "2 Pack OnePlus 9 5G - Härdat glas 9H - Super kvalitet 3D Skärmskydd")</f>
        <v>2 Pack OnePlus 9 5G - Härdat glas 9H - Super kvalitet 3D Skärmskydd</v>
      </c>
      <c r="F14888" s="1" t="s">
        <v>803</v>
      </c>
      <c r="G14888" s="1" t="s">
        <v>804</v>
      </c>
      <c r="H14888" s="1" t="s">
        <v>805</v>
      </c>
      <c r="I14888" s="1" t="s">
        <v>16</v>
      </c>
      <c r="J14888" s="1" t="s">
        <v>23</v>
      </c>
      <c r="K14888" s="1" t="s">
        <v>16</v>
      </c>
      <c r="L14888" s="1" t="s">
        <v>16</v>
      </c>
      <c r="M14888" s="1" t="s">
        <v>16</v>
      </c>
      <c r="N14888" s="1" t="s">
        <v>16</v>
      </c>
      <c r="O14888" s="1">
        <v>63.2</v>
      </c>
      <c r="P14888" s="1">
        <v>1.0</v>
      </c>
    </row>
    <row r="14889">
      <c r="A14889" s="1" t="s">
        <v>29</v>
      </c>
      <c r="B14889" s="1" t="s">
        <v>17782</v>
      </c>
      <c r="C14889" s="2" t="s">
        <v>17753</v>
      </c>
      <c r="D14889" s="1" t="s">
        <v>19</v>
      </c>
      <c r="E1488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4889" s="1" t="s">
        <v>977</v>
      </c>
      <c r="G14889" s="1" t="s">
        <v>978</v>
      </c>
      <c r="H14889" s="1" t="s">
        <v>979</v>
      </c>
      <c r="I14889" s="1" t="s">
        <v>16</v>
      </c>
      <c r="J14889" s="1" t="s">
        <v>23</v>
      </c>
      <c r="K14889" s="1" t="s">
        <v>16</v>
      </c>
      <c r="L14889" s="1" t="s">
        <v>16</v>
      </c>
      <c r="M14889" s="1" t="s">
        <v>16</v>
      </c>
      <c r="N14889" s="1" t="s">
        <v>16</v>
      </c>
      <c r="O14889" s="1">
        <v>63.2</v>
      </c>
      <c r="P14889" s="1">
        <v>1.0</v>
      </c>
    </row>
    <row r="14890">
      <c r="A14890" s="1" t="s">
        <v>29</v>
      </c>
      <c r="B14890" s="1" t="s">
        <v>17783</v>
      </c>
      <c r="C14890" s="2" t="s">
        <v>17753</v>
      </c>
      <c r="D14890" s="1" t="s">
        <v>19</v>
      </c>
      <c r="E14890" s="3" t="str">
        <f t="shared" ref="E14890:E14891" si="708">HYPERLINK("https://fyndiq.se/produkt/b9290a8450fa41d6/", "2-Pack MOTOROLA MOTO E13 Skärmskydd - Härdat Glas 9H - Super kvalitet 3D")</f>
        <v>2-Pack MOTOROLA MOTO E13 Skärmskydd - Härdat Glas 9H - Super kvalitet 3D</v>
      </c>
      <c r="F14890" s="1" t="s">
        <v>1625</v>
      </c>
      <c r="G14890" s="1" t="s">
        <v>1626</v>
      </c>
      <c r="H14890" s="1" t="s">
        <v>1627</v>
      </c>
      <c r="I14890" s="1" t="s">
        <v>16</v>
      </c>
      <c r="J14890" s="1" t="s">
        <v>23</v>
      </c>
      <c r="K14890" s="1" t="s">
        <v>16</v>
      </c>
      <c r="L14890" s="1" t="s">
        <v>16</v>
      </c>
      <c r="M14890" s="1" t="s">
        <v>16</v>
      </c>
      <c r="N14890" s="1" t="s">
        <v>16</v>
      </c>
      <c r="O14890" s="1">
        <v>63.2</v>
      </c>
      <c r="P14890" s="1">
        <v>1.0</v>
      </c>
    </row>
    <row r="14891">
      <c r="A14891" s="1" t="s">
        <v>29</v>
      </c>
      <c r="B14891" s="1" t="s">
        <v>17784</v>
      </c>
      <c r="C14891" s="2" t="s">
        <v>17753</v>
      </c>
      <c r="D14891" s="1" t="s">
        <v>19</v>
      </c>
      <c r="E14891" s="3" t="str">
        <f t="shared" si="708"/>
        <v>2-Pack MOTOROLA MOTO E13 Skärmskydd - Härdat Glas 9H - Super kvalitet 3D</v>
      </c>
      <c r="F14891" s="1" t="s">
        <v>1625</v>
      </c>
      <c r="G14891" s="1" t="s">
        <v>1626</v>
      </c>
      <c r="H14891" s="1" t="s">
        <v>1627</v>
      </c>
      <c r="I14891" s="1" t="s">
        <v>16</v>
      </c>
      <c r="J14891" s="1" t="s">
        <v>23</v>
      </c>
      <c r="K14891" s="1" t="s">
        <v>16</v>
      </c>
      <c r="L14891" s="1" t="s">
        <v>16</v>
      </c>
      <c r="M14891" s="1" t="s">
        <v>16</v>
      </c>
      <c r="N14891" s="1" t="s">
        <v>16</v>
      </c>
      <c r="O14891" s="1">
        <v>63.2</v>
      </c>
      <c r="P14891" s="1">
        <v>1.0</v>
      </c>
    </row>
    <row r="14892">
      <c r="A14892" s="1" t="s">
        <v>29</v>
      </c>
      <c r="B14892" s="1" t="s">
        <v>17785</v>
      </c>
      <c r="C14892" s="2" t="s">
        <v>17753</v>
      </c>
      <c r="D14892" s="1" t="s">
        <v>19</v>
      </c>
      <c r="E14892" s="3" t="str">
        <f t="shared" ref="E14892:E14893" si="709">HYPERLINK("https://fyndiq.se/produkt/dfe28e565d2e4c8d/", "2 Pack Samsung S21 FE - 9H Härdat Glass - Super Kvalitet 3D")</f>
        <v>2 Pack Samsung S21 FE - 9H Härdat Glass - Super Kvalitet 3D</v>
      </c>
      <c r="F14892" s="1" t="s">
        <v>276</v>
      </c>
      <c r="G14892" s="1" t="s">
        <v>277</v>
      </c>
      <c r="H14892" s="1" t="s">
        <v>278</v>
      </c>
      <c r="I14892" s="1" t="s">
        <v>16</v>
      </c>
      <c r="J14892" s="1" t="s">
        <v>23</v>
      </c>
      <c r="K14892" s="1" t="s">
        <v>16</v>
      </c>
      <c r="L14892" s="1" t="s">
        <v>16</v>
      </c>
      <c r="M14892" s="1" t="s">
        <v>16</v>
      </c>
      <c r="N14892" s="1" t="s">
        <v>16</v>
      </c>
      <c r="O14892" s="1">
        <v>63.2</v>
      </c>
      <c r="P14892" s="1">
        <v>1.0</v>
      </c>
    </row>
    <row r="14893">
      <c r="A14893" s="1" t="s">
        <v>29</v>
      </c>
      <c r="B14893" s="1" t="s">
        <v>17786</v>
      </c>
      <c r="C14893" s="2" t="s">
        <v>17753</v>
      </c>
      <c r="D14893" s="1" t="s">
        <v>19</v>
      </c>
      <c r="E14893" s="3" t="str">
        <f t="shared" si="709"/>
        <v>2 Pack Samsung S21 FE - 9H Härdat Glass - Super Kvalitet 3D</v>
      </c>
      <c r="F14893" s="1" t="s">
        <v>276</v>
      </c>
      <c r="G14893" s="1" t="s">
        <v>277</v>
      </c>
      <c r="H14893" s="1" t="s">
        <v>278</v>
      </c>
      <c r="I14893" s="1" t="s">
        <v>16</v>
      </c>
      <c r="J14893" s="1" t="s">
        <v>23</v>
      </c>
      <c r="K14893" s="1" t="s">
        <v>16</v>
      </c>
      <c r="L14893" s="1" t="s">
        <v>16</v>
      </c>
      <c r="M14893" s="1" t="s">
        <v>16</v>
      </c>
      <c r="N14893" s="1" t="s">
        <v>16</v>
      </c>
      <c r="O14893" s="1">
        <v>63.2</v>
      </c>
      <c r="P14893" s="1">
        <v>1.0</v>
      </c>
    </row>
    <row r="14894">
      <c r="A14894" s="1" t="s">
        <v>29</v>
      </c>
      <c r="B14894" s="1" t="s">
        <v>17787</v>
      </c>
      <c r="C14894" s="2" t="s">
        <v>17753</v>
      </c>
      <c r="D14894" s="1" t="s">
        <v>19</v>
      </c>
      <c r="E14894" s="3" t="str">
        <f>HYPERLINK("https://fyndiq.se/produkt/c994677cc76e4faf/", "1-Pack Samsung S20 FE (4G) Skärmskydd &amp; 1-Pack linsskydd - Härdat Glas 9H - Super kvalitet 3D")</f>
        <v>1-Pack Samsung S20 FE (4G) Skärmskydd &amp; 1-Pack linsskydd - Härdat Glas 9H - Super kvalitet 3D</v>
      </c>
      <c r="F14894" s="1" t="s">
        <v>4288</v>
      </c>
      <c r="G14894" s="1" t="s">
        <v>4289</v>
      </c>
      <c r="H14894" s="1" t="s">
        <v>4290</v>
      </c>
      <c r="I14894" s="1" t="s">
        <v>16</v>
      </c>
      <c r="J14894" s="1" t="s">
        <v>23</v>
      </c>
      <c r="K14894" s="1" t="s">
        <v>16</v>
      </c>
      <c r="L14894" s="1" t="s">
        <v>16</v>
      </c>
      <c r="M14894" s="1" t="s">
        <v>16</v>
      </c>
      <c r="N14894" s="1" t="s">
        <v>16</v>
      </c>
      <c r="O14894" s="1">
        <v>63.2</v>
      </c>
      <c r="P14894" s="1">
        <v>1.0</v>
      </c>
    </row>
    <row r="14895">
      <c r="A14895" s="1" t="s">
        <v>29</v>
      </c>
      <c r="B14895" s="1" t="s">
        <v>17788</v>
      </c>
      <c r="C14895" s="2" t="s">
        <v>17753</v>
      </c>
      <c r="D14895" s="1" t="s">
        <v>19</v>
      </c>
      <c r="E14895" s="3" t="str">
        <f>HYPERLINK("https://fyndiq.se/produkt/e25e081a72dc4cb1/", "2-Pack Xiaomi 10T Pro 5G - Härdat glas 9H-Super kvalitet 3D")</f>
        <v>2-Pack Xiaomi 10T Pro 5G - Härdat glas 9H-Super kvalitet 3D</v>
      </c>
      <c r="F14895" s="1" t="s">
        <v>1257</v>
      </c>
      <c r="G14895" s="1" t="s">
        <v>1258</v>
      </c>
      <c r="H14895" s="1" t="s">
        <v>1259</v>
      </c>
      <c r="I14895" s="1" t="s">
        <v>16</v>
      </c>
      <c r="J14895" s="1" t="s">
        <v>23</v>
      </c>
      <c r="K14895" s="1" t="s">
        <v>16</v>
      </c>
      <c r="L14895" s="1" t="s">
        <v>16</v>
      </c>
      <c r="M14895" s="1" t="s">
        <v>16</v>
      </c>
      <c r="N14895" s="1" t="s">
        <v>16</v>
      </c>
      <c r="O14895" s="1">
        <v>63.2</v>
      </c>
      <c r="P14895" s="1">
        <v>1.0</v>
      </c>
    </row>
    <row r="14896">
      <c r="A14896" s="1" t="s">
        <v>29</v>
      </c>
      <c r="B14896" s="1" t="s">
        <v>17789</v>
      </c>
      <c r="C14896" s="2" t="s">
        <v>17753</v>
      </c>
      <c r="D14896" s="1" t="s">
        <v>19</v>
      </c>
      <c r="E14896" s="3" t="str">
        <f>HYPERLINK("https://fyndiq.se/produkt/311d90a74d234421/", "2 Pack Xiaomi 12 - Härdat glas 9H-Super kvalitet 3D Skärmskydd")</f>
        <v>2 Pack Xiaomi 12 - Härdat glas 9H-Super kvalitet 3D Skärmskydd</v>
      </c>
      <c r="F14896" s="1" t="s">
        <v>582</v>
      </c>
      <c r="G14896" s="1" t="s">
        <v>583</v>
      </c>
      <c r="H14896" s="1" t="s">
        <v>584</v>
      </c>
      <c r="I14896" s="1" t="s">
        <v>16</v>
      </c>
      <c r="J14896" s="1" t="s">
        <v>23</v>
      </c>
      <c r="K14896" s="1" t="s">
        <v>16</v>
      </c>
      <c r="L14896" s="1" t="s">
        <v>16</v>
      </c>
      <c r="M14896" s="1" t="s">
        <v>16</v>
      </c>
      <c r="N14896" s="1" t="s">
        <v>16</v>
      </c>
      <c r="O14896" s="1">
        <v>63.2</v>
      </c>
      <c r="P14896" s="1">
        <v>1.0</v>
      </c>
    </row>
    <row r="14897">
      <c r="A14897" s="1" t="s">
        <v>29</v>
      </c>
      <c r="B14897" s="1" t="s">
        <v>17790</v>
      </c>
      <c r="C14897" s="2" t="s">
        <v>17753</v>
      </c>
      <c r="D14897" s="1" t="s">
        <v>19</v>
      </c>
      <c r="E14897" s="3" t="str">
        <f>HYPERLINK("https://fyndiq.se/produkt/aeba6191677846f3/", "2 Pack Xiaomi Redmi 9AT - Härdat Glas 9H - Super kvalitet 3D Skärmskydd")</f>
        <v>2 Pack Xiaomi Redmi 9AT - Härdat Glas 9H - Super kvalitet 3D Skärmskydd</v>
      </c>
      <c r="F14897" s="1" t="s">
        <v>16251</v>
      </c>
      <c r="G14897" s="1" t="s">
        <v>16252</v>
      </c>
      <c r="H14897" s="1" t="s">
        <v>16253</v>
      </c>
      <c r="I14897" s="1" t="s">
        <v>16</v>
      </c>
      <c r="J14897" s="1" t="s">
        <v>23</v>
      </c>
      <c r="K14897" s="1" t="s">
        <v>16</v>
      </c>
      <c r="L14897" s="1" t="s">
        <v>16</v>
      </c>
      <c r="M14897" s="1" t="s">
        <v>16</v>
      </c>
      <c r="N14897" s="1" t="s">
        <v>16</v>
      </c>
      <c r="O14897" s="1">
        <v>63.2</v>
      </c>
      <c r="P14897" s="1">
        <v>1.0</v>
      </c>
    </row>
    <row r="14898">
      <c r="A14898" s="1" t="s">
        <v>29</v>
      </c>
      <c r="B14898" s="1" t="s">
        <v>17791</v>
      </c>
      <c r="C14898" s="2" t="s">
        <v>17753</v>
      </c>
      <c r="D14898" s="1" t="s">
        <v>19</v>
      </c>
      <c r="E14898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4898" s="1" t="s">
        <v>2836</v>
      </c>
      <c r="G14898" s="1" t="s">
        <v>2837</v>
      </c>
      <c r="H14898" s="1" t="s">
        <v>2838</v>
      </c>
      <c r="I14898" s="1" t="s">
        <v>16</v>
      </c>
      <c r="J14898" s="1" t="s">
        <v>23</v>
      </c>
      <c r="K14898" s="1" t="s">
        <v>16</v>
      </c>
      <c r="L14898" s="1" t="s">
        <v>16</v>
      </c>
      <c r="M14898" s="1" t="s">
        <v>16</v>
      </c>
      <c r="N14898" s="1" t="s">
        <v>16</v>
      </c>
      <c r="O14898" s="1">
        <v>63.2</v>
      </c>
      <c r="P14898" s="1">
        <v>1.0</v>
      </c>
    </row>
    <row r="14899">
      <c r="A14899" s="1" t="s">
        <v>29</v>
      </c>
      <c r="B14899" s="1" t="s">
        <v>17792</v>
      </c>
      <c r="C14899" s="2" t="s">
        <v>17753</v>
      </c>
      <c r="D14899" s="1" t="s">
        <v>19</v>
      </c>
      <c r="E14899" s="3" t="str">
        <f>HYPERLINK("https://fyndiq.se/produkt/7c990866bb87402c/", "2-Pack Xiaomi 11 Lite 5G NE - Härdat Glas 9H - Super kvalitet 3D")</f>
        <v>2-Pack Xiaomi 11 Lite 5G NE - Härdat Glas 9H - Super kvalitet 3D</v>
      </c>
      <c r="F14899" s="1" t="s">
        <v>544</v>
      </c>
      <c r="G14899" s="1" t="s">
        <v>545</v>
      </c>
      <c r="H14899" s="1" t="s">
        <v>546</v>
      </c>
      <c r="I14899" s="1" t="s">
        <v>16</v>
      </c>
      <c r="J14899" s="1" t="s">
        <v>23</v>
      </c>
      <c r="K14899" s="1" t="s">
        <v>16</v>
      </c>
      <c r="L14899" s="1" t="s">
        <v>16</v>
      </c>
      <c r="M14899" s="1" t="s">
        <v>16</v>
      </c>
      <c r="N14899" s="1" t="s">
        <v>16</v>
      </c>
      <c r="O14899" s="1">
        <v>63.2</v>
      </c>
      <c r="P14899" s="1">
        <v>1.0</v>
      </c>
    </row>
    <row r="14900">
      <c r="A14900" s="1" t="s">
        <v>29</v>
      </c>
      <c r="B14900" s="1" t="s">
        <v>17793</v>
      </c>
      <c r="C14900" s="2" t="s">
        <v>17753</v>
      </c>
      <c r="D14900" s="1" t="s">
        <v>19</v>
      </c>
      <c r="E14900" s="3" t="str">
        <f>HYPERLINK("https://fyndiq.se/produkt/9f3f4d2de3c94916/", "2 Pack Samsung Galaxy S9 - Härdat glas-9H Super kvalitet 3D")</f>
        <v>2 Pack Samsung Galaxy S9 - Härdat glas-9H Super kvalitet 3D</v>
      </c>
      <c r="F14900" s="1" t="s">
        <v>1500</v>
      </c>
      <c r="G14900" s="1" t="s">
        <v>1501</v>
      </c>
      <c r="H14900" s="1" t="s">
        <v>1502</v>
      </c>
      <c r="I14900" s="1" t="s">
        <v>16</v>
      </c>
      <c r="J14900" s="1" t="s">
        <v>23</v>
      </c>
      <c r="K14900" s="1" t="s">
        <v>16</v>
      </c>
      <c r="L14900" s="1" t="s">
        <v>16</v>
      </c>
      <c r="M14900" s="1" t="s">
        <v>16</v>
      </c>
      <c r="N14900" s="1" t="s">
        <v>16</v>
      </c>
      <c r="O14900" s="1">
        <v>63.2</v>
      </c>
      <c r="P14900" s="1">
        <v>1.0</v>
      </c>
    </row>
    <row r="14901">
      <c r="A14901" s="1" t="s">
        <v>29</v>
      </c>
      <c r="B14901" s="1" t="s">
        <v>17794</v>
      </c>
      <c r="C14901" s="2" t="s">
        <v>17753</v>
      </c>
      <c r="D14901" s="1" t="s">
        <v>19</v>
      </c>
      <c r="E14901" s="3" t="str">
        <f>HYPERLINK("https://fyndiq.se/produkt/a002f83ad36944e4/", "2 Pack Samsung Watch 44mm - Härdat glas 9H - Super kvalitet")</f>
        <v>2 Pack Samsung Watch 44mm - Härdat glas 9H - Super kvalitet</v>
      </c>
      <c r="F14901" s="1" t="s">
        <v>8979</v>
      </c>
      <c r="G14901" s="1" t="s">
        <v>8980</v>
      </c>
      <c r="H14901" s="1" t="s">
        <v>8981</v>
      </c>
      <c r="I14901" s="1" t="s">
        <v>16</v>
      </c>
      <c r="J14901" s="1" t="s">
        <v>23</v>
      </c>
      <c r="K14901" s="1" t="s">
        <v>16</v>
      </c>
      <c r="L14901" s="1" t="s">
        <v>16</v>
      </c>
      <c r="M14901" s="1" t="s">
        <v>16</v>
      </c>
      <c r="N14901" s="1" t="s">
        <v>16</v>
      </c>
      <c r="O14901" s="1">
        <v>63.2</v>
      </c>
      <c r="P14901" s="1">
        <v>1.0</v>
      </c>
    </row>
    <row r="14902">
      <c r="A14902" s="1" t="s">
        <v>29</v>
      </c>
      <c r="B14902" s="1" t="s">
        <v>17795</v>
      </c>
      <c r="C14902" s="2" t="s">
        <v>17753</v>
      </c>
      <c r="D14902" s="1" t="s">
        <v>19</v>
      </c>
      <c r="E14902" s="3" t="str">
        <f>HYPERLINK("https://fyndiq.se/produkt/ef10e4ba492c46df/", "2-Pack Samsung S23 FE 5G - 9H Härdat Glass - Super Kvalitet 3D")</f>
        <v>2-Pack Samsung S23 FE 5G - 9H Härdat Glass - Super Kvalitet 3D</v>
      </c>
      <c r="F14902" s="1" t="s">
        <v>2521</v>
      </c>
      <c r="G14902" s="1" t="s">
        <v>2522</v>
      </c>
      <c r="H14902" s="1" t="s">
        <v>2523</v>
      </c>
      <c r="I14902" s="1" t="s">
        <v>16</v>
      </c>
      <c r="J14902" s="1" t="s">
        <v>23</v>
      </c>
      <c r="K14902" s="1" t="s">
        <v>16</v>
      </c>
      <c r="L14902" s="1" t="s">
        <v>16</v>
      </c>
      <c r="M14902" s="1" t="s">
        <v>16</v>
      </c>
      <c r="N14902" s="1" t="s">
        <v>16</v>
      </c>
      <c r="O14902" s="1">
        <v>63.2</v>
      </c>
      <c r="P14902" s="1">
        <v>1.0</v>
      </c>
    </row>
    <row r="14903">
      <c r="A14903" s="1" t="s">
        <v>29</v>
      </c>
      <c r="B14903" s="1" t="s">
        <v>17796</v>
      </c>
      <c r="C14903" s="2" t="s">
        <v>17753</v>
      </c>
      <c r="D14903" s="1" t="s">
        <v>19</v>
      </c>
      <c r="E14903" s="3" t="str">
        <f>HYPERLINK("https://fyndiq.se/produkt/416415a768684efb/", "2-Pack Samsung Galaxy S21 5G - 9H Härdat Glas - HD")</f>
        <v>2-Pack Samsung Galaxy S21 5G - 9H Härdat Glas - HD</v>
      </c>
      <c r="F14903" s="1" t="s">
        <v>39</v>
      </c>
      <c r="G14903" s="1" t="s">
        <v>40</v>
      </c>
      <c r="H14903" s="1" t="s">
        <v>41</v>
      </c>
      <c r="I14903" s="1" t="s">
        <v>16</v>
      </c>
      <c r="J14903" s="1" t="s">
        <v>23</v>
      </c>
      <c r="K14903" s="1" t="s">
        <v>16</v>
      </c>
      <c r="L14903" s="1" t="s">
        <v>16</v>
      </c>
      <c r="M14903" s="1" t="s">
        <v>16</v>
      </c>
      <c r="N14903" s="1" t="s">
        <v>16</v>
      </c>
      <c r="O14903" s="1">
        <v>63.2</v>
      </c>
      <c r="P14903" s="1">
        <v>1.0</v>
      </c>
    </row>
    <row r="14904">
      <c r="A14904" s="1" t="s">
        <v>29</v>
      </c>
      <c r="B14904" s="1" t="s">
        <v>17797</v>
      </c>
      <c r="C14904" s="2" t="s">
        <v>17753</v>
      </c>
      <c r="D14904" s="1" t="s">
        <v>19</v>
      </c>
      <c r="E14904" s="3" t="str">
        <f>HYPERLINK("https://fyndiq.se/produkt/e9c1dd33f1fd4d17/", "2-Pack Samsung Galaxy S21 5G - Härdat Glas Skärmskydd 9H - HD")</f>
        <v>2-Pack Samsung Galaxy S21 5G - Härdat Glas Skärmskydd 9H - HD</v>
      </c>
      <c r="F14904" s="1" t="s">
        <v>454</v>
      </c>
      <c r="G14904" s="1" t="s">
        <v>455</v>
      </c>
      <c r="H14904" s="1" t="s">
        <v>456</v>
      </c>
      <c r="I14904" s="1" t="s">
        <v>16</v>
      </c>
      <c r="J14904" s="1" t="s">
        <v>23</v>
      </c>
      <c r="K14904" s="1" t="s">
        <v>16</v>
      </c>
      <c r="L14904" s="1" t="s">
        <v>16</v>
      </c>
      <c r="M14904" s="1" t="s">
        <v>16</v>
      </c>
      <c r="N14904" s="1" t="s">
        <v>16</v>
      </c>
      <c r="O14904" s="1">
        <v>63.2</v>
      </c>
      <c r="P14904" s="1">
        <v>1.0</v>
      </c>
    </row>
    <row r="14905">
      <c r="A14905" s="1" t="s">
        <v>29</v>
      </c>
      <c r="B14905" s="1" t="s">
        <v>17798</v>
      </c>
      <c r="C14905" s="2" t="s">
        <v>17753</v>
      </c>
      <c r="D14905" s="1" t="s">
        <v>19</v>
      </c>
      <c r="E14905" s="3" t="str">
        <f>HYPERLINK("https://fyndiq.se/produkt/fb71bd1df0c24a44/", "2-Pack Samsung Galaxy A34 (5G) - 9H Härdat Glass - 3D Super Kvalitet")</f>
        <v>2-Pack Samsung Galaxy A34 (5G) - 9H Härdat Glass - 3D Super Kvalitet</v>
      </c>
      <c r="F14905" s="1" t="s">
        <v>75</v>
      </c>
      <c r="G14905" s="1" t="s">
        <v>76</v>
      </c>
      <c r="H14905" s="1" t="s">
        <v>77</v>
      </c>
      <c r="I14905" s="1" t="s">
        <v>16</v>
      </c>
      <c r="J14905" s="1" t="s">
        <v>23</v>
      </c>
      <c r="K14905" s="1" t="s">
        <v>16</v>
      </c>
      <c r="L14905" s="1" t="s">
        <v>16</v>
      </c>
      <c r="M14905" s="1" t="s">
        <v>16</v>
      </c>
      <c r="N14905" s="1" t="s">
        <v>16</v>
      </c>
      <c r="O14905" s="1">
        <v>63.2</v>
      </c>
      <c r="P14905" s="1">
        <v>1.0</v>
      </c>
    </row>
    <row r="14906">
      <c r="A14906" s="1" t="s">
        <v>29</v>
      </c>
      <c r="B14906" s="1" t="s">
        <v>17799</v>
      </c>
      <c r="C14906" s="2" t="s">
        <v>17753</v>
      </c>
      <c r="D14906" s="1" t="s">
        <v>19</v>
      </c>
      <c r="E14906" s="3" t="str">
        <f t="shared" ref="E14906:E14909" si="710">HYPERLINK("https://fyndiq.se/produkt/4bbb3fa8e0b44286/", "2-Pack XIAOMI REDMI 13C Skärmskydd - Härdat Glas 9H - Super kvalitet 3D")</f>
        <v>2-Pack XIAOMI REDMI 13C Skärmskydd - Härdat Glas 9H - Super kvalitet 3D</v>
      </c>
      <c r="F14906" s="1" t="s">
        <v>103</v>
      </c>
      <c r="G14906" s="1" t="s">
        <v>104</v>
      </c>
      <c r="H14906" s="1" t="s">
        <v>105</v>
      </c>
      <c r="I14906" s="1" t="s">
        <v>16</v>
      </c>
      <c r="J14906" s="1" t="s">
        <v>23</v>
      </c>
      <c r="K14906" s="1" t="s">
        <v>16</v>
      </c>
      <c r="L14906" s="1" t="s">
        <v>16</v>
      </c>
      <c r="M14906" s="1" t="s">
        <v>16</v>
      </c>
      <c r="N14906" s="1" t="s">
        <v>16</v>
      </c>
      <c r="O14906" s="1">
        <v>63.2</v>
      </c>
      <c r="P14906" s="1">
        <v>1.0</v>
      </c>
    </row>
    <row r="14907">
      <c r="A14907" s="1" t="s">
        <v>29</v>
      </c>
      <c r="B14907" s="1" t="s">
        <v>17800</v>
      </c>
      <c r="C14907" s="2" t="s">
        <v>17753</v>
      </c>
      <c r="D14907" s="1" t="s">
        <v>19</v>
      </c>
      <c r="E14907" s="3" t="str">
        <f t="shared" si="710"/>
        <v>2-Pack XIAOMI REDMI 13C Skärmskydd - Härdat Glas 9H - Super kvalitet 3D</v>
      </c>
      <c r="F14907" s="1" t="s">
        <v>103</v>
      </c>
      <c r="G14907" s="1" t="s">
        <v>104</v>
      </c>
      <c r="H14907" s="1" t="s">
        <v>105</v>
      </c>
      <c r="I14907" s="1" t="s">
        <v>16</v>
      </c>
      <c r="J14907" s="1" t="s">
        <v>23</v>
      </c>
      <c r="K14907" s="1" t="s">
        <v>16</v>
      </c>
      <c r="L14907" s="1" t="s">
        <v>16</v>
      </c>
      <c r="M14907" s="1" t="s">
        <v>16</v>
      </c>
      <c r="N14907" s="1" t="s">
        <v>16</v>
      </c>
      <c r="O14907" s="1">
        <v>63.2</v>
      </c>
      <c r="P14907" s="1">
        <v>1.0</v>
      </c>
    </row>
    <row r="14908">
      <c r="A14908" s="1" t="s">
        <v>29</v>
      </c>
      <c r="B14908" s="1" t="s">
        <v>17801</v>
      </c>
      <c r="C14908" s="2" t="s">
        <v>17753</v>
      </c>
      <c r="D14908" s="1" t="s">
        <v>19</v>
      </c>
      <c r="E14908" s="3" t="str">
        <f t="shared" si="710"/>
        <v>2-Pack XIAOMI REDMI 13C Skärmskydd - Härdat Glas 9H - Super kvalitet 3D</v>
      </c>
      <c r="F14908" s="1" t="s">
        <v>103</v>
      </c>
      <c r="G14908" s="1" t="s">
        <v>104</v>
      </c>
      <c r="H14908" s="1" t="s">
        <v>105</v>
      </c>
      <c r="I14908" s="1" t="s">
        <v>16</v>
      </c>
      <c r="J14908" s="1" t="s">
        <v>23</v>
      </c>
      <c r="K14908" s="1" t="s">
        <v>16</v>
      </c>
      <c r="L14908" s="1" t="s">
        <v>16</v>
      </c>
      <c r="M14908" s="1" t="s">
        <v>16</v>
      </c>
      <c r="N14908" s="1" t="s">
        <v>16</v>
      </c>
      <c r="O14908" s="1">
        <v>63.2</v>
      </c>
      <c r="P14908" s="1">
        <v>1.0</v>
      </c>
    </row>
    <row r="14909">
      <c r="A14909" s="1" t="s">
        <v>29</v>
      </c>
      <c r="B14909" s="1" t="s">
        <v>17802</v>
      </c>
      <c r="C14909" s="2" t="s">
        <v>17753</v>
      </c>
      <c r="D14909" s="1" t="s">
        <v>19</v>
      </c>
      <c r="E14909" s="3" t="str">
        <f t="shared" si="710"/>
        <v>2-Pack XIAOMI REDMI 13C Skärmskydd - Härdat Glas 9H - Super kvalitet 3D</v>
      </c>
      <c r="F14909" s="1" t="s">
        <v>103</v>
      </c>
      <c r="G14909" s="1" t="s">
        <v>104</v>
      </c>
      <c r="H14909" s="1" t="s">
        <v>105</v>
      </c>
      <c r="I14909" s="1" t="s">
        <v>16</v>
      </c>
      <c r="J14909" s="1" t="s">
        <v>23</v>
      </c>
      <c r="K14909" s="1" t="s">
        <v>16</v>
      </c>
      <c r="L14909" s="1" t="s">
        <v>16</v>
      </c>
      <c r="M14909" s="1" t="s">
        <v>16</v>
      </c>
      <c r="N14909" s="1" t="s">
        <v>16</v>
      </c>
      <c r="O14909" s="1">
        <v>63.2</v>
      </c>
      <c r="P14909" s="1">
        <v>1.0</v>
      </c>
    </row>
    <row r="14910">
      <c r="A14910" s="1" t="s">
        <v>29</v>
      </c>
      <c r="B14910" s="1" t="s">
        <v>17803</v>
      </c>
      <c r="C14910" s="2" t="s">
        <v>17753</v>
      </c>
      <c r="D14910" s="1" t="s">
        <v>19</v>
      </c>
      <c r="E14910" s="3" t="str">
        <f t="shared" ref="E14910:E14911" si="711">HYPERLINK("https://fyndiq.se/produkt/b1caddae2e864477/", "2- Pack Samsung S10 Plus - Härdat Glas 9H - Super Kvalitet 3D")</f>
        <v>2- Pack Samsung S10 Plus - Härdat Glas 9H - Super Kvalitet 3D</v>
      </c>
      <c r="F14910" s="1" t="s">
        <v>477</v>
      </c>
      <c r="G14910" s="1" t="s">
        <v>478</v>
      </c>
      <c r="H14910" s="1" t="s">
        <v>479</v>
      </c>
      <c r="I14910" s="1" t="s">
        <v>16</v>
      </c>
      <c r="J14910" s="1" t="s">
        <v>23</v>
      </c>
      <c r="K14910" s="1" t="s">
        <v>16</v>
      </c>
      <c r="L14910" s="1" t="s">
        <v>16</v>
      </c>
      <c r="M14910" s="1" t="s">
        <v>16</v>
      </c>
      <c r="N14910" s="1" t="s">
        <v>16</v>
      </c>
      <c r="O14910" s="1">
        <v>63.2</v>
      </c>
      <c r="P14910" s="1">
        <v>1.0</v>
      </c>
    </row>
    <row r="14911">
      <c r="A14911" s="1" t="s">
        <v>29</v>
      </c>
      <c r="B14911" s="1" t="s">
        <v>17804</v>
      </c>
      <c r="C14911" s="2" t="s">
        <v>17753</v>
      </c>
      <c r="D14911" s="1" t="s">
        <v>19</v>
      </c>
      <c r="E14911" s="3" t="str">
        <f t="shared" si="711"/>
        <v>2- Pack Samsung S10 Plus - Härdat Glas 9H - Super Kvalitet 3D</v>
      </c>
      <c r="F14911" s="1" t="s">
        <v>477</v>
      </c>
      <c r="G14911" s="1" t="s">
        <v>478</v>
      </c>
      <c r="H14911" s="1" t="s">
        <v>479</v>
      </c>
      <c r="I14911" s="1" t="s">
        <v>16</v>
      </c>
      <c r="J14911" s="1" t="s">
        <v>23</v>
      </c>
      <c r="K14911" s="1" t="s">
        <v>16</v>
      </c>
      <c r="L14911" s="1" t="s">
        <v>16</v>
      </c>
      <c r="M14911" s="1" t="s">
        <v>16</v>
      </c>
      <c r="N14911" s="1" t="s">
        <v>16</v>
      </c>
      <c r="O14911" s="1">
        <v>63.2</v>
      </c>
      <c r="P14911" s="1">
        <v>1.0</v>
      </c>
    </row>
    <row r="14912">
      <c r="A14912" s="1" t="s">
        <v>29</v>
      </c>
      <c r="B14912" s="1" t="s">
        <v>17805</v>
      </c>
      <c r="C14912" s="2" t="s">
        <v>17753</v>
      </c>
      <c r="D14912" s="1" t="s">
        <v>19</v>
      </c>
      <c r="E14912" s="3" t="str">
        <f t="shared" ref="E14912:E14914" si="712">HYPERLINK("https://fyndiq.se/produkt/13e76851ca504320/", "2-Pack Samsung Galaxy S22 Ultra - Härdat glas 9H - Top kvalitet")</f>
        <v>2-Pack Samsung Galaxy S22 Ultra - Härdat glas 9H - Top kvalitet</v>
      </c>
      <c r="F14912" s="1" t="s">
        <v>140</v>
      </c>
      <c r="G14912" s="1" t="s">
        <v>141</v>
      </c>
      <c r="H14912" s="1" t="s">
        <v>142</v>
      </c>
      <c r="I14912" s="1" t="s">
        <v>16</v>
      </c>
      <c r="J14912" s="1" t="s">
        <v>23</v>
      </c>
      <c r="K14912" s="1" t="s">
        <v>16</v>
      </c>
      <c r="L14912" s="1" t="s">
        <v>16</v>
      </c>
      <c r="M14912" s="1" t="s">
        <v>16</v>
      </c>
      <c r="N14912" s="1" t="s">
        <v>16</v>
      </c>
      <c r="O14912" s="1">
        <v>63.2</v>
      </c>
      <c r="P14912" s="1">
        <v>1.0</v>
      </c>
    </row>
    <row r="14913">
      <c r="A14913" s="1" t="s">
        <v>29</v>
      </c>
      <c r="B14913" s="1" t="s">
        <v>17806</v>
      </c>
      <c r="C14913" s="2" t="s">
        <v>17753</v>
      </c>
      <c r="D14913" s="1" t="s">
        <v>19</v>
      </c>
      <c r="E14913" s="3" t="str">
        <f t="shared" si="712"/>
        <v>2-Pack Samsung Galaxy S22 Ultra - Härdat glas 9H - Top kvalitet</v>
      </c>
      <c r="F14913" s="1" t="s">
        <v>140</v>
      </c>
      <c r="G14913" s="1" t="s">
        <v>141</v>
      </c>
      <c r="H14913" s="1" t="s">
        <v>142</v>
      </c>
      <c r="I14913" s="1" t="s">
        <v>16</v>
      </c>
      <c r="J14913" s="1" t="s">
        <v>23</v>
      </c>
      <c r="K14913" s="1" t="s">
        <v>16</v>
      </c>
      <c r="L14913" s="1" t="s">
        <v>16</v>
      </c>
      <c r="M14913" s="1" t="s">
        <v>16</v>
      </c>
      <c r="N14913" s="1" t="s">
        <v>16</v>
      </c>
      <c r="O14913" s="1">
        <v>63.2</v>
      </c>
      <c r="P14913" s="1">
        <v>1.0</v>
      </c>
    </row>
    <row r="14914">
      <c r="A14914" s="1" t="s">
        <v>29</v>
      </c>
      <c r="B14914" s="1" t="s">
        <v>17807</v>
      </c>
      <c r="C14914" s="2" t="s">
        <v>17753</v>
      </c>
      <c r="D14914" s="1" t="s">
        <v>19</v>
      </c>
      <c r="E14914" s="3" t="str">
        <f t="shared" si="712"/>
        <v>2-Pack Samsung Galaxy S22 Ultra - Härdat glas 9H - Top kvalitet</v>
      </c>
      <c r="F14914" s="1" t="s">
        <v>140</v>
      </c>
      <c r="G14914" s="1" t="s">
        <v>141</v>
      </c>
      <c r="H14914" s="1" t="s">
        <v>142</v>
      </c>
      <c r="I14914" s="1" t="s">
        <v>16</v>
      </c>
      <c r="J14914" s="1" t="s">
        <v>23</v>
      </c>
      <c r="K14914" s="1" t="s">
        <v>16</v>
      </c>
      <c r="L14914" s="1" t="s">
        <v>16</v>
      </c>
      <c r="M14914" s="1" t="s">
        <v>16</v>
      </c>
      <c r="N14914" s="1" t="s">
        <v>16</v>
      </c>
      <c r="O14914" s="1">
        <v>63.2</v>
      </c>
      <c r="P14914" s="1">
        <v>1.0</v>
      </c>
    </row>
    <row r="14915">
      <c r="A14915" s="1" t="s">
        <v>29</v>
      </c>
      <c r="B14915" s="1" t="s">
        <v>17808</v>
      </c>
      <c r="C14915" s="2" t="s">
        <v>17753</v>
      </c>
      <c r="D14915" s="1" t="s">
        <v>19</v>
      </c>
      <c r="E14915" s="3" t="str">
        <f>HYPERLINK("https://fyndiq.se/produkt/e9c1dd33f1fd4d17/", "2-Pack Samsung Galaxy S21 5G - Härdat Glas Skärmskydd 9H - HD")</f>
        <v>2-Pack Samsung Galaxy S21 5G - Härdat Glas Skärmskydd 9H - HD</v>
      </c>
      <c r="F14915" s="1" t="s">
        <v>454</v>
      </c>
      <c r="G14915" s="1" t="s">
        <v>455</v>
      </c>
      <c r="H14915" s="1" t="s">
        <v>456</v>
      </c>
      <c r="I14915" s="1" t="s">
        <v>16</v>
      </c>
      <c r="J14915" s="1" t="s">
        <v>23</v>
      </c>
      <c r="K14915" s="1" t="s">
        <v>16</v>
      </c>
      <c r="L14915" s="1" t="s">
        <v>16</v>
      </c>
      <c r="M14915" s="1" t="s">
        <v>16</v>
      </c>
      <c r="N14915" s="1" t="s">
        <v>16</v>
      </c>
      <c r="O14915" s="1">
        <v>63.2</v>
      </c>
      <c r="P14915" s="1">
        <v>1.0</v>
      </c>
    </row>
    <row r="14916">
      <c r="A14916" s="1" t="s">
        <v>29</v>
      </c>
      <c r="B14916" s="1" t="s">
        <v>17809</v>
      </c>
      <c r="C14916" s="2" t="s">
        <v>17753</v>
      </c>
      <c r="D14916" s="1" t="s">
        <v>19</v>
      </c>
      <c r="E14916" s="3" t="str">
        <f>HYPERLINK("https://fyndiq.se/produkt/0a890dd972c4463d/", "2-Pack Samsung Galaxy A52s 5G - Härdat glas 9H - Super kvalitet")</f>
        <v>2-Pack Samsung Galaxy A52s 5G - Härdat glas 9H - Super kvalitet</v>
      </c>
      <c r="F14916" s="1" t="s">
        <v>442</v>
      </c>
      <c r="G14916" s="1" t="s">
        <v>443</v>
      </c>
      <c r="H14916" s="1" t="s">
        <v>444</v>
      </c>
      <c r="I14916" s="1" t="s">
        <v>16</v>
      </c>
      <c r="J14916" s="1" t="s">
        <v>23</v>
      </c>
      <c r="K14916" s="1" t="s">
        <v>16</v>
      </c>
      <c r="L14916" s="1" t="s">
        <v>16</v>
      </c>
      <c r="M14916" s="1" t="s">
        <v>16</v>
      </c>
      <c r="N14916" s="1" t="s">
        <v>16</v>
      </c>
      <c r="O14916" s="1">
        <v>63.2</v>
      </c>
      <c r="P14916" s="1">
        <v>1.0</v>
      </c>
    </row>
    <row r="14917">
      <c r="A14917" s="1" t="s">
        <v>29</v>
      </c>
      <c r="B14917" s="1" t="s">
        <v>17810</v>
      </c>
      <c r="C14917" s="2" t="s">
        <v>17753</v>
      </c>
      <c r="D14917" s="1" t="s">
        <v>19</v>
      </c>
      <c r="E14917" s="3" t="str">
        <f t="shared" ref="E14917:E14918" si="713">HYPERLINK("https://fyndiq.se/produkt/87e8c2a54c4a469b/", "2-Pack Samsung Galaxy A53 5G - Härdat glas 9H - Super kvalitet")</f>
        <v>2-Pack Samsung Galaxy A53 5G - Härdat glas 9H - Super kvalitet</v>
      </c>
      <c r="F14917" s="1" t="s">
        <v>1320</v>
      </c>
      <c r="G14917" s="1" t="s">
        <v>1321</v>
      </c>
      <c r="H14917" s="1" t="s">
        <v>1322</v>
      </c>
      <c r="I14917" s="1" t="s">
        <v>16</v>
      </c>
      <c r="J14917" s="1" t="s">
        <v>23</v>
      </c>
      <c r="K14917" s="1" t="s">
        <v>16</v>
      </c>
      <c r="L14917" s="1" t="s">
        <v>16</v>
      </c>
      <c r="M14917" s="1" t="s">
        <v>16</v>
      </c>
      <c r="N14917" s="1" t="s">
        <v>16</v>
      </c>
      <c r="O14917" s="1">
        <v>63.2</v>
      </c>
      <c r="P14917" s="1">
        <v>1.0</v>
      </c>
    </row>
    <row r="14918">
      <c r="A14918" s="1" t="s">
        <v>29</v>
      </c>
      <c r="B14918" s="1" t="s">
        <v>17811</v>
      </c>
      <c r="C14918" s="2" t="s">
        <v>17753</v>
      </c>
      <c r="D14918" s="1" t="s">
        <v>19</v>
      </c>
      <c r="E14918" s="3" t="str">
        <f t="shared" si="713"/>
        <v>2-Pack Samsung Galaxy A53 5G - Härdat glas 9H - Super kvalitet</v>
      </c>
      <c r="F14918" s="1" t="s">
        <v>1320</v>
      </c>
      <c r="G14918" s="1" t="s">
        <v>1321</v>
      </c>
      <c r="H14918" s="1" t="s">
        <v>1322</v>
      </c>
      <c r="I14918" s="1" t="s">
        <v>16</v>
      </c>
      <c r="J14918" s="1" t="s">
        <v>23</v>
      </c>
      <c r="K14918" s="1" t="s">
        <v>16</v>
      </c>
      <c r="L14918" s="1" t="s">
        <v>16</v>
      </c>
      <c r="M14918" s="1" t="s">
        <v>16</v>
      </c>
      <c r="N14918" s="1" t="s">
        <v>16</v>
      </c>
      <c r="O14918" s="1">
        <v>63.2</v>
      </c>
      <c r="P14918" s="1">
        <v>1.0</v>
      </c>
    </row>
    <row r="14919">
      <c r="A14919" s="1" t="s">
        <v>29</v>
      </c>
      <c r="B14919" s="1" t="s">
        <v>17812</v>
      </c>
      <c r="C14919" s="2" t="s">
        <v>17753</v>
      </c>
      <c r="D14919" s="1" t="s">
        <v>19</v>
      </c>
      <c r="E14919" s="3" t="str">
        <f t="shared" ref="E14919:E14920" si="714">HYPERLINK("https://fyndiq.se/produkt/56c72c0ba5f749b5/", "2-Pack SAMSUNG S24 Skärmskydd - Härdat Glas 9H - Super kvalitet 3D")</f>
        <v>2-Pack SAMSUNG S24 Skärmskydd - Härdat Glas 9H - Super kvalitet 3D</v>
      </c>
      <c r="F14919" s="1" t="s">
        <v>263</v>
      </c>
      <c r="G14919" s="1" t="s">
        <v>264</v>
      </c>
      <c r="H14919" s="1" t="s">
        <v>265</v>
      </c>
      <c r="I14919" s="1" t="s">
        <v>16</v>
      </c>
      <c r="J14919" s="1" t="s">
        <v>23</v>
      </c>
      <c r="K14919" s="1" t="s">
        <v>16</v>
      </c>
      <c r="L14919" s="1" t="s">
        <v>16</v>
      </c>
      <c r="M14919" s="1" t="s">
        <v>16</v>
      </c>
      <c r="N14919" s="1" t="s">
        <v>16</v>
      </c>
      <c r="O14919" s="1">
        <v>63.2</v>
      </c>
      <c r="P14919" s="1">
        <v>1.0</v>
      </c>
    </row>
    <row r="14920">
      <c r="A14920" s="1" t="s">
        <v>29</v>
      </c>
      <c r="B14920" s="1" t="s">
        <v>17813</v>
      </c>
      <c r="C14920" s="2" t="s">
        <v>17753</v>
      </c>
      <c r="D14920" s="1" t="s">
        <v>19</v>
      </c>
      <c r="E14920" s="3" t="str">
        <f t="shared" si="714"/>
        <v>2-Pack SAMSUNG S24 Skärmskydd - Härdat Glas 9H - Super kvalitet 3D</v>
      </c>
      <c r="F14920" s="1" t="s">
        <v>263</v>
      </c>
      <c r="G14920" s="1" t="s">
        <v>264</v>
      </c>
      <c r="H14920" s="1" t="s">
        <v>265</v>
      </c>
      <c r="I14920" s="1" t="s">
        <v>16</v>
      </c>
      <c r="J14920" s="1" t="s">
        <v>23</v>
      </c>
      <c r="K14920" s="1" t="s">
        <v>16</v>
      </c>
      <c r="L14920" s="1" t="s">
        <v>16</v>
      </c>
      <c r="M14920" s="1" t="s">
        <v>16</v>
      </c>
      <c r="N14920" s="1" t="s">
        <v>16</v>
      </c>
      <c r="O14920" s="1">
        <v>63.2</v>
      </c>
      <c r="P14920" s="1">
        <v>1.0</v>
      </c>
    </row>
    <row r="14921">
      <c r="A14921" s="1" t="s">
        <v>29</v>
      </c>
      <c r="B14921" s="1" t="s">
        <v>17814</v>
      </c>
      <c r="C14921" s="2" t="s">
        <v>17753</v>
      </c>
      <c r="D14921" s="1" t="s">
        <v>19</v>
      </c>
      <c r="E14921" s="3" t="str">
        <f>HYPERLINK("https://fyndiq.se/produkt/5e7d482e4c2349ac/", "Skärmskydd Iphone 13 Mini - 9H Härdat glas - Top kvalitet")</f>
        <v>Skärmskydd Iphone 13 Mini - 9H Härdat glas - Top kvalitet</v>
      </c>
      <c r="F14921" s="1" t="s">
        <v>1687</v>
      </c>
      <c r="G14921" s="1" t="s">
        <v>1688</v>
      </c>
      <c r="H14921" s="1" t="s">
        <v>1689</v>
      </c>
      <c r="I14921" s="1" t="s">
        <v>16</v>
      </c>
      <c r="J14921" s="1" t="s">
        <v>23</v>
      </c>
      <c r="K14921" s="1" t="s">
        <v>16</v>
      </c>
      <c r="L14921" s="1" t="s">
        <v>16</v>
      </c>
      <c r="M14921" s="1" t="s">
        <v>16</v>
      </c>
      <c r="N14921" s="1" t="s">
        <v>16</v>
      </c>
      <c r="O14921" s="1">
        <v>39.2</v>
      </c>
      <c r="P14921" s="1">
        <v>1.0</v>
      </c>
    </row>
    <row r="14922">
      <c r="A14922" s="1" t="s">
        <v>29</v>
      </c>
      <c r="B14922" s="1" t="s">
        <v>17815</v>
      </c>
      <c r="C14922" s="2" t="s">
        <v>17753</v>
      </c>
      <c r="D14922" s="1" t="s">
        <v>19</v>
      </c>
      <c r="E14922" s="3" t="str">
        <f>HYPERLINK("https://fyndiq.se/produkt/0b2f55cbfc0d4bc8/", "Skärmskydd Iphone 12 / 12 Pro , härdat glas, hög kvalitet.")</f>
        <v>Skärmskydd Iphone 12 / 12 Pro , härdat glas, hög kvalitet.</v>
      </c>
      <c r="F14922" s="1" t="s">
        <v>587</v>
      </c>
      <c r="G14922" s="1" t="s">
        <v>588</v>
      </c>
      <c r="H14922" s="1" t="s">
        <v>589</v>
      </c>
      <c r="I14922" s="1" t="s">
        <v>16</v>
      </c>
      <c r="J14922" s="1" t="s">
        <v>23</v>
      </c>
      <c r="K14922" s="1" t="s">
        <v>16</v>
      </c>
      <c r="L14922" s="1" t="s">
        <v>16</v>
      </c>
      <c r="M14922" s="1" t="s">
        <v>16</v>
      </c>
      <c r="N14922" s="1" t="s">
        <v>16</v>
      </c>
      <c r="O14922" s="1">
        <v>39.2</v>
      </c>
      <c r="P14922" s="1">
        <v>1.0</v>
      </c>
    </row>
    <row r="14923">
      <c r="A14923" s="1" t="s">
        <v>29</v>
      </c>
      <c r="B14923" s="1" t="s">
        <v>17816</v>
      </c>
      <c r="C14923" s="2" t="s">
        <v>17753</v>
      </c>
      <c r="D14923" s="1" t="s">
        <v>19</v>
      </c>
      <c r="E14923" s="3" t="str">
        <f>HYPERLINK("https://fyndiq.se/produkt/dd0a78fa9ae94f83/", "Skärmskydd Iphone 13 Pro Max - 9H Härdat glas  - Top kvalitet")</f>
        <v>Skärmskydd Iphone 13 Pro Max - 9H Härdat glas  - Top kvalitet</v>
      </c>
      <c r="F14923" s="1" t="s">
        <v>4403</v>
      </c>
      <c r="G14923" s="1" t="s">
        <v>4404</v>
      </c>
      <c r="H14923" s="1" t="s">
        <v>4405</v>
      </c>
      <c r="I14923" s="1" t="s">
        <v>16</v>
      </c>
      <c r="J14923" s="1" t="s">
        <v>23</v>
      </c>
      <c r="K14923" s="1" t="s">
        <v>16</v>
      </c>
      <c r="L14923" s="1" t="s">
        <v>16</v>
      </c>
      <c r="M14923" s="1" t="s">
        <v>16</v>
      </c>
      <c r="N14923" s="1" t="s">
        <v>16</v>
      </c>
      <c r="O14923" s="1">
        <v>39.2</v>
      </c>
      <c r="P14923" s="1">
        <v>1.0</v>
      </c>
    </row>
    <row r="14924">
      <c r="A14924" s="1" t="s">
        <v>29</v>
      </c>
      <c r="B14924" s="1" t="s">
        <v>17817</v>
      </c>
      <c r="C14924" s="2" t="s">
        <v>17753</v>
      </c>
      <c r="D14924" s="1" t="s">
        <v>19</v>
      </c>
      <c r="E14924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4924" s="1" t="s">
        <v>380</v>
      </c>
      <c r="G14924" s="1" t="s">
        <v>381</v>
      </c>
      <c r="H14924" s="1" t="s">
        <v>382</v>
      </c>
      <c r="I14924" s="1" t="s">
        <v>16</v>
      </c>
      <c r="J14924" s="1" t="s">
        <v>23</v>
      </c>
      <c r="K14924" s="1" t="s">
        <v>16</v>
      </c>
      <c r="L14924" s="1" t="s">
        <v>16</v>
      </c>
      <c r="M14924" s="1" t="s">
        <v>16</v>
      </c>
      <c r="N14924" s="1" t="s">
        <v>16</v>
      </c>
      <c r="O14924" s="1">
        <v>39.2</v>
      </c>
      <c r="P14924" s="1">
        <v>1.0</v>
      </c>
    </row>
    <row r="14925">
      <c r="A14925" s="1" t="s">
        <v>29</v>
      </c>
      <c r="B14925" s="1" t="s">
        <v>17818</v>
      </c>
      <c r="C14925" s="2" t="s">
        <v>17753</v>
      </c>
      <c r="D14925" s="1" t="s">
        <v>19</v>
      </c>
      <c r="E14925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4925" s="1" t="s">
        <v>79</v>
      </c>
      <c r="G14925" s="1" t="s">
        <v>80</v>
      </c>
      <c r="H14925" s="1" t="s">
        <v>81</v>
      </c>
      <c r="I14925" s="1" t="s">
        <v>16</v>
      </c>
      <c r="J14925" s="1" t="s">
        <v>23</v>
      </c>
      <c r="K14925" s="1" t="s">
        <v>16</v>
      </c>
      <c r="L14925" s="1" t="s">
        <v>16</v>
      </c>
      <c r="M14925" s="1" t="s">
        <v>16</v>
      </c>
      <c r="N14925" s="1" t="s">
        <v>16</v>
      </c>
      <c r="O14925" s="1">
        <v>63.2</v>
      </c>
      <c r="P14925" s="1">
        <v>1.0</v>
      </c>
    </row>
    <row r="14926">
      <c r="A14926" s="1" t="s">
        <v>29</v>
      </c>
      <c r="B14926" s="1" t="s">
        <v>17819</v>
      </c>
      <c r="C14926" s="2" t="s">
        <v>17753</v>
      </c>
      <c r="D14926" s="1" t="s">
        <v>19</v>
      </c>
      <c r="E14926" s="3" t="str">
        <f>HYPERLINK("https://fyndiq.se/produkt/a00b62acc6644fd2/", "2-Pack Samsung Galaxy S10 - Härdat glas 9H – Super kvalitet 3D")</f>
        <v>2-Pack Samsung Galaxy S10 - Härdat glas 9H – Super kvalitet 3D</v>
      </c>
      <c r="F14926" s="1" t="s">
        <v>1291</v>
      </c>
      <c r="G14926" s="1" t="s">
        <v>1292</v>
      </c>
      <c r="H14926" s="1" t="s">
        <v>1293</v>
      </c>
      <c r="I14926" s="1" t="s">
        <v>16</v>
      </c>
      <c r="J14926" s="1" t="s">
        <v>23</v>
      </c>
      <c r="K14926" s="1" t="s">
        <v>16</v>
      </c>
      <c r="L14926" s="1" t="s">
        <v>16</v>
      </c>
      <c r="M14926" s="1" t="s">
        <v>16</v>
      </c>
      <c r="N14926" s="1" t="s">
        <v>16</v>
      </c>
      <c r="O14926" s="1">
        <v>63.2</v>
      </c>
      <c r="P14926" s="1">
        <v>1.0</v>
      </c>
    </row>
    <row r="14927">
      <c r="A14927" s="1" t="s">
        <v>29</v>
      </c>
      <c r="B14927" s="1" t="s">
        <v>17820</v>
      </c>
      <c r="C14927" s="2" t="s">
        <v>17753</v>
      </c>
      <c r="D14927" s="1" t="s">
        <v>19</v>
      </c>
      <c r="E14927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4927" s="1" t="s">
        <v>679</v>
      </c>
      <c r="G14927" s="1" t="s">
        <v>680</v>
      </c>
      <c r="H14927" s="1" t="s">
        <v>681</v>
      </c>
      <c r="I14927" s="1" t="s">
        <v>16</v>
      </c>
      <c r="J14927" s="1" t="s">
        <v>23</v>
      </c>
      <c r="K14927" s="1" t="s">
        <v>16</v>
      </c>
      <c r="L14927" s="1" t="s">
        <v>16</v>
      </c>
      <c r="M14927" s="1" t="s">
        <v>16</v>
      </c>
      <c r="N14927" s="1" t="s">
        <v>16</v>
      </c>
      <c r="O14927" s="1">
        <v>95.2</v>
      </c>
      <c r="P14927" s="1">
        <v>1.0</v>
      </c>
    </row>
    <row r="14928">
      <c r="A14928" s="1" t="s">
        <v>29</v>
      </c>
      <c r="B14928" s="1" t="s">
        <v>17821</v>
      </c>
      <c r="C14928" s="2" t="s">
        <v>17753</v>
      </c>
      <c r="D14928" s="1" t="s">
        <v>19</v>
      </c>
      <c r="E14928" s="3" t="str">
        <f t="shared" ref="E14928:E14929" si="715">HYPERLINK("https://fyndiq.se/produkt/f676a7aac02c44c9/", "2-Pack OnePlus 9 Pro 5G - Härdat Glas 9H - Super kvalitet 3D Skärmskydd")</f>
        <v>2-Pack OnePlus 9 Pro 5G - Härdat Glas 9H - Super kvalitet 3D Skärmskydd</v>
      </c>
      <c r="F14928" s="1" t="s">
        <v>208</v>
      </c>
      <c r="G14928" s="1" t="s">
        <v>209</v>
      </c>
      <c r="H14928" s="1" t="s">
        <v>210</v>
      </c>
      <c r="I14928" s="1" t="s">
        <v>16</v>
      </c>
      <c r="J14928" s="1" t="s">
        <v>23</v>
      </c>
      <c r="K14928" s="1" t="s">
        <v>16</v>
      </c>
      <c r="L14928" s="1" t="s">
        <v>16</v>
      </c>
      <c r="M14928" s="1" t="s">
        <v>16</v>
      </c>
      <c r="N14928" s="1" t="s">
        <v>16</v>
      </c>
      <c r="O14928" s="1">
        <v>71.2</v>
      </c>
      <c r="P14928" s="1">
        <v>1.0</v>
      </c>
    </row>
    <row r="14929">
      <c r="A14929" s="1" t="s">
        <v>29</v>
      </c>
      <c r="B14929" s="1" t="s">
        <v>17822</v>
      </c>
      <c r="C14929" s="2" t="s">
        <v>17753</v>
      </c>
      <c r="D14929" s="1" t="s">
        <v>19</v>
      </c>
      <c r="E14929" s="3" t="str">
        <f t="shared" si="715"/>
        <v>2-Pack OnePlus 9 Pro 5G - Härdat Glas 9H - Super kvalitet 3D Skärmskydd</v>
      </c>
      <c r="F14929" s="1" t="s">
        <v>208</v>
      </c>
      <c r="G14929" s="1" t="s">
        <v>209</v>
      </c>
      <c r="H14929" s="1" t="s">
        <v>210</v>
      </c>
      <c r="I14929" s="1" t="s">
        <v>16</v>
      </c>
      <c r="J14929" s="1" t="s">
        <v>23</v>
      </c>
      <c r="K14929" s="1" t="s">
        <v>16</v>
      </c>
      <c r="L14929" s="1" t="s">
        <v>16</v>
      </c>
      <c r="M14929" s="1" t="s">
        <v>16</v>
      </c>
      <c r="N14929" s="1" t="s">
        <v>16</v>
      </c>
      <c r="O14929" s="1">
        <v>71.2</v>
      </c>
      <c r="P14929" s="1">
        <v>1.0</v>
      </c>
    </row>
    <row r="14930">
      <c r="A14930" s="1" t="s">
        <v>29</v>
      </c>
      <c r="B14930" s="1" t="s">
        <v>17823</v>
      </c>
      <c r="C14930" s="2" t="s">
        <v>17753</v>
      </c>
      <c r="D14930" s="1" t="s">
        <v>19</v>
      </c>
      <c r="E1493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4930" s="1" t="s">
        <v>3643</v>
      </c>
      <c r="G14930" s="1" t="s">
        <v>3644</v>
      </c>
      <c r="H14930" s="1" t="s">
        <v>3645</v>
      </c>
      <c r="I14930" s="1" t="s">
        <v>16</v>
      </c>
      <c r="J14930" s="1" t="s">
        <v>23</v>
      </c>
      <c r="K14930" s="1" t="s">
        <v>16</v>
      </c>
      <c r="L14930" s="1" t="s">
        <v>16</v>
      </c>
      <c r="M14930" s="1" t="s">
        <v>16</v>
      </c>
      <c r="N14930" s="1" t="s">
        <v>16</v>
      </c>
      <c r="O14930" s="1">
        <v>71.2</v>
      </c>
      <c r="P14930" s="1">
        <v>1.0</v>
      </c>
    </row>
    <row r="14931">
      <c r="A14931" s="1" t="s">
        <v>29</v>
      </c>
      <c r="B14931" s="1" t="s">
        <v>17824</v>
      </c>
      <c r="C14931" s="2" t="s">
        <v>17753</v>
      </c>
      <c r="D14931" s="1" t="s">
        <v>19</v>
      </c>
      <c r="E14931" s="3" t="str">
        <f>HYPERLINK("https://fyndiq.se/produkt/0b0a4498022e4979/", "2-Pack Samsung Galaxy A12 - Härdat Glas 9H - Super Kvalitet 3D")</f>
        <v>2-Pack Samsung Galaxy A12 - Härdat Glas 9H - Super Kvalitet 3D</v>
      </c>
      <c r="F14931" s="1" t="s">
        <v>683</v>
      </c>
      <c r="G14931" s="1" t="s">
        <v>684</v>
      </c>
      <c r="H14931" s="1" t="s">
        <v>685</v>
      </c>
      <c r="I14931" s="1" t="s">
        <v>16</v>
      </c>
      <c r="J14931" s="1" t="s">
        <v>23</v>
      </c>
      <c r="K14931" s="1" t="s">
        <v>16</v>
      </c>
      <c r="L14931" s="1" t="s">
        <v>16</v>
      </c>
      <c r="M14931" s="1" t="s">
        <v>16</v>
      </c>
      <c r="N14931" s="1" t="s">
        <v>16</v>
      </c>
      <c r="O14931" s="1">
        <v>63.2</v>
      </c>
      <c r="P14931" s="1">
        <v>1.0</v>
      </c>
    </row>
    <row r="14932">
      <c r="A14932" s="1" t="s">
        <v>29</v>
      </c>
      <c r="B14932" s="1" t="s">
        <v>17825</v>
      </c>
      <c r="C14932" s="2" t="s">
        <v>17753</v>
      </c>
      <c r="D14932" s="1" t="s">
        <v>19</v>
      </c>
      <c r="E14932" s="3" t="str">
        <f t="shared" ref="E14932:E14934" si="716">HYPERLINK("https://fyndiq.se/produkt/2477583187264ece/", "2-Pack Samsung S20 - 9H Härdat Glass - Top Kvalitet")</f>
        <v>2-Pack Samsung S20 - 9H Härdat Glass - Top Kvalitet</v>
      </c>
      <c r="F14932" s="1" t="s">
        <v>124</v>
      </c>
      <c r="G14932" s="1" t="s">
        <v>125</v>
      </c>
      <c r="H14932" s="1" t="s">
        <v>126</v>
      </c>
      <c r="I14932" s="1" t="s">
        <v>16</v>
      </c>
      <c r="J14932" s="1" t="s">
        <v>23</v>
      </c>
      <c r="K14932" s="1" t="s">
        <v>16</v>
      </c>
      <c r="L14932" s="1" t="s">
        <v>16</v>
      </c>
      <c r="M14932" s="1" t="s">
        <v>16</v>
      </c>
      <c r="N14932" s="1" t="s">
        <v>16</v>
      </c>
      <c r="O14932" s="1">
        <v>71.2</v>
      </c>
      <c r="P14932" s="1">
        <v>1.0</v>
      </c>
    </row>
    <row r="14933">
      <c r="A14933" s="1" t="s">
        <v>29</v>
      </c>
      <c r="B14933" s="1" t="s">
        <v>17826</v>
      </c>
      <c r="C14933" s="2" t="s">
        <v>17753</v>
      </c>
      <c r="D14933" s="1" t="s">
        <v>19</v>
      </c>
      <c r="E14933" s="3" t="str">
        <f t="shared" si="716"/>
        <v>2-Pack Samsung S20 - 9H Härdat Glass - Top Kvalitet</v>
      </c>
      <c r="F14933" s="1" t="s">
        <v>124</v>
      </c>
      <c r="G14933" s="1" t="s">
        <v>125</v>
      </c>
      <c r="H14933" s="1" t="s">
        <v>126</v>
      </c>
      <c r="I14933" s="1" t="s">
        <v>16</v>
      </c>
      <c r="J14933" s="1" t="s">
        <v>23</v>
      </c>
      <c r="K14933" s="1" t="s">
        <v>16</v>
      </c>
      <c r="L14933" s="1" t="s">
        <v>16</v>
      </c>
      <c r="M14933" s="1" t="s">
        <v>16</v>
      </c>
      <c r="N14933" s="1" t="s">
        <v>16</v>
      </c>
      <c r="O14933" s="1">
        <v>71.2</v>
      </c>
      <c r="P14933" s="1">
        <v>1.0</v>
      </c>
    </row>
    <row r="14934">
      <c r="A14934" s="1" t="s">
        <v>29</v>
      </c>
      <c r="B14934" s="1" t="s">
        <v>17827</v>
      </c>
      <c r="C14934" s="2" t="s">
        <v>17753</v>
      </c>
      <c r="D14934" s="1" t="s">
        <v>19</v>
      </c>
      <c r="E14934" s="3" t="str">
        <f t="shared" si="716"/>
        <v>2-Pack Samsung S20 - 9H Härdat Glass - Top Kvalitet</v>
      </c>
      <c r="F14934" s="1" t="s">
        <v>124</v>
      </c>
      <c r="G14934" s="1" t="s">
        <v>125</v>
      </c>
      <c r="H14934" s="1" t="s">
        <v>126</v>
      </c>
      <c r="I14934" s="1" t="s">
        <v>16</v>
      </c>
      <c r="J14934" s="1" t="s">
        <v>23</v>
      </c>
      <c r="K14934" s="1" t="s">
        <v>16</v>
      </c>
      <c r="L14934" s="1" t="s">
        <v>16</v>
      </c>
      <c r="M14934" s="1" t="s">
        <v>16</v>
      </c>
      <c r="N14934" s="1" t="s">
        <v>16</v>
      </c>
      <c r="O14934" s="1">
        <v>71.2</v>
      </c>
      <c r="P14934" s="1">
        <v>1.0</v>
      </c>
    </row>
    <row r="14935">
      <c r="A14935" s="1" t="s">
        <v>29</v>
      </c>
      <c r="B14935" s="1" t="s">
        <v>17828</v>
      </c>
      <c r="C14935" s="2" t="s">
        <v>17753</v>
      </c>
      <c r="D14935" s="1" t="s">
        <v>19</v>
      </c>
      <c r="E14935" s="3" t="str">
        <f>HYPERLINK("https://fyndiq.se/produkt/2030c5450cfb4338/", "2 Pack Huawei P30 Pro - Härdat glas 9H – 3D Super kvalitet")</f>
        <v>2 Pack Huawei P30 Pro - Härdat glas 9H – 3D Super kvalitet</v>
      </c>
      <c r="F14935" s="1" t="s">
        <v>1091</v>
      </c>
      <c r="G14935" s="1" t="s">
        <v>1092</v>
      </c>
      <c r="H14935" s="1" t="s">
        <v>1093</v>
      </c>
      <c r="I14935" s="1" t="s">
        <v>16</v>
      </c>
      <c r="J14935" s="1" t="s">
        <v>23</v>
      </c>
      <c r="K14935" s="1" t="s">
        <v>16</v>
      </c>
      <c r="L14935" s="1" t="s">
        <v>16</v>
      </c>
      <c r="M14935" s="1" t="s">
        <v>16</v>
      </c>
      <c r="N14935" s="1" t="s">
        <v>16</v>
      </c>
      <c r="O14935" s="1">
        <v>71.2</v>
      </c>
      <c r="P14935" s="1">
        <v>1.0</v>
      </c>
    </row>
    <row r="14936">
      <c r="A14936" s="1" t="s">
        <v>29</v>
      </c>
      <c r="B14936" s="1" t="s">
        <v>17829</v>
      </c>
      <c r="C14936" s="2" t="s">
        <v>17753</v>
      </c>
      <c r="D14936" s="1" t="s">
        <v>19</v>
      </c>
      <c r="E14936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4936" s="1" t="s">
        <v>2699</v>
      </c>
      <c r="G14936" s="1" t="s">
        <v>2700</v>
      </c>
      <c r="H14936" s="1" t="s">
        <v>2701</v>
      </c>
      <c r="I14936" s="1" t="s">
        <v>16</v>
      </c>
      <c r="J14936" s="1" t="s">
        <v>23</v>
      </c>
      <c r="K14936" s="1" t="s">
        <v>16</v>
      </c>
      <c r="L14936" s="1" t="s">
        <v>16</v>
      </c>
      <c r="M14936" s="1" t="s">
        <v>16</v>
      </c>
      <c r="N14936" s="1" t="s">
        <v>16</v>
      </c>
      <c r="O14936" s="1">
        <v>71.2</v>
      </c>
      <c r="P14936" s="1">
        <v>1.0</v>
      </c>
    </row>
    <row r="14937">
      <c r="A14937" s="1" t="s">
        <v>29</v>
      </c>
      <c r="B14937" s="1" t="s">
        <v>17830</v>
      </c>
      <c r="C14937" s="2" t="s">
        <v>17753</v>
      </c>
      <c r="D14937" s="1" t="s">
        <v>19</v>
      </c>
      <c r="E14937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4937" s="1" t="s">
        <v>516</v>
      </c>
      <c r="G14937" s="1" t="s">
        <v>517</v>
      </c>
      <c r="H14937" s="1" t="s">
        <v>518</v>
      </c>
      <c r="I14937" s="1" t="s">
        <v>16</v>
      </c>
      <c r="J14937" s="1" t="s">
        <v>23</v>
      </c>
      <c r="K14937" s="1" t="s">
        <v>16</v>
      </c>
      <c r="L14937" s="1" t="s">
        <v>16</v>
      </c>
      <c r="M14937" s="1" t="s">
        <v>16</v>
      </c>
      <c r="N14937" s="1" t="s">
        <v>16</v>
      </c>
      <c r="O14937" s="1">
        <v>71.2</v>
      </c>
      <c r="P14937" s="1">
        <v>1.0</v>
      </c>
    </row>
    <row r="14938">
      <c r="A14938" s="1" t="s">
        <v>29</v>
      </c>
      <c r="B14938" s="1" t="s">
        <v>17831</v>
      </c>
      <c r="C14938" s="2" t="s">
        <v>17753</v>
      </c>
      <c r="D14938" s="1" t="s">
        <v>19</v>
      </c>
      <c r="E14938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4938" s="1" t="s">
        <v>464</v>
      </c>
      <c r="G14938" s="1" t="s">
        <v>465</v>
      </c>
      <c r="H14938" s="1" t="s">
        <v>466</v>
      </c>
      <c r="I14938" s="1" t="s">
        <v>16</v>
      </c>
      <c r="J14938" s="1" t="s">
        <v>23</v>
      </c>
      <c r="K14938" s="1" t="s">
        <v>16</v>
      </c>
      <c r="L14938" s="1" t="s">
        <v>16</v>
      </c>
      <c r="M14938" s="1" t="s">
        <v>16</v>
      </c>
      <c r="N14938" s="1" t="s">
        <v>16</v>
      </c>
      <c r="O14938" s="1">
        <v>71.2</v>
      </c>
      <c r="P14938" s="1">
        <v>1.0</v>
      </c>
    </row>
    <row r="14939">
      <c r="A14939" s="1" t="s">
        <v>29</v>
      </c>
      <c r="B14939" s="1" t="s">
        <v>17832</v>
      </c>
      <c r="C14939" s="2" t="s">
        <v>17753</v>
      </c>
      <c r="D14939" s="1" t="s">
        <v>19</v>
      </c>
      <c r="E14939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4939" s="1" t="s">
        <v>614</v>
      </c>
      <c r="G14939" s="1" t="s">
        <v>615</v>
      </c>
      <c r="H14939" s="1" t="s">
        <v>616</v>
      </c>
      <c r="I14939" s="1" t="s">
        <v>16</v>
      </c>
      <c r="J14939" s="1" t="s">
        <v>23</v>
      </c>
      <c r="K14939" s="1" t="s">
        <v>16</v>
      </c>
      <c r="L14939" s="1" t="s">
        <v>16</v>
      </c>
      <c r="M14939" s="1" t="s">
        <v>16</v>
      </c>
      <c r="N14939" s="1" t="s">
        <v>16</v>
      </c>
      <c r="O14939" s="1">
        <v>71.2</v>
      </c>
      <c r="P14939" s="1">
        <v>1.0</v>
      </c>
    </row>
    <row r="14940">
      <c r="A14940" s="1" t="s">
        <v>29</v>
      </c>
      <c r="B14940" s="1" t="s">
        <v>17833</v>
      </c>
      <c r="C14940" s="2" t="s">
        <v>17753</v>
      </c>
      <c r="D14940" s="1" t="s">
        <v>19</v>
      </c>
      <c r="E14940" s="3" t="str">
        <f>HYPERLINK("https://fyndiq.se/produkt/52eb5b4e89164520/", "2-Pack iPhone 14 Pro Max-skärmskydd &amp; 2-Pack linsskydd - 9H Glas")</f>
        <v>2-Pack iPhone 14 Pro Max-skärmskydd &amp; 2-Pack linsskydd - 9H Glas</v>
      </c>
      <c r="F14940" s="1" t="s">
        <v>12229</v>
      </c>
      <c r="G14940" s="1" t="s">
        <v>12230</v>
      </c>
      <c r="H14940" s="1" t="s">
        <v>12231</v>
      </c>
      <c r="I14940" s="1" t="s">
        <v>16</v>
      </c>
      <c r="J14940" s="1" t="s">
        <v>23</v>
      </c>
      <c r="K14940" s="1" t="s">
        <v>16</v>
      </c>
      <c r="L14940" s="1" t="s">
        <v>16</v>
      </c>
      <c r="M14940" s="1" t="s">
        <v>16</v>
      </c>
      <c r="N14940" s="1" t="s">
        <v>16</v>
      </c>
      <c r="O14940" s="1">
        <v>55.2</v>
      </c>
      <c r="P14940" s="1">
        <v>1.0</v>
      </c>
    </row>
    <row r="14941">
      <c r="A14941" s="1" t="s">
        <v>29</v>
      </c>
      <c r="B14941" s="1" t="s">
        <v>17834</v>
      </c>
      <c r="C14941" s="2" t="s">
        <v>17753</v>
      </c>
      <c r="D14941" s="1" t="s">
        <v>19</v>
      </c>
      <c r="E14941" s="3" t="str">
        <f>HYPERLINK("https://fyndiq.se/produkt/f15f4561a5ef4294/", "2-Pack Motorola Edge 40 - Härdat Glas 9H -Super kvalitet 3D Skärmskydd")</f>
        <v>2-Pack Motorola Edge 40 - Härdat Glas 9H -Super kvalitet 3D Skärmskydd</v>
      </c>
      <c r="F14941" s="1" t="s">
        <v>1234</v>
      </c>
      <c r="G14941" s="1" t="s">
        <v>1235</v>
      </c>
      <c r="H14941" s="1" t="s">
        <v>1236</v>
      </c>
      <c r="I14941" s="1" t="s">
        <v>16</v>
      </c>
      <c r="J14941" s="1" t="s">
        <v>23</v>
      </c>
      <c r="K14941" s="1" t="s">
        <v>16</v>
      </c>
      <c r="L14941" s="1" t="s">
        <v>16</v>
      </c>
      <c r="M14941" s="1" t="s">
        <v>16</v>
      </c>
      <c r="N14941" s="1" t="s">
        <v>16</v>
      </c>
      <c r="O14941" s="1">
        <v>71.2</v>
      </c>
      <c r="P14941" s="1">
        <v>1.0</v>
      </c>
    </row>
    <row r="14942">
      <c r="A14942" s="1" t="s">
        <v>29</v>
      </c>
      <c r="B14942" s="1" t="s">
        <v>17835</v>
      </c>
      <c r="C14942" s="2" t="s">
        <v>17753</v>
      </c>
      <c r="D14942" s="1" t="s">
        <v>19</v>
      </c>
      <c r="E14942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4942" s="1" t="s">
        <v>132</v>
      </c>
      <c r="G14942" s="1" t="s">
        <v>133</v>
      </c>
      <c r="H14942" s="1" t="s">
        <v>134</v>
      </c>
      <c r="I14942" s="1" t="s">
        <v>16</v>
      </c>
      <c r="J14942" s="1" t="s">
        <v>23</v>
      </c>
      <c r="K14942" s="1" t="s">
        <v>16</v>
      </c>
      <c r="L14942" s="1" t="s">
        <v>16</v>
      </c>
      <c r="M14942" s="1" t="s">
        <v>16</v>
      </c>
      <c r="N14942" s="1" t="s">
        <v>16</v>
      </c>
      <c r="O14942" s="1">
        <v>71.2</v>
      </c>
      <c r="P14942" s="1">
        <v>1.0</v>
      </c>
    </row>
    <row r="14943">
      <c r="A14943" s="1" t="s">
        <v>29</v>
      </c>
      <c r="B14943" s="1" t="s">
        <v>17836</v>
      </c>
      <c r="C14943" s="2" t="s">
        <v>17753</v>
      </c>
      <c r="D14943" s="1" t="s">
        <v>19</v>
      </c>
      <c r="E14943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4943" s="1" t="s">
        <v>4440</v>
      </c>
      <c r="G14943" s="1" t="s">
        <v>4441</v>
      </c>
      <c r="H14943" s="1" t="s">
        <v>4442</v>
      </c>
      <c r="I14943" s="1" t="s">
        <v>16</v>
      </c>
      <c r="J14943" s="1" t="s">
        <v>23</v>
      </c>
      <c r="K14943" s="1" t="s">
        <v>16</v>
      </c>
      <c r="L14943" s="1" t="s">
        <v>16</v>
      </c>
      <c r="M14943" s="1" t="s">
        <v>16</v>
      </c>
      <c r="N14943" s="1" t="s">
        <v>16</v>
      </c>
      <c r="O14943" s="1">
        <v>71.2</v>
      </c>
      <c r="P14943" s="1">
        <v>1.0</v>
      </c>
    </row>
    <row r="14944">
      <c r="A14944" s="1" t="s">
        <v>29</v>
      </c>
      <c r="B14944" s="1" t="s">
        <v>17837</v>
      </c>
      <c r="C14944" s="2" t="s">
        <v>17753</v>
      </c>
      <c r="D14944" s="1" t="s">
        <v>19</v>
      </c>
      <c r="E14944" s="3" t="str">
        <f>HYPERLINK("https://fyndiq.se/produkt/d9d345650802474f/", "2-Pack XIAOMI MI 11 LITE 5G Skärmskydd &amp; 1-Pack linsskydd - Härdat Glas 9H - Super kvalitet 3D")</f>
        <v>2-Pack XIAOMI MI 11 LITE 5G Skärmskydd &amp; 1-Pack linsskydd - Härdat Glas 9H - Super kvalitet 3D</v>
      </c>
      <c r="F14944" s="1" t="s">
        <v>7845</v>
      </c>
      <c r="G14944" s="1" t="s">
        <v>7846</v>
      </c>
      <c r="H14944" s="1" t="s">
        <v>7847</v>
      </c>
      <c r="I14944" s="1" t="s">
        <v>16</v>
      </c>
      <c r="J14944" s="1" t="s">
        <v>23</v>
      </c>
      <c r="K14944" s="1" t="s">
        <v>16</v>
      </c>
      <c r="L14944" s="1" t="s">
        <v>16</v>
      </c>
      <c r="M14944" s="1" t="s">
        <v>16</v>
      </c>
      <c r="N14944" s="1" t="s">
        <v>16</v>
      </c>
      <c r="O14944" s="1">
        <v>71.2</v>
      </c>
      <c r="P14944" s="1">
        <v>1.0</v>
      </c>
    </row>
    <row r="14945">
      <c r="A14945" s="1" t="s">
        <v>29</v>
      </c>
      <c r="B14945" s="1" t="s">
        <v>17838</v>
      </c>
      <c r="C14945" s="2" t="s">
        <v>17753</v>
      </c>
      <c r="D14945" s="1" t="s">
        <v>19</v>
      </c>
      <c r="E14945" s="3" t="str">
        <f>HYPERLINK("https://fyndiq.se/produkt/e09cb1ad27c94cb3/", "Samsung S22 ULTRA - 9H Härdat Glass - 3D Super Kvalitet")</f>
        <v>Samsung S22 ULTRA - 9H Härdat Glass - 3D Super Kvalitet</v>
      </c>
      <c r="F14945" s="1" t="s">
        <v>1969</v>
      </c>
      <c r="G14945" s="1" t="s">
        <v>1970</v>
      </c>
      <c r="H14945" s="1" t="s">
        <v>1971</v>
      </c>
      <c r="I14945" s="1" t="s">
        <v>16</v>
      </c>
      <c r="J14945" s="1" t="s">
        <v>23</v>
      </c>
      <c r="K14945" s="1" t="s">
        <v>16</v>
      </c>
      <c r="L14945" s="1" t="s">
        <v>16</v>
      </c>
      <c r="M14945" s="1" t="s">
        <v>16</v>
      </c>
      <c r="N14945" s="1" t="s">
        <v>16</v>
      </c>
      <c r="O14945" s="1">
        <v>55.2</v>
      </c>
      <c r="P14945" s="1">
        <v>1.0</v>
      </c>
    </row>
    <row r="14946">
      <c r="A14946" s="1" t="s">
        <v>29</v>
      </c>
      <c r="B14946" s="1" t="s">
        <v>17839</v>
      </c>
      <c r="C14946" s="2" t="s">
        <v>17753</v>
      </c>
      <c r="D14946" s="1" t="s">
        <v>19</v>
      </c>
      <c r="E14946" s="3" t="str">
        <f>HYPERLINK("https://fyndiq.se/produkt/afadef9bda8c4dbe/", "2-Pack Samsung A13 Skärmskydd &amp; 1-Pack linsskydd - Härdat Glas 9H - Super kvalitet 3D")</f>
        <v>2-Pack Samsung A13 Skärmskydd &amp; 1-Pack linsskydd - Härdat Glas 9H - Super kvalitet 3D</v>
      </c>
      <c r="F14946" s="1" t="s">
        <v>5329</v>
      </c>
      <c r="G14946" s="1" t="s">
        <v>5330</v>
      </c>
      <c r="H14946" s="1" t="s">
        <v>5331</v>
      </c>
      <c r="I14946" s="1" t="s">
        <v>16</v>
      </c>
      <c r="J14946" s="1" t="s">
        <v>23</v>
      </c>
      <c r="K14946" s="1" t="s">
        <v>16</v>
      </c>
      <c r="L14946" s="1" t="s">
        <v>16</v>
      </c>
      <c r="M14946" s="1" t="s">
        <v>16</v>
      </c>
      <c r="N14946" s="1" t="s">
        <v>16</v>
      </c>
      <c r="O14946" s="1">
        <v>79.2</v>
      </c>
      <c r="P14946" s="1">
        <v>1.0</v>
      </c>
    </row>
    <row r="14947">
      <c r="A14947" s="1" t="s">
        <v>29</v>
      </c>
      <c r="B14947" s="1" t="s">
        <v>17840</v>
      </c>
      <c r="C14947" s="2" t="s">
        <v>17753</v>
      </c>
      <c r="D14947" s="1" t="s">
        <v>19</v>
      </c>
      <c r="E14947" s="3" t="str">
        <f>HYPERLINK("https://fyndiq.se/produkt/613d3d071e424de7/", "2 Pack Samsung Xcover Pro- Härdat glas 9H - Super kvalitet 3D")</f>
        <v>2 Pack Samsung Xcover Pro- Härdat glas 9H - Super kvalitet 3D</v>
      </c>
      <c r="F14947" s="1" t="s">
        <v>548</v>
      </c>
      <c r="G14947" s="1" t="s">
        <v>549</v>
      </c>
      <c r="H14947" s="1" t="s">
        <v>550</v>
      </c>
      <c r="I14947" s="1" t="s">
        <v>16</v>
      </c>
      <c r="J14947" s="1" t="s">
        <v>23</v>
      </c>
      <c r="K14947" s="1" t="s">
        <v>16</v>
      </c>
      <c r="L14947" s="1" t="s">
        <v>16</v>
      </c>
      <c r="M14947" s="1" t="s">
        <v>16</v>
      </c>
      <c r="N14947" s="1" t="s">
        <v>16</v>
      </c>
      <c r="O14947" s="1">
        <v>71.2</v>
      </c>
      <c r="P14947" s="1">
        <v>1.0</v>
      </c>
    </row>
    <row r="14948">
      <c r="A14948" s="1" t="s">
        <v>29</v>
      </c>
      <c r="B14948" s="1" t="s">
        <v>17841</v>
      </c>
      <c r="C14948" s="2" t="s">
        <v>17753</v>
      </c>
      <c r="D14948" s="1" t="s">
        <v>19</v>
      </c>
      <c r="E14948" s="3" t="str">
        <f t="shared" ref="E14948:E14949" si="717">HYPERLINK("https://fyndiq.se/produkt/48b46200dc014b3e/", "2-Pack Iphone 8 Vit -Härdat Glas 9H-Super Kvalitet 3D Skärmskydd")</f>
        <v>2-Pack Iphone 8 Vit -Härdat Glas 9H-Super Kvalitet 3D Skärmskydd</v>
      </c>
      <c r="F14948" s="1" t="s">
        <v>2562</v>
      </c>
      <c r="G14948" s="1" t="s">
        <v>2563</v>
      </c>
      <c r="H14948" s="1" t="s">
        <v>2564</v>
      </c>
      <c r="I14948" s="1" t="s">
        <v>16</v>
      </c>
      <c r="J14948" s="1" t="s">
        <v>23</v>
      </c>
      <c r="K14948" s="1" t="s">
        <v>16</v>
      </c>
      <c r="L14948" s="1" t="s">
        <v>16</v>
      </c>
      <c r="M14948" s="1" t="s">
        <v>16</v>
      </c>
      <c r="N14948" s="1" t="s">
        <v>16</v>
      </c>
      <c r="O14948" s="1">
        <v>47.2</v>
      </c>
      <c r="P14948" s="1">
        <v>1.0</v>
      </c>
    </row>
    <row r="14949">
      <c r="A14949" s="1" t="s">
        <v>29</v>
      </c>
      <c r="B14949" s="1" t="s">
        <v>17842</v>
      </c>
      <c r="C14949" s="2" t="s">
        <v>17753</v>
      </c>
      <c r="D14949" s="1" t="s">
        <v>19</v>
      </c>
      <c r="E14949" s="3" t="str">
        <f t="shared" si="717"/>
        <v>2-Pack Iphone 8 Vit -Härdat Glas 9H-Super Kvalitet 3D Skärmskydd</v>
      </c>
      <c r="F14949" s="1" t="s">
        <v>2562</v>
      </c>
      <c r="G14949" s="1" t="s">
        <v>2563</v>
      </c>
      <c r="H14949" s="1" t="s">
        <v>2564</v>
      </c>
      <c r="I14949" s="1" t="s">
        <v>16</v>
      </c>
      <c r="J14949" s="1" t="s">
        <v>23</v>
      </c>
      <c r="K14949" s="1" t="s">
        <v>16</v>
      </c>
      <c r="L14949" s="1" t="s">
        <v>16</v>
      </c>
      <c r="M14949" s="1" t="s">
        <v>16</v>
      </c>
      <c r="N14949" s="1" t="s">
        <v>16</v>
      </c>
      <c r="O14949" s="1">
        <v>47.2</v>
      </c>
      <c r="P14949" s="1">
        <v>1.0</v>
      </c>
    </row>
    <row r="14950">
      <c r="A14950" s="1" t="s">
        <v>29</v>
      </c>
      <c r="B14950" s="1" t="s">
        <v>17843</v>
      </c>
      <c r="C14950" s="2" t="s">
        <v>17753</v>
      </c>
      <c r="D14950" s="1" t="s">
        <v>19</v>
      </c>
      <c r="E14950" s="3" t="str">
        <f>HYPERLINK("https://fyndiq.se/produkt/1d84d76723b64294/", "2-Pack iPhone 14 Pro - 9H Härdat Glass - Super kvalitet 3D")</f>
        <v>2-Pack iPhone 14 Pro - 9H Härdat Glass - Super kvalitet 3D</v>
      </c>
      <c r="F14950" s="1" t="s">
        <v>11473</v>
      </c>
      <c r="G14950" s="1" t="s">
        <v>11474</v>
      </c>
      <c r="H14950" s="1" t="s">
        <v>11475</v>
      </c>
      <c r="I14950" s="1" t="s">
        <v>16</v>
      </c>
      <c r="J14950" s="1" t="s">
        <v>23</v>
      </c>
      <c r="K14950" s="1" t="s">
        <v>16</v>
      </c>
      <c r="L14950" s="1" t="s">
        <v>16</v>
      </c>
      <c r="M14950" s="1" t="s">
        <v>16</v>
      </c>
      <c r="N14950" s="1" t="s">
        <v>16</v>
      </c>
      <c r="O14950" s="1">
        <v>47.2</v>
      </c>
      <c r="P14950" s="1">
        <v>1.0</v>
      </c>
    </row>
    <row r="14951">
      <c r="A14951" s="1" t="s">
        <v>29</v>
      </c>
      <c r="B14951" s="1" t="s">
        <v>17844</v>
      </c>
      <c r="C14951" s="2" t="s">
        <v>17753</v>
      </c>
      <c r="D14951" s="1" t="s">
        <v>19</v>
      </c>
      <c r="E14951" s="3" t="str">
        <f t="shared" ref="E14951:E14953" si="718">HYPERLINK("https://fyndiq.se/produkt/a871a7da0b2249a8/", "2-Pack Iphone 11 Pro Max - 9H Härdat Glass - Top Kvalitet")</f>
        <v>2-Pack Iphone 11 Pro Max - 9H Härdat Glass - Top Kvalitet</v>
      </c>
      <c r="F14951" s="1" t="s">
        <v>559</v>
      </c>
      <c r="G14951" s="1" t="s">
        <v>560</v>
      </c>
      <c r="H14951" s="1" t="s">
        <v>561</v>
      </c>
      <c r="I14951" s="1" t="s">
        <v>16</v>
      </c>
      <c r="J14951" s="1" t="s">
        <v>23</v>
      </c>
      <c r="K14951" s="1" t="s">
        <v>16</v>
      </c>
      <c r="L14951" s="1" t="s">
        <v>16</v>
      </c>
      <c r="M14951" s="1" t="s">
        <v>16</v>
      </c>
      <c r="N14951" s="1" t="s">
        <v>16</v>
      </c>
      <c r="O14951" s="1">
        <v>47.2</v>
      </c>
      <c r="P14951" s="1">
        <v>1.0</v>
      </c>
    </row>
    <row r="14952">
      <c r="A14952" s="1" t="s">
        <v>29</v>
      </c>
      <c r="B14952" s="1" t="s">
        <v>17845</v>
      </c>
      <c r="C14952" s="2" t="s">
        <v>17753</v>
      </c>
      <c r="D14952" s="1" t="s">
        <v>19</v>
      </c>
      <c r="E14952" s="3" t="str">
        <f t="shared" si="718"/>
        <v>2-Pack Iphone 11 Pro Max - 9H Härdat Glass - Top Kvalitet</v>
      </c>
      <c r="F14952" s="1" t="s">
        <v>559</v>
      </c>
      <c r="G14952" s="1" t="s">
        <v>560</v>
      </c>
      <c r="H14952" s="1" t="s">
        <v>561</v>
      </c>
      <c r="I14952" s="1" t="s">
        <v>16</v>
      </c>
      <c r="J14952" s="1" t="s">
        <v>23</v>
      </c>
      <c r="K14952" s="1" t="s">
        <v>16</v>
      </c>
      <c r="L14952" s="1" t="s">
        <v>16</v>
      </c>
      <c r="M14952" s="1" t="s">
        <v>16</v>
      </c>
      <c r="N14952" s="1" t="s">
        <v>16</v>
      </c>
      <c r="O14952" s="1">
        <v>47.2</v>
      </c>
      <c r="P14952" s="1">
        <v>1.0</v>
      </c>
    </row>
    <row r="14953">
      <c r="A14953" s="1" t="s">
        <v>29</v>
      </c>
      <c r="B14953" s="1" t="s">
        <v>17846</v>
      </c>
      <c r="C14953" s="2" t="s">
        <v>17753</v>
      </c>
      <c r="D14953" s="1" t="s">
        <v>19</v>
      </c>
      <c r="E14953" s="3" t="str">
        <f t="shared" si="718"/>
        <v>2-Pack Iphone 11 Pro Max - 9H Härdat Glass - Top Kvalitet</v>
      </c>
      <c r="F14953" s="1" t="s">
        <v>559</v>
      </c>
      <c r="G14953" s="1" t="s">
        <v>560</v>
      </c>
      <c r="H14953" s="1" t="s">
        <v>561</v>
      </c>
      <c r="I14953" s="1" t="s">
        <v>16</v>
      </c>
      <c r="J14953" s="1" t="s">
        <v>23</v>
      </c>
      <c r="K14953" s="1" t="s">
        <v>16</v>
      </c>
      <c r="L14953" s="1" t="s">
        <v>16</v>
      </c>
      <c r="M14953" s="1" t="s">
        <v>16</v>
      </c>
      <c r="N14953" s="1" t="s">
        <v>16</v>
      </c>
      <c r="O14953" s="1">
        <v>47.2</v>
      </c>
      <c r="P14953" s="1">
        <v>1.0</v>
      </c>
    </row>
    <row r="14954">
      <c r="A14954" s="1" t="s">
        <v>29</v>
      </c>
      <c r="B14954" s="1" t="s">
        <v>17847</v>
      </c>
      <c r="C14954" s="2" t="s">
        <v>17753</v>
      </c>
      <c r="D14954" s="1" t="s">
        <v>19</v>
      </c>
      <c r="E14954" s="3" t="str">
        <f>HYPERLINK("https://fyndiq.se/produkt/e19fcc2ab2124f8a/", "2-Pack Iphone 13 Pro - 9H Härdat Glass - Top Kvalitet  3D")</f>
        <v>2-Pack Iphone 13 Pro - 9H Härdat Glass - Top Kvalitet  3D</v>
      </c>
      <c r="F14954" s="1" t="s">
        <v>555</v>
      </c>
      <c r="G14954" s="1" t="s">
        <v>556</v>
      </c>
      <c r="H14954" s="1" t="s">
        <v>557</v>
      </c>
      <c r="I14954" s="1" t="s">
        <v>16</v>
      </c>
      <c r="J14954" s="1" t="s">
        <v>23</v>
      </c>
      <c r="K14954" s="1" t="s">
        <v>16</v>
      </c>
      <c r="L14954" s="1" t="s">
        <v>16</v>
      </c>
      <c r="M14954" s="1" t="s">
        <v>16</v>
      </c>
      <c r="N14954" s="1" t="s">
        <v>16</v>
      </c>
      <c r="O14954" s="1">
        <v>47.2</v>
      </c>
      <c r="P14954" s="1">
        <v>1.0</v>
      </c>
    </row>
    <row r="14955">
      <c r="A14955" s="1" t="s">
        <v>29</v>
      </c>
      <c r="B14955" s="1" t="s">
        <v>17848</v>
      </c>
      <c r="C14955" s="2" t="s">
        <v>17753</v>
      </c>
      <c r="D14955" s="1" t="s">
        <v>19</v>
      </c>
      <c r="E1495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4955" s="1" t="s">
        <v>722</v>
      </c>
      <c r="G14955" s="1" t="s">
        <v>723</v>
      </c>
      <c r="H14955" s="1" t="s">
        <v>724</v>
      </c>
      <c r="I14955" s="1" t="s">
        <v>16</v>
      </c>
      <c r="J14955" s="1" t="s">
        <v>23</v>
      </c>
      <c r="K14955" s="1" t="s">
        <v>16</v>
      </c>
      <c r="L14955" s="1" t="s">
        <v>16</v>
      </c>
      <c r="M14955" s="1" t="s">
        <v>16</v>
      </c>
      <c r="N14955" s="1" t="s">
        <v>16</v>
      </c>
      <c r="O14955" s="1">
        <v>79.2</v>
      </c>
      <c r="P14955" s="1">
        <v>2.0</v>
      </c>
    </row>
    <row r="14956">
      <c r="A14956" s="1" t="s">
        <v>29</v>
      </c>
      <c r="B14956" s="1" t="s">
        <v>17849</v>
      </c>
      <c r="C14956" s="2" t="s">
        <v>17753</v>
      </c>
      <c r="D14956" s="1" t="s">
        <v>19</v>
      </c>
      <c r="E14956" s="3" t="str">
        <f>HYPERLINK("https://fyndiq.se/produkt/71c054dfb7cb4551/", "2 Pack iPhone 8 Plus Vit - Härdat Glas 9H - Super Kvalitet 3D")</f>
        <v>2 Pack iPhone 8 Plus Vit - Härdat Glas 9H - Super Kvalitet 3D</v>
      </c>
      <c r="F14956" s="1" t="s">
        <v>1369</v>
      </c>
      <c r="G14956" s="1" t="s">
        <v>1370</v>
      </c>
      <c r="H14956" s="1" t="s">
        <v>1371</v>
      </c>
      <c r="I14956" s="1" t="s">
        <v>16</v>
      </c>
      <c r="J14956" s="1" t="s">
        <v>23</v>
      </c>
      <c r="K14956" s="1" t="s">
        <v>16</v>
      </c>
      <c r="L14956" s="1" t="s">
        <v>16</v>
      </c>
      <c r="M14956" s="1" t="s">
        <v>16</v>
      </c>
      <c r="N14956" s="1" t="s">
        <v>16</v>
      </c>
      <c r="O14956" s="1">
        <v>47.2</v>
      </c>
      <c r="P14956" s="1">
        <v>1.0</v>
      </c>
    </row>
    <row r="14957">
      <c r="A14957" s="1" t="s">
        <v>29</v>
      </c>
      <c r="B14957" s="1" t="s">
        <v>17850</v>
      </c>
      <c r="C14957" s="2" t="s">
        <v>17753</v>
      </c>
      <c r="D14957" s="1" t="s">
        <v>19</v>
      </c>
      <c r="E14957" s="3" t="str">
        <f>HYPERLINK("https://fyndiq.se/produkt/38b8d321e09c46d9/", "2-PACK Full Cover Iphone 8 Svart -Härdat Glas 9H Skärmskydd 3D")</f>
        <v>2-PACK Full Cover Iphone 8 Svart -Härdat Glas 9H Skärmskydd 3D</v>
      </c>
      <c r="F14957" s="1" t="s">
        <v>3013</v>
      </c>
      <c r="G14957" s="1" t="s">
        <v>3014</v>
      </c>
      <c r="H14957" s="1" t="s">
        <v>3015</v>
      </c>
      <c r="I14957" s="1" t="s">
        <v>16</v>
      </c>
      <c r="J14957" s="1" t="s">
        <v>23</v>
      </c>
      <c r="K14957" s="1" t="s">
        <v>16</v>
      </c>
      <c r="L14957" s="1" t="s">
        <v>16</v>
      </c>
      <c r="M14957" s="1" t="s">
        <v>16</v>
      </c>
      <c r="N14957" s="1" t="s">
        <v>16</v>
      </c>
      <c r="O14957" s="1">
        <v>47.2</v>
      </c>
      <c r="P14957" s="1">
        <v>2.0</v>
      </c>
    </row>
    <row r="14958">
      <c r="A14958" s="1" t="s">
        <v>29</v>
      </c>
      <c r="B14958" s="1" t="s">
        <v>17851</v>
      </c>
      <c r="C14958" s="2" t="s">
        <v>17753</v>
      </c>
      <c r="D14958" s="1" t="s">
        <v>19</v>
      </c>
      <c r="E14958" s="3" t="str">
        <f>HYPERLINK("https://fyndiq.se/produkt/ffd808ba7c174af8/", "2-Pack Samsung S22 Skärmskydd &amp; 1-Pack linsskydd -Härdat Glas 9H")</f>
        <v>2-Pack Samsung S22 Skärmskydd &amp; 1-Pack linsskydd -Härdat Glas 9H</v>
      </c>
      <c r="F14958" s="1" t="s">
        <v>179</v>
      </c>
      <c r="G14958" s="1" t="s">
        <v>180</v>
      </c>
      <c r="H14958" s="1" t="s">
        <v>181</v>
      </c>
      <c r="I14958" s="1" t="s">
        <v>16</v>
      </c>
      <c r="J14958" s="1" t="s">
        <v>23</v>
      </c>
      <c r="K14958" s="1" t="s">
        <v>16</v>
      </c>
      <c r="L14958" s="1" t="s">
        <v>16</v>
      </c>
      <c r="M14958" s="1" t="s">
        <v>16</v>
      </c>
      <c r="N14958" s="1" t="s">
        <v>16</v>
      </c>
      <c r="O14958" s="1">
        <v>71.2</v>
      </c>
      <c r="P14958" s="1">
        <v>1.0</v>
      </c>
    </row>
    <row r="14959">
      <c r="A14959" s="1" t="s">
        <v>29</v>
      </c>
      <c r="B14959" s="1" t="s">
        <v>17852</v>
      </c>
      <c r="C14959" s="2" t="s">
        <v>17753</v>
      </c>
      <c r="D14959" s="1" t="s">
        <v>19</v>
      </c>
      <c r="E14959" s="3" t="str">
        <f>HYPERLINK("https://fyndiq.se/produkt/2030c5450cfb4338/", "2 Pack Huawei P30 Pro - Härdat glas 9H – 3D Super kvalitet")</f>
        <v>2 Pack Huawei P30 Pro - Härdat glas 9H – 3D Super kvalitet</v>
      </c>
      <c r="F14959" s="1" t="s">
        <v>1091</v>
      </c>
      <c r="G14959" s="1" t="s">
        <v>1092</v>
      </c>
      <c r="H14959" s="1" t="s">
        <v>1093</v>
      </c>
      <c r="I14959" s="1" t="s">
        <v>16</v>
      </c>
      <c r="J14959" s="1" t="s">
        <v>23</v>
      </c>
      <c r="K14959" s="1" t="s">
        <v>16</v>
      </c>
      <c r="L14959" s="1" t="s">
        <v>16</v>
      </c>
      <c r="M14959" s="1" t="s">
        <v>16</v>
      </c>
      <c r="N14959" s="1" t="s">
        <v>16</v>
      </c>
      <c r="O14959" s="1">
        <v>71.2</v>
      </c>
      <c r="P14959" s="1">
        <v>1.0</v>
      </c>
    </row>
    <row r="14960">
      <c r="A14960" s="1" t="s">
        <v>29</v>
      </c>
      <c r="B14960" s="1" t="s">
        <v>17853</v>
      </c>
      <c r="C14960" s="2" t="s">
        <v>17753</v>
      </c>
      <c r="D14960" s="1" t="s">
        <v>19</v>
      </c>
      <c r="E1496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4960" s="1" t="s">
        <v>3643</v>
      </c>
      <c r="G14960" s="1" t="s">
        <v>3644</v>
      </c>
      <c r="H14960" s="1" t="s">
        <v>3645</v>
      </c>
      <c r="I14960" s="1" t="s">
        <v>16</v>
      </c>
      <c r="J14960" s="1" t="s">
        <v>23</v>
      </c>
      <c r="K14960" s="1" t="s">
        <v>16</v>
      </c>
      <c r="L14960" s="1" t="s">
        <v>16</v>
      </c>
      <c r="M14960" s="1" t="s">
        <v>16</v>
      </c>
      <c r="N14960" s="1" t="s">
        <v>16</v>
      </c>
      <c r="O14960" s="1">
        <v>71.2</v>
      </c>
      <c r="P14960" s="1">
        <v>1.0</v>
      </c>
    </row>
    <row r="14961">
      <c r="A14961" s="1" t="s">
        <v>29</v>
      </c>
      <c r="B14961" s="1" t="s">
        <v>17854</v>
      </c>
      <c r="C14961" s="2" t="s">
        <v>17753</v>
      </c>
      <c r="D14961" s="1" t="s">
        <v>19</v>
      </c>
      <c r="E14961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4961" s="1" t="s">
        <v>679</v>
      </c>
      <c r="G14961" s="1" t="s">
        <v>680</v>
      </c>
      <c r="H14961" s="1" t="s">
        <v>681</v>
      </c>
      <c r="I14961" s="1" t="s">
        <v>16</v>
      </c>
      <c r="J14961" s="1" t="s">
        <v>23</v>
      </c>
      <c r="K14961" s="1" t="s">
        <v>16</v>
      </c>
      <c r="L14961" s="1" t="s">
        <v>16</v>
      </c>
      <c r="M14961" s="1" t="s">
        <v>16</v>
      </c>
      <c r="N14961" s="1" t="s">
        <v>16</v>
      </c>
      <c r="O14961" s="1">
        <v>95.2</v>
      </c>
      <c r="P14961" s="1">
        <v>1.0</v>
      </c>
    </row>
    <row r="14962">
      <c r="A14962" s="1" t="s">
        <v>29</v>
      </c>
      <c r="B14962" s="1" t="s">
        <v>17855</v>
      </c>
      <c r="C14962" s="2" t="s">
        <v>17753</v>
      </c>
      <c r="D14962" s="1" t="s">
        <v>19</v>
      </c>
      <c r="E14962" s="3" t="str">
        <f>HYPERLINK("https://fyndiq.se/produkt/56c72c0ba5f749b5/", "2-Pack SAMSUNG S24 Skärmskydd - Härdat Glas 9H - Super kvalitet 3D")</f>
        <v>2-Pack SAMSUNG S24 Skärmskydd - Härdat Glas 9H - Super kvalitet 3D</v>
      </c>
      <c r="F14962" s="1" t="s">
        <v>263</v>
      </c>
      <c r="G14962" s="1" t="s">
        <v>264</v>
      </c>
      <c r="H14962" s="1" t="s">
        <v>265</v>
      </c>
      <c r="I14962" s="1" t="s">
        <v>16</v>
      </c>
      <c r="J14962" s="1" t="s">
        <v>23</v>
      </c>
      <c r="K14962" s="1" t="s">
        <v>16</v>
      </c>
      <c r="L14962" s="1" t="s">
        <v>16</v>
      </c>
      <c r="M14962" s="1" t="s">
        <v>16</v>
      </c>
      <c r="N14962" s="1" t="s">
        <v>16</v>
      </c>
      <c r="O14962" s="1">
        <v>63.2</v>
      </c>
      <c r="P14962" s="1">
        <v>1.0</v>
      </c>
    </row>
    <row r="14963">
      <c r="A14963" s="1" t="s">
        <v>29</v>
      </c>
      <c r="B14963" s="1" t="s">
        <v>17856</v>
      </c>
      <c r="C14963" s="2" t="s">
        <v>17753</v>
      </c>
      <c r="D14963" s="1" t="s">
        <v>19</v>
      </c>
      <c r="E14963" s="3" t="str">
        <f>HYPERLINK("https://fyndiq.se/produkt/13e76851ca504320/", "2-Pack Samsung Galaxy S22 Ultra - Härdat glas 9H - Top kvalitet")</f>
        <v>2-Pack Samsung Galaxy S22 Ultra - Härdat glas 9H - Top kvalitet</v>
      </c>
      <c r="F14963" s="1" t="s">
        <v>140</v>
      </c>
      <c r="G14963" s="1" t="s">
        <v>141</v>
      </c>
      <c r="H14963" s="1" t="s">
        <v>142</v>
      </c>
      <c r="I14963" s="1" t="s">
        <v>16</v>
      </c>
      <c r="J14963" s="1" t="s">
        <v>23</v>
      </c>
      <c r="K14963" s="1" t="s">
        <v>16</v>
      </c>
      <c r="L14963" s="1" t="s">
        <v>16</v>
      </c>
      <c r="M14963" s="1" t="s">
        <v>16</v>
      </c>
      <c r="N14963" s="1" t="s">
        <v>16</v>
      </c>
      <c r="O14963" s="1">
        <v>63.2</v>
      </c>
      <c r="P14963" s="1">
        <v>1.0</v>
      </c>
    </row>
    <row r="14964">
      <c r="A14964" s="1" t="s">
        <v>29</v>
      </c>
      <c r="B14964" s="1" t="s">
        <v>17857</v>
      </c>
      <c r="C14964" s="2" t="s">
        <v>17753</v>
      </c>
      <c r="D14964" s="1" t="s">
        <v>19</v>
      </c>
      <c r="E14964" s="3" t="str">
        <f>HYPERLINK("https://fyndiq.se/produkt/8d7960028c1a40a4/", "2 Pack Xiaomi 11T Pro 5G - Härdat glas 9H - Super kvalitet 3D")</f>
        <v>2 Pack Xiaomi 11T Pro 5G - Härdat glas 9H - Super kvalitet 3D</v>
      </c>
      <c r="F14964" s="1" t="s">
        <v>112</v>
      </c>
      <c r="G14964" s="1" t="s">
        <v>113</v>
      </c>
      <c r="H14964" s="1" t="s">
        <v>114</v>
      </c>
      <c r="I14964" s="1" t="s">
        <v>16</v>
      </c>
      <c r="J14964" s="1" t="s">
        <v>23</v>
      </c>
      <c r="K14964" s="1" t="s">
        <v>16</v>
      </c>
      <c r="L14964" s="1" t="s">
        <v>16</v>
      </c>
      <c r="M14964" s="1" t="s">
        <v>16</v>
      </c>
      <c r="N14964" s="1" t="s">
        <v>16</v>
      </c>
      <c r="O14964" s="1">
        <v>63.2</v>
      </c>
      <c r="P14964" s="1">
        <v>1.0</v>
      </c>
    </row>
    <row r="14965">
      <c r="A14965" s="1" t="s">
        <v>29</v>
      </c>
      <c r="B14965" s="1" t="s">
        <v>17858</v>
      </c>
      <c r="C14965" s="2" t="s">
        <v>17753</v>
      </c>
      <c r="D14965" s="1" t="s">
        <v>19</v>
      </c>
      <c r="E1496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4965" s="1" t="s">
        <v>397</v>
      </c>
      <c r="G14965" s="1" t="s">
        <v>398</v>
      </c>
      <c r="H14965" s="1" t="s">
        <v>399</v>
      </c>
      <c r="I14965" s="1" t="s">
        <v>16</v>
      </c>
      <c r="J14965" s="1" t="s">
        <v>23</v>
      </c>
      <c r="K14965" s="1" t="s">
        <v>16</v>
      </c>
      <c r="L14965" s="1" t="s">
        <v>16</v>
      </c>
      <c r="M14965" s="1" t="s">
        <v>16</v>
      </c>
      <c r="N14965" s="1" t="s">
        <v>16</v>
      </c>
      <c r="O14965" s="1">
        <v>63.2</v>
      </c>
      <c r="P14965" s="1">
        <v>1.0</v>
      </c>
    </row>
    <row r="14966">
      <c r="A14966" s="1" t="s">
        <v>29</v>
      </c>
      <c r="B14966" s="1" t="s">
        <v>17859</v>
      </c>
      <c r="C14966" s="2" t="s">
        <v>17753</v>
      </c>
      <c r="D14966" s="1" t="s">
        <v>19</v>
      </c>
      <c r="E14966" s="3" t="str">
        <f>HYPERLINK("https://fyndiq.se/produkt/27a918e340d244cc/", "GOOGLE PIXEL 8 Skärmskydd - Härdat Glas 9H - Super kvalitet 3D")</f>
        <v>GOOGLE PIXEL 8 Skärmskydd - Härdat Glas 9H - Super kvalitet 3D</v>
      </c>
      <c r="F14966" s="1" t="s">
        <v>306</v>
      </c>
      <c r="G14966" s="1" t="s">
        <v>307</v>
      </c>
      <c r="H14966" s="1" t="s">
        <v>308</v>
      </c>
      <c r="I14966" s="1" t="s">
        <v>16</v>
      </c>
      <c r="J14966" s="1" t="s">
        <v>23</v>
      </c>
      <c r="K14966" s="1" t="s">
        <v>16</v>
      </c>
      <c r="L14966" s="1" t="s">
        <v>16</v>
      </c>
      <c r="M14966" s="1" t="s">
        <v>16</v>
      </c>
      <c r="N14966" s="1" t="s">
        <v>16</v>
      </c>
      <c r="O14966" s="1">
        <v>63.2</v>
      </c>
      <c r="P14966" s="1">
        <v>1.0</v>
      </c>
    </row>
    <row r="14967">
      <c r="A14967" s="1" t="s">
        <v>29</v>
      </c>
      <c r="B14967" s="1" t="s">
        <v>17860</v>
      </c>
      <c r="C14967" s="2" t="s">
        <v>17861</v>
      </c>
      <c r="D14967" s="1" t="s">
        <v>19</v>
      </c>
      <c r="E14967" s="3" t="str">
        <f>HYPERLINK("https://fyndiq.se/produkt/ebd0c75a3b324593/", "2-Pack Samsung S22 Ultra 5G Skärmskydd &amp;1-Pack linsskydd-9H GLAS")</f>
        <v>2-Pack Samsung S22 Ultra 5G Skärmskydd &amp;1-Pack linsskydd-9H GLAS</v>
      </c>
      <c r="F14967" s="1" t="s">
        <v>6898</v>
      </c>
      <c r="G14967" s="1" t="s">
        <v>6899</v>
      </c>
      <c r="H14967" s="1" t="s">
        <v>6900</v>
      </c>
      <c r="I14967" s="1" t="s">
        <v>16</v>
      </c>
      <c r="J14967" s="1" t="s">
        <v>23</v>
      </c>
      <c r="K14967" s="1" t="s">
        <v>16</v>
      </c>
      <c r="L14967" s="1" t="s">
        <v>16</v>
      </c>
      <c r="M14967" s="1" t="s">
        <v>16</v>
      </c>
      <c r="N14967" s="1" t="s">
        <v>16</v>
      </c>
      <c r="O14967" s="1">
        <v>71.2</v>
      </c>
      <c r="P14967" s="1">
        <v>1.0</v>
      </c>
    </row>
    <row r="14968">
      <c r="A14968" s="1" t="s">
        <v>29</v>
      </c>
      <c r="B14968" s="1" t="s">
        <v>17862</v>
      </c>
      <c r="C14968" s="2" t="s">
        <v>17861</v>
      </c>
      <c r="D14968" s="1" t="s">
        <v>19</v>
      </c>
      <c r="E1496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968" s="1" t="s">
        <v>47</v>
      </c>
      <c r="G14968" s="2" t="s">
        <v>48</v>
      </c>
      <c r="H14968" s="1" t="s">
        <v>49</v>
      </c>
      <c r="I14968" s="1" t="s">
        <v>16</v>
      </c>
      <c r="J14968" s="1" t="s">
        <v>23</v>
      </c>
      <c r="K14968" s="1" t="s">
        <v>16</v>
      </c>
      <c r="L14968" s="1" t="s">
        <v>16</v>
      </c>
      <c r="M14968" s="1" t="s">
        <v>16</v>
      </c>
      <c r="N14968" s="1" t="s">
        <v>16</v>
      </c>
      <c r="O14968" s="1">
        <v>183.2</v>
      </c>
      <c r="P14968" s="1">
        <v>1.0</v>
      </c>
    </row>
    <row r="14969">
      <c r="A14969" s="1" t="s">
        <v>29</v>
      </c>
      <c r="B14969" s="1" t="s">
        <v>17863</v>
      </c>
      <c r="C14969" s="2" t="s">
        <v>17861</v>
      </c>
      <c r="D14969" s="1" t="s">
        <v>19</v>
      </c>
      <c r="E1496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969" s="1" t="s">
        <v>729</v>
      </c>
      <c r="G14969" s="1" t="s">
        <v>730</v>
      </c>
      <c r="H14969" s="1" t="s">
        <v>731</v>
      </c>
      <c r="I14969" s="1" t="s">
        <v>16</v>
      </c>
      <c r="J14969" s="1" t="s">
        <v>23</v>
      </c>
      <c r="K14969" s="1" t="s">
        <v>16</v>
      </c>
      <c r="L14969" s="1" t="s">
        <v>16</v>
      </c>
      <c r="M14969" s="1" t="s">
        <v>16</v>
      </c>
      <c r="N14969" s="1" t="s">
        <v>16</v>
      </c>
      <c r="O14969" s="1">
        <v>63.2</v>
      </c>
      <c r="P14969" s="1">
        <v>1.0</v>
      </c>
    </row>
    <row r="14970">
      <c r="A14970" s="1" t="s">
        <v>29</v>
      </c>
      <c r="B14970" s="1" t="s">
        <v>17864</v>
      </c>
      <c r="C14970" s="2" t="s">
        <v>17861</v>
      </c>
      <c r="D14970" s="1" t="s">
        <v>19</v>
      </c>
      <c r="E14970" s="3" t="str">
        <f>HYPERLINK("https://fyndiq.se/produkt/2dcc2b66fe5f4124/", "1-Pack Självlysande Skärmskydd For iPhone 12 Pro - Härdat Glas 9H - Super Kvalitet 3D")</f>
        <v>1-Pack Självlysande Skärmskydd For iPhone 12 Pro - Härdat Glas 9H - Super Kvalitet 3D</v>
      </c>
      <c r="F14970" s="1" t="s">
        <v>6878</v>
      </c>
      <c r="G14970" s="1" t="s">
        <v>6879</v>
      </c>
      <c r="H14970" s="1" t="s">
        <v>6880</v>
      </c>
      <c r="I14970" s="1" t="s">
        <v>16</v>
      </c>
      <c r="J14970" s="1" t="s">
        <v>23</v>
      </c>
      <c r="K14970" s="1" t="s">
        <v>16</v>
      </c>
      <c r="L14970" s="1" t="s">
        <v>16</v>
      </c>
      <c r="M14970" s="1" t="s">
        <v>16</v>
      </c>
      <c r="N14970" s="1" t="s">
        <v>16</v>
      </c>
      <c r="O14970" s="1">
        <v>31.2</v>
      </c>
      <c r="P14970" s="1">
        <v>1.0</v>
      </c>
    </row>
    <row r="14971">
      <c r="A14971" s="1" t="s">
        <v>29</v>
      </c>
      <c r="B14971" s="1" t="s">
        <v>17865</v>
      </c>
      <c r="C14971" s="2" t="s">
        <v>17861</v>
      </c>
      <c r="D14971" s="1" t="s">
        <v>19</v>
      </c>
      <c r="E14971" s="3" t="str">
        <f>HYPERLINK("https://fyndiq.se/produkt/adb4de0f77004241/", "2-Pack Xiaomi 13T 5G - Härdat glas 9H - Super kvalitet 3D Skärmskydd")</f>
        <v>2-Pack Xiaomi 13T 5G - Härdat glas 9H - Super kvalitet 3D Skärmskydd</v>
      </c>
      <c r="F14971" s="1" t="s">
        <v>1139</v>
      </c>
      <c r="G14971" s="1" t="s">
        <v>1140</v>
      </c>
      <c r="H14971" s="1" t="s">
        <v>1141</v>
      </c>
      <c r="I14971" s="1" t="s">
        <v>16</v>
      </c>
      <c r="J14971" s="1" t="s">
        <v>23</v>
      </c>
      <c r="K14971" s="1" t="s">
        <v>16</v>
      </c>
      <c r="L14971" s="1" t="s">
        <v>16</v>
      </c>
      <c r="M14971" s="1" t="s">
        <v>16</v>
      </c>
      <c r="N14971" s="1" t="s">
        <v>16</v>
      </c>
      <c r="O14971" s="1">
        <v>63.2</v>
      </c>
      <c r="P14971" s="1">
        <v>1.0</v>
      </c>
    </row>
    <row r="14972">
      <c r="A14972" s="1" t="s">
        <v>29</v>
      </c>
      <c r="B14972" s="1" t="s">
        <v>17866</v>
      </c>
      <c r="C14972" s="2" t="s">
        <v>17861</v>
      </c>
      <c r="D14972" s="1" t="s">
        <v>19</v>
      </c>
      <c r="E14972" s="3" t="str">
        <f>HYPERLINK("https://fyndiq.se/produkt/441651ae64224186/", "2 Pack Linsskydd Samsung S22 Ultra-Härdat Glas 9H-Super 3D")</f>
        <v>2 Pack Linsskydd Samsung S22 Ultra-Härdat Glas 9H-Super 3D</v>
      </c>
      <c r="F14972" s="1" t="s">
        <v>7801</v>
      </c>
      <c r="G14972" s="1" t="s">
        <v>7802</v>
      </c>
      <c r="H14972" s="1" t="s">
        <v>7803</v>
      </c>
      <c r="I14972" s="1" t="s">
        <v>16</v>
      </c>
      <c r="J14972" s="1" t="s">
        <v>23</v>
      </c>
      <c r="K14972" s="1" t="s">
        <v>16</v>
      </c>
      <c r="L14972" s="1" t="s">
        <v>16</v>
      </c>
      <c r="M14972" s="1" t="s">
        <v>16</v>
      </c>
      <c r="N14972" s="1" t="s">
        <v>16</v>
      </c>
      <c r="O14972" s="1">
        <v>63.2</v>
      </c>
      <c r="P14972" s="1">
        <v>1.0</v>
      </c>
    </row>
    <row r="14973">
      <c r="A14973" s="1" t="s">
        <v>29</v>
      </c>
      <c r="B14973" s="1" t="s">
        <v>17867</v>
      </c>
      <c r="C14973" s="2" t="s">
        <v>17861</v>
      </c>
      <c r="D14973" s="1" t="s">
        <v>19</v>
      </c>
      <c r="E14973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973" s="1" t="s">
        <v>103</v>
      </c>
      <c r="G14973" s="1" t="s">
        <v>104</v>
      </c>
      <c r="H14973" s="1" t="s">
        <v>105</v>
      </c>
      <c r="I14973" s="1" t="s">
        <v>16</v>
      </c>
      <c r="J14973" s="1" t="s">
        <v>23</v>
      </c>
      <c r="K14973" s="1" t="s">
        <v>16</v>
      </c>
      <c r="L14973" s="1" t="s">
        <v>16</v>
      </c>
      <c r="M14973" s="1" t="s">
        <v>16</v>
      </c>
      <c r="N14973" s="1" t="s">
        <v>16</v>
      </c>
      <c r="O14973" s="1">
        <v>63.2</v>
      </c>
      <c r="P14973" s="1">
        <v>1.0</v>
      </c>
    </row>
    <row r="14974">
      <c r="A14974" s="1" t="s">
        <v>29</v>
      </c>
      <c r="B14974" s="1" t="s">
        <v>17868</v>
      </c>
      <c r="C14974" s="2" t="s">
        <v>17861</v>
      </c>
      <c r="D14974" s="1" t="s">
        <v>19</v>
      </c>
      <c r="E14974" s="3" t="str">
        <f>HYPERLINK("https://fyndiq.se/produkt/1d18226209604614/", "Samsung S23 Plus 5G - 9H Härdat Glass - 3D Super Kvalitet Skärmskydd")</f>
        <v>Samsung S23 Plus 5G - 9H Härdat Glass - 3D Super Kvalitet Skärmskydd</v>
      </c>
      <c r="F14974" s="1" t="s">
        <v>2996</v>
      </c>
      <c r="G14974" s="1" t="s">
        <v>2997</v>
      </c>
      <c r="H14974" s="1" t="s">
        <v>2998</v>
      </c>
      <c r="I14974" s="1" t="s">
        <v>16</v>
      </c>
      <c r="J14974" s="1" t="s">
        <v>23</v>
      </c>
      <c r="K14974" s="1" t="s">
        <v>16</v>
      </c>
      <c r="L14974" s="1" t="s">
        <v>16</v>
      </c>
      <c r="M14974" s="1" t="s">
        <v>16</v>
      </c>
      <c r="N14974" s="1" t="s">
        <v>16</v>
      </c>
      <c r="O14974" s="1">
        <v>55.2</v>
      </c>
      <c r="P14974" s="1">
        <v>1.0</v>
      </c>
    </row>
    <row r="14975">
      <c r="A14975" s="1" t="s">
        <v>29</v>
      </c>
      <c r="B14975" s="1" t="s">
        <v>17869</v>
      </c>
      <c r="C14975" s="2" t="s">
        <v>17861</v>
      </c>
      <c r="D14975" s="1" t="s">
        <v>19</v>
      </c>
      <c r="E14975" s="3" t="str">
        <f>HYPERLINK("https://fyndiq.se/produkt/432d784756a84eff/", "2-Pack Samsung Galaxy S20FE - Härdat Glas-9H -Super kvalitet 3D")</f>
        <v>2-Pack Samsung Galaxy S20FE - Härdat Glas-9H -Super kvalitet 3D</v>
      </c>
      <c r="F14975" s="1" t="s">
        <v>1078</v>
      </c>
      <c r="G14975" s="1" t="s">
        <v>1079</v>
      </c>
      <c r="H14975" s="1" t="s">
        <v>1080</v>
      </c>
      <c r="I14975" s="1" t="s">
        <v>16</v>
      </c>
      <c r="J14975" s="1" t="s">
        <v>23</v>
      </c>
      <c r="K14975" s="1" t="s">
        <v>16</v>
      </c>
      <c r="L14975" s="1" t="s">
        <v>16</v>
      </c>
      <c r="M14975" s="1" t="s">
        <v>16</v>
      </c>
      <c r="N14975" s="1" t="s">
        <v>16</v>
      </c>
      <c r="O14975" s="1">
        <v>63.2</v>
      </c>
      <c r="P14975" s="1">
        <v>1.0</v>
      </c>
    </row>
    <row r="14976">
      <c r="A14976" s="1" t="s">
        <v>29</v>
      </c>
      <c r="B14976" s="1" t="s">
        <v>17870</v>
      </c>
      <c r="C14976" s="2" t="s">
        <v>17861</v>
      </c>
      <c r="D14976" s="1" t="s">
        <v>19</v>
      </c>
      <c r="E14976" s="3" t="str">
        <f>HYPERLINK("https://fyndiq.se/produkt/860c7ae305b54883/", "2 Pack Samsung S21 Ultra 5G - Härdat glas 9H - Super kvalitet 3D")</f>
        <v>2 Pack Samsung S21 Ultra 5G - Härdat glas 9H - Super kvalitet 3D</v>
      </c>
      <c r="F14976" s="1" t="s">
        <v>649</v>
      </c>
      <c r="G14976" s="1" t="s">
        <v>650</v>
      </c>
      <c r="H14976" s="1" t="s">
        <v>651</v>
      </c>
      <c r="I14976" s="1" t="s">
        <v>16</v>
      </c>
      <c r="J14976" s="1" t="s">
        <v>23</v>
      </c>
      <c r="K14976" s="1" t="s">
        <v>16</v>
      </c>
      <c r="L14976" s="1" t="s">
        <v>16</v>
      </c>
      <c r="M14976" s="1" t="s">
        <v>16</v>
      </c>
      <c r="N14976" s="1" t="s">
        <v>16</v>
      </c>
      <c r="O14976" s="1">
        <v>63.2</v>
      </c>
      <c r="P14976" s="1">
        <v>1.0</v>
      </c>
    </row>
    <row r="14977">
      <c r="A14977" s="1" t="s">
        <v>29</v>
      </c>
      <c r="B14977" s="1" t="s">
        <v>17871</v>
      </c>
      <c r="C14977" s="2" t="s">
        <v>17861</v>
      </c>
      <c r="D14977" s="1" t="s">
        <v>19</v>
      </c>
      <c r="E14977" s="3" t="str">
        <f>HYPERLINK("https://fyndiq.se/produkt/022d7ac2f2e44ae2/", "Samsung Galaxy A04s - Härdat Glas 9H - Super Kvalitet 3D Skärmskydd")</f>
        <v>Samsung Galaxy A04s - Härdat Glas 9H - Super Kvalitet 3D Skärmskydd</v>
      </c>
      <c r="F14977" s="1" t="s">
        <v>3609</v>
      </c>
      <c r="G14977" s="1" t="s">
        <v>3610</v>
      </c>
      <c r="H14977" s="1" t="s">
        <v>3611</v>
      </c>
      <c r="I14977" s="1" t="s">
        <v>16</v>
      </c>
      <c r="J14977" s="1" t="s">
        <v>23</v>
      </c>
      <c r="K14977" s="1" t="s">
        <v>16</v>
      </c>
      <c r="L14977" s="1" t="s">
        <v>16</v>
      </c>
      <c r="M14977" s="1" t="s">
        <v>16</v>
      </c>
      <c r="N14977" s="1" t="s">
        <v>16</v>
      </c>
      <c r="O14977" s="1">
        <v>55.2</v>
      </c>
      <c r="P14977" s="1">
        <v>1.0</v>
      </c>
    </row>
    <row r="14978">
      <c r="A14978" s="1" t="s">
        <v>29</v>
      </c>
      <c r="B14978" s="1" t="s">
        <v>17872</v>
      </c>
      <c r="C14978" s="2" t="s">
        <v>17861</v>
      </c>
      <c r="D14978" s="1" t="s">
        <v>19</v>
      </c>
      <c r="E14978" s="3" t="str">
        <f t="shared" ref="E14978:E14980" si="719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4978" s="1" t="s">
        <v>47</v>
      </c>
      <c r="G14978" s="2" t="s">
        <v>48</v>
      </c>
      <c r="H14978" s="1" t="s">
        <v>49</v>
      </c>
      <c r="I14978" s="1" t="s">
        <v>16</v>
      </c>
      <c r="J14978" s="1" t="s">
        <v>23</v>
      </c>
      <c r="K14978" s="1" t="s">
        <v>16</v>
      </c>
      <c r="L14978" s="1" t="s">
        <v>16</v>
      </c>
      <c r="M14978" s="1" t="s">
        <v>16</v>
      </c>
      <c r="N14978" s="1" t="s">
        <v>16</v>
      </c>
      <c r="O14978" s="1">
        <v>183.2</v>
      </c>
      <c r="P14978" s="1">
        <v>1.0</v>
      </c>
    </row>
    <row r="14979">
      <c r="A14979" s="1" t="s">
        <v>29</v>
      </c>
      <c r="B14979" s="1" t="s">
        <v>17873</v>
      </c>
      <c r="C14979" s="2" t="s">
        <v>17861</v>
      </c>
      <c r="D14979" s="1" t="s">
        <v>19</v>
      </c>
      <c r="E14979" s="3" t="str">
        <f t="shared" si="719"/>
        <v>ASPOR A616 TWS trådlös Bluetooth hörlurar med Lightning kabel - Högkvalitet - Wireless charging - 5.3BT</v>
      </c>
      <c r="F14979" s="1" t="s">
        <v>47</v>
      </c>
      <c r="G14979" s="2" t="s">
        <v>48</v>
      </c>
      <c r="H14979" s="1" t="s">
        <v>49</v>
      </c>
      <c r="I14979" s="1" t="s">
        <v>16</v>
      </c>
      <c r="J14979" s="1" t="s">
        <v>23</v>
      </c>
      <c r="K14979" s="1" t="s">
        <v>16</v>
      </c>
      <c r="L14979" s="1" t="s">
        <v>16</v>
      </c>
      <c r="M14979" s="1" t="s">
        <v>16</v>
      </c>
      <c r="N14979" s="1" t="s">
        <v>16</v>
      </c>
      <c r="O14979" s="1">
        <v>183.2</v>
      </c>
      <c r="P14979" s="1">
        <v>1.0</v>
      </c>
    </row>
    <row r="14980">
      <c r="A14980" s="1" t="s">
        <v>29</v>
      </c>
      <c r="B14980" s="1" t="s">
        <v>17874</v>
      </c>
      <c r="C14980" s="2" t="s">
        <v>17861</v>
      </c>
      <c r="D14980" s="1" t="s">
        <v>19</v>
      </c>
      <c r="E14980" s="3" t="str">
        <f t="shared" si="719"/>
        <v>ASPOR A616 TWS trådlös Bluetooth hörlurar med Lightning kabel - Högkvalitet - Wireless charging - 5.3BT</v>
      </c>
      <c r="F14980" s="1" t="s">
        <v>47</v>
      </c>
      <c r="G14980" s="2" t="s">
        <v>48</v>
      </c>
      <c r="H14980" s="1" t="s">
        <v>49</v>
      </c>
      <c r="I14980" s="1" t="s">
        <v>16</v>
      </c>
      <c r="J14980" s="1" t="s">
        <v>23</v>
      </c>
      <c r="K14980" s="1" t="s">
        <v>16</v>
      </c>
      <c r="L14980" s="1" t="s">
        <v>16</v>
      </c>
      <c r="M14980" s="1" t="s">
        <v>16</v>
      </c>
      <c r="N14980" s="1" t="s">
        <v>16</v>
      </c>
      <c r="O14980" s="1">
        <v>183.2</v>
      </c>
      <c r="P14980" s="1">
        <v>1.0</v>
      </c>
    </row>
    <row r="14981">
      <c r="A14981" s="1" t="s">
        <v>29</v>
      </c>
      <c r="B14981" s="1" t="s">
        <v>17875</v>
      </c>
      <c r="C14981" s="2" t="s">
        <v>17861</v>
      </c>
      <c r="D14981" s="1" t="s">
        <v>19</v>
      </c>
      <c r="E14981" s="3" t="str">
        <f>HYPERLINK("https://fyndiq.se/produkt/432d784756a84eff/", "2-Pack Samsung Galaxy S20FE - Härdat Glas-9H -Super kvalitet 3D")</f>
        <v>2-Pack Samsung Galaxy S20FE - Härdat Glas-9H -Super kvalitet 3D</v>
      </c>
      <c r="F14981" s="1" t="s">
        <v>1078</v>
      </c>
      <c r="G14981" s="1" t="s">
        <v>1079</v>
      </c>
      <c r="H14981" s="1" t="s">
        <v>1080</v>
      </c>
      <c r="I14981" s="1" t="s">
        <v>16</v>
      </c>
      <c r="J14981" s="1" t="s">
        <v>23</v>
      </c>
      <c r="K14981" s="1" t="s">
        <v>16</v>
      </c>
      <c r="L14981" s="1" t="s">
        <v>16</v>
      </c>
      <c r="M14981" s="1" t="s">
        <v>16</v>
      </c>
      <c r="N14981" s="1" t="s">
        <v>16</v>
      </c>
      <c r="O14981" s="1">
        <v>63.2</v>
      </c>
      <c r="P14981" s="1">
        <v>1.0</v>
      </c>
    </row>
    <row r="14982">
      <c r="A14982" s="1" t="s">
        <v>29</v>
      </c>
      <c r="B14982" s="1" t="s">
        <v>17876</v>
      </c>
      <c r="C14982" s="2" t="s">
        <v>17861</v>
      </c>
      <c r="D14982" s="1" t="s">
        <v>19</v>
      </c>
      <c r="E14982" s="3" t="str">
        <f>HYPERLINK("https://fyndiq.se/produkt/209e0592835a4e24/", "2-Pack Xiaomi 11T 5G - Härdat Glas 9H - Super kvalitet 3D Skärmskydd")</f>
        <v>2-Pack Xiaomi 11T 5G - Härdat Glas 9H - Super kvalitet 3D Skärmskydd</v>
      </c>
      <c r="F14982" s="1" t="s">
        <v>2325</v>
      </c>
      <c r="G14982" s="1" t="s">
        <v>2326</v>
      </c>
      <c r="H14982" s="1" t="s">
        <v>2327</v>
      </c>
      <c r="I14982" s="1" t="s">
        <v>16</v>
      </c>
      <c r="J14982" s="1" t="s">
        <v>23</v>
      </c>
      <c r="K14982" s="1" t="s">
        <v>16</v>
      </c>
      <c r="L14982" s="1" t="s">
        <v>16</v>
      </c>
      <c r="M14982" s="1" t="s">
        <v>16</v>
      </c>
      <c r="N14982" s="1" t="s">
        <v>16</v>
      </c>
      <c r="O14982" s="1">
        <v>63.2</v>
      </c>
      <c r="P14982" s="1">
        <v>1.0</v>
      </c>
    </row>
    <row r="14983">
      <c r="A14983" s="1" t="s">
        <v>29</v>
      </c>
      <c r="B14983" s="1" t="s">
        <v>17877</v>
      </c>
      <c r="C14983" s="2" t="s">
        <v>17861</v>
      </c>
      <c r="D14983" s="1" t="s">
        <v>19</v>
      </c>
      <c r="E14983" s="3" t="str">
        <f>HYPERLINK("https://fyndiq.se/produkt/8b67d8d5f34d4bfa/", "2-Pack Samsung S20 Plus - 9H Härdat Glass - Top Kvalitet 3D")</f>
        <v>2-Pack Samsung S20 Plus - 9H Härdat Glass - Top Kvalitet 3D</v>
      </c>
      <c r="F14983" s="1" t="s">
        <v>5642</v>
      </c>
      <c r="G14983" s="1" t="s">
        <v>5643</v>
      </c>
      <c r="H14983" s="1" t="s">
        <v>5644</v>
      </c>
      <c r="I14983" s="1" t="s">
        <v>16</v>
      </c>
      <c r="J14983" s="1" t="s">
        <v>23</v>
      </c>
      <c r="K14983" s="1" t="s">
        <v>16</v>
      </c>
      <c r="L14983" s="1" t="s">
        <v>16</v>
      </c>
      <c r="M14983" s="1" t="s">
        <v>16</v>
      </c>
      <c r="N14983" s="1" t="s">
        <v>16</v>
      </c>
      <c r="O14983" s="1">
        <v>63.2</v>
      </c>
      <c r="P14983" s="1">
        <v>1.0</v>
      </c>
    </row>
    <row r="14984">
      <c r="A14984" s="1" t="s">
        <v>29</v>
      </c>
      <c r="B14984" s="1" t="s">
        <v>17878</v>
      </c>
      <c r="C14984" s="2" t="s">
        <v>17861</v>
      </c>
      <c r="D14984" s="1" t="s">
        <v>19</v>
      </c>
      <c r="E1498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4984" s="1" t="s">
        <v>729</v>
      </c>
      <c r="G14984" s="1" t="s">
        <v>730</v>
      </c>
      <c r="H14984" s="1" t="s">
        <v>731</v>
      </c>
      <c r="I14984" s="1" t="s">
        <v>16</v>
      </c>
      <c r="J14984" s="1" t="s">
        <v>23</v>
      </c>
      <c r="K14984" s="1" t="s">
        <v>16</v>
      </c>
      <c r="L14984" s="1" t="s">
        <v>16</v>
      </c>
      <c r="M14984" s="1" t="s">
        <v>16</v>
      </c>
      <c r="N14984" s="1" t="s">
        <v>16</v>
      </c>
      <c r="O14984" s="1">
        <v>63.2</v>
      </c>
      <c r="P14984" s="1">
        <v>1.0</v>
      </c>
    </row>
    <row r="14985">
      <c r="A14985" s="1" t="s">
        <v>29</v>
      </c>
      <c r="B14985" s="1" t="s">
        <v>17879</v>
      </c>
      <c r="C14985" s="2" t="s">
        <v>17861</v>
      </c>
      <c r="D14985" s="1" t="s">
        <v>19</v>
      </c>
      <c r="E14985" s="3" t="str">
        <f>HYPERLINK("https://fyndiq.se/produkt/2332c83ac70a4f56/", "2-Pack Samsung S20 FE 5G Skärmskydd - Härdat Glas 9H - Super kvalitet 3D")</f>
        <v>2-Pack Samsung S20 FE 5G Skärmskydd - Härdat Glas 9H - Super kvalitet 3D</v>
      </c>
      <c r="F14985" s="1" t="s">
        <v>1357</v>
      </c>
      <c r="G14985" s="1" t="s">
        <v>1358</v>
      </c>
      <c r="H14985" s="1" t="s">
        <v>1359</v>
      </c>
      <c r="I14985" s="1" t="s">
        <v>16</v>
      </c>
      <c r="J14985" s="1" t="s">
        <v>23</v>
      </c>
      <c r="K14985" s="1" t="s">
        <v>16</v>
      </c>
      <c r="L14985" s="1" t="s">
        <v>16</v>
      </c>
      <c r="M14985" s="1" t="s">
        <v>16</v>
      </c>
      <c r="N14985" s="1" t="s">
        <v>16</v>
      </c>
      <c r="O14985" s="1">
        <v>63.2</v>
      </c>
      <c r="P14985" s="1">
        <v>1.0</v>
      </c>
    </row>
    <row r="14986">
      <c r="A14986" s="1" t="s">
        <v>29</v>
      </c>
      <c r="B14986" s="1" t="s">
        <v>17880</v>
      </c>
      <c r="C14986" s="2" t="s">
        <v>17861</v>
      </c>
      <c r="D14986" s="1" t="s">
        <v>19</v>
      </c>
      <c r="E14986" s="3" t="str">
        <f>HYPERLINK("https://fyndiq.se/produkt/405d6f09daec4d0e/", "2-Pack Samsung Galaxy A80 - Härdat glas 9H - Super kvalitet")</f>
        <v>2-Pack Samsung Galaxy A80 - Härdat glas 9H - Super kvalitet</v>
      </c>
      <c r="F14986" s="1" t="s">
        <v>2441</v>
      </c>
      <c r="G14986" s="1" t="s">
        <v>2442</v>
      </c>
      <c r="H14986" s="1" t="s">
        <v>2443</v>
      </c>
      <c r="I14986" s="1" t="s">
        <v>16</v>
      </c>
      <c r="J14986" s="1" t="s">
        <v>23</v>
      </c>
      <c r="K14986" s="1" t="s">
        <v>16</v>
      </c>
      <c r="L14986" s="1" t="s">
        <v>16</v>
      </c>
      <c r="M14986" s="1" t="s">
        <v>16</v>
      </c>
      <c r="N14986" s="1" t="s">
        <v>16</v>
      </c>
      <c r="O14986" s="1">
        <v>63.2</v>
      </c>
      <c r="P14986" s="1">
        <v>1.0</v>
      </c>
    </row>
    <row r="14987">
      <c r="A14987" s="1" t="s">
        <v>29</v>
      </c>
      <c r="B14987" s="1" t="s">
        <v>17881</v>
      </c>
      <c r="C14987" s="2" t="s">
        <v>17861</v>
      </c>
      <c r="D14987" s="1" t="s">
        <v>19</v>
      </c>
      <c r="E14987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4987" s="1" t="s">
        <v>79</v>
      </c>
      <c r="G14987" s="1" t="s">
        <v>80</v>
      </c>
      <c r="H14987" s="1" t="s">
        <v>81</v>
      </c>
      <c r="I14987" s="1" t="s">
        <v>16</v>
      </c>
      <c r="J14987" s="1" t="s">
        <v>23</v>
      </c>
      <c r="K14987" s="1" t="s">
        <v>16</v>
      </c>
      <c r="L14987" s="1" t="s">
        <v>16</v>
      </c>
      <c r="M14987" s="1" t="s">
        <v>16</v>
      </c>
      <c r="N14987" s="1" t="s">
        <v>16</v>
      </c>
      <c r="O14987" s="1">
        <v>63.2</v>
      </c>
      <c r="P14987" s="1">
        <v>1.0</v>
      </c>
    </row>
    <row r="14988">
      <c r="A14988" s="1" t="s">
        <v>29</v>
      </c>
      <c r="B14988" s="1" t="s">
        <v>17882</v>
      </c>
      <c r="C14988" s="2" t="s">
        <v>17861</v>
      </c>
      <c r="D14988" s="1" t="s">
        <v>19</v>
      </c>
      <c r="E14988" s="3" t="str">
        <f>HYPERLINK("https://fyndiq.se/produkt/5a23771475d3464c/", "2-Pack Samsung Galaxy A13 5G - Härdat Glas 9H - Super kvalitet")</f>
        <v>2-Pack Samsung Galaxy A13 5G - Härdat Glas 9H - Super kvalitet</v>
      </c>
      <c r="F14988" s="1" t="s">
        <v>7398</v>
      </c>
      <c r="G14988" s="1" t="s">
        <v>7399</v>
      </c>
      <c r="H14988" s="1" t="s">
        <v>7400</v>
      </c>
      <c r="I14988" s="1" t="s">
        <v>16</v>
      </c>
      <c r="J14988" s="1" t="s">
        <v>23</v>
      </c>
      <c r="K14988" s="1" t="s">
        <v>16</v>
      </c>
      <c r="L14988" s="1" t="s">
        <v>16</v>
      </c>
      <c r="M14988" s="1" t="s">
        <v>16</v>
      </c>
      <c r="N14988" s="1" t="s">
        <v>16</v>
      </c>
      <c r="O14988" s="1">
        <v>63.2</v>
      </c>
      <c r="P14988" s="1">
        <v>1.0</v>
      </c>
    </row>
    <row r="14989">
      <c r="A14989" s="1" t="s">
        <v>29</v>
      </c>
      <c r="B14989" s="1" t="s">
        <v>17883</v>
      </c>
      <c r="C14989" s="2" t="s">
        <v>17861</v>
      </c>
      <c r="D14989" s="1" t="s">
        <v>19</v>
      </c>
      <c r="E14989" s="3" t="str">
        <f>HYPERLINK("https://fyndiq.se/produkt/533d0ddc5dd84c00/", "2-Pack iPhone 14 - skärmskydd &amp; linsskydd - härdat glas 9H")</f>
        <v>2-Pack iPhone 14 - skärmskydd &amp; linsskydd - härdat glas 9H</v>
      </c>
      <c r="F14989" s="1" t="s">
        <v>841</v>
      </c>
      <c r="G14989" s="1" t="s">
        <v>842</v>
      </c>
      <c r="H14989" s="1" t="s">
        <v>843</v>
      </c>
      <c r="I14989" s="1" t="s">
        <v>16</v>
      </c>
      <c r="J14989" s="1" t="s">
        <v>23</v>
      </c>
      <c r="K14989" s="1" t="s">
        <v>16</v>
      </c>
      <c r="L14989" s="1" t="s">
        <v>16</v>
      </c>
      <c r="M14989" s="1" t="s">
        <v>16</v>
      </c>
      <c r="N14989" s="1" t="s">
        <v>16</v>
      </c>
      <c r="O14989" s="1">
        <v>63.2</v>
      </c>
      <c r="P14989" s="1">
        <v>1.0</v>
      </c>
    </row>
    <row r="14990">
      <c r="A14990" s="1" t="s">
        <v>29</v>
      </c>
      <c r="B14990" s="1" t="s">
        <v>17884</v>
      </c>
      <c r="C14990" s="2" t="s">
        <v>17861</v>
      </c>
      <c r="D14990" s="1" t="s">
        <v>19</v>
      </c>
      <c r="E14990" s="3" t="str">
        <f>HYPERLINK("https://fyndiq.se/produkt/03a480989c2048fb/", "2 Pack Samsung Galaxy S8 Plus - Härdat glas 9H–Super kvalitet 3D")</f>
        <v>2 Pack Samsung Galaxy S8 Plus - Härdat glas 9H–Super kvalitet 3D</v>
      </c>
      <c r="F14990" s="1" t="s">
        <v>991</v>
      </c>
      <c r="G14990" s="1" t="s">
        <v>992</v>
      </c>
      <c r="H14990" s="1" t="s">
        <v>993</v>
      </c>
      <c r="I14990" s="1" t="s">
        <v>16</v>
      </c>
      <c r="J14990" s="1" t="s">
        <v>23</v>
      </c>
      <c r="K14990" s="1" t="s">
        <v>16</v>
      </c>
      <c r="L14990" s="1" t="s">
        <v>16</v>
      </c>
      <c r="M14990" s="1" t="s">
        <v>16</v>
      </c>
      <c r="N14990" s="1" t="s">
        <v>16</v>
      </c>
      <c r="O14990" s="1">
        <v>63.2</v>
      </c>
      <c r="P14990" s="1">
        <v>1.0</v>
      </c>
    </row>
    <row r="14991">
      <c r="A14991" s="1" t="s">
        <v>29</v>
      </c>
      <c r="B14991" s="1" t="s">
        <v>17885</v>
      </c>
      <c r="C14991" s="2" t="s">
        <v>17861</v>
      </c>
      <c r="D14991" s="1" t="s">
        <v>19</v>
      </c>
      <c r="E14991" s="3" t="str">
        <f t="shared" ref="E14991:E14992" si="720">HYPERLINK("https://fyndiq.se/produkt/0a890dd972c4463d/", "2-Pack Samsung Galaxy A52s 5G - Härdat glas 9H - Super kvalitet")</f>
        <v>2-Pack Samsung Galaxy A52s 5G - Härdat glas 9H - Super kvalitet</v>
      </c>
      <c r="F14991" s="1" t="s">
        <v>442</v>
      </c>
      <c r="G14991" s="1" t="s">
        <v>443</v>
      </c>
      <c r="H14991" s="1" t="s">
        <v>444</v>
      </c>
      <c r="I14991" s="1" t="s">
        <v>16</v>
      </c>
      <c r="J14991" s="1" t="s">
        <v>23</v>
      </c>
      <c r="K14991" s="1" t="s">
        <v>16</v>
      </c>
      <c r="L14991" s="1" t="s">
        <v>16</v>
      </c>
      <c r="M14991" s="1" t="s">
        <v>16</v>
      </c>
      <c r="N14991" s="1" t="s">
        <v>16</v>
      </c>
      <c r="O14991" s="1">
        <v>63.2</v>
      </c>
      <c r="P14991" s="1">
        <v>1.0</v>
      </c>
    </row>
    <row r="14992">
      <c r="A14992" s="1" t="s">
        <v>29</v>
      </c>
      <c r="B14992" s="1" t="s">
        <v>17886</v>
      </c>
      <c r="C14992" s="2" t="s">
        <v>17861</v>
      </c>
      <c r="D14992" s="1" t="s">
        <v>19</v>
      </c>
      <c r="E14992" s="3" t="str">
        <f t="shared" si="720"/>
        <v>2-Pack Samsung Galaxy A52s 5G - Härdat glas 9H - Super kvalitet</v>
      </c>
      <c r="F14992" s="1" t="s">
        <v>442</v>
      </c>
      <c r="G14992" s="1" t="s">
        <v>443</v>
      </c>
      <c r="H14992" s="1" t="s">
        <v>444</v>
      </c>
      <c r="I14992" s="1" t="s">
        <v>16</v>
      </c>
      <c r="J14992" s="1" t="s">
        <v>23</v>
      </c>
      <c r="K14992" s="1" t="s">
        <v>16</v>
      </c>
      <c r="L14992" s="1" t="s">
        <v>16</v>
      </c>
      <c r="M14992" s="1" t="s">
        <v>16</v>
      </c>
      <c r="N14992" s="1" t="s">
        <v>16</v>
      </c>
      <c r="O14992" s="1">
        <v>63.2</v>
      </c>
      <c r="P14992" s="1">
        <v>1.0</v>
      </c>
    </row>
    <row r="14993">
      <c r="A14993" s="1" t="s">
        <v>29</v>
      </c>
      <c r="B14993" s="1" t="s">
        <v>17887</v>
      </c>
      <c r="C14993" s="2" t="s">
        <v>17861</v>
      </c>
      <c r="D14993" s="1" t="s">
        <v>19</v>
      </c>
      <c r="E14993" s="3" t="str">
        <f>HYPERLINK("https://fyndiq.se/produkt/19c2551af5564452/", "2 Pack Samsung Galaxy A41 - Härdat Glas 9H - Super kvalitet 3D")</f>
        <v>2 Pack Samsung Galaxy A41 - Härdat Glas 9H - Super kvalitet 3D</v>
      </c>
      <c r="F14993" s="1" t="s">
        <v>362</v>
      </c>
      <c r="G14993" s="1" t="s">
        <v>363</v>
      </c>
      <c r="H14993" s="1" t="s">
        <v>364</v>
      </c>
      <c r="I14993" s="1" t="s">
        <v>16</v>
      </c>
      <c r="J14993" s="1" t="s">
        <v>23</v>
      </c>
      <c r="K14993" s="1" t="s">
        <v>16</v>
      </c>
      <c r="L14993" s="1" t="s">
        <v>16</v>
      </c>
      <c r="M14993" s="1" t="s">
        <v>16</v>
      </c>
      <c r="N14993" s="1" t="s">
        <v>16</v>
      </c>
      <c r="O14993" s="1">
        <v>63.2</v>
      </c>
      <c r="P14993" s="1">
        <v>1.0</v>
      </c>
    </row>
    <row r="14994">
      <c r="A14994" s="1" t="s">
        <v>29</v>
      </c>
      <c r="B14994" s="1" t="s">
        <v>17888</v>
      </c>
      <c r="C14994" s="2" t="s">
        <v>17861</v>
      </c>
      <c r="D14994" s="1" t="s">
        <v>19</v>
      </c>
      <c r="E14994" s="3" t="str">
        <f>HYPERLINK("https://fyndiq.se/produkt/73ef0338aa7148f2/", "2-PACK Samsung Galaxy A71 - Härdat glas 9H - Super kvalitet 3D")</f>
        <v>2-PACK Samsung Galaxy A71 - Härdat glas 9H - Super kvalitet 3D</v>
      </c>
      <c r="F14994" s="1" t="s">
        <v>1119</v>
      </c>
      <c r="G14994" s="1" t="s">
        <v>1120</v>
      </c>
      <c r="H14994" s="1" t="s">
        <v>1121</v>
      </c>
      <c r="I14994" s="1" t="s">
        <v>16</v>
      </c>
      <c r="J14994" s="1" t="s">
        <v>23</v>
      </c>
      <c r="K14994" s="1" t="s">
        <v>16</v>
      </c>
      <c r="L14994" s="1" t="s">
        <v>16</v>
      </c>
      <c r="M14994" s="1" t="s">
        <v>16</v>
      </c>
      <c r="N14994" s="1" t="s">
        <v>16</v>
      </c>
      <c r="O14994" s="1">
        <v>63.2</v>
      </c>
      <c r="P14994" s="1">
        <v>1.0</v>
      </c>
    </row>
    <row r="14995">
      <c r="A14995" s="1" t="s">
        <v>29</v>
      </c>
      <c r="B14995" s="1" t="s">
        <v>17889</v>
      </c>
      <c r="C14995" s="2" t="s">
        <v>17861</v>
      </c>
      <c r="D14995" s="1" t="s">
        <v>19</v>
      </c>
      <c r="E1499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4995" s="1" t="s">
        <v>103</v>
      </c>
      <c r="G14995" s="1" t="s">
        <v>104</v>
      </c>
      <c r="H14995" s="1" t="s">
        <v>105</v>
      </c>
      <c r="I14995" s="1" t="s">
        <v>16</v>
      </c>
      <c r="J14995" s="1" t="s">
        <v>23</v>
      </c>
      <c r="K14995" s="1" t="s">
        <v>16</v>
      </c>
      <c r="L14995" s="1" t="s">
        <v>16</v>
      </c>
      <c r="M14995" s="1" t="s">
        <v>16</v>
      </c>
      <c r="N14995" s="1" t="s">
        <v>16</v>
      </c>
      <c r="O14995" s="1">
        <v>63.2</v>
      </c>
      <c r="P14995" s="1">
        <v>1.0</v>
      </c>
    </row>
    <row r="14996">
      <c r="A14996" s="1" t="s">
        <v>29</v>
      </c>
      <c r="B14996" s="1" t="s">
        <v>17890</v>
      </c>
      <c r="C14996" s="2" t="s">
        <v>17861</v>
      </c>
      <c r="D14996" s="1" t="s">
        <v>19</v>
      </c>
      <c r="E14996" s="3" t="str">
        <f t="shared" ref="E14996:E14997" si="721">HYPERLINK("https://fyndiq.se/produkt/13e76851ca504320/", "2-Pack Samsung Galaxy S22 Ultra - Härdat glas 9H - Top kvalitet")</f>
        <v>2-Pack Samsung Galaxy S22 Ultra - Härdat glas 9H - Top kvalitet</v>
      </c>
      <c r="F14996" s="1" t="s">
        <v>140</v>
      </c>
      <c r="G14996" s="1" t="s">
        <v>141</v>
      </c>
      <c r="H14996" s="1" t="s">
        <v>142</v>
      </c>
      <c r="I14996" s="1" t="s">
        <v>16</v>
      </c>
      <c r="J14996" s="1" t="s">
        <v>23</v>
      </c>
      <c r="K14996" s="1" t="s">
        <v>16</v>
      </c>
      <c r="L14996" s="1" t="s">
        <v>16</v>
      </c>
      <c r="M14996" s="1" t="s">
        <v>16</v>
      </c>
      <c r="N14996" s="1" t="s">
        <v>16</v>
      </c>
      <c r="O14996" s="1">
        <v>63.2</v>
      </c>
      <c r="P14996" s="1">
        <v>1.0</v>
      </c>
    </row>
    <row r="14997">
      <c r="A14997" s="1" t="s">
        <v>29</v>
      </c>
      <c r="B14997" s="1" t="s">
        <v>17891</v>
      </c>
      <c r="C14997" s="2" t="s">
        <v>17861</v>
      </c>
      <c r="D14997" s="1" t="s">
        <v>19</v>
      </c>
      <c r="E14997" s="3" t="str">
        <f t="shared" si="721"/>
        <v>2-Pack Samsung Galaxy S22 Ultra - Härdat glas 9H - Top kvalitet</v>
      </c>
      <c r="F14997" s="1" t="s">
        <v>140</v>
      </c>
      <c r="G14997" s="1" t="s">
        <v>141</v>
      </c>
      <c r="H14997" s="1" t="s">
        <v>142</v>
      </c>
      <c r="I14997" s="1" t="s">
        <v>16</v>
      </c>
      <c r="J14997" s="1" t="s">
        <v>23</v>
      </c>
      <c r="K14997" s="1" t="s">
        <v>16</v>
      </c>
      <c r="L14997" s="1" t="s">
        <v>16</v>
      </c>
      <c r="M14997" s="1" t="s">
        <v>16</v>
      </c>
      <c r="N14997" s="1" t="s">
        <v>16</v>
      </c>
      <c r="O14997" s="1">
        <v>63.2</v>
      </c>
      <c r="P14997" s="1">
        <v>1.0</v>
      </c>
    </row>
    <row r="14998">
      <c r="A14998" s="1" t="s">
        <v>29</v>
      </c>
      <c r="B14998" s="1" t="s">
        <v>17892</v>
      </c>
      <c r="C14998" s="2" t="s">
        <v>17861</v>
      </c>
      <c r="D14998" s="1" t="s">
        <v>19</v>
      </c>
      <c r="E14998" s="3" t="str">
        <f>HYPERLINK("https://fyndiq.se/produkt/56c72c0ba5f749b5/", "2-Pack SAMSUNG S24 Skärmskydd - Härdat Glas 9H - Super kvalitet 3D")</f>
        <v>2-Pack SAMSUNG S24 Skärmskydd - Härdat Glas 9H - Super kvalitet 3D</v>
      </c>
      <c r="F14998" s="1" t="s">
        <v>263</v>
      </c>
      <c r="G14998" s="1" t="s">
        <v>264</v>
      </c>
      <c r="H14998" s="1" t="s">
        <v>265</v>
      </c>
      <c r="I14998" s="1" t="s">
        <v>16</v>
      </c>
      <c r="J14998" s="1" t="s">
        <v>23</v>
      </c>
      <c r="K14998" s="1" t="s">
        <v>16</v>
      </c>
      <c r="L14998" s="1" t="s">
        <v>16</v>
      </c>
      <c r="M14998" s="1" t="s">
        <v>16</v>
      </c>
      <c r="N14998" s="1" t="s">
        <v>16</v>
      </c>
      <c r="O14998" s="1">
        <v>63.2</v>
      </c>
      <c r="P14998" s="1">
        <v>1.0</v>
      </c>
    </row>
    <row r="14999">
      <c r="A14999" s="1" t="s">
        <v>29</v>
      </c>
      <c r="B14999" s="1" t="s">
        <v>17893</v>
      </c>
      <c r="C14999" s="2" t="s">
        <v>17861</v>
      </c>
      <c r="D14999" s="1" t="s">
        <v>19</v>
      </c>
      <c r="E14999" s="3" t="str">
        <f>HYPERLINK("https://fyndiq.se/produkt/54c0ad97e9204dd3/", "2-Pack Iphone 11 - 9H Härdat Glass - Top Kvalitet")</f>
        <v>2-Pack Iphone 11 - 9H Härdat Glass - Top Kvalitet</v>
      </c>
      <c r="F14999" s="1" t="s">
        <v>17894</v>
      </c>
      <c r="G14999" s="1" t="s">
        <v>17895</v>
      </c>
      <c r="H14999" s="1" t="s">
        <v>17896</v>
      </c>
      <c r="I14999" s="1" t="s">
        <v>16</v>
      </c>
      <c r="J14999" s="1" t="s">
        <v>23</v>
      </c>
      <c r="K14999" s="1" t="s">
        <v>16</v>
      </c>
      <c r="L14999" s="1" t="s">
        <v>16</v>
      </c>
      <c r="M14999" s="1" t="s">
        <v>16</v>
      </c>
      <c r="N14999" s="1" t="s">
        <v>16</v>
      </c>
      <c r="O14999" s="1">
        <v>39.2</v>
      </c>
      <c r="P14999" s="1">
        <v>1.0</v>
      </c>
    </row>
    <row r="15000">
      <c r="A15000" s="1" t="s">
        <v>29</v>
      </c>
      <c r="B15000" s="1" t="s">
        <v>17897</v>
      </c>
      <c r="C15000" s="2" t="s">
        <v>17861</v>
      </c>
      <c r="D15000" s="1" t="s">
        <v>19</v>
      </c>
      <c r="E15000" s="3" t="str">
        <f>HYPERLINK("https://fyndiq.se/produkt/2030c5450cfb4338/", "2 Pack Huawei P30 Pro - Härdat glas 9H – 3D Super kvalitet")</f>
        <v>2 Pack Huawei P30 Pro - Härdat glas 9H – 3D Super kvalitet</v>
      </c>
      <c r="F15000" s="1" t="s">
        <v>1091</v>
      </c>
      <c r="G15000" s="1" t="s">
        <v>1092</v>
      </c>
      <c r="H15000" s="1" t="s">
        <v>1093</v>
      </c>
      <c r="I15000" s="1" t="s">
        <v>16</v>
      </c>
      <c r="J15000" s="1" t="s">
        <v>23</v>
      </c>
      <c r="K15000" s="1" t="s">
        <v>16</v>
      </c>
      <c r="L15000" s="1" t="s">
        <v>16</v>
      </c>
      <c r="M15000" s="1" t="s">
        <v>16</v>
      </c>
      <c r="N15000" s="1" t="s">
        <v>16</v>
      </c>
      <c r="O15000" s="1">
        <v>71.2</v>
      </c>
      <c r="P15000" s="1">
        <v>1.0</v>
      </c>
    </row>
    <row r="15001">
      <c r="A15001" s="1" t="s">
        <v>29</v>
      </c>
      <c r="B15001" s="1" t="s">
        <v>17898</v>
      </c>
      <c r="C15001" s="2" t="s">
        <v>17861</v>
      </c>
      <c r="D15001" s="1" t="s">
        <v>19</v>
      </c>
      <c r="E15001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5001" s="1" t="s">
        <v>464</v>
      </c>
      <c r="G15001" s="1" t="s">
        <v>465</v>
      </c>
      <c r="H15001" s="1" t="s">
        <v>466</v>
      </c>
      <c r="I15001" s="1" t="s">
        <v>16</v>
      </c>
      <c r="J15001" s="1" t="s">
        <v>23</v>
      </c>
      <c r="K15001" s="1" t="s">
        <v>16</v>
      </c>
      <c r="L15001" s="1" t="s">
        <v>16</v>
      </c>
      <c r="M15001" s="1" t="s">
        <v>16</v>
      </c>
      <c r="N15001" s="1" t="s">
        <v>16</v>
      </c>
      <c r="O15001" s="1">
        <v>71.2</v>
      </c>
      <c r="P15001" s="1">
        <v>1.0</v>
      </c>
    </row>
    <row r="15002">
      <c r="A15002" s="1" t="s">
        <v>29</v>
      </c>
      <c r="B15002" s="1" t="s">
        <v>17899</v>
      </c>
      <c r="C15002" s="2" t="s">
        <v>17861</v>
      </c>
      <c r="D15002" s="1" t="s">
        <v>19</v>
      </c>
      <c r="E15002" s="3" t="str">
        <f>HYPERLINK("https://fyndiq.se/produkt/38b8d321e09c46d9/", "2-PACK Full Cover Iphone 8 Svart -Härdat Glas 9H Skärmskydd 3D")</f>
        <v>2-PACK Full Cover Iphone 8 Svart -Härdat Glas 9H Skärmskydd 3D</v>
      </c>
      <c r="F15002" s="1" t="s">
        <v>3013</v>
      </c>
      <c r="G15002" s="1" t="s">
        <v>3014</v>
      </c>
      <c r="H15002" s="1" t="s">
        <v>3015</v>
      </c>
      <c r="I15002" s="1" t="s">
        <v>1311</v>
      </c>
      <c r="J15002" s="1" t="s">
        <v>23</v>
      </c>
      <c r="K15002" s="1" t="s">
        <v>16</v>
      </c>
      <c r="L15002" s="1" t="s">
        <v>16</v>
      </c>
      <c r="M15002" s="1" t="s">
        <v>16</v>
      </c>
      <c r="N15002" s="1" t="s">
        <v>16</v>
      </c>
      <c r="O15002" s="1">
        <v>47.2</v>
      </c>
      <c r="P15002" s="1">
        <v>1.0</v>
      </c>
    </row>
    <row r="15003">
      <c r="A15003" s="1" t="s">
        <v>29</v>
      </c>
      <c r="B15003" s="1" t="s">
        <v>17900</v>
      </c>
      <c r="C15003" s="2" t="s">
        <v>17861</v>
      </c>
      <c r="D15003" s="1" t="s">
        <v>19</v>
      </c>
      <c r="E15003" s="3" t="str">
        <f>HYPERLINK("https://fyndiq.se/produkt/3957d33e50f04423/", "2-Pack Samsung A14 Skärmskydd &amp; 1-Pack linsskydd - Härdat Glas 9H - Super kvalitet 3D")</f>
        <v>2-Pack Samsung A14 Skärmskydd &amp; 1-Pack linsskydd - Härdat Glas 9H - Super kvalitet 3D</v>
      </c>
      <c r="F15003" s="1" t="s">
        <v>1675</v>
      </c>
      <c r="G15003" s="1" t="s">
        <v>1676</v>
      </c>
      <c r="H15003" s="1" t="s">
        <v>1677</v>
      </c>
      <c r="I15003" s="1" t="s">
        <v>16</v>
      </c>
      <c r="J15003" s="1" t="s">
        <v>23</v>
      </c>
      <c r="K15003" s="1" t="s">
        <v>16</v>
      </c>
      <c r="L15003" s="1" t="s">
        <v>16</v>
      </c>
      <c r="M15003" s="1" t="s">
        <v>16</v>
      </c>
      <c r="N15003" s="1" t="s">
        <v>16</v>
      </c>
      <c r="O15003" s="1">
        <v>71.2</v>
      </c>
      <c r="P15003" s="1">
        <v>1.0</v>
      </c>
    </row>
    <row r="15004">
      <c r="A15004" s="1" t="s">
        <v>29</v>
      </c>
      <c r="B15004" s="1" t="s">
        <v>17901</v>
      </c>
      <c r="C15004" s="2" t="s">
        <v>17861</v>
      </c>
      <c r="D15004" s="1" t="s">
        <v>19</v>
      </c>
      <c r="E15004" s="3" t="str">
        <f>HYPERLINK("https://fyndiq.se/produkt/6758100e2782433a/", "2-Pack iPhone 12 Pro - Härdat Glas 9H - Super Kvalitet 3D")</f>
        <v>2-Pack iPhone 12 Pro - Härdat Glas 9H - Super Kvalitet 3D</v>
      </c>
      <c r="F15004" s="1" t="s">
        <v>3185</v>
      </c>
      <c r="G15004" s="1" t="s">
        <v>3186</v>
      </c>
      <c r="H15004" s="1" t="s">
        <v>3187</v>
      </c>
      <c r="I15004" s="1" t="s">
        <v>16</v>
      </c>
      <c r="J15004" s="1" t="s">
        <v>23</v>
      </c>
      <c r="K15004" s="1" t="s">
        <v>16</v>
      </c>
      <c r="L15004" s="1" t="s">
        <v>16</v>
      </c>
      <c r="M15004" s="1" t="s">
        <v>16</v>
      </c>
      <c r="N15004" s="1" t="s">
        <v>16</v>
      </c>
      <c r="O15004" s="1">
        <v>47.2</v>
      </c>
      <c r="P15004" s="1">
        <v>1.0</v>
      </c>
    </row>
    <row r="15005">
      <c r="A15005" s="1" t="s">
        <v>29</v>
      </c>
      <c r="B15005" s="1" t="s">
        <v>17902</v>
      </c>
      <c r="C15005" s="2" t="s">
        <v>17861</v>
      </c>
      <c r="D15005" s="1" t="s">
        <v>19</v>
      </c>
      <c r="E15005" s="3" t="str">
        <f>HYPERLINK("https://fyndiq.se/produkt/7b4cb5f9439947b9/", "2-Pack iPhone SE 2020 Svart - Härdat Glas 9H - Super Kvalitet 3D")</f>
        <v>2-Pack iPhone SE 2020 Svart - Härdat Glas 9H - Super Kvalitet 3D</v>
      </c>
      <c r="F15005" s="1" t="s">
        <v>175</v>
      </c>
      <c r="G15005" s="1" t="s">
        <v>176</v>
      </c>
      <c r="H15005" s="1" t="s">
        <v>177</v>
      </c>
      <c r="I15005" s="1" t="s">
        <v>16</v>
      </c>
      <c r="J15005" s="1" t="s">
        <v>23</v>
      </c>
      <c r="K15005" s="1" t="s">
        <v>16</v>
      </c>
      <c r="L15005" s="1" t="s">
        <v>16</v>
      </c>
      <c r="M15005" s="1" t="s">
        <v>16</v>
      </c>
      <c r="N15005" s="1" t="s">
        <v>16</v>
      </c>
      <c r="O15005" s="1">
        <v>47.2</v>
      </c>
      <c r="P15005" s="1">
        <v>1.0</v>
      </c>
    </row>
    <row r="15006">
      <c r="A15006" s="1" t="s">
        <v>29</v>
      </c>
      <c r="B15006" s="1" t="s">
        <v>17903</v>
      </c>
      <c r="C15006" s="2" t="s">
        <v>17861</v>
      </c>
      <c r="D15006" s="1" t="s">
        <v>19</v>
      </c>
      <c r="E15006" s="3" t="str">
        <f>HYPERLINK("https://fyndiq.se/produkt/3fee81d316cc43da/", "2-pack - iPhone 12 / 12 Pro - 9H Härdat Glass - Top Kvalitet")</f>
        <v>2-pack - iPhone 12 / 12 Pro - 9H Härdat Glass - Top Kvalitet</v>
      </c>
      <c r="F15006" s="1" t="s">
        <v>2499</v>
      </c>
      <c r="G15006" s="1" t="s">
        <v>2500</v>
      </c>
      <c r="H15006" s="1" t="s">
        <v>2067</v>
      </c>
      <c r="I15006" s="1" t="s">
        <v>16</v>
      </c>
      <c r="J15006" s="1" t="s">
        <v>23</v>
      </c>
      <c r="K15006" s="1" t="s">
        <v>16</v>
      </c>
      <c r="L15006" s="1" t="s">
        <v>16</v>
      </c>
      <c r="M15006" s="1" t="s">
        <v>16</v>
      </c>
      <c r="N15006" s="1" t="s">
        <v>16</v>
      </c>
      <c r="O15006" s="1">
        <v>47.2</v>
      </c>
      <c r="P15006" s="1">
        <v>1.0</v>
      </c>
    </row>
    <row r="15007">
      <c r="A15007" s="1" t="s">
        <v>29</v>
      </c>
      <c r="B15007" s="1" t="s">
        <v>17904</v>
      </c>
      <c r="C15007" s="2" t="s">
        <v>17861</v>
      </c>
      <c r="D15007" s="1" t="s">
        <v>19</v>
      </c>
      <c r="E15007" s="3" t="str">
        <f>HYPERLINK("https://fyndiq.se/produkt/6ff896a82a134dbd/", "2-Pack IPhone 12 Mini - Härdat Glas 9H - Super Kvalitet 3D")</f>
        <v>2-Pack IPhone 12 Mini - Härdat Glas 9H - Super Kvalitet 3D</v>
      </c>
      <c r="F15007" s="1" t="s">
        <v>55</v>
      </c>
      <c r="G15007" s="1" t="s">
        <v>56</v>
      </c>
      <c r="H15007" s="1" t="s">
        <v>57</v>
      </c>
      <c r="I15007" s="1" t="s">
        <v>16</v>
      </c>
      <c r="J15007" s="1" t="s">
        <v>23</v>
      </c>
      <c r="K15007" s="1" t="s">
        <v>16</v>
      </c>
      <c r="L15007" s="1" t="s">
        <v>16</v>
      </c>
      <c r="M15007" s="1" t="s">
        <v>16</v>
      </c>
      <c r="N15007" s="1" t="s">
        <v>16</v>
      </c>
      <c r="O15007" s="1">
        <v>47.2</v>
      </c>
      <c r="P15007" s="1">
        <v>1.0</v>
      </c>
    </row>
    <row r="15008">
      <c r="A15008" s="1" t="s">
        <v>29</v>
      </c>
      <c r="B15008" s="1" t="s">
        <v>17905</v>
      </c>
      <c r="C15008" s="2" t="s">
        <v>17861</v>
      </c>
      <c r="D15008" s="1" t="s">
        <v>19</v>
      </c>
      <c r="E15008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5008" s="1" t="s">
        <v>1475</v>
      </c>
      <c r="G15008" s="1" t="s">
        <v>1476</v>
      </c>
      <c r="H15008" s="1" t="s">
        <v>1477</v>
      </c>
      <c r="I15008" s="1" t="s">
        <v>16</v>
      </c>
      <c r="J15008" s="1" t="s">
        <v>23</v>
      </c>
      <c r="K15008" s="1" t="s">
        <v>16</v>
      </c>
      <c r="L15008" s="1" t="s">
        <v>16</v>
      </c>
      <c r="M15008" s="1" t="s">
        <v>16</v>
      </c>
      <c r="N15008" s="1" t="s">
        <v>16</v>
      </c>
      <c r="O15008" s="1">
        <v>79.2</v>
      </c>
      <c r="P15008" s="1">
        <v>2.0</v>
      </c>
    </row>
    <row r="15009">
      <c r="A15009" s="1" t="s">
        <v>29</v>
      </c>
      <c r="B15009" s="1" t="s">
        <v>17906</v>
      </c>
      <c r="C15009" s="2" t="s">
        <v>17861</v>
      </c>
      <c r="D15009" s="1" t="s">
        <v>19</v>
      </c>
      <c r="E15009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009" s="1" t="s">
        <v>722</v>
      </c>
      <c r="G15009" s="1" t="s">
        <v>723</v>
      </c>
      <c r="H15009" s="1" t="s">
        <v>724</v>
      </c>
      <c r="I15009" s="1" t="s">
        <v>16</v>
      </c>
      <c r="J15009" s="1" t="s">
        <v>23</v>
      </c>
      <c r="K15009" s="1" t="s">
        <v>16</v>
      </c>
      <c r="L15009" s="1" t="s">
        <v>16</v>
      </c>
      <c r="M15009" s="1" t="s">
        <v>16</v>
      </c>
      <c r="N15009" s="1" t="s">
        <v>16</v>
      </c>
      <c r="O15009" s="1">
        <v>79.2</v>
      </c>
      <c r="P15009" s="1">
        <v>1.0</v>
      </c>
    </row>
    <row r="15010">
      <c r="A15010" s="1" t="s">
        <v>29</v>
      </c>
      <c r="B15010" s="1" t="s">
        <v>17907</v>
      </c>
      <c r="C15010" s="2" t="s">
        <v>17861</v>
      </c>
      <c r="D15010" s="1" t="s">
        <v>19</v>
      </c>
      <c r="E15010" s="3" t="str">
        <f>HYPERLINK("https://fyndiq.se/produkt/56c72c0ba5f749b5/", "2-Pack SAMSUNG S24 Skärmskydd - Härdat Glas 9H - Super kvalitet 3D")</f>
        <v>2-Pack SAMSUNG S24 Skärmskydd - Härdat Glas 9H - Super kvalitet 3D</v>
      </c>
      <c r="F15010" s="1" t="s">
        <v>263</v>
      </c>
      <c r="G15010" s="1" t="s">
        <v>264</v>
      </c>
      <c r="H15010" s="1" t="s">
        <v>265</v>
      </c>
      <c r="I15010" s="1" t="s">
        <v>16</v>
      </c>
      <c r="J15010" s="1" t="s">
        <v>23</v>
      </c>
      <c r="K15010" s="1" t="s">
        <v>16</v>
      </c>
      <c r="L15010" s="1" t="s">
        <v>16</v>
      </c>
      <c r="M15010" s="1" t="s">
        <v>16</v>
      </c>
      <c r="N15010" s="1" t="s">
        <v>16</v>
      </c>
      <c r="O15010" s="1">
        <v>63.2</v>
      </c>
      <c r="P15010" s="1">
        <v>1.0</v>
      </c>
    </row>
    <row r="15011">
      <c r="A15011" s="1" t="s">
        <v>29</v>
      </c>
      <c r="B15011" s="1" t="s">
        <v>17908</v>
      </c>
      <c r="C15011" s="2" t="s">
        <v>17861</v>
      </c>
      <c r="D15011" s="1" t="s">
        <v>19</v>
      </c>
      <c r="E1501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011" s="1" t="s">
        <v>3098</v>
      </c>
      <c r="G15011" s="1" t="s">
        <v>3099</v>
      </c>
      <c r="H15011" s="1" t="s">
        <v>3100</v>
      </c>
      <c r="I15011" s="1" t="s">
        <v>1230</v>
      </c>
      <c r="J15011" s="1" t="s">
        <v>9</v>
      </c>
      <c r="K15011" s="2" t="s">
        <v>17060</v>
      </c>
      <c r="L15011" s="1" t="s">
        <v>2602</v>
      </c>
      <c r="M15011" s="1" t="s">
        <v>16</v>
      </c>
      <c r="N15011" s="1" t="s">
        <v>16</v>
      </c>
      <c r="O15011" s="1">
        <v>63.2</v>
      </c>
      <c r="P15011" s="1">
        <v>1.0</v>
      </c>
    </row>
    <row r="15012">
      <c r="A15012" s="1" t="s">
        <v>29</v>
      </c>
      <c r="B15012" s="1" t="s">
        <v>17909</v>
      </c>
      <c r="C15012" s="2" t="s">
        <v>17861</v>
      </c>
      <c r="D15012" s="1" t="s">
        <v>19</v>
      </c>
      <c r="E15012" s="3" t="str">
        <f>HYPERLINK("https://fyndiq.se/produkt/e40be6dcf8224a2c/", "Skärmskydd Samsung S21 FE - 9H Härdat Glass - Top Kvalitet")</f>
        <v>Skärmskydd Samsung S21 FE - 9H Härdat Glass - Top Kvalitet</v>
      </c>
      <c r="F15012" s="1" t="s">
        <v>2107</v>
      </c>
      <c r="G15012" s="1" t="s">
        <v>2108</v>
      </c>
      <c r="H15012" s="1" t="s">
        <v>2109</v>
      </c>
      <c r="I15012" s="1" t="s">
        <v>16</v>
      </c>
      <c r="J15012" s="1" t="s">
        <v>23</v>
      </c>
      <c r="K15012" s="1" t="s">
        <v>16</v>
      </c>
      <c r="L15012" s="1" t="s">
        <v>16</v>
      </c>
      <c r="M15012" s="1" t="s">
        <v>16</v>
      </c>
      <c r="N15012" s="1" t="s">
        <v>16</v>
      </c>
      <c r="O15012" s="1">
        <v>55.2</v>
      </c>
      <c r="P15012" s="1">
        <v>1.0</v>
      </c>
    </row>
    <row r="15013">
      <c r="A15013" s="1" t="s">
        <v>29</v>
      </c>
      <c r="B15013" s="1" t="s">
        <v>17910</v>
      </c>
      <c r="C15013" s="2" t="s">
        <v>17861</v>
      </c>
      <c r="D15013" s="1" t="s">
        <v>19</v>
      </c>
      <c r="E15013" s="3" t="str">
        <f>HYPERLINK("https://fyndiq.se/produkt/a1452abbd3164d4b/", "Xiaomi 10T Pro 5G - Härdat glas 9H - Super kvalitet 3D Skärmskydd")</f>
        <v>Xiaomi 10T Pro 5G - Härdat glas 9H - Super kvalitet 3D Skärmskydd</v>
      </c>
      <c r="F15013" s="1" t="s">
        <v>572</v>
      </c>
      <c r="G15013" s="2" t="s">
        <v>573</v>
      </c>
      <c r="H15013" s="1" t="s">
        <v>574</v>
      </c>
      <c r="I15013" s="1" t="s">
        <v>16</v>
      </c>
      <c r="J15013" s="1" t="s">
        <v>23</v>
      </c>
      <c r="K15013" s="1" t="s">
        <v>16</v>
      </c>
      <c r="L15013" s="1" t="s">
        <v>16</v>
      </c>
      <c r="M15013" s="1" t="s">
        <v>16</v>
      </c>
      <c r="N15013" s="1" t="s">
        <v>16</v>
      </c>
      <c r="O15013" s="1">
        <v>55.2</v>
      </c>
      <c r="P15013" s="1">
        <v>1.0</v>
      </c>
    </row>
    <row r="15014">
      <c r="A15014" s="1" t="s">
        <v>29</v>
      </c>
      <c r="B15014" s="1" t="s">
        <v>17911</v>
      </c>
      <c r="C15014" s="2" t="s">
        <v>17861</v>
      </c>
      <c r="D15014" s="1" t="s">
        <v>19</v>
      </c>
      <c r="E15014" s="3" t="str">
        <f>HYPERLINK("https://fyndiq.se/produkt/bc0c4d5e5f134435/", "2 Pack Apple Watch 38mm -Härdat glas 9H – Super kvalitet 3D")</f>
        <v>2 Pack Apple Watch 38mm -Härdat glas 9H – Super kvalitet 3D</v>
      </c>
      <c r="F15014" s="1" t="s">
        <v>780</v>
      </c>
      <c r="G15014" s="1" t="s">
        <v>781</v>
      </c>
      <c r="H15014" s="1" t="s">
        <v>782</v>
      </c>
      <c r="I15014" s="1" t="s">
        <v>16</v>
      </c>
      <c r="J15014" s="1" t="s">
        <v>23</v>
      </c>
      <c r="K15014" s="1" t="s">
        <v>16</v>
      </c>
      <c r="L15014" s="1" t="s">
        <v>16</v>
      </c>
      <c r="M15014" s="1" t="s">
        <v>16</v>
      </c>
      <c r="N15014" s="1" t="s">
        <v>16</v>
      </c>
      <c r="O15014" s="1">
        <v>55.2</v>
      </c>
      <c r="P15014" s="1">
        <v>1.0</v>
      </c>
    </row>
    <row r="15015">
      <c r="A15015" s="1" t="s">
        <v>29</v>
      </c>
      <c r="B15015" s="1" t="s">
        <v>17912</v>
      </c>
      <c r="C15015" s="2" t="s">
        <v>17861</v>
      </c>
      <c r="D15015" s="1" t="s">
        <v>19</v>
      </c>
      <c r="E15015" s="3" t="str">
        <f>HYPERLINK("https://fyndiq.se/produkt/ac4c264f1c9a4420/", "Samsung Galaxy S20 5G - Härdat glas 9H-Super kvalitet 3D")</f>
        <v>Samsung Galaxy S20 5G - Härdat glas 9H-Super kvalitet 3D</v>
      </c>
      <c r="F15015" s="1" t="s">
        <v>937</v>
      </c>
      <c r="G15015" s="1" t="s">
        <v>938</v>
      </c>
      <c r="H15015" s="1" t="s">
        <v>939</v>
      </c>
      <c r="I15015" s="1" t="s">
        <v>16</v>
      </c>
      <c r="J15015" s="1" t="s">
        <v>23</v>
      </c>
      <c r="K15015" s="1" t="s">
        <v>16</v>
      </c>
      <c r="L15015" s="1" t="s">
        <v>16</v>
      </c>
      <c r="M15015" s="1" t="s">
        <v>16</v>
      </c>
      <c r="N15015" s="1" t="s">
        <v>16</v>
      </c>
      <c r="O15015" s="1">
        <v>63.2</v>
      </c>
      <c r="P15015" s="1">
        <v>1.0</v>
      </c>
    </row>
    <row r="15016">
      <c r="A15016" s="1" t="s">
        <v>29</v>
      </c>
      <c r="B15016" s="1" t="s">
        <v>17913</v>
      </c>
      <c r="C15016" s="2" t="s">
        <v>17861</v>
      </c>
      <c r="D15016" s="1" t="s">
        <v>19</v>
      </c>
      <c r="E1501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016" s="1" t="s">
        <v>258</v>
      </c>
      <c r="G15016" s="1" t="s">
        <v>259</v>
      </c>
      <c r="H15016" s="1" t="s">
        <v>260</v>
      </c>
      <c r="I15016" s="1" t="s">
        <v>16</v>
      </c>
      <c r="J15016" s="1" t="s">
        <v>23</v>
      </c>
      <c r="K15016" s="1" t="s">
        <v>16</v>
      </c>
      <c r="L15016" s="1" t="s">
        <v>16</v>
      </c>
      <c r="M15016" s="1" t="s">
        <v>16</v>
      </c>
      <c r="N15016" s="1" t="s">
        <v>16</v>
      </c>
      <c r="O15016" s="1">
        <v>63.2</v>
      </c>
      <c r="P15016" s="1">
        <v>1.0</v>
      </c>
    </row>
    <row r="15017">
      <c r="A15017" s="1" t="s">
        <v>29</v>
      </c>
      <c r="B15017" s="1" t="s">
        <v>17914</v>
      </c>
      <c r="C15017" s="2" t="s">
        <v>17861</v>
      </c>
      <c r="D15017" s="1" t="s">
        <v>19</v>
      </c>
      <c r="E1501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5017" s="1" t="s">
        <v>4617</v>
      </c>
      <c r="G15017" s="1" t="s">
        <v>4618</v>
      </c>
      <c r="H15017" s="1" t="s">
        <v>4619</v>
      </c>
      <c r="I15017" s="1" t="s">
        <v>1230</v>
      </c>
      <c r="J15017" s="1" t="s">
        <v>23</v>
      </c>
      <c r="K15017" s="1" t="s">
        <v>16</v>
      </c>
      <c r="L15017" s="1" t="s">
        <v>16</v>
      </c>
      <c r="M15017" s="1" t="s">
        <v>16</v>
      </c>
      <c r="N15017" s="1" t="s">
        <v>16</v>
      </c>
      <c r="O15017" s="1">
        <v>63.2</v>
      </c>
      <c r="P15017" s="1">
        <v>1.0</v>
      </c>
    </row>
    <row r="15018">
      <c r="A15018" s="1" t="s">
        <v>29</v>
      </c>
      <c r="B15018" s="1" t="s">
        <v>17915</v>
      </c>
      <c r="C15018" s="2" t="s">
        <v>17861</v>
      </c>
      <c r="D15018" s="1" t="s">
        <v>19</v>
      </c>
      <c r="E15018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5018" s="1" t="s">
        <v>4809</v>
      </c>
      <c r="G15018" s="1" t="s">
        <v>4810</v>
      </c>
      <c r="H15018" s="1" t="s">
        <v>4811</v>
      </c>
      <c r="I15018" s="1" t="s">
        <v>16</v>
      </c>
      <c r="J15018" s="1" t="s">
        <v>23</v>
      </c>
      <c r="K15018" s="1" t="s">
        <v>16</v>
      </c>
      <c r="L15018" s="1" t="s">
        <v>16</v>
      </c>
      <c r="M15018" s="1" t="s">
        <v>16</v>
      </c>
      <c r="N15018" s="1" t="s">
        <v>16</v>
      </c>
      <c r="O15018" s="1">
        <v>63.2</v>
      </c>
      <c r="P15018" s="1">
        <v>1.0</v>
      </c>
    </row>
    <row r="15019">
      <c r="A15019" s="1" t="s">
        <v>29</v>
      </c>
      <c r="B15019" s="1" t="s">
        <v>17916</v>
      </c>
      <c r="C15019" s="2" t="s">
        <v>17861</v>
      </c>
      <c r="D15019" s="1" t="s">
        <v>19</v>
      </c>
      <c r="E15019" s="3" t="str">
        <f>HYPERLINK("https://fyndiq.se/produkt/dfe28e565d2e4c8d/", "2 Pack Samsung S21 FE - 9H Härdat Glass - Super Kvalitet 3D")</f>
        <v>2 Pack Samsung S21 FE - 9H Härdat Glass - Super Kvalitet 3D</v>
      </c>
      <c r="F15019" s="1" t="s">
        <v>276</v>
      </c>
      <c r="G15019" s="1" t="s">
        <v>277</v>
      </c>
      <c r="H15019" s="1" t="s">
        <v>278</v>
      </c>
      <c r="I15019" s="1" t="s">
        <v>16</v>
      </c>
      <c r="J15019" s="1" t="s">
        <v>23</v>
      </c>
      <c r="K15019" s="1" t="s">
        <v>16</v>
      </c>
      <c r="L15019" s="1" t="s">
        <v>16</v>
      </c>
      <c r="M15019" s="1" t="s">
        <v>16</v>
      </c>
      <c r="N15019" s="1" t="s">
        <v>16</v>
      </c>
      <c r="O15019" s="1">
        <v>63.2</v>
      </c>
      <c r="P15019" s="1">
        <v>1.0</v>
      </c>
    </row>
    <row r="15020">
      <c r="A15020" s="1" t="s">
        <v>29</v>
      </c>
      <c r="B15020" s="1" t="s">
        <v>17917</v>
      </c>
      <c r="C15020" s="2" t="s">
        <v>17861</v>
      </c>
      <c r="D15020" s="1" t="s">
        <v>19</v>
      </c>
      <c r="E15020" s="3" t="str">
        <f>HYPERLINK("https://fyndiq.se/produkt/675bb02ed6bb4e07/", "2-Pack Samsung Galaxy S21 Ultra - Härdat Glas 9H-Super Kvalitet")</f>
        <v>2-Pack Samsung Galaxy S21 Ultra - Härdat Glas 9H-Super Kvalitet</v>
      </c>
      <c r="F15020" s="1" t="s">
        <v>91</v>
      </c>
      <c r="G15020" s="1" t="s">
        <v>92</v>
      </c>
      <c r="H15020" s="1" t="s">
        <v>93</v>
      </c>
      <c r="I15020" s="1" t="s">
        <v>16</v>
      </c>
      <c r="J15020" s="1" t="s">
        <v>23</v>
      </c>
      <c r="K15020" s="1" t="s">
        <v>16</v>
      </c>
      <c r="L15020" s="1" t="s">
        <v>16</v>
      </c>
      <c r="M15020" s="1" t="s">
        <v>16</v>
      </c>
      <c r="N15020" s="1" t="s">
        <v>16</v>
      </c>
      <c r="O15020" s="1">
        <v>63.2</v>
      </c>
      <c r="P15020" s="1">
        <v>1.0</v>
      </c>
    </row>
    <row r="15021">
      <c r="A15021" s="1" t="s">
        <v>29</v>
      </c>
      <c r="B15021" s="1" t="s">
        <v>17918</v>
      </c>
      <c r="C15021" s="2" t="s">
        <v>17861</v>
      </c>
      <c r="D15021" s="1" t="s">
        <v>19</v>
      </c>
      <c r="E15021" s="3" t="str">
        <f>HYPERLINK("https://fyndiq.se/produkt/b5d97e634657486f/", "2-Pack Samsung S23 FE Skärmskydd - Härdat Glas 9H - Super kvalitet 3D")</f>
        <v>2-Pack Samsung S23 FE Skärmskydd - Härdat Glas 9H - Super kvalitet 3D</v>
      </c>
      <c r="F15021" s="1" t="s">
        <v>1000</v>
      </c>
      <c r="G15021" s="1" t="s">
        <v>1001</v>
      </c>
      <c r="H15021" s="1" t="s">
        <v>1002</v>
      </c>
      <c r="I15021" s="1" t="s">
        <v>16</v>
      </c>
      <c r="J15021" s="1" t="s">
        <v>23</v>
      </c>
      <c r="K15021" s="1" t="s">
        <v>16</v>
      </c>
      <c r="L15021" s="1" t="s">
        <v>16</v>
      </c>
      <c r="M15021" s="1" t="s">
        <v>16</v>
      </c>
      <c r="N15021" s="1" t="s">
        <v>16</v>
      </c>
      <c r="O15021" s="1">
        <v>63.2</v>
      </c>
      <c r="P15021" s="1">
        <v>1.0</v>
      </c>
    </row>
    <row r="15022">
      <c r="A15022" s="1" t="s">
        <v>29</v>
      </c>
      <c r="B15022" s="1" t="s">
        <v>17919</v>
      </c>
      <c r="C15022" s="2" t="s">
        <v>17861</v>
      </c>
      <c r="D15022" s="1" t="s">
        <v>19</v>
      </c>
      <c r="E15022" s="3" t="str">
        <f>HYPERLINK("https://fyndiq.se/produkt/9f3f4d2de3c94916/", "2 Pack Samsung Galaxy S9 - Härdat glas-9H Super kvalitet 3D")</f>
        <v>2 Pack Samsung Galaxy S9 - Härdat glas-9H Super kvalitet 3D</v>
      </c>
      <c r="F15022" s="1" t="s">
        <v>1500</v>
      </c>
      <c r="G15022" s="1" t="s">
        <v>1501</v>
      </c>
      <c r="H15022" s="1" t="s">
        <v>1502</v>
      </c>
      <c r="I15022" s="1" t="s">
        <v>16</v>
      </c>
      <c r="J15022" s="1" t="s">
        <v>23</v>
      </c>
      <c r="K15022" s="1" t="s">
        <v>16</v>
      </c>
      <c r="L15022" s="1" t="s">
        <v>16</v>
      </c>
      <c r="M15022" s="1" t="s">
        <v>16</v>
      </c>
      <c r="N15022" s="1" t="s">
        <v>16</v>
      </c>
      <c r="O15022" s="1">
        <v>63.2</v>
      </c>
      <c r="P15022" s="1">
        <v>1.0</v>
      </c>
    </row>
    <row r="15023">
      <c r="A15023" s="1" t="s">
        <v>29</v>
      </c>
      <c r="B15023" s="1" t="s">
        <v>17920</v>
      </c>
      <c r="C15023" s="2" t="s">
        <v>17861</v>
      </c>
      <c r="D15023" s="1" t="s">
        <v>19</v>
      </c>
      <c r="E15023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5023" s="1" t="s">
        <v>837</v>
      </c>
      <c r="G15023" s="1" t="s">
        <v>838</v>
      </c>
      <c r="H15023" s="1" t="s">
        <v>839</v>
      </c>
      <c r="I15023" s="1" t="s">
        <v>16</v>
      </c>
      <c r="J15023" s="1" t="s">
        <v>23</v>
      </c>
      <c r="K15023" s="1" t="s">
        <v>16</v>
      </c>
      <c r="L15023" s="1" t="s">
        <v>16</v>
      </c>
      <c r="M15023" s="1" t="s">
        <v>16</v>
      </c>
      <c r="N15023" s="1" t="s">
        <v>16</v>
      </c>
      <c r="O15023" s="1">
        <v>63.2</v>
      </c>
      <c r="P15023" s="1">
        <v>1.0</v>
      </c>
    </row>
    <row r="15024">
      <c r="A15024" s="1" t="s">
        <v>29</v>
      </c>
      <c r="B15024" s="1" t="s">
        <v>17921</v>
      </c>
      <c r="C15024" s="2" t="s">
        <v>17861</v>
      </c>
      <c r="D15024" s="1" t="s">
        <v>19</v>
      </c>
      <c r="E15024" s="3" t="str">
        <f>HYPERLINK("https://fyndiq.se/produkt/ef10e4ba492c46df/", "2-Pack Samsung S23 FE 5G - 9H Härdat Glass - Super Kvalitet 3D")</f>
        <v>2-Pack Samsung S23 FE 5G - 9H Härdat Glass - Super Kvalitet 3D</v>
      </c>
      <c r="F15024" s="1" t="s">
        <v>2521</v>
      </c>
      <c r="G15024" s="1" t="s">
        <v>2522</v>
      </c>
      <c r="H15024" s="1" t="s">
        <v>2523</v>
      </c>
      <c r="I15024" s="1" t="s">
        <v>16</v>
      </c>
      <c r="J15024" s="1" t="s">
        <v>23</v>
      </c>
      <c r="K15024" s="1" t="s">
        <v>16</v>
      </c>
      <c r="L15024" s="1" t="s">
        <v>16</v>
      </c>
      <c r="M15024" s="1" t="s">
        <v>16</v>
      </c>
      <c r="N15024" s="1" t="s">
        <v>16</v>
      </c>
      <c r="O15024" s="1">
        <v>63.2</v>
      </c>
      <c r="P15024" s="1">
        <v>1.0</v>
      </c>
    </row>
    <row r="15025">
      <c r="A15025" s="1" t="s">
        <v>29</v>
      </c>
      <c r="B15025" s="1" t="s">
        <v>17922</v>
      </c>
      <c r="C15025" s="2" t="s">
        <v>17861</v>
      </c>
      <c r="D15025" s="1" t="s">
        <v>19</v>
      </c>
      <c r="E15025" s="3" t="str">
        <f>HYPERLINK("https://fyndiq.se/produkt/ba16e87d140347ad/", "2 Pack Samsung Galaxy A51 - Härdat glas 9H - Super kvalitet 3D")</f>
        <v>2 Pack Samsung Galaxy A51 - Härdat glas 9H - Super kvalitet 3D</v>
      </c>
      <c r="F15025" s="1" t="s">
        <v>1826</v>
      </c>
      <c r="G15025" s="1" t="s">
        <v>1827</v>
      </c>
      <c r="H15025" s="1" t="s">
        <v>1828</v>
      </c>
      <c r="I15025" s="1" t="s">
        <v>16</v>
      </c>
      <c r="J15025" s="1" t="s">
        <v>23</v>
      </c>
      <c r="K15025" s="1" t="s">
        <v>16</v>
      </c>
      <c r="L15025" s="1" t="s">
        <v>16</v>
      </c>
      <c r="M15025" s="1" t="s">
        <v>16</v>
      </c>
      <c r="N15025" s="1" t="s">
        <v>16</v>
      </c>
      <c r="O15025" s="1">
        <v>63.2</v>
      </c>
      <c r="P15025" s="1">
        <v>1.0</v>
      </c>
    </row>
    <row r="15026">
      <c r="A15026" s="1" t="s">
        <v>29</v>
      </c>
      <c r="B15026" s="1" t="s">
        <v>17923</v>
      </c>
      <c r="C15026" s="2" t="s">
        <v>17861</v>
      </c>
      <c r="D15026" s="1" t="s">
        <v>19</v>
      </c>
      <c r="E15026" s="3" t="str">
        <f>HYPERLINK("https://fyndiq.se/produkt/e9c1dd33f1fd4d17/", "2-Pack Samsung Galaxy S21 5G - Härdat Glas Skärmskydd 9H - HD")</f>
        <v>2-Pack Samsung Galaxy S21 5G - Härdat Glas Skärmskydd 9H - HD</v>
      </c>
      <c r="F15026" s="1" t="s">
        <v>454</v>
      </c>
      <c r="G15026" s="1" t="s">
        <v>455</v>
      </c>
      <c r="H15026" s="1" t="s">
        <v>456</v>
      </c>
      <c r="I15026" s="1" t="s">
        <v>16</v>
      </c>
      <c r="J15026" s="1" t="s">
        <v>23</v>
      </c>
      <c r="K15026" s="1" t="s">
        <v>16</v>
      </c>
      <c r="L15026" s="1" t="s">
        <v>16</v>
      </c>
      <c r="M15026" s="1" t="s">
        <v>16</v>
      </c>
      <c r="N15026" s="1" t="s">
        <v>16</v>
      </c>
      <c r="O15026" s="1">
        <v>63.2</v>
      </c>
      <c r="P15026" s="1">
        <v>1.0</v>
      </c>
    </row>
    <row r="15027">
      <c r="A15027" s="1" t="s">
        <v>29</v>
      </c>
      <c r="B15027" s="1" t="s">
        <v>17924</v>
      </c>
      <c r="C15027" s="2" t="s">
        <v>17861</v>
      </c>
      <c r="D15027" s="1" t="s">
        <v>19</v>
      </c>
      <c r="E15027" s="3" t="str">
        <f>HYPERLINK("https://fyndiq.se/produkt/dc983a63c87248a0/", "2-Pack Xiaomi 13 - Härdat Glas 9H - Super kvalitet 3D Skärmskydd")</f>
        <v>2-Pack Xiaomi 13 - Härdat Glas 9H - Super kvalitet 3D Skärmskydd</v>
      </c>
      <c r="F15027" s="1" t="s">
        <v>490</v>
      </c>
      <c r="G15027" s="1" t="s">
        <v>491</v>
      </c>
      <c r="H15027" s="1" t="s">
        <v>492</v>
      </c>
      <c r="I15027" s="1" t="s">
        <v>16</v>
      </c>
      <c r="J15027" s="1" t="s">
        <v>23</v>
      </c>
      <c r="K15027" s="1" t="s">
        <v>16</v>
      </c>
      <c r="L15027" s="1" t="s">
        <v>16</v>
      </c>
      <c r="M15027" s="1" t="s">
        <v>16</v>
      </c>
      <c r="N15027" s="1" t="s">
        <v>16</v>
      </c>
      <c r="O15027" s="1">
        <v>63.2</v>
      </c>
      <c r="P15027" s="1">
        <v>1.0</v>
      </c>
    </row>
    <row r="15028">
      <c r="A15028" s="1" t="s">
        <v>29</v>
      </c>
      <c r="B15028" s="1" t="s">
        <v>17925</v>
      </c>
      <c r="C15028" s="2" t="s">
        <v>17861</v>
      </c>
      <c r="D15028" s="1" t="s">
        <v>19</v>
      </c>
      <c r="E15028" s="3" t="str">
        <f>HYPERLINK("https://fyndiq.se/produkt/fb71bd1df0c24a44/", "2-Pack Samsung Galaxy A34 (5G) - 9H Härdat Glass - 3D Super Kvalitet")</f>
        <v>2-Pack Samsung Galaxy A34 (5G) - 9H Härdat Glass - 3D Super Kvalitet</v>
      </c>
      <c r="F15028" s="1" t="s">
        <v>75</v>
      </c>
      <c r="G15028" s="1" t="s">
        <v>76</v>
      </c>
      <c r="H15028" s="1" t="s">
        <v>77</v>
      </c>
      <c r="I15028" s="1" t="s">
        <v>16</v>
      </c>
      <c r="J15028" s="1" t="s">
        <v>23</v>
      </c>
      <c r="K15028" s="1" t="s">
        <v>16</v>
      </c>
      <c r="L15028" s="1" t="s">
        <v>16</v>
      </c>
      <c r="M15028" s="1" t="s">
        <v>16</v>
      </c>
      <c r="N15028" s="1" t="s">
        <v>16</v>
      </c>
      <c r="O15028" s="1">
        <v>63.2</v>
      </c>
      <c r="P15028" s="1">
        <v>1.0</v>
      </c>
    </row>
    <row r="15029">
      <c r="A15029" s="1" t="s">
        <v>29</v>
      </c>
      <c r="B15029" s="1" t="s">
        <v>17926</v>
      </c>
      <c r="C15029" s="2" t="s">
        <v>17861</v>
      </c>
      <c r="D15029" s="1" t="s">
        <v>19</v>
      </c>
      <c r="E15029" s="3" t="str">
        <f>HYPERLINK("https://fyndiq.se/produkt/9adf3a37026e4816/", "2 Pack Samsung Galaxy Note 20 Ultra -Härdat glas–Super kvalitet")</f>
        <v>2 Pack Samsung Galaxy Note 20 Ultra -Härdat glas–Super kvalitet</v>
      </c>
      <c r="F15029" s="1" t="s">
        <v>1043</v>
      </c>
      <c r="G15029" s="1" t="s">
        <v>1044</v>
      </c>
      <c r="H15029" s="1" t="s">
        <v>1045</v>
      </c>
      <c r="I15029" s="1" t="s">
        <v>16</v>
      </c>
      <c r="J15029" s="1" t="s">
        <v>23</v>
      </c>
      <c r="K15029" s="1" t="s">
        <v>16</v>
      </c>
      <c r="L15029" s="1" t="s">
        <v>16</v>
      </c>
      <c r="M15029" s="1" t="s">
        <v>16</v>
      </c>
      <c r="N15029" s="1" t="s">
        <v>16</v>
      </c>
      <c r="O15029" s="1">
        <v>63.2</v>
      </c>
      <c r="P15029" s="1">
        <v>1.0</v>
      </c>
    </row>
    <row r="15030">
      <c r="A15030" s="1" t="s">
        <v>29</v>
      </c>
      <c r="B15030" s="1" t="s">
        <v>17927</v>
      </c>
      <c r="C15030" s="2" t="s">
        <v>17861</v>
      </c>
      <c r="D15030" s="1" t="s">
        <v>19</v>
      </c>
      <c r="E1503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5030" s="1" t="s">
        <v>760</v>
      </c>
      <c r="G15030" s="1" t="s">
        <v>761</v>
      </c>
      <c r="H15030" s="1" t="s">
        <v>762</v>
      </c>
      <c r="I15030" s="1" t="s">
        <v>16</v>
      </c>
      <c r="J15030" s="1" t="s">
        <v>23</v>
      </c>
      <c r="K15030" s="1" t="s">
        <v>16</v>
      </c>
      <c r="L15030" s="1" t="s">
        <v>16</v>
      </c>
      <c r="M15030" s="1" t="s">
        <v>16</v>
      </c>
      <c r="N15030" s="1" t="s">
        <v>16</v>
      </c>
      <c r="O15030" s="1">
        <v>63.2</v>
      </c>
      <c r="P15030" s="1">
        <v>1.0</v>
      </c>
    </row>
    <row r="15031">
      <c r="A15031" s="1" t="s">
        <v>29</v>
      </c>
      <c r="B15031" s="1" t="s">
        <v>17928</v>
      </c>
      <c r="C15031" s="2" t="s">
        <v>17861</v>
      </c>
      <c r="D15031" s="1" t="s">
        <v>19</v>
      </c>
      <c r="E15031" s="3" t="str">
        <f>HYPERLINK("https://fyndiq.se/produkt/ce213dd076dc4d66/", "2 Pack Xiaomi Redmi Note 10 Pro - Härdat glas 9H-Super kvalitet")</f>
        <v>2 Pack Xiaomi Redmi Note 10 Pro - Härdat glas 9H-Super kvalitet</v>
      </c>
      <c r="F15031" s="1" t="s">
        <v>6027</v>
      </c>
      <c r="G15031" s="1" t="s">
        <v>6028</v>
      </c>
      <c r="H15031" s="1" t="s">
        <v>6029</v>
      </c>
      <c r="I15031" s="1" t="s">
        <v>16</v>
      </c>
      <c r="J15031" s="1" t="s">
        <v>23</v>
      </c>
      <c r="K15031" s="1" t="s">
        <v>16</v>
      </c>
      <c r="L15031" s="1" t="s">
        <v>16</v>
      </c>
      <c r="M15031" s="1" t="s">
        <v>16</v>
      </c>
      <c r="N15031" s="1" t="s">
        <v>16</v>
      </c>
      <c r="O15031" s="1">
        <v>63.2</v>
      </c>
      <c r="P15031" s="1">
        <v>1.0</v>
      </c>
    </row>
    <row r="15032">
      <c r="A15032" s="1" t="s">
        <v>29</v>
      </c>
      <c r="B15032" s="1" t="s">
        <v>17929</v>
      </c>
      <c r="C15032" s="2" t="s">
        <v>17861</v>
      </c>
      <c r="D15032" s="1" t="s">
        <v>19</v>
      </c>
      <c r="E15032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5032" s="1" t="s">
        <v>4343</v>
      </c>
      <c r="G15032" s="1" t="s">
        <v>4344</v>
      </c>
      <c r="H15032" s="1" t="s">
        <v>4345</v>
      </c>
      <c r="I15032" s="1" t="s">
        <v>16</v>
      </c>
      <c r="J15032" s="1" t="s">
        <v>23</v>
      </c>
      <c r="K15032" s="1" t="s">
        <v>16</v>
      </c>
      <c r="L15032" s="1" t="s">
        <v>16</v>
      </c>
      <c r="M15032" s="1" t="s">
        <v>16</v>
      </c>
      <c r="N15032" s="1" t="s">
        <v>16</v>
      </c>
      <c r="O15032" s="1">
        <v>95.2</v>
      </c>
      <c r="P15032" s="1">
        <v>1.0</v>
      </c>
    </row>
    <row r="15033">
      <c r="A15033" s="1" t="s">
        <v>29</v>
      </c>
      <c r="B15033" s="1" t="s">
        <v>17930</v>
      </c>
      <c r="C15033" s="2" t="s">
        <v>17861</v>
      </c>
      <c r="D15033" s="1" t="s">
        <v>19</v>
      </c>
      <c r="E15033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5033" s="1" t="s">
        <v>1110</v>
      </c>
      <c r="G15033" s="1" t="s">
        <v>1111</v>
      </c>
      <c r="H15033" s="1" t="s">
        <v>1112</v>
      </c>
      <c r="I15033" s="1" t="s">
        <v>16</v>
      </c>
      <c r="J15033" s="1" t="s">
        <v>23</v>
      </c>
      <c r="K15033" s="1" t="s">
        <v>16</v>
      </c>
      <c r="L15033" s="1" t="s">
        <v>16</v>
      </c>
      <c r="M15033" s="1" t="s">
        <v>16</v>
      </c>
      <c r="N15033" s="1" t="s">
        <v>16</v>
      </c>
      <c r="O15033" s="1">
        <v>71.2</v>
      </c>
      <c r="P15033" s="1">
        <v>1.0</v>
      </c>
    </row>
    <row r="15034">
      <c r="A15034" s="1" t="s">
        <v>29</v>
      </c>
      <c r="B15034" s="1" t="s">
        <v>17931</v>
      </c>
      <c r="C15034" s="2" t="s">
        <v>17861</v>
      </c>
      <c r="D15034" s="1" t="s">
        <v>19</v>
      </c>
      <c r="E15034" s="3" t="str">
        <f>HYPERLINK("https://fyndiq.se/produkt/e0b5cbce33334680/", "2 Pack Sony Xperia 10 IV - Härdat glas 9H -Super Kvalitet 3D")</f>
        <v>2 Pack Sony Xperia 10 IV - Härdat glas 9H -Super Kvalitet 3D</v>
      </c>
      <c r="F15034" s="1" t="s">
        <v>250</v>
      </c>
      <c r="G15034" s="1" t="s">
        <v>251</v>
      </c>
      <c r="H15034" s="1" t="s">
        <v>252</v>
      </c>
      <c r="I15034" s="1" t="s">
        <v>16</v>
      </c>
      <c r="J15034" s="1" t="s">
        <v>23</v>
      </c>
      <c r="K15034" s="1" t="s">
        <v>16</v>
      </c>
      <c r="L15034" s="1" t="s">
        <v>16</v>
      </c>
      <c r="M15034" s="1" t="s">
        <v>16</v>
      </c>
      <c r="N15034" s="1" t="s">
        <v>16</v>
      </c>
      <c r="O15034" s="1">
        <v>71.2</v>
      </c>
      <c r="P15034" s="1">
        <v>1.0</v>
      </c>
    </row>
    <row r="15035">
      <c r="A15035" s="1" t="s">
        <v>29</v>
      </c>
      <c r="B15035" s="1" t="s">
        <v>17932</v>
      </c>
      <c r="C15035" s="2" t="s">
        <v>17861</v>
      </c>
      <c r="D15035" s="1" t="s">
        <v>19</v>
      </c>
      <c r="E15035" s="3" t="str">
        <f t="shared" ref="E15035:E15036" si="722">HYPERLINK("https://fyndiq.se/produkt/ffd808ba7c174af8/", "2-Pack Samsung S22 Skärmskydd &amp; 1-Pack linsskydd -Härdat Glas 9H")</f>
        <v>2-Pack Samsung S22 Skärmskydd &amp; 1-Pack linsskydd -Härdat Glas 9H</v>
      </c>
      <c r="F15035" s="1" t="s">
        <v>179</v>
      </c>
      <c r="G15035" s="1" t="s">
        <v>180</v>
      </c>
      <c r="H15035" s="1" t="s">
        <v>181</v>
      </c>
      <c r="I15035" s="1" t="s">
        <v>16</v>
      </c>
      <c r="J15035" s="1" t="s">
        <v>23</v>
      </c>
      <c r="K15035" s="1" t="s">
        <v>16</v>
      </c>
      <c r="L15035" s="1" t="s">
        <v>16</v>
      </c>
      <c r="M15035" s="1" t="s">
        <v>16</v>
      </c>
      <c r="N15035" s="1" t="s">
        <v>16</v>
      </c>
      <c r="O15035" s="1">
        <v>71.2</v>
      </c>
      <c r="P15035" s="1">
        <v>1.0</v>
      </c>
    </row>
    <row r="15036">
      <c r="A15036" s="1" t="s">
        <v>29</v>
      </c>
      <c r="B15036" s="1" t="s">
        <v>17933</v>
      </c>
      <c r="C15036" s="2" t="s">
        <v>17861</v>
      </c>
      <c r="D15036" s="1" t="s">
        <v>19</v>
      </c>
      <c r="E15036" s="3" t="str">
        <f t="shared" si="722"/>
        <v>2-Pack Samsung S22 Skärmskydd &amp; 1-Pack linsskydd -Härdat Glas 9H</v>
      </c>
      <c r="F15036" s="1" t="s">
        <v>179</v>
      </c>
      <c r="G15036" s="1" t="s">
        <v>180</v>
      </c>
      <c r="H15036" s="1" t="s">
        <v>181</v>
      </c>
      <c r="I15036" s="1" t="s">
        <v>16</v>
      </c>
      <c r="J15036" s="1" t="s">
        <v>23</v>
      </c>
      <c r="K15036" s="1" t="s">
        <v>16</v>
      </c>
      <c r="L15036" s="1" t="s">
        <v>16</v>
      </c>
      <c r="M15036" s="1" t="s">
        <v>16</v>
      </c>
      <c r="N15036" s="1" t="s">
        <v>16</v>
      </c>
      <c r="O15036" s="1">
        <v>71.2</v>
      </c>
      <c r="P15036" s="1">
        <v>1.0</v>
      </c>
    </row>
    <row r="15037">
      <c r="A15037" s="1" t="s">
        <v>29</v>
      </c>
      <c r="B15037" s="1" t="s">
        <v>17934</v>
      </c>
      <c r="C15037" s="2" t="s">
        <v>17861</v>
      </c>
      <c r="D15037" s="1" t="s">
        <v>19</v>
      </c>
      <c r="E15037" s="3" t="str">
        <f>HYPERLINK("https://fyndiq.se/produkt/ebd0c75a3b324593/", "2-Pack Samsung S22 Ultra 5G Skärmskydd &amp;1-Pack linsskydd-9H GLAS")</f>
        <v>2-Pack Samsung S22 Ultra 5G Skärmskydd &amp;1-Pack linsskydd-9H GLAS</v>
      </c>
      <c r="F15037" s="1" t="s">
        <v>6898</v>
      </c>
      <c r="G15037" s="1" t="s">
        <v>6899</v>
      </c>
      <c r="H15037" s="1" t="s">
        <v>6900</v>
      </c>
      <c r="I15037" s="1" t="s">
        <v>16</v>
      </c>
      <c r="J15037" s="1" t="s">
        <v>23</v>
      </c>
      <c r="K15037" s="1" t="s">
        <v>16</v>
      </c>
      <c r="L15037" s="1" t="s">
        <v>16</v>
      </c>
      <c r="M15037" s="1" t="s">
        <v>16</v>
      </c>
      <c r="N15037" s="1" t="s">
        <v>16</v>
      </c>
      <c r="O15037" s="1">
        <v>71.2</v>
      </c>
      <c r="P15037" s="1">
        <v>2.0</v>
      </c>
    </row>
    <row r="15038">
      <c r="A15038" s="1" t="s">
        <v>29</v>
      </c>
      <c r="B15038" s="1" t="s">
        <v>17935</v>
      </c>
      <c r="C15038" s="2" t="s">
        <v>17861</v>
      </c>
      <c r="D15038" s="1" t="s">
        <v>19</v>
      </c>
      <c r="E15038" s="3" t="str">
        <f>HYPERLINK("https://fyndiq.se/produkt/1680a3aea19a4558/", "2-Pack Samsung S20 Skärmskydd - Härdat Glas 9H - Super kvalitet 3D")</f>
        <v>2-Pack Samsung S20 Skärmskydd - Härdat Glas 9H - Super kvalitet 3D</v>
      </c>
      <c r="F15038" s="1" t="s">
        <v>755</v>
      </c>
      <c r="G15038" s="1" t="s">
        <v>756</v>
      </c>
      <c r="H15038" s="1" t="s">
        <v>757</v>
      </c>
      <c r="I15038" s="1" t="s">
        <v>16</v>
      </c>
      <c r="J15038" s="1" t="s">
        <v>23</v>
      </c>
      <c r="K15038" s="1" t="s">
        <v>16</v>
      </c>
      <c r="L15038" s="1" t="s">
        <v>16</v>
      </c>
      <c r="M15038" s="1" t="s">
        <v>16</v>
      </c>
      <c r="N15038" s="1" t="s">
        <v>16</v>
      </c>
      <c r="O15038" s="1">
        <v>63.2</v>
      </c>
      <c r="P15038" s="1">
        <v>1.0</v>
      </c>
    </row>
    <row r="15039">
      <c r="A15039" s="1" t="s">
        <v>29</v>
      </c>
      <c r="B15039" s="1" t="s">
        <v>17936</v>
      </c>
      <c r="C15039" s="2" t="s">
        <v>17861</v>
      </c>
      <c r="D15039" s="1" t="s">
        <v>19</v>
      </c>
      <c r="E15039" s="3" t="str">
        <f>HYPERLINK("https://fyndiq.se/produkt/4e95e5e2a94c44df/", "Samsung S8 Plus -  Härdat Glass - 3D Heltäckande Kkärmskydd")</f>
        <v>Samsung S8 Plus -  Härdat Glass - 3D Heltäckande Kkärmskydd</v>
      </c>
      <c r="F15039" s="1" t="s">
        <v>1053</v>
      </c>
      <c r="G15039" s="1" t="s">
        <v>1054</v>
      </c>
      <c r="H15039" s="1" t="s">
        <v>1055</v>
      </c>
      <c r="I15039" s="1" t="s">
        <v>16</v>
      </c>
      <c r="J15039" s="1" t="s">
        <v>23</v>
      </c>
      <c r="K15039" s="1" t="s">
        <v>16</v>
      </c>
      <c r="L15039" s="1" t="s">
        <v>16</v>
      </c>
      <c r="M15039" s="1" t="s">
        <v>16</v>
      </c>
      <c r="N15039" s="1" t="s">
        <v>16</v>
      </c>
      <c r="O15039" s="1">
        <v>55.2</v>
      </c>
      <c r="P15039" s="1">
        <v>1.0</v>
      </c>
    </row>
    <row r="15040">
      <c r="A15040" s="1" t="s">
        <v>29</v>
      </c>
      <c r="B15040" s="1" t="s">
        <v>17937</v>
      </c>
      <c r="C15040" s="2" t="s">
        <v>17861</v>
      </c>
      <c r="D15040" s="1" t="s">
        <v>19</v>
      </c>
      <c r="E15040" s="3" t="str">
        <f t="shared" ref="E15040:E15041" si="723">HYPERLINK("https://fyndiq.se/produkt/e9fe6b45dad34f98/", "2-Pack Iphone X / XS / 11 PRO- 9H Härdat Glass - Top Kvalitet")</f>
        <v>2-Pack Iphone X / XS / 11 PRO- 9H Härdat Glass - Top Kvalitet</v>
      </c>
      <c r="F15040" s="1" t="s">
        <v>6168</v>
      </c>
      <c r="G15040" s="1" t="s">
        <v>6169</v>
      </c>
      <c r="H15040" s="1" t="s">
        <v>6170</v>
      </c>
      <c r="I15040" s="1" t="s">
        <v>16</v>
      </c>
      <c r="J15040" s="1" t="s">
        <v>23</v>
      </c>
      <c r="K15040" s="1" t="s">
        <v>16</v>
      </c>
      <c r="L15040" s="1" t="s">
        <v>16</v>
      </c>
      <c r="M15040" s="1" t="s">
        <v>16</v>
      </c>
      <c r="N15040" s="1" t="s">
        <v>16</v>
      </c>
      <c r="O15040" s="1">
        <v>47.2</v>
      </c>
      <c r="P15040" s="1">
        <v>1.0</v>
      </c>
    </row>
    <row r="15041">
      <c r="A15041" s="1" t="s">
        <v>29</v>
      </c>
      <c r="B15041" s="1" t="s">
        <v>17938</v>
      </c>
      <c r="C15041" s="2" t="s">
        <v>17861</v>
      </c>
      <c r="D15041" s="1" t="s">
        <v>19</v>
      </c>
      <c r="E15041" s="3" t="str">
        <f t="shared" si="723"/>
        <v>2-Pack Iphone X / XS / 11 PRO- 9H Härdat Glass - Top Kvalitet</v>
      </c>
      <c r="F15041" s="1" t="s">
        <v>6168</v>
      </c>
      <c r="G15041" s="1" t="s">
        <v>6169</v>
      </c>
      <c r="H15041" s="1" t="s">
        <v>6170</v>
      </c>
      <c r="I15041" s="1" t="s">
        <v>16</v>
      </c>
      <c r="J15041" s="1" t="s">
        <v>23</v>
      </c>
      <c r="K15041" s="1" t="s">
        <v>16</v>
      </c>
      <c r="L15041" s="1" t="s">
        <v>16</v>
      </c>
      <c r="M15041" s="1" t="s">
        <v>16</v>
      </c>
      <c r="N15041" s="1" t="s">
        <v>16</v>
      </c>
      <c r="O15041" s="1">
        <v>47.2</v>
      </c>
      <c r="P15041" s="1">
        <v>1.0</v>
      </c>
    </row>
    <row r="15042">
      <c r="A15042" s="1" t="s">
        <v>29</v>
      </c>
      <c r="B15042" s="1" t="s">
        <v>17939</v>
      </c>
      <c r="C15042" s="2" t="s">
        <v>17861</v>
      </c>
      <c r="D15042" s="1" t="s">
        <v>19</v>
      </c>
      <c r="E15042" s="3" t="str">
        <f>HYPERLINK("https://fyndiq.se/produkt/a871a7da0b2249a8/", "2-Pack Iphone 11 Pro Max - 9H Härdat Glass - Top Kvalitet")</f>
        <v>2-Pack Iphone 11 Pro Max - 9H Härdat Glass - Top Kvalitet</v>
      </c>
      <c r="F15042" s="1" t="s">
        <v>559</v>
      </c>
      <c r="G15042" s="1" t="s">
        <v>560</v>
      </c>
      <c r="H15042" s="1" t="s">
        <v>561</v>
      </c>
      <c r="I15042" s="1" t="s">
        <v>16</v>
      </c>
      <c r="J15042" s="1" t="s">
        <v>23</v>
      </c>
      <c r="K15042" s="1" t="s">
        <v>16</v>
      </c>
      <c r="L15042" s="1" t="s">
        <v>16</v>
      </c>
      <c r="M15042" s="1" t="s">
        <v>16</v>
      </c>
      <c r="N15042" s="1" t="s">
        <v>16</v>
      </c>
      <c r="O15042" s="1">
        <v>47.2</v>
      </c>
      <c r="P15042" s="1">
        <v>1.0</v>
      </c>
    </row>
    <row r="15043">
      <c r="A15043" s="1" t="s">
        <v>29</v>
      </c>
      <c r="B15043" s="1" t="s">
        <v>17940</v>
      </c>
      <c r="C15043" s="2" t="s">
        <v>17861</v>
      </c>
      <c r="D15043" s="1" t="s">
        <v>19</v>
      </c>
      <c r="E15043" s="3" t="str">
        <f>HYPERLINK("https://fyndiq.se/produkt/ebd0c75a3b324593/", "2-Pack Samsung S22 Ultra 5G Skärmskydd &amp;1-Pack linsskydd-9H GLAS")</f>
        <v>2-Pack Samsung S22 Ultra 5G Skärmskydd &amp;1-Pack linsskydd-9H GLAS</v>
      </c>
      <c r="F15043" s="1" t="s">
        <v>6898</v>
      </c>
      <c r="G15043" s="1" t="s">
        <v>6899</v>
      </c>
      <c r="H15043" s="1" t="s">
        <v>6900</v>
      </c>
      <c r="I15043" s="1" t="s">
        <v>16</v>
      </c>
      <c r="J15043" s="1" t="s">
        <v>23</v>
      </c>
      <c r="K15043" s="1" t="s">
        <v>16</v>
      </c>
      <c r="L15043" s="1" t="s">
        <v>16</v>
      </c>
      <c r="M15043" s="1" t="s">
        <v>16</v>
      </c>
      <c r="N15043" s="1" t="s">
        <v>16</v>
      </c>
      <c r="O15043" s="1">
        <v>71.2</v>
      </c>
      <c r="P15043" s="1">
        <v>1.0</v>
      </c>
    </row>
    <row r="15044">
      <c r="A15044" s="1" t="s">
        <v>29</v>
      </c>
      <c r="B15044" s="1" t="s">
        <v>17941</v>
      </c>
      <c r="C15044" s="2" t="s">
        <v>17861</v>
      </c>
      <c r="D15044" s="1" t="s">
        <v>19</v>
      </c>
      <c r="E15044" s="3" t="str">
        <f>HYPERLINK("https://fyndiq.se/produkt/ce213dd076dc4d66/", "2 Pack Xiaomi Redmi Note 10 Pro - Härdat glas 9H-Super kvalitet")</f>
        <v>2 Pack Xiaomi Redmi Note 10 Pro - Härdat glas 9H-Super kvalitet</v>
      </c>
      <c r="F15044" s="1" t="s">
        <v>6027</v>
      </c>
      <c r="G15044" s="1" t="s">
        <v>6028</v>
      </c>
      <c r="H15044" s="1" t="s">
        <v>6029</v>
      </c>
      <c r="I15044" s="1" t="s">
        <v>16</v>
      </c>
      <c r="J15044" s="1" t="s">
        <v>23</v>
      </c>
      <c r="K15044" s="1" t="s">
        <v>16</v>
      </c>
      <c r="L15044" s="1" t="s">
        <v>16</v>
      </c>
      <c r="M15044" s="1" t="s">
        <v>16</v>
      </c>
      <c r="N15044" s="1" t="s">
        <v>16</v>
      </c>
      <c r="O15044" s="1">
        <v>63.2</v>
      </c>
      <c r="P15044" s="1">
        <v>1.0</v>
      </c>
    </row>
    <row r="15045">
      <c r="A15045" s="1" t="s">
        <v>29</v>
      </c>
      <c r="B15045" s="1" t="s">
        <v>17942</v>
      </c>
      <c r="C15045" s="2" t="s">
        <v>17861</v>
      </c>
      <c r="D15045" s="1" t="s">
        <v>19</v>
      </c>
      <c r="E15045" s="3" t="str">
        <f>HYPERLINK("https://fyndiq.se/produkt/acecbda921d14ae6/", "2 Pack Samsung Galaxy A70 - Härdat Glas 9H - Super Kvalitet 3D")</f>
        <v>2 Pack Samsung Galaxy A70 - Härdat Glas 9H - Super Kvalitet 3D</v>
      </c>
      <c r="F15045" s="1" t="s">
        <v>327</v>
      </c>
      <c r="G15045" s="1" t="s">
        <v>328</v>
      </c>
      <c r="H15045" s="1" t="s">
        <v>329</v>
      </c>
      <c r="I15045" s="1" t="s">
        <v>16</v>
      </c>
      <c r="J15045" s="1" t="s">
        <v>23</v>
      </c>
      <c r="K15045" s="1" t="s">
        <v>16</v>
      </c>
      <c r="L15045" s="1" t="s">
        <v>16</v>
      </c>
      <c r="M15045" s="1" t="s">
        <v>16</v>
      </c>
      <c r="N15045" s="1" t="s">
        <v>16</v>
      </c>
      <c r="O15045" s="1">
        <v>63.2</v>
      </c>
      <c r="P15045" s="1">
        <v>1.0</v>
      </c>
    </row>
    <row r="15046">
      <c r="A15046" s="1" t="s">
        <v>29</v>
      </c>
      <c r="B15046" s="1" t="s">
        <v>17943</v>
      </c>
      <c r="C15046" s="2" t="s">
        <v>17861</v>
      </c>
      <c r="D15046" s="1" t="s">
        <v>19</v>
      </c>
      <c r="E15046" s="3" t="str">
        <f>HYPERLINK("https://fyndiq.se/produkt/9f3f4d2de3c94916/", "2 Pack Samsung Galaxy S9 - Härdat glas-9H Super kvalitet 3D")</f>
        <v>2 Pack Samsung Galaxy S9 - Härdat glas-9H Super kvalitet 3D</v>
      </c>
      <c r="F15046" s="1" t="s">
        <v>1500</v>
      </c>
      <c r="G15046" s="1" t="s">
        <v>1501</v>
      </c>
      <c r="H15046" s="1" t="s">
        <v>1502</v>
      </c>
      <c r="I15046" s="1" t="s">
        <v>16</v>
      </c>
      <c r="J15046" s="1" t="s">
        <v>23</v>
      </c>
      <c r="K15046" s="1" t="s">
        <v>16</v>
      </c>
      <c r="L15046" s="1" t="s">
        <v>16</v>
      </c>
      <c r="M15046" s="1" t="s">
        <v>16</v>
      </c>
      <c r="N15046" s="1" t="s">
        <v>16</v>
      </c>
      <c r="O15046" s="1">
        <v>63.2</v>
      </c>
      <c r="P15046" s="1">
        <v>1.0</v>
      </c>
    </row>
    <row r="15047">
      <c r="A15047" s="1" t="s">
        <v>29</v>
      </c>
      <c r="B15047" s="1" t="s">
        <v>17944</v>
      </c>
      <c r="C15047" s="2" t="s">
        <v>17861</v>
      </c>
      <c r="D15047" s="1" t="s">
        <v>19</v>
      </c>
      <c r="E1504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047" s="1" t="s">
        <v>722</v>
      </c>
      <c r="G15047" s="1" t="s">
        <v>723</v>
      </c>
      <c r="H15047" s="1" t="s">
        <v>724</v>
      </c>
      <c r="I15047" s="1" t="s">
        <v>16</v>
      </c>
      <c r="J15047" s="1" t="s">
        <v>23</v>
      </c>
      <c r="K15047" s="1" t="s">
        <v>16</v>
      </c>
      <c r="L15047" s="1" t="s">
        <v>16</v>
      </c>
      <c r="M15047" s="1" t="s">
        <v>16</v>
      </c>
      <c r="N15047" s="1" t="s">
        <v>16</v>
      </c>
      <c r="O15047" s="1">
        <v>79.2</v>
      </c>
      <c r="P15047" s="1">
        <v>1.0</v>
      </c>
    </row>
    <row r="15048">
      <c r="A15048" s="1" t="s">
        <v>29</v>
      </c>
      <c r="B15048" s="1" t="s">
        <v>17945</v>
      </c>
      <c r="C15048" s="2" t="s">
        <v>17861</v>
      </c>
      <c r="D15048" s="1" t="s">
        <v>19</v>
      </c>
      <c r="E15048" s="3" t="str">
        <f>HYPERLINK("https://fyndiq.se/produkt/66d52f50233f45e6/", "2-pack - Iphone XS Max - 9D Härdat Glass - Top Kvalitet")</f>
        <v>2-pack - Iphone XS Max - 9D Härdat Glass - Top Kvalitet</v>
      </c>
      <c r="F15048" s="1" t="s">
        <v>3729</v>
      </c>
      <c r="G15048" s="1" t="s">
        <v>3730</v>
      </c>
      <c r="H15048" s="1" t="s">
        <v>523</v>
      </c>
      <c r="I15048" s="1" t="s">
        <v>16</v>
      </c>
      <c r="J15048" s="1" t="s">
        <v>23</v>
      </c>
      <c r="K15048" s="1" t="s">
        <v>16</v>
      </c>
      <c r="L15048" s="1" t="s">
        <v>16</v>
      </c>
      <c r="M15048" s="1" t="s">
        <v>16</v>
      </c>
      <c r="N15048" s="1" t="s">
        <v>16</v>
      </c>
      <c r="O15048" s="1">
        <v>47.2</v>
      </c>
      <c r="P15048" s="1">
        <v>1.0</v>
      </c>
    </row>
    <row r="15049">
      <c r="A15049" s="1" t="s">
        <v>29</v>
      </c>
      <c r="B15049" s="1" t="s">
        <v>17946</v>
      </c>
      <c r="C15049" s="2" t="s">
        <v>17861</v>
      </c>
      <c r="D15049" s="1" t="s">
        <v>19</v>
      </c>
      <c r="E15049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5049" s="1" t="s">
        <v>679</v>
      </c>
      <c r="G15049" s="1" t="s">
        <v>680</v>
      </c>
      <c r="H15049" s="1" t="s">
        <v>681</v>
      </c>
      <c r="I15049" s="1" t="s">
        <v>1311</v>
      </c>
      <c r="J15049" s="1" t="s">
        <v>23</v>
      </c>
      <c r="K15049" s="1" t="s">
        <v>16</v>
      </c>
      <c r="L15049" s="1" t="s">
        <v>16</v>
      </c>
      <c r="M15049" s="1" t="s">
        <v>16</v>
      </c>
      <c r="N15049" s="1" t="s">
        <v>16</v>
      </c>
      <c r="O15049" s="1">
        <v>95.2</v>
      </c>
      <c r="P15049" s="1">
        <v>1.0</v>
      </c>
    </row>
    <row r="15050">
      <c r="A15050" s="1" t="s">
        <v>29</v>
      </c>
      <c r="B15050" s="1" t="s">
        <v>17947</v>
      </c>
      <c r="C15050" s="2" t="s">
        <v>17861</v>
      </c>
      <c r="D15050" s="1" t="s">
        <v>19</v>
      </c>
      <c r="E15050" s="3" t="str">
        <f>HYPERLINK("https://fyndiq.se/produkt/13e76851ca504320/", "2-Pack Samsung Galaxy S22 Ultra - Härdat glas 9H - Top kvalitet")</f>
        <v>2-Pack Samsung Galaxy S22 Ultra - Härdat glas 9H - Top kvalitet</v>
      </c>
      <c r="F15050" s="1" t="s">
        <v>140</v>
      </c>
      <c r="G15050" s="1" t="s">
        <v>141</v>
      </c>
      <c r="H15050" s="1" t="s">
        <v>142</v>
      </c>
      <c r="I15050" s="1" t="s">
        <v>16</v>
      </c>
      <c r="J15050" s="1" t="s">
        <v>23</v>
      </c>
      <c r="K15050" s="1" t="s">
        <v>16</v>
      </c>
      <c r="L15050" s="1" t="s">
        <v>16</v>
      </c>
      <c r="M15050" s="1" t="s">
        <v>16</v>
      </c>
      <c r="N15050" s="1" t="s">
        <v>16</v>
      </c>
      <c r="O15050" s="1">
        <v>63.2</v>
      </c>
      <c r="P15050" s="1">
        <v>1.0</v>
      </c>
    </row>
    <row r="15051">
      <c r="A15051" s="1" t="s">
        <v>29</v>
      </c>
      <c r="B15051" s="1" t="s">
        <v>17948</v>
      </c>
      <c r="C15051" s="2" t="s">
        <v>17949</v>
      </c>
      <c r="D15051" s="1" t="s">
        <v>19</v>
      </c>
      <c r="E1505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051" s="1" t="s">
        <v>722</v>
      </c>
      <c r="G15051" s="1" t="s">
        <v>723</v>
      </c>
      <c r="H15051" s="1" t="s">
        <v>724</v>
      </c>
      <c r="I15051" s="1" t="s">
        <v>16</v>
      </c>
      <c r="J15051" s="1" t="s">
        <v>23</v>
      </c>
      <c r="K15051" s="1" t="s">
        <v>16</v>
      </c>
      <c r="L15051" s="1" t="s">
        <v>16</v>
      </c>
      <c r="M15051" s="1" t="s">
        <v>16</v>
      </c>
      <c r="N15051" s="1" t="s">
        <v>16</v>
      </c>
      <c r="O15051" s="1">
        <v>79.2</v>
      </c>
      <c r="P15051" s="1">
        <v>1.0</v>
      </c>
    </row>
    <row r="15052">
      <c r="A15052" s="1" t="s">
        <v>29</v>
      </c>
      <c r="B15052" s="1" t="s">
        <v>17950</v>
      </c>
      <c r="C15052" s="2" t="s">
        <v>17949</v>
      </c>
      <c r="D15052" s="1" t="s">
        <v>19</v>
      </c>
      <c r="E15052" s="3" t="str">
        <f>HYPERLINK("https://fyndiq.se/produkt/52eb5b4e89164520/", "2-Pack iPhone 14 Pro Max-skärmskydd &amp; 2-Pack linsskydd - 9H Glas")</f>
        <v>2-Pack iPhone 14 Pro Max-skärmskydd &amp; 2-Pack linsskydd - 9H Glas</v>
      </c>
      <c r="F15052" s="1" t="s">
        <v>12229</v>
      </c>
      <c r="G15052" s="1" t="s">
        <v>12230</v>
      </c>
      <c r="H15052" s="1" t="s">
        <v>12231</v>
      </c>
      <c r="I15052" s="1" t="s">
        <v>16</v>
      </c>
      <c r="J15052" s="1" t="s">
        <v>23</v>
      </c>
      <c r="K15052" s="1" t="s">
        <v>16</v>
      </c>
      <c r="L15052" s="1" t="s">
        <v>16</v>
      </c>
      <c r="M15052" s="1" t="s">
        <v>16</v>
      </c>
      <c r="N15052" s="1" t="s">
        <v>16</v>
      </c>
      <c r="O15052" s="1">
        <v>55.2</v>
      </c>
      <c r="P15052" s="1">
        <v>1.0</v>
      </c>
    </row>
    <row r="15053">
      <c r="A15053" s="1" t="s">
        <v>29</v>
      </c>
      <c r="B15053" s="1" t="s">
        <v>17951</v>
      </c>
      <c r="C15053" s="2" t="s">
        <v>17949</v>
      </c>
      <c r="D15053" s="1" t="s">
        <v>19</v>
      </c>
      <c r="E15053" s="3" t="str">
        <f>HYPERLINK("https://fyndiq.se/produkt/a047b5d99d58461d/", "2-Pack Google Pixel 6A - Härdat glas 9H - Super kvalitet 3D")</f>
        <v>2-Pack Google Pixel 6A - Härdat glas 9H - Super kvalitet 3D</v>
      </c>
      <c r="F15053" s="1" t="s">
        <v>1205</v>
      </c>
      <c r="G15053" s="1" t="s">
        <v>1206</v>
      </c>
      <c r="H15053" s="1" t="s">
        <v>1207</v>
      </c>
      <c r="I15053" s="1" t="s">
        <v>16</v>
      </c>
      <c r="J15053" s="1" t="s">
        <v>23</v>
      </c>
      <c r="K15053" s="1" t="s">
        <v>16</v>
      </c>
      <c r="L15053" s="1" t="s">
        <v>16</v>
      </c>
      <c r="M15053" s="1" t="s">
        <v>16</v>
      </c>
      <c r="N15053" s="1" t="s">
        <v>16</v>
      </c>
      <c r="O15053" s="1">
        <v>63.2</v>
      </c>
      <c r="P15053" s="1">
        <v>1.0</v>
      </c>
    </row>
    <row r="15054">
      <c r="A15054" s="1" t="s">
        <v>29</v>
      </c>
      <c r="B15054" s="1" t="s">
        <v>17952</v>
      </c>
      <c r="C15054" s="2" t="s">
        <v>17949</v>
      </c>
      <c r="D15054" s="1" t="s">
        <v>19</v>
      </c>
      <c r="E15054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5054" s="1" t="s">
        <v>51</v>
      </c>
      <c r="G15054" s="1" t="s">
        <v>52</v>
      </c>
      <c r="H15054" s="1" t="s">
        <v>53</v>
      </c>
      <c r="I15054" s="1" t="s">
        <v>16</v>
      </c>
      <c r="J15054" s="1" t="s">
        <v>23</v>
      </c>
      <c r="K15054" s="1" t="s">
        <v>16</v>
      </c>
      <c r="L15054" s="1" t="s">
        <v>16</v>
      </c>
      <c r="M15054" s="1" t="s">
        <v>16</v>
      </c>
      <c r="N15054" s="1" t="s">
        <v>16</v>
      </c>
      <c r="O15054" s="1">
        <v>87.2</v>
      </c>
      <c r="P15054" s="1">
        <v>1.0</v>
      </c>
    </row>
    <row r="15055">
      <c r="A15055" s="1" t="s">
        <v>29</v>
      </c>
      <c r="B15055" s="1" t="s">
        <v>17953</v>
      </c>
      <c r="C15055" s="2" t="s">
        <v>17949</v>
      </c>
      <c r="D15055" s="1" t="s">
        <v>19</v>
      </c>
      <c r="E1505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055" s="1" t="s">
        <v>47</v>
      </c>
      <c r="G15055" s="2" t="s">
        <v>48</v>
      </c>
      <c r="H15055" s="1" t="s">
        <v>49</v>
      </c>
      <c r="I15055" s="1" t="s">
        <v>16</v>
      </c>
      <c r="J15055" s="1" t="s">
        <v>23</v>
      </c>
      <c r="K15055" s="1" t="s">
        <v>16</v>
      </c>
      <c r="L15055" s="1" t="s">
        <v>16</v>
      </c>
      <c r="M15055" s="1" t="s">
        <v>16</v>
      </c>
      <c r="N15055" s="1" t="s">
        <v>16</v>
      </c>
      <c r="O15055" s="1">
        <v>183.2</v>
      </c>
      <c r="P15055" s="1">
        <v>1.0</v>
      </c>
    </row>
    <row r="15056">
      <c r="A15056" s="1" t="s">
        <v>29</v>
      </c>
      <c r="B15056" s="1" t="s">
        <v>17954</v>
      </c>
      <c r="C15056" s="2" t="s">
        <v>17949</v>
      </c>
      <c r="D15056" s="1" t="s">
        <v>19</v>
      </c>
      <c r="E15056" s="3" t="str">
        <f>HYPERLINK("https://fyndiq.se/produkt/13429430b0324fde/", "2-Pack Samsung Galaxy A23 5G - Härdat Glas 9H - Super Kvalitet 3D")</f>
        <v>2-Pack Samsung Galaxy A23 5G - Härdat Glas 9H - Super Kvalitet 3D</v>
      </c>
      <c r="F15056" s="1" t="s">
        <v>1761</v>
      </c>
      <c r="G15056" s="1" t="s">
        <v>1762</v>
      </c>
      <c r="H15056" s="1" t="s">
        <v>1763</v>
      </c>
      <c r="I15056" s="1" t="s">
        <v>16</v>
      </c>
      <c r="J15056" s="1" t="s">
        <v>23</v>
      </c>
      <c r="K15056" s="1" t="s">
        <v>16</v>
      </c>
      <c r="L15056" s="1" t="s">
        <v>16</v>
      </c>
      <c r="M15056" s="1" t="s">
        <v>16</v>
      </c>
      <c r="N15056" s="1" t="s">
        <v>16</v>
      </c>
      <c r="O15056" s="1">
        <v>63.2</v>
      </c>
      <c r="P15056" s="1">
        <v>1.0</v>
      </c>
    </row>
    <row r="15057">
      <c r="A15057" s="1" t="s">
        <v>29</v>
      </c>
      <c r="B15057" s="1" t="s">
        <v>17955</v>
      </c>
      <c r="C15057" s="2" t="s">
        <v>17949</v>
      </c>
      <c r="D15057" s="1" t="s">
        <v>19</v>
      </c>
      <c r="E15057" s="3" t="str">
        <f>HYPERLINK("https://fyndiq.se/produkt/abbb2d46464546e3/", "2.pack Sony Xperia 5 V - Härdat Glas 9H - Super kvalitet 3D Skärmskydd")</f>
        <v>2.pack Sony Xperia 5 V - Härdat Glas 9H - Super kvalitet 3D Skärmskydd</v>
      </c>
      <c r="F15057" s="1" t="s">
        <v>8201</v>
      </c>
      <c r="G15057" s="1" t="s">
        <v>8202</v>
      </c>
      <c r="H15057" s="1" t="s">
        <v>8203</v>
      </c>
      <c r="I15057" s="1" t="s">
        <v>16</v>
      </c>
      <c r="J15057" s="1" t="s">
        <v>23</v>
      </c>
      <c r="K15057" s="1" t="s">
        <v>16</v>
      </c>
      <c r="L15057" s="1" t="s">
        <v>16</v>
      </c>
      <c r="M15057" s="1" t="s">
        <v>16</v>
      </c>
      <c r="N15057" s="1" t="s">
        <v>16</v>
      </c>
      <c r="O15057" s="1">
        <v>79.2</v>
      </c>
      <c r="P15057" s="1">
        <v>2.0</v>
      </c>
    </row>
    <row r="15058">
      <c r="A15058" s="1" t="s">
        <v>29</v>
      </c>
      <c r="B15058" s="1" t="s">
        <v>17956</v>
      </c>
      <c r="C15058" s="2" t="s">
        <v>17949</v>
      </c>
      <c r="D15058" s="1" t="s">
        <v>19</v>
      </c>
      <c r="E15058" s="3" t="str">
        <f>HYPERLINK("https://fyndiq.se/produkt/9f3f4d2de3c94916/", "2 Pack Samsung Galaxy S9 - Härdat glas-9H Super kvalitet 3D")</f>
        <v>2 Pack Samsung Galaxy S9 - Härdat glas-9H Super kvalitet 3D</v>
      </c>
      <c r="F15058" s="1" t="s">
        <v>1500</v>
      </c>
      <c r="G15058" s="1" t="s">
        <v>1501</v>
      </c>
      <c r="H15058" s="1" t="s">
        <v>1502</v>
      </c>
      <c r="I15058" s="1" t="s">
        <v>16</v>
      </c>
      <c r="J15058" s="1" t="s">
        <v>23</v>
      </c>
      <c r="K15058" s="1" t="s">
        <v>16</v>
      </c>
      <c r="L15058" s="1" t="s">
        <v>16</v>
      </c>
      <c r="M15058" s="1" t="s">
        <v>16</v>
      </c>
      <c r="N15058" s="1" t="s">
        <v>16</v>
      </c>
      <c r="O15058" s="1">
        <v>63.2</v>
      </c>
      <c r="P15058" s="1">
        <v>1.0</v>
      </c>
    </row>
    <row r="15059">
      <c r="A15059" s="1" t="s">
        <v>29</v>
      </c>
      <c r="B15059" s="1" t="s">
        <v>17957</v>
      </c>
      <c r="C15059" s="2" t="s">
        <v>17949</v>
      </c>
      <c r="D15059" s="1" t="s">
        <v>19</v>
      </c>
      <c r="E15059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5059" s="1" t="s">
        <v>1544</v>
      </c>
      <c r="G15059" s="1" t="s">
        <v>1545</v>
      </c>
      <c r="H15059" s="1" t="s">
        <v>1546</v>
      </c>
      <c r="I15059" s="1" t="s">
        <v>16</v>
      </c>
      <c r="J15059" s="1" t="s">
        <v>23</v>
      </c>
      <c r="K15059" s="1" t="s">
        <v>16</v>
      </c>
      <c r="L15059" s="1" t="s">
        <v>16</v>
      </c>
      <c r="M15059" s="1" t="s">
        <v>16</v>
      </c>
      <c r="N15059" s="1" t="s">
        <v>16</v>
      </c>
      <c r="O15059" s="1">
        <v>79.2</v>
      </c>
      <c r="P15059" s="1">
        <v>1.0</v>
      </c>
    </row>
    <row r="15060">
      <c r="A15060" s="1" t="s">
        <v>29</v>
      </c>
      <c r="B15060" s="1" t="s">
        <v>17958</v>
      </c>
      <c r="C15060" s="2" t="s">
        <v>17949</v>
      </c>
      <c r="D15060" s="1" t="s">
        <v>19</v>
      </c>
      <c r="E15060" s="3" t="str">
        <f>HYPERLINK("https://fyndiq.se/produkt/9f3f4d2de3c94916/", "2 Pack Samsung Galaxy S9 - Härdat glas-9H Super kvalitet 3D")</f>
        <v>2 Pack Samsung Galaxy S9 - Härdat glas-9H Super kvalitet 3D</v>
      </c>
      <c r="F15060" s="1" t="s">
        <v>1500</v>
      </c>
      <c r="G15060" s="1" t="s">
        <v>1501</v>
      </c>
      <c r="H15060" s="1" t="s">
        <v>1502</v>
      </c>
      <c r="I15060" s="1" t="s">
        <v>16</v>
      </c>
      <c r="J15060" s="1" t="s">
        <v>23</v>
      </c>
      <c r="K15060" s="1" t="s">
        <v>16</v>
      </c>
      <c r="L15060" s="1" t="s">
        <v>16</v>
      </c>
      <c r="M15060" s="1" t="s">
        <v>16</v>
      </c>
      <c r="N15060" s="1" t="s">
        <v>16</v>
      </c>
      <c r="O15060" s="1">
        <v>63.2</v>
      </c>
      <c r="P15060" s="1">
        <v>1.0</v>
      </c>
    </row>
    <row r="15061">
      <c r="A15061" s="1" t="s">
        <v>29</v>
      </c>
      <c r="B15061" s="1" t="s">
        <v>17959</v>
      </c>
      <c r="C15061" s="2" t="s">
        <v>17949</v>
      </c>
      <c r="D15061" s="1" t="s">
        <v>19</v>
      </c>
      <c r="E15061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15061" s="1" t="s">
        <v>3247</v>
      </c>
      <c r="G15061" s="1" t="s">
        <v>3248</v>
      </c>
      <c r="H15061" s="1" t="s">
        <v>3249</v>
      </c>
      <c r="I15061" s="1" t="s">
        <v>1311</v>
      </c>
      <c r="J15061" s="1" t="s">
        <v>9</v>
      </c>
      <c r="K15061" s="2" t="s">
        <v>17060</v>
      </c>
      <c r="L15061" s="1" t="s">
        <v>2650</v>
      </c>
      <c r="M15061" s="1" t="s">
        <v>16</v>
      </c>
      <c r="N15061" s="1" t="s">
        <v>16</v>
      </c>
      <c r="O15061" s="1">
        <v>79.2</v>
      </c>
      <c r="P15061" s="1">
        <v>1.0</v>
      </c>
    </row>
    <row r="15062">
      <c r="A15062" s="1" t="s">
        <v>29</v>
      </c>
      <c r="B15062" s="1" t="s">
        <v>17960</v>
      </c>
      <c r="C15062" s="2" t="s">
        <v>17949</v>
      </c>
      <c r="D15062" s="1" t="s">
        <v>19</v>
      </c>
      <c r="E15062" s="3" t="str">
        <f>HYPERLINK("https://fyndiq.se/produkt/c7514d43b0944bb0/", "Samsung NOTE 20 härdat glas 3D Top Kvalitet skärmskydd- Svart")</f>
        <v>Samsung NOTE 20 härdat glas 3D Top Kvalitet skärmskydd- Svart</v>
      </c>
      <c r="F15062" s="1" t="s">
        <v>6556</v>
      </c>
      <c r="G15062" s="1" t="s">
        <v>6557</v>
      </c>
      <c r="H15062" s="1" t="s">
        <v>6558</v>
      </c>
      <c r="I15062" s="1" t="s">
        <v>16</v>
      </c>
      <c r="J15062" s="1" t="s">
        <v>23</v>
      </c>
      <c r="K15062" s="1" t="s">
        <v>16</v>
      </c>
      <c r="L15062" s="1" t="s">
        <v>16</v>
      </c>
      <c r="M15062" s="1" t="s">
        <v>16</v>
      </c>
      <c r="N15062" s="1" t="s">
        <v>16</v>
      </c>
      <c r="O15062" s="1">
        <v>55.2</v>
      </c>
      <c r="P15062" s="1">
        <v>1.0</v>
      </c>
    </row>
    <row r="15063">
      <c r="A15063" s="1" t="s">
        <v>29</v>
      </c>
      <c r="B15063" s="1" t="s">
        <v>17961</v>
      </c>
      <c r="C15063" s="2" t="s">
        <v>17949</v>
      </c>
      <c r="D15063" s="1" t="s">
        <v>19</v>
      </c>
      <c r="E15063" s="3" t="str">
        <f>HYPERLINK("https://fyndiq.se/produkt/0386ecdde44e4e9e/", "Google Pixel 6A - Härdat glas 9H - Super kvalitet 3D Skärmskydd")</f>
        <v>Google Pixel 6A - Härdat glas 9H - Super kvalitet 3D Skärmskydd</v>
      </c>
      <c r="F15063" s="1" t="s">
        <v>5432</v>
      </c>
      <c r="G15063" s="1" t="s">
        <v>5433</v>
      </c>
      <c r="H15063" s="1" t="s">
        <v>5434</v>
      </c>
      <c r="I15063" s="1" t="s">
        <v>16</v>
      </c>
      <c r="J15063" s="1" t="s">
        <v>23</v>
      </c>
      <c r="K15063" s="1" t="s">
        <v>16</v>
      </c>
      <c r="L15063" s="1" t="s">
        <v>16</v>
      </c>
      <c r="M15063" s="1" t="s">
        <v>16</v>
      </c>
      <c r="N15063" s="1" t="s">
        <v>16</v>
      </c>
      <c r="O15063" s="1">
        <v>55.2</v>
      </c>
      <c r="P15063" s="1">
        <v>1.0</v>
      </c>
    </row>
    <row r="15064">
      <c r="A15064" s="1" t="s">
        <v>29</v>
      </c>
      <c r="B15064" s="1" t="s">
        <v>17962</v>
      </c>
      <c r="C15064" s="2" t="s">
        <v>17949</v>
      </c>
      <c r="D15064" s="1" t="s">
        <v>19</v>
      </c>
      <c r="E15064" s="3" t="str">
        <f>HYPERLINK("https://fyndiq.se/produkt/022d7ac2f2e44ae2/", "Samsung Galaxy A04s - Härdat Glas 9H - Super Kvalitet 3D Skärmskydd")</f>
        <v>Samsung Galaxy A04s - Härdat Glas 9H - Super Kvalitet 3D Skärmskydd</v>
      </c>
      <c r="F15064" s="1" t="s">
        <v>3609</v>
      </c>
      <c r="G15064" s="1" t="s">
        <v>3610</v>
      </c>
      <c r="H15064" s="1" t="s">
        <v>3611</v>
      </c>
      <c r="I15064" s="1" t="s">
        <v>16</v>
      </c>
      <c r="J15064" s="1" t="s">
        <v>23</v>
      </c>
      <c r="K15064" s="1" t="s">
        <v>16</v>
      </c>
      <c r="L15064" s="1" t="s">
        <v>16</v>
      </c>
      <c r="M15064" s="1" t="s">
        <v>16</v>
      </c>
      <c r="N15064" s="1" t="s">
        <v>16</v>
      </c>
      <c r="O15064" s="1">
        <v>55.2</v>
      </c>
      <c r="P15064" s="1">
        <v>1.0</v>
      </c>
    </row>
    <row r="15065">
      <c r="A15065" s="1" t="s">
        <v>29</v>
      </c>
      <c r="B15065" s="1" t="s">
        <v>17963</v>
      </c>
      <c r="C15065" s="2" t="s">
        <v>17949</v>
      </c>
      <c r="D15065" s="1" t="s">
        <v>19</v>
      </c>
      <c r="E1506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065" s="1" t="s">
        <v>47</v>
      </c>
      <c r="G15065" s="2" t="s">
        <v>48</v>
      </c>
      <c r="H15065" s="1" t="s">
        <v>49</v>
      </c>
      <c r="I15065" s="1" t="s">
        <v>16</v>
      </c>
      <c r="J15065" s="1" t="s">
        <v>23</v>
      </c>
      <c r="K15065" s="1" t="s">
        <v>16</v>
      </c>
      <c r="L15065" s="1" t="s">
        <v>16</v>
      </c>
      <c r="M15065" s="1" t="s">
        <v>16</v>
      </c>
      <c r="N15065" s="1" t="s">
        <v>16</v>
      </c>
      <c r="O15065" s="1">
        <v>183.2</v>
      </c>
      <c r="P15065" s="1">
        <v>1.0</v>
      </c>
    </row>
    <row r="15066">
      <c r="A15066" s="1" t="s">
        <v>29</v>
      </c>
      <c r="B15066" s="1" t="s">
        <v>17964</v>
      </c>
      <c r="C15066" s="2" t="s">
        <v>17949</v>
      </c>
      <c r="D15066" s="1" t="s">
        <v>19</v>
      </c>
      <c r="E15066" s="3" t="str">
        <f>HYPERLINK("https://fyndiq.se/produkt/81bb2345bab54315/", "2-Pack Samsung Galaxy Tab A8 4G - Härdat glas 9H -Super Kvalitet")</f>
        <v>2-Pack Samsung Galaxy Tab A8 4G - Härdat glas 9H -Super Kvalitet</v>
      </c>
      <c r="F15066" s="1" t="s">
        <v>15269</v>
      </c>
      <c r="G15066" s="1" t="s">
        <v>15270</v>
      </c>
      <c r="H15066" s="1" t="s">
        <v>15271</v>
      </c>
      <c r="I15066" s="1" t="s">
        <v>1311</v>
      </c>
      <c r="J15066" s="1" t="s">
        <v>23</v>
      </c>
      <c r="K15066" s="1" t="s">
        <v>16</v>
      </c>
      <c r="L15066" s="1" t="s">
        <v>16</v>
      </c>
      <c r="M15066" s="1" t="s">
        <v>16</v>
      </c>
      <c r="N15066" s="1" t="s">
        <v>16</v>
      </c>
      <c r="O15066" s="1">
        <v>135.2</v>
      </c>
      <c r="P15066" s="1">
        <v>1.0</v>
      </c>
    </row>
    <row r="15067">
      <c r="A15067" s="1" t="s">
        <v>29</v>
      </c>
      <c r="B15067" s="1" t="s">
        <v>17965</v>
      </c>
      <c r="C15067" s="2" t="s">
        <v>17949</v>
      </c>
      <c r="D15067" s="1" t="s">
        <v>19</v>
      </c>
      <c r="E15067" s="3" t="str">
        <f>HYPERLINK("https://fyndiq.se/produkt/2e6d6ccc3daa4a17/", "2-Pack Privacy Samsung A32 5G Skärmskydd &amp; 1-Pack linsskydd - Härdat Glas 9H - Super kvalitet 3D")</f>
        <v>2-Pack Privacy Samsung A32 5G Skärmskydd &amp; 1-Pack linsskydd - Härdat Glas 9H - Super kvalitet 3D</v>
      </c>
      <c r="F15067" s="1" t="s">
        <v>323</v>
      </c>
      <c r="G15067" s="1" t="s">
        <v>324</v>
      </c>
      <c r="H15067" s="1" t="s">
        <v>325</v>
      </c>
      <c r="I15067" s="1" t="s">
        <v>16</v>
      </c>
      <c r="J15067" s="1" t="s">
        <v>23</v>
      </c>
      <c r="K15067" s="1" t="s">
        <v>16</v>
      </c>
      <c r="L15067" s="1" t="s">
        <v>16</v>
      </c>
      <c r="M15067" s="1" t="s">
        <v>16</v>
      </c>
      <c r="N15067" s="1" t="s">
        <v>16</v>
      </c>
      <c r="O15067" s="1">
        <v>87.2</v>
      </c>
      <c r="P15067" s="1">
        <v>1.0</v>
      </c>
    </row>
    <row r="15068">
      <c r="A15068" s="1" t="s">
        <v>29</v>
      </c>
      <c r="B15068" s="1" t="s">
        <v>17966</v>
      </c>
      <c r="C15068" s="2" t="s">
        <v>17949</v>
      </c>
      <c r="D15068" s="1" t="s">
        <v>19</v>
      </c>
      <c r="E15068" s="3" t="str">
        <f>HYPERLINK("https://fyndiq.se/produkt/b96aad9902754ebc/", "2-Pack Samsung S23 FE - 9H Härdat Glass - Super Kvalitet 3D")</f>
        <v>2-Pack Samsung S23 FE - 9H Härdat Glass - Super Kvalitet 3D</v>
      </c>
      <c r="F15068" s="1" t="s">
        <v>67</v>
      </c>
      <c r="G15068" s="1" t="s">
        <v>68</v>
      </c>
      <c r="H15068" s="1" t="s">
        <v>69</v>
      </c>
      <c r="I15068" s="1" t="s">
        <v>16</v>
      </c>
      <c r="J15068" s="1" t="s">
        <v>23</v>
      </c>
      <c r="K15068" s="1" t="s">
        <v>16</v>
      </c>
      <c r="L15068" s="1" t="s">
        <v>16</v>
      </c>
      <c r="M15068" s="1" t="s">
        <v>16</v>
      </c>
      <c r="N15068" s="1" t="s">
        <v>16</v>
      </c>
      <c r="O15068" s="1">
        <v>63.2</v>
      </c>
      <c r="P15068" s="1">
        <v>1.0</v>
      </c>
    </row>
    <row r="15069">
      <c r="A15069" s="1" t="s">
        <v>29</v>
      </c>
      <c r="B15069" s="1" t="s">
        <v>17967</v>
      </c>
      <c r="C15069" s="2" t="s">
        <v>17949</v>
      </c>
      <c r="D15069" s="1" t="s">
        <v>19</v>
      </c>
      <c r="E15069" s="3" t="str">
        <f>HYPERLINK("https://fyndiq.se/produkt/406117b60bf241a0/", "2-Pack Samsung Galaxy S9 - Härdat glas 9H - Super kvalitet 3D")</f>
        <v>2-Pack Samsung Galaxy S9 - Härdat glas 9H - Super kvalitet 3D</v>
      </c>
      <c r="F15069" s="1" t="s">
        <v>228</v>
      </c>
      <c r="G15069" s="1" t="s">
        <v>229</v>
      </c>
      <c r="H15069" s="1" t="s">
        <v>230</v>
      </c>
      <c r="I15069" s="1" t="s">
        <v>16</v>
      </c>
      <c r="J15069" s="1" t="s">
        <v>23</v>
      </c>
      <c r="K15069" s="1" t="s">
        <v>16</v>
      </c>
      <c r="L15069" s="1" t="s">
        <v>16</v>
      </c>
      <c r="M15069" s="1" t="s">
        <v>16</v>
      </c>
      <c r="N15069" s="1" t="s">
        <v>16</v>
      </c>
      <c r="O15069" s="1">
        <v>63.2</v>
      </c>
      <c r="P15069" s="1">
        <v>1.0</v>
      </c>
    </row>
    <row r="15070">
      <c r="A15070" s="1" t="s">
        <v>29</v>
      </c>
      <c r="B15070" s="1" t="s">
        <v>17968</v>
      </c>
      <c r="C15070" s="2" t="s">
        <v>17949</v>
      </c>
      <c r="D15070" s="1" t="s">
        <v>19</v>
      </c>
      <c r="E15070" s="3" t="str">
        <f>HYPERLINK("https://fyndiq.se/produkt/eeb15105215c4e12/", "2 Pack Samsung S22 ULTRA 5G -9H Härdat Glass -3D Super Kvalitet")</f>
        <v>2 Pack Samsung S22 ULTRA 5G -9H Härdat Glass -3D Super Kvalitet</v>
      </c>
      <c r="F15070" s="1" t="s">
        <v>10433</v>
      </c>
      <c r="G15070" s="1" t="s">
        <v>10434</v>
      </c>
      <c r="H15070" s="1" t="s">
        <v>10435</v>
      </c>
      <c r="I15070" s="1" t="s">
        <v>16</v>
      </c>
      <c r="J15070" s="1" t="s">
        <v>23</v>
      </c>
      <c r="K15070" s="1" t="s">
        <v>16</v>
      </c>
      <c r="L15070" s="1" t="s">
        <v>16</v>
      </c>
      <c r="M15070" s="1" t="s">
        <v>16</v>
      </c>
      <c r="N15070" s="1" t="s">
        <v>16</v>
      </c>
      <c r="O15070" s="1">
        <v>63.2</v>
      </c>
      <c r="P15070" s="1">
        <v>1.0</v>
      </c>
    </row>
    <row r="15071">
      <c r="A15071" s="1" t="s">
        <v>29</v>
      </c>
      <c r="B15071" s="1" t="s">
        <v>17969</v>
      </c>
      <c r="C15071" s="2" t="s">
        <v>17949</v>
      </c>
      <c r="D15071" s="1" t="s">
        <v>19</v>
      </c>
      <c r="E15071" s="3" t="str">
        <f t="shared" ref="E15071:E15072" si="724">HYPERLINK("https://fyndiq.se/produkt/80d04410f9c744e2/", "2-Pack Samsung S23 Ultra - 9H Härdat Glass - 3D Super Kvalitet Skärmskydd")</f>
        <v>2-Pack Samsung S23 Ultra - 9H Härdat Glass - 3D Super Kvalitet Skärmskydd</v>
      </c>
      <c r="F15071" s="1" t="s">
        <v>2144</v>
      </c>
      <c r="G15071" s="1" t="s">
        <v>2145</v>
      </c>
      <c r="H15071" s="1" t="s">
        <v>2146</v>
      </c>
      <c r="I15071" s="1" t="s">
        <v>16</v>
      </c>
      <c r="J15071" s="1" t="s">
        <v>23</v>
      </c>
      <c r="K15071" s="1" t="s">
        <v>16</v>
      </c>
      <c r="L15071" s="1" t="s">
        <v>16</v>
      </c>
      <c r="M15071" s="1" t="s">
        <v>16</v>
      </c>
      <c r="N15071" s="1" t="s">
        <v>16</v>
      </c>
      <c r="O15071" s="1">
        <v>63.2</v>
      </c>
      <c r="P15071" s="1">
        <v>1.0</v>
      </c>
    </row>
    <row r="15072">
      <c r="A15072" s="1" t="s">
        <v>29</v>
      </c>
      <c r="B15072" s="1" t="s">
        <v>17970</v>
      </c>
      <c r="C15072" s="2" t="s">
        <v>17949</v>
      </c>
      <c r="D15072" s="1" t="s">
        <v>19</v>
      </c>
      <c r="E15072" s="3" t="str">
        <f t="shared" si="724"/>
        <v>2-Pack Samsung S23 Ultra - 9H Härdat Glass - 3D Super Kvalitet Skärmskydd</v>
      </c>
      <c r="F15072" s="1" t="s">
        <v>2144</v>
      </c>
      <c r="G15072" s="1" t="s">
        <v>2145</v>
      </c>
      <c r="H15072" s="1" t="s">
        <v>2146</v>
      </c>
      <c r="I15072" s="1" t="s">
        <v>16</v>
      </c>
      <c r="J15072" s="1" t="s">
        <v>23</v>
      </c>
      <c r="K15072" s="1" t="s">
        <v>16</v>
      </c>
      <c r="L15072" s="1" t="s">
        <v>16</v>
      </c>
      <c r="M15072" s="1" t="s">
        <v>16</v>
      </c>
      <c r="N15072" s="1" t="s">
        <v>16</v>
      </c>
      <c r="O15072" s="1">
        <v>63.2</v>
      </c>
      <c r="P15072" s="1">
        <v>1.0</v>
      </c>
    </row>
    <row r="15073">
      <c r="A15073" s="1" t="s">
        <v>29</v>
      </c>
      <c r="B15073" s="1" t="s">
        <v>17971</v>
      </c>
      <c r="C15073" s="2" t="s">
        <v>17949</v>
      </c>
      <c r="D15073" s="1" t="s">
        <v>19</v>
      </c>
      <c r="E15073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5073" s="1" t="s">
        <v>785</v>
      </c>
      <c r="G15073" s="1" t="s">
        <v>786</v>
      </c>
      <c r="H15073" s="1" t="s">
        <v>787</v>
      </c>
      <c r="I15073" s="1" t="s">
        <v>16</v>
      </c>
      <c r="J15073" s="1" t="s">
        <v>23</v>
      </c>
      <c r="K15073" s="1" t="s">
        <v>16</v>
      </c>
      <c r="L15073" s="1" t="s">
        <v>16</v>
      </c>
      <c r="M15073" s="1" t="s">
        <v>16</v>
      </c>
      <c r="N15073" s="1" t="s">
        <v>16</v>
      </c>
      <c r="O15073" s="1">
        <v>63.2</v>
      </c>
      <c r="P15073" s="1">
        <v>1.0</v>
      </c>
    </row>
    <row r="15074">
      <c r="A15074" s="1" t="s">
        <v>29</v>
      </c>
      <c r="B15074" s="1" t="s">
        <v>17972</v>
      </c>
      <c r="C15074" s="2" t="s">
        <v>17949</v>
      </c>
      <c r="D15074" s="1" t="s">
        <v>19</v>
      </c>
      <c r="E15074" s="3" t="str">
        <f t="shared" ref="E15074:E15075" si="725">HYPERLINK("https://fyndiq.se/produkt/b811fda4039a4dc6/", "2-Pack Samsung Galaxy A15 5G- Härdat Glas 9H - Super Kvalitet 3D Skärmskydd")</f>
        <v>2-Pack Samsung Galaxy A15 5G- Härdat Glas 9H - Super Kvalitet 3D Skärmskydd</v>
      </c>
      <c r="F15074" s="1" t="s">
        <v>709</v>
      </c>
      <c r="G15074" s="1" t="s">
        <v>710</v>
      </c>
      <c r="H15074" s="1" t="s">
        <v>711</v>
      </c>
      <c r="I15074" s="1" t="s">
        <v>16</v>
      </c>
      <c r="J15074" s="1" t="s">
        <v>23</v>
      </c>
      <c r="K15074" s="1" t="s">
        <v>16</v>
      </c>
      <c r="L15074" s="1" t="s">
        <v>16</v>
      </c>
      <c r="M15074" s="1" t="s">
        <v>16</v>
      </c>
      <c r="N15074" s="1" t="s">
        <v>16</v>
      </c>
      <c r="O15074" s="1">
        <v>63.2</v>
      </c>
      <c r="P15074" s="1">
        <v>1.0</v>
      </c>
    </row>
    <row r="15075">
      <c r="A15075" s="1" t="s">
        <v>29</v>
      </c>
      <c r="B15075" s="1" t="s">
        <v>17973</v>
      </c>
      <c r="C15075" s="2" t="s">
        <v>17949</v>
      </c>
      <c r="D15075" s="1" t="s">
        <v>19</v>
      </c>
      <c r="E15075" s="3" t="str">
        <f t="shared" si="725"/>
        <v>2-Pack Samsung Galaxy A15 5G- Härdat Glas 9H - Super Kvalitet 3D Skärmskydd</v>
      </c>
      <c r="F15075" s="1" t="s">
        <v>709</v>
      </c>
      <c r="G15075" s="1" t="s">
        <v>710</v>
      </c>
      <c r="H15075" s="1" t="s">
        <v>711</v>
      </c>
      <c r="I15075" s="1" t="s">
        <v>16</v>
      </c>
      <c r="J15075" s="1" t="s">
        <v>23</v>
      </c>
      <c r="K15075" s="1" t="s">
        <v>16</v>
      </c>
      <c r="L15075" s="1" t="s">
        <v>16</v>
      </c>
      <c r="M15075" s="1" t="s">
        <v>16</v>
      </c>
      <c r="N15075" s="1" t="s">
        <v>16</v>
      </c>
      <c r="O15075" s="1">
        <v>63.2</v>
      </c>
      <c r="P15075" s="1">
        <v>1.0</v>
      </c>
    </row>
    <row r="15076">
      <c r="A15076" s="1" t="s">
        <v>29</v>
      </c>
      <c r="B15076" s="1" t="s">
        <v>17974</v>
      </c>
      <c r="C15076" s="2" t="s">
        <v>17949</v>
      </c>
      <c r="D15076" s="1" t="s">
        <v>19</v>
      </c>
      <c r="E1507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5076" s="1" t="s">
        <v>729</v>
      </c>
      <c r="G15076" s="1" t="s">
        <v>730</v>
      </c>
      <c r="H15076" s="1" t="s">
        <v>731</v>
      </c>
      <c r="I15076" s="1" t="s">
        <v>16</v>
      </c>
      <c r="J15076" s="1" t="s">
        <v>23</v>
      </c>
      <c r="K15076" s="1" t="s">
        <v>16</v>
      </c>
      <c r="L15076" s="1" t="s">
        <v>16</v>
      </c>
      <c r="M15076" s="1" t="s">
        <v>16</v>
      </c>
      <c r="N15076" s="1" t="s">
        <v>16</v>
      </c>
      <c r="O15076" s="1">
        <v>63.2</v>
      </c>
      <c r="P15076" s="1">
        <v>1.0</v>
      </c>
    </row>
    <row r="15077">
      <c r="A15077" s="1" t="s">
        <v>29</v>
      </c>
      <c r="B15077" s="1" t="s">
        <v>17975</v>
      </c>
      <c r="C15077" s="2" t="s">
        <v>17949</v>
      </c>
      <c r="D15077" s="1" t="s">
        <v>19</v>
      </c>
      <c r="E15077" s="3" t="str">
        <f>HYPERLINK("https://fyndiq.se/produkt/082f3cf898c84831/", "2 Pack Galaxy S20 Ultra - Härdat glas 9H - Super kvalitet 3D")</f>
        <v>2 Pack Galaxy S20 Ultra - Härdat glas 9H - Super kvalitet 3D</v>
      </c>
      <c r="F15077" s="1" t="s">
        <v>460</v>
      </c>
      <c r="G15077" s="1" t="s">
        <v>461</v>
      </c>
      <c r="H15077" s="1" t="s">
        <v>462</v>
      </c>
      <c r="I15077" s="1" t="s">
        <v>16</v>
      </c>
      <c r="J15077" s="1" t="s">
        <v>23</v>
      </c>
      <c r="K15077" s="1" t="s">
        <v>16</v>
      </c>
      <c r="L15077" s="1" t="s">
        <v>16</v>
      </c>
      <c r="M15077" s="1" t="s">
        <v>16</v>
      </c>
      <c r="N15077" s="1" t="s">
        <v>16</v>
      </c>
      <c r="O15077" s="1">
        <v>63.2</v>
      </c>
      <c r="P15077" s="1">
        <v>1.0</v>
      </c>
    </row>
    <row r="15078">
      <c r="A15078" s="1" t="s">
        <v>29</v>
      </c>
      <c r="B15078" s="1" t="s">
        <v>17976</v>
      </c>
      <c r="C15078" s="2" t="s">
        <v>17949</v>
      </c>
      <c r="D15078" s="1" t="s">
        <v>19</v>
      </c>
      <c r="E15078" s="3" t="str">
        <f>HYPERLINK("https://fyndiq.se/produkt/a00b62acc6644fd2/", "2-Pack Samsung Galaxy S10 - Härdat glas 9H – Super kvalitet 3D")</f>
        <v>2-Pack Samsung Galaxy S10 - Härdat glas 9H – Super kvalitet 3D</v>
      </c>
      <c r="F15078" s="1" t="s">
        <v>1291</v>
      </c>
      <c r="G15078" s="1" t="s">
        <v>1292</v>
      </c>
      <c r="H15078" s="1" t="s">
        <v>1293</v>
      </c>
      <c r="I15078" s="1" t="s">
        <v>16</v>
      </c>
      <c r="J15078" s="1" t="s">
        <v>23</v>
      </c>
      <c r="K15078" s="1" t="s">
        <v>16</v>
      </c>
      <c r="L15078" s="1" t="s">
        <v>16</v>
      </c>
      <c r="M15078" s="1" t="s">
        <v>16</v>
      </c>
      <c r="N15078" s="1" t="s">
        <v>16</v>
      </c>
      <c r="O15078" s="1">
        <v>63.2</v>
      </c>
      <c r="P15078" s="1">
        <v>1.0</v>
      </c>
    </row>
    <row r="15079">
      <c r="A15079" s="1" t="s">
        <v>29</v>
      </c>
      <c r="B15079" s="1" t="s">
        <v>17977</v>
      </c>
      <c r="C15079" s="2" t="s">
        <v>17949</v>
      </c>
      <c r="D15079" s="1" t="s">
        <v>19</v>
      </c>
      <c r="E15079" s="3" t="str">
        <f>HYPERLINK("https://fyndiq.se/produkt/209e0592835a4e24/", "2-Pack Xiaomi 11T 5G - Härdat Glas 9H - Super kvalitet 3D Skärmskydd")</f>
        <v>2-Pack Xiaomi 11T 5G - Härdat Glas 9H - Super kvalitet 3D Skärmskydd</v>
      </c>
      <c r="F15079" s="1" t="s">
        <v>2325</v>
      </c>
      <c r="G15079" s="1" t="s">
        <v>2326</v>
      </c>
      <c r="H15079" s="1" t="s">
        <v>2327</v>
      </c>
      <c r="I15079" s="1" t="s">
        <v>16</v>
      </c>
      <c r="J15079" s="1" t="s">
        <v>23</v>
      </c>
      <c r="K15079" s="1" t="s">
        <v>16</v>
      </c>
      <c r="L15079" s="1" t="s">
        <v>16</v>
      </c>
      <c r="M15079" s="1" t="s">
        <v>16</v>
      </c>
      <c r="N15079" s="1" t="s">
        <v>16</v>
      </c>
      <c r="O15079" s="1">
        <v>63.2</v>
      </c>
      <c r="P15079" s="1">
        <v>1.0</v>
      </c>
    </row>
    <row r="15080">
      <c r="A15080" s="1" t="s">
        <v>29</v>
      </c>
      <c r="B15080" s="1" t="s">
        <v>17978</v>
      </c>
      <c r="C15080" s="2" t="s">
        <v>17949</v>
      </c>
      <c r="D15080" s="1" t="s">
        <v>19</v>
      </c>
      <c r="E15080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5080" s="1" t="s">
        <v>5069</v>
      </c>
      <c r="G15080" s="1" t="s">
        <v>5070</v>
      </c>
      <c r="H15080" s="1" t="s">
        <v>5071</v>
      </c>
      <c r="I15080" s="1" t="s">
        <v>16</v>
      </c>
      <c r="J15080" s="1" t="s">
        <v>23</v>
      </c>
      <c r="K15080" s="1" t="s">
        <v>16</v>
      </c>
      <c r="L15080" s="1" t="s">
        <v>16</v>
      </c>
      <c r="M15080" s="1" t="s">
        <v>16</v>
      </c>
      <c r="N15080" s="1" t="s">
        <v>16</v>
      </c>
      <c r="O15080" s="1">
        <v>63.2</v>
      </c>
      <c r="P15080" s="1">
        <v>1.0</v>
      </c>
    </row>
    <row r="15081">
      <c r="A15081" s="1" t="s">
        <v>29</v>
      </c>
      <c r="B15081" s="1" t="s">
        <v>17979</v>
      </c>
      <c r="C15081" s="2" t="s">
        <v>17949</v>
      </c>
      <c r="D15081" s="1" t="s">
        <v>19</v>
      </c>
      <c r="E15081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5081" s="1" t="s">
        <v>79</v>
      </c>
      <c r="G15081" s="1" t="s">
        <v>80</v>
      </c>
      <c r="H15081" s="1" t="s">
        <v>81</v>
      </c>
      <c r="I15081" s="1" t="s">
        <v>16</v>
      </c>
      <c r="J15081" s="1" t="s">
        <v>23</v>
      </c>
      <c r="K15081" s="1" t="s">
        <v>16</v>
      </c>
      <c r="L15081" s="1" t="s">
        <v>16</v>
      </c>
      <c r="M15081" s="1" t="s">
        <v>16</v>
      </c>
      <c r="N15081" s="1" t="s">
        <v>16</v>
      </c>
      <c r="O15081" s="1">
        <v>63.2</v>
      </c>
      <c r="P15081" s="1">
        <v>1.0</v>
      </c>
    </row>
    <row r="15082">
      <c r="A15082" s="1" t="s">
        <v>29</v>
      </c>
      <c r="B15082" s="1" t="s">
        <v>17980</v>
      </c>
      <c r="C15082" s="2" t="s">
        <v>17949</v>
      </c>
      <c r="D15082" s="1" t="s">
        <v>19</v>
      </c>
      <c r="E15082" s="3" t="str">
        <f>HYPERLINK("https://fyndiq.se/produkt/fc0688ffd0534ad2/", "2 Pack Samsung Galaxy Note 20 5G -Härdat glas 9H -Super kvalitet")</f>
        <v>2 Pack Samsung Galaxy Note 20 5G -Härdat glas 9H -Super kvalitet</v>
      </c>
      <c r="F15082" s="1" t="s">
        <v>948</v>
      </c>
      <c r="G15082" s="1" t="s">
        <v>949</v>
      </c>
      <c r="H15082" s="1" t="s">
        <v>950</v>
      </c>
      <c r="I15082" s="1" t="s">
        <v>16</v>
      </c>
      <c r="J15082" s="1" t="s">
        <v>23</v>
      </c>
      <c r="K15082" s="1" t="s">
        <v>16</v>
      </c>
      <c r="L15082" s="1" t="s">
        <v>16</v>
      </c>
      <c r="M15082" s="1" t="s">
        <v>16</v>
      </c>
      <c r="N15082" s="1" t="s">
        <v>16</v>
      </c>
      <c r="O15082" s="1">
        <v>63.2</v>
      </c>
      <c r="P15082" s="1">
        <v>1.0</v>
      </c>
    </row>
    <row r="15083">
      <c r="A15083" s="1" t="s">
        <v>29</v>
      </c>
      <c r="B15083" s="1" t="s">
        <v>17981</v>
      </c>
      <c r="C15083" s="2" t="s">
        <v>17949</v>
      </c>
      <c r="D15083" s="1" t="s">
        <v>19</v>
      </c>
      <c r="E15083" s="3" t="str">
        <f>HYPERLINK("https://fyndiq.se/produkt/7bfe4070453c4ad0/", "2 Pack Samsung Galaxy Note 8 - Härdat glas 9H -Super kvalitet 3D")</f>
        <v>2 Pack Samsung Galaxy Note 8 - Härdat glas 9H -Super kvalitet 3D</v>
      </c>
      <c r="F15083" s="1" t="s">
        <v>3131</v>
      </c>
      <c r="G15083" s="1" t="s">
        <v>3132</v>
      </c>
      <c r="H15083" s="1" t="s">
        <v>3133</v>
      </c>
      <c r="I15083" s="1" t="s">
        <v>16</v>
      </c>
      <c r="J15083" s="1" t="s">
        <v>23</v>
      </c>
      <c r="K15083" s="1" t="s">
        <v>16</v>
      </c>
      <c r="L15083" s="1" t="s">
        <v>16</v>
      </c>
      <c r="M15083" s="1" t="s">
        <v>16</v>
      </c>
      <c r="N15083" s="1" t="s">
        <v>16</v>
      </c>
      <c r="O15083" s="1">
        <v>63.2</v>
      </c>
      <c r="P15083" s="1">
        <v>1.0</v>
      </c>
    </row>
    <row r="15084">
      <c r="A15084" s="1" t="s">
        <v>29</v>
      </c>
      <c r="B15084" s="1" t="s">
        <v>17982</v>
      </c>
      <c r="C15084" s="2" t="s">
        <v>17949</v>
      </c>
      <c r="D15084" s="1" t="s">
        <v>19</v>
      </c>
      <c r="E15084" s="3" t="str">
        <f>HYPERLINK("https://fyndiq.se/produkt/580d801ad22645e2/", "2 Pack - Samsung A12 / A32 5G - Härdat Glass 9H - Super Kvalitet")</f>
        <v>2 Pack - Samsung A12 / A32 5G - Härdat Glass 9H - Super Kvalitet</v>
      </c>
      <c r="F15084" s="1" t="s">
        <v>2530</v>
      </c>
      <c r="G15084" s="1" t="s">
        <v>2531</v>
      </c>
      <c r="H15084" s="1" t="s">
        <v>2532</v>
      </c>
      <c r="I15084" s="1" t="s">
        <v>16</v>
      </c>
      <c r="J15084" s="1" t="s">
        <v>23</v>
      </c>
      <c r="K15084" s="1" t="s">
        <v>16</v>
      </c>
      <c r="L15084" s="1" t="s">
        <v>16</v>
      </c>
      <c r="M15084" s="1" t="s">
        <v>16</v>
      </c>
      <c r="N15084" s="1" t="s">
        <v>16</v>
      </c>
      <c r="O15084" s="1">
        <v>63.2</v>
      </c>
      <c r="P15084" s="1">
        <v>1.0</v>
      </c>
    </row>
    <row r="15085">
      <c r="A15085" s="1" t="s">
        <v>29</v>
      </c>
      <c r="B15085" s="1" t="s">
        <v>17983</v>
      </c>
      <c r="C15085" s="2" t="s">
        <v>17949</v>
      </c>
      <c r="D15085" s="1" t="s">
        <v>19</v>
      </c>
      <c r="E15085" s="3" t="str">
        <f>HYPERLINK("https://fyndiq.se/produkt/0a890dd972c4463d/", "2-Pack Samsung Galaxy A52s 5G - Härdat glas 9H - Super kvalitet")</f>
        <v>2-Pack Samsung Galaxy A52s 5G - Härdat glas 9H - Super kvalitet</v>
      </c>
      <c r="F15085" s="1" t="s">
        <v>442</v>
      </c>
      <c r="G15085" s="1" t="s">
        <v>443</v>
      </c>
      <c r="H15085" s="1" t="s">
        <v>444</v>
      </c>
      <c r="I15085" s="1" t="s">
        <v>16</v>
      </c>
      <c r="J15085" s="1" t="s">
        <v>23</v>
      </c>
      <c r="K15085" s="1" t="s">
        <v>16</v>
      </c>
      <c r="L15085" s="1" t="s">
        <v>16</v>
      </c>
      <c r="M15085" s="1" t="s">
        <v>16</v>
      </c>
      <c r="N15085" s="1" t="s">
        <v>16</v>
      </c>
      <c r="O15085" s="1">
        <v>63.2</v>
      </c>
      <c r="P15085" s="1">
        <v>1.0</v>
      </c>
    </row>
    <row r="15086">
      <c r="A15086" s="1" t="s">
        <v>29</v>
      </c>
      <c r="B15086" s="1" t="s">
        <v>17984</v>
      </c>
      <c r="C15086" s="2" t="s">
        <v>17949</v>
      </c>
      <c r="D15086" s="1" t="s">
        <v>19</v>
      </c>
      <c r="E15086" s="3" t="str">
        <f t="shared" ref="E15086:E15088" si="726">HYPERLINK("https://fyndiq.se/produkt/ef10e4ba492c46df/", "2-Pack Samsung S23 FE 5G - 9H Härdat Glass - Super Kvalitet 3D")</f>
        <v>2-Pack Samsung S23 FE 5G - 9H Härdat Glass - Super Kvalitet 3D</v>
      </c>
      <c r="F15086" s="1" t="s">
        <v>2521</v>
      </c>
      <c r="G15086" s="1" t="s">
        <v>2522</v>
      </c>
      <c r="H15086" s="1" t="s">
        <v>2523</v>
      </c>
      <c r="I15086" s="1" t="s">
        <v>1311</v>
      </c>
      <c r="J15086" s="1" t="s">
        <v>23</v>
      </c>
      <c r="K15086" s="1" t="s">
        <v>16</v>
      </c>
      <c r="L15086" s="1" t="s">
        <v>16</v>
      </c>
      <c r="M15086" s="1" t="s">
        <v>16</v>
      </c>
      <c r="N15086" s="1" t="s">
        <v>16</v>
      </c>
      <c r="O15086" s="1">
        <v>63.2</v>
      </c>
      <c r="P15086" s="1">
        <v>1.0</v>
      </c>
    </row>
    <row r="15087">
      <c r="A15087" s="1" t="s">
        <v>29</v>
      </c>
      <c r="B15087" s="1" t="s">
        <v>17985</v>
      </c>
      <c r="C15087" s="2" t="s">
        <v>17949</v>
      </c>
      <c r="D15087" s="1" t="s">
        <v>19</v>
      </c>
      <c r="E15087" s="3" t="str">
        <f t="shared" si="726"/>
        <v>2-Pack Samsung S23 FE 5G - 9H Härdat Glass - Super Kvalitet 3D</v>
      </c>
      <c r="F15087" s="1" t="s">
        <v>2521</v>
      </c>
      <c r="G15087" s="1" t="s">
        <v>2522</v>
      </c>
      <c r="H15087" s="1" t="s">
        <v>2523</v>
      </c>
      <c r="I15087" s="1" t="s">
        <v>16</v>
      </c>
      <c r="J15087" s="1" t="s">
        <v>23</v>
      </c>
      <c r="K15087" s="1" t="s">
        <v>16</v>
      </c>
      <c r="L15087" s="1" t="s">
        <v>16</v>
      </c>
      <c r="M15087" s="1" t="s">
        <v>16</v>
      </c>
      <c r="N15087" s="1" t="s">
        <v>16</v>
      </c>
      <c r="O15087" s="1">
        <v>63.2</v>
      </c>
      <c r="P15087" s="1">
        <v>1.0</v>
      </c>
    </row>
    <row r="15088">
      <c r="A15088" s="1" t="s">
        <v>29</v>
      </c>
      <c r="B15088" s="1" t="s">
        <v>17986</v>
      </c>
      <c r="C15088" s="2" t="s">
        <v>17949</v>
      </c>
      <c r="D15088" s="1" t="s">
        <v>19</v>
      </c>
      <c r="E15088" s="3" t="str">
        <f t="shared" si="726"/>
        <v>2-Pack Samsung S23 FE 5G - 9H Härdat Glass - Super Kvalitet 3D</v>
      </c>
      <c r="F15088" s="1" t="s">
        <v>2521</v>
      </c>
      <c r="G15088" s="1" t="s">
        <v>2522</v>
      </c>
      <c r="H15088" s="1" t="s">
        <v>2523</v>
      </c>
      <c r="I15088" s="1" t="s">
        <v>16</v>
      </c>
      <c r="J15088" s="1" t="s">
        <v>23</v>
      </c>
      <c r="K15088" s="1" t="s">
        <v>16</v>
      </c>
      <c r="L15088" s="1" t="s">
        <v>16</v>
      </c>
      <c r="M15088" s="1" t="s">
        <v>16</v>
      </c>
      <c r="N15088" s="1" t="s">
        <v>16</v>
      </c>
      <c r="O15088" s="1">
        <v>63.2</v>
      </c>
      <c r="P15088" s="1">
        <v>1.0</v>
      </c>
    </row>
    <row r="15089">
      <c r="A15089" s="1" t="s">
        <v>29</v>
      </c>
      <c r="B15089" s="1" t="s">
        <v>17987</v>
      </c>
      <c r="C15089" s="2" t="s">
        <v>17949</v>
      </c>
      <c r="D15089" s="1" t="s">
        <v>19</v>
      </c>
      <c r="E15089" s="3" t="str">
        <f>HYPERLINK("https://fyndiq.se/produkt/522bc650c0dc4c96/", "2 Pack - Samsung S20 Ultra - Härdat glas 9H - Top kvalitet 3D")</f>
        <v>2 Pack - Samsung S20 Ultra - Härdat glas 9H - Top kvalitet 3D</v>
      </c>
      <c r="F15089" s="1" t="s">
        <v>287</v>
      </c>
      <c r="G15089" s="1" t="s">
        <v>288</v>
      </c>
      <c r="H15089" s="1" t="s">
        <v>289</v>
      </c>
      <c r="I15089" s="1" t="s">
        <v>16</v>
      </c>
      <c r="J15089" s="1" t="s">
        <v>23</v>
      </c>
      <c r="K15089" s="1" t="s">
        <v>16</v>
      </c>
      <c r="L15089" s="1" t="s">
        <v>16</v>
      </c>
      <c r="M15089" s="1" t="s">
        <v>16</v>
      </c>
      <c r="N15089" s="1" t="s">
        <v>16</v>
      </c>
      <c r="O15089" s="1">
        <v>63.2</v>
      </c>
      <c r="P15089" s="1">
        <v>1.0</v>
      </c>
    </row>
    <row r="15090">
      <c r="A15090" s="1" t="s">
        <v>29</v>
      </c>
      <c r="B15090" s="1" t="s">
        <v>17988</v>
      </c>
      <c r="C15090" s="2" t="s">
        <v>17949</v>
      </c>
      <c r="D15090" s="1" t="s">
        <v>19</v>
      </c>
      <c r="E1509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5090" s="1" t="s">
        <v>311</v>
      </c>
      <c r="G15090" s="1" t="s">
        <v>312</v>
      </c>
      <c r="H15090" s="1" t="s">
        <v>313</v>
      </c>
      <c r="I15090" s="1" t="s">
        <v>16</v>
      </c>
      <c r="J15090" s="1" t="s">
        <v>23</v>
      </c>
      <c r="K15090" s="1" t="s">
        <v>16</v>
      </c>
      <c r="L15090" s="1" t="s">
        <v>16</v>
      </c>
      <c r="M15090" s="1" t="s">
        <v>16</v>
      </c>
      <c r="N15090" s="1" t="s">
        <v>16</v>
      </c>
      <c r="O15090" s="1">
        <v>63.2</v>
      </c>
      <c r="P15090" s="1">
        <v>1.0</v>
      </c>
    </row>
    <row r="15091">
      <c r="A15091" s="1" t="s">
        <v>29</v>
      </c>
      <c r="B15091" s="1" t="s">
        <v>17989</v>
      </c>
      <c r="C15091" s="2" t="s">
        <v>17949</v>
      </c>
      <c r="D15091" s="1" t="s">
        <v>19</v>
      </c>
      <c r="E15091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5091" s="1" t="s">
        <v>388</v>
      </c>
      <c r="G15091" s="1" t="s">
        <v>389</v>
      </c>
      <c r="H15091" s="1" t="s">
        <v>390</v>
      </c>
      <c r="I15091" s="1" t="s">
        <v>16</v>
      </c>
      <c r="J15091" s="1" t="s">
        <v>23</v>
      </c>
      <c r="K15091" s="1" t="s">
        <v>16</v>
      </c>
      <c r="L15091" s="1" t="s">
        <v>16</v>
      </c>
      <c r="M15091" s="1" t="s">
        <v>16</v>
      </c>
      <c r="N15091" s="1" t="s">
        <v>16</v>
      </c>
      <c r="O15091" s="1">
        <v>63.2</v>
      </c>
      <c r="P15091" s="1">
        <v>1.0</v>
      </c>
    </row>
    <row r="15092">
      <c r="A15092" s="1" t="s">
        <v>29</v>
      </c>
      <c r="B15092" s="1" t="s">
        <v>17990</v>
      </c>
      <c r="C15092" s="2" t="s">
        <v>17949</v>
      </c>
      <c r="D15092" s="1" t="s">
        <v>19</v>
      </c>
      <c r="E15092" s="3" t="str">
        <f>HYPERLINK("https://fyndiq.se/produkt/9f3f4d2de3c94916/", "2 Pack Samsung Galaxy S9 - Härdat glas-9H Super kvalitet 3D")</f>
        <v>2 Pack Samsung Galaxy S9 - Härdat glas-9H Super kvalitet 3D</v>
      </c>
      <c r="F15092" s="1" t="s">
        <v>1500</v>
      </c>
      <c r="G15092" s="1" t="s">
        <v>1501</v>
      </c>
      <c r="H15092" s="1" t="s">
        <v>1502</v>
      </c>
      <c r="I15092" s="1" t="s">
        <v>16</v>
      </c>
      <c r="J15092" s="1" t="s">
        <v>23</v>
      </c>
      <c r="K15092" s="1" t="s">
        <v>16</v>
      </c>
      <c r="L15092" s="1" t="s">
        <v>16</v>
      </c>
      <c r="M15092" s="1" t="s">
        <v>16</v>
      </c>
      <c r="N15092" s="1" t="s">
        <v>16</v>
      </c>
      <c r="O15092" s="1">
        <v>63.2</v>
      </c>
      <c r="P15092" s="1">
        <v>1.0</v>
      </c>
    </row>
    <row r="15093">
      <c r="A15093" s="1" t="s">
        <v>29</v>
      </c>
      <c r="B15093" s="1" t="s">
        <v>17991</v>
      </c>
      <c r="C15093" s="2" t="s">
        <v>17949</v>
      </c>
      <c r="D15093" s="1" t="s">
        <v>19</v>
      </c>
      <c r="E15093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5093" s="1" t="s">
        <v>508</v>
      </c>
      <c r="G15093" s="1" t="s">
        <v>509</v>
      </c>
      <c r="H15093" s="1" t="s">
        <v>510</v>
      </c>
      <c r="I15093" s="1" t="s">
        <v>1230</v>
      </c>
      <c r="J15093" s="1" t="s">
        <v>23</v>
      </c>
      <c r="K15093" s="1" t="s">
        <v>16</v>
      </c>
      <c r="L15093" s="1" t="s">
        <v>16</v>
      </c>
      <c r="M15093" s="1" t="s">
        <v>16</v>
      </c>
      <c r="N15093" s="1" t="s">
        <v>16</v>
      </c>
      <c r="O15093" s="1">
        <v>63.2</v>
      </c>
      <c r="P15093" s="1">
        <v>1.0</v>
      </c>
    </row>
    <row r="15094">
      <c r="A15094" s="1" t="s">
        <v>29</v>
      </c>
      <c r="B15094" s="1" t="s">
        <v>17992</v>
      </c>
      <c r="C15094" s="2" t="s">
        <v>17949</v>
      </c>
      <c r="D15094" s="1" t="s">
        <v>19</v>
      </c>
      <c r="E15094" s="3" t="str">
        <f>HYPERLINK("https://fyndiq.se/produkt/7f28a0b893114334/", "2-Pack Samsung A52S Skärmskydd - Härdat Glas 9H - Super kvalitet 3D")</f>
        <v>2-Pack Samsung A52S Skärmskydd - Härdat Glas 9H - Super kvalitet 3D</v>
      </c>
      <c r="F15094" s="1" t="s">
        <v>525</v>
      </c>
      <c r="G15094" s="1" t="s">
        <v>526</v>
      </c>
      <c r="H15094" s="1" t="s">
        <v>527</v>
      </c>
      <c r="I15094" s="1" t="s">
        <v>16</v>
      </c>
      <c r="J15094" s="1" t="s">
        <v>23</v>
      </c>
      <c r="K15094" s="1" t="s">
        <v>16</v>
      </c>
      <c r="L15094" s="1" t="s">
        <v>16</v>
      </c>
      <c r="M15094" s="1" t="s">
        <v>16</v>
      </c>
      <c r="N15094" s="1" t="s">
        <v>16</v>
      </c>
      <c r="O15094" s="1">
        <v>63.2</v>
      </c>
      <c r="P15094" s="1">
        <v>1.0</v>
      </c>
    </row>
    <row r="15095">
      <c r="A15095" s="1" t="s">
        <v>29</v>
      </c>
      <c r="B15095" s="1" t="s">
        <v>17993</v>
      </c>
      <c r="C15095" s="2" t="s">
        <v>17949</v>
      </c>
      <c r="D15095" s="1" t="s">
        <v>19</v>
      </c>
      <c r="E15095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5095" s="1" t="s">
        <v>397</v>
      </c>
      <c r="G15095" s="1" t="s">
        <v>398</v>
      </c>
      <c r="H15095" s="1" t="s">
        <v>399</v>
      </c>
      <c r="I15095" s="1" t="s">
        <v>16</v>
      </c>
      <c r="J15095" s="1" t="s">
        <v>23</v>
      </c>
      <c r="K15095" s="1" t="s">
        <v>16</v>
      </c>
      <c r="L15095" s="1" t="s">
        <v>16</v>
      </c>
      <c r="M15095" s="1" t="s">
        <v>16</v>
      </c>
      <c r="N15095" s="1" t="s">
        <v>16</v>
      </c>
      <c r="O15095" s="1">
        <v>63.2</v>
      </c>
      <c r="P15095" s="1">
        <v>1.0</v>
      </c>
    </row>
    <row r="15096">
      <c r="A15096" s="1" t="s">
        <v>29</v>
      </c>
      <c r="B15096" s="1" t="s">
        <v>17994</v>
      </c>
      <c r="C15096" s="2" t="s">
        <v>17949</v>
      </c>
      <c r="D15096" s="1" t="s">
        <v>19</v>
      </c>
      <c r="E15096" s="3" t="str">
        <f>HYPERLINK("https://fyndiq.se/produkt/73ef0338aa7148f2/", "2-PACK Samsung Galaxy A71 - Härdat glas 9H - Super kvalitet 3D")</f>
        <v>2-PACK Samsung Galaxy A71 - Härdat glas 9H - Super kvalitet 3D</v>
      </c>
      <c r="F15096" s="1" t="s">
        <v>1119</v>
      </c>
      <c r="G15096" s="1" t="s">
        <v>1120</v>
      </c>
      <c r="H15096" s="1" t="s">
        <v>1121</v>
      </c>
      <c r="I15096" s="1" t="s">
        <v>16</v>
      </c>
      <c r="J15096" s="1" t="s">
        <v>23</v>
      </c>
      <c r="K15096" s="1" t="s">
        <v>16</v>
      </c>
      <c r="L15096" s="1" t="s">
        <v>16</v>
      </c>
      <c r="M15096" s="1" t="s">
        <v>16</v>
      </c>
      <c r="N15096" s="1" t="s">
        <v>16</v>
      </c>
      <c r="O15096" s="1">
        <v>63.2</v>
      </c>
      <c r="P15096" s="1">
        <v>1.0</v>
      </c>
    </row>
    <row r="15097">
      <c r="A15097" s="1" t="s">
        <v>29</v>
      </c>
      <c r="B15097" s="1" t="s">
        <v>17995</v>
      </c>
      <c r="C15097" s="2" t="s">
        <v>17949</v>
      </c>
      <c r="D15097" s="1" t="s">
        <v>19</v>
      </c>
      <c r="E1509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097" s="1" t="s">
        <v>103</v>
      </c>
      <c r="G15097" s="1" t="s">
        <v>104</v>
      </c>
      <c r="H15097" s="1" t="s">
        <v>105</v>
      </c>
      <c r="I15097" s="1" t="s">
        <v>16</v>
      </c>
      <c r="J15097" s="1" t="s">
        <v>23</v>
      </c>
      <c r="K15097" s="1" t="s">
        <v>16</v>
      </c>
      <c r="L15097" s="1" t="s">
        <v>16</v>
      </c>
      <c r="M15097" s="1" t="s">
        <v>16</v>
      </c>
      <c r="N15097" s="1" t="s">
        <v>16</v>
      </c>
      <c r="O15097" s="1">
        <v>63.2</v>
      </c>
      <c r="P15097" s="1">
        <v>1.0</v>
      </c>
    </row>
    <row r="15098">
      <c r="A15098" s="1" t="s">
        <v>29</v>
      </c>
      <c r="B15098" s="1" t="s">
        <v>17996</v>
      </c>
      <c r="C15098" s="2" t="s">
        <v>17949</v>
      </c>
      <c r="D15098" s="1" t="s">
        <v>19</v>
      </c>
      <c r="E15098" s="3" t="str">
        <f>HYPERLINK("https://fyndiq.se/produkt/c38ab901b4714df2/", "2-Pack Samsung Galaxy S21 Ultra - Härdat Glas 9H-Super Kvalitet")</f>
        <v>2-Pack Samsung Galaxy S21 Ultra - Härdat Glas 9H-Super Kvalitet</v>
      </c>
      <c r="F15098" s="1" t="s">
        <v>1114</v>
      </c>
      <c r="G15098" s="1" t="s">
        <v>1115</v>
      </c>
      <c r="H15098" s="1" t="s">
        <v>1116</v>
      </c>
      <c r="I15098" s="1" t="s">
        <v>16</v>
      </c>
      <c r="J15098" s="1" t="s">
        <v>23</v>
      </c>
      <c r="K15098" s="1" t="s">
        <v>16</v>
      </c>
      <c r="L15098" s="1" t="s">
        <v>16</v>
      </c>
      <c r="M15098" s="1" t="s">
        <v>16</v>
      </c>
      <c r="N15098" s="1" t="s">
        <v>16</v>
      </c>
      <c r="O15098" s="1">
        <v>63.2</v>
      </c>
      <c r="P15098" s="1">
        <v>1.0</v>
      </c>
    </row>
    <row r="15099">
      <c r="A15099" s="1" t="s">
        <v>29</v>
      </c>
      <c r="B15099" s="1" t="s">
        <v>17997</v>
      </c>
      <c r="C15099" s="2" t="s">
        <v>17949</v>
      </c>
      <c r="D15099" s="1" t="s">
        <v>19</v>
      </c>
      <c r="E15099" s="3" t="str">
        <f>HYPERLINK("https://fyndiq.se/produkt/8d7960028c1a40a4/", "2 Pack Xiaomi 11T Pro 5G - Härdat glas 9H - Super kvalitet 3D")</f>
        <v>2 Pack Xiaomi 11T Pro 5G - Härdat glas 9H - Super kvalitet 3D</v>
      </c>
      <c r="F15099" s="1" t="s">
        <v>112</v>
      </c>
      <c r="G15099" s="1" t="s">
        <v>113</v>
      </c>
      <c r="H15099" s="1" t="s">
        <v>114</v>
      </c>
      <c r="I15099" s="1" t="s">
        <v>16</v>
      </c>
      <c r="J15099" s="1" t="s">
        <v>23</v>
      </c>
      <c r="K15099" s="1" t="s">
        <v>16</v>
      </c>
      <c r="L15099" s="1" t="s">
        <v>16</v>
      </c>
      <c r="M15099" s="1" t="s">
        <v>16</v>
      </c>
      <c r="N15099" s="1" t="s">
        <v>16</v>
      </c>
      <c r="O15099" s="1">
        <v>63.2</v>
      </c>
      <c r="P15099" s="1">
        <v>1.0</v>
      </c>
    </row>
    <row r="15100">
      <c r="A15100" s="1" t="s">
        <v>29</v>
      </c>
      <c r="B15100" s="1" t="s">
        <v>17998</v>
      </c>
      <c r="C15100" s="2" t="s">
        <v>17949</v>
      </c>
      <c r="D15100" s="1" t="s">
        <v>19</v>
      </c>
      <c r="E15100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5100" s="1" t="s">
        <v>9794</v>
      </c>
      <c r="G15100" s="1" t="s">
        <v>9795</v>
      </c>
      <c r="H15100" s="1" t="s">
        <v>9796</v>
      </c>
      <c r="I15100" s="1" t="s">
        <v>16</v>
      </c>
      <c r="J15100" s="1" t="s">
        <v>23</v>
      </c>
      <c r="K15100" s="1" t="s">
        <v>16</v>
      </c>
      <c r="L15100" s="1" t="s">
        <v>16</v>
      </c>
      <c r="M15100" s="1" t="s">
        <v>16</v>
      </c>
      <c r="N15100" s="1" t="s">
        <v>16</v>
      </c>
      <c r="O15100" s="1">
        <v>63.2</v>
      </c>
      <c r="P15100" s="1">
        <v>1.0</v>
      </c>
    </row>
    <row r="15101">
      <c r="A15101" s="1" t="s">
        <v>29</v>
      </c>
      <c r="B15101" s="1" t="s">
        <v>17999</v>
      </c>
      <c r="C15101" s="2" t="s">
        <v>17949</v>
      </c>
      <c r="D15101" s="1" t="s">
        <v>19</v>
      </c>
      <c r="E15101" s="3" t="str">
        <f>HYPERLINK("https://fyndiq.se/produkt/13e76851ca504320/", "2-Pack Samsung Galaxy S22 Ultra - Härdat glas 9H - Top kvalitet")</f>
        <v>2-Pack Samsung Galaxy S22 Ultra - Härdat glas 9H - Top kvalitet</v>
      </c>
      <c r="F15101" s="1" t="s">
        <v>140</v>
      </c>
      <c r="G15101" s="1" t="s">
        <v>141</v>
      </c>
      <c r="H15101" s="1" t="s">
        <v>142</v>
      </c>
      <c r="I15101" s="1" t="s">
        <v>16</v>
      </c>
      <c r="J15101" s="1" t="s">
        <v>23</v>
      </c>
      <c r="K15101" s="1" t="s">
        <v>16</v>
      </c>
      <c r="L15101" s="1" t="s">
        <v>16</v>
      </c>
      <c r="M15101" s="1" t="s">
        <v>16</v>
      </c>
      <c r="N15101" s="1" t="s">
        <v>16</v>
      </c>
      <c r="O15101" s="1">
        <v>63.2</v>
      </c>
      <c r="P15101" s="1">
        <v>1.0</v>
      </c>
    </row>
    <row r="15102">
      <c r="A15102" s="1" t="s">
        <v>29</v>
      </c>
      <c r="B15102" s="1" t="s">
        <v>18000</v>
      </c>
      <c r="C15102" s="2" t="s">
        <v>17949</v>
      </c>
      <c r="D15102" s="1" t="s">
        <v>19</v>
      </c>
      <c r="E15102" s="3" t="str">
        <f>HYPERLINK("https://fyndiq.se/produkt/56c72c0ba5f749b5/", "2-Pack SAMSUNG S24 Skärmskydd - Härdat Glas 9H - Super kvalitet 3D")</f>
        <v>2-Pack SAMSUNG S24 Skärmskydd - Härdat Glas 9H - Super kvalitet 3D</v>
      </c>
      <c r="F15102" s="1" t="s">
        <v>263</v>
      </c>
      <c r="G15102" s="1" t="s">
        <v>264</v>
      </c>
      <c r="H15102" s="1" t="s">
        <v>265</v>
      </c>
      <c r="I15102" s="1" t="s">
        <v>16</v>
      </c>
      <c r="J15102" s="1" t="s">
        <v>23</v>
      </c>
      <c r="K15102" s="1" t="s">
        <v>16</v>
      </c>
      <c r="L15102" s="1" t="s">
        <v>16</v>
      </c>
      <c r="M15102" s="1" t="s">
        <v>16</v>
      </c>
      <c r="N15102" s="1" t="s">
        <v>16</v>
      </c>
      <c r="O15102" s="1">
        <v>63.2</v>
      </c>
      <c r="P15102" s="1">
        <v>1.0</v>
      </c>
    </row>
    <row r="15103">
      <c r="A15103" s="1" t="s">
        <v>29</v>
      </c>
      <c r="B15103" s="1" t="s">
        <v>18001</v>
      </c>
      <c r="C15103" s="2" t="s">
        <v>17949</v>
      </c>
      <c r="D15103" s="1" t="s">
        <v>19</v>
      </c>
      <c r="E15103" s="3" t="str">
        <f>HYPERLINK("https://fyndiq.se/produkt/f4e95b294a424d40/", "2-Pack Samsung S10 Skärmskydd - Härdat Glas 9H - Super kvalitet 3D")</f>
        <v>2-Pack Samsung S10 Skärmskydd - Härdat Glas 9H - Super kvalitet 3D</v>
      </c>
      <c r="F15103" s="1" t="s">
        <v>353</v>
      </c>
      <c r="G15103" s="1" t="s">
        <v>354</v>
      </c>
      <c r="H15103" s="1" t="s">
        <v>355</v>
      </c>
      <c r="I15103" s="1" t="s">
        <v>16</v>
      </c>
      <c r="J15103" s="1" t="s">
        <v>23</v>
      </c>
      <c r="K15103" s="1" t="s">
        <v>16</v>
      </c>
      <c r="L15103" s="1" t="s">
        <v>16</v>
      </c>
      <c r="M15103" s="1" t="s">
        <v>16</v>
      </c>
      <c r="N15103" s="1" t="s">
        <v>16</v>
      </c>
      <c r="O15103" s="1">
        <v>63.2</v>
      </c>
      <c r="P15103" s="1">
        <v>1.0</v>
      </c>
    </row>
    <row r="15104">
      <c r="A15104" s="1" t="s">
        <v>29</v>
      </c>
      <c r="B15104" s="1" t="s">
        <v>18002</v>
      </c>
      <c r="C15104" s="2" t="s">
        <v>17949</v>
      </c>
      <c r="D15104" s="1" t="s">
        <v>19</v>
      </c>
      <c r="E15104" s="3" t="str">
        <f t="shared" ref="E15104:E15105" si="727">HYPERLINK("https://fyndiq.se/produkt/56c72c0ba5f749b5/", "2-Pack SAMSUNG S24 Skärmskydd - Härdat Glas 9H - Super kvalitet 3D")</f>
        <v>2-Pack SAMSUNG S24 Skärmskydd - Härdat Glas 9H - Super kvalitet 3D</v>
      </c>
      <c r="F15104" s="1" t="s">
        <v>263</v>
      </c>
      <c r="G15104" s="1" t="s">
        <v>264</v>
      </c>
      <c r="H15104" s="1" t="s">
        <v>265</v>
      </c>
      <c r="I15104" s="1" t="s">
        <v>16</v>
      </c>
      <c r="J15104" s="1" t="s">
        <v>23</v>
      </c>
      <c r="K15104" s="1" t="s">
        <v>16</v>
      </c>
      <c r="L15104" s="1" t="s">
        <v>16</v>
      </c>
      <c r="M15104" s="1" t="s">
        <v>16</v>
      </c>
      <c r="N15104" s="1" t="s">
        <v>16</v>
      </c>
      <c r="O15104" s="1">
        <v>63.2</v>
      </c>
      <c r="P15104" s="1">
        <v>1.0</v>
      </c>
    </row>
    <row r="15105">
      <c r="A15105" s="1" t="s">
        <v>29</v>
      </c>
      <c r="B15105" s="1" t="s">
        <v>18003</v>
      </c>
      <c r="C15105" s="2" t="s">
        <v>17949</v>
      </c>
      <c r="D15105" s="1" t="s">
        <v>19</v>
      </c>
      <c r="E15105" s="3" t="str">
        <f t="shared" si="727"/>
        <v>2-Pack SAMSUNG S24 Skärmskydd - Härdat Glas 9H - Super kvalitet 3D</v>
      </c>
      <c r="F15105" s="1" t="s">
        <v>263</v>
      </c>
      <c r="G15105" s="1" t="s">
        <v>264</v>
      </c>
      <c r="H15105" s="1" t="s">
        <v>265</v>
      </c>
      <c r="I15105" s="1" t="s">
        <v>16</v>
      </c>
      <c r="J15105" s="1" t="s">
        <v>23</v>
      </c>
      <c r="K15105" s="1" t="s">
        <v>16</v>
      </c>
      <c r="L15105" s="1" t="s">
        <v>16</v>
      </c>
      <c r="M15105" s="1" t="s">
        <v>16</v>
      </c>
      <c r="N15105" s="1" t="s">
        <v>16</v>
      </c>
      <c r="O15105" s="1">
        <v>63.2</v>
      </c>
      <c r="P15105" s="1">
        <v>1.0</v>
      </c>
    </row>
    <row r="15106">
      <c r="A15106" s="1" t="s">
        <v>29</v>
      </c>
      <c r="B15106" s="1" t="s">
        <v>18004</v>
      </c>
      <c r="C15106" s="2" t="s">
        <v>17949</v>
      </c>
      <c r="D15106" s="1" t="s">
        <v>19</v>
      </c>
      <c r="E15106" s="3" t="str">
        <f>HYPERLINK("https://fyndiq.se/produkt/28799ed0373d40b4/", "2 Pack Galaxy S21 Ultra 5G- Härdat glas 9H - Super kvalitet 3D")</f>
        <v>2 Pack Galaxy S21 Ultra 5G- Härdat glas 9H - Super kvalitet 3D</v>
      </c>
      <c r="F15106" s="1" t="s">
        <v>272</v>
      </c>
      <c r="G15106" s="1" t="s">
        <v>273</v>
      </c>
      <c r="H15106" s="1" t="s">
        <v>274</v>
      </c>
      <c r="I15106" s="1" t="s">
        <v>16</v>
      </c>
      <c r="J15106" s="1" t="s">
        <v>23</v>
      </c>
      <c r="K15106" s="1" t="s">
        <v>16</v>
      </c>
      <c r="L15106" s="1" t="s">
        <v>16</v>
      </c>
      <c r="M15106" s="1" t="s">
        <v>16</v>
      </c>
      <c r="N15106" s="1" t="s">
        <v>16</v>
      </c>
      <c r="O15106" s="1">
        <v>63.2</v>
      </c>
      <c r="P15106" s="1">
        <v>1.0</v>
      </c>
    </row>
    <row r="15107">
      <c r="A15107" s="1" t="s">
        <v>29</v>
      </c>
      <c r="B15107" s="1" t="s">
        <v>18005</v>
      </c>
      <c r="C15107" s="2" t="s">
        <v>17949</v>
      </c>
      <c r="D15107" s="1" t="s">
        <v>19</v>
      </c>
      <c r="E15107" s="3" t="str">
        <f t="shared" ref="E15107:E15108" si="728">HYPERLINK("https://fyndiq.se/produkt/0b2f55cbfc0d4bc8/", "Skärmskydd Iphone 12 / 12 Pro , härdat glas, hög kvalitet.")</f>
        <v>Skärmskydd Iphone 12 / 12 Pro , härdat glas, hög kvalitet.</v>
      </c>
      <c r="F15107" s="1" t="s">
        <v>587</v>
      </c>
      <c r="G15107" s="1" t="s">
        <v>588</v>
      </c>
      <c r="H15107" s="1" t="s">
        <v>589</v>
      </c>
      <c r="I15107" s="1" t="s">
        <v>16</v>
      </c>
      <c r="J15107" s="1" t="s">
        <v>23</v>
      </c>
      <c r="K15107" s="1" t="s">
        <v>16</v>
      </c>
      <c r="L15107" s="1" t="s">
        <v>16</v>
      </c>
      <c r="M15107" s="1" t="s">
        <v>16</v>
      </c>
      <c r="N15107" s="1" t="s">
        <v>16</v>
      </c>
      <c r="O15107" s="1">
        <v>39.2</v>
      </c>
      <c r="P15107" s="1">
        <v>1.0</v>
      </c>
    </row>
    <row r="15108">
      <c r="A15108" s="1" t="s">
        <v>29</v>
      </c>
      <c r="B15108" s="1" t="s">
        <v>18006</v>
      </c>
      <c r="C15108" s="2" t="s">
        <v>17949</v>
      </c>
      <c r="D15108" s="1" t="s">
        <v>19</v>
      </c>
      <c r="E15108" s="3" t="str">
        <f t="shared" si="728"/>
        <v>Skärmskydd Iphone 12 / 12 Pro , härdat glas, hög kvalitet.</v>
      </c>
      <c r="F15108" s="1" t="s">
        <v>587</v>
      </c>
      <c r="G15108" s="1" t="s">
        <v>588</v>
      </c>
      <c r="H15108" s="1" t="s">
        <v>589</v>
      </c>
      <c r="I15108" s="1" t="s">
        <v>16</v>
      </c>
      <c r="J15108" s="1" t="s">
        <v>23</v>
      </c>
      <c r="K15108" s="1" t="s">
        <v>16</v>
      </c>
      <c r="L15108" s="1" t="s">
        <v>16</v>
      </c>
      <c r="M15108" s="1" t="s">
        <v>16</v>
      </c>
      <c r="N15108" s="1" t="s">
        <v>16</v>
      </c>
      <c r="O15108" s="1">
        <v>39.2</v>
      </c>
      <c r="P15108" s="1">
        <v>1.0</v>
      </c>
    </row>
    <row r="15109">
      <c r="A15109" s="1" t="s">
        <v>29</v>
      </c>
      <c r="B15109" s="1" t="s">
        <v>18007</v>
      </c>
      <c r="C15109" s="2" t="s">
        <v>17949</v>
      </c>
      <c r="D15109" s="1" t="s">
        <v>19</v>
      </c>
      <c r="E15109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5109" s="1" t="s">
        <v>1728</v>
      </c>
      <c r="G15109" s="1" t="s">
        <v>1729</v>
      </c>
      <c r="H15109" s="1" t="s">
        <v>1730</v>
      </c>
      <c r="I15109" s="1" t="s">
        <v>16</v>
      </c>
      <c r="J15109" s="1" t="s">
        <v>23</v>
      </c>
      <c r="K15109" s="1" t="s">
        <v>16</v>
      </c>
      <c r="L15109" s="1" t="s">
        <v>16</v>
      </c>
      <c r="M15109" s="1" t="s">
        <v>16</v>
      </c>
      <c r="N15109" s="1" t="s">
        <v>16</v>
      </c>
      <c r="O15109" s="1">
        <v>95.2</v>
      </c>
      <c r="P15109" s="1">
        <v>1.0</v>
      </c>
    </row>
    <row r="15110">
      <c r="A15110" s="1" t="s">
        <v>29</v>
      </c>
      <c r="B15110" s="1" t="s">
        <v>18008</v>
      </c>
      <c r="C15110" s="2" t="s">
        <v>17949</v>
      </c>
      <c r="D15110" s="1" t="s">
        <v>19</v>
      </c>
      <c r="E15110" s="3" t="str">
        <f>HYPERLINK("https://fyndiq.se/produkt/049377e009b14509/", "2-Pack XIAOMI REDMI 12 Skärmskydd &amp; 1-Pack linsskydd - Härdat Glas 9H - Super kvalitet 3D")</f>
        <v>2-Pack XIAOMI REDMI 12 Skärmskydd &amp; 1-Pack linsskydd - Härdat Glas 9H - Super kvalitet 3D</v>
      </c>
      <c r="F15110" s="1" t="s">
        <v>16968</v>
      </c>
      <c r="G15110" s="1" t="s">
        <v>16969</v>
      </c>
      <c r="H15110" s="1" t="s">
        <v>16970</v>
      </c>
      <c r="I15110" s="1" t="s">
        <v>16</v>
      </c>
      <c r="J15110" s="1" t="s">
        <v>23</v>
      </c>
      <c r="K15110" s="1" t="s">
        <v>16</v>
      </c>
      <c r="L15110" s="1" t="s">
        <v>16</v>
      </c>
      <c r="M15110" s="1" t="s">
        <v>16</v>
      </c>
      <c r="N15110" s="1" t="s">
        <v>16</v>
      </c>
      <c r="O15110" s="1">
        <v>71.2</v>
      </c>
      <c r="P15110" s="1">
        <v>1.0</v>
      </c>
    </row>
    <row r="15111">
      <c r="A15111" s="1" t="s">
        <v>29</v>
      </c>
      <c r="B15111" s="1" t="s">
        <v>18009</v>
      </c>
      <c r="C15111" s="2" t="s">
        <v>17949</v>
      </c>
      <c r="D15111" s="1" t="s">
        <v>19</v>
      </c>
      <c r="E15111" s="3" t="str">
        <f>HYPERLINK("https://fyndiq.se/produkt/2030c5450cfb4338/", "2 Pack Huawei P30 Pro - Härdat glas 9H – 3D Super kvalitet")</f>
        <v>2 Pack Huawei P30 Pro - Härdat glas 9H – 3D Super kvalitet</v>
      </c>
      <c r="F15111" s="1" t="s">
        <v>1091</v>
      </c>
      <c r="G15111" s="1" t="s">
        <v>1092</v>
      </c>
      <c r="H15111" s="1" t="s">
        <v>1093</v>
      </c>
      <c r="I15111" s="1" t="s">
        <v>16</v>
      </c>
      <c r="J15111" s="1" t="s">
        <v>23</v>
      </c>
      <c r="K15111" s="1" t="s">
        <v>16</v>
      </c>
      <c r="L15111" s="1" t="s">
        <v>16</v>
      </c>
      <c r="M15111" s="1" t="s">
        <v>16</v>
      </c>
      <c r="N15111" s="1" t="s">
        <v>16</v>
      </c>
      <c r="O15111" s="1">
        <v>71.2</v>
      </c>
      <c r="P15111" s="1">
        <v>2.0</v>
      </c>
    </row>
    <row r="15112">
      <c r="A15112" s="1" t="s">
        <v>29</v>
      </c>
      <c r="B15112" s="1" t="s">
        <v>18010</v>
      </c>
      <c r="C15112" s="2" t="s">
        <v>17949</v>
      </c>
      <c r="D15112" s="1" t="s">
        <v>19</v>
      </c>
      <c r="E15112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5112" s="1" t="s">
        <v>5279</v>
      </c>
      <c r="G15112" s="1" t="s">
        <v>5280</v>
      </c>
      <c r="H15112" s="1" t="s">
        <v>5281</v>
      </c>
      <c r="I15112" s="1" t="s">
        <v>1311</v>
      </c>
      <c r="J15112" s="1" t="s">
        <v>9</v>
      </c>
      <c r="K15112" s="2" t="s">
        <v>17302</v>
      </c>
      <c r="L15112" s="1" t="s">
        <v>2650</v>
      </c>
      <c r="M15112" s="1" t="s">
        <v>16</v>
      </c>
      <c r="N15112" s="1" t="s">
        <v>16</v>
      </c>
      <c r="O15112" s="1">
        <v>71.2</v>
      </c>
      <c r="P15112" s="1">
        <v>1.0</v>
      </c>
    </row>
    <row r="15113">
      <c r="A15113" s="1" t="s">
        <v>29</v>
      </c>
      <c r="B15113" s="1" t="s">
        <v>18011</v>
      </c>
      <c r="C15113" s="2" t="s">
        <v>17949</v>
      </c>
      <c r="D15113" s="1" t="s">
        <v>19</v>
      </c>
      <c r="E15113" s="3" t="str">
        <f>HYPERLINK("https://fyndiq.se/produkt/f64401dd1c4f4e26/", "2 Pack Sony Xperia 1 IV - Härdat glas 9H -Super Kvalitet 3D")</f>
        <v>2 Pack Sony Xperia 1 IV - Härdat glas 9H -Super Kvalitet 3D</v>
      </c>
      <c r="F15113" s="1" t="s">
        <v>3982</v>
      </c>
      <c r="G15113" s="1" t="s">
        <v>3983</v>
      </c>
      <c r="H15113" s="1" t="s">
        <v>3984</v>
      </c>
      <c r="I15113" s="1" t="s">
        <v>1311</v>
      </c>
      <c r="J15113" s="1" t="s">
        <v>23</v>
      </c>
      <c r="K15113" s="1" t="s">
        <v>16</v>
      </c>
      <c r="L15113" s="1" t="s">
        <v>16</v>
      </c>
      <c r="M15113" s="1" t="s">
        <v>16</v>
      </c>
      <c r="N15113" s="1" t="s">
        <v>16</v>
      </c>
      <c r="O15113" s="1">
        <v>71.2</v>
      </c>
      <c r="P15113" s="1">
        <v>1.0</v>
      </c>
    </row>
    <row r="15114">
      <c r="A15114" s="1" t="s">
        <v>29</v>
      </c>
      <c r="B15114" s="1" t="s">
        <v>18012</v>
      </c>
      <c r="C15114" s="2" t="s">
        <v>17949</v>
      </c>
      <c r="D15114" s="1" t="s">
        <v>19</v>
      </c>
      <c r="E1511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5114" s="1" t="s">
        <v>614</v>
      </c>
      <c r="G15114" s="1" t="s">
        <v>615</v>
      </c>
      <c r="H15114" s="1" t="s">
        <v>616</v>
      </c>
      <c r="I15114" s="1" t="s">
        <v>16</v>
      </c>
      <c r="J15114" s="1" t="s">
        <v>23</v>
      </c>
      <c r="K15114" s="1" t="s">
        <v>16</v>
      </c>
      <c r="L15114" s="1" t="s">
        <v>16</v>
      </c>
      <c r="M15114" s="1" t="s">
        <v>16</v>
      </c>
      <c r="N15114" s="1" t="s">
        <v>16</v>
      </c>
      <c r="O15114" s="1">
        <v>71.2</v>
      </c>
      <c r="P15114" s="1">
        <v>1.0</v>
      </c>
    </row>
    <row r="15115">
      <c r="A15115" s="1" t="s">
        <v>29</v>
      </c>
      <c r="B15115" s="1" t="s">
        <v>18013</v>
      </c>
      <c r="C15115" s="2" t="s">
        <v>17949</v>
      </c>
      <c r="D15115" s="1" t="s">
        <v>19</v>
      </c>
      <c r="E15115" s="3" t="str">
        <f>HYPERLINK("https://fyndiq.se/produkt/ffd808ba7c174af8/", "2-Pack Samsung S22 Skärmskydd &amp; 1-Pack linsskydd -Härdat Glas 9H")</f>
        <v>2-Pack Samsung S22 Skärmskydd &amp; 1-Pack linsskydd -Härdat Glas 9H</v>
      </c>
      <c r="F15115" s="1" t="s">
        <v>179</v>
      </c>
      <c r="G15115" s="1" t="s">
        <v>180</v>
      </c>
      <c r="H15115" s="1" t="s">
        <v>181</v>
      </c>
      <c r="I15115" s="1" t="s">
        <v>16</v>
      </c>
      <c r="J15115" s="1" t="s">
        <v>23</v>
      </c>
      <c r="K15115" s="1" t="s">
        <v>16</v>
      </c>
      <c r="L15115" s="1" t="s">
        <v>16</v>
      </c>
      <c r="M15115" s="1" t="s">
        <v>16</v>
      </c>
      <c r="N15115" s="1" t="s">
        <v>16</v>
      </c>
      <c r="O15115" s="1">
        <v>71.2</v>
      </c>
      <c r="P15115" s="1">
        <v>1.0</v>
      </c>
    </row>
    <row r="15116">
      <c r="A15116" s="1" t="s">
        <v>29</v>
      </c>
      <c r="B15116" s="1" t="s">
        <v>18014</v>
      </c>
      <c r="C15116" s="2" t="s">
        <v>17949</v>
      </c>
      <c r="D15116" s="1" t="s">
        <v>19</v>
      </c>
      <c r="E15116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5116" s="1" t="s">
        <v>3765</v>
      </c>
      <c r="G15116" s="1" t="s">
        <v>3766</v>
      </c>
      <c r="H15116" s="1" t="s">
        <v>3767</v>
      </c>
      <c r="I15116" s="1" t="s">
        <v>16</v>
      </c>
      <c r="J15116" s="1" t="s">
        <v>23</v>
      </c>
      <c r="K15116" s="1" t="s">
        <v>16</v>
      </c>
      <c r="L15116" s="1" t="s">
        <v>16</v>
      </c>
      <c r="M15116" s="1" t="s">
        <v>16</v>
      </c>
      <c r="N15116" s="1" t="s">
        <v>16</v>
      </c>
      <c r="O15116" s="1">
        <v>71.2</v>
      </c>
      <c r="P15116" s="1">
        <v>1.0</v>
      </c>
    </row>
    <row r="15117">
      <c r="A15117" s="1" t="s">
        <v>29</v>
      </c>
      <c r="B15117" s="1" t="s">
        <v>18015</v>
      </c>
      <c r="C15117" s="2" t="s">
        <v>17949</v>
      </c>
      <c r="D15117" s="1" t="s">
        <v>19</v>
      </c>
      <c r="E15117" s="3" t="str">
        <f>HYPERLINK("https://fyndiq.se/produkt/48b46200dc014b3e/", "2-Pack Iphone 8 Vit -Härdat Glas 9H-Super Kvalitet 3D Skärmskydd")</f>
        <v>2-Pack Iphone 8 Vit -Härdat Glas 9H-Super Kvalitet 3D Skärmskydd</v>
      </c>
      <c r="F15117" s="1" t="s">
        <v>2562</v>
      </c>
      <c r="G15117" s="1" t="s">
        <v>2563</v>
      </c>
      <c r="H15117" s="1" t="s">
        <v>2564</v>
      </c>
      <c r="I15117" s="1" t="s">
        <v>16</v>
      </c>
      <c r="J15117" s="1" t="s">
        <v>23</v>
      </c>
      <c r="K15117" s="1" t="s">
        <v>16</v>
      </c>
      <c r="L15117" s="1" t="s">
        <v>16</v>
      </c>
      <c r="M15117" s="1" t="s">
        <v>16</v>
      </c>
      <c r="N15117" s="1" t="s">
        <v>16</v>
      </c>
      <c r="O15117" s="1">
        <v>47.2</v>
      </c>
      <c r="P15117" s="1">
        <v>1.0</v>
      </c>
    </row>
    <row r="15118">
      <c r="A15118" s="1" t="s">
        <v>29</v>
      </c>
      <c r="B15118" s="1" t="s">
        <v>18016</v>
      </c>
      <c r="C15118" s="2" t="s">
        <v>17949</v>
      </c>
      <c r="D15118" s="1" t="s">
        <v>19</v>
      </c>
      <c r="E15118" s="3" t="str">
        <f>HYPERLINK("https://fyndiq.se/produkt/3793e0f6281f49f6/", "2-Pack Iphone 11 / XR - 9H Härdat Glass - Top Kvalitet")</f>
        <v>2-Pack Iphone 11 / XR - 9H Härdat Glass - Top Kvalitet</v>
      </c>
      <c r="F15118" s="1" t="s">
        <v>371</v>
      </c>
      <c r="G15118" s="1" t="s">
        <v>372</v>
      </c>
      <c r="H15118" s="1" t="s">
        <v>373</v>
      </c>
      <c r="I15118" s="1" t="s">
        <v>16</v>
      </c>
      <c r="J15118" s="1" t="s">
        <v>23</v>
      </c>
      <c r="K15118" s="1" t="s">
        <v>16</v>
      </c>
      <c r="L15118" s="1" t="s">
        <v>16</v>
      </c>
      <c r="M15118" s="1" t="s">
        <v>16</v>
      </c>
      <c r="N15118" s="1" t="s">
        <v>16</v>
      </c>
      <c r="O15118" s="1">
        <v>47.2</v>
      </c>
      <c r="P15118" s="1">
        <v>1.0</v>
      </c>
    </row>
    <row r="15119">
      <c r="A15119" s="1" t="s">
        <v>29</v>
      </c>
      <c r="B15119" s="1" t="s">
        <v>18017</v>
      </c>
      <c r="C15119" s="2" t="s">
        <v>17949</v>
      </c>
      <c r="D15119" s="1" t="s">
        <v>19</v>
      </c>
      <c r="E15119" s="3" t="str">
        <f>HYPERLINK("https://fyndiq.se/produkt/1cf72ad10fe54487/", "2-Pack Privacy Samsung A53 5G Skärmskydd &amp; 1-Pack linsskydd - Härdat Glas 9H - Super kvalitet 3D")</f>
        <v>2-Pack Privacy Samsung A53 5G Skärmskydd &amp; 1-Pack linsskydd - Härdat Glas 9H - Super kvalitet 3D</v>
      </c>
      <c r="F15119" s="1" t="s">
        <v>9319</v>
      </c>
      <c r="G15119" s="1" t="s">
        <v>9320</v>
      </c>
      <c r="H15119" s="1" t="s">
        <v>9321</v>
      </c>
      <c r="I15119" s="1" t="s">
        <v>16</v>
      </c>
      <c r="J15119" s="1" t="s">
        <v>23</v>
      </c>
      <c r="K15119" s="1" t="s">
        <v>16</v>
      </c>
      <c r="L15119" s="1" t="s">
        <v>16</v>
      </c>
      <c r="M15119" s="1" t="s">
        <v>16</v>
      </c>
      <c r="N15119" s="1" t="s">
        <v>16</v>
      </c>
      <c r="O15119" s="1">
        <v>87.2</v>
      </c>
      <c r="P15119" s="1">
        <v>1.0</v>
      </c>
    </row>
    <row r="15120">
      <c r="A15120" s="1" t="s">
        <v>29</v>
      </c>
      <c r="B15120" s="1" t="s">
        <v>18018</v>
      </c>
      <c r="C15120" s="2" t="s">
        <v>17949</v>
      </c>
      <c r="D15120" s="1" t="s">
        <v>19</v>
      </c>
      <c r="E15120" s="3" t="str">
        <f>HYPERLINK("https://fyndiq.se/produkt/022d7ac2f2e44ae2/", "Samsung Galaxy A04s - Härdat Glas 9H - Super Kvalitet 3D Skärmskydd")</f>
        <v>Samsung Galaxy A04s - Härdat Glas 9H - Super Kvalitet 3D Skärmskydd</v>
      </c>
      <c r="F15120" s="1" t="s">
        <v>3609</v>
      </c>
      <c r="G15120" s="1" t="s">
        <v>3610</v>
      </c>
      <c r="H15120" s="1" t="s">
        <v>3611</v>
      </c>
      <c r="I15120" s="1" t="s">
        <v>16</v>
      </c>
      <c r="J15120" s="1" t="s">
        <v>23</v>
      </c>
      <c r="K15120" s="1" t="s">
        <v>16</v>
      </c>
      <c r="L15120" s="1" t="s">
        <v>16</v>
      </c>
      <c r="M15120" s="1" t="s">
        <v>16</v>
      </c>
      <c r="N15120" s="1" t="s">
        <v>16</v>
      </c>
      <c r="O15120" s="1">
        <v>55.2</v>
      </c>
      <c r="P15120" s="1">
        <v>1.0</v>
      </c>
    </row>
    <row r="15121">
      <c r="A15121" s="1" t="s">
        <v>29</v>
      </c>
      <c r="B15121" s="1" t="s">
        <v>18019</v>
      </c>
      <c r="C15121" s="2" t="s">
        <v>17949</v>
      </c>
      <c r="D15121" s="1" t="s">
        <v>19</v>
      </c>
      <c r="E15121" s="3" t="str">
        <f>HYPERLINK("https://fyndiq.se/produkt/a871a7da0b2249a8/", "2-Pack Iphone 11 Pro Max - 9H Härdat Glass - Top Kvalitet")</f>
        <v>2-Pack Iphone 11 Pro Max - 9H Härdat Glass - Top Kvalitet</v>
      </c>
      <c r="F15121" s="1" t="s">
        <v>559</v>
      </c>
      <c r="G15121" s="1" t="s">
        <v>560</v>
      </c>
      <c r="H15121" s="1" t="s">
        <v>561</v>
      </c>
      <c r="I15121" s="1" t="s">
        <v>16</v>
      </c>
      <c r="J15121" s="1" t="s">
        <v>23</v>
      </c>
      <c r="K15121" s="1" t="s">
        <v>16</v>
      </c>
      <c r="L15121" s="1" t="s">
        <v>16</v>
      </c>
      <c r="M15121" s="1" t="s">
        <v>16</v>
      </c>
      <c r="N15121" s="1" t="s">
        <v>16</v>
      </c>
      <c r="O15121" s="1">
        <v>47.2</v>
      </c>
      <c r="P15121" s="1">
        <v>1.0</v>
      </c>
    </row>
    <row r="15122">
      <c r="A15122" s="1" t="s">
        <v>29</v>
      </c>
      <c r="B15122" s="1" t="s">
        <v>18020</v>
      </c>
      <c r="C15122" s="2" t="s">
        <v>17949</v>
      </c>
      <c r="D15122" s="1" t="s">
        <v>19</v>
      </c>
      <c r="E15122" s="3" t="str">
        <f>HYPERLINK("https://fyndiq.se/produkt/3fee81d316cc43da/", "2-pack - iPhone 12 / 12 Pro - 9H Härdat Glass - Top Kvalitet")</f>
        <v>2-pack - iPhone 12 / 12 Pro - 9H Härdat Glass - Top Kvalitet</v>
      </c>
      <c r="F15122" s="1" t="s">
        <v>2499</v>
      </c>
      <c r="G15122" s="1" t="s">
        <v>2500</v>
      </c>
      <c r="H15122" s="1" t="s">
        <v>2067</v>
      </c>
      <c r="I15122" s="1" t="s">
        <v>16</v>
      </c>
      <c r="J15122" s="1" t="s">
        <v>23</v>
      </c>
      <c r="K15122" s="1" t="s">
        <v>16</v>
      </c>
      <c r="L15122" s="1" t="s">
        <v>16</v>
      </c>
      <c r="M15122" s="1" t="s">
        <v>16</v>
      </c>
      <c r="N15122" s="1" t="s">
        <v>16</v>
      </c>
      <c r="O15122" s="1">
        <v>47.2</v>
      </c>
      <c r="P15122" s="1">
        <v>1.0</v>
      </c>
    </row>
    <row r="15123">
      <c r="A15123" s="1" t="s">
        <v>29</v>
      </c>
      <c r="B15123" s="1" t="s">
        <v>18021</v>
      </c>
      <c r="C15123" s="2" t="s">
        <v>17949</v>
      </c>
      <c r="D15123" s="1" t="s">
        <v>19</v>
      </c>
      <c r="E15123" s="3" t="str">
        <f>HYPERLINK("https://fyndiq.se/produkt/309789ffde48437d/", "3 Pack 1,2M USB-C Type-C Laddkabel Quick Charge 18W Vit")</f>
        <v>3 Pack 1,2M USB-C Type-C Laddkabel Quick Charge 18W Vit</v>
      </c>
      <c r="F15123" s="1" t="s">
        <v>2248</v>
      </c>
      <c r="G15123" s="1" t="s">
        <v>2249</v>
      </c>
      <c r="H15123" s="1" t="s">
        <v>2250</v>
      </c>
      <c r="I15123" s="1" t="s">
        <v>16</v>
      </c>
      <c r="J15123" s="1" t="s">
        <v>23</v>
      </c>
      <c r="K15123" s="1" t="s">
        <v>16</v>
      </c>
      <c r="L15123" s="1" t="s">
        <v>16</v>
      </c>
      <c r="M15123" s="1" t="s">
        <v>16</v>
      </c>
      <c r="N15123" s="1" t="s">
        <v>16</v>
      </c>
      <c r="O15123" s="1">
        <v>79.2</v>
      </c>
      <c r="P15123" s="1">
        <v>2.0</v>
      </c>
    </row>
    <row r="15124">
      <c r="A15124" s="1" t="s">
        <v>29</v>
      </c>
      <c r="B15124" s="1" t="s">
        <v>18022</v>
      </c>
      <c r="C15124" s="2" t="s">
        <v>17949</v>
      </c>
      <c r="D15124" s="1" t="s">
        <v>19</v>
      </c>
      <c r="E15124" s="3" t="str">
        <f t="shared" ref="E15124:E15127" si="729">HYPERLINK("https://fyndiq.se/produkt/e19fcc2ab2124f8a/", "2-Pack Iphone 13 Pro - 9H Härdat Glass - Top Kvalitet  3D")</f>
        <v>2-Pack Iphone 13 Pro - 9H Härdat Glass - Top Kvalitet  3D</v>
      </c>
      <c r="F15124" s="1" t="s">
        <v>555</v>
      </c>
      <c r="G15124" s="1" t="s">
        <v>556</v>
      </c>
      <c r="H15124" s="1" t="s">
        <v>557</v>
      </c>
      <c r="I15124" s="1" t="s">
        <v>16</v>
      </c>
      <c r="J15124" s="1" t="s">
        <v>23</v>
      </c>
      <c r="K15124" s="1" t="s">
        <v>16</v>
      </c>
      <c r="L15124" s="1" t="s">
        <v>16</v>
      </c>
      <c r="M15124" s="1" t="s">
        <v>16</v>
      </c>
      <c r="N15124" s="1" t="s">
        <v>16</v>
      </c>
      <c r="O15124" s="1">
        <v>47.2</v>
      </c>
      <c r="P15124" s="1">
        <v>1.0</v>
      </c>
    </row>
    <row r="15125">
      <c r="A15125" s="1" t="s">
        <v>29</v>
      </c>
      <c r="B15125" s="1" t="s">
        <v>18023</v>
      </c>
      <c r="C15125" s="2" t="s">
        <v>17949</v>
      </c>
      <c r="D15125" s="1" t="s">
        <v>19</v>
      </c>
      <c r="E15125" s="3" t="str">
        <f t="shared" si="729"/>
        <v>2-Pack Iphone 13 Pro - 9H Härdat Glass - Top Kvalitet  3D</v>
      </c>
      <c r="F15125" s="1" t="s">
        <v>555</v>
      </c>
      <c r="G15125" s="1" t="s">
        <v>556</v>
      </c>
      <c r="H15125" s="1" t="s">
        <v>557</v>
      </c>
      <c r="I15125" s="1" t="s">
        <v>16</v>
      </c>
      <c r="J15125" s="1" t="s">
        <v>23</v>
      </c>
      <c r="K15125" s="1" t="s">
        <v>16</v>
      </c>
      <c r="L15125" s="1" t="s">
        <v>16</v>
      </c>
      <c r="M15125" s="1" t="s">
        <v>16</v>
      </c>
      <c r="N15125" s="1" t="s">
        <v>16</v>
      </c>
      <c r="O15125" s="1">
        <v>47.2</v>
      </c>
      <c r="P15125" s="1">
        <v>1.0</v>
      </c>
    </row>
    <row r="15126">
      <c r="A15126" s="1" t="s">
        <v>29</v>
      </c>
      <c r="B15126" s="1" t="s">
        <v>18024</v>
      </c>
      <c r="C15126" s="2" t="s">
        <v>17949</v>
      </c>
      <c r="D15126" s="1" t="s">
        <v>19</v>
      </c>
      <c r="E15126" s="3" t="str">
        <f t="shared" si="729"/>
        <v>2-Pack Iphone 13 Pro - 9H Härdat Glass - Top Kvalitet  3D</v>
      </c>
      <c r="F15126" s="1" t="s">
        <v>555</v>
      </c>
      <c r="G15126" s="1" t="s">
        <v>556</v>
      </c>
      <c r="H15126" s="1" t="s">
        <v>557</v>
      </c>
      <c r="I15126" s="1" t="s">
        <v>16</v>
      </c>
      <c r="J15126" s="1" t="s">
        <v>23</v>
      </c>
      <c r="K15126" s="1" t="s">
        <v>16</v>
      </c>
      <c r="L15126" s="1" t="s">
        <v>16</v>
      </c>
      <c r="M15126" s="1" t="s">
        <v>16</v>
      </c>
      <c r="N15126" s="1" t="s">
        <v>16</v>
      </c>
      <c r="O15126" s="1">
        <v>47.2</v>
      </c>
      <c r="P15126" s="1">
        <v>1.0</v>
      </c>
    </row>
    <row r="15127">
      <c r="A15127" s="1" t="s">
        <v>29</v>
      </c>
      <c r="B15127" s="1" t="s">
        <v>18025</v>
      </c>
      <c r="C15127" s="2" t="s">
        <v>17949</v>
      </c>
      <c r="D15127" s="1" t="s">
        <v>19</v>
      </c>
      <c r="E15127" s="3" t="str">
        <f t="shared" si="729"/>
        <v>2-Pack Iphone 13 Pro - 9H Härdat Glass - Top Kvalitet  3D</v>
      </c>
      <c r="F15127" s="1" t="s">
        <v>555</v>
      </c>
      <c r="G15127" s="1" t="s">
        <v>556</v>
      </c>
      <c r="H15127" s="1" t="s">
        <v>557</v>
      </c>
      <c r="I15127" s="1" t="s">
        <v>16</v>
      </c>
      <c r="J15127" s="1" t="s">
        <v>23</v>
      </c>
      <c r="K15127" s="1" t="s">
        <v>16</v>
      </c>
      <c r="L15127" s="1" t="s">
        <v>16</v>
      </c>
      <c r="M15127" s="1" t="s">
        <v>16</v>
      </c>
      <c r="N15127" s="1" t="s">
        <v>16</v>
      </c>
      <c r="O15127" s="1">
        <v>47.2</v>
      </c>
      <c r="P15127" s="1">
        <v>1.0</v>
      </c>
    </row>
    <row r="15128">
      <c r="A15128" s="1" t="s">
        <v>29</v>
      </c>
      <c r="B15128" s="1" t="s">
        <v>18026</v>
      </c>
      <c r="C15128" s="2" t="s">
        <v>17949</v>
      </c>
      <c r="D15128" s="1" t="s">
        <v>19</v>
      </c>
      <c r="E15128" s="3" t="str">
        <f>HYPERLINK("https://fyndiq.se/produkt/ebd0c75a3b324593/", "2-Pack Samsung S22 Ultra 5G Skärmskydd &amp;1-Pack linsskydd-9H GLAS")</f>
        <v>2-Pack Samsung S22 Ultra 5G Skärmskydd &amp;1-Pack linsskydd-9H GLAS</v>
      </c>
      <c r="F15128" s="1" t="s">
        <v>6898</v>
      </c>
      <c r="G15128" s="1" t="s">
        <v>6899</v>
      </c>
      <c r="H15128" s="1" t="s">
        <v>6900</v>
      </c>
      <c r="I15128" s="1" t="s">
        <v>16</v>
      </c>
      <c r="J15128" s="1" t="s">
        <v>23</v>
      </c>
      <c r="K15128" s="1" t="s">
        <v>16</v>
      </c>
      <c r="L15128" s="1" t="s">
        <v>16</v>
      </c>
      <c r="M15128" s="1" t="s">
        <v>16</v>
      </c>
      <c r="N15128" s="1" t="s">
        <v>16</v>
      </c>
      <c r="O15128" s="1">
        <v>71.2</v>
      </c>
      <c r="P15128" s="1">
        <v>1.0</v>
      </c>
    </row>
    <row r="15129">
      <c r="A15129" s="1" t="s">
        <v>29</v>
      </c>
      <c r="B15129" s="1" t="s">
        <v>18027</v>
      </c>
      <c r="C15129" s="2" t="s">
        <v>17949</v>
      </c>
      <c r="D15129" s="1" t="s">
        <v>19</v>
      </c>
      <c r="E15129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5129" s="1" t="s">
        <v>464</v>
      </c>
      <c r="G15129" s="1" t="s">
        <v>465</v>
      </c>
      <c r="H15129" s="1" t="s">
        <v>466</v>
      </c>
      <c r="I15129" s="1" t="s">
        <v>16</v>
      </c>
      <c r="J15129" s="1" t="s">
        <v>23</v>
      </c>
      <c r="K15129" s="1" t="s">
        <v>16</v>
      </c>
      <c r="L15129" s="1" t="s">
        <v>16</v>
      </c>
      <c r="M15129" s="1" t="s">
        <v>16</v>
      </c>
      <c r="N15129" s="1" t="s">
        <v>16</v>
      </c>
      <c r="O15129" s="1">
        <v>71.2</v>
      </c>
      <c r="P15129" s="1">
        <v>1.0</v>
      </c>
    </row>
    <row r="15130">
      <c r="A15130" s="1" t="s">
        <v>29</v>
      </c>
      <c r="B15130" s="1" t="s">
        <v>18028</v>
      </c>
      <c r="C15130" s="2" t="s">
        <v>17949</v>
      </c>
      <c r="D15130" s="1" t="s">
        <v>19</v>
      </c>
      <c r="E15130" s="3" t="str">
        <f>HYPERLINK("https://fyndiq.se/produkt/3849a2abaa794dce/", "2-Pack Privacy Skärmskydd For Xiaomi 11T - Härdat Glas 9H - Super Kvalitet 3D")</f>
        <v>2-Pack Privacy Skärmskydd For Xiaomi 11T - Härdat Glas 9H - Super Kvalitet 3D</v>
      </c>
      <c r="F15130" s="1" t="s">
        <v>10679</v>
      </c>
      <c r="G15130" s="1" t="s">
        <v>10680</v>
      </c>
      <c r="H15130" s="1" t="s">
        <v>10681</v>
      </c>
      <c r="I15130" s="1" t="s">
        <v>16</v>
      </c>
      <c r="J15130" s="1" t="s">
        <v>23</v>
      </c>
      <c r="K15130" s="1" t="s">
        <v>16</v>
      </c>
      <c r="L15130" s="1" t="s">
        <v>16</v>
      </c>
      <c r="M15130" s="1" t="s">
        <v>16</v>
      </c>
      <c r="N15130" s="1" t="s">
        <v>16</v>
      </c>
      <c r="O15130" s="1">
        <v>79.2</v>
      </c>
      <c r="P15130" s="1">
        <v>1.0</v>
      </c>
    </row>
    <row r="15131">
      <c r="A15131" s="1" t="s">
        <v>29</v>
      </c>
      <c r="B15131" s="1" t="s">
        <v>18029</v>
      </c>
      <c r="C15131" s="2" t="s">
        <v>17949</v>
      </c>
      <c r="D15131" s="1" t="s">
        <v>19</v>
      </c>
      <c r="E15131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131" s="1" t="s">
        <v>3643</v>
      </c>
      <c r="G15131" s="1" t="s">
        <v>3644</v>
      </c>
      <c r="H15131" s="1" t="s">
        <v>3645</v>
      </c>
      <c r="I15131" s="1" t="s">
        <v>16</v>
      </c>
      <c r="J15131" s="1" t="s">
        <v>23</v>
      </c>
      <c r="K15131" s="1" t="s">
        <v>16</v>
      </c>
      <c r="L15131" s="1" t="s">
        <v>16</v>
      </c>
      <c r="M15131" s="1" t="s">
        <v>16</v>
      </c>
      <c r="N15131" s="1" t="s">
        <v>16</v>
      </c>
      <c r="O15131" s="1">
        <v>71.2</v>
      </c>
      <c r="P15131" s="1">
        <v>1.0</v>
      </c>
    </row>
    <row r="15132">
      <c r="A15132" s="1" t="s">
        <v>29</v>
      </c>
      <c r="B15132" s="1" t="s">
        <v>18030</v>
      </c>
      <c r="C15132" s="2" t="s">
        <v>17949</v>
      </c>
      <c r="D15132" s="1" t="s">
        <v>19</v>
      </c>
      <c r="E15132" s="3" t="str">
        <f>HYPERLINK("https://fyndiq.se/produkt/13e76851ca504320/", "2-Pack Samsung Galaxy S22 Ultra - Härdat glas 9H - Top kvalitet")</f>
        <v>2-Pack Samsung Galaxy S22 Ultra - Härdat glas 9H - Top kvalitet</v>
      </c>
      <c r="F15132" s="1" t="s">
        <v>140</v>
      </c>
      <c r="G15132" s="1" t="s">
        <v>141</v>
      </c>
      <c r="H15132" s="1" t="s">
        <v>142</v>
      </c>
      <c r="I15132" s="1" t="s">
        <v>16</v>
      </c>
      <c r="J15132" s="1" t="s">
        <v>23</v>
      </c>
      <c r="K15132" s="1" t="s">
        <v>16</v>
      </c>
      <c r="L15132" s="1" t="s">
        <v>16</v>
      </c>
      <c r="M15132" s="1" t="s">
        <v>16</v>
      </c>
      <c r="N15132" s="1" t="s">
        <v>16</v>
      </c>
      <c r="O15132" s="1">
        <v>63.2</v>
      </c>
      <c r="P15132" s="1">
        <v>1.0</v>
      </c>
    </row>
    <row r="15133">
      <c r="A15133" s="1" t="s">
        <v>29</v>
      </c>
      <c r="B15133" s="1" t="s">
        <v>18031</v>
      </c>
      <c r="C15133" s="2" t="s">
        <v>17949</v>
      </c>
      <c r="D15133" s="1" t="s">
        <v>19</v>
      </c>
      <c r="E15133" s="3" t="str">
        <f>HYPERLINK("https://fyndiq.se/produkt/ce213dd076dc4d66/", "2 Pack Xiaomi Redmi Note 10 Pro - Härdat glas 9H-Super kvalitet")</f>
        <v>2 Pack Xiaomi Redmi Note 10 Pro - Härdat glas 9H-Super kvalitet</v>
      </c>
      <c r="F15133" s="1" t="s">
        <v>6027</v>
      </c>
      <c r="G15133" s="1" t="s">
        <v>6028</v>
      </c>
      <c r="H15133" s="1" t="s">
        <v>6029</v>
      </c>
      <c r="I15133" s="1" t="s">
        <v>16</v>
      </c>
      <c r="J15133" s="1" t="s">
        <v>23</v>
      </c>
      <c r="K15133" s="1" t="s">
        <v>16</v>
      </c>
      <c r="L15133" s="1" t="s">
        <v>16</v>
      </c>
      <c r="M15133" s="1" t="s">
        <v>16</v>
      </c>
      <c r="N15133" s="1" t="s">
        <v>16</v>
      </c>
      <c r="O15133" s="1">
        <v>63.2</v>
      </c>
      <c r="P15133" s="1">
        <v>1.0</v>
      </c>
    </row>
    <row r="15134">
      <c r="A15134" s="1" t="s">
        <v>29</v>
      </c>
      <c r="B15134" s="1" t="s">
        <v>18032</v>
      </c>
      <c r="C15134" s="2" t="s">
        <v>17949</v>
      </c>
      <c r="D15134" s="1" t="s">
        <v>19</v>
      </c>
      <c r="E15134" s="3" t="str">
        <f>HYPERLINK("https://fyndiq.se/produkt/fb71bd1df0c24a44/", "2-Pack Samsung Galaxy A34 (5G) - 9H Härdat Glass - 3D Super Kvalitet")</f>
        <v>2-Pack Samsung Galaxy A34 (5G) - 9H Härdat Glass - 3D Super Kvalitet</v>
      </c>
      <c r="F15134" s="1" t="s">
        <v>75</v>
      </c>
      <c r="G15134" s="1" t="s">
        <v>76</v>
      </c>
      <c r="H15134" s="1" t="s">
        <v>77</v>
      </c>
      <c r="I15134" s="1" t="s">
        <v>16</v>
      </c>
      <c r="J15134" s="1" t="s">
        <v>23</v>
      </c>
      <c r="K15134" s="1" t="s">
        <v>16</v>
      </c>
      <c r="L15134" s="1" t="s">
        <v>16</v>
      </c>
      <c r="M15134" s="1" t="s">
        <v>16</v>
      </c>
      <c r="N15134" s="1" t="s">
        <v>16</v>
      </c>
      <c r="O15134" s="1">
        <v>63.2</v>
      </c>
      <c r="P15134" s="1">
        <v>1.0</v>
      </c>
    </row>
    <row r="15135">
      <c r="A15135" s="1" t="s">
        <v>29</v>
      </c>
      <c r="B15135" s="1" t="s">
        <v>18033</v>
      </c>
      <c r="C15135" s="2" t="s">
        <v>17949</v>
      </c>
      <c r="D15135" s="1" t="s">
        <v>19</v>
      </c>
      <c r="E15135" s="3" t="str">
        <f>HYPERLINK("https://fyndiq.se/produkt/ef10e4ba492c46df/", "2-Pack Samsung S23 FE 5G - 9H Härdat Glass - Super Kvalitet 3D")</f>
        <v>2-Pack Samsung S23 FE 5G - 9H Härdat Glass - Super Kvalitet 3D</v>
      </c>
      <c r="F15135" s="1" t="s">
        <v>2521</v>
      </c>
      <c r="G15135" s="1" t="s">
        <v>2522</v>
      </c>
      <c r="H15135" s="1" t="s">
        <v>2523</v>
      </c>
      <c r="I15135" s="1" t="s">
        <v>16</v>
      </c>
      <c r="J15135" s="1" t="s">
        <v>23</v>
      </c>
      <c r="K15135" s="1" t="s">
        <v>16</v>
      </c>
      <c r="L15135" s="1" t="s">
        <v>16</v>
      </c>
      <c r="M15135" s="1" t="s">
        <v>16</v>
      </c>
      <c r="N15135" s="1" t="s">
        <v>16</v>
      </c>
      <c r="O15135" s="1">
        <v>63.2</v>
      </c>
      <c r="P15135" s="1">
        <v>1.0</v>
      </c>
    </row>
    <row r="15136">
      <c r="A15136" s="1" t="s">
        <v>29</v>
      </c>
      <c r="B15136" s="1" t="s">
        <v>18034</v>
      </c>
      <c r="C15136" s="2" t="s">
        <v>17949</v>
      </c>
      <c r="D15136" s="1" t="s">
        <v>19</v>
      </c>
      <c r="E15136" s="3" t="str">
        <f>HYPERLINK("https://fyndiq.se/produkt/2a9c08e4daf04aed/", "2-Pack Xiaomi 12T Pro - Härdat Glas 9H - Super kvalitet 3D Skärmskydd")</f>
        <v>2-Pack Xiaomi 12T Pro - Härdat Glas 9H - Super kvalitet 3D Skärmskydd</v>
      </c>
      <c r="F15136" s="1" t="s">
        <v>376</v>
      </c>
      <c r="G15136" s="1" t="s">
        <v>377</v>
      </c>
      <c r="H15136" s="1" t="s">
        <v>378</v>
      </c>
      <c r="I15136" s="1" t="s">
        <v>16</v>
      </c>
      <c r="J15136" s="1" t="s">
        <v>23</v>
      </c>
      <c r="K15136" s="1" t="s">
        <v>16</v>
      </c>
      <c r="L15136" s="1" t="s">
        <v>16</v>
      </c>
      <c r="M15136" s="1" t="s">
        <v>16</v>
      </c>
      <c r="N15136" s="1" t="s">
        <v>16</v>
      </c>
      <c r="O15136" s="1">
        <v>63.2</v>
      </c>
      <c r="P15136" s="1">
        <v>1.0</v>
      </c>
    </row>
    <row r="15137">
      <c r="A15137" s="1" t="s">
        <v>29</v>
      </c>
      <c r="B15137" s="1" t="s">
        <v>18035</v>
      </c>
      <c r="C15137" s="2" t="s">
        <v>17949</v>
      </c>
      <c r="D15137" s="1" t="s">
        <v>19</v>
      </c>
      <c r="E15137" s="3" t="str">
        <f>HYPERLINK("https://fyndiq.se/produkt/21fa5ef4b8704a28/", "2-Pack Samsung Note 10 Plus - Härdat glas 9H - Super kvalitet 3D")</f>
        <v>2-Pack Samsung Note 10 Plus - Härdat glas 9H - Super kvalitet 3D</v>
      </c>
      <c r="F15137" s="1" t="s">
        <v>5705</v>
      </c>
      <c r="G15137" s="1" t="s">
        <v>5706</v>
      </c>
      <c r="H15137" s="1" t="s">
        <v>5707</v>
      </c>
      <c r="I15137" s="1" t="s">
        <v>16</v>
      </c>
      <c r="J15137" s="1" t="s">
        <v>23</v>
      </c>
      <c r="K15137" s="1" t="s">
        <v>16</v>
      </c>
      <c r="L15137" s="1" t="s">
        <v>16</v>
      </c>
      <c r="M15137" s="1" t="s">
        <v>16</v>
      </c>
      <c r="N15137" s="1" t="s">
        <v>16</v>
      </c>
      <c r="O15137" s="1">
        <v>63.2</v>
      </c>
      <c r="P15137" s="1">
        <v>1.0</v>
      </c>
    </row>
    <row r="15138">
      <c r="A15138" s="1" t="s">
        <v>29</v>
      </c>
      <c r="B15138" s="1" t="s">
        <v>18036</v>
      </c>
      <c r="C15138" s="2" t="s">
        <v>17949</v>
      </c>
      <c r="D15138" s="1" t="s">
        <v>19</v>
      </c>
      <c r="E15138" s="3" t="str">
        <f>HYPERLINK("https://fyndiq.se/produkt/f7b16236096d401a/", "2-Pack Google Pixel 7A - Härdat glas 9H - Super kvalitet 3D Skärmskydd")</f>
        <v>2-Pack Google Pixel 7A - Härdat glas 9H - Super kvalitet 3D Skärmskydd</v>
      </c>
      <c r="F15138" s="1" t="s">
        <v>852</v>
      </c>
      <c r="G15138" s="1" t="s">
        <v>853</v>
      </c>
      <c r="H15138" s="1" t="s">
        <v>854</v>
      </c>
      <c r="I15138" s="1" t="s">
        <v>16</v>
      </c>
      <c r="J15138" s="1" t="s">
        <v>23</v>
      </c>
      <c r="K15138" s="1" t="s">
        <v>16</v>
      </c>
      <c r="L15138" s="1" t="s">
        <v>16</v>
      </c>
      <c r="M15138" s="1" t="s">
        <v>16</v>
      </c>
      <c r="N15138" s="1" t="s">
        <v>16</v>
      </c>
      <c r="O15138" s="1">
        <v>63.2</v>
      </c>
      <c r="P15138" s="1">
        <v>1.0</v>
      </c>
    </row>
    <row r="15139">
      <c r="A15139" s="1" t="s">
        <v>29</v>
      </c>
      <c r="B15139" s="1" t="s">
        <v>18037</v>
      </c>
      <c r="C15139" s="2" t="s">
        <v>17949</v>
      </c>
      <c r="D15139" s="1" t="s">
        <v>19</v>
      </c>
      <c r="E15139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5139" s="1" t="s">
        <v>4809</v>
      </c>
      <c r="G15139" s="1" t="s">
        <v>4810</v>
      </c>
      <c r="H15139" s="1" t="s">
        <v>4811</v>
      </c>
      <c r="I15139" s="1" t="s">
        <v>16</v>
      </c>
      <c r="J15139" s="1" t="s">
        <v>23</v>
      </c>
      <c r="K15139" s="1" t="s">
        <v>16</v>
      </c>
      <c r="L15139" s="1" t="s">
        <v>16</v>
      </c>
      <c r="M15139" s="1" t="s">
        <v>16</v>
      </c>
      <c r="N15139" s="1" t="s">
        <v>16</v>
      </c>
      <c r="O15139" s="1">
        <v>63.2</v>
      </c>
      <c r="P15139" s="1">
        <v>1.0</v>
      </c>
    </row>
    <row r="15140">
      <c r="A15140" s="1" t="s">
        <v>29</v>
      </c>
      <c r="B15140" s="1" t="s">
        <v>18038</v>
      </c>
      <c r="C15140" s="2" t="s">
        <v>18039</v>
      </c>
      <c r="D15140" s="1" t="s">
        <v>19</v>
      </c>
      <c r="E15140" s="3" t="str">
        <f>HYPERLINK("https://fyndiq.se/produkt/38eeb835ef574a59/", "2-Pack OnePlus 11 - Härdat glas 9H - Super kvalitet 3D Skärmskydd")</f>
        <v>2-Pack OnePlus 11 - Härdat glas 9H - Super kvalitet 3D Skärmskydd</v>
      </c>
      <c r="F15140" s="1" t="s">
        <v>2031</v>
      </c>
      <c r="G15140" s="1" t="s">
        <v>2032</v>
      </c>
      <c r="H15140" s="1" t="s">
        <v>2033</v>
      </c>
      <c r="I15140" s="1" t="s">
        <v>16</v>
      </c>
      <c r="J15140" s="1" t="s">
        <v>23</v>
      </c>
      <c r="K15140" s="1" t="s">
        <v>16</v>
      </c>
      <c r="L15140" s="1" t="s">
        <v>16</v>
      </c>
      <c r="M15140" s="1" t="s">
        <v>16</v>
      </c>
      <c r="N15140" s="1" t="s">
        <v>16</v>
      </c>
      <c r="O15140" s="1">
        <v>79.2</v>
      </c>
      <c r="P15140" s="1">
        <v>1.0</v>
      </c>
    </row>
    <row r="15141">
      <c r="A15141" s="1" t="s">
        <v>29</v>
      </c>
      <c r="B15141" s="1" t="s">
        <v>18040</v>
      </c>
      <c r="C15141" s="2" t="s">
        <v>18039</v>
      </c>
      <c r="D15141" s="1" t="s">
        <v>19</v>
      </c>
      <c r="E15141" s="3" t="str">
        <f>HYPERLINK("https://fyndiq.se/produkt/4c76cc4280a04cf4/", "2-Pack Samsung A52 Skärmskydd - Härdat Glas 9H - Super kvalitet 3D")</f>
        <v>2-Pack Samsung A52 Skärmskydd - Härdat Glas 9H - Super kvalitet 3D</v>
      </c>
      <c r="F15141" s="1" t="s">
        <v>3204</v>
      </c>
      <c r="G15141" s="1" t="s">
        <v>3205</v>
      </c>
      <c r="H15141" s="1" t="s">
        <v>3206</v>
      </c>
      <c r="I15141" s="1" t="s">
        <v>16</v>
      </c>
      <c r="J15141" s="1" t="s">
        <v>23</v>
      </c>
      <c r="K15141" s="1" t="s">
        <v>16</v>
      </c>
      <c r="L15141" s="1" t="s">
        <v>16</v>
      </c>
      <c r="M15141" s="1" t="s">
        <v>16</v>
      </c>
      <c r="N15141" s="1" t="s">
        <v>16</v>
      </c>
      <c r="O15141" s="1">
        <v>63.2</v>
      </c>
      <c r="P15141" s="1">
        <v>1.0</v>
      </c>
    </row>
    <row r="15142">
      <c r="A15142" s="1" t="s">
        <v>29</v>
      </c>
      <c r="B15142" s="1" t="s">
        <v>18041</v>
      </c>
      <c r="C15142" s="2" t="s">
        <v>18039</v>
      </c>
      <c r="D15142" s="1" t="s">
        <v>19</v>
      </c>
      <c r="E15142" s="3" t="str">
        <f>HYPERLINK("https://fyndiq.se/produkt/ebd0c75a3b324593/", "2-Pack Samsung S22 Ultra 5G Skärmskydd &amp;1-Pack linsskydd-9H GLAS")</f>
        <v>2-Pack Samsung S22 Ultra 5G Skärmskydd &amp;1-Pack linsskydd-9H GLAS</v>
      </c>
      <c r="F15142" s="1" t="s">
        <v>6898</v>
      </c>
      <c r="G15142" s="1" t="s">
        <v>6899</v>
      </c>
      <c r="H15142" s="1" t="s">
        <v>6900</v>
      </c>
      <c r="I15142" s="1" t="s">
        <v>1529</v>
      </c>
      <c r="J15142" s="1" t="s">
        <v>9</v>
      </c>
      <c r="K15142" s="2" t="s">
        <v>14733</v>
      </c>
      <c r="L15142" s="1" t="s">
        <v>5759</v>
      </c>
      <c r="M15142" s="1" t="s">
        <v>16</v>
      </c>
      <c r="N15142" s="1" t="s">
        <v>16</v>
      </c>
      <c r="O15142" s="1">
        <v>71.2</v>
      </c>
      <c r="P15142" s="1">
        <v>1.0</v>
      </c>
    </row>
    <row r="15143">
      <c r="A15143" s="1" t="s">
        <v>29</v>
      </c>
      <c r="B15143" s="1" t="s">
        <v>18042</v>
      </c>
      <c r="C15143" s="2" t="s">
        <v>18039</v>
      </c>
      <c r="D15143" s="1" t="s">
        <v>19</v>
      </c>
      <c r="E15143" s="3" t="str">
        <f>HYPERLINK("https://fyndiq.se/produkt/dfe28e565d2e4c8d/", "2 Pack Samsung S21 FE - 9H Härdat Glass - Super Kvalitet 3D")</f>
        <v>2 Pack Samsung S21 FE - 9H Härdat Glass - Super Kvalitet 3D</v>
      </c>
      <c r="F15143" s="1" t="s">
        <v>276</v>
      </c>
      <c r="G15143" s="1" t="s">
        <v>277</v>
      </c>
      <c r="H15143" s="1" t="s">
        <v>278</v>
      </c>
      <c r="I15143" s="1" t="s">
        <v>16</v>
      </c>
      <c r="J15143" s="1" t="s">
        <v>23</v>
      </c>
      <c r="K15143" s="1" t="s">
        <v>16</v>
      </c>
      <c r="L15143" s="1" t="s">
        <v>16</v>
      </c>
      <c r="M15143" s="1" t="s">
        <v>16</v>
      </c>
      <c r="N15143" s="1" t="s">
        <v>16</v>
      </c>
      <c r="O15143" s="1">
        <v>63.2</v>
      </c>
      <c r="P15143" s="1">
        <v>1.0</v>
      </c>
    </row>
    <row r="15144">
      <c r="A15144" s="1" t="s">
        <v>29</v>
      </c>
      <c r="B15144" s="1" t="s">
        <v>18043</v>
      </c>
      <c r="C15144" s="2" t="s">
        <v>18039</v>
      </c>
      <c r="D15144" s="1" t="s">
        <v>19</v>
      </c>
      <c r="E15144" s="3" t="str">
        <f>HYPERLINK("https://fyndiq.se/produkt/2477583187264ece/", "2-Pack Samsung S20 - 9H Härdat Glass - Top Kvalitet")</f>
        <v>2-Pack Samsung S20 - 9H Härdat Glass - Top Kvalitet</v>
      </c>
      <c r="F15144" s="1" t="s">
        <v>124</v>
      </c>
      <c r="G15144" s="1" t="s">
        <v>125</v>
      </c>
      <c r="H15144" s="1" t="s">
        <v>126</v>
      </c>
      <c r="I15144" s="1" t="s">
        <v>16</v>
      </c>
      <c r="J15144" s="1" t="s">
        <v>23</v>
      </c>
      <c r="K15144" s="1" t="s">
        <v>16</v>
      </c>
      <c r="L15144" s="1" t="s">
        <v>16</v>
      </c>
      <c r="M15144" s="1" t="s">
        <v>16</v>
      </c>
      <c r="N15144" s="1" t="s">
        <v>16</v>
      </c>
      <c r="O15144" s="1">
        <v>71.2</v>
      </c>
      <c r="P15144" s="1">
        <v>1.0</v>
      </c>
    </row>
    <row r="15145">
      <c r="A15145" s="1" t="s">
        <v>29</v>
      </c>
      <c r="B15145" s="1" t="s">
        <v>18044</v>
      </c>
      <c r="C15145" s="2" t="s">
        <v>18039</v>
      </c>
      <c r="D15145" s="1" t="s">
        <v>19</v>
      </c>
      <c r="E1514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5145" s="1" t="s">
        <v>968</v>
      </c>
      <c r="G15145" s="1" t="s">
        <v>969</v>
      </c>
      <c r="H15145" s="1" t="s">
        <v>970</v>
      </c>
      <c r="I15145" s="1" t="s">
        <v>16</v>
      </c>
      <c r="J15145" s="1" t="s">
        <v>23</v>
      </c>
      <c r="K15145" s="1" t="s">
        <v>16</v>
      </c>
      <c r="L15145" s="1" t="s">
        <v>16</v>
      </c>
      <c r="M15145" s="1" t="s">
        <v>16</v>
      </c>
      <c r="N15145" s="1" t="s">
        <v>16</v>
      </c>
      <c r="O15145" s="1">
        <v>71.2</v>
      </c>
      <c r="P15145" s="1">
        <v>1.0</v>
      </c>
    </row>
    <row r="15146">
      <c r="A15146" s="1" t="s">
        <v>29</v>
      </c>
      <c r="B15146" s="1" t="s">
        <v>18045</v>
      </c>
      <c r="C15146" s="2" t="s">
        <v>18039</v>
      </c>
      <c r="D15146" s="1" t="s">
        <v>19</v>
      </c>
      <c r="E1514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146" s="1" t="s">
        <v>258</v>
      </c>
      <c r="G15146" s="1" t="s">
        <v>259</v>
      </c>
      <c r="H15146" s="1" t="s">
        <v>260</v>
      </c>
      <c r="I15146" s="1" t="s">
        <v>16</v>
      </c>
      <c r="J15146" s="1" t="s">
        <v>23</v>
      </c>
      <c r="K15146" s="1" t="s">
        <v>16</v>
      </c>
      <c r="L15146" s="1" t="s">
        <v>16</v>
      </c>
      <c r="M15146" s="1" t="s">
        <v>16</v>
      </c>
      <c r="N15146" s="1" t="s">
        <v>16</v>
      </c>
      <c r="O15146" s="1">
        <v>63.2</v>
      </c>
      <c r="P15146" s="1">
        <v>1.0</v>
      </c>
    </row>
    <row r="15147">
      <c r="A15147" s="1" t="s">
        <v>29</v>
      </c>
      <c r="B15147" s="1" t="s">
        <v>18046</v>
      </c>
      <c r="C15147" s="2" t="s">
        <v>18039</v>
      </c>
      <c r="D15147" s="1" t="s">
        <v>19</v>
      </c>
      <c r="E15147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5147" s="1" t="s">
        <v>464</v>
      </c>
      <c r="G15147" s="1" t="s">
        <v>465</v>
      </c>
      <c r="H15147" s="1" t="s">
        <v>466</v>
      </c>
      <c r="I15147" s="1" t="s">
        <v>16</v>
      </c>
      <c r="J15147" s="1" t="s">
        <v>23</v>
      </c>
      <c r="K15147" s="1" t="s">
        <v>16</v>
      </c>
      <c r="L15147" s="1" t="s">
        <v>16</v>
      </c>
      <c r="M15147" s="1" t="s">
        <v>16</v>
      </c>
      <c r="N15147" s="1" t="s">
        <v>16</v>
      </c>
      <c r="O15147" s="1">
        <v>71.2</v>
      </c>
      <c r="P15147" s="1">
        <v>1.0</v>
      </c>
    </row>
    <row r="15148">
      <c r="A15148" s="1" t="s">
        <v>29</v>
      </c>
      <c r="B15148" s="1" t="s">
        <v>18047</v>
      </c>
      <c r="C15148" s="2" t="s">
        <v>18039</v>
      </c>
      <c r="D15148" s="1" t="s">
        <v>19</v>
      </c>
      <c r="E15148" s="3" t="str">
        <f t="shared" ref="E15148:E15149" si="730">HYPERLINK("https://fyndiq.se/produkt/141fc3de9f6c485d/", "2-Pack SAMSUNG S24 ULTRA 5G Skärmskydd - Härdat Glas 9H - Super kvalitet 3D")</f>
        <v>2-Pack SAMSUNG S24 ULTRA 5G Skärmskydd - Härdat Glas 9H - Super kvalitet 3D</v>
      </c>
      <c r="F15148" s="1" t="s">
        <v>614</v>
      </c>
      <c r="G15148" s="1" t="s">
        <v>615</v>
      </c>
      <c r="H15148" s="1" t="s">
        <v>616</v>
      </c>
      <c r="I15148" s="1" t="s">
        <v>16</v>
      </c>
      <c r="J15148" s="1" t="s">
        <v>23</v>
      </c>
      <c r="K15148" s="1" t="s">
        <v>16</v>
      </c>
      <c r="L15148" s="1" t="s">
        <v>16</v>
      </c>
      <c r="M15148" s="1" t="s">
        <v>16</v>
      </c>
      <c r="N15148" s="1" t="s">
        <v>16</v>
      </c>
      <c r="O15148" s="1">
        <v>71.2</v>
      </c>
      <c r="P15148" s="1">
        <v>1.0</v>
      </c>
    </row>
    <row r="15149">
      <c r="A15149" s="1" t="s">
        <v>29</v>
      </c>
      <c r="B15149" s="1" t="s">
        <v>18048</v>
      </c>
      <c r="C15149" s="2" t="s">
        <v>18039</v>
      </c>
      <c r="D15149" s="1" t="s">
        <v>19</v>
      </c>
      <c r="E15149" s="3" t="str">
        <f t="shared" si="730"/>
        <v>2-Pack SAMSUNG S24 ULTRA 5G Skärmskydd - Härdat Glas 9H - Super kvalitet 3D</v>
      </c>
      <c r="F15149" s="1" t="s">
        <v>614</v>
      </c>
      <c r="G15149" s="1" t="s">
        <v>615</v>
      </c>
      <c r="H15149" s="1" t="s">
        <v>616</v>
      </c>
      <c r="I15149" s="1" t="s">
        <v>16</v>
      </c>
      <c r="J15149" s="1" t="s">
        <v>23</v>
      </c>
      <c r="K15149" s="1" t="s">
        <v>16</v>
      </c>
      <c r="L15149" s="1" t="s">
        <v>16</v>
      </c>
      <c r="M15149" s="1" t="s">
        <v>16</v>
      </c>
      <c r="N15149" s="1" t="s">
        <v>16</v>
      </c>
      <c r="O15149" s="1">
        <v>71.2</v>
      </c>
      <c r="P15149" s="1">
        <v>1.0</v>
      </c>
    </row>
    <row r="15150">
      <c r="A15150" s="1" t="s">
        <v>29</v>
      </c>
      <c r="B15150" s="1" t="s">
        <v>18049</v>
      </c>
      <c r="C15150" s="2" t="s">
        <v>18039</v>
      </c>
      <c r="D15150" s="1" t="s">
        <v>19</v>
      </c>
      <c r="E15150" s="3" t="str">
        <f>HYPERLINK("https://fyndiq.se/produkt/c9814fbd6a5742ae/", "2-Pack SAMSUNG S24 ULTRA 5G Skärmskydd - Härdat Glas 9H - Super kvalitet 3D")</f>
        <v>2-Pack SAMSUNG S24 ULTRA 5G Skärmskydd - Härdat Glas 9H - Super kvalitet 3D</v>
      </c>
      <c r="F15150" s="1" t="s">
        <v>3089</v>
      </c>
      <c r="G15150" s="1" t="s">
        <v>3090</v>
      </c>
      <c r="H15150" s="1" t="s">
        <v>3091</v>
      </c>
      <c r="I15150" s="1" t="s">
        <v>16</v>
      </c>
      <c r="J15150" s="1" t="s">
        <v>23</v>
      </c>
      <c r="K15150" s="1" t="s">
        <v>16</v>
      </c>
      <c r="L15150" s="1" t="s">
        <v>16</v>
      </c>
      <c r="M15150" s="1" t="s">
        <v>16</v>
      </c>
      <c r="N15150" s="1" t="s">
        <v>16</v>
      </c>
      <c r="O15150" s="1">
        <v>71.2</v>
      </c>
      <c r="P15150" s="1">
        <v>1.0</v>
      </c>
    </row>
    <row r="15151">
      <c r="A15151" s="1" t="s">
        <v>29</v>
      </c>
      <c r="B15151" s="1" t="s">
        <v>18050</v>
      </c>
      <c r="C15151" s="2" t="s">
        <v>18039</v>
      </c>
      <c r="D15151" s="1" t="s">
        <v>19</v>
      </c>
      <c r="E15151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5151" s="1" t="s">
        <v>4906</v>
      </c>
      <c r="G15151" s="1" t="s">
        <v>4907</v>
      </c>
      <c r="H15151" s="1" t="s">
        <v>4908</v>
      </c>
      <c r="I15151" s="1" t="s">
        <v>16</v>
      </c>
      <c r="J15151" s="1" t="s">
        <v>23</v>
      </c>
      <c r="K15151" s="1" t="s">
        <v>16</v>
      </c>
      <c r="L15151" s="1" t="s">
        <v>16</v>
      </c>
      <c r="M15151" s="1" t="s">
        <v>16</v>
      </c>
      <c r="N15151" s="1" t="s">
        <v>16</v>
      </c>
      <c r="O15151" s="1">
        <v>71.2</v>
      </c>
      <c r="P15151" s="1">
        <v>1.0</v>
      </c>
    </row>
    <row r="15152">
      <c r="A15152" s="1" t="s">
        <v>29</v>
      </c>
      <c r="B15152" s="1" t="s">
        <v>18051</v>
      </c>
      <c r="C15152" s="2" t="s">
        <v>18039</v>
      </c>
      <c r="D15152" s="1" t="s">
        <v>19</v>
      </c>
      <c r="E15152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5152" s="1" t="s">
        <v>3765</v>
      </c>
      <c r="G15152" s="1" t="s">
        <v>3766</v>
      </c>
      <c r="H15152" s="1" t="s">
        <v>3767</v>
      </c>
      <c r="I15152" s="1" t="s">
        <v>16</v>
      </c>
      <c r="J15152" s="1" t="s">
        <v>23</v>
      </c>
      <c r="K15152" s="1" t="s">
        <v>16</v>
      </c>
      <c r="L15152" s="1" t="s">
        <v>16</v>
      </c>
      <c r="M15152" s="1" t="s">
        <v>16</v>
      </c>
      <c r="N15152" s="1" t="s">
        <v>16</v>
      </c>
      <c r="O15152" s="1">
        <v>71.2</v>
      </c>
      <c r="P15152" s="1">
        <v>2.0</v>
      </c>
    </row>
    <row r="15153">
      <c r="A15153" s="1" t="s">
        <v>29</v>
      </c>
      <c r="B15153" s="1" t="s">
        <v>18052</v>
      </c>
      <c r="C15153" s="2" t="s">
        <v>18039</v>
      </c>
      <c r="D15153" s="1" t="s">
        <v>19</v>
      </c>
      <c r="E15153" s="3" t="str">
        <f>HYPERLINK("https://fyndiq.se/produkt/adb4de0f77004241/", "2-Pack Xiaomi 13T 5G - Härdat glas 9H - Super kvalitet 3D Skärmskydd")</f>
        <v>2-Pack Xiaomi 13T 5G - Härdat glas 9H - Super kvalitet 3D Skärmskydd</v>
      </c>
      <c r="F15153" s="1" t="s">
        <v>1139</v>
      </c>
      <c r="G15153" s="1" t="s">
        <v>1140</v>
      </c>
      <c r="H15153" s="1" t="s">
        <v>1141</v>
      </c>
      <c r="I15153" s="1" t="s">
        <v>16</v>
      </c>
      <c r="J15153" s="1" t="s">
        <v>23</v>
      </c>
      <c r="K15153" s="1" t="s">
        <v>16</v>
      </c>
      <c r="L15153" s="1" t="s">
        <v>16</v>
      </c>
      <c r="M15153" s="1" t="s">
        <v>16</v>
      </c>
      <c r="N15153" s="1" t="s">
        <v>16</v>
      </c>
      <c r="O15153" s="1">
        <v>63.2</v>
      </c>
      <c r="P15153" s="1">
        <v>1.0</v>
      </c>
    </row>
    <row r="15154">
      <c r="A15154" s="1" t="s">
        <v>29</v>
      </c>
      <c r="B15154" s="1" t="s">
        <v>18053</v>
      </c>
      <c r="C15154" s="2" t="s">
        <v>18039</v>
      </c>
      <c r="D15154" s="1" t="s">
        <v>19</v>
      </c>
      <c r="E15154" s="3" t="str">
        <f>HYPERLINK("https://fyndiq.se/produkt/27a918e340d244cc/", "GOOGLE PIXEL 8 Skärmskydd - Härdat Glas 9H - Super kvalitet 3D")</f>
        <v>GOOGLE PIXEL 8 Skärmskydd - Härdat Glas 9H - Super kvalitet 3D</v>
      </c>
      <c r="F15154" s="1" t="s">
        <v>306</v>
      </c>
      <c r="G15154" s="1" t="s">
        <v>307</v>
      </c>
      <c r="H15154" s="1" t="s">
        <v>308</v>
      </c>
      <c r="I15154" s="1" t="s">
        <v>16</v>
      </c>
      <c r="J15154" s="1" t="s">
        <v>23</v>
      </c>
      <c r="K15154" s="1" t="s">
        <v>16</v>
      </c>
      <c r="L15154" s="1" t="s">
        <v>16</v>
      </c>
      <c r="M15154" s="1" t="s">
        <v>16</v>
      </c>
      <c r="N15154" s="1" t="s">
        <v>16</v>
      </c>
      <c r="O15154" s="1">
        <v>63.2</v>
      </c>
      <c r="P15154" s="1">
        <v>1.0</v>
      </c>
    </row>
    <row r="15155">
      <c r="A15155" s="1" t="s">
        <v>29</v>
      </c>
      <c r="B15155" s="1" t="s">
        <v>18054</v>
      </c>
      <c r="C15155" s="2" t="s">
        <v>18039</v>
      </c>
      <c r="D15155" s="1" t="s">
        <v>19</v>
      </c>
      <c r="E15155" s="3" t="str">
        <f t="shared" ref="E15155:E15156" si="731">HYPERLINK("https://fyndiq.se/produkt/432d784756a84eff/", "2-Pack Samsung Galaxy S20FE - Härdat Glas-9H -Super kvalitet 3D")</f>
        <v>2-Pack Samsung Galaxy S20FE - Härdat Glas-9H -Super kvalitet 3D</v>
      </c>
      <c r="F15155" s="1" t="s">
        <v>1078</v>
      </c>
      <c r="G15155" s="1" t="s">
        <v>1079</v>
      </c>
      <c r="H15155" s="1" t="s">
        <v>1080</v>
      </c>
      <c r="I15155" s="1" t="s">
        <v>16</v>
      </c>
      <c r="J15155" s="1" t="s">
        <v>23</v>
      </c>
      <c r="K15155" s="1" t="s">
        <v>16</v>
      </c>
      <c r="L15155" s="1" t="s">
        <v>16</v>
      </c>
      <c r="M15155" s="1" t="s">
        <v>16</v>
      </c>
      <c r="N15155" s="1" t="s">
        <v>16</v>
      </c>
      <c r="O15155" s="1">
        <v>63.2</v>
      </c>
      <c r="P15155" s="1">
        <v>1.0</v>
      </c>
    </row>
    <row r="15156">
      <c r="A15156" s="1" t="s">
        <v>29</v>
      </c>
      <c r="B15156" s="1" t="s">
        <v>18055</v>
      </c>
      <c r="C15156" s="2" t="s">
        <v>18039</v>
      </c>
      <c r="D15156" s="1" t="s">
        <v>19</v>
      </c>
      <c r="E15156" s="3" t="str">
        <f t="shared" si="731"/>
        <v>2-Pack Samsung Galaxy S20FE - Härdat Glas-9H -Super kvalitet 3D</v>
      </c>
      <c r="F15156" s="1" t="s">
        <v>1078</v>
      </c>
      <c r="G15156" s="1" t="s">
        <v>1079</v>
      </c>
      <c r="H15156" s="1" t="s">
        <v>1080</v>
      </c>
      <c r="I15156" s="1" t="s">
        <v>16</v>
      </c>
      <c r="J15156" s="1" t="s">
        <v>23</v>
      </c>
      <c r="K15156" s="1" t="s">
        <v>16</v>
      </c>
      <c r="L15156" s="1" t="s">
        <v>16</v>
      </c>
      <c r="M15156" s="1" t="s">
        <v>16</v>
      </c>
      <c r="N15156" s="1" t="s">
        <v>16</v>
      </c>
      <c r="O15156" s="1">
        <v>63.2</v>
      </c>
      <c r="P15156" s="1">
        <v>1.0</v>
      </c>
    </row>
    <row r="15157">
      <c r="A15157" s="1" t="s">
        <v>29</v>
      </c>
      <c r="B15157" s="1" t="s">
        <v>18056</v>
      </c>
      <c r="C15157" s="2" t="s">
        <v>18039</v>
      </c>
      <c r="D15157" s="1" t="s">
        <v>19</v>
      </c>
      <c r="E1515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157" s="1" t="s">
        <v>2144</v>
      </c>
      <c r="G15157" s="1" t="s">
        <v>2145</v>
      </c>
      <c r="H15157" s="1" t="s">
        <v>2146</v>
      </c>
      <c r="I15157" s="1" t="s">
        <v>16</v>
      </c>
      <c r="J15157" s="1" t="s">
        <v>23</v>
      </c>
      <c r="K15157" s="1" t="s">
        <v>16</v>
      </c>
      <c r="L15157" s="1" t="s">
        <v>16</v>
      </c>
      <c r="M15157" s="1" t="s">
        <v>16</v>
      </c>
      <c r="N15157" s="1" t="s">
        <v>16</v>
      </c>
      <c r="O15157" s="1">
        <v>63.2</v>
      </c>
      <c r="P15157" s="1">
        <v>2.0</v>
      </c>
    </row>
    <row r="15158">
      <c r="A15158" s="1" t="s">
        <v>29</v>
      </c>
      <c r="B15158" s="1" t="s">
        <v>18057</v>
      </c>
      <c r="C15158" s="2" t="s">
        <v>18039</v>
      </c>
      <c r="D15158" s="1" t="s">
        <v>19</v>
      </c>
      <c r="E15158" s="3" t="str">
        <f>HYPERLINK("https://fyndiq.se/produkt/28799ed0373d40b4/", "2 Pack Galaxy S21 Ultra 5G- Härdat glas 9H - Super kvalitet 3D")</f>
        <v>2 Pack Galaxy S21 Ultra 5G- Härdat glas 9H - Super kvalitet 3D</v>
      </c>
      <c r="F15158" s="1" t="s">
        <v>272</v>
      </c>
      <c r="G15158" s="1" t="s">
        <v>273</v>
      </c>
      <c r="H15158" s="1" t="s">
        <v>274</v>
      </c>
      <c r="I15158" s="1" t="s">
        <v>16</v>
      </c>
      <c r="J15158" s="1" t="s">
        <v>23</v>
      </c>
      <c r="K15158" s="1" t="s">
        <v>16</v>
      </c>
      <c r="L15158" s="1" t="s">
        <v>16</v>
      </c>
      <c r="M15158" s="1" t="s">
        <v>16</v>
      </c>
      <c r="N15158" s="1" t="s">
        <v>16</v>
      </c>
      <c r="O15158" s="1">
        <v>63.2</v>
      </c>
      <c r="P15158" s="1">
        <v>1.0</v>
      </c>
    </row>
    <row r="15159">
      <c r="A15159" s="1" t="s">
        <v>29</v>
      </c>
      <c r="B15159" s="1" t="s">
        <v>18058</v>
      </c>
      <c r="C15159" s="2" t="s">
        <v>18039</v>
      </c>
      <c r="D15159" s="1" t="s">
        <v>19</v>
      </c>
      <c r="E15159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5159" s="1" t="s">
        <v>4412</v>
      </c>
      <c r="G15159" s="1" t="s">
        <v>4413</v>
      </c>
      <c r="H15159" s="1" t="s">
        <v>4414</v>
      </c>
      <c r="I15159" s="1" t="s">
        <v>16</v>
      </c>
      <c r="J15159" s="1" t="s">
        <v>23</v>
      </c>
      <c r="K15159" s="1" t="s">
        <v>16</v>
      </c>
      <c r="L15159" s="1" t="s">
        <v>16</v>
      </c>
      <c r="M15159" s="1" t="s">
        <v>16</v>
      </c>
      <c r="N15159" s="1" t="s">
        <v>16</v>
      </c>
      <c r="O15159" s="1">
        <v>63.2</v>
      </c>
      <c r="P15159" s="1">
        <v>1.0</v>
      </c>
    </row>
    <row r="15160">
      <c r="A15160" s="1" t="s">
        <v>29</v>
      </c>
      <c r="B15160" s="1" t="s">
        <v>18059</v>
      </c>
      <c r="C15160" s="2" t="s">
        <v>18039</v>
      </c>
      <c r="D15160" s="1" t="s">
        <v>19</v>
      </c>
      <c r="E15160" s="3" t="str">
        <f t="shared" ref="E15160:E15161" si="732">HYPERLINK("https://fyndiq.se/produkt/08d44de1ca3946df/", "2-Pack Samsung Galaxy S10 - Härdat Glas 9H – 3D Skärmskydd - Super kvalitet")</f>
        <v>2-Pack Samsung Galaxy S10 - Härdat Glas 9H – 3D Skärmskydd - Super kvalitet</v>
      </c>
      <c r="F15160" s="1" t="s">
        <v>729</v>
      </c>
      <c r="G15160" s="1" t="s">
        <v>730</v>
      </c>
      <c r="H15160" s="1" t="s">
        <v>731</v>
      </c>
      <c r="I15160" s="1" t="s">
        <v>16</v>
      </c>
      <c r="J15160" s="1" t="s">
        <v>23</v>
      </c>
      <c r="K15160" s="1" t="s">
        <v>16</v>
      </c>
      <c r="L15160" s="1" t="s">
        <v>16</v>
      </c>
      <c r="M15160" s="1" t="s">
        <v>16</v>
      </c>
      <c r="N15160" s="1" t="s">
        <v>16</v>
      </c>
      <c r="O15160" s="1">
        <v>63.2</v>
      </c>
      <c r="P15160" s="1">
        <v>1.0</v>
      </c>
    </row>
    <row r="15161">
      <c r="A15161" s="1" t="s">
        <v>29</v>
      </c>
      <c r="B15161" s="1" t="s">
        <v>18060</v>
      </c>
      <c r="C15161" s="2" t="s">
        <v>18039</v>
      </c>
      <c r="D15161" s="1" t="s">
        <v>19</v>
      </c>
      <c r="E15161" s="3" t="str">
        <f t="shared" si="732"/>
        <v>2-Pack Samsung Galaxy S10 - Härdat Glas 9H – 3D Skärmskydd - Super kvalitet</v>
      </c>
      <c r="F15161" s="1" t="s">
        <v>729</v>
      </c>
      <c r="G15161" s="1" t="s">
        <v>730</v>
      </c>
      <c r="H15161" s="1" t="s">
        <v>731</v>
      </c>
      <c r="I15161" s="1" t="s">
        <v>16</v>
      </c>
      <c r="J15161" s="1" t="s">
        <v>23</v>
      </c>
      <c r="K15161" s="1" t="s">
        <v>16</v>
      </c>
      <c r="L15161" s="1" t="s">
        <v>16</v>
      </c>
      <c r="M15161" s="1" t="s">
        <v>16</v>
      </c>
      <c r="N15161" s="1" t="s">
        <v>16</v>
      </c>
      <c r="O15161" s="1">
        <v>63.2</v>
      </c>
      <c r="P15161" s="1">
        <v>2.0</v>
      </c>
    </row>
    <row r="15162">
      <c r="A15162" s="1" t="s">
        <v>29</v>
      </c>
      <c r="B15162" s="1" t="s">
        <v>18061</v>
      </c>
      <c r="C15162" s="2" t="s">
        <v>18039</v>
      </c>
      <c r="D15162" s="1" t="s">
        <v>19</v>
      </c>
      <c r="E15162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5162" s="1" t="s">
        <v>977</v>
      </c>
      <c r="G15162" s="1" t="s">
        <v>978</v>
      </c>
      <c r="H15162" s="1" t="s">
        <v>979</v>
      </c>
      <c r="I15162" s="1" t="s">
        <v>1230</v>
      </c>
      <c r="J15162" s="1" t="s">
        <v>23</v>
      </c>
      <c r="K15162" s="1" t="s">
        <v>16</v>
      </c>
      <c r="L15162" s="1" t="s">
        <v>16</v>
      </c>
      <c r="M15162" s="1" t="s">
        <v>16</v>
      </c>
      <c r="N15162" s="1" t="s">
        <v>16</v>
      </c>
      <c r="O15162" s="1">
        <v>63.2</v>
      </c>
      <c r="P15162" s="1">
        <v>1.0</v>
      </c>
    </row>
    <row r="15163">
      <c r="A15163" s="1" t="s">
        <v>29</v>
      </c>
      <c r="B15163" s="1" t="s">
        <v>18062</v>
      </c>
      <c r="C15163" s="2" t="s">
        <v>18039</v>
      </c>
      <c r="D15163" s="1" t="s">
        <v>19</v>
      </c>
      <c r="E15163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5163" s="1" t="s">
        <v>4809</v>
      </c>
      <c r="G15163" s="1" t="s">
        <v>4810</v>
      </c>
      <c r="H15163" s="1" t="s">
        <v>4811</v>
      </c>
      <c r="I15163" s="1" t="s">
        <v>16</v>
      </c>
      <c r="J15163" s="1" t="s">
        <v>23</v>
      </c>
      <c r="K15163" s="1" t="s">
        <v>16</v>
      </c>
      <c r="L15163" s="1" t="s">
        <v>16</v>
      </c>
      <c r="M15163" s="1" t="s">
        <v>16</v>
      </c>
      <c r="N15163" s="1" t="s">
        <v>16</v>
      </c>
      <c r="O15163" s="1">
        <v>63.2</v>
      </c>
      <c r="P15163" s="1">
        <v>2.0</v>
      </c>
    </row>
    <row r="15164">
      <c r="A15164" s="1" t="s">
        <v>29</v>
      </c>
      <c r="B15164" s="1" t="s">
        <v>18063</v>
      </c>
      <c r="C15164" s="2" t="s">
        <v>18039</v>
      </c>
      <c r="D15164" s="1" t="s">
        <v>19</v>
      </c>
      <c r="E15164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5164" s="1" t="s">
        <v>1625</v>
      </c>
      <c r="G15164" s="1" t="s">
        <v>1626</v>
      </c>
      <c r="H15164" s="1" t="s">
        <v>1627</v>
      </c>
      <c r="I15164" s="1" t="s">
        <v>16</v>
      </c>
      <c r="J15164" s="1" t="s">
        <v>23</v>
      </c>
      <c r="K15164" s="1" t="s">
        <v>16</v>
      </c>
      <c r="L15164" s="1" t="s">
        <v>16</v>
      </c>
      <c r="M15164" s="1" t="s">
        <v>16</v>
      </c>
      <c r="N15164" s="1" t="s">
        <v>16</v>
      </c>
      <c r="O15164" s="1">
        <v>63.2</v>
      </c>
      <c r="P15164" s="1">
        <v>1.0</v>
      </c>
    </row>
    <row r="15165">
      <c r="A15165" s="1" t="s">
        <v>29</v>
      </c>
      <c r="B15165" s="1" t="s">
        <v>18064</v>
      </c>
      <c r="C15165" s="2" t="s">
        <v>18039</v>
      </c>
      <c r="D15165" s="1" t="s">
        <v>19</v>
      </c>
      <c r="E15165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5165" s="1" t="s">
        <v>2411</v>
      </c>
      <c r="G15165" s="1" t="s">
        <v>2412</v>
      </c>
      <c r="H15165" s="1" t="s">
        <v>2413</v>
      </c>
      <c r="I15165" s="1" t="s">
        <v>16</v>
      </c>
      <c r="J15165" s="1" t="s">
        <v>23</v>
      </c>
      <c r="K15165" s="1" t="s">
        <v>16</v>
      </c>
      <c r="L15165" s="1" t="s">
        <v>16</v>
      </c>
      <c r="M15165" s="1" t="s">
        <v>16</v>
      </c>
      <c r="N15165" s="1" t="s">
        <v>16</v>
      </c>
      <c r="O15165" s="1">
        <v>63.2</v>
      </c>
      <c r="P15165" s="1">
        <v>1.0</v>
      </c>
    </row>
    <row r="15166">
      <c r="A15166" s="1" t="s">
        <v>29</v>
      </c>
      <c r="B15166" s="1" t="s">
        <v>18065</v>
      </c>
      <c r="C15166" s="2" t="s">
        <v>18039</v>
      </c>
      <c r="D15166" s="1" t="s">
        <v>19</v>
      </c>
      <c r="E15166" s="3" t="str">
        <f>HYPERLINK("https://fyndiq.se/produkt/406117b60bf241a0/", "2-Pack Samsung Galaxy S9 - Härdat glas 9H - Super kvalitet 3D")</f>
        <v>2-Pack Samsung Galaxy S9 - Härdat glas 9H - Super kvalitet 3D</v>
      </c>
      <c r="F15166" s="1" t="s">
        <v>228</v>
      </c>
      <c r="G15166" s="1" t="s">
        <v>229</v>
      </c>
      <c r="H15166" s="1" t="s">
        <v>230</v>
      </c>
      <c r="I15166" s="1" t="s">
        <v>16</v>
      </c>
      <c r="J15166" s="1" t="s">
        <v>23</v>
      </c>
      <c r="K15166" s="1" t="s">
        <v>16</v>
      </c>
      <c r="L15166" s="1" t="s">
        <v>16</v>
      </c>
      <c r="M15166" s="1" t="s">
        <v>16</v>
      </c>
      <c r="N15166" s="1" t="s">
        <v>16</v>
      </c>
      <c r="O15166" s="1">
        <v>63.2</v>
      </c>
      <c r="P15166" s="1">
        <v>1.0</v>
      </c>
    </row>
    <row r="15167">
      <c r="A15167" s="1" t="s">
        <v>29</v>
      </c>
      <c r="B15167" s="1" t="s">
        <v>18066</v>
      </c>
      <c r="C15167" s="2" t="s">
        <v>18039</v>
      </c>
      <c r="D15167" s="1" t="s">
        <v>19</v>
      </c>
      <c r="E15167" s="3" t="str">
        <f t="shared" ref="E15167:E15169" si="733">HYPERLINK("https://fyndiq.se/produkt/dfe28e565d2e4c8d/", "2 Pack Samsung S21 FE - 9H Härdat Glass - Super Kvalitet 3D")</f>
        <v>2 Pack Samsung S21 FE - 9H Härdat Glass - Super Kvalitet 3D</v>
      </c>
      <c r="F15167" s="1" t="s">
        <v>276</v>
      </c>
      <c r="G15167" s="1" t="s">
        <v>277</v>
      </c>
      <c r="H15167" s="1" t="s">
        <v>278</v>
      </c>
      <c r="I15167" s="1" t="s">
        <v>1230</v>
      </c>
      <c r="J15167" s="1" t="s">
        <v>23</v>
      </c>
      <c r="K15167" s="1" t="s">
        <v>16</v>
      </c>
      <c r="L15167" s="1" t="s">
        <v>16</v>
      </c>
      <c r="M15167" s="1" t="s">
        <v>16</v>
      </c>
      <c r="N15167" s="1" t="s">
        <v>16</v>
      </c>
      <c r="O15167" s="1">
        <v>63.2</v>
      </c>
      <c r="P15167" s="1">
        <v>1.0</v>
      </c>
    </row>
    <row r="15168">
      <c r="A15168" s="1" t="s">
        <v>29</v>
      </c>
      <c r="B15168" s="1" t="s">
        <v>18067</v>
      </c>
      <c r="C15168" s="2" t="s">
        <v>18039</v>
      </c>
      <c r="D15168" s="1" t="s">
        <v>19</v>
      </c>
      <c r="E15168" s="3" t="str">
        <f t="shared" si="733"/>
        <v>2 Pack Samsung S21 FE - 9H Härdat Glass - Super Kvalitet 3D</v>
      </c>
      <c r="F15168" s="1" t="s">
        <v>276</v>
      </c>
      <c r="G15168" s="1" t="s">
        <v>277</v>
      </c>
      <c r="H15168" s="1" t="s">
        <v>278</v>
      </c>
      <c r="I15168" s="1" t="s">
        <v>16</v>
      </c>
      <c r="J15168" s="1" t="s">
        <v>23</v>
      </c>
      <c r="K15168" s="1" t="s">
        <v>16</v>
      </c>
      <c r="L15168" s="1" t="s">
        <v>16</v>
      </c>
      <c r="M15168" s="1" t="s">
        <v>16</v>
      </c>
      <c r="N15168" s="1" t="s">
        <v>16</v>
      </c>
      <c r="O15168" s="1">
        <v>63.2</v>
      </c>
      <c r="P15168" s="1">
        <v>1.0</v>
      </c>
    </row>
    <row r="15169">
      <c r="A15169" s="1" t="s">
        <v>29</v>
      </c>
      <c r="B15169" s="1" t="s">
        <v>18068</v>
      </c>
      <c r="C15169" s="2" t="s">
        <v>18039</v>
      </c>
      <c r="D15169" s="1" t="s">
        <v>19</v>
      </c>
      <c r="E15169" s="3" t="str">
        <f t="shared" si="733"/>
        <v>2 Pack Samsung S21 FE - 9H Härdat Glass - Super Kvalitet 3D</v>
      </c>
      <c r="F15169" s="1" t="s">
        <v>276</v>
      </c>
      <c r="G15169" s="1" t="s">
        <v>277</v>
      </c>
      <c r="H15169" s="1" t="s">
        <v>278</v>
      </c>
      <c r="I15169" s="1" t="s">
        <v>16</v>
      </c>
      <c r="J15169" s="1" t="s">
        <v>23</v>
      </c>
      <c r="K15169" s="1" t="s">
        <v>16</v>
      </c>
      <c r="L15169" s="1" t="s">
        <v>16</v>
      </c>
      <c r="M15169" s="1" t="s">
        <v>16</v>
      </c>
      <c r="N15169" s="1" t="s">
        <v>16</v>
      </c>
      <c r="O15169" s="1">
        <v>63.2</v>
      </c>
      <c r="P15169" s="1">
        <v>1.0</v>
      </c>
    </row>
    <row r="15170">
      <c r="A15170" s="1" t="s">
        <v>29</v>
      </c>
      <c r="B15170" s="1" t="s">
        <v>18069</v>
      </c>
      <c r="C15170" s="2" t="s">
        <v>18039</v>
      </c>
      <c r="D15170" s="1" t="s">
        <v>19</v>
      </c>
      <c r="E15170" s="3" t="str">
        <f>HYPERLINK("https://fyndiq.se/produkt/35e8686430ff4b5b/", "2 Pack Sony Xperia Pro1 - Härdat Glas 9H- Super kvalitet 3D")</f>
        <v>2 Pack Sony Xperia Pro1 - Härdat Glas 9H- Super kvalitet 3D</v>
      </c>
      <c r="F15170" s="1" t="s">
        <v>15568</v>
      </c>
      <c r="G15170" s="1" t="s">
        <v>15569</v>
      </c>
      <c r="H15170" s="1" t="s">
        <v>15570</v>
      </c>
      <c r="I15170" s="1" t="s">
        <v>16</v>
      </c>
      <c r="J15170" s="1" t="s">
        <v>23</v>
      </c>
      <c r="K15170" s="1" t="s">
        <v>16</v>
      </c>
      <c r="L15170" s="1" t="s">
        <v>16</v>
      </c>
      <c r="M15170" s="1" t="s">
        <v>16</v>
      </c>
      <c r="N15170" s="1" t="s">
        <v>16</v>
      </c>
      <c r="O15170" s="1">
        <v>63.2</v>
      </c>
      <c r="P15170" s="1">
        <v>2.0</v>
      </c>
    </row>
    <row r="15171">
      <c r="A15171" s="1" t="s">
        <v>29</v>
      </c>
      <c r="B15171" s="1" t="s">
        <v>18070</v>
      </c>
      <c r="C15171" s="2" t="s">
        <v>18039</v>
      </c>
      <c r="D15171" s="1" t="s">
        <v>19</v>
      </c>
      <c r="E15171" s="3" t="str">
        <f>HYPERLINK("https://fyndiq.se/produkt/d6dbb16e83504add/", "2 Pack Apple Watch 41mm -Härdat glas 9H – Super kvalitet 3D")</f>
        <v>2 Pack Apple Watch 41mm -Härdat glas 9H – Super kvalitet 3D</v>
      </c>
      <c r="F15171" s="1" t="s">
        <v>3163</v>
      </c>
      <c r="G15171" s="1" t="s">
        <v>3164</v>
      </c>
      <c r="H15171" s="1" t="s">
        <v>3165</v>
      </c>
      <c r="I15171" s="1" t="s">
        <v>16</v>
      </c>
      <c r="J15171" s="1" t="s">
        <v>23</v>
      </c>
      <c r="K15171" s="1" t="s">
        <v>16</v>
      </c>
      <c r="L15171" s="1" t="s">
        <v>16</v>
      </c>
      <c r="M15171" s="1" t="s">
        <v>16</v>
      </c>
      <c r="N15171" s="1" t="s">
        <v>16</v>
      </c>
      <c r="O15171" s="1">
        <v>63.2</v>
      </c>
      <c r="P15171" s="1">
        <v>1.0</v>
      </c>
    </row>
    <row r="15172">
      <c r="A15172" s="1" t="s">
        <v>29</v>
      </c>
      <c r="B15172" s="1" t="s">
        <v>18071</v>
      </c>
      <c r="C15172" s="2" t="s">
        <v>18039</v>
      </c>
      <c r="D15172" s="1" t="s">
        <v>19</v>
      </c>
      <c r="E15172" s="3" t="str">
        <f>HYPERLINK("https://fyndiq.se/produkt/f7b16236096d401a/", "2-Pack Google Pixel 7A - Härdat glas 9H - Super kvalitet 3D Skärmskydd")</f>
        <v>2-Pack Google Pixel 7A - Härdat glas 9H - Super kvalitet 3D Skärmskydd</v>
      </c>
      <c r="F15172" s="1" t="s">
        <v>852</v>
      </c>
      <c r="G15172" s="1" t="s">
        <v>853</v>
      </c>
      <c r="H15172" s="1" t="s">
        <v>854</v>
      </c>
      <c r="I15172" s="1" t="s">
        <v>16</v>
      </c>
      <c r="J15172" s="1" t="s">
        <v>23</v>
      </c>
      <c r="K15172" s="1" t="s">
        <v>16</v>
      </c>
      <c r="L15172" s="1" t="s">
        <v>16</v>
      </c>
      <c r="M15172" s="1" t="s">
        <v>16</v>
      </c>
      <c r="N15172" s="1" t="s">
        <v>16</v>
      </c>
      <c r="O15172" s="1">
        <v>63.2</v>
      </c>
      <c r="P15172" s="1">
        <v>1.0</v>
      </c>
    </row>
    <row r="15173">
      <c r="A15173" s="1" t="s">
        <v>29</v>
      </c>
      <c r="B15173" s="1" t="s">
        <v>18072</v>
      </c>
      <c r="C15173" s="2" t="s">
        <v>18039</v>
      </c>
      <c r="D15173" s="1" t="s">
        <v>19</v>
      </c>
      <c r="E15173" s="3" t="str">
        <f t="shared" ref="E15173:E15174" si="734">HYPERLINK("https://fyndiq.se/produkt/abcb18d2b1094266/", "2 Pack Samsung S21 5G - Härdat Glas 9H - Super Kvalitet 3D")</f>
        <v>2 Pack Samsung S21 5G - Härdat Glas 9H - Super Kvalitet 3D</v>
      </c>
      <c r="F15173" s="1" t="s">
        <v>2719</v>
      </c>
      <c r="G15173" s="1" t="s">
        <v>2720</v>
      </c>
      <c r="H15173" s="1" t="s">
        <v>2721</v>
      </c>
      <c r="I15173" s="1" t="s">
        <v>16</v>
      </c>
      <c r="J15173" s="1" t="s">
        <v>23</v>
      </c>
      <c r="K15173" s="1" t="s">
        <v>16</v>
      </c>
      <c r="L15173" s="1" t="s">
        <v>16</v>
      </c>
      <c r="M15173" s="1" t="s">
        <v>16</v>
      </c>
      <c r="N15173" s="1" t="s">
        <v>16</v>
      </c>
      <c r="O15173" s="1">
        <v>63.2</v>
      </c>
      <c r="P15173" s="1">
        <v>1.0</v>
      </c>
    </row>
    <row r="15174">
      <c r="A15174" s="1" t="s">
        <v>29</v>
      </c>
      <c r="B15174" s="1" t="s">
        <v>18073</v>
      </c>
      <c r="C15174" s="2" t="s">
        <v>18039</v>
      </c>
      <c r="D15174" s="1" t="s">
        <v>19</v>
      </c>
      <c r="E15174" s="3" t="str">
        <f t="shared" si="734"/>
        <v>2 Pack Samsung S21 5G - Härdat Glas 9H - Super Kvalitet 3D</v>
      </c>
      <c r="F15174" s="1" t="s">
        <v>2719</v>
      </c>
      <c r="G15174" s="1" t="s">
        <v>2720</v>
      </c>
      <c r="H15174" s="1" t="s">
        <v>2721</v>
      </c>
      <c r="I15174" s="1" t="s">
        <v>1311</v>
      </c>
      <c r="J15174" s="1" t="s">
        <v>23</v>
      </c>
      <c r="K15174" s="1" t="s">
        <v>16</v>
      </c>
      <c r="L15174" s="1" t="s">
        <v>16</v>
      </c>
      <c r="M15174" s="1" t="s">
        <v>16</v>
      </c>
      <c r="N15174" s="1" t="s">
        <v>16</v>
      </c>
      <c r="O15174" s="1">
        <v>63.2</v>
      </c>
      <c r="P15174" s="1">
        <v>1.0</v>
      </c>
    </row>
    <row r="15175">
      <c r="A15175" s="1" t="s">
        <v>29</v>
      </c>
      <c r="B15175" s="1" t="s">
        <v>18074</v>
      </c>
      <c r="C15175" s="2" t="s">
        <v>18039</v>
      </c>
      <c r="D15175" s="1" t="s">
        <v>19</v>
      </c>
      <c r="E15175" s="3" t="str">
        <f>HYPERLINK("https://fyndiq.se/produkt/dd4e353afa7b4229/", "Samsung Galaxy S20 - Härdat Glas 9H-Super Kvalitet 3D Skärmskydd")</f>
        <v>Samsung Galaxy S20 - Härdat Glas 9H-Super Kvalitet 3D Skärmskydd</v>
      </c>
      <c r="F15175" s="1" t="s">
        <v>13000</v>
      </c>
      <c r="G15175" s="1" t="s">
        <v>13001</v>
      </c>
      <c r="H15175" s="1" t="s">
        <v>13002</v>
      </c>
      <c r="I15175" s="1" t="s">
        <v>16</v>
      </c>
      <c r="J15175" s="1" t="s">
        <v>23</v>
      </c>
      <c r="K15175" s="1" t="s">
        <v>16</v>
      </c>
      <c r="L15175" s="1" t="s">
        <v>16</v>
      </c>
      <c r="M15175" s="1" t="s">
        <v>16</v>
      </c>
      <c r="N15175" s="1" t="s">
        <v>16</v>
      </c>
      <c r="O15175" s="1">
        <v>63.2</v>
      </c>
      <c r="P15175" s="1">
        <v>1.0</v>
      </c>
    </row>
    <row r="15176">
      <c r="A15176" s="1" t="s">
        <v>29</v>
      </c>
      <c r="B15176" s="1" t="s">
        <v>18075</v>
      </c>
      <c r="C15176" s="2" t="s">
        <v>18039</v>
      </c>
      <c r="D15176" s="1" t="s">
        <v>19</v>
      </c>
      <c r="E15176" s="3" t="str">
        <f>HYPERLINK("https://fyndiq.se/produkt/675bb02ed6bb4e07/", "2-Pack Samsung Galaxy S21 Ultra - Härdat Glas 9H-Super Kvalitet")</f>
        <v>2-Pack Samsung Galaxy S21 Ultra - Härdat Glas 9H-Super Kvalitet</v>
      </c>
      <c r="F15176" s="1" t="s">
        <v>91</v>
      </c>
      <c r="G15176" s="1" t="s">
        <v>92</v>
      </c>
      <c r="H15176" s="1" t="s">
        <v>93</v>
      </c>
      <c r="I15176" s="1" t="s">
        <v>16</v>
      </c>
      <c r="J15176" s="1" t="s">
        <v>23</v>
      </c>
      <c r="K15176" s="1" t="s">
        <v>16</v>
      </c>
      <c r="L15176" s="1" t="s">
        <v>16</v>
      </c>
      <c r="M15176" s="1" t="s">
        <v>16</v>
      </c>
      <c r="N15176" s="1" t="s">
        <v>16</v>
      </c>
      <c r="O15176" s="1">
        <v>63.2</v>
      </c>
      <c r="P15176" s="1">
        <v>1.0</v>
      </c>
    </row>
    <row r="15177">
      <c r="A15177" s="1" t="s">
        <v>29</v>
      </c>
      <c r="B15177" s="1" t="s">
        <v>18076</v>
      </c>
      <c r="C15177" s="2" t="s">
        <v>18039</v>
      </c>
      <c r="D15177" s="1" t="s">
        <v>19</v>
      </c>
      <c r="E15177" s="3" t="str">
        <f>HYPERLINK("https://fyndiq.se/produkt/21fa5ef4b8704a28/", "2-Pack Samsung Note 10 Plus - Härdat glas 9H - Super kvalitet 3D")</f>
        <v>2-Pack Samsung Note 10 Plus - Härdat glas 9H - Super kvalitet 3D</v>
      </c>
      <c r="F15177" s="1" t="s">
        <v>5705</v>
      </c>
      <c r="G15177" s="1" t="s">
        <v>5706</v>
      </c>
      <c r="H15177" s="1" t="s">
        <v>5707</v>
      </c>
      <c r="I15177" s="1" t="s">
        <v>16</v>
      </c>
      <c r="J15177" s="1" t="s">
        <v>23</v>
      </c>
      <c r="K15177" s="1" t="s">
        <v>16</v>
      </c>
      <c r="L15177" s="1" t="s">
        <v>16</v>
      </c>
      <c r="M15177" s="1" t="s">
        <v>16</v>
      </c>
      <c r="N15177" s="1" t="s">
        <v>16</v>
      </c>
      <c r="O15177" s="1">
        <v>63.2</v>
      </c>
      <c r="P15177" s="1">
        <v>1.0</v>
      </c>
    </row>
    <row r="15178">
      <c r="A15178" s="1" t="s">
        <v>29</v>
      </c>
      <c r="B15178" s="1" t="s">
        <v>18077</v>
      </c>
      <c r="C15178" s="2" t="s">
        <v>18039</v>
      </c>
      <c r="D15178" s="1" t="s">
        <v>19</v>
      </c>
      <c r="E15178" s="3" t="str">
        <f t="shared" ref="E15178:E15179" si="735">HYPERLINK("https://fyndiq.se/produkt/ef10e4ba492c46df/", "2-Pack Samsung S23 FE 5G - 9H Härdat Glass - Super Kvalitet 3D")</f>
        <v>2-Pack Samsung S23 FE 5G - 9H Härdat Glass - Super Kvalitet 3D</v>
      </c>
      <c r="F15178" s="1" t="s">
        <v>2521</v>
      </c>
      <c r="G15178" s="1" t="s">
        <v>2522</v>
      </c>
      <c r="H15178" s="1" t="s">
        <v>2523</v>
      </c>
      <c r="I15178" s="1" t="s">
        <v>16</v>
      </c>
      <c r="J15178" s="1" t="s">
        <v>23</v>
      </c>
      <c r="K15178" s="1" t="s">
        <v>16</v>
      </c>
      <c r="L15178" s="1" t="s">
        <v>16</v>
      </c>
      <c r="M15178" s="1" t="s">
        <v>16</v>
      </c>
      <c r="N15178" s="1" t="s">
        <v>16</v>
      </c>
      <c r="O15178" s="1">
        <v>63.2</v>
      </c>
      <c r="P15178" s="1">
        <v>1.0</v>
      </c>
    </row>
    <row r="15179">
      <c r="A15179" s="1" t="s">
        <v>29</v>
      </c>
      <c r="B15179" s="1" t="s">
        <v>18078</v>
      </c>
      <c r="C15179" s="2" t="s">
        <v>18039</v>
      </c>
      <c r="D15179" s="1" t="s">
        <v>19</v>
      </c>
      <c r="E15179" s="3" t="str">
        <f t="shared" si="735"/>
        <v>2-Pack Samsung S23 FE 5G - 9H Härdat Glass - Super Kvalitet 3D</v>
      </c>
      <c r="F15179" s="1" t="s">
        <v>2521</v>
      </c>
      <c r="G15179" s="1" t="s">
        <v>2522</v>
      </c>
      <c r="H15179" s="1" t="s">
        <v>2523</v>
      </c>
      <c r="I15179" s="1" t="s">
        <v>16</v>
      </c>
      <c r="J15179" s="1" t="s">
        <v>23</v>
      </c>
      <c r="K15179" s="1" t="s">
        <v>16</v>
      </c>
      <c r="L15179" s="1" t="s">
        <v>16</v>
      </c>
      <c r="M15179" s="1" t="s">
        <v>16</v>
      </c>
      <c r="N15179" s="1" t="s">
        <v>16</v>
      </c>
      <c r="O15179" s="1">
        <v>63.2</v>
      </c>
      <c r="P15179" s="1">
        <v>1.0</v>
      </c>
    </row>
    <row r="15180">
      <c r="A15180" s="1" t="s">
        <v>29</v>
      </c>
      <c r="B15180" s="1" t="s">
        <v>18079</v>
      </c>
      <c r="C15180" s="2" t="s">
        <v>18039</v>
      </c>
      <c r="D15180" s="1" t="s">
        <v>19</v>
      </c>
      <c r="E15180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5180" s="1" t="s">
        <v>79</v>
      </c>
      <c r="G15180" s="1" t="s">
        <v>80</v>
      </c>
      <c r="H15180" s="1" t="s">
        <v>81</v>
      </c>
      <c r="I15180" s="1" t="s">
        <v>1311</v>
      </c>
      <c r="J15180" s="1" t="s">
        <v>23</v>
      </c>
      <c r="K15180" s="1" t="s">
        <v>16</v>
      </c>
      <c r="L15180" s="1" t="s">
        <v>16</v>
      </c>
      <c r="M15180" s="1" t="s">
        <v>16</v>
      </c>
      <c r="N15180" s="1" t="s">
        <v>16</v>
      </c>
      <c r="O15180" s="1">
        <v>63.2</v>
      </c>
      <c r="P15180" s="1">
        <v>1.0</v>
      </c>
    </row>
    <row r="15181">
      <c r="A15181" s="1" t="s">
        <v>29</v>
      </c>
      <c r="B15181" s="1" t="s">
        <v>18080</v>
      </c>
      <c r="C15181" s="2" t="s">
        <v>18039</v>
      </c>
      <c r="D15181" s="1" t="s">
        <v>19</v>
      </c>
      <c r="E15181" s="3" t="str">
        <f t="shared" ref="E15181:E15182" si="736">HYPERLINK("https://fyndiq.se/produkt/ef10e4ba492c46df/", "2-Pack Samsung S23 FE 5G - 9H Härdat Glass - Super Kvalitet 3D")</f>
        <v>2-Pack Samsung S23 FE 5G - 9H Härdat Glass - Super Kvalitet 3D</v>
      </c>
      <c r="F15181" s="1" t="s">
        <v>2521</v>
      </c>
      <c r="G15181" s="1" t="s">
        <v>2522</v>
      </c>
      <c r="H15181" s="1" t="s">
        <v>2523</v>
      </c>
      <c r="I15181" s="1" t="s">
        <v>16</v>
      </c>
      <c r="J15181" s="1" t="s">
        <v>23</v>
      </c>
      <c r="K15181" s="1" t="s">
        <v>16</v>
      </c>
      <c r="L15181" s="1" t="s">
        <v>16</v>
      </c>
      <c r="M15181" s="1" t="s">
        <v>16</v>
      </c>
      <c r="N15181" s="1" t="s">
        <v>16</v>
      </c>
      <c r="O15181" s="1">
        <v>63.2</v>
      </c>
      <c r="P15181" s="1">
        <v>1.0</v>
      </c>
    </row>
    <row r="15182">
      <c r="A15182" s="1" t="s">
        <v>29</v>
      </c>
      <c r="B15182" s="1" t="s">
        <v>18081</v>
      </c>
      <c r="C15182" s="2" t="s">
        <v>18039</v>
      </c>
      <c r="D15182" s="1" t="s">
        <v>19</v>
      </c>
      <c r="E15182" s="3" t="str">
        <f t="shared" si="736"/>
        <v>2-Pack Samsung S23 FE 5G - 9H Härdat Glass - Super Kvalitet 3D</v>
      </c>
      <c r="F15182" s="1" t="s">
        <v>2521</v>
      </c>
      <c r="G15182" s="1" t="s">
        <v>2522</v>
      </c>
      <c r="H15182" s="1" t="s">
        <v>2523</v>
      </c>
      <c r="I15182" s="1" t="s">
        <v>16</v>
      </c>
      <c r="J15182" s="1" t="s">
        <v>23</v>
      </c>
      <c r="K15182" s="1" t="s">
        <v>16</v>
      </c>
      <c r="L15182" s="1" t="s">
        <v>16</v>
      </c>
      <c r="M15182" s="1" t="s">
        <v>16</v>
      </c>
      <c r="N15182" s="1" t="s">
        <v>16</v>
      </c>
      <c r="O15182" s="1">
        <v>63.2</v>
      </c>
      <c r="P15182" s="1">
        <v>1.0</v>
      </c>
    </row>
    <row r="15183">
      <c r="A15183" s="1" t="s">
        <v>29</v>
      </c>
      <c r="B15183" s="1" t="s">
        <v>18082</v>
      </c>
      <c r="C15183" s="2" t="s">
        <v>18039</v>
      </c>
      <c r="D15183" s="1" t="s">
        <v>19</v>
      </c>
      <c r="E15183" s="3" t="str">
        <f>HYPERLINK("https://fyndiq.se/produkt/6b4aede1657943ce/", "OnePlus Nord CE 5G &amp; 1-Pack linsskydd - Härdat Glas 9H - Super kvalitet 3D")</f>
        <v>OnePlus Nord CE 5G &amp; 1-Pack linsskydd - Härdat Glas 9H - Super kvalitet 3D</v>
      </c>
      <c r="F15183" s="1" t="s">
        <v>11291</v>
      </c>
      <c r="G15183" s="1" t="s">
        <v>11292</v>
      </c>
      <c r="H15183" s="1" t="s">
        <v>11293</v>
      </c>
      <c r="I15183" s="1" t="s">
        <v>16</v>
      </c>
      <c r="J15183" s="1" t="s">
        <v>23</v>
      </c>
      <c r="K15183" s="1" t="s">
        <v>16</v>
      </c>
      <c r="L15183" s="1" t="s">
        <v>16</v>
      </c>
      <c r="M15183" s="1" t="s">
        <v>16</v>
      </c>
      <c r="N15183" s="1" t="s">
        <v>16</v>
      </c>
      <c r="O15183" s="1">
        <v>63.2</v>
      </c>
      <c r="P15183" s="1">
        <v>1.0</v>
      </c>
    </row>
    <row r="15184">
      <c r="A15184" s="1" t="s">
        <v>29</v>
      </c>
      <c r="B15184" s="1" t="s">
        <v>18083</v>
      </c>
      <c r="C15184" s="2" t="s">
        <v>18039</v>
      </c>
      <c r="D15184" s="1" t="s">
        <v>19</v>
      </c>
      <c r="E15184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5184" s="1" t="s">
        <v>2858</v>
      </c>
      <c r="G15184" s="1" t="s">
        <v>2859</v>
      </c>
      <c r="H15184" s="1" t="s">
        <v>2860</v>
      </c>
      <c r="I15184" s="1" t="s">
        <v>16</v>
      </c>
      <c r="J15184" s="1" t="s">
        <v>23</v>
      </c>
      <c r="K15184" s="1" t="s">
        <v>16</v>
      </c>
      <c r="L15184" s="1" t="s">
        <v>16</v>
      </c>
      <c r="M15184" s="1" t="s">
        <v>16</v>
      </c>
      <c r="N15184" s="1" t="s">
        <v>16</v>
      </c>
      <c r="O15184" s="1">
        <v>63.2</v>
      </c>
      <c r="P15184" s="1">
        <v>1.0</v>
      </c>
    </row>
    <row r="15185">
      <c r="A15185" s="1" t="s">
        <v>29</v>
      </c>
      <c r="B15185" s="1" t="s">
        <v>18084</v>
      </c>
      <c r="C15185" s="2" t="s">
        <v>18039</v>
      </c>
      <c r="D15185" s="1" t="s">
        <v>19</v>
      </c>
      <c r="E15185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5185" s="1" t="s">
        <v>388</v>
      </c>
      <c r="G15185" s="1" t="s">
        <v>389</v>
      </c>
      <c r="H15185" s="1" t="s">
        <v>390</v>
      </c>
      <c r="I15185" s="1" t="s">
        <v>16</v>
      </c>
      <c r="J15185" s="1" t="s">
        <v>23</v>
      </c>
      <c r="K15185" s="1" t="s">
        <v>16</v>
      </c>
      <c r="L15185" s="1" t="s">
        <v>16</v>
      </c>
      <c r="M15185" s="1" t="s">
        <v>16</v>
      </c>
      <c r="N15185" s="1" t="s">
        <v>16</v>
      </c>
      <c r="O15185" s="1">
        <v>63.2</v>
      </c>
      <c r="P15185" s="1">
        <v>1.0</v>
      </c>
    </row>
    <row r="15186">
      <c r="A15186" s="1" t="s">
        <v>29</v>
      </c>
      <c r="B15186" s="1" t="s">
        <v>18085</v>
      </c>
      <c r="C15186" s="2" t="s">
        <v>18039</v>
      </c>
      <c r="D15186" s="1" t="s">
        <v>19</v>
      </c>
      <c r="E15186" s="3" t="str">
        <f>HYPERLINK("https://fyndiq.se/produkt/dfe28e565d2e4c8d/", "2 Pack Samsung S21 FE - 9H Härdat Glass - Super Kvalitet 3D")</f>
        <v>2 Pack Samsung S21 FE - 9H Härdat Glass - Super Kvalitet 3D</v>
      </c>
      <c r="F15186" s="1" t="s">
        <v>276</v>
      </c>
      <c r="G15186" s="1" t="s">
        <v>277</v>
      </c>
      <c r="H15186" s="1" t="s">
        <v>278</v>
      </c>
      <c r="I15186" s="1" t="s">
        <v>16</v>
      </c>
      <c r="J15186" s="1" t="s">
        <v>23</v>
      </c>
      <c r="K15186" s="1" t="s">
        <v>16</v>
      </c>
      <c r="L15186" s="1" t="s">
        <v>16</v>
      </c>
      <c r="M15186" s="1" t="s">
        <v>16</v>
      </c>
      <c r="N15186" s="1" t="s">
        <v>16</v>
      </c>
      <c r="O15186" s="1">
        <v>63.2</v>
      </c>
      <c r="P15186" s="1">
        <v>1.0</v>
      </c>
    </row>
    <row r="15187">
      <c r="A15187" s="1" t="s">
        <v>29</v>
      </c>
      <c r="B15187" s="1" t="s">
        <v>18086</v>
      </c>
      <c r="C15187" s="2" t="s">
        <v>18039</v>
      </c>
      <c r="D15187" s="1" t="s">
        <v>19</v>
      </c>
      <c r="E15187" s="3" t="str">
        <f t="shared" ref="E15187:E15189" si="737">HYPERLINK("https://fyndiq.se/produkt/2fa1ebd98b014203/", "2-Pack Motorola Moto G54 - Härdat Glas 9H - Super kvalitet 3D Skärmskydd")</f>
        <v>2-Pack Motorola Moto G54 - Härdat Glas 9H - Super kvalitet 3D Skärmskydd</v>
      </c>
      <c r="F15187" s="1" t="s">
        <v>508</v>
      </c>
      <c r="G15187" s="1" t="s">
        <v>509</v>
      </c>
      <c r="H15187" s="1" t="s">
        <v>510</v>
      </c>
      <c r="I15187" s="1" t="s">
        <v>16</v>
      </c>
      <c r="J15187" s="1" t="s">
        <v>23</v>
      </c>
      <c r="K15187" s="1" t="s">
        <v>16</v>
      </c>
      <c r="L15187" s="1" t="s">
        <v>16</v>
      </c>
      <c r="M15187" s="1" t="s">
        <v>16</v>
      </c>
      <c r="N15187" s="1" t="s">
        <v>16</v>
      </c>
      <c r="O15187" s="1">
        <v>63.2</v>
      </c>
      <c r="P15187" s="1">
        <v>1.0</v>
      </c>
    </row>
    <row r="15188">
      <c r="A15188" s="1" t="s">
        <v>29</v>
      </c>
      <c r="B15188" s="1" t="s">
        <v>18087</v>
      </c>
      <c r="C15188" s="2" t="s">
        <v>18039</v>
      </c>
      <c r="D15188" s="1" t="s">
        <v>19</v>
      </c>
      <c r="E15188" s="3" t="str">
        <f t="shared" si="737"/>
        <v>2-Pack Motorola Moto G54 - Härdat Glas 9H - Super kvalitet 3D Skärmskydd</v>
      </c>
      <c r="F15188" s="1" t="s">
        <v>508</v>
      </c>
      <c r="G15188" s="1" t="s">
        <v>509</v>
      </c>
      <c r="H15188" s="1" t="s">
        <v>510</v>
      </c>
      <c r="I15188" s="1" t="s">
        <v>16</v>
      </c>
      <c r="J15188" s="1" t="s">
        <v>23</v>
      </c>
      <c r="K15188" s="1" t="s">
        <v>16</v>
      </c>
      <c r="L15188" s="1" t="s">
        <v>16</v>
      </c>
      <c r="M15188" s="1" t="s">
        <v>16</v>
      </c>
      <c r="N15188" s="1" t="s">
        <v>16</v>
      </c>
      <c r="O15188" s="1">
        <v>63.2</v>
      </c>
      <c r="P15188" s="1">
        <v>1.0</v>
      </c>
    </row>
    <row r="15189">
      <c r="A15189" s="1" t="s">
        <v>29</v>
      </c>
      <c r="B15189" s="1" t="s">
        <v>18088</v>
      </c>
      <c r="C15189" s="2" t="s">
        <v>18039</v>
      </c>
      <c r="D15189" s="1" t="s">
        <v>19</v>
      </c>
      <c r="E15189" s="3" t="str">
        <f t="shared" si="737"/>
        <v>2-Pack Motorola Moto G54 - Härdat Glas 9H - Super kvalitet 3D Skärmskydd</v>
      </c>
      <c r="F15189" s="1" t="s">
        <v>508</v>
      </c>
      <c r="G15189" s="1" t="s">
        <v>509</v>
      </c>
      <c r="H15189" s="1" t="s">
        <v>510</v>
      </c>
      <c r="I15189" s="1" t="s">
        <v>16</v>
      </c>
      <c r="J15189" s="1" t="s">
        <v>23</v>
      </c>
      <c r="K15189" s="1" t="s">
        <v>16</v>
      </c>
      <c r="L15189" s="1" t="s">
        <v>16</v>
      </c>
      <c r="M15189" s="1" t="s">
        <v>16</v>
      </c>
      <c r="N15189" s="1" t="s">
        <v>16</v>
      </c>
      <c r="O15189" s="1">
        <v>63.2</v>
      </c>
      <c r="P15189" s="1">
        <v>1.0</v>
      </c>
    </row>
    <row r="15190">
      <c r="A15190" s="1" t="s">
        <v>29</v>
      </c>
      <c r="B15190" s="1" t="s">
        <v>18089</v>
      </c>
      <c r="C15190" s="2" t="s">
        <v>18039</v>
      </c>
      <c r="D15190" s="1" t="s">
        <v>19</v>
      </c>
      <c r="E15190" s="3" t="str">
        <f>HYPERLINK("https://fyndiq.se/produkt/5e71db120a0d4e52/", "2 Pack - Xiaomi 11 - 9H Härdat glas - Super kvalitet")</f>
        <v>2 Pack - Xiaomi 11 - 9H Härdat glas - Super kvalitet</v>
      </c>
      <c r="F15190" s="1" t="s">
        <v>1977</v>
      </c>
      <c r="G15190" s="1" t="s">
        <v>1978</v>
      </c>
      <c r="H15190" s="1" t="s">
        <v>1979</v>
      </c>
      <c r="I15190" s="1" t="s">
        <v>16</v>
      </c>
      <c r="J15190" s="1" t="s">
        <v>23</v>
      </c>
      <c r="K15190" s="1" t="s">
        <v>16</v>
      </c>
      <c r="L15190" s="1" t="s">
        <v>16</v>
      </c>
      <c r="M15190" s="1" t="s">
        <v>16</v>
      </c>
      <c r="N15190" s="1" t="s">
        <v>16</v>
      </c>
      <c r="O15190" s="1">
        <v>63.2</v>
      </c>
      <c r="P15190" s="1">
        <v>1.0</v>
      </c>
    </row>
    <row r="15191">
      <c r="A15191" s="1" t="s">
        <v>29</v>
      </c>
      <c r="B15191" s="1" t="s">
        <v>18090</v>
      </c>
      <c r="C15191" s="2" t="s">
        <v>18039</v>
      </c>
      <c r="D15191" s="1" t="s">
        <v>19</v>
      </c>
      <c r="E15191" s="3" t="str">
        <f>HYPERLINK("https://fyndiq.se/produkt/167314b4b8f44506/", "2-Pack Samsung Galaxy A15 - Härdat Glas 9H - Super Kvalitet 3D Skärmskydd")</f>
        <v>2-Pack Samsung Galaxy A15 - Härdat Glas 9H - Super Kvalitet 3D Skärmskydd</v>
      </c>
      <c r="F15191" s="1" t="s">
        <v>163</v>
      </c>
      <c r="G15191" s="1" t="s">
        <v>164</v>
      </c>
      <c r="H15191" s="1" t="s">
        <v>165</v>
      </c>
      <c r="I15191" s="1" t="s">
        <v>16</v>
      </c>
      <c r="J15191" s="1" t="s">
        <v>23</v>
      </c>
      <c r="K15191" s="1" t="s">
        <v>16</v>
      </c>
      <c r="L15191" s="1" t="s">
        <v>16</v>
      </c>
      <c r="M15191" s="1" t="s">
        <v>16</v>
      </c>
      <c r="N15191" s="1" t="s">
        <v>16</v>
      </c>
      <c r="O15191" s="1">
        <v>63.2</v>
      </c>
      <c r="P15191" s="1">
        <v>1.0</v>
      </c>
    </row>
    <row r="15192">
      <c r="A15192" s="1" t="s">
        <v>29</v>
      </c>
      <c r="B15192" s="1" t="s">
        <v>18091</v>
      </c>
      <c r="C15192" s="2" t="s">
        <v>18039</v>
      </c>
      <c r="D15192" s="1" t="s">
        <v>19</v>
      </c>
      <c r="E15192" s="3" t="str">
        <f t="shared" ref="E15192:E15196" si="738">HYPERLINK("https://fyndiq.se/produkt/4bbb3fa8e0b44286/", "2-Pack XIAOMI REDMI 13C Skärmskydd - Härdat Glas 9H - Super kvalitet 3D")</f>
        <v>2-Pack XIAOMI REDMI 13C Skärmskydd - Härdat Glas 9H - Super kvalitet 3D</v>
      </c>
      <c r="F15192" s="1" t="s">
        <v>103</v>
      </c>
      <c r="G15192" s="1" t="s">
        <v>104</v>
      </c>
      <c r="H15192" s="1" t="s">
        <v>105</v>
      </c>
      <c r="I15192" s="1" t="s">
        <v>16</v>
      </c>
      <c r="J15192" s="1" t="s">
        <v>23</v>
      </c>
      <c r="K15192" s="1" t="s">
        <v>16</v>
      </c>
      <c r="L15192" s="1" t="s">
        <v>16</v>
      </c>
      <c r="M15192" s="1" t="s">
        <v>16</v>
      </c>
      <c r="N15192" s="1" t="s">
        <v>16</v>
      </c>
      <c r="O15192" s="1">
        <v>63.2</v>
      </c>
      <c r="P15192" s="1">
        <v>1.0</v>
      </c>
    </row>
    <row r="15193">
      <c r="A15193" s="1" t="s">
        <v>29</v>
      </c>
      <c r="B15193" s="1" t="s">
        <v>18092</v>
      </c>
      <c r="C15193" s="2" t="s">
        <v>18039</v>
      </c>
      <c r="D15193" s="1" t="s">
        <v>19</v>
      </c>
      <c r="E15193" s="3" t="str">
        <f t="shared" si="738"/>
        <v>2-Pack XIAOMI REDMI 13C Skärmskydd - Härdat Glas 9H - Super kvalitet 3D</v>
      </c>
      <c r="F15193" s="1" t="s">
        <v>103</v>
      </c>
      <c r="G15193" s="1" t="s">
        <v>104</v>
      </c>
      <c r="H15193" s="1" t="s">
        <v>105</v>
      </c>
      <c r="I15193" s="1" t="s">
        <v>16</v>
      </c>
      <c r="J15193" s="1" t="s">
        <v>23</v>
      </c>
      <c r="K15193" s="1" t="s">
        <v>16</v>
      </c>
      <c r="L15193" s="1" t="s">
        <v>16</v>
      </c>
      <c r="M15193" s="1" t="s">
        <v>16</v>
      </c>
      <c r="N15193" s="1" t="s">
        <v>16</v>
      </c>
      <c r="O15193" s="1">
        <v>63.2</v>
      </c>
      <c r="P15193" s="1">
        <v>1.0</v>
      </c>
    </row>
    <row r="15194">
      <c r="A15194" s="1" t="s">
        <v>29</v>
      </c>
      <c r="B15194" s="1" t="s">
        <v>18093</v>
      </c>
      <c r="C15194" s="2" t="s">
        <v>18039</v>
      </c>
      <c r="D15194" s="1" t="s">
        <v>19</v>
      </c>
      <c r="E15194" s="3" t="str">
        <f t="shared" si="738"/>
        <v>2-Pack XIAOMI REDMI 13C Skärmskydd - Härdat Glas 9H - Super kvalitet 3D</v>
      </c>
      <c r="F15194" s="1" t="s">
        <v>103</v>
      </c>
      <c r="G15194" s="1" t="s">
        <v>104</v>
      </c>
      <c r="H15194" s="1" t="s">
        <v>105</v>
      </c>
      <c r="I15194" s="1" t="s">
        <v>16</v>
      </c>
      <c r="J15194" s="1" t="s">
        <v>23</v>
      </c>
      <c r="K15194" s="1" t="s">
        <v>16</v>
      </c>
      <c r="L15194" s="1" t="s">
        <v>16</v>
      </c>
      <c r="M15194" s="1" t="s">
        <v>16</v>
      </c>
      <c r="N15194" s="1" t="s">
        <v>16</v>
      </c>
      <c r="O15194" s="1">
        <v>63.2</v>
      </c>
      <c r="P15194" s="1">
        <v>1.0</v>
      </c>
    </row>
    <row r="15195">
      <c r="A15195" s="1" t="s">
        <v>29</v>
      </c>
      <c r="B15195" s="1" t="s">
        <v>18094</v>
      </c>
      <c r="C15195" s="2" t="s">
        <v>18039</v>
      </c>
      <c r="D15195" s="1" t="s">
        <v>19</v>
      </c>
      <c r="E15195" s="3" t="str">
        <f t="shared" si="738"/>
        <v>2-Pack XIAOMI REDMI 13C Skärmskydd - Härdat Glas 9H - Super kvalitet 3D</v>
      </c>
      <c r="F15195" s="1" t="s">
        <v>103</v>
      </c>
      <c r="G15195" s="1" t="s">
        <v>104</v>
      </c>
      <c r="H15195" s="1" t="s">
        <v>105</v>
      </c>
      <c r="I15195" s="1" t="s">
        <v>16</v>
      </c>
      <c r="J15195" s="1" t="s">
        <v>23</v>
      </c>
      <c r="K15195" s="1" t="s">
        <v>16</v>
      </c>
      <c r="L15195" s="1" t="s">
        <v>16</v>
      </c>
      <c r="M15195" s="1" t="s">
        <v>16</v>
      </c>
      <c r="N15195" s="1" t="s">
        <v>16</v>
      </c>
      <c r="O15195" s="1">
        <v>63.2</v>
      </c>
      <c r="P15195" s="1">
        <v>1.0</v>
      </c>
    </row>
    <row r="15196">
      <c r="A15196" s="1" t="s">
        <v>29</v>
      </c>
      <c r="B15196" s="1" t="s">
        <v>18095</v>
      </c>
      <c r="C15196" s="2" t="s">
        <v>18039</v>
      </c>
      <c r="D15196" s="1" t="s">
        <v>19</v>
      </c>
      <c r="E15196" s="3" t="str">
        <f t="shared" si="738"/>
        <v>2-Pack XIAOMI REDMI 13C Skärmskydd - Härdat Glas 9H - Super kvalitet 3D</v>
      </c>
      <c r="F15196" s="1" t="s">
        <v>103</v>
      </c>
      <c r="G15196" s="1" t="s">
        <v>104</v>
      </c>
      <c r="H15196" s="1" t="s">
        <v>105</v>
      </c>
      <c r="I15196" s="1" t="s">
        <v>16</v>
      </c>
      <c r="J15196" s="1" t="s">
        <v>23</v>
      </c>
      <c r="K15196" s="1" t="s">
        <v>16</v>
      </c>
      <c r="L15196" s="1" t="s">
        <v>16</v>
      </c>
      <c r="M15196" s="1" t="s">
        <v>16</v>
      </c>
      <c r="N15196" s="1" t="s">
        <v>16</v>
      </c>
      <c r="O15196" s="1">
        <v>63.2</v>
      </c>
      <c r="P15196" s="1">
        <v>1.0</v>
      </c>
    </row>
    <row r="15197">
      <c r="A15197" s="1" t="s">
        <v>29</v>
      </c>
      <c r="B15197" s="1" t="s">
        <v>18096</v>
      </c>
      <c r="C15197" s="2" t="s">
        <v>18039</v>
      </c>
      <c r="D15197" s="1" t="s">
        <v>19</v>
      </c>
      <c r="E15197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197" s="1" t="s">
        <v>3098</v>
      </c>
      <c r="G15197" s="1" t="s">
        <v>3099</v>
      </c>
      <c r="H15197" s="1" t="s">
        <v>3100</v>
      </c>
      <c r="I15197" s="1" t="s">
        <v>16</v>
      </c>
      <c r="J15197" s="1" t="s">
        <v>23</v>
      </c>
      <c r="K15197" s="1" t="s">
        <v>16</v>
      </c>
      <c r="L15197" s="1" t="s">
        <v>16</v>
      </c>
      <c r="M15197" s="1" t="s">
        <v>16</v>
      </c>
      <c r="N15197" s="1" t="s">
        <v>16</v>
      </c>
      <c r="O15197" s="1">
        <v>63.2</v>
      </c>
      <c r="P15197" s="1">
        <v>1.0</v>
      </c>
    </row>
    <row r="15198">
      <c r="A15198" s="1" t="s">
        <v>29</v>
      </c>
      <c r="B15198" s="1" t="s">
        <v>18097</v>
      </c>
      <c r="C15198" s="2" t="s">
        <v>18039</v>
      </c>
      <c r="D15198" s="1" t="s">
        <v>19</v>
      </c>
      <c r="E1519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5198" s="1" t="s">
        <v>614</v>
      </c>
      <c r="G15198" s="1" t="s">
        <v>615</v>
      </c>
      <c r="H15198" s="1" t="s">
        <v>616</v>
      </c>
      <c r="I15198" s="1" t="s">
        <v>16</v>
      </c>
      <c r="J15198" s="1" t="s">
        <v>23</v>
      </c>
      <c r="K15198" s="1" t="s">
        <v>16</v>
      </c>
      <c r="L15198" s="1" t="s">
        <v>16</v>
      </c>
      <c r="M15198" s="1" t="s">
        <v>16</v>
      </c>
      <c r="N15198" s="1" t="s">
        <v>16</v>
      </c>
      <c r="O15198" s="1">
        <v>71.2</v>
      </c>
      <c r="P15198" s="1">
        <v>1.0</v>
      </c>
    </row>
    <row r="15199">
      <c r="A15199" s="1" t="s">
        <v>29</v>
      </c>
      <c r="B15199" s="1" t="s">
        <v>18098</v>
      </c>
      <c r="C15199" s="2" t="s">
        <v>18039</v>
      </c>
      <c r="D15199" s="1" t="s">
        <v>19</v>
      </c>
      <c r="E15199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199" s="1" t="s">
        <v>709</v>
      </c>
      <c r="G15199" s="1" t="s">
        <v>710</v>
      </c>
      <c r="H15199" s="1" t="s">
        <v>711</v>
      </c>
      <c r="I15199" s="1" t="s">
        <v>16</v>
      </c>
      <c r="J15199" s="1" t="s">
        <v>23</v>
      </c>
      <c r="K15199" s="1" t="s">
        <v>16</v>
      </c>
      <c r="L15199" s="1" t="s">
        <v>16</v>
      </c>
      <c r="M15199" s="1" t="s">
        <v>16</v>
      </c>
      <c r="N15199" s="1" t="s">
        <v>16</v>
      </c>
      <c r="O15199" s="1">
        <v>63.2</v>
      </c>
      <c r="P15199" s="1">
        <v>1.0</v>
      </c>
    </row>
    <row r="15200">
      <c r="A15200" s="1" t="s">
        <v>29</v>
      </c>
      <c r="B15200" s="1" t="s">
        <v>18099</v>
      </c>
      <c r="C15200" s="2" t="s">
        <v>18039</v>
      </c>
      <c r="D15200" s="1" t="s">
        <v>19</v>
      </c>
      <c r="E15200" s="3" t="str">
        <f>HYPERLINK("https://fyndiq.se/produkt/432d784756a84eff/", "2-Pack Samsung Galaxy S20FE - Härdat Glas-9H -Super kvalitet 3D")</f>
        <v>2-Pack Samsung Galaxy S20FE - Härdat Glas-9H -Super kvalitet 3D</v>
      </c>
      <c r="F15200" s="1" t="s">
        <v>1078</v>
      </c>
      <c r="G15200" s="1" t="s">
        <v>1079</v>
      </c>
      <c r="H15200" s="1" t="s">
        <v>1080</v>
      </c>
      <c r="I15200" s="1" t="s">
        <v>16</v>
      </c>
      <c r="J15200" s="1" t="s">
        <v>23</v>
      </c>
      <c r="K15200" s="1" t="s">
        <v>16</v>
      </c>
      <c r="L15200" s="1" t="s">
        <v>16</v>
      </c>
      <c r="M15200" s="1" t="s">
        <v>16</v>
      </c>
      <c r="N15200" s="1" t="s">
        <v>16</v>
      </c>
      <c r="O15200" s="1">
        <v>63.2</v>
      </c>
      <c r="P15200" s="1">
        <v>1.0</v>
      </c>
    </row>
    <row r="15201">
      <c r="A15201" s="1" t="s">
        <v>29</v>
      </c>
      <c r="B15201" s="1" t="s">
        <v>18100</v>
      </c>
      <c r="C15201" s="2" t="s">
        <v>18039</v>
      </c>
      <c r="D15201" s="1" t="s">
        <v>19</v>
      </c>
      <c r="E15201" s="3" t="str">
        <f>HYPERLINK("https://fyndiq.se/produkt/13e76851ca504320/", "2-Pack Samsung Galaxy S22 Ultra - Härdat glas 9H - Top kvalitet")</f>
        <v>2-Pack Samsung Galaxy S22 Ultra - Härdat glas 9H - Top kvalitet</v>
      </c>
      <c r="F15201" s="1" t="s">
        <v>140</v>
      </c>
      <c r="G15201" s="1" t="s">
        <v>141</v>
      </c>
      <c r="H15201" s="1" t="s">
        <v>142</v>
      </c>
      <c r="I15201" s="1" t="s">
        <v>16</v>
      </c>
      <c r="J15201" s="1" t="s">
        <v>23</v>
      </c>
      <c r="K15201" s="1" t="s">
        <v>16</v>
      </c>
      <c r="L15201" s="1" t="s">
        <v>16</v>
      </c>
      <c r="M15201" s="1" t="s">
        <v>16</v>
      </c>
      <c r="N15201" s="1" t="s">
        <v>16</v>
      </c>
      <c r="O15201" s="1">
        <v>63.2</v>
      </c>
      <c r="P15201" s="1">
        <v>1.0</v>
      </c>
    </row>
    <row r="15202">
      <c r="A15202" s="1" t="s">
        <v>29</v>
      </c>
      <c r="B15202" s="1" t="s">
        <v>18101</v>
      </c>
      <c r="C15202" s="2" t="s">
        <v>18039</v>
      </c>
      <c r="D15202" s="1" t="s">
        <v>19</v>
      </c>
      <c r="E15202" s="3" t="str">
        <f>HYPERLINK("https://fyndiq.se/produkt/56c72c0ba5f749b5/", "2-Pack SAMSUNG S24 Skärmskydd - Härdat Glas 9H - Super kvalitet 3D")</f>
        <v>2-Pack SAMSUNG S24 Skärmskydd - Härdat Glas 9H - Super kvalitet 3D</v>
      </c>
      <c r="F15202" s="1" t="s">
        <v>263</v>
      </c>
      <c r="G15202" s="1" t="s">
        <v>264</v>
      </c>
      <c r="H15202" s="1" t="s">
        <v>265</v>
      </c>
      <c r="I15202" s="1" t="s">
        <v>16</v>
      </c>
      <c r="J15202" s="1" t="s">
        <v>23</v>
      </c>
      <c r="K15202" s="1" t="s">
        <v>16</v>
      </c>
      <c r="L15202" s="1" t="s">
        <v>16</v>
      </c>
      <c r="M15202" s="1" t="s">
        <v>16</v>
      </c>
      <c r="N15202" s="1" t="s">
        <v>16</v>
      </c>
      <c r="O15202" s="1">
        <v>63.2</v>
      </c>
      <c r="P15202" s="1">
        <v>1.0</v>
      </c>
    </row>
    <row r="15203">
      <c r="A15203" s="1" t="s">
        <v>29</v>
      </c>
      <c r="B15203" s="1" t="s">
        <v>18102</v>
      </c>
      <c r="C15203" s="2" t="s">
        <v>18039</v>
      </c>
      <c r="D15203" s="1" t="s">
        <v>19</v>
      </c>
      <c r="E15203" s="3" t="str">
        <f>HYPERLINK("https://fyndiq.se/produkt/447465e3e57040fa/", "Samsung Galaxy Z FOLD 4 - Härdat Glas 9H-Super Kvalitet 3D")</f>
        <v>Samsung Galaxy Z FOLD 4 - Härdat Glas 9H-Super Kvalitet 3D</v>
      </c>
      <c r="F15203" s="1" t="s">
        <v>3960</v>
      </c>
      <c r="G15203" s="1" t="s">
        <v>3961</v>
      </c>
      <c r="H15203" s="1" t="s">
        <v>3962</v>
      </c>
      <c r="I15203" s="1" t="s">
        <v>16</v>
      </c>
      <c r="J15203" s="1" t="s">
        <v>23</v>
      </c>
      <c r="K15203" s="1" t="s">
        <v>16</v>
      </c>
      <c r="L15203" s="1" t="s">
        <v>16</v>
      </c>
      <c r="M15203" s="1" t="s">
        <v>16</v>
      </c>
      <c r="N15203" s="1" t="s">
        <v>16</v>
      </c>
      <c r="O15203" s="1">
        <v>71.2</v>
      </c>
      <c r="P15203" s="1">
        <v>2.0</v>
      </c>
    </row>
    <row r="15204">
      <c r="A15204" s="1" t="s">
        <v>29</v>
      </c>
      <c r="B15204" s="1" t="s">
        <v>18103</v>
      </c>
      <c r="C15204" s="2" t="s">
        <v>18039</v>
      </c>
      <c r="D15204" s="1" t="s">
        <v>19</v>
      </c>
      <c r="E15204" s="3" t="str">
        <f>HYPERLINK("https://fyndiq.se/produkt/56c72c0ba5f749b5/", "2-Pack SAMSUNG S24 Skärmskydd - Härdat Glas 9H - Super kvalitet 3D")</f>
        <v>2-Pack SAMSUNG S24 Skärmskydd - Härdat Glas 9H - Super kvalitet 3D</v>
      </c>
      <c r="F15204" s="1" t="s">
        <v>263</v>
      </c>
      <c r="G15204" s="1" t="s">
        <v>264</v>
      </c>
      <c r="H15204" s="1" t="s">
        <v>265</v>
      </c>
      <c r="I15204" s="1" t="s">
        <v>16</v>
      </c>
      <c r="J15204" s="1" t="s">
        <v>23</v>
      </c>
      <c r="K15204" s="1" t="s">
        <v>16</v>
      </c>
      <c r="L15204" s="1" t="s">
        <v>16</v>
      </c>
      <c r="M15204" s="1" t="s">
        <v>16</v>
      </c>
      <c r="N15204" s="1" t="s">
        <v>16</v>
      </c>
      <c r="O15204" s="1">
        <v>63.2</v>
      </c>
      <c r="P15204" s="1">
        <v>1.0</v>
      </c>
    </row>
    <row r="15205">
      <c r="A15205" s="1" t="s">
        <v>29</v>
      </c>
      <c r="B15205" s="1" t="s">
        <v>18104</v>
      </c>
      <c r="C15205" s="2" t="s">
        <v>18039</v>
      </c>
      <c r="D15205" s="1" t="s">
        <v>19</v>
      </c>
      <c r="E15205" s="3" t="str">
        <f>HYPERLINK("https://fyndiq.se/produkt/f15b82570d4144d0/", "2-Pack Apple Watch 41mm – Härdat glas 9H – Super kvalitet 3D")</f>
        <v>2-Pack Apple Watch 41mm – Härdat glas 9H – Super kvalitet 3D</v>
      </c>
      <c r="F15205" s="1" t="s">
        <v>144</v>
      </c>
      <c r="G15205" s="1" t="s">
        <v>145</v>
      </c>
      <c r="H15205" s="1" t="s">
        <v>146</v>
      </c>
      <c r="I15205" s="1" t="s">
        <v>16</v>
      </c>
      <c r="J15205" s="1" t="s">
        <v>23</v>
      </c>
      <c r="K15205" s="1" t="s">
        <v>16</v>
      </c>
      <c r="L15205" s="1" t="s">
        <v>16</v>
      </c>
      <c r="M15205" s="1" t="s">
        <v>16</v>
      </c>
      <c r="N15205" s="1" t="s">
        <v>16</v>
      </c>
      <c r="O15205" s="1">
        <v>55.2</v>
      </c>
      <c r="P15205" s="1">
        <v>1.0</v>
      </c>
    </row>
    <row r="15206">
      <c r="A15206" s="1" t="s">
        <v>29</v>
      </c>
      <c r="B15206" s="1" t="s">
        <v>18105</v>
      </c>
      <c r="C15206" s="2" t="s">
        <v>18039</v>
      </c>
      <c r="D15206" s="1" t="s">
        <v>19</v>
      </c>
      <c r="E15206" s="3" t="str">
        <f>HYPERLINK("https://fyndiq.se/produkt/e5a6f72cdd084932/", "1-Pack Samsung S20 PLUS 5G Skärmskydd - Härdat Glas 9H - Super kvalitet 3D")</f>
        <v>1-Pack Samsung S20 PLUS 5G Skärmskydd - Härdat Glas 9H - Super kvalitet 3D</v>
      </c>
      <c r="F15206" s="1" t="s">
        <v>688</v>
      </c>
      <c r="G15206" s="1" t="s">
        <v>689</v>
      </c>
      <c r="H15206" s="1" t="s">
        <v>690</v>
      </c>
      <c r="I15206" s="1" t="s">
        <v>16</v>
      </c>
      <c r="J15206" s="1" t="s">
        <v>23</v>
      </c>
      <c r="K15206" s="1" t="s">
        <v>16</v>
      </c>
      <c r="L15206" s="1" t="s">
        <v>16</v>
      </c>
      <c r="M15206" s="1" t="s">
        <v>16</v>
      </c>
      <c r="N15206" s="1" t="s">
        <v>16</v>
      </c>
      <c r="O15206" s="1">
        <v>55.2</v>
      </c>
      <c r="P15206" s="1">
        <v>2.0</v>
      </c>
    </row>
    <row r="15207">
      <c r="A15207" s="1" t="s">
        <v>29</v>
      </c>
      <c r="B15207" s="1" t="s">
        <v>18106</v>
      </c>
      <c r="C15207" s="2" t="s">
        <v>18039</v>
      </c>
      <c r="D15207" s="1" t="s">
        <v>19</v>
      </c>
      <c r="E15207" s="3" t="str">
        <f>HYPERLINK("https://fyndiq.se/produkt/6845cc33a92c425a/", "Sony Xperia Pro1 - Härdat Glas 9H - Super kvalitet 3D Skärmskydd")</f>
        <v>Sony Xperia Pro1 - Härdat Glas 9H - Super kvalitet 3D Skärmskydd</v>
      </c>
      <c r="F15207" s="1" t="s">
        <v>18107</v>
      </c>
      <c r="G15207" s="1" t="s">
        <v>18108</v>
      </c>
      <c r="H15207" s="1" t="s">
        <v>18109</v>
      </c>
      <c r="I15207" s="1" t="s">
        <v>16</v>
      </c>
      <c r="J15207" s="1" t="s">
        <v>23</v>
      </c>
      <c r="K15207" s="1" t="s">
        <v>16</v>
      </c>
      <c r="L15207" s="1" t="s">
        <v>16</v>
      </c>
      <c r="M15207" s="1" t="s">
        <v>16</v>
      </c>
      <c r="N15207" s="1" t="s">
        <v>16</v>
      </c>
      <c r="O15207" s="1">
        <v>47.2</v>
      </c>
      <c r="P15207" s="1">
        <v>1.0</v>
      </c>
    </row>
    <row r="15208">
      <c r="A15208" s="1" t="s">
        <v>29</v>
      </c>
      <c r="B15208" s="1" t="s">
        <v>18110</v>
      </c>
      <c r="C15208" s="2" t="s">
        <v>18039</v>
      </c>
      <c r="D15208" s="1" t="s">
        <v>19</v>
      </c>
      <c r="E15208" s="3" t="str">
        <f t="shared" ref="E15208:E15209" si="739">HYPERLINK("https://fyndiq.se/produkt/a871a7da0b2249a8/", "2-Pack Iphone 11 Pro Max - 9H Härdat Glass - Top Kvalitet")</f>
        <v>2-Pack Iphone 11 Pro Max - 9H Härdat Glass - Top Kvalitet</v>
      </c>
      <c r="F15208" s="1" t="s">
        <v>559</v>
      </c>
      <c r="G15208" s="1" t="s">
        <v>560</v>
      </c>
      <c r="H15208" s="1" t="s">
        <v>561</v>
      </c>
      <c r="I15208" s="1" t="s">
        <v>16</v>
      </c>
      <c r="J15208" s="1" t="s">
        <v>23</v>
      </c>
      <c r="K15208" s="1" t="s">
        <v>16</v>
      </c>
      <c r="L15208" s="1" t="s">
        <v>16</v>
      </c>
      <c r="M15208" s="1" t="s">
        <v>16</v>
      </c>
      <c r="N15208" s="1" t="s">
        <v>16</v>
      </c>
      <c r="O15208" s="1">
        <v>47.2</v>
      </c>
      <c r="P15208" s="1">
        <v>1.0</v>
      </c>
    </row>
    <row r="15209">
      <c r="A15209" s="1" t="s">
        <v>29</v>
      </c>
      <c r="B15209" s="1" t="s">
        <v>18111</v>
      </c>
      <c r="C15209" s="2" t="s">
        <v>18039</v>
      </c>
      <c r="D15209" s="1" t="s">
        <v>19</v>
      </c>
      <c r="E15209" s="3" t="str">
        <f t="shared" si="739"/>
        <v>2-Pack Iphone 11 Pro Max - 9H Härdat Glass - Top Kvalitet</v>
      </c>
      <c r="F15209" s="1" t="s">
        <v>559</v>
      </c>
      <c r="G15209" s="1" t="s">
        <v>560</v>
      </c>
      <c r="H15209" s="1" t="s">
        <v>561</v>
      </c>
      <c r="I15209" s="1" t="s">
        <v>16</v>
      </c>
      <c r="J15209" s="1" t="s">
        <v>23</v>
      </c>
      <c r="K15209" s="1" t="s">
        <v>16</v>
      </c>
      <c r="L15209" s="1" t="s">
        <v>16</v>
      </c>
      <c r="M15209" s="1" t="s">
        <v>16</v>
      </c>
      <c r="N15209" s="1" t="s">
        <v>16</v>
      </c>
      <c r="O15209" s="1">
        <v>47.2</v>
      </c>
      <c r="P15209" s="1">
        <v>1.0</v>
      </c>
    </row>
    <row r="15210">
      <c r="A15210" s="1" t="s">
        <v>29</v>
      </c>
      <c r="B15210" s="1" t="s">
        <v>18112</v>
      </c>
      <c r="C15210" s="2" t="s">
        <v>18039</v>
      </c>
      <c r="D15210" s="1" t="s">
        <v>19</v>
      </c>
      <c r="E15210" s="3" t="str">
        <f>HYPERLINK("https://fyndiq.se/produkt/647459cfec2947f5/", "2-Pack XIAOMI REDMI 13C Skärmskydd &amp; 1-Pack linsskydd - Härdat Glas 9H - Super kvalitet 3D")</f>
        <v>2-Pack XIAOMI REDMI 13C Skärmskydd &amp; 1-Pack linsskydd - Härdat Glas 9H - Super kvalitet 3D</v>
      </c>
      <c r="F15210" s="1" t="s">
        <v>296</v>
      </c>
      <c r="G15210" s="1" t="s">
        <v>297</v>
      </c>
      <c r="H15210" s="1" t="s">
        <v>298</v>
      </c>
      <c r="I15210" s="1" t="s">
        <v>16</v>
      </c>
      <c r="J15210" s="1" t="s">
        <v>23</v>
      </c>
      <c r="K15210" s="1" t="s">
        <v>16</v>
      </c>
      <c r="L15210" s="1" t="s">
        <v>16</v>
      </c>
      <c r="M15210" s="1" t="s">
        <v>16</v>
      </c>
      <c r="N15210" s="1" t="s">
        <v>16</v>
      </c>
      <c r="O15210" s="1">
        <v>71.2</v>
      </c>
      <c r="P15210" s="1">
        <v>1.0</v>
      </c>
    </row>
    <row r="15211">
      <c r="A15211" s="1" t="s">
        <v>29</v>
      </c>
      <c r="B15211" s="1" t="s">
        <v>18113</v>
      </c>
      <c r="C15211" s="2" t="s">
        <v>18039</v>
      </c>
      <c r="D15211" s="1" t="s">
        <v>19</v>
      </c>
      <c r="E15211" s="3" t="str">
        <f>HYPERLINK("https://fyndiq.se/produkt/6ff896a82a134dbd/", "2-Pack IPhone 12 Mini - Härdat Glas 9H - Super Kvalitet 3D")</f>
        <v>2-Pack IPhone 12 Mini - Härdat Glas 9H - Super Kvalitet 3D</v>
      </c>
      <c r="F15211" s="1" t="s">
        <v>55</v>
      </c>
      <c r="G15211" s="1" t="s">
        <v>56</v>
      </c>
      <c r="H15211" s="1" t="s">
        <v>57</v>
      </c>
      <c r="I15211" s="1" t="s">
        <v>16</v>
      </c>
      <c r="J15211" s="1" t="s">
        <v>23</v>
      </c>
      <c r="K15211" s="1" t="s">
        <v>16</v>
      </c>
      <c r="L15211" s="1" t="s">
        <v>16</v>
      </c>
      <c r="M15211" s="1" t="s">
        <v>16</v>
      </c>
      <c r="N15211" s="1" t="s">
        <v>16</v>
      </c>
      <c r="O15211" s="1">
        <v>47.2</v>
      </c>
      <c r="P15211" s="1">
        <v>1.0</v>
      </c>
    </row>
    <row r="15212">
      <c r="A15212" s="1" t="s">
        <v>29</v>
      </c>
      <c r="B15212" s="1" t="s">
        <v>18114</v>
      </c>
      <c r="C15212" s="2" t="s">
        <v>18039</v>
      </c>
      <c r="D15212" s="1" t="s">
        <v>19</v>
      </c>
      <c r="E15212" s="3" t="str">
        <f>HYPERLINK("https://fyndiq.se/produkt/d9019afe8c214e75/", "Apple iPad AIR 5 (2022 10.9 Inch) - Härdat Glas 9H - Super Kvalitet Skärmskydd")</f>
        <v>Apple iPad AIR 5 (2022 10.9 Inch) - Härdat Glas 9H - Super Kvalitet Skärmskydd</v>
      </c>
      <c r="F15212" s="1" t="s">
        <v>3457</v>
      </c>
      <c r="G15212" s="1" t="s">
        <v>3458</v>
      </c>
      <c r="H15212" s="1" t="s">
        <v>3459</v>
      </c>
      <c r="I15212" s="1" t="s">
        <v>16</v>
      </c>
      <c r="J15212" s="1" t="s">
        <v>23</v>
      </c>
      <c r="K15212" s="1" t="s">
        <v>16</v>
      </c>
      <c r="L15212" s="1" t="s">
        <v>16</v>
      </c>
      <c r="M15212" s="1" t="s">
        <v>16</v>
      </c>
      <c r="N15212" s="1" t="s">
        <v>16</v>
      </c>
      <c r="O15212" s="1">
        <v>119.2</v>
      </c>
      <c r="P15212" s="1">
        <v>1.0</v>
      </c>
    </row>
    <row r="15213">
      <c r="A15213" s="1" t="s">
        <v>29</v>
      </c>
      <c r="B15213" s="1" t="s">
        <v>18115</v>
      </c>
      <c r="C15213" s="2" t="s">
        <v>18039</v>
      </c>
      <c r="D15213" s="1" t="s">
        <v>19</v>
      </c>
      <c r="E15213" s="3" t="str">
        <f>HYPERLINK("https://fyndiq.se/produkt/0b2f55cbfc0d4bc8/", "Skärmskydd Iphone 12 / 12 Pro , härdat glas, hög kvalitet.")</f>
        <v>Skärmskydd Iphone 12 / 12 Pro , härdat glas, hög kvalitet.</v>
      </c>
      <c r="F15213" s="1" t="s">
        <v>587</v>
      </c>
      <c r="G15213" s="1" t="s">
        <v>588</v>
      </c>
      <c r="H15213" s="1" t="s">
        <v>589</v>
      </c>
      <c r="I15213" s="1" t="s">
        <v>1673</v>
      </c>
      <c r="J15213" s="1" t="s">
        <v>9</v>
      </c>
      <c r="K15213" s="2" t="s">
        <v>15384</v>
      </c>
      <c r="L15213" s="1" t="s">
        <v>2811</v>
      </c>
      <c r="M15213" s="1" t="s">
        <v>16</v>
      </c>
      <c r="N15213" s="1" t="s">
        <v>16</v>
      </c>
      <c r="O15213" s="1">
        <v>39.2</v>
      </c>
      <c r="P15213" s="1">
        <v>1.0</v>
      </c>
    </row>
    <row r="15214">
      <c r="A15214" s="1" t="s">
        <v>29</v>
      </c>
      <c r="B15214" s="1" t="s">
        <v>18116</v>
      </c>
      <c r="C15214" s="2" t="s">
        <v>18039</v>
      </c>
      <c r="D15214" s="1" t="s">
        <v>19</v>
      </c>
      <c r="E1521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214" s="1" t="s">
        <v>47</v>
      </c>
      <c r="G15214" s="2" t="s">
        <v>48</v>
      </c>
      <c r="H15214" s="1" t="s">
        <v>49</v>
      </c>
      <c r="I15214" s="1" t="s">
        <v>16</v>
      </c>
      <c r="J15214" s="1" t="s">
        <v>23</v>
      </c>
      <c r="K15214" s="1" t="s">
        <v>16</v>
      </c>
      <c r="L15214" s="1" t="s">
        <v>16</v>
      </c>
      <c r="M15214" s="1" t="s">
        <v>16</v>
      </c>
      <c r="N15214" s="1" t="s">
        <v>16</v>
      </c>
      <c r="O15214" s="1">
        <v>183.2</v>
      </c>
      <c r="P15214" s="1">
        <v>1.0</v>
      </c>
    </row>
    <row r="15215">
      <c r="A15215" s="1" t="s">
        <v>29</v>
      </c>
      <c r="B15215" s="1" t="s">
        <v>18117</v>
      </c>
      <c r="C15215" s="2" t="s">
        <v>18039</v>
      </c>
      <c r="D15215" s="1" t="s">
        <v>19</v>
      </c>
      <c r="E15215" s="3" t="str">
        <f>HYPERLINK("https://fyndiq.se/produkt/7c8e1f7cd5454c02/", "3-Pack Samsung Galaxy Tab A8 WiFi - Härdat Glas 9H - Super Kvalitet")</f>
        <v>3-Pack Samsung Galaxy Tab A8 WiFi - Härdat Glas 9H - Super Kvalitet</v>
      </c>
      <c r="F15215" s="1" t="s">
        <v>3852</v>
      </c>
      <c r="G15215" s="1" t="s">
        <v>3853</v>
      </c>
      <c r="H15215" s="1" t="s">
        <v>3854</v>
      </c>
      <c r="I15215" s="1" t="s">
        <v>16</v>
      </c>
      <c r="J15215" s="1" t="s">
        <v>23</v>
      </c>
      <c r="K15215" s="1" t="s">
        <v>16</v>
      </c>
      <c r="L15215" s="1" t="s">
        <v>16</v>
      </c>
      <c r="M15215" s="1" t="s">
        <v>16</v>
      </c>
      <c r="N15215" s="1" t="s">
        <v>16</v>
      </c>
      <c r="O15215" s="1">
        <v>151.2</v>
      </c>
      <c r="P15215" s="1">
        <v>1.0</v>
      </c>
    </row>
    <row r="15216">
      <c r="A15216" s="1" t="s">
        <v>29</v>
      </c>
      <c r="B15216" s="1" t="s">
        <v>18118</v>
      </c>
      <c r="C15216" s="2" t="s">
        <v>18039</v>
      </c>
      <c r="D15216" s="1" t="s">
        <v>19</v>
      </c>
      <c r="E15216" s="3" t="str">
        <f>HYPERLINK("https://fyndiq.se/produkt/d6b71edbeded4e01/", "2-Pack Privacy Samsung A04S Skärmskydd &amp; 2-Pack linsskydd - Härdat Glas 9H - Super kvalitet 3D")</f>
        <v>2-Pack Privacy Samsung A04S Skärmskydd &amp; 2-Pack linsskydd - Härdat Glas 9H - Super kvalitet 3D</v>
      </c>
      <c r="F15216" s="1" t="s">
        <v>18119</v>
      </c>
      <c r="G15216" s="1" t="s">
        <v>18120</v>
      </c>
      <c r="H15216" s="1" t="s">
        <v>18121</v>
      </c>
      <c r="I15216" s="1" t="s">
        <v>16</v>
      </c>
      <c r="J15216" s="1" t="s">
        <v>23</v>
      </c>
      <c r="K15216" s="1" t="s">
        <v>16</v>
      </c>
      <c r="L15216" s="1" t="s">
        <v>16</v>
      </c>
      <c r="M15216" s="1" t="s">
        <v>16</v>
      </c>
      <c r="N15216" s="1" t="s">
        <v>16</v>
      </c>
      <c r="O15216" s="1">
        <v>95.2</v>
      </c>
      <c r="P15216" s="1">
        <v>1.0</v>
      </c>
    </row>
    <row r="15217">
      <c r="A15217" s="1" t="s">
        <v>29</v>
      </c>
      <c r="B15217" s="1" t="s">
        <v>18122</v>
      </c>
      <c r="C15217" s="2" t="s">
        <v>18039</v>
      </c>
      <c r="D15217" s="1" t="s">
        <v>19</v>
      </c>
      <c r="E15217" s="3" t="str">
        <f>HYPERLINK("https://fyndiq.se/produkt/be6eec91ca7d4a55/", "1-Pack Självlysande Skärmskydd For iPhone 13 Pro Max - Härdat Glas 9H - Super Kvalitet 3D")</f>
        <v>1-Pack Självlysande Skärmskydd For iPhone 13 Pro Max - Härdat Glas 9H - Super Kvalitet 3D</v>
      </c>
      <c r="F15217" s="1" t="s">
        <v>10922</v>
      </c>
      <c r="G15217" s="1" t="s">
        <v>10923</v>
      </c>
      <c r="H15217" s="1" t="s">
        <v>10924</v>
      </c>
      <c r="I15217" s="1" t="s">
        <v>16</v>
      </c>
      <c r="J15217" s="1" t="s">
        <v>23</v>
      </c>
      <c r="K15217" s="1" t="s">
        <v>16</v>
      </c>
      <c r="L15217" s="1" t="s">
        <v>16</v>
      </c>
      <c r="M15217" s="1" t="s">
        <v>16</v>
      </c>
      <c r="N15217" s="1" t="s">
        <v>16</v>
      </c>
      <c r="O15217" s="1">
        <v>39.2</v>
      </c>
      <c r="P15217" s="1">
        <v>1.0</v>
      </c>
    </row>
    <row r="15218">
      <c r="A15218" s="1" t="s">
        <v>29</v>
      </c>
      <c r="B15218" s="1" t="s">
        <v>18123</v>
      </c>
      <c r="C15218" s="2" t="s">
        <v>18039</v>
      </c>
      <c r="D15218" s="1" t="s">
        <v>19</v>
      </c>
      <c r="E15218" s="3" t="str">
        <f>HYPERLINK("https://fyndiq.se/produkt/a871a7da0b2249a8/", "2-Pack Iphone 11 Pro Max - 9H Härdat Glass - Top Kvalitet")</f>
        <v>2-Pack Iphone 11 Pro Max - 9H Härdat Glass - Top Kvalitet</v>
      </c>
      <c r="F15218" s="1" t="s">
        <v>559</v>
      </c>
      <c r="G15218" s="1" t="s">
        <v>560</v>
      </c>
      <c r="H15218" s="1" t="s">
        <v>561</v>
      </c>
      <c r="I15218" s="1" t="s">
        <v>16</v>
      </c>
      <c r="J15218" s="1" t="s">
        <v>23</v>
      </c>
      <c r="K15218" s="1" t="s">
        <v>16</v>
      </c>
      <c r="L15218" s="1" t="s">
        <v>16</v>
      </c>
      <c r="M15218" s="1" t="s">
        <v>16</v>
      </c>
      <c r="N15218" s="1" t="s">
        <v>16</v>
      </c>
      <c r="O15218" s="1">
        <v>47.2</v>
      </c>
      <c r="P15218" s="1">
        <v>1.0</v>
      </c>
    </row>
    <row r="15219">
      <c r="A15219" s="1" t="s">
        <v>29</v>
      </c>
      <c r="B15219" s="1" t="s">
        <v>18124</v>
      </c>
      <c r="C15219" s="2" t="s">
        <v>18039</v>
      </c>
      <c r="D15219" s="1" t="s">
        <v>19</v>
      </c>
      <c r="E15219" s="3" t="str">
        <f>HYPERLINK("https://fyndiq.se/produkt/13e76851ca504320/", "2-Pack Samsung Galaxy S22 Ultra - Härdat glas 9H - Top kvalitet")</f>
        <v>2-Pack Samsung Galaxy S22 Ultra - Härdat glas 9H - Top kvalitet</v>
      </c>
      <c r="F15219" s="1" t="s">
        <v>140</v>
      </c>
      <c r="G15219" s="1" t="s">
        <v>141</v>
      </c>
      <c r="H15219" s="1" t="s">
        <v>142</v>
      </c>
      <c r="I15219" s="1" t="s">
        <v>16</v>
      </c>
      <c r="J15219" s="1" t="s">
        <v>23</v>
      </c>
      <c r="K15219" s="1" t="s">
        <v>16</v>
      </c>
      <c r="L15219" s="1" t="s">
        <v>16</v>
      </c>
      <c r="M15219" s="1" t="s">
        <v>16</v>
      </c>
      <c r="N15219" s="1" t="s">
        <v>16</v>
      </c>
      <c r="O15219" s="1">
        <v>63.2</v>
      </c>
      <c r="P15219" s="1">
        <v>1.0</v>
      </c>
    </row>
    <row r="15220">
      <c r="A15220" s="1" t="s">
        <v>29</v>
      </c>
      <c r="B15220" s="1" t="s">
        <v>18125</v>
      </c>
      <c r="C15220" s="2" t="s">
        <v>18039</v>
      </c>
      <c r="D15220" s="1" t="s">
        <v>19</v>
      </c>
      <c r="E15220" s="3" t="str">
        <f>HYPERLINK("https://fyndiq.se/produkt/dfe28e565d2e4c8d/", "2 Pack Samsung S21 FE - 9H Härdat Glass - Super Kvalitet 3D")</f>
        <v>2 Pack Samsung S21 FE - 9H Härdat Glass - Super Kvalitet 3D</v>
      </c>
      <c r="F15220" s="1" t="s">
        <v>276</v>
      </c>
      <c r="G15220" s="1" t="s">
        <v>277</v>
      </c>
      <c r="H15220" s="1" t="s">
        <v>278</v>
      </c>
      <c r="I15220" s="1" t="s">
        <v>16</v>
      </c>
      <c r="J15220" s="1" t="s">
        <v>23</v>
      </c>
      <c r="K15220" s="1" t="s">
        <v>16</v>
      </c>
      <c r="L15220" s="1" t="s">
        <v>16</v>
      </c>
      <c r="M15220" s="1" t="s">
        <v>16</v>
      </c>
      <c r="N15220" s="1" t="s">
        <v>16</v>
      </c>
      <c r="O15220" s="1">
        <v>63.2</v>
      </c>
      <c r="P15220" s="1">
        <v>1.0</v>
      </c>
    </row>
    <row r="15221">
      <c r="A15221" s="1" t="s">
        <v>29</v>
      </c>
      <c r="B15221" s="1" t="s">
        <v>18126</v>
      </c>
      <c r="C15221" s="2" t="s">
        <v>18039</v>
      </c>
      <c r="D15221" s="1" t="s">
        <v>19</v>
      </c>
      <c r="E15221" s="3" t="str">
        <f t="shared" ref="E15221:E15222" si="740">HYPERLINK("https://fyndiq.se/produkt/4bbb3fa8e0b44286/", "2-Pack XIAOMI REDMI 13C Skärmskydd - Härdat Glas 9H - Super kvalitet 3D")</f>
        <v>2-Pack XIAOMI REDMI 13C Skärmskydd - Härdat Glas 9H - Super kvalitet 3D</v>
      </c>
      <c r="F15221" s="1" t="s">
        <v>103</v>
      </c>
      <c r="G15221" s="1" t="s">
        <v>104</v>
      </c>
      <c r="H15221" s="1" t="s">
        <v>105</v>
      </c>
      <c r="I15221" s="1" t="s">
        <v>16</v>
      </c>
      <c r="J15221" s="1" t="s">
        <v>23</v>
      </c>
      <c r="K15221" s="1" t="s">
        <v>16</v>
      </c>
      <c r="L15221" s="1" t="s">
        <v>16</v>
      </c>
      <c r="M15221" s="1" t="s">
        <v>16</v>
      </c>
      <c r="N15221" s="1" t="s">
        <v>16</v>
      </c>
      <c r="O15221" s="1">
        <v>63.2</v>
      </c>
      <c r="P15221" s="1">
        <v>1.0</v>
      </c>
    </row>
    <row r="15222">
      <c r="A15222" s="1" t="s">
        <v>29</v>
      </c>
      <c r="B15222" s="1" t="s">
        <v>18127</v>
      </c>
      <c r="C15222" s="2" t="s">
        <v>18039</v>
      </c>
      <c r="D15222" s="1" t="s">
        <v>19</v>
      </c>
      <c r="E15222" s="3" t="str">
        <f t="shared" si="740"/>
        <v>2-Pack XIAOMI REDMI 13C Skärmskydd - Härdat Glas 9H - Super kvalitet 3D</v>
      </c>
      <c r="F15222" s="1" t="s">
        <v>103</v>
      </c>
      <c r="G15222" s="1" t="s">
        <v>104</v>
      </c>
      <c r="H15222" s="1" t="s">
        <v>105</v>
      </c>
      <c r="I15222" s="1" t="s">
        <v>16</v>
      </c>
      <c r="J15222" s="1" t="s">
        <v>23</v>
      </c>
      <c r="K15222" s="1" t="s">
        <v>16</v>
      </c>
      <c r="L15222" s="1" t="s">
        <v>16</v>
      </c>
      <c r="M15222" s="1" t="s">
        <v>16</v>
      </c>
      <c r="N15222" s="1" t="s">
        <v>16</v>
      </c>
      <c r="O15222" s="1">
        <v>63.2</v>
      </c>
      <c r="P15222" s="1">
        <v>1.0</v>
      </c>
    </row>
    <row r="15223">
      <c r="A15223" s="1" t="s">
        <v>29</v>
      </c>
      <c r="B15223" s="1" t="s">
        <v>18128</v>
      </c>
      <c r="C15223" s="2" t="s">
        <v>18039</v>
      </c>
      <c r="D15223" s="1" t="s">
        <v>19</v>
      </c>
      <c r="E15223" s="3" t="str">
        <f>HYPERLINK("https://fyndiq.se/produkt/416415a768684efb/", "2-Pack Samsung Galaxy S21 5G - 9H Härdat Glas - HD")</f>
        <v>2-Pack Samsung Galaxy S21 5G - 9H Härdat Glas - HD</v>
      </c>
      <c r="F15223" s="1" t="s">
        <v>39</v>
      </c>
      <c r="G15223" s="1" t="s">
        <v>40</v>
      </c>
      <c r="H15223" s="1" t="s">
        <v>41</v>
      </c>
      <c r="I15223" s="1" t="s">
        <v>16</v>
      </c>
      <c r="J15223" s="1" t="s">
        <v>23</v>
      </c>
      <c r="K15223" s="1" t="s">
        <v>16</v>
      </c>
      <c r="L15223" s="1" t="s">
        <v>16</v>
      </c>
      <c r="M15223" s="1" t="s">
        <v>16</v>
      </c>
      <c r="N15223" s="1" t="s">
        <v>16</v>
      </c>
      <c r="O15223" s="1">
        <v>63.2</v>
      </c>
      <c r="P15223" s="1">
        <v>1.0</v>
      </c>
    </row>
    <row r="15224">
      <c r="A15224" s="1" t="s">
        <v>29</v>
      </c>
      <c r="B15224" s="1" t="s">
        <v>18129</v>
      </c>
      <c r="C15224" s="2" t="s">
        <v>18039</v>
      </c>
      <c r="D15224" s="1" t="s">
        <v>19</v>
      </c>
      <c r="E15224" s="3" t="str">
        <f>HYPERLINK("https://fyndiq.se/produkt/ef10e4ba492c46df/", "2-Pack Samsung S23 FE 5G - 9H Härdat Glass - Super Kvalitet 3D")</f>
        <v>2-Pack Samsung S23 FE 5G - 9H Härdat Glass - Super Kvalitet 3D</v>
      </c>
      <c r="F15224" s="1" t="s">
        <v>2521</v>
      </c>
      <c r="G15224" s="1" t="s">
        <v>2522</v>
      </c>
      <c r="H15224" s="1" t="s">
        <v>2523</v>
      </c>
      <c r="I15224" s="1" t="s">
        <v>16</v>
      </c>
      <c r="J15224" s="1" t="s">
        <v>23</v>
      </c>
      <c r="K15224" s="1" t="s">
        <v>16</v>
      </c>
      <c r="L15224" s="1" t="s">
        <v>16</v>
      </c>
      <c r="M15224" s="1" t="s">
        <v>16</v>
      </c>
      <c r="N15224" s="1" t="s">
        <v>16</v>
      </c>
      <c r="O15224" s="1">
        <v>63.2</v>
      </c>
      <c r="P15224" s="1">
        <v>1.0</v>
      </c>
    </row>
    <row r="15225">
      <c r="A15225" s="1" t="s">
        <v>29</v>
      </c>
      <c r="B15225" s="1" t="s">
        <v>18130</v>
      </c>
      <c r="C15225" s="2" t="s">
        <v>18039</v>
      </c>
      <c r="D15225" s="1" t="s">
        <v>19</v>
      </c>
      <c r="E15225" s="3" t="str">
        <f>HYPERLINK("https://fyndiq.se/produkt/3d51d3faa7b24e28/", "2-Pack SONY XPERIA 5 V Skärmskydd - Härdat Glas 9H - Super kvalitet 3D")</f>
        <v>2-Pack SONY XPERIA 5 V Skärmskydd - Härdat Glas 9H - Super kvalitet 3D</v>
      </c>
      <c r="F15225" s="1" t="s">
        <v>136</v>
      </c>
      <c r="G15225" s="1" t="s">
        <v>137</v>
      </c>
      <c r="H15225" s="1" t="s">
        <v>138</v>
      </c>
      <c r="I15225" s="1" t="s">
        <v>16</v>
      </c>
      <c r="J15225" s="1" t="s">
        <v>23</v>
      </c>
      <c r="K15225" s="1" t="s">
        <v>16</v>
      </c>
      <c r="L15225" s="1" t="s">
        <v>16</v>
      </c>
      <c r="M15225" s="1" t="s">
        <v>16</v>
      </c>
      <c r="N15225" s="1" t="s">
        <v>16</v>
      </c>
      <c r="O15225" s="1">
        <v>63.2</v>
      </c>
      <c r="P15225" s="1">
        <v>1.0</v>
      </c>
    </row>
    <row r="15226">
      <c r="A15226" s="1" t="s">
        <v>29</v>
      </c>
      <c r="B15226" s="1" t="s">
        <v>18131</v>
      </c>
      <c r="C15226" s="2" t="s">
        <v>18039</v>
      </c>
      <c r="D15226" s="1" t="s">
        <v>19</v>
      </c>
      <c r="E15226" s="3" t="str">
        <f>HYPERLINK("https://fyndiq.se/produkt/84cea09838d342cf/", "Sony Xperia 10 V - Härdat Glas 9H - Super Kvalitet 3D Skärmskydd")</f>
        <v>Sony Xperia 10 V - Härdat Glas 9H - Super Kvalitet 3D Skärmskydd</v>
      </c>
      <c r="F15226" s="1" t="s">
        <v>1784</v>
      </c>
      <c r="G15226" s="1" t="s">
        <v>1785</v>
      </c>
      <c r="H15226" s="1" t="s">
        <v>1786</v>
      </c>
      <c r="I15226" s="1" t="s">
        <v>16</v>
      </c>
      <c r="J15226" s="1" t="s">
        <v>23</v>
      </c>
      <c r="K15226" s="1" t="s">
        <v>16</v>
      </c>
      <c r="L15226" s="1" t="s">
        <v>16</v>
      </c>
      <c r="M15226" s="1" t="s">
        <v>16</v>
      </c>
      <c r="N15226" s="1" t="s">
        <v>16</v>
      </c>
      <c r="O15226" s="1">
        <v>63.2</v>
      </c>
      <c r="P15226" s="1">
        <v>2.0</v>
      </c>
    </row>
    <row r="15227">
      <c r="A15227" s="1" t="s">
        <v>29</v>
      </c>
      <c r="B15227" s="1" t="s">
        <v>18132</v>
      </c>
      <c r="C15227" s="2" t="s">
        <v>18039</v>
      </c>
      <c r="D15227" s="1" t="s">
        <v>19</v>
      </c>
      <c r="E15227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5227" s="1" t="s">
        <v>5279</v>
      </c>
      <c r="G15227" s="1" t="s">
        <v>5280</v>
      </c>
      <c r="H15227" s="1" t="s">
        <v>5281</v>
      </c>
      <c r="I15227" s="1" t="s">
        <v>16</v>
      </c>
      <c r="J15227" s="1" t="s">
        <v>23</v>
      </c>
      <c r="K15227" s="1" t="s">
        <v>16</v>
      </c>
      <c r="L15227" s="1" t="s">
        <v>16</v>
      </c>
      <c r="M15227" s="1" t="s">
        <v>16</v>
      </c>
      <c r="N15227" s="1" t="s">
        <v>16</v>
      </c>
      <c r="O15227" s="1">
        <v>71.2</v>
      </c>
      <c r="P15227" s="1">
        <v>1.0</v>
      </c>
    </row>
    <row r="15228">
      <c r="A15228" s="1" t="s">
        <v>29</v>
      </c>
      <c r="B15228" s="1" t="s">
        <v>18133</v>
      </c>
      <c r="C15228" s="2" t="s">
        <v>18134</v>
      </c>
      <c r="D15228" s="1" t="s">
        <v>19</v>
      </c>
      <c r="E15228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5228" s="1" t="s">
        <v>464</v>
      </c>
      <c r="G15228" s="1" t="s">
        <v>465</v>
      </c>
      <c r="H15228" s="1" t="s">
        <v>466</v>
      </c>
      <c r="I15228" s="1" t="s">
        <v>16</v>
      </c>
      <c r="J15228" s="1" t="s">
        <v>23</v>
      </c>
      <c r="K15228" s="1" t="s">
        <v>16</v>
      </c>
      <c r="L15228" s="1" t="s">
        <v>16</v>
      </c>
      <c r="M15228" s="1" t="s">
        <v>16</v>
      </c>
      <c r="N15228" s="1" t="s">
        <v>16</v>
      </c>
      <c r="O15228" s="1">
        <v>71.2</v>
      </c>
      <c r="P15228" s="1">
        <v>1.0</v>
      </c>
    </row>
    <row r="15229">
      <c r="A15229" s="1" t="s">
        <v>29</v>
      </c>
      <c r="B15229" s="1" t="s">
        <v>18135</v>
      </c>
      <c r="C15229" s="2" t="s">
        <v>18134</v>
      </c>
      <c r="D15229" s="1" t="s">
        <v>19</v>
      </c>
      <c r="E1522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5229" s="1" t="s">
        <v>729</v>
      </c>
      <c r="G15229" s="1" t="s">
        <v>730</v>
      </c>
      <c r="H15229" s="1" t="s">
        <v>731</v>
      </c>
      <c r="I15229" s="1" t="s">
        <v>16</v>
      </c>
      <c r="J15229" s="1" t="s">
        <v>23</v>
      </c>
      <c r="K15229" s="1" t="s">
        <v>16</v>
      </c>
      <c r="L15229" s="1" t="s">
        <v>16</v>
      </c>
      <c r="M15229" s="1" t="s">
        <v>16</v>
      </c>
      <c r="N15229" s="1" t="s">
        <v>16</v>
      </c>
      <c r="O15229" s="1">
        <v>63.2</v>
      </c>
      <c r="P15229" s="1">
        <v>1.0</v>
      </c>
    </row>
    <row r="15230">
      <c r="A15230" s="1" t="s">
        <v>29</v>
      </c>
      <c r="B15230" s="1" t="s">
        <v>18136</v>
      </c>
      <c r="C15230" s="2" t="s">
        <v>18134</v>
      </c>
      <c r="D15230" s="1" t="s">
        <v>19</v>
      </c>
      <c r="E15230" s="3" t="str">
        <f>HYPERLINK("https://fyndiq.se/produkt/84cea09838d342cf/", "Sony Xperia 10 V - Härdat Glas 9H - Super Kvalitet 3D Skärmskydd")</f>
        <v>Sony Xperia 10 V - Härdat Glas 9H - Super Kvalitet 3D Skärmskydd</v>
      </c>
      <c r="F15230" s="1" t="s">
        <v>1784</v>
      </c>
      <c r="G15230" s="1" t="s">
        <v>1785</v>
      </c>
      <c r="H15230" s="1" t="s">
        <v>1786</v>
      </c>
      <c r="I15230" s="1" t="s">
        <v>16</v>
      </c>
      <c r="J15230" s="1" t="s">
        <v>23</v>
      </c>
      <c r="K15230" s="1" t="s">
        <v>16</v>
      </c>
      <c r="L15230" s="1" t="s">
        <v>16</v>
      </c>
      <c r="M15230" s="1" t="s">
        <v>16</v>
      </c>
      <c r="N15230" s="1" t="s">
        <v>16</v>
      </c>
      <c r="O15230" s="1">
        <v>63.2</v>
      </c>
      <c r="P15230" s="1">
        <v>1.0</v>
      </c>
    </row>
    <row r="15231">
      <c r="A15231" s="1" t="s">
        <v>29</v>
      </c>
      <c r="B15231" s="1" t="s">
        <v>18137</v>
      </c>
      <c r="C15231" s="2" t="s">
        <v>18134</v>
      </c>
      <c r="D15231" s="1" t="s">
        <v>19</v>
      </c>
      <c r="E15231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5231" s="1" t="s">
        <v>3577</v>
      </c>
      <c r="G15231" s="1" t="s">
        <v>3578</v>
      </c>
      <c r="H15231" s="1" t="s">
        <v>3579</v>
      </c>
      <c r="I15231" s="1" t="s">
        <v>16</v>
      </c>
      <c r="J15231" s="1" t="s">
        <v>23</v>
      </c>
      <c r="K15231" s="1" t="s">
        <v>16</v>
      </c>
      <c r="L15231" s="1" t="s">
        <v>16</v>
      </c>
      <c r="M15231" s="1" t="s">
        <v>16</v>
      </c>
      <c r="N15231" s="1" t="s">
        <v>16</v>
      </c>
      <c r="O15231" s="1">
        <v>63.2</v>
      </c>
      <c r="P15231" s="1">
        <v>1.0</v>
      </c>
    </row>
    <row r="15232">
      <c r="A15232" s="1" t="s">
        <v>29</v>
      </c>
      <c r="B15232" s="1" t="s">
        <v>18138</v>
      </c>
      <c r="C15232" s="2" t="s">
        <v>18134</v>
      </c>
      <c r="D15232" s="1" t="s">
        <v>19</v>
      </c>
      <c r="E15232" s="3" t="str">
        <f>HYPERLINK("https://fyndiq.se/produkt/b4055a42fc914eaf/", "2-Pack SAMSUNG WATCH 44MM Skärmskydd - Härdat Glas 9H - Super kvalitet 3D")</f>
        <v>2-Pack SAMSUNG WATCH 44MM Skärmskydd - Härdat Glas 9H - Super kvalitet 3D</v>
      </c>
      <c r="F15232" s="1" t="s">
        <v>1408</v>
      </c>
      <c r="G15232" s="1" t="s">
        <v>1409</v>
      </c>
      <c r="H15232" s="1" t="s">
        <v>1410</v>
      </c>
      <c r="I15232" s="1" t="s">
        <v>16</v>
      </c>
      <c r="J15232" s="1" t="s">
        <v>23</v>
      </c>
      <c r="K15232" s="1" t="s">
        <v>16</v>
      </c>
      <c r="L15232" s="1" t="s">
        <v>16</v>
      </c>
      <c r="M15232" s="1" t="s">
        <v>16</v>
      </c>
      <c r="N15232" s="1" t="s">
        <v>16</v>
      </c>
      <c r="O15232" s="1">
        <v>63.2</v>
      </c>
      <c r="P15232" s="1">
        <v>1.0</v>
      </c>
    </row>
    <row r="15233">
      <c r="A15233" s="1" t="s">
        <v>29</v>
      </c>
      <c r="B15233" s="1" t="s">
        <v>18139</v>
      </c>
      <c r="C15233" s="2" t="s">
        <v>18134</v>
      </c>
      <c r="D15233" s="1" t="s">
        <v>19</v>
      </c>
      <c r="E15233" s="3" t="str">
        <f>HYPERLINK("https://fyndiq.se/produkt/2030c5450cfb4338/", "2 Pack Huawei P30 Pro - Härdat glas 9H – 3D Super kvalitet")</f>
        <v>2 Pack Huawei P30 Pro - Härdat glas 9H – 3D Super kvalitet</v>
      </c>
      <c r="F15233" s="1" t="s">
        <v>1091</v>
      </c>
      <c r="G15233" s="1" t="s">
        <v>1092</v>
      </c>
      <c r="H15233" s="1" t="s">
        <v>1093</v>
      </c>
      <c r="I15233" s="1" t="s">
        <v>16</v>
      </c>
      <c r="J15233" s="1" t="s">
        <v>23</v>
      </c>
      <c r="K15233" s="1" t="s">
        <v>16</v>
      </c>
      <c r="L15233" s="1" t="s">
        <v>16</v>
      </c>
      <c r="M15233" s="1" t="s">
        <v>16</v>
      </c>
      <c r="N15233" s="1" t="s">
        <v>16</v>
      </c>
      <c r="O15233" s="1">
        <v>71.2</v>
      </c>
      <c r="P15233" s="1">
        <v>1.0</v>
      </c>
    </row>
    <row r="15234">
      <c r="A15234" s="1" t="s">
        <v>29</v>
      </c>
      <c r="B15234" s="1" t="s">
        <v>18140</v>
      </c>
      <c r="C15234" s="2" t="s">
        <v>18134</v>
      </c>
      <c r="D15234" s="1" t="s">
        <v>19</v>
      </c>
      <c r="E15234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5234" s="1" t="s">
        <v>599</v>
      </c>
      <c r="G15234" s="1" t="s">
        <v>600</v>
      </c>
      <c r="H15234" s="1" t="s">
        <v>601</v>
      </c>
      <c r="I15234" s="1" t="s">
        <v>16</v>
      </c>
      <c r="J15234" s="1" t="s">
        <v>23</v>
      </c>
      <c r="K15234" s="1" t="s">
        <v>16</v>
      </c>
      <c r="L15234" s="1" t="s">
        <v>16</v>
      </c>
      <c r="M15234" s="1" t="s">
        <v>16</v>
      </c>
      <c r="N15234" s="1" t="s">
        <v>16</v>
      </c>
      <c r="O15234" s="1">
        <v>71.2</v>
      </c>
      <c r="P15234" s="1">
        <v>1.0</v>
      </c>
    </row>
    <row r="15235">
      <c r="A15235" s="1" t="s">
        <v>29</v>
      </c>
      <c r="B15235" s="1" t="s">
        <v>18141</v>
      </c>
      <c r="C15235" s="2" t="s">
        <v>18134</v>
      </c>
      <c r="D15235" s="1" t="s">
        <v>19</v>
      </c>
      <c r="E15235" s="3" t="str">
        <f>HYPERLINK("https://fyndiq.se/produkt/48b46200dc014b3e/", "2-Pack Iphone 8 Vit -Härdat Glas 9H-Super Kvalitet 3D Skärmskydd")</f>
        <v>2-Pack Iphone 8 Vit -Härdat Glas 9H-Super Kvalitet 3D Skärmskydd</v>
      </c>
      <c r="F15235" s="1" t="s">
        <v>2562</v>
      </c>
      <c r="G15235" s="1" t="s">
        <v>2563</v>
      </c>
      <c r="H15235" s="1" t="s">
        <v>2564</v>
      </c>
      <c r="I15235" s="1" t="s">
        <v>16</v>
      </c>
      <c r="J15235" s="1" t="s">
        <v>23</v>
      </c>
      <c r="K15235" s="1" t="s">
        <v>16</v>
      </c>
      <c r="L15235" s="1" t="s">
        <v>16</v>
      </c>
      <c r="M15235" s="1" t="s">
        <v>16</v>
      </c>
      <c r="N15235" s="1" t="s">
        <v>16</v>
      </c>
      <c r="O15235" s="1">
        <v>47.2</v>
      </c>
      <c r="P15235" s="1">
        <v>1.0</v>
      </c>
    </row>
    <row r="15236">
      <c r="A15236" s="1" t="s">
        <v>29</v>
      </c>
      <c r="B15236" s="1" t="s">
        <v>18142</v>
      </c>
      <c r="C15236" s="2" t="s">
        <v>18134</v>
      </c>
      <c r="D15236" s="1" t="s">
        <v>19</v>
      </c>
      <c r="E15236" s="3" t="str">
        <f t="shared" ref="E15236:E15237" si="741">HYPERLINK("https://fyndiq.se/produkt/432d784756a84eff/", "2-Pack Samsung Galaxy S20FE - Härdat Glas-9H -Super kvalitet 3D")</f>
        <v>2-Pack Samsung Galaxy S20FE - Härdat Glas-9H -Super kvalitet 3D</v>
      </c>
      <c r="F15236" s="1" t="s">
        <v>1078</v>
      </c>
      <c r="G15236" s="1" t="s">
        <v>1079</v>
      </c>
      <c r="H15236" s="1" t="s">
        <v>1080</v>
      </c>
      <c r="I15236" s="1" t="s">
        <v>16</v>
      </c>
      <c r="J15236" s="1" t="s">
        <v>23</v>
      </c>
      <c r="K15236" s="1" t="s">
        <v>16</v>
      </c>
      <c r="L15236" s="1" t="s">
        <v>16</v>
      </c>
      <c r="M15236" s="1" t="s">
        <v>16</v>
      </c>
      <c r="N15236" s="1" t="s">
        <v>16</v>
      </c>
      <c r="O15236" s="1">
        <v>63.2</v>
      </c>
      <c r="P15236" s="1">
        <v>1.0</v>
      </c>
    </row>
    <row r="15237">
      <c r="A15237" s="1" t="s">
        <v>29</v>
      </c>
      <c r="B15237" s="1" t="s">
        <v>18143</v>
      </c>
      <c r="C15237" s="2" t="s">
        <v>18134</v>
      </c>
      <c r="D15237" s="1" t="s">
        <v>19</v>
      </c>
      <c r="E15237" s="3" t="str">
        <f t="shared" si="741"/>
        <v>2-Pack Samsung Galaxy S20FE - Härdat Glas-9H -Super kvalitet 3D</v>
      </c>
      <c r="F15237" s="1" t="s">
        <v>1078</v>
      </c>
      <c r="G15237" s="1" t="s">
        <v>1079</v>
      </c>
      <c r="H15237" s="1" t="s">
        <v>1080</v>
      </c>
      <c r="I15237" s="1" t="s">
        <v>16</v>
      </c>
      <c r="J15237" s="1" t="s">
        <v>23</v>
      </c>
      <c r="K15237" s="1" t="s">
        <v>16</v>
      </c>
      <c r="L15237" s="1" t="s">
        <v>16</v>
      </c>
      <c r="M15237" s="1" t="s">
        <v>16</v>
      </c>
      <c r="N15237" s="1" t="s">
        <v>16</v>
      </c>
      <c r="O15237" s="1">
        <v>63.2</v>
      </c>
      <c r="P15237" s="1">
        <v>1.0</v>
      </c>
    </row>
    <row r="15238">
      <c r="A15238" s="1" t="s">
        <v>29</v>
      </c>
      <c r="B15238" s="1" t="s">
        <v>18144</v>
      </c>
      <c r="C15238" s="2" t="s">
        <v>18134</v>
      </c>
      <c r="D15238" s="1" t="s">
        <v>19</v>
      </c>
      <c r="E1523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238" s="1" t="s">
        <v>2144</v>
      </c>
      <c r="G15238" s="1" t="s">
        <v>2145</v>
      </c>
      <c r="H15238" s="1" t="s">
        <v>2146</v>
      </c>
      <c r="I15238" s="1" t="s">
        <v>16</v>
      </c>
      <c r="J15238" s="1" t="s">
        <v>23</v>
      </c>
      <c r="K15238" s="1" t="s">
        <v>16</v>
      </c>
      <c r="L15238" s="1" t="s">
        <v>16</v>
      </c>
      <c r="M15238" s="1" t="s">
        <v>16</v>
      </c>
      <c r="N15238" s="1" t="s">
        <v>16</v>
      </c>
      <c r="O15238" s="1">
        <v>63.2</v>
      </c>
      <c r="P15238" s="1">
        <v>1.0</v>
      </c>
    </row>
    <row r="15239">
      <c r="A15239" s="1" t="s">
        <v>29</v>
      </c>
      <c r="B15239" s="1" t="s">
        <v>18145</v>
      </c>
      <c r="C15239" s="2" t="s">
        <v>18134</v>
      </c>
      <c r="D15239" s="1" t="s">
        <v>19</v>
      </c>
      <c r="E15239" s="3" t="str">
        <f>HYPERLINK("https://fyndiq.se/produkt/b2b21eba0148489f/", "Samsung S8 härdat glass 3D heltäckande skärmskydd")</f>
        <v>Samsung S8 härdat glass 3D heltäckande skärmskydd</v>
      </c>
      <c r="F15239" s="1" t="s">
        <v>438</v>
      </c>
      <c r="G15239" s="1" t="s">
        <v>439</v>
      </c>
      <c r="H15239" s="1" t="s">
        <v>440</v>
      </c>
      <c r="I15239" s="1" t="s">
        <v>16</v>
      </c>
      <c r="J15239" s="1" t="s">
        <v>23</v>
      </c>
      <c r="K15239" s="1" t="s">
        <v>16</v>
      </c>
      <c r="L15239" s="1" t="s">
        <v>16</v>
      </c>
      <c r="M15239" s="1" t="s">
        <v>16</v>
      </c>
      <c r="N15239" s="1" t="s">
        <v>16</v>
      </c>
      <c r="O15239" s="1">
        <v>55.2</v>
      </c>
      <c r="P15239" s="1">
        <v>1.0</v>
      </c>
    </row>
    <row r="15240">
      <c r="A15240" s="1" t="s">
        <v>29</v>
      </c>
      <c r="B15240" s="1" t="s">
        <v>18146</v>
      </c>
      <c r="C15240" s="2" t="s">
        <v>18134</v>
      </c>
      <c r="D15240" s="1" t="s">
        <v>19</v>
      </c>
      <c r="E1524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240" s="1" t="s">
        <v>2144</v>
      </c>
      <c r="G15240" s="1" t="s">
        <v>2145</v>
      </c>
      <c r="H15240" s="1" t="s">
        <v>2146</v>
      </c>
      <c r="I15240" s="1" t="s">
        <v>16</v>
      </c>
      <c r="J15240" s="1" t="s">
        <v>23</v>
      </c>
      <c r="K15240" s="1" t="s">
        <v>16</v>
      </c>
      <c r="L15240" s="1" t="s">
        <v>16</v>
      </c>
      <c r="M15240" s="1" t="s">
        <v>16</v>
      </c>
      <c r="N15240" s="1" t="s">
        <v>16</v>
      </c>
      <c r="O15240" s="1">
        <v>63.2</v>
      </c>
      <c r="P15240" s="1">
        <v>1.0</v>
      </c>
    </row>
    <row r="15241">
      <c r="A15241" s="1" t="s">
        <v>29</v>
      </c>
      <c r="B15241" s="1" t="s">
        <v>18147</v>
      </c>
      <c r="C15241" s="2" t="s">
        <v>18134</v>
      </c>
      <c r="D15241" s="1" t="s">
        <v>19</v>
      </c>
      <c r="E15241" s="3" t="str">
        <f>HYPERLINK("https://fyndiq.se/produkt/4a37a66aa49247d0/", "Samsung S21 FE - 9H Härdat Glass - Super Kvalitet 3D")</f>
        <v>Samsung S21 FE - 9H Härdat Glass - Super Kvalitet 3D</v>
      </c>
      <c r="F15241" s="1" t="s">
        <v>4338</v>
      </c>
      <c r="G15241" s="1" t="s">
        <v>4339</v>
      </c>
      <c r="H15241" s="1" t="s">
        <v>4340</v>
      </c>
      <c r="I15241" s="1" t="s">
        <v>16</v>
      </c>
      <c r="J15241" s="1" t="s">
        <v>23</v>
      </c>
      <c r="K15241" s="1" t="s">
        <v>16</v>
      </c>
      <c r="L15241" s="1" t="s">
        <v>16</v>
      </c>
      <c r="M15241" s="1" t="s">
        <v>16</v>
      </c>
      <c r="N15241" s="1" t="s">
        <v>16</v>
      </c>
      <c r="O15241" s="1">
        <v>55.2</v>
      </c>
      <c r="P15241" s="1">
        <v>1.0</v>
      </c>
    </row>
    <row r="15242">
      <c r="A15242" s="1" t="s">
        <v>29</v>
      </c>
      <c r="B15242" s="1" t="s">
        <v>18148</v>
      </c>
      <c r="C15242" s="2" t="s">
        <v>18134</v>
      </c>
      <c r="D15242" s="1" t="s">
        <v>19</v>
      </c>
      <c r="E1524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242" s="1" t="s">
        <v>3643</v>
      </c>
      <c r="G15242" s="1" t="s">
        <v>3644</v>
      </c>
      <c r="H15242" s="1" t="s">
        <v>3645</v>
      </c>
      <c r="I15242" s="1" t="s">
        <v>16</v>
      </c>
      <c r="J15242" s="1" t="s">
        <v>23</v>
      </c>
      <c r="K15242" s="1" t="s">
        <v>16</v>
      </c>
      <c r="L15242" s="1" t="s">
        <v>16</v>
      </c>
      <c r="M15242" s="1" t="s">
        <v>16</v>
      </c>
      <c r="N15242" s="1" t="s">
        <v>16</v>
      </c>
      <c r="O15242" s="1">
        <v>71.2</v>
      </c>
      <c r="P15242" s="1">
        <v>2.0</v>
      </c>
    </row>
    <row r="15243">
      <c r="A15243" s="1" t="s">
        <v>29</v>
      </c>
      <c r="B15243" s="1" t="s">
        <v>18149</v>
      </c>
      <c r="C15243" s="2" t="s">
        <v>18134</v>
      </c>
      <c r="D15243" s="1" t="s">
        <v>19</v>
      </c>
      <c r="E15243" s="3" t="str">
        <f t="shared" ref="E15243:E15244" si="742">HYPERLINK("https://fyndiq.se/produkt/a047b5d99d58461d/", "2-Pack Google Pixel 6A - Härdat glas 9H - Super kvalitet 3D")</f>
        <v>2-Pack Google Pixel 6A - Härdat glas 9H - Super kvalitet 3D</v>
      </c>
      <c r="F15243" s="1" t="s">
        <v>1205</v>
      </c>
      <c r="G15243" s="1" t="s">
        <v>1206</v>
      </c>
      <c r="H15243" s="1" t="s">
        <v>1207</v>
      </c>
      <c r="I15243" s="1" t="s">
        <v>16</v>
      </c>
      <c r="J15243" s="1" t="s">
        <v>23</v>
      </c>
      <c r="K15243" s="1" t="s">
        <v>16</v>
      </c>
      <c r="L15243" s="1" t="s">
        <v>16</v>
      </c>
      <c r="M15243" s="1" t="s">
        <v>16</v>
      </c>
      <c r="N15243" s="1" t="s">
        <v>16</v>
      </c>
      <c r="O15243" s="1">
        <v>63.2</v>
      </c>
      <c r="P15243" s="1">
        <v>1.0</v>
      </c>
    </row>
    <row r="15244">
      <c r="A15244" s="1" t="s">
        <v>29</v>
      </c>
      <c r="B15244" s="1" t="s">
        <v>18150</v>
      </c>
      <c r="C15244" s="2" t="s">
        <v>18134</v>
      </c>
      <c r="D15244" s="1" t="s">
        <v>19</v>
      </c>
      <c r="E15244" s="3" t="str">
        <f t="shared" si="742"/>
        <v>2-Pack Google Pixel 6A - Härdat glas 9H - Super kvalitet 3D</v>
      </c>
      <c r="F15244" s="1" t="s">
        <v>1205</v>
      </c>
      <c r="G15244" s="1" t="s">
        <v>1206</v>
      </c>
      <c r="H15244" s="1" t="s">
        <v>1207</v>
      </c>
      <c r="I15244" s="1" t="s">
        <v>16</v>
      </c>
      <c r="J15244" s="1" t="s">
        <v>23</v>
      </c>
      <c r="K15244" s="1" t="s">
        <v>16</v>
      </c>
      <c r="L15244" s="1" t="s">
        <v>16</v>
      </c>
      <c r="M15244" s="1" t="s">
        <v>16</v>
      </c>
      <c r="N15244" s="1" t="s">
        <v>16</v>
      </c>
      <c r="O15244" s="1">
        <v>63.2</v>
      </c>
      <c r="P15244" s="1">
        <v>1.0</v>
      </c>
    </row>
    <row r="15245">
      <c r="A15245" s="1" t="s">
        <v>29</v>
      </c>
      <c r="B15245" s="1" t="s">
        <v>18151</v>
      </c>
      <c r="C15245" s="2" t="s">
        <v>18134</v>
      </c>
      <c r="D15245" s="1" t="s">
        <v>19</v>
      </c>
      <c r="E15245" s="3" t="str">
        <f>HYPERLINK("https://fyndiq.se/produkt/2477583187264ece/", "2-Pack Samsung S20 - 9H Härdat Glass - Top Kvalitet")</f>
        <v>2-Pack Samsung S20 - 9H Härdat Glass - Top Kvalitet</v>
      </c>
      <c r="F15245" s="1" t="s">
        <v>124</v>
      </c>
      <c r="G15245" s="1" t="s">
        <v>125</v>
      </c>
      <c r="H15245" s="1" t="s">
        <v>126</v>
      </c>
      <c r="I15245" s="1" t="s">
        <v>16</v>
      </c>
      <c r="J15245" s="1" t="s">
        <v>23</v>
      </c>
      <c r="K15245" s="1" t="s">
        <v>16</v>
      </c>
      <c r="L15245" s="1" t="s">
        <v>16</v>
      </c>
      <c r="M15245" s="1" t="s">
        <v>16</v>
      </c>
      <c r="N15245" s="1" t="s">
        <v>16</v>
      </c>
      <c r="O15245" s="1">
        <v>71.2</v>
      </c>
      <c r="P15245" s="1">
        <v>1.0</v>
      </c>
    </row>
    <row r="15246">
      <c r="A15246" s="1" t="s">
        <v>29</v>
      </c>
      <c r="B15246" s="1" t="s">
        <v>18152</v>
      </c>
      <c r="C15246" s="2" t="s">
        <v>18134</v>
      </c>
      <c r="D15246" s="1" t="s">
        <v>19</v>
      </c>
      <c r="E15246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246" s="1" t="s">
        <v>709</v>
      </c>
      <c r="G15246" s="1" t="s">
        <v>710</v>
      </c>
      <c r="H15246" s="1" t="s">
        <v>711</v>
      </c>
      <c r="I15246" s="1" t="s">
        <v>16</v>
      </c>
      <c r="J15246" s="1" t="s">
        <v>23</v>
      </c>
      <c r="K15246" s="1" t="s">
        <v>16</v>
      </c>
      <c r="L15246" s="1" t="s">
        <v>16</v>
      </c>
      <c r="M15246" s="1" t="s">
        <v>16</v>
      </c>
      <c r="N15246" s="1" t="s">
        <v>16</v>
      </c>
      <c r="O15246" s="1">
        <v>63.2</v>
      </c>
      <c r="P15246" s="1">
        <v>2.0</v>
      </c>
    </row>
    <row r="15247">
      <c r="A15247" s="1" t="s">
        <v>29</v>
      </c>
      <c r="B15247" s="1" t="s">
        <v>18153</v>
      </c>
      <c r="C15247" s="2" t="s">
        <v>18134</v>
      </c>
      <c r="D15247" s="1" t="s">
        <v>19</v>
      </c>
      <c r="E15247" s="3" t="str">
        <f>HYPERLINK("https://fyndiq.se/produkt/fdeead0025f9481d/", "Samsung S23 FE - 9H Härdat Glass - Super Kvalitet 3D")</f>
        <v>Samsung S23 FE - 9H Härdat Glass - Super Kvalitet 3D</v>
      </c>
      <c r="F15247" s="1" t="s">
        <v>9586</v>
      </c>
      <c r="G15247" s="1" t="s">
        <v>9587</v>
      </c>
      <c r="H15247" s="1" t="s">
        <v>9588</v>
      </c>
      <c r="I15247" s="1" t="s">
        <v>16</v>
      </c>
      <c r="J15247" s="1" t="s">
        <v>23</v>
      </c>
      <c r="K15247" s="1" t="s">
        <v>16</v>
      </c>
      <c r="L15247" s="1" t="s">
        <v>16</v>
      </c>
      <c r="M15247" s="1" t="s">
        <v>16</v>
      </c>
      <c r="N15247" s="1" t="s">
        <v>16</v>
      </c>
      <c r="O15247" s="1">
        <v>55.2</v>
      </c>
      <c r="P15247" s="1">
        <v>1.0</v>
      </c>
    </row>
    <row r="15248">
      <c r="A15248" s="1" t="s">
        <v>29</v>
      </c>
      <c r="B15248" s="1" t="s">
        <v>18154</v>
      </c>
      <c r="C15248" s="2" t="s">
        <v>18134</v>
      </c>
      <c r="D15248" s="1" t="s">
        <v>19</v>
      </c>
      <c r="E15248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15248" s="1" t="s">
        <v>3794</v>
      </c>
      <c r="G15248" s="1" t="s">
        <v>3795</v>
      </c>
      <c r="H15248" s="1" t="s">
        <v>3796</v>
      </c>
      <c r="I15248" s="1" t="s">
        <v>16</v>
      </c>
      <c r="J15248" s="1" t="s">
        <v>23</v>
      </c>
      <c r="K15248" s="1" t="s">
        <v>16</v>
      </c>
      <c r="L15248" s="1" t="s">
        <v>16</v>
      </c>
      <c r="M15248" s="1" t="s">
        <v>16</v>
      </c>
      <c r="N15248" s="1" t="s">
        <v>16</v>
      </c>
      <c r="O15248" s="1">
        <v>135.2</v>
      </c>
      <c r="P15248" s="1">
        <v>1.0</v>
      </c>
    </row>
    <row r="15249">
      <c r="A15249" s="1" t="s">
        <v>29</v>
      </c>
      <c r="B15249" s="1" t="s">
        <v>18155</v>
      </c>
      <c r="C15249" s="2" t="s">
        <v>18134</v>
      </c>
      <c r="D15249" s="1" t="s">
        <v>19</v>
      </c>
      <c r="E15249" s="3" t="str">
        <f>HYPERLINK("https://fyndiq.se/produkt/e09cb1ad27c94cb3/", "Samsung S22 ULTRA - 9H Härdat Glass - 3D Super Kvalitet")</f>
        <v>Samsung S22 ULTRA - 9H Härdat Glass - 3D Super Kvalitet</v>
      </c>
      <c r="F15249" s="1" t="s">
        <v>1969</v>
      </c>
      <c r="G15249" s="1" t="s">
        <v>1970</v>
      </c>
      <c r="H15249" s="1" t="s">
        <v>1971</v>
      </c>
      <c r="I15249" s="1" t="s">
        <v>16</v>
      </c>
      <c r="J15249" s="1" t="s">
        <v>23</v>
      </c>
      <c r="K15249" s="1" t="s">
        <v>16</v>
      </c>
      <c r="L15249" s="1" t="s">
        <v>16</v>
      </c>
      <c r="M15249" s="1" t="s">
        <v>16</v>
      </c>
      <c r="N15249" s="1" t="s">
        <v>16</v>
      </c>
      <c r="O15249" s="1">
        <v>55.2</v>
      </c>
      <c r="P15249" s="1">
        <v>1.0</v>
      </c>
    </row>
    <row r="15250">
      <c r="A15250" s="1" t="s">
        <v>29</v>
      </c>
      <c r="B15250" s="1" t="s">
        <v>18156</v>
      </c>
      <c r="C15250" s="2" t="s">
        <v>18134</v>
      </c>
      <c r="D15250" s="1" t="s">
        <v>19</v>
      </c>
      <c r="E15250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5250" s="1" t="s">
        <v>4240</v>
      </c>
      <c r="G15250" s="1" t="s">
        <v>4241</v>
      </c>
      <c r="H15250" s="1" t="s">
        <v>4242</v>
      </c>
      <c r="I15250" s="1" t="s">
        <v>16</v>
      </c>
      <c r="J15250" s="1" t="s">
        <v>23</v>
      </c>
      <c r="K15250" s="1" t="s">
        <v>16</v>
      </c>
      <c r="L15250" s="1" t="s">
        <v>16</v>
      </c>
      <c r="M15250" s="1" t="s">
        <v>16</v>
      </c>
      <c r="N15250" s="1" t="s">
        <v>16</v>
      </c>
      <c r="O15250" s="1">
        <v>63.2</v>
      </c>
      <c r="P15250" s="1">
        <v>1.0</v>
      </c>
    </row>
    <row r="15251">
      <c r="A15251" s="1" t="s">
        <v>29</v>
      </c>
      <c r="B15251" s="1" t="s">
        <v>18157</v>
      </c>
      <c r="C15251" s="2" t="s">
        <v>18134</v>
      </c>
      <c r="D15251" s="1" t="s">
        <v>19</v>
      </c>
      <c r="E15251" s="3" t="str">
        <f t="shared" ref="E15251:E15253" si="743">HYPERLINK("https://fyndiq.se/produkt/08d44de1ca3946df/", "2-Pack Samsung Galaxy S10 - Härdat Glas 9H – 3D Skärmskydd - Super kvalitet")</f>
        <v>2-Pack Samsung Galaxy S10 - Härdat Glas 9H – 3D Skärmskydd - Super kvalitet</v>
      </c>
      <c r="F15251" s="1" t="s">
        <v>729</v>
      </c>
      <c r="G15251" s="1" t="s">
        <v>730</v>
      </c>
      <c r="H15251" s="1" t="s">
        <v>731</v>
      </c>
      <c r="I15251" s="1" t="s">
        <v>16</v>
      </c>
      <c r="J15251" s="1" t="s">
        <v>23</v>
      </c>
      <c r="K15251" s="1" t="s">
        <v>16</v>
      </c>
      <c r="L15251" s="1" t="s">
        <v>16</v>
      </c>
      <c r="M15251" s="1" t="s">
        <v>16</v>
      </c>
      <c r="N15251" s="1" t="s">
        <v>16</v>
      </c>
      <c r="O15251" s="1">
        <v>63.2</v>
      </c>
      <c r="P15251" s="1">
        <v>1.0</v>
      </c>
    </row>
    <row r="15252">
      <c r="A15252" s="1" t="s">
        <v>29</v>
      </c>
      <c r="B15252" s="1" t="s">
        <v>18158</v>
      </c>
      <c r="C15252" s="2" t="s">
        <v>18134</v>
      </c>
      <c r="D15252" s="1" t="s">
        <v>19</v>
      </c>
      <c r="E15252" s="3" t="str">
        <f t="shared" si="743"/>
        <v>2-Pack Samsung Galaxy S10 - Härdat Glas 9H – 3D Skärmskydd - Super kvalitet</v>
      </c>
      <c r="F15252" s="1" t="s">
        <v>729</v>
      </c>
      <c r="G15252" s="1" t="s">
        <v>730</v>
      </c>
      <c r="H15252" s="1" t="s">
        <v>731</v>
      </c>
      <c r="I15252" s="1" t="s">
        <v>16</v>
      </c>
      <c r="J15252" s="1" t="s">
        <v>23</v>
      </c>
      <c r="K15252" s="1" t="s">
        <v>16</v>
      </c>
      <c r="L15252" s="1" t="s">
        <v>16</v>
      </c>
      <c r="M15252" s="1" t="s">
        <v>16</v>
      </c>
      <c r="N15252" s="1" t="s">
        <v>16</v>
      </c>
      <c r="O15252" s="1">
        <v>63.2</v>
      </c>
      <c r="P15252" s="1">
        <v>1.0</v>
      </c>
    </row>
    <row r="15253">
      <c r="A15253" s="1" t="s">
        <v>29</v>
      </c>
      <c r="B15253" s="1" t="s">
        <v>18159</v>
      </c>
      <c r="C15253" s="2" t="s">
        <v>18134</v>
      </c>
      <c r="D15253" s="1" t="s">
        <v>19</v>
      </c>
      <c r="E15253" s="3" t="str">
        <f t="shared" si="743"/>
        <v>2-Pack Samsung Galaxy S10 - Härdat Glas 9H – 3D Skärmskydd - Super kvalitet</v>
      </c>
      <c r="F15253" s="1" t="s">
        <v>729</v>
      </c>
      <c r="G15253" s="1" t="s">
        <v>730</v>
      </c>
      <c r="H15253" s="1" t="s">
        <v>731</v>
      </c>
      <c r="I15253" s="1" t="s">
        <v>16</v>
      </c>
      <c r="J15253" s="1" t="s">
        <v>23</v>
      </c>
      <c r="K15253" s="1" t="s">
        <v>16</v>
      </c>
      <c r="L15253" s="1" t="s">
        <v>16</v>
      </c>
      <c r="M15253" s="1" t="s">
        <v>16</v>
      </c>
      <c r="N15253" s="1" t="s">
        <v>16</v>
      </c>
      <c r="O15253" s="1">
        <v>63.2</v>
      </c>
      <c r="P15253" s="1">
        <v>1.0</v>
      </c>
    </row>
    <row r="15254">
      <c r="A15254" s="1" t="s">
        <v>29</v>
      </c>
      <c r="B15254" s="1" t="s">
        <v>18160</v>
      </c>
      <c r="C15254" s="2" t="s">
        <v>18134</v>
      </c>
      <c r="D15254" s="1" t="s">
        <v>19</v>
      </c>
      <c r="E15254" s="3" t="str">
        <f>HYPERLINK("https://fyndiq.se/produkt/a511a8922e36455c/", "2 Pack Samsung S8 - Härdat glas 9H–Super kvalitet 3D Skärmskydd")</f>
        <v>2 Pack Samsung S8 - Härdat glas 9H–Super kvalitet 3D Skärmskydd</v>
      </c>
      <c r="F15254" s="1" t="s">
        <v>1083</v>
      </c>
      <c r="G15254" s="1" t="s">
        <v>1084</v>
      </c>
      <c r="H15254" s="1" t="s">
        <v>1085</v>
      </c>
      <c r="I15254" s="1" t="s">
        <v>16</v>
      </c>
      <c r="J15254" s="1" t="s">
        <v>23</v>
      </c>
      <c r="K15254" s="1" t="s">
        <v>16</v>
      </c>
      <c r="L15254" s="1" t="s">
        <v>16</v>
      </c>
      <c r="M15254" s="1" t="s">
        <v>16</v>
      </c>
      <c r="N15254" s="1" t="s">
        <v>16</v>
      </c>
      <c r="O15254" s="1">
        <v>63.2</v>
      </c>
      <c r="P15254" s="1">
        <v>1.0</v>
      </c>
    </row>
    <row r="15255">
      <c r="A15255" s="1" t="s">
        <v>29</v>
      </c>
      <c r="B15255" s="1" t="s">
        <v>18161</v>
      </c>
      <c r="C15255" s="2" t="s">
        <v>18134</v>
      </c>
      <c r="D15255" s="1" t="s">
        <v>19</v>
      </c>
      <c r="E15255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5255" s="1" t="s">
        <v>2699</v>
      </c>
      <c r="G15255" s="1" t="s">
        <v>2700</v>
      </c>
      <c r="H15255" s="1" t="s">
        <v>2701</v>
      </c>
      <c r="I15255" s="1" t="s">
        <v>16</v>
      </c>
      <c r="J15255" s="1" t="s">
        <v>23</v>
      </c>
      <c r="K15255" s="1" t="s">
        <v>16</v>
      </c>
      <c r="L15255" s="1" t="s">
        <v>16</v>
      </c>
      <c r="M15255" s="1" t="s">
        <v>16</v>
      </c>
      <c r="N15255" s="1" t="s">
        <v>16</v>
      </c>
      <c r="O15255" s="1">
        <v>71.2</v>
      </c>
      <c r="P15255" s="1">
        <v>1.0</v>
      </c>
    </row>
    <row r="15256">
      <c r="A15256" s="1" t="s">
        <v>29</v>
      </c>
      <c r="B15256" s="1" t="s">
        <v>18162</v>
      </c>
      <c r="C15256" s="2" t="s">
        <v>18134</v>
      </c>
      <c r="D15256" s="1" t="s">
        <v>19</v>
      </c>
      <c r="E15256" s="3" t="str">
        <f>HYPERLINK("https://fyndiq.se/produkt/6bc9efdb9e0f44ed/", "2-Pack Google Pixel 7 Pro - Härdat Glas 9H - Super kvalitet 3D")</f>
        <v>2-Pack Google Pixel 7 Pro - Härdat Glas 9H - Super kvalitet 3D</v>
      </c>
      <c r="F15256" s="1" t="s">
        <v>424</v>
      </c>
      <c r="G15256" s="1" t="s">
        <v>425</v>
      </c>
      <c r="H15256" s="1" t="s">
        <v>426</v>
      </c>
      <c r="I15256" s="1" t="s">
        <v>16</v>
      </c>
      <c r="J15256" s="1" t="s">
        <v>23</v>
      </c>
      <c r="K15256" s="1" t="s">
        <v>16</v>
      </c>
      <c r="L15256" s="1" t="s">
        <v>16</v>
      </c>
      <c r="M15256" s="1" t="s">
        <v>16</v>
      </c>
      <c r="N15256" s="1" t="s">
        <v>16</v>
      </c>
      <c r="O15256" s="1">
        <v>71.2</v>
      </c>
      <c r="P15256" s="1">
        <v>1.0</v>
      </c>
    </row>
    <row r="15257">
      <c r="A15257" s="1" t="s">
        <v>29</v>
      </c>
      <c r="B15257" s="1" t="s">
        <v>18163</v>
      </c>
      <c r="C15257" s="2" t="s">
        <v>18134</v>
      </c>
      <c r="D15257" s="1" t="s">
        <v>19</v>
      </c>
      <c r="E15257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5257" s="1" t="s">
        <v>1728</v>
      </c>
      <c r="G15257" s="1" t="s">
        <v>1729</v>
      </c>
      <c r="H15257" s="1" t="s">
        <v>1730</v>
      </c>
      <c r="I15257" s="1" t="s">
        <v>16</v>
      </c>
      <c r="J15257" s="1" t="s">
        <v>23</v>
      </c>
      <c r="K15257" s="1" t="s">
        <v>16</v>
      </c>
      <c r="L15257" s="1" t="s">
        <v>16</v>
      </c>
      <c r="M15257" s="1" t="s">
        <v>16</v>
      </c>
      <c r="N15257" s="1" t="s">
        <v>16</v>
      </c>
      <c r="O15257" s="1">
        <v>95.2</v>
      </c>
      <c r="P15257" s="1">
        <v>1.0</v>
      </c>
    </row>
    <row r="15258">
      <c r="A15258" s="1" t="s">
        <v>29</v>
      </c>
      <c r="B15258" s="1" t="s">
        <v>18164</v>
      </c>
      <c r="C15258" s="2" t="s">
        <v>18134</v>
      </c>
      <c r="D15258" s="1" t="s">
        <v>19</v>
      </c>
      <c r="E15258" s="3" t="str">
        <f t="shared" ref="E15258:E15259" si="744"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258" s="1" t="s">
        <v>722</v>
      </c>
      <c r="G15258" s="1" t="s">
        <v>723</v>
      </c>
      <c r="H15258" s="1" t="s">
        <v>724</v>
      </c>
      <c r="I15258" s="1" t="s">
        <v>16</v>
      </c>
      <c r="J15258" s="1" t="s">
        <v>23</v>
      </c>
      <c r="K15258" s="1" t="s">
        <v>16</v>
      </c>
      <c r="L15258" s="1" t="s">
        <v>16</v>
      </c>
      <c r="M15258" s="1" t="s">
        <v>16</v>
      </c>
      <c r="N15258" s="1" t="s">
        <v>16</v>
      </c>
      <c r="O15258" s="1">
        <v>79.2</v>
      </c>
      <c r="P15258" s="1">
        <v>1.0</v>
      </c>
    </row>
    <row r="15259">
      <c r="A15259" s="1" t="s">
        <v>29</v>
      </c>
      <c r="B15259" s="1" t="s">
        <v>18165</v>
      </c>
      <c r="C15259" s="2" t="s">
        <v>18134</v>
      </c>
      <c r="D15259" s="1" t="s">
        <v>19</v>
      </c>
      <c r="E15259" s="3" t="str">
        <f t="shared" si="744"/>
        <v>2-Pack Samsung S23 Ultra Skärmskydd &amp; 1-Pack linsskydd - Härdat Glas 9H - Super kvalitet 3D</v>
      </c>
      <c r="F15259" s="1" t="s">
        <v>722</v>
      </c>
      <c r="G15259" s="1" t="s">
        <v>723</v>
      </c>
      <c r="H15259" s="1" t="s">
        <v>724</v>
      </c>
      <c r="I15259" s="1" t="s">
        <v>16</v>
      </c>
      <c r="J15259" s="1" t="s">
        <v>23</v>
      </c>
      <c r="K15259" s="1" t="s">
        <v>16</v>
      </c>
      <c r="L15259" s="1" t="s">
        <v>16</v>
      </c>
      <c r="M15259" s="1" t="s">
        <v>16</v>
      </c>
      <c r="N15259" s="1" t="s">
        <v>16</v>
      </c>
      <c r="O15259" s="1">
        <v>79.2</v>
      </c>
      <c r="P15259" s="1">
        <v>1.0</v>
      </c>
    </row>
    <row r="15260">
      <c r="A15260" s="1" t="s">
        <v>29</v>
      </c>
      <c r="B15260" s="1" t="s">
        <v>18166</v>
      </c>
      <c r="C15260" s="2" t="s">
        <v>18134</v>
      </c>
      <c r="D15260" s="1" t="s">
        <v>19</v>
      </c>
      <c r="E15260" s="3" t="str">
        <f>HYPERLINK("https://fyndiq.se/produkt/b64e58a94ebc4c52/", "2 Pack Sony Xperia 10 III - Härdat glas 9H - Super Kvalitet 3D")</f>
        <v>2 Pack Sony Xperia 10 III - Härdat glas 9H - Super Kvalitet 3D</v>
      </c>
      <c r="F15260" s="1" t="s">
        <v>366</v>
      </c>
      <c r="G15260" s="1" t="s">
        <v>367</v>
      </c>
      <c r="H15260" s="1" t="s">
        <v>368</v>
      </c>
      <c r="I15260" s="1" t="s">
        <v>16</v>
      </c>
      <c r="J15260" s="1" t="s">
        <v>23</v>
      </c>
      <c r="K15260" s="1" t="s">
        <v>16</v>
      </c>
      <c r="L15260" s="1" t="s">
        <v>16</v>
      </c>
      <c r="M15260" s="1" t="s">
        <v>16</v>
      </c>
      <c r="N15260" s="1" t="s">
        <v>16</v>
      </c>
      <c r="O15260" s="1">
        <v>63.2</v>
      </c>
      <c r="P15260" s="1">
        <v>1.0</v>
      </c>
    </row>
    <row r="15261">
      <c r="A15261" s="1" t="s">
        <v>29</v>
      </c>
      <c r="B15261" s="1" t="s">
        <v>18167</v>
      </c>
      <c r="C15261" s="2" t="s">
        <v>18134</v>
      </c>
      <c r="D15261" s="1" t="s">
        <v>19</v>
      </c>
      <c r="E15261" s="3" t="str">
        <f>HYPERLINK("https://fyndiq.se/produkt/0b8819cd71c44791/", "2-Pack GOOGLE PIXEL 8 PRO Skärmskydd &amp; 1-Pack linsskydd - Härdat Glas 9H - Super kvalitet 3D")</f>
        <v>2-Pack GOOGLE PIXEL 8 PRO Skärmskydd &amp; 1-Pack linsskydd - Härdat Glas 9H - Super kvalitet 3D</v>
      </c>
      <c r="F15261" s="1" t="s">
        <v>407</v>
      </c>
      <c r="G15261" s="1" t="s">
        <v>408</v>
      </c>
      <c r="H15261" s="1" t="s">
        <v>409</v>
      </c>
      <c r="I15261" s="1" t="s">
        <v>16</v>
      </c>
      <c r="J15261" s="1" t="s">
        <v>23</v>
      </c>
      <c r="K15261" s="1" t="s">
        <v>16</v>
      </c>
      <c r="L15261" s="1" t="s">
        <v>16</v>
      </c>
      <c r="M15261" s="1" t="s">
        <v>16</v>
      </c>
      <c r="N15261" s="1" t="s">
        <v>16</v>
      </c>
      <c r="O15261" s="1">
        <v>71.2</v>
      </c>
      <c r="P15261" s="1">
        <v>1.0</v>
      </c>
    </row>
    <row r="15262">
      <c r="A15262" s="1" t="s">
        <v>29</v>
      </c>
      <c r="B15262" s="1" t="s">
        <v>18168</v>
      </c>
      <c r="C15262" s="2" t="s">
        <v>18134</v>
      </c>
      <c r="D15262" s="1" t="s">
        <v>19</v>
      </c>
      <c r="E15262" s="3" t="str">
        <f>HYPERLINK("https://fyndiq.se/produkt/34157794139f40c6/", "2-Pack Samsung S20 FE - 9H Härdat Glass - Top Kvalitet")</f>
        <v>2-Pack Samsung S20 FE - 9H Härdat Glass - Top Kvalitet</v>
      </c>
      <c r="F15262" s="1" t="s">
        <v>1640</v>
      </c>
      <c r="G15262" s="1" t="s">
        <v>1641</v>
      </c>
      <c r="H15262" s="1" t="s">
        <v>1642</v>
      </c>
      <c r="I15262" s="1" t="s">
        <v>16</v>
      </c>
      <c r="J15262" s="1" t="s">
        <v>23</v>
      </c>
      <c r="K15262" s="1" t="s">
        <v>16</v>
      </c>
      <c r="L15262" s="1" t="s">
        <v>16</v>
      </c>
      <c r="M15262" s="1" t="s">
        <v>16</v>
      </c>
      <c r="N15262" s="1" t="s">
        <v>16</v>
      </c>
      <c r="O15262" s="1">
        <v>63.2</v>
      </c>
      <c r="P15262" s="1">
        <v>1.0</v>
      </c>
    </row>
    <row r="15263">
      <c r="A15263" s="1" t="s">
        <v>29</v>
      </c>
      <c r="B15263" s="1" t="s">
        <v>18169</v>
      </c>
      <c r="C15263" s="2" t="s">
        <v>18134</v>
      </c>
      <c r="D15263" s="1" t="s">
        <v>19</v>
      </c>
      <c r="E15263" s="3" t="str">
        <f>HYPERLINK("https://fyndiq.se/produkt/f55f4166901e41a7/", "2-Pack Xiaomi Redmi Note 13 Pro - Härdat glas 9H - Super kvalitet 3D Skärmskydd")</f>
        <v>2-Pack Xiaomi Redmi Note 13 Pro - Härdat glas 9H - Super kvalitet 3D Skärmskydd</v>
      </c>
      <c r="F15263" s="1" t="s">
        <v>4385</v>
      </c>
      <c r="G15263" s="1" t="s">
        <v>4386</v>
      </c>
      <c r="H15263" s="1" t="s">
        <v>4387</v>
      </c>
      <c r="I15263" s="1" t="s">
        <v>16</v>
      </c>
      <c r="J15263" s="1" t="s">
        <v>23</v>
      </c>
      <c r="K15263" s="1" t="s">
        <v>16</v>
      </c>
      <c r="L15263" s="1" t="s">
        <v>16</v>
      </c>
      <c r="M15263" s="1" t="s">
        <v>16</v>
      </c>
      <c r="N15263" s="1" t="s">
        <v>16</v>
      </c>
      <c r="O15263" s="1">
        <v>63.2</v>
      </c>
      <c r="P15263" s="1">
        <v>1.0</v>
      </c>
    </row>
    <row r="15264">
      <c r="A15264" s="1" t="s">
        <v>29</v>
      </c>
      <c r="B15264" s="1" t="s">
        <v>18170</v>
      </c>
      <c r="C15264" s="2" t="s">
        <v>18134</v>
      </c>
      <c r="D15264" s="1" t="s">
        <v>19</v>
      </c>
      <c r="E15264" s="3" t="str">
        <f>HYPERLINK("https://fyndiq.se/produkt/c64bbbf107e34309/", "2-Pack Huawei P30 - Härdat glas 9H – 3D Super kvalitet")</f>
        <v>2-Pack Huawei P30 - Härdat glas 9H – 3D Super kvalitet</v>
      </c>
      <c r="F15264" s="1" t="s">
        <v>845</v>
      </c>
      <c r="G15264" s="1" t="s">
        <v>846</v>
      </c>
      <c r="H15264" s="1" t="s">
        <v>847</v>
      </c>
      <c r="I15264" s="1" t="s">
        <v>16</v>
      </c>
      <c r="J15264" s="1" t="s">
        <v>23</v>
      </c>
      <c r="K15264" s="1" t="s">
        <v>16</v>
      </c>
      <c r="L15264" s="1" t="s">
        <v>16</v>
      </c>
      <c r="M15264" s="1" t="s">
        <v>16</v>
      </c>
      <c r="N15264" s="1" t="s">
        <v>16</v>
      </c>
      <c r="O15264" s="1">
        <v>63.2</v>
      </c>
      <c r="P15264" s="1">
        <v>1.0</v>
      </c>
    </row>
    <row r="15265">
      <c r="A15265" s="1" t="s">
        <v>29</v>
      </c>
      <c r="B15265" s="1" t="s">
        <v>18171</v>
      </c>
      <c r="C15265" s="2" t="s">
        <v>18134</v>
      </c>
      <c r="D15265" s="1" t="s">
        <v>19</v>
      </c>
      <c r="E1526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5265" s="1" t="s">
        <v>614</v>
      </c>
      <c r="G15265" s="1" t="s">
        <v>615</v>
      </c>
      <c r="H15265" s="1" t="s">
        <v>616</v>
      </c>
      <c r="I15265" s="1" t="s">
        <v>16</v>
      </c>
      <c r="J15265" s="1" t="s">
        <v>23</v>
      </c>
      <c r="K15265" s="1" t="s">
        <v>16</v>
      </c>
      <c r="L15265" s="1" t="s">
        <v>16</v>
      </c>
      <c r="M15265" s="1" t="s">
        <v>16</v>
      </c>
      <c r="N15265" s="1" t="s">
        <v>16</v>
      </c>
      <c r="O15265" s="1">
        <v>71.2</v>
      </c>
      <c r="P15265" s="1">
        <v>1.0</v>
      </c>
    </row>
    <row r="15266">
      <c r="A15266" s="1" t="s">
        <v>29</v>
      </c>
      <c r="B15266" s="1" t="s">
        <v>18172</v>
      </c>
      <c r="C15266" s="2" t="s">
        <v>18134</v>
      </c>
      <c r="D15266" s="1" t="s">
        <v>19</v>
      </c>
      <c r="E15266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5266" s="1" t="s">
        <v>2242</v>
      </c>
      <c r="G15266" s="1" t="s">
        <v>2243</v>
      </c>
      <c r="H15266" s="1" t="s">
        <v>2244</v>
      </c>
      <c r="I15266" s="1" t="s">
        <v>16</v>
      </c>
      <c r="J15266" s="1" t="s">
        <v>23</v>
      </c>
      <c r="K15266" s="1" t="s">
        <v>16</v>
      </c>
      <c r="L15266" s="1" t="s">
        <v>16</v>
      </c>
      <c r="M15266" s="1" t="s">
        <v>16</v>
      </c>
      <c r="N15266" s="1" t="s">
        <v>16</v>
      </c>
      <c r="O15266" s="1">
        <v>63.2</v>
      </c>
      <c r="P15266" s="1">
        <v>1.0</v>
      </c>
    </row>
    <row r="15267">
      <c r="A15267" s="1" t="s">
        <v>29</v>
      </c>
      <c r="B15267" s="1" t="s">
        <v>18173</v>
      </c>
      <c r="C15267" s="2" t="s">
        <v>18134</v>
      </c>
      <c r="D15267" s="1" t="s">
        <v>19</v>
      </c>
      <c r="E15267" s="3" t="str">
        <f>HYPERLINK("https://fyndiq.se/produkt/5a23771475d3464c/", "2-Pack Samsung Galaxy A13 5G - Härdat Glas 9H - Super kvalitet")</f>
        <v>2-Pack Samsung Galaxy A13 5G - Härdat Glas 9H - Super kvalitet</v>
      </c>
      <c r="F15267" s="1" t="s">
        <v>7398</v>
      </c>
      <c r="G15267" s="1" t="s">
        <v>7399</v>
      </c>
      <c r="H15267" s="1" t="s">
        <v>7400</v>
      </c>
      <c r="I15267" s="1" t="s">
        <v>16</v>
      </c>
      <c r="J15267" s="1" t="s">
        <v>23</v>
      </c>
      <c r="K15267" s="1" t="s">
        <v>16</v>
      </c>
      <c r="L15267" s="1" t="s">
        <v>16</v>
      </c>
      <c r="M15267" s="1" t="s">
        <v>16</v>
      </c>
      <c r="N15267" s="1" t="s">
        <v>16</v>
      </c>
      <c r="O15267" s="1">
        <v>63.2</v>
      </c>
      <c r="P15267" s="1">
        <v>1.0</v>
      </c>
    </row>
    <row r="15268">
      <c r="A15268" s="1" t="s">
        <v>29</v>
      </c>
      <c r="B15268" s="1" t="s">
        <v>18174</v>
      </c>
      <c r="C15268" s="2" t="s">
        <v>18134</v>
      </c>
      <c r="D15268" s="1" t="s">
        <v>19</v>
      </c>
      <c r="E15268" s="3" t="str">
        <f>HYPERLINK("https://fyndiq.se/produkt/dfe28e565d2e4c8d/", "2 Pack Samsung S21 FE - 9H Härdat Glass - Super Kvalitet 3D")</f>
        <v>2 Pack Samsung S21 FE - 9H Härdat Glass - Super Kvalitet 3D</v>
      </c>
      <c r="F15268" s="1" t="s">
        <v>276</v>
      </c>
      <c r="G15268" s="1" t="s">
        <v>277</v>
      </c>
      <c r="H15268" s="1" t="s">
        <v>278</v>
      </c>
      <c r="I15268" s="1" t="s">
        <v>16</v>
      </c>
      <c r="J15268" s="1" t="s">
        <v>23</v>
      </c>
      <c r="K15268" s="1" t="s">
        <v>16</v>
      </c>
      <c r="L15268" s="1" t="s">
        <v>16</v>
      </c>
      <c r="M15268" s="1" t="s">
        <v>16</v>
      </c>
      <c r="N15268" s="1" t="s">
        <v>16</v>
      </c>
      <c r="O15268" s="1">
        <v>63.2</v>
      </c>
      <c r="P15268" s="1">
        <v>1.0</v>
      </c>
    </row>
    <row r="15269">
      <c r="A15269" s="1" t="s">
        <v>29</v>
      </c>
      <c r="B15269" s="1" t="s">
        <v>18175</v>
      </c>
      <c r="C15269" s="2" t="s">
        <v>18134</v>
      </c>
      <c r="D15269" s="1" t="s">
        <v>19</v>
      </c>
      <c r="E15269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5269" s="1" t="s">
        <v>3577</v>
      </c>
      <c r="G15269" s="1" t="s">
        <v>3578</v>
      </c>
      <c r="H15269" s="1" t="s">
        <v>3579</v>
      </c>
      <c r="I15269" s="1" t="s">
        <v>16</v>
      </c>
      <c r="J15269" s="1" t="s">
        <v>23</v>
      </c>
      <c r="K15269" s="1" t="s">
        <v>16</v>
      </c>
      <c r="L15269" s="1" t="s">
        <v>16</v>
      </c>
      <c r="M15269" s="1" t="s">
        <v>16</v>
      </c>
      <c r="N15269" s="1" t="s">
        <v>16</v>
      </c>
      <c r="O15269" s="1">
        <v>63.2</v>
      </c>
      <c r="P15269" s="1">
        <v>1.0</v>
      </c>
    </row>
    <row r="15270">
      <c r="A15270" s="1" t="s">
        <v>29</v>
      </c>
      <c r="B15270" s="1" t="s">
        <v>18176</v>
      </c>
      <c r="C15270" s="2" t="s">
        <v>18134</v>
      </c>
      <c r="D15270" s="1" t="s">
        <v>19</v>
      </c>
      <c r="E15270" s="3" t="str">
        <f>HYPERLINK("https://fyndiq.se/produkt/5986d900a2fd408d/", "2 Pack Samsung Galaxy A72 - Härdat glas 9H-Super kvalitet 3D")</f>
        <v>2 Pack Samsung Galaxy A72 - Härdat glas 9H-Super kvalitet 3D</v>
      </c>
      <c r="F15270" s="1" t="s">
        <v>2099</v>
      </c>
      <c r="G15270" s="1" t="s">
        <v>2100</v>
      </c>
      <c r="H15270" s="1" t="s">
        <v>2101</v>
      </c>
      <c r="I15270" s="1" t="s">
        <v>16</v>
      </c>
      <c r="J15270" s="1" t="s">
        <v>23</v>
      </c>
      <c r="K15270" s="1" t="s">
        <v>16</v>
      </c>
      <c r="L15270" s="1" t="s">
        <v>16</v>
      </c>
      <c r="M15270" s="1" t="s">
        <v>16</v>
      </c>
      <c r="N15270" s="1" t="s">
        <v>16</v>
      </c>
      <c r="O15270" s="1">
        <v>63.2</v>
      </c>
      <c r="P15270" s="1">
        <v>1.0</v>
      </c>
    </row>
    <row r="15271">
      <c r="A15271" s="1" t="s">
        <v>29</v>
      </c>
      <c r="B15271" s="1" t="s">
        <v>18177</v>
      </c>
      <c r="C15271" s="2" t="s">
        <v>18134</v>
      </c>
      <c r="D15271" s="1" t="s">
        <v>19</v>
      </c>
      <c r="E15271" s="3" t="str">
        <f t="shared" ref="E15271:E15275" si="745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271" s="1" t="s">
        <v>47</v>
      </c>
      <c r="G15271" s="2" t="s">
        <v>48</v>
      </c>
      <c r="H15271" s="1" t="s">
        <v>49</v>
      </c>
      <c r="I15271" s="1" t="s">
        <v>16</v>
      </c>
      <c r="J15271" s="1" t="s">
        <v>23</v>
      </c>
      <c r="K15271" s="1" t="s">
        <v>16</v>
      </c>
      <c r="L15271" s="1" t="s">
        <v>16</v>
      </c>
      <c r="M15271" s="1" t="s">
        <v>16</v>
      </c>
      <c r="N15271" s="1" t="s">
        <v>16</v>
      </c>
      <c r="O15271" s="1">
        <v>183.2</v>
      </c>
      <c r="P15271" s="1">
        <v>1.0</v>
      </c>
    </row>
    <row r="15272">
      <c r="A15272" s="1" t="s">
        <v>29</v>
      </c>
      <c r="B15272" s="1" t="s">
        <v>18178</v>
      </c>
      <c r="C15272" s="2" t="s">
        <v>18134</v>
      </c>
      <c r="D15272" s="1" t="s">
        <v>19</v>
      </c>
      <c r="E15272" s="3" t="str">
        <f t="shared" si="745"/>
        <v>ASPOR A616 TWS trådlös Bluetooth hörlurar med Lightning kabel - Högkvalitet - Wireless charging - 5.3BT</v>
      </c>
      <c r="F15272" s="1" t="s">
        <v>47</v>
      </c>
      <c r="G15272" s="2" t="s">
        <v>48</v>
      </c>
      <c r="H15272" s="1" t="s">
        <v>49</v>
      </c>
      <c r="I15272" s="1" t="s">
        <v>16</v>
      </c>
      <c r="J15272" s="1" t="s">
        <v>23</v>
      </c>
      <c r="K15272" s="1" t="s">
        <v>16</v>
      </c>
      <c r="L15272" s="1" t="s">
        <v>16</v>
      </c>
      <c r="M15272" s="1" t="s">
        <v>16</v>
      </c>
      <c r="N15272" s="1" t="s">
        <v>16</v>
      </c>
      <c r="O15272" s="1">
        <v>183.2</v>
      </c>
      <c r="P15272" s="1">
        <v>1.0</v>
      </c>
    </row>
    <row r="15273">
      <c r="A15273" s="1" t="s">
        <v>29</v>
      </c>
      <c r="B15273" s="1" t="s">
        <v>18179</v>
      </c>
      <c r="C15273" s="2" t="s">
        <v>18134</v>
      </c>
      <c r="D15273" s="1" t="s">
        <v>19</v>
      </c>
      <c r="E15273" s="3" t="str">
        <f t="shared" si="745"/>
        <v>ASPOR A616 TWS trådlös Bluetooth hörlurar med Lightning kabel - Högkvalitet - Wireless charging - 5.3BT</v>
      </c>
      <c r="F15273" s="1" t="s">
        <v>47</v>
      </c>
      <c r="G15273" s="2" t="s">
        <v>48</v>
      </c>
      <c r="H15273" s="1" t="s">
        <v>49</v>
      </c>
      <c r="I15273" s="1" t="s">
        <v>16</v>
      </c>
      <c r="J15273" s="1" t="s">
        <v>23</v>
      </c>
      <c r="K15273" s="1" t="s">
        <v>16</v>
      </c>
      <c r="L15273" s="1" t="s">
        <v>16</v>
      </c>
      <c r="M15273" s="1" t="s">
        <v>16</v>
      </c>
      <c r="N15273" s="1" t="s">
        <v>16</v>
      </c>
      <c r="O15273" s="1">
        <v>183.2</v>
      </c>
      <c r="P15273" s="1">
        <v>1.0</v>
      </c>
    </row>
    <row r="15274">
      <c r="A15274" s="1" t="s">
        <v>29</v>
      </c>
      <c r="B15274" s="1" t="s">
        <v>18180</v>
      </c>
      <c r="C15274" s="2" t="s">
        <v>18134</v>
      </c>
      <c r="D15274" s="1" t="s">
        <v>19</v>
      </c>
      <c r="E15274" s="3" t="str">
        <f t="shared" si="745"/>
        <v>ASPOR A616 TWS trådlös Bluetooth hörlurar med Lightning kabel - Högkvalitet - Wireless charging - 5.3BT</v>
      </c>
      <c r="F15274" s="1" t="s">
        <v>47</v>
      </c>
      <c r="G15274" s="2" t="s">
        <v>48</v>
      </c>
      <c r="H15274" s="1" t="s">
        <v>49</v>
      </c>
      <c r="I15274" s="1" t="s">
        <v>16</v>
      </c>
      <c r="J15274" s="1" t="s">
        <v>23</v>
      </c>
      <c r="K15274" s="1" t="s">
        <v>16</v>
      </c>
      <c r="L15274" s="1" t="s">
        <v>16</v>
      </c>
      <c r="M15274" s="1" t="s">
        <v>16</v>
      </c>
      <c r="N15274" s="1" t="s">
        <v>16</v>
      </c>
      <c r="O15274" s="1">
        <v>183.2</v>
      </c>
      <c r="P15274" s="1">
        <v>1.0</v>
      </c>
    </row>
    <row r="15275">
      <c r="A15275" s="1" t="s">
        <v>29</v>
      </c>
      <c r="B15275" s="1" t="s">
        <v>18181</v>
      </c>
      <c r="C15275" s="2" t="s">
        <v>18134</v>
      </c>
      <c r="D15275" s="1" t="s">
        <v>19</v>
      </c>
      <c r="E15275" s="3" t="str">
        <f t="shared" si="745"/>
        <v>ASPOR A616 TWS trådlös Bluetooth hörlurar med Lightning kabel - Högkvalitet - Wireless charging - 5.3BT</v>
      </c>
      <c r="F15275" s="1" t="s">
        <v>47</v>
      </c>
      <c r="G15275" s="2" t="s">
        <v>48</v>
      </c>
      <c r="H15275" s="1" t="s">
        <v>49</v>
      </c>
      <c r="I15275" s="1" t="s">
        <v>16</v>
      </c>
      <c r="J15275" s="1" t="s">
        <v>23</v>
      </c>
      <c r="K15275" s="1" t="s">
        <v>16</v>
      </c>
      <c r="L15275" s="1" t="s">
        <v>16</v>
      </c>
      <c r="M15275" s="1" t="s">
        <v>16</v>
      </c>
      <c r="N15275" s="1" t="s">
        <v>16</v>
      </c>
      <c r="O15275" s="1">
        <v>183.2</v>
      </c>
      <c r="P15275" s="1">
        <v>1.0</v>
      </c>
    </row>
    <row r="15276">
      <c r="A15276" s="1" t="s">
        <v>29</v>
      </c>
      <c r="B15276" s="1" t="s">
        <v>18182</v>
      </c>
      <c r="C15276" s="2" t="s">
        <v>18134</v>
      </c>
      <c r="D15276" s="1" t="s">
        <v>19</v>
      </c>
      <c r="E15276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5276" s="1" t="s">
        <v>15885</v>
      </c>
      <c r="G15276" s="1" t="s">
        <v>15886</v>
      </c>
      <c r="H15276" s="1" t="s">
        <v>15887</v>
      </c>
      <c r="I15276" s="1" t="s">
        <v>16</v>
      </c>
      <c r="J15276" s="1" t="s">
        <v>23</v>
      </c>
      <c r="K15276" s="1" t="s">
        <v>16</v>
      </c>
      <c r="L15276" s="1" t="s">
        <v>16</v>
      </c>
      <c r="M15276" s="1" t="s">
        <v>16</v>
      </c>
      <c r="N15276" s="1" t="s">
        <v>16</v>
      </c>
      <c r="O15276" s="1">
        <v>71.2</v>
      </c>
      <c r="P15276" s="1">
        <v>1.0</v>
      </c>
    </row>
    <row r="15277">
      <c r="A15277" s="1" t="s">
        <v>29</v>
      </c>
      <c r="B15277" s="1" t="s">
        <v>18183</v>
      </c>
      <c r="C15277" s="2" t="s">
        <v>18134</v>
      </c>
      <c r="D15277" s="1" t="s">
        <v>19</v>
      </c>
      <c r="E15277" s="3" t="str">
        <f>HYPERLINK("https://fyndiq.se/produkt/a511a8922e36455c/", "2 Pack Samsung S8 - Härdat glas 9H–Super kvalitet 3D Skärmskydd")</f>
        <v>2 Pack Samsung S8 - Härdat glas 9H–Super kvalitet 3D Skärmskydd</v>
      </c>
      <c r="F15277" s="1" t="s">
        <v>1083</v>
      </c>
      <c r="G15277" s="1" t="s">
        <v>1084</v>
      </c>
      <c r="H15277" s="1" t="s">
        <v>1085</v>
      </c>
      <c r="I15277" s="1" t="s">
        <v>16</v>
      </c>
      <c r="J15277" s="1" t="s">
        <v>23</v>
      </c>
      <c r="K15277" s="1" t="s">
        <v>16</v>
      </c>
      <c r="L15277" s="1" t="s">
        <v>16</v>
      </c>
      <c r="M15277" s="1" t="s">
        <v>16</v>
      </c>
      <c r="N15277" s="1" t="s">
        <v>16</v>
      </c>
      <c r="O15277" s="1">
        <v>63.2</v>
      </c>
      <c r="P15277" s="1">
        <v>1.0</v>
      </c>
    </row>
    <row r="15278">
      <c r="A15278" s="1" t="s">
        <v>29</v>
      </c>
      <c r="B15278" s="1" t="s">
        <v>18184</v>
      </c>
      <c r="C15278" s="2" t="s">
        <v>18134</v>
      </c>
      <c r="D15278" s="1" t="s">
        <v>19</v>
      </c>
      <c r="E1527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5278" s="1" t="s">
        <v>968</v>
      </c>
      <c r="G15278" s="1" t="s">
        <v>969</v>
      </c>
      <c r="H15278" s="1" t="s">
        <v>970</v>
      </c>
      <c r="I15278" s="1" t="s">
        <v>16</v>
      </c>
      <c r="J15278" s="1" t="s">
        <v>23</v>
      </c>
      <c r="K15278" s="1" t="s">
        <v>16</v>
      </c>
      <c r="L15278" s="1" t="s">
        <v>16</v>
      </c>
      <c r="M15278" s="1" t="s">
        <v>16</v>
      </c>
      <c r="N15278" s="1" t="s">
        <v>16</v>
      </c>
      <c r="O15278" s="1">
        <v>71.2</v>
      </c>
      <c r="P15278" s="1">
        <v>1.0</v>
      </c>
    </row>
    <row r="15279">
      <c r="A15279" s="1" t="s">
        <v>29</v>
      </c>
      <c r="B15279" s="1" t="s">
        <v>18185</v>
      </c>
      <c r="C15279" s="2" t="s">
        <v>18134</v>
      </c>
      <c r="D15279" s="1" t="s">
        <v>19</v>
      </c>
      <c r="E15279" s="3" t="str">
        <f>HYPERLINK("https://fyndiq.se/produkt/0b2f55cbfc0d4bc8/", "Skärmskydd Iphone 12 / 12 Pro , härdat glas, hög kvalitet.")</f>
        <v>Skärmskydd Iphone 12 / 12 Pro , härdat glas, hög kvalitet.</v>
      </c>
      <c r="F15279" s="1" t="s">
        <v>587</v>
      </c>
      <c r="G15279" s="1" t="s">
        <v>588</v>
      </c>
      <c r="H15279" s="1" t="s">
        <v>589</v>
      </c>
      <c r="I15279" s="1" t="s">
        <v>16</v>
      </c>
      <c r="J15279" s="1" t="s">
        <v>23</v>
      </c>
      <c r="K15279" s="1" t="s">
        <v>16</v>
      </c>
      <c r="L15279" s="1" t="s">
        <v>16</v>
      </c>
      <c r="M15279" s="1" t="s">
        <v>16</v>
      </c>
      <c r="N15279" s="1" t="s">
        <v>16</v>
      </c>
      <c r="O15279" s="1">
        <v>39.2</v>
      </c>
      <c r="P15279" s="1">
        <v>1.0</v>
      </c>
    </row>
    <row r="15280">
      <c r="A15280" s="1" t="s">
        <v>29</v>
      </c>
      <c r="B15280" s="1" t="s">
        <v>18186</v>
      </c>
      <c r="C15280" s="2" t="s">
        <v>18134</v>
      </c>
      <c r="D15280" s="1" t="s">
        <v>19</v>
      </c>
      <c r="E1528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5280" s="1" t="s">
        <v>35</v>
      </c>
      <c r="G15280" s="1" t="s">
        <v>36</v>
      </c>
      <c r="H15280" s="1" t="s">
        <v>37</v>
      </c>
      <c r="I15280" s="1" t="s">
        <v>16</v>
      </c>
      <c r="J15280" s="1" t="s">
        <v>23</v>
      </c>
      <c r="K15280" s="1" t="s">
        <v>16</v>
      </c>
      <c r="L15280" s="1" t="s">
        <v>16</v>
      </c>
      <c r="M15280" s="1" t="s">
        <v>16</v>
      </c>
      <c r="N15280" s="1" t="s">
        <v>16</v>
      </c>
      <c r="O15280" s="1">
        <v>63.2</v>
      </c>
      <c r="P15280" s="1">
        <v>1.0</v>
      </c>
    </row>
    <row r="15281">
      <c r="A15281" s="1" t="s">
        <v>29</v>
      </c>
      <c r="B15281" s="1" t="s">
        <v>18187</v>
      </c>
      <c r="C15281" s="2" t="s">
        <v>18134</v>
      </c>
      <c r="D15281" s="1" t="s">
        <v>19</v>
      </c>
      <c r="E15281" s="3" t="str">
        <f>HYPERLINK("https://fyndiq.se/produkt/c398466bf0524e85/", "2-Pack Samsung S23 - 9H Härdat Glass - 3D Super Kvalitet Skärmskydd")</f>
        <v>2-Pack Samsung S23 - 9H Härdat Glass - 3D Super Kvalitet Skärmskydd</v>
      </c>
      <c r="F15281" s="1" t="s">
        <v>1365</v>
      </c>
      <c r="G15281" s="1" t="s">
        <v>1366</v>
      </c>
      <c r="H15281" s="1" t="s">
        <v>1367</v>
      </c>
      <c r="I15281" s="1" t="s">
        <v>16</v>
      </c>
      <c r="J15281" s="1" t="s">
        <v>23</v>
      </c>
      <c r="K15281" s="1" t="s">
        <v>16</v>
      </c>
      <c r="L15281" s="1" t="s">
        <v>16</v>
      </c>
      <c r="M15281" s="1" t="s">
        <v>16</v>
      </c>
      <c r="N15281" s="1" t="s">
        <v>16</v>
      </c>
      <c r="O15281" s="1">
        <v>63.2</v>
      </c>
      <c r="P15281" s="1">
        <v>1.0</v>
      </c>
    </row>
    <row r="15282">
      <c r="A15282" s="1" t="s">
        <v>29</v>
      </c>
      <c r="B15282" s="1" t="s">
        <v>18188</v>
      </c>
      <c r="C15282" s="2" t="s">
        <v>18134</v>
      </c>
      <c r="D15282" s="1" t="s">
        <v>19</v>
      </c>
      <c r="E15282" s="3" t="str">
        <f>HYPERLINK("https://fyndiq.se/produkt/9f3f4d2de3c94916/", "2 Pack Samsung Galaxy S9 - Härdat glas-9H Super kvalitet 3D")</f>
        <v>2 Pack Samsung Galaxy S9 - Härdat glas-9H Super kvalitet 3D</v>
      </c>
      <c r="F15282" s="1" t="s">
        <v>1500</v>
      </c>
      <c r="G15282" s="1" t="s">
        <v>1501</v>
      </c>
      <c r="H15282" s="1" t="s">
        <v>1502</v>
      </c>
      <c r="I15282" s="1" t="s">
        <v>16</v>
      </c>
      <c r="J15282" s="1" t="s">
        <v>23</v>
      </c>
      <c r="K15282" s="1" t="s">
        <v>16</v>
      </c>
      <c r="L15282" s="1" t="s">
        <v>16</v>
      </c>
      <c r="M15282" s="1" t="s">
        <v>16</v>
      </c>
      <c r="N15282" s="1" t="s">
        <v>16</v>
      </c>
      <c r="O15282" s="1">
        <v>63.2</v>
      </c>
      <c r="P15282" s="1">
        <v>1.0</v>
      </c>
    </row>
    <row r="15283">
      <c r="A15283" s="1" t="s">
        <v>29</v>
      </c>
      <c r="B15283" s="1" t="s">
        <v>18189</v>
      </c>
      <c r="C15283" s="2" t="s">
        <v>18134</v>
      </c>
      <c r="D15283" s="1" t="s">
        <v>19</v>
      </c>
      <c r="E15283" s="3" t="str">
        <f>HYPERLINK("https://fyndiq.se/produkt/2030c5450cfb4338/", "2 Pack Huawei P30 Pro - Härdat glas 9H – 3D Super kvalitet")</f>
        <v>2 Pack Huawei P30 Pro - Härdat glas 9H – 3D Super kvalitet</v>
      </c>
      <c r="F15283" s="1" t="s">
        <v>1091</v>
      </c>
      <c r="G15283" s="1" t="s">
        <v>1092</v>
      </c>
      <c r="H15283" s="1" t="s">
        <v>1093</v>
      </c>
      <c r="I15283" s="1" t="s">
        <v>16</v>
      </c>
      <c r="J15283" s="1" t="s">
        <v>23</v>
      </c>
      <c r="K15283" s="1" t="s">
        <v>16</v>
      </c>
      <c r="L15283" s="1" t="s">
        <v>16</v>
      </c>
      <c r="M15283" s="1" t="s">
        <v>16</v>
      </c>
      <c r="N15283" s="1" t="s">
        <v>16</v>
      </c>
      <c r="O15283" s="1">
        <v>71.2</v>
      </c>
      <c r="P15283" s="1">
        <v>1.0</v>
      </c>
    </row>
    <row r="15284">
      <c r="A15284" s="1" t="s">
        <v>29</v>
      </c>
      <c r="B15284" s="1" t="s">
        <v>18190</v>
      </c>
      <c r="C15284" s="2" t="s">
        <v>18134</v>
      </c>
      <c r="D15284" s="1" t="s">
        <v>19</v>
      </c>
      <c r="E15284" s="3" t="str">
        <f>HYPERLINK("https://fyndiq.se/produkt/9f3f4d2de3c94916/", "2 Pack Samsung Galaxy S9 - Härdat glas-9H Super kvalitet 3D")</f>
        <v>2 Pack Samsung Galaxy S9 - Härdat glas-9H Super kvalitet 3D</v>
      </c>
      <c r="F15284" s="1" t="s">
        <v>1500</v>
      </c>
      <c r="G15284" s="1" t="s">
        <v>1501</v>
      </c>
      <c r="H15284" s="1" t="s">
        <v>1502</v>
      </c>
      <c r="I15284" s="1" t="s">
        <v>16</v>
      </c>
      <c r="J15284" s="1" t="s">
        <v>23</v>
      </c>
      <c r="K15284" s="1" t="s">
        <v>16</v>
      </c>
      <c r="L15284" s="1" t="s">
        <v>16</v>
      </c>
      <c r="M15284" s="1" t="s">
        <v>16</v>
      </c>
      <c r="N15284" s="1" t="s">
        <v>16</v>
      </c>
      <c r="O15284" s="1">
        <v>63.2</v>
      </c>
      <c r="P15284" s="1">
        <v>1.0</v>
      </c>
    </row>
    <row r="15285">
      <c r="A15285" s="1" t="s">
        <v>29</v>
      </c>
      <c r="B15285" s="1" t="s">
        <v>18191</v>
      </c>
      <c r="C15285" s="2" t="s">
        <v>18134</v>
      </c>
      <c r="D15285" s="1" t="s">
        <v>19</v>
      </c>
      <c r="E15285" s="3" t="str">
        <f>HYPERLINK("https://fyndiq.se/produkt/2a9c08e4daf04aed/", "2-Pack Xiaomi 12T Pro - Härdat Glas 9H - Super kvalitet 3D Skärmskydd")</f>
        <v>2-Pack Xiaomi 12T Pro - Härdat Glas 9H - Super kvalitet 3D Skärmskydd</v>
      </c>
      <c r="F15285" s="1" t="s">
        <v>376</v>
      </c>
      <c r="G15285" s="1" t="s">
        <v>377</v>
      </c>
      <c r="H15285" s="1" t="s">
        <v>378</v>
      </c>
      <c r="I15285" s="1" t="s">
        <v>16</v>
      </c>
      <c r="J15285" s="1" t="s">
        <v>23</v>
      </c>
      <c r="K15285" s="1" t="s">
        <v>16</v>
      </c>
      <c r="L15285" s="1" t="s">
        <v>16</v>
      </c>
      <c r="M15285" s="1" t="s">
        <v>16</v>
      </c>
      <c r="N15285" s="1" t="s">
        <v>16</v>
      </c>
      <c r="O15285" s="1">
        <v>63.2</v>
      </c>
      <c r="P15285" s="1">
        <v>1.0</v>
      </c>
    </row>
    <row r="15286">
      <c r="A15286" s="1" t="s">
        <v>29</v>
      </c>
      <c r="B15286" s="1" t="s">
        <v>18192</v>
      </c>
      <c r="C15286" s="2" t="s">
        <v>18134</v>
      </c>
      <c r="D15286" s="1" t="s">
        <v>19</v>
      </c>
      <c r="E15286" s="3" t="str">
        <f>HYPERLINK("https://fyndiq.se/produkt/ea23c3b28bc94993/", "2-Pack Samsung A13 Skärmskydd - Härdat Glas 9H - Super kvalitet 3D")</f>
        <v>2-Pack Samsung A13 Skärmskydd - Härdat Glas 9H - Super kvalitet 3D</v>
      </c>
      <c r="F15286" s="1" t="s">
        <v>2569</v>
      </c>
      <c r="G15286" s="1" t="s">
        <v>2570</v>
      </c>
      <c r="H15286" s="1" t="s">
        <v>2571</v>
      </c>
      <c r="I15286" s="1" t="s">
        <v>16</v>
      </c>
      <c r="J15286" s="1" t="s">
        <v>23</v>
      </c>
      <c r="K15286" s="1" t="s">
        <v>16</v>
      </c>
      <c r="L15286" s="1" t="s">
        <v>16</v>
      </c>
      <c r="M15286" s="1" t="s">
        <v>16</v>
      </c>
      <c r="N15286" s="1" t="s">
        <v>16</v>
      </c>
      <c r="O15286" s="1">
        <v>63.2</v>
      </c>
      <c r="P15286" s="1">
        <v>1.0</v>
      </c>
    </row>
    <row r="15287">
      <c r="A15287" s="1" t="s">
        <v>29</v>
      </c>
      <c r="B15287" s="1" t="s">
        <v>18193</v>
      </c>
      <c r="C15287" s="2" t="s">
        <v>18134</v>
      </c>
      <c r="D15287" s="1" t="s">
        <v>19</v>
      </c>
      <c r="E15287" s="3" t="str">
        <f t="shared" ref="E15287:E15288" si="746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5287" s="1" t="s">
        <v>1209</v>
      </c>
      <c r="G15287" s="1" t="s">
        <v>1210</v>
      </c>
      <c r="H15287" s="1" t="s">
        <v>1211</v>
      </c>
      <c r="I15287" s="1" t="s">
        <v>16</v>
      </c>
      <c r="J15287" s="1" t="s">
        <v>23</v>
      </c>
      <c r="K15287" s="1" t="s">
        <v>16</v>
      </c>
      <c r="L15287" s="1" t="s">
        <v>16</v>
      </c>
      <c r="M15287" s="1" t="s">
        <v>16</v>
      </c>
      <c r="N15287" s="1" t="s">
        <v>16</v>
      </c>
      <c r="O15287" s="1">
        <v>79.2</v>
      </c>
      <c r="P15287" s="1">
        <v>1.0</v>
      </c>
    </row>
    <row r="15288">
      <c r="A15288" s="1" t="s">
        <v>29</v>
      </c>
      <c r="B15288" s="1" t="s">
        <v>18194</v>
      </c>
      <c r="C15288" s="2" t="s">
        <v>18134</v>
      </c>
      <c r="D15288" s="1" t="s">
        <v>19</v>
      </c>
      <c r="E15288" s="3" t="str">
        <f t="shared" si="746"/>
        <v>2-Pack Samsung S23 Ultra (5G) Skärmskydd &amp; 2-Pack linsskydd - Härdat Glas 9H - Super kvalitet 3D</v>
      </c>
      <c r="F15288" s="1" t="s">
        <v>1209</v>
      </c>
      <c r="G15288" s="1" t="s">
        <v>1210</v>
      </c>
      <c r="H15288" s="1" t="s">
        <v>1211</v>
      </c>
      <c r="I15288" s="1" t="s">
        <v>16</v>
      </c>
      <c r="J15288" s="1" t="s">
        <v>23</v>
      </c>
      <c r="K15288" s="1" t="s">
        <v>16</v>
      </c>
      <c r="L15288" s="1" t="s">
        <v>16</v>
      </c>
      <c r="M15288" s="1" t="s">
        <v>16</v>
      </c>
      <c r="N15288" s="1" t="s">
        <v>16</v>
      </c>
      <c r="O15288" s="1">
        <v>79.2</v>
      </c>
      <c r="P15288" s="1">
        <v>1.0</v>
      </c>
    </row>
    <row r="15289">
      <c r="A15289" s="1" t="s">
        <v>29</v>
      </c>
      <c r="B15289" s="1" t="s">
        <v>18195</v>
      </c>
      <c r="C15289" s="2" t="s">
        <v>18134</v>
      </c>
      <c r="D15289" s="1" t="s">
        <v>19</v>
      </c>
      <c r="E15289" s="3" t="str">
        <f>HYPERLINK("https://fyndiq.se/produkt/df733e838e0d403c/", "2-pack - iPhone 12 Mini - 9H Härdat Glass - Top Kvalitet")</f>
        <v>2-pack - iPhone 12 Mini - 9H Härdat Glass - Top Kvalitet</v>
      </c>
      <c r="F15289" s="1" t="s">
        <v>6336</v>
      </c>
      <c r="G15289" s="1" t="s">
        <v>6337</v>
      </c>
      <c r="H15289" s="1" t="s">
        <v>2067</v>
      </c>
      <c r="I15289" s="1" t="s">
        <v>16</v>
      </c>
      <c r="J15289" s="1" t="s">
        <v>23</v>
      </c>
      <c r="K15289" s="1" t="s">
        <v>16</v>
      </c>
      <c r="L15289" s="1" t="s">
        <v>16</v>
      </c>
      <c r="M15289" s="1" t="s">
        <v>16</v>
      </c>
      <c r="N15289" s="1" t="s">
        <v>16</v>
      </c>
      <c r="O15289" s="1">
        <v>47.2</v>
      </c>
      <c r="P15289" s="1">
        <v>1.0</v>
      </c>
    </row>
    <row r="15290">
      <c r="A15290" s="1" t="s">
        <v>29</v>
      </c>
      <c r="B15290" s="1" t="s">
        <v>18196</v>
      </c>
      <c r="C15290" s="2" t="s">
        <v>18134</v>
      </c>
      <c r="D15290" s="1" t="s">
        <v>19</v>
      </c>
      <c r="E15290" s="3" t="str">
        <f t="shared" ref="E15290:E15291" si="747">HYPERLINK("https://fyndiq.se/produkt/ef10e4ba492c46df/", "2-Pack Samsung S23 FE 5G - 9H Härdat Glass - Super Kvalitet 3D")</f>
        <v>2-Pack Samsung S23 FE 5G - 9H Härdat Glass - Super Kvalitet 3D</v>
      </c>
      <c r="F15290" s="1" t="s">
        <v>2521</v>
      </c>
      <c r="G15290" s="1" t="s">
        <v>2522</v>
      </c>
      <c r="H15290" s="1" t="s">
        <v>2523</v>
      </c>
      <c r="I15290" s="1" t="s">
        <v>16</v>
      </c>
      <c r="J15290" s="1" t="s">
        <v>23</v>
      </c>
      <c r="K15290" s="1" t="s">
        <v>16</v>
      </c>
      <c r="L15290" s="1" t="s">
        <v>16</v>
      </c>
      <c r="M15290" s="1" t="s">
        <v>16</v>
      </c>
      <c r="N15290" s="1" t="s">
        <v>16</v>
      </c>
      <c r="O15290" s="1">
        <v>63.2</v>
      </c>
      <c r="P15290" s="1">
        <v>1.0</v>
      </c>
    </row>
    <row r="15291">
      <c r="A15291" s="1" t="s">
        <v>29</v>
      </c>
      <c r="B15291" s="1" t="s">
        <v>18197</v>
      </c>
      <c r="C15291" s="2" t="s">
        <v>18134</v>
      </c>
      <c r="D15291" s="1" t="s">
        <v>19</v>
      </c>
      <c r="E15291" s="3" t="str">
        <f t="shared" si="747"/>
        <v>2-Pack Samsung S23 FE 5G - 9H Härdat Glass - Super Kvalitet 3D</v>
      </c>
      <c r="F15291" s="1" t="s">
        <v>2521</v>
      </c>
      <c r="G15291" s="1" t="s">
        <v>2522</v>
      </c>
      <c r="H15291" s="1" t="s">
        <v>2523</v>
      </c>
      <c r="I15291" s="1" t="s">
        <v>16</v>
      </c>
      <c r="J15291" s="1" t="s">
        <v>23</v>
      </c>
      <c r="K15291" s="1" t="s">
        <v>16</v>
      </c>
      <c r="L15291" s="1" t="s">
        <v>16</v>
      </c>
      <c r="M15291" s="1" t="s">
        <v>16</v>
      </c>
      <c r="N15291" s="1" t="s">
        <v>16</v>
      </c>
      <c r="O15291" s="1">
        <v>63.2</v>
      </c>
      <c r="P15291" s="1">
        <v>1.0</v>
      </c>
    </row>
    <row r="15292">
      <c r="A15292" s="1" t="s">
        <v>29</v>
      </c>
      <c r="B15292" s="1" t="s">
        <v>18198</v>
      </c>
      <c r="C15292" s="2" t="s">
        <v>18134</v>
      </c>
      <c r="D15292" s="1" t="s">
        <v>19</v>
      </c>
      <c r="E15292" s="3" t="str">
        <f>HYPERLINK("https://fyndiq.se/produkt/070a202582a44b59/", "2 Pack Samsung Watch 40mm - Härdat glas 9H - Super kvalitet")</f>
        <v>2 Pack Samsung Watch 40mm - Härdat glas 9H - Super kvalitet</v>
      </c>
      <c r="F15292" s="1" t="s">
        <v>3704</v>
      </c>
      <c r="G15292" s="1" t="s">
        <v>3705</v>
      </c>
      <c r="H15292" s="1" t="s">
        <v>3706</v>
      </c>
      <c r="I15292" s="1" t="s">
        <v>16</v>
      </c>
      <c r="J15292" s="1" t="s">
        <v>23</v>
      </c>
      <c r="K15292" s="1" t="s">
        <v>16</v>
      </c>
      <c r="L15292" s="1" t="s">
        <v>16</v>
      </c>
      <c r="M15292" s="1" t="s">
        <v>16</v>
      </c>
      <c r="N15292" s="1" t="s">
        <v>16</v>
      </c>
      <c r="O15292" s="1">
        <v>63.2</v>
      </c>
      <c r="P15292" s="1">
        <v>1.0</v>
      </c>
    </row>
    <row r="15293">
      <c r="A15293" s="1" t="s">
        <v>29</v>
      </c>
      <c r="B15293" s="1" t="s">
        <v>18199</v>
      </c>
      <c r="C15293" s="2" t="s">
        <v>18134</v>
      </c>
      <c r="D15293" s="1" t="s">
        <v>19</v>
      </c>
      <c r="E15293" s="3" t="str">
        <f>HYPERLINK("https://fyndiq.se/produkt/ebd0c75a3b324593/", "2-Pack Samsung S22 Ultra 5G Skärmskydd &amp;1-Pack linsskydd-9H GLAS")</f>
        <v>2-Pack Samsung S22 Ultra 5G Skärmskydd &amp;1-Pack linsskydd-9H GLAS</v>
      </c>
      <c r="F15293" s="1" t="s">
        <v>6898</v>
      </c>
      <c r="G15293" s="1" t="s">
        <v>6899</v>
      </c>
      <c r="H15293" s="1" t="s">
        <v>6900</v>
      </c>
      <c r="I15293" s="1" t="s">
        <v>16</v>
      </c>
      <c r="J15293" s="1" t="s">
        <v>23</v>
      </c>
      <c r="K15293" s="1" t="s">
        <v>16</v>
      </c>
      <c r="L15293" s="1" t="s">
        <v>16</v>
      </c>
      <c r="M15293" s="1" t="s">
        <v>16</v>
      </c>
      <c r="N15293" s="1" t="s">
        <v>16</v>
      </c>
      <c r="O15293" s="1">
        <v>71.2</v>
      </c>
      <c r="P15293" s="1">
        <v>1.0</v>
      </c>
    </row>
    <row r="15294">
      <c r="A15294" s="1" t="s">
        <v>29</v>
      </c>
      <c r="B15294" s="1" t="s">
        <v>18200</v>
      </c>
      <c r="C15294" s="2" t="s">
        <v>18134</v>
      </c>
      <c r="D15294" s="1" t="s">
        <v>19</v>
      </c>
      <c r="E15294" s="3" t="str">
        <f>HYPERLINK("https://fyndiq.se/produkt/fb71bd1df0c24a44/", "2-Pack Samsung Galaxy A34 (5G) - 9H Härdat Glass - 3D Super Kvalitet")</f>
        <v>2-Pack Samsung Galaxy A34 (5G) - 9H Härdat Glass - 3D Super Kvalitet</v>
      </c>
      <c r="F15294" s="1" t="s">
        <v>75</v>
      </c>
      <c r="G15294" s="1" t="s">
        <v>76</v>
      </c>
      <c r="H15294" s="1" t="s">
        <v>77</v>
      </c>
      <c r="I15294" s="1" t="s">
        <v>16</v>
      </c>
      <c r="J15294" s="1" t="s">
        <v>23</v>
      </c>
      <c r="K15294" s="1" t="s">
        <v>16</v>
      </c>
      <c r="L15294" s="1" t="s">
        <v>16</v>
      </c>
      <c r="M15294" s="1" t="s">
        <v>16</v>
      </c>
      <c r="N15294" s="1" t="s">
        <v>16</v>
      </c>
      <c r="O15294" s="1">
        <v>63.2</v>
      </c>
      <c r="P15294" s="1">
        <v>1.0</v>
      </c>
    </row>
    <row r="15295">
      <c r="A15295" s="1" t="s">
        <v>29</v>
      </c>
      <c r="B15295" s="1" t="s">
        <v>18201</v>
      </c>
      <c r="C15295" s="2" t="s">
        <v>18134</v>
      </c>
      <c r="D15295" s="1" t="s">
        <v>19</v>
      </c>
      <c r="E15295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5295" s="1" t="s">
        <v>2607</v>
      </c>
      <c r="G15295" s="1" t="s">
        <v>2608</v>
      </c>
      <c r="H15295" s="1" t="s">
        <v>2609</v>
      </c>
      <c r="I15295" s="1" t="s">
        <v>16</v>
      </c>
      <c r="J15295" s="1" t="s">
        <v>23</v>
      </c>
      <c r="K15295" s="1" t="s">
        <v>16</v>
      </c>
      <c r="L15295" s="1" t="s">
        <v>16</v>
      </c>
      <c r="M15295" s="1" t="s">
        <v>16</v>
      </c>
      <c r="N15295" s="1" t="s">
        <v>16</v>
      </c>
      <c r="O15295" s="1">
        <v>63.2</v>
      </c>
      <c r="P15295" s="1">
        <v>1.0</v>
      </c>
    </row>
    <row r="15296">
      <c r="A15296" s="1" t="s">
        <v>29</v>
      </c>
      <c r="B15296" s="1" t="s">
        <v>18202</v>
      </c>
      <c r="C15296" s="2" t="s">
        <v>18134</v>
      </c>
      <c r="D15296" s="1" t="s">
        <v>19</v>
      </c>
      <c r="E15296" s="3" t="str">
        <f>HYPERLINK("https://fyndiq.se/produkt/b2b21eba0148489f/", "Samsung S8 härdat glass 3D heltäckande skärmskydd")</f>
        <v>Samsung S8 härdat glass 3D heltäckande skärmskydd</v>
      </c>
      <c r="F15296" s="1" t="s">
        <v>438</v>
      </c>
      <c r="G15296" s="1" t="s">
        <v>439</v>
      </c>
      <c r="H15296" s="1" t="s">
        <v>440</v>
      </c>
      <c r="I15296" s="1" t="s">
        <v>16</v>
      </c>
      <c r="J15296" s="1" t="s">
        <v>23</v>
      </c>
      <c r="K15296" s="1" t="s">
        <v>16</v>
      </c>
      <c r="L15296" s="1" t="s">
        <v>16</v>
      </c>
      <c r="M15296" s="1" t="s">
        <v>16</v>
      </c>
      <c r="N15296" s="1" t="s">
        <v>16</v>
      </c>
      <c r="O15296" s="1">
        <v>55.2</v>
      </c>
      <c r="P15296" s="1">
        <v>1.0</v>
      </c>
    </row>
    <row r="15297">
      <c r="A15297" s="1" t="s">
        <v>29</v>
      </c>
      <c r="B15297" s="1" t="s">
        <v>18203</v>
      </c>
      <c r="C15297" s="2" t="s">
        <v>18134</v>
      </c>
      <c r="D15297" s="1" t="s">
        <v>19</v>
      </c>
      <c r="E15297" s="3" t="str">
        <f>HYPERLINK("https://fyndiq.se/produkt/022d7ac2f2e44ae2/", "Samsung Galaxy A04s - Härdat Glas 9H - Super Kvalitet 3D Skärmskydd")</f>
        <v>Samsung Galaxy A04s - Härdat Glas 9H - Super Kvalitet 3D Skärmskydd</v>
      </c>
      <c r="F15297" s="1" t="s">
        <v>3609</v>
      </c>
      <c r="G15297" s="1" t="s">
        <v>3610</v>
      </c>
      <c r="H15297" s="1" t="s">
        <v>3611</v>
      </c>
      <c r="I15297" s="1" t="s">
        <v>16</v>
      </c>
      <c r="J15297" s="1" t="s">
        <v>23</v>
      </c>
      <c r="K15297" s="1" t="s">
        <v>16</v>
      </c>
      <c r="L15297" s="1" t="s">
        <v>16</v>
      </c>
      <c r="M15297" s="1" t="s">
        <v>16</v>
      </c>
      <c r="N15297" s="1" t="s">
        <v>16</v>
      </c>
      <c r="O15297" s="1">
        <v>55.2</v>
      </c>
      <c r="P15297" s="1">
        <v>1.0</v>
      </c>
    </row>
    <row r="15298">
      <c r="A15298" s="1" t="s">
        <v>29</v>
      </c>
      <c r="B15298" s="1" t="s">
        <v>18204</v>
      </c>
      <c r="C15298" s="2" t="s">
        <v>18134</v>
      </c>
      <c r="D15298" s="1" t="s">
        <v>19</v>
      </c>
      <c r="E15298" s="3" t="str">
        <f>HYPERLINK("https://fyndiq.se/produkt/13e76851ca504320/", "2-Pack Samsung Galaxy S22 Ultra - Härdat glas 9H - Top kvalitet")</f>
        <v>2-Pack Samsung Galaxy S22 Ultra - Härdat glas 9H - Top kvalitet</v>
      </c>
      <c r="F15298" s="1" t="s">
        <v>140</v>
      </c>
      <c r="G15298" s="1" t="s">
        <v>141</v>
      </c>
      <c r="H15298" s="1" t="s">
        <v>142</v>
      </c>
      <c r="I15298" s="1" t="s">
        <v>16</v>
      </c>
      <c r="J15298" s="1" t="s">
        <v>23</v>
      </c>
      <c r="K15298" s="1" t="s">
        <v>16</v>
      </c>
      <c r="L15298" s="1" t="s">
        <v>16</v>
      </c>
      <c r="M15298" s="1" t="s">
        <v>16</v>
      </c>
      <c r="N15298" s="1" t="s">
        <v>16</v>
      </c>
      <c r="O15298" s="1">
        <v>63.2</v>
      </c>
      <c r="P15298" s="1">
        <v>1.0</v>
      </c>
    </row>
    <row r="15299">
      <c r="A15299" s="1" t="s">
        <v>29</v>
      </c>
      <c r="B15299" s="1" t="s">
        <v>18205</v>
      </c>
      <c r="C15299" s="2" t="s">
        <v>18134</v>
      </c>
      <c r="D15299" s="1" t="s">
        <v>19</v>
      </c>
      <c r="E15299" s="3" t="str">
        <f>HYPERLINK("https://fyndiq.se/produkt/432d784756a84eff/", "2-Pack Samsung Galaxy S20FE - Härdat Glas-9H -Super kvalitet 3D")</f>
        <v>2-Pack Samsung Galaxy S20FE - Härdat Glas-9H -Super kvalitet 3D</v>
      </c>
      <c r="F15299" s="1" t="s">
        <v>1078</v>
      </c>
      <c r="G15299" s="1" t="s">
        <v>1079</v>
      </c>
      <c r="H15299" s="1" t="s">
        <v>1080</v>
      </c>
      <c r="I15299" s="1" t="s">
        <v>16</v>
      </c>
      <c r="J15299" s="1" t="s">
        <v>23</v>
      </c>
      <c r="K15299" s="1" t="s">
        <v>16</v>
      </c>
      <c r="L15299" s="1" t="s">
        <v>16</v>
      </c>
      <c r="M15299" s="1" t="s">
        <v>16</v>
      </c>
      <c r="N15299" s="1" t="s">
        <v>16</v>
      </c>
      <c r="O15299" s="1">
        <v>63.2</v>
      </c>
      <c r="P15299" s="1">
        <v>1.0</v>
      </c>
    </row>
    <row r="15300">
      <c r="A15300" s="1" t="s">
        <v>29</v>
      </c>
      <c r="B15300" s="1" t="s">
        <v>18206</v>
      </c>
      <c r="C15300" s="2" t="s">
        <v>18134</v>
      </c>
      <c r="D15300" s="1" t="s">
        <v>19</v>
      </c>
      <c r="E15300" s="3" t="str">
        <f>HYPERLINK("https://fyndiq.se/produkt/67afb534781a4066/", "2-Pack Samsung Galaxy S9 Plus - Härdat glas- 9HSuper kvalitet 3D")</f>
        <v>2-Pack Samsung Galaxy S9 Plus - Härdat glas- 9HSuper kvalitet 3D</v>
      </c>
      <c r="F15300" s="1" t="s">
        <v>3929</v>
      </c>
      <c r="G15300" s="1" t="s">
        <v>3930</v>
      </c>
      <c r="H15300" s="1" t="s">
        <v>3931</v>
      </c>
      <c r="I15300" s="1" t="s">
        <v>16</v>
      </c>
      <c r="J15300" s="1" t="s">
        <v>23</v>
      </c>
      <c r="K15300" s="1" t="s">
        <v>16</v>
      </c>
      <c r="L15300" s="1" t="s">
        <v>16</v>
      </c>
      <c r="M15300" s="1" t="s">
        <v>16</v>
      </c>
      <c r="N15300" s="1" t="s">
        <v>16</v>
      </c>
      <c r="O15300" s="1">
        <v>63.2</v>
      </c>
      <c r="P15300" s="1">
        <v>1.0</v>
      </c>
    </row>
    <row r="15301">
      <c r="A15301" s="1" t="s">
        <v>29</v>
      </c>
      <c r="B15301" s="1" t="s">
        <v>18207</v>
      </c>
      <c r="C15301" s="2" t="s">
        <v>18134</v>
      </c>
      <c r="D15301" s="1" t="s">
        <v>19</v>
      </c>
      <c r="E15301" s="3" t="str">
        <f>HYPERLINK("https://fyndiq.se/produkt/87e8c2a54c4a469b/", "2-Pack Samsung Galaxy A53 5G - Härdat glas 9H - Super kvalitet")</f>
        <v>2-Pack Samsung Galaxy A53 5G - Härdat glas 9H - Super kvalitet</v>
      </c>
      <c r="F15301" s="1" t="s">
        <v>1320</v>
      </c>
      <c r="G15301" s="1" t="s">
        <v>1321</v>
      </c>
      <c r="H15301" s="1" t="s">
        <v>1322</v>
      </c>
      <c r="I15301" s="1" t="s">
        <v>16</v>
      </c>
      <c r="J15301" s="1" t="s">
        <v>23</v>
      </c>
      <c r="K15301" s="1" t="s">
        <v>16</v>
      </c>
      <c r="L15301" s="1" t="s">
        <v>16</v>
      </c>
      <c r="M15301" s="1" t="s">
        <v>16</v>
      </c>
      <c r="N15301" s="1" t="s">
        <v>16</v>
      </c>
      <c r="O15301" s="1">
        <v>63.2</v>
      </c>
      <c r="P15301" s="1">
        <v>1.0</v>
      </c>
    </row>
    <row r="15302">
      <c r="A15302" s="1" t="s">
        <v>29</v>
      </c>
      <c r="B15302" s="1" t="s">
        <v>18208</v>
      </c>
      <c r="C15302" s="2" t="s">
        <v>18134</v>
      </c>
      <c r="D15302" s="1" t="s">
        <v>19</v>
      </c>
      <c r="E15302" s="3" t="str">
        <f>HYPERLINK("https://fyndiq.se/produkt/a3a0bf045cf0498d/", "2-Pack Huawei P30 Lite - Härdat glas 9H – 3D Super kvalitet")</f>
        <v>2-Pack Huawei P30 Lite - Härdat glas 9H – 3D Super kvalitet</v>
      </c>
      <c r="F15302" s="1" t="s">
        <v>1011</v>
      </c>
      <c r="G15302" s="1" t="s">
        <v>1012</v>
      </c>
      <c r="H15302" s="1" t="s">
        <v>1013</v>
      </c>
      <c r="I15302" s="1" t="s">
        <v>16</v>
      </c>
      <c r="J15302" s="1" t="s">
        <v>23</v>
      </c>
      <c r="K15302" s="1" t="s">
        <v>16</v>
      </c>
      <c r="L15302" s="1" t="s">
        <v>16</v>
      </c>
      <c r="M15302" s="1" t="s">
        <v>16</v>
      </c>
      <c r="N15302" s="1" t="s">
        <v>16</v>
      </c>
      <c r="O15302" s="1">
        <v>63.2</v>
      </c>
      <c r="P15302" s="1">
        <v>1.0</v>
      </c>
    </row>
    <row r="15303">
      <c r="A15303" s="1" t="s">
        <v>29</v>
      </c>
      <c r="B15303" s="1" t="s">
        <v>18209</v>
      </c>
      <c r="C15303" s="2" t="s">
        <v>18134</v>
      </c>
      <c r="D15303" s="1" t="s">
        <v>19</v>
      </c>
      <c r="E15303" s="3" t="str">
        <f>HYPERLINK("https://fyndiq.se/produkt/6ff896a82a134dbd/", "2-Pack IPhone 12 Mini - Härdat Glas 9H - Super Kvalitet 3D")</f>
        <v>2-Pack IPhone 12 Mini - Härdat Glas 9H - Super Kvalitet 3D</v>
      </c>
      <c r="F15303" s="1" t="s">
        <v>55</v>
      </c>
      <c r="G15303" s="1" t="s">
        <v>56</v>
      </c>
      <c r="H15303" s="1" t="s">
        <v>57</v>
      </c>
      <c r="I15303" s="1" t="s">
        <v>16</v>
      </c>
      <c r="J15303" s="1" t="s">
        <v>23</v>
      </c>
      <c r="K15303" s="1" t="s">
        <v>16</v>
      </c>
      <c r="L15303" s="1" t="s">
        <v>16</v>
      </c>
      <c r="M15303" s="1" t="s">
        <v>16</v>
      </c>
      <c r="N15303" s="1" t="s">
        <v>16</v>
      </c>
      <c r="O15303" s="1">
        <v>47.2</v>
      </c>
      <c r="P15303" s="1">
        <v>1.0</v>
      </c>
    </row>
    <row r="15304">
      <c r="A15304" s="1" t="s">
        <v>29</v>
      </c>
      <c r="B15304" s="1" t="s">
        <v>18210</v>
      </c>
      <c r="C15304" s="2" t="s">
        <v>18134</v>
      </c>
      <c r="D15304" s="1" t="s">
        <v>19</v>
      </c>
      <c r="E15304" s="3" t="str">
        <f>HYPERLINK("https://fyndiq.se/produkt/ef10e4ba492c46df/", "2-Pack Samsung S23 FE 5G - 9H Härdat Glass - Super Kvalitet 3D")</f>
        <v>2-Pack Samsung S23 FE 5G - 9H Härdat Glass - Super Kvalitet 3D</v>
      </c>
      <c r="F15304" s="1" t="s">
        <v>2521</v>
      </c>
      <c r="G15304" s="1" t="s">
        <v>2522</v>
      </c>
      <c r="H15304" s="1" t="s">
        <v>2523</v>
      </c>
      <c r="I15304" s="1" t="s">
        <v>1230</v>
      </c>
      <c r="J15304" s="1" t="s">
        <v>23</v>
      </c>
      <c r="K15304" s="1" t="s">
        <v>16</v>
      </c>
      <c r="L15304" s="1" t="s">
        <v>16</v>
      </c>
      <c r="M15304" s="1" t="s">
        <v>16</v>
      </c>
      <c r="N15304" s="1" t="s">
        <v>16</v>
      </c>
      <c r="O15304" s="1">
        <v>63.2</v>
      </c>
      <c r="P15304" s="1">
        <v>1.0</v>
      </c>
    </row>
    <row r="15305">
      <c r="A15305" s="1" t="s">
        <v>29</v>
      </c>
      <c r="B15305" s="1" t="s">
        <v>18211</v>
      </c>
      <c r="C15305" s="2" t="s">
        <v>18134</v>
      </c>
      <c r="D15305" s="1" t="s">
        <v>19</v>
      </c>
      <c r="E15305" s="3" t="str">
        <f>HYPERLINK("https://fyndiq.se/produkt/925ae49423884615/", "2-Pack Samsung S22 Ultra Skärmskydd &amp; 1-Pack linsskydd -9H GLAS")</f>
        <v>2-Pack Samsung S22 Ultra Skärmskydd &amp; 1-Pack linsskydd -9H GLAS</v>
      </c>
      <c r="F15305" s="1" t="s">
        <v>335</v>
      </c>
      <c r="G15305" s="1" t="s">
        <v>336</v>
      </c>
      <c r="H15305" s="1" t="s">
        <v>337</v>
      </c>
      <c r="I15305" s="1" t="s">
        <v>1230</v>
      </c>
      <c r="J15305" s="1" t="s">
        <v>9</v>
      </c>
      <c r="K15305" s="2" t="s">
        <v>8965</v>
      </c>
      <c r="L15305" s="1" t="s">
        <v>2602</v>
      </c>
      <c r="M15305" s="1" t="s">
        <v>16</v>
      </c>
      <c r="N15305" s="1" t="s">
        <v>16</v>
      </c>
      <c r="O15305" s="1">
        <v>71.2</v>
      </c>
      <c r="P15305" s="1">
        <v>1.0</v>
      </c>
    </row>
    <row r="15306">
      <c r="A15306" s="1" t="s">
        <v>29</v>
      </c>
      <c r="B15306" s="1" t="s">
        <v>18212</v>
      </c>
      <c r="C15306" s="2" t="s">
        <v>18134</v>
      </c>
      <c r="D15306" s="1" t="s">
        <v>19</v>
      </c>
      <c r="E15306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5306" s="1" t="s">
        <v>837</v>
      </c>
      <c r="G15306" s="1" t="s">
        <v>838</v>
      </c>
      <c r="H15306" s="1" t="s">
        <v>839</v>
      </c>
      <c r="I15306" s="1" t="s">
        <v>1311</v>
      </c>
      <c r="J15306" s="1" t="s">
        <v>23</v>
      </c>
      <c r="K15306" s="1" t="s">
        <v>16</v>
      </c>
      <c r="L15306" s="1" t="s">
        <v>16</v>
      </c>
      <c r="M15306" s="1" t="s">
        <v>16</v>
      </c>
      <c r="N15306" s="1" t="s">
        <v>16</v>
      </c>
      <c r="O15306" s="1">
        <v>63.2</v>
      </c>
      <c r="P15306" s="1">
        <v>1.0</v>
      </c>
    </row>
    <row r="15307">
      <c r="A15307" s="1" t="s">
        <v>29</v>
      </c>
      <c r="B15307" s="1" t="s">
        <v>18213</v>
      </c>
      <c r="C15307" s="2" t="s">
        <v>18134</v>
      </c>
      <c r="D15307" s="1" t="s">
        <v>19</v>
      </c>
      <c r="E15307" s="3" t="str">
        <f>HYPERLINK("https://fyndiq.se/produkt/13e76851ca504320/", "2-Pack Samsung Galaxy S22 Ultra - Härdat glas 9H - Top kvalitet")</f>
        <v>2-Pack Samsung Galaxy S22 Ultra - Härdat glas 9H - Top kvalitet</v>
      </c>
      <c r="F15307" s="1" t="s">
        <v>140</v>
      </c>
      <c r="G15307" s="1" t="s">
        <v>141</v>
      </c>
      <c r="H15307" s="1" t="s">
        <v>142</v>
      </c>
      <c r="I15307" s="1" t="s">
        <v>16</v>
      </c>
      <c r="J15307" s="1" t="s">
        <v>23</v>
      </c>
      <c r="K15307" s="1" t="s">
        <v>16</v>
      </c>
      <c r="L15307" s="1" t="s">
        <v>16</v>
      </c>
      <c r="M15307" s="1" t="s">
        <v>16</v>
      </c>
      <c r="N15307" s="1" t="s">
        <v>16</v>
      </c>
      <c r="O15307" s="1">
        <v>63.2</v>
      </c>
      <c r="P15307" s="1">
        <v>1.0</v>
      </c>
    </row>
    <row r="15308">
      <c r="A15308" s="1" t="s">
        <v>29</v>
      </c>
      <c r="B15308" s="1" t="s">
        <v>18214</v>
      </c>
      <c r="C15308" s="2" t="s">
        <v>18134</v>
      </c>
      <c r="D15308" s="1" t="s">
        <v>19</v>
      </c>
      <c r="E15308" s="3" t="str">
        <f>HYPERLINK("https://fyndiq.se/produkt/d068a77723474021/", "2-Pack Samsung Watch 47mm - Härdat glas 9H-Super kvalitet 3D Skärmskydd")</f>
        <v>2-Pack Samsung Watch 47mm - Härdat glas 9H-Super kvalitet 3D Skärmskydd</v>
      </c>
      <c r="F15308" s="1" t="s">
        <v>6180</v>
      </c>
      <c r="G15308" s="1" t="s">
        <v>6181</v>
      </c>
      <c r="H15308" s="1" t="s">
        <v>6182</v>
      </c>
      <c r="I15308" s="1" t="s">
        <v>16</v>
      </c>
      <c r="J15308" s="1" t="s">
        <v>23</v>
      </c>
      <c r="K15308" s="1" t="s">
        <v>16</v>
      </c>
      <c r="L15308" s="1" t="s">
        <v>16</v>
      </c>
      <c r="M15308" s="1" t="s">
        <v>16</v>
      </c>
      <c r="N15308" s="1" t="s">
        <v>16</v>
      </c>
      <c r="O15308" s="1">
        <v>63.2</v>
      </c>
      <c r="P15308" s="1">
        <v>1.0</v>
      </c>
    </row>
    <row r="15309">
      <c r="A15309" s="1" t="s">
        <v>29</v>
      </c>
      <c r="B15309" s="1" t="s">
        <v>18215</v>
      </c>
      <c r="C15309" s="2" t="s">
        <v>18134</v>
      </c>
      <c r="D15309" s="1" t="s">
        <v>19</v>
      </c>
      <c r="E1530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5309" s="1" t="s">
        <v>2858</v>
      </c>
      <c r="G15309" s="1" t="s">
        <v>2859</v>
      </c>
      <c r="H15309" s="1" t="s">
        <v>2860</v>
      </c>
      <c r="I15309" s="1" t="s">
        <v>16</v>
      </c>
      <c r="J15309" s="1" t="s">
        <v>23</v>
      </c>
      <c r="K15309" s="1" t="s">
        <v>16</v>
      </c>
      <c r="L15309" s="1" t="s">
        <v>16</v>
      </c>
      <c r="M15309" s="1" t="s">
        <v>16</v>
      </c>
      <c r="N15309" s="1" t="s">
        <v>16</v>
      </c>
      <c r="O15309" s="1">
        <v>63.2</v>
      </c>
      <c r="P15309" s="1">
        <v>1.0</v>
      </c>
    </row>
    <row r="15310">
      <c r="A15310" s="1" t="s">
        <v>29</v>
      </c>
      <c r="B15310" s="1" t="s">
        <v>18216</v>
      </c>
      <c r="C15310" s="2" t="s">
        <v>18134</v>
      </c>
      <c r="D15310" s="1" t="s">
        <v>19</v>
      </c>
      <c r="E15310" s="3" t="str">
        <f>HYPERLINK("https://fyndiq.se/produkt/533d0ddc5dd84c00/", "2-Pack iPhone 14 - skärmskydd &amp; linsskydd - härdat glas 9H")</f>
        <v>2-Pack iPhone 14 - skärmskydd &amp; linsskydd - härdat glas 9H</v>
      </c>
      <c r="F15310" s="1" t="s">
        <v>841</v>
      </c>
      <c r="G15310" s="1" t="s">
        <v>842</v>
      </c>
      <c r="H15310" s="1" t="s">
        <v>843</v>
      </c>
      <c r="I15310" s="1" t="s">
        <v>16</v>
      </c>
      <c r="J15310" s="1" t="s">
        <v>23</v>
      </c>
      <c r="K15310" s="1" t="s">
        <v>16</v>
      </c>
      <c r="L15310" s="1" t="s">
        <v>16</v>
      </c>
      <c r="M15310" s="1" t="s">
        <v>16</v>
      </c>
      <c r="N15310" s="1" t="s">
        <v>16</v>
      </c>
      <c r="O15310" s="1">
        <v>63.2</v>
      </c>
      <c r="P15310" s="1">
        <v>1.0</v>
      </c>
    </row>
    <row r="15311">
      <c r="A15311" s="1" t="s">
        <v>29</v>
      </c>
      <c r="B15311" s="1" t="s">
        <v>18217</v>
      </c>
      <c r="C15311" s="2" t="s">
        <v>18134</v>
      </c>
      <c r="D15311" s="1" t="s">
        <v>19</v>
      </c>
      <c r="E15311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5311" s="1" t="s">
        <v>4906</v>
      </c>
      <c r="G15311" s="1" t="s">
        <v>4907</v>
      </c>
      <c r="H15311" s="1" t="s">
        <v>4908</v>
      </c>
      <c r="I15311" s="1" t="s">
        <v>16</v>
      </c>
      <c r="J15311" s="1" t="s">
        <v>23</v>
      </c>
      <c r="K15311" s="1" t="s">
        <v>16</v>
      </c>
      <c r="L15311" s="1" t="s">
        <v>16</v>
      </c>
      <c r="M15311" s="1" t="s">
        <v>16</v>
      </c>
      <c r="N15311" s="1" t="s">
        <v>16</v>
      </c>
      <c r="O15311" s="1">
        <v>71.2</v>
      </c>
      <c r="P15311" s="1">
        <v>1.0</v>
      </c>
    </row>
    <row r="15312">
      <c r="A15312" s="1" t="s">
        <v>29</v>
      </c>
      <c r="B15312" s="1" t="s">
        <v>18218</v>
      </c>
      <c r="C15312" s="2" t="s">
        <v>18219</v>
      </c>
      <c r="D15312" s="1" t="s">
        <v>19</v>
      </c>
      <c r="E15312" s="3" t="str">
        <f>HYPERLINK("https://fyndiq.se/produkt/533d0ddc5dd84c00/", "2-Pack iPhone 14 - skärmskydd &amp; linsskydd - härdat glas 9H")</f>
        <v>2-Pack iPhone 14 - skärmskydd &amp; linsskydd - härdat glas 9H</v>
      </c>
      <c r="F15312" s="1" t="s">
        <v>841</v>
      </c>
      <c r="G15312" s="1" t="s">
        <v>842</v>
      </c>
      <c r="H15312" s="1" t="s">
        <v>843</v>
      </c>
      <c r="I15312" s="1" t="s">
        <v>16</v>
      </c>
      <c r="J15312" s="1" t="s">
        <v>23</v>
      </c>
      <c r="K15312" s="1" t="s">
        <v>16</v>
      </c>
      <c r="L15312" s="1" t="s">
        <v>16</v>
      </c>
      <c r="M15312" s="1" t="s">
        <v>16</v>
      </c>
      <c r="N15312" s="1" t="s">
        <v>16</v>
      </c>
      <c r="O15312" s="1">
        <v>63.2</v>
      </c>
      <c r="P15312" s="1">
        <v>1.0</v>
      </c>
    </row>
    <row r="15313">
      <c r="A15313" s="1" t="s">
        <v>29</v>
      </c>
      <c r="B15313" s="1" t="s">
        <v>18220</v>
      </c>
      <c r="C15313" s="2" t="s">
        <v>18219</v>
      </c>
      <c r="D15313" s="1" t="s">
        <v>19</v>
      </c>
      <c r="E15313" s="3" t="str">
        <f>HYPERLINK("https://fyndiq.se/produkt/f7b16236096d401a/", "2-Pack Google Pixel 7A - Härdat glas 9H - Super kvalitet 3D Skärmskydd")</f>
        <v>2-Pack Google Pixel 7A - Härdat glas 9H - Super kvalitet 3D Skärmskydd</v>
      </c>
      <c r="F15313" s="1" t="s">
        <v>852</v>
      </c>
      <c r="G15313" s="1" t="s">
        <v>853</v>
      </c>
      <c r="H15313" s="1" t="s">
        <v>854</v>
      </c>
      <c r="I15313" s="1" t="s">
        <v>16</v>
      </c>
      <c r="J15313" s="1" t="s">
        <v>23</v>
      </c>
      <c r="K15313" s="1" t="s">
        <v>16</v>
      </c>
      <c r="L15313" s="1" t="s">
        <v>16</v>
      </c>
      <c r="M15313" s="1" t="s">
        <v>16</v>
      </c>
      <c r="N15313" s="1" t="s">
        <v>16</v>
      </c>
      <c r="O15313" s="1">
        <v>63.2</v>
      </c>
      <c r="P15313" s="1">
        <v>1.0</v>
      </c>
    </row>
    <row r="15314">
      <c r="A15314" s="1" t="s">
        <v>29</v>
      </c>
      <c r="B15314" s="1" t="s">
        <v>18221</v>
      </c>
      <c r="C15314" s="2" t="s">
        <v>18219</v>
      </c>
      <c r="D15314" s="1" t="s">
        <v>19</v>
      </c>
      <c r="E15314" s="3" t="str">
        <f>HYPERLINK("https://fyndiq.se/produkt/675bb02ed6bb4e07/", "2-Pack Samsung Galaxy S21 Ultra - Härdat Glas 9H-Super Kvalitet")</f>
        <v>2-Pack Samsung Galaxy S21 Ultra - Härdat Glas 9H-Super Kvalitet</v>
      </c>
      <c r="F15314" s="1" t="s">
        <v>91</v>
      </c>
      <c r="G15314" s="1" t="s">
        <v>92</v>
      </c>
      <c r="H15314" s="1" t="s">
        <v>93</v>
      </c>
      <c r="I15314" s="1" t="s">
        <v>16</v>
      </c>
      <c r="J15314" s="1" t="s">
        <v>23</v>
      </c>
      <c r="K15314" s="1" t="s">
        <v>16</v>
      </c>
      <c r="L15314" s="1" t="s">
        <v>16</v>
      </c>
      <c r="M15314" s="1" t="s">
        <v>16</v>
      </c>
      <c r="N15314" s="1" t="s">
        <v>16</v>
      </c>
      <c r="O15314" s="1">
        <v>63.2</v>
      </c>
      <c r="P15314" s="1">
        <v>1.0</v>
      </c>
    </row>
    <row r="15315">
      <c r="A15315" s="1" t="s">
        <v>29</v>
      </c>
      <c r="B15315" s="1" t="s">
        <v>18222</v>
      </c>
      <c r="C15315" s="2" t="s">
        <v>18219</v>
      </c>
      <c r="D15315" s="1" t="s">
        <v>19</v>
      </c>
      <c r="E15315" s="3" t="str">
        <f>HYPERLINK("https://fyndiq.se/produkt/84cea09838d342cf/", "Sony Xperia 10 V - Härdat Glas 9H - Super Kvalitet 3D Skärmskydd")</f>
        <v>Sony Xperia 10 V - Härdat Glas 9H - Super Kvalitet 3D Skärmskydd</v>
      </c>
      <c r="F15315" s="1" t="s">
        <v>1784</v>
      </c>
      <c r="G15315" s="1" t="s">
        <v>1785</v>
      </c>
      <c r="H15315" s="1" t="s">
        <v>1786</v>
      </c>
      <c r="I15315" s="1" t="s">
        <v>16</v>
      </c>
      <c r="J15315" s="1" t="s">
        <v>23</v>
      </c>
      <c r="K15315" s="1" t="s">
        <v>16</v>
      </c>
      <c r="L15315" s="1" t="s">
        <v>16</v>
      </c>
      <c r="M15315" s="1" t="s">
        <v>16</v>
      </c>
      <c r="N15315" s="1" t="s">
        <v>16</v>
      </c>
      <c r="O15315" s="1">
        <v>63.2</v>
      </c>
      <c r="P15315" s="1">
        <v>1.0</v>
      </c>
    </row>
    <row r="15316">
      <c r="A15316" s="1" t="s">
        <v>29</v>
      </c>
      <c r="B15316" s="1" t="s">
        <v>18223</v>
      </c>
      <c r="C15316" s="2" t="s">
        <v>18219</v>
      </c>
      <c r="D15316" s="1" t="s">
        <v>19</v>
      </c>
      <c r="E15316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5316" s="1" t="s">
        <v>504</v>
      </c>
      <c r="G15316" s="1" t="s">
        <v>505</v>
      </c>
      <c r="H15316" s="1" t="s">
        <v>506</v>
      </c>
      <c r="I15316" s="1" t="s">
        <v>16</v>
      </c>
      <c r="J15316" s="1" t="s">
        <v>23</v>
      </c>
      <c r="K15316" s="1" t="s">
        <v>16</v>
      </c>
      <c r="L15316" s="1" t="s">
        <v>16</v>
      </c>
      <c r="M15316" s="1" t="s">
        <v>16</v>
      </c>
      <c r="N15316" s="1" t="s">
        <v>16</v>
      </c>
      <c r="O15316" s="1">
        <v>63.2</v>
      </c>
      <c r="P15316" s="1">
        <v>1.0</v>
      </c>
    </row>
    <row r="15317">
      <c r="A15317" s="1" t="s">
        <v>29</v>
      </c>
      <c r="B15317" s="1" t="s">
        <v>18224</v>
      </c>
      <c r="C15317" s="2" t="s">
        <v>18219</v>
      </c>
      <c r="D15317" s="1" t="s">
        <v>19</v>
      </c>
      <c r="E15317" s="3" t="str">
        <f>HYPERLINK("https://fyndiq.se/produkt/a871a7da0b2249a8/", "2-Pack Iphone 11 Pro Max - 9H Härdat Glass - Top Kvalitet")</f>
        <v>2-Pack Iphone 11 Pro Max - 9H Härdat Glass - Top Kvalitet</v>
      </c>
      <c r="F15317" s="1" t="s">
        <v>559</v>
      </c>
      <c r="G15317" s="1" t="s">
        <v>560</v>
      </c>
      <c r="H15317" s="1" t="s">
        <v>561</v>
      </c>
      <c r="I15317" s="1" t="s">
        <v>16</v>
      </c>
      <c r="J15317" s="1" t="s">
        <v>23</v>
      </c>
      <c r="K15317" s="1" t="s">
        <v>16</v>
      </c>
      <c r="L15317" s="1" t="s">
        <v>16</v>
      </c>
      <c r="M15317" s="1" t="s">
        <v>16</v>
      </c>
      <c r="N15317" s="1" t="s">
        <v>16</v>
      </c>
      <c r="O15317" s="1">
        <v>47.2</v>
      </c>
      <c r="P15317" s="1">
        <v>1.0</v>
      </c>
    </row>
    <row r="15318">
      <c r="A15318" s="1" t="s">
        <v>29</v>
      </c>
      <c r="B15318" s="1" t="s">
        <v>18225</v>
      </c>
      <c r="C15318" s="2" t="s">
        <v>18219</v>
      </c>
      <c r="D15318" s="1" t="s">
        <v>19</v>
      </c>
      <c r="E15318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5318" s="1" t="s">
        <v>894</v>
      </c>
      <c r="G15318" s="1" t="s">
        <v>895</v>
      </c>
      <c r="H15318" s="1" t="s">
        <v>896</v>
      </c>
      <c r="I15318" s="1" t="s">
        <v>16</v>
      </c>
      <c r="J15318" s="1" t="s">
        <v>23</v>
      </c>
      <c r="K15318" s="1" t="s">
        <v>16</v>
      </c>
      <c r="L15318" s="1" t="s">
        <v>16</v>
      </c>
      <c r="M15318" s="1" t="s">
        <v>16</v>
      </c>
      <c r="N15318" s="1" t="s">
        <v>16</v>
      </c>
      <c r="O15318" s="1">
        <v>79.2</v>
      </c>
      <c r="P15318" s="1">
        <v>1.0</v>
      </c>
    </row>
    <row r="15319">
      <c r="A15319" s="1" t="s">
        <v>29</v>
      </c>
      <c r="B15319" s="1" t="s">
        <v>18226</v>
      </c>
      <c r="C15319" s="2" t="s">
        <v>18219</v>
      </c>
      <c r="D15319" s="1" t="s">
        <v>19</v>
      </c>
      <c r="E15319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5319" s="1" t="s">
        <v>1383</v>
      </c>
      <c r="G15319" s="1" t="s">
        <v>1384</v>
      </c>
      <c r="H15319" s="1" t="s">
        <v>1385</v>
      </c>
      <c r="I15319" s="1" t="s">
        <v>16</v>
      </c>
      <c r="J15319" s="1" t="s">
        <v>23</v>
      </c>
      <c r="K15319" s="1" t="s">
        <v>16</v>
      </c>
      <c r="L15319" s="1" t="s">
        <v>16</v>
      </c>
      <c r="M15319" s="1" t="s">
        <v>16</v>
      </c>
      <c r="N15319" s="1" t="s">
        <v>16</v>
      </c>
      <c r="O15319" s="1">
        <v>79.2</v>
      </c>
      <c r="P15319" s="1">
        <v>1.0</v>
      </c>
    </row>
    <row r="15320">
      <c r="A15320" s="1" t="s">
        <v>29</v>
      </c>
      <c r="B15320" s="1" t="s">
        <v>18227</v>
      </c>
      <c r="C15320" s="2" t="s">
        <v>18219</v>
      </c>
      <c r="D15320" s="1" t="s">
        <v>19</v>
      </c>
      <c r="E15320" s="3" t="str">
        <f>HYPERLINK("https://fyndiq.se/produkt/b2b21eba0148489f/", "Samsung S8 härdat glass 3D heltäckande skärmskydd")</f>
        <v>Samsung S8 härdat glass 3D heltäckande skärmskydd</v>
      </c>
      <c r="F15320" s="1" t="s">
        <v>438</v>
      </c>
      <c r="G15320" s="1" t="s">
        <v>439</v>
      </c>
      <c r="H15320" s="1" t="s">
        <v>440</v>
      </c>
      <c r="I15320" s="1" t="s">
        <v>16</v>
      </c>
      <c r="J15320" s="1" t="s">
        <v>23</v>
      </c>
      <c r="K15320" s="1" t="s">
        <v>16</v>
      </c>
      <c r="L15320" s="1" t="s">
        <v>16</v>
      </c>
      <c r="M15320" s="1" t="s">
        <v>16</v>
      </c>
      <c r="N15320" s="1" t="s">
        <v>16</v>
      </c>
      <c r="O15320" s="1">
        <v>55.2</v>
      </c>
      <c r="P15320" s="1">
        <v>1.0</v>
      </c>
    </row>
    <row r="15321">
      <c r="A15321" s="1" t="s">
        <v>29</v>
      </c>
      <c r="B15321" s="1" t="s">
        <v>18228</v>
      </c>
      <c r="C15321" s="2" t="s">
        <v>18219</v>
      </c>
      <c r="D15321" s="1" t="s">
        <v>19</v>
      </c>
      <c r="E15321" s="3" t="str">
        <f>HYPERLINK("https://fyndiq.se/produkt/371f86e1aa284d28/", "Samsung S23 Ultra - 9H Härdat Glass - 3D Super Kvalitet Skärmskydd")</f>
        <v>Samsung S23 Ultra - 9H Härdat Glass - 3D Super Kvalitet Skärmskydd</v>
      </c>
      <c r="F15321" s="1" t="s">
        <v>7518</v>
      </c>
      <c r="G15321" s="1" t="s">
        <v>7519</v>
      </c>
      <c r="H15321" s="1" t="s">
        <v>7520</v>
      </c>
      <c r="I15321" s="1" t="s">
        <v>16</v>
      </c>
      <c r="J15321" s="1" t="s">
        <v>23</v>
      </c>
      <c r="K15321" s="1" t="s">
        <v>16</v>
      </c>
      <c r="L15321" s="1" t="s">
        <v>16</v>
      </c>
      <c r="M15321" s="1" t="s">
        <v>16</v>
      </c>
      <c r="N15321" s="1" t="s">
        <v>16</v>
      </c>
      <c r="O15321" s="1">
        <v>55.2</v>
      </c>
      <c r="P15321" s="1">
        <v>2.0</v>
      </c>
    </row>
    <row r="15322">
      <c r="A15322" s="1" t="s">
        <v>29</v>
      </c>
      <c r="B15322" s="1" t="s">
        <v>18229</v>
      </c>
      <c r="C15322" s="2" t="s">
        <v>18219</v>
      </c>
      <c r="D15322" s="1" t="s">
        <v>19</v>
      </c>
      <c r="E15322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5322" s="1" t="s">
        <v>1654</v>
      </c>
      <c r="G15322" s="1" t="s">
        <v>1655</v>
      </c>
      <c r="H15322" s="1" t="s">
        <v>1656</v>
      </c>
      <c r="I15322" s="1" t="s">
        <v>16</v>
      </c>
      <c r="J15322" s="1" t="s">
        <v>23</v>
      </c>
      <c r="K15322" s="1" t="s">
        <v>16</v>
      </c>
      <c r="L15322" s="1" t="s">
        <v>16</v>
      </c>
      <c r="M15322" s="1" t="s">
        <v>16</v>
      </c>
      <c r="N15322" s="1" t="s">
        <v>16</v>
      </c>
      <c r="O15322" s="1">
        <v>55.2</v>
      </c>
      <c r="P15322" s="1">
        <v>1.0</v>
      </c>
    </row>
    <row r="15323">
      <c r="A15323" s="1" t="s">
        <v>29</v>
      </c>
      <c r="B15323" s="1" t="s">
        <v>18230</v>
      </c>
      <c r="C15323" s="2" t="s">
        <v>18219</v>
      </c>
      <c r="D15323" s="1" t="s">
        <v>19</v>
      </c>
      <c r="E15323" s="3" t="str">
        <f>HYPERLINK("https://fyndiq.se/produkt/022d7ac2f2e44ae2/", "Samsung Galaxy A04s - Härdat Glas 9H - Super Kvalitet 3D Skärmskydd")</f>
        <v>Samsung Galaxy A04s - Härdat Glas 9H - Super Kvalitet 3D Skärmskydd</v>
      </c>
      <c r="F15323" s="1" t="s">
        <v>3609</v>
      </c>
      <c r="G15323" s="1" t="s">
        <v>3610</v>
      </c>
      <c r="H15323" s="1" t="s">
        <v>3611</v>
      </c>
      <c r="I15323" s="1" t="s">
        <v>16</v>
      </c>
      <c r="J15323" s="1" t="s">
        <v>23</v>
      </c>
      <c r="K15323" s="1" t="s">
        <v>16</v>
      </c>
      <c r="L15323" s="1" t="s">
        <v>16</v>
      </c>
      <c r="M15323" s="1" t="s">
        <v>16</v>
      </c>
      <c r="N15323" s="1" t="s">
        <v>16</v>
      </c>
      <c r="O15323" s="1">
        <v>55.2</v>
      </c>
      <c r="P15323" s="1">
        <v>1.0</v>
      </c>
    </row>
    <row r="15324">
      <c r="A15324" s="1" t="s">
        <v>29</v>
      </c>
      <c r="B15324" s="1" t="s">
        <v>18231</v>
      </c>
      <c r="C15324" s="2" t="s">
        <v>18219</v>
      </c>
      <c r="D15324" s="1" t="s">
        <v>19</v>
      </c>
      <c r="E15324" s="3" t="str">
        <f>HYPERLINK("https://fyndiq.se/produkt/e19fcc2ab2124f8a/", "2-Pack Iphone 13 Pro - 9H Härdat Glass - Top Kvalitet  3D")</f>
        <v>2-Pack Iphone 13 Pro - 9H Härdat Glass - Top Kvalitet  3D</v>
      </c>
      <c r="F15324" s="1" t="s">
        <v>555</v>
      </c>
      <c r="G15324" s="1" t="s">
        <v>556</v>
      </c>
      <c r="H15324" s="1" t="s">
        <v>557</v>
      </c>
      <c r="I15324" s="1" t="s">
        <v>16</v>
      </c>
      <c r="J15324" s="1" t="s">
        <v>23</v>
      </c>
      <c r="K15324" s="1" t="s">
        <v>16</v>
      </c>
      <c r="L15324" s="1" t="s">
        <v>16</v>
      </c>
      <c r="M15324" s="1" t="s">
        <v>16</v>
      </c>
      <c r="N15324" s="1" t="s">
        <v>16</v>
      </c>
      <c r="O15324" s="1">
        <v>47.2</v>
      </c>
      <c r="P15324" s="1">
        <v>2.0</v>
      </c>
    </row>
    <row r="15325">
      <c r="A15325" s="1" t="s">
        <v>29</v>
      </c>
      <c r="B15325" s="1" t="s">
        <v>18232</v>
      </c>
      <c r="C15325" s="2" t="s">
        <v>18219</v>
      </c>
      <c r="D15325" s="1" t="s">
        <v>19</v>
      </c>
      <c r="E1532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325" s="1" t="s">
        <v>2144</v>
      </c>
      <c r="G15325" s="1" t="s">
        <v>2145</v>
      </c>
      <c r="H15325" s="1" t="s">
        <v>2146</v>
      </c>
      <c r="I15325" s="1" t="s">
        <v>16</v>
      </c>
      <c r="J15325" s="1" t="s">
        <v>23</v>
      </c>
      <c r="K15325" s="1" t="s">
        <v>16</v>
      </c>
      <c r="L15325" s="1" t="s">
        <v>16</v>
      </c>
      <c r="M15325" s="1" t="s">
        <v>16</v>
      </c>
      <c r="N15325" s="1" t="s">
        <v>16</v>
      </c>
      <c r="O15325" s="1">
        <v>63.2</v>
      </c>
      <c r="P15325" s="1">
        <v>1.0</v>
      </c>
    </row>
    <row r="15326">
      <c r="A15326" s="1" t="s">
        <v>29</v>
      </c>
      <c r="B15326" s="1" t="s">
        <v>18233</v>
      </c>
      <c r="C15326" s="2" t="s">
        <v>18219</v>
      </c>
      <c r="D15326" s="1" t="s">
        <v>19</v>
      </c>
      <c r="E15326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326" s="1" t="s">
        <v>258</v>
      </c>
      <c r="G15326" s="1" t="s">
        <v>259</v>
      </c>
      <c r="H15326" s="1" t="s">
        <v>260</v>
      </c>
      <c r="I15326" s="1" t="s">
        <v>16</v>
      </c>
      <c r="J15326" s="1" t="s">
        <v>23</v>
      </c>
      <c r="K15326" s="1" t="s">
        <v>16</v>
      </c>
      <c r="L15326" s="1" t="s">
        <v>16</v>
      </c>
      <c r="M15326" s="1" t="s">
        <v>16</v>
      </c>
      <c r="N15326" s="1" t="s">
        <v>16</v>
      </c>
      <c r="O15326" s="1">
        <v>63.2</v>
      </c>
      <c r="P15326" s="1">
        <v>1.0</v>
      </c>
    </row>
    <row r="15327">
      <c r="A15327" s="1" t="s">
        <v>29</v>
      </c>
      <c r="B15327" s="1" t="s">
        <v>18234</v>
      </c>
      <c r="C15327" s="2" t="s">
        <v>18219</v>
      </c>
      <c r="D15327" s="1" t="s">
        <v>19</v>
      </c>
      <c r="E1532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327" s="1" t="s">
        <v>709</v>
      </c>
      <c r="G15327" s="1" t="s">
        <v>710</v>
      </c>
      <c r="H15327" s="1" t="s">
        <v>711</v>
      </c>
      <c r="I15327" s="1" t="s">
        <v>1311</v>
      </c>
      <c r="J15327" s="1" t="s">
        <v>23</v>
      </c>
      <c r="K15327" s="1" t="s">
        <v>16</v>
      </c>
      <c r="L15327" s="1" t="s">
        <v>16</v>
      </c>
      <c r="M15327" s="1" t="s">
        <v>16</v>
      </c>
      <c r="N15327" s="1" t="s">
        <v>16</v>
      </c>
      <c r="O15327" s="1">
        <v>63.2</v>
      </c>
      <c r="P15327" s="1">
        <v>1.0</v>
      </c>
    </row>
    <row r="15328">
      <c r="A15328" s="1" t="s">
        <v>29</v>
      </c>
      <c r="B15328" s="1" t="s">
        <v>18235</v>
      </c>
      <c r="C15328" s="2" t="s">
        <v>18219</v>
      </c>
      <c r="D15328" s="1" t="s">
        <v>19</v>
      </c>
      <c r="E15328" s="3" t="str">
        <f>HYPERLINK("https://fyndiq.se/produkt/432d784756a84eff/", "2-Pack Samsung Galaxy S20FE - Härdat Glas-9H -Super kvalitet 3D")</f>
        <v>2-Pack Samsung Galaxy S20FE - Härdat Glas-9H -Super kvalitet 3D</v>
      </c>
      <c r="F15328" s="1" t="s">
        <v>1078</v>
      </c>
      <c r="G15328" s="1" t="s">
        <v>1079</v>
      </c>
      <c r="H15328" s="1" t="s">
        <v>1080</v>
      </c>
      <c r="I15328" s="1" t="s">
        <v>16</v>
      </c>
      <c r="J15328" s="1" t="s">
        <v>23</v>
      </c>
      <c r="K15328" s="1" t="s">
        <v>16</v>
      </c>
      <c r="L15328" s="1" t="s">
        <v>16</v>
      </c>
      <c r="M15328" s="1" t="s">
        <v>16</v>
      </c>
      <c r="N15328" s="1" t="s">
        <v>16</v>
      </c>
      <c r="O15328" s="1">
        <v>63.2</v>
      </c>
      <c r="P15328" s="1">
        <v>1.0</v>
      </c>
    </row>
    <row r="15329">
      <c r="A15329" s="1" t="s">
        <v>29</v>
      </c>
      <c r="B15329" s="1" t="s">
        <v>18236</v>
      </c>
      <c r="C15329" s="2" t="s">
        <v>18219</v>
      </c>
      <c r="D15329" s="1" t="s">
        <v>19</v>
      </c>
      <c r="E15329" s="3" t="str">
        <f>HYPERLINK("https://fyndiq.se/produkt/abcb18d2b1094266/", "2 Pack Samsung S21 5G - Härdat Glas 9H - Super Kvalitet 3D")</f>
        <v>2 Pack Samsung S21 5G - Härdat Glas 9H - Super Kvalitet 3D</v>
      </c>
      <c r="F15329" s="1" t="s">
        <v>2719</v>
      </c>
      <c r="G15329" s="1" t="s">
        <v>2720</v>
      </c>
      <c r="H15329" s="1" t="s">
        <v>2721</v>
      </c>
      <c r="I15329" s="1" t="s">
        <v>16</v>
      </c>
      <c r="J15329" s="1" t="s">
        <v>23</v>
      </c>
      <c r="K15329" s="1" t="s">
        <v>16</v>
      </c>
      <c r="L15329" s="1" t="s">
        <v>16</v>
      </c>
      <c r="M15329" s="1" t="s">
        <v>16</v>
      </c>
      <c r="N15329" s="1" t="s">
        <v>16</v>
      </c>
      <c r="O15329" s="1">
        <v>63.2</v>
      </c>
      <c r="P15329" s="1">
        <v>2.0</v>
      </c>
    </row>
    <row r="15330">
      <c r="A15330" s="1" t="s">
        <v>29</v>
      </c>
      <c r="B15330" s="1" t="s">
        <v>18237</v>
      </c>
      <c r="C15330" s="2" t="s">
        <v>18219</v>
      </c>
      <c r="D15330" s="1" t="s">
        <v>19</v>
      </c>
      <c r="E15330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5330" s="1" t="s">
        <v>4240</v>
      </c>
      <c r="G15330" s="1" t="s">
        <v>4241</v>
      </c>
      <c r="H15330" s="1" t="s">
        <v>4242</v>
      </c>
      <c r="I15330" s="1" t="s">
        <v>16</v>
      </c>
      <c r="J15330" s="1" t="s">
        <v>23</v>
      </c>
      <c r="K15330" s="1" t="s">
        <v>16</v>
      </c>
      <c r="L15330" s="1" t="s">
        <v>16</v>
      </c>
      <c r="M15330" s="1" t="s">
        <v>16</v>
      </c>
      <c r="N15330" s="1" t="s">
        <v>16</v>
      </c>
      <c r="O15330" s="1">
        <v>63.2</v>
      </c>
      <c r="P15330" s="1">
        <v>1.0</v>
      </c>
    </row>
    <row r="15331">
      <c r="A15331" s="1" t="s">
        <v>29</v>
      </c>
      <c r="B15331" s="1" t="s">
        <v>18238</v>
      </c>
      <c r="C15331" s="2" t="s">
        <v>18219</v>
      </c>
      <c r="D15331" s="1" t="s">
        <v>19</v>
      </c>
      <c r="E15331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5331" s="1" t="s">
        <v>4809</v>
      </c>
      <c r="G15331" s="1" t="s">
        <v>4810</v>
      </c>
      <c r="H15331" s="1" t="s">
        <v>4811</v>
      </c>
      <c r="I15331" s="1" t="s">
        <v>16</v>
      </c>
      <c r="J15331" s="1" t="s">
        <v>23</v>
      </c>
      <c r="K15331" s="1" t="s">
        <v>16</v>
      </c>
      <c r="L15331" s="1" t="s">
        <v>16</v>
      </c>
      <c r="M15331" s="1" t="s">
        <v>16</v>
      </c>
      <c r="N15331" s="1" t="s">
        <v>16</v>
      </c>
      <c r="O15331" s="1">
        <v>63.2</v>
      </c>
      <c r="P15331" s="1">
        <v>1.0</v>
      </c>
    </row>
    <row r="15332">
      <c r="A15332" s="1" t="s">
        <v>29</v>
      </c>
      <c r="B15332" s="1" t="s">
        <v>18239</v>
      </c>
      <c r="C15332" s="2" t="s">
        <v>18219</v>
      </c>
      <c r="D15332" s="1" t="s">
        <v>19</v>
      </c>
      <c r="E15332" s="3" t="str">
        <f>HYPERLINK("https://fyndiq.se/produkt/082f3cf898c84831/", "2 Pack Galaxy S20 Ultra - Härdat glas 9H - Super kvalitet 3D")</f>
        <v>2 Pack Galaxy S20 Ultra - Härdat glas 9H - Super kvalitet 3D</v>
      </c>
      <c r="F15332" s="1" t="s">
        <v>460</v>
      </c>
      <c r="G15332" s="1" t="s">
        <v>461</v>
      </c>
      <c r="H15332" s="1" t="s">
        <v>462</v>
      </c>
      <c r="I15332" s="1" t="s">
        <v>16</v>
      </c>
      <c r="J15332" s="1" t="s">
        <v>23</v>
      </c>
      <c r="K15332" s="1" t="s">
        <v>16</v>
      </c>
      <c r="L15332" s="1" t="s">
        <v>16</v>
      </c>
      <c r="M15332" s="1" t="s">
        <v>16</v>
      </c>
      <c r="N15332" s="1" t="s">
        <v>16</v>
      </c>
      <c r="O15332" s="1">
        <v>63.2</v>
      </c>
      <c r="P15332" s="1">
        <v>1.0</v>
      </c>
    </row>
    <row r="15333">
      <c r="A15333" s="1" t="s">
        <v>29</v>
      </c>
      <c r="B15333" s="1" t="s">
        <v>18240</v>
      </c>
      <c r="C15333" s="2" t="s">
        <v>18219</v>
      </c>
      <c r="D15333" s="1" t="s">
        <v>19</v>
      </c>
      <c r="E15333" s="3" t="str">
        <f t="shared" ref="E15333:E15334" si="748">HYPERLINK("https://fyndiq.se/produkt/dfe28e565d2e4c8d/", "2 Pack Samsung S21 FE - 9H Härdat Glass - Super Kvalitet 3D")</f>
        <v>2 Pack Samsung S21 FE - 9H Härdat Glass - Super Kvalitet 3D</v>
      </c>
      <c r="F15333" s="1" t="s">
        <v>276</v>
      </c>
      <c r="G15333" s="1" t="s">
        <v>277</v>
      </c>
      <c r="H15333" s="1" t="s">
        <v>278</v>
      </c>
      <c r="I15333" s="1" t="s">
        <v>16</v>
      </c>
      <c r="J15333" s="1" t="s">
        <v>23</v>
      </c>
      <c r="K15333" s="1" t="s">
        <v>16</v>
      </c>
      <c r="L15333" s="1" t="s">
        <v>16</v>
      </c>
      <c r="M15333" s="1" t="s">
        <v>16</v>
      </c>
      <c r="N15333" s="1" t="s">
        <v>16</v>
      </c>
      <c r="O15333" s="1">
        <v>63.2</v>
      </c>
      <c r="P15333" s="1">
        <v>1.0</v>
      </c>
    </row>
    <row r="15334">
      <c r="A15334" s="1" t="s">
        <v>29</v>
      </c>
      <c r="B15334" s="1" t="s">
        <v>18241</v>
      </c>
      <c r="C15334" s="2" t="s">
        <v>18219</v>
      </c>
      <c r="D15334" s="1" t="s">
        <v>19</v>
      </c>
      <c r="E15334" s="3" t="str">
        <f t="shared" si="748"/>
        <v>2 Pack Samsung S21 FE - 9H Härdat Glass - Super Kvalitet 3D</v>
      </c>
      <c r="F15334" s="1" t="s">
        <v>276</v>
      </c>
      <c r="G15334" s="1" t="s">
        <v>277</v>
      </c>
      <c r="H15334" s="1" t="s">
        <v>278</v>
      </c>
      <c r="I15334" s="1" t="s">
        <v>16</v>
      </c>
      <c r="J15334" s="1" t="s">
        <v>23</v>
      </c>
      <c r="K15334" s="1" t="s">
        <v>16</v>
      </c>
      <c r="L15334" s="1" t="s">
        <v>16</v>
      </c>
      <c r="M15334" s="1" t="s">
        <v>16</v>
      </c>
      <c r="N15334" s="1" t="s">
        <v>16</v>
      </c>
      <c r="O15334" s="1">
        <v>63.2</v>
      </c>
      <c r="P15334" s="1">
        <v>1.0</v>
      </c>
    </row>
    <row r="15335">
      <c r="A15335" s="1" t="s">
        <v>29</v>
      </c>
      <c r="B15335" s="1" t="s">
        <v>18242</v>
      </c>
      <c r="C15335" s="2" t="s">
        <v>18219</v>
      </c>
      <c r="D15335" s="1" t="s">
        <v>19</v>
      </c>
      <c r="E15335" s="3" t="str">
        <f>HYPERLINK("https://fyndiq.se/produkt/5bbb6f7ec07d45f9/", "2-Pack Samsung XCOVER 5 Skärmskydd - Härdat Glas 9H - Super kvalitet 3D")</f>
        <v>2-Pack Samsung XCOVER 5 Skärmskydd - Härdat Glas 9H - Super kvalitet 3D</v>
      </c>
      <c r="F15335" s="1" t="s">
        <v>1039</v>
      </c>
      <c r="G15335" s="1" t="s">
        <v>1040</v>
      </c>
      <c r="H15335" s="1" t="s">
        <v>1041</v>
      </c>
      <c r="I15335" s="1" t="s">
        <v>16</v>
      </c>
      <c r="J15335" s="1" t="s">
        <v>23</v>
      </c>
      <c r="K15335" s="1" t="s">
        <v>16</v>
      </c>
      <c r="L15335" s="1" t="s">
        <v>16</v>
      </c>
      <c r="M15335" s="1" t="s">
        <v>16</v>
      </c>
      <c r="N15335" s="1" t="s">
        <v>16</v>
      </c>
      <c r="O15335" s="1">
        <v>63.2</v>
      </c>
      <c r="P15335" s="1">
        <v>1.0</v>
      </c>
    </row>
    <row r="15336">
      <c r="A15336" s="1" t="s">
        <v>29</v>
      </c>
      <c r="B15336" s="1" t="s">
        <v>18243</v>
      </c>
      <c r="C15336" s="2" t="s">
        <v>18219</v>
      </c>
      <c r="D15336" s="1" t="s">
        <v>19</v>
      </c>
      <c r="E15336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5336" s="1" t="s">
        <v>4298</v>
      </c>
      <c r="G15336" s="1" t="s">
        <v>4299</v>
      </c>
      <c r="H15336" s="1" t="s">
        <v>4300</v>
      </c>
      <c r="I15336" s="1" t="s">
        <v>16</v>
      </c>
      <c r="J15336" s="1" t="s">
        <v>23</v>
      </c>
      <c r="K15336" s="1" t="s">
        <v>16</v>
      </c>
      <c r="L15336" s="1" t="s">
        <v>16</v>
      </c>
      <c r="M15336" s="1" t="s">
        <v>16</v>
      </c>
      <c r="N15336" s="1" t="s">
        <v>16</v>
      </c>
      <c r="O15336" s="1">
        <v>151.2</v>
      </c>
      <c r="P15336" s="1">
        <v>1.0</v>
      </c>
    </row>
    <row r="15337">
      <c r="A15337" s="1" t="s">
        <v>29</v>
      </c>
      <c r="B15337" s="1" t="s">
        <v>18244</v>
      </c>
      <c r="C15337" s="2" t="s">
        <v>18219</v>
      </c>
      <c r="D15337" s="1" t="s">
        <v>19</v>
      </c>
      <c r="E15337" s="3" t="str">
        <f>HYPERLINK("https://fyndiq.se/produkt/675bb02ed6bb4e07/", "2-Pack Samsung Galaxy S21 Ultra - Härdat Glas 9H-Super Kvalitet")</f>
        <v>2-Pack Samsung Galaxy S21 Ultra - Härdat Glas 9H-Super Kvalitet</v>
      </c>
      <c r="F15337" s="1" t="s">
        <v>91</v>
      </c>
      <c r="G15337" s="1" t="s">
        <v>92</v>
      </c>
      <c r="H15337" s="1" t="s">
        <v>93</v>
      </c>
      <c r="I15337" s="1" t="s">
        <v>16</v>
      </c>
      <c r="J15337" s="1" t="s">
        <v>23</v>
      </c>
      <c r="K15337" s="1" t="s">
        <v>16</v>
      </c>
      <c r="L15337" s="1" t="s">
        <v>16</v>
      </c>
      <c r="M15337" s="1" t="s">
        <v>16</v>
      </c>
      <c r="N15337" s="1" t="s">
        <v>16</v>
      </c>
      <c r="O15337" s="1">
        <v>63.2</v>
      </c>
      <c r="P15337" s="1">
        <v>1.0</v>
      </c>
    </row>
    <row r="15338">
      <c r="A15338" s="1" t="s">
        <v>29</v>
      </c>
      <c r="B15338" s="1" t="s">
        <v>18245</v>
      </c>
      <c r="C15338" s="2" t="s">
        <v>18219</v>
      </c>
      <c r="D15338" s="1" t="s">
        <v>19</v>
      </c>
      <c r="E15338" s="3" t="str">
        <f>HYPERLINK("https://fyndiq.se/produkt/21fa5ef4b8704a28/", "2-Pack Samsung Note 10 Plus - Härdat glas 9H - Super kvalitet 3D")</f>
        <v>2-Pack Samsung Note 10 Plus - Härdat glas 9H - Super kvalitet 3D</v>
      </c>
      <c r="F15338" s="1" t="s">
        <v>5705</v>
      </c>
      <c r="G15338" s="1" t="s">
        <v>5706</v>
      </c>
      <c r="H15338" s="1" t="s">
        <v>5707</v>
      </c>
      <c r="I15338" s="1" t="s">
        <v>16</v>
      </c>
      <c r="J15338" s="1" t="s">
        <v>23</v>
      </c>
      <c r="K15338" s="1" t="s">
        <v>16</v>
      </c>
      <c r="L15338" s="1" t="s">
        <v>16</v>
      </c>
      <c r="M15338" s="1" t="s">
        <v>16</v>
      </c>
      <c r="N15338" s="1" t="s">
        <v>16</v>
      </c>
      <c r="O15338" s="1">
        <v>63.2</v>
      </c>
      <c r="P15338" s="1">
        <v>1.0</v>
      </c>
    </row>
    <row r="15339">
      <c r="A15339" s="1" t="s">
        <v>29</v>
      </c>
      <c r="B15339" s="1" t="s">
        <v>18246</v>
      </c>
      <c r="C15339" s="2" t="s">
        <v>18219</v>
      </c>
      <c r="D15339" s="1" t="s">
        <v>19</v>
      </c>
      <c r="E15339" s="3" t="str">
        <f>HYPERLINK("https://fyndiq.se/produkt/9f3f4d2de3c94916/", "2 Pack Samsung Galaxy S9 - Härdat glas-9H Super kvalitet 3D")</f>
        <v>2 Pack Samsung Galaxy S9 - Härdat glas-9H Super kvalitet 3D</v>
      </c>
      <c r="F15339" s="1" t="s">
        <v>1500</v>
      </c>
      <c r="G15339" s="1" t="s">
        <v>1501</v>
      </c>
      <c r="H15339" s="1" t="s">
        <v>1502</v>
      </c>
      <c r="I15339" s="1" t="s">
        <v>16</v>
      </c>
      <c r="J15339" s="1" t="s">
        <v>23</v>
      </c>
      <c r="K15339" s="1" t="s">
        <v>16</v>
      </c>
      <c r="L15339" s="1" t="s">
        <v>16</v>
      </c>
      <c r="M15339" s="1" t="s">
        <v>16</v>
      </c>
      <c r="N15339" s="1" t="s">
        <v>16</v>
      </c>
      <c r="O15339" s="1">
        <v>63.2</v>
      </c>
      <c r="P15339" s="1">
        <v>1.0</v>
      </c>
    </row>
    <row r="15340">
      <c r="A15340" s="1" t="s">
        <v>29</v>
      </c>
      <c r="B15340" s="1" t="s">
        <v>18247</v>
      </c>
      <c r="C15340" s="2" t="s">
        <v>18219</v>
      </c>
      <c r="D15340" s="1" t="s">
        <v>19</v>
      </c>
      <c r="E15340" s="3" t="str">
        <f>HYPERLINK("https://fyndiq.se/produkt/533d0ddc5dd84c00/", "2-Pack iPhone 14 - skärmskydd &amp; linsskydd - härdat glas 9H")</f>
        <v>2-Pack iPhone 14 - skärmskydd &amp; linsskydd - härdat glas 9H</v>
      </c>
      <c r="F15340" s="1" t="s">
        <v>841</v>
      </c>
      <c r="G15340" s="1" t="s">
        <v>842</v>
      </c>
      <c r="H15340" s="1" t="s">
        <v>843</v>
      </c>
      <c r="I15340" s="1" t="s">
        <v>16</v>
      </c>
      <c r="J15340" s="1" t="s">
        <v>23</v>
      </c>
      <c r="K15340" s="1" t="s">
        <v>16</v>
      </c>
      <c r="L15340" s="1" t="s">
        <v>16</v>
      </c>
      <c r="M15340" s="1" t="s">
        <v>16</v>
      </c>
      <c r="N15340" s="1" t="s">
        <v>16</v>
      </c>
      <c r="O15340" s="1">
        <v>63.2</v>
      </c>
      <c r="P15340" s="1">
        <v>1.0</v>
      </c>
    </row>
    <row r="15341">
      <c r="A15341" s="1" t="s">
        <v>29</v>
      </c>
      <c r="B15341" s="1" t="s">
        <v>18248</v>
      </c>
      <c r="C15341" s="2" t="s">
        <v>18219</v>
      </c>
      <c r="D15341" s="1" t="s">
        <v>19</v>
      </c>
      <c r="E15341" s="3" t="str">
        <f>HYPERLINK("https://fyndiq.se/produkt/675bb02ed6bb4e07/", "2-Pack Samsung Galaxy S21 Ultra - Härdat Glas 9H-Super Kvalitet")</f>
        <v>2-Pack Samsung Galaxy S21 Ultra - Härdat Glas 9H-Super Kvalitet</v>
      </c>
      <c r="F15341" s="1" t="s">
        <v>91</v>
      </c>
      <c r="G15341" s="1" t="s">
        <v>92</v>
      </c>
      <c r="H15341" s="1" t="s">
        <v>93</v>
      </c>
      <c r="I15341" s="1" t="s">
        <v>16</v>
      </c>
      <c r="J15341" s="1" t="s">
        <v>23</v>
      </c>
      <c r="K15341" s="1" t="s">
        <v>16</v>
      </c>
      <c r="L15341" s="1" t="s">
        <v>16</v>
      </c>
      <c r="M15341" s="1" t="s">
        <v>16</v>
      </c>
      <c r="N15341" s="1" t="s">
        <v>16</v>
      </c>
      <c r="O15341" s="1">
        <v>63.2</v>
      </c>
      <c r="P15341" s="1">
        <v>1.0</v>
      </c>
    </row>
    <row r="15342">
      <c r="A15342" s="1" t="s">
        <v>29</v>
      </c>
      <c r="B15342" s="1" t="s">
        <v>18249</v>
      </c>
      <c r="C15342" s="2" t="s">
        <v>18219</v>
      </c>
      <c r="D15342" s="1" t="s">
        <v>19</v>
      </c>
      <c r="E15342" s="3" t="str">
        <f>HYPERLINK("https://fyndiq.se/produkt/ea23c3b28bc94993/", "2-Pack Samsung A13 Skärmskydd - Härdat Glas 9H - Super kvalitet 3D")</f>
        <v>2-Pack Samsung A13 Skärmskydd - Härdat Glas 9H - Super kvalitet 3D</v>
      </c>
      <c r="F15342" s="1" t="s">
        <v>2569</v>
      </c>
      <c r="G15342" s="1" t="s">
        <v>2570</v>
      </c>
      <c r="H15342" s="1" t="s">
        <v>2571</v>
      </c>
      <c r="I15342" s="1" t="s">
        <v>16</v>
      </c>
      <c r="J15342" s="1" t="s">
        <v>23</v>
      </c>
      <c r="K15342" s="1" t="s">
        <v>16</v>
      </c>
      <c r="L15342" s="1" t="s">
        <v>16</v>
      </c>
      <c r="M15342" s="1" t="s">
        <v>16</v>
      </c>
      <c r="N15342" s="1" t="s">
        <v>16</v>
      </c>
      <c r="O15342" s="1">
        <v>63.2</v>
      </c>
      <c r="P15342" s="1">
        <v>1.0</v>
      </c>
    </row>
    <row r="15343">
      <c r="A15343" s="1" t="s">
        <v>29</v>
      </c>
      <c r="B15343" s="1" t="s">
        <v>18250</v>
      </c>
      <c r="C15343" s="2" t="s">
        <v>18219</v>
      </c>
      <c r="D15343" s="1" t="s">
        <v>19</v>
      </c>
      <c r="E15343" s="3" t="str">
        <f>HYPERLINK("https://fyndiq.se/produkt/533d0ddc5dd84c00/", "2-Pack iPhone 14 - skärmskydd &amp; linsskydd - härdat glas 9H")</f>
        <v>2-Pack iPhone 14 - skärmskydd &amp; linsskydd - härdat glas 9H</v>
      </c>
      <c r="F15343" s="1" t="s">
        <v>841</v>
      </c>
      <c r="G15343" s="1" t="s">
        <v>842</v>
      </c>
      <c r="H15343" s="1" t="s">
        <v>843</v>
      </c>
      <c r="I15343" s="1" t="s">
        <v>16</v>
      </c>
      <c r="J15343" s="1" t="s">
        <v>23</v>
      </c>
      <c r="K15343" s="1" t="s">
        <v>16</v>
      </c>
      <c r="L15343" s="1" t="s">
        <v>16</v>
      </c>
      <c r="M15343" s="1" t="s">
        <v>16</v>
      </c>
      <c r="N15343" s="1" t="s">
        <v>16</v>
      </c>
      <c r="O15343" s="1">
        <v>63.2</v>
      </c>
      <c r="P15343" s="1">
        <v>1.0</v>
      </c>
    </row>
    <row r="15344">
      <c r="A15344" s="1" t="s">
        <v>29</v>
      </c>
      <c r="B15344" s="1" t="s">
        <v>18251</v>
      </c>
      <c r="C15344" s="2" t="s">
        <v>18219</v>
      </c>
      <c r="D15344" s="1" t="s">
        <v>19</v>
      </c>
      <c r="E15344" s="3" t="str">
        <f>HYPERLINK("https://fyndiq.se/produkt/a002f83ad36944e4/", "2 Pack Samsung Watch 44mm - Härdat glas 9H - Super kvalitet")</f>
        <v>2 Pack Samsung Watch 44mm - Härdat glas 9H - Super kvalitet</v>
      </c>
      <c r="F15344" s="1" t="s">
        <v>8979</v>
      </c>
      <c r="G15344" s="1" t="s">
        <v>8980</v>
      </c>
      <c r="H15344" s="1" t="s">
        <v>8981</v>
      </c>
      <c r="I15344" s="1" t="s">
        <v>16</v>
      </c>
      <c r="J15344" s="1" t="s">
        <v>23</v>
      </c>
      <c r="K15344" s="1" t="s">
        <v>16</v>
      </c>
      <c r="L15344" s="1" t="s">
        <v>16</v>
      </c>
      <c r="M15344" s="1" t="s">
        <v>16</v>
      </c>
      <c r="N15344" s="1" t="s">
        <v>16</v>
      </c>
      <c r="O15344" s="1">
        <v>63.2</v>
      </c>
      <c r="P15344" s="1">
        <v>1.0</v>
      </c>
    </row>
    <row r="15345">
      <c r="A15345" s="1" t="s">
        <v>29</v>
      </c>
      <c r="B15345" s="1" t="s">
        <v>18252</v>
      </c>
      <c r="C15345" s="2" t="s">
        <v>18219</v>
      </c>
      <c r="D15345" s="1" t="s">
        <v>19</v>
      </c>
      <c r="E15345" s="3" t="str">
        <f t="shared" ref="E15345:E15346" si="749">HYPERLINK("https://fyndiq.se/produkt/0a890dd972c4463d/", "2-Pack Samsung Galaxy A52s 5G - Härdat glas 9H - Super kvalitet")</f>
        <v>2-Pack Samsung Galaxy A52s 5G - Härdat glas 9H - Super kvalitet</v>
      </c>
      <c r="F15345" s="1" t="s">
        <v>442</v>
      </c>
      <c r="G15345" s="1" t="s">
        <v>443</v>
      </c>
      <c r="H15345" s="1" t="s">
        <v>444</v>
      </c>
      <c r="I15345" s="1" t="s">
        <v>16</v>
      </c>
      <c r="J15345" s="1" t="s">
        <v>23</v>
      </c>
      <c r="K15345" s="1" t="s">
        <v>16</v>
      </c>
      <c r="L15345" s="1" t="s">
        <v>16</v>
      </c>
      <c r="M15345" s="1" t="s">
        <v>16</v>
      </c>
      <c r="N15345" s="1" t="s">
        <v>16</v>
      </c>
      <c r="O15345" s="1">
        <v>63.2</v>
      </c>
      <c r="P15345" s="1">
        <v>1.0</v>
      </c>
    </row>
    <row r="15346">
      <c r="A15346" s="1" t="s">
        <v>29</v>
      </c>
      <c r="B15346" s="1" t="s">
        <v>18253</v>
      </c>
      <c r="C15346" s="2" t="s">
        <v>18219</v>
      </c>
      <c r="D15346" s="1" t="s">
        <v>19</v>
      </c>
      <c r="E15346" s="3" t="str">
        <f t="shared" si="749"/>
        <v>2-Pack Samsung Galaxy A52s 5G - Härdat glas 9H - Super kvalitet</v>
      </c>
      <c r="F15346" s="1" t="s">
        <v>442</v>
      </c>
      <c r="G15346" s="1" t="s">
        <v>443</v>
      </c>
      <c r="H15346" s="1" t="s">
        <v>444</v>
      </c>
      <c r="I15346" s="1" t="s">
        <v>16</v>
      </c>
      <c r="J15346" s="1" t="s">
        <v>23</v>
      </c>
      <c r="K15346" s="1" t="s">
        <v>16</v>
      </c>
      <c r="L15346" s="1" t="s">
        <v>16</v>
      </c>
      <c r="M15346" s="1" t="s">
        <v>16</v>
      </c>
      <c r="N15346" s="1" t="s">
        <v>16</v>
      </c>
      <c r="O15346" s="1">
        <v>63.2</v>
      </c>
      <c r="P15346" s="1">
        <v>1.0</v>
      </c>
    </row>
    <row r="15347">
      <c r="A15347" s="1" t="s">
        <v>29</v>
      </c>
      <c r="B15347" s="1" t="s">
        <v>18254</v>
      </c>
      <c r="C15347" s="2" t="s">
        <v>18219</v>
      </c>
      <c r="D15347" s="1" t="s">
        <v>19</v>
      </c>
      <c r="E15347" s="3" t="str">
        <f>HYPERLINK("https://fyndiq.se/produkt/ef10e4ba492c46df/", "2-Pack Samsung S23 FE 5G - 9H Härdat Glass - Super Kvalitet 3D")</f>
        <v>2-Pack Samsung S23 FE 5G - 9H Härdat Glass - Super Kvalitet 3D</v>
      </c>
      <c r="F15347" s="1" t="s">
        <v>2521</v>
      </c>
      <c r="G15347" s="1" t="s">
        <v>2522</v>
      </c>
      <c r="H15347" s="1" t="s">
        <v>2523</v>
      </c>
      <c r="I15347" s="1" t="s">
        <v>16</v>
      </c>
      <c r="J15347" s="1" t="s">
        <v>23</v>
      </c>
      <c r="K15347" s="1" t="s">
        <v>16</v>
      </c>
      <c r="L15347" s="1" t="s">
        <v>16</v>
      </c>
      <c r="M15347" s="1" t="s">
        <v>16</v>
      </c>
      <c r="N15347" s="1" t="s">
        <v>16</v>
      </c>
      <c r="O15347" s="1">
        <v>63.2</v>
      </c>
      <c r="P15347" s="1">
        <v>1.0</v>
      </c>
    </row>
    <row r="15348">
      <c r="A15348" s="1" t="s">
        <v>29</v>
      </c>
      <c r="B15348" s="1" t="s">
        <v>18255</v>
      </c>
      <c r="C15348" s="2" t="s">
        <v>18219</v>
      </c>
      <c r="D15348" s="1" t="s">
        <v>19</v>
      </c>
      <c r="E15348" s="3" t="str">
        <f>HYPERLINK("https://fyndiq.se/produkt/675bb02ed6bb4e07/", "2-Pack Samsung Galaxy S21 Ultra - Härdat Glas 9H-Super Kvalitet")</f>
        <v>2-Pack Samsung Galaxy S21 Ultra - Härdat Glas 9H-Super Kvalitet</v>
      </c>
      <c r="F15348" s="1" t="s">
        <v>91</v>
      </c>
      <c r="G15348" s="1" t="s">
        <v>92</v>
      </c>
      <c r="H15348" s="1" t="s">
        <v>93</v>
      </c>
      <c r="I15348" s="1" t="s">
        <v>16</v>
      </c>
      <c r="J15348" s="1" t="s">
        <v>23</v>
      </c>
      <c r="K15348" s="1" t="s">
        <v>16</v>
      </c>
      <c r="L15348" s="1" t="s">
        <v>16</v>
      </c>
      <c r="M15348" s="1" t="s">
        <v>16</v>
      </c>
      <c r="N15348" s="1" t="s">
        <v>16</v>
      </c>
      <c r="O15348" s="1">
        <v>63.2</v>
      </c>
      <c r="P15348" s="1">
        <v>1.0</v>
      </c>
    </row>
    <row r="15349">
      <c r="A15349" s="1" t="s">
        <v>29</v>
      </c>
      <c r="B15349" s="1" t="s">
        <v>18256</v>
      </c>
      <c r="C15349" s="2" t="s">
        <v>18219</v>
      </c>
      <c r="D15349" s="1" t="s">
        <v>19</v>
      </c>
      <c r="E15349" s="3" t="str">
        <f>HYPERLINK("https://fyndiq.se/produkt/12f370c4ea484e5f/", "2-PaCK Samsung Galaxy A31 - Härdat Glas 9H-Super Kvalitet 3D")</f>
        <v>2-PaCK Samsung Galaxy A31 - Härdat Glas 9H-Super Kvalitet 3D</v>
      </c>
      <c r="F15349" s="1" t="s">
        <v>18257</v>
      </c>
      <c r="G15349" s="1" t="s">
        <v>18258</v>
      </c>
      <c r="H15349" s="1" t="s">
        <v>18259</v>
      </c>
      <c r="I15349" s="1" t="s">
        <v>16</v>
      </c>
      <c r="J15349" s="1" t="s">
        <v>23</v>
      </c>
      <c r="K15349" s="1" t="s">
        <v>16</v>
      </c>
      <c r="L15349" s="1" t="s">
        <v>16</v>
      </c>
      <c r="M15349" s="1" t="s">
        <v>16</v>
      </c>
      <c r="N15349" s="1" t="s">
        <v>16</v>
      </c>
      <c r="O15349" s="1">
        <v>63.2</v>
      </c>
      <c r="P15349" s="1">
        <v>1.0</v>
      </c>
    </row>
    <row r="15350">
      <c r="A15350" s="1" t="s">
        <v>29</v>
      </c>
      <c r="B15350" s="1" t="s">
        <v>18260</v>
      </c>
      <c r="C15350" s="2" t="s">
        <v>18219</v>
      </c>
      <c r="D15350" s="1" t="s">
        <v>19</v>
      </c>
      <c r="E15350" s="3" t="str">
        <f>HYPERLINK("https://fyndiq.se/produkt/416415a768684efb/", "2-Pack Samsung Galaxy S21 5G - 9H Härdat Glas - HD")</f>
        <v>2-Pack Samsung Galaxy S21 5G - 9H Härdat Glas - HD</v>
      </c>
      <c r="F15350" s="1" t="s">
        <v>39</v>
      </c>
      <c r="G15350" s="1" t="s">
        <v>40</v>
      </c>
      <c r="H15350" s="1" t="s">
        <v>41</v>
      </c>
      <c r="I15350" s="1" t="s">
        <v>16</v>
      </c>
      <c r="J15350" s="1" t="s">
        <v>23</v>
      </c>
      <c r="K15350" s="1" t="s">
        <v>16</v>
      </c>
      <c r="L15350" s="1" t="s">
        <v>16</v>
      </c>
      <c r="M15350" s="1" t="s">
        <v>16</v>
      </c>
      <c r="N15350" s="1" t="s">
        <v>16</v>
      </c>
      <c r="O15350" s="1">
        <v>63.2</v>
      </c>
      <c r="P15350" s="1">
        <v>1.0</v>
      </c>
    </row>
    <row r="15351">
      <c r="A15351" s="1" t="s">
        <v>29</v>
      </c>
      <c r="B15351" s="1" t="s">
        <v>18261</v>
      </c>
      <c r="C15351" s="2" t="s">
        <v>18219</v>
      </c>
      <c r="D15351" s="1" t="s">
        <v>19</v>
      </c>
      <c r="E15351" s="3" t="str">
        <f t="shared" ref="E15351:E15353" si="750">HYPERLINK("https://fyndiq.se/produkt/e9c1dd33f1fd4d17/", "2-Pack Samsung Galaxy S21 5G - Härdat Glas Skärmskydd 9H - HD")</f>
        <v>2-Pack Samsung Galaxy S21 5G - Härdat Glas Skärmskydd 9H - HD</v>
      </c>
      <c r="F15351" s="1" t="s">
        <v>454</v>
      </c>
      <c r="G15351" s="1" t="s">
        <v>455</v>
      </c>
      <c r="H15351" s="1" t="s">
        <v>456</v>
      </c>
      <c r="I15351" s="1" t="s">
        <v>16</v>
      </c>
      <c r="J15351" s="1" t="s">
        <v>23</v>
      </c>
      <c r="K15351" s="1" t="s">
        <v>16</v>
      </c>
      <c r="L15351" s="1" t="s">
        <v>16</v>
      </c>
      <c r="M15351" s="1" t="s">
        <v>16</v>
      </c>
      <c r="N15351" s="1" t="s">
        <v>16</v>
      </c>
      <c r="O15351" s="1">
        <v>63.2</v>
      </c>
      <c r="P15351" s="1">
        <v>1.0</v>
      </c>
    </row>
    <row r="15352">
      <c r="A15352" s="1" t="s">
        <v>29</v>
      </c>
      <c r="B15352" s="1" t="s">
        <v>18262</v>
      </c>
      <c r="C15352" s="2" t="s">
        <v>18219</v>
      </c>
      <c r="D15352" s="1" t="s">
        <v>19</v>
      </c>
      <c r="E15352" s="3" t="str">
        <f t="shared" si="750"/>
        <v>2-Pack Samsung Galaxy S21 5G - Härdat Glas Skärmskydd 9H - HD</v>
      </c>
      <c r="F15352" s="1" t="s">
        <v>454</v>
      </c>
      <c r="G15352" s="1" t="s">
        <v>455</v>
      </c>
      <c r="H15352" s="1" t="s">
        <v>456</v>
      </c>
      <c r="I15352" s="1" t="s">
        <v>16</v>
      </c>
      <c r="J15352" s="1" t="s">
        <v>23</v>
      </c>
      <c r="K15352" s="1" t="s">
        <v>16</v>
      </c>
      <c r="L15352" s="1" t="s">
        <v>16</v>
      </c>
      <c r="M15352" s="1" t="s">
        <v>16</v>
      </c>
      <c r="N15352" s="1" t="s">
        <v>16</v>
      </c>
      <c r="O15352" s="1">
        <v>63.2</v>
      </c>
      <c r="P15352" s="1">
        <v>1.0</v>
      </c>
    </row>
    <row r="15353">
      <c r="A15353" s="1" t="s">
        <v>29</v>
      </c>
      <c r="B15353" s="1" t="s">
        <v>18263</v>
      </c>
      <c r="C15353" s="2" t="s">
        <v>18219</v>
      </c>
      <c r="D15353" s="1" t="s">
        <v>19</v>
      </c>
      <c r="E15353" s="3" t="str">
        <f t="shared" si="750"/>
        <v>2-Pack Samsung Galaxy S21 5G - Härdat Glas Skärmskydd 9H - HD</v>
      </c>
      <c r="F15353" s="1" t="s">
        <v>454</v>
      </c>
      <c r="G15353" s="1" t="s">
        <v>455</v>
      </c>
      <c r="H15353" s="1" t="s">
        <v>456</v>
      </c>
      <c r="I15353" s="1" t="s">
        <v>16</v>
      </c>
      <c r="J15353" s="1" t="s">
        <v>23</v>
      </c>
      <c r="K15353" s="1" t="s">
        <v>16</v>
      </c>
      <c r="L15353" s="1" t="s">
        <v>16</v>
      </c>
      <c r="M15353" s="1" t="s">
        <v>16</v>
      </c>
      <c r="N15353" s="1" t="s">
        <v>16</v>
      </c>
      <c r="O15353" s="1">
        <v>63.2</v>
      </c>
      <c r="P15353" s="1">
        <v>1.0</v>
      </c>
    </row>
    <row r="15354">
      <c r="A15354" s="1" t="s">
        <v>29</v>
      </c>
      <c r="B15354" s="1" t="s">
        <v>18264</v>
      </c>
      <c r="C15354" s="2" t="s">
        <v>18219</v>
      </c>
      <c r="D15354" s="1" t="s">
        <v>19</v>
      </c>
      <c r="E15354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5354" s="1" t="s">
        <v>508</v>
      </c>
      <c r="G15354" s="1" t="s">
        <v>509</v>
      </c>
      <c r="H15354" s="1" t="s">
        <v>510</v>
      </c>
      <c r="I15354" s="1" t="s">
        <v>16</v>
      </c>
      <c r="J15354" s="1" t="s">
        <v>23</v>
      </c>
      <c r="K15354" s="1" t="s">
        <v>16</v>
      </c>
      <c r="L15354" s="1" t="s">
        <v>16</v>
      </c>
      <c r="M15354" s="1" t="s">
        <v>16</v>
      </c>
      <c r="N15354" s="1" t="s">
        <v>16</v>
      </c>
      <c r="O15354" s="1">
        <v>63.2</v>
      </c>
      <c r="P15354" s="1">
        <v>1.0</v>
      </c>
    </row>
    <row r="15355">
      <c r="A15355" s="1" t="s">
        <v>29</v>
      </c>
      <c r="B15355" s="1" t="s">
        <v>18265</v>
      </c>
      <c r="C15355" s="2" t="s">
        <v>18219</v>
      </c>
      <c r="D15355" s="1" t="s">
        <v>19</v>
      </c>
      <c r="E15355" s="3" t="str">
        <f>HYPERLINK("https://fyndiq.se/produkt/f8e6dfcf7e4a459a/", "2 Pack Samsung Galaxy S10 - Härdat glas 9H – Super kvalitet 3D")</f>
        <v>2 Pack Samsung Galaxy S10 - Härdat glas 9H – Super kvalitet 3D</v>
      </c>
      <c r="F15355" s="1" t="s">
        <v>5943</v>
      </c>
      <c r="G15355" s="1" t="s">
        <v>5944</v>
      </c>
      <c r="H15355" s="1" t="s">
        <v>5945</v>
      </c>
      <c r="I15355" s="1" t="s">
        <v>16</v>
      </c>
      <c r="J15355" s="1" t="s">
        <v>23</v>
      </c>
      <c r="K15355" s="1" t="s">
        <v>16</v>
      </c>
      <c r="L15355" s="1" t="s">
        <v>16</v>
      </c>
      <c r="M15355" s="1" t="s">
        <v>16</v>
      </c>
      <c r="N15355" s="1" t="s">
        <v>16</v>
      </c>
      <c r="O15355" s="1">
        <v>63.2</v>
      </c>
      <c r="P15355" s="1">
        <v>1.0</v>
      </c>
    </row>
    <row r="15356">
      <c r="A15356" s="1" t="s">
        <v>29</v>
      </c>
      <c r="B15356" s="1" t="s">
        <v>18266</v>
      </c>
      <c r="C15356" s="2" t="s">
        <v>18219</v>
      </c>
      <c r="D15356" s="1" t="s">
        <v>19</v>
      </c>
      <c r="E15356" s="3" t="str">
        <f>HYPERLINK("https://fyndiq.se/produkt/f1dd00f7a4f84494/", "2-Pack Samsung Galaxy A51 5G - Härdat Glas 9H -Super kvalitet 3D")</f>
        <v>2-Pack Samsung Galaxy A51 5G - Härdat Glas 9H -Super kvalitet 3D</v>
      </c>
      <c r="F15356" s="1" t="s">
        <v>6096</v>
      </c>
      <c r="G15356" s="1" t="s">
        <v>6097</v>
      </c>
      <c r="H15356" s="1" t="s">
        <v>6098</v>
      </c>
      <c r="I15356" s="1" t="s">
        <v>16</v>
      </c>
      <c r="J15356" s="1" t="s">
        <v>23</v>
      </c>
      <c r="K15356" s="1" t="s">
        <v>16</v>
      </c>
      <c r="L15356" s="1" t="s">
        <v>16</v>
      </c>
      <c r="M15356" s="1" t="s">
        <v>16</v>
      </c>
      <c r="N15356" s="1" t="s">
        <v>16</v>
      </c>
      <c r="O15356" s="1">
        <v>63.2</v>
      </c>
      <c r="P15356" s="1">
        <v>1.0</v>
      </c>
    </row>
    <row r="15357">
      <c r="A15357" s="1" t="s">
        <v>29</v>
      </c>
      <c r="B15357" s="1" t="s">
        <v>18267</v>
      </c>
      <c r="C15357" s="2" t="s">
        <v>18219</v>
      </c>
      <c r="D15357" s="1" t="s">
        <v>19</v>
      </c>
      <c r="E15357" s="3" t="str">
        <f>HYPERLINK("https://fyndiq.se/produkt/7f28a0b893114334/", "2-Pack Samsung A52S Skärmskydd - Härdat Glas 9H - Super kvalitet 3D")</f>
        <v>2-Pack Samsung A52S Skärmskydd - Härdat Glas 9H - Super kvalitet 3D</v>
      </c>
      <c r="F15357" s="1" t="s">
        <v>525</v>
      </c>
      <c r="G15357" s="1" t="s">
        <v>526</v>
      </c>
      <c r="H15357" s="1" t="s">
        <v>527</v>
      </c>
      <c r="I15357" s="1" t="s">
        <v>16</v>
      </c>
      <c r="J15357" s="1" t="s">
        <v>23</v>
      </c>
      <c r="K15357" s="1" t="s">
        <v>16</v>
      </c>
      <c r="L15357" s="1" t="s">
        <v>16</v>
      </c>
      <c r="M15357" s="1" t="s">
        <v>16</v>
      </c>
      <c r="N15357" s="1" t="s">
        <v>16</v>
      </c>
      <c r="O15357" s="1">
        <v>63.2</v>
      </c>
      <c r="P15357" s="1">
        <v>1.0</v>
      </c>
    </row>
    <row r="15358">
      <c r="A15358" s="1" t="s">
        <v>29</v>
      </c>
      <c r="B15358" s="1" t="s">
        <v>18268</v>
      </c>
      <c r="C15358" s="2" t="s">
        <v>18219</v>
      </c>
      <c r="D15358" s="1" t="s">
        <v>19</v>
      </c>
      <c r="E15358" s="3" t="str">
        <f>HYPERLINK("https://fyndiq.se/produkt/fb71bd1df0c24a44/", "2-Pack Samsung Galaxy A34 (5G) - 9H Härdat Glass - 3D Super Kvalitet")</f>
        <v>2-Pack Samsung Galaxy A34 (5G) - 9H Härdat Glass - 3D Super Kvalitet</v>
      </c>
      <c r="F15358" s="1" t="s">
        <v>75</v>
      </c>
      <c r="G15358" s="1" t="s">
        <v>76</v>
      </c>
      <c r="H15358" s="1" t="s">
        <v>77</v>
      </c>
      <c r="I15358" s="1" t="s">
        <v>16</v>
      </c>
      <c r="J15358" s="1" t="s">
        <v>23</v>
      </c>
      <c r="K15358" s="1" t="s">
        <v>16</v>
      </c>
      <c r="L15358" s="1" t="s">
        <v>16</v>
      </c>
      <c r="M15358" s="1" t="s">
        <v>16</v>
      </c>
      <c r="N15358" s="1" t="s">
        <v>16</v>
      </c>
      <c r="O15358" s="1">
        <v>63.2</v>
      </c>
      <c r="P15358" s="1">
        <v>1.0</v>
      </c>
    </row>
    <row r="15359">
      <c r="A15359" s="1" t="s">
        <v>29</v>
      </c>
      <c r="B15359" s="1" t="s">
        <v>18269</v>
      </c>
      <c r="C15359" s="2" t="s">
        <v>18219</v>
      </c>
      <c r="D15359" s="1" t="s">
        <v>19</v>
      </c>
      <c r="E1535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359" s="1" t="s">
        <v>103</v>
      </c>
      <c r="G15359" s="1" t="s">
        <v>104</v>
      </c>
      <c r="H15359" s="1" t="s">
        <v>105</v>
      </c>
      <c r="I15359" s="1" t="s">
        <v>16</v>
      </c>
      <c r="J15359" s="1" t="s">
        <v>23</v>
      </c>
      <c r="K15359" s="1" t="s">
        <v>16</v>
      </c>
      <c r="L15359" s="1" t="s">
        <v>16</v>
      </c>
      <c r="M15359" s="1" t="s">
        <v>16</v>
      </c>
      <c r="N15359" s="1" t="s">
        <v>16</v>
      </c>
      <c r="O15359" s="1">
        <v>63.2</v>
      </c>
      <c r="P15359" s="1">
        <v>1.0</v>
      </c>
    </row>
    <row r="15360">
      <c r="A15360" s="1" t="s">
        <v>29</v>
      </c>
      <c r="B15360" s="1" t="s">
        <v>18270</v>
      </c>
      <c r="C15360" s="2" t="s">
        <v>18219</v>
      </c>
      <c r="D15360" s="1" t="s">
        <v>19</v>
      </c>
      <c r="E15360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5360" s="1" t="s">
        <v>2035</v>
      </c>
      <c r="G15360" s="1" t="s">
        <v>2036</v>
      </c>
      <c r="H15360" s="1" t="s">
        <v>2037</v>
      </c>
      <c r="I15360" s="1" t="s">
        <v>16</v>
      </c>
      <c r="J15360" s="1" t="s">
        <v>23</v>
      </c>
      <c r="K15360" s="1" t="s">
        <v>16</v>
      </c>
      <c r="L15360" s="1" t="s">
        <v>16</v>
      </c>
      <c r="M15360" s="1" t="s">
        <v>16</v>
      </c>
      <c r="N15360" s="1" t="s">
        <v>16</v>
      </c>
      <c r="O15360" s="1">
        <v>63.2</v>
      </c>
      <c r="P15360" s="1">
        <v>1.0</v>
      </c>
    </row>
    <row r="15361">
      <c r="A15361" s="1" t="s">
        <v>29</v>
      </c>
      <c r="B15361" s="1" t="s">
        <v>18271</v>
      </c>
      <c r="C15361" s="2" t="s">
        <v>18219</v>
      </c>
      <c r="D15361" s="1" t="s">
        <v>19</v>
      </c>
      <c r="E15361" s="3" t="str">
        <f>HYPERLINK("https://fyndiq.se/produkt/385e2b93efd34bdb/", "2-Pack Samsung Galaxy A03 - Härdat Glas 9H - Super Kvalitet 3D")</f>
        <v>2-Pack Samsung Galaxy A03 - Härdat Glas 9H - Super Kvalitet 3D</v>
      </c>
      <c r="F15361" s="1" t="s">
        <v>481</v>
      </c>
      <c r="G15361" s="1" t="s">
        <v>482</v>
      </c>
      <c r="H15361" s="1" t="s">
        <v>483</v>
      </c>
      <c r="I15361" s="1" t="s">
        <v>16</v>
      </c>
      <c r="J15361" s="1" t="s">
        <v>23</v>
      </c>
      <c r="K15361" s="1" t="s">
        <v>16</v>
      </c>
      <c r="L15361" s="1" t="s">
        <v>16</v>
      </c>
      <c r="M15361" s="1" t="s">
        <v>16</v>
      </c>
      <c r="N15361" s="1" t="s">
        <v>16</v>
      </c>
      <c r="O15361" s="1">
        <v>63.2</v>
      </c>
      <c r="P15361" s="1">
        <v>1.0</v>
      </c>
    </row>
    <row r="15362">
      <c r="A15362" s="1" t="s">
        <v>29</v>
      </c>
      <c r="B15362" s="1" t="s">
        <v>18272</v>
      </c>
      <c r="C15362" s="2" t="s">
        <v>18219</v>
      </c>
      <c r="D15362" s="1" t="s">
        <v>19</v>
      </c>
      <c r="E1536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362" s="1" t="s">
        <v>3098</v>
      </c>
      <c r="G15362" s="1" t="s">
        <v>3099</v>
      </c>
      <c r="H15362" s="1" t="s">
        <v>3100</v>
      </c>
      <c r="I15362" s="1" t="s">
        <v>16</v>
      </c>
      <c r="J15362" s="1" t="s">
        <v>23</v>
      </c>
      <c r="K15362" s="1" t="s">
        <v>16</v>
      </c>
      <c r="L15362" s="1" t="s">
        <v>16</v>
      </c>
      <c r="M15362" s="1" t="s">
        <v>16</v>
      </c>
      <c r="N15362" s="1" t="s">
        <v>16</v>
      </c>
      <c r="O15362" s="1">
        <v>63.2</v>
      </c>
      <c r="P15362" s="1">
        <v>1.0</v>
      </c>
    </row>
    <row r="15363">
      <c r="A15363" s="1" t="s">
        <v>29</v>
      </c>
      <c r="B15363" s="1" t="s">
        <v>18273</v>
      </c>
      <c r="C15363" s="2" t="s">
        <v>18219</v>
      </c>
      <c r="D15363" s="1" t="s">
        <v>19</v>
      </c>
      <c r="E1536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363" s="1" t="s">
        <v>2144</v>
      </c>
      <c r="G15363" s="1" t="s">
        <v>2145</v>
      </c>
      <c r="H15363" s="1" t="s">
        <v>2146</v>
      </c>
      <c r="I15363" s="1" t="s">
        <v>16</v>
      </c>
      <c r="J15363" s="1" t="s">
        <v>23</v>
      </c>
      <c r="K15363" s="1" t="s">
        <v>16</v>
      </c>
      <c r="L15363" s="1" t="s">
        <v>16</v>
      </c>
      <c r="M15363" s="1" t="s">
        <v>16</v>
      </c>
      <c r="N15363" s="1" t="s">
        <v>16</v>
      </c>
      <c r="O15363" s="1">
        <v>63.2</v>
      </c>
      <c r="P15363" s="1">
        <v>1.0</v>
      </c>
    </row>
    <row r="15364">
      <c r="A15364" s="1" t="s">
        <v>29</v>
      </c>
      <c r="B15364" s="1" t="s">
        <v>18274</v>
      </c>
      <c r="C15364" s="2" t="s">
        <v>18219</v>
      </c>
      <c r="D15364" s="1" t="s">
        <v>19</v>
      </c>
      <c r="E15364" s="3" t="str">
        <f>HYPERLINK("https://fyndiq.se/produkt/0df6cad26c89414b/", "2 Pack Samsung S22 PLUS - 9H Härdat Glass - 3D Super Kvalitet")</f>
        <v>2 Pack Samsung S22 PLUS - 9H Härdat Glass - 3D Super Kvalitet</v>
      </c>
      <c r="F15364" s="1" t="s">
        <v>2472</v>
      </c>
      <c r="G15364" s="1" t="s">
        <v>2473</v>
      </c>
      <c r="H15364" s="1" t="s">
        <v>2474</v>
      </c>
      <c r="I15364" s="1" t="s">
        <v>16</v>
      </c>
      <c r="J15364" s="1" t="s">
        <v>23</v>
      </c>
      <c r="K15364" s="1" t="s">
        <v>16</v>
      </c>
      <c r="L15364" s="1" t="s">
        <v>16</v>
      </c>
      <c r="M15364" s="1" t="s">
        <v>16</v>
      </c>
      <c r="N15364" s="1" t="s">
        <v>16</v>
      </c>
      <c r="O15364" s="1">
        <v>63.2</v>
      </c>
      <c r="P15364" s="1">
        <v>1.0</v>
      </c>
    </row>
    <row r="15365">
      <c r="A15365" s="1" t="s">
        <v>29</v>
      </c>
      <c r="B15365" s="1" t="s">
        <v>18275</v>
      </c>
      <c r="C15365" s="2" t="s">
        <v>18219</v>
      </c>
      <c r="D15365" s="1" t="s">
        <v>19</v>
      </c>
      <c r="E15365" s="3" t="str">
        <f>HYPERLINK("https://fyndiq.se/produkt/87e8c2a54c4a469b/", "2-Pack Samsung Galaxy A53 5G - Härdat glas 9H - Super kvalitet")</f>
        <v>2-Pack Samsung Galaxy A53 5G - Härdat glas 9H - Super kvalitet</v>
      </c>
      <c r="F15365" s="1" t="s">
        <v>1320</v>
      </c>
      <c r="G15365" s="1" t="s">
        <v>1321</v>
      </c>
      <c r="H15365" s="1" t="s">
        <v>1322</v>
      </c>
      <c r="I15365" s="1" t="s">
        <v>16</v>
      </c>
      <c r="J15365" s="1" t="s">
        <v>23</v>
      </c>
      <c r="K15365" s="1" t="s">
        <v>16</v>
      </c>
      <c r="L15365" s="1" t="s">
        <v>16</v>
      </c>
      <c r="M15365" s="1" t="s">
        <v>16</v>
      </c>
      <c r="N15365" s="1" t="s">
        <v>16</v>
      </c>
      <c r="O15365" s="1">
        <v>63.2</v>
      </c>
      <c r="P15365" s="1">
        <v>1.0</v>
      </c>
    </row>
    <row r="15366">
      <c r="A15366" s="1" t="s">
        <v>29</v>
      </c>
      <c r="B15366" s="1" t="s">
        <v>18276</v>
      </c>
      <c r="C15366" s="2" t="s">
        <v>18219</v>
      </c>
      <c r="D15366" s="1" t="s">
        <v>19</v>
      </c>
      <c r="E15366" s="3" t="str">
        <f>HYPERLINK("https://fyndiq.se/produkt/0b2f55cbfc0d4bc8/", "Skärmskydd Iphone 12 / 12 Pro , härdat glas, hög kvalitet.")</f>
        <v>Skärmskydd Iphone 12 / 12 Pro , härdat glas, hög kvalitet.</v>
      </c>
      <c r="F15366" s="1" t="s">
        <v>587</v>
      </c>
      <c r="G15366" s="1" t="s">
        <v>588</v>
      </c>
      <c r="H15366" s="1" t="s">
        <v>589</v>
      </c>
      <c r="I15366" s="1" t="s">
        <v>16</v>
      </c>
      <c r="J15366" s="1" t="s">
        <v>23</v>
      </c>
      <c r="K15366" s="1" t="s">
        <v>16</v>
      </c>
      <c r="L15366" s="1" t="s">
        <v>16</v>
      </c>
      <c r="M15366" s="1" t="s">
        <v>16</v>
      </c>
      <c r="N15366" s="1" t="s">
        <v>16</v>
      </c>
      <c r="O15366" s="1">
        <v>39.2</v>
      </c>
      <c r="P15366" s="1">
        <v>1.0</v>
      </c>
    </row>
    <row r="15367">
      <c r="A15367" s="1" t="s">
        <v>29</v>
      </c>
      <c r="B15367" s="1" t="s">
        <v>18277</v>
      </c>
      <c r="C15367" s="2" t="s">
        <v>18219</v>
      </c>
      <c r="D15367" s="1" t="s">
        <v>19</v>
      </c>
      <c r="E15367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5367" s="1" t="s">
        <v>208</v>
      </c>
      <c r="G15367" s="1" t="s">
        <v>209</v>
      </c>
      <c r="H15367" s="1" t="s">
        <v>210</v>
      </c>
      <c r="I15367" s="1" t="s">
        <v>16</v>
      </c>
      <c r="J15367" s="1" t="s">
        <v>23</v>
      </c>
      <c r="K15367" s="1" t="s">
        <v>16</v>
      </c>
      <c r="L15367" s="1" t="s">
        <v>16</v>
      </c>
      <c r="M15367" s="1" t="s">
        <v>16</v>
      </c>
      <c r="N15367" s="1" t="s">
        <v>16</v>
      </c>
      <c r="O15367" s="1">
        <v>71.2</v>
      </c>
      <c r="P15367" s="1">
        <v>1.0</v>
      </c>
    </row>
    <row r="15368">
      <c r="A15368" s="1" t="s">
        <v>29</v>
      </c>
      <c r="B15368" s="1" t="s">
        <v>18278</v>
      </c>
      <c r="C15368" s="2" t="s">
        <v>18219</v>
      </c>
      <c r="D15368" s="1" t="s">
        <v>19</v>
      </c>
      <c r="E15368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5368" s="1" t="s">
        <v>1110</v>
      </c>
      <c r="G15368" s="1" t="s">
        <v>1111</v>
      </c>
      <c r="H15368" s="1" t="s">
        <v>1112</v>
      </c>
      <c r="I15368" s="1" t="s">
        <v>16</v>
      </c>
      <c r="J15368" s="1" t="s">
        <v>23</v>
      </c>
      <c r="K15368" s="1" t="s">
        <v>16</v>
      </c>
      <c r="L15368" s="1" t="s">
        <v>16</v>
      </c>
      <c r="M15368" s="1" t="s">
        <v>16</v>
      </c>
      <c r="N15368" s="1" t="s">
        <v>16</v>
      </c>
      <c r="O15368" s="1">
        <v>71.2</v>
      </c>
      <c r="P15368" s="1">
        <v>2.0</v>
      </c>
    </row>
    <row r="15369">
      <c r="A15369" s="1" t="s">
        <v>29</v>
      </c>
      <c r="B15369" s="1" t="s">
        <v>18279</v>
      </c>
      <c r="C15369" s="2" t="s">
        <v>18219</v>
      </c>
      <c r="D15369" s="1" t="s">
        <v>19</v>
      </c>
      <c r="E15369" s="3" t="str">
        <f>HYPERLINK("https://fyndiq.se/produkt/2030c5450cfb4338/", "2 Pack Huawei P30 Pro - Härdat glas 9H – 3D Super kvalitet")</f>
        <v>2 Pack Huawei P30 Pro - Härdat glas 9H – 3D Super kvalitet</v>
      </c>
      <c r="F15369" s="1" t="s">
        <v>1091</v>
      </c>
      <c r="G15369" s="1" t="s">
        <v>1092</v>
      </c>
      <c r="H15369" s="1" t="s">
        <v>1093</v>
      </c>
      <c r="I15369" s="1" t="s">
        <v>16</v>
      </c>
      <c r="J15369" s="1" t="s">
        <v>23</v>
      </c>
      <c r="K15369" s="1" t="s">
        <v>16</v>
      </c>
      <c r="L15369" s="1" t="s">
        <v>16</v>
      </c>
      <c r="M15369" s="1" t="s">
        <v>16</v>
      </c>
      <c r="N15369" s="1" t="s">
        <v>16</v>
      </c>
      <c r="O15369" s="1">
        <v>71.2</v>
      </c>
      <c r="P15369" s="1">
        <v>1.0</v>
      </c>
    </row>
    <row r="15370">
      <c r="A15370" s="1" t="s">
        <v>29</v>
      </c>
      <c r="B15370" s="1" t="s">
        <v>18280</v>
      </c>
      <c r="C15370" s="2" t="s">
        <v>18219</v>
      </c>
      <c r="D15370" s="1" t="s">
        <v>19</v>
      </c>
      <c r="E15370" s="3" t="str">
        <f>HYPERLINK("https://fyndiq.se/produkt/090fbdcd25b944aa/", "2-Pack Samsung A33 (5G) Skärmskydd &amp; 2-Pack linsskydd - Härdat Glas 9H - Super kvalitet 3D")</f>
        <v>2-Pack Samsung A33 (5G) Skärmskydd &amp; 2-Pack linsskydd - Härdat Glas 9H - Super kvalitet 3D</v>
      </c>
      <c r="F15370" s="1" t="s">
        <v>18281</v>
      </c>
      <c r="G15370" s="1" t="s">
        <v>18282</v>
      </c>
      <c r="H15370" s="1" t="s">
        <v>18283</v>
      </c>
      <c r="I15370" s="1" t="s">
        <v>16</v>
      </c>
      <c r="J15370" s="1" t="s">
        <v>23</v>
      </c>
      <c r="K15370" s="1" t="s">
        <v>16</v>
      </c>
      <c r="L15370" s="1" t="s">
        <v>16</v>
      </c>
      <c r="M15370" s="1" t="s">
        <v>16</v>
      </c>
      <c r="N15370" s="1" t="s">
        <v>16</v>
      </c>
      <c r="O15370" s="1">
        <v>79.2</v>
      </c>
      <c r="P15370" s="1">
        <v>1.0</v>
      </c>
    </row>
    <row r="15371">
      <c r="A15371" s="1" t="s">
        <v>29</v>
      </c>
      <c r="B15371" s="1" t="s">
        <v>18284</v>
      </c>
      <c r="C15371" s="2" t="s">
        <v>18219</v>
      </c>
      <c r="D15371" s="1" t="s">
        <v>19</v>
      </c>
      <c r="E15371" s="3" t="str">
        <f>HYPERLINK("https://fyndiq.se/produkt/d4ebe5590e614775/", "2-Pack Samsung S23 (5G) Skärmskydd &amp; 1-Pack linsskydd - Härdat Glas 9H - Super kvalitet 3D")</f>
        <v>2-Pack Samsung S23 (5G) Skärmskydd &amp; 1-Pack linsskydd - Härdat Glas 9H - Super kvalitet 3D</v>
      </c>
      <c r="F15371" s="1" t="s">
        <v>16747</v>
      </c>
      <c r="G15371" s="1" t="s">
        <v>16748</v>
      </c>
      <c r="H15371" s="1" t="s">
        <v>16749</v>
      </c>
      <c r="I15371" s="1" t="s">
        <v>16</v>
      </c>
      <c r="J15371" s="1" t="s">
        <v>23</v>
      </c>
      <c r="K15371" s="1" t="s">
        <v>16</v>
      </c>
      <c r="L15371" s="1" t="s">
        <v>16</v>
      </c>
      <c r="M15371" s="1" t="s">
        <v>16</v>
      </c>
      <c r="N15371" s="1" t="s">
        <v>16</v>
      </c>
      <c r="O15371" s="1">
        <v>71.2</v>
      </c>
      <c r="P15371" s="1">
        <v>1.0</v>
      </c>
    </row>
    <row r="15372">
      <c r="A15372" s="1" t="s">
        <v>29</v>
      </c>
      <c r="B15372" s="1" t="s">
        <v>18285</v>
      </c>
      <c r="C15372" s="2" t="s">
        <v>18219</v>
      </c>
      <c r="D15372" s="1" t="s">
        <v>19</v>
      </c>
      <c r="E1537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5372" s="1" t="s">
        <v>204</v>
      </c>
      <c r="G15372" s="1" t="s">
        <v>205</v>
      </c>
      <c r="H15372" s="1" t="s">
        <v>206</v>
      </c>
      <c r="I15372" s="1" t="s">
        <v>16</v>
      </c>
      <c r="J15372" s="1" t="s">
        <v>23</v>
      </c>
      <c r="K15372" s="1" t="s">
        <v>16</v>
      </c>
      <c r="L15372" s="1" t="s">
        <v>16</v>
      </c>
      <c r="M15372" s="1" t="s">
        <v>16</v>
      </c>
      <c r="N15372" s="1" t="s">
        <v>16</v>
      </c>
      <c r="O15372" s="1">
        <v>71.2</v>
      </c>
      <c r="P15372" s="1">
        <v>1.0</v>
      </c>
    </row>
    <row r="15373">
      <c r="A15373" s="1" t="s">
        <v>29</v>
      </c>
      <c r="B15373" s="1" t="s">
        <v>18286</v>
      </c>
      <c r="C15373" s="2" t="s">
        <v>18219</v>
      </c>
      <c r="D15373" s="1" t="s">
        <v>19</v>
      </c>
      <c r="E15373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15373" s="1" t="s">
        <v>1006</v>
      </c>
      <c r="G15373" s="1" t="s">
        <v>1007</v>
      </c>
      <c r="H15373" s="1" t="s">
        <v>1008</v>
      </c>
      <c r="I15373" s="1" t="s">
        <v>16</v>
      </c>
      <c r="J15373" s="1" t="s">
        <v>23</v>
      </c>
      <c r="K15373" s="1" t="s">
        <v>16</v>
      </c>
      <c r="L15373" s="1" t="s">
        <v>16</v>
      </c>
      <c r="M15373" s="1" t="s">
        <v>16</v>
      </c>
      <c r="N15373" s="1" t="s">
        <v>16</v>
      </c>
      <c r="O15373" s="1">
        <v>71.2</v>
      </c>
      <c r="P15373" s="1">
        <v>1.0</v>
      </c>
    </row>
    <row r="15374">
      <c r="A15374" s="1" t="s">
        <v>29</v>
      </c>
      <c r="B15374" s="1" t="s">
        <v>18287</v>
      </c>
      <c r="C15374" s="2" t="s">
        <v>18219</v>
      </c>
      <c r="D15374" s="1" t="s">
        <v>19</v>
      </c>
      <c r="E15374" s="3" t="str">
        <f>HYPERLINK("https://fyndiq.se/produkt/2e139d3bd8484274/", "2-Pack XIAOMI 12 Skärmskydd &amp; 1-Pack linsskydd - Härdat Glas 9H - Topp kvalitet 3D")</f>
        <v>2-Pack XIAOMI 12 Skärmskydd &amp; 1-Pack linsskydd - Härdat Glas 9H - Topp kvalitet 3D</v>
      </c>
      <c r="F15374" s="1" t="s">
        <v>5279</v>
      </c>
      <c r="G15374" s="1" t="s">
        <v>5280</v>
      </c>
      <c r="H15374" s="1" t="s">
        <v>5281</v>
      </c>
      <c r="I15374" s="1" t="s">
        <v>16</v>
      </c>
      <c r="J15374" s="1" t="s">
        <v>23</v>
      </c>
      <c r="K15374" s="1" t="s">
        <v>16</v>
      </c>
      <c r="L15374" s="1" t="s">
        <v>16</v>
      </c>
      <c r="M15374" s="1" t="s">
        <v>16</v>
      </c>
      <c r="N15374" s="1" t="s">
        <v>16</v>
      </c>
      <c r="O15374" s="1">
        <v>71.2</v>
      </c>
      <c r="P15374" s="1">
        <v>1.0</v>
      </c>
    </row>
    <row r="15375">
      <c r="A15375" s="1" t="s">
        <v>29</v>
      </c>
      <c r="B15375" s="1" t="s">
        <v>18288</v>
      </c>
      <c r="C15375" s="2" t="s">
        <v>18219</v>
      </c>
      <c r="D15375" s="1" t="s">
        <v>19</v>
      </c>
      <c r="E1537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5375" s="1" t="s">
        <v>132</v>
      </c>
      <c r="G15375" s="1" t="s">
        <v>133</v>
      </c>
      <c r="H15375" s="1" t="s">
        <v>134</v>
      </c>
      <c r="I15375" s="1" t="s">
        <v>16</v>
      </c>
      <c r="J15375" s="1" t="s">
        <v>23</v>
      </c>
      <c r="K15375" s="1" t="s">
        <v>16</v>
      </c>
      <c r="L15375" s="1" t="s">
        <v>16</v>
      </c>
      <c r="M15375" s="1" t="s">
        <v>16</v>
      </c>
      <c r="N15375" s="1" t="s">
        <v>16</v>
      </c>
      <c r="O15375" s="1">
        <v>71.2</v>
      </c>
      <c r="P15375" s="1">
        <v>1.0</v>
      </c>
    </row>
    <row r="15376">
      <c r="A15376" s="1" t="s">
        <v>29</v>
      </c>
      <c r="B15376" s="1" t="s">
        <v>18289</v>
      </c>
      <c r="C15376" s="2" t="s">
        <v>18219</v>
      </c>
      <c r="D15376" s="1" t="s">
        <v>19</v>
      </c>
      <c r="E15376" s="3" t="str">
        <f t="shared" ref="E15376:E15377" si="751">HYPERLINK("https://fyndiq.se/produkt/ffd808ba7c174af8/", "2-Pack Samsung S22 Skärmskydd &amp; 1-Pack linsskydd -Härdat Glas 9H")</f>
        <v>2-Pack Samsung S22 Skärmskydd &amp; 1-Pack linsskydd -Härdat Glas 9H</v>
      </c>
      <c r="F15376" s="1" t="s">
        <v>179</v>
      </c>
      <c r="G15376" s="1" t="s">
        <v>180</v>
      </c>
      <c r="H15376" s="1" t="s">
        <v>181</v>
      </c>
      <c r="I15376" s="1" t="s">
        <v>16</v>
      </c>
      <c r="J15376" s="1" t="s">
        <v>23</v>
      </c>
      <c r="K15376" s="1" t="s">
        <v>16</v>
      </c>
      <c r="L15376" s="1" t="s">
        <v>16</v>
      </c>
      <c r="M15376" s="1" t="s">
        <v>16</v>
      </c>
      <c r="N15376" s="1" t="s">
        <v>16</v>
      </c>
      <c r="O15376" s="1">
        <v>71.2</v>
      </c>
      <c r="P15376" s="1">
        <v>1.0</v>
      </c>
    </row>
    <row r="15377">
      <c r="A15377" s="1" t="s">
        <v>29</v>
      </c>
      <c r="B15377" s="1" t="s">
        <v>18290</v>
      </c>
      <c r="C15377" s="2" t="s">
        <v>18219</v>
      </c>
      <c r="D15377" s="1" t="s">
        <v>19</v>
      </c>
      <c r="E15377" s="3" t="str">
        <f t="shared" si="751"/>
        <v>2-Pack Samsung S22 Skärmskydd &amp; 1-Pack linsskydd -Härdat Glas 9H</v>
      </c>
      <c r="F15377" s="1" t="s">
        <v>179</v>
      </c>
      <c r="G15377" s="1" t="s">
        <v>180</v>
      </c>
      <c r="H15377" s="1" t="s">
        <v>181</v>
      </c>
      <c r="I15377" s="1" t="s">
        <v>16</v>
      </c>
      <c r="J15377" s="1" t="s">
        <v>23</v>
      </c>
      <c r="K15377" s="1" t="s">
        <v>16</v>
      </c>
      <c r="L15377" s="1" t="s">
        <v>16</v>
      </c>
      <c r="M15377" s="1" t="s">
        <v>16</v>
      </c>
      <c r="N15377" s="1" t="s">
        <v>16</v>
      </c>
      <c r="O15377" s="1">
        <v>71.2</v>
      </c>
      <c r="P15377" s="1">
        <v>1.0</v>
      </c>
    </row>
    <row r="15378">
      <c r="A15378" s="1" t="s">
        <v>29</v>
      </c>
      <c r="B15378" s="1" t="s">
        <v>18291</v>
      </c>
      <c r="C15378" s="2" t="s">
        <v>18219</v>
      </c>
      <c r="D15378" s="1" t="s">
        <v>19</v>
      </c>
      <c r="E15378" s="3" t="str">
        <f>HYPERLINK("https://fyndiq.se/produkt/ebd0c75a3b324593/", "2-Pack Samsung S22 Ultra 5G Skärmskydd &amp;1-Pack linsskydd-9H GLAS")</f>
        <v>2-Pack Samsung S22 Ultra 5G Skärmskydd &amp;1-Pack linsskydd-9H GLAS</v>
      </c>
      <c r="F15378" s="1" t="s">
        <v>6898</v>
      </c>
      <c r="G15378" s="1" t="s">
        <v>6899</v>
      </c>
      <c r="H15378" s="1" t="s">
        <v>6900</v>
      </c>
      <c r="I15378" s="1" t="s">
        <v>16</v>
      </c>
      <c r="J15378" s="1" t="s">
        <v>23</v>
      </c>
      <c r="K15378" s="1" t="s">
        <v>16</v>
      </c>
      <c r="L15378" s="1" t="s">
        <v>16</v>
      </c>
      <c r="M15378" s="1" t="s">
        <v>16</v>
      </c>
      <c r="N15378" s="1" t="s">
        <v>16</v>
      </c>
      <c r="O15378" s="1">
        <v>71.2</v>
      </c>
      <c r="P15378" s="1">
        <v>1.0</v>
      </c>
    </row>
    <row r="15379">
      <c r="A15379" s="1" t="s">
        <v>29</v>
      </c>
      <c r="B15379" s="1" t="s">
        <v>18292</v>
      </c>
      <c r="C15379" s="2" t="s">
        <v>18219</v>
      </c>
      <c r="D15379" s="1" t="s">
        <v>19</v>
      </c>
      <c r="E15379" s="3" t="str">
        <f>HYPERLINK("https://fyndiq.se/produkt/925ae49423884615/", "2-Pack Samsung S22 Ultra Skärmskydd &amp; 1-Pack linsskydd -9H GLAS")</f>
        <v>2-Pack Samsung S22 Ultra Skärmskydd &amp; 1-Pack linsskydd -9H GLAS</v>
      </c>
      <c r="F15379" s="1" t="s">
        <v>335</v>
      </c>
      <c r="G15379" s="1" t="s">
        <v>336</v>
      </c>
      <c r="H15379" s="1" t="s">
        <v>337</v>
      </c>
      <c r="I15379" s="1" t="s">
        <v>16</v>
      </c>
      <c r="J15379" s="1" t="s">
        <v>23</v>
      </c>
      <c r="K15379" s="1" t="s">
        <v>16</v>
      </c>
      <c r="L15379" s="1" t="s">
        <v>16</v>
      </c>
      <c r="M15379" s="1" t="s">
        <v>16</v>
      </c>
      <c r="N15379" s="1" t="s">
        <v>16</v>
      </c>
      <c r="O15379" s="1">
        <v>71.2</v>
      </c>
      <c r="P15379" s="1">
        <v>1.0</v>
      </c>
    </row>
    <row r="15380">
      <c r="A15380" s="1" t="s">
        <v>29</v>
      </c>
      <c r="B15380" s="1" t="s">
        <v>18293</v>
      </c>
      <c r="C15380" s="2" t="s">
        <v>18219</v>
      </c>
      <c r="D15380" s="1" t="s">
        <v>19</v>
      </c>
      <c r="E15380" s="3" t="str">
        <f>HYPERLINK("https://fyndiq.se/produkt/0d1df1868a5e42a9/", "2Pack Linsskydd iPhone 13 Pro Max Kamera-Härdat Glas 9H-Super 3D")</f>
        <v>2Pack Linsskydd iPhone 13 Pro Max Kamera-Härdat Glas 9H-Super 3D</v>
      </c>
      <c r="F15380" s="1" t="s">
        <v>7238</v>
      </c>
      <c r="G15380" s="1" t="s">
        <v>7239</v>
      </c>
      <c r="H15380" s="1" t="s">
        <v>7240</v>
      </c>
      <c r="I15380" s="1" t="s">
        <v>16</v>
      </c>
      <c r="J15380" s="1" t="s">
        <v>23</v>
      </c>
      <c r="K15380" s="1" t="s">
        <v>16</v>
      </c>
      <c r="L15380" s="1" t="s">
        <v>16</v>
      </c>
      <c r="M15380" s="1" t="s">
        <v>16</v>
      </c>
      <c r="N15380" s="1" t="s">
        <v>16</v>
      </c>
      <c r="O15380" s="1">
        <v>47.2</v>
      </c>
      <c r="P15380" s="1">
        <v>1.0</v>
      </c>
    </row>
    <row r="15381">
      <c r="A15381" s="1" t="s">
        <v>29</v>
      </c>
      <c r="B15381" s="1" t="s">
        <v>18294</v>
      </c>
      <c r="C15381" s="2" t="s">
        <v>18219</v>
      </c>
      <c r="D15381" s="1" t="s">
        <v>19</v>
      </c>
      <c r="E15381" s="3" t="str">
        <f>HYPERLINK("https://fyndiq.se/produkt/48b46200dc014b3e/", "2-Pack Iphone 8 Vit -Härdat Glas 9H-Super Kvalitet 3D Skärmskydd")</f>
        <v>2-Pack Iphone 8 Vit -Härdat Glas 9H-Super Kvalitet 3D Skärmskydd</v>
      </c>
      <c r="F15381" s="1" t="s">
        <v>2562</v>
      </c>
      <c r="G15381" s="1" t="s">
        <v>2563</v>
      </c>
      <c r="H15381" s="1" t="s">
        <v>2564</v>
      </c>
      <c r="I15381" s="1" t="s">
        <v>16</v>
      </c>
      <c r="J15381" s="1" t="s">
        <v>23</v>
      </c>
      <c r="K15381" s="1" t="s">
        <v>16</v>
      </c>
      <c r="L15381" s="1" t="s">
        <v>16</v>
      </c>
      <c r="M15381" s="1" t="s">
        <v>16</v>
      </c>
      <c r="N15381" s="1" t="s">
        <v>16</v>
      </c>
      <c r="O15381" s="1">
        <v>47.2</v>
      </c>
      <c r="P15381" s="1">
        <v>1.0</v>
      </c>
    </row>
    <row r="15382">
      <c r="A15382" s="1" t="s">
        <v>29</v>
      </c>
      <c r="B15382" s="1" t="s">
        <v>18295</v>
      </c>
      <c r="C15382" s="2" t="s">
        <v>18219</v>
      </c>
      <c r="D15382" s="1" t="s">
        <v>19</v>
      </c>
      <c r="E15382" s="3" t="str">
        <f t="shared" ref="E15382:E15383" si="752">HYPERLINK("https://fyndiq.se/produkt/e9fe6b45dad34f98/", "2-Pack Iphone X / XS / 11 PRO- 9H Härdat Glass - Top Kvalitet")</f>
        <v>2-Pack Iphone X / XS / 11 PRO- 9H Härdat Glass - Top Kvalitet</v>
      </c>
      <c r="F15382" s="1" t="s">
        <v>6168</v>
      </c>
      <c r="G15382" s="1" t="s">
        <v>6169</v>
      </c>
      <c r="H15382" s="1" t="s">
        <v>6170</v>
      </c>
      <c r="I15382" s="1" t="s">
        <v>16</v>
      </c>
      <c r="J15382" s="1" t="s">
        <v>23</v>
      </c>
      <c r="K15382" s="1" t="s">
        <v>16</v>
      </c>
      <c r="L15382" s="1" t="s">
        <v>16</v>
      </c>
      <c r="M15382" s="1" t="s">
        <v>16</v>
      </c>
      <c r="N15382" s="1" t="s">
        <v>16</v>
      </c>
      <c r="O15382" s="1">
        <v>47.2</v>
      </c>
      <c r="P15382" s="1">
        <v>1.0</v>
      </c>
    </row>
    <row r="15383">
      <c r="A15383" s="1" t="s">
        <v>29</v>
      </c>
      <c r="B15383" s="1" t="s">
        <v>18296</v>
      </c>
      <c r="C15383" s="2" t="s">
        <v>18219</v>
      </c>
      <c r="D15383" s="1" t="s">
        <v>19</v>
      </c>
      <c r="E15383" s="3" t="str">
        <f t="shared" si="752"/>
        <v>2-Pack Iphone X / XS / 11 PRO- 9H Härdat Glass - Top Kvalitet</v>
      </c>
      <c r="F15383" s="1" t="s">
        <v>6168</v>
      </c>
      <c r="G15383" s="1" t="s">
        <v>6169</v>
      </c>
      <c r="H15383" s="1" t="s">
        <v>6170</v>
      </c>
      <c r="I15383" s="1" t="s">
        <v>16</v>
      </c>
      <c r="J15383" s="1" t="s">
        <v>23</v>
      </c>
      <c r="K15383" s="1" t="s">
        <v>16</v>
      </c>
      <c r="L15383" s="1" t="s">
        <v>16</v>
      </c>
      <c r="M15383" s="1" t="s">
        <v>16</v>
      </c>
      <c r="N15383" s="1" t="s">
        <v>16</v>
      </c>
      <c r="O15383" s="1">
        <v>47.2</v>
      </c>
      <c r="P15383" s="1">
        <v>1.0</v>
      </c>
    </row>
    <row r="15384">
      <c r="A15384" s="1" t="s">
        <v>29</v>
      </c>
      <c r="B15384" s="1" t="s">
        <v>18297</v>
      </c>
      <c r="C15384" s="2" t="s">
        <v>18219</v>
      </c>
      <c r="D15384" s="1" t="s">
        <v>19</v>
      </c>
      <c r="E15384" s="3" t="str">
        <f>HYPERLINK("https://fyndiq.se/produkt/3e29feff9abb4fd8/", "2-Pack Iphone 13 Mini - 9H Härdat Glass - Top Kvalitet")</f>
        <v>2-Pack Iphone 13 Mini - 9H Härdat Glass - Top Kvalitet</v>
      </c>
      <c r="F15384" s="1" t="s">
        <v>2986</v>
      </c>
      <c r="G15384" s="1" t="s">
        <v>2987</v>
      </c>
      <c r="H15384" s="1" t="s">
        <v>2988</v>
      </c>
      <c r="I15384" s="1" t="s">
        <v>16</v>
      </c>
      <c r="J15384" s="1" t="s">
        <v>23</v>
      </c>
      <c r="K15384" s="1" t="s">
        <v>16</v>
      </c>
      <c r="L15384" s="1" t="s">
        <v>16</v>
      </c>
      <c r="M15384" s="1" t="s">
        <v>16</v>
      </c>
      <c r="N15384" s="1" t="s">
        <v>16</v>
      </c>
      <c r="O15384" s="1">
        <v>47.2</v>
      </c>
      <c r="P15384" s="1">
        <v>1.0</v>
      </c>
    </row>
    <row r="15385">
      <c r="A15385" s="1" t="s">
        <v>29</v>
      </c>
      <c r="B15385" s="1" t="s">
        <v>18298</v>
      </c>
      <c r="C15385" s="2" t="s">
        <v>18299</v>
      </c>
      <c r="D15385" s="1" t="s">
        <v>19</v>
      </c>
      <c r="E15385" s="3" t="str">
        <f>HYPERLINK("https://fyndiq.se/produkt/0b2f55cbfc0d4bc8/", "Skärmskydd Iphone 12 / 12 Pro , härdat glas, hög kvalitet.")</f>
        <v>Skärmskydd Iphone 12 / 12 Pro , härdat glas, hög kvalitet.</v>
      </c>
      <c r="F15385" s="1" t="s">
        <v>587</v>
      </c>
      <c r="G15385" s="1" t="s">
        <v>588</v>
      </c>
      <c r="H15385" s="1" t="s">
        <v>589</v>
      </c>
      <c r="I15385" s="1" t="s">
        <v>16</v>
      </c>
      <c r="J15385" s="1" t="s">
        <v>23</v>
      </c>
      <c r="K15385" s="1" t="s">
        <v>16</v>
      </c>
      <c r="L15385" s="1" t="s">
        <v>16</v>
      </c>
      <c r="M15385" s="1" t="s">
        <v>16</v>
      </c>
      <c r="N15385" s="1" t="s">
        <v>16</v>
      </c>
      <c r="O15385" s="1">
        <v>39.2</v>
      </c>
      <c r="P15385" s="1">
        <v>1.0</v>
      </c>
    </row>
    <row r="15386">
      <c r="A15386" s="1" t="s">
        <v>29</v>
      </c>
      <c r="B15386" s="1" t="s">
        <v>18300</v>
      </c>
      <c r="C15386" s="2" t="s">
        <v>18299</v>
      </c>
      <c r="D15386" s="1" t="s">
        <v>19</v>
      </c>
      <c r="E1538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386" s="1" t="s">
        <v>47</v>
      </c>
      <c r="G15386" s="2" t="s">
        <v>48</v>
      </c>
      <c r="H15386" s="1" t="s">
        <v>49</v>
      </c>
      <c r="I15386" s="1" t="s">
        <v>16</v>
      </c>
      <c r="J15386" s="1" t="s">
        <v>23</v>
      </c>
      <c r="K15386" s="1" t="s">
        <v>16</v>
      </c>
      <c r="L15386" s="1" t="s">
        <v>16</v>
      </c>
      <c r="M15386" s="1" t="s">
        <v>16</v>
      </c>
      <c r="N15386" s="1" t="s">
        <v>16</v>
      </c>
      <c r="O15386" s="1">
        <v>183.2</v>
      </c>
      <c r="P15386" s="1">
        <v>2.0</v>
      </c>
    </row>
    <row r="15387">
      <c r="A15387" s="1" t="s">
        <v>29</v>
      </c>
      <c r="B15387" s="1" t="s">
        <v>18301</v>
      </c>
      <c r="C15387" s="2" t="s">
        <v>18299</v>
      </c>
      <c r="D15387" s="1" t="s">
        <v>19</v>
      </c>
      <c r="E15387" s="3" t="str">
        <f>HYPERLINK("https://fyndiq.se/produkt/6ff896a82a134dbd/", "2-Pack IPhone 12 Mini - Härdat Glas 9H - Super Kvalitet 3D")</f>
        <v>2-Pack IPhone 12 Mini - Härdat Glas 9H - Super Kvalitet 3D</v>
      </c>
      <c r="F15387" s="1" t="s">
        <v>55</v>
      </c>
      <c r="G15387" s="1" t="s">
        <v>56</v>
      </c>
      <c r="H15387" s="1" t="s">
        <v>57</v>
      </c>
      <c r="I15387" s="1" t="s">
        <v>16</v>
      </c>
      <c r="J15387" s="1" t="s">
        <v>23</v>
      </c>
      <c r="K15387" s="1" t="s">
        <v>16</v>
      </c>
      <c r="L15387" s="1" t="s">
        <v>16</v>
      </c>
      <c r="M15387" s="1" t="s">
        <v>16</v>
      </c>
      <c r="N15387" s="1" t="s">
        <v>16</v>
      </c>
      <c r="O15387" s="1">
        <v>47.2</v>
      </c>
      <c r="P15387" s="1">
        <v>1.0</v>
      </c>
    </row>
    <row r="15388">
      <c r="A15388" s="1" t="s">
        <v>29</v>
      </c>
      <c r="B15388" s="1" t="s">
        <v>18302</v>
      </c>
      <c r="C15388" s="2" t="s">
        <v>18299</v>
      </c>
      <c r="D15388" s="1" t="s">
        <v>19</v>
      </c>
      <c r="E1538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388" s="1" t="s">
        <v>47</v>
      </c>
      <c r="G15388" s="2" t="s">
        <v>48</v>
      </c>
      <c r="H15388" s="1" t="s">
        <v>49</v>
      </c>
      <c r="I15388" s="1" t="s">
        <v>16</v>
      </c>
      <c r="J15388" s="1" t="s">
        <v>23</v>
      </c>
      <c r="K15388" s="1" t="s">
        <v>16</v>
      </c>
      <c r="L15388" s="1" t="s">
        <v>16</v>
      </c>
      <c r="M15388" s="1" t="s">
        <v>16</v>
      </c>
      <c r="N15388" s="1" t="s">
        <v>16</v>
      </c>
      <c r="O15388" s="1">
        <v>183.2</v>
      </c>
      <c r="P15388" s="1">
        <v>2.0</v>
      </c>
    </row>
    <row r="15389">
      <c r="A15389" s="1" t="s">
        <v>29</v>
      </c>
      <c r="B15389" s="1" t="s">
        <v>18303</v>
      </c>
      <c r="C15389" s="2" t="s">
        <v>18299</v>
      </c>
      <c r="D15389" s="1" t="s">
        <v>19</v>
      </c>
      <c r="E15389" s="3" t="str">
        <f>HYPERLINK("https://fyndiq.se/produkt/e19fcc2ab2124f8a/", "2-Pack Iphone 13 Pro - 9H Härdat Glass - Top Kvalitet  3D")</f>
        <v>2-Pack Iphone 13 Pro - 9H Härdat Glass - Top Kvalitet  3D</v>
      </c>
      <c r="F15389" s="1" t="s">
        <v>555</v>
      </c>
      <c r="G15389" s="1" t="s">
        <v>556</v>
      </c>
      <c r="H15389" s="1" t="s">
        <v>557</v>
      </c>
      <c r="I15389" s="1" t="s">
        <v>16</v>
      </c>
      <c r="J15389" s="1" t="s">
        <v>23</v>
      </c>
      <c r="K15389" s="1" t="s">
        <v>16</v>
      </c>
      <c r="L15389" s="1" t="s">
        <v>16</v>
      </c>
      <c r="M15389" s="1" t="s">
        <v>16</v>
      </c>
      <c r="N15389" s="1" t="s">
        <v>16</v>
      </c>
      <c r="O15389" s="1">
        <v>47.2</v>
      </c>
      <c r="P15389" s="1">
        <v>1.0</v>
      </c>
    </row>
    <row r="15390">
      <c r="A15390" s="1" t="s">
        <v>29</v>
      </c>
      <c r="B15390" s="1" t="s">
        <v>18304</v>
      </c>
      <c r="C15390" s="2" t="s">
        <v>18299</v>
      </c>
      <c r="D15390" s="1" t="s">
        <v>19</v>
      </c>
      <c r="E15390" s="3" t="str">
        <f>HYPERLINK("https://fyndiq.se/produkt/38965b411cca484a/", "2-Pack Privacy Samsung A52 5G Skärmskydd &amp; 2-Pack Linsskydd - Härdat Glas 9H - Super kvalitet 3D")</f>
        <v>2-Pack Privacy Samsung A52 5G Skärmskydd &amp; 2-Pack Linsskydd - Härdat Glas 9H - Super kvalitet 3D</v>
      </c>
      <c r="F15390" s="1" t="s">
        <v>12041</v>
      </c>
      <c r="G15390" s="1" t="s">
        <v>12042</v>
      </c>
      <c r="H15390" s="1" t="s">
        <v>12043</v>
      </c>
      <c r="I15390" s="1" t="s">
        <v>16</v>
      </c>
      <c r="J15390" s="1" t="s">
        <v>23</v>
      </c>
      <c r="K15390" s="1" t="s">
        <v>16</v>
      </c>
      <c r="L15390" s="1" t="s">
        <v>16</v>
      </c>
      <c r="M15390" s="1" t="s">
        <v>16</v>
      </c>
      <c r="N15390" s="1" t="s">
        <v>16</v>
      </c>
      <c r="O15390" s="1">
        <v>95.2</v>
      </c>
      <c r="P15390" s="1">
        <v>1.0</v>
      </c>
    </row>
    <row r="15391">
      <c r="A15391" s="1" t="s">
        <v>29</v>
      </c>
      <c r="B15391" s="1" t="s">
        <v>18305</v>
      </c>
      <c r="C15391" s="2" t="s">
        <v>18299</v>
      </c>
      <c r="D15391" s="1" t="s">
        <v>19</v>
      </c>
      <c r="E15391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5391" s="1" t="s">
        <v>1193</v>
      </c>
      <c r="G15391" s="1" t="s">
        <v>1194</v>
      </c>
      <c r="H15391" s="1" t="s">
        <v>1195</v>
      </c>
      <c r="I15391" s="1" t="s">
        <v>16</v>
      </c>
      <c r="J15391" s="1" t="s">
        <v>23</v>
      </c>
      <c r="K15391" s="1" t="s">
        <v>16</v>
      </c>
      <c r="L15391" s="1" t="s">
        <v>16</v>
      </c>
      <c r="M15391" s="1" t="s">
        <v>16</v>
      </c>
      <c r="N15391" s="1" t="s">
        <v>16</v>
      </c>
      <c r="O15391" s="1">
        <v>79.2</v>
      </c>
      <c r="P15391" s="1">
        <v>1.0</v>
      </c>
    </row>
    <row r="15392">
      <c r="A15392" s="1" t="s">
        <v>29</v>
      </c>
      <c r="B15392" s="1" t="s">
        <v>18306</v>
      </c>
      <c r="C15392" s="2" t="s">
        <v>18299</v>
      </c>
      <c r="D15392" s="1" t="s">
        <v>19</v>
      </c>
      <c r="E15392" s="3" t="str">
        <f>HYPERLINK("https://fyndiq.se/produkt/9c6fc3cc662c46dd/", "2-Pack SAMSUNG A15 Skärmskydd &amp; 2-Pack linsskydd - Härdat Glas 9H - Super kvalitet 3D")</f>
        <v>2-Pack SAMSUNG A15 Skärmskydd &amp; 2-Pack linsskydd - Härdat Glas 9H - Super kvalitet 3D</v>
      </c>
      <c r="F15392" s="1" t="s">
        <v>1475</v>
      </c>
      <c r="G15392" s="1" t="s">
        <v>1476</v>
      </c>
      <c r="H15392" s="1" t="s">
        <v>1477</v>
      </c>
      <c r="I15392" s="1" t="s">
        <v>16</v>
      </c>
      <c r="J15392" s="1" t="s">
        <v>23</v>
      </c>
      <c r="K15392" s="1" t="s">
        <v>16</v>
      </c>
      <c r="L15392" s="1" t="s">
        <v>16</v>
      </c>
      <c r="M15392" s="1" t="s">
        <v>16</v>
      </c>
      <c r="N15392" s="1" t="s">
        <v>16</v>
      </c>
      <c r="O15392" s="1">
        <v>79.2</v>
      </c>
      <c r="P15392" s="1">
        <v>1.0</v>
      </c>
    </row>
    <row r="15393">
      <c r="A15393" s="1" t="s">
        <v>29</v>
      </c>
      <c r="B15393" s="1" t="s">
        <v>18307</v>
      </c>
      <c r="C15393" s="2" t="s">
        <v>18299</v>
      </c>
      <c r="D15393" s="1" t="s">
        <v>19</v>
      </c>
      <c r="E15393" s="3" t="str">
        <f>HYPERLINK("https://fyndiq.se/produkt/71ed9ef7a8494b84/", "1-Pack Privacy Skärmskydd For Xiaomi 11T Pro - Härdat Glas 9H - Super Kvalitet 3D")</f>
        <v>1-Pack Privacy Skärmskydd For Xiaomi 11T Pro - Härdat Glas 9H - Super Kvalitet 3D</v>
      </c>
      <c r="F15393" s="1" t="s">
        <v>9084</v>
      </c>
      <c r="G15393" s="1" t="s">
        <v>9085</v>
      </c>
      <c r="H15393" s="1" t="s">
        <v>9086</v>
      </c>
      <c r="I15393" s="1" t="s">
        <v>16</v>
      </c>
      <c r="J15393" s="1" t="s">
        <v>23</v>
      </c>
      <c r="K15393" s="1" t="s">
        <v>16</v>
      </c>
      <c r="L15393" s="1" t="s">
        <v>16</v>
      </c>
      <c r="M15393" s="1" t="s">
        <v>16</v>
      </c>
      <c r="N15393" s="1" t="s">
        <v>16</v>
      </c>
      <c r="O15393" s="1">
        <v>71.2</v>
      </c>
      <c r="P15393" s="1">
        <v>1.0</v>
      </c>
    </row>
    <row r="15394">
      <c r="A15394" s="1" t="s">
        <v>29</v>
      </c>
      <c r="B15394" s="1" t="s">
        <v>18308</v>
      </c>
      <c r="C15394" s="2" t="s">
        <v>18299</v>
      </c>
      <c r="D15394" s="1" t="s">
        <v>19</v>
      </c>
      <c r="E15394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5394" s="1" t="s">
        <v>7053</v>
      </c>
      <c r="G15394" s="1" t="s">
        <v>7054</v>
      </c>
      <c r="H15394" s="1" t="s">
        <v>7055</v>
      </c>
      <c r="I15394" s="1" t="s">
        <v>16</v>
      </c>
      <c r="J15394" s="1" t="s">
        <v>23</v>
      </c>
      <c r="K15394" s="1" t="s">
        <v>16</v>
      </c>
      <c r="L15394" s="1" t="s">
        <v>16</v>
      </c>
      <c r="M15394" s="1" t="s">
        <v>16</v>
      </c>
      <c r="N15394" s="1" t="s">
        <v>16</v>
      </c>
      <c r="O15394" s="1">
        <v>79.2</v>
      </c>
      <c r="P15394" s="1">
        <v>1.0</v>
      </c>
    </row>
    <row r="15395">
      <c r="A15395" s="1" t="s">
        <v>29</v>
      </c>
      <c r="B15395" s="1" t="s">
        <v>18309</v>
      </c>
      <c r="C15395" s="2" t="s">
        <v>18299</v>
      </c>
      <c r="D15395" s="1" t="s">
        <v>19</v>
      </c>
      <c r="E15395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5395" s="1" t="s">
        <v>1193</v>
      </c>
      <c r="G15395" s="1" t="s">
        <v>1194</v>
      </c>
      <c r="H15395" s="1" t="s">
        <v>1195</v>
      </c>
      <c r="I15395" s="1" t="s">
        <v>16</v>
      </c>
      <c r="J15395" s="1" t="s">
        <v>23</v>
      </c>
      <c r="K15395" s="1" t="s">
        <v>16</v>
      </c>
      <c r="L15395" s="1" t="s">
        <v>16</v>
      </c>
      <c r="M15395" s="1" t="s">
        <v>16</v>
      </c>
      <c r="N15395" s="1" t="s">
        <v>16</v>
      </c>
      <c r="O15395" s="1">
        <v>79.2</v>
      </c>
      <c r="P15395" s="1">
        <v>1.0</v>
      </c>
    </row>
    <row r="15396">
      <c r="A15396" s="1" t="s">
        <v>29</v>
      </c>
      <c r="B15396" s="1" t="s">
        <v>18310</v>
      </c>
      <c r="C15396" s="2" t="s">
        <v>18299</v>
      </c>
      <c r="D15396" s="1" t="s">
        <v>19</v>
      </c>
      <c r="E1539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5396" s="1" t="s">
        <v>729</v>
      </c>
      <c r="G15396" s="1" t="s">
        <v>730</v>
      </c>
      <c r="H15396" s="1" t="s">
        <v>731</v>
      </c>
      <c r="I15396" s="1" t="s">
        <v>16</v>
      </c>
      <c r="J15396" s="1" t="s">
        <v>23</v>
      </c>
      <c r="K15396" s="1" t="s">
        <v>16</v>
      </c>
      <c r="L15396" s="1" t="s">
        <v>16</v>
      </c>
      <c r="M15396" s="1" t="s">
        <v>16</v>
      </c>
      <c r="N15396" s="1" t="s">
        <v>16</v>
      </c>
      <c r="O15396" s="1">
        <v>63.2</v>
      </c>
      <c r="P15396" s="1">
        <v>1.0</v>
      </c>
    </row>
    <row r="15397">
      <c r="A15397" s="1" t="s">
        <v>29</v>
      </c>
      <c r="B15397" s="1" t="s">
        <v>18311</v>
      </c>
      <c r="C15397" s="2" t="s">
        <v>18299</v>
      </c>
      <c r="D15397" s="1" t="s">
        <v>19</v>
      </c>
      <c r="E15397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5397" s="1" t="s">
        <v>208</v>
      </c>
      <c r="G15397" s="1" t="s">
        <v>209</v>
      </c>
      <c r="H15397" s="1" t="s">
        <v>210</v>
      </c>
      <c r="I15397" s="1" t="s">
        <v>16</v>
      </c>
      <c r="J15397" s="1" t="s">
        <v>23</v>
      </c>
      <c r="K15397" s="1" t="s">
        <v>16</v>
      </c>
      <c r="L15397" s="1" t="s">
        <v>16</v>
      </c>
      <c r="M15397" s="1" t="s">
        <v>16</v>
      </c>
      <c r="N15397" s="1" t="s">
        <v>16</v>
      </c>
      <c r="O15397" s="1">
        <v>71.2</v>
      </c>
      <c r="P15397" s="1">
        <v>1.0</v>
      </c>
    </row>
    <row r="15398">
      <c r="A15398" s="1" t="s">
        <v>29</v>
      </c>
      <c r="B15398" s="1" t="s">
        <v>18312</v>
      </c>
      <c r="C15398" s="2" t="s">
        <v>18299</v>
      </c>
      <c r="D15398" s="1" t="s">
        <v>19</v>
      </c>
      <c r="E15398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398" s="1" t="s">
        <v>3643</v>
      </c>
      <c r="G15398" s="1" t="s">
        <v>3644</v>
      </c>
      <c r="H15398" s="1" t="s">
        <v>3645</v>
      </c>
      <c r="I15398" s="1" t="s">
        <v>16</v>
      </c>
      <c r="J15398" s="1" t="s">
        <v>23</v>
      </c>
      <c r="K15398" s="1" t="s">
        <v>16</v>
      </c>
      <c r="L15398" s="1" t="s">
        <v>16</v>
      </c>
      <c r="M15398" s="1" t="s">
        <v>16</v>
      </c>
      <c r="N15398" s="1" t="s">
        <v>16</v>
      </c>
      <c r="O15398" s="1">
        <v>71.2</v>
      </c>
      <c r="P15398" s="1">
        <v>1.0</v>
      </c>
    </row>
    <row r="15399">
      <c r="A15399" s="1" t="s">
        <v>29</v>
      </c>
      <c r="B15399" s="1" t="s">
        <v>18313</v>
      </c>
      <c r="C15399" s="2" t="s">
        <v>18299</v>
      </c>
      <c r="D15399" s="1" t="s">
        <v>19</v>
      </c>
      <c r="E15399" s="3" t="str">
        <f t="shared" ref="E15399:E15400" si="753">HYPERLINK("https://fyndiq.se/produkt/141fc3de9f6c485d/", "2-Pack SAMSUNG S24 ULTRA 5G Skärmskydd - Härdat Glas 9H - Super kvalitet 3D")</f>
        <v>2-Pack SAMSUNG S24 ULTRA 5G Skärmskydd - Härdat Glas 9H - Super kvalitet 3D</v>
      </c>
      <c r="F15399" s="1" t="s">
        <v>614</v>
      </c>
      <c r="G15399" s="1" t="s">
        <v>615</v>
      </c>
      <c r="H15399" s="1" t="s">
        <v>616</v>
      </c>
      <c r="I15399" s="1" t="s">
        <v>16</v>
      </c>
      <c r="J15399" s="1" t="s">
        <v>23</v>
      </c>
      <c r="K15399" s="1" t="s">
        <v>16</v>
      </c>
      <c r="L15399" s="1" t="s">
        <v>16</v>
      </c>
      <c r="M15399" s="1" t="s">
        <v>16</v>
      </c>
      <c r="N15399" s="1" t="s">
        <v>16</v>
      </c>
      <c r="O15399" s="1">
        <v>71.2</v>
      </c>
      <c r="P15399" s="1">
        <v>1.0</v>
      </c>
    </row>
    <row r="15400">
      <c r="A15400" s="1" t="s">
        <v>29</v>
      </c>
      <c r="B15400" s="1" t="s">
        <v>18314</v>
      </c>
      <c r="C15400" s="2" t="s">
        <v>18299</v>
      </c>
      <c r="D15400" s="1" t="s">
        <v>19</v>
      </c>
      <c r="E15400" s="3" t="str">
        <f t="shared" si="753"/>
        <v>2-Pack SAMSUNG S24 ULTRA 5G Skärmskydd - Härdat Glas 9H - Super kvalitet 3D</v>
      </c>
      <c r="F15400" s="1" t="s">
        <v>614</v>
      </c>
      <c r="G15400" s="1" t="s">
        <v>615</v>
      </c>
      <c r="H15400" s="1" t="s">
        <v>616</v>
      </c>
      <c r="I15400" s="1" t="s">
        <v>16</v>
      </c>
      <c r="J15400" s="1" t="s">
        <v>23</v>
      </c>
      <c r="K15400" s="1" t="s">
        <v>16</v>
      </c>
      <c r="L15400" s="1" t="s">
        <v>16</v>
      </c>
      <c r="M15400" s="1" t="s">
        <v>16</v>
      </c>
      <c r="N15400" s="1" t="s">
        <v>16</v>
      </c>
      <c r="O15400" s="1">
        <v>71.2</v>
      </c>
      <c r="P15400" s="1">
        <v>1.0</v>
      </c>
    </row>
    <row r="15401">
      <c r="A15401" s="1" t="s">
        <v>29</v>
      </c>
      <c r="B15401" s="1" t="s">
        <v>18315</v>
      </c>
      <c r="C15401" s="2" t="s">
        <v>18299</v>
      </c>
      <c r="D15401" s="1" t="s">
        <v>19</v>
      </c>
      <c r="E15401" s="3" t="str">
        <f>HYPERLINK("https://fyndiq.se/produkt/ffd808ba7c174af8/", "2-Pack Samsung S22 Skärmskydd &amp; 1-Pack linsskydd -Härdat Glas 9H")</f>
        <v>2-Pack Samsung S22 Skärmskydd &amp; 1-Pack linsskydd -Härdat Glas 9H</v>
      </c>
      <c r="F15401" s="1" t="s">
        <v>179</v>
      </c>
      <c r="G15401" s="1" t="s">
        <v>180</v>
      </c>
      <c r="H15401" s="1" t="s">
        <v>181</v>
      </c>
      <c r="I15401" s="1" t="s">
        <v>16</v>
      </c>
      <c r="J15401" s="1" t="s">
        <v>23</v>
      </c>
      <c r="K15401" s="1" t="s">
        <v>16</v>
      </c>
      <c r="L15401" s="1" t="s">
        <v>16</v>
      </c>
      <c r="M15401" s="1" t="s">
        <v>16</v>
      </c>
      <c r="N15401" s="1" t="s">
        <v>16</v>
      </c>
      <c r="O15401" s="1">
        <v>71.2</v>
      </c>
      <c r="P15401" s="1">
        <v>1.0</v>
      </c>
    </row>
    <row r="15402">
      <c r="A15402" s="1" t="s">
        <v>29</v>
      </c>
      <c r="B15402" s="1" t="s">
        <v>18316</v>
      </c>
      <c r="C15402" s="2" t="s">
        <v>18299</v>
      </c>
      <c r="D15402" s="1" t="s">
        <v>19</v>
      </c>
      <c r="E1540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5402" s="1" t="s">
        <v>599</v>
      </c>
      <c r="G15402" s="1" t="s">
        <v>600</v>
      </c>
      <c r="H15402" s="1" t="s">
        <v>601</v>
      </c>
      <c r="I15402" s="1" t="s">
        <v>16</v>
      </c>
      <c r="J15402" s="1" t="s">
        <v>23</v>
      </c>
      <c r="K15402" s="1" t="s">
        <v>16</v>
      </c>
      <c r="L15402" s="1" t="s">
        <v>16</v>
      </c>
      <c r="M15402" s="1" t="s">
        <v>16</v>
      </c>
      <c r="N15402" s="1" t="s">
        <v>16</v>
      </c>
      <c r="O15402" s="1">
        <v>71.2</v>
      </c>
      <c r="P15402" s="1">
        <v>1.0</v>
      </c>
    </row>
    <row r="15403">
      <c r="A15403" s="1" t="s">
        <v>29</v>
      </c>
      <c r="B15403" s="1" t="s">
        <v>18317</v>
      </c>
      <c r="C15403" s="2" t="s">
        <v>18299</v>
      </c>
      <c r="D15403" s="1" t="s">
        <v>19</v>
      </c>
      <c r="E15403" s="3" t="str">
        <f>HYPERLINK("https://fyndiq.se/produkt/8a94b47e940d4cfe/", "2 Pack Xiaomi 12 PRO - Härdat glas 9H-Super kvalitet 3D")</f>
        <v>2 Pack Xiaomi 12 PRO - Härdat glas 9H-Super kvalitet 3D</v>
      </c>
      <c r="F15403" s="1" t="s">
        <v>214</v>
      </c>
      <c r="G15403" s="1" t="s">
        <v>215</v>
      </c>
      <c r="H15403" s="1" t="s">
        <v>216</v>
      </c>
      <c r="I15403" s="1" t="s">
        <v>16</v>
      </c>
      <c r="J15403" s="1" t="s">
        <v>23</v>
      </c>
      <c r="K15403" s="1" t="s">
        <v>16</v>
      </c>
      <c r="L15403" s="1" t="s">
        <v>16</v>
      </c>
      <c r="M15403" s="1" t="s">
        <v>16</v>
      </c>
      <c r="N15403" s="1" t="s">
        <v>16</v>
      </c>
      <c r="O15403" s="1">
        <v>63.2</v>
      </c>
      <c r="P15403" s="1">
        <v>1.0</v>
      </c>
    </row>
    <row r="15404">
      <c r="A15404" s="1" t="s">
        <v>29</v>
      </c>
      <c r="B15404" s="1" t="s">
        <v>18318</v>
      </c>
      <c r="C15404" s="2" t="s">
        <v>18299</v>
      </c>
      <c r="D15404" s="1" t="s">
        <v>19</v>
      </c>
      <c r="E15404" s="3" t="str">
        <f t="shared" ref="E15404:E15405" si="754">HYPERLINK("https://fyndiq.se/produkt/432d784756a84eff/", "2-Pack Samsung Galaxy S20FE - Härdat Glas-9H -Super kvalitet 3D")</f>
        <v>2-Pack Samsung Galaxy S20FE - Härdat Glas-9H -Super kvalitet 3D</v>
      </c>
      <c r="F15404" s="1" t="s">
        <v>1078</v>
      </c>
      <c r="G15404" s="1" t="s">
        <v>1079</v>
      </c>
      <c r="H15404" s="1" t="s">
        <v>1080</v>
      </c>
      <c r="I15404" s="1" t="s">
        <v>16</v>
      </c>
      <c r="J15404" s="1" t="s">
        <v>23</v>
      </c>
      <c r="K15404" s="1" t="s">
        <v>16</v>
      </c>
      <c r="L15404" s="1" t="s">
        <v>16</v>
      </c>
      <c r="M15404" s="1" t="s">
        <v>16</v>
      </c>
      <c r="N15404" s="1" t="s">
        <v>16</v>
      </c>
      <c r="O15404" s="1">
        <v>63.2</v>
      </c>
      <c r="P15404" s="1">
        <v>1.0</v>
      </c>
    </row>
    <row r="15405">
      <c r="A15405" s="1" t="s">
        <v>29</v>
      </c>
      <c r="B15405" s="1" t="s">
        <v>18319</v>
      </c>
      <c r="C15405" s="2" t="s">
        <v>18299</v>
      </c>
      <c r="D15405" s="1" t="s">
        <v>19</v>
      </c>
      <c r="E15405" s="3" t="str">
        <f t="shared" si="754"/>
        <v>2-Pack Samsung Galaxy S20FE - Härdat Glas-9H -Super kvalitet 3D</v>
      </c>
      <c r="F15405" s="1" t="s">
        <v>1078</v>
      </c>
      <c r="G15405" s="1" t="s">
        <v>1079</v>
      </c>
      <c r="H15405" s="1" t="s">
        <v>1080</v>
      </c>
      <c r="I15405" s="1" t="s">
        <v>16</v>
      </c>
      <c r="J15405" s="1" t="s">
        <v>23</v>
      </c>
      <c r="K15405" s="1" t="s">
        <v>16</v>
      </c>
      <c r="L15405" s="1" t="s">
        <v>16</v>
      </c>
      <c r="M15405" s="1" t="s">
        <v>16</v>
      </c>
      <c r="N15405" s="1" t="s">
        <v>16</v>
      </c>
      <c r="O15405" s="1">
        <v>63.2</v>
      </c>
      <c r="P15405" s="1">
        <v>1.0</v>
      </c>
    </row>
    <row r="15406">
      <c r="A15406" s="1" t="s">
        <v>29</v>
      </c>
      <c r="B15406" s="1" t="s">
        <v>18320</v>
      </c>
      <c r="C15406" s="2" t="s">
        <v>18299</v>
      </c>
      <c r="D15406" s="1" t="s">
        <v>19</v>
      </c>
      <c r="E1540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406" s="1" t="s">
        <v>2144</v>
      </c>
      <c r="G15406" s="1" t="s">
        <v>2145</v>
      </c>
      <c r="H15406" s="1" t="s">
        <v>2146</v>
      </c>
      <c r="I15406" s="1" t="s">
        <v>16</v>
      </c>
      <c r="J15406" s="1" t="s">
        <v>23</v>
      </c>
      <c r="K15406" s="1" t="s">
        <v>16</v>
      </c>
      <c r="L15406" s="1" t="s">
        <v>16</v>
      </c>
      <c r="M15406" s="1" t="s">
        <v>16</v>
      </c>
      <c r="N15406" s="1" t="s">
        <v>16</v>
      </c>
      <c r="O15406" s="1">
        <v>63.2</v>
      </c>
      <c r="P15406" s="1">
        <v>1.0</v>
      </c>
    </row>
    <row r="15407">
      <c r="A15407" s="1" t="s">
        <v>29</v>
      </c>
      <c r="B15407" s="1" t="s">
        <v>18321</v>
      </c>
      <c r="C15407" s="2" t="s">
        <v>18299</v>
      </c>
      <c r="D15407" s="1" t="s">
        <v>19</v>
      </c>
      <c r="E15407" s="3" t="str">
        <f>HYPERLINK("https://fyndiq.se/produkt/28799ed0373d40b4/", "2 Pack Galaxy S21 Ultra 5G- Härdat glas 9H - Super kvalitet 3D")</f>
        <v>2 Pack Galaxy S21 Ultra 5G- Härdat glas 9H - Super kvalitet 3D</v>
      </c>
      <c r="F15407" s="1" t="s">
        <v>272</v>
      </c>
      <c r="G15407" s="1" t="s">
        <v>273</v>
      </c>
      <c r="H15407" s="1" t="s">
        <v>274</v>
      </c>
      <c r="I15407" s="1" t="s">
        <v>16</v>
      </c>
      <c r="J15407" s="1" t="s">
        <v>23</v>
      </c>
      <c r="K15407" s="1" t="s">
        <v>16</v>
      </c>
      <c r="L15407" s="1" t="s">
        <v>16</v>
      </c>
      <c r="M15407" s="1" t="s">
        <v>16</v>
      </c>
      <c r="N15407" s="1" t="s">
        <v>16</v>
      </c>
      <c r="O15407" s="1">
        <v>63.2</v>
      </c>
      <c r="P15407" s="1">
        <v>1.0</v>
      </c>
    </row>
    <row r="15408">
      <c r="A15408" s="1" t="s">
        <v>29</v>
      </c>
      <c r="B15408" s="1" t="s">
        <v>18322</v>
      </c>
      <c r="C15408" s="2" t="s">
        <v>18299</v>
      </c>
      <c r="D15408" s="1" t="s">
        <v>19</v>
      </c>
      <c r="E15408" s="3" t="str">
        <f t="shared" ref="E15408:E15409" si="755">HYPERLINK("https://fyndiq.se/produkt/a047b5d99d58461d/", "2-Pack Google Pixel 6A - Härdat glas 9H - Super kvalitet 3D")</f>
        <v>2-Pack Google Pixel 6A - Härdat glas 9H - Super kvalitet 3D</v>
      </c>
      <c r="F15408" s="1" t="s">
        <v>1205</v>
      </c>
      <c r="G15408" s="1" t="s">
        <v>1206</v>
      </c>
      <c r="H15408" s="1" t="s">
        <v>1207</v>
      </c>
      <c r="I15408" s="1" t="s">
        <v>16</v>
      </c>
      <c r="J15408" s="1" t="s">
        <v>23</v>
      </c>
      <c r="K15408" s="1" t="s">
        <v>16</v>
      </c>
      <c r="L15408" s="1" t="s">
        <v>16</v>
      </c>
      <c r="M15408" s="1" t="s">
        <v>16</v>
      </c>
      <c r="N15408" s="1" t="s">
        <v>16</v>
      </c>
      <c r="O15408" s="1">
        <v>63.2</v>
      </c>
      <c r="P15408" s="1">
        <v>2.0</v>
      </c>
    </row>
    <row r="15409">
      <c r="A15409" s="1" t="s">
        <v>29</v>
      </c>
      <c r="B15409" s="1" t="s">
        <v>18323</v>
      </c>
      <c r="C15409" s="2" t="s">
        <v>18299</v>
      </c>
      <c r="D15409" s="1" t="s">
        <v>19</v>
      </c>
      <c r="E15409" s="3" t="str">
        <f t="shared" si="755"/>
        <v>2-Pack Google Pixel 6A - Härdat glas 9H - Super kvalitet 3D</v>
      </c>
      <c r="F15409" s="1" t="s">
        <v>1205</v>
      </c>
      <c r="G15409" s="1" t="s">
        <v>1206</v>
      </c>
      <c r="H15409" s="1" t="s">
        <v>1207</v>
      </c>
      <c r="I15409" s="1" t="s">
        <v>16</v>
      </c>
      <c r="J15409" s="1" t="s">
        <v>23</v>
      </c>
      <c r="K15409" s="1" t="s">
        <v>16</v>
      </c>
      <c r="L15409" s="1" t="s">
        <v>16</v>
      </c>
      <c r="M15409" s="1" t="s">
        <v>16</v>
      </c>
      <c r="N15409" s="1" t="s">
        <v>16</v>
      </c>
      <c r="O15409" s="1">
        <v>63.2</v>
      </c>
      <c r="P15409" s="1">
        <v>1.0</v>
      </c>
    </row>
    <row r="15410">
      <c r="A15410" s="1" t="s">
        <v>29</v>
      </c>
      <c r="B15410" s="1" t="s">
        <v>18324</v>
      </c>
      <c r="C15410" s="2" t="s">
        <v>18299</v>
      </c>
      <c r="D15410" s="1" t="s">
        <v>19</v>
      </c>
      <c r="E15410" s="3" t="str">
        <f>HYPERLINK("https://fyndiq.se/produkt/7478442699654c7b/", "2-Pack Samsung Galaxy Note 10 Plus - Härdat Glas 9H – 3D Skärmskydd - Super kvalitet")</f>
        <v>2-Pack Samsung Galaxy Note 10 Plus - Härdat Glas 9H – 3D Skärmskydd - Super kvalitet</v>
      </c>
      <c r="F15410" s="1" t="s">
        <v>17144</v>
      </c>
      <c r="G15410" s="1" t="s">
        <v>17145</v>
      </c>
      <c r="H15410" s="1" t="s">
        <v>17146</v>
      </c>
      <c r="I15410" s="1" t="s">
        <v>16</v>
      </c>
      <c r="J15410" s="1" t="s">
        <v>23</v>
      </c>
      <c r="K15410" s="1" t="s">
        <v>16</v>
      </c>
      <c r="L15410" s="1" t="s">
        <v>16</v>
      </c>
      <c r="M15410" s="1" t="s">
        <v>16</v>
      </c>
      <c r="N15410" s="1" t="s">
        <v>16</v>
      </c>
      <c r="O15410" s="1">
        <v>63.2</v>
      </c>
      <c r="P15410" s="1">
        <v>1.0</v>
      </c>
    </row>
    <row r="15411">
      <c r="A15411" s="1" t="s">
        <v>29</v>
      </c>
      <c r="B15411" s="1" t="s">
        <v>18325</v>
      </c>
      <c r="C15411" s="2" t="s">
        <v>18299</v>
      </c>
      <c r="D15411" s="1" t="s">
        <v>19</v>
      </c>
      <c r="E15411" s="3" t="str">
        <f t="shared" ref="E15411:E15414" si="756">HYPERLINK("https://fyndiq.se/produkt/08d44de1ca3946df/", "2-Pack Samsung Galaxy S10 - Härdat Glas 9H – 3D Skärmskydd - Super kvalitet")</f>
        <v>2-Pack Samsung Galaxy S10 - Härdat Glas 9H – 3D Skärmskydd - Super kvalitet</v>
      </c>
      <c r="F15411" s="1" t="s">
        <v>729</v>
      </c>
      <c r="G15411" s="1" t="s">
        <v>730</v>
      </c>
      <c r="H15411" s="1" t="s">
        <v>731</v>
      </c>
      <c r="I15411" s="1" t="s">
        <v>16</v>
      </c>
      <c r="J15411" s="1" t="s">
        <v>23</v>
      </c>
      <c r="K15411" s="1" t="s">
        <v>16</v>
      </c>
      <c r="L15411" s="1" t="s">
        <v>16</v>
      </c>
      <c r="M15411" s="1" t="s">
        <v>16</v>
      </c>
      <c r="N15411" s="1" t="s">
        <v>16</v>
      </c>
      <c r="O15411" s="1">
        <v>63.2</v>
      </c>
      <c r="P15411" s="1">
        <v>1.0</v>
      </c>
    </row>
    <row r="15412">
      <c r="A15412" s="1" t="s">
        <v>29</v>
      </c>
      <c r="B15412" s="1" t="s">
        <v>18326</v>
      </c>
      <c r="C15412" s="2" t="s">
        <v>18299</v>
      </c>
      <c r="D15412" s="1" t="s">
        <v>19</v>
      </c>
      <c r="E15412" s="3" t="str">
        <f t="shared" si="756"/>
        <v>2-Pack Samsung Galaxy S10 - Härdat Glas 9H – 3D Skärmskydd - Super kvalitet</v>
      </c>
      <c r="F15412" s="1" t="s">
        <v>729</v>
      </c>
      <c r="G15412" s="1" t="s">
        <v>730</v>
      </c>
      <c r="H15412" s="1" t="s">
        <v>731</v>
      </c>
      <c r="I15412" s="1" t="s">
        <v>16</v>
      </c>
      <c r="J15412" s="1" t="s">
        <v>23</v>
      </c>
      <c r="K15412" s="1" t="s">
        <v>16</v>
      </c>
      <c r="L15412" s="1" t="s">
        <v>16</v>
      </c>
      <c r="M15412" s="1" t="s">
        <v>16</v>
      </c>
      <c r="N15412" s="1" t="s">
        <v>16</v>
      </c>
      <c r="O15412" s="1">
        <v>63.2</v>
      </c>
      <c r="P15412" s="1">
        <v>1.0</v>
      </c>
    </row>
    <row r="15413">
      <c r="A15413" s="1" t="s">
        <v>29</v>
      </c>
      <c r="B15413" s="1" t="s">
        <v>18327</v>
      </c>
      <c r="C15413" s="2" t="s">
        <v>18299</v>
      </c>
      <c r="D15413" s="1" t="s">
        <v>19</v>
      </c>
      <c r="E15413" s="3" t="str">
        <f t="shared" si="756"/>
        <v>2-Pack Samsung Galaxy S10 - Härdat Glas 9H – 3D Skärmskydd - Super kvalitet</v>
      </c>
      <c r="F15413" s="1" t="s">
        <v>729</v>
      </c>
      <c r="G15413" s="1" t="s">
        <v>730</v>
      </c>
      <c r="H15413" s="1" t="s">
        <v>731</v>
      </c>
      <c r="I15413" s="1" t="s">
        <v>16</v>
      </c>
      <c r="J15413" s="1" t="s">
        <v>23</v>
      </c>
      <c r="K15413" s="1" t="s">
        <v>16</v>
      </c>
      <c r="L15413" s="1" t="s">
        <v>16</v>
      </c>
      <c r="M15413" s="1" t="s">
        <v>16</v>
      </c>
      <c r="N15413" s="1" t="s">
        <v>16</v>
      </c>
      <c r="O15413" s="1">
        <v>63.2</v>
      </c>
      <c r="P15413" s="1">
        <v>1.0</v>
      </c>
    </row>
    <row r="15414">
      <c r="A15414" s="1" t="s">
        <v>29</v>
      </c>
      <c r="B15414" s="1" t="s">
        <v>18328</v>
      </c>
      <c r="C15414" s="2" t="s">
        <v>18299</v>
      </c>
      <c r="D15414" s="1" t="s">
        <v>19</v>
      </c>
      <c r="E15414" s="3" t="str">
        <f t="shared" si="756"/>
        <v>2-Pack Samsung Galaxy S10 - Härdat Glas 9H – 3D Skärmskydd - Super kvalitet</v>
      </c>
      <c r="F15414" s="1" t="s">
        <v>729</v>
      </c>
      <c r="G15414" s="1" t="s">
        <v>730</v>
      </c>
      <c r="H15414" s="1" t="s">
        <v>731</v>
      </c>
      <c r="I15414" s="1" t="s">
        <v>16</v>
      </c>
      <c r="J15414" s="1" t="s">
        <v>23</v>
      </c>
      <c r="K15414" s="1" t="s">
        <v>16</v>
      </c>
      <c r="L15414" s="1" t="s">
        <v>16</v>
      </c>
      <c r="M15414" s="1" t="s">
        <v>16</v>
      </c>
      <c r="N15414" s="1" t="s">
        <v>16</v>
      </c>
      <c r="O15414" s="1">
        <v>63.2</v>
      </c>
      <c r="P15414" s="1">
        <v>1.0</v>
      </c>
    </row>
    <row r="15415">
      <c r="A15415" s="1" t="s">
        <v>29</v>
      </c>
      <c r="B15415" s="1" t="s">
        <v>18329</v>
      </c>
      <c r="C15415" s="2" t="s">
        <v>18299</v>
      </c>
      <c r="D15415" s="1" t="s">
        <v>19</v>
      </c>
      <c r="E15415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5415" s="1" t="s">
        <v>1170</v>
      </c>
      <c r="G15415" s="1" t="s">
        <v>1171</v>
      </c>
      <c r="H15415" s="1" t="s">
        <v>1172</v>
      </c>
      <c r="I15415" s="1" t="s">
        <v>16</v>
      </c>
      <c r="J15415" s="1" t="s">
        <v>23</v>
      </c>
      <c r="K15415" s="1" t="s">
        <v>16</v>
      </c>
      <c r="L15415" s="1" t="s">
        <v>16</v>
      </c>
      <c r="M15415" s="1" t="s">
        <v>16</v>
      </c>
      <c r="N15415" s="1" t="s">
        <v>16</v>
      </c>
      <c r="O15415" s="1">
        <v>47.2</v>
      </c>
      <c r="P15415" s="1">
        <v>1.0</v>
      </c>
    </row>
    <row r="15416">
      <c r="A15416" s="1" t="s">
        <v>29</v>
      </c>
      <c r="B15416" s="1" t="s">
        <v>18330</v>
      </c>
      <c r="C15416" s="2" t="s">
        <v>18299</v>
      </c>
      <c r="D15416" s="1" t="s">
        <v>19</v>
      </c>
      <c r="E15416" s="3" t="str">
        <f>HYPERLINK("https://fyndiq.se/produkt/f4e95b294a424d40/", "2-Pack Samsung S10 Skärmskydd - Härdat Glas 9H - Super kvalitet 3D")</f>
        <v>2-Pack Samsung S10 Skärmskydd - Härdat Glas 9H - Super kvalitet 3D</v>
      </c>
      <c r="F15416" s="1" t="s">
        <v>353</v>
      </c>
      <c r="G15416" s="1" t="s">
        <v>354</v>
      </c>
      <c r="H15416" s="1" t="s">
        <v>355</v>
      </c>
      <c r="I15416" s="1" t="s">
        <v>16</v>
      </c>
      <c r="J15416" s="1" t="s">
        <v>23</v>
      </c>
      <c r="K15416" s="1" t="s">
        <v>16</v>
      </c>
      <c r="L15416" s="1" t="s">
        <v>16</v>
      </c>
      <c r="M15416" s="1" t="s">
        <v>16</v>
      </c>
      <c r="N15416" s="1" t="s">
        <v>16</v>
      </c>
      <c r="O15416" s="1">
        <v>63.2</v>
      </c>
      <c r="P15416" s="1">
        <v>1.0</v>
      </c>
    </row>
    <row r="15417">
      <c r="A15417" s="1" t="s">
        <v>29</v>
      </c>
      <c r="B15417" s="1" t="s">
        <v>18331</v>
      </c>
      <c r="C15417" s="2" t="s">
        <v>18299</v>
      </c>
      <c r="D15417" s="1" t="s">
        <v>19</v>
      </c>
      <c r="E15417" s="3" t="str">
        <f>HYPERLINK("https://fyndiq.se/produkt/95efd29ff0ba45b9/", "2-Pack Samsung Galaxy A04s - Härdat Glas 9H-Super Kvalitet 3D")</f>
        <v>2-Pack Samsung Galaxy A04s - Härdat Glas 9H-Super Kvalitet 3D</v>
      </c>
      <c r="F15417" s="1" t="s">
        <v>2024</v>
      </c>
      <c r="G15417" s="1" t="s">
        <v>2025</v>
      </c>
      <c r="H15417" s="1" t="s">
        <v>2026</v>
      </c>
      <c r="I15417" s="1" t="s">
        <v>16</v>
      </c>
      <c r="J15417" s="1" t="s">
        <v>23</v>
      </c>
      <c r="K15417" s="1" t="s">
        <v>16</v>
      </c>
      <c r="L15417" s="1" t="s">
        <v>16</v>
      </c>
      <c r="M15417" s="1" t="s">
        <v>16</v>
      </c>
      <c r="N15417" s="1" t="s">
        <v>16</v>
      </c>
      <c r="O15417" s="1">
        <v>63.2</v>
      </c>
      <c r="P15417" s="1">
        <v>1.0</v>
      </c>
    </row>
    <row r="15418">
      <c r="A15418" s="1" t="s">
        <v>29</v>
      </c>
      <c r="B15418" s="1" t="s">
        <v>18332</v>
      </c>
      <c r="C15418" s="2" t="s">
        <v>18299</v>
      </c>
      <c r="D15418" s="1" t="s">
        <v>19</v>
      </c>
      <c r="E15418" s="3" t="str">
        <f t="shared" ref="E15418:E15419" si="757">HYPERLINK("https://fyndiq.se/produkt/dfe28e565d2e4c8d/", "2 Pack Samsung S21 FE - 9H Härdat Glass - Super Kvalitet 3D")</f>
        <v>2 Pack Samsung S21 FE - 9H Härdat Glass - Super Kvalitet 3D</v>
      </c>
      <c r="F15418" s="1" t="s">
        <v>276</v>
      </c>
      <c r="G15418" s="1" t="s">
        <v>277</v>
      </c>
      <c r="H15418" s="1" t="s">
        <v>278</v>
      </c>
      <c r="I15418" s="1" t="s">
        <v>16</v>
      </c>
      <c r="J15418" s="1" t="s">
        <v>23</v>
      </c>
      <c r="K15418" s="1" t="s">
        <v>16</v>
      </c>
      <c r="L15418" s="1" t="s">
        <v>16</v>
      </c>
      <c r="M15418" s="1" t="s">
        <v>16</v>
      </c>
      <c r="N15418" s="1" t="s">
        <v>16</v>
      </c>
      <c r="O15418" s="1">
        <v>63.2</v>
      </c>
      <c r="P15418" s="1">
        <v>1.0</v>
      </c>
    </row>
    <row r="15419">
      <c r="A15419" s="1" t="s">
        <v>29</v>
      </c>
      <c r="B15419" s="1" t="s">
        <v>18333</v>
      </c>
      <c r="C15419" s="2" t="s">
        <v>18299</v>
      </c>
      <c r="D15419" s="1" t="s">
        <v>19</v>
      </c>
      <c r="E15419" s="3" t="str">
        <f t="shared" si="757"/>
        <v>2 Pack Samsung S21 FE - 9H Härdat Glass - Super Kvalitet 3D</v>
      </c>
      <c r="F15419" s="1" t="s">
        <v>276</v>
      </c>
      <c r="G15419" s="1" t="s">
        <v>277</v>
      </c>
      <c r="H15419" s="1" t="s">
        <v>278</v>
      </c>
      <c r="I15419" s="1" t="s">
        <v>16</v>
      </c>
      <c r="J15419" s="1" t="s">
        <v>23</v>
      </c>
      <c r="K15419" s="1" t="s">
        <v>16</v>
      </c>
      <c r="L15419" s="1" t="s">
        <v>16</v>
      </c>
      <c r="M15419" s="1" t="s">
        <v>16</v>
      </c>
      <c r="N15419" s="1" t="s">
        <v>16</v>
      </c>
      <c r="O15419" s="1">
        <v>63.2</v>
      </c>
      <c r="P15419" s="1">
        <v>1.0</v>
      </c>
    </row>
    <row r="15420">
      <c r="A15420" s="1" t="s">
        <v>29</v>
      </c>
      <c r="B15420" s="1" t="s">
        <v>18334</v>
      </c>
      <c r="C15420" s="2" t="s">
        <v>18299</v>
      </c>
      <c r="D15420" s="1" t="s">
        <v>19</v>
      </c>
      <c r="E1542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420" s="1" t="s">
        <v>709</v>
      </c>
      <c r="G15420" s="1" t="s">
        <v>710</v>
      </c>
      <c r="H15420" s="1" t="s">
        <v>711</v>
      </c>
      <c r="I15420" s="1" t="s">
        <v>1311</v>
      </c>
      <c r="J15420" s="1" t="s">
        <v>9</v>
      </c>
      <c r="K15420" s="2" t="s">
        <v>17412</v>
      </c>
      <c r="L15420" s="1" t="s">
        <v>2528</v>
      </c>
      <c r="M15420" s="1" t="s">
        <v>16</v>
      </c>
      <c r="N15420" s="1" t="s">
        <v>16</v>
      </c>
      <c r="O15420" s="1">
        <v>63.2</v>
      </c>
      <c r="P15420" s="1">
        <v>1.0</v>
      </c>
    </row>
    <row r="15421">
      <c r="A15421" s="1" t="s">
        <v>29</v>
      </c>
      <c r="B15421" s="1" t="s">
        <v>18335</v>
      </c>
      <c r="C15421" s="2" t="s">
        <v>18299</v>
      </c>
      <c r="D15421" s="1" t="s">
        <v>19</v>
      </c>
      <c r="E15421" s="3" t="str">
        <f>HYPERLINK("https://fyndiq.se/produkt/452684e0583544a3/", "2-Pack Samsung S20 ULTRA Skärmskydd - Härdat Glas 9H - Super kvalitet 3D")</f>
        <v>2-Pack Samsung S20 ULTRA Skärmskydd - Härdat Glas 9H - Super kvalitet 3D</v>
      </c>
      <c r="F15421" s="1" t="s">
        <v>1765</v>
      </c>
      <c r="G15421" s="1" t="s">
        <v>1766</v>
      </c>
      <c r="H15421" s="1" t="s">
        <v>1767</v>
      </c>
      <c r="I15421" s="1" t="s">
        <v>16</v>
      </c>
      <c r="J15421" s="1" t="s">
        <v>23</v>
      </c>
      <c r="K15421" s="1" t="s">
        <v>16</v>
      </c>
      <c r="L15421" s="1" t="s">
        <v>16</v>
      </c>
      <c r="M15421" s="1" t="s">
        <v>16</v>
      </c>
      <c r="N15421" s="1" t="s">
        <v>16</v>
      </c>
      <c r="O15421" s="1">
        <v>63.2</v>
      </c>
      <c r="P15421" s="1">
        <v>1.0</v>
      </c>
    </row>
    <row r="15422">
      <c r="A15422" s="1" t="s">
        <v>29</v>
      </c>
      <c r="B15422" s="1" t="s">
        <v>18336</v>
      </c>
      <c r="C15422" s="2" t="s">
        <v>18299</v>
      </c>
      <c r="D15422" s="1" t="s">
        <v>19</v>
      </c>
      <c r="E15422" s="3" t="str">
        <f>HYPERLINK("https://fyndiq.se/produkt/f7b16236096d401a/", "2-Pack Google Pixel 7A - Härdat glas 9H - Super kvalitet 3D Skärmskydd")</f>
        <v>2-Pack Google Pixel 7A - Härdat glas 9H - Super kvalitet 3D Skärmskydd</v>
      </c>
      <c r="F15422" s="1" t="s">
        <v>852</v>
      </c>
      <c r="G15422" s="1" t="s">
        <v>853</v>
      </c>
      <c r="H15422" s="1" t="s">
        <v>854</v>
      </c>
      <c r="I15422" s="1" t="s">
        <v>16</v>
      </c>
      <c r="J15422" s="1" t="s">
        <v>23</v>
      </c>
      <c r="K15422" s="1" t="s">
        <v>16</v>
      </c>
      <c r="L15422" s="1" t="s">
        <v>16</v>
      </c>
      <c r="M15422" s="1" t="s">
        <v>16</v>
      </c>
      <c r="N15422" s="1" t="s">
        <v>16</v>
      </c>
      <c r="O15422" s="1">
        <v>63.2</v>
      </c>
      <c r="P15422" s="1">
        <v>1.0</v>
      </c>
    </row>
    <row r="15423">
      <c r="A15423" s="1" t="s">
        <v>29</v>
      </c>
      <c r="B15423" s="1" t="s">
        <v>18337</v>
      </c>
      <c r="C15423" s="2" t="s">
        <v>18299</v>
      </c>
      <c r="D15423" s="1" t="s">
        <v>19</v>
      </c>
      <c r="E15423" s="3" t="str">
        <f t="shared" ref="E15423:E15424" si="758">HYPERLINK("https://fyndiq.se/produkt/e25e081a72dc4cb1/", "2-Pack Xiaomi 10T Pro 5G - Härdat glas 9H-Super kvalitet 3D")</f>
        <v>2-Pack Xiaomi 10T Pro 5G - Härdat glas 9H-Super kvalitet 3D</v>
      </c>
      <c r="F15423" s="1" t="s">
        <v>1257</v>
      </c>
      <c r="G15423" s="1" t="s">
        <v>1258</v>
      </c>
      <c r="H15423" s="1" t="s">
        <v>1259</v>
      </c>
      <c r="I15423" s="1" t="s">
        <v>16</v>
      </c>
      <c r="J15423" s="1" t="s">
        <v>23</v>
      </c>
      <c r="K15423" s="1" t="s">
        <v>16</v>
      </c>
      <c r="L15423" s="1" t="s">
        <v>16</v>
      </c>
      <c r="M15423" s="1" t="s">
        <v>16</v>
      </c>
      <c r="N15423" s="1" t="s">
        <v>16</v>
      </c>
      <c r="O15423" s="1">
        <v>63.2</v>
      </c>
      <c r="P15423" s="1">
        <v>1.0</v>
      </c>
    </row>
    <row r="15424">
      <c r="A15424" s="1" t="s">
        <v>29</v>
      </c>
      <c r="B15424" s="1" t="s">
        <v>18338</v>
      </c>
      <c r="C15424" s="2" t="s">
        <v>18299</v>
      </c>
      <c r="D15424" s="1" t="s">
        <v>19</v>
      </c>
      <c r="E15424" s="3" t="str">
        <f t="shared" si="758"/>
        <v>2-Pack Xiaomi 10T Pro 5G - Härdat glas 9H-Super kvalitet 3D</v>
      </c>
      <c r="F15424" s="1" t="s">
        <v>1257</v>
      </c>
      <c r="G15424" s="1" t="s">
        <v>1258</v>
      </c>
      <c r="H15424" s="1" t="s">
        <v>1259</v>
      </c>
      <c r="I15424" s="1" t="s">
        <v>16</v>
      </c>
      <c r="J15424" s="1" t="s">
        <v>23</v>
      </c>
      <c r="K15424" s="1" t="s">
        <v>16</v>
      </c>
      <c r="L15424" s="1" t="s">
        <v>16</v>
      </c>
      <c r="M15424" s="1" t="s">
        <v>16</v>
      </c>
      <c r="N15424" s="1" t="s">
        <v>16</v>
      </c>
      <c r="O15424" s="1">
        <v>63.2</v>
      </c>
      <c r="P15424" s="1">
        <v>1.0</v>
      </c>
    </row>
    <row r="15425">
      <c r="A15425" s="1" t="s">
        <v>29</v>
      </c>
      <c r="B15425" s="1" t="s">
        <v>18339</v>
      </c>
      <c r="C15425" s="2" t="s">
        <v>18299</v>
      </c>
      <c r="D15425" s="1" t="s">
        <v>19</v>
      </c>
      <c r="E15425" s="3" t="str">
        <f>HYPERLINK("https://fyndiq.se/produkt/28799ed0373d40b4/", "2 Pack Galaxy S21 Ultra 5G- Härdat glas 9H - Super kvalitet 3D")</f>
        <v>2 Pack Galaxy S21 Ultra 5G- Härdat glas 9H - Super kvalitet 3D</v>
      </c>
      <c r="F15425" s="1" t="s">
        <v>272</v>
      </c>
      <c r="G15425" s="1" t="s">
        <v>273</v>
      </c>
      <c r="H15425" s="1" t="s">
        <v>274</v>
      </c>
      <c r="I15425" s="1" t="s">
        <v>16</v>
      </c>
      <c r="J15425" s="1" t="s">
        <v>23</v>
      </c>
      <c r="K15425" s="1" t="s">
        <v>16</v>
      </c>
      <c r="L15425" s="1" t="s">
        <v>16</v>
      </c>
      <c r="M15425" s="1" t="s">
        <v>16</v>
      </c>
      <c r="N15425" s="1" t="s">
        <v>16</v>
      </c>
      <c r="O15425" s="1">
        <v>63.2</v>
      </c>
      <c r="P15425" s="1">
        <v>1.0</v>
      </c>
    </row>
    <row r="15426">
      <c r="A15426" s="1" t="s">
        <v>29</v>
      </c>
      <c r="B15426" s="1" t="s">
        <v>18340</v>
      </c>
      <c r="C15426" s="2" t="s">
        <v>18299</v>
      </c>
      <c r="D15426" s="1" t="s">
        <v>19</v>
      </c>
      <c r="E15426" s="3" t="str">
        <f>HYPERLINK("https://fyndiq.se/produkt/432d784756a84eff/", "2-Pack Samsung Galaxy S20FE - Härdat Glas-9H -Super kvalitet 3D")</f>
        <v>2-Pack Samsung Galaxy S20FE - Härdat Glas-9H -Super kvalitet 3D</v>
      </c>
      <c r="F15426" s="1" t="s">
        <v>1078</v>
      </c>
      <c r="G15426" s="1" t="s">
        <v>1079</v>
      </c>
      <c r="H15426" s="1" t="s">
        <v>1080</v>
      </c>
      <c r="I15426" s="1" t="s">
        <v>16</v>
      </c>
      <c r="J15426" s="1" t="s">
        <v>23</v>
      </c>
      <c r="K15426" s="1" t="s">
        <v>16</v>
      </c>
      <c r="L15426" s="1" t="s">
        <v>16</v>
      </c>
      <c r="M15426" s="1" t="s">
        <v>16</v>
      </c>
      <c r="N15426" s="1" t="s">
        <v>16</v>
      </c>
      <c r="O15426" s="1">
        <v>63.2</v>
      </c>
      <c r="P15426" s="1">
        <v>1.0</v>
      </c>
    </row>
    <row r="15427">
      <c r="A15427" s="1" t="s">
        <v>29</v>
      </c>
      <c r="B15427" s="1" t="s">
        <v>18341</v>
      </c>
      <c r="C15427" s="2" t="s">
        <v>18299</v>
      </c>
      <c r="D15427" s="1" t="s">
        <v>19</v>
      </c>
      <c r="E1542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5427" s="1" t="s">
        <v>665</v>
      </c>
      <c r="G15427" s="1" t="s">
        <v>666</v>
      </c>
      <c r="H15427" s="1" t="s">
        <v>667</v>
      </c>
      <c r="I15427" s="1" t="s">
        <v>16</v>
      </c>
      <c r="J15427" s="1" t="s">
        <v>23</v>
      </c>
      <c r="K15427" s="1" t="s">
        <v>16</v>
      </c>
      <c r="L15427" s="1" t="s">
        <v>16</v>
      </c>
      <c r="M15427" s="1" t="s">
        <v>16</v>
      </c>
      <c r="N15427" s="1" t="s">
        <v>16</v>
      </c>
      <c r="O15427" s="1">
        <v>63.2</v>
      </c>
      <c r="P15427" s="1">
        <v>1.0</v>
      </c>
    </row>
    <row r="15428">
      <c r="A15428" s="1" t="s">
        <v>29</v>
      </c>
      <c r="B15428" s="1" t="s">
        <v>18342</v>
      </c>
      <c r="C15428" s="2" t="s">
        <v>18299</v>
      </c>
      <c r="D15428" s="1" t="s">
        <v>19</v>
      </c>
      <c r="E15428" s="3" t="str">
        <f>HYPERLINK("https://fyndiq.se/produkt/580d801ad22645e2/", "2 Pack - Samsung A12 / A32 5G - Härdat Glass 9H - Super Kvalitet")</f>
        <v>2 Pack - Samsung A12 / A32 5G - Härdat Glass 9H - Super Kvalitet</v>
      </c>
      <c r="F15428" s="1" t="s">
        <v>2530</v>
      </c>
      <c r="G15428" s="1" t="s">
        <v>2531</v>
      </c>
      <c r="H15428" s="1" t="s">
        <v>2532</v>
      </c>
      <c r="I15428" s="1" t="s">
        <v>16</v>
      </c>
      <c r="J15428" s="1" t="s">
        <v>23</v>
      </c>
      <c r="K15428" s="1" t="s">
        <v>16</v>
      </c>
      <c r="L15428" s="1" t="s">
        <v>16</v>
      </c>
      <c r="M15428" s="1" t="s">
        <v>16</v>
      </c>
      <c r="N15428" s="1" t="s">
        <v>16</v>
      </c>
      <c r="O15428" s="1">
        <v>63.2</v>
      </c>
      <c r="P15428" s="1">
        <v>1.0</v>
      </c>
    </row>
    <row r="15429">
      <c r="A15429" s="1" t="s">
        <v>29</v>
      </c>
      <c r="B15429" s="1" t="s">
        <v>18343</v>
      </c>
      <c r="C15429" s="2" t="s">
        <v>18299</v>
      </c>
      <c r="D15429" s="1" t="s">
        <v>19</v>
      </c>
      <c r="E15429" s="3" t="str">
        <f t="shared" ref="E15429:E15430" si="759">HYPERLINK("https://fyndiq.se/produkt/675bb02ed6bb4e07/", "2-Pack Samsung Galaxy S21 Ultra - Härdat Glas 9H-Super Kvalitet")</f>
        <v>2-Pack Samsung Galaxy S21 Ultra - Härdat Glas 9H-Super Kvalitet</v>
      </c>
      <c r="F15429" s="1" t="s">
        <v>91</v>
      </c>
      <c r="G15429" s="1" t="s">
        <v>92</v>
      </c>
      <c r="H15429" s="1" t="s">
        <v>93</v>
      </c>
      <c r="I15429" s="1" t="s">
        <v>16</v>
      </c>
      <c r="J15429" s="1" t="s">
        <v>23</v>
      </c>
      <c r="K15429" s="1" t="s">
        <v>16</v>
      </c>
      <c r="L15429" s="1" t="s">
        <v>16</v>
      </c>
      <c r="M15429" s="1" t="s">
        <v>16</v>
      </c>
      <c r="N15429" s="1" t="s">
        <v>16</v>
      </c>
      <c r="O15429" s="1">
        <v>63.2</v>
      </c>
      <c r="P15429" s="1">
        <v>1.0</v>
      </c>
    </row>
    <row r="15430">
      <c r="A15430" s="1" t="s">
        <v>29</v>
      </c>
      <c r="B15430" s="1" t="s">
        <v>18344</v>
      </c>
      <c r="C15430" s="2" t="s">
        <v>18299</v>
      </c>
      <c r="D15430" s="1" t="s">
        <v>19</v>
      </c>
      <c r="E15430" s="3" t="str">
        <f t="shared" si="759"/>
        <v>2-Pack Samsung Galaxy S21 Ultra - Härdat Glas 9H-Super Kvalitet</v>
      </c>
      <c r="F15430" s="1" t="s">
        <v>91</v>
      </c>
      <c r="G15430" s="1" t="s">
        <v>92</v>
      </c>
      <c r="H15430" s="1" t="s">
        <v>93</v>
      </c>
      <c r="I15430" s="1" t="s">
        <v>16</v>
      </c>
      <c r="J15430" s="1" t="s">
        <v>23</v>
      </c>
      <c r="K15430" s="1" t="s">
        <v>16</v>
      </c>
      <c r="L15430" s="1" t="s">
        <v>16</v>
      </c>
      <c r="M15430" s="1" t="s">
        <v>16</v>
      </c>
      <c r="N15430" s="1" t="s">
        <v>16</v>
      </c>
      <c r="O15430" s="1">
        <v>63.2</v>
      </c>
      <c r="P15430" s="1">
        <v>1.0</v>
      </c>
    </row>
    <row r="15431">
      <c r="A15431" s="1" t="s">
        <v>29</v>
      </c>
      <c r="B15431" s="1" t="s">
        <v>18345</v>
      </c>
      <c r="C15431" s="2" t="s">
        <v>18299</v>
      </c>
      <c r="D15431" s="1" t="s">
        <v>19</v>
      </c>
      <c r="E15431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5431" s="1" t="s">
        <v>35</v>
      </c>
      <c r="G15431" s="1" t="s">
        <v>36</v>
      </c>
      <c r="H15431" s="1" t="s">
        <v>37</v>
      </c>
      <c r="I15431" s="1" t="s">
        <v>1673</v>
      </c>
      <c r="J15431" s="1" t="s">
        <v>9</v>
      </c>
      <c r="K15431" s="2" t="s">
        <v>16115</v>
      </c>
      <c r="L15431" s="1" t="s">
        <v>2811</v>
      </c>
      <c r="M15431" s="1" t="s">
        <v>16</v>
      </c>
      <c r="N15431" s="1" t="s">
        <v>16</v>
      </c>
      <c r="O15431" s="1">
        <v>63.2</v>
      </c>
      <c r="P15431" s="1">
        <v>1.0</v>
      </c>
    </row>
    <row r="15432">
      <c r="A15432" s="1" t="s">
        <v>29</v>
      </c>
      <c r="B15432" s="1" t="s">
        <v>18346</v>
      </c>
      <c r="C15432" s="2" t="s">
        <v>18299</v>
      </c>
      <c r="D15432" s="1" t="s">
        <v>19</v>
      </c>
      <c r="E15432" s="3" t="str">
        <f>HYPERLINK("https://fyndiq.se/produkt/7c990866bb87402c/", "2-Pack Xiaomi 11 Lite 5G NE - Härdat Glas 9H - Super kvalitet 3D")</f>
        <v>2-Pack Xiaomi 11 Lite 5G NE - Härdat Glas 9H - Super kvalitet 3D</v>
      </c>
      <c r="F15432" s="1" t="s">
        <v>544</v>
      </c>
      <c r="G15432" s="1" t="s">
        <v>545</v>
      </c>
      <c r="H15432" s="1" t="s">
        <v>546</v>
      </c>
      <c r="I15432" s="1" t="s">
        <v>16</v>
      </c>
      <c r="J15432" s="1" t="s">
        <v>23</v>
      </c>
      <c r="K15432" s="1" t="s">
        <v>16</v>
      </c>
      <c r="L15432" s="1" t="s">
        <v>16</v>
      </c>
      <c r="M15432" s="1" t="s">
        <v>16</v>
      </c>
      <c r="N15432" s="1" t="s">
        <v>16</v>
      </c>
      <c r="O15432" s="1">
        <v>63.2</v>
      </c>
      <c r="P15432" s="1">
        <v>2.0</v>
      </c>
    </row>
    <row r="15433">
      <c r="A15433" s="1" t="s">
        <v>29</v>
      </c>
      <c r="B15433" s="1" t="s">
        <v>18347</v>
      </c>
      <c r="C15433" s="2" t="s">
        <v>18299</v>
      </c>
      <c r="D15433" s="1" t="s">
        <v>19</v>
      </c>
      <c r="E15433" s="3" t="str">
        <f t="shared" ref="E15433:E15434" si="760">HYPERLINK("https://fyndiq.se/produkt/9f3f4d2de3c94916/", "2 Pack Samsung Galaxy S9 - Härdat glas-9H Super kvalitet 3D")</f>
        <v>2 Pack Samsung Galaxy S9 - Härdat glas-9H Super kvalitet 3D</v>
      </c>
      <c r="F15433" s="1" t="s">
        <v>1500</v>
      </c>
      <c r="G15433" s="1" t="s">
        <v>1501</v>
      </c>
      <c r="H15433" s="1" t="s">
        <v>1502</v>
      </c>
      <c r="I15433" s="1" t="s">
        <v>16</v>
      </c>
      <c r="J15433" s="1" t="s">
        <v>23</v>
      </c>
      <c r="K15433" s="1" t="s">
        <v>16</v>
      </c>
      <c r="L15433" s="1" t="s">
        <v>16</v>
      </c>
      <c r="M15433" s="1" t="s">
        <v>16</v>
      </c>
      <c r="N15433" s="1" t="s">
        <v>16</v>
      </c>
      <c r="O15433" s="1">
        <v>63.2</v>
      </c>
      <c r="P15433" s="1">
        <v>1.0</v>
      </c>
    </row>
    <row r="15434">
      <c r="A15434" s="1" t="s">
        <v>29</v>
      </c>
      <c r="B15434" s="1" t="s">
        <v>18348</v>
      </c>
      <c r="C15434" s="2" t="s">
        <v>18299</v>
      </c>
      <c r="D15434" s="1" t="s">
        <v>19</v>
      </c>
      <c r="E15434" s="3" t="str">
        <f t="shared" si="760"/>
        <v>2 Pack Samsung Galaxy S9 - Härdat glas-9H Super kvalitet 3D</v>
      </c>
      <c r="F15434" s="1" t="s">
        <v>1500</v>
      </c>
      <c r="G15434" s="1" t="s">
        <v>1501</v>
      </c>
      <c r="H15434" s="1" t="s">
        <v>1502</v>
      </c>
      <c r="I15434" s="1" t="s">
        <v>16</v>
      </c>
      <c r="J15434" s="1" t="s">
        <v>23</v>
      </c>
      <c r="K15434" s="1" t="s">
        <v>16</v>
      </c>
      <c r="L15434" s="1" t="s">
        <v>16</v>
      </c>
      <c r="M15434" s="1" t="s">
        <v>16</v>
      </c>
      <c r="N15434" s="1" t="s">
        <v>16</v>
      </c>
      <c r="O15434" s="1">
        <v>63.2</v>
      </c>
      <c r="P15434" s="1">
        <v>1.0</v>
      </c>
    </row>
    <row r="15435">
      <c r="A15435" s="1" t="s">
        <v>29</v>
      </c>
      <c r="B15435" s="1" t="s">
        <v>18349</v>
      </c>
      <c r="C15435" s="2" t="s">
        <v>18299</v>
      </c>
      <c r="D15435" s="1" t="s">
        <v>19</v>
      </c>
      <c r="E15435" s="3" t="str">
        <f>HYPERLINK("https://fyndiq.se/produkt/b5e3c8c886e143e5/", "2-Pack Samsung S23 Skärmskydd &amp; 2-Pack linsskydd - Härdat Glas 9H - Super kvalitet 3D")</f>
        <v>2-Pack Samsung S23 Skärmskydd &amp; 2-Pack linsskydd - Härdat Glas 9H - Super kvalitet 3D</v>
      </c>
      <c r="F15435" s="1" t="s">
        <v>3247</v>
      </c>
      <c r="G15435" s="1" t="s">
        <v>3248</v>
      </c>
      <c r="H15435" s="1" t="s">
        <v>3249</v>
      </c>
      <c r="I15435" s="1" t="s">
        <v>16</v>
      </c>
      <c r="J15435" s="1" t="s">
        <v>23</v>
      </c>
      <c r="K15435" s="1" t="s">
        <v>16</v>
      </c>
      <c r="L15435" s="1" t="s">
        <v>16</v>
      </c>
      <c r="M15435" s="1" t="s">
        <v>16</v>
      </c>
      <c r="N15435" s="1" t="s">
        <v>16</v>
      </c>
      <c r="O15435" s="1">
        <v>79.2</v>
      </c>
      <c r="P15435" s="1">
        <v>1.0</v>
      </c>
    </row>
    <row r="15436">
      <c r="A15436" s="1" t="s">
        <v>29</v>
      </c>
      <c r="B15436" s="1" t="s">
        <v>18350</v>
      </c>
      <c r="C15436" s="2" t="s">
        <v>18299</v>
      </c>
      <c r="D15436" s="1" t="s">
        <v>19</v>
      </c>
      <c r="E15436" s="3" t="str">
        <f>HYPERLINK("https://fyndiq.se/produkt/533d0ddc5dd84c00/", "2-Pack iPhone 14 - skärmskydd &amp; linsskydd - härdat glas 9H")</f>
        <v>2-Pack iPhone 14 - skärmskydd &amp; linsskydd - härdat glas 9H</v>
      </c>
      <c r="F15436" s="1" t="s">
        <v>841</v>
      </c>
      <c r="G15436" s="1" t="s">
        <v>842</v>
      </c>
      <c r="H15436" s="1" t="s">
        <v>843</v>
      </c>
      <c r="I15436" s="1" t="s">
        <v>16</v>
      </c>
      <c r="J15436" s="1" t="s">
        <v>23</v>
      </c>
      <c r="K15436" s="1" t="s">
        <v>16</v>
      </c>
      <c r="L15436" s="1" t="s">
        <v>16</v>
      </c>
      <c r="M15436" s="1" t="s">
        <v>16</v>
      </c>
      <c r="N15436" s="1" t="s">
        <v>16</v>
      </c>
      <c r="O15436" s="1">
        <v>63.2</v>
      </c>
      <c r="P15436" s="1">
        <v>1.0</v>
      </c>
    </row>
    <row r="15437">
      <c r="A15437" s="1" t="s">
        <v>29</v>
      </c>
      <c r="B15437" s="1" t="s">
        <v>18351</v>
      </c>
      <c r="C15437" s="2" t="s">
        <v>18299</v>
      </c>
      <c r="D15437" s="1" t="s">
        <v>19</v>
      </c>
      <c r="E15437" s="3" t="str">
        <f>HYPERLINK("https://fyndiq.se/produkt/2a9c08e4daf04aed/", "2-Pack Xiaomi 12T Pro - Härdat Glas 9H - Super kvalitet 3D Skärmskydd")</f>
        <v>2-Pack Xiaomi 12T Pro - Härdat Glas 9H - Super kvalitet 3D Skärmskydd</v>
      </c>
      <c r="F15437" s="1" t="s">
        <v>376</v>
      </c>
      <c r="G15437" s="1" t="s">
        <v>377</v>
      </c>
      <c r="H15437" s="1" t="s">
        <v>378</v>
      </c>
      <c r="I15437" s="1" t="s">
        <v>16</v>
      </c>
      <c r="J15437" s="1" t="s">
        <v>23</v>
      </c>
      <c r="K15437" s="1" t="s">
        <v>16</v>
      </c>
      <c r="L15437" s="1" t="s">
        <v>16</v>
      </c>
      <c r="M15437" s="1" t="s">
        <v>16</v>
      </c>
      <c r="N15437" s="1" t="s">
        <v>16</v>
      </c>
      <c r="O15437" s="1">
        <v>63.2</v>
      </c>
      <c r="P15437" s="1">
        <v>1.0</v>
      </c>
    </row>
    <row r="15438">
      <c r="A15438" s="1" t="s">
        <v>29</v>
      </c>
      <c r="B15438" s="1" t="s">
        <v>18352</v>
      </c>
      <c r="C15438" s="2" t="s">
        <v>18299</v>
      </c>
      <c r="D15438" s="1" t="s">
        <v>19</v>
      </c>
      <c r="E15438" s="3" t="str">
        <f>HYPERLINK("https://fyndiq.se/produkt/ef10e4ba492c46df/", "2-Pack Samsung S23 FE 5G - 9H Härdat Glass - Super Kvalitet 3D")</f>
        <v>2-Pack Samsung S23 FE 5G - 9H Härdat Glass - Super Kvalitet 3D</v>
      </c>
      <c r="F15438" s="1" t="s">
        <v>2521</v>
      </c>
      <c r="G15438" s="1" t="s">
        <v>2522</v>
      </c>
      <c r="H15438" s="1" t="s">
        <v>2523</v>
      </c>
      <c r="I15438" s="1" t="s">
        <v>1230</v>
      </c>
      <c r="J15438" s="1" t="s">
        <v>9</v>
      </c>
      <c r="K15438" s="2" t="s">
        <v>17861</v>
      </c>
      <c r="L15438" s="1" t="s">
        <v>2602</v>
      </c>
      <c r="M15438" s="1" t="s">
        <v>16</v>
      </c>
      <c r="N15438" s="1" t="s">
        <v>16</v>
      </c>
      <c r="O15438" s="1">
        <v>63.2</v>
      </c>
      <c r="P15438" s="1">
        <v>1.0</v>
      </c>
    </row>
    <row r="15439">
      <c r="A15439" s="1" t="s">
        <v>29</v>
      </c>
      <c r="B15439" s="1" t="s">
        <v>18353</v>
      </c>
      <c r="C15439" s="2" t="s">
        <v>18299</v>
      </c>
      <c r="D15439" s="1" t="s">
        <v>19</v>
      </c>
      <c r="E15439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5439" s="1" t="s">
        <v>508</v>
      </c>
      <c r="G15439" s="1" t="s">
        <v>509</v>
      </c>
      <c r="H15439" s="1" t="s">
        <v>510</v>
      </c>
      <c r="I15439" s="1" t="s">
        <v>16</v>
      </c>
      <c r="J15439" s="1" t="s">
        <v>23</v>
      </c>
      <c r="K15439" s="1" t="s">
        <v>16</v>
      </c>
      <c r="L15439" s="1" t="s">
        <v>16</v>
      </c>
      <c r="M15439" s="1" t="s">
        <v>16</v>
      </c>
      <c r="N15439" s="1" t="s">
        <v>16</v>
      </c>
      <c r="O15439" s="1">
        <v>63.2</v>
      </c>
      <c r="P15439" s="1">
        <v>1.0</v>
      </c>
    </row>
    <row r="15440">
      <c r="A15440" s="1" t="s">
        <v>29</v>
      </c>
      <c r="B15440" s="1" t="s">
        <v>18354</v>
      </c>
      <c r="C15440" s="2" t="s">
        <v>18299</v>
      </c>
      <c r="D15440" s="1" t="s">
        <v>19</v>
      </c>
      <c r="E15440" s="3" t="str">
        <f>HYPERLINK("https://fyndiq.se/produkt/d97909e17083461a/", "2-Pack Privacy Skärmskydd For Samsung A12 - Härdat Glas 9H - Super Kvalitet 3D")</f>
        <v>2-Pack Privacy Skärmskydd For Samsung A12 - Härdat Glas 9H - Super Kvalitet 3D</v>
      </c>
      <c r="F15440" s="1" t="s">
        <v>15683</v>
      </c>
      <c r="G15440" s="1" t="s">
        <v>15684</v>
      </c>
      <c r="H15440" s="1" t="s">
        <v>15685</v>
      </c>
      <c r="I15440" s="1" t="s">
        <v>16</v>
      </c>
      <c r="J15440" s="1" t="s">
        <v>23</v>
      </c>
      <c r="K15440" s="1" t="s">
        <v>16</v>
      </c>
      <c r="L15440" s="1" t="s">
        <v>16</v>
      </c>
      <c r="M15440" s="1" t="s">
        <v>16</v>
      </c>
      <c r="N15440" s="1" t="s">
        <v>16</v>
      </c>
      <c r="O15440" s="1">
        <v>79.2</v>
      </c>
      <c r="P15440" s="1">
        <v>1.0</v>
      </c>
    </row>
    <row r="15441">
      <c r="A15441" s="1" t="s">
        <v>29</v>
      </c>
      <c r="B15441" s="1" t="s">
        <v>18355</v>
      </c>
      <c r="C15441" s="2" t="s">
        <v>18299</v>
      </c>
      <c r="D15441" s="1" t="s">
        <v>19</v>
      </c>
      <c r="E15441" s="3" t="str">
        <f>HYPERLINK("https://fyndiq.se/produkt/acecbda921d14ae6/", "2 Pack Samsung Galaxy A70 - Härdat Glas 9H - Super Kvalitet 3D")</f>
        <v>2 Pack Samsung Galaxy A70 - Härdat Glas 9H - Super Kvalitet 3D</v>
      </c>
      <c r="F15441" s="1" t="s">
        <v>327</v>
      </c>
      <c r="G15441" s="1" t="s">
        <v>328</v>
      </c>
      <c r="H15441" s="1" t="s">
        <v>329</v>
      </c>
      <c r="I15441" s="1" t="s">
        <v>16</v>
      </c>
      <c r="J15441" s="1" t="s">
        <v>23</v>
      </c>
      <c r="K15441" s="1" t="s">
        <v>16</v>
      </c>
      <c r="L15441" s="1" t="s">
        <v>16</v>
      </c>
      <c r="M15441" s="1" t="s">
        <v>16</v>
      </c>
      <c r="N15441" s="1" t="s">
        <v>16</v>
      </c>
      <c r="O15441" s="1">
        <v>63.2</v>
      </c>
      <c r="P15441" s="1">
        <v>1.0</v>
      </c>
    </row>
    <row r="15442">
      <c r="A15442" s="1" t="s">
        <v>29</v>
      </c>
      <c r="B15442" s="1" t="s">
        <v>18356</v>
      </c>
      <c r="C15442" s="2" t="s">
        <v>18299</v>
      </c>
      <c r="D15442" s="1" t="s">
        <v>19</v>
      </c>
      <c r="E1544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442" s="1" t="s">
        <v>103</v>
      </c>
      <c r="G15442" s="1" t="s">
        <v>104</v>
      </c>
      <c r="H15442" s="1" t="s">
        <v>105</v>
      </c>
      <c r="I15442" s="1" t="s">
        <v>16</v>
      </c>
      <c r="J15442" s="1" t="s">
        <v>23</v>
      </c>
      <c r="K15442" s="1" t="s">
        <v>16</v>
      </c>
      <c r="L15442" s="1" t="s">
        <v>16</v>
      </c>
      <c r="M15442" s="1" t="s">
        <v>16</v>
      </c>
      <c r="N15442" s="1" t="s">
        <v>16</v>
      </c>
      <c r="O15442" s="1">
        <v>63.2</v>
      </c>
      <c r="P15442" s="1">
        <v>1.0</v>
      </c>
    </row>
    <row r="15443">
      <c r="A15443" s="1" t="s">
        <v>29</v>
      </c>
      <c r="B15443" s="1" t="s">
        <v>18357</v>
      </c>
      <c r="C15443" s="2" t="s">
        <v>18299</v>
      </c>
      <c r="D15443" s="1" t="s">
        <v>19</v>
      </c>
      <c r="E15443" s="3" t="str">
        <f>HYPERLINK("https://fyndiq.se/produkt/8d7960028c1a40a4/", "2 Pack Xiaomi 11T Pro 5G - Härdat glas 9H - Super kvalitet 3D")</f>
        <v>2 Pack Xiaomi 11T Pro 5G - Härdat glas 9H - Super kvalitet 3D</v>
      </c>
      <c r="F15443" s="1" t="s">
        <v>112</v>
      </c>
      <c r="G15443" s="1" t="s">
        <v>113</v>
      </c>
      <c r="H15443" s="1" t="s">
        <v>114</v>
      </c>
      <c r="I15443" s="1" t="s">
        <v>16</v>
      </c>
      <c r="J15443" s="1" t="s">
        <v>23</v>
      </c>
      <c r="K15443" s="1" t="s">
        <v>16</v>
      </c>
      <c r="L15443" s="1" t="s">
        <v>16</v>
      </c>
      <c r="M15443" s="1" t="s">
        <v>16</v>
      </c>
      <c r="N15443" s="1" t="s">
        <v>16</v>
      </c>
      <c r="O15443" s="1">
        <v>63.2</v>
      </c>
      <c r="P15443" s="1">
        <v>1.0</v>
      </c>
    </row>
    <row r="15444">
      <c r="A15444" s="1" t="s">
        <v>29</v>
      </c>
      <c r="B15444" s="1" t="s">
        <v>18358</v>
      </c>
      <c r="C15444" s="2" t="s">
        <v>18299</v>
      </c>
      <c r="D15444" s="1" t="s">
        <v>19</v>
      </c>
      <c r="E15444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5444" s="1" t="s">
        <v>2607</v>
      </c>
      <c r="G15444" s="1" t="s">
        <v>2608</v>
      </c>
      <c r="H15444" s="1" t="s">
        <v>2609</v>
      </c>
      <c r="I15444" s="1" t="s">
        <v>16</v>
      </c>
      <c r="J15444" s="1" t="s">
        <v>23</v>
      </c>
      <c r="K15444" s="1" t="s">
        <v>16</v>
      </c>
      <c r="L15444" s="1" t="s">
        <v>16</v>
      </c>
      <c r="M15444" s="1" t="s">
        <v>16</v>
      </c>
      <c r="N15444" s="1" t="s">
        <v>16</v>
      </c>
      <c r="O15444" s="1">
        <v>63.2</v>
      </c>
      <c r="P15444" s="1">
        <v>1.0</v>
      </c>
    </row>
    <row r="15445">
      <c r="A15445" s="1" t="s">
        <v>29</v>
      </c>
      <c r="B15445" s="1" t="s">
        <v>18359</v>
      </c>
      <c r="C15445" s="2" t="s">
        <v>18299</v>
      </c>
      <c r="D15445" s="1" t="s">
        <v>19</v>
      </c>
      <c r="E15445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5445" s="1" t="s">
        <v>5040</v>
      </c>
      <c r="G15445" s="1" t="s">
        <v>5041</v>
      </c>
      <c r="H15445" s="1" t="s">
        <v>5042</v>
      </c>
      <c r="I15445" s="1" t="s">
        <v>16</v>
      </c>
      <c r="J15445" s="1" t="s">
        <v>23</v>
      </c>
      <c r="K15445" s="1" t="s">
        <v>16</v>
      </c>
      <c r="L15445" s="1" t="s">
        <v>16</v>
      </c>
      <c r="M15445" s="1" t="s">
        <v>16</v>
      </c>
      <c r="N15445" s="1" t="s">
        <v>16</v>
      </c>
      <c r="O15445" s="1">
        <v>79.2</v>
      </c>
      <c r="P15445" s="1">
        <v>1.0</v>
      </c>
    </row>
    <row r="15446">
      <c r="A15446" s="1" t="s">
        <v>29</v>
      </c>
      <c r="B15446" s="1" t="s">
        <v>18360</v>
      </c>
      <c r="C15446" s="2" t="s">
        <v>18299</v>
      </c>
      <c r="D15446" s="1" t="s">
        <v>19</v>
      </c>
      <c r="E15446" s="3" t="str">
        <f>HYPERLINK("https://fyndiq.se/produkt/13e76851ca504320/", "2-Pack Samsung Galaxy S22 Ultra - Härdat glas 9H - Top kvalitet")</f>
        <v>2-Pack Samsung Galaxy S22 Ultra - Härdat glas 9H - Top kvalitet</v>
      </c>
      <c r="F15446" s="1" t="s">
        <v>140</v>
      </c>
      <c r="G15446" s="1" t="s">
        <v>141</v>
      </c>
      <c r="H15446" s="1" t="s">
        <v>142</v>
      </c>
      <c r="I15446" s="1" t="s">
        <v>16</v>
      </c>
      <c r="J15446" s="1" t="s">
        <v>23</v>
      </c>
      <c r="K15446" s="1" t="s">
        <v>16</v>
      </c>
      <c r="L15446" s="1" t="s">
        <v>16</v>
      </c>
      <c r="M15446" s="1" t="s">
        <v>16</v>
      </c>
      <c r="N15446" s="1" t="s">
        <v>16</v>
      </c>
      <c r="O15446" s="1">
        <v>63.2</v>
      </c>
      <c r="P15446" s="1">
        <v>1.0</v>
      </c>
    </row>
    <row r="15447">
      <c r="A15447" s="1" t="s">
        <v>29</v>
      </c>
      <c r="B15447" s="1" t="s">
        <v>18361</v>
      </c>
      <c r="C15447" s="2" t="s">
        <v>18299</v>
      </c>
      <c r="D15447" s="1" t="s">
        <v>19</v>
      </c>
      <c r="E15447" s="3" t="str">
        <f>HYPERLINK("https://fyndiq.se/produkt/87e8c2a54c4a469b/", "2-Pack Samsung Galaxy A53 5G - Härdat glas 9H - Super kvalitet")</f>
        <v>2-Pack Samsung Galaxy A53 5G - Härdat glas 9H - Super kvalitet</v>
      </c>
      <c r="F15447" s="1" t="s">
        <v>1320</v>
      </c>
      <c r="G15447" s="1" t="s">
        <v>1321</v>
      </c>
      <c r="H15447" s="1" t="s">
        <v>1322</v>
      </c>
      <c r="I15447" s="1" t="s">
        <v>16</v>
      </c>
      <c r="J15447" s="1" t="s">
        <v>23</v>
      </c>
      <c r="K15447" s="1" t="s">
        <v>16</v>
      </c>
      <c r="L15447" s="1" t="s">
        <v>16</v>
      </c>
      <c r="M15447" s="1" t="s">
        <v>16</v>
      </c>
      <c r="N15447" s="1" t="s">
        <v>16</v>
      </c>
      <c r="O15447" s="1">
        <v>63.2</v>
      </c>
      <c r="P15447" s="1">
        <v>1.0</v>
      </c>
    </row>
    <row r="15448">
      <c r="A15448" s="1" t="s">
        <v>29</v>
      </c>
      <c r="B15448" s="1" t="s">
        <v>18362</v>
      </c>
      <c r="C15448" s="2" t="s">
        <v>18299</v>
      </c>
      <c r="D15448" s="1" t="s">
        <v>19</v>
      </c>
      <c r="E15448" s="3" t="str">
        <f>HYPERLINK("https://fyndiq.se/produkt/56c72c0ba5f749b5/", "2-Pack SAMSUNG S24 Skärmskydd - Härdat Glas 9H - Super kvalitet 3D")</f>
        <v>2-Pack SAMSUNG S24 Skärmskydd - Härdat Glas 9H - Super kvalitet 3D</v>
      </c>
      <c r="F15448" s="1" t="s">
        <v>263</v>
      </c>
      <c r="G15448" s="1" t="s">
        <v>264</v>
      </c>
      <c r="H15448" s="1" t="s">
        <v>265</v>
      </c>
      <c r="I15448" s="1" t="s">
        <v>16</v>
      </c>
      <c r="J15448" s="1" t="s">
        <v>23</v>
      </c>
      <c r="K15448" s="1" t="s">
        <v>16</v>
      </c>
      <c r="L15448" s="1" t="s">
        <v>16</v>
      </c>
      <c r="M15448" s="1" t="s">
        <v>16</v>
      </c>
      <c r="N15448" s="1" t="s">
        <v>16</v>
      </c>
      <c r="O15448" s="1">
        <v>63.2</v>
      </c>
      <c r="P15448" s="1">
        <v>1.0</v>
      </c>
    </row>
    <row r="15449">
      <c r="A15449" s="1" t="s">
        <v>29</v>
      </c>
      <c r="B15449" s="1" t="s">
        <v>18363</v>
      </c>
      <c r="C15449" s="2" t="s">
        <v>18299</v>
      </c>
      <c r="D15449" s="1" t="s">
        <v>19</v>
      </c>
      <c r="E15449" s="3" t="str">
        <f>HYPERLINK("https://fyndiq.se/produkt/cce9d3d346624f8e/", "Full Cover Samsung Galaxy S21 5G - 9H Härdat Glas - HD")</f>
        <v>Full Cover Samsung Galaxy S21 5G - 9H Härdat Glas - HD</v>
      </c>
      <c r="F15449" s="1" t="s">
        <v>2509</v>
      </c>
      <c r="G15449" s="1" t="s">
        <v>2510</v>
      </c>
      <c r="H15449" s="1" t="s">
        <v>2511</v>
      </c>
      <c r="I15449" s="1" t="s">
        <v>16</v>
      </c>
      <c r="J15449" s="1" t="s">
        <v>23</v>
      </c>
      <c r="K15449" s="1" t="s">
        <v>16</v>
      </c>
      <c r="L15449" s="1" t="s">
        <v>16</v>
      </c>
      <c r="M15449" s="1" t="s">
        <v>16</v>
      </c>
      <c r="N15449" s="1" t="s">
        <v>16</v>
      </c>
      <c r="O15449" s="1">
        <v>55.2</v>
      </c>
      <c r="P15449" s="1">
        <v>1.0</v>
      </c>
    </row>
    <row r="15450">
      <c r="A15450" s="1" t="s">
        <v>29</v>
      </c>
      <c r="B15450" s="1" t="s">
        <v>18364</v>
      </c>
      <c r="C15450" s="2" t="s">
        <v>18299</v>
      </c>
      <c r="D15450" s="1" t="s">
        <v>19</v>
      </c>
      <c r="E15450" s="3" t="str">
        <f t="shared" ref="E15450:E15451" si="761">HYPERLINK("https://fyndiq.se/produkt/6ae5aff483564a84/", "2-Pack Apple Watch 40mm – Härdat glas 9H – Super kvalitet 3D")</f>
        <v>2-Pack Apple Watch 40mm – Härdat glas 9H – Super kvalitet 3D</v>
      </c>
      <c r="F15450" s="1" t="s">
        <v>1418</v>
      </c>
      <c r="G15450" s="1" t="s">
        <v>1419</v>
      </c>
      <c r="H15450" s="1" t="s">
        <v>1420</v>
      </c>
      <c r="I15450" s="1" t="s">
        <v>16</v>
      </c>
      <c r="J15450" s="1" t="s">
        <v>23</v>
      </c>
      <c r="K15450" s="1" t="s">
        <v>16</v>
      </c>
      <c r="L15450" s="1" t="s">
        <v>16</v>
      </c>
      <c r="M15450" s="1" t="s">
        <v>16</v>
      </c>
      <c r="N15450" s="1" t="s">
        <v>16</v>
      </c>
      <c r="O15450" s="1">
        <v>55.2</v>
      </c>
      <c r="P15450" s="1">
        <v>1.0</v>
      </c>
    </row>
    <row r="15451">
      <c r="A15451" s="1" t="s">
        <v>29</v>
      </c>
      <c r="B15451" s="1" t="s">
        <v>18365</v>
      </c>
      <c r="C15451" s="2" t="s">
        <v>18299</v>
      </c>
      <c r="D15451" s="1" t="s">
        <v>19</v>
      </c>
      <c r="E15451" s="3" t="str">
        <f t="shared" si="761"/>
        <v>2-Pack Apple Watch 40mm – Härdat glas 9H – Super kvalitet 3D</v>
      </c>
      <c r="F15451" s="1" t="s">
        <v>1418</v>
      </c>
      <c r="G15451" s="1" t="s">
        <v>1419</v>
      </c>
      <c r="H15451" s="1" t="s">
        <v>1420</v>
      </c>
      <c r="I15451" s="1" t="s">
        <v>16</v>
      </c>
      <c r="J15451" s="1" t="s">
        <v>23</v>
      </c>
      <c r="K15451" s="1" t="s">
        <v>16</v>
      </c>
      <c r="L15451" s="1" t="s">
        <v>16</v>
      </c>
      <c r="M15451" s="1" t="s">
        <v>16</v>
      </c>
      <c r="N15451" s="1" t="s">
        <v>16</v>
      </c>
      <c r="O15451" s="1">
        <v>55.2</v>
      </c>
      <c r="P15451" s="1">
        <v>1.0</v>
      </c>
    </row>
    <row r="15452">
      <c r="A15452" s="1" t="s">
        <v>29</v>
      </c>
      <c r="B15452" s="1" t="s">
        <v>18366</v>
      </c>
      <c r="C15452" s="2" t="s">
        <v>18299</v>
      </c>
      <c r="D15452" s="1" t="s">
        <v>19</v>
      </c>
      <c r="E15452" s="3" t="str">
        <f>HYPERLINK("https://fyndiq.se/produkt/e9fe6b45dad34f98/", "2-Pack Iphone X / XS / 11 PRO- 9H Härdat Glass - Top Kvalitet")</f>
        <v>2-Pack Iphone X / XS / 11 PRO- 9H Härdat Glass - Top Kvalitet</v>
      </c>
      <c r="F15452" s="1" t="s">
        <v>6168</v>
      </c>
      <c r="G15452" s="1" t="s">
        <v>6169</v>
      </c>
      <c r="H15452" s="1" t="s">
        <v>6170</v>
      </c>
      <c r="I15452" s="1" t="s">
        <v>16</v>
      </c>
      <c r="J15452" s="1" t="s">
        <v>23</v>
      </c>
      <c r="K15452" s="1" t="s">
        <v>16</v>
      </c>
      <c r="L15452" s="1" t="s">
        <v>16</v>
      </c>
      <c r="M15452" s="1" t="s">
        <v>16</v>
      </c>
      <c r="N15452" s="1" t="s">
        <v>16</v>
      </c>
      <c r="O15452" s="1">
        <v>47.2</v>
      </c>
      <c r="P15452" s="1">
        <v>1.0</v>
      </c>
    </row>
    <row r="15453">
      <c r="A15453" s="1" t="s">
        <v>29</v>
      </c>
      <c r="B15453" s="1" t="s">
        <v>18367</v>
      </c>
      <c r="C15453" s="2" t="s">
        <v>18299</v>
      </c>
      <c r="D15453" s="1" t="s">
        <v>19</v>
      </c>
      <c r="E15453" s="3" t="str">
        <f>HYPERLINK("https://fyndiq.se/produkt/7b4cb5f9439947b9/", "2-Pack iPhone SE 2020 Svart - Härdat Glas 9H - Super Kvalitet 3D")</f>
        <v>2-Pack iPhone SE 2020 Svart - Härdat Glas 9H - Super Kvalitet 3D</v>
      </c>
      <c r="F15453" s="1" t="s">
        <v>175</v>
      </c>
      <c r="G15453" s="1" t="s">
        <v>176</v>
      </c>
      <c r="H15453" s="1" t="s">
        <v>177</v>
      </c>
      <c r="I15453" s="1" t="s">
        <v>16</v>
      </c>
      <c r="J15453" s="1" t="s">
        <v>23</v>
      </c>
      <c r="K15453" s="1" t="s">
        <v>16</v>
      </c>
      <c r="L15453" s="1" t="s">
        <v>16</v>
      </c>
      <c r="M15453" s="1" t="s">
        <v>16</v>
      </c>
      <c r="N15453" s="1" t="s">
        <v>16</v>
      </c>
      <c r="O15453" s="1">
        <v>47.2</v>
      </c>
      <c r="P15453" s="1">
        <v>1.0</v>
      </c>
    </row>
    <row r="15454">
      <c r="A15454" s="1" t="s">
        <v>29</v>
      </c>
      <c r="B15454" s="1" t="s">
        <v>18368</v>
      </c>
      <c r="C15454" s="2" t="s">
        <v>18299</v>
      </c>
      <c r="D15454" s="1" t="s">
        <v>19</v>
      </c>
      <c r="E15454" s="3" t="str">
        <f>HYPERLINK("https://fyndiq.se/produkt/71c054dfb7cb4551/", "2 Pack iPhone 8 Plus Vit - Härdat Glas 9H - Super Kvalitet 3D")</f>
        <v>2 Pack iPhone 8 Plus Vit - Härdat Glas 9H - Super Kvalitet 3D</v>
      </c>
      <c r="F15454" s="1" t="s">
        <v>1369</v>
      </c>
      <c r="G15454" s="1" t="s">
        <v>1370</v>
      </c>
      <c r="H15454" s="1" t="s">
        <v>1371</v>
      </c>
      <c r="I15454" s="1" t="s">
        <v>16</v>
      </c>
      <c r="J15454" s="1" t="s">
        <v>23</v>
      </c>
      <c r="K15454" s="1" t="s">
        <v>16</v>
      </c>
      <c r="L15454" s="1" t="s">
        <v>16</v>
      </c>
      <c r="M15454" s="1" t="s">
        <v>16</v>
      </c>
      <c r="N15454" s="1" t="s">
        <v>16</v>
      </c>
      <c r="O15454" s="1">
        <v>47.2</v>
      </c>
      <c r="P15454" s="1">
        <v>1.0</v>
      </c>
    </row>
    <row r="15455">
      <c r="A15455" s="1" t="s">
        <v>29</v>
      </c>
      <c r="B15455" s="1" t="s">
        <v>18369</v>
      </c>
      <c r="C15455" s="2" t="s">
        <v>18370</v>
      </c>
      <c r="D15455" s="1" t="s">
        <v>19</v>
      </c>
      <c r="E15455" s="3" t="str">
        <f>HYPERLINK("https://fyndiq.se/produkt/569d3e0877db4742/", "2 Pack Samsung Galaxy A72 - Härdat glas 9H - Super kvalitet 3D")</f>
        <v>2 Pack Samsung Galaxy A72 - Härdat glas 9H - Super kvalitet 3D</v>
      </c>
      <c r="F15455" s="1" t="s">
        <v>1100</v>
      </c>
      <c r="G15455" s="1" t="s">
        <v>1101</v>
      </c>
      <c r="H15455" s="1" t="s">
        <v>1102</v>
      </c>
      <c r="I15455" s="1" t="s">
        <v>16</v>
      </c>
      <c r="J15455" s="1" t="s">
        <v>23</v>
      </c>
      <c r="K15455" s="1" t="s">
        <v>16</v>
      </c>
      <c r="L15455" s="1" t="s">
        <v>16</v>
      </c>
      <c r="M15455" s="1" t="s">
        <v>16</v>
      </c>
      <c r="N15455" s="1" t="s">
        <v>16</v>
      </c>
      <c r="O15455" s="1">
        <v>63.2</v>
      </c>
      <c r="P15455" s="1">
        <v>1.0</v>
      </c>
    </row>
    <row r="15456">
      <c r="A15456" s="1" t="s">
        <v>29</v>
      </c>
      <c r="B15456" s="1" t="s">
        <v>18371</v>
      </c>
      <c r="C15456" s="2" t="s">
        <v>18370</v>
      </c>
      <c r="D15456" s="1" t="s">
        <v>19</v>
      </c>
      <c r="E15456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456" s="1" t="s">
        <v>709</v>
      </c>
      <c r="G15456" s="1" t="s">
        <v>710</v>
      </c>
      <c r="H15456" s="1" t="s">
        <v>711</v>
      </c>
      <c r="I15456" s="1" t="s">
        <v>1311</v>
      </c>
      <c r="J15456" s="1" t="s">
        <v>9</v>
      </c>
      <c r="K15456" s="2" t="s">
        <v>17412</v>
      </c>
      <c r="L15456" s="1" t="s">
        <v>2528</v>
      </c>
      <c r="M15456" s="1" t="s">
        <v>16</v>
      </c>
      <c r="N15456" s="1" t="s">
        <v>16</v>
      </c>
      <c r="O15456" s="1">
        <v>63.2</v>
      </c>
      <c r="P15456" s="1">
        <v>1.0</v>
      </c>
    </row>
    <row r="15457">
      <c r="A15457" s="1" t="s">
        <v>29</v>
      </c>
      <c r="B15457" s="1" t="s">
        <v>18372</v>
      </c>
      <c r="C15457" s="2" t="s">
        <v>18370</v>
      </c>
      <c r="D15457" s="1" t="s">
        <v>19</v>
      </c>
      <c r="E15457" s="3" t="str">
        <f t="shared" ref="E15457:E15459" si="762">HYPERLINK("https://fyndiq.se/produkt/56c72c0ba5f749b5/", "2-Pack SAMSUNG S24 Skärmskydd - Härdat Glas 9H - Super kvalitet 3D")</f>
        <v>2-Pack SAMSUNG S24 Skärmskydd - Härdat Glas 9H - Super kvalitet 3D</v>
      </c>
      <c r="F15457" s="1" t="s">
        <v>263</v>
      </c>
      <c r="G15457" s="1" t="s">
        <v>264</v>
      </c>
      <c r="H15457" s="1" t="s">
        <v>265</v>
      </c>
      <c r="I15457" s="1" t="s">
        <v>16</v>
      </c>
      <c r="J15457" s="1" t="s">
        <v>23</v>
      </c>
      <c r="K15457" s="1" t="s">
        <v>16</v>
      </c>
      <c r="L15457" s="1" t="s">
        <v>16</v>
      </c>
      <c r="M15457" s="1" t="s">
        <v>16</v>
      </c>
      <c r="N15457" s="1" t="s">
        <v>16</v>
      </c>
      <c r="O15457" s="1">
        <v>63.2</v>
      </c>
      <c r="P15457" s="1">
        <v>1.0</v>
      </c>
    </row>
    <row r="15458">
      <c r="A15458" s="1" t="s">
        <v>29</v>
      </c>
      <c r="B15458" s="1" t="s">
        <v>18373</v>
      </c>
      <c r="C15458" s="2" t="s">
        <v>18370</v>
      </c>
      <c r="D15458" s="1" t="s">
        <v>19</v>
      </c>
      <c r="E15458" s="3" t="str">
        <f t="shared" si="762"/>
        <v>2-Pack SAMSUNG S24 Skärmskydd - Härdat Glas 9H - Super kvalitet 3D</v>
      </c>
      <c r="F15458" s="1" t="s">
        <v>263</v>
      </c>
      <c r="G15458" s="1" t="s">
        <v>264</v>
      </c>
      <c r="H15458" s="1" t="s">
        <v>265</v>
      </c>
      <c r="I15458" s="1" t="s">
        <v>16</v>
      </c>
      <c r="J15458" s="1" t="s">
        <v>23</v>
      </c>
      <c r="K15458" s="1" t="s">
        <v>16</v>
      </c>
      <c r="L15458" s="1" t="s">
        <v>16</v>
      </c>
      <c r="M15458" s="1" t="s">
        <v>16</v>
      </c>
      <c r="N15458" s="1" t="s">
        <v>16</v>
      </c>
      <c r="O15458" s="1">
        <v>63.2</v>
      </c>
      <c r="P15458" s="1">
        <v>1.0</v>
      </c>
    </row>
    <row r="15459">
      <c r="A15459" s="1" t="s">
        <v>29</v>
      </c>
      <c r="B15459" s="1" t="s">
        <v>18374</v>
      </c>
      <c r="C15459" s="2" t="s">
        <v>18370</v>
      </c>
      <c r="D15459" s="1" t="s">
        <v>19</v>
      </c>
      <c r="E15459" s="3" t="str">
        <f t="shared" si="762"/>
        <v>2-Pack SAMSUNG S24 Skärmskydd - Härdat Glas 9H - Super kvalitet 3D</v>
      </c>
      <c r="F15459" s="1" t="s">
        <v>263</v>
      </c>
      <c r="G15459" s="1" t="s">
        <v>264</v>
      </c>
      <c r="H15459" s="1" t="s">
        <v>265</v>
      </c>
      <c r="I15459" s="1" t="s">
        <v>16</v>
      </c>
      <c r="J15459" s="1" t="s">
        <v>23</v>
      </c>
      <c r="K15459" s="1" t="s">
        <v>16</v>
      </c>
      <c r="L15459" s="1" t="s">
        <v>16</v>
      </c>
      <c r="M15459" s="1" t="s">
        <v>16</v>
      </c>
      <c r="N15459" s="1" t="s">
        <v>16</v>
      </c>
      <c r="O15459" s="1">
        <v>63.2</v>
      </c>
      <c r="P15459" s="1">
        <v>1.0</v>
      </c>
    </row>
    <row r="15460">
      <c r="A15460" s="1" t="s">
        <v>29</v>
      </c>
      <c r="B15460" s="1" t="s">
        <v>18375</v>
      </c>
      <c r="C15460" s="2" t="s">
        <v>18370</v>
      </c>
      <c r="D15460" s="1" t="s">
        <v>19</v>
      </c>
      <c r="E15460" s="3" t="str">
        <f>HYPERLINK("https://fyndiq.se/produkt/675bb02ed6bb4e07/", "2-Pack Samsung Galaxy S21 Ultra - Härdat Glas 9H-Super Kvalitet")</f>
        <v>2-Pack Samsung Galaxy S21 Ultra - Härdat Glas 9H-Super Kvalitet</v>
      </c>
      <c r="F15460" s="1" t="s">
        <v>91</v>
      </c>
      <c r="G15460" s="1" t="s">
        <v>92</v>
      </c>
      <c r="H15460" s="1" t="s">
        <v>93</v>
      </c>
      <c r="I15460" s="1" t="s">
        <v>16</v>
      </c>
      <c r="J15460" s="1" t="s">
        <v>23</v>
      </c>
      <c r="K15460" s="1" t="s">
        <v>16</v>
      </c>
      <c r="L15460" s="1" t="s">
        <v>16</v>
      </c>
      <c r="M15460" s="1" t="s">
        <v>16</v>
      </c>
      <c r="N15460" s="1" t="s">
        <v>16</v>
      </c>
      <c r="O15460" s="1">
        <v>63.2</v>
      </c>
      <c r="P15460" s="1">
        <v>1.0</v>
      </c>
    </row>
    <row r="15461">
      <c r="A15461" s="1" t="s">
        <v>29</v>
      </c>
      <c r="B15461" s="1" t="s">
        <v>18376</v>
      </c>
      <c r="C15461" s="2" t="s">
        <v>18370</v>
      </c>
      <c r="D15461" s="1" t="s">
        <v>19</v>
      </c>
      <c r="E1546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461" s="1" t="s">
        <v>2144</v>
      </c>
      <c r="G15461" s="1" t="s">
        <v>2145</v>
      </c>
      <c r="H15461" s="1" t="s">
        <v>2146</v>
      </c>
      <c r="I15461" s="1" t="s">
        <v>16</v>
      </c>
      <c r="J15461" s="1" t="s">
        <v>23</v>
      </c>
      <c r="K15461" s="1" t="s">
        <v>16</v>
      </c>
      <c r="L15461" s="1" t="s">
        <v>16</v>
      </c>
      <c r="M15461" s="1" t="s">
        <v>16</v>
      </c>
      <c r="N15461" s="1" t="s">
        <v>16</v>
      </c>
      <c r="O15461" s="1">
        <v>63.2</v>
      </c>
      <c r="P15461" s="1">
        <v>1.0</v>
      </c>
    </row>
    <row r="15462">
      <c r="A15462" s="1" t="s">
        <v>29</v>
      </c>
      <c r="B15462" s="1" t="s">
        <v>18377</v>
      </c>
      <c r="C15462" s="2" t="s">
        <v>18370</v>
      </c>
      <c r="D15462" s="1" t="s">
        <v>19</v>
      </c>
      <c r="E15462" s="3" t="str">
        <f>HYPERLINK("https://fyndiq.se/produkt/13e76851ca504320/", "2-Pack Samsung Galaxy S22 Ultra - Härdat glas 9H - Top kvalitet")</f>
        <v>2-Pack Samsung Galaxy S22 Ultra - Härdat glas 9H - Top kvalitet</v>
      </c>
      <c r="F15462" s="1" t="s">
        <v>140</v>
      </c>
      <c r="G15462" s="1" t="s">
        <v>141</v>
      </c>
      <c r="H15462" s="1" t="s">
        <v>142</v>
      </c>
      <c r="I15462" s="1" t="s">
        <v>16</v>
      </c>
      <c r="J15462" s="1" t="s">
        <v>23</v>
      </c>
      <c r="K15462" s="1" t="s">
        <v>16</v>
      </c>
      <c r="L15462" s="1" t="s">
        <v>16</v>
      </c>
      <c r="M15462" s="1" t="s">
        <v>16</v>
      </c>
      <c r="N15462" s="1" t="s">
        <v>16</v>
      </c>
      <c r="O15462" s="1">
        <v>63.2</v>
      </c>
      <c r="P15462" s="1">
        <v>2.0</v>
      </c>
    </row>
    <row r="15463">
      <c r="A15463" s="1" t="s">
        <v>29</v>
      </c>
      <c r="B15463" s="1" t="s">
        <v>18378</v>
      </c>
      <c r="C15463" s="2" t="s">
        <v>18370</v>
      </c>
      <c r="D15463" s="1" t="s">
        <v>19</v>
      </c>
      <c r="E15463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5463" s="1" t="s">
        <v>208</v>
      </c>
      <c r="G15463" s="1" t="s">
        <v>209</v>
      </c>
      <c r="H15463" s="1" t="s">
        <v>210</v>
      </c>
      <c r="I15463" s="1" t="s">
        <v>16</v>
      </c>
      <c r="J15463" s="1" t="s">
        <v>23</v>
      </c>
      <c r="K15463" s="1" t="s">
        <v>16</v>
      </c>
      <c r="L15463" s="1" t="s">
        <v>16</v>
      </c>
      <c r="M15463" s="1" t="s">
        <v>16</v>
      </c>
      <c r="N15463" s="1" t="s">
        <v>16</v>
      </c>
      <c r="O15463" s="1">
        <v>71.2</v>
      </c>
      <c r="P15463" s="1">
        <v>1.0</v>
      </c>
    </row>
    <row r="15464">
      <c r="A15464" s="1" t="s">
        <v>29</v>
      </c>
      <c r="B15464" s="1" t="s">
        <v>18379</v>
      </c>
      <c r="C15464" s="2" t="s">
        <v>18370</v>
      </c>
      <c r="D15464" s="1" t="s">
        <v>19</v>
      </c>
      <c r="E15464" s="3" t="str">
        <f>HYPERLINK("https://fyndiq.se/produkt/13e76851ca504320/", "2-Pack Samsung Galaxy S22 Ultra - Härdat glas 9H - Top kvalitet")</f>
        <v>2-Pack Samsung Galaxy S22 Ultra - Härdat glas 9H - Top kvalitet</v>
      </c>
      <c r="F15464" s="1" t="s">
        <v>140</v>
      </c>
      <c r="G15464" s="1" t="s">
        <v>141</v>
      </c>
      <c r="H15464" s="1" t="s">
        <v>142</v>
      </c>
      <c r="I15464" s="1" t="s">
        <v>16</v>
      </c>
      <c r="J15464" s="1" t="s">
        <v>23</v>
      </c>
      <c r="K15464" s="1" t="s">
        <v>16</v>
      </c>
      <c r="L15464" s="1" t="s">
        <v>16</v>
      </c>
      <c r="M15464" s="1" t="s">
        <v>16</v>
      </c>
      <c r="N15464" s="1" t="s">
        <v>16</v>
      </c>
      <c r="O15464" s="1">
        <v>63.2</v>
      </c>
      <c r="P15464" s="1">
        <v>1.0</v>
      </c>
    </row>
    <row r="15465">
      <c r="A15465" s="1" t="s">
        <v>29</v>
      </c>
      <c r="B15465" s="1" t="s">
        <v>18380</v>
      </c>
      <c r="C15465" s="2" t="s">
        <v>18370</v>
      </c>
      <c r="D15465" s="1" t="s">
        <v>19</v>
      </c>
      <c r="E15465" s="3" t="str">
        <f t="shared" ref="E15465:E15466" si="763">HYPERLINK("https://fyndiq.se/produkt/80d04410f9c744e2/", "2-Pack Samsung S23 Ultra - 9H Härdat Glass - 3D Super Kvalitet Skärmskydd")</f>
        <v>2-Pack Samsung S23 Ultra - 9H Härdat Glass - 3D Super Kvalitet Skärmskydd</v>
      </c>
      <c r="F15465" s="1" t="s">
        <v>2144</v>
      </c>
      <c r="G15465" s="1" t="s">
        <v>2145</v>
      </c>
      <c r="H15465" s="1" t="s">
        <v>2146</v>
      </c>
      <c r="I15465" s="1" t="s">
        <v>16</v>
      </c>
      <c r="J15465" s="1" t="s">
        <v>23</v>
      </c>
      <c r="K15465" s="1" t="s">
        <v>16</v>
      </c>
      <c r="L15465" s="1" t="s">
        <v>16</v>
      </c>
      <c r="M15465" s="1" t="s">
        <v>16</v>
      </c>
      <c r="N15465" s="1" t="s">
        <v>16</v>
      </c>
      <c r="O15465" s="1">
        <v>63.2</v>
      </c>
      <c r="P15465" s="1">
        <v>1.0</v>
      </c>
    </row>
    <row r="15466">
      <c r="A15466" s="1" t="s">
        <v>29</v>
      </c>
      <c r="B15466" s="1" t="s">
        <v>18381</v>
      </c>
      <c r="C15466" s="2" t="s">
        <v>18370</v>
      </c>
      <c r="D15466" s="1" t="s">
        <v>19</v>
      </c>
      <c r="E15466" s="3" t="str">
        <f t="shared" si="763"/>
        <v>2-Pack Samsung S23 Ultra - 9H Härdat Glass - 3D Super Kvalitet Skärmskydd</v>
      </c>
      <c r="F15466" s="1" t="s">
        <v>2144</v>
      </c>
      <c r="G15466" s="1" t="s">
        <v>2145</v>
      </c>
      <c r="H15466" s="1" t="s">
        <v>2146</v>
      </c>
      <c r="I15466" s="1" t="s">
        <v>16</v>
      </c>
      <c r="J15466" s="1" t="s">
        <v>23</v>
      </c>
      <c r="K15466" s="1" t="s">
        <v>16</v>
      </c>
      <c r="L15466" s="1" t="s">
        <v>16</v>
      </c>
      <c r="M15466" s="1" t="s">
        <v>16</v>
      </c>
      <c r="N15466" s="1" t="s">
        <v>16</v>
      </c>
      <c r="O15466" s="1">
        <v>63.2</v>
      </c>
      <c r="P15466" s="1">
        <v>1.0</v>
      </c>
    </row>
    <row r="15467">
      <c r="A15467" s="1" t="s">
        <v>29</v>
      </c>
      <c r="B15467" s="1" t="s">
        <v>18382</v>
      </c>
      <c r="C15467" s="2" t="s">
        <v>18370</v>
      </c>
      <c r="D15467" s="1" t="s">
        <v>19</v>
      </c>
      <c r="E15467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467" s="1" t="s">
        <v>3643</v>
      </c>
      <c r="G15467" s="1" t="s">
        <v>3644</v>
      </c>
      <c r="H15467" s="1" t="s">
        <v>3645</v>
      </c>
      <c r="I15467" s="1" t="s">
        <v>16</v>
      </c>
      <c r="J15467" s="1" t="s">
        <v>23</v>
      </c>
      <c r="K15467" s="1" t="s">
        <v>16</v>
      </c>
      <c r="L15467" s="1" t="s">
        <v>16</v>
      </c>
      <c r="M15467" s="1" t="s">
        <v>16</v>
      </c>
      <c r="N15467" s="1" t="s">
        <v>16</v>
      </c>
      <c r="O15467" s="1">
        <v>71.2</v>
      </c>
      <c r="P15467" s="1">
        <v>1.0</v>
      </c>
    </row>
    <row r="15468">
      <c r="A15468" s="1" t="s">
        <v>29</v>
      </c>
      <c r="B15468" s="1" t="s">
        <v>18383</v>
      </c>
      <c r="C15468" s="2" t="s">
        <v>18370</v>
      </c>
      <c r="D15468" s="1" t="s">
        <v>19</v>
      </c>
      <c r="E1546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5468" s="1" t="s">
        <v>760</v>
      </c>
      <c r="G15468" s="1" t="s">
        <v>761</v>
      </c>
      <c r="H15468" s="1" t="s">
        <v>762</v>
      </c>
      <c r="I15468" s="1" t="s">
        <v>16</v>
      </c>
      <c r="J15468" s="1" t="s">
        <v>23</v>
      </c>
      <c r="K15468" s="1" t="s">
        <v>16</v>
      </c>
      <c r="L15468" s="1" t="s">
        <v>16</v>
      </c>
      <c r="M15468" s="1" t="s">
        <v>16</v>
      </c>
      <c r="N15468" s="1" t="s">
        <v>16</v>
      </c>
      <c r="O15468" s="1">
        <v>63.2</v>
      </c>
      <c r="P15468" s="1">
        <v>1.0</v>
      </c>
    </row>
    <row r="15469">
      <c r="A15469" s="1" t="s">
        <v>29</v>
      </c>
      <c r="B15469" s="1" t="s">
        <v>18384</v>
      </c>
      <c r="C15469" s="2" t="s">
        <v>18370</v>
      </c>
      <c r="D15469" s="1" t="s">
        <v>19</v>
      </c>
      <c r="E15469" s="3" t="str">
        <f>HYPERLINK("https://fyndiq.se/produkt/9c48067cf97a4b26/", "2 Pack Apple Watch 45mm -Härdat glas 9H – Super kvalitet 3D")</f>
        <v>2 Pack Apple Watch 45mm -Härdat glas 9H – Super kvalitet 3D</v>
      </c>
      <c r="F15469" s="1" t="s">
        <v>3377</v>
      </c>
      <c r="G15469" s="1" t="s">
        <v>3378</v>
      </c>
      <c r="H15469" s="1" t="s">
        <v>3379</v>
      </c>
      <c r="I15469" s="1" t="s">
        <v>16</v>
      </c>
      <c r="J15469" s="1" t="s">
        <v>23</v>
      </c>
      <c r="K15469" s="1" t="s">
        <v>16</v>
      </c>
      <c r="L15469" s="1" t="s">
        <v>16</v>
      </c>
      <c r="M15469" s="1" t="s">
        <v>16</v>
      </c>
      <c r="N15469" s="1" t="s">
        <v>16</v>
      </c>
      <c r="O15469" s="1">
        <v>55.2</v>
      </c>
      <c r="P15469" s="1">
        <v>1.0</v>
      </c>
    </row>
    <row r="15470">
      <c r="A15470" s="1" t="s">
        <v>29</v>
      </c>
      <c r="B15470" s="1" t="s">
        <v>18385</v>
      </c>
      <c r="C15470" s="2" t="s">
        <v>18370</v>
      </c>
      <c r="D15470" s="1" t="s">
        <v>19</v>
      </c>
      <c r="E15470" s="3" t="str">
        <f t="shared" ref="E15470:E15471" si="764">HYPERLINK("https://fyndiq.se/produkt/2030c5450cfb4338/", "2 Pack Huawei P30 Pro - Härdat glas 9H – 3D Super kvalitet")</f>
        <v>2 Pack Huawei P30 Pro - Härdat glas 9H – 3D Super kvalitet</v>
      </c>
      <c r="F15470" s="1" t="s">
        <v>1091</v>
      </c>
      <c r="G15470" s="1" t="s">
        <v>1092</v>
      </c>
      <c r="H15470" s="1" t="s">
        <v>1093</v>
      </c>
      <c r="I15470" s="1" t="s">
        <v>16</v>
      </c>
      <c r="J15470" s="1" t="s">
        <v>23</v>
      </c>
      <c r="K15470" s="1" t="s">
        <v>16</v>
      </c>
      <c r="L15470" s="1" t="s">
        <v>16</v>
      </c>
      <c r="M15470" s="1" t="s">
        <v>16</v>
      </c>
      <c r="N15470" s="1" t="s">
        <v>16</v>
      </c>
      <c r="O15470" s="1">
        <v>71.2</v>
      </c>
      <c r="P15470" s="1">
        <v>1.0</v>
      </c>
    </row>
    <row r="15471">
      <c r="A15471" s="1" t="s">
        <v>29</v>
      </c>
      <c r="B15471" s="1" t="s">
        <v>18386</v>
      </c>
      <c r="C15471" s="2" t="s">
        <v>18370</v>
      </c>
      <c r="D15471" s="1" t="s">
        <v>19</v>
      </c>
      <c r="E15471" s="3" t="str">
        <f t="shared" si="764"/>
        <v>2 Pack Huawei P30 Pro - Härdat glas 9H – 3D Super kvalitet</v>
      </c>
      <c r="F15471" s="1" t="s">
        <v>1091</v>
      </c>
      <c r="G15471" s="1" t="s">
        <v>1092</v>
      </c>
      <c r="H15471" s="1" t="s">
        <v>1093</v>
      </c>
      <c r="I15471" s="1" t="s">
        <v>16</v>
      </c>
      <c r="J15471" s="1" t="s">
        <v>23</v>
      </c>
      <c r="K15471" s="1" t="s">
        <v>16</v>
      </c>
      <c r="L15471" s="1" t="s">
        <v>16</v>
      </c>
      <c r="M15471" s="1" t="s">
        <v>16</v>
      </c>
      <c r="N15471" s="1" t="s">
        <v>16</v>
      </c>
      <c r="O15471" s="1">
        <v>71.2</v>
      </c>
      <c r="P15471" s="1">
        <v>1.0</v>
      </c>
    </row>
    <row r="15472">
      <c r="A15472" s="1" t="s">
        <v>29</v>
      </c>
      <c r="B15472" s="1" t="s">
        <v>18387</v>
      </c>
      <c r="C15472" s="2" t="s">
        <v>18370</v>
      </c>
      <c r="D15472" s="1" t="s">
        <v>19</v>
      </c>
      <c r="E15472" s="3" t="str">
        <f t="shared" ref="E15472:E15474" si="765">HYPERLINK("https://fyndiq.se/produkt/08d44de1ca3946df/", "2-Pack Samsung Galaxy S10 - Härdat Glas 9H – 3D Skärmskydd - Super kvalitet")</f>
        <v>2-Pack Samsung Galaxy S10 - Härdat Glas 9H – 3D Skärmskydd - Super kvalitet</v>
      </c>
      <c r="F15472" s="1" t="s">
        <v>729</v>
      </c>
      <c r="G15472" s="1" t="s">
        <v>730</v>
      </c>
      <c r="H15472" s="1" t="s">
        <v>731</v>
      </c>
      <c r="I15472" s="1" t="s">
        <v>16</v>
      </c>
      <c r="J15472" s="1" t="s">
        <v>23</v>
      </c>
      <c r="K15472" s="1" t="s">
        <v>16</v>
      </c>
      <c r="L15472" s="1" t="s">
        <v>16</v>
      </c>
      <c r="M15472" s="1" t="s">
        <v>16</v>
      </c>
      <c r="N15472" s="1" t="s">
        <v>16</v>
      </c>
      <c r="O15472" s="1">
        <v>63.2</v>
      </c>
      <c r="P15472" s="1">
        <v>1.0</v>
      </c>
    </row>
    <row r="15473">
      <c r="A15473" s="1" t="s">
        <v>29</v>
      </c>
      <c r="B15473" s="1" t="s">
        <v>18388</v>
      </c>
      <c r="C15473" s="2" t="s">
        <v>18370</v>
      </c>
      <c r="D15473" s="1" t="s">
        <v>19</v>
      </c>
      <c r="E15473" s="3" t="str">
        <f t="shared" si="765"/>
        <v>2-Pack Samsung Galaxy S10 - Härdat Glas 9H – 3D Skärmskydd - Super kvalitet</v>
      </c>
      <c r="F15473" s="1" t="s">
        <v>729</v>
      </c>
      <c r="G15473" s="1" t="s">
        <v>730</v>
      </c>
      <c r="H15473" s="1" t="s">
        <v>731</v>
      </c>
      <c r="I15473" s="1" t="s">
        <v>16</v>
      </c>
      <c r="J15473" s="1" t="s">
        <v>23</v>
      </c>
      <c r="K15473" s="1" t="s">
        <v>16</v>
      </c>
      <c r="L15473" s="1" t="s">
        <v>16</v>
      </c>
      <c r="M15473" s="1" t="s">
        <v>16</v>
      </c>
      <c r="N15473" s="1" t="s">
        <v>16</v>
      </c>
      <c r="O15473" s="1">
        <v>63.2</v>
      </c>
      <c r="P15473" s="1">
        <v>1.0</v>
      </c>
    </row>
    <row r="15474">
      <c r="A15474" s="1" t="s">
        <v>29</v>
      </c>
      <c r="B15474" s="1" t="s">
        <v>18389</v>
      </c>
      <c r="C15474" s="2" t="s">
        <v>18370</v>
      </c>
      <c r="D15474" s="1" t="s">
        <v>19</v>
      </c>
      <c r="E15474" s="3" t="str">
        <f t="shared" si="765"/>
        <v>2-Pack Samsung Galaxy S10 - Härdat Glas 9H – 3D Skärmskydd - Super kvalitet</v>
      </c>
      <c r="F15474" s="1" t="s">
        <v>729</v>
      </c>
      <c r="G15474" s="1" t="s">
        <v>730</v>
      </c>
      <c r="H15474" s="1" t="s">
        <v>731</v>
      </c>
      <c r="I15474" s="1" t="s">
        <v>16</v>
      </c>
      <c r="J15474" s="1" t="s">
        <v>23</v>
      </c>
      <c r="K15474" s="1" t="s">
        <v>16</v>
      </c>
      <c r="L15474" s="1" t="s">
        <v>16</v>
      </c>
      <c r="M15474" s="1" t="s">
        <v>16</v>
      </c>
      <c r="N15474" s="1" t="s">
        <v>16</v>
      </c>
      <c r="O15474" s="1">
        <v>63.2</v>
      </c>
      <c r="P15474" s="1">
        <v>1.0</v>
      </c>
    </row>
    <row r="15475">
      <c r="A15475" s="1" t="s">
        <v>29</v>
      </c>
      <c r="B15475" s="1" t="s">
        <v>18390</v>
      </c>
      <c r="C15475" s="2" t="s">
        <v>18370</v>
      </c>
      <c r="D15475" s="1" t="s">
        <v>19</v>
      </c>
      <c r="E15475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5475" s="1" t="s">
        <v>2699</v>
      </c>
      <c r="G15475" s="1" t="s">
        <v>2700</v>
      </c>
      <c r="H15475" s="1" t="s">
        <v>2701</v>
      </c>
      <c r="I15475" s="1" t="s">
        <v>16</v>
      </c>
      <c r="J15475" s="1" t="s">
        <v>23</v>
      </c>
      <c r="K15475" s="1" t="s">
        <v>16</v>
      </c>
      <c r="L15475" s="1" t="s">
        <v>16</v>
      </c>
      <c r="M15475" s="1" t="s">
        <v>16</v>
      </c>
      <c r="N15475" s="1" t="s">
        <v>16</v>
      </c>
      <c r="O15475" s="1">
        <v>71.2</v>
      </c>
      <c r="P15475" s="1">
        <v>1.0</v>
      </c>
    </row>
    <row r="15476">
      <c r="A15476" s="1" t="s">
        <v>29</v>
      </c>
      <c r="B15476" s="1" t="s">
        <v>18391</v>
      </c>
      <c r="C15476" s="2" t="s">
        <v>18370</v>
      </c>
      <c r="D15476" s="1" t="s">
        <v>19</v>
      </c>
      <c r="E15476" s="3" t="str">
        <f>HYPERLINK("https://fyndiq.se/produkt/f15b82570d4144d0/", "2-Pack Apple Watch 41mm – Härdat glas 9H – Super kvalitet 3D")</f>
        <v>2-Pack Apple Watch 41mm – Härdat glas 9H – Super kvalitet 3D</v>
      </c>
      <c r="F15476" s="1" t="s">
        <v>144</v>
      </c>
      <c r="G15476" s="1" t="s">
        <v>145</v>
      </c>
      <c r="H15476" s="1" t="s">
        <v>146</v>
      </c>
      <c r="I15476" s="1" t="s">
        <v>16</v>
      </c>
      <c r="J15476" s="1" t="s">
        <v>23</v>
      </c>
      <c r="K15476" s="1" t="s">
        <v>16</v>
      </c>
      <c r="L15476" s="1" t="s">
        <v>16</v>
      </c>
      <c r="M15476" s="1" t="s">
        <v>16</v>
      </c>
      <c r="N15476" s="1" t="s">
        <v>16</v>
      </c>
      <c r="O15476" s="1">
        <v>55.2</v>
      </c>
      <c r="P15476" s="1">
        <v>1.0</v>
      </c>
    </row>
    <row r="15477">
      <c r="A15477" s="1" t="s">
        <v>29</v>
      </c>
      <c r="B15477" s="1" t="s">
        <v>18392</v>
      </c>
      <c r="C15477" s="2" t="s">
        <v>18370</v>
      </c>
      <c r="D15477" s="1" t="s">
        <v>19</v>
      </c>
      <c r="E15477" s="3" t="str">
        <f>HYPERLINK("https://fyndiq.se/produkt/e11f85fbaf3b412f/", "Skärmskydd Iphone 8 Svart - Härdat Glas Skärmskydd 9H - HD")</f>
        <v>Skärmskydd Iphone 8 Svart - Härdat Glas Skärmskydd 9H - HD</v>
      </c>
      <c r="F15477" s="1" t="s">
        <v>2400</v>
      </c>
      <c r="G15477" s="1" t="s">
        <v>2401</v>
      </c>
      <c r="H15477" s="1" t="s">
        <v>2402</v>
      </c>
      <c r="I15477" s="1" t="s">
        <v>16</v>
      </c>
      <c r="J15477" s="1" t="s">
        <v>23</v>
      </c>
      <c r="K15477" s="1" t="s">
        <v>16</v>
      </c>
      <c r="L15477" s="1" t="s">
        <v>16</v>
      </c>
      <c r="M15477" s="1" t="s">
        <v>16</v>
      </c>
      <c r="N15477" s="1" t="s">
        <v>16</v>
      </c>
      <c r="O15477" s="1">
        <v>39.2</v>
      </c>
      <c r="P15477" s="1">
        <v>1.0</v>
      </c>
    </row>
    <row r="15478">
      <c r="A15478" s="1" t="s">
        <v>29</v>
      </c>
      <c r="B15478" s="1" t="s">
        <v>18393</v>
      </c>
      <c r="C15478" s="2" t="s">
        <v>18370</v>
      </c>
      <c r="D15478" s="1" t="s">
        <v>19</v>
      </c>
      <c r="E1547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478" s="1" t="s">
        <v>722</v>
      </c>
      <c r="G15478" s="1" t="s">
        <v>723</v>
      </c>
      <c r="H15478" s="1" t="s">
        <v>724</v>
      </c>
      <c r="I15478" s="1" t="s">
        <v>16</v>
      </c>
      <c r="J15478" s="1" t="s">
        <v>23</v>
      </c>
      <c r="K15478" s="1" t="s">
        <v>16</v>
      </c>
      <c r="L15478" s="1" t="s">
        <v>16</v>
      </c>
      <c r="M15478" s="1" t="s">
        <v>16</v>
      </c>
      <c r="N15478" s="1" t="s">
        <v>16</v>
      </c>
      <c r="O15478" s="1">
        <v>79.2</v>
      </c>
      <c r="P15478" s="1">
        <v>1.0</v>
      </c>
    </row>
    <row r="15479">
      <c r="A15479" s="1" t="s">
        <v>29</v>
      </c>
      <c r="B15479" s="1" t="s">
        <v>18394</v>
      </c>
      <c r="C15479" s="2" t="s">
        <v>18370</v>
      </c>
      <c r="D15479" s="1" t="s">
        <v>19</v>
      </c>
      <c r="E15479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15479" s="1" t="s">
        <v>3191</v>
      </c>
      <c r="G15479" s="1" t="s">
        <v>3192</v>
      </c>
      <c r="H15479" s="1" t="s">
        <v>3193</v>
      </c>
      <c r="I15479" s="1" t="s">
        <v>16</v>
      </c>
      <c r="J15479" s="1" t="s">
        <v>23</v>
      </c>
      <c r="K15479" s="1" t="s">
        <v>16</v>
      </c>
      <c r="L15479" s="1" t="s">
        <v>16</v>
      </c>
      <c r="M15479" s="1" t="s">
        <v>16</v>
      </c>
      <c r="N15479" s="1" t="s">
        <v>16</v>
      </c>
      <c r="O15479" s="1">
        <v>63.2</v>
      </c>
      <c r="P15479" s="1">
        <v>1.0</v>
      </c>
    </row>
    <row r="15480">
      <c r="A15480" s="1" t="s">
        <v>29</v>
      </c>
      <c r="B15480" s="1" t="s">
        <v>18395</v>
      </c>
      <c r="C15480" s="2" t="s">
        <v>18370</v>
      </c>
      <c r="D15480" s="1" t="s">
        <v>19</v>
      </c>
      <c r="E15480" s="3" t="str">
        <f>HYPERLINK("https://fyndiq.se/produkt/dfe28e565d2e4c8d/", "2 Pack Samsung S21 FE - 9H Härdat Glass - Super Kvalitet 3D")</f>
        <v>2 Pack Samsung S21 FE - 9H Härdat Glass - Super Kvalitet 3D</v>
      </c>
      <c r="F15480" s="1" t="s">
        <v>276</v>
      </c>
      <c r="G15480" s="1" t="s">
        <v>277</v>
      </c>
      <c r="H15480" s="1" t="s">
        <v>278</v>
      </c>
      <c r="I15480" s="1" t="s">
        <v>16</v>
      </c>
      <c r="J15480" s="1" t="s">
        <v>23</v>
      </c>
      <c r="K15480" s="1" t="s">
        <v>16</v>
      </c>
      <c r="L15480" s="1" t="s">
        <v>16</v>
      </c>
      <c r="M15480" s="1" t="s">
        <v>16</v>
      </c>
      <c r="N15480" s="1" t="s">
        <v>16</v>
      </c>
      <c r="O15480" s="1">
        <v>63.2</v>
      </c>
      <c r="P15480" s="1">
        <v>1.0</v>
      </c>
    </row>
    <row r="15481">
      <c r="A15481" s="1" t="s">
        <v>29</v>
      </c>
      <c r="B15481" s="1" t="s">
        <v>18396</v>
      </c>
      <c r="C15481" s="2" t="s">
        <v>18370</v>
      </c>
      <c r="D15481" s="1" t="s">
        <v>19</v>
      </c>
      <c r="E15481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5481" s="1" t="s">
        <v>4254</v>
      </c>
      <c r="G15481" s="1" t="s">
        <v>4255</v>
      </c>
      <c r="H15481" s="1" t="s">
        <v>4256</v>
      </c>
      <c r="I15481" s="1" t="s">
        <v>16</v>
      </c>
      <c r="J15481" s="1" t="s">
        <v>23</v>
      </c>
      <c r="K15481" s="1" t="s">
        <v>16</v>
      </c>
      <c r="L15481" s="1" t="s">
        <v>16</v>
      </c>
      <c r="M15481" s="1" t="s">
        <v>16</v>
      </c>
      <c r="N15481" s="1" t="s">
        <v>16</v>
      </c>
      <c r="O15481" s="1">
        <v>79.2</v>
      </c>
      <c r="P15481" s="1">
        <v>1.0</v>
      </c>
    </row>
    <row r="15482">
      <c r="A15482" s="1" t="s">
        <v>29</v>
      </c>
      <c r="B15482" s="1" t="s">
        <v>18397</v>
      </c>
      <c r="C15482" s="2" t="s">
        <v>18370</v>
      </c>
      <c r="D15482" s="1" t="s">
        <v>19</v>
      </c>
      <c r="E15482" s="3" t="str">
        <f t="shared" ref="E15482:E15483" si="766">HYPERLINK("https://fyndiq.se/produkt/f7b16236096d401a/", "2-Pack Google Pixel 7A - Härdat glas 9H - Super kvalitet 3D Skärmskydd")</f>
        <v>2-Pack Google Pixel 7A - Härdat glas 9H - Super kvalitet 3D Skärmskydd</v>
      </c>
      <c r="F15482" s="1" t="s">
        <v>852</v>
      </c>
      <c r="G15482" s="1" t="s">
        <v>853</v>
      </c>
      <c r="H15482" s="1" t="s">
        <v>854</v>
      </c>
      <c r="I15482" s="1" t="s">
        <v>16</v>
      </c>
      <c r="J15482" s="1" t="s">
        <v>23</v>
      </c>
      <c r="K15482" s="1" t="s">
        <v>16</v>
      </c>
      <c r="L15482" s="1" t="s">
        <v>16</v>
      </c>
      <c r="M15482" s="1" t="s">
        <v>16</v>
      </c>
      <c r="N15482" s="1" t="s">
        <v>16</v>
      </c>
      <c r="O15482" s="1">
        <v>63.2</v>
      </c>
      <c r="P15482" s="1">
        <v>1.0</v>
      </c>
    </row>
    <row r="15483">
      <c r="A15483" s="1" t="s">
        <v>29</v>
      </c>
      <c r="B15483" s="1" t="s">
        <v>18398</v>
      </c>
      <c r="C15483" s="2" t="s">
        <v>18370</v>
      </c>
      <c r="D15483" s="1" t="s">
        <v>19</v>
      </c>
      <c r="E15483" s="3" t="str">
        <f t="shared" si="766"/>
        <v>2-Pack Google Pixel 7A - Härdat glas 9H - Super kvalitet 3D Skärmskydd</v>
      </c>
      <c r="F15483" s="1" t="s">
        <v>852</v>
      </c>
      <c r="G15483" s="1" t="s">
        <v>853</v>
      </c>
      <c r="H15483" s="1" t="s">
        <v>854</v>
      </c>
      <c r="I15483" s="1" t="s">
        <v>16</v>
      </c>
      <c r="J15483" s="1" t="s">
        <v>23</v>
      </c>
      <c r="K15483" s="1" t="s">
        <v>16</v>
      </c>
      <c r="L15483" s="1" t="s">
        <v>16</v>
      </c>
      <c r="M15483" s="1" t="s">
        <v>16</v>
      </c>
      <c r="N15483" s="1" t="s">
        <v>16</v>
      </c>
      <c r="O15483" s="1">
        <v>63.2</v>
      </c>
      <c r="P15483" s="1">
        <v>1.0</v>
      </c>
    </row>
    <row r="15484">
      <c r="A15484" s="1" t="s">
        <v>29</v>
      </c>
      <c r="B15484" s="1" t="s">
        <v>18399</v>
      </c>
      <c r="C15484" s="2" t="s">
        <v>18370</v>
      </c>
      <c r="D15484" s="1" t="s">
        <v>19</v>
      </c>
      <c r="E15484" s="3" t="str">
        <f>HYPERLINK("https://fyndiq.se/produkt/e0b5cbce33334680/", "2 Pack Sony Xperia 10 IV - Härdat glas 9H -Super Kvalitet 3D")</f>
        <v>2 Pack Sony Xperia 10 IV - Härdat glas 9H -Super Kvalitet 3D</v>
      </c>
      <c r="F15484" s="1" t="s">
        <v>250</v>
      </c>
      <c r="G15484" s="1" t="s">
        <v>251</v>
      </c>
      <c r="H15484" s="1" t="s">
        <v>252</v>
      </c>
      <c r="I15484" s="1" t="s">
        <v>16</v>
      </c>
      <c r="J15484" s="1" t="s">
        <v>23</v>
      </c>
      <c r="K15484" s="1" t="s">
        <v>16</v>
      </c>
      <c r="L15484" s="1" t="s">
        <v>16</v>
      </c>
      <c r="M15484" s="1" t="s">
        <v>16</v>
      </c>
      <c r="N15484" s="1" t="s">
        <v>16</v>
      </c>
      <c r="O15484" s="1">
        <v>71.2</v>
      </c>
      <c r="P15484" s="1">
        <v>1.0</v>
      </c>
    </row>
    <row r="15485">
      <c r="A15485" s="1" t="s">
        <v>29</v>
      </c>
      <c r="B15485" s="1" t="s">
        <v>18400</v>
      </c>
      <c r="C15485" s="2" t="s">
        <v>18370</v>
      </c>
      <c r="D15485" s="1" t="s">
        <v>19</v>
      </c>
      <c r="E15485" s="3" t="str">
        <f>HYPERLINK("https://fyndiq.se/produkt/1701efef4a084389/", "2-Pack Samsung Note 20 Ultra 5G Skärmskydd &amp; 2-Pack linsskydd - 9H GLAS")</f>
        <v>2-Pack Samsung Note 20 Ultra 5G Skärmskydd &amp; 2-Pack linsskydd - 9H GLAS</v>
      </c>
      <c r="F15485" s="1" t="s">
        <v>5843</v>
      </c>
      <c r="G15485" s="1" t="s">
        <v>5844</v>
      </c>
      <c r="H15485" s="1" t="s">
        <v>5845</v>
      </c>
      <c r="I15485" s="1" t="s">
        <v>16</v>
      </c>
      <c r="J15485" s="1" t="s">
        <v>23</v>
      </c>
      <c r="K15485" s="1" t="s">
        <v>16</v>
      </c>
      <c r="L15485" s="1" t="s">
        <v>16</v>
      </c>
      <c r="M15485" s="1" t="s">
        <v>16</v>
      </c>
      <c r="N15485" s="1" t="s">
        <v>16</v>
      </c>
      <c r="O15485" s="1">
        <v>79.2</v>
      </c>
      <c r="P15485" s="1">
        <v>1.0</v>
      </c>
    </row>
    <row r="15486">
      <c r="A15486" s="1" t="s">
        <v>29</v>
      </c>
      <c r="B15486" s="1" t="s">
        <v>18401</v>
      </c>
      <c r="C15486" s="2" t="s">
        <v>18370</v>
      </c>
      <c r="D15486" s="1" t="s">
        <v>19</v>
      </c>
      <c r="E15486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5486" s="1" t="s">
        <v>2242</v>
      </c>
      <c r="G15486" s="1" t="s">
        <v>2243</v>
      </c>
      <c r="H15486" s="1" t="s">
        <v>2244</v>
      </c>
      <c r="I15486" s="1" t="s">
        <v>16</v>
      </c>
      <c r="J15486" s="1" t="s">
        <v>23</v>
      </c>
      <c r="K15486" s="1" t="s">
        <v>16</v>
      </c>
      <c r="L15486" s="1" t="s">
        <v>16</v>
      </c>
      <c r="M15486" s="1" t="s">
        <v>16</v>
      </c>
      <c r="N15486" s="1" t="s">
        <v>16</v>
      </c>
      <c r="O15486" s="1">
        <v>63.2</v>
      </c>
      <c r="P15486" s="1">
        <v>1.0</v>
      </c>
    </row>
    <row r="15487">
      <c r="A15487" s="1" t="s">
        <v>29</v>
      </c>
      <c r="B15487" s="1" t="s">
        <v>18402</v>
      </c>
      <c r="C15487" s="2" t="s">
        <v>18370</v>
      </c>
      <c r="D15487" s="1" t="s">
        <v>19</v>
      </c>
      <c r="E15487" s="3" t="str">
        <f>HYPERLINK("https://fyndiq.se/produkt/3ab2b27145824729/", "2-Pack Samsung S21 Ultra - 9H Härdat Glass - Top Kvalitet")</f>
        <v>2-Pack Samsung S21 Ultra - 9H Härdat Glass - Top Kvalitet</v>
      </c>
      <c r="F15487" s="1" t="s">
        <v>7598</v>
      </c>
      <c r="G15487" s="1" t="s">
        <v>7599</v>
      </c>
      <c r="H15487" s="1" t="s">
        <v>7600</v>
      </c>
      <c r="I15487" s="1" t="s">
        <v>16</v>
      </c>
      <c r="J15487" s="1" t="s">
        <v>23</v>
      </c>
      <c r="K15487" s="1" t="s">
        <v>16</v>
      </c>
      <c r="L15487" s="1" t="s">
        <v>16</v>
      </c>
      <c r="M15487" s="1" t="s">
        <v>16</v>
      </c>
      <c r="N15487" s="1" t="s">
        <v>16</v>
      </c>
      <c r="O15487" s="1">
        <v>63.2</v>
      </c>
      <c r="P15487" s="1">
        <v>1.0</v>
      </c>
    </row>
    <row r="15488">
      <c r="A15488" s="1" t="s">
        <v>29</v>
      </c>
      <c r="B15488" s="1" t="s">
        <v>18403</v>
      </c>
      <c r="C15488" s="2" t="s">
        <v>18370</v>
      </c>
      <c r="D15488" s="1" t="s">
        <v>19</v>
      </c>
      <c r="E15488" s="3" t="str">
        <f>HYPERLINK("https://fyndiq.se/produkt/c47dc331e908415c/", "2 Pack - Samsung S22 ULTRA - 9H Härdat Glass - 3D Super Kvalitet")</f>
        <v>2 Pack - Samsung S22 ULTRA - 9H Härdat Glass - 3D Super Kvalitet</v>
      </c>
      <c r="F15488" s="1" t="s">
        <v>246</v>
      </c>
      <c r="G15488" s="1" t="s">
        <v>247</v>
      </c>
      <c r="H15488" s="1" t="s">
        <v>248</v>
      </c>
      <c r="I15488" s="1" t="s">
        <v>16</v>
      </c>
      <c r="J15488" s="1" t="s">
        <v>23</v>
      </c>
      <c r="K15488" s="1" t="s">
        <v>16</v>
      </c>
      <c r="L15488" s="1" t="s">
        <v>16</v>
      </c>
      <c r="M15488" s="1" t="s">
        <v>16</v>
      </c>
      <c r="N15488" s="1" t="s">
        <v>16</v>
      </c>
      <c r="O15488" s="1">
        <v>63.2</v>
      </c>
      <c r="P15488" s="1">
        <v>1.0</v>
      </c>
    </row>
    <row r="15489">
      <c r="A15489" s="1" t="s">
        <v>29</v>
      </c>
      <c r="B15489" s="1" t="s">
        <v>18404</v>
      </c>
      <c r="C15489" s="2" t="s">
        <v>18370</v>
      </c>
      <c r="D15489" s="1" t="s">
        <v>19</v>
      </c>
      <c r="E15489" s="3" t="str">
        <f>HYPERLINK("https://fyndiq.se/produkt/c0a4f843416f4ef7/", "1-Pack Samsung S21 FE (5G) Skärmskydd &amp; 1-Pack linsskydd - Härdat Glas 9H - Super kvalitet 3D")</f>
        <v>1-Pack Samsung S21 FE (5G) Skärmskydd &amp; 1-Pack linsskydd - Härdat Glas 9H - Super kvalitet 3D</v>
      </c>
      <c r="F15489" s="1" t="s">
        <v>6833</v>
      </c>
      <c r="G15489" s="1" t="s">
        <v>6834</v>
      </c>
      <c r="H15489" s="1" t="s">
        <v>6835</v>
      </c>
      <c r="I15489" s="1" t="s">
        <v>16</v>
      </c>
      <c r="J15489" s="1" t="s">
        <v>23</v>
      </c>
      <c r="K15489" s="1" t="s">
        <v>16</v>
      </c>
      <c r="L15489" s="1" t="s">
        <v>16</v>
      </c>
      <c r="M15489" s="1" t="s">
        <v>16</v>
      </c>
      <c r="N15489" s="1" t="s">
        <v>16</v>
      </c>
      <c r="O15489" s="1">
        <v>63.2</v>
      </c>
      <c r="P15489" s="1">
        <v>1.0</v>
      </c>
    </row>
    <row r="15490">
      <c r="A15490" s="1" t="s">
        <v>29</v>
      </c>
      <c r="B15490" s="1" t="s">
        <v>18405</v>
      </c>
      <c r="C15490" s="2" t="s">
        <v>18370</v>
      </c>
      <c r="D15490" s="1" t="s">
        <v>19</v>
      </c>
      <c r="E15490" s="3" t="str">
        <f>HYPERLINK("https://fyndiq.se/produkt/dfe28e565d2e4c8d/", "2 Pack Samsung S21 FE - 9H Härdat Glass - Super Kvalitet 3D")</f>
        <v>2 Pack Samsung S21 FE - 9H Härdat Glass - Super Kvalitet 3D</v>
      </c>
      <c r="F15490" s="1" t="s">
        <v>276</v>
      </c>
      <c r="G15490" s="1" t="s">
        <v>277</v>
      </c>
      <c r="H15490" s="1" t="s">
        <v>278</v>
      </c>
      <c r="I15490" s="1" t="s">
        <v>16</v>
      </c>
      <c r="J15490" s="1" t="s">
        <v>23</v>
      </c>
      <c r="K15490" s="1" t="s">
        <v>16</v>
      </c>
      <c r="L15490" s="1" t="s">
        <v>16</v>
      </c>
      <c r="M15490" s="1" t="s">
        <v>16</v>
      </c>
      <c r="N15490" s="1" t="s">
        <v>16</v>
      </c>
      <c r="O15490" s="1">
        <v>63.2</v>
      </c>
      <c r="P15490" s="1">
        <v>1.0</v>
      </c>
    </row>
    <row r="15491">
      <c r="A15491" s="1" t="s">
        <v>29</v>
      </c>
      <c r="B15491" s="1" t="s">
        <v>18406</v>
      </c>
      <c r="C15491" s="2" t="s">
        <v>18370</v>
      </c>
      <c r="D15491" s="1" t="s">
        <v>19</v>
      </c>
      <c r="E15491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5491" s="1" t="s">
        <v>1728</v>
      </c>
      <c r="G15491" s="1" t="s">
        <v>1729</v>
      </c>
      <c r="H15491" s="1" t="s">
        <v>1730</v>
      </c>
      <c r="I15491" s="1" t="s">
        <v>16</v>
      </c>
      <c r="J15491" s="1" t="s">
        <v>23</v>
      </c>
      <c r="K15491" s="1" t="s">
        <v>16</v>
      </c>
      <c r="L15491" s="1" t="s">
        <v>16</v>
      </c>
      <c r="M15491" s="1" t="s">
        <v>16</v>
      </c>
      <c r="N15491" s="1" t="s">
        <v>16</v>
      </c>
      <c r="O15491" s="1">
        <v>95.2</v>
      </c>
      <c r="P15491" s="1">
        <v>1.0</v>
      </c>
    </row>
    <row r="15492">
      <c r="A15492" s="1" t="s">
        <v>29</v>
      </c>
      <c r="B15492" s="1" t="s">
        <v>18407</v>
      </c>
      <c r="C15492" s="2" t="s">
        <v>18370</v>
      </c>
      <c r="D15492" s="1" t="s">
        <v>19</v>
      </c>
      <c r="E15492" s="3" t="str">
        <f>HYPERLINK("https://fyndiq.se/produkt/5fe024c87afd4dba/", "2-Pack SAMSUNG S24 ULTRA Skärmskydd - Härdat Glas 9H - Super kvalitet 3D")</f>
        <v>2-Pack SAMSUNG S24 ULTRA Skärmskydd - Härdat Glas 9H - Super kvalitet 3D</v>
      </c>
      <c r="F15492" s="1" t="s">
        <v>18408</v>
      </c>
      <c r="G15492" s="1" t="s">
        <v>18409</v>
      </c>
      <c r="H15492" s="1" t="s">
        <v>18410</v>
      </c>
      <c r="I15492" s="1" t="s">
        <v>16</v>
      </c>
      <c r="J15492" s="1" t="s">
        <v>23</v>
      </c>
      <c r="K15492" s="1" t="s">
        <v>16</v>
      </c>
      <c r="L15492" s="1" t="s">
        <v>16</v>
      </c>
      <c r="M15492" s="1" t="s">
        <v>16</v>
      </c>
      <c r="N15492" s="1" t="s">
        <v>16</v>
      </c>
      <c r="O15492" s="1">
        <v>79.2</v>
      </c>
      <c r="P15492" s="1">
        <v>1.0</v>
      </c>
    </row>
    <row r="15493">
      <c r="A15493" s="1" t="s">
        <v>29</v>
      </c>
      <c r="B15493" s="1" t="s">
        <v>18411</v>
      </c>
      <c r="C15493" s="2" t="s">
        <v>18370</v>
      </c>
      <c r="D15493" s="1" t="s">
        <v>19</v>
      </c>
      <c r="E15493" s="3" t="str">
        <f>HYPERLINK("https://fyndiq.se/produkt/8e9d4076ca854788/", "Skärmskydd Samsung Galaxy Note 10 Plus, härdat glas hög kvalitet")</f>
        <v>Skärmskydd Samsung Galaxy Note 10 Plus, härdat glas hög kvalitet</v>
      </c>
      <c r="F15493" s="1" t="s">
        <v>10445</v>
      </c>
      <c r="G15493" s="1" t="s">
        <v>10446</v>
      </c>
      <c r="H15493" s="1" t="s">
        <v>10447</v>
      </c>
      <c r="I15493" s="1" t="s">
        <v>16</v>
      </c>
      <c r="J15493" s="1" t="s">
        <v>23</v>
      </c>
      <c r="K15493" s="1" t="s">
        <v>16</v>
      </c>
      <c r="L15493" s="1" t="s">
        <v>16</v>
      </c>
      <c r="M15493" s="1" t="s">
        <v>16</v>
      </c>
      <c r="N15493" s="1" t="s">
        <v>16</v>
      </c>
      <c r="O15493" s="1">
        <v>55.2</v>
      </c>
      <c r="P15493" s="1">
        <v>1.0</v>
      </c>
    </row>
    <row r="15494">
      <c r="A15494" s="1" t="s">
        <v>29</v>
      </c>
      <c r="B15494" s="1" t="s">
        <v>18412</v>
      </c>
      <c r="C15494" s="2" t="s">
        <v>18370</v>
      </c>
      <c r="D15494" s="1" t="s">
        <v>19</v>
      </c>
      <c r="E15494" s="3" t="str">
        <f t="shared" ref="E15494:E15495" si="767">HYPERLINK("https://fyndiq.se/produkt/c90b30d5114944e3/", "2 Pack - Samsung S21 PLUS - 9H Härdat Glass - 3D Super Kvalitet")</f>
        <v>2 Pack - Samsung S21 PLUS - 9H Härdat Glass - 3D Super Kvalitet</v>
      </c>
      <c r="F15494" s="1" t="s">
        <v>4670</v>
      </c>
      <c r="G15494" s="1" t="s">
        <v>4671</v>
      </c>
      <c r="H15494" s="1" t="s">
        <v>4672</v>
      </c>
      <c r="I15494" s="1" t="s">
        <v>16</v>
      </c>
      <c r="J15494" s="1" t="s">
        <v>23</v>
      </c>
      <c r="K15494" s="1" t="s">
        <v>16</v>
      </c>
      <c r="L15494" s="1" t="s">
        <v>16</v>
      </c>
      <c r="M15494" s="1" t="s">
        <v>16</v>
      </c>
      <c r="N15494" s="1" t="s">
        <v>16</v>
      </c>
      <c r="O15494" s="1">
        <v>63.2</v>
      </c>
      <c r="P15494" s="1">
        <v>1.0</v>
      </c>
    </row>
    <row r="15495">
      <c r="A15495" s="1" t="s">
        <v>29</v>
      </c>
      <c r="B15495" s="1" t="s">
        <v>18413</v>
      </c>
      <c r="C15495" s="2" t="s">
        <v>18370</v>
      </c>
      <c r="D15495" s="1" t="s">
        <v>19</v>
      </c>
      <c r="E15495" s="3" t="str">
        <f t="shared" si="767"/>
        <v>2 Pack - Samsung S21 PLUS - 9H Härdat Glass - 3D Super Kvalitet</v>
      </c>
      <c r="F15495" s="1" t="s">
        <v>4670</v>
      </c>
      <c r="G15495" s="1" t="s">
        <v>4671</v>
      </c>
      <c r="H15495" s="1" t="s">
        <v>4672</v>
      </c>
      <c r="I15495" s="1" t="s">
        <v>16</v>
      </c>
      <c r="J15495" s="1" t="s">
        <v>23</v>
      </c>
      <c r="K15495" s="1" t="s">
        <v>16</v>
      </c>
      <c r="L15495" s="1" t="s">
        <v>16</v>
      </c>
      <c r="M15495" s="1" t="s">
        <v>16</v>
      </c>
      <c r="N15495" s="1" t="s">
        <v>16</v>
      </c>
      <c r="O15495" s="1">
        <v>63.2</v>
      </c>
      <c r="P15495" s="1">
        <v>1.0</v>
      </c>
    </row>
    <row r="15496">
      <c r="A15496" s="1" t="s">
        <v>29</v>
      </c>
      <c r="B15496" s="1" t="s">
        <v>18414</v>
      </c>
      <c r="C15496" s="2" t="s">
        <v>18370</v>
      </c>
      <c r="D15496" s="1" t="s">
        <v>19</v>
      </c>
      <c r="E15496" s="3" t="str">
        <f>HYPERLINK("https://fyndiq.se/produkt/71c054dfb7cb4551/", "2 Pack iPhone 8 Plus Vit - Härdat Glas 9H - Super Kvalitet 3D")</f>
        <v>2 Pack iPhone 8 Plus Vit - Härdat Glas 9H - Super Kvalitet 3D</v>
      </c>
      <c r="F15496" s="1" t="s">
        <v>1369</v>
      </c>
      <c r="G15496" s="1" t="s">
        <v>1370</v>
      </c>
      <c r="H15496" s="1" t="s">
        <v>1371</v>
      </c>
      <c r="I15496" s="1" t="s">
        <v>16</v>
      </c>
      <c r="J15496" s="1" t="s">
        <v>23</v>
      </c>
      <c r="K15496" s="1" t="s">
        <v>16</v>
      </c>
      <c r="L15496" s="1" t="s">
        <v>16</v>
      </c>
      <c r="M15496" s="1" t="s">
        <v>16</v>
      </c>
      <c r="N15496" s="1" t="s">
        <v>16</v>
      </c>
      <c r="O15496" s="1">
        <v>47.2</v>
      </c>
      <c r="P15496" s="1">
        <v>2.0</v>
      </c>
    </row>
    <row r="15497">
      <c r="A15497" s="1" t="s">
        <v>29</v>
      </c>
      <c r="B15497" s="1" t="s">
        <v>18415</v>
      </c>
      <c r="C15497" s="2" t="s">
        <v>18370</v>
      </c>
      <c r="D15497" s="1" t="s">
        <v>19</v>
      </c>
      <c r="E15497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5497" s="1" t="s">
        <v>35</v>
      </c>
      <c r="G15497" s="1" t="s">
        <v>36</v>
      </c>
      <c r="H15497" s="1" t="s">
        <v>37</v>
      </c>
      <c r="I15497" s="1" t="s">
        <v>16</v>
      </c>
      <c r="J15497" s="1" t="s">
        <v>23</v>
      </c>
      <c r="K15497" s="1" t="s">
        <v>16</v>
      </c>
      <c r="L15497" s="1" t="s">
        <v>16</v>
      </c>
      <c r="M15497" s="1" t="s">
        <v>16</v>
      </c>
      <c r="N15497" s="1" t="s">
        <v>16</v>
      </c>
      <c r="O15497" s="1">
        <v>63.2</v>
      </c>
      <c r="P15497" s="1">
        <v>2.0</v>
      </c>
    </row>
    <row r="15498">
      <c r="A15498" s="1" t="s">
        <v>29</v>
      </c>
      <c r="B15498" s="1" t="s">
        <v>18416</v>
      </c>
      <c r="C15498" s="2" t="s">
        <v>18370</v>
      </c>
      <c r="D15498" s="1" t="s">
        <v>19</v>
      </c>
      <c r="E15498" s="3" t="str">
        <f>HYPERLINK("https://fyndiq.se/produkt/21fa5ef4b8704a28/", "2-Pack Samsung Note 10 Plus - Härdat glas 9H - Super kvalitet 3D")</f>
        <v>2-Pack Samsung Note 10 Plus - Härdat glas 9H - Super kvalitet 3D</v>
      </c>
      <c r="F15498" s="1" t="s">
        <v>5705</v>
      </c>
      <c r="G15498" s="1" t="s">
        <v>5706</v>
      </c>
      <c r="H15498" s="1" t="s">
        <v>5707</v>
      </c>
      <c r="I15498" s="1" t="s">
        <v>16</v>
      </c>
      <c r="J15498" s="1" t="s">
        <v>23</v>
      </c>
      <c r="K15498" s="1" t="s">
        <v>16</v>
      </c>
      <c r="L15498" s="1" t="s">
        <v>16</v>
      </c>
      <c r="M15498" s="1" t="s">
        <v>16</v>
      </c>
      <c r="N15498" s="1" t="s">
        <v>16</v>
      </c>
      <c r="O15498" s="1">
        <v>63.2</v>
      </c>
      <c r="P15498" s="1">
        <v>1.0</v>
      </c>
    </row>
    <row r="15499">
      <c r="A15499" s="1" t="s">
        <v>29</v>
      </c>
      <c r="B15499" s="1" t="s">
        <v>18417</v>
      </c>
      <c r="C15499" s="2" t="s">
        <v>18370</v>
      </c>
      <c r="D15499" s="1" t="s">
        <v>19</v>
      </c>
      <c r="E15499" s="3" t="str">
        <f>HYPERLINK("https://fyndiq.se/produkt/e4b87757208946c3/", "2-Pack Samsung S10E Skärmskydd - Härdat Glas 9H - Super kvalitet 3D")</f>
        <v>2-Pack Samsung S10E Skärmskydd - Härdat Glas 9H - Super kvalitet 3D</v>
      </c>
      <c r="F15499" s="1" t="s">
        <v>95</v>
      </c>
      <c r="G15499" s="1" t="s">
        <v>96</v>
      </c>
      <c r="H15499" s="1" t="s">
        <v>97</v>
      </c>
      <c r="I15499" s="1" t="s">
        <v>16</v>
      </c>
      <c r="J15499" s="1" t="s">
        <v>23</v>
      </c>
      <c r="K15499" s="1" t="s">
        <v>16</v>
      </c>
      <c r="L15499" s="1" t="s">
        <v>16</v>
      </c>
      <c r="M15499" s="1" t="s">
        <v>16</v>
      </c>
      <c r="N15499" s="1" t="s">
        <v>16</v>
      </c>
      <c r="O15499" s="1">
        <v>63.2</v>
      </c>
      <c r="P15499" s="1">
        <v>1.0</v>
      </c>
    </row>
    <row r="15500">
      <c r="A15500" s="1" t="s">
        <v>29</v>
      </c>
      <c r="B15500" s="1" t="s">
        <v>18418</v>
      </c>
      <c r="C15500" s="2" t="s">
        <v>18370</v>
      </c>
      <c r="D15500" s="1" t="s">
        <v>19</v>
      </c>
      <c r="E15500" s="3" t="str">
        <f>HYPERLINK("https://fyndiq.se/produkt/2030c5450cfb4338/", "2 Pack Huawei P30 Pro - Härdat glas 9H – 3D Super kvalitet")</f>
        <v>2 Pack Huawei P30 Pro - Härdat glas 9H – 3D Super kvalitet</v>
      </c>
      <c r="F15500" s="1" t="s">
        <v>1091</v>
      </c>
      <c r="G15500" s="1" t="s">
        <v>1092</v>
      </c>
      <c r="H15500" s="1" t="s">
        <v>1093</v>
      </c>
      <c r="I15500" s="1" t="s">
        <v>16</v>
      </c>
      <c r="J15500" s="1" t="s">
        <v>23</v>
      </c>
      <c r="K15500" s="1" t="s">
        <v>16</v>
      </c>
      <c r="L15500" s="1" t="s">
        <v>16</v>
      </c>
      <c r="M15500" s="1" t="s">
        <v>16</v>
      </c>
      <c r="N15500" s="1" t="s">
        <v>16</v>
      </c>
      <c r="O15500" s="1">
        <v>71.2</v>
      </c>
      <c r="P15500" s="1">
        <v>1.0</v>
      </c>
    </row>
    <row r="15501">
      <c r="A15501" s="1" t="s">
        <v>29</v>
      </c>
      <c r="B15501" s="1" t="s">
        <v>18419</v>
      </c>
      <c r="C15501" s="2" t="s">
        <v>18370</v>
      </c>
      <c r="D15501" s="1" t="s">
        <v>19</v>
      </c>
      <c r="E15501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5501" s="1" t="s">
        <v>1654</v>
      </c>
      <c r="G15501" s="1" t="s">
        <v>1655</v>
      </c>
      <c r="H15501" s="1" t="s">
        <v>1656</v>
      </c>
      <c r="I15501" s="1" t="s">
        <v>16</v>
      </c>
      <c r="J15501" s="1" t="s">
        <v>23</v>
      </c>
      <c r="K15501" s="1" t="s">
        <v>16</v>
      </c>
      <c r="L15501" s="1" t="s">
        <v>16</v>
      </c>
      <c r="M15501" s="1" t="s">
        <v>16</v>
      </c>
      <c r="N15501" s="1" t="s">
        <v>16</v>
      </c>
      <c r="O15501" s="1">
        <v>55.2</v>
      </c>
      <c r="P15501" s="1">
        <v>1.0</v>
      </c>
    </row>
    <row r="15502">
      <c r="A15502" s="1" t="s">
        <v>29</v>
      </c>
      <c r="B15502" s="1" t="s">
        <v>18420</v>
      </c>
      <c r="C15502" s="2" t="s">
        <v>18370</v>
      </c>
      <c r="D15502" s="1" t="s">
        <v>19</v>
      </c>
      <c r="E15502" s="3" t="str">
        <f>HYPERLINK("https://fyndiq.se/produkt/a871a7da0b2249a8/", "2-Pack Iphone 11 Pro Max - 9H Härdat Glass - Top Kvalitet")</f>
        <v>2-Pack Iphone 11 Pro Max - 9H Härdat Glass - Top Kvalitet</v>
      </c>
      <c r="F15502" s="1" t="s">
        <v>559</v>
      </c>
      <c r="G15502" s="1" t="s">
        <v>560</v>
      </c>
      <c r="H15502" s="1" t="s">
        <v>561</v>
      </c>
      <c r="I15502" s="1" t="s">
        <v>16</v>
      </c>
      <c r="J15502" s="1" t="s">
        <v>23</v>
      </c>
      <c r="K15502" s="1" t="s">
        <v>16</v>
      </c>
      <c r="L15502" s="1" t="s">
        <v>16</v>
      </c>
      <c r="M15502" s="1" t="s">
        <v>16</v>
      </c>
      <c r="N15502" s="1" t="s">
        <v>16</v>
      </c>
      <c r="O15502" s="1">
        <v>47.2</v>
      </c>
      <c r="P15502" s="1">
        <v>1.0</v>
      </c>
    </row>
    <row r="15503">
      <c r="A15503" s="1" t="s">
        <v>29</v>
      </c>
      <c r="B15503" s="1" t="s">
        <v>18421</v>
      </c>
      <c r="C15503" s="2" t="s">
        <v>18370</v>
      </c>
      <c r="D15503" s="1" t="s">
        <v>19</v>
      </c>
      <c r="E15503" s="3" t="str">
        <f>HYPERLINK("https://fyndiq.se/produkt/22734eadceba4185/", "2 Pack Xiaomi Redmi Note 11 - Härdat glas 9H-Super kvalitet 3D")</f>
        <v>2 Pack Xiaomi Redmi Note 11 - Härdat glas 9H-Super kvalitet 3D</v>
      </c>
      <c r="F15503" s="1" t="s">
        <v>6184</v>
      </c>
      <c r="G15503" s="1" t="s">
        <v>6185</v>
      </c>
      <c r="H15503" s="1" t="s">
        <v>6186</v>
      </c>
      <c r="I15503" s="1" t="s">
        <v>16</v>
      </c>
      <c r="J15503" s="1" t="s">
        <v>23</v>
      </c>
      <c r="K15503" s="1" t="s">
        <v>16</v>
      </c>
      <c r="L15503" s="1" t="s">
        <v>16</v>
      </c>
      <c r="M15503" s="1" t="s">
        <v>16</v>
      </c>
      <c r="N15503" s="1" t="s">
        <v>16</v>
      </c>
      <c r="O15503" s="1">
        <v>63.2</v>
      </c>
      <c r="P15503" s="1">
        <v>1.0</v>
      </c>
    </row>
    <row r="15504">
      <c r="A15504" s="1" t="s">
        <v>29</v>
      </c>
      <c r="B15504" s="1" t="s">
        <v>18422</v>
      </c>
      <c r="C15504" s="2" t="s">
        <v>18370</v>
      </c>
      <c r="D15504" s="1" t="s">
        <v>19</v>
      </c>
      <c r="E15504" s="3" t="str">
        <f>HYPERLINK("https://fyndiq.se/produkt/a871a7da0b2249a8/", "2-Pack Iphone 11 Pro Max - 9H Härdat Glass - Top Kvalitet")</f>
        <v>2-Pack Iphone 11 Pro Max - 9H Härdat Glass - Top Kvalitet</v>
      </c>
      <c r="F15504" s="1" t="s">
        <v>559</v>
      </c>
      <c r="G15504" s="1" t="s">
        <v>560</v>
      </c>
      <c r="H15504" s="1" t="s">
        <v>561</v>
      </c>
      <c r="I15504" s="1" t="s">
        <v>16</v>
      </c>
      <c r="J15504" s="1" t="s">
        <v>23</v>
      </c>
      <c r="K15504" s="1" t="s">
        <v>16</v>
      </c>
      <c r="L15504" s="1" t="s">
        <v>16</v>
      </c>
      <c r="M15504" s="1" t="s">
        <v>16</v>
      </c>
      <c r="N15504" s="1" t="s">
        <v>16</v>
      </c>
      <c r="O15504" s="1">
        <v>47.2</v>
      </c>
      <c r="P15504" s="1">
        <v>1.0</v>
      </c>
    </row>
    <row r="15505">
      <c r="A15505" s="1" t="s">
        <v>29</v>
      </c>
      <c r="B15505" s="1" t="s">
        <v>18423</v>
      </c>
      <c r="C15505" s="2" t="s">
        <v>18370</v>
      </c>
      <c r="D15505" s="1" t="s">
        <v>19</v>
      </c>
      <c r="E15505" s="3" t="str">
        <f>HYPERLINK("https://fyndiq.se/produkt/3fee81d316cc43da/", "2-pack - iPhone 12 / 12 Pro - 9H Härdat Glass - Top Kvalitet")</f>
        <v>2-pack - iPhone 12 / 12 Pro - 9H Härdat Glass - Top Kvalitet</v>
      </c>
      <c r="F15505" s="1" t="s">
        <v>2499</v>
      </c>
      <c r="G15505" s="1" t="s">
        <v>2500</v>
      </c>
      <c r="H15505" s="1" t="s">
        <v>2067</v>
      </c>
      <c r="I15505" s="1" t="s">
        <v>16</v>
      </c>
      <c r="J15505" s="1" t="s">
        <v>23</v>
      </c>
      <c r="K15505" s="1" t="s">
        <v>16</v>
      </c>
      <c r="L15505" s="1" t="s">
        <v>16</v>
      </c>
      <c r="M15505" s="1" t="s">
        <v>16</v>
      </c>
      <c r="N15505" s="1" t="s">
        <v>16</v>
      </c>
      <c r="O15505" s="1">
        <v>47.2</v>
      </c>
      <c r="P15505" s="1">
        <v>1.0</v>
      </c>
    </row>
    <row r="15506">
      <c r="A15506" s="1" t="s">
        <v>29</v>
      </c>
      <c r="B15506" s="1" t="s">
        <v>18424</v>
      </c>
      <c r="C15506" s="2" t="s">
        <v>18370</v>
      </c>
      <c r="D15506" s="1" t="s">
        <v>19</v>
      </c>
      <c r="E15506" s="3" t="str">
        <f>HYPERLINK("https://fyndiq.se/produkt/df733e838e0d403c/", "2-pack - iPhone 12 Mini - 9H Härdat Glass - Top Kvalitet")</f>
        <v>2-pack - iPhone 12 Mini - 9H Härdat Glass - Top Kvalitet</v>
      </c>
      <c r="F15506" s="1" t="s">
        <v>6336</v>
      </c>
      <c r="G15506" s="1" t="s">
        <v>6337</v>
      </c>
      <c r="H15506" s="1" t="s">
        <v>2067</v>
      </c>
      <c r="I15506" s="1" t="s">
        <v>16</v>
      </c>
      <c r="J15506" s="1" t="s">
        <v>23</v>
      </c>
      <c r="K15506" s="1" t="s">
        <v>16</v>
      </c>
      <c r="L15506" s="1" t="s">
        <v>16</v>
      </c>
      <c r="M15506" s="1" t="s">
        <v>16</v>
      </c>
      <c r="N15506" s="1" t="s">
        <v>16</v>
      </c>
      <c r="O15506" s="1">
        <v>47.2</v>
      </c>
      <c r="P15506" s="1">
        <v>1.0</v>
      </c>
    </row>
    <row r="15507">
      <c r="A15507" s="1" t="s">
        <v>29</v>
      </c>
      <c r="B15507" s="1" t="s">
        <v>18425</v>
      </c>
      <c r="C15507" s="2" t="s">
        <v>18370</v>
      </c>
      <c r="D15507" s="1" t="s">
        <v>19</v>
      </c>
      <c r="E15507" s="3" t="str">
        <f t="shared" ref="E15507:E15508" si="768">HYPERLINK("https://fyndiq.se/produkt/0a890dd972c4463d/", "2-Pack Samsung Galaxy A52s 5G - Härdat glas 9H - Super kvalitet")</f>
        <v>2-Pack Samsung Galaxy A52s 5G - Härdat glas 9H - Super kvalitet</v>
      </c>
      <c r="F15507" s="1" t="s">
        <v>442</v>
      </c>
      <c r="G15507" s="1" t="s">
        <v>443</v>
      </c>
      <c r="H15507" s="1" t="s">
        <v>444</v>
      </c>
      <c r="I15507" s="1" t="s">
        <v>16</v>
      </c>
      <c r="J15507" s="1" t="s">
        <v>23</v>
      </c>
      <c r="K15507" s="1" t="s">
        <v>16</v>
      </c>
      <c r="L15507" s="1" t="s">
        <v>16</v>
      </c>
      <c r="M15507" s="1" t="s">
        <v>16</v>
      </c>
      <c r="N15507" s="1" t="s">
        <v>16</v>
      </c>
      <c r="O15507" s="1">
        <v>63.2</v>
      </c>
      <c r="P15507" s="1">
        <v>1.0</v>
      </c>
    </row>
    <row r="15508">
      <c r="A15508" s="1" t="s">
        <v>29</v>
      </c>
      <c r="B15508" s="1" t="s">
        <v>18426</v>
      </c>
      <c r="C15508" s="2" t="s">
        <v>18370</v>
      </c>
      <c r="D15508" s="1" t="s">
        <v>19</v>
      </c>
      <c r="E15508" s="3" t="str">
        <f t="shared" si="768"/>
        <v>2-Pack Samsung Galaxy A52s 5G - Härdat glas 9H - Super kvalitet</v>
      </c>
      <c r="F15508" s="1" t="s">
        <v>442</v>
      </c>
      <c r="G15508" s="1" t="s">
        <v>443</v>
      </c>
      <c r="H15508" s="1" t="s">
        <v>444</v>
      </c>
      <c r="I15508" s="1" t="s">
        <v>16</v>
      </c>
      <c r="J15508" s="1" t="s">
        <v>23</v>
      </c>
      <c r="K15508" s="1" t="s">
        <v>16</v>
      </c>
      <c r="L15508" s="1" t="s">
        <v>16</v>
      </c>
      <c r="M15508" s="1" t="s">
        <v>16</v>
      </c>
      <c r="N15508" s="1" t="s">
        <v>16</v>
      </c>
      <c r="O15508" s="1">
        <v>63.2</v>
      </c>
      <c r="P15508" s="1">
        <v>2.0</v>
      </c>
    </row>
    <row r="15509">
      <c r="A15509" s="1" t="s">
        <v>29</v>
      </c>
      <c r="B15509" s="1" t="s">
        <v>18427</v>
      </c>
      <c r="C15509" s="2" t="s">
        <v>18370</v>
      </c>
      <c r="D15509" s="1" t="s">
        <v>19</v>
      </c>
      <c r="E15509" s="3" t="str">
        <f>HYPERLINK("https://fyndiq.se/produkt/ef10e4ba492c46df/", "2-Pack Samsung S23 FE 5G - 9H Härdat Glass - Super Kvalitet 3D")</f>
        <v>2-Pack Samsung S23 FE 5G - 9H Härdat Glass - Super Kvalitet 3D</v>
      </c>
      <c r="F15509" s="1" t="s">
        <v>2521</v>
      </c>
      <c r="G15509" s="1" t="s">
        <v>2522</v>
      </c>
      <c r="H15509" s="1" t="s">
        <v>2523</v>
      </c>
      <c r="I15509" s="1" t="s">
        <v>16</v>
      </c>
      <c r="J15509" s="1" t="s">
        <v>23</v>
      </c>
      <c r="K15509" s="1" t="s">
        <v>16</v>
      </c>
      <c r="L15509" s="1" t="s">
        <v>16</v>
      </c>
      <c r="M15509" s="1" t="s">
        <v>16</v>
      </c>
      <c r="N15509" s="1" t="s">
        <v>16</v>
      </c>
      <c r="O15509" s="1">
        <v>63.2</v>
      </c>
      <c r="P15509" s="1">
        <v>1.0</v>
      </c>
    </row>
    <row r="15510">
      <c r="A15510" s="1" t="s">
        <v>29</v>
      </c>
      <c r="B15510" s="1" t="s">
        <v>18428</v>
      </c>
      <c r="C15510" s="2" t="s">
        <v>18370</v>
      </c>
      <c r="D15510" s="1" t="s">
        <v>19</v>
      </c>
      <c r="E1551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510" s="1" t="s">
        <v>2144</v>
      </c>
      <c r="G15510" s="1" t="s">
        <v>2145</v>
      </c>
      <c r="H15510" s="1" t="s">
        <v>2146</v>
      </c>
      <c r="I15510" s="1" t="s">
        <v>16</v>
      </c>
      <c r="J15510" s="1" t="s">
        <v>23</v>
      </c>
      <c r="K15510" s="1" t="s">
        <v>16</v>
      </c>
      <c r="L15510" s="1" t="s">
        <v>16</v>
      </c>
      <c r="M15510" s="1" t="s">
        <v>16</v>
      </c>
      <c r="N15510" s="1" t="s">
        <v>16</v>
      </c>
      <c r="O15510" s="1">
        <v>63.2</v>
      </c>
      <c r="P15510" s="1">
        <v>1.0</v>
      </c>
    </row>
    <row r="15511">
      <c r="A15511" s="1" t="s">
        <v>29</v>
      </c>
      <c r="B15511" s="1" t="s">
        <v>18429</v>
      </c>
      <c r="C15511" s="2" t="s">
        <v>18370</v>
      </c>
      <c r="D15511" s="1" t="s">
        <v>19</v>
      </c>
      <c r="E15511" s="3" t="str">
        <f t="shared" ref="E15511:E15513" si="769">HYPERLINK("https://fyndiq.se/produkt/ef10e4ba492c46df/", "2-Pack Samsung S23 FE 5G - 9H Härdat Glass - Super Kvalitet 3D")</f>
        <v>2-Pack Samsung S23 FE 5G - 9H Härdat Glass - Super Kvalitet 3D</v>
      </c>
      <c r="F15511" s="1" t="s">
        <v>2521</v>
      </c>
      <c r="G15511" s="1" t="s">
        <v>2522</v>
      </c>
      <c r="H15511" s="1" t="s">
        <v>2523</v>
      </c>
      <c r="I15511" s="1" t="s">
        <v>16</v>
      </c>
      <c r="J15511" s="1" t="s">
        <v>23</v>
      </c>
      <c r="K15511" s="1" t="s">
        <v>16</v>
      </c>
      <c r="L15511" s="1" t="s">
        <v>16</v>
      </c>
      <c r="M15511" s="1" t="s">
        <v>16</v>
      </c>
      <c r="N15511" s="1" t="s">
        <v>16</v>
      </c>
      <c r="O15511" s="1">
        <v>63.2</v>
      </c>
      <c r="P15511" s="1">
        <v>1.0</v>
      </c>
    </row>
    <row r="15512">
      <c r="A15512" s="1" t="s">
        <v>29</v>
      </c>
      <c r="B15512" s="1" t="s">
        <v>18430</v>
      </c>
      <c r="C15512" s="2" t="s">
        <v>18370</v>
      </c>
      <c r="D15512" s="1" t="s">
        <v>19</v>
      </c>
      <c r="E15512" s="3" t="str">
        <f t="shared" si="769"/>
        <v>2-Pack Samsung S23 FE 5G - 9H Härdat Glass - Super Kvalitet 3D</v>
      </c>
      <c r="F15512" s="1" t="s">
        <v>2521</v>
      </c>
      <c r="G15512" s="1" t="s">
        <v>2522</v>
      </c>
      <c r="H15512" s="1" t="s">
        <v>2523</v>
      </c>
      <c r="I15512" s="1" t="s">
        <v>16</v>
      </c>
      <c r="J15512" s="1" t="s">
        <v>23</v>
      </c>
      <c r="K15512" s="1" t="s">
        <v>16</v>
      </c>
      <c r="L15512" s="1" t="s">
        <v>16</v>
      </c>
      <c r="M15512" s="1" t="s">
        <v>16</v>
      </c>
      <c r="N15512" s="1" t="s">
        <v>16</v>
      </c>
      <c r="O15512" s="1">
        <v>63.2</v>
      </c>
      <c r="P15512" s="1">
        <v>1.0</v>
      </c>
    </row>
    <row r="15513">
      <c r="A15513" s="1" t="s">
        <v>29</v>
      </c>
      <c r="B15513" s="1" t="s">
        <v>18431</v>
      </c>
      <c r="C15513" s="2" t="s">
        <v>18370</v>
      </c>
      <c r="D15513" s="1" t="s">
        <v>19</v>
      </c>
      <c r="E15513" s="3" t="str">
        <f t="shared" si="769"/>
        <v>2-Pack Samsung S23 FE 5G - 9H Härdat Glass - Super Kvalitet 3D</v>
      </c>
      <c r="F15513" s="1" t="s">
        <v>2521</v>
      </c>
      <c r="G15513" s="1" t="s">
        <v>2522</v>
      </c>
      <c r="H15513" s="1" t="s">
        <v>2523</v>
      </c>
      <c r="I15513" s="1" t="s">
        <v>16</v>
      </c>
      <c r="J15513" s="1" t="s">
        <v>23</v>
      </c>
      <c r="K15513" s="1" t="s">
        <v>16</v>
      </c>
      <c r="L15513" s="1" t="s">
        <v>16</v>
      </c>
      <c r="M15513" s="1" t="s">
        <v>16</v>
      </c>
      <c r="N15513" s="1" t="s">
        <v>16</v>
      </c>
      <c r="O15513" s="1">
        <v>63.2</v>
      </c>
      <c r="P15513" s="1">
        <v>1.0</v>
      </c>
    </row>
    <row r="15514">
      <c r="A15514" s="1" t="s">
        <v>29</v>
      </c>
      <c r="B15514" s="1" t="s">
        <v>18432</v>
      </c>
      <c r="C15514" s="2" t="s">
        <v>18370</v>
      </c>
      <c r="D15514" s="1" t="s">
        <v>19</v>
      </c>
      <c r="E15514" s="3" t="str">
        <f t="shared" ref="E15514:E15515" si="770">HYPERLINK("https://fyndiq.se/produkt/e9c1dd33f1fd4d17/", "2-Pack Samsung Galaxy S21 5G - Härdat Glas Skärmskydd 9H - HD")</f>
        <v>2-Pack Samsung Galaxy S21 5G - Härdat Glas Skärmskydd 9H - HD</v>
      </c>
      <c r="F15514" s="1" t="s">
        <v>454</v>
      </c>
      <c r="G15514" s="1" t="s">
        <v>455</v>
      </c>
      <c r="H15514" s="1" t="s">
        <v>456</v>
      </c>
      <c r="I15514" s="1" t="s">
        <v>16</v>
      </c>
      <c r="J15514" s="1" t="s">
        <v>23</v>
      </c>
      <c r="K15514" s="1" t="s">
        <v>16</v>
      </c>
      <c r="L15514" s="1" t="s">
        <v>16</v>
      </c>
      <c r="M15514" s="1" t="s">
        <v>16</v>
      </c>
      <c r="N15514" s="1" t="s">
        <v>16</v>
      </c>
      <c r="O15514" s="1">
        <v>63.2</v>
      </c>
      <c r="P15514" s="1">
        <v>1.0</v>
      </c>
    </row>
    <row r="15515">
      <c r="A15515" s="1" t="s">
        <v>29</v>
      </c>
      <c r="B15515" s="1" t="s">
        <v>18433</v>
      </c>
      <c r="C15515" s="2" t="s">
        <v>18370</v>
      </c>
      <c r="D15515" s="1" t="s">
        <v>19</v>
      </c>
      <c r="E15515" s="3" t="str">
        <f t="shared" si="770"/>
        <v>2-Pack Samsung Galaxy S21 5G - Härdat Glas Skärmskydd 9H - HD</v>
      </c>
      <c r="F15515" s="1" t="s">
        <v>454</v>
      </c>
      <c r="G15515" s="1" t="s">
        <v>455</v>
      </c>
      <c r="H15515" s="1" t="s">
        <v>456</v>
      </c>
      <c r="I15515" s="1" t="s">
        <v>16</v>
      </c>
      <c r="J15515" s="1" t="s">
        <v>23</v>
      </c>
      <c r="K15515" s="1" t="s">
        <v>16</v>
      </c>
      <c r="L15515" s="1" t="s">
        <v>16</v>
      </c>
      <c r="M15515" s="1" t="s">
        <v>16</v>
      </c>
      <c r="N15515" s="1" t="s">
        <v>16</v>
      </c>
      <c r="O15515" s="1">
        <v>63.2</v>
      </c>
      <c r="P15515" s="1">
        <v>1.0</v>
      </c>
    </row>
    <row r="15516">
      <c r="A15516" s="1" t="s">
        <v>29</v>
      </c>
      <c r="B15516" s="1" t="s">
        <v>18434</v>
      </c>
      <c r="C15516" s="2" t="s">
        <v>18370</v>
      </c>
      <c r="D15516" s="1" t="s">
        <v>19</v>
      </c>
      <c r="E15516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5516" s="1" t="s">
        <v>508</v>
      </c>
      <c r="G15516" s="1" t="s">
        <v>509</v>
      </c>
      <c r="H15516" s="1" t="s">
        <v>510</v>
      </c>
      <c r="I15516" s="1" t="s">
        <v>16</v>
      </c>
      <c r="J15516" s="1" t="s">
        <v>23</v>
      </c>
      <c r="K15516" s="1" t="s">
        <v>16</v>
      </c>
      <c r="L15516" s="1" t="s">
        <v>16</v>
      </c>
      <c r="M15516" s="1" t="s">
        <v>16</v>
      </c>
      <c r="N15516" s="1" t="s">
        <v>16</v>
      </c>
      <c r="O15516" s="1">
        <v>63.2</v>
      </c>
      <c r="P15516" s="1">
        <v>1.0</v>
      </c>
    </row>
    <row r="15517">
      <c r="A15517" s="1" t="s">
        <v>29</v>
      </c>
      <c r="B15517" s="1" t="s">
        <v>18435</v>
      </c>
      <c r="C15517" s="2" t="s">
        <v>18370</v>
      </c>
      <c r="D15517" s="1" t="s">
        <v>19</v>
      </c>
      <c r="E15517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15517" s="1" t="s">
        <v>7116</v>
      </c>
      <c r="G15517" s="1" t="s">
        <v>7117</v>
      </c>
      <c r="H15517" s="1" t="s">
        <v>7118</v>
      </c>
      <c r="I15517" s="1" t="s">
        <v>16</v>
      </c>
      <c r="J15517" s="1" t="s">
        <v>23</v>
      </c>
      <c r="K15517" s="1" t="s">
        <v>16</v>
      </c>
      <c r="L15517" s="1" t="s">
        <v>16</v>
      </c>
      <c r="M15517" s="1" t="s">
        <v>16</v>
      </c>
      <c r="N15517" s="1" t="s">
        <v>16</v>
      </c>
      <c r="O15517" s="1">
        <v>63.2</v>
      </c>
      <c r="P15517" s="1">
        <v>1.0</v>
      </c>
    </row>
    <row r="15518">
      <c r="A15518" s="1" t="s">
        <v>29</v>
      </c>
      <c r="B15518" s="1" t="s">
        <v>18436</v>
      </c>
      <c r="C15518" s="2" t="s">
        <v>18370</v>
      </c>
      <c r="D15518" s="1" t="s">
        <v>19</v>
      </c>
      <c r="E15518" s="3" t="str">
        <f>HYPERLINK("https://fyndiq.se/produkt/a0d7f65ecb814751/", "2-Pack Apple Watch 8 Ultra 49mm -Härdat glas 9H – Super kvalitet 3D Skärmskydd")</f>
        <v>2-Pack Apple Watch 8 Ultra 49mm -Härdat glas 9H – Super kvalitet 3D Skärmskydd</v>
      </c>
      <c r="F15518" s="1" t="s">
        <v>18437</v>
      </c>
      <c r="G15518" s="1" t="s">
        <v>18438</v>
      </c>
      <c r="H15518" s="1" t="s">
        <v>18439</v>
      </c>
      <c r="I15518" s="1" t="s">
        <v>16</v>
      </c>
      <c r="J15518" s="1" t="s">
        <v>23</v>
      </c>
      <c r="K15518" s="1" t="s">
        <v>16</v>
      </c>
      <c r="L15518" s="1" t="s">
        <v>16</v>
      </c>
      <c r="M15518" s="1" t="s">
        <v>16</v>
      </c>
      <c r="N15518" s="1" t="s">
        <v>16</v>
      </c>
      <c r="O15518" s="1">
        <v>63.2</v>
      </c>
      <c r="P15518" s="1">
        <v>1.0</v>
      </c>
    </row>
    <row r="15519">
      <c r="A15519" s="1" t="s">
        <v>29</v>
      </c>
      <c r="B15519" s="1" t="s">
        <v>18440</v>
      </c>
      <c r="C15519" s="2" t="s">
        <v>18370</v>
      </c>
      <c r="D15519" s="1" t="s">
        <v>19</v>
      </c>
      <c r="E15519" s="3" t="str">
        <f>HYPERLINK("https://fyndiq.se/produkt/385e2b93efd34bdb/", "2-Pack Samsung Galaxy A03 - Härdat Glas 9H - Super Kvalitet 3D")</f>
        <v>2-Pack Samsung Galaxy A03 - Härdat Glas 9H - Super Kvalitet 3D</v>
      </c>
      <c r="F15519" s="1" t="s">
        <v>481</v>
      </c>
      <c r="G15519" s="1" t="s">
        <v>482</v>
      </c>
      <c r="H15519" s="1" t="s">
        <v>483</v>
      </c>
      <c r="I15519" s="1" t="s">
        <v>16</v>
      </c>
      <c r="J15519" s="1" t="s">
        <v>23</v>
      </c>
      <c r="K15519" s="1" t="s">
        <v>16</v>
      </c>
      <c r="L15519" s="1" t="s">
        <v>16</v>
      </c>
      <c r="M15519" s="1" t="s">
        <v>16</v>
      </c>
      <c r="N15519" s="1" t="s">
        <v>16</v>
      </c>
      <c r="O15519" s="1">
        <v>63.2</v>
      </c>
      <c r="P15519" s="1">
        <v>1.0</v>
      </c>
    </row>
    <row r="15520">
      <c r="A15520" s="1" t="s">
        <v>29</v>
      </c>
      <c r="B15520" s="1" t="s">
        <v>18441</v>
      </c>
      <c r="C15520" s="2" t="s">
        <v>18370</v>
      </c>
      <c r="D15520" s="1" t="s">
        <v>19</v>
      </c>
      <c r="E15520" s="3" t="str">
        <f>HYPERLINK("https://fyndiq.se/produkt/e19fcc2ab2124f8a/", "2-Pack Iphone 13 Pro - 9H Härdat Glass - Top Kvalitet  3D")</f>
        <v>2-Pack Iphone 13 Pro - 9H Härdat Glass - Top Kvalitet  3D</v>
      </c>
      <c r="F15520" s="1" t="s">
        <v>555</v>
      </c>
      <c r="G15520" s="1" t="s">
        <v>556</v>
      </c>
      <c r="H15520" s="1" t="s">
        <v>557</v>
      </c>
      <c r="I15520" s="1" t="s">
        <v>16</v>
      </c>
      <c r="J15520" s="1" t="s">
        <v>23</v>
      </c>
      <c r="K15520" s="1" t="s">
        <v>16</v>
      </c>
      <c r="L15520" s="1" t="s">
        <v>16</v>
      </c>
      <c r="M15520" s="1" t="s">
        <v>16</v>
      </c>
      <c r="N15520" s="1" t="s">
        <v>16</v>
      </c>
      <c r="O15520" s="1">
        <v>47.2</v>
      </c>
      <c r="P15520" s="1">
        <v>1.0</v>
      </c>
    </row>
    <row r="15521">
      <c r="A15521" s="1" t="s">
        <v>29</v>
      </c>
      <c r="B15521" s="1" t="s">
        <v>18442</v>
      </c>
      <c r="C15521" s="2" t="s">
        <v>18370</v>
      </c>
      <c r="D15521" s="1" t="s">
        <v>19</v>
      </c>
      <c r="E15521" s="3" t="str">
        <f>HYPERLINK("https://fyndiq.se/produkt/0df6cad26c89414b/", "2 Pack Samsung S22 PLUS - 9H Härdat Glass - 3D Super Kvalitet")</f>
        <v>2 Pack Samsung S22 PLUS - 9H Härdat Glass - 3D Super Kvalitet</v>
      </c>
      <c r="F15521" s="1" t="s">
        <v>2472</v>
      </c>
      <c r="G15521" s="1" t="s">
        <v>2473</v>
      </c>
      <c r="H15521" s="1" t="s">
        <v>2474</v>
      </c>
      <c r="I15521" s="1" t="s">
        <v>16</v>
      </c>
      <c r="J15521" s="1" t="s">
        <v>23</v>
      </c>
      <c r="K15521" s="1" t="s">
        <v>16</v>
      </c>
      <c r="L15521" s="1" t="s">
        <v>16</v>
      </c>
      <c r="M15521" s="1" t="s">
        <v>16</v>
      </c>
      <c r="N15521" s="1" t="s">
        <v>16</v>
      </c>
      <c r="O15521" s="1">
        <v>63.2</v>
      </c>
      <c r="P15521" s="1">
        <v>1.0</v>
      </c>
    </row>
    <row r="15522">
      <c r="A15522" s="1" t="s">
        <v>29</v>
      </c>
      <c r="B15522" s="1" t="s">
        <v>18443</v>
      </c>
      <c r="C15522" s="2" t="s">
        <v>18370</v>
      </c>
      <c r="D15522" s="1" t="s">
        <v>19</v>
      </c>
      <c r="E15522" s="3" t="str">
        <f>HYPERLINK("https://fyndiq.se/produkt/d944c21753714dfa/", "Mobiltelefon Ringljus med 40 LED och 3 Ljuslägen")</f>
        <v>Mobiltelefon Ringljus med 40 LED och 3 Ljuslägen</v>
      </c>
      <c r="F15522" s="1" t="s">
        <v>17529</v>
      </c>
      <c r="G15522" s="1" t="s">
        <v>17530</v>
      </c>
      <c r="H15522" s="1" t="s">
        <v>17531</v>
      </c>
      <c r="I15522" s="1" t="s">
        <v>16</v>
      </c>
      <c r="J15522" s="1" t="s">
        <v>23</v>
      </c>
      <c r="K15522" s="1" t="s">
        <v>16</v>
      </c>
      <c r="L15522" s="1" t="s">
        <v>16</v>
      </c>
      <c r="M15522" s="1" t="s">
        <v>16</v>
      </c>
      <c r="N15522" s="1" t="s">
        <v>16</v>
      </c>
      <c r="O15522" s="1">
        <v>79.2</v>
      </c>
      <c r="P15522" s="1">
        <v>1.0</v>
      </c>
    </row>
    <row r="15523">
      <c r="A15523" s="1" t="s">
        <v>29</v>
      </c>
      <c r="B15523" s="1" t="s">
        <v>18444</v>
      </c>
      <c r="C15523" s="2" t="s">
        <v>18445</v>
      </c>
      <c r="D15523" s="1" t="s">
        <v>19</v>
      </c>
      <c r="E15523" s="3" t="str">
        <f>HYPERLINK("https://fyndiq.se/produkt/3793e0f6281f49f6/", "2-Pack Iphone 11 / XR - 9H Härdat Glass - Top Kvalitet")</f>
        <v>2-Pack Iphone 11 / XR - 9H Härdat Glass - Top Kvalitet</v>
      </c>
      <c r="F15523" s="1" t="s">
        <v>371</v>
      </c>
      <c r="G15523" s="1" t="s">
        <v>372</v>
      </c>
      <c r="H15523" s="1" t="s">
        <v>373</v>
      </c>
      <c r="I15523" s="1" t="s">
        <v>16</v>
      </c>
      <c r="J15523" s="1" t="s">
        <v>23</v>
      </c>
      <c r="K15523" s="1" t="s">
        <v>16</v>
      </c>
      <c r="L15523" s="1" t="s">
        <v>16</v>
      </c>
      <c r="M15523" s="1" t="s">
        <v>16</v>
      </c>
      <c r="N15523" s="1" t="s">
        <v>16</v>
      </c>
      <c r="O15523" s="1">
        <v>47.2</v>
      </c>
      <c r="P15523" s="1">
        <v>1.0</v>
      </c>
    </row>
    <row r="15524">
      <c r="A15524" s="1" t="s">
        <v>29</v>
      </c>
      <c r="B15524" s="1" t="s">
        <v>18446</v>
      </c>
      <c r="C15524" s="2" t="s">
        <v>18445</v>
      </c>
      <c r="D15524" s="1" t="s">
        <v>19</v>
      </c>
      <c r="E15524" s="3" t="str">
        <f>HYPERLINK("https://fyndiq.se/produkt/a871a7da0b2249a8/", "2-Pack Iphone 11 Pro Max - 9H Härdat Glass - Top Kvalitet")</f>
        <v>2-Pack Iphone 11 Pro Max - 9H Härdat Glass - Top Kvalitet</v>
      </c>
      <c r="F15524" s="1" t="s">
        <v>559</v>
      </c>
      <c r="G15524" s="1" t="s">
        <v>560</v>
      </c>
      <c r="H15524" s="1" t="s">
        <v>561</v>
      </c>
      <c r="I15524" s="1" t="s">
        <v>16</v>
      </c>
      <c r="J15524" s="1" t="s">
        <v>23</v>
      </c>
      <c r="K15524" s="1" t="s">
        <v>16</v>
      </c>
      <c r="L15524" s="1" t="s">
        <v>16</v>
      </c>
      <c r="M15524" s="1" t="s">
        <v>16</v>
      </c>
      <c r="N15524" s="1" t="s">
        <v>16</v>
      </c>
      <c r="O15524" s="1">
        <v>47.2</v>
      </c>
      <c r="P15524" s="1">
        <v>1.0</v>
      </c>
    </row>
    <row r="15525">
      <c r="A15525" s="1" t="s">
        <v>29</v>
      </c>
      <c r="B15525" s="1" t="s">
        <v>18447</v>
      </c>
      <c r="C15525" s="2" t="s">
        <v>18445</v>
      </c>
      <c r="D15525" s="1" t="s">
        <v>19</v>
      </c>
      <c r="E15525" s="3" t="str">
        <f>HYPERLINK("https://fyndiq.se/produkt/48b46200dc014b3e/", "2-Pack Iphone 8 Vit -Härdat Glas 9H-Super Kvalitet 3D Skärmskydd")</f>
        <v>2-Pack Iphone 8 Vit -Härdat Glas 9H-Super Kvalitet 3D Skärmskydd</v>
      </c>
      <c r="F15525" s="1" t="s">
        <v>2562</v>
      </c>
      <c r="G15525" s="1" t="s">
        <v>2563</v>
      </c>
      <c r="H15525" s="1" t="s">
        <v>2564</v>
      </c>
      <c r="I15525" s="1" t="s">
        <v>16</v>
      </c>
      <c r="J15525" s="1" t="s">
        <v>23</v>
      </c>
      <c r="K15525" s="1" t="s">
        <v>16</v>
      </c>
      <c r="L15525" s="1" t="s">
        <v>16</v>
      </c>
      <c r="M15525" s="1" t="s">
        <v>16</v>
      </c>
      <c r="N15525" s="1" t="s">
        <v>16</v>
      </c>
      <c r="O15525" s="1">
        <v>47.2</v>
      </c>
      <c r="P15525" s="1">
        <v>1.0</v>
      </c>
    </row>
    <row r="15526">
      <c r="A15526" s="1" t="s">
        <v>29</v>
      </c>
      <c r="B15526" s="1" t="s">
        <v>18448</v>
      </c>
      <c r="C15526" s="2" t="s">
        <v>18445</v>
      </c>
      <c r="D15526" s="1" t="s">
        <v>19</v>
      </c>
      <c r="E15526" s="3" t="str">
        <f>HYPERLINK("https://fyndiq.se/produkt/6ff896a82a134dbd/", "2-Pack IPhone 12 Mini - Härdat Glas 9H - Super Kvalitet 3D")</f>
        <v>2-Pack IPhone 12 Mini - Härdat Glas 9H - Super Kvalitet 3D</v>
      </c>
      <c r="F15526" s="1" t="s">
        <v>55</v>
      </c>
      <c r="G15526" s="1" t="s">
        <v>56</v>
      </c>
      <c r="H15526" s="1" t="s">
        <v>57</v>
      </c>
      <c r="I15526" s="1" t="s">
        <v>16</v>
      </c>
      <c r="J15526" s="1" t="s">
        <v>23</v>
      </c>
      <c r="K15526" s="1" t="s">
        <v>16</v>
      </c>
      <c r="L15526" s="1" t="s">
        <v>16</v>
      </c>
      <c r="M15526" s="1" t="s">
        <v>16</v>
      </c>
      <c r="N15526" s="1" t="s">
        <v>16</v>
      </c>
      <c r="O15526" s="1">
        <v>47.2</v>
      </c>
      <c r="P15526" s="1">
        <v>1.0</v>
      </c>
    </row>
    <row r="15527">
      <c r="A15527" s="1" t="s">
        <v>29</v>
      </c>
      <c r="B15527" s="1" t="s">
        <v>18449</v>
      </c>
      <c r="C15527" s="2" t="s">
        <v>18445</v>
      </c>
      <c r="D15527" s="1" t="s">
        <v>19</v>
      </c>
      <c r="E15527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5527" s="1" t="s">
        <v>599</v>
      </c>
      <c r="G15527" s="1" t="s">
        <v>600</v>
      </c>
      <c r="H15527" s="1" t="s">
        <v>601</v>
      </c>
      <c r="I15527" s="1" t="s">
        <v>16</v>
      </c>
      <c r="J15527" s="1" t="s">
        <v>23</v>
      </c>
      <c r="K15527" s="1" t="s">
        <v>16</v>
      </c>
      <c r="L15527" s="1" t="s">
        <v>16</v>
      </c>
      <c r="M15527" s="1" t="s">
        <v>16</v>
      </c>
      <c r="N15527" s="1" t="s">
        <v>16</v>
      </c>
      <c r="O15527" s="1">
        <v>71.2</v>
      </c>
      <c r="P15527" s="1">
        <v>1.0</v>
      </c>
    </row>
    <row r="15528">
      <c r="A15528" s="1" t="s">
        <v>29</v>
      </c>
      <c r="B15528" s="1" t="s">
        <v>18450</v>
      </c>
      <c r="C15528" s="2" t="s">
        <v>18445</v>
      </c>
      <c r="D15528" s="1" t="s">
        <v>19</v>
      </c>
      <c r="E15528" s="3" t="str">
        <f>HYPERLINK("https://fyndiq.se/produkt/925ae49423884615/", "2-Pack Samsung S22 Ultra Skärmskydd &amp; 1-Pack linsskydd -9H GLAS")</f>
        <v>2-Pack Samsung S22 Ultra Skärmskydd &amp; 1-Pack linsskydd -9H GLAS</v>
      </c>
      <c r="F15528" s="1" t="s">
        <v>335</v>
      </c>
      <c r="G15528" s="1" t="s">
        <v>336</v>
      </c>
      <c r="H15528" s="1" t="s">
        <v>337</v>
      </c>
      <c r="I15528" s="1" t="s">
        <v>16</v>
      </c>
      <c r="J15528" s="1" t="s">
        <v>23</v>
      </c>
      <c r="K15528" s="1" t="s">
        <v>16</v>
      </c>
      <c r="L15528" s="1" t="s">
        <v>16</v>
      </c>
      <c r="M15528" s="1" t="s">
        <v>16</v>
      </c>
      <c r="N15528" s="1" t="s">
        <v>16</v>
      </c>
      <c r="O15528" s="1">
        <v>71.2</v>
      </c>
      <c r="P15528" s="1">
        <v>1.0</v>
      </c>
    </row>
    <row r="15529">
      <c r="A15529" s="1" t="s">
        <v>29</v>
      </c>
      <c r="B15529" s="1" t="s">
        <v>18451</v>
      </c>
      <c r="C15529" s="2" t="s">
        <v>18445</v>
      </c>
      <c r="D15529" s="1" t="s">
        <v>19</v>
      </c>
      <c r="E1552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529" s="1" t="s">
        <v>47</v>
      </c>
      <c r="G15529" s="2" t="s">
        <v>48</v>
      </c>
      <c r="H15529" s="1" t="s">
        <v>49</v>
      </c>
      <c r="I15529" s="1" t="s">
        <v>16</v>
      </c>
      <c r="J15529" s="1" t="s">
        <v>23</v>
      </c>
      <c r="K15529" s="1" t="s">
        <v>16</v>
      </c>
      <c r="L15529" s="1" t="s">
        <v>16</v>
      </c>
      <c r="M15529" s="1" t="s">
        <v>16</v>
      </c>
      <c r="N15529" s="1" t="s">
        <v>16</v>
      </c>
      <c r="O15529" s="1">
        <v>183.2</v>
      </c>
      <c r="P15529" s="1">
        <v>1.0</v>
      </c>
    </row>
    <row r="15530">
      <c r="A15530" s="1" t="s">
        <v>29</v>
      </c>
      <c r="B15530" s="1" t="s">
        <v>18452</v>
      </c>
      <c r="C15530" s="2" t="s">
        <v>18445</v>
      </c>
      <c r="D15530" s="1" t="s">
        <v>19</v>
      </c>
      <c r="E15530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5530" s="1" t="s">
        <v>5040</v>
      </c>
      <c r="G15530" s="1" t="s">
        <v>5041</v>
      </c>
      <c r="H15530" s="1" t="s">
        <v>5042</v>
      </c>
      <c r="I15530" s="1" t="s">
        <v>16</v>
      </c>
      <c r="J15530" s="1" t="s">
        <v>23</v>
      </c>
      <c r="K15530" s="1" t="s">
        <v>16</v>
      </c>
      <c r="L15530" s="1" t="s">
        <v>16</v>
      </c>
      <c r="M15530" s="1" t="s">
        <v>16</v>
      </c>
      <c r="N15530" s="1" t="s">
        <v>16</v>
      </c>
      <c r="O15530" s="1">
        <v>79.2</v>
      </c>
      <c r="P15530" s="1">
        <v>1.0</v>
      </c>
    </row>
    <row r="15531">
      <c r="A15531" s="1" t="s">
        <v>29</v>
      </c>
      <c r="B15531" s="1" t="s">
        <v>18453</v>
      </c>
      <c r="C15531" s="2" t="s">
        <v>18445</v>
      </c>
      <c r="D15531" s="1" t="s">
        <v>19</v>
      </c>
      <c r="E15531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15531" s="1" t="s">
        <v>20</v>
      </c>
      <c r="G15531" s="1" t="s">
        <v>21</v>
      </c>
      <c r="H15531" s="1" t="s">
        <v>22</v>
      </c>
      <c r="I15531" s="1" t="s">
        <v>16</v>
      </c>
      <c r="J15531" s="1" t="s">
        <v>23</v>
      </c>
      <c r="K15531" s="1" t="s">
        <v>16</v>
      </c>
      <c r="L15531" s="1" t="s">
        <v>16</v>
      </c>
      <c r="M15531" s="1" t="s">
        <v>16</v>
      </c>
      <c r="N15531" s="1" t="s">
        <v>16</v>
      </c>
      <c r="O15531" s="1">
        <v>135.2</v>
      </c>
      <c r="P15531" s="1">
        <v>1.0</v>
      </c>
    </row>
    <row r="15532">
      <c r="A15532" s="1" t="s">
        <v>29</v>
      </c>
      <c r="B15532" s="1" t="s">
        <v>18454</v>
      </c>
      <c r="C15532" s="2" t="s">
        <v>18445</v>
      </c>
      <c r="D15532" s="1" t="s">
        <v>19</v>
      </c>
      <c r="E15532" s="3" t="str">
        <f>HYPERLINK("https://fyndiq.se/produkt/abbb2d46464546e3/", "2.pack Sony Xperia 5 V - Härdat Glas 9H - Super kvalitet 3D Skärmskydd")</f>
        <v>2.pack Sony Xperia 5 V - Härdat Glas 9H - Super kvalitet 3D Skärmskydd</v>
      </c>
      <c r="F15532" s="1" t="s">
        <v>8201</v>
      </c>
      <c r="G15532" s="1" t="s">
        <v>8202</v>
      </c>
      <c r="H15532" s="1" t="s">
        <v>8203</v>
      </c>
      <c r="I15532" s="1" t="s">
        <v>16</v>
      </c>
      <c r="J15532" s="1" t="s">
        <v>23</v>
      </c>
      <c r="K15532" s="1" t="s">
        <v>16</v>
      </c>
      <c r="L15532" s="1" t="s">
        <v>16</v>
      </c>
      <c r="M15532" s="1" t="s">
        <v>16</v>
      </c>
      <c r="N15532" s="1" t="s">
        <v>16</v>
      </c>
      <c r="O15532" s="1">
        <v>79.2</v>
      </c>
      <c r="P15532" s="1">
        <v>1.0</v>
      </c>
    </row>
    <row r="15533">
      <c r="A15533" s="1" t="s">
        <v>29</v>
      </c>
      <c r="B15533" s="1" t="s">
        <v>18455</v>
      </c>
      <c r="C15533" s="2" t="s">
        <v>18445</v>
      </c>
      <c r="D15533" s="1" t="s">
        <v>19</v>
      </c>
      <c r="E15533" s="3" t="str">
        <f>HYPERLINK("https://fyndiq.se/produkt/37d353952a884204/", "Xiaomi 13 Lite - Härdat Glas 9H - Super kvalitet 3D Skärmskydd")</f>
        <v>Xiaomi 13 Lite - Härdat Glas 9H - Super kvalitet 3D Skärmskydd</v>
      </c>
      <c r="F15533" s="1" t="s">
        <v>18456</v>
      </c>
      <c r="G15533" s="1" t="s">
        <v>18457</v>
      </c>
      <c r="H15533" s="1" t="s">
        <v>18458</v>
      </c>
      <c r="I15533" s="1" t="s">
        <v>16</v>
      </c>
      <c r="J15533" s="1" t="s">
        <v>23</v>
      </c>
      <c r="K15533" s="1" t="s">
        <v>16</v>
      </c>
      <c r="L15533" s="1" t="s">
        <v>16</v>
      </c>
      <c r="M15533" s="1" t="s">
        <v>16</v>
      </c>
      <c r="N15533" s="1" t="s">
        <v>16</v>
      </c>
      <c r="O15533" s="1">
        <v>55.2</v>
      </c>
      <c r="P15533" s="1">
        <v>1.0</v>
      </c>
    </row>
    <row r="15534">
      <c r="A15534" s="1" t="s">
        <v>29</v>
      </c>
      <c r="B15534" s="1" t="s">
        <v>18459</v>
      </c>
      <c r="C15534" s="2" t="s">
        <v>18445</v>
      </c>
      <c r="D15534" s="1" t="s">
        <v>19</v>
      </c>
      <c r="E15534" s="3" t="str">
        <f>HYPERLINK("https://fyndiq.se/produkt/0df6cad26c89414b/", "2 Pack Samsung S22 PLUS - 9H Härdat Glass - 3D Super Kvalitet")</f>
        <v>2 Pack Samsung S22 PLUS - 9H Härdat Glass - 3D Super Kvalitet</v>
      </c>
      <c r="F15534" s="1" t="s">
        <v>2472</v>
      </c>
      <c r="G15534" s="1" t="s">
        <v>2473</v>
      </c>
      <c r="H15534" s="1" t="s">
        <v>2474</v>
      </c>
      <c r="I15534" s="1" t="s">
        <v>16</v>
      </c>
      <c r="J15534" s="1" t="s">
        <v>23</v>
      </c>
      <c r="K15534" s="1" t="s">
        <v>16</v>
      </c>
      <c r="L15534" s="1" t="s">
        <v>16</v>
      </c>
      <c r="M15534" s="1" t="s">
        <v>16</v>
      </c>
      <c r="N15534" s="1" t="s">
        <v>16</v>
      </c>
      <c r="O15534" s="1">
        <v>63.2</v>
      </c>
      <c r="P15534" s="1">
        <v>1.0</v>
      </c>
    </row>
    <row r="15535">
      <c r="A15535" s="1" t="s">
        <v>29</v>
      </c>
      <c r="B15535" s="1" t="s">
        <v>18460</v>
      </c>
      <c r="C15535" s="2" t="s">
        <v>18445</v>
      </c>
      <c r="D15535" s="1" t="s">
        <v>19</v>
      </c>
      <c r="E15535" s="3" t="str">
        <f>HYPERLINK("https://fyndiq.se/produkt/6ae5aff483564a84/", "2-Pack Apple Watch 40mm – Härdat glas 9H – Super kvalitet 3D")</f>
        <v>2-Pack Apple Watch 40mm – Härdat glas 9H – Super kvalitet 3D</v>
      </c>
      <c r="F15535" s="1" t="s">
        <v>1418</v>
      </c>
      <c r="G15535" s="1" t="s">
        <v>1419</v>
      </c>
      <c r="H15535" s="1" t="s">
        <v>1420</v>
      </c>
      <c r="I15535" s="1" t="s">
        <v>16</v>
      </c>
      <c r="J15535" s="1" t="s">
        <v>23</v>
      </c>
      <c r="K15535" s="1" t="s">
        <v>16</v>
      </c>
      <c r="L15535" s="1" t="s">
        <v>16</v>
      </c>
      <c r="M15535" s="1" t="s">
        <v>16</v>
      </c>
      <c r="N15535" s="1" t="s">
        <v>16</v>
      </c>
      <c r="O15535" s="1">
        <v>55.2</v>
      </c>
      <c r="P15535" s="1">
        <v>1.0</v>
      </c>
    </row>
    <row r="15536">
      <c r="A15536" s="1" t="s">
        <v>29</v>
      </c>
      <c r="B15536" s="1" t="s">
        <v>18461</v>
      </c>
      <c r="C15536" s="2" t="s">
        <v>18445</v>
      </c>
      <c r="D15536" s="1" t="s">
        <v>19</v>
      </c>
      <c r="E15536" s="3" t="str">
        <f>HYPERLINK("https://fyndiq.se/produkt/6260fb6b96c349fe/", "Samsung S9 plus 3D rundat härdat glasfodral")</f>
        <v>Samsung S9 plus 3D rundat härdat glasfodral</v>
      </c>
      <c r="F15536" s="1" t="s">
        <v>1105</v>
      </c>
      <c r="G15536" s="1" t="s">
        <v>1106</v>
      </c>
      <c r="H15536" s="1" t="s">
        <v>1107</v>
      </c>
      <c r="I15536" s="1" t="s">
        <v>16</v>
      </c>
      <c r="J15536" s="1" t="s">
        <v>23</v>
      </c>
      <c r="K15536" s="1" t="s">
        <v>16</v>
      </c>
      <c r="L15536" s="1" t="s">
        <v>16</v>
      </c>
      <c r="M15536" s="1" t="s">
        <v>16</v>
      </c>
      <c r="N15536" s="1" t="s">
        <v>16</v>
      </c>
      <c r="O15536" s="1">
        <v>55.2</v>
      </c>
      <c r="P15536" s="1">
        <v>1.0</v>
      </c>
    </row>
    <row r="15537">
      <c r="A15537" s="1" t="s">
        <v>29</v>
      </c>
      <c r="B15537" s="1" t="s">
        <v>18462</v>
      </c>
      <c r="C15537" s="2" t="s">
        <v>18445</v>
      </c>
      <c r="D15537" s="1" t="s">
        <v>19</v>
      </c>
      <c r="E15537" s="3" t="str">
        <f>HYPERLINK("https://fyndiq.se/produkt/2b98832c7e94496b/", "Xiaomi Redmi Note 11 Pro 5G - Härdat glas 9H-Super kvalitet 3D")</f>
        <v>Xiaomi Redmi Note 11 Pro 5G - Härdat glas 9H-Super kvalitet 3D</v>
      </c>
      <c r="F15537" s="1" t="s">
        <v>5558</v>
      </c>
      <c r="G15537" s="1" t="s">
        <v>5559</v>
      </c>
      <c r="H15537" s="1" t="s">
        <v>5560</v>
      </c>
      <c r="I15537" s="1" t="s">
        <v>16</v>
      </c>
      <c r="J15537" s="1" t="s">
        <v>23</v>
      </c>
      <c r="K15537" s="1" t="s">
        <v>16</v>
      </c>
      <c r="L15537" s="1" t="s">
        <v>16</v>
      </c>
      <c r="M15537" s="1" t="s">
        <v>16</v>
      </c>
      <c r="N15537" s="1" t="s">
        <v>16</v>
      </c>
      <c r="O15537" s="1">
        <v>55.2</v>
      </c>
      <c r="P15537" s="1">
        <v>1.0</v>
      </c>
    </row>
    <row r="15538">
      <c r="A15538" s="1" t="s">
        <v>29</v>
      </c>
      <c r="B15538" s="1" t="s">
        <v>18463</v>
      </c>
      <c r="C15538" s="2" t="s">
        <v>18445</v>
      </c>
      <c r="D15538" s="1" t="s">
        <v>19</v>
      </c>
      <c r="E15538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5538" s="1" t="s">
        <v>1654</v>
      </c>
      <c r="G15538" s="1" t="s">
        <v>1655</v>
      </c>
      <c r="H15538" s="1" t="s">
        <v>1656</v>
      </c>
      <c r="I15538" s="1" t="s">
        <v>16</v>
      </c>
      <c r="J15538" s="1" t="s">
        <v>23</v>
      </c>
      <c r="K15538" s="1" t="s">
        <v>16</v>
      </c>
      <c r="L15538" s="1" t="s">
        <v>16</v>
      </c>
      <c r="M15538" s="1" t="s">
        <v>16</v>
      </c>
      <c r="N15538" s="1" t="s">
        <v>16</v>
      </c>
      <c r="O15538" s="1">
        <v>55.2</v>
      </c>
      <c r="P15538" s="1">
        <v>1.0</v>
      </c>
    </row>
    <row r="15539">
      <c r="A15539" s="1" t="s">
        <v>29</v>
      </c>
      <c r="B15539" s="1" t="s">
        <v>18464</v>
      </c>
      <c r="C15539" s="2" t="s">
        <v>18445</v>
      </c>
      <c r="D15539" s="1" t="s">
        <v>19</v>
      </c>
      <c r="E15539" s="3" t="str">
        <f>HYPERLINK("https://fyndiq.se/produkt/814f61cedf484fe1/", "Motorola Moto G50 - Härdat Glas 9H -Super kvalitet 3D Skärmskydd")</f>
        <v>Motorola Moto G50 - Härdat Glas 9H -Super kvalitet 3D Skärmskydd</v>
      </c>
      <c r="F15539" s="1" t="s">
        <v>13434</v>
      </c>
      <c r="G15539" s="1" t="s">
        <v>13435</v>
      </c>
      <c r="H15539" s="1" t="s">
        <v>13436</v>
      </c>
      <c r="I15539" s="1" t="s">
        <v>1230</v>
      </c>
      <c r="J15539" s="1" t="s">
        <v>9</v>
      </c>
      <c r="K15539" s="2" t="s">
        <v>17060</v>
      </c>
      <c r="L15539" s="1" t="s">
        <v>2602</v>
      </c>
      <c r="M15539" s="1" t="s">
        <v>16</v>
      </c>
      <c r="N15539" s="1" t="s">
        <v>16</v>
      </c>
      <c r="O15539" s="1">
        <v>55.2</v>
      </c>
      <c r="P15539" s="1">
        <v>1.0</v>
      </c>
    </row>
    <row r="15540">
      <c r="A15540" s="1" t="s">
        <v>29</v>
      </c>
      <c r="B15540" s="1" t="s">
        <v>18465</v>
      </c>
      <c r="C15540" s="2" t="s">
        <v>18445</v>
      </c>
      <c r="D15540" s="1" t="s">
        <v>19</v>
      </c>
      <c r="E15540" s="3" t="str">
        <f>HYPERLINK("https://fyndiq.se/produkt/ffd808ba7c174af8/", "2-Pack Samsung S22 Skärmskydd &amp; 1-Pack linsskydd -Härdat Glas 9H")</f>
        <v>2-Pack Samsung S22 Skärmskydd &amp; 1-Pack linsskydd -Härdat Glas 9H</v>
      </c>
      <c r="F15540" s="1" t="s">
        <v>179</v>
      </c>
      <c r="G15540" s="1" t="s">
        <v>180</v>
      </c>
      <c r="H15540" s="1" t="s">
        <v>181</v>
      </c>
      <c r="I15540" s="1" t="s">
        <v>16</v>
      </c>
      <c r="J15540" s="1" t="s">
        <v>23</v>
      </c>
      <c r="K15540" s="1" t="s">
        <v>16</v>
      </c>
      <c r="L15540" s="1" t="s">
        <v>16</v>
      </c>
      <c r="M15540" s="1" t="s">
        <v>16</v>
      </c>
      <c r="N15540" s="1" t="s">
        <v>16</v>
      </c>
      <c r="O15540" s="1">
        <v>71.2</v>
      </c>
      <c r="P15540" s="1">
        <v>1.0</v>
      </c>
    </row>
    <row r="15541">
      <c r="A15541" s="1" t="s">
        <v>29</v>
      </c>
      <c r="B15541" s="1" t="s">
        <v>18466</v>
      </c>
      <c r="C15541" s="2" t="s">
        <v>18445</v>
      </c>
      <c r="D15541" s="1" t="s">
        <v>19</v>
      </c>
      <c r="E15541" s="3" t="str">
        <f>HYPERLINK("https://fyndiq.se/produkt/432d784756a84eff/", "2-Pack Samsung Galaxy S20FE - Härdat Glas-9H -Super kvalitet 3D")</f>
        <v>2-Pack Samsung Galaxy S20FE - Härdat Glas-9H -Super kvalitet 3D</v>
      </c>
      <c r="F15541" s="1" t="s">
        <v>1078</v>
      </c>
      <c r="G15541" s="1" t="s">
        <v>1079</v>
      </c>
      <c r="H15541" s="1" t="s">
        <v>1080</v>
      </c>
      <c r="I15541" s="1" t="s">
        <v>16</v>
      </c>
      <c r="J15541" s="1" t="s">
        <v>23</v>
      </c>
      <c r="K15541" s="1" t="s">
        <v>16</v>
      </c>
      <c r="L15541" s="1" t="s">
        <v>16</v>
      </c>
      <c r="M15541" s="1" t="s">
        <v>16</v>
      </c>
      <c r="N15541" s="1" t="s">
        <v>16</v>
      </c>
      <c r="O15541" s="1">
        <v>63.2</v>
      </c>
      <c r="P15541" s="1">
        <v>1.0</v>
      </c>
    </row>
    <row r="15542">
      <c r="A15542" s="1" t="s">
        <v>29</v>
      </c>
      <c r="B15542" s="1" t="s">
        <v>18467</v>
      </c>
      <c r="C15542" s="2" t="s">
        <v>18445</v>
      </c>
      <c r="D15542" s="1" t="s">
        <v>19</v>
      </c>
      <c r="E15542" s="3" t="str">
        <f t="shared" ref="E15542:E15543" si="771">HYPERLINK("https://fyndiq.se/produkt/80d04410f9c744e2/", "2-Pack Samsung S23 Ultra - 9H Härdat Glass - 3D Super Kvalitet Skärmskydd")</f>
        <v>2-Pack Samsung S23 Ultra - 9H Härdat Glass - 3D Super Kvalitet Skärmskydd</v>
      </c>
      <c r="F15542" s="1" t="s">
        <v>2144</v>
      </c>
      <c r="G15542" s="1" t="s">
        <v>2145</v>
      </c>
      <c r="H15542" s="1" t="s">
        <v>2146</v>
      </c>
      <c r="I15542" s="1" t="s">
        <v>16</v>
      </c>
      <c r="J15542" s="1" t="s">
        <v>23</v>
      </c>
      <c r="K15542" s="1" t="s">
        <v>16</v>
      </c>
      <c r="L15542" s="1" t="s">
        <v>16</v>
      </c>
      <c r="M15542" s="1" t="s">
        <v>16</v>
      </c>
      <c r="N15542" s="1" t="s">
        <v>16</v>
      </c>
      <c r="O15542" s="1">
        <v>63.2</v>
      </c>
      <c r="P15542" s="1">
        <v>1.0</v>
      </c>
    </row>
    <row r="15543">
      <c r="A15543" s="1" t="s">
        <v>29</v>
      </c>
      <c r="B15543" s="1" t="s">
        <v>18468</v>
      </c>
      <c r="C15543" s="2" t="s">
        <v>18445</v>
      </c>
      <c r="D15543" s="1" t="s">
        <v>19</v>
      </c>
      <c r="E15543" s="3" t="str">
        <f t="shared" si="771"/>
        <v>2-Pack Samsung S23 Ultra - 9H Härdat Glass - 3D Super Kvalitet Skärmskydd</v>
      </c>
      <c r="F15543" s="1" t="s">
        <v>2144</v>
      </c>
      <c r="G15543" s="1" t="s">
        <v>2145</v>
      </c>
      <c r="H15543" s="1" t="s">
        <v>2146</v>
      </c>
      <c r="I15543" s="1" t="s">
        <v>16</v>
      </c>
      <c r="J15543" s="1" t="s">
        <v>23</v>
      </c>
      <c r="K15543" s="1" t="s">
        <v>16</v>
      </c>
      <c r="L15543" s="1" t="s">
        <v>16</v>
      </c>
      <c r="M15543" s="1" t="s">
        <v>16</v>
      </c>
      <c r="N15543" s="1" t="s">
        <v>16</v>
      </c>
      <c r="O15543" s="1">
        <v>63.2</v>
      </c>
      <c r="P15543" s="1">
        <v>1.0</v>
      </c>
    </row>
    <row r="15544">
      <c r="A15544" s="1" t="s">
        <v>29</v>
      </c>
      <c r="B15544" s="1" t="s">
        <v>18469</v>
      </c>
      <c r="C15544" s="2" t="s">
        <v>18445</v>
      </c>
      <c r="D15544" s="1" t="s">
        <v>19</v>
      </c>
      <c r="E15544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5544" s="1" t="s">
        <v>4412</v>
      </c>
      <c r="G15544" s="1" t="s">
        <v>4413</v>
      </c>
      <c r="H15544" s="1" t="s">
        <v>4414</v>
      </c>
      <c r="I15544" s="1" t="s">
        <v>16</v>
      </c>
      <c r="J15544" s="1" t="s">
        <v>23</v>
      </c>
      <c r="K15544" s="1" t="s">
        <v>16</v>
      </c>
      <c r="L15544" s="1" t="s">
        <v>16</v>
      </c>
      <c r="M15544" s="1" t="s">
        <v>16</v>
      </c>
      <c r="N15544" s="1" t="s">
        <v>16</v>
      </c>
      <c r="O15544" s="1">
        <v>63.2</v>
      </c>
      <c r="P15544" s="1">
        <v>1.0</v>
      </c>
    </row>
    <row r="15545">
      <c r="A15545" s="1" t="s">
        <v>29</v>
      </c>
      <c r="B15545" s="1" t="s">
        <v>18470</v>
      </c>
      <c r="C15545" s="2" t="s">
        <v>18445</v>
      </c>
      <c r="D15545" s="1" t="s">
        <v>19</v>
      </c>
      <c r="E15545" s="3" t="str">
        <f>HYPERLINK("https://fyndiq.se/produkt/a047b5d99d58461d/", "2-Pack Google Pixel 6A - Härdat glas 9H - Super kvalitet 3D")</f>
        <v>2-Pack Google Pixel 6A - Härdat glas 9H - Super kvalitet 3D</v>
      </c>
      <c r="F15545" s="1" t="s">
        <v>1205</v>
      </c>
      <c r="G15545" s="1" t="s">
        <v>1206</v>
      </c>
      <c r="H15545" s="1" t="s">
        <v>1207</v>
      </c>
      <c r="I15545" s="1" t="s">
        <v>16</v>
      </c>
      <c r="J15545" s="1" t="s">
        <v>23</v>
      </c>
      <c r="K15545" s="1" t="s">
        <v>16</v>
      </c>
      <c r="L15545" s="1" t="s">
        <v>16</v>
      </c>
      <c r="M15545" s="1" t="s">
        <v>16</v>
      </c>
      <c r="N15545" s="1" t="s">
        <v>16</v>
      </c>
      <c r="O15545" s="1">
        <v>63.2</v>
      </c>
      <c r="P15545" s="1">
        <v>1.0</v>
      </c>
    </row>
    <row r="15546">
      <c r="A15546" s="1" t="s">
        <v>29</v>
      </c>
      <c r="B15546" s="1" t="s">
        <v>18471</v>
      </c>
      <c r="C15546" s="2" t="s">
        <v>18445</v>
      </c>
      <c r="D15546" s="1" t="s">
        <v>19</v>
      </c>
      <c r="E15546" s="3" t="str">
        <f>HYPERLINK("https://fyndiq.se/produkt/2b05f888d4134875/", "2 Pack Samsung S22 ULTRA 5G- 9H Härdat Glass -3D Super Kvalitet")</f>
        <v>2 Pack Samsung S22 ULTRA 5G- 9H Härdat Glass -3D Super Kvalitet</v>
      </c>
      <c r="F15546" s="1" t="s">
        <v>9091</v>
      </c>
      <c r="G15546" s="1" t="s">
        <v>9092</v>
      </c>
      <c r="H15546" s="1" t="s">
        <v>9093</v>
      </c>
      <c r="I15546" s="1" t="s">
        <v>16</v>
      </c>
      <c r="J15546" s="1" t="s">
        <v>23</v>
      </c>
      <c r="K15546" s="1" t="s">
        <v>16</v>
      </c>
      <c r="L15546" s="1" t="s">
        <v>16</v>
      </c>
      <c r="M15546" s="1" t="s">
        <v>16</v>
      </c>
      <c r="N15546" s="1" t="s">
        <v>16</v>
      </c>
      <c r="O15546" s="1">
        <v>63.2</v>
      </c>
      <c r="P15546" s="1">
        <v>1.0</v>
      </c>
    </row>
    <row r="15547">
      <c r="A15547" s="1" t="s">
        <v>29</v>
      </c>
      <c r="B15547" s="1" t="s">
        <v>18472</v>
      </c>
      <c r="C15547" s="2" t="s">
        <v>18445</v>
      </c>
      <c r="D15547" s="1" t="s">
        <v>19</v>
      </c>
      <c r="E1554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5547" s="1" t="s">
        <v>729</v>
      </c>
      <c r="G15547" s="1" t="s">
        <v>730</v>
      </c>
      <c r="H15547" s="1" t="s">
        <v>731</v>
      </c>
      <c r="I15547" s="1" t="s">
        <v>16</v>
      </c>
      <c r="J15547" s="1" t="s">
        <v>23</v>
      </c>
      <c r="K15547" s="1" t="s">
        <v>16</v>
      </c>
      <c r="L15547" s="1" t="s">
        <v>16</v>
      </c>
      <c r="M15547" s="1" t="s">
        <v>16</v>
      </c>
      <c r="N15547" s="1" t="s">
        <v>16</v>
      </c>
      <c r="O15547" s="1">
        <v>63.2</v>
      </c>
      <c r="P15547" s="1">
        <v>1.0</v>
      </c>
    </row>
    <row r="15548">
      <c r="A15548" s="1" t="s">
        <v>29</v>
      </c>
      <c r="B15548" s="1" t="s">
        <v>18473</v>
      </c>
      <c r="C15548" s="2" t="s">
        <v>18445</v>
      </c>
      <c r="D15548" s="1" t="s">
        <v>19</v>
      </c>
      <c r="E15548" s="3" t="str">
        <f>HYPERLINK("https://fyndiq.se/produkt/41cea0d4a42e446e/", "2 Pack Linsskydd Samsung Galaxy S22 - Härdat Glas 9H - Super 3D")</f>
        <v>2 Pack Linsskydd Samsung Galaxy S22 - Härdat Glas 9H - Super 3D</v>
      </c>
      <c r="F15548" s="1" t="s">
        <v>1771</v>
      </c>
      <c r="G15548" s="1" t="s">
        <v>1772</v>
      </c>
      <c r="H15548" s="1" t="s">
        <v>1773</v>
      </c>
      <c r="I15548" s="1" t="s">
        <v>16</v>
      </c>
      <c r="J15548" s="1" t="s">
        <v>23</v>
      </c>
      <c r="K15548" s="1" t="s">
        <v>16</v>
      </c>
      <c r="L15548" s="1" t="s">
        <v>16</v>
      </c>
      <c r="M15548" s="1" t="s">
        <v>16</v>
      </c>
      <c r="N15548" s="1" t="s">
        <v>16</v>
      </c>
      <c r="O15548" s="1">
        <v>63.2</v>
      </c>
      <c r="P15548" s="1">
        <v>1.0</v>
      </c>
    </row>
    <row r="15549">
      <c r="A15549" s="1" t="s">
        <v>29</v>
      </c>
      <c r="B15549" s="1" t="s">
        <v>18474</v>
      </c>
      <c r="C15549" s="2" t="s">
        <v>18445</v>
      </c>
      <c r="D15549" s="1" t="s">
        <v>19</v>
      </c>
      <c r="E15549" s="3" t="str">
        <f>HYPERLINK("https://fyndiq.se/produkt/35b68a9ae5a945d0/", "2-Pack Samsung S22 Skärmskydd - Härdat Glas 9H - Super kvalitet 3D")</f>
        <v>2-Pack Samsung S22 Skärmskydd - Härdat Glas 9H - Super kvalitet 3D</v>
      </c>
      <c r="F15549" s="1" t="s">
        <v>1299</v>
      </c>
      <c r="G15549" s="1" t="s">
        <v>1300</v>
      </c>
      <c r="H15549" s="1" t="s">
        <v>1301</v>
      </c>
      <c r="I15549" s="1" t="s">
        <v>16</v>
      </c>
      <c r="J15549" s="1" t="s">
        <v>23</v>
      </c>
      <c r="K15549" s="1" t="s">
        <v>16</v>
      </c>
      <c r="L15549" s="1" t="s">
        <v>16</v>
      </c>
      <c r="M15549" s="1" t="s">
        <v>16</v>
      </c>
      <c r="N15549" s="1" t="s">
        <v>16</v>
      </c>
      <c r="O15549" s="1">
        <v>63.2</v>
      </c>
      <c r="P15549" s="1">
        <v>1.0</v>
      </c>
    </row>
    <row r="15550">
      <c r="A15550" s="1" t="s">
        <v>29</v>
      </c>
      <c r="B15550" s="1" t="s">
        <v>18475</v>
      </c>
      <c r="C15550" s="2" t="s">
        <v>18445</v>
      </c>
      <c r="D15550" s="1" t="s">
        <v>19</v>
      </c>
      <c r="E15550" s="3" t="str">
        <f>HYPERLINK("https://fyndiq.se/produkt/082f3cf898c84831/", "2 Pack Galaxy S20 Ultra - Härdat glas 9H - Super kvalitet 3D")</f>
        <v>2 Pack Galaxy S20 Ultra - Härdat glas 9H - Super kvalitet 3D</v>
      </c>
      <c r="F15550" s="1" t="s">
        <v>460</v>
      </c>
      <c r="G15550" s="1" t="s">
        <v>461</v>
      </c>
      <c r="H15550" s="1" t="s">
        <v>462</v>
      </c>
      <c r="I15550" s="1" t="s">
        <v>16</v>
      </c>
      <c r="J15550" s="1" t="s">
        <v>23</v>
      </c>
      <c r="K15550" s="1" t="s">
        <v>16</v>
      </c>
      <c r="L15550" s="1" t="s">
        <v>16</v>
      </c>
      <c r="M15550" s="1" t="s">
        <v>16</v>
      </c>
      <c r="N15550" s="1" t="s">
        <v>16</v>
      </c>
      <c r="O15550" s="1">
        <v>63.2</v>
      </c>
      <c r="P15550" s="1">
        <v>1.0</v>
      </c>
    </row>
    <row r="15551">
      <c r="A15551" s="1" t="s">
        <v>29</v>
      </c>
      <c r="B15551" s="1" t="s">
        <v>18476</v>
      </c>
      <c r="C15551" s="2" t="s">
        <v>18445</v>
      </c>
      <c r="D15551" s="1" t="s">
        <v>19</v>
      </c>
      <c r="E15551" s="3" t="str">
        <f t="shared" ref="E15551:E15552" si="772">HYPERLINK("https://fyndiq.se/produkt/dfe28e565d2e4c8d/", "2 Pack Samsung S21 FE - 9H Härdat Glass - Super Kvalitet 3D")</f>
        <v>2 Pack Samsung S21 FE - 9H Härdat Glass - Super Kvalitet 3D</v>
      </c>
      <c r="F15551" s="1" t="s">
        <v>276</v>
      </c>
      <c r="G15551" s="1" t="s">
        <v>277</v>
      </c>
      <c r="H15551" s="1" t="s">
        <v>278</v>
      </c>
      <c r="I15551" s="1" t="s">
        <v>16</v>
      </c>
      <c r="J15551" s="1" t="s">
        <v>23</v>
      </c>
      <c r="K15551" s="1" t="s">
        <v>16</v>
      </c>
      <c r="L15551" s="1" t="s">
        <v>16</v>
      </c>
      <c r="M15551" s="1" t="s">
        <v>16</v>
      </c>
      <c r="N15551" s="1" t="s">
        <v>16</v>
      </c>
      <c r="O15551" s="1">
        <v>63.2</v>
      </c>
      <c r="P15551" s="1">
        <v>2.0</v>
      </c>
    </row>
    <row r="15552">
      <c r="A15552" s="1" t="s">
        <v>29</v>
      </c>
      <c r="B15552" s="1" t="s">
        <v>18477</v>
      </c>
      <c r="C15552" s="2" t="s">
        <v>18445</v>
      </c>
      <c r="D15552" s="1" t="s">
        <v>19</v>
      </c>
      <c r="E15552" s="3" t="str">
        <f t="shared" si="772"/>
        <v>2 Pack Samsung S21 FE - 9H Härdat Glass - Super Kvalitet 3D</v>
      </c>
      <c r="F15552" s="1" t="s">
        <v>276</v>
      </c>
      <c r="G15552" s="1" t="s">
        <v>277</v>
      </c>
      <c r="H15552" s="1" t="s">
        <v>278</v>
      </c>
      <c r="I15552" s="1" t="s">
        <v>16</v>
      </c>
      <c r="J15552" s="1" t="s">
        <v>23</v>
      </c>
      <c r="K15552" s="1" t="s">
        <v>16</v>
      </c>
      <c r="L15552" s="1" t="s">
        <v>16</v>
      </c>
      <c r="M15552" s="1" t="s">
        <v>16</v>
      </c>
      <c r="N15552" s="1" t="s">
        <v>16</v>
      </c>
      <c r="O15552" s="1">
        <v>63.2</v>
      </c>
      <c r="P15552" s="1">
        <v>1.0</v>
      </c>
    </row>
    <row r="15553">
      <c r="A15553" s="1" t="s">
        <v>29</v>
      </c>
      <c r="B15553" s="1" t="s">
        <v>18478</v>
      </c>
      <c r="C15553" s="2" t="s">
        <v>18445</v>
      </c>
      <c r="D15553" s="1" t="s">
        <v>19</v>
      </c>
      <c r="E15553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15553" s="1" t="s">
        <v>3699</v>
      </c>
      <c r="G15553" s="1" t="s">
        <v>3700</v>
      </c>
      <c r="H15553" s="1" t="s">
        <v>3701</v>
      </c>
      <c r="I15553" s="1" t="s">
        <v>16</v>
      </c>
      <c r="J15553" s="1" t="s">
        <v>23</v>
      </c>
      <c r="K15553" s="1" t="s">
        <v>16</v>
      </c>
      <c r="L15553" s="1" t="s">
        <v>16</v>
      </c>
      <c r="M15553" s="1" t="s">
        <v>16</v>
      </c>
      <c r="N15553" s="1" t="s">
        <v>16</v>
      </c>
      <c r="O15553" s="1">
        <v>63.2</v>
      </c>
      <c r="P15553" s="1">
        <v>1.0</v>
      </c>
    </row>
    <row r="15554">
      <c r="A15554" s="1" t="s">
        <v>29</v>
      </c>
      <c r="B15554" s="1" t="s">
        <v>18479</v>
      </c>
      <c r="C15554" s="2" t="s">
        <v>18445</v>
      </c>
      <c r="D15554" s="1" t="s">
        <v>19</v>
      </c>
      <c r="E15554" s="3" t="str">
        <f t="shared" ref="E15554:E15555" si="773">HYPERLINK("https://fyndiq.se/produkt/675bb02ed6bb4e07/", "2-Pack Samsung Galaxy S21 Ultra - Härdat Glas 9H-Super Kvalitet")</f>
        <v>2-Pack Samsung Galaxy S21 Ultra - Härdat Glas 9H-Super Kvalitet</v>
      </c>
      <c r="F15554" s="1" t="s">
        <v>91</v>
      </c>
      <c r="G15554" s="1" t="s">
        <v>92</v>
      </c>
      <c r="H15554" s="1" t="s">
        <v>93</v>
      </c>
      <c r="I15554" s="1" t="s">
        <v>16</v>
      </c>
      <c r="J15554" s="1" t="s">
        <v>23</v>
      </c>
      <c r="K15554" s="1" t="s">
        <v>16</v>
      </c>
      <c r="L15554" s="1" t="s">
        <v>16</v>
      </c>
      <c r="M15554" s="1" t="s">
        <v>16</v>
      </c>
      <c r="N15554" s="1" t="s">
        <v>16</v>
      </c>
      <c r="O15554" s="1">
        <v>63.2</v>
      </c>
      <c r="P15554" s="1">
        <v>1.0</v>
      </c>
    </row>
    <row r="15555">
      <c r="A15555" s="1" t="s">
        <v>29</v>
      </c>
      <c r="B15555" s="1" t="s">
        <v>18480</v>
      </c>
      <c r="C15555" s="2" t="s">
        <v>18445</v>
      </c>
      <c r="D15555" s="1" t="s">
        <v>19</v>
      </c>
      <c r="E15555" s="3" t="str">
        <f t="shared" si="773"/>
        <v>2-Pack Samsung Galaxy S21 Ultra - Härdat Glas 9H-Super Kvalitet</v>
      </c>
      <c r="F15555" s="1" t="s">
        <v>91</v>
      </c>
      <c r="G15555" s="1" t="s">
        <v>92</v>
      </c>
      <c r="H15555" s="1" t="s">
        <v>93</v>
      </c>
      <c r="I15555" s="1" t="s">
        <v>16</v>
      </c>
      <c r="J15555" s="1" t="s">
        <v>23</v>
      </c>
      <c r="K15555" s="1" t="s">
        <v>16</v>
      </c>
      <c r="L15555" s="1" t="s">
        <v>16</v>
      </c>
      <c r="M15555" s="1" t="s">
        <v>16</v>
      </c>
      <c r="N15555" s="1" t="s">
        <v>16</v>
      </c>
      <c r="O15555" s="1">
        <v>63.2</v>
      </c>
      <c r="P15555" s="1">
        <v>1.0</v>
      </c>
    </row>
    <row r="15556">
      <c r="A15556" s="1" t="s">
        <v>29</v>
      </c>
      <c r="B15556" s="1" t="s">
        <v>18481</v>
      </c>
      <c r="C15556" s="2" t="s">
        <v>18445</v>
      </c>
      <c r="D15556" s="1" t="s">
        <v>19</v>
      </c>
      <c r="E15556" s="3" t="str">
        <f>HYPERLINK("https://fyndiq.se/produkt/e729fb0fd6f74f29/", "2 Pack Samsung Galaxy S10 5G -Härdat glas 9H –Super kvalitet 3D")</f>
        <v>2 Pack Samsung Galaxy S10 5G -Härdat glas 9H –Super kvalitet 3D</v>
      </c>
      <c r="F15556" s="1" t="s">
        <v>7134</v>
      </c>
      <c r="G15556" s="1" t="s">
        <v>7135</v>
      </c>
      <c r="H15556" s="1" t="s">
        <v>7136</v>
      </c>
      <c r="I15556" s="1" t="s">
        <v>16</v>
      </c>
      <c r="J15556" s="1" t="s">
        <v>23</v>
      </c>
      <c r="K15556" s="1" t="s">
        <v>16</v>
      </c>
      <c r="L15556" s="1" t="s">
        <v>16</v>
      </c>
      <c r="M15556" s="1" t="s">
        <v>16</v>
      </c>
      <c r="N15556" s="1" t="s">
        <v>16</v>
      </c>
      <c r="O15556" s="1">
        <v>63.2</v>
      </c>
      <c r="P15556" s="1">
        <v>1.0</v>
      </c>
    </row>
    <row r="15557">
      <c r="A15557" s="1" t="s">
        <v>29</v>
      </c>
      <c r="B15557" s="1" t="s">
        <v>18482</v>
      </c>
      <c r="C15557" s="2" t="s">
        <v>18445</v>
      </c>
      <c r="D15557" s="1" t="s">
        <v>19</v>
      </c>
      <c r="E15557" s="3" t="str">
        <f>HYPERLINK("https://fyndiq.se/produkt/21fa5ef4b8704a28/", "2-Pack Samsung Note 10 Plus - Härdat glas 9H - Super kvalitet 3D")</f>
        <v>2-Pack Samsung Note 10 Plus - Härdat glas 9H - Super kvalitet 3D</v>
      </c>
      <c r="F15557" s="1" t="s">
        <v>5705</v>
      </c>
      <c r="G15557" s="1" t="s">
        <v>5706</v>
      </c>
      <c r="H15557" s="1" t="s">
        <v>5707</v>
      </c>
      <c r="I15557" s="1" t="s">
        <v>16</v>
      </c>
      <c r="J15557" s="1" t="s">
        <v>23</v>
      </c>
      <c r="K15557" s="1" t="s">
        <v>16</v>
      </c>
      <c r="L15557" s="1" t="s">
        <v>16</v>
      </c>
      <c r="M15557" s="1" t="s">
        <v>16</v>
      </c>
      <c r="N15557" s="1" t="s">
        <v>16</v>
      </c>
      <c r="O15557" s="1">
        <v>63.2</v>
      </c>
      <c r="P15557" s="1">
        <v>1.0</v>
      </c>
    </row>
    <row r="15558">
      <c r="A15558" s="1" t="s">
        <v>29</v>
      </c>
      <c r="B15558" s="1" t="s">
        <v>18483</v>
      </c>
      <c r="C15558" s="2" t="s">
        <v>18445</v>
      </c>
      <c r="D15558" s="1" t="s">
        <v>19</v>
      </c>
      <c r="E15558" s="3" t="str">
        <f>HYPERLINK("https://fyndiq.se/produkt/9f3f4d2de3c94916/", "2 Pack Samsung Galaxy S9 - Härdat glas-9H Super kvalitet 3D")</f>
        <v>2 Pack Samsung Galaxy S9 - Härdat glas-9H Super kvalitet 3D</v>
      </c>
      <c r="F15558" s="1" t="s">
        <v>1500</v>
      </c>
      <c r="G15558" s="1" t="s">
        <v>1501</v>
      </c>
      <c r="H15558" s="1" t="s">
        <v>1502</v>
      </c>
      <c r="I15558" s="1" t="s">
        <v>16</v>
      </c>
      <c r="J15558" s="1" t="s">
        <v>23</v>
      </c>
      <c r="K15558" s="1" t="s">
        <v>16</v>
      </c>
      <c r="L15558" s="1" t="s">
        <v>16</v>
      </c>
      <c r="M15558" s="1" t="s">
        <v>16</v>
      </c>
      <c r="N15558" s="1" t="s">
        <v>16</v>
      </c>
      <c r="O15558" s="1">
        <v>63.2</v>
      </c>
      <c r="P15558" s="1">
        <v>1.0</v>
      </c>
    </row>
    <row r="15559">
      <c r="A15559" s="1" t="s">
        <v>29</v>
      </c>
      <c r="B15559" s="1" t="s">
        <v>18484</v>
      </c>
      <c r="C15559" s="2" t="s">
        <v>18445</v>
      </c>
      <c r="D15559" s="1" t="s">
        <v>19</v>
      </c>
      <c r="E15559" s="3" t="str">
        <f t="shared" ref="E15559:E15561" si="774">HYPERLINK("https://fyndiq.se/produkt/533d0ddc5dd84c00/", "2-Pack iPhone 14 - skärmskydd &amp; linsskydd - härdat glas 9H")</f>
        <v>2-Pack iPhone 14 - skärmskydd &amp; linsskydd - härdat glas 9H</v>
      </c>
      <c r="F15559" s="1" t="s">
        <v>841</v>
      </c>
      <c r="G15559" s="1" t="s">
        <v>842</v>
      </c>
      <c r="H15559" s="1" t="s">
        <v>843</v>
      </c>
      <c r="I15559" s="1" t="s">
        <v>16</v>
      </c>
      <c r="J15559" s="1" t="s">
        <v>23</v>
      </c>
      <c r="K15559" s="1" t="s">
        <v>16</v>
      </c>
      <c r="L15559" s="1" t="s">
        <v>16</v>
      </c>
      <c r="M15559" s="1" t="s">
        <v>16</v>
      </c>
      <c r="N15559" s="1" t="s">
        <v>16</v>
      </c>
      <c r="O15559" s="1">
        <v>63.2</v>
      </c>
      <c r="P15559" s="1">
        <v>1.0</v>
      </c>
    </row>
    <row r="15560">
      <c r="A15560" s="1" t="s">
        <v>29</v>
      </c>
      <c r="B15560" s="1" t="s">
        <v>18485</v>
      </c>
      <c r="C15560" s="2" t="s">
        <v>18445</v>
      </c>
      <c r="D15560" s="1" t="s">
        <v>19</v>
      </c>
      <c r="E15560" s="3" t="str">
        <f t="shared" si="774"/>
        <v>2-Pack iPhone 14 - skärmskydd &amp; linsskydd - härdat glas 9H</v>
      </c>
      <c r="F15560" s="1" t="s">
        <v>841</v>
      </c>
      <c r="G15560" s="1" t="s">
        <v>842</v>
      </c>
      <c r="H15560" s="1" t="s">
        <v>843</v>
      </c>
      <c r="I15560" s="1" t="s">
        <v>16</v>
      </c>
      <c r="J15560" s="1" t="s">
        <v>23</v>
      </c>
      <c r="K15560" s="1" t="s">
        <v>16</v>
      </c>
      <c r="L15560" s="1" t="s">
        <v>16</v>
      </c>
      <c r="M15560" s="1" t="s">
        <v>16</v>
      </c>
      <c r="N15560" s="1" t="s">
        <v>16</v>
      </c>
      <c r="O15560" s="1">
        <v>63.2</v>
      </c>
      <c r="P15560" s="1">
        <v>1.0</v>
      </c>
    </row>
    <row r="15561">
      <c r="A15561" s="1" t="s">
        <v>29</v>
      </c>
      <c r="B15561" s="1" t="s">
        <v>18486</v>
      </c>
      <c r="C15561" s="2" t="s">
        <v>18445</v>
      </c>
      <c r="D15561" s="1" t="s">
        <v>19</v>
      </c>
      <c r="E15561" s="3" t="str">
        <f t="shared" si="774"/>
        <v>2-Pack iPhone 14 - skärmskydd &amp; linsskydd - härdat glas 9H</v>
      </c>
      <c r="F15561" s="1" t="s">
        <v>841</v>
      </c>
      <c r="G15561" s="1" t="s">
        <v>842</v>
      </c>
      <c r="H15561" s="1" t="s">
        <v>843</v>
      </c>
      <c r="I15561" s="1" t="s">
        <v>16</v>
      </c>
      <c r="J15561" s="1" t="s">
        <v>23</v>
      </c>
      <c r="K15561" s="1" t="s">
        <v>16</v>
      </c>
      <c r="L15561" s="1" t="s">
        <v>16</v>
      </c>
      <c r="M15561" s="1" t="s">
        <v>16</v>
      </c>
      <c r="N15561" s="1" t="s">
        <v>16</v>
      </c>
      <c r="O15561" s="1">
        <v>63.2</v>
      </c>
      <c r="P15561" s="1">
        <v>1.0</v>
      </c>
    </row>
    <row r="15562">
      <c r="A15562" s="1" t="s">
        <v>29</v>
      </c>
      <c r="B15562" s="1" t="s">
        <v>18487</v>
      </c>
      <c r="C15562" s="2" t="s">
        <v>18445</v>
      </c>
      <c r="D15562" s="1" t="s">
        <v>19</v>
      </c>
      <c r="E15562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5562" s="1" t="s">
        <v>729</v>
      </c>
      <c r="G15562" s="1" t="s">
        <v>730</v>
      </c>
      <c r="H15562" s="1" t="s">
        <v>731</v>
      </c>
      <c r="I15562" s="1" t="s">
        <v>16</v>
      </c>
      <c r="J15562" s="1" t="s">
        <v>23</v>
      </c>
      <c r="K15562" s="1" t="s">
        <v>16</v>
      </c>
      <c r="L15562" s="1" t="s">
        <v>16</v>
      </c>
      <c r="M15562" s="1" t="s">
        <v>16</v>
      </c>
      <c r="N15562" s="1" t="s">
        <v>16</v>
      </c>
      <c r="O15562" s="1">
        <v>63.2</v>
      </c>
      <c r="P15562" s="1">
        <v>1.0</v>
      </c>
    </row>
    <row r="15563">
      <c r="A15563" s="1" t="s">
        <v>29</v>
      </c>
      <c r="B15563" s="1" t="s">
        <v>18488</v>
      </c>
      <c r="C15563" s="2" t="s">
        <v>18445</v>
      </c>
      <c r="D15563" s="1" t="s">
        <v>19</v>
      </c>
      <c r="E15563" s="3" t="str">
        <f>HYPERLINK("https://fyndiq.se/produkt/0a890dd972c4463d/", "2-Pack Samsung Galaxy A52s 5G - Härdat glas 9H - Super kvalitet")</f>
        <v>2-Pack Samsung Galaxy A52s 5G - Härdat glas 9H - Super kvalitet</v>
      </c>
      <c r="F15563" s="1" t="s">
        <v>442</v>
      </c>
      <c r="G15563" s="1" t="s">
        <v>443</v>
      </c>
      <c r="H15563" s="1" t="s">
        <v>444</v>
      </c>
      <c r="I15563" s="1" t="s">
        <v>16</v>
      </c>
      <c r="J15563" s="1" t="s">
        <v>23</v>
      </c>
      <c r="K15563" s="1" t="s">
        <v>16</v>
      </c>
      <c r="L15563" s="1" t="s">
        <v>16</v>
      </c>
      <c r="M15563" s="1" t="s">
        <v>16</v>
      </c>
      <c r="N15563" s="1" t="s">
        <v>16</v>
      </c>
      <c r="O15563" s="1">
        <v>63.2</v>
      </c>
      <c r="P15563" s="1">
        <v>1.0</v>
      </c>
    </row>
    <row r="15564">
      <c r="A15564" s="1" t="s">
        <v>29</v>
      </c>
      <c r="B15564" s="1" t="s">
        <v>18489</v>
      </c>
      <c r="C15564" s="2" t="s">
        <v>18445</v>
      </c>
      <c r="D15564" s="1" t="s">
        <v>19</v>
      </c>
      <c r="E15564" s="3" t="str">
        <f t="shared" ref="E15564:E15565" si="775">HYPERLINK("https://fyndiq.se/produkt/e9c1dd33f1fd4d17/", "2-Pack Samsung Galaxy S21 5G - Härdat Glas Skärmskydd 9H - HD")</f>
        <v>2-Pack Samsung Galaxy S21 5G - Härdat Glas Skärmskydd 9H - HD</v>
      </c>
      <c r="F15564" s="1" t="s">
        <v>454</v>
      </c>
      <c r="G15564" s="1" t="s">
        <v>455</v>
      </c>
      <c r="H15564" s="1" t="s">
        <v>456</v>
      </c>
      <c r="I15564" s="1" t="s">
        <v>16</v>
      </c>
      <c r="J15564" s="1" t="s">
        <v>23</v>
      </c>
      <c r="K15564" s="1" t="s">
        <v>16</v>
      </c>
      <c r="L15564" s="1" t="s">
        <v>16</v>
      </c>
      <c r="M15564" s="1" t="s">
        <v>16</v>
      </c>
      <c r="N15564" s="1" t="s">
        <v>16</v>
      </c>
      <c r="O15564" s="1">
        <v>63.2</v>
      </c>
      <c r="P15564" s="1">
        <v>1.0</v>
      </c>
    </row>
    <row r="15565">
      <c r="A15565" s="1" t="s">
        <v>29</v>
      </c>
      <c r="B15565" s="1" t="s">
        <v>18490</v>
      </c>
      <c r="C15565" s="2" t="s">
        <v>18445</v>
      </c>
      <c r="D15565" s="1" t="s">
        <v>19</v>
      </c>
      <c r="E15565" s="3" t="str">
        <f t="shared" si="775"/>
        <v>2-Pack Samsung Galaxy S21 5G - Härdat Glas Skärmskydd 9H - HD</v>
      </c>
      <c r="F15565" s="1" t="s">
        <v>454</v>
      </c>
      <c r="G15565" s="1" t="s">
        <v>455</v>
      </c>
      <c r="H15565" s="1" t="s">
        <v>456</v>
      </c>
      <c r="I15565" s="1" t="s">
        <v>16</v>
      </c>
      <c r="J15565" s="1" t="s">
        <v>23</v>
      </c>
      <c r="K15565" s="1" t="s">
        <v>16</v>
      </c>
      <c r="L15565" s="1" t="s">
        <v>16</v>
      </c>
      <c r="M15565" s="1" t="s">
        <v>16</v>
      </c>
      <c r="N15565" s="1" t="s">
        <v>16</v>
      </c>
      <c r="O15565" s="1">
        <v>63.2</v>
      </c>
      <c r="P15565" s="1">
        <v>1.0</v>
      </c>
    </row>
    <row r="15566">
      <c r="A15566" s="1" t="s">
        <v>29</v>
      </c>
      <c r="B15566" s="1" t="s">
        <v>18491</v>
      </c>
      <c r="C15566" s="2" t="s">
        <v>18445</v>
      </c>
      <c r="D15566" s="1" t="s">
        <v>19</v>
      </c>
      <c r="E15566" s="3" t="str">
        <f>HYPERLINK("https://fyndiq.se/produkt/acecbda921d14ae6/", "2 Pack Samsung Galaxy A70 - Härdat Glas 9H - Super Kvalitet 3D")</f>
        <v>2 Pack Samsung Galaxy A70 - Härdat Glas 9H - Super Kvalitet 3D</v>
      </c>
      <c r="F15566" s="1" t="s">
        <v>327</v>
      </c>
      <c r="G15566" s="1" t="s">
        <v>328</v>
      </c>
      <c r="H15566" s="1" t="s">
        <v>329</v>
      </c>
      <c r="I15566" s="1" t="s">
        <v>16</v>
      </c>
      <c r="J15566" s="1" t="s">
        <v>23</v>
      </c>
      <c r="K15566" s="1" t="s">
        <v>16</v>
      </c>
      <c r="L15566" s="1" t="s">
        <v>16</v>
      </c>
      <c r="M15566" s="1" t="s">
        <v>16</v>
      </c>
      <c r="N15566" s="1" t="s">
        <v>16</v>
      </c>
      <c r="O15566" s="1">
        <v>63.2</v>
      </c>
      <c r="P15566" s="1">
        <v>1.0</v>
      </c>
    </row>
    <row r="15567">
      <c r="A15567" s="1" t="s">
        <v>29</v>
      </c>
      <c r="B15567" s="1" t="s">
        <v>18492</v>
      </c>
      <c r="C15567" s="2" t="s">
        <v>18445</v>
      </c>
      <c r="D15567" s="1" t="s">
        <v>19</v>
      </c>
      <c r="E15567" s="3" t="str">
        <f>HYPERLINK("https://fyndiq.se/produkt/fb71bd1df0c24a44/", "2-Pack Samsung Galaxy A34 (5G) - 9H Härdat Glass - 3D Super Kvalitet")</f>
        <v>2-Pack Samsung Galaxy A34 (5G) - 9H Härdat Glass - 3D Super Kvalitet</v>
      </c>
      <c r="F15567" s="1" t="s">
        <v>75</v>
      </c>
      <c r="G15567" s="1" t="s">
        <v>76</v>
      </c>
      <c r="H15567" s="1" t="s">
        <v>77</v>
      </c>
      <c r="I15567" s="1" t="s">
        <v>16</v>
      </c>
      <c r="J15567" s="1" t="s">
        <v>23</v>
      </c>
      <c r="K15567" s="1" t="s">
        <v>16</v>
      </c>
      <c r="L15567" s="1" t="s">
        <v>16</v>
      </c>
      <c r="M15567" s="1" t="s">
        <v>16</v>
      </c>
      <c r="N15567" s="1" t="s">
        <v>16</v>
      </c>
      <c r="O15567" s="1">
        <v>63.2</v>
      </c>
      <c r="P15567" s="1">
        <v>1.0</v>
      </c>
    </row>
    <row r="15568">
      <c r="A15568" s="1" t="s">
        <v>29</v>
      </c>
      <c r="B15568" s="1" t="s">
        <v>18493</v>
      </c>
      <c r="C15568" s="2" t="s">
        <v>18445</v>
      </c>
      <c r="D15568" s="1" t="s">
        <v>19</v>
      </c>
      <c r="E15568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568" s="1" t="s">
        <v>103</v>
      </c>
      <c r="G15568" s="1" t="s">
        <v>104</v>
      </c>
      <c r="H15568" s="1" t="s">
        <v>105</v>
      </c>
      <c r="I15568" s="1" t="s">
        <v>16</v>
      </c>
      <c r="J15568" s="1" t="s">
        <v>23</v>
      </c>
      <c r="K15568" s="1" t="s">
        <v>16</v>
      </c>
      <c r="L15568" s="1" t="s">
        <v>16</v>
      </c>
      <c r="M15568" s="1" t="s">
        <v>16</v>
      </c>
      <c r="N15568" s="1" t="s">
        <v>16</v>
      </c>
      <c r="O15568" s="1">
        <v>63.2</v>
      </c>
      <c r="P15568" s="1">
        <v>1.0</v>
      </c>
    </row>
    <row r="15569">
      <c r="A15569" s="1" t="s">
        <v>29</v>
      </c>
      <c r="B15569" s="1" t="s">
        <v>18494</v>
      </c>
      <c r="C15569" s="2" t="s">
        <v>18445</v>
      </c>
      <c r="D15569" s="1" t="s">
        <v>19</v>
      </c>
      <c r="E1556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569" s="1" t="s">
        <v>3098</v>
      </c>
      <c r="G15569" s="1" t="s">
        <v>3099</v>
      </c>
      <c r="H15569" s="1" t="s">
        <v>3100</v>
      </c>
      <c r="I15569" s="1" t="s">
        <v>16</v>
      </c>
      <c r="J15569" s="1" t="s">
        <v>23</v>
      </c>
      <c r="K15569" s="1" t="s">
        <v>16</v>
      </c>
      <c r="L15569" s="1" t="s">
        <v>16</v>
      </c>
      <c r="M15569" s="1" t="s">
        <v>16</v>
      </c>
      <c r="N15569" s="1" t="s">
        <v>16</v>
      </c>
      <c r="O15569" s="1">
        <v>63.2</v>
      </c>
      <c r="P15569" s="1">
        <v>1.0</v>
      </c>
    </row>
    <row r="15570">
      <c r="A15570" s="1" t="s">
        <v>29</v>
      </c>
      <c r="B15570" s="1" t="s">
        <v>18495</v>
      </c>
      <c r="C15570" s="2" t="s">
        <v>18445</v>
      </c>
      <c r="D15570" s="1" t="s">
        <v>19</v>
      </c>
      <c r="E1557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570" s="1" t="s">
        <v>2144</v>
      </c>
      <c r="G15570" s="1" t="s">
        <v>2145</v>
      </c>
      <c r="H15570" s="1" t="s">
        <v>2146</v>
      </c>
      <c r="I15570" s="1" t="s">
        <v>1311</v>
      </c>
      <c r="J15570" s="1" t="s">
        <v>23</v>
      </c>
      <c r="K15570" s="1" t="s">
        <v>16</v>
      </c>
      <c r="L15570" s="1" t="s">
        <v>16</v>
      </c>
      <c r="M15570" s="1" t="s">
        <v>16</v>
      </c>
      <c r="N15570" s="1" t="s">
        <v>16</v>
      </c>
      <c r="O15570" s="1">
        <v>63.2</v>
      </c>
      <c r="P15570" s="1">
        <v>1.0</v>
      </c>
    </row>
    <row r="15571">
      <c r="A15571" s="1" t="s">
        <v>29</v>
      </c>
      <c r="B15571" s="1" t="s">
        <v>18496</v>
      </c>
      <c r="C15571" s="2" t="s">
        <v>18445</v>
      </c>
      <c r="D15571" s="1" t="s">
        <v>19</v>
      </c>
      <c r="E15571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15571" s="1" t="s">
        <v>563</v>
      </c>
      <c r="G15571" s="1" t="s">
        <v>564</v>
      </c>
      <c r="H15571" s="1" t="s">
        <v>565</v>
      </c>
      <c r="I15571" s="1" t="s">
        <v>16</v>
      </c>
      <c r="J15571" s="1" t="s">
        <v>23</v>
      </c>
      <c r="K15571" s="1" t="s">
        <v>16</v>
      </c>
      <c r="L15571" s="1" t="s">
        <v>16</v>
      </c>
      <c r="M15571" s="1" t="s">
        <v>16</v>
      </c>
      <c r="N15571" s="1" t="s">
        <v>16</v>
      </c>
      <c r="O15571" s="1">
        <v>87.2</v>
      </c>
      <c r="P15571" s="1">
        <v>1.0</v>
      </c>
    </row>
    <row r="15572">
      <c r="A15572" s="1" t="s">
        <v>29</v>
      </c>
      <c r="B15572" s="1" t="s">
        <v>18497</v>
      </c>
      <c r="C15572" s="2" t="s">
        <v>18445</v>
      </c>
      <c r="D15572" s="1" t="s">
        <v>19</v>
      </c>
      <c r="E15572" s="3" t="str">
        <f>HYPERLINK("https://fyndiq.se/produkt/0df6cad26c89414b/", "2 Pack Samsung S22 PLUS - 9H Härdat Glass - 3D Super Kvalitet")</f>
        <v>2 Pack Samsung S22 PLUS - 9H Härdat Glass - 3D Super Kvalitet</v>
      </c>
      <c r="F15572" s="1" t="s">
        <v>2472</v>
      </c>
      <c r="G15572" s="1" t="s">
        <v>2473</v>
      </c>
      <c r="H15572" s="1" t="s">
        <v>2474</v>
      </c>
      <c r="I15572" s="1" t="s">
        <v>16</v>
      </c>
      <c r="J15572" s="1" t="s">
        <v>23</v>
      </c>
      <c r="K15572" s="1" t="s">
        <v>16</v>
      </c>
      <c r="L15572" s="1" t="s">
        <v>16</v>
      </c>
      <c r="M15572" s="1" t="s">
        <v>16</v>
      </c>
      <c r="N15572" s="1" t="s">
        <v>16</v>
      </c>
      <c r="O15572" s="1">
        <v>63.2</v>
      </c>
      <c r="P15572" s="1">
        <v>1.0</v>
      </c>
    </row>
    <row r="15573">
      <c r="A15573" s="1" t="s">
        <v>29</v>
      </c>
      <c r="B15573" s="1" t="s">
        <v>18498</v>
      </c>
      <c r="C15573" s="2" t="s">
        <v>18445</v>
      </c>
      <c r="D15573" s="1" t="s">
        <v>19</v>
      </c>
      <c r="E15573" s="3" t="str">
        <f>HYPERLINK("https://fyndiq.se/produkt/d2c30baa04ab483c/", "2-Pack Samsung A22 5G Skärmskydd - Härdat Glas 9H - Super kvalitet 3D")</f>
        <v>2-Pack Samsung A22 5G Skärmskydd - Härdat Glas 9H - Super kvalitet 3D</v>
      </c>
      <c r="F15573" s="1" t="s">
        <v>1273</v>
      </c>
      <c r="G15573" s="1" t="s">
        <v>1274</v>
      </c>
      <c r="H15573" s="1" t="s">
        <v>1275</v>
      </c>
      <c r="I15573" s="1" t="s">
        <v>16</v>
      </c>
      <c r="J15573" s="1" t="s">
        <v>23</v>
      </c>
      <c r="K15573" s="1" t="s">
        <v>16</v>
      </c>
      <c r="L15573" s="1" t="s">
        <v>16</v>
      </c>
      <c r="M15573" s="1" t="s">
        <v>16</v>
      </c>
      <c r="N15573" s="1" t="s">
        <v>16</v>
      </c>
      <c r="O15573" s="1">
        <v>63.2</v>
      </c>
      <c r="P15573" s="1">
        <v>1.0</v>
      </c>
    </row>
    <row r="15574">
      <c r="A15574" s="1" t="s">
        <v>29</v>
      </c>
      <c r="B15574" s="1" t="s">
        <v>18499</v>
      </c>
      <c r="C15574" s="2" t="s">
        <v>18445</v>
      </c>
      <c r="D15574" s="1" t="s">
        <v>19</v>
      </c>
      <c r="E15574" s="3" t="str">
        <f>HYPERLINK("https://fyndiq.se/produkt/13e76851ca504320/", "2-Pack Samsung Galaxy S22 Ultra - Härdat glas 9H - Top kvalitet")</f>
        <v>2-Pack Samsung Galaxy S22 Ultra - Härdat glas 9H - Top kvalitet</v>
      </c>
      <c r="F15574" s="1" t="s">
        <v>140</v>
      </c>
      <c r="G15574" s="1" t="s">
        <v>141</v>
      </c>
      <c r="H15574" s="1" t="s">
        <v>142</v>
      </c>
      <c r="I15574" s="1" t="s">
        <v>16</v>
      </c>
      <c r="J15574" s="1" t="s">
        <v>23</v>
      </c>
      <c r="K15574" s="1" t="s">
        <v>16</v>
      </c>
      <c r="L15574" s="1" t="s">
        <v>16</v>
      </c>
      <c r="M15574" s="1" t="s">
        <v>16</v>
      </c>
      <c r="N15574" s="1" t="s">
        <v>16</v>
      </c>
      <c r="O15574" s="1">
        <v>63.2</v>
      </c>
      <c r="P15574" s="1">
        <v>1.0</v>
      </c>
    </row>
    <row r="15575">
      <c r="A15575" s="1" t="s">
        <v>29</v>
      </c>
      <c r="B15575" s="1" t="s">
        <v>18500</v>
      </c>
      <c r="C15575" s="2" t="s">
        <v>18445</v>
      </c>
      <c r="D15575" s="1" t="s">
        <v>19</v>
      </c>
      <c r="E15575" s="3" t="str">
        <f>HYPERLINK("https://fyndiq.se/produkt/06106438a7a14dfc/", "2-Pack Xiaomi 13T Pro - Härdat glas 9H - Super kvalitet 3D Skärmskydd")</f>
        <v>2-Pack Xiaomi 13T Pro - Härdat glas 9H - Super kvalitet 3D Skärmskydd</v>
      </c>
      <c r="F15575" s="1" t="s">
        <v>883</v>
      </c>
      <c r="G15575" s="1" t="s">
        <v>884</v>
      </c>
      <c r="H15575" s="1" t="s">
        <v>885</v>
      </c>
      <c r="I15575" s="1" t="s">
        <v>16</v>
      </c>
      <c r="J15575" s="1" t="s">
        <v>23</v>
      </c>
      <c r="K15575" s="1" t="s">
        <v>16</v>
      </c>
      <c r="L15575" s="1" t="s">
        <v>16</v>
      </c>
      <c r="M15575" s="1" t="s">
        <v>16</v>
      </c>
      <c r="N15575" s="1" t="s">
        <v>16</v>
      </c>
      <c r="O15575" s="1">
        <v>63.2</v>
      </c>
      <c r="P15575" s="1">
        <v>1.0</v>
      </c>
    </row>
    <row r="15576">
      <c r="A15576" s="1" t="s">
        <v>29</v>
      </c>
      <c r="B15576" s="1" t="s">
        <v>18501</v>
      </c>
      <c r="C15576" s="2" t="s">
        <v>18445</v>
      </c>
      <c r="D15576" s="1" t="s">
        <v>19</v>
      </c>
      <c r="E15576" s="3" t="str">
        <f>HYPERLINK("https://fyndiq.se/produkt/87e8c2a54c4a469b/", "2-Pack Samsung Galaxy A53 5G - Härdat glas 9H - Super kvalitet")</f>
        <v>2-Pack Samsung Galaxy A53 5G - Härdat glas 9H - Super kvalitet</v>
      </c>
      <c r="F15576" s="1" t="s">
        <v>1320</v>
      </c>
      <c r="G15576" s="1" t="s">
        <v>1321</v>
      </c>
      <c r="H15576" s="1" t="s">
        <v>1322</v>
      </c>
      <c r="I15576" s="1" t="s">
        <v>16</v>
      </c>
      <c r="J15576" s="1" t="s">
        <v>23</v>
      </c>
      <c r="K15576" s="1" t="s">
        <v>16</v>
      </c>
      <c r="L15576" s="1" t="s">
        <v>16</v>
      </c>
      <c r="M15576" s="1" t="s">
        <v>16</v>
      </c>
      <c r="N15576" s="1" t="s">
        <v>16</v>
      </c>
      <c r="O15576" s="1">
        <v>63.2</v>
      </c>
      <c r="P15576" s="1">
        <v>1.0</v>
      </c>
    </row>
    <row r="15577">
      <c r="A15577" s="1" t="s">
        <v>29</v>
      </c>
      <c r="B15577" s="1" t="s">
        <v>18502</v>
      </c>
      <c r="C15577" s="2" t="s">
        <v>18445</v>
      </c>
      <c r="D15577" s="1" t="s">
        <v>19</v>
      </c>
      <c r="E15577" s="3" t="str">
        <f>HYPERLINK("https://fyndiq.se/produkt/56c72c0ba5f749b5/", "2-Pack SAMSUNG S24 Skärmskydd - Härdat Glas 9H - Super kvalitet 3D")</f>
        <v>2-Pack SAMSUNG S24 Skärmskydd - Härdat Glas 9H - Super kvalitet 3D</v>
      </c>
      <c r="F15577" s="1" t="s">
        <v>263</v>
      </c>
      <c r="G15577" s="1" t="s">
        <v>264</v>
      </c>
      <c r="H15577" s="1" t="s">
        <v>265</v>
      </c>
      <c r="I15577" s="1" t="s">
        <v>16</v>
      </c>
      <c r="J15577" s="1" t="s">
        <v>23</v>
      </c>
      <c r="K15577" s="1" t="s">
        <v>16</v>
      </c>
      <c r="L15577" s="1" t="s">
        <v>16</v>
      </c>
      <c r="M15577" s="1" t="s">
        <v>16</v>
      </c>
      <c r="N15577" s="1" t="s">
        <v>16</v>
      </c>
      <c r="O15577" s="1">
        <v>63.2</v>
      </c>
      <c r="P15577" s="1">
        <v>1.0</v>
      </c>
    </row>
    <row r="15578">
      <c r="A15578" s="1" t="s">
        <v>29</v>
      </c>
      <c r="B15578" s="1" t="s">
        <v>18503</v>
      </c>
      <c r="C15578" s="2" t="s">
        <v>18445</v>
      </c>
      <c r="D15578" s="1" t="s">
        <v>19</v>
      </c>
      <c r="E15578" s="3" t="str">
        <f t="shared" ref="E15578:E15579" si="776">HYPERLINK("https://fyndiq.se/produkt/0b2f55cbfc0d4bc8/", "Skärmskydd Iphone 12 / 12 Pro , härdat glas, hög kvalitet.")</f>
        <v>Skärmskydd Iphone 12 / 12 Pro , härdat glas, hög kvalitet.</v>
      </c>
      <c r="F15578" s="1" t="s">
        <v>587</v>
      </c>
      <c r="G15578" s="1" t="s">
        <v>588</v>
      </c>
      <c r="H15578" s="1" t="s">
        <v>589</v>
      </c>
      <c r="I15578" s="1" t="s">
        <v>16</v>
      </c>
      <c r="J15578" s="1" t="s">
        <v>23</v>
      </c>
      <c r="K15578" s="1" t="s">
        <v>16</v>
      </c>
      <c r="L15578" s="1" t="s">
        <v>16</v>
      </c>
      <c r="M15578" s="1" t="s">
        <v>16</v>
      </c>
      <c r="N15578" s="1" t="s">
        <v>16</v>
      </c>
      <c r="O15578" s="1">
        <v>39.2</v>
      </c>
      <c r="P15578" s="1">
        <v>1.0</v>
      </c>
    </row>
    <row r="15579">
      <c r="A15579" s="1" t="s">
        <v>29</v>
      </c>
      <c r="B15579" s="1" t="s">
        <v>18504</v>
      </c>
      <c r="C15579" s="2" t="s">
        <v>18445</v>
      </c>
      <c r="D15579" s="1" t="s">
        <v>19</v>
      </c>
      <c r="E15579" s="3" t="str">
        <f t="shared" si="776"/>
        <v>Skärmskydd Iphone 12 / 12 Pro , härdat glas, hög kvalitet.</v>
      </c>
      <c r="F15579" s="1" t="s">
        <v>587</v>
      </c>
      <c r="G15579" s="1" t="s">
        <v>588</v>
      </c>
      <c r="H15579" s="1" t="s">
        <v>589</v>
      </c>
      <c r="I15579" s="1" t="s">
        <v>16</v>
      </c>
      <c r="J15579" s="1" t="s">
        <v>23</v>
      </c>
      <c r="K15579" s="1" t="s">
        <v>16</v>
      </c>
      <c r="L15579" s="1" t="s">
        <v>16</v>
      </c>
      <c r="M15579" s="1" t="s">
        <v>16</v>
      </c>
      <c r="N15579" s="1" t="s">
        <v>16</v>
      </c>
      <c r="O15579" s="1">
        <v>39.2</v>
      </c>
      <c r="P15579" s="1">
        <v>1.0</v>
      </c>
    </row>
    <row r="15580">
      <c r="A15580" s="1" t="s">
        <v>29</v>
      </c>
      <c r="B15580" s="1" t="s">
        <v>18505</v>
      </c>
      <c r="C15580" s="2" t="s">
        <v>18445</v>
      </c>
      <c r="D15580" s="1" t="s">
        <v>19</v>
      </c>
      <c r="E15580" s="3" t="str">
        <f>HYPERLINK("https://fyndiq.se/produkt/b2b21eba0148489f/", "Samsung S8 härdat glass 3D heltäckande skärmskydd")</f>
        <v>Samsung S8 härdat glass 3D heltäckande skärmskydd</v>
      </c>
      <c r="F15580" s="1" t="s">
        <v>438</v>
      </c>
      <c r="G15580" s="1" t="s">
        <v>439</v>
      </c>
      <c r="H15580" s="1" t="s">
        <v>440</v>
      </c>
      <c r="I15580" s="1" t="s">
        <v>16</v>
      </c>
      <c r="J15580" s="1" t="s">
        <v>23</v>
      </c>
      <c r="K15580" s="1" t="s">
        <v>16</v>
      </c>
      <c r="L15580" s="1" t="s">
        <v>16</v>
      </c>
      <c r="M15580" s="1" t="s">
        <v>16</v>
      </c>
      <c r="N15580" s="1" t="s">
        <v>16</v>
      </c>
      <c r="O15580" s="1">
        <v>55.2</v>
      </c>
      <c r="P15580" s="1">
        <v>2.0</v>
      </c>
    </row>
    <row r="15581">
      <c r="A15581" s="1" t="s">
        <v>29</v>
      </c>
      <c r="B15581" s="1" t="s">
        <v>18506</v>
      </c>
      <c r="C15581" s="2" t="s">
        <v>18445</v>
      </c>
      <c r="D15581" s="1" t="s">
        <v>19</v>
      </c>
      <c r="E15581" s="3" t="str">
        <f>HYPERLINK("https://fyndiq.se/produkt/0b2f55cbfc0d4bc8/", "Skärmskydd Iphone 12 / 12 Pro , härdat glas, hög kvalitet.")</f>
        <v>Skärmskydd Iphone 12 / 12 Pro , härdat glas, hög kvalitet.</v>
      </c>
      <c r="F15581" s="1" t="s">
        <v>587</v>
      </c>
      <c r="G15581" s="1" t="s">
        <v>588</v>
      </c>
      <c r="H15581" s="1" t="s">
        <v>589</v>
      </c>
      <c r="I15581" s="1" t="s">
        <v>16</v>
      </c>
      <c r="J15581" s="1" t="s">
        <v>23</v>
      </c>
      <c r="K15581" s="1" t="s">
        <v>16</v>
      </c>
      <c r="L15581" s="1" t="s">
        <v>16</v>
      </c>
      <c r="M15581" s="1" t="s">
        <v>16</v>
      </c>
      <c r="N15581" s="1" t="s">
        <v>16</v>
      </c>
      <c r="O15581" s="1">
        <v>39.2</v>
      </c>
      <c r="P15581" s="1">
        <v>1.0</v>
      </c>
    </row>
    <row r="15582">
      <c r="A15582" s="1" t="s">
        <v>29</v>
      </c>
      <c r="B15582" s="1" t="s">
        <v>18507</v>
      </c>
      <c r="C15582" s="2" t="s">
        <v>18445</v>
      </c>
      <c r="D15582" s="1" t="s">
        <v>19</v>
      </c>
      <c r="E15582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5582" s="1" t="s">
        <v>128</v>
      </c>
      <c r="G15582" s="1" t="s">
        <v>129</v>
      </c>
      <c r="H15582" s="1" t="s">
        <v>130</v>
      </c>
      <c r="I15582" s="1" t="s">
        <v>16</v>
      </c>
      <c r="J15582" s="1" t="s">
        <v>23</v>
      </c>
      <c r="K15582" s="1" t="s">
        <v>16</v>
      </c>
      <c r="L15582" s="1" t="s">
        <v>16</v>
      </c>
      <c r="M15582" s="1" t="s">
        <v>16</v>
      </c>
      <c r="N15582" s="1" t="s">
        <v>16</v>
      </c>
      <c r="O15582" s="1">
        <v>95.2</v>
      </c>
      <c r="P15582" s="1">
        <v>1.0</v>
      </c>
    </row>
    <row r="15583">
      <c r="A15583" s="1" t="s">
        <v>29</v>
      </c>
      <c r="B15583" s="1" t="s">
        <v>18508</v>
      </c>
      <c r="C15583" s="2" t="s">
        <v>18445</v>
      </c>
      <c r="D15583" s="1" t="s">
        <v>19</v>
      </c>
      <c r="E15583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583" s="1" t="s">
        <v>722</v>
      </c>
      <c r="G15583" s="1" t="s">
        <v>723</v>
      </c>
      <c r="H15583" s="1" t="s">
        <v>724</v>
      </c>
      <c r="I15583" s="1" t="s">
        <v>16</v>
      </c>
      <c r="J15583" s="1" t="s">
        <v>23</v>
      </c>
      <c r="K15583" s="1" t="s">
        <v>16</v>
      </c>
      <c r="L15583" s="1" t="s">
        <v>16</v>
      </c>
      <c r="M15583" s="1" t="s">
        <v>16</v>
      </c>
      <c r="N15583" s="1" t="s">
        <v>16</v>
      </c>
      <c r="O15583" s="1">
        <v>79.2</v>
      </c>
      <c r="P15583" s="1">
        <v>1.0</v>
      </c>
    </row>
    <row r="15584">
      <c r="A15584" s="1" t="s">
        <v>29</v>
      </c>
      <c r="B15584" s="1" t="s">
        <v>18509</v>
      </c>
      <c r="C15584" s="2" t="s">
        <v>18445</v>
      </c>
      <c r="D15584" s="1" t="s">
        <v>19</v>
      </c>
      <c r="E15584" s="3" t="str">
        <f t="shared" ref="E15584:E15585" si="777"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5584" s="1" t="s">
        <v>128</v>
      </c>
      <c r="G15584" s="1" t="s">
        <v>129</v>
      </c>
      <c r="H15584" s="1" t="s">
        <v>130</v>
      </c>
      <c r="I15584" s="1" t="s">
        <v>16</v>
      </c>
      <c r="J15584" s="1" t="s">
        <v>23</v>
      </c>
      <c r="K15584" s="1" t="s">
        <v>16</v>
      </c>
      <c r="L15584" s="1" t="s">
        <v>16</v>
      </c>
      <c r="M15584" s="1" t="s">
        <v>16</v>
      </c>
      <c r="N15584" s="1" t="s">
        <v>16</v>
      </c>
      <c r="O15584" s="1">
        <v>95.2</v>
      </c>
      <c r="P15584" s="1">
        <v>1.0</v>
      </c>
    </row>
    <row r="15585">
      <c r="A15585" s="1" t="s">
        <v>29</v>
      </c>
      <c r="B15585" s="1" t="s">
        <v>18510</v>
      </c>
      <c r="C15585" s="2" t="s">
        <v>18445</v>
      </c>
      <c r="D15585" s="1" t="s">
        <v>19</v>
      </c>
      <c r="E15585" s="3" t="str">
        <f t="shared" si="777"/>
        <v>2-Pack SAMSUNG S24 ULTRA Skärmskydd &amp; 2-Pack linsskydd - Härdat Glas 9H - Super kvalitet 3D</v>
      </c>
      <c r="F15585" s="1" t="s">
        <v>128</v>
      </c>
      <c r="G15585" s="1" t="s">
        <v>129</v>
      </c>
      <c r="H15585" s="1" t="s">
        <v>130</v>
      </c>
      <c r="I15585" s="1" t="s">
        <v>16</v>
      </c>
      <c r="J15585" s="1" t="s">
        <v>23</v>
      </c>
      <c r="K15585" s="1" t="s">
        <v>16</v>
      </c>
      <c r="L15585" s="1" t="s">
        <v>16</v>
      </c>
      <c r="M15585" s="1" t="s">
        <v>16</v>
      </c>
      <c r="N15585" s="1" t="s">
        <v>16</v>
      </c>
      <c r="O15585" s="1">
        <v>95.2</v>
      </c>
      <c r="P15585" s="1">
        <v>1.0</v>
      </c>
    </row>
    <row r="15586">
      <c r="A15586" s="1" t="s">
        <v>29</v>
      </c>
      <c r="B15586" s="1" t="s">
        <v>18511</v>
      </c>
      <c r="C15586" s="2" t="s">
        <v>18445</v>
      </c>
      <c r="D15586" s="1" t="s">
        <v>19</v>
      </c>
      <c r="E15586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5586" s="1" t="s">
        <v>679</v>
      </c>
      <c r="G15586" s="1" t="s">
        <v>680</v>
      </c>
      <c r="H15586" s="1" t="s">
        <v>681</v>
      </c>
      <c r="I15586" s="1" t="s">
        <v>16</v>
      </c>
      <c r="J15586" s="1" t="s">
        <v>23</v>
      </c>
      <c r="K15586" s="1" t="s">
        <v>16</v>
      </c>
      <c r="L15586" s="1" t="s">
        <v>16</v>
      </c>
      <c r="M15586" s="1" t="s">
        <v>16</v>
      </c>
      <c r="N15586" s="1" t="s">
        <v>16</v>
      </c>
      <c r="O15586" s="1">
        <v>95.2</v>
      </c>
      <c r="P15586" s="1">
        <v>1.0</v>
      </c>
    </row>
    <row r="15587">
      <c r="A15587" s="1" t="s">
        <v>29</v>
      </c>
      <c r="B15587" s="1" t="s">
        <v>18512</v>
      </c>
      <c r="C15587" s="2" t="s">
        <v>18445</v>
      </c>
      <c r="D15587" s="1" t="s">
        <v>19</v>
      </c>
      <c r="E15587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587" s="1" t="s">
        <v>3643</v>
      </c>
      <c r="G15587" s="1" t="s">
        <v>3644</v>
      </c>
      <c r="H15587" s="1" t="s">
        <v>3645</v>
      </c>
      <c r="I15587" s="1" t="s">
        <v>16</v>
      </c>
      <c r="J15587" s="1" t="s">
        <v>23</v>
      </c>
      <c r="K15587" s="1" t="s">
        <v>16</v>
      </c>
      <c r="L15587" s="1" t="s">
        <v>16</v>
      </c>
      <c r="M15587" s="1" t="s">
        <v>16</v>
      </c>
      <c r="N15587" s="1" t="s">
        <v>16</v>
      </c>
      <c r="O15587" s="1">
        <v>71.2</v>
      </c>
      <c r="P15587" s="1">
        <v>1.0</v>
      </c>
    </row>
    <row r="15588">
      <c r="A15588" s="1" t="s">
        <v>29</v>
      </c>
      <c r="B15588" s="1" t="s">
        <v>18513</v>
      </c>
      <c r="C15588" s="2" t="s">
        <v>18445</v>
      </c>
      <c r="D15588" s="1" t="s">
        <v>19</v>
      </c>
      <c r="E15588" s="3" t="str">
        <f>HYPERLINK("https://fyndiq.se/produkt/2030c5450cfb4338/", "2 Pack Huawei P30 Pro - Härdat glas 9H – 3D Super kvalitet")</f>
        <v>2 Pack Huawei P30 Pro - Härdat glas 9H – 3D Super kvalitet</v>
      </c>
      <c r="F15588" s="1" t="s">
        <v>1091</v>
      </c>
      <c r="G15588" s="1" t="s">
        <v>1092</v>
      </c>
      <c r="H15588" s="1" t="s">
        <v>1093</v>
      </c>
      <c r="I15588" s="1" t="s">
        <v>16</v>
      </c>
      <c r="J15588" s="1" t="s">
        <v>23</v>
      </c>
      <c r="K15588" s="1" t="s">
        <v>16</v>
      </c>
      <c r="L15588" s="1" t="s">
        <v>16</v>
      </c>
      <c r="M15588" s="1" t="s">
        <v>16</v>
      </c>
      <c r="N15588" s="1" t="s">
        <v>16</v>
      </c>
      <c r="O15588" s="1">
        <v>71.2</v>
      </c>
      <c r="P15588" s="1">
        <v>1.0</v>
      </c>
    </row>
    <row r="15589">
      <c r="A15589" s="1" t="s">
        <v>29</v>
      </c>
      <c r="B15589" s="1" t="s">
        <v>18514</v>
      </c>
      <c r="C15589" s="2" t="s">
        <v>18445</v>
      </c>
      <c r="D15589" s="1" t="s">
        <v>19</v>
      </c>
      <c r="E15589" s="3" t="str">
        <f>HYPERLINK("https://fyndiq.se/produkt/6bc9efdb9e0f44ed/", "2-Pack Google Pixel 7 Pro - Härdat Glas 9H - Super kvalitet 3D")</f>
        <v>2-Pack Google Pixel 7 Pro - Härdat Glas 9H - Super kvalitet 3D</v>
      </c>
      <c r="F15589" s="1" t="s">
        <v>424</v>
      </c>
      <c r="G15589" s="1" t="s">
        <v>425</v>
      </c>
      <c r="H15589" s="1" t="s">
        <v>426</v>
      </c>
      <c r="I15589" s="1" t="s">
        <v>16</v>
      </c>
      <c r="J15589" s="1" t="s">
        <v>23</v>
      </c>
      <c r="K15589" s="1" t="s">
        <v>16</v>
      </c>
      <c r="L15589" s="1" t="s">
        <v>16</v>
      </c>
      <c r="M15589" s="1" t="s">
        <v>16</v>
      </c>
      <c r="N15589" s="1" t="s">
        <v>16</v>
      </c>
      <c r="O15589" s="1">
        <v>71.2</v>
      </c>
      <c r="P15589" s="1">
        <v>1.0</v>
      </c>
    </row>
    <row r="15590">
      <c r="A15590" s="1" t="s">
        <v>29</v>
      </c>
      <c r="B15590" s="1" t="s">
        <v>18515</v>
      </c>
      <c r="C15590" s="2" t="s">
        <v>18445</v>
      </c>
      <c r="D15590" s="1" t="s">
        <v>19</v>
      </c>
      <c r="E15590" s="3" t="str">
        <f>HYPERLINK("https://fyndiq.se/produkt/b2b21eba0148489f/", "Samsung S8 härdat glass 3D heltäckande skärmskydd")</f>
        <v>Samsung S8 härdat glass 3D heltäckande skärmskydd</v>
      </c>
      <c r="F15590" s="1" t="s">
        <v>438</v>
      </c>
      <c r="G15590" s="1" t="s">
        <v>439</v>
      </c>
      <c r="H15590" s="1" t="s">
        <v>440</v>
      </c>
      <c r="I15590" s="1" t="s">
        <v>16</v>
      </c>
      <c r="J15590" s="1" t="s">
        <v>23</v>
      </c>
      <c r="K15590" s="1" t="s">
        <v>16</v>
      </c>
      <c r="L15590" s="1" t="s">
        <v>16</v>
      </c>
      <c r="M15590" s="1" t="s">
        <v>16</v>
      </c>
      <c r="N15590" s="1" t="s">
        <v>16</v>
      </c>
      <c r="O15590" s="1">
        <v>55.2</v>
      </c>
      <c r="P15590" s="1">
        <v>1.0</v>
      </c>
    </row>
    <row r="15591">
      <c r="A15591" s="1" t="s">
        <v>29</v>
      </c>
      <c r="B15591" s="1" t="s">
        <v>18516</v>
      </c>
      <c r="C15591" s="2" t="s">
        <v>18445</v>
      </c>
      <c r="D15591" s="1" t="s">
        <v>19</v>
      </c>
      <c r="E1559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5591" s="1" t="s">
        <v>204</v>
      </c>
      <c r="G15591" s="1" t="s">
        <v>205</v>
      </c>
      <c r="H15591" s="1" t="s">
        <v>206</v>
      </c>
      <c r="I15591" s="1" t="s">
        <v>1673</v>
      </c>
      <c r="J15591" s="1" t="s">
        <v>9</v>
      </c>
      <c r="K15591" s="2" t="s">
        <v>17060</v>
      </c>
      <c r="L15591" s="1" t="s">
        <v>2811</v>
      </c>
      <c r="M15591" s="1" t="s">
        <v>16</v>
      </c>
      <c r="N15591" s="1" t="s">
        <v>16</v>
      </c>
      <c r="O15591" s="1">
        <v>71.2</v>
      </c>
      <c r="P15591" s="1">
        <v>1.0</v>
      </c>
    </row>
    <row r="15592">
      <c r="A15592" s="1" t="s">
        <v>29</v>
      </c>
      <c r="B15592" s="1" t="s">
        <v>18517</v>
      </c>
      <c r="C15592" s="2" t="s">
        <v>18445</v>
      </c>
      <c r="D15592" s="1" t="s">
        <v>19</v>
      </c>
      <c r="E15592" s="3" t="str">
        <f>HYPERLINK("https://fyndiq.se/produkt/f64401dd1c4f4e26/", "2 Pack Sony Xperia 1 IV - Härdat glas 9H -Super Kvalitet 3D")</f>
        <v>2 Pack Sony Xperia 1 IV - Härdat glas 9H -Super Kvalitet 3D</v>
      </c>
      <c r="F15592" s="1" t="s">
        <v>3982</v>
      </c>
      <c r="G15592" s="1" t="s">
        <v>3983</v>
      </c>
      <c r="H15592" s="1" t="s">
        <v>3984</v>
      </c>
      <c r="I15592" s="1" t="s">
        <v>16</v>
      </c>
      <c r="J15592" s="1" t="s">
        <v>23</v>
      </c>
      <c r="K15592" s="1" t="s">
        <v>16</v>
      </c>
      <c r="L15592" s="1" t="s">
        <v>16</v>
      </c>
      <c r="M15592" s="1" t="s">
        <v>16</v>
      </c>
      <c r="N15592" s="1" t="s">
        <v>16</v>
      </c>
      <c r="O15592" s="1">
        <v>71.2</v>
      </c>
      <c r="P15592" s="1">
        <v>1.0</v>
      </c>
    </row>
    <row r="15593">
      <c r="A15593" s="1" t="s">
        <v>29</v>
      </c>
      <c r="B15593" s="1" t="s">
        <v>18518</v>
      </c>
      <c r="C15593" s="2" t="s">
        <v>18445</v>
      </c>
      <c r="D15593" s="1" t="s">
        <v>19</v>
      </c>
      <c r="E15593" s="3" t="str">
        <f t="shared" ref="E15593:E15596" si="778">HYPERLINK("https://fyndiq.se/produkt/141fc3de9f6c485d/", "2-Pack SAMSUNG S24 ULTRA 5G Skärmskydd - Härdat Glas 9H - Super kvalitet 3D")</f>
        <v>2-Pack SAMSUNG S24 ULTRA 5G Skärmskydd - Härdat Glas 9H - Super kvalitet 3D</v>
      </c>
      <c r="F15593" s="1" t="s">
        <v>614</v>
      </c>
      <c r="G15593" s="1" t="s">
        <v>615</v>
      </c>
      <c r="H15593" s="1" t="s">
        <v>616</v>
      </c>
      <c r="I15593" s="1" t="s">
        <v>16</v>
      </c>
      <c r="J15593" s="1" t="s">
        <v>23</v>
      </c>
      <c r="K15593" s="1" t="s">
        <v>16</v>
      </c>
      <c r="L15593" s="1" t="s">
        <v>16</v>
      </c>
      <c r="M15593" s="1" t="s">
        <v>16</v>
      </c>
      <c r="N15593" s="1" t="s">
        <v>16</v>
      </c>
      <c r="O15593" s="1">
        <v>71.2</v>
      </c>
      <c r="P15593" s="1">
        <v>1.0</v>
      </c>
    </row>
    <row r="15594">
      <c r="A15594" s="1" t="s">
        <v>29</v>
      </c>
      <c r="B15594" s="1" t="s">
        <v>18519</v>
      </c>
      <c r="C15594" s="2" t="s">
        <v>18445</v>
      </c>
      <c r="D15594" s="1" t="s">
        <v>19</v>
      </c>
      <c r="E15594" s="3" t="str">
        <f t="shared" si="778"/>
        <v>2-Pack SAMSUNG S24 ULTRA 5G Skärmskydd - Härdat Glas 9H - Super kvalitet 3D</v>
      </c>
      <c r="F15594" s="1" t="s">
        <v>614</v>
      </c>
      <c r="G15594" s="1" t="s">
        <v>615</v>
      </c>
      <c r="H15594" s="1" t="s">
        <v>616</v>
      </c>
      <c r="I15594" s="1" t="s">
        <v>16</v>
      </c>
      <c r="J15594" s="1" t="s">
        <v>23</v>
      </c>
      <c r="K15594" s="1" t="s">
        <v>16</v>
      </c>
      <c r="L15594" s="1" t="s">
        <v>16</v>
      </c>
      <c r="M15594" s="1" t="s">
        <v>16</v>
      </c>
      <c r="N15594" s="1" t="s">
        <v>16</v>
      </c>
      <c r="O15594" s="1">
        <v>71.2</v>
      </c>
      <c r="P15594" s="1">
        <v>1.0</v>
      </c>
    </row>
    <row r="15595">
      <c r="A15595" s="1" t="s">
        <v>29</v>
      </c>
      <c r="B15595" s="1" t="s">
        <v>18520</v>
      </c>
      <c r="C15595" s="2" t="s">
        <v>18445</v>
      </c>
      <c r="D15595" s="1" t="s">
        <v>19</v>
      </c>
      <c r="E15595" s="3" t="str">
        <f t="shared" si="778"/>
        <v>2-Pack SAMSUNG S24 ULTRA 5G Skärmskydd - Härdat Glas 9H - Super kvalitet 3D</v>
      </c>
      <c r="F15595" s="1" t="s">
        <v>614</v>
      </c>
      <c r="G15595" s="1" t="s">
        <v>615</v>
      </c>
      <c r="H15595" s="1" t="s">
        <v>616</v>
      </c>
      <c r="I15595" s="1" t="s">
        <v>16</v>
      </c>
      <c r="J15595" s="1" t="s">
        <v>23</v>
      </c>
      <c r="K15595" s="1" t="s">
        <v>16</v>
      </c>
      <c r="L15595" s="1" t="s">
        <v>16</v>
      </c>
      <c r="M15595" s="1" t="s">
        <v>16</v>
      </c>
      <c r="N15595" s="1" t="s">
        <v>16</v>
      </c>
      <c r="O15595" s="1">
        <v>71.2</v>
      </c>
      <c r="P15595" s="1">
        <v>1.0</v>
      </c>
    </row>
    <row r="15596">
      <c r="A15596" s="1" t="s">
        <v>29</v>
      </c>
      <c r="B15596" s="1" t="s">
        <v>18521</v>
      </c>
      <c r="C15596" s="2" t="s">
        <v>18445</v>
      </c>
      <c r="D15596" s="1" t="s">
        <v>19</v>
      </c>
      <c r="E15596" s="3" t="str">
        <f t="shared" si="778"/>
        <v>2-Pack SAMSUNG S24 ULTRA 5G Skärmskydd - Härdat Glas 9H - Super kvalitet 3D</v>
      </c>
      <c r="F15596" s="1" t="s">
        <v>614</v>
      </c>
      <c r="G15596" s="1" t="s">
        <v>615</v>
      </c>
      <c r="H15596" s="1" t="s">
        <v>616</v>
      </c>
      <c r="I15596" s="1" t="s">
        <v>16</v>
      </c>
      <c r="J15596" s="1" t="s">
        <v>23</v>
      </c>
      <c r="K15596" s="1" t="s">
        <v>16</v>
      </c>
      <c r="L15596" s="1" t="s">
        <v>16</v>
      </c>
      <c r="M15596" s="1" t="s">
        <v>16</v>
      </c>
      <c r="N15596" s="1" t="s">
        <v>16</v>
      </c>
      <c r="O15596" s="1">
        <v>71.2</v>
      </c>
      <c r="P15596" s="1">
        <v>1.0</v>
      </c>
    </row>
    <row r="15597">
      <c r="A15597" s="1" t="s">
        <v>29</v>
      </c>
      <c r="B15597" s="1" t="s">
        <v>18522</v>
      </c>
      <c r="C15597" s="2" t="s">
        <v>18445</v>
      </c>
      <c r="D15597" s="1" t="s">
        <v>19</v>
      </c>
      <c r="E15597" s="3" t="str">
        <f>HYPERLINK("https://fyndiq.se/produkt/ffd808ba7c174af8/", "2-Pack Samsung S22 Skärmskydd &amp; 1-Pack linsskydd -Härdat Glas 9H")</f>
        <v>2-Pack Samsung S22 Skärmskydd &amp; 1-Pack linsskydd -Härdat Glas 9H</v>
      </c>
      <c r="F15597" s="1" t="s">
        <v>179</v>
      </c>
      <c r="G15597" s="1" t="s">
        <v>180</v>
      </c>
      <c r="H15597" s="1" t="s">
        <v>181</v>
      </c>
      <c r="I15597" s="1" t="s">
        <v>16</v>
      </c>
      <c r="J15597" s="1" t="s">
        <v>23</v>
      </c>
      <c r="K15597" s="1" t="s">
        <v>16</v>
      </c>
      <c r="L15597" s="1" t="s">
        <v>16</v>
      </c>
      <c r="M15597" s="1" t="s">
        <v>16</v>
      </c>
      <c r="N15597" s="1" t="s">
        <v>16</v>
      </c>
      <c r="O15597" s="1">
        <v>71.2</v>
      </c>
      <c r="P15597" s="1">
        <v>1.0</v>
      </c>
    </row>
    <row r="15598">
      <c r="A15598" s="1" t="s">
        <v>29</v>
      </c>
      <c r="B15598" s="1" t="s">
        <v>18523</v>
      </c>
      <c r="C15598" s="2" t="s">
        <v>18524</v>
      </c>
      <c r="D15598" s="1" t="s">
        <v>19</v>
      </c>
      <c r="E15598" s="3" t="str">
        <f>HYPERLINK("https://fyndiq.se/produkt/6ae5aff483564a84/", "2-Pack Apple Watch 40mm – Härdat glas 9H – Super kvalitet 3D")</f>
        <v>2-Pack Apple Watch 40mm – Härdat glas 9H – Super kvalitet 3D</v>
      </c>
      <c r="F15598" s="1" t="s">
        <v>1418</v>
      </c>
      <c r="G15598" s="1" t="s">
        <v>1419</v>
      </c>
      <c r="H15598" s="1" t="s">
        <v>1420</v>
      </c>
      <c r="I15598" s="1" t="s">
        <v>16</v>
      </c>
      <c r="J15598" s="1" t="s">
        <v>23</v>
      </c>
      <c r="K15598" s="1" t="s">
        <v>16</v>
      </c>
      <c r="L15598" s="1" t="s">
        <v>16</v>
      </c>
      <c r="M15598" s="1" t="s">
        <v>16</v>
      </c>
      <c r="N15598" s="1" t="s">
        <v>16</v>
      </c>
      <c r="O15598" s="1">
        <v>55.2</v>
      </c>
      <c r="P15598" s="1">
        <v>1.0</v>
      </c>
    </row>
    <row r="15599">
      <c r="A15599" s="1" t="s">
        <v>29</v>
      </c>
      <c r="B15599" s="1" t="s">
        <v>18525</v>
      </c>
      <c r="C15599" s="2" t="s">
        <v>18524</v>
      </c>
      <c r="D15599" s="1" t="s">
        <v>19</v>
      </c>
      <c r="E15599" s="3" t="str">
        <f>HYPERLINK("https://fyndiq.se/produkt/c6ad89f6519841d9/", "2 Pack Samsung Galaxy S20 - Härdat glas 9H - Super kvalitet 3D")</f>
        <v>2 Pack Samsung Galaxy S20 - Härdat glas 9H - Super kvalitet 3D</v>
      </c>
      <c r="F15599" s="1" t="s">
        <v>1342</v>
      </c>
      <c r="G15599" s="1" t="s">
        <v>1343</v>
      </c>
      <c r="H15599" s="1" t="s">
        <v>1344</v>
      </c>
      <c r="I15599" s="1" t="s">
        <v>16</v>
      </c>
      <c r="J15599" s="1" t="s">
        <v>23</v>
      </c>
      <c r="K15599" s="1" t="s">
        <v>16</v>
      </c>
      <c r="L15599" s="1" t="s">
        <v>16</v>
      </c>
      <c r="M15599" s="1" t="s">
        <v>16</v>
      </c>
      <c r="N15599" s="1" t="s">
        <v>16</v>
      </c>
      <c r="O15599" s="1">
        <v>71.2</v>
      </c>
      <c r="P15599" s="1">
        <v>1.0</v>
      </c>
    </row>
    <row r="15600">
      <c r="A15600" s="1" t="s">
        <v>29</v>
      </c>
      <c r="B15600" s="1" t="s">
        <v>18526</v>
      </c>
      <c r="C15600" s="2" t="s">
        <v>18524</v>
      </c>
      <c r="D15600" s="1" t="s">
        <v>19</v>
      </c>
      <c r="E15600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5600" s="1" t="s">
        <v>11050</v>
      </c>
      <c r="G15600" s="1" t="s">
        <v>11051</v>
      </c>
      <c r="H15600" s="1" t="s">
        <v>11052</v>
      </c>
      <c r="I15600" s="1" t="s">
        <v>16</v>
      </c>
      <c r="J15600" s="1" t="s">
        <v>23</v>
      </c>
      <c r="K15600" s="1" t="s">
        <v>16</v>
      </c>
      <c r="L15600" s="1" t="s">
        <v>16</v>
      </c>
      <c r="M15600" s="1" t="s">
        <v>16</v>
      </c>
      <c r="N15600" s="1" t="s">
        <v>16</v>
      </c>
      <c r="O15600" s="1">
        <v>71.2</v>
      </c>
      <c r="P15600" s="1">
        <v>1.0</v>
      </c>
    </row>
    <row r="15601">
      <c r="A15601" s="1" t="s">
        <v>29</v>
      </c>
      <c r="B15601" s="1" t="s">
        <v>18527</v>
      </c>
      <c r="C15601" s="2" t="s">
        <v>18524</v>
      </c>
      <c r="D15601" s="1" t="s">
        <v>19</v>
      </c>
      <c r="E15601" s="3" t="str">
        <f>HYPERLINK("https://fyndiq.se/produkt/7c8e1f7cd5454c02/", "3-Pack Samsung Galaxy Tab A8 WiFi - Härdat Glas 9H - Super Kvalitet")</f>
        <v>3-Pack Samsung Galaxy Tab A8 WiFi - Härdat Glas 9H - Super Kvalitet</v>
      </c>
      <c r="F15601" s="1" t="s">
        <v>3852</v>
      </c>
      <c r="G15601" s="1" t="s">
        <v>3853</v>
      </c>
      <c r="H15601" s="1" t="s">
        <v>3854</v>
      </c>
      <c r="I15601" s="1" t="s">
        <v>16</v>
      </c>
      <c r="J15601" s="1" t="s">
        <v>23</v>
      </c>
      <c r="K15601" s="1" t="s">
        <v>16</v>
      </c>
      <c r="L15601" s="1" t="s">
        <v>16</v>
      </c>
      <c r="M15601" s="1" t="s">
        <v>16</v>
      </c>
      <c r="N15601" s="1" t="s">
        <v>16</v>
      </c>
      <c r="O15601" s="1">
        <v>151.2</v>
      </c>
      <c r="P15601" s="1">
        <v>1.0</v>
      </c>
    </row>
    <row r="15602">
      <c r="A15602" s="1" t="s">
        <v>29</v>
      </c>
      <c r="B15602" s="1" t="s">
        <v>18528</v>
      </c>
      <c r="C15602" s="2" t="s">
        <v>18524</v>
      </c>
      <c r="D15602" s="1" t="s">
        <v>19</v>
      </c>
      <c r="E15602" s="3" t="str">
        <f>HYPERLINK("https://fyndiq.se/produkt/e898e54a20a34fc1/", "2 Pack Apple Watch 45mm -Härdat glas 9H – Super kvalitet 3D")</f>
        <v>2 Pack Apple Watch 45mm -Härdat glas 9H – Super kvalitet 3D</v>
      </c>
      <c r="F15602" s="1" t="s">
        <v>14281</v>
      </c>
      <c r="G15602" s="1" t="s">
        <v>14282</v>
      </c>
      <c r="H15602" s="1" t="s">
        <v>14283</v>
      </c>
      <c r="I15602" s="1" t="s">
        <v>16</v>
      </c>
      <c r="J15602" s="1" t="s">
        <v>23</v>
      </c>
      <c r="K15602" s="1" t="s">
        <v>16</v>
      </c>
      <c r="L15602" s="1" t="s">
        <v>16</v>
      </c>
      <c r="M15602" s="1" t="s">
        <v>16</v>
      </c>
      <c r="N15602" s="1" t="s">
        <v>16</v>
      </c>
      <c r="O15602" s="1">
        <v>55.2</v>
      </c>
      <c r="P15602" s="1">
        <v>1.0</v>
      </c>
    </row>
    <row r="15603">
      <c r="A15603" s="1" t="s">
        <v>29</v>
      </c>
      <c r="B15603" s="1" t="s">
        <v>18529</v>
      </c>
      <c r="C15603" s="2" t="s">
        <v>18524</v>
      </c>
      <c r="D15603" s="1" t="s">
        <v>19</v>
      </c>
      <c r="E15603" s="3" t="str">
        <f>HYPERLINK("https://fyndiq.se/produkt/f29afcab96344857/", "2-Pack Privacy Skärmskydd For Samsung A52 (5G) - Härdat Glas 9H - Super Kvalitet 3D")</f>
        <v>2-Pack Privacy Skärmskydd For Samsung A52 (5G) - Härdat Glas 9H - Super Kvalitet 3D</v>
      </c>
      <c r="F15603" s="1" t="s">
        <v>4950</v>
      </c>
      <c r="G15603" s="1" t="s">
        <v>4951</v>
      </c>
      <c r="H15603" s="1" t="s">
        <v>4952</v>
      </c>
      <c r="I15603" s="1" t="s">
        <v>16</v>
      </c>
      <c r="J15603" s="1" t="s">
        <v>23</v>
      </c>
      <c r="K15603" s="1" t="s">
        <v>16</v>
      </c>
      <c r="L15603" s="1" t="s">
        <v>16</v>
      </c>
      <c r="M15603" s="1" t="s">
        <v>16</v>
      </c>
      <c r="N15603" s="1" t="s">
        <v>16</v>
      </c>
      <c r="O15603" s="1">
        <v>79.2</v>
      </c>
      <c r="P15603" s="1">
        <v>1.0</v>
      </c>
    </row>
    <row r="15604">
      <c r="A15604" s="1" t="s">
        <v>29</v>
      </c>
      <c r="B15604" s="1" t="s">
        <v>18530</v>
      </c>
      <c r="C15604" s="2" t="s">
        <v>18524</v>
      </c>
      <c r="D15604" s="1" t="s">
        <v>19</v>
      </c>
      <c r="E1560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5604" s="1" t="s">
        <v>760</v>
      </c>
      <c r="G15604" s="1" t="s">
        <v>761</v>
      </c>
      <c r="H15604" s="1" t="s">
        <v>762</v>
      </c>
      <c r="I15604" s="1" t="s">
        <v>16</v>
      </c>
      <c r="J15604" s="1" t="s">
        <v>23</v>
      </c>
      <c r="K15604" s="1" t="s">
        <v>16</v>
      </c>
      <c r="L15604" s="1" t="s">
        <v>16</v>
      </c>
      <c r="M15604" s="1" t="s">
        <v>16</v>
      </c>
      <c r="N15604" s="1" t="s">
        <v>16</v>
      </c>
      <c r="O15604" s="1">
        <v>63.2</v>
      </c>
      <c r="P15604" s="1">
        <v>1.0</v>
      </c>
    </row>
    <row r="15605">
      <c r="A15605" s="1" t="s">
        <v>29</v>
      </c>
      <c r="B15605" s="1" t="s">
        <v>18531</v>
      </c>
      <c r="C15605" s="2" t="s">
        <v>18524</v>
      </c>
      <c r="D15605" s="1" t="s">
        <v>19</v>
      </c>
      <c r="E15605" s="3" t="str">
        <f t="shared" ref="E15605:E15606" si="779"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605" s="1" t="s">
        <v>722</v>
      </c>
      <c r="G15605" s="1" t="s">
        <v>723</v>
      </c>
      <c r="H15605" s="1" t="s">
        <v>724</v>
      </c>
      <c r="I15605" s="1" t="s">
        <v>16</v>
      </c>
      <c r="J15605" s="1" t="s">
        <v>23</v>
      </c>
      <c r="K15605" s="1" t="s">
        <v>16</v>
      </c>
      <c r="L15605" s="1" t="s">
        <v>16</v>
      </c>
      <c r="M15605" s="1" t="s">
        <v>16</v>
      </c>
      <c r="N15605" s="1" t="s">
        <v>16</v>
      </c>
      <c r="O15605" s="1">
        <v>79.2</v>
      </c>
      <c r="P15605" s="1">
        <v>1.0</v>
      </c>
    </row>
    <row r="15606">
      <c r="A15606" s="1" t="s">
        <v>29</v>
      </c>
      <c r="B15606" s="1" t="s">
        <v>18532</v>
      </c>
      <c r="C15606" s="2" t="s">
        <v>18524</v>
      </c>
      <c r="D15606" s="1" t="s">
        <v>19</v>
      </c>
      <c r="E15606" s="3" t="str">
        <f t="shared" si="779"/>
        <v>2-Pack Samsung S23 Ultra Skärmskydd &amp; 1-Pack linsskydd - Härdat Glas 9H - Super kvalitet 3D</v>
      </c>
      <c r="F15606" s="1" t="s">
        <v>722</v>
      </c>
      <c r="G15606" s="1" t="s">
        <v>723</v>
      </c>
      <c r="H15606" s="1" t="s">
        <v>724</v>
      </c>
      <c r="I15606" s="1" t="s">
        <v>16</v>
      </c>
      <c r="J15606" s="1" t="s">
        <v>23</v>
      </c>
      <c r="K15606" s="1" t="s">
        <v>16</v>
      </c>
      <c r="L15606" s="1" t="s">
        <v>16</v>
      </c>
      <c r="M15606" s="1" t="s">
        <v>16</v>
      </c>
      <c r="N15606" s="1" t="s">
        <v>16</v>
      </c>
      <c r="O15606" s="1">
        <v>79.2</v>
      </c>
      <c r="P15606" s="1">
        <v>1.0</v>
      </c>
    </row>
    <row r="15607">
      <c r="A15607" s="1" t="s">
        <v>29</v>
      </c>
      <c r="B15607" s="1" t="s">
        <v>18533</v>
      </c>
      <c r="C15607" s="2" t="s">
        <v>18524</v>
      </c>
      <c r="D15607" s="1" t="s">
        <v>19</v>
      </c>
      <c r="E15607" s="3" t="str">
        <f>HYPERLINK("https://fyndiq.se/produkt/dd442afde00c4525/", "2-Pack Sony Xperia 5 III - Härdat glas 9H - Super Kvalitet 3D")</f>
        <v>2-Pack Sony Xperia 5 III - Härdat glas 9H - Super Kvalitet 3D</v>
      </c>
      <c r="F15607" s="1" t="s">
        <v>3492</v>
      </c>
      <c r="G15607" s="1" t="s">
        <v>3493</v>
      </c>
      <c r="H15607" s="1" t="s">
        <v>3494</v>
      </c>
      <c r="I15607" s="1" t="s">
        <v>16</v>
      </c>
      <c r="J15607" s="1" t="s">
        <v>23</v>
      </c>
      <c r="K15607" s="1" t="s">
        <v>16</v>
      </c>
      <c r="L15607" s="1" t="s">
        <v>16</v>
      </c>
      <c r="M15607" s="1" t="s">
        <v>16</v>
      </c>
      <c r="N15607" s="1" t="s">
        <v>16</v>
      </c>
      <c r="O15607" s="1">
        <v>63.2</v>
      </c>
      <c r="P15607" s="1">
        <v>1.0</v>
      </c>
    </row>
    <row r="15608">
      <c r="A15608" s="1" t="s">
        <v>29</v>
      </c>
      <c r="B15608" s="1" t="s">
        <v>18534</v>
      </c>
      <c r="C15608" s="2" t="s">
        <v>18524</v>
      </c>
      <c r="D15608" s="1" t="s">
        <v>19</v>
      </c>
      <c r="E1560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5608" s="1" t="s">
        <v>1209</v>
      </c>
      <c r="G15608" s="1" t="s">
        <v>1210</v>
      </c>
      <c r="H15608" s="1" t="s">
        <v>1211</v>
      </c>
      <c r="I15608" s="1" t="s">
        <v>16</v>
      </c>
      <c r="J15608" s="1" t="s">
        <v>23</v>
      </c>
      <c r="K15608" s="1" t="s">
        <v>16</v>
      </c>
      <c r="L15608" s="1" t="s">
        <v>16</v>
      </c>
      <c r="M15608" s="1" t="s">
        <v>16</v>
      </c>
      <c r="N15608" s="1" t="s">
        <v>16</v>
      </c>
      <c r="O15608" s="1">
        <v>79.2</v>
      </c>
      <c r="P15608" s="1">
        <v>1.0</v>
      </c>
    </row>
    <row r="15609">
      <c r="A15609" s="1" t="s">
        <v>29</v>
      </c>
      <c r="B15609" s="1" t="s">
        <v>18535</v>
      </c>
      <c r="C15609" s="2" t="s">
        <v>18524</v>
      </c>
      <c r="D15609" s="1" t="s">
        <v>19</v>
      </c>
      <c r="E15609" s="3" t="str">
        <f>HYPERLINK("https://fyndiq.se/produkt/34d717b95dd34261/", "2-Pack Uppladdningsbar LED-Armband – Högsynlighets Löparljus")</f>
        <v>2-Pack Uppladdningsbar LED-Armband – Högsynlighets Löparljus</v>
      </c>
      <c r="F15609" s="1" t="s">
        <v>18536</v>
      </c>
      <c r="G15609" s="1" t="s">
        <v>18537</v>
      </c>
      <c r="H15609" s="1" t="s">
        <v>18538</v>
      </c>
      <c r="I15609" s="1" t="s">
        <v>16</v>
      </c>
      <c r="J15609" s="1" t="s">
        <v>23</v>
      </c>
      <c r="K15609" s="1" t="s">
        <v>16</v>
      </c>
      <c r="L15609" s="1" t="s">
        <v>16</v>
      </c>
      <c r="M15609" s="1" t="s">
        <v>16</v>
      </c>
      <c r="N15609" s="1" t="s">
        <v>16</v>
      </c>
      <c r="O15609" s="1">
        <v>79.2</v>
      </c>
      <c r="P15609" s="1">
        <v>1.0</v>
      </c>
    </row>
    <row r="15610">
      <c r="A15610" s="1" t="s">
        <v>29</v>
      </c>
      <c r="B15610" s="1" t="s">
        <v>18539</v>
      </c>
      <c r="C15610" s="2" t="s">
        <v>18524</v>
      </c>
      <c r="D15610" s="1" t="s">
        <v>19</v>
      </c>
      <c r="E15610" s="3" t="str">
        <f>HYPERLINK("https://fyndiq.se/produkt/309789ffde48437d/", "3 Pack 1,2M USB-C Type-C Laddkabel Quick Charge 18W Vit")</f>
        <v>3 Pack 1,2M USB-C Type-C Laddkabel Quick Charge 18W Vit</v>
      </c>
      <c r="F15610" s="1" t="s">
        <v>2248</v>
      </c>
      <c r="G15610" s="1" t="s">
        <v>2249</v>
      </c>
      <c r="H15610" s="1" t="s">
        <v>2250</v>
      </c>
      <c r="I15610" s="1" t="s">
        <v>16</v>
      </c>
      <c r="J15610" s="1" t="s">
        <v>23</v>
      </c>
      <c r="K15610" s="1" t="s">
        <v>16</v>
      </c>
      <c r="L15610" s="1" t="s">
        <v>16</v>
      </c>
      <c r="M15610" s="1" t="s">
        <v>16</v>
      </c>
      <c r="N15610" s="1" t="s">
        <v>16</v>
      </c>
      <c r="O15610" s="1">
        <v>79.2</v>
      </c>
      <c r="P15610" s="1">
        <v>1.0</v>
      </c>
    </row>
    <row r="15611">
      <c r="A15611" s="1" t="s">
        <v>29</v>
      </c>
      <c r="B15611" s="1" t="s">
        <v>18540</v>
      </c>
      <c r="C15611" s="2" t="s">
        <v>18524</v>
      </c>
      <c r="D15611" s="1" t="s">
        <v>19</v>
      </c>
      <c r="E15611" s="3" t="str">
        <f>HYPERLINK("https://fyndiq.se/produkt/d944c21753714dfa/", "Mobiltelefon Ringljus med 40 LED och 3 Ljuslägen")</f>
        <v>Mobiltelefon Ringljus med 40 LED och 3 Ljuslägen</v>
      </c>
      <c r="F15611" s="1" t="s">
        <v>17529</v>
      </c>
      <c r="G15611" s="1" t="s">
        <v>17530</v>
      </c>
      <c r="H15611" s="1" t="s">
        <v>17531</v>
      </c>
      <c r="I15611" s="1" t="s">
        <v>16</v>
      </c>
      <c r="J15611" s="1" t="s">
        <v>23</v>
      </c>
      <c r="K15611" s="1" t="s">
        <v>16</v>
      </c>
      <c r="L15611" s="1" t="s">
        <v>16</v>
      </c>
      <c r="M15611" s="1" t="s">
        <v>16</v>
      </c>
      <c r="N15611" s="1" t="s">
        <v>16</v>
      </c>
      <c r="O15611" s="1">
        <v>79.2</v>
      </c>
      <c r="P15611" s="1">
        <v>1.0</v>
      </c>
    </row>
    <row r="15612">
      <c r="A15612" s="1" t="s">
        <v>29</v>
      </c>
      <c r="B15612" s="1" t="s">
        <v>18541</v>
      </c>
      <c r="C15612" s="2" t="s">
        <v>18524</v>
      </c>
      <c r="D15612" s="1" t="s">
        <v>19</v>
      </c>
      <c r="E15612" s="3" t="str">
        <f>HYPERLINK("https://fyndiq.se/produkt/cce9d3d346624f8e/", "Full Cover Samsung Galaxy S21 5G - 9H Härdat Glas - HD")</f>
        <v>Full Cover Samsung Galaxy S21 5G - 9H Härdat Glas - HD</v>
      </c>
      <c r="F15612" s="1" t="s">
        <v>2509</v>
      </c>
      <c r="G15612" s="1" t="s">
        <v>2510</v>
      </c>
      <c r="H15612" s="1" t="s">
        <v>2511</v>
      </c>
      <c r="I15612" s="1" t="s">
        <v>16</v>
      </c>
      <c r="J15612" s="1" t="s">
        <v>23</v>
      </c>
      <c r="K15612" s="1" t="s">
        <v>16</v>
      </c>
      <c r="L15612" s="1" t="s">
        <v>16</v>
      </c>
      <c r="M15612" s="1" t="s">
        <v>16</v>
      </c>
      <c r="N15612" s="1" t="s">
        <v>16</v>
      </c>
      <c r="O15612" s="1">
        <v>55.2</v>
      </c>
      <c r="P15612" s="1">
        <v>1.0</v>
      </c>
    </row>
    <row r="15613">
      <c r="A15613" s="1" t="s">
        <v>29</v>
      </c>
      <c r="B15613" s="1" t="s">
        <v>18542</v>
      </c>
      <c r="C15613" s="2" t="s">
        <v>18524</v>
      </c>
      <c r="D15613" s="1" t="s">
        <v>19</v>
      </c>
      <c r="E15613" s="3" t="str">
        <f>HYPERLINK("https://fyndiq.se/produkt/e898e54a20a34fc1/", "2 Pack Apple Watch 45mm -Härdat glas 9H – Super kvalitet 3D")</f>
        <v>2 Pack Apple Watch 45mm -Härdat glas 9H – Super kvalitet 3D</v>
      </c>
      <c r="F15613" s="1" t="s">
        <v>14281</v>
      </c>
      <c r="G15613" s="1" t="s">
        <v>14282</v>
      </c>
      <c r="H15613" s="1" t="s">
        <v>14283</v>
      </c>
      <c r="I15613" s="1" t="s">
        <v>16</v>
      </c>
      <c r="J15613" s="1" t="s">
        <v>23</v>
      </c>
      <c r="K15613" s="1" t="s">
        <v>16</v>
      </c>
      <c r="L15613" s="1" t="s">
        <v>16</v>
      </c>
      <c r="M15613" s="1" t="s">
        <v>16</v>
      </c>
      <c r="N15613" s="1" t="s">
        <v>16</v>
      </c>
      <c r="O15613" s="1">
        <v>55.2</v>
      </c>
      <c r="P15613" s="1">
        <v>1.0</v>
      </c>
    </row>
    <row r="15614">
      <c r="A15614" s="1" t="s">
        <v>29</v>
      </c>
      <c r="B15614" s="1" t="s">
        <v>18543</v>
      </c>
      <c r="C15614" s="2" t="s">
        <v>18524</v>
      </c>
      <c r="D15614" s="1" t="s">
        <v>19</v>
      </c>
      <c r="E15614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5614" s="1" t="s">
        <v>2607</v>
      </c>
      <c r="G15614" s="1" t="s">
        <v>2608</v>
      </c>
      <c r="H15614" s="1" t="s">
        <v>2609</v>
      </c>
      <c r="I15614" s="1" t="s">
        <v>16</v>
      </c>
      <c r="J15614" s="1" t="s">
        <v>23</v>
      </c>
      <c r="K15614" s="1" t="s">
        <v>16</v>
      </c>
      <c r="L15614" s="1" t="s">
        <v>16</v>
      </c>
      <c r="M15614" s="1" t="s">
        <v>16</v>
      </c>
      <c r="N15614" s="1" t="s">
        <v>16</v>
      </c>
      <c r="O15614" s="1">
        <v>63.2</v>
      </c>
      <c r="P15614" s="1">
        <v>1.0</v>
      </c>
    </row>
    <row r="15615">
      <c r="A15615" s="1" t="s">
        <v>29</v>
      </c>
      <c r="B15615" s="1" t="s">
        <v>18544</v>
      </c>
      <c r="C15615" s="2" t="s">
        <v>18524</v>
      </c>
      <c r="D15615" s="1" t="s">
        <v>19</v>
      </c>
      <c r="E15615" s="3" t="str">
        <f>HYPERLINK("https://fyndiq.se/produkt/e09cb1ad27c94cb3/", "Samsung S22 ULTRA - 9H Härdat Glass - 3D Super Kvalitet")</f>
        <v>Samsung S22 ULTRA - 9H Härdat Glass - 3D Super Kvalitet</v>
      </c>
      <c r="F15615" s="1" t="s">
        <v>1969</v>
      </c>
      <c r="G15615" s="1" t="s">
        <v>1970</v>
      </c>
      <c r="H15615" s="1" t="s">
        <v>1971</v>
      </c>
      <c r="I15615" s="1" t="s">
        <v>16</v>
      </c>
      <c r="J15615" s="1" t="s">
        <v>23</v>
      </c>
      <c r="K15615" s="1" t="s">
        <v>16</v>
      </c>
      <c r="L15615" s="1" t="s">
        <v>16</v>
      </c>
      <c r="M15615" s="1" t="s">
        <v>16</v>
      </c>
      <c r="N15615" s="1" t="s">
        <v>16</v>
      </c>
      <c r="O15615" s="1">
        <v>55.2</v>
      </c>
      <c r="P15615" s="1">
        <v>1.0</v>
      </c>
    </row>
    <row r="15616">
      <c r="A15616" s="1" t="s">
        <v>29</v>
      </c>
      <c r="B15616" s="1" t="s">
        <v>18545</v>
      </c>
      <c r="C15616" s="2" t="s">
        <v>18524</v>
      </c>
      <c r="D15616" s="1" t="s">
        <v>19</v>
      </c>
      <c r="E15616" s="3" t="str">
        <f>HYPERLINK("https://fyndiq.se/produkt/1288662698104450/", "Apple Watch 41mm – Härdat glas 9H – Super kvalitet 3D Skärmskydd")</f>
        <v>Apple Watch 41mm – Härdat glas 9H – Super kvalitet 3D Skärmskydd</v>
      </c>
      <c r="F15616" s="1" t="s">
        <v>704</v>
      </c>
      <c r="G15616" s="1" t="s">
        <v>705</v>
      </c>
      <c r="H15616" s="1" t="s">
        <v>706</v>
      </c>
      <c r="I15616" s="1" t="s">
        <v>16</v>
      </c>
      <c r="J15616" s="1" t="s">
        <v>23</v>
      </c>
      <c r="K15616" s="1" t="s">
        <v>16</v>
      </c>
      <c r="L15616" s="1" t="s">
        <v>16</v>
      </c>
      <c r="M15616" s="1" t="s">
        <v>16</v>
      </c>
      <c r="N15616" s="1" t="s">
        <v>16</v>
      </c>
      <c r="O15616" s="1">
        <v>47.2</v>
      </c>
      <c r="P15616" s="1">
        <v>1.0</v>
      </c>
    </row>
    <row r="15617">
      <c r="A15617" s="1" t="s">
        <v>29</v>
      </c>
      <c r="B15617" s="1" t="s">
        <v>18546</v>
      </c>
      <c r="C15617" s="2" t="s">
        <v>18524</v>
      </c>
      <c r="D15617" s="1" t="s">
        <v>19</v>
      </c>
      <c r="E15617" s="3" t="str">
        <f>HYPERLINK("https://fyndiq.se/produkt/ea83175de5a6496f/", "Samsung Galaxy S21 Ultra - Härdat Glas 9H - Super Kvalitet 3D")</f>
        <v>Samsung Galaxy S21 Ultra - Härdat Glas 9H - Super Kvalitet 3D</v>
      </c>
      <c r="F15617" s="1" t="s">
        <v>403</v>
      </c>
      <c r="G15617" s="1" t="s">
        <v>404</v>
      </c>
      <c r="H15617" s="1" t="s">
        <v>405</v>
      </c>
      <c r="I15617" s="1" t="s">
        <v>16</v>
      </c>
      <c r="J15617" s="1" t="s">
        <v>23</v>
      </c>
      <c r="K15617" s="1" t="s">
        <v>16</v>
      </c>
      <c r="L15617" s="1" t="s">
        <v>16</v>
      </c>
      <c r="M15617" s="1" t="s">
        <v>16</v>
      </c>
      <c r="N15617" s="1" t="s">
        <v>16</v>
      </c>
      <c r="O15617" s="1">
        <v>55.2</v>
      </c>
      <c r="P15617" s="1">
        <v>1.0</v>
      </c>
    </row>
    <row r="15618">
      <c r="A15618" s="1" t="s">
        <v>29</v>
      </c>
      <c r="B15618" s="1" t="s">
        <v>18547</v>
      </c>
      <c r="C15618" s="2" t="s">
        <v>18524</v>
      </c>
      <c r="D15618" s="1" t="s">
        <v>19</v>
      </c>
      <c r="E15618" s="3" t="str">
        <f>HYPERLINK("https://fyndiq.se/produkt/08a39fd2ea944add/", "2-Pack Apple Watch 45mm – Härdat glas 9H – Super kvalitet 3D")</f>
        <v>2-Pack Apple Watch 45mm – Härdat glas 9H – Super kvalitet 3D</v>
      </c>
      <c r="F15618" s="1" t="s">
        <v>921</v>
      </c>
      <c r="G15618" s="1" t="s">
        <v>922</v>
      </c>
      <c r="H15618" s="1" t="s">
        <v>923</v>
      </c>
      <c r="I15618" s="1" t="s">
        <v>16</v>
      </c>
      <c r="J15618" s="1" t="s">
        <v>23</v>
      </c>
      <c r="K15618" s="1" t="s">
        <v>16</v>
      </c>
      <c r="L15618" s="1" t="s">
        <v>16</v>
      </c>
      <c r="M15618" s="1" t="s">
        <v>16</v>
      </c>
      <c r="N15618" s="1" t="s">
        <v>16</v>
      </c>
      <c r="O15618" s="1">
        <v>55.2</v>
      </c>
      <c r="P15618" s="1">
        <v>1.0</v>
      </c>
    </row>
    <row r="15619">
      <c r="A15619" s="1" t="s">
        <v>29</v>
      </c>
      <c r="B15619" s="1" t="s">
        <v>18548</v>
      </c>
      <c r="C15619" s="2" t="s">
        <v>18524</v>
      </c>
      <c r="D15619" s="1" t="s">
        <v>19</v>
      </c>
      <c r="E15619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5619" s="1" t="s">
        <v>1654</v>
      </c>
      <c r="G15619" s="1" t="s">
        <v>1655</v>
      </c>
      <c r="H15619" s="1" t="s">
        <v>1656</v>
      </c>
      <c r="I15619" s="1" t="s">
        <v>16</v>
      </c>
      <c r="J15619" s="1" t="s">
        <v>23</v>
      </c>
      <c r="K15619" s="1" t="s">
        <v>16</v>
      </c>
      <c r="L15619" s="1" t="s">
        <v>16</v>
      </c>
      <c r="M15619" s="1" t="s">
        <v>16</v>
      </c>
      <c r="N15619" s="1" t="s">
        <v>16</v>
      </c>
      <c r="O15619" s="1">
        <v>55.2</v>
      </c>
      <c r="P15619" s="1">
        <v>1.0</v>
      </c>
    </row>
    <row r="15620">
      <c r="A15620" s="1" t="s">
        <v>29</v>
      </c>
      <c r="B15620" s="1" t="s">
        <v>18549</v>
      </c>
      <c r="C15620" s="2" t="s">
        <v>18524</v>
      </c>
      <c r="D15620" s="1" t="s">
        <v>19</v>
      </c>
      <c r="E15620" s="3" t="str">
        <f t="shared" ref="E15620:E15621" si="780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620" s="1" t="s">
        <v>47</v>
      </c>
      <c r="G15620" s="2" t="s">
        <v>48</v>
      </c>
      <c r="H15620" s="1" t="s">
        <v>49</v>
      </c>
      <c r="I15620" s="1" t="s">
        <v>16</v>
      </c>
      <c r="J15620" s="1" t="s">
        <v>23</v>
      </c>
      <c r="K15620" s="1" t="s">
        <v>16</v>
      </c>
      <c r="L15620" s="1" t="s">
        <v>16</v>
      </c>
      <c r="M15620" s="1" t="s">
        <v>16</v>
      </c>
      <c r="N15620" s="1" t="s">
        <v>16</v>
      </c>
      <c r="O15620" s="1">
        <v>183.2</v>
      </c>
      <c r="P15620" s="1">
        <v>1.0</v>
      </c>
    </row>
    <row r="15621">
      <c r="A15621" s="1" t="s">
        <v>29</v>
      </c>
      <c r="B15621" s="1" t="s">
        <v>18550</v>
      </c>
      <c r="C15621" s="2" t="s">
        <v>18524</v>
      </c>
      <c r="D15621" s="1" t="s">
        <v>19</v>
      </c>
      <c r="E15621" s="3" t="str">
        <f t="shared" si="780"/>
        <v>ASPOR A616 TWS trådlös Bluetooth hörlurar med Lightning kabel - Högkvalitet - Wireless charging - 5.3BT</v>
      </c>
      <c r="F15621" s="1" t="s">
        <v>47</v>
      </c>
      <c r="G15621" s="2" t="s">
        <v>48</v>
      </c>
      <c r="H15621" s="1" t="s">
        <v>49</v>
      </c>
      <c r="I15621" s="1" t="s">
        <v>16</v>
      </c>
      <c r="J15621" s="1" t="s">
        <v>23</v>
      </c>
      <c r="K15621" s="1" t="s">
        <v>16</v>
      </c>
      <c r="L15621" s="1" t="s">
        <v>16</v>
      </c>
      <c r="M15621" s="1" t="s">
        <v>16</v>
      </c>
      <c r="N15621" s="1" t="s">
        <v>16</v>
      </c>
      <c r="O15621" s="1">
        <v>183.2</v>
      </c>
      <c r="P15621" s="1">
        <v>1.0</v>
      </c>
    </row>
    <row r="15622">
      <c r="A15622" s="1" t="s">
        <v>29</v>
      </c>
      <c r="B15622" s="1" t="s">
        <v>18551</v>
      </c>
      <c r="C15622" s="2" t="s">
        <v>18524</v>
      </c>
      <c r="D15622" s="1" t="s">
        <v>19</v>
      </c>
      <c r="E15622" s="3" t="str">
        <f>HYPERLINK("https://fyndiq.se/produkt/c614ebd5721948d1/", "Kreativ LCD-skrivplatta för barn - 8.5-tums digital tavla med penna")</f>
        <v>Kreativ LCD-skrivplatta för barn - 8.5-tums digital tavla med penna</v>
      </c>
      <c r="F15622" s="1" t="s">
        <v>879</v>
      </c>
      <c r="G15622" s="1" t="s">
        <v>880</v>
      </c>
      <c r="H15622" s="1" t="s">
        <v>881</v>
      </c>
      <c r="I15622" s="1" t="s">
        <v>16</v>
      </c>
      <c r="J15622" s="1" t="s">
        <v>23</v>
      </c>
      <c r="K15622" s="1" t="s">
        <v>16</v>
      </c>
      <c r="L15622" s="1" t="s">
        <v>16</v>
      </c>
      <c r="M15622" s="1" t="s">
        <v>16</v>
      </c>
      <c r="N15622" s="1" t="s">
        <v>16</v>
      </c>
      <c r="O15622" s="1">
        <v>59.2</v>
      </c>
      <c r="P15622" s="1">
        <v>1.0</v>
      </c>
    </row>
    <row r="15623">
      <c r="A15623" s="1" t="s">
        <v>29</v>
      </c>
      <c r="B15623" s="1" t="s">
        <v>18552</v>
      </c>
      <c r="C15623" s="2" t="s">
        <v>18524</v>
      </c>
      <c r="D15623" s="1" t="s">
        <v>19</v>
      </c>
      <c r="E15623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5623" s="1" t="s">
        <v>2115</v>
      </c>
      <c r="G15623" s="1" t="s">
        <v>2116</v>
      </c>
      <c r="H15623" s="1" t="s">
        <v>2117</v>
      </c>
      <c r="I15623" s="1" t="s">
        <v>16</v>
      </c>
      <c r="J15623" s="1" t="s">
        <v>23</v>
      </c>
      <c r="K15623" s="1" t="s">
        <v>16</v>
      </c>
      <c r="L15623" s="1" t="s">
        <v>16</v>
      </c>
      <c r="M15623" s="1" t="s">
        <v>16</v>
      </c>
      <c r="N15623" s="1" t="s">
        <v>16</v>
      </c>
      <c r="O15623" s="1">
        <v>87.2</v>
      </c>
      <c r="P15623" s="1">
        <v>1.0</v>
      </c>
    </row>
    <row r="15624">
      <c r="A15624" s="1" t="s">
        <v>29</v>
      </c>
      <c r="B15624" s="1" t="s">
        <v>18553</v>
      </c>
      <c r="C15624" s="2" t="s">
        <v>18524</v>
      </c>
      <c r="D15624" s="1" t="s">
        <v>19</v>
      </c>
      <c r="E15624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15624" s="1" t="s">
        <v>4983</v>
      </c>
      <c r="G15624" s="1" t="s">
        <v>4984</v>
      </c>
      <c r="H15624" s="1" t="s">
        <v>4985</v>
      </c>
      <c r="I15624" s="1" t="s">
        <v>16</v>
      </c>
      <c r="J15624" s="1" t="s">
        <v>23</v>
      </c>
      <c r="K15624" s="1" t="s">
        <v>16</v>
      </c>
      <c r="L15624" s="1" t="s">
        <v>16</v>
      </c>
      <c r="M15624" s="1" t="s">
        <v>16</v>
      </c>
      <c r="N15624" s="1" t="s">
        <v>16</v>
      </c>
      <c r="O15624" s="1">
        <v>87.2</v>
      </c>
      <c r="P15624" s="1">
        <v>1.0</v>
      </c>
    </row>
    <row r="15625">
      <c r="A15625" s="1" t="s">
        <v>29</v>
      </c>
      <c r="B15625" s="1" t="s">
        <v>18554</v>
      </c>
      <c r="C15625" s="2" t="s">
        <v>18524</v>
      </c>
      <c r="D15625" s="1" t="s">
        <v>19</v>
      </c>
      <c r="E15625" s="3" t="str">
        <f>HYPERLINK("https://fyndiq.se/produkt/f14d7a07171e4082/", "2 Pack Samsung S21 5G - Härdat Glas 9H - Super Kvalitet 3D")</f>
        <v>2 Pack Samsung S21 5G - Härdat Glas 9H - Super Kvalitet 3D</v>
      </c>
      <c r="F15625" s="1" t="s">
        <v>741</v>
      </c>
      <c r="G15625" s="1" t="s">
        <v>742</v>
      </c>
      <c r="H15625" s="1" t="s">
        <v>743</v>
      </c>
      <c r="I15625" s="1" t="s">
        <v>16</v>
      </c>
      <c r="J15625" s="1" t="s">
        <v>23</v>
      </c>
      <c r="K15625" s="1" t="s">
        <v>16</v>
      </c>
      <c r="L15625" s="1" t="s">
        <v>16</v>
      </c>
      <c r="M15625" s="1" t="s">
        <v>16</v>
      </c>
      <c r="N15625" s="1" t="s">
        <v>16</v>
      </c>
      <c r="O15625" s="1">
        <v>63.2</v>
      </c>
      <c r="P15625" s="1">
        <v>1.0</v>
      </c>
    </row>
    <row r="15626">
      <c r="A15626" s="1" t="s">
        <v>29</v>
      </c>
      <c r="B15626" s="1" t="s">
        <v>18555</v>
      </c>
      <c r="C15626" s="2" t="s">
        <v>18524</v>
      </c>
      <c r="D15626" s="1" t="s">
        <v>19</v>
      </c>
      <c r="E1562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5626" s="1" t="s">
        <v>760</v>
      </c>
      <c r="G15626" s="1" t="s">
        <v>761</v>
      </c>
      <c r="H15626" s="1" t="s">
        <v>762</v>
      </c>
      <c r="I15626" s="1" t="s">
        <v>16</v>
      </c>
      <c r="J15626" s="1" t="s">
        <v>23</v>
      </c>
      <c r="K15626" s="1" t="s">
        <v>16</v>
      </c>
      <c r="L15626" s="1" t="s">
        <v>16</v>
      </c>
      <c r="M15626" s="1" t="s">
        <v>16</v>
      </c>
      <c r="N15626" s="1" t="s">
        <v>16</v>
      </c>
      <c r="O15626" s="1">
        <v>63.2</v>
      </c>
      <c r="P15626" s="1">
        <v>1.0</v>
      </c>
    </row>
    <row r="15627">
      <c r="A15627" s="1" t="s">
        <v>29</v>
      </c>
      <c r="B15627" s="1" t="s">
        <v>18556</v>
      </c>
      <c r="C15627" s="2" t="s">
        <v>18524</v>
      </c>
      <c r="D15627" s="1" t="s">
        <v>19</v>
      </c>
      <c r="E15627" s="3" t="str">
        <f>HYPERLINK("https://fyndiq.se/produkt/13e76851ca504320/", "2-Pack Samsung Galaxy S22 Ultra - Härdat glas 9H - Top kvalitet")</f>
        <v>2-Pack Samsung Galaxy S22 Ultra - Härdat glas 9H - Top kvalitet</v>
      </c>
      <c r="F15627" s="1" t="s">
        <v>140</v>
      </c>
      <c r="G15627" s="1" t="s">
        <v>141</v>
      </c>
      <c r="H15627" s="1" t="s">
        <v>142</v>
      </c>
      <c r="I15627" s="1" t="s">
        <v>16</v>
      </c>
      <c r="J15627" s="1" t="s">
        <v>23</v>
      </c>
      <c r="K15627" s="1" t="s">
        <v>16</v>
      </c>
      <c r="L15627" s="1" t="s">
        <v>16</v>
      </c>
      <c r="M15627" s="1" t="s">
        <v>16</v>
      </c>
      <c r="N15627" s="1" t="s">
        <v>16</v>
      </c>
      <c r="O15627" s="1">
        <v>63.2</v>
      </c>
      <c r="P15627" s="1">
        <v>1.0</v>
      </c>
    </row>
    <row r="15628">
      <c r="A15628" s="1" t="s">
        <v>29</v>
      </c>
      <c r="B15628" s="1" t="s">
        <v>18557</v>
      </c>
      <c r="C15628" s="2" t="s">
        <v>18524</v>
      </c>
      <c r="D15628" s="1" t="s">
        <v>19</v>
      </c>
      <c r="E15628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628" s="1" t="s">
        <v>709</v>
      </c>
      <c r="G15628" s="1" t="s">
        <v>710</v>
      </c>
      <c r="H15628" s="1" t="s">
        <v>711</v>
      </c>
      <c r="I15628" s="1" t="s">
        <v>16</v>
      </c>
      <c r="J15628" s="1" t="s">
        <v>23</v>
      </c>
      <c r="K15628" s="1" t="s">
        <v>16</v>
      </c>
      <c r="L15628" s="1" t="s">
        <v>16</v>
      </c>
      <c r="M15628" s="1" t="s">
        <v>16</v>
      </c>
      <c r="N15628" s="1" t="s">
        <v>16</v>
      </c>
      <c r="O15628" s="1">
        <v>63.2</v>
      </c>
      <c r="P15628" s="1">
        <v>1.0</v>
      </c>
    </row>
    <row r="15629">
      <c r="A15629" s="1" t="s">
        <v>29</v>
      </c>
      <c r="B15629" s="1" t="s">
        <v>18558</v>
      </c>
      <c r="C15629" s="2" t="s">
        <v>18524</v>
      </c>
      <c r="D15629" s="1" t="s">
        <v>19</v>
      </c>
      <c r="E15629" s="3" t="str">
        <f>HYPERLINK("https://fyndiq.se/produkt/7ea8a57fe678438b/", "2-Pack Samsung S21 PLUS - 9H Härdat Glass - 3D Super Kvalitet")</f>
        <v>2-Pack Samsung S21 PLUS - 9H Härdat Glass - 3D Super Kvalitet</v>
      </c>
      <c r="F15629" s="1" t="s">
        <v>1524</v>
      </c>
      <c r="G15629" s="1" t="s">
        <v>1525</v>
      </c>
      <c r="H15629" s="1" t="s">
        <v>1526</v>
      </c>
      <c r="I15629" s="1" t="s">
        <v>16</v>
      </c>
      <c r="J15629" s="1" t="s">
        <v>23</v>
      </c>
      <c r="K15629" s="1" t="s">
        <v>16</v>
      </c>
      <c r="L15629" s="1" t="s">
        <v>16</v>
      </c>
      <c r="M15629" s="1" t="s">
        <v>16</v>
      </c>
      <c r="N15629" s="1" t="s">
        <v>16</v>
      </c>
      <c r="O15629" s="1">
        <v>63.2</v>
      </c>
      <c r="P15629" s="1">
        <v>1.0</v>
      </c>
    </row>
    <row r="15630">
      <c r="A15630" s="1" t="s">
        <v>29</v>
      </c>
      <c r="B15630" s="1" t="s">
        <v>18559</v>
      </c>
      <c r="C15630" s="2" t="s">
        <v>18524</v>
      </c>
      <c r="D15630" s="1" t="s">
        <v>19</v>
      </c>
      <c r="E15630" s="3" t="str">
        <f t="shared" ref="E15630:E15632" si="781">HYPERLINK("https://fyndiq.se/produkt/08d44de1ca3946df/", "2-Pack Samsung Galaxy S10 - Härdat Glas 9H – 3D Skärmskydd - Super kvalitet")</f>
        <v>2-Pack Samsung Galaxy S10 - Härdat Glas 9H – 3D Skärmskydd - Super kvalitet</v>
      </c>
      <c r="F15630" s="1" t="s">
        <v>729</v>
      </c>
      <c r="G15630" s="1" t="s">
        <v>730</v>
      </c>
      <c r="H15630" s="1" t="s">
        <v>731</v>
      </c>
      <c r="I15630" s="1" t="s">
        <v>16</v>
      </c>
      <c r="J15630" s="1" t="s">
        <v>23</v>
      </c>
      <c r="K15630" s="1" t="s">
        <v>16</v>
      </c>
      <c r="L15630" s="1" t="s">
        <v>16</v>
      </c>
      <c r="M15630" s="1" t="s">
        <v>16</v>
      </c>
      <c r="N15630" s="1" t="s">
        <v>16</v>
      </c>
      <c r="O15630" s="1">
        <v>63.2</v>
      </c>
      <c r="P15630" s="1">
        <v>1.0</v>
      </c>
    </row>
    <row r="15631">
      <c r="A15631" s="1" t="s">
        <v>29</v>
      </c>
      <c r="B15631" s="1" t="s">
        <v>18560</v>
      </c>
      <c r="C15631" s="2" t="s">
        <v>18524</v>
      </c>
      <c r="D15631" s="1" t="s">
        <v>19</v>
      </c>
      <c r="E15631" s="3" t="str">
        <f t="shared" si="781"/>
        <v>2-Pack Samsung Galaxy S10 - Härdat Glas 9H – 3D Skärmskydd - Super kvalitet</v>
      </c>
      <c r="F15631" s="1" t="s">
        <v>729</v>
      </c>
      <c r="G15631" s="1" t="s">
        <v>730</v>
      </c>
      <c r="H15631" s="1" t="s">
        <v>731</v>
      </c>
      <c r="I15631" s="1" t="s">
        <v>16</v>
      </c>
      <c r="J15631" s="1" t="s">
        <v>23</v>
      </c>
      <c r="K15631" s="1" t="s">
        <v>16</v>
      </c>
      <c r="L15631" s="1" t="s">
        <v>16</v>
      </c>
      <c r="M15631" s="1" t="s">
        <v>16</v>
      </c>
      <c r="N15631" s="1" t="s">
        <v>16</v>
      </c>
      <c r="O15631" s="1">
        <v>63.2</v>
      </c>
      <c r="P15631" s="1">
        <v>1.0</v>
      </c>
    </row>
    <row r="15632">
      <c r="A15632" s="1" t="s">
        <v>29</v>
      </c>
      <c r="B15632" s="1" t="s">
        <v>18561</v>
      </c>
      <c r="C15632" s="2" t="s">
        <v>18524</v>
      </c>
      <c r="D15632" s="1" t="s">
        <v>19</v>
      </c>
      <c r="E15632" s="3" t="str">
        <f t="shared" si="781"/>
        <v>2-Pack Samsung Galaxy S10 - Härdat Glas 9H – 3D Skärmskydd - Super kvalitet</v>
      </c>
      <c r="F15632" s="1" t="s">
        <v>729</v>
      </c>
      <c r="G15632" s="1" t="s">
        <v>730</v>
      </c>
      <c r="H15632" s="1" t="s">
        <v>731</v>
      </c>
      <c r="I15632" s="1" t="s">
        <v>16</v>
      </c>
      <c r="J15632" s="1" t="s">
        <v>23</v>
      </c>
      <c r="K15632" s="1" t="s">
        <v>16</v>
      </c>
      <c r="L15632" s="1" t="s">
        <v>16</v>
      </c>
      <c r="M15632" s="1" t="s">
        <v>16</v>
      </c>
      <c r="N15632" s="1" t="s">
        <v>16</v>
      </c>
      <c r="O15632" s="1">
        <v>63.2</v>
      </c>
      <c r="P15632" s="1">
        <v>1.0</v>
      </c>
    </row>
    <row r="15633">
      <c r="A15633" s="1" t="s">
        <v>29</v>
      </c>
      <c r="B15633" s="1" t="s">
        <v>18562</v>
      </c>
      <c r="C15633" s="2" t="s">
        <v>18524</v>
      </c>
      <c r="D15633" s="1" t="s">
        <v>19</v>
      </c>
      <c r="E15633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5633" s="1" t="s">
        <v>977</v>
      </c>
      <c r="G15633" s="1" t="s">
        <v>978</v>
      </c>
      <c r="H15633" s="1" t="s">
        <v>979</v>
      </c>
      <c r="I15633" s="1" t="s">
        <v>16</v>
      </c>
      <c r="J15633" s="1" t="s">
        <v>23</v>
      </c>
      <c r="K15633" s="1" t="s">
        <v>16</v>
      </c>
      <c r="L15633" s="1" t="s">
        <v>16</v>
      </c>
      <c r="M15633" s="1" t="s">
        <v>16</v>
      </c>
      <c r="N15633" s="1" t="s">
        <v>16</v>
      </c>
      <c r="O15633" s="1">
        <v>63.2</v>
      </c>
      <c r="P15633" s="1">
        <v>1.0</v>
      </c>
    </row>
    <row r="15634">
      <c r="A15634" s="1" t="s">
        <v>29</v>
      </c>
      <c r="B15634" s="1" t="s">
        <v>18563</v>
      </c>
      <c r="C15634" s="2" t="s">
        <v>18524</v>
      </c>
      <c r="D15634" s="1" t="s">
        <v>19</v>
      </c>
      <c r="E15634" s="3" t="str">
        <f>HYPERLINK("https://fyndiq.se/produkt/a00b62acc6644fd2/", "2-Pack Samsung Galaxy S10 - Härdat glas 9H – Super kvalitet 3D")</f>
        <v>2-Pack Samsung Galaxy S10 - Härdat glas 9H – Super kvalitet 3D</v>
      </c>
      <c r="F15634" s="1" t="s">
        <v>1291</v>
      </c>
      <c r="G15634" s="1" t="s">
        <v>1292</v>
      </c>
      <c r="H15634" s="1" t="s">
        <v>1293</v>
      </c>
      <c r="I15634" s="1" t="s">
        <v>16</v>
      </c>
      <c r="J15634" s="1" t="s">
        <v>23</v>
      </c>
      <c r="K15634" s="1" t="s">
        <v>16</v>
      </c>
      <c r="L15634" s="1" t="s">
        <v>16</v>
      </c>
      <c r="M15634" s="1" t="s">
        <v>16</v>
      </c>
      <c r="N15634" s="1" t="s">
        <v>16</v>
      </c>
      <c r="O15634" s="1">
        <v>63.2</v>
      </c>
      <c r="P15634" s="1">
        <v>1.0</v>
      </c>
    </row>
    <row r="15635">
      <c r="A15635" s="1" t="s">
        <v>29</v>
      </c>
      <c r="B15635" s="1" t="s">
        <v>18564</v>
      </c>
      <c r="C15635" s="2" t="s">
        <v>18524</v>
      </c>
      <c r="D15635" s="1" t="s">
        <v>19</v>
      </c>
      <c r="E1563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5635" s="1" t="s">
        <v>709</v>
      </c>
      <c r="G15635" s="1" t="s">
        <v>710</v>
      </c>
      <c r="H15635" s="1" t="s">
        <v>711</v>
      </c>
      <c r="I15635" s="1" t="s">
        <v>16</v>
      </c>
      <c r="J15635" s="1" t="s">
        <v>23</v>
      </c>
      <c r="K15635" s="1" t="s">
        <v>16</v>
      </c>
      <c r="L15635" s="1" t="s">
        <v>16</v>
      </c>
      <c r="M15635" s="1" t="s">
        <v>16</v>
      </c>
      <c r="N15635" s="1" t="s">
        <v>16</v>
      </c>
      <c r="O15635" s="1">
        <v>63.2</v>
      </c>
      <c r="P15635" s="1">
        <v>1.0</v>
      </c>
    </row>
    <row r="15636">
      <c r="A15636" s="1" t="s">
        <v>29</v>
      </c>
      <c r="B15636" s="1" t="s">
        <v>18565</v>
      </c>
      <c r="C15636" s="2" t="s">
        <v>18524</v>
      </c>
      <c r="D15636" s="1" t="s">
        <v>19</v>
      </c>
      <c r="E15636" s="3" t="str">
        <f>HYPERLINK("https://fyndiq.se/produkt/a00b62acc6644fd2/", "2-Pack Samsung Galaxy S10 - Härdat glas 9H – Super kvalitet 3D")</f>
        <v>2-Pack Samsung Galaxy S10 - Härdat glas 9H – Super kvalitet 3D</v>
      </c>
      <c r="F15636" s="1" t="s">
        <v>1291</v>
      </c>
      <c r="G15636" s="1" t="s">
        <v>1292</v>
      </c>
      <c r="H15636" s="1" t="s">
        <v>1293</v>
      </c>
      <c r="I15636" s="1" t="s">
        <v>16</v>
      </c>
      <c r="J15636" s="1" t="s">
        <v>23</v>
      </c>
      <c r="K15636" s="1" t="s">
        <v>16</v>
      </c>
      <c r="L15636" s="1" t="s">
        <v>16</v>
      </c>
      <c r="M15636" s="1" t="s">
        <v>16</v>
      </c>
      <c r="N15636" s="1" t="s">
        <v>16</v>
      </c>
      <c r="O15636" s="1">
        <v>63.2</v>
      </c>
      <c r="P15636" s="1">
        <v>2.0</v>
      </c>
    </row>
    <row r="15637">
      <c r="A15637" s="1" t="s">
        <v>29</v>
      </c>
      <c r="B15637" s="1" t="s">
        <v>18566</v>
      </c>
      <c r="C15637" s="2" t="s">
        <v>18524</v>
      </c>
      <c r="D15637" s="1" t="s">
        <v>19</v>
      </c>
      <c r="E15637" s="3" t="str">
        <f t="shared" ref="E15637:E15639" si="782">HYPERLINK("https://fyndiq.se/produkt/dfe28e565d2e4c8d/", "2 Pack Samsung S21 FE - 9H Härdat Glass - Super Kvalitet 3D")</f>
        <v>2 Pack Samsung S21 FE - 9H Härdat Glass - Super Kvalitet 3D</v>
      </c>
      <c r="F15637" s="1" t="s">
        <v>276</v>
      </c>
      <c r="G15637" s="1" t="s">
        <v>277</v>
      </c>
      <c r="H15637" s="1" t="s">
        <v>278</v>
      </c>
      <c r="I15637" s="1" t="s">
        <v>16</v>
      </c>
      <c r="J15637" s="1" t="s">
        <v>23</v>
      </c>
      <c r="K15637" s="1" t="s">
        <v>16</v>
      </c>
      <c r="L15637" s="1" t="s">
        <v>16</v>
      </c>
      <c r="M15637" s="1" t="s">
        <v>16</v>
      </c>
      <c r="N15637" s="1" t="s">
        <v>16</v>
      </c>
      <c r="O15637" s="1">
        <v>63.2</v>
      </c>
      <c r="P15637" s="1">
        <v>1.0</v>
      </c>
    </row>
    <row r="15638">
      <c r="A15638" s="1" t="s">
        <v>29</v>
      </c>
      <c r="B15638" s="1" t="s">
        <v>18567</v>
      </c>
      <c r="C15638" s="2" t="s">
        <v>18524</v>
      </c>
      <c r="D15638" s="1" t="s">
        <v>19</v>
      </c>
      <c r="E15638" s="3" t="str">
        <f t="shared" si="782"/>
        <v>2 Pack Samsung S21 FE - 9H Härdat Glass - Super Kvalitet 3D</v>
      </c>
      <c r="F15638" s="1" t="s">
        <v>276</v>
      </c>
      <c r="G15638" s="1" t="s">
        <v>277</v>
      </c>
      <c r="H15638" s="1" t="s">
        <v>278</v>
      </c>
      <c r="I15638" s="1" t="s">
        <v>16</v>
      </c>
      <c r="J15638" s="1" t="s">
        <v>23</v>
      </c>
      <c r="K15638" s="1" t="s">
        <v>16</v>
      </c>
      <c r="L15638" s="1" t="s">
        <v>16</v>
      </c>
      <c r="M15638" s="1" t="s">
        <v>16</v>
      </c>
      <c r="N15638" s="1" t="s">
        <v>16</v>
      </c>
      <c r="O15638" s="1">
        <v>63.2</v>
      </c>
      <c r="P15638" s="1">
        <v>1.0</v>
      </c>
    </row>
    <row r="15639">
      <c r="A15639" s="1" t="s">
        <v>29</v>
      </c>
      <c r="B15639" s="1" t="s">
        <v>18568</v>
      </c>
      <c r="C15639" s="2" t="s">
        <v>18524</v>
      </c>
      <c r="D15639" s="1" t="s">
        <v>19</v>
      </c>
      <c r="E15639" s="3" t="str">
        <f t="shared" si="782"/>
        <v>2 Pack Samsung S21 FE - 9H Härdat Glass - Super Kvalitet 3D</v>
      </c>
      <c r="F15639" s="1" t="s">
        <v>276</v>
      </c>
      <c r="G15639" s="1" t="s">
        <v>277</v>
      </c>
      <c r="H15639" s="1" t="s">
        <v>278</v>
      </c>
      <c r="I15639" s="1" t="s">
        <v>16</v>
      </c>
      <c r="J15639" s="1" t="s">
        <v>23</v>
      </c>
      <c r="K15639" s="1" t="s">
        <v>16</v>
      </c>
      <c r="L15639" s="1" t="s">
        <v>16</v>
      </c>
      <c r="M15639" s="1" t="s">
        <v>16</v>
      </c>
      <c r="N15639" s="1" t="s">
        <v>16</v>
      </c>
      <c r="O15639" s="1">
        <v>63.2</v>
      </c>
      <c r="P15639" s="1">
        <v>1.0</v>
      </c>
    </row>
    <row r="15640">
      <c r="A15640" s="1" t="s">
        <v>29</v>
      </c>
      <c r="B15640" s="1" t="s">
        <v>18569</v>
      </c>
      <c r="C15640" s="2" t="s">
        <v>18524</v>
      </c>
      <c r="D15640" s="1" t="s">
        <v>19</v>
      </c>
      <c r="E15640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5640" s="1" t="s">
        <v>504</v>
      </c>
      <c r="G15640" s="1" t="s">
        <v>505</v>
      </c>
      <c r="H15640" s="1" t="s">
        <v>506</v>
      </c>
      <c r="I15640" s="1" t="s">
        <v>16</v>
      </c>
      <c r="J15640" s="1" t="s">
        <v>23</v>
      </c>
      <c r="K15640" s="1" t="s">
        <v>16</v>
      </c>
      <c r="L15640" s="1" t="s">
        <v>16</v>
      </c>
      <c r="M15640" s="1" t="s">
        <v>16</v>
      </c>
      <c r="N15640" s="1" t="s">
        <v>16</v>
      </c>
      <c r="O15640" s="1">
        <v>63.2</v>
      </c>
      <c r="P15640" s="1">
        <v>1.0</v>
      </c>
    </row>
    <row r="15641">
      <c r="A15641" s="1" t="s">
        <v>29</v>
      </c>
      <c r="B15641" s="1" t="s">
        <v>18570</v>
      </c>
      <c r="C15641" s="2" t="s">
        <v>18524</v>
      </c>
      <c r="D15641" s="1" t="s">
        <v>19</v>
      </c>
      <c r="E15641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5641" s="1" t="s">
        <v>3152</v>
      </c>
      <c r="G15641" s="1" t="s">
        <v>3153</v>
      </c>
      <c r="H15641" s="1" t="s">
        <v>3154</v>
      </c>
      <c r="I15641" s="1" t="s">
        <v>16</v>
      </c>
      <c r="J15641" s="1" t="s">
        <v>23</v>
      </c>
      <c r="K15641" s="1" t="s">
        <v>16</v>
      </c>
      <c r="L15641" s="1" t="s">
        <v>16</v>
      </c>
      <c r="M15641" s="1" t="s">
        <v>16</v>
      </c>
      <c r="N15641" s="1" t="s">
        <v>16</v>
      </c>
      <c r="O15641" s="1">
        <v>63.2</v>
      </c>
      <c r="P15641" s="1">
        <v>1.0</v>
      </c>
    </row>
    <row r="15642">
      <c r="A15642" s="1" t="s">
        <v>29</v>
      </c>
      <c r="B15642" s="1" t="s">
        <v>18571</v>
      </c>
      <c r="C15642" s="2" t="s">
        <v>18524</v>
      </c>
      <c r="D15642" s="1" t="s">
        <v>19</v>
      </c>
      <c r="E15642" s="3" t="str">
        <f>HYPERLINK("https://fyndiq.se/produkt/580d801ad22645e2/", "2 Pack - Samsung A12 / A32 5G - Härdat Glass 9H - Super Kvalitet")</f>
        <v>2 Pack - Samsung A12 / A32 5G - Härdat Glass 9H - Super Kvalitet</v>
      </c>
      <c r="F15642" s="1" t="s">
        <v>2530</v>
      </c>
      <c r="G15642" s="1" t="s">
        <v>2531</v>
      </c>
      <c r="H15642" s="1" t="s">
        <v>2532</v>
      </c>
      <c r="I15642" s="1" t="s">
        <v>16</v>
      </c>
      <c r="J15642" s="1" t="s">
        <v>23</v>
      </c>
      <c r="K15642" s="1" t="s">
        <v>16</v>
      </c>
      <c r="L15642" s="1" t="s">
        <v>16</v>
      </c>
      <c r="M15642" s="1" t="s">
        <v>16</v>
      </c>
      <c r="N15642" s="1" t="s">
        <v>16</v>
      </c>
      <c r="O15642" s="1">
        <v>63.2</v>
      </c>
      <c r="P15642" s="1">
        <v>1.0</v>
      </c>
    </row>
    <row r="15643">
      <c r="A15643" s="1" t="s">
        <v>29</v>
      </c>
      <c r="B15643" s="1" t="s">
        <v>18572</v>
      </c>
      <c r="C15643" s="2" t="s">
        <v>18524</v>
      </c>
      <c r="D15643" s="1" t="s">
        <v>19</v>
      </c>
      <c r="E15643" s="3" t="str">
        <f>HYPERLINK("https://fyndiq.se/produkt/13429430b0324fde/", "2-Pack Samsung Galaxy A23 5G - Härdat Glas 9H - Super Kvalitet 3D")</f>
        <v>2-Pack Samsung Galaxy A23 5G - Härdat Glas 9H - Super Kvalitet 3D</v>
      </c>
      <c r="F15643" s="1" t="s">
        <v>1761</v>
      </c>
      <c r="G15643" s="1" t="s">
        <v>1762</v>
      </c>
      <c r="H15643" s="1" t="s">
        <v>1763</v>
      </c>
      <c r="I15643" s="1" t="s">
        <v>16</v>
      </c>
      <c r="J15643" s="1" t="s">
        <v>23</v>
      </c>
      <c r="K15643" s="1" t="s">
        <v>16</v>
      </c>
      <c r="L15643" s="1" t="s">
        <v>16</v>
      </c>
      <c r="M15643" s="1" t="s">
        <v>16</v>
      </c>
      <c r="N15643" s="1" t="s">
        <v>16</v>
      </c>
      <c r="O15643" s="1">
        <v>63.2</v>
      </c>
      <c r="P15643" s="1">
        <v>1.0</v>
      </c>
    </row>
    <row r="15644">
      <c r="A15644" s="1" t="s">
        <v>29</v>
      </c>
      <c r="B15644" s="1" t="s">
        <v>18573</v>
      </c>
      <c r="C15644" s="2" t="s">
        <v>18524</v>
      </c>
      <c r="D15644" s="1" t="s">
        <v>19</v>
      </c>
      <c r="E1564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644" s="1" t="s">
        <v>47</v>
      </c>
      <c r="G15644" s="2" t="s">
        <v>48</v>
      </c>
      <c r="H15644" s="1" t="s">
        <v>49</v>
      </c>
      <c r="I15644" s="1" t="s">
        <v>16</v>
      </c>
      <c r="J15644" s="1" t="s">
        <v>23</v>
      </c>
      <c r="K15644" s="1" t="s">
        <v>16</v>
      </c>
      <c r="L15644" s="1" t="s">
        <v>16</v>
      </c>
      <c r="M15644" s="1" t="s">
        <v>16</v>
      </c>
      <c r="N15644" s="1" t="s">
        <v>16</v>
      </c>
      <c r="O15644" s="1">
        <v>183.2</v>
      </c>
      <c r="P15644" s="1">
        <v>1.0</v>
      </c>
    </row>
    <row r="15645">
      <c r="A15645" s="1" t="s">
        <v>29</v>
      </c>
      <c r="B15645" s="1" t="s">
        <v>18574</v>
      </c>
      <c r="C15645" s="2" t="s">
        <v>18524</v>
      </c>
      <c r="D15645" s="1" t="s">
        <v>19</v>
      </c>
      <c r="E15645" s="3" t="str">
        <f>HYPERLINK("https://fyndiq.se/produkt/ab22cb2e69cb406b/", "2-Pack Xiaomi Mi 10 - Härdat Glas 9H - Super kvalitet 3D Skärmskydd")</f>
        <v>2-Pack Xiaomi Mi 10 - Härdat Glas 9H - Super kvalitet 3D Skärmskydd</v>
      </c>
      <c r="F15645" s="1" t="s">
        <v>5285</v>
      </c>
      <c r="G15645" s="1" t="s">
        <v>5286</v>
      </c>
      <c r="H15645" s="1" t="s">
        <v>5287</v>
      </c>
      <c r="I15645" s="1" t="s">
        <v>16</v>
      </c>
      <c r="J15645" s="1" t="s">
        <v>23</v>
      </c>
      <c r="K15645" s="1" t="s">
        <v>16</v>
      </c>
      <c r="L15645" s="1" t="s">
        <v>16</v>
      </c>
      <c r="M15645" s="1" t="s">
        <v>16</v>
      </c>
      <c r="N15645" s="1" t="s">
        <v>16</v>
      </c>
      <c r="O15645" s="1">
        <v>63.2</v>
      </c>
      <c r="P15645" s="1">
        <v>1.0</v>
      </c>
    </row>
    <row r="15646">
      <c r="A15646" s="1" t="s">
        <v>29</v>
      </c>
      <c r="B15646" s="1" t="s">
        <v>18575</v>
      </c>
      <c r="C15646" s="2" t="s">
        <v>18524</v>
      </c>
      <c r="D15646" s="1" t="s">
        <v>19</v>
      </c>
      <c r="E15646" s="3" t="str">
        <f>HYPERLINK("https://fyndiq.se/produkt/1c00518ebe824bca/", "Motorola Edge 40 NEO - Härdat Glas 9H - Super kvalitet 3D Skärmskydd")</f>
        <v>Motorola Edge 40 NEO - Härdat Glas 9H - Super kvalitet 3D Skärmskydd</v>
      </c>
      <c r="F15646" s="1" t="s">
        <v>3946</v>
      </c>
      <c r="G15646" s="1" t="s">
        <v>3947</v>
      </c>
      <c r="H15646" s="1" t="s">
        <v>3948</v>
      </c>
      <c r="I15646" s="1" t="s">
        <v>16</v>
      </c>
      <c r="J15646" s="1" t="s">
        <v>23</v>
      </c>
      <c r="K15646" s="1" t="s">
        <v>16</v>
      </c>
      <c r="L15646" s="1" t="s">
        <v>16</v>
      </c>
      <c r="M15646" s="1" t="s">
        <v>16</v>
      </c>
      <c r="N15646" s="1" t="s">
        <v>16</v>
      </c>
      <c r="O15646" s="1">
        <v>63.2</v>
      </c>
      <c r="P15646" s="1">
        <v>1.0</v>
      </c>
    </row>
    <row r="15647">
      <c r="A15647" s="1" t="s">
        <v>29</v>
      </c>
      <c r="B15647" s="1" t="s">
        <v>18576</v>
      </c>
      <c r="C15647" s="2" t="s">
        <v>18524</v>
      </c>
      <c r="D15647" s="1" t="s">
        <v>19</v>
      </c>
      <c r="E15647" s="3" t="str">
        <f>HYPERLINK("https://fyndiq.se/produkt/6260fb6b96c349fe/", "Samsung S9 plus 3D rundat härdat glasfodral")</f>
        <v>Samsung S9 plus 3D rundat härdat glasfodral</v>
      </c>
      <c r="F15647" s="1" t="s">
        <v>1105</v>
      </c>
      <c r="G15647" s="1" t="s">
        <v>1106</v>
      </c>
      <c r="H15647" s="1" t="s">
        <v>1107</v>
      </c>
      <c r="I15647" s="1" t="s">
        <v>16</v>
      </c>
      <c r="J15647" s="1" t="s">
        <v>23</v>
      </c>
      <c r="K15647" s="1" t="s">
        <v>16</v>
      </c>
      <c r="L15647" s="1" t="s">
        <v>16</v>
      </c>
      <c r="M15647" s="1" t="s">
        <v>16</v>
      </c>
      <c r="N15647" s="1" t="s">
        <v>16</v>
      </c>
      <c r="O15647" s="1">
        <v>55.2</v>
      </c>
      <c r="P15647" s="1">
        <v>1.0</v>
      </c>
    </row>
    <row r="15648">
      <c r="A15648" s="1" t="s">
        <v>29</v>
      </c>
      <c r="B15648" s="1" t="s">
        <v>18577</v>
      </c>
      <c r="C15648" s="2" t="s">
        <v>18524</v>
      </c>
      <c r="D15648" s="1" t="s">
        <v>19</v>
      </c>
      <c r="E15648" s="3" t="str">
        <f>HYPERLINK("https://fyndiq.se/produkt/675bb02ed6bb4e07/", "2-Pack Samsung Galaxy S21 Ultra - Härdat Glas 9H-Super Kvalitet")</f>
        <v>2-Pack Samsung Galaxy S21 Ultra - Härdat Glas 9H-Super Kvalitet</v>
      </c>
      <c r="F15648" s="1" t="s">
        <v>91</v>
      </c>
      <c r="G15648" s="1" t="s">
        <v>92</v>
      </c>
      <c r="H15648" s="1" t="s">
        <v>93</v>
      </c>
      <c r="I15648" s="1" t="s">
        <v>16</v>
      </c>
      <c r="J15648" s="1" t="s">
        <v>23</v>
      </c>
      <c r="K15648" s="1" t="s">
        <v>16</v>
      </c>
      <c r="L15648" s="1" t="s">
        <v>16</v>
      </c>
      <c r="M15648" s="1" t="s">
        <v>16</v>
      </c>
      <c r="N15648" s="1" t="s">
        <v>16</v>
      </c>
      <c r="O15648" s="1">
        <v>63.2</v>
      </c>
      <c r="P15648" s="1">
        <v>2.0</v>
      </c>
    </row>
    <row r="15649">
      <c r="A15649" s="1" t="s">
        <v>29</v>
      </c>
      <c r="B15649" s="1" t="s">
        <v>18578</v>
      </c>
      <c r="C15649" s="2" t="s">
        <v>18524</v>
      </c>
      <c r="D15649" s="1" t="s">
        <v>19</v>
      </c>
      <c r="E15649" s="3" t="str">
        <f>HYPERLINK("https://fyndiq.se/produkt/c90b30d5114944e3/", "2 Pack - Samsung S21 PLUS - 9H Härdat Glass - 3D Super Kvalitet")</f>
        <v>2 Pack - Samsung S21 PLUS - 9H Härdat Glass - 3D Super Kvalitet</v>
      </c>
      <c r="F15649" s="1" t="s">
        <v>4670</v>
      </c>
      <c r="G15649" s="1" t="s">
        <v>4671</v>
      </c>
      <c r="H15649" s="1" t="s">
        <v>4672</v>
      </c>
      <c r="I15649" s="1" t="s">
        <v>16</v>
      </c>
      <c r="J15649" s="1" t="s">
        <v>23</v>
      </c>
      <c r="K15649" s="1" t="s">
        <v>16</v>
      </c>
      <c r="L15649" s="1" t="s">
        <v>16</v>
      </c>
      <c r="M15649" s="1" t="s">
        <v>16</v>
      </c>
      <c r="N15649" s="1" t="s">
        <v>16</v>
      </c>
      <c r="O15649" s="1">
        <v>63.2</v>
      </c>
      <c r="P15649" s="1">
        <v>1.0</v>
      </c>
    </row>
    <row r="15650">
      <c r="A15650" s="1" t="s">
        <v>29</v>
      </c>
      <c r="B15650" s="1" t="s">
        <v>18579</v>
      </c>
      <c r="C15650" s="2" t="s">
        <v>18524</v>
      </c>
      <c r="D15650" s="1" t="s">
        <v>19</v>
      </c>
      <c r="E15650" s="3" t="str">
        <f>HYPERLINK("https://fyndiq.se/produkt/fdeead0025f9481d/", "Samsung S23 FE - 9H Härdat Glass - Super Kvalitet 3D")</f>
        <v>Samsung S23 FE - 9H Härdat Glass - Super Kvalitet 3D</v>
      </c>
      <c r="F15650" s="1" t="s">
        <v>9586</v>
      </c>
      <c r="G15650" s="1" t="s">
        <v>9587</v>
      </c>
      <c r="H15650" s="1" t="s">
        <v>9588</v>
      </c>
      <c r="I15650" s="1" t="s">
        <v>16</v>
      </c>
      <c r="J15650" s="1" t="s">
        <v>23</v>
      </c>
      <c r="K15650" s="1" t="s">
        <v>16</v>
      </c>
      <c r="L15650" s="1" t="s">
        <v>16</v>
      </c>
      <c r="M15650" s="1" t="s">
        <v>16</v>
      </c>
      <c r="N15650" s="1" t="s">
        <v>16</v>
      </c>
      <c r="O15650" s="1">
        <v>55.2</v>
      </c>
      <c r="P15650" s="1">
        <v>1.0</v>
      </c>
    </row>
    <row r="15651">
      <c r="A15651" s="1" t="s">
        <v>29</v>
      </c>
      <c r="B15651" s="1" t="s">
        <v>18580</v>
      </c>
      <c r="C15651" s="2" t="s">
        <v>18524</v>
      </c>
      <c r="D15651" s="1" t="s">
        <v>19</v>
      </c>
      <c r="E15651" s="3" t="str">
        <f>HYPERLINK("https://fyndiq.se/produkt/21fa5ef4b8704a28/", "2-Pack Samsung Note 10 Plus - Härdat glas 9H - Super kvalitet 3D")</f>
        <v>2-Pack Samsung Note 10 Plus - Härdat glas 9H - Super kvalitet 3D</v>
      </c>
      <c r="F15651" s="1" t="s">
        <v>5705</v>
      </c>
      <c r="G15651" s="1" t="s">
        <v>5706</v>
      </c>
      <c r="H15651" s="1" t="s">
        <v>5707</v>
      </c>
      <c r="I15651" s="1" t="s">
        <v>16</v>
      </c>
      <c r="J15651" s="1" t="s">
        <v>23</v>
      </c>
      <c r="K15651" s="1" t="s">
        <v>16</v>
      </c>
      <c r="L15651" s="1" t="s">
        <v>16</v>
      </c>
      <c r="M15651" s="1" t="s">
        <v>16</v>
      </c>
      <c r="N15651" s="1" t="s">
        <v>16</v>
      </c>
      <c r="O15651" s="1">
        <v>63.2</v>
      </c>
      <c r="P15651" s="1">
        <v>1.0</v>
      </c>
    </row>
    <row r="15652">
      <c r="A15652" s="1" t="s">
        <v>29</v>
      </c>
      <c r="B15652" s="1" t="s">
        <v>18581</v>
      </c>
      <c r="C15652" s="2" t="s">
        <v>18524</v>
      </c>
      <c r="D15652" s="1" t="s">
        <v>19</v>
      </c>
      <c r="E15652" s="3" t="str">
        <f>HYPERLINK("https://fyndiq.se/produkt/e4b87757208946c3/", "2-Pack Samsung S10E Skärmskydd - Härdat Glas 9H - Super kvalitet 3D")</f>
        <v>2-Pack Samsung S10E Skärmskydd - Härdat Glas 9H - Super kvalitet 3D</v>
      </c>
      <c r="F15652" s="1" t="s">
        <v>95</v>
      </c>
      <c r="G15652" s="1" t="s">
        <v>96</v>
      </c>
      <c r="H15652" s="1" t="s">
        <v>97</v>
      </c>
      <c r="I15652" s="1" t="s">
        <v>16</v>
      </c>
      <c r="J15652" s="1" t="s">
        <v>23</v>
      </c>
      <c r="K15652" s="1" t="s">
        <v>16</v>
      </c>
      <c r="L15652" s="1" t="s">
        <v>16</v>
      </c>
      <c r="M15652" s="1" t="s">
        <v>16</v>
      </c>
      <c r="N15652" s="1" t="s">
        <v>16</v>
      </c>
      <c r="O15652" s="1">
        <v>63.2</v>
      </c>
      <c r="P15652" s="1">
        <v>1.0</v>
      </c>
    </row>
    <row r="15653">
      <c r="A15653" s="1" t="s">
        <v>29</v>
      </c>
      <c r="B15653" s="1" t="s">
        <v>18582</v>
      </c>
      <c r="C15653" s="2" t="s">
        <v>18524</v>
      </c>
      <c r="D15653" s="1" t="s">
        <v>19</v>
      </c>
      <c r="E15653" s="3" t="str">
        <f>HYPERLINK("https://fyndiq.se/produkt/860c7ae305b54883/", "2 Pack Samsung S21 Ultra 5G - Härdat glas 9H - Super kvalitet 3D")</f>
        <v>2 Pack Samsung S21 Ultra 5G - Härdat glas 9H - Super kvalitet 3D</v>
      </c>
      <c r="F15653" s="1" t="s">
        <v>649</v>
      </c>
      <c r="G15653" s="1" t="s">
        <v>650</v>
      </c>
      <c r="H15653" s="1" t="s">
        <v>651</v>
      </c>
      <c r="I15653" s="1" t="s">
        <v>16</v>
      </c>
      <c r="J15653" s="1" t="s">
        <v>23</v>
      </c>
      <c r="K15653" s="1" t="s">
        <v>16</v>
      </c>
      <c r="L15653" s="1" t="s">
        <v>16</v>
      </c>
      <c r="M15653" s="1" t="s">
        <v>16</v>
      </c>
      <c r="N15653" s="1" t="s">
        <v>16</v>
      </c>
      <c r="O15653" s="1">
        <v>63.2</v>
      </c>
      <c r="P15653" s="1">
        <v>1.0</v>
      </c>
    </row>
    <row r="15654">
      <c r="A15654" s="1" t="s">
        <v>29</v>
      </c>
      <c r="B15654" s="1" t="s">
        <v>18583</v>
      </c>
      <c r="C15654" s="2" t="s">
        <v>18524</v>
      </c>
      <c r="D15654" s="1" t="s">
        <v>19</v>
      </c>
      <c r="E15654" s="3" t="str">
        <f>HYPERLINK("https://fyndiq.se/produkt/9f3f4d2de3c94916/", "2 Pack Samsung Galaxy S9 - Härdat glas-9H Super kvalitet 3D")</f>
        <v>2 Pack Samsung Galaxy S9 - Härdat glas-9H Super kvalitet 3D</v>
      </c>
      <c r="F15654" s="1" t="s">
        <v>1500</v>
      </c>
      <c r="G15654" s="1" t="s">
        <v>1501</v>
      </c>
      <c r="H15654" s="1" t="s">
        <v>1502</v>
      </c>
      <c r="I15654" s="1" t="s">
        <v>16</v>
      </c>
      <c r="J15654" s="1" t="s">
        <v>23</v>
      </c>
      <c r="K15654" s="1" t="s">
        <v>16</v>
      </c>
      <c r="L15654" s="1" t="s">
        <v>16</v>
      </c>
      <c r="M15654" s="1" t="s">
        <v>16</v>
      </c>
      <c r="N15654" s="1" t="s">
        <v>16</v>
      </c>
      <c r="O15654" s="1">
        <v>63.2</v>
      </c>
      <c r="P15654" s="1">
        <v>1.0</v>
      </c>
    </row>
    <row r="15655">
      <c r="A15655" s="1" t="s">
        <v>29</v>
      </c>
      <c r="B15655" s="1" t="s">
        <v>18584</v>
      </c>
      <c r="C15655" s="2" t="s">
        <v>18524</v>
      </c>
      <c r="D15655" s="1" t="s">
        <v>19</v>
      </c>
      <c r="E15655" s="3" t="str">
        <f>HYPERLINK("https://fyndiq.se/produkt/2a9c08e4daf04aed/", "2-Pack Xiaomi 12T Pro - Härdat Glas 9H - Super kvalitet 3D Skärmskydd")</f>
        <v>2-Pack Xiaomi 12T Pro - Härdat Glas 9H - Super kvalitet 3D Skärmskydd</v>
      </c>
      <c r="F15655" s="1" t="s">
        <v>376</v>
      </c>
      <c r="G15655" s="1" t="s">
        <v>377</v>
      </c>
      <c r="H15655" s="1" t="s">
        <v>378</v>
      </c>
      <c r="I15655" s="1" t="s">
        <v>16</v>
      </c>
      <c r="J15655" s="1" t="s">
        <v>23</v>
      </c>
      <c r="K15655" s="1" t="s">
        <v>16</v>
      </c>
      <c r="L15655" s="1" t="s">
        <v>16</v>
      </c>
      <c r="M15655" s="1" t="s">
        <v>16</v>
      </c>
      <c r="N15655" s="1" t="s">
        <v>16</v>
      </c>
      <c r="O15655" s="1">
        <v>63.2</v>
      </c>
      <c r="P15655" s="1">
        <v>1.0</v>
      </c>
    </row>
    <row r="15656">
      <c r="A15656" s="1" t="s">
        <v>29</v>
      </c>
      <c r="B15656" s="1" t="s">
        <v>18585</v>
      </c>
      <c r="C15656" s="2" t="s">
        <v>18524</v>
      </c>
      <c r="D15656" s="1" t="s">
        <v>19</v>
      </c>
      <c r="E15656" s="3" t="str">
        <f>HYPERLINK("https://fyndiq.se/produkt/03a480989c2048fb/", "2 Pack Samsung Galaxy S8 Plus - Härdat glas 9H–Super kvalitet 3D")</f>
        <v>2 Pack Samsung Galaxy S8 Plus - Härdat glas 9H–Super kvalitet 3D</v>
      </c>
      <c r="F15656" s="1" t="s">
        <v>991</v>
      </c>
      <c r="G15656" s="1" t="s">
        <v>992</v>
      </c>
      <c r="H15656" s="1" t="s">
        <v>993</v>
      </c>
      <c r="I15656" s="1" t="s">
        <v>16</v>
      </c>
      <c r="J15656" s="1" t="s">
        <v>23</v>
      </c>
      <c r="K15656" s="1" t="s">
        <v>16</v>
      </c>
      <c r="L15656" s="1" t="s">
        <v>16</v>
      </c>
      <c r="M15656" s="1" t="s">
        <v>16</v>
      </c>
      <c r="N15656" s="1" t="s">
        <v>16</v>
      </c>
      <c r="O15656" s="1">
        <v>63.2</v>
      </c>
      <c r="P15656" s="1">
        <v>1.0</v>
      </c>
    </row>
    <row r="15657">
      <c r="A15657" s="1" t="s">
        <v>29</v>
      </c>
      <c r="B15657" s="1" t="s">
        <v>18586</v>
      </c>
      <c r="C15657" s="2" t="s">
        <v>18524</v>
      </c>
      <c r="D15657" s="1" t="s">
        <v>19</v>
      </c>
      <c r="E15657" s="3" t="str">
        <f t="shared" ref="E15657:E15658" si="783">HYPERLINK("https://fyndiq.se/produkt/0a890dd972c4463d/", "2-Pack Samsung Galaxy A52s 5G - Härdat glas 9H - Super kvalitet")</f>
        <v>2-Pack Samsung Galaxy A52s 5G - Härdat glas 9H - Super kvalitet</v>
      </c>
      <c r="F15657" s="1" t="s">
        <v>442</v>
      </c>
      <c r="G15657" s="1" t="s">
        <v>443</v>
      </c>
      <c r="H15657" s="1" t="s">
        <v>444</v>
      </c>
      <c r="I15657" s="1" t="s">
        <v>16</v>
      </c>
      <c r="J15657" s="1" t="s">
        <v>23</v>
      </c>
      <c r="K15657" s="1" t="s">
        <v>16</v>
      </c>
      <c r="L15657" s="1" t="s">
        <v>16</v>
      </c>
      <c r="M15657" s="1" t="s">
        <v>16</v>
      </c>
      <c r="N15657" s="1" t="s">
        <v>16</v>
      </c>
      <c r="O15657" s="1">
        <v>63.2</v>
      </c>
      <c r="P15657" s="1">
        <v>1.0</v>
      </c>
    </row>
    <row r="15658">
      <c r="A15658" s="1" t="s">
        <v>29</v>
      </c>
      <c r="B15658" s="1" t="s">
        <v>18587</v>
      </c>
      <c r="C15658" s="2" t="s">
        <v>18524</v>
      </c>
      <c r="D15658" s="1" t="s">
        <v>19</v>
      </c>
      <c r="E15658" s="3" t="str">
        <f t="shared" si="783"/>
        <v>2-Pack Samsung Galaxy A52s 5G - Härdat glas 9H - Super kvalitet</v>
      </c>
      <c r="F15658" s="1" t="s">
        <v>442</v>
      </c>
      <c r="G15658" s="1" t="s">
        <v>443</v>
      </c>
      <c r="H15658" s="1" t="s">
        <v>444</v>
      </c>
      <c r="I15658" s="1" t="s">
        <v>16</v>
      </c>
      <c r="J15658" s="1" t="s">
        <v>23</v>
      </c>
      <c r="K15658" s="1" t="s">
        <v>16</v>
      </c>
      <c r="L15658" s="1" t="s">
        <v>16</v>
      </c>
      <c r="M15658" s="1" t="s">
        <v>16</v>
      </c>
      <c r="N15658" s="1" t="s">
        <v>16</v>
      </c>
      <c r="O15658" s="1">
        <v>63.2</v>
      </c>
      <c r="P15658" s="1">
        <v>1.0</v>
      </c>
    </row>
    <row r="15659">
      <c r="A15659" s="1" t="s">
        <v>29</v>
      </c>
      <c r="B15659" s="1" t="s">
        <v>18588</v>
      </c>
      <c r="C15659" s="2" t="s">
        <v>18524</v>
      </c>
      <c r="D15659" s="1" t="s">
        <v>19</v>
      </c>
      <c r="E15659" s="3" t="str">
        <f>HYPERLINK("https://fyndiq.se/produkt/416415a768684efb/", "2-Pack Samsung Galaxy S21 5G - 9H Härdat Glas - HD")</f>
        <v>2-Pack Samsung Galaxy S21 5G - 9H Härdat Glas - HD</v>
      </c>
      <c r="F15659" s="1" t="s">
        <v>39</v>
      </c>
      <c r="G15659" s="1" t="s">
        <v>40</v>
      </c>
      <c r="H15659" s="1" t="s">
        <v>41</v>
      </c>
      <c r="I15659" s="1" t="s">
        <v>16</v>
      </c>
      <c r="J15659" s="1" t="s">
        <v>23</v>
      </c>
      <c r="K15659" s="1" t="s">
        <v>16</v>
      </c>
      <c r="L15659" s="1" t="s">
        <v>16</v>
      </c>
      <c r="M15659" s="1" t="s">
        <v>16</v>
      </c>
      <c r="N15659" s="1" t="s">
        <v>16</v>
      </c>
      <c r="O15659" s="1">
        <v>63.2</v>
      </c>
      <c r="P15659" s="1">
        <v>1.0</v>
      </c>
    </row>
    <row r="15660">
      <c r="A15660" s="1" t="s">
        <v>29</v>
      </c>
      <c r="B15660" s="1" t="s">
        <v>18589</v>
      </c>
      <c r="C15660" s="2" t="s">
        <v>18524</v>
      </c>
      <c r="D15660" s="1" t="s">
        <v>19</v>
      </c>
      <c r="E15660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5660" s="1" t="s">
        <v>4906</v>
      </c>
      <c r="G15660" s="1" t="s">
        <v>4907</v>
      </c>
      <c r="H15660" s="1" t="s">
        <v>4908</v>
      </c>
      <c r="I15660" s="1" t="s">
        <v>16</v>
      </c>
      <c r="J15660" s="1" t="s">
        <v>23</v>
      </c>
      <c r="K15660" s="1" t="s">
        <v>16</v>
      </c>
      <c r="L15660" s="1" t="s">
        <v>16</v>
      </c>
      <c r="M15660" s="1" t="s">
        <v>16</v>
      </c>
      <c r="N15660" s="1" t="s">
        <v>16</v>
      </c>
      <c r="O15660" s="1">
        <v>71.2</v>
      </c>
      <c r="P15660" s="1">
        <v>1.0</v>
      </c>
    </row>
    <row r="15661">
      <c r="A15661" s="1" t="s">
        <v>29</v>
      </c>
      <c r="B15661" s="1" t="s">
        <v>18590</v>
      </c>
      <c r="C15661" s="2" t="s">
        <v>18524</v>
      </c>
      <c r="D15661" s="1" t="s">
        <v>19</v>
      </c>
      <c r="E15661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5661" s="1" t="s">
        <v>887</v>
      </c>
      <c r="G15661" s="1" t="s">
        <v>888</v>
      </c>
      <c r="H15661" s="1" t="s">
        <v>889</v>
      </c>
      <c r="I15661" s="1" t="s">
        <v>16</v>
      </c>
      <c r="J15661" s="1" t="s">
        <v>23</v>
      </c>
      <c r="K15661" s="1" t="s">
        <v>16</v>
      </c>
      <c r="L15661" s="1" t="s">
        <v>16</v>
      </c>
      <c r="M15661" s="1" t="s">
        <v>16</v>
      </c>
      <c r="N15661" s="1" t="s">
        <v>16</v>
      </c>
      <c r="O15661" s="1">
        <v>79.2</v>
      </c>
      <c r="P15661" s="1">
        <v>1.0</v>
      </c>
    </row>
    <row r="15662">
      <c r="A15662" s="1" t="s">
        <v>29</v>
      </c>
      <c r="B15662" s="1" t="s">
        <v>18591</v>
      </c>
      <c r="C15662" s="2" t="s">
        <v>18524</v>
      </c>
      <c r="D15662" s="1" t="s">
        <v>19</v>
      </c>
      <c r="E15662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5662" s="1" t="s">
        <v>7911</v>
      </c>
      <c r="G15662" s="1" t="s">
        <v>7912</v>
      </c>
      <c r="H15662" s="1" t="s">
        <v>7913</v>
      </c>
      <c r="I15662" s="1" t="s">
        <v>16</v>
      </c>
      <c r="J15662" s="1" t="s">
        <v>23</v>
      </c>
      <c r="K15662" s="1" t="s">
        <v>16</v>
      </c>
      <c r="L15662" s="1" t="s">
        <v>16</v>
      </c>
      <c r="M15662" s="1" t="s">
        <v>16</v>
      </c>
      <c r="N15662" s="1" t="s">
        <v>16</v>
      </c>
      <c r="O15662" s="1">
        <v>79.2</v>
      </c>
      <c r="P15662" s="1">
        <v>1.0</v>
      </c>
    </row>
    <row r="15663">
      <c r="A15663" s="1" t="s">
        <v>29</v>
      </c>
      <c r="B15663" s="1" t="s">
        <v>18592</v>
      </c>
      <c r="C15663" s="2" t="s">
        <v>18524</v>
      </c>
      <c r="D15663" s="1" t="s">
        <v>19</v>
      </c>
      <c r="E15663" s="3" t="str">
        <f>HYPERLINK("https://fyndiq.se/produkt/87e8c2a54c4a469b/", "2-Pack Samsung Galaxy A53 5G - Härdat glas 9H - Super kvalitet")</f>
        <v>2-Pack Samsung Galaxy A53 5G - Härdat glas 9H - Super kvalitet</v>
      </c>
      <c r="F15663" s="1" t="s">
        <v>1320</v>
      </c>
      <c r="G15663" s="1" t="s">
        <v>1321</v>
      </c>
      <c r="H15663" s="1" t="s">
        <v>1322</v>
      </c>
      <c r="I15663" s="1" t="s">
        <v>16</v>
      </c>
      <c r="J15663" s="1" t="s">
        <v>23</v>
      </c>
      <c r="K15663" s="1" t="s">
        <v>16</v>
      </c>
      <c r="L15663" s="1" t="s">
        <v>16</v>
      </c>
      <c r="M15663" s="1" t="s">
        <v>16</v>
      </c>
      <c r="N15663" s="1" t="s">
        <v>16</v>
      </c>
      <c r="O15663" s="1">
        <v>63.2</v>
      </c>
      <c r="P15663" s="1">
        <v>1.0</v>
      </c>
    </row>
    <row r="15664">
      <c r="A15664" s="1" t="s">
        <v>29</v>
      </c>
      <c r="B15664" s="1" t="s">
        <v>18593</v>
      </c>
      <c r="C15664" s="2" t="s">
        <v>18524</v>
      </c>
      <c r="D15664" s="1" t="s">
        <v>19</v>
      </c>
      <c r="E15664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5664" s="1" t="s">
        <v>2870</v>
      </c>
      <c r="G15664" s="1" t="s">
        <v>2871</v>
      </c>
      <c r="H15664" s="1" t="s">
        <v>2872</v>
      </c>
      <c r="I15664" s="1" t="s">
        <v>16</v>
      </c>
      <c r="J15664" s="1" t="s">
        <v>23</v>
      </c>
      <c r="K15664" s="1" t="s">
        <v>16</v>
      </c>
      <c r="L15664" s="1" t="s">
        <v>16</v>
      </c>
      <c r="M15664" s="1" t="s">
        <v>16</v>
      </c>
      <c r="N15664" s="1" t="s">
        <v>16</v>
      </c>
      <c r="O15664" s="1">
        <v>63.2</v>
      </c>
      <c r="P15664" s="1">
        <v>1.0</v>
      </c>
    </row>
    <row r="15665">
      <c r="A15665" s="1" t="s">
        <v>29</v>
      </c>
      <c r="B15665" s="1" t="s">
        <v>18594</v>
      </c>
      <c r="C15665" s="2" t="s">
        <v>18524</v>
      </c>
      <c r="D15665" s="1" t="s">
        <v>19</v>
      </c>
      <c r="E15665" s="3" t="str">
        <f>HYPERLINK("https://fyndiq.se/produkt/0b2f55cbfc0d4bc8/", "Skärmskydd Iphone 12 / 12 Pro , härdat glas, hög kvalitet.")</f>
        <v>Skärmskydd Iphone 12 / 12 Pro , härdat glas, hög kvalitet.</v>
      </c>
      <c r="F15665" s="1" t="s">
        <v>587</v>
      </c>
      <c r="G15665" s="1" t="s">
        <v>588</v>
      </c>
      <c r="H15665" s="1" t="s">
        <v>589</v>
      </c>
      <c r="I15665" s="1" t="s">
        <v>16</v>
      </c>
      <c r="J15665" s="1" t="s">
        <v>23</v>
      </c>
      <c r="K15665" s="1" t="s">
        <v>16</v>
      </c>
      <c r="L15665" s="1" t="s">
        <v>16</v>
      </c>
      <c r="M15665" s="1" t="s">
        <v>16</v>
      </c>
      <c r="N15665" s="1" t="s">
        <v>16</v>
      </c>
      <c r="O15665" s="1">
        <v>39.2</v>
      </c>
      <c r="P15665" s="1">
        <v>1.0</v>
      </c>
    </row>
    <row r="15666">
      <c r="A15666" s="1" t="s">
        <v>29</v>
      </c>
      <c r="B15666" s="1" t="s">
        <v>18595</v>
      </c>
      <c r="C15666" s="2" t="s">
        <v>18524</v>
      </c>
      <c r="D15666" s="1" t="s">
        <v>19</v>
      </c>
      <c r="E15666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5666" s="1" t="s">
        <v>128</v>
      </c>
      <c r="G15666" s="1" t="s">
        <v>129</v>
      </c>
      <c r="H15666" s="1" t="s">
        <v>130</v>
      </c>
      <c r="I15666" s="1" t="s">
        <v>16</v>
      </c>
      <c r="J15666" s="1" t="s">
        <v>23</v>
      </c>
      <c r="K15666" s="1" t="s">
        <v>16</v>
      </c>
      <c r="L15666" s="1" t="s">
        <v>16</v>
      </c>
      <c r="M15666" s="1" t="s">
        <v>16</v>
      </c>
      <c r="N15666" s="1" t="s">
        <v>16</v>
      </c>
      <c r="O15666" s="1">
        <v>95.2</v>
      </c>
      <c r="P15666" s="1">
        <v>1.0</v>
      </c>
    </row>
    <row r="15667">
      <c r="A15667" s="1" t="s">
        <v>29</v>
      </c>
      <c r="B15667" s="1" t="s">
        <v>18596</v>
      </c>
      <c r="C15667" s="2" t="s">
        <v>18524</v>
      </c>
      <c r="D15667" s="1" t="s">
        <v>19</v>
      </c>
      <c r="E15667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5667" s="1" t="s">
        <v>1544</v>
      </c>
      <c r="G15667" s="1" t="s">
        <v>1545</v>
      </c>
      <c r="H15667" s="1" t="s">
        <v>1546</v>
      </c>
      <c r="I15667" s="1" t="s">
        <v>16</v>
      </c>
      <c r="J15667" s="1" t="s">
        <v>23</v>
      </c>
      <c r="K15667" s="1" t="s">
        <v>16</v>
      </c>
      <c r="L15667" s="1" t="s">
        <v>16</v>
      </c>
      <c r="M15667" s="1" t="s">
        <v>16</v>
      </c>
      <c r="N15667" s="1" t="s">
        <v>16</v>
      </c>
      <c r="O15667" s="1">
        <v>79.2</v>
      </c>
      <c r="P15667" s="1">
        <v>1.0</v>
      </c>
    </row>
    <row r="15668">
      <c r="A15668" s="1" t="s">
        <v>29</v>
      </c>
      <c r="B15668" s="1" t="s">
        <v>18597</v>
      </c>
      <c r="C15668" s="2" t="s">
        <v>18524</v>
      </c>
      <c r="D15668" s="1" t="s">
        <v>19</v>
      </c>
      <c r="E15668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5668" s="1" t="s">
        <v>1110</v>
      </c>
      <c r="G15668" s="1" t="s">
        <v>1111</v>
      </c>
      <c r="H15668" s="1" t="s">
        <v>1112</v>
      </c>
      <c r="I15668" s="1" t="s">
        <v>16</v>
      </c>
      <c r="J15668" s="1" t="s">
        <v>23</v>
      </c>
      <c r="K15668" s="1" t="s">
        <v>16</v>
      </c>
      <c r="L15668" s="1" t="s">
        <v>16</v>
      </c>
      <c r="M15668" s="1" t="s">
        <v>16</v>
      </c>
      <c r="N15668" s="1" t="s">
        <v>16</v>
      </c>
      <c r="O15668" s="1">
        <v>71.2</v>
      </c>
      <c r="P15668" s="1">
        <v>1.0</v>
      </c>
    </row>
    <row r="15669">
      <c r="A15669" s="1" t="s">
        <v>29</v>
      </c>
      <c r="B15669" s="1" t="s">
        <v>18598</v>
      </c>
      <c r="C15669" s="2" t="s">
        <v>18524</v>
      </c>
      <c r="D15669" s="1" t="s">
        <v>19</v>
      </c>
      <c r="E15669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5669" s="1" t="s">
        <v>1065</v>
      </c>
      <c r="G15669" s="1" t="s">
        <v>1066</v>
      </c>
      <c r="H15669" s="1" t="s">
        <v>1067</v>
      </c>
      <c r="I15669" s="1" t="s">
        <v>16</v>
      </c>
      <c r="J15669" s="1" t="s">
        <v>23</v>
      </c>
      <c r="K15669" s="1" t="s">
        <v>16</v>
      </c>
      <c r="L15669" s="1" t="s">
        <v>16</v>
      </c>
      <c r="M15669" s="1" t="s">
        <v>16</v>
      </c>
      <c r="N15669" s="1" t="s">
        <v>16</v>
      </c>
      <c r="O15669" s="1">
        <v>71.2</v>
      </c>
      <c r="P15669" s="1">
        <v>1.0</v>
      </c>
    </row>
    <row r="15670">
      <c r="A15670" s="1" t="s">
        <v>29</v>
      </c>
      <c r="B15670" s="1" t="s">
        <v>18599</v>
      </c>
      <c r="C15670" s="2" t="s">
        <v>18524</v>
      </c>
      <c r="D15670" s="1" t="s">
        <v>19</v>
      </c>
      <c r="E15670" s="3" t="str">
        <f>HYPERLINK("https://fyndiq.se/produkt/6ff896a82a134dbd/", "2-Pack IPhone 12 Mini - Härdat Glas 9H - Super Kvalitet 3D")</f>
        <v>2-Pack IPhone 12 Mini - Härdat Glas 9H - Super Kvalitet 3D</v>
      </c>
      <c r="F15670" s="1" t="s">
        <v>55</v>
      </c>
      <c r="G15670" s="1" t="s">
        <v>56</v>
      </c>
      <c r="H15670" s="1" t="s">
        <v>57</v>
      </c>
      <c r="I15670" s="1" t="s">
        <v>16</v>
      </c>
      <c r="J15670" s="1" t="s">
        <v>23</v>
      </c>
      <c r="K15670" s="1" t="s">
        <v>16</v>
      </c>
      <c r="L15670" s="1" t="s">
        <v>16</v>
      </c>
      <c r="M15670" s="1" t="s">
        <v>16</v>
      </c>
      <c r="N15670" s="1" t="s">
        <v>16</v>
      </c>
      <c r="O15670" s="1">
        <v>47.2</v>
      </c>
      <c r="P15670" s="1">
        <v>1.0</v>
      </c>
    </row>
    <row r="15671">
      <c r="A15671" s="1" t="s">
        <v>29</v>
      </c>
      <c r="B15671" s="1" t="s">
        <v>18600</v>
      </c>
      <c r="C15671" s="2" t="s">
        <v>18524</v>
      </c>
      <c r="D15671" s="1" t="s">
        <v>19</v>
      </c>
      <c r="E15671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671" s="1" t="s">
        <v>3643</v>
      </c>
      <c r="G15671" s="1" t="s">
        <v>3644</v>
      </c>
      <c r="H15671" s="1" t="s">
        <v>3645</v>
      </c>
      <c r="I15671" s="1" t="s">
        <v>1230</v>
      </c>
      <c r="J15671" s="1" t="s">
        <v>9</v>
      </c>
      <c r="K15671" s="2" t="s">
        <v>18039</v>
      </c>
      <c r="L15671" s="1" t="s">
        <v>2602</v>
      </c>
      <c r="M15671" s="1" t="s">
        <v>16</v>
      </c>
      <c r="N15671" s="1" t="s">
        <v>16</v>
      </c>
      <c r="O15671" s="1">
        <v>71.2</v>
      </c>
      <c r="P15671" s="1">
        <v>1.0</v>
      </c>
    </row>
    <row r="15672">
      <c r="A15672" s="1" t="s">
        <v>29</v>
      </c>
      <c r="B15672" s="1" t="s">
        <v>18601</v>
      </c>
      <c r="C15672" s="2" t="s">
        <v>18524</v>
      </c>
      <c r="D15672" s="1" t="s">
        <v>19</v>
      </c>
      <c r="E15672" s="3" t="str">
        <f t="shared" ref="E15672:E15673" si="784">HYPERLINK("https://fyndiq.se/produkt/2477583187264ece/", "2-Pack Samsung S20 - 9H Härdat Glass - Top Kvalitet")</f>
        <v>2-Pack Samsung S20 - 9H Härdat Glass - Top Kvalitet</v>
      </c>
      <c r="F15672" s="1" t="s">
        <v>124</v>
      </c>
      <c r="G15672" s="1" t="s">
        <v>125</v>
      </c>
      <c r="H15672" s="1" t="s">
        <v>126</v>
      </c>
      <c r="I15672" s="1" t="s">
        <v>16</v>
      </c>
      <c r="J15672" s="1" t="s">
        <v>23</v>
      </c>
      <c r="K15672" s="1" t="s">
        <v>16</v>
      </c>
      <c r="L15672" s="1" t="s">
        <v>16</v>
      </c>
      <c r="M15672" s="1" t="s">
        <v>16</v>
      </c>
      <c r="N15672" s="1" t="s">
        <v>16</v>
      </c>
      <c r="O15672" s="1">
        <v>71.2</v>
      </c>
      <c r="P15672" s="1">
        <v>1.0</v>
      </c>
    </row>
    <row r="15673">
      <c r="A15673" s="1" t="s">
        <v>29</v>
      </c>
      <c r="B15673" s="1" t="s">
        <v>18602</v>
      </c>
      <c r="C15673" s="2" t="s">
        <v>18524</v>
      </c>
      <c r="D15673" s="1" t="s">
        <v>19</v>
      </c>
      <c r="E15673" s="3" t="str">
        <f t="shared" si="784"/>
        <v>2-Pack Samsung S20 - 9H Härdat Glass - Top Kvalitet</v>
      </c>
      <c r="F15673" s="1" t="s">
        <v>124</v>
      </c>
      <c r="G15673" s="1" t="s">
        <v>125</v>
      </c>
      <c r="H15673" s="1" t="s">
        <v>126</v>
      </c>
      <c r="I15673" s="1" t="s">
        <v>16</v>
      </c>
      <c r="J15673" s="1" t="s">
        <v>23</v>
      </c>
      <c r="K15673" s="1" t="s">
        <v>16</v>
      </c>
      <c r="L15673" s="1" t="s">
        <v>16</v>
      </c>
      <c r="M15673" s="1" t="s">
        <v>16</v>
      </c>
      <c r="N15673" s="1" t="s">
        <v>16</v>
      </c>
      <c r="O15673" s="1">
        <v>71.2</v>
      </c>
      <c r="P15673" s="1">
        <v>1.0</v>
      </c>
    </row>
    <row r="15674">
      <c r="A15674" s="1" t="s">
        <v>29</v>
      </c>
      <c r="B15674" s="1" t="s">
        <v>18603</v>
      </c>
      <c r="C15674" s="2" t="s">
        <v>18524</v>
      </c>
      <c r="D15674" s="1" t="s">
        <v>19</v>
      </c>
      <c r="E15674" s="3" t="str">
        <f>HYPERLINK("https://fyndiq.se/produkt/2030c5450cfb4338/", "2 Pack Huawei P30 Pro - Härdat glas 9H – 3D Super kvalitet")</f>
        <v>2 Pack Huawei P30 Pro - Härdat glas 9H – 3D Super kvalitet</v>
      </c>
      <c r="F15674" s="1" t="s">
        <v>1091</v>
      </c>
      <c r="G15674" s="1" t="s">
        <v>1092</v>
      </c>
      <c r="H15674" s="1" t="s">
        <v>1093</v>
      </c>
      <c r="I15674" s="1" t="s">
        <v>16</v>
      </c>
      <c r="J15674" s="1" t="s">
        <v>23</v>
      </c>
      <c r="K15674" s="1" t="s">
        <v>16</v>
      </c>
      <c r="L15674" s="1" t="s">
        <v>16</v>
      </c>
      <c r="M15674" s="1" t="s">
        <v>16</v>
      </c>
      <c r="N15674" s="1" t="s">
        <v>16</v>
      </c>
      <c r="O15674" s="1">
        <v>71.2</v>
      </c>
      <c r="P15674" s="1">
        <v>1.0</v>
      </c>
    </row>
    <row r="15675">
      <c r="A15675" s="1" t="s">
        <v>29</v>
      </c>
      <c r="B15675" s="1" t="s">
        <v>18604</v>
      </c>
      <c r="C15675" s="2" t="s">
        <v>18524</v>
      </c>
      <c r="D15675" s="1" t="s">
        <v>19</v>
      </c>
      <c r="E1567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5675" s="1" t="s">
        <v>204</v>
      </c>
      <c r="G15675" s="1" t="s">
        <v>205</v>
      </c>
      <c r="H15675" s="1" t="s">
        <v>206</v>
      </c>
      <c r="I15675" s="1" t="s">
        <v>16</v>
      </c>
      <c r="J15675" s="1" t="s">
        <v>23</v>
      </c>
      <c r="K15675" s="1" t="s">
        <v>16</v>
      </c>
      <c r="L15675" s="1" t="s">
        <v>16</v>
      </c>
      <c r="M15675" s="1" t="s">
        <v>16</v>
      </c>
      <c r="N15675" s="1" t="s">
        <v>16</v>
      </c>
      <c r="O15675" s="1">
        <v>71.2</v>
      </c>
      <c r="P15675" s="1">
        <v>1.0</v>
      </c>
    </row>
    <row r="15676">
      <c r="A15676" s="1" t="s">
        <v>29</v>
      </c>
      <c r="B15676" s="1" t="s">
        <v>18605</v>
      </c>
      <c r="C15676" s="2" t="s">
        <v>18524</v>
      </c>
      <c r="D15676" s="1" t="s">
        <v>19</v>
      </c>
      <c r="E15676" s="3" t="str">
        <f>HYPERLINK("https://fyndiq.se/produkt/ffd808ba7c174af8/", "2-Pack Samsung S22 Skärmskydd &amp; 1-Pack linsskydd -Härdat Glas 9H")</f>
        <v>2-Pack Samsung S22 Skärmskydd &amp; 1-Pack linsskydd -Härdat Glas 9H</v>
      </c>
      <c r="F15676" s="1" t="s">
        <v>179</v>
      </c>
      <c r="G15676" s="1" t="s">
        <v>180</v>
      </c>
      <c r="H15676" s="1" t="s">
        <v>181</v>
      </c>
      <c r="I15676" s="1" t="s">
        <v>16</v>
      </c>
      <c r="J15676" s="1" t="s">
        <v>23</v>
      </c>
      <c r="K15676" s="1" t="s">
        <v>16</v>
      </c>
      <c r="L15676" s="1" t="s">
        <v>16</v>
      </c>
      <c r="M15676" s="1" t="s">
        <v>16</v>
      </c>
      <c r="N15676" s="1" t="s">
        <v>16</v>
      </c>
      <c r="O15676" s="1">
        <v>71.2</v>
      </c>
      <c r="P15676" s="1">
        <v>1.0</v>
      </c>
    </row>
    <row r="15677">
      <c r="A15677" s="1" t="s">
        <v>29</v>
      </c>
      <c r="B15677" s="1" t="s">
        <v>18606</v>
      </c>
      <c r="C15677" s="2" t="s">
        <v>18524</v>
      </c>
      <c r="D15677" s="1" t="s">
        <v>19</v>
      </c>
      <c r="E15677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5677" s="1" t="s">
        <v>1065</v>
      </c>
      <c r="G15677" s="1" t="s">
        <v>1066</v>
      </c>
      <c r="H15677" s="1" t="s">
        <v>1067</v>
      </c>
      <c r="I15677" s="1" t="s">
        <v>16</v>
      </c>
      <c r="J15677" s="1" t="s">
        <v>23</v>
      </c>
      <c r="K15677" s="1" t="s">
        <v>16</v>
      </c>
      <c r="L15677" s="1" t="s">
        <v>16</v>
      </c>
      <c r="M15677" s="1" t="s">
        <v>16</v>
      </c>
      <c r="N15677" s="1" t="s">
        <v>16</v>
      </c>
      <c r="O15677" s="1">
        <v>71.2</v>
      </c>
      <c r="P15677" s="1">
        <v>1.0</v>
      </c>
    </row>
    <row r="15678">
      <c r="A15678" s="1" t="s">
        <v>29</v>
      </c>
      <c r="B15678" s="1" t="s">
        <v>18607</v>
      </c>
      <c r="C15678" s="2" t="s">
        <v>18608</v>
      </c>
      <c r="D15678" s="1" t="s">
        <v>19</v>
      </c>
      <c r="E15678" s="3" t="str">
        <f>HYPERLINK("https://fyndiq.se/produkt/96e71b30659c4a51/", "Apple Watch Series 7 41mm - Härdat glas 9H – 3D Super kvalitet")</f>
        <v>Apple Watch Series 7 41mm - Härdat glas 9H – 3D Super kvalitet</v>
      </c>
      <c r="F15678" s="1" t="s">
        <v>12489</v>
      </c>
      <c r="G15678" s="1" t="s">
        <v>12490</v>
      </c>
      <c r="H15678" s="1" t="s">
        <v>12491</v>
      </c>
      <c r="I15678" s="1" t="s">
        <v>1230</v>
      </c>
      <c r="J15678" s="1" t="s">
        <v>23</v>
      </c>
      <c r="K15678" s="1" t="s">
        <v>16</v>
      </c>
      <c r="L15678" s="1" t="s">
        <v>16</v>
      </c>
      <c r="M15678" s="1" t="s">
        <v>16</v>
      </c>
      <c r="N15678" s="1" t="s">
        <v>16</v>
      </c>
      <c r="O15678" s="1">
        <v>47.2</v>
      </c>
      <c r="P15678" s="1">
        <v>1.0</v>
      </c>
    </row>
    <row r="15679">
      <c r="A15679" s="1" t="s">
        <v>29</v>
      </c>
      <c r="B15679" s="1" t="s">
        <v>18609</v>
      </c>
      <c r="C15679" s="2" t="s">
        <v>18608</v>
      </c>
      <c r="D15679" s="1" t="s">
        <v>19</v>
      </c>
      <c r="E1567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5679" s="1" t="s">
        <v>204</v>
      </c>
      <c r="G15679" s="1" t="s">
        <v>205</v>
      </c>
      <c r="H15679" s="1" t="s">
        <v>206</v>
      </c>
      <c r="I15679" s="1" t="s">
        <v>1230</v>
      </c>
      <c r="J15679" s="1" t="s">
        <v>23</v>
      </c>
      <c r="K15679" s="1" t="s">
        <v>16</v>
      </c>
      <c r="L15679" s="1" t="s">
        <v>16</v>
      </c>
      <c r="M15679" s="1" t="s">
        <v>16</v>
      </c>
      <c r="N15679" s="1" t="s">
        <v>16</v>
      </c>
      <c r="O15679" s="1">
        <v>71.2</v>
      </c>
      <c r="P15679" s="1">
        <v>1.0</v>
      </c>
    </row>
    <row r="15680">
      <c r="A15680" s="1" t="s">
        <v>29</v>
      </c>
      <c r="B15680" s="1" t="s">
        <v>18610</v>
      </c>
      <c r="C15680" s="2" t="s">
        <v>18608</v>
      </c>
      <c r="D15680" s="1" t="s">
        <v>19</v>
      </c>
      <c r="E15680" s="3" t="str">
        <f>HYPERLINK("https://fyndiq.se/produkt/c90b30d5114944e3/", "2 Pack - Samsung S21 PLUS - 9H Härdat Glass - 3D Super Kvalitet")</f>
        <v>2 Pack - Samsung S21 PLUS - 9H Härdat Glass - 3D Super Kvalitet</v>
      </c>
      <c r="F15680" s="1" t="s">
        <v>4670</v>
      </c>
      <c r="G15680" s="1" t="s">
        <v>4671</v>
      </c>
      <c r="H15680" s="1" t="s">
        <v>4672</v>
      </c>
      <c r="I15680" s="1" t="s">
        <v>1311</v>
      </c>
      <c r="J15680" s="1" t="s">
        <v>9</v>
      </c>
      <c r="K15680" s="2" t="s">
        <v>18370</v>
      </c>
      <c r="L15680" s="1" t="s">
        <v>2914</v>
      </c>
      <c r="M15680" s="1" t="s">
        <v>16</v>
      </c>
      <c r="N15680" s="1" t="s">
        <v>16</v>
      </c>
      <c r="O15680" s="1">
        <v>63.2</v>
      </c>
      <c r="P15680" s="1">
        <v>1.0</v>
      </c>
    </row>
    <row r="15681">
      <c r="A15681" s="1" t="s">
        <v>29</v>
      </c>
      <c r="B15681" s="1" t="s">
        <v>18611</v>
      </c>
      <c r="C15681" s="2" t="s">
        <v>18608</v>
      </c>
      <c r="D15681" s="1" t="s">
        <v>19</v>
      </c>
      <c r="E15681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5681" s="1" t="s">
        <v>2699</v>
      </c>
      <c r="G15681" s="1" t="s">
        <v>2700</v>
      </c>
      <c r="H15681" s="1" t="s">
        <v>2701</v>
      </c>
      <c r="I15681" s="1" t="s">
        <v>16</v>
      </c>
      <c r="J15681" s="1" t="s">
        <v>23</v>
      </c>
      <c r="K15681" s="1" t="s">
        <v>16</v>
      </c>
      <c r="L15681" s="1" t="s">
        <v>16</v>
      </c>
      <c r="M15681" s="1" t="s">
        <v>16</v>
      </c>
      <c r="N15681" s="1" t="s">
        <v>16</v>
      </c>
      <c r="O15681" s="1">
        <v>71.2</v>
      </c>
      <c r="P15681" s="1">
        <v>1.0</v>
      </c>
    </row>
    <row r="15682">
      <c r="A15682" s="1" t="s">
        <v>29</v>
      </c>
      <c r="B15682" s="1" t="s">
        <v>18612</v>
      </c>
      <c r="C15682" s="2" t="s">
        <v>18608</v>
      </c>
      <c r="D15682" s="1" t="s">
        <v>19</v>
      </c>
      <c r="E15682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5682" s="1" t="s">
        <v>208</v>
      </c>
      <c r="G15682" s="1" t="s">
        <v>209</v>
      </c>
      <c r="H15682" s="1" t="s">
        <v>210</v>
      </c>
      <c r="I15682" s="1" t="s">
        <v>16</v>
      </c>
      <c r="J15682" s="1" t="s">
        <v>23</v>
      </c>
      <c r="K15682" s="1" t="s">
        <v>16</v>
      </c>
      <c r="L15682" s="1" t="s">
        <v>16</v>
      </c>
      <c r="M15682" s="1" t="s">
        <v>16</v>
      </c>
      <c r="N15682" s="1" t="s">
        <v>16</v>
      </c>
      <c r="O15682" s="1">
        <v>71.2</v>
      </c>
      <c r="P15682" s="1">
        <v>1.0</v>
      </c>
    </row>
    <row r="15683">
      <c r="A15683" s="1" t="s">
        <v>29</v>
      </c>
      <c r="B15683" s="1" t="s">
        <v>18613</v>
      </c>
      <c r="C15683" s="2" t="s">
        <v>18608</v>
      </c>
      <c r="D15683" s="1" t="s">
        <v>19</v>
      </c>
      <c r="E15683" s="3" t="str">
        <f>HYPERLINK("https://fyndiq.se/produkt/fc0688ffd0534ad2/", "2 Pack Samsung Galaxy Note 20 5G -Härdat glas 9H -Super kvalitet")</f>
        <v>2 Pack Samsung Galaxy Note 20 5G -Härdat glas 9H -Super kvalitet</v>
      </c>
      <c r="F15683" s="1" t="s">
        <v>948</v>
      </c>
      <c r="G15683" s="1" t="s">
        <v>949</v>
      </c>
      <c r="H15683" s="1" t="s">
        <v>950</v>
      </c>
      <c r="I15683" s="1" t="s">
        <v>16</v>
      </c>
      <c r="J15683" s="1" t="s">
        <v>23</v>
      </c>
      <c r="K15683" s="1" t="s">
        <v>16</v>
      </c>
      <c r="L15683" s="1" t="s">
        <v>16</v>
      </c>
      <c r="M15683" s="1" t="s">
        <v>16</v>
      </c>
      <c r="N15683" s="1" t="s">
        <v>16</v>
      </c>
      <c r="O15683" s="1">
        <v>63.2</v>
      </c>
      <c r="P15683" s="1">
        <v>1.0</v>
      </c>
    </row>
    <row r="15684">
      <c r="A15684" s="1" t="s">
        <v>29</v>
      </c>
      <c r="B15684" s="1" t="s">
        <v>18614</v>
      </c>
      <c r="C15684" s="2" t="s">
        <v>18608</v>
      </c>
      <c r="D15684" s="1" t="s">
        <v>19</v>
      </c>
      <c r="E15684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15684" s="1" t="s">
        <v>10684</v>
      </c>
      <c r="G15684" s="1" t="s">
        <v>10685</v>
      </c>
      <c r="H15684" s="1" t="s">
        <v>10686</v>
      </c>
      <c r="I15684" s="1" t="s">
        <v>16</v>
      </c>
      <c r="J15684" s="1" t="s">
        <v>23</v>
      </c>
      <c r="K15684" s="1" t="s">
        <v>16</v>
      </c>
      <c r="L15684" s="1" t="s">
        <v>16</v>
      </c>
      <c r="M15684" s="1" t="s">
        <v>16</v>
      </c>
      <c r="N15684" s="1" t="s">
        <v>16</v>
      </c>
      <c r="O15684" s="1">
        <v>151.2</v>
      </c>
      <c r="P15684" s="1">
        <v>1.0</v>
      </c>
    </row>
    <row r="15685">
      <c r="A15685" s="1" t="s">
        <v>29</v>
      </c>
      <c r="B15685" s="1" t="s">
        <v>18615</v>
      </c>
      <c r="C15685" s="2" t="s">
        <v>18608</v>
      </c>
      <c r="D15685" s="1" t="s">
        <v>19</v>
      </c>
      <c r="E1568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685" s="1" t="s">
        <v>2144</v>
      </c>
      <c r="G15685" s="1" t="s">
        <v>2145</v>
      </c>
      <c r="H15685" s="1" t="s">
        <v>2146</v>
      </c>
      <c r="I15685" s="1" t="s">
        <v>16</v>
      </c>
      <c r="J15685" s="1" t="s">
        <v>23</v>
      </c>
      <c r="K15685" s="1" t="s">
        <v>16</v>
      </c>
      <c r="L15685" s="1" t="s">
        <v>16</v>
      </c>
      <c r="M15685" s="1" t="s">
        <v>16</v>
      </c>
      <c r="N15685" s="1" t="s">
        <v>16</v>
      </c>
      <c r="O15685" s="1">
        <v>63.2</v>
      </c>
      <c r="P15685" s="1">
        <v>1.0</v>
      </c>
    </row>
    <row r="15686">
      <c r="A15686" s="1" t="s">
        <v>29</v>
      </c>
      <c r="B15686" s="1" t="s">
        <v>18616</v>
      </c>
      <c r="C15686" s="2" t="s">
        <v>18608</v>
      </c>
      <c r="D15686" s="1" t="s">
        <v>19</v>
      </c>
      <c r="E15686" s="3" t="str">
        <f>HYPERLINK("https://fyndiq.se/produkt/13e76851ca504320/", "2-Pack Samsung Galaxy S22 Ultra - Härdat glas 9H - Top kvalitet")</f>
        <v>2-Pack Samsung Galaxy S22 Ultra - Härdat glas 9H - Top kvalitet</v>
      </c>
      <c r="F15686" s="1" t="s">
        <v>140</v>
      </c>
      <c r="G15686" s="1" t="s">
        <v>141</v>
      </c>
      <c r="H15686" s="1" t="s">
        <v>142</v>
      </c>
      <c r="I15686" s="1" t="s">
        <v>16</v>
      </c>
      <c r="J15686" s="1" t="s">
        <v>23</v>
      </c>
      <c r="K15686" s="1" t="s">
        <v>16</v>
      </c>
      <c r="L15686" s="1" t="s">
        <v>16</v>
      </c>
      <c r="M15686" s="1" t="s">
        <v>16</v>
      </c>
      <c r="N15686" s="1" t="s">
        <v>16</v>
      </c>
      <c r="O15686" s="1">
        <v>63.2</v>
      </c>
      <c r="P15686" s="1">
        <v>2.0</v>
      </c>
    </row>
    <row r="15687">
      <c r="A15687" s="1" t="s">
        <v>29</v>
      </c>
      <c r="B15687" s="1" t="s">
        <v>18617</v>
      </c>
      <c r="C15687" s="2" t="s">
        <v>18608</v>
      </c>
      <c r="D15687" s="1" t="s">
        <v>19</v>
      </c>
      <c r="E15687" s="3" t="str">
        <f>HYPERLINK("https://fyndiq.se/produkt/49dcfdc0ef9b4d32/", "2 Pack Iphone 7&amp;8 SE (2020-2022) Svart - Härdat Glas 9H - 3D")</f>
        <v>2 Pack Iphone 7&amp;8 SE (2020-2022) Svart - Härdat Glas 9H - 3D</v>
      </c>
      <c r="F15687" s="1" t="s">
        <v>3059</v>
      </c>
      <c r="G15687" s="1" t="s">
        <v>3060</v>
      </c>
      <c r="H15687" s="1" t="s">
        <v>3061</v>
      </c>
      <c r="I15687" s="1" t="s">
        <v>16</v>
      </c>
      <c r="J15687" s="1" t="s">
        <v>23</v>
      </c>
      <c r="K15687" s="1" t="s">
        <v>16</v>
      </c>
      <c r="L15687" s="1" t="s">
        <v>16</v>
      </c>
      <c r="M15687" s="1" t="s">
        <v>16</v>
      </c>
      <c r="N15687" s="1" t="s">
        <v>16</v>
      </c>
      <c r="O15687" s="1">
        <v>47.2</v>
      </c>
      <c r="P15687" s="1">
        <v>1.0</v>
      </c>
    </row>
    <row r="15688">
      <c r="A15688" s="1" t="s">
        <v>29</v>
      </c>
      <c r="B15688" s="1" t="s">
        <v>18618</v>
      </c>
      <c r="C15688" s="2" t="s">
        <v>18608</v>
      </c>
      <c r="D15688" s="1" t="s">
        <v>19</v>
      </c>
      <c r="E1568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5688" s="1" t="s">
        <v>760</v>
      </c>
      <c r="G15688" s="1" t="s">
        <v>761</v>
      </c>
      <c r="H15688" s="1" t="s">
        <v>762</v>
      </c>
      <c r="I15688" s="1" t="s">
        <v>16</v>
      </c>
      <c r="J15688" s="1" t="s">
        <v>23</v>
      </c>
      <c r="K15688" s="1" t="s">
        <v>16</v>
      </c>
      <c r="L15688" s="1" t="s">
        <v>16</v>
      </c>
      <c r="M15688" s="1" t="s">
        <v>16</v>
      </c>
      <c r="N15688" s="1" t="s">
        <v>16</v>
      </c>
      <c r="O15688" s="1">
        <v>63.2</v>
      </c>
      <c r="P15688" s="1">
        <v>1.0</v>
      </c>
    </row>
    <row r="15689">
      <c r="A15689" s="1" t="s">
        <v>29</v>
      </c>
      <c r="B15689" s="1" t="s">
        <v>18619</v>
      </c>
      <c r="C15689" s="2" t="s">
        <v>18608</v>
      </c>
      <c r="D15689" s="1" t="s">
        <v>19</v>
      </c>
      <c r="E15689" s="3" t="str">
        <f>HYPERLINK("https://fyndiq.se/produkt/2477583187264ece/", "2-Pack Samsung S20 - 9H Härdat Glass - Top Kvalitet")</f>
        <v>2-Pack Samsung S20 - 9H Härdat Glass - Top Kvalitet</v>
      </c>
      <c r="F15689" s="1" t="s">
        <v>124</v>
      </c>
      <c r="G15689" s="1" t="s">
        <v>125</v>
      </c>
      <c r="H15689" s="1" t="s">
        <v>126</v>
      </c>
      <c r="I15689" s="1" t="s">
        <v>16</v>
      </c>
      <c r="J15689" s="1" t="s">
        <v>23</v>
      </c>
      <c r="K15689" s="1" t="s">
        <v>16</v>
      </c>
      <c r="L15689" s="1" t="s">
        <v>16</v>
      </c>
      <c r="M15689" s="1" t="s">
        <v>16</v>
      </c>
      <c r="N15689" s="1" t="s">
        <v>16</v>
      </c>
      <c r="O15689" s="1">
        <v>71.2</v>
      </c>
      <c r="P15689" s="1">
        <v>1.0</v>
      </c>
    </row>
    <row r="15690">
      <c r="A15690" s="1" t="s">
        <v>29</v>
      </c>
      <c r="B15690" s="1" t="s">
        <v>18620</v>
      </c>
      <c r="C15690" s="2" t="s">
        <v>18608</v>
      </c>
      <c r="D15690" s="1" t="s">
        <v>19</v>
      </c>
      <c r="E15690" s="3" t="str">
        <f t="shared" ref="E15690:E15692" si="785">HYPERLINK("https://fyndiq.se/produkt/08d44de1ca3946df/", "2-Pack Samsung Galaxy S10 - Härdat Glas 9H – 3D Skärmskydd - Super kvalitet")</f>
        <v>2-Pack Samsung Galaxy S10 - Härdat Glas 9H – 3D Skärmskydd - Super kvalitet</v>
      </c>
      <c r="F15690" s="1" t="s">
        <v>729</v>
      </c>
      <c r="G15690" s="1" t="s">
        <v>730</v>
      </c>
      <c r="H15690" s="1" t="s">
        <v>731</v>
      </c>
      <c r="I15690" s="1" t="s">
        <v>16</v>
      </c>
      <c r="J15690" s="1" t="s">
        <v>23</v>
      </c>
      <c r="K15690" s="1" t="s">
        <v>16</v>
      </c>
      <c r="L15690" s="1" t="s">
        <v>16</v>
      </c>
      <c r="M15690" s="1" t="s">
        <v>16</v>
      </c>
      <c r="N15690" s="1" t="s">
        <v>16</v>
      </c>
      <c r="O15690" s="1">
        <v>63.2</v>
      </c>
      <c r="P15690" s="1">
        <v>1.0</v>
      </c>
    </row>
    <row r="15691">
      <c r="A15691" s="1" t="s">
        <v>29</v>
      </c>
      <c r="B15691" s="1" t="s">
        <v>18621</v>
      </c>
      <c r="C15691" s="2" t="s">
        <v>18608</v>
      </c>
      <c r="D15691" s="1" t="s">
        <v>19</v>
      </c>
      <c r="E15691" s="3" t="str">
        <f t="shared" si="785"/>
        <v>2-Pack Samsung Galaxy S10 - Härdat Glas 9H – 3D Skärmskydd - Super kvalitet</v>
      </c>
      <c r="F15691" s="1" t="s">
        <v>729</v>
      </c>
      <c r="G15691" s="1" t="s">
        <v>730</v>
      </c>
      <c r="H15691" s="1" t="s">
        <v>731</v>
      </c>
      <c r="I15691" s="1" t="s">
        <v>16</v>
      </c>
      <c r="J15691" s="1" t="s">
        <v>23</v>
      </c>
      <c r="K15691" s="1" t="s">
        <v>16</v>
      </c>
      <c r="L15691" s="1" t="s">
        <v>16</v>
      </c>
      <c r="M15691" s="1" t="s">
        <v>16</v>
      </c>
      <c r="N15691" s="1" t="s">
        <v>16</v>
      </c>
      <c r="O15691" s="1">
        <v>63.2</v>
      </c>
      <c r="P15691" s="1">
        <v>1.0</v>
      </c>
    </row>
    <row r="15692">
      <c r="A15692" s="1" t="s">
        <v>29</v>
      </c>
      <c r="B15692" s="1" t="s">
        <v>18622</v>
      </c>
      <c r="C15692" s="2" t="s">
        <v>18608</v>
      </c>
      <c r="D15692" s="1" t="s">
        <v>19</v>
      </c>
      <c r="E15692" s="3" t="str">
        <f t="shared" si="785"/>
        <v>2-Pack Samsung Galaxy S10 - Härdat Glas 9H – 3D Skärmskydd - Super kvalitet</v>
      </c>
      <c r="F15692" s="1" t="s">
        <v>729</v>
      </c>
      <c r="G15692" s="1" t="s">
        <v>730</v>
      </c>
      <c r="H15692" s="1" t="s">
        <v>731</v>
      </c>
      <c r="I15692" s="1" t="s">
        <v>16</v>
      </c>
      <c r="J15692" s="1" t="s">
        <v>23</v>
      </c>
      <c r="K15692" s="1" t="s">
        <v>16</v>
      </c>
      <c r="L15692" s="1" t="s">
        <v>16</v>
      </c>
      <c r="M15692" s="1" t="s">
        <v>16</v>
      </c>
      <c r="N15692" s="1" t="s">
        <v>16</v>
      </c>
      <c r="O15692" s="1">
        <v>63.2</v>
      </c>
      <c r="P15692" s="1">
        <v>1.0</v>
      </c>
    </row>
    <row r="15693">
      <c r="A15693" s="1" t="s">
        <v>29</v>
      </c>
      <c r="B15693" s="1" t="s">
        <v>18623</v>
      </c>
      <c r="C15693" s="2" t="s">
        <v>18608</v>
      </c>
      <c r="D15693" s="1" t="s">
        <v>19</v>
      </c>
      <c r="E15693" s="3" t="str">
        <f>HYPERLINK("https://fyndiq.se/produkt/13e76851ca504320/", "2-Pack Samsung Galaxy S22 Ultra - Härdat glas 9H - Top kvalitet")</f>
        <v>2-Pack Samsung Galaxy S22 Ultra - Härdat glas 9H - Top kvalitet</v>
      </c>
      <c r="F15693" s="1" t="s">
        <v>140</v>
      </c>
      <c r="G15693" s="1" t="s">
        <v>141</v>
      </c>
      <c r="H15693" s="1" t="s">
        <v>142</v>
      </c>
      <c r="I15693" s="1" t="s">
        <v>16</v>
      </c>
      <c r="J15693" s="1" t="s">
        <v>23</v>
      </c>
      <c r="K15693" s="1" t="s">
        <v>16</v>
      </c>
      <c r="L15693" s="1" t="s">
        <v>16</v>
      </c>
      <c r="M15693" s="1" t="s">
        <v>16</v>
      </c>
      <c r="N15693" s="1" t="s">
        <v>16</v>
      </c>
      <c r="O15693" s="1">
        <v>63.2</v>
      </c>
      <c r="P15693" s="1">
        <v>1.0</v>
      </c>
    </row>
    <row r="15694">
      <c r="A15694" s="1" t="s">
        <v>29</v>
      </c>
      <c r="B15694" s="1" t="s">
        <v>18624</v>
      </c>
      <c r="C15694" s="2" t="s">
        <v>18608</v>
      </c>
      <c r="D15694" s="1" t="s">
        <v>19</v>
      </c>
      <c r="E15694" s="3" t="str">
        <f t="shared" ref="E15694:E15695" si="786">HYPERLINK("https://fyndiq.se/produkt/f13bedc6e5c74b6e/", "Samsung Xcover 5 Premium Transparent Skal: Stöttåligt med Förstärkta Hörn")</f>
        <v>Samsung Xcover 5 Premium Transparent Skal: Stöttåligt med Förstärkta Hörn</v>
      </c>
      <c r="F15694" s="1" t="s">
        <v>4809</v>
      </c>
      <c r="G15694" s="1" t="s">
        <v>4810</v>
      </c>
      <c r="H15694" s="1" t="s">
        <v>4811</v>
      </c>
      <c r="I15694" s="1" t="s">
        <v>16</v>
      </c>
      <c r="J15694" s="1" t="s">
        <v>23</v>
      </c>
      <c r="K15694" s="1" t="s">
        <v>16</v>
      </c>
      <c r="L15694" s="1" t="s">
        <v>16</v>
      </c>
      <c r="M15694" s="1" t="s">
        <v>16</v>
      </c>
      <c r="N15694" s="1" t="s">
        <v>16</v>
      </c>
      <c r="O15694" s="1">
        <v>63.2</v>
      </c>
      <c r="P15694" s="1">
        <v>17.0</v>
      </c>
    </row>
    <row r="15695">
      <c r="A15695" s="1" t="s">
        <v>29</v>
      </c>
      <c r="B15695" s="1" t="s">
        <v>18625</v>
      </c>
      <c r="C15695" s="2" t="s">
        <v>18608</v>
      </c>
      <c r="D15695" s="1" t="s">
        <v>19</v>
      </c>
      <c r="E15695" s="3" t="str">
        <f t="shared" si="786"/>
        <v>Samsung Xcover 5 Premium Transparent Skal: Stöttåligt med Förstärkta Hörn</v>
      </c>
      <c r="F15695" s="1" t="s">
        <v>4809</v>
      </c>
      <c r="G15695" s="1" t="s">
        <v>4810</v>
      </c>
      <c r="H15695" s="1" t="s">
        <v>4811</v>
      </c>
      <c r="I15695" s="1" t="s">
        <v>16</v>
      </c>
      <c r="J15695" s="1" t="s">
        <v>23</v>
      </c>
      <c r="K15695" s="1" t="s">
        <v>16</v>
      </c>
      <c r="L15695" s="1" t="s">
        <v>16</v>
      </c>
      <c r="M15695" s="1" t="s">
        <v>16</v>
      </c>
      <c r="N15695" s="1" t="s">
        <v>16</v>
      </c>
      <c r="O15695" s="1">
        <v>63.2</v>
      </c>
      <c r="P15695" s="1">
        <v>1.0</v>
      </c>
    </row>
    <row r="15696">
      <c r="A15696" s="1" t="s">
        <v>29</v>
      </c>
      <c r="B15696" s="1" t="s">
        <v>18626</v>
      </c>
      <c r="C15696" s="2" t="s">
        <v>18608</v>
      </c>
      <c r="D15696" s="1" t="s">
        <v>19</v>
      </c>
      <c r="E15696" s="3" t="str">
        <f>HYPERLINK("https://fyndiq.se/produkt/082f3cf898c84831/", "2 Pack Galaxy S20 Ultra - Härdat glas 9H - Super kvalitet 3D")</f>
        <v>2 Pack Galaxy S20 Ultra - Härdat glas 9H - Super kvalitet 3D</v>
      </c>
      <c r="F15696" s="1" t="s">
        <v>460</v>
      </c>
      <c r="G15696" s="1" t="s">
        <v>461</v>
      </c>
      <c r="H15696" s="1" t="s">
        <v>462</v>
      </c>
      <c r="I15696" s="1" t="s">
        <v>16</v>
      </c>
      <c r="J15696" s="1" t="s">
        <v>23</v>
      </c>
      <c r="K15696" s="1" t="s">
        <v>16</v>
      </c>
      <c r="L15696" s="1" t="s">
        <v>16</v>
      </c>
      <c r="M15696" s="1" t="s">
        <v>16</v>
      </c>
      <c r="N15696" s="1" t="s">
        <v>16</v>
      </c>
      <c r="O15696" s="1">
        <v>63.2</v>
      </c>
      <c r="P15696" s="1">
        <v>1.0</v>
      </c>
    </row>
    <row r="15697">
      <c r="A15697" s="1" t="s">
        <v>29</v>
      </c>
      <c r="B15697" s="1" t="s">
        <v>18627</v>
      </c>
      <c r="C15697" s="2" t="s">
        <v>18608</v>
      </c>
      <c r="D15697" s="1" t="s">
        <v>19</v>
      </c>
      <c r="E15697" s="3" t="str">
        <f t="shared" ref="E15697:E15699" si="787">HYPERLINK("https://fyndiq.se/produkt/dfe28e565d2e4c8d/", "2 Pack Samsung S21 FE - 9H Härdat Glass - Super Kvalitet 3D")</f>
        <v>2 Pack Samsung S21 FE - 9H Härdat Glass - Super Kvalitet 3D</v>
      </c>
      <c r="F15697" s="1" t="s">
        <v>276</v>
      </c>
      <c r="G15697" s="1" t="s">
        <v>277</v>
      </c>
      <c r="H15697" s="1" t="s">
        <v>278</v>
      </c>
      <c r="I15697" s="1" t="s">
        <v>16</v>
      </c>
      <c r="J15697" s="1" t="s">
        <v>23</v>
      </c>
      <c r="K15697" s="1" t="s">
        <v>16</v>
      </c>
      <c r="L15697" s="1" t="s">
        <v>16</v>
      </c>
      <c r="M15697" s="1" t="s">
        <v>16</v>
      </c>
      <c r="N15697" s="1" t="s">
        <v>16</v>
      </c>
      <c r="O15697" s="1">
        <v>63.2</v>
      </c>
      <c r="P15697" s="1">
        <v>1.0</v>
      </c>
    </row>
    <row r="15698">
      <c r="A15698" s="1" t="s">
        <v>29</v>
      </c>
      <c r="B15698" s="1" t="s">
        <v>18628</v>
      </c>
      <c r="C15698" s="2" t="s">
        <v>18608</v>
      </c>
      <c r="D15698" s="1" t="s">
        <v>19</v>
      </c>
      <c r="E15698" s="3" t="str">
        <f t="shared" si="787"/>
        <v>2 Pack Samsung S21 FE - 9H Härdat Glass - Super Kvalitet 3D</v>
      </c>
      <c r="F15698" s="1" t="s">
        <v>276</v>
      </c>
      <c r="G15698" s="1" t="s">
        <v>277</v>
      </c>
      <c r="H15698" s="1" t="s">
        <v>278</v>
      </c>
      <c r="I15698" s="1" t="s">
        <v>16</v>
      </c>
      <c r="J15698" s="1" t="s">
        <v>23</v>
      </c>
      <c r="K15698" s="1" t="s">
        <v>16</v>
      </c>
      <c r="L15698" s="1" t="s">
        <v>16</v>
      </c>
      <c r="M15698" s="1" t="s">
        <v>16</v>
      </c>
      <c r="N15698" s="1" t="s">
        <v>16</v>
      </c>
      <c r="O15698" s="1">
        <v>63.2</v>
      </c>
      <c r="P15698" s="1">
        <v>1.0</v>
      </c>
    </row>
    <row r="15699">
      <c r="A15699" s="1" t="s">
        <v>29</v>
      </c>
      <c r="B15699" s="1" t="s">
        <v>18629</v>
      </c>
      <c r="C15699" s="2" t="s">
        <v>18608</v>
      </c>
      <c r="D15699" s="1" t="s">
        <v>19</v>
      </c>
      <c r="E15699" s="3" t="str">
        <f t="shared" si="787"/>
        <v>2 Pack Samsung S21 FE - 9H Härdat Glass - Super Kvalitet 3D</v>
      </c>
      <c r="F15699" s="1" t="s">
        <v>276</v>
      </c>
      <c r="G15699" s="1" t="s">
        <v>277</v>
      </c>
      <c r="H15699" s="1" t="s">
        <v>278</v>
      </c>
      <c r="I15699" s="1" t="s">
        <v>16</v>
      </c>
      <c r="J15699" s="1" t="s">
        <v>23</v>
      </c>
      <c r="K15699" s="1" t="s">
        <v>16</v>
      </c>
      <c r="L15699" s="1" t="s">
        <v>16</v>
      </c>
      <c r="M15699" s="1" t="s">
        <v>16</v>
      </c>
      <c r="N15699" s="1" t="s">
        <v>16</v>
      </c>
      <c r="O15699" s="1">
        <v>63.2</v>
      </c>
      <c r="P15699" s="1">
        <v>1.0</v>
      </c>
    </row>
    <row r="15700">
      <c r="A15700" s="1" t="s">
        <v>29</v>
      </c>
      <c r="B15700" s="1" t="s">
        <v>18630</v>
      </c>
      <c r="C15700" s="2" t="s">
        <v>18608</v>
      </c>
      <c r="D15700" s="1" t="s">
        <v>19</v>
      </c>
      <c r="E15700" s="3" t="str">
        <f>HYPERLINK("https://fyndiq.se/produkt/e2804a961e764eb0/", "Samsung Galaxy A05s - Härdat Glas 9H - Super Kvalitet 3D Skärmskydd")</f>
        <v>Samsung Galaxy A05s - Härdat Glas 9H - Super Kvalitet 3D Skärmskydd</v>
      </c>
      <c r="F15700" s="1" t="s">
        <v>7514</v>
      </c>
      <c r="G15700" s="1" t="s">
        <v>7515</v>
      </c>
      <c r="H15700" s="1" t="s">
        <v>7516</v>
      </c>
      <c r="I15700" s="1" t="s">
        <v>16</v>
      </c>
      <c r="J15700" s="1" t="s">
        <v>23</v>
      </c>
      <c r="K15700" s="1" t="s">
        <v>16</v>
      </c>
      <c r="L15700" s="1" t="s">
        <v>16</v>
      </c>
      <c r="M15700" s="1" t="s">
        <v>16</v>
      </c>
      <c r="N15700" s="1" t="s">
        <v>16</v>
      </c>
      <c r="O15700" s="1">
        <v>55.2</v>
      </c>
      <c r="P15700" s="1">
        <v>1.0</v>
      </c>
    </row>
    <row r="15701">
      <c r="A15701" s="1" t="s">
        <v>29</v>
      </c>
      <c r="B15701" s="1" t="s">
        <v>18631</v>
      </c>
      <c r="C15701" s="2" t="s">
        <v>18608</v>
      </c>
      <c r="D15701" s="1" t="s">
        <v>19</v>
      </c>
      <c r="E15701" s="3" t="str">
        <f>HYPERLINK("https://fyndiq.se/produkt/d6dbb16e83504add/", "2 Pack Apple Watch 41mm -Härdat glas 9H – Super kvalitet 3D")</f>
        <v>2 Pack Apple Watch 41mm -Härdat glas 9H – Super kvalitet 3D</v>
      </c>
      <c r="F15701" s="1" t="s">
        <v>3163</v>
      </c>
      <c r="G15701" s="1" t="s">
        <v>3164</v>
      </c>
      <c r="H15701" s="1" t="s">
        <v>3165</v>
      </c>
      <c r="I15701" s="1" t="s">
        <v>16</v>
      </c>
      <c r="J15701" s="1" t="s">
        <v>23</v>
      </c>
      <c r="K15701" s="1" t="s">
        <v>16</v>
      </c>
      <c r="L15701" s="1" t="s">
        <v>16</v>
      </c>
      <c r="M15701" s="1" t="s">
        <v>16</v>
      </c>
      <c r="N15701" s="1" t="s">
        <v>16</v>
      </c>
      <c r="O15701" s="1">
        <v>63.2</v>
      </c>
      <c r="P15701" s="1">
        <v>1.0</v>
      </c>
    </row>
    <row r="15702">
      <c r="A15702" s="1" t="s">
        <v>29</v>
      </c>
      <c r="B15702" s="1" t="s">
        <v>18632</v>
      </c>
      <c r="C15702" s="2" t="s">
        <v>18608</v>
      </c>
      <c r="D15702" s="1" t="s">
        <v>19</v>
      </c>
      <c r="E1570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5702" s="1" t="s">
        <v>504</v>
      </c>
      <c r="G15702" s="1" t="s">
        <v>505</v>
      </c>
      <c r="H15702" s="1" t="s">
        <v>506</v>
      </c>
      <c r="I15702" s="1" t="s">
        <v>16</v>
      </c>
      <c r="J15702" s="1" t="s">
        <v>23</v>
      </c>
      <c r="K15702" s="1" t="s">
        <v>16</v>
      </c>
      <c r="L15702" s="1" t="s">
        <v>16</v>
      </c>
      <c r="M15702" s="1" t="s">
        <v>16</v>
      </c>
      <c r="N15702" s="1" t="s">
        <v>16</v>
      </c>
      <c r="O15702" s="1">
        <v>63.2</v>
      </c>
      <c r="P15702" s="1">
        <v>1.0</v>
      </c>
    </row>
    <row r="15703">
      <c r="A15703" s="1" t="s">
        <v>29</v>
      </c>
      <c r="B15703" s="1" t="s">
        <v>18633</v>
      </c>
      <c r="C15703" s="2" t="s">
        <v>18608</v>
      </c>
      <c r="D15703" s="1" t="s">
        <v>19</v>
      </c>
      <c r="E15703" s="3" t="str">
        <f>HYPERLINK("https://fyndiq.se/produkt/6ae5aff483564a84/", "2-Pack Apple Watch 40mm – Härdat glas 9H – Super kvalitet 3D")</f>
        <v>2-Pack Apple Watch 40mm – Härdat glas 9H – Super kvalitet 3D</v>
      </c>
      <c r="F15703" s="1" t="s">
        <v>1418</v>
      </c>
      <c r="G15703" s="1" t="s">
        <v>1419</v>
      </c>
      <c r="H15703" s="1" t="s">
        <v>1420</v>
      </c>
      <c r="I15703" s="1" t="s">
        <v>16</v>
      </c>
      <c r="J15703" s="1" t="s">
        <v>23</v>
      </c>
      <c r="K15703" s="1" t="s">
        <v>16</v>
      </c>
      <c r="L15703" s="1" t="s">
        <v>16</v>
      </c>
      <c r="M15703" s="1" t="s">
        <v>16</v>
      </c>
      <c r="N15703" s="1" t="s">
        <v>16</v>
      </c>
      <c r="O15703" s="1">
        <v>55.2</v>
      </c>
      <c r="P15703" s="1">
        <v>1.0</v>
      </c>
    </row>
    <row r="15704">
      <c r="A15704" s="1" t="s">
        <v>29</v>
      </c>
      <c r="B15704" s="1" t="s">
        <v>18634</v>
      </c>
      <c r="C15704" s="2" t="s">
        <v>18608</v>
      </c>
      <c r="D15704" s="1" t="s">
        <v>19</v>
      </c>
      <c r="E15704" s="3" t="str">
        <f>HYPERLINK("https://fyndiq.se/produkt/dbc0e8e6714e4a19/", "2-Pack Xiaomi Mi 11 Skärmskydd &amp; 1-Pack linsskydd - Härdat Glas 9H - Super kvalitet 3D")</f>
        <v>2-Pack Xiaomi Mi 11 Skärmskydd &amp; 1-Pack linsskydd - Härdat Glas 9H - Super kvalitet 3D</v>
      </c>
      <c r="F15704" s="1" t="s">
        <v>7159</v>
      </c>
      <c r="G15704" s="1" t="s">
        <v>7160</v>
      </c>
      <c r="H15704" s="1" t="s">
        <v>7161</v>
      </c>
      <c r="I15704" s="1" t="s">
        <v>16</v>
      </c>
      <c r="J15704" s="1" t="s">
        <v>23</v>
      </c>
      <c r="K15704" s="1" t="s">
        <v>16</v>
      </c>
      <c r="L15704" s="1" t="s">
        <v>16</v>
      </c>
      <c r="M15704" s="1" t="s">
        <v>16</v>
      </c>
      <c r="N15704" s="1" t="s">
        <v>16</v>
      </c>
      <c r="O15704" s="1">
        <v>71.2</v>
      </c>
      <c r="P15704" s="1">
        <v>1.0</v>
      </c>
    </row>
    <row r="15705">
      <c r="A15705" s="1" t="s">
        <v>29</v>
      </c>
      <c r="B15705" s="1" t="s">
        <v>18635</v>
      </c>
      <c r="C15705" s="2" t="s">
        <v>18608</v>
      </c>
      <c r="D15705" s="1" t="s">
        <v>19</v>
      </c>
      <c r="E15705" s="3" t="str">
        <f>HYPERLINK("https://fyndiq.se/produkt/f7b16236096d401a/", "2-Pack Google Pixel 7A - Härdat glas 9H - Super kvalitet 3D Skärmskydd")</f>
        <v>2-Pack Google Pixel 7A - Härdat glas 9H - Super kvalitet 3D Skärmskydd</v>
      </c>
      <c r="F15705" s="1" t="s">
        <v>852</v>
      </c>
      <c r="G15705" s="1" t="s">
        <v>853</v>
      </c>
      <c r="H15705" s="1" t="s">
        <v>854</v>
      </c>
      <c r="I15705" s="1" t="s">
        <v>16</v>
      </c>
      <c r="J15705" s="1" t="s">
        <v>23</v>
      </c>
      <c r="K15705" s="1" t="s">
        <v>16</v>
      </c>
      <c r="L15705" s="1" t="s">
        <v>16</v>
      </c>
      <c r="M15705" s="1" t="s">
        <v>16</v>
      </c>
      <c r="N15705" s="1" t="s">
        <v>16</v>
      </c>
      <c r="O15705" s="1">
        <v>63.2</v>
      </c>
      <c r="P15705" s="1">
        <v>1.0</v>
      </c>
    </row>
    <row r="15706">
      <c r="A15706" s="1" t="s">
        <v>29</v>
      </c>
      <c r="B15706" s="1" t="s">
        <v>18636</v>
      </c>
      <c r="C15706" s="2" t="s">
        <v>18608</v>
      </c>
      <c r="D15706" s="1" t="s">
        <v>19</v>
      </c>
      <c r="E15706" s="3" t="str">
        <f>HYPERLINK("https://fyndiq.se/produkt/13e76851ca504320/", "2-Pack Samsung Galaxy S22 Ultra - Härdat glas 9H - Top kvalitet")</f>
        <v>2-Pack Samsung Galaxy S22 Ultra - Härdat glas 9H - Top kvalitet</v>
      </c>
      <c r="F15706" s="1" t="s">
        <v>140</v>
      </c>
      <c r="G15706" s="1" t="s">
        <v>141</v>
      </c>
      <c r="H15706" s="1" t="s">
        <v>142</v>
      </c>
      <c r="I15706" s="1" t="s">
        <v>16</v>
      </c>
      <c r="J15706" s="1" t="s">
        <v>23</v>
      </c>
      <c r="K15706" s="1" t="s">
        <v>16</v>
      </c>
      <c r="L15706" s="1" t="s">
        <v>16</v>
      </c>
      <c r="M15706" s="1" t="s">
        <v>16</v>
      </c>
      <c r="N15706" s="1" t="s">
        <v>16</v>
      </c>
      <c r="O15706" s="1">
        <v>63.2</v>
      </c>
      <c r="P15706" s="1">
        <v>1.0</v>
      </c>
    </row>
    <row r="15707">
      <c r="A15707" s="1" t="s">
        <v>29</v>
      </c>
      <c r="B15707" s="1" t="s">
        <v>18637</v>
      </c>
      <c r="C15707" s="2" t="s">
        <v>18608</v>
      </c>
      <c r="D15707" s="1" t="s">
        <v>19</v>
      </c>
      <c r="E15707" s="3" t="str">
        <f>HYPERLINK("https://fyndiq.se/produkt/b2919ed807e949b0/", "2-Pack SAMSUNG S24 PLUS Skärmskydd - Härdat Glas 9H - Super kvalitet 3D")</f>
        <v>2-Pack SAMSUNG S24 PLUS Skärmskydd - Härdat Glas 9H - Super kvalitet 3D</v>
      </c>
      <c r="F15707" s="1" t="s">
        <v>1127</v>
      </c>
      <c r="G15707" s="1" t="s">
        <v>1128</v>
      </c>
      <c r="H15707" s="1" t="s">
        <v>1129</v>
      </c>
      <c r="I15707" s="1" t="s">
        <v>16</v>
      </c>
      <c r="J15707" s="1" t="s">
        <v>23</v>
      </c>
      <c r="K15707" s="1" t="s">
        <v>16</v>
      </c>
      <c r="L15707" s="1" t="s">
        <v>16</v>
      </c>
      <c r="M15707" s="1" t="s">
        <v>16</v>
      </c>
      <c r="N15707" s="1" t="s">
        <v>16</v>
      </c>
      <c r="O15707" s="1">
        <v>71.2</v>
      </c>
      <c r="P15707" s="1">
        <v>1.0</v>
      </c>
    </row>
    <row r="15708">
      <c r="A15708" s="1" t="s">
        <v>29</v>
      </c>
      <c r="B15708" s="1" t="s">
        <v>18638</v>
      </c>
      <c r="C15708" s="2" t="s">
        <v>18608</v>
      </c>
      <c r="D15708" s="1" t="s">
        <v>19</v>
      </c>
      <c r="E15708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5708" s="1" t="s">
        <v>4343</v>
      </c>
      <c r="G15708" s="1" t="s">
        <v>4344</v>
      </c>
      <c r="H15708" s="1" t="s">
        <v>4345</v>
      </c>
      <c r="I15708" s="1" t="s">
        <v>16</v>
      </c>
      <c r="J15708" s="1" t="s">
        <v>23</v>
      </c>
      <c r="K15708" s="1" t="s">
        <v>16</v>
      </c>
      <c r="L15708" s="1" t="s">
        <v>16</v>
      </c>
      <c r="M15708" s="1" t="s">
        <v>16</v>
      </c>
      <c r="N15708" s="1" t="s">
        <v>16</v>
      </c>
      <c r="O15708" s="1">
        <v>95.2</v>
      </c>
      <c r="P15708" s="1">
        <v>1.0</v>
      </c>
    </row>
    <row r="15709">
      <c r="A15709" s="1" t="s">
        <v>29</v>
      </c>
      <c r="B15709" s="1" t="s">
        <v>18639</v>
      </c>
      <c r="C15709" s="2" t="s">
        <v>18608</v>
      </c>
      <c r="D15709" s="1" t="s">
        <v>19</v>
      </c>
      <c r="E15709" s="3" t="str">
        <f>HYPERLINK("https://fyndiq.se/produkt/371f86e1aa284d28/", "Samsung S23 Ultra - 9H Härdat Glass - 3D Super Kvalitet Skärmskydd")</f>
        <v>Samsung S23 Ultra - 9H Härdat Glass - 3D Super Kvalitet Skärmskydd</v>
      </c>
      <c r="F15709" s="1" t="s">
        <v>7518</v>
      </c>
      <c r="G15709" s="1" t="s">
        <v>7519</v>
      </c>
      <c r="H15709" s="1" t="s">
        <v>7520</v>
      </c>
      <c r="I15709" s="1" t="s">
        <v>16</v>
      </c>
      <c r="J15709" s="1" t="s">
        <v>23</v>
      </c>
      <c r="K15709" s="1" t="s">
        <v>16</v>
      </c>
      <c r="L15709" s="1" t="s">
        <v>16</v>
      </c>
      <c r="M15709" s="1" t="s">
        <v>16</v>
      </c>
      <c r="N15709" s="1" t="s">
        <v>16</v>
      </c>
      <c r="O15709" s="1">
        <v>55.2</v>
      </c>
      <c r="P15709" s="1">
        <v>1.0</v>
      </c>
    </row>
    <row r="15710">
      <c r="A15710" s="1" t="s">
        <v>29</v>
      </c>
      <c r="B15710" s="1" t="s">
        <v>18640</v>
      </c>
      <c r="C15710" s="2" t="s">
        <v>18608</v>
      </c>
      <c r="D15710" s="1" t="s">
        <v>19</v>
      </c>
      <c r="E15710" s="3" t="str">
        <f>HYPERLINK("https://fyndiq.se/produkt/6ef3b0dc00b9440f/", "2-Pack SAMSUNG S24 ULTRA 5G Skärmskydd - Härdat Glas 9H - Super kvalitet 3D")</f>
        <v>2-Pack SAMSUNG S24 ULTRA 5G Skärmskydd - Härdat Glas 9H - Super kvalitet 3D</v>
      </c>
      <c r="F15710" s="1" t="s">
        <v>1434</v>
      </c>
      <c r="G15710" s="1" t="s">
        <v>1435</v>
      </c>
      <c r="H15710" s="1" t="s">
        <v>1436</v>
      </c>
      <c r="I15710" s="1" t="s">
        <v>16</v>
      </c>
      <c r="J15710" s="1" t="s">
        <v>23</v>
      </c>
      <c r="K15710" s="1" t="s">
        <v>16</v>
      </c>
      <c r="L15710" s="1" t="s">
        <v>16</v>
      </c>
      <c r="M15710" s="1" t="s">
        <v>16</v>
      </c>
      <c r="N15710" s="1" t="s">
        <v>16</v>
      </c>
      <c r="O15710" s="1">
        <v>79.2</v>
      </c>
      <c r="P15710" s="1">
        <v>1.0</v>
      </c>
    </row>
    <row r="15711">
      <c r="A15711" s="1" t="s">
        <v>29</v>
      </c>
      <c r="B15711" s="1" t="s">
        <v>18641</v>
      </c>
      <c r="C15711" s="2" t="s">
        <v>18608</v>
      </c>
      <c r="D15711" s="1" t="s">
        <v>19</v>
      </c>
      <c r="E15711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5711" s="1" t="s">
        <v>132</v>
      </c>
      <c r="G15711" s="1" t="s">
        <v>133</v>
      </c>
      <c r="H15711" s="1" t="s">
        <v>134</v>
      </c>
      <c r="I15711" s="1" t="s">
        <v>16</v>
      </c>
      <c r="J15711" s="1" t="s">
        <v>23</v>
      </c>
      <c r="K15711" s="1" t="s">
        <v>16</v>
      </c>
      <c r="L15711" s="1" t="s">
        <v>16</v>
      </c>
      <c r="M15711" s="1" t="s">
        <v>16</v>
      </c>
      <c r="N15711" s="1" t="s">
        <v>16</v>
      </c>
      <c r="O15711" s="1">
        <v>71.2</v>
      </c>
      <c r="P15711" s="1">
        <v>1.0</v>
      </c>
    </row>
    <row r="15712">
      <c r="A15712" s="1" t="s">
        <v>29</v>
      </c>
      <c r="B15712" s="1" t="s">
        <v>18642</v>
      </c>
      <c r="C15712" s="2" t="s">
        <v>18608</v>
      </c>
      <c r="D15712" s="1" t="s">
        <v>19</v>
      </c>
      <c r="E15712" s="3" t="str">
        <f>HYPERLINK("https://fyndiq.se/produkt/85d24c5e35054b7e/", "2-Pack APPLE WATCH ULTRA 2 49MM Skärmskydd - Härdat Glas 9H - Super kvalitet 3D")</f>
        <v>2-Pack APPLE WATCH ULTRA 2 49MM Skärmskydd - Härdat Glas 9H - Super kvalitet 3D</v>
      </c>
      <c r="F15712" s="1" t="s">
        <v>2411</v>
      </c>
      <c r="G15712" s="1" t="s">
        <v>2412</v>
      </c>
      <c r="H15712" s="1" t="s">
        <v>2413</v>
      </c>
      <c r="I15712" s="1" t="s">
        <v>16</v>
      </c>
      <c r="J15712" s="1" t="s">
        <v>23</v>
      </c>
      <c r="K15712" s="1" t="s">
        <v>16</v>
      </c>
      <c r="L15712" s="1" t="s">
        <v>16</v>
      </c>
      <c r="M15712" s="1" t="s">
        <v>16</v>
      </c>
      <c r="N15712" s="1" t="s">
        <v>16</v>
      </c>
      <c r="O15712" s="1">
        <v>63.2</v>
      </c>
      <c r="P15712" s="1">
        <v>1.0</v>
      </c>
    </row>
    <row r="15713">
      <c r="A15713" s="1" t="s">
        <v>29</v>
      </c>
      <c r="B15713" s="1" t="s">
        <v>18643</v>
      </c>
      <c r="C15713" s="2" t="s">
        <v>18608</v>
      </c>
      <c r="D15713" s="1" t="s">
        <v>19</v>
      </c>
      <c r="E15713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5713" s="1" t="s">
        <v>132</v>
      </c>
      <c r="G15713" s="1" t="s">
        <v>133</v>
      </c>
      <c r="H15713" s="1" t="s">
        <v>134</v>
      </c>
      <c r="I15713" s="1" t="s">
        <v>16</v>
      </c>
      <c r="J15713" s="1" t="s">
        <v>23</v>
      </c>
      <c r="K15713" s="1" t="s">
        <v>16</v>
      </c>
      <c r="L15713" s="1" t="s">
        <v>16</v>
      </c>
      <c r="M15713" s="1" t="s">
        <v>16</v>
      </c>
      <c r="N15713" s="1" t="s">
        <v>16</v>
      </c>
      <c r="O15713" s="1">
        <v>71.2</v>
      </c>
      <c r="P15713" s="1">
        <v>1.0</v>
      </c>
    </row>
    <row r="15714">
      <c r="A15714" s="1" t="s">
        <v>29</v>
      </c>
      <c r="B15714" s="1" t="s">
        <v>18644</v>
      </c>
      <c r="C15714" s="2" t="s">
        <v>18608</v>
      </c>
      <c r="D15714" s="1" t="s">
        <v>19</v>
      </c>
      <c r="E15714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15714" s="1" t="s">
        <v>628</v>
      </c>
      <c r="G15714" s="1" t="s">
        <v>629</v>
      </c>
      <c r="H15714" s="1" t="s">
        <v>630</v>
      </c>
      <c r="I15714" s="1" t="s">
        <v>16</v>
      </c>
      <c r="J15714" s="1" t="s">
        <v>23</v>
      </c>
      <c r="K15714" s="1" t="s">
        <v>16</v>
      </c>
      <c r="L15714" s="1" t="s">
        <v>16</v>
      </c>
      <c r="M15714" s="1" t="s">
        <v>16</v>
      </c>
      <c r="N15714" s="1" t="s">
        <v>16</v>
      </c>
      <c r="O15714" s="1">
        <v>79.2</v>
      </c>
      <c r="P15714" s="1">
        <v>1.0</v>
      </c>
    </row>
    <row r="15715">
      <c r="A15715" s="1" t="s">
        <v>29</v>
      </c>
      <c r="B15715" s="1" t="s">
        <v>18645</v>
      </c>
      <c r="C15715" s="2" t="s">
        <v>18608</v>
      </c>
      <c r="D15715" s="1" t="s">
        <v>19</v>
      </c>
      <c r="E15715" s="3" t="str">
        <f>HYPERLINK("https://fyndiq.se/produkt/c6ad89f6519841d9/", "2 Pack Samsung Galaxy S20 - Härdat glas 9H - Super kvalitet 3D")</f>
        <v>2 Pack Samsung Galaxy S20 - Härdat glas 9H - Super kvalitet 3D</v>
      </c>
      <c r="F15715" s="1" t="s">
        <v>1342</v>
      </c>
      <c r="G15715" s="1" t="s">
        <v>1343</v>
      </c>
      <c r="H15715" s="1" t="s">
        <v>1344</v>
      </c>
      <c r="I15715" s="1" t="s">
        <v>16</v>
      </c>
      <c r="J15715" s="1" t="s">
        <v>23</v>
      </c>
      <c r="K15715" s="1" t="s">
        <v>16</v>
      </c>
      <c r="L15715" s="1" t="s">
        <v>16</v>
      </c>
      <c r="M15715" s="1" t="s">
        <v>16</v>
      </c>
      <c r="N15715" s="1" t="s">
        <v>16</v>
      </c>
      <c r="O15715" s="1">
        <v>71.2</v>
      </c>
      <c r="P15715" s="1">
        <v>1.0</v>
      </c>
    </row>
    <row r="15716">
      <c r="A15716" s="1" t="s">
        <v>29</v>
      </c>
      <c r="B15716" s="1" t="s">
        <v>18646</v>
      </c>
      <c r="C15716" s="2" t="s">
        <v>18608</v>
      </c>
      <c r="D15716" s="1" t="s">
        <v>19</v>
      </c>
      <c r="E15716" s="3" t="str">
        <f>HYPERLINK("https://fyndiq.se/produkt/675bb02ed6bb4e07/", "2-Pack Samsung Galaxy S21 Ultra - Härdat Glas 9H-Super Kvalitet")</f>
        <v>2-Pack Samsung Galaxy S21 Ultra - Härdat Glas 9H-Super Kvalitet</v>
      </c>
      <c r="F15716" s="1" t="s">
        <v>91</v>
      </c>
      <c r="G15716" s="1" t="s">
        <v>92</v>
      </c>
      <c r="H15716" s="1" t="s">
        <v>93</v>
      </c>
      <c r="I15716" s="1" t="s">
        <v>16</v>
      </c>
      <c r="J15716" s="1" t="s">
        <v>23</v>
      </c>
      <c r="K15716" s="1" t="s">
        <v>16</v>
      </c>
      <c r="L15716" s="1" t="s">
        <v>16</v>
      </c>
      <c r="M15716" s="1" t="s">
        <v>16</v>
      </c>
      <c r="N15716" s="1" t="s">
        <v>16</v>
      </c>
      <c r="O15716" s="1">
        <v>63.2</v>
      </c>
      <c r="P15716" s="1">
        <v>1.0</v>
      </c>
    </row>
    <row r="15717">
      <c r="A15717" s="1" t="s">
        <v>29</v>
      </c>
      <c r="B15717" s="1" t="s">
        <v>18647</v>
      </c>
      <c r="C15717" s="2" t="s">
        <v>18608</v>
      </c>
      <c r="D15717" s="1" t="s">
        <v>19</v>
      </c>
      <c r="E15717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5717" s="1" t="s">
        <v>4617</v>
      </c>
      <c r="G15717" s="1" t="s">
        <v>4618</v>
      </c>
      <c r="H15717" s="1" t="s">
        <v>4619</v>
      </c>
      <c r="I15717" s="1" t="s">
        <v>16</v>
      </c>
      <c r="J15717" s="1" t="s">
        <v>23</v>
      </c>
      <c r="K15717" s="1" t="s">
        <v>16</v>
      </c>
      <c r="L15717" s="1" t="s">
        <v>16</v>
      </c>
      <c r="M15717" s="1" t="s">
        <v>16</v>
      </c>
      <c r="N15717" s="1" t="s">
        <v>16</v>
      </c>
      <c r="O15717" s="1">
        <v>63.2</v>
      </c>
      <c r="P15717" s="1">
        <v>1.0</v>
      </c>
    </row>
    <row r="15718">
      <c r="A15718" s="1" t="s">
        <v>29</v>
      </c>
      <c r="B15718" s="1" t="s">
        <v>18648</v>
      </c>
      <c r="C15718" s="2" t="s">
        <v>18608</v>
      </c>
      <c r="D15718" s="1" t="s">
        <v>19</v>
      </c>
      <c r="E1571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5718" s="1" t="s">
        <v>26</v>
      </c>
      <c r="G15718" s="1" t="s">
        <v>27</v>
      </c>
      <c r="H15718" s="1" t="s">
        <v>28</v>
      </c>
      <c r="I15718" s="1" t="s">
        <v>16</v>
      </c>
      <c r="J15718" s="1" t="s">
        <v>23</v>
      </c>
      <c r="K15718" s="1" t="s">
        <v>16</v>
      </c>
      <c r="L15718" s="1" t="s">
        <v>16</v>
      </c>
      <c r="M15718" s="1" t="s">
        <v>16</v>
      </c>
      <c r="N15718" s="1" t="s">
        <v>16</v>
      </c>
      <c r="O15718" s="1">
        <v>79.2</v>
      </c>
      <c r="P15718" s="1">
        <v>1.0</v>
      </c>
    </row>
    <row r="15719">
      <c r="A15719" s="1" t="s">
        <v>29</v>
      </c>
      <c r="B15719" s="1" t="s">
        <v>18649</v>
      </c>
      <c r="C15719" s="2" t="s">
        <v>18608</v>
      </c>
      <c r="D15719" s="1" t="s">
        <v>19</v>
      </c>
      <c r="E1571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5719" s="1" t="s">
        <v>599</v>
      </c>
      <c r="G15719" s="1" t="s">
        <v>600</v>
      </c>
      <c r="H15719" s="1" t="s">
        <v>601</v>
      </c>
      <c r="I15719" s="1" t="s">
        <v>16</v>
      </c>
      <c r="J15719" s="1" t="s">
        <v>23</v>
      </c>
      <c r="K15719" s="1" t="s">
        <v>16</v>
      </c>
      <c r="L15719" s="1" t="s">
        <v>16</v>
      </c>
      <c r="M15719" s="1" t="s">
        <v>16</v>
      </c>
      <c r="N15719" s="1" t="s">
        <v>16</v>
      </c>
      <c r="O15719" s="1">
        <v>71.2</v>
      </c>
      <c r="P15719" s="1">
        <v>1.0</v>
      </c>
    </row>
    <row r="15720">
      <c r="A15720" s="1" t="s">
        <v>29</v>
      </c>
      <c r="B15720" s="1" t="s">
        <v>18650</v>
      </c>
      <c r="C15720" s="2" t="s">
        <v>18608</v>
      </c>
      <c r="D15720" s="1" t="s">
        <v>19</v>
      </c>
      <c r="E15720" s="3" t="str">
        <f>HYPERLINK("https://fyndiq.se/produkt/e4b87757208946c3/", "2-Pack Samsung S10E Skärmskydd - Härdat Glas 9H - Super kvalitet 3D")</f>
        <v>2-Pack Samsung S10E Skärmskydd - Härdat Glas 9H - Super kvalitet 3D</v>
      </c>
      <c r="F15720" s="1" t="s">
        <v>95</v>
      </c>
      <c r="G15720" s="1" t="s">
        <v>96</v>
      </c>
      <c r="H15720" s="1" t="s">
        <v>97</v>
      </c>
      <c r="I15720" s="1" t="s">
        <v>16</v>
      </c>
      <c r="J15720" s="1" t="s">
        <v>23</v>
      </c>
      <c r="K15720" s="1" t="s">
        <v>16</v>
      </c>
      <c r="L15720" s="1" t="s">
        <v>16</v>
      </c>
      <c r="M15720" s="1" t="s">
        <v>16</v>
      </c>
      <c r="N15720" s="1" t="s">
        <v>16</v>
      </c>
      <c r="O15720" s="1">
        <v>63.2</v>
      </c>
      <c r="P15720" s="1">
        <v>1.0</v>
      </c>
    </row>
    <row r="15721">
      <c r="A15721" s="1" t="s">
        <v>29</v>
      </c>
      <c r="B15721" s="1" t="s">
        <v>18651</v>
      </c>
      <c r="C15721" s="2" t="s">
        <v>18608</v>
      </c>
      <c r="D15721" s="1" t="s">
        <v>19</v>
      </c>
      <c r="E15721" s="3" t="str">
        <f t="shared" ref="E15721:E15722" si="788">HYPERLINK("https://fyndiq.se/produkt/aaaa7cf643f84273/", "2 Pack Samsung Xcover 5 - Härdat glas 9H-Super kvalitet 3D")</f>
        <v>2 Pack Samsung Xcover 5 - Härdat glas 9H-Super kvalitet 3D</v>
      </c>
      <c r="F15721" s="1" t="s">
        <v>2089</v>
      </c>
      <c r="G15721" s="1" t="s">
        <v>2090</v>
      </c>
      <c r="H15721" s="1" t="s">
        <v>2091</v>
      </c>
      <c r="I15721" s="1" t="s">
        <v>16</v>
      </c>
      <c r="J15721" s="1" t="s">
        <v>23</v>
      </c>
      <c r="K15721" s="1" t="s">
        <v>16</v>
      </c>
      <c r="L15721" s="1" t="s">
        <v>16</v>
      </c>
      <c r="M15721" s="1" t="s">
        <v>16</v>
      </c>
      <c r="N15721" s="1" t="s">
        <v>16</v>
      </c>
      <c r="O15721" s="1">
        <v>63.2</v>
      </c>
      <c r="P15721" s="1">
        <v>1.0</v>
      </c>
    </row>
    <row r="15722">
      <c r="A15722" s="1" t="s">
        <v>29</v>
      </c>
      <c r="B15722" s="1" t="s">
        <v>18652</v>
      </c>
      <c r="C15722" s="2" t="s">
        <v>18608</v>
      </c>
      <c r="D15722" s="1" t="s">
        <v>19</v>
      </c>
      <c r="E15722" s="3" t="str">
        <f t="shared" si="788"/>
        <v>2 Pack Samsung Xcover 5 - Härdat glas 9H-Super kvalitet 3D</v>
      </c>
      <c r="F15722" s="1" t="s">
        <v>2089</v>
      </c>
      <c r="G15722" s="1" t="s">
        <v>2090</v>
      </c>
      <c r="H15722" s="1" t="s">
        <v>2091</v>
      </c>
      <c r="I15722" s="1" t="s">
        <v>16</v>
      </c>
      <c r="J15722" s="1" t="s">
        <v>23</v>
      </c>
      <c r="K15722" s="1" t="s">
        <v>16</v>
      </c>
      <c r="L15722" s="1" t="s">
        <v>16</v>
      </c>
      <c r="M15722" s="1" t="s">
        <v>16</v>
      </c>
      <c r="N15722" s="1" t="s">
        <v>16</v>
      </c>
      <c r="O15722" s="1">
        <v>63.2</v>
      </c>
      <c r="P15722" s="1">
        <v>1.0</v>
      </c>
    </row>
    <row r="15723">
      <c r="A15723" s="1" t="s">
        <v>29</v>
      </c>
      <c r="B15723" s="1" t="s">
        <v>18653</v>
      </c>
      <c r="C15723" s="2" t="s">
        <v>18608</v>
      </c>
      <c r="D15723" s="1" t="s">
        <v>19</v>
      </c>
      <c r="E15723" s="3" t="str">
        <f>HYPERLINK("https://fyndiq.se/produkt/7c990866bb87402c/", "2-Pack Xiaomi 11 Lite 5G NE - Härdat Glas 9H - Super kvalitet 3D")</f>
        <v>2-Pack Xiaomi 11 Lite 5G NE - Härdat Glas 9H - Super kvalitet 3D</v>
      </c>
      <c r="F15723" s="1" t="s">
        <v>544</v>
      </c>
      <c r="G15723" s="1" t="s">
        <v>545</v>
      </c>
      <c r="H15723" s="1" t="s">
        <v>546</v>
      </c>
      <c r="I15723" s="1" t="s">
        <v>16</v>
      </c>
      <c r="J15723" s="1" t="s">
        <v>23</v>
      </c>
      <c r="K15723" s="1" t="s">
        <v>16</v>
      </c>
      <c r="L15723" s="1" t="s">
        <v>16</v>
      </c>
      <c r="M15723" s="1" t="s">
        <v>16</v>
      </c>
      <c r="N15723" s="1" t="s">
        <v>16</v>
      </c>
      <c r="O15723" s="1">
        <v>63.2</v>
      </c>
      <c r="P15723" s="1">
        <v>1.0</v>
      </c>
    </row>
    <row r="15724">
      <c r="A15724" s="1" t="s">
        <v>29</v>
      </c>
      <c r="B15724" s="1" t="s">
        <v>18654</v>
      </c>
      <c r="C15724" s="2" t="s">
        <v>18608</v>
      </c>
      <c r="D15724" s="1" t="s">
        <v>19</v>
      </c>
      <c r="E15724" s="3" t="str">
        <f>HYPERLINK("https://fyndiq.se/produkt/bd84362587364f02/", "2-Pack GOOGLE PIXEL 8 Skärmskydd - Härdat Glas 9H - Super kvalitet 3D")</f>
        <v>2-Pack GOOGLE PIXEL 8 Skärmskydd - Härdat Glas 9H - Super kvalitet 3D</v>
      </c>
      <c r="F15724" s="1" t="s">
        <v>254</v>
      </c>
      <c r="G15724" s="1" t="s">
        <v>255</v>
      </c>
      <c r="H15724" s="1" t="s">
        <v>256</v>
      </c>
      <c r="I15724" s="1" t="s">
        <v>16</v>
      </c>
      <c r="J15724" s="1" t="s">
        <v>23</v>
      </c>
      <c r="K15724" s="1" t="s">
        <v>16</v>
      </c>
      <c r="L15724" s="1" t="s">
        <v>16</v>
      </c>
      <c r="M15724" s="1" t="s">
        <v>16</v>
      </c>
      <c r="N15724" s="1" t="s">
        <v>16</v>
      </c>
      <c r="O15724" s="1">
        <v>71.2</v>
      </c>
      <c r="P15724" s="1">
        <v>1.0</v>
      </c>
    </row>
    <row r="15725">
      <c r="A15725" s="1" t="s">
        <v>29</v>
      </c>
      <c r="B15725" s="1" t="s">
        <v>18655</v>
      </c>
      <c r="C15725" s="2" t="s">
        <v>18608</v>
      </c>
      <c r="D15725" s="1" t="s">
        <v>19</v>
      </c>
      <c r="E15725" s="3" t="str">
        <f>HYPERLINK("https://fyndiq.se/produkt/a871a7da0b2249a8/", "2-Pack Iphone 11 Pro Max - 9H Härdat Glass - Top Kvalitet")</f>
        <v>2-Pack Iphone 11 Pro Max - 9H Härdat Glass - Top Kvalitet</v>
      </c>
      <c r="F15725" s="1" t="s">
        <v>559</v>
      </c>
      <c r="G15725" s="1" t="s">
        <v>560</v>
      </c>
      <c r="H15725" s="1" t="s">
        <v>561</v>
      </c>
      <c r="I15725" s="1" t="s">
        <v>16</v>
      </c>
      <c r="J15725" s="1" t="s">
        <v>23</v>
      </c>
      <c r="K15725" s="1" t="s">
        <v>16</v>
      </c>
      <c r="L15725" s="1" t="s">
        <v>16</v>
      </c>
      <c r="M15725" s="1" t="s">
        <v>16</v>
      </c>
      <c r="N15725" s="1" t="s">
        <v>16</v>
      </c>
      <c r="O15725" s="1">
        <v>47.2</v>
      </c>
      <c r="P15725" s="1">
        <v>1.0</v>
      </c>
    </row>
    <row r="15726">
      <c r="A15726" s="1" t="s">
        <v>29</v>
      </c>
      <c r="B15726" s="1" t="s">
        <v>18656</v>
      </c>
      <c r="C15726" s="2" t="s">
        <v>18608</v>
      </c>
      <c r="D15726" s="1" t="s">
        <v>19</v>
      </c>
      <c r="E15726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5726" s="1" t="s">
        <v>1065</v>
      </c>
      <c r="G15726" s="1" t="s">
        <v>1066</v>
      </c>
      <c r="H15726" s="1" t="s">
        <v>1067</v>
      </c>
      <c r="I15726" s="1" t="s">
        <v>16</v>
      </c>
      <c r="J15726" s="1" t="s">
        <v>23</v>
      </c>
      <c r="K15726" s="1" t="s">
        <v>16</v>
      </c>
      <c r="L15726" s="1" t="s">
        <v>16</v>
      </c>
      <c r="M15726" s="1" t="s">
        <v>16</v>
      </c>
      <c r="N15726" s="1" t="s">
        <v>16</v>
      </c>
      <c r="O15726" s="1">
        <v>71.2</v>
      </c>
      <c r="P15726" s="1">
        <v>1.0</v>
      </c>
    </row>
    <row r="15727">
      <c r="A15727" s="1" t="s">
        <v>29</v>
      </c>
      <c r="B15727" s="1" t="s">
        <v>18657</v>
      </c>
      <c r="C15727" s="2" t="s">
        <v>18608</v>
      </c>
      <c r="D15727" s="1" t="s">
        <v>19</v>
      </c>
      <c r="E15727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5727" s="1" t="s">
        <v>1110</v>
      </c>
      <c r="G15727" s="1" t="s">
        <v>1111</v>
      </c>
      <c r="H15727" s="1" t="s">
        <v>1112</v>
      </c>
      <c r="I15727" s="1" t="s">
        <v>16</v>
      </c>
      <c r="J15727" s="1" t="s">
        <v>23</v>
      </c>
      <c r="K15727" s="1" t="s">
        <v>16</v>
      </c>
      <c r="L15727" s="1" t="s">
        <v>16</v>
      </c>
      <c r="M15727" s="1" t="s">
        <v>16</v>
      </c>
      <c r="N15727" s="1" t="s">
        <v>16</v>
      </c>
      <c r="O15727" s="1">
        <v>71.2</v>
      </c>
      <c r="P15727" s="1">
        <v>1.0</v>
      </c>
    </row>
    <row r="15728">
      <c r="A15728" s="1" t="s">
        <v>29</v>
      </c>
      <c r="B15728" s="1" t="s">
        <v>18658</v>
      </c>
      <c r="C15728" s="2" t="s">
        <v>18608</v>
      </c>
      <c r="D15728" s="1" t="s">
        <v>19</v>
      </c>
      <c r="E15728" s="3" t="str">
        <f>HYPERLINK("https://fyndiq.se/produkt/ef10e4ba492c46df/", "2-Pack Samsung S23 FE 5G - 9H Härdat Glass - Super Kvalitet 3D")</f>
        <v>2-Pack Samsung S23 FE 5G - 9H Härdat Glass - Super Kvalitet 3D</v>
      </c>
      <c r="F15728" s="1" t="s">
        <v>2521</v>
      </c>
      <c r="G15728" s="1" t="s">
        <v>2522</v>
      </c>
      <c r="H15728" s="1" t="s">
        <v>2523</v>
      </c>
      <c r="I15728" s="1" t="s">
        <v>16</v>
      </c>
      <c r="J15728" s="1" t="s">
        <v>23</v>
      </c>
      <c r="K15728" s="1" t="s">
        <v>16</v>
      </c>
      <c r="L15728" s="1" t="s">
        <v>16</v>
      </c>
      <c r="M15728" s="1" t="s">
        <v>16</v>
      </c>
      <c r="N15728" s="1" t="s">
        <v>16</v>
      </c>
      <c r="O15728" s="1">
        <v>63.2</v>
      </c>
      <c r="P15728" s="1">
        <v>1.0</v>
      </c>
    </row>
    <row r="15729">
      <c r="A15729" s="1" t="s">
        <v>29</v>
      </c>
      <c r="B15729" s="1" t="s">
        <v>18659</v>
      </c>
      <c r="C15729" s="2" t="s">
        <v>18608</v>
      </c>
      <c r="D15729" s="1" t="s">
        <v>19</v>
      </c>
      <c r="E1572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5729" s="1" t="s">
        <v>2858</v>
      </c>
      <c r="G15729" s="1" t="s">
        <v>2859</v>
      </c>
      <c r="H15729" s="1" t="s">
        <v>2860</v>
      </c>
      <c r="I15729" s="1" t="s">
        <v>16</v>
      </c>
      <c r="J15729" s="1" t="s">
        <v>23</v>
      </c>
      <c r="K15729" s="1" t="s">
        <v>16</v>
      </c>
      <c r="L15729" s="1" t="s">
        <v>16</v>
      </c>
      <c r="M15729" s="1" t="s">
        <v>16</v>
      </c>
      <c r="N15729" s="1" t="s">
        <v>16</v>
      </c>
      <c r="O15729" s="1">
        <v>63.2</v>
      </c>
      <c r="P15729" s="1">
        <v>1.0</v>
      </c>
    </row>
    <row r="15730">
      <c r="A15730" s="1" t="s">
        <v>29</v>
      </c>
      <c r="B15730" s="1" t="s">
        <v>18660</v>
      </c>
      <c r="C15730" s="2" t="s">
        <v>18608</v>
      </c>
      <c r="D15730" s="1" t="s">
        <v>19</v>
      </c>
      <c r="E15730" s="3" t="str">
        <f>HYPERLINK("https://fyndiq.se/produkt/e9c1dd33f1fd4d17/", "2-Pack Samsung Galaxy S21 5G - Härdat Glas Skärmskydd 9H - HD")</f>
        <v>2-Pack Samsung Galaxy S21 5G - Härdat Glas Skärmskydd 9H - HD</v>
      </c>
      <c r="F15730" s="1" t="s">
        <v>454</v>
      </c>
      <c r="G15730" s="1" t="s">
        <v>455</v>
      </c>
      <c r="H15730" s="1" t="s">
        <v>456</v>
      </c>
      <c r="I15730" s="1" t="s">
        <v>16</v>
      </c>
      <c r="J15730" s="1" t="s">
        <v>23</v>
      </c>
      <c r="K15730" s="1" t="s">
        <v>16</v>
      </c>
      <c r="L15730" s="1" t="s">
        <v>16</v>
      </c>
      <c r="M15730" s="1" t="s">
        <v>16</v>
      </c>
      <c r="N15730" s="1" t="s">
        <v>16</v>
      </c>
      <c r="O15730" s="1">
        <v>63.2</v>
      </c>
      <c r="P15730" s="1">
        <v>1.0</v>
      </c>
    </row>
    <row r="15731">
      <c r="A15731" s="1" t="s">
        <v>29</v>
      </c>
      <c r="B15731" s="1" t="s">
        <v>18661</v>
      </c>
      <c r="C15731" s="2" t="s">
        <v>18608</v>
      </c>
      <c r="D15731" s="1" t="s">
        <v>19</v>
      </c>
      <c r="E15731" s="3" t="str">
        <f>HYPERLINK("https://fyndiq.se/produkt/5e71db120a0d4e52/", "2 Pack - Xiaomi 11 - 9H Härdat glas - Super kvalitet")</f>
        <v>2 Pack - Xiaomi 11 - 9H Härdat glas - Super kvalitet</v>
      </c>
      <c r="F15731" s="1" t="s">
        <v>1977</v>
      </c>
      <c r="G15731" s="1" t="s">
        <v>1978</v>
      </c>
      <c r="H15731" s="1" t="s">
        <v>1979</v>
      </c>
      <c r="I15731" s="1" t="s">
        <v>16</v>
      </c>
      <c r="J15731" s="1" t="s">
        <v>23</v>
      </c>
      <c r="K15731" s="1" t="s">
        <v>16</v>
      </c>
      <c r="L15731" s="1" t="s">
        <v>16</v>
      </c>
      <c r="M15731" s="1" t="s">
        <v>16</v>
      </c>
      <c r="N15731" s="1" t="s">
        <v>16</v>
      </c>
      <c r="O15731" s="1">
        <v>63.2</v>
      </c>
      <c r="P15731" s="1">
        <v>1.0</v>
      </c>
    </row>
    <row r="15732">
      <c r="A15732" s="1" t="s">
        <v>29</v>
      </c>
      <c r="B15732" s="1" t="s">
        <v>18662</v>
      </c>
      <c r="C15732" s="2" t="s">
        <v>18608</v>
      </c>
      <c r="D15732" s="1" t="s">
        <v>19</v>
      </c>
      <c r="E1573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732" s="1" t="s">
        <v>2144</v>
      </c>
      <c r="G15732" s="1" t="s">
        <v>2145</v>
      </c>
      <c r="H15732" s="1" t="s">
        <v>2146</v>
      </c>
      <c r="I15732" s="1" t="s">
        <v>16</v>
      </c>
      <c r="J15732" s="1" t="s">
        <v>23</v>
      </c>
      <c r="K15732" s="1" t="s">
        <v>16</v>
      </c>
      <c r="L15732" s="1" t="s">
        <v>16</v>
      </c>
      <c r="M15732" s="1" t="s">
        <v>16</v>
      </c>
      <c r="N15732" s="1" t="s">
        <v>16</v>
      </c>
      <c r="O15732" s="1">
        <v>63.2</v>
      </c>
      <c r="P15732" s="1">
        <v>1.0</v>
      </c>
    </row>
    <row r="15733">
      <c r="A15733" s="1" t="s">
        <v>29</v>
      </c>
      <c r="B15733" s="1" t="s">
        <v>18663</v>
      </c>
      <c r="C15733" s="2" t="s">
        <v>18608</v>
      </c>
      <c r="D15733" s="1" t="s">
        <v>19</v>
      </c>
      <c r="E15733" s="3" t="str">
        <f>HYPERLINK("https://fyndiq.se/produkt/ebd0c75a3b324593/", "2-Pack Samsung S22 Ultra 5G Skärmskydd &amp;1-Pack linsskydd-9H GLAS")</f>
        <v>2-Pack Samsung S22 Ultra 5G Skärmskydd &amp;1-Pack linsskydd-9H GLAS</v>
      </c>
      <c r="F15733" s="1" t="s">
        <v>6898</v>
      </c>
      <c r="G15733" s="1" t="s">
        <v>6899</v>
      </c>
      <c r="H15733" s="1" t="s">
        <v>6900</v>
      </c>
      <c r="I15733" s="1" t="s">
        <v>16</v>
      </c>
      <c r="J15733" s="1" t="s">
        <v>23</v>
      </c>
      <c r="K15733" s="1" t="s">
        <v>16</v>
      </c>
      <c r="L15733" s="1" t="s">
        <v>16</v>
      </c>
      <c r="M15733" s="1" t="s">
        <v>16</v>
      </c>
      <c r="N15733" s="1" t="s">
        <v>16</v>
      </c>
      <c r="O15733" s="1">
        <v>71.2</v>
      </c>
      <c r="P15733" s="1">
        <v>1.0</v>
      </c>
    </row>
    <row r="15734">
      <c r="A15734" s="1" t="s">
        <v>29</v>
      </c>
      <c r="B15734" s="1" t="s">
        <v>18664</v>
      </c>
      <c r="C15734" s="2" t="s">
        <v>18608</v>
      </c>
      <c r="D15734" s="1" t="s">
        <v>19</v>
      </c>
      <c r="E15734" s="3" t="str">
        <f>HYPERLINK("https://fyndiq.se/produkt/9adf3a37026e4816/", "2 Pack Samsung Galaxy Note 20 Ultra -Härdat glas–Super kvalitet")</f>
        <v>2 Pack Samsung Galaxy Note 20 Ultra -Härdat glas–Super kvalitet</v>
      </c>
      <c r="F15734" s="1" t="s">
        <v>1043</v>
      </c>
      <c r="G15734" s="1" t="s">
        <v>1044</v>
      </c>
      <c r="H15734" s="1" t="s">
        <v>1045</v>
      </c>
      <c r="I15734" s="1" t="s">
        <v>16</v>
      </c>
      <c r="J15734" s="1" t="s">
        <v>23</v>
      </c>
      <c r="K15734" s="1" t="s">
        <v>16</v>
      </c>
      <c r="L15734" s="1" t="s">
        <v>16</v>
      </c>
      <c r="M15734" s="1" t="s">
        <v>16</v>
      </c>
      <c r="N15734" s="1" t="s">
        <v>16</v>
      </c>
      <c r="O15734" s="1">
        <v>63.2</v>
      </c>
      <c r="P15734" s="1">
        <v>1.0</v>
      </c>
    </row>
    <row r="15735">
      <c r="A15735" s="1" t="s">
        <v>29</v>
      </c>
      <c r="B15735" s="1" t="s">
        <v>18665</v>
      </c>
      <c r="C15735" s="2" t="s">
        <v>18608</v>
      </c>
      <c r="D15735" s="1" t="s">
        <v>19</v>
      </c>
      <c r="E15735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735" s="1" t="s">
        <v>103</v>
      </c>
      <c r="G15735" s="1" t="s">
        <v>104</v>
      </c>
      <c r="H15735" s="1" t="s">
        <v>105</v>
      </c>
      <c r="I15735" s="1" t="s">
        <v>16</v>
      </c>
      <c r="J15735" s="1" t="s">
        <v>23</v>
      </c>
      <c r="K15735" s="1" t="s">
        <v>16</v>
      </c>
      <c r="L15735" s="1" t="s">
        <v>16</v>
      </c>
      <c r="M15735" s="1" t="s">
        <v>16</v>
      </c>
      <c r="N15735" s="1" t="s">
        <v>16</v>
      </c>
      <c r="O15735" s="1">
        <v>63.2</v>
      </c>
      <c r="P15735" s="1">
        <v>1.0</v>
      </c>
    </row>
    <row r="15736">
      <c r="A15736" s="1" t="s">
        <v>29</v>
      </c>
      <c r="B15736" s="1" t="s">
        <v>18666</v>
      </c>
      <c r="C15736" s="2" t="s">
        <v>18608</v>
      </c>
      <c r="D15736" s="1" t="s">
        <v>19</v>
      </c>
      <c r="E1573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736" s="1" t="s">
        <v>3098</v>
      </c>
      <c r="G15736" s="1" t="s">
        <v>3099</v>
      </c>
      <c r="H15736" s="1" t="s">
        <v>3100</v>
      </c>
      <c r="I15736" s="1" t="s">
        <v>16</v>
      </c>
      <c r="J15736" s="1" t="s">
        <v>23</v>
      </c>
      <c r="K15736" s="1" t="s">
        <v>16</v>
      </c>
      <c r="L15736" s="1" t="s">
        <v>16</v>
      </c>
      <c r="M15736" s="1" t="s">
        <v>16</v>
      </c>
      <c r="N15736" s="1" t="s">
        <v>16</v>
      </c>
      <c r="O15736" s="1">
        <v>63.2</v>
      </c>
      <c r="P15736" s="1">
        <v>1.0</v>
      </c>
    </row>
    <row r="15737">
      <c r="A15737" s="1" t="s">
        <v>29</v>
      </c>
      <c r="B15737" s="1" t="s">
        <v>18667</v>
      </c>
      <c r="C15737" s="2" t="s">
        <v>18608</v>
      </c>
      <c r="D15737" s="1" t="s">
        <v>19</v>
      </c>
      <c r="E15737" s="3" t="str">
        <f t="shared" ref="E15737:E15738" si="789">HYPERLINK("https://fyndiq.se/produkt/0df6cad26c89414b/", "2 Pack Samsung S22 PLUS - 9H Härdat Glass - 3D Super Kvalitet")</f>
        <v>2 Pack Samsung S22 PLUS - 9H Härdat Glass - 3D Super Kvalitet</v>
      </c>
      <c r="F15737" s="1" t="s">
        <v>2472</v>
      </c>
      <c r="G15737" s="1" t="s">
        <v>2473</v>
      </c>
      <c r="H15737" s="1" t="s">
        <v>2474</v>
      </c>
      <c r="I15737" s="1" t="s">
        <v>16</v>
      </c>
      <c r="J15737" s="1" t="s">
        <v>23</v>
      </c>
      <c r="K15737" s="1" t="s">
        <v>16</v>
      </c>
      <c r="L15737" s="1" t="s">
        <v>16</v>
      </c>
      <c r="M15737" s="1" t="s">
        <v>16</v>
      </c>
      <c r="N15737" s="1" t="s">
        <v>16</v>
      </c>
      <c r="O15737" s="1">
        <v>63.2</v>
      </c>
      <c r="P15737" s="1">
        <v>1.0</v>
      </c>
    </row>
    <row r="15738">
      <c r="A15738" s="1" t="s">
        <v>29</v>
      </c>
      <c r="B15738" s="1" t="s">
        <v>18668</v>
      </c>
      <c r="C15738" s="2" t="s">
        <v>18608</v>
      </c>
      <c r="D15738" s="1" t="s">
        <v>19</v>
      </c>
      <c r="E15738" s="3" t="str">
        <f t="shared" si="789"/>
        <v>2 Pack Samsung S22 PLUS - 9H Härdat Glass - 3D Super Kvalitet</v>
      </c>
      <c r="F15738" s="1" t="s">
        <v>2472</v>
      </c>
      <c r="G15738" s="1" t="s">
        <v>2473</v>
      </c>
      <c r="H15738" s="1" t="s">
        <v>2474</v>
      </c>
      <c r="I15738" s="1" t="s">
        <v>16</v>
      </c>
      <c r="J15738" s="1" t="s">
        <v>23</v>
      </c>
      <c r="K15738" s="1" t="s">
        <v>16</v>
      </c>
      <c r="L15738" s="1" t="s">
        <v>16</v>
      </c>
      <c r="M15738" s="1" t="s">
        <v>16</v>
      </c>
      <c r="N15738" s="1" t="s">
        <v>16</v>
      </c>
      <c r="O15738" s="1">
        <v>63.2</v>
      </c>
      <c r="P15738" s="1">
        <v>1.0</v>
      </c>
    </row>
    <row r="15739">
      <c r="A15739" s="1" t="s">
        <v>29</v>
      </c>
      <c r="B15739" s="1" t="s">
        <v>18669</v>
      </c>
      <c r="C15739" s="2" t="s">
        <v>18608</v>
      </c>
      <c r="D15739" s="1" t="s">
        <v>19</v>
      </c>
      <c r="E15739" s="3" t="str">
        <f>HYPERLINK("https://fyndiq.se/produkt/13e76851ca504320/", "2-Pack Samsung Galaxy S22 Ultra - Härdat glas 9H - Top kvalitet")</f>
        <v>2-Pack Samsung Galaxy S22 Ultra - Härdat glas 9H - Top kvalitet</v>
      </c>
      <c r="F15739" s="1" t="s">
        <v>140</v>
      </c>
      <c r="G15739" s="1" t="s">
        <v>141</v>
      </c>
      <c r="H15739" s="1" t="s">
        <v>142</v>
      </c>
      <c r="I15739" s="1" t="s">
        <v>16</v>
      </c>
      <c r="J15739" s="1" t="s">
        <v>23</v>
      </c>
      <c r="K15739" s="1" t="s">
        <v>16</v>
      </c>
      <c r="L15739" s="1" t="s">
        <v>16</v>
      </c>
      <c r="M15739" s="1" t="s">
        <v>16</v>
      </c>
      <c r="N15739" s="1" t="s">
        <v>16</v>
      </c>
      <c r="O15739" s="1">
        <v>63.2</v>
      </c>
      <c r="P15739" s="1">
        <v>1.0</v>
      </c>
    </row>
    <row r="15740">
      <c r="A15740" s="1" t="s">
        <v>29</v>
      </c>
      <c r="B15740" s="1" t="s">
        <v>18670</v>
      </c>
      <c r="C15740" s="2" t="s">
        <v>18608</v>
      </c>
      <c r="D15740" s="1" t="s">
        <v>19</v>
      </c>
      <c r="E15740" s="3" t="str">
        <f>HYPERLINK("https://fyndiq.se/produkt/67afb534781a4066/", "2-Pack Samsung Galaxy S9 Plus - Härdat glas- 9HSuper kvalitet 3D")</f>
        <v>2-Pack Samsung Galaxy S9 Plus - Härdat glas- 9HSuper kvalitet 3D</v>
      </c>
      <c r="F15740" s="1" t="s">
        <v>3929</v>
      </c>
      <c r="G15740" s="1" t="s">
        <v>3930</v>
      </c>
      <c r="H15740" s="1" t="s">
        <v>3931</v>
      </c>
      <c r="I15740" s="1" t="s">
        <v>16</v>
      </c>
      <c r="J15740" s="1" t="s">
        <v>23</v>
      </c>
      <c r="K15740" s="1" t="s">
        <v>16</v>
      </c>
      <c r="L15740" s="1" t="s">
        <v>16</v>
      </c>
      <c r="M15740" s="1" t="s">
        <v>16</v>
      </c>
      <c r="N15740" s="1" t="s">
        <v>16</v>
      </c>
      <c r="O15740" s="1">
        <v>63.2</v>
      </c>
      <c r="P15740" s="1">
        <v>1.0</v>
      </c>
    </row>
    <row r="15741">
      <c r="A15741" s="1" t="s">
        <v>29</v>
      </c>
      <c r="B15741" s="1" t="s">
        <v>18671</v>
      </c>
      <c r="C15741" s="2" t="s">
        <v>18608</v>
      </c>
      <c r="D15741" s="1" t="s">
        <v>19</v>
      </c>
      <c r="E15741" s="3" t="str">
        <f>HYPERLINK("https://fyndiq.se/produkt/56c72c0ba5f749b5/", "2-Pack SAMSUNG S24 Skärmskydd - Härdat Glas 9H - Super kvalitet 3D")</f>
        <v>2-Pack SAMSUNG S24 Skärmskydd - Härdat Glas 9H - Super kvalitet 3D</v>
      </c>
      <c r="F15741" s="1" t="s">
        <v>263</v>
      </c>
      <c r="G15741" s="1" t="s">
        <v>264</v>
      </c>
      <c r="H15741" s="1" t="s">
        <v>265</v>
      </c>
      <c r="I15741" s="1" t="s">
        <v>16</v>
      </c>
      <c r="J15741" s="1" t="s">
        <v>23</v>
      </c>
      <c r="K15741" s="1" t="s">
        <v>16</v>
      </c>
      <c r="L15741" s="1" t="s">
        <v>16</v>
      </c>
      <c r="M15741" s="1" t="s">
        <v>16</v>
      </c>
      <c r="N15741" s="1" t="s">
        <v>16</v>
      </c>
      <c r="O15741" s="1">
        <v>71.2</v>
      </c>
      <c r="P15741" s="1">
        <v>1.0</v>
      </c>
    </row>
    <row r="15742">
      <c r="A15742" s="1" t="s">
        <v>29</v>
      </c>
      <c r="B15742" s="1" t="s">
        <v>18672</v>
      </c>
      <c r="C15742" s="2" t="s">
        <v>18673</v>
      </c>
      <c r="D15742" s="1" t="s">
        <v>19</v>
      </c>
      <c r="E15742" s="3" t="str">
        <f>HYPERLINK("https://fyndiq.se/produkt/81bb2345bab54315/", "2-Pack Samsung Galaxy Tab A8 4G - Härdat glas 9H -Super Kvalitet")</f>
        <v>2-Pack Samsung Galaxy Tab A8 4G - Härdat glas 9H -Super Kvalitet</v>
      </c>
      <c r="F15742" s="1" t="s">
        <v>15269</v>
      </c>
      <c r="G15742" s="1" t="s">
        <v>15270</v>
      </c>
      <c r="H15742" s="1" t="s">
        <v>15271</v>
      </c>
      <c r="I15742" s="1" t="s">
        <v>16</v>
      </c>
      <c r="J15742" s="1" t="s">
        <v>23</v>
      </c>
      <c r="K15742" s="1" t="s">
        <v>16</v>
      </c>
      <c r="L15742" s="1" t="s">
        <v>16</v>
      </c>
      <c r="M15742" s="1" t="s">
        <v>16</v>
      </c>
      <c r="N15742" s="1" t="s">
        <v>16</v>
      </c>
      <c r="O15742" s="1">
        <v>135.2</v>
      </c>
      <c r="P15742" s="1">
        <v>1.0</v>
      </c>
    </row>
    <row r="15743">
      <c r="A15743" s="1" t="s">
        <v>29</v>
      </c>
      <c r="B15743" s="1" t="s">
        <v>18674</v>
      </c>
      <c r="C15743" s="2" t="s">
        <v>18673</v>
      </c>
      <c r="D15743" s="1" t="s">
        <v>19</v>
      </c>
      <c r="E15743" s="3" t="str">
        <f>HYPERLINK("https://fyndiq.se/produkt/6743099300ae4229/", "2-Pack SAMSUNG S24 Skärmskydd - Härdat Glas 9H - Super kvalitet 3D")</f>
        <v>2-Pack SAMSUNG S24 Skärmskydd - Härdat Glas 9H - Super kvalitet 3D</v>
      </c>
      <c r="F15743" s="1" t="s">
        <v>3563</v>
      </c>
      <c r="G15743" s="1" t="s">
        <v>3564</v>
      </c>
      <c r="H15743" s="1" t="s">
        <v>3565</v>
      </c>
      <c r="I15743" s="1" t="s">
        <v>16</v>
      </c>
      <c r="J15743" s="1" t="s">
        <v>23</v>
      </c>
      <c r="K15743" s="1" t="s">
        <v>16</v>
      </c>
      <c r="L15743" s="1" t="s">
        <v>16</v>
      </c>
      <c r="M15743" s="1" t="s">
        <v>16</v>
      </c>
      <c r="N15743" s="1" t="s">
        <v>16</v>
      </c>
      <c r="O15743" s="1">
        <v>71.2</v>
      </c>
      <c r="P15743" s="1">
        <v>1.0</v>
      </c>
    </row>
    <row r="15744">
      <c r="A15744" s="1" t="s">
        <v>29</v>
      </c>
      <c r="B15744" s="1" t="s">
        <v>18675</v>
      </c>
      <c r="C15744" s="2" t="s">
        <v>18673</v>
      </c>
      <c r="D15744" s="1" t="s">
        <v>19</v>
      </c>
      <c r="E15744" s="3" t="str">
        <f>HYPERLINK("https://fyndiq.se/produkt/3793e0f6281f49f6/", "2-Pack Iphone 11 / XR - 9H Härdat Glass - Top Kvalitet")</f>
        <v>2-Pack Iphone 11 / XR - 9H Härdat Glass - Top Kvalitet</v>
      </c>
      <c r="F15744" s="1" t="s">
        <v>371</v>
      </c>
      <c r="G15744" s="1" t="s">
        <v>372</v>
      </c>
      <c r="H15744" s="1" t="s">
        <v>373</v>
      </c>
      <c r="I15744" s="1" t="s">
        <v>16</v>
      </c>
      <c r="J15744" s="1" t="s">
        <v>23</v>
      </c>
      <c r="K15744" s="1" t="s">
        <v>16</v>
      </c>
      <c r="L15744" s="1" t="s">
        <v>16</v>
      </c>
      <c r="M15744" s="1" t="s">
        <v>16</v>
      </c>
      <c r="N15744" s="1" t="s">
        <v>16</v>
      </c>
      <c r="O15744" s="1">
        <v>47.2</v>
      </c>
      <c r="P15744" s="1">
        <v>1.0</v>
      </c>
    </row>
    <row r="15745">
      <c r="A15745" s="1" t="s">
        <v>29</v>
      </c>
      <c r="B15745" s="1" t="s">
        <v>18676</v>
      </c>
      <c r="C15745" s="2" t="s">
        <v>18673</v>
      </c>
      <c r="D15745" s="1" t="s">
        <v>19</v>
      </c>
      <c r="E15745" s="3" t="str">
        <f>HYPERLINK("https://fyndiq.se/produkt/56c72c0ba5f749b5/", "2-Pack SAMSUNG S24 Skärmskydd - Härdat Glas 9H - Super kvalitet 3D")</f>
        <v>2-Pack SAMSUNG S24 Skärmskydd - Härdat Glas 9H - Super kvalitet 3D</v>
      </c>
      <c r="F15745" s="1" t="s">
        <v>263</v>
      </c>
      <c r="G15745" s="1" t="s">
        <v>264</v>
      </c>
      <c r="H15745" s="1" t="s">
        <v>265</v>
      </c>
      <c r="I15745" s="1" t="s">
        <v>16</v>
      </c>
      <c r="J15745" s="1" t="s">
        <v>23</v>
      </c>
      <c r="K15745" s="1" t="s">
        <v>16</v>
      </c>
      <c r="L15745" s="1" t="s">
        <v>16</v>
      </c>
      <c r="M15745" s="1" t="s">
        <v>16</v>
      </c>
      <c r="N15745" s="1" t="s">
        <v>16</v>
      </c>
      <c r="O15745" s="1">
        <v>71.2</v>
      </c>
      <c r="P15745" s="1">
        <v>1.0</v>
      </c>
    </row>
    <row r="15746">
      <c r="A15746" s="1" t="s">
        <v>29</v>
      </c>
      <c r="B15746" s="1" t="s">
        <v>18677</v>
      </c>
      <c r="C15746" s="2" t="s">
        <v>18673</v>
      </c>
      <c r="D15746" s="1" t="s">
        <v>19</v>
      </c>
      <c r="E15746" s="3" t="str">
        <f>HYPERLINK("https://fyndiq.se/produkt/3fee81d316cc43da/", "2-pack - iPhone 12 / 12 Pro - 9H Härdat Glass - Top Kvalitet")</f>
        <v>2-pack - iPhone 12 / 12 Pro - 9H Härdat Glass - Top Kvalitet</v>
      </c>
      <c r="F15746" s="1" t="s">
        <v>2499</v>
      </c>
      <c r="G15746" s="1" t="s">
        <v>2500</v>
      </c>
      <c r="H15746" s="1" t="s">
        <v>2067</v>
      </c>
      <c r="I15746" s="1" t="s">
        <v>16</v>
      </c>
      <c r="J15746" s="1" t="s">
        <v>23</v>
      </c>
      <c r="K15746" s="1" t="s">
        <v>16</v>
      </c>
      <c r="L15746" s="1" t="s">
        <v>16</v>
      </c>
      <c r="M15746" s="1" t="s">
        <v>16</v>
      </c>
      <c r="N15746" s="1" t="s">
        <v>16</v>
      </c>
      <c r="O15746" s="1">
        <v>47.2</v>
      </c>
      <c r="P15746" s="1">
        <v>1.0</v>
      </c>
    </row>
    <row r="15747">
      <c r="A15747" s="1" t="s">
        <v>29</v>
      </c>
      <c r="B15747" s="1" t="s">
        <v>18678</v>
      </c>
      <c r="C15747" s="2" t="s">
        <v>18673</v>
      </c>
      <c r="D15747" s="1" t="s">
        <v>19</v>
      </c>
      <c r="E15747" s="3" t="str">
        <f>HYPERLINK("https://fyndiq.se/produkt/d797b2d066ca471c/", "2-Pack Apple Watch 44mm – Härdat glas 9H – Super kvalitet 3D")</f>
        <v>2-Pack Apple Watch 44mm – Härdat glas 9H – Super kvalitet 3D</v>
      </c>
      <c r="F15747" s="1" t="s">
        <v>1392</v>
      </c>
      <c r="G15747" s="1" t="s">
        <v>1393</v>
      </c>
      <c r="H15747" s="1" t="s">
        <v>1394</v>
      </c>
      <c r="I15747" s="1" t="s">
        <v>16</v>
      </c>
      <c r="J15747" s="1" t="s">
        <v>23</v>
      </c>
      <c r="K15747" s="1" t="s">
        <v>16</v>
      </c>
      <c r="L15747" s="1" t="s">
        <v>16</v>
      </c>
      <c r="M15747" s="1" t="s">
        <v>16</v>
      </c>
      <c r="N15747" s="1" t="s">
        <v>16</v>
      </c>
      <c r="O15747" s="1">
        <v>55.2</v>
      </c>
      <c r="P15747" s="1">
        <v>1.0</v>
      </c>
    </row>
    <row r="15748">
      <c r="A15748" s="1" t="s">
        <v>29</v>
      </c>
      <c r="B15748" s="1" t="s">
        <v>18679</v>
      </c>
      <c r="C15748" s="2" t="s">
        <v>18673</v>
      </c>
      <c r="D15748" s="1" t="s">
        <v>19</v>
      </c>
      <c r="E15748" s="3" t="str">
        <f>HYPERLINK("https://fyndiq.se/produkt/447465e3e57040fa/", "Samsung Galaxy Z FOLD 4 - Härdat Glas 9H-Super Kvalitet 3D")</f>
        <v>Samsung Galaxy Z FOLD 4 - Härdat Glas 9H-Super Kvalitet 3D</v>
      </c>
      <c r="F15748" s="1" t="s">
        <v>3960</v>
      </c>
      <c r="G15748" s="1" t="s">
        <v>3961</v>
      </c>
      <c r="H15748" s="1" t="s">
        <v>3962</v>
      </c>
      <c r="I15748" s="1" t="s">
        <v>16</v>
      </c>
      <c r="J15748" s="1" t="s">
        <v>23</v>
      </c>
      <c r="K15748" s="1" t="s">
        <v>16</v>
      </c>
      <c r="L15748" s="1" t="s">
        <v>16</v>
      </c>
      <c r="M15748" s="1" t="s">
        <v>16</v>
      </c>
      <c r="N15748" s="1" t="s">
        <v>16</v>
      </c>
      <c r="O15748" s="1">
        <v>71.2</v>
      </c>
      <c r="P15748" s="1">
        <v>1.0</v>
      </c>
    </row>
    <row r="15749">
      <c r="A15749" s="1" t="s">
        <v>29</v>
      </c>
      <c r="B15749" s="1" t="s">
        <v>18680</v>
      </c>
      <c r="C15749" s="2" t="s">
        <v>18673</v>
      </c>
      <c r="D15749" s="1" t="s">
        <v>19</v>
      </c>
      <c r="E15749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5749" s="1" t="s">
        <v>4298</v>
      </c>
      <c r="G15749" s="1" t="s">
        <v>4299</v>
      </c>
      <c r="H15749" s="1" t="s">
        <v>4300</v>
      </c>
      <c r="I15749" s="1" t="s">
        <v>16</v>
      </c>
      <c r="J15749" s="1" t="s">
        <v>23</v>
      </c>
      <c r="K15749" s="1" t="s">
        <v>16</v>
      </c>
      <c r="L15749" s="1" t="s">
        <v>16</v>
      </c>
      <c r="M15749" s="1" t="s">
        <v>16</v>
      </c>
      <c r="N15749" s="1" t="s">
        <v>16</v>
      </c>
      <c r="O15749" s="1">
        <v>151.2</v>
      </c>
      <c r="P15749" s="1">
        <v>1.0</v>
      </c>
    </row>
    <row r="15750">
      <c r="A15750" s="1" t="s">
        <v>29</v>
      </c>
      <c r="B15750" s="1" t="s">
        <v>18681</v>
      </c>
      <c r="C15750" s="2" t="s">
        <v>18673</v>
      </c>
      <c r="D15750" s="1" t="s">
        <v>19</v>
      </c>
      <c r="E15750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5750" s="1" t="s">
        <v>722</v>
      </c>
      <c r="G15750" s="1" t="s">
        <v>723</v>
      </c>
      <c r="H15750" s="1" t="s">
        <v>724</v>
      </c>
      <c r="I15750" s="1" t="s">
        <v>16</v>
      </c>
      <c r="J15750" s="1" t="s">
        <v>23</v>
      </c>
      <c r="K15750" s="1" t="s">
        <v>16</v>
      </c>
      <c r="L15750" s="1" t="s">
        <v>16</v>
      </c>
      <c r="M15750" s="1" t="s">
        <v>16</v>
      </c>
      <c r="N15750" s="1" t="s">
        <v>16</v>
      </c>
      <c r="O15750" s="1">
        <v>79.2</v>
      </c>
      <c r="P15750" s="1">
        <v>1.0</v>
      </c>
    </row>
    <row r="15751">
      <c r="A15751" s="1" t="s">
        <v>29</v>
      </c>
      <c r="B15751" s="1" t="s">
        <v>18682</v>
      </c>
      <c r="C15751" s="2" t="s">
        <v>18673</v>
      </c>
      <c r="D15751" s="1" t="s">
        <v>19</v>
      </c>
      <c r="E15751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5751" s="1" t="s">
        <v>464</v>
      </c>
      <c r="G15751" s="1" t="s">
        <v>465</v>
      </c>
      <c r="H15751" s="1" t="s">
        <v>466</v>
      </c>
      <c r="I15751" s="1" t="s">
        <v>16</v>
      </c>
      <c r="J15751" s="1" t="s">
        <v>23</v>
      </c>
      <c r="K15751" s="1" t="s">
        <v>16</v>
      </c>
      <c r="L15751" s="1" t="s">
        <v>16</v>
      </c>
      <c r="M15751" s="1" t="s">
        <v>16</v>
      </c>
      <c r="N15751" s="1" t="s">
        <v>16</v>
      </c>
      <c r="O15751" s="1">
        <v>79.2</v>
      </c>
      <c r="P15751" s="1">
        <v>1.0</v>
      </c>
    </row>
    <row r="15752">
      <c r="A15752" s="1" t="s">
        <v>29</v>
      </c>
      <c r="B15752" s="1" t="s">
        <v>18683</v>
      </c>
      <c r="C15752" s="2" t="s">
        <v>18673</v>
      </c>
      <c r="D15752" s="1" t="s">
        <v>19</v>
      </c>
      <c r="E15752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5752" s="1" t="s">
        <v>4246</v>
      </c>
      <c r="G15752" s="1" t="s">
        <v>4247</v>
      </c>
      <c r="H15752" s="1" t="s">
        <v>4248</v>
      </c>
      <c r="I15752" s="1" t="s">
        <v>16</v>
      </c>
      <c r="J15752" s="1" t="s">
        <v>23</v>
      </c>
      <c r="K15752" s="1" t="s">
        <v>16</v>
      </c>
      <c r="L15752" s="1" t="s">
        <v>16</v>
      </c>
      <c r="M15752" s="1" t="s">
        <v>16</v>
      </c>
      <c r="N15752" s="1" t="s">
        <v>16</v>
      </c>
      <c r="O15752" s="1">
        <v>79.2</v>
      </c>
      <c r="P15752" s="1">
        <v>1.0</v>
      </c>
    </row>
    <row r="15753">
      <c r="A15753" s="1" t="s">
        <v>29</v>
      </c>
      <c r="B15753" s="1" t="s">
        <v>18684</v>
      </c>
      <c r="C15753" s="2" t="s">
        <v>18673</v>
      </c>
      <c r="D15753" s="1" t="s">
        <v>19</v>
      </c>
      <c r="E15753" s="3" t="str">
        <f>HYPERLINK("https://fyndiq.se/produkt/fc204f9a5ddb4e6f/", "Samsung S22 ULTRA 5G - 9H Härdat Glass - 3D Super Kvalitet")</f>
        <v>Samsung S22 ULTRA 5G - 9H Härdat Glass - 3D Super Kvalitet</v>
      </c>
      <c r="F15753" s="1" t="s">
        <v>7354</v>
      </c>
      <c r="G15753" s="1" t="s">
        <v>7355</v>
      </c>
      <c r="H15753" s="1" t="s">
        <v>7356</v>
      </c>
      <c r="I15753" s="1" t="s">
        <v>16</v>
      </c>
      <c r="J15753" s="1" t="s">
        <v>23</v>
      </c>
      <c r="K15753" s="1" t="s">
        <v>16</v>
      </c>
      <c r="L15753" s="1" t="s">
        <v>16</v>
      </c>
      <c r="M15753" s="1" t="s">
        <v>16</v>
      </c>
      <c r="N15753" s="1" t="s">
        <v>16</v>
      </c>
      <c r="O15753" s="1">
        <v>55.2</v>
      </c>
      <c r="P15753" s="1">
        <v>1.0</v>
      </c>
    </row>
    <row r="15754">
      <c r="A15754" s="1" t="s">
        <v>29</v>
      </c>
      <c r="B15754" s="1" t="s">
        <v>18685</v>
      </c>
      <c r="C15754" s="2" t="s">
        <v>18673</v>
      </c>
      <c r="D15754" s="1" t="s">
        <v>19</v>
      </c>
      <c r="E15754" s="3" t="str">
        <f>HYPERLINK("https://fyndiq.se/produkt/5fd4c15ac4074b5a/", "Samsung Galaxy A03s -Härdat Glas 9H-Super Kvalitet 3D Skärmskydd")</f>
        <v>Samsung Galaxy A03s -Härdat Glas 9H-Super Kvalitet 3D Skärmskydd</v>
      </c>
      <c r="F15754" s="1" t="s">
        <v>18686</v>
      </c>
      <c r="G15754" s="1" t="s">
        <v>18687</v>
      </c>
      <c r="H15754" s="1" t="s">
        <v>18688</v>
      </c>
      <c r="I15754" s="1" t="s">
        <v>1673</v>
      </c>
      <c r="J15754" s="1" t="s">
        <v>9</v>
      </c>
      <c r="K15754" s="2" t="s">
        <v>15787</v>
      </c>
      <c r="L15754" s="1" t="s">
        <v>2811</v>
      </c>
      <c r="M15754" s="1" t="s">
        <v>16</v>
      </c>
      <c r="N15754" s="1" t="s">
        <v>16</v>
      </c>
      <c r="O15754" s="1">
        <v>55.2</v>
      </c>
      <c r="P15754" s="1">
        <v>1.0</v>
      </c>
    </row>
    <row r="15755">
      <c r="A15755" s="1" t="s">
        <v>29</v>
      </c>
      <c r="B15755" s="1" t="s">
        <v>18689</v>
      </c>
      <c r="C15755" s="2" t="s">
        <v>18673</v>
      </c>
      <c r="D15755" s="1" t="s">
        <v>19</v>
      </c>
      <c r="E15755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5755" s="1" t="s">
        <v>4298</v>
      </c>
      <c r="G15755" s="1" t="s">
        <v>4299</v>
      </c>
      <c r="H15755" s="1" t="s">
        <v>4300</v>
      </c>
      <c r="I15755" s="1" t="s">
        <v>16</v>
      </c>
      <c r="J15755" s="1" t="s">
        <v>23</v>
      </c>
      <c r="K15755" s="1" t="s">
        <v>16</v>
      </c>
      <c r="L15755" s="1" t="s">
        <v>16</v>
      </c>
      <c r="M15755" s="1" t="s">
        <v>16</v>
      </c>
      <c r="N15755" s="1" t="s">
        <v>16</v>
      </c>
      <c r="O15755" s="1">
        <v>151.2</v>
      </c>
      <c r="P15755" s="1">
        <v>1.0</v>
      </c>
    </row>
    <row r="15756">
      <c r="A15756" s="1" t="s">
        <v>29</v>
      </c>
      <c r="B15756" s="1" t="s">
        <v>18690</v>
      </c>
      <c r="C15756" s="2" t="s">
        <v>18673</v>
      </c>
      <c r="D15756" s="1" t="s">
        <v>19</v>
      </c>
      <c r="E15756" s="3" t="str">
        <f>HYPERLINK("https://fyndiq.se/produkt/022d7ac2f2e44ae2/", "Samsung Galaxy A04s - Härdat Glas 9H - Super Kvalitet 3D Skärmskydd")</f>
        <v>Samsung Galaxy A04s - Härdat Glas 9H - Super Kvalitet 3D Skärmskydd</v>
      </c>
      <c r="F15756" s="1" t="s">
        <v>3609</v>
      </c>
      <c r="G15756" s="1" t="s">
        <v>3610</v>
      </c>
      <c r="H15756" s="1" t="s">
        <v>3611</v>
      </c>
      <c r="I15756" s="1" t="s">
        <v>16</v>
      </c>
      <c r="J15756" s="1" t="s">
        <v>23</v>
      </c>
      <c r="K15756" s="1" t="s">
        <v>16</v>
      </c>
      <c r="L15756" s="1" t="s">
        <v>16</v>
      </c>
      <c r="M15756" s="1" t="s">
        <v>16</v>
      </c>
      <c r="N15756" s="1" t="s">
        <v>16</v>
      </c>
      <c r="O15756" s="1">
        <v>55.2</v>
      </c>
      <c r="P15756" s="1">
        <v>1.0</v>
      </c>
    </row>
    <row r="15757">
      <c r="A15757" s="1" t="s">
        <v>29</v>
      </c>
      <c r="B15757" s="1" t="s">
        <v>18691</v>
      </c>
      <c r="C15757" s="2" t="s">
        <v>18673</v>
      </c>
      <c r="D15757" s="1" t="s">
        <v>19</v>
      </c>
      <c r="E15757" s="3" t="str">
        <f>HYPERLINK("https://fyndiq.se/produkt/5f72eb85a29349b5/", "Samsung Galaxy Note 20 Ultra - Härdat glas 9H - Super kvalitet")</f>
        <v>Samsung Galaxy Note 20 Ultra - Härdat glas 9H - Super kvalitet</v>
      </c>
      <c r="F15757" s="1" t="s">
        <v>5507</v>
      </c>
      <c r="G15757" s="1" t="s">
        <v>5508</v>
      </c>
      <c r="H15757" s="1" t="s">
        <v>5509</v>
      </c>
      <c r="I15757" s="1" t="s">
        <v>16</v>
      </c>
      <c r="J15757" s="1" t="s">
        <v>23</v>
      </c>
      <c r="K15757" s="1" t="s">
        <v>16</v>
      </c>
      <c r="L15757" s="1" t="s">
        <v>16</v>
      </c>
      <c r="M15757" s="1" t="s">
        <v>16</v>
      </c>
      <c r="N15757" s="1" t="s">
        <v>16</v>
      </c>
      <c r="O15757" s="1">
        <v>55.2</v>
      </c>
      <c r="P15757" s="1">
        <v>1.0</v>
      </c>
    </row>
    <row r="15758">
      <c r="A15758" s="1" t="s">
        <v>29</v>
      </c>
      <c r="B15758" s="1" t="s">
        <v>18692</v>
      </c>
      <c r="C15758" s="2" t="s">
        <v>18673</v>
      </c>
      <c r="D15758" s="1" t="s">
        <v>19</v>
      </c>
      <c r="E1575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758" s="1" t="s">
        <v>47</v>
      </c>
      <c r="G15758" s="2" t="s">
        <v>48</v>
      </c>
      <c r="H15758" s="1" t="s">
        <v>49</v>
      </c>
      <c r="I15758" s="1" t="s">
        <v>16</v>
      </c>
      <c r="J15758" s="1" t="s">
        <v>23</v>
      </c>
      <c r="K15758" s="1" t="s">
        <v>16</v>
      </c>
      <c r="L15758" s="1" t="s">
        <v>16</v>
      </c>
      <c r="M15758" s="1" t="s">
        <v>16</v>
      </c>
      <c r="N15758" s="1" t="s">
        <v>16</v>
      </c>
      <c r="O15758" s="1">
        <v>183.2</v>
      </c>
      <c r="P15758" s="1">
        <v>1.0</v>
      </c>
    </row>
    <row r="15759">
      <c r="A15759" s="1" t="s">
        <v>29</v>
      </c>
      <c r="B15759" s="1" t="s">
        <v>18693</v>
      </c>
      <c r="C15759" s="2" t="s">
        <v>18673</v>
      </c>
      <c r="D15759" s="1" t="s">
        <v>19</v>
      </c>
      <c r="E15759" s="3" t="str">
        <f>HYPERLINK("https://fyndiq.se/produkt/6260fb6b96c349fe/", "Samsung S9 plus 3D rundat härdat glasfodral")</f>
        <v>Samsung S9 plus 3D rundat härdat glasfodral</v>
      </c>
      <c r="F15759" s="1" t="s">
        <v>1105</v>
      </c>
      <c r="G15759" s="1" t="s">
        <v>1106</v>
      </c>
      <c r="H15759" s="1" t="s">
        <v>1107</v>
      </c>
      <c r="I15759" s="1" t="s">
        <v>16</v>
      </c>
      <c r="J15759" s="1" t="s">
        <v>23</v>
      </c>
      <c r="K15759" s="1" t="s">
        <v>16</v>
      </c>
      <c r="L15759" s="1" t="s">
        <v>16</v>
      </c>
      <c r="M15759" s="1" t="s">
        <v>16</v>
      </c>
      <c r="N15759" s="1" t="s">
        <v>16</v>
      </c>
      <c r="O15759" s="1">
        <v>55.2</v>
      </c>
      <c r="P15759" s="1">
        <v>1.0</v>
      </c>
    </row>
    <row r="15760">
      <c r="A15760" s="1" t="s">
        <v>29</v>
      </c>
      <c r="B15760" s="1" t="s">
        <v>18694</v>
      </c>
      <c r="C15760" s="2" t="s">
        <v>18673</v>
      </c>
      <c r="D15760" s="1" t="s">
        <v>19</v>
      </c>
      <c r="E15760" s="3" t="str">
        <f t="shared" ref="E15760:E15761" si="790">HYPERLINK("https://fyndiq.se/produkt/b96aad9902754ebc/", "2-Pack Samsung S23 FE - 9H Härdat Glass - Super Kvalitet 3D")</f>
        <v>2-Pack Samsung S23 FE - 9H Härdat Glass - Super Kvalitet 3D</v>
      </c>
      <c r="F15760" s="1" t="s">
        <v>67</v>
      </c>
      <c r="G15760" s="1" t="s">
        <v>68</v>
      </c>
      <c r="H15760" s="1" t="s">
        <v>69</v>
      </c>
      <c r="I15760" s="1" t="s">
        <v>16</v>
      </c>
      <c r="J15760" s="1" t="s">
        <v>23</v>
      </c>
      <c r="K15760" s="1" t="s">
        <v>16</v>
      </c>
      <c r="L15760" s="1" t="s">
        <v>16</v>
      </c>
      <c r="M15760" s="1" t="s">
        <v>16</v>
      </c>
      <c r="N15760" s="1" t="s">
        <v>16</v>
      </c>
      <c r="O15760" s="1">
        <v>63.2</v>
      </c>
      <c r="P15760" s="1">
        <v>1.0</v>
      </c>
    </row>
    <row r="15761">
      <c r="A15761" s="1" t="s">
        <v>29</v>
      </c>
      <c r="B15761" s="1" t="s">
        <v>18695</v>
      </c>
      <c r="C15761" s="2" t="s">
        <v>18673</v>
      </c>
      <c r="D15761" s="1" t="s">
        <v>19</v>
      </c>
      <c r="E15761" s="3" t="str">
        <f t="shared" si="790"/>
        <v>2-Pack Samsung S23 FE - 9H Härdat Glass - Super Kvalitet 3D</v>
      </c>
      <c r="F15761" s="1" t="s">
        <v>67</v>
      </c>
      <c r="G15761" s="1" t="s">
        <v>68</v>
      </c>
      <c r="H15761" s="1" t="s">
        <v>69</v>
      </c>
      <c r="I15761" s="1" t="s">
        <v>16</v>
      </c>
      <c r="J15761" s="1" t="s">
        <v>23</v>
      </c>
      <c r="K15761" s="1" t="s">
        <v>16</v>
      </c>
      <c r="L15761" s="1" t="s">
        <v>16</v>
      </c>
      <c r="M15761" s="1" t="s">
        <v>16</v>
      </c>
      <c r="N15761" s="1" t="s">
        <v>16</v>
      </c>
      <c r="O15761" s="1">
        <v>63.2</v>
      </c>
      <c r="P15761" s="1">
        <v>1.0</v>
      </c>
    </row>
    <row r="15762">
      <c r="A15762" s="1" t="s">
        <v>29</v>
      </c>
      <c r="B15762" s="1" t="s">
        <v>18696</v>
      </c>
      <c r="C15762" s="2" t="s">
        <v>18673</v>
      </c>
      <c r="D15762" s="1" t="s">
        <v>19</v>
      </c>
      <c r="E15762" s="3" t="str">
        <f>HYPERLINK("https://fyndiq.se/produkt/ac4c264f1c9a4420/", "Samsung Galaxy S20 5G - Härdat glas 9H-Super kvalitet 3D")</f>
        <v>Samsung Galaxy S20 5G - Härdat glas 9H-Super kvalitet 3D</v>
      </c>
      <c r="F15762" s="1" t="s">
        <v>937</v>
      </c>
      <c r="G15762" s="1" t="s">
        <v>938</v>
      </c>
      <c r="H15762" s="1" t="s">
        <v>939</v>
      </c>
      <c r="I15762" s="1" t="s">
        <v>16</v>
      </c>
      <c r="J15762" s="1" t="s">
        <v>23</v>
      </c>
      <c r="K15762" s="1" t="s">
        <v>16</v>
      </c>
      <c r="L15762" s="1" t="s">
        <v>16</v>
      </c>
      <c r="M15762" s="1" t="s">
        <v>16</v>
      </c>
      <c r="N15762" s="1" t="s">
        <v>16</v>
      </c>
      <c r="O15762" s="1">
        <v>63.2</v>
      </c>
      <c r="P15762" s="1">
        <v>1.0</v>
      </c>
    </row>
    <row r="15763">
      <c r="A15763" s="1" t="s">
        <v>29</v>
      </c>
      <c r="B15763" s="1" t="s">
        <v>18697</v>
      </c>
      <c r="C15763" s="2" t="s">
        <v>18673</v>
      </c>
      <c r="D15763" s="1" t="s">
        <v>19</v>
      </c>
      <c r="E15763" s="3" t="str">
        <f t="shared" ref="E15763:E15764" si="791">HYPERLINK("https://fyndiq.se/produkt/80d04410f9c744e2/", "2-Pack Samsung S23 Ultra - 9H Härdat Glass - 3D Super Kvalitet Skärmskydd")</f>
        <v>2-Pack Samsung S23 Ultra - 9H Härdat Glass - 3D Super Kvalitet Skärmskydd</v>
      </c>
      <c r="F15763" s="1" t="s">
        <v>2144</v>
      </c>
      <c r="G15763" s="1" t="s">
        <v>2145</v>
      </c>
      <c r="H15763" s="1" t="s">
        <v>2146</v>
      </c>
      <c r="I15763" s="1" t="s">
        <v>16</v>
      </c>
      <c r="J15763" s="1" t="s">
        <v>23</v>
      </c>
      <c r="K15763" s="1" t="s">
        <v>16</v>
      </c>
      <c r="L15763" s="1" t="s">
        <v>16</v>
      </c>
      <c r="M15763" s="1" t="s">
        <v>16</v>
      </c>
      <c r="N15763" s="1" t="s">
        <v>16</v>
      </c>
      <c r="O15763" s="1">
        <v>63.2</v>
      </c>
      <c r="P15763" s="1">
        <v>1.0</v>
      </c>
    </row>
    <row r="15764">
      <c r="A15764" s="1" t="s">
        <v>29</v>
      </c>
      <c r="B15764" s="1" t="s">
        <v>18698</v>
      </c>
      <c r="C15764" s="2" t="s">
        <v>18673</v>
      </c>
      <c r="D15764" s="1" t="s">
        <v>19</v>
      </c>
      <c r="E15764" s="3" t="str">
        <f t="shared" si="791"/>
        <v>2-Pack Samsung S23 Ultra - 9H Härdat Glass - 3D Super Kvalitet Skärmskydd</v>
      </c>
      <c r="F15764" s="1" t="s">
        <v>2144</v>
      </c>
      <c r="G15764" s="1" t="s">
        <v>2145</v>
      </c>
      <c r="H15764" s="1" t="s">
        <v>2146</v>
      </c>
      <c r="I15764" s="1" t="s">
        <v>16</v>
      </c>
      <c r="J15764" s="1" t="s">
        <v>23</v>
      </c>
      <c r="K15764" s="1" t="s">
        <v>16</v>
      </c>
      <c r="L15764" s="1" t="s">
        <v>16</v>
      </c>
      <c r="M15764" s="1" t="s">
        <v>16</v>
      </c>
      <c r="N15764" s="1" t="s">
        <v>16</v>
      </c>
      <c r="O15764" s="1">
        <v>63.2</v>
      </c>
      <c r="P15764" s="1">
        <v>1.0</v>
      </c>
    </row>
    <row r="15765">
      <c r="A15765" s="1" t="s">
        <v>29</v>
      </c>
      <c r="B15765" s="1" t="s">
        <v>18699</v>
      </c>
      <c r="C15765" s="2" t="s">
        <v>18673</v>
      </c>
      <c r="D15765" s="1" t="s">
        <v>19</v>
      </c>
      <c r="E15765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5765" s="1" t="s">
        <v>4412</v>
      </c>
      <c r="G15765" s="1" t="s">
        <v>4413</v>
      </c>
      <c r="H15765" s="1" t="s">
        <v>4414</v>
      </c>
      <c r="I15765" s="1" t="s">
        <v>16</v>
      </c>
      <c r="J15765" s="1" t="s">
        <v>23</v>
      </c>
      <c r="K15765" s="1" t="s">
        <v>16</v>
      </c>
      <c r="L15765" s="1" t="s">
        <v>16</v>
      </c>
      <c r="M15765" s="1" t="s">
        <v>16</v>
      </c>
      <c r="N15765" s="1" t="s">
        <v>16</v>
      </c>
      <c r="O15765" s="1">
        <v>63.2</v>
      </c>
      <c r="P15765" s="1">
        <v>1.0</v>
      </c>
    </row>
    <row r="15766">
      <c r="A15766" s="1" t="s">
        <v>29</v>
      </c>
      <c r="B15766" s="1" t="s">
        <v>18700</v>
      </c>
      <c r="C15766" s="2" t="s">
        <v>18673</v>
      </c>
      <c r="D15766" s="1" t="s">
        <v>19</v>
      </c>
      <c r="E15766" s="3" t="str">
        <f>HYPERLINK("https://fyndiq.se/produkt/a047b5d99d58461d/", "2-Pack Google Pixel 6A - Härdat glas 9H - Super kvalitet 3D")</f>
        <v>2-Pack Google Pixel 6A - Härdat glas 9H - Super kvalitet 3D</v>
      </c>
      <c r="F15766" s="1" t="s">
        <v>1205</v>
      </c>
      <c r="G15766" s="1" t="s">
        <v>1206</v>
      </c>
      <c r="H15766" s="1" t="s">
        <v>1207</v>
      </c>
      <c r="I15766" s="1" t="s">
        <v>16</v>
      </c>
      <c r="J15766" s="1" t="s">
        <v>23</v>
      </c>
      <c r="K15766" s="1" t="s">
        <v>16</v>
      </c>
      <c r="L15766" s="1" t="s">
        <v>16</v>
      </c>
      <c r="M15766" s="1" t="s">
        <v>16</v>
      </c>
      <c r="N15766" s="1" t="s">
        <v>16</v>
      </c>
      <c r="O15766" s="1">
        <v>63.2</v>
      </c>
      <c r="P15766" s="1">
        <v>1.0</v>
      </c>
    </row>
    <row r="15767">
      <c r="A15767" s="1" t="s">
        <v>29</v>
      </c>
      <c r="B15767" s="1" t="s">
        <v>18701</v>
      </c>
      <c r="C15767" s="2" t="s">
        <v>18673</v>
      </c>
      <c r="D15767" s="1" t="s">
        <v>19</v>
      </c>
      <c r="E15767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5767" s="1" t="s">
        <v>760</v>
      </c>
      <c r="G15767" s="1" t="s">
        <v>761</v>
      </c>
      <c r="H15767" s="1" t="s">
        <v>762</v>
      </c>
      <c r="I15767" s="1" t="s">
        <v>16</v>
      </c>
      <c r="J15767" s="1" t="s">
        <v>23</v>
      </c>
      <c r="K15767" s="1" t="s">
        <v>16</v>
      </c>
      <c r="L15767" s="1" t="s">
        <v>16</v>
      </c>
      <c r="M15767" s="1" t="s">
        <v>16</v>
      </c>
      <c r="N15767" s="1" t="s">
        <v>16</v>
      </c>
      <c r="O15767" s="1">
        <v>63.2</v>
      </c>
      <c r="P15767" s="1">
        <v>2.0</v>
      </c>
    </row>
    <row r="15768">
      <c r="A15768" s="1" t="s">
        <v>29</v>
      </c>
      <c r="B15768" s="1" t="s">
        <v>18702</v>
      </c>
      <c r="C15768" s="2" t="s">
        <v>18673</v>
      </c>
      <c r="D15768" s="1" t="s">
        <v>19</v>
      </c>
      <c r="E1576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5768" s="1" t="s">
        <v>729</v>
      </c>
      <c r="G15768" s="1" t="s">
        <v>730</v>
      </c>
      <c r="H15768" s="1" t="s">
        <v>731</v>
      </c>
      <c r="I15768" s="1" t="s">
        <v>16</v>
      </c>
      <c r="J15768" s="1" t="s">
        <v>23</v>
      </c>
      <c r="K15768" s="1" t="s">
        <v>16</v>
      </c>
      <c r="L15768" s="1" t="s">
        <v>16</v>
      </c>
      <c r="M15768" s="1" t="s">
        <v>16</v>
      </c>
      <c r="N15768" s="1" t="s">
        <v>16</v>
      </c>
      <c r="O15768" s="1">
        <v>63.2</v>
      </c>
      <c r="P15768" s="1">
        <v>1.0</v>
      </c>
    </row>
    <row r="15769">
      <c r="A15769" s="1" t="s">
        <v>29</v>
      </c>
      <c r="B15769" s="1" t="s">
        <v>18703</v>
      </c>
      <c r="C15769" s="2" t="s">
        <v>18673</v>
      </c>
      <c r="D15769" s="1" t="s">
        <v>19</v>
      </c>
      <c r="E15769" s="3" t="str">
        <f t="shared" ref="E15769:E15770" si="792">HYPERLINK("https://fyndiq.se/produkt/a00b62acc6644fd2/", "2-Pack Samsung Galaxy S10 - Härdat glas 9H – Super kvalitet 3D")</f>
        <v>2-Pack Samsung Galaxy S10 - Härdat glas 9H – Super kvalitet 3D</v>
      </c>
      <c r="F15769" s="1" t="s">
        <v>1291</v>
      </c>
      <c r="G15769" s="1" t="s">
        <v>1292</v>
      </c>
      <c r="H15769" s="1" t="s">
        <v>1293</v>
      </c>
      <c r="I15769" s="1" t="s">
        <v>16</v>
      </c>
      <c r="J15769" s="1" t="s">
        <v>23</v>
      </c>
      <c r="K15769" s="1" t="s">
        <v>16</v>
      </c>
      <c r="L15769" s="1" t="s">
        <v>16</v>
      </c>
      <c r="M15769" s="1" t="s">
        <v>16</v>
      </c>
      <c r="N15769" s="1" t="s">
        <v>16</v>
      </c>
      <c r="O15769" s="1">
        <v>63.2</v>
      </c>
      <c r="P15769" s="1">
        <v>1.0</v>
      </c>
    </row>
    <row r="15770">
      <c r="A15770" s="1" t="s">
        <v>29</v>
      </c>
      <c r="B15770" s="1" t="s">
        <v>18704</v>
      </c>
      <c r="C15770" s="2" t="s">
        <v>18673</v>
      </c>
      <c r="D15770" s="1" t="s">
        <v>19</v>
      </c>
      <c r="E15770" s="3" t="str">
        <f t="shared" si="792"/>
        <v>2-Pack Samsung Galaxy S10 - Härdat glas 9H – Super kvalitet 3D</v>
      </c>
      <c r="F15770" s="1" t="s">
        <v>1291</v>
      </c>
      <c r="G15770" s="1" t="s">
        <v>1292</v>
      </c>
      <c r="H15770" s="1" t="s">
        <v>1293</v>
      </c>
      <c r="I15770" s="1" t="s">
        <v>16</v>
      </c>
      <c r="J15770" s="1" t="s">
        <v>23</v>
      </c>
      <c r="K15770" s="1" t="s">
        <v>16</v>
      </c>
      <c r="L15770" s="1" t="s">
        <v>16</v>
      </c>
      <c r="M15770" s="1" t="s">
        <v>16</v>
      </c>
      <c r="N15770" s="1" t="s">
        <v>16</v>
      </c>
      <c r="O15770" s="1">
        <v>63.2</v>
      </c>
      <c r="P15770" s="1">
        <v>1.0</v>
      </c>
    </row>
    <row r="15771">
      <c r="A15771" s="1" t="s">
        <v>29</v>
      </c>
      <c r="B15771" s="1" t="s">
        <v>18705</v>
      </c>
      <c r="C15771" s="2" t="s">
        <v>18673</v>
      </c>
      <c r="D15771" s="1" t="s">
        <v>19</v>
      </c>
      <c r="E15771" s="3" t="str">
        <f>HYPERLINK("https://fyndiq.se/produkt/f24ab07311cb4672/", "OnePlus 9 Pro 5G - Härdat Glas 9H - Super kvalitet - 3D Skärmskydd")</f>
        <v>OnePlus 9 Pro 5G - Härdat Glas 9H - Super kvalitet - 3D Skärmskydd</v>
      </c>
      <c r="F15771" s="1" t="s">
        <v>4604</v>
      </c>
      <c r="G15771" s="1" t="s">
        <v>4605</v>
      </c>
      <c r="H15771" s="1" t="s">
        <v>4606</v>
      </c>
      <c r="I15771" s="1" t="s">
        <v>16</v>
      </c>
      <c r="J15771" s="1" t="s">
        <v>23</v>
      </c>
      <c r="K15771" s="1" t="s">
        <v>16</v>
      </c>
      <c r="L15771" s="1" t="s">
        <v>16</v>
      </c>
      <c r="M15771" s="1" t="s">
        <v>16</v>
      </c>
      <c r="N15771" s="1" t="s">
        <v>16</v>
      </c>
      <c r="O15771" s="1">
        <v>63.2</v>
      </c>
      <c r="P15771" s="1">
        <v>1.0</v>
      </c>
    </row>
    <row r="15772">
      <c r="A15772" s="1" t="s">
        <v>29</v>
      </c>
      <c r="B15772" s="1" t="s">
        <v>18706</v>
      </c>
      <c r="C15772" s="2" t="s">
        <v>18673</v>
      </c>
      <c r="D15772" s="1" t="s">
        <v>19</v>
      </c>
      <c r="E15772" s="3" t="str">
        <f t="shared" ref="E15772:E15773" si="793">HYPERLINK("https://fyndiq.se/produkt/dfe28e565d2e4c8d/", "2 Pack Samsung S21 FE - 9H Härdat Glass - Super Kvalitet 3D")</f>
        <v>2 Pack Samsung S21 FE - 9H Härdat Glass - Super Kvalitet 3D</v>
      </c>
      <c r="F15772" s="1" t="s">
        <v>276</v>
      </c>
      <c r="G15772" s="1" t="s">
        <v>277</v>
      </c>
      <c r="H15772" s="1" t="s">
        <v>278</v>
      </c>
      <c r="I15772" s="1" t="s">
        <v>16</v>
      </c>
      <c r="J15772" s="1" t="s">
        <v>23</v>
      </c>
      <c r="K15772" s="1" t="s">
        <v>16</v>
      </c>
      <c r="L15772" s="1" t="s">
        <v>16</v>
      </c>
      <c r="M15772" s="1" t="s">
        <v>16</v>
      </c>
      <c r="N15772" s="1" t="s">
        <v>16</v>
      </c>
      <c r="O15772" s="1">
        <v>63.2</v>
      </c>
      <c r="P15772" s="1">
        <v>1.0</v>
      </c>
    </row>
    <row r="15773">
      <c r="A15773" s="1" t="s">
        <v>29</v>
      </c>
      <c r="B15773" s="1" t="s">
        <v>18707</v>
      </c>
      <c r="C15773" s="2" t="s">
        <v>18673</v>
      </c>
      <c r="D15773" s="1" t="s">
        <v>19</v>
      </c>
      <c r="E15773" s="3" t="str">
        <f t="shared" si="793"/>
        <v>2 Pack Samsung S21 FE - 9H Härdat Glass - Super Kvalitet 3D</v>
      </c>
      <c r="F15773" s="1" t="s">
        <v>276</v>
      </c>
      <c r="G15773" s="1" t="s">
        <v>277</v>
      </c>
      <c r="H15773" s="1" t="s">
        <v>278</v>
      </c>
      <c r="I15773" s="1" t="s">
        <v>16</v>
      </c>
      <c r="J15773" s="1" t="s">
        <v>23</v>
      </c>
      <c r="K15773" s="1" t="s">
        <v>16</v>
      </c>
      <c r="L15773" s="1" t="s">
        <v>16</v>
      </c>
      <c r="M15773" s="1" t="s">
        <v>16</v>
      </c>
      <c r="N15773" s="1" t="s">
        <v>16</v>
      </c>
      <c r="O15773" s="1">
        <v>63.2</v>
      </c>
      <c r="P15773" s="1">
        <v>1.0</v>
      </c>
    </row>
    <row r="15774">
      <c r="A15774" s="1" t="s">
        <v>29</v>
      </c>
      <c r="B15774" s="1" t="s">
        <v>18708</v>
      </c>
      <c r="C15774" s="2" t="s">
        <v>18673</v>
      </c>
      <c r="D15774" s="1" t="s">
        <v>19</v>
      </c>
      <c r="E15774" s="3" t="str">
        <f>HYPERLINK("https://fyndiq.se/produkt/1e8f6bb5ed7344de/", "2-Pack Samsung Galaxy s10 Plus - Härdat glas 9H - Super kvalitet")</f>
        <v>2-Pack Samsung Galaxy s10 Plus - Härdat glas 9H - Super kvalitet</v>
      </c>
      <c r="F15774" s="1" t="s">
        <v>1508</v>
      </c>
      <c r="G15774" s="1" t="s">
        <v>1509</v>
      </c>
      <c r="H15774" s="1" t="s">
        <v>1510</v>
      </c>
      <c r="I15774" s="1" t="s">
        <v>16</v>
      </c>
      <c r="J15774" s="1" t="s">
        <v>23</v>
      </c>
      <c r="K15774" s="1" t="s">
        <v>16</v>
      </c>
      <c r="L15774" s="1" t="s">
        <v>16</v>
      </c>
      <c r="M15774" s="1" t="s">
        <v>16</v>
      </c>
      <c r="N15774" s="1" t="s">
        <v>16</v>
      </c>
      <c r="O15774" s="1">
        <v>63.2</v>
      </c>
      <c r="P15774" s="1">
        <v>1.0</v>
      </c>
    </row>
    <row r="15775">
      <c r="A15775" s="1" t="s">
        <v>29</v>
      </c>
      <c r="B15775" s="1" t="s">
        <v>18709</v>
      </c>
      <c r="C15775" s="2" t="s">
        <v>18673</v>
      </c>
      <c r="D15775" s="1" t="s">
        <v>19</v>
      </c>
      <c r="E15775" s="3" t="str">
        <f>HYPERLINK("https://fyndiq.se/produkt/dfe28e565d2e4c8d/", "2 Pack Samsung S21 FE - 9H Härdat Glass - Super Kvalitet 3D")</f>
        <v>2 Pack Samsung S21 FE - 9H Härdat Glass - Super Kvalitet 3D</v>
      </c>
      <c r="F15775" s="1" t="s">
        <v>276</v>
      </c>
      <c r="G15775" s="1" t="s">
        <v>277</v>
      </c>
      <c r="H15775" s="1" t="s">
        <v>278</v>
      </c>
      <c r="I15775" s="1" t="s">
        <v>16</v>
      </c>
      <c r="J15775" s="1" t="s">
        <v>23</v>
      </c>
      <c r="K15775" s="1" t="s">
        <v>16</v>
      </c>
      <c r="L15775" s="1" t="s">
        <v>16</v>
      </c>
      <c r="M15775" s="1" t="s">
        <v>16</v>
      </c>
      <c r="N15775" s="1" t="s">
        <v>16</v>
      </c>
      <c r="O15775" s="1">
        <v>63.2</v>
      </c>
      <c r="P15775" s="1">
        <v>1.0</v>
      </c>
    </row>
    <row r="15776">
      <c r="A15776" s="1" t="s">
        <v>29</v>
      </c>
      <c r="B15776" s="1" t="s">
        <v>18710</v>
      </c>
      <c r="C15776" s="2" t="s">
        <v>18673</v>
      </c>
      <c r="D15776" s="1" t="s">
        <v>19</v>
      </c>
      <c r="E15776" s="3" t="str">
        <f>HYPERLINK("https://fyndiq.se/produkt/fc0688ffd0534ad2/", "2 Pack Samsung Galaxy Note 20 5G -Härdat glas 9H -Super kvalitet")</f>
        <v>2 Pack Samsung Galaxy Note 20 5G -Härdat glas 9H -Super kvalitet</v>
      </c>
      <c r="F15776" s="1" t="s">
        <v>948</v>
      </c>
      <c r="G15776" s="1" t="s">
        <v>949</v>
      </c>
      <c r="H15776" s="1" t="s">
        <v>950</v>
      </c>
      <c r="I15776" s="1" t="s">
        <v>16</v>
      </c>
      <c r="J15776" s="1" t="s">
        <v>23</v>
      </c>
      <c r="K15776" s="1" t="s">
        <v>16</v>
      </c>
      <c r="L15776" s="1" t="s">
        <v>16</v>
      </c>
      <c r="M15776" s="1" t="s">
        <v>16</v>
      </c>
      <c r="N15776" s="1" t="s">
        <v>16</v>
      </c>
      <c r="O15776" s="1">
        <v>63.2</v>
      </c>
      <c r="P15776" s="1">
        <v>1.0</v>
      </c>
    </row>
    <row r="15777">
      <c r="A15777" s="1" t="s">
        <v>29</v>
      </c>
      <c r="B15777" s="1" t="s">
        <v>18711</v>
      </c>
      <c r="C15777" s="2" t="s">
        <v>18673</v>
      </c>
      <c r="D15777" s="1" t="s">
        <v>19</v>
      </c>
      <c r="E15777" s="3" t="str">
        <f>HYPERLINK("https://fyndiq.se/produkt/f55f4166901e41a7/", "2-Pack Xiaomi Redmi Note 13 Pro - Härdat glas 9H - Super kvalitet 3D Skärmskydd")</f>
        <v>2-Pack Xiaomi Redmi Note 13 Pro - Härdat glas 9H - Super kvalitet 3D Skärmskydd</v>
      </c>
      <c r="F15777" s="1" t="s">
        <v>4385</v>
      </c>
      <c r="G15777" s="1" t="s">
        <v>4386</v>
      </c>
      <c r="H15777" s="1" t="s">
        <v>4387</v>
      </c>
      <c r="I15777" s="1" t="s">
        <v>1230</v>
      </c>
      <c r="J15777" s="1" t="s">
        <v>23</v>
      </c>
      <c r="K15777" s="1" t="s">
        <v>16</v>
      </c>
      <c r="L15777" s="1" t="s">
        <v>16</v>
      </c>
      <c r="M15777" s="1" t="s">
        <v>16</v>
      </c>
      <c r="N15777" s="1" t="s">
        <v>16</v>
      </c>
      <c r="O15777" s="1">
        <v>63.2</v>
      </c>
      <c r="P15777" s="1">
        <v>1.0</v>
      </c>
    </row>
    <row r="15778">
      <c r="A15778" s="1" t="s">
        <v>29</v>
      </c>
      <c r="B15778" s="1" t="s">
        <v>18712</v>
      </c>
      <c r="C15778" s="2" t="s">
        <v>18673</v>
      </c>
      <c r="D15778" s="1" t="s">
        <v>19</v>
      </c>
      <c r="E15778" s="3" t="str">
        <f>HYPERLINK("https://fyndiq.se/produkt/311d90a74d234421/", "2 Pack Xiaomi 12 - Härdat glas 9H-Super kvalitet 3D Skärmskydd")</f>
        <v>2 Pack Xiaomi 12 - Härdat glas 9H-Super kvalitet 3D Skärmskydd</v>
      </c>
      <c r="F15778" s="1" t="s">
        <v>582</v>
      </c>
      <c r="G15778" s="1" t="s">
        <v>583</v>
      </c>
      <c r="H15778" s="1" t="s">
        <v>584</v>
      </c>
      <c r="I15778" s="1" t="s">
        <v>16</v>
      </c>
      <c r="J15778" s="1" t="s">
        <v>23</v>
      </c>
      <c r="K15778" s="1" t="s">
        <v>16</v>
      </c>
      <c r="L15778" s="1" t="s">
        <v>16</v>
      </c>
      <c r="M15778" s="1" t="s">
        <v>16</v>
      </c>
      <c r="N15778" s="1" t="s">
        <v>16</v>
      </c>
      <c r="O15778" s="1">
        <v>63.2</v>
      </c>
      <c r="P15778" s="1">
        <v>1.0</v>
      </c>
    </row>
    <row r="15779">
      <c r="A15779" s="1" t="s">
        <v>29</v>
      </c>
      <c r="B15779" s="1" t="s">
        <v>18713</v>
      </c>
      <c r="C15779" s="2" t="s">
        <v>18673</v>
      </c>
      <c r="D15779" s="1" t="s">
        <v>19</v>
      </c>
      <c r="E15779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5779" s="1" t="s">
        <v>3577</v>
      </c>
      <c r="G15779" s="1" t="s">
        <v>3578</v>
      </c>
      <c r="H15779" s="1" t="s">
        <v>3579</v>
      </c>
      <c r="I15779" s="1" t="s">
        <v>16</v>
      </c>
      <c r="J15779" s="1" t="s">
        <v>23</v>
      </c>
      <c r="K15779" s="1" t="s">
        <v>16</v>
      </c>
      <c r="L15779" s="1" t="s">
        <v>16</v>
      </c>
      <c r="M15779" s="1" t="s">
        <v>16</v>
      </c>
      <c r="N15779" s="1" t="s">
        <v>16</v>
      </c>
      <c r="O15779" s="1">
        <v>63.2</v>
      </c>
      <c r="P15779" s="1">
        <v>1.0</v>
      </c>
    </row>
    <row r="15780">
      <c r="A15780" s="1" t="s">
        <v>29</v>
      </c>
      <c r="B15780" s="1" t="s">
        <v>18714</v>
      </c>
      <c r="C15780" s="2" t="s">
        <v>18673</v>
      </c>
      <c r="D15780" s="1" t="s">
        <v>19</v>
      </c>
      <c r="E15780" s="3" t="str">
        <f>HYPERLINK("https://fyndiq.se/produkt/a00b62acc6644fd2/", "2-Pack Samsung Galaxy S10 - Härdat glas 9H – Super kvalitet 3D")</f>
        <v>2-Pack Samsung Galaxy S10 - Härdat glas 9H – Super kvalitet 3D</v>
      </c>
      <c r="F15780" s="1" t="s">
        <v>1291</v>
      </c>
      <c r="G15780" s="1" t="s">
        <v>1292</v>
      </c>
      <c r="H15780" s="1" t="s">
        <v>1293</v>
      </c>
      <c r="I15780" s="1" t="s">
        <v>16</v>
      </c>
      <c r="J15780" s="1" t="s">
        <v>23</v>
      </c>
      <c r="K15780" s="1" t="s">
        <v>16</v>
      </c>
      <c r="L15780" s="1" t="s">
        <v>16</v>
      </c>
      <c r="M15780" s="1" t="s">
        <v>16</v>
      </c>
      <c r="N15780" s="1" t="s">
        <v>16</v>
      </c>
      <c r="O15780" s="1">
        <v>63.2</v>
      </c>
      <c r="P15780" s="1">
        <v>1.0</v>
      </c>
    </row>
    <row r="15781">
      <c r="A15781" s="1" t="s">
        <v>29</v>
      </c>
      <c r="B15781" s="1" t="s">
        <v>18715</v>
      </c>
      <c r="C15781" s="2" t="s">
        <v>18673</v>
      </c>
      <c r="D15781" s="1" t="s">
        <v>19</v>
      </c>
      <c r="E15781" s="3" t="str">
        <f>HYPERLINK("https://fyndiq.se/produkt/13429430b0324fde/", "2-Pack Samsung Galaxy A23 5G - Härdat Glas 9H - Super Kvalitet 3D")</f>
        <v>2-Pack Samsung Galaxy A23 5G - Härdat Glas 9H - Super Kvalitet 3D</v>
      </c>
      <c r="F15781" s="1" t="s">
        <v>1761</v>
      </c>
      <c r="G15781" s="1" t="s">
        <v>1762</v>
      </c>
      <c r="H15781" s="1" t="s">
        <v>1763</v>
      </c>
      <c r="I15781" s="1" t="s">
        <v>16</v>
      </c>
      <c r="J15781" s="1" t="s">
        <v>23</v>
      </c>
      <c r="K15781" s="1" t="s">
        <v>16</v>
      </c>
      <c r="L15781" s="1" t="s">
        <v>16</v>
      </c>
      <c r="M15781" s="1" t="s">
        <v>16</v>
      </c>
      <c r="N15781" s="1" t="s">
        <v>16</v>
      </c>
      <c r="O15781" s="1">
        <v>63.2</v>
      </c>
      <c r="P15781" s="1">
        <v>1.0</v>
      </c>
    </row>
    <row r="15782">
      <c r="A15782" s="1" t="s">
        <v>29</v>
      </c>
      <c r="B15782" s="1" t="s">
        <v>18716</v>
      </c>
      <c r="C15782" s="2" t="s">
        <v>18673</v>
      </c>
      <c r="D15782" s="1" t="s">
        <v>19</v>
      </c>
      <c r="E15782" s="3" t="str">
        <f>HYPERLINK("https://fyndiq.se/produkt/9186f72622b34ee6/", "2 Pack Samsung Galaxy A40 - Härdat glas 9H - Super kvalitet 3D")</f>
        <v>2 Pack Samsung Galaxy A40 - Härdat glas 9H - Super kvalitet 3D</v>
      </c>
      <c r="F15782" s="1" t="s">
        <v>2452</v>
      </c>
      <c r="G15782" s="1" t="s">
        <v>2453</v>
      </c>
      <c r="H15782" s="1" t="s">
        <v>2454</v>
      </c>
      <c r="I15782" s="1" t="s">
        <v>16</v>
      </c>
      <c r="J15782" s="1" t="s">
        <v>23</v>
      </c>
      <c r="K15782" s="1" t="s">
        <v>16</v>
      </c>
      <c r="L15782" s="1" t="s">
        <v>16</v>
      </c>
      <c r="M15782" s="1" t="s">
        <v>16</v>
      </c>
      <c r="N15782" s="1" t="s">
        <v>16</v>
      </c>
      <c r="O15782" s="1">
        <v>63.2</v>
      </c>
      <c r="P15782" s="1">
        <v>1.0</v>
      </c>
    </row>
    <row r="15783">
      <c r="A15783" s="1" t="s">
        <v>29</v>
      </c>
      <c r="B15783" s="1" t="s">
        <v>18717</v>
      </c>
      <c r="C15783" s="2" t="s">
        <v>18673</v>
      </c>
      <c r="D15783" s="1" t="s">
        <v>19</v>
      </c>
      <c r="E15783" s="3" t="str">
        <f>HYPERLINK("https://fyndiq.se/produkt/aeba6191677846f3/", "2 Pack Xiaomi Redmi 9AT - Härdat Glas 9H - Super kvalitet 3D Skärmskydd")</f>
        <v>2 Pack Xiaomi Redmi 9AT - Härdat Glas 9H - Super kvalitet 3D Skärmskydd</v>
      </c>
      <c r="F15783" s="1" t="s">
        <v>16251</v>
      </c>
      <c r="G15783" s="1" t="s">
        <v>16252</v>
      </c>
      <c r="H15783" s="1" t="s">
        <v>16253</v>
      </c>
      <c r="I15783" s="1" t="s">
        <v>16</v>
      </c>
      <c r="J15783" s="1" t="s">
        <v>23</v>
      </c>
      <c r="K15783" s="1" t="s">
        <v>16</v>
      </c>
      <c r="L15783" s="1" t="s">
        <v>16</v>
      </c>
      <c r="M15783" s="1" t="s">
        <v>16</v>
      </c>
      <c r="N15783" s="1" t="s">
        <v>16</v>
      </c>
      <c r="O15783" s="1">
        <v>63.2</v>
      </c>
      <c r="P15783" s="1">
        <v>1.0</v>
      </c>
    </row>
    <row r="15784">
      <c r="A15784" s="1" t="s">
        <v>29</v>
      </c>
      <c r="B15784" s="1" t="s">
        <v>18718</v>
      </c>
      <c r="C15784" s="2" t="s">
        <v>18673</v>
      </c>
      <c r="D15784" s="1" t="s">
        <v>19</v>
      </c>
      <c r="E15784" s="3" t="str">
        <f>HYPERLINK("https://fyndiq.se/produkt/860c7ae305b54883/", "2 Pack Samsung S21 Ultra 5G - Härdat glas 9H - Super kvalitet 3D")</f>
        <v>2 Pack Samsung S21 Ultra 5G - Härdat glas 9H - Super kvalitet 3D</v>
      </c>
      <c r="F15784" s="1" t="s">
        <v>649</v>
      </c>
      <c r="G15784" s="1" t="s">
        <v>650</v>
      </c>
      <c r="H15784" s="1" t="s">
        <v>651</v>
      </c>
      <c r="I15784" s="1" t="s">
        <v>16</v>
      </c>
      <c r="J15784" s="1" t="s">
        <v>23</v>
      </c>
      <c r="K15784" s="1" t="s">
        <v>16</v>
      </c>
      <c r="L15784" s="1" t="s">
        <v>16</v>
      </c>
      <c r="M15784" s="1" t="s">
        <v>16</v>
      </c>
      <c r="N15784" s="1" t="s">
        <v>16</v>
      </c>
      <c r="O15784" s="1">
        <v>63.2</v>
      </c>
      <c r="P15784" s="1">
        <v>1.0</v>
      </c>
    </row>
    <row r="15785">
      <c r="A15785" s="1" t="s">
        <v>29</v>
      </c>
      <c r="B15785" s="1" t="s">
        <v>18719</v>
      </c>
      <c r="C15785" s="2" t="s">
        <v>18673</v>
      </c>
      <c r="D15785" s="1" t="s">
        <v>19</v>
      </c>
      <c r="E15785" s="3" t="str">
        <f>HYPERLINK("https://fyndiq.se/produkt/533d0ddc5dd84c00/", "2-Pack iPhone 14 - skärmskydd &amp; linsskydd - härdat glas 9H")</f>
        <v>2-Pack iPhone 14 - skärmskydd &amp; linsskydd - härdat glas 9H</v>
      </c>
      <c r="F15785" s="1" t="s">
        <v>841</v>
      </c>
      <c r="G15785" s="1" t="s">
        <v>842</v>
      </c>
      <c r="H15785" s="1" t="s">
        <v>843</v>
      </c>
      <c r="I15785" s="1" t="s">
        <v>16</v>
      </c>
      <c r="J15785" s="1" t="s">
        <v>23</v>
      </c>
      <c r="K15785" s="1" t="s">
        <v>16</v>
      </c>
      <c r="L15785" s="1" t="s">
        <v>16</v>
      </c>
      <c r="M15785" s="1" t="s">
        <v>16</v>
      </c>
      <c r="N15785" s="1" t="s">
        <v>16</v>
      </c>
      <c r="O15785" s="1">
        <v>63.2</v>
      </c>
      <c r="P15785" s="1">
        <v>1.0</v>
      </c>
    </row>
    <row r="15786">
      <c r="A15786" s="1" t="s">
        <v>29</v>
      </c>
      <c r="B15786" s="1" t="s">
        <v>18720</v>
      </c>
      <c r="C15786" s="2" t="s">
        <v>18673</v>
      </c>
      <c r="D15786" s="1" t="s">
        <v>19</v>
      </c>
      <c r="E15786" s="3" t="str">
        <f>HYPERLINK("https://fyndiq.se/produkt/2a9c08e4daf04aed/", "2-Pack Xiaomi 12T Pro - Härdat Glas 9H - Super kvalitet 3D Skärmskydd")</f>
        <v>2-Pack Xiaomi 12T Pro - Härdat Glas 9H - Super kvalitet 3D Skärmskydd</v>
      </c>
      <c r="F15786" s="1" t="s">
        <v>376</v>
      </c>
      <c r="G15786" s="1" t="s">
        <v>377</v>
      </c>
      <c r="H15786" s="1" t="s">
        <v>378</v>
      </c>
      <c r="I15786" s="1" t="s">
        <v>16</v>
      </c>
      <c r="J15786" s="1" t="s">
        <v>23</v>
      </c>
      <c r="K15786" s="1" t="s">
        <v>16</v>
      </c>
      <c r="L15786" s="1" t="s">
        <v>16</v>
      </c>
      <c r="M15786" s="1" t="s">
        <v>16</v>
      </c>
      <c r="N15786" s="1" t="s">
        <v>16</v>
      </c>
      <c r="O15786" s="1">
        <v>63.2</v>
      </c>
      <c r="P15786" s="1">
        <v>1.0</v>
      </c>
    </row>
    <row r="15787">
      <c r="A15787" s="1" t="s">
        <v>29</v>
      </c>
      <c r="B15787" s="1" t="s">
        <v>18721</v>
      </c>
      <c r="C15787" s="2" t="s">
        <v>18673</v>
      </c>
      <c r="D15787" s="1" t="s">
        <v>19</v>
      </c>
      <c r="E15787" s="3" t="str">
        <f>HYPERLINK("https://fyndiq.se/produkt/adb4de0f77004241/", "2-Pack Xiaomi 13T 5G - Härdat glas 9H - Super kvalitet 3D Skärmskydd")</f>
        <v>2-Pack Xiaomi 13T 5G - Härdat glas 9H - Super kvalitet 3D Skärmskydd</v>
      </c>
      <c r="F15787" s="1" t="s">
        <v>1139</v>
      </c>
      <c r="G15787" s="1" t="s">
        <v>1140</v>
      </c>
      <c r="H15787" s="1" t="s">
        <v>1141</v>
      </c>
      <c r="I15787" s="1" t="s">
        <v>16</v>
      </c>
      <c r="J15787" s="1" t="s">
        <v>23</v>
      </c>
      <c r="K15787" s="1" t="s">
        <v>16</v>
      </c>
      <c r="L15787" s="1" t="s">
        <v>16</v>
      </c>
      <c r="M15787" s="1" t="s">
        <v>16</v>
      </c>
      <c r="N15787" s="1" t="s">
        <v>16</v>
      </c>
      <c r="O15787" s="1">
        <v>63.2</v>
      </c>
      <c r="P15787" s="1">
        <v>1.0</v>
      </c>
    </row>
    <row r="15788">
      <c r="A15788" s="1" t="s">
        <v>29</v>
      </c>
      <c r="B15788" s="1" t="s">
        <v>18722</v>
      </c>
      <c r="C15788" s="2" t="s">
        <v>18673</v>
      </c>
      <c r="D15788" s="1" t="s">
        <v>19</v>
      </c>
      <c r="E15788" s="3" t="str">
        <f>HYPERLINK("https://fyndiq.se/produkt/ef10e4ba492c46df/", "2-Pack Samsung S23 FE 5G - 9H Härdat Glass - Super Kvalitet 3D")</f>
        <v>2-Pack Samsung S23 FE 5G - 9H Härdat Glass - Super Kvalitet 3D</v>
      </c>
      <c r="F15788" s="1" t="s">
        <v>2521</v>
      </c>
      <c r="G15788" s="1" t="s">
        <v>2522</v>
      </c>
      <c r="H15788" s="1" t="s">
        <v>2523</v>
      </c>
      <c r="I15788" s="1" t="s">
        <v>16</v>
      </c>
      <c r="J15788" s="1" t="s">
        <v>23</v>
      </c>
      <c r="K15788" s="1" t="s">
        <v>16</v>
      </c>
      <c r="L15788" s="1" t="s">
        <v>16</v>
      </c>
      <c r="M15788" s="1" t="s">
        <v>16</v>
      </c>
      <c r="N15788" s="1" t="s">
        <v>16</v>
      </c>
      <c r="O15788" s="1">
        <v>63.2</v>
      </c>
      <c r="P15788" s="1">
        <v>1.0</v>
      </c>
    </row>
    <row r="15789">
      <c r="A15789" s="1" t="s">
        <v>29</v>
      </c>
      <c r="B15789" s="1" t="s">
        <v>18723</v>
      </c>
      <c r="C15789" s="2" t="s">
        <v>18673</v>
      </c>
      <c r="D15789" s="1" t="s">
        <v>19</v>
      </c>
      <c r="E15789" s="3" t="str">
        <f>HYPERLINK("https://fyndiq.se/produkt/b491591c13744dad/", "2-Pack Samsung Galaxy A70s - Härdat Glas 9H - Super Kvalitet 3D")</f>
        <v>2-Pack Samsung Galaxy A70s - Härdat Glas 9H - Super Kvalitet 3D</v>
      </c>
      <c r="F15789" s="1" t="s">
        <v>18724</v>
      </c>
      <c r="G15789" s="1" t="s">
        <v>18725</v>
      </c>
      <c r="H15789" s="1" t="s">
        <v>18726</v>
      </c>
      <c r="I15789" s="1" t="s">
        <v>16</v>
      </c>
      <c r="J15789" s="1" t="s">
        <v>23</v>
      </c>
      <c r="K15789" s="1" t="s">
        <v>16</v>
      </c>
      <c r="L15789" s="1" t="s">
        <v>16</v>
      </c>
      <c r="M15789" s="1" t="s">
        <v>16</v>
      </c>
      <c r="N15789" s="1" t="s">
        <v>16</v>
      </c>
      <c r="O15789" s="1">
        <v>63.2</v>
      </c>
      <c r="P15789" s="1">
        <v>1.0</v>
      </c>
    </row>
    <row r="15790">
      <c r="A15790" s="1" t="s">
        <v>29</v>
      </c>
      <c r="B15790" s="1" t="s">
        <v>18727</v>
      </c>
      <c r="C15790" s="2" t="s">
        <v>18673</v>
      </c>
      <c r="D15790" s="1" t="s">
        <v>19</v>
      </c>
      <c r="E1579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790" s="1" t="s">
        <v>47</v>
      </c>
      <c r="G15790" s="2" t="s">
        <v>48</v>
      </c>
      <c r="H15790" s="1" t="s">
        <v>49</v>
      </c>
      <c r="I15790" s="1" t="s">
        <v>16</v>
      </c>
      <c r="J15790" s="1" t="s">
        <v>23</v>
      </c>
      <c r="K15790" s="1" t="s">
        <v>16</v>
      </c>
      <c r="L15790" s="1" t="s">
        <v>16</v>
      </c>
      <c r="M15790" s="1" t="s">
        <v>16</v>
      </c>
      <c r="N15790" s="1" t="s">
        <v>16</v>
      </c>
      <c r="O15790" s="1">
        <v>183.2</v>
      </c>
      <c r="P15790" s="1">
        <v>1.0</v>
      </c>
    </row>
    <row r="15791">
      <c r="A15791" s="1" t="s">
        <v>29</v>
      </c>
      <c r="B15791" s="1" t="s">
        <v>18728</v>
      </c>
      <c r="C15791" s="2" t="s">
        <v>18673</v>
      </c>
      <c r="D15791" s="1" t="s">
        <v>19</v>
      </c>
      <c r="E15791" s="3" t="str">
        <f t="shared" ref="E15791:E15792" si="794">HYPERLINK("https://fyndiq.se/produkt/e9c1dd33f1fd4d17/", "2-Pack Samsung Galaxy S21 5G - Härdat Glas Skärmskydd 9H - HD")</f>
        <v>2-Pack Samsung Galaxy S21 5G - Härdat Glas Skärmskydd 9H - HD</v>
      </c>
      <c r="F15791" s="1" t="s">
        <v>454</v>
      </c>
      <c r="G15791" s="1" t="s">
        <v>455</v>
      </c>
      <c r="H15791" s="1" t="s">
        <v>456</v>
      </c>
      <c r="I15791" s="1" t="s">
        <v>16</v>
      </c>
      <c r="J15791" s="1" t="s">
        <v>23</v>
      </c>
      <c r="K15791" s="1" t="s">
        <v>16</v>
      </c>
      <c r="L15791" s="1" t="s">
        <v>16</v>
      </c>
      <c r="M15791" s="1" t="s">
        <v>16</v>
      </c>
      <c r="N15791" s="1" t="s">
        <v>16</v>
      </c>
      <c r="O15791" s="1">
        <v>63.2</v>
      </c>
      <c r="P15791" s="1">
        <v>1.0</v>
      </c>
    </row>
    <row r="15792">
      <c r="A15792" s="1" t="s">
        <v>29</v>
      </c>
      <c r="B15792" s="1" t="s">
        <v>18729</v>
      </c>
      <c r="C15792" s="2" t="s">
        <v>18673</v>
      </c>
      <c r="D15792" s="1" t="s">
        <v>19</v>
      </c>
      <c r="E15792" s="3" t="str">
        <f t="shared" si="794"/>
        <v>2-Pack Samsung Galaxy S21 5G - Härdat Glas Skärmskydd 9H - HD</v>
      </c>
      <c r="F15792" s="1" t="s">
        <v>454</v>
      </c>
      <c r="G15792" s="1" t="s">
        <v>455</v>
      </c>
      <c r="H15792" s="1" t="s">
        <v>456</v>
      </c>
      <c r="I15792" s="1" t="s">
        <v>16</v>
      </c>
      <c r="J15792" s="1" t="s">
        <v>23</v>
      </c>
      <c r="K15792" s="1" t="s">
        <v>16</v>
      </c>
      <c r="L15792" s="1" t="s">
        <v>16</v>
      </c>
      <c r="M15792" s="1" t="s">
        <v>16</v>
      </c>
      <c r="N15792" s="1" t="s">
        <v>16</v>
      </c>
      <c r="O15792" s="1">
        <v>63.2</v>
      </c>
      <c r="P15792" s="1">
        <v>1.0</v>
      </c>
    </row>
    <row r="15793">
      <c r="A15793" s="1" t="s">
        <v>29</v>
      </c>
      <c r="B15793" s="1" t="s">
        <v>18730</v>
      </c>
      <c r="C15793" s="2" t="s">
        <v>18673</v>
      </c>
      <c r="D15793" s="1" t="s">
        <v>19</v>
      </c>
      <c r="E15793" s="3" t="str">
        <f t="shared" ref="E15793:E15794" si="795">HYPERLINK("https://fyndiq.se/produkt/2fa1ebd98b014203/", "2-Pack Motorola Moto G54 - Härdat Glas 9H - Super kvalitet 3D Skärmskydd")</f>
        <v>2-Pack Motorola Moto G54 - Härdat Glas 9H - Super kvalitet 3D Skärmskydd</v>
      </c>
      <c r="F15793" s="1" t="s">
        <v>508</v>
      </c>
      <c r="G15793" s="1" t="s">
        <v>509</v>
      </c>
      <c r="H15793" s="1" t="s">
        <v>510</v>
      </c>
      <c r="I15793" s="1" t="s">
        <v>16</v>
      </c>
      <c r="J15793" s="1" t="s">
        <v>23</v>
      </c>
      <c r="K15793" s="1" t="s">
        <v>16</v>
      </c>
      <c r="L15793" s="1" t="s">
        <v>16</v>
      </c>
      <c r="M15793" s="1" t="s">
        <v>16</v>
      </c>
      <c r="N15793" s="1" t="s">
        <v>16</v>
      </c>
      <c r="O15793" s="1">
        <v>63.2</v>
      </c>
      <c r="P15793" s="1">
        <v>1.0</v>
      </c>
    </row>
    <row r="15794">
      <c r="A15794" s="1" t="s">
        <v>29</v>
      </c>
      <c r="B15794" s="1" t="s">
        <v>18731</v>
      </c>
      <c r="C15794" s="2" t="s">
        <v>18673</v>
      </c>
      <c r="D15794" s="1" t="s">
        <v>19</v>
      </c>
      <c r="E15794" s="3" t="str">
        <f t="shared" si="795"/>
        <v>2-Pack Motorola Moto G54 - Härdat Glas 9H - Super kvalitet 3D Skärmskydd</v>
      </c>
      <c r="F15794" s="1" t="s">
        <v>508</v>
      </c>
      <c r="G15794" s="1" t="s">
        <v>509</v>
      </c>
      <c r="H15794" s="1" t="s">
        <v>510</v>
      </c>
      <c r="I15794" s="1" t="s">
        <v>16</v>
      </c>
      <c r="J15794" s="1" t="s">
        <v>23</v>
      </c>
      <c r="K15794" s="1" t="s">
        <v>16</v>
      </c>
      <c r="L15794" s="1" t="s">
        <v>16</v>
      </c>
      <c r="M15794" s="1" t="s">
        <v>16</v>
      </c>
      <c r="N15794" s="1" t="s">
        <v>16</v>
      </c>
      <c r="O15794" s="1">
        <v>63.2</v>
      </c>
      <c r="P15794" s="1">
        <v>1.0</v>
      </c>
    </row>
    <row r="15795">
      <c r="A15795" s="1" t="s">
        <v>29</v>
      </c>
      <c r="B15795" s="1" t="s">
        <v>18732</v>
      </c>
      <c r="C15795" s="2" t="s">
        <v>18673</v>
      </c>
      <c r="D15795" s="1" t="s">
        <v>19</v>
      </c>
      <c r="E15795" s="3" t="str">
        <f>HYPERLINK("https://fyndiq.se/produkt/4603671cea994359/", "Samsung S20 Plus härdat glas 3D 9H Top Kvalitet skärmskydd")</f>
        <v>Samsung S20 Plus härdat glas 3D 9H Top Kvalitet skärmskydd</v>
      </c>
      <c r="F15795" s="1" t="s">
        <v>428</v>
      </c>
      <c r="G15795" s="1" t="s">
        <v>429</v>
      </c>
      <c r="H15795" s="1" t="s">
        <v>430</v>
      </c>
      <c r="I15795" s="1" t="s">
        <v>16</v>
      </c>
      <c r="J15795" s="1" t="s">
        <v>23</v>
      </c>
      <c r="K15795" s="1" t="s">
        <v>16</v>
      </c>
      <c r="L15795" s="1" t="s">
        <v>16</v>
      </c>
      <c r="M15795" s="1" t="s">
        <v>16</v>
      </c>
      <c r="N15795" s="1" t="s">
        <v>16</v>
      </c>
      <c r="O15795" s="1">
        <v>55.2</v>
      </c>
      <c r="P15795" s="1">
        <v>1.0</v>
      </c>
    </row>
    <row r="15796">
      <c r="A15796" s="1" t="s">
        <v>29</v>
      </c>
      <c r="B15796" s="1" t="s">
        <v>18733</v>
      </c>
      <c r="C15796" s="2" t="s">
        <v>18673</v>
      </c>
      <c r="D15796" s="1" t="s">
        <v>19</v>
      </c>
      <c r="E15796" s="3" t="str">
        <f>HYPERLINK("https://fyndiq.se/produkt/816c0623f1504441/", "2 Pack Samsung Galaxy Note 20 - Härdat glas 9H-Super kvalitet 3D")</f>
        <v>2 Pack Samsung Galaxy Note 20 - Härdat glas 9H-Super kvalitet 3D</v>
      </c>
      <c r="F15796" s="1" t="s">
        <v>8170</v>
      </c>
      <c r="G15796" s="1" t="s">
        <v>8171</v>
      </c>
      <c r="H15796" s="1" t="s">
        <v>8172</v>
      </c>
      <c r="I15796" s="1" t="s">
        <v>16</v>
      </c>
      <c r="J15796" s="1" t="s">
        <v>23</v>
      </c>
      <c r="K15796" s="1" t="s">
        <v>16</v>
      </c>
      <c r="L15796" s="1" t="s">
        <v>16</v>
      </c>
      <c r="M15796" s="1" t="s">
        <v>16</v>
      </c>
      <c r="N15796" s="1" t="s">
        <v>16</v>
      </c>
      <c r="O15796" s="1">
        <v>63.2</v>
      </c>
      <c r="P15796" s="1">
        <v>1.0</v>
      </c>
    </row>
    <row r="15797">
      <c r="A15797" s="1" t="s">
        <v>29</v>
      </c>
      <c r="B15797" s="1" t="s">
        <v>18734</v>
      </c>
      <c r="C15797" s="2" t="s">
        <v>18673</v>
      </c>
      <c r="D15797" s="1" t="s">
        <v>19</v>
      </c>
      <c r="E15797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797" s="1" t="s">
        <v>103</v>
      </c>
      <c r="G15797" s="1" t="s">
        <v>104</v>
      </c>
      <c r="H15797" s="1" t="s">
        <v>105</v>
      </c>
      <c r="I15797" s="1" t="s">
        <v>16</v>
      </c>
      <c r="J15797" s="1" t="s">
        <v>23</v>
      </c>
      <c r="K15797" s="1" t="s">
        <v>16</v>
      </c>
      <c r="L15797" s="1" t="s">
        <v>16</v>
      </c>
      <c r="M15797" s="1" t="s">
        <v>16</v>
      </c>
      <c r="N15797" s="1" t="s">
        <v>16</v>
      </c>
      <c r="O15797" s="1">
        <v>63.2</v>
      </c>
      <c r="P15797" s="1">
        <v>1.0</v>
      </c>
    </row>
    <row r="15798">
      <c r="A15798" s="1" t="s">
        <v>29</v>
      </c>
      <c r="B15798" s="1" t="s">
        <v>18735</v>
      </c>
      <c r="C15798" s="2" t="s">
        <v>18673</v>
      </c>
      <c r="D15798" s="1" t="s">
        <v>19</v>
      </c>
      <c r="E15798" s="3" t="str">
        <f>HYPERLINK("https://fyndiq.se/produkt/8d7960028c1a40a4/", "2 Pack Xiaomi 11T Pro 5G - Härdat glas 9H - Super kvalitet 3D")</f>
        <v>2 Pack Xiaomi 11T Pro 5G - Härdat glas 9H - Super kvalitet 3D</v>
      </c>
      <c r="F15798" s="1" t="s">
        <v>112</v>
      </c>
      <c r="G15798" s="1" t="s">
        <v>113</v>
      </c>
      <c r="H15798" s="1" t="s">
        <v>114</v>
      </c>
      <c r="I15798" s="1" t="s">
        <v>16</v>
      </c>
      <c r="J15798" s="1" t="s">
        <v>23</v>
      </c>
      <c r="K15798" s="1" t="s">
        <v>16</v>
      </c>
      <c r="L15798" s="1" t="s">
        <v>16</v>
      </c>
      <c r="M15798" s="1" t="s">
        <v>16</v>
      </c>
      <c r="N15798" s="1" t="s">
        <v>16</v>
      </c>
      <c r="O15798" s="1">
        <v>63.2</v>
      </c>
      <c r="P15798" s="1">
        <v>1.0</v>
      </c>
    </row>
    <row r="15799">
      <c r="A15799" s="1" t="s">
        <v>29</v>
      </c>
      <c r="B15799" s="1" t="s">
        <v>18736</v>
      </c>
      <c r="C15799" s="2" t="s">
        <v>18673</v>
      </c>
      <c r="D15799" s="1" t="s">
        <v>19</v>
      </c>
      <c r="E15799" s="3" t="str">
        <f>HYPERLINK("https://fyndiq.se/produkt/385e2b93efd34bdb/", "2-Pack Samsung Galaxy A03 - Härdat Glas 9H - Super Kvalitet 3D")</f>
        <v>2-Pack Samsung Galaxy A03 - Härdat Glas 9H - Super Kvalitet 3D</v>
      </c>
      <c r="F15799" s="1" t="s">
        <v>481</v>
      </c>
      <c r="G15799" s="1" t="s">
        <v>482</v>
      </c>
      <c r="H15799" s="1" t="s">
        <v>483</v>
      </c>
      <c r="I15799" s="1" t="s">
        <v>16</v>
      </c>
      <c r="J15799" s="1" t="s">
        <v>23</v>
      </c>
      <c r="K15799" s="1" t="s">
        <v>16</v>
      </c>
      <c r="L15799" s="1" t="s">
        <v>16</v>
      </c>
      <c r="M15799" s="1" t="s">
        <v>16</v>
      </c>
      <c r="N15799" s="1" t="s">
        <v>16</v>
      </c>
      <c r="O15799" s="1">
        <v>63.2</v>
      </c>
      <c r="P15799" s="1">
        <v>1.0</v>
      </c>
    </row>
    <row r="15800">
      <c r="A15800" s="1" t="s">
        <v>29</v>
      </c>
      <c r="B15800" s="1" t="s">
        <v>18737</v>
      </c>
      <c r="C15800" s="2" t="s">
        <v>18673</v>
      </c>
      <c r="D15800" s="1" t="s">
        <v>19</v>
      </c>
      <c r="E1580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800" s="1" t="s">
        <v>3098</v>
      </c>
      <c r="G15800" s="1" t="s">
        <v>3099</v>
      </c>
      <c r="H15800" s="1" t="s">
        <v>3100</v>
      </c>
      <c r="I15800" s="1" t="s">
        <v>16</v>
      </c>
      <c r="J15800" s="1" t="s">
        <v>23</v>
      </c>
      <c r="K15800" s="1" t="s">
        <v>16</v>
      </c>
      <c r="L15800" s="1" t="s">
        <v>16</v>
      </c>
      <c r="M15800" s="1" t="s">
        <v>16</v>
      </c>
      <c r="N15800" s="1" t="s">
        <v>16</v>
      </c>
      <c r="O15800" s="1">
        <v>63.2</v>
      </c>
      <c r="P15800" s="1">
        <v>1.0</v>
      </c>
    </row>
    <row r="15801">
      <c r="A15801" s="1" t="s">
        <v>29</v>
      </c>
      <c r="B15801" s="1" t="s">
        <v>18738</v>
      </c>
      <c r="C15801" s="2" t="s">
        <v>18673</v>
      </c>
      <c r="D15801" s="1" t="s">
        <v>19</v>
      </c>
      <c r="E15801" s="3" t="str">
        <f t="shared" ref="E15801:E15807" si="796">HYPERLINK("https://fyndiq.se/produkt/13e76851ca504320/", "2-Pack Samsung Galaxy S22 Ultra - Härdat glas 9H - Top kvalitet")</f>
        <v>2-Pack Samsung Galaxy S22 Ultra - Härdat glas 9H - Top kvalitet</v>
      </c>
      <c r="F15801" s="1" t="s">
        <v>140</v>
      </c>
      <c r="G15801" s="1" t="s">
        <v>141</v>
      </c>
      <c r="H15801" s="1" t="s">
        <v>142</v>
      </c>
      <c r="I15801" s="1" t="s">
        <v>16</v>
      </c>
      <c r="J15801" s="1" t="s">
        <v>23</v>
      </c>
      <c r="K15801" s="1" t="s">
        <v>16</v>
      </c>
      <c r="L15801" s="1" t="s">
        <v>16</v>
      </c>
      <c r="M15801" s="1" t="s">
        <v>16</v>
      </c>
      <c r="N15801" s="1" t="s">
        <v>16</v>
      </c>
      <c r="O15801" s="1">
        <v>63.2</v>
      </c>
      <c r="P15801" s="1">
        <v>1.0</v>
      </c>
    </row>
    <row r="15802">
      <c r="A15802" s="1" t="s">
        <v>29</v>
      </c>
      <c r="B15802" s="1" t="s">
        <v>18739</v>
      </c>
      <c r="C15802" s="2" t="s">
        <v>18673</v>
      </c>
      <c r="D15802" s="1" t="s">
        <v>19</v>
      </c>
      <c r="E15802" s="3" t="str">
        <f t="shared" si="796"/>
        <v>2-Pack Samsung Galaxy S22 Ultra - Härdat glas 9H - Top kvalitet</v>
      </c>
      <c r="F15802" s="1" t="s">
        <v>140</v>
      </c>
      <c r="G15802" s="1" t="s">
        <v>141</v>
      </c>
      <c r="H15802" s="1" t="s">
        <v>142</v>
      </c>
      <c r="I15802" s="1" t="s">
        <v>16</v>
      </c>
      <c r="J15802" s="1" t="s">
        <v>23</v>
      </c>
      <c r="K15802" s="1" t="s">
        <v>16</v>
      </c>
      <c r="L15802" s="1" t="s">
        <v>16</v>
      </c>
      <c r="M15802" s="1" t="s">
        <v>16</v>
      </c>
      <c r="N15802" s="1" t="s">
        <v>16</v>
      </c>
      <c r="O15802" s="1">
        <v>63.2</v>
      </c>
      <c r="P15802" s="1">
        <v>1.0</v>
      </c>
    </row>
    <row r="15803">
      <c r="A15803" s="1" t="s">
        <v>29</v>
      </c>
      <c r="B15803" s="1" t="s">
        <v>18740</v>
      </c>
      <c r="C15803" s="2" t="s">
        <v>18673</v>
      </c>
      <c r="D15803" s="1" t="s">
        <v>19</v>
      </c>
      <c r="E15803" s="3" t="str">
        <f t="shared" si="796"/>
        <v>2-Pack Samsung Galaxy S22 Ultra - Härdat glas 9H - Top kvalitet</v>
      </c>
      <c r="F15803" s="1" t="s">
        <v>140</v>
      </c>
      <c r="G15803" s="1" t="s">
        <v>141</v>
      </c>
      <c r="H15803" s="1" t="s">
        <v>142</v>
      </c>
      <c r="I15803" s="1" t="s">
        <v>16</v>
      </c>
      <c r="J15803" s="1" t="s">
        <v>23</v>
      </c>
      <c r="K15803" s="1" t="s">
        <v>16</v>
      </c>
      <c r="L15803" s="1" t="s">
        <v>16</v>
      </c>
      <c r="M15803" s="1" t="s">
        <v>16</v>
      </c>
      <c r="N15803" s="1" t="s">
        <v>16</v>
      </c>
      <c r="O15803" s="1">
        <v>63.2</v>
      </c>
      <c r="P15803" s="1">
        <v>1.0</v>
      </c>
    </row>
    <row r="15804">
      <c r="A15804" s="1" t="s">
        <v>29</v>
      </c>
      <c r="B15804" s="1" t="s">
        <v>18741</v>
      </c>
      <c r="C15804" s="2" t="s">
        <v>18673</v>
      </c>
      <c r="D15804" s="1" t="s">
        <v>19</v>
      </c>
      <c r="E15804" s="3" t="str">
        <f t="shared" si="796"/>
        <v>2-Pack Samsung Galaxy S22 Ultra - Härdat glas 9H - Top kvalitet</v>
      </c>
      <c r="F15804" s="1" t="s">
        <v>140</v>
      </c>
      <c r="G15804" s="1" t="s">
        <v>141</v>
      </c>
      <c r="H15804" s="1" t="s">
        <v>142</v>
      </c>
      <c r="I15804" s="1" t="s">
        <v>16</v>
      </c>
      <c r="J15804" s="1" t="s">
        <v>23</v>
      </c>
      <c r="K15804" s="1" t="s">
        <v>16</v>
      </c>
      <c r="L15804" s="1" t="s">
        <v>16</v>
      </c>
      <c r="M15804" s="1" t="s">
        <v>16</v>
      </c>
      <c r="N15804" s="1" t="s">
        <v>16</v>
      </c>
      <c r="O15804" s="1">
        <v>63.2</v>
      </c>
      <c r="P15804" s="1">
        <v>1.0</v>
      </c>
    </row>
    <row r="15805">
      <c r="A15805" s="1" t="s">
        <v>29</v>
      </c>
      <c r="B15805" s="1" t="s">
        <v>18742</v>
      </c>
      <c r="C15805" s="2" t="s">
        <v>18673</v>
      </c>
      <c r="D15805" s="1" t="s">
        <v>19</v>
      </c>
      <c r="E15805" s="3" t="str">
        <f t="shared" si="796"/>
        <v>2-Pack Samsung Galaxy S22 Ultra - Härdat glas 9H - Top kvalitet</v>
      </c>
      <c r="F15805" s="1" t="s">
        <v>140</v>
      </c>
      <c r="G15805" s="1" t="s">
        <v>141</v>
      </c>
      <c r="H15805" s="1" t="s">
        <v>142</v>
      </c>
      <c r="I15805" s="1" t="s">
        <v>16</v>
      </c>
      <c r="J15805" s="1" t="s">
        <v>23</v>
      </c>
      <c r="K15805" s="1" t="s">
        <v>16</v>
      </c>
      <c r="L15805" s="1" t="s">
        <v>16</v>
      </c>
      <c r="M15805" s="1" t="s">
        <v>16</v>
      </c>
      <c r="N15805" s="1" t="s">
        <v>16</v>
      </c>
      <c r="O15805" s="1">
        <v>63.2</v>
      </c>
      <c r="P15805" s="1">
        <v>1.0</v>
      </c>
    </row>
    <row r="15806">
      <c r="A15806" s="1" t="s">
        <v>29</v>
      </c>
      <c r="B15806" s="1" t="s">
        <v>18743</v>
      </c>
      <c r="C15806" s="2" t="s">
        <v>18673</v>
      </c>
      <c r="D15806" s="1" t="s">
        <v>19</v>
      </c>
      <c r="E15806" s="3" t="str">
        <f t="shared" si="796"/>
        <v>2-Pack Samsung Galaxy S22 Ultra - Härdat glas 9H - Top kvalitet</v>
      </c>
      <c r="F15806" s="1" t="s">
        <v>140</v>
      </c>
      <c r="G15806" s="1" t="s">
        <v>141</v>
      </c>
      <c r="H15806" s="1" t="s">
        <v>142</v>
      </c>
      <c r="I15806" s="1" t="s">
        <v>16</v>
      </c>
      <c r="J15806" s="1" t="s">
        <v>23</v>
      </c>
      <c r="K15806" s="1" t="s">
        <v>16</v>
      </c>
      <c r="L15806" s="1" t="s">
        <v>16</v>
      </c>
      <c r="M15806" s="1" t="s">
        <v>16</v>
      </c>
      <c r="N15806" s="1" t="s">
        <v>16</v>
      </c>
      <c r="O15806" s="1">
        <v>63.2</v>
      </c>
      <c r="P15806" s="1">
        <v>1.0</v>
      </c>
    </row>
    <row r="15807">
      <c r="A15807" s="1" t="s">
        <v>29</v>
      </c>
      <c r="B15807" s="1" t="s">
        <v>18744</v>
      </c>
      <c r="C15807" s="2" t="s">
        <v>18673</v>
      </c>
      <c r="D15807" s="1" t="s">
        <v>19</v>
      </c>
      <c r="E15807" s="3" t="str">
        <f t="shared" si="796"/>
        <v>2-Pack Samsung Galaxy S22 Ultra - Härdat glas 9H - Top kvalitet</v>
      </c>
      <c r="F15807" s="1" t="s">
        <v>140</v>
      </c>
      <c r="G15807" s="1" t="s">
        <v>141</v>
      </c>
      <c r="H15807" s="1" t="s">
        <v>142</v>
      </c>
      <c r="I15807" s="1" t="s">
        <v>16</v>
      </c>
      <c r="J15807" s="1" t="s">
        <v>23</v>
      </c>
      <c r="K15807" s="1" t="s">
        <v>16</v>
      </c>
      <c r="L15807" s="1" t="s">
        <v>16</v>
      </c>
      <c r="M15807" s="1" t="s">
        <v>16</v>
      </c>
      <c r="N15807" s="1" t="s">
        <v>16</v>
      </c>
      <c r="O15807" s="1">
        <v>63.2</v>
      </c>
      <c r="P15807" s="1">
        <v>1.0</v>
      </c>
    </row>
    <row r="15808">
      <c r="A15808" s="1" t="s">
        <v>29</v>
      </c>
      <c r="B15808" s="1" t="s">
        <v>18745</v>
      </c>
      <c r="C15808" s="2" t="s">
        <v>18673</v>
      </c>
      <c r="D15808" s="1" t="s">
        <v>19</v>
      </c>
      <c r="E15808" s="3" t="str">
        <f>HYPERLINK("https://fyndiq.se/produkt/4c175ce77fca4f3f/", "Skärmskydd Iphone 13 Pro - Härdat glas 9H - Hög kvalitet")</f>
        <v>Skärmskydd Iphone 13 Pro - Härdat glas 9H - Hög kvalitet</v>
      </c>
      <c r="F15808" s="1" t="s">
        <v>5741</v>
      </c>
      <c r="G15808" s="1" t="s">
        <v>5742</v>
      </c>
      <c r="H15808" s="1" t="s">
        <v>5743</v>
      </c>
      <c r="I15808" s="1" t="s">
        <v>16</v>
      </c>
      <c r="J15808" s="1" t="s">
        <v>23</v>
      </c>
      <c r="K15808" s="1" t="s">
        <v>16</v>
      </c>
      <c r="L15808" s="1" t="s">
        <v>16</v>
      </c>
      <c r="M15808" s="1" t="s">
        <v>16</v>
      </c>
      <c r="N15808" s="1" t="s">
        <v>16</v>
      </c>
      <c r="O15808" s="1">
        <v>39.2</v>
      </c>
      <c r="P15808" s="1">
        <v>1.0</v>
      </c>
    </row>
    <row r="15809">
      <c r="A15809" s="1" t="s">
        <v>29</v>
      </c>
      <c r="B15809" s="1" t="s">
        <v>18746</v>
      </c>
      <c r="C15809" s="2" t="s">
        <v>18673</v>
      </c>
      <c r="D15809" s="1" t="s">
        <v>19</v>
      </c>
      <c r="E15809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5809" s="1" t="s">
        <v>1728</v>
      </c>
      <c r="G15809" s="1" t="s">
        <v>1729</v>
      </c>
      <c r="H15809" s="1" t="s">
        <v>1730</v>
      </c>
      <c r="I15809" s="1" t="s">
        <v>16</v>
      </c>
      <c r="J15809" s="1" t="s">
        <v>23</v>
      </c>
      <c r="K15809" s="1" t="s">
        <v>16</v>
      </c>
      <c r="L15809" s="1" t="s">
        <v>16</v>
      </c>
      <c r="M15809" s="1" t="s">
        <v>16</v>
      </c>
      <c r="N15809" s="1" t="s">
        <v>16</v>
      </c>
      <c r="O15809" s="1">
        <v>95.2</v>
      </c>
      <c r="P15809" s="1">
        <v>1.0</v>
      </c>
    </row>
    <row r="15810">
      <c r="A15810" s="1" t="s">
        <v>29</v>
      </c>
      <c r="B15810" s="1" t="s">
        <v>18747</v>
      </c>
      <c r="C15810" s="2" t="s">
        <v>18673</v>
      </c>
      <c r="D15810" s="1" t="s">
        <v>19</v>
      </c>
      <c r="E15810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5810" s="1" t="s">
        <v>128</v>
      </c>
      <c r="G15810" s="1" t="s">
        <v>129</v>
      </c>
      <c r="H15810" s="1" t="s">
        <v>130</v>
      </c>
      <c r="I15810" s="1" t="s">
        <v>16</v>
      </c>
      <c r="J15810" s="1" t="s">
        <v>23</v>
      </c>
      <c r="K15810" s="1" t="s">
        <v>16</v>
      </c>
      <c r="L15810" s="1" t="s">
        <v>16</v>
      </c>
      <c r="M15810" s="1" t="s">
        <v>16</v>
      </c>
      <c r="N15810" s="1" t="s">
        <v>16</v>
      </c>
      <c r="O15810" s="1">
        <v>95.2</v>
      </c>
      <c r="P15810" s="1">
        <v>1.0</v>
      </c>
    </row>
    <row r="15811">
      <c r="A15811" s="1" t="s">
        <v>29</v>
      </c>
      <c r="B15811" s="1" t="s">
        <v>18748</v>
      </c>
      <c r="C15811" s="2" t="s">
        <v>18673</v>
      </c>
      <c r="D15811" s="1" t="s">
        <v>19</v>
      </c>
      <c r="E15811" s="3" t="str">
        <f>HYPERLINK("https://fyndiq.se/produkt/2477583187264ece/", "2-Pack Samsung S20 - 9H Härdat Glass - Top Kvalitet")</f>
        <v>2-Pack Samsung S20 - 9H Härdat Glass - Top Kvalitet</v>
      </c>
      <c r="F15811" s="1" t="s">
        <v>124</v>
      </c>
      <c r="G15811" s="1" t="s">
        <v>125</v>
      </c>
      <c r="H15811" s="1" t="s">
        <v>126</v>
      </c>
      <c r="I15811" s="1" t="s">
        <v>16</v>
      </c>
      <c r="J15811" s="1" t="s">
        <v>23</v>
      </c>
      <c r="K15811" s="1" t="s">
        <v>16</v>
      </c>
      <c r="L15811" s="1" t="s">
        <v>16</v>
      </c>
      <c r="M15811" s="1" t="s">
        <v>16</v>
      </c>
      <c r="N15811" s="1" t="s">
        <v>16</v>
      </c>
      <c r="O15811" s="1">
        <v>71.2</v>
      </c>
      <c r="P15811" s="1">
        <v>1.0</v>
      </c>
    </row>
    <row r="15812">
      <c r="A15812" s="1" t="s">
        <v>29</v>
      </c>
      <c r="B15812" s="1" t="s">
        <v>18749</v>
      </c>
      <c r="C15812" s="2" t="s">
        <v>18673</v>
      </c>
      <c r="D15812" s="1" t="s">
        <v>19</v>
      </c>
      <c r="E15812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5812" s="1" t="s">
        <v>204</v>
      </c>
      <c r="G15812" s="1" t="s">
        <v>205</v>
      </c>
      <c r="H15812" s="1" t="s">
        <v>206</v>
      </c>
      <c r="I15812" s="1" t="s">
        <v>16</v>
      </c>
      <c r="J15812" s="1" t="s">
        <v>23</v>
      </c>
      <c r="K15812" s="1" t="s">
        <v>16</v>
      </c>
      <c r="L15812" s="1" t="s">
        <v>16</v>
      </c>
      <c r="M15812" s="1" t="s">
        <v>16</v>
      </c>
      <c r="N15812" s="1" t="s">
        <v>16</v>
      </c>
      <c r="O15812" s="1">
        <v>71.2</v>
      </c>
      <c r="P15812" s="1">
        <v>1.0</v>
      </c>
    </row>
    <row r="15813">
      <c r="A15813" s="1" t="s">
        <v>29</v>
      </c>
      <c r="B15813" s="1" t="s">
        <v>18750</v>
      </c>
      <c r="C15813" s="2" t="s">
        <v>18673</v>
      </c>
      <c r="D15813" s="1" t="s">
        <v>19</v>
      </c>
      <c r="E15813" s="3" t="str">
        <f>HYPERLINK("https://fyndiq.se/produkt/ffd808ba7c174af8/", "2-Pack Samsung S22 Skärmskydd &amp; 1-Pack linsskydd -Härdat Glas 9H")</f>
        <v>2-Pack Samsung S22 Skärmskydd &amp; 1-Pack linsskydd -Härdat Glas 9H</v>
      </c>
      <c r="F15813" s="1" t="s">
        <v>179</v>
      </c>
      <c r="G15813" s="1" t="s">
        <v>180</v>
      </c>
      <c r="H15813" s="1" t="s">
        <v>181</v>
      </c>
      <c r="I15813" s="1" t="s">
        <v>16</v>
      </c>
      <c r="J15813" s="1" t="s">
        <v>23</v>
      </c>
      <c r="K15813" s="1" t="s">
        <v>16</v>
      </c>
      <c r="L15813" s="1" t="s">
        <v>16</v>
      </c>
      <c r="M15813" s="1" t="s">
        <v>16</v>
      </c>
      <c r="N15813" s="1" t="s">
        <v>16</v>
      </c>
      <c r="O15813" s="1">
        <v>71.2</v>
      </c>
      <c r="P15813" s="1">
        <v>1.0</v>
      </c>
    </row>
    <row r="15814">
      <c r="A15814" s="1" t="s">
        <v>29</v>
      </c>
      <c r="B15814" s="1" t="s">
        <v>18751</v>
      </c>
      <c r="C15814" s="2" t="s">
        <v>18673</v>
      </c>
      <c r="D15814" s="1" t="s">
        <v>19</v>
      </c>
      <c r="E15814" s="3" t="str">
        <f>HYPERLINK("https://fyndiq.se/produkt/613d3d071e424de7/", "2 Pack Samsung Xcover Pro- Härdat glas 9H - Super kvalitet 3D")</f>
        <v>2 Pack Samsung Xcover Pro- Härdat glas 9H - Super kvalitet 3D</v>
      </c>
      <c r="F15814" s="1" t="s">
        <v>548</v>
      </c>
      <c r="G15814" s="1" t="s">
        <v>549</v>
      </c>
      <c r="H15814" s="1" t="s">
        <v>550</v>
      </c>
      <c r="I15814" s="1" t="s">
        <v>16</v>
      </c>
      <c r="J15814" s="1" t="s">
        <v>23</v>
      </c>
      <c r="K15814" s="1" t="s">
        <v>16</v>
      </c>
      <c r="L15814" s="1" t="s">
        <v>16</v>
      </c>
      <c r="M15814" s="1" t="s">
        <v>16</v>
      </c>
      <c r="N15814" s="1" t="s">
        <v>16</v>
      </c>
      <c r="O15814" s="1">
        <v>71.2</v>
      </c>
      <c r="P15814" s="1">
        <v>1.0</v>
      </c>
    </row>
    <row r="15815">
      <c r="A15815" s="1" t="s">
        <v>29</v>
      </c>
      <c r="B15815" s="1" t="s">
        <v>18752</v>
      </c>
      <c r="C15815" s="2" t="s">
        <v>18673</v>
      </c>
      <c r="D15815" s="1" t="s">
        <v>19</v>
      </c>
      <c r="E15815" s="3" t="str">
        <f>HYPERLINK("https://fyndiq.se/produkt/e9fe6b45dad34f98/", "2-Pack Iphone X / XS / 11 PRO- 9H Härdat Glass - Top Kvalitet")</f>
        <v>2-Pack Iphone X / XS / 11 PRO- 9H Härdat Glass - Top Kvalitet</v>
      </c>
      <c r="F15815" s="1" t="s">
        <v>6168</v>
      </c>
      <c r="G15815" s="1" t="s">
        <v>6169</v>
      </c>
      <c r="H15815" s="1" t="s">
        <v>6170</v>
      </c>
      <c r="I15815" s="1" t="s">
        <v>16</v>
      </c>
      <c r="J15815" s="1" t="s">
        <v>23</v>
      </c>
      <c r="K15815" s="1" t="s">
        <v>16</v>
      </c>
      <c r="L15815" s="1" t="s">
        <v>16</v>
      </c>
      <c r="M15815" s="1" t="s">
        <v>16</v>
      </c>
      <c r="N15815" s="1" t="s">
        <v>16</v>
      </c>
      <c r="O15815" s="1">
        <v>47.2</v>
      </c>
      <c r="P15815" s="1">
        <v>1.0</v>
      </c>
    </row>
    <row r="15816">
      <c r="A15816" s="1" t="s">
        <v>29</v>
      </c>
      <c r="B15816" s="1" t="s">
        <v>18753</v>
      </c>
      <c r="C15816" s="2" t="s">
        <v>18754</v>
      </c>
      <c r="D15816" s="1" t="s">
        <v>19</v>
      </c>
      <c r="E15816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5816" s="1" t="s">
        <v>1193</v>
      </c>
      <c r="G15816" s="1" t="s">
        <v>1194</v>
      </c>
      <c r="H15816" s="1" t="s">
        <v>1195</v>
      </c>
      <c r="I15816" s="1" t="s">
        <v>16</v>
      </c>
      <c r="J15816" s="1" t="s">
        <v>23</v>
      </c>
      <c r="K15816" s="1" t="s">
        <v>16</v>
      </c>
      <c r="L15816" s="1" t="s">
        <v>16</v>
      </c>
      <c r="M15816" s="1" t="s">
        <v>16</v>
      </c>
      <c r="N15816" s="1" t="s">
        <v>16</v>
      </c>
      <c r="O15816" s="1">
        <v>79.2</v>
      </c>
      <c r="P15816" s="1">
        <v>1.0</v>
      </c>
    </row>
    <row r="15817">
      <c r="A15817" s="1" t="s">
        <v>29</v>
      </c>
      <c r="B15817" s="1" t="s">
        <v>18755</v>
      </c>
      <c r="C15817" s="2" t="s">
        <v>18754</v>
      </c>
      <c r="D15817" s="1" t="s">
        <v>19</v>
      </c>
      <c r="E15817" s="3" t="str">
        <f>HYPERLINK("https://fyndiq.se/produkt/d797b2d066ca471c/", "2-Pack Apple Watch 44mm – Härdat glas 9H – Super kvalitet 3D")</f>
        <v>2-Pack Apple Watch 44mm – Härdat glas 9H – Super kvalitet 3D</v>
      </c>
      <c r="F15817" s="1" t="s">
        <v>1392</v>
      </c>
      <c r="G15817" s="1" t="s">
        <v>1393</v>
      </c>
      <c r="H15817" s="1" t="s">
        <v>1394</v>
      </c>
      <c r="I15817" s="1" t="s">
        <v>16</v>
      </c>
      <c r="J15817" s="1" t="s">
        <v>23</v>
      </c>
      <c r="K15817" s="1" t="s">
        <v>16</v>
      </c>
      <c r="L15817" s="1" t="s">
        <v>16</v>
      </c>
      <c r="M15817" s="1" t="s">
        <v>16</v>
      </c>
      <c r="N15817" s="1" t="s">
        <v>16</v>
      </c>
      <c r="O15817" s="1">
        <v>55.2</v>
      </c>
      <c r="P15817" s="1">
        <v>1.0</v>
      </c>
    </row>
    <row r="15818">
      <c r="A15818" s="1" t="s">
        <v>29</v>
      </c>
      <c r="B15818" s="1" t="s">
        <v>18756</v>
      </c>
      <c r="C15818" s="2" t="s">
        <v>18754</v>
      </c>
      <c r="D15818" s="1" t="s">
        <v>19</v>
      </c>
      <c r="E15818" s="3" t="str">
        <f>HYPERLINK("https://fyndiq.se/produkt/9f3f4d2de3c94916/", "2 Pack Samsung Galaxy S9 - Härdat glas-9H Super kvalitet 3D")</f>
        <v>2 Pack Samsung Galaxy S9 - Härdat glas-9H Super kvalitet 3D</v>
      </c>
      <c r="F15818" s="1" t="s">
        <v>1500</v>
      </c>
      <c r="G15818" s="1" t="s">
        <v>1501</v>
      </c>
      <c r="H15818" s="1" t="s">
        <v>1502</v>
      </c>
      <c r="I15818" s="1" t="s">
        <v>16</v>
      </c>
      <c r="J15818" s="1" t="s">
        <v>23</v>
      </c>
      <c r="K15818" s="1" t="s">
        <v>16</v>
      </c>
      <c r="L15818" s="1" t="s">
        <v>16</v>
      </c>
      <c r="M15818" s="1" t="s">
        <v>16</v>
      </c>
      <c r="N15818" s="1" t="s">
        <v>16</v>
      </c>
      <c r="O15818" s="1">
        <v>63.2</v>
      </c>
      <c r="P15818" s="1">
        <v>1.0</v>
      </c>
    </row>
    <row r="15819">
      <c r="A15819" s="1" t="s">
        <v>29</v>
      </c>
      <c r="B15819" s="1" t="s">
        <v>18757</v>
      </c>
      <c r="C15819" s="2" t="s">
        <v>18754</v>
      </c>
      <c r="D15819" s="1" t="s">
        <v>19</v>
      </c>
      <c r="E15819" s="3" t="str">
        <f>HYPERLINK("https://fyndiq.se/produkt/e9fe6b45dad34f98/", "2-Pack Iphone X / XS / 11 PRO- 9H Härdat Glass - Top Kvalitet")</f>
        <v>2-Pack Iphone X / XS / 11 PRO- 9H Härdat Glass - Top Kvalitet</v>
      </c>
      <c r="F15819" s="1" t="s">
        <v>6168</v>
      </c>
      <c r="G15819" s="1" t="s">
        <v>6169</v>
      </c>
      <c r="H15819" s="1" t="s">
        <v>6170</v>
      </c>
      <c r="I15819" s="1" t="s">
        <v>16</v>
      </c>
      <c r="J15819" s="1" t="s">
        <v>23</v>
      </c>
      <c r="K15819" s="1" t="s">
        <v>16</v>
      </c>
      <c r="L15819" s="1" t="s">
        <v>16</v>
      </c>
      <c r="M15819" s="1" t="s">
        <v>16</v>
      </c>
      <c r="N15819" s="1" t="s">
        <v>16</v>
      </c>
      <c r="O15819" s="1">
        <v>47.2</v>
      </c>
      <c r="P15819" s="1">
        <v>1.0</v>
      </c>
    </row>
    <row r="15820">
      <c r="A15820" s="1" t="s">
        <v>29</v>
      </c>
      <c r="B15820" s="1" t="s">
        <v>18758</v>
      </c>
      <c r="C15820" s="2" t="s">
        <v>18754</v>
      </c>
      <c r="D15820" s="1" t="s">
        <v>19</v>
      </c>
      <c r="E15820" s="3" t="str">
        <f>HYPERLINK("https://fyndiq.se/produkt/c398466bf0524e85/", "2-Pack Samsung S23 - 9H Härdat Glass - 3D Super Kvalitet Skärmskydd")</f>
        <v>2-Pack Samsung S23 - 9H Härdat Glass - 3D Super Kvalitet Skärmskydd</v>
      </c>
      <c r="F15820" s="1" t="s">
        <v>1365</v>
      </c>
      <c r="G15820" s="1" t="s">
        <v>1366</v>
      </c>
      <c r="H15820" s="1" t="s">
        <v>1367</v>
      </c>
      <c r="I15820" s="1" t="s">
        <v>16</v>
      </c>
      <c r="J15820" s="1" t="s">
        <v>23</v>
      </c>
      <c r="K15820" s="1" t="s">
        <v>16</v>
      </c>
      <c r="L15820" s="1" t="s">
        <v>16</v>
      </c>
      <c r="M15820" s="1" t="s">
        <v>16</v>
      </c>
      <c r="N15820" s="1" t="s">
        <v>16</v>
      </c>
      <c r="O15820" s="1">
        <v>63.2</v>
      </c>
      <c r="P15820" s="1">
        <v>1.0</v>
      </c>
    </row>
    <row r="15821">
      <c r="A15821" s="1" t="s">
        <v>29</v>
      </c>
      <c r="B15821" s="1" t="s">
        <v>18759</v>
      </c>
      <c r="C15821" s="2" t="s">
        <v>18754</v>
      </c>
      <c r="D15821" s="1" t="s">
        <v>19</v>
      </c>
      <c r="E15821" s="3" t="str">
        <f>HYPERLINK("https://fyndiq.se/produkt/7c990866bb87402c/", "2-Pack Xiaomi 11 Lite 5G NE - Härdat Glas 9H - Super kvalitet 3D")</f>
        <v>2-Pack Xiaomi 11 Lite 5G NE - Härdat Glas 9H - Super kvalitet 3D</v>
      </c>
      <c r="F15821" s="1" t="s">
        <v>544</v>
      </c>
      <c r="G15821" s="1" t="s">
        <v>545</v>
      </c>
      <c r="H15821" s="1" t="s">
        <v>546</v>
      </c>
      <c r="I15821" s="1" t="s">
        <v>16</v>
      </c>
      <c r="J15821" s="1" t="s">
        <v>23</v>
      </c>
      <c r="K15821" s="1" t="s">
        <v>16</v>
      </c>
      <c r="L15821" s="1" t="s">
        <v>16</v>
      </c>
      <c r="M15821" s="1" t="s">
        <v>16</v>
      </c>
      <c r="N15821" s="1" t="s">
        <v>16</v>
      </c>
      <c r="O15821" s="1">
        <v>63.2</v>
      </c>
      <c r="P15821" s="1">
        <v>1.0</v>
      </c>
    </row>
    <row r="15822">
      <c r="A15822" s="1" t="s">
        <v>29</v>
      </c>
      <c r="B15822" s="1" t="s">
        <v>18760</v>
      </c>
      <c r="C15822" s="2" t="s">
        <v>18754</v>
      </c>
      <c r="D15822" s="1" t="s">
        <v>19</v>
      </c>
      <c r="E15822" s="3" t="str">
        <f>HYPERLINK("https://fyndiq.se/produkt/e19fcc2ab2124f8a/", "2-Pack Iphone 13 Pro - 9H Härdat Glass - Top Kvalitet  3D")</f>
        <v>2-Pack Iphone 13 Pro - 9H Härdat Glass - Top Kvalitet  3D</v>
      </c>
      <c r="F15822" s="1" t="s">
        <v>555</v>
      </c>
      <c r="G15822" s="1" t="s">
        <v>556</v>
      </c>
      <c r="H15822" s="1" t="s">
        <v>557</v>
      </c>
      <c r="I15822" s="1" t="s">
        <v>16</v>
      </c>
      <c r="J15822" s="1" t="s">
        <v>23</v>
      </c>
      <c r="K15822" s="1" t="s">
        <v>16</v>
      </c>
      <c r="L15822" s="1" t="s">
        <v>16</v>
      </c>
      <c r="M15822" s="1" t="s">
        <v>16</v>
      </c>
      <c r="N15822" s="1" t="s">
        <v>16</v>
      </c>
      <c r="O15822" s="1">
        <v>47.2</v>
      </c>
      <c r="P15822" s="1">
        <v>1.0</v>
      </c>
    </row>
    <row r="15823">
      <c r="A15823" s="1" t="s">
        <v>29</v>
      </c>
      <c r="B15823" s="1" t="s">
        <v>18761</v>
      </c>
      <c r="C15823" s="2" t="s">
        <v>18754</v>
      </c>
      <c r="D15823" s="1" t="s">
        <v>19</v>
      </c>
      <c r="E15823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5823" s="1" t="s">
        <v>26</v>
      </c>
      <c r="G15823" s="1" t="s">
        <v>27</v>
      </c>
      <c r="H15823" s="1" t="s">
        <v>28</v>
      </c>
      <c r="I15823" s="1" t="s">
        <v>16</v>
      </c>
      <c r="J15823" s="1" t="s">
        <v>23</v>
      </c>
      <c r="K15823" s="1" t="s">
        <v>16</v>
      </c>
      <c r="L15823" s="1" t="s">
        <v>16</v>
      </c>
      <c r="M15823" s="1" t="s">
        <v>16</v>
      </c>
      <c r="N15823" s="1" t="s">
        <v>16</v>
      </c>
      <c r="O15823" s="1">
        <v>79.2</v>
      </c>
      <c r="P15823" s="1">
        <v>1.0</v>
      </c>
    </row>
    <row r="15824">
      <c r="A15824" s="1" t="s">
        <v>29</v>
      </c>
      <c r="B15824" s="1" t="s">
        <v>18762</v>
      </c>
      <c r="C15824" s="2" t="s">
        <v>18754</v>
      </c>
      <c r="D15824" s="1" t="s">
        <v>19</v>
      </c>
      <c r="E15824" s="3" t="str">
        <f>HYPERLINK("https://fyndiq.se/produkt/469d6bf195dc484a/", "2-Pack Privacy SAMSUNG S20 FE 4G Skärmskydd &amp; 1-Pack linsskydd - Härdat Glas 9H - Super kvalitet 3D")</f>
        <v>2-Pack Privacy SAMSUNG S20 FE 4G Skärmskydd &amp; 1-Pack linsskydd - Härdat Glas 9H - Super kvalitet 3D</v>
      </c>
      <c r="F15824" s="1" t="s">
        <v>17683</v>
      </c>
      <c r="G15824" s="1" t="s">
        <v>17684</v>
      </c>
      <c r="H15824" s="1" t="s">
        <v>17685</v>
      </c>
      <c r="I15824" s="1" t="s">
        <v>16</v>
      </c>
      <c r="J15824" s="1" t="s">
        <v>23</v>
      </c>
      <c r="K15824" s="1" t="s">
        <v>16</v>
      </c>
      <c r="L15824" s="1" t="s">
        <v>16</v>
      </c>
      <c r="M15824" s="1" t="s">
        <v>16</v>
      </c>
      <c r="N15824" s="1" t="s">
        <v>16</v>
      </c>
      <c r="O15824" s="1">
        <v>87.2</v>
      </c>
      <c r="P15824" s="1">
        <v>1.0</v>
      </c>
    </row>
    <row r="15825">
      <c r="A15825" s="1" t="s">
        <v>29</v>
      </c>
      <c r="B15825" s="1" t="s">
        <v>18763</v>
      </c>
      <c r="C15825" s="2" t="s">
        <v>18754</v>
      </c>
      <c r="D15825" s="1" t="s">
        <v>19</v>
      </c>
      <c r="E15825" s="3" t="str">
        <f>HYPERLINK("https://fyndiq.se/produkt/09a1997ccc234c63/", "2-Pack Huawei P40 Pro - Härdat glas 9H – Super kvalitet 3D")</f>
        <v>2-Pack Huawei P40 Pro - Härdat glas 9H – Super kvalitet 3D</v>
      </c>
      <c r="F15825" s="1" t="s">
        <v>1152</v>
      </c>
      <c r="G15825" s="1" t="s">
        <v>1153</v>
      </c>
      <c r="H15825" s="1" t="s">
        <v>1154</v>
      </c>
      <c r="I15825" s="1" t="s">
        <v>16</v>
      </c>
      <c r="J15825" s="1" t="s">
        <v>23</v>
      </c>
      <c r="K15825" s="1" t="s">
        <v>16</v>
      </c>
      <c r="L15825" s="1" t="s">
        <v>16</v>
      </c>
      <c r="M15825" s="1" t="s">
        <v>16</v>
      </c>
      <c r="N15825" s="1" t="s">
        <v>16</v>
      </c>
      <c r="O15825" s="1">
        <v>71.2</v>
      </c>
      <c r="P15825" s="1">
        <v>1.0</v>
      </c>
    </row>
    <row r="15826">
      <c r="A15826" s="1" t="s">
        <v>29</v>
      </c>
      <c r="B15826" s="1" t="s">
        <v>18764</v>
      </c>
      <c r="C15826" s="2" t="s">
        <v>18754</v>
      </c>
      <c r="D15826" s="1" t="s">
        <v>19</v>
      </c>
      <c r="E15826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5826" s="1" t="s">
        <v>5040</v>
      </c>
      <c r="G15826" s="1" t="s">
        <v>5041</v>
      </c>
      <c r="H15826" s="1" t="s">
        <v>5042</v>
      </c>
      <c r="I15826" s="1" t="s">
        <v>16</v>
      </c>
      <c r="J15826" s="1" t="s">
        <v>23</v>
      </c>
      <c r="K15826" s="1" t="s">
        <v>16</v>
      </c>
      <c r="L15826" s="1" t="s">
        <v>16</v>
      </c>
      <c r="M15826" s="1" t="s">
        <v>16</v>
      </c>
      <c r="N15826" s="1" t="s">
        <v>16</v>
      </c>
      <c r="O15826" s="1">
        <v>79.2</v>
      </c>
      <c r="P15826" s="1">
        <v>1.0</v>
      </c>
    </row>
    <row r="15827">
      <c r="A15827" s="1" t="s">
        <v>29</v>
      </c>
      <c r="B15827" s="1" t="s">
        <v>18765</v>
      </c>
      <c r="C15827" s="2" t="s">
        <v>18754</v>
      </c>
      <c r="D15827" s="1" t="s">
        <v>19</v>
      </c>
      <c r="E15827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15827" s="1" t="s">
        <v>628</v>
      </c>
      <c r="G15827" s="1" t="s">
        <v>629</v>
      </c>
      <c r="H15827" s="1" t="s">
        <v>630</v>
      </c>
      <c r="I15827" s="1" t="s">
        <v>16</v>
      </c>
      <c r="J15827" s="1" t="s">
        <v>23</v>
      </c>
      <c r="K15827" s="1" t="s">
        <v>16</v>
      </c>
      <c r="L15827" s="1" t="s">
        <v>16</v>
      </c>
      <c r="M15827" s="1" t="s">
        <v>16</v>
      </c>
      <c r="N15827" s="1" t="s">
        <v>16</v>
      </c>
      <c r="O15827" s="1">
        <v>79.2</v>
      </c>
      <c r="P15827" s="1">
        <v>1.0</v>
      </c>
    </row>
    <row r="15828">
      <c r="A15828" s="1" t="s">
        <v>29</v>
      </c>
      <c r="B15828" s="1" t="s">
        <v>18766</v>
      </c>
      <c r="C15828" s="2" t="s">
        <v>18754</v>
      </c>
      <c r="D15828" s="1" t="s">
        <v>19</v>
      </c>
      <c r="E1582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5828" s="1" t="s">
        <v>204</v>
      </c>
      <c r="G15828" s="1" t="s">
        <v>205</v>
      </c>
      <c r="H15828" s="1" t="s">
        <v>206</v>
      </c>
      <c r="I15828" s="1" t="s">
        <v>16</v>
      </c>
      <c r="J15828" s="1" t="s">
        <v>23</v>
      </c>
      <c r="K15828" s="1" t="s">
        <v>16</v>
      </c>
      <c r="L15828" s="1" t="s">
        <v>16</v>
      </c>
      <c r="M15828" s="1" t="s">
        <v>16</v>
      </c>
      <c r="N15828" s="1" t="s">
        <v>16</v>
      </c>
      <c r="O15828" s="1">
        <v>71.2</v>
      </c>
      <c r="P15828" s="1">
        <v>1.0</v>
      </c>
    </row>
    <row r="15829">
      <c r="A15829" s="1" t="s">
        <v>29</v>
      </c>
      <c r="B15829" s="1" t="s">
        <v>18767</v>
      </c>
      <c r="C15829" s="2" t="s">
        <v>18754</v>
      </c>
      <c r="D15829" s="1" t="s">
        <v>19</v>
      </c>
      <c r="E15829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5829" s="1" t="s">
        <v>7053</v>
      </c>
      <c r="G15829" s="1" t="s">
        <v>7054</v>
      </c>
      <c r="H15829" s="1" t="s">
        <v>7055</v>
      </c>
      <c r="I15829" s="1" t="s">
        <v>16</v>
      </c>
      <c r="J15829" s="1" t="s">
        <v>23</v>
      </c>
      <c r="K15829" s="1" t="s">
        <v>16</v>
      </c>
      <c r="L15829" s="1" t="s">
        <v>16</v>
      </c>
      <c r="M15829" s="1" t="s">
        <v>16</v>
      </c>
      <c r="N15829" s="1" t="s">
        <v>16</v>
      </c>
      <c r="O15829" s="1">
        <v>79.2</v>
      </c>
      <c r="P15829" s="1">
        <v>1.0</v>
      </c>
    </row>
    <row r="15830">
      <c r="A15830" s="1" t="s">
        <v>29</v>
      </c>
      <c r="B15830" s="1" t="s">
        <v>18768</v>
      </c>
      <c r="C15830" s="2" t="s">
        <v>18754</v>
      </c>
      <c r="D15830" s="1" t="s">
        <v>19</v>
      </c>
      <c r="E1583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5830" s="1" t="s">
        <v>1209</v>
      </c>
      <c r="G15830" s="1" t="s">
        <v>1210</v>
      </c>
      <c r="H15830" s="1" t="s">
        <v>1211</v>
      </c>
      <c r="I15830" s="1" t="s">
        <v>16</v>
      </c>
      <c r="J15830" s="1" t="s">
        <v>23</v>
      </c>
      <c r="K15830" s="1" t="s">
        <v>16</v>
      </c>
      <c r="L15830" s="1" t="s">
        <v>16</v>
      </c>
      <c r="M15830" s="1" t="s">
        <v>16</v>
      </c>
      <c r="N15830" s="1" t="s">
        <v>16</v>
      </c>
      <c r="O15830" s="1">
        <v>79.2</v>
      </c>
      <c r="P15830" s="1">
        <v>1.0</v>
      </c>
    </row>
    <row r="15831">
      <c r="A15831" s="1" t="s">
        <v>29</v>
      </c>
      <c r="B15831" s="1" t="s">
        <v>18769</v>
      </c>
      <c r="C15831" s="2" t="s">
        <v>18754</v>
      </c>
      <c r="D15831" s="1" t="s">
        <v>19</v>
      </c>
      <c r="E15831" s="3" t="str">
        <f>HYPERLINK("https://fyndiq.se/produkt/e9fe6b45dad34f98/", "2-Pack Iphone X / XS / 11 PRO- 9H Härdat Glass - Top Kvalitet")</f>
        <v>2-Pack Iphone X / XS / 11 PRO- 9H Härdat Glass - Top Kvalitet</v>
      </c>
      <c r="F15831" s="1" t="s">
        <v>6168</v>
      </c>
      <c r="G15831" s="1" t="s">
        <v>6169</v>
      </c>
      <c r="H15831" s="1" t="s">
        <v>6170</v>
      </c>
      <c r="I15831" s="1" t="s">
        <v>16</v>
      </c>
      <c r="J15831" s="1" t="s">
        <v>23</v>
      </c>
      <c r="K15831" s="1" t="s">
        <v>16</v>
      </c>
      <c r="L15831" s="1" t="s">
        <v>16</v>
      </c>
      <c r="M15831" s="1" t="s">
        <v>16</v>
      </c>
      <c r="N15831" s="1" t="s">
        <v>16</v>
      </c>
      <c r="O15831" s="1">
        <v>47.2</v>
      </c>
      <c r="P15831" s="1">
        <v>1.0</v>
      </c>
    </row>
    <row r="15832">
      <c r="A15832" s="1" t="s">
        <v>29</v>
      </c>
      <c r="B15832" s="1" t="s">
        <v>18770</v>
      </c>
      <c r="C15832" s="2" t="s">
        <v>18754</v>
      </c>
      <c r="D15832" s="1" t="s">
        <v>19</v>
      </c>
      <c r="E1583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5832" s="1" t="s">
        <v>3643</v>
      </c>
      <c r="G15832" s="1" t="s">
        <v>3644</v>
      </c>
      <c r="H15832" s="1" t="s">
        <v>3645</v>
      </c>
      <c r="I15832" s="1" t="s">
        <v>16</v>
      </c>
      <c r="J15832" s="1" t="s">
        <v>23</v>
      </c>
      <c r="K15832" s="1" t="s">
        <v>16</v>
      </c>
      <c r="L15832" s="1" t="s">
        <v>16</v>
      </c>
      <c r="M15832" s="1" t="s">
        <v>16</v>
      </c>
      <c r="N15832" s="1" t="s">
        <v>16</v>
      </c>
      <c r="O15832" s="1">
        <v>71.2</v>
      </c>
      <c r="P15832" s="1">
        <v>1.0</v>
      </c>
    </row>
    <row r="15833">
      <c r="A15833" s="1" t="s">
        <v>29</v>
      </c>
      <c r="B15833" s="1" t="s">
        <v>18771</v>
      </c>
      <c r="C15833" s="2" t="s">
        <v>18754</v>
      </c>
      <c r="D15833" s="1" t="s">
        <v>19</v>
      </c>
      <c r="E15833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5833" s="1" t="s">
        <v>968</v>
      </c>
      <c r="G15833" s="1" t="s">
        <v>969</v>
      </c>
      <c r="H15833" s="1" t="s">
        <v>970</v>
      </c>
      <c r="I15833" s="1" t="s">
        <v>16</v>
      </c>
      <c r="J15833" s="1" t="s">
        <v>23</v>
      </c>
      <c r="K15833" s="1" t="s">
        <v>16</v>
      </c>
      <c r="L15833" s="1" t="s">
        <v>16</v>
      </c>
      <c r="M15833" s="1" t="s">
        <v>16</v>
      </c>
      <c r="N15833" s="1" t="s">
        <v>16</v>
      </c>
      <c r="O15833" s="1">
        <v>71.2</v>
      </c>
      <c r="P15833" s="1">
        <v>1.0</v>
      </c>
    </row>
    <row r="15834">
      <c r="A15834" s="1" t="s">
        <v>29</v>
      </c>
      <c r="B15834" s="1" t="s">
        <v>18772</v>
      </c>
      <c r="C15834" s="2" t="s">
        <v>18754</v>
      </c>
      <c r="D15834" s="1" t="s">
        <v>19</v>
      </c>
      <c r="E15834" s="3" t="str">
        <f>HYPERLINK("https://fyndiq.se/produkt/aaaa7cf643f84273/", "2 Pack Samsung Xcover 5 - Härdat glas 9H-Super kvalitet 3D")</f>
        <v>2 Pack Samsung Xcover 5 - Härdat glas 9H-Super kvalitet 3D</v>
      </c>
      <c r="F15834" s="1" t="s">
        <v>2089</v>
      </c>
      <c r="G15834" s="1" t="s">
        <v>2090</v>
      </c>
      <c r="H15834" s="1" t="s">
        <v>2091</v>
      </c>
      <c r="I15834" s="1" t="s">
        <v>16</v>
      </c>
      <c r="J15834" s="1" t="s">
        <v>23</v>
      </c>
      <c r="K15834" s="1" t="s">
        <v>16</v>
      </c>
      <c r="L15834" s="1" t="s">
        <v>16</v>
      </c>
      <c r="M15834" s="1" t="s">
        <v>16</v>
      </c>
      <c r="N15834" s="1" t="s">
        <v>16</v>
      </c>
      <c r="O15834" s="1">
        <v>63.2</v>
      </c>
      <c r="P15834" s="1">
        <v>1.0</v>
      </c>
    </row>
    <row r="15835">
      <c r="A15835" s="1" t="s">
        <v>29</v>
      </c>
      <c r="B15835" s="1" t="s">
        <v>18773</v>
      </c>
      <c r="C15835" s="2" t="s">
        <v>18754</v>
      </c>
      <c r="D15835" s="1" t="s">
        <v>19</v>
      </c>
      <c r="E15835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5835" s="1" t="s">
        <v>3073</v>
      </c>
      <c r="G15835" s="1" t="s">
        <v>3074</v>
      </c>
      <c r="H15835" s="1" t="s">
        <v>3075</v>
      </c>
      <c r="I15835" s="1" t="s">
        <v>16</v>
      </c>
      <c r="J15835" s="1" t="s">
        <v>23</v>
      </c>
      <c r="K15835" s="1" t="s">
        <v>16</v>
      </c>
      <c r="L15835" s="1" t="s">
        <v>16</v>
      </c>
      <c r="M15835" s="1" t="s">
        <v>16</v>
      </c>
      <c r="N15835" s="1" t="s">
        <v>16</v>
      </c>
      <c r="O15835" s="1">
        <v>71.2</v>
      </c>
      <c r="P15835" s="1">
        <v>1.0</v>
      </c>
    </row>
    <row r="15836">
      <c r="A15836" s="1" t="s">
        <v>29</v>
      </c>
      <c r="B15836" s="1" t="s">
        <v>18774</v>
      </c>
      <c r="C15836" s="2" t="s">
        <v>18754</v>
      </c>
      <c r="D15836" s="1" t="s">
        <v>19</v>
      </c>
      <c r="E15836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5836" s="1" t="s">
        <v>311</v>
      </c>
      <c r="G15836" s="1" t="s">
        <v>312</v>
      </c>
      <c r="H15836" s="1" t="s">
        <v>313</v>
      </c>
      <c r="I15836" s="1" t="s">
        <v>16</v>
      </c>
      <c r="J15836" s="1" t="s">
        <v>23</v>
      </c>
      <c r="K15836" s="1" t="s">
        <v>16</v>
      </c>
      <c r="L15836" s="1" t="s">
        <v>16</v>
      </c>
      <c r="M15836" s="1" t="s">
        <v>16</v>
      </c>
      <c r="N15836" s="1" t="s">
        <v>16</v>
      </c>
      <c r="O15836" s="1">
        <v>71.2</v>
      </c>
      <c r="P15836" s="1">
        <v>1.0</v>
      </c>
    </row>
    <row r="15837">
      <c r="A15837" s="1" t="s">
        <v>29</v>
      </c>
      <c r="B15837" s="1" t="s">
        <v>18775</v>
      </c>
      <c r="C15837" s="2" t="s">
        <v>18754</v>
      </c>
      <c r="D15837" s="1" t="s">
        <v>19</v>
      </c>
      <c r="E15837" s="3" t="str">
        <f>HYPERLINK("https://fyndiq.se/produkt/56c72c0ba5f749b5/", "2-Pack SAMSUNG S24 Skärmskydd - Härdat Glas 9H - Super kvalitet 3D")</f>
        <v>2-Pack SAMSUNG S24 Skärmskydd - Härdat Glas 9H - Super kvalitet 3D</v>
      </c>
      <c r="F15837" s="1" t="s">
        <v>263</v>
      </c>
      <c r="G15837" s="1" t="s">
        <v>264</v>
      </c>
      <c r="H15837" s="1" t="s">
        <v>265</v>
      </c>
      <c r="I15837" s="1" t="s">
        <v>16</v>
      </c>
      <c r="J15837" s="1" t="s">
        <v>23</v>
      </c>
      <c r="K15837" s="1" t="s">
        <v>16</v>
      </c>
      <c r="L15837" s="1" t="s">
        <v>16</v>
      </c>
      <c r="M15837" s="1" t="s">
        <v>16</v>
      </c>
      <c r="N15837" s="1" t="s">
        <v>16</v>
      </c>
      <c r="O15837" s="1">
        <v>71.2</v>
      </c>
      <c r="P15837" s="1">
        <v>2.0</v>
      </c>
    </row>
    <row r="15838">
      <c r="A15838" s="1" t="s">
        <v>29</v>
      </c>
      <c r="B15838" s="1" t="s">
        <v>18776</v>
      </c>
      <c r="C15838" s="2" t="s">
        <v>18754</v>
      </c>
      <c r="D15838" s="1" t="s">
        <v>19</v>
      </c>
      <c r="E15838" s="3" t="str">
        <f>HYPERLINK("https://fyndiq.se/produkt/925ae49423884615/", "2-Pack Samsung S22 Ultra Skärmskydd &amp; 1-Pack linsskydd -9H GLAS")</f>
        <v>2-Pack Samsung S22 Ultra Skärmskydd &amp; 1-Pack linsskydd -9H GLAS</v>
      </c>
      <c r="F15838" s="1" t="s">
        <v>335</v>
      </c>
      <c r="G15838" s="1" t="s">
        <v>336</v>
      </c>
      <c r="H15838" s="1" t="s">
        <v>337</v>
      </c>
      <c r="I15838" s="1" t="s">
        <v>16</v>
      </c>
      <c r="J15838" s="1" t="s">
        <v>23</v>
      </c>
      <c r="K15838" s="1" t="s">
        <v>16</v>
      </c>
      <c r="L15838" s="1" t="s">
        <v>16</v>
      </c>
      <c r="M15838" s="1" t="s">
        <v>16</v>
      </c>
      <c r="N15838" s="1" t="s">
        <v>16</v>
      </c>
      <c r="O15838" s="1">
        <v>71.2</v>
      </c>
      <c r="P15838" s="1">
        <v>1.0</v>
      </c>
    </row>
    <row r="15839">
      <c r="A15839" s="1" t="s">
        <v>29</v>
      </c>
      <c r="B15839" s="1" t="s">
        <v>18777</v>
      </c>
      <c r="C15839" s="2" t="s">
        <v>18754</v>
      </c>
      <c r="D15839" s="1" t="s">
        <v>19</v>
      </c>
      <c r="E15839" s="3" t="str">
        <f>HYPERLINK("https://fyndiq.se/produkt/432d784756a84eff/", "2-Pack Samsung Galaxy S20FE - Härdat Glas-9H -Super kvalitet 3D")</f>
        <v>2-Pack Samsung Galaxy S20FE - Härdat Glas-9H -Super kvalitet 3D</v>
      </c>
      <c r="F15839" s="1" t="s">
        <v>1078</v>
      </c>
      <c r="G15839" s="1" t="s">
        <v>1079</v>
      </c>
      <c r="H15839" s="1" t="s">
        <v>1080</v>
      </c>
      <c r="I15839" s="1" t="s">
        <v>16</v>
      </c>
      <c r="J15839" s="1" t="s">
        <v>23</v>
      </c>
      <c r="K15839" s="1" t="s">
        <v>16</v>
      </c>
      <c r="L15839" s="1" t="s">
        <v>16</v>
      </c>
      <c r="M15839" s="1" t="s">
        <v>16</v>
      </c>
      <c r="N15839" s="1" t="s">
        <v>16</v>
      </c>
      <c r="O15839" s="1">
        <v>63.2</v>
      </c>
      <c r="P15839" s="1">
        <v>1.0</v>
      </c>
    </row>
    <row r="15840">
      <c r="A15840" s="1" t="s">
        <v>29</v>
      </c>
      <c r="B15840" s="1" t="s">
        <v>18778</v>
      </c>
      <c r="C15840" s="2" t="s">
        <v>18754</v>
      </c>
      <c r="D15840" s="1" t="s">
        <v>19</v>
      </c>
      <c r="E15840" s="3" t="str">
        <f t="shared" ref="E15840:E15841" si="797">HYPERLINK("https://fyndiq.se/produkt/80d04410f9c744e2/", "2-Pack Samsung S23 Ultra - 9H Härdat Glass - 3D Super Kvalitet Skärmskydd")</f>
        <v>2-Pack Samsung S23 Ultra - 9H Härdat Glass - 3D Super Kvalitet Skärmskydd</v>
      </c>
      <c r="F15840" s="1" t="s">
        <v>2144</v>
      </c>
      <c r="G15840" s="1" t="s">
        <v>2145</v>
      </c>
      <c r="H15840" s="1" t="s">
        <v>2146</v>
      </c>
      <c r="I15840" s="1" t="s">
        <v>16</v>
      </c>
      <c r="J15840" s="1" t="s">
        <v>23</v>
      </c>
      <c r="K15840" s="1" t="s">
        <v>16</v>
      </c>
      <c r="L15840" s="1" t="s">
        <v>16</v>
      </c>
      <c r="M15840" s="1" t="s">
        <v>16</v>
      </c>
      <c r="N15840" s="1" t="s">
        <v>16</v>
      </c>
      <c r="O15840" s="1">
        <v>63.2</v>
      </c>
      <c r="P15840" s="1">
        <v>1.0</v>
      </c>
    </row>
    <row r="15841">
      <c r="A15841" s="1" t="s">
        <v>29</v>
      </c>
      <c r="B15841" s="1" t="s">
        <v>18779</v>
      </c>
      <c r="C15841" s="2" t="s">
        <v>18754</v>
      </c>
      <c r="D15841" s="1" t="s">
        <v>19</v>
      </c>
      <c r="E15841" s="3" t="str">
        <f t="shared" si="797"/>
        <v>2-Pack Samsung S23 Ultra - 9H Härdat Glass - 3D Super Kvalitet Skärmskydd</v>
      </c>
      <c r="F15841" s="1" t="s">
        <v>2144</v>
      </c>
      <c r="G15841" s="1" t="s">
        <v>2145</v>
      </c>
      <c r="H15841" s="1" t="s">
        <v>2146</v>
      </c>
      <c r="I15841" s="1" t="s">
        <v>16</v>
      </c>
      <c r="J15841" s="1" t="s">
        <v>23</v>
      </c>
      <c r="K15841" s="1" t="s">
        <v>16</v>
      </c>
      <c r="L15841" s="1" t="s">
        <v>16</v>
      </c>
      <c r="M15841" s="1" t="s">
        <v>16</v>
      </c>
      <c r="N15841" s="1" t="s">
        <v>16</v>
      </c>
      <c r="O15841" s="1">
        <v>63.2</v>
      </c>
      <c r="P15841" s="1">
        <v>1.0</v>
      </c>
    </row>
    <row r="15842">
      <c r="A15842" s="1" t="s">
        <v>29</v>
      </c>
      <c r="B15842" s="1" t="s">
        <v>18780</v>
      </c>
      <c r="C15842" s="2" t="s">
        <v>18754</v>
      </c>
      <c r="D15842" s="1" t="s">
        <v>19</v>
      </c>
      <c r="E15842" s="3" t="str">
        <f>HYPERLINK("https://fyndiq.se/produkt/17eb3a8226844bc8/", "2-Pack Sony Xperia 1 III - Härdat glas 9H - Super Kvalitet 3D")</f>
        <v>2-Pack Sony Xperia 1 III - Härdat glas 9H - Super Kvalitet 3D</v>
      </c>
      <c r="F15842" s="1" t="s">
        <v>2344</v>
      </c>
      <c r="G15842" s="1" t="s">
        <v>2345</v>
      </c>
      <c r="H15842" s="1" t="s">
        <v>2346</v>
      </c>
      <c r="I15842" s="1" t="s">
        <v>16</v>
      </c>
      <c r="J15842" s="1" t="s">
        <v>23</v>
      </c>
      <c r="K15842" s="1" t="s">
        <v>16</v>
      </c>
      <c r="L15842" s="1" t="s">
        <v>16</v>
      </c>
      <c r="M15842" s="1" t="s">
        <v>16</v>
      </c>
      <c r="N15842" s="1" t="s">
        <v>16</v>
      </c>
      <c r="O15842" s="1">
        <v>63.2</v>
      </c>
      <c r="P15842" s="1">
        <v>1.0</v>
      </c>
    </row>
    <row r="15843">
      <c r="A15843" s="1" t="s">
        <v>29</v>
      </c>
      <c r="B15843" s="1" t="s">
        <v>18781</v>
      </c>
      <c r="C15843" s="2" t="s">
        <v>18754</v>
      </c>
      <c r="D15843" s="1" t="s">
        <v>19</v>
      </c>
      <c r="E15843" s="3" t="str">
        <f>HYPERLINK("https://fyndiq.se/produkt/b4b1148b5d274f33/", "2 Pack Xiaomi 11T 5G - Härdat glas 9H - Super kvalitet 3D")</f>
        <v>2 Pack Xiaomi 11T 5G - Härdat glas 9H - Super kvalitet 3D</v>
      </c>
      <c r="F15843" s="1" t="s">
        <v>345</v>
      </c>
      <c r="G15843" s="1" t="s">
        <v>346</v>
      </c>
      <c r="H15843" s="1" t="s">
        <v>347</v>
      </c>
      <c r="I15843" s="1" t="s">
        <v>16</v>
      </c>
      <c r="J15843" s="1" t="s">
        <v>23</v>
      </c>
      <c r="K15843" s="1" t="s">
        <v>16</v>
      </c>
      <c r="L15843" s="1" t="s">
        <v>16</v>
      </c>
      <c r="M15843" s="1" t="s">
        <v>16</v>
      </c>
      <c r="N15843" s="1" t="s">
        <v>16</v>
      </c>
      <c r="O15843" s="1">
        <v>63.2</v>
      </c>
      <c r="P15843" s="1">
        <v>1.0</v>
      </c>
    </row>
    <row r="15844">
      <c r="A15844" s="1" t="s">
        <v>29</v>
      </c>
      <c r="B15844" s="1" t="s">
        <v>18782</v>
      </c>
      <c r="C15844" s="2" t="s">
        <v>18754</v>
      </c>
      <c r="D15844" s="1" t="s">
        <v>19</v>
      </c>
      <c r="E15844" s="3" t="str">
        <f>HYPERLINK("https://fyndiq.se/produkt/282d163d364e41b5/", "2-Pack SAMSUNG WATCH6 47MM Skärmskydd - Härdat Glas 9H - Super kvalitet 3D")</f>
        <v>2-Pack SAMSUNG WATCH6 47MM Skärmskydd - Härdat Glas 9H - Super kvalitet 3D</v>
      </c>
      <c r="F15844" s="1" t="s">
        <v>1201</v>
      </c>
      <c r="G15844" s="1" t="s">
        <v>1202</v>
      </c>
      <c r="H15844" s="1" t="s">
        <v>1203</v>
      </c>
      <c r="I15844" s="1" t="s">
        <v>16</v>
      </c>
      <c r="J15844" s="1" t="s">
        <v>23</v>
      </c>
      <c r="K15844" s="1" t="s">
        <v>16</v>
      </c>
      <c r="L15844" s="1" t="s">
        <v>16</v>
      </c>
      <c r="M15844" s="1" t="s">
        <v>16</v>
      </c>
      <c r="N15844" s="1" t="s">
        <v>16</v>
      </c>
      <c r="O15844" s="1">
        <v>63.2</v>
      </c>
      <c r="P15844" s="1">
        <v>1.0</v>
      </c>
    </row>
    <row r="15845">
      <c r="A15845" s="1" t="s">
        <v>29</v>
      </c>
      <c r="B15845" s="1" t="s">
        <v>18783</v>
      </c>
      <c r="C15845" s="2" t="s">
        <v>18754</v>
      </c>
      <c r="D15845" s="1" t="s">
        <v>19</v>
      </c>
      <c r="E15845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845" s="1" t="s">
        <v>258</v>
      </c>
      <c r="G15845" s="1" t="s">
        <v>259</v>
      </c>
      <c r="H15845" s="1" t="s">
        <v>260</v>
      </c>
      <c r="I15845" s="1" t="s">
        <v>1311</v>
      </c>
      <c r="J15845" s="1" t="s">
        <v>23</v>
      </c>
      <c r="K15845" s="1" t="s">
        <v>16</v>
      </c>
      <c r="L15845" s="1" t="s">
        <v>16</v>
      </c>
      <c r="M15845" s="1" t="s">
        <v>16</v>
      </c>
      <c r="N15845" s="1" t="s">
        <v>16</v>
      </c>
      <c r="O15845" s="1">
        <v>63.2</v>
      </c>
      <c r="P15845" s="1">
        <v>1.0</v>
      </c>
    </row>
    <row r="15846">
      <c r="A15846" s="1" t="s">
        <v>29</v>
      </c>
      <c r="B15846" s="1" t="s">
        <v>18784</v>
      </c>
      <c r="C15846" s="2" t="s">
        <v>18754</v>
      </c>
      <c r="D15846" s="1" t="s">
        <v>19</v>
      </c>
      <c r="E15846" s="3" t="str">
        <f t="shared" ref="E15846:E15847" si="798">HYPERLINK("https://fyndiq.se/produkt/317386bceef54d60/", "2-Pack Samsung Galaxy A54 (5G) - Härdat Glas 9H - Super Kvalitet 3D Skärmskydd")</f>
        <v>2-Pack Samsung Galaxy A54 (5G) - Härdat Glas 9H - Super Kvalitet 3D Skärmskydd</v>
      </c>
      <c r="F15846" s="1" t="s">
        <v>760</v>
      </c>
      <c r="G15846" s="1" t="s">
        <v>761</v>
      </c>
      <c r="H15846" s="1" t="s">
        <v>762</v>
      </c>
      <c r="I15846" s="1" t="s">
        <v>16</v>
      </c>
      <c r="J15846" s="1" t="s">
        <v>23</v>
      </c>
      <c r="K15846" s="1" t="s">
        <v>16</v>
      </c>
      <c r="L15846" s="1" t="s">
        <v>16</v>
      </c>
      <c r="M15846" s="1" t="s">
        <v>16</v>
      </c>
      <c r="N15846" s="1" t="s">
        <v>16</v>
      </c>
      <c r="O15846" s="1">
        <v>63.2</v>
      </c>
      <c r="P15846" s="1">
        <v>2.0</v>
      </c>
    </row>
    <row r="15847">
      <c r="A15847" s="1" t="s">
        <v>29</v>
      </c>
      <c r="B15847" s="1" t="s">
        <v>18785</v>
      </c>
      <c r="C15847" s="2" t="s">
        <v>18754</v>
      </c>
      <c r="D15847" s="1" t="s">
        <v>19</v>
      </c>
      <c r="E15847" s="3" t="str">
        <f t="shared" si="798"/>
        <v>2-Pack Samsung Galaxy A54 (5G) - Härdat Glas 9H - Super Kvalitet 3D Skärmskydd</v>
      </c>
      <c r="F15847" s="1" t="s">
        <v>760</v>
      </c>
      <c r="G15847" s="1" t="s">
        <v>761</v>
      </c>
      <c r="H15847" s="1" t="s">
        <v>762</v>
      </c>
      <c r="I15847" s="1" t="s">
        <v>16</v>
      </c>
      <c r="J15847" s="1" t="s">
        <v>23</v>
      </c>
      <c r="K15847" s="1" t="s">
        <v>16</v>
      </c>
      <c r="L15847" s="1" t="s">
        <v>16</v>
      </c>
      <c r="M15847" s="1" t="s">
        <v>16</v>
      </c>
      <c r="N15847" s="1" t="s">
        <v>16</v>
      </c>
      <c r="O15847" s="1">
        <v>63.2</v>
      </c>
      <c r="P15847" s="1">
        <v>1.0</v>
      </c>
    </row>
    <row r="15848">
      <c r="A15848" s="1" t="s">
        <v>29</v>
      </c>
      <c r="B15848" s="1" t="s">
        <v>18786</v>
      </c>
      <c r="C15848" s="2" t="s">
        <v>18754</v>
      </c>
      <c r="D15848" s="1" t="s">
        <v>19</v>
      </c>
      <c r="E15848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5848" s="1" t="s">
        <v>4240</v>
      </c>
      <c r="G15848" s="1" t="s">
        <v>4241</v>
      </c>
      <c r="H15848" s="1" t="s">
        <v>4242</v>
      </c>
      <c r="I15848" s="1" t="s">
        <v>16</v>
      </c>
      <c r="J15848" s="1" t="s">
        <v>23</v>
      </c>
      <c r="K15848" s="1" t="s">
        <v>16</v>
      </c>
      <c r="L15848" s="1" t="s">
        <v>16</v>
      </c>
      <c r="M15848" s="1" t="s">
        <v>16</v>
      </c>
      <c r="N15848" s="1" t="s">
        <v>16</v>
      </c>
      <c r="O15848" s="1">
        <v>63.2</v>
      </c>
      <c r="P15848" s="1">
        <v>1.0</v>
      </c>
    </row>
    <row r="15849">
      <c r="A15849" s="1" t="s">
        <v>29</v>
      </c>
      <c r="B15849" s="1" t="s">
        <v>18787</v>
      </c>
      <c r="C15849" s="2" t="s">
        <v>18754</v>
      </c>
      <c r="D15849" s="1" t="s">
        <v>19</v>
      </c>
      <c r="E15849" s="3" t="str">
        <f t="shared" ref="E15849:E15851" si="799">HYPERLINK("https://fyndiq.se/produkt/08d44de1ca3946df/", "2-Pack Samsung Galaxy S10 - Härdat Glas 9H – 3D Skärmskydd - Super kvalitet")</f>
        <v>2-Pack Samsung Galaxy S10 - Härdat Glas 9H – 3D Skärmskydd - Super kvalitet</v>
      </c>
      <c r="F15849" s="1" t="s">
        <v>729</v>
      </c>
      <c r="G15849" s="1" t="s">
        <v>730</v>
      </c>
      <c r="H15849" s="1" t="s">
        <v>731</v>
      </c>
      <c r="I15849" s="1" t="s">
        <v>16</v>
      </c>
      <c r="J15849" s="1" t="s">
        <v>23</v>
      </c>
      <c r="K15849" s="1" t="s">
        <v>16</v>
      </c>
      <c r="L15849" s="1" t="s">
        <v>16</v>
      </c>
      <c r="M15849" s="1" t="s">
        <v>16</v>
      </c>
      <c r="N15849" s="1" t="s">
        <v>16</v>
      </c>
      <c r="O15849" s="1">
        <v>63.2</v>
      </c>
      <c r="P15849" s="1">
        <v>1.0</v>
      </c>
    </row>
    <row r="15850">
      <c r="A15850" s="1" t="s">
        <v>29</v>
      </c>
      <c r="B15850" s="1" t="s">
        <v>18788</v>
      </c>
      <c r="C15850" s="2" t="s">
        <v>18754</v>
      </c>
      <c r="D15850" s="1" t="s">
        <v>19</v>
      </c>
      <c r="E15850" s="3" t="str">
        <f t="shared" si="799"/>
        <v>2-Pack Samsung Galaxy S10 - Härdat Glas 9H – 3D Skärmskydd - Super kvalitet</v>
      </c>
      <c r="F15850" s="1" t="s">
        <v>729</v>
      </c>
      <c r="G15850" s="1" t="s">
        <v>730</v>
      </c>
      <c r="H15850" s="1" t="s">
        <v>731</v>
      </c>
      <c r="I15850" s="1" t="s">
        <v>16</v>
      </c>
      <c r="J15850" s="1" t="s">
        <v>23</v>
      </c>
      <c r="K15850" s="1" t="s">
        <v>16</v>
      </c>
      <c r="L15850" s="1" t="s">
        <v>16</v>
      </c>
      <c r="M15850" s="1" t="s">
        <v>16</v>
      </c>
      <c r="N15850" s="1" t="s">
        <v>16</v>
      </c>
      <c r="O15850" s="1">
        <v>63.2</v>
      </c>
      <c r="P15850" s="1">
        <v>1.0</v>
      </c>
    </row>
    <row r="15851">
      <c r="A15851" s="1" t="s">
        <v>29</v>
      </c>
      <c r="B15851" s="1" t="s">
        <v>18789</v>
      </c>
      <c r="C15851" s="2" t="s">
        <v>18754</v>
      </c>
      <c r="D15851" s="1" t="s">
        <v>19</v>
      </c>
      <c r="E15851" s="3" t="str">
        <f t="shared" si="799"/>
        <v>2-Pack Samsung Galaxy S10 - Härdat Glas 9H – 3D Skärmskydd - Super kvalitet</v>
      </c>
      <c r="F15851" s="1" t="s">
        <v>729</v>
      </c>
      <c r="G15851" s="1" t="s">
        <v>730</v>
      </c>
      <c r="H15851" s="1" t="s">
        <v>731</v>
      </c>
      <c r="I15851" s="1" t="s">
        <v>16</v>
      </c>
      <c r="J15851" s="1" t="s">
        <v>23</v>
      </c>
      <c r="K15851" s="1" t="s">
        <v>16</v>
      </c>
      <c r="L15851" s="1" t="s">
        <v>16</v>
      </c>
      <c r="M15851" s="1" t="s">
        <v>16</v>
      </c>
      <c r="N15851" s="1" t="s">
        <v>16</v>
      </c>
      <c r="O15851" s="1">
        <v>63.2</v>
      </c>
      <c r="P15851" s="1">
        <v>1.0</v>
      </c>
    </row>
    <row r="15852">
      <c r="A15852" s="1" t="s">
        <v>29</v>
      </c>
      <c r="B15852" s="1" t="s">
        <v>18790</v>
      </c>
      <c r="C15852" s="2" t="s">
        <v>18754</v>
      </c>
      <c r="D15852" s="1" t="s">
        <v>19</v>
      </c>
      <c r="E15852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5852" s="1" t="s">
        <v>1347</v>
      </c>
      <c r="G15852" s="1" t="s">
        <v>1348</v>
      </c>
      <c r="H15852" s="1" t="s">
        <v>1349</v>
      </c>
      <c r="I15852" s="1" t="s">
        <v>16</v>
      </c>
      <c r="J15852" s="1" t="s">
        <v>23</v>
      </c>
      <c r="K15852" s="1" t="s">
        <v>16</v>
      </c>
      <c r="L15852" s="1" t="s">
        <v>16</v>
      </c>
      <c r="M15852" s="1" t="s">
        <v>16</v>
      </c>
      <c r="N15852" s="1" t="s">
        <v>16</v>
      </c>
      <c r="O15852" s="1">
        <v>63.2</v>
      </c>
      <c r="P15852" s="1">
        <v>1.0</v>
      </c>
    </row>
    <row r="15853">
      <c r="A15853" s="1" t="s">
        <v>29</v>
      </c>
      <c r="B15853" s="1" t="s">
        <v>18791</v>
      </c>
      <c r="C15853" s="2" t="s">
        <v>18754</v>
      </c>
      <c r="D15853" s="1" t="s">
        <v>19</v>
      </c>
      <c r="E15853" s="3" t="str">
        <f>HYPERLINK("https://fyndiq.se/produkt/a511a8922e36455c/", "2 Pack Samsung S8 - Härdat glas 9H–Super kvalitet 3D Skärmskydd")</f>
        <v>2 Pack Samsung S8 - Härdat glas 9H–Super kvalitet 3D Skärmskydd</v>
      </c>
      <c r="F15853" s="1" t="s">
        <v>1083</v>
      </c>
      <c r="G15853" s="1" t="s">
        <v>1084</v>
      </c>
      <c r="H15853" s="1" t="s">
        <v>1085</v>
      </c>
      <c r="I15853" s="1" t="s">
        <v>16</v>
      </c>
      <c r="J15853" s="1" t="s">
        <v>23</v>
      </c>
      <c r="K15853" s="1" t="s">
        <v>16</v>
      </c>
      <c r="L15853" s="1" t="s">
        <v>16</v>
      </c>
      <c r="M15853" s="1" t="s">
        <v>16</v>
      </c>
      <c r="N15853" s="1" t="s">
        <v>16</v>
      </c>
      <c r="O15853" s="1">
        <v>63.2</v>
      </c>
      <c r="P15853" s="1">
        <v>1.0</v>
      </c>
    </row>
    <row r="15854">
      <c r="A15854" s="1" t="s">
        <v>29</v>
      </c>
      <c r="B15854" s="1" t="s">
        <v>18792</v>
      </c>
      <c r="C15854" s="2" t="s">
        <v>18754</v>
      </c>
      <c r="D15854" s="1" t="s">
        <v>19</v>
      </c>
      <c r="E15854" s="3" t="str">
        <f>HYPERLINK("https://fyndiq.se/produkt/082f3cf898c84831/", "2 Pack Galaxy S20 Ultra - Härdat glas 9H - Super kvalitet 3D")</f>
        <v>2 Pack Galaxy S20 Ultra - Härdat glas 9H - Super kvalitet 3D</v>
      </c>
      <c r="F15854" s="1" t="s">
        <v>460</v>
      </c>
      <c r="G15854" s="1" t="s">
        <v>461</v>
      </c>
      <c r="H15854" s="1" t="s">
        <v>462</v>
      </c>
      <c r="I15854" s="1" t="s">
        <v>16</v>
      </c>
      <c r="J15854" s="1" t="s">
        <v>23</v>
      </c>
      <c r="K15854" s="1" t="s">
        <v>16</v>
      </c>
      <c r="L15854" s="1" t="s">
        <v>16</v>
      </c>
      <c r="M15854" s="1" t="s">
        <v>16</v>
      </c>
      <c r="N15854" s="1" t="s">
        <v>16</v>
      </c>
      <c r="O15854" s="1">
        <v>63.2</v>
      </c>
      <c r="P15854" s="1">
        <v>1.0</v>
      </c>
    </row>
    <row r="15855">
      <c r="A15855" s="1" t="s">
        <v>29</v>
      </c>
      <c r="B15855" s="1" t="s">
        <v>18793</v>
      </c>
      <c r="C15855" s="2" t="s">
        <v>18754</v>
      </c>
      <c r="D15855" s="1" t="s">
        <v>19</v>
      </c>
      <c r="E15855" s="3" t="str">
        <f>HYPERLINK("https://fyndiq.se/produkt/b64e58a94ebc4c52/", "2 Pack Sony Xperia 10 III - Härdat glas 9H - Super Kvalitet 3D")</f>
        <v>2 Pack Sony Xperia 10 III - Härdat glas 9H - Super Kvalitet 3D</v>
      </c>
      <c r="F15855" s="1" t="s">
        <v>366</v>
      </c>
      <c r="G15855" s="1" t="s">
        <v>367</v>
      </c>
      <c r="H15855" s="1" t="s">
        <v>368</v>
      </c>
      <c r="I15855" s="1" t="s">
        <v>16</v>
      </c>
      <c r="J15855" s="1" t="s">
        <v>23</v>
      </c>
      <c r="K15855" s="1" t="s">
        <v>16</v>
      </c>
      <c r="L15855" s="1" t="s">
        <v>16</v>
      </c>
      <c r="M15855" s="1" t="s">
        <v>16</v>
      </c>
      <c r="N15855" s="1" t="s">
        <v>16</v>
      </c>
      <c r="O15855" s="1">
        <v>63.2</v>
      </c>
      <c r="P15855" s="1">
        <v>1.0</v>
      </c>
    </row>
    <row r="15856">
      <c r="A15856" s="1" t="s">
        <v>29</v>
      </c>
      <c r="B15856" s="1" t="s">
        <v>18794</v>
      </c>
      <c r="C15856" s="2" t="s">
        <v>18754</v>
      </c>
      <c r="D15856" s="1" t="s">
        <v>19</v>
      </c>
      <c r="E1585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5856" s="1" t="s">
        <v>665</v>
      </c>
      <c r="G15856" s="1" t="s">
        <v>666</v>
      </c>
      <c r="H15856" s="1" t="s">
        <v>667</v>
      </c>
      <c r="I15856" s="1" t="s">
        <v>16</v>
      </c>
      <c r="J15856" s="1" t="s">
        <v>23</v>
      </c>
      <c r="K15856" s="1" t="s">
        <v>16</v>
      </c>
      <c r="L15856" s="1" t="s">
        <v>16</v>
      </c>
      <c r="M15856" s="1" t="s">
        <v>16</v>
      </c>
      <c r="N15856" s="1" t="s">
        <v>16</v>
      </c>
      <c r="O15856" s="1">
        <v>63.2</v>
      </c>
      <c r="P15856" s="1">
        <v>1.0</v>
      </c>
    </row>
    <row r="15857">
      <c r="A15857" s="1" t="s">
        <v>29</v>
      </c>
      <c r="B15857" s="1" t="s">
        <v>18795</v>
      </c>
      <c r="C15857" s="2" t="s">
        <v>18754</v>
      </c>
      <c r="D15857" s="1" t="s">
        <v>19</v>
      </c>
      <c r="E15857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5857" s="1" t="s">
        <v>3577</v>
      </c>
      <c r="G15857" s="1" t="s">
        <v>3578</v>
      </c>
      <c r="H15857" s="1" t="s">
        <v>3579</v>
      </c>
      <c r="I15857" s="1" t="s">
        <v>16</v>
      </c>
      <c r="J15857" s="1" t="s">
        <v>23</v>
      </c>
      <c r="K15857" s="1" t="s">
        <v>16</v>
      </c>
      <c r="L15857" s="1" t="s">
        <v>16</v>
      </c>
      <c r="M15857" s="1" t="s">
        <v>16</v>
      </c>
      <c r="N15857" s="1" t="s">
        <v>16</v>
      </c>
      <c r="O15857" s="1">
        <v>63.2</v>
      </c>
      <c r="P15857" s="1">
        <v>1.0</v>
      </c>
    </row>
    <row r="15858">
      <c r="A15858" s="1" t="s">
        <v>29</v>
      </c>
      <c r="B15858" s="1" t="s">
        <v>18796</v>
      </c>
      <c r="C15858" s="2" t="s">
        <v>18754</v>
      </c>
      <c r="D15858" s="1" t="s">
        <v>19</v>
      </c>
      <c r="E15858" s="3" t="str">
        <f>HYPERLINK("https://fyndiq.se/produkt/21fa5ef4b8704a28/", "2-Pack Samsung Note 10 Plus - Härdat glas 9H - Super kvalitet 3D")</f>
        <v>2-Pack Samsung Note 10 Plus - Härdat glas 9H - Super kvalitet 3D</v>
      </c>
      <c r="F15858" s="1" t="s">
        <v>5705</v>
      </c>
      <c r="G15858" s="1" t="s">
        <v>5706</v>
      </c>
      <c r="H15858" s="1" t="s">
        <v>5707</v>
      </c>
      <c r="I15858" s="1" t="s">
        <v>16</v>
      </c>
      <c r="J15858" s="1" t="s">
        <v>23</v>
      </c>
      <c r="K15858" s="1" t="s">
        <v>16</v>
      </c>
      <c r="L15858" s="1" t="s">
        <v>16</v>
      </c>
      <c r="M15858" s="1" t="s">
        <v>16</v>
      </c>
      <c r="N15858" s="1" t="s">
        <v>16</v>
      </c>
      <c r="O15858" s="1">
        <v>63.2</v>
      </c>
      <c r="P15858" s="1">
        <v>1.0</v>
      </c>
    </row>
    <row r="15859">
      <c r="A15859" s="1" t="s">
        <v>29</v>
      </c>
      <c r="B15859" s="1" t="s">
        <v>18797</v>
      </c>
      <c r="C15859" s="2" t="s">
        <v>18754</v>
      </c>
      <c r="D15859" s="1" t="s">
        <v>19</v>
      </c>
      <c r="E15859" s="3" t="str">
        <f>HYPERLINK("https://fyndiq.se/produkt/a002f83ad36944e4/", "2 Pack Samsung Watch 44mm - Härdat glas 9H - Super kvalitet")</f>
        <v>2 Pack Samsung Watch 44mm - Härdat glas 9H - Super kvalitet</v>
      </c>
      <c r="F15859" s="1" t="s">
        <v>8979</v>
      </c>
      <c r="G15859" s="1" t="s">
        <v>8980</v>
      </c>
      <c r="H15859" s="1" t="s">
        <v>8981</v>
      </c>
      <c r="I15859" s="1" t="s">
        <v>16</v>
      </c>
      <c r="J15859" s="1" t="s">
        <v>23</v>
      </c>
      <c r="K15859" s="1" t="s">
        <v>16</v>
      </c>
      <c r="L15859" s="1" t="s">
        <v>16</v>
      </c>
      <c r="M15859" s="1" t="s">
        <v>16</v>
      </c>
      <c r="N15859" s="1" t="s">
        <v>16</v>
      </c>
      <c r="O15859" s="1">
        <v>63.2</v>
      </c>
      <c r="P15859" s="1">
        <v>1.0</v>
      </c>
    </row>
    <row r="15860">
      <c r="A15860" s="1" t="s">
        <v>29</v>
      </c>
      <c r="B15860" s="1" t="s">
        <v>18798</v>
      </c>
      <c r="C15860" s="2" t="s">
        <v>18754</v>
      </c>
      <c r="D15860" s="1" t="s">
        <v>19</v>
      </c>
      <c r="E15860" s="3" t="str">
        <f>HYPERLINK("https://fyndiq.se/produkt/0a890dd972c4463d/", "2-Pack Samsung Galaxy A52s 5G - Härdat glas 9H - Super kvalitet")</f>
        <v>2-Pack Samsung Galaxy A52s 5G - Härdat glas 9H - Super kvalitet</v>
      </c>
      <c r="F15860" s="1" t="s">
        <v>442</v>
      </c>
      <c r="G15860" s="1" t="s">
        <v>443</v>
      </c>
      <c r="H15860" s="1" t="s">
        <v>444</v>
      </c>
      <c r="I15860" s="1" t="s">
        <v>16</v>
      </c>
      <c r="J15860" s="1" t="s">
        <v>23</v>
      </c>
      <c r="K15860" s="1" t="s">
        <v>16</v>
      </c>
      <c r="L15860" s="1" t="s">
        <v>16</v>
      </c>
      <c r="M15860" s="1" t="s">
        <v>16</v>
      </c>
      <c r="N15860" s="1" t="s">
        <v>16</v>
      </c>
      <c r="O15860" s="1">
        <v>63.2</v>
      </c>
      <c r="P15860" s="1">
        <v>1.0</v>
      </c>
    </row>
    <row r="15861">
      <c r="A15861" s="1" t="s">
        <v>29</v>
      </c>
      <c r="B15861" s="1" t="s">
        <v>18799</v>
      </c>
      <c r="C15861" s="2" t="s">
        <v>18754</v>
      </c>
      <c r="D15861" s="1" t="s">
        <v>19</v>
      </c>
      <c r="E15861" s="3" t="str">
        <f>HYPERLINK("https://fyndiq.se/produkt/5e95d5a9fc6f49e2/", "Huawei P30 Pro - Härdat glas 9H – 3D Super kvalitet")</f>
        <v>Huawei P30 Pro - Härdat glas 9H – 3D Super kvalitet</v>
      </c>
      <c r="F15861" s="1" t="s">
        <v>469</v>
      </c>
      <c r="G15861" s="1" t="s">
        <v>470</v>
      </c>
      <c r="H15861" s="1" t="s">
        <v>471</v>
      </c>
      <c r="I15861" s="1" t="s">
        <v>16</v>
      </c>
      <c r="J15861" s="1" t="s">
        <v>23</v>
      </c>
      <c r="K15861" s="1" t="s">
        <v>16</v>
      </c>
      <c r="L15861" s="1" t="s">
        <v>16</v>
      </c>
      <c r="M15861" s="1" t="s">
        <v>16</v>
      </c>
      <c r="N15861" s="1" t="s">
        <v>16</v>
      </c>
      <c r="O15861" s="1">
        <v>63.2</v>
      </c>
      <c r="P15861" s="1">
        <v>1.0</v>
      </c>
    </row>
    <row r="15862">
      <c r="A15862" s="1" t="s">
        <v>29</v>
      </c>
      <c r="B15862" s="1" t="s">
        <v>18800</v>
      </c>
      <c r="C15862" s="2" t="s">
        <v>18754</v>
      </c>
      <c r="D15862" s="1" t="s">
        <v>19</v>
      </c>
      <c r="E15862" s="3" t="str">
        <f>HYPERLINK("https://fyndiq.se/produkt/416415a768684efb/", "2-Pack Samsung Galaxy S21 5G - 9H Härdat Glas - HD")</f>
        <v>2-Pack Samsung Galaxy S21 5G - 9H Härdat Glas - HD</v>
      </c>
      <c r="F15862" s="1" t="s">
        <v>39</v>
      </c>
      <c r="G15862" s="1" t="s">
        <v>40</v>
      </c>
      <c r="H15862" s="1" t="s">
        <v>41</v>
      </c>
      <c r="I15862" s="1" t="s">
        <v>16</v>
      </c>
      <c r="J15862" s="1" t="s">
        <v>23</v>
      </c>
      <c r="K15862" s="1" t="s">
        <v>16</v>
      </c>
      <c r="L15862" s="1" t="s">
        <v>16</v>
      </c>
      <c r="M15862" s="1" t="s">
        <v>16</v>
      </c>
      <c r="N15862" s="1" t="s">
        <v>16</v>
      </c>
      <c r="O15862" s="1">
        <v>63.2</v>
      </c>
      <c r="P15862" s="1">
        <v>1.0</v>
      </c>
    </row>
    <row r="15863">
      <c r="A15863" s="1" t="s">
        <v>29</v>
      </c>
      <c r="B15863" s="1" t="s">
        <v>18801</v>
      </c>
      <c r="C15863" s="2" t="s">
        <v>18754</v>
      </c>
      <c r="D15863" s="1" t="s">
        <v>19</v>
      </c>
      <c r="E15863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5863" s="1" t="s">
        <v>388</v>
      </c>
      <c r="G15863" s="1" t="s">
        <v>389</v>
      </c>
      <c r="H15863" s="1" t="s">
        <v>390</v>
      </c>
      <c r="I15863" s="1" t="s">
        <v>16</v>
      </c>
      <c r="J15863" s="1" t="s">
        <v>23</v>
      </c>
      <c r="K15863" s="1" t="s">
        <v>16</v>
      </c>
      <c r="L15863" s="1" t="s">
        <v>16</v>
      </c>
      <c r="M15863" s="1" t="s">
        <v>16</v>
      </c>
      <c r="N15863" s="1" t="s">
        <v>16</v>
      </c>
      <c r="O15863" s="1">
        <v>63.2</v>
      </c>
      <c r="P15863" s="1">
        <v>1.0</v>
      </c>
    </row>
    <row r="15864">
      <c r="A15864" s="1" t="s">
        <v>29</v>
      </c>
      <c r="B15864" s="1" t="s">
        <v>18802</v>
      </c>
      <c r="C15864" s="2" t="s">
        <v>18754</v>
      </c>
      <c r="D15864" s="1" t="s">
        <v>19</v>
      </c>
      <c r="E15864" s="3" t="str">
        <f t="shared" ref="E15864:E15865" si="800">HYPERLINK("https://fyndiq.se/produkt/2fa1ebd98b014203/", "2-Pack Motorola Moto G54 - Härdat Glas 9H - Super kvalitet 3D Skärmskydd")</f>
        <v>2-Pack Motorola Moto G54 - Härdat Glas 9H - Super kvalitet 3D Skärmskydd</v>
      </c>
      <c r="F15864" s="1" t="s">
        <v>508</v>
      </c>
      <c r="G15864" s="1" t="s">
        <v>509</v>
      </c>
      <c r="H15864" s="1" t="s">
        <v>510</v>
      </c>
      <c r="I15864" s="1" t="s">
        <v>16</v>
      </c>
      <c r="J15864" s="1" t="s">
        <v>23</v>
      </c>
      <c r="K15864" s="1" t="s">
        <v>16</v>
      </c>
      <c r="L15864" s="1" t="s">
        <v>16</v>
      </c>
      <c r="M15864" s="1" t="s">
        <v>16</v>
      </c>
      <c r="N15864" s="1" t="s">
        <v>16</v>
      </c>
      <c r="O15864" s="1">
        <v>63.2</v>
      </c>
      <c r="P15864" s="1">
        <v>1.0</v>
      </c>
    </row>
    <row r="15865">
      <c r="A15865" s="1" t="s">
        <v>29</v>
      </c>
      <c r="B15865" s="1" t="s">
        <v>18803</v>
      </c>
      <c r="C15865" s="2" t="s">
        <v>18754</v>
      </c>
      <c r="D15865" s="1" t="s">
        <v>19</v>
      </c>
      <c r="E15865" s="3" t="str">
        <f t="shared" si="800"/>
        <v>2-Pack Motorola Moto G54 - Härdat Glas 9H - Super kvalitet 3D Skärmskydd</v>
      </c>
      <c r="F15865" s="1" t="s">
        <v>508</v>
      </c>
      <c r="G15865" s="1" t="s">
        <v>509</v>
      </c>
      <c r="H15865" s="1" t="s">
        <v>510</v>
      </c>
      <c r="I15865" s="1" t="s">
        <v>16</v>
      </c>
      <c r="J15865" s="1" t="s">
        <v>23</v>
      </c>
      <c r="K15865" s="1" t="s">
        <v>16</v>
      </c>
      <c r="L15865" s="1" t="s">
        <v>16</v>
      </c>
      <c r="M15865" s="1" t="s">
        <v>16</v>
      </c>
      <c r="N15865" s="1" t="s">
        <v>16</v>
      </c>
      <c r="O15865" s="1">
        <v>63.2</v>
      </c>
      <c r="P15865" s="1">
        <v>1.0</v>
      </c>
    </row>
    <row r="15866">
      <c r="A15866" s="1" t="s">
        <v>29</v>
      </c>
      <c r="B15866" s="1" t="s">
        <v>18804</v>
      </c>
      <c r="C15866" s="2" t="s">
        <v>18754</v>
      </c>
      <c r="D15866" s="1" t="s">
        <v>19</v>
      </c>
      <c r="E15866" s="3" t="str">
        <f>HYPERLINK("https://fyndiq.se/produkt/acecbda921d14ae6/", "2 Pack Samsung Galaxy A70 - Härdat Glas 9H - Super Kvalitet 3D")</f>
        <v>2 Pack Samsung Galaxy A70 - Härdat Glas 9H - Super Kvalitet 3D</v>
      </c>
      <c r="F15866" s="1" t="s">
        <v>327</v>
      </c>
      <c r="G15866" s="1" t="s">
        <v>328</v>
      </c>
      <c r="H15866" s="1" t="s">
        <v>329</v>
      </c>
      <c r="I15866" s="1" t="s">
        <v>16</v>
      </c>
      <c r="J15866" s="1" t="s">
        <v>23</v>
      </c>
      <c r="K15866" s="1" t="s">
        <v>16</v>
      </c>
      <c r="L15866" s="1" t="s">
        <v>16</v>
      </c>
      <c r="M15866" s="1" t="s">
        <v>16</v>
      </c>
      <c r="N15866" s="1" t="s">
        <v>16</v>
      </c>
      <c r="O15866" s="1">
        <v>63.2</v>
      </c>
      <c r="P15866" s="1">
        <v>1.0</v>
      </c>
    </row>
    <row r="15867">
      <c r="A15867" s="1" t="s">
        <v>29</v>
      </c>
      <c r="B15867" s="1" t="s">
        <v>18805</v>
      </c>
      <c r="C15867" s="2" t="s">
        <v>18754</v>
      </c>
      <c r="D15867" s="1" t="s">
        <v>19</v>
      </c>
      <c r="E15867" s="3" t="str">
        <f>HYPERLINK("https://fyndiq.se/produkt/9adf3a37026e4816/", "2 Pack Samsung Galaxy Note 20 Ultra -Härdat glas–Super kvalitet")</f>
        <v>2 Pack Samsung Galaxy Note 20 Ultra -Härdat glas–Super kvalitet</v>
      </c>
      <c r="F15867" s="1" t="s">
        <v>1043</v>
      </c>
      <c r="G15867" s="1" t="s">
        <v>1044</v>
      </c>
      <c r="H15867" s="1" t="s">
        <v>1045</v>
      </c>
      <c r="I15867" s="1" t="s">
        <v>16</v>
      </c>
      <c r="J15867" s="1" t="s">
        <v>23</v>
      </c>
      <c r="K15867" s="1" t="s">
        <v>16</v>
      </c>
      <c r="L15867" s="1" t="s">
        <v>16</v>
      </c>
      <c r="M15867" s="1" t="s">
        <v>16</v>
      </c>
      <c r="N15867" s="1" t="s">
        <v>16</v>
      </c>
      <c r="O15867" s="1">
        <v>63.2</v>
      </c>
      <c r="P15867" s="1">
        <v>1.0</v>
      </c>
    </row>
    <row r="15868">
      <c r="A15868" s="1" t="s">
        <v>29</v>
      </c>
      <c r="B15868" s="1" t="s">
        <v>18806</v>
      </c>
      <c r="C15868" s="2" t="s">
        <v>18754</v>
      </c>
      <c r="D15868" s="1" t="s">
        <v>19</v>
      </c>
      <c r="E1586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5868" s="1" t="s">
        <v>2035</v>
      </c>
      <c r="G15868" s="1" t="s">
        <v>2036</v>
      </c>
      <c r="H15868" s="1" t="s">
        <v>2037</v>
      </c>
      <c r="I15868" s="1" t="s">
        <v>16</v>
      </c>
      <c r="J15868" s="1" t="s">
        <v>23</v>
      </c>
      <c r="K15868" s="1" t="s">
        <v>16</v>
      </c>
      <c r="L15868" s="1" t="s">
        <v>16</v>
      </c>
      <c r="M15868" s="1" t="s">
        <v>16</v>
      </c>
      <c r="N15868" s="1" t="s">
        <v>16</v>
      </c>
      <c r="O15868" s="1">
        <v>63.2</v>
      </c>
      <c r="P15868" s="1">
        <v>1.0</v>
      </c>
    </row>
    <row r="15869">
      <c r="A15869" s="1" t="s">
        <v>29</v>
      </c>
      <c r="B15869" s="1" t="s">
        <v>18807</v>
      </c>
      <c r="C15869" s="2" t="s">
        <v>18754</v>
      </c>
      <c r="D15869" s="1" t="s">
        <v>19</v>
      </c>
      <c r="E15869" s="3" t="str">
        <f t="shared" ref="E15869:E15871" si="801">HYPERLINK("https://fyndiq.se/produkt/914693d84cc04c99/", "2-Pack Xiaomi Redmi 12C - Härdat Glas 9H - Super kvalitet 3D Skärmskydd")</f>
        <v>2-Pack Xiaomi Redmi 12C - Härdat Glas 9H - Super kvalitet 3D Skärmskydd</v>
      </c>
      <c r="F15869" s="1" t="s">
        <v>3098</v>
      </c>
      <c r="G15869" s="1" t="s">
        <v>3099</v>
      </c>
      <c r="H15869" s="1" t="s">
        <v>3100</v>
      </c>
      <c r="I15869" s="1" t="s">
        <v>16</v>
      </c>
      <c r="J15869" s="1" t="s">
        <v>23</v>
      </c>
      <c r="K15869" s="1" t="s">
        <v>16</v>
      </c>
      <c r="L15869" s="1" t="s">
        <v>16</v>
      </c>
      <c r="M15869" s="1" t="s">
        <v>16</v>
      </c>
      <c r="N15869" s="1" t="s">
        <v>16</v>
      </c>
      <c r="O15869" s="1">
        <v>63.2</v>
      </c>
      <c r="P15869" s="1">
        <v>1.0</v>
      </c>
    </row>
    <row r="15870">
      <c r="A15870" s="1" t="s">
        <v>29</v>
      </c>
      <c r="B15870" s="1" t="s">
        <v>18808</v>
      </c>
      <c r="C15870" s="2" t="s">
        <v>18754</v>
      </c>
      <c r="D15870" s="1" t="s">
        <v>19</v>
      </c>
      <c r="E15870" s="3" t="str">
        <f t="shared" si="801"/>
        <v>2-Pack Xiaomi Redmi 12C - Härdat Glas 9H - Super kvalitet 3D Skärmskydd</v>
      </c>
      <c r="F15870" s="1" t="s">
        <v>3098</v>
      </c>
      <c r="G15870" s="1" t="s">
        <v>3099</v>
      </c>
      <c r="H15870" s="1" t="s">
        <v>3100</v>
      </c>
      <c r="I15870" s="1" t="s">
        <v>16</v>
      </c>
      <c r="J15870" s="1" t="s">
        <v>23</v>
      </c>
      <c r="K15870" s="1" t="s">
        <v>16</v>
      </c>
      <c r="L15870" s="1" t="s">
        <v>16</v>
      </c>
      <c r="M15870" s="1" t="s">
        <v>16</v>
      </c>
      <c r="N15870" s="1" t="s">
        <v>16</v>
      </c>
      <c r="O15870" s="1">
        <v>63.2</v>
      </c>
      <c r="P15870" s="1">
        <v>1.0</v>
      </c>
    </row>
    <row r="15871">
      <c r="A15871" s="1" t="s">
        <v>29</v>
      </c>
      <c r="B15871" s="1" t="s">
        <v>18809</v>
      </c>
      <c r="C15871" s="2" t="s">
        <v>18754</v>
      </c>
      <c r="D15871" s="1" t="s">
        <v>19</v>
      </c>
      <c r="E15871" s="3" t="str">
        <f t="shared" si="801"/>
        <v>2-Pack Xiaomi Redmi 12C - Härdat Glas 9H - Super kvalitet 3D Skärmskydd</v>
      </c>
      <c r="F15871" s="1" t="s">
        <v>3098</v>
      </c>
      <c r="G15871" s="1" t="s">
        <v>3099</v>
      </c>
      <c r="H15871" s="1" t="s">
        <v>3100</v>
      </c>
      <c r="I15871" s="1" t="s">
        <v>16</v>
      </c>
      <c r="J15871" s="1" t="s">
        <v>23</v>
      </c>
      <c r="K15871" s="1" t="s">
        <v>16</v>
      </c>
      <c r="L15871" s="1" t="s">
        <v>16</v>
      </c>
      <c r="M15871" s="1" t="s">
        <v>16</v>
      </c>
      <c r="N15871" s="1" t="s">
        <v>16</v>
      </c>
      <c r="O15871" s="1">
        <v>63.2</v>
      </c>
      <c r="P15871" s="1">
        <v>1.0</v>
      </c>
    </row>
    <row r="15872">
      <c r="A15872" s="1" t="s">
        <v>29</v>
      </c>
      <c r="B15872" s="1" t="s">
        <v>18810</v>
      </c>
      <c r="C15872" s="2" t="s">
        <v>18754</v>
      </c>
      <c r="D15872" s="1" t="s">
        <v>19</v>
      </c>
      <c r="E15872" s="3" t="str">
        <f>HYPERLINK("https://fyndiq.se/produkt/13e76851ca504320/", "2-Pack Samsung Galaxy S22 Ultra - Härdat glas 9H - Top kvalitet")</f>
        <v>2-Pack Samsung Galaxy S22 Ultra - Härdat glas 9H - Top kvalitet</v>
      </c>
      <c r="F15872" s="1" t="s">
        <v>140</v>
      </c>
      <c r="G15872" s="1" t="s">
        <v>141</v>
      </c>
      <c r="H15872" s="1" t="s">
        <v>142</v>
      </c>
      <c r="I15872" s="1" t="s">
        <v>16</v>
      </c>
      <c r="J15872" s="1" t="s">
        <v>23</v>
      </c>
      <c r="K15872" s="1" t="s">
        <v>16</v>
      </c>
      <c r="L15872" s="1" t="s">
        <v>16</v>
      </c>
      <c r="M15872" s="1" t="s">
        <v>16</v>
      </c>
      <c r="N15872" s="1" t="s">
        <v>16</v>
      </c>
      <c r="O15872" s="1">
        <v>63.2</v>
      </c>
      <c r="P15872" s="1">
        <v>1.0</v>
      </c>
    </row>
    <row r="15873">
      <c r="A15873" s="1" t="s">
        <v>29</v>
      </c>
      <c r="B15873" s="1" t="s">
        <v>18811</v>
      </c>
      <c r="C15873" s="2" t="s">
        <v>18754</v>
      </c>
      <c r="D15873" s="1" t="s">
        <v>19</v>
      </c>
      <c r="E15873" s="3" t="str">
        <f>HYPERLINK("https://fyndiq.se/produkt/87e8c2a54c4a469b/", "2-Pack Samsung Galaxy A53 5G - Härdat glas 9H - Super kvalitet")</f>
        <v>2-Pack Samsung Galaxy A53 5G - Härdat glas 9H - Super kvalitet</v>
      </c>
      <c r="F15873" s="1" t="s">
        <v>1320</v>
      </c>
      <c r="G15873" s="1" t="s">
        <v>1321</v>
      </c>
      <c r="H15873" s="1" t="s">
        <v>1322</v>
      </c>
      <c r="I15873" s="1" t="s">
        <v>16</v>
      </c>
      <c r="J15873" s="1" t="s">
        <v>23</v>
      </c>
      <c r="K15873" s="1" t="s">
        <v>16</v>
      </c>
      <c r="L15873" s="1" t="s">
        <v>16</v>
      </c>
      <c r="M15873" s="1" t="s">
        <v>16</v>
      </c>
      <c r="N15873" s="1" t="s">
        <v>16</v>
      </c>
      <c r="O15873" s="1">
        <v>63.2</v>
      </c>
      <c r="P15873" s="1">
        <v>1.0</v>
      </c>
    </row>
    <row r="15874">
      <c r="A15874" s="1" t="s">
        <v>29</v>
      </c>
      <c r="B15874" s="1" t="s">
        <v>18812</v>
      </c>
      <c r="C15874" s="2" t="s">
        <v>18754</v>
      </c>
      <c r="D15874" s="1" t="s">
        <v>19</v>
      </c>
      <c r="E15874" s="3" t="str">
        <f>HYPERLINK("https://fyndiq.se/produkt/4487e30957ae4516/", "2-Pack Samsung Galaxy Tab A8 WiFi - Härdat Glas 9H - Super Kvalitet")</f>
        <v>2-Pack Samsung Galaxy Tab A8 WiFi - Härdat Glas 9H - Super Kvalitet</v>
      </c>
      <c r="F15874" s="1" t="s">
        <v>4067</v>
      </c>
      <c r="G15874" s="1" t="s">
        <v>4068</v>
      </c>
      <c r="H15874" s="1" t="s">
        <v>4069</v>
      </c>
      <c r="I15874" s="1" t="s">
        <v>16</v>
      </c>
      <c r="J15874" s="1" t="s">
        <v>23</v>
      </c>
      <c r="K15874" s="1" t="s">
        <v>16</v>
      </c>
      <c r="L15874" s="1" t="s">
        <v>16</v>
      </c>
      <c r="M15874" s="1" t="s">
        <v>16</v>
      </c>
      <c r="N15874" s="1" t="s">
        <v>16</v>
      </c>
      <c r="O15874" s="1">
        <v>135.2</v>
      </c>
      <c r="P15874" s="1">
        <v>1.0</v>
      </c>
    </row>
    <row r="15875">
      <c r="A15875" s="1" t="s">
        <v>29</v>
      </c>
      <c r="B15875" s="1" t="s">
        <v>18813</v>
      </c>
      <c r="C15875" s="2" t="s">
        <v>18754</v>
      </c>
      <c r="D15875" s="1" t="s">
        <v>19</v>
      </c>
      <c r="E15875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5875" s="1" t="s">
        <v>4240</v>
      </c>
      <c r="G15875" s="1" t="s">
        <v>4241</v>
      </c>
      <c r="H15875" s="1" t="s">
        <v>4242</v>
      </c>
      <c r="I15875" s="1" t="s">
        <v>16</v>
      </c>
      <c r="J15875" s="1" t="s">
        <v>23</v>
      </c>
      <c r="K15875" s="1" t="s">
        <v>16</v>
      </c>
      <c r="L15875" s="1" t="s">
        <v>16</v>
      </c>
      <c r="M15875" s="1" t="s">
        <v>16</v>
      </c>
      <c r="N15875" s="1" t="s">
        <v>16</v>
      </c>
      <c r="O15875" s="1">
        <v>63.2</v>
      </c>
      <c r="P15875" s="1">
        <v>1.0</v>
      </c>
    </row>
    <row r="15876">
      <c r="A15876" s="1" t="s">
        <v>29</v>
      </c>
      <c r="B15876" s="1" t="s">
        <v>18814</v>
      </c>
      <c r="C15876" s="2" t="s">
        <v>18754</v>
      </c>
      <c r="D15876" s="1" t="s">
        <v>19</v>
      </c>
      <c r="E15876" s="3" t="str">
        <f>HYPERLINK("https://fyndiq.se/produkt/419e7c2949414934/", "Samsung S23 Ultra 5G - 9H Härdat Glass - 3D Super Kvalitet Skärmskydd")</f>
        <v>Samsung S23 Ultra 5G - 9H Härdat Glass - 3D Super Kvalitet Skärmskydd</v>
      </c>
      <c r="F15876" s="1" t="s">
        <v>2910</v>
      </c>
      <c r="G15876" s="1" t="s">
        <v>2911</v>
      </c>
      <c r="H15876" s="1" t="s">
        <v>2912</v>
      </c>
      <c r="I15876" s="1" t="s">
        <v>16</v>
      </c>
      <c r="J15876" s="1" t="s">
        <v>23</v>
      </c>
      <c r="K15876" s="1" t="s">
        <v>16</v>
      </c>
      <c r="L15876" s="1" t="s">
        <v>16</v>
      </c>
      <c r="M15876" s="1" t="s">
        <v>16</v>
      </c>
      <c r="N15876" s="1" t="s">
        <v>16</v>
      </c>
      <c r="O15876" s="1">
        <v>55.2</v>
      </c>
      <c r="P15876" s="1">
        <v>1.0</v>
      </c>
    </row>
    <row r="15877">
      <c r="A15877" s="1" t="s">
        <v>29</v>
      </c>
      <c r="B15877" s="1" t="s">
        <v>18815</v>
      </c>
      <c r="C15877" s="2" t="s">
        <v>18754</v>
      </c>
      <c r="D15877" s="1" t="s">
        <v>19</v>
      </c>
      <c r="E15877" s="3" t="str">
        <f>HYPERLINK("https://fyndiq.se/produkt/9c48067cf97a4b26/", "2 Pack Apple Watch 45mm -Härdat glas 9H – Super kvalitet 3D")</f>
        <v>2 Pack Apple Watch 45mm -Härdat glas 9H – Super kvalitet 3D</v>
      </c>
      <c r="F15877" s="1" t="s">
        <v>3377</v>
      </c>
      <c r="G15877" s="1" t="s">
        <v>3378</v>
      </c>
      <c r="H15877" s="1" t="s">
        <v>3379</v>
      </c>
      <c r="I15877" s="1" t="s">
        <v>16</v>
      </c>
      <c r="J15877" s="1" t="s">
        <v>23</v>
      </c>
      <c r="K15877" s="1" t="s">
        <v>16</v>
      </c>
      <c r="L15877" s="1" t="s">
        <v>16</v>
      </c>
      <c r="M15877" s="1" t="s">
        <v>16</v>
      </c>
      <c r="N15877" s="1" t="s">
        <v>16</v>
      </c>
      <c r="O15877" s="1">
        <v>55.2</v>
      </c>
      <c r="P15877" s="1">
        <v>1.0</v>
      </c>
    </row>
    <row r="15878">
      <c r="A15878" s="1" t="s">
        <v>29</v>
      </c>
      <c r="B15878" s="1" t="s">
        <v>18816</v>
      </c>
      <c r="C15878" s="2" t="s">
        <v>18754</v>
      </c>
      <c r="D15878" s="1" t="s">
        <v>19</v>
      </c>
      <c r="E15878" s="3" t="str">
        <f>HYPERLINK("https://fyndiq.se/produkt/08a39fd2ea944add/", "2-Pack Apple Watch 45mm – Härdat glas 9H – Super kvalitet 3D")</f>
        <v>2-Pack Apple Watch 45mm – Härdat glas 9H – Super kvalitet 3D</v>
      </c>
      <c r="F15878" s="1" t="s">
        <v>921</v>
      </c>
      <c r="G15878" s="1" t="s">
        <v>922</v>
      </c>
      <c r="H15878" s="1" t="s">
        <v>923</v>
      </c>
      <c r="I15878" s="1" t="s">
        <v>16</v>
      </c>
      <c r="J15878" s="1" t="s">
        <v>23</v>
      </c>
      <c r="K15878" s="1" t="s">
        <v>16</v>
      </c>
      <c r="L15878" s="1" t="s">
        <v>16</v>
      </c>
      <c r="M15878" s="1" t="s">
        <v>16</v>
      </c>
      <c r="N15878" s="1" t="s">
        <v>16</v>
      </c>
      <c r="O15878" s="1">
        <v>55.2</v>
      </c>
      <c r="P15878" s="1">
        <v>1.0</v>
      </c>
    </row>
    <row r="15879">
      <c r="A15879" s="1" t="s">
        <v>29</v>
      </c>
      <c r="B15879" s="1" t="s">
        <v>18817</v>
      </c>
      <c r="C15879" s="2" t="s">
        <v>18754</v>
      </c>
      <c r="D15879" s="1" t="s">
        <v>19</v>
      </c>
      <c r="E15879" s="3" t="str">
        <f>HYPERLINK("https://fyndiq.se/produkt/76385b5bf26e45ed/", "1-Pack MOTOROLA MOTO E13 Skärmskydd - Härdat Glas 9H - Super kvalitet 3D")</f>
        <v>1-Pack MOTOROLA MOTO E13 Skärmskydd - Härdat Glas 9H - Super kvalitet 3D</v>
      </c>
      <c r="F15879" s="1" t="s">
        <v>11246</v>
      </c>
      <c r="G15879" s="1" t="s">
        <v>11247</v>
      </c>
      <c r="H15879" s="1" t="s">
        <v>11248</v>
      </c>
      <c r="I15879" s="1" t="s">
        <v>16</v>
      </c>
      <c r="J15879" s="1" t="s">
        <v>23</v>
      </c>
      <c r="K15879" s="1" t="s">
        <v>16</v>
      </c>
      <c r="L15879" s="1" t="s">
        <v>16</v>
      </c>
      <c r="M15879" s="1" t="s">
        <v>16</v>
      </c>
      <c r="N15879" s="1" t="s">
        <v>16</v>
      </c>
      <c r="O15879" s="1">
        <v>55.2</v>
      </c>
      <c r="P15879" s="1">
        <v>1.0</v>
      </c>
    </row>
    <row r="15880">
      <c r="A15880" s="1" t="s">
        <v>29</v>
      </c>
      <c r="B15880" s="1" t="s">
        <v>18818</v>
      </c>
      <c r="C15880" s="2" t="s">
        <v>18754</v>
      </c>
      <c r="D15880" s="1" t="s">
        <v>19</v>
      </c>
      <c r="E15880" s="3" t="str">
        <f>HYPERLINK("https://fyndiq.se/produkt/4603671cea994359/", "Samsung S20 Plus härdat glas 3D 9H Top Kvalitet skärmskydd")</f>
        <v>Samsung S20 Plus härdat glas 3D 9H Top Kvalitet skärmskydd</v>
      </c>
      <c r="F15880" s="1" t="s">
        <v>428</v>
      </c>
      <c r="G15880" s="1" t="s">
        <v>429</v>
      </c>
      <c r="H15880" s="1" t="s">
        <v>430</v>
      </c>
      <c r="I15880" s="1" t="s">
        <v>16</v>
      </c>
      <c r="J15880" s="1" t="s">
        <v>23</v>
      </c>
      <c r="K15880" s="1" t="s">
        <v>16</v>
      </c>
      <c r="L15880" s="1" t="s">
        <v>16</v>
      </c>
      <c r="M15880" s="1" t="s">
        <v>16</v>
      </c>
      <c r="N15880" s="1" t="s">
        <v>16</v>
      </c>
      <c r="O15880" s="1">
        <v>55.2</v>
      </c>
      <c r="P15880" s="1">
        <v>1.0</v>
      </c>
    </row>
    <row r="15881">
      <c r="A15881" s="1" t="s">
        <v>29</v>
      </c>
      <c r="B15881" s="1" t="s">
        <v>18819</v>
      </c>
      <c r="C15881" s="2" t="s">
        <v>18754</v>
      </c>
      <c r="D15881" s="1" t="s">
        <v>19</v>
      </c>
      <c r="E15881" s="3" t="str">
        <f>HYPERLINK("https://fyndiq.se/produkt/ac8181d33d904577/", "Samsung Galaxy S10 Plus - Härdat glas 9H - Super kvalitet 3D")</f>
        <v>Samsung Galaxy S10 Plus - Härdat glas 9H - Super kvalitet 3D</v>
      </c>
      <c r="F15881" s="1" t="s">
        <v>171</v>
      </c>
      <c r="G15881" s="1" t="s">
        <v>172</v>
      </c>
      <c r="H15881" s="1" t="s">
        <v>173</v>
      </c>
      <c r="I15881" s="1" t="s">
        <v>16</v>
      </c>
      <c r="J15881" s="1" t="s">
        <v>23</v>
      </c>
      <c r="K15881" s="1" t="s">
        <v>16</v>
      </c>
      <c r="L15881" s="1" t="s">
        <v>16</v>
      </c>
      <c r="M15881" s="1" t="s">
        <v>16</v>
      </c>
      <c r="N15881" s="1" t="s">
        <v>16</v>
      </c>
      <c r="O15881" s="1">
        <v>55.2</v>
      </c>
      <c r="P15881" s="1">
        <v>1.0</v>
      </c>
    </row>
    <row r="15882">
      <c r="A15882" s="1" t="s">
        <v>29</v>
      </c>
      <c r="B15882" s="1" t="s">
        <v>18820</v>
      </c>
      <c r="C15882" s="2" t="s">
        <v>18754</v>
      </c>
      <c r="D15882" s="1" t="s">
        <v>19</v>
      </c>
      <c r="E15882" s="3" t="str">
        <f>HYPERLINK("https://fyndiq.se/produkt/7b4cb5f9439947b9/", "2-Pack iPhone SE 2020 Svart - Härdat Glas 9H - Super Kvalitet 3D")</f>
        <v>2-Pack iPhone SE 2020 Svart - Härdat Glas 9H - Super Kvalitet 3D</v>
      </c>
      <c r="F15882" s="1" t="s">
        <v>175</v>
      </c>
      <c r="G15882" s="1" t="s">
        <v>176</v>
      </c>
      <c r="H15882" s="1" t="s">
        <v>177</v>
      </c>
      <c r="I15882" s="1" t="s">
        <v>16</v>
      </c>
      <c r="J15882" s="1" t="s">
        <v>23</v>
      </c>
      <c r="K15882" s="1" t="s">
        <v>16</v>
      </c>
      <c r="L15882" s="1" t="s">
        <v>16</v>
      </c>
      <c r="M15882" s="1" t="s">
        <v>16</v>
      </c>
      <c r="N15882" s="1" t="s">
        <v>16</v>
      </c>
      <c r="O15882" s="1">
        <v>47.2</v>
      </c>
      <c r="P15882" s="1">
        <v>1.0</v>
      </c>
    </row>
    <row r="15883">
      <c r="A15883" s="1" t="s">
        <v>29</v>
      </c>
      <c r="B15883" s="1" t="s">
        <v>18821</v>
      </c>
      <c r="C15883" s="2" t="s">
        <v>18754</v>
      </c>
      <c r="D15883" s="1" t="s">
        <v>19</v>
      </c>
      <c r="E15883" s="3" t="str">
        <f>HYPERLINK("https://fyndiq.se/produkt/3793e0f6281f49f6/", "2-Pack Iphone 11 / XR - 9H Härdat Glass - Top Kvalitet")</f>
        <v>2-Pack Iphone 11 / XR - 9H Härdat Glass - Top Kvalitet</v>
      </c>
      <c r="F15883" s="1" t="s">
        <v>371</v>
      </c>
      <c r="G15883" s="1" t="s">
        <v>372</v>
      </c>
      <c r="H15883" s="1" t="s">
        <v>373</v>
      </c>
      <c r="I15883" s="1" t="s">
        <v>16</v>
      </c>
      <c r="J15883" s="1" t="s">
        <v>23</v>
      </c>
      <c r="K15883" s="1" t="s">
        <v>16</v>
      </c>
      <c r="L15883" s="1" t="s">
        <v>16</v>
      </c>
      <c r="M15883" s="1" t="s">
        <v>16</v>
      </c>
      <c r="N15883" s="1" t="s">
        <v>16</v>
      </c>
      <c r="O15883" s="1">
        <v>47.2</v>
      </c>
      <c r="P15883" s="1">
        <v>1.0</v>
      </c>
    </row>
    <row r="15884">
      <c r="A15884" s="1" t="s">
        <v>29</v>
      </c>
      <c r="B15884" s="1" t="s">
        <v>18822</v>
      </c>
      <c r="C15884" s="2" t="s">
        <v>18754</v>
      </c>
      <c r="D15884" s="1" t="s">
        <v>19</v>
      </c>
      <c r="E1588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5884" s="1" t="s">
        <v>2144</v>
      </c>
      <c r="G15884" s="1" t="s">
        <v>2145</v>
      </c>
      <c r="H15884" s="1" t="s">
        <v>2146</v>
      </c>
      <c r="I15884" s="1" t="s">
        <v>16</v>
      </c>
      <c r="J15884" s="1" t="s">
        <v>23</v>
      </c>
      <c r="K15884" s="1" t="s">
        <v>16</v>
      </c>
      <c r="L15884" s="1" t="s">
        <v>16</v>
      </c>
      <c r="M15884" s="1" t="s">
        <v>16</v>
      </c>
      <c r="N15884" s="1" t="s">
        <v>16</v>
      </c>
      <c r="O15884" s="1">
        <v>63.2</v>
      </c>
      <c r="P15884" s="1">
        <v>1.0</v>
      </c>
    </row>
    <row r="15885">
      <c r="A15885" s="1" t="s">
        <v>29</v>
      </c>
      <c r="B15885" s="1" t="s">
        <v>18823</v>
      </c>
      <c r="C15885" s="2" t="s">
        <v>18754</v>
      </c>
      <c r="D15885" s="1" t="s">
        <v>19</v>
      </c>
      <c r="E15885" s="3" t="str">
        <f>HYPERLINK("https://fyndiq.se/produkt/a871a7da0b2249a8/", "2-Pack Iphone 11 Pro Max - 9H Härdat Glass - Top Kvalitet")</f>
        <v>2-Pack Iphone 11 Pro Max - 9H Härdat Glass - Top Kvalitet</v>
      </c>
      <c r="F15885" s="1" t="s">
        <v>559</v>
      </c>
      <c r="G15885" s="1" t="s">
        <v>560</v>
      </c>
      <c r="H15885" s="1" t="s">
        <v>561</v>
      </c>
      <c r="I15885" s="1" t="s">
        <v>16</v>
      </c>
      <c r="J15885" s="1" t="s">
        <v>23</v>
      </c>
      <c r="K15885" s="1" t="s">
        <v>16</v>
      </c>
      <c r="L15885" s="1" t="s">
        <v>16</v>
      </c>
      <c r="M15885" s="1" t="s">
        <v>16</v>
      </c>
      <c r="N15885" s="1" t="s">
        <v>16</v>
      </c>
      <c r="O15885" s="1">
        <v>47.2</v>
      </c>
      <c r="P15885" s="1">
        <v>1.0</v>
      </c>
    </row>
    <row r="15886">
      <c r="A15886" s="1" t="s">
        <v>29</v>
      </c>
      <c r="B15886" s="1" t="s">
        <v>18824</v>
      </c>
      <c r="C15886" s="2" t="s">
        <v>18754</v>
      </c>
      <c r="D15886" s="1" t="s">
        <v>19</v>
      </c>
      <c r="E15886" s="3" t="str">
        <f>HYPERLINK("https://fyndiq.se/produkt/6ff896a82a134dbd/", "2-Pack IPhone 12 Mini - Härdat Glas 9H - Super Kvalitet 3D")</f>
        <v>2-Pack IPhone 12 Mini - Härdat Glas 9H - Super Kvalitet 3D</v>
      </c>
      <c r="F15886" s="1" t="s">
        <v>55</v>
      </c>
      <c r="G15886" s="1" t="s">
        <v>56</v>
      </c>
      <c r="H15886" s="1" t="s">
        <v>57</v>
      </c>
      <c r="I15886" s="1" t="s">
        <v>16</v>
      </c>
      <c r="J15886" s="1" t="s">
        <v>23</v>
      </c>
      <c r="K15886" s="1" t="s">
        <v>16</v>
      </c>
      <c r="L15886" s="1" t="s">
        <v>16</v>
      </c>
      <c r="M15886" s="1" t="s">
        <v>16</v>
      </c>
      <c r="N15886" s="1" t="s">
        <v>16</v>
      </c>
      <c r="O15886" s="1">
        <v>47.2</v>
      </c>
      <c r="P15886" s="1">
        <v>1.0</v>
      </c>
    </row>
    <row r="15887">
      <c r="A15887" s="1" t="s">
        <v>29</v>
      </c>
      <c r="B15887" s="1" t="s">
        <v>18825</v>
      </c>
      <c r="C15887" s="2" t="s">
        <v>18754</v>
      </c>
      <c r="D15887" s="1" t="s">
        <v>19</v>
      </c>
      <c r="E15887" s="3" t="str">
        <f>HYPERLINK("https://fyndiq.se/produkt/925ae49423884615/", "2-Pack Samsung S22 Ultra Skärmskydd &amp; 1-Pack linsskydd -9H GLAS")</f>
        <v>2-Pack Samsung S22 Ultra Skärmskydd &amp; 1-Pack linsskydd -9H GLAS</v>
      </c>
      <c r="F15887" s="1" t="s">
        <v>335</v>
      </c>
      <c r="G15887" s="1" t="s">
        <v>336</v>
      </c>
      <c r="H15887" s="1" t="s">
        <v>337</v>
      </c>
      <c r="I15887" s="1" t="s">
        <v>1311</v>
      </c>
      <c r="J15887" s="1" t="s">
        <v>9</v>
      </c>
      <c r="K15887" s="2" t="s">
        <v>18370</v>
      </c>
      <c r="L15887" s="1" t="s">
        <v>2914</v>
      </c>
      <c r="M15887" s="1" t="s">
        <v>16</v>
      </c>
      <c r="N15887" s="1" t="s">
        <v>16</v>
      </c>
      <c r="O15887" s="1">
        <v>71.2</v>
      </c>
      <c r="P15887" s="1">
        <v>1.0</v>
      </c>
    </row>
    <row r="15888">
      <c r="A15888" s="1" t="s">
        <v>29</v>
      </c>
      <c r="B15888" s="1" t="s">
        <v>18826</v>
      </c>
      <c r="C15888" s="2" t="s">
        <v>18754</v>
      </c>
      <c r="D15888" s="1" t="s">
        <v>19</v>
      </c>
      <c r="E15888" s="3" t="str">
        <f>HYPERLINK("https://fyndiq.se/produkt/90034f6b711042e1/", "1-Pack Skärmskydd For Tesla Model 3/Model Y - Härdat Glas 9H - Super Kvalitet")</f>
        <v>1-Pack Skärmskydd For Tesla Model 3/Model Y - Härdat Glas 9H - Super Kvalitet</v>
      </c>
      <c r="F15888" s="1" t="s">
        <v>14593</v>
      </c>
      <c r="G15888" s="1" t="s">
        <v>14594</v>
      </c>
      <c r="H15888" s="1" t="s">
        <v>14595</v>
      </c>
      <c r="I15888" s="1" t="s">
        <v>16</v>
      </c>
      <c r="J15888" s="1" t="s">
        <v>23</v>
      </c>
      <c r="K15888" s="1" t="s">
        <v>16</v>
      </c>
      <c r="L15888" s="1" t="s">
        <v>16</v>
      </c>
      <c r="M15888" s="1" t="s">
        <v>16</v>
      </c>
      <c r="N15888" s="1" t="s">
        <v>16</v>
      </c>
      <c r="O15888" s="1">
        <v>119.2</v>
      </c>
      <c r="P15888" s="1">
        <v>1.0</v>
      </c>
    </row>
    <row r="15889">
      <c r="A15889" s="1" t="s">
        <v>29</v>
      </c>
      <c r="B15889" s="1" t="s">
        <v>18827</v>
      </c>
      <c r="C15889" s="2" t="s">
        <v>18754</v>
      </c>
      <c r="D15889" s="1" t="s">
        <v>19</v>
      </c>
      <c r="E15889" s="3" t="str">
        <f>HYPERLINK("https://fyndiq.se/produkt/4c175ce77fca4f3f/", "Skärmskydd Iphone 13 Pro - Härdat glas 9H - Hög kvalitet")</f>
        <v>Skärmskydd Iphone 13 Pro - Härdat glas 9H - Hög kvalitet</v>
      </c>
      <c r="F15889" s="1" t="s">
        <v>5741</v>
      </c>
      <c r="G15889" s="1" t="s">
        <v>5742</v>
      </c>
      <c r="H15889" s="1" t="s">
        <v>5743</v>
      </c>
      <c r="I15889" s="1" t="s">
        <v>16</v>
      </c>
      <c r="J15889" s="1" t="s">
        <v>23</v>
      </c>
      <c r="K15889" s="1" t="s">
        <v>16</v>
      </c>
      <c r="L15889" s="1" t="s">
        <v>16</v>
      </c>
      <c r="M15889" s="1" t="s">
        <v>16</v>
      </c>
      <c r="N15889" s="1" t="s">
        <v>16</v>
      </c>
      <c r="O15889" s="1">
        <v>39.2</v>
      </c>
      <c r="P15889" s="1">
        <v>1.0</v>
      </c>
    </row>
    <row r="15890">
      <c r="A15890" s="1" t="s">
        <v>29</v>
      </c>
      <c r="B15890" s="1" t="s">
        <v>18828</v>
      </c>
      <c r="C15890" s="2" t="s">
        <v>18754</v>
      </c>
      <c r="D15890" s="1" t="s">
        <v>19</v>
      </c>
      <c r="E15890" s="3" t="str">
        <f>HYPERLINK("https://fyndiq.se/produkt/a0dc43f2528542d5/", "iPhone SE 2020 Svart - Härdat Glas 9H - Super Kvalitet 3D")</f>
        <v>iPhone SE 2020 Svart - Härdat Glas 9H - Super Kvalitet 3D</v>
      </c>
      <c r="F15890" s="1" t="s">
        <v>8428</v>
      </c>
      <c r="G15890" s="1" t="s">
        <v>8429</v>
      </c>
      <c r="H15890" s="1" t="s">
        <v>8430</v>
      </c>
      <c r="I15890" s="1" t="s">
        <v>16</v>
      </c>
      <c r="J15890" s="1" t="s">
        <v>23</v>
      </c>
      <c r="K15890" s="1" t="s">
        <v>16</v>
      </c>
      <c r="L15890" s="1" t="s">
        <v>16</v>
      </c>
      <c r="M15890" s="1" t="s">
        <v>16</v>
      </c>
      <c r="N15890" s="1" t="s">
        <v>16</v>
      </c>
      <c r="O15890" s="1">
        <v>39.2</v>
      </c>
      <c r="P15890" s="1">
        <v>1.0</v>
      </c>
    </row>
    <row r="15891">
      <c r="A15891" s="1" t="s">
        <v>29</v>
      </c>
      <c r="B15891" s="1" t="s">
        <v>18829</v>
      </c>
      <c r="C15891" s="2" t="s">
        <v>18754</v>
      </c>
      <c r="D15891" s="1" t="s">
        <v>19</v>
      </c>
      <c r="E15891" s="3" t="str">
        <f>HYPERLINK("https://fyndiq.se/produkt/5e7d482e4c2349ac/", "Skärmskydd Iphone 13 Mini - 9H Härdat glas - Top kvalitet")</f>
        <v>Skärmskydd Iphone 13 Mini - 9H Härdat glas - Top kvalitet</v>
      </c>
      <c r="F15891" s="1" t="s">
        <v>1687</v>
      </c>
      <c r="G15891" s="1" t="s">
        <v>1688</v>
      </c>
      <c r="H15891" s="1" t="s">
        <v>1689</v>
      </c>
      <c r="I15891" s="1" t="s">
        <v>16</v>
      </c>
      <c r="J15891" s="1" t="s">
        <v>23</v>
      </c>
      <c r="K15891" s="1" t="s">
        <v>16</v>
      </c>
      <c r="L15891" s="1" t="s">
        <v>16</v>
      </c>
      <c r="M15891" s="1" t="s">
        <v>16</v>
      </c>
      <c r="N15891" s="1" t="s">
        <v>16</v>
      </c>
      <c r="O15891" s="1">
        <v>39.2</v>
      </c>
      <c r="P15891" s="1">
        <v>1.0</v>
      </c>
    </row>
    <row r="15892">
      <c r="A15892" s="1" t="s">
        <v>29</v>
      </c>
      <c r="B15892" s="1" t="s">
        <v>18830</v>
      </c>
      <c r="C15892" s="2" t="s">
        <v>18754</v>
      </c>
      <c r="D15892" s="1" t="s">
        <v>19</v>
      </c>
      <c r="E15892" s="3" t="str">
        <f t="shared" ref="E15892:E15893" si="802">HYPERLINK("https://fyndiq.se/produkt/0b2f55cbfc0d4bc8/", "Skärmskydd Iphone 12 / 12 Pro , härdat glas, hög kvalitet.")</f>
        <v>Skärmskydd Iphone 12 / 12 Pro , härdat glas, hög kvalitet.</v>
      </c>
      <c r="F15892" s="1" t="s">
        <v>587</v>
      </c>
      <c r="G15892" s="1" t="s">
        <v>588</v>
      </c>
      <c r="H15892" s="1" t="s">
        <v>589</v>
      </c>
      <c r="I15892" s="1" t="s">
        <v>16</v>
      </c>
      <c r="J15892" s="1" t="s">
        <v>23</v>
      </c>
      <c r="K15892" s="1" t="s">
        <v>16</v>
      </c>
      <c r="L15892" s="1" t="s">
        <v>16</v>
      </c>
      <c r="M15892" s="1" t="s">
        <v>16</v>
      </c>
      <c r="N15892" s="1" t="s">
        <v>16</v>
      </c>
      <c r="O15892" s="1">
        <v>39.2</v>
      </c>
      <c r="P15892" s="1">
        <v>1.0</v>
      </c>
    </row>
    <row r="15893">
      <c r="A15893" s="1" t="s">
        <v>29</v>
      </c>
      <c r="B15893" s="1" t="s">
        <v>18831</v>
      </c>
      <c r="C15893" s="2" t="s">
        <v>18754</v>
      </c>
      <c r="D15893" s="1" t="s">
        <v>19</v>
      </c>
      <c r="E15893" s="3" t="str">
        <f t="shared" si="802"/>
        <v>Skärmskydd Iphone 12 / 12 Pro , härdat glas, hög kvalitet.</v>
      </c>
      <c r="F15893" s="1" t="s">
        <v>587</v>
      </c>
      <c r="G15893" s="1" t="s">
        <v>588</v>
      </c>
      <c r="H15893" s="1" t="s">
        <v>589</v>
      </c>
      <c r="I15893" s="1" t="s">
        <v>16</v>
      </c>
      <c r="J15893" s="1" t="s">
        <v>23</v>
      </c>
      <c r="K15893" s="1" t="s">
        <v>16</v>
      </c>
      <c r="L15893" s="1" t="s">
        <v>16</v>
      </c>
      <c r="M15893" s="1" t="s">
        <v>16</v>
      </c>
      <c r="N15893" s="1" t="s">
        <v>16</v>
      </c>
      <c r="O15893" s="1">
        <v>39.2</v>
      </c>
      <c r="P15893" s="1">
        <v>1.0</v>
      </c>
    </row>
    <row r="15894">
      <c r="A15894" s="1" t="s">
        <v>29</v>
      </c>
      <c r="B15894" s="1" t="s">
        <v>18832</v>
      </c>
      <c r="C15894" s="2" t="s">
        <v>18754</v>
      </c>
      <c r="D15894" s="1" t="s">
        <v>19</v>
      </c>
      <c r="E15894" s="3" t="str">
        <f>HYPERLINK("https://fyndiq.se/produkt/bd84362587364f02/", "2-Pack GOOGLE PIXEL 8 Skärmskydd - Härdat Glas 9H - Super kvalitet 3D")</f>
        <v>2-Pack GOOGLE PIXEL 8 Skärmskydd - Härdat Glas 9H - Super kvalitet 3D</v>
      </c>
      <c r="F15894" s="1" t="s">
        <v>254</v>
      </c>
      <c r="G15894" s="1" t="s">
        <v>255</v>
      </c>
      <c r="H15894" s="1" t="s">
        <v>256</v>
      </c>
      <c r="I15894" s="1" t="s">
        <v>16</v>
      </c>
      <c r="J15894" s="1" t="s">
        <v>23</v>
      </c>
      <c r="K15894" s="1" t="s">
        <v>16</v>
      </c>
      <c r="L15894" s="1" t="s">
        <v>16</v>
      </c>
      <c r="M15894" s="1" t="s">
        <v>16</v>
      </c>
      <c r="N15894" s="1" t="s">
        <v>16</v>
      </c>
      <c r="O15894" s="1">
        <v>71.2</v>
      </c>
      <c r="P15894" s="1">
        <v>1.0</v>
      </c>
    </row>
    <row r="15895">
      <c r="A15895" s="1" t="s">
        <v>29</v>
      </c>
      <c r="B15895" s="1" t="s">
        <v>18833</v>
      </c>
      <c r="C15895" s="2" t="s">
        <v>18754</v>
      </c>
      <c r="D15895" s="1" t="s">
        <v>19</v>
      </c>
      <c r="E15895" s="3" t="str">
        <f>HYPERLINK("https://fyndiq.se/produkt/0b2f55cbfc0d4bc8/", "Skärmskydd Iphone 12 / 12 Pro , härdat glas, hög kvalitet.")</f>
        <v>Skärmskydd Iphone 12 / 12 Pro , härdat glas, hög kvalitet.</v>
      </c>
      <c r="F15895" s="1" t="s">
        <v>587</v>
      </c>
      <c r="G15895" s="1" t="s">
        <v>588</v>
      </c>
      <c r="H15895" s="1" t="s">
        <v>589</v>
      </c>
      <c r="I15895" s="1" t="s">
        <v>16</v>
      </c>
      <c r="J15895" s="1" t="s">
        <v>23</v>
      </c>
      <c r="K15895" s="1" t="s">
        <v>16</v>
      </c>
      <c r="L15895" s="1" t="s">
        <v>16</v>
      </c>
      <c r="M15895" s="1" t="s">
        <v>16</v>
      </c>
      <c r="N15895" s="1" t="s">
        <v>16</v>
      </c>
      <c r="O15895" s="1">
        <v>39.2</v>
      </c>
      <c r="P15895" s="1">
        <v>1.0</v>
      </c>
    </row>
    <row r="15896">
      <c r="A15896" s="1" t="s">
        <v>29</v>
      </c>
      <c r="B15896" s="1" t="s">
        <v>18834</v>
      </c>
      <c r="C15896" s="2" t="s">
        <v>18754</v>
      </c>
      <c r="D15896" s="1" t="s">
        <v>19</v>
      </c>
      <c r="E15896" s="3" t="str">
        <f t="shared" ref="E15896:E15898" si="803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896" s="1" t="s">
        <v>47</v>
      </c>
      <c r="G15896" s="2" t="s">
        <v>48</v>
      </c>
      <c r="H15896" s="1" t="s">
        <v>49</v>
      </c>
      <c r="I15896" s="1" t="s">
        <v>16</v>
      </c>
      <c r="J15896" s="1" t="s">
        <v>23</v>
      </c>
      <c r="K15896" s="1" t="s">
        <v>16</v>
      </c>
      <c r="L15896" s="1" t="s">
        <v>16</v>
      </c>
      <c r="M15896" s="1" t="s">
        <v>16</v>
      </c>
      <c r="N15896" s="1" t="s">
        <v>16</v>
      </c>
      <c r="O15896" s="1">
        <v>183.2</v>
      </c>
      <c r="P15896" s="1">
        <v>1.0</v>
      </c>
    </row>
    <row r="15897">
      <c r="A15897" s="1" t="s">
        <v>29</v>
      </c>
      <c r="B15897" s="1" t="s">
        <v>18835</v>
      </c>
      <c r="C15897" s="2" t="s">
        <v>18754</v>
      </c>
      <c r="D15897" s="1" t="s">
        <v>19</v>
      </c>
      <c r="E15897" s="3" t="str">
        <f t="shared" si="803"/>
        <v>ASPOR A616 TWS trådlös Bluetooth hörlurar med Lightning kabel - Högkvalitet - Wireless charging - 5.3BT</v>
      </c>
      <c r="F15897" s="1" t="s">
        <v>47</v>
      </c>
      <c r="G15897" s="2" t="s">
        <v>48</v>
      </c>
      <c r="H15897" s="1" t="s">
        <v>49</v>
      </c>
      <c r="I15897" s="1" t="s">
        <v>16</v>
      </c>
      <c r="J15897" s="1" t="s">
        <v>23</v>
      </c>
      <c r="K15897" s="1" t="s">
        <v>16</v>
      </c>
      <c r="L15897" s="1" t="s">
        <v>16</v>
      </c>
      <c r="M15897" s="1" t="s">
        <v>16</v>
      </c>
      <c r="N15897" s="1" t="s">
        <v>16</v>
      </c>
      <c r="O15897" s="1">
        <v>183.2</v>
      </c>
      <c r="P15897" s="1">
        <v>1.0</v>
      </c>
    </row>
    <row r="15898">
      <c r="A15898" s="1" t="s">
        <v>29</v>
      </c>
      <c r="B15898" s="1" t="s">
        <v>18836</v>
      </c>
      <c r="C15898" s="2" t="s">
        <v>18754</v>
      </c>
      <c r="D15898" s="1" t="s">
        <v>19</v>
      </c>
      <c r="E15898" s="3" t="str">
        <f t="shared" si="803"/>
        <v>ASPOR A616 TWS trådlös Bluetooth hörlurar med Lightning kabel - Högkvalitet - Wireless charging - 5.3BT</v>
      </c>
      <c r="F15898" s="1" t="s">
        <v>47</v>
      </c>
      <c r="G15898" s="2" t="s">
        <v>48</v>
      </c>
      <c r="H15898" s="1" t="s">
        <v>49</v>
      </c>
      <c r="I15898" s="1" t="s">
        <v>16</v>
      </c>
      <c r="J15898" s="1" t="s">
        <v>23</v>
      </c>
      <c r="K15898" s="1" t="s">
        <v>16</v>
      </c>
      <c r="L15898" s="1" t="s">
        <v>16</v>
      </c>
      <c r="M15898" s="1" t="s">
        <v>16</v>
      </c>
      <c r="N15898" s="1" t="s">
        <v>16</v>
      </c>
      <c r="O15898" s="1">
        <v>183.2</v>
      </c>
      <c r="P15898" s="1">
        <v>1.0</v>
      </c>
    </row>
    <row r="15899">
      <c r="A15899" s="1" t="s">
        <v>29</v>
      </c>
      <c r="B15899" s="1" t="s">
        <v>18837</v>
      </c>
      <c r="C15899" s="2" t="s">
        <v>18754</v>
      </c>
      <c r="D15899" s="1" t="s">
        <v>19</v>
      </c>
      <c r="E15899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5899" s="1" t="s">
        <v>1383</v>
      </c>
      <c r="G15899" s="1" t="s">
        <v>1384</v>
      </c>
      <c r="H15899" s="1" t="s">
        <v>1385</v>
      </c>
      <c r="I15899" s="1" t="s">
        <v>16</v>
      </c>
      <c r="J15899" s="1" t="s">
        <v>23</v>
      </c>
      <c r="K15899" s="1" t="s">
        <v>16</v>
      </c>
      <c r="L15899" s="1" t="s">
        <v>16</v>
      </c>
      <c r="M15899" s="1" t="s">
        <v>16</v>
      </c>
      <c r="N15899" s="1" t="s">
        <v>16</v>
      </c>
      <c r="O15899" s="1">
        <v>79.2</v>
      </c>
      <c r="P15899" s="1">
        <v>1.0</v>
      </c>
    </row>
    <row r="15900">
      <c r="A15900" s="1" t="s">
        <v>29</v>
      </c>
      <c r="B15900" s="1" t="s">
        <v>18838</v>
      </c>
      <c r="C15900" s="2" t="s">
        <v>18754</v>
      </c>
      <c r="D15900" s="1" t="s">
        <v>19</v>
      </c>
      <c r="E1590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900" s="1" t="s">
        <v>47</v>
      </c>
      <c r="G15900" s="2" t="s">
        <v>48</v>
      </c>
      <c r="H15900" s="1" t="s">
        <v>49</v>
      </c>
      <c r="I15900" s="1" t="s">
        <v>16</v>
      </c>
      <c r="J15900" s="1" t="s">
        <v>23</v>
      </c>
      <c r="K15900" s="1" t="s">
        <v>16</v>
      </c>
      <c r="L15900" s="1" t="s">
        <v>16</v>
      </c>
      <c r="M15900" s="1" t="s">
        <v>16</v>
      </c>
      <c r="N15900" s="1" t="s">
        <v>16</v>
      </c>
      <c r="O15900" s="1">
        <v>183.2</v>
      </c>
      <c r="P15900" s="1">
        <v>1.0</v>
      </c>
    </row>
    <row r="15901">
      <c r="A15901" s="1" t="s">
        <v>29</v>
      </c>
      <c r="B15901" s="1" t="s">
        <v>18839</v>
      </c>
      <c r="C15901" s="2" t="s">
        <v>18754</v>
      </c>
      <c r="D15901" s="1" t="s">
        <v>19</v>
      </c>
      <c r="E1590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5901" s="1" t="s">
        <v>128</v>
      </c>
      <c r="G15901" s="1" t="s">
        <v>129</v>
      </c>
      <c r="H15901" s="1" t="s">
        <v>130</v>
      </c>
      <c r="I15901" s="1" t="s">
        <v>16</v>
      </c>
      <c r="J15901" s="1" t="s">
        <v>23</v>
      </c>
      <c r="K15901" s="1" t="s">
        <v>16</v>
      </c>
      <c r="L15901" s="1" t="s">
        <v>16</v>
      </c>
      <c r="M15901" s="1" t="s">
        <v>16</v>
      </c>
      <c r="N15901" s="1" t="s">
        <v>16</v>
      </c>
      <c r="O15901" s="1">
        <v>95.2</v>
      </c>
      <c r="P15901" s="1">
        <v>1.0</v>
      </c>
    </row>
    <row r="15902">
      <c r="A15902" s="1" t="s">
        <v>29</v>
      </c>
      <c r="B15902" s="1" t="s">
        <v>18840</v>
      </c>
      <c r="C15902" s="2" t="s">
        <v>18754</v>
      </c>
      <c r="D15902" s="1" t="s">
        <v>19</v>
      </c>
      <c r="E15902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5902" s="1" t="s">
        <v>679</v>
      </c>
      <c r="G15902" s="1" t="s">
        <v>680</v>
      </c>
      <c r="H15902" s="1" t="s">
        <v>681</v>
      </c>
      <c r="I15902" s="1" t="s">
        <v>16</v>
      </c>
      <c r="J15902" s="1" t="s">
        <v>23</v>
      </c>
      <c r="K15902" s="1" t="s">
        <v>16</v>
      </c>
      <c r="L15902" s="1" t="s">
        <v>16</v>
      </c>
      <c r="M15902" s="1" t="s">
        <v>16</v>
      </c>
      <c r="N15902" s="1" t="s">
        <v>16</v>
      </c>
      <c r="O15902" s="1">
        <v>95.2</v>
      </c>
      <c r="P15902" s="1">
        <v>1.0</v>
      </c>
    </row>
    <row r="15903">
      <c r="A15903" s="1" t="s">
        <v>29</v>
      </c>
      <c r="B15903" s="1" t="s">
        <v>18841</v>
      </c>
      <c r="C15903" s="2" t="s">
        <v>18754</v>
      </c>
      <c r="D15903" s="1" t="s">
        <v>19</v>
      </c>
      <c r="E15903" s="3" t="str">
        <f>HYPERLINK("https://fyndiq.se/produkt/d581186a659d41c4/", "3-Pack Samsung Galaxy Tab A8 4G - Härdat Glas 9H -Super Kvalitet")</f>
        <v>3-Pack Samsung Galaxy Tab A8 4G - Härdat Glas 9H -Super Kvalitet</v>
      </c>
      <c r="F15903" s="1" t="s">
        <v>16064</v>
      </c>
      <c r="G15903" s="1" t="s">
        <v>16065</v>
      </c>
      <c r="H15903" s="1" t="s">
        <v>16066</v>
      </c>
      <c r="I15903" s="1" t="s">
        <v>16</v>
      </c>
      <c r="J15903" s="1" t="s">
        <v>23</v>
      </c>
      <c r="K15903" s="1" t="s">
        <v>16</v>
      </c>
      <c r="L15903" s="1" t="s">
        <v>16</v>
      </c>
      <c r="M15903" s="1" t="s">
        <v>16</v>
      </c>
      <c r="N15903" s="1" t="s">
        <v>16</v>
      </c>
      <c r="O15903" s="1">
        <v>151.2</v>
      </c>
      <c r="P15903" s="1">
        <v>1.0</v>
      </c>
    </row>
    <row r="15904">
      <c r="A15904" s="1" t="s">
        <v>29</v>
      </c>
      <c r="B15904" s="1" t="s">
        <v>18842</v>
      </c>
      <c r="C15904" s="2" t="s">
        <v>18754</v>
      </c>
      <c r="D15904" s="1" t="s">
        <v>19</v>
      </c>
      <c r="E15904" s="3" t="str">
        <f>HYPERLINK("https://fyndiq.se/produkt/6bc9efdb9e0f44ed/", "2-Pack Google Pixel 7 Pro - Härdat Glas 9H - Super kvalitet 3D")</f>
        <v>2-Pack Google Pixel 7 Pro - Härdat Glas 9H - Super kvalitet 3D</v>
      </c>
      <c r="F15904" s="1" t="s">
        <v>424</v>
      </c>
      <c r="G15904" s="1" t="s">
        <v>425</v>
      </c>
      <c r="H15904" s="1" t="s">
        <v>426</v>
      </c>
      <c r="I15904" s="1" t="s">
        <v>16</v>
      </c>
      <c r="J15904" s="1" t="s">
        <v>23</v>
      </c>
      <c r="K15904" s="1" t="s">
        <v>16</v>
      </c>
      <c r="L15904" s="1" t="s">
        <v>16</v>
      </c>
      <c r="M15904" s="1" t="s">
        <v>16</v>
      </c>
      <c r="N15904" s="1" t="s">
        <v>16</v>
      </c>
      <c r="O15904" s="1">
        <v>79.2</v>
      </c>
      <c r="P15904" s="1">
        <v>1.0</v>
      </c>
    </row>
    <row r="15905">
      <c r="A15905" s="1" t="s">
        <v>29</v>
      </c>
      <c r="B15905" s="1" t="s">
        <v>18843</v>
      </c>
      <c r="C15905" s="2" t="s">
        <v>18754</v>
      </c>
      <c r="D15905" s="1" t="s">
        <v>19</v>
      </c>
      <c r="E15905" s="3" t="str">
        <f t="shared" ref="E15905:E15906" si="804">HYPERLINK("https://fyndiq.se/produkt/f676a7aac02c44c9/", "2-Pack OnePlus 9 Pro 5G - Härdat Glas 9H - Super kvalitet 3D Skärmskydd")</f>
        <v>2-Pack OnePlus 9 Pro 5G - Härdat Glas 9H - Super kvalitet 3D Skärmskydd</v>
      </c>
      <c r="F15905" s="1" t="s">
        <v>208</v>
      </c>
      <c r="G15905" s="1" t="s">
        <v>209</v>
      </c>
      <c r="H15905" s="1" t="s">
        <v>210</v>
      </c>
      <c r="I15905" s="1" t="s">
        <v>16</v>
      </c>
      <c r="J15905" s="1" t="s">
        <v>23</v>
      </c>
      <c r="K15905" s="1" t="s">
        <v>16</v>
      </c>
      <c r="L15905" s="1" t="s">
        <v>16</v>
      </c>
      <c r="M15905" s="1" t="s">
        <v>16</v>
      </c>
      <c r="N15905" s="1" t="s">
        <v>16</v>
      </c>
      <c r="O15905" s="1">
        <v>71.2</v>
      </c>
      <c r="P15905" s="1">
        <v>1.0</v>
      </c>
    </row>
    <row r="15906">
      <c r="A15906" s="1" t="s">
        <v>29</v>
      </c>
      <c r="B15906" s="1" t="s">
        <v>18844</v>
      </c>
      <c r="C15906" s="2" t="s">
        <v>18754</v>
      </c>
      <c r="D15906" s="1" t="s">
        <v>19</v>
      </c>
      <c r="E15906" s="3" t="str">
        <f t="shared" si="804"/>
        <v>2-Pack OnePlus 9 Pro 5G - Härdat Glas 9H - Super kvalitet 3D Skärmskydd</v>
      </c>
      <c r="F15906" s="1" t="s">
        <v>208</v>
      </c>
      <c r="G15906" s="1" t="s">
        <v>209</v>
      </c>
      <c r="H15906" s="1" t="s">
        <v>210</v>
      </c>
      <c r="I15906" s="1" t="s">
        <v>1311</v>
      </c>
      <c r="J15906" s="1" t="s">
        <v>9</v>
      </c>
      <c r="K15906" s="2" t="s">
        <v>17753</v>
      </c>
      <c r="L15906" s="1" t="s">
        <v>2650</v>
      </c>
      <c r="M15906" s="1" t="s">
        <v>16</v>
      </c>
      <c r="N15906" s="1" t="s">
        <v>16</v>
      </c>
      <c r="O15906" s="1">
        <v>71.2</v>
      </c>
      <c r="P15906" s="1">
        <v>1.0</v>
      </c>
    </row>
    <row r="15907">
      <c r="A15907" s="1" t="s">
        <v>29</v>
      </c>
      <c r="B15907" s="1" t="s">
        <v>18845</v>
      </c>
      <c r="C15907" s="2" t="s">
        <v>18754</v>
      </c>
      <c r="D15907" s="1" t="s">
        <v>19</v>
      </c>
      <c r="E15907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5907" s="1" t="s">
        <v>2894</v>
      </c>
      <c r="G15907" s="1" t="s">
        <v>2895</v>
      </c>
      <c r="H15907" s="1" t="s">
        <v>2896</v>
      </c>
      <c r="I15907" s="1" t="s">
        <v>16</v>
      </c>
      <c r="J15907" s="1" t="s">
        <v>23</v>
      </c>
      <c r="K15907" s="1" t="s">
        <v>16</v>
      </c>
      <c r="L15907" s="1" t="s">
        <v>16</v>
      </c>
      <c r="M15907" s="1" t="s">
        <v>16</v>
      </c>
      <c r="N15907" s="1" t="s">
        <v>16</v>
      </c>
      <c r="O15907" s="1">
        <v>87.2</v>
      </c>
      <c r="P15907" s="1">
        <v>1.0</v>
      </c>
    </row>
    <row r="15908">
      <c r="A15908" s="1" t="s">
        <v>29</v>
      </c>
      <c r="B15908" s="1" t="s">
        <v>18846</v>
      </c>
      <c r="C15908" s="2" t="s">
        <v>18754</v>
      </c>
      <c r="D15908" s="1" t="s">
        <v>19</v>
      </c>
      <c r="E15908" s="3" t="str">
        <f>HYPERLINK("https://fyndiq.se/produkt/ebd0c75a3b324593/", "2-Pack Samsung S22 Ultra 5G Skärmskydd &amp;1-Pack linsskydd-9H GLAS")</f>
        <v>2-Pack Samsung S22 Ultra 5G Skärmskydd &amp;1-Pack linsskydd-9H GLAS</v>
      </c>
      <c r="F15908" s="1" t="s">
        <v>6898</v>
      </c>
      <c r="G15908" s="1" t="s">
        <v>6899</v>
      </c>
      <c r="H15908" s="1" t="s">
        <v>6900</v>
      </c>
      <c r="I15908" s="1" t="s">
        <v>16</v>
      </c>
      <c r="J15908" s="1" t="s">
        <v>23</v>
      </c>
      <c r="K15908" s="1" t="s">
        <v>16</v>
      </c>
      <c r="L15908" s="1" t="s">
        <v>16</v>
      </c>
      <c r="M15908" s="1" t="s">
        <v>16</v>
      </c>
      <c r="N15908" s="1" t="s">
        <v>16</v>
      </c>
      <c r="O15908" s="1">
        <v>71.2</v>
      </c>
      <c r="P15908" s="1">
        <v>1.0</v>
      </c>
    </row>
    <row r="15909">
      <c r="A15909" s="1" t="s">
        <v>29</v>
      </c>
      <c r="B15909" s="1" t="s">
        <v>18847</v>
      </c>
      <c r="C15909" s="2" t="s">
        <v>18754</v>
      </c>
      <c r="D15909" s="1" t="s">
        <v>19</v>
      </c>
      <c r="E15909" s="3" t="str">
        <f>HYPERLINK("https://fyndiq.se/produkt/f14d7a07171e4082/", "2 Pack Samsung S21 5G - Härdat Glas 9H - Super Kvalitet 3D")</f>
        <v>2 Pack Samsung S21 5G - Härdat Glas 9H - Super Kvalitet 3D</v>
      </c>
      <c r="F15909" s="1" t="s">
        <v>741</v>
      </c>
      <c r="G15909" s="1" t="s">
        <v>742</v>
      </c>
      <c r="H15909" s="1" t="s">
        <v>743</v>
      </c>
      <c r="I15909" s="1" t="s">
        <v>16</v>
      </c>
      <c r="J15909" s="1" t="s">
        <v>23</v>
      </c>
      <c r="K15909" s="1" t="s">
        <v>16</v>
      </c>
      <c r="L15909" s="1" t="s">
        <v>16</v>
      </c>
      <c r="M15909" s="1" t="s">
        <v>16</v>
      </c>
      <c r="N15909" s="1" t="s">
        <v>16</v>
      </c>
      <c r="O15909" s="1">
        <v>63.2</v>
      </c>
      <c r="P15909" s="1">
        <v>1.0</v>
      </c>
    </row>
    <row r="15910">
      <c r="A15910" s="1" t="s">
        <v>29</v>
      </c>
      <c r="B15910" s="1" t="s">
        <v>18848</v>
      </c>
      <c r="C15910" s="2" t="s">
        <v>18754</v>
      </c>
      <c r="D15910" s="1" t="s">
        <v>19</v>
      </c>
      <c r="E15910" s="3" t="str">
        <f t="shared" ref="E15910:E15911" si="805">HYPERLINK("https://fyndiq.se/produkt/dfe28e565d2e4c8d/", "2 Pack Samsung S21 FE - 9H Härdat Glass - Super Kvalitet 3D")</f>
        <v>2 Pack Samsung S21 FE - 9H Härdat Glass - Super Kvalitet 3D</v>
      </c>
      <c r="F15910" s="1" t="s">
        <v>276</v>
      </c>
      <c r="G15910" s="1" t="s">
        <v>277</v>
      </c>
      <c r="H15910" s="1" t="s">
        <v>278</v>
      </c>
      <c r="I15910" s="1" t="s">
        <v>16</v>
      </c>
      <c r="J15910" s="1" t="s">
        <v>23</v>
      </c>
      <c r="K15910" s="1" t="s">
        <v>16</v>
      </c>
      <c r="L15910" s="1" t="s">
        <v>16</v>
      </c>
      <c r="M15910" s="1" t="s">
        <v>16</v>
      </c>
      <c r="N15910" s="1" t="s">
        <v>16</v>
      </c>
      <c r="O15910" s="1">
        <v>63.2</v>
      </c>
      <c r="P15910" s="1">
        <v>1.0</v>
      </c>
    </row>
    <row r="15911">
      <c r="A15911" s="1" t="s">
        <v>29</v>
      </c>
      <c r="B15911" s="1" t="s">
        <v>18849</v>
      </c>
      <c r="C15911" s="2" t="s">
        <v>18754</v>
      </c>
      <c r="D15911" s="1" t="s">
        <v>19</v>
      </c>
      <c r="E15911" s="3" t="str">
        <f t="shared" si="805"/>
        <v>2 Pack Samsung S21 FE - 9H Härdat Glass - Super Kvalitet 3D</v>
      </c>
      <c r="F15911" s="1" t="s">
        <v>276</v>
      </c>
      <c r="G15911" s="1" t="s">
        <v>277</v>
      </c>
      <c r="H15911" s="1" t="s">
        <v>278</v>
      </c>
      <c r="I15911" s="1" t="s">
        <v>16</v>
      </c>
      <c r="J15911" s="1" t="s">
        <v>23</v>
      </c>
      <c r="K15911" s="1" t="s">
        <v>16</v>
      </c>
      <c r="L15911" s="1" t="s">
        <v>16</v>
      </c>
      <c r="M15911" s="1" t="s">
        <v>16</v>
      </c>
      <c r="N15911" s="1" t="s">
        <v>16</v>
      </c>
      <c r="O15911" s="1">
        <v>63.2</v>
      </c>
      <c r="P15911" s="1">
        <v>1.0</v>
      </c>
    </row>
    <row r="15912">
      <c r="A15912" s="1" t="s">
        <v>29</v>
      </c>
      <c r="B15912" s="1" t="s">
        <v>18850</v>
      </c>
      <c r="C15912" s="2" t="s">
        <v>18754</v>
      </c>
      <c r="D15912" s="1" t="s">
        <v>19</v>
      </c>
      <c r="E15912" s="3" t="str">
        <f>HYPERLINK("https://fyndiq.se/produkt/f7b16236096d401a/", "2-Pack Google Pixel 7A - Härdat glas 9H - Super kvalitet 3D Skärmskydd")</f>
        <v>2-Pack Google Pixel 7A - Härdat glas 9H - Super kvalitet 3D Skärmskydd</v>
      </c>
      <c r="F15912" s="1" t="s">
        <v>852</v>
      </c>
      <c r="G15912" s="1" t="s">
        <v>853</v>
      </c>
      <c r="H15912" s="1" t="s">
        <v>854</v>
      </c>
      <c r="I15912" s="1" t="s">
        <v>16</v>
      </c>
      <c r="J15912" s="1" t="s">
        <v>23</v>
      </c>
      <c r="K15912" s="1" t="s">
        <v>16</v>
      </c>
      <c r="L15912" s="1" t="s">
        <v>16</v>
      </c>
      <c r="M15912" s="1" t="s">
        <v>16</v>
      </c>
      <c r="N15912" s="1" t="s">
        <v>16</v>
      </c>
      <c r="O15912" s="1">
        <v>63.2</v>
      </c>
      <c r="P15912" s="1">
        <v>1.0</v>
      </c>
    </row>
    <row r="15913">
      <c r="A15913" s="1" t="s">
        <v>29</v>
      </c>
      <c r="B15913" s="1" t="s">
        <v>18851</v>
      </c>
      <c r="C15913" s="2" t="s">
        <v>18754</v>
      </c>
      <c r="D15913" s="1" t="s">
        <v>19</v>
      </c>
      <c r="E15913" s="3" t="str">
        <f>HYPERLINK("https://fyndiq.se/produkt/f55f4166901e41a7/", "2-Pack Xiaomi Redmi Note 13 Pro - Härdat glas 9H - Super kvalitet 3D Skärmskydd")</f>
        <v>2-Pack Xiaomi Redmi Note 13 Pro - Härdat glas 9H - Super kvalitet 3D Skärmskydd</v>
      </c>
      <c r="F15913" s="1" t="s">
        <v>4385</v>
      </c>
      <c r="G15913" s="1" t="s">
        <v>4386</v>
      </c>
      <c r="H15913" s="1" t="s">
        <v>4387</v>
      </c>
      <c r="I15913" s="1" t="s">
        <v>16</v>
      </c>
      <c r="J15913" s="1" t="s">
        <v>23</v>
      </c>
      <c r="K15913" s="1" t="s">
        <v>16</v>
      </c>
      <c r="L15913" s="1" t="s">
        <v>16</v>
      </c>
      <c r="M15913" s="1" t="s">
        <v>16</v>
      </c>
      <c r="N15913" s="1" t="s">
        <v>16</v>
      </c>
      <c r="O15913" s="1">
        <v>63.2</v>
      </c>
      <c r="P15913" s="1">
        <v>1.0</v>
      </c>
    </row>
    <row r="15914">
      <c r="A15914" s="1" t="s">
        <v>29</v>
      </c>
      <c r="B15914" s="1" t="s">
        <v>18852</v>
      </c>
      <c r="C15914" s="2" t="s">
        <v>18754</v>
      </c>
      <c r="D15914" s="1" t="s">
        <v>19</v>
      </c>
      <c r="E15914" s="3" t="str">
        <f>HYPERLINK("https://fyndiq.se/produkt/edbe586f36e64d16/", "2-Pack Samsung Galaxy A54 - Härdat Glas 9H - Super Kvalitet 3D Skärmskydd")</f>
        <v>2-Pack Samsung Galaxy A54 - Härdat Glas 9H - Super Kvalitet 3D Skärmskydd</v>
      </c>
      <c r="F15914" s="1" t="s">
        <v>6199</v>
      </c>
      <c r="G15914" s="1" t="s">
        <v>6200</v>
      </c>
      <c r="H15914" s="1" t="s">
        <v>6201</v>
      </c>
      <c r="I15914" s="1" t="s">
        <v>16</v>
      </c>
      <c r="J15914" s="1" t="s">
        <v>23</v>
      </c>
      <c r="K15914" s="1" t="s">
        <v>16</v>
      </c>
      <c r="L15914" s="1" t="s">
        <v>16</v>
      </c>
      <c r="M15914" s="1" t="s">
        <v>16</v>
      </c>
      <c r="N15914" s="1" t="s">
        <v>16</v>
      </c>
      <c r="O15914" s="1">
        <v>63.2</v>
      </c>
      <c r="P15914" s="1">
        <v>1.0</v>
      </c>
    </row>
    <row r="15915">
      <c r="A15915" s="1" t="s">
        <v>29</v>
      </c>
      <c r="B15915" s="1" t="s">
        <v>18853</v>
      </c>
      <c r="C15915" s="2" t="s">
        <v>18754</v>
      </c>
      <c r="D15915" s="1" t="s">
        <v>19</v>
      </c>
      <c r="E15915" s="3" t="str">
        <f t="shared" ref="E15915:E15916" si="806">HYPERLINK("https://fyndiq.se/produkt/ef10e4ba492c46df/", "2-Pack Samsung S23 FE 5G - 9H Härdat Glass - Super Kvalitet 3D")</f>
        <v>2-Pack Samsung S23 FE 5G - 9H Härdat Glass - Super Kvalitet 3D</v>
      </c>
      <c r="F15915" s="1" t="s">
        <v>2521</v>
      </c>
      <c r="G15915" s="1" t="s">
        <v>2522</v>
      </c>
      <c r="H15915" s="1" t="s">
        <v>2523</v>
      </c>
      <c r="I15915" s="1" t="s">
        <v>16</v>
      </c>
      <c r="J15915" s="1" t="s">
        <v>23</v>
      </c>
      <c r="K15915" s="1" t="s">
        <v>16</v>
      </c>
      <c r="L15915" s="1" t="s">
        <v>16</v>
      </c>
      <c r="M15915" s="1" t="s">
        <v>16</v>
      </c>
      <c r="N15915" s="1" t="s">
        <v>16</v>
      </c>
      <c r="O15915" s="1">
        <v>63.2</v>
      </c>
      <c r="P15915" s="1">
        <v>1.0</v>
      </c>
    </row>
    <row r="15916">
      <c r="A15916" s="1" t="s">
        <v>29</v>
      </c>
      <c r="B15916" s="1" t="s">
        <v>18854</v>
      </c>
      <c r="C15916" s="2" t="s">
        <v>18754</v>
      </c>
      <c r="D15916" s="1" t="s">
        <v>19</v>
      </c>
      <c r="E15916" s="3" t="str">
        <f t="shared" si="806"/>
        <v>2-Pack Samsung S23 FE 5G - 9H Härdat Glass - Super Kvalitet 3D</v>
      </c>
      <c r="F15916" s="1" t="s">
        <v>2521</v>
      </c>
      <c r="G15916" s="1" t="s">
        <v>2522</v>
      </c>
      <c r="H15916" s="1" t="s">
        <v>2523</v>
      </c>
      <c r="I15916" s="1" t="s">
        <v>16</v>
      </c>
      <c r="J15916" s="1" t="s">
        <v>23</v>
      </c>
      <c r="K15916" s="1" t="s">
        <v>16</v>
      </c>
      <c r="L15916" s="1" t="s">
        <v>16</v>
      </c>
      <c r="M15916" s="1" t="s">
        <v>16</v>
      </c>
      <c r="N15916" s="1" t="s">
        <v>16</v>
      </c>
      <c r="O15916" s="1">
        <v>63.2</v>
      </c>
      <c r="P15916" s="1">
        <v>1.0</v>
      </c>
    </row>
    <row r="15917">
      <c r="A15917" s="1" t="s">
        <v>29</v>
      </c>
      <c r="B15917" s="1" t="s">
        <v>18855</v>
      </c>
      <c r="C15917" s="2" t="s">
        <v>18754</v>
      </c>
      <c r="D15917" s="1" t="s">
        <v>19</v>
      </c>
      <c r="E15917" s="3" t="str">
        <f>HYPERLINK("https://fyndiq.se/produkt/e9c1dd33f1fd4d17/", "2-Pack Samsung Galaxy S21 5G - Härdat Glas Skärmskydd 9H - HD")</f>
        <v>2-Pack Samsung Galaxy S21 5G - Härdat Glas Skärmskydd 9H - HD</v>
      </c>
      <c r="F15917" s="1" t="s">
        <v>454</v>
      </c>
      <c r="G15917" s="1" t="s">
        <v>455</v>
      </c>
      <c r="H15917" s="1" t="s">
        <v>456</v>
      </c>
      <c r="I15917" s="1" t="s">
        <v>16</v>
      </c>
      <c r="J15917" s="1" t="s">
        <v>23</v>
      </c>
      <c r="K15917" s="1" t="s">
        <v>16</v>
      </c>
      <c r="L15917" s="1" t="s">
        <v>16</v>
      </c>
      <c r="M15917" s="1" t="s">
        <v>16</v>
      </c>
      <c r="N15917" s="1" t="s">
        <v>16</v>
      </c>
      <c r="O15917" s="1">
        <v>63.2</v>
      </c>
      <c r="P15917" s="1">
        <v>1.0</v>
      </c>
    </row>
    <row r="15918">
      <c r="A15918" s="1" t="s">
        <v>29</v>
      </c>
      <c r="B15918" s="1" t="s">
        <v>18856</v>
      </c>
      <c r="C15918" s="2" t="s">
        <v>18754</v>
      </c>
      <c r="D15918" s="1" t="s">
        <v>19</v>
      </c>
      <c r="E15918" s="3" t="str">
        <f>HYPERLINK("https://fyndiq.se/produkt/e9fe6b45dad34f98/", "2-Pack Iphone X / XS / 11 PRO- 9H Härdat Glass - Top Kvalitet")</f>
        <v>2-Pack Iphone X / XS / 11 PRO- 9H Härdat Glass - Top Kvalitet</v>
      </c>
      <c r="F15918" s="1" t="s">
        <v>6168</v>
      </c>
      <c r="G15918" s="1" t="s">
        <v>6169</v>
      </c>
      <c r="H15918" s="1" t="s">
        <v>6170</v>
      </c>
      <c r="I15918" s="1" t="s">
        <v>16</v>
      </c>
      <c r="J15918" s="1" t="s">
        <v>23</v>
      </c>
      <c r="K15918" s="1" t="s">
        <v>16</v>
      </c>
      <c r="L15918" s="1" t="s">
        <v>16</v>
      </c>
      <c r="M15918" s="1" t="s">
        <v>16</v>
      </c>
      <c r="N15918" s="1" t="s">
        <v>16</v>
      </c>
      <c r="O15918" s="1">
        <v>47.2</v>
      </c>
      <c r="P15918" s="1">
        <v>1.0</v>
      </c>
    </row>
    <row r="15919">
      <c r="A15919" s="1" t="s">
        <v>29</v>
      </c>
      <c r="B15919" s="1" t="s">
        <v>18857</v>
      </c>
      <c r="C15919" s="2" t="s">
        <v>18858</v>
      </c>
      <c r="D15919" s="1" t="s">
        <v>19</v>
      </c>
      <c r="E15919" s="3" t="str">
        <f>HYPERLINK("https://fyndiq.se/produkt/b1caddae2e864477/", "2- Pack Samsung S10 Plus - Härdat Glas 9H - Super Kvalitet 3D")</f>
        <v>2- Pack Samsung S10 Plus - Härdat Glas 9H - Super Kvalitet 3D</v>
      </c>
      <c r="F15919" s="1" t="s">
        <v>477</v>
      </c>
      <c r="G15919" s="1" t="s">
        <v>478</v>
      </c>
      <c r="H15919" s="1" t="s">
        <v>479</v>
      </c>
      <c r="I15919" s="1" t="s">
        <v>16</v>
      </c>
      <c r="J15919" s="1" t="s">
        <v>23</v>
      </c>
      <c r="K15919" s="1" t="s">
        <v>16</v>
      </c>
      <c r="L15919" s="1" t="s">
        <v>16</v>
      </c>
      <c r="M15919" s="1" t="s">
        <v>16</v>
      </c>
      <c r="N15919" s="1" t="s">
        <v>16</v>
      </c>
      <c r="O15919" s="1">
        <v>63.2</v>
      </c>
      <c r="P15919" s="1">
        <v>1.0</v>
      </c>
    </row>
    <row r="15920">
      <c r="A15920" s="1" t="s">
        <v>29</v>
      </c>
      <c r="B15920" s="1" t="s">
        <v>18859</v>
      </c>
      <c r="C15920" s="2" t="s">
        <v>18858</v>
      </c>
      <c r="D15920" s="1" t="s">
        <v>19</v>
      </c>
      <c r="E15920" s="3" t="str">
        <f t="shared" ref="E15920:E15921" si="807">HYPERLINK("https://fyndiq.se/produkt/13e76851ca504320/", "2-Pack Samsung Galaxy S22 Ultra - Härdat glas 9H - Top kvalitet")</f>
        <v>2-Pack Samsung Galaxy S22 Ultra - Härdat glas 9H - Top kvalitet</v>
      </c>
      <c r="F15920" s="1" t="s">
        <v>140</v>
      </c>
      <c r="G15920" s="1" t="s">
        <v>141</v>
      </c>
      <c r="H15920" s="1" t="s">
        <v>142</v>
      </c>
      <c r="I15920" s="1" t="s">
        <v>16</v>
      </c>
      <c r="J15920" s="1" t="s">
        <v>23</v>
      </c>
      <c r="K15920" s="1" t="s">
        <v>16</v>
      </c>
      <c r="L15920" s="1" t="s">
        <v>16</v>
      </c>
      <c r="M15920" s="1" t="s">
        <v>16</v>
      </c>
      <c r="N15920" s="1" t="s">
        <v>16</v>
      </c>
      <c r="O15920" s="1">
        <v>63.2</v>
      </c>
      <c r="P15920" s="1">
        <v>1.0</v>
      </c>
    </row>
    <row r="15921">
      <c r="A15921" s="1" t="s">
        <v>29</v>
      </c>
      <c r="B15921" s="1" t="s">
        <v>18860</v>
      </c>
      <c r="C15921" s="2" t="s">
        <v>18858</v>
      </c>
      <c r="D15921" s="1" t="s">
        <v>19</v>
      </c>
      <c r="E15921" s="3" t="str">
        <f t="shared" si="807"/>
        <v>2-Pack Samsung Galaxy S22 Ultra - Härdat glas 9H - Top kvalitet</v>
      </c>
      <c r="F15921" s="1" t="s">
        <v>140</v>
      </c>
      <c r="G15921" s="1" t="s">
        <v>141</v>
      </c>
      <c r="H15921" s="1" t="s">
        <v>142</v>
      </c>
      <c r="I15921" s="1" t="s">
        <v>16</v>
      </c>
      <c r="J15921" s="1" t="s">
        <v>23</v>
      </c>
      <c r="K15921" s="1" t="s">
        <v>16</v>
      </c>
      <c r="L15921" s="1" t="s">
        <v>16</v>
      </c>
      <c r="M15921" s="1" t="s">
        <v>16</v>
      </c>
      <c r="N15921" s="1" t="s">
        <v>16</v>
      </c>
      <c r="O15921" s="1">
        <v>63.2</v>
      </c>
      <c r="P15921" s="1">
        <v>1.0</v>
      </c>
    </row>
    <row r="15922">
      <c r="A15922" s="1" t="s">
        <v>29</v>
      </c>
      <c r="B15922" s="1" t="s">
        <v>18861</v>
      </c>
      <c r="C15922" s="2" t="s">
        <v>18858</v>
      </c>
      <c r="D15922" s="1" t="s">
        <v>19</v>
      </c>
      <c r="E15922" s="3" t="str">
        <f>HYPERLINK("https://fyndiq.se/produkt/a3a0bf045cf0498d/", "2-Pack Huawei P30 Lite - Härdat glas 9H – 3D Super kvalitet")</f>
        <v>2-Pack Huawei P30 Lite - Härdat glas 9H – 3D Super kvalitet</v>
      </c>
      <c r="F15922" s="1" t="s">
        <v>1011</v>
      </c>
      <c r="G15922" s="1" t="s">
        <v>1012</v>
      </c>
      <c r="H15922" s="1" t="s">
        <v>1013</v>
      </c>
      <c r="I15922" s="1" t="s">
        <v>16</v>
      </c>
      <c r="J15922" s="1" t="s">
        <v>23</v>
      </c>
      <c r="K15922" s="1" t="s">
        <v>16</v>
      </c>
      <c r="L15922" s="1" t="s">
        <v>16</v>
      </c>
      <c r="M15922" s="1" t="s">
        <v>16</v>
      </c>
      <c r="N15922" s="1" t="s">
        <v>16</v>
      </c>
      <c r="O15922" s="1">
        <v>63.2</v>
      </c>
      <c r="P15922" s="1">
        <v>1.0</v>
      </c>
    </row>
    <row r="15923">
      <c r="A15923" s="1" t="s">
        <v>29</v>
      </c>
      <c r="B15923" s="1" t="s">
        <v>18862</v>
      </c>
      <c r="C15923" s="2" t="s">
        <v>18858</v>
      </c>
      <c r="D15923" s="1" t="s">
        <v>19</v>
      </c>
      <c r="E15923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5923" s="1" t="s">
        <v>504</v>
      </c>
      <c r="G15923" s="1" t="s">
        <v>505</v>
      </c>
      <c r="H15923" s="1" t="s">
        <v>506</v>
      </c>
      <c r="I15923" s="1" t="s">
        <v>16</v>
      </c>
      <c r="J15923" s="1" t="s">
        <v>23</v>
      </c>
      <c r="K15923" s="1" t="s">
        <v>16</v>
      </c>
      <c r="L15923" s="1" t="s">
        <v>16</v>
      </c>
      <c r="M15923" s="1" t="s">
        <v>16</v>
      </c>
      <c r="N15923" s="1" t="s">
        <v>16</v>
      </c>
      <c r="O15923" s="1">
        <v>63.2</v>
      </c>
      <c r="P15923" s="1">
        <v>1.0</v>
      </c>
    </row>
    <row r="15924">
      <c r="A15924" s="1" t="s">
        <v>29</v>
      </c>
      <c r="B15924" s="1" t="s">
        <v>18863</v>
      </c>
      <c r="C15924" s="2" t="s">
        <v>18858</v>
      </c>
      <c r="D15924" s="1" t="s">
        <v>19</v>
      </c>
      <c r="E15924" s="3" t="str">
        <f>HYPERLINK("https://fyndiq.se/produkt/7f14e739962c4877/", "Skärmskydd Huawei P30, 3D härdat glas, bubbelfri, hög kvalitet.")</f>
        <v>Skärmskydd Huawei P30, 3D härdat glas, bubbelfri, hög kvalitet.</v>
      </c>
      <c r="F15924" s="1" t="s">
        <v>3346</v>
      </c>
      <c r="G15924" s="1" t="s">
        <v>3347</v>
      </c>
      <c r="H15924" s="1" t="s">
        <v>3348</v>
      </c>
      <c r="I15924" s="1" t="s">
        <v>16</v>
      </c>
      <c r="J15924" s="1" t="s">
        <v>23</v>
      </c>
      <c r="K15924" s="1" t="s">
        <v>16</v>
      </c>
      <c r="L15924" s="1" t="s">
        <v>16</v>
      </c>
      <c r="M15924" s="1" t="s">
        <v>16</v>
      </c>
      <c r="N15924" s="1" t="s">
        <v>16</v>
      </c>
      <c r="O15924" s="1">
        <v>55.2</v>
      </c>
      <c r="P15924" s="1">
        <v>1.0</v>
      </c>
    </row>
    <row r="15925">
      <c r="A15925" s="1" t="s">
        <v>29</v>
      </c>
      <c r="B15925" s="1" t="s">
        <v>18864</v>
      </c>
      <c r="C15925" s="2" t="s">
        <v>18858</v>
      </c>
      <c r="D15925" s="1" t="s">
        <v>19</v>
      </c>
      <c r="E15925" s="3" t="str">
        <f>HYPERLINK("https://fyndiq.se/produkt/6ff896a82a134dbd/", "2-Pack IPhone 12 Mini - Härdat Glas 9H - Super Kvalitet 3D")</f>
        <v>2-Pack IPhone 12 Mini - Härdat Glas 9H - Super Kvalitet 3D</v>
      </c>
      <c r="F15925" s="1" t="s">
        <v>55</v>
      </c>
      <c r="G15925" s="1" t="s">
        <v>56</v>
      </c>
      <c r="H15925" s="1" t="s">
        <v>57</v>
      </c>
      <c r="I15925" s="1" t="s">
        <v>16</v>
      </c>
      <c r="J15925" s="1" t="s">
        <v>23</v>
      </c>
      <c r="K15925" s="1" t="s">
        <v>16</v>
      </c>
      <c r="L15925" s="1" t="s">
        <v>16</v>
      </c>
      <c r="M15925" s="1" t="s">
        <v>16</v>
      </c>
      <c r="N15925" s="1" t="s">
        <v>16</v>
      </c>
      <c r="O15925" s="1">
        <v>47.2</v>
      </c>
      <c r="P15925" s="1">
        <v>1.0</v>
      </c>
    </row>
    <row r="15926">
      <c r="A15926" s="1" t="s">
        <v>29</v>
      </c>
      <c r="B15926" s="1" t="s">
        <v>18865</v>
      </c>
      <c r="C15926" s="2" t="s">
        <v>18858</v>
      </c>
      <c r="D15926" s="1" t="s">
        <v>19</v>
      </c>
      <c r="E15926" s="3" t="str">
        <f>HYPERLINK("https://fyndiq.se/produkt/8588a0647dbc4829/", "Xiaomi Redmi 9AT - Härdat Glas 9H - Super kvalitet 3D Skärmskydd")</f>
        <v>Xiaomi Redmi 9AT - Härdat Glas 9H - Super kvalitet 3D Skärmskydd</v>
      </c>
      <c r="F15926" s="1" t="s">
        <v>18866</v>
      </c>
      <c r="G15926" s="1" t="s">
        <v>18867</v>
      </c>
      <c r="H15926" s="1" t="s">
        <v>18868</v>
      </c>
      <c r="I15926" s="1" t="s">
        <v>16</v>
      </c>
      <c r="J15926" s="1" t="s">
        <v>23</v>
      </c>
      <c r="K15926" s="1" t="s">
        <v>16</v>
      </c>
      <c r="L15926" s="1" t="s">
        <v>16</v>
      </c>
      <c r="M15926" s="1" t="s">
        <v>16</v>
      </c>
      <c r="N15926" s="1" t="s">
        <v>16</v>
      </c>
      <c r="O15926" s="1">
        <v>55.2</v>
      </c>
      <c r="P15926" s="1">
        <v>1.0</v>
      </c>
    </row>
    <row r="15927">
      <c r="A15927" s="1" t="s">
        <v>29</v>
      </c>
      <c r="B15927" s="1" t="s">
        <v>18869</v>
      </c>
      <c r="C15927" s="2" t="s">
        <v>18858</v>
      </c>
      <c r="D15927" s="1" t="s">
        <v>19</v>
      </c>
      <c r="E15927" s="3" t="str">
        <f t="shared" ref="E15927:E15928" si="808">HYPERLINK("https://fyndiq.se/produkt/b2b21eba0148489f/", "Samsung S8 härdat glass 3D heltäckande skärmskydd")</f>
        <v>Samsung S8 härdat glass 3D heltäckande skärmskydd</v>
      </c>
      <c r="F15927" s="1" t="s">
        <v>438</v>
      </c>
      <c r="G15927" s="1" t="s">
        <v>439</v>
      </c>
      <c r="H15927" s="1" t="s">
        <v>440</v>
      </c>
      <c r="I15927" s="1" t="s">
        <v>16</v>
      </c>
      <c r="J15927" s="1" t="s">
        <v>23</v>
      </c>
      <c r="K15927" s="1" t="s">
        <v>16</v>
      </c>
      <c r="L15927" s="1" t="s">
        <v>16</v>
      </c>
      <c r="M15927" s="1" t="s">
        <v>16</v>
      </c>
      <c r="N15927" s="1" t="s">
        <v>16</v>
      </c>
      <c r="O15927" s="1">
        <v>55.2</v>
      </c>
      <c r="P15927" s="1">
        <v>2.0</v>
      </c>
    </row>
    <row r="15928">
      <c r="A15928" s="1" t="s">
        <v>29</v>
      </c>
      <c r="B15928" s="1" t="s">
        <v>18870</v>
      </c>
      <c r="C15928" s="2" t="s">
        <v>18858</v>
      </c>
      <c r="D15928" s="1" t="s">
        <v>19</v>
      </c>
      <c r="E15928" s="3" t="str">
        <f t="shared" si="808"/>
        <v>Samsung S8 härdat glass 3D heltäckande skärmskydd</v>
      </c>
      <c r="F15928" s="1" t="s">
        <v>438</v>
      </c>
      <c r="G15928" s="1" t="s">
        <v>439</v>
      </c>
      <c r="H15928" s="1" t="s">
        <v>440</v>
      </c>
      <c r="I15928" s="1" t="s">
        <v>16</v>
      </c>
      <c r="J15928" s="1" t="s">
        <v>23</v>
      </c>
      <c r="K15928" s="1" t="s">
        <v>16</v>
      </c>
      <c r="L15928" s="1" t="s">
        <v>16</v>
      </c>
      <c r="M15928" s="1" t="s">
        <v>16</v>
      </c>
      <c r="N15928" s="1" t="s">
        <v>16</v>
      </c>
      <c r="O15928" s="1">
        <v>55.2</v>
      </c>
      <c r="P15928" s="1">
        <v>1.0</v>
      </c>
    </row>
    <row r="15929">
      <c r="A15929" s="1" t="s">
        <v>29</v>
      </c>
      <c r="B15929" s="1" t="s">
        <v>18871</v>
      </c>
      <c r="C15929" s="2" t="s">
        <v>18858</v>
      </c>
      <c r="D15929" s="1" t="s">
        <v>19</v>
      </c>
      <c r="E15929" s="3" t="str">
        <f t="shared" ref="E15929:E15930" si="809">HYPERLINK("https://fyndiq.se/produkt/80d04410f9c744e2/", "2-Pack Samsung S23 Ultra - 9H Härdat Glass - 3D Super Kvalitet Skärmskydd")</f>
        <v>2-Pack Samsung S23 Ultra - 9H Härdat Glass - 3D Super Kvalitet Skärmskydd</v>
      </c>
      <c r="F15929" s="1" t="s">
        <v>2144</v>
      </c>
      <c r="G15929" s="1" t="s">
        <v>2145</v>
      </c>
      <c r="H15929" s="1" t="s">
        <v>2146</v>
      </c>
      <c r="I15929" s="1" t="s">
        <v>16</v>
      </c>
      <c r="J15929" s="1" t="s">
        <v>23</v>
      </c>
      <c r="K15929" s="1" t="s">
        <v>16</v>
      </c>
      <c r="L15929" s="1" t="s">
        <v>16</v>
      </c>
      <c r="M15929" s="1" t="s">
        <v>16</v>
      </c>
      <c r="N15929" s="1" t="s">
        <v>16</v>
      </c>
      <c r="O15929" s="1">
        <v>63.2</v>
      </c>
      <c r="P15929" s="1">
        <v>1.0</v>
      </c>
    </row>
    <row r="15930">
      <c r="A15930" s="1" t="s">
        <v>29</v>
      </c>
      <c r="B15930" s="1" t="s">
        <v>18872</v>
      </c>
      <c r="C15930" s="2" t="s">
        <v>18858</v>
      </c>
      <c r="D15930" s="1" t="s">
        <v>19</v>
      </c>
      <c r="E15930" s="3" t="str">
        <f t="shared" si="809"/>
        <v>2-Pack Samsung S23 Ultra - 9H Härdat Glass - 3D Super Kvalitet Skärmskydd</v>
      </c>
      <c r="F15930" s="1" t="s">
        <v>2144</v>
      </c>
      <c r="G15930" s="1" t="s">
        <v>2145</v>
      </c>
      <c r="H15930" s="1" t="s">
        <v>2146</v>
      </c>
      <c r="I15930" s="1" t="s">
        <v>16</v>
      </c>
      <c r="J15930" s="1" t="s">
        <v>23</v>
      </c>
      <c r="K15930" s="1" t="s">
        <v>16</v>
      </c>
      <c r="L15930" s="1" t="s">
        <v>16</v>
      </c>
      <c r="M15930" s="1" t="s">
        <v>16</v>
      </c>
      <c r="N15930" s="1" t="s">
        <v>16</v>
      </c>
      <c r="O15930" s="1">
        <v>63.2</v>
      </c>
      <c r="P15930" s="1">
        <v>1.0</v>
      </c>
    </row>
    <row r="15931">
      <c r="A15931" s="1" t="s">
        <v>29</v>
      </c>
      <c r="B15931" s="1" t="s">
        <v>18873</v>
      </c>
      <c r="C15931" s="2" t="s">
        <v>18858</v>
      </c>
      <c r="D15931" s="1" t="s">
        <v>19</v>
      </c>
      <c r="E15931" s="3" t="str">
        <f>HYPERLINK("https://fyndiq.se/produkt/17eb3a8226844bc8/", "2-Pack Sony Xperia 1 III - Härdat glas 9H - Super Kvalitet 3D")</f>
        <v>2-Pack Sony Xperia 1 III - Härdat glas 9H - Super Kvalitet 3D</v>
      </c>
      <c r="F15931" s="1" t="s">
        <v>2344</v>
      </c>
      <c r="G15931" s="1" t="s">
        <v>2345</v>
      </c>
      <c r="H15931" s="1" t="s">
        <v>2346</v>
      </c>
      <c r="I15931" s="1" t="s">
        <v>16</v>
      </c>
      <c r="J15931" s="1" t="s">
        <v>23</v>
      </c>
      <c r="K15931" s="1" t="s">
        <v>16</v>
      </c>
      <c r="L15931" s="1" t="s">
        <v>16</v>
      </c>
      <c r="M15931" s="1" t="s">
        <v>16</v>
      </c>
      <c r="N15931" s="1" t="s">
        <v>16</v>
      </c>
      <c r="O15931" s="1">
        <v>63.2</v>
      </c>
      <c r="P15931" s="1">
        <v>1.0</v>
      </c>
    </row>
    <row r="15932">
      <c r="A15932" s="1" t="s">
        <v>29</v>
      </c>
      <c r="B15932" s="1" t="s">
        <v>18874</v>
      </c>
      <c r="C15932" s="2" t="s">
        <v>18858</v>
      </c>
      <c r="D15932" s="1" t="s">
        <v>19</v>
      </c>
      <c r="E15932" s="3" t="str">
        <f>HYPERLINK("https://fyndiq.se/produkt/56c72c0ba5f749b5/", "2-Pack SAMSUNG S24 Skärmskydd - Härdat Glas 9H - Super kvalitet 3D")</f>
        <v>2-Pack SAMSUNG S24 Skärmskydd - Härdat Glas 9H - Super kvalitet 3D</v>
      </c>
      <c r="F15932" s="1" t="s">
        <v>263</v>
      </c>
      <c r="G15932" s="1" t="s">
        <v>264</v>
      </c>
      <c r="H15932" s="1" t="s">
        <v>265</v>
      </c>
      <c r="I15932" s="1" t="s">
        <v>1230</v>
      </c>
      <c r="J15932" s="1" t="s">
        <v>23</v>
      </c>
      <c r="K15932" s="1" t="s">
        <v>16</v>
      </c>
      <c r="L15932" s="1" t="s">
        <v>16</v>
      </c>
      <c r="M15932" s="1" t="s">
        <v>16</v>
      </c>
      <c r="N15932" s="1" t="s">
        <v>16</v>
      </c>
      <c r="O15932" s="1">
        <v>71.2</v>
      </c>
      <c r="P15932" s="1">
        <v>1.0</v>
      </c>
    </row>
    <row r="15933">
      <c r="A15933" s="1" t="s">
        <v>29</v>
      </c>
      <c r="B15933" s="1" t="s">
        <v>18875</v>
      </c>
      <c r="C15933" s="2" t="s">
        <v>18858</v>
      </c>
      <c r="D15933" s="1" t="s">
        <v>19</v>
      </c>
      <c r="E15933" s="3" t="str">
        <f t="shared" ref="E15933:E15934" si="810">HYPERLINK("https://fyndiq.se/produkt/a047b5d99d58461d/", "2-Pack Google Pixel 6A - Härdat glas 9H - Super kvalitet 3D")</f>
        <v>2-Pack Google Pixel 6A - Härdat glas 9H - Super kvalitet 3D</v>
      </c>
      <c r="F15933" s="1" t="s">
        <v>1205</v>
      </c>
      <c r="G15933" s="1" t="s">
        <v>1206</v>
      </c>
      <c r="H15933" s="1" t="s">
        <v>1207</v>
      </c>
      <c r="I15933" s="1" t="s">
        <v>16</v>
      </c>
      <c r="J15933" s="1" t="s">
        <v>23</v>
      </c>
      <c r="K15933" s="1" t="s">
        <v>16</v>
      </c>
      <c r="L15933" s="1" t="s">
        <v>16</v>
      </c>
      <c r="M15933" s="1" t="s">
        <v>16</v>
      </c>
      <c r="N15933" s="1" t="s">
        <v>16</v>
      </c>
      <c r="O15933" s="1">
        <v>63.2</v>
      </c>
      <c r="P15933" s="1">
        <v>1.0</v>
      </c>
    </row>
    <row r="15934">
      <c r="A15934" s="1" t="s">
        <v>29</v>
      </c>
      <c r="B15934" s="1" t="s">
        <v>18876</v>
      </c>
      <c r="C15934" s="2" t="s">
        <v>18858</v>
      </c>
      <c r="D15934" s="1" t="s">
        <v>19</v>
      </c>
      <c r="E15934" s="3" t="str">
        <f t="shared" si="810"/>
        <v>2-Pack Google Pixel 6A - Härdat glas 9H - Super kvalitet 3D</v>
      </c>
      <c r="F15934" s="1" t="s">
        <v>1205</v>
      </c>
      <c r="G15934" s="1" t="s">
        <v>1206</v>
      </c>
      <c r="H15934" s="1" t="s">
        <v>1207</v>
      </c>
      <c r="I15934" s="1" t="s">
        <v>16</v>
      </c>
      <c r="J15934" s="1" t="s">
        <v>23</v>
      </c>
      <c r="K15934" s="1" t="s">
        <v>16</v>
      </c>
      <c r="L15934" s="1" t="s">
        <v>16</v>
      </c>
      <c r="M15934" s="1" t="s">
        <v>16</v>
      </c>
      <c r="N15934" s="1" t="s">
        <v>16</v>
      </c>
      <c r="O15934" s="1">
        <v>63.2</v>
      </c>
      <c r="P15934" s="1">
        <v>1.0</v>
      </c>
    </row>
    <row r="15935">
      <c r="A15935" s="1" t="s">
        <v>29</v>
      </c>
      <c r="B15935" s="1" t="s">
        <v>18877</v>
      </c>
      <c r="C15935" s="2" t="s">
        <v>18858</v>
      </c>
      <c r="D15935" s="1" t="s">
        <v>19</v>
      </c>
      <c r="E15935" s="3" t="str">
        <f>HYPERLINK("https://fyndiq.se/produkt/2477583187264ece/", "2-Pack Samsung S20 - 9H Härdat Glass - Top Kvalitet")</f>
        <v>2-Pack Samsung S20 - 9H Härdat Glass - Top Kvalitet</v>
      </c>
      <c r="F15935" s="1" t="s">
        <v>124</v>
      </c>
      <c r="G15935" s="1" t="s">
        <v>125</v>
      </c>
      <c r="H15935" s="1" t="s">
        <v>126</v>
      </c>
      <c r="I15935" s="1" t="s">
        <v>16</v>
      </c>
      <c r="J15935" s="1" t="s">
        <v>23</v>
      </c>
      <c r="K15935" s="1" t="s">
        <v>16</v>
      </c>
      <c r="L15935" s="1" t="s">
        <v>16</v>
      </c>
      <c r="M15935" s="1" t="s">
        <v>16</v>
      </c>
      <c r="N15935" s="1" t="s">
        <v>16</v>
      </c>
      <c r="O15935" s="1">
        <v>71.2</v>
      </c>
      <c r="P15935" s="1">
        <v>1.0</v>
      </c>
    </row>
    <row r="15936">
      <c r="A15936" s="1" t="s">
        <v>29</v>
      </c>
      <c r="B15936" s="1" t="s">
        <v>18878</v>
      </c>
      <c r="C15936" s="2" t="s">
        <v>18858</v>
      </c>
      <c r="D15936" s="1" t="s">
        <v>19</v>
      </c>
      <c r="E15936" s="3" t="str">
        <f t="shared" ref="E15936:E15938" si="811">HYPERLINK("https://fyndiq.se/produkt/08d44de1ca3946df/", "2-Pack Samsung Galaxy S10 - Härdat Glas 9H – 3D Skärmskydd - Super kvalitet")</f>
        <v>2-Pack Samsung Galaxy S10 - Härdat Glas 9H – 3D Skärmskydd - Super kvalitet</v>
      </c>
      <c r="F15936" s="1" t="s">
        <v>729</v>
      </c>
      <c r="G15936" s="1" t="s">
        <v>730</v>
      </c>
      <c r="H15936" s="1" t="s">
        <v>731</v>
      </c>
      <c r="I15936" s="1" t="s">
        <v>16</v>
      </c>
      <c r="J15936" s="1" t="s">
        <v>23</v>
      </c>
      <c r="K15936" s="1" t="s">
        <v>16</v>
      </c>
      <c r="L15936" s="1" t="s">
        <v>16</v>
      </c>
      <c r="M15936" s="1" t="s">
        <v>16</v>
      </c>
      <c r="N15936" s="1" t="s">
        <v>16</v>
      </c>
      <c r="O15936" s="1">
        <v>63.2</v>
      </c>
      <c r="P15936" s="1">
        <v>1.0</v>
      </c>
    </row>
    <row r="15937">
      <c r="A15937" s="1" t="s">
        <v>29</v>
      </c>
      <c r="B15937" s="1" t="s">
        <v>18879</v>
      </c>
      <c r="C15937" s="2" t="s">
        <v>18858</v>
      </c>
      <c r="D15937" s="1" t="s">
        <v>19</v>
      </c>
      <c r="E15937" s="3" t="str">
        <f t="shared" si="811"/>
        <v>2-Pack Samsung Galaxy S10 - Härdat Glas 9H – 3D Skärmskydd - Super kvalitet</v>
      </c>
      <c r="F15937" s="1" t="s">
        <v>729</v>
      </c>
      <c r="G15937" s="1" t="s">
        <v>730</v>
      </c>
      <c r="H15937" s="1" t="s">
        <v>731</v>
      </c>
      <c r="I15937" s="1" t="s">
        <v>16</v>
      </c>
      <c r="J15937" s="1" t="s">
        <v>23</v>
      </c>
      <c r="K15937" s="1" t="s">
        <v>16</v>
      </c>
      <c r="L15937" s="1" t="s">
        <v>16</v>
      </c>
      <c r="M15937" s="1" t="s">
        <v>16</v>
      </c>
      <c r="N15937" s="1" t="s">
        <v>16</v>
      </c>
      <c r="O15937" s="1">
        <v>63.2</v>
      </c>
      <c r="P15937" s="1">
        <v>1.0</v>
      </c>
    </row>
    <row r="15938">
      <c r="A15938" s="1" t="s">
        <v>29</v>
      </c>
      <c r="B15938" s="1" t="s">
        <v>18880</v>
      </c>
      <c r="C15938" s="2" t="s">
        <v>18858</v>
      </c>
      <c r="D15938" s="1" t="s">
        <v>19</v>
      </c>
      <c r="E15938" s="3" t="str">
        <f t="shared" si="811"/>
        <v>2-Pack Samsung Galaxy S10 - Härdat Glas 9H – 3D Skärmskydd - Super kvalitet</v>
      </c>
      <c r="F15938" s="1" t="s">
        <v>729</v>
      </c>
      <c r="G15938" s="1" t="s">
        <v>730</v>
      </c>
      <c r="H15938" s="1" t="s">
        <v>731</v>
      </c>
      <c r="I15938" s="1" t="s">
        <v>16</v>
      </c>
      <c r="J15938" s="1" t="s">
        <v>23</v>
      </c>
      <c r="K15938" s="1" t="s">
        <v>16</v>
      </c>
      <c r="L15938" s="1" t="s">
        <v>16</v>
      </c>
      <c r="M15938" s="1" t="s">
        <v>16</v>
      </c>
      <c r="N15938" s="1" t="s">
        <v>16</v>
      </c>
      <c r="O15938" s="1">
        <v>63.2</v>
      </c>
      <c r="P15938" s="1">
        <v>1.0</v>
      </c>
    </row>
    <row r="15939">
      <c r="A15939" s="1" t="s">
        <v>29</v>
      </c>
      <c r="B15939" s="1" t="s">
        <v>18881</v>
      </c>
      <c r="C15939" s="2" t="s">
        <v>18858</v>
      </c>
      <c r="D15939" s="1" t="s">
        <v>19</v>
      </c>
      <c r="E15939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5939" s="1" t="s">
        <v>4617</v>
      </c>
      <c r="G15939" s="1" t="s">
        <v>4618</v>
      </c>
      <c r="H15939" s="1" t="s">
        <v>4619</v>
      </c>
      <c r="I15939" s="1" t="s">
        <v>16</v>
      </c>
      <c r="J15939" s="1" t="s">
        <v>23</v>
      </c>
      <c r="K15939" s="1" t="s">
        <v>16</v>
      </c>
      <c r="L15939" s="1" t="s">
        <v>16</v>
      </c>
      <c r="M15939" s="1" t="s">
        <v>16</v>
      </c>
      <c r="N15939" s="1" t="s">
        <v>16</v>
      </c>
      <c r="O15939" s="1">
        <v>63.2</v>
      </c>
      <c r="P15939" s="1">
        <v>1.0</v>
      </c>
    </row>
    <row r="15940">
      <c r="A15940" s="1" t="s">
        <v>29</v>
      </c>
      <c r="B15940" s="1" t="s">
        <v>18882</v>
      </c>
      <c r="C15940" s="2" t="s">
        <v>18858</v>
      </c>
      <c r="D15940" s="1" t="s">
        <v>19</v>
      </c>
      <c r="E15940" s="3" t="str">
        <f>HYPERLINK("https://fyndiq.se/produkt/082f3cf898c84831/", "2 Pack Galaxy S20 Ultra - Härdat glas 9H - Super kvalitet 3D")</f>
        <v>2 Pack Galaxy S20 Ultra - Härdat glas 9H - Super kvalitet 3D</v>
      </c>
      <c r="F15940" s="1" t="s">
        <v>460</v>
      </c>
      <c r="G15940" s="1" t="s">
        <v>461</v>
      </c>
      <c r="H15940" s="1" t="s">
        <v>462</v>
      </c>
      <c r="I15940" s="1" t="s">
        <v>16</v>
      </c>
      <c r="J15940" s="1" t="s">
        <v>23</v>
      </c>
      <c r="K15940" s="1" t="s">
        <v>16</v>
      </c>
      <c r="L15940" s="1" t="s">
        <v>16</v>
      </c>
      <c r="M15940" s="1" t="s">
        <v>16</v>
      </c>
      <c r="N15940" s="1" t="s">
        <v>16</v>
      </c>
      <c r="O15940" s="1">
        <v>63.2</v>
      </c>
      <c r="P15940" s="1">
        <v>1.0</v>
      </c>
    </row>
    <row r="15941">
      <c r="A15941" s="1" t="s">
        <v>29</v>
      </c>
      <c r="B15941" s="1" t="s">
        <v>18883</v>
      </c>
      <c r="C15941" s="2" t="s">
        <v>18858</v>
      </c>
      <c r="D15941" s="1" t="s">
        <v>19</v>
      </c>
      <c r="E15941" s="3" t="str">
        <f>HYPERLINK("https://fyndiq.se/produkt/95efd29ff0ba45b9/", "2-Pack Samsung Galaxy A04s - Härdat Glas 9H-Super Kvalitet 3D")</f>
        <v>2-Pack Samsung Galaxy A04s - Härdat Glas 9H-Super Kvalitet 3D</v>
      </c>
      <c r="F15941" s="1" t="s">
        <v>2024</v>
      </c>
      <c r="G15941" s="1" t="s">
        <v>2025</v>
      </c>
      <c r="H15941" s="1" t="s">
        <v>2026</v>
      </c>
      <c r="I15941" s="1" t="s">
        <v>16</v>
      </c>
      <c r="J15941" s="1" t="s">
        <v>23</v>
      </c>
      <c r="K15941" s="1" t="s">
        <v>16</v>
      </c>
      <c r="L15941" s="1" t="s">
        <v>16</v>
      </c>
      <c r="M15941" s="1" t="s">
        <v>16</v>
      </c>
      <c r="N15941" s="1" t="s">
        <v>16</v>
      </c>
      <c r="O15941" s="1">
        <v>63.2</v>
      </c>
      <c r="P15941" s="1">
        <v>1.0</v>
      </c>
    </row>
    <row r="15942">
      <c r="A15942" s="1" t="s">
        <v>29</v>
      </c>
      <c r="B15942" s="1" t="s">
        <v>18884</v>
      </c>
      <c r="C15942" s="2" t="s">
        <v>18858</v>
      </c>
      <c r="D15942" s="1" t="s">
        <v>19</v>
      </c>
      <c r="E15942" s="3" t="str">
        <f>HYPERLINK("https://fyndiq.se/produkt/dfe28e565d2e4c8d/", "2 Pack Samsung S21 FE - 9H Härdat Glass - Super Kvalitet 3D")</f>
        <v>2 Pack Samsung S21 FE - 9H Härdat Glass - Super Kvalitet 3D</v>
      </c>
      <c r="F15942" s="1" t="s">
        <v>276</v>
      </c>
      <c r="G15942" s="1" t="s">
        <v>277</v>
      </c>
      <c r="H15942" s="1" t="s">
        <v>278</v>
      </c>
      <c r="I15942" s="1" t="s">
        <v>16</v>
      </c>
      <c r="J15942" s="1" t="s">
        <v>23</v>
      </c>
      <c r="K15942" s="1" t="s">
        <v>16</v>
      </c>
      <c r="L15942" s="1" t="s">
        <v>16</v>
      </c>
      <c r="M15942" s="1" t="s">
        <v>16</v>
      </c>
      <c r="N15942" s="1" t="s">
        <v>16</v>
      </c>
      <c r="O15942" s="1">
        <v>63.2</v>
      </c>
      <c r="P15942" s="1">
        <v>1.0</v>
      </c>
    </row>
    <row r="15943">
      <c r="A15943" s="1" t="s">
        <v>29</v>
      </c>
      <c r="B15943" s="1" t="s">
        <v>18885</v>
      </c>
      <c r="C15943" s="2" t="s">
        <v>18858</v>
      </c>
      <c r="D15943" s="1" t="s">
        <v>19</v>
      </c>
      <c r="E15943" s="3" t="str">
        <f>HYPERLINK("https://fyndiq.se/produkt/430d6189d7ef4bf2/", "2-Pack Privacy Skärmskydd For Samsung A32 (5G) - Härdat Glas 9H - Super Kvalitet 3D")</f>
        <v>2-Pack Privacy Skärmskydd For Samsung A32 (5G) - Härdat Glas 9H - Super Kvalitet 3D</v>
      </c>
      <c r="F15943" s="1" t="s">
        <v>6084</v>
      </c>
      <c r="G15943" s="1" t="s">
        <v>6085</v>
      </c>
      <c r="H15943" s="1" t="s">
        <v>6086</v>
      </c>
      <c r="I15943" s="1" t="s">
        <v>16</v>
      </c>
      <c r="J15943" s="1" t="s">
        <v>23</v>
      </c>
      <c r="K15943" s="1" t="s">
        <v>16</v>
      </c>
      <c r="L15943" s="1" t="s">
        <v>16</v>
      </c>
      <c r="M15943" s="1" t="s">
        <v>16</v>
      </c>
      <c r="N15943" s="1" t="s">
        <v>16</v>
      </c>
      <c r="O15943" s="1">
        <v>79.2</v>
      </c>
      <c r="P15943" s="1">
        <v>1.0</v>
      </c>
    </row>
    <row r="15944">
      <c r="A15944" s="1" t="s">
        <v>29</v>
      </c>
      <c r="B15944" s="1" t="s">
        <v>18886</v>
      </c>
      <c r="C15944" s="2" t="s">
        <v>18858</v>
      </c>
      <c r="D15944" s="1" t="s">
        <v>19</v>
      </c>
      <c r="E15944" s="3" t="str">
        <f>HYPERLINK("https://fyndiq.se/produkt/e9fe6b45dad34f98/", "2-Pack Iphone X / XS / 11 PRO- 9H Härdat Glass - Top Kvalitet")</f>
        <v>2-Pack Iphone X / XS / 11 PRO- 9H Härdat Glass - Top Kvalitet</v>
      </c>
      <c r="F15944" s="1" t="s">
        <v>6168</v>
      </c>
      <c r="G15944" s="1" t="s">
        <v>6169</v>
      </c>
      <c r="H15944" s="1" t="s">
        <v>6170</v>
      </c>
      <c r="I15944" s="1" t="s">
        <v>16</v>
      </c>
      <c r="J15944" s="1" t="s">
        <v>23</v>
      </c>
      <c r="K15944" s="1" t="s">
        <v>16</v>
      </c>
      <c r="L15944" s="1" t="s">
        <v>16</v>
      </c>
      <c r="M15944" s="1" t="s">
        <v>16</v>
      </c>
      <c r="N15944" s="1" t="s">
        <v>16</v>
      </c>
      <c r="O15944" s="1">
        <v>47.2</v>
      </c>
      <c r="P15944" s="1">
        <v>1.0</v>
      </c>
    </row>
    <row r="15945">
      <c r="A15945" s="1" t="s">
        <v>29</v>
      </c>
      <c r="B15945" s="1" t="s">
        <v>18887</v>
      </c>
      <c r="C15945" s="2" t="s">
        <v>18858</v>
      </c>
      <c r="D15945" s="1" t="s">
        <v>19</v>
      </c>
      <c r="E15945" s="3" t="str">
        <f>HYPERLINK("https://fyndiq.se/produkt/dfe28e565d2e4c8d/", "2 Pack Samsung S21 FE - 9H Härdat Glass - Super Kvalitet 3D")</f>
        <v>2 Pack Samsung S21 FE - 9H Härdat Glass - Super Kvalitet 3D</v>
      </c>
      <c r="F15945" s="1" t="s">
        <v>276</v>
      </c>
      <c r="G15945" s="1" t="s">
        <v>277</v>
      </c>
      <c r="H15945" s="1" t="s">
        <v>278</v>
      </c>
      <c r="I15945" s="1" t="s">
        <v>1311</v>
      </c>
      <c r="J15945" s="1" t="s">
        <v>23</v>
      </c>
      <c r="K15945" s="1" t="s">
        <v>16</v>
      </c>
      <c r="L15945" s="1" t="s">
        <v>16</v>
      </c>
      <c r="M15945" s="1" t="s">
        <v>16</v>
      </c>
      <c r="N15945" s="1" t="s">
        <v>16</v>
      </c>
      <c r="O15945" s="1">
        <v>63.2</v>
      </c>
      <c r="P15945" s="1">
        <v>1.0</v>
      </c>
    </row>
    <row r="15946">
      <c r="A15946" s="1" t="s">
        <v>29</v>
      </c>
      <c r="B15946" s="1" t="s">
        <v>18888</v>
      </c>
      <c r="C15946" s="2" t="s">
        <v>18858</v>
      </c>
      <c r="D15946" s="1" t="s">
        <v>19</v>
      </c>
      <c r="E15946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5946" s="1" t="s">
        <v>1544</v>
      </c>
      <c r="G15946" s="1" t="s">
        <v>1545</v>
      </c>
      <c r="H15946" s="1" t="s">
        <v>1546</v>
      </c>
      <c r="I15946" s="1" t="s">
        <v>16</v>
      </c>
      <c r="J15946" s="1" t="s">
        <v>23</v>
      </c>
      <c r="K15946" s="1" t="s">
        <v>16</v>
      </c>
      <c r="L15946" s="1" t="s">
        <v>16</v>
      </c>
      <c r="M15946" s="1" t="s">
        <v>16</v>
      </c>
      <c r="N15946" s="1" t="s">
        <v>16</v>
      </c>
      <c r="O15946" s="1">
        <v>79.2</v>
      </c>
      <c r="P15946" s="1">
        <v>1.0</v>
      </c>
    </row>
    <row r="15947">
      <c r="A15947" s="1" t="s">
        <v>29</v>
      </c>
      <c r="B15947" s="1" t="s">
        <v>18889</v>
      </c>
      <c r="C15947" s="2" t="s">
        <v>18858</v>
      </c>
      <c r="D15947" s="1" t="s">
        <v>19</v>
      </c>
      <c r="E15947" s="3" t="str">
        <f>HYPERLINK("https://fyndiq.se/produkt/34157794139f40c6/", "2-Pack Samsung S20 FE - 9H Härdat Glass - Top Kvalitet")</f>
        <v>2-Pack Samsung S20 FE - 9H Härdat Glass - Top Kvalitet</v>
      </c>
      <c r="F15947" s="1" t="s">
        <v>1640</v>
      </c>
      <c r="G15947" s="1" t="s">
        <v>1641</v>
      </c>
      <c r="H15947" s="1" t="s">
        <v>1642</v>
      </c>
      <c r="I15947" s="1" t="s">
        <v>16</v>
      </c>
      <c r="J15947" s="1" t="s">
        <v>23</v>
      </c>
      <c r="K15947" s="1" t="s">
        <v>16</v>
      </c>
      <c r="L15947" s="1" t="s">
        <v>16</v>
      </c>
      <c r="M15947" s="1" t="s">
        <v>16</v>
      </c>
      <c r="N15947" s="1" t="s">
        <v>16</v>
      </c>
      <c r="O15947" s="1">
        <v>63.2</v>
      </c>
      <c r="P15947" s="1">
        <v>1.0</v>
      </c>
    </row>
    <row r="15948">
      <c r="A15948" s="1" t="s">
        <v>29</v>
      </c>
      <c r="B15948" s="1" t="s">
        <v>18890</v>
      </c>
      <c r="C15948" s="2" t="s">
        <v>18858</v>
      </c>
      <c r="D15948" s="1" t="s">
        <v>19</v>
      </c>
      <c r="E15948" s="3" t="str">
        <f>HYPERLINK("https://fyndiq.se/produkt/bc46ebfdab704667/", "2-Pack Samsung S22 Skärmskydd  - 9H Härdat Glass - 3D Super Kvalitet")</f>
        <v>2-Pack Samsung S22 Skärmskydd  - 9H Härdat Glass - 3D Super Kvalitet</v>
      </c>
      <c r="F15948" s="1" t="s">
        <v>1454</v>
      </c>
      <c r="G15948" s="1" t="s">
        <v>1455</v>
      </c>
      <c r="H15948" s="1" t="s">
        <v>1456</v>
      </c>
      <c r="I15948" s="1" t="s">
        <v>16</v>
      </c>
      <c r="J15948" s="1" t="s">
        <v>23</v>
      </c>
      <c r="K15948" s="1" t="s">
        <v>16</v>
      </c>
      <c r="L15948" s="1" t="s">
        <v>16</v>
      </c>
      <c r="M15948" s="1" t="s">
        <v>16</v>
      </c>
      <c r="N15948" s="1" t="s">
        <v>16</v>
      </c>
      <c r="O15948" s="1">
        <v>63.2</v>
      </c>
      <c r="P15948" s="1">
        <v>2.0</v>
      </c>
    </row>
    <row r="15949">
      <c r="A15949" s="1" t="s">
        <v>29</v>
      </c>
      <c r="B15949" s="1" t="s">
        <v>18891</v>
      </c>
      <c r="C15949" s="2" t="s">
        <v>18858</v>
      </c>
      <c r="D15949" s="1" t="s">
        <v>19</v>
      </c>
      <c r="E15949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5949" s="1" t="s">
        <v>2242</v>
      </c>
      <c r="G15949" s="1" t="s">
        <v>2243</v>
      </c>
      <c r="H15949" s="1" t="s">
        <v>2244</v>
      </c>
      <c r="I15949" s="1" t="s">
        <v>16</v>
      </c>
      <c r="J15949" s="1" t="s">
        <v>23</v>
      </c>
      <c r="K15949" s="1" t="s">
        <v>16</v>
      </c>
      <c r="L15949" s="1" t="s">
        <v>16</v>
      </c>
      <c r="M15949" s="1" t="s">
        <v>16</v>
      </c>
      <c r="N15949" s="1" t="s">
        <v>16</v>
      </c>
      <c r="O15949" s="1">
        <v>63.2</v>
      </c>
      <c r="P15949" s="1">
        <v>1.0</v>
      </c>
    </row>
    <row r="15950">
      <c r="A15950" s="1" t="s">
        <v>29</v>
      </c>
      <c r="B15950" s="1" t="s">
        <v>18892</v>
      </c>
      <c r="C15950" s="2" t="s">
        <v>18858</v>
      </c>
      <c r="D15950" s="1" t="s">
        <v>19</v>
      </c>
      <c r="E15950" s="3" t="str">
        <f>HYPERLINK("https://fyndiq.se/produkt/5986d900a2fd408d/", "2 Pack Samsung Galaxy A72 - Härdat glas 9H-Super kvalitet 3D")</f>
        <v>2 Pack Samsung Galaxy A72 - Härdat glas 9H-Super kvalitet 3D</v>
      </c>
      <c r="F15950" s="1" t="s">
        <v>2099</v>
      </c>
      <c r="G15950" s="1" t="s">
        <v>2100</v>
      </c>
      <c r="H15950" s="1" t="s">
        <v>2101</v>
      </c>
      <c r="I15950" s="1" t="s">
        <v>16</v>
      </c>
      <c r="J15950" s="1" t="s">
        <v>23</v>
      </c>
      <c r="K15950" s="1" t="s">
        <v>16</v>
      </c>
      <c r="L15950" s="1" t="s">
        <v>16</v>
      </c>
      <c r="M15950" s="1" t="s">
        <v>16</v>
      </c>
      <c r="N15950" s="1" t="s">
        <v>16</v>
      </c>
      <c r="O15950" s="1">
        <v>63.2</v>
      </c>
      <c r="P15950" s="1">
        <v>1.0</v>
      </c>
    </row>
    <row r="15951">
      <c r="A15951" s="1" t="s">
        <v>29</v>
      </c>
      <c r="B15951" s="1" t="s">
        <v>18893</v>
      </c>
      <c r="C15951" s="2" t="s">
        <v>18858</v>
      </c>
      <c r="D15951" s="1" t="s">
        <v>19</v>
      </c>
      <c r="E1595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5951" s="1" t="s">
        <v>47</v>
      </c>
      <c r="G15951" s="2" t="s">
        <v>48</v>
      </c>
      <c r="H15951" s="1" t="s">
        <v>49</v>
      </c>
      <c r="I15951" s="1" t="s">
        <v>16</v>
      </c>
      <c r="J15951" s="1" t="s">
        <v>23</v>
      </c>
      <c r="K15951" s="1" t="s">
        <v>16</v>
      </c>
      <c r="L15951" s="1" t="s">
        <v>16</v>
      </c>
      <c r="M15951" s="1" t="s">
        <v>16</v>
      </c>
      <c r="N15951" s="1" t="s">
        <v>16</v>
      </c>
      <c r="O15951" s="1">
        <v>183.2</v>
      </c>
      <c r="P15951" s="1">
        <v>2.0</v>
      </c>
    </row>
    <row r="15952">
      <c r="A15952" s="1" t="s">
        <v>29</v>
      </c>
      <c r="B15952" s="1" t="s">
        <v>18894</v>
      </c>
      <c r="C15952" s="2" t="s">
        <v>18858</v>
      </c>
      <c r="D15952" s="1" t="s">
        <v>19</v>
      </c>
      <c r="E15952" s="3" t="str">
        <f>HYPERLINK("https://fyndiq.se/produkt/abbb2d46464546e3/", "2.pack Sony Xperia 5 V - Härdat Glas 9H - Super kvalitet 3D Skärmskydd")</f>
        <v>2.pack Sony Xperia 5 V - Härdat Glas 9H - Super kvalitet 3D Skärmskydd</v>
      </c>
      <c r="F15952" s="1" t="s">
        <v>8201</v>
      </c>
      <c r="G15952" s="1" t="s">
        <v>8202</v>
      </c>
      <c r="H15952" s="1" t="s">
        <v>8203</v>
      </c>
      <c r="I15952" s="1" t="s">
        <v>16</v>
      </c>
      <c r="J15952" s="1" t="s">
        <v>23</v>
      </c>
      <c r="K15952" s="1" t="s">
        <v>16</v>
      </c>
      <c r="L15952" s="1" t="s">
        <v>16</v>
      </c>
      <c r="M15952" s="1" t="s">
        <v>16</v>
      </c>
      <c r="N15952" s="1" t="s">
        <v>16</v>
      </c>
      <c r="O15952" s="1">
        <v>79.2</v>
      </c>
      <c r="P15952" s="1">
        <v>2.0</v>
      </c>
    </row>
    <row r="15953">
      <c r="A15953" s="1" t="s">
        <v>29</v>
      </c>
      <c r="B15953" s="1" t="s">
        <v>18895</v>
      </c>
      <c r="C15953" s="2" t="s">
        <v>18858</v>
      </c>
      <c r="D15953" s="1" t="s">
        <v>19</v>
      </c>
      <c r="E15953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5953" s="1" t="s">
        <v>132</v>
      </c>
      <c r="G15953" s="1" t="s">
        <v>133</v>
      </c>
      <c r="H15953" s="1" t="s">
        <v>134</v>
      </c>
      <c r="I15953" s="1" t="s">
        <v>16</v>
      </c>
      <c r="J15953" s="1" t="s">
        <v>23</v>
      </c>
      <c r="K15953" s="1" t="s">
        <v>16</v>
      </c>
      <c r="L15953" s="1" t="s">
        <v>16</v>
      </c>
      <c r="M15953" s="1" t="s">
        <v>16</v>
      </c>
      <c r="N15953" s="1" t="s">
        <v>16</v>
      </c>
      <c r="O15953" s="1">
        <v>71.2</v>
      </c>
      <c r="P15953" s="1">
        <v>1.0</v>
      </c>
    </row>
    <row r="15954">
      <c r="A15954" s="1" t="s">
        <v>29</v>
      </c>
      <c r="B15954" s="1" t="s">
        <v>18896</v>
      </c>
      <c r="C15954" s="2" t="s">
        <v>18858</v>
      </c>
      <c r="D15954" s="1" t="s">
        <v>19</v>
      </c>
      <c r="E15954" s="3" t="str">
        <f>HYPERLINK("https://fyndiq.se/produkt/ffd808ba7c174af8/", "2-Pack Samsung S22 Skärmskydd &amp; 1-Pack linsskydd -Härdat Glas 9H")</f>
        <v>2-Pack Samsung S22 Skärmskydd &amp; 1-Pack linsskydd -Härdat Glas 9H</v>
      </c>
      <c r="F15954" s="1" t="s">
        <v>179</v>
      </c>
      <c r="G15954" s="1" t="s">
        <v>180</v>
      </c>
      <c r="H15954" s="1" t="s">
        <v>181</v>
      </c>
      <c r="I15954" s="1" t="s">
        <v>16</v>
      </c>
      <c r="J15954" s="1" t="s">
        <v>23</v>
      </c>
      <c r="K15954" s="1" t="s">
        <v>16</v>
      </c>
      <c r="L15954" s="1" t="s">
        <v>16</v>
      </c>
      <c r="M15954" s="1" t="s">
        <v>16</v>
      </c>
      <c r="N15954" s="1" t="s">
        <v>16</v>
      </c>
      <c r="O15954" s="1">
        <v>71.2</v>
      </c>
      <c r="P15954" s="1">
        <v>1.0</v>
      </c>
    </row>
    <row r="15955">
      <c r="A15955" s="1" t="s">
        <v>29</v>
      </c>
      <c r="B15955" s="1" t="s">
        <v>18897</v>
      </c>
      <c r="C15955" s="2" t="s">
        <v>18858</v>
      </c>
      <c r="D15955" s="1" t="s">
        <v>19</v>
      </c>
      <c r="E15955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5955" s="1" t="s">
        <v>504</v>
      </c>
      <c r="G15955" s="1" t="s">
        <v>505</v>
      </c>
      <c r="H15955" s="1" t="s">
        <v>506</v>
      </c>
      <c r="I15955" s="1" t="s">
        <v>16</v>
      </c>
      <c r="J15955" s="1" t="s">
        <v>23</v>
      </c>
      <c r="K15955" s="1" t="s">
        <v>16</v>
      </c>
      <c r="L15955" s="1" t="s">
        <v>16</v>
      </c>
      <c r="M15955" s="1" t="s">
        <v>16</v>
      </c>
      <c r="N15955" s="1" t="s">
        <v>16</v>
      </c>
      <c r="O15955" s="1">
        <v>63.2</v>
      </c>
      <c r="P15955" s="1">
        <v>1.0</v>
      </c>
    </row>
    <row r="15956">
      <c r="A15956" s="1" t="s">
        <v>29</v>
      </c>
      <c r="B15956" s="1" t="s">
        <v>18898</v>
      </c>
      <c r="C15956" s="2" t="s">
        <v>18858</v>
      </c>
      <c r="D15956" s="1" t="s">
        <v>19</v>
      </c>
      <c r="E15956" s="3" t="str">
        <f>HYPERLINK("https://fyndiq.se/produkt/d797b2d066ca471c/", "2-Pack Apple Watch 44mm – Härdat glas 9H – Super kvalitet 3D")</f>
        <v>2-Pack Apple Watch 44mm – Härdat glas 9H – Super kvalitet 3D</v>
      </c>
      <c r="F15956" s="1" t="s">
        <v>1392</v>
      </c>
      <c r="G15956" s="1" t="s">
        <v>1393</v>
      </c>
      <c r="H15956" s="1" t="s">
        <v>1394</v>
      </c>
      <c r="I15956" s="1" t="s">
        <v>16</v>
      </c>
      <c r="J15956" s="1" t="s">
        <v>23</v>
      </c>
      <c r="K15956" s="1" t="s">
        <v>16</v>
      </c>
      <c r="L15956" s="1" t="s">
        <v>16</v>
      </c>
      <c r="M15956" s="1" t="s">
        <v>16</v>
      </c>
      <c r="N15956" s="1" t="s">
        <v>16</v>
      </c>
      <c r="O15956" s="1">
        <v>55.2</v>
      </c>
      <c r="P15956" s="1">
        <v>1.0</v>
      </c>
    </row>
    <row r="15957">
      <c r="A15957" s="1" t="s">
        <v>29</v>
      </c>
      <c r="B15957" s="1" t="s">
        <v>18899</v>
      </c>
      <c r="C15957" s="2" t="s">
        <v>18858</v>
      </c>
      <c r="D15957" s="1" t="s">
        <v>19</v>
      </c>
      <c r="E15957" s="3" t="str">
        <f>HYPERLINK("https://fyndiq.se/produkt/4c221907d1254100/", "2-Pack Samsung A14 Skärmskydd - Härdat Glas 9H - Super kvalitet 3D")</f>
        <v>2-Pack Samsung A14 Skärmskydd - Härdat Glas 9H - Super kvalitet 3D</v>
      </c>
      <c r="F15957" s="1" t="s">
        <v>167</v>
      </c>
      <c r="G15957" s="1" t="s">
        <v>168</v>
      </c>
      <c r="H15957" s="1" t="s">
        <v>169</v>
      </c>
      <c r="I15957" s="1" t="s">
        <v>16</v>
      </c>
      <c r="J15957" s="1" t="s">
        <v>23</v>
      </c>
      <c r="K15957" s="1" t="s">
        <v>16</v>
      </c>
      <c r="L15957" s="1" t="s">
        <v>16</v>
      </c>
      <c r="M15957" s="1" t="s">
        <v>16</v>
      </c>
      <c r="N15957" s="1" t="s">
        <v>16</v>
      </c>
      <c r="O15957" s="1">
        <v>63.2</v>
      </c>
      <c r="P15957" s="1">
        <v>1.0</v>
      </c>
    </row>
    <row r="15958">
      <c r="A15958" s="1" t="s">
        <v>29</v>
      </c>
      <c r="B15958" s="1" t="s">
        <v>18900</v>
      </c>
      <c r="C15958" s="2" t="s">
        <v>18858</v>
      </c>
      <c r="D15958" s="1" t="s">
        <v>19</v>
      </c>
      <c r="E15958" s="3" t="str">
        <f>HYPERLINK("https://fyndiq.se/produkt/675bb02ed6bb4e07/", "2-Pack Samsung Galaxy S21 Ultra - Härdat Glas 9H-Super Kvalitet")</f>
        <v>2-Pack Samsung Galaxy S21 Ultra - Härdat Glas 9H-Super Kvalitet</v>
      </c>
      <c r="F15958" s="1" t="s">
        <v>91</v>
      </c>
      <c r="G15958" s="1" t="s">
        <v>92</v>
      </c>
      <c r="H15958" s="1" t="s">
        <v>93</v>
      </c>
      <c r="I15958" s="1" t="s">
        <v>16</v>
      </c>
      <c r="J15958" s="1" t="s">
        <v>23</v>
      </c>
      <c r="K15958" s="1" t="s">
        <v>16</v>
      </c>
      <c r="L15958" s="1" t="s">
        <v>16</v>
      </c>
      <c r="M15958" s="1" t="s">
        <v>16</v>
      </c>
      <c r="N15958" s="1" t="s">
        <v>16</v>
      </c>
      <c r="O15958" s="1">
        <v>63.2</v>
      </c>
      <c r="P15958" s="1">
        <v>1.0</v>
      </c>
    </row>
    <row r="15959">
      <c r="A15959" s="1" t="s">
        <v>29</v>
      </c>
      <c r="B15959" s="1" t="s">
        <v>18901</v>
      </c>
      <c r="C15959" s="2" t="s">
        <v>18858</v>
      </c>
      <c r="D15959" s="1" t="s">
        <v>19</v>
      </c>
      <c r="E1595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5959" s="1" t="s">
        <v>599</v>
      </c>
      <c r="G15959" s="1" t="s">
        <v>600</v>
      </c>
      <c r="H15959" s="1" t="s">
        <v>601</v>
      </c>
      <c r="I15959" s="1" t="s">
        <v>16</v>
      </c>
      <c r="J15959" s="1" t="s">
        <v>23</v>
      </c>
      <c r="K15959" s="1" t="s">
        <v>16</v>
      </c>
      <c r="L15959" s="1" t="s">
        <v>16</v>
      </c>
      <c r="M15959" s="1" t="s">
        <v>16</v>
      </c>
      <c r="N15959" s="1" t="s">
        <v>16</v>
      </c>
      <c r="O15959" s="1">
        <v>71.2</v>
      </c>
      <c r="P15959" s="1">
        <v>1.0</v>
      </c>
    </row>
    <row r="15960">
      <c r="A15960" s="1" t="s">
        <v>29</v>
      </c>
      <c r="B15960" s="1" t="s">
        <v>18902</v>
      </c>
      <c r="C15960" s="2" t="s">
        <v>18858</v>
      </c>
      <c r="D15960" s="1" t="s">
        <v>19</v>
      </c>
      <c r="E15960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5960" s="1" t="s">
        <v>15885</v>
      </c>
      <c r="G15960" s="1" t="s">
        <v>15886</v>
      </c>
      <c r="H15960" s="1" t="s">
        <v>15887</v>
      </c>
      <c r="I15960" s="1" t="s">
        <v>16</v>
      </c>
      <c r="J15960" s="1" t="s">
        <v>23</v>
      </c>
      <c r="K15960" s="1" t="s">
        <v>16</v>
      </c>
      <c r="L15960" s="1" t="s">
        <v>16</v>
      </c>
      <c r="M15960" s="1" t="s">
        <v>16</v>
      </c>
      <c r="N15960" s="1" t="s">
        <v>16</v>
      </c>
      <c r="O15960" s="1">
        <v>71.2</v>
      </c>
      <c r="P15960" s="1">
        <v>1.0</v>
      </c>
    </row>
    <row r="15961">
      <c r="A15961" s="1" t="s">
        <v>29</v>
      </c>
      <c r="B15961" s="1" t="s">
        <v>18903</v>
      </c>
      <c r="C15961" s="2" t="s">
        <v>18858</v>
      </c>
      <c r="D15961" s="1" t="s">
        <v>19</v>
      </c>
      <c r="E15961" s="3" t="str">
        <f>HYPERLINK("https://fyndiq.se/produkt/aaaa7cf643f84273/", "2 Pack Samsung Xcover 5 - Härdat glas 9H-Super kvalitet 3D")</f>
        <v>2 Pack Samsung Xcover 5 - Härdat glas 9H-Super kvalitet 3D</v>
      </c>
      <c r="F15961" s="1" t="s">
        <v>2089</v>
      </c>
      <c r="G15961" s="1" t="s">
        <v>2090</v>
      </c>
      <c r="H15961" s="1" t="s">
        <v>2091</v>
      </c>
      <c r="I15961" s="1" t="s">
        <v>16</v>
      </c>
      <c r="J15961" s="1" t="s">
        <v>23</v>
      </c>
      <c r="K15961" s="1" t="s">
        <v>16</v>
      </c>
      <c r="L15961" s="1" t="s">
        <v>16</v>
      </c>
      <c r="M15961" s="1" t="s">
        <v>16</v>
      </c>
      <c r="N15961" s="1" t="s">
        <v>16</v>
      </c>
      <c r="O15961" s="1">
        <v>63.2</v>
      </c>
      <c r="P15961" s="1">
        <v>1.0</v>
      </c>
    </row>
    <row r="15962">
      <c r="A15962" s="1" t="s">
        <v>29</v>
      </c>
      <c r="B15962" s="1" t="s">
        <v>18904</v>
      </c>
      <c r="C15962" s="2" t="s">
        <v>18858</v>
      </c>
      <c r="D15962" s="1" t="s">
        <v>19</v>
      </c>
      <c r="E15962" s="3" t="str">
        <f>HYPERLINK("https://fyndiq.se/produkt/66924f1ff238487e/", "2-Pack GOOGLE PIXEL 7A Skärmskydd - Härdat Glas 9H - Super kvalitet 3D")</f>
        <v>2-Pack GOOGLE PIXEL 7A Skärmskydd - Härdat Glas 9H - Super kvalitet 3D</v>
      </c>
      <c r="F15962" s="1" t="s">
        <v>315</v>
      </c>
      <c r="G15962" s="1" t="s">
        <v>316</v>
      </c>
      <c r="H15962" s="1" t="s">
        <v>317</v>
      </c>
      <c r="I15962" s="1" t="s">
        <v>16</v>
      </c>
      <c r="J15962" s="1" t="s">
        <v>23</v>
      </c>
      <c r="K15962" s="1" t="s">
        <v>16</v>
      </c>
      <c r="L15962" s="1" t="s">
        <v>16</v>
      </c>
      <c r="M15962" s="1" t="s">
        <v>16</v>
      </c>
      <c r="N15962" s="1" t="s">
        <v>16</v>
      </c>
      <c r="O15962" s="1">
        <v>63.2</v>
      </c>
      <c r="P15962" s="1">
        <v>1.0</v>
      </c>
    </row>
    <row r="15963">
      <c r="A15963" s="1" t="s">
        <v>29</v>
      </c>
      <c r="B15963" s="1" t="s">
        <v>18905</v>
      </c>
      <c r="C15963" s="2" t="s">
        <v>18858</v>
      </c>
      <c r="D15963" s="1" t="s">
        <v>19</v>
      </c>
      <c r="E15963" s="3" t="str">
        <f>HYPERLINK("https://fyndiq.se/produkt/c398466bf0524e85/", "2-Pack Samsung S23 - 9H Härdat Glass - 3D Super Kvalitet Skärmskydd")</f>
        <v>2-Pack Samsung S23 - 9H Härdat Glass - 3D Super Kvalitet Skärmskydd</v>
      </c>
      <c r="F15963" s="1" t="s">
        <v>1365</v>
      </c>
      <c r="G15963" s="1" t="s">
        <v>1366</v>
      </c>
      <c r="H15963" s="1" t="s">
        <v>1367</v>
      </c>
      <c r="I15963" s="1" t="s">
        <v>16</v>
      </c>
      <c r="J15963" s="1" t="s">
        <v>23</v>
      </c>
      <c r="K15963" s="1" t="s">
        <v>16</v>
      </c>
      <c r="L15963" s="1" t="s">
        <v>16</v>
      </c>
      <c r="M15963" s="1" t="s">
        <v>16</v>
      </c>
      <c r="N15963" s="1" t="s">
        <v>16</v>
      </c>
      <c r="O15963" s="1">
        <v>63.2</v>
      </c>
      <c r="P15963" s="1">
        <v>1.0</v>
      </c>
    </row>
    <row r="15964">
      <c r="A15964" s="1" t="s">
        <v>29</v>
      </c>
      <c r="B15964" s="1" t="s">
        <v>18906</v>
      </c>
      <c r="C15964" s="2" t="s">
        <v>18858</v>
      </c>
      <c r="D15964" s="1" t="s">
        <v>19</v>
      </c>
      <c r="E15964" s="3" t="str">
        <f>HYPERLINK("https://fyndiq.se/produkt/779649d6f32c4f2f/", "Samsung S9 härdat glass 3D heltäckande skärmskydd")</f>
        <v>Samsung S9 härdat glass 3D heltäckande skärmskydd</v>
      </c>
      <c r="F15964" s="1" t="s">
        <v>4693</v>
      </c>
      <c r="G15964" s="1" t="s">
        <v>4694</v>
      </c>
      <c r="H15964" s="1" t="s">
        <v>4695</v>
      </c>
      <c r="I15964" s="1" t="s">
        <v>16</v>
      </c>
      <c r="J15964" s="1" t="s">
        <v>23</v>
      </c>
      <c r="K15964" s="1" t="s">
        <v>16</v>
      </c>
      <c r="L15964" s="1" t="s">
        <v>16</v>
      </c>
      <c r="M15964" s="1" t="s">
        <v>16</v>
      </c>
      <c r="N15964" s="1" t="s">
        <v>16</v>
      </c>
      <c r="O15964" s="1">
        <v>55.2</v>
      </c>
      <c r="P15964" s="1">
        <v>1.0</v>
      </c>
    </row>
    <row r="15965">
      <c r="A15965" s="1" t="s">
        <v>29</v>
      </c>
      <c r="B15965" s="1" t="s">
        <v>18907</v>
      </c>
      <c r="C15965" s="2" t="s">
        <v>18858</v>
      </c>
      <c r="D15965" s="1" t="s">
        <v>19</v>
      </c>
      <c r="E15965" s="3" t="str">
        <f>HYPERLINK("https://fyndiq.se/produkt/860c7ae305b54883/", "2 Pack Samsung S21 Ultra 5G - Härdat glas 9H - Super kvalitet 3D")</f>
        <v>2 Pack Samsung S21 Ultra 5G - Härdat glas 9H - Super kvalitet 3D</v>
      </c>
      <c r="F15965" s="1" t="s">
        <v>649</v>
      </c>
      <c r="G15965" s="1" t="s">
        <v>650</v>
      </c>
      <c r="H15965" s="1" t="s">
        <v>651</v>
      </c>
      <c r="I15965" s="1" t="s">
        <v>16</v>
      </c>
      <c r="J15965" s="1" t="s">
        <v>23</v>
      </c>
      <c r="K15965" s="1" t="s">
        <v>16</v>
      </c>
      <c r="L15965" s="1" t="s">
        <v>16</v>
      </c>
      <c r="M15965" s="1" t="s">
        <v>16</v>
      </c>
      <c r="N15965" s="1" t="s">
        <v>16</v>
      </c>
      <c r="O15965" s="1">
        <v>63.2</v>
      </c>
      <c r="P15965" s="1">
        <v>1.0</v>
      </c>
    </row>
    <row r="15966">
      <c r="A15966" s="1" t="s">
        <v>29</v>
      </c>
      <c r="B15966" s="1" t="s">
        <v>18908</v>
      </c>
      <c r="C15966" s="2" t="s">
        <v>18858</v>
      </c>
      <c r="D15966" s="1" t="s">
        <v>19</v>
      </c>
      <c r="E15966" s="3" t="str">
        <f>HYPERLINK("https://fyndiq.se/produkt/533d0ddc5dd84c00/", "2-Pack iPhone 14 - skärmskydd &amp; linsskydd - härdat glas 9H")</f>
        <v>2-Pack iPhone 14 - skärmskydd &amp; linsskydd - härdat glas 9H</v>
      </c>
      <c r="F15966" s="1" t="s">
        <v>841</v>
      </c>
      <c r="G15966" s="1" t="s">
        <v>842</v>
      </c>
      <c r="H15966" s="1" t="s">
        <v>843</v>
      </c>
      <c r="I15966" s="1" t="s">
        <v>16</v>
      </c>
      <c r="J15966" s="1" t="s">
        <v>23</v>
      </c>
      <c r="K15966" s="1" t="s">
        <v>16</v>
      </c>
      <c r="L15966" s="1" t="s">
        <v>16</v>
      </c>
      <c r="M15966" s="1" t="s">
        <v>16</v>
      </c>
      <c r="N15966" s="1" t="s">
        <v>16</v>
      </c>
      <c r="O15966" s="1">
        <v>63.2</v>
      </c>
      <c r="P15966" s="1">
        <v>1.0</v>
      </c>
    </row>
    <row r="15967">
      <c r="A15967" s="1" t="s">
        <v>29</v>
      </c>
      <c r="B15967" s="1" t="s">
        <v>18909</v>
      </c>
      <c r="C15967" s="2" t="s">
        <v>18858</v>
      </c>
      <c r="D15967" s="1" t="s">
        <v>19</v>
      </c>
      <c r="E15967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5967" s="1" t="s">
        <v>4240</v>
      </c>
      <c r="G15967" s="1" t="s">
        <v>4241</v>
      </c>
      <c r="H15967" s="1" t="s">
        <v>4242</v>
      </c>
      <c r="I15967" s="1" t="s">
        <v>16</v>
      </c>
      <c r="J15967" s="1" t="s">
        <v>23</v>
      </c>
      <c r="K15967" s="1" t="s">
        <v>16</v>
      </c>
      <c r="L15967" s="1" t="s">
        <v>16</v>
      </c>
      <c r="M15967" s="1" t="s">
        <v>16</v>
      </c>
      <c r="N15967" s="1" t="s">
        <v>16</v>
      </c>
      <c r="O15967" s="1">
        <v>63.2</v>
      </c>
      <c r="P15967" s="1">
        <v>1.0</v>
      </c>
    </row>
    <row r="15968">
      <c r="A15968" s="1" t="s">
        <v>29</v>
      </c>
      <c r="B15968" s="1" t="s">
        <v>18910</v>
      </c>
      <c r="C15968" s="2" t="s">
        <v>18858</v>
      </c>
      <c r="D15968" s="1" t="s">
        <v>19</v>
      </c>
      <c r="E15968" s="3" t="str">
        <f>HYPERLINK("https://fyndiq.se/produkt/2a9c08e4daf04aed/", "2-Pack Xiaomi 12T Pro - Härdat Glas 9H - Super kvalitet 3D Skärmskydd")</f>
        <v>2-Pack Xiaomi 12T Pro - Härdat Glas 9H - Super kvalitet 3D Skärmskydd</v>
      </c>
      <c r="F15968" s="1" t="s">
        <v>376</v>
      </c>
      <c r="G15968" s="1" t="s">
        <v>377</v>
      </c>
      <c r="H15968" s="1" t="s">
        <v>378</v>
      </c>
      <c r="I15968" s="1" t="s">
        <v>16</v>
      </c>
      <c r="J15968" s="1" t="s">
        <v>23</v>
      </c>
      <c r="K15968" s="1" t="s">
        <v>16</v>
      </c>
      <c r="L15968" s="1" t="s">
        <v>16</v>
      </c>
      <c r="M15968" s="1" t="s">
        <v>16</v>
      </c>
      <c r="N15968" s="1" t="s">
        <v>16</v>
      </c>
      <c r="O15968" s="1">
        <v>63.2</v>
      </c>
      <c r="P15968" s="1">
        <v>1.0</v>
      </c>
    </row>
    <row r="15969">
      <c r="A15969" s="1" t="s">
        <v>29</v>
      </c>
      <c r="B15969" s="1" t="s">
        <v>18911</v>
      </c>
      <c r="C15969" s="2" t="s">
        <v>18858</v>
      </c>
      <c r="D15969" s="1" t="s">
        <v>19</v>
      </c>
      <c r="E1596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5969" s="1" t="s">
        <v>128</v>
      </c>
      <c r="G15969" s="1" t="s">
        <v>129</v>
      </c>
      <c r="H15969" s="1" t="s">
        <v>130</v>
      </c>
      <c r="I15969" s="1" t="s">
        <v>16</v>
      </c>
      <c r="J15969" s="1" t="s">
        <v>23</v>
      </c>
      <c r="K15969" s="1" t="s">
        <v>16</v>
      </c>
      <c r="L15969" s="1" t="s">
        <v>16</v>
      </c>
      <c r="M15969" s="1" t="s">
        <v>16</v>
      </c>
      <c r="N15969" s="1" t="s">
        <v>16</v>
      </c>
      <c r="O15969" s="1">
        <v>95.2</v>
      </c>
      <c r="P15969" s="1">
        <v>1.0</v>
      </c>
    </row>
    <row r="15970">
      <c r="A15970" s="1" t="s">
        <v>29</v>
      </c>
      <c r="B15970" s="1" t="s">
        <v>18912</v>
      </c>
      <c r="C15970" s="2" t="s">
        <v>18858</v>
      </c>
      <c r="D15970" s="1" t="s">
        <v>19</v>
      </c>
      <c r="E15970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5970" s="1" t="s">
        <v>1654</v>
      </c>
      <c r="G15970" s="1" t="s">
        <v>1655</v>
      </c>
      <c r="H15970" s="1" t="s">
        <v>1656</v>
      </c>
      <c r="I15970" s="1" t="s">
        <v>16</v>
      </c>
      <c r="J15970" s="1" t="s">
        <v>23</v>
      </c>
      <c r="K15970" s="1" t="s">
        <v>16</v>
      </c>
      <c r="L15970" s="1" t="s">
        <v>16</v>
      </c>
      <c r="M15970" s="1" t="s">
        <v>16</v>
      </c>
      <c r="N15970" s="1" t="s">
        <v>16</v>
      </c>
      <c r="O15970" s="1">
        <v>55.2</v>
      </c>
      <c r="P15970" s="1">
        <v>1.0</v>
      </c>
    </row>
    <row r="15971">
      <c r="A15971" s="1" t="s">
        <v>29</v>
      </c>
      <c r="B15971" s="1" t="s">
        <v>18913</v>
      </c>
      <c r="C15971" s="2" t="s">
        <v>18858</v>
      </c>
      <c r="D15971" s="1" t="s">
        <v>19</v>
      </c>
      <c r="E15971" s="3" t="str">
        <f>HYPERLINK("https://fyndiq.se/produkt/03a480989c2048fb/", "2 Pack Samsung Galaxy S8 Plus - Härdat glas 9H–Super kvalitet 3D")</f>
        <v>2 Pack Samsung Galaxy S8 Plus - Härdat glas 9H–Super kvalitet 3D</v>
      </c>
      <c r="F15971" s="1" t="s">
        <v>991</v>
      </c>
      <c r="G15971" s="1" t="s">
        <v>992</v>
      </c>
      <c r="H15971" s="1" t="s">
        <v>993</v>
      </c>
      <c r="I15971" s="1" t="s">
        <v>16</v>
      </c>
      <c r="J15971" s="1" t="s">
        <v>23</v>
      </c>
      <c r="K15971" s="1" t="s">
        <v>16</v>
      </c>
      <c r="L15971" s="1" t="s">
        <v>16</v>
      </c>
      <c r="M15971" s="1" t="s">
        <v>16</v>
      </c>
      <c r="N15971" s="1" t="s">
        <v>16</v>
      </c>
      <c r="O15971" s="1">
        <v>63.2</v>
      </c>
      <c r="P15971" s="1">
        <v>1.0</v>
      </c>
    </row>
    <row r="15972">
      <c r="A15972" s="1" t="s">
        <v>29</v>
      </c>
      <c r="B15972" s="1" t="s">
        <v>18914</v>
      </c>
      <c r="C15972" s="2" t="s">
        <v>18858</v>
      </c>
      <c r="D15972" s="1" t="s">
        <v>19</v>
      </c>
      <c r="E1597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972" s="1" t="s">
        <v>258</v>
      </c>
      <c r="G15972" s="1" t="s">
        <v>259</v>
      </c>
      <c r="H15972" s="1" t="s">
        <v>260</v>
      </c>
      <c r="I15972" s="1" t="s">
        <v>16</v>
      </c>
      <c r="J15972" s="1" t="s">
        <v>23</v>
      </c>
      <c r="K15972" s="1" t="s">
        <v>16</v>
      </c>
      <c r="L15972" s="1" t="s">
        <v>16</v>
      </c>
      <c r="M15972" s="1" t="s">
        <v>16</v>
      </c>
      <c r="N15972" s="1" t="s">
        <v>16</v>
      </c>
      <c r="O15972" s="1">
        <v>63.2</v>
      </c>
      <c r="P15972" s="1">
        <v>1.0</v>
      </c>
    </row>
    <row r="15973">
      <c r="A15973" s="1" t="s">
        <v>29</v>
      </c>
      <c r="B15973" s="1" t="s">
        <v>18915</v>
      </c>
      <c r="C15973" s="2" t="s">
        <v>18858</v>
      </c>
      <c r="D15973" s="1" t="s">
        <v>19</v>
      </c>
      <c r="E15973" s="3" t="str">
        <f>HYPERLINK("https://fyndiq.se/produkt/613d3d071e424de7/", "2 Pack Samsung Xcover Pro- Härdat glas 9H - Super kvalitet 3D")</f>
        <v>2 Pack Samsung Xcover Pro- Härdat glas 9H - Super kvalitet 3D</v>
      </c>
      <c r="F15973" s="1" t="s">
        <v>548</v>
      </c>
      <c r="G15973" s="1" t="s">
        <v>549</v>
      </c>
      <c r="H15973" s="1" t="s">
        <v>550</v>
      </c>
      <c r="I15973" s="1" t="s">
        <v>16</v>
      </c>
      <c r="J15973" s="1" t="s">
        <v>23</v>
      </c>
      <c r="K15973" s="1" t="s">
        <v>16</v>
      </c>
      <c r="L15973" s="1" t="s">
        <v>16</v>
      </c>
      <c r="M15973" s="1" t="s">
        <v>16</v>
      </c>
      <c r="N15973" s="1" t="s">
        <v>16</v>
      </c>
      <c r="O15973" s="1">
        <v>71.2</v>
      </c>
      <c r="P15973" s="1">
        <v>1.0</v>
      </c>
    </row>
    <row r="15974">
      <c r="A15974" s="1" t="s">
        <v>29</v>
      </c>
      <c r="B15974" s="1" t="s">
        <v>18916</v>
      </c>
      <c r="C15974" s="2" t="s">
        <v>18858</v>
      </c>
      <c r="D15974" s="1" t="s">
        <v>19</v>
      </c>
      <c r="E15974" s="3" t="str">
        <f>HYPERLINK("https://fyndiq.se/produkt/0a890dd972c4463d/", "2-Pack Samsung Galaxy A52s 5G - Härdat glas 9H - Super kvalitet")</f>
        <v>2-Pack Samsung Galaxy A52s 5G - Härdat glas 9H - Super kvalitet</v>
      </c>
      <c r="F15974" s="1" t="s">
        <v>442</v>
      </c>
      <c r="G15974" s="1" t="s">
        <v>443</v>
      </c>
      <c r="H15974" s="1" t="s">
        <v>444</v>
      </c>
      <c r="I15974" s="1" t="s">
        <v>16</v>
      </c>
      <c r="J15974" s="1" t="s">
        <v>23</v>
      </c>
      <c r="K15974" s="1" t="s">
        <v>16</v>
      </c>
      <c r="L15974" s="1" t="s">
        <v>16</v>
      </c>
      <c r="M15974" s="1" t="s">
        <v>16</v>
      </c>
      <c r="N15974" s="1" t="s">
        <v>16</v>
      </c>
      <c r="O15974" s="1">
        <v>63.2</v>
      </c>
      <c r="P15974" s="1">
        <v>1.0</v>
      </c>
    </row>
    <row r="15975">
      <c r="A15975" s="1" t="s">
        <v>29</v>
      </c>
      <c r="B15975" s="1" t="s">
        <v>18917</v>
      </c>
      <c r="C15975" s="2" t="s">
        <v>18858</v>
      </c>
      <c r="D15975" s="1" t="s">
        <v>19</v>
      </c>
      <c r="E15975" s="3" t="str">
        <f>HYPERLINK("https://fyndiq.se/produkt/5e95d5a9fc6f49e2/", "Huawei P30 Pro - Härdat glas 9H – 3D Super kvalitet")</f>
        <v>Huawei P30 Pro - Härdat glas 9H – 3D Super kvalitet</v>
      </c>
      <c r="F15975" s="1" t="s">
        <v>469</v>
      </c>
      <c r="G15975" s="1" t="s">
        <v>470</v>
      </c>
      <c r="H15975" s="1" t="s">
        <v>471</v>
      </c>
      <c r="I15975" s="1" t="s">
        <v>16</v>
      </c>
      <c r="J15975" s="1" t="s">
        <v>23</v>
      </c>
      <c r="K15975" s="1" t="s">
        <v>16</v>
      </c>
      <c r="L15975" s="1" t="s">
        <v>16</v>
      </c>
      <c r="M15975" s="1" t="s">
        <v>16</v>
      </c>
      <c r="N15975" s="1" t="s">
        <v>16</v>
      </c>
      <c r="O15975" s="1">
        <v>63.2</v>
      </c>
      <c r="P15975" s="1">
        <v>1.0</v>
      </c>
    </row>
    <row r="15976">
      <c r="A15976" s="1" t="s">
        <v>29</v>
      </c>
      <c r="B15976" s="1" t="s">
        <v>18918</v>
      </c>
      <c r="C15976" s="2" t="s">
        <v>18858</v>
      </c>
      <c r="D15976" s="1" t="s">
        <v>19</v>
      </c>
      <c r="E15976" s="3" t="str">
        <f>HYPERLINK("https://fyndiq.se/produkt/e9c1dd33f1fd4d17/", "2-Pack Samsung Galaxy S21 5G - Härdat Glas Skärmskydd 9H - HD")</f>
        <v>2-Pack Samsung Galaxy S21 5G - Härdat Glas Skärmskydd 9H - HD</v>
      </c>
      <c r="F15976" s="1" t="s">
        <v>454</v>
      </c>
      <c r="G15976" s="1" t="s">
        <v>455</v>
      </c>
      <c r="H15976" s="1" t="s">
        <v>456</v>
      </c>
      <c r="I15976" s="1" t="s">
        <v>16</v>
      </c>
      <c r="J15976" s="1" t="s">
        <v>23</v>
      </c>
      <c r="K15976" s="1" t="s">
        <v>16</v>
      </c>
      <c r="L15976" s="1" t="s">
        <v>16</v>
      </c>
      <c r="M15976" s="1" t="s">
        <v>16</v>
      </c>
      <c r="N15976" s="1" t="s">
        <v>16</v>
      </c>
      <c r="O15976" s="1">
        <v>63.2</v>
      </c>
      <c r="P15976" s="1">
        <v>1.0</v>
      </c>
    </row>
    <row r="15977">
      <c r="A15977" s="1" t="s">
        <v>29</v>
      </c>
      <c r="B15977" s="1" t="s">
        <v>18919</v>
      </c>
      <c r="C15977" s="2" t="s">
        <v>18858</v>
      </c>
      <c r="D15977" s="1" t="s">
        <v>19</v>
      </c>
      <c r="E15977" s="3" t="str">
        <f>HYPERLINK("https://fyndiq.se/produkt/416415a768684efb/", "2-Pack Samsung Galaxy S21 5G - 9H Härdat Glas - HD")</f>
        <v>2-Pack Samsung Galaxy S21 5G - 9H Härdat Glas - HD</v>
      </c>
      <c r="F15977" s="1" t="s">
        <v>39</v>
      </c>
      <c r="G15977" s="1" t="s">
        <v>40</v>
      </c>
      <c r="H15977" s="1" t="s">
        <v>41</v>
      </c>
      <c r="I15977" s="1" t="s">
        <v>16</v>
      </c>
      <c r="J15977" s="1" t="s">
        <v>23</v>
      </c>
      <c r="K15977" s="1" t="s">
        <v>16</v>
      </c>
      <c r="L15977" s="1" t="s">
        <v>16</v>
      </c>
      <c r="M15977" s="1" t="s">
        <v>16</v>
      </c>
      <c r="N15977" s="1" t="s">
        <v>16</v>
      </c>
      <c r="O15977" s="1">
        <v>63.2</v>
      </c>
      <c r="P15977" s="1">
        <v>1.0</v>
      </c>
    </row>
    <row r="15978">
      <c r="A15978" s="1" t="s">
        <v>29</v>
      </c>
      <c r="B15978" s="1" t="s">
        <v>18920</v>
      </c>
      <c r="C15978" s="2" t="s">
        <v>18858</v>
      </c>
      <c r="D15978" s="1" t="s">
        <v>19</v>
      </c>
      <c r="E15978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15978" s="1" t="s">
        <v>1593</v>
      </c>
      <c r="G15978" s="1" t="s">
        <v>1594</v>
      </c>
      <c r="H15978" s="1" t="s">
        <v>1595</v>
      </c>
      <c r="I15978" s="1" t="s">
        <v>16</v>
      </c>
      <c r="J15978" s="1" t="s">
        <v>23</v>
      </c>
      <c r="K15978" s="1" t="s">
        <v>16</v>
      </c>
      <c r="L15978" s="1" t="s">
        <v>16</v>
      </c>
      <c r="M15978" s="1" t="s">
        <v>16</v>
      </c>
      <c r="N15978" s="1" t="s">
        <v>16</v>
      </c>
      <c r="O15978" s="1">
        <v>79.2</v>
      </c>
      <c r="P15978" s="1">
        <v>1.0</v>
      </c>
    </row>
    <row r="15979">
      <c r="A15979" s="1" t="s">
        <v>29</v>
      </c>
      <c r="B15979" s="1" t="s">
        <v>18921</v>
      </c>
      <c r="C15979" s="2" t="s">
        <v>18858</v>
      </c>
      <c r="D15979" s="1" t="s">
        <v>19</v>
      </c>
      <c r="E15979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5979" s="1" t="s">
        <v>508</v>
      </c>
      <c r="G15979" s="1" t="s">
        <v>509</v>
      </c>
      <c r="H15979" s="1" t="s">
        <v>510</v>
      </c>
      <c r="I15979" s="1" t="s">
        <v>16</v>
      </c>
      <c r="J15979" s="1" t="s">
        <v>23</v>
      </c>
      <c r="K15979" s="1" t="s">
        <v>16</v>
      </c>
      <c r="L15979" s="1" t="s">
        <v>16</v>
      </c>
      <c r="M15979" s="1" t="s">
        <v>16</v>
      </c>
      <c r="N15979" s="1" t="s">
        <v>16</v>
      </c>
      <c r="O15979" s="1">
        <v>63.2</v>
      </c>
      <c r="P15979" s="1">
        <v>1.0</v>
      </c>
    </row>
    <row r="15980">
      <c r="A15980" s="1" t="s">
        <v>29</v>
      </c>
      <c r="B15980" s="1" t="s">
        <v>18922</v>
      </c>
      <c r="C15980" s="2" t="s">
        <v>18858</v>
      </c>
      <c r="D15980" s="1" t="s">
        <v>19</v>
      </c>
      <c r="E15980" s="3" t="str">
        <f>HYPERLINK("https://fyndiq.se/produkt/53fb4d2f0bdc45ed/", "Samsung Galaxy Note 9 – Härdat glas 9H – Super kvalitet 3D")</f>
        <v>Samsung Galaxy Note 9 – Härdat glas 9H – Super kvalitet 3D</v>
      </c>
      <c r="F15980" s="1" t="s">
        <v>10926</v>
      </c>
      <c r="G15980" s="1" t="s">
        <v>10927</v>
      </c>
      <c r="H15980" s="1" t="s">
        <v>10928</v>
      </c>
      <c r="I15980" s="1" t="s">
        <v>16</v>
      </c>
      <c r="J15980" s="1" t="s">
        <v>23</v>
      </c>
      <c r="K15980" s="1" t="s">
        <v>16</v>
      </c>
      <c r="L15980" s="1" t="s">
        <v>16</v>
      </c>
      <c r="M15980" s="1" t="s">
        <v>16</v>
      </c>
      <c r="N15980" s="1" t="s">
        <v>16</v>
      </c>
      <c r="O15980" s="1">
        <v>55.2</v>
      </c>
      <c r="P15980" s="1">
        <v>1.0</v>
      </c>
    </row>
    <row r="15981">
      <c r="A15981" s="1" t="s">
        <v>29</v>
      </c>
      <c r="B15981" s="1" t="s">
        <v>18923</v>
      </c>
      <c r="C15981" s="2" t="s">
        <v>18858</v>
      </c>
      <c r="D15981" s="1" t="s">
        <v>19</v>
      </c>
      <c r="E15981" s="3" t="str">
        <f>HYPERLINK("https://fyndiq.se/produkt/5003b385dab44c8e/", "2-Pack Samsung A54 5G Skärmskydd &amp; 1-Pack linsskydd - Härdat Glas 9H - Super kvalitet 3D")</f>
        <v>2-Pack Samsung A54 5G Skärmskydd &amp; 1-Pack linsskydd - Härdat Glas 9H - Super kvalitet 3D</v>
      </c>
      <c r="F15981" s="1" t="s">
        <v>12669</v>
      </c>
      <c r="G15981" s="1" t="s">
        <v>12670</v>
      </c>
      <c r="H15981" s="1" t="s">
        <v>12671</v>
      </c>
      <c r="I15981" s="1" t="s">
        <v>16</v>
      </c>
      <c r="J15981" s="1" t="s">
        <v>23</v>
      </c>
      <c r="K15981" s="1" t="s">
        <v>16</v>
      </c>
      <c r="L15981" s="1" t="s">
        <v>16</v>
      </c>
      <c r="M15981" s="1" t="s">
        <v>16</v>
      </c>
      <c r="N15981" s="1" t="s">
        <v>16</v>
      </c>
      <c r="O15981" s="1">
        <v>71.2</v>
      </c>
      <c r="P15981" s="1">
        <v>1.0</v>
      </c>
    </row>
    <row r="15982">
      <c r="A15982" s="1" t="s">
        <v>29</v>
      </c>
      <c r="B15982" s="1" t="s">
        <v>18924</v>
      </c>
      <c r="C15982" s="2" t="s">
        <v>18858</v>
      </c>
      <c r="D15982" s="1" t="s">
        <v>19</v>
      </c>
      <c r="E15982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5982" s="1" t="s">
        <v>103</v>
      </c>
      <c r="G15982" s="1" t="s">
        <v>104</v>
      </c>
      <c r="H15982" s="1" t="s">
        <v>105</v>
      </c>
      <c r="I15982" s="1" t="s">
        <v>16</v>
      </c>
      <c r="J15982" s="1" t="s">
        <v>23</v>
      </c>
      <c r="K15982" s="1" t="s">
        <v>16</v>
      </c>
      <c r="L15982" s="1" t="s">
        <v>16</v>
      </c>
      <c r="M15982" s="1" t="s">
        <v>16</v>
      </c>
      <c r="N15982" s="1" t="s">
        <v>16</v>
      </c>
      <c r="O15982" s="1">
        <v>63.2</v>
      </c>
      <c r="P15982" s="1">
        <v>1.0</v>
      </c>
    </row>
    <row r="15983">
      <c r="A15983" s="1" t="s">
        <v>29</v>
      </c>
      <c r="B15983" s="1" t="s">
        <v>18925</v>
      </c>
      <c r="C15983" s="2" t="s">
        <v>18858</v>
      </c>
      <c r="D15983" s="1" t="s">
        <v>19</v>
      </c>
      <c r="E1598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5983" s="1" t="s">
        <v>258</v>
      </c>
      <c r="G15983" s="1" t="s">
        <v>259</v>
      </c>
      <c r="H15983" s="1" t="s">
        <v>260</v>
      </c>
      <c r="I15983" s="1" t="s">
        <v>16</v>
      </c>
      <c r="J15983" s="1" t="s">
        <v>23</v>
      </c>
      <c r="K15983" s="1" t="s">
        <v>16</v>
      </c>
      <c r="L15983" s="1" t="s">
        <v>16</v>
      </c>
      <c r="M15983" s="1" t="s">
        <v>16</v>
      </c>
      <c r="N15983" s="1" t="s">
        <v>16</v>
      </c>
      <c r="O15983" s="1">
        <v>63.2</v>
      </c>
      <c r="P15983" s="1">
        <v>1.0</v>
      </c>
    </row>
    <row r="15984">
      <c r="A15984" s="1" t="s">
        <v>29</v>
      </c>
      <c r="B15984" s="1" t="s">
        <v>18926</v>
      </c>
      <c r="C15984" s="2" t="s">
        <v>18858</v>
      </c>
      <c r="D15984" s="1" t="s">
        <v>19</v>
      </c>
      <c r="E15984" s="3" t="str">
        <f>HYPERLINK("https://fyndiq.se/produkt/b1caddae2e864477/", "2- Pack Samsung S10 Plus - Härdat Glas 9H - Super Kvalitet 3D")</f>
        <v>2- Pack Samsung S10 Plus - Härdat Glas 9H - Super Kvalitet 3D</v>
      </c>
      <c r="F15984" s="1" t="s">
        <v>477</v>
      </c>
      <c r="G15984" s="1" t="s">
        <v>478</v>
      </c>
      <c r="H15984" s="1" t="s">
        <v>479</v>
      </c>
      <c r="I15984" s="1" t="s">
        <v>16</v>
      </c>
      <c r="J15984" s="1" t="s">
        <v>23</v>
      </c>
      <c r="K15984" s="1" t="s">
        <v>16</v>
      </c>
      <c r="L15984" s="1" t="s">
        <v>16</v>
      </c>
      <c r="M15984" s="1" t="s">
        <v>16</v>
      </c>
      <c r="N15984" s="1" t="s">
        <v>16</v>
      </c>
      <c r="O15984" s="1">
        <v>63.2</v>
      </c>
      <c r="P15984" s="1">
        <v>1.0</v>
      </c>
    </row>
    <row r="15985">
      <c r="A15985" s="1" t="s">
        <v>29</v>
      </c>
      <c r="B15985" s="1" t="s">
        <v>18927</v>
      </c>
      <c r="C15985" s="2" t="s">
        <v>18858</v>
      </c>
      <c r="D15985" s="1" t="s">
        <v>19</v>
      </c>
      <c r="E15985" s="3" t="str">
        <f>HYPERLINK("https://fyndiq.se/produkt/67afb534781a4066/", "2-Pack Samsung Galaxy S9 Plus - Härdat glas- 9HSuper kvalitet 3D")</f>
        <v>2-Pack Samsung Galaxy S9 Plus - Härdat glas- 9HSuper kvalitet 3D</v>
      </c>
      <c r="F15985" s="1" t="s">
        <v>3929</v>
      </c>
      <c r="G15985" s="1" t="s">
        <v>3930</v>
      </c>
      <c r="H15985" s="1" t="s">
        <v>3931</v>
      </c>
      <c r="I15985" s="1" t="s">
        <v>16</v>
      </c>
      <c r="J15985" s="1" t="s">
        <v>23</v>
      </c>
      <c r="K15985" s="1" t="s">
        <v>16</v>
      </c>
      <c r="L15985" s="1" t="s">
        <v>16</v>
      </c>
      <c r="M15985" s="1" t="s">
        <v>16</v>
      </c>
      <c r="N15985" s="1" t="s">
        <v>16</v>
      </c>
      <c r="O15985" s="1">
        <v>63.2</v>
      </c>
      <c r="P15985" s="1">
        <v>1.0</v>
      </c>
    </row>
    <row r="15986">
      <c r="A15986" s="1" t="s">
        <v>29</v>
      </c>
      <c r="B15986" s="1" t="s">
        <v>18928</v>
      </c>
      <c r="C15986" s="2" t="s">
        <v>18858</v>
      </c>
      <c r="D15986" s="1" t="s">
        <v>19</v>
      </c>
      <c r="E15986" s="3" t="str">
        <f>HYPERLINK("https://fyndiq.se/produkt/b1caddae2e864477/", "2- Pack Samsung S10 Plus - Härdat Glas 9H - Super Kvalitet 3D")</f>
        <v>2- Pack Samsung S10 Plus - Härdat Glas 9H - Super Kvalitet 3D</v>
      </c>
      <c r="F15986" s="1" t="s">
        <v>477</v>
      </c>
      <c r="G15986" s="1" t="s">
        <v>478</v>
      </c>
      <c r="H15986" s="1" t="s">
        <v>479</v>
      </c>
      <c r="I15986" s="1" t="s">
        <v>16</v>
      </c>
      <c r="J15986" s="1" t="s">
        <v>23</v>
      </c>
      <c r="K15986" s="1" t="s">
        <v>16</v>
      </c>
      <c r="L15986" s="1" t="s">
        <v>16</v>
      </c>
      <c r="M15986" s="1" t="s">
        <v>16</v>
      </c>
      <c r="N15986" s="1" t="s">
        <v>16</v>
      </c>
      <c r="O15986" s="1">
        <v>63.2</v>
      </c>
      <c r="P15986" s="1">
        <v>1.0</v>
      </c>
    </row>
    <row r="15987">
      <c r="A15987" s="1" t="s">
        <v>29</v>
      </c>
      <c r="B15987" s="1" t="s">
        <v>18929</v>
      </c>
      <c r="C15987" s="2" t="s">
        <v>18858</v>
      </c>
      <c r="D15987" s="1" t="s">
        <v>19</v>
      </c>
      <c r="E15987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5987" s="1" t="s">
        <v>1859</v>
      </c>
      <c r="G15987" s="1" t="s">
        <v>1860</v>
      </c>
      <c r="H15987" s="1" t="s">
        <v>1861</v>
      </c>
      <c r="I15987" s="1" t="s">
        <v>16</v>
      </c>
      <c r="J15987" s="1" t="s">
        <v>23</v>
      </c>
      <c r="K15987" s="1" t="s">
        <v>16</v>
      </c>
      <c r="L15987" s="1" t="s">
        <v>16</v>
      </c>
      <c r="M15987" s="1" t="s">
        <v>16</v>
      </c>
      <c r="N15987" s="1" t="s">
        <v>16</v>
      </c>
      <c r="O15987" s="1">
        <v>63.2</v>
      </c>
      <c r="P15987" s="1">
        <v>1.0</v>
      </c>
    </row>
    <row r="15988">
      <c r="A15988" s="1" t="s">
        <v>29</v>
      </c>
      <c r="B15988" s="1" t="s">
        <v>18930</v>
      </c>
      <c r="C15988" s="2" t="s">
        <v>18858</v>
      </c>
      <c r="D15988" s="1" t="s">
        <v>19</v>
      </c>
      <c r="E15988" s="3" t="str">
        <f>HYPERLINK("https://fyndiq.se/produkt/87e8c2a54c4a469b/", "2-Pack Samsung Galaxy A53 5G - Härdat glas 9H - Super kvalitet")</f>
        <v>2-Pack Samsung Galaxy A53 5G - Härdat glas 9H - Super kvalitet</v>
      </c>
      <c r="F15988" s="1" t="s">
        <v>1320</v>
      </c>
      <c r="G15988" s="1" t="s">
        <v>1321</v>
      </c>
      <c r="H15988" s="1" t="s">
        <v>1322</v>
      </c>
      <c r="I15988" s="1" t="s">
        <v>16</v>
      </c>
      <c r="J15988" s="1" t="s">
        <v>23</v>
      </c>
      <c r="K15988" s="1" t="s">
        <v>16</v>
      </c>
      <c r="L15988" s="1" t="s">
        <v>16</v>
      </c>
      <c r="M15988" s="1" t="s">
        <v>16</v>
      </c>
      <c r="N15988" s="1" t="s">
        <v>16</v>
      </c>
      <c r="O15988" s="1">
        <v>63.2</v>
      </c>
      <c r="P15988" s="1">
        <v>1.0</v>
      </c>
    </row>
    <row r="15989">
      <c r="A15989" s="1" t="s">
        <v>29</v>
      </c>
      <c r="B15989" s="1" t="s">
        <v>18931</v>
      </c>
      <c r="C15989" s="2" t="s">
        <v>18858</v>
      </c>
      <c r="D15989" s="1" t="s">
        <v>19</v>
      </c>
      <c r="E15989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5989" s="1" t="s">
        <v>1377</v>
      </c>
      <c r="G15989" s="1" t="s">
        <v>1378</v>
      </c>
      <c r="H15989" s="1" t="s">
        <v>1379</v>
      </c>
      <c r="I15989" s="1" t="s">
        <v>16</v>
      </c>
      <c r="J15989" s="1" t="s">
        <v>23</v>
      </c>
      <c r="K15989" s="1" t="s">
        <v>16</v>
      </c>
      <c r="L15989" s="1" t="s">
        <v>16</v>
      </c>
      <c r="M15989" s="1" t="s">
        <v>16</v>
      </c>
      <c r="N15989" s="1" t="s">
        <v>16</v>
      </c>
      <c r="O15989" s="1">
        <v>79.2</v>
      </c>
      <c r="P15989" s="1">
        <v>1.0</v>
      </c>
    </row>
    <row r="15990">
      <c r="A15990" s="1" t="s">
        <v>29</v>
      </c>
      <c r="B15990" s="1" t="s">
        <v>18932</v>
      </c>
      <c r="C15990" s="2" t="s">
        <v>18858</v>
      </c>
      <c r="D15990" s="1" t="s">
        <v>19</v>
      </c>
      <c r="E15990" s="3" t="str">
        <f t="shared" ref="E15990:E15991" si="812">HYPERLINK("https://fyndiq.se/produkt/6a703e1a07a048a1/", "2-Pack Google Pixel 7 - Härdat Glas 9H - Super kvalitet 3D Skärmskydd")</f>
        <v>2-Pack Google Pixel 7 - Härdat Glas 9H - Super kvalitet 3D Skärmskydd</v>
      </c>
      <c r="F15990" s="1" t="s">
        <v>6704</v>
      </c>
      <c r="G15990" s="1" t="s">
        <v>6705</v>
      </c>
      <c r="H15990" s="1" t="s">
        <v>6706</v>
      </c>
      <c r="I15990" s="1" t="s">
        <v>16</v>
      </c>
      <c r="J15990" s="1" t="s">
        <v>23</v>
      </c>
      <c r="K15990" s="1" t="s">
        <v>16</v>
      </c>
      <c r="L15990" s="1" t="s">
        <v>16</v>
      </c>
      <c r="M15990" s="1" t="s">
        <v>16</v>
      </c>
      <c r="N15990" s="1" t="s">
        <v>16</v>
      </c>
      <c r="O15990" s="1">
        <v>63.2</v>
      </c>
      <c r="P15990" s="1">
        <v>1.0</v>
      </c>
    </row>
    <row r="15991">
      <c r="A15991" s="1" t="s">
        <v>29</v>
      </c>
      <c r="B15991" s="1" t="s">
        <v>18933</v>
      </c>
      <c r="C15991" s="2" t="s">
        <v>18858</v>
      </c>
      <c r="D15991" s="1" t="s">
        <v>19</v>
      </c>
      <c r="E15991" s="3" t="str">
        <f t="shared" si="812"/>
        <v>2-Pack Google Pixel 7 - Härdat Glas 9H - Super kvalitet 3D Skärmskydd</v>
      </c>
      <c r="F15991" s="1" t="s">
        <v>6704</v>
      </c>
      <c r="G15991" s="1" t="s">
        <v>6705</v>
      </c>
      <c r="H15991" s="1" t="s">
        <v>6706</v>
      </c>
      <c r="I15991" s="1" t="s">
        <v>16</v>
      </c>
      <c r="J15991" s="1" t="s">
        <v>23</v>
      </c>
      <c r="K15991" s="1" t="s">
        <v>16</v>
      </c>
      <c r="L15991" s="1" t="s">
        <v>16</v>
      </c>
      <c r="M15991" s="1" t="s">
        <v>16</v>
      </c>
      <c r="N15991" s="1" t="s">
        <v>16</v>
      </c>
      <c r="O15991" s="1">
        <v>63.2</v>
      </c>
      <c r="P15991" s="1">
        <v>1.0</v>
      </c>
    </row>
    <row r="15992">
      <c r="A15992" s="1" t="s">
        <v>29</v>
      </c>
      <c r="B15992" s="1" t="s">
        <v>18934</v>
      </c>
      <c r="C15992" s="2" t="s">
        <v>18858</v>
      </c>
      <c r="D15992" s="1" t="s">
        <v>19</v>
      </c>
      <c r="E1599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5992" s="1" t="s">
        <v>3098</v>
      </c>
      <c r="G15992" s="1" t="s">
        <v>3099</v>
      </c>
      <c r="H15992" s="1" t="s">
        <v>3100</v>
      </c>
      <c r="I15992" s="1" t="s">
        <v>16</v>
      </c>
      <c r="J15992" s="1" t="s">
        <v>23</v>
      </c>
      <c r="K15992" s="1" t="s">
        <v>16</v>
      </c>
      <c r="L15992" s="1" t="s">
        <v>16</v>
      </c>
      <c r="M15992" s="1" t="s">
        <v>16</v>
      </c>
      <c r="N15992" s="1" t="s">
        <v>16</v>
      </c>
      <c r="O15992" s="1">
        <v>63.2</v>
      </c>
      <c r="P15992" s="1">
        <v>1.0</v>
      </c>
    </row>
    <row r="15993">
      <c r="A15993" s="1" t="s">
        <v>29</v>
      </c>
      <c r="B15993" s="1" t="s">
        <v>18935</v>
      </c>
      <c r="C15993" s="2" t="s">
        <v>18936</v>
      </c>
      <c r="D15993" s="1" t="s">
        <v>19</v>
      </c>
      <c r="E15993" s="3" t="str">
        <f>HYPERLINK("https://fyndiq.se/produkt/06106438a7a14dfc/", "2-Pack Xiaomi 13T Pro - Härdat glas 9H - Super kvalitet 3D Skärmskydd")</f>
        <v>2-Pack Xiaomi 13T Pro - Härdat glas 9H - Super kvalitet 3D Skärmskydd</v>
      </c>
      <c r="F15993" s="1" t="s">
        <v>883</v>
      </c>
      <c r="G15993" s="1" t="s">
        <v>884</v>
      </c>
      <c r="H15993" s="1" t="s">
        <v>885</v>
      </c>
      <c r="I15993" s="1" t="s">
        <v>16</v>
      </c>
      <c r="J15993" s="1" t="s">
        <v>23</v>
      </c>
      <c r="K15993" s="1" t="s">
        <v>16</v>
      </c>
      <c r="L15993" s="1" t="s">
        <v>16</v>
      </c>
      <c r="M15993" s="1" t="s">
        <v>16</v>
      </c>
      <c r="N15993" s="1" t="s">
        <v>16</v>
      </c>
      <c r="O15993" s="1">
        <v>63.2</v>
      </c>
      <c r="P15993" s="1">
        <v>1.0</v>
      </c>
    </row>
    <row r="15994">
      <c r="A15994" s="1" t="s">
        <v>29</v>
      </c>
      <c r="B15994" s="1" t="s">
        <v>18937</v>
      </c>
      <c r="C15994" s="2" t="s">
        <v>18936</v>
      </c>
      <c r="D15994" s="1" t="s">
        <v>19</v>
      </c>
      <c r="E15994" s="3" t="str">
        <f>HYPERLINK("https://fyndiq.se/produkt/56c72c0ba5f749b5/", "2-Pack SAMSUNG S24 Skärmskydd - Härdat Glas 9H - Super kvalitet 3D")</f>
        <v>2-Pack SAMSUNG S24 Skärmskydd - Härdat Glas 9H - Super kvalitet 3D</v>
      </c>
      <c r="F15994" s="1" t="s">
        <v>263</v>
      </c>
      <c r="G15994" s="1" t="s">
        <v>264</v>
      </c>
      <c r="H15994" s="1" t="s">
        <v>265</v>
      </c>
      <c r="I15994" s="1" t="s">
        <v>16</v>
      </c>
      <c r="J15994" s="1" t="s">
        <v>23</v>
      </c>
      <c r="K15994" s="1" t="s">
        <v>16</v>
      </c>
      <c r="L15994" s="1" t="s">
        <v>16</v>
      </c>
      <c r="M15994" s="1" t="s">
        <v>16</v>
      </c>
      <c r="N15994" s="1" t="s">
        <v>16</v>
      </c>
      <c r="O15994" s="1">
        <v>71.2</v>
      </c>
      <c r="P15994" s="1">
        <v>1.0</v>
      </c>
    </row>
    <row r="15995">
      <c r="A15995" s="1" t="s">
        <v>29</v>
      </c>
      <c r="B15995" s="1" t="s">
        <v>18938</v>
      </c>
      <c r="C15995" s="2" t="s">
        <v>18936</v>
      </c>
      <c r="D15995" s="1" t="s">
        <v>19</v>
      </c>
      <c r="E15995" s="3" t="str">
        <f>HYPERLINK("https://fyndiq.se/produkt/8d7960028c1a40a4/", "2 Pack Xiaomi 11T Pro 5G - Härdat glas 9H - Super kvalitet 3D")</f>
        <v>2 Pack Xiaomi 11T Pro 5G - Härdat glas 9H - Super kvalitet 3D</v>
      </c>
      <c r="F15995" s="1" t="s">
        <v>112</v>
      </c>
      <c r="G15995" s="1" t="s">
        <v>113</v>
      </c>
      <c r="H15995" s="1" t="s">
        <v>114</v>
      </c>
      <c r="I15995" s="1" t="s">
        <v>16</v>
      </c>
      <c r="J15995" s="1" t="s">
        <v>23</v>
      </c>
      <c r="K15995" s="1" t="s">
        <v>16</v>
      </c>
      <c r="L15995" s="1" t="s">
        <v>16</v>
      </c>
      <c r="M15995" s="1" t="s">
        <v>16</v>
      </c>
      <c r="N15995" s="1" t="s">
        <v>16</v>
      </c>
      <c r="O15995" s="1">
        <v>63.2</v>
      </c>
      <c r="P15995" s="1">
        <v>1.0</v>
      </c>
    </row>
    <row r="15996">
      <c r="A15996" s="1" t="s">
        <v>29</v>
      </c>
      <c r="B15996" s="1" t="s">
        <v>18939</v>
      </c>
      <c r="C15996" s="2" t="s">
        <v>18936</v>
      </c>
      <c r="D15996" s="1" t="s">
        <v>19</v>
      </c>
      <c r="E15996" s="3" t="str">
        <f>HYPERLINK("https://fyndiq.se/produkt/ab22cb2e69cb406b/", "2-Pack Xiaomi Mi 10 - Härdat Glas 9H - Super kvalitet 3D Skärmskydd")</f>
        <v>2-Pack Xiaomi Mi 10 - Härdat Glas 9H - Super kvalitet 3D Skärmskydd</v>
      </c>
      <c r="F15996" s="1" t="s">
        <v>5285</v>
      </c>
      <c r="G15996" s="1" t="s">
        <v>5286</v>
      </c>
      <c r="H15996" s="1" t="s">
        <v>5287</v>
      </c>
      <c r="I15996" s="1" t="s">
        <v>1230</v>
      </c>
      <c r="J15996" s="1" t="s">
        <v>23</v>
      </c>
      <c r="K15996" s="1" t="s">
        <v>16</v>
      </c>
      <c r="L15996" s="1" t="s">
        <v>16</v>
      </c>
      <c r="M15996" s="1" t="s">
        <v>16</v>
      </c>
      <c r="N15996" s="1" t="s">
        <v>16</v>
      </c>
      <c r="O15996" s="1">
        <v>63.2</v>
      </c>
      <c r="P15996" s="1">
        <v>1.0</v>
      </c>
    </row>
    <row r="15997">
      <c r="A15997" s="1" t="s">
        <v>29</v>
      </c>
      <c r="B15997" s="1" t="s">
        <v>18940</v>
      </c>
      <c r="C15997" s="2" t="s">
        <v>18936</v>
      </c>
      <c r="D15997" s="1" t="s">
        <v>19</v>
      </c>
      <c r="E15997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5997" s="1" t="s">
        <v>10103</v>
      </c>
      <c r="G15997" s="1" t="s">
        <v>10104</v>
      </c>
      <c r="H15997" s="1" t="s">
        <v>10105</v>
      </c>
      <c r="I15997" s="1" t="s">
        <v>16</v>
      </c>
      <c r="J15997" s="1" t="s">
        <v>23</v>
      </c>
      <c r="K15997" s="1" t="s">
        <v>16</v>
      </c>
      <c r="L15997" s="1" t="s">
        <v>16</v>
      </c>
      <c r="M15997" s="1" t="s">
        <v>16</v>
      </c>
      <c r="N15997" s="1" t="s">
        <v>16</v>
      </c>
      <c r="O15997" s="1">
        <v>127.2</v>
      </c>
      <c r="P15997" s="1">
        <v>1.0</v>
      </c>
    </row>
    <row r="15998">
      <c r="A15998" s="1" t="s">
        <v>29</v>
      </c>
      <c r="B15998" s="1" t="s">
        <v>18941</v>
      </c>
      <c r="C15998" s="2" t="s">
        <v>18936</v>
      </c>
      <c r="D15998" s="1" t="s">
        <v>19</v>
      </c>
      <c r="E15998" s="3" t="str">
        <f>HYPERLINK("https://fyndiq.se/produkt/8d7960028c1a40a4/", "2 Pack Xiaomi 11T Pro 5G - Härdat glas 9H - Super kvalitet 3D")</f>
        <v>2 Pack Xiaomi 11T Pro 5G - Härdat glas 9H - Super kvalitet 3D</v>
      </c>
      <c r="F15998" s="1" t="s">
        <v>112</v>
      </c>
      <c r="G15998" s="1" t="s">
        <v>113</v>
      </c>
      <c r="H15998" s="1" t="s">
        <v>114</v>
      </c>
      <c r="I15998" s="1" t="s">
        <v>16</v>
      </c>
      <c r="J15998" s="1" t="s">
        <v>23</v>
      </c>
      <c r="K15998" s="1" t="s">
        <v>16</v>
      </c>
      <c r="L15998" s="1" t="s">
        <v>16</v>
      </c>
      <c r="M15998" s="1" t="s">
        <v>16</v>
      </c>
      <c r="N15998" s="1" t="s">
        <v>16</v>
      </c>
      <c r="O15998" s="1">
        <v>63.2</v>
      </c>
      <c r="P15998" s="1">
        <v>1.0</v>
      </c>
    </row>
    <row r="15999">
      <c r="A15999" s="1" t="s">
        <v>29</v>
      </c>
      <c r="B15999" s="1" t="s">
        <v>18942</v>
      </c>
      <c r="C15999" s="2" t="s">
        <v>18936</v>
      </c>
      <c r="D15999" s="1" t="s">
        <v>19</v>
      </c>
      <c r="E15999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5999" s="1" t="s">
        <v>1397</v>
      </c>
      <c r="G15999" s="1" t="s">
        <v>1398</v>
      </c>
      <c r="H15999" s="1" t="s">
        <v>1399</v>
      </c>
      <c r="I15999" s="1" t="s">
        <v>1230</v>
      </c>
      <c r="J15999" s="1" t="s">
        <v>23</v>
      </c>
      <c r="K15999" s="1" t="s">
        <v>16</v>
      </c>
      <c r="L15999" s="1" t="s">
        <v>16</v>
      </c>
      <c r="M15999" s="1" t="s">
        <v>16</v>
      </c>
      <c r="N15999" s="1" t="s">
        <v>16</v>
      </c>
      <c r="O15999" s="1">
        <v>79.2</v>
      </c>
      <c r="P15999" s="1">
        <v>1.0</v>
      </c>
    </row>
    <row r="16000">
      <c r="A16000" s="1" t="s">
        <v>29</v>
      </c>
      <c r="B16000" s="1" t="s">
        <v>18943</v>
      </c>
      <c r="C16000" s="2" t="s">
        <v>18936</v>
      </c>
      <c r="D16000" s="1" t="s">
        <v>19</v>
      </c>
      <c r="E16000" s="3" t="str">
        <f>HYPERLINK("https://fyndiq.se/produkt/afde766cdafc45d4/", "2-Pack Samsung Galaxy Note 9 - Härdat Glas 9H - Super kvalitet")</f>
        <v>2-Pack Samsung Galaxy Note 9 - Härdat Glas 9H - Super kvalitet</v>
      </c>
      <c r="F16000" s="1" t="s">
        <v>3553</v>
      </c>
      <c r="G16000" s="1" t="s">
        <v>3554</v>
      </c>
      <c r="H16000" s="1" t="s">
        <v>3555</v>
      </c>
      <c r="I16000" s="1" t="s">
        <v>16</v>
      </c>
      <c r="J16000" s="1" t="s">
        <v>23</v>
      </c>
      <c r="K16000" s="1" t="s">
        <v>16</v>
      </c>
      <c r="L16000" s="1" t="s">
        <v>16</v>
      </c>
      <c r="M16000" s="1" t="s">
        <v>16</v>
      </c>
      <c r="N16000" s="1" t="s">
        <v>16</v>
      </c>
      <c r="O16000" s="1">
        <v>63.2</v>
      </c>
      <c r="P16000" s="1">
        <v>1.0</v>
      </c>
    </row>
    <row r="16001">
      <c r="A16001" s="1" t="s">
        <v>29</v>
      </c>
      <c r="B16001" s="1" t="s">
        <v>18944</v>
      </c>
      <c r="C16001" s="2" t="s">
        <v>18936</v>
      </c>
      <c r="D16001" s="1" t="s">
        <v>19</v>
      </c>
      <c r="E16001" s="3" t="str">
        <f>HYPERLINK("https://fyndiq.se/produkt/b2b21eba0148489f/", "Samsung S8 härdat glass 3D heltäckande skärmskydd")</f>
        <v>Samsung S8 härdat glass 3D heltäckande skärmskydd</v>
      </c>
      <c r="F16001" s="1" t="s">
        <v>438</v>
      </c>
      <c r="G16001" s="1" t="s">
        <v>439</v>
      </c>
      <c r="H16001" s="1" t="s">
        <v>440</v>
      </c>
      <c r="I16001" s="1" t="s">
        <v>16</v>
      </c>
      <c r="J16001" s="1" t="s">
        <v>23</v>
      </c>
      <c r="K16001" s="1" t="s">
        <v>16</v>
      </c>
      <c r="L16001" s="1" t="s">
        <v>16</v>
      </c>
      <c r="M16001" s="1" t="s">
        <v>16</v>
      </c>
      <c r="N16001" s="1" t="s">
        <v>16</v>
      </c>
      <c r="O16001" s="1">
        <v>55.2</v>
      </c>
      <c r="P16001" s="1">
        <v>2.0</v>
      </c>
    </row>
    <row r="16002">
      <c r="A16002" s="1" t="s">
        <v>29</v>
      </c>
      <c r="B16002" s="1" t="s">
        <v>18945</v>
      </c>
      <c r="C16002" s="2" t="s">
        <v>18936</v>
      </c>
      <c r="D16002" s="1" t="s">
        <v>19</v>
      </c>
      <c r="E16002" s="3" t="str">
        <f t="shared" ref="E16002:E16003" si="813">HYPERLINK("https://fyndiq.se/produkt/80d04410f9c744e2/", "2-Pack Samsung S23 Ultra - 9H Härdat Glass - 3D Super Kvalitet Skärmskydd")</f>
        <v>2-Pack Samsung S23 Ultra - 9H Härdat Glass - 3D Super Kvalitet Skärmskydd</v>
      </c>
      <c r="F16002" s="1" t="s">
        <v>2144</v>
      </c>
      <c r="G16002" s="1" t="s">
        <v>2145</v>
      </c>
      <c r="H16002" s="1" t="s">
        <v>2146</v>
      </c>
      <c r="I16002" s="1" t="s">
        <v>16</v>
      </c>
      <c r="J16002" s="1" t="s">
        <v>23</v>
      </c>
      <c r="K16002" s="1" t="s">
        <v>16</v>
      </c>
      <c r="L16002" s="1" t="s">
        <v>16</v>
      </c>
      <c r="M16002" s="1" t="s">
        <v>16</v>
      </c>
      <c r="N16002" s="1" t="s">
        <v>16</v>
      </c>
      <c r="O16002" s="1">
        <v>63.2</v>
      </c>
      <c r="P16002" s="1">
        <v>1.0</v>
      </c>
    </row>
    <row r="16003">
      <c r="A16003" s="1" t="s">
        <v>29</v>
      </c>
      <c r="B16003" s="1" t="s">
        <v>18946</v>
      </c>
      <c r="C16003" s="2" t="s">
        <v>18936</v>
      </c>
      <c r="D16003" s="1" t="s">
        <v>19</v>
      </c>
      <c r="E16003" s="3" t="str">
        <f t="shared" si="813"/>
        <v>2-Pack Samsung S23 Ultra - 9H Härdat Glass - 3D Super Kvalitet Skärmskydd</v>
      </c>
      <c r="F16003" s="1" t="s">
        <v>2144</v>
      </c>
      <c r="G16003" s="1" t="s">
        <v>2145</v>
      </c>
      <c r="H16003" s="1" t="s">
        <v>2146</v>
      </c>
      <c r="I16003" s="1" t="s">
        <v>16</v>
      </c>
      <c r="J16003" s="1" t="s">
        <v>23</v>
      </c>
      <c r="K16003" s="1" t="s">
        <v>16</v>
      </c>
      <c r="L16003" s="1" t="s">
        <v>16</v>
      </c>
      <c r="M16003" s="1" t="s">
        <v>16</v>
      </c>
      <c r="N16003" s="1" t="s">
        <v>16</v>
      </c>
      <c r="O16003" s="1">
        <v>63.2</v>
      </c>
      <c r="P16003" s="1">
        <v>1.0</v>
      </c>
    </row>
    <row r="16004">
      <c r="A16004" s="1" t="s">
        <v>29</v>
      </c>
      <c r="B16004" s="1" t="s">
        <v>18947</v>
      </c>
      <c r="C16004" s="2" t="s">
        <v>18936</v>
      </c>
      <c r="D16004" s="1" t="s">
        <v>19</v>
      </c>
      <c r="E16004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6004" s="1" t="s">
        <v>1065</v>
      </c>
      <c r="G16004" s="1" t="s">
        <v>1066</v>
      </c>
      <c r="H16004" s="1" t="s">
        <v>1067</v>
      </c>
      <c r="I16004" s="1" t="s">
        <v>16</v>
      </c>
      <c r="J16004" s="1" t="s">
        <v>23</v>
      </c>
      <c r="K16004" s="1" t="s">
        <v>16</v>
      </c>
      <c r="L16004" s="1" t="s">
        <v>16</v>
      </c>
      <c r="M16004" s="1" t="s">
        <v>16</v>
      </c>
      <c r="N16004" s="1" t="s">
        <v>16</v>
      </c>
      <c r="O16004" s="1">
        <v>71.2</v>
      </c>
      <c r="P16004" s="1">
        <v>1.0</v>
      </c>
    </row>
    <row r="16005">
      <c r="A16005" s="1" t="s">
        <v>29</v>
      </c>
      <c r="B16005" s="1" t="s">
        <v>18948</v>
      </c>
      <c r="C16005" s="2" t="s">
        <v>18936</v>
      </c>
      <c r="D16005" s="1" t="s">
        <v>19</v>
      </c>
      <c r="E16005" s="3" t="str">
        <f>HYPERLINK("https://fyndiq.se/produkt/ed78421a711941d2/", "Xiaomi 10T Lite 5G - Härdat glas 9H - Super kvalitet 3D Skärmskydd")</f>
        <v>Xiaomi 10T Lite 5G - Härdat glas 9H - Super kvalitet 3D Skärmskydd</v>
      </c>
      <c r="F16005" s="1" t="s">
        <v>18949</v>
      </c>
      <c r="G16005" s="1" t="s">
        <v>18950</v>
      </c>
      <c r="H16005" s="1" t="s">
        <v>18951</v>
      </c>
      <c r="I16005" s="1" t="s">
        <v>16</v>
      </c>
      <c r="J16005" s="1" t="s">
        <v>23</v>
      </c>
      <c r="K16005" s="1" t="s">
        <v>16</v>
      </c>
      <c r="L16005" s="1" t="s">
        <v>16</v>
      </c>
      <c r="M16005" s="1" t="s">
        <v>16</v>
      </c>
      <c r="N16005" s="1" t="s">
        <v>16</v>
      </c>
      <c r="O16005" s="1">
        <v>55.2</v>
      </c>
      <c r="P16005" s="1">
        <v>1.0</v>
      </c>
    </row>
    <row r="16006">
      <c r="A16006" s="1" t="s">
        <v>29</v>
      </c>
      <c r="B16006" s="1" t="s">
        <v>18952</v>
      </c>
      <c r="C16006" s="2" t="s">
        <v>18936</v>
      </c>
      <c r="D16006" s="1" t="s">
        <v>19</v>
      </c>
      <c r="E16006" s="3" t="str">
        <f>HYPERLINK("https://fyndiq.se/produkt/f8e6dfcf7e4a459a/", "2 Pack Samsung Galaxy S10 - Härdat glas 9H – Super kvalitet 3D")</f>
        <v>2 Pack Samsung Galaxy S10 - Härdat glas 9H – Super kvalitet 3D</v>
      </c>
      <c r="F16006" s="1" t="s">
        <v>5943</v>
      </c>
      <c r="G16006" s="1" t="s">
        <v>5944</v>
      </c>
      <c r="H16006" s="1" t="s">
        <v>5945</v>
      </c>
      <c r="I16006" s="1" t="s">
        <v>1311</v>
      </c>
      <c r="J16006" s="1" t="s">
        <v>23</v>
      </c>
      <c r="K16006" s="1" t="s">
        <v>16</v>
      </c>
      <c r="L16006" s="1" t="s">
        <v>16</v>
      </c>
      <c r="M16006" s="1" t="s">
        <v>16</v>
      </c>
      <c r="N16006" s="1" t="s">
        <v>16</v>
      </c>
      <c r="O16006" s="1">
        <v>63.2</v>
      </c>
      <c r="P16006" s="1">
        <v>1.0</v>
      </c>
    </row>
    <row r="16007">
      <c r="A16007" s="1" t="s">
        <v>29</v>
      </c>
      <c r="B16007" s="1" t="s">
        <v>18953</v>
      </c>
      <c r="C16007" s="2" t="s">
        <v>18936</v>
      </c>
      <c r="D16007" s="1" t="s">
        <v>19</v>
      </c>
      <c r="E16007" s="3" t="str">
        <f t="shared" ref="E16007:E16008" si="814">HYPERLINK("https://fyndiq.se/produkt/a047b5d99d58461d/", "2-Pack Google Pixel 6A - Härdat glas 9H - Super kvalitet 3D")</f>
        <v>2-Pack Google Pixel 6A - Härdat glas 9H - Super kvalitet 3D</v>
      </c>
      <c r="F16007" s="1" t="s">
        <v>1205</v>
      </c>
      <c r="G16007" s="1" t="s">
        <v>1206</v>
      </c>
      <c r="H16007" s="1" t="s">
        <v>1207</v>
      </c>
      <c r="I16007" s="1" t="s">
        <v>16</v>
      </c>
      <c r="J16007" s="1" t="s">
        <v>23</v>
      </c>
      <c r="K16007" s="1" t="s">
        <v>16</v>
      </c>
      <c r="L16007" s="1" t="s">
        <v>16</v>
      </c>
      <c r="M16007" s="1" t="s">
        <v>16</v>
      </c>
      <c r="N16007" s="1" t="s">
        <v>16</v>
      </c>
      <c r="O16007" s="1">
        <v>63.2</v>
      </c>
      <c r="P16007" s="1">
        <v>1.0</v>
      </c>
    </row>
    <row r="16008">
      <c r="A16008" s="1" t="s">
        <v>29</v>
      </c>
      <c r="B16008" s="1" t="s">
        <v>18954</v>
      </c>
      <c r="C16008" s="2" t="s">
        <v>18936</v>
      </c>
      <c r="D16008" s="1" t="s">
        <v>19</v>
      </c>
      <c r="E16008" s="3" t="str">
        <f t="shared" si="814"/>
        <v>2-Pack Google Pixel 6A - Härdat glas 9H - Super kvalitet 3D</v>
      </c>
      <c r="F16008" s="1" t="s">
        <v>1205</v>
      </c>
      <c r="G16008" s="1" t="s">
        <v>1206</v>
      </c>
      <c r="H16008" s="1" t="s">
        <v>1207</v>
      </c>
      <c r="I16008" s="1" t="s">
        <v>16</v>
      </c>
      <c r="J16008" s="1" t="s">
        <v>23</v>
      </c>
      <c r="K16008" s="1" t="s">
        <v>16</v>
      </c>
      <c r="L16008" s="1" t="s">
        <v>16</v>
      </c>
      <c r="M16008" s="1" t="s">
        <v>16</v>
      </c>
      <c r="N16008" s="1" t="s">
        <v>16</v>
      </c>
      <c r="O16008" s="1">
        <v>63.2</v>
      </c>
      <c r="P16008" s="1">
        <v>1.0</v>
      </c>
    </row>
    <row r="16009">
      <c r="A16009" s="1" t="s">
        <v>29</v>
      </c>
      <c r="B16009" s="1" t="s">
        <v>18955</v>
      </c>
      <c r="C16009" s="2" t="s">
        <v>18936</v>
      </c>
      <c r="D16009" s="1" t="s">
        <v>19</v>
      </c>
      <c r="E16009" s="3" t="str">
        <f>HYPERLINK("https://fyndiq.se/produkt/4c175ce77fca4f3f/", "Skärmskydd Iphone 13 Pro - Härdat glas 9H - Hög kvalitet")</f>
        <v>Skärmskydd Iphone 13 Pro - Härdat glas 9H - Hög kvalitet</v>
      </c>
      <c r="F16009" s="1" t="s">
        <v>5741</v>
      </c>
      <c r="G16009" s="1" t="s">
        <v>5742</v>
      </c>
      <c r="H16009" s="1" t="s">
        <v>5743</v>
      </c>
      <c r="I16009" s="1" t="s">
        <v>16</v>
      </c>
      <c r="J16009" s="1" t="s">
        <v>23</v>
      </c>
      <c r="K16009" s="1" t="s">
        <v>16</v>
      </c>
      <c r="L16009" s="1" t="s">
        <v>16</v>
      </c>
      <c r="M16009" s="1" t="s">
        <v>16</v>
      </c>
      <c r="N16009" s="1" t="s">
        <v>16</v>
      </c>
      <c r="O16009" s="1">
        <v>39.2</v>
      </c>
      <c r="P16009" s="1">
        <v>1.0</v>
      </c>
    </row>
    <row r="16010">
      <c r="A16010" s="1" t="s">
        <v>29</v>
      </c>
      <c r="B16010" s="1" t="s">
        <v>18956</v>
      </c>
      <c r="C16010" s="2" t="s">
        <v>18936</v>
      </c>
      <c r="D16010" s="1" t="s">
        <v>19</v>
      </c>
      <c r="E1601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010" s="1" t="s">
        <v>709</v>
      </c>
      <c r="G16010" s="1" t="s">
        <v>710</v>
      </c>
      <c r="H16010" s="1" t="s">
        <v>711</v>
      </c>
      <c r="I16010" s="1" t="s">
        <v>16</v>
      </c>
      <c r="J16010" s="1" t="s">
        <v>23</v>
      </c>
      <c r="K16010" s="1" t="s">
        <v>16</v>
      </c>
      <c r="L16010" s="1" t="s">
        <v>16</v>
      </c>
      <c r="M16010" s="1" t="s">
        <v>16</v>
      </c>
      <c r="N16010" s="1" t="s">
        <v>16</v>
      </c>
      <c r="O16010" s="1">
        <v>63.2</v>
      </c>
      <c r="P16010" s="1">
        <v>1.0</v>
      </c>
    </row>
    <row r="16011">
      <c r="A16011" s="1" t="s">
        <v>29</v>
      </c>
      <c r="B16011" s="1" t="s">
        <v>18957</v>
      </c>
      <c r="C16011" s="2" t="s">
        <v>18936</v>
      </c>
      <c r="D16011" s="1" t="s">
        <v>19</v>
      </c>
      <c r="E16011" s="3" t="str">
        <f t="shared" ref="E16011:E16012" si="815">HYPERLINK("https://fyndiq.se/produkt/08d44de1ca3946df/", "2-Pack Samsung Galaxy S10 - Härdat Glas 9H – 3D Skärmskydd - Super kvalitet")</f>
        <v>2-Pack Samsung Galaxy S10 - Härdat Glas 9H – 3D Skärmskydd - Super kvalitet</v>
      </c>
      <c r="F16011" s="1" t="s">
        <v>729</v>
      </c>
      <c r="G16011" s="1" t="s">
        <v>730</v>
      </c>
      <c r="H16011" s="1" t="s">
        <v>731</v>
      </c>
      <c r="I16011" s="1" t="s">
        <v>16</v>
      </c>
      <c r="J16011" s="1" t="s">
        <v>23</v>
      </c>
      <c r="K16011" s="1" t="s">
        <v>16</v>
      </c>
      <c r="L16011" s="1" t="s">
        <v>16</v>
      </c>
      <c r="M16011" s="1" t="s">
        <v>16</v>
      </c>
      <c r="N16011" s="1" t="s">
        <v>16</v>
      </c>
      <c r="O16011" s="1">
        <v>63.2</v>
      </c>
      <c r="P16011" s="1">
        <v>1.0</v>
      </c>
    </row>
    <row r="16012">
      <c r="A16012" s="1" t="s">
        <v>29</v>
      </c>
      <c r="B16012" s="1" t="s">
        <v>18958</v>
      </c>
      <c r="C16012" s="2" t="s">
        <v>18936</v>
      </c>
      <c r="D16012" s="1" t="s">
        <v>19</v>
      </c>
      <c r="E16012" s="3" t="str">
        <f t="shared" si="815"/>
        <v>2-Pack Samsung Galaxy S10 - Härdat Glas 9H – 3D Skärmskydd - Super kvalitet</v>
      </c>
      <c r="F16012" s="1" t="s">
        <v>729</v>
      </c>
      <c r="G16012" s="1" t="s">
        <v>730</v>
      </c>
      <c r="H16012" s="1" t="s">
        <v>731</v>
      </c>
      <c r="I16012" s="1" t="s">
        <v>16</v>
      </c>
      <c r="J16012" s="1" t="s">
        <v>23</v>
      </c>
      <c r="K16012" s="1" t="s">
        <v>16</v>
      </c>
      <c r="L16012" s="1" t="s">
        <v>16</v>
      </c>
      <c r="M16012" s="1" t="s">
        <v>16</v>
      </c>
      <c r="N16012" s="1" t="s">
        <v>16</v>
      </c>
      <c r="O16012" s="1">
        <v>63.2</v>
      </c>
      <c r="P16012" s="1">
        <v>1.0</v>
      </c>
    </row>
    <row r="16013">
      <c r="A16013" s="1" t="s">
        <v>29</v>
      </c>
      <c r="B16013" s="1" t="s">
        <v>18959</v>
      </c>
      <c r="C16013" s="2" t="s">
        <v>18936</v>
      </c>
      <c r="D16013" s="1" t="s">
        <v>19</v>
      </c>
      <c r="E16013" s="3" t="str">
        <f>HYPERLINK("https://fyndiq.se/produkt/dfe28e565d2e4c8d/", "2 Pack Samsung S21 FE - 9H Härdat Glass - Super Kvalitet 3D")</f>
        <v>2 Pack Samsung S21 FE - 9H Härdat Glass - Super Kvalitet 3D</v>
      </c>
      <c r="F16013" s="1" t="s">
        <v>276</v>
      </c>
      <c r="G16013" s="1" t="s">
        <v>277</v>
      </c>
      <c r="H16013" s="1" t="s">
        <v>278</v>
      </c>
      <c r="I16013" s="1" t="s">
        <v>16</v>
      </c>
      <c r="J16013" s="1" t="s">
        <v>23</v>
      </c>
      <c r="K16013" s="1" t="s">
        <v>16</v>
      </c>
      <c r="L16013" s="1" t="s">
        <v>16</v>
      </c>
      <c r="M16013" s="1" t="s">
        <v>16</v>
      </c>
      <c r="N16013" s="1" t="s">
        <v>16</v>
      </c>
      <c r="O16013" s="1">
        <v>63.2</v>
      </c>
      <c r="P16013" s="1">
        <v>1.0</v>
      </c>
    </row>
    <row r="16014">
      <c r="A16014" s="1" t="s">
        <v>29</v>
      </c>
      <c r="B16014" s="1" t="s">
        <v>18960</v>
      </c>
      <c r="C16014" s="2" t="s">
        <v>18936</v>
      </c>
      <c r="D16014" s="1" t="s">
        <v>19</v>
      </c>
      <c r="E16014" s="3" t="str">
        <f>HYPERLINK("https://fyndiq.se/produkt/787fda81f78e4114/", "Xiaomi Redmi 12C - Härdat Glas 9H - Super kvalitet 3D Skärmskydd")</f>
        <v>Xiaomi Redmi 12C - Härdat Glas 9H - Super kvalitet 3D Skärmskydd</v>
      </c>
      <c r="F16014" s="1" t="s">
        <v>17771</v>
      </c>
      <c r="G16014" s="1" t="s">
        <v>17772</v>
      </c>
      <c r="H16014" s="1" t="s">
        <v>17773</v>
      </c>
      <c r="I16014" s="1" t="s">
        <v>16</v>
      </c>
      <c r="J16014" s="1" t="s">
        <v>23</v>
      </c>
      <c r="K16014" s="1" t="s">
        <v>16</v>
      </c>
      <c r="L16014" s="1" t="s">
        <v>16</v>
      </c>
      <c r="M16014" s="1" t="s">
        <v>16</v>
      </c>
      <c r="N16014" s="1" t="s">
        <v>16</v>
      </c>
      <c r="O16014" s="1">
        <v>55.2</v>
      </c>
      <c r="P16014" s="1">
        <v>1.0</v>
      </c>
    </row>
    <row r="16015">
      <c r="A16015" s="1" t="s">
        <v>29</v>
      </c>
      <c r="B16015" s="1" t="s">
        <v>18961</v>
      </c>
      <c r="C16015" s="2" t="s">
        <v>18936</v>
      </c>
      <c r="D16015" s="1" t="s">
        <v>19</v>
      </c>
      <c r="E16015" s="3" t="str">
        <f t="shared" ref="E16015:E16016" si="816">HYPERLINK("https://fyndiq.se/produkt/f7b16236096d401a/", "2-Pack Google Pixel 7A - Härdat glas 9H - Super kvalitet 3D Skärmskydd")</f>
        <v>2-Pack Google Pixel 7A - Härdat glas 9H - Super kvalitet 3D Skärmskydd</v>
      </c>
      <c r="F16015" s="1" t="s">
        <v>852</v>
      </c>
      <c r="G16015" s="1" t="s">
        <v>853</v>
      </c>
      <c r="H16015" s="1" t="s">
        <v>854</v>
      </c>
      <c r="I16015" s="1" t="s">
        <v>16</v>
      </c>
      <c r="J16015" s="1" t="s">
        <v>23</v>
      </c>
      <c r="K16015" s="1" t="s">
        <v>16</v>
      </c>
      <c r="L16015" s="1" t="s">
        <v>16</v>
      </c>
      <c r="M16015" s="1" t="s">
        <v>16</v>
      </c>
      <c r="N16015" s="1" t="s">
        <v>16</v>
      </c>
      <c r="O16015" s="1">
        <v>63.2</v>
      </c>
      <c r="P16015" s="1">
        <v>1.0</v>
      </c>
    </row>
    <row r="16016">
      <c r="A16016" s="1" t="s">
        <v>29</v>
      </c>
      <c r="B16016" s="1" t="s">
        <v>18962</v>
      </c>
      <c r="C16016" s="2" t="s">
        <v>18936</v>
      </c>
      <c r="D16016" s="1" t="s">
        <v>19</v>
      </c>
      <c r="E16016" s="3" t="str">
        <f t="shared" si="816"/>
        <v>2-Pack Google Pixel 7A - Härdat glas 9H - Super kvalitet 3D Skärmskydd</v>
      </c>
      <c r="F16016" s="1" t="s">
        <v>852</v>
      </c>
      <c r="G16016" s="1" t="s">
        <v>853</v>
      </c>
      <c r="H16016" s="1" t="s">
        <v>854</v>
      </c>
      <c r="I16016" s="1" t="s">
        <v>16</v>
      </c>
      <c r="J16016" s="1" t="s">
        <v>23</v>
      </c>
      <c r="K16016" s="1" t="s">
        <v>16</v>
      </c>
      <c r="L16016" s="1" t="s">
        <v>16</v>
      </c>
      <c r="M16016" s="1" t="s">
        <v>16</v>
      </c>
      <c r="N16016" s="1" t="s">
        <v>16</v>
      </c>
      <c r="O16016" s="1">
        <v>63.2</v>
      </c>
      <c r="P16016" s="1">
        <v>1.0</v>
      </c>
    </row>
    <row r="16017">
      <c r="A16017" s="1" t="s">
        <v>29</v>
      </c>
      <c r="B16017" s="1" t="s">
        <v>18963</v>
      </c>
      <c r="C16017" s="2" t="s">
        <v>18936</v>
      </c>
      <c r="D16017" s="1" t="s">
        <v>19</v>
      </c>
      <c r="E16017" s="3" t="str">
        <f>HYPERLINK("https://fyndiq.se/produkt/34157794139f40c6/", "2-Pack Samsung S20 FE - 9H Härdat Glass - Top Kvalitet")</f>
        <v>2-Pack Samsung S20 FE - 9H Härdat Glass - Top Kvalitet</v>
      </c>
      <c r="F16017" s="1" t="s">
        <v>1640</v>
      </c>
      <c r="G16017" s="1" t="s">
        <v>1641</v>
      </c>
      <c r="H16017" s="1" t="s">
        <v>1642</v>
      </c>
      <c r="I16017" s="1" t="s">
        <v>16</v>
      </c>
      <c r="J16017" s="1" t="s">
        <v>23</v>
      </c>
      <c r="K16017" s="1" t="s">
        <v>16</v>
      </c>
      <c r="L16017" s="1" t="s">
        <v>16</v>
      </c>
      <c r="M16017" s="1" t="s">
        <v>16</v>
      </c>
      <c r="N16017" s="1" t="s">
        <v>16</v>
      </c>
      <c r="O16017" s="1">
        <v>63.2</v>
      </c>
      <c r="P16017" s="1">
        <v>1.0</v>
      </c>
    </row>
    <row r="16018">
      <c r="A16018" s="1" t="s">
        <v>29</v>
      </c>
      <c r="B16018" s="1" t="s">
        <v>18964</v>
      </c>
      <c r="C16018" s="2" t="s">
        <v>18936</v>
      </c>
      <c r="D16018" s="1" t="s">
        <v>19</v>
      </c>
      <c r="E16018" s="3" t="str">
        <f>HYPERLINK("https://fyndiq.se/produkt/abcb18d2b1094266/", "2 Pack Samsung S21 5G - Härdat Glas 9H - Super Kvalitet 3D")</f>
        <v>2 Pack Samsung S21 5G - Härdat Glas 9H - Super Kvalitet 3D</v>
      </c>
      <c r="F16018" s="1" t="s">
        <v>2719</v>
      </c>
      <c r="G16018" s="1" t="s">
        <v>2720</v>
      </c>
      <c r="H16018" s="1" t="s">
        <v>2721</v>
      </c>
      <c r="I16018" s="1" t="s">
        <v>16</v>
      </c>
      <c r="J16018" s="1" t="s">
        <v>23</v>
      </c>
      <c r="K16018" s="1" t="s">
        <v>16</v>
      </c>
      <c r="L16018" s="1" t="s">
        <v>16</v>
      </c>
      <c r="M16018" s="1" t="s">
        <v>16</v>
      </c>
      <c r="N16018" s="1" t="s">
        <v>16</v>
      </c>
      <c r="O16018" s="1">
        <v>63.2</v>
      </c>
      <c r="P16018" s="1">
        <v>1.0</v>
      </c>
    </row>
    <row r="16019">
      <c r="A16019" s="1" t="s">
        <v>29</v>
      </c>
      <c r="B16019" s="1" t="s">
        <v>18965</v>
      </c>
      <c r="C16019" s="2" t="s">
        <v>18936</v>
      </c>
      <c r="D16019" s="1" t="s">
        <v>19</v>
      </c>
      <c r="E1601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6019" s="1" t="s">
        <v>103</v>
      </c>
      <c r="G16019" s="1" t="s">
        <v>104</v>
      </c>
      <c r="H16019" s="1" t="s">
        <v>105</v>
      </c>
      <c r="I16019" s="1" t="s">
        <v>1311</v>
      </c>
      <c r="J16019" s="1" t="s">
        <v>9</v>
      </c>
      <c r="K16019" s="2" t="s">
        <v>18445</v>
      </c>
      <c r="L16019" s="1" t="s">
        <v>2914</v>
      </c>
      <c r="M16019" s="1" t="s">
        <v>16</v>
      </c>
      <c r="N16019" s="1" t="s">
        <v>16</v>
      </c>
      <c r="O16019" s="1">
        <v>63.2</v>
      </c>
      <c r="P16019" s="1">
        <v>1.0</v>
      </c>
    </row>
    <row r="16020">
      <c r="A16020" s="1" t="s">
        <v>29</v>
      </c>
      <c r="B16020" s="1" t="s">
        <v>18966</v>
      </c>
      <c r="C16020" s="2" t="s">
        <v>18936</v>
      </c>
      <c r="D16020" s="1" t="s">
        <v>19</v>
      </c>
      <c r="E16020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6020" s="1" t="s">
        <v>464</v>
      </c>
      <c r="G16020" s="1" t="s">
        <v>465</v>
      </c>
      <c r="H16020" s="1" t="s">
        <v>466</v>
      </c>
      <c r="I16020" s="1" t="s">
        <v>16</v>
      </c>
      <c r="J16020" s="1" t="s">
        <v>23</v>
      </c>
      <c r="K16020" s="1" t="s">
        <v>16</v>
      </c>
      <c r="L16020" s="1" t="s">
        <v>16</v>
      </c>
      <c r="M16020" s="1" t="s">
        <v>16</v>
      </c>
      <c r="N16020" s="1" t="s">
        <v>16</v>
      </c>
      <c r="O16020" s="1">
        <v>79.2</v>
      </c>
      <c r="P16020" s="1">
        <v>1.0</v>
      </c>
    </row>
    <row r="16021">
      <c r="A16021" s="1" t="s">
        <v>29</v>
      </c>
      <c r="B16021" s="1" t="s">
        <v>18967</v>
      </c>
      <c r="C16021" s="2" t="s">
        <v>18936</v>
      </c>
      <c r="D16021" s="1" t="s">
        <v>19</v>
      </c>
      <c r="E16021" s="3" t="str">
        <f>HYPERLINK("https://fyndiq.se/produkt/6933e41ea74c4785/", "2-Pack Privacy Skärmskydd For Xiaomi 12T Pro (5G) - Härdat Glas 9H - Super Kvalitet 3D")</f>
        <v>2-Pack Privacy Skärmskydd For Xiaomi 12T Pro (5G) - Härdat Glas 9H - Super Kvalitet 3D</v>
      </c>
      <c r="F16021" s="1" t="s">
        <v>1073</v>
      </c>
      <c r="G16021" s="1" t="s">
        <v>1074</v>
      </c>
      <c r="H16021" s="1" t="s">
        <v>1075</v>
      </c>
      <c r="I16021" s="1" t="s">
        <v>16</v>
      </c>
      <c r="J16021" s="1" t="s">
        <v>23</v>
      </c>
      <c r="K16021" s="1" t="s">
        <v>16</v>
      </c>
      <c r="L16021" s="1" t="s">
        <v>16</v>
      </c>
      <c r="M16021" s="1" t="s">
        <v>16</v>
      </c>
      <c r="N16021" s="1" t="s">
        <v>16</v>
      </c>
      <c r="O16021" s="1">
        <v>79.2</v>
      </c>
      <c r="P16021" s="1">
        <v>1.0</v>
      </c>
    </row>
    <row r="16022">
      <c r="A16022" s="1" t="s">
        <v>29</v>
      </c>
      <c r="B16022" s="1" t="s">
        <v>18968</v>
      </c>
      <c r="C16022" s="2" t="s">
        <v>18936</v>
      </c>
      <c r="D16022" s="1" t="s">
        <v>19</v>
      </c>
      <c r="E16022" s="3" t="str">
        <f>HYPERLINK("https://fyndiq.se/produkt/e9cb8b77f5e5466c/", "2 Pack - Samsung S20 PLUS - 9H Härdat Glass - 3D Super Kvalitet")</f>
        <v>2 Pack - Samsung S20 PLUS - 9H Härdat Glass - 3D Super Kvalitet</v>
      </c>
      <c r="F16022" s="1" t="s">
        <v>236</v>
      </c>
      <c r="G16022" s="1" t="s">
        <v>237</v>
      </c>
      <c r="H16022" s="1" t="s">
        <v>238</v>
      </c>
      <c r="I16022" s="1" t="s">
        <v>16</v>
      </c>
      <c r="J16022" s="1" t="s">
        <v>23</v>
      </c>
      <c r="K16022" s="1" t="s">
        <v>16</v>
      </c>
      <c r="L16022" s="1" t="s">
        <v>16</v>
      </c>
      <c r="M16022" s="1" t="s">
        <v>16</v>
      </c>
      <c r="N16022" s="1" t="s">
        <v>16</v>
      </c>
      <c r="O16022" s="1">
        <v>63.2</v>
      </c>
      <c r="P16022" s="1">
        <v>1.0</v>
      </c>
    </row>
    <row r="16023">
      <c r="A16023" s="1" t="s">
        <v>29</v>
      </c>
      <c r="B16023" s="1" t="s">
        <v>18969</v>
      </c>
      <c r="C16023" s="2" t="s">
        <v>18936</v>
      </c>
      <c r="D16023" s="1" t="s">
        <v>19</v>
      </c>
      <c r="E16023" s="3" t="str">
        <f>HYPERLINK("https://fyndiq.se/produkt/981477e3228a49e0/", "2 Pack Samsung Galaxy Note 9 - Härdat glas 9H –Super kvalitet 3D")</f>
        <v>2 Pack Samsung Galaxy Note 9 - Härdat glas 9H –Super kvalitet 3D</v>
      </c>
      <c r="F16023" s="1" t="s">
        <v>4143</v>
      </c>
      <c r="G16023" s="1" t="s">
        <v>4144</v>
      </c>
      <c r="H16023" s="1" t="s">
        <v>4145</v>
      </c>
      <c r="I16023" s="1" t="s">
        <v>16</v>
      </c>
      <c r="J16023" s="1" t="s">
        <v>23</v>
      </c>
      <c r="K16023" s="1" t="s">
        <v>16</v>
      </c>
      <c r="L16023" s="1" t="s">
        <v>16</v>
      </c>
      <c r="M16023" s="1" t="s">
        <v>16</v>
      </c>
      <c r="N16023" s="1" t="s">
        <v>16</v>
      </c>
      <c r="O16023" s="1">
        <v>63.2</v>
      </c>
      <c r="P16023" s="1">
        <v>1.0</v>
      </c>
    </row>
    <row r="16024">
      <c r="A16024" s="1" t="s">
        <v>29</v>
      </c>
      <c r="B16024" s="1" t="s">
        <v>18970</v>
      </c>
      <c r="C16024" s="2" t="s">
        <v>18936</v>
      </c>
      <c r="D16024" s="1" t="s">
        <v>19</v>
      </c>
      <c r="E16024" s="3" t="str">
        <f>HYPERLINK("https://fyndiq.se/produkt/c7514d43b0944bb0/", "Samsung NOTE 20 härdat glas 3D Top Kvalitet skärmskydd- Svart")</f>
        <v>Samsung NOTE 20 härdat glas 3D Top Kvalitet skärmskydd- Svart</v>
      </c>
      <c r="F16024" s="1" t="s">
        <v>6556</v>
      </c>
      <c r="G16024" s="1" t="s">
        <v>6557</v>
      </c>
      <c r="H16024" s="1" t="s">
        <v>6558</v>
      </c>
      <c r="I16024" s="1" t="s">
        <v>16</v>
      </c>
      <c r="J16024" s="1" t="s">
        <v>23</v>
      </c>
      <c r="K16024" s="1" t="s">
        <v>16</v>
      </c>
      <c r="L16024" s="1" t="s">
        <v>16</v>
      </c>
      <c r="M16024" s="1" t="s">
        <v>16</v>
      </c>
      <c r="N16024" s="1" t="s">
        <v>16</v>
      </c>
      <c r="O16024" s="1">
        <v>55.2</v>
      </c>
      <c r="P16024" s="1">
        <v>1.0</v>
      </c>
    </row>
    <row r="16025">
      <c r="A16025" s="1" t="s">
        <v>29</v>
      </c>
      <c r="B16025" s="1" t="s">
        <v>18971</v>
      </c>
      <c r="C16025" s="2" t="s">
        <v>18936</v>
      </c>
      <c r="D16025" s="1" t="s">
        <v>19</v>
      </c>
      <c r="E1602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025" s="1" t="s">
        <v>47</v>
      </c>
      <c r="G16025" s="2" t="s">
        <v>48</v>
      </c>
      <c r="H16025" s="1" t="s">
        <v>49</v>
      </c>
      <c r="I16025" s="1" t="s">
        <v>16</v>
      </c>
      <c r="J16025" s="1" t="s">
        <v>23</v>
      </c>
      <c r="K16025" s="1" t="s">
        <v>16</v>
      </c>
      <c r="L16025" s="1" t="s">
        <v>16</v>
      </c>
      <c r="M16025" s="1" t="s">
        <v>16</v>
      </c>
      <c r="N16025" s="1" t="s">
        <v>16</v>
      </c>
      <c r="O16025" s="1">
        <v>183.2</v>
      </c>
      <c r="P16025" s="1">
        <v>1.0</v>
      </c>
    </row>
    <row r="16026">
      <c r="A16026" s="1" t="s">
        <v>29</v>
      </c>
      <c r="B16026" s="1" t="s">
        <v>18972</v>
      </c>
      <c r="C16026" s="2" t="s">
        <v>18936</v>
      </c>
      <c r="D16026" s="1" t="s">
        <v>19</v>
      </c>
      <c r="E16026" s="3" t="str">
        <f>HYPERLINK("https://fyndiq.se/produkt/3793e0f6281f49f6/", "2-Pack Iphone 11 / XR - 9H Härdat Glass - Top Kvalitet")</f>
        <v>2-Pack Iphone 11 / XR - 9H Härdat Glass - Top Kvalitet</v>
      </c>
      <c r="F16026" s="1" t="s">
        <v>371</v>
      </c>
      <c r="G16026" s="1" t="s">
        <v>372</v>
      </c>
      <c r="H16026" s="1" t="s">
        <v>373</v>
      </c>
      <c r="I16026" s="1" t="s">
        <v>16</v>
      </c>
      <c r="J16026" s="1" t="s">
        <v>23</v>
      </c>
      <c r="K16026" s="1" t="s">
        <v>16</v>
      </c>
      <c r="L16026" s="1" t="s">
        <v>16</v>
      </c>
      <c r="M16026" s="1" t="s">
        <v>16</v>
      </c>
      <c r="N16026" s="1" t="s">
        <v>16</v>
      </c>
      <c r="O16026" s="1">
        <v>47.2</v>
      </c>
      <c r="P16026" s="1">
        <v>1.0</v>
      </c>
    </row>
    <row r="16027">
      <c r="A16027" s="1" t="s">
        <v>29</v>
      </c>
      <c r="B16027" s="1" t="s">
        <v>18973</v>
      </c>
      <c r="C16027" s="2" t="s">
        <v>18936</v>
      </c>
      <c r="D16027" s="1" t="s">
        <v>19</v>
      </c>
      <c r="E16027" s="3" t="str">
        <f>HYPERLINK("https://fyndiq.se/produkt/ffd808ba7c174af8/", "2-Pack Samsung S22 Skärmskydd &amp; 1-Pack linsskydd -Härdat Glas 9H")</f>
        <v>2-Pack Samsung S22 Skärmskydd &amp; 1-Pack linsskydd -Härdat Glas 9H</v>
      </c>
      <c r="F16027" s="1" t="s">
        <v>179</v>
      </c>
      <c r="G16027" s="1" t="s">
        <v>180</v>
      </c>
      <c r="H16027" s="1" t="s">
        <v>181</v>
      </c>
      <c r="I16027" s="1" t="s">
        <v>16</v>
      </c>
      <c r="J16027" s="1" t="s">
        <v>23</v>
      </c>
      <c r="K16027" s="1" t="s">
        <v>16</v>
      </c>
      <c r="L16027" s="1" t="s">
        <v>16</v>
      </c>
      <c r="M16027" s="1" t="s">
        <v>16</v>
      </c>
      <c r="N16027" s="1" t="s">
        <v>16</v>
      </c>
      <c r="O16027" s="1">
        <v>71.2</v>
      </c>
      <c r="P16027" s="1">
        <v>1.0</v>
      </c>
    </row>
    <row r="16028">
      <c r="A16028" s="1" t="s">
        <v>29</v>
      </c>
      <c r="B16028" s="1" t="s">
        <v>18974</v>
      </c>
      <c r="C16028" s="2" t="s">
        <v>18936</v>
      </c>
      <c r="D16028" s="1" t="s">
        <v>19</v>
      </c>
      <c r="E1602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6028" s="1" t="s">
        <v>722</v>
      </c>
      <c r="G16028" s="1" t="s">
        <v>723</v>
      </c>
      <c r="H16028" s="1" t="s">
        <v>724</v>
      </c>
      <c r="I16028" s="1" t="s">
        <v>16</v>
      </c>
      <c r="J16028" s="1" t="s">
        <v>23</v>
      </c>
      <c r="K16028" s="1" t="s">
        <v>16</v>
      </c>
      <c r="L16028" s="1" t="s">
        <v>16</v>
      </c>
      <c r="M16028" s="1" t="s">
        <v>16</v>
      </c>
      <c r="N16028" s="1" t="s">
        <v>16</v>
      </c>
      <c r="O16028" s="1">
        <v>79.2</v>
      </c>
      <c r="P16028" s="1">
        <v>1.0</v>
      </c>
    </row>
    <row r="16029">
      <c r="A16029" s="1" t="s">
        <v>29</v>
      </c>
      <c r="B16029" s="1" t="s">
        <v>18975</v>
      </c>
      <c r="C16029" s="2" t="s">
        <v>18936</v>
      </c>
      <c r="D16029" s="1" t="s">
        <v>19</v>
      </c>
      <c r="E16029" s="3" t="str">
        <f>HYPERLINK("https://fyndiq.se/produkt/cd12c16ee4d949e3/", "OnePlus 10 Pro 5G - Härdat Glas 9H - Super kvalitet 3D Skärmskydd")</f>
        <v>OnePlus 10 Pro 5G - Härdat Glas 9H - Super kvalitet 3D Skärmskydd</v>
      </c>
      <c r="F16029" s="1" t="s">
        <v>1221</v>
      </c>
      <c r="G16029" s="1" t="s">
        <v>1222</v>
      </c>
      <c r="H16029" s="1" t="s">
        <v>1223</v>
      </c>
      <c r="I16029" s="1" t="s">
        <v>16</v>
      </c>
      <c r="J16029" s="1" t="s">
        <v>23</v>
      </c>
      <c r="K16029" s="1" t="s">
        <v>16</v>
      </c>
      <c r="L16029" s="1" t="s">
        <v>16</v>
      </c>
      <c r="M16029" s="1" t="s">
        <v>16</v>
      </c>
      <c r="N16029" s="1" t="s">
        <v>16</v>
      </c>
      <c r="O16029" s="1">
        <v>63.2</v>
      </c>
      <c r="P16029" s="1">
        <v>1.0</v>
      </c>
    </row>
    <row r="16030">
      <c r="A16030" s="1" t="s">
        <v>29</v>
      </c>
      <c r="B16030" s="1" t="s">
        <v>18976</v>
      </c>
      <c r="C16030" s="2" t="s">
        <v>18936</v>
      </c>
      <c r="D16030" s="1" t="s">
        <v>19</v>
      </c>
      <c r="E1603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6030" s="1" t="s">
        <v>1383</v>
      </c>
      <c r="G16030" s="1" t="s">
        <v>1384</v>
      </c>
      <c r="H16030" s="1" t="s">
        <v>1385</v>
      </c>
      <c r="I16030" s="1" t="s">
        <v>16</v>
      </c>
      <c r="J16030" s="1" t="s">
        <v>23</v>
      </c>
      <c r="K16030" s="1" t="s">
        <v>16</v>
      </c>
      <c r="L16030" s="1" t="s">
        <v>16</v>
      </c>
      <c r="M16030" s="1" t="s">
        <v>16</v>
      </c>
      <c r="N16030" s="1" t="s">
        <v>16</v>
      </c>
      <c r="O16030" s="1">
        <v>79.2</v>
      </c>
      <c r="P16030" s="1">
        <v>1.0</v>
      </c>
    </row>
    <row r="16031">
      <c r="A16031" s="1" t="s">
        <v>29</v>
      </c>
      <c r="B16031" s="1" t="s">
        <v>18977</v>
      </c>
      <c r="C16031" s="2" t="s">
        <v>18936</v>
      </c>
      <c r="D16031" s="1" t="s">
        <v>19</v>
      </c>
      <c r="E16031" s="3" t="str">
        <f>HYPERLINK("https://fyndiq.se/produkt/5910cac12de9457e/", "2-Pack Samsung A33 (5G) Skärmskydd &amp; 1-Pack linsskydd - Härdat Glas 9H - Super kvalitet 3D")</f>
        <v>2-Pack Samsung A33 (5G) Skärmskydd &amp; 1-Pack linsskydd - Härdat Glas 9H - Super kvalitet 3D</v>
      </c>
      <c r="F16031" s="1" t="s">
        <v>2060</v>
      </c>
      <c r="G16031" s="1" t="s">
        <v>2061</v>
      </c>
      <c r="H16031" s="1" t="s">
        <v>2062</v>
      </c>
      <c r="I16031" s="1" t="s">
        <v>16</v>
      </c>
      <c r="J16031" s="1" t="s">
        <v>23</v>
      </c>
      <c r="K16031" s="1" t="s">
        <v>16</v>
      </c>
      <c r="L16031" s="1" t="s">
        <v>16</v>
      </c>
      <c r="M16031" s="1" t="s">
        <v>16</v>
      </c>
      <c r="N16031" s="1" t="s">
        <v>16</v>
      </c>
      <c r="O16031" s="1">
        <v>71.2</v>
      </c>
      <c r="P16031" s="1">
        <v>1.0</v>
      </c>
    </row>
    <row r="16032">
      <c r="A16032" s="1" t="s">
        <v>29</v>
      </c>
      <c r="B16032" s="1" t="s">
        <v>18978</v>
      </c>
      <c r="C16032" s="2" t="s">
        <v>18936</v>
      </c>
      <c r="D16032" s="1" t="s">
        <v>19</v>
      </c>
      <c r="E16032" s="3" t="str">
        <f>HYPERLINK("https://fyndiq.se/produkt/c90b30d5114944e3/", "2 Pack - Samsung S21 PLUS - 9H Härdat Glass - 3D Super Kvalitet")</f>
        <v>2 Pack - Samsung S21 PLUS - 9H Härdat Glass - 3D Super Kvalitet</v>
      </c>
      <c r="F16032" s="1" t="s">
        <v>4670</v>
      </c>
      <c r="G16032" s="1" t="s">
        <v>4671</v>
      </c>
      <c r="H16032" s="1" t="s">
        <v>4672</v>
      </c>
      <c r="I16032" s="1" t="s">
        <v>16</v>
      </c>
      <c r="J16032" s="1" t="s">
        <v>23</v>
      </c>
      <c r="K16032" s="1" t="s">
        <v>16</v>
      </c>
      <c r="L16032" s="1" t="s">
        <v>16</v>
      </c>
      <c r="M16032" s="1" t="s">
        <v>16</v>
      </c>
      <c r="N16032" s="1" t="s">
        <v>16</v>
      </c>
      <c r="O16032" s="1">
        <v>63.2</v>
      </c>
      <c r="P16032" s="1">
        <v>1.0</v>
      </c>
    </row>
    <row r="16033">
      <c r="A16033" s="1" t="s">
        <v>29</v>
      </c>
      <c r="B16033" s="1" t="s">
        <v>18979</v>
      </c>
      <c r="C16033" s="2" t="s">
        <v>18936</v>
      </c>
      <c r="D16033" s="1" t="s">
        <v>19</v>
      </c>
      <c r="E16033" s="3" t="str">
        <f>HYPERLINK("https://fyndiq.se/produkt/2e6d6ccc3daa4a17/", "2-Pack Privacy Samsung A32 5G Skärmskydd &amp; 1-Pack linsskydd - Härdat Glas 9H - Super kvalitet 3D")</f>
        <v>2-Pack Privacy Samsung A32 5G Skärmskydd &amp; 1-Pack linsskydd - Härdat Glas 9H - Super kvalitet 3D</v>
      </c>
      <c r="F16033" s="1" t="s">
        <v>323</v>
      </c>
      <c r="G16033" s="1" t="s">
        <v>324</v>
      </c>
      <c r="H16033" s="1" t="s">
        <v>325</v>
      </c>
      <c r="I16033" s="1" t="s">
        <v>16</v>
      </c>
      <c r="J16033" s="1" t="s">
        <v>23</v>
      </c>
      <c r="K16033" s="1" t="s">
        <v>16</v>
      </c>
      <c r="L16033" s="1" t="s">
        <v>16</v>
      </c>
      <c r="M16033" s="1" t="s">
        <v>16</v>
      </c>
      <c r="N16033" s="1" t="s">
        <v>16</v>
      </c>
      <c r="O16033" s="1">
        <v>87.2</v>
      </c>
      <c r="P16033" s="1">
        <v>1.0</v>
      </c>
    </row>
    <row r="16034">
      <c r="A16034" s="1" t="s">
        <v>29</v>
      </c>
      <c r="B16034" s="1" t="s">
        <v>18980</v>
      </c>
      <c r="C16034" s="2" t="s">
        <v>18936</v>
      </c>
      <c r="D16034" s="1" t="s">
        <v>19</v>
      </c>
      <c r="E16034" s="3" t="str">
        <f>HYPERLINK("https://fyndiq.se/produkt/76385b5bf26e45ed/", "1-Pack MOTOROLA MOTO E13 Skärmskydd - Härdat Glas 9H - Super kvalitet 3D")</f>
        <v>1-Pack MOTOROLA MOTO E13 Skärmskydd - Härdat Glas 9H - Super kvalitet 3D</v>
      </c>
      <c r="F16034" s="1" t="s">
        <v>11246</v>
      </c>
      <c r="G16034" s="1" t="s">
        <v>11247</v>
      </c>
      <c r="H16034" s="1" t="s">
        <v>11248</v>
      </c>
      <c r="I16034" s="1" t="s">
        <v>16</v>
      </c>
      <c r="J16034" s="1" t="s">
        <v>23</v>
      </c>
      <c r="K16034" s="1" t="s">
        <v>16</v>
      </c>
      <c r="L16034" s="1" t="s">
        <v>16</v>
      </c>
      <c r="M16034" s="1" t="s">
        <v>16</v>
      </c>
      <c r="N16034" s="1" t="s">
        <v>16</v>
      </c>
      <c r="O16034" s="1">
        <v>55.2</v>
      </c>
      <c r="P16034" s="1">
        <v>1.0</v>
      </c>
    </row>
    <row r="16035">
      <c r="A16035" s="1" t="s">
        <v>29</v>
      </c>
      <c r="B16035" s="1" t="s">
        <v>18981</v>
      </c>
      <c r="C16035" s="2" t="s">
        <v>18936</v>
      </c>
      <c r="D16035" s="1" t="s">
        <v>19</v>
      </c>
      <c r="E16035" s="3" t="str">
        <f>HYPERLINK("https://fyndiq.se/produkt/860c7ae305b54883/", "2 Pack Samsung S21 Ultra 5G - Härdat glas 9H - Super kvalitet 3D")</f>
        <v>2 Pack Samsung S21 Ultra 5G - Härdat glas 9H - Super kvalitet 3D</v>
      </c>
      <c r="F16035" s="1" t="s">
        <v>649</v>
      </c>
      <c r="G16035" s="1" t="s">
        <v>650</v>
      </c>
      <c r="H16035" s="1" t="s">
        <v>651</v>
      </c>
      <c r="I16035" s="1" t="s">
        <v>16</v>
      </c>
      <c r="J16035" s="1" t="s">
        <v>23</v>
      </c>
      <c r="K16035" s="1" t="s">
        <v>16</v>
      </c>
      <c r="L16035" s="1" t="s">
        <v>16</v>
      </c>
      <c r="M16035" s="1" t="s">
        <v>16</v>
      </c>
      <c r="N16035" s="1" t="s">
        <v>16</v>
      </c>
      <c r="O16035" s="1">
        <v>63.2</v>
      </c>
      <c r="P16035" s="1">
        <v>1.0</v>
      </c>
    </row>
    <row r="16036">
      <c r="A16036" s="1" t="s">
        <v>29</v>
      </c>
      <c r="B16036" s="1" t="s">
        <v>18982</v>
      </c>
      <c r="C16036" s="2" t="s">
        <v>18936</v>
      </c>
      <c r="D16036" s="1" t="s">
        <v>19</v>
      </c>
      <c r="E16036" s="3" t="str">
        <f>HYPERLINK("https://fyndiq.se/produkt/9f3f4d2de3c94916/", "2 Pack Samsung Galaxy S9 - Härdat glas-9H Super kvalitet 3D")</f>
        <v>2 Pack Samsung Galaxy S9 - Härdat glas-9H Super kvalitet 3D</v>
      </c>
      <c r="F16036" s="1" t="s">
        <v>1500</v>
      </c>
      <c r="G16036" s="1" t="s">
        <v>1501</v>
      </c>
      <c r="H16036" s="1" t="s">
        <v>1502</v>
      </c>
      <c r="I16036" s="1" t="s">
        <v>16</v>
      </c>
      <c r="J16036" s="1" t="s">
        <v>23</v>
      </c>
      <c r="K16036" s="1" t="s">
        <v>16</v>
      </c>
      <c r="L16036" s="1" t="s">
        <v>16</v>
      </c>
      <c r="M16036" s="1" t="s">
        <v>16</v>
      </c>
      <c r="N16036" s="1" t="s">
        <v>16</v>
      </c>
      <c r="O16036" s="1">
        <v>63.2</v>
      </c>
      <c r="P16036" s="1">
        <v>1.0</v>
      </c>
    </row>
    <row r="16037">
      <c r="A16037" s="1" t="s">
        <v>29</v>
      </c>
      <c r="B16037" s="1" t="s">
        <v>18983</v>
      </c>
      <c r="C16037" s="2" t="s">
        <v>18936</v>
      </c>
      <c r="D16037" s="1" t="s">
        <v>19</v>
      </c>
      <c r="E16037" s="3" t="str">
        <f>HYPERLINK("https://fyndiq.se/produkt/2a9c08e4daf04aed/", "2-Pack Xiaomi 12T Pro - Härdat Glas 9H - Super kvalitet 3D Skärmskydd")</f>
        <v>2-Pack Xiaomi 12T Pro - Härdat Glas 9H - Super kvalitet 3D Skärmskydd</v>
      </c>
      <c r="F16037" s="1" t="s">
        <v>376</v>
      </c>
      <c r="G16037" s="1" t="s">
        <v>377</v>
      </c>
      <c r="H16037" s="1" t="s">
        <v>378</v>
      </c>
      <c r="I16037" s="1" t="s">
        <v>16</v>
      </c>
      <c r="J16037" s="1" t="s">
        <v>23</v>
      </c>
      <c r="K16037" s="1" t="s">
        <v>16</v>
      </c>
      <c r="L16037" s="1" t="s">
        <v>16</v>
      </c>
      <c r="M16037" s="1" t="s">
        <v>16</v>
      </c>
      <c r="N16037" s="1" t="s">
        <v>16</v>
      </c>
      <c r="O16037" s="1">
        <v>63.2</v>
      </c>
      <c r="P16037" s="1">
        <v>1.0</v>
      </c>
    </row>
    <row r="16038">
      <c r="A16038" s="1" t="s">
        <v>29</v>
      </c>
      <c r="B16038" s="1" t="s">
        <v>18984</v>
      </c>
      <c r="C16038" s="2" t="s">
        <v>18936</v>
      </c>
      <c r="D16038" s="1" t="s">
        <v>19</v>
      </c>
      <c r="E1603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038" s="1" t="s">
        <v>258</v>
      </c>
      <c r="G16038" s="1" t="s">
        <v>259</v>
      </c>
      <c r="H16038" s="1" t="s">
        <v>260</v>
      </c>
      <c r="I16038" s="1" t="s">
        <v>16</v>
      </c>
      <c r="J16038" s="1" t="s">
        <v>23</v>
      </c>
      <c r="K16038" s="1" t="s">
        <v>16</v>
      </c>
      <c r="L16038" s="1" t="s">
        <v>16</v>
      </c>
      <c r="M16038" s="1" t="s">
        <v>16</v>
      </c>
      <c r="N16038" s="1" t="s">
        <v>16</v>
      </c>
      <c r="O16038" s="1">
        <v>63.2</v>
      </c>
      <c r="P16038" s="1">
        <v>1.0</v>
      </c>
    </row>
    <row r="16039">
      <c r="A16039" s="1" t="s">
        <v>29</v>
      </c>
      <c r="B16039" s="1" t="s">
        <v>18985</v>
      </c>
      <c r="C16039" s="2" t="s">
        <v>18936</v>
      </c>
      <c r="D16039" s="1" t="s">
        <v>19</v>
      </c>
      <c r="E16039" s="3" t="str">
        <f>HYPERLINK("https://fyndiq.se/produkt/3fee81d316cc43da/", "2-pack - iPhone 12 / 12 Pro - 9H Härdat Glass - Top Kvalitet")</f>
        <v>2-pack - iPhone 12 / 12 Pro - 9H Härdat Glass - Top Kvalitet</v>
      </c>
      <c r="F16039" s="1" t="s">
        <v>2499</v>
      </c>
      <c r="G16039" s="1" t="s">
        <v>2500</v>
      </c>
      <c r="H16039" s="1" t="s">
        <v>2067</v>
      </c>
      <c r="I16039" s="1" t="s">
        <v>16</v>
      </c>
      <c r="J16039" s="1" t="s">
        <v>23</v>
      </c>
      <c r="K16039" s="1" t="s">
        <v>16</v>
      </c>
      <c r="L16039" s="1" t="s">
        <v>16</v>
      </c>
      <c r="M16039" s="1" t="s">
        <v>16</v>
      </c>
      <c r="N16039" s="1" t="s">
        <v>16</v>
      </c>
      <c r="O16039" s="1">
        <v>47.2</v>
      </c>
      <c r="P16039" s="1">
        <v>1.0</v>
      </c>
    </row>
    <row r="16040">
      <c r="A16040" s="1" t="s">
        <v>29</v>
      </c>
      <c r="B16040" s="1" t="s">
        <v>18986</v>
      </c>
      <c r="C16040" s="2" t="s">
        <v>18936</v>
      </c>
      <c r="D16040" s="1" t="s">
        <v>19</v>
      </c>
      <c r="E16040" s="3" t="str">
        <f t="shared" ref="E16040:E16041" si="817">HYPERLINK("https://fyndiq.se/produkt/0a890dd972c4463d/", "2-Pack Samsung Galaxy A52s 5G - Härdat glas 9H - Super kvalitet")</f>
        <v>2-Pack Samsung Galaxy A52s 5G - Härdat glas 9H - Super kvalitet</v>
      </c>
      <c r="F16040" s="1" t="s">
        <v>442</v>
      </c>
      <c r="G16040" s="1" t="s">
        <v>443</v>
      </c>
      <c r="H16040" s="1" t="s">
        <v>444</v>
      </c>
      <c r="I16040" s="1" t="s">
        <v>16</v>
      </c>
      <c r="J16040" s="1" t="s">
        <v>23</v>
      </c>
      <c r="K16040" s="1" t="s">
        <v>16</v>
      </c>
      <c r="L16040" s="1" t="s">
        <v>16</v>
      </c>
      <c r="M16040" s="1" t="s">
        <v>16</v>
      </c>
      <c r="N16040" s="1" t="s">
        <v>16</v>
      </c>
      <c r="O16040" s="1">
        <v>63.2</v>
      </c>
      <c r="P16040" s="1">
        <v>1.0</v>
      </c>
    </row>
    <row r="16041">
      <c r="A16041" s="1" t="s">
        <v>29</v>
      </c>
      <c r="B16041" s="1" t="s">
        <v>18987</v>
      </c>
      <c r="C16041" s="2" t="s">
        <v>18936</v>
      </c>
      <c r="D16041" s="1" t="s">
        <v>19</v>
      </c>
      <c r="E16041" s="3" t="str">
        <f t="shared" si="817"/>
        <v>2-Pack Samsung Galaxy A52s 5G - Härdat glas 9H - Super kvalitet</v>
      </c>
      <c r="F16041" s="1" t="s">
        <v>442</v>
      </c>
      <c r="G16041" s="1" t="s">
        <v>443</v>
      </c>
      <c r="H16041" s="1" t="s">
        <v>444</v>
      </c>
      <c r="I16041" s="1" t="s">
        <v>16</v>
      </c>
      <c r="J16041" s="1" t="s">
        <v>23</v>
      </c>
      <c r="K16041" s="1" t="s">
        <v>16</v>
      </c>
      <c r="L16041" s="1" t="s">
        <v>16</v>
      </c>
      <c r="M16041" s="1" t="s">
        <v>16</v>
      </c>
      <c r="N16041" s="1" t="s">
        <v>16</v>
      </c>
      <c r="O16041" s="1">
        <v>63.2</v>
      </c>
      <c r="P16041" s="1">
        <v>1.0</v>
      </c>
    </row>
    <row r="16042">
      <c r="A16042" s="1" t="s">
        <v>29</v>
      </c>
      <c r="B16042" s="1" t="s">
        <v>18988</v>
      </c>
      <c r="C16042" s="2" t="s">
        <v>18936</v>
      </c>
      <c r="D16042" s="1" t="s">
        <v>19</v>
      </c>
      <c r="E16042" s="3" t="str">
        <f>HYPERLINK("https://fyndiq.se/produkt/5e95d5a9fc6f49e2/", "Huawei P30 Pro - Härdat glas 9H – 3D Super kvalitet")</f>
        <v>Huawei P30 Pro - Härdat glas 9H – 3D Super kvalitet</v>
      </c>
      <c r="F16042" s="1" t="s">
        <v>469</v>
      </c>
      <c r="G16042" s="1" t="s">
        <v>470</v>
      </c>
      <c r="H16042" s="1" t="s">
        <v>471</v>
      </c>
      <c r="I16042" s="1" t="s">
        <v>16</v>
      </c>
      <c r="J16042" s="1" t="s">
        <v>23</v>
      </c>
      <c r="K16042" s="1" t="s">
        <v>16</v>
      </c>
      <c r="L16042" s="1" t="s">
        <v>16</v>
      </c>
      <c r="M16042" s="1" t="s">
        <v>16</v>
      </c>
      <c r="N16042" s="1" t="s">
        <v>16</v>
      </c>
      <c r="O16042" s="1">
        <v>63.2</v>
      </c>
      <c r="P16042" s="1">
        <v>1.0</v>
      </c>
    </row>
    <row r="16043">
      <c r="A16043" s="1" t="s">
        <v>29</v>
      </c>
      <c r="B16043" s="1" t="s">
        <v>18989</v>
      </c>
      <c r="C16043" s="2" t="s">
        <v>18936</v>
      </c>
      <c r="D16043" s="1" t="s">
        <v>19</v>
      </c>
      <c r="E16043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6043" s="1" t="s">
        <v>1402</v>
      </c>
      <c r="G16043" s="1" t="s">
        <v>1403</v>
      </c>
      <c r="H16043" s="1" t="s">
        <v>1404</v>
      </c>
      <c r="I16043" s="1" t="s">
        <v>16</v>
      </c>
      <c r="J16043" s="1" t="s">
        <v>23</v>
      </c>
      <c r="K16043" s="1" t="s">
        <v>16</v>
      </c>
      <c r="L16043" s="1" t="s">
        <v>16</v>
      </c>
      <c r="M16043" s="1" t="s">
        <v>16</v>
      </c>
      <c r="N16043" s="1" t="s">
        <v>16</v>
      </c>
      <c r="O16043" s="1">
        <v>71.2</v>
      </c>
      <c r="P16043" s="1">
        <v>1.0</v>
      </c>
    </row>
    <row r="16044">
      <c r="A16044" s="1" t="s">
        <v>29</v>
      </c>
      <c r="B16044" s="1" t="s">
        <v>18990</v>
      </c>
      <c r="C16044" s="2" t="s">
        <v>18936</v>
      </c>
      <c r="D16044" s="1" t="s">
        <v>19</v>
      </c>
      <c r="E16044" s="3" t="str">
        <f>HYPERLINK("https://fyndiq.se/produkt/ef10e4ba492c46df/", "2-Pack Samsung S23 FE 5G - 9H Härdat Glass - Super Kvalitet 3D")</f>
        <v>2-Pack Samsung S23 FE 5G - 9H Härdat Glass - Super Kvalitet 3D</v>
      </c>
      <c r="F16044" s="1" t="s">
        <v>2521</v>
      </c>
      <c r="G16044" s="1" t="s">
        <v>2522</v>
      </c>
      <c r="H16044" s="1" t="s">
        <v>2523</v>
      </c>
      <c r="I16044" s="1" t="s">
        <v>16</v>
      </c>
      <c r="J16044" s="1" t="s">
        <v>23</v>
      </c>
      <c r="K16044" s="1" t="s">
        <v>16</v>
      </c>
      <c r="L16044" s="1" t="s">
        <v>16</v>
      </c>
      <c r="M16044" s="1" t="s">
        <v>16</v>
      </c>
      <c r="N16044" s="1" t="s">
        <v>16</v>
      </c>
      <c r="O16044" s="1">
        <v>63.2</v>
      </c>
      <c r="P16044" s="1">
        <v>1.0</v>
      </c>
    </row>
    <row r="16045">
      <c r="A16045" s="1" t="s">
        <v>29</v>
      </c>
      <c r="B16045" s="1" t="s">
        <v>18991</v>
      </c>
      <c r="C16045" s="2" t="s">
        <v>18936</v>
      </c>
      <c r="D16045" s="1" t="s">
        <v>19</v>
      </c>
      <c r="E16045" s="3" t="str">
        <f t="shared" ref="E16045:E16047" si="818">HYPERLINK("https://fyndiq.se/produkt/416415a768684efb/", "2-Pack Samsung Galaxy S21 5G - 9H Härdat Glas - HD")</f>
        <v>2-Pack Samsung Galaxy S21 5G - 9H Härdat Glas - HD</v>
      </c>
      <c r="F16045" s="1" t="s">
        <v>39</v>
      </c>
      <c r="G16045" s="1" t="s">
        <v>40</v>
      </c>
      <c r="H16045" s="1" t="s">
        <v>41</v>
      </c>
      <c r="I16045" s="1" t="s">
        <v>16</v>
      </c>
      <c r="J16045" s="1" t="s">
        <v>23</v>
      </c>
      <c r="K16045" s="1" t="s">
        <v>16</v>
      </c>
      <c r="L16045" s="1" t="s">
        <v>16</v>
      </c>
      <c r="M16045" s="1" t="s">
        <v>16</v>
      </c>
      <c r="N16045" s="1" t="s">
        <v>16</v>
      </c>
      <c r="O16045" s="1">
        <v>63.2</v>
      </c>
      <c r="P16045" s="1">
        <v>1.0</v>
      </c>
    </row>
    <row r="16046">
      <c r="A16046" s="1" t="s">
        <v>29</v>
      </c>
      <c r="B16046" s="1" t="s">
        <v>18992</v>
      </c>
      <c r="C16046" s="2" t="s">
        <v>18936</v>
      </c>
      <c r="D16046" s="1" t="s">
        <v>19</v>
      </c>
      <c r="E16046" s="3" t="str">
        <f t="shared" si="818"/>
        <v>2-Pack Samsung Galaxy S21 5G - 9H Härdat Glas - HD</v>
      </c>
      <c r="F16046" s="1" t="s">
        <v>39</v>
      </c>
      <c r="G16046" s="1" t="s">
        <v>40</v>
      </c>
      <c r="H16046" s="1" t="s">
        <v>41</v>
      </c>
      <c r="I16046" s="1" t="s">
        <v>16</v>
      </c>
      <c r="J16046" s="1" t="s">
        <v>23</v>
      </c>
      <c r="K16046" s="1" t="s">
        <v>16</v>
      </c>
      <c r="L16046" s="1" t="s">
        <v>16</v>
      </c>
      <c r="M16046" s="1" t="s">
        <v>16</v>
      </c>
      <c r="N16046" s="1" t="s">
        <v>16</v>
      </c>
      <c r="O16046" s="1">
        <v>63.2</v>
      </c>
      <c r="P16046" s="1">
        <v>1.0</v>
      </c>
    </row>
    <row r="16047">
      <c r="A16047" s="1" t="s">
        <v>29</v>
      </c>
      <c r="B16047" s="1" t="s">
        <v>18993</v>
      </c>
      <c r="C16047" s="2" t="s">
        <v>18936</v>
      </c>
      <c r="D16047" s="1" t="s">
        <v>19</v>
      </c>
      <c r="E16047" s="3" t="str">
        <f t="shared" si="818"/>
        <v>2-Pack Samsung Galaxy S21 5G - 9H Härdat Glas - HD</v>
      </c>
      <c r="F16047" s="1" t="s">
        <v>39</v>
      </c>
      <c r="G16047" s="1" t="s">
        <v>40</v>
      </c>
      <c r="H16047" s="1" t="s">
        <v>41</v>
      </c>
      <c r="I16047" s="1" t="s">
        <v>16</v>
      </c>
      <c r="J16047" s="1" t="s">
        <v>23</v>
      </c>
      <c r="K16047" s="1" t="s">
        <v>16</v>
      </c>
      <c r="L16047" s="1" t="s">
        <v>16</v>
      </c>
      <c r="M16047" s="1" t="s">
        <v>16</v>
      </c>
      <c r="N16047" s="1" t="s">
        <v>16</v>
      </c>
      <c r="O16047" s="1">
        <v>63.2</v>
      </c>
      <c r="P16047" s="1">
        <v>1.0</v>
      </c>
    </row>
    <row r="16048">
      <c r="A16048" s="1" t="s">
        <v>29</v>
      </c>
      <c r="B16048" s="1" t="s">
        <v>18994</v>
      </c>
      <c r="C16048" s="2" t="s">
        <v>18936</v>
      </c>
      <c r="D16048" s="1" t="s">
        <v>19</v>
      </c>
      <c r="E16048" s="3" t="str">
        <f>HYPERLINK("https://fyndiq.se/produkt/17eb3a8226844bc8/", "2-Pack Sony Xperia 1 III - Härdat glas 9H - Super Kvalitet 3D")</f>
        <v>2-Pack Sony Xperia 1 III - Härdat glas 9H - Super Kvalitet 3D</v>
      </c>
      <c r="F16048" s="1" t="s">
        <v>2344</v>
      </c>
      <c r="G16048" s="1" t="s">
        <v>2345</v>
      </c>
      <c r="H16048" s="1" t="s">
        <v>2346</v>
      </c>
      <c r="I16048" s="1" t="s">
        <v>16</v>
      </c>
      <c r="J16048" s="1" t="s">
        <v>23</v>
      </c>
      <c r="K16048" s="1" t="s">
        <v>16</v>
      </c>
      <c r="L16048" s="1" t="s">
        <v>16</v>
      </c>
      <c r="M16048" s="1" t="s">
        <v>16</v>
      </c>
      <c r="N16048" s="1" t="s">
        <v>16</v>
      </c>
      <c r="O16048" s="1">
        <v>63.2</v>
      </c>
      <c r="P16048" s="1">
        <v>1.0</v>
      </c>
    </row>
    <row r="16049">
      <c r="A16049" s="1" t="s">
        <v>29</v>
      </c>
      <c r="B16049" s="1" t="s">
        <v>18995</v>
      </c>
      <c r="C16049" s="2" t="s">
        <v>18936</v>
      </c>
      <c r="D16049" s="1" t="s">
        <v>19</v>
      </c>
      <c r="E16049" s="3" t="str">
        <f>HYPERLINK("https://fyndiq.se/produkt/e109ac2b3be24e85/", "2 Pack iPhone XS Max - 9H Härdat Glass - Super kvalitet 3D")</f>
        <v>2 Pack iPhone XS Max - 9H Härdat Glass - Super kvalitet 3D</v>
      </c>
      <c r="F16049" s="1" t="s">
        <v>10528</v>
      </c>
      <c r="G16049" s="1" t="s">
        <v>10529</v>
      </c>
      <c r="H16049" s="1" t="s">
        <v>10530</v>
      </c>
      <c r="I16049" s="1" t="s">
        <v>16</v>
      </c>
      <c r="J16049" s="1" t="s">
        <v>23</v>
      </c>
      <c r="K16049" s="1" t="s">
        <v>16</v>
      </c>
      <c r="L16049" s="1" t="s">
        <v>16</v>
      </c>
      <c r="M16049" s="1" t="s">
        <v>16</v>
      </c>
      <c r="N16049" s="1" t="s">
        <v>16</v>
      </c>
      <c r="O16049" s="1">
        <v>47.2</v>
      </c>
      <c r="P16049" s="1">
        <v>1.0</v>
      </c>
    </row>
    <row r="16050">
      <c r="A16050" s="1" t="s">
        <v>29</v>
      </c>
      <c r="B16050" s="1" t="s">
        <v>18996</v>
      </c>
      <c r="C16050" s="2" t="s">
        <v>18936</v>
      </c>
      <c r="D16050" s="1" t="s">
        <v>19</v>
      </c>
      <c r="E16050" s="3" t="str">
        <f>HYPERLINK("https://fyndiq.se/produkt/44f3cfd52e0f4e86/", "Apple Watch 45mm – Härdat glas 9H – Super kvalitet 3D Skärmskydd")</f>
        <v>Apple Watch 45mm – Härdat glas 9H – Super kvalitet 3D Skärmskydd</v>
      </c>
      <c r="F16050" s="1" t="s">
        <v>568</v>
      </c>
      <c r="G16050" s="1" t="s">
        <v>569</v>
      </c>
      <c r="H16050" s="1" t="s">
        <v>570</v>
      </c>
      <c r="I16050" s="1" t="s">
        <v>16</v>
      </c>
      <c r="J16050" s="1" t="s">
        <v>23</v>
      </c>
      <c r="K16050" s="1" t="s">
        <v>16</v>
      </c>
      <c r="L16050" s="1" t="s">
        <v>16</v>
      </c>
      <c r="M16050" s="1" t="s">
        <v>16</v>
      </c>
      <c r="N16050" s="1" t="s">
        <v>16</v>
      </c>
      <c r="O16050" s="1">
        <v>47.2</v>
      </c>
      <c r="P16050" s="1">
        <v>1.0</v>
      </c>
    </row>
    <row r="16051">
      <c r="A16051" s="1" t="s">
        <v>29</v>
      </c>
      <c r="B16051" s="1" t="s">
        <v>18997</v>
      </c>
      <c r="C16051" s="2" t="s">
        <v>18936</v>
      </c>
      <c r="D16051" s="1" t="s">
        <v>19</v>
      </c>
      <c r="E16051" s="3" t="str">
        <f t="shared" ref="E16051:E16053" si="819">HYPERLINK("https://fyndiq.se/produkt/4bbb3fa8e0b44286/", "2-Pack XIAOMI REDMI 13C Skärmskydd - Härdat Glas 9H - Super kvalitet 3D")</f>
        <v>2-Pack XIAOMI REDMI 13C Skärmskydd - Härdat Glas 9H - Super kvalitet 3D</v>
      </c>
      <c r="F16051" s="1" t="s">
        <v>103</v>
      </c>
      <c r="G16051" s="1" t="s">
        <v>104</v>
      </c>
      <c r="H16051" s="1" t="s">
        <v>105</v>
      </c>
      <c r="I16051" s="1" t="s">
        <v>16</v>
      </c>
      <c r="J16051" s="1" t="s">
        <v>23</v>
      </c>
      <c r="K16051" s="1" t="s">
        <v>16</v>
      </c>
      <c r="L16051" s="1" t="s">
        <v>16</v>
      </c>
      <c r="M16051" s="1" t="s">
        <v>16</v>
      </c>
      <c r="N16051" s="1" t="s">
        <v>16</v>
      </c>
      <c r="O16051" s="1">
        <v>63.2</v>
      </c>
      <c r="P16051" s="1">
        <v>1.0</v>
      </c>
    </row>
    <row r="16052">
      <c r="A16052" s="1" t="s">
        <v>29</v>
      </c>
      <c r="B16052" s="1" t="s">
        <v>18998</v>
      </c>
      <c r="C16052" s="2" t="s">
        <v>18936</v>
      </c>
      <c r="D16052" s="1" t="s">
        <v>19</v>
      </c>
      <c r="E16052" s="3" t="str">
        <f t="shared" si="819"/>
        <v>2-Pack XIAOMI REDMI 13C Skärmskydd - Härdat Glas 9H - Super kvalitet 3D</v>
      </c>
      <c r="F16052" s="1" t="s">
        <v>103</v>
      </c>
      <c r="G16052" s="1" t="s">
        <v>104</v>
      </c>
      <c r="H16052" s="1" t="s">
        <v>105</v>
      </c>
      <c r="I16052" s="1" t="s">
        <v>16</v>
      </c>
      <c r="J16052" s="1" t="s">
        <v>23</v>
      </c>
      <c r="K16052" s="1" t="s">
        <v>16</v>
      </c>
      <c r="L16052" s="1" t="s">
        <v>16</v>
      </c>
      <c r="M16052" s="1" t="s">
        <v>16</v>
      </c>
      <c r="N16052" s="1" t="s">
        <v>16</v>
      </c>
      <c r="O16052" s="1">
        <v>63.2</v>
      </c>
      <c r="P16052" s="1">
        <v>1.0</v>
      </c>
    </row>
    <row r="16053">
      <c r="A16053" s="1" t="s">
        <v>29</v>
      </c>
      <c r="B16053" s="1" t="s">
        <v>18999</v>
      </c>
      <c r="C16053" s="2" t="s">
        <v>18936</v>
      </c>
      <c r="D16053" s="1" t="s">
        <v>19</v>
      </c>
      <c r="E16053" s="3" t="str">
        <f t="shared" si="819"/>
        <v>2-Pack XIAOMI REDMI 13C Skärmskydd - Härdat Glas 9H - Super kvalitet 3D</v>
      </c>
      <c r="F16053" s="1" t="s">
        <v>103</v>
      </c>
      <c r="G16053" s="1" t="s">
        <v>104</v>
      </c>
      <c r="H16053" s="1" t="s">
        <v>105</v>
      </c>
      <c r="I16053" s="1" t="s">
        <v>16</v>
      </c>
      <c r="J16053" s="1" t="s">
        <v>23</v>
      </c>
      <c r="K16053" s="1" t="s">
        <v>16</v>
      </c>
      <c r="L16053" s="1" t="s">
        <v>16</v>
      </c>
      <c r="M16053" s="1" t="s">
        <v>16</v>
      </c>
      <c r="N16053" s="1" t="s">
        <v>16</v>
      </c>
      <c r="O16053" s="1">
        <v>63.2</v>
      </c>
      <c r="P16053" s="1">
        <v>1.0</v>
      </c>
    </row>
    <row r="16054">
      <c r="A16054" s="1" t="s">
        <v>29</v>
      </c>
      <c r="B16054" s="1" t="s">
        <v>19000</v>
      </c>
      <c r="C16054" s="2" t="s">
        <v>18936</v>
      </c>
      <c r="D16054" s="1" t="s">
        <v>19</v>
      </c>
      <c r="E16054" s="3" t="str">
        <f>HYPERLINK("https://fyndiq.se/produkt/8d7960028c1a40a4/", "2 Pack Xiaomi 11T Pro 5G - Härdat glas 9H - Super kvalitet 3D")</f>
        <v>2 Pack Xiaomi 11T Pro 5G - Härdat glas 9H - Super kvalitet 3D</v>
      </c>
      <c r="F16054" s="1" t="s">
        <v>112</v>
      </c>
      <c r="G16054" s="1" t="s">
        <v>113</v>
      </c>
      <c r="H16054" s="1" t="s">
        <v>114</v>
      </c>
      <c r="I16054" s="1" t="s">
        <v>16</v>
      </c>
      <c r="J16054" s="1" t="s">
        <v>23</v>
      </c>
      <c r="K16054" s="1" t="s">
        <v>16</v>
      </c>
      <c r="L16054" s="1" t="s">
        <v>16</v>
      </c>
      <c r="M16054" s="1" t="s">
        <v>16</v>
      </c>
      <c r="N16054" s="1" t="s">
        <v>16</v>
      </c>
      <c r="O16054" s="1">
        <v>63.2</v>
      </c>
      <c r="P16054" s="1">
        <v>1.0</v>
      </c>
    </row>
    <row r="16055">
      <c r="A16055" s="1" t="s">
        <v>29</v>
      </c>
      <c r="B16055" s="1" t="s">
        <v>19001</v>
      </c>
      <c r="C16055" s="2" t="s">
        <v>18936</v>
      </c>
      <c r="D16055" s="1" t="s">
        <v>19</v>
      </c>
      <c r="E16055" s="3" t="str">
        <f>HYPERLINK("https://fyndiq.se/produkt/13e76851ca504320/", "2-Pack Samsung Galaxy S22 Ultra - Härdat glas 9H - Top kvalitet")</f>
        <v>2-Pack Samsung Galaxy S22 Ultra - Härdat glas 9H - Top kvalitet</v>
      </c>
      <c r="F16055" s="1" t="s">
        <v>140</v>
      </c>
      <c r="G16055" s="1" t="s">
        <v>141</v>
      </c>
      <c r="H16055" s="1" t="s">
        <v>142</v>
      </c>
      <c r="I16055" s="1" t="s">
        <v>16</v>
      </c>
      <c r="J16055" s="1" t="s">
        <v>23</v>
      </c>
      <c r="K16055" s="1" t="s">
        <v>16</v>
      </c>
      <c r="L16055" s="1" t="s">
        <v>16</v>
      </c>
      <c r="M16055" s="1" t="s">
        <v>16</v>
      </c>
      <c r="N16055" s="1" t="s">
        <v>16</v>
      </c>
      <c r="O16055" s="1">
        <v>63.2</v>
      </c>
      <c r="P16055" s="1">
        <v>1.0</v>
      </c>
    </row>
    <row r="16056">
      <c r="A16056" s="1" t="s">
        <v>29</v>
      </c>
      <c r="B16056" s="1" t="s">
        <v>19002</v>
      </c>
      <c r="C16056" s="2" t="s">
        <v>18936</v>
      </c>
      <c r="D16056" s="1" t="s">
        <v>19</v>
      </c>
      <c r="E16056" s="3" t="str">
        <f>HYPERLINK("https://fyndiq.se/produkt/38eeb835ef574a59/", "2-Pack OnePlus 11 - Härdat glas 9H - Super kvalitet 3D Skärmskydd")</f>
        <v>2-Pack OnePlus 11 - Härdat glas 9H - Super kvalitet 3D Skärmskydd</v>
      </c>
      <c r="F16056" s="1" t="s">
        <v>2031</v>
      </c>
      <c r="G16056" s="1" t="s">
        <v>2032</v>
      </c>
      <c r="H16056" s="1" t="s">
        <v>2033</v>
      </c>
      <c r="I16056" s="1" t="s">
        <v>16</v>
      </c>
      <c r="J16056" s="1" t="s">
        <v>23</v>
      </c>
      <c r="K16056" s="1" t="s">
        <v>16</v>
      </c>
      <c r="L16056" s="1" t="s">
        <v>16</v>
      </c>
      <c r="M16056" s="1" t="s">
        <v>16</v>
      </c>
      <c r="N16056" s="1" t="s">
        <v>16</v>
      </c>
      <c r="O16056" s="1">
        <v>79.2</v>
      </c>
      <c r="P16056" s="1">
        <v>1.0</v>
      </c>
    </row>
    <row r="16057">
      <c r="A16057" s="1" t="s">
        <v>29</v>
      </c>
      <c r="B16057" s="1" t="s">
        <v>19003</v>
      </c>
      <c r="C16057" s="2" t="s">
        <v>19004</v>
      </c>
      <c r="D16057" s="1" t="s">
        <v>19</v>
      </c>
      <c r="E16057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6057" s="1" t="s">
        <v>1170</v>
      </c>
      <c r="G16057" s="1" t="s">
        <v>1171</v>
      </c>
      <c r="H16057" s="1" t="s">
        <v>1172</v>
      </c>
      <c r="I16057" s="1" t="s">
        <v>16</v>
      </c>
      <c r="J16057" s="1" t="s">
        <v>23</v>
      </c>
      <c r="K16057" s="1" t="s">
        <v>16</v>
      </c>
      <c r="L16057" s="1" t="s">
        <v>16</v>
      </c>
      <c r="M16057" s="1" t="s">
        <v>16</v>
      </c>
      <c r="N16057" s="1" t="s">
        <v>16</v>
      </c>
      <c r="O16057" s="1">
        <v>47.2</v>
      </c>
      <c r="P16057" s="1">
        <v>1.0</v>
      </c>
    </row>
    <row r="16058">
      <c r="A16058" s="1" t="s">
        <v>29</v>
      </c>
      <c r="B16058" s="1" t="s">
        <v>19005</v>
      </c>
      <c r="C16058" s="2" t="s">
        <v>19004</v>
      </c>
      <c r="D16058" s="1" t="s">
        <v>19</v>
      </c>
      <c r="E16058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058" s="1" t="s">
        <v>47</v>
      </c>
      <c r="G16058" s="2" t="s">
        <v>48</v>
      </c>
      <c r="H16058" s="1" t="s">
        <v>49</v>
      </c>
      <c r="I16058" s="1" t="s">
        <v>16</v>
      </c>
      <c r="J16058" s="1" t="s">
        <v>23</v>
      </c>
      <c r="K16058" s="1" t="s">
        <v>16</v>
      </c>
      <c r="L16058" s="1" t="s">
        <v>16</v>
      </c>
      <c r="M16058" s="1" t="s">
        <v>16</v>
      </c>
      <c r="N16058" s="1" t="s">
        <v>16</v>
      </c>
      <c r="O16058" s="1">
        <v>183.2</v>
      </c>
      <c r="P16058" s="1">
        <v>1.0</v>
      </c>
    </row>
    <row r="16059">
      <c r="A16059" s="1" t="s">
        <v>29</v>
      </c>
      <c r="B16059" s="1" t="s">
        <v>19006</v>
      </c>
      <c r="C16059" s="2" t="s">
        <v>19004</v>
      </c>
      <c r="D16059" s="1" t="s">
        <v>19</v>
      </c>
      <c r="E16059" s="3" t="str">
        <f>HYPERLINK("https://fyndiq.se/produkt/4c175ce77fca4f3f/", "Skärmskydd Iphone 13 Pro - Härdat glas 9H - Hög kvalitet")</f>
        <v>Skärmskydd Iphone 13 Pro - Härdat glas 9H - Hög kvalitet</v>
      </c>
      <c r="F16059" s="1" t="s">
        <v>5741</v>
      </c>
      <c r="G16059" s="1" t="s">
        <v>5742</v>
      </c>
      <c r="H16059" s="1" t="s">
        <v>5743</v>
      </c>
      <c r="I16059" s="1" t="s">
        <v>16</v>
      </c>
      <c r="J16059" s="1" t="s">
        <v>23</v>
      </c>
      <c r="K16059" s="1" t="s">
        <v>16</v>
      </c>
      <c r="L16059" s="1" t="s">
        <v>16</v>
      </c>
      <c r="M16059" s="1" t="s">
        <v>16</v>
      </c>
      <c r="N16059" s="1" t="s">
        <v>16</v>
      </c>
      <c r="O16059" s="1">
        <v>39.2</v>
      </c>
      <c r="P16059" s="1">
        <v>1.0</v>
      </c>
    </row>
    <row r="16060">
      <c r="A16060" s="1" t="s">
        <v>29</v>
      </c>
      <c r="B16060" s="1" t="s">
        <v>19007</v>
      </c>
      <c r="C16060" s="2" t="s">
        <v>19004</v>
      </c>
      <c r="D16060" s="1" t="s">
        <v>19</v>
      </c>
      <c r="E16060" s="3" t="str">
        <f>HYPERLINK("https://fyndiq.se/produkt/086632d3c270401a/", "Iphone 7/8 härdat glas med dammsäker nät - Svart")</f>
        <v>Iphone 7/8 härdat glas med dammsäker nät - Svart</v>
      </c>
      <c r="F16060" s="1" t="s">
        <v>12617</v>
      </c>
      <c r="G16060" s="1" t="s">
        <v>12618</v>
      </c>
      <c r="H16060" s="1" t="s">
        <v>12619</v>
      </c>
      <c r="I16060" s="1" t="s">
        <v>16</v>
      </c>
      <c r="J16060" s="1" t="s">
        <v>23</v>
      </c>
      <c r="K16060" s="1" t="s">
        <v>16</v>
      </c>
      <c r="L16060" s="1" t="s">
        <v>16</v>
      </c>
      <c r="M16060" s="1" t="s">
        <v>16</v>
      </c>
      <c r="N16060" s="1" t="s">
        <v>16</v>
      </c>
      <c r="O16060" s="1">
        <v>39.2</v>
      </c>
      <c r="P16060" s="1">
        <v>1.0</v>
      </c>
    </row>
    <row r="16061">
      <c r="A16061" s="1" t="s">
        <v>29</v>
      </c>
      <c r="B16061" s="1" t="s">
        <v>19008</v>
      </c>
      <c r="C16061" s="2" t="s">
        <v>19004</v>
      </c>
      <c r="D16061" s="1" t="s">
        <v>19</v>
      </c>
      <c r="E16061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6061" s="1" t="s">
        <v>4298</v>
      </c>
      <c r="G16061" s="1" t="s">
        <v>4299</v>
      </c>
      <c r="H16061" s="1" t="s">
        <v>4300</v>
      </c>
      <c r="I16061" s="1" t="s">
        <v>16</v>
      </c>
      <c r="J16061" s="1" t="s">
        <v>23</v>
      </c>
      <c r="K16061" s="1" t="s">
        <v>16</v>
      </c>
      <c r="L16061" s="1" t="s">
        <v>16</v>
      </c>
      <c r="M16061" s="1" t="s">
        <v>16</v>
      </c>
      <c r="N16061" s="1" t="s">
        <v>16</v>
      </c>
      <c r="O16061" s="1">
        <v>151.2</v>
      </c>
      <c r="P16061" s="1">
        <v>1.0</v>
      </c>
    </row>
    <row r="16062">
      <c r="A16062" s="1" t="s">
        <v>29</v>
      </c>
      <c r="B16062" s="1" t="s">
        <v>19009</v>
      </c>
      <c r="C16062" s="2" t="s">
        <v>19004</v>
      </c>
      <c r="D16062" s="1" t="s">
        <v>19</v>
      </c>
      <c r="E16062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6062" s="1" t="s">
        <v>7053</v>
      </c>
      <c r="G16062" s="1" t="s">
        <v>7054</v>
      </c>
      <c r="H16062" s="1" t="s">
        <v>7055</v>
      </c>
      <c r="I16062" s="1" t="s">
        <v>16</v>
      </c>
      <c r="J16062" s="1" t="s">
        <v>23</v>
      </c>
      <c r="K16062" s="1" t="s">
        <v>16</v>
      </c>
      <c r="L16062" s="1" t="s">
        <v>16</v>
      </c>
      <c r="M16062" s="1" t="s">
        <v>16</v>
      </c>
      <c r="N16062" s="1" t="s">
        <v>16</v>
      </c>
      <c r="O16062" s="1">
        <v>79.2</v>
      </c>
      <c r="P16062" s="1">
        <v>1.0</v>
      </c>
    </row>
    <row r="16063">
      <c r="A16063" s="1" t="s">
        <v>29</v>
      </c>
      <c r="B16063" s="1" t="s">
        <v>19010</v>
      </c>
      <c r="C16063" s="2" t="s">
        <v>19004</v>
      </c>
      <c r="D16063" s="1" t="s">
        <v>19</v>
      </c>
      <c r="E16063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6063" s="1" t="s">
        <v>4298</v>
      </c>
      <c r="G16063" s="1" t="s">
        <v>4299</v>
      </c>
      <c r="H16063" s="1" t="s">
        <v>4300</v>
      </c>
      <c r="I16063" s="1" t="s">
        <v>16</v>
      </c>
      <c r="J16063" s="1" t="s">
        <v>23</v>
      </c>
      <c r="K16063" s="1" t="s">
        <v>16</v>
      </c>
      <c r="L16063" s="1" t="s">
        <v>16</v>
      </c>
      <c r="M16063" s="1" t="s">
        <v>16</v>
      </c>
      <c r="N16063" s="1" t="s">
        <v>16</v>
      </c>
      <c r="O16063" s="1">
        <v>151.2</v>
      </c>
      <c r="P16063" s="1">
        <v>1.0</v>
      </c>
    </row>
    <row r="16064">
      <c r="A16064" s="1" t="s">
        <v>29</v>
      </c>
      <c r="B16064" s="1" t="s">
        <v>19011</v>
      </c>
      <c r="C16064" s="2" t="s">
        <v>19004</v>
      </c>
      <c r="D16064" s="1" t="s">
        <v>19</v>
      </c>
      <c r="E16064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6064" s="1" t="s">
        <v>3720</v>
      </c>
      <c r="G16064" s="1" t="s">
        <v>3721</v>
      </c>
      <c r="H16064" s="1" t="s">
        <v>3722</v>
      </c>
      <c r="I16064" s="1" t="s">
        <v>16</v>
      </c>
      <c r="J16064" s="1" t="s">
        <v>23</v>
      </c>
      <c r="K16064" s="1" t="s">
        <v>16</v>
      </c>
      <c r="L16064" s="1" t="s">
        <v>16</v>
      </c>
      <c r="M16064" s="1" t="s">
        <v>16</v>
      </c>
      <c r="N16064" s="1" t="s">
        <v>16</v>
      </c>
      <c r="O16064" s="1">
        <v>87.2</v>
      </c>
      <c r="P16064" s="1">
        <v>1.0</v>
      </c>
    </row>
    <row r="16065">
      <c r="A16065" s="1" t="s">
        <v>29</v>
      </c>
      <c r="B16065" s="1" t="s">
        <v>19012</v>
      </c>
      <c r="C16065" s="2" t="s">
        <v>19004</v>
      </c>
      <c r="D16065" s="1" t="s">
        <v>19</v>
      </c>
      <c r="E16065" s="3" t="str">
        <f>HYPERLINK("https://fyndiq.se/produkt/e20f90eb01e04363/", "2-Pack Google Pixel 7 Skärmskydd &amp; 2-Pack linsskydd - Härdat Glas 9H - Super kvalitet 3D")</f>
        <v>2-Pack Google Pixel 7 Skärmskydd &amp; 2-Pack linsskydd - Härdat Glas 9H - Super kvalitet 3D</v>
      </c>
      <c r="F16065" s="1" t="s">
        <v>6675</v>
      </c>
      <c r="G16065" s="1" t="s">
        <v>6676</v>
      </c>
      <c r="H16065" s="1" t="s">
        <v>6677</v>
      </c>
      <c r="I16065" s="1" t="s">
        <v>16</v>
      </c>
      <c r="J16065" s="1" t="s">
        <v>23</v>
      </c>
      <c r="K16065" s="1" t="s">
        <v>16</v>
      </c>
      <c r="L16065" s="1" t="s">
        <v>16</v>
      </c>
      <c r="M16065" s="1" t="s">
        <v>16</v>
      </c>
      <c r="N16065" s="1" t="s">
        <v>16</v>
      </c>
      <c r="O16065" s="1">
        <v>79.2</v>
      </c>
      <c r="P16065" s="1">
        <v>1.0</v>
      </c>
    </row>
    <row r="16066">
      <c r="A16066" s="1" t="s">
        <v>29</v>
      </c>
      <c r="B16066" s="1" t="s">
        <v>19013</v>
      </c>
      <c r="C16066" s="2" t="s">
        <v>19004</v>
      </c>
      <c r="D16066" s="1" t="s">
        <v>19</v>
      </c>
      <c r="E16066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6066" s="1" t="s">
        <v>772</v>
      </c>
      <c r="G16066" s="1" t="s">
        <v>773</v>
      </c>
      <c r="H16066" s="1" t="s">
        <v>774</v>
      </c>
      <c r="I16066" s="1" t="s">
        <v>16</v>
      </c>
      <c r="J16066" s="1" t="s">
        <v>23</v>
      </c>
      <c r="K16066" s="1" t="s">
        <v>16</v>
      </c>
      <c r="L16066" s="1" t="s">
        <v>16</v>
      </c>
      <c r="M16066" s="1" t="s">
        <v>16</v>
      </c>
      <c r="N16066" s="1" t="s">
        <v>16</v>
      </c>
      <c r="O16066" s="1">
        <v>79.2</v>
      </c>
      <c r="P16066" s="1">
        <v>1.0</v>
      </c>
    </row>
    <row r="16067">
      <c r="A16067" s="1" t="s">
        <v>29</v>
      </c>
      <c r="B16067" s="1" t="s">
        <v>19014</v>
      </c>
      <c r="C16067" s="2" t="s">
        <v>19004</v>
      </c>
      <c r="D16067" s="1" t="s">
        <v>19</v>
      </c>
      <c r="E16067" s="3" t="str">
        <f>HYPERLINK("https://fyndiq.se/produkt/2477583187264ece/", "2-Pack Samsung S20 - 9H Härdat Glass - Top Kvalitet")</f>
        <v>2-Pack Samsung S20 - 9H Härdat Glass - Top Kvalitet</v>
      </c>
      <c r="F16067" s="1" t="s">
        <v>124</v>
      </c>
      <c r="G16067" s="1" t="s">
        <v>125</v>
      </c>
      <c r="H16067" s="1" t="s">
        <v>126</v>
      </c>
      <c r="I16067" s="1" t="s">
        <v>16</v>
      </c>
      <c r="J16067" s="1" t="s">
        <v>23</v>
      </c>
      <c r="K16067" s="1" t="s">
        <v>16</v>
      </c>
      <c r="L16067" s="1" t="s">
        <v>16</v>
      </c>
      <c r="M16067" s="1" t="s">
        <v>16</v>
      </c>
      <c r="N16067" s="1" t="s">
        <v>16</v>
      </c>
      <c r="O16067" s="1">
        <v>71.2</v>
      </c>
      <c r="P16067" s="1">
        <v>1.0</v>
      </c>
    </row>
    <row r="16068">
      <c r="A16068" s="1" t="s">
        <v>29</v>
      </c>
      <c r="B16068" s="1" t="s">
        <v>19015</v>
      </c>
      <c r="C16068" s="2" t="s">
        <v>19004</v>
      </c>
      <c r="D16068" s="1" t="s">
        <v>19</v>
      </c>
      <c r="E16068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6068" s="1" t="s">
        <v>464</v>
      </c>
      <c r="G16068" s="1" t="s">
        <v>465</v>
      </c>
      <c r="H16068" s="1" t="s">
        <v>466</v>
      </c>
      <c r="I16068" s="1" t="s">
        <v>16</v>
      </c>
      <c r="J16068" s="1" t="s">
        <v>23</v>
      </c>
      <c r="K16068" s="1" t="s">
        <v>16</v>
      </c>
      <c r="L16068" s="1" t="s">
        <v>16</v>
      </c>
      <c r="M16068" s="1" t="s">
        <v>16</v>
      </c>
      <c r="N16068" s="1" t="s">
        <v>16</v>
      </c>
      <c r="O16068" s="1">
        <v>79.2</v>
      </c>
      <c r="P16068" s="1">
        <v>1.0</v>
      </c>
    </row>
    <row r="16069">
      <c r="A16069" s="1" t="s">
        <v>29</v>
      </c>
      <c r="B16069" s="1" t="s">
        <v>19016</v>
      </c>
      <c r="C16069" s="2" t="s">
        <v>19004</v>
      </c>
      <c r="D16069" s="1" t="s">
        <v>19</v>
      </c>
      <c r="E16069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6069" s="1" t="s">
        <v>1397</v>
      </c>
      <c r="G16069" s="1" t="s">
        <v>1398</v>
      </c>
      <c r="H16069" s="1" t="s">
        <v>1399</v>
      </c>
      <c r="I16069" s="1" t="s">
        <v>16</v>
      </c>
      <c r="J16069" s="1" t="s">
        <v>23</v>
      </c>
      <c r="K16069" s="1" t="s">
        <v>16</v>
      </c>
      <c r="L16069" s="1" t="s">
        <v>16</v>
      </c>
      <c r="M16069" s="1" t="s">
        <v>16</v>
      </c>
      <c r="N16069" s="1" t="s">
        <v>16</v>
      </c>
      <c r="O16069" s="1">
        <v>79.2</v>
      </c>
      <c r="P16069" s="1">
        <v>1.0</v>
      </c>
    </row>
    <row r="16070">
      <c r="A16070" s="1" t="s">
        <v>29</v>
      </c>
      <c r="B16070" s="1" t="s">
        <v>19017</v>
      </c>
      <c r="C16070" s="2" t="s">
        <v>19004</v>
      </c>
      <c r="D16070" s="1" t="s">
        <v>19</v>
      </c>
      <c r="E16070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6070" s="1" t="s">
        <v>894</v>
      </c>
      <c r="G16070" s="1" t="s">
        <v>895</v>
      </c>
      <c r="H16070" s="1" t="s">
        <v>896</v>
      </c>
      <c r="I16070" s="1" t="s">
        <v>16</v>
      </c>
      <c r="J16070" s="1" t="s">
        <v>23</v>
      </c>
      <c r="K16070" s="1" t="s">
        <v>16</v>
      </c>
      <c r="L16070" s="1" t="s">
        <v>16</v>
      </c>
      <c r="M16070" s="1" t="s">
        <v>16</v>
      </c>
      <c r="N16070" s="1" t="s">
        <v>16</v>
      </c>
      <c r="O16070" s="1">
        <v>79.2</v>
      </c>
      <c r="P16070" s="1">
        <v>1.0</v>
      </c>
    </row>
    <row r="16071">
      <c r="A16071" s="1" t="s">
        <v>29</v>
      </c>
      <c r="B16071" s="1" t="s">
        <v>19018</v>
      </c>
      <c r="C16071" s="2" t="s">
        <v>19004</v>
      </c>
      <c r="D16071" s="1" t="s">
        <v>19</v>
      </c>
      <c r="E1607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071" s="1" t="s">
        <v>47</v>
      </c>
      <c r="G16071" s="2" t="s">
        <v>48</v>
      </c>
      <c r="H16071" s="1" t="s">
        <v>49</v>
      </c>
      <c r="I16071" s="1" t="s">
        <v>1311</v>
      </c>
      <c r="J16071" s="1" t="s">
        <v>9</v>
      </c>
      <c r="K16071" s="2" t="s">
        <v>16115</v>
      </c>
      <c r="L16071" s="1" t="s">
        <v>2650</v>
      </c>
      <c r="M16071" s="1" t="s">
        <v>16</v>
      </c>
      <c r="N16071" s="1" t="s">
        <v>16</v>
      </c>
      <c r="O16071" s="1">
        <v>183.2</v>
      </c>
      <c r="P16071" s="1">
        <v>1.0</v>
      </c>
    </row>
    <row r="16072">
      <c r="A16072" s="1" t="s">
        <v>29</v>
      </c>
      <c r="B16072" s="1" t="s">
        <v>19019</v>
      </c>
      <c r="C16072" s="2" t="s">
        <v>19004</v>
      </c>
      <c r="D16072" s="1" t="s">
        <v>19</v>
      </c>
      <c r="E16072" s="3" t="str">
        <f>HYPERLINK("https://fyndiq.se/produkt/81bbf8323a0d454d/", "2-Pack Samsung A14 5G Skärmskydd &amp; 1-Pack linsskydd - Härdat Glas 9H - Super kvalitet 3D")</f>
        <v>2-Pack Samsung A14 5G Skärmskydd &amp; 1-Pack linsskydd - Härdat Glas 9H - Super kvalitet 3D</v>
      </c>
      <c r="F16072" s="1" t="s">
        <v>16895</v>
      </c>
      <c r="G16072" s="1" t="s">
        <v>16896</v>
      </c>
      <c r="H16072" s="1" t="s">
        <v>16897</v>
      </c>
      <c r="I16072" s="1" t="s">
        <v>16</v>
      </c>
      <c r="J16072" s="1" t="s">
        <v>23</v>
      </c>
      <c r="K16072" s="1" t="s">
        <v>16</v>
      </c>
      <c r="L16072" s="1" t="s">
        <v>16</v>
      </c>
      <c r="M16072" s="1" t="s">
        <v>16</v>
      </c>
      <c r="N16072" s="1" t="s">
        <v>16</v>
      </c>
      <c r="O16072" s="1">
        <v>71.2</v>
      </c>
      <c r="P16072" s="1">
        <v>3.0</v>
      </c>
    </row>
    <row r="16073">
      <c r="A16073" s="1" t="s">
        <v>29</v>
      </c>
      <c r="B16073" s="1" t="s">
        <v>19020</v>
      </c>
      <c r="C16073" s="2" t="s">
        <v>19004</v>
      </c>
      <c r="D16073" s="1" t="s">
        <v>19</v>
      </c>
      <c r="E1607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6073" s="1" t="s">
        <v>311</v>
      </c>
      <c r="G16073" s="1" t="s">
        <v>312</v>
      </c>
      <c r="H16073" s="1" t="s">
        <v>313</v>
      </c>
      <c r="I16073" s="1" t="s">
        <v>16</v>
      </c>
      <c r="J16073" s="1" t="s">
        <v>23</v>
      </c>
      <c r="K16073" s="1" t="s">
        <v>16</v>
      </c>
      <c r="L16073" s="1" t="s">
        <v>16</v>
      </c>
      <c r="M16073" s="1" t="s">
        <v>16</v>
      </c>
      <c r="N16073" s="1" t="s">
        <v>16</v>
      </c>
      <c r="O16073" s="1">
        <v>71.2</v>
      </c>
      <c r="P16073" s="1">
        <v>1.0</v>
      </c>
    </row>
    <row r="16074">
      <c r="A16074" s="1" t="s">
        <v>29</v>
      </c>
      <c r="B16074" s="1" t="s">
        <v>19021</v>
      </c>
      <c r="C16074" s="2" t="s">
        <v>19004</v>
      </c>
      <c r="D16074" s="1" t="s">
        <v>19</v>
      </c>
      <c r="E16074" s="3" t="str">
        <f>HYPERLINK("https://fyndiq.se/produkt/56c72c0ba5f749b5/", "2-Pack SAMSUNG S24 Skärmskydd - Härdat Glas 9H - Super kvalitet 3D")</f>
        <v>2-Pack SAMSUNG S24 Skärmskydd - Härdat Glas 9H - Super kvalitet 3D</v>
      </c>
      <c r="F16074" s="1" t="s">
        <v>263</v>
      </c>
      <c r="G16074" s="1" t="s">
        <v>264</v>
      </c>
      <c r="H16074" s="1" t="s">
        <v>265</v>
      </c>
      <c r="I16074" s="1" t="s">
        <v>16</v>
      </c>
      <c r="J16074" s="1" t="s">
        <v>23</v>
      </c>
      <c r="K16074" s="1" t="s">
        <v>16</v>
      </c>
      <c r="L16074" s="1" t="s">
        <v>16</v>
      </c>
      <c r="M16074" s="1" t="s">
        <v>16</v>
      </c>
      <c r="N16074" s="1" t="s">
        <v>16</v>
      </c>
      <c r="O16074" s="1">
        <v>71.2</v>
      </c>
      <c r="P16074" s="1">
        <v>1.0</v>
      </c>
    </row>
    <row r="16075">
      <c r="A16075" s="1" t="s">
        <v>29</v>
      </c>
      <c r="B16075" s="1" t="s">
        <v>19022</v>
      </c>
      <c r="C16075" s="2" t="s">
        <v>19004</v>
      </c>
      <c r="D16075" s="1" t="s">
        <v>19</v>
      </c>
      <c r="E16075" s="3" t="str">
        <f>HYPERLINK("https://fyndiq.se/produkt/406117b60bf241a0/", "2-Pack Samsung Galaxy S9 - Härdat glas 9H - Super kvalitet 3D")</f>
        <v>2-Pack Samsung Galaxy S9 - Härdat glas 9H - Super kvalitet 3D</v>
      </c>
      <c r="F16075" s="1" t="s">
        <v>228</v>
      </c>
      <c r="G16075" s="1" t="s">
        <v>229</v>
      </c>
      <c r="H16075" s="1" t="s">
        <v>230</v>
      </c>
      <c r="I16075" s="1" t="s">
        <v>16</v>
      </c>
      <c r="J16075" s="1" t="s">
        <v>23</v>
      </c>
      <c r="K16075" s="1" t="s">
        <v>16</v>
      </c>
      <c r="L16075" s="1" t="s">
        <v>16</v>
      </c>
      <c r="M16075" s="1" t="s">
        <v>16</v>
      </c>
      <c r="N16075" s="1" t="s">
        <v>16</v>
      </c>
      <c r="O16075" s="1">
        <v>63.2</v>
      </c>
      <c r="P16075" s="1">
        <v>1.0</v>
      </c>
    </row>
    <row r="16076">
      <c r="A16076" s="1" t="s">
        <v>29</v>
      </c>
      <c r="B16076" s="1" t="s">
        <v>19023</v>
      </c>
      <c r="C16076" s="2" t="s">
        <v>19004</v>
      </c>
      <c r="D16076" s="1" t="s">
        <v>19</v>
      </c>
      <c r="E16076" s="3" t="str">
        <f>HYPERLINK("https://fyndiq.se/produkt/432d784756a84eff/", "2-Pack Samsung Galaxy S20FE - Härdat Glas-9H -Super kvalitet 3D")</f>
        <v>2-Pack Samsung Galaxy S20FE - Härdat Glas-9H -Super kvalitet 3D</v>
      </c>
      <c r="F16076" s="1" t="s">
        <v>1078</v>
      </c>
      <c r="G16076" s="1" t="s">
        <v>1079</v>
      </c>
      <c r="H16076" s="1" t="s">
        <v>1080</v>
      </c>
      <c r="I16076" s="1" t="s">
        <v>16</v>
      </c>
      <c r="J16076" s="1" t="s">
        <v>23</v>
      </c>
      <c r="K16076" s="1" t="s">
        <v>16</v>
      </c>
      <c r="L16076" s="1" t="s">
        <v>16</v>
      </c>
      <c r="M16076" s="1" t="s">
        <v>16</v>
      </c>
      <c r="N16076" s="1" t="s">
        <v>16</v>
      </c>
      <c r="O16076" s="1">
        <v>63.2</v>
      </c>
      <c r="P16076" s="1">
        <v>1.0</v>
      </c>
    </row>
    <row r="16077">
      <c r="A16077" s="1" t="s">
        <v>29</v>
      </c>
      <c r="B16077" s="1" t="s">
        <v>19024</v>
      </c>
      <c r="C16077" s="2" t="s">
        <v>19004</v>
      </c>
      <c r="D16077" s="1" t="s">
        <v>19</v>
      </c>
      <c r="E16077" s="3" t="str">
        <f>HYPERLINK("https://fyndiq.se/produkt/adb4de0f77004241/", "2-Pack Xiaomi 13T 5G - Härdat glas 9H - Super kvalitet 3D Skärmskydd")</f>
        <v>2-Pack Xiaomi 13T 5G - Härdat glas 9H - Super kvalitet 3D Skärmskydd</v>
      </c>
      <c r="F16077" s="1" t="s">
        <v>1139</v>
      </c>
      <c r="G16077" s="1" t="s">
        <v>1140</v>
      </c>
      <c r="H16077" s="1" t="s">
        <v>1141</v>
      </c>
      <c r="I16077" s="1" t="s">
        <v>16</v>
      </c>
      <c r="J16077" s="1" t="s">
        <v>23</v>
      </c>
      <c r="K16077" s="1" t="s">
        <v>16</v>
      </c>
      <c r="L16077" s="1" t="s">
        <v>16</v>
      </c>
      <c r="M16077" s="1" t="s">
        <v>16</v>
      </c>
      <c r="N16077" s="1" t="s">
        <v>16</v>
      </c>
      <c r="O16077" s="1">
        <v>63.2</v>
      </c>
      <c r="P16077" s="1">
        <v>2.0</v>
      </c>
    </row>
    <row r="16078">
      <c r="A16078" s="1" t="s">
        <v>29</v>
      </c>
      <c r="B16078" s="1" t="s">
        <v>19025</v>
      </c>
      <c r="C16078" s="2" t="s">
        <v>19004</v>
      </c>
      <c r="D16078" s="1" t="s">
        <v>19</v>
      </c>
      <c r="E16078" s="3" t="str">
        <f t="shared" ref="E16078:E16079" si="820">HYPERLINK("https://fyndiq.se/produkt/80d04410f9c744e2/", "2-Pack Samsung S23 Ultra - 9H Härdat Glass - 3D Super Kvalitet Skärmskydd")</f>
        <v>2-Pack Samsung S23 Ultra - 9H Härdat Glass - 3D Super Kvalitet Skärmskydd</v>
      </c>
      <c r="F16078" s="1" t="s">
        <v>2144</v>
      </c>
      <c r="G16078" s="1" t="s">
        <v>2145</v>
      </c>
      <c r="H16078" s="1" t="s">
        <v>2146</v>
      </c>
      <c r="I16078" s="1" t="s">
        <v>16</v>
      </c>
      <c r="J16078" s="1" t="s">
        <v>23</v>
      </c>
      <c r="K16078" s="1" t="s">
        <v>16</v>
      </c>
      <c r="L16078" s="1" t="s">
        <v>16</v>
      </c>
      <c r="M16078" s="1" t="s">
        <v>16</v>
      </c>
      <c r="N16078" s="1" t="s">
        <v>16</v>
      </c>
      <c r="O16078" s="1">
        <v>63.2</v>
      </c>
      <c r="P16078" s="1">
        <v>1.0</v>
      </c>
    </row>
    <row r="16079">
      <c r="A16079" s="1" t="s">
        <v>29</v>
      </c>
      <c r="B16079" s="1" t="s">
        <v>19026</v>
      </c>
      <c r="C16079" s="2" t="s">
        <v>19004</v>
      </c>
      <c r="D16079" s="1" t="s">
        <v>19</v>
      </c>
      <c r="E16079" s="3" t="str">
        <f t="shared" si="820"/>
        <v>2-Pack Samsung S23 Ultra - 9H Härdat Glass - 3D Super Kvalitet Skärmskydd</v>
      </c>
      <c r="F16079" s="1" t="s">
        <v>2144</v>
      </c>
      <c r="G16079" s="1" t="s">
        <v>2145</v>
      </c>
      <c r="H16079" s="1" t="s">
        <v>2146</v>
      </c>
      <c r="I16079" s="1" t="s">
        <v>16</v>
      </c>
      <c r="J16079" s="1" t="s">
        <v>23</v>
      </c>
      <c r="K16079" s="1" t="s">
        <v>16</v>
      </c>
      <c r="L16079" s="1" t="s">
        <v>16</v>
      </c>
      <c r="M16079" s="1" t="s">
        <v>16</v>
      </c>
      <c r="N16079" s="1" t="s">
        <v>16</v>
      </c>
      <c r="O16079" s="1">
        <v>63.2</v>
      </c>
      <c r="P16079" s="1">
        <v>1.0</v>
      </c>
    </row>
    <row r="16080">
      <c r="A16080" s="1" t="s">
        <v>29</v>
      </c>
      <c r="B16080" s="1" t="s">
        <v>19027</v>
      </c>
      <c r="C16080" s="2" t="s">
        <v>19004</v>
      </c>
      <c r="D16080" s="1" t="s">
        <v>19</v>
      </c>
      <c r="E1608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6080" s="1" t="s">
        <v>785</v>
      </c>
      <c r="G16080" s="1" t="s">
        <v>786</v>
      </c>
      <c r="H16080" s="1" t="s">
        <v>787</v>
      </c>
      <c r="I16080" s="1" t="s">
        <v>16</v>
      </c>
      <c r="J16080" s="1" t="s">
        <v>23</v>
      </c>
      <c r="K16080" s="1" t="s">
        <v>16</v>
      </c>
      <c r="L16080" s="1" t="s">
        <v>16</v>
      </c>
      <c r="M16080" s="1" t="s">
        <v>16</v>
      </c>
      <c r="N16080" s="1" t="s">
        <v>16</v>
      </c>
      <c r="O16080" s="1">
        <v>63.2</v>
      </c>
      <c r="P16080" s="1">
        <v>1.0</v>
      </c>
    </row>
    <row r="16081">
      <c r="A16081" s="1" t="s">
        <v>29</v>
      </c>
      <c r="B16081" s="1" t="s">
        <v>19028</v>
      </c>
      <c r="C16081" s="2" t="s">
        <v>19004</v>
      </c>
      <c r="D16081" s="1" t="s">
        <v>19</v>
      </c>
      <c r="E16081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6081" s="1" t="s">
        <v>4412</v>
      </c>
      <c r="G16081" s="1" t="s">
        <v>4413</v>
      </c>
      <c r="H16081" s="1" t="s">
        <v>4414</v>
      </c>
      <c r="I16081" s="1" t="s">
        <v>16</v>
      </c>
      <c r="J16081" s="1" t="s">
        <v>23</v>
      </c>
      <c r="K16081" s="1" t="s">
        <v>16</v>
      </c>
      <c r="L16081" s="1" t="s">
        <v>16</v>
      </c>
      <c r="M16081" s="1" t="s">
        <v>16</v>
      </c>
      <c r="N16081" s="1" t="s">
        <v>16</v>
      </c>
      <c r="O16081" s="1">
        <v>63.2</v>
      </c>
      <c r="P16081" s="1">
        <v>1.0</v>
      </c>
    </row>
    <row r="16082">
      <c r="A16082" s="1" t="s">
        <v>29</v>
      </c>
      <c r="B16082" s="1" t="s">
        <v>19029</v>
      </c>
      <c r="C16082" s="2" t="s">
        <v>19004</v>
      </c>
      <c r="D16082" s="1" t="s">
        <v>19</v>
      </c>
      <c r="E16082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082" s="1" t="s">
        <v>258</v>
      </c>
      <c r="G16082" s="1" t="s">
        <v>259</v>
      </c>
      <c r="H16082" s="1" t="s">
        <v>260</v>
      </c>
      <c r="I16082" s="1" t="s">
        <v>16</v>
      </c>
      <c r="J16082" s="1" t="s">
        <v>23</v>
      </c>
      <c r="K16082" s="1" t="s">
        <v>16</v>
      </c>
      <c r="L16082" s="1" t="s">
        <v>16</v>
      </c>
      <c r="M16082" s="1" t="s">
        <v>16</v>
      </c>
      <c r="N16082" s="1" t="s">
        <v>16</v>
      </c>
      <c r="O16082" s="1">
        <v>63.2</v>
      </c>
      <c r="P16082" s="1">
        <v>1.0</v>
      </c>
    </row>
    <row r="16083">
      <c r="A16083" s="1" t="s">
        <v>29</v>
      </c>
      <c r="B16083" s="1" t="s">
        <v>19030</v>
      </c>
      <c r="C16083" s="2" t="s">
        <v>19004</v>
      </c>
      <c r="D16083" s="1" t="s">
        <v>19</v>
      </c>
      <c r="E1608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083" s="1" t="s">
        <v>760</v>
      </c>
      <c r="G16083" s="1" t="s">
        <v>761</v>
      </c>
      <c r="H16083" s="1" t="s">
        <v>762</v>
      </c>
      <c r="I16083" s="1" t="s">
        <v>16</v>
      </c>
      <c r="J16083" s="1" t="s">
        <v>23</v>
      </c>
      <c r="K16083" s="1" t="s">
        <v>16</v>
      </c>
      <c r="L16083" s="1" t="s">
        <v>16</v>
      </c>
      <c r="M16083" s="1" t="s">
        <v>16</v>
      </c>
      <c r="N16083" s="1" t="s">
        <v>16</v>
      </c>
      <c r="O16083" s="1">
        <v>63.2</v>
      </c>
      <c r="P16083" s="1">
        <v>1.0</v>
      </c>
    </row>
    <row r="16084">
      <c r="A16084" s="1" t="s">
        <v>29</v>
      </c>
      <c r="B16084" s="1" t="s">
        <v>19031</v>
      </c>
      <c r="C16084" s="2" t="s">
        <v>19004</v>
      </c>
      <c r="D16084" s="1" t="s">
        <v>19</v>
      </c>
      <c r="E16084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084" s="1" t="s">
        <v>709</v>
      </c>
      <c r="G16084" s="1" t="s">
        <v>710</v>
      </c>
      <c r="H16084" s="1" t="s">
        <v>711</v>
      </c>
      <c r="I16084" s="1" t="s">
        <v>1311</v>
      </c>
      <c r="J16084" s="1" t="s">
        <v>9</v>
      </c>
      <c r="K16084" s="2" t="s">
        <v>18445</v>
      </c>
      <c r="L16084" s="1" t="s">
        <v>2914</v>
      </c>
      <c r="M16084" s="1" t="s">
        <v>16</v>
      </c>
      <c r="N16084" s="1" t="s">
        <v>16</v>
      </c>
      <c r="O16084" s="1">
        <v>63.2</v>
      </c>
      <c r="P16084" s="1">
        <v>1.0</v>
      </c>
    </row>
    <row r="16085">
      <c r="A16085" s="1" t="s">
        <v>29</v>
      </c>
      <c r="B16085" s="1" t="s">
        <v>19032</v>
      </c>
      <c r="C16085" s="2" t="s">
        <v>19004</v>
      </c>
      <c r="D16085" s="1" t="s">
        <v>19</v>
      </c>
      <c r="E16085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6085" s="1" t="s">
        <v>4240</v>
      </c>
      <c r="G16085" s="1" t="s">
        <v>4241</v>
      </c>
      <c r="H16085" s="1" t="s">
        <v>4242</v>
      </c>
      <c r="I16085" s="1" t="s">
        <v>16</v>
      </c>
      <c r="J16085" s="1" t="s">
        <v>23</v>
      </c>
      <c r="K16085" s="1" t="s">
        <v>16</v>
      </c>
      <c r="L16085" s="1" t="s">
        <v>16</v>
      </c>
      <c r="M16085" s="1" t="s">
        <v>16</v>
      </c>
      <c r="N16085" s="1" t="s">
        <v>16</v>
      </c>
      <c r="O16085" s="1">
        <v>63.2</v>
      </c>
      <c r="P16085" s="1">
        <v>1.0</v>
      </c>
    </row>
    <row r="16086">
      <c r="A16086" s="1" t="s">
        <v>29</v>
      </c>
      <c r="B16086" s="1" t="s">
        <v>19033</v>
      </c>
      <c r="C16086" s="2" t="s">
        <v>19004</v>
      </c>
      <c r="D16086" s="1" t="s">
        <v>19</v>
      </c>
      <c r="E1608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6086" s="1" t="s">
        <v>729</v>
      </c>
      <c r="G16086" s="1" t="s">
        <v>730</v>
      </c>
      <c r="H16086" s="1" t="s">
        <v>731</v>
      </c>
      <c r="I16086" s="1" t="s">
        <v>16</v>
      </c>
      <c r="J16086" s="1" t="s">
        <v>23</v>
      </c>
      <c r="K16086" s="1" t="s">
        <v>16</v>
      </c>
      <c r="L16086" s="1" t="s">
        <v>16</v>
      </c>
      <c r="M16086" s="1" t="s">
        <v>16</v>
      </c>
      <c r="N16086" s="1" t="s">
        <v>16</v>
      </c>
      <c r="O16086" s="1">
        <v>63.2</v>
      </c>
      <c r="P16086" s="1">
        <v>1.0</v>
      </c>
    </row>
    <row r="16087">
      <c r="A16087" s="1" t="s">
        <v>29</v>
      </c>
      <c r="B16087" s="1" t="s">
        <v>19034</v>
      </c>
      <c r="C16087" s="2" t="s">
        <v>19004</v>
      </c>
      <c r="D16087" s="1" t="s">
        <v>19</v>
      </c>
      <c r="E16087" s="3" t="str">
        <f>HYPERLINK("https://fyndiq.se/produkt/c5eff753eef544a3/", "2-Pack Samsung A05S Skärmskydd - Härdat Glas 9H - Super kvalitet 3D")</f>
        <v>2-Pack Samsung A05S Skärmskydd - Härdat Glas 9H - Super kvalitet 3D</v>
      </c>
      <c r="F16087" s="1" t="s">
        <v>768</v>
      </c>
      <c r="G16087" s="1" t="s">
        <v>769</v>
      </c>
      <c r="H16087" s="1" t="s">
        <v>770</v>
      </c>
      <c r="I16087" s="1" t="s">
        <v>1311</v>
      </c>
      <c r="J16087" s="1" t="s">
        <v>9</v>
      </c>
      <c r="K16087" s="2" t="s">
        <v>18370</v>
      </c>
      <c r="L16087" s="1" t="s">
        <v>2528</v>
      </c>
      <c r="M16087" s="1" t="s">
        <v>16</v>
      </c>
      <c r="N16087" s="1" t="s">
        <v>16</v>
      </c>
      <c r="O16087" s="1">
        <v>63.2</v>
      </c>
      <c r="P16087" s="1">
        <v>1.0</v>
      </c>
    </row>
    <row r="16088">
      <c r="A16088" s="1" t="s">
        <v>29</v>
      </c>
      <c r="B16088" s="1" t="s">
        <v>19035</v>
      </c>
      <c r="C16088" s="2" t="s">
        <v>19004</v>
      </c>
      <c r="D16088" s="1" t="s">
        <v>19</v>
      </c>
      <c r="E16088" s="3" t="str">
        <f>HYPERLINK("https://fyndiq.se/produkt/50e4ae784f654d73/", "2 PACK ONEPLUS Nord CE 5G - Härdat glas 9H- Super kvalitet")</f>
        <v>2 PACK ONEPLUS Nord CE 5G - Härdat glas 9H- Super kvalitet</v>
      </c>
      <c r="F16088" s="1" t="s">
        <v>6296</v>
      </c>
      <c r="G16088" s="1" t="s">
        <v>6297</v>
      </c>
      <c r="H16088" s="1" t="s">
        <v>6298</v>
      </c>
      <c r="I16088" s="1" t="s">
        <v>16</v>
      </c>
      <c r="J16088" s="1" t="s">
        <v>23</v>
      </c>
      <c r="K16088" s="1" t="s">
        <v>16</v>
      </c>
      <c r="L16088" s="1" t="s">
        <v>16</v>
      </c>
      <c r="M16088" s="1" t="s">
        <v>16</v>
      </c>
      <c r="N16088" s="1" t="s">
        <v>16</v>
      </c>
      <c r="O16088" s="1">
        <v>63.2</v>
      </c>
      <c r="P16088" s="1">
        <v>1.0</v>
      </c>
    </row>
    <row r="16089">
      <c r="A16089" s="1" t="s">
        <v>29</v>
      </c>
      <c r="B16089" s="1" t="s">
        <v>19036</v>
      </c>
      <c r="C16089" s="2" t="s">
        <v>19004</v>
      </c>
      <c r="D16089" s="1" t="s">
        <v>19</v>
      </c>
      <c r="E16089" s="3" t="str">
        <f>HYPERLINK("https://fyndiq.se/produkt/a00b62acc6644fd2/", "2-Pack Samsung Galaxy S10 - Härdat glas 9H – Super kvalitet 3D")</f>
        <v>2-Pack Samsung Galaxy S10 - Härdat glas 9H – Super kvalitet 3D</v>
      </c>
      <c r="F16089" s="1" t="s">
        <v>1291</v>
      </c>
      <c r="G16089" s="1" t="s">
        <v>1292</v>
      </c>
      <c r="H16089" s="1" t="s">
        <v>1293</v>
      </c>
      <c r="I16089" s="1" t="s">
        <v>16</v>
      </c>
      <c r="J16089" s="1" t="s">
        <v>23</v>
      </c>
      <c r="K16089" s="1" t="s">
        <v>16</v>
      </c>
      <c r="L16089" s="1" t="s">
        <v>16</v>
      </c>
      <c r="M16089" s="1" t="s">
        <v>16</v>
      </c>
      <c r="N16089" s="1" t="s">
        <v>16</v>
      </c>
      <c r="O16089" s="1">
        <v>63.2</v>
      </c>
      <c r="P16089" s="1">
        <v>1.0</v>
      </c>
    </row>
    <row r="16090">
      <c r="A16090" s="1" t="s">
        <v>29</v>
      </c>
      <c r="B16090" s="1" t="s">
        <v>19037</v>
      </c>
      <c r="C16090" s="2" t="s">
        <v>19004</v>
      </c>
      <c r="D16090" s="1" t="s">
        <v>19</v>
      </c>
      <c r="E16090" s="3" t="str">
        <f>HYPERLINK("https://fyndiq.se/produkt/dfe28e565d2e4c8d/", "2 Pack Samsung S21 FE - 9H Härdat Glass - Super Kvalitet 3D")</f>
        <v>2 Pack Samsung S21 FE - 9H Härdat Glass - Super Kvalitet 3D</v>
      </c>
      <c r="F16090" s="1" t="s">
        <v>276</v>
      </c>
      <c r="G16090" s="1" t="s">
        <v>277</v>
      </c>
      <c r="H16090" s="1" t="s">
        <v>278</v>
      </c>
      <c r="I16090" s="1" t="s">
        <v>16</v>
      </c>
      <c r="J16090" s="1" t="s">
        <v>23</v>
      </c>
      <c r="K16090" s="1" t="s">
        <v>16</v>
      </c>
      <c r="L16090" s="1" t="s">
        <v>16</v>
      </c>
      <c r="M16090" s="1" t="s">
        <v>16</v>
      </c>
      <c r="N16090" s="1" t="s">
        <v>16</v>
      </c>
      <c r="O16090" s="1">
        <v>63.2</v>
      </c>
      <c r="P16090" s="1">
        <v>1.0</v>
      </c>
    </row>
    <row r="16091">
      <c r="A16091" s="1" t="s">
        <v>29</v>
      </c>
      <c r="B16091" s="1" t="s">
        <v>19038</v>
      </c>
      <c r="C16091" s="2" t="s">
        <v>19004</v>
      </c>
      <c r="D16091" s="1" t="s">
        <v>19</v>
      </c>
      <c r="E16091" s="3" t="str">
        <f>HYPERLINK("https://fyndiq.se/produkt/47b1995e74474566/", "2 Pack Xiaomi 12 Lite - Härdat glas 9H-Super kvalitet 3D")</f>
        <v>2 Pack Xiaomi 12 Lite - Härdat glas 9H-Super kvalitet 3D</v>
      </c>
      <c r="F16091" s="1" t="s">
        <v>3630</v>
      </c>
      <c r="G16091" s="1" t="s">
        <v>3631</v>
      </c>
      <c r="H16091" s="1" t="s">
        <v>3632</v>
      </c>
      <c r="I16091" s="1" t="s">
        <v>16</v>
      </c>
      <c r="J16091" s="1" t="s">
        <v>23</v>
      </c>
      <c r="K16091" s="1" t="s">
        <v>16</v>
      </c>
      <c r="L16091" s="1" t="s">
        <v>16</v>
      </c>
      <c r="M16091" s="1" t="s">
        <v>16</v>
      </c>
      <c r="N16091" s="1" t="s">
        <v>16</v>
      </c>
      <c r="O16091" s="1">
        <v>63.2</v>
      </c>
      <c r="P16091" s="1">
        <v>1.0</v>
      </c>
    </row>
    <row r="16092">
      <c r="A16092" s="1" t="s">
        <v>29</v>
      </c>
      <c r="B16092" s="1" t="s">
        <v>19039</v>
      </c>
      <c r="C16092" s="2" t="s">
        <v>19004</v>
      </c>
      <c r="D16092" s="1" t="s">
        <v>19</v>
      </c>
      <c r="E16092" s="3" t="str">
        <f t="shared" ref="E16092:E16095" si="821">HYPERLINK("https://fyndiq.se/produkt/f7b16236096d401a/", "2-Pack Google Pixel 7A - Härdat glas 9H - Super kvalitet 3D Skärmskydd")</f>
        <v>2-Pack Google Pixel 7A - Härdat glas 9H - Super kvalitet 3D Skärmskydd</v>
      </c>
      <c r="F16092" s="1" t="s">
        <v>852</v>
      </c>
      <c r="G16092" s="1" t="s">
        <v>853</v>
      </c>
      <c r="H16092" s="1" t="s">
        <v>854</v>
      </c>
      <c r="I16092" s="1" t="s">
        <v>16</v>
      </c>
      <c r="J16092" s="1" t="s">
        <v>23</v>
      </c>
      <c r="K16092" s="1" t="s">
        <v>16</v>
      </c>
      <c r="L16092" s="1" t="s">
        <v>16</v>
      </c>
      <c r="M16092" s="1" t="s">
        <v>16</v>
      </c>
      <c r="N16092" s="1" t="s">
        <v>16</v>
      </c>
      <c r="O16092" s="1">
        <v>63.2</v>
      </c>
      <c r="P16092" s="1">
        <v>1.0</v>
      </c>
    </row>
    <row r="16093">
      <c r="A16093" s="1" t="s">
        <v>29</v>
      </c>
      <c r="B16093" s="1" t="s">
        <v>19040</v>
      </c>
      <c r="C16093" s="2" t="s">
        <v>19004</v>
      </c>
      <c r="D16093" s="1" t="s">
        <v>19</v>
      </c>
      <c r="E16093" s="3" t="str">
        <f t="shared" si="821"/>
        <v>2-Pack Google Pixel 7A - Härdat glas 9H - Super kvalitet 3D Skärmskydd</v>
      </c>
      <c r="F16093" s="1" t="s">
        <v>852</v>
      </c>
      <c r="G16093" s="1" t="s">
        <v>853</v>
      </c>
      <c r="H16093" s="1" t="s">
        <v>854</v>
      </c>
      <c r="I16093" s="1" t="s">
        <v>16</v>
      </c>
      <c r="J16093" s="1" t="s">
        <v>23</v>
      </c>
      <c r="K16093" s="1" t="s">
        <v>16</v>
      </c>
      <c r="L16093" s="1" t="s">
        <v>16</v>
      </c>
      <c r="M16093" s="1" t="s">
        <v>16</v>
      </c>
      <c r="N16093" s="1" t="s">
        <v>16</v>
      </c>
      <c r="O16093" s="1">
        <v>63.2</v>
      </c>
      <c r="P16093" s="1">
        <v>1.0</v>
      </c>
    </row>
    <row r="16094">
      <c r="A16094" s="1" t="s">
        <v>29</v>
      </c>
      <c r="B16094" s="1" t="s">
        <v>19041</v>
      </c>
      <c r="C16094" s="2" t="s">
        <v>19004</v>
      </c>
      <c r="D16094" s="1" t="s">
        <v>19</v>
      </c>
      <c r="E16094" s="3" t="str">
        <f t="shared" si="821"/>
        <v>2-Pack Google Pixel 7A - Härdat glas 9H - Super kvalitet 3D Skärmskydd</v>
      </c>
      <c r="F16094" s="1" t="s">
        <v>852</v>
      </c>
      <c r="G16094" s="1" t="s">
        <v>853</v>
      </c>
      <c r="H16094" s="1" t="s">
        <v>854</v>
      </c>
      <c r="I16094" s="1" t="s">
        <v>16</v>
      </c>
      <c r="J16094" s="1" t="s">
        <v>23</v>
      </c>
      <c r="K16094" s="1" t="s">
        <v>16</v>
      </c>
      <c r="L16094" s="1" t="s">
        <v>16</v>
      </c>
      <c r="M16094" s="1" t="s">
        <v>16</v>
      </c>
      <c r="N16094" s="1" t="s">
        <v>16</v>
      </c>
      <c r="O16094" s="1">
        <v>63.2</v>
      </c>
      <c r="P16094" s="1">
        <v>1.0</v>
      </c>
    </row>
    <row r="16095">
      <c r="A16095" s="1" t="s">
        <v>29</v>
      </c>
      <c r="B16095" s="1" t="s">
        <v>19042</v>
      </c>
      <c r="C16095" s="2" t="s">
        <v>19004</v>
      </c>
      <c r="D16095" s="1" t="s">
        <v>19</v>
      </c>
      <c r="E16095" s="3" t="str">
        <f t="shared" si="821"/>
        <v>2-Pack Google Pixel 7A - Härdat glas 9H - Super kvalitet 3D Skärmskydd</v>
      </c>
      <c r="F16095" s="1" t="s">
        <v>852</v>
      </c>
      <c r="G16095" s="1" t="s">
        <v>853</v>
      </c>
      <c r="H16095" s="1" t="s">
        <v>854</v>
      </c>
      <c r="I16095" s="1" t="s">
        <v>16</v>
      </c>
      <c r="J16095" s="1" t="s">
        <v>23</v>
      </c>
      <c r="K16095" s="1" t="s">
        <v>16</v>
      </c>
      <c r="L16095" s="1" t="s">
        <v>16</v>
      </c>
      <c r="M16095" s="1" t="s">
        <v>16</v>
      </c>
      <c r="N16095" s="1" t="s">
        <v>16</v>
      </c>
      <c r="O16095" s="1">
        <v>63.2</v>
      </c>
      <c r="P16095" s="1">
        <v>4.0</v>
      </c>
    </row>
    <row r="16096">
      <c r="A16096" s="1" t="s">
        <v>29</v>
      </c>
      <c r="B16096" s="1" t="s">
        <v>19043</v>
      </c>
      <c r="C16096" s="2" t="s">
        <v>19004</v>
      </c>
      <c r="D16096" s="1" t="s">
        <v>19</v>
      </c>
      <c r="E16096" s="3" t="str">
        <f>HYPERLINK("https://fyndiq.se/produkt/209e0592835a4e24/", "2-Pack Xiaomi 11T 5G - Härdat Glas 9H - Super kvalitet 3D Skärmskydd")</f>
        <v>2-Pack Xiaomi 11T 5G - Härdat Glas 9H - Super kvalitet 3D Skärmskydd</v>
      </c>
      <c r="F16096" s="1" t="s">
        <v>2325</v>
      </c>
      <c r="G16096" s="1" t="s">
        <v>2326</v>
      </c>
      <c r="H16096" s="1" t="s">
        <v>2327</v>
      </c>
      <c r="I16096" s="1" t="s">
        <v>16</v>
      </c>
      <c r="J16096" s="1" t="s">
        <v>23</v>
      </c>
      <c r="K16096" s="1" t="s">
        <v>16</v>
      </c>
      <c r="L16096" s="1" t="s">
        <v>16</v>
      </c>
      <c r="M16096" s="1" t="s">
        <v>16</v>
      </c>
      <c r="N16096" s="1" t="s">
        <v>16</v>
      </c>
      <c r="O16096" s="1">
        <v>63.2</v>
      </c>
      <c r="P16096" s="1">
        <v>1.0</v>
      </c>
    </row>
    <row r="16097">
      <c r="A16097" s="1" t="s">
        <v>29</v>
      </c>
      <c r="B16097" s="1" t="s">
        <v>19044</v>
      </c>
      <c r="C16097" s="2" t="s">
        <v>19004</v>
      </c>
      <c r="D16097" s="1" t="s">
        <v>19</v>
      </c>
      <c r="E1609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6097" s="1" t="s">
        <v>665</v>
      </c>
      <c r="G16097" s="1" t="s">
        <v>666</v>
      </c>
      <c r="H16097" s="1" t="s">
        <v>667</v>
      </c>
      <c r="I16097" s="1" t="s">
        <v>16</v>
      </c>
      <c r="J16097" s="1" t="s">
        <v>23</v>
      </c>
      <c r="K16097" s="1" t="s">
        <v>16</v>
      </c>
      <c r="L16097" s="1" t="s">
        <v>16</v>
      </c>
      <c r="M16097" s="1" t="s">
        <v>16</v>
      </c>
      <c r="N16097" s="1" t="s">
        <v>16</v>
      </c>
      <c r="O16097" s="1">
        <v>63.2</v>
      </c>
      <c r="P16097" s="1">
        <v>1.0</v>
      </c>
    </row>
    <row r="16098">
      <c r="A16098" s="1" t="s">
        <v>29</v>
      </c>
      <c r="B16098" s="1" t="s">
        <v>19045</v>
      </c>
      <c r="C16098" s="2" t="s">
        <v>19004</v>
      </c>
      <c r="D16098" s="1" t="s">
        <v>19</v>
      </c>
      <c r="E16098" s="3" t="str">
        <f>HYPERLINK("https://fyndiq.se/produkt/c47dc331e908415c/", "2 Pack - Samsung S22 ULTRA - 9H Härdat Glass - 3D Super Kvalitet")</f>
        <v>2 Pack - Samsung S22 ULTRA - 9H Härdat Glass - 3D Super Kvalitet</v>
      </c>
      <c r="F16098" s="1" t="s">
        <v>246</v>
      </c>
      <c r="G16098" s="1" t="s">
        <v>247</v>
      </c>
      <c r="H16098" s="1" t="s">
        <v>248</v>
      </c>
      <c r="I16098" s="1" t="s">
        <v>16</v>
      </c>
      <c r="J16098" s="1" t="s">
        <v>23</v>
      </c>
      <c r="K16098" s="1" t="s">
        <v>16</v>
      </c>
      <c r="L16098" s="1" t="s">
        <v>16</v>
      </c>
      <c r="M16098" s="1" t="s">
        <v>16</v>
      </c>
      <c r="N16098" s="1" t="s">
        <v>16</v>
      </c>
      <c r="O16098" s="1">
        <v>63.2</v>
      </c>
      <c r="P16098" s="1">
        <v>1.0</v>
      </c>
    </row>
    <row r="16099">
      <c r="A16099" s="1" t="s">
        <v>29</v>
      </c>
      <c r="B16099" s="1" t="s">
        <v>19046</v>
      </c>
      <c r="C16099" s="2" t="s">
        <v>19004</v>
      </c>
      <c r="D16099" s="1" t="s">
        <v>19</v>
      </c>
      <c r="E16099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6099" s="1" t="s">
        <v>4809</v>
      </c>
      <c r="G16099" s="1" t="s">
        <v>4810</v>
      </c>
      <c r="H16099" s="1" t="s">
        <v>4811</v>
      </c>
      <c r="I16099" s="1" t="s">
        <v>16</v>
      </c>
      <c r="J16099" s="1" t="s">
        <v>23</v>
      </c>
      <c r="K16099" s="1" t="s">
        <v>16</v>
      </c>
      <c r="L16099" s="1" t="s">
        <v>16</v>
      </c>
      <c r="M16099" s="1" t="s">
        <v>16</v>
      </c>
      <c r="N16099" s="1" t="s">
        <v>16</v>
      </c>
      <c r="O16099" s="1">
        <v>63.2</v>
      </c>
      <c r="P16099" s="1">
        <v>1.0</v>
      </c>
    </row>
    <row r="16100">
      <c r="A16100" s="1" t="s">
        <v>29</v>
      </c>
      <c r="B16100" s="1" t="s">
        <v>19047</v>
      </c>
      <c r="C16100" s="2" t="s">
        <v>19004</v>
      </c>
      <c r="D16100" s="1" t="s">
        <v>19</v>
      </c>
      <c r="E16100" s="3" t="str">
        <f>HYPERLINK("https://fyndiq.se/produkt/8b67d8d5f34d4bfa/", "2-Pack Samsung S20 Plus - 9H Härdat Glass - Top Kvalitet 3D")</f>
        <v>2-Pack Samsung S20 Plus - 9H Härdat Glass - Top Kvalitet 3D</v>
      </c>
      <c r="F16100" s="1" t="s">
        <v>5642</v>
      </c>
      <c r="G16100" s="1" t="s">
        <v>5643</v>
      </c>
      <c r="H16100" s="1" t="s">
        <v>5644</v>
      </c>
      <c r="I16100" s="1" t="s">
        <v>16</v>
      </c>
      <c r="J16100" s="1" t="s">
        <v>23</v>
      </c>
      <c r="K16100" s="1" t="s">
        <v>16</v>
      </c>
      <c r="L16100" s="1" t="s">
        <v>16</v>
      </c>
      <c r="M16100" s="1" t="s">
        <v>16</v>
      </c>
      <c r="N16100" s="1" t="s">
        <v>16</v>
      </c>
      <c r="O16100" s="1">
        <v>63.2</v>
      </c>
      <c r="P16100" s="1">
        <v>2.0</v>
      </c>
    </row>
    <row r="16101">
      <c r="A16101" s="1" t="s">
        <v>29</v>
      </c>
      <c r="B16101" s="1" t="s">
        <v>19048</v>
      </c>
      <c r="C16101" s="2" t="s">
        <v>19004</v>
      </c>
      <c r="D16101" s="1" t="s">
        <v>19</v>
      </c>
      <c r="E16101" s="3" t="str">
        <f>HYPERLINK("https://fyndiq.se/produkt/aeba6191677846f3/", "2 Pack Xiaomi Redmi 9AT - Härdat Glas 9H - Super kvalitet 3D Skärmskydd")</f>
        <v>2 Pack Xiaomi Redmi 9AT - Härdat Glas 9H - Super kvalitet 3D Skärmskydd</v>
      </c>
      <c r="F16101" s="1" t="s">
        <v>16251</v>
      </c>
      <c r="G16101" s="1" t="s">
        <v>16252</v>
      </c>
      <c r="H16101" s="1" t="s">
        <v>16253</v>
      </c>
      <c r="I16101" s="1" t="s">
        <v>16</v>
      </c>
      <c r="J16101" s="1" t="s">
        <v>23</v>
      </c>
      <c r="K16101" s="1" t="s">
        <v>16</v>
      </c>
      <c r="L16101" s="1" t="s">
        <v>16</v>
      </c>
      <c r="M16101" s="1" t="s">
        <v>16</v>
      </c>
      <c r="N16101" s="1" t="s">
        <v>16</v>
      </c>
      <c r="O16101" s="1">
        <v>63.2</v>
      </c>
      <c r="P16101" s="1">
        <v>1.0</v>
      </c>
    </row>
    <row r="16102">
      <c r="A16102" s="1" t="s">
        <v>29</v>
      </c>
      <c r="B16102" s="1" t="s">
        <v>19049</v>
      </c>
      <c r="C16102" s="2" t="s">
        <v>19004</v>
      </c>
      <c r="D16102" s="1" t="s">
        <v>19</v>
      </c>
      <c r="E16102" s="3" t="str">
        <f>HYPERLINK("https://fyndiq.se/produkt/e6e495443b5e405d/", "2 Pack Samsung Galaxy S9 Plus - Härdat glas-9H Super kvalitet 3D")</f>
        <v>2 Pack Samsung Galaxy S9 Plus - Härdat glas-9H Super kvalitet 3D</v>
      </c>
      <c r="F16102" s="1" t="s">
        <v>868</v>
      </c>
      <c r="G16102" s="1" t="s">
        <v>869</v>
      </c>
      <c r="H16102" s="1" t="s">
        <v>870</v>
      </c>
      <c r="I16102" s="1" t="s">
        <v>16</v>
      </c>
      <c r="J16102" s="1" t="s">
        <v>23</v>
      </c>
      <c r="K16102" s="1" t="s">
        <v>16</v>
      </c>
      <c r="L16102" s="1" t="s">
        <v>16</v>
      </c>
      <c r="M16102" s="1" t="s">
        <v>16</v>
      </c>
      <c r="N16102" s="1" t="s">
        <v>16</v>
      </c>
      <c r="O16102" s="1">
        <v>63.2</v>
      </c>
      <c r="P16102" s="1">
        <v>1.0</v>
      </c>
    </row>
    <row r="16103">
      <c r="A16103" s="1" t="s">
        <v>29</v>
      </c>
      <c r="B16103" s="1" t="s">
        <v>19050</v>
      </c>
      <c r="C16103" s="2" t="s">
        <v>19004</v>
      </c>
      <c r="D16103" s="1" t="s">
        <v>19</v>
      </c>
      <c r="E16103" s="3" t="str">
        <f>HYPERLINK("https://fyndiq.se/produkt/cd12c16ee4d949e3/", "OnePlus 10 Pro 5G - Härdat Glas 9H - Super kvalitet 3D Skärmskydd")</f>
        <v>OnePlus 10 Pro 5G - Härdat Glas 9H - Super kvalitet 3D Skärmskydd</v>
      </c>
      <c r="F16103" s="1" t="s">
        <v>1221</v>
      </c>
      <c r="G16103" s="1" t="s">
        <v>1222</v>
      </c>
      <c r="H16103" s="1" t="s">
        <v>1223</v>
      </c>
      <c r="I16103" s="1" t="s">
        <v>16</v>
      </c>
      <c r="J16103" s="1" t="s">
        <v>23</v>
      </c>
      <c r="K16103" s="1" t="s">
        <v>16</v>
      </c>
      <c r="L16103" s="1" t="s">
        <v>16</v>
      </c>
      <c r="M16103" s="1" t="s">
        <v>16</v>
      </c>
      <c r="N16103" s="1" t="s">
        <v>16</v>
      </c>
      <c r="O16103" s="1">
        <v>63.2</v>
      </c>
      <c r="P16103" s="1">
        <v>1.0</v>
      </c>
    </row>
    <row r="16104">
      <c r="A16104" s="1" t="s">
        <v>29</v>
      </c>
      <c r="B16104" s="1" t="s">
        <v>19051</v>
      </c>
      <c r="C16104" s="2" t="s">
        <v>19004</v>
      </c>
      <c r="D16104" s="1" t="s">
        <v>19</v>
      </c>
      <c r="E16104" s="3" t="str">
        <f>HYPERLINK("https://fyndiq.se/produkt/e4b87757208946c3/", "2-Pack Samsung S10E Skärmskydd - Härdat Glas 9H - Super kvalitet 3D")</f>
        <v>2-Pack Samsung S10E Skärmskydd - Härdat Glas 9H - Super kvalitet 3D</v>
      </c>
      <c r="F16104" s="1" t="s">
        <v>95</v>
      </c>
      <c r="G16104" s="1" t="s">
        <v>96</v>
      </c>
      <c r="H16104" s="1" t="s">
        <v>97</v>
      </c>
      <c r="I16104" s="1" t="s">
        <v>16</v>
      </c>
      <c r="J16104" s="1" t="s">
        <v>23</v>
      </c>
      <c r="K16104" s="1" t="s">
        <v>16</v>
      </c>
      <c r="L16104" s="1" t="s">
        <v>16</v>
      </c>
      <c r="M16104" s="1" t="s">
        <v>16</v>
      </c>
      <c r="N16104" s="1" t="s">
        <v>16</v>
      </c>
      <c r="O16104" s="1">
        <v>63.2</v>
      </c>
      <c r="P16104" s="1">
        <v>1.0</v>
      </c>
    </row>
    <row r="16105">
      <c r="A16105" s="1" t="s">
        <v>29</v>
      </c>
      <c r="B16105" s="1" t="s">
        <v>19052</v>
      </c>
      <c r="C16105" s="2" t="s">
        <v>19004</v>
      </c>
      <c r="D16105" s="1" t="s">
        <v>19</v>
      </c>
      <c r="E16105" s="3" t="str">
        <f>HYPERLINK("https://fyndiq.se/produkt/b5d97e634657486f/", "2-Pack Samsung S23 FE Skärmskydd - Härdat Glas 9H - Super kvalitet 3D")</f>
        <v>2-Pack Samsung S23 FE Skärmskydd - Härdat Glas 9H - Super kvalitet 3D</v>
      </c>
      <c r="F16105" s="1" t="s">
        <v>1000</v>
      </c>
      <c r="G16105" s="1" t="s">
        <v>1001</v>
      </c>
      <c r="H16105" s="1" t="s">
        <v>1002</v>
      </c>
      <c r="I16105" s="1" t="s">
        <v>16</v>
      </c>
      <c r="J16105" s="1" t="s">
        <v>23</v>
      </c>
      <c r="K16105" s="1" t="s">
        <v>16</v>
      </c>
      <c r="L16105" s="1" t="s">
        <v>16</v>
      </c>
      <c r="M16105" s="1" t="s">
        <v>16</v>
      </c>
      <c r="N16105" s="1" t="s">
        <v>16</v>
      </c>
      <c r="O16105" s="1">
        <v>63.2</v>
      </c>
      <c r="P16105" s="1">
        <v>1.0</v>
      </c>
    </row>
    <row r="16106">
      <c r="A16106" s="1" t="s">
        <v>29</v>
      </c>
      <c r="B16106" s="1" t="s">
        <v>19053</v>
      </c>
      <c r="C16106" s="2" t="s">
        <v>19004</v>
      </c>
      <c r="D16106" s="1" t="s">
        <v>19</v>
      </c>
      <c r="E16106" s="3" t="str">
        <f>HYPERLINK("https://fyndiq.se/produkt/860c7ae305b54883/", "2 Pack Samsung S21 Ultra 5G - Härdat glas 9H - Super kvalitet 3D")</f>
        <v>2 Pack Samsung S21 Ultra 5G - Härdat glas 9H - Super kvalitet 3D</v>
      </c>
      <c r="F16106" s="1" t="s">
        <v>649</v>
      </c>
      <c r="G16106" s="1" t="s">
        <v>650</v>
      </c>
      <c r="H16106" s="1" t="s">
        <v>651</v>
      </c>
      <c r="I16106" s="1" t="s">
        <v>16</v>
      </c>
      <c r="J16106" s="1" t="s">
        <v>23</v>
      </c>
      <c r="K16106" s="1" t="s">
        <v>16</v>
      </c>
      <c r="L16106" s="1" t="s">
        <v>16</v>
      </c>
      <c r="M16106" s="1" t="s">
        <v>16</v>
      </c>
      <c r="N16106" s="1" t="s">
        <v>16</v>
      </c>
      <c r="O16106" s="1">
        <v>63.2</v>
      </c>
      <c r="P16106" s="1">
        <v>1.0</v>
      </c>
    </row>
    <row r="16107">
      <c r="A16107" s="1" t="s">
        <v>29</v>
      </c>
      <c r="B16107" s="1" t="s">
        <v>19054</v>
      </c>
      <c r="C16107" s="2" t="s">
        <v>19004</v>
      </c>
      <c r="D16107" s="1" t="s">
        <v>19</v>
      </c>
      <c r="E16107" s="3" t="str">
        <f>HYPERLINK("https://fyndiq.se/produkt/9f3f4d2de3c94916/", "2 Pack Samsung Galaxy S9 - Härdat glas-9H Super kvalitet 3D")</f>
        <v>2 Pack Samsung Galaxy S9 - Härdat glas-9H Super kvalitet 3D</v>
      </c>
      <c r="F16107" s="1" t="s">
        <v>1500</v>
      </c>
      <c r="G16107" s="1" t="s">
        <v>1501</v>
      </c>
      <c r="H16107" s="1" t="s">
        <v>1502</v>
      </c>
      <c r="I16107" s="1" t="s">
        <v>16</v>
      </c>
      <c r="J16107" s="1" t="s">
        <v>23</v>
      </c>
      <c r="K16107" s="1" t="s">
        <v>16</v>
      </c>
      <c r="L16107" s="1" t="s">
        <v>16</v>
      </c>
      <c r="M16107" s="1" t="s">
        <v>16</v>
      </c>
      <c r="N16107" s="1" t="s">
        <v>16</v>
      </c>
      <c r="O16107" s="1">
        <v>63.2</v>
      </c>
      <c r="P16107" s="1">
        <v>1.0</v>
      </c>
    </row>
    <row r="16108">
      <c r="A16108" s="1" t="s">
        <v>29</v>
      </c>
      <c r="B16108" s="1" t="s">
        <v>19055</v>
      </c>
      <c r="C16108" s="2" t="s">
        <v>19004</v>
      </c>
      <c r="D16108" s="1" t="s">
        <v>19</v>
      </c>
      <c r="E16108" s="3" t="str">
        <f>HYPERLINK("https://fyndiq.se/produkt/533d0ddc5dd84c00/", "2-Pack iPhone 14 - skärmskydd &amp; linsskydd - härdat glas 9H")</f>
        <v>2-Pack iPhone 14 - skärmskydd &amp; linsskydd - härdat glas 9H</v>
      </c>
      <c r="F16108" s="1" t="s">
        <v>841</v>
      </c>
      <c r="G16108" s="1" t="s">
        <v>842</v>
      </c>
      <c r="H16108" s="1" t="s">
        <v>843</v>
      </c>
      <c r="I16108" s="1" t="s">
        <v>16</v>
      </c>
      <c r="J16108" s="1" t="s">
        <v>23</v>
      </c>
      <c r="K16108" s="1" t="s">
        <v>16</v>
      </c>
      <c r="L16108" s="1" t="s">
        <v>16</v>
      </c>
      <c r="M16108" s="1" t="s">
        <v>16</v>
      </c>
      <c r="N16108" s="1" t="s">
        <v>16</v>
      </c>
      <c r="O16108" s="1">
        <v>63.2</v>
      </c>
      <c r="P16108" s="1">
        <v>1.0</v>
      </c>
    </row>
    <row r="16109">
      <c r="A16109" s="1" t="s">
        <v>29</v>
      </c>
      <c r="B16109" s="1" t="s">
        <v>19056</v>
      </c>
      <c r="C16109" s="2" t="s">
        <v>19004</v>
      </c>
      <c r="D16109" s="1" t="s">
        <v>19</v>
      </c>
      <c r="E16109" s="3" t="str">
        <f>HYPERLINK("https://fyndiq.se/produkt/eeb15105215c4e12/", "2 Pack Samsung S22 ULTRA 5G -9H Härdat Glass -3D Super Kvalitet")</f>
        <v>2 Pack Samsung S22 ULTRA 5G -9H Härdat Glass -3D Super Kvalitet</v>
      </c>
      <c r="F16109" s="1" t="s">
        <v>10433</v>
      </c>
      <c r="G16109" s="1" t="s">
        <v>10434</v>
      </c>
      <c r="H16109" s="1" t="s">
        <v>10435</v>
      </c>
      <c r="I16109" s="1" t="s">
        <v>16</v>
      </c>
      <c r="J16109" s="1" t="s">
        <v>23</v>
      </c>
      <c r="K16109" s="1" t="s">
        <v>16</v>
      </c>
      <c r="L16109" s="1" t="s">
        <v>16</v>
      </c>
      <c r="M16109" s="1" t="s">
        <v>16</v>
      </c>
      <c r="N16109" s="1" t="s">
        <v>16</v>
      </c>
      <c r="O16109" s="1">
        <v>63.2</v>
      </c>
      <c r="P16109" s="1">
        <v>1.0</v>
      </c>
    </row>
    <row r="16110">
      <c r="A16110" s="1" t="s">
        <v>29</v>
      </c>
      <c r="B16110" s="1" t="s">
        <v>19057</v>
      </c>
      <c r="C16110" s="2" t="s">
        <v>19004</v>
      </c>
      <c r="D16110" s="1" t="s">
        <v>19</v>
      </c>
      <c r="E16110" s="3" t="str">
        <f>HYPERLINK("https://fyndiq.se/produkt/925ae49423884615/", "2-Pack Samsung S22 Ultra Skärmskydd &amp; 1-Pack linsskydd -9H GLAS")</f>
        <v>2-Pack Samsung S22 Ultra Skärmskydd &amp; 1-Pack linsskydd -9H GLAS</v>
      </c>
      <c r="F16110" s="1" t="s">
        <v>335</v>
      </c>
      <c r="G16110" s="1" t="s">
        <v>336</v>
      </c>
      <c r="H16110" s="1" t="s">
        <v>337</v>
      </c>
      <c r="I16110" s="1" t="s">
        <v>16</v>
      </c>
      <c r="J16110" s="1" t="s">
        <v>23</v>
      </c>
      <c r="K16110" s="1" t="s">
        <v>16</v>
      </c>
      <c r="L16110" s="1" t="s">
        <v>16</v>
      </c>
      <c r="M16110" s="1" t="s">
        <v>16</v>
      </c>
      <c r="N16110" s="1" t="s">
        <v>16</v>
      </c>
      <c r="O16110" s="1">
        <v>71.2</v>
      </c>
      <c r="P16110" s="1">
        <v>1.0</v>
      </c>
    </row>
    <row r="16111">
      <c r="A16111" s="1" t="s">
        <v>29</v>
      </c>
      <c r="B16111" s="1" t="s">
        <v>19058</v>
      </c>
      <c r="C16111" s="2" t="s">
        <v>19004</v>
      </c>
      <c r="D16111" s="1" t="s">
        <v>19</v>
      </c>
      <c r="E16111" s="3" t="str">
        <f>HYPERLINK("https://fyndiq.se/produkt/0a890dd972c4463d/", "2-Pack Samsung Galaxy A52s 5G - Härdat glas 9H - Super kvalitet")</f>
        <v>2-Pack Samsung Galaxy A52s 5G - Härdat glas 9H - Super kvalitet</v>
      </c>
      <c r="F16111" s="1" t="s">
        <v>442</v>
      </c>
      <c r="G16111" s="1" t="s">
        <v>443</v>
      </c>
      <c r="H16111" s="1" t="s">
        <v>444</v>
      </c>
      <c r="I16111" s="1" t="s">
        <v>16</v>
      </c>
      <c r="J16111" s="1" t="s">
        <v>23</v>
      </c>
      <c r="K16111" s="1" t="s">
        <v>16</v>
      </c>
      <c r="L16111" s="1" t="s">
        <v>16</v>
      </c>
      <c r="M16111" s="1" t="s">
        <v>16</v>
      </c>
      <c r="N16111" s="1" t="s">
        <v>16</v>
      </c>
      <c r="O16111" s="1">
        <v>63.2</v>
      </c>
      <c r="P16111" s="1">
        <v>1.0</v>
      </c>
    </row>
    <row r="16112">
      <c r="A16112" s="1" t="s">
        <v>29</v>
      </c>
      <c r="B16112" s="1" t="s">
        <v>19059</v>
      </c>
      <c r="C16112" s="2" t="s">
        <v>19004</v>
      </c>
      <c r="D16112" s="1" t="s">
        <v>19</v>
      </c>
      <c r="E16112" s="3" t="str">
        <f>HYPERLINK("https://fyndiq.se/produkt/ef10e4ba492c46df/", "2-Pack Samsung S23 FE 5G - 9H Härdat Glass - Super Kvalitet 3D")</f>
        <v>2-Pack Samsung S23 FE 5G - 9H Härdat Glass - Super Kvalitet 3D</v>
      </c>
      <c r="F16112" s="1" t="s">
        <v>2521</v>
      </c>
      <c r="G16112" s="1" t="s">
        <v>2522</v>
      </c>
      <c r="H16112" s="1" t="s">
        <v>2523</v>
      </c>
      <c r="I16112" s="1" t="s">
        <v>16</v>
      </c>
      <c r="J16112" s="1" t="s">
        <v>23</v>
      </c>
      <c r="K16112" s="1" t="s">
        <v>16</v>
      </c>
      <c r="L16112" s="1" t="s">
        <v>16</v>
      </c>
      <c r="M16112" s="1" t="s">
        <v>16</v>
      </c>
      <c r="N16112" s="1" t="s">
        <v>16</v>
      </c>
      <c r="O16112" s="1">
        <v>63.2</v>
      </c>
      <c r="P16112" s="1">
        <v>1.0</v>
      </c>
    </row>
    <row r="16113">
      <c r="A16113" s="1" t="s">
        <v>29</v>
      </c>
      <c r="B16113" s="1" t="s">
        <v>19060</v>
      </c>
      <c r="C16113" s="2" t="s">
        <v>19004</v>
      </c>
      <c r="D16113" s="1" t="s">
        <v>19</v>
      </c>
      <c r="E16113" s="3" t="str">
        <f>HYPERLINK("https://fyndiq.se/produkt/070a202582a44b59/", "2 Pack Samsung Watch 40mm - Härdat glas 9H - Super kvalitet")</f>
        <v>2 Pack Samsung Watch 40mm - Härdat glas 9H - Super kvalitet</v>
      </c>
      <c r="F16113" s="1" t="s">
        <v>3704</v>
      </c>
      <c r="G16113" s="1" t="s">
        <v>3705</v>
      </c>
      <c r="H16113" s="1" t="s">
        <v>3706</v>
      </c>
      <c r="I16113" s="1" t="s">
        <v>16</v>
      </c>
      <c r="J16113" s="1" t="s">
        <v>23</v>
      </c>
      <c r="K16113" s="1" t="s">
        <v>16</v>
      </c>
      <c r="L16113" s="1" t="s">
        <v>16</v>
      </c>
      <c r="M16113" s="1" t="s">
        <v>16</v>
      </c>
      <c r="N16113" s="1" t="s">
        <v>16</v>
      </c>
      <c r="O16113" s="1">
        <v>63.2</v>
      </c>
      <c r="P16113" s="1">
        <v>1.0</v>
      </c>
    </row>
    <row r="16114">
      <c r="A16114" s="1" t="s">
        <v>29</v>
      </c>
      <c r="B16114" s="1" t="s">
        <v>19061</v>
      </c>
      <c r="C16114" s="2" t="s">
        <v>19004</v>
      </c>
      <c r="D16114" s="1" t="s">
        <v>19</v>
      </c>
      <c r="E16114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6114" s="1" t="s">
        <v>508</v>
      </c>
      <c r="G16114" s="1" t="s">
        <v>509</v>
      </c>
      <c r="H16114" s="1" t="s">
        <v>510</v>
      </c>
      <c r="I16114" s="1" t="s">
        <v>16</v>
      </c>
      <c r="J16114" s="1" t="s">
        <v>23</v>
      </c>
      <c r="K16114" s="1" t="s">
        <v>16</v>
      </c>
      <c r="L16114" s="1" t="s">
        <v>16</v>
      </c>
      <c r="M16114" s="1" t="s">
        <v>16</v>
      </c>
      <c r="N16114" s="1" t="s">
        <v>16</v>
      </c>
      <c r="O16114" s="1">
        <v>63.2</v>
      </c>
      <c r="P16114" s="1">
        <v>1.0</v>
      </c>
    </row>
    <row r="16115">
      <c r="A16115" s="1" t="s">
        <v>29</v>
      </c>
      <c r="B16115" s="1" t="s">
        <v>19062</v>
      </c>
      <c r="C16115" s="2" t="s">
        <v>19004</v>
      </c>
      <c r="D16115" s="1" t="s">
        <v>19</v>
      </c>
      <c r="E16115" s="3" t="str">
        <f>HYPERLINK("https://fyndiq.se/produkt/c6ad89f6519841d9/", "2 Pack Samsung Galaxy S20 - Härdat glas 9H - Super kvalitet 3D")</f>
        <v>2 Pack Samsung Galaxy S20 - Härdat glas 9H - Super kvalitet 3D</v>
      </c>
      <c r="F16115" s="1" t="s">
        <v>1342</v>
      </c>
      <c r="G16115" s="1" t="s">
        <v>1343</v>
      </c>
      <c r="H16115" s="1" t="s">
        <v>1344</v>
      </c>
      <c r="I16115" s="1" t="s">
        <v>16</v>
      </c>
      <c r="J16115" s="1" t="s">
        <v>23</v>
      </c>
      <c r="K16115" s="1" t="s">
        <v>16</v>
      </c>
      <c r="L16115" s="1" t="s">
        <v>16</v>
      </c>
      <c r="M16115" s="1" t="s">
        <v>16</v>
      </c>
      <c r="N16115" s="1" t="s">
        <v>16</v>
      </c>
      <c r="O16115" s="1">
        <v>71.2</v>
      </c>
      <c r="P16115" s="1">
        <v>1.0</v>
      </c>
    </row>
    <row r="16116">
      <c r="A16116" s="1" t="s">
        <v>29</v>
      </c>
      <c r="B16116" s="1" t="s">
        <v>19063</v>
      </c>
      <c r="C16116" s="2" t="s">
        <v>19004</v>
      </c>
      <c r="D16116" s="1" t="s">
        <v>19</v>
      </c>
      <c r="E16116" s="3" t="str">
        <f>HYPERLINK("https://fyndiq.se/produkt/acecbda921d14ae6/", "2 Pack Samsung Galaxy A70 - Härdat Glas 9H - Super Kvalitet 3D")</f>
        <v>2 Pack Samsung Galaxy A70 - Härdat Glas 9H - Super Kvalitet 3D</v>
      </c>
      <c r="F16116" s="1" t="s">
        <v>327</v>
      </c>
      <c r="G16116" s="1" t="s">
        <v>328</v>
      </c>
      <c r="H16116" s="1" t="s">
        <v>329</v>
      </c>
      <c r="I16116" s="1" t="s">
        <v>16</v>
      </c>
      <c r="J16116" s="1" t="s">
        <v>23</v>
      </c>
      <c r="K16116" s="1" t="s">
        <v>16</v>
      </c>
      <c r="L16116" s="1" t="s">
        <v>16</v>
      </c>
      <c r="M16116" s="1" t="s">
        <v>16</v>
      </c>
      <c r="N16116" s="1" t="s">
        <v>16</v>
      </c>
      <c r="O16116" s="1">
        <v>63.2</v>
      </c>
      <c r="P16116" s="1">
        <v>1.0</v>
      </c>
    </row>
    <row r="16117">
      <c r="A16117" s="1" t="s">
        <v>29</v>
      </c>
      <c r="B16117" s="1" t="s">
        <v>19064</v>
      </c>
      <c r="C16117" s="2" t="s">
        <v>19004</v>
      </c>
      <c r="D16117" s="1" t="s">
        <v>19</v>
      </c>
      <c r="E16117" s="3" t="str">
        <f>HYPERLINK("https://fyndiq.se/produkt/c38ab901b4714df2/", "2-Pack Samsung Galaxy S21 Ultra - Härdat Glas 9H-Super Kvalitet")</f>
        <v>2-Pack Samsung Galaxy S21 Ultra - Härdat Glas 9H-Super Kvalitet</v>
      </c>
      <c r="F16117" s="1" t="s">
        <v>1114</v>
      </c>
      <c r="G16117" s="1" t="s">
        <v>1115</v>
      </c>
      <c r="H16117" s="1" t="s">
        <v>1116</v>
      </c>
      <c r="I16117" s="1" t="s">
        <v>16</v>
      </c>
      <c r="J16117" s="1" t="s">
        <v>23</v>
      </c>
      <c r="K16117" s="1" t="s">
        <v>16</v>
      </c>
      <c r="L16117" s="1" t="s">
        <v>16</v>
      </c>
      <c r="M16117" s="1" t="s">
        <v>16</v>
      </c>
      <c r="N16117" s="1" t="s">
        <v>16</v>
      </c>
      <c r="O16117" s="1">
        <v>63.2</v>
      </c>
      <c r="P16117" s="1">
        <v>1.0</v>
      </c>
    </row>
    <row r="16118">
      <c r="A16118" s="1" t="s">
        <v>29</v>
      </c>
      <c r="B16118" s="1" t="s">
        <v>19065</v>
      </c>
      <c r="C16118" s="2" t="s">
        <v>19004</v>
      </c>
      <c r="D16118" s="1" t="s">
        <v>19</v>
      </c>
      <c r="E16118" s="3" t="str">
        <f>HYPERLINK("https://fyndiq.se/produkt/b1caddae2e864477/", "2- Pack Samsung S10 Plus - Härdat Glas 9H - Super Kvalitet 3D")</f>
        <v>2- Pack Samsung S10 Plus - Härdat Glas 9H - Super Kvalitet 3D</v>
      </c>
      <c r="F16118" s="1" t="s">
        <v>477</v>
      </c>
      <c r="G16118" s="1" t="s">
        <v>478</v>
      </c>
      <c r="H16118" s="1" t="s">
        <v>479</v>
      </c>
      <c r="I16118" s="1" t="s">
        <v>16</v>
      </c>
      <c r="J16118" s="1" t="s">
        <v>23</v>
      </c>
      <c r="K16118" s="1" t="s">
        <v>16</v>
      </c>
      <c r="L16118" s="1" t="s">
        <v>16</v>
      </c>
      <c r="M16118" s="1" t="s">
        <v>16</v>
      </c>
      <c r="N16118" s="1" t="s">
        <v>16</v>
      </c>
      <c r="O16118" s="1">
        <v>63.2</v>
      </c>
      <c r="P16118" s="1">
        <v>1.0</v>
      </c>
    </row>
    <row r="16119">
      <c r="A16119" s="1" t="s">
        <v>29</v>
      </c>
      <c r="B16119" s="1" t="s">
        <v>19066</v>
      </c>
      <c r="C16119" s="2" t="s">
        <v>19004</v>
      </c>
      <c r="D16119" s="1" t="s">
        <v>19</v>
      </c>
      <c r="E16119" s="3" t="str">
        <f>HYPERLINK("https://fyndiq.se/produkt/cee4923897494c37/", "2-Pack Xiaomi 10T Lite 5G - Härdat glas 9H - Super kvalitet 3D")</f>
        <v>2-Pack Xiaomi 10T Lite 5G - Härdat glas 9H - Super kvalitet 3D</v>
      </c>
      <c r="F16119" s="1" t="s">
        <v>2737</v>
      </c>
      <c r="G16119" s="1" t="s">
        <v>2738</v>
      </c>
      <c r="H16119" s="1" t="s">
        <v>2739</v>
      </c>
      <c r="I16119" s="1" t="s">
        <v>16</v>
      </c>
      <c r="J16119" s="1" t="s">
        <v>23</v>
      </c>
      <c r="K16119" s="1" t="s">
        <v>16</v>
      </c>
      <c r="L16119" s="1" t="s">
        <v>16</v>
      </c>
      <c r="M16119" s="1" t="s">
        <v>16</v>
      </c>
      <c r="N16119" s="1" t="s">
        <v>16</v>
      </c>
      <c r="O16119" s="1">
        <v>63.2</v>
      </c>
      <c r="P16119" s="1">
        <v>1.0</v>
      </c>
    </row>
    <row r="16120">
      <c r="A16120" s="1" t="s">
        <v>29</v>
      </c>
      <c r="B16120" s="1" t="s">
        <v>19067</v>
      </c>
      <c r="C16120" s="2" t="s">
        <v>19004</v>
      </c>
      <c r="D16120" s="1" t="s">
        <v>19</v>
      </c>
      <c r="E1612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6120" s="1" t="s">
        <v>3098</v>
      </c>
      <c r="G16120" s="1" t="s">
        <v>3099</v>
      </c>
      <c r="H16120" s="1" t="s">
        <v>3100</v>
      </c>
      <c r="I16120" s="1" t="s">
        <v>16</v>
      </c>
      <c r="J16120" s="1" t="s">
        <v>23</v>
      </c>
      <c r="K16120" s="1" t="s">
        <v>16</v>
      </c>
      <c r="L16120" s="1" t="s">
        <v>16</v>
      </c>
      <c r="M16120" s="1" t="s">
        <v>16</v>
      </c>
      <c r="N16120" s="1" t="s">
        <v>16</v>
      </c>
      <c r="O16120" s="1">
        <v>63.2</v>
      </c>
      <c r="P16120" s="1">
        <v>1.0</v>
      </c>
    </row>
    <row r="16121">
      <c r="A16121" s="1" t="s">
        <v>29</v>
      </c>
      <c r="B16121" s="1" t="s">
        <v>19068</v>
      </c>
      <c r="C16121" s="2" t="s">
        <v>19004</v>
      </c>
      <c r="D16121" s="1" t="s">
        <v>19</v>
      </c>
      <c r="E16121" s="3" t="str">
        <f>HYPERLINK("https://fyndiq.se/produkt/0df6cad26c89414b/", "2 Pack Samsung S22 PLUS - 9H Härdat Glass - 3D Super Kvalitet")</f>
        <v>2 Pack Samsung S22 PLUS - 9H Härdat Glass - 3D Super Kvalitet</v>
      </c>
      <c r="F16121" s="1" t="s">
        <v>2472</v>
      </c>
      <c r="G16121" s="1" t="s">
        <v>2473</v>
      </c>
      <c r="H16121" s="1" t="s">
        <v>2474</v>
      </c>
      <c r="I16121" s="1" t="s">
        <v>16</v>
      </c>
      <c r="J16121" s="1" t="s">
        <v>23</v>
      </c>
      <c r="K16121" s="1" t="s">
        <v>16</v>
      </c>
      <c r="L16121" s="1" t="s">
        <v>16</v>
      </c>
      <c r="M16121" s="1" t="s">
        <v>16</v>
      </c>
      <c r="N16121" s="1" t="s">
        <v>16</v>
      </c>
      <c r="O16121" s="1">
        <v>63.2</v>
      </c>
      <c r="P16121" s="1">
        <v>1.0</v>
      </c>
    </row>
    <row r="16122">
      <c r="A16122" s="1" t="s">
        <v>29</v>
      </c>
      <c r="B16122" s="1" t="s">
        <v>19069</v>
      </c>
      <c r="C16122" s="2" t="s">
        <v>19004</v>
      </c>
      <c r="D16122" s="1" t="s">
        <v>19</v>
      </c>
      <c r="E16122" s="3" t="str">
        <f t="shared" ref="E16122:E16127" si="822">HYPERLINK("https://fyndiq.se/produkt/13e76851ca504320/", "2-Pack Samsung Galaxy S22 Ultra - Härdat glas 9H - Top kvalitet")</f>
        <v>2-Pack Samsung Galaxy S22 Ultra - Härdat glas 9H - Top kvalitet</v>
      </c>
      <c r="F16122" s="1" t="s">
        <v>140</v>
      </c>
      <c r="G16122" s="1" t="s">
        <v>141</v>
      </c>
      <c r="H16122" s="1" t="s">
        <v>142</v>
      </c>
      <c r="I16122" s="1" t="s">
        <v>16</v>
      </c>
      <c r="J16122" s="1" t="s">
        <v>23</v>
      </c>
      <c r="K16122" s="1" t="s">
        <v>16</v>
      </c>
      <c r="L16122" s="1" t="s">
        <v>16</v>
      </c>
      <c r="M16122" s="1" t="s">
        <v>16</v>
      </c>
      <c r="N16122" s="1" t="s">
        <v>16</v>
      </c>
      <c r="O16122" s="1">
        <v>63.2</v>
      </c>
      <c r="P16122" s="1">
        <v>1.0</v>
      </c>
    </row>
    <row r="16123">
      <c r="A16123" s="1" t="s">
        <v>29</v>
      </c>
      <c r="B16123" s="1" t="s">
        <v>19070</v>
      </c>
      <c r="C16123" s="2" t="s">
        <v>19004</v>
      </c>
      <c r="D16123" s="1" t="s">
        <v>19</v>
      </c>
      <c r="E16123" s="3" t="str">
        <f t="shared" si="822"/>
        <v>2-Pack Samsung Galaxy S22 Ultra - Härdat glas 9H - Top kvalitet</v>
      </c>
      <c r="F16123" s="1" t="s">
        <v>140</v>
      </c>
      <c r="G16123" s="1" t="s">
        <v>141</v>
      </c>
      <c r="H16123" s="1" t="s">
        <v>142</v>
      </c>
      <c r="I16123" s="1" t="s">
        <v>16</v>
      </c>
      <c r="J16123" s="1" t="s">
        <v>23</v>
      </c>
      <c r="K16123" s="1" t="s">
        <v>16</v>
      </c>
      <c r="L16123" s="1" t="s">
        <v>16</v>
      </c>
      <c r="M16123" s="1" t="s">
        <v>16</v>
      </c>
      <c r="N16123" s="1" t="s">
        <v>16</v>
      </c>
      <c r="O16123" s="1">
        <v>63.2</v>
      </c>
      <c r="P16123" s="1">
        <v>1.0</v>
      </c>
    </row>
    <row r="16124">
      <c r="A16124" s="1" t="s">
        <v>29</v>
      </c>
      <c r="B16124" s="1" t="s">
        <v>19071</v>
      </c>
      <c r="C16124" s="2" t="s">
        <v>19004</v>
      </c>
      <c r="D16124" s="1" t="s">
        <v>19</v>
      </c>
      <c r="E16124" s="3" t="str">
        <f t="shared" si="822"/>
        <v>2-Pack Samsung Galaxy S22 Ultra - Härdat glas 9H - Top kvalitet</v>
      </c>
      <c r="F16124" s="1" t="s">
        <v>140</v>
      </c>
      <c r="G16124" s="1" t="s">
        <v>141</v>
      </c>
      <c r="H16124" s="1" t="s">
        <v>142</v>
      </c>
      <c r="I16124" s="1" t="s">
        <v>16</v>
      </c>
      <c r="J16124" s="1" t="s">
        <v>23</v>
      </c>
      <c r="K16124" s="1" t="s">
        <v>16</v>
      </c>
      <c r="L16124" s="1" t="s">
        <v>16</v>
      </c>
      <c r="M16124" s="1" t="s">
        <v>16</v>
      </c>
      <c r="N16124" s="1" t="s">
        <v>16</v>
      </c>
      <c r="O16124" s="1">
        <v>63.2</v>
      </c>
      <c r="P16124" s="1">
        <v>1.0</v>
      </c>
    </row>
    <row r="16125">
      <c r="A16125" s="1" t="s">
        <v>29</v>
      </c>
      <c r="B16125" s="1" t="s">
        <v>19072</v>
      </c>
      <c r="C16125" s="2" t="s">
        <v>19004</v>
      </c>
      <c r="D16125" s="1" t="s">
        <v>19</v>
      </c>
      <c r="E16125" s="3" t="str">
        <f t="shared" si="822"/>
        <v>2-Pack Samsung Galaxy S22 Ultra - Härdat glas 9H - Top kvalitet</v>
      </c>
      <c r="F16125" s="1" t="s">
        <v>140</v>
      </c>
      <c r="G16125" s="1" t="s">
        <v>141</v>
      </c>
      <c r="H16125" s="1" t="s">
        <v>142</v>
      </c>
      <c r="I16125" s="1" t="s">
        <v>16</v>
      </c>
      <c r="J16125" s="1" t="s">
        <v>23</v>
      </c>
      <c r="K16125" s="1" t="s">
        <v>16</v>
      </c>
      <c r="L16125" s="1" t="s">
        <v>16</v>
      </c>
      <c r="M16125" s="1" t="s">
        <v>16</v>
      </c>
      <c r="N16125" s="1" t="s">
        <v>16</v>
      </c>
      <c r="O16125" s="1">
        <v>63.2</v>
      </c>
      <c r="P16125" s="1">
        <v>1.0</v>
      </c>
    </row>
    <row r="16126">
      <c r="A16126" s="1" t="s">
        <v>29</v>
      </c>
      <c r="B16126" s="1" t="s">
        <v>19073</v>
      </c>
      <c r="C16126" s="2" t="s">
        <v>19004</v>
      </c>
      <c r="D16126" s="1" t="s">
        <v>19</v>
      </c>
      <c r="E16126" s="3" t="str">
        <f t="shared" si="822"/>
        <v>2-Pack Samsung Galaxy S22 Ultra - Härdat glas 9H - Top kvalitet</v>
      </c>
      <c r="F16126" s="1" t="s">
        <v>140</v>
      </c>
      <c r="G16126" s="1" t="s">
        <v>141</v>
      </c>
      <c r="H16126" s="1" t="s">
        <v>142</v>
      </c>
      <c r="I16126" s="1" t="s">
        <v>16</v>
      </c>
      <c r="J16126" s="1" t="s">
        <v>23</v>
      </c>
      <c r="K16126" s="1" t="s">
        <v>16</v>
      </c>
      <c r="L16126" s="1" t="s">
        <v>16</v>
      </c>
      <c r="M16126" s="1" t="s">
        <v>16</v>
      </c>
      <c r="N16126" s="1" t="s">
        <v>16</v>
      </c>
      <c r="O16126" s="1">
        <v>63.2</v>
      </c>
      <c r="P16126" s="1">
        <v>1.0</v>
      </c>
    </row>
    <row r="16127">
      <c r="A16127" s="1" t="s">
        <v>29</v>
      </c>
      <c r="B16127" s="1" t="s">
        <v>19074</v>
      </c>
      <c r="C16127" s="2" t="s">
        <v>19004</v>
      </c>
      <c r="D16127" s="1" t="s">
        <v>19</v>
      </c>
      <c r="E16127" s="3" t="str">
        <f t="shared" si="822"/>
        <v>2-Pack Samsung Galaxy S22 Ultra - Härdat glas 9H - Top kvalitet</v>
      </c>
      <c r="F16127" s="1" t="s">
        <v>140</v>
      </c>
      <c r="G16127" s="1" t="s">
        <v>141</v>
      </c>
      <c r="H16127" s="1" t="s">
        <v>142</v>
      </c>
      <c r="I16127" s="1" t="s">
        <v>16</v>
      </c>
      <c r="J16127" s="1" t="s">
        <v>23</v>
      </c>
      <c r="K16127" s="1" t="s">
        <v>16</v>
      </c>
      <c r="L16127" s="1" t="s">
        <v>16</v>
      </c>
      <c r="M16127" s="1" t="s">
        <v>16</v>
      </c>
      <c r="N16127" s="1" t="s">
        <v>16</v>
      </c>
      <c r="O16127" s="1">
        <v>63.2</v>
      </c>
      <c r="P16127" s="1">
        <v>1.0</v>
      </c>
    </row>
    <row r="16128">
      <c r="A16128" s="1" t="s">
        <v>29</v>
      </c>
      <c r="B16128" s="1" t="s">
        <v>19075</v>
      </c>
      <c r="C16128" s="2" t="s">
        <v>19004</v>
      </c>
      <c r="D16128" s="1" t="s">
        <v>19</v>
      </c>
      <c r="E16128" s="3" t="str">
        <f>HYPERLINK("https://fyndiq.se/produkt/87e8c2a54c4a469b/", "2-Pack Samsung Galaxy A53 5G - Härdat glas 9H - Super kvalitet")</f>
        <v>2-Pack Samsung Galaxy A53 5G - Härdat glas 9H - Super kvalitet</v>
      </c>
      <c r="F16128" s="1" t="s">
        <v>1320</v>
      </c>
      <c r="G16128" s="1" t="s">
        <v>1321</v>
      </c>
      <c r="H16128" s="1" t="s">
        <v>1322</v>
      </c>
      <c r="I16128" s="1" t="s">
        <v>16</v>
      </c>
      <c r="J16128" s="1" t="s">
        <v>23</v>
      </c>
      <c r="K16128" s="1" t="s">
        <v>16</v>
      </c>
      <c r="L16128" s="1" t="s">
        <v>16</v>
      </c>
      <c r="M16128" s="1" t="s">
        <v>16</v>
      </c>
      <c r="N16128" s="1" t="s">
        <v>16</v>
      </c>
      <c r="O16128" s="1">
        <v>63.2</v>
      </c>
      <c r="P16128" s="1">
        <v>1.0</v>
      </c>
    </row>
    <row r="16129">
      <c r="A16129" s="1" t="s">
        <v>29</v>
      </c>
      <c r="B16129" s="1" t="s">
        <v>19076</v>
      </c>
      <c r="C16129" s="2" t="s">
        <v>19004</v>
      </c>
      <c r="D16129" s="1" t="s">
        <v>19</v>
      </c>
      <c r="E16129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16129" s="1" t="s">
        <v>3794</v>
      </c>
      <c r="G16129" s="1" t="s">
        <v>3795</v>
      </c>
      <c r="H16129" s="1" t="s">
        <v>3796</v>
      </c>
      <c r="I16129" s="1" t="s">
        <v>16</v>
      </c>
      <c r="J16129" s="1" t="s">
        <v>23</v>
      </c>
      <c r="K16129" s="1" t="s">
        <v>16</v>
      </c>
      <c r="L16129" s="1" t="s">
        <v>16</v>
      </c>
      <c r="M16129" s="1" t="s">
        <v>16</v>
      </c>
      <c r="N16129" s="1" t="s">
        <v>16</v>
      </c>
      <c r="O16129" s="1">
        <v>135.2</v>
      </c>
      <c r="P16129" s="1">
        <v>1.0</v>
      </c>
    </row>
    <row r="16130">
      <c r="A16130" s="1" t="s">
        <v>29</v>
      </c>
      <c r="B16130" s="1" t="s">
        <v>19077</v>
      </c>
      <c r="C16130" s="2" t="s">
        <v>19004</v>
      </c>
      <c r="D16130" s="1" t="s">
        <v>19</v>
      </c>
      <c r="E16130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16130" s="1" t="s">
        <v>20</v>
      </c>
      <c r="G16130" s="1" t="s">
        <v>21</v>
      </c>
      <c r="H16130" s="1" t="s">
        <v>22</v>
      </c>
      <c r="I16130" s="1" t="s">
        <v>16</v>
      </c>
      <c r="J16130" s="1" t="s">
        <v>23</v>
      </c>
      <c r="K16130" s="1" t="s">
        <v>16</v>
      </c>
      <c r="L16130" s="1" t="s">
        <v>16</v>
      </c>
      <c r="M16130" s="1" t="s">
        <v>16</v>
      </c>
      <c r="N16130" s="1" t="s">
        <v>16</v>
      </c>
      <c r="O16130" s="1">
        <v>135.2</v>
      </c>
      <c r="P16130" s="1">
        <v>1.0</v>
      </c>
    </row>
    <row r="16131">
      <c r="A16131" s="1" t="s">
        <v>29</v>
      </c>
      <c r="B16131" s="1" t="s">
        <v>19078</v>
      </c>
      <c r="C16131" s="2" t="s">
        <v>19004</v>
      </c>
      <c r="D16131" s="1" t="s">
        <v>19</v>
      </c>
      <c r="E16131" s="3" t="str">
        <f>HYPERLINK("https://fyndiq.se/produkt/933685e1bc494e64/", "Samsung S23 (5G) - 9H Härdat Glass - 3D Super Kvalitet Skärmskydd")</f>
        <v>Samsung S23 (5G) - 9H Härdat Glass - 3D Super Kvalitet Skärmskydd</v>
      </c>
      <c r="F16131" s="1" t="s">
        <v>7170</v>
      </c>
      <c r="G16131" s="1" t="s">
        <v>7171</v>
      </c>
      <c r="H16131" s="1" t="s">
        <v>7172</v>
      </c>
      <c r="I16131" s="1" t="s">
        <v>16</v>
      </c>
      <c r="J16131" s="1" t="s">
        <v>23</v>
      </c>
      <c r="K16131" s="1" t="s">
        <v>16</v>
      </c>
      <c r="L16131" s="1" t="s">
        <v>16</v>
      </c>
      <c r="M16131" s="1" t="s">
        <v>16</v>
      </c>
      <c r="N16131" s="1" t="s">
        <v>16</v>
      </c>
      <c r="O16131" s="1">
        <v>55.2</v>
      </c>
      <c r="P16131" s="1">
        <v>1.0</v>
      </c>
    </row>
    <row r="16132">
      <c r="A16132" s="1" t="s">
        <v>29</v>
      </c>
      <c r="B16132" s="1" t="s">
        <v>19079</v>
      </c>
      <c r="C16132" s="2" t="s">
        <v>19004</v>
      </c>
      <c r="D16132" s="1" t="s">
        <v>19</v>
      </c>
      <c r="E16132" s="3" t="str">
        <f>HYPERLINK("https://fyndiq.se/produkt/bc0c4d5e5f134435/", "2 Pack Apple Watch 38mm -Härdat glas 9H – Super kvalitet 3D")</f>
        <v>2 Pack Apple Watch 38mm -Härdat glas 9H – Super kvalitet 3D</v>
      </c>
      <c r="F16132" s="1" t="s">
        <v>780</v>
      </c>
      <c r="G16132" s="1" t="s">
        <v>781</v>
      </c>
      <c r="H16132" s="1" t="s">
        <v>782</v>
      </c>
      <c r="I16132" s="1" t="s">
        <v>16</v>
      </c>
      <c r="J16132" s="1" t="s">
        <v>23</v>
      </c>
      <c r="K16132" s="1" t="s">
        <v>16</v>
      </c>
      <c r="L16132" s="1" t="s">
        <v>16</v>
      </c>
      <c r="M16132" s="1" t="s">
        <v>16</v>
      </c>
      <c r="N16132" s="1" t="s">
        <v>16</v>
      </c>
      <c r="O16132" s="1">
        <v>55.2</v>
      </c>
      <c r="P16132" s="1">
        <v>1.0</v>
      </c>
    </row>
    <row r="16133">
      <c r="A16133" s="1" t="s">
        <v>29</v>
      </c>
      <c r="B16133" s="1" t="s">
        <v>19080</v>
      </c>
      <c r="C16133" s="2" t="s">
        <v>19004</v>
      </c>
      <c r="D16133" s="1" t="s">
        <v>19</v>
      </c>
      <c r="E16133" s="3" t="str">
        <f>HYPERLINK("https://fyndiq.se/produkt/e9fe6b45dad34f98/", "2-Pack Iphone X / XS / 11 PRO- 9H Härdat Glass - Top Kvalitet")</f>
        <v>2-Pack Iphone X / XS / 11 PRO- 9H Härdat Glass - Top Kvalitet</v>
      </c>
      <c r="F16133" s="1" t="s">
        <v>6168</v>
      </c>
      <c r="G16133" s="1" t="s">
        <v>6169</v>
      </c>
      <c r="H16133" s="1" t="s">
        <v>6170</v>
      </c>
      <c r="I16133" s="1" t="s">
        <v>16</v>
      </c>
      <c r="J16133" s="1" t="s">
        <v>23</v>
      </c>
      <c r="K16133" s="1" t="s">
        <v>16</v>
      </c>
      <c r="L16133" s="1" t="s">
        <v>16</v>
      </c>
      <c r="M16133" s="1" t="s">
        <v>16</v>
      </c>
      <c r="N16133" s="1" t="s">
        <v>16</v>
      </c>
      <c r="O16133" s="1">
        <v>47.2</v>
      </c>
      <c r="P16133" s="1">
        <v>1.0</v>
      </c>
    </row>
    <row r="16134">
      <c r="A16134" s="1" t="s">
        <v>29</v>
      </c>
      <c r="B16134" s="1" t="s">
        <v>19081</v>
      </c>
      <c r="C16134" s="2" t="s">
        <v>19004</v>
      </c>
      <c r="D16134" s="1" t="s">
        <v>19</v>
      </c>
      <c r="E16134" s="3" t="str">
        <f>HYPERLINK("https://fyndiq.se/produkt/3793e0f6281f49f6/", "2-Pack Iphone 11 / XR - 9H Härdat Glass - Top Kvalitet")</f>
        <v>2-Pack Iphone 11 / XR - 9H Härdat Glass - Top Kvalitet</v>
      </c>
      <c r="F16134" s="1" t="s">
        <v>371</v>
      </c>
      <c r="G16134" s="1" t="s">
        <v>372</v>
      </c>
      <c r="H16134" s="1" t="s">
        <v>373</v>
      </c>
      <c r="I16134" s="1" t="s">
        <v>16</v>
      </c>
      <c r="J16134" s="1" t="s">
        <v>23</v>
      </c>
      <c r="K16134" s="1" t="s">
        <v>16</v>
      </c>
      <c r="L16134" s="1" t="s">
        <v>16</v>
      </c>
      <c r="M16134" s="1" t="s">
        <v>16</v>
      </c>
      <c r="N16134" s="1" t="s">
        <v>16</v>
      </c>
      <c r="O16134" s="1">
        <v>47.2</v>
      </c>
      <c r="P16134" s="1">
        <v>1.0</v>
      </c>
    </row>
    <row r="16135">
      <c r="A16135" s="1" t="s">
        <v>29</v>
      </c>
      <c r="B16135" s="1" t="s">
        <v>19082</v>
      </c>
      <c r="C16135" s="2" t="s">
        <v>19004</v>
      </c>
      <c r="D16135" s="1" t="s">
        <v>19</v>
      </c>
      <c r="E16135" s="3" t="str">
        <f>HYPERLINK("https://fyndiq.se/produkt/a871a7da0b2249a8/", "2-Pack Iphone 11 Pro Max - 9H Härdat Glass - Top Kvalitet")</f>
        <v>2-Pack Iphone 11 Pro Max - 9H Härdat Glass - Top Kvalitet</v>
      </c>
      <c r="F16135" s="1" t="s">
        <v>559</v>
      </c>
      <c r="G16135" s="1" t="s">
        <v>560</v>
      </c>
      <c r="H16135" s="1" t="s">
        <v>561</v>
      </c>
      <c r="I16135" s="1" t="s">
        <v>16</v>
      </c>
      <c r="J16135" s="1" t="s">
        <v>23</v>
      </c>
      <c r="K16135" s="1" t="s">
        <v>16</v>
      </c>
      <c r="L16135" s="1" t="s">
        <v>16</v>
      </c>
      <c r="M16135" s="1" t="s">
        <v>16</v>
      </c>
      <c r="N16135" s="1" t="s">
        <v>16</v>
      </c>
      <c r="O16135" s="1">
        <v>47.2</v>
      </c>
      <c r="P16135" s="1">
        <v>1.0</v>
      </c>
    </row>
    <row r="16136">
      <c r="A16136" s="1" t="s">
        <v>29</v>
      </c>
      <c r="B16136" s="1" t="s">
        <v>19083</v>
      </c>
      <c r="C16136" s="2" t="s">
        <v>19004</v>
      </c>
      <c r="D16136" s="1" t="s">
        <v>19</v>
      </c>
      <c r="E16136" s="3" t="str">
        <f>HYPERLINK("https://fyndiq.se/produkt/309789ffde48437d/", "3 Pack 1,2M USB-C Type-C Laddkabel Quick Charge 18W Vit")</f>
        <v>3 Pack 1,2M USB-C Type-C Laddkabel Quick Charge 18W Vit</v>
      </c>
      <c r="F16136" s="1" t="s">
        <v>2248</v>
      </c>
      <c r="G16136" s="1" t="s">
        <v>2249</v>
      </c>
      <c r="H16136" s="1" t="s">
        <v>2250</v>
      </c>
      <c r="I16136" s="1" t="s">
        <v>16</v>
      </c>
      <c r="J16136" s="1" t="s">
        <v>23</v>
      </c>
      <c r="K16136" s="1" t="s">
        <v>16</v>
      </c>
      <c r="L16136" s="1" t="s">
        <v>16</v>
      </c>
      <c r="M16136" s="1" t="s">
        <v>16</v>
      </c>
      <c r="N16136" s="1" t="s">
        <v>16</v>
      </c>
      <c r="O16136" s="1">
        <v>79.2</v>
      </c>
      <c r="P16136" s="1">
        <v>2.0</v>
      </c>
    </row>
    <row r="16137">
      <c r="A16137" s="1" t="s">
        <v>29</v>
      </c>
      <c r="B16137" s="1" t="s">
        <v>19084</v>
      </c>
      <c r="C16137" s="2" t="s">
        <v>19004</v>
      </c>
      <c r="D16137" s="1" t="s">
        <v>19</v>
      </c>
      <c r="E16137" s="3" t="str">
        <f t="shared" ref="E16137:E16138" si="823">HYPERLINK("https://fyndiq.se/produkt/a871a7da0b2249a8/", "2-Pack Iphone 11 Pro Max - 9H Härdat Glass - Top Kvalitet")</f>
        <v>2-Pack Iphone 11 Pro Max - 9H Härdat Glass - Top Kvalitet</v>
      </c>
      <c r="F16137" s="1" t="s">
        <v>559</v>
      </c>
      <c r="G16137" s="1" t="s">
        <v>560</v>
      </c>
      <c r="H16137" s="1" t="s">
        <v>561</v>
      </c>
      <c r="I16137" s="1" t="s">
        <v>16</v>
      </c>
      <c r="J16137" s="1" t="s">
        <v>23</v>
      </c>
      <c r="K16137" s="1" t="s">
        <v>16</v>
      </c>
      <c r="L16137" s="1" t="s">
        <v>16</v>
      </c>
      <c r="M16137" s="1" t="s">
        <v>16</v>
      </c>
      <c r="N16137" s="1" t="s">
        <v>16</v>
      </c>
      <c r="O16137" s="1">
        <v>47.2</v>
      </c>
      <c r="P16137" s="1">
        <v>1.0</v>
      </c>
    </row>
    <row r="16138">
      <c r="A16138" s="1" t="s">
        <v>29</v>
      </c>
      <c r="B16138" s="1" t="s">
        <v>19085</v>
      </c>
      <c r="C16138" s="2" t="s">
        <v>19004</v>
      </c>
      <c r="D16138" s="1" t="s">
        <v>19</v>
      </c>
      <c r="E16138" s="3" t="str">
        <f t="shared" si="823"/>
        <v>2-Pack Iphone 11 Pro Max - 9H Härdat Glass - Top Kvalitet</v>
      </c>
      <c r="F16138" s="1" t="s">
        <v>559</v>
      </c>
      <c r="G16138" s="1" t="s">
        <v>560</v>
      </c>
      <c r="H16138" s="1" t="s">
        <v>561</v>
      </c>
      <c r="I16138" s="1" t="s">
        <v>16</v>
      </c>
      <c r="J16138" s="1" t="s">
        <v>23</v>
      </c>
      <c r="K16138" s="1" t="s">
        <v>16</v>
      </c>
      <c r="L16138" s="1" t="s">
        <v>16</v>
      </c>
      <c r="M16138" s="1" t="s">
        <v>16</v>
      </c>
      <c r="N16138" s="1" t="s">
        <v>16</v>
      </c>
      <c r="O16138" s="1">
        <v>47.2</v>
      </c>
      <c r="P16138" s="1">
        <v>1.0</v>
      </c>
    </row>
    <row r="16139">
      <c r="A16139" s="1" t="s">
        <v>29</v>
      </c>
      <c r="B16139" s="1" t="s">
        <v>19086</v>
      </c>
      <c r="C16139" s="2" t="s">
        <v>19004</v>
      </c>
      <c r="D16139" s="1" t="s">
        <v>19</v>
      </c>
      <c r="E16139" s="3" t="str">
        <f>HYPERLINK("https://fyndiq.se/produkt/df733e838e0d403c/", "2-pack - iPhone 12 Mini - 9H Härdat Glass - Top Kvalitet")</f>
        <v>2-pack - iPhone 12 Mini - 9H Härdat Glass - Top Kvalitet</v>
      </c>
      <c r="F16139" s="1" t="s">
        <v>6336</v>
      </c>
      <c r="G16139" s="1" t="s">
        <v>6337</v>
      </c>
      <c r="H16139" s="1" t="s">
        <v>2067</v>
      </c>
      <c r="I16139" s="1" t="s">
        <v>16</v>
      </c>
      <c r="J16139" s="1" t="s">
        <v>23</v>
      </c>
      <c r="K16139" s="1" t="s">
        <v>16</v>
      </c>
      <c r="L16139" s="1" t="s">
        <v>16</v>
      </c>
      <c r="M16139" s="1" t="s">
        <v>16</v>
      </c>
      <c r="N16139" s="1" t="s">
        <v>16</v>
      </c>
      <c r="O16139" s="1">
        <v>47.2</v>
      </c>
      <c r="P16139" s="1">
        <v>1.0</v>
      </c>
    </row>
    <row r="16140">
      <c r="A16140" s="1" t="s">
        <v>29</v>
      </c>
      <c r="B16140" s="1" t="s">
        <v>19087</v>
      </c>
      <c r="C16140" s="2" t="s">
        <v>19088</v>
      </c>
      <c r="D16140" s="1" t="s">
        <v>19</v>
      </c>
      <c r="E16140" s="3" t="str">
        <f>HYPERLINK("https://fyndiq.se/produkt/f15b82570d4144d0/", "2-Pack Apple Watch 41mm – Härdat glas 9H – Super kvalitet 3D")</f>
        <v>2-Pack Apple Watch 41mm – Härdat glas 9H – Super kvalitet 3D</v>
      </c>
      <c r="F16140" s="1" t="s">
        <v>144</v>
      </c>
      <c r="G16140" s="1" t="s">
        <v>145</v>
      </c>
      <c r="H16140" s="1" t="s">
        <v>146</v>
      </c>
      <c r="I16140" s="1" t="s">
        <v>1230</v>
      </c>
      <c r="J16140" s="1" t="s">
        <v>9</v>
      </c>
      <c r="K16140" s="2" t="s">
        <v>17060</v>
      </c>
      <c r="L16140" s="1" t="s">
        <v>2602</v>
      </c>
      <c r="M16140" s="1" t="s">
        <v>16</v>
      </c>
      <c r="N16140" s="1" t="s">
        <v>16</v>
      </c>
      <c r="O16140" s="1">
        <v>55.2</v>
      </c>
      <c r="P16140" s="1">
        <v>1.0</v>
      </c>
    </row>
    <row r="16141">
      <c r="A16141" s="1" t="s">
        <v>29</v>
      </c>
      <c r="B16141" s="1" t="s">
        <v>19089</v>
      </c>
      <c r="C16141" s="2" t="s">
        <v>19088</v>
      </c>
      <c r="D16141" s="1" t="s">
        <v>19</v>
      </c>
      <c r="E16141" s="3" t="str">
        <f>HYPERLINK("https://fyndiq.se/produkt/c89bb1232b5349ef/", "2-Pack Xiaomi Mi Note 10 - Härdat glas 9H - Super kvalitet 3D")</f>
        <v>2-Pack Xiaomi Mi Note 10 - Härdat glas 9H - Super kvalitet 3D</v>
      </c>
      <c r="F16141" s="1" t="s">
        <v>962</v>
      </c>
      <c r="G16141" s="1" t="s">
        <v>963</v>
      </c>
      <c r="H16141" s="1" t="s">
        <v>964</v>
      </c>
      <c r="I16141" s="1" t="s">
        <v>1230</v>
      </c>
      <c r="J16141" s="1" t="s">
        <v>9</v>
      </c>
      <c r="K16141" s="2" t="s">
        <v>18608</v>
      </c>
      <c r="L16141" s="1" t="s">
        <v>2602</v>
      </c>
      <c r="M16141" s="1" t="s">
        <v>16</v>
      </c>
      <c r="N16141" s="1" t="s">
        <v>16</v>
      </c>
      <c r="O16141" s="1">
        <v>63.2</v>
      </c>
      <c r="P16141" s="1">
        <v>1.0</v>
      </c>
    </row>
    <row r="16142">
      <c r="A16142" s="1" t="s">
        <v>29</v>
      </c>
      <c r="B16142" s="1" t="s">
        <v>19090</v>
      </c>
      <c r="C16142" s="2" t="s">
        <v>19088</v>
      </c>
      <c r="D16142" s="1" t="s">
        <v>19</v>
      </c>
      <c r="E16142" s="3" t="str">
        <f>HYPERLINK("https://fyndiq.se/produkt/56c72c0ba5f749b5/", "2-Pack SAMSUNG S24 Skärmskydd - Härdat Glas 9H - Super kvalitet 3D")</f>
        <v>2-Pack SAMSUNG S24 Skärmskydd - Härdat Glas 9H - Super kvalitet 3D</v>
      </c>
      <c r="F16142" s="1" t="s">
        <v>263</v>
      </c>
      <c r="G16142" s="1" t="s">
        <v>264</v>
      </c>
      <c r="H16142" s="1" t="s">
        <v>265</v>
      </c>
      <c r="I16142" s="1" t="s">
        <v>16</v>
      </c>
      <c r="J16142" s="1" t="s">
        <v>23</v>
      </c>
      <c r="K16142" s="1" t="s">
        <v>16</v>
      </c>
      <c r="L16142" s="1" t="s">
        <v>16</v>
      </c>
      <c r="M16142" s="1" t="s">
        <v>16</v>
      </c>
      <c r="N16142" s="1" t="s">
        <v>16</v>
      </c>
      <c r="O16142" s="1">
        <v>71.2</v>
      </c>
      <c r="P16142" s="1">
        <v>1.0</v>
      </c>
    </row>
    <row r="16143">
      <c r="A16143" s="1" t="s">
        <v>29</v>
      </c>
      <c r="B16143" s="1" t="s">
        <v>19091</v>
      </c>
      <c r="C16143" s="2" t="s">
        <v>19088</v>
      </c>
      <c r="D16143" s="1" t="s">
        <v>19</v>
      </c>
      <c r="E16143" s="3" t="str">
        <f>HYPERLINK("https://fyndiq.se/produkt/ef10e4ba492c46df/", "2-Pack Samsung S23 FE 5G - 9H Härdat Glass - Super Kvalitet 3D")</f>
        <v>2-Pack Samsung S23 FE 5G - 9H Härdat Glass - Super Kvalitet 3D</v>
      </c>
      <c r="F16143" s="1" t="s">
        <v>2521</v>
      </c>
      <c r="G16143" s="1" t="s">
        <v>2522</v>
      </c>
      <c r="H16143" s="1" t="s">
        <v>2523</v>
      </c>
      <c r="I16143" s="1" t="s">
        <v>1230</v>
      </c>
      <c r="J16143" s="1" t="s">
        <v>9</v>
      </c>
      <c r="K16143" s="2" t="s">
        <v>16720</v>
      </c>
      <c r="L16143" s="1" t="s">
        <v>2602</v>
      </c>
      <c r="M16143" s="1" t="s">
        <v>16</v>
      </c>
      <c r="N16143" s="1" t="s">
        <v>16</v>
      </c>
      <c r="O16143" s="1">
        <v>63.2</v>
      </c>
      <c r="P16143" s="1">
        <v>1.0</v>
      </c>
    </row>
    <row r="16144">
      <c r="A16144" s="1" t="s">
        <v>29</v>
      </c>
      <c r="B16144" s="1" t="s">
        <v>19092</v>
      </c>
      <c r="C16144" s="2" t="s">
        <v>19088</v>
      </c>
      <c r="D16144" s="1" t="s">
        <v>19</v>
      </c>
      <c r="E16144" s="3" t="str">
        <f>HYPERLINK("https://fyndiq.se/produkt/c2b7612326114b62/", "2-Pack SAMSUNG S24 ULTRA 5G Skärmskydd &amp; 1-Pack linsskydd - Härdat Glas 9H - Super kvalitet 3D")</f>
        <v>2-Pack SAMSUNG S24 ULTRA 5G Skärmskydd &amp; 1-Pack linsskydd - Härdat Glas 9H - Super kvalitet 3D</v>
      </c>
      <c r="F16144" s="1" t="s">
        <v>563</v>
      </c>
      <c r="G16144" s="1" t="s">
        <v>564</v>
      </c>
      <c r="H16144" s="1" t="s">
        <v>565</v>
      </c>
      <c r="I16144" s="1" t="s">
        <v>16</v>
      </c>
      <c r="J16144" s="1" t="s">
        <v>23</v>
      </c>
      <c r="K16144" s="1" t="s">
        <v>16</v>
      </c>
      <c r="L16144" s="1" t="s">
        <v>16</v>
      </c>
      <c r="M16144" s="1" t="s">
        <v>16</v>
      </c>
      <c r="N16144" s="1" t="s">
        <v>16</v>
      </c>
      <c r="O16144" s="1">
        <v>87.2</v>
      </c>
      <c r="P16144" s="1">
        <v>1.0</v>
      </c>
    </row>
    <row r="16145">
      <c r="A16145" s="1" t="s">
        <v>29</v>
      </c>
      <c r="B16145" s="1" t="s">
        <v>19093</v>
      </c>
      <c r="C16145" s="2" t="s">
        <v>19088</v>
      </c>
      <c r="D16145" s="1" t="s">
        <v>19</v>
      </c>
      <c r="E16145" s="3" t="str">
        <f>HYPERLINK("https://fyndiq.se/produkt/c6ad89f6519841d9/", "2 Pack Samsung Galaxy S20 - Härdat glas 9H - Super kvalitet 3D")</f>
        <v>2 Pack Samsung Galaxy S20 - Härdat glas 9H - Super kvalitet 3D</v>
      </c>
      <c r="F16145" s="1" t="s">
        <v>1342</v>
      </c>
      <c r="G16145" s="1" t="s">
        <v>1343</v>
      </c>
      <c r="H16145" s="1" t="s">
        <v>1344</v>
      </c>
      <c r="I16145" s="1" t="s">
        <v>1311</v>
      </c>
      <c r="J16145" s="1" t="s">
        <v>23</v>
      </c>
      <c r="K16145" s="1" t="s">
        <v>16</v>
      </c>
      <c r="L16145" s="1" t="s">
        <v>16</v>
      </c>
      <c r="M16145" s="1" t="s">
        <v>16</v>
      </c>
      <c r="N16145" s="1" t="s">
        <v>16</v>
      </c>
      <c r="O16145" s="1">
        <v>71.2</v>
      </c>
      <c r="P16145" s="1">
        <v>1.0</v>
      </c>
    </row>
    <row r="16146">
      <c r="A16146" s="1" t="s">
        <v>29</v>
      </c>
      <c r="B16146" s="1" t="s">
        <v>19094</v>
      </c>
      <c r="C16146" s="2" t="s">
        <v>19088</v>
      </c>
      <c r="D16146" s="1" t="s">
        <v>19</v>
      </c>
      <c r="E16146" s="3" t="str">
        <f>HYPERLINK("https://fyndiq.se/produkt/4a37a66aa49247d0/", "Samsung S21 FE - 9H Härdat Glass - Super Kvalitet 3D")</f>
        <v>Samsung S21 FE - 9H Härdat Glass - Super Kvalitet 3D</v>
      </c>
      <c r="F16146" s="1" t="s">
        <v>4338</v>
      </c>
      <c r="G16146" s="1" t="s">
        <v>4339</v>
      </c>
      <c r="H16146" s="1" t="s">
        <v>4340</v>
      </c>
      <c r="I16146" s="1" t="s">
        <v>16</v>
      </c>
      <c r="J16146" s="1" t="s">
        <v>23</v>
      </c>
      <c r="K16146" s="1" t="s">
        <v>16</v>
      </c>
      <c r="L16146" s="1" t="s">
        <v>16</v>
      </c>
      <c r="M16146" s="1" t="s">
        <v>16</v>
      </c>
      <c r="N16146" s="1" t="s">
        <v>16</v>
      </c>
      <c r="O16146" s="1">
        <v>55.2</v>
      </c>
      <c r="P16146" s="1">
        <v>1.0</v>
      </c>
    </row>
    <row r="16147">
      <c r="A16147" s="1" t="s">
        <v>29</v>
      </c>
      <c r="B16147" s="1" t="s">
        <v>19095</v>
      </c>
      <c r="C16147" s="2" t="s">
        <v>19088</v>
      </c>
      <c r="D16147" s="1" t="s">
        <v>19</v>
      </c>
      <c r="E16147" s="3" t="str">
        <f>HYPERLINK("https://fyndiq.se/produkt/b2b21eba0148489f/", "Samsung S8 härdat glass 3D heltäckande skärmskydd")</f>
        <v>Samsung S8 härdat glass 3D heltäckande skärmskydd</v>
      </c>
      <c r="F16147" s="1" t="s">
        <v>438</v>
      </c>
      <c r="G16147" s="1" t="s">
        <v>439</v>
      </c>
      <c r="H16147" s="1" t="s">
        <v>440</v>
      </c>
      <c r="I16147" s="1" t="s">
        <v>16</v>
      </c>
      <c r="J16147" s="1" t="s">
        <v>23</v>
      </c>
      <c r="K16147" s="1" t="s">
        <v>16</v>
      </c>
      <c r="L16147" s="1" t="s">
        <v>16</v>
      </c>
      <c r="M16147" s="1" t="s">
        <v>16</v>
      </c>
      <c r="N16147" s="1" t="s">
        <v>16</v>
      </c>
      <c r="O16147" s="1">
        <v>55.2</v>
      </c>
      <c r="P16147" s="1">
        <v>1.0</v>
      </c>
    </row>
    <row r="16148">
      <c r="A16148" s="1" t="s">
        <v>29</v>
      </c>
      <c r="B16148" s="1" t="s">
        <v>19096</v>
      </c>
      <c r="C16148" s="2" t="s">
        <v>19088</v>
      </c>
      <c r="D16148" s="1" t="s">
        <v>19</v>
      </c>
      <c r="E16148" s="3" t="str">
        <f>HYPERLINK("https://fyndiq.se/produkt/c980eaf402864816/", "2-Pack Samsung Note 10 Plus - 9H Härdat Glass - Top Kvalitet -HD")</f>
        <v>2-Pack Samsung Note 10 Plus - 9H Härdat Glass - Top Kvalitet -HD</v>
      </c>
      <c r="F16148" s="1" t="s">
        <v>7455</v>
      </c>
      <c r="G16148" s="1" t="s">
        <v>7456</v>
      </c>
      <c r="H16148" s="1" t="s">
        <v>7457</v>
      </c>
      <c r="I16148" s="1" t="s">
        <v>16</v>
      </c>
      <c r="J16148" s="1" t="s">
        <v>23</v>
      </c>
      <c r="K16148" s="1" t="s">
        <v>16</v>
      </c>
      <c r="L16148" s="1" t="s">
        <v>16</v>
      </c>
      <c r="M16148" s="1" t="s">
        <v>16</v>
      </c>
      <c r="N16148" s="1" t="s">
        <v>16</v>
      </c>
      <c r="O16148" s="1">
        <v>63.2</v>
      </c>
      <c r="P16148" s="1">
        <v>1.0</v>
      </c>
    </row>
    <row r="16149">
      <c r="A16149" s="1" t="s">
        <v>29</v>
      </c>
      <c r="B16149" s="1" t="s">
        <v>19097</v>
      </c>
      <c r="C16149" s="2" t="s">
        <v>19088</v>
      </c>
      <c r="D16149" s="1" t="s">
        <v>19</v>
      </c>
      <c r="E16149" s="3" t="str">
        <f>HYPERLINK("https://fyndiq.se/produkt/17eb3a8226844bc8/", "2-Pack Sony Xperia 1 III - Härdat glas 9H - Super Kvalitet 3D")</f>
        <v>2-Pack Sony Xperia 1 III - Härdat glas 9H - Super Kvalitet 3D</v>
      </c>
      <c r="F16149" s="1" t="s">
        <v>2344</v>
      </c>
      <c r="G16149" s="1" t="s">
        <v>2345</v>
      </c>
      <c r="H16149" s="1" t="s">
        <v>2346</v>
      </c>
      <c r="I16149" s="1" t="s">
        <v>16</v>
      </c>
      <c r="J16149" s="1" t="s">
        <v>23</v>
      </c>
      <c r="K16149" s="1" t="s">
        <v>16</v>
      </c>
      <c r="L16149" s="1" t="s">
        <v>16</v>
      </c>
      <c r="M16149" s="1" t="s">
        <v>16</v>
      </c>
      <c r="N16149" s="1" t="s">
        <v>16</v>
      </c>
      <c r="O16149" s="1">
        <v>63.2</v>
      </c>
      <c r="P16149" s="1">
        <v>1.0</v>
      </c>
    </row>
    <row r="16150">
      <c r="A16150" s="1" t="s">
        <v>29</v>
      </c>
      <c r="B16150" s="1" t="s">
        <v>19098</v>
      </c>
      <c r="C16150" s="2" t="s">
        <v>19088</v>
      </c>
      <c r="D16150" s="1" t="s">
        <v>19</v>
      </c>
      <c r="E16150" s="3" t="str">
        <f>HYPERLINK("https://fyndiq.se/produkt/2477583187264ece/", "2-Pack Samsung S20 - 9H Härdat Glass - Top Kvalitet")</f>
        <v>2-Pack Samsung S20 - 9H Härdat Glass - Top Kvalitet</v>
      </c>
      <c r="F16150" s="1" t="s">
        <v>124</v>
      </c>
      <c r="G16150" s="1" t="s">
        <v>125</v>
      </c>
      <c r="H16150" s="1" t="s">
        <v>126</v>
      </c>
      <c r="I16150" s="1" t="s">
        <v>16</v>
      </c>
      <c r="J16150" s="1" t="s">
        <v>23</v>
      </c>
      <c r="K16150" s="1" t="s">
        <v>16</v>
      </c>
      <c r="L16150" s="1" t="s">
        <v>16</v>
      </c>
      <c r="M16150" s="1" t="s">
        <v>16</v>
      </c>
      <c r="N16150" s="1" t="s">
        <v>16</v>
      </c>
      <c r="O16150" s="1">
        <v>71.2</v>
      </c>
      <c r="P16150" s="1">
        <v>1.0</v>
      </c>
    </row>
    <row r="16151">
      <c r="A16151" s="1" t="s">
        <v>29</v>
      </c>
      <c r="B16151" s="1" t="s">
        <v>19099</v>
      </c>
      <c r="C16151" s="2" t="s">
        <v>19088</v>
      </c>
      <c r="D16151" s="1" t="s">
        <v>19</v>
      </c>
      <c r="E16151" s="3" t="str">
        <f>HYPERLINK("https://fyndiq.se/produkt/f7b16236096d401a/", "2-Pack Google Pixel 7A - Härdat glas 9H - Super kvalitet 3D Skärmskydd")</f>
        <v>2-Pack Google Pixel 7A - Härdat glas 9H - Super kvalitet 3D Skärmskydd</v>
      </c>
      <c r="F16151" s="1" t="s">
        <v>852</v>
      </c>
      <c r="G16151" s="1" t="s">
        <v>853</v>
      </c>
      <c r="H16151" s="1" t="s">
        <v>854</v>
      </c>
      <c r="I16151" s="1" t="s">
        <v>16</v>
      </c>
      <c r="J16151" s="1" t="s">
        <v>23</v>
      </c>
      <c r="K16151" s="1" t="s">
        <v>16</v>
      </c>
      <c r="L16151" s="1" t="s">
        <v>16</v>
      </c>
      <c r="M16151" s="1" t="s">
        <v>16</v>
      </c>
      <c r="N16151" s="1" t="s">
        <v>16</v>
      </c>
      <c r="O16151" s="1">
        <v>63.2</v>
      </c>
      <c r="P16151" s="1">
        <v>1.0</v>
      </c>
    </row>
    <row r="16152">
      <c r="A16152" s="1" t="s">
        <v>29</v>
      </c>
      <c r="B16152" s="1" t="s">
        <v>19100</v>
      </c>
      <c r="C16152" s="2" t="s">
        <v>19088</v>
      </c>
      <c r="D16152" s="1" t="s">
        <v>19</v>
      </c>
      <c r="E16152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16152" s="1" t="s">
        <v>3794</v>
      </c>
      <c r="G16152" s="1" t="s">
        <v>3795</v>
      </c>
      <c r="H16152" s="1" t="s">
        <v>3796</v>
      </c>
      <c r="I16152" s="1" t="s">
        <v>16</v>
      </c>
      <c r="J16152" s="1" t="s">
        <v>23</v>
      </c>
      <c r="K16152" s="1" t="s">
        <v>16</v>
      </c>
      <c r="L16152" s="1" t="s">
        <v>16</v>
      </c>
      <c r="M16152" s="1" t="s">
        <v>16</v>
      </c>
      <c r="N16152" s="1" t="s">
        <v>16</v>
      </c>
      <c r="O16152" s="1">
        <v>135.2</v>
      </c>
      <c r="P16152" s="1">
        <v>1.0</v>
      </c>
    </row>
    <row r="16153">
      <c r="A16153" s="1" t="s">
        <v>29</v>
      </c>
      <c r="B16153" s="1" t="s">
        <v>19101</v>
      </c>
      <c r="C16153" s="2" t="s">
        <v>19088</v>
      </c>
      <c r="D16153" s="1" t="s">
        <v>19</v>
      </c>
      <c r="E16153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6153" s="1" t="s">
        <v>4240</v>
      </c>
      <c r="G16153" s="1" t="s">
        <v>4241</v>
      </c>
      <c r="H16153" s="1" t="s">
        <v>4242</v>
      </c>
      <c r="I16153" s="1" t="s">
        <v>16</v>
      </c>
      <c r="J16153" s="1" t="s">
        <v>23</v>
      </c>
      <c r="K16153" s="1" t="s">
        <v>16</v>
      </c>
      <c r="L16153" s="1" t="s">
        <v>16</v>
      </c>
      <c r="M16153" s="1" t="s">
        <v>16</v>
      </c>
      <c r="N16153" s="1" t="s">
        <v>16</v>
      </c>
      <c r="O16153" s="1">
        <v>63.2</v>
      </c>
      <c r="P16153" s="1">
        <v>1.0</v>
      </c>
    </row>
    <row r="16154">
      <c r="A16154" s="1" t="s">
        <v>29</v>
      </c>
      <c r="B16154" s="1" t="s">
        <v>19102</v>
      </c>
      <c r="C16154" s="2" t="s">
        <v>19088</v>
      </c>
      <c r="D16154" s="1" t="s">
        <v>19</v>
      </c>
      <c r="E16154" s="3" t="str">
        <f t="shared" ref="E16154:E16156" si="824">HYPERLINK("https://fyndiq.se/produkt/08d44de1ca3946df/", "2-Pack Samsung Galaxy S10 - Härdat Glas 9H – 3D Skärmskydd - Super kvalitet")</f>
        <v>2-Pack Samsung Galaxy S10 - Härdat Glas 9H – 3D Skärmskydd - Super kvalitet</v>
      </c>
      <c r="F16154" s="1" t="s">
        <v>729</v>
      </c>
      <c r="G16154" s="1" t="s">
        <v>730</v>
      </c>
      <c r="H16154" s="1" t="s">
        <v>731</v>
      </c>
      <c r="I16154" s="1" t="s">
        <v>16</v>
      </c>
      <c r="J16154" s="1" t="s">
        <v>23</v>
      </c>
      <c r="K16154" s="1" t="s">
        <v>16</v>
      </c>
      <c r="L16154" s="1" t="s">
        <v>16</v>
      </c>
      <c r="M16154" s="1" t="s">
        <v>16</v>
      </c>
      <c r="N16154" s="1" t="s">
        <v>16</v>
      </c>
      <c r="O16154" s="1">
        <v>63.2</v>
      </c>
      <c r="P16154" s="1">
        <v>1.0</v>
      </c>
    </row>
    <row r="16155">
      <c r="A16155" s="1" t="s">
        <v>29</v>
      </c>
      <c r="B16155" s="1" t="s">
        <v>19103</v>
      </c>
      <c r="C16155" s="2" t="s">
        <v>19088</v>
      </c>
      <c r="D16155" s="1" t="s">
        <v>19</v>
      </c>
      <c r="E16155" s="3" t="str">
        <f t="shared" si="824"/>
        <v>2-Pack Samsung Galaxy S10 - Härdat Glas 9H – 3D Skärmskydd - Super kvalitet</v>
      </c>
      <c r="F16155" s="1" t="s">
        <v>729</v>
      </c>
      <c r="G16155" s="1" t="s">
        <v>730</v>
      </c>
      <c r="H16155" s="1" t="s">
        <v>731</v>
      </c>
      <c r="I16155" s="1" t="s">
        <v>16</v>
      </c>
      <c r="J16155" s="1" t="s">
        <v>23</v>
      </c>
      <c r="K16155" s="1" t="s">
        <v>16</v>
      </c>
      <c r="L16155" s="1" t="s">
        <v>16</v>
      </c>
      <c r="M16155" s="1" t="s">
        <v>16</v>
      </c>
      <c r="N16155" s="1" t="s">
        <v>16</v>
      </c>
      <c r="O16155" s="1">
        <v>63.2</v>
      </c>
      <c r="P16155" s="1">
        <v>1.0</v>
      </c>
    </row>
    <row r="16156">
      <c r="A16156" s="1" t="s">
        <v>29</v>
      </c>
      <c r="B16156" s="1" t="s">
        <v>19104</v>
      </c>
      <c r="C16156" s="2" t="s">
        <v>19088</v>
      </c>
      <c r="D16156" s="1" t="s">
        <v>19</v>
      </c>
      <c r="E16156" s="3" t="str">
        <f t="shared" si="824"/>
        <v>2-Pack Samsung Galaxy S10 - Härdat Glas 9H – 3D Skärmskydd - Super kvalitet</v>
      </c>
      <c r="F16156" s="1" t="s">
        <v>729</v>
      </c>
      <c r="G16156" s="1" t="s">
        <v>730</v>
      </c>
      <c r="H16156" s="1" t="s">
        <v>731</v>
      </c>
      <c r="I16156" s="1" t="s">
        <v>16</v>
      </c>
      <c r="J16156" s="1" t="s">
        <v>23</v>
      </c>
      <c r="K16156" s="1" t="s">
        <v>16</v>
      </c>
      <c r="L16156" s="1" t="s">
        <v>16</v>
      </c>
      <c r="M16156" s="1" t="s">
        <v>16</v>
      </c>
      <c r="N16156" s="1" t="s">
        <v>16</v>
      </c>
      <c r="O16156" s="1">
        <v>63.2</v>
      </c>
      <c r="P16156" s="1">
        <v>1.0</v>
      </c>
    </row>
    <row r="16157">
      <c r="A16157" s="1" t="s">
        <v>29</v>
      </c>
      <c r="B16157" s="1" t="s">
        <v>19105</v>
      </c>
      <c r="C16157" s="2" t="s">
        <v>19088</v>
      </c>
      <c r="D16157" s="1" t="s">
        <v>19</v>
      </c>
      <c r="E16157" s="3" t="str">
        <f>HYPERLINK("https://fyndiq.se/produkt/48b46200dc014b3e/", "2-Pack Iphone 8 Vit -Härdat Glas 9H-Super Kvalitet 3D Skärmskydd")</f>
        <v>2-Pack Iphone 8 Vit -Härdat Glas 9H-Super Kvalitet 3D Skärmskydd</v>
      </c>
      <c r="F16157" s="1" t="s">
        <v>2562</v>
      </c>
      <c r="G16157" s="1" t="s">
        <v>2563</v>
      </c>
      <c r="H16157" s="1" t="s">
        <v>2564</v>
      </c>
      <c r="I16157" s="1" t="s">
        <v>16</v>
      </c>
      <c r="J16157" s="1" t="s">
        <v>23</v>
      </c>
      <c r="K16157" s="1" t="s">
        <v>16</v>
      </c>
      <c r="L16157" s="1" t="s">
        <v>16</v>
      </c>
      <c r="M16157" s="1" t="s">
        <v>16</v>
      </c>
      <c r="N16157" s="1" t="s">
        <v>16</v>
      </c>
      <c r="O16157" s="1">
        <v>47.2</v>
      </c>
      <c r="P16157" s="1">
        <v>1.0</v>
      </c>
    </row>
    <row r="16158">
      <c r="A16158" s="1" t="s">
        <v>29</v>
      </c>
      <c r="B16158" s="1" t="s">
        <v>19106</v>
      </c>
      <c r="C16158" s="2" t="s">
        <v>19088</v>
      </c>
      <c r="D16158" s="1" t="s">
        <v>19</v>
      </c>
      <c r="E16158" s="3" t="str">
        <f>HYPERLINK("https://fyndiq.se/produkt/f7b16236096d401a/", "2-Pack Google Pixel 7A - Härdat glas 9H - Super kvalitet 3D Skärmskydd")</f>
        <v>2-Pack Google Pixel 7A - Härdat glas 9H - Super kvalitet 3D Skärmskydd</v>
      </c>
      <c r="F16158" s="1" t="s">
        <v>852</v>
      </c>
      <c r="G16158" s="1" t="s">
        <v>853</v>
      </c>
      <c r="H16158" s="1" t="s">
        <v>854</v>
      </c>
      <c r="I16158" s="1" t="s">
        <v>16</v>
      </c>
      <c r="J16158" s="1" t="s">
        <v>23</v>
      </c>
      <c r="K16158" s="1" t="s">
        <v>16</v>
      </c>
      <c r="L16158" s="1" t="s">
        <v>16</v>
      </c>
      <c r="M16158" s="1" t="s">
        <v>16</v>
      </c>
      <c r="N16158" s="1" t="s">
        <v>16</v>
      </c>
      <c r="O16158" s="1">
        <v>63.2</v>
      </c>
      <c r="P16158" s="1">
        <v>1.0</v>
      </c>
    </row>
    <row r="16159">
      <c r="A16159" s="1" t="s">
        <v>29</v>
      </c>
      <c r="B16159" s="1" t="s">
        <v>19107</v>
      </c>
      <c r="C16159" s="2" t="s">
        <v>19088</v>
      </c>
      <c r="D16159" s="1" t="s">
        <v>19</v>
      </c>
      <c r="E16159" s="3" t="str">
        <f>HYPERLINK("https://fyndiq.se/produkt/66924f1ff238487e/", "2-Pack GOOGLE PIXEL 7A Skärmskydd - Härdat Glas 9H - Super kvalitet 3D")</f>
        <v>2-Pack GOOGLE PIXEL 7A Skärmskydd - Härdat Glas 9H - Super kvalitet 3D</v>
      </c>
      <c r="F16159" s="1" t="s">
        <v>315</v>
      </c>
      <c r="G16159" s="1" t="s">
        <v>316</v>
      </c>
      <c r="H16159" s="1" t="s">
        <v>317</v>
      </c>
      <c r="I16159" s="1" t="s">
        <v>16</v>
      </c>
      <c r="J16159" s="1" t="s">
        <v>23</v>
      </c>
      <c r="K16159" s="1" t="s">
        <v>16</v>
      </c>
      <c r="L16159" s="1" t="s">
        <v>16</v>
      </c>
      <c r="M16159" s="1" t="s">
        <v>16</v>
      </c>
      <c r="N16159" s="1" t="s">
        <v>16</v>
      </c>
      <c r="O16159" s="1">
        <v>63.2</v>
      </c>
      <c r="P16159" s="1">
        <v>1.0</v>
      </c>
    </row>
    <row r="16160">
      <c r="A16160" s="1" t="s">
        <v>29</v>
      </c>
      <c r="B16160" s="1" t="s">
        <v>19108</v>
      </c>
      <c r="C16160" s="2" t="s">
        <v>19088</v>
      </c>
      <c r="D16160" s="1" t="s">
        <v>19</v>
      </c>
      <c r="E16160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6160" s="1" t="s">
        <v>3019</v>
      </c>
      <c r="G16160" s="1" t="s">
        <v>3020</v>
      </c>
      <c r="H16160" s="1" t="s">
        <v>3021</v>
      </c>
      <c r="I16160" s="1" t="s">
        <v>16</v>
      </c>
      <c r="J16160" s="1" t="s">
        <v>23</v>
      </c>
      <c r="K16160" s="1" t="s">
        <v>16</v>
      </c>
      <c r="L16160" s="1" t="s">
        <v>16</v>
      </c>
      <c r="M16160" s="1" t="s">
        <v>16</v>
      </c>
      <c r="N16160" s="1" t="s">
        <v>16</v>
      </c>
      <c r="O16160" s="1">
        <v>71.2</v>
      </c>
      <c r="P16160" s="1">
        <v>1.0</v>
      </c>
    </row>
    <row r="16161">
      <c r="A16161" s="1" t="s">
        <v>29</v>
      </c>
      <c r="B16161" s="1" t="s">
        <v>19109</v>
      </c>
      <c r="C16161" s="2" t="s">
        <v>19088</v>
      </c>
      <c r="D16161" s="1" t="s">
        <v>19</v>
      </c>
      <c r="E16161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6161" s="1" t="s">
        <v>722</v>
      </c>
      <c r="G16161" s="1" t="s">
        <v>723</v>
      </c>
      <c r="H16161" s="1" t="s">
        <v>724</v>
      </c>
      <c r="I16161" s="1" t="s">
        <v>16</v>
      </c>
      <c r="J16161" s="1" t="s">
        <v>23</v>
      </c>
      <c r="K16161" s="1" t="s">
        <v>16</v>
      </c>
      <c r="L16161" s="1" t="s">
        <v>16</v>
      </c>
      <c r="M16161" s="1" t="s">
        <v>16</v>
      </c>
      <c r="N16161" s="1" t="s">
        <v>16</v>
      </c>
      <c r="O16161" s="1">
        <v>79.2</v>
      </c>
      <c r="P16161" s="1">
        <v>1.0</v>
      </c>
    </row>
    <row r="16162">
      <c r="A16162" s="1" t="s">
        <v>29</v>
      </c>
      <c r="B16162" s="1" t="s">
        <v>19110</v>
      </c>
      <c r="C16162" s="2" t="s">
        <v>19088</v>
      </c>
      <c r="D16162" s="1" t="s">
        <v>19</v>
      </c>
      <c r="E16162" s="3" t="str">
        <f>HYPERLINK("https://fyndiq.se/produkt/dfe28e565d2e4c8d/", "2 Pack Samsung S21 FE - 9H Härdat Glass - Super Kvalitet 3D")</f>
        <v>2 Pack Samsung S21 FE - 9H Härdat Glass - Super Kvalitet 3D</v>
      </c>
      <c r="F16162" s="1" t="s">
        <v>276</v>
      </c>
      <c r="G16162" s="1" t="s">
        <v>277</v>
      </c>
      <c r="H16162" s="1" t="s">
        <v>278</v>
      </c>
      <c r="I16162" s="1" t="s">
        <v>16</v>
      </c>
      <c r="J16162" s="1" t="s">
        <v>23</v>
      </c>
      <c r="K16162" s="1" t="s">
        <v>16</v>
      </c>
      <c r="L16162" s="1" t="s">
        <v>16</v>
      </c>
      <c r="M16162" s="1" t="s">
        <v>16</v>
      </c>
      <c r="N16162" s="1" t="s">
        <v>16</v>
      </c>
      <c r="O16162" s="1">
        <v>63.2</v>
      </c>
      <c r="P16162" s="1">
        <v>1.0</v>
      </c>
    </row>
    <row r="16163">
      <c r="A16163" s="1" t="s">
        <v>29</v>
      </c>
      <c r="B16163" s="1" t="s">
        <v>19111</v>
      </c>
      <c r="C16163" s="2" t="s">
        <v>19088</v>
      </c>
      <c r="D16163" s="1" t="s">
        <v>19</v>
      </c>
      <c r="E16163" s="3" t="str">
        <f>HYPERLINK("https://fyndiq.se/produkt/1e8f6bb5ed7344de/", "2-Pack Samsung Galaxy s10 Plus - Härdat glas 9H - Super kvalitet")</f>
        <v>2-Pack Samsung Galaxy s10 Plus - Härdat glas 9H - Super kvalitet</v>
      </c>
      <c r="F16163" s="1" t="s">
        <v>1508</v>
      </c>
      <c r="G16163" s="1" t="s">
        <v>1509</v>
      </c>
      <c r="H16163" s="1" t="s">
        <v>1510</v>
      </c>
      <c r="I16163" s="1" t="s">
        <v>16</v>
      </c>
      <c r="J16163" s="1" t="s">
        <v>23</v>
      </c>
      <c r="K16163" s="1" t="s">
        <v>16</v>
      </c>
      <c r="L16163" s="1" t="s">
        <v>16</v>
      </c>
      <c r="M16163" s="1" t="s">
        <v>16</v>
      </c>
      <c r="N16163" s="1" t="s">
        <v>16</v>
      </c>
      <c r="O16163" s="1">
        <v>63.2</v>
      </c>
      <c r="P16163" s="1">
        <v>1.0</v>
      </c>
    </row>
    <row r="16164">
      <c r="A16164" s="1" t="s">
        <v>29</v>
      </c>
      <c r="B16164" s="1" t="s">
        <v>19112</v>
      </c>
      <c r="C16164" s="2" t="s">
        <v>19088</v>
      </c>
      <c r="D16164" s="1" t="s">
        <v>19</v>
      </c>
      <c r="E1616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6164" s="1" t="s">
        <v>692</v>
      </c>
      <c r="G16164" s="1" t="s">
        <v>693</v>
      </c>
      <c r="H16164" s="1" t="s">
        <v>694</v>
      </c>
      <c r="I16164" s="1" t="s">
        <v>16</v>
      </c>
      <c r="J16164" s="1" t="s">
        <v>23</v>
      </c>
      <c r="K16164" s="1" t="s">
        <v>16</v>
      </c>
      <c r="L16164" s="1" t="s">
        <v>16</v>
      </c>
      <c r="M16164" s="1" t="s">
        <v>16</v>
      </c>
      <c r="N16164" s="1" t="s">
        <v>16</v>
      </c>
      <c r="O16164" s="1">
        <v>47.2</v>
      </c>
      <c r="P16164" s="1">
        <v>1.0</v>
      </c>
    </row>
    <row r="16165">
      <c r="A16165" s="1" t="s">
        <v>29</v>
      </c>
      <c r="B16165" s="1" t="s">
        <v>19113</v>
      </c>
      <c r="C16165" s="2" t="s">
        <v>19088</v>
      </c>
      <c r="D16165" s="1" t="s">
        <v>19</v>
      </c>
      <c r="E16165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6165" s="1" t="s">
        <v>3720</v>
      </c>
      <c r="G16165" s="1" t="s">
        <v>3721</v>
      </c>
      <c r="H16165" s="1" t="s">
        <v>3722</v>
      </c>
      <c r="I16165" s="1" t="s">
        <v>16</v>
      </c>
      <c r="J16165" s="1" t="s">
        <v>23</v>
      </c>
      <c r="K16165" s="1" t="s">
        <v>16</v>
      </c>
      <c r="L16165" s="1" t="s">
        <v>16</v>
      </c>
      <c r="M16165" s="1" t="s">
        <v>16</v>
      </c>
      <c r="N16165" s="1" t="s">
        <v>16</v>
      </c>
      <c r="O16165" s="1">
        <v>87.2</v>
      </c>
      <c r="P16165" s="1">
        <v>1.0</v>
      </c>
    </row>
    <row r="16166">
      <c r="A16166" s="1" t="s">
        <v>29</v>
      </c>
      <c r="B16166" s="1" t="s">
        <v>19114</v>
      </c>
      <c r="C16166" s="2" t="s">
        <v>19088</v>
      </c>
      <c r="D16166" s="1" t="s">
        <v>19</v>
      </c>
      <c r="E16166" s="3" t="str">
        <f>HYPERLINK("https://fyndiq.se/produkt/47b1995e74474566/", "2 Pack Xiaomi 12 Lite - Härdat glas 9H-Super kvalitet 3D")</f>
        <v>2 Pack Xiaomi 12 Lite - Härdat glas 9H-Super kvalitet 3D</v>
      </c>
      <c r="F16166" s="1" t="s">
        <v>3630</v>
      </c>
      <c r="G16166" s="1" t="s">
        <v>3631</v>
      </c>
      <c r="H16166" s="1" t="s">
        <v>3632</v>
      </c>
      <c r="I16166" s="1" t="s">
        <v>16</v>
      </c>
      <c r="J16166" s="1" t="s">
        <v>23</v>
      </c>
      <c r="K16166" s="1" t="s">
        <v>16</v>
      </c>
      <c r="L16166" s="1" t="s">
        <v>16</v>
      </c>
      <c r="M16166" s="1" t="s">
        <v>16</v>
      </c>
      <c r="N16166" s="1" t="s">
        <v>16</v>
      </c>
      <c r="O16166" s="1">
        <v>63.2</v>
      </c>
      <c r="P16166" s="1">
        <v>1.0</v>
      </c>
    </row>
    <row r="16167">
      <c r="A16167" s="1" t="s">
        <v>29</v>
      </c>
      <c r="B16167" s="1" t="s">
        <v>19115</v>
      </c>
      <c r="C16167" s="2" t="s">
        <v>19088</v>
      </c>
      <c r="D16167" s="1" t="s">
        <v>19</v>
      </c>
      <c r="E16167" s="3" t="str">
        <f>HYPERLINK("https://fyndiq.se/produkt/e9fe6b45dad34f98/", "2-Pack Iphone X / XS / 11 PRO- 9H Härdat Glass - Top Kvalitet")</f>
        <v>2-Pack Iphone X / XS / 11 PRO- 9H Härdat Glass - Top Kvalitet</v>
      </c>
      <c r="F16167" s="1" t="s">
        <v>6168</v>
      </c>
      <c r="G16167" s="1" t="s">
        <v>6169</v>
      </c>
      <c r="H16167" s="1" t="s">
        <v>6170</v>
      </c>
      <c r="I16167" s="1" t="s">
        <v>16</v>
      </c>
      <c r="J16167" s="1" t="s">
        <v>23</v>
      </c>
      <c r="K16167" s="1" t="s">
        <v>16</v>
      </c>
      <c r="L16167" s="1" t="s">
        <v>16</v>
      </c>
      <c r="M16167" s="1" t="s">
        <v>16</v>
      </c>
      <c r="N16167" s="1" t="s">
        <v>16</v>
      </c>
      <c r="O16167" s="1">
        <v>47.2</v>
      </c>
      <c r="P16167" s="1">
        <v>1.0</v>
      </c>
    </row>
    <row r="16168">
      <c r="A16168" s="1" t="s">
        <v>29</v>
      </c>
      <c r="B16168" s="1" t="s">
        <v>19116</v>
      </c>
      <c r="C16168" s="2" t="s">
        <v>19088</v>
      </c>
      <c r="D16168" s="1" t="s">
        <v>19</v>
      </c>
      <c r="E16168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6168" s="1" t="s">
        <v>504</v>
      </c>
      <c r="G16168" s="1" t="s">
        <v>505</v>
      </c>
      <c r="H16168" s="1" t="s">
        <v>506</v>
      </c>
      <c r="I16168" s="1" t="s">
        <v>16</v>
      </c>
      <c r="J16168" s="1" t="s">
        <v>23</v>
      </c>
      <c r="K16168" s="1" t="s">
        <v>16</v>
      </c>
      <c r="L16168" s="1" t="s">
        <v>16</v>
      </c>
      <c r="M16168" s="1" t="s">
        <v>16</v>
      </c>
      <c r="N16168" s="1" t="s">
        <v>16</v>
      </c>
      <c r="O16168" s="1">
        <v>63.2</v>
      </c>
      <c r="P16168" s="1">
        <v>1.0</v>
      </c>
    </row>
    <row r="16169">
      <c r="A16169" s="1" t="s">
        <v>29</v>
      </c>
      <c r="B16169" s="1" t="s">
        <v>19117</v>
      </c>
      <c r="C16169" s="2" t="s">
        <v>19088</v>
      </c>
      <c r="D16169" s="1" t="s">
        <v>19</v>
      </c>
      <c r="E16169" s="3" t="str">
        <f>HYPERLINK("https://fyndiq.se/produkt/6ae5aff483564a84/", "2-Pack Apple Watch 40mm – Härdat glas 9H – Super kvalitet 3D")</f>
        <v>2-Pack Apple Watch 40mm – Härdat glas 9H – Super kvalitet 3D</v>
      </c>
      <c r="F16169" s="1" t="s">
        <v>1418</v>
      </c>
      <c r="G16169" s="1" t="s">
        <v>1419</v>
      </c>
      <c r="H16169" s="1" t="s">
        <v>1420</v>
      </c>
      <c r="I16169" s="1" t="s">
        <v>16</v>
      </c>
      <c r="J16169" s="1" t="s">
        <v>23</v>
      </c>
      <c r="K16169" s="1" t="s">
        <v>16</v>
      </c>
      <c r="L16169" s="1" t="s">
        <v>16</v>
      </c>
      <c r="M16169" s="1" t="s">
        <v>16</v>
      </c>
      <c r="N16169" s="1" t="s">
        <v>16</v>
      </c>
      <c r="O16169" s="1">
        <v>55.2</v>
      </c>
      <c r="P16169" s="1">
        <v>1.0</v>
      </c>
    </row>
    <row r="16170">
      <c r="A16170" s="1" t="s">
        <v>29</v>
      </c>
      <c r="B16170" s="1" t="s">
        <v>19118</v>
      </c>
      <c r="C16170" s="2" t="s">
        <v>19088</v>
      </c>
      <c r="D16170" s="1" t="s">
        <v>19</v>
      </c>
      <c r="E16170" s="3" t="str">
        <f>HYPERLINK("https://fyndiq.se/produkt/13e76851ca504320/", "2-Pack Samsung Galaxy S22 Ultra - Härdat glas 9H - Top kvalitet")</f>
        <v>2-Pack Samsung Galaxy S22 Ultra - Härdat glas 9H - Top kvalitet</v>
      </c>
      <c r="F16170" s="1" t="s">
        <v>140</v>
      </c>
      <c r="G16170" s="1" t="s">
        <v>141</v>
      </c>
      <c r="H16170" s="1" t="s">
        <v>142</v>
      </c>
      <c r="I16170" s="1" t="s">
        <v>16</v>
      </c>
      <c r="J16170" s="1" t="s">
        <v>23</v>
      </c>
      <c r="K16170" s="1" t="s">
        <v>16</v>
      </c>
      <c r="L16170" s="1" t="s">
        <v>16</v>
      </c>
      <c r="M16170" s="1" t="s">
        <v>16</v>
      </c>
      <c r="N16170" s="1" t="s">
        <v>16</v>
      </c>
      <c r="O16170" s="1">
        <v>63.2</v>
      </c>
      <c r="P16170" s="1">
        <v>1.0</v>
      </c>
    </row>
    <row r="16171">
      <c r="A16171" s="1" t="s">
        <v>29</v>
      </c>
      <c r="B16171" s="1" t="s">
        <v>19119</v>
      </c>
      <c r="C16171" s="2" t="s">
        <v>19088</v>
      </c>
      <c r="D16171" s="1" t="s">
        <v>19</v>
      </c>
      <c r="E16171" s="3" t="str">
        <f>HYPERLINK("https://fyndiq.se/produkt/371f86e1aa284d28/", "Samsung S23 Ultra - 9H Härdat Glass - 3D Super Kvalitet Skärmskydd")</f>
        <v>Samsung S23 Ultra - 9H Härdat Glass - 3D Super Kvalitet Skärmskydd</v>
      </c>
      <c r="F16171" s="1" t="s">
        <v>7518</v>
      </c>
      <c r="G16171" s="1" t="s">
        <v>7519</v>
      </c>
      <c r="H16171" s="1" t="s">
        <v>7520</v>
      </c>
      <c r="I16171" s="1" t="s">
        <v>16</v>
      </c>
      <c r="J16171" s="1" t="s">
        <v>23</v>
      </c>
      <c r="K16171" s="1" t="s">
        <v>16</v>
      </c>
      <c r="L16171" s="1" t="s">
        <v>16</v>
      </c>
      <c r="M16171" s="1" t="s">
        <v>16</v>
      </c>
      <c r="N16171" s="1" t="s">
        <v>16</v>
      </c>
      <c r="O16171" s="1">
        <v>55.2</v>
      </c>
      <c r="P16171" s="1">
        <v>1.0</v>
      </c>
    </row>
    <row r="16172">
      <c r="A16172" s="1" t="s">
        <v>29</v>
      </c>
      <c r="B16172" s="1" t="s">
        <v>19120</v>
      </c>
      <c r="C16172" s="2" t="s">
        <v>19088</v>
      </c>
      <c r="D16172" s="1" t="s">
        <v>19</v>
      </c>
      <c r="E16172" s="3" t="str">
        <f>HYPERLINK("https://fyndiq.se/produkt/e25e081a72dc4cb1/", "2-Pack Xiaomi 10T Pro 5G - Härdat glas 9H-Super kvalitet 3D")</f>
        <v>2-Pack Xiaomi 10T Pro 5G - Härdat glas 9H-Super kvalitet 3D</v>
      </c>
      <c r="F16172" s="1" t="s">
        <v>1257</v>
      </c>
      <c r="G16172" s="1" t="s">
        <v>1258</v>
      </c>
      <c r="H16172" s="1" t="s">
        <v>1259</v>
      </c>
      <c r="I16172" s="1" t="s">
        <v>16</v>
      </c>
      <c r="J16172" s="1" t="s">
        <v>23</v>
      </c>
      <c r="K16172" s="1" t="s">
        <v>16</v>
      </c>
      <c r="L16172" s="1" t="s">
        <v>16</v>
      </c>
      <c r="M16172" s="1" t="s">
        <v>16</v>
      </c>
      <c r="N16172" s="1" t="s">
        <v>16</v>
      </c>
      <c r="O16172" s="1">
        <v>63.2</v>
      </c>
      <c r="P16172" s="1">
        <v>1.0</v>
      </c>
    </row>
    <row r="16173">
      <c r="A16173" s="1" t="s">
        <v>29</v>
      </c>
      <c r="B16173" s="1" t="s">
        <v>19121</v>
      </c>
      <c r="C16173" s="2" t="s">
        <v>19088</v>
      </c>
      <c r="D16173" s="1" t="s">
        <v>19</v>
      </c>
      <c r="E16173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6173" s="1" t="s">
        <v>614</v>
      </c>
      <c r="G16173" s="1" t="s">
        <v>615</v>
      </c>
      <c r="H16173" s="1" t="s">
        <v>616</v>
      </c>
      <c r="I16173" s="1" t="s">
        <v>16</v>
      </c>
      <c r="J16173" s="1" t="s">
        <v>23</v>
      </c>
      <c r="K16173" s="1" t="s">
        <v>16</v>
      </c>
      <c r="L16173" s="1" t="s">
        <v>16</v>
      </c>
      <c r="M16173" s="1" t="s">
        <v>16</v>
      </c>
      <c r="N16173" s="1" t="s">
        <v>16</v>
      </c>
      <c r="O16173" s="1">
        <v>79.2</v>
      </c>
      <c r="P16173" s="1">
        <v>1.0</v>
      </c>
    </row>
    <row r="16174">
      <c r="A16174" s="1" t="s">
        <v>29</v>
      </c>
      <c r="B16174" s="1" t="s">
        <v>19122</v>
      </c>
      <c r="C16174" s="2" t="s">
        <v>19088</v>
      </c>
      <c r="D16174" s="1" t="s">
        <v>19</v>
      </c>
      <c r="E16174" s="3" t="str">
        <f>HYPERLINK("https://fyndiq.se/produkt/580d801ad22645e2/", "2 Pack - Samsung A12 / A32 5G - Härdat Glass 9H - Super Kvalitet")</f>
        <v>2 Pack - Samsung A12 / A32 5G - Härdat Glass 9H - Super Kvalitet</v>
      </c>
      <c r="F16174" s="1" t="s">
        <v>2530</v>
      </c>
      <c r="G16174" s="1" t="s">
        <v>2531</v>
      </c>
      <c r="H16174" s="1" t="s">
        <v>2532</v>
      </c>
      <c r="I16174" s="1" t="s">
        <v>16</v>
      </c>
      <c r="J16174" s="1" t="s">
        <v>23</v>
      </c>
      <c r="K16174" s="1" t="s">
        <v>16</v>
      </c>
      <c r="L16174" s="1" t="s">
        <v>16</v>
      </c>
      <c r="M16174" s="1" t="s">
        <v>16</v>
      </c>
      <c r="N16174" s="1" t="s">
        <v>16</v>
      </c>
      <c r="O16174" s="1">
        <v>63.2</v>
      </c>
      <c r="P16174" s="1">
        <v>1.0</v>
      </c>
    </row>
    <row r="16175">
      <c r="A16175" s="1" t="s">
        <v>29</v>
      </c>
      <c r="B16175" s="1" t="s">
        <v>19123</v>
      </c>
      <c r="C16175" s="2" t="s">
        <v>19088</v>
      </c>
      <c r="D16175" s="1" t="s">
        <v>19</v>
      </c>
      <c r="E16175" s="3" t="str">
        <f t="shared" ref="E16175:E16176" si="825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175" s="1" t="s">
        <v>47</v>
      </c>
      <c r="G16175" s="2" t="s">
        <v>48</v>
      </c>
      <c r="H16175" s="1" t="s">
        <v>49</v>
      </c>
      <c r="I16175" s="1" t="s">
        <v>16</v>
      </c>
      <c r="J16175" s="1" t="s">
        <v>23</v>
      </c>
      <c r="K16175" s="1" t="s">
        <v>16</v>
      </c>
      <c r="L16175" s="1" t="s">
        <v>16</v>
      </c>
      <c r="M16175" s="1" t="s">
        <v>16</v>
      </c>
      <c r="N16175" s="1" t="s">
        <v>16</v>
      </c>
      <c r="O16175" s="1">
        <v>183.2</v>
      </c>
      <c r="P16175" s="1">
        <v>1.0</v>
      </c>
    </row>
    <row r="16176">
      <c r="A16176" s="1" t="s">
        <v>29</v>
      </c>
      <c r="B16176" s="1" t="s">
        <v>19124</v>
      </c>
      <c r="C16176" s="2" t="s">
        <v>19088</v>
      </c>
      <c r="D16176" s="1" t="s">
        <v>19</v>
      </c>
      <c r="E16176" s="3" t="str">
        <f t="shared" si="825"/>
        <v>ASPOR A616 TWS trådlös Bluetooth hörlurar med Lightning kabel - Högkvalitet - Wireless charging - 5.3BT</v>
      </c>
      <c r="F16176" s="1" t="s">
        <v>47</v>
      </c>
      <c r="G16176" s="2" t="s">
        <v>48</v>
      </c>
      <c r="H16176" s="1" t="s">
        <v>49</v>
      </c>
      <c r="I16176" s="1" t="s">
        <v>16</v>
      </c>
      <c r="J16176" s="1" t="s">
        <v>23</v>
      </c>
      <c r="K16176" s="1" t="s">
        <v>16</v>
      </c>
      <c r="L16176" s="1" t="s">
        <v>16</v>
      </c>
      <c r="M16176" s="1" t="s">
        <v>16</v>
      </c>
      <c r="N16176" s="1" t="s">
        <v>16</v>
      </c>
      <c r="O16176" s="1">
        <v>183.2</v>
      </c>
      <c r="P16176" s="1">
        <v>1.0</v>
      </c>
    </row>
    <row r="16177">
      <c r="A16177" s="1" t="s">
        <v>29</v>
      </c>
      <c r="B16177" s="1" t="s">
        <v>19125</v>
      </c>
      <c r="C16177" s="2" t="s">
        <v>19088</v>
      </c>
      <c r="D16177" s="1" t="s">
        <v>19</v>
      </c>
      <c r="E16177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6177" s="1" t="s">
        <v>2242</v>
      </c>
      <c r="G16177" s="1" t="s">
        <v>2243</v>
      </c>
      <c r="H16177" s="1" t="s">
        <v>2244</v>
      </c>
      <c r="I16177" s="1" t="s">
        <v>16</v>
      </c>
      <c r="J16177" s="1" t="s">
        <v>23</v>
      </c>
      <c r="K16177" s="1" t="s">
        <v>16</v>
      </c>
      <c r="L16177" s="1" t="s">
        <v>16</v>
      </c>
      <c r="M16177" s="1" t="s">
        <v>16</v>
      </c>
      <c r="N16177" s="1" t="s">
        <v>16</v>
      </c>
      <c r="O16177" s="1">
        <v>63.2</v>
      </c>
      <c r="P16177" s="1">
        <v>1.0</v>
      </c>
    </row>
    <row r="16178">
      <c r="A16178" s="1" t="s">
        <v>29</v>
      </c>
      <c r="B16178" s="1" t="s">
        <v>19126</v>
      </c>
      <c r="C16178" s="2" t="s">
        <v>19088</v>
      </c>
      <c r="D16178" s="1" t="s">
        <v>19</v>
      </c>
      <c r="E16178" s="3" t="str">
        <f>HYPERLINK("https://fyndiq.se/produkt/f7b16236096d401a/", "2-Pack Google Pixel 7A - Härdat glas 9H - Super kvalitet 3D Skärmskydd")</f>
        <v>2-Pack Google Pixel 7A - Härdat glas 9H - Super kvalitet 3D Skärmskydd</v>
      </c>
      <c r="F16178" s="1" t="s">
        <v>852</v>
      </c>
      <c r="G16178" s="1" t="s">
        <v>853</v>
      </c>
      <c r="H16178" s="1" t="s">
        <v>854</v>
      </c>
      <c r="I16178" s="1" t="s">
        <v>16</v>
      </c>
      <c r="J16178" s="1" t="s">
        <v>23</v>
      </c>
      <c r="K16178" s="1" t="s">
        <v>16</v>
      </c>
      <c r="L16178" s="1" t="s">
        <v>16</v>
      </c>
      <c r="M16178" s="1" t="s">
        <v>16</v>
      </c>
      <c r="N16178" s="1" t="s">
        <v>16</v>
      </c>
      <c r="O16178" s="1">
        <v>63.2</v>
      </c>
      <c r="P16178" s="1">
        <v>1.0</v>
      </c>
    </row>
    <row r="16179">
      <c r="A16179" s="1" t="s">
        <v>29</v>
      </c>
      <c r="B16179" s="1" t="s">
        <v>19127</v>
      </c>
      <c r="C16179" s="2" t="s">
        <v>19088</v>
      </c>
      <c r="D16179" s="1" t="s">
        <v>19</v>
      </c>
      <c r="E16179" s="3" t="str">
        <f>HYPERLINK("https://fyndiq.se/produkt/c47dc331e908415c/", "2 Pack - Samsung S22 ULTRA - 9H Härdat Glass - 3D Super Kvalitet")</f>
        <v>2 Pack - Samsung S22 ULTRA - 9H Härdat Glass - 3D Super Kvalitet</v>
      </c>
      <c r="F16179" s="1" t="s">
        <v>246</v>
      </c>
      <c r="G16179" s="1" t="s">
        <v>247</v>
      </c>
      <c r="H16179" s="1" t="s">
        <v>248</v>
      </c>
      <c r="I16179" s="1" t="s">
        <v>16</v>
      </c>
      <c r="J16179" s="1" t="s">
        <v>23</v>
      </c>
      <c r="K16179" s="1" t="s">
        <v>16</v>
      </c>
      <c r="L16179" s="1" t="s">
        <v>16</v>
      </c>
      <c r="M16179" s="1" t="s">
        <v>16</v>
      </c>
      <c r="N16179" s="1" t="s">
        <v>16</v>
      </c>
      <c r="O16179" s="1">
        <v>63.2</v>
      </c>
      <c r="P16179" s="1">
        <v>1.0</v>
      </c>
    </row>
    <row r="16180">
      <c r="A16180" s="1" t="s">
        <v>29</v>
      </c>
      <c r="B16180" s="1" t="s">
        <v>19128</v>
      </c>
      <c r="C16180" s="2" t="s">
        <v>19088</v>
      </c>
      <c r="D16180" s="1" t="s">
        <v>19</v>
      </c>
      <c r="E16180" s="3" t="str">
        <f t="shared" ref="E16180:E16181" si="826">HYPERLINK("https://fyndiq.se/produkt/3793e0f6281f49f6/", "2-Pack Iphone 11 / XR - 9H Härdat Glass - Top Kvalitet")</f>
        <v>2-Pack Iphone 11 / XR - 9H Härdat Glass - Top Kvalitet</v>
      </c>
      <c r="F16180" s="1" t="s">
        <v>371</v>
      </c>
      <c r="G16180" s="1" t="s">
        <v>372</v>
      </c>
      <c r="H16180" s="1" t="s">
        <v>373</v>
      </c>
      <c r="I16180" s="1" t="s">
        <v>16</v>
      </c>
      <c r="J16180" s="1" t="s">
        <v>23</v>
      </c>
      <c r="K16180" s="1" t="s">
        <v>16</v>
      </c>
      <c r="L16180" s="1" t="s">
        <v>16</v>
      </c>
      <c r="M16180" s="1" t="s">
        <v>16</v>
      </c>
      <c r="N16180" s="1" t="s">
        <v>16</v>
      </c>
      <c r="O16180" s="1">
        <v>47.2</v>
      </c>
      <c r="P16180" s="1">
        <v>1.0</v>
      </c>
    </row>
    <row r="16181">
      <c r="A16181" s="1" t="s">
        <v>29</v>
      </c>
      <c r="B16181" s="1" t="s">
        <v>19129</v>
      </c>
      <c r="C16181" s="2" t="s">
        <v>19088</v>
      </c>
      <c r="D16181" s="1" t="s">
        <v>19</v>
      </c>
      <c r="E16181" s="3" t="str">
        <f t="shared" si="826"/>
        <v>2-Pack Iphone 11 / XR - 9H Härdat Glass - Top Kvalitet</v>
      </c>
      <c r="F16181" s="1" t="s">
        <v>371</v>
      </c>
      <c r="G16181" s="1" t="s">
        <v>372</v>
      </c>
      <c r="H16181" s="1" t="s">
        <v>373</v>
      </c>
      <c r="I16181" s="1" t="s">
        <v>16</v>
      </c>
      <c r="J16181" s="1" t="s">
        <v>23</v>
      </c>
      <c r="K16181" s="1" t="s">
        <v>16</v>
      </c>
      <c r="L16181" s="1" t="s">
        <v>16</v>
      </c>
      <c r="M16181" s="1" t="s">
        <v>16</v>
      </c>
      <c r="N16181" s="1" t="s">
        <v>16</v>
      </c>
      <c r="O16181" s="1">
        <v>47.2</v>
      </c>
      <c r="P16181" s="1">
        <v>1.0</v>
      </c>
    </row>
    <row r="16182">
      <c r="A16182" s="1" t="s">
        <v>29</v>
      </c>
      <c r="B16182" s="1" t="s">
        <v>19130</v>
      </c>
      <c r="C16182" s="2" t="s">
        <v>19088</v>
      </c>
      <c r="D16182" s="1" t="s">
        <v>19</v>
      </c>
      <c r="E16182" s="3" t="str">
        <f>HYPERLINK("https://fyndiq.se/produkt/d797b2d066ca471c/", "2-Pack Apple Watch 44mm – Härdat glas 9H – Super kvalitet 3D")</f>
        <v>2-Pack Apple Watch 44mm – Härdat glas 9H – Super kvalitet 3D</v>
      </c>
      <c r="F16182" s="1" t="s">
        <v>1392</v>
      </c>
      <c r="G16182" s="1" t="s">
        <v>1393</v>
      </c>
      <c r="H16182" s="1" t="s">
        <v>1394</v>
      </c>
      <c r="I16182" s="1" t="s">
        <v>16</v>
      </c>
      <c r="J16182" s="1" t="s">
        <v>23</v>
      </c>
      <c r="K16182" s="1" t="s">
        <v>16</v>
      </c>
      <c r="L16182" s="1" t="s">
        <v>16</v>
      </c>
      <c r="M16182" s="1" t="s">
        <v>16</v>
      </c>
      <c r="N16182" s="1" t="s">
        <v>16</v>
      </c>
      <c r="O16182" s="1">
        <v>55.2</v>
      </c>
      <c r="P16182" s="1">
        <v>1.0</v>
      </c>
    </row>
    <row r="16183">
      <c r="A16183" s="1" t="s">
        <v>29</v>
      </c>
      <c r="B16183" s="1" t="s">
        <v>19131</v>
      </c>
      <c r="C16183" s="2" t="s">
        <v>19088</v>
      </c>
      <c r="D16183" s="1" t="s">
        <v>19</v>
      </c>
      <c r="E16183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6183" s="1" t="s">
        <v>1397</v>
      </c>
      <c r="G16183" s="1" t="s">
        <v>1398</v>
      </c>
      <c r="H16183" s="1" t="s">
        <v>1399</v>
      </c>
      <c r="I16183" s="1" t="s">
        <v>16</v>
      </c>
      <c r="J16183" s="1" t="s">
        <v>23</v>
      </c>
      <c r="K16183" s="1" t="s">
        <v>16</v>
      </c>
      <c r="L16183" s="1" t="s">
        <v>16</v>
      </c>
      <c r="M16183" s="1" t="s">
        <v>16</v>
      </c>
      <c r="N16183" s="1" t="s">
        <v>16</v>
      </c>
      <c r="O16183" s="1">
        <v>79.2</v>
      </c>
      <c r="P16183" s="1">
        <v>1.0</v>
      </c>
    </row>
    <row r="16184">
      <c r="A16184" s="1" t="s">
        <v>29</v>
      </c>
      <c r="B16184" s="1" t="s">
        <v>19132</v>
      </c>
      <c r="C16184" s="2" t="s">
        <v>19088</v>
      </c>
      <c r="D16184" s="1" t="s">
        <v>19</v>
      </c>
      <c r="E16184" s="3" t="str">
        <f>HYPERLINK("https://fyndiq.se/produkt/675bb02ed6bb4e07/", "2-Pack Samsung Galaxy S21 Ultra - Härdat Glas 9H-Super Kvalitet")</f>
        <v>2-Pack Samsung Galaxy S21 Ultra - Härdat Glas 9H-Super Kvalitet</v>
      </c>
      <c r="F16184" s="1" t="s">
        <v>91</v>
      </c>
      <c r="G16184" s="1" t="s">
        <v>92</v>
      </c>
      <c r="H16184" s="1" t="s">
        <v>93</v>
      </c>
      <c r="I16184" s="1" t="s">
        <v>16</v>
      </c>
      <c r="J16184" s="1" t="s">
        <v>23</v>
      </c>
      <c r="K16184" s="1" t="s">
        <v>16</v>
      </c>
      <c r="L16184" s="1" t="s">
        <v>16</v>
      </c>
      <c r="M16184" s="1" t="s">
        <v>16</v>
      </c>
      <c r="N16184" s="1" t="s">
        <v>16</v>
      </c>
      <c r="O16184" s="1">
        <v>63.2</v>
      </c>
      <c r="P16184" s="1">
        <v>1.0</v>
      </c>
    </row>
    <row r="16185">
      <c r="A16185" s="1" t="s">
        <v>29</v>
      </c>
      <c r="B16185" s="1" t="s">
        <v>19133</v>
      </c>
      <c r="C16185" s="2" t="s">
        <v>19088</v>
      </c>
      <c r="D16185" s="1" t="s">
        <v>19</v>
      </c>
      <c r="E16185" s="3" t="str">
        <f>HYPERLINK("https://fyndiq.se/produkt/0b2f55cbfc0d4bc8/", "Skärmskydd Iphone 12 / 12 Pro , härdat glas, hög kvalitet.")</f>
        <v>Skärmskydd Iphone 12 / 12 Pro , härdat glas, hög kvalitet.</v>
      </c>
      <c r="F16185" s="1" t="s">
        <v>587</v>
      </c>
      <c r="G16185" s="1" t="s">
        <v>588</v>
      </c>
      <c r="H16185" s="1" t="s">
        <v>589</v>
      </c>
      <c r="I16185" s="1" t="s">
        <v>16</v>
      </c>
      <c r="J16185" s="1" t="s">
        <v>23</v>
      </c>
      <c r="K16185" s="1" t="s">
        <v>16</v>
      </c>
      <c r="L16185" s="1" t="s">
        <v>16</v>
      </c>
      <c r="M16185" s="1" t="s">
        <v>16</v>
      </c>
      <c r="N16185" s="1" t="s">
        <v>16</v>
      </c>
      <c r="O16185" s="1">
        <v>39.2</v>
      </c>
      <c r="P16185" s="1">
        <v>1.0</v>
      </c>
    </row>
    <row r="16186">
      <c r="A16186" s="1" t="s">
        <v>29</v>
      </c>
      <c r="B16186" s="1" t="s">
        <v>19134</v>
      </c>
      <c r="C16186" s="2" t="s">
        <v>19088</v>
      </c>
      <c r="D16186" s="1" t="s">
        <v>19</v>
      </c>
      <c r="E16186" s="3" t="str">
        <f>HYPERLINK("https://fyndiq.se/produkt/8d722fe7bec94fc9/", "2-Pack Xiaomi Redmi Note 13 - Härdat glas 9H - Super kvalitet 3D Skärmskydd")</f>
        <v>2-Pack Xiaomi Redmi Note 13 - Härdat glas 9H - Super kvalitet 3D Skärmskydd</v>
      </c>
      <c r="F16186" s="1" t="s">
        <v>2836</v>
      </c>
      <c r="G16186" s="1" t="s">
        <v>2837</v>
      </c>
      <c r="H16186" s="1" t="s">
        <v>2838</v>
      </c>
      <c r="I16186" s="1" t="s">
        <v>16</v>
      </c>
      <c r="J16186" s="1" t="s">
        <v>23</v>
      </c>
      <c r="K16186" s="1" t="s">
        <v>16</v>
      </c>
      <c r="L16186" s="1" t="s">
        <v>16</v>
      </c>
      <c r="M16186" s="1" t="s">
        <v>16</v>
      </c>
      <c r="N16186" s="1" t="s">
        <v>16</v>
      </c>
      <c r="O16186" s="1">
        <v>63.2</v>
      </c>
      <c r="P16186" s="1">
        <v>1.0</v>
      </c>
    </row>
    <row r="16187">
      <c r="A16187" s="1" t="s">
        <v>29</v>
      </c>
      <c r="B16187" s="1" t="s">
        <v>19135</v>
      </c>
      <c r="C16187" s="2" t="s">
        <v>19088</v>
      </c>
      <c r="D16187" s="1" t="s">
        <v>19</v>
      </c>
      <c r="E16187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6187" s="1" t="s">
        <v>692</v>
      </c>
      <c r="G16187" s="1" t="s">
        <v>693</v>
      </c>
      <c r="H16187" s="1" t="s">
        <v>694</v>
      </c>
      <c r="I16187" s="1" t="s">
        <v>16</v>
      </c>
      <c r="J16187" s="1" t="s">
        <v>23</v>
      </c>
      <c r="K16187" s="1" t="s">
        <v>16</v>
      </c>
      <c r="L16187" s="1" t="s">
        <v>16</v>
      </c>
      <c r="M16187" s="1" t="s">
        <v>16</v>
      </c>
      <c r="N16187" s="1" t="s">
        <v>16</v>
      </c>
      <c r="O16187" s="1">
        <v>47.2</v>
      </c>
      <c r="P16187" s="1">
        <v>1.0</v>
      </c>
    </row>
    <row r="16188">
      <c r="A16188" s="1" t="s">
        <v>29</v>
      </c>
      <c r="B16188" s="1" t="s">
        <v>19136</v>
      </c>
      <c r="C16188" s="2" t="s">
        <v>19088</v>
      </c>
      <c r="D16188" s="1" t="s">
        <v>19</v>
      </c>
      <c r="E16188" s="3" t="str">
        <f>HYPERLINK("https://fyndiq.se/produkt/e4b87757208946c3/", "2-Pack Samsung S10E Skärmskydd - Härdat Glas 9H - Super kvalitet 3D")</f>
        <v>2-Pack Samsung S10E Skärmskydd - Härdat Glas 9H - Super kvalitet 3D</v>
      </c>
      <c r="F16188" s="1" t="s">
        <v>95</v>
      </c>
      <c r="G16188" s="1" t="s">
        <v>96</v>
      </c>
      <c r="H16188" s="1" t="s">
        <v>97</v>
      </c>
      <c r="I16188" s="1" t="s">
        <v>16</v>
      </c>
      <c r="J16188" s="1" t="s">
        <v>23</v>
      </c>
      <c r="K16188" s="1" t="s">
        <v>16</v>
      </c>
      <c r="L16188" s="1" t="s">
        <v>16</v>
      </c>
      <c r="M16188" s="1" t="s">
        <v>16</v>
      </c>
      <c r="N16188" s="1" t="s">
        <v>16</v>
      </c>
      <c r="O16188" s="1">
        <v>63.2</v>
      </c>
      <c r="P16188" s="1">
        <v>1.0</v>
      </c>
    </row>
    <row r="16189">
      <c r="A16189" s="1" t="s">
        <v>29</v>
      </c>
      <c r="B16189" s="1" t="s">
        <v>19137</v>
      </c>
      <c r="C16189" s="2" t="s">
        <v>19088</v>
      </c>
      <c r="D16189" s="1" t="s">
        <v>19</v>
      </c>
      <c r="E16189" s="3" t="str">
        <f>HYPERLINK("https://fyndiq.se/produkt/7c990866bb87402c/", "2-Pack Xiaomi 11 Lite 5G NE - Härdat Glas 9H - Super kvalitet 3D")</f>
        <v>2-Pack Xiaomi 11 Lite 5G NE - Härdat Glas 9H - Super kvalitet 3D</v>
      </c>
      <c r="F16189" s="1" t="s">
        <v>544</v>
      </c>
      <c r="G16189" s="1" t="s">
        <v>545</v>
      </c>
      <c r="H16189" s="1" t="s">
        <v>546</v>
      </c>
      <c r="I16189" s="1" t="s">
        <v>16</v>
      </c>
      <c r="J16189" s="1" t="s">
        <v>23</v>
      </c>
      <c r="K16189" s="1" t="s">
        <v>16</v>
      </c>
      <c r="L16189" s="1" t="s">
        <v>16</v>
      </c>
      <c r="M16189" s="1" t="s">
        <v>16</v>
      </c>
      <c r="N16189" s="1" t="s">
        <v>16</v>
      </c>
      <c r="O16189" s="1">
        <v>63.2</v>
      </c>
      <c r="P16189" s="1">
        <v>1.0</v>
      </c>
    </row>
    <row r="16190">
      <c r="A16190" s="1" t="s">
        <v>29</v>
      </c>
      <c r="B16190" s="1" t="s">
        <v>19138</v>
      </c>
      <c r="C16190" s="2" t="s">
        <v>19088</v>
      </c>
      <c r="D16190" s="1" t="s">
        <v>19</v>
      </c>
      <c r="E16190" s="3" t="str">
        <f>HYPERLINK("https://fyndiq.se/produkt/9f3f4d2de3c94916/", "2 Pack Samsung Galaxy S9 - Härdat glas-9H Super kvalitet 3D")</f>
        <v>2 Pack Samsung Galaxy S9 - Härdat glas-9H Super kvalitet 3D</v>
      </c>
      <c r="F16190" s="1" t="s">
        <v>1500</v>
      </c>
      <c r="G16190" s="1" t="s">
        <v>1501</v>
      </c>
      <c r="H16190" s="1" t="s">
        <v>1502</v>
      </c>
      <c r="I16190" s="1" t="s">
        <v>16</v>
      </c>
      <c r="J16190" s="1" t="s">
        <v>23</v>
      </c>
      <c r="K16190" s="1" t="s">
        <v>16</v>
      </c>
      <c r="L16190" s="1" t="s">
        <v>16</v>
      </c>
      <c r="M16190" s="1" t="s">
        <v>16</v>
      </c>
      <c r="N16190" s="1" t="s">
        <v>16</v>
      </c>
      <c r="O16190" s="1">
        <v>63.2</v>
      </c>
      <c r="P16190" s="1">
        <v>1.0</v>
      </c>
    </row>
    <row r="16191">
      <c r="A16191" s="1" t="s">
        <v>29</v>
      </c>
      <c r="B16191" s="1" t="s">
        <v>19139</v>
      </c>
      <c r="C16191" s="2" t="s">
        <v>19088</v>
      </c>
      <c r="D16191" s="1" t="s">
        <v>19</v>
      </c>
      <c r="E1619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191" s="1" t="s">
        <v>128</v>
      </c>
      <c r="G16191" s="1" t="s">
        <v>129</v>
      </c>
      <c r="H16191" s="1" t="s">
        <v>130</v>
      </c>
      <c r="I16191" s="1" t="s">
        <v>16</v>
      </c>
      <c r="J16191" s="1" t="s">
        <v>23</v>
      </c>
      <c r="K16191" s="1" t="s">
        <v>16</v>
      </c>
      <c r="L16191" s="1" t="s">
        <v>16</v>
      </c>
      <c r="M16191" s="1" t="s">
        <v>16</v>
      </c>
      <c r="N16191" s="1" t="s">
        <v>16</v>
      </c>
      <c r="O16191" s="1">
        <v>95.2</v>
      </c>
      <c r="P16191" s="1">
        <v>1.0</v>
      </c>
    </row>
    <row r="16192">
      <c r="A16192" s="1" t="s">
        <v>29</v>
      </c>
      <c r="B16192" s="1" t="s">
        <v>19140</v>
      </c>
      <c r="C16192" s="2" t="s">
        <v>19088</v>
      </c>
      <c r="D16192" s="1" t="s">
        <v>19</v>
      </c>
      <c r="E1619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6192" s="1" t="s">
        <v>722</v>
      </c>
      <c r="G16192" s="1" t="s">
        <v>723</v>
      </c>
      <c r="H16192" s="1" t="s">
        <v>724</v>
      </c>
      <c r="I16192" s="1" t="s">
        <v>16</v>
      </c>
      <c r="J16192" s="1" t="s">
        <v>23</v>
      </c>
      <c r="K16192" s="1" t="s">
        <v>16</v>
      </c>
      <c r="L16192" s="1" t="s">
        <v>16</v>
      </c>
      <c r="M16192" s="1" t="s">
        <v>16</v>
      </c>
      <c r="N16192" s="1" t="s">
        <v>16</v>
      </c>
      <c r="O16192" s="1">
        <v>79.2</v>
      </c>
      <c r="P16192" s="1">
        <v>2.0</v>
      </c>
    </row>
    <row r="16193">
      <c r="A16193" s="1" t="s">
        <v>29</v>
      </c>
      <c r="B16193" s="1" t="s">
        <v>19141</v>
      </c>
      <c r="C16193" s="2" t="s">
        <v>19088</v>
      </c>
      <c r="D16193" s="1" t="s">
        <v>19</v>
      </c>
      <c r="E16193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6193" s="1" t="s">
        <v>1209</v>
      </c>
      <c r="G16193" s="1" t="s">
        <v>1210</v>
      </c>
      <c r="H16193" s="1" t="s">
        <v>1211</v>
      </c>
      <c r="I16193" s="1" t="s">
        <v>16</v>
      </c>
      <c r="J16193" s="1" t="s">
        <v>23</v>
      </c>
      <c r="K16193" s="1" t="s">
        <v>16</v>
      </c>
      <c r="L16193" s="1" t="s">
        <v>16</v>
      </c>
      <c r="M16193" s="1" t="s">
        <v>16</v>
      </c>
      <c r="N16193" s="1" t="s">
        <v>16</v>
      </c>
      <c r="O16193" s="1">
        <v>79.2</v>
      </c>
      <c r="P16193" s="1">
        <v>1.0</v>
      </c>
    </row>
    <row r="16194">
      <c r="A16194" s="1" t="s">
        <v>29</v>
      </c>
      <c r="B16194" s="1" t="s">
        <v>19142</v>
      </c>
      <c r="C16194" s="2" t="s">
        <v>19088</v>
      </c>
      <c r="D16194" s="1" t="s">
        <v>19</v>
      </c>
      <c r="E16194" s="3" t="str">
        <f t="shared" ref="E16194:E16196" si="827">HYPERLINK("https://fyndiq.se/produkt/a871a7da0b2249a8/", "2-Pack Iphone 11 Pro Max - 9H Härdat Glass - Top Kvalitet")</f>
        <v>2-Pack Iphone 11 Pro Max - 9H Härdat Glass - Top Kvalitet</v>
      </c>
      <c r="F16194" s="1" t="s">
        <v>559</v>
      </c>
      <c r="G16194" s="1" t="s">
        <v>560</v>
      </c>
      <c r="H16194" s="1" t="s">
        <v>561</v>
      </c>
      <c r="I16194" s="1" t="s">
        <v>16</v>
      </c>
      <c r="J16194" s="1" t="s">
        <v>23</v>
      </c>
      <c r="K16194" s="1" t="s">
        <v>16</v>
      </c>
      <c r="L16194" s="1" t="s">
        <v>16</v>
      </c>
      <c r="M16194" s="1" t="s">
        <v>16</v>
      </c>
      <c r="N16194" s="1" t="s">
        <v>16</v>
      </c>
      <c r="O16194" s="1">
        <v>47.2</v>
      </c>
      <c r="P16194" s="1">
        <v>1.0</v>
      </c>
    </row>
    <row r="16195">
      <c r="A16195" s="1" t="s">
        <v>29</v>
      </c>
      <c r="B16195" s="1" t="s">
        <v>19143</v>
      </c>
      <c r="C16195" s="2" t="s">
        <v>19088</v>
      </c>
      <c r="D16195" s="1" t="s">
        <v>19</v>
      </c>
      <c r="E16195" s="3" t="str">
        <f t="shared" si="827"/>
        <v>2-Pack Iphone 11 Pro Max - 9H Härdat Glass - Top Kvalitet</v>
      </c>
      <c r="F16195" s="1" t="s">
        <v>559</v>
      </c>
      <c r="G16195" s="1" t="s">
        <v>560</v>
      </c>
      <c r="H16195" s="1" t="s">
        <v>561</v>
      </c>
      <c r="I16195" s="1" t="s">
        <v>16</v>
      </c>
      <c r="J16195" s="1" t="s">
        <v>23</v>
      </c>
      <c r="K16195" s="1" t="s">
        <v>16</v>
      </c>
      <c r="L16195" s="1" t="s">
        <v>16</v>
      </c>
      <c r="M16195" s="1" t="s">
        <v>16</v>
      </c>
      <c r="N16195" s="1" t="s">
        <v>16</v>
      </c>
      <c r="O16195" s="1">
        <v>47.2</v>
      </c>
      <c r="P16195" s="1">
        <v>1.0</v>
      </c>
    </row>
    <row r="16196">
      <c r="A16196" s="1" t="s">
        <v>29</v>
      </c>
      <c r="B16196" s="1" t="s">
        <v>19144</v>
      </c>
      <c r="C16196" s="2" t="s">
        <v>19088</v>
      </c>
      <c r="D16196" s="1" t="s">
        <v>19</v>
      </c>
      <c r="E16196" s="3" t="str">
        <f t="shared" si="827"/>
        <v>2-Pack Iphone 11 Pro Max - 9H Härdat Glass - Top Kvalitet</v>
      </c>
      <c r="F16196" s="1" t="s">
        <v>559</v>
      </c>
      <c r="G16196" s="1" t="s">
        <v>560</v>
      </c>
      <c r="H16196" s="1" t="s">
        <v>561</v>
      </c>
      <c r="I16196" s="1" t="s">
        <v>16</v>
      </c>
      <c r="J16196" s="1" t="s">
        <v>23</v>
      </c>
      <c r="K16196" s="1" t="s">
        <v>16</v>
      </c>
      <c r="L16196" s="1" t="s">
        <v>16</v>
      </c>
      <c r="M16196" s="1" t="s">
        <v>16</v>
      </c>
      <c r="N16196" s="1" t="s">
        <v>16</v>
      </c>
      <c r="O16196" s="1">
        <v>47.2</v>
      </c>
      <c r="P16196" s="1">
        <v>1.0</v>
      </c>
    </row>
    <row r="16197">
      <c r="A16197" s="1" t="s">
        <v>29</v>
      </c>
      <c r="B16197" s="1" t="s">
        <v>19145</v>
      </c>
      <c r="C16197" s="2" t="s">
        <v>19088</v>
      </c>
      <c r="D16197" s="1" t="s">
        <v>19</v>
      </c>
      <c r="E16197" s="3" t="str">
        <f>HYPERLINK("https://fyndiq.se/produkt/f15b82570d4144d0/", "2-Pack Apple Watch 41mm – Härdat glas 9H – Super kvalitet 3D")</f>
        <v>2-Pack Apple Watch 41mm – Härdat glas 9H – Super kvalitet 3D</v>
      </c>
      <c r="F16197" s="1" t="s">
        <v>144</v>
      </c>
      <c r="G16197" s="1" t="s">
        <v>145</v>
      </c>
      <c r="H16197" s="1" t="s">
        <v>146</v>
      </c>
      <c r="I16197" s="1" t="s">
        <v>16</v>
      </c>
      <c r="J16197" s="1" t="s">
        <v>23</v>
      </c>
      <c r="K16197" s="1" t="s">
        <v>16</v>
      </c>
      <c r="L16197" s="1" t="s">
        <v>16</v>
      </c>
      <c r="M16197" s="1" t="s">
        <v>16</v>
      </c>
      <c r="N16197" s="1" t="s">
        <v>16</v>
      </c>
      <c r="O16197" s="1">
        <v>55.2</v>
      </c>
      <c r="P16197" s="1">
        <v>1.0</v>
      </c>
    </row>
    <row r="16198">
      <c r="A16198" s="1" t="s">
        <v>29</v>
      </c>
      <c r="B16198" s="1" t="s">
        <v>19146</v>
      </c>
      <c r="C16198" s="2" t="s">
        <v>19088</v>
      </c>
      <c r="D16198" s="1" t="s">
        <v>19</v>
      </c>
      <c r="E16198" s="3" t="str">
        <f>HYPERLINK("https://fyndiq.se/produkt/613d3d071e424de7/", "2 Pack Samsung Xcover Pro- Härdat glas 9H - Super kvalitet 3D")</f>
        <v>2 Pack Samsung Xcover Pro- Härdat glas 9H - Super kvalitet 3D</v>
      </c>
      <c r="F16198" s="1" t="s">
        <v>548</v>
      </c>
      <c r="G16198" s="1" t="s">
        <v>549</v>
      </c>
      <c r="H16198" s="1" t="s">
        <v>550</v>
      </c>
      <c r="I16198" s="1" t="s">
        <v>16</v>
      </c>
      <c r="J16198" s="1" t="s">
        <v>23</v>
      </c>
      <c r="K16198" s="1" t="s">
        <v>16</v>
      </c>
      <c r="L16198" s="1" t="s">
        <v>16</v>
      </c>
      <c r="M16198" s="1" t="s">
        <v>16</v>
      </c>
      <c r="N16198" s="1" t="s">
        <v>16</v>
      </c>
      <c r="O16198" s="1">
        <v>71.2</v>
      </c>
      <c r="P16198" s="1">
        <v>1.0</v>
      </c>
    </row>
    <row r="16199">
      <c r="A16199" s="1" t="s">
        <v>29</v>
      </c>
      <c r="B16199" s="1" t="s">
        <v>19147</v>
      </c>
      <c r="C16199" s="2" t="s">
        <v>19088</v>
      </c>
      <c r="D16199" s="1" t="s">
        <v>19</v>
      </c>
      <c r="E16199" s="3" t="str">
        <f>HYPERLINK("https://fyndiq.se/produkt/ba16e87d140347ad/", "2 Pack Samsung Galaxy A51 - Härdat glas 9H - Super kvalitet 3D")</f>
        <v>2 Pack Samsung Galaxy A51 - Härdat glas 9H - Super kvalitet 3D</v>
      </c>
      <c r="F16199" s="1" t="s">
        <v>1826</v>
      </c>
      <c r="G16199" s="1" t="s">
        <v>1827</v>
      </c>
      <c r="H16199" s="1" t="s">
        <v>1828</v>
      </c>
      <c r="I16199" s="1" t="s">
        <v>16</v>
      </c>
      <c r="J16199" s="1" t="s">
        <v>23</v>
      </c>
      <c r="K16199" s="1" t="s">
        <v>16</v>
      </c>
      <c r="L16199" s="1" t="s">
        <v>16</v>
      </c>
      <c r="M16199" s="1" t="s">
        <v>16</v>
      </c>
      <c r="N16199" s="1" t="s">
        <v>16</v>
      </c>
      <c r="O16199" s="1">
        <v>63.2</v>
      </c>
      <c r="P16199" s="1">
        <v>1.0</v>
      </c>
    </row>
    <row r="16200">
      <c r="A16200" s="1" t="s">
        <v>29</v>
      </c>
      <c r="B16200" s="1" t="s">
        <v>19148</v>
      </c>
      <c r="C16200" s="2" t="s">
        <v>19088</v>
      </c>
      <c r="D16200" s="1" t="s">
        <v>19</v>
      </c>
      <c r="E16200" s="3" t="str">
        <f>HYPERLINK("https://fyndiq.se/produkt/e9c1dd33f1fd4d17/", "2-Pack Samsung Galaxy S21 5G - Härdat Glas Skärmskydd 9H - HD")</f>
        <v>2-Pack Samsung Galaxy S21 5G - Härdat Glas Skärmskydd 9H - HD</v>
      </c>
      <c r="F16200" s="1" t="s">
        <v>454</v>
      </c>
      <c r="G16200" s="1" t="s">
        <v>455</v>
      </c>
      <c r="H16200" s="1" t="s">
        <v>456</v>
      </c>
      <c r="I16200" s="1" t="s">
        <v>16</v>
      </c>
      <c r="J16200" s="1" t="s">
        <v>23</v>
      </c>
      <c r="K16200" s="1" t="s">
        <v>16</v>
      </c>
      <c r="L16200" s="1" t="s">
        <v>16</v>
      </c>
      <c r="M16200" s="1" t="s">
        <v>16</v>
      </c>
      <c r="N16200" s="1" t="s">
        <v>16</v>
      </c>
      <c r="O16200" s="1">
        <v>63.2</v>
      </c>
      <c r="P16200" s="1">
        <v>1.0</v>
      </c>
    </row>
    <row r="16201">
      <c r="A16201" s="1" t="s">
        <v>29</v>
      </c>
      <c r="B16201" s="1" t="s">
        <v>19149</v>
      </c>
      <c r="C16201" s="2" t="s">
        <v>19088</v>
      </c>
      <c r="D16201" s="1" t="s">
        <v>19</v>
      </c>
      <c r="E16201" s="3" t="str">
        <f t="shared" ref="E16201:E16204" si="828">HYPERLINK("https://fyndiq.se/produkt/2fa1ebd98b014203/", "2-Pack Motorola Moto G54 - Härdat Glas 9H - Super kvalitet 3D Skärmskydd")</f>
        <v>2-Pack Motorola Moto G54 - Härdat Glas 9H - Super kvalitet 3D Skärmskydd</v>
      </c>
      <c r="F16201" s="1" t="s">
        <v>508</v>
      </c>
      <c r="G16201" s="1" t="s">
        <v>509</v>
      </c>
      <c r="H16201" s="1" t="s">
        <v>510</v>
      </c>
      <c r="I16201" s="1" t="s">
        <v>16</v>
      </c>
      <c r="J16201" s="1" t="s">
        <v>23</v>
      </c>
      <c r="K16201" s="1" t="s">
        <v>16</v>
      </c>
      <c r="L16201" s="1" t="s">
        <v>16</v>
      </c>
      <c r="M16201" s="1" t="s">
        <v>16</v>
      </c>
      <c r="N16201" s="1" t="s">
        <v>16</v>
      </c>
      <c r="O16201" s="1">
        <v>63.2</v>
      </c>
      <c r="P16201" s="1">
        <v>1.0</v>
      </c>
    </row>
    <row r="16202">
      <c r="A16202" s="1" t="s">
        <v>29</v>
      </c>
      <c r="B16202" s="1" t="s">
        <v>19150</v>
      </c>
      <c r="C16202" s="2" t="s">
        <v>19088</v>
      </c>
      <c r="D16202" s="1" t="s">
        <v>19</v>
      </c>
      <c r="E16202" s="3" t="str">
        <f t="shared" si="828"/>
        <v>2-Pack Motorola Moto G54 - Härdat Glas 9H - Super kvalitet 3D Skärmskydd</v>
      </c>
      <c r="F16202" s="1" t="s">
        <v>508</v>
      </c>
      <c r="G16202" s="1" t="s">
        <v>509</v>
      </c>
      <c r="H16202" s="1" t="s">
        <v>510</v>
      </c>
      <c r="I16202" s="1" t="s">
        <v>16</v>
      </c>
      <c r="J16202" s="1" t="s">
        <v>23</v>
      </c>
      <c r="K16202" s="1" t="s">
        <v>16</v>
      </c>
      <c r="L16202" s="1" t="s">
        <v>16</v>
      </c>
      <c r="M16202" s="1" t="s">
        <v>16</v>
      </c>
      <c r="N16202" s="1" t="s">
        <v>16</v>
      </c>
      <c r="O16202" s="1">
        <v>63.2</v>
      </c>
      <c r="P16202" s="1">
        <v>1.0</v>
      </c>
    </row>
    <row r="16203">
      <c r="A16203" s="1" t="s">
        <v>29</v>
      </c>
      <c r="B16203" s="1" t="s">
        <v>19151</v>
      </c>
      <c r="C16203" s="2" t="s">
        <v>19088</v>
      </c>
      <c r="D16203" s="1" t="s">
        <v>19</v>
      </c>
      <c r="E16203" s="3" t="str">
        <f t="shared" si="828"/>
        <v>2-Pack Motorola Moto G54 - Härdat Glas 9H - Super kvalitet 3D Skärmskydd</v>
      </c>
      <c r="F16203" s="1" t="s">
        <v>508</v>
      </c>
      <c r="G16203" s="1" t="s">
        <v>509</v>
      </c>
      <c r="H16203" s="1" t="s">
        <v>510</v>
      </c>
      <c r="I16203" s="1" t="s">
        <v>16</v>
      </c>
      <c r="J16203" s="1" t="s">
        <v>23</v>
      </c>
      <c r="K16203" s="1" t="s">
        <v>16</v>
      </c>
      <c r="L16203" s="1" t="s">
        <v>16</v>
      </c>
      <c r="M16203" s="1" t="s">
        <v>16</v>
      </c>
      <c r="N16203" s="1" t="s">
        <v>16</v>
      </c>
      <c r="O16203" s="1">
        <v>63.2</v>
      </c>
      <c r="P16203" s="1">
        <v>1.0</v>
      </c>
    </row>
    <row r="16204">
      <c r="A16204" s="1" t="s">
        <v>29</v>
      </c>
      <c r="B16204" s="1" t="s">
        <v>19152</v>
      </c>
      <c r="C16204" s="2" t="s">
        <v>19088</v>
      </c>
      <c r="D16204" s="1" t="s">
        <v>19</v>
      </c>
      <c r="E16204" s="3" t="str">
        <f t="shared" si="828"/>
        <v>2-Pack Motorola Moto G54 - Härdat Glas 9H - Super kvalitet 3D Skärmskydd</v>
      </c>
      <c r="F16204" s="1" t="s">
        <v>508</v>
      </c>
      <c r="G16204" s="1" t="s">
        <v>509</v>
      </c>
      <c r="H16204" s="1" t="s">
        <v>510</v>
      </c>
      <c r="I16204" s="1" t="s">
        <v>16</v>
      </c>
      <c r="J16204" s="1" t="s">
        <v>23</v>
      </c>
      <c r="K16204" s="1" t="s">
        <v>16</v>
      </c>
      <c r="L16204" s="1" t="s">
        <v>16</v>
      </c>
      <c r="M16204" s="1" t="s">
        <v>16</v>
      </c>
      <c r="N16204" s="1" t="s">
        <v>16</v>
      </c>
      <c r="O16204" s="1">
        <v>63.2</v>
      </c>
      <c r="P16204" s="1">
        <v>1.0</v>
      </c>
    </row>
    <row r="16205">
      <c r="A16205" s="1" t="s">
        <v>29</v>
      </c>
      <c r="B16205" s="1" t="s">
        <v>19153</v>
      </c>
      <c r="C16205" s="2" t="s">
        <v>19088</v>
      </c>
      <c r="D16205" s="1" t="s">
        <v>19</v>
      </c>
      <c r="E16205" s="3" t="str">
        <f>HYPERLINK("https://fyndiq.se/produkt/f8e6dfcf7e4a459a/", "2 Pack Samsung Galaxy S10 - Härdat glas 9H – Super kvalitet 3D")</f>
        <v>2 Pack Samsung Galaxy S10 - Härdat glas 9H – Super kvalitet 3D</v>
      </c>
      <c r="F16205" s="1" t="s">
        <v>5943</v>
      </c>
      <c r="G16205" s="1" t="s">
        <v>5944</v>
      </c>
      <c r="H16205" s="1" t="s">
        <v>5945</v>
      </c>
      <c r="I16205" s="1" t="s">
        <v>16</v>
      </c>
      <c r="J16205" s="1" t="s">
        <v>23</v>
      </c>
      <c r="K16205" s="1" t="s">
        <v>16</v>
      </c>
      <c r="L16205" s="1" t="s">
        <v>16</v>
      </c>
      <c r="M16205" s="1" t="s">
        <v>16</v>
      </c>
      <c r="N16205" s="1" t="s">
        <v>16</v>
      </c>
      <c r="O16205" s="1">
        <v>63.2</v>
      </c>
      <c r="P16205" s="1">
        <v>1.0</v>
      </c>
    </row>
    <row r="16206">
      <c r="A16206" s="1" t="s">
        <v>29</v>
      </c>
      <c r="B16206" s="1" t="s">
        <v>19154</v>
      </c>
      <c r="C16206" s="2" t="s">
        <v>19088</v>
      </c>
      <c r="D16206" s="1" t="s">
        <v>19</v>
      </c>
      <c r="E16206" s="3" t="str">
        <f>HYPERLINK("https://fyndiq.se/produkt/2030c5450cfb4338/", "2 Pack Huawei P30 Pro - Härdat glas 9H – 3D Super kvalitet")</f>
        <v>2 Pack Huawei P30 Pro - Härdat glas 9H – 3D Super kvalitet</v>
      </c>
      <c r="F16206" s="1" t="s">
        <v>1091</v>
      </c>
      <c r="G16206" s="1" t="s">
        <v>1092</v>
      </c>
      <c r="H16206" s="1" t="s">
        <v>1093</v>
      </c>
      <c r="I16206" s="1" t="s">
        <v>16</v>
      </c>
      <c r="J16206" s="1" t="s">
        <v>23</v>
      </c>
      <c r="K16206" s="1" t="s">
        <v>16</v>
      </c>
      <c r="L16206" s="1" t="s">
        <v>16</v>
      </c>
      <c r="M16206" s="1" t="s">
        <v>16</v>
      </c>
      <c r="N16206" s="1" t="s">
        <v>16</v>
      </c>
      <c r="O16206" s="1">
        <v>71.2</v>
      </c>
      <c r="P16206" s="1">
        <v>1.0</v>
      </c>
    </row>
    <row r="16207">
      <c r="A16207" s="1" t="s">
        <v>29</v>
      </c>
      <c r="B16207" s="1" t="s">
        <v>19155</v>
      </c>
      <c r="C16207" s="2" t="s">
        <v>19088</v>
      </c>
      <c r="D16207" s="1" t="s">
        <v>19</v>
      </c>
      <c r="E1620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207" s="1" t="s">
        <v>2144</v>
      </c>
      <c r="G16207" s="1" t="s">
        <v>2145</v>
      </c>
      <c r="H16207" s="1" t="s">
        <v>2146</v>
      </c>
      <c r="I16207" s="1" t="s">
        <v>16</v>
      </c>
      <c r="J16207" s="1" t="s">
        <v>23</v>
      </c>
      <c r="K16207" s="1" t="s">
        <v>16</v>
      </c>
      <c r="L16207" s="1" t="s">
        <v>16</v>
      </c>
      <c r="M16207" s="1" t="s">
        <v>16</v>
      </c>
      <c r="N16207" s="1" t="s">
        <v>16</v>
      </c>
      <c r="O16207" s="1">
        <v>63.2</v>
      </c>
      <c r="P16207" s="1">
        <v>1.0</v>
      </c>
    </row>
    <row r="16208">
      <c r="A16208" s="1" t="s">
        <v>29</v>
      </c>
      <c r="B16208" s="1" t="s">
        <v>19156</v>
      </c>
      <c r="C16208" s="2" t="s">
        <v>19088</v>
      </c>
      <c r="D16208" s="1" t="s">
        <v>19</v>
      </c>
      <c r="E16208" s="3" t="str">
        <f>HYPERLINK("https://fyndiq.se/produkt/9394ab62b0134b76/", "2-Pack Samsung Galaxy A52 - Härdat glas 9H - Super kvalitet 3D")</f>
        <v>2-Pack Samsung Galaxy A52 - Härdat glas 9H - Super kvalitet 3D</v>
      </c>
      <c r="F16208" s="1" t="s">
        <v>1553</v>
      </c>
      <c r="G16208" s="1" t="s">
        <v>1554</v>
      </c>
      <c r="H16208" s="1" t="s">
        <v>1555</v>
      </c>
      <c r="I16208" s="1" t="s">
        <v>16</v>
      </c>
      <c r="J16208" s="1" t="s">
        <v>23</v>
      </c>
      <c r="K16208" s="1" t="s">
        <v>16</v>
      </c>
      <c r="L16208" s="1" t="s">
        <v>16</v>
      </c>
      <c r="M16208" s="1" t="s">
        <v>16</v>
      </c>
      <c r="N16208" s="1" t="s">
        <v>16</v>
      </c>
      <c r="O16208" s="1">
        <v>63.2</v>
      </c>
      <c r="P16208" s="1">
        <v>1.0</v>
      </c>
    </row>
    <row r="16209">
      <c r="A16209" s="1" t="s">
        <v>29</v>
      </c>
      <c r="B16209" s="1" t="s">
        <v>19157</v>
      </c>
      <c r="C16209" s="2" t="s">
        <v>19088</v>
      </c>
      <c r="D16209" s="1" t="s">
        <v>19</v>
      </c>
      <c r="E16209" s="3" t="str">
        <f>HYPERLINK("https://fyndiq.se/produkt/9adf3a37026e4816/", "2 Pack Samsung Galaxy Note 20 Ultra -Härdat glas–Super kvalitet")</f>
        <v>2 Pack Samsung Galaxy Note 20 Ultra -Härdat glas–Super kvalitet</v>
      </c>
      <c r="F16209" s="1" t="s">
        <v>1043</v>
      </c>
      <c r="G16209" s="1" t="s">
        <v>1044</v>
      </c>
      <c r="H16209" s="1" t="s">
        <v>1045</v>
      </c>
      <c r="I16209" s="1" t="s">
        <v>16</v>
      </c>
      <c r="J16209" s="1" t="s">
        <v>23</v>
      </c>
      <c r="K16209" s="1" t="s">
        <v>16</v>
      </c>
      <c r="L16209" s="1" t="s">
        <v>16</v>
      </c>
      <c r="M16209" s="1" t="s">
        <v>16</v>
      </c>
      <c r="N16209" s="1" t="s">
        <v>16</v>
      </c>
      <c r="O16209" s="1">
        <v>63.2</v>
      </c>
      <c r="P16209" s="1">
        <v>1.0</v>
      </c>
    </row>
    <row r="16210">
      <c r="A16210" s="1" t="s">
        <v>29</v>
      </c>
      <c r="B16210" s="1" t="s">
        <v>19158</v>
      </c>
      <c r="C16210" s="2" t="s">
        <v>19088</v>
      </c>
      <c r="D16210" s="1" t="s">
        <v>19</v>
      </c>
      <c r="E16210" s="3" t="str">
        <f t="shared" ref="E16210:E16211" si="829">HYPERLINK("https://fyndiq.se/produkt/b1caddae2e864477/", "2- Pack Samsung S10 Plus - Härdat Glas 9H - Super Kvalitet 3D")</f>
        <v>2- Pack Samsung S10 Plus - Härdat Glas 9H - Super Kvalitet 3D</v>
      </c>
      <c r="F16210" s="1" t="s">
        <v>477</v>
      </c>
      <c r="G16210" s="1" t="s">
        <v>478</v>
      </c>
      <c r="H16210" s="1" t="s">
        <v>479</v>
      </c>
      <c r="I16210" s="1" t="s">
        <v>16</v>
      </c>
      <c r="J16210" s="1" t="s">
        <v>23</v>
      </c>
      <c r="K16210" s="1" t="s">
        <v>16</v>
      </c>
      <c r="L16210" s="1" t="s">
        <v>16</v>
      </c>
      <c r="M16210" s="1" t="s">
        <v>16</v>
      </c>
      <c r="N16210" s="1" t="s">
        <v>16</v>
      </c>
      <c r="O16210" s="1">
        <v>63.2</v>
      </c>
      <c r="P16210" s="1">
        <v>1.0</v>
      </c>
    </row>
    <row r="16211">
      <c r="A16211" s="1" t="s">
        <v>29</v>
      </c>
      <c r="B16211" s="1" t="s">
        <v>19159</v>
      </c>
      <c r="C16211" s="2" t="s">
        <v>19088</v>
      </c>
      <c r="D16211" s="1" t="s">
        <v>19</v>
      </c>
      <c r="E16211" s="3" t="str">
        <f t="shared" si="829"/>
        <v>2- Pack Samsung S10 Plus - Härdat Glas 9H - Super Kvalitet 3D</v>
      </c>
      <c r="F16211" s="1" t="s">
        <v>477</v>
      </c>
      <c r="G16211" s="1" t="s">
        <v>478</v>
      </c>
      <c r="H16211" s="1" t="s">
        <v>479</v>
      </c>
      <c r="I16211" s="1" t="s">
        <v>16</v>
      </c>
      <c r="J16211" s="1" t="s">
        <v>23</v>
      </c>
      <c r="K16211" s="1" t="s">
        <v>16</v>
      </c>
      <c r="L16211" s="1" t="s">
        <v>16</v>
      </c>
      <c r="M16211" s="1" t="s">
        <v>16</v>
      </c>
      <c r="N16211" s="1" t="s">
        <v>16</v>
      </c>
      <c r="O16211" s="1">
        <v>63.2</v>
      </c>
      <c r="P16211" s="1">
        <v>1.0</v>
      </c>
    </row>
    <row r="16212">
      <c r="A16212" s="1" t="s">
        <v>29</v>
      </c>
      <c r="B16212" s="1" t="s">
        <v>19160</v>
      </c>
      <c r="C16212" s="2" t="s">
        <v>19088</v>
      </c>
      <c r="D16212" s="1" t="s">
        <v>19</v>
      </c>
      <c r="E162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212" s="1" t="s">
        <v>2144</v>
      </c>
      <c r="G16212" s="1" t="s">
        <v>2145</v>
      </c>
      <c r="H16212" s="1" t="s">
        <v>2146</v>
      </c>
      <c r="I16212" s="1" t="s">
        <v>16</v>
      </c>
      <c r="J16212" s="1" t="s">
        <v>23</v>
      </c>
      <c r="K16212" s="1" t="s">
        <v>16</v>
      </c>
      <c r="L16212" s="1" t="s">
        <v>16</v>
      </c>
      <c r="M16212" s="1" t="s">
        <v>16</v>
      </c>
      <c r="N16212" s="1" t="s">
        <v>16</v>
      </c>
      <c r="O16212" s="1">
        <v>63.2</v>
      </c>
      <c r="P16212" s="1">
        <v>1.0</v>
      </c>
    </row>
    <row r="16213">
      <c r="A16213" s="1" t="s">
        <v>29</v>
      </c>
      <c r="B16213" s="1" t="s">
        <v>19161</v>
      </c>
      <c r="C16213" s="2" t="s">
        <v>19088</v>
      </c>
      <c r="D16213" s="1" t="s">
        <v>19</v>
      </c>
      <c r="E16213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6213" s="1" t="s">
        <v>2035</v>
      </c>
      <c r="G16213" s="1" t="s">
        <v>2036</v>
      </c>
      <c r="H16213" s="1" t="s">
        <v>2037</v>
      </c>
      <c r="I16213" s="1" t="s">
        <v>16</v>
      </c>
      <c r="J16213" s="1" t="s">
        <v>23</v>
      </c>
      <c r="K16213" s="1" t="s">
        <v>16</v>
      </c>
      <c r="L16213" s="1" t="s">
        <v>16</v>
      </c>
      <c r="M16213" s="1" t="s">
        <v>16</v>
      </c>
      <c r="N16213" s="1" t="s">
        <v>16</v>
      </c>
      <c r="O16213" s="1">
        <v>63.2</v>
      </c>
      <c r="P16213" s="1">
        <v>1.0</v>
      </c>
    </row>
    <row r="16214">
      <c r="A16214" s="1" t="s">
        <v>29</v>
      </c>
      <c r="B16214" s="1" t="s">
        <v>19162</v>
      </c>
      <c r="C16214" s="2" t="s">
        <v>19088</v>
      </c>
      <c r="D16214" s="1" t="s">
        <v>19</v>
      </c>
      <c r="E16214" s="3" t="str">
        <f t="shared" ref="E16214:E16217" si="830">HYPERLINK("https://fyndiq.se/produkt/e19fcc2ab2124f8a/", "2-Pack Iphone 13 Pro - 9H Härdat Glass - Top Kvalitet  3D")</f>
        <v>2-Pack Iphone 13 Pro - 9H Härdat Glass - Top Kvalitet  3D</v>
      </c>
      <c r="F16214" s="1" t="s">
        <v>555</v>
      </c>
      <c r="G16214" s="1" t="s">
        <v>556</v>
      </c>
      <c r="H16214" s="1" t="s">
        <v>557</v>
      </c>
      <c r="I16214" s="1" t="s">
        <v>16</v>
      </c>
      <c r="J16214" s="1" t="s">
        <v>23</v>
      </c>
      <c r="K16214" s="1" t="s">
        <v>16</v>
      </c>
      <c r="L16214" s="1" t="s">
        <v>16</v>
      </c>
      <c r="M16214" s="1" t="s">
        <v>16</v>
      </c>
      <c r="N16214" s="1" t="s">
        <v>16</v>
      </c>
      <c r="O16214" s="1">
        <v>47.2</v>
      </c>
      <c r="P16214" s="1">
        <v>1.0</v>
      </c>
    </row>
    <row r="16215">
      <c r="A16215" s="1" t="s">
        <v>29</v>
      </c>
      <c r="B16215" s="1" t="s">
        <v>19163</v>
      </c>
      <c r="C16215" s="2" t="s">
        <v>19088</v>
      </c>
      <c r="D16215" s="1" t="s">
        <v>19</v>
      </c>
      <c r="E16215" s="3" t="str">
        <f t="shared" si="830"/>
        <v>2-Pack Iphone 13 Pro - 9H Härdat Glass - Top Kvalitet  3D</v>
      </c>
      <c r="F16215" s="1" t="s">
        <v>555</v>
      </c>
      <c r="G16215" s="1" t="s">
        <v>556</v>
      </c>
      <c r="H16215" s="1" t="s">
        <v>557</v>
      </c>
      <c r="I16215" s="1" t="s">
        <v>16</v>
      </c>
      <c r="J16215" s="1" t="s">
        <v>23</v>
      </c>
      <c r="K16215" s="1" t="s">
        <v>16</v>
      </c>
      <c r="L16215" s="1" t="s">
        <v>16</v>
      </c>
      <c r="M16215" s="1" t="s">
        <v>16</v>
      </c>
      <c r="N16215" s="1" t="s">
        <v>16</v>
      </c>
      <c r="O16215" s="1">
        <v>47.2</v>
      </c>
      <c r="P16215" s="1">
        <v>1.0</v>
      </c>
    </row>
    <row r="16216">
      <c r="A16216" s="1" t="s">
        <v>29</v>
      </c>
      <c r="B16216" s="1" t="s">
        <v>19164</v>
      </c>
      <c r="C16216" s="2" t="s">
        <v>19088</v>
      </c>
      <c r="D16216" s="1" t="s">
        <v>19</v>
      </c>
      <c r="E16216" s="3" t="str">
        <f t="shared" si="830"/>
        <v>2-Pack Iphone 13 Pro - 9H Härdat Glass - Top Kvalitet  3D</v>
      </c>
      <c r="F16216" s="1" t="s">
        <v>555</v>
      </c>
      <c r="G16216" s="1" t="s">
        <v>556</v>
      </c>
      <c r="H16216" s="1" t="s">
        <v>557</v>
      </c>
      <c r="I16216" s="1" t="s">
        <v>16</v>
      </c>
      <c r="J16216" s="1" t="s">
        <v>23</v>
      </c>
      <c r="K16216" s="1" t="s">
        <v>16</v>
      </c>
      <c r="L16216" s="1" t="s">
        <v>16</v>
      </c>
      <c r="M16216" s="1" t="s">
        <v>16</v>
      </c>
      <c r="N16216" s="1" t="s">
        <v>16</v>
      </c>
      <c r="O16216" s="1">
        <v>47.2</v>
      </c>
      <c r="P16216" s="1">
        <v>1.0</v>
      </c>
    </row>
    <row r="16217">
      <c r="A16217" s="1" t="s">
        <v>29</v>
      </c>
      <c r="B16217" s="1" t="s">
        <v>19165</v>
      </c>
      <c r="C16217" s="2" t="s">
        <v>19088</v>
      </c>
      <c r="D16217" s="1" t="s">
        <v>19</v>
      </c>
      <c r="E16217" s="3" t="str">
        <f t="shared" si="830"/>
        <v>2-Pack Iphone 13 Pro - 9H Härdat Glass - Top Kvalitet  3D</v>
      </c>
      <c r="F16217" s="1" t="s">
        <v>555</v>
      </c>
      <c r="G16217" s="1" t="s">
        <v>556</v>
      </c>
      <c r="H16217" s="1" t="s">
        <v>557</v>
      </c>
      <c r="I16217" s="1" t="s">
        <v>16</v>
      </c>
      <c r="J16217" s="1" t="s">
        <v>23</v>
      </c>
      <c r="K16217" s="1" t="s">
        <v>16</v>
      </c>
      <c r="L16217" s="1" t="s">
        <v>16</v>
      </c>
      <c r="M16217" s="1" t="s">
        <v>16</v>
      </c>
      <c r="N16217" s="1" t="s">
        <v>16</v>
      </c>
      <c r="O16217" s="1">
        <v>47.2</v>
      </c>
      <c r="P16217" s="1">
        <v>1.0</v>
      </c>
    </row>
    <row r="16218">
      <c r="A16218" s="1" t="s">
        <v>29</v>
      </c>
      <c r="B16218" s="1" t="s">
        <v>19166</v>
      </c>
      <c r="C16218" s="2" t="s">
        <v>19088</v>
      </c>
      <c r="D16218" s="1" t="s">
        <v>19</v>
      </c>
      <c r="E16218" s="3" t="str">
        <f t="shared" ref="E16218:E16219" si="831">HYPERLINK("https://fyndiq.se/produkt/022d7ac2f2e44ae2/", "Samsung Galaxy A04s - Härdat Glas 9H - Super Kvalitet 3D Skärmskydd")</f>
        <v>Samsung Galaxy A04s - Härdat Glas 9H - Super Kvalitet 3D Skärmskydd</v>
      </c>
      <c r="F16218" s="1" t="s">
        <v>3609</v>
      </c>
      <c r="G16218" s="1" t="s">
        <v>3610</v>
      </c>
      <c r="H16218" s="1" t="s">
        <v>3611</v>
      </c>
      <c r="I16218" s="1" t="s">
        <v>16</v>
      </c>
      <c r="J16218" s="1" t="s">
        <v>23</v>
      </c>
      <c r="K16218" s="1" t="s">
        <v>16</v>
      </c>
      <c r="L16218" s="1" t="s">
        <v>16</v>
      </c>
      <c r="M16218" s="1" t="s">
        <v>16</v>
      </c>
      <c r="N16218" s="1" t="s">
        <v>16</v>
      </c>
      <c r="O16218" s="1">
        <v>55.2</v>
      </c>
      <c r="P16218" s="1">
        <v>1.0</v>
      </c>
    </row>
    <row r="16219">
      <c r="A16219" s="1" t="s">
        <v>29</v>
      </c>
      <c r="B16219" s="1" t="s">
        <v>19167</v>
      </c>
      <c r="C16219" s="2" t="s">
        <v>19088</v>
      </c>
      <c r="D16219" s="1" t="s">
        <v>19</v>
      </c>
      <c r="E16219" s="3" t="str">
        <f t="shared" si="831"/>
        <v>Samsung Galaxy A04s - Härdat Glas 9H - Super Kvalitet 3D Skärmskydd</v>
      </c>
      <c r="F16219" s="1" t="s">
        <v>3609</v>
      </c>
      <c r="G16219" s="1" t="s">
        <v>3610</v>
      </c>
      <c r="H16219" s="1" t="s">
        <v>3611</v>
      </c>
      <c r="I16219" s="1" t="s">
        <v>16</v>
      </c>
      <c r="J16219" s="1" t="s">
        <v>23</v>
      </c>
      <c r="K16219" s="1" t="s">
        <v>16</v>
      </c>
      <c r="L16219" s="1" t="s">
        <v>16</v>
      </c>
      <c r="M16219" s="1" t="s">
        <v>16</v>
      </c>
      <c r="N16219" s="1" t="s">
        <v>16</v>
      </c>
      <c r="O16219" s="1">
        <v>55.2</v>
      </c>
      <c r="P16219" s="1">
        <v>1.0</v>
      </c>
    </row>
    <row r="16220">
      <c r="A16220" s="1" t="s">
        <v>29</v>
      </c>
      <c r="B16220" s="1" t="s">
        <v>19168</v>
      </c>
      <c r="C16220" s="2" t="s">
        <v>19088</v>
      </c>
      <c r="D16220" s="1" t="s">
        <v>19</v>
      </c>
      <c r="E1622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6220" s="1" t="s">
        <v>3098</v>
      </c>
      <c r="G16220" s="1" t="s">
        <v>3099</v>
      </c>
      <c r="H16220" s="1" t="s">
        <v>3100</v>
      </c>
      <c r="I16220" s="1" t="s">
        <v>16</v>
      </c>
      <c r="J16220" s="1" t="s">
        <v>23</v>
      </c>
      <c r="K16220" s="1" t="s">
        <v>16</v>
      </c>
      <c r="L16220" s="1" t="s">
        <v>16</v>
      </c>
      <c r="M16220" s="1" t="s">
        <v>16</v>
      </c>
      <c r="N16220" s="1" t="s">
        <v>16</v>
      </c>
      <c r="O16220" s="1">
        <v>63.2</v>
      </c>
      <c r="P16220" s="1">
        <v>1.0</v>
      </c>
    </row>
    <row r="16221">
      <c r="A16221" s="1" t="s">
        <v>29</v>
      </c>
      <c r="B16221" s="1" t="s">
        <v>19169</v>
      </c>
      <c r="C16221" s="2" t="s">
        <v>19088</v>
      </c>
      <c r="D16221" s="1" t="s">
        <v>19</v>
      </c>
      <c r="E16221" s="3" t="str">
        <f t="shared" ref="E16221:E16222" si="832">HYPERLINK("https://fyndiq.se/produkt/13e76851ca504320/", "2-Pack Samsung Galaxy S22 Ultra - Härdat glas 9H - Top kvalitet")</f>
        <v>2-Pack Samsung Galaxy S22 Ultra - Härdat glas 9H - Top kvalitet</v>
      </c>
      <c r="F16221" s="1" t="s">
        <v>140</v>
      </c>
      <c r="G16221" s="1" t="s">
        <v>141</v>
      </c>
      <c r="H16221" s="1" t="s">
        <v>142</v>
      </c>
      <c r="I16221" s="1" t="s">
        <v>16</v>
      </c>
      <c r="J16221" s="1" t="s">
        <v>23</v>
      </c>
      <c r="K16221" s="1" t="s">
        <v>16</v>
      </c>
      <c r="L16221" s="1" t="s">
        <v>16</v>
      </c>
      <c r="M16221" s="1" t="s">
        <v>16</v>
      </c>
      <c r="N16221" s="1" t="s">
        <v>16</v>
      </c>
      <c r="O16221" s="1">
        <v>63.2</v>
      </c>
      <c r="P16221" s="1">
        <v>1.0</v>
      </c>
    </row>
    <row r="16222">
      <c r="A16222" s="1" t="s">
        <v>29</v>
      </c>
      <c r="B16222" s="1" t="s">
        <v>19170</v>
      </c>
      <c r="C16222" s="2" t="s">
        <v>19088</v>
      </c>
      <c r="D16222" s="1" t="s">
        <v>19</v>
      </c>
      <c r="E16222" s="3" t="str">
        <f t="shared" si="832"/>
        <v>2-Pack Samsung Galaxy S22 Ultra - Härdat glas 9H - Top kvalitet</v>
      </c>
      <c r="F16222" s="1" t="s">
        <v>140</v>
      </c>
      <c r="G16222" s="1" t="s">
        <v>141</v>
      </c>
      <c r="H16222" s="1" t="s">
        <v>142</v>
      </c>
      <c r="I16222" s="1" t="s">
        <v>16</v>
      </c>
      <c r="J16222" s="1" t="s">
        <v>23</v>
      </c>
      <c r="K16222" s="1" t="s">
        <v>16</v>
      </c>
      <c r="L16222" s="1" t="s">
        <v>16</v>
      </c>
      <c r="M16222" s="1" t="s">
        <v>16</v>
      </c>
      <c r="N16222" s="1" t="s">
        <v>16</v>
      </c>
      <c r="O16222" s="1">
        <v>63.2</v>
      </c>
      <c r="P16222" s="1">
        <v>1.0</v>
      </c>
    </row>
    <row r="16223">
      <c r="A16223" s="1" t="s">
        <v>29</v>
      </c>
      <c r="B16223" s="1" t="s">
        <v>19171</v>
      </c>
      <c r="C16223" s="2" t="s">
        <v>19172</v>
      </c>
      <c r="D16223" s="1" t="s">
        <v>19</v>
      </c>
      <c r="E16223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223" s="1" t="s">
        <v>2144</v>
      </c>
      <c r="G16223" s="1" t="s">
        <v>2145</v>
      </c>
      <c r="H16223" s="1" t="s">
        <v>2146</v>
      </c>
      <c r="I16223" s="1" t="s">
        <v>16</v>
      </c>
      <c r="J16223" s="1" t="s">
        <v>23</v>
      </c>
      <c r="K16223" s="1" t="s">
        <v>16</v>
      </c>
      <c r="L16223" s="1" t="s">
        <v>16</v>
      </c>
      <c r="M16223" s="1" t="s">
        <v>16</v>
      </c>
      <c r="N16223" s="1" t="s">
        <v>16</v>
      </c>
      <c r="O16223" s="1">
        <v>63.2</v>
      </c>
      <c r="P16223" s="1">
        <v>1.0</v>
      </c>
    </row>
    <row r="16224">
      <c r="A16224" s="1" t="s">
        <v>29</v>
      </c>
      <c r="B16224" s="1" t="s">
        <v>19173</v>
      </c>
      <c r="C16224" s="2" t="s">
        <v>19172</v>
      </c>
      <c r="D16224" s="1" t="s">
        <v>19</v>
      </c>
      <c r="E16224" s="3" t="str">
        <f>HYPERLINK("https://fyndiq.se/produkt/56c72c0ba5f749b5/", "2-Pack SAMSUNG S24 Skärmskydd - Härdat Glas 9H - Super kvalitet 3D")</f>
        <v>2-Pack SAMSUNG S24 Skärmskydd - Härdat Glas 9H - Super kvalitet 3D</v>
      </c>
      <c r="F16224" s="1" t="s">
        <v>263</v>
      </c>
      <c r="G16224" s="1" t="s">
        <v>264</v>
      </c>
      <c r="H16224" s="1" t="s">
        <v>265</v>
      </c>
      <c r="I16224" s="1" t="s">
        <v>16</v>
      </c>
      <c r="J16224" s="1" t="s">
        <v>23</v>
      </c>
      <c r="K16224" s="1" t="s">
        <v>16</v>
      </c>
      <c r="L16224" s="1" t="s">
        <v>16</v>
      </c>
      <c r="M16224" s="1" t="s">
        <v>16</v>
      </c>
      <c r="N16224" s="1" t="s">
        <v>16</v>
      </c>
      <c r="O16224" s="1">
        <v>71.2</v>
      </c>
      <c r="P16224" s="1">
        <v>1.0</v>
      </c>
    </row>
    <row r="16225">
      <c r="A16225" s="1" t="s">
        <v>29</v>
      </c>
      <c r="B16225" s="1" t="s">
        <v>19174</v>
      </c>
      <c r="C16225" s="2" t="s">
        <v>19172</v>
      </c>
      <c r="D16225" s="1" t="s">
        <v>19</v>
      </c>
      <c r="E16225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6225" s="1" t="s">
        <v>4412</v>
      </c>
      <c r="G16225" s="1" t="s">
        <v>4413</v>
      </c>
      <c r="H16225" s="1" t="s">
        <v>4414</v>
      </c>
      <c r="I16225" s="1" t="s">
        <v>1311</v>
      </c>
      <c r="J16225" s="1" t="s">
        <v>9</v>
      </c>
      <c r="K16225" s="2" t="s">
        <v>18524</v>
      </c>
      <c r="L16225" s="1" t="s">
        <v>2650</v>
      </c>
      <c r="M16225" s="1" t="s">
        <v>16</v>
      </c>
      <c r="N16225" s="1" t="s">
        <v>16</v>
      </c>
      <c r="O16225" s="1">
        <v>63.2</v>
      </c>
      <c r="P16225" s="1">
        <v>1.0</v>
      </c>
    </row>
    <row r="16226">
      <c r="A16226" s="1" t="s">
        <v>29</v>
      </c>
      <c r="B16226" s="1" t="s">
        <v>19175</v>
      </c>
      <c r="C16226" s="2" t="s">
        <v>19172</v>
      </c>
      <c r="D16226" s="1" t="s">
        <v>19</v>
      </c>
      <c r="E16226" s="3" t="str">
        <f>HYPERLINK("https://fyndiq.se/produkt/3fee81d316cc43da/", "2-pack - iPhone 12 / 12 Pro - 9H Härdat Glass - Top Kvalitet")</f>
        <v>2-pack - iPhone 12 / 12 Pro - 9H Härdat Glass - Top Kvalitet</v>
      </c>
      <c r="F16226" s="1" t="s">
        <v>2499</v>
      </c>
      <c r="G16226" s="1" t="s">
        <v>2500</v>
      </c>
      <c r="H16226" s="1" t="s">
        <v>2067</v>
      </c>
      <c r="I16226" s="1" t="s">
        <v>1673</v>
      </c>
      <c r="J16226" s="1" t="s">
        <v>9</v>
      </c>
      <c r="K16226" s="2" t="s">
        <v>17302</v>
      </c>
      <c r="L16226" s="1" t="s">
        <v>5759</v>
      </c>
      <c r="M16226" s="1" t="s">
        <v>16</v>
      </c>
      <c r="N16226" s="1" t="s">
        <v>16</v>
      </c>
      <c r="O16226" s="1">
        <v>47.2</v>
      </c>
      <c r="P16226" s="1">
        <v>1.0</v>
      </c>
    </row>
    <row r="16227">
      <c r="A16227" s="1" t="s">
        <v>29</v>
      </c>
      <c r="B16227" s="1" t="s">
        <v>19176</v>
      </c>
      <c r="C16227" s="2" t="s">
        <v>19172</v>
      </c>
      <c r="D16227" s="1" t="s">
        <v>19</v>
      </c>
      <c r="E16227" s="3" t="str">
        <f>HYPERLINK("https://fyndiq.se/produkt/419e7c2949414934/", "Samsung S23 Ultra 5G - 9H Härdat Glass - 3D Super Kvalitet Skärmskydd")</f>
        <v>Samsung S23 Ultra 5G - 9H Härdat Glass - 3D Super Kvalitet Skärmskydd</v>
      </c>
      <c r="F16227" s="1" t="s">
        <v>2910</v>
      </c>
      <c r="G16227" s="1" t="s">
        <v>2911</v>
      </c>
      <c r="H16227" s="1" t="s">
        <v>2912</v>
      </c>
      <c r="I16227" s="1" t="s">
        <v>1311</v>
      </c>
      <c r="J16227" s="1" t="s">
        <v>23</v>
      </c>
      <c r="K16227" s="1" t="s">
        <v>16</v>
      </c>
      <c r="L16227" s="1" t="s">
        <v>16</v>
      </c>
      <c r="M16227" s="1" t="s">
        <v>16</v>
      </c>
      <c r="N16227" s="1" t="s">
        <v>16</v>
      </c>
      <c r="O16227" s="1">
        <v>55.2</v>
      </c>
      <c r="P16227" s="1">
        <v>1.0</v>
      </c>
    </row>
    <row r="16228">
      <c r="A16228" s="1" t="s">
        <v>29</v>
      </c>
      <c r="B16228" s="1" t="s">
        <v>19177</v>
      </c>
      <c r="C16228" s="2" t="s">
        <v>19172</v>
      </c>
      <c r="D16228" s="1" t="s">
        <v>19</v>
      </c>
      <c r="E16228" s="3" t="str">
        <f>HYPERLINK("https://fyndiq.se/produkt/a73650fd524f448c/", "2-Pack Samsung A52s Skärmskydd &amp; 1-Pack linsskydd - Härdat Glas 9H - Super kvalitet 3D")</f>
        <v>2-Pack Samsung A52s Skärmskydd &amp; 1-Pack linsskydd - Härdat Glas 9H - Super kvalitet 3D</v>
      </c>
      <c r="F16228" s="1" t="s">
        <v>10810</v>
      </c>
      <c r="G16228" s="1" t="s">
        <v>10811</v>
      </c>
      <c r="H16228" s="1" t="s">
        <v>10812</v>
      </c>
      <c r="I16228" s="1" t="s">
        <v>16</v>
      </c>
      <c r="J16228" s="1" t="s">
        <v>23</v>
      </c>
      <c r="K16228" s="1" t="s">
        <v>16</v>
      </c>
      <c r="L16228" s="1" t="s">
        <v>16</v>
      </c>
      <c r="M16228" s="1" t="s">
        <v>16</v>
      </c>
      <c r="N16228" s="1" t="s">
        <v>16</v>
      </c>
      <c r="O16228" s="1">
        <v>71.2</v>
      </c>
      <c r="P16228" s="1">
        <v>1.0</v>
      </c>
    </row>
    <row r="16229">
      <c r="A16229" s="1" t="s">
        <v>29</v>
      </c>
      <c r="B16229" s="1" t="s">
        <v>19178</v>
      </c>
      <c r="C16229" s="2" t="s">
        <v>19172</v>
      </c>
      <c r="D16229" s="1" t="s">
        <v>19</v>
      </c>
      <c r="E16229" s="3" t="str">
        <f>HYPERLINK("https://fyndiq.se/produkt/adb4de0f77004241/", "2-Pack Xiaomi 13T 5G - Härdat glas 9H - Super kvalitet 3D Skärmskydd")</f>
        <v>2-Pack Xiaomi 13T 5G - Härdat glas 9H - Super kvalitet 3D Skärmskydd</v>
      </c>
      <c r="F16229" s="1" t="s">
        <v>1139</v>
      </c>
      <c r="G16229" s="1" t="s">
        <v>1140</v>
      </c>
      <c r="H16229" s="1" t="s">
        <v>1141</v>
      </c>
      <c r="I16229" s="1" t="s">
        <v>16</v>
      </c>
      <c r="J16229" s="1" t="s">
        <v>23</v>
      </c>
      <c r="K16229" s="1" t="s">
        <v>16</v>
      </c>
      <c r="L16229" s="1" t="s">
        <v>16</v>
      </c>
      <c r="M16229" s="1" t="s">
        <v>16</v>
      </c>
      <c r="N16229" s="1" t="s">
        <v>16</v>
      </c>
      <c r="O16229" s="1">
        <v>63.2</v>
      </c>
      <c r="P16229" s="1">
        <v>1.0</v>
      </c>
    </row>
    <row r="16230">
      <c r="A16230" s="1" t="s">
        <v>29</v>
      </c>
      <c r="B16230" s="1" t="s">
        <v>19179</v>
      </c>
      <c r="C16230" s="2" t="s">
        <v>19172</v>
      </c>
      <c r="D16230" s="1" t="s">
        <v>19</v>
      </c>
      <c r="E1623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6230" s="1" t="s">
        <v>3643</v>
      </c>
      <c r="G16230" s="1" t="s">
        <v>3644</v>
      </c>
      <c r="H16230" s="1" t="s">
        <v>3645</v>
      </c>
      <c r="I16230" s="1" t="s">
        <v>16</v>
      </c>
      <c r="J16230" s="1" t="s">
        <v>23</v>
      </c>
      <c r="K16230" s="1" t="s">
        <v>16</v>
      </c>
      <c r="L16230" s="1" t="s">
        <v>16</v>
      </c>
      <c r="M16230" s="1" t="s">
        <v>16</v>
      </c>
      <c r="N16230" s="1" t="s">
        <v>16</v>
      </c>
      <c r="O16230" s="1">
        <v>71.2</v>
      </c>
      <c r="P16230" s="1">
        <v>1.0</v>
      </c>
    </row>
    <row r="16231">
      <c r="A16231" s="1" t="s">
        <v>29</v>
      </c>
      <c r="B16231" s="1" t="s">
        <v>19180</v>
      </c>
      <c r="C16231" s="2" t="s">
        <v>19172</v>
      </c>
      <c r="D16231" s="1" t="s">
        <v>19</v>
      </c>
      <c r="E16231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16231" s="1" t="s">
        <v>1572</v>
      </c>
      <c r="G16231" s="1" t="s">
        <v>1573</v>
      </c>
      <c r="H16231" s="1" t="s">
        <v>1574</v>
      </c>
      <c r="I16231" s="1" t="s">
        <v>16</v>
      </c>
      <c r="J16231" s="1" t="s">
        <v>23</v>
      </c>
      <c r="K16231" s="1" t="s">
        <v>16</v>
      </c>
      <c r="L16231" s="1" t="s">
        <v>16</v>
      </c>
      <c r="M16231" s="1" t="s">
        <v>16</v>
      </c>
      <c r="N16231" s="1" t="s">
        <v>16</v>
      </c>
      <c r="O16231" s="1">
        <v>71.2</v>
      </c>
      <c r="P16231" s="1">
        <v>1.0</v>
      </c>
    </row>
    <row r="16232">
      <c r="A16232" s="1" t="s">
        <v>29</v>
      </c>
      <c r="B16232" s="1" t="s">
        <v>19181</v>
      </c>
      <c r="C16232" s="2" t="s">
        <v>19172</v>
      </c>
      <c r="D16232" s="1" t="s">
        <v>19</v>
      </c>
      <c r="E16232" s="3" t="str">
        <f>HYPERLINK("https://fyndiq.se/produkt/432d784756a84eff/", "2-Pack Samsung Galaxy S20FE - Härdat Glas-9H -Super kvalitet 3D")</f>
        <v>2-Pack Samsung Galaxy S20FE - Härdat Glas-9H -Super kvalitet 3D</v>
      </c>
      <c r="F16232" s="1" t="s">
        <v>1078</v>
      </c>
      <c r="G16232" s="1" t="s">
        <v>1079</v>
      </c>
      <c r="H16232" s="1" t="s">
        <v>1080</v>
      </c>
      <c r="I16232" s="1" t="s">
        <v>16</v>
      </c>
      <c r="J16232" s="1" t="s">
        <v>23</v>
      </c>
      <c r="K16232" s="1" t="s">
        <v>16</v>
      </c>
      <c r="L16232" s="1" t="s">
        <v>16</v>
      </c>
      <c r="M16232" s="1" t="s">
        <v>16</v>
      </c>
      <c r="N16232" s="1" t="s">
        <v>16</v>
      </c>
      <c r="O16232" s="1">
        <v>63.2</v>
      </c>
      <c r="P16232" s="1">
        <v>1.0</v>
      </c>
    </row>
    <row r="16233">
      <c r="A16233" s="1" t="s">
        <v>29</v>
      </c>
      <c r="B16233" s="1" t="s">
        <v>19182</v>
      </c>
      <c r="C16233" s="2" t="s">
        <v>19172</v>
      </c>
      <c r="D16233" s="1" t="s">
        <v>19</v>
      </c>
      <c r="E16233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6233" s="1" t="s">
        <v>1209</v>
      </c>
      <c r="G16233" s="1" t="s">
        <v>1210</v>
      </c>
      <c r="H16233" s="1" t="s">
        <v>1211</v>
      </c>
      <c r="I16233" s="1" t="s">
        <v>16</v>
      </c>
      <c r="J16233" s="1" t="s">
        <v>23</v>
      </c>
      <c r="K16233" s="1" t="s">
        <v>16</v>
      </c>
      <c r="L16233" s="1" t="s">
        <v>16</v>
      </c>
      <c r="M16233" s="1" t="s">
        <v>16</v>
      </c>
      <c r="N16233" s="1" t="s">
        <v>16</v>
      </c>
      <c r="O16233" s="1">
        <v>79.2</v>
      </c>
      <c r="P16233" s="1">
        <v>1.0</v>
      </c>
    </row>
    <row r="16234">
      <c r="A16234" s="1" t="s">
        <v>29</v>
      </c>
      <c r="B16234" s="1" t="s">
        <v>19183</v>
      </c>
      <c r="C16234" s="2" t="s">
        <v>19172</v>
      </c>
      <c r="D16234" s="1" t="s">
        <v>19</v>
      </c>
      <c r="E16234" s="3" t="str">
        <f>HYPERLINK("https://fyndiq.se/produkt/b2b21eba0148489f/", "Samsung S8 härdat glass 3D heltäckande skärmskydd")</f>
        <v>Samsung S8 härdat glass 3D heltäckande skärmskydd</v>
      </c>
      <c r="F16234" s="1" t="s">
        <v>438</v>
      </c>
      <c r="G16234" s="1" t="s">
        <v>439</v>
      </c>
      <c r="H16234" s="1" t="s">
        <v>440</v>
      </c>
      <c r="I16234" s="1" t="s">
        <v>16</v>
      </c>
      <c r="J16234" s="1" t="s">
        <v>23</v>
      </c>
      <c r="K16234" s="1" t="s">
        <v>16</v>
      </c>
      <c r="L16234" s="1" t="s">
        <v>16</v>
      </c>
      <c r="M16234" s="1" t="s">
        <v>16</v>
      </c>
      <c r="N16234" s="1" t="s">
        <v>16</v>
      </c>
      <c r="O16234" s="1">
        <v>55.2</v>
      </c>
      <c r="P16234" s="1">
        <v>1.0</v>
      </c>
    </row>
    <row r="16235">
      <c r="A16235" s="1" t="s">
        <v>29</v>
      </c>
      <c r="B16235" s="1" t="s">
        <v>19184</v>
      </c>
      <c r="C16235" s="2" t="s">
        <v>19172</v>
      </c>
      <c r="D16235" s="1" t="s">
        <v>19</v>
      </c>
      <c r="E16235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16235" s="1" t="s">
        <v>10684</v>
      </c>
      <c r="G16235" s="1" t="s">
        <v>10685</v>
      </c>
      <c r="H16235" s="1" t="s">
        <v>10686</v>
      </c>
      <c r="I16235" s="1" t="s">
        <v>16</v>
      </c>
      <c r="J16235" s="1" t="s">
        <v>23</v>
      </c>
      <c r="K16235" s="1" t="s">
        <v>16</v>
      </c>
      <c r="L16235" s="1" t="s">
        <v>16</v>
      </c>
      <c r="M16235" s="1" t="s">
        <v>16</v>
      </c>
      <c r="N16235" s="1" t="s">
        <v>16</v>
      </c>
      <c r="O16235" s="1">
        <v>151.2</v>
      </c>
      <c r="P16235" s="1">
        <v>1.0</v>
      </c>
    </row>
    <row r="16236">
      <c r="A16236" s="1" t="s">
        <v>29</v>
      </c>
      <c r="B16236" s="1" t="s">
        <v>19185</v>
      </c>
      <c r="C16236" s="2" t="s">
        <v>19172</v>
      </c>
      <c r="D16236" s="1" t="s">
        <v>19</v>
      </c>
      <c r="E1623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236" s="1" t="s">
        <v>2144</v>
      </c>
      <c r="G16236" s="1" t="s">
        <v>2145</v>
      </c>
      <c r="H16236" s="1" t="s">
        <v>2146</v>
      </c>
      <c r="I16236" s="1" t="s">
        <v>16</v>
      </c>
      <c r="J16236" s="1" t="s">
        <v>23</v>
      </c>
      <c r="K16236" s="1" t="s">
        <v>16</v>
      </c>
      <c r="L16236" s="1" t="s">
        <v>16</v>
      </c>
      <c r="M16236" s="1" t="s">
        <v>16</v>
      </c>
      <c r="N16236" s="1" t="s">
        <v>16</v>
      </c>
      <c r="O16236" s="1">
        <v>63.2</v>
      </c>
      <c r="P16236" s="1">
        <v>1.0</v>
      </c>
    </row>
    <row r="16237">
      <c r="A16237" s="1" t="s">
        <v>29</v>
      </c>
      <c r="B16237" s="1" t="s">
        <v>19186</v>
      </c>
      <c r="C16237" s="2" t="s">
        <v>19172</v>
      </c>
      <c r="D16237" s="1" t="s">
        <v>19</v>
      </c>
      <c r="E16237" s="3" t="str">
        <f>HYPERLINK("https://fyndiq.se/produkt/f7b16236096d401a/", "2-Pack Google Pixel 7A - Härdat glas 9H - Super kvalitet 3D Skärmskydd")</f>
        <v>2-Pack Google Pixel 7A - Härdat glas 9H - Super kvalitet 3D Skärmskydd</v>
      </c>
      <c r="F16237" s="1" t="s">
        <v>852</v>
      </c>
      <c r="G16237" s="1" t="s">
        <v>853</v>
      </c>
      <c r="H16237" s="1" t="s">
        <v>854</v>
      </c>
      <c r="I16237" s="1" t="s">
        <v>1311</v>
      </c>
      <c r="J16237" s="1" t="s">
        <v>9</v>
      </c>
      <c r="K16237" s="2" t="s">
        <v>18936</v>
      </c>
      <c r="L16237" s="1" t="s">
        <v>2914</v>
      </c>
      <c r="M16237" s="1" t="s">
        <v>16</v>
      </c>
      <c r="N16237" s="1" t="s">
        <v>16</v>
      </c>
      <c r="O16237" s="1">
        <v>63.2</v>
      </c>
      <c r="P16237" s="1">
        <v>1.0</v>
      </c>
    </row>
    <row r="16238">
      <c r="A16238" s="1" t="s">
        <v>29</v>
      </c>
      <c r="B16238" s="1" t="s">
        <v>19187</v>
      </c>
      <c r="C16238" s="2" t="s">
        <v>19172</v>
      </c>
      <c r="D16238" s="1" t="s">
        <v>19</v>
      </c>
      <c r="E16238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238" s="1" t="s">
        <v>2144</v>
      </c>
      <c r="G16238" s="1" t="s">
        <v>2145</v>
      </c>
      <c r="H16238" s="1" t="s">
        <v>2146</v>
      </c>
      <c r="I16238" s="1" t="s">
        <v>16</v>
      </c>
      <c r="J16238" s="1" t="s">
        <v>23</v>
      </c>
      <c r="K16238" s="1" t="s">
        <v>16</v>
      </c>
      <c r="L16238" s="1" t="s">
        <v>16</v>
      </c>
      <c r="M16238" s="1" t="s">
        <v>16</v>
      </c>
      <c r="N16238" s="1" t="s">
        <v>16</v>
      </c>
      <c r="O16238" s="1">
        <v>63.2</v>
      </c>
      <c r="P16238" s="1">
        <v>1.0</v>
      </c>
    </row>
    <row r="16239">
      <c r="A16239" s="1" t="s">
        <v>29</v>
      </c>
      <c r="B16239" s="1" t="s">
        <v>19188</v>
      </c>
      <c r="C16239" s="2" t="s">
        <v>19172</v>
      </c>
      <c r="D16239" s="1" t="s">
        <v>19</v>
      </c>
      <c r="E16239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6239" s="1" t="s">
        <v>380</v>
      </c>
      <c r="G16239" s="1" t="s">
        <v>381</v>
      </c>
      <c r="H16239" s="1" t="s">
        <v>382</v>
      </c>
      <c r="I16239" s="1" t="s">
        <v>16</v>
      </c>
      <c r="J16239" s="1" t="s">
        <v>23</v>
      </c>
      <c r="K16239" s="1" t="s">
        <v>16</v>
      </c>
      <c r="L16239" s="1" t="s">
        <v>16</v>
      </c>
      <c r="M16239" s="1" t="s">
        <v>16</v>
      </c>
      <c r="N16239" s="1" t="s">
        <v>16</v>
      </c>
      <c r="O16239" s="1">
        <v>39.2</v>
      </c>
      <c r="P16239" s="1">
        <v>1.0</v>
      </c>
    </row>
    <row r="16240">
      <c r="A16240" s="1" t="s">
        <v>29</v>
      </c>
      <c r="B16240" s="1" t="s">
        <v>19189</v>
      </c>
      <c r="C16240" s="2" t="s">
        <v>19172</v>
      </c>
      <c r="D16240" s="1" t="s">
        <v>19</v>
      </c>
      <c r="E16240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240" s="1" t="s">
        <v>258</v>
      </c>
      <c r="G16240" s="1" t="s">
        <v>259</v>
      </c>
      <c r="H16240" s="1" t="s">
        <v>260</v>
      </c>
      <c r="I16240" s="1" t="s">
        <v>16</v>
      </c>
      <c r="J16240" s="1" t="s">
        <v>23</v>
      </c>
      <c r="K16240" s="1" t="s">
        <v>16</v>
      </c>
      <c r="L16240" s="1" t="s">
        <v>16</v>
      </c>
      <c r="M16240" s="1" t="s">
        <v>16</v>
      </c>
      <c r="N16240" s="1" t="s">
        <v>16</v>
      </c>
      <c r="O16240" s="1">
        <v>63.2</v>
      </c>
      <c r="P16240" s="1">
        <v>1.0</v>
      </c>
    </row>
    <row r="16241">
      <c r="A16241" s="1" t="s">
        <v>29</v>
      </c>
      <c r="B16241" s="1" t="s">
        <v>19190</v>
      </c>
      <c r="C16241" s="2" t="s">
        <v>19172</v>
      </c>
      <c r="D16241" s="1" t="s">
        <v>19</v>
      </c>
      <c r="E16241" s="3" t="str">
        <f>HYPERLINK("https://fyndiq.se/produkt/22734eadceba4185/", "2 Pack Xiaomi Redmi Note 11 - Härdat glas 9H-Super kvalitet 3D")</f>
        <v>2 Pack Xiaomi Redmi Note 11 - Härdat glas 9H-Super kvalitet 3D</v>
      </c>
      <c r="F16241" s="1" t="s">
        <v>6184</v>
      </c>
      <c r="G16241" s="1" t="s">
        <v>6185</v>
      </c>
      <c r="H16241" s="1" t="s">
        <v>6186</v>
      </c>
      <c r="I16241" s="1" t="s">
        <v>16</v>
      </c>
      <c r="J16241" s="1" t="s">
        <v>23</v>
      </c>
      <c r="K16241" s="1" t="s">
        <v>16</v>
      </c>
      <c r="L16241" s="1" t="s">
        <v>16</v>
      </c>
      <c r="M16241" s="1" t="s">
        <v>16</v>
      </c>
      <c r="N16241" s="1" t="s">
        <v>16</v>
      </c>
      <c r="O16241" s="1">
        <v>63.2</v>
      </c>
      <c r="P16241" s="1">
        <v>1.0</v>
      </c>
    </row>
    <row r="16242">
      <c r="A16242" s="1" t="s">
        <v>29</v>
      </c>
      <c r="B16242" s="1" t="s">
        <v>19191</v>
      </c>
      <c r="C16242" s="2" t="s">
        <v>19172</v>
      </c>
      <c r="D16242" s="1" t="s">
        <v>19</v>
      </c>
      <c r="E1624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242" s="1" t="s">
        <v>760</v>
      </c>
      <c r="G16242" s="1" t="s">
        <v>761</v>
      </c>
      <c r="H16242" s="1" t="s">
        <v>762</v>
      </c>
      <c r="I16242" s="1" t="s">
        <v>16</v>
      </c>
      <c r="J16242" s="1" t="s">
        <v>23</v>
      </c>
      <c r="K16242" s="1" t="s">
        <v>16</v>
      </c>
      <c r="L16242" s="1" t="s">
        <v>16</v>
      </c>
      <c r="M16242" s="1" t="s">
        <v>16</v>
      </c>
      <c r="N16242" s="1" t="s">
        <v>16</v>
      </c>
      <c r="O16242" s="1">
        <v>63.2</v>
      </c>
      <c r="P16242" s="1">
        <v>1.0</v>
      </c>
    </row>
    <row r="16243">
      <c r="A16243" s="1" t="s">
        <v>29</v>
      </c>
      <c r="B16243" s="1" t="s">
        <v>19192</v>
      </c>
      <c r="C16243" s="2" t="s">
        <v>19172</v>
      </c>
      <c r="D16243" s="1" t="s">
        <v>19</v>
      </c>
      <c r="E16243" s="3" t="str">
        <f>HYPERLINK("https://fyndiq.se/produkt/2477583187264ece/", "2-Pack Samsung S20 - 9H Härdat Glass - Top Kvalitet")</f>
        <v>2-Pack Samsung S20 - 9H Härdat Glass - Top Kvalitet</v>
      </c>
      <c r="F16243" s="1" t="s">
        <v>124</v>
      </c>
      <c r="G16243" s="1" t="s">
        <v>125</v>
      </c>
      <c r="H16243" s="1" t="s">
        <v>126</v>
      </c>
      <c r="I16243" s="1" t="s">
        <v>16</v>
      </c>
      <c r="J16243" s="1" t="s">
        <v>23</v>
      </c>
      <c r="K16243" s="1" t="s">
        <v>16</v>
      </c>
      <c r="L16243" s="1" t="s">
        <v>16</v>
      </c>
      <c r="M16243" s="1" t="s">
        <v>16</v>
      </c>
      <c r="N16243" s="1" t="s">
        <v>16</v>
      </c>
      <c r="O16243" s="1">
        <v>71.2</v>
      </c>
      <c r="P16243" s="1">
        <v>1.0</v>
      </c>
    </row>
    <row r="16244">
      <c r="A16244" s="1" t="s">
        <v>29</v>
      </c>
      <c r="B16244" s="1" t="s">
        <v>19193</v>
      </c>
      <c r="C16244" s="2" t="s">
        <v>19172</v>
      </c>
      <c r="D16244" s="1" t="s">
        <v>19</v>
      </c>
      <c r="E16244" s="3" t="str">
        <f>HYPERLINK("https://fyndiq.se/produkt/3055d464b8db4265/", "Apple Watch 44mm -Härdat glas 9H – Super kvalitet 3D Skärmskydd")</f>
        <v>Apple Watch 44mm -Härdat glas 9H – Super kvalitet 3D Skärmskydd</v>
      </c>
      <c r="F16244" s="1" t="s">
        <v>5998</v>
      </c>
      <c r="G16244" s="1" t="s">
        <v>5999</v>
      </c>
      <c r="H16244" s="1" t="s">
        <v>6000</v>
      </c>
      <c r="I16244" s="1" t="s">
        <v>16</v>
      </c>
      <c r="J16244" s="1" t="s">
        <v>23</v>
      </c>
      <c r="K16244" s="1" t="s">
        <v>16</v>
      </c>
      <c r="L16244" s="1" t="s">
        <v>16</v>
      </c>
      <c r="M16244" s="1" t="s">
        <v>16</v>
      </c>
      <c r="N16244" s="1" t="s">
        <v>16</v>
      </c>
      <c r="O16244" s="1">
        <v>47.2</v>
      </c>
      <c r="P16244" s="1">
        <v>1.0</v>
      </c>
    </row>
    <row r="16245">
      <c r="A16245" s="1" t="s">
        <v>29</v>
      </c>
      <c r="B16245" s="1" t="s">
        <v>19194</v>
      </c>
      <c r="C16245" s="2" t="s">
        <v>19172</v>
      </c>
      <c r="D16245" s="1" t="s">
        <v>19</v>
      </c>
      <c r="E16245" s="3" t="str">
        <f>HYPERLINK("https://fyndiq.se/produkt/8b67d8d5f34d4bfa/", "2-Pack Samsung S20 Plus - 9H Härdat Glass - Top Kvalitet 3D")</f>
        <v>2-Pack Samsung S20 Plus - 9H Härdat Glass - Top Kvalitet 3D</v>
      </c>
      <c r="F16245" s="1" t="s">
        <v>5642</v>
      </c>
      <c r="G16245" s="1" t="s">
        <v>5643</v>
      </c>
      <c r="H16245" s="1" t="s">
        <v>5644</v>
      </c>
      <c r="I16245" s="1" t="s">
        <v>16</v>
      </c>
      <c r="J16245" s="1" t="s">
        <v>23</v>
      </c>
      <c r="K16245" s="1" t="s">
        <v>16</v>
      </c>
      <c r="L16245" s="1" t="s">
        <v>16</v>
      </c>
      <c r="M16245" s="1" t="s">
        <v>16</v>
      </c>
      <c r="N16245" s="1" t="s">
        <v>16</v>
      </c>
      <c r="O16245" s="1">
        <v>63.2</v>
      </c>
      <c r="P16245" s="1">
        <v>1.0</v>
      </c>
    </row>
    <row r="16246">
      <c r="A16246" s="1" t="s">
        <v>29</v>
      </c>
      <c r="B16246" s="1" t="s">
        <v>19195</v>
      </c>
      <c r="C16246" s="2" t="s">
        <v>19172</v>
      </c>
      <c r="D16246" s="1" t="s">
        <v>19</v>
      </c>
      <c r="E16246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6246" s="1" t="s">
        <v>4240</v>
      </c>
      <c r="G16246" s="1" t="s">
        <v>4241</v>
      </c>
      <c r="H16246" s="1" t="s">
        <v>4242</v>
      </c>
      <c r="I16246" s="1" t="s">
        <v>16</v>
      </c>
      <c r="J16246" s="1" t="s">
        <v>23</v>
      </c>
      <c r="K16246" s="1" t="s">
        <v>16</v>
      </c>
      <c r="L16246" s="1" t="s">
        <v>16</v>
      </c>
      <c r="M16246" s="1" t="s">
        <v>16</v>
      </c>
      <c r="N16246" s="1" t="s">
        <v>16</v>
      </c>
      <c r="O16246" s="1">
        <v>63.2</v>
      </c>
      <c r="P16246" s="1">
        <v>1.0</v>
      </c>
    </row>
    <row r="16247">
      <c r="A16247" s="1" t="s">
        <v>29</v>
      </c>
      <c r="B16247" s="1" t="s">
        <v>19196</v>
      </c>
      <c r="C16247" s="2" t="s">
        <v>19172</v>
      </c>
      <c r="D16247" s="1" t="s">
        <v>19</v>
      </c>
      <c r="E16247" s="3" t="str">
        <f t="shared" ref="E16247:E16248" si="833">HYPERLINK("https://fyndiq.se/produkt/08d44de1ca3946df/", "2-Pack Samsung Galaxy S10 - Härdat Glas 9H – 3D Skärmskydd - Super kvalitet")</f>
        <v>2-Pack Samsung Galaxy S10 - Härdat Glas 9H – 3D Skärmskydd - Super kvalitet</v>
      </c>
      <c r="F16247" s="1" t="s">
        <v>729</v>
      </c>
      <c r="G16247" s="1" t="s">
        <v>730</v>
      </c>
      <c r="H16247" s="1" t="s">
        <v>731</v>
      </c>
      <c r="I16247" s="1" t="s">
        <v>16</v>
      </c>
      <c r="J16247" s="1" t="s">
        <v>23</v>
      </c>
      <c r="K16247" s="1" t="s">
        <v>16</v>
      </c>
      <c r="L16247" s="1" t="s">
        <v>16</v>
      </c>
      <c r="M16247" s="1" t="s">
        <v>16</v>
      </c>
      <c r="N16247" s="1" t="s">
        <v>16</v>
      </c>
      <c r="O16247" s="1">
        <v>63.2</v>
      </c>
      <c r="P16247" s="1">
        <v>1.0</v>
      </c>
    </row>
    <row r="16248">
      <c r="A16248" s="1" t="s">
        <v>29</v>
      </c>
      <c r="B16248" s="1" t="s">
        <v>19197</v>
      </c>
      <c r="C16248" s="2" t="s">
        <v>19172</v>
      </c>
      <c r="D16248" s="1" t="s">
        <v>19</v>
      </c>
      <c r="E16248" s="3" t="str">
        <f t="shared" si="833"/>
        <v>2-Pack Samsung Galaxy S10 - Härdat Glas 9H – 3D Skärmskydd - Super kvalitet</v>
      </c>
      <c r="F16248" s="1" t="s">
        <v>729</v>
      </c>
      <c r="G16248" s="1" t="s">
        <v>730</v>
      </c>
      <c r="H16248" s="1" t="s">
        <v>731</v>
      </c>
      <c r="I16248" s="1" t="s">
        <v>16</v>
      </c>
      <c r="J16248" s="1" t="s">
        <v>23</v>
      </c>
      <c r="K16248" s="1" t="s">
        <v>16</v>
      </c>
      <c r="L16248" s="1" t="s">
        <v>16</v>
      </c>
      <c r="M16248" s="1" t="s">
        <v>16</v>
      </c>
      <c r="N16248" s="1" t="s">
        <v>16</v>
      </c>
      <c r="O16248" s="1">
        <v>63.2</v>
      </c>
      <c r="P16248" s="1">
        <v>1.0</v>
      </c>
    </row>
    <row r="16249">
      <c r="A16249" s="1" t="s">
        <v>29</v>
      </c>
      <c r="B16249" s="1" t="s">
        <v>19198</v>
      </c>
      <c r="C16249" s="2" t="s">
        <v>19172</v>
      </c>
      <c r="D16249" s="1" t="s">
        <v>19</v>
      </c>
      <c r="E16249" s="3" t="str">
        <f>HYPERLINK("https://fyndiq.se/produkt/6bc9efdb9e0f44ed/", "2-Pack Google Pixel 7 Pro - Härdat Glas 9H - Super kvalitet 3D")</f>
        <v>2-Pack Google Pixel 7 Pro - Härdat Glas 9H - Super kvalitet 3D</v>
      </c>
      <c r="F16249" s="1" t="s">
        <v>424</v>
      </c>
      <c r="G16249" s="1" t="s">
        <v>425</v>
      </c>
      <c r="H16249" s="1" t="s">
        <v>426</v>
      </c>
      <c r="I16249" s="1" t="s">
        <v>16</v>
      </c>
      <c r="J16249" s="1" t="s">
        <v>23</v>
      </c>
      <c r="K16249" s="1" t="s">
        <v>16</v>
      </c>
      <c r="L16249" s="1" t="s">
        <v>16</v>
      </c>
      <c r="M16249" s="1" t="s">
        <v>16</v>
      </c>
      <c r="N16249" s="1" t="s">
        <v>16</v>
      </c>
      <c r="O16249" s="1">
        <v>79.2</v>
      </c>
      <c r="P16249" s="1">
        <v>1.0</v>
      </c>
    </row>
    <row r="16250">
      <c r="A16250" s="1" t="s">
        <v>29</v>
      </c>
      <c r="B16250" s="1" t="s">
        <v>19199</v>
      </c>
      <c r="C16250" s="2" t="s">
        <v>19172</v>
      </c>
      <c r="D16250" s="1" t="s">
        <v>19</v>
      </c>
      <c r="E16250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6250" s="1" t="s">
        <v>5040</v>
      </c>
      <c r="G16250" s="1" t="s">
        <v>5041</v>
      </c>
      <c r="H16250" s="1" t="s">
        <v>5042</v>
      </c>
      <c r="I16250" s="1" t="s">
        <v>16</v>
      </c>
      <c r="J16250" s="1" t="s">
        <v>23</v>
      </c>
      <c r="K16250" s="1" t="s">
        <v>16</v>
      </c>
      <c r="L16250" s="1" t="s">
        <v>16</v>
      </c>
      <c r="M16250" s="1" t="s">
        <v>16</v>
      </c>
      <c r="N16250" s="1" t="s">
        <v>16</v>
      </c>
      <c r="O16250" s="1">
        <v>79.2</v>
      </c>
      <c r="P16250" s="1">
        <v>1.0</v>
      </c>
    </row>
    <row r="16251">
      <c r="A16251" s="1" t="s">
        <v>29</v>
      </c>
      <c r="B16251" s="1" t="s">
        <v>19200</v>
      </c>
      <c r="C16251" s="2" t="s">
        <v>19172</v>
      </c>
      <c r="D16251" s="1" t="s">
        <v>19</v>
      </c>
      <c r="E16251" s="3" t="str">
        <f>HYPERLINK("https://fyndiq.se/produkt/6ed569abd52b4a2e/", "Xiaomi 12 PRO - Härdat glas 9H-Super kvalitet 3D Skärmskydd")</f>
        <v>Xiaomi 12 PRO - Härdat glas 9H-Super kvalitet 3D Skärmskydd</v>
      </c>
      <c r="F16251" s="1" t="s">
        <v>19201</v>
      </c>
      <c r="G16251" s="1" t="s">
        <v>19202</v>
      </c>
      <c r="H16251" s="1" t="s">
        <v>19203</v>
      </c>
      <c r="I16251" s="1" t="s">
        <v>16</v>
      </c>
      <c r="J16251" s="1" t="s">
        <v>23</v>
      </c>
      <c r="K16251" s="1" t="s">
        <v>16</v>
      </c>
      <c r="L16251" s="1" t="s">
        <v>16</v>
      </c>
      <c r="M16251" s="1" t="s">
        <v>16</v>
      </c>
      <c r="N16251" s="1" t="s">
        <v>16</v>
      </c>
      <c r="O16251" s="1">
        <v>55.2</v>
      </c>
      <c r="P16251" s="1">
        <v>1.0</v>
      </c>
    </row>
    <row r="16252">
      <c r="A16252" s="1" t="s">
        <v>29</v>
      </c>
      <c r="B16252" s="1" t="s">
        <v>19204</v>
      </c>
      <c r="C16252" s="2" t="s">
        <v>19172</v>
      </c>
      <c r="D16252" s="1" t="s">
        <v>19</v>
      </c>
      <c r="E16252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6252" s="1" t="s">
        <v>722</v>
      </c>
      <c r="G16252" s="1" t="s">
        <v>723</v>
      </c>
      <c r="H16252" s="1" t="s">
        <v>724</v>
      </c>
      <c r="I16252" s="1" t="s">
        <v>16</v>
      </c>
      <c r="J16252" s="1" t="s">
        <v>23</v>
      </c>
      <c r="K16252" s="1" t="s">
        <v>16</v>
      </c>
      <c r="L16252" s="1" t="s">
        <v>16</v>
      </c>
      <c r="M16252" s="1" t="s">
        <v>16</v>
      </c>
      <c r="N16252" s="1" t="s">
        <v>16</v>
      </c>
      <c r="O16252" s="1">
        <v>79.2</v>
      </c>
      <c r="P16252" s="1">
        <v>1.0</v>
      </c>
    </row>
    <row r="16253">
      <c r="A16253" s="1" t="s">
        <v>29</v>
      </c>
      <c r="B16253" s="1" t="s">
        <v>19205</v>
      </c>
      <c r="C16253" s="2" t="s">
        <v>19172</v>
      </c>
      <c r="D16253" s="1" t="s">
        <v>19</v>
      </c>
      <c r="E16253" s="3" t="str">
        <f>HYPERLINK("https://fyndiq.se/produkt/9e06a5c46f7440bf/", "2-Pack IPAD 9TH GEN 10.2 INCH Skärmskydd - Härdat Glas 9H - Super kvalitet 3D")</f>
        <v>2-Pack IPAD 9TH GEN 10.2 INCH Skärmskydd - Härdat Glas 9H - Super kvalitet 3D</v>
      </c>
      <c r="F16253" s="1" t="s">
        <v>7927</v>
      </c>
      <c r="G16253" s="1" t="s">
        <v>7928</v>
      </c>
      <c r="H16253" s="1" t="s">
        <v>7929</v>
      </c>
      <c r="I16253" s="1" t="s">
        <v>16</v>
      </c>
      <c r="J16253" s="1" t="s">
        <v>23</v>
      </c>
      <c r="K16253" s="1" t="s">
        <v>16</v>
      </c>
      <c r="L16253" s="1" t="s">
        <v>16</v>
      </c>
      <c r="M16253" s="1" t="s">
        <v>16</v>
      </c>
      <c r="N16253" s="1" t="s">
        <v>16</v>
      </c>
      <c r="O16253" s="1">
        <v>135.2</v>
      </c>
      <c r="P16253" s="1">
        <v>1.0</v>
      </c>
    </row>
    <row r="16254">
      <c r="A16254" s="1" t="s">
        <v>29</v>
      </c>
      <c r="B16254" s="1" t="s">
        <v>19206</v>
      </c>
      <c r="C16254" s="2" t="s">
        <v>19172</v>
      </c>
      <c r="D16254" s="1" t="s">
        <v>19</v>
      </c>
      <c r="E16254" s="3" t="str">
        <f t="shared" ref="E16254:E16255" si="834">HYPERLINK("https://fyndiq.se/produkt/dfe28e565d2e4c8d/", "2 Pack Samsung S21 FE - 9H Härdat Glass - Super Kvalitet 3D")</f>
        <v>2 Pack Samsung S21 FE - 9H Härdat Glass - Super Kvalitet 3D</v>
      </c>
      <c r="F16254" s="1" t="s">
        <v>276</v>
      </c>
      <c r="G16254" s="1" t="s">
        <v>277</v>
      </c>
      <c r="H16254" s="1" t="s">
        <v>278</v>
      </c>
      <c r="I16254" s="1" t="s">
        <v>16</v>
      </c>
      <c r="J16254" s="1" t="s">
        <v>9</v>
      </c>
      <c r="K16254" s="2" t="s">
        <v>13926</v>
      </c>
      <c r="L16254" s="1" t="s">
        <v>2044</v>
      </c>
      <c r="M16254" s="1" t="s">
        <v>16</v>
      </c>
      <c r="N16254" s="1" t="s">
        <v>16</v>
      </c>
      <c r="O16254" s="1">
        <v>63.2</v>
      </c>
      <c r="P16254" s="1">
        <v>1.0</v>
      </c>
    </row>
    <row r="16255">
      <c r="A16255" s="1" t="s">
        <v>29</v>
      </c>
      <c r="B16255" s="1" t="s">
        <v>19207</v>
      </c>
      <c r="C16255" s="2" t="s">
        <v>19172</v>
      </c>
      <c r="D16255" s="1" t="s">
        <v>19</v>
      </c>
      <c r="E16255" s="3" t="str">
        <f t="shared" si="834"/>
        <v>2 Pack Samsung S21 FE - 9H Härdat Glass - Super Kvalitet 3D</v>
      </c>
      <c r="F16255" s="1" t="s">
        <v>276</v>
      </c>
      <c r="G16255" s="1" t="s">
        <v>277</v>
      </c>
      <c r="H16255" s="1" t="s">
        <v>278</v>
      </c>
      <c r="I16255" s="1" t="s">
        <v>16</v>
      </c>
      <c r="J16255" s="1" t="s">
        <v>23</v>
      </c>
      <c r="K16255" s="1" t="s">
        <v>16</v>
      </c>
      <c r="L16255" s="1" t="s">
        <v>16</v>
      </c>
      <c r="M16255" s="1" t="s">
        <v>16</v>
      </c>
      <c r="N16255" s="1" t="s">
        <v>16</v>
      </c>
      <c r="O16255" s="1">
        <v>63.2</v>
      </c>
      <c r="P16255" s="1">
        <v>1.0</v>
      </c>
    </row>
    <row r="16256">
      <c r="A16256" s="1" t="s">
        <v>29</v>
      </c>
      <c r="B16256" s="1" t="s">
        <v>19208</v>
      </c>
      <c r="C16256" s="2" t="s">
        <v>19172</v>
      </c>
      <c r="D16256" s="1" t="s">
        <v>19</v>
      </c>
      <c r="E1625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6256" s="1" t="s">
        <v>204</v>
      </c>
      <c r="G16256" s="1" t="s">
        <v>205</v>
      </c>
      <c r="H16256" s="1" t="s">
        <v>206</v>
      </c>
      <c r="I16256" s="1" t="s">
        <v>16</v>
      </c>
      <c r="J16256" s="1" t="s">
        <v>23</v>
      </c>
      <c r="K16256" s="1" t="s">
        <v>16</v>
      </c>
      <c r="L16256" s="1" t="s">
        <v>16</v>
      </c>
      <c r="M16256" s="1" t="s">
        <v>16</v>
      </c>
      <c r="N16256" s="1" t="s">
        <v>16</v>
      </c>
      <c r="O16256" s="1">
        <v>71.2</v>
      </c>
      <c r="P16256" s="1">
        <v>1.0</v>
      </c>
    </row>
    <row r="16257">
      <c r="A16257" s="1" t="s">
        <v>29</v>
      </c>
      <c r="B16257" s="1" t="s">
        <v>19209</v>
      </c>
      <c r="C16257" s="2" t="s">
        <v>19172</v>
      </c>
      <c r="D16257" s="1" t="s">
        <v>19</v>
      </c>
      <c r="E16257" s="3" t="str">
        <f>HYPERLINK("https://fyndiq.se/produkt/6ae5aff483564a84/", "2-Pack Apple Watch 40mm – Härdat glas 9H – Super kvalitet 3D")</f>
        <v>2-Pack Apple Watch 40mm – Härdat glas 9H – Super kvalitet 3D</v>
      </c>
      <c r="F16257" s="1" t="s">
        <v>1418</v>
      </c>
      <c r="G16257" s="1" t="s">
        <v>1419</v>
      </c>
      <c r="H16257" s="1" t="s">
        <v>1420</v>
      </c>
      <c r="I16257" s="1" t="s">
        <v>16</v>
      </c>
      <c r="J16257" s="1" t="s">
        <v>23</v>
      </c>
      <c r="K16257" s="1" t="s">
        <v>16</v>
      </c>
      <c r="L16257" s="1" t="s">
        <v>16</v>
      </c>
      <c r="M16257" s="1" t="s">
        <v>16</v>
      </c>
      <c r="N16257" s="1" t="s">
        <v>16</v>
      </c>
      <c r="O16257" s="1">
        <v>55.2</v>
      </c>
      <c r="P16257" s="1">
        <v>1.0</v>
      </c>
    </row>
    <row r="16258">
      <c r="A16258" s="1" t="s">
        <v>29</v>
      </c>
      <c r="B16258" s="1" t="s">
        <v>19210</v>
      </c>
      <c r="C16258" s="2" t="s">
        <v>19172</v>
      </c>
      <c r="D16258" s="1" t="s">
        <v>19</v>
      </c>
      <c r="E16258" s="3" t="str">
        <f t="shared" ref="E16258:E16259" si="835">HYPERLINK("https://fyndiq.se/produkt/f7b16236096d401a/", "2-Pack Google Pixel 7A - Härdat glas 9H - Super kvalitet 3D Skärmskydd")</f>
        <v>2-Pack Google Pixel 7A - Härdat glas 9H - Super kvalitet 3D Skärmskydd</v>
      </c>
      <c r="F16258" s="1" t="s">
        <v>852</v>
      </c>
      <c r="G16258" s="1" t="s">
        <v>853</v>
      </c>
      <c r="H16258" s="1" t="s">
        <v>854</v>
      </c>
      <c r="I16258" s="1" t="s">
        <v>16</v>
      </c>
      <c r="J16258" s="1" t="s">
        <v>23</v>
      </c>
      <c r="K16258" s="1" t="s">
        <v>16</v>
      </c>
      <c r="L16258" s="1" t="s">
        <v>16</v>
      </c>
      <c r="M16258" s="1" t="s">
        <v>16</v>
      </c>
      <c r="N16258" s="1" t="s">
        <v>16</v>
      </c>
      <c r="O16258" s="1">
        <v>63.2</v>
      </c>
      <c r="P16258" s="1">
        <v>1.0</v>
      </c>
    </row>
    <row r="16259">
      <c r="A16259" s="1" t="s">
        <v>29</v>
      </c>
      <c r="B16259" s="1" t="s">
        <v>19211</v>
      </c>
      <c r="C16259" s="2" t="s">
        <v>19172</v>
      </c>
      <c r="D16259" s="1" t="s">
        <v>19</v>
      </c>
      <c r="E16259" s="3" t="str">
        <f t="shared" si="835"/>
        <v>2-Pack Google Pixel 7A - Härdat glas 9H - Super kvalitet 3D Skärmskydd</v>
      </c>
      <c r="F16259" s="1" t="s">
        <v>852</v>
      </c>
      <c r="G16259" s="1" t="s">
        <v>853</v>
      </c>
      <c r="H16259" s="1" t="s">
        <v>854</v>
      </c>
      <c r="I16259" s="1" t="s">
        <v>16</v>
      </c>
      <c r="J16259" s="1" t="s">
        <v>23</v>
      </c>
      <c r="K16259" s="1" t="s">
        <v>16</v>
      </c>
      <c r="L16259" s="1" t="s">
        <v>16</v>
      </c>
      <c r="M16259" s="1" t="s">
        <v>16</v>
      </c>
      <c r="N16259" s="1" t="s">
        <v>16</v>
      </c>
      <c r="O16259" s="1">
        <v>63.2</v>
      </c>
      <c r="P16259" s="1">
        <v>1.0</v>
      </c>
    </row>
    <row r="16260">
      <c r="A16260" s="1" t="s">
        <v>29</v>
      </c>
      <c r="B16260" s="1" t="s">
        <v>19212</v>
      </c>
      <c r="C16260" s="2" t="s">
        <v>19172</v>
      </c>
      <c r="D16260" s="1" t="s">
        <v>19</v>
      </c>
      <c r="E16260" s="3" t="str">
        <f>HYPERLINK("https://fyndiq.se/produkt/209e0592835a4e24/", "2-Pack Xiaomi 11T 5G - Härdat Glas 9H - Super kvalitet 3D Skärmskydd")</f>
        <v>2-Pack Xiaomi 11T 5G - Härdat Glas 9H - Super kvalitet 3D Skärmskydd</v>
      </c>
      <c r="F16260" s="1" t="s">
        <v>2325</v>
      </c>
      <c r="G16260" s="1" t="s">
        <v>2326</v>
      </c>
      <c r="H16260" s="1" t="s">
        <v>2327</v>
      </c>
      <c r="I16260" s="1" t="s">
        <v>16</v>
      </c>
      <c r="J16260" s="1" t="s">
        <v>23</v>
      </c>
      <c r="K16260" s="1" t="s">
        <v>16</v>
      </c>
      <c r="L16260" s="1" t="s">
        <v>16</v>
      </c>
      <c r="M16260" s="1" t="s">
        <v>16</v>
      </c>
      <c r="N16260" s="1" t="s">
        <v>16</v>
      </c>
      <c r="O16260" s="1">
        <v>63.2</v>
      </c>
      <c r="P16260" s="1">
        <v>1.0</v>
      </c>
    </row>
    <row r="16261">
      <c r="A16261" s="1" t="s">
        <v>29</v>
      </c>
      <c r="B16261" s="1" t="s">
        <v>19213</v>
      </c>
      <c r="C16261" s="2" t="s">
        <v>19172</v>
      </c>
      <c r="D16261" s="1" t="s">
        <v>19</v>
      </c>
      <c r="E16261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6261" s="1" t="s">
        <v>4343</v>
      </c>
      <c r="G16261" s="1" t="s">
        <v>4344</v>
      </c>
      <c r="H16261" s="1" t="s">
        <v>4345</v>
      </c>
      <c r="I16261" s="1" t="s">
        <v>16</v>
      </c>
      <c r="J16261" s="1" t="s">
        <v>23</v>
      </c>
      <c r="K16261" s="1" t="s">
        <v>16</v>
      </c>
      <c r="L16261" s="1" t="s">
        <v>16</v>
      </c>
      <c r="M16261" s="1" t="s">
        <v>16</v>
      </c>
      <c r="N16261" s="1" t="s">
        <v>16</v>
      </c>
      <c r="O16261" s="1">
        <v>95.2</v>
      </c>
      <c r="P16261" s="1">
        <v>1.0</v>
      </c>
    </row>
    <row r="16262">
      <c r="A16262" s="1" t="s">
        <v>29</v>
      </c>
      <c r="B16262" s="1" t="s">
        <v>19214</v>
      </c>
      <c r="C16262" s="2" t="s">
        <v>19172</v>
      </c>
      <c r="D16262" s="1" t="s">
        <v>19</v>
      </c>
      <c r="E16262" s="3" t="str">
        <f>HYPERLINK("https://fyndiq.se/produkt/abcb18d2b1094266/", "2 Pack Samsung S21 5G - Härdat Glas 9H - Super Kvalitet 3D")</f>
        <v>2 Pack Samsung S21 5G - Härdat Glas 9H - Super Kvalitet 3D</v>
      </c>
      <c r="F16262" s="1" t="s">
        <v>2719</v>
      </c>
      <c r="G16262" s="1" t="s">
        <v>2720</v>
      </c>
      <c r="H16262" s="1" t="s">
        <v>2721</v>
      </c>
      <c r="I16262" s="1" t="s">
        <v>16</v>
      </c>
      <c r="J16262" s="1" t="s">
        <v>23</v>
      </c>
      <c r="K16262" s="1" t="s">
        <v>16</v>
      </c>
      <c r="L16262" s="1" t="s">
        <v>16</v>
      </c>
      <c r="M16262" s="1" t="s">
        <v>16</v>
      </c>
      <c r="N16262" s="1" t="s">
        <v>16</v>
      </c>
      <c r="O16262" s="1">
        <v>63.2</v>
      </c>
      <c r="P16262" s="1">
        <v>1.0</v>
      </c>
    </row>
    <row r="16263">
      <c r="A16263" s="1" t="s">
        <v>29</v>
      </c>
      <c r="B16263" s="1" t="s">
        <v>19215</v>
      </c>
      <c r="C16263" s="2" t="s">
        <v>19172</v>
      </c>
      <c r="D16263" s="1" t="s">
        <v>19</v>
      </c>
      <c r="E16263" s="3" t="str">
        <f>HYPERLINK("https://fyndiq.se/produkt/6758100e2782433a/", "2-Pack iPhone 12 Pro - Härdat Glas 9H - Super Kvalitet 3D")</f>
        <v>2-Pack iPhone 12 Pro - Härdat Glas 9H - Super Kvalitet 3D</v>
      </c>
      <c r="F16263" s="1" t="s">
        <v>3185</v>
      </c>
      <c r="G16263" s="1" t="s">
        <v>3186</v>
      </c>
      <c r="H16263" s="1" t="s">
        <v>3187</v>
      </c>
      <c r="I16263" s="1" t="s">
        <v>16</v>
      </c>
      <c r="J16263" s="1" t="s">
        <v>23</v>
      </c>
      <c r="K16263" s="1" t="s">
        <v>16</v>
      </c>
      <c r="L16263" s="1" t="s">
        <v>16</v>
      </c>
      <c r="M16263" s="1" t="s">
        <v>16</v>
      </c>
      <c r="N16263" s="1" t="s">
        <v>16</v>
      </c>
      <c r="O16263" s="1">
        <v>47.2</v>
      </c>
      <c r="P16263" s="1">
        <v>1.0</v>
      </c>
    </row>
    <row r="16264">
      <c r="A16264" s="1" t="s">
        <v>29</v>
      </c>
      <c r="B16264" s="1" t="s">
        <v>19216</v>
      </c>
      <c r="C16264" s="2" t="s">
        <v>19172</v>
      </c>
      <c r="D16264" s="1" t="s">
        <v>19</v>
      </c>
      <c r="E16264" s="3" t="str">
        <f>HYPERLINK("https://fyndiq.se/produkt/4cdad3b689104202/", "2-PACK Full Cover Iphone 7 Vit - Härdat Glas 9H Skärmskydd 3D")</f>
        <v>2-PACK Full Cover Iphone 7 Vit - Härdat Glas 9H Skärmskydd 3D</v>
      </c>
      <c r="F16264" s="1" t="s">
        <v>618</v>
      </c>
      <c r="G16264" s="1" t="s">
        <v>619</v>
      </c>
      <c r="H16264" s="1" t="s">
        <v>620</v>
      </c>
      <c r="I16264" s="1" t="s">
        <v>16</v>
      </c>
      <c r="J16264" s="1" t="s">
        <v>23</v>
      </c>
      <c r="K16264" s="1" t="s">
        <v>16</v>
      </c>
      <c r="L16264" s="1" t="s">
        <v>16</v>
      </c>
      <c r="M16264" s="1" t="s">
        <v>16</v>
      </c>
      <c r="N16264" s="1" t="s">
        <v>16</v>
      </c>
      <c r="O16264" s="1">
        <v>47.2</v>
      </c>
      <c r="P16264" s="1">
        <v>1.0</v>
      </c>
    </row>
    <row r="16265">
      <c r="A16265" s="1" t="s">
        <v>29</v>
      </c>
      <c r="B16265" s="1" t="s">
        <v>19217</v>
      </c>
      <c r="C16265" s="2" t="s">
        <v>19172</v>
      </c>
      <c r="D16265" s="1" t="s">
        <v>19</v>
      </c>
      <c r="E16265" s="3" t="str">
        <f>HYPERLINK("https://fyndiq.se/produkt/c64bbbf107e34309/", "2-Pack Huawei P30 - Härdat glas 9H – 3D Super kvalitet")</f>
        <v>2-Pack Huawei P30 - Härdat glas 9H – 3D Super kvalitet</v>
      </c>
      <c r="F16265" s="1" t="s">
        <v>845</v>
      </c>
      <c r="G16265" s="1" t="s">
        <v>846</v>
      </c>
      <c r="H16265" s="1" t="s">
        <v>847</v>
      </c>
      <c r="I16265" s="1" t="s">
        <v>16</v>
      </c>
      <c r="J16265" s="1" t="s">
        <v>23</v>
      </c>
      <c r="K16265" s="1" t="s">
        <v>16</v>
      </c>
      <c r="L16265" s="1" t="s">
        <v>16</v>
      </c>
      <c r="M16265" s="1" t="s">
        <v>16</v>
      </c>
      <c r="N16265" s="1" t="s">
        <v>16</v>
      </c>
      <c r="O16265" s="1">
        <v>63.2</v>
      </c>
      <c r="P16265" s="1">
        <v>1.0</v>
      </c>
    </row>
    <row r="16266">
      <c r="A16266" s="1" t="s">
        <v>29</v>
      </c>
      <c r="B16266" s="1" t="s">
        <v>19218</v>
      </c>
      <c r="C16266" s="2" t="s">
        <v>19172</v>
      </c>
      <c r="D16266" s="1" t="s">
        <v>19</v>
      </c>
      <c r="E16266" s="3" t="str">
        <f>HYPERLINK("https://fyndiq.se/produkt/abbb2d46464546e3/", "2.pack Sony Xperia 5 V - Härdat Glas 9H - Super kvalitet 3D Skärmskydd")</f>
        <v>2.pack Sony Xperia 5 V - Härdat Glas 9H - Super kvalitet 3D Skärmskydd</v>
      </c>
      <c r="F16266" s="1" t="s">
        <v>8201</v>
      </c>
      <c r="G16266" s="1" t="s">
        <v>8202</v>
      </c>
      <c r="H16266" s="1" t="s">
        <v>8203</v>
      </c>
      <c r="I16266" s="1" t="s">
        <v>16</v>
      </c>
      <c r="J16266" s="1" t="s">
        <v>23</v>
      </c>
      <c r="K16266" s="1" t="s">
        <v>16</v>
      </c>
      <c r="L16266" s="1" t="s">
        <v>16</v>
      </c>
      <c r="M16266" s="1" t="s">
        <v>16</v>
      </c>
      <c r="N16266" s="1" t="s">
        <v>16</v>
      </c>
      <c r="O16266" s="1">
        <v>79.2</v>
      </c>
      <c r="P16266" s="1">
        <v>1.0</v>
      </c>
    </row>
    <row r="16267">
      <c r="A16267" s="1" t="s">
        <v>29</v>
      </c>
      <c r="B16267" s="1" t="s">
        <v>19219</v>
      </c>
      <c r="C16267" s="2" t="s">
        <v>19172</v>
      </c>
      <c r="D16267" s="1" t="s">
        <v>19</v>
      </c>
      <c r="E16267" s="3" t="str">
        <f t="shared" ref="E16267:E16268" si="836">HYPERLINK("https://fyndiq.se/produkt/38c13e699f2c4ce4/", "2-Pack SAMSUNG S24 ULTRA Skärmskydd - Härdat Glas 9H - Super kvalitet 3D")</f>
        <v>2-Pack SAMSUNG S24 ULTRA Skärmskydd - Härdat Glas 9H - Super kvalitet 3D</v>
      </c>
      <c r="F16267" s="1" t="s">
        <v>464</v>
      </c>
      <c r="G16267" s="1" t="s">
        <v>465</v>
      </c>
      <c r="H16267" s="1" t="s">
        <v>466</v>
      </c>
      <c r="I16267" s="1" t="s">
        <v>16</v>
      </c>
      <c r="J16267" s="1" t="s">
        <v>23</v>
      </c>
      <c r="K16267" s="1" t="s">
        <v>16</v>
      </c>
      <c r="L16267" s="1" t="s">
        <v>16</v>
      </c>
      <c r="M16267" s="1" t="s">
        <v>16</v>
      </c>
      <c r="N16267" s="1" t="s">
        <v>16</v>
      </c>
      <c r="O16267" s="1">
        <v>79.2</v>
      </c>
      <c r="P16267" s="1">
        <v>1.0</v>
      </c>
    </row>
    <row r="16268">
      <c r="A16268" s="1" t="s">
        <v>29</v>
      </c>
      <c r="B16268" s="1" t="s">
        <v>19220</v>
      </c>
      <c r="C16268" s="2" t="s">
        <v>19172</v>
      </c>
      <c r="D16268" s="1" t="s">
        <v>19</v>
      </c>
      <c r="E16268" s="3" t="str">
        <f t="shared" si="836"/>
        <v>2-Pack SAMSUNG S24 ULTRA Skärmskydd - Härdat Glas 9H - Super kvalitet 3D</v>
      </c>
      <c r="F16268" s="1" t="s">
        <v>464</v>
      </c>
      <c r="G16268" s="1" t="s">
        <v>465</v>
      </c>
      <c r="H16268" s="1" t="s">
        <v>466</v>
      </c>
      <c r="I16268" s="1" t="s">
        <v>16</v>
      </c>
      <c r="J16268" s="1" t="s">
        <v>23</v>
      </c>
      <c r="K16268" s="1" t="s">
        <v>16</v>
      </c>
      <c r="L16268" s="1" t="s">
        <v>16</v>
      </c>
      <c r="M16268" s="1" t="s">
        <v>16</v>
      </c>
      <c r="N16268" s="1" t="s">
        <v>16</v>
      </c>
      <c r="O16268" s="1">
        <v>79.2</v>
      </c>
      <c r="P16268" s="1">
        <v>1.0</v>
      </c>
    </row>
    <row r="16269">
      <c r="A16269" s="1" t="s">
        <v>29</v>
      </c>
      <c r="B16269" s="1" t="s">
        <v>19221</v>
      </c>
      <c r="C16269" s="2" t="s">
        <v>19172</v>
      </c>
      <c r="D16269" s="1" t="s">
        <v>19</v>
      </c>
      <c r="E16269" s="3" t="str">
        <f>HYPERLINK("https://fyndiq.se/produkt/0fcffa28d6fe465a/", "2-Pack SAMSUNG S24 ULTRA 5G Skärmskydd -Härdat Glas 9H - Super kvalitet 3D")</f>
        <v>2-Pack SAMSUNG S24 ULTRA 5G Skärmskydd -Härdat Glas 9H - Super kvalitet 3D</v>
      </c>
      <c r="F16269" s="1" t="s">
        <v>887</v>
      </c>
      <c r="G16269" s="1" t="s">
        <v>888</v>
      </c>
      <c r="H16269" s="1" t="s">
        <v>889</v>
      </c>
      <c r="I16269" s="1" t="s">
        <v>16</v>
      </c>
      <c r="J16269" s="1" t="s">
        <v>23</v>
      </c>
      <c r="K16269" s="1" t="s">
        <v>16</v>
      </c>
      <c r="L16269" s="1" t="s">
        <v>16</v>
      </c>
      <c r="M16269" s="1" t="s">
        <v>16</v>
      </c>
      <c r="N16269" s="1" t="s">
        <v>16</v>
      </c>
      <c r="O16269" s="1">
        <v>79.2</v>
      </c>
      <c r="P16269" s="1">
        <v>1.0</v>
      </c>
    </row>
    <row r="16270">
      <c r="A16270" s="1" t="s">
        <v>29</v>
      </c>
      <c r="B16270" s="1" t="s">
        <v>19222</v>
      </c>
      <c r="C16270" s="2" t="s">
        <v>19172</v>
      </c>
      <c r="D16270" s="1" t="s">
        <v>19</v>
      </c>
      <c r="E16270" s="3" t="str">
        <f t="shared" ref="E16270:E16273" si="837">HYPERLINK("https://fyndiq.se/produkt/141fc3de9f6c485d/", "2-Pack SAMSUNG S24 ULTRA 5G Skärmskydd - Härdat Glas 9H - Super kvalitet 3D")</f>
        <v>2-Pack SAMSUNG S24 ULTRA 5G Skärmskydd - Härdat Glas 9H - Super kvalitet 3D</v>
      </c>
      <c r="F16270" s="1" t="s">
        <v>614</v>
      </c>
      <c r="G16270" s="1" t="s">
        <v>615</v>
      </c>
      <c r="H16270" s="1" t="s">
        <v>616</v>
      </c>
      <c r="I16270" s="1" t="s">
        <v>16</v>
      </c>
      <c r="J16270" s="1" t="s">
        <v>23</v>
      </c>
      <c r="K16270" s="1" t="s">
        <v>16</v>
      </c>
      <c r="L16270" s="1" t="s">
        <v>16</v>
      </c>
      <c r="M16270" s="1" t="s">
        <v>16</v>
      </c>
      <c r="N16270" s="1" t="s">
        <v>16</v>
      </c>
      <c r="O16270" s="1">
        <v>79.2</v>
      </c>
      <c r="P16270" s="1">
        <v>1.0</v>
      </c>
    </row>
    <row r="16271">
      <c r="A16271" s="1" t="s">
        <v>29</v>
      </c>
      <c r="B16271" s="1" t="s">
        <v>19223</v>
      </c>
      <c r="C16271" s="2" t="s">
        <v>19172</v>
      </c>
      <c r="D16271" s="1" t="s">
        <v>19</v>
      </c>
      <c r="E16271" s="3" t="str">
        <f t="shared" si="837"/>
        <v>2-Pack SAMSUNG S24 ULTRA 5G Skärmskydd - Härdat Glas 9H - Super kvalitet 3D</v>
      </c>
      <c r="F16271" s="1" t="s">
        <v>614</v>
      </c>
      <c r="G16271" s="1" t="s">
        <v>615</v>
      </c>
      <c r="H16271" s="1" t="s">
        <v>616</v>
      </c>
      <c r="I16271" s="1" t="s">
        <v>16</v>
      </c>
      <c r="J16271" s="1" t="s">
        <v>23</v>
      </c>
      <c r="K16271" s="1" t="s">
        <v>16</v>
      </c>
      <c r="L16271" s="1" t="s">
        <v>16</v>
      </c>
      <c r="M16271" s="1" t="s">
        <v>16</v>
      </c>
      <c r="N16271" s="1" t="s">
        <v>16</v>
      </c>
      <c r="O16271" s="1">
        <v>79.2</v>
      </c>
      <c r="P16271" s="1">
        <v>1.0</v>
      </c>
    </row>
    <row r="16272">
      <c r="A16272" s="1" t="s">
        <v>29</v>
      </c>
      <c r="B16272" s="1" t="s">
        <v>19224</v>
      </c>
      <c r="C16272" s="2" t="s">
        <v>19172</v>
      </c>
      <c r="D16272" s="1" t="s">
        <v>19</v>
      </c>
      <c r="E16272" s="3" t="str">
        <f t="shared" si="837"/>
        <v>2-Pack SAMSUNG S24 ULTRA 5G Skärmskydd - Härdat Glas 9H - Super kvalitet 3D</v>
      </c>
      <c r="F16272" s="1" t="s">
        <v>614</v>
      </c>
      <c r="G16272" s="1" t="s">
        <v>615</v>
      </c>
      <c r="H16272" s="1" t="s">
        <v>616</v>
      </c>
      <c r="I16272" s="1" t="s">
        <v>16</v>
      </c>
      <c r="J16272" s="1" t="s">
        <v>23</v>
      </c>
      <c r="K16272" s="1" t="s">
        <v>16</v>
      </c>
      <c r="L16272" s="1" t="s">
        <v>16</v>
      </c>
      <c r="M16272" s="1" t="s">
        <v>16</v>
      </c>
      <c r="N16272" s="1" t="s">
        <v>16</v>
      </c>
      <c r="O16272" s="1">
        <v>79.2</v>
      </c>
      <c r="P16272" s="1">
        <v>1.0</v>
      </c>
    </row>
    <row r="16273">
      <c r="A16273" s="1" t="s">
        <v>29</v>
      </c>
      <c r="B16273" s="1" t="s">
        <v>19225</v>
      </c>
      <c r="C16273" s="2" t="s">
        <v>19172</v>
      </c>
      <c r="D16273" s="1" t="s">
        <v>19</v>
      </c>
      <c r="E16273" s="3" t="str">
        <f t="shared" si="837"/>
        <v>2-Pack SAMSUNG S24 ULTRA 5G Skärmskydd - Härdat Glas 9H - Super kvalitet 3D</v>
      </c>
      <c r="F16273" s="1" t="s">
        <v>614</v>
      </c>
      <c r="G16273" s="1" t="s">
        <v>615</v>
      </c>
      <c r="H16273" s="1" t="s">
        <v>616</v>
      </c>
      <c r="I16273" s="1" t="s">
        <v>16</v>
      </c>
      <c r="J16273" s="1" t="s">
        <v>23</v>
      </c>
      <c r="K16273" s="1" t="s">
        <v>16</v>
      </c>
      <c r="L16273" s="1" t="s">
        <v>16</v>
      </c>
      <c r="M16273" s="1" t="s">
        <v>16</v>
      </c>
      <c r="N16273" s="1" t="s">
        <v>16</v>
      </c>
      <c r="O16273" s="1">
        <v>79.2</v>
      </c>
      <c r="P16273" s="1">
        <v>1.0</v>
      </c>
    </row>
    <row r="16274">
      <c r="A16274" s="1" t="s">
        <v>29</v>
      </c>
      <c r="B16274" s="1" t="s">
        <v>19226</v>
      </c>
      <c r="C16274" s="2" t="s">
        <v>19172</v>
      </c>
      <c r="D16274" s="1" t="s">
        <v>19</v>
      </c>
      <c r="E16274" s="3" t="str">
        <f>HYPERLINK("https://fyndiq.se/produkt/7b4cb5f9439947b9/", "2-Pack iPhone SE 2020 Svart - Härdat Glas 9H - Super Kvalitet 3D")</f>
        <v>2-Pack iPhone SE 2020 Svart - Härdat Glas 9H - Super Kvalitet 3D</v>
      </c>
      <c r="F16274" s="1" t="s">
        <v>175</v>
      </c>
      <c r="G16274" s="1" t="s">
        <v>176</v>
      </c>
      <c r="H16274" s="1" t="s">
        <v>177</v>
      </c>
      <c r="I16274" s="1" t="s">
        <v>16</v>
      </c>
      <c r="J16274" s="1" t="s">
        <v>23</v>
      </c>
      <c r="K16274" s="1" t="s">
        <v>16</v>
      </c>
      <c r="L16274" s="1" t="s">
        <v>16</v>
      </c>
      <c r="M16274" s="1" t="s">
        <v>16</v>
      </c>
      <c r="N16274" s="1" t="s">
        <v>16</v>
      </c>
      <c r="O16274" s="1">
        <v>47.2</v>
      </c>
      <c r="P16274" s="1">
        <v>1.0</v>
      </c>
    </row>
    <row r="16275">
      <c r="A16275" s="1" t="s">
        <v>29</v>
      </c>
      <c r="B16275" s="1" t="s">
        <v>19227</v>
      </c>
      <c r="C16275" s="2" t="s">
        <v>19172</v>
      </c>
      <c r="D16275" s="1" t="s">
        <v>19</v>
      </c>
      <c r="E16275" s="3" t="str">
        <f>HYPERLINK("https://fyndiq.se/produkt/c64bbbf107e34309/", "2-Pack Huawei P30 - Härdat glas 9H – 3D Super kvalitet")</f>
        <v>2-Pack Huawei P30 - Härdat glas 9H – 3D Super kvalitet</v>
      </c>
      <c r="F16275" s="1" t="s">
        <v>845</v>
      </c>
      <c r="G16275" s="1" t="s">
        <v>846</v>
      </c>
      <c r="H16275" s="1" t="s">
        <v>847</v>
      </c>
      <c r="I16275" s="1" t="s">
        <v>16</v>
      </c>
      <c r="J16275" s="1" t="s">
        <v>23</v>
      </c>
      <c r="K16275" s="1" t="s">
        <v>16</v>
      </c>
      <c r="L16275" s="1" t="s">
        <v>16</v>
      </c>
      <c r="M16275" s="1" t="s">
        <v>16</v>
      </c>
      <c r="N16275" s="1" t="s">
        <v>16</v>
      </c>
      <c r="O16275" s="1">
        <v>63.2</v>
      </c>
      <c r="P16275" s="1">
        <v>1.0</v>
      </c>
    </row>
    <row r="16276">
      <c r="A16276" s="1" t="s">
        <v>29</v>
      </c>
      <c r="B16276" s="1" t="s">
        <v>19228</v>
      </c>
      <c r="C16276" s="2" t="s">
        <v>19172</v>
      </c>
      <c r="D16276" s="1" t="s">
        <v>19</v>
      </c>
      <c r="E16276" s="3" t="str">
        <f t="shared" ref="E16276:E16277" si="838">HYPERLINK("https://fyndiq.se/produkt/311d90a74d234421/", "2 Pack Xiaomi 12 - Härdat glas 9H-Super kvalitet 3D Skärmskydd")</f>
        <v>2 Pack Xiaomi 12 - Härdat glas 9H-Super kvalitet 3D Skärmskydd</v>
      </c>
      <c r="F16276" s="1" t="s">
        <v>582</v>
      </c>
      <c r="G16276" s="1" t="s">
        <v>583</v>
      </c>
      <c r="H16276" s="1" t="s">
        <v>584</v>
      </c>
      <c r="I16276" s="1" t="s">
        <v>16</v>
      </c>
      <c r="J16276" s="1" t="s">
        <v>23</v>
      </c>
      <c r="K16276" s="1" t="s">
        <v>16</v>
      </c>
      <c r="L16276" s="1" t="s">
        <v>16</v>
      </c>
      <c r="M16276" s="1" t="s">
        <v>16</v>
      </c>
      <c r="N16276" s="1" t="s">
        <v>16</v>
      </c>
      <c r="O16276" s="1">
        <v>63.2</v>
      </c>
      <c r="P16276" s="1">
        <v>1.0</v>
      </c>
    </row>
    <row r="16277">
      <c r="A16277" s="1" t="s">
        <v>29</v>
      </c>
      <c r="B16277" s="1" t="s">
        <v>19229</v>
      </c>
      <c r="C16277" s="2" t="s">
        <v>19172</v>
      </c>
      <c r="D16277" s="1" t="s">
        <v>19</v>
      </c>
      <c r="E16277" s="3" t="str">
        <f t="shared" si="838"/>
        <v>2 Pack Xiaomi 12 - Härdat glas 9H-Super kvalitet 3D Skärmskydd</v>
      </c>
      <c r="F16277" s="1" t="s">
        <v>582</v>
      </c>
      <c r="G16277" s="1" t="s">
        <v>583</v>
      </c>
      <c r="H16277" s="1" t="s">
        <v>584</v>
      </c>
      <c r="I16277" s="1" t="s">
        <v>16</v>
      </c>
      <c r="J16277" s="1" t="s">
        <v>23</v>
      </c>
      <c r="K16277" s="1" t="s">
        <v>16</v>
      </c>
      <c r="L16277" s="1" t="s">
        <v>16</v>
      </c>
      <c r="M16277" s="1" t="s">
        <v>16</v>
      </c>
      <c r="N16277" s="1" t="s">
        <v>16</v>
      </c>
      <c r="O16277" s="1">
        <v>63.2</v>
      </c>
      <c r="P16277" s="1">
        <v>1.0</v>
      </c>
    </row>
    <row r="16278">
      <c r="A16278" s="1" t="s">
        <v>29</v>
      </c>
      <c r="B16278" s="1" t="s">
        <v>19230</v>
      </c>
      <c r="C16278" s="2" t="s">
        <v>19172</v>
      </c>
      <c r="D16278" s="1" t="s">
        <v>19</v>
      </c>
      <c r="E16278" s="3" t="str">
        <f t="shared" ref="E16278:E16280" si="839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278" s="1" t="s">
        <v>47</v>
      </c>
      <c r="G16278" s="2" t="s">
        <v>48</v>
      </c>
      <c r="H16278" s="1" t="s">
        <v>49</v>
      </c>
      <c r="I16278" s="1" t="s">
        <v>16</v>
      </c>
      <c r="J16278" s="1" t="s">
        <v>23</v>
      </c>
      <c r="K16278" s="1" t="s">
        <v>16</v>
      </c>
      <c r="L16278" s="1" t="s">
        <v>16</v>
      </c>
      <c r="M16278" s="1" t="s">
        <v>16</v>
      </c>
      <c r="N16278" s="1" t="s">
        <v>16</v>
      </c>
      <c r="O16278" s="1">
        <v>183.2</v>
      </c>
      <c r="P16278" s="1">
        <v>1.0</v>
      </c>
    </row>
    <row r="16279">
      <c r="A16279" s="1" t="s">
        <v>29</v>
      </c>
      <c r="B16279" s="1" t="s">
        <v>19231</v>
      </c>
      <c r="C16279" s="2" t="s">
        <v>19172</v>
      </c>
      <c r="D16279" s="1" t="s">
        <v>19</v>
      </c>
      <c r="E16279" s="3" t="str">
        <f t="shared" si="839"/>
        <v>ASPOR A616 TWS trådlös Bluetooth hörlurar med Lightning kabel - Högkvalitet - Wireless charging - 5.3BT</v>
      </c>
      <c r="F16279" s="1" t="s">
        <v>47</v>
      </c>
      <c r="G16279" s="2" t="s">
        <v>48</v>
      </c>
      <c r="H16279" s="1" t="s">
        <v>49</v>
      </c>
      <c r="I16279" s="1" t="s">
        <v>16</v>
      </c>
      <c r="J16279" s="1" t="s">
        <v>23</v>
      </c>
      <c r="K16279" s="1" t="s">
        <v>16</v>
      </c>
      <c r="L16279" s="1" t="s">
        <v>16</v>
      </c>
      <c r="M16279" s="1" t="s">
        <v>16</v>
      </c>
      <c r="N16279" s="1" t="s">
        <v>16</v>
      </c>
      <c r="O16279" s="1">
        <v>183.2</v>
      </c>
      <c r="P16279" s="1">
        <v>1.0</v>
      </c>
    </row>
    <row r="16280">
      <c r="A16280" s="1" t="s">
        <v>29</v>
      </c>
      <c r="B16280" s="1" t="s">
        <v>19232</v>
      </c>
      <c r="C16280" s="2" t="s">
        <v>19172</v>
      </c>
      <c r="D16280" s="1" t="s">
        <v>19</v>
      </c>
      <c r="E16280" s="3" t="str">
        <f t="shared" si="839"/>
        <v>ASPOR A616 TWS trådlös Bluetooth hörlurar med Lightning kabel - Högkvalitet - Wireless charging - 5.3BT</v>
      </c>
      <c r="F16280" s="1" t="s">
        <v>47</v>
      </c>
      <c r="G16280" s="2" t="s">
        <v>48</v>
      </c>
      <c r="H16280" s="1" t="s">
        <v>49</v>
      </c>
      <c r="I16280" s="1" t="s">
        <v>16</v>
      </c>
      <c r="J16280" s="1" t="s">
        <v>23</v>
      </c>
      <c r="K16280" s="1" t="s">
        <v>16</v>
      </c>
      <c r="L16280" s="1" t="s">
        <v>16</v>
      </c>
      <c r="M16280" s="1" t="s">
        <v>16</v>
      </c>
      <c r="N16280" s="1" t="s">
        <v>16</v>
      </c>
      <c r="O16280" s="1">
        <v>183.2</v>
      </c>
      <c r="P16280" s="1">
        <v>1.0</v>
      </c>
    </row>
    <row r="16281">
      <c r="A16281" s="1" t="s">
        <v>29</v>
      </c>
      <c r="B16281" s="1" t="s">
        <v>19233</v>
      </c>
      <c r="C16281" s="2" t="s">
        <v>19172</v>
      </c>
      <c r="D16281" s="1" t="s">
        <v>19</v>
      </c>
      <c r="E16281" s="3" t="str">
        <f>HYPERLINK("https://fyndiq.se/produkt/6ef3b0dc00b9440f/", "2-Pack SAMSUNG S24 ULTRA 5G Skärmskydd - Härdat Glas 9H - Super kvalitet 3D")</f>
        <v>2-Pack SAMSUNG S24 ULTRA 5G Skärmskydd - Härdat Glas 9H - Super kvalitet 3D</v>
      </c>
      <c r="F16281" s="1" t="s">
        <v>1434</v>
      </c>
      <c r="G16281" s="1" t="s">
        <v>1435</v>
      </c>
      <c r="H16281" s="1" t="s">
        <v>1436</v>
      </c>
      <c r="I16281" s="1" t="s">
        <v>16</v>
      </c>
      <c r="J16281" s="1" t="s">
        <v>23</v>
      </c>
      <c r="K16281" s="1" t="s">
        <v>16</v>
      </c>
      <c r="L16281" s="1" t="s">
        <v>16</v>
      </c>
      <c r="M16281" s="1" t="s">
        <v>16</v>
      </c>
      <c r="N16281" s="1" t="s">
        <v>16</v>
      </c>
      <c r="O16281" s="1">
        <v>79.2</v>
      </c>
      <c r="P16281" s="1">
        <v>1.0</v>
      </c>
    </row>
    <row r="16282">
      <c r="A16282" s="1" t="s">
        <v>29</v>
      </c>
      <c r="B16282" s="1" t="s">
        <v>19234</v>
      </c>
      <c r="C16282" s="2" t="s">
        <v>19172</v>
      </c>
      <c r="D16282" s="1" t="s">
        <v>19</v>
      </c>
      <c r="E16282" s="3" t="str">
        <f>HYPERLINK("https://fyndiq.se/produkt/f7b16236096d401a/", "2-Pack Google Pixel 7A - Härdat glas 9H - Super kvalitet 3D Skärmskydd")</f>
        <v>2-Pack Google Pixel 7A - Härdat glas 9H - Super kvalitet 3D Skärmskydd</v>
      </c>
      <c r="F16282" s="1" t="s">
        <v>852</v>
      </c>
      <c r="G16282" s="1" t="s">
        <v>853</v>
      </c>
      <c r="H16282" s="1" t="s">
        <v>854</v>
      </c>
      <c r="I16282" s="1" t="s">
        <v>16</v>
      </c>
      <c r="J16282" s="1" t="s">
        <v>23</v>
      </c>
      <c r="K16282" s="1" t="s">
        <v>16</v>
      </c>
      <c r="L16282" s="1" t="s">
        <v>16</v>
      </c>
      <c r="M16282" s="1" t="s">
        <v>16</v>
      </c>
      <c r="N16282" s="1" t="s">
        <v>16</v>
      </c>
      <c r="O16282" s="1">
        <v>63.2</v>
      </c>
      <c r="P16282" s="1">
        <v>1.0</v>
      </c>
    </row>
    <row r="16283">
      <c r="A16283" s="1" t="s">
        <v>29</v>
      </c>
      <c r="B16283" s="1" t="s">
        <v>19235</v>
      </c>
      <c r="C16283" s="2" t="s">
        <v>19172</v>
      </c>
      <c r="D16283" s="1" t="s">
        <v>19</v>
      </c>
      <c r="E16283" s="3" t="str">
        <f>HYPERLINK("https://fyndiq.se/produkt/13429430b0324fde/", "2-Pack Samsung Galaxy A23 5G - Härdat Glas 9H - Super Kvalitet 3D")</f>
        <v>2-Pack Samsung Galaxy A23 5G - Härdat Glas 9H - Super Kvalitet 3D</v>
      </c>
      <c r="F16283" s="1" t="s">
        <v>1761</v>
      </c>
      <c r="G16283" s="1" t="s">
        <v>1762</v>
      </c>
      <c r="H16283" s="1" t="s">
        <v>1763</v>
      </c>
      <c r="I16283" s="1" t="s">
        <v>16</v>
      </c>
      <c r="J16283" s="1" t="s">
        <v>23</v>
      </c>
      <c r="K16283" s="1" t="s">
        <v>16</v>
      </c>
      <c r="L16283" s="1" t="s">
        <v>16</v>
      </c>
      <c r="M16283" s="1" t="s">
        <v>16</v>
      </c>
      <c r="N16283" s="1" t="s">
        <v>16</v>
      </c>
      <c r="O16283" s="1">
        <v>63.2</v>
      </c>
      <c r="P16283" s="1">
        <v>1.0</v>
      </c>
    </row>
    <row r="16284">
      <c r="A16284" s="1" t="s">
        <v>29</v>
      </c>
      <c r="B16284" s="1" t="s">
        <v>19236</v>
      </c>
      <c r="C16284" s="2" t="s">
        <v>19172</v>
      </c>
      <c r="D16284" s="1" t="s">
        <v>19</v>
      </c>
      <c r="E16284" s="3" t="str">
        <f t="shared" ref="E16284:E16286" si="840">HYPERLINK("https://fyndiq.se/produkt/3793e0f6281f49f6/", "2-Pack Iphone 11 / XR - 9H Härdat Glass - Top Kvalitet")</f>
        <v>2-Pack Iphone 11 / XR - 9H Härdat Glass - Top Kvalitet</v>
      </c>
      <c r="F16284" s="1" t="s">
        <v>371</v>
      </c>
      <c r="G16284" s="1" t="s">
        <v>372</v>
      </c>
      <c r="H16284" s="1" t="s">
        <v>373</v>
      </c>
      <c r="I16284" s="1" t="s">
        <v>16</v>
      </c>
      <c r="J16284" s="1" t="s">
        <v>23</v>
      </c>
      <c r="K16284" s="1" t="s">
        <v>16</v>
      </c>
      <c r="L16284" s="1" t="s">
        <v>16</v>
      </c>
      <c r="M16284" s="1" t="s">
        <v>16</v>
      </c>
      <c r="N16284" s="1" t="s">
        <v>16</v>
      </c>
      <c r="O16284" s="1">
        <v>47.2</v>
      </c>
      <c r="P16284" s="1">
        <v>1.0</v>
      </c>
    </row>
    <row r="16285">
      <c r="A16285" s="1" t="s">
        <v>29</v>
      </c>
      <c r="B16285" s="1" t="s">
        <v>19237</v>
      </c>
      <c r="C16285" s="2" t="s">
        <v>19172</v>
      </c>
      <c r="D16285" s="1" t="s">
        <v>19</v>
      </c>
      <c r="E16285" s="3" t="str">
        <f t="shared" si="840"/>
        <v>2-Pack Iphone 11 / XR - 9H Härdat Glass - Top Kvalitet</v>
      </c>
      <c r="F16285" s="1" t="s">
        <v>371</v>
      </c>
      <c r="G16285" s="1" t="s">
        <v>372</v>
      </c>
      <c r="H16285" s="1" t="s">
        <v>373</v>
      </c>
      <c r="I16285" s="1" t="s">
        <v>16</v>
      </c>
      <c r="J16285" s="1" t="s">
        <v>23</v>
      </c>
      <c r="K16285" s="1" t="s">
        <v>16</v>
      </c>
      <c r="L16285" s="1" t="s">
        <v>16</v>
      </c>
      <c r="M16285" s="1" t="s">
        <v>16</v>
      </c>
      <c r="N16285" s="1" t="s">
        <v>16</v>
      </c>
      <c r="O16285" s="1">
        <v>47.2</v>
      </c>
      <c r="P16285" s="1">
        <v>1.0</v>
      </c>
    </row>
    <row r="16286">
      <c r="A16286" s="1" t="s">
        <v>29</v>
      </c>
      <c r="B16286" s="1" t="s">
        <v>19238</v>
      </c>
      <c r="C16286" s="2" t="s">
        <v>19172</v>
      </c>
      <c r="D16286" s="1" t="s">
        <v>19</v>
      </c>
      <c r="E16286" s="3" t="str">
        <f t="shared" si="840"/>
        <v>2-Pack Iphone 11 / XR - 9H Härdat Glass - Top Kvalitet</v>
      </c>
      <c r="F16286" s="1" t="s">
        <v>371</v>
      </c>
      <c r="G16286" s="1" t="s">
        <v>372</v>
      </c>
      <c r="H16286" s="1" t="s">
        <v>373</v>
      </c>
      <c r="I16286" s="1" t="s">
        <v>16</v>
      </c>
      <c r="J16286" s="1" t="s">
        <v>23</v>
      </c>
      <c r="K16286" s="1" t="s">
        <v>16</v>
      </c>
      <c r="L16286" s="1" t="s">
        <v>16</v>
      </c>
      <c r="M16286" s="1" t="s">
        <v>16</v>
      </c>
      <c r="N16286" s="1" t="s">
        <v>16</v>
      </c>
      <c r="O16286" s="1">
        <v>47.2</v>
      </c>
      <c r="P16286" s="1">
        <v>1.0</v>
      </c>
    </row>
    <row r="16287">
      <c r="A16287" s="1" t="s">
        <v>29</v>
      </c>
      <c r="B16287" s="1" t="s">
        <v>19239</v>
      </c>
      <c r="C16287" s="2" t="s">
        <v>19172</v>
      </c>
      <c r="D16287" s="1" t="s">
        <v>19</v>
      </c>
      <c r="E16287" s="3" t="str">
        <f>HYPERLINK("https://fyndiq.se/produkt/19903b48ec4b4654/", "iPhone 14 Pro - skärmskydd &amp; linsskydd - härdat glas 9H - 3D")</f>
        <v>iPhone 14 Pro - skärmskydd &amp; linsskydd - härdat glas 9H - 3D</v>
      </c>
      <c r="F16287" s="1" t="s">
        <v>11507</v>
      </c>
      <c r="G16287" s="1" t="s">
        <v>11508</v>
      </c>
      <c r="H16287" s="1" t="s">
        <v>11509</v>
      </c>
      <c r="I16287" s="1" t="s">
        <v>16</v>
      </c>
      <c r="J16287" s="1" t="s">
        <v>23</v>
      </c>
      <c r="K16287" s="1" t="s">
        <v>16</v>
      </c>
      <c r="L16287" s="1" t="s">
        <v>16</v>
      </c>
      <c r="M16287" s="1" t="s">
        <v>16</v>
      </c>
      <c r="N16287" s="1" t="s">
        <v>16</v>
      </c>
      <c r="O16287" s="1">
        <v>55.2</v>
      </c>
      <c r="P16287" s="1">
        <v>1.0</v>
      </c>
    </row>
    <row r="16288">
      <c r="A16288" s="1" t="s">
        <v>29</v>
      </c>
      <c r="B16288" s="1" t="s">
        <v>19240</v>
      </c>
      <c r="C16288" s="2" t="s">
        <v>19172</v>
      </c>
      <c r="D16288" s="1" t="s">
        <v>19</v>
      </c>
      <c r="E16288" s="3" t="str">
        <f>HYPERLINK("https://fyndiq.se/produkt/3793e0f6281f49f6/", "2-Pack Iphone 11 / XR - 9H Härdat Glass - Top Kvalitet")</f>
        <v>2-Pack Iphone 11 / XR - 9H Härdat Glass - Top Kvalitet</v>
      </c>
      <c r="F16288" s="1" t="s">
        <v>371</v>
      </c>
      <c r="G16288" s="1" t="s">
        <v>372</v>
      </c>
      <c r="H16288" s="1" t="s">
        <v>373</v>
      </c>
      <c r="I16288" s="1" t="s">
        <v>16</v>
      </c>
      <c r="J16288" s="1" t="s">
        <v>23</v>
      </c>
      <c r="K16288" s="1" t="s">
        <v>16</v>
      </c>
      <c r="L16288" s="1" t="s">
        <v>16</v>
      </c>
      <c r="M16288" s="1" t="s">
        <v>16</v>
      </c>
      <c r="N16288" s="1" t="s">
        <v>16</v>
      </c>
      <c r="O16288" s="1">
        <v>47.2</v>
      </c>
      <c r="P16288" s="1">
        <v>1.0</v>
      </c>
    </row>
    <row r="16289">
      <c r="A16289" s="1" t="s">
        <v>29</v>
      </c>
      <c r="B16289" s="1" t="s">
        <v>19241</v>
      </c>
      <c r="C16289" s="2" t="s">
        <v>19172</v>
      </c>
      <c r="D16289" s="1" t="s">
        <v>19</v>
      </c>
      <c r="E1628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6289" s="1" t="s">
        <v>599</v>
      </c>
      <c r="G16289" s="1" t="s">
        <v>600</v>
      </c>
      <c r="H16289" s="1" t="s">
        <v>601</v>
      </c>
      <c r="I16289" s="1" t="s">
        <v>16</v>
      </c>
      <c r="J16289" s="1" t="s">
        <v>23</v>
      </c>
      <c r="K16289" s="1" t="s">
        <v>16</v>
      </c>
      <c r="L16289" s="1" t="s">
        <v>16</v>
      </c>
      <c r="M16289" s="1" t="s">
        <v>16</v>
      </c>
      <c r="N16289" s="1" t="s">
        <v>16</v>
      </c>
      <c r="O16289" s="1">
        <v>71.2</v>
      </c>
      <c r="P16289" s="1">
        <v>1.0</v>
      </c>
    </row>
    <row r="16290">
      <c r="A16290" s="1" t="s">
        <v>29</v>
      </c>
      <c r="B16290" s="1" t="s">
        <v>19242</v>
      </c>
      <c r="C16290" s="2" t="s">
        <v>19172</v>
      </c>
      <c r="D16290" s="1" t="s">
        <v>19</v>
      </c>
      <c r="E16290" s="3" t="str">
        <f>HYPERLINK("https://fyndiq.se/produkt/0b2f55cbfc0d4bc8/", "Skärmskydd Iphone 12 / 12 Pro , härdat glas, hög kvalitet.")</f>
        <v>Skärmskydd Iphone 12 / 12 Pro , härdat glas, hög kvalitet.</v>
      </c>
      <c r="F16290" s="1" t="s">
        <v>587</v>
      </c>
      <c r="G16290" s="1" t="s">
        <v>588</v>
      </c>
      <c r="H16290" s="1" t="s">
        <v>589</v>
      </c>
      <c r="I16290" s="1" t="s">
        <v>16</v>
      </c>
      <c r="J16290" s="1" t="s">
        <v>23</v>
      </c>
      <c r="K16290" s="1" t="s">
        <v>16</v>
      </c>
      <c r="L16290" s="1" t="s">
        <v>16</v>
      </c>
      <c r="M16290" s="1" t="s">
        <v>16</v>
      </c>
      <c r="N16290" s="1" t="s">
        <v>16</v>
      </c>
      <c r="O16290" s="1">
        <v>39.2</v>
      </c>
      <c r="P16290" s="1">
        <v>1.0</v>
      </c>
    </row>
    <row r="16291">
      <c r="A16291" s="1" t="s">
        <v>29</v>
      </c>
      <c r="B16291" s="1" t="s">
        <v>19243</v>
      </c>
      <c r="C16291" s="2" t="s">
        <v>19172</v>
      </c>
      <c r="D16291" s="1" t="s">
        <v>19</v>
      </c>
      <c r="E16291" s="3" t="str">
        <f>HYPERLINK("https://fyndiq.se/produkt/3d51d3faa7b24e28/", "2-Pack SONY XPERIA 5 V Skärmskydd - Härdat Glas 9H - Super kvalitet 3D")</f>
        <v>2-Pack SONY XPERIA 5 V Skärmskydd - Härdat Glas 9H - Super kvalitet 3D</v>
      </c>
      <c r="F16291" s="1" t="s">
        <v>136</v>
      </c>
      <c r="G16291" s="1" t="s">
        <v>137</v>
      </c>
      <c r="H16291" s="1" t="s">
        <v>138</v>
      </c>
      <c r="I16291" s="1" t="s">
        <v>16</v>
      </c>
      <c r="J16291" s="1" t="s">
        <v>23</v>
      </c>
      <c r="K16291" s="1" t="s">
        <v>16</v>
      </c>
      <c r="L16291" s="1" t="s">
        <v>16</v>
      </c>
      <c r="M16291" s="1" t="s">
        <v>16</v>
      </c>
      <c r="N16291" s="1" t="s">
        <v>16</v>
      </c>
      <c r="O16291" s="1">
        <v>63.2</v>
      </c>
      <c r="P16291" s="1">
        <v>1.0</v>
      </c>
    </row>
    <row r="16292">
      <c r="A16292" s="1" t="s">
        <v>29</v>
      </c>
      <c r="B16292" s="1" t="s">
        <v>19244</v>
      </c>
      <c r="C16292" s="2" t="s">
        <v>19172</v>
      </c>
      <c r="D16292" s="1" t="s">
        <v>19</v>
      </c>
      <c r="E16292" s="3" t="str">
        <f>HYPERLINK("https://fyndiq.se/produkt/95efd29ff0ba45b9/", "2-Pack Samsung Galaxy A04s - Härdat Glas 9H-Super Kvalitet 3D")</f>
        <v>2-Pack Samsung Galaxy A04s - Härdat Glas 9H-Super Kvalitet 3D</v>
      </c>
      <c r="F16292" s="1" t="s">
        <v>2024</v>
      </c>
      <c r="G16292" s="1" t="s">
        <v>2025</v>
      </c>
      <c r="H16292" s="1" t="s">
        <v>2026</v>
      </c>
      <c r="I16292" s="1" t="s">
        <v>16</v>
      </c>
      <c r="J16292" s="1" t="s">
        <v>23</v>
      </c>
      <c r="K16292" s="1" t="s">
        <v>16</v>
      </c>
      <c r="L16292" s="1" t="s">
        <v>16</v>
      </c>
      <c r="M16292" s="1" t="s">
        <v>16</v>
      </c>
      <c r="N16292" s="1" t="s">
        <v>16</v>
      </c>
      <c r="O16292" s="1">
        <v>63.2</v>
      </c>
      <c r="P16292" s="1">
        <v>1.0</v>
      </c>
    </row>
    <row r="16293">
      <c r="A16293" s="1" t="s">
        <v>29</v>
      </c>
      <c r="B16293" s="1" t="s">
        <v>19245</v>
      </c>
      <c r="C16293" s="2" t="s">
        <v>19172</v>
      </c>
      <c r="D16293" s="1" t="s">
        <v>19</v>
      </c>
      <c r="E16293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6293" s="1" t="s">
        <v>35</v>
      </c>
      <c r="G16293" s="1" t="s">
        <v>36</v>
      </c>
      <c r="H16293" s="1" t="s">
        <v>37</v>
      </c>
      <c r="I16293" s="1" t="s">
        <v>16</v>
      </c>
      <c r="J16293" s="1" t="s">
        <v>23</v>
      </c>
      <c r="K16293" s="1" t="s">
        <v>16</v>
      </c>
      <c r="L16293" s="1" t="s">
        <v>16</v>
      </c>
      <c r="M16293" s="1" t="s">
        <v>16</v>
      </c>
      <c r="N16293" s="1" t="s">
        <v>16</v>
      </c>
      <c r="O16293" s="1">
        <v>63.2</v>
      </c>
      <c r="P16293" s="1">
        <v>1.0</v>
      </c>
    </row>
    <row r="16294">
      <c r="A16294" s="1" t="s">
        <v>29</v>
      </c>
      <c r="B16294" s="1" t="s">
        <v>19246</v>
      </c>
      <c r="C16294" s="2" t="s">
        <v>19172</v>
      </c>
      <c r="D16294" s="1" t="s">
        <v>19</v>
      </c>
      <c r="E16294" s="3" t="str">
        <f>HYPERLINK("https://fyndiq.se/produkt/e4b87757208946c3/", "2-Pack Samsung S10E Skärmskydd - Härdat Glas 9H - Super kvalitet 3D")</f>
        <v>2-Pack Samsung S10E Skärmskydd - Härdat Glas 9H - Super kvalitet 3D</v>
      </c>
      <c r="F16294" s="1" t="s">
        <v>95</v>
      </c>
      <c r="G16294" s="1" t="s">
        <v>96</v>
      </c>
      <c r="H16294" s="1" t="s">
        <v>97</v>
      </c>
      <c r="I16294" s="1" t="s">
        <v>16</v>
      </c>
      <c r="J16294" s="1" t="s">
        <v>23</v>
      </c>
      <c r="K16294" s="1" t="s">
        <v>16</v>
      </c>
      <c r="L16294" s="1" t="s">
        <v>16</v>
      </c>
      <c r="M16294" s="1" t="s">
        <v>16</v>
      </c>
      <c r="N16294" s="1" t="s">
        <v>16</v>
      </c>
      <c r="O16294" s="1">
        <v>63.2</v>
      </c>
      <c r="P16294" s="1">
        <v>1.0</v>
      </c>
    </row>
    <row r="16295">
      <c r="A16295" s="1" t="s">
        <v>29</v>
      </c>
      <c r="B16295" s="1" t="s">
        <v>19247</v>
      </c>
      <c r="C16295" s="2" t="s">
        <v>19172</v>
      </c>
      <c r="D16295" s="1" t="s">
        <v>19</v>
      </c>
      <c r="E16295" s="3" t="str">
        <f>HYPERLINK("https://fyndiq.se/produkt/b5d97e634657486f/", "2-Pack Samsung S23 FE Skärmskydd - Härdat Glas 9H - Super kvalitet 3D")</f>
        <v>2-Pack Samsung S23 FE Skärmskydd - Härdat Glas 9H - Super kvalitet 3D</v>
      </c>
      <c r="F16295" s="1" t="s">
        <v>1000</v>
      </c>
      <c r="G16295" s="1" t="s">
        <v>1001</v>
      </c>
      <c r="H16295" s="1" t="s">
        <v>1002</v>
      </c>
      <c r="I16295" s="1" t="s">
        <v>16</v>
      </c>
      <c r="J16295" s="1" t="s">
        <v>23</v>
      </c>
      <c r="K16295" s="1" t="s">
        <v>16</v>
      </c>
      <c r="L16295" s="1" t="s">
        <v>16</v>
      </c>
      <c r="M16295" s="1" t="s">
        <v>16</v>
      </c>
      <c r="N16295" s="1" t="s">
        <v>16</v>
      </c>
      <c r="O16295" s="1">
        <v>63.2</v>
      </c>
      <c r="P16295" s="1">
        <v>1.0</v>
      </c>
    </row>
    <row r="16296">
      <c r="A16296" s="1" t="s">
        <v>29</v>
      </c>
      <c r="B16296" s="1" t="s">
        <v>19248</v>
      </c>
      <c r="C16296" s="2" t="s">
        <v>19172</v>
      </c>
      <c r="D16296" s="1" t="s">
        <v>19</v>
      </c>
      <c r="E16296" s="3" t="str">
        <f>HYPERLINK("https://fyndiq.se/produkt/9f3f4d2de3c94916/", "2 Pack Samsung Galaxy S9 - Härdat glas-9H Super kvalitet 3D")</f>
        <v>2 Pack Samsung Galaxy S9 - Härdat glas-9H Super kvalitet 3D</v>
      </c>
      <c r="F16296" s="1" t="s">
        <v>1500</v>
      </c>
      <c r="G16296" s="1" t="s">
        <v>1501</v>
      </c>
      <c r="H16296" s="1" t="s">
        <v>1502</v>
      </c>
      <c r="I16296" s="1" t="s">
        <v>16</v>
      </c>
      <c r="J16296" s="1" t="s">
        <v>23</v>
      </c>
      <c r="K16296" s="1" t="s">
        <v>16</v>
      </c>
      <c r="L16296" s="1" t="s">
        <v>16</v>
      </c>
      <c r="M16296" s="1" t="s">
        <v>16</v>
      </c>
      <c r="N16296" s="1" t="s">
        <v>16</v>
      </c>
      <c r="O16296" s="1">
        <v>63.2</v>
      </c>
      <c r="P16296" s="1">
        <v>1.0</v>
      </c>
    </row>
    <row r="16297">
      <c r="A16297" s="1" t="s">
        <v>29</v>
      </c>
      <c r="B16297" s="1" t="s">
        <v>19249</v>
      </c>
      <c r="C16297" s="2" t="s">
        <v>19172</v>
      </c>
      <c r="D16297" s="1" t="s">
        <v>19</v>
      </c>
      <c r="E16297" s="3" t="str">
        <f>HYPERLINK("https://fyndiq.se/produkt/2162a183019049f1/", "3-Pack Apple iPad Pro (12.9 inch) - Härdat Glas 9H - Super Kvalitet Skärmskydd")</f>
        <v>3-Pack Apple iPad Pro (12.9 inch) - Härdat Glas 9H - Super Kvalitet Skärmskydd</v>
      </c>
      <c r="F16297" s="1" t="s">
        <v>19250</v>
      </c>
      <c r="G16297" s="1" t="s">
        <v>19251</v>
      </c>
      <c r="H16297" s="1" t="s">
        <v>19252</v>
      </c>
      <c r="I16297" s="1" t="s">
        <v>16</v>
      </c>
      <c r="J16297" s="1" t="s">
        <v>23</v>
      </c>
      <c r="K16297" s="1" t="s">
        <v>16</v>
      </c>
      <c r="L16297" s="1" t="s">
        <v>16</v>
      </c>
      <c r="M16297" s="1" t="s">
        <v>16</v>
      </c>
      <c r="N16297" s="1" t="s">
        <v>16</v>
      </c>
      <c r="O16297" s="1">
        <v>151.2</v>
      </c>
      <c r="P16297" s="1">
        <v>1.0</v>
      </c>
    </row>
    <row r="16298">
      <c r="A16298" s="1" t="s">
        <v>29</v>
      </c>
      <c r="B16298" s="1" t="s">
        <v>19253</v>
      </c>
      <c r="C16298" s="2" t="s">
        <v>19172</v>
      </c>
      <c r="D16298" s="1" t="s">
        <v>19</v>
      </c>
      <c r="E16298" s="3" t="str">
        <f>HYPERLINK("https://fyndiq.se/produkt/533d0ddc5dd84c00/", "2-Pack iPhone 14 - skärmskydd &amp; linsskydd - härdat glas 9H")</f>
        <v>2-Pack iPhone 14 - skärmskydd &amp; linsskydd - härdat glas 9H</v>
      </c>
      <c r="F16298" s="1" t="s">
        <v>841</v>
      </c>
      <c r="G16298" s="1" t="s">
        <v>842</v>
      </c>
      <c r="H16298" s="1" t="s">
        <v>843</v>
      </c>
      <c r="I16298" s="1" t="s">
        <v>16</v>
      </c>
      <c r="J16298" s="1" t="s">
        <v>23</v>
      </c>
      <c r="K16298" s="1" t="s">
        <v>16</v>
      </c>
      <c r="L16298" s="1" t="s">
        <v>16</v>
      </c>
      <c r="M16298" s="1" t="s">
        <v>16</v>
      </c>
      <c r="N16298" s="1" t="s">
        <v>16</v>
      </c>
      <c r="O16298" s="1">
        <v>63.2</v>
      </c>
      <c r="P16298" s="1">
        <v>1.0</v>
      </c>
    </row>
    <row r="16299">
      <c r="A16299" s="1" t="s">
        <v>29</v>
      </c>
      <c r="B16299" s="1" t="s">
        <v>19254</v>
      </c>
      <c r="C16299" s="2" t="s">
        <v>19172</v>
      </c>
      <c r="D16299" s="1" t="s">
        <v>19</v>
      </c>
      <c r="E16299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6299" s="1" t="s">
        <v>1209</v>
      </c>
      <c r="G16299" s="1" t="s">
        <v>1210</v>
      </c>
      <c r="H16299" s="1" t="s">
        <v>1211</v>
      </c>
      <c r="I16299" s="1" t="s">
        <v>16</v>
      </c>
      <c r="J16299" s="1" t="s">
        <v>23</v>
      </c>
      <c r="K16299" s="1" t="s">
        <v>16</v>
      </c>
      <c r="L16299" s="1" t="s">
        <v>16</v>
      </c>
      <c r="M16299" s="1" t="s">
        <v>16</v>
      </c>
      <c r="N16299" s="1" t="s">
        <v>16</v>
      </c>
      <c r="O16299" s="1">
        <v>79.2</v>
      </c>
      <c r="P16299" s="1">
        <v>2.0</v>
      </c>
    </row>
    <row r="16300">
      <c r="A16300" s="1" t="s">
        <v>29</v>
      </c>
      <c r="B16300" s="1" t="s">
        <v>19255</v>
      </c>
      <c r="C16300" s="2" t="s">
        <v>19172</v>
      </c>
      <c r="D16300" s="1" t="s">
        <v>19</v>
      </c>
      <c r="E16300" s="3" t="str">
        <f>HYPERLINK("https://fyndiq.se/produkt/6029682c183e47ae/", "1-Pack SAMSUNG S24 ULTRA Skärmskydd - Härdat Glas 9H - Super kvalitet 3D")</f>
        <v>1-Pack SAMSUNG S24 ULTRA Skärmskydd - Härdat Glas 9H - Super kvalitet 3D</v>
      </c>
      <c r="F16300" s="1" t="s">
        <v>19256</v>
      </c>
      <c r="G16300" s="1" t="s">
        <v>19257</v>
      </c>
      <c r="H16300" s="1" t="s">
        <v>19258</v>
      </c>
      <c r="I16300" s="1" t="s">
        <v>16</v>
      </c>
      <c r="J16300" s="1" t="s">
        <v>23</v>
      </c>
      <c r="K16300" s="1" t="s">
        <v>16</v>
      </c>
      <c r="L16300" s="1" t="s">
        <v>16</v>
      </c>
      <c r="M16300" s="1" t="s">
        <v>16</v>
      </c>
      <c r="N16300" s="1" t="s">
        <v>16</v>
      </c>
      <c r="O16300" s="1">
        <v>71.2</v>
      </c>
      <c r="P16300" s="1">
        <v>1.0</v>
      </c>
    </row>
    <row r="16301">
      <c r="A16301" s="1" t="s">
        <v>29</v>
      </c>
      <c r="B16301" s="1" t="s">
        <v>19259</v>
      </c>
      <c r="C16301" s="2" t="s">
        <v>19172</v>
      </c>
      <c r="D16301" s="1" t="s">
        <v>19</v>
      </c>
      <c r="E16301" s="3" t="str">
        <f t="shared" ref="E16301:E16302" si="841">HYPERLINK("https://fyndiq.se/produkt/a002f83ad36944e4/", "2 Pack Samsung Watch 44mm - Härdat glas 9H - Super kvalitet")</f>
        <v>2 Pack Samsung Watch 44mm - Härdat glas 9H - Super kvalitet</v>
      </c>
      <c r="F16301" s="1" t="s">
        <v>8979</v>
      </c>
      <c r="G16301" s="1" t="s">
        <v>8980</v>
      </c>
      <c r="H16301" s="1" t="s">
        <v>8981</v>
      </c>
      <c r="I16301" s="1" t="s">
        <v>16</v>
      </c>
      <c r="J16301" s="1" t="s">
        <v>23</v>
      </c>
      <c r="K16301" s="1" t="s">
        <v>16</v>
      </c>
      <c r="L16301" s="1" t="s">
        <v>16</v>
      </c>
      <c r="M16301" s="1" t="s">
        <v>16</v>
      </c>
      <c r="N16301" s="1" t="s">
        <v>16</v>
      </c>
      <c r="O16301" s="1">
        <v>63.2</v>
      </c>
      <c r="P16301" s="1">
        <v>1.0</v>
      </c>
    </row>
    <row r="16302">
      <c r="A16302" s="1" t="s">
        <v>29</v>
      </c>
      <c r="B16302" s="1" t="s">
        <v>19260</v>
      </c>
      <c r="C16302" s="2" t="s">
        <v>19172</v>
      </c>
      <c r="D16302" s="1" t="s">
        <v>19</v>
      </c>
      <c r="E16302" s="3" t="str">
        <f t="shared" si="841"/>
        <v>2 Pack Samsung Watch 44mm - Härdat glas 9H - Super kvalitet</v>
      </c>
      <c r="F16302" s="1" t="s">
        <v>8979</v>
      </c>
      <c r="G16302" s="1" t="s">
        <v>8980</v>
      </c>
      <c r="H16302" s="1" t="s">
        <v>8981</v>
      </c>
      <c r="I16302" s="1" t="s">
        <v>16</v>
      </c>
      <c r="J16302" s="1" t="s">
        <v>23</v>
      </c>
      <c r="K16302" s="1" t="s">
        <v>16</v>
      </c>
      <c r="L16302" s="1" t="s">
        <v>16</v>
      </c>
      <c r="M16302" s="1" t="s">
        <v>16</v>
      </c>
      <c r="N16302" s="1" t="s">
        <v>16</v>
      </c>
      <c r="O16302" s="1">
        <v>63.2</v>
      </c>
      <c r="P16302" s="1">
        <v>1.0</v>
      </c>
    </row>
    <row r="16303">
      <c r="A16303" s="1" t="s">
        <v>29</v>
      </c>
      <c r="B16303" s="1" t="s">
        <v>19261</v>
      </c>
      <c r="C16303" s="2" t="s">
        <v>19172</v>
      </c>
      <c r="D16303" s="1" t="s">
        <v>19</v>
      </c>
      <c r="E16303" s="3" t="str">
        <f>HYPERLINK("https://fyndiq.se/produkt/4c175ce77fca4f3f/", "Skärmskydd Iphone 13 Pro - Härdat glas 9H - Hög kvalitet")</f>
        <v>Skärmskydd Iphone 13 Pro - Härdat glas 9H - Hög kvalitet</v>
      </c>
      <c r="F16303" s="1" t="s">
        <v>5741</v>
      </c>
      <c r="G16303" s="1" t="s">
        <v>5742</v>
      </c>
      <c r="H16303" s="1" t="s">
        <v>5743</v>
      </c>
      <c r="I16303" s="1" t="s">
        <v>16</v>
      </c>
      <c r="J16303" s="1" t="s">
        <v>23</v>
      </c>
      <c r="K16303" s="1" t="s">
        <v>16</v>
      </c>
      <c r="L16303" s="1" t="s">
        <v>16</v>
      </c>
      <c r="M16303" s="1" t="s">
        <v>16</v>
      </c>
      <c r="N16303" s="1" t="s">
        <v>16</v>
      </c>
      <c r="O16303" s="1">
        <v>39.2</v>
      </c>
      <c r="P16303" s="1">
        <v>1.0</v>
      </c>
    </row>
    <row r="16304">
      <c r="A16304" s="1" t="s">
        <v>29</v>
      </c>
      <c r="B16304" s="1" t="s">
        <v>19262</v>
      </c>
      <c r="C16304" s="2" t="s">
        <v>19172</v>
      </c>
      <c r="D16304" s="1" t="s">
        <v>19</v>
      </c>
      <c r="E16304" s="3" t="str">
        <f>HYPERLINK("https://fyndiq.se/produkt/03a480989c2048fb/", "2 Pack Samsung Galaxy S8 Plus - Härdat glas 9H–Super kvalitet 3D")</f>
        <v>2 Pack Samsung Galaxy S8 Plus - Härdat glas 9H–Super kvalitet 3D</v>
      </c>
      <c r="F16304" s="1" t="s">
        <v>991</v>
      </c>
      <c r="G16304" s="1" t="s">
        <v>992</v>
      </c>
      <c r="H16304" s="1" t="s">
        <v>993</v>
      </c>
      <c r="I16304" s="1" t="s">
        <v>16</v>
      </c>
      <c r="J16304" s="1" t="s">
        <v>23</v>
      </c>
      <c r="K16304" s="1" t="s">
        <v>16</v>
      </c>
      <c r="L16304" s="1" t="s">
        <v>16</v>
      </c>
      <c r="M16304" s="1" t="s">
        <v>16</v>
      </c>
      <c r="N16304" s="1" t="s">
        <v>16</v>
      </c>
      <c r="O16304" s="1">
        <v>63.2</v>
      </c>
      <c r="P16304" s="1">
        <v>1.0</v>
      </c>
    </row>
    <row r="16305">
      <c r="A16305" s="1" t="s">
        <v>29</v>
      </c>
      <c r="B16305" s="1" t="s">
        <v>19263</v>
      </c>
      <c r="C16305" s="2" t="s">
        <v>19172</v>
      </c>
      <c r="D16305" s="1" t="s">
        <v>19</v>
      </c>
      <c r="E16305" s="3" t="str">
        <f>HYPERLINK("https://fyndiq.se/produkt/a871a7da0b2249a8/", "2-Pack Iphone 11 Pro Max - 9H Härdat Glass - Top Kvalitet")</f>
        <v>2-Pack Iphone 11 Pro Max - 9H Härdat Glass - Top Kvalitet</v>
      </c>
      <c r="F16305" s="1" t="s">
        <v>559</v>
      </c>
      <c r="G16305" s="1" t="s">
        <v>560</v>
      </c>
      <c r="H16305" s="1" t="s">
        <v>561</v>
      </c>
      <c r="I16305" s="1" t="s">
        <v>16</v>
      </c>
      <c r="J16305" s="1" t="s">
        <v>23</v>
      </c>
      <c r="K16305" s="1" t="s">
        <v>16</v>
      </c>
      <c r="L16305" s="1" t="s">
        <v>16</v>
      </c>
      <c r="M16305" s="1" t="s">
        <v>16</v>
      </c>
      <c r="N16305" s="1" t="s">
        <v>16</v>
      </c>
      <c r="O16305" s="1">
        <v>47.2</v>
      </c>
      <c r="P16305" s="1">
        <v>1.0</v>
      </c>
    </row>
    <row r="16306">
      <c r="A16306" s="1" t="s">
        <v>29</v>
      </c>
      <c r="B16306" s="1" t="s">
        <v>19264</v>
      </c>
      <c r="C16306" s="2" t="s">
        <v>19172</v>
      </c>
      <c r="D16306" s="1" t="s">
        <v>19</v>
      </c>
      <c r="E16306" s="3" t="str">
        <f>HYPERLINK("https://fyndiq.se/produkt/b4b1148b5d274f33/", "2 Pack Xiaomi 11T 5G - Härdat glas 9H - Super kvalitet 3D")</f>
        <v>2 Pack Xiaomi 11T 5G - Härdat glas 9H - Super kvalitet 3D</v>
      </c>
      <c r="F16306" s="1" t="s">
        <v>345</v>
      </c>
      <c r="G16306" s="1" t="s">
        <v>346</v>
      </c>
      <c r="H16306" s="1" t="s">
        <v>347</v>
      </c>
      <c r="I16306" s="1" t="s">
        <v>16</v>
      </c>
      <c r="J16306" s="1" t="s">
        <v>23</v>
      </c>
      <c r="K16306" s="1" t="s">
        <v>16</v>
      </c>
      <c r="L16306" s="1" t="s">
        <v>16</v>
      </c>
      <c r="M16306" s="1" t="s">
        <v>16</v>
      </c>
      <c r="N16306" s="1" t="s">
        <v>16</v>
      </c>
      <c r="O16306" s="1">
        <v>63.2</v>
      </c>
      <c r="P16306" s="1">
        <v>1.0</v>
      </c>
    </row>
    <row r="16307">
      <c r="A16307" s="1" t="s">
        <v>29</v>
      </c>
      <c r="B16307" s="1" t="s">
        <v>19265</v>
      </c>
      <c r="C16307" s="2" t="s">
        <v>19172</v>
      </c>
      <c r="D16307" s="1" t="s">
        <v>19</v>
      </c>
      <c r="E16307" s="3" t="str">
        <f>HYPERLINK("https://fyndiq.se/produkt/a871a7da0b2249a8/", "2-Pack Iphone 11 Pro Max - 9H Härdat Glass - Top Kvalitet")</f>
        <v>2-Pack Iphone 11 Pro Max - 9H Härdat Glass - Top Kvalitet</v>
      </c>
      <c r="F16307" s="1" t="s">
        <v>559</v>
      </c>
      <c r="G16307" s="1" t="s">
        <v>560</v>
      </c>
      <c r="H16307" s="1" t="s">
        <v>561</v>
      </c>
      <c r="I16307" s="1" t="s">
        <v>16</v>
      </c>
      <c r="J16307" s="1" t="s">
        <v>23</v>
      </c>
      <c r="K16307" s="1" t="s">
        <v>16</v>
      </c>
      <c r="L16307" s="1" t="s">
        <v>16</v>
      </c>
      <c r="M16307" s="1" t="s">
        <v>16</v>
      </c>
      <c r="N16307" s="1" t="s">
        <v>16</v>
      </c>
      <c r="O16307" s="1">
        <v>47.2</v>
      </c>
      <c r="P16307" s="1">
        <v>1.0</v>
      </c>
    </row>
    <row r="16308">
      <c r="A16308" s="1" t="s">
        <v>29</v>
      </c>
      <c r="B16308" s="1" t="s">
        <v>19266</v>
      </c>
      <c r="C16308" s="2" t="s">
        <v>19172</v>
      </c>
      <c r="D16308" s="1" t="s">
        <v>19</v>
      </c>
      <c r="E16308" s="3" t="str">
        <f>HYPERLINK("https://fyndiq.se/produkt/0a890dd972c4463d/", "2-Pack Samsung Galaxy A52s 5G - Härdat glas 9H - Super kvalitet")</f>
        <v>2-Pack Samsung Galaxy A52s 5G - Härdat glas 9H - Super kvalitet</v>
      </c>
      <c r="F16308" s="1" t="s">
        <v>442</v>
      </c>
      <c r="G16308" s="1" t="s">
        <v>443</v>
      </c>
      <c r="H16308" s="1" t="s">
        <v>444</v>
      </c>
      <c r="I16308" s="1" t="s">
        <v>16</v>
      </c>
      <c r="J16308" s="1" t="s">
        <v>23</v>
      </c>
      <c r="K16308" s="1" t="s">
        <v>16</v>
      </c>
      <c r="L16308" s="1" t="s">
        <v>16</v>
      </c>
      <c r="M16308" s="1" t="s">
        <v>16</v>
      </c>
      <c r="N16308" s="1" t="s">
        <v>16</v>
      </c>
      <c r="O16308" s="1">
        <v>63.2</v>
      </c>
      <c r="P16308" s="1">
        <v>1.0</v>
      </c>
    </row>
    <row r="16309">
      <c r="A16309" s="1" t="s">
        <v>29</v>
      </c>
      <c r="B16309" s="1" t="s">
        <v>19267</v>
      </c>
      <c r="C16309" s="2" t="s">
        <v>19172</v>
      </c>
      <c r="D16309" s="1" t="s">
        <v>19</v>
      </c>
      <c r="E16309" s="3" t="str">
        <f>HYPERLINK("https://fyndiq.se/produkt/5e95d5a9fc6f49e2/", "Huawei P30 Pro - Härdat glas 9H – 3D Super kvalitet")</f>
        <v>Huawei P30 Pro - Härdat glas 9H – 3D Super kvalitet</v>
      </c>
      <c r="F16309" s="1" t="s">
        <v>469</v>
      </c>
      <c r="G16309" s="1" t="s">
        <v>470</v>
      </c>
      <c r="H16309" s="1" t="s">
        <v>471</v>
      </c>
      <c r="I16309" s="1" t="s">
        <v>16</v>
      </c>
      <c r="J16309" s="1" t="s">
        <v>23</v>
      </c>
      <c r="K16309" s="1" t="s">
        <v>16</v>
      </c>
      <c r="L16309" s="1" t="s">
        <v>16</v>
      </c>
      <c r="M16309" s="1" t="s">
        <v>16</v>
      </c>
      <c r="N16309" s="1" t="s">
        <v>16</v>
      </c>
      <c r="O16309" s="1">
        <v>63.2</v>
      </c>
      <c r="P16309" s="1">
        <v>1.0</v>
      </c>
    </row>
    <row r="16310">
      <c r="A16310" s="1" t="s">
        <v>29</v>
      </c>
      <c r="B16310" s="1" t="s">
        <v>19268</v>
      </c>
      <c r="C16310" s="2" t="s">
        <v>19172</v>
      </c>
      <c r="D16310" s="1" t="s">
        <v>19</v>
      </c>
      <c r="E16310" s="3" t="str">
        <f t="shared" ref="E16310:E16311" si="842">HYPERLINK("https://fyndiq.se/produkt/ef10e4ba492c46df/", "2-Pack Samsung S23 FE 5G - 9H Härdat Glass - Super Kvalitet 3D")</f>
        <v>2-Pack Samsung S23 FE 5G - 9H Härdat Glass - Super Kvalitet 3D</v>
      </c>
      <c r="F16310" s="1" t="s">
        <v>2521</v>
      </c>
      <c r="G16310" s="1" t="s">
        <v>2522</v>
      </c>
      <c r="H16310" s="1" t="s">
        <v>2523</v>
      </c>
      <c r="I16310" s="1" t="s">
        <v>16</v>
      </c>
      <c r="J16310" s="1" t="s">
        <v>23</v>
      </c>
      <c r="K16310" s="1" t="s">
        <v>16</v>
      </c>
      <c r="L16310" s="1" t="s">
        <v>16</v>
      </c>
      <c r="M16310" s="1" t="s">
        <v>16</v>
      </c>
      <c r="N16310" s="1" t="s">
        <v>16</v>
      </c>
      <c r="O16310" s="1">
        <v>63.2</v>
      </c>
      <c r="P16310" s="1">
        <v>1.0</v>
      </c>
    </row>
    <row r="16311">
      <c r="A16311" s="1" t="s">
        <v>29</v>
      </c>
      <c r="B16311" s="1" t="s">
        <v>19269</v>
      </c>
      <c r="C16311" s="2" t="s">
        <v>19172</v>
      </c>
      <c r="D16311" s="1" t="s">
        <v>19</v>
      </c>
      <c r="E16311" s="3" t="str">
        <f t="shared" si="842"/>
        <v>2-Pack Samsung S23 FE 5G - 9H Härdat Glass - Super Kvalitet 3D</v>
      </c>
      <c r="F16311" s="1" t="s">
        <v>2521</v>
      </c>
      <c r="G16311" s="1" t="s">
        <v>2522</v>
      </c>
      <c r="H16311" s="1" t="s">
        <v>2523</v>
      </c>
      <c r="I16311" s="1" t="s">
        <v>16</v>
      </c>
      <c r="J16311" s="1" t="s">
        <v>23</v>
      </c>
      <c r="K16311" s="1" t="s">
        <v>16</v>
      </c>
      <c r="L16311" s="1" t="s">
        <v>16</v>
      </c>
      <c r="M16311" s="1" t="s">
        <v>16</v>
      </c>
      <c r="N16311" s="1" t="s">
        <v>16</v>
      </c>
      <c r="O16311" s="1">
        <v>63.2</v>
      </c>
      <c r="P16311" s="1">
        <v>1.0</v>
      </c>
    </row>
    <row r="16312">
      <c r="A16312" s="1" t="s">
        <v>29</v>
      </c>
      <c r="B16312" s="1" t="s">
        <v>19270</v>
      </c>
      <c r="C16312" s="2" t="s">
        <v>19172</v>
      </c>
      <c r="D16312" s="1" t="s">
        <v>19</v>
      </c>
      <c r="E16312" s="3" t="str">
        <f t="shared" ref="E16312:E16313" si="843">HYPERLINK("https://fyndiq.se/produkt/522bc650c0dc4c96/", "2 Pack - Samsung S20 Ultra - Härdat glas 9H - Top kvalitet 3D")</f>
        <v>2 Pack - Samsung S20 Ultra - Härdat glas 9H - Top kvalitet 3D</v>
      </c>
      <c r="F16312" s="1" t="s">
        <v>287</v>
      </c>
      <c r="G16312" s="1" t="s">
        <v>288</v>
      </c>
      <c r="H16312" s="1" t="s">
        <v>289</v>
      </c>
      <c r="I16312" s="1" t="s">
        <v>16</v>
      </c>
      <c r="J16312" s="1" t="s">
        <v>23</v>
      </c>
      <c r="K16312" s="1" t="s">
        <v>16</v>
      </c>
      <c r="L16312" s="1" t="s">
        <v>16</v>
      </c>
      <c r="M16312" s="1" t="s">
        <v>16</v>
      </c>
      <c r="N16312" s="1" t="s">
        <v>16</v>
      </c>
      <c r="O16312" s="1">
        <v>63.2</v>
      </c>
      <c r="P16312" s="1">
        <v>2.0</v>
      </c>
    </row>
    <row r="16313">
      <c r="A16313" s="1" t="s">
        <v>29</v>
      </c>
      <c r="B16313" s="1" t="s">
        <v>19271</v>
      </c>
      <c r="C16313" s="2" t="s">
        <v>19172</v>
      </c>
      <c r="D16313" s="1" t="s">
        <v>19</v>
      </c>
      <c r="E16313" s="3" t="str">
        <f t="shared" si="843"/>
        <v>2 Pack - Samsung S20 Ultra - Härdat glas 9H - Top kvalitet 3D</v>
      </c>
      <c r="F16313" s="1" t="s">
        <v>287</v>
      </c>
      <c r="G16313" s="1" t="s">
        <v>288</v>
      </c>
      <c r="H16313" s="1" t="s">
        <v>289</v>
      </c>
      <c r="I16313" s="1" t="s">
        <v>16</v>
      </c>
      <c r="J16313" s="1" t="s">
        <v>23</v>
      </c>
      <c r="K16313" s="1" t="s">
        <v>16</v>
      </c>
      <c r="L16313" s="1" t="s">
        <v>16</v>
      </c>
      <c r="M16313" s="1" t="s">
        <v>16</v>
      </c>
      <c r="N16313" s="1" t="s">
        <v>16</v>
      </c>
      <c r="O16313" s="1">
        <v>63.2</v>
      </c>
      <c r="P16313" s="1">
        <v>1.0</v>
      </c>
    </row>
    <row r="16314">
      <c r="A16314" s="1" t="s">
        <v>29</v>
      </c>
      <c r="B16314" s="1" t="s">
        <v>19272</v>
      </c>
      <c r="C16314" s="2" t="s">
        <v>19172</v>
      </c>
      <c r="D16314" s="1" t="s">
        <v>19</v>
      </c>
      <c r="E16314" s="3" t="str">
        <f>HYPERLINK("https://fyndiq.se/produkt/416415a768684efb/", "2-Pack Samsung Galaxy S21 5G - 9H Härdat Glas - HD")</f>
        <v>2-Pack Samsung Galaxy S21 5G - 9H Härdat Glas - HD</v>
      </c>
      <c r="F16314" s="1" t="s">
        <v>39</v>
      </c>
      <c r="G16314" s="1" t="s">
        <v>40</v>
      </c>
      <c r="H16314" s="1" t="s">
        <v>41</v>
      </c>
      <c r="I16314" s="1" t="s">
        <v>16</v>
      </c>
      <c r="J16314" s="1" t="s">
        <v>23</v>
      </c>
      <c r="K16314" s="1" t="s">
        <v>16</v>
      </c>
      <c r="L16314" s="1" t="s">
        <v>16</v>
      </c>
      <c r="M16314" s="1" t="s">
        <v>16</v>
      </c>
      <c r="N16314" s="1" t="s">
        <v>16</v>
      </c>
      <c r="O16314" s="1">
        <v>63.2</v>
      </c>
      <c r="P16314" s="1">
        <v>1.0</v>
      </c>
    </row>
    <row r="16315">
      <c r="A16315" s="1" t="s">
        <v>29</v>
      </c>
      <c r="B16315" s="1" t="s">
        <v>19273</v>
      </c>
      <c r="C16315" s="2" t="s">
        <v>19172</v>
      </c>
      <c r="D16315" s="1" t="s">
        <v>19</v>
      </c>
      <c r="E16315" s="3" t="str">
        <f>HYPERLINK("https://fyndiq.se/produkt/44f3cfd52e0f4e86/", "Apple Watch 45mm – Härdat glas 9H – Super kvalitet 3D Skärmskydd")</f>
        <v>Apple Watch 45mm – Härdat glas 9H – Super kvalitet 3D Skärmskydd</v>
      </c>
      <c r="F16315" s="1" t="s">
        <v>568</v>
      </c>
      <c r="G16315" s="1" t="s">
        <v>569</v>
      </c>
      <c r="H16315" s="1" t="s">
        <v>570</v>
      </c>
      <c r="I16315" s="1" t="s">
        <v>16</v>
      </c>
      <c r="J16315" s="1" t="s">
        <v>23</v>
      </c>
      <c r="K16315" s="1" t="s">
        <v>16</v>
      </c>
      <c r="L16315" s="1" t="s">
        <v>16</v>
      </c>
      <c r="M16315" s="1" t="s">
        <v>16</v>
      </c>
      <c r="N16315" s="1" t="s">
        <v>16</v>
      </c>
      <c r="O16315" s="1">
        <v>47.2</v>
      </c>
      <c r="P16315" s="1">
        <v>1.0</v>
      </c>
    </row>
    <row r="16316">
      <c r="A16316" s="1" t="s">
        <v>29</v>
      </c>
      <c r="B16316" s="1" t="s">
        <v>19274</v>
      </c>
      <c r="C16316" s="2" t="s">
        <v>19172</v>
      </c>
      <c r="D16316" s="1" t="s">
        <v>19</v>
      </c>
      <c r="E16316" s="3" t="str">
        <f>HYPERLINK("https://fyndiq.se/produkt/dd442afde00c4525/", "2-Pack Sony Xperia 5 III - Härdat glas 9H - Super Kvalitet 3D")</f>
        <v>2-Pack Sony Xperia 5 III - Härdat glas 9H - Super Kvalitet 3D</v>
      </c>
      <c r="F16316" s="1" t="s">
        <v>3492</v>
      </c>
      <c r="G16316" s="1" t="s">
        <v>3493</v>
      </c>
      <c r="H16316" s="1" t="s">
        <v>3494</v>
      </c>
      <c r="I16316" s="1" t="s">
        <v>16</v>
      </c>
      <c r="J16316" s="1" t="s">
        <v>23</v>
      </c>
      <c r="K16316" s="1" t="s">
        <v>16</v>
      </c>
      <c r="L16316" s="1" t="s">
        <v>16</v>
      </c>
      <c r="M16316" s="1" t="s">
        <v>16</v>
      </c>
      <c r="N16316" s="1" t="s">
        <v>16</v>
      </c>
      <c r="O16316" s="1">
        <v>63.2</v>
      </c>
      <c r="P16316" s="1">
        <v>1.0</v>
      </c>
    </row>
    <row r="16317">
      <c r="A16317" s="1" t="s">
        <v>29</v>
      </c>
      <c r="B16317" s="1" t="s">
        <v>19275</v>
      </c>
      <c r="C16317" s="2" t="s">
        <v>19172</v>
      </c>
      <c r="D16317" s="1" t="s">
        <v>19</v>
      </c>
      <c r="E16317" s="3" t="str">
        <f>HYPERLINK("https://fyndiq.se/produkt/c257ba75a9d645bb/", "2-Pack Samsung Galaxy Tab S8 - Härdat glas 9H - Super Kvalitet")</f>
        <v>2-Pack Samsung Galaxy Tab S8 - Härdat glas 9H - Super Kvalitet</v>
      </c>
      <c r="F16317" s="1" t="s">
        <v>17543</v>
      </c>
      <c r="G16317" s="1" t="s">
        <v>17544</v>
      </c>
      <c r="H16317" s="1" t="s">
        <v>17545</v>
      </c>
      <c r="I16317" s="1" t="s">
        <v>16</v>
      </c>
      <c r="J16317" s="1" t="s">
        <v>23</v>
      </c>
      <c r="K16317" s="1" t="s">
        <v>16</v>
      </c>
      <c r="L16317" s="1" t="s">
        <v>16</v>
      </c>
      <c r="M16317" s="1" t="s">
        <v>16</v>
      </c>
      <c r="N16317" s="1" t="s">
        <v>16</v>
      </c>
      <c r="O16317" s="1">
        <v>135.2</v>
      </c>
      <c r="P16317" s="1">
        <v>1.0</v>
      </c>
    </row>
    <row r="16318">
      <c r="A16318" s="1" t="s">
        <v>29</v>
      </c>
      <c r="B16318" s="1" t="s">
        <v>19276</v>
      </c>
      <c r="C16318" s="2" t="s">
        <v>19172</v>
      </c>
      <c r="D16318" s="1" t="s">
        <v>19</v>
      </c>
      <c r="E16318" s="3" t="str">
        <f>HYPERLINK("https://fyndiq.se/produkt/9adf3a37026e4816/", "2 Pack Samsung Galaxy Note 20 Ultra -Härdat glas–Super kvalitet")</f>
        <v>2 Pack Samsung Galaxy Note 20 Ultra -Härdat glas–Super kvalitet</v>
      </c>
      <c r="F16318" s="1" t="s">
        <v>1043</v>
      </c>
      <c r="G16318" s="1" t="s">
        <v>1044</v>
      </c>
      <c r="H16318" s="1" t="s">
        <v>1045</v>
      </c>
      <c r="I16318" s="1" t="s">
        <v>16</v>
      </c>
      <c r="J16318" s="1" t="s">
        <v>23</v>
      </c>
      <c r="K16318" s="1" t="s">
        <v>16</v>
      </c>
      <c r="L16318" s="1" t="s">
        <v>16</v>
      </c>
      <c r="M16318" s="1" t="s">
        <v>16</v>
      </c>
      <c r="N16318" s="1" t="s">
        <v>16</v>
      </c>
      <c r="O16318" s="1">
        <v>63.2</v>
      </c>
      <c r="P16318" s="1">
        <v>1.0</v>
      </c>
    </row>
    <row r="16319">
      <c r="A16319" s="1" t="s">
        <v>29</v>
      </c>
      <c r="B16319" s="1" t="s">
        <v>19277</v>
      </c>
      <c r="C16319" s="2" t="s">
        <v>19172</v>
      </c>
      <c r="D16319" s="1" t="s">
        <v>19</v>
      </c>
      <c r="E16319" s="3" t="str">
        <f>HYPERLINK("https://fyndiq.se/produkt/b96aad9902754ebc/", "2-Pack Samsung S23 FE - 9H Härdat Glass - Super Kvalitet 3D")</f>
        <v>2-Pack Samsung S23 FE - 9H Härdat Glass - Super Kvalitet 3D</v>
      </c>
      <c r="F16319" s="1" t="s">
        <v>67</v>
      </c>
      <c r="G16319" s="1" t="s">
        <v>68</v>
      </c>
      <c r="H16319" s="1" t="s">
        <v>69</v>
      </c>
      <c r="I16319" s="1" t="s">
        <v>16</v>
      </c>
      <c r="J16319" s="1" t="s">
        <v>23</v>
      </c>
      <c r="K16319" s="1" t="s">
        <v>16</v>
      </c>
      <c r="L16319" s="1" t="s">
        <v>16</v>
      </c>
      <c r="M16319" s="1" t="s">
        <v>16</v>
      </c>
      <c r="N16319" s="1" t="s">
        <v>16</v>
      </c>
      <c r="O16319" s="1">
        <v>63.2</v>
      </c>
      <c r="P16319" s="1">
        <v>1.0</v>
      </c>
    </row>
    <row r="16320">
      <c r="A16320" s="1" t="s">
        <v>29</v>
      </c>
      <c r="B16320" s="1" t="s">
        <v>19278</v>
      </c>
      <c r="C16320" s="2" t="s">
        <v>19172</v>
      </c>
      <c r="D16320" s="1" t="s">
        <v>19</v>
      </c>
      <c r="E16320" s="3" t="str">
        <f t="shared" ref="E16320:E16321" si="844">HYPERLINK("https://fyndiq.se/produkt/4bbb3fa8e0b44286/", "2-Pack XIAOMI REDMI 13C Skärmskydd - Härdat Glas 9H - Super kvalitet 3D")</f>
        <v>2-Pack XIAOMI REDMI 13C Skärmskydd - Härdat Glas 9H - Super kvalitet 3D</v>
      </c>
      <c r="F16320" s="1" t="s">
        <v>103</v>
      </c>
      <c r="G16320" s="1" t="s">
        <v>104</v>
      </c>
      <c r="H16320" s="1" t="s">
        <v>105</v>
      </c>
      <c r="I16320" s="1" t="s">
        <v>16</v>
      </c>
      <c r="J16320" s="1" t="s">
        <v>23</v>
      </c>
      <c r="K16320" s="1" t="s">
        <v>16</v>
      </c>
      <c r="L16320" s="1" t="s">
        <v>16</v>
      </c>
      <c r="M16320" s="1" t="s">
        <v>16</v>
      </c>
      <c r="N16320" s="1" t="s">
        <v>16</v>
      </c>
      <c r="O16320" s="1">
        <v>63.2</v>
      </c>
      <c r="P16320" s="1">
        <v>1.0</v>
      </c>
    </row>
    <row r="16321">
      <c r="A16321" s="1" t="s">
        <v>29</v>
      </c>
      <c r="B16321" s="1" t="s">
        <v>19279</v>
      </c>
      <c r="C16321" s="2" t="s">
        <v>19172</v>
      </c>
      <c r="D16321" s="1" t="s">
        <v>19</v>
      </c>
      <c r="E16321" s="3" t="str">
        <f t="shared" si="844"/>
        <v>2-Pack XIAOMI REDMI 13C Skärmskydd - Härdat Glas 9H - Super kvalitet 3D</v>
      </c>
      <c r="F16321" s="1" t="s">
        <v>103</v>
      </c>
      <c r="G16321" s="1" t="s">
        <v>104</v>
      </c>
      <c r="H16321" s="1" t="s">
        <v>105</v>
      </c>
      <c r="I16321" s="1" t="s">
        <v>16</v>
      </c>
      <c r="J16321" s="1" t="s">
        <v>23</v>
      </c>
      <c r="K16321" s="1" t="s">
        <v>16</v>
      </c>
      <c r="L16321" s="1" t="s">
        <v>16</v>
      </c>
      <c r="M16321" s="1" t="s">
        <v>16</v>
      </c>
      <c r="N16321" s="1" t="s">
        <v>16</v>
      </c>
      <c r="O16321" s="1">
        <v>63.2</v>
      </c>
      <c r="P16321" s="1">
        <v>1.0</v>
      </c>
    </row>
    <row r="16322">
      <c r="A16322" s="1" t="s">
        <v>29</v>
      </c>
      <c r="B16322" s="1" t="s">
        <v>19280</v>
      </c>
      <c r="C16322" s="2" t="s">
        <v>19172</v>
      </c>
      <c r="D16322" s="1" t="s">
        <v>19</v>
      </c>
      <c r="E16322" s="3" t="str">
        <f>HYPERLINK("https://fyndiq.se/produkt/c38ab901b4714df2/", "2-Pack Samsung Galaxy S21 Ultra - Härdat Glas 9H-Super Kvalitet")</f>
        <v>2-Pack Samsung Galaxy S21 Ultra - Härdat Glas 9H-Super Kvalitet</v>
      </c>
      <c r="F16322" s="1" t="s">
        <v>1114</v>
      </c>
      <c r="G16322" s="1" t="s">
        <v>1115</v>
      </c>
      <c r="H16322" s="1" t="s">
        <v>1116</v>
      </c>
      <c r="I16322" s="1" t="s">
        <v>16</v>
      </c>
      <c r="J16322" s="1" t="s">
        <v>23</v>
      </c>
      <c r="K16322" s="1" t="s">
        <v>16</v>
      </c>
      <c r="L16322" s="1" t="s">
        <v>16</v>
      </c>
      <c r="M16322" s="1" t="s">
        <v>16</v>
      </c>
      <c r="N16322" s="1" t="s">
        <v>16</v>
      </c>
      <c r="O16322" s="1">
        <v>63.2</v>
      </c>
      <c r="P16322" s="1">
        <v>1.0</v>
      </c>
    </row>
    <row r="16323">
      <c r="A16323" s="1" t="s">
        <v>29</v>
      </c>
      <c r="B16323" s="1" t="s">
        <v>19281</v>
      </c>
      <c r="C16323" s="2" t="s">
        <v>19172</v>
      </c>
      <c r="D16323" s="1" t="s">
        <v>19</v>
      </c>
      <c r="E16323" s="3" t="str">
        <f>HYPERLINK("https://fyndiq.se/produkt/8d7960028c1a40a4/", "2 Pack Xiaomi 11T Pro 5G - Härdat glas 9H - Super kvalitet 3D")</f>
        <v>2 Pack Xiaomi 11T Pro 5G - Härdat glas 9H - Super kvalitet 3D</v>
      </c>
      <c r="F16323" s="1" t="s">
        <v>112</v>
      </c>
      <c r="G16323" s="1" t="s">
        <v>113</v>
      </c>
      <c r="H16323" s="1" t="s">
        <v>114</v>
      </c>
      <c r="I16323" s="1" t="s">
        <v>16</v>
      </c>
      <c r="J16323" s="1" t="s">
        <v>23</v>
      </c>
      <c r="K16323" s="1" t="s">
        <v>16</v>
      </c>
      <c r="L16323" s="1" t="s">
        <v>16</v>
      </c>
      <c r="M16323" s="1" t="s">
        <v>16</v>
      </c>
      <c r="N16323" s="1" t="s">
        <v>16</v>
      </c>
      <c r="O16323" s="1">
        <v>63.2</v>
      </c>
      <c r="P16323" s="1">
        <v>1.0</v>
      </c>
    </row>
    <row r="16324">
      <c r="A16324" s="1" t="s">
        <v>29</v>
      </c>
      <c r="B16324" s="1" t="s">
        <v>19282</v>
      </c>
      <c r="C16324" s="2" t="s">
        <v>19172</v>
      </c>
      <c r="D16324" s="1" t="s">
        <v>19</v>
      </c>
      <c r="E16324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6324" s="1" t="s">
        <v>785</v>
      </c>
      <c r="G16324" s="1" t="s">
        <v>786</v>
      </c>
      <c r="H16324" s="1" t="s">
        <v>787</v>
      </c>
      <c r="I16324" s="1" t="s">
        <v>16</v>
      </c>
      <c r="J16324" s="1" t="s">
        <v>23</v>
      </c>
      <c r="K16324" s="1" t="s">
        <v>16</v>
      </c>
      <c r="L16324" s="1" t="s">
        <v>16</v>
      </c>
      <c r="M16324" s="1" t="s">
        <v>16</v>
      </c>
      <c r="N16324" s="1" t="s">
        <v>16</v>
      </c>
      <c r="O16324" s="1">
        <v>63.2</v>
      </c>
      <c r="P16324" s="1">
        <v>1.0</v>
      </c>
    </row>
    <row r="16325">
      <c r="A16325" s="1" t="s">
        <v>29</v>
      </c>
      <c r="B16325" s="1" t="s">
        <v>19283</v>
      </c>
      <c r="C16325" s="2" t="s">
        <v>19172</v>
      </c>
      <c r="D16325" s="1" t="s">
        <v>19</v>
      </c>
      <c r="E16325" s="3" t="str">
        <f>HYPERLINK("https://fyndiq.se/produkt/e19fcc2ab2124f8a/", "2-Pack Iphone 13 Pro - 9H Härdat Glass - Top Kvalitet  3D")</f>
        <v>2-Pack Iphone 13 Pro - 9H Härdat Glass - Top Kvalitet  3D</v>
      </c>
      <c r="F16325" s="1" t="s">
        <v>555</v>
      </c>
      <c r="G16325" s="1" t="s">
        <v>556</v>
      </c>
      <c r="H16325" s="1" t="s">
        <v>557</v>
      </c>
      <c r="I16325" s="1" t="s">
        <v>16</v>
      </c>
      <c r="J16325" s="1" t="s">
        <v>23</v>
      </c>
      <c r="K16325" s="1" t="s">
        <v>16</v>
      </c>
      <c r="L16325" s="1" t="s">
        <v>16</v>
      </c>
      <c r="M16325" s="1" t="s">
        <v>16</v>
      </c>
      <c r="N16325" s="1" t="s">
        <v>16</v>
      </c>
      <c r="O16325" s="1">
        <v>47.2</v>
      </c>
      <c r="P16325" s="1">
        <v>1.0</v>
      </c>
    </row>
    <row r="16326">
      <c r="A16326" s="1" t="s">
        <v>29</v>
      </c>
      <c r="B16326" s="1" t="s">
        <v>19284</v>
      </c>
      <c r="C16326" s="2" t="s">
        <v>19172</v>
      </c>
      <c r="D16326" s="1" t="s">
        <v>19</v>
      </c>
      <c r="E16326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16326" s="1" t="s">
        <v>5953</v>
      </c>
      <c r="G16326" s="1" t="s">
        <v>5954</v>
      </c>
      <c r="H16326" s="1" t="s">
        <v>5955</v>
      </c>
      <c r="I16326" s="1" t="s">
        <v>16</v>
      </c>
      <c r="J16326" s="1" t="s">
        <v>23</v>
      </c>
      <c r="K16326" s="1" t="s">
        <v>16</v>
      </c>
      <c r="L16326" s="1" t="s">
        <v>16</v>
      </c>
      <c r="M16326" s="1" t="s">
        <v>16</v>
      </c>
      <c r="N16326" s="1" t="s">
        <v>16</v>
      </c>
      <c r="O16326" s="1">
        <v>71.2</v>
      </c>
      <c r="P16326" s="1">
        <v>1.0</v>
      </c>
    </row>
    <row r="16327">
      <c r="A16327" s="1" t="s">
        <v>29</v>
      </c>
      <c r="B16327" s="1" t="s">
        <v>19285</v>
      </c>
      <c r="C16327" s="2" t="s">
        <v>19172</v>
      </c>
      <c r="D16327" s="1" t="s">
        <v>19</v>
      </c>
      <c r="E16327" s="3" t="str">
        <f t="shared" ref="E16327:E16331" si="845">HYPERLINK("https://fyndiq.se/produkt/13e76851ca504320/", "2-Pack Samsung Galaxy S22 Ultra - Härdat glas 9H - Top kvalitet")</f>
        <v>2-Pack Samsung Galaxy S22 Ultra - Härdat glas 9H - Top kvalitet</v>
      </c>
      <c r="F16327" s="1" t="s">
        <v>140</v>
      </c>
      <c r="G16327" s="1" t="s">
        <v>141</v>
      </c>
      <c r="H16327" s="1" t="s">
        <v>142</v>
      </c>
      <c r="I16327" s="1" t="s">
        <v>16</v>
      </c>
      <c r="J16327" s="1" t="s">
        <v>23</v>
      </c>
      <c r="K16327" s="1" t="s">
        <v>16</v>
      </c>
      <c r="L16327" s="1" t="s">
        <v>16</v>
      </c>
      <c r="M16327" s="1" t="s">
        <v>16</v>
      </c>
      <c r="N16327" s="1" t="s">
        <v>16</v>
      </c>
      <c r="O16327" s="1">
        <v>63.2</v>
      </c>
      <c r="P16327" s="1">
        <v>1.0</v>
      </c>
    </row>
    <row r="16328">
      <c r="A16328" s="1" t="s">
        <v>29</v>
      </c>
      <c r="B16328" s="1" t="s">
        <v>19286</v>
      </c>
      <c r="C16328" s="2" t="s">
        <v>19172</v>
      </c>
      <c r="D16328" s="1" t="s">
        <v>19</v>
      </c>
      <c r="E16328" s="3" t="str">
        <f t="shared" si="845"/>
        <v>2-Pack Samsung Galaxy S22 Ultra - Härdat glas 9H - Top kvalitet</v>
      </c>
      <c r="F16328" s="1" t="s">
        <v>140</v>
      </c>
      <c r="G16328" s="1" t="s">
        <v>141</v>
      </c>
      <c r="H16328" s="1" t="s">
        <v>142</v>
      </c>
      <c r="I16328" s="1" t="s">
        <v>16</v>
      </c>
      <c r="J16328" s="1" t="s">
        <v>23</v>
      </c>
      <c r="K16328" s="1" t="s">
        <v>16</v>
      </c>
      <c r="L16328" s="1" t="s">
        <v>16</v>
      </c>
      <c r="M16328" s="1" t="s">
        <v>16</v>
      </c>
      <c r="N16328" s="1" t="s">
        <v>16</v>
      </c>
      <c r="O16328" s="1">
        <v>63.2</v>
      </c>
      <c r="P16328" s="1">
        <v>1.0</v>
      </c>
    </row>
    <row r="16329">
      <c r="A16329" s="1" t="s">
        <v>29</v>
      </c>
      <c r="B16329" s="1" t="s">
        <v>19287</v>
      </c>
      <c r="C16329" s="2" t="s">
        <v>19172</v>
      </c>
      <c r="D16329" s="1" t="s">
        <v>19</v>
      </c>
      <c r="E16329" s="3" t="str">
        <f t="shared" si="845"/>
        <v>2-Pack Samsung Galaxy S22 Ultra - Härdat glas 9H - Top kvalitet</v>
      </c>
      <c r="F16329" s="1" t="s">
        <v>140</v>
      </c>
      <c r="G16329" s="1" t="s">
        <v>141</v>
      </c>
      <c r="H16329" s="1" t="s">
        <v>142</v>
      </c>
      <c r="I16329" s="1" t="s">
        <v>16</v>
      </c>
      <c r="J16329" s="1" t="s">
        <v>23</v>
      </c>
      <c r="K16329" s="1" t="s">
        <v>16</v>
      </c>
      <c r="L16329" s="1" t="s">
        <v>16</v>
      </c>
      <c r="M16329" s="1" t="s">
        <v>16</v>
      </c>
      <c r="N16329" s="1" t="s">
        <v>16</v>
      </c>
      <c r="O16329" s="1">
        <v>63.2</v>
      </c>
      <c r="P16329" s="1">
        <v>1.0</v>
      </c>
    </row>
    <row r="16330">
      <c r="A16330" s="1" t="s">
        <v>29</v>
      </c>
      <c r="B16330" s="1" t="s">
        <v>19288</v>
      </c>
      <c r="C16330" s="2" t="s">
        <v>19172</v>
      </c>
      <c r="D16330" s="1" t="s">
        <v>19</v>
      </c>
      <c r="E16330" s="3" t="str">
        <f t="shared" si="845"/>
        <v>2-Pack Samsung Galaxy S22 Ultra - Härdat glas 9H - Top kvalitet</v>
      </c>
      <c r="F16330" s="1" t="s">
        <v>140</v>
      </c>
      <c r="G16330" s="1" t="s">
        <v>141</v>
      </c>
      <c r="H16330" s="1" t="s">
        <v>142</v>
      </c>
      <c r="I16330" s="1" t="s">
        <v>16</v>
      </c>
      <c r="J16330" s="1" t="s">
        <v>23</v>
      </c>
      <c r="K16330" s="1" t="s">
        <v>16</v>
      </c>
      <c r="L16330" s="1" t="s">
        <v>16</v>
      </c>
      <c r="M16330" s="1" t="s">
        <v>16</v>
      </c>
      <c r="N16330" s="1" t="s">
        <v>16</v>
      </c>
      <c r="O16330" s="1">
        <v>63.2</v>
      </c>
      <c r="P16330" s="1">
        <v>1.0</v>
      </c>
    </row>
    <row r="16331">
      <c r="A16331" s="1" t="s">
        <v>29</v>
      </c>
      <c r="B16331" s="1" t="s">
        <v>19289</v>
      </c>
      <c r="C16331" s="2" t="s">
        <v>19172</v>
      </c>
      <c r="D16331" s="1" t="s">
        <v>19</v>
      </c>
      <c r="E16331" s="3" t="str">
        <f t="shared" si="845"/>
        <v>2-Pack Samsung Galaxy S22 Ultra - Härdat glas 9H - Top kvalitet</v>
      </c>
      <c r="F16331" s="1" t="s">
        <v>140</v>
      </c>
      <c r="G16331" s="1" t="s">
        <v>141</v>
      </c>
      <c r="H16331" s="1" t="s">
        <v>142</v>
      </c>
      <c r="I16331" s="1" t="s">
        <v>16</v>
      </c>
      <c r="J16331" s="1" t="s">
        <v>23</v>
      </c>
      <c r="K16331" s="1" t="s">
        <v>16</v>
      </c>
      <c r="L16331" s="1" t="s">
        <v>16</v>
      </c>
      <c r="M16331" s="1" t="s">
        <v>16</v>
      </c>
      <c r="N16331" s="1" t="s">
        <v>16</v>
      </c>
      <c r="O16331" s="1">
        <v>63.2</v>
      </c>
      <c r="P16331" s="1">
        <v>1.0</v>
      </c>
    </row>
    <row r="16332">
      <c r="A16332" s="1" t="s">
        <v>29</v>
      </c>
      <c r="B16332" s="1" t="s">
        <v>19290</v>
      </c>
      <c r="C16332" s="2" t="s">
        <v>19172</v>
      </c>
      <c r="D16332" s="1" t="s">
        <v>19</v>
      </c>
      <c r="E16332" s="3" t="str">
        <f>HYPERLINK("https://fyndiq.se/produkt/d2196d1b38784317/", "Samsung Galaxy A15 5G- Härdat Glas 9H - Super Kvalitet 3D Skärmskydd")</f>
        <v>Samsung Galaxy A15 5G- Härdat Glas 9H - Super Kvalitet 3D Skärmskydd</v>
      </c>
      <c r="F16332" s="1" t="s">
        <v>2478</v>
      </c>
      <c r="G16332" s="1" t="s">
        <v>2479</v>
      </c>
      <c r="H16332" s="1" t="s">
        <v>2480</v>
      </c>
      <c r="I16332" s="1" t="s">
        <v>1311</v>
      </c>
      <c r="J16332" s="1" t="s">
        <v>9</v>
      </c>
      <c r="K16332" s="2" t="s">
        <v>18936</v>
      </c>
      <c r="L16332" s="1" t="s">
        <v>2528</v>
      </c>
      <c r="M16332" s="1" t="s">
        <v>16</v>
      </c>
      <c r="N16332" s="1" t="s">
        <v>16</v>
      </c>
      <c r="O16332" s="1">
        <v>55.2</v>
      </c>
      <c r="P16332" s="1">
        <v>1.0</v>
      </c>
    </row>
    <row r="16333">
      <c r="A16333" s="1" t="s">
        <v>29</v>
      </c>
      <c r="B16333" s="1" t="s">
        <v>19291</v>
      </c>
      <c r="C16333" s="2" t="s">
        <v>19292</v>
      </c>
      <c r="D16333" s="1" t="s">
        <v>19</v>
      </c>
      <c r="E16333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333" s="1" t="s">
        <v>258</v>
      </c>
      <c r="G16333" s="1" t="s">
        <v>259</v>
      </c>
      <c r="H16333" s="1" t="s">
        <v>260</v>
      </c>
      <c r="I16333" s="1" t="s">
        <v>16</v>
      </c>
      <c r="J16333" s="1" t="s">
        <v>23</v>
      </c>
      <c r="K16333" s="1" t="s">
        <v>16</v>
      </c>
      <c r="L16333" s="1" t="s">
        <v>16</v>
      </c>
      <c r="M16333" s="1" t="s">
        <v>16</v>
      </c>
      <c r="N16333" s="1" t="s">
        <v>16</v>
      </c>
      <c r="O16333" s="1">
        <v>63.2</v>
      </c>
      <c r="P16333" s="1">
        <v>1.0</v>
      </c>
    </row>
    <row r="16334">
      <c r="A16334" s="1" t="s">
        <v>29</v>
      </c>
      <c r="B16334" s="1" t="s">
        <v>19293</v>
      </c>
      <c r="C16334" s="2" t="s">
        <v>19292</v>
      </c>
      <c r="D16334" s="1" t="s">
        <v>19</v>
      </c>
      <c r="E16334" s="3" t="str">
        <f>HYPERLINK("https://fyndiq.se/produkt/b5d97e634657486f/", "2-Pack Samsung S23 FE Skärmskydd - Härdat Glas 9H - Super kvalitet 3D")</f>
        <v>2-Pack Samsung S23 FE Skärmskydd - Härdat Glas 9H - Super kvalitet 3D</v>
      </c>
      <c r="F16334" s="1" t="s">
        <v>1000</v>
      </c>
      <c r="G16334" s="1" t="s">
        <v>1001</v>
      </c>
      <c r="H16334" s="1" t="s">
        <v>1002</v>
      </c>
      <c r="I16334" s="1" t="s">
        <v>16</v>
      </c>
      <c r="J16334" s="1" t="s">
        <v>23</v>
      </c>
      <c r="K16334" s="1" t="s">
        <v>16</v>
      </c>
      <c r="L16334" s="1" t="s">
        <v>16</v>
      </c>
      <c r="M16334" s="1" t="s">
        <v>16</v>
      </c>
      <c r="N16334" s="1" t="s">
        <v>16</v>
      </c>
      <c r="O16334" s="1">
        <v>63.2</v>
      </c>
      <c r="P16334" s="1">
        <v>1.0</v>
      </c>
    </row>
    <row r="16335">
      <c r="A16335" s="1" t="s">
        <v>29</v>
      </c>
      <c r="B16335" s="1" t="s">
        <v>19294</v>
      </c>
      <c r="C16335" s="2" t="s">
        <v>19292</v>
      </c>
      <c r="D16335" s="1" t="s">
        <v>19</v>
      </c>
      <c r="E16335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335" s="1" t="s">
        <v>128</v>
      </c>
      <c r="G16335" s="1" t="s">
        <v>129</v>
      </c>
      <c r="H16335" s="1" t="s">
        <v>130</v>
      </c>
      <c r="I16335" s="1" t="s">
        <v>16</v>
      </c>
      <c r="J16335" s="1" t="s">
        <v>23</v>
      </c>
      <c r="K16335" s="1" t="s">
        <v>16</v>
      </c>
      <c r="L16335" s="1" t="s">
        <v>16</v>
      </c>
      <c r="M16335" s="1" t="s">
        <v>16</v>
      </c>
      <c r="N16335" s="1" t="s">
        <v>16</v>
      </c>
      <c r="O16335" s="1">
        <v>95.2</v>
      </c>
      <c r="P16335" s="1">
        <v>1.0</v>
      </c>
    </row>
    <row r="16336">
      <c r="A16336" s="1" t="s">
        <v>29</v>
      </c>
      <c r="B16336" s="1" t="s">
        <v>19295</v>
      </c>
      <c r="C16336" s="2" t="s">
        <v>19292</v>
      </c>
      <c r="D16336" s="1" t="s">
        <v>19</v>
      </c>
      <c r="E16336" s="3" t="str">
        <f t="shared" ref="E16336:E16338" si="846">HYPERLINK("https://fyndiq.se/produkt/a871a7da0b2249a8/", "2-Pack Iphone 11 Pro Max - 9H Härdat Glass - Top Kvalitet")</f>
        <v>2-Pack Iphone 11 Pro Max - 9H Härdat Glass - Top Kvalitet</v>
      </c>
      <c r="F16336" s="1" t="s">
        <v>559</v>
      </c>
      <c r="G16336" s="1" t="s">
        <v>560</v>
      </c>
      <c r="H16336" s="1" t="s">
        <v>561</v>
      </c>
      <c r="I16336" s="1" t="s">
        <v>16</v>
      </c>
      <c r="J16336" s="1" t="s">
        <v>23</v>
      </c>
      <c r="K16336" s="1" t="s">
        <v>16</v>
      </c>
      <c r="L16336" s="1" t="s">
        <v>16</v>
      </c>
      <c r="M16336" s="1" t="s">
        <v>16</v>
      </c>
      <c r="N16336" s="1" t="s">
        <v>16</v>
      </c>
      <c r="O16336" s="1">
        <v>47.2</v>
      </c>
      <c r="P16336" s="1">
        <v>1.0</v>
      </c>
    </row>
    <row r="16337">
      <c r="A16337" s="1" t="s">
        <v>29</v>
      </c>
      <c r="B16337" s="1" t="s">
        <v>19296</v>
      </c>
      <c r="C16337" s="2" t="s">
        <v>19292</v>
      </c>
      <c r="D16337" s="1" t="s">
        <v>19</v>
      </c>
      <c r="E16337" s="3" t="str">
        <f t="shared" si="846"/>
        <v>2-Pack Iphone 11 Pro Max - 9H Härdat Glass - Top Kvalitet</v>
      </c>
      <c r="F16337" s="1" t="s">
        <v>559</v>
      </c>
      <c r="G16337" s="1" t="s">
        <v>560</v>
      </c>
      <c r="H16337" s="1" t="s">
        <v>561</v>
      </c>
      <c r="I16337" s="1" t="s">
        <v>16</v>
      </c>
      <c r="J16337" s="1" t="s">
        <v>23</v>
      </c>
      <c r="K16337" s="1" t="s">
        <v>16</v>
      </c>
      <c r="L16337" s="1" t="s">
        <v>16</v>
      </c>
      <c r="M16337" s="1" t="s">
        <v>16</v>
      </c>
      <c r="N16337" s="1" t="s">
        <v>16</v>
      </c>
      <c r="O16337" s="1">
        <v>47.2</v>
      </c>
      <c r="P16337" s="1">
        <v>1.0</v>
      </c>
    </row>
    <row r="16338">
      <c r="A16338" s="1" t="s">
        <v>29</v>
      </c>
      <c r="B16338" s="1" t="s">
        <v>19297</v>
      </c>
      <c r="C16338" s="2" t="s">
        <v>19292</v>
      </c>
      <c r="D16338" s="1" t="s">
        <v>19</v>
      </c>
      <c r="E16338" s="3" t="str">
        <f t="shared" si="846"/>
        <v>2-Pack Iphone 11 Pro Max - 9H Härdat Glass - Top Kvalitet</v>
      </c>
      <c r="F16338" s="1" t="s">
        <v>559</v>
      </c>
      <c r="G16338" s="1" t="s">
        <v>560</v>
      </c>
      <c r="H16338" s="1" t="s">
        <v>561</v>
      </c>
      <c r="I16338" s="1" t="s">
        <v>16</v>
      </c>
      <c r="J16338" s="1" t="s">
        <v>23</v>
      </c>
      <c r="K16338" s="1" t="s">
        <v>16</v>
      </c>
      <c r="L16338" s="1" t="s">
        <v>16</v>
      </c>
      <c r="M16338" s="1" t="s">
        <v>16</v>
      </c>
      <c r="N16338" s="1" t="s">
        <v>16</v>
      </c>
      <c r="O16338" s="1">
        <v>47.2</v>
      </c>
      <c r="P16338" s="1">
        <v>1.0</v>
      </c>
    </row>
    <row r="16339">
      <c r="A16339" s="1" t="s">
        <v>29</v>
      </c>
      <c r="B16339" s="1" t="s">
        <v>19298</v>
      </c>
      <c r="C16339" s="2" t="s">
        <v>19292</v>
      </c>
      <c r="D16339" s="1" t="s">
        <v>19</v>
      </c>
      <c r="E16339" s="3" t="str">
        <f>HYPERLINK("https://fyndiq.se/produkt/3fee81d316cc43da/", "2-pack - iPhone 12 / 12 Pro - 9H Härdat Glass - Top Kvalitet")</f>
        <v>2-pack - iPhone 12 / 12 Pro - 9H Härdat Glass - Top Kvalitet</v>
      </c>
      <c r="F16339" s="1" t="s">
        <v>2499</v>
      </c>
      <c r="G16339" s="1" t="s">
        <v>2500</v>
      </c>
      <c r="H16339" s="1" t="s">
        <v>2067</v>
      </c>
      <c r="I16339" s="1" t="s">
        <v>16</v>
      </c>
      <c r="J16339" s="1" t="s">
        <v>23</v>
      </c>
      <c r="K16339" s="1" t="s">
        <v>16</v>
      </c>
      <c r="L16339" s="1" t="s">
        <v>16</v>
      </c>
      <c r="M16339" s="1" t="s">
        <v>16</v>
      </c>
      <c r="N16339" s="1" t="s">
        <v>16</v>
      </c>
      <c r="O16339" s="1">
        <v>47.2</v>
      </c>
      <c r="P16339" s="1">
        <v>1.0</v>
      </c>
    </row>
    <row r="16340">
      <c r="A16340" s="1" t="s">
        <v>29</v>
      </c>
      <c r="B16340" s="1" t="s">
        <v>19299</v>
      </c>
      <c r="C16340" s="2" t="s">
        <v>19292</v>
      </c>
      <c r="D16340" s="1" t="s">
        <v>19</v>
      </c>
      <c r="E16340" s="3" t="str">
        <f>HYPERLINK("https://fyndiq.se/produkt/30bbab57d5b5479e/", "2-Pack iPhone 12 Pro Max - Härdat Glass 9H - Super Kvalitet")</f>
        <v>2-Pack iPhone 12 Pro Max - Härdat Glass 9H - Super Kvalitet</v>
      </c>
      <c r="F16340" s="1" t="s">
        <v>2065</v>
      </c>
      <c r="G16340" s="1" t="s">
        <v>2066</v>
      </c>
      <c r="H16340" s="1" t="s">
        <v>2067</v>
      </c>
      <c r="I16340" s="1" t="s">
        <v>16</v>
      </c>
      <c r="J16340" s="1" t="s">
        <v>23</v>
      </c>
      <c r="K16340" s="1" t="s">
        <v>16</v>
      </c>
      <c r="L16340" s="1" t="s">
        <v>16</v>
      </c>
      <c r="M16340" s="1" t="s">
        <v>16</v>
      </c>
      <c r="N16340" s="1" t="s">
        <v>16</v>
      </c>
      <c r="O16340" s="1">
        <v>47.2</v>
      </c>
      <c r="P16340" s="1">
        <v>1.0</v>
      </c>
    </row>
    <row r="16341">
      <c r="A16341" s="1" t="s">
        <v>29</v>
      </c>
      <c r="B16341" s="1" t="s">
        <v>19300</v>
      </c>
      <c r="C16341" s="2" t="s">
        <v>19292</v>
      </c>
      <c r="D16341" s="1" t="s">
        <v>19</v>
      </c>
      <c r="E16341" s="3" t="str">
        <f>HYPERLINK("https://fyndiq.se/produkt/3fee81d316cc43da/", "2-pack - iPhone 12 / 12 Pro - 9H Härdat Glass - Top Kvalitet")</f>
        <v>2-pack - iPhone 12 / 12 Pro - 9H Härdat Glass - Top Kvalitet</v>
      </c>
      <c r="F16341" s="1" t="s">
        <v>2499</v>
      </c>
      <c r="G16341" s="1" t="s">
        <v>2500</v>
      </c>
      <c r="H16341" s="1" t="s">
        <v>2067</v>
      </c>
      <c r="I16341" s="1" t="s">
        <v>16</v>
      </c>
      <c r="J16341" s="1" t="s">
        <v>23</v>
      </c>
      <c r="K16341" s="1" t="s">
        <v>16</v>
      </c>
      <c r="L16341" s="1" t="s">
        <v>16</v>
      </c>
      <c r="M16341" s="1" t="s">
        <v>16</v>
      </c>
      <c r="N16341" s="1" t="s">
        <v>16</v>
      </c>
      <c r="O16341" s="1">
        <v>47.2</v>
      </c>
      <c r="P16341" s="1">
        <v>1.0</v>
      </c>
    </row>
    <row r="16342">
      <c r="A16342" s="1" t="s">
        <v>29</v>
      </c>
      <c r="B16342" s="1" t="s">
        <v>19301</v>
      </c>
      <c r="C16342" s="2" t="s">
        <v>19292</v>
      </c>
      <c r="D16342" s="1" t="s">
        <v>19</v>
      </c>
      <c r="E16342" s="3" t="str">
        <f t="shared" ref="E16342:E16343" si="847">HYPERLINK("https://fyndiq.se/produkt/0a890dd972c4463d/", "2-Pack Samsung Galaxy A52s 5G - Härdat glas 9H - Super kvalitet")</f>
        <v>2-Pack Samsung Galaxy A52s 5G - Härdat glas 9H - Super kvalitet</v>
      </c>
      <c r="F16342" s="1" t="s">
        <v>442</v>
      </c>
      <c r="G16342" s="1" t="s">
        <v>443</v>
      </c>
      <c r="H16342" s="1" t="s">
        <v>444</v>
      </c>
      <c r="I16342" s="1" t="s">
        <v>16</v>
      </c>
      <c r="J16342" s="1" t="s">
        <v>23</v>
      </c>
      <c r="K16342" s="1" t="s">
        <v>16</v>
      </c>
      <c r="L16342" s="1" t="s">
        <v>16</v>
      </c>
      <c r="M16342" s="1" t="s">
        <v>16</v>
      </c>
      <c r="N16342" s="1" t="s">
        <v>16</v>
      </c>
      <c r="O16342" s="1">
        <v>63.2</v>
      </c>
      <c r="P16342" s="1">
        <v>1.0</v>
      </c>
    </row>
    <row r="16343">
      <c r="A16343" s="1" t="s">
        <v>29</v>
      </c>
      <c r="B16343" s="1" t="s">
        <v>19302</v>
      </c>
      <c r="C16343" s="2" t="s">
        <v>19292</v>
      </c>
      <c r="D16343" s="1" t="s">
        <v>19</v>
      </c>
      <c r="E16343" s="3" t="str">
        <f t="shared" si="847"/>
        <v>2-Pack Samsung Galaxy A52s 5G - Härdat glas 9H - Super kvalitet</v>
      </c>
      <c r="F16343" s="1" t="s">
        <v>442</v>
      </c>
      <c r="G16343" s="1" t="s">
        <v>443</v>
      </c>
      <c r="H16343" s="1" t="s">
        <v>444</v>
      </c>
      <c r="I16343" s="1" t="s">
        <v>16</v>
      </c>
      <c r="J16343" s="1" t="s">
        <v>23</v>
      </c>
      <c r="K16343" s="1" t="s">
        <v>16</v>
      </c>
      <c r="L16343" s="1" t="s">
        <v>16</v>
      </c>
      <c r="M16343" s="1" t="s">
        <v>16</v>
      </c>
      <c r="N16343" s="1" t="s">
        <v>16</v>
      </c>
      <c r="O16343" s="1">
        <v>63.2</v>
      </c>
      <c r="P16343" s="1">
        <v>1.0</v>
      </c>
    </row>
    <row r="16344">
      <c r="A16344" s="1" t="s">
        <v>29</v>
      </c>
      <c r="B16344" s="1" t="s">
        <v>19303</v>
      </c>
      <c r="C16344" s="2" t="s">
        <v>19292</v>
      </c>
      <c r="D16344" s="1" t="s">
        <v>19</v>
      </c>
      <c r="E16344" s="3" t="str">
        <f>HYPERLINK("https://fyndiq.se/produkt/5e95d5a9fc6f49e2/", "Huawei P30 Pro - Härdat glas 9H – 3D Super kvalitet")</f>
        <v>Huawei P30 Pro - Härdat glas 9H – 3D Super kvalitet</v>
      </c>
      <c r="F16344" s="1" t="s">
        <v>469</v>
      </c>
      <c r="G16344" s="1" t="s">
        <v>470</v>
      </c>
      <c r="H16344" s="1" t="s">
        <v>471</v>
      </c>
      <c r="I16344" s="1" t="s">
        <v>16</v>
      </c>
      <c r="J16344" s="1" t="s">
        <v>23</v>
      </c>
      <c r="K16344" s="1" t="s">
        <v>16</v>
      </c>
      <c r="L16344" s="1" t="s">
        <v>16</v>
      </c>
      <c r="M16344" s="1" t="s">
        <v>16</v>
      </c>
      <c r="N16344" s="1" t="s">
        <v>16</v>
      </c>
      <c r="O16344" s="1">
        <v>63.2</v>
      </c>
      <c r="P16344" s="1">
        <v>1.0</v>
      </c>
    </row>
    <row r="16345">
      <c r="A16345" s="1" t="s">
        <v>29</v>
      </c>
      <c r="B16345" s="1" t="s">
        <v>19304</v>
      </c>
      <c r="C16345" s="2" t="s">
        <v>19292</v>
      </c>
      <c r="D16345" s="1" t="s">
        <v>19</v>
      </c>
      <c r="E16345" s="3" t="str">
        <f>HYPERLINK("https://fyndiq.se/produkt/075b037b040b4b62/", "2-Pack Samsung S22 Plus Skärmskydd - 9H Härdat Glass - 3D Super Kvalitet")</f>
        <v>2-Pack Samsung S22 Plus Skärmskydd - 9H Härdat Glass - 3D Super Kvalitet</v>
      </c>
      <c r="F16345" s="1" t="s">
        <v>19305</v>
      </c>
      <c r="G16345" s="1" t="s">
        <v>19306</v>
      </c>
      <c r="H16345" s="1" t="s">
        <v>19307</v>
      </c>
      <c r="I16345" s="1" t="s">
        <v>16</v>
      </c>
      <c r="J16345" s="1" t="s">
        <v>23</v>
      </c>
      <c r="K16345" s="1" t="s">
        <v>16</v>
      </c>
      <c r="L16345" s="1" t="s">
        <v>16</v>
      </c>
      <c r="M16345" s="1" t="s">
        <v>16</v>
      </c>
      <c r="N16345" s="1" t="s">
        <v>16</v>
      </c>
      <c r="O16345" s="1">
        <v>63.2</v>
      </c>
      <c r="P16345" s="1">
        <v>1.0</v>
      </c>
    </row>
    <row r="16346">
      <c r="A16346" s="1" t="s">
        <v>29</v>
      </c>
      <c r="B16346" s="1" t="s">
        <v>19308</v>
      </c>
      <c r="C16346" s="2" t="s">
        <v>19292</v>
      </c>
      <c r="D16346" s="1" t="s">
        <v>19</v>
      </c>
      <c r="E16346" s="3" t="str">
        <f>HYPERLINK("https://fyndiq.se/produkt/ef10e4ba492c46df/", "2-Pack Samsung S23 FE 5G - 9H Härdat Glass - Super Kvalitet 3D")</f>
        <v>2-Pack Samsung S23 FE 5G - 9H Härdat Glass - Super Kvalitet 3D</v>
      </c>
      <c r="F16346" s="1" t="s">
        <v>2521</v>
      </c>
      <c r="G16346" s="1" t="s">
        <v>2522</v>
      </c>
      <c r="H16346" s="1" t="s">
        <v>2523</v>
      </c>
      <c r="I16346" s="1" t="s">
        <v>16</v>
      </c>
      <c r="J16346" s="1" t="s">
        <v>23</v>
      </c>
      <c r="K16346" s="1" t="s">
        <v>16</v>
      </c>
      <c r="L16346" s="1" t="s">
        <v>16</v>
      </c>
      <c r="M16346" s="1" t="s">
        <v>16</v>
      </c>
      <c r="N16346" s="1" t="s">
        <v>16</v>
      </c>
      <c r="O16346" s="1">
        <v>63.2</v>
      </c>
      <c r="P16346" s="1">
        <v>1.0</v>
      </c>
    </row>
    <row r="16347">
      <c r="A16347" s="1" t="s">
        <v>29</v>
      </c>
      <c r="B16347" s="1" t="s">
        <v>19309</v>
      </c>
      <c r="C16347" s="2" t="s">
        <v>19292</v>
      </c>
      <c r="D16347" s="1" t="s">
        <v>19</v>
      </c>
      <c r="E16347" s="3" t="str">
        <f>HYPERLINK("https://fyndiq.se/produkt/32c65e7e6ba04f1c/", "2-Pack SAMSUNG S24 PLUS 5G Skärmskydd &amp; 1-Pack linsskydd - Härdat Glas 9H - Super kvalitet 3D")</f>
        <v>2-Pack SAMSUNG S24 PLUS 5G Skärmskydd &amp; 1-Pack linsskydd - Härdat Glas 9H - Super kvalitet 3D</v>
      </c>
      <c r="F16347" s="1" t="s">
        <v>51</v>
      </c>
      <c r="G16347" s="1" t="s">
        <v>52</v>
      </c>
      <c r="H16347" s="1" t="s">
        <v>53</v>
      </c>
      <c r="I16347" s="1" t="s">
        <v>16</v>
      </c>
      <c r="J16347" s="1" t="s">
        <v>23</v>
      </c>
      <c r="K16347" s="1" t="s">
        <v>16</v>
      </c>
      <c r="L16347" s="1" t="s">
        <v>16</v>
      </c>
      <c r="M16347" s="1" t="s">
        <v>16</v>
      </c>
      <c r="N16347" s="1" t="s">
        <v>16</v>
      </c>
      <c r="O16347" s="1">
        <v>87.2</v>
      </c>
      <c r="P16347" s="1">
        <v>1.0</v>
      </c>
    </row>
    <row r="16348">
      <c r="A16348" s="1" t="s">
        <v>29</v>
      </c>
      <c r="B16348" s="1" t="s">
        <v>19310</v>
      </c>
      <c r="C16348" s="2" t="s">
        <v>19292</v>
      </c>
      <c r="D16348" s="1" t="s">
        <v>19</v>
      </c>
      <c r="E16348" s="3" t="str">
        <f>HYPERLINK("https://fyndiq.se/produkt/12f370c4ea484e5f/", "2-PaCK Samsung Galaxy A31 - Härdat Glas 9H-Super Kvalitet 3D")</f>
        <v>2-PaCK Samsung Galaxy A31 - Härdat Glas 9H-Super Kvalitet 3D</v>
      </c>
      <c r="F16348" s="1" t="s">
        <v>18257</v>
      </c>
      <c r="G16348" s="1" t="s">
        <v>18258</v>
      </c>
      <c r="H16348" s="1" t="s">
        <v>18259</v>
      </c>
      <c r="I16348" s="1" t="s">
        <v>16</v>
      </c>
      <c r="J16348" s="1" t="s">
        <v>23</v>
      </c>
      <c r="K16348" s="1" t="s">
        <v>16</v>
      </c>
      <c r="L16348" s="1" t="s">
        <v>16</v>
      </c>
      <c r="M16348" s="1" t="s">
        <v>16</v>
      </c>
      <c r="N16348" s="1" t="s">
        <v>16</v>
      </c>
      <c r="O16348" s="1">
        <v>63.2</v>
      </c>
      <c r="P16348" s="1">
        <v>1.0</v>
      </c>
    </row>
    <row r="16349">
      <c r="A16349" s="1" t="s">
        <v>29</v>
      </c>
      <c r="B16349" s="1" t="s">
        <v>19311</v>
      </c>
      <c r="C16349" s="2" t="s">
        <v>19292</v>
      </c>
      <c r="D16349" s="1" t="s">
        <v>19</v>
      </c>
      <c r="E16349" s="3" t="str">
        <f>HYPERLINK("https://fyndiq.se/produkt/070a202582a44b59/", "2 Pack Samsung Watch 40mm - Härdat glas 9H - Super kvalitet")</f>
        <v>2 Pack Samsung Watch 40mm - Härdat glas 9H - Super kvalitet</v>
      </c>
      <c r="F16349" s="1" t="s">
        <v>3704</v>
      </c>
      <c r="G16349" s="1" t="s">
        <v>3705</v>
      </c>
      <c r="H16349" s="1" t="s">
        <v>3706</v>
      </c>
      <c r="I16349" s="1" t="s">
        <v>16</v>
      </c>
      <c r="J16349" s="1" t="s">
        <v>23</v>
      </c>
      <c r="K16349" s="1" t="s">
        <v>16</v>
      </c>
      <c r="L16349" s="1" t="s">
        <v>16</v>
      </c>
      <c r="M16349" s="1" t="s">
        <v>16</v>
      </c>
      <c r="N16349" s="1" t="s">
        <v>16</v>
      </c>
      <c r="O16349" s="1">
        <v>63.2</v>
      </c>
      <c r="P16349" s="1">
        <v>1.0</v>
      </c>
    </row>
    <row r="16350">
      <c r="A16350" s="1" t="s">
        <v>29</v>
      </c>
      <c r="B16350" s="1" t="s">
        <v>19312</v>
      </c>
      <c r="C16350" s="2" t="s">
        <v>19292</v>
      </c>
      <c r="D16350" s="1" t="s">
        <v>19</v>
      </c>
      <c r="E16350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6350" s="1" t="s">
        <v>311</v>
      </c>
      <c r="G16350" s="1" t="s">
        <v>312</v>
      </c>
      <c r="H16350" s="1" t="s">
        <v>313</v>
      </c>
      <c r="I16350" s="1" t="s">
        <v>16</v>
      </c>
      <c r="J16350" s="1" t="s">
        <v>23</v>
      </c>
      <c r="K16350" s="1" t="s">
        <v>16</v>
      </c>
      <c r="L16350" s="1" t="s">
        <v>16</v>
      </c>
      <c r="M16350" s="1" t="s">
        <v>16</v>
      </c>
      <c r="N16350" s="1" t="s">
        <v>16</v>
      </c>
      <c r="O16350" s="1">
        <v>71.2</v>
      </c>
      <c r="P16350" s="1">
        <v>1.0</v>
      </c>
    </row>
    <row r="16351">
      <c r="A16351" s="1" t="s">
        <v>29</v>
      </c>
      <c r="B16351" s="1" t="s">
        <v>19313</v>
      </c>
      <c r="C16351" s="2" t="s">
        <v>19292</v>
      </c>
      <c r="D16351" s="1" t="s">
        <v>19</v>
      </c>
      <c r="E16351" s="3" t="str">
        <f>HYPERLINK("https://fyndiq.se/produkt/5f5e84a9567840a6/", "Samsung Galaxy S10 Plus - Härdat glas 9H - Super kvalitet 3D")</f>
        <v>Samsung Galaxy S10 Plus - Härdat glas 9H - Super kvalitet 3D</v>
      </c>
      <c r="F16351" s="1" t="s">
        <v>15844</v>
      </c>
      <c r="G16351" s="1" t="s">
        <v>15845</v>
      </c>
      <c r="H16351" s="1" t="s">
        <v>15846</v>
      </c>
      <c r="I16351" s="1" t="s">
        <v>16</v>
      </c>
      <c r="J16351" s="1" t="s">
        <v>23</v>
      </c>
      <c r="K16351" s="1" t="s">
        <v>16</v>
      </c>
      <c r="L16351" s="1" t="s">
        <v>16</v>
      </c>
      <c r="M16351" s="1" t="s">
        <v>16</v>
      </c>
      <c r="N16351" s="1" t="s">
        <v>16</v>
      </c>
      <c r="O16351" s="1">
        <v>55.2</v>
      </c>
      <c r="P16351" s="1">
        <v>1.0</v>
      </c>
    </row>
    <row r="16352">
      <c r="A16352" s="1" t="s">
        <v>29</v>
      </c>
      <c r="B16352" s="1" t="s">
        <v>19314</v>
      </c>
      <c r="C16352" s="2" t="s">
        <v>19292</v>
      </c>
      <c r="D16352" s="1" t="s">
        <v>19</v>
      </c>
      <c r="E16352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16352" s="1" t="s">
        <v>3909</v>
      </c>
      <c r="G16352" s="1" t="s">
        <v>3910</v>
      </c>
      <c r="H16352" s="1" t="s">
        <v>3911</v>
      </c>
      <c r="I16352" s="1" t="s">
        <v>16</v>
      </c>
      <c r="J16352" s="1" t="s">
        <v>23</v>
      </c>
      <c r="K16352" s="1" t="s">
        <v>16</v>
      </c>
      <c r="L16352" s="1" t="s">
        <v>16</v>
      </c>
      <c r="M16352" s="1" t="s">
        <v>16</v>
      </c>
      <c r="N16352" s="1" t="s">
        <v>16</v>
      </c>
      <c r="O16352" s="1">
        <v>71.2</v>
      </c>
      <c r="P16352" s="1">
        <v>1.0</v>
      </c>
    </row>
    <row r="16353">
      <c r="A16353" s="1" t="s">
        <v>29</v>
      </c>
      <c r="B16353" s="1" t="s">
        <v>19315</v>
      </c>
      <c r="C16353" s="2" t="s">
        <v>19292</v>
      </c>
      <c r="D16353" s="1" t="s">
        <v>19</v>
      </c>
      <c r="E16353" s="3" t="str">
        <f>HYPERLINK("https://fyndiq.se/produkt/44f3cfd52e0f4e86/", "Apple Watch 45mm – Härdat glas 9H – Super kvalitet 3D Skärmskydd")</f>
        <v>Apple Watch 45mm – Härdat glas 9H – Super kvalitet 3D Skärmskydd</v>
      </c>
      <c r="F16353" s="1" t="s">
        <v>568</v>
      </c>
      <c r="G16353" s="1" t="s">
        <v>569</v>
      </c>
      <c r="H16353" s="1" t="s">
        <v>570</v>
      </c>
      <c r="I16353" s="1" t="s">
        <v>16</v>
      </c>
      <c r="J16353" s="1" t="s">
        <v>23</v>
      </c>
      <c r="K16353" s="1" t="s">
        <v>16</v>
      </c>
      <c r="L16353" s="1" t="s">
        <v>16</v>
      </c>
      <c r="M16353" s="1" t="s">
        <v>16</v>
      </c>
      <c r="N16353" s="1" t="s">
        <v>16</v>
      </c>
      <c r="O16353" s="1">
        <v>47.2</v>
      </c>
      <c r="P16353" s="1">
        <v>1.0</v>
      </c>
    </row>
    <row r="16354">
      <c r="A16354" s="1" t="s">
        <v>29</v>
      </c>
      <c r="B16354" s="1" t="s">
        <v>19316</v>
      </c>
      <c r="C16354" s="2" t="s">
        <v>19292</v>
      </c>
      <c r="D16354" s="1" t="s">
        <v>19</v>
      </c>
      <c r="E16354" s="3" t="str">
        <f>HYPERLINK("https://fyndiq.se/produkt/816c0623f1504441/", "2 Pack Samsung Galaxy Note 20 - Härdat glas 9H-Super kvalitet 3D")</f>
        <v>2 Pack Samsung Galaxy Note 20 - Härdat glas 9H-Super kvalitet 3D</v>
      </c>
      <c r="F16354" s="1" t="s">
        <v>8170</v>
      </c>
      <c r="G16354" s="1" t="s">
        <v>8171</v>
      </c>
      <c r="H16354" s="1" t="s">
        <v>8172</v>
      </c>
      <c r="I16354" s="1" t="s">
        <v>16</v>
      </c>
      <c r="J16354" s="1" t="s">
        <v>23</v>
      </c>
      <c r="K16354" s="1" t="s">
        <v>16</v>
      </c>
      <c r="L16354" s="1" t="s">
        <v>16</v>
      </c>
      <c r="M16354" s="1" t="s">
        <v>16</v>
      </c>
      <c r="N16354" s="1" t="s">
        <v>16</v>
      </c>
      <c r="O16354" s="1">
        <v>63.2</v>
      </c>
      <c r="P16354" s="1">
        <v>1.0</v>
      </c>
    </row>
    <row r="16355">
      <c r="A16355" s="1" t="s">
        <v>29</v>
      </c>
      <c r="B16355" s="1" t="s">
        <v>19317</v>
      </c>
      <c r="C16355" s="2" t="s">
        <v>19292</v>
      </c>
      <c r="D16355" s="1" t="s">
        <v>19</v>
      </c>
      <c r="E16355" s="3" t="str">
        <f>HYPERLINK("https://fyndiq.se/produkt/ef10e4ba492c46df/", "2-Pack Samsung S23 FE 5G - 9H Härdat Glass - Super Kvalitet 3D")</f>
        <v>2-Pack Samsung S23 FE 5G - 9H Härdat Glass - Super Kvalitet 3D</v>
      </c>
      <c r="F16355" s="1" t="s">
        <v>2521</v>
      </c>
      <c r="G16355" s="1" t="s">
        <v>2522</v>
      </c>
      <c r="H16355" s="1" t="s">
        <v>2523</v>
      </c>
      <c r="I16355" s="1" t="s">
        <v>16</v>
      </c>
      <c r="J16355" s="1" t="s">
        <v>23</v>
      </c>
      <c r="K16355" s="1" t="s">
        <v>16</v>
      </c>
      <c r="L16355" s="1" t="s">
        <v>16</v>
      </c>
      <c r="M16355" s="1" t="s">
        <v>16</v>
      </c>
      <c r="N16355" s="1" t="s">
        <v>16</v>
      </c>
      <c r="O16355" s="1">
        <v>63.2</v>
      </c>
      <c r="P16355" s="1">
        <v>1.0</v>
      </c>
    </row>
    <row r="16356">
      <c r="A16356" s="1" t="s">
        <v>29</v>
      </c>
      <c r="B16356" s="1" t="s">
        <v>19318</v>
      </c>
      <c r="C16356" s="2" t="s">
        <v>19292</v>
      </c>
      <c r="D16356" s="1" t="s">
        <v>19</v>
      </c>
      <c r="E16356" s="3" t="str">
        <f>HYPERLINK("https://fyndiq.se/produkt/7f14e739962c4877/", "Skärmskydd Huawei P30, 3D härdat glas, bubbelfri, hög kvalitet.")</f>
        <v>Skärmskydd Huawei P30, 3D härdat glas, bubbelfri, hög kvalitet.</v>
      </c>
      <c r="F16356" s="1" t="s">
        <v>3346</v>
      </c>
      <c r="G16356" s="1" t="s">
        <v>3347</v>
      </c>
      <c r="H16356" s="1" t="s">
        <v>3348</v>
      </c>
      <c r="I16356" s="1" t="s">
        <v>16</v>
      </c>
      <c r="J16356" s="1" t="s">
        <v>23</v>
      </c>
      <c r="K16356" s="1" t="s">
        <v>16</v>
      </c>
      <c r="L16356" s="1" t="s">
        <v>16</v>
      </c>
      <c r="M16356" s="1" t="s">
        <v>16</v>
      </c>
      <c r="N16356" s="1" t="s">
        <v>16</v>
      </c>
      <c r="O16356" s="1">
        <v>55.2</v>
      </c>
      <c r="P16356" s="1">
        <v>1.0</v>
      </c>
    </row>
    <row r="16357">
      <c r="A16357" s="1" t="s">
        <v>29</v>
      </c>
      <c r="B16357" s="1" t="s">
        <v>19319</v>
      </c>
      <c r="C16357" s="2" t="s">
        <v>19292</v>
      </c>
      <c r="D16357" s="1" t="s">
        <v>19</v>
      </c>
      <c r="E16357" s="3" t="str">
        <f>HYPERLINK("https://fyndiq.se/produkt/ebd0c75a3b324593/", "2-Pack Samsung S22 Ultra 5G Skärmskydd &amp;1-Pack linsskydd-9H GLAS")</f>
        <v>2-Pack Samsung S22 Ultra 5G Skärmskydd &amp;1-Pack linsskydd-9H GLAS</v>
      </c>
      <c r="F16357" s="1" t="s">
        <v>6898</v>
      </c>
      <c r="G16357" s="1" t="s">
        <v>6899</v>
      </c>
      <c r="H16357" s="1" t="s">
        <v>6900</v>
      </c>
      <c r="I16357" s="1" t="s">
        <v>16</v>
      </c>
      <c r="J16357" s="1" t="s">
        <v>23</v>
      </c>
      <c r="K16357" s="1" t="s">
        <v>16</v>
      </c>
      <c r="L16357" s="1" t="s">
        <v>16</v>
      </c>
      <c r="M16357" s="1" t="s">
        <v>16</v>
      </c>
      <c r="N16357" s="1" t="s">
        <v>16</v>
      </c>
      <c r="O16357" s="1">
        <v>71.2</v>
      </c>
      <c r="P16357" s="1">
        <v>1.0</v>
      </c>
    </row>
    <row r="16358">
      <c r="A16358" s="1" t="s">
        <v>29</v>
      </c>
      <c r="B16358" s="1" t="s">
        <v>19320</v>
      </c>
      <c r="C16358" s="2" t="s">
        <v>19292</v>
      </c>
      <c r="D16358" s="1" t="s">
        <v>19</v>
      </c>
      <c r="E16358" s="3" t="str">
        <f>HYPERLINK("https://fyndiq.se/produkt/9adf3a37026e4816/", "2 Pack Samsung Galaxy Note 20 Ultra -Härdat glas–Super kvalitet")</f>
        <v>2 Pack Samsung Galaxy Note 20 Ultra -Härdat glas–Super kvalitet</v>
      </c>
      <c r="F16358" s="1" t="s">
        <v>1043</v>
      </c>
      <c r="G16358" s="1" t="s">
        <v>1044</v>
      </c>
      <c r="H16358" s="1" t="s">
        <v>1045</v>
      </c>
      <c r="I16358" s="1" t="s">
        <v>16</v>
      </c>
      <c r="J16358" s="1" t="s">
        <v>23</v>
      </c>
      <c r="K16358" s="1" t="s">
        <v>16</v>
      </c>
      <c r="L16358" s="1" t="s">
        <v>16</v>
      </c>
      <c r="M16358" s="1" t="s">
        <v>16</v>
      </c>
      <c r="N16358" s="1" t="s">
        <v>16</v>
      </c>
      <c r="O16358" s="1">
        <v>63.2</v>
      </c>
      <c r="P16358" s="1">
        <v>1.0</v>
      </c>
    </row>
    <row r="16359">
      <c r="A16359" s="1" t="s">
        <v>29</v>
      </c>
      <c r="B16359" s="1" t="s">
        <v>19321</v>
      </c>
      <c r="C16359" s="2" t="s">
        <v>19292</v>
      </c>
      <c r="D16359" s="1" t="s">
        <v>19</v>
      </c>
      <c r="E16359" s="3" t="str">
        <f>HYPERLINK("https://fyndiq.se/produkt/7c3aa2986e86405f/", "2-Pack XIAOMI REDMI 9C NFC Skärmskydd - Härdat Glas 9H - Super kvalitet 3D")</f>
        <v>2-Pack XIAOMI REDMI 9C NFC Skärmskydd - Härdat Glas 9H - Super kvalitet 3D</v>
      </c>
      <c r="F16359" s="1" t="s">
        <v>7116</v>
      </c>
      <c r="G16359" s="1" t="s">
        <v>7117</v>
      </c>
      <c r="H16359" s="1" t="s">
        <v>7118</v>
      </c>
      <c r="I16359" s="1" t="s">
        <v>16</v>
      </c>
      <c r="J16359" s="1" t="s">
        <v>23</v>
      </c>
      <c r="K16359" s="1" t="s">
        <v>16</v>
      </c>
      <c r="L16359" s="1" t="s">
        <v>16</v>
      </c>
      <c r="M16359" s="1" t="s">
        <v>16</v>
      </c>
      <c r="N16359" s="1" t="s">
        <v>16</v>
      </c>
      <c r="O16359" s="1">
        <v>63.2</v>
      </c>
      <c r="P16359" s="1">
        <v>1.0</v>
      </c>
    </row>
    <row r="16360">
      <c r="A16360" s="1" t="s">
        <v>29</v>
      </c>
      <c r="B16360" s="1" t="s">
        <v>19322</v>
      </c>
      <c r="C16360" s="2" t="s">
        <v>19292</v>
      </c>
      <c r="D16360" s="1" t="s">
        <v>19</v>
      </c>
      <c r="E16360" s="3" t="str">
        <f t="shared" ref="E16360:E16361" si="848">HYPERLINK("https://fyndiq.se/produkt/4bbb3fa8e0b44286/", "2-Pack XIAOMI REDMI 13C Skärmskydd - Härdat Glas 9H - Super kvalitet 3D")</f>
        <v>2-Pack XIAOMI REDMI 13C Skärmskydd - Härdat Glas 9H - Super kvalitet 3D</v>
      </c>
      <c r="F16360" s="1" t="s">
        <v>103</v>
      </c>
      <c r="G16360" s="1" t="s">
        <v>104</v>
      </c>
      <c r="H16360" s="1" t="s">
        <v>105</v>
      </c>
      <c r="I16360" s="1" t="s">
        <v>16</v>
      </c>
      <c r="J16360" s="1" t="s">
        <v>23</v>
      </c>
      <c r="K16360" s="1" t="s">
        <v>16</v>
      </c>
      <c r="L16360" s="1" t="s">
        <v>16</v>
      </c>
      <c r="M16360" s="1" t="s">
        <v>16</v>
      </c>
      <c r="N16360" s="1" t="s">
        <v>16</v>
      </c>
      <c r="O16360" s="1">
        <v>63.2</v>
      </c>
      <c r="P16360" s="1">
        <v>2.0</v>
      </c>
    </row>
    <row r="16361">
      <c r="A16361" s="1" t="s">
        <v>29</v>
      </c>
      <c r="B16361" s="1" t="s">
        <v>19323</v>
      </c>
      <c r="C16361" s="2" t="s">
        <v>19292</v>
      </c>
      <c r="D16361" s="1" t="s">
        <v>19</v>
      </c>
      <c r="E16361" s="3" t="str">
        <f t="shared" si="848"/>
        <v>2-Pack XIAOMI REDMI 13C Skärmskydd - Härdat Glas 9H - Super kvalitet 3D</v>
      </c>
      <c r="F16361" s="1" t="s">
        <v>103</v>
      </c>
      <c r="G16361" s="1" t="s">
        <v>104</v>
      </c>
      <c r="H16361" s="1" t="s">
        <v>105</v>
      </c>
      <c r="I16361" s="1" t="s">
        <v>16</v>
      </c>
      <c r="J16361" s="1" t="s">
        <v>23</v>
      </c>
      <c r="K16361" s="1" t="s">
        <v>16</v>
      </c>
      <c r="L16361" s="1" t="s">
        <v>16</v>
      </c>
      <c r="M16361" s="1" t="s">
        <v>16</v>
      </c>
      <c r="N16361" s="1" t="s">
        <v>16</v>
      </c>
      <c r="O16361" s="1">
        <v>63.2</v>
      </c>
      <c r="P16361" s="1">
        <v>1.0</v>
      </c>
    </row>
    <row r="16362">
      <c r="A16362" s="1" t="s">
        <v>29</v>
      </c>
      <c r="B16362" s="1" t="s">
        <v>19324</v>
      </c>
      <c r="C16362" s="2" t="s">
        <v>19292</v>
      </c>
      <c r="D16362" s="1" t="s">
        <v>19</v>
      </c>
      <c r="E16362" s="3" t="str">
        <f>HYPERLINK("https://fyndiq.se/produkt/a871a7da0b2249a8/", "2-Pack Iphone 11 Pro Max - 9H Härdat Glass - Top Kvalitet")</f>
        <v>2-Pack Iphone 11 Pro Max - 9H Härdat Glass - Top Kvalitet</v>
      </c>
      <c r="F16362" s="1" t="s">
        <v>559</v>
      </c>
      <c r="G16362" s="1" t="s">
        <v>560</v>
      </c>
      <c r="H16362" s="1" t="s">
        <v>561</v>
      </c>
      <c r="I16362" s="1" t="s">
        <v>16</v>
      </c>
      <c r="J16362" s="1" t="s">
        <v>23</v>
      </c>
      <c r="K16362" s="1" t="s">
        <v>16</v>
      </c>
      <c r="L16362" s="1" t="s">
        <v>16</v>
      </c>
      <c r="M16362" s="1" t="s">
        <v>16</v>
      </c>
      <c r="N16362" s="1" t="s">
        <v>16</v>
      </c>
      <c r="O16362" s="1">
        <v>47.2</v>
      </c>
      <c r="P16362" s="1">
        <v>1.0</v>
      </c>
    </row>
    <row r="16363">
      <c r="A16363" s="1" t="s">
        <v>29</v>
      </c>
      <c r="B16363" s="1" t="s">
        <v>19325</v>
      </c>
      <c r="C16363" s="2" t="s">
        <v>19292</v>
      </c>
      <c r="D16363" s="1" t="s">
        <v>19</v>
      </c>
      <c r="E16363" s="3" t="str">
        <f t="shared" ref="E16363:E16364" si="849">HYPERLINK("https://fyndiq.se/produkt/914693d84cc04c99/", "2-Pack Xiaomi Redmi 12C - Härdat Glas 9H - Super kvalitet 3D Skärmskydd")</f>
        <v>2-Pack Xiaomi Redmi 12C - Härdat Glas 9H - Super kvalitet 3D Skärmskydd</v>
      </c>
      <c r="F16363" s="1" t="s">
        <v>3098</v>
      </c>
      <c r="G16363" s="1" t="s">
        <v>3099</v>
      </c>
      <c r="H16363" s="1" t="s">
        <v>3100</v>
      </c>
      <c r="I16363" s="1" t="s">
        <v>16</v>
      </c>
      <c r="J16363" s="1" t="s">
        <v>23</v>
      </c>
      <c r="K16363" s="1" t="s">
        <v>16</v>
      </c>
      <c r="L16363" s="1" t="s">
        <v>16</v>
      </c>
      <c r="M16363" s="1" t="s">
        <v>16</v>
      </c>
      <c r="N16363" s="1" t="s">
        <v>16</v>
      </c>
      <c r="O16363" s="1">
        <v>63.2</v>
      </c>
      <c r="P16363" s="1">
        <v>1.0</v>
      </c>
    </row>
    <row r="16364">
      <c r="A16364" s="1" t="s">
        <v>29</v>
      </c>
      <c r="B16364" s="1" t="s">
        <v>19326</v>
      </c>
      <c r="C16364" s="2" t="s">
        <v>19292</v>
      </c>
      <c r="D16364" s="1" t="s">
        <v>19</v>
      </c>
      <c r="E16364" s="3" t="str">
        <f t="shared" si="849"/>
        <v>2-Pack Xiaomi Redmi 12C - Härdat Glas 9H - Super kvalitet 3D Skärmskydd</v>
      </c>
      <c r="F16364" s="1" t="s">
        <v>3098</v>
      </c>
      <c r="G16364" s="1" t="s">
        <v>3099</v>
      </c>
      <c r="H16364" s="1" t="s">
        <v>3100</v>
      </c>
      <c r="I16364" s="1" t="s">
        <v>16</v>
      </c>
      <c r="J16364" s="1" t="s">
        <v>23</v>
      </c>
      <c r="K16364" s="1" t="s">
        <v>16</v>
      </c>
      <c r="L16364" s="1" t="s">
        <v>16</v>
      </c>
      <c r="M16364" s="1" t="s">
        <v>16</v>
      </c>
      <c r="N16364" s="1" t="s">
        <v>16</v>
      </c>
      <c r="O16364" s="1">
        <v>63.2</v>
      </c>
      <c r="P16364" s="1">
        <v>1.0</v>
      </c>
    </row>
    <row r="16365">
      <c r="A16365" s="1" t="s">
        <v>29</v>
      </c>
      <c r="B16365" s="1" t="s">
        <v>19327</v>
      </c>
      <c r="C16365" s="2" t="s">
        <v>19292</v>
      </c>
      <c r="D16365" s="1" t="s">
        <v>19</v>
      </c>
      <c r="E16365" s="3" t="str">
        <f>HYPERLINK("https://fyndiq.se/produkt/25a8ff282b954386/", "2-Pack Samsung S22 Plus 5G Skärmskydd &amp; 1-Pack linsskydd-9H Glas")</f>
        <v>2-Pack Samsung S22 Plus 5G Skärmskydd &amp; 1-Pack linsskydd-9H Glas</v>
      </c>
      <c r="F16365" s="1" t="s">
        <v>1430</v>
      </c>
      <c r="G16365" s="1" t="s">
        <v>1431</v>
      </c>
      <c r="H16365" s="1" t="s">
        <v>1432</v>
      </c>
      <c r="I16365" s="1" t="s">
        <v>16</v>
      </c>
      <c r="J16365" s="1" t="s">
        <v>23</v>
      </c>
      <c r="K16365" s="1" t="s">
        <v>16</v>
      </c>
      <c r="L16365" s="1" t="s">
        <v>16</v>
      </c>
      <c r="M16365" s="1" t="s">
        <v>16</v>
      </c>
      <c r="N16365" s="1" t="s">
        <v>16</v>
      </c>
      <c r="O16365" s="1">
        <v>71.2</v>
      </c>
      <c r="P16365" s="1">
        <v>1.0</v>
      </c>
    </row>
    <row r="16366">
      <c r="A16366" s="1" t="s">
        <v>29</v>
      </c>
      <c r="B16366" s="1" t="s">
        <v>19328</v>
      </c>
      <c r="C16366" s="2" t="s">
        <v>19292</v>
      </c>
      <c r="D16366" s="1" t="s">
        <v>19</v>
      </c>
      <c r="E16366" s="3" t="str">
        <f>HYPERLINK("https://fyndiq.se/produkt/13e76851ca504320/", "2-Pack Samsung Galaxy S22 Ultra - Härdat glas 9H - Top kvalitet")</f>
        <v>2-Pack Samsung Galaxy S22 Ultra - Härdat glas 9H - Top kvalitet</v>
      </c>
      <c r="F16366" s="1" t="s">
        <v>140</v>
      </c>
      <c r="G16366" s="1" t="s">
        <v>141</v>
      </c>
      <c r="H16366" s="1" t="s">
        <v>142</v>
      </c>
      <c r="I16366" s="1" t="s">
        <v>16</v>
      </c>
      <c r="J16366" s="1" t="s">
        <v>23</v>
      </c>
      <c r="K16366" s="1" t="s">
        <v>16</v>
      </c>
      <c r="L16366" s="1" t="s">
        <v>16</v>
      </c>
      <c r="M16366" s="1" t="s">
        <v>16</v>
      </c>
      <c r="N16366" s="1" t="s">
        <v>16</v>
      </c>
      <c r="O16366" s="1">
        <v>63.2</v>
      </c>
      <c r="P16366" s="1">
        <v>1.0</v>
      </c>
    </row>
    <row r="16367">
      <c r="A16367" s="1" t="s">
        <v>29</v>
      </c>
      <c r="B16367" s="1" t="s">
        <v>19329</v>
      </c>
      <c r="C16367" s="2" t="s">
        <v>19292</v>
      </c>
      <c r="D16367" s="1" t="s">
        <v>19</v>
      </c>
      <c r="E16367" s="3" t="str">
        <f>HYPERLINK("https://fyndiq.se/produkt/a871a7da0b2249a8/", "2-Pack Iphone 11 Pro Max - 9H Härdat Glass - Top Kvalitet")</f>
        <v>2-Pack Iphone 11 Pro Max - 9H Härdat Glass - Top Kvalitet</v>
      </c>
      <c r="F16367" s="1" t="s">
        <v>559</v>
      </c>
      <c r="G16367" s="1" t="s">
        <v>560</v>
      </c>
      <c r="H16367" s="1" t="s">
        <v>561</v>
      </c>
      <c r="I16367" s="1" t="s">
        <v>16</v>
      </c>
      <c r="J16367" s="1" t="s">
        <v>23</v>
      </c>
      <c r="K16367" s="1" t="s">
        <v>16</v>
      </c>
      <c r="L16367" s="1" t="s">
        <v>16</v>
      </c>
      <c r="M16367" s="1" t="s">
        <v>16</v>
      </c>
      <c r="N16367" s="1" t="s">
        <v>16</v>
      </c>
      <c r="O16367" s="1">
        <v>47.2</v>
      </c>
      <c r="P16367" s="1">
        <v>1.0</v>
      </c>
    </row>
    <row r="16368">
      <c r="A16368" s="1" t="s">
        <v>29</v>
      </c>
      <c r="B16368" s="1" t="s">
        <v>19330</v>
      </c>
      <c r="C16368" s="2" t="s">
        <v>19292</v>
      </c>
      <c r="D16368" s="1" t="s">
        <v>19</v>
      </c>
      <c r="E16368" s="3" t="str">
        <f t="shared" ref="E16368:E16371" si="850">HYPERLINK("https://fyndiq.se/produkt/13e76851ca504320/", "2-Pack Samsung Galaxy S22 Ultra - Härdat glas 9H - Top kvalitet")</f>
        <v>2-Pack Samsung Galaxy S22 Ultra - Härdat glas 9H - Top kvalitet</v>
      </c>
      <c r="F16368" s="1" t="s">
        <v>140</v>
      </c>
      <c r="G16368" s="1" t="s">
        <v>141</v>
      </c>
      <c r="H16368" s="1" t="s">
        <v>142</v>
      </c>
      <c r="I16368" s="1" t="s">
        <v>16</v>
      </c>
      <c r="J16368" s="1" t="s">
        <v>23</v>
      </c>
      <c r="K16368" s="1" t="s">
        <v>16</v>
      </c>
      <c r="L16368" s="1" t="s">
        <v>16</v>
      </c>
      <c r="M16368" s="1" t="s">
        <v>16</v>
      </c>
      <c r="N16368" s="1" t="s">
        <v>16</v>
      </c>
      <c r="O16368" s="1">
        <v>63.2</v>
      </c>
      <c r="P16368" s="1">
        <v>1.0</v>
      </c>
    </row>
    <row r="16369">
      <c r="A16369" s="1" t="s">
        <v>29</v>
      </c>
      <c r="B16369" s="1" t="s">
        <v>19331</v>
      </c>
      <c r="C16369" s="2" t="s">
        <v>19292</v>
      </c>
      <c r="D16369" s="1" t="s">
        <v>19</v>
      </c>
      <c r="E16369" s="3" t="str">
        <f t="shared" si="850"/>
        <v>2-Pack Samsung Galaxy S22 Ultra - Härdat glas 9H - Top kvalitet</v>
      </c>
      <c r="F16369" s="1" t="s">
        <v>140</v>
      </c>
      <c r="G16369" s="1" t="s">
        <v>141</v>
      </c>
      <c r="H16369" s="1" t="s">
        <v>142</v>
      </c>
      <c r="I16369" s="1" t="s">
        <v>16</v>
      </c>
      <c r="J16369" s="1" t="s">
        <v>23</v>
      </c>
      <c r="K16369" s="1" t="s">
        <v>16</v>
      </c>
      <c r="L16369" s="1" t="s">
        <v>16</v>
      </c>
      <c r="M16369" s="1" t="s">
        <v>16</v>
      </c>
      <c r="N16369" s="1" t="s">
        <v>16</v>
      </c>
      <c r="O16369" s="1">
        <v>63.2</v>
      </c>
      <c r="P16369" s="1">
        <v>1.0</v>
      </c>
    </row>
    <row r="16370">
      <c r="A16370" s="1" t="s">
        <v>29</v>
      </c>
      <c r="B16370" s="1" t="s">
        <v>19332</v>
      </c>
      <c r="C16370" s="2" t="s">
        <v>19292</v>
      </c>
      <c r="D16370" s="1" t="s">
        <v>19</v>
      </c>
      <c r="E16370" s="3" t="str">
        <f t="shared" si="850"/>
        <v>2-Pack Samsung Galaxy S22 Ultra - Härdat glas 9H - Top kvalitet</v>
      </c>
      <c r="F16370" s="1" t="s">
        <v>140</v>
      </c>
      <c r="G16370" s="1" t="s">
        <v>141</v>
      </c>
      <c r="H16370" s="1" t="s">
        <v>142</v>
      </c>
      <c r="I16370" s="1" t="s">
        <v>16</v>
      </c>
      <c r="J16370" s="1" t="s">
        <v>23</v>
      </c>
      <c r="K16370" s="1" t="s">
        <v>16</v>
      </c>
      <c r="L16370" s="1" t="s">
        <v>16</v>
      </c>
      <c r="M16370" s="1" t="s">
        <v>16</v>
      </c>
      <c r="N16370" s="1" t="s">
        <v>16</v>
      </c>
      <c r="O16370" s="1">
        <v>63.2</v>
      </c>
      <c r="P16370" s="1">
        <v>1.0</v>
      </c>
    </row>
    <row r="16371">
      <c r="A16371" s="1" t="s">
        <v>29</v>
      </c>
      <c r="B16371" s="1" t="s">
        <v>19333</v>
      </c>
      <c r="C16371" s="2" t="s">
        <v>19292</v>
      </c>
      <c r="D16371" s="1" t="s">
        <v>19</v>
      </c>
      <c r="E16371" s="3" t="str">
        <f t="shared" si="850"/>
        <v>2-Pack Samsung Galaxy S22 Ultra - Härdat glas 9H - Top kvalitet</v>
      </c>
      <c r="F16371" s="1" t="s">
        <v>140</v>
      </c>
      <c r="G16371" s="1" t="s">
        <v>141</v>
      </c>
      <c r="H16371" s="1" t="s">
        <v>142</v>
      </c>
      <c r="I16371" s="1" t="s">
        <v>16</v>
      </c>
      <c r="J16371" s="1" t="s">
        <v>23</v>
      </c>
      <c r="K16371" s="1" t="s">
        <v>16</v>
      </c>
      <c r="L16371" s="1" t="s">
        <v>16</v>
      </c>
      <c r="M16371" s="1" t="s">
        <v>16</v>
      </c>
      <c r="N16371" s="1" t="s">
        <v>16</v>
      </c>
      <c r="O16371" s="1">
        <v>63.2</v>
      </c>
      <c r="P16371" s="1">
        <v>1.0</v>
      </c>
    </row>
    <row r="16372">
      <c r="A16372" s="1" t="s">
        <v>29</v>
      </c>
      <c r="B16372" s="1" t="s">
        <v>19334</v>
      </c>
      <c r="C16372" s="2" t="s">
        <v>19292</v>
      </c>
      <c r="D16372" s="1" t="s">
        <v>19</v>
      </c>
      <c r="E16372" s="3" t="str">
        <f>HYPERLINK("https://fyndiq.se/produkt/9f3f4d2de3c94916/", "2 Pack Samsung Galaxy S9 - Härdat glas-9H Super kvalitet 3D")</f>
        <v>2 Pack Samsung Galaxy S9 - Härdat glas-9H Super kvalitet 3D</v>
      </c>
      <c r="F16372" s="1" t="s">
        <v>1500</v>
      </c>
      <c r="G16372" s="1" t="s">
        <v>1501</v>
      </c>
      <c r="H16372" s="1" t="s">
        <v>1502</v>
      </c>
      <c r="I16372" s="1" t="s">
        <v>16</v>
      </c>
      <c r="J16372" s="1" t="s">
        <v>23</v>
      </c>
      <c r="K16372" s="1" t="s">
        <v>16</v>
      </c>
      <c r="L16372" s="1" t="s">
        <v>16</v>
      </c>
      <c r="M16372" s="1" t="s">
        <v>16</v>
      </c>
      <c r="N16372" s="1" t="s">
        <v>16</v>
      </c>
      <c r="O16372" s="1">
        <v>63.2</v>
      </c>
      <c r="P16372" s="1">
        <v>1.0</v>
      </c>
    </row>
    <row r="16373">
      <c r="A16373" s="1" t="s">
        <v>29</v>
      </c>
      <c r="B16373" s="1" t="s">
        <v>19335</v>
      </c>
      <c r="C16373" s="2" t="s">
        <v>19292</v>
      </c>
      <c r="D16373" s="1" t="s">
        <v>19</v>
      </c>
      <c r="E16373" s="3" t="str">
        <f>HYPERLINK("https://fyndiq.se/produkt/5f72eb85a29349b5/", "Samsung Galaxy Note 20 Ultra - Härdat glas 9H - Super kvalitet")</f>
        <v>Samsung Galaxy Note 20 Ultra - Härdat glas 9H - Super kvalitet</v>
      </c>
      <c r="F16373" s="1" t="s">
        <v>5507</v>
      </c>
      <c r="G16373" s="1" t="s">
        <v>5508</v>
      </c>
      <c r="H16373" s="1" t="s">
        <v>5509</v>
      </c>
      <c r="I16373" s="1" t="s">
        <v>16</v>
      </c>
      <c r="J16373" s="1" t="s">
        <v>23</v>
      </c>
      <c r="K16373" s="1" t="s">
        <v>16</v>
      </c>
      <c r="L16373" s="1" t="s">
        <v>16</v>
      </c>
      <c r="M16373" s="1" t="s">
        <v>16</v>
      </c>
      <c r="N16373" s="1" t="s">
        <v>16</v>
      </c>
      <c r="O16373" s="1">
        <v>55.2</v>
      </c>
      <c r="P16373" s="1">
        <v>1.0</v>
      </c>
    </row>
    <row r="16374">
      <c r="A16374" s="1" t="s">
        <v>29</v>
      </c>
      <c r="B16374" s="1" t="s">
        <v>19336</v>
      </c>
      <c r="C16374" s="2" t="s">
        <v>19292</v>
      </c>
      <c r="D16374" s="1" t="s">
        <v>19</v>
      </c>
      <c r="E16374" s="3" t="str">
        <f t="shared" ref="E16374:E16375" si="851">HYPERLINK("https://fyndiq.se/produkt/87e8c2a54c4a469b/", "2-Pack Samsung Galaxy A53 5G - Härdat glas 9H - Super kvalitet")</f>
        <v>2-Pack Samsung Galaxy A53 5G - Härdat glas 9H - Super kvalitet</v>
      </c>
      <c r="F16374" s="1" t="s">
        <v>1320</v>
      </c>
      <c r="G16374" s="1" t="s">
        <v>1321</v>
      </c>
      <c r="H16374" s="1" t="s">
        <v>1322</v>
      </c>
      <c r="I16374" s="1" t="s">
        <v>16</v>
      </c>
      <c r="J16374" s="1" t="s">
        <v>23</v>
      </c>
      <c r="K16374" s="1" t="s">
        <v>16</v>
      </c>
      <c r="L16374" s="1" t="s">
        <v>16</v>
      </c>
      <c r="M16374" s="1" t="s">
        <v>16</v>
      </c>
      <c r="N16374" s="1" t="s">
        <v>16</v>
      </c>
      <c r="O16374" s="1">
        <v>63.2</v>
      </c>
      <c r="P16374" s="1">
        <v>1.0</v>
      </c>
    </row>
    <row r="16375">
      <c r="A16375" s="1" t="s">
        <v>29</v>
      </c>
      <c r="B16375" s="1" t="s">
        <v>19337</v>
      </c>
      <c r="C16375" s="2" t="s">
        <v>19292</v>
      </c>
      <c r="D16375" s="1" t="s">
        <v>19</v>
      </c>
      <c r="E16375" s="3" t="str">
        <f t="shared" si="851"/>
        <v>2-Pack Samsung Galaxy A53 5G - Härdat glas 9H - Super kvalitet</v>
      </c>
      <c r="F16375" s="1" t="s">
        <v>1320</v>
      </c>
      <c r="G16375" s="1" t="s">
        <v>1321</v>
      </c>
      <c r="H16375" s="1" t="s">
        <v>1322</v>
      </c>
      <c r="I16375" s="1" t="s">
        <v>16</v>
      </c>
      <c r="J16375" s="1" t="s">
        <v>23</v>
      </c>
      <c r="K16375" s="1" t="s">
        <v>16</v>
      </c>
      <c r="L16375" s="1" t="s">
        <v>16</v>
      </c>
      <c r="M16375" s="1" t="s">
        <v>16</v>
      </c>
      <c r="N16375" s="1" t="s">
        <v>16</v>
      </c>
      <c r="O16375" s="1">
        <v>63.2</v>
      </c>
      <c r="P16375" s="1">
        <v>1.0</v>
      </c>
    </row>
    <row r="16376">
      <c r="A16376" s="1" t="s">
        <v>29</v>
      </c>
      <c r="B16376" s="1" t="s">
        <v>19338</v>
      </c>
      <c r="C16376" s="2" t="s">
        <v>19292</v>
      </c>
      <c r="D16376" s="1" t="s">
        <v>19</v>
      </c>
      <c r="E16376" s="3" t="str">
        <f t="shared" ref="E16376:E16380" si="852">HYPERLINK("https://fyndiq.se/produkt/56c72c0ba5f749b5/", "2-Pack SAMSUNG S24 Skärmskydd - Härdat Glas 9H - Super kvalitet 3D")</f>
        <v>2-Pack SAMSUNG S24 Skärmskydd - Härdat Glas 9H - Super kvalitet 3D</v>
      </c>
      <c r="F16376" s="1" t="s">
        <v>263</v>
      </c>
      <c r="G16376" s="1" t="s">
        <v>264</v>
      </c>
      <c r="H16376" s="1" t="s">
        <v>265</v>
      </c>
      <c r="I16376" s="1" t="s">
        <v>16</v>
      </c>
      <c r="J16376" s="1" t="s">
        <v>23</v>
      </c>
      <c r="K16376" s="1" t="s">
        <v>16</v>
      </c>
      <c r="L16376" s="1" t="s">
        <v>16</v>
      </c>
      <c r="M16376" s="1" t="s">
        <v>16</v>
      </c>
      <c r="N16376" s="1" t="s">
        <v>16</v>
      </c>
      <c r="O16376" s="1">
        <v>71.2</v>
      </c>
      <c r="P16376" s="1">
        <v>1.0</v>
      </c>
    </row>
    <row r="16377">
      <c r="A16377" s="1" t="s">
        <v>29</v>
      </c>
      <c r="B16377" s="1" t="s">
        <v>19339</v>
      </c>
      <c r="C16377" s="2" t="s">
        <v>19292</v>
      </c>
      <c r="D16377" s="1" t="s">
        <v>19</v>
      </c>
      <c r="E16377" s="3" t="str">
        <f t="shared" si="852"/>
        <v>2-Pack SAMSUNG S24 Skärmskydd - Härdat Glas 9H - Super kvalitet 3D</v>
      </c>
      <c r="F16377" s="1" t="s">
        <v>263</v>
      </c>
      <c r="G16377" s="1" t="s">
        <v>264</v>
      </c>
      <c r="H16377" s="1" t="s">
        <v>265</v>
      </c>
      <c r="I16377" s="1" t="s">
        <v>16</v>
      </c>
      <c r="J16377" s="1" t="s">
        <v>23</v>
      </c>
      <c r="K16377" s="1" t="s">
        <v>16</v>
      </c>
      <c r="L16377" s="1" t="s">
        <v>16</v>
      </c>
      <c r="M16377" s="1" t="s">
        <v>16</v>
      </c>
      <c r="N16377" s="1" t="s">
        <v>16</v>
      </c>
      <c r="O16377" s="1">
        <v>71.2</v>
      </c>
      <c r="P16377" s="1">
        <v>1.0</v>
      </c>
    </row>
    <row r="16378">
      <c r="A16378" s="1" t="s">
        <v>29</v>
      </c>
      <c r="B16378" s="1" t="s">
        <v>19340</v>
      </c>
      <c r="C16378" s="2" t="s">
        <v>19292</v>
      </c>
      <c r="D16378" s="1" t="s">
        <v>19</v>
      </c>
      <c r="E16378" s="3" t="str">
        <f t="shared" si="852"/>
        <v>2-Pack SAMSUNG S24 Skärmskydd - Härdat Glas 9H - Super kvalitet 3D</v>
      </c>
      <c r="F16378" s="1" t="s">
        <v>263</v>
      </c>
      <c r="G16378" s="1" t="s">
        <v>264</v>
      </c>
      <c r="H16378" s="1" t="s">
        <v>265</v>
      </c>
      <c r="I16378" s="1" t="s">
        <v>16</v>
      </c>
      <c r="J16378" s="1" t="s">
        <v>23</v>
      </c>
      <c r="K16378" s="1" t="s">
        <v>16</v>
      </c>
      <c r="L16378" s="1" t="s">
        <v>16</v>
      </c>
      <c r="M16378" s="1" t="s">
        <v>16</v>
      </c>
      <c r="N16378" s="1" t="s">
        <v>16</v>
      </c>
      <c r="O16378" s="1">
        <v>71.2</v>
      </c>
      <c r="P16378" s="1">
        <v>1.0</v>
      </c>
    </row>
    <row r="16379">
      <c r="A16379" s="1" t="s">
        <v>29</v>
      </c>
      <c r="B16379" s="1" t="s">
        <v>19341</v>
      </c>
      <c r="C16379" s="2" t="s">
        <v>19292</v>
      </c>
      <c r="D16379" s="1" t="s">
        <v>19</v>
      </c>
      <c r="E16379" s="3" t="str">
        <f t="shared" si="852"/>
        <v>2-Pack SAMSUNG S24 Skärmskydd - Härdat Glas 9H - Super kvalitet 3D</v>
      </c>
      <c r="F16379" s="1" t="s">
        <v>263</v>
      </c>
      <c r="G16379" s="1" t="s">
        <v>264</v>
      </c>
      <c r="H16379" s="1" t="s">
        <v>265</v>
      </c>
      <c r="I16379" s="1" t="s">
        <v>16</v>
      </c>
      <c r="J16379" s="1" t="s">
        <v>23</v>
      </c>
      <c r="K16379" s="1" t="s">
        <v>16</v>
      </c>
      <c r="L16379" s="1" t="s">
        <v>16</v>
      </c>
      <c r="M16379" s="1" t="s">
        <v>16</v>
      </c>
      <c r="N16379" s="1" t="s">
        <v>16</v>
      </c>
      <c r="O16379" s="1">
        <v>71.2</v>
      </c>
      <c r="P16379" s="1">
        <v>1.0</v>
      </c>
    </row>
    <row r="16380">
      <c r="A16380" s="1" t="s">
        <v>29</v>
      </c>
      <c r="B16380" s="1" t="s">
        <v>19342</v>
      </c>
      <c r="C16380" s="2" t="s">
        <v>19292</v>
      </c>
      <c r="D16380" s="1" t="s">
        <v>19</v>
      </c>
      <c r="E16380" s="3" t="str">
        <f t="shared" si="852"/>
        <v>2-Pack SAMSUNG S24 Skärmskydd - Härdat Glas 9H - Super kvalitet 3D</v>
      </c>
      <c r="F16380" s="1" t="s">
        <v>263</v>
      </c>
      <c r="G16380" s="1" t="s">
        <v>264</v>
      </c>
      <c r="H16380" s="1" t="s">
        <v>265</v>
      </c>
      <c r="I16380" s="1" t="s">
        <v>16</v>
      </c>
      <c r="J16380" s="1" t="s">
        <v>23</v>
      </c>
      <c r="K16380" s="1" t="s">
        <v>16</v>
      </c>
      <c r="L16380" s="1" t="s">
        <v>16</v>
      </c>
      <c r="M16380" s="1" t="s">
        <v>16</v>
      </c>
      <c r="N16380" s="1" t="s">
        <v>16</v>
      </c>
      <c r="O16380" s="1">
        <v>71.2</v>
      </c>
      <c r="P16380" s="1">
        <v>1.0</v>
      </c>
    </row>
    <row r="16381">
      <c r="A16381" s="1" t="s">
        <v>29</v>
      </c>
      <c r="B16381" s="1" t="s">
        <v>19343</v>
      </c>
      <c r="C16381" s="2" t="s">
        <v>19292</v>
      </c>
      <c r="D16381" s="1" t="s">
        <v>19</v>
      </c>
      <c r="E16381" s="3" t="str">
        <f>HYPERLINK("https://fyndiq.se/produkt/6abda9be14b9467e/", "3-Pack Samsung Galaxy Tab S7 FE (5G) - Härdat Glas 9H - Super Kvalitet Skärmskydd")</f>
        <v>3-Pack Samsung Galaxy Tab S7 FE (5G) - Härdat Glas 9H - Super Kvalitet Skärmskydd</v>
      </c>
      <c r="F16381" s="1" t="s">
        <v>4660</v>
      </c>
      <c r="G16381" s="1" t="s">
        <v>4661</v>
      </c>
      <c r="H16381" s="1" t="s">
        <v>4662</v>
      </c>
      <c r="I16381" s="1" t="s">
        <v>16</v>
      </c>
      <c r="J16381" s="1" t="s">
        <v>23</v>
      </c>
      <c r="K16381" s="1" t="s">
        <v>16</v>
      </c>
      <c r="L16381" s="1" t="s">
        <v>16</v>
      </c>
      <c r="M16381" s="1" t="s">
        <v>16</v>
      </c>
      <c r="N16381" s="1" t="s">
        <v>16</v>
      </c>
      <c r="O16381" s="1">
        <v>151.2</v>
      </c>
      <c r="P16381" s="1">
        <v>1.0</v>
      </c>
    </row>
    <row r="16382">
      <c r="A16382" s="1" t="s">
        <v>29</v>
      </c>
      <c r="B16382" s="1" t="s">
        <v>19344</v>
      </c>
      <c r="C16382" s="2" t="s">
        <v>19292</v>
      </c>
      <c r="D16382" s="1" t="s">
        <v>19</v>
      </c>
      <c r="E16382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6382" s="1" t="s">
        <v>4809</v>
      </c>
      <c r="G16382" s="1" t="s">
        <v>4810</v>
      </c>
      <c r="H16382" s="1" t="s">
        <v>4811</v>
      </c>
      <c r="I16382" s="1" t="s">
        <v>1230</v>
      </c>
      <c r="J16382" s="1" t="s">
        <v>23</v>
      </c>
      <c r="K16382" s="1" t="s">
        <v>16</v>
      </c>
      <c r="L16382" s="1" t="s">
        <v>16</v>
      </c>
      <c r="M16382" s="1" t="s">
        <v>16</v>
      </c>
      <c r="N16382" s="1" t="s">
        <v>16</v>
      </c>
      <c r="O16382" s="1">
        <v>63.2</v>
      </c>
      <c r="P16382" s="1">
        <v>5.0</v>
      </c>
    </row>
    <row r="16383">
      <c r="A16383" s="1" t="s">
        <v>29</v>
      </c>
      <c r="B16383" s="1" t="s">
        <v>19345</v>
      </c>
      <c r="C16383" s="2" t="s">
        <v>19292</v>
      </c>
      <c r="D16383" s="1" t="s">
        <v>19</v>
      </c>
      <c r="E16383" s="3" t="str">
        <f>HYPERLINK("https://fyndiq.se/produkt/aaaa7cf643f84273/", "2 Pack Samsung Xcover 5 - Härdat glas 9H-Super kvalitet 3D")</f>
        <v>2 Pack Samsung Xcover 5 - Härdat glas 9H-Super kvalitet 3D</v>
      </c>
      <c r="F16383" s="1" t="s">
        <v>2089</v>
      </c>
      <c r="G16383" s="1" t="s">
        <v>2090</v>
      </c>
      <c r="H16383" s="1" t="s">
        <v>2091</v>
      </c>
      <c r="I16383" s="1" t="s">
        <v>1230</v>
      </c>
      <c r="J16383" s="1" t="s">
        <v>23</v>
      </c>
      <c r="K16383" s="1" t="s">
        <v>16</v>
      </c>
      <c r="L16383" s="1" t="s">
        <v>16</v>
      </c>
      <c r="M16383" s="1" t="s">
        <v>16</v>
      </c>
      <c r="N16383" s="1" t="s">
        <v>16</v>
      </c>
      <c r="O16383" s="1">
        <v>63.2</v>
      </c>
      <c r="P16383" s="1">
        <v>3.0</v>
      </c>
    </row>
    <row r="16384">
      <c r="A16384" s="1" t="s">
        <v>29</v>
      </c>
      <c r="B16384" s="1" t="s">
        <v>19346</v>
      </c>
      <c r="C16384" s="2" t="s">
        <v>19292</v>
      </c>
      <c r="D16384" s="1" t="s">
        <v>19</v>
      </c>
      <c r="E16384" s="3" t="str">
        <f>HYPERLINK("https://fyndiq.se/produkt/3793e0f6281f49f6/", "2-Pack Iphone 11 / XR - 9H Härdat Glass - Top Kvalitet")</f>
        <v>2-Pack Iphone 11 / XR - 9H Härdat Glass - Top Kvalitet</v>
      </c>
      <c r="F16384" s="1" t="s">
        <v>371</v>
      </c>
      <c r="G16384" s="1" t="s">
        <v>372</v>
      </c>
      <c r="H16384" s="1" t="s">
        <v>373</v>
      </c>
      <c r="I16384" s="1" t="s">
        <v>16</v>
      </c>
      <c r="J16384" s="1" t="s">
        <v>23</v>
      </c>
      <c r="K16384" s="1" t="s">
        <v>16</v>
      </c>
      <c r="L16384" s="1" t="s">
        <v>16</v>
      </c>
      <c r="M16384" s="1" t="s">
        <v>16</v>
      </c>
      <c r="N16384" s="1" t="s">
        <v>16</v>
      </c>
      <c r="O16384" s="1">
        <v>47.2</v>
      </c>
      <c r="P16384" s="1">
        <v>1.0</v>
      </c>
    </row>
    <row r="16385">
      <c r="A16385" s="1" t="s">
        <v>29</v>
      </c>
      <c r="B16385" s="1" t="s">
        <v>19347</v>
      </c>
      <c r="C16385" s="2" t="s">
        <v>19292</v>
      </c>
      <c r="D16385" s="1" t="s">
        <v>19</v>
      </c>
      <c r="E16385" s="3" t="str">
        <f>HYPERLINK("https://fyndiq.se/produkt/f1dd00f7a4f84494/", "2-Pack Samsung Galaxy A51 5G - Härdat Glas 9H -Super kvalitet 3D")</f>
        <v>2-Pack Samsung Galaxy A51 5G - Härdat Glas 9H -Super kvalitet 3D</v>
      </c>
      <c r="F16385" s="1" t="s">
        <v>6096</v>
      </c>
      <c r="G16385" s="1" t="s">
        <v>6097</v>
      </c>
      <c r="H16385" s="1" t="s">
        <v>6098</v>
      </c>
      <c r="I16385" s="1" t="s">
        <v>1311</v>
      </c>
      <c r="J16385" s="1" t="s">
        <v>23</v>
      </c>
      <c r="K16385" s="1" t="s">
        <v>16</v>
      </c>
      <c r="L16385" s="1" t="s">
        <v>16</v>
      </c>
      <c r="M16385" s="1" t="s">
        <v>16</v>
      </c>
      <c r="N16385" s="1" t="s">
        <v>16</v>
      </c>
      <c r="O16385" s="1">
        <v>63.2</v>
      </c>
      <c r="P16385" s="1">
        <v>1.0</v>
      </c>
    </row>
    <row r="16386">
      <c r="A16386" s="1" t="s">
        <v>29</v>
      </c>
      <c r="B16386" s="1" t="s">
        <v>19348</v>
      </c>
      <c r="C16386" s="2" t="s">
        <v>19292</v>
      </c>
      <c r="D16386" s="1" t="s">
        <v>19</v>
      </c>
      <c r="E16386" s="3" t="str">
        <f>HYPERLINK("https://fyndiq.se/produkt/3793e0f6281f49f6/", "2-Pack Iphone 11 / XR - 9H Härdat Glass - Top Kvalitet")</f>
        <v>2-Pack Iphone 11 / XR - 9H Härdat Glass - Top Kvalitet</v>
      </c>
      <c r="F16386" s="1" t="s">
        <v>371</v>
      </c>
      <c r="G16386" s="1" t="s">
        <v>372</v>
      </c>
      <c r="H16386" s="1" t="s">
        <v>373</v>
      </c>
      <c r="I16386" s="1" t="s">
        <v>16</v>
      </c>
      <c r="J16386" s="1" t="s">
        <v>23</v>
      </c>
      <c r="K16386" s="1" t="s">
        <v>16</v>
      </c>
      <c r="L16386" s="1" t="s">
        <v>16</v>
      </c>
      <c r="M16386" s="1" t="s">
        <v>16</v>
      </c>
      <c r="N16386" s="1" t="s">
        <v>16</v>
      </c>
      <c r="O16386" s="1">
        <v>47.2</v>
      </c>
      <c r="P16386" s="1">
        <v>1.0</v>
      </c>
    </row>
    <row r="16387">
      <c r="A16387" s="1" t="s">
        <v>29</v>
      </c>
      <c r="B16387" s="1" t="s">
        <v>19349</v>
      </c>
      <c r="C16387" s="2" t="s">
        <v>19292</v>
      </c>
      <c r="D16387" s="1" t="s">
        <v>19</v>
      </c>
      <c r="E16387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6387" s="1" t="s">
        <v>132</v>
      </c>
      <c r="G16387" s="1" t="s">
        <v>133</v>
      </c>
      <c r="H16387" s="1" t="s">
        <v>134</v>
      </c>
      <c r="I16387" s="1" t="s">
        <v>16</v>
      </c>
      <c r="J16387" s="1" t="s">
        <v>23</v>
      </c>
      <c r="K16387" s="1" t="s">
        <v>16</v>
      </c>
      <c r="L16387" s="1" t="s">
        <v>16</v>
      </c>
      <c r="M16387" s="1" t="s">
        <v>16</v>
      </c>
      <c r="N16387" s="1" t="s">
        <v>16</v>
      </c>
      <c r="O16387" s="1">
        <v>71.2</v>
      </c>
      <c r="P16387" s="1">
        <v>1.0</v>
      </c>
    </row>
    <row r="16388">
      <c r="A16388" s="1" t="s">
        <v>29</v>
      </c>
      <c r="B16388" s="1" t="s">
        <v>19350</v>
      </c>
      <c r="C16388" s="2" t="s">
        <v>19292</v>
      </c>
      <c r="D16388" s="1" t="s">
        <v>19</v>
      </c>
      <c r="E16388" s="3" t="str">
        <f>HYPERLINK("https://fyndiq.se/produkt/3793e0f6281f49f6/", "2-Pack Iphone 11 / XR - 9H Härdat Glass - Top Kvalitet")</f>
        <v>2-Pack Iphone 11 / XR - 9H Härdat Glass - Top Kvalitet</v>
      </c>
      <c r="F16388" s="1" t="s">
        <v>371</v>
      </c>
      <c r="G16388" s="1" t="s">
        <v>372</v>
      </c>
      <c r="H16388" s="1" t="s">
        <v>373</v>
      </c>
      <c r="I16388" s="1" t="s">
        <v>16</v>
      </c>
      <c r="J16388" s="1" t="s">
        <v>23</v>
      </c>
      <c r="K16388" s="1" t="s">
        <v>16</v>
      </c>
      <c r="L16388" s="1" t="s">
        <v>16</v>
      </c>
      <c r="M16388" s="1" t="s">
        <v>16</v>
      </c>
      <c r="N16388" s="1" t="s">
        <v>16</v>
      </c>
      <c r="O16388" s="1">
        <v>47.2</v>
      </c>
      <c r="P16388" s="1">
        <v>1.0</v>
      </c>
    </row>
    <row r="16389">
      <c r="A16389" s="1" t="s">
        <v>29</v>
      </c>
      <c r="B16389" s="1" t="s">
        <v>19351</v>
      </c>
      <c r="C16389" s="2" t="s">
        <v>19292</v>
      </c>
      <c r="D16389" s="1" t="s">
        <v>19</v>
      </c>
      <c r="E16389" s="3" t="str">
        <f>HYPERLINK("https://fyndiq.se/produkt/06845761f3de445f/", "Samsung Galaxy S10 Plus - Härdat Glas 9H – 3D Skärmskydd - Super kvalitet")</f>
        <v>Samsung Galaxy S10 Plus - Härdat Glas 9H – 3D Skärmskydd - Super kvalitet</v>
      </c>
      <c r="F16389" s="1" t="s">
        <v>7188</v>
      </c>
      <c r="G16389" s="1" t="s">
        <v>7189</v>
      </c>
      <c r="H16389" s="1" t="s">
        <v>7190</v>
      </c>
      <c r="I16389" s="1" t="s">
        <v>16</v>
      </c>
      <c r="J16389" s="1" t="s">
        <v>23</v>
      </c>
      <c r="K16389" s="1" t="s">
        <v>16</v>
      </c>
      <c r="L16389" s="1" t="s">
        <v>16</v>
      </c>
      <c r="M16389" s="1" t="s">
        <v>16</v>
      </c>
      <c r="N16389" s="1" t="s">
        <v>16</v>
      </c>
      <c r="O16389" s="1">
        <v>55.2</v>
      </c>
      <c r="P16389" s="1">
        <v>1.0</v>
      </c>
    </row>
    <row r="16390">
      <c r="A16390" s="1" t="s">
        <v>29</v>
      </c>
      <c r="B16390" s="1" t="s">
        <v>19352</v>
      </c>
      <c r="C16390" s="2" t="s">
        <v>19292</v>
      </c>
      <c r="D16390" s="1" t="s">
        <v>19</v>
      </c>
      <c r="E16390" s="3" t="str">
        <f>HYPERLINK("https://fyndiq.se/produkt/082f3cf898c84831/", "2 Pack Galaxy S20 Ultra - Härdat glas 9H - Super kvalitet 3D")</f>
        <v>2 Pack Galaxy S20 Ultra - Härdat glas 9H - Super kvalitet 3D</v>
      </c>
      <c r="F16390" s="1" t="s">
        <v>460</v>
      </c>
      <c r="G16390" s="1" t="s">
        <v>461</v>
      </c>
      <c r="H16390" s="1" t="s">
        <v>462</v>
      </c>
      <c r="I16390" s="1" t="s">
        <v>16</v>
      </c>
      <c r="J16390" s="1" t="s">
        <v>23</v>
      </c>
      <c r="K16390" s="1" t="s">
        <v>16</v>
      </c>
      <c r="L16390" s="1" t="s">
        <v>16</v>
      </c>
      <c r="M16390" s="1" t="s">
        <v>16</v>
      </c>
      <c r="N16390" s="1" t="s">
        <v>16</v>
      </c>
      <c r="O16390" s="1">
        <v>63.2</v>
      </c>
      <c r="P16390" s="1">
        <v>1.0</v>
      </c>
    </row>
    <row r="16391">
      <c r="A16391" s="1" t="s">
        <v>29</v>
      </c>
      <c r="B16391" s="1" t="s">
        <v>19353</v>
      </c>
      <c r="C16391" s="2" t="s">
        <v>19292</v>
      </c>
      <c r="D16391" s="1" t="s">
        <v>19</v>
      </c>
      <c r="E16391" s="3" t="str">
        <f>HYPERLINK("https://fyndiq.se/produkt/4c221907d1254100/", "2-Pack Samsung A14 Skärmskydd - Härdat Glas 9H - Super kvalitet 3D")</f>
        <v>2-Pack Samsung A14 Skärmskydd - Härdat Glas 9H - Super kvalitet 3D</v>
      </c>
      <c r="F16391" s="1" t="s">
        <v>167</v>
      </c>
      <c r="G16391" s="1" t="s">
        <v>168</v>
      </c>
      <c r="H16391" s="1" t="s">
        <v>169</v>
      </c>
      <c r="I16391" s="1" t="s">
        <v>16</v>
      </c>
      <c r="J16391" s="1" t="s">
        <v>23</v>
      </c>
      <c r="K16391" s="1" t="s">
        <v>16</v>
      </c>
      <c r="L16391" s="1" t="s">
        <v>16</v>
      </c>
      <c r="M16391" s="1" t="s">
        <v>16</v>
      </c>
      <c r="N16391" s="1" t="s">
        <v>16</v>
      </c>
      <c r="O16391" s="1">
        <v>63.2</v>
      </c>
      <c r="P16391" s="1">
        <v>1.0</v>
      </c>
    </row>
    <row r="16392">
      <c r="A16392" s="1" t="s">
        <v>29</v>
      </c>
      <c r="B16392" s="1" t="s">
        <v>19354</v>
      </c>
      <c r="C16392" s="2" t="s">
        <v>19292</v>
      </c>
      <c r="D16392" s="1" t="s">
        <v>19</v>
      </c>
      <c r="E16392" s="3" t="str">
        <f t="shared" ref="E16392:E16394" si="853">HYPERLINK("https://fyndiq.se/produkt/b2b21eba0148489f/", "Samsung S8 härdat glass 3D heltäckande skärmskydd")</f>
        <v>Samsung S8 härdat glass 3D heltäckande skärmskydd</v>
      </c>
      <c r="F16392" s="1" t="s">
        <v>438</v>
      </c>
      <c r="G16392" s="1" t="s">
        <v>439</v>
      </c>
      <c r="H16392" s="1" t="s">
        <v>440</v>
      </c>
      <c r="I16392" s="1" t="s">
        <v>16</v>
      </c>
      <c r="J16392" s="1" t="s">
        <v>23</v>
      </c>
      <c r="K16392" s="1" t="s">
        <v>16</v>
      </c>
      <c r="L16392" s="1" t="s">
        <v>16</v>
      </c>
      <c r="M16392" s="1" t="s">
        <v>16</v>
      </c>
      <c r="N16392" s="1" t="s">
        <v>16</v>
      </c>
      <c r="O16392" s="1">
        <v>55.2</v>
      </c>
      <c r="P16392" s="1">
        <v>2.0</v>
      </c>
    </row>
    <row r="16393">
      <c r="A16393" s="1" t="s">
        <v>29</v>
      </c>
      <c r="B16393" s="1" t="s">
        <v>19355</v>
      </c>
      <c r="C16393" s="2" t="s">
        <v>19292</v>
      </c>
      <c r="D16393" s="1" t="s">
        <v>19</v>
      </c>
      <c r="E16393" s="3" t="str">
        <f t="shared" si="853"/>
        <v>Samsung S8 härdat glass 3D heltäckande skärmskydd</v>
      </c>
      <c r="F16393" s="1" t="s">
        <v>438</v>
      </c>
      <c r="G16393" s="1" t="s">
        <v>439</v>
      </c>
      <c r="H16393" s="1" t="s">
        <v>440</v>
      </c>
      <c r="I16393" s="1" t="s">
        <v>16</v>
      </c>
      <c r="J16393" s="1" t="s">
        <v>23</v>
      </c>
      <c r="K16393" s="1" t="s">
        <v>16</v>
      </c>
      <c r="L16393" s="1" t="s">
        <v>16</v>
      </c>
      <c r="M16393" s="1" t="s">
        <v>16</v>
      </c>
      <c r="N16393" s="1" t="s">
        <v>16</v>
      </c>
      <c r="O16393" s="1">
        <v>55.2</v>
      </c>
      <c r="P16393" s="1">
        <v>1.0</v>
      </c>
    </row>
    <row r="16394">
      <c r="A16394" s="1" t="s">
        <v>29</v>
      </c>
      <c r="B16394" s="1" t="s">
        <v>19356</v>
      </c>
      <c r="C16394" s="2" t="s">
        <v>19292</v>
      </c>
      <c r="D16394" s="1" t="s">
        <v>19</v>
      </c>
      <c r="E16394" s="3" t="str">
        <f t="shared" si="853"/>
        <v>Samsung S8 härdat glass 3D heltäckande skärmskydd</v>
      </c>
      <c r="F16394" s="1" t="s">
        <v>438</v>
      </c>
      <c r="G16394" s="1" t="s">
        <v>439</v>
      </c>
      <c r="H16394" s="1" t="s">
        <v>440</v>
      </c>
      <c r="I16394" s="1" t="s">
        <v>16</v>
      </c>
      <c r="J16394" s="1" t="s">
        <v>23</v>
      </c>
      <c r="K16394" s="1" t="s">
        <v>16</v>
      </c>
      <c r="L16394" s="1" t="s">
        <v>16</v>
      </c>
      <c r="M16394" s="1" t="s">
        <v>16</v>
      </c>
      <c r="N16394" s="1" t="s">
        <v>16</v>
      </c>
      <c r="O16394" s="1">
        <v>55.2</v>
      </c>
      <c r="P16394" s="1">
        <v>1.0</v>
      </c>
    </row>
    <row r="16395">
      <c r="A16395" s="1" t="s">
        <v>29</v>
      </c>
      <c r="B16395" s="1" t="s">
        <v>19357</v>
      </c>
      <c r="C16395" s="2" t="s">
        <v>19292</v>
      </c>
      <c r="D16395" s="1" t="s">
        <v>19</v>
      </c>
      <c r="E163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395" s="1" t="s">
        <v>2144</v>
      </c>
      <c r="G16395" s="1" t="s">
        <v>2145</v>
      </c>
      <c r="H16395" s="1" t="s">
        <v>2146</v>
      </c>
      <c r="I16395" s="1" t="s">
        <v>16</v>
      </c>
      <c r="J16395" s="1" t="s">
        <v>23</v>
      </c>
      <c r="K16395" s="1" t="s">
        <v>16</v>
      </c>
      <c r="L16395" s="1" t="s">
        <v>16</v>
      </c>
      <c r="M16395" s="1" t="s">
        <v>16</v>
      </c>
      <c r="N16395" s="1" t="s">
        <v>16</v>
      </c>
      <c r="O16395" s="1">
        <v>63.2</v>
      </c>
      <c r="P16395" s="1">
        <v>1.0</v>
      </c>
    </row>
    <row r="16396">
      <c r="A16396" s="1" t="s">
        <v>29</v>
      </c>
      <c r="B16396" s="1" t="s">
        <v>19358</v>
      </c>
      <c r="C16396" s="2" t="s">
        <v>19292</v>
      </c>
      <c r="D16396" s="1" t="s">
        <v>19</v>
      </c>
      <c r="E16396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6396" s="1" t="s">
        <v>785</v>
      </c>
      <c r="G16396" s="1" t="s">
        <v>786</v>
      </c>
      <c r="H16396" s="1" t="s">
        <v>787</v>
      </c>
      <c r="I16396" s="1" t="s">
        <v>16</v>
      </c>
      <c r="J16396" s="1" t="s">
        <v>23</v>
      </c>
      <c r="K16396" s="1" t="s">
        <v>16</v>
      </c>
      <c r="L16396" s="1" t="s">
        <v>16</v>
      </c>
      <c r="M16396" s="1" t="s">
        <v>16</v>
      </c>
      <c r="N16396" s="1" t="s">
        <v>16</v>
      </c>
      <c r="O16396" s="1">
        <v>63.2</v>
      </c>
      <c r="P16396" s="1">
        <v>1.0</v>
      </c>
    </row>
    <row r="16397">
      <c r="A16397" s="1" t="s">
        <v>29</v>
      </c>
      <c r="B16397" s="1" t="s">
        <v>19359</v>
      </c>
      <c r="C16397" s="2" t="s">
        <v>19292</v>
      </c>
      <c r="D16397" s="1" t="s">
        <v>19</v>
      </c>
      <c r="E16397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397" s="1" t="s">
        <v>258</v>
      </c>
      <c r="G16397" s="1" t="s">
        <v>259</v>
      </c>
      <c r="H16397" s="1" t="s">
        <v>260</v>
      </c>
      <c r="I16397" s="1" t="s">
        <v>16</v>
      </c>
      <c r="J16397" s="1" t="s">
        <v>23</v>
      </c>
      <c r="K16397" s="1" t="s">
        <v>16</v>
      </c>
      <c r="L16397" s="1" t="s">
        <v>16</v>
      </c>
      <c r="M16397" s="1" t="s">
        <v>16</v>
      </c>
      <c r="N16397" s="1" t="s">
        <v>16</v>
      </c>
      <c r="O16397" s="1">
        <v>63.2</v>
      </c>
      <c r="P16397" s="1">
        <v>1.0</v>
      </c>
    </row>
    <row r="16398">
      <c r="A16398" s="1" t="s">
        <v>29</v>
      </c>
      <c r="B16398" s="1" t="s">
        <v>19360</v>
      </c>
      <c r="C16398" s="2" t="s">
        <v>19292</v>
      </c>
      <c r="D16398" s="1" t="s">
        <v>19</v>
      </c>
      <c r="E16398" s="3" t="str">
        <f>HYPERLINK("https://fyndiq.se/produkt/475c886688e549fb/", "2-Pack SAMSUNG S24 ULTRA Skärmskydd - Härdat Glas 9H - Super kvalitet 3D")</f>
        <v>2-Pack SAMSUNG S24 ULTRA Skärmskydd - Härdat Glas 9H - Super kvalitet 3D</v>
      </c>
      <c r="F16398" s="1" t="s">
        <v>26</v>
      </c>
      <c r="G16398" s="1" t="s">
        <v>27</v>
      </c>
      <c r="H16398" s="1" t="s">
        <v>28</v>
      </c>
      <c r="I16398" s="1" t="s">
        <v>16</v>
      </c>
      <c r="J16398" s="1" t="s">
        <v>23</v>
      </c>
      <c r="K16398" s="1" t="s">
        <v>16</v>
      </c>
      <c r="L16398" s="1" t="s">
        <v>16</v>
      </c>
      <c r="M16398" s="1" t="s">
        <v>16</v>
      </c>
      <c r="N16398" s="1" t="s">
        <v>16</v>
      </c>
      <c r="O16398" s="1">
        <v>79.2</v>
      </c>
      <c r="P16398" s="1">
        <v>1.0</v>
      </c>
    </row>
    <row r="16399">
      <c r="A16399" s="1" t="s">
        <v>29</v>
      </c>
      <c r="B16399" s="1" t="s">
        <v>19361</v>
      </c>
      <c r="C16399" s="2" t="s">
        <v>19292</v>
      </c>
      <c r="D16399" s="1" t="s">
        <v>19</v>
      </c>
      <c r="E1639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399" s="1" t="s">
        <v>760</v>
      </c>
      <c r="G16399" s="1" t="s">
        <v>761</v>
      </c>
      <c r="H16399" s="1" t="s">
        <v>762</v>
      </c>
      <c r="I16399" s="1" t="s">
        <v>16</v>
      </c>
      <c r="J16399" s="1" t="s">
        <v>23</v>
      </c>
      <c r="K16399" s="1" t="s">
        <v>16</v>
      </c>
      <c r="L16399" s="1" t="s">
        <v>16</v>
      </c>
      <c r="M16399" s="1" t="s">
        <v>16</v>
      </c>
      <c r="N16399" s="1" t="s">
        <v>16</v>
      </c>
      <c r="O16399" s="1">
        <v>63.2</v>
      </c>
      <c r="P16399" s="1">
        <v>1.0</v>
      </c>
    </row>
    <row r="16400">
      <c r="A16400" s="1" t="s">
        <v>29</v>
      </c>
      <c r="B16400" s="1" t="s">
        <v>19362</v>
      </c>
      <c r="C16400" s="2" t="s">
        <v>19292</v>
      </c>
      <c r="D16400" s="1" t="s">
        <v>19</v>
      </c>
      <c r="E16400" s="3" t="str">
        <f t="shared" ref="E16400:E16404" si="854">HYPERLINK("https://fyndiq.se/produkt/2477583187264ece/", "2-Pack Samsung S20 - 9H Härdat Glass - Top Kvalitet")</f>
        <v>2-Pack Samsung S20 - 9H Härdat Glass - Top Kvalitet</v>
      </c>
      <c r="F16400" s="1" t="s">
        <v>124</v>
      </c>
      <c r="G16400" s="1" t="s">
        <v>125</v>
      </c>
      <c r="H16400" s="1" t="s">
        <v>126</v>
      </c>
      <c r="I16400" s="1" t="s">
        <v>16</v>
      </c>
      <c r="J16400" s="1" t="s">
        <v>23</v>
      </c>
      <c r="K16400" s="1" t="s">
        <v>16</v>
      </c>
      <c r="L16400" s="1" t="s">
        <v>16</v>
      </c>
      <c r="M16400" s="1" t="s">
        <v>16</v>
      </c>
      <c r="N16400" s="1" t="s">
        <v>16</v>
      </c>
      <c r="O16400" s="1">
        <v>71.2</v>
      </c>
      <c r="P16400" s="1">
        <v>1.0</v>
      </c>
    </row>
    <row r="16401">
      <c r="A16401" s="1" t="s">
        <v>29</v>
      </c>
      <c r="B16401" s="1" t="s">
        <v>19363</v>
      </c>
      <c r="C16401" s="2" t="s">
        <v>19292</v>
      </c>
      <c r="D16401" s="1" t="s">
        <v>19</v>
      </c>
      <c r="E16401" s="3" t="str">
        <f t="shared" si="854"/>
        <v>2-Pack Samsung S20 - 9H Härdat Glass - Top Kvalitet</v>
      </c>
      <c r="F16401" s="1" t="s">
        <v>124</v>
      </c>
      <c r="G16401" s="1" t="s">
        <v>125</v>
      </c>
      <c r="H16401" s="1" t="s">
        <v>126</v>
      </c>
      <c r="I16401" s="1" t="s">
        <v>16</v>
      </c>
      <c r="J16401" s="1" t="s">
        <v>23</v>
      </c>
      <c r="K16401" s="1" t="s">
        <v>16</v>
      </c>
      <c r="L16401" s="1" t="s">
        <v>16</v>
      </c>
      <c r="M16401" s="1" t="s">
        <v>16</v>
      </c>
      <c r="N16401" s="1" t="s">
        <v>16</v>
      </c>
      <c r="O16401" s="1">
        <v>71.2</v>
      </c>
      <c r="P16401" s="1">
        <v>1.0</v>
      </c>
    </row>
    <row r="16402">
      <c r="A16402" s="1" t="s">
        <v>29</v>
      </c>
      <c r="B16402" s="1" t="s">
        <v>19364</v>
      </c>
      <c r="C16402" s="2" t="s">
        <v>19292</v>
      </c>
      <c r="D16402" s="1" t="s">
        <v>19</v>
      </c>
      <c r="E16402" s="3" t="str">
        <f t="shared" si="854"/>
        <v>2-Pack Samsung S20 - 9H Härdat Glass - Top Kvalitet</v>
      </c>
      <c r="F16402" s="1" t="s">
        <v>124</v>
      </c>
      <c r="G16402" s="1" t="s">
        <v>125</v>
      </c>
      <c r="H16402" s="1" t="s">
        <v>126</v>
      </c>
      <c r="I16402" s="1" t="s">
        <v>16</v>
      </c>
      <c r="J16402" s="1" t="s">
        <v>23</v>
      </c>
      <c r="K16402" s="1" t="s">
        <v>16</v>
      </c>
      <c r="L16402" s="1" t="s">
        <v>16</v>
      </c>
      <c r="M16402" s="1" t="s">
        <v>16</v>
      </c>
      <c r="N16402" s="1" t="s">
        <v>16</v>
      </c>
      <c r="O16402" s="1">
        <v>71.2</v>
      </c>
      <c r="P16402" s="1">
        <v>1.0</v>
      </c>
    </row>
    <row r="16403">
      <c r="A16403" s="1" t="s">
        <v>29</v>
      </c>
      <c r="B16403" s="1" t="s">
        <v>19365</v>
      </c>
      <c r="C16403" s="2" t="s">
        <v>19292</v>
      </c>
      <c r="D16403" s="1" t="s">
        <v>19</v>
      </c>
      <c r="E16403" s="3" t="str">
        <f t="shared" si="854"/>
        <v>2-Pack Samsung S20 - 9H Härdat Glass - Top Kvalitet</v>
      </c>
      <c r="F16403" s="1" t="s">
        <v>124</v>
      </c>
      <c r="G16403" s="1" t="s">
        <v>125</v>
      </c>
      <c r="H16403" s="1" t="s">
        <v>126</v>
      </c>
      <c r="I16403" s="1" t="s">
        <v>16</v>
      </c>
      <c r="J16403" s="1" t="s">
        <v>23</v>
      </c>
      <c r="K16403" s="1" t="s">
        <v>16</v>
      </c>
      <c r="L16403" s="1" t="s">
        <v>16</v>
      </c>
      <c r="M16403" s="1" t="s">
        <v>16</v>
      </c>
      <c r="N16403" s="1" t="s">
        <v>16</v>
      </c>
      <c r="O16403" s="1">
        <v>71.2</v>
      </c>
      <c r="P16403" s="1">
        <v>1.0</v>
      </c>
    </row>
    <row r="16404">
      <c r="A16404" s="1" t="s">
        <v>29</v>
      </c>
      <c r="B16404" s="1" t="s">
        <v>19366</v>
      </c>
      <c r="C16404" s="2" t="s">
        <v>19292</v>
      </c>
      <c r="D16404" s="1" t="s">
        <v>19</v>
      </c>
      <c r="E16404" s="3" t="str">
        <f t="shared" si="854"/>
        <v>2-Pack Samsung S20 - 9H Härdat Glass - Top Kvalitet</v>
      </c>
      <c r="F16404" s="1" t="s">
        <v>124</v>
      </c>
      <c r="G16404" s="1" t="s">
        <v>125</v>
      </c>
      <c r="H16404" s="1" t="s">
        <v>126</v>
      </c>
      <c r="I16404" s="1" t="s">
        <v>16</v>
      </c>
      <c r="J16404" s="1" t="s">
        <v>23</v>
      </c>
      <c r="K16404" s="1" t="s">
        <v>16</v>
      </c>
      <c r="L16404" s="1" t="s">
        <v>16</v>
      </c>
      <c r="M16404" s="1" t="s">
        <v>16</v>
      </c>
      <c r="N16404" s="1" t="s">
        <v>16</v>
      </c>
      <c r="O16404" s="1">
        <v>71.2</v>
      </c>
      <c r="P16404" s="1">
        <v>1.0</v>
      </c>
    </row>
    <row r="16405">
      <c r="A16405" s="1" t="s">
        <v>29</v>
      </c>
      <c r="B16405" s="1" t="s">
        <v>19367</v>
      </c>
      <c r="C16405" s="2" t="s">
        <v>19292</v>
      </c>
      <c r="D16405" s="1" t="s">
        <v>19</v>
      </c>
      <c r="E1640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405" s="1" t="s">
        <v>709</v>
      </c>
      <c r="G16405" s="1" t="s">
        <v>710</v>
      </c>
      <c r="H16405" s="1" t="s">
        <v>711</v>
      </c>
      <c r="I16405" s="1" t="s">
        <v>16</v>
      </c>
      <c r="J16405" s="1" t="s">
        <v>23</v>
      </c>
      <c r="K16405" s="1" t="s">
        <v>16</v>
      </c>
      <c r="L16405" s="1" t="s">
        <v>16</v>
      </c>
      <c r="M16405" s="1" t="s">
        <v>16</v>
      </c>
      <c r="N16405" s="1" t="s">
        <v>16</v>
      </c>
      <c r="O16405" s="1">
        <v>63.2</v>
      </c>
      <c r="P16405" s="1">
        <v>1.0</v>
      </c>
    </row>
    <row r="16406">
      <c r="A16406" s="1" t="s">
        <v>29</v>
      </c>
      <c r="B16406" s="1" t="s">
        <v>19368</v>
      </c>
      <c r="C16406" s="2" t="s">
        <v>19292</v>
      </c>
      <c r="D16406" s="1" t="s">
        <v>19</v>
      </c>
      <c r="E16406" s="3" t="str">
        <f>HYPERLINK("https://fyndiq.se/produkt/2030c5450cfb4338/", "2 Pack Huawei P30 Pro - Härdat glas 9H – 3D Super kvalitet")</f>
        <v>2 Pack Huawei P30 Pro - Härdat glas 9H – 3D Super kvalitet</v>
      </c>
      <c r="F16406" s="1" t="s">
        <v>1091</v>
      </c>
      <c r="G16406" s="1" t="s">
        <v>1092</v>
      </c>
      <c r="H16406" s="1" t="s">
        <v>1093</v>
      </c>
      <c r="I16406" s="1" t="s">
        <v>16</v>
      </c>
      <c r="J16406" s="1" t="s">
        <v>23</v>
      </c>
      <c r="K16406" s="1" t="s">
        <v>16</v>
      </c>
      <c r="L16406" s="1" t="s">
        <v>16</v>
      </c>
      <c r="M16406" s="1" t="s">
        <v>16</v>
      </c>
      <c r="N16406" s="1" t="s">
        <v>16</v>
      </c>
      <c r="O16406" s="1">
        <v>71.2</v>
      </c>
      <c r="P16406" s="1">
        <v>1.0</v>
      </c>
    </row>
    <row r="16407">
      <c r="A16407" s="1" t="s">
        <v>29</v>
      </c>
      <c r="B16407" s="1" t="s">
        <v>19369</v>
      </c>
      <c r="C16407" s="2" t="s">
        <v>19292</v>
      </c>
      <c r="D16407" s="1" t="s">
        <v>19</v>
      </c>
      <c r="E16407" s="3" t="str">
        <f t="shared" ref="E16407:E16408" si="855">HYPERLINK("https://fyndiq.se/produkt/08d44de1ca3946df/", "2-Pack Samsung Galaxy S10 - Härdat Glas 9H – 3D Skärmskydd - Super kvalitet")</f>
        <v>2-Pack Samsung Galaxy S10 - Härdat Glas 9H – 3D Skärmskydd - Super kvalitet</v>
      </c>
      <c r="F16407" s="1" t="s">
        <v>729</v>
      </c>
      <c r="G16407" s="1" t="s">
        <v>730</v>
      </c>
      <c r="H16407" s="1" t="s">
        <v>731</v>
      </c>
      <c r="I16407" s="1" t="s">
        <v>16</v>
      </c>
      <c r="J16407" s="1" t="s">
        <v>23</v>
      </c>
      <c r="K16407" s="1" t="s">
        <v>16</v>
      </c>
      <c r="L16407" s="1" t="s">
        <v>16</v>
      </c>
      <c r="M16407" s="1" t="s">
        <v>16</v>
      </c>
      <c r="N16407" s="1" t="s">
        <v>16</v>
      </c>
      <c r="O16407" s="1">
        <v>63.2</v>
      </c>
      <c r="P16407" s="1">
        <v>1.0</v>
      </c>
    </row>
    <row r="16408">
      <c r="A16408" s="1" t="s">
        <v>29</v>
      </c>
      <c r="B16408" s="1" t="s">
        <v>19370</v>
      </c>
      <c r="C16408" s="2" t="s">
        <v>19292</v>
      </c>
      <c r="D16408" s="1" t="s">
        <v>19</v>
      </c>
      <c r="E16408" s="3" t="str">
        <f t="shared" si="855"/>
        <v>2-Pack Samsung Galaxy S10 - Härdat Glas 9H – 3D Skärmskydd - Super kvalitet</v>
      </c>
      <c r="F16408" s="1" t="s">
        <v>729</v>
      </c>
      <c r="G16408" s="1" t="s">
        <v>730</v>
      </c>
      <c r="H16408" s="1" t="s">
        <v>731</v>
      </c>
      <c r="I16408" s="1" t="s">
        <v>16</v>
      </c>
      <c r="J16408" s="1" t="s">
        <v>23</v>
      </c>
      <c r="K16408" s="1" t="s">
        <v>16</v>
      </c>
      <c r="L16408" s="1" t="s">
        <v>16</v>
      </c>
      <c r="M16408" s="1" t="s">
        <v>16</v>
      </c>
      <c r="N16408" s="1" t="s">
        <v>16</v>
      </c>
      <c r="O16408" s="1">
        <v>63.2</v>
      </c>
      <c r="P16408" s="1">
        <v>1.0</v>
      </c>
    </row>
    <row r="16409">
      <c r="A16409" s="1" t="s">
        <v>29</v>
      </c>
      <c r="B16409" s="1" t="s">
        <v>19371</v>
      </c>
      <c r="C16409" s="2" t="s">
        <v>19292</v>
      </c>
      <c r="D16409" s="1" t="s">
        <v>19</v>
      </c>
      <c r="E16409" s="3" t="str">
        <f>HYPERLINK("https://fyndiq.se/produkt/0b0a4498022e4979/", "2-Pack Samsung Galaxy A12 - Härdat Glas 9H - Super Kvalitet 3D")</f>
        <v>2-Pack Samsung Galaxy A12 - Härdat Glas 9H - Super Kvalitet 3D</v>
      </c>
      <c r="F16409" s="1" t="s">
        <v>683</v>
      </c>
      <c r="G16409" s="1" t="s">
        <v>684</v>
      </c>
      <c r="H16409" s="1" t="s">
        <v>685</v>
      </c>
      <c r="I16409" s="1" t="s">
        <v>16</v>
      </c>
      <c r="J16409" s="1" t="s">
        <v>23</v>
      </c>
      <c r="K16409" s="1" t="s">
        <v>16</v>
      </c>
      <c r="L16409" s="1" t="s">
        <v>16</v>
      </c>
      <c r="M16409" s="1" t="s">
        <v>16</v>
      </c>
      <c r="N16409" s="1" t="s">
        <v>16</v>
      </c>
      <c r="O16409" s="1">
        <v>63.2</v>
      </c>
      <c r="P16409" s="1">
        <v>1.0</v>
      </c>
    </row>
    <row r="16410">
      <c r="A16410" s="1" t="s">
        <v>29</v>
      </c>
      <c r="B16410" s="1" t="s">
        <v>19372</v>
      </c>
      <c r="C16410" s="2" t="s">
        <v>19292</v>
      </c>
      <c r="D16410" s="1" t="s">
        <v>19</v>
      </c>
      <c r="E16410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6410" s="1" t="s">
        <v>4809</v>
      </c>
      <c r="G16410" s="1" t="s">
        <v>4810</v>
      </c>
      <c r="H16410" s="1" t="s">
        <v>4811</v>
      </c>
      <c r="I16410" s="1" t="s">
        <v>16</v>
      </c>
      <c r="J16410" s="1" t="s">
        <v>23</v>
      </c>
      <c r="K16410" s="1" t="s">
        <v>16</v>
      </c>
      <c r="L16410" s="1" t="s">
        <v>16</v>
      </c>
      <c r="M16410" s="1" t="s">
        <v>16</v>
      </c>
      <c r="N16410" s="1" t="s">
        <v>16</v>
      </c>
      <c r="O16410" s="1">
        <v>63.2</v>
      </c>
      <c r="P16410" s="1">
        <v>1.0</v>
      </c>
    </row>
    <row r="16411">
      <c r="A16411" s="1" t="s">
        <v>29</v>
      </c>
      <c r="B16411" s="1" t="s">
        <v>19373</v>
      </c>
      <c r="C16411" s="2" t="s">
        <v>19292</v>
      </c>
      <c r="D16411" s="1" t="s">
        <v>19</v>
      </c>
      <c r="E16411" s="3" t="str">
        <f>HYPERLINK("https://fyndiq.se/produkt/8e9d4076ca854788/", "Skärmskydd Samsung Galaxy Note 10 Plus, härdat glas hög kvalitet")</f>
        <v>Skärmskydd Samsung Galaxy Note 10 Plus, härdat glas hög kvalitet</v>
      </c>
      <c r="F16411" s="1" t="s">
        <v>10445</v>
      </c>
      <c r="G16411" s="1" t="s">
        <v>10446</v>
      </c>
      <c r="H16411" s="1" t="s">
        <v>10447</v>
      </c>
      <c r="I16411" s="1" t="s">
        <v>16</v>
      </c>
      <c r="J16411" s="1" t="s">
        <v>23</v>
      </c>
      <c r="K16411" s="1" t="s">
        <v>16</v>
      </c>
      <c r="L16411" s="1" t="s">
        <v>16</v>
      </c>
      <c r="M16411" s="1" t="s">
        <v>16</v>
      </c>
      <c r="N16411" s="1" t="s">
        <v>16</v>
      </c>
      <c r="O16411" s="1">
        <v>55.2</v>
      </c>
      <c r="P16411" s="1">
        <v>1.0</v>
      </c>
    </row>
    <row r="16412">
      <c r="A16412" s="1" t="s">
        <v>29</v>
      </c>
      <c r="B16412" s="1" t="s">
        <v>19374</v>
      </c>
      <c r="C16412" s="2" t="s">
        <v>19292</v>
      </c>
      <c r="D16412" s="1" t="s">
        <v>19</v>
      </c>
      <c r="E16412" s="3" t="str">
        <f>HYPERLINK("https://fyndiq.se/produkt/99dc0916cd7a4f5a/", "2-Pack Samsung S21 5G Skärmskydd - Härdat Glas 9H - Super kvalitet 3D")</f>
        <v>2-Pack Samsung S21 5G Skärmskydd - Härdat Glas 9H - Super kvalitet 3D</v>
      </c>
      <c r="F16412" s="1" t="s">
        <v>1536</v>
      </c>
      <c r="G16412" s="1" t="s">
        <v>1537</v>
      </c>
      <c r="H16412" s="1" t="s">
        <v>1538</v>
      </c>
      <c r="I16412" s="1" t="s">
        <v>16</v>
      </c>
      <c r="J16412" s="1" t="s">
        <v>23</v>
      </c>
      <c r="K16412" s="1" t="s">
        <v>16</v>
      </c>
      <c r="L16412" s="1" t="s">
        <v>16</v>
      </c>
      <c r="M16412" s="1" t="s">
        <v>16</v>
      </c>
      <c r="N16412" s="1" t="s">
        <v>16</v>
      </c>
      <c r="O16412" s="1">
        <v>63.2</v>
      </c>
      <c r="P16412" s="1">
        <v>1.0</v>
      </c>
    </row>
    <row r="16413">
      <c r="A16413" s="1" t="s">
        <v>29</v>
      </c>
      <c r="B16413" s="1" t="s">
        <v>19375</v>
      </c>
      <c r="C16413" s="2" t="s">
        <v>19292</v>
      </c>
      <c r="D16413" s="1" t="s">
        <v>19</v>
      </c>
      <c r="E16413" s="3" t="str">
        <f>HYPERLINK("https://fyndiq.se/produkt/2477583187264ece/", "2-Pack Samsung S20 - 9H Härdat Glass - Top Kvalitet")</f>
        <v>2-Pack Samsung S20 - 9H Härdat Glass - Top Kvalitet</v>
      </c>
      <c r="F16413" s="1" t="s">
        <v>124</v>
      </c>
      <c r="G16413" s="1" t="s">
        <v>125</v>
      </c>
      <c r="H16413" s="1" t="s">
        <v>126</v>
      </c>
      <c r="I16413" s="1" t="s">
        <v>16</v>
      </c>
      <c r="J16413" s="1" t="s">
        <v>23</v>
      </c>
      <c r="K16413" s="1" t="s">
        <v>16</v>
      </c>
      <c r="L16413" s="1" t="s">
        <v>16</v>
      </c>
      <c r="M16413" s="1" t="s">
        <v>16</v>
      </c>
      <c r="N16413" s="1" t="s">
        <v>16</v>
      </c>
      <c r="O16413" s="1">
        <v>71.2</v>
      </c>
      <c r="P16413" s="1">
        <v>1.0</v>
      </c>
    </row>
    <row r="16414">
      <c r="A16414" s="1" t="s">
        <v>29</v>
      </c>
      <c r="B16414" s="1" t="s">
        <v>19376</v>
      </c>
      <c r="C16414" s="2" t="s">
        <v>19292</v>
      </c>
      <c r="D16414" s="1" t="s">
        <v>19</v>
      </c>
      <c r="E16414" s="3" t="str">
        <f t="shared" ref="E16414:E16415" si="856">HYPERLINK("https://fyndiq.se/produkt/6bc9efdb9e0f44ed/", "2-Pack Google Pixel 7 Pro - Härdat Glas 9H - Super kvalitet 3D")</f>
        <v>2-Pack Google Pixel 7 Pro - Härdat Glas 9H - Super kvalitet 3D</v>
      </c>
      <c r="F16414" s="1" t="s">
        <v>424</v>
      </c>
      <c r="G16414" s="1" t="s">
        <v>425</v>
      </c>
      <c r="H16414" s="1" t="s">
        <v>426</v>
      </c>
      <c r="I16414" s="1" t="s">
        <v>16</v>
      </c>
      <c r="J16414" s="1" t="s">
        <v>23</v>
      </c>
      <c r="K16414" s="1" t="s">
        <v>16</v>
      </c>
      <c r="L16414" s="1" t="s">
        <v>16</v>
      </c>
      <c r="M16414" s="1" t="s">
        <v>16</v>
      </c>
      <c r="N16414" s="1" t="s">
        <v>16</v>
      </c>
      <c r="O16414" s="1">
        <v>79.2</v>
      </c>
      <c r="P16414" s="1">
        <v>1.0</v>
      </c>
    </row>
    <row r="16415">
      <c r="A16415" s="1" t="s">
        <v>29</v>
      </c>
      <c r="B16415" s="1" t="s">
        <v>19377</v>
      </c>
      <c r="C16415" s="2" t="s">
        <v>19292</v>
      </c>
      <c r="D16415" s="1" t="s">
        <v>19</v>
      </c>
      <c r="E16415" s="3" t="str">
        <f t="shared" si="856"/>
        <v>2-Pack Google Pixel 7 Pro - Härdat Glas 9H - Super kvalitet 3D</v>
      </c>
      <c r="F16415" s="1" t="s">
        <v>424</v>
      </c>
      <c r="G16415" s="1" t="s">
        <v>425</v>
      </c>
      <c r="H16415" s="1" t="s">
        <v>426</v>
      </c>
      <c r="I16415" s="1" t="s">
        <v>16</v>
      </c>
      <c r="J16415" s="1" t="s">
        <v>23</v>
      </c>
      <c r="K16415" s="1" t="s">
        <v>16</v>
      </c>
      <c r="L16415" s="1" t="s">
        <v>16</v>
      </c>
      <c r="M16415" s="1" t="s">
        <v>16</v>
      </c>
      <c r="N16415" s="1" t="s">
        <v>16</v>
      </c>
      <c r="O16415" s="1">
        <v>79.2</v>
      </c>
      <c r="P16415" s="1">
        <v>1.0</v>
      </c>
    </row>
    <row r="16416">
      <c r="A16416" s="1" t="s">
        <v>29</v>
      </c>
      <c r="B16416" s="1" t="s">
        <v>19378</v>
      </c>
      <c r="C16416" s="2" t="s">
        <v>19292</v>
      </c>
      <c r="D16416" s="1" t="s">
        <v>19</v>
      </c>
      <c r="E16416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6416" s="1" t="s">
        <v>2115</v>
      </c>
      <c r="G16416" s="1" t="s">
        <v>2116</v>
      </c>
      <c r="H16416" s="1" t="s">
        <v>2117</v>
      </c>
      <c r="I16416" s="1" t="s">
        <v>16</v>
      </c>
      <c r="J16416" s="1" t="s">
        <v>23</v>
      </c>
      <c r="K16416" s="1" t="s">
        <v>16</v>
      </c>
      <c r="L16416" s="1" t="s">
        <v>16</v>
      </c>
      <c r="M16416" s="1" t="s">
        <v>16</v>
      </c>
      <c r="N16416" s="1" t="s">
        <v>16</v>
      </c>
      <c r="O16416" s="1">
        <v>87.2</v>
      </c>
      <c r="P16416" s="1">
        <v>1.0</v>
      </c>
    </row>
    <row r="16417">
      <c r="A16417" s="1" t="s">
        <v>29</v>
      </c>
      <c r="B16417" s="1" t="s">
        <v>19379</v>
      </c>
      <c r="C16417" s="2" t="s">
        <v>19292</v>
      </c>
      <c r="D16417" s="1" t="s">
        <v>19</v>
      </c>
      <c r="E1641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6417" s="1" t="s">
        <v>722</v>
      </c>
      <c r="G16417" s="1" t="s">
        <v>723</v>
      </c>
      <c r="H16417" s="1" t="s">
        <v>724</v>
      </c>
      <c r="I16417" s="1" t="s">
        <v>16</v>
      </c>
      <c r="J16417" s="1" t="s">
        <v>23</v>
      </c>
      <c r="K16417" s="1" t="s">
        <v>16</v>
      </c>
      <c r="L16417" s="1" t="s">
        <v>16</v>
      </c>
      <c r="M16417" s="1" t="s">
        <v>16</v>
      </c>
      <c r="N16417" s="1" t="s">
        <v>16</v>
      </c>
      <c r="O16417" s="1">
        <v>79.2</v>
      </c>
      <c r="P16417" s="1">
        <v>1.0</v>
      </c>
    </row>
    <row r="16418">
      <c r="A16418" s="1" t="s">
        <v>29</v>
      </c>
      <c r="B16418" s="1" t="s">
        <v>19380</v>
      </c>
      <c r="C16418" s="2" t="s">
        <v>19292</v>
      </c>
      <c r="D16418" s="1" t="s">
        <v>19</v>
      </c>
      <c r="E16418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418" s="1" t="s">
        <v>258</v>
      </c>
      <c r="G16418" s="1" t="s">
        <v>259</v>
      </c>
      <c r="H16418" s="1" t="s">
        <v>260</v>
      </c>
      <c r="I16418" s="1" t="s">
        <v>16</v>
      </c>
      <c r="J16418" s="1" t="s">
        <v>23</v>
      </c>
      <c r="K16418" s="1" t="s">
        <v>16</v>
      </c>
      <c r="L16418" s="1" t="s">
        <v>16</v>
      </c>
      <c r="M16418" s="1" t="s">
        <v>16</v>
      </c>
      <c r="N16418" s="1" t="s">
        <v>16</v>
      </c>
      <c r="O16418" s="1">
        <v>63.2</v>
      </c>
      <c r="P16418" s="1">
        <v>1.0</v>
      </c>
    </row>
    <row r="16419">
      <c r="A16419" s="1" t="s">
        <v>29</v>
      </c>
      <c r="B16419" s="1" t="s">
        <v>19381</v>
      </c>
      <c r="C16419" s="2" t="s">
        <v>19292</v>
      </c>
      <c r="D16419" s="1" t="s">
        <v>19</v>
      </c>
      <c r="E16419" s="3" t="str">
        <f t="shared" ref="E16419:E16420" si="857">HYPERLINK("https://fyndiq.se/produkt/c32b21dec9cf4091/", "2-Pack SAMSUNG S24 5G Skärmskydd - Härdat Glas 9H - Super kvalitet 3D")</f>
        <v>2-Pack SAMSUNG S24 5G Skärmskydd - Härdat Glas 9H - Super kvalitet 3D</v>
      </c>
      <c r="F16419" s="1" t="s">
        <v>157</v>
      </c>
      <c r="G16419" s="1" t="s">
        <v>158</v>
      </c>
      <c r="H16419" s="1" t="s">
        <v>159</v>
      </c>
      <c r="I16419" s="1" t="s">
        <v>16</v>
      </c>
      <c r="J16419" s="1" t="s">
        <v>23</v>
      </c>
      <c r="K16419" s="1" t="s">
        <v>16</v>
      </c>
      <c r="L16419" s="1" t="s">
        <v>16</v>
      </c>
      <c r="M16419" s="1" t="s">
        <v>16</v>
      </c>
      <c r="N16419" s="1" t="s">
        <v>16</v>
      </c>
      <c r="O16419" s="1">
        <v>71.2</v>
      </c>
      <c r="P16419" s="1">
        <v>1.0</v>
      </c>
    </row>
    <row r="16420">
      <c r="A16420" s="1" t="s">
        <v>29</v>
      </c>
      <c r="B16420" s="1" t="s">
        <v>19382</v>
      </c>
      <c r="C16420" s="2" t="s">
        <v>19292</v>
      </c>
      <c r="D16420" s="1" t="s">
        <v>19</v>
      </c>
      <c r="E16420" s="3" t="str">
        <f t="shared" si="857"/>
        <v>2-Pack SAMSUNG S24 5G Skärmskydd - Härdat Glas 9H - Super kvalitet 3D</v>
      </c>
      <c r="F16420" s="1" t="s">
        <v>157</v>
      </c>
      <c r="G16420" s="1" t="s">
        <v>158</v>
      </c>
      <c r="H16420" s="1" t="s">
        <v>159</v>
      </c>
      <c r="I16420" s="1" t="s">
        <v>16</v>
      </c>
      <c r="J16420" s="1" t="s">
        <v>23</v>
      </c>
      <c r="K16420" s="1" t="s">
        <v>16</v>
      </c>
      <c r="L16420" s="1" t="s">
        <v>16</v>
      </c>
      <c r="M16420" s="1" t="s">
        <v>16</v>
      </c>
      <c r="N16420" s="1" t="s">
        <v>16</v>
      </c>
      <c r="O16420" s="1">
        <v>71.2</v>
      </c>
      <c r="P16420" s="1">
        <v>2.0</v>
      </c>
    </row>
    <row r="16421">
      <c r="A16421" s="1" t="s">
        <v>29</v>
      </c>
      <c r="B16421" s="1" t="s">
        <v>19383</v>
      </c>
      <c r="C16421" s="2" t="s">
        <v>19292</v>
      </c>
      <c r="D16421" s="1" t="s">
        <v>19</v>
      </c>
      <c r="E16421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6421" s="1" t="s">
        <v>3720</v>
      </c>
      <c r="G16421" s="1" t="s">
        <v>3721</v>
      </c>
      <c r="H16421" s="1" t="s">
        <v>3722</v>
      </c>
      <c r="I16421" s="1" t="s">
        <v>16</v>
      </c>
      <c r="J16421" s="1" t="s">
        <v>23</v>
      </c>
      <c r="K16421" s="1" t="s">
        <v>16</v>
      </c>
      <c r="L16421" s="1" t="s">
        <v>16</v>
      </c>
      <c r="M16421" s="1" t="s">
        <v>16</v>
      </c>
      <c r="N16421" s="1" t="s">
        <v>16</v>
      </c>
      <c r="O16421" s="1">
        <v>87.2</v>
      </c>
      <c r="P16421" s="1">
        <v>1.0</v>
      </c>
    </row>
    <row r="16422">
      <c r="A16422" s="1" t="s">
        <v>29</v>
      </c>
      <c r="B16422" s="1" t="s">
        <v>19384</v>
      </c>
      <c r="C16422" s="2" t="s">
        <v>19292</v>
      </c>
      <c r="D16422" s="1" t="s">
        <v>19</v>
      </c>
      <c r="E16422" s="3" t="str">
        <f>HYPERLINK("https://fyndiq.se/produkt/e9fe6b45dad34f98/", "2-Pack Iphone X / XS / 11 PRO- 9H Härdat Glass - Top Kvalitet")</f>
        <v>2-Pack Iphone X / XS / 11 PRO- 9H Härdat Glass - Top Kvalitet</v>
      </c>
      <c r="F16422" s="1" t="s">
        <v>6168</v>
      </c>
      <c r="G16422" s="1" t="s">
        <v>6169</v>
      </c>
      <c r="H16422" s="1" t="s">
        <v>6170</v>
      </c>
      <c r="I16422" s="1" t="s">
        <v>16</v>
      </c>
      <c r="J16422" s="1" t="s">
        <v>23</v>
      </c>
      <c r="K16422" s="1" t="s">
        <v>16</v>
      </c>
      <c r="L16422" s="1" t="s">
        <v>16</v>
      </c>
      <c r="M16422" s="1" t="s">
        <v>16</v>
      </c>
      <c r="N16422" s="1" t="s">
        <v>16</v>
      </c>
      <c r="O16422" s="1">
        <v>47.2</v>
      </c>
      <c r="P16422" s="1">
        <v>1.0</v>
      </c>
    </row>
    <row r="16423">
      <c r="A16423" s="1" t="s">
        <v>29</v>
      </c>
      <c r="B16423" s="1" t="s">
        <v>19385</v>
      </c>
      <c r="C16423" s="2" t="s">
        <v>19292</v>
      </c>
      <c r="D16423" s="1" t="s">
        <v>19</v>
      </c>
      <c r="E16423" s="3" t="str">
        <f>HYPERLINK("https://fyndiq.se/produkt/6939cc996c2248e3/", "2-Pack OnePlus 6T - Härdat Glas 9H - Super kvalitet 3D Skärmskydd")</f>
        <v>2-Pack OnePlus 6T - Härdat Glas 9H - Super kvalitet 3D Skärmskydd</v>
      </c>
      <c r="F16423" s="1" t="s">
        <v>6204</v>
      </c>
      <c r="G16423" s="1" t="s">
        <v>6205</v>
      </c>
      <c r="H16423" s="1" t="s">
        <v>6206</v>
      </c>
      <c r="I16423" s="1" t="s">
        <v>16</v>
      </c>
      <c r="J16423" s="1" t="s">
        <v>23</v>
      </c>
      <c r="K16423" s="1" t="s">
        <v>16</v>
      </c>
      <c r="L16423" s="1" t="s">
        <v>16</v>
      </c>
      <c r="M16423" s="1" t="s">
        <v>16</v>
      </c>
      <c r="N16423" s="1" t="s">
        <v>16</v>
      </c>
      <c r="O16423" s="1">
        <v>63.2</v>
      </c>
      <c r="P16423" s="1">
        <v>1.0</v>
      </c>
    </row>
    <row r="16424">
      <c r="A16424" s="1" t="s">
        <v>29</v>
      </c>
      <c r="B16424" s="1" t="s">
        <v>19386</v>
      </c>
      <c r="C16424" s="2" t="s">
        <v>19292</v>
      </c>
      <c r="D16424" s="1" t="s">
        <v>19</v>
      </c>
      <c r="E16424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16424" s="1" t="s">
        <v>4540</v>
      </c>
      <c r="G16424" s="1" t="s">
        <v>4541</v>
      </c>
      <c r="H16424" s="1" t="s">
        <v>4542</v>
      </c>
      <c r="I16424" s="1" t="s">
        <v>16</v>
      </c>
      <c r="J16424" s="1" t="s">
        <v>23</v>
      </c>
      <c r="K16424" s="1" t="s">
        <v>16</v>
      </c>
      <c r="L16424" s="1" t="s">
        <v>16</v>
      </c>
      <c r="M16424" s="1" t="s">
        <v>16</v>
      </c>
      <c r="N16424" s="1" t="s">
        <v>16</v>
      </c>
      <c r="O16424" s="1">
        <v>63.2</v>
      </c>
      <c r="P16424" s="1">
        <v>1.0</v>
      </c>
    </row>
    <row r="16425">
      <c r="A16425" s="1" t="s">
        <v>29</v>
      </c>
      <c r="B16425" s="1" t="s">
        <v>19387</v>
      </c>
      <c r="C16425" s="2" t="s">
        <v>19292</v>
      </c>
      <c r="D16425" s="1" t="s">
        <v>19</v>
      </c>
      <c r="E16425" s="3" t="str">
        <f t="shared" ref="E16425:E16426" si="858">HYPERLINK("https://fyndiq.se/produkt/f7b16236096d401a/", "2-Pack Google Pixel 7A - Härdat glas 9H - Super kvalitet 3D Skärmskydd")</f>
        <v>2-Pack Google Pixel 7A - Härdat glas 9H - Super kvalitet 3D Skärmskydd</v>
      </c>
      <c r="F16425" s="1" t="s">
        <v>852</v>
      </c>
      <c r="G16425" s="1" t="s">
        <v>853</v>
      </c>
      <c r="H16425" s="1" t="s">
        <v>854</v>
      </c>
      <c r="I16425" s="1" t="s">
        <v>16</v>
      </c>
      <c r="J16425" s="1" t="s">
        <v>23</v>
      </c>
      <c r="K16425" s="1" t="s">
        <v>16</v>
      </c>
      <c r="L16425" s="1" t="s">
        <v>16</v>
      </c>
      <c r="M16425" s="1" t="s">
        <v>16</v>
      </c>
      <c r="N16425" s="1" t="s">
        <v>16</v>
      </c>
      <c r="O16425" s="1">
        <v>63.2</v>
      </c>
      <c r="P16425" s="1">
        <v>1.0</v>
      </c>
    </row>
    <row r="16426">
      <c r="A16426" s="1" t="s">
        <v>29</v>
      </c>
      <c r="B16426" s="1" t="s">
        <v>19388</v>
      </c>
      <c r="C16426" s="2" t="s">
        <v>19292</v>
      </c>
      <c r="D16426" s="1" t="s">
        <v>19</v>
      </c>
      <c r="E16426" s="3" t="str">
        <f t="shared" si="858"/>
        <v>2-Pack Google Pixel 7A - Härdat glas 9H - Super kvalitet 3D Skärmskydd</v>
      </c>
      <c r="F16426" s="1" t="s">
        <v>852</v>
      </c>
      <c r="G16426" s="1" t="s">
        <v>853</v>
      </c>
      <c r="H16426" s="1" t="s">
        <v>854</v>
      </c>
      <c r="I16426" s="1" t="s">
        <v>16</v>
      </c>
      <c r="J16426" s="1" t="s">
        <v>23</v>
      </c>
      <c r="K16426" s="1" t="s">
        <v>16</v>
      </c>
      <c r="L16426" s="1" t="s">
        <v>16</v>
      </c>
      <c r="M16426" s="1" t="s">
        <v>16</v>
      </c>
      <c r="N16426" s="1" t="s">
        <v>16</v>
      </c>
      <c r="O16426" s="1">
        <v>63.2</v>
      </c>
      <c r="P16426" s="1">
        <v>1.0</v>
      </c>
    </row>
    <row r="16427">
      <c r="A16427" s="1" t="s">
        <v>29</v>
      </c>
      <c r="B16427" s="1" t="s">
        <v>19389</v>
      </c>
      <c r="C16427" s="2" t="s">
        <v>19292</v>
      </c>
      <c r="D16427" s="1" t="s">
        <v>19</v>
      </c>
      <c r="E16427" s="3" t="str">
        <f>HYPERLINK("https://fyndiq.se/produkt/ac4c264f1c9a4420/", "Samsung Galaxy S20 5G - Härdat glas 9H-Super kvalitet 3D")</f>
        <v>Samsung Galaxy S20 5G - Härdat glas 9H-Super kvalitet 3D</v>
      </c>
      <c r="F16427" s="1" t="s">
        <v>937</v>
      </c>
      <c r="G16427" s="1" t="s">
        <v>938</v>
      </c>
      <c r="H16427" s="1" t="s">
        <v>939</v>
      </c>
      <c r="I16427" s="1" t="s">
        <v>16</v>
      </c>
      <c r="J16427" s="1" t="s">
        <v>23</v>
      </c>
      <c r="K16427" s="1" t="s">
        <v>16</v>
      </c>
      <c r="L16427" s="1" t="s">
        <v>16</v>
      </c>
      <c r="M16427" s="1" t="s">
        <v>16</v>
      </c>
      <c r="N16427" s="1" t="s">
        <v>16</v>
      </c>
      <c r="O16427" s="1">
        <v>63.2</v>
      </c>
      <c r="P16427" s="1">
        <v>1.0</v>
      </c>
    </row>
    <row r="16428">
      <c r="A16428" s="1" t="s">
        <v>29</v>
      </c>
      <c r="B16428" s="1" t="s">
        <v>19390</v>
      </c>
      <c r="C16428" s="2" t="s">
        <v>19292</v>
      </c>
      <c r="D16428" s="1" t="s">
        <v>19</v>
      </c>
      <c r="E16428" s="3" t="str">
        <f t="shared" ref="E16428:E16429" si="859">HYPERLINK("https://fyndiq.se/produkt/f7b16236096d401a/", "2-Pack Google Pixel 7A - Härdat glas 9H - Super kvalitet 3D Skärmskydd")</f>
        <v>2-Pack Google Pixel 7A - Härdat glas 9H - Super kvalitet 3D Skärmskydd</v>
      </c>
      <c r="F16428" s="1" t="s">
        <v>852</v>
      </c>
      <c r="G16428" s="1" t="s">
        <v>853</v>
      </c>
      <c r="H16428" s="1" t="s">
        <v>854</v>
      </c>
      <c r="I16428" s="1" t="s">
        <v>16</v>
      </c>
      <c r="J16428" s="1" t="s">
        <v>23</v>
      </c>
      <c r="K16428" s="1" t="s">
        <v>16</v>
      </c>
      <c r="L16428" s="1" t="s">
        <v>16</v>
      </c>
      <c r="M16428" s="1" t="s">
        <v>16</v>
      </c>
      <c r="N16428" s="1" t="s">
        <v>16</v>
      </c>
      <c r="O16428" s="1">
        <v>63.2</v>
      </c>
      <c r="P16428" s="1">
        <v>1.0</v>
      </c>
    </row>
    <row r="16429">
      <c r="A16429" s="1" t="s">
        <v>29</v>
      </c>
      <c r="B16429" s="1" t="s">
        <v>19391</v>
      </c>
      <c r="C16429" s="2" t="s">
        <v>19292</v>
      </c>
      <c r="D16429" s="1" t="s">
        <v>19</v>
      </c>
      <c r="E16429" s="3" t="str">
        <f t="shared" si="859"/>
        <v>2-Pack Google Pixel 7A - Härdat glas 9H - Super kvalitet 3D Skärmskydd</v>
      </c>
      <c r="F16429" s="1" t="s">
        <v>852</v>
      </c>
      <c r="G16429" s="1" t="s">
        <v>853</v>
      </c>
      <c r="H16429" s="1" t="s">
        <v>854</v>
      </c>
      <c r="I16429" s="1" t="s">
        <v>16</v>
      </c>
      <c r="J16429" s="1" t="s">
        <v>23</v>
      </c>
      <c r="K16429" s="1" t="s">
        <v>16</v>
      </c>
      <c r="L16429" s="1" t="s">
        <v>16</v>
      </c>
      <c r="M16429" s="1" t="s">
        <v>16</v>
      </c>
      <c r="N16429" s="1" t="s">
        <v>16</v>
      </c>
      <c r="O16429" s="1">
        <v>63.2</v>
      </c>
      <c r="P16429" s="1">
        <v>1.0</v>
      </c>
    </row>
    <row r="16430">
      <c r="A16430" s="1" t="s">
        <v>29</v>
      </c>
      <c r="B16430" s="1" t="s">
        <v>19392</v>
      </c>
      <c r="C16430" s="2" t="s">
        <v>19292</v>
      </c>
      <c r="D16430" s="1" t="s">
        <v>19</v>
      </c>
      <c r="E16430" s="3" t="str">
        <f>HYPERLINK("https://fyndiq.se/produkt/1212a26581db437f/", "2-Pack XIAOMI 13T PRO Skärmskydd - Härdat Glas 9H - Super kvalitet 3D")</f>
        <v>2-Pack XIAOMI 13T PRO Skärmskydd - Härdat Glas 9H - Super kvalitet 3D</v>
      </c>
      <c r="F16430" s="1" t="s">
        <v>10372</v>
      </c>
      <c r="G16430" s="1" t="s">
        <v>10373</v>
      </c>
      <c r="H16430" s="1" t="s">
        <v>10374</v>
      </c>
      <c r="I16430" s="1" t="s">
        <v>16</v>
      </c>
      <c r="J16430" s="1" t="s">
        <v>23</v>
      </c>
      <c r="K16430" s="1" t="s">
        <v>16</v>
      </c>
      <c r="L16430" s="1" t="s">
        <v>16</v>
      </c>
      <c r="M16430" s="1" t="s">
        <v>16</v>
      </c>
      <c r="N16430" s="1" t="s">
        <v>16</v>
      </c>
      <c r="O16430" s="1">
        <v>63.2</v>
      </c>
      <c r="P16430" s="1">
        <v>1.0</v>
      </c>
    </row>
    <row r="16431">
      <c r="A16431" s="1" t="s">
        <v>29</v>
      </c>
      <c r="B16431" s="1" t="s">
        <v>19393</v>
      </c>
      <c r="C16431" s="2" t="s">
        <v>19292</v>
      </c>
      <c r="D16431" s="1" t="s">
        <v>19</v>
      </c>
      <c r="E16431" s="3" t="str">
        <f>HYPERLINK("https://fyndiq.se/produkt/ba1f4d43e8c245d5/", "2-Pack Motorola Moto G50 - Härdat Glas 9H - Super kvalitet 3D")</f>
        <v>2-Pack Motorola Moto G50 - Härdat Glas 9H - Super kvalitet 3D</v>
      </c>
      <c r="F16431" s="1" t="s">
        <v>2257</v>
      </c>
      <c r="G16431" s="1" t="s">
        <v>2258</v>
      </c>
      <c r="H16431" s="1" t="s">
        <v>2259</v>
      </c>
      <c r="I16431" s="1" t="s">
        <v>16</v>
      </c>
      <c r="J16431" s="1" t="s">
        <v>23</v>
      </c>
      <c r="K16431" s="1" t="s">
        <v>16</v>
      </c>
      <c r="L16431" s="1" t="s">
        <v>16</v>
      </c>
      <c r="M16431" s="1" t="s">
        <v>16</v>
      </c>
      <c r="N16431" s="1" t="s">
        <v>16</v>
      </c>
      <c r="O16431" s="1">
        <v>63.2</v>
      </c>
      <c r="P16431" s="1">
        <v>1.0</v>
      </c>
    </row>
    <row r="16432">
      <c r="A16432" s="1" t="s">
        <v>29</v>
      </c>
      <c r="B16432" s="1" t="s">
        <v>19394</v>
      </c>
      <c r="C16432" s="2" t="s">
        <v>19292</v>
      </c>
      <c r="D16432" s="1" t="s">
        <v>19</v>
      </c>
      <c r="E16432" s="3" t="str">
        <f>HYPERLINK("https://fyndiq.se/produkt/ac4c264f1c9a4420/", "Samsung Galaxy S20 5G - Härdat glas 9H-Super kvalitet 3D")</f>
        <v>Samsung Galaxy S20 5G - Härdat glas 9H-Super kvalitet 3D</v>
      </c>
      <c r="F16432" s="1" t="s">
        <v>937</v>
      </c>
      <c r="G16432" s="1" t="s">
        <v>938</v>
      </c>
      <c r="H16432" s="1" t="s">
        <v>939</v>
      </c>
      <c r="I16432" s="1" t="s">
        <v>16</v>
      </c>
      <c r="J16432" s="1" t="s">
        <v>23</v>
      </c>
      <c r="K16432" s="1" t="s">
        <v>16</v>
      </c>
      <c r="L16432" s="1" t="s">
        <v>16</v>
      </c>
      <c r="M16432" s="1" t="s">
        <v>16</v>
      </c>
      <c r="N16432" s="1" t="s">
        <v>16</v>
      </c>
      <c r="O16432" s="1">
        <v>63.2</v>
      </c>
      <c r="P16432" s="1">
        <v>1.0</v>
      </c>
    </row>
    <row r="16433">
      <c r="A16433" s="1" t="s">
        <v>29</v>
      </c>
      <c r="B16433" s="1" t="s">
        <v>19395</v>
      </c>
      <c r="C16433" s="2" t="s">
        <v>19292</v>
      </c>
      <c r="D16433" s="1" t="s">
        <v>19</v>
      </c>
      <c r="E16433" s="3" t="str">
        <f>HYPERLINK("https://fyndiq.se/produkt/6758100e2782433a/", "2-Pack iPhone 12 Pro - Härdat Glas 9H - Super Kvalitet 3D")</f>
        <v>2-Pack iPhone 12 Pro - Härdat Glas 9H - Super Kvalitet 3D</v>
      </c>
      <c r="F16433" s="1" t="s">
        <v>3185</v>
      </c>
      <c r="G16433" s="1" t="s">
        <v>3186</v>
      </c>
      <c r="H16433" s="1" t="s">
        <v>3187</v>
      </c>
      <c r="I16433" s="1" t="s">
        <v>16</v>
      </c>
      <c r="J16433" s="1" t="s">
        <v>23</v>
      </c>
      <c r="K16433" s="1" t="s">
        <v>16</v>
      </c>
      <c r="L16433" s="1" t="s">
        <v>16</v>
      </c>
      <c r="M16433" s="1" t="s">
        <v>16</v>
      </c>
      <c r="N16433" s="1" t="s">
        <v>16</v>
      </c>
      <c r="O16433" s="1">
        <v>47.2</v>
      </c>
      <c r="P16433" s="1">
        <v>1.0</v>
      </c>
    </row>
    <row r="16434">
      <c r="A16434" s="1" t="s">
        <v>29</v>
      </c>
      <c r="B16434" s="1" t="s">
        <v>19396</v>
      </c>
      <c r="C16434" s="2" t="s">
        <v>19292</v>
      </c>
      <c r="D16434" s="1" t="s">
        <v>19</v>
      </c>
      <c r="E16434" s="3" t="str">
        <f>HYPERLINK("https://fyndiq.se/produkt/c64bbbf107e34309/", "2-Pack Huawei P30 - Härdat glas 9H – 3D Super kvalitet")</f>
        <v>2-Pack Huawei P30 - Härdat glas 9H – 3D Super kvalitet</v>
      </c>
      <c r="F16434" s="1" t="s">
        <v>845</v>
      </c>
      <c r="G16434" s="1" t="s">
        <v>846</v>
      </c>
      <c r="H16434" s="1" t="s">
        <v>847</v>
      </c>
      <c r="I16434" s="1" t="s">
        <v>16</v>
      </c>
      <c r="J16434" s="1" t="s">
        <v>23</v>
      </c>
      <c r="K16434" s="1" t="s">
        <v>16</v>
      </c>
      <c r="L16434" s="1" t="s">
        <v>16</v>
      </c>
      <c r="M16434" s="1" t="s">
        <v>16</v>
      </c>
      <c r="N16434" s="1" t="s">
        <v>16</v>
      </c>
      <c r="O16434" s="1">
        <v>63.2</v>
      </c>
      <c r="P16434" s="1">
        <v>1.0</v>
      </c>
    </row>
    <row r="16435">
      <c r="A16435" s="1" t="s">
        <v>29</v>
      </c>
      <c r="B16435" s="1" t="s">
        <v>19397</v>
      </c>
      <c r="C16435" s="2" t="s">
        <v>19292</v>
      </c>
      <c r="D16435" s="1" t="s">
        <v>19</v>
      </c>
      <c r="E1643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6435" s="1" t="s">
        <v>614</v>
      </c>
      <c r="G16435" s="1" t="s">
        <v>615</v>
      </c>
      <c r="H16435" s="1" t="s">
        <v>616</v>
      </c>
      <c r="I16435" s="1" t="s">
        <v>16</v>
      </c>
      <c r="J16435" s="1" t="s">
        <v>23</v>
      </c>
      <c r="K16435" s="1" t="s">
        <v>16</v>
      </c>
      <c r="L16435" s="1" t="s">
        <v>16</v>
      </c>
      <c r="M16435" s="1" t="s">
        <v>16</v>
      </c>
      <c r="N16435" s="1" t="s">
        <v>16</v>
      </c>
      <c r="O16435" s="1">
        <v>79.2</v>
      </c>
      <c r="P16435" s="1">
        <v>1.0</v>
      </c>
    </row>
    <row r="16436">
      <c r="A16436" s="1" t="s">
        <v>29</v>
      </c>
      <c r="B16436" s="1" t="s">
        <v>19398</v>
      </c>
      <c r="C16436" s="2" t="s">
        <v>19292</v>
      </c>
      <c r="D16436" s="1" t="s">
        <v>19</v>
      </c>
      <c r="E16436" s="3" t="str">
        <f>HYPERLINK("https://fyndiq.se/produkt/bd753f23d3054c90/", "Samsung Galaxy Tab A8 4G - Härdat glas 9H - Super Kvalitet")</f>
        <v>Samsung Galaxy Tab A8 4G - Härdat glas 9H - Super Kvalitet</v>
      </c>
      <c r="F16436" s="1" t="s">
        <v>10768</v>
      </c>
      <c r="G16436" s="1" t="s">
        <v>10769</v>
      </c>
      <c r="H16436" s="1" t="s">
        <v>10770</v>
      </c>
      <c r="I16436" s="1" t="s">
        <v>16</v>
      </c>
      <c r="J16436" s="1" t="s">
        <v>23</v>
      </c>
      <c r="K16436" s="1" t="s">
        <v>16</v>
      </c>
      <c r="L16436" s="1" t="s">
        <v>16</v>
      </c>
      <c r="M16436" s="1" t="s">
        <v>16</v>
      </c>
      <c r="N16436" s="1" t="s">
        <v>16</v>
      </c>
      <c r="O16436" s="1">
        <v>119.2</v>
      </c>
      <c r="P16436" s="1">
        <v>1.0</v>
      </c>
    </row>
    <row r="16437">
      <c r="A16437" s="1" t="s">
        <v>29</v>
      </c>
      <c r="B16437" s="1" t="s">
        <v>19399</v>
      </c>
      <c r="C16437" s="2" t="s">
        <v>19292</v>
      </c>
      <c r="D16437" s="1" t="s">
        <v>19</v>
      </c>
      <c r="E16437" s="3" t="str">
        <f>HYPERLINK("https://fyndiq.se/produkt/5986d900a2fd408d/", "2 Pack Samsung Galaxy A72 - Härdat glas 9H-Super kvalitet 3D")</f>
        <v>2 Pack Samsung Galaxy A72 - Härdat glas 9H-Super kvalitet 3D</v>
      </c>
      <c r="F16437" s="1" t="s">
        <v>2099</v>
      </c>
      <c r="G16437" s="1" t="s">
        <v>2100</v>
      </c>
      <c r="H16437" s="1" t="s">
        <v>2101</v>
      </c>
      <c r="I16437" s="1" t="s">
        <v>16</v>
      </c>
      <c r="J16437" s="1" t="s">
        <v>23</v>
      </c>
      <c r="K16437" s="1" t="s">
        <v>16</v>
      </c>
      <c r="L16437" s="1" t="s">
        <v>16</v>
      </c>
      <c r="M16437" s="1" t="s">
        <v>16</v>
      </c>
      <c r="N16437" s="1" t="s">
        <v>16</v>
      </c>
      <c r="O16437" s="1">
        <v>63.2</v>
      </c>
      <c r="P16437" s="1">
        <v>1.0</v>
      </c>
    </row>
    <row r="16438">
      <c r="A16438" s="1" t="s">
        <v>29</v>
      </c>
      <c r="B16438" s="1" t="s">
        <v>19400</v>
      </c>
      <c r="C16438" s="2" t="s">
        <v>19292</v>
      </c>
      <c r="D16438" s="1" t="s">
        <v>19</v>
      </c>
      <c r="E16438" s="3" t="str">
        <f>HYPERLINK("https://fyndiq.se/produkt/580d801ad22645e2/", "2 Pack - Samsung A12 / A32 5G - Härdat Glass 9H - Super Kvalitet")</f>
        <v>2 Pack - Samsung A12 / A32 5G - Härdat Glass 9H - Super Kvalitet</v>
      </c>
      <c r="F16438" s="1" t="s">
        <v>2530</v>
      </c>
      <c r="G16438" s="1" t="s">
        <v>2531</v>
      </c>
      <c r="H16438" s="1" t="s">
        <v>2532</v>
      </c>
      <c r="I16438" s="1" t="s">
        <v>16</v>
      </c>
      <c r="J16438" s="1" t="s">
        <v>23</v>
      </c>
      <c r="K16438" s="1" t="s">
        <v>16</v>
      </c>
      <c r="L16438" s="1" t="s">
        <v>16</v>
      </c>
      <c r="M16438" s="1" t="s">
        <v>16</v>
      </c>
      <c r="N16438" s="1" t="s">
        <v>16</v>
      </c>
      <c r="O16438" s="1">
        <v>63.2</v>
      </c>
      <c r="P16438" s="1">
        <v>1.0</v>
      </c>
    </row>
    <row r="16439">
      <c r="A16439" s="1" t="s">
        <v>29</v>
      </c>
      <c r="B16439" s="1" t="s">
        <v>19401</v>
      </c>
      <c r="C16439" s="2" t="s">
        <v>19292</v>
      </c>
      <c r="D16439" s="1" t="s">
        <v>19</v>
      </c>
      <c r="E16439" s="3" t="str">
        <f t="shared" ref="E16439:E16440" si="860">HYPERLINK("https://fyndiq.se/produkt/c47dc331e908415c/", "2 Pack - Samsung S22 ULTRA - 9H Härdat Glass - 3D Super Kvalitet")</f>
        <v>2 Pack - Samsung S22 ULTRA - 9H Härdat Glass - 3D Super Kvalitet</v>
      </c>
      <c r="F16439" s="1" t="s">
        <v>246</v>
      </c>
      <c r="G16439" s="1" t="s">
        <v>247</v>
      </c>
      <c r="H16439" s="1" t="s">
        <v>248</v>
      </c>
      <c r="I16439" s="1" t="s">
        <v>16</v>
      </c>
      <c r="J16439" s="1" t="s">
        <v>23</v>
      </c>
      <c r="K16439" s="1" t="s">
        <v>16</v>
      </c>
      <c r="L16439" s="1" t="s">
        <v>16</v>
      </c>
      <c r="M16439" s="1" t="s">
        <v>16</v>
      </c>
      <c r="N16439" s="1" t="s">
        <v>16</v>
      </c>
      <c r="O16439" s="1">
        <v>63.2</v>
      </c>
      <c r="P16439" s="1">
        <v>2.0</v>
      </c>
    </row>
    <row r="16440">
      <c r="A16440" s="1" t="s">
        <v>29</v>
      </c>
      <c r="B16440" s="1" t="s">
        <v>19402</v>
      </c>
      <c r="C16440" s="2" t="s">
        <v>19292</v>
      </c>
      <c r="D16440" s="1" t="s">
        <v>19</v>
      </c>
      <c r="E16440" s="3" t="str">
        <f t="shared" si="860"/>
        <v>2 Pack - Samsung S22 ULTRA - 9H Härdat Glass - 3D Super Kvalitet</v>
      </c>
      <c r="F16440" s="1" t="s">
        <v>246</v>
      </c>
      <c r="G16440" s="1" t="s">
        <v>247</v>
      </c>
      <c r="H16440" s="1" t="s">
        <v>248</v>
      </c>
      <c r="I16440" s="1" t="s">
        <v>16</v>
      </c>
      <c r="J16440" s="1" t="s">
        <v>23</v>
      </c>
      <c r="K16440" s="1" t="s">
        <v>16</v>
      </c>
      <c r="L16440" s="1" t="s">
        <v>16</v>
      </c>
      <c r="M16440" s="1" t="s">
        <v>16</v>
      </c>
      <c r="N16440" s="1" t="s">
        <v>16</v>
      </c>
      <c r="O16440" s="1">
        <v>63.2</v>
      </c>
      <c r="P16440" s="1">
        <v>1.0</v>
      </c>
    </row>
    <row r="16441">
      <c r="A16441" s="1" t="s">
        <v>29</v>
      </c>
      <c r="B16441" s="1" t="s">
        <v>19403</v>
      </c>
      <c r="C16441" s="2" t="s">
        <v>19292</v>
      </c>
      <c r="D16441" s="1" t="s">
        <v>19</v>
      </c>
      <c r="E1644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441" s="1" t="s">
        <v>128</v>
      </c>
      <c r="G16441" s="1" t="s">
        <v>129</v>
      </c>
      <c r="H16441" s="1" t="s">
        <v>130</v>
      </c>
      <c r="I16441" s="1" t="s">
        <v>16</v>
      </c>
      <c r="J16441" s="1" t="s">
        <v>23</v>
      </c>
      <c r="K16441" s="1" t="s">
        <v>16</v>
      </c>
      <c r="L16441" s="1" t="s">
        <v>16</v>
      </c>
      <c r="M16441" s="1" t="s">
        <v>16</v>
      </c>
      <c r="N16441" s="1" t="s">
        <v>16</v>
      </c>
      <c r="O16441" s="1">
        <v>95.2</v>
      </c>
      <c r="P16441" s="1">
        <v>1.0</v>
      </c>
    </row>
    <row r="16442">
      <c r="A16442" s="1" t="s">
        <v>29</v>
      </c>
      <c r="B16442" s="1" t="s">
        <v>19404</v>
      </c>
      <c r="C16442" s="2" t="s">
        <v>19405</v>
      </c>
      <c r="D16442" s="1" t="s">
        <v>19</v>
      </c>
      <c r="E16442" s="3" t="str">
        <f>HYPERLINK("https://fyndiq.se/produkt/675bb02ed6bb4e07/", "2-Pack Samsung Galaxy S21 Ultra - Härdat Glas 9H-Super Kvalitet")</f>
        <v>2-Pack Samsung Galaxy S21 Ultra - Härdat Glas 9H-Super Kvalitet</v>
      </c>
      <c r="F16442" s="1" t="s">
        <v>91</v>
      </c>
      <c r="G16442" s="1" t="s">
        <v>92</v>
      </c>
      <c r="H16442" s="1" t="s">
        <v>93</v>
      </c>
      <c r="I16442" s="1" t="s">
        <v>1230</v>
      </c>
      <c r="J16442" s="1" t="s">
        <v>9</v>
      </c>
      <c r="K16442" s="2" t="s">
        <v>18370</v>
      </c>
      <c r="L16442" s="1" t="s">
        <v>2602</v>
      </c>
      <c r="M16442" s="1" t="s">
        <v>16</v>
      </c>
      <c r="N16442" s="1" t="s">
        <v>16</v>
      </c>
      <c r="O16442" s="1">
        <v>63.2</v>
      </c>
      <c r="P16442" s="1">
        <v>1.0</v>
      </c>
    </row>
    <row r="16443">
      <c r="A16443" s="1" t="s">
        <v>29</v>
      </c>
      <c r="B16443" s="1" t="s">
        <v>19406</v>
      </c>
      <c r="C16443" s="2" t="s">
        <v>19405</v>
      </c>
      <c r="D16443" s="1" t="s">
        <v>19</v>
      </c>
      <c r="E16443" s="3" t="str">
        <f>HYPERLINK("https://fyndiq.se/produkt/6ff896a82a134dbd/", "2-Pack IPhone 12 Mini - Härdat Glas 9H - Super Kvalitet 3D")</f>
        <v>2-Pack IPhone 12 Mini - Härdat Glas 9H - Super Kvalitet 3D</v>
      </c>
      <c r="F16443" s="1" t="s">
        <v>55</v>
      </c>
      <c r="G16443" s="1" t="s">
        <v>56</v>
      </c>
      <c r="H16443" s="1" t="s">
        <v>57</v>
      </c>
      <c r="I16443" s="1" t="s">
        <v>16</v>
      </c>
      <c r="J16443" s="1" t="s">
        <v>23</v>
      </c>
      <c r="K16443" s="1" t="s">
        <v>16</v>
      </c>
      <c r="L16443" s="1" t="s">
        <v>16</v>
      </c>
      <c r="M16443" s="1" t="s">
        <v>16</v>
      </c>
      <c r="N16443" s="1" t="s">
        <v>16</v>
      </c>
      <c r="O16443" s="1">
        <v>47.2</v>
      </c>
      <c r="P16443" s="1">
        <v>1.0</v>
      </c>
    </row>
    <row r="16444">
      <c r="A16444" s="1" t="s">
        <v>29</v>
      </c>
      <c r="B16444" s="1" t="s">
        <v>19407</v>
      </c>
      <c r="C16444" s="2" t="s">
        <v>19405</v>
      </c>
      <c r="D16444" s="1" t="s">
        <v>19</v>
      </c>
      <c r="E16444" s="3" t="str">
        <f>HYPERLINK("https://fyndiq.se/produkt/e9fe6b45dad34f98/", "2-Pack Iphone X / XS / 11 PRO- 9H Härdat Glass - Top Kvalitet")</f>
        <v>2-Pack Iphone X / XS / 11 PRO- 9H Härdat Glass - Top Kvalitet</v>
      </c>
      <c r="F16444" s="1" t="s">
        <v>6168</v>
      </c>
      <c r="G16444" s="1" t="s">
        <v>6169</v>
      </c>
      <c r="H16444" s="1" t="s">
        <v>6170</v>
      </c>
      <c r="I16444" s="1" t="s">
        <v>16</v>
      </c>
      <c r="J16444" s="1" t="s">
        <v>23</v>
      </c>
      <c r="K16444" s="1" t="s">
        <v>16</v>
      </c>
      <c r="L16444" s="1" t="s">
        <v>16</v>
      </c>
      <c r="M16444" s="1" t="s">
        <v>16</v>
      </c>
      <c r="N16444" s="1" t="s">
        <v>16</v>
      </c>
      <c r="O16444" s="1">
        <v>47.2</v>
      </c>
      <c r="P16444" s="1">
        <v>1.0</v>
      </c>
    </row>
    <row r="16445">
      <c r="A16445" s="1" t="s">
        <v>29</v>
      </c>
      <c r="B16445" s="1" t="s">
        <v>19408</v>
      </c>
      <c r="C16445" s="2" t="s">
        <v>19405</v>
      </c>
      <c r="D16445" s="1" t="s">
        <v>19</v>
      </c>
      <c r="E16445" s="3" t="str">
        <f>HYPERLINK("https://fyndiq.se/produkt/b96aad9902754ebc/", "2-Pack Samsung S23 FE - 9H Härdat Glass - Super Kvalitet 3D")</f>
        <v>2-Pack Samsung S23 FE - 9H Härdat Glass - Super Kvalitet 3D</v>
      </c>
      <c r="F16445" s="1" t="s">
        <v>67</v>
      </c>
      <c r="G16445" s="1" t="s">
        <v>68</v>
      </c>
      <c r="H16445" s="1" t="s">
        <v>69</v>
      </c>
      <c r="I16445" s="1" t="s">
        <v>1311</v>
      </c>
      <c r="J16445" s="1" t="s">
        <v>23</v>
      </c>
      <c r="K16445" s="1" t="s">
        <v>16</v>
      </c>
      <c r="L16445" s="1" t="s">
        <v>16</v>
      </c>
      <c r="M16445" s="1" t="s">
        <v>16</v>
      </c>
      <c r="N16445" s="1" t="s">
        <v>16</v>
      </c>
      <c r="O16445" s="1">
        <v>63.2</v>
      </c>
      <c r="P16445" s="1">
        <v>2.0</v>
      </c>
    </row>
    <row r="16446">
      <c r="A16446" s="1" t="s">
        <v>29</v>
      </c>
      <c r="B16446" s="1" t="s">
        <v>19409</v>
      </c>
      <c r="C16446" s="2" t="s">
        <v>19405</v>
      </c>
      <c r="D16446" s="1" t="s">
        <v>19</v>
      </c>
      <c r="E16446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6446" s="1" t="s">
        <v>380</v>
      </c>
      <c r="G16446" s="1" t="s">
        <v>381</v>
      </c>
      <c r="H16446" s="1" t="s">
        <v>382</v>
      </c>
      <c r="I16446" s="1" t="s">
        <v>16</v>
      </c>
      <c r="J16446" s="1" t="s">
        <v>23</v>
      </c>
      <c r="K16446" s="1" t="s">
        <v>16</v>
      </c>
      <c r="L16446" s="1" t="s">
        <v>16</v>
      </c>
      <c r="M16446" s="1" t="s">
        <v>16</v>
      </c>
      <c r="N16446" s="1" t="s">
        <v>16</v>
      </c>
      <c r="O16446" s="1">
        <v>35.2</v>
      </c>
      <c r="P16446" s="1">
        <v>1.0</v>
      </c>
    </row>
    <row r="16447">
      <c r="A16447" s="1" t="s">
        <v>29</v>
      </c>
      <c r="B16447" s="1" t="s">
        <v>19410</v>
      </c>
      <c r="C16447" s="2" t="s">
        <v>19405</v>
      </c>
      <c r="D16447" s="1" t="s">
        <v>19</v>
      </c>
      <c r="E16447" s="3" t="str">
        <f>HYPERLINK("https://fyndiq.se/produkt/e9fe6b45dad34f98/", "2-Pack Iphone X / XS / 11 PRO- 9H Härdat Glass - Top Kvalitet")</f>
        <v>2-Pack Iphone X / XS / 11 PRO- 9H Härdat Glass - Top Kvalitet</v>
      </c>
      <c r="F16447" s="1" t="s">
        <v>6168</v>
      </c>
      <c r="G16447" s="1" t="s">
        <v>6169</v>
      </c>
      <c r="H16447" s="1" t="s">
        <v>6170</v>
      </c>
      <c r="I16447" s="1" t="s">
        <v>16</v>
      </c>
      <c r="J16447" s="1" t="s">
        <v>23</v>
      </c>
      <c r="K16447" s="1" t="s">
        <v>16</v>
      </c>
      <c r="L16447" s="1" t="s">
        <v>16</v>
      </c>
      <c r="M16447" s="1" t="s">
        <v>16</v>
      </c>
      <c r="N16447" s="1" t="s">
        <v>16</v>
      </c>
      <c r="O16447" s="1">
        <v>47.2</v>
      </c>
      <c r="P16447" s="1">
        <v>1.0</v>
      </c>
    </row>
    <row r="16448">
      <c r="A16448" s="1" t="s">
        <v>29</v>
      </c>
      <c r="B16448" s="1" t="s">
        <v>19411</v>
      </c>
      <c r="C16448" s="2" t="s">
        <v>19405</v>
      </c>
      <c r="D16448" s="1" t="s">
        <v>19</v>
      </c>
      <c r="E16448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6448" s="1" t="s">
        <v>4071</v>
      </c>
      <c r="G16448" s="1" t="s">
        <v>4072</v>
      </c>
      <c r="H16448" s="1" t="s">
        <v>4073</v>
      </c>
      <c r="I16448" s="1" t="s">
        <v>16</v>
      </c>
      <c r="J16448" s="1" t="s">
        <v>23</v>
      </c>
      <c r="K16448" s="1" t="s">
        <v>16</v>
      </c>
      <c r="L16448" s="1" t="s">
        <v>16</v>
      </c>
      <c r="M16448" s="1" t="s">
        <v>16</v>
      </c>
      <c r="N16448" s="1" t="s">
        <v>16</v>
      </c>
      <c r="O16448" s="1">
        <v>39.2</v>
      </c>
      <c r="P16448" s="1">
        <v>1.0</v>
      </c>
    </row>
    <row r="16449">
      <c r="A16449" s="1" t="s">
        <v>29</v>
      </c>
      <c r="B16449" s="1" t="s">
        <v>19412</v>
      </c>
      <c r="C16449" s="2" t="s">
        <v>19405</v>
      </c>
      <c r="D16449" s="1" t="s">
        <v>19</v>
      </c>
      <c r="E16449" s="3" t="str">
        <f t="shared" ref="E16449:E16450" si="861">HYPERLINK("https://fyndiq.se/produkt/80d04410f9c744e2/", "2-Pack Samsung S23 Ultra - 9H Härdat Glass - 3D Super Kvalitet Skärmskydd")</f>
        <v>2-Pack Samsung S23 Ultra - 9H Härdat Glass - 3D Super Kvalitet Skärmskydd</v>
      </c>
      <c r="F16449" s="1" t="s">
        <v>2144</v>
      </c>
      <c r="G16449" s="1" t="s">
        <v>2145</v>
      </c>
      <c r="H16449" s="1" t="s">
        <v>2146</v>
      </c>
      <c r="I16449" s="1" t="s">
        <v>16</v>
      </c>
      <c r="J16449" s="1" t="s">
        <v>23</v>
      </c>
      <c r="K16449" s="1" t="s">
        <v>16</v>
      </c>
      <c r="L16449" s="1" t="s">
        <v>16</v>
      </c>
      <c r="M16449" s="1" t="s">
        <v>16</v>
      </c>
      <c r="N16449" s="1" t="s">
        <v>16</v>
      </c>
      <c r="O16449" s="1">
        <v>63.2</v>
      </c>
      <c r="P16449" s="1">
        <v>1.0</v>
      </c>
    </row>
    <row r="16450">
      <c r="A16450" s="1" t="s">
        <v>29</v>
      </c>
      <c r="B16450" s="1" t="s">
        <v>19413</v>
      </c>
      <c r="C16450" s="2" t="s">
        <v>19405</v>
      </c>
      <c r="D16450" s="1" t="s">
        <v>19</v>
      </c>
      <c r="E16450" s="3" t="str">
        <f t="shared" si="861"/>
        <v>2-Pack Samsung S23 Ultra - 9H Härdat Glass - 3D Super Kvalitet Skärmskydd</v>
      </c>
      <c r="F16450" s="1" t="s">
        <v>2144</v>
      </c>
      <c r="G16450" s="1" t="s">
        <v>2145</v>
      </c>
      <c r="H16450" s="1" t="s">
        <v>2146</v>
      </c>
      <c r="I16450" s="1" t="s">
        <v>16</v>
      </c>
      <c r="J16450" s="1" t="s">
        <v>23</v>
      </c>
      <c r="K16450" s="1" t="s">
        <v>16</v>
      </c>
      <c r="L16450" s="1" t="s">
        <v>16</v>
      </c>
      <c r="M16450" s="1" t="s">
        <v>16</v>
      </c>
      <c r="N16450" s="1" t="s">
        <v>16</v>
      </c>
      <c r="O16450" s="1">
        <v>63.2</v>
      </c>
      <c r="P16450" s="1">
        <v>1.0</v>
      </c>
    </row>
    <row r="16451">
      <c r="A16451" s="1" t="s">
        <v>29</v>
      </c>
      <c r="B16451" s="1" t="s">
        <v>19414</v>
      </c>
      <c r="C16451" s="2" t="s">
        <v>19405</v>
      </c>
      <c r="D16451" s="1" t="s">
        <v>19</v>
      </c>
      <c r="E16451" s="3" t="str">
        <f>HYPERLINK("https://fyndiq.se/produkt/13e76851ca504320/", "2-Pack Samsung Galaxy S22 Ultra - Härdat glas 9H - Top kvalitet")</f>
        <v>2-Pack Samsung Galaxy S22 Ultra - Härdat glas 9H - Top kvalitet</v>
      </c>
      <c r="F16451" s="1" t="s">
        <v>140</v>
      </c>
      <c r="G16451" s="1" t="s">
        <v>141</v>
      </c>
      <c r="H16451" s="1" t="s">
        <v>142</v>
      </c>
      <c r="I16451" s="1" t="s">
        <v>1673</v>
      </c>
      <c r="J16451" s="1" t="s">
        <v>9</v>
      </c>
      <c r="K16451" s="2" t="s">
        <v>16720</v>
      </c>
      <c r="L16451" s="1" t="s">
        <v>2811</v>
      </c>
      <c r="M16451" s="1" t="s">
        <v>16</v>
      </c>
      <c r="N16451" s="1" t="s">
        <v>16</v>
      </c>
      <c r="O16451" s="1">
        <v>63.2</v>
      </c>
      <c r="P16451" s="1">
        <v>2.0</v>
      </c>
    </row>
    <row r="16452">
      <c r="A16452" s="1" t="s">
        <v>29</v>
      </c>
      <c r="B16452" s="1" t="s">
        <v>19415</v>
      </c>
      <c r="C16452" s="2" t="s">
        <v>19405</v>
      </c>
      <c r="D16452" s="1" t="s">
        <v>19</v>
      </c>
      <c r="E16452" s="3" t="str">
        <f>HYPERLINK("https://fyndiq.se/produkt/adb4de0f77004241/", "2-Pack Xiaomi 13T 5G - Härdat glas 9H - Super kvalitet 3D Skärmskydd")</f>
        <v>2-Pack Xiaomi 13T 5G - Härdat glas 9H - Super kvalitet 3D Skärmskydd</v>
      </c>
      <c r="F16452" s="1" t="s">
        <v>1139</v>
      </c>
      <c r="G16452" s="1" t="s">
        <v>1140</v>
      </c>
      <c r="H16452" s="1" t="s">
        <v>1141</v>
      </c>
      <c r="I16452" s="1" t="s">
        <v>16</v>
      </c>
      <c r="J16452" s="1" t="s">
        <v>23</v>
      </c>
      <c r="K16452" s="1" t="s">
        <v>16</v>
      </c>
      <c r="L16452" s="1" t="s">
        <v>16</v>
      </c>
      <c r="M16452" s="1" t="s">
        <v>16</v>
      </c>
      <c r="N16452" s="1" t="s">
        <v>16</v>
      </c>
      <c r="O16452" s="1">
        <v>63.2</v>
      </c>
      <c r="P16452" s="1">
        <v>1.0</v>
      </c>
    </row>
    <row r="16453">
      <c r="A16453" s="1" t="s">
        <v>29</v>
      </c>
      <c r="B16453" s="1" t="s">
        <v>19416</v>
      </c>
      <c r="C16453" s="2" t="s">
        <v>19405</v>
      </c>
      <c r="D16453" s="1" t="s">
        <v>19</v>
      </c>
      <c r="E16453" s="3" t="str">
        <f>HYPERLINK("https://fyndiq.se/produkt/6730ced651b84c45/", "2 Pack Motorola EDGE 30 - Härdat Glas 9H - Super kvalitet 3D")</f>
        <v>2 Pack Motorola EDGE 30 - Härdat Glas 9H - Super kvalitet 3D</v>
      </c>
      <c r="F16453" s="1" t="s">
        <v>17089</v>
      </c>
      <c r="G16453" s="1" t="s">
        <v>17090</v>
      </c>
      <c r="H16453" s="1" t="s">
        <v>17091</v>
      </c>
      <c r="I16453" s="1" t="s">
        <v>16</v>
      </c>
      <c r="J16453" s="1" t="s">
        <v>23</v>
      </c>
      <c r="K16453" s="1" t="s">
        <v>16</v>
      </c>
      <c r="L16453" s="1" t="s">
        <v>16</v>
      </c>
      <c r="M16453" s="1" t="s">
        <v>16</v>
      </c>
      <c r="N16453" s="1" t="s">
        <v>16</v>
      </c>
      <c r="O16453" s="1">
        <v>63.2</v>
      </c>
      <c r="P16453" s="1">
        <v>1.0</v>
      </c>
    </row>
    <row r="16454">
      <c r="A16454" s="1" t="s">
        <v>29</v>
      </c>
      <c r="B16454" s="1" t="s">
        <v>19417</v>
      </c>
      <c r="C16454" s="2" t="s">
        <v>19405</v>
      </c>
      <c r="D16454" s="1" t="s">
        <v>19</v>
      </c>
      <c r="E16454" s="3" t="str">
        <f>HYPERLINK("https://fyndiq.se/produkt/b2b21eba0148489f/", "Samsung S8 härdat glass 3D heltäckande skärmskydd")</f>
        <v>Samsung S8 härdat glass 3D heltäckande skärmskydd</v>
      </c>
      <c r="F16454" s="1" t="s">
        <v>438</v>
      </c>
      <c r="G16454" s="1" t="s">
        <v>439</v>
      </c>
      <c r="H16454" s="1" t="s">
        <v>440</v>
      </c>
      <c r="I16454" s="1" t="s">
        <v>16</v>
      </c>
      <c r="J16454" s="1" t="s">
        <v>23</v>
      </c>
      <c r="K16454" s="1" t="s">
        <v>16</v>
      </c>
      <c r="L16454" s="1" t="s">
        <v>16</v>
      </c>
      <c r="M16454" s="1" t="s">
        <v>16</v>
      </c>
      <c r="N16454" s="1" t="s">
        <v>16</v>
      </c>
      <c r="O16454" s="1">
        <v>55.2</v>
      </c>
      <c r="P16454" s="1">
        <v>1.0</v>
      </c>
    </row>
    <row r="16455">
      <c r="A16455" s="1" t="s">
        <v>29</v>
      </c>
      <c r="B16455" s="1" t="s">
        <v>19418</v>
      </c>
      <c r="C16455" s="2" t="s">
        <v>19405</v>
      </c>
      <c r="D16455" s="1" t="s">
        <v>19</v>
      </c>
      <c r="E16455" s="3" t="str">
        <f>HYPERLINK("https://fyndiq.se/produkt/4e95e5e2a94c44df/", "Samsung S8 Plus -  Härdat Glass - 3D Heltäckande Kkärmskydd")</f>
        <v>Samsung S8 Plus -  Härdat Glass - 3D Heltäckande Kkärmskydd</v>
      </c>
      <c r="F16455" s="1" t="s">
        <v>1053</v>
      </c>
      <c r="G16455" s="1" t="s">
        <v>1054</v>
      </c>
      <c r="H16455" s="1" t="s">
        <v>1055</v>
      </c>
      <c r="I16455" s="1" t="s">
        <v>16</v>
      </c>
      <c r="J16455" s="1" t="s">
        <v>23</v>
      </c>
      <c r="K16455" s="1" t="s">
        <v>16</v>
      </c>
      <c r="L16455" s="1" t="s">
        <v>16</v>
      </c>
      <c r="M16455" s="1" t="s">
        <v>16</v>
      </c>
      <c r="N16455" s="1" t="s">
        <v>16</v>
      </c>
      <c r="O16455" s="1">
        <v>55.2</v>
      </c>
      <c r="P16455" s="1">
        <v>1.0</v>
      </c>
    </row>
    <row r="16456">
      <c r="A16456" s="1" t="s">
        <v>29</v>
      </c>
      <c r="B16456" s="1" t="s">
        <v>19419</v>
      </c>
      <c r="C16456" s="2" t="s">
        <v>19405</v>
      </c>
      <c r="D16456" s="1" t="s">
        <v>19</v>
      </c>
      <c r="E1645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456" s="1" t="s">
        <v>2144</v>
      </c>
      <c r="G16456" s="1" t="s">
        <v>2145</v>
      </c>
      <c r="H16456" s="1" t="s">
        <v>2146</v>
      </c>
      <c r="I16456" s="1" t="s">
        <v>16</v>
      </c>
      <c r="J16456" s="1" t="s">
        <v>23</v>
      </c>
      <c r="K16456" s="1" t="s">
        <v>16</v>
      </c>
      <c r="L16456" s="1" t="s">
        <v>16</v>
      </c>
      <c r="M16456" s="1" t="s">
        <v>16</v>
      </c>
      <c r="N16456" s="1" t="s">
        <v>16</v>
      </c>
      <c r="O16456" s="1">
        <v>63.2</v>
      </c>
      <c r="P16456" s="1">
        <v>1.0</v>
      </c>
    </row>
    <row r="16457">
      <c r="A16457" s="1" t="s">
        <v>29</v>
      </c>
      <c r="B16457" s="1" t="s">
        <v>19420</v>
      </c>
      <c r="C16457" s="2" t="s">
        <v>19405</v>
      </c>
      <c r="D16457" s="1" t="s">
        <v>19</v>
      </c>
      <c r="E1645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6457" s="1" t="s">
        <v>665</v>
      </c>
      <c r="G16457" s="1" t="s">
        <v>666</v>
      </c>
      <c r="H16457" s="1" t="s">
        <v>667</v>
      </c>
      <c r="I16457" s="1" t="s">
        <v>1230</v>
      </c>
      <c r="J16457" s="1" t="s">
        <v>23</v>
      </c>
      <c r="K16457" s="1" t="s">
        <v>16</v>
      </c>
      <c r="L16457" s="1" t="s">
        <v>16</v>
      </c>
      <c r="M16457" s="1" t="s">
        <v>16</v>
      </c>
      <c r="N16457" s="1" t="s">
        <v>16</v>
      </c>
      <c r="O16457" s="1">
        <v>63.2</v>
      </c>
      <c r="P16457" s="1">
        <v>1.0</v>
      </c>
    </row>
    <row r="16458">
      <c r="A16458" s="1" t="s">
        <v>29</v>
      </c>
      <c r="B16458" s="1" t="s">
        <v>19421</v>
      </c>
      <c r="C16458" s="2" t="s">
        <v>19405</v>
      </c>
      <c r="D16458" s="1" t="s">
        <v>19</v>
      </c>
      <c r="E16458" s="3" t="str">
        <f t="shared" ref="E16458:E16459" si="862">HYPERLINK("https://fyndiq.se/produkt/2477583187264ece/", "2-Pack Samsung S20 - 9H Härdat Glass - Top Kvalitet")</f>
        <v>2-Pack Samsung S20 - 9H Härdat Glass - Top Kvalitet</v>
      </c>
      <c r="F16458" s="1" t="s">
        <v>124</v>
      </c>
      <c r="G16458" s="1" t="s">
        <v>125</v>
      </c>
      <c r="H16458" s="1" t="s">
        <v>126</v>
      </c>
      <c r="I16458" s="1" t="s">
        <v>16</v>
      </c>
      <c r="J16458" s="1" t="s">
        <v>23</v>
      </c>
      <c r="K16458" s="1" t="s">
        <v>16</v>
      </c>
      <c r="L16458" s="1" t="s">
        <v>16</v>
      </c>
      <c r="M16458" s="1" t="s">
        <v>16</v>
      </c>
      <c r="N16458" s="1" t="s">
        <v>16</v>
      </c>
      <c r="O16458" s="1">
        <v>71.2</v>
      </c>
      <c r="P16458" s="1">
        <v>1.0</v>
      </c>
    </row>
    <row r="16459">
      <c r="A16459" s="1" t="s">
        <v>29</v>
      </c>
      <c r="B16459" s="1" t="s">
        <v>19422</v>
      </c>
      <c r="C16459" s="2" t="s">
        <v>19405</v>
      </c>
      <c r="D16459" s="1" t="s">
        <v>19</v>
      </c>
      <c r="E16459" s="3" t="str">
        <f t="shared" si="862"/>
        <v>2-Pack Samsung S20 - 9H Härdat Glass - Top Kvalitet</v>
      </c>
      <c r="F16459" s="1" t="s">
        <v>124</v>
      </c>
      <c r="G16459" s="1" t="s">
        <v>125</v>
      </c>
      <c r="H16459" s="1" t="s">
        <v>126</v>
      </c>
      <c r="I16459" s="1" t="s">
        <v>16</v>
      </c>
      <c r="J16459" s="1" t="s">
        <v>23</v>
      </c>
      <c r="K16459" s="1" t="s">
        <v>16</v>
      </c>
      <c r="L16459" s="1" t="s">
        <v>16</v>
      </c>
      <c r="M16459" s="1" t="s">
        <v>16</v>
      </c>
      <c r="N16459" s="1" t="s">
        <v>16</v>
      </c>
      <c r="O16459" s="1">
        <v>71.2</v>
      </c>
      <c r="P16459" s="1">
        <v>1.0</v>
      </c>
    </row>
    <row r="16460">
      <c r="A16460" s="1" t="s">
        <v>29</v>
      </c>
      <c r="B16460" s="1" t="s">
        <v>19423</v>
      </c>
      <c r="C16460" s="2" t="s">
        <v>19405</v>
      </c>
      <c r="D16460" s="1" t="s">
        <v>19</v>
      </c>
      <c r="E16460" s="3" t="str">
        <f>HYPERLINK("https://fyndiq.se/produkt/62d972129ce441e7/", "2-Pack XIAOMI REDMI NOTE 11 PRO 5G Skärmskydd - Härdat Glas 9H - Super kvalitet 3D")</f>
        <v>2-Pack XIAOMI REDMI NOTE 11 PRO 5G Skärmskydd - Härdat Glas 9H - Super kvalitet 3D</v>
      </c>
      <c r="F16460" s="1" t="s">
        <v>1579</v>
      </c>
      <c r="G16460" s="1" t="s">
        <v>1580</v>
      </c>
      <c r="H16460" s="1" t="s">
        <v>1581</v>
      </c>
      <c r="I16460" s="1" t="s">
        <v>16</v>
      </c>
      <c r="J16460" s="1" t="s">
        <v>23</v>
      </c>
      <c r="K16460" s="1" t="s">
        <v>16</v>
      </c>
      <c r="L16460" s="1" t="s">
        <v>16</v>
      </c>
      <c r="M16460" s="1" t="s">
        <v>16</v>
      </c>
      <c r="N16460" s="1" t="s">
        <v>16</v>
      </c>
      <c r="O16460" s="1">
        <v>63.2</v>
      </c>
      <c r="P16460" s="1">
        <v>2.0</v>
      </c>
    </row>
    <row r="16461">
      <c r="A16461" s="1" t="s">
        <v>29</v>
      </c>
      <c r="B16461" s="1" t="s">
        <v>19424</v>
      </c>
      <c r="C16461" s="2" t="s">
        <v>19405</v>
      </c>
      <c r="D16461" s="1" t="s">
        <v>19</v>
      </c>
      <c r="E16461" s="3" t="str">
        <f>HYPERLINK("https://fyndiq.se/produkt/fdeead0025f9481d/", "Samsung S23 FE - 9H Härdat Glass - Super Kvalitet 3D")</f>
        <v>Samsung S23 FE - 9H Härdat Glass - Super Kvalitet 3D</v>
      </c>
      <c r="F16461" s="1" t="s">
        <v>9586</v>
      </c>
      <c r="G16461" s="1" t="s">
        <v>9587</v>
      </c>
      <c r="H16461" s="1" t="s">
        <v>9588</v>
      </c>
      <c r="I16461" s="1" t="s">
        <v>16</v>
      </c>
      <c r="J16461" s="1" t="s">
        <v>23</v>
      </c>
      <c r="K16461" s="1" t="s">
        <v>16</v>
      </c>
      <c r="L16461" s="1" t="s">
        <v>16</v>
      </c>
      <c r="M16461" s="1" t="s">
        <v>16</v>
      </c>
      <c r="N16461" s="1" t="s">
        <v>16</v>
      </c>
      <c r="O16461" s="1">
        <v>55.2</v>
      </c>
      <c r="P16461" s="1">
        <v>1.0</v>
      </c>
    </row>
    <row r="16462">
      <c r="A16462" s="1" t="s">
        <v>29</v>
      </c>
      <c r="B16462" s="1" t="s">
        <v>19425</v>
      </c>
      <c r="C16462" s="2" t="s">
        <v>19405</v>
      </c>
      <c r="D16462" s="1" t="s">
        <v>19</v>
      </c>
      <c r="E16462" s="3" t="str">
        <f t="shared" ref="E16462:E16463" si="863">HYPERLINK("https://fyndiq.se/produkt/2030c5450cfb4338/", "2 Pack Huawei P30 Pro - Härdat glas 9H – 3D Super kvalitet")</f>
        <v>2 Pack Huawei P30 Pro - Härdat glas 9H – 3D Super kvalitet</v>
      </c>
      <c r="F16462" s="1" t="s">
        <v>1091</v>
      </c>
      <c r="G16462" s="1" t="s">
        <v>1092</v>
      </c>
      <c r="H16462" s="1" t="s">
        <v>1093</v>
      </c>
      <c r="I16462" s="1" t="s">
        <v>16</v>
      </c>
      <c r="J16462" s="1" t="s">
        <v>23</v>
      </c>
      <c r="K16462" s="1" t="s">
        <v>16</v>
      </c>
      <c r="L16462" s="1" t="s">
        <v>16</v>
      </c>
      <c r="M16462" s="1" t="s">
        <v>16</v>
      </c>
      <c r="N16462" s="1" t="s">
        <v>16</v>
      </c>
      <c r="O16462" s="1">
        <v>71.2</v>
      </c>
      <c r="P16462" s="1">
        <v>1.0</v>
      </c>
    </row>
    <row r="16463">
      <c r="A16463" s="1" t="s">
        <v>29</v>
      </c>
      <c r="B16463" s="1" t="s">
        <v>19426</v>
      </c>
      <c r="C16463" s="2" t="s">
        <v>19405</v>
      </c>
      <c r="D16463" s="1" t="s">
        <v>19</v>
      </c>
      <c r="E16463" s="3" t="str">
        <f t="shared" si="863"/>
        <v>2 Pack Huawei P30 Pro - Härdat glas 9H – 3D Super kvalitet</v>
      </c>
      <c r="F16463" s="1" t="s">
        <v>1091</v>
      </c>
      <c r="G16463" s="1" t="s">
        <v>1092</v>
      </c>
      <c r="H16463" s="1" t="s">
        <v>1093</v>
      </c>
      <c r="I16463" s="1" t="s">
        <v>16</v>
      </c>
      <c r="J16463" s="1" t="s">
        <v>23</v>
      </c>
      <c r="K16463" s="1" t="s">
        <v>16</v>
      </c>
      <c r="L16463" s="1" t="s">
        <v>16</v>
      </c>
      <c r="M16463" s="1" t="s">
        <v>16</v>
      </c>
      <c r="N16463" s="1" t="s">
        <v>16</v>
      </c>
      <c r="O16463" s="1">
        <v>71.2</v>
      </c>
      <c r="P16463" s="1">
        <v>1.0</v>
      </c>
    </row>
    <row r="16464">
      <c r="A16464" s="1" t="s">
        <v>29</v>
      </c>
      <c r="B16464" s="1" t="s">
        <v>19427</v>
      </c>
      <c r="C16464" s="2" t="s">
        <v>19405</v>
      </c>
      <c r="D16464" s="1" t="s">
        <v>19</v>
      </c>
      <c r="E16464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6464" s="1" t="s">
        <v>4240</v>
      </c>
      <c r="G16464" s="1" t="s">
        <v>4241</v>
      </c>
      <c r="H16464" s="1" t="s">
        <v>4242</v>
      </c>
      <c r="I16464" s="1" t="s">
        <v>16</v>
      </c>
      <c r="J16464" s="1" t="s">
        <v>23</v>
      </c>
      <c r="K16464" s="1" t="s">
        <v>16</v>
      </c>
      <c r="L16464" s="1" t="s">
        <v>16</v>
      </c>
      <c r="M16464" s="1" t="s">
        <v>16</v>
      </c>
      <c r="N16464" s="1" t="s">
        <v>16</v>
      </c>
      <c r="O16464" s="1">
        <v>63.2</v>
      </c>
      <c r="P16464" s="1">
        <v>1.0</v>
      </c>
    </row>
    <row r="16465">
      <c r="A16465" s="1" t="s">
        <v>29</v>
      </c>
      <c r="B16465" s="1" t="s">
        <v>19428</v>
      </c>
      <c r="C16465" s="2" t="s">
        <v>19405</v>
      </c>
      <c r="D16465" s="1" t="s">
        <v>19</v>
      </c>
      <c r="E16465" s="3" t="str">
        <f t="shared" ref="E16465:E16469" si="864">HYPERLINK("https://fyndiq.se/produkt/08d44de1ca3946df/", "2-Pack Samsung Galaxy S10 - Härdat Glas 9H – 3D Skärmskydd - Super kvalitet")</f>
        <v>2-Pack Samsung Galaxy S10 - Härdat Glas 9H – 3D Skärmskydd - Super kvalitet</v>
      </c>
      <c r="F16465" s="1" t="s">
        <v>729</v>
      </c>
      <c r="G16465" s="1" t="s">
        <v>730</v>
      </c>
      <c r="H16465" s="1" t="s">
        <v>731</v>
      </c>
      <c r="I16465" s="1" t="s">
        <v>16</v>
      </c>
      <c r="J16465" s="1" t="s">
        <v>23</v>
      </c>
      <c r="K16465" s="1" t="s">
        <v>16</v>
      </c>
      <c r="L16465" s="1" t="s">
        <v>16</v>
      </c>
      <c r="M16465" s="1" t="s">
        <v>16</v>
      </c>
      <c r="N16465" s="1" t="s">
        <v>16</v>
      </c>
      <c r="O16465" s="1">
        <v>63.2</v>
      </c>
      <c r="P16465" s="1">
        <v>1.0</v>
      </c>
    </row>
    <row r="16466">
      <c r="A16466" s="1" t="s">
        <v>29</v>
      </c>
      <c r="B16466" s="1" t="s">
        <v>19429</v>
      </c>
      <c r="C16466" s="2" t="s">
        <v>19405</v>
      </c>
      <c r="D16466" s="1" t="s">
        <v>19</v>
      </c>
      <c r="E16466" s="3" t="str">
        <f t="shared" si="864"/>
        <v>2-Pack Samsung Galaxy S10 - Härdat Glas 9H – 3D Skärmskydd - Super kvalitet</v>
      </c>
      <c r="F16466" s="1" t="s">
        <v>729</v>
      </c>
      <c r="G16466" s="1" t="s">
        <v>730</v>
      </c>
      <c r="H16466" s="1" t="s">
        <v>731</v>
      </c>
      <c r="I16466" s="1" t="s">
        <v>16</v>
      </c>
      <c r="J16466" s="1" t="s">
        <v>23</v>
      </c>
      <c r="K16466" s="1" t="s">
        <v>16</v>
      </c>
      <c r="L16466" s="1" t="s">
        <v>16</v>
      </c>
      <c r="M16466" s="1" t="s">
        <v>16</v>
      </c>
      <c r="N16466" s="1" t="s">
        <v>16</v>
      </c>
      <c r="O16466" s="1">
        <v>63.2</v>
      </c>
      <c r="P16466" s="1">
        <v>1.0</v>
      </c>
    </row>
    <row r="16467">
      <c r="A16467" s="1" t="s">
        <v>29</v>
      </c>
      <c r="B16467" s="1" t="s">
        <v>19430</v>
      </c>
      <c r="C16467" s="2" t="s">
        <v>19405</v>
      </c>
      <c r="D16467" s="1" t="s">
        <v>19</v>
      </c>
      <c r="E16467" s="3" t="str">
        <f t="shared" si="864"/>
        <v>2-Pack Samsung Galaxy S10 - Härdat Glas 9H – 3D Skärmskydd - Super kvalitet</v>
      </c>
      <c r="F16467" s="1" t="s">
        <v>729</v>
      </c>
      <c r="G16467" s="1" t="s">
        <v>730</v>
      </c>
      <c r="H16467" s="1" t="s">
        <v>731</v>
      </c>
      <c r="I16467" s="1" t="s">
        <v>16</v>
      </c>
      <c r="J16467" s="1" t="s">
        <v>23</v>
      </c>
      <c r="K16467" s="1" t="s">
        <v>16</v>
      </c>
      <c r="L16467" s="1" t="s">
        <v>16</v>
      </c>
      <c r="M16467" s="1" t="s">
        <v>16</v>
      </c>
      <c r="N16467" s="1" t="s">
        <v>16</v>
      </c>
      <c r="O16467" s="1">
        <v>63.2</v>
      </c>
      <c r="P16467" s="1">
        <v>1.0</v>
      </c>
    </row>
    <row r="16468">
      <c r="A16468" s="1" t="s">
        <v>29</v>
      </c>
      <c r="B16468" s="1" t="s">
        <v>19431</v>
      </c>
      <c r="C16468" s="2" t="s">
        <v>19405</v>
      </c>
      <c r="D16468" s="1" t="s">
        <v>19</v>
      </c>
      <c r="E16468" s="3" t="str">
        <f t="shared" si="864"/>
        <v>2-Pack Samsung Galaxy S10 - Härdat Glas 9H – 3D Skärmskydd - Super kvalitet</v>
      </c>
      <c r="F16468" s="1" t="s">
        <v>729</v>
      </c>
      <c r="G16468" s="1" t="s">
        <v>730</v>
      </c>
      <c r="H16468" s="1" t="s">
        <v>731</v>
      </c>
      <c r="I16468" s="1" t="s">
        <v>16</v>
      </c>
      <c r="J16468" s="1" t="s">
        <v>23</v>
      </c>
      <c r="K16468" s="1" t="s">
        <v>16</v>
      </c>
      <c r="L16468" s="1" t="s">
        <v>16</v>
      </c>
      <c r="M16468" s="1" t="s">
        <v>16</v>
      </c>
      <c r="N16468" s="1" t="s">
        <v>16</v>
      </c>
      <c r="O16468" s="1">
        <v>63.2</v>
      </c>
      <c r="P16468" s="1">
        <v>1.0</v>
      </c>
    </row>
    <row r="16469">
      <c r="A16469" s="1" t="s">
        <v>29</v>
      </c>
      <c r="B16469" s="1" t="s">
        <v>19432</v>
      </c>
      <c r="C16469" s="2" t="s">
        <v>19405</v>
      </c>
      <c r="D16469" s="1" t="s">
        <v>19</v>
      </c>
      <c r="E16469" s="3" t="str">
        <f t="shared" si="864"/>
        <v>2-Pack Samsung Galaxy S10 - Härdat Glas 9H – 3D Skärmskydd - Super kvalitet</v>
      </c>
      <c r="F16469" s="1" t="s">
        <v>729</v>
      </c>
      <c r="G16469" s="1" t="s">
        <v>730</v>
      </c>
      <c r="H16469" s="1" t="s">
        <v>731</v>
      </c>
      <c r="I16469" s="1" t="s">
        <v>16</v>
      </c>
      <c r="J16469" s="1" t="s">
        <v>23</v>
      </c>
      <c r="K16469" s="1" t="s">
        <v>16</v>
      </c>
      <c r="L16469" s="1" t="s">
        <v>16</v>
      </c>
      <c r="M16469" s="1" t="s">
        <v>16</v>
      </c>
      <c r="N16469" s="1" t="s">
        <v>16</v>
      </c>
      <c r="O16469" s="1">
        <v>63.2</v>
      </c>
      <c r="P16469" s="1">
        <v>1.0</v>
      </c>
    </row>
    <row r="16470">
      <c r="A16470" s="1" t="s">
        <v>29</v>
      </c>
      <c r="B16470" s="1" t="s">
        <v>19433</v>
      </c>
      <c r="C16470" s="2" t="s">
        <v>19405</v>
      </c>
      <c r="D16470" s="1" t="s">
        <v>19</v>
      </c>
      <c r="E16470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6470" s="1" t="s">
        <v>1347</v>
      </c>
      <c r="G16470" s="1" t="s">
        <v>1348</v>
      </c>
      <c r="H16470" s="1" t="s">
        <v>1349</v>
      </c>
      <c r="I16470" s="1" t="s">
        <v>16</v>
      </c>
      <c r="J16470" s="1" t="s">
        <v>23</v>
      </c>
      <c r="K16470" s="1" t="s">
        <v>16</v>
      </c>
      <c r="L16470" s="1" t="s">
        <v>16</v>
      </c>
      <c r="M16470" s="1" t="s">
        <v>16</v>
      </c>
      <c r="N16470" s="1" t="s">
        <v>16</v>
      </c>
      <c r="O16470" s="1">
        <v>63.2</v>
      </c>
      <c r="P16470" s="1">
        <v>1.0</v>
      </c>
    </row>
    <row r="16471">
      <c r="A16471" s="1" t="s">
        <v>29</v>
      </c>
      <c r="B16471" s="1" t="s">
        <v>19434</v>
      </c>
      <c r="C16471" s="2" t="s">
        <v>19405</v>
      </c>
      <c r="D16471" s="1" t="s">
        <v>19</v>
      </c>
      <c r="E16471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6471" s="1" t="s">
        <v>1625</v>
      </c>
      <c r="G16471" s="1" t="s">
        <v>1626</v>
      </c>
      <c r="H16471" s="1" t="s">
        <v>1627</v>
      </c>
      <c r="I16471" s="1" t="s">
        <v>16</v>
      </c>
      <c r="J16471" s="1" t="s">
        <v>23</v>
      </c>
      <c r="K16471" s="1" t="s">
        <v>16</v>
      </c>
      <c r="L16471" s="1" t="s">
        <v>16</v>
      </c>
      <c r="M16471" s="1" t="s">
        <v>16</v>
      </c>
      <c r="N16471" s="1" t="s">
        <v>16</v>
      </c>
      <c r="O16471" s="1">
        <v>63.2</v>
      </c>
      <c r="P16471" s="1">
        <v>1.0</v>
      </c>
    </row>
    <row r="16472">
      <c r="A16472" s="1" t="s">
        <v>29</v>
      </c>
      <c r="B16472" s="1" t="s">
        <v>19435</v>
      </c>
      <c r="C16472" s="2" t="s">
        <v>19405</v>
      </c>
      <c r="D16472" s="1" t="s">
        <v>19</v>
      </c>
      <c r="E16472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6472" s="1" t="s">
        <v>1728</v>
      </c>
      <c r="G16472" s="1" t="s">
        <v>1729</v>
      </c>
      <c r="H16472" s="1" t="s">
        <v>1730</v>
      </c>
      <c r="I16472" s="1" t="s">
        <v>16</v>
      </c>
      <c r="J16472" s="1" t="s">
        <v>23</v>
      </c>
      <c r="K16472" s="1" t="s">
        <v>16</v>
      </c>
      <c r="L16472" s="1" t="s">
        <v>16</v>
      </c>
      <c r="M16472" s="1" t="s">
        <v>16</v>
      </c>
      <c r="N16472" s="1" t="s">
        <v>16</v>
      </c>
      <c r="O16472" s="1">
        <v>95.2</v>
      </c>
      <c r="P16472" s="1">
        <v>1.0</v>
      </c>
    </row>
    <row r="16473">
      <c r="A16473" s="1" t="s">
        <v>29</v>
      </c>
      <c r="B16473" s="1" t="s">
        <v>19436</v>
      </c>
      <c r="C16473" s="2" t="s">
        <v>19405</v>
      </c>
      <c r="D16473" s="1" t="s">
        <v>19</v>
      </c>
      <c r="E16473" s="3" t="str">
        <f>HYPERLINK("https://fyndiq.se/produkt/a00b62acc6644fd2/", "2-Pack Samsung Galaxy S10 - Härdat glas 9H – Super kvalitet 3D")</f>
        <v>2-Pack Samsung Galaxy S10 - Härdat glas 9H – Super kvalitet 3D</v>
      </c>
      <c r="F16473" s="1" t="s">
        <v>1291</v>
      </c>
      <c r="G16473" s="1" t="s">
        <v>1292</v>
      </c>
      <c r="H16473" s="1" t="s">
        <v>1293</v>
      </c>
      <c r="I16473" s="1" t="s">
        <v>16</v>
      </c>
      <c r="J16473" s="1" t="s">
        <v>23</v>
      </c>
      <c r="K16473" s="1" t="s">
        <v>16</v>
      </c>
      <c r="L16473" s="1" t="s">
        <v>16</v>
      </c>
      <c r="M16473" s="1" t="s">
        <v>16</v>
      </c>
      <c r="N16473" s="1" t="s">
        <v>16</v>
      </c>
      <c r="O16473" s="1">
        <v>63.2</v>
      </c>
      <c r="P16473" s="1">
        <v>1.0</v>
      </c>
    </row>
    <row r="16474">
      <c r="A16474" s="1" t="s">
        <v>29</v>
      </c>
      <c r="B16474" s="1" t="s">
        <v>19437</v>
      </c>
      <c r="C16474" s="2" t="s">
        <v>19405</v>
      </c>
      <c r="D16474" s="1" t="s">
        <v>19</v>
      </c>
      <c r="E16474" s="3" t="str">
        <f>HYPERLINK("https://fyndiq.se/produkt/dfe28e565d2e4c8d/", "2 Pack Samsung S21 FE - 9H Härdat Glass - Super Kvalitet 3D")</f>
        <v>2 Pack Samsung S21 FE - 9H Härdat Glass - Super Kvalitet 3D</v>
      </c>
      <c r="F16474" s="1" t="s">
        <v>276</v>
      </c>
      <c r="G16474" s="1" t="s">
        <v>277</v>
      </c>
      <c r="H16474" s="1" t="s">
        <v>278</v>
      </c>
      <c r="I16474" s="1" t="s">
        <v>16</v>
      </c>
      <c r="J16474" s="1" t="s">
        <v>23</v>
      </c>
      <c r="K16474" s="1" t="s">
        <v>16</v>
      </c>
      <c r="L16474" s="1" t="s">
        <v>16</v>
      </c>
      <c r="M16474" s="1" t="s">
        <v>16</v>
      </c>
      <c r="N16474" s="1" t="s">
        <v>16</v>
      </c>
      <c r="O16474" s="1">
        <v>63.2</v>
      </c>
      <c r="P16474" s="1">
        <v>1.0</v>
      </c>
    </row>
    <row r="16475">
      <c r="A16475" s="1" t="s">
        <v>29</v>
      </c>
      <c r="B16475" s="1" t="s">
        <v>19438</v>
      </c>
      <c r="C16475" s="2" t="s">
        <v>19405</v>
      </c>
      <c r="D16475" s="1" t="s">
        <v>19</v>
      </c>
      <c r="E16475" s="3" t="str">
        <f>HYPERLINK("https://fyndiq.se/produkt/09a1997ccc234c63/", "2-Pack Huawei P40 Pro - Härdat glas 9H – Super kvalitet 3D")</f>
        <v>2-Pack Huawei P40 Pro - Härdat glas 9H – Super kvalitet 3D</v>
      </c>
      <c r="F16475" s="1" t="s">
        <v>1152</v>
      </c>
      <c r="G16475" s="1" t="s">
        <v>1153</v>
      </c>
      <c r="H16475" s="1" t="s">
        <v>1154</v>
      </c>
      <c r="I16475" s="1" t="s">
        <v>16</v>
      </c>
      <c r="J16475" s="1" t="s">
        <v>23</v>
      </c>
      <c r="K16475" s="1" t="s">
        <v>16</v>
      </c>
      <c r="L16475" s="1" t="s">
        <v>16</v>
      </c>
      <c r="M16475" s="1" t="s">
        <v>16</v>
      </c>
      <c r="N16475" s="1" t="s">
        <v>16</v>
      </c>
      <c r="O16475" s="1">
        <v>71.2</v>
      </c>
      <c r="P16475" s="1">
        <v>2.0</v>
      </c>
    </row>
    <row r="16476">
      <c r="A16476" s="1" t="s">
        <v>29</v>
      </c>
      <c r="B16476" s="1" t="s">
        <v>19439</v>
      </c>
      <c r="C16476" s="2" t="s">
        <v>19405</v>
      </c>
      <c r="D16476" s="1" t="s">
        <v>19</v>
      </c>
      <c r="E16476" s="3" t="str">
        <f>HYPERLINK("https://fyndiq.se/produkt/991bdaaccf6c4ad5/", "Xiaomi 11T 5G - Härdat glas-9H - Super kvalitet 3D Skärmskydd")</f>
        <v>Xiaomi 11T 5G - Härdat glas-9H - Super kvalitet 3D Skärmskydd</v>
      </c>
      <c r="F16476" s="1" t="s">
        <v>13375</v>
      </c>
      <c r="G16476" s="1" t="s">
        <v>13376</v>
      </c>
      <c r="H16476" s="1" t="s">
        <v>13377</v>
      </c>
      <c r="I16476" s="1" t="s">
        <v>16</v>
      </c>
      <c r="J16476" s="1" t="s">
        <v>23</v>
      </c>
      <c r="K16476" s="1" t="s">
        <v>16</v>
      </c>
      <c r="L16476" s="1" t="s">
        <v>16</v>
      </c>
      <c r="M16476" s="1" t="s">
        <v>16</v>
      </c>
      <c r="N16476" s="1" t="s">
        <v>16</v>
      </c>
      <c r="O16476" s="1">
        <v>55.2</v>
      </c>
      <c r="P16476" s="1">
        <v>1.0</v>
      </c>
    </row>
    <row r="16477">
      <c r="A16477" s="1" t="s">
        <v>29</v>
      </c>
      <c r="B16477" s="1" t="s">
        <v>19440</v>
      </c>
      <c r="C16477" s="2" t="s">
        <v>19405</v>
      </c>
      <c r="D16477" s="1" t="s">
        <v>19</v>
      </c>
      <c r="E16477" s="3" t="str">
        <f t="shared" ref="E16477:E16479" si="865">HYPERLINK("https://fyndiq.se/produkt/1e8f6bb5ed7344de/", "2-Pack Samsung Galaxy s10 Plus - Härdat glas 9H - Super kvalitet")</f>
        <v>2-Pack Samsung Galaxy s10 Plus - Härdat glas 9H - Super kvalitet</v>
      </c>
      <c r="F16477" s="1" t="s">
        <v>1508</v>
      </c>
      <c r="G16477" s="1" t="s">
        <v>1509</v>
      </c>
      <c r="H16477" s="1" t="s">
        <v>1510</v>
      </c>
      <c r="I16477" s="1" t="s">
        <v>16</v>
      </c>
      <c r="J16477" s="1" t="s">
        <v>23</v>
      </c>
      <c r="K16477" s="1" t="s">
        <v>16</v>
      </c>
      <c r="L16477" s="1" t="s">
        <v>16</v>
      </c>
      <c r="M16477" s="1" t="s">
        <v>16</v>
      </c>
      <c r="N16477" s="1" t="s">
        <v>16</v>
      </c>
      <c r="O16477" s="1">
        <v>63.2</v>
      </c>
      <c r="P16477" s="1">
        <v>1.0</v>
      </c>
    </row>
    <row r="16478">
      <c r="A16478" s="1" t="s">
        <v>29</v>
      </c>
      <c r="B16478" s="1" t="s">
        <v>19441</v>
      </c>
      <c r="C16478" s="2" t="s">
        <v>19405</v>
      </c>
      <c r="D16478" s="1" t="s">
        <v>19</v>
      </c>
      <c r="E16478" s="3" t="str">
        <f t="shared" si="865"/>
        <v>2-Pack Samsung Galaxy s10 Plus - Härdat glas 9H - Super kvalitet</v>
      </c>
      <c r="F16478" s="1" t="s">
        <v>1508</v>
      </c>
      <c r="G16478" s="1" t="s">
        <v>1509</v>
      </c>
      <c r="H16478" s="1" t="s">
        <v>1510</v>
      </c>
      <c r="I16478" s="1" t="s">
        <v>16</v>
      </c>
      <c r="J16478" s="1" t="s">
        <v>23</v>
      </c>
      <c r="K16478" s="1" t="s">
        <v>16</v>
      </c>
      <c r="L16478" s="1" t="s">
        <v>16</v>
      </c>
      <c r="M16478" s="1" t="s">
        <v>16</v>
      </c>
      <c r="N16478" s="1" t="s">
        <v>16</v>
      </c>
      <c r="O16478" s="1">
        <v>63.2</v>
      </c>
      <c r="P16478" s="1">
        <v>1.0</v>
      </c>
    </row>
    <row r="16479">
      <c r="A16479" s="1" t="s">
        <v>29</v>
      </c>
      <c r="B16479" s="1" t="s">
        <v>19442</v>
      </c>
      <c r="C16479" s="2" t="s">
        <v>19405</v>
      </c>
      <c r="D16479" s="1" t="s">
        <v>19</v>
      </c>
      <c r="E16479" s="3" t="str">
        <f t="shared" si="865"/>
        <v>2-Pack Samsung Galaxy s10 Plus - Härdat glas 9H - Super kvalitet</v>
      </c>
      <c r="F16479" s="1" t="s">
        <v>1508</v>
      </c>
      <c r="G16479" s="1" t="s">
        <v>1509</v>
      </c>
      <c r="H16479" s="1" t="s">
        <v>1510</v>
      </c>
      <c r="I16479" s="1" t="s">
        <v>16</v>
      </c>
      <c r="J16479" s="1" t="s">
        <v>23</v>
      </c>
      <c r="K16479" s="1" t="s">
        <v>16</v>
      </c>
      <c r="L16479" s="1" t="s">
        <v>16</v>
      </c>
      <c r="M16479" s="1" t="s">
        <v>16</v>
      </c>
      <c r="N16479" s="1" t="s">
        <v>16</v>
      </c>
      <c r="O16479" s="1">
        <v>63.2</v>
      </c>
      <c r="P16479" s="1">
        <v>1.0</v>
      </c>
    </row>
    <row r="16480">
      <c r="A16480" s="1" t="s">
        <v>29</v>
      </c>
      <c r="B16480" s="1" t="s">
        <v>19443</v>
      </c>
      <c r="C16480" s="2" t="s">
        <v>19405</v>
      </c>
      <c r="D16480" s="1" t="s">
        <v>19</v>
      </c>
      <c r="E1648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6480" s="1" t="s">
        <v>692</v>
      </c>
      <c r="G16480" s="1" t="s">
        <v>693</v>
      </c>
      <c r="H16480" s="1" t="s">
        <v>694</v>
      </c>
      <c r="I16480" s="1" t="s">
        <v>16</v>
      </c>
      <c r="J16480" s="1" t="s">
        <v>23</v>
      </c>
      <c r="K16480" s="1" t="s">
        <v>16</v>
      </c>
      <c r="L16480" s="1" t="s">
        <v>16</v>
      </c>
      <c r="M16480" s="1" t="s">
        <v>16</v>
      </c>
      <c r="N16480" s="1" t="s">
        <v>16</v>
      </c>
      <c r="O16480" s="1">
        <v>47.2</v>
      </c>
      <c r="P16480" s="1">
        <v>2.0</v>
      </c>
    </row>
    <row r="16481">
      <c r="A16481" s="1" t="s">
        <v>29</v>
      </c>
      <c r="B16481" s="1" t="s">
        <v>19444</v>
      </c>
      <c r="C16481" s="2" t="s">
        <v>19405</v>
      </c>
      <c r="D16481" s="1" t="s">
        <v>19</v>
      </c>
      <c r="E16481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6481" s="1" t="s">
        <v>2445</v>
      </c>
      <c r="G16481" s="1" t="s">
        <v>2446</v>
      </c>
      <c r="H16481" s="1" t="s">
        <v>2447</v>
      </c>
      <c r="I16481" s="1" t="s">
        <v>16</v>
      </c>
      <c r="J16481" s="1" t="s">
        <v>23</v>
      </c>
      <c r="K16481" s="1" t="s">
        <v>16</v>
      </c>
      <c r="L16481" s="1" t="s">
        <v>16</v>
      </c>
      <c r="M16481" s="1" t="s">
        <v>16</v>
      </c>
      <c r="N16481" s="1" t="s">
        <v>16</v>
      </c>
      <c r="O16481" s="1">
        <v>79.2</v>
      </c>
      <c r="P16481" s="1">
        <v>1.0</v>
      </c>
    </row>
    <row r="16482">
      <c r="A16482" s="1" t="s">
        <v>29</v>
      </c>
      <c r="B16482" s="1" t="s">
        <v>19445</v>
      </c>
      <c r="C16482" s="2" t="s">
        <v>19405</v>
      </c>
      <c r="D16482" s="1" t="s">
        <v>19</v>
      </c>
      <c r="E16482" s="3" t="str">
        <f>HYPERLINK("https://fyndiq.se/produkt/e979d771c214497d/", "2-Pack Samsung Galaxy A32 5G - Härdat Glas 9H - Super Kvalitet")</f>
        <v>2-Pack Samsung Galaxy A32 5G - Härdat Glas 9H - Super Kvalitet</v>
      </c>
      <c r="F16482" s="1" t="s">
        <v>2232</v>
      </c>
      <c r="G16482" s="1" t="s">
        <v>2233</v>
      </c>
      <c r="H16482" s="1" t="s">
        <v>2234</v>
      </c>
      <c r="I16482" s="1" t="s">
        <v>16</v>
      </c>
      <c r="J16482" s="1" t="s">
        <v>23</v>
      </c>
      <c r="K16482" s="1" t="s">
        <v>16</v>
      </c>
      <c r="L16482" s="1" t="s">
        <v>16</v>
      </c>
      <c r="M16482" s="1" t="s">
        <v>16</v>
      </c>
      <c r="N16482" s="1" t="s">
        <v>16</v>
      </c>
      <c r="O16482" s="1">
        <v>63.2</v>
      </c>
      <c r="P16482" s="1">
        <v>1.0</v>
      </c>
    </row>
    <row r="16483">
      <c r="A16483" s="1" t="s">
        <v>29</v>
      </c>
      <c r="B16483" s="1" t="s">
        <v>19446</v>
      </c>
      <c r="C16483" s="2" t="s">
        <v>19405</v>
      </c>
      <c r="D16483" s="1" t="s">
        <v>19</v>
      </c>
      <c r="E16483" s="3" t="str">
        <f t="shared" ref="E16483:E16484" si="866">HYPERLINK("https://fyndiq.se/produkt/f7b16236096d401a/", "2-Pack Google Pixel 7A - Härdat glas 9H - Super kvalitet 3D Skärmskydd")</f>
        <v>2-Pack Google Pixel 7A - Härdat glas 9H - Super kvalitet 3D Skärmskydd</v>
      </c>
      <c r="F16483" s="1" t="s">
        <v>852</v>
      </c>
      <c r="G16483" s="1" t="s">
        <v>853</v>
      </c>
      <c r="H16483" s="1" t="s">
        <v>854</v>
      </c>
      <c r="I16483" s="1" t="s">
        <v>16</v>
      </c>
      <c r="J16483" s="1" t="s">
        <v>23</v>
      </c>
      <c r="K16483" s="1" t="s">
        <v>16</v>
      </c>
      <c r="L16483" s="1" t="s">
        <v>16</v>
      </c>
      <c r="M16483" s="1" t="s">
        <v>16</v>
      </c>
      <c r="N16483" s="1" t="s">
        <v>16</v>
      </c>
      <c r="O16483" s="1">
        <v>63.2</v>
      </c>
      <c r="P16483" s="1">
        <v>1.0</v>
      </c>
    </row>
    <row r="16484">
      <c r="A16484" s="1" t="s">
        <v>29</v>
      </c>
      <c r="B16484" s="1" t="s">
        <v>19447</v>
      </c>
      <c r="C16484" s="2" t="s">
        <v>19405</v>
      </c>
      <c r="D16484" s="1" t="s">
        <v>19</v>
      </c>
      <c r="E16484" s="3" t="str">
        <f t="shared" si="866"/>
        <v>2-Pack Google Pixel 7A - Härdat glas 9H - Super kvalitet 3D Skärmskydd</v>
      </c>
      <c r="F16484" s="1" t="s">
        <v>852</v>
      </c>
      <c r="G16484" s="1" t="s">
        <v>853</v>
      </c>
      <c r="H16484" s="1" t="s">
        <v>854</v>
      </c>
      <c r="I16484" s="1" t="s">
        <v>16</v>
      </c>
      <c r="J16484" s="1" t="s">
        <v>23</v>
      </c>
      <c r="K16484" s="1" t="s">
        <v>16</v>
      </c>
      <c r="L16484" s="1" t="s">
        <v>16</v>
      </c>
      <c r="M16484" s="1" t="s">
        <v>16</v>
      </c>
      <c r="N16484" s="1" t="s">
        <v>16</v>
      </c>
      <c r="O16484" s="1">
        <v>63.2</v>
      </c>
      <c r="P16484" s="1">
        <v>1.0</v>
      </c>
    </row>
    <row r="16485">
      <c r="A16485" s="1" t="s">
        <v>29</v>
      </c>
      <c r="B16485" s="1" t="s">
        <v>19448</v>
      </c>
      <c r="C16485" s="2" t="s">
        <v>19405</v>
      </c>
      <c r="D16485" s="1" t="s">
        <v>19</v>
      </c>
      <c r="E16485" s="3" t="str">
        <f>HYPERLINK("https://fyndiq.se/produkt/3abf40afda9144b8/", "Apple Watch Series 6/5/SE 44mm–Härdat glas 9H–3D Super kvalitet")</f>
        <v>Apple Watch Series 6/5/SE 44mm–Härdat glas 9H–3D Super kvalitet</v>
      </c>
      <c r="F16485" s="1" t="s">
        <v>5216</v>
      </c>
      <c r="G16485" s="1" t="s">
        <v>5217</v>
      </c>
      <c r="H16485" s="1" t="s">
        <v>5218</v>
      </c>
      <c r="I16485" s="1" t="s">
        <v>16</v>
      </c>
      <c r="J16485" s="1" t="s">
        <v>23</v>
      </c>
      <c r="K16485" s="1" t="s">
        <v>16</v>
      </c>
      <c r="L16485" s="1" t="s">
        <v>16</v>
      </c>
      <c r="M16485" s="1" t="s">
        <v>16</v>
      </c>
      <c r="N16485" s="1" t="s">
        <v>16</v>
      </c>
      <c r="O16485" s="1">
        <v>47.2</v>
      </c>
      <c r="P16485" s="1">
        <v>1.0</v>
      </c>
    </row>
    <row r="16486">
      <c r="A16486" s="1" t="s">
        <v>29</v>
      </c>
      <c r="B16486" s="1" t="s">
        <v>19449</v>
      </c>
      <c r="C16486" s="2" t="s">
        <v>19405</v>
      </c>
      <c r="D16486" s="1" t="s">
        <v>19</v>
      </c>
      <c r="E16486" s="3" t="str">
        <f>HYPERLINK("https://fyndiq.se/produkt/abcb18d2b1094266/", "2 Pack Samsung S21 5G - Härdat Glas 9H - Super Kvalitet 3D")</f>
        <v>2 Pack Samsung S21 5G - Härdat Glas 9H - Super Kvalitet 3D</v>
      </c>
      <c r="F16486" s="1" t="s">
        <v>2719</v>
      </c>
      <c r="G16486" s="1" t="s">
        <v>2720</v>
      </c>
      <c r="H16486" s="1" t="s">
        <v>2721</v>
      </c>
      <c r="I16486" s="1" t="s">
        <v>16</v>
      </c>
      <c r="J16486" s="1" t="s">
        <v>23</v>
      </c>
      <c r="K16486" s="1" t="s">
        <v>16</v>
      </c>
      <c r="L16486" s="1" t="s">
        <v>16</v>
      </c>
      <c r="M16486" s="1" t="s">
        <v>16</v>
      </c>
      <c r="N16486" s="1" t="s">
        <v>16</v>
      </c>
      <c r="O16486" s="1">
        <v>63.2</v>
      </c>
      <c r="P16486" s="1">
        <v>1.0</v>
      </c>
    </row>
    <row r="16487">
      <c r="A16487" s="1" t="s">
        <v>29</v>
      </c>
      <c r="B16487" s="1" t="s">
        <v>19450</v>
      </c>
      <c r="C16487" s="2" t="s">
        <v>19405</v>
      </c>
      <c r="D16487" s="1" t="s">
        <v>19</v>
      </c>
      <c r="E16487" s="3" t="str">
        <f>HYPERLINK("https://fyndiq.se/produkt/26e79ebcf55a4a56/", "2-Pack SAMSUNG S24 ULTRA 5G Skärmskydd &amp; 2-Pack linsskydd - Härdat Glas 9H - Super kvalitet 3D")</f>
        <v>2-Pack SAMSUNG S24 ULTRA 5G Skärmskydd &amp; 2-Pack linsskydd - Härdat Glas 9H - Super kvalitet 3D</v>
      </c>
      <c r="F16487" s="1" t="s">
        <v>19451</v>
      </c>
      <c r="G16487" s="1" t="s">
        <v>19452</v>
      </c>
      <c r="H16487" s="1" t="s">
        <v>19453</v>
      </c>
      <c r="I16487" s="1" t="s">
        <v>16</v>
      </c>
      <c r="J16487" s="1" t="s">
        <v>23</v>
      </c>
      <c r="K16487" s="1" t="s">
        <v>16</v>
      </c>
      <c r="L16487" s="1" t="s">
        <v>16</v>
      </c>
      <c r="M16487" s="1" t="s">
        <v>16</v>
      </c>
      <c r="N16487" s="1" t="s">
        <v>16</v>
      </c>
      <c r="O16487" s="1">
        <v>95.2</v>
      </c>
      <c r="P16487" s="1">
        <v>1.0</v>
      </c>
    </row>
    <row r="16488">
      <c r="A16488" s="1" t="s">
        <v>29</v>
      </c>
      <c r="B16488" s="1" t="s">
        <v>19454</v>
      </c>
      <c r="C16488" s="2" t="s">
        <v>19405</v>
      </c>
      <c r="D16488" s="1" t="s">
        <v>19</v>
      </c>
      <c r="E16488" s="3" t="str">
        <f>HYPERLINK("https://fyndiq.se/produkt/abbb2d46464546e3/", "2.pack Sony Xperia 5 V - Härdat Glas 9H - Super kvalitet 3D Skärmskydd")</f>
        <v>2.pack Sony Xperia 5 V - Härdat Glas 9H - Super kvalitet 3D Skärmskydd</v>
      </c>
      <c r="F16488" s="1" t="s">
        <v>8201</v>
      </c>
      <c r="G16488" s="1" t="s">
        <v>8202</v>
      </c>
      <c r="H16488" s="1" t="s">
        <v>8203</v>
      </c>
      <c r="I16488" s="1" t="s">
        <v>16</v>
      </c>
      <c r="J16488" s="1" t="s">
        <v>23</v>
      </c>
      <c r="K16488" s="1" t="s">
        <v>16</v>
      </c>
      <c r="L16488" s="1" t="s">
        <v>16</v>
      </c>
      <c r="M16488" s="1" t="s">
        <v>16</v>
      </c>
      <c r="N16488" s="1" t="s">
        <v>16</v>
      </c>
      <c r="O16488" s="1">
        <v>79.2</v>
      </c>
      <c r="P16488" s="1">
        <v>1.0</v>
      </c>
    </row>
    <row r="16489">
      <c r="A16489" s="1" t="s">
        <v>29</v>
      </c>
      <c r="B16489" s="1" t="s">
        <v>19455</v>
      </c>
      <c r="C16489" s="2" t="s">
        <v>19405</v>
      </c>
      <c r="D16489" s="1" t="s">
        <v>19</v>
      </c>
      <c r="E16489" s="3" t="str">
        <f t="shared" ref="E16489:E16490" si="867">HYPERLINK("https://fyndiq.se/produkt/38c13e699f2c4ce4/", "2-Pack SAMSUNG S24 ULTRA Skärmskydd - Härdat Glas 9H - Super kvalitet 3D")</f>
        <v>2-Pack SAMSUNG S24 ULTRA Skärmskydd - Härdat Glas 9H - Super kvalitet 3D</v>
      </c>
      <c r="F16489" s="1" t="s">
        <v>464</v>
      </c>
      <c r="G16489" s="1" t="s">
        <v>465</v>
      </c>
      <c r="H16489" s="1" t="s">
        <v>466</v>
      </c>
      <c r="I16489" s="1" t="s">
        <v>16</v>
      </c>
      <c r="J16489" s="1" t="s">
        <v>23</v>
      </c>
      <c r="K16489" s="1" t="s">
        <v>16</v>
      </c>
      <c r="L16489" s="1" t="s">
        <v>16</v>
      </c>
      <c r="M16489" s="1" t="s">
        <v>16</v>
      </c>
      <c r="N16489" s="1" t="s">
        <v>16</v>
      </c>
      <c r="O16489" s="1">
        <v>79.2</v>
      </c>
      <c r="P16489" s="1">
        <v>1.0</v>
      </c>
    </row>
    <row r="16490">
      <c r="A16490" s="1" t="s">
        <v>29</v>
      </c>
      <c r="B16490" s="1" t="s">
        <v>19456</v>
      </c>
      <c r="C16490" s="2" t="s">
        <v>19405</v>
      </c>
      <c r="D16490" s="1" t="s">
        <v>19</v>
      </c>
      <c r="E16490" s="3" t="str">
        <f t="shared" si="867"/>
        <v>2-Pack SAMSUNG S24 ULTRA Skärmskydd - Härdat Glas 9H - Super kvalitet 3D</v>
      </c>
      <c r="F16490" s="1" t="s">
        <v>464</v>
      </c>
      <c r="G16490" s="1" t="s">
        <v>465</v>
      </c>
      <c r="H16490" s="1" t="s">
        <v>466</v>
      </c>
      <c r="I16490" s="1" t="s">
        <v>16</v>
      </c>
      <c r="J16490" s="1" t="s">
        <v>23</v>
      </c>
      <c r="K16490" s="1" t="s">
        <v>16</v>
      </c>
      <c r="L16490" s="1" t="s">
        <v>16</v>
      </c>
      <c r="M16490" s="1" t="s">
        <v>16</v>
      </c>
      <c r="N16490" s="1" t="s">
        <v>16</v>
      </c>
      <c r="O16490" s="1">
        <v>79.2</v>
      </c>
      <c r="P16490" s="1">
        <v>1.0</v>
      </c>
    </row>
    <row r="16491">
      <c r="A16491" s="1" t="s">
        <v>29</v>
      </c>
      <c r="B16491" s="1" t="s">
        <v>19457</v>
      </c>
      <c r="C16491" s="2" t="s">
        <v>19405</v>
      </c>
      <c r="D16491" s="1" t="s">
        <v>19</v>
      </c>
      <c r="E1649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6491" s="1" t="s">
        <v>614</v>
      </c>
      <c r="G16491" s="1" t="s">
        <v>615</v>
      </c>
      <c r="H16491" s="1" t="s">
        <v>616</v>
      </c>
      <c r="I16491" s="1" t="s">
        <v>16</v>
      </c>
      <c r="J16491" s="1" t="s">
        <v>23</v>
      </c>
      <c r="K16491" s="1" t="s">
        <v>16</v>
      </c>
      <c r="L16491" s="1" t="s">
        <v>16</v>
      </c>
      <c r="M16491" s="1" t="s">
        <v>16</v>
      </c>
      <c r="N16491" s="1" t="s">
        <v>16</v>
      </c>
      <c r="O16491" s="1">
        <v>79.2</v>
      </c>
      <c r="P16491" s="1">
        <v>1.0</v>
      </c>
    </row>
    <row r="16492">
      <c r="A16492" s="1" t="s">
        <v>29</v>
      </c>
      <c r="B16492" s="1" t="s">
        <v>19458</v>
      </c>
      <c r="C16492" s="2" t="s">
        <v>19405</v>
      </c>
      <c r="D16492" s="1" t="s">
        <v>19</v>
      </c>
      <c r="E16492" s="3" t="str">
        <f>HYPERLINK("https://fyndiq.se/produkt/3e29feff9abb4fd8/", "2-Pack Iphone 13 Mini - 9H Härdat Glass - Top Kvalitet")</f>
        <v>2-Pack Iphone 13 Mini - 9H Härdat Glass - Top Kvalitet</v>
      </c>
      <c r="F16492" s="1" t="s">
        <v>2986</v>
      </c>
      <c r="G16492" s="1" t="s">
        <v>2987</v>
      </c>
      <c r="H16492" s="1" t="s">
        <v>2988</v>
      </c>
      <c r="I16492" s="1" t="s">
        <v>16</v>
      </c>
      <c r="J16492" s="1" t="s">
        <v>23</v>
      </c>
      <c r="K16492" s="1" t="s">
        <v>16</v>
      </c>
      <c r="L16492" s="1" t="s">
        <v>16</v>
      </c>
      <c r="M16492" s="1" t="s">
        <v>16</v>
      </c>
      <c r="N16492" s="1" t="s">
        <v>16</v>
      </c>
      <c r="O16492" s="1">
        <v>47.2</v>
      </c>
      <c r="P16492" s="1">
        <v>1.0</v>
      </c>
    </row>
    <row r="16493">
      <c r="A16493" s="1" t="s">
        <v>29</v>
      </c>
      <c r="B16493" s="1" t="s">
        <v>19459</v>
      </c>
      <c r="C16493" s="2" t="s">
        <v>19405</v>
      </c>
      <c r="D16493" s="1" t="s">
        <v>19</v>
      </c>
      <c r="E16493" s="3" t="str">
        <f>HYPERLINK("https://fyndiq.se/produkt/7b4cb5f9439947b9/", "2-Pack iPhone SE 2020 Svart - Härdat Glas 9H - Super Kvalitet 3D")</f>
        <v>2-Pack iPhone SE 2020 Svart - Härdat Glas 9H - Super Kvalitet 3D</v>
      </c>
      <c r="F16493" s="1" t="s">
        <v>175</v>
      </c>
      <c r="G16493" s="1" t="s">
        <v>176</v>
      </c>
      <c r="H16493" s="1" t="s">
        <v>177</v>
      </c>
      <c r="I16493" s="1" t="s">
        <v>16</v>
      </c>
      <c r="J16493" s="1" t="s">
        <v>23</v>
      </c>
      <c r="K16493" s="1" t="s">
        <v>16</v>
      </c>
      <c r="L16493" s="1" t="s">
        <v>16</v>
      </c>
      <c r="M16493" s="1" t="s">
        <v>16</v>
      </c>
      <c r="N16493" s="1" t="s">
        <v>16</v>
      </c>
      <c r="O16493" s="1">
        <v>47.2</v>
      </c>
      <c r="P16493" s="1">
        <v>1.0</v>
      </c>
    </row>
    <row r="16494">
      <c r="A16494" s="1" t="s">
        <v>29</v>
      </c>
      <c r="B16494" s="1" t="s">
        <v>19460</v>
      </c>
      <c r="C16494" s="2" t="s">
        <v>19405</v>
      </c>
      <c r="D16494" s="1" t="s">
        <v>19</v>
      </c>
      <c r="E16494" s="3" t="str">
        <f>HYPERLINK("https://fyndiq.se/produkt/f15f4561a5ef4294/", "2-Pack Motorola Edge 40 - Härdat Glas 9H -Super kvalitet 3D Skärmskydd")</f>
        <v>2-Pack Motorola Edge 40 - Härdat Glas 9H -Super kvalitet 3D Skärmskydd</v>
      </c>
      <c r="F16494" s="1" t="s">
        <v>1234</v>
      </c>
      <c r="G16494" s="1" t="s">
        <v>1235</v>
      </c>
      <c r="H16494" s="1" t="s">
        <v>1236</v>
      </c>
      <c r="I16494" s="1" t="s">
        <v>16</v>
      </c>
      <c r="J16494" s="1" t="s">
        <v>23</v>
      </c>
      <c r="K16494" s="1" t="s">
        <v>16</v>
      </c>
      <c r="L16494" s="1" t="s">
        <v>16</v>
      </c>
      <c r="M16494" s="1" t="s">
        <v>16</v>
      </c>
      <c r="N16494" s="1" t="s">
        <v>16</v>
      </c>
      <c r="O16494" s="1">
        <v>71.2</v>
      </c>
      <c r="P16494" s="1">
        <v>1.0</v>
      </c>
    </row>
    <row r="16495">
      <c r="A16495" s="1" t="s">
        <v>29</v>
      </c>
      <c r="B16495" s="1" t="s">
        <v>19461</v>
      </c>
      <c r="C16495" s="2" t="s">
        <v>19405</v>
      </c>
      <c r="D16495" s="1" t="s">
        <v>19</v>
      </c>
      <c r="E16495" s="3" t="str">
        <f>HYPERLINK("https://fyndiq.se/produkt/580d801ad22645e2/", "2 Pack - Samsung A12 / A32 5G - Härdat Glass 9H - Super Kvalitet")</f>
        <v>2 Pack - Samsung A12 / A32 5G - Härdat Glass 9H - Super Kvalitet</v>
      </c>
      <c r="F16495" s="1" t="s">
        <v>2530</v>
      </c>
      <c r="G16495" s="1" t="s">
        <v>2531</v>
      </c>
      <c r="H16495" s="1" t="s">
        <v>2532</v>
      </c>
      <c r="I16495" s="1" t="s">
        <v>16</v>
      </c>
      <c r="J16495" s="1" t="s">
        <v>23</v>
      </c>
      <c r="K16495" s="1" t="s">
        <v>16</v>
      </c>
      <c r="L16495" s="1" t="s">
        <v>16</v>
      </c>
      <c r="M16495" s="1" t="s">
        <v>16</v>
      </c>
      <c r="N16495" s="1" t="s">
        <v>16</v>
      </c>
      <c r="O16495" s="1">
        <v>63.2</v>
      </c>
      <c r="P16495" s="1">
        <v>1.0</v>
      </c>
    </row>
    <row r="16496">
      <c r="A16496" s="1" t="s">
        <v>29</v>
      </c>
      <c r="B16496" s="1" t="s">
        <v>19462</v>
      </c>
      <c r="C16496" s="2" t="s">
        <v>19405</v>
      </c>
      <c r="D16496" s="1" t="s">
        <v>19</v>
      </c>
      <c r="E16496" s="3" t="str">
        <f>HYPERLINK("https://fyndiq.se/produkt/b5127882a0bc4dec/", "2-Pack Samsung S23 (5G) Skärmskydd &amp; 2-Pack linsskydd - Härdat Glas 9H - Super kvalitet 3D")</f>
        <v>2-Pack Samsung S23 (5G) Skärmskydd &amp; 2-Pack linsskydd - Härdat Glas 9H - Super kvalitet 3D</v>
      </c>
      <c r="F16496" s="1" t="s">
        <v>5878</v>
      </c>
      <c r="G16496" s="1" t="s">
        <v>5879</v>
      </c>
      <c r="H16496" s="1" t="s">
        <v>5880</v>
      </c>
      <c r="I16496" s="1" t="s">
        <v>16</v>
      </c>
      <c r="J16496" s="1" t="s">
        <v>23</v>
      </c>
      <c r="K16496" s="1" t="s">
        <v>16</v>
      </c>
      <c r="L16496" s="1" t="s">
        <v>16</v>
      </c>
      <c r="M16496" s="1" t="s">
        <v>16</v>
      </c>
      <c r="N16496" s="1" t="s">
        <v>16</v>
      </c>
      <c r="O16496" s="1">
        <v>79.2</v>
      </c>
      <c r="P16496" s="1">
        <v>1.0</v>
      </c>
    </row>
    <row r="16497">
      <c r="A16497" s="1" t="s">
        <v>29</v>
      </c>
      <c r="B16497" s="1" t="s">
        <v>19463</v>
      </c>
      <c r="C16497" s="2" t="s">
        <v>19405</v>
      </c>
      <c r="D16497" s="1" t="s">
        <v>19</v>
      </c>
      <c r="E16497" s="3" t="str">
        <f>HYPERLINK("https://fyndiq.se/produkt/e0b5cbce33334680/", "2 Pack Sony Xperia 10 IV - Härdat glas 9H -Super Kvalitet 3D")</f>
        <v>2 Pack Sony Xperia 10 IV - Härdat glas 9H -Super Kvalitet 3D</v>
      </c>
      <c r="F16497" s="1" t="s">
        <v>250</v>
      </c>
      <c r="G16497" s="1" t="s">
        <v>251</v>
      </c>
      <c r="H16497" s="1" t="s">
        <v>252</v>
      </c>
      <c r="I16497" s="1" t="s">
        <v>16</v>
      </c>
      <c r="J16497" s="1" t="s">
        <v>23</v>
      </c>
      <c r="K16497" s="1" t="s">
        <v>16</v>
      </c>
      <c r="L16497" s="1" t="s">
        <v>16</v>
      </c>
      <c r="M16497" s="1" t="s">
        <v>16</v>
      </c>
      <c r="N16497" s="1" t="s">
        <v>16</v>
      </c>
      <c r="O16497" s="1">
        <v>71.2</v>
      </c>
      <c r="P16497" s="1">
        <v>1.0</v>
      </c>
    </row>
    <row r="16498">
      <c r="A16498" s="1" t="s">
        <v>29</v>
      </c>
      <c r="B16498" s="1" t="s">
        <v>19464</v>
      </c>
      <c r="C16498" s="2" t="s">
        <v>19405</v>
      </c>
      <c r="D16498" s="1" t="s">
        <v>19</v>
      </c>
      <c r="E16498" s="3" t="str">
        <f>HYPERLINK("https://fyndiq.se/produkt/7c8e1f7cd5454c02/", "3-Pack Samsung Galaxy Tab A8 WiFi - Härdat Glas 9H - Super Kvalitet")</f>
        <v>3-Pack Samsung Galaxy Tab A8 WiFi - Härdat Glas 9H - Super Kvalitet</v>
      </c>
      <c r="F16498" s="1" t="s">
        <v>3852</v>
      </c>
      <c r="G16498" s="1" t="s">
        <v>3853</v>
      </c>
      <c r="H16498" s="1" t="s">
        <v>3854</v>
      </c>
      <c r="I16498" s="1" t="s">
        <v>16</v>
      </c>
      <c r="J16498" s="1" t="s">
        <v>23</v>
      </c>
      <c r="K16498" s="1" t="s">
        <v>16</v>
      </c>
      <c r="L16498" s="1" t="s">
        <v>16</v>
      </c>
      <c r="M16498" s="1" t="s">
        <v>16</v>
      </c>
      <c r="N16498" s="1" t="s">
        <v>16</v>
      </c>
      <c r="O16498" s="1">
        <v>151.2</v>
      </c>
      <c r="P16498" s="1">
        <v>1.0</v>
      </c>
    </row>
    <row r="16499">
      <c r="A16499" s="1" t="s">
        <v>29</v>
      </c>
      <c r="B16499" s="1" t="s">
        <v>19465</v>
      </c>
      <c r="C16499" s="2" t="s">
        <v>19405</v>
      </c>
      <c r="D16499" s="1" t="s">
        <v>19</v>
      </c>
      <c r="E16499" s="3" t="str">
        <f t="shared" ref="E16499:E16503" si="868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499" s="1" t="s">
        <v>47</v>
      </c>
      <c r="G16499" s="2" t="s">
        <v>48</v>
      </c>
      <c r="H16499" s="1" t="s">
        <v>49</v>
      </c>
      <c r="I16499" s="1" t="s">
        <v>16</v>
      </c>
      <c r="J16499" s="1" t="s">
        <v>23</v>
      </c>
      <c r="K16499" s="1" t="s">
        <v>16</v>
      </c>
      <c r="L16499" s="1" t="s">
        <v>16</v>
      </c>
      <c r="M16499" s="1" t="s">
        <v>16</v>
      </c>
      <c r="N16499" s="1" t="s">
        <v>16</v>
      </c>
      <c r="O16499" s="1">
        <v>183.2</v>
      </c>
      <c r="P16499" s="1">
        <v>2.0</v>
      </c>
    </row>
    <row r="16500">
      <c r="A16500" s="1" t="s">
        <v>29</v>
      </c>
      <c r="B16500" s="1" t="s">
        <v>19466</v>
      </c>
      <c r="C16500" s="2" t="s">
        <v>19405</v>
      </c>
      <c r="D16500" s="1" t="s">
        <v>19</v>
      </c>
      <c r="E16500" s="3" t="str">
        <f t="shared" si="868"/>
        <v>ASPOR A616 TWS trådlös Bluetooth hörlurar med Lightning kabel - Högkvalitet - Wireless charging - 5.3BT</v>
      </c>
      <c r="F16500" s="1" t="s">
        <v>47</v>
      </c>
      <c r="G16500" s="2" t="s">
        <v>48</v>
      </c>
      <c r="H16500" s="1" t="s">
        <v>49</v>
      </c>
      <c r="I16500" s="1" t="s">
        <v>16</v>
      </c>
      <c r="J16500" s="1" t="s">
        <v>23</v>
      </c>
      <c r="K16500" s="1" t="s">
        <v>16</v>
      </c>
      <c r="L16500" s="1" t="s">
        <v>16</v>
      </c>
      <c r="M16500" s="1" t="s">
        <v>16</v>
      </c>
      <c r="N16500" s="1" t="s">
        <v>16</v>
      </c>
      <c r="O16500" s="1">
        <v>183.2</v>
      </c>
      <c r="P16500" s="1">
        <v>1.0</v>
      </c>
    </row>
    <row r="16501">
      <c r="A16501" s="1" t="s">
        <v>29</v>
      </c>
      <c r="B16501" s="1" t="s">
        <v>19467</v>
      </c>
      <c r="C16501" s="2" t="s">
        <v>19405</v>
      </c>
      <c r="D16501" s="1" t="s">
        <v>19</v>
      </c>
      <c r="E16501" s="3" t="str">
        <f t="shared" si="868"/>
        <v>ASPOR A616 TWS trådlös Bluetooth hörlurar med Lightning kabel - Högkvalitet - Wireless charging - 5.3BT</v>
      </c>
      <c r="F16501" s="1" t="s">
        <v>47</v>
      </c>
      <c r="G16501" s="2" t="s">
        <v>48</v>
      </c>
      <c r="H16501" s="1" t="s">
        <v>49</v>
      </c>
      <c r="I16501" s="1" t="s">
        <v>16</v>
      </c>
      <c r="J16501" s="1" t="s">
        <v>23</v>
      </c>
      <c r="K16501" s="1" t="s">
        <v>16</v>
      </c>
      <c r="L16501" s="1" t="s">
        <v>16</v>
      </c>
      <c r="M16501" s="1" t="s">
        <v>16</v>
      </c>
      <c r="N16501" s="1" t="s">
        <v>16</v>
      </c>
      <c r="O16501" s="1">
        <v>183.2</v>
      </c>
      <c r="P16501" s="1">
        <v>1.0</v>
      </c>
    </row>
    <row r="16502">
      <c r="A16502" s="1" t="s">
        <v>29</v>
      </c>
      <c r="B16502" s="1" t="s">
        <v>19468</v>
      </c>
      <c r="C16502" s="2" t="s">
        <v>19405</v>
      </c>
      <c r="D16502" s="1" t="s">
        <v>19</v>
      </c>
      <c r="E16502" s="3" t="str">
        <f t="shared" si="868"/>
        <v>ASPOR A616 TWS trådlös Bluetooth hörlurar med Lightning kabel - Högkvalitet - Wireless charging - 5.3BT</v>
      </c>
      <c r="F16502" s="1" t="s">
        <v>47</v>
      </c>
      <c r="G16502" s="2" t="s">
        <v>48</v>
      </c>
      <c r="H16502" s="1" t="s">
        <v>49</v>
      </c>
      <c r="I16502" s="1" t="s">
        <v>16</v>
      </c>
      <c r="J16502" s="1" t="s">
        <v>23</v>
      </c>
      <c r="K16502" s="1" t="s">
        <v>16</v>
      </c>
      <c r="L16502" s="1" t="s">
        <v>16</v>
      </c>
      <c r="M16502" s="1" t="s">
        <v>16</v>
      </c>
      <c r="N16502" s="1" t="s">
        <v>16</v>
      </c>
      <c r="O16502" s="1">
        <v>183.2</v>
      </c>
      <c r="P16502" s="1">
        <v>2.0</v>
      </c>
    </row>
    <row r="16503">
      <c r="A16503" s="1" t="s">
        <v>29</v>
      </c>
      <c r="B16503" s="1" t="s">
        <v>19469</v>
      </c>
      <c r="C16503" s="2" t="s">
        <v>19405</v>
      </c>
      <c r="D16503" s="1" t="s">
        <v>19</v>
      </c>
      <c r="E16503" s="3" t="str">
        <f t="shared" si="868"/>
        <v>ASPOR A616 TWS trådlös Bluetooth hörlurar med Lightning kabel - Högkvalitet - Wireless charging - 5.3BT</v>
      </c>
      <c r="F16503" s="1" t="s">
        <v>47</v>
      </c>
      <c r="G16503" s="2" t="s">
        <v>48</v>
      </c>
      <c r="H16503" s="1" t="s">
        <v>49</v>
      </c>
      <c r="I16503" s="1" t="s">
        <v>16</v>
      </c>
      <c r="J16503" s="1" t="s">
        <v>23</v>
      </c>
      <c r="K16503" s="1" t="s">
        <v>16</v>
      </c>
      <c r="L16503" s="1" t="s">
        <v>16</v>
      </c>
      <c r="M16503" s="1" t="s">
        <v>16</v>
      </c>
      <c r="N16503" s="1" t="s">
        <v>16</v>
      </c>
      <c r="O16503" s="1">
        <v>183.2</v>
      </c>
      <c r="P16503" s="1">
        <v>2.0</v>
      </c>
    </row>
    <row r="16504">
      <c r="A16504" s="1" t="s">
        <v>29</v>
      </c>
      <c r="B16504" s="1" t="s">
        <v>19470</v>
      </c>
      <c r="C16504" s="2" t="s">
        <v>19405</v>
      </c>
      <c r="D16504" s="1" t="s">
        <v>19</v>
      </c>
      <c r="E16504" s="3" t="str">
        <f>HYPERLINK("https://fyndiq.se/produkt/3793e0f6281f49f6/", "2-Pack Iphone 11 / XR - 9H Härdat Glass - Top Kvalitet")</f>
        <v>2-Pack Iphone 11 / XR - 9H Härdat Glass - Top Kvalitet</v>
      </c>
      <c r="F16504" s="1" t="s">
        <v>371</v>
      </c>
      <c r="G16504" s="1" t="s">
        <v>372</v>
      </c>
      <c r="H16504" s="1" t="s">
        <v>373</v>
      </c>
      <c r="I16504" s="1" t="s">
        <v>16</v>
      </c>
      <c r="J16504" s="1" t="s">
        <v>23</v>
      </c>
      <c r="K16504" s="1" t="s">
        <v>16</v>
      </c>
      <c r="L16504" s="1" t="s">
        <v>16</v>
      </c>
      <c r="M16504" s="1" t="s">
        <v>16</v>
      </c>
      <c r="N16504" s="1" t="s">
        <v>16</v>
      </c>
      <c r="O16504" s="1">
        <v>47.2</v>
      </c>
      <c r="P16504" s="1">
        <v>1.0</v>
      </c>
    </row>
    <row r="16505">
      <c r="A16505" s="1" t="s">
        <v>29</v>
      </c>
      <c r="B16505" s="1" t="s">
        <v>19471</v>
      </c>
      <c r="C16505" s="2" t="s">
        <v>19405</v>
      </c>
      <c r="D16505" s="1" t="s">
        <v>19</v>
      </c>
      <c r="E16505" s="3" t="str">
        <f>HYPERLINK("https://fyndiq.se/produkt/d797b2d066ca471c/", "2-Pack Apple Watch 44mm – Härdat glas 9H – Super kvalitet 3D")</f>
        <v>2-Pack Apple Watch 44mm – Härdat glas 9H – Super kvalitet 3D</v>
      </c>
      <c r="F16505" s="1" t="s">
        <v>1392</v>
      </c>
      <c r="G16505" s="1" t="s">
        <v>1393</v>
      </c>
      <c r="H16505" s="1" t="s">
        <v>1394</v>
      </c>
      <c r="I16505" s="1" t="s">
        <v>16</v>
      </c>
      <c r="J16505" s="1" t="s">
        <v>23</v>
      </c>
      <c r="K16505" s="1" t="s">
        <v>16</v>
      </c>
      <c r="L16505" s="1" t="s">
        <v>16</v>
      </c>
      <c r="M16505" s="1" t="s">
        <v>16</v>
      </c>
      <c r="N16505" s="1" t="s">
        <v>16</v>
      </c>
      <c r="O16505" s="1">
        <v>55.2</v>
      </c>
      <c r="P16505" s="1">
        <v>1.0</v>
      </c>
    </row>
    <row r="16506">
      <c r="A16506" s="1" t="s">
        <v>29</v>
      </c>
      <c r="B16506" s="1" t="s">
        <v>19472</v>
      </c>
      <c r="C16506" s="2" t="s">
        <v>19405</v>
      </c>
      <c r="D16506" s="1" t="s">
        <v>19</v>
      </c>
      <c r="E16506" s="3" t="str">
        <f>HYPERLINK("https://fyndiq.se/produkt/c6ad89f6519841d9/", "2 Pack Samsung Galaxy S20 - Härdat glas 9H - Super kvalitet 3D")</f>
        <v>2 Pack Samsung Galaxy S20 - Härdat glas 9H - Super kvalitet 3D</v>
      </c>
      <c r="F16506" s="1" t="s">
        <v>1342</v>
      </c>
      <c r="G16506" s="1" t="s">
        <v>1343</v>
      </c>
      <c r="H16506" s="1" t="s">
        <v>1344</v>
      </c>
      <c r="I16506" s="1" t="s">
        <v>16</v>
      </c>
      <c r="J16506" s="1" t="s">
        <v>23</v>
      </c>
      <c r="K16506" s="1" t="s">
        <v>16</v>
      </c>
      <c r="L16506" s="1" t="s">
        <v>16</v>
      </c>
      <c r="M16506" s="1" t="s">
        <v>16</v>
      </c>
      <c r="N16506" s="1" t="s">
        <v>16</v>
      </c>
      <c r="O16506" s="1">
        <v>71.2</v>
      </c>
      <c r="P16506" s="1">
        <v>1.0</v>
      </c>
    </row>
    <row r="16507">
      <c r="A16507" s="1" t="s">
        <v>29</v>
      </c>
      <c r="B16507" s="1" t="s">
        <v>19473</v>
      </c>
      <c r="C16507" s="2" t="s">
        <v>19405</v>
      </c>
      <c r="D16507" s="1" t="s">
        <v>19</v>
      </c>
      <c r="E16507" s="3" t="str">
        <f t="shared" ref="E16507:E16508" si="869">HYPERLINK("https://fyndiq.se/produkt/675bb02ed6bb4e07/", "2-Pack Samsung Galaxy S21 Ultra - Härdat Glas 9H-Super Kvalitet")</f>
        <v>2-Pack Samsung Galaxy S21 Ultra - Härdat Glas 9H-Super Kvalitet</v>
      </c>
      <c r="F16507" s="1" t="s">
        <v>91</v>
      </c>
      <c r="G16507" s="1" t="s">
        <v>92</v>
      </c>
      <c r="H16507" s="1" t="s">
        <v>93</v>
      </c>
      <c r="I16507" s="1" t="s">
        <v>16</v>
      </c>
      <c r="J16507" s="1" t="s">
        <v>23</v>
      </c>
      <c r="K16507" s="1" t="s">
        <v>16</v>
      </c>
      <c r="L16507" s="1" t="s">
        <v>16</v>
      </c>
      <c r="M16507" s="1" t="s">
        <v>16</v>
      </c>
      <c r="N16507" s="1" t="s">
        <v>16</v>
      </c>
      <c r="O16507" s="1">
        <v>63.2</v>
      </c>
      <c r="P16507" s="1">
        <v>1.0</v>
      </c>
    </row>
    <row r="16508">
      <c r="A16508" s="1" t="s">
        <v>29</v>
      </c>
      <c r="B16508" s="1" t="s">
        <v>19474</v>
      </c>
      <c r="C16508" s="2" t="s">
        <v>19405</v>
      </c>
      <c r="D16508" s="1" t="s">
        <v>19</v>
      </c>
      <c r="E16508" s="3" t="str">
        <f t="shared" si="869"/>
        <v>2-Pack Samsung Galaxy S21 Ultra - Härdat Glas 9H-Super Kvalitet</v>
      </c>
      <c r="F16508" s="1" t="s">
        <v>91</v>
      </c>
      <c r="G16508" s="1" t="s">
        <v>92</v>
      </c>
      <c r="H16508" s="1" t="s">
        <v>93</v>
      </c>
      <c r="I16508" s="1" t="s">
        <v>16</v>
      </c>
      <c r="J16508" s="1" t="s">
        <v>23</v>
      </c>
      <c r="K16508" s="1" t="s">
        <v>16</v>
      </c>
      <c r="L16508" s="1" t="s">
        <v>16</v>
      </c>
      <c r="M16508" s="1" t="s">
        <v>16</v>
      </c>
      <c r="N16508" s="1" t="s">
        <v>16</v>
      </c>
      <c r="O16508" s="1">
        <v>63.2</v>
      </c>
      <c r="P16508" s="1">
        <v>1.0</v>
      </c>
    </row>
    <row r="16509">
      <c r="A16509" s="1" t="s">
        <v>29</v>
      </c>
      <c r="B16509" s="1" t="s">
        <v>19475</v>
      </c>
      <c r="C16509" s="2" t="s">
        <v>19405</v>
      </c>
      <c r="D16509" s="1" t="s">
        <v>19</v>
      </c>
      <c r="E16509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6509" s="1" t="s">
        <v>894</v>
      </c>
      <c r="G16509" s="1" t="s">
        <v>895</v>
      </c>
      <c r="H16509" s="1" t="s">
        <v>896</v>
      </c>
      <c r="I16509" s="1" t="s">
        <v>16</v>
      </c>
      <c r="J16509" s="1" t="s">
        <v>23</v>
      </c>
      <c r="K16509" s="1" t="s">
        <v>16</v>
      </c>
      <c r="L16509" s="1" t="s">
        <v>16</v>
      </c>
      <c r="M16509" s="1" t="s">
        <v>16</v>
      </c>
      <c r="N16509" s="1" t="s">
        <v>16</v>
      </c>
      <c r="O16509" s="1">
        <v>79.2</v>
      </c>
      <c r="P16509" s="1">
        <v>1.0</v>
      </c>
    </row>
    <row r="16510">
      <c r="A16510" s="1" t="s">
        <v>29</v>
      </c>
      <c r="B16510" s="1" t="s">
        <v>19476</v>
      </c>
      <c r="C16510" s="2" t="s">
        <v>19405</v>
      </c>
      <c r="D16510" s="1" t="s">
        <v>19</v>
      </c>
      <c r="E16510" s="3" t="str">
        <f>HYPERLINK("https://fyndiq.se/produkt/21fa5ef4b8704a28/", "2-Pack Samsung Note 10 Plus - Härdat glas 9H - Super kvalitet 3D")</f>
        <v>2-Pack Samsung Note 10 Plus - Härdat glas 9H - Super kvalitet 3D</v>
      </c>
      <c r="F16510" s="1" t="s">
        <v>5705</v>
      </c>
      <c r="G16510" s="1" t="s">
        <v>5706</v>
      </c>
      <c r="H16510" s="1" t="s">
        <v>5707</v>
      </c>
      <c r="I16510" s="1" t="s">
        <v>16</v>
      </c>
      <c r="J16510" s="1" t="s">
        <v>23</v>
      </c>
      <c r="K16510" s="1" t="s">
        <v>16</v>
      </c>
      <c r="L16510" s="1" t="s">
        <v>16</v>
      </c>
      <c r="M16510" s="1" t="s">
        <v>16</v>
      </c>
      <c r="N16510" s="1" t="s">
        <v>16</v>
      </c>
      <c r="O16510" s="1">
        <v>63.2</v>
      </c>
      <c r="P16510" s="1">
        <v>1.0</v>
      </c>
    </row>
    <row r="16511">
      <c r="A16511" s="1" t="s">
        <v>29</v>
      </c>
      <c r="B16511" s="1" t="s">
        <v>19477</v>
      </c>
      <c r="C16511" s="2" t="s">
        <v>19405</v>
      </c>
      <c r="D16511" s="1" t="s">
        <v>19</v>
      </c>
      <c r="E16511" s="3" t="str">
        <f>HYPERLINK("https://fyndiq.se/produkt/f24ab07311cb4672/", "OnePlus 9 Pro 5G - Härdat Glas 9H - Super kvalitet - 3D Skärmskydd")</f>
        <v>OnePlus 9 Pro 5G - Härdat Glas 9H - Super kvalitet - 3D Skärmskydd</v>
      </c>
      <c r="F16511" s="1" t="s">
        <v>4604</v>
      </c>
      <c r="G16511" s="1" t="s">
        <v>4605</v>
      </c>
      <c r="H16511" s="1" t="s">
        <v>4606</v>
      </c>
      <c r="I16511" s="1" t="s">
        <v>16</v>
      </c>
      <c r="J16511" s="1" t="s">
        <v>23</v>
      </c>
      <c r="K16511" s="1" t="s">
        <v>16</v>
      </c>
      <c r="L16511" s="1" t="s">
        <v>16</v>
      </c>
      <c r="M16511" s="1" t="s">
        <v>16</v>
      </c>
      <c r="N16511" s="1" t="s">
        <v>16</v>
      </c>
      <c r="O16511" s="1">
        <v>63.2</v>
      </c>
      <c r="P16511" s="1">
        <v>1.0</v>
      </c>
    </row>
    <row r="16512">
      <c r="A16512" s="1" t="s">
        <v>29</v>
      </c>
      <c r="B16512" s="1" t="s">
        <v>19478</v>
      </c>
      <c r="C16512" s="2" t="s">
        <v>19405</v>
      </c>
      <c r="D16512" s="1" t="s">
        <v>19</v>
      </c>
      <c r="E16512" s="3" t="str">
        <f>HYPERLINK("https://fyndiq.se/produkt/2a9c08e4daf04aed/", "2-Pack Xiaomi 12T Pro - Härdat Glas 9H - Super kvalitet 3D Skärmskydd")</f>
        <v>2-Pack Xiaomi 12T Pro - Härdat Glas 9H - Super kvalitet 3D Skärmskydd</v>
      </c>
      <c r="F16512" s="1" t="s">
        <v>376</v>
      </c>
      <c r="G16512" s="1" t="s">
        <v>377</v>
      </c>
      <c r="H16512" s="1" t="s">
        <v>378</v>
      </c>
      <c r="I16512" s="1" t="s">
        <v>16</v>
      </c>
      <c r="J16512" s="1" t="s">
        <v>23</v>
      </c>
      <c r="K16512" s="1" t="s">
        <v>16</v>
      </c>
      <c r="L16512" s="1" t="s">
        <v>16</v>
      </c>
      <c r="M16512" s="1" t="s">
        <v>16</v>
      </c>
      <c r="N16512" s="1" t="s">
        <v>16</v>
      </c>
      <c r="O16512" s="1">
        <v>63.2</v>
      </c>
      <c r="P16512" s="1">
        <v>1.0</v>
      </c>
    </row>
    <row r="16513">
      <c r="A16513" s="1" t="s">
        <v>29</v>
      </c>
      <c r="B16513" s="1" t="s">
        <v>19479</v>
      </c>
      <c r="C16513" s="2" t="s">
        <v>19405</v>
      </c>
      <c r="D16513" s="1" t="s">
        <v>19</v>
      </c>
      <c r="E16513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6513" s="1" t="s">
        <v>1654</v>
      </c>
      <c r="G16513" s="1" t="s">
        <v>1655</v>
      </c>
      <c r="H16513" s="1" t="s">
        <v>1656</v>
      </c>
      <c r="I16513" s="1" t="s">
        <v>16</v>
      </c>
      <c r="J16513" s="1" t="s">
        <v>23</v>
      </c>
      <c r="K16513" s="1" t="s">
        <v>16</v>
      </c>
      <c r="L16513" s="1" t="s">
        <v>16</v>
      </c>
      <c r="M16513" s="1" t="s">
        <v>16</v>
      </c>
      <c r="N16513" s="1" t="s">
        <v>16</v>
      </c>
      <c r="O16513" s="1">
        <v>55.2</v>
      </c>
      <c r="P16513" s="1">
        <v>1.0</v>
      </c>
    </row>
    <row r="16514">
      <c r="A16514" s="1" t="s">
        <v>29</v>
      </c>
      <c r="B16514" s="1" t="s">
        <v>19480</v>
      </c>
      <c r="C16514" s="2" t="s">
        <v>19405</v>
      </c>
      <c r="D16514" s="1" t="s">
        <v>19</v>
      </c>
      <c r="E16514" s="3" t="str">
        <f>HYPERLINK("https://fyndiq.se/produkt/3fee81d316cc43da/", "2-pack - iPhone 12 / 12 Pro - 9H Härdat Glass - Top Kvalitet")</f>
        <v>2-pack - iPhone 12 / 12 Pro - 9H Härdat Glass - Top Kvalitet</v>
      </c>
      <c r="F16514" s="1" t="s">
        <v>2499</v>
      </c>
      <c r="G16514" s="1" t="s">
        <v>2500</v>
      </c>
      <c r="H16514" s="1" t="s">
        <v>2067</v>
      </c>
      <c r="I16514" s="1" t="s">
        <v>16</v>
      </c>
      <c r="J16514" s="1" t="s">
        <v>23</v>
      </c>
      <c r="K16514" s="1" t="s">
        <v>16</v>
      </c>
      <c r="L16514" s="1" t="s">
        <v>16</v>
      </c>
      <c r="M16514" s="1" t="s">
        <v>16</v>
      </c>
      <c r="N16514" s="1" t="s">
        <v>16</v>
      </c>
      <c r="O16514" s="1">
        <v>47.2</v>
      </c>
      <c r="P16514" s="1">
        <v>1.0</v>
      </c>
    </row>
    <row r="16515">
      <c r="A16515" s="1" t="s">
        <v>29</v>
      </c>
      <c r="B16515" s="1" t="s">
        <v>19481</v>
      </c>
      <c r="C16515" s="2" t="s">
        <v>19405</v>
      </c>
      <c r="D16515" s="1" t="s">
        <v>19</v>
      </c>
      <c r="E16515" s="3" t="str">
        <f>HYPERLINK("https://fyndiq.se/produkt/ef10e4ba492c46df/", "2-Pack Samsung S23 FE 5G - 9H Härdat Glass - Super Kvalitet 3D")</f>
        <v>2-Pack Samsung S23 FE 5G - 9H Härdat Glass - Super Kvalitet 3D</v>
      </c>
      <c r="F16515" s="1" t="s">
        <v>2521</v>
      </c>
      <c r="G16515" s="1" t="s">
        <v>2522</v>
      </c>
      <c r="H16515" s="1" t="s">
        <v>2523</v>
      </c>
      <c r="I16515" s="1" t="s">
        <v>16</v>
      </c>
      <c r="J16515" s="1" t="s">
        <v>23</v>
      </c>
      <c r="K16515" s="1" t="s">
        <v>16</v>
      </c>
      <c r="L16515" s="1" t="s">
        <v>16</v>
      </c>
      <c r="M16515" s="1" t="s">
        <v>16</v>
      </c>
      <c r="N16515" s="1" t="s">
        <v>16</v>
      </c>
      <c r="O16515" s="1">
        <v>63.2</v>
      </c>
      <c r="P16515" s="1">
        <v>1.0</v>
      </c>
    </row>
    <row r="16516">
      <c r="A16516" s="1" t="s">
        <v>29</v>
      </c>
      <c r="B16516" s="1" t="s">
        <v>19482</v>
      </c>
      <c r="C16516" s="2" t="s">
        <v>19405</v>
      </c>
      <c r="D16516" s="1" t="s">
        <v>19</v>
      </c>
      <c r="E16516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6516" s="1" t="s">
        <v>2699</v>
      </c>
      <c r="G16516" s="1" t="s">
        <v>2700</v>
      </c>
      <c r="H16516" s="1" t="s">
        <v>2701</v>
      </c>
      <c r="I16516" s="1" t="s">
        <v>16</v>
      </c>
      <c r="J16516" s="1" t="s">
        <v>23</v>
      </c>
      <c r="K16516" s="1" t="s">
        <v>16</v>
      </c>
      <c r="L16516" s="1" t="s">
        <v>16</v>
      </c>
      <c r="M16516" s="1" t="s">
        <v>16</v>
      </c>
      <c r="N16516" s="1" t="s">
        <v>16</v>
      </c>
      <c r="O16516" s="1">
        <v>71.2</v>
      </c>
      <c r="P16516" s="1">
        <v>1.0</v>
      </c>
    </row>
    <row r="16517">
      <c r="A16517" s="1" t="s">
        <v>29</v>
      </c>
      <c r="B16517" s="1" t="s">
        <v>19483</v>
      </c>
      <c r="C16517" s="2" t="s">
        <v>19405</v>
      </c>
      <c r="D16517" s="1" t="s">
        <v>19</v>
      </c>
      <c r="E16517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16517" s="1" t="s">
        <v>3909</v>
      </c>
      <c r="G16517" s="1" t="s">
        <v>3910</v>
      </c>
      <c r="H16517" s="1" t="s">
        <v>3911</v>
      </c>
      <c r="I16517" s="1" t="s">
        <v>16</v>
      </c>
      <c r="J16517" s="1" t="s">
        <v>23</v>
      </c>
      <c r="K16517" s="1" t="s">
        <v>16</v>
      </c>
      <c r="L16517" s="1" t="s">
        <v>16</v>
      </c>
      <c r="M16517" s="1" t="s">
        <v>16</v>
      </c>
      <c r="N16517" s="1" t="s">
        <v>16</v>
      </c>
      <c r="O16517" s="1">
        <v>71.2</v>
      </c>
      <c r="P16517" s="1">
        <v>1.0</v>
      </c>
    </row>
    <row r="16518">
      <c r="A16518" s="1" t="s">
        <v>29</v>
      </c>
      <c r="B16518" s="1" t="s">
        <v>19484</v>
      </c>
      <c r="C16518" s="2" t="s">
        <v>19405</v>
      </c>
      <c r="D16518" s="1" t="s">
        <v>19</v>
      </c>
      <c r="E16518" s="3" t="str">
        <f t="shared" ref="E16518:E16519" si="870">HYPERLINK("https://fyndiq.se/produkt/e9c1dd33f1fd4d17/", "2-Pack Samsung Galaxy S21 5G - Härdat Glas Skärmskydd 9H - HD")</f>
        <v>2-Pack Samsung Galaxy S21 5G - Härdat Glas Skärmskydd 9H - HD</v>
      </c>
      <c r="F16518" s="1" t="s">
        <v>454</v>
      </c>
      <c r="G16518" s="1" t="s">
        <v>455</v>
      </c>
      <c r="H16518" s="1" t="s">
        <v>456</v>
      </c>
      <c r="I16518" s="1" t="s">
        <v>16</v>
      </c>
      <c r="J16518" s="1" t="s">
        <v>23</v>
      </c>
      <c r="K16518" s="1" t="s">
        <v>16</v>
      </c>
      <c r="L16518" s="1" t="s">
        <v>16</v>
      </c>
      <c r="M16518" s="1" t="s">
        <v>16</v>
      </c>
      <c r="N16518" s="1" t="s">
        <v>16</v>
      </c>
      <c r="O16518" s="1">
        <v>63.2</v>
      </c>
      <c r="P16518" s="1">
        <v>1.0</v>
      </c>
    </row>
    <row r="16519">
      <c r="A16519" s="1" t="s">
        <v>29</v>
      </c>
      <c r="B16519" s="1" t="s">
        <v>19485</v>
      </c>
      <c r="C16519" s="2" t="s">
        <v>19405</v>
      </c>
      <c r="D16519" s="1" t="s">
        <v>19</v>
      </c>
      <c r="E16519" s="3" t="str">
        <f t="shared" si="870"/>
        <v>2-Pack Samsung Galaxy S21 5G - Härdat Glas Skärmskydd 9H - HD</v>
      </c>
      <c r="F16519" s="1" t="s">
        <v>454</v>
      </c>
      <c r="G16519" s="1" t="s">
        <v>455</v>
      </c>
      <c r="H16519" s="1" t="s">
        <v>456</v>
      </c>
      <c r="I16519" s="1" t="s">
        <v>16</v>
      </c>
      <c r="J16519" s="1" t="s">
        <v>23</v>
      </c>
      <c r="K16519" s="1" t="s">
        <v>16</v>
      </c>
      <c r="L16519" s="1" t="s">
        <v>16</v>
      </c>
      <c r="M16519" s="1" t="s">
        <v>16</v>
      </c>
      <c r="N16519" s="1" t="s">
        <v>16</v>
      </c>
      <c r="O16519" s="1">
        <v>63.2</v>
      </c>
      <c r="P16519" s="1">
        <v>1.0</v>
      </c>
    </row>
    <row r="16520">
      <c r="A16520" s="1" t="s">
        <v>29</v>
      </c>
      <c r="B16520" s="1" t="s">
        <v>19486</v>
      </c>
      <c r="C16520" s="2" t="s">
        <v>19405</v>
      </c>
      <c r="D16520" s="1" t="s">
        <v>19</v>
      </c>
      <c r="E1652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6520" s="1" t="s">
        <v>508</v>
      </c>
      <c r="G16520" s="1" t="s">
        <v>509</v>
      </c>
      <c r="H16520" s="1" t="s">
        <v>510</v>
      </c>
      <c r="I16520" s="1" t="s">
        <v>16</v>
      </c>
      <c r="J16520" s="1" t="s">
        <v>23</v>
      </c>
      <c r="K16520" s="1" t="s">
        <v>16</v>
      </c>
      <c r="L16520" s="1" t="s">
        <v>16</v>
      </c>
      <c r="M16520" s="1" t="s">
        <v>16</v>
      </c>
      <c r="N16520" s="1" t="s">
        <v>16</v>
      </c>
      <c r="O16520" s="1">
        <v>63.2</v>
      </c>
      <c r="P16520" s="1">
        <v>1.0</v>
      </c>
    </row>
    <row r="16521">
      <c r="A16521" s="1" t="s">
        <v>29</v>
      </c>
      <c r="B16521" s="1" t="s">
        <v>19487</v>
      </c>
      <c r="C16521" s="2" t="s">
        <v>19405</v>
      </c>
      <c r="D16521" s="1" t="s">
        <v>19</v>
      </c>
      <c r="E16521" s="3" t="str">
        <f>HYPERLINK("https://fyndiq.se/produkt/2030c5450cfb4338/", "2 Pack Huawei P30 Pro - Härdat glas 9H – 3D Super kvalitet")</f>
        <v>2 Pack Huawei P30 Pro - Härdat glas 9H – 3D Super kvalitet</v>
      </c>
      <c r="F16521" s="1" t="s">
        <v>1091</v>
      </c>
      <c r="G16521" s="1" t="s">
        <v>1092</v>
      </c>
      <c r="H16521" s="1" t="s">
        <v>1093</v>
      </c>
      <c r="I16521" s="1" t="s">
        <v>16</v>
      </c>
      <c r="J16521" s="1" t="s">
        <v>23</v>
      </c>
      <c r="K16521" s="1" t="s">
        <v>16</v>
      </c>
      <c r="L16521" s="1" t="s">
        <v>16</v>
      </c>
      <c r="M16521" s="1" t="s">
        <v>16</v>
      </c>
      <c r="N16521" s="1" t="s">
        <v>16</v>
      </c>
      <c r="O16521" s="1">
        <v>71.2</v>
      </c>
      <c r="P16521" s="1">
        <v>1.0</v>
      </c>
    </row>
    <row r="16522">
      <c r="A16522" s="1" t="s">
        <v>29</v>
      </c>
      <c r="B16522" s="1" t="s">
        <v>19488</v>
      </c>
      <c r="C16522" s="2" t="s">
        <v>19405</v>
      </c>
      <c r="D16522" s="1" t="s">
        <v>19</v>
      </c>
      <c r="E16522" s="3" t="str">
        <f>HYPERLINK("https://fyndiq.se/produkt/44f3cfd52e0f4e86/", "Apple Watch 45mm – Härdat glas 9H – Super kvalitet 3D Skärmskydd")</f>
        <v>Apple Watch 45mm – Härdat glas 9H – Super kvalitet 3D Skärmskydd</v>
      </c>
      <c r="F16522" s="1" t="s">
        <v>568</v>
      </c>
      <c r="G16522" s="1" t="s">
        <v>569</v>
      </c>
      <c r="H16522" s="1" t="s">
        <v>570</v>
      </c>
      <c r="I16522" s="1" t="s">
        <v>16</v>
      </c>
      <c r="J16522" s="1" t="s">
        <v>23</v>
      </c>
      <c r="K16522" s="1" t="s">
        <v>16</v>
      </c>
      <c r="L16522" s="1" t="s">
        <v>16</v>
      </c>
      <c r="M16522" s="1" t="s">
        <v>16</v>
      </c>
      <c r="N16522" s="1" t="s">
        <v>16</v>
      </c>
      <c r="O16522" s="1">
        <v>47.2</v>
      </c>
      <c r="P16522" s="1">
        <v>1.0</v>
      </c>
    </row>
    <row r="16523">
      <c r="A16523" s="1" t="s">
        <v>29</v>
      </c>
      <c r="B16523" s="1" t="s">
        <v>19489</v>
      </c>
      <c r="C16523" s="2" t="s">
        <v>19405</v>
      </c>
      <c r="D16523" s="1" t="s">
        <v>19</v>
      </c>
      <c r="E16523" s="3" t="str">
        <f>HYPERLINK("https://fyndiq.se/produkt/4603671cea994359/", "Samsung S20 Plus härdat glas 3D 9H Top Kvalitet skärmskydd")</f>
        <v>Samsung S20 Plus härdat glas 3D 9H Top Kvalitet skärmskydd</v>
      </c>
      <c r="F16523" s="1" t="s">
        <v>428</v>
      </c>
      <c r="G16523" s="1" t="s">
        <v>429</v>
      </c>
      <c r="H16523" s="1" t="s">
        <v>430</v>
      </c>
      <c r="I16523" s="1" t="s">
        <v>16</v>
      </c>
      <c r="J16523" s="1" t="s">
        <v>23</v>
      </c>
      <c r="K16523" s="1" t="s">
        <v>16</v>
      </c>
      <c r="L16523" s="1" t="s">
        <v>16</v>
      </c>
      <c r="M16523" s="1" t="s">
        <v>16</v>
      </c>
      <c r="N16523" s="1" t="s">
        <v>16</v>
      </c>
      <c r="O16523" s="1">
        <v>55.2</v>
      </c>
      <c r="P16523" s="1">
        <v>1.0</v>
      </c>
    </row>
    <row r="16524">
      <c r="A16524" s="1" t="s">
        <v>29</v>
      </c>
      <c r="B16524" s="1" t="s">
        <v>19490</v>
      </c>
      <c r="C16524" s="2" t="s">
        <v>19405</v>
      </c>
      <c r="D16524" s="1" t="s">
        <v>19</v>
      </c>
      <c r="E16524" s="3" t="str">
        <f>HYPERLINK("https://fyndiq.se/produkt/acecbda921d14ae6/", "2 Pack Samsung Galaxy A70 - Härdat Glas 9H - Super Kvalitet 3D")</f>
        <v>2 Pack Samsung Galaxy A70 - Härdat Glas 9H - Super Kvalitet 3D</v>
      </c>
      <c r="F16524" s="1" t="s">
        <v>327</v>
      </c>
      <c r="G16524" s="1" t="s">
        <v>328</v>
      </c>
      <c r="H16524" s="1" t="s">
        <v>329</v>
      </c>
      <c r="I16524" s="1" t="s">
        <v>16</v>
      </c>
      <c r="J16524" s="1" t="s">
        <v>23</v>
      </c>
      <c r="K16524" s="1" t="s">
        <v>16</v>
      </c>
      <c r="L16524" s="1" t="s">
        <v>16</v>
      </c>
      <c r="M16524" s="1" t="s">
        <v>16</v>
      </c>
      <c r="N16524" s="1" t="s">
        <v>16</v>
      </c>
      <c r="O16524" s="1">
        <v>63.2</v>
      </c>
      <c r="P16524" s="1">
        <v>1.0</v>
      </c>
    </row>
    <row r="16525">
      <c r="A16525" s="1" t="s">
        <v>29</v>
      </c>
      <c r="B16525" s="1" t="s">
        <v>19491</v>
      </c>
      <c r="C16525" s="2" t="s">
        <v>19405</v>
      </c>
      <c r="D16525" s="1" t="s">
        <v>19</v>
      </c>
      <c r="E16525" s="3" t="str">
        <f>HYPERLINK("https://fyndiq.se/produkt/83397d5577354fdd/", "2-Pack SAMSUNG S24 ULTRA 5G Skärmskydd - Härdat Glas 9H - Super kvalitet 3D")</f>
        <v>2-Pack SAMSUNG S24 ULTRA 5G Skärmskydd - Härdat Glas 9H - Super kvalitet 3D</v>
      </c>
      <c r="F16525" s="1" t="s">
        <v>3035</v>
      </c>
      <c r="G16525" s="1" t="s">
        <v>3036</v>
      </c>
      <c r="H16525" s="1" t="s">
        <v>3037</v>
      </c>
      <c r="I16525" s="1" t="s">
        <v>16</v>
      </c>
      <c r="J16525" s="1" t="s">
        <v>23</v>
      </c>
      <c r="K16525" s="1" t="s">
        <v>16</v>
      </c>
      <c r="L16525" s="1" t="s">
        <v>16</v>
      </c>
      <c r="M16525" s="1" t="s">
        <v>16</v>
      </c>
      <c r="N16525" s="1" t="s">
        <v>16</v>
      </c>
      <c r="O16525" s="1">
        <v>79.2</v>
      </c>
      <c r="P16525" s="1">
        <v>1.0</v>
      </c>
    </row>
    <row r="16526">
      <c r="A16526" s="1" t="s">
        <v>29</v>
      </c>
      <c r="B16526" s="1" t="s">
        <v>19492</v>
      </c>
      <c r="C16526" s="2" t="s">
        <v>19405</v>
      </c>
      <c r="D16526" s="1" t="s">
        <v>19</v>
      </c>
      <c r="E16526" s="3" t="str">
        <f>HYPERLINK("https://fyndiq.se/produkt/54578c821dac449f/", "2-Pack iPhone 14 Pro Max- skärmskydd &amp; linsskydd- härdat glas 9H")</f>
        <v>2-Pack iPhone 14 Pro Max- skärmskydd &amp; linsskydd- härdat glas 9H</v>
      </c>
      <c r="F16526" s="1" t="s">
        <v>19493</v>
      </c>
      <c r="G16526" s="1" t="s">
        <v>19494</v>
      </c>
      <c r="H16526" s="1" t="s">
        <v>19495</v>
      </c>
      <c r="I16526" s="1" t="s">
        <v>16</v>
      </c>
      <c r="J16526" s="1" t="s">
        <v>23</v>
      </c>
      <c r="K16526" s="1" t="s">
        <v>16</v>
      </c>
      <c r="L16526" s="1" t="s">
        <v>16</v>
      </c>
      <c r="M16526" s="1" t="s">
        <v>16</v>
      </c>
      <c r="N16526" s="1" t="s">
        <v>16</v>
      </c>
      <c r="O16526" s="1">
        <v>63.2</v>
      </c>
      <c r="P16526" s="1">
        <v>1.0</v>
      </c>
    </row>
    <row r="16527">
      <c r="A16527" s="1" t="s">
        <v>29</v>
      </c>
      <c r="B16527" s="1" t="s">
        <v>19496</v>
      </c>
      <c r="C16527" s="2" t="s">
        <v>19405</v>
      </c>
      <c r="D16527" s="1" t="s">
        <v>19</v>
      </c>
      <c r="E16527" s="3" t="str">
        <f>HYPERLINK("https://fyndiq.se/produkt/f1dd00f7a4f84494/", "2-Pack Samsung Galaxy A51 5G - Härdat Glas 9H -Super kvalitet 3D")</f>
        <v>2-Pack Samsung Galaxy A51 5G - Härdat Glas 9H -Super kvalitet 3D</v>
      </c>
      <c r="F16527" s="1" t="s">
        <v>6096</v>
      </c>
      <c r="G16527" s="1" t="s">
        <v>6097</v>
      </c>
      <c r="H16527" s="1" t="s">
        <v>6098</v>
      </c>
      <c r="I16527" s="1" t="s">
        <v>16</v>
      </c>
      <c r="J16527" s="1" t="s">
        <v>23</v>
      </c>
      <c r="K16527" s="1" t="s">
        <v>16</v>
      </c>
      <c r="L16527" s="1" t="s">
        <v>16</v>
      </c>
      <c r="M16527" s="1" t="s">
        <v>16</v>
      </c>
      <c r="N16527" s="1" t="s">
        <v>16</v>
      </c>
      <c r="O16527" s="1">
        <v>63.2</v>
      </c>
      <c r="P16527" s="1">
        <v>1.0</v>
      </c>
    </row>
    <row r="16528">
      <c r="A16528" s="1" t="s">
        <v>29</v>
      </c>
      <c r="B16528" s="1" t="s">
        <v>19497</v>
      </c>
      <c r="C16528" s="2" t="s">
        <v>19405</v>
      </c>
      <c r="D16528" s="1" t="s">
        <v>19</v>
      </c>
      <c r="E16528" s="3" t="str">
        <f>HYPERLINK("https://fyndiq.se/produkt/fc9451f866ac4014/", "2-Pack Privacy Skärmskydd For Samsung A52S (5G) - Härdat Glas 9H - Super Kvalitet 3D")</f>
        <v>2-Pack Privacy Skärmskydd For Samsung A52S (5G) - Härdat Glas 9H - Super Kvalitet 3D</v>
      </c>
      <c r="F16528" s="1" t="s">
        <v>5523</v>
      </c>
      <c r="G16528" s="1" t="s">
        <v>5524</v>
      </c>
      <c r="H16528" s="1" t="s">
        <v>5525</v>
      </c>
      <c r="I16528" s="1" t="s">
        <v>16</v>
      </c>
      <c r="J16528" s="1" t="s">
        <v>23</v>
      </c>
      <c r="K16528" s="1" t="s">
        <v>16</v>
      </c>
      <c r="L16528" s="1" t="s">
        <v>16</v>
      </c>
      <c r="M16528" s="1" t="s">
        <v>16</v>
      </c>
      <c r="N16528" s="1" t="s">
        <v>16</v>
      </c>
      <c r="O16528" s="1">
        <v>79.2</v>
      </c>
      <c r="P16528" s="1">
        <v>1.0</v>
      </c>
    </row>
    <row r="16529">
      <c r="A16529" s="1" t="s">
        <v>29</v>
      </c>
      <c r="B16529" s="1" t="s">
        <v>19498</v>
      </c>
      <c r="C16529" s="2" t="s">
        <v>19405</v>
      </c>
      <c r="D16529" s="1" t="s">
        <v>19</v>
      </c>
      <c r="E16529" s="3" t="str">
        <f>HYPERLINK("https://fyndiq.se/produkt/fb71bd1df0c24a44/", "2-Pack Samsung Galaxy A34 (5G) - 9H Härdat Glass - 3D Super Kvalitet")</f>
        <v>2-Pack Samsung Galaxy A34 (5G) - 9H Härdat Glass - 3D Super Kvalitet</v>
      </c>
      <c r="F16529" s="1" t="s">
        <v>75</v>
      </c>
      <c r="G16529" s="1" t="s">
        <v>76</v>
      </c>
      <c r="H16529" s="1" t="s">
        <v>77</v>
      </c>
      <c r="I16529" s="1" t="s">
        <v>16</v>
      </c>
      <c r="J16529" s="1" t="s">
        <v>23</v>
      </c>
      <c r="K16529" s="1" t="s">
        <v>16</v>
      </c>
      <c r="L16529" s="1" t="s">
        <v>16</v>
      </c>
      <c r="M16529" s="1" t="s">
        <v>16</v>
      </c>
      <c r="N16529" s="1" t="s">
        <v>16</v>
      </c>
      <c r="O16529" s="1">
        <v>63.2</v>
      </c>
      <c r="P16529" s="1">
        <v>1.0</v>
      </c>
    </row>
    <row r="16530">
      <c r="A16530" s="1" t="s">
        <v>29</v>
      </c>
      <c r="B16530" s="1" t="s">
        <v>19499</v>
      </c>
      <c r="C16530" s="2" t="s">
        <v>19405</v>
      </c>
      <c r="D16530" s="1" t="s">
        <v>19</v>
      </c>
      <c r="E16530" s="3" t="str">
        <f>HYPERLINK("https://fyndiq.se/produkt/ac8181d33d904577/", "Samsung Galaxy S10 Plus - Härdat glas 9H - Super kvalitet 3D")</f>
        <v>Samsung Galaxy S10 Plus - Härdat glas 9H - Super kvalitet 3D</v>
      </c>
      <c r="F16530" s="1" t="s">
        <v>171</v>
      </c>
      <c r="G16530" s="1" t="s">
        <v>172</v>
      </c>
      <c r="H16530" s="1" t="s">
        <v>173</v>
      </c>
      <c r="I16530" s="1" t="s">
        <v>16</v>
      </c>
      <c r="J16530" s="1" t="s">
        <v>23</v>
      </c>
      <c r="K16530" s="1" t="s">
        <v>16</v>
      </c>
      <c r="L16530" s="1" t="s">
        <v>16</v>
      </c>
      <c r="M16530" s="1" t="s">
        <v>16</v>
      </c>
      <c r="N16530" s="1" t="s">
        <v>16</v>
      </c>
      <c r="O16530" s="1">
        <v>55.2</v>
      </c>
      <c r="P16530" s="1">
        <v>1.0</v>
      </c>
    </row>
    <row r="16531">
      <c r="A16531" s="1" t="s">
        <v>29</v>
      </c>
      <c r="B16531" s="1" t="s">
        <v>19500</v>
      </c>
      <c r="C16531" s="2" t="s">
        <v>19405</v>
      </c>
      <c r="D16531" s="1" t="s">
        <v>19</v>
      </c>
      <c r="E16531" s="3" t="str">
        <f>HYPERLINK("https://fyndiq.se/produkt/a047b5d99d58461d/", "2-Pack Google Pixel 6A - Härdat glas 9H - Super kvalitet 3D")</f>
        <v>2-Pack Google Pixel 6A - Härdat glas 9H - Super kvalitet 3D</v>
      </c>
      <c r="F16531" s="1" t="s">
        <v>1205</v>
      </c>
      <c r="G16531" s="1" t="s">
        <v>1206</v>
      </c>
      <c r="H16531" s="1" t="s">
        <v>1207</v>
      </c>
      <c r="I16531" s="1" t="s">
        <v>16</v>
      </c>
      <c r="J16531" s="1" t="s">
        <v>23</v>
      </c>
      <c r="K16531" s="1" t="s">
        <v>16</v>
      </c>
      <c r="L16531" s="1" t="s">
        <v>16</v>
      </c>
      <c r="M16531" s="1" t="s">
        <v>16</v>
      </c>
      <c r="N16531" s="1" t="s">
        <v>16</v>
      </c>
      <c r="O16531" s="1">
        <v>63.2</v>
      </c>
      <c r="P16531" s="1">
        <v>1.0</v>
      </c>
    </row>
    <row r="16532">
      <c r="A16532" s="1" t="s">
        <v>29</v>
      </c>
      <c r="B16532" s="1" t="s">
        <v>19501</v>
      </c>
      <c r="C16532" s="2" t="s">
        <v>19405</v>
      </c>
      <c r="D16532" s="1" t="s">
        <v>19</v>
      </c>
      <c r="E16532" s="3" t="str">
        <f>HYPERLINK("https://fyndiq.se/produkt/8d7960028c1a40a4/", "2 Pack Xiaomi 11T Pro 5G - Härdat glas 9H - Super kvalitet 3D")</f>
        <v>2 Pack Xiaomi 11T Pro 5G - Härdat glas 9H - Super kvalitet 3D</v>
      </c>
      <c r="F16532" s="1" t="s">
        <v>112</v>
      </c>
      <c r="G16532" s="1" t="s">
        <v>113</v>
      </c>
      <c r="H16532" s="1" t="s">
        <v>114</v>
      </c>
      <c r="I16532" s="1" t="s">
        <v>16</v>
      </c>
      <c r="J16532" s="1" t="s">
        <v>23</v>
      </c>
      <c r="K16532" s="1" t="s">
        <v>16</v>
      </c>
      <c r="L16532" s="1" t="s">
        <v>16</v>
      </c>
      <c r="M16532" s="1" t="s">
        <v>16</v>
      </c>
      <c r="N16532" s="1" t="s">
        <v>16</v>
      </c>
      <c r="O16532" s="1">
        <v>63.2</v>
      </c>
      <c r="P16532" s="1">
        <v>1.0</v>
      </c>
    </row>
    <row r="16533">
      <c r="A16533" s="1" t="s">
        <v>29</v>
      </c>
      <c r="B16533" s="1" t="s">
        <v>19502</v>
      </c>
      <c r="C16533" s="2" t="s">
        <v>19405</v>
      </c>
      <c r="D16533" s="1" t="s">
        <v>19</v>
      </c>
      <c r="E16533" s="3" t="str">
        <f>HYPERLINK("https://fyndiq.se/produkt/dc3f7e1561054c72/", "2-Pack Apple iPad AIR 5 (2022 10.9 Inch) - Härdat Glas 9H - Super Kvalitet Skärmskydd")</f>
        <v>2-Pack Apple iPad AIR 5 (2022 10.9 Inch) - Härdat Glas 9H - Super Kvalitet Skärmskydd</v>
      </c>
      <c r="F16533" s="1" t="s">
        <v>19503</v>
      </c>
      <c r="G16533" s="1" t="s">
        <v>19504</v>
      </c>
      <c r="H16533" s="1" t="s">
        <v>19505</v>
      </c>
      <c r="I16533" s="1" t="s">
        <v>16</v>
      </c>
      <c r="J16533" s="1" t="s">
        <v>23</v>
      </c>
      <c r="K16533" s="1" t="s">
        <v>16</v>
      </c>
      <c r="L16533" s="1" t="s">
        <v>16</v>
      </c>
      <c r="M16533" s="1" t="s">
        <v>16</v>
      </c>
      <c r="N16533" s="1" t="s">
        <v>16</v>
      </c>
      <c r="O16533" s="1">
        <v>135.2</v>
      </c>
      <c r="P16533" s="1">
        <v>1.0</v>
      </c>
    </row>
    <row r="16534">
      <c r="A16534" s="1" t="s">
        <v>29</v>
      </c>
      <c r="B16534" s="1" t="s">
        <v>19506</v>
      </c>
      <c r="C16534" s="2" t="s">
        <v>19405</v>
      </c>
      <c r="D16534" s="1" t="s">
        <v>19</v>
      </c>
      <c r="E16534" s="3" t="str">
        <f>HYPERLINK("https://fyndiq.se/produkt/385e2b93efd34bdb/", "2-Pack Samsung Galaxy A03 - Härdat Glas 9H - Super Kvalitet 3D")</f>
        <v>2-Pack Samsung Galaxy A03 - Härdat Glas 9H - Super Kvalitet 3D</v>
      </c>
      <c r="F16534" s="1" t="s">
        <v>481</v>
      </c>
      <c r="G16534" s="1" t="s">
        <v>482</v>
      </c>
      <c r="H16534" s="1" t="s">
        <v>483</v>
      </c>
      <c r="I16534" s="1" t="s">
        <v>16</v>
      </c>
      <c r="J16534" s="1" t="s">
        <v>23</v>
      </c>
      <c r="K16534" s="1" t="s">
        <v>16</v>
      </c>
      <c r="L16534" s="1" t="s">
        <v>16</v>
      </c>
      <c r="M16534" s="1" t="s">
        <v>16</v>
      </c>
      <c r="N16534" s="1" t="s">
        <v>16</v>
      </c>
      <c r="O16534" s="1">
        <v>63.2</v>
      </c>
      <c r="P16534" s="1">
        <v>1.0</v>
      </c>
    </row>
    <row r="16535">
      <c r="A16535" s="1" t="s">
        <v>29</v>
      </c>
      <c r="B16535" s="1" t="s">
        <v>19507</v>
      </c>
      <c r="C16535" s="2" t="s">
        <v>19405</v>
      </c>
      <c r="D16535" s="1" t="s">
        <v>19</v>
      </c>
      <c r="E1653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6535" s="1" t="s">
        <v>3098</v>
      </c>
      <c r="G16535" s="1" t="s">
        <v>3099</v>
      </c>
      <c r="H16535" s="1" t="s">
        <v>3100</v>
      </c>
      <c r="I16535" s="1" t="s">
        <v>16</v>
      </c>
      <c r="J16535" s="1" t="s">
        <v>23</v>
      </c>
      <c r="K16535" s="1" t="s">
        <v>16</v>
      </c>
      <c r="L16535" s="1" t="s">
        <v>16</v>
      </c>
      <c r="M16535" s="1" t="s">
        <v>16</v>
      </c>
      <c r="N16535" s="1" t="s">
        <v>16</v>
      </c>
      <c r="O16535" s="1">
        <v>63.2</v>
      </c>
      <c r="P16535" s="1">
        <v>1.0</v>
      </c>
    </row>
    <row r="16536">
      <c r="A16536" s="1" t="s">
        <v>29</v>
      </c>
      <c r="B16536" s="1" t="s">
        <v>19508</v>
      </c>
      <c r="C16536" s="2" t="s">
        <v>19405</v>
      </c>
      <c r="D16536" s="1" t="s">
        <v>19</v>
      </c>
      <c r="E16536" s="3" t="str">
        <f>HYPERLINK("https://fyndiq.se/produkt/447465e3e57040fa/", "Samsung Galaxy Z FOLD 4 - Härdat Glas 9H-Super Kvalitet 3D")</f>
        <v>Samsung Galaxy Z FOLD 4 - Härdat Glas 9H-Super Kvalitet 3D</v>
      </c>
      <c r="F16536" s="1" t="s">
        <v>3960</v>
      </c>
      <c r="G16536" s="1" t="s">
        <v>3961</v>
      </c>
      <c r="H16536" s="1" t="s">
        <v>3962</v>
      </c>
      <c r="I16536" s="1" t="s">
        <v>16</v>
      </c>
      <c r="J16536" s="1" t="s">
        <v>23</v>
      </c>
      <c r="K16536" s="1" t="s">
        <v>16</v>
      </c>
      <c r="L16536" s="1" t="s">
        <v>16</v>
      </c>
      <c r="M16536" s="1" t="s">
        <v>16</v>
      </c>
      <c r="N16536" s="1" t="s">
        <v>16</v>
      </c>
      <c r="O16536" s="1">
        <v>71.2</v>
      </c>
      <c r="P16536" s="1">
        <v>1.0</v>
      </c>
    </row>
    <row r="16537">
      <c r="A16537" s="1" t="s">
        <v>29</v>
      </c>
      <c r="B16537" s="1" t="s">
        <v>19509</v>
      </c>
      <c r="C16537" s="2" t="s">
        <v>19405</v>
      </c>
      <c r="D16537" s="1" t="s">
        <v>19</v>
      </c>
      <c r="E16537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6537" s="1" t="s">
        <v>679</v>
      </c>
      <c r="G16537" s="1" t="s">
        <v>680</v>
      </c>
      <c r="H16537" s="1" t="s">
        <v>681</v>
      </c>
      <c r="I16537" s="1" t="s">
        <v>16</v>
      </c>
      <c r="J16537" s="1" t="s">
        <v>23</v>
      </c>
      <c r="K16537" s="1" t="s">
        <v>16</v>
      </c>
      <c r="L16537" s="1" t="s">
        <v>16</v>
      </c>
      <c r="M16537" s="1" t="s">
        <v>16</v>
      </c>
      <c r="N16537" s="1" t="s">
        <v>16</v>
      </c>
      <c r="O16537" s="1">
        <v>95.2</v>
      </c>
      <c r="P16537" s="1">
        <v>1.0</v>
      </c>
    </row>
    <row r="16538">
      <c r="A16538" s="1" t="s">
        <v>29</v>
      </c>
      <c r="B16538" s="1" t="s">
        <v>19510</v>
      </c>
      <c r="C16538" s="2" t="s">
        <v>19405</v>
      </c>
      <c r="D16538" s="1" t="s">
        <v>19</v>
      </c>
      <c r="E16538" s="3" t="str">
        <f>HYPERLINK("https://fyndiq.se/produkt/432d784756a84eff/", "2-Pack Samsung Galaxy S20FE - Härdat Glas-9H -Super kvalitet 3D")</f>
        <v>2-Pack Samsung Galaxy S20FE - Härdat Glas-9H -Super kvalitet 3D</v>
      </c>
      <c r="F16538" s="1" t="s">
        <v>1078</v>
      </c>
      <c r="G16538" s="1" t="s">
        <v>1079</v>
      </c>
      <c r="H16538" s="1" t="s">
        <v>1080</v>
      </c>
      <c r="I16538" s="1" t="s">
        <v>16</v>
      </c>
      <c r="J16538" s="1" t="s">
        <v>23</v>
      </c>
      <c r="K16538" s="1" t="s">
        <v>16</v>
      </c>
      <c r="L16538" s="1" t="s">
        <v>16</v>
      </c>
      <c r="M16538" s="1" t="s">
        <v>16</v>
      </c>
      <c r="N16538" s="1" t="s">
        <v>16</v>
      </c>
      <c r="O16538" s="1">
        <v>63.2</v>
      </c>
      <c r="P16538" s="1">
        <v>1.0</v>
      </c>
    </row>
    <row r="16539">
      <c r="A16539" s="1" t="s">
        <v>29</v>
      </c>
      <c r="B16539" s="1" t="s">
        <v>19511</v>
      </c>
      <c r="C16539" s="2" t="s">
        <v>19405</v>
      </c>
      <c r="D16539" s="1" t="s">
        <v>19</v>
      </c>
      <c r="E16539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6539" s="1" t="s">
        <v>679</v>
      </c>
      <c r="G16539" s="1" t="s">
        <v>680</v>
      </c>
      <c r="H16539" s="1" t="s">
        <v>681</v>
      </c>
      <c r="I16539" s="1" t="s">
        <v>16</v>
      </c>
      <c r="J16539" s="1" t="s">
        <v>23</v>
      </c>
      <c r="K16539" s="1" t="s">
        <v>16</v>
      </c>
      <c r="L16539" s="1" t="s">
        <v>16</v>
      </c>
      <c r="M16539" s="1" t="s">
        <v>16</v>
      </c>
      <c r="N16539" s="1" t="s">
        <v>16</v>
      </c>
      <c r="O16539" s="1">
        <v>95.2</v>
      </c>
      <c r="P16539" s="1">
        <v>1.0</v>
      </c>
    </row>
    <row r="16540">
      <c r="A16540" s="1" t="s">
        <v>29</v>
      </c>
      <c r="B16540" s="1" t="s">
        <v>19512</v>
      </c>
      <c r="C16540" s="2" t="s">
        <v>19405</v>
      </c>
      <c r="D16540" s="1" t="s">
        <v>19</v>
      </c>
      <c r="E16540" s="3" t="str">
        <f>HYPERLINK("https://fyndiq.se/produkt/0df6cad26c89414b/", "2 Pack Samsung S22 PLUS - 9H Härdat Glass - 3D Super Kvalitet")</f>
        <v>2 Pack Samsung S22 PLUS - 9H Härdat Glass - 3D Super Kvalitet</v>
      </c>
      <c r="F16540" s="1" t="s">
        <v>2472</v>
      </c>
      <c r="G16540" s="1" t="s">
        <v>2473</v>
      </c>
      <c r="H16540" s="1" t="s">
        <v>2474</v>
      </c>
      <c r="I16540" s="1" t="s">
        <v>16</v>
      </c>
      <c r="J16540" s="1" t="s">
        <v>23</v>
      </c>
      <c r="K16540" s="1" t="s">
        <v>16</v>
      </c>
      <c r="L16540" s="1" t="s">
        <v>16</v>
      </c>
      <c r="M16540" s="1" t="s">
        <v>16</v>
      </c>
      <c r="N16540" s="1" t="s">
        <v>16</v>
      </c>
      <c r="O16540" s="1">
        <v>63.2</v>
      </c>
      <c r="P16540" s="1">
        <v>1.0</v>
      </c>
    </row>
    <row r="16541">
      <c r="A16541" s="1" t="s">
        <v>29</v>
      </c>
      <c r="B16541" s="1" t="s">
        <v>19513</v>
      </c>
      <c r="C16541" s="2" t="s">
        <v>19405</v>
      </c>
      <c r="D16541" s="1" t="s">
        <v>19</v>
      </c>
      <c r="E16541" s="3" t="str">
        <f>HYPERLINK("https://fyndiq.se/produkt/b96aad9902754ebc/", "2-Pack Samsung S23 FE - 9H Härdat Glass - Super Kvalitet 3D")</f>
        <v>2-Pack Samsung S23 FE - 9H Härdat Glass - Super Kvalitet 3D</v>
      </c>
      <c r="F16541" s="1" t="s">
        <v>67</v>
      </c>
      <c r="G16541" s="1" t="s">
        <v>68</v>
      </c>
      <c r="H16541" s="1" t="s">
        <v>69</v>
      </c>
      <c r="I16541" s="1" t="s">
        <v>16</v>
      </c>
      <c r="J16541" s="1" t="s">
        <v>23</v>
      </c>
      <c r="K16541" s="1" t="s">
        <v>16</v>
      </c>
      <c r="L16541" s="1" t="s">
        <v>16</v>
      </c>
      <c r="M16541" s="1" t="s">
        <v>16</v>
      </c>
      <c r="N16541" s="1" t="s">
        <v>16</v>
      </c>
      <c r="O16541" s="1">
        <v>63.2</v>
      </c>
      <c r="P16541" s="1">
        <v>1.0</v>
      </c>
    </row>
    <row r="16542">
      <c r="A16542" s="1" t="s">
        <v>29</v>
      </c>
      <c r="B16542" s="1" t="s">
        <v>19514</v>
      </c>
      <c r="C16542" s="2" t="s">
        <v>19405</v>
      </c>
      <c r="D16542" s="1" t="s">
        <v>19</v>
      </c>
      <c r="E16542" s="3" t="str">
        <f t="shared" ref="E16542:E16546" si="871">HYPERLINK("https://fyndiq.se/produkt/13e76851ca504320/", "2-Pack Samsung Galaxy S22 Ultra - Härdat glas 9H - Top kvalitet")</f>
        <v>2-Pack Samsung Galaxy S22 Ultra - Härdat glas 9H - Top kvalitet</v>
      </c>
      <c r="F16542" s="1" t="s">
        <v>140</v>
      </c>
      <c r="G16542" s="1" t="s">
        <v>141</v>
      </c>
      <c r="H16542" s="1" t="s">
        <v>142</v>
      </c>
      <c r="I16542" s="1" t="s">
        <v>16</v>
      </c>
      <c r="J16542" s="1" t="s">
        <v>23</v>
      </c>
      <c r="K16542" s="1" t="s">
        <v>16</v>
      </c>
      <c r="L16542" s="1" t="s">
        <v>16</v>
      </c>
      <c r="M16542" s="1" t="s">
        <v>16</v>
      </c>
      <c r="N16542" s="1" t="s">
        <v>16</v>
      </c>
      <c r="O16542" s="1">
        <v>63.2</v>
      </c>
      <c r="P16542" s="1">
        <v>1.0</v>
      </c>
    </row>
    <row r="16543">
      <c r="A16543" s="1" t="s">
        <v>29</v>
      </c>
      <c r="B16543" s="1" t="s">
        <v>19515</v>
      </c>
      <c r="C16543" s="2" t="s">
        <v>19405</v>
      </c>
      <c r="D16543" s="1" t="s">
        <v>19</v>
      </c>
      <c r="E16543" s="3" t="str">
        <f t="shared" si="871"/>
        <v>2-Pack Samsung Galaxy S22 Ultra - Härdat glas 9H - Top kvalitet</v>
      </c>
      <c r="F16543" s="1" t="s">
        <v>140</v>
      </c>
      <c r="G16543" s="1" t="s">
        <v>141</v>
      </c>
      <c r="H16543" s="1" t="s">
        <v>142</v>
      </c>
      <c r="I16543" s="1" t="s">
        <v>16</v>
      </c>
      <c r="J16543" s="1" t="s">
        <v>23</v>
      </c>
      <c r="K16543" s="1" t="s">
        <v>16</v>
      </c>
      <c r="L16543" s="1" t="s">
        <v>16</v>
      </c>
      <c r="M16543" s="1" t="s">
        <v>16</v>
      </c>
      <c r="N16543" s="1" t="s">
        <v>16</v>
      </c>
      <c r="O16543" s="1">
        <v>63.2</v>
      </c>
      <c r="P16543" s="1">
        <v>1.0</v>
      </c>
    </row>
    <row r="16544">
      <c r="A16544" s="1" t="s">
        <v>29</v>
      </c>
      <c r="B16544" s="1" t="s">
        <v>19516</v>
      </c>
      <c r="C16544" s="2" t="s">
        <v>19405</v>
      </c>
      <c r="D16544" s="1" t="s">
        <v>19</v>
      </c>
      <c r="E16544" s="3" t="str">
        <f t="shared" si="871"/>
        <v>2-Pack Samsung Galaxy S22 Ultra - Härdat glas 9H - Top kvalitet</v>
      </c>
      <c r="F16544" s="1" t="s">
        <v>140</v>
      </c>
      <c r="G16544" s="1" t="s">
        <v>141</v>
      </c>
      <c r="H16544" s="1" t="s">
        <v>142</v>
      </c>
      <c r="I16544" s="1" t="s">
        <v>16</v>
      </c>
      <c r="J16544" s="1" t="s">
        <v>23</v>
      </c>
      <c r="K16544" s="1" t="s">
        <v>16</v>
      </c>
      <c r="L16544" s="1" t="s">
        <v>16</v>
      </c>
      <c r="M16544" s="1" t="s">
        <v>16</v>
      </c>
      <c r="N16544" s="1" t="s">
        <v>16</v>
      </c>
      <c r="O16544" s="1">
        <v>63.2</v>
      </c>
      <c r="P16544" s="1">
        <v>1.0</v>
      </c>
    </row>
    <row r="16545">
      <c r="A16545" s="1" t="s">
        <v>29</v>
      </c>
      <c r="B16545" s="1" t="s">
        <v>19517</v>
      </c>
      <c r="C16545" s="2" t="s">
        <v>19405</v>
      </c>
      <c r="D16545" s="1" t="s">
        <v>19</v>
      </c>
      <c r="E16545" s="3" t="str">
        <f t="shared" si="871"/>
        <v>2-Pack Samsung Galaxy S22 Ultra - Härdat glas 9H - Top kvalitet</v>
      </c>
      <c r="F16545" s="1" t="s">
        <v>140</v>
      </c>
      <c r="G16545" s="1" t="s">
        <v>141</v>
      </c>
      <c r="H16545" s="1" t="s">
        <v>142</v>
      </c>
      <c r="I16545" s="1" t="s">
        <v>16</v>
      </c>
      <c r="J16545" s="1" t="s">
        <v>23</v>
      </c>
      <c r="K16545" s="1" t="s">
        <v>16</v>
      </c>
      <c r="L16545" s="1" t="s">
        <v>16</v>
      </c>
      <c r="M16545" s="1" t="s">
        <v>16</v>
      </c>
      <c r="N16545" s="1" t="s">
        <v>16</v>
      </c>
      <c r="O16545" s="1">
        <v>63.2</v>
      </c>
      <c r="P16545" s="1">
        <v>1.0</v>
      </c>
    </row>
    <row r="16546">
      <c r="A16546" s="1" t="s">
        <v>29</v>
      </c>
      <c r="B16546" s="1" t="s">
        <v>19518</v>
      </c>
      <c r="C16546" s="2" t="s">
        <v>19405</v>
      </c>
      <c r="D16546" s="1" t="s">
        <v>19</v>
      </c>
      <c r="E16546" s="3" t="str">
        <f t="shared" si="871"/>
        <v>2-Pack Samsung Galaxy S22 Ultra - Härdat glas 9H - Top kvalitet</v>
      </c>
      <c r="F16546" s="1" t="s">
        <v>140</v>
      </c>
      <c r="G16546" s="1" t="s">
        <v>141</v>
      </c>
      <c r="H16546" s="1" t="s">
        <v>142</v>
      </c>
      <c r="I16546" s="1" t="s">
        <v>16</v>
      </c>
      <c r="J16546" s="1" t="s">
        <v>23</v>
      </c>
      <c r="K16546" s="1" t="s">
        <v>16</v>
      </c>
      <c r="L16546" s="1" t="s">
        <v>16</v>
      </c>
      <c r="M16546" s="1" t="s">
        <v>16</v>
      </c>
      <c r="N16546" s="1" t="s">
        <v>16</v>
      </c>
      <c r="O16546" s="1">
        <v>63.2</v>
      </c>
      <c r="P16546" s="1">
        <v>1.0</v>
      </c>
    </row>
    <row r="16547">
      <c r="A16547" s="1" t="s">
        <v>29</v>
      </c>
      <c r="B16547" s="1" t="s">
        <v>19519</v>
      </c>
      <c r="C16547" s="2" t="s">
        <v>19405</v>
      </c>
      <c r="D16547" s="1" t="s">
        <v>19</v>
      </c>
      <c r="E16547" s="3" t="str">
        <f t="shared" ref="E16547:E16550" si="872">HYPERLINK("https://fyndiq.se/produkt/67afb534781a4066/", "2-Pack Samsung Galaxy S9 Plus - Härdat glas- 9HSuper kvalitet 3D")</f>
        <v>2-Pack Samsung Galaxy S9 Plus - Härdat glas- 9HSuper kvalitet 3D</v>
      </c>
      <c r="F16547" s="1" t="s">
        <v>3929</v>
      </c>
      <c r="G16547" s="1" t="s">
        <v>3930</v>
      </c>
      <c r="H16547" s="1" t="s">
        <v>3931</v>
      </c>
      <c r="I16547" s="1" t="s">
        <v>16</v>
      </c>
      <c r="J16547" s="1" t="s">
        <v>23</v>
      </c>
      <c r="K16547" s="1" t="s">
        <v>16</v>
      </c>
      <c r="L16547" s="1" t="s">
        <v>16</v>
      </c>
      <c r="M16547" s="1" t="s">
        <v>16</v>
      </c>
      <c r="N16547" s="1" t="s">
        <v>16</v>
      </c>
      <c r="O16547" s="1">
        <v>63.2</v>
      </c>
      <c r="P16547" s="1">
        <v>1.0</v>
      </c>
    </row>
    <row r="16548">
      <c r="A16548" s="1" t="s">
        <v>29</v>
      </c>
      <c r="B16548" s="1" t="s">
        <v>19520</v>
      </c>
      <c r="C16548" s="2" t="s">
        <v>19405</v>
      </c>
      <c r="D16548" s="1" t="s">
        <v>19</v>
      </c>
      <c r="E16548" s="3" t="str">
        <f t="shared" si="872"/>
        <v>2-Pack Samsung Galaxy S9 Plus - Härdat glas- 9HSuper kvalitet 3D</v>
      </c>
      <c r="F16548" s="1" t="s">
        <v>3929</v>
      </c>
      <c r="G16548" s="1" t="s">
        <v>3930</v>
      </c>
      <c r="H16548" s="1" t="s">
        <v>3931</v>
      </c>
      <c r="I16548" s="1" t="s">
        <v>16</v>
      </c>
      <c r="J16548" s="1" t="s">
        <v>23</v>
      </c>
      <c r="K16548" s="1" t="s">
        <v>16</v>
      </c>
      <c r="L16548" s="1" t="s">
        <v>16</v>
      </c>
      <c r="M16548" s="1" t="s">
        <v>16</v>
      </c>
      <c r="N16548" s="1" t="s">
        <v>16</v>
      </c>
      <c r="O16548" s="1">
        <v>63.2</v>
      </c>
      <c r="P16548" s="1">
        <v>1.0</v>
      </c>
    </row>
    <row r="16549">
      <c r="A16549" s="1" t="s">
        <v>29</v>
      </c>
      <c r="B16549" s="1" t="s">
        <v>19521</v>
      </c>
      <c r="C16549" s="2" t="s">
        <v>19405</v>
      </c>
      <c r="D16549" s="1" t="s">
        <v>19</v>
      </c>
      <c r="E16549" s="3" t="str">
        <f t="shared" si="872"/>
        <v>2-Pack Samsung Galaxy S9 Plus - Härdat glas- 9HSuper kvalitet 3D</v>
      </c>
      <c r="F16549" s="1" t="s">
        <v>3929</v>
      </c>
      <c r="G16549" s="1" t="s">
        <v>3930</v>
      </c>
      <c r="H16549" s="1" t="s">
        <v>3931</v>
      </c>
      <c r="I16549" s="1" t="s">
        <v>16</v>
      </c>
      <c r="J16549" s="1" t="s">
        <v>23</v>
      </c>
      <c r="K16549" s="1" t="s">
        <v>16</v>
      </c>
      <c r="L16549" s="1" t="s">
        <v>16</v>
      </c>
      <c r="M16549" s="1" t="s">
        <v>16</v>
      </c>
      <c r="N16549" s="1" t="s">
        <v>16</v>
      </c>
      <c r="O16549" s="1">
        <v>63.2</v>
      </c>
      <c r="P16549" s="1">
        <v>1.0</v>
      </c>
    </row>
    <row r="16550">
      <c r="A16550" s="1" t="s">
        <v>29</v>
      </c>
      <c r="B16550" s="1" t="s">
        <v>19522</v>
      </c>
      <c r="C16550" s="2" t="s">
        <v>19405</v>
      </c>
      <c r="D16550" s="1" t="s">
        <v>19</v>
      </c>
      <c r="E16550" s="3" t="str">
        <f t="shared" si="872"/>
        <v>2-Pack Samsung Galaxy S9 Plus - Härdat glas- 9HSuper kvalitet 3D</v>
      </c>
      <c r="F16550" s="1" t="s">
        <v>3929</v>
      </c>
      <c r="G16550" s="1" t="s">
        <v>3930</v>
      </c>
      <c r="H16550" s="1" t="s">
        <v>3931</v>
      </c>
      <c r="I16550" s="1" t="s">
        <v>16</v>
      </c>
      <c r="J16550" s="1" t="s">
        <v>23</v>
      </c>
      <c r="K16550" s="1" t="s">
        <v>16</v>
      </c>
      <c r="L16550" s="1" t="s">
        <v>16</v>
      </c>
      <c r="M16550" s="1" t="s">
        <v>16</v>
      </c>
      <c r="N16550" s="1" t="s">
        <v>16</v>
      </c>
      <c r="O16550" s="1">
        <v>63.2</v>
      </c>
      <c r="P16550" s="1">
        <v>1.0</v>
      </c>
    </row>
    <row r="16551">
      <c r="A16551" s="1" t="s">
        <v>29</v>
      </c>
      <c r="B16551" s="1" t="s">
        <v>19523</v>
      </c>
      <c r="C16551" s="2" t="s">
        <v>19405</v>
      </c>
      <c r="D16551" s="1" t="s">
        <v>19</v>
      </c>
      <c r="E16551" s="3" t="str">
        <f t="shared" ref="E16551:E16552" si="873">HYPERLINK("https://fyndiq.se/produkt/925ae49423884615/", "2-Pack Samsung S22 Ultra Skärmskydd &amp; 1-Pack linsskydd -9H GLAS")</f>
        <v>2-Pack Samsung S22 Ultra Skärmskydd &amp; 1-Pack linsskydd -9H GLAS</v>
      </c>
      <c r="F16551" s="1" t="s">
        <v>335</v>
      </c>
      <c r="G16551" s="1" t="s">
        <v>336</v>
      </c>
      <c r="H16551" s="1" t="s">
        <v>337</v>
      </c>
      <c r="I16551" s="1" t="s">
        <v>16</v>
      </c>
      <c r="J16551" s="1" t="s">
        <v>23</v>
      </c>
      <c r="K16551" s="1" t="s">
        <v>16</v>
      </c>
      <c r="L16551" s="1" t="s">
        <v>16</v>
      </c>
      <c r="M16551" s="1" t="s">
        <v>16</v>
      </c>
      <c r="N16551" s="1" t="s">
        <v>16</v>
      </c>
      <c r="O16551" s="1">
        <v>71.2</v>
      </c>
      <c r="P16551" s="1">
        <v>1.0</v>
      </c>
    </row>
    <row r="16552">
      <c r="A16552" s="1" t="s">
        <v>29</v>
      </c>
      <c r="B16552" s="1" t="s">
        <v>19524</v>
      </c>
      <c r="C16552" s="2" t="s">
        <v>19405</v>
      </c>
      <c r="D16552" s="1" t="s">
        <v>19</v>
      </c>
      <c r="E16552" s="3" t="str">
        <f t="shared" si="873"/>
        <v>2-Pack Samsung S22 Ultra Skärmskydd &amp; 1-Pack linsskydd -9H GLAS</v>
      </c>
      <c r="F16552" s="1" t="s">
        <v>335</v>
      </c>
      <c r="G16552" s="1" t="s">
        <v>336</v>
      </c>
      <c r="H16552" s="1" t="s">
        <v>337</v>
      </c>
      <c r="I16552" s="1" t="s">
        <v>16</v>
      </c>
      <c r="J16552" s="1" t="s">
        <v>23</v>
      </c>
      <c r="K16552" s="1" t="s">
        <v>16</v>
      </c>
      <c r="L16552" s="1" t="s">
        <v>16</v>
      </c>
      <c r="M16552" s="1" t="s">
        <v>16</v>
      </c>
      <c r="N16552" s="1" t="s">
        <v>16</v>
      </c>
      <c r="O16552" s="1">
        <v>71.2</v>
      </c>
      <c r="P16552" s="1">
        <v>1.0</v>
      </c>
    </row>
    <row r="16553">
      <c r="A16553" s="1" t="s">
        <v>29</v>
      </c>
      <c r="B16553" s="1" t="s">
        <v>19525</v>
      </c>
      <c r="C16553" s="2" t="s">
        <v>19405</v>
      </c>
      <c r="D16553" s="1" t="s">
        <v>19</v>
      </c>
      <c r="E16553" s="3" t="str">
        <f>HYPERLINK("https://fyndiq.se/produkt/29a0e9003f3246e8/", "Apple Watch 44mm – Härdat glas 9H – Super kvalitet 3D Skärmskydd")</f>
        <v>Apple Watch 44mm – Härdat glas 9H – Super kvalitet 3D Skärmskydd</v>
      </c>
      <c r="F16553" s="1" t="s">
        <v>2040</v>
      </c>
      <c r="G16553" s="1" t="s">
        <v>2041</v>
      </c>
      <c r="H16553" s="1" t="s">
        <v>2042</v>
      </c>
      <c r="I16553" s="1" t="s">
        <v>1311</v>
      </c>
      <c r="J16553" s="1" t="s">
        <v>23</v>
      </c>
      <c r="K16553" s="1" t="s">
        <v>16</v>
      </c>
      <c r="L16553" s="1" t="s">
        <v>16</v>
      </c>
      <c r="M16553" s="1" t="s">
        <v>16</v>
      </c>
      <c r="N16553" s="1" t="s">
        <v>16</v>
      </c>
      <c r="O16553" s="1">
        <v>47.2</v>
      </c>
      <c r="P16553" s="1">
        <v>2.0</v>
      </c>
    </row>
    <row r="16554">
      <c r="A16554" s="1" t="s">
        <v>29</v>
      </c>
      <c r="B16554" s="1" t="s">
        <v>19526</v>
      </c>
      <c r="C16554" s="2" t="s">
        <v>19527</v>
      </c>
      <c r="D16554" s="1" t="s">
        <v>19</v>
      </c>
      <c r="E16554" s="3" t="str">
        <f>HYPERLINK("https://fyndiq.se/produkt/fcb69a01ce444c35/", "2-Pack Huawei P30 Pro 5G - Härdat Glas 9H – Super kvalitet 3D  Skärmskydd")</f>
        <v>2-Pack Huawei P30 Pro 5G - Härdat Glas 9H – Super kvalitet 3D  Skärmskydd</v>
      </c>
      <c r="F16554" s="1" t="s">
        <v>19528</v>
      </c>
      <c r="G16554" s="1" t="s">
        <v>19529</v>
      </c>
      <c r="H16554" s="1" t="s">
        <v>19530</v>
      </c>
      <c r="I16554" s="1" t="s">
        <v>16</v>
      </c>
      <c r="J16554" s="1" t="s">
        <v>23</v>
      </c>
      <c r="K16554" s="1" t="s">
        <v>16</v>
      </c>
      <c r="L16554" s="1" t="s">
        <v>16</v>
      </c>
      <c r="M16554" s="1" t="s">
        <v>16</v>
      </c>
      <c r="N16554" s="1" t="s">
        <v>16</v>
      </c>
      <c r="O16554" s="1">
        <v>71.2</v>
      </c>
      <c r="P16554" s="1">
        <v>1.0</v>
      </c>
    </row>
    <row r="16555">
      <c r="A16555" s="1" t="s">
        <v>29</v>
      </c>
      <c r="B16555" s="1" t="s">
        <v>19531</v>
      </c>
      <c r="C16555" s="2" t="s">
        <v>19527</v>
      </c>
      <c r="D16555" s="1" t="s">
        <v>19</v>
      </c>
      <c r="E16555" s="3" t="str">
        <f>HYPERLINK("https://fyndiq.se/produkt/87e8c2a54c4a469b/", "2-Pack Samsung Galaxy A53 5G - Härdat glas 9H - Super kvalitet")</f>
        <v>2-Pack Samsung Galaxy A53 5G - Härdat glas 9H - Super kvalitet</v>
      </c>
      <c r="F16555" s="1" t="s">
        <v>1320</v>
      </c>
      <c r="G16555" s="1" t="s">
        <v>1321</v>
      </c>
      <c r="H16555" s="1" t="s">
        <v>1322</v>
      </c>
      <c r="I16555" s="1" t="s">
        <v>16</v>
      </c>
      <c r="J16555" s="1" t="s">
        <v>23</v>
      </c>
      <c r="K16555" s="1" t="s">
        <v>16</v>
      </c>
      <c r="L16555" s="1" t="s">
        <v>16</v>
      </c>
      <c r="M16555" s="1" t="s">
        <v>16</v>
      </c>
      <c r="N16555" s="1" t="s">
        <v>16</v>
      </c>
      <c r="O16555" s="1">
        <v>63.2</v>
      </c>
      <c r="P16555" s="1">
        <v>1.0</v>
      </c>
    </row>
    <row r="16556">
      <c r="A16556" s="1" t="s">
        <v>29</v>
      </c>
      <c r="B16556" s="1" t="s">
        <v>19532</v>
      </c>
      <c r="C16556" s="2" t="s">
        <v>19527</v>
      </c>
      <c r="D16556" s="1" t="s">
        <v>19</v>
      </c>
      <c r="E16556" s="3" t="str">
        <f>HYPERLINK("https://fyndiq.se/produkt/06106438a7a14dfc/", "2-Pack Xiaomi 13T Pro - Härdat glas 9H - Super kvalitet 3D Skärmskydd")</f>
        <v>2-Pack Xiaomi 13T Pro - Härdat glas 9H - Super kvalitet 3D Skärmskydd</v>
      </c>
      <c r="F16556" s="1" t="s">
        <v>883</v>
      </c>
      <c r="G16556" s="1" t="s">
        <v>884</v>
      </c>
      <c r="H16556" s="1" t="s">
        <v>885</v>
      </c>
      <c r="I16556" s="1" t="s">
        <v>16</v>
      </c>
      <c r="J16556" s="1" t="s">
        <v>23</v>
      </c>
      <c r="K16556" s="1" t="s">
        <v>16</v>
      </c>
      <c r="L16556" s="1" t="s">
        <v>16</v>
      </c>
      <c r="M16556" s="1" t="s">
        <v>16</v>
      </c>
      <c r="N16556" s="1" t="s">
        <v>16</v>
      </c>
      <c r="O16556" s="1">
        <v>63.2</v>
      </c>
      <c r="P16556" s="1">
        <v>1.0</v>
      </c>
    </row>
    <row r="16557">
      <c r="A16557" s="1" t="s">
        <v>29</v>
      </c>
      <c r="B16557" s="1" t="s">
        <v>19533</v>
      </c>
      <c r="C16557" s="2" t="s">
        <v>19527</v>
      </c>
      <c r="D16557" s="1" t="s">
        <v>19</v>
      </c>
      <c r="E16557" s="3" t="str">
        <f>HYPERLINK("https://fyndiq.se/produkt/56c72c0ba5f749b5/", "2-Pack SAMSUNG S24 Skärmskydd - Härdat Glas 9H - Super kvalitet 3D")</f>
        <v>2-Pack SAMSUNG S24 Skärmskydd - Härdat Glas 9H - Super kvalitet 3D</v>
      </c>
      <c r="F16557" s="1" t="s">
        <v>263</v>
      </c>
      <c r="G16557" s="1" t="s">
        <v>264</v>
      </c>
      <c r="H16557" s="1" t="s">
        <v>265</v>
      </c>
      <c r="I16557" s="1" t="s">
        <v>16</v>
      </c>
      <c r="J16557" s="1" t="s">
        <v>23</v>
      </c>
      <c r="K16557" s="1" t="s">
        <v>16</v>
      </c>
      <c r="L16557" s="1" t="s">
        <v>16</v>
      </c>
      <c r="M16557" s="1" t="s">
        <v>16</v>
      </c>
      <c r="N16557" s="1" t="s">
        <v>16</v>
      </c>
      <c r="O16557" s="1">
        <v>71.2</v>
      </c>
      <c r="P16557" s="1">
        <v>1.0</v>
      </c>
    </row>
    <row r="16558">
      <c r="A16558" s="1" t="s">
        <v>29</v>
      </c>
      <c r="B16558" s="1" t="s">
        <v>19534</v>
      </c>
      <c r="C16558" s="2" t="s">
        <v>19527</v>
      </c>
      <c r="D16558" s="1" t="s">
        <v>19</v>
      </c>
      <c r="E16558" s="3" t="str">
        <f>HYPERLINK("https://fyndiq.se/produkt/44f3cfd52e0f4e86/", "Apple Watch 45mm – Härdat glas 9H – Super kvalitet 3D Skärmskydd")</f>
        <v>Apple Watch 45mm – Härdat glas 9H – Super kvalitet 3D Skärmskydd</v>
      </c>
      <c r="F16558" s="1" t="s">
        <v>568</v>
      </c>
      <c r="G16558" s="1" t="s">
        <v>569</v>
      </c>
      <c r="H16558" s="1" t="s">
        <v>570</v>
      </c>
      <c r="I16558" s="1" t="s">
        <v>16</v>
      </c>
      <c r="J16558" s="1" t="s">
        <v>23</v>
      </c>
      <c r="K16558" s="1" t="s">
        <v>16</v>
      </c>
      <c r="L16558" s="1" t="s">
        <v>16</v>
      </c>
      <c r="M16558" s="1" t="s">
        <v>16</v>
      </c>
      <c r="N16558" s="1" t="s">
        <v>16</v>
      </c>
      <c r="O16558" s="1">
        <v>47.2</v>
      </c>
      <c r="P16558" s="1">
        <v>1.0</v>
      </c>
    </row>
    <row r="16559">
      <c r="A16559" s="1" t="s">
        <v>29</v>
      </c>
      <c r="B16559" s="1" t="s">
        <v>19535</v>
      </c>
      <c r="C16559" s="2" t="s">
        <v>19527</v>
      </c>
      <c r="D16559" s="1" t="s">
        <v>19</v>
      </c>
      <c r="E16559" s="3" t="str">
        <f>HYPERLINK("https://fyndiq.se/produkt/13e76851ca504320/", "2-Pack Samsung Galaxy S22 Ultra - Härdat glas 9H - Top kvalitet")</f>
        <v>2-Pack Samsung Galaxy S22 Ultra - Härdat glas 9H - Top kvalitet</v>
      </c>
      <c r="F16559" s="1" t="s">
        <v>140</v>
      </c>
      <c r="G16559" s="1" t="s">
        <v>141</v>
      </c>
      <c r="H16559" s="1" t="s">
        <v>142</v>
      </c>
      <c r="I16559" s="1" t="s">
        <v>16</v>
      </c>
      <c r="J16559" s="1" t="s">
        <v>23</v>
      </c>
      <c r="K16559" s="1" t="s">
        <v>16</v>
      </c>
      <c r="L16559" s="1" t="s">
        <v>16</v>
      </c>
      <c r="M16559" s="1" t="s">
        <v>16</v>
      </c>
      <c r="N16559" s="1" t="s">
        <v>16</v>
      </c>
      <c r="O16559" s="1">
        <v>63.2</v>
      </c>
      <c r="P16559" s="1">
        <v>1.0</v>
      </c>
    </row>
    <row r="16560">
      <c r="A16560" s="1" t="s">
        <v>29</v>
      </c>
      <c r="B16560" s="1" t="s">
        <v>19536</v>
      </c>
      <c r="C16560" s="2" t="s">
        <v>19527</v>
      </c>
      <c r="D16560" s="1" t="s">
        <v>19</v>
      </c>
      <c r="E16560" s="3" t="str">
        <f>HYPERLINK("https://fyndiq.se/produkt/56c72c0ba5f749b5/", "2-Pack SAMSUNG S24 Skärmskydd - Härdat Glas 9H - Super kvalitet 3D")</f>
        <v>2-Pack SAMSUNG S24 Skärmskydd - Härdat Glas 9H - Super kvalitet 3D</v>
      </c>
      <c r="F16560" s="1" t="s">
        <v>263</v>
      </c>
      <c r="G16560" s="1" t="s">
        <v>264</v>
      </c>
      <c r="H16560" s="1" t="s">
        <v>265</v>
      </c>
      <c r="I16560" s="1" t="s">
        <v>16</v>
      </c>
      <c r="J16560" s="1" t="s">
        <v>23</v>
      </c>
      <c r="K16560" s="1" t="s">
        <v>16</v>
      </c>
      <c r="L16560" s="1" t="s">
        <v>16</v>
      </c>
      <c r="M16560" s="1" t="s">
        <v>16</v>
      </c>
      <c r="N16560" s="1" t="s">
        <v>16</v>
      </c>
      <c r="O16560" s="1">
        <v>71.2</v>
      </c>
      <c r="P16560" s="1">
        <v>1.0</v>
      </c>
    </row>
    <row r="16561">
      <c r="A16561" s="1" t="s">
        <v>29</v>
      </c>
      <c r="B16561" s="1" t="s">
        <v>19537</v>
      </c>
      <c r="C16561" s="2" t="s">
        <v>19527</v>
      </c>
      <c r="D16561" s="1" t="s">
        <v>19</v>
      </c>
      <c r="E16561" s="3" t="str">
        <f>HYPERLINK("https://fyndiq.se/produkt/432d784756a84eff/", "2-Pack Samsung Galaxy S20FE - Härdat Glas-9H -Super kvalitet 3D")</f>
        <v>2-Pack Samsung Galaxy S20FE - Härdat Glas-9H -Super kvalitet 3D</v>
      </c>
      <c r="F16561" s="1" t="s">
        <v>1078</v>
      </c>
      <c r="G16561" s="1" t="s">
        <v>1079</v>
      </c>
      <c r="H16561" s="1" t="s">
        <v>1080</v>
      </c>
      <c r="I16561" s="1" t="s">
        <v>16</v>
      </c>
      <c r="J16561" s="1" t="s">
        <v>23</v>
      </c>
      <c r="K16561" s="1" t="s">
        <v>16</v>
      </c>
      <c r="L16561" s="1" t="s">
        <v>16</v>
      </c>
      <c r="M16561" s="1" t="s">
        <v>16</v>
      </c>
      <c r="N16561" s="1" t="s">
        <v>16</v>
      </c>
      <c r="O16561" s="1">
        <v>63.2</v>
      </c>
      <c r="P16561" s="1">
        <v>1.0</v>
      </c>
    </row>
    <row r="16562">
      <c r="A16562" s="1" t="s">
        <v>29</v>
      </c>
      <c r="B16562" s="1" t="s">
        <v>19538</v>
      </c>
      <c r="C16562" s="2" t="s">
        <v>19527</v>
      </c>
      <c r="D16562" s="1" t="s">
        <v>19</v>
      </c>
      <c r="E16562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6562" s="1" t="s">
        <v>208</v>
      </c>
      <c r="G16562" s="1" t="s">
        <v>209</v>
      </c>
      <c r="H16562" s="1" t="s">
        <v>210</v>
      </c>
      <c r="I16562" s="1" t="s">
        <v>16</v>
      </c>
      <c r="J16562" s="1" t="s">
        <v>23</v>
      </c>
      <c r="K16562" s="1" t="s">
        <v>16</v>
      </c>
      <c r="L16562" s="1" t="s">
        <v>16</v>
      </c>
      <c r="M16562" s="1" t="s">
        <v>16</v>
      </c>
      <c r="N16562" s="1" t="s">
        <v>16</v>
      </c>
      <c r="O16562" s="1">
        <v>71.2</v>
      </c>
      <c r="P16562" s="1">
        <v>1.0</v>
      </c>
    </row>
    <row r="16563">
      <c r="A16563" s="1" t="s">
        <v>29</v>
      </c>
      <c r="B16563" s="1" t="s">
        <v>19539</v>
      </c>
      <c r="C16563" s="2" t="s">
        <v>19527</v>
      </c>
      <c r="D16563" s="1" t="s">
        <v>19</v>
      </c>
      <c r="E16563" s="3" t="str">
        <f>HYPERLINK("https://fyndiq.se/produkt/87e8c2a54c4a469b/", "2-Pack Samsung Galaxy A53 5G - Härdat glas 9H - Super kvalitet")</f>
        <v>2-Pack Samsung Galaxy A53 5G - Härdat glas 9H - Super kvalitet</v>
      </c>
      <c r="F16563" s="1" t="s">
        <v>1320</v>
      </c>
      <c r="G16563" s="1" t="s">
        <v>1321</v>
      </c>
      <c r="H16563" s="1" t="s">
        <v>1322</v>
      </c>
      <c r="I16563" s="1" t="s">
        <v>16</v>
      </c>
      <c r="J16563" s="1" t="s">
        <v>23</v>
      </c>
      <c r="K16563" s="1" t="s">
        <v>16</v>
      </c>
      <c r="L16563" s="1" t="s">
        <v>16</v>
      </c>
      <c r="M16563" s="1" t="s">
        <v>16</v>
      </c>
      <c r="N16563" s="1" t="s">
        <v>16</v>
      </c>
      <c r="O16563" s="1">
        <v>63.2</v>
      </c>
      <c r="P16563" s="1">
        <v>1.0</v>
      </c>
    </row>
    <row r="16564">
      <c r="A16564" s="1" t="s">
        <v>29</v>
      </c>
      <c r="B16564" s="1" t="s">
        <v>19540</v>
      </c>
      <c r="C16564" s="2" t="s">
        <v>19527</v>
      </c>
      <c r="D16564" s="1" t="s">
        <v>19</v>
      </c>
      <c r="E16564" s="3" t="str">
        <f>HYPERLINK("https://fyndiq.se/produkt/b2b21eba0148489f/", "Samsung S8 härdat glass 3D heltäckande skärmskydd")</f>
        <v>Samsung S8 härdat glass 3D heltäckande skärmskydd</v>
      </c>
      <c r="F16564" s="1" t="s">
        <v>438</v>
      </c>
      <c r="G16564" s="1" t="s">
        <v>439</v>
      </c>
      <c r="H16564" s="1" t="s">
        <v>440</v>
      </c>
      <c r="I16564" s="1" t="s">
        <v>16</v>
      </c>
      <c r="J16564" s="1" t="s">
        <v>23</v>
      </c>
      <c r="K16564" s="1" t="s">
        <v>16</v>
      </c>
      <c r="L16564" s="1" t="s">
        <v>16</v>
      </c>
      <c r="M16564" s="1" t="s">
        <v>16</v>
      </c>
      <c r="N16564" s="1" t="s">
        <v>16</v>
      </c>
      <c r="O16564" s="1">
        <v>55.2</v>
      </c>
      <c r="P16564" s="1">
        <v>1.0</v>
      </c>
    </row>
    <row r="16565">
      <c r="A16565" s="1" t="s">
        <v>29</v>
      </c>
      <c r="B16565" s="1" t="s">
        <v>19541</v>
      </c>
      <c r="C16565" s="2" t="s">
        <v>19527</v>
      </c>
      <c r="D16565" s="1" t="s">
        <v>19</v>
      </c>
      <c r="E1656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565" s="1" t="s">
        <v>2144</v>
      </c>
      <c r="G16565" s="1" t="s">
        <v>2145</v>
      </c>
      <c r="H16565" s="1" t="s">
        <v>2146</v>
      </c>
      <c r="I16565" s="1" t="s">
        <v>16</v>
      </c>
      <c r="J16565" s="1" t="s">
        <v>23</v>
      </c>
      <c r="K16565" s="1" t="s">
        <v>16</v>
      </c>
      <c r="L16565" s="1" t="s">
        <v>16</v>
      </c>
      <c r="M16565" s="1" t="s">
        <v>16</v>
      </c>
      <c r="N16565" s="1" t="s">
        <v>16</v>
      </c>
      <c r="O16565" s="1">
        <v>63.2</v>
      </c>
      <c r="P16565" s="1">
        <v>1.0</v>
      </c>
    </row>
    <row r="16566">
      <c r="A16566" s="1" t="s">
        <v>29</v>
      </c>
      <c r="B16566" s="1" t="s">
        <v>19542</v>
      </c>
      <c r="C16566" s="2" t="s">
        <v>19527</v>
      </c>
      <c r="D16566" s="1" t="s">
        <v>19</v>
      </c>
      <c r="E16566" s="3" t="str">
        <f>HYPERLINK("https://fyndiq.se/produkt/2477583187264ece/", "2-Pack Samsung S20 - 9H Härdat Glass - Top Kvalitet")</f>
        <v>2-Pack Samsung S20 - 9H Härdat Glass - Top Kvalitet</v>
      </c>
      <c r="F16566" s="1" t="s">
        <v>124</v>
      </c>
      <c r="G16566" s="1" t="s">
        <v>125</v>
      </c>
      <c r="H16566" s="1" t="s">
        <v>126</v>
      </c>
      <c r="I16566" s="1" t="s">
        <v>16</v>
      </c>
      <c r="J16566" s="1" t="s">
        <v>23</v>
      </c>
      <c r="K16566" s="1" t="s">
        <v>16</v>
      </c>
      <c r="L16566" s="1" t="s">
        <v>16</v>
      </c>
      <c r="M16566" s="1" t="s">
        <v>16</v>
      </c>
      <c r="N16566" s="1" t="s">
        <v>16</v>
      </c>
      <c r="O16566" s="1">
        <v>71.2</v>
      </c>
      <c r="P16566" s="1">
        <v>1.0</v>
      </c>
    </row>
    <row r="16567">
      <c r="A16567" s="1" t="s">
        <v>29</v>
      </c>
      <c r="B16567" s="1" t="s">
        <v>19543</v>
      </c>
      <c r="C16567" s="2" t="s">
        <v>19527</v>
      </c>
      <c r="D16567" s="1" t="s">
        <v>19</v>
      </c>
      <c r="E16567" s="3" t="str">
        <f>HYPERLINK("https://fyndiq.se/produkt/56c72c0ba5f749b5/", "2-Pack SAMSUNG S24 Skärmskydd - Härdat Glas 9H - Super kvalitet 3D")</f>
        <v>2-Pack SAMSUNG S24 Skärmskydd - Härdat Glas 9H - Super kvalitet 3D</v>
      </c>
      <c r="F16567" s="1" t="s">
        <v>263</v>
      </c>
      <c r="G16567" s="1" t="s">
        <v>264</v>
      </c>
      <c r="H16567" s="1" t="s">
        <v>265</v>
      </c>
      <c r="I16567" s="1" t="s">
        <v>16</v>
      </c>
      <c r="J16567" s="1" t="s">
        <v>23</v>
      </c>
      <c r="K16567" s="1" t="s">
        <v>16</v>
      </c>
      <c r="L16567" s="1" t="s">
        <v>16</v>
      </c>
      <c r="M16567" s="1" t="s">
        <v>16</v>
      </c>
      <c r="N16567" s="1" t="s">
        <v>16</v>
      </c>
      <c r="O16567" s="1">
        <v>71.2</v>
      </c>
      <c r="P16567" s="1">
        <v>1.0</v>
      </c>
    </row>
    <row r="16568">
      <c r="A16568" s="1" t="s">
        <v>29</v>
      </c>
      <c r="B16568" s="1" t="s">
        <v>19544</v>
      </c>
      <c r="C16568" s="2" t="s">
        <v>19527</v>
      </c>
      <c r="D16568" s="1" t="s">
        <v>19</v>
      </c>
      <c r="E16568" s="3" t="str">
        <f>HYPERLINK("https://fyndiq.se/produkt/4a37a66aa49247d0/", "Samsung S21 FE - 9H Härdat Glass - Super Kvalitet 3D")</f>
        <v>Samsung S21 FE - 9H Härdat Glass - Super Kvalitet 3D</v>
      </c>
      <c r="F16568" s="1" t="s">
        <v>4338</v>
      </c>
      <c r="G16568" s="1" t="s">
        <v>4339</v>
      </c>
      <c r="H16568" s="1" t="s">
        <v>4340</v>
      </c>
      <c r="I16568" s="1" t="s">
        <v>16</v>
      </c>
      <c r="J16568" s="1" t="s">
        <v>23</v>
      </c>
      <c r="K16568" s="1" t="s">
        <v>16</v>
      </c>
      <c r="L16568" s="1" t="s">
        <v>16</v>
      </c>
      <c r="M16568" s="1" t="s">
        <v>16</v>
      </c>
      <c r="N16568" s="1" t="s">
        <v>16</v>
      </c>
      <c r="O16568" s="1">
        <v>55.2</v>
      </c>
      <c r="P16568" s="1">
        <v>1.0</v>
      </c>
    </row>
    <row r="16569">
      <c r="A16569" s="1" t="s">
        <v>29</v>
      </c>
      <c r="B16569" s="1" t="s">
        <v>19545</v>
      </c>
      <c r="C16569" s="2" t="s">
        <v>19527</v>
      </c>
      <c r="D16569" s="1" t="s">
        <v>19</v>
      </c>
      <c r="E16569" s="3" t="str">
        <f>HYPERLINK("https://fyndiq.se/produkt/2030c5450cfb4338/", "2 Pack Huawei P30 Pro - Härdat glas 9H – 3D Super kvalitet")</f>
        <v>2 Pack Huawei P30 Pro - Härdat glas 9H – 3D Super kvalitet</v>
      </c>
      <c r="F16569" s="1" t="s">
        <v>1091</v>
      </c>
      <c r="G16569" s="1" t="s">
        <v>1092</v>
      </c>
      <c r="H16569" s="1" t="s">
        <v>1093</v>
      </c>
      <c r="I16569" s="1" t="s">
        <v>16</v>
      </c>
      <c r="J16569" s="1" t="s">
        <v>23</v>
      </c>
      <c r="K16569" s="1" t="s">
        <v>16</v>
      </c>
      <c r="L16569" s="1" t="s">
        <v>16</v>
      </c>
      <c r="M16569" s="1" t="s">
        <v>16</v>
      </c>
      <c r="N16569" s="1" t="s">
        <v>16</v>
      </c>
      <c r="O16569" s="1">
        <v>71.2</v>
      </c>
      <c r="P16569" s="1">
        <v>1.0</v>
      </c>
    </row>
    <row r="16570">
      <c r="A16570" s="1" t="s">
        <v>29</v>
      </c>
      <c r="B16570" s="1" t="s">
        <v>19546</v>
      </c>
      <c r="C16570" s="2" t="s">
        <v>19527</v>
      </c>
      <c r="D16570" s="1" t="s">
        <v>19</v>
      </c>
      <c r="E16570" s="3" t="str">
        <f>HYPERLINK("https://fyndiq.se/produkt/6029682c183e47ae/", "1-Pack SAMSUNG S24 ULTRA Skärmskydd - Härdat Glas 9H - Super kvalitet 3D")</f>
        <v>1-Pack SAMSUNG S24 ULTRA Skärmskydd - Härdat Glas 9H - Super kvalitet 3D</v>
      </c>
      <c r="F16570" s="1" t="s">
        <v>19256</v>
      </c>
      <c r="G16570" s="1" t="s">
        <v>19257</v>
      </c>
      <c r="H16570" s="1" t="s">
        <v>19258</v>
      </c>
      <c r="I16570" s="1" t="s">
        <v>16</v>
      </c>
      <c r="J16570" s="1" t="s">
        <v>23</v>
      </c>
      <c r="K16570" s="1" t="s">
        <v>16</v>
      </c>
      <c r="L16570" s="1" t="s">
        <v>16</v>
      </c>
      <c r="M16570" s="1" t="s">
        <v>16</v>
      </c>
      <c r="N16570" s="1" t="s">
        <v>16</v>
      </c>
      <c r="O16570" s="1">
        <v>71.2</v>
      </c>
      <c r="P16570" s="1">
        <v>1.0</v>
      </c>
    </row>
    <row r="16571">
      <c r="A16571" s="1" t="s">
        <v>29</v>
      </c>
      <c r="B16571" s="1" t="s">
        <v>19547</v>
      </c>
      <c r="C16571" s="2" t="s">
        <v>19527</v>
      </c>
      <c r="D16571" s="1" t="s">
        <v>19</v>
      </c>
      <c r="E16571" s="3" t="str">
        <f>HYPERLINK("https://fyndiq.se/produkt/082f3cf898c84831/", "2 Pack Galaxy S20 Ultra - Härdat glas 9H - Super kvalitet 3D")</f>
        <v>2 Pack Galaxy S20 Ultra - Härdat glas 9H - Super kvalitet 3D</v>
      </c>
      <c r="F16571" s="1" t="s">
        <v>460</v>
      </c>
      <c r="G16571" s="1" t="s">
        <v>461</v>
      </c>
      <c r="H16571" s="1" t="s">
        <v>462</v>
      </c>
      <c r="I16571" s="1" t="s">
        <v>16</v>
      </c>
      <c r="J16571" s="1" t="s">
        <v>23</v>
      </c>
      <c r="K16571" s="1" t="s">
        <v>16</v>
      </c>
      <c r="L16571" s="1" t="s">
        <v>16</v>
      </c>
      <c r="M16571" s="1" t="s">
        <v>16</v>
      </c>
      <c r="N16571" s="1" t="s">
        <v>16</v>
      </c>
      <c r="O16571" s="1">
        <v>63.2</v>
      </c>
      <c r="P16571" s="1">
        <v>1.0</v>
      </c>
    </row>
    <row r="16572">
      <c r="A16572" s="1" t="s">
        <v>29</v>
      </c>
      <c r="B16572" s="1" t="s">
        <v>19548</v>
      </c>
      <c r="C16572" s="2" t="s">
        <v>19527</v>
      </c>
      <c r="D16572" s="1" t="s">
        <v>19</v>
      </c>
      <c r="E16572" s="3" t="str">
        <f>HYPERLINK("https://fyndiq.se/produkt/8a7337b15f4542bf/", "2-Pack SAMSUNG S24 Skärmskydd &amp; 2-Pack linsskydd - Härdat Glas 9H - Super kvalitet 3D")</f>
        <v>2-Pack SAMSUNG S24 Skärmskydd &amp; 2-Pack linsskydd - Härdat Glas 9H - Super kvalitet 3D</v>
      </c>
      <c r="F16572" s="1" t="s">
        <v>1728</v>
      </c>
      <c r="G16572" s="1" t="s">
        <v>1729</v>
      </c>
      <c r="H16572" s="1" t="s">
        <v>1730</v>
      </c>
      <c r="I16572" s="1" t="s">
        <v>16</v>
      </c>
      <c r="J16572" s="1" t="s">
        <v>23</v>
      </c>
      <c r="K16572" s="1" t="s">
        <v>16</v>
      </c>
      <c r="L16572" s="1" t="s">
        <v>16</v>
      </c>
      <c r="M16572" s="1" t="s">
        <v>16</v>
      </c>
      <c r="N16572" s="1" t="s">
        <v>16</v>
      </c>
      <c r="O16572" s="1">
        <v>95.2</v>
      </c>
      <c r="P16572" s="1">
        <v>1.0</v>
      </c>
    </row>
    <row r="16573">
      <c r="A16573" s="1" t="s">
        <v>29</v>
      </c>
      <c r="B16573" s="1" t="s">
        <v>19549</v>
      </c>
      <c r="C16573" s="2" t="s">
        <v>19527</v>
      </c>
      <c r="D16573" s="1" t="s">
        <v>19</v>
      </c>
      <c r="E16573" s="3" t="str">
        <f>HYPERLINK("https://fyndiq.se/produkt/181bc7e07d8b44fc/", "Xiaomi 11 Lite 5G NE - Härdat Glas 9H - Super kvalitet 3D")</f>
        <v>Xiaomi 11 Lite 5G NE - Härdat Glas 9H - Super kvalitet 3D</v>
      </c>
      <c r="F16573" s="1" t="s">
        <v>4359</v>
      </c>
      <c r="G16573" s="1" t="s">
        <v>4360</v>
      </c>
      <c r="H16573" s="1" t="s">
        <v>4361</v>
      </c>
      <c r="I16573" s="1" t="s">
        <v>16</v>
      </c>
      <c r="J16573" s="1" t="s">
        <v>23</v>
      </c>
      <c r="K16573" s="1" t="s">
        <v>16</v>
      </c>
      <c r="L16573" s="1" t="s">
        <v>16</v>
      </c>
      <c r="M16573" s="1" t="s">
        <v>16</v>
      </c>
      <c r="N16573" s="1" t="s">
        <v>16</v>
      </c>
      <c r="O16573" s="1">
        <v>55.2</v>
      </c>
      <c r="P16573" s="1">
        <v>1.0</v>
      </c>
    </row>
    <row r="16574">
      <c r="A16574" s="1" t="s">
        <v>29</v>
      </c>
      <c r="B16574" s="1" t="s">
        <v>19550</v>
      </c>
      <c r="C16574" s="2" t="s">
        <v>19527</v>
      </c>
      <c r="D16574" s="1" t="s">
        <v>19</v>
      </c>
      <c r="E16574" s="3" t="str">
        <f t="shared" ref="E16574:E16575" si="874">HYPERLINK("https://fyndiq.se/produkt/1e8f6bb5ed7344de/", "2-Pack Samsung Galaxy s10 Plus - Härdat glas 9H - Super kvalitet")</f>
        <v>2-Pack Samsung Galaxy s10 Plus - Härdat glas 9H - Super kvalitet</v>
      </c>
      <c r="F16574" s="1" t="s">
        <v>1508</v>
      </c>
      <c r="G16574" s="1" t="s">
        <v>1509</v>
      </c>
      <c r="H16574" s="1" t="s">
        <v>1510</v>
      </c>
      <c r="I16574" s="1" t="s">
        <v>16</v>
      </c>
      <c r="J16574" s="1" t="s">
        <v>23</v>
      </c>
      <c r="K16574" s="1" t="s">
        <v>16</v>
      </c>
      <c r="L16574" s="1" t="s">
        <v>16</v>
      </c>
      <c r="M16574" s="1" t="s">
        <v>16</v>
      </c>
      <c r="N16574" s="1" t="s">
        <v>16</v>
      </c>
      <c r="O16574" s="1">
        <v>63.2</v>
      </c>
      <c r="P16574" s="1">
        <v>1.0</v>
      </c>
    </row>
    <row r="16575">
      <c r="A16575" s="1" t="s">
        <v>29</v>
      </c>
      <c r="B16575" s="1" t="s">
        <v>19551</v>
      </c>
      <c r="C16575" s="2" t="s">
        <v>19527</v>
      </c>
      <c r="D16575" s="1" t="s">
        <v>19</v>
      </c>
      <c r="E16575" s="3" t="str">
        <f t="shared" si="874"/>
        <v>2-Pack Samsung Galaxy s10 Plus - Härdat glas 9H - Super kvalitet</v>
      </c>
      <c r="F16575" s="1" t="s">
        <v>1508</v>
      </c>
      <c r="G16575" s="1" t="s">
        <v>1509</v>
      </c>
      <c r="H16575" s="1" t="s">
        <v>1510</v>
      </c>
      <c r="I16575" s="1" t="s">
        <v>16</v>
      </c>
      <c r="J16575" s="1" t="s">
        <v>23</v>
      </c>
      <c r="K16575" s="1" t="s">
        <v>16</v>
      </c>
      <c r="L16575" s="1" t="s">
        <v>16</v>
      </c>
      <c r="M16575" s="1" t="s">
        <v>16</v>
      </c>
      <c r="N16575" s="1" t="s">
        <v>16</v>
      </c>
      <c r="O16575" s="1">
        <v>63.2</v>
      </c>
      <c r="P16575" s="1">
        <v>1.0</v>
      </c>
    </row>
    <row r="16576">
      <c r="A16576" s="1" t="s">
        <v>29</v>
      </c>
      <c r="B16576" s="1" t="s">
        <v>19552</v>
      </c>
      <c r="C16576" s="2" t="s">
        <v>19527</v>
      </c>
      <c r="D16576" s="1" t="s">
        <v>19</v>
      </c>
      <c r="E16576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6576" s="1" t="s">
        <v>3103</v>
      </c>
      <c r="G16576" s="1" t="s">
        <v>3104</v>
      </c>
      <c r="H16576" s="1" t="s">
        <v>3105</v>
      </c>
      <c r="I16576" s="1" t="s">
        <v>16</v>
      </c>
      <c r="J16576" s="1" t="s">
        <v>23</v>
      </c>
      <c r="K16576" s="1" t="s">
        <v>16</v>
      </c>
      <c r="L16576" s="1" t="s">
        <v>16</v>
      </c>
      <c r="M16576" s="1" t="s">
        <v>16</v>
      </c>
      <c r="N16576" s="1" t="s">
        <v>16</v>
      </c>
      <c r="O16576" s="1">
        <v>79.2</v>
      </c>
      <c r="P16576" s="1">
        <v>1.0</v>
      </c>
    </row>
    <row r="16577">
      <c r="A16577" s="1" t="s">
        <v>29</v>
      </c>
      <c r="B16577" s="1" t="s">
        <v>19553</v>
      </c>
      <c r="C16577" s="2" t="s">
        <v>19527</v>
      </c>
      <c r="D16577" s="1" t="s">
        <v>19</v>
      </c>
      <c r="E16577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6577" s="1" t="s">
        <v>3720</v>
      </c>
      <c r="G16577" s="1" t="s">
        <v>3721</v>
      </c>
      <c r="H16577" s="1" t="s">
        <v>3722</v>
      </c>
      <c r="I16577" s="1" t="s">
        <v>16</v>
      </c>
      <c r="J16577" s="1" t="s">
        <v>23</v>
      </c>
      <c r="K16577" s="1" t="s">
        <v>16</v>
      </c>
      <c r="L16577" s="1" t="s">
        <v>16</v>
      </c>
      <c r="M16577" s="1" t="s">
        <v>16</v>
      </c>
      <c r="N16577" s="1" t="s">
        <v>16</v>
      </c>
      <c r="O16577" s="1">
        <v>87.2</v>
      </c>
      <c r="P16577" s="1">
        <v>1.0</v>
      </c>
    </row>
    <row r="16578">
      <c r="A16578" s="1" t="s">
        <v>29</v>
      </c>
      <c r="B16578" s="1" t="s">
        <v>19554</v>
      </c>
      <c r="C16578" s="2" t="s">
        <v>19527</v>
      </c>
      <c r="D16578" s="1" t="s">
        <v>19</v>
      </c>
      <c r="E16578" s="3" t="str">
        <f>HYPERLINK("https://fyndiq.se/produkt/f7b16236096d401a/", "2-Pack Google Pixel 7A - Härdat glas 9H - Super kvalitet 3D Skärmskydd")</f>
        <v>2-Pack Google Pixel 7A - Härdat glas 9H - Super kvalitet 3D Skärmskydd</v>
      </c>
      <c r="F16578" s="1" t="s">
        <v>852</v>
      </c>
      <c r="G16578" s="1" t="s">
        <v>853</v>
      </c>
      <c r="H16578" s="1" t="s">
        <v>854</v>
      </c>
      <c r="I16578" s="1" t="s">
        <v>16</v>
      </c>
      <c r="J16578" s="1" t="s">
        <v>23</v>
      </c>
      <c r="K16578" s="1" t="s">
        <v>16</v>
      </c>
      <c r="L16578" s="1" t="s">
        <v>16</v>
      </c>
      <c r="M16578" s="1" t="s">
        <v>16</v>
      </c>
      <c r="N16578" s="1" t="s">
        <v>16</v>
      </c>
      <c r="O16578" s="1">
        <v>63.2</v>
      </c>
      <c r="P16578" s="1">
        <v>1.0</v>
      </c>
    </row>
    <row r="16579">
      <c r="A16579" s="1" t="s">
        <v>29</v>
      </c>
      <c r="B16579" s="1" t="s">
        <v>19555</v>
      </c>
      <c r="C16579" s="2" t="s">
        <v>19527</v>
      </c>
      <c r="D16579" s="1" t="s">
        <v>19</v>
      </c>
      <c r="E16579" s="3" t="str">
        <f>HYPERLINK("https://fyndiq.se/produkt/1212a26581db437f/", "2-Pack XIAOMI 13T PRO Skärmskydd - Härdat Glas 9H - Super kvalitet 3D")</f>
        <v>2-Pack XIAOMI 13T PRO Skärmskydd - Härdat Glas 9H - Super kvalitet 3D</v>
      </c>
      <c r="F16579" s="1" t="s">
        <v>10372</v>
      </c>
      <c r="G16579" s="1" t="s">
        <v>10373</v>
      </c>
      <c r="H16579" s="1" t="s">
        <v>10374</v>
      </c>
      <c r="I16579" s="1" t="s">
        <v>16</v>
      </c>
      <c r="J16579" s="1" t="s">
        <v>23</v>
      </c>
      <c r="K16579" s="1" t="s">
        <v>16</v>
      </c>
      <c r="L16579" s="1" t="s">
        <v>16</v>
      </c>
      <c r="M16579" s="1" t="s">
        <v>16</v>
      </c>
      <c r="N16579" s="1" t="s">
        <v>16</v>
      </c>
      <c r="O16579" s="1">
        <v>63.2</v>
      </c>
      <c r="P16579" s="1">
        <v>1.0</v>
      </c>
    </row>
    <row r="16580">
      <c r="A16580" s="1" t="s">
        <v>29</v>
      </c>
      <c r="B16580" s="1" t="s">
        <v>19556</v>
      </c>
      <c r="C16580" s="2" t="s">
        <v>19527</v>
      </c>
      <c r="D16580" s="1" t="s">
        <v>19</v>
      </c>
      <c r="E16580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580" s="1" t="s">
        <v>709</v>
      </c>
      <c r="G16580" s="1" t="s">
        <v>710</v>
      </c>
      <c r="H16580" s="1" t="s">
        <v>711</v>
      </c>
      <c r="I16580" s="1" t="s">
        <v>1311</v>
      </c>
      <c r="J16580" s="1" t="s">
        <v>9</v>
      </c>
      <c r="K16580" s="2" t="s">
        <v>18445</v>
      </c>
      <c r="L16580" s="1" t="s">
        <v>2914</v>
      </c>
      <c r="M16580" s="1" t="s">
        <v>16</v>
      </c>
      <c r="N16580" s="1" t="s">
        <v>16</v>
      </c>
      <c r="O16580" s="1">
        <v>63.2</v>
      </c>
      <c r="P16580" s="1">
        <v>1.0</v>
      </c>
    </row>
    <row r="16581">
      <c r="A16581" s="1" t="s">
        <v>29</v>
      </c>
      <c r="B16581" s="1" t="s">
        <v>19557</v>
      </c>
      <c r="C16581" s="2" t="s">
        <v>19527</v>
      </c>
      <c r="D16581" s="1" t="s">
        <v>19</v>
      </c>
      <c r="E16581" s="3" t="str">
        <f>HYPERLINK("https://fyndiq.se/produkt/e25e081a72dc4cb1/", "2-Pack Xiaomi 10T Pro 5G - Härdat glas 9H-Super kvalitet 3D")</f>
        <v>2-Pack Xiaomi 10T Pro 5G - Härdat glas 9H-Super kvalitet 3D</v>
      </c>
      <c r="F16581" s="1" t="s">
        <v>1257</v>
      </c>
      <c r="G16581" s="1" t="s">
        <v>1258</v>
      </c>
      <c r="H16581" s="1" t="s">
        <v>1259</v>
      </c>
      <c r="I16581" s="1" t="s">
        <v>16</v>
      </c>
      <c r="J16581" s="1" t="s">
        <v>23</v>
      </c>
      <c r="K16581" s="1" t="s">
        <v>16</v>
      </c>
      <c r="L16581" s="1" t="s">
        <v>16</v>
      </c>
      <c r="M16581" s="1" t="s">
        <v>16</v>
      </c>
      <c r="N16581" s="1" t="s">
        <v>16</v>
      </c>
      <c r="O16581" s="1">
        <v>63.2</v>
      </c>
      <c r="P16581" s="1">
        <v>1.0</v>
      </c>
    </row>
    <row r="16582">
      <c r="A16582" s="1" t="s">
        <v>29</v>
      </c>
      <c r="B16582" s="1" t="s">
        <v>19558</v>
      </c>
      <c r="C16582" s="2" t="s">
        <v>19527</v>
      </c>
      <c r="D16582" s="1" t="s">
        <v>19</v>
      </c>
      <c r="E16582" s="3" t="str">
        <f>HYPERLINK("https://fyndiq.se/produkt/a1452abbd3164d4b/", "Xiaomi 10T Pro 5G - Härdat glas 9H - Super kvalitet 3D Skärmskydd")</f>
        <v>Xiaomi 10T Pro 5G - Härdat glas 9H - Super kvalitet 3D Skärmskydd</v>
      </c>
      <c r="F16582" s="1" t="s">
        <v>572</v>
      </c>
      <c r="G16582" s="2" t="s">
        <v>573</v>
      </c>
      <c r="H16582" s="1" t="s">
        <v>574</v>
      </c>
      <c r="I16582" s="1" t="s">
        <v>16</v>
      </c>
      <c r="J16582" s="1" t="s">
        <v>23</v>
      </c>
      <c r="K16582" s="1" t="s">
        <v>16</v>
      </c>
      <c r="L16582" s="1" t="s">
        <v>16</v>
      </c>
      <c r="M16582" s="1" t="s">
        <v>16</v>
      </c>
      <c r="N16582" s="1" t="s">
        <v>16</v>
      </c>
      <c r="O16582" s="1">
        <v>55.2</v>
      </c>
      <c r="P16582" s="1">
        <v>1.0</v>
      </c>
    </row>
    <row r="16583">
      <c r="A16583" s="1" t="s">
        <v>29</v>
      </c>
      <c r="B16583" s="1" t="s">
        <v>19559</v>
      </c>
      <c r="C16583" s="2" t="s">
        <v>19527</v>
      </c>
      <c r="D16583" s="1" t="s">
        <v>19</v>
      </c>
      <c r="E16583" s="3" t="str">
        <f>HYPERLINK("https://fyndiq.se/produkt/abbb2d46464546e3/", "2.pack Sony Xperia 5 V - Härdat Glas 9H - Super kvalitet 3D Skärmskydd")</f>
        <v>2.pack Sony Xperia 5 V - Härdat Glas 9H - Super kvalitet 3D Skärmskydd</v>
      </c>
      <c r="F16583" s="1" t="s">
        <v>8201</v>
      </c>
      <c r="G16583" s="1" t="s">
        <v>8202</v>
      </c>
      <c r="H16583" s="1" t="s">
        <v>8203</v>
      </c>
      <c r="I16583" s="1" t="s">
        <v>16</v>
      </c>
      <c r="J16583" s="1" t="s">
        <v>23</v>
      </c>
      <c r="K16583" s="1" t="s">
        <v>16</v>
      </c>
      <c r="L16583" s="1" t="s">
        <v>16</v>
      </c>
      <c r="M16583" s="1" t="s">
        <v>16</v>
      </c>
      <c r="N16583" s="1" t="s">
        <v>16</v>
      </c>
      <c r="O16583" s="1">
        <v>79.2</v>
      </c>
      <c r="P16583" s="1">
        <v>1.0</v>
      </c>
    </row>
    <row r="16584">
      <c r="A16584" s="1" t="s">
        <v>29</v>
      </c>
      <c r="B16584" s="1" t="s">
        <v>19560</v>
      </c>
      <c r="C16584" s="2" t="s">
        <v>19527</v>
      </c>
      <c r="D16584" s="1" t="s">
        <v>19</v>
      </c>
      <c r="E16584" s="3" t="str">
        <f>HYPERLINK("https://fyndiq.se/produkt/f15f4561a5ef4294/", "2-Pack Motorola Edge 40 - Härdat Glas 9H -Super kvalitet 3D Skärmskydd")</f>
        <v>2-Pack Motorola Edge 40 - Härdat Glas 9H -Super kvalitet 3D Skärmskydd</v>
      </c>
      <c r="F16584" s="1" t="s">
        <v>1234</v>
      </c>
      <c r="G16584" s="1" t="s">
        <v>1235</v>
      </c>
      <c r="H16584" s="1" t="s">
        <v>1236</v>
      </c>
      <c r="I16584" s="1" t="s">
        <v>16</v>
      </c>
      <c r="J16584" s="1" t="s">
        <v>23</v>
      </c>
      <c r="K16584" s="1" t="s">
        <v>16</v>
      </c>
      <c r="L16584" s="1" t="s">
        <v>16</v>
      </c>
      <c r="M16584" s="1" t="s">
        <v>16</v>
      </c>
      <c r="N16584" s="1" t="s">
        <v>16</v>
      </c>
      <c r="O16584" s="1">
        <v>71.2</v>
      </c>
      <c r="P16584" s="1">
        <v>1.0</v>
      </c>
    </row>
    <row r="16585">
      <c r="A16585" s="1" t="s">
        <v>29</v>
      </c>
      <c r="B16585" s="1" t="s">
        <v>19561</v>
      </c>
      <c r="C16585" s="2" t="s">
        <v>19527</v>
      </c>
      <c r="D16585" s="1" t="s">
        <v>19</v>
      </c>
      <c r="E16585" s="3" t="str">
        <f>HYPERLINK("https://fyndiq.se/produkt/9ebf57b0b80646da/", "Samsung S10 3D rundat härdat glasfodral - Svart")</f>
        <v>Samsung S10 3D rundat härdat glasfodral - Svart</v>
      </c>
      <c r="F16585" s="1" t="s">
        <v>1022</v>
      </c>
      <c r="G16585" s="1" t="s">
        <v>1023</v>
      </c>
      <c r="H16585" s="1" t="s">
        <v>1024</v>
      </c>
      <c r="I16585" s="1" t="s">
        <v>16</v>
      </c>
      <c r="J16585" s="1" t="s">
        <v>23</v>
      </c>
      <c r="K16585" s="1" t="s">
        <v>16</v>
      </c>
      <c r="L16585" s="1" t="s">
        <v>16</v>
      </c>
      <c r="M16585" s="1" t="s">
        <v>16</v>
      </c>
      <c r="N16585" s="1" t="s">
        <v>16</v>
      </c>
      <c r="O16585" s="1">
        <v>55.2</v>
      </c>
      <c r="P16585" s="1">
        <v>1.0</v>
      </c>
    </row>
    <row r="16586">
      <c r="A16586" s="1" t="s">
        <v>29</v>
      </c>
      <c r="B16586" s="1" t="s">
        <v>19562</v>
      </c>
      <c r="C16586" s="2" t="s">
        <v>19527</v>
      </c>
      <c r="D16586" s="1" t="s">
        <v>19</v>
      </c>
      <c r="E16586" s="3" t="str">
        <f>HYPERLINK("https://fyndiq.se/produkt/6260fb6b96c349fe/", "Samsung S9 plus 3D rundat härdat glasfodral")</f>
        <v>Samsung S9 plus 3D rundat härdat glasfodral</v>
      </c>
      <c r="F16586" s="1" t="s">
        <v>1105</v>
      </c>
      <c r="G16586" s="1" t="s">
        <v>1106</v>
      </c>
      <c r="H16586" s="1" t="s">
        <v>1107</v>
      </c>
      <c r="I16586" s="1" t="s">
        <v>16</v>
      </c>
      <c r="J16586" s="1" t="s">
        <v>23</v>
      </c>
      <c r="K16586" s="1" t="s">
        <v>16</v>
      </c>
      <c r="L16586" s="1" t="s">
        <v>16</v>
      </c>
      <c r="M16586" s="1" t="s">
        <v>16</v>
      </c>
      <c r="N16586" s="1" t="s">
        <v>16</v>
      </c>
      <c r="O16586" s="1">
        <v>55.2</v>
      </c>
      <c r="P16586" s="1">
        <v>1.0</v>
      </c>
    </row>
    <row r="16587">
      <c r="A16587" s="1" t="s">
        <v>29</v>
      </c>
      <c r="B16587" s="1" t="s">
        <v>19563</v>
      </c>
      <c r="C16587" s="2" t="s">
        <v>19527</v>
      </c>
      <c r="D16587" s="1" t="s">
        <v>19</v>
      </c>
      <c r="E16587" s="3" t="str">
        <f t="shared" ref="E16587:E16589" si="875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587" s="1" t="s">
        <v>47</v>
      </c>
      <c r="G16587" s="2" t="s">
        <v>48</v>
      </c>
      <c r="H16587" s="1" t="s">
        <v>49</v>
      </c>
      <c r="I16587" s="1" t="s">
        <v>16</v>
      </c>
      <c r="J16587" s="1" t="s">
        <v>23</v>
      </c>
      <c r="K16587" s="1" t="s">
        <v>16</v>
      </c>
      <c r="L16587" s="1" t="s">
        <v>16</v>
      </c>
      <c r="M16587" s="1" t="s">
        <v>16</v>
      </c>
      <c r="N16587" s="1" t="s">
        <v>16</v>
      </c>
      <c r="O16587" s="1">
        <v>183.2</v>
      </c>
      <c r="P16587" s="1">
        <v>1.0</v>
      </c>
    </row>
    <row r="16588">
      <c r="A16588" s="1" t="s">
        <v>29</v>
      </c>
      <c r="B16588" s="1" t="s">
        <v>19564</v>
      </c>
      <c r="C16588" s="2" t="s">
        <v>19527</v>
      </c>
      <c r="D16588" s="1" t="s">
        <v>19</v>
      </c>
      <c r="E16588" s="3" t="str">
        <f t="shared" si="875"/>
        <v>ASPOR A616 TWS trådlös Bluetooth hörlurar med Lightning kabel - Högkvalitet - Wireless charging - 5.3BT</v>
      </c>
      <c r="F16588" s="1" t="s">
        <v>47</v>
      </c>
      <c r="G16588" s="2" t="s">
        <v>48</v>
      </c>
      <c r="H16588" s="1" t="s">
        <v>49</v>
      </c>
      <c r="I16588" s="1" t="s">
        <v>16</v>
      </c>
      <c r="J16588" s="1" t="s">
        <v>23</v>
      </c>
      <c r="K16588" s="1" t="s">
        <v>16</v>
      </c>
      <c r="L16588" s="1" t="s">
        <v>16</v>
      </c>
      <c r="M16588" s="1" t="s">
        <v>16</v>
      </c>
      <c r="N16588" s="1" t="s">
        <v>16</v>
      </c>
      <c r="O16588" s="1">
        <v>183.2</v>
      </c>
      <c r="P16588" s="1">
        <v>1.0</v>
      </c>
    </row>
    <row r="16589">
      <c r="A16589" s="1" t="s">
        <v>29</v>
      </c>
      <c r="B16589" s="1" t="s">
        <v>19565</v>
      </c>
      <c r="C16589" s="2" t="s">
        <v>19527</v>
      </c>
      <c r="D16589" s="1" t="s">
        <v>19</v>
      </c>
      <c r="E16589" s="3" t="str">
        <f t="shared" si="875"/>
        <v>ASPOR A616 TWS trådlös Bluetooth hörlurar med Lightning kabel - Högkvalitet - Wireless charging - 5.3BT</v>
      </c>
      <c r="F16589" s="1" t="s">
        <v>47</v>
      </c>
      <c r="G16589" s="2" t="s">
        <v>48</v>
      </c>
      <c r="H16589" s="1" t="s">
        <v>49</v>
      </c>
      <c r="I16589" s="1" t="s">
        <v>16</v>
      </c>
      <c r="J16589" s="1" t="s">
        <v>23</v>
      </c>
      <c r="K16589" s="1" t="s">
        <v>16</v>
      </c>
      <c r="L16589" s="1" t="s">
        <v>16</v>
      </c>
      <c r="M16589" s="1" t="s">
        <v>16</v>
      </c>
      <c r="N16589" s="1" t="s">
        <v>16</v>
      </c>
      <c r="O16589" s="1">
        <v>183.2</v>
      </c>
      <c r="P16589" s="1">
        <v>1.0</v>
      </c>
    </row>
    <row r="16590">
      <c r="A16590" s="1" t="s">
        <v>29</v>
      </c>
      <c r="B16590" s="1" t="s">
        <v>19566</v>
      </c>
      <c r="C16590" s="2" t="s">
        <v>19527</v>
      </c>
      <c r="D16590" s="1" t="s">
        <v>19</v>
      </c>
      <c r="E16590" s="3" t="str">
        <f>HYPERLINK("https://fyndiq.se/produkt/2f8f288b73ab4b13/", "2-Pack Sony Xperia 5 IV - Härdat glas 9H - Super Kvalitet 3D")</f>
        <v>2-Pack Sony Xperia 5 IV - Härdat glas 9H - Super Kvalitet 3D</v>
      </c>
      <c r="F16590" s="1" t="s">
        <v>931</v>
      </c>
      <c r="G16590" s="1" t="s">
        <v>932</v>
      </c>
      <c r="H16590" s="1" t="s">
        <v>933</v>
      </c>
      <c r="I16590" s="1" t="s">
        <v>16</v>
      </c>
      <c r="J16590" s="1" t="s">
        <v>23</v>
      </c>
      <c r="K16590" s="1" t="s">
        <v>16</v>
      </c>
      <c r="L16590" s="1" t="s">
        <v>16</v>
      </c>
      <c r="M16590" s="1" t="s">
        <v>16</v>
      </c>
      <c r="N16590" s="1" t="s">
        <v>16</v>
      </c>
      <c r="O16590" s="1">
        <v>71.2</v>
      </c>
      <c r="P16590" s="1">
        <v>1.0</v>
      </c>
    </row>
    <row r="16591">
      <c r="A16591" s="1" t="s">
        <v>29</v>
      </c>
      <c r="B16591" s="1" t="s">
        <v>19567</v>
      </c>
      <c r="C16591" s="2" t="s">
        <v>19527</v>
      </c>
      <c r="D16591" s="1" t="s">
        <v>19</v>
      </c>
      <c r="E16591" s="3" t="str">
        <f>HYPERLINK("https://fyndiq.se/produkt/3e29feff9abb4fd8/", "2-Pack Iphone 13 Mini - 9H Härdat Glass - Top Kvalitet")</f>
        <v>2-Pack Iphone 13 Mini - 9H Härdat Glass - Top Kvalitet</v>
      </c>
      <c r="F16591" s="1" t="s">
        <v>2986</v>
      </c>
      <c r="G16591" s="1" t="s">
        <v>2987</v>
      </c>
      <c r="H16591" s="1" t="s">
        <v>2988</v>
      </c>
      <c r="I16591" s="1" t="s">
        <v>16</v>
      </c>
      <c r="J16591" s="1" t="s">
        <v>23</v>
      </c>
      <c r="K16591" s="1" t="s">
        <v>16</v>
      </c>
      <c r="L16591" s="1" t="s">
        <v>16</v>
      </c>
      <c r="M16591" s="1" t="s">
        <v>16</v>
      </c>
      <c r="N16591" s="1" t="s">
        <v>16</v>
      </c>
      <c r="O16591" s="1">
        <v>47.2</v>
      </c>
      <c r="P16591" s="1">
        <v>1.0</v>
      </c>
    </row>
    <row r="16592">
      <c r="A16592" s="1" t="s">
        <v>29</v>
      </c>
      <c r="B16592" s="1" t="s">
        <v>19568</v>
      </c>
      <c r="C16592" s="2" t="s">
        <v>19527</v>
      </c>
      <c r="D16592" s="1" t="s">
        <v>19</v>
      </c>
      <c r="E16592" s="3" t="str">
        <f>HYPERLINK("https://fyndiq.se/produkt/3793e0f6281f49f6/", "2-Pack Iphone 11 / XR - 9H Härdat Glass - Top Kvalitet")</f>
        <v>2-Pack Iphone 11 / XR - 9H Härdat Glass - Top Kvalitet</v>
      </c>
      <c r="F16592" s="1" t="s">
        <v>371</v>
      </c>
      <c r="G16592" s="1" t="s">
        <v>372</v>
      </c>
      <c r="H16592" s="1" t="s">
        <v>373</v>
      </c>
      <c r="I16592" s="1" t="s">
        <v>16</v>
      </c>
      <c r="J16592" s="1" t="s">
        <v>23</v>
      </c>
      <c r="K16592" s="1" t="s">
        <v>16</v>
      </c>
      <c r="L16592" s="1" t="s">
        <v>16</v>
      </c>
      <c r="M16592" s="1" t="s">
        <v>16</v>
      </c>
      <c r="N16592" s="1" t="s">
        <v>16</v>
      </c>
      <c r="O16592" s="1">
        <v>47.2</v>
      </c>
      <c r="P16592" s="1">
        <v>1.0</v>
      </c>
    </row>
    <row r="16593">
      <c r="A16593" s="1" t="s">
        <v>29</v>
      </c>
      <c r="B16593" s="1" t="s">
        <v>19569</v>
      </c>
      <c r="C16593" s="2" t="s">
        <v>19527</v>
      </c>
      <c r="D16593" s="1" t="s">
        <v>19</v>
      </c>
      <c r="E16593" s="3" t="str">
        <f>HYPERLINK("https://fyndiq.se/produkt/d797b2d066ca471c/", "2-Pack Apple Watch 44mm – Härdat glas 9H – Super kvalitet 3D")</f>
        <v>2-Pack Apple Watch 44mm – Härdat glas 9H – Super kvalitet 3D</v>
      </c>
      <c r="F16593" s="1" t="s">
        <v>1392</v>
      </c>
      <c r="G16593" s="1" t="s">
        <v>1393</v>
      </c>
      <c r="H16593" s="1" t="s">
        <v>1394</v>
      </c>
      <c r="I16593" s="1" t="s">
        <v>16</v>
      </c>
      <c r="J16593" s="1" t="s">
        <v>23</v>
      </c>
      <c r="K16593" s="1" t="s">
        <v>16</v>
      </c>
      <c r="L16593" s="1" t="s">
        <v>16</v>
      </c>
      <c r="M16593" s="1" t="s">
        <v>16</v>
      </c>
      <c r="N16593" s="1" t="s">
        <v>16</v>
      </c>
      <c r="O16593" s="1">
        <v>55.2</v>
      </c>
      <c r="P16593" s="1">
        <v>1.0</v>
      </c>
    </row>
    <row r="16594">
      <c r="A16594" s="1" t="s">
        <v>29</v>
      </c>
      <c r="B16594" s="1" t="s">
        <v>19570</v>
      </c>
      <c r="C16594" s="2" t="s">
        <v>19527</v>
      </c>
      <c r="D16594" s="1" t="s">
        <v>19</v>
      </c>
      <c r="E16594" s="3" t="str">
        <f t="shared" ref="E16594:E16595" si="876">HYPERLINK("https://fyndiq.se/produkt/675bb02ed6bb4e07/", "2-Pack Samsung Galaxy S21 Ultra - Härdat Glas 9H-Super Kvalitet")</f>
        <v>2-Pack Samsung Galaxy S21 Ultra - Härdat Glas 9H-Super Kvalitet</v>
      </c>
      <c r="F16594" s="1" t="s">
        <v>91</v>
      </c>
      <c r="G16594" s="1" t="s">
        <v>92</v>
      </c>
      <c r="H16594" s="1" t="s">
        <v>93</v>
      </c>
      <c r="I16594" s="1" t="s">
        <v>16</v>
      </c>
      <c r="J16594" s="1" t="s">
        <v>23</v>
      </c>
      <c r="K16594" s="1" t="s">
        <v>16</v>
      </c>
      <c r="L16594" s="1" t="s">
        <v>16</v>
      </c>
      <c r="M16594" s="1" t="s">
        <v>16</v>
      </c>
      <c r="N16594" s="1" t="s">
        <v>16</v>
      </c>
      <c r="O16594" s="1">
        <v>63.2</v>
      </c>
      <c r="P16594" s="1">
        <v>1.0</v>
      </c>
    </row>
    <row r="16595">
      <c r="A16595" s="1" t="s">
        <v>29</v>
      </c>
      <c r="B16595" s="1" t="s">
        <v>19571</v>
      </c>
      <c r="C16595" s="2" t="s">
        <v>19527</v>
      </c>
      <c r="D16595" s="1" t="s">
        <v>19</v>
      </c>
      <c r="E16595" s="3" t="str">
        <f t="shared" si="876"/>
        <v>2-Pack Samsung Galaxy S21 Ultra - Härdat Glas 9H-Super Kvalitet</v>
      </c>
      <c r="F16595" s="1" t="s">
        <v>91</v>
      </c>
      <c r="G16595" s="1" t="s">
        <v>92</v>
      </c>
      <c r="H16595" s="1" t="s">
        <v>93</v>
      </c>
      <c r="I16595" s="1" t="s">
        <v>16</v>
      </c>
      <c r="J16595" s="1" t="s">
        <v>23</v>
      </c>
      <c r="K16595" s="1" t="s">
        <v>16</v>
      </c>
      <c r="L16595" s="1" t="s">
        <v>16</v>
      </c>
      <c r="M16595" s="1" t="s">
        <v>16</v>
      </c>
      <c r="N16595" s="1" t="s">
        <v>16</v>
      </c>
      <c r="O16595" s="1">
        <v>63.2</v>
      </c>
      <c r="P16595" s="1">
        <v>1.0</v>
      </c>
    </row>
    <row r="16596">
      <c r="A16596" s="1" t="s">
        <v>29</v>
      </c>
      <c r="B16596" s="1" t="s">
        <v>19572</v>
      </c>
      <c r="C16596" s="2" t="s">
        <v>19527</v>
      </c>
      <c r="D16596" s="1" t="s">
        <v>19</v>
      </c>
      <c r="E16596" s="3" t="str">
        <f>HYPERLINK("https://fyndiq.se/produkt/541a0b11142a47ad/", "2-Pack Samsung A22 Skärmskydd &amp; 2-Pack linsskydd - Härdat Glas 9H - Super kvalitet 3D")</f>
        <v>2-Pack Samsung A22 Skärmskydd &amp; 2-Pack linsskydd - Härdat Glas 9H - Super kvalitet 3D</v>
      </c>
      <c r="F16596" s="1" t="s">
        <v>19573</v>
      </c>
      <c r="G16596" s="1" t="s">
        <v>19574</v>
      </c>
      <c r="H16596" s="1" t="s">
        <v>19575</v>
      </c>
      <c r="I16596" s="1" t="s">
        <v>16</v>
      </c>
      <c r="J16596" s="1" t="s">
        <v>23</v>
      </c>
      <c r="K16596" s="1" t="s">
        <v>16</v>
      </c>
      <c r="L16596" s="1" t="s">
        <v>16</v>
      </c>
      <c r="M16596" s="1" t="s">
        <v>16</v>
      </c>
      <c r="N16596" s="1" t="s">
        <v>16</v>
      </c>
      <c r="O16596" s="1">
        <v>79.2</v>
      </c>
      <c r="P16596" s="1">
        <v>1.0</v>
      </c>
    </row>
    <row r="16597">
      <c r="A16597" s="1" t="s">
        <v>29</v>
      </c>
      <c r="B16597" s="1" t="s">
        <v>19576</v>
      </c>
      <c r="C16597" s="2" t="s">
        <v>19527</v>
      </c>
      <c r="D16597" s="1" t="s">
        <v>19</v>
      </c>
      <c r="E16597" s="3" t="str">
        <f>HYPERLINK("https://fyndiq.se/produkt/d2afb4c3a8034a01/", "2-Pack Samsung S22 (5G) Skärmskydd - 9H Härdat Glass - 3D Super Kvalitet")</f>
        <v>2-Pack Samsung S22 (5G) Skärmskydd - 9H Härdat Glass - 3D Super Kvalitet</v>
      </c>
      <c r="F16597" s="1" t="s">
        <v>19577</v>
      </c>
      <c r="G16597" s="1" t="s">
        <v>19578</v>
      </c>
      <c r="H16597" s="1" t="s">
        <v>19579</v>
      </c>
      <c r="I16597" s="1" t="s">
        <v>16</v>
      </c>
      <c r="J16597" s="1" t="s">
        <v>23</v>
      </c>
      <c r="K16597" s="1" t="s">
        <v>16</v>
      </c>
      <c r="L16597" s="1" t="s">
        <v>16</v>
      </c>
      <c r="M16597" s="1" t="s">
        <v>16</v>
      </c>
      <c r="N16597" s="1" t="s">
        <v>16</v>
      </c>
      <c r="O16597" s="1">
        <v>63.2</v>
      </c>
      <c r="P16597" s="1">
        <v>1.0</v>
      </c>
    </row>
    <row r="16598">
      <c r="A16598" s="1" t="s">
        <v>29</v>
      </c>
      <c r="B16598" s="1" t="s">
        <v>19580</v>
      </c>
      <c r="C16598" s="2" t="s">
        <v>19527</v>
      </c>
      <c r="D16598" s="1" t="s">
        <v>19</v>
      </c>
      <c r="E16598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6598" s="1" t="s">
        <v>1383</v>
      </c>
      <c r="G16598" s="1" t="s">
        <v>1384</v>
      </c>
      <c r="H16598" s="1" t="s">
        <v>1385</v>
      </c>
      <c r="I16598" s="1" t="s">
        <v>16</v>
      </c>
      <c r="J16598" s="1" t="s">
        <v>23</v>
      </c>
      <c r="K16598" s="1" t="s">
        <v>16</v>
      </c>
      <c r="L16598" s="1" t="s">
        <v>16</v>
      </c>
      <c r="M16598" s="1" t="s">
        <v>16</v>
      </c>
      <c r="N16598" s="1" t="s">
        <v>16</v>
      </c>
      <c r="O16598" s="1">
        <v>79.2</v>
      </c>
      <c r="P16598" s="1">
        <v>1.0</v>
      </c>
    </row>
    <row r="16599">
      <c r="A16599" s="1" t="s">
        <v>29</v>
      </c>
      <c r="B16599" s="1" t="s">
        <v>19581</v>
      </c>
      <c r="C16599" s="2" t="s">
        <v>19527</v>
      </c>
      <c r="D16599" s="1" t="s">
        <v>19</v>
      </c>
      <c r="E16599" s="3" t="str">
        <f>HYPERLINK("https://fyndiq.se/produkt/e4b87757208946c3/", "2-Pack Samsung S10E Skärmskydd - Härdat Glas 9H - Super kvalitet 3D")</f>
        <v>2-Pack Samsung S10E Skärmskydd - Härdat Glas 9H - Super kvalitet 3D</v>
      </c>
      <c r="F16599" s="1" t="s">
        <v>95</v>
      </c>
      <c r="G16599" s="1" t="s">
        <v>96</v>
      </c>
      <c r="H16599" s="1" t="s">
        <v>97</v>
      </c>
      <c r="I16599" s="1" t="s">
        <v>16</v>
      </c>
      <c r="J16599" s="1" t="s">
        <v>23</v>
      </c>
      <c r="K16599" s="1" t="s">
        <v>16</v>
      </c>
      <c r="L16599" s="1" t="s">
        <v>16</v>
      </c>
      <c r="M16599" s="1" t="s">
        <v>16</v>
      </c>
      <c r="N16599" s="1" t="s">
        <v>16</v>
      </c>
      <c r="O16599" s="1">
        <v>63.2</v>
      </c>
      <c r="P16599" s="1">
        <v>1.0</v>
      </c>
    </row>
    <row r="16600">
      <c r="A16600" s="1" t="s">
        <v>29</v>
      </c>
      <c r="B16600" s="1" t="s">
        <v>19582</v>
      </c>
      <c r="C16600" s="2" t="s">
        <v>19527</v>
      </c>
      <c r="D16600" s="1" t="s">
        <v>19</v>
      </c>
      <c r="E16600" s="3" t="str">
        <f>HYPERLINK("https://fyndiq.se/produkt/860c7ae305b54883/", "2 Pack Samsung S21 Ultra 5G - Härdat glas 9H - Super kvalitet 3D")</f>
        <v>2 Pack Samsung S21 Ultra 5G - Härdat glas 9H - Super kvalitet 3D</v>
      </c>
      <c r="F16600" s="1" t="s">
        <v>649</v>
      </c>
      <c r="G16600" s="1" t="s">
        <v>650</v>
      </c>
      <c r="H16600" s="1" t="s">
        <v>651</v>
      </c>
      <c r="I16600" s="1" t="s">
        <v>16</v>
      </c>
      <c r="J16600" s="1" t="s">
        <v>23</v>
      </c>
      <c r="K16600" s="1" t="s">
        <v>16</v>
      </c>
      <c r="L16600" s="1" t="s">
        <v>16</v>
      </c>
      <c r="M16600" s="1" t="s">
        <v>16</v>
      </c>
      <c r="N16600" s="1" t="s">
        <v>16</v>
      </c>
      <c r="O16600" s="1">
        <v>63.2</v>
      </c>
      <c r="P16600" s="1">
        <v>1.0</v>
      </c>
    </row>
    <row r="16601">
      <c r="A16601" s="1" t="s">
        <v>29</v>
      </c>
      <c r="B16601" s="1" t="s">
        <v>19583</v>
      </c>
      <c r="C16601" s="2" t="s">
        <v>19527</v>
      </c>
      <c r="D16601" s="1" t="s">
        <v>19</v>
      </c>
      <c r="E1660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6601" s="1" t="s">
        <v>204</v>
      </c>
      <c r="G16601" s="1" t="s">
        <v>205</v>
      </c>
      <c r="H16601" s="1" t="s">
        <v>206</v>
      </c>
      <c r="I16601" s="1" t="s">
        <v>16</v>
      </c>
      <c r="J16601" s="1" t="s">
        <v>23</v>
      </c>
      <c r="K16601" s="1" t="s">
        <v>16</v>
      </c>
      <c r="L16601" s="1" t="s">
        <v>16</v>
      </c>
      <c r="M16601" s="1" t="s">
        <v>16</v>
      </c>
      <c r="N16601" s="1" t="s">
        <v>16</v>
      </c>
      <c r="O16601" s="1">
        <v>71.2</v>
      </c>
      <c r="P16601" s="1">
        <v>1.0</v>
      </c>
    </row>
    <row r="16602">
      <c r="A16602" s="1" t="s">
        <v>29</v>
      </c>
      <c r="B16602" s="1" t="s">
        <v>19584</v>
      </c>
      <c r="C16602" s="2" t="s">
        <v>19527</v>
      </c>
      <c r="D16602" s="1" t="s">
        <v>19</v>
      </c>
      <c r="E16602" s="3" t="str">
        <f>HYPERLINK("https://fyndiq.se/produkt/0928321640fa45b1/", "2 Pack Samsung Galaxy Tab A7 Lite-Härdat glas 9H-Super Kvalitet")</f>
        <v>2 Pack Samsung Galaxy Tab A7 Lite-Härdat glas 9H-Super Kvalitet</v>
      </c>
      <c r="F16602" s="1" t="s">
        <v>10778</v>
      </c>
      <c r="G16602" s="1" t="s">
        <v>10779</v>
      </c>
      <c r="H16602" s="1" t="s">
        <v>10780</v>
      </c>
      <c r="I16602" s="1" t="s">
        <v>16</v>
      </c>
      <c r="J16602" s="1" t="s">
        <v>23</v>
      </c>
      <c r="K16602" s="1" t="s">
        <v>16</v>
      </c>
      <c r="L16602" s="1" t="s">
        <v>16</v>
      </c>
      <c r="M16602" s="1" t="s">
        <v>16</v>
      </c>
      <c r="N16602" s="1" t="s">
        <v>16</v>
      </c>
      <c r="O16602" s="1">
        <v>127.2</v>
      </c>
      <c r="P16602" s="1">
        <v>1.0</v>
      </c>
    </row>
    <row r="16603">
      <c r="A16603" s="1" t="s">
        <v>29</v>
      </c>
      <c r="B16603" s="1" t="s">
        <v>19585</v>
      </c>
      <c r="C16603" s="2" t="s">
        <v>19527</v>
      </c>
      <c r="D16603" s="1" t="s">
        <v>19</v>
      </c>
      <c r="E1660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603" s="1" t="s">
        <v>128</v>
      </c>
      <c r="G16603" s="1" t="s">
        <v>129</v>
      </c>
      <c r="H16603" s="1" t="s">
        <v>130</v>
      </c>
      <c r="I16603" s="1" t="s">
        <v>16</v>
      </c>
      <c r="J16603" s="1" t="s">
        <v>23</v>
      </c>
      <c r="K16603" s="1" t="s">
        <v>16</v>
      </c>
      <c r="L16603" s="1" t="s">
        <v>16</v>
      </c>
      <c r="M16603" s="1" t="s">
        <v>16</v>
      </c>
      <c r="N16603" s="1" t="s">
        <v>16</v>
      </c>
      <c r="O16603" s="1">
        <v>95.2</v>
      </c>
      <c r="P16603" s="1">
        <v>1.0</v>
      </c>
    </row>
    <row r="16604">
      <c r="A16604" s="1" t="s">
        <v>29</v>
      </c>
      <c r="B16604" s="1" t="s">
        <v>19586</v>
      </c>
      <c r="C16604" s="2" t="s">
        <v>19527</v>
      </c>
      <c r="D16604" s="1" t="s">
        <v>19</v>
      </c>
      <c r="E16604" s="3" t="str">
        <f>HYPERLINK("https://fyndiq.se/produkt/03a480989c2048fb/", "2 Pack Samsung Galaxy S8 Plus - Härdat glas 9H–Super kvalitet 3D")</f>
        <v>2 Pack Samsung Galaxy S8 Plus - Härdat glas 9H–Super kvalitet 3D</v>
      </c>
      <c r="F16604" s="1" t="s">
        <v>991</v>
      </c>
      <c r="G16604" s="1" t="s">
        <v>992</v>
      </c>
      <c r="H16604" s="1" t="s">
        <v>993</v>
      </c>
      <c r="I16604" s="1" t="s">
        <v>16</v>
      </c>
      <c r="J16604" s="1" t="s">
        <v>23</v>
      </c>
      <c r="K16604" s="1" t="s">
        <v>16</v>
      </c>
      <c r="L16604" s="1" t="s">
        <v>16</v>
      </c>
      <c r="M16604" s="1" t="s">
        <v>16</v>
      </c>
      <c r="N16604" s="1" t="s">
        <v>16</v>
      </c>
      <c r="O16604" s="1">
        <v>63.2</v>
      </c>
      <c r="P16604" s="1">
        <v>1.0</v>
      </c>
    </row>
    <row r="16605">
      <c r="A16605" s="1" t="s">
        <v>29</v>
      </c>
      <c r="B16605" s="1" t="s">
        <v>19587</v>
      </c>
      <c r="C16605" s="2" t="s">
        <v>19527</v>
      </c>
      <c r="D16605" s="1" t="s">
        <v>19</v>
      </c>
      <c r="E16605" s="3" t="str">
        <f>HYPERLINK("https://fyndiq.se/produkt/5e95d5a9fc6f49e2/", "Huawei P30 Pro - Härdat glas 9H – 3D Super kvalitet")</f>
        <v>Huawei P30 Pro - Härdat glas 9H – 3D Super kvalitet</v>
      </c>
      <c r="F16605" s="1" t="s">
        <v>469</v>
      </c>
      <c r="G16605" s="1" t="s">
        <v>470</v>
      </c>
      <c r="H16605" s="1" t="s">
        <v>471</v>
      </c>
      <c r="I16605" s="1" t="s">
        <v>16</v>
      </c>
      <c r="J16605" s="1" t="s">
        <v>23</v>
      </c>
      <c r="K16605" s="1" t="s">
        <v>16</v>
      </c>
      <c r="L16605" s="1" t="s">
        <v>16</v>
      </c>
      <c r="M16605" s="1" t="s">
        <v>16</v>
      </c>
      <c r="N16605" s="1" t="s">
        <v>16</v>
      </c>
      <c r="O16605" s="1">
        <v>63.2</v>
      </c>
      <c r="P16605" s="1">
        <v>1.0</v>
      </c>
    </row>
    <row r="16606">
      <c r="A16606" s="1" t="s">
        <v>29</v>
      </c>
      <c r="B16606" s="1" t="s">
        <v>19588</v>
      </c>
      <c r="C16606" s="2" t="s">
        <v>19527</v>
      </c>
      <c r="D16606" s="1" t="s">
        <v>19</v>
      </c>
      <c r="E16606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6606" s="1" t="s">
        <v>729</v>
      </c>
      <c r="G16606" s="1" t="s">
        <v>730</v>
      </c>
      <c r="H16606" s="1" t="s">
        <v>731</v>
      </c>
      <c r="I16606" s="1" t="s">
        <v>16</v>
      </c>
      <c r="J16606" s="1" t="s">
        <v>23</v>
      </c>
      <c r="K16606" s="1" t="s">
        <v>16</v>
      </c>
      <c r="L16606" s="1" t="s">
        <v>16</v>
      </c>
      <c r="M16606" s="1" t="s">
        <v>16</v>
      </c>
      <c r="N16606" s="1" t="s">
        <v>16</v>
      </c>
      <c r="O16606" s="1">
        <v>63.2</v>
      </c>
      <c r="P16606" s="1">
        <v>1.0</v>
      </c>
    </row>
    <row r="16607">
      <c r="A16607" s="1" t="s">
        <v>29</v>
      </c>
      <c r="B16607" s="1" t="s">
        <v>19589</v>
      </c>
      <c r="C16607" s="2" t="s">
        <v>19527</v>
      </c>
      <c r="D16607" s="1" t="s">
        <v>19</v>
      </c>
      <c r="E16607" s="3" t="str">
        <f t="shared" ref="E16607:E16609" si="877">HYPERLINK("https://fyndiq.se/produkt/ef10e4ba492c46df/", "2-Pack Samsung S23 FE 5G - 9H Härdat Glass - Super Kvalitet 3D")</f>
        <v>2-Pack Samsung S23 FE 5G - 9H Härdat Glass - Super Kvalitet 3D</v>
      </c>
      <c r="F16607" s="1" t="s">
        <v>2521</v>
      </c>
      <c r="G16607" s="1" t="s">
        <v>2522</v>
      </c>
      <c r="H16607" s="1" t="s">
        <v>2523</v>
      </c>
      <c r="I16607" s="1" t="s">
        <v>16</v>
      </c>
      <c r="J16607" s="1" t="s">
        <v>23</v>
      </c>
      <c r="K16607" s="1" t="s">
        <v>16</v>
      </c>
      <c r="L16607" s="1" t="s">
        <v>16</v>
      </c>
      <c r="M16607" s="1" t="s">
        <v>16</v>
      </c>
      <c r="N16607" s="1" t="s">
        <v>16</v>
      </c>
      <c r="O16607" s="1">
        <v>63.2</v>
      </c>
      <c r="P16607" s="1">
        <v>1.0</v>
      </c>
    </row>
    <row r="16608">
      <c r="A16608" s="1" t="s">
        <v>29</v>
      </c>
      <c r="B16608" s="1" t="s">
        <v>19590</v>
      </c>
      <c r="C16608" s="2" t="s">
        <v>19527</v>
      </c>
      <c r="D16608" s="1" t="s">
        <v>19</v>
      </c>
      <c r="E16608" s="3" t="str">
        <f t="shared" si="877"/>
        <v>2-Pack Samsung S23 FE 5G - 9H Härdat Glass - Super Kvalitet 3D</v>
      </c>
      <c r="F16608" s="1" t="s">
        <v>2521</v>
      </c>
      <c r="G16608" s="1" t="s">
        <v>2522</v>
      </c>
      <c r="H16608" s="1" t="s">
        <v>2523</v>
      </c>
      <c r="I16608" s="1" t="s">
        <v>16</v>
      </c>
      <c r="J16608" s="1" t="s">
        <v>23</v>
      </c>
      <c r="K16608" s="1" t="s">
        <v>16</v>
      </c>
      <c r="L16608" s="1" t="s">
        <v>16</v>
      </c>
      <c r="M16608" s="1" t="s">
        <v>16</v>
      </c>
      <c r="N16608" s="1" t="s">
        <v>16</v>
      </c>
      <c r="O16608" s="1">
        <v>63.2</v>
      </c>
      <c r="P16608" s="1">
        <v>1.0</v>
      </c>
    </row>
    <row r="16609">
      <c r="A16609" s="1" t="s">
        <v>29</v>
      </c>
      <c r="B16609" s="1" t="s">
        <v>19591</v>
      </c>
      <c r="C16609" s="2" t="s">
        <v>19527</v>
      </c>
      <c r="D16609" s="1" t="s">
        <v>19</v>
      </c>
      <c r="E16609" s="3" t="str">
        <f t="shared" si="877"/>
        <v>2-Pack Samsung S23 FE 5G - 9H Härdat Glass - Super Kvalitet 3D</v>
      </c>
      <c r="F16609" s="1" t="s">
        <v>2521</v>
      </c>
      <c r="G16609" s="1" t="s">
        <v>2522</v>
      </c>
      <c r="H16609" s="1" t="s">
        <v>2523</v>
      </c>
      <c r="I16609" s="1" t="s">
        <v>16</v>
      </c>
      <c r="J16609" s="1" t="s">
        <v>23</v>
      </c>
      <c r="K16609" s="1" t="s">
        <v>16</v>
      </c>
      <c r="L16609" s="1" t="s">
        <v>16</v>
      </c>
      <c r="M16609" s="1" t="s">
        <v>16</v>
      </c>
      <c r="N16609" s="1" t="s">
        <v>16</v>
      </c>
      <c r="O16609" s="1">
        <v>63.2</v>
      </c>
      <c r="P16609" s="1">
        <v>1.0</v>
      </c>
    </row>
    <row r="16610">
      <c r="A16610" s="1" t="s">
        <v>29</v>
      </c>
      <c r="B16610" s="1" t="s">
        <v>19592</v>
      </c>
      <c r="C16610" s="2" t="s">
        <v>19527</v>
      </c>
      <c r="D16610" s="1" t="s">
        <v>19</v>
      </c>
      <c r="E16610" s="3" t="str">
        <f t="shared" ref="E16610:E16611" si="878">HYPERLINK("https://fyndiq.se/produkt/e9c1dd33f1fd4d17/", "2-Pack Samsung Galaxy S21 5G - Härdat Glas Skärmskydd 9H - HD")</f>
        <v>2-Pack Samsung Galaxy S21 5G - Härdat Glas Skärmskydd 9H - HD</v>
      </c>
      <c r="F16610" s="1" t="s">
        <v>454</v>
      </c>
      <c r="G16610" s="1" t="s">
        <v>455</v>
      </c>
      <c r="H16610" s="1" t="s">
        <v>456</v>
      </c>
      <c r="I16610" s="1" t="s">
        <v>16</v>
      </c>
      <c r="J16610" s="1" t="s">
        <v>23</v>
      </c>
      <c r="K16610" s="1" t="s">
        <v>16</v>
      </c>
      <c r="L16610" s="1" t="s">
        <v>16</v>
      </c>
      <c r="M16610" s="1" t="s">
        <v>16</v>
      </c>
      <c r="N16610" s="1" t="s">
        <v>16</v>
      </c>
      <c r="O16610" s="1">
        <v>63.2</v>
      </c>
      <c r="P16610" s="1">
        <v>1.0</v>
      </c>
    </row>
    <row r="16611">
      <c r="A16611" s="1" t="s">
        <v>29</v>
      </c>
      <c r="B16611" s="1" t="s">
        <v>19593</v>
      </c>
      <c r="C16611" s="2" t="s">
        <v>19527</v>
      </c>
      <c r="D16611" s="1" t="s">
        <v>19</v>
      </c>
      <c r="E16611" s="3" t="str">
        <f t="shared" si="878"/>
        <v>2-Pack Samsung Galaxy S21 5G - Härdat Glas Skärmskydd 9H - HD</v>
      </c>
      <c r="F16611" s="1" t="s">
        <v>454</v>
      </c>
      <c r="G16611" s="1" t="s">
        <v>455</v>
      </c>
      <c r="H16611" s="1" t="s">
        <v>456</v>
      </c>
      <c r="I16611" s="1" t="s">
        <v>16</v>
      </c>
      <c r="J16611" s="1" t="s">
        <v>23</v>
      </c>
      <c r="K16611" s="1" t="s">
        <v>16</v>
      </c>
      <c r="L16611" s="1" t="s">
        <v>16</v>
      </c>
      <c r="M16611" s="1" t="s">
        <v>16</v>
      </c>
      <c r="N16611" s="1" t="s">
        <v>16</v>
      </c>
      <c r="O16611" s="1">
        <v>63.2</v>
      </c>
      <c r="P16611" s="1">
        <v>1.0</v>
      </c>
    </row>
    <row r="16612">
      <c r="A16612" s="1" t="s">
        <v>29</v>
      </c>
      <c r="B16612" s="1" t="s">
        <v>19594</v>
      </c>
      <c r="C16612" s="2" t="s">
        <v>19527</v>
      </c>
      <c r="D16612" s="1" t="s">
        <v>19</v>
      </c>
      <c r="E16612" s="3" t="str">
        <f t="shared" ref="E16612:E16613" si="879">HYPERLINK("https://fyndiq.se/produkt/2fa1ebd98b014203/", "2-Pack Motorola Moto G54 - Härdat Glas 9H - Super kvalitet 3D Skärmskydd")</f>
        <v>2-Pack Motorola Moto G54 - Härdat Glas 9H - Super kvalitet 3D Skärmskydd</v>
      </c>
      <c r="F16612" s="1" t="s">
        <v>508</v>
      </c>
      <c r="G16612" s="1" t="s">
        <v>509</v>
      </c>
      <c r="H16612" s="1" t="s">
        <v>510</v>
      </c>
      <c r="I16612" s="1" t="s">
        <v>16</v>
      </c>
      <c r="J16612" s="1" t="s">
        <v>23</v>
      </c>
      <c r="K16612" s="1" t="s">
        <v>16</v>
      </c>
      <c r="L16612" s="1" t="s">
        <v>16</v>
      </c>
      <c r="M16612" s="1" t="s">
        <v>16</v>
      </c>
      <c r="N16612" s="1" t="s">
        <v>16</v>
      </c>
      <c r="O16612" s="1">
        <v>63.2</v>
      </c>
      <c r="P16612" s="1">
        <v>1.0</v>
      </c>
    </row>
    <row r="16613">
      <c r="A16613" s="1" t="s">
        <v>29</v>
      </c>
      <c r="B16613" s="1" t="s">
        <v>19595</v>
      </c>
      <c r="C16613" s="2" t="s">
        <v>19527</v>
      </c>
      <c r="D16613" s="1" t="s">
        <v>19</v>
      </c>
      <c r="E16613" s="3" t="str">
        <f t="shared" si="879"/>
        <v>2-Pack Motorola Moto G54 - Härdat Glas 9H - Super kvalitet 3D Skärmskydd</v>
      </c>
      <c r="F16613" s="1" t="s">
        <v>508</v>
      </c>
      <c r="G16613" s="1" t="s">
        <v>509</v>
      </c>
      <c r="H16613" s="1" t="s">
        <v>510</v>
      </c>
      <c r="I16613" s="1" t="s">
        <v>16</v>
      </c>
      <c r="J16613" s="1" t="s">
        <v>23</v>
      </c>
      <c r="K16613" s="1" t="s">
        <v>16</v>
      </c>
      <c r="L16613" s="1" t="s">
        <v>16</v>
      </c>
      <c r="M16613" s="1" t="s">
        <v>16</v>
      </c>
      <c r="N16613" s="1" t="s">
        <v>16</v>
      </c>
      <c r="O16613" s="1">
        <v>63.2</v>
      </c>
      <c r="P16613" s="1">
        <v>1.0</v>
      </c>
    </row>
    <row r="16614">
      <c r="A16614" s="1" t="s">
        <v>29</v>
      </c>
      <c r="B16614" s="1" t="s">
        <v>19596</v>
      </c>
      <c r="C16614" s="2" t="s">
        <v>19527</v>
      </c>
      <c r="D16614" s="1" t="s">
        <v>19</v>
      </c>
      <c r="E16614" s="3" t="str">
        <f>HYPERLINK("https://fyndiq.se/produkt/38b8d321e09c46d9/", "2-PACK Full Cover Iphone 8 Svart -Härdat Glas 9H Skärmskydd 3D")</f>
        <v>2-PACK Full Cover Iphone 8 Svart -Härdat Glas 9H Skärmskydd 3D</v>
      </c>
      <c r="F16614" s="1" t="s">
        <v>3013</v>
      </c>
      <c r="G16614" s="1" t="s">
        <v>3014</v>
      </c>
      <c r="H16614" s="1" t="s">
        <v>3015</v>
      </c>
      <c r="I16614" s="1" t="s">
        <v>16</v>
      </c>
      <c r="J16614" s="1" t="s">
        <v>23</v>
      </c>
      <c r="K16614" s="1" t="s">
        <v>16</v>
      </c>
      <c r="L16614" s="1" t="s">
        <v>16</v>
      </c>
      <c r="M16614" s="1" t="s">
        <v>16</v>
      </c>
      <c r="N16614" s="1" t="s">
        <v>16</v>
      </c>
      <c r="O16614" s="1">
        <v>47.2</v>
      </c>
      <c r="P16614" s="1">
        <v>1.0</v>
      </c>
    </row>
    <row r="16615">
      <c r="A16615" s="1" t="s">
        <v>29</v>
      </c>
      <c r="B16615" s="1" t="s">
        <v>19597</v>
      </c>
      <c r="C16615" s="2" t="s">
        <v>19527</v>
      </c>
      <c r="D16615" s="1" t="s">
        <v>19</v>
      </c>
      <c r="E16615" s="3" t="str">
        <f>HYPERLINK("https://fyndiq.se/produkt/4603671cea994359/", "Samsung S20 Plus härdat glas 3D 9H Top Kvalitet skärmskydd")</f>
        <v>Samsung S20 Plus härdat glas 3D 9H Top Kvalitet skärmskydd</v>
      </c>
      <c r="F16615" s="1" t="s">
        <v>428</v>
      </c>
      <c r="G16615" s="1" t="s">
        <v>429</v>
      </c>
      <c r="H16615" s="1" t="s">
        <v>430</v>
      </c>
      <c r="I16615" s="1" t="s">
        <v>16</v>
      </c>
      <c r="J16615" s="1" t="s">
        <v>23</v>
      </c>
      <c r="K16615" s="1" t="s">
        <v>16</v>
      </c>
      <c r="L16615" s="1" t="s">
        <v>16</v>
      </c>
      <c r="M16615" s="1" t="s">
        <v>16</v>
      </c>
      <c r="N16615" s="1" t="s">
        <v>16</v>
      </c>
      <c r="O16615" s="1">
        <v>55.2</v>
      </c>
      <c r="P16615" s="1">
        <v>1.0</v>
      </c>
    </row>
    <row r="16616">
      <c r="A16616" s="1" t="s">
        <v>29</v>
      </c>
      <c r="B16616" s="1" t="s">
        <v>19598</v>
      </c>
      <c r="C16616" s="2" t="s">
        <v>19527</v>
      </c>
      <c r="D16616" s="1" t="s">
        <v>19</v>
      </c>
      <c r="E16616" s="3" t="str">
        <f>HYPERLINK("https://fyndiq.se/produkt/7f14e739962c4877/", "Skärmskydd Huawei P30, 3D härdat glas, bubbelfri, hög kvalitet.")</f>
        <v>Skärmskydd Huawei P30, 3D härdat glas, bubbelfri, hög kvalitet.</v>
      </c>
      <c r="F16616" s="1" t="s">
        <v>3346</v>
      </c>
      <c r="G16616" s="1" t="s">
        <v>3347</v>
      </c>
      <c r="H16616" s="1" t="s">
        <v>3348</v>
      </c>
      <c r="I16616" s="1" t="s">
        <v>16</v>
      </c>
      <c r="J16616" s="1" t="s">
        <v>23</v>
      </c>
      <c r="K16616" s="1" t="s">
        <v>16</v>
      </c>
      <c r="L16616" s="1" t="s">
        <v>16</v>
      </c>
      <c r="M16616" s="1" t="s">
        <v>16</v>
      </c>
      <c r="N16616" s="1" t="s">
        <v>16</v>
      </c>
      <c r="O16616" s="1">
        <v>55.2</v>
      </c>
      <c r="P16616" s="1">
        <v>1.0</v>
      </c>
    </row>
    <row r="16617">
      <c r="A16617" s="1" t="s">
        <v>29</v>
      </c>
      <c r="B16617" s="1" t="s">
        <v>19599</v>
      </c>
      <c r="C16617" s="2" t="s">
        <v>19527</v>
      </c>
      <c r="D16617" s="1" t="s">
        <v>19</v>
      </c>
      <c r="E16617" s="3" t="str">
        <f>HYPERLINK("https://fyndiq.se/produkt/dc983a63c87248a0/", "2-Pack Xiaomi 13 - Härdat Glas 9H - Super kvalitet 3D Skärmskydd")</f>
        <v>2-Pack Xiaomi 13 - Härdat Glas 9H - Super kvalitet 3D Skärmskydd</v>
      </c>
      <c r="F16617" s="1" t="s">
        <v>490</v>
      </c>
      <c r="G16617" s="1" t="s">
        <v>491</v>
      </c>
      <c r="H16617" s="1" t="s">
        <v>492</v>
      </c>
      <c r="I16617" s="1" t="s">
        <v>16</v>
      </c>
      <c r="J16617" s="1" t="s">
        <v>23</v>
      </c>
      <c r="K16617" s="1" t="s">
        <v>16</v>
      </c>
      <c r="L16617" s="1" t="s">
        <v>16</v>
      </c>
      <c r="M16617" s="1" t="s">
        <v>16</v>
      </c>
      <c r="N16617" s="1" t="s">
        <v>16</v>
      </c>
      <c r="O16617" s="1">
        <v>63.2</v>
      </c>
      <c r="P16617" s="1">
        <v>2.0</v>
      </c>
    </row>
    <row r="16618">
      <c r="A16618" s="1" t="s">
        <v>29</v>
      </c>
      <c r="B16618" s="1" t="s">
        <v>19600</v>
      </c>
      <c r="C16618" s="2" t="s">
        <v>19527</v>
      </c>
      <c r="D16618" s="1" t="s">
        <v>19</v>
      </c>
      <c r="E16618" s="3" t="str">
        <f>HYPERLINK("https://fyndiq.se/produkt/309789ffde48437d/", "3 Pack 1,2M USB-C Type-C Laddkabel Quick Charge 18W Vit")</f>
        <v>3 Pack 1,2M USB-C Type-C Laddkabel Quick Charge 18W Vit</v>
      </c>
      <c r="F16618" s="1" t="s">
        <v>2248</v>
      </c>
      <c r="G16618" s="1" t="s">
        <v>2249</v>
      </c>
      <c r="H16618" s="1" t="s">
        <v>2250</v>
      </c>
      <c r="I16618" s="1" t="s">
        <v>16</v>
      </c>
      <c r="J16618" s="1" t="s">
        <v>23</v>
      </c>
      <c r="K16618" s="1" t="s">
        <v>16</v>
      </c>
      <c r="L16618" s="1" t="s">
        <v>16</v>
      </c>
      <c r="M16618" s="1" t="s">
        <v>16</v>
      </c>
      <c r="N16618" s="1" t="s">
        <v>16</v>
      </c>
      <c r="O16618" s="1">
        <v>79.2</v>
      </c>
      <c r="P16618" s="1">
        <v>1.0</v>
      </c>
    </row>
    <row r="16619">
      <c r="A16619" s="1" t="s">
        <v>29</v>
      </c>
      <c r="B16619" s="1" t="s">
        <v>19601</v>
      </c>
      <c r="C16619" s="2" t="s">
        <v>19527</v>
      </c>
      <c r="D16619" s="1" t="s">
        <v>19</v>
      </c>
      <c r="E16619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16619" s="1" t="s">
        <v>1572</v>
      </c>
      <c r="G16619" s="1" t="s">
        <v>1573</v>
      </c>
      <c r="H16619" s="1" t="s">
        <v>1574</v>
      </c>
      <c r="I16619" s="1" t="s">
        <v>16</v>
      </c>
      <c r="J16619" s="1" t="s">
        <v>23</v>
      </c>
      <c r="K16619" s="1" t="s">
        <v>16</v>
      </c>
      <c r="L16619" s="1" t="s">
        <v>16</v>
      </c>
      <c r="M16619" s="1" t="s">
        <v>16</v>
      </c>
      <c r="N16619" s="1" t="s">
        <v>16</v>
      </c>
      <c r="O16619" s="1">
        <v>71.2</v>
      </c>
      <c r="P16619" s="1">
        <v>1.0</v>
      </c>
    </row>
    <row r="16620">
      <c r="A16620" s="1" t="s">
        <v>29</v>
      </c>
      <c r="B16620" s="1" t="s">
        <v>19602</v>
      </c>
      <c r="C16620" s="2" t="s">
        <v>19527</v>
      </c>
      <c r="D16620" s="1" t="s">
        <v>19</v>
      </c>
      <c r="E16620" s="3" t="str">
        <f>HYPERLINK("https://fyndiq.se/produkt/fb71bd1df0c24a44/", "2-Pack Samsung Galaxy A34 (5G) - 9H Härdat Glass - 3D Super Kvalitet")</f>
        <v>2-Pack Samsung Galaxy A34 (5G) - 9H Härdat Glass - 3D Super Kvalitet</v>
      </c>
      <c r="F16620" s="1" t="s">
        <v>75</v>
      </c>
      <c r="G16620" s="1" t="s">
        <v>76</v>
      </c>
      <c r="H16620" s="1" t="s">
        <v>77</v>
      </c>
      <c r="I16620" s="1" t="s">
        <v>16</v>
      </c>
      <c r="J16620" s="1" t="s">
        <v>23</v>
      </c>
      <c r="K16620" s="1" t="s">
        <v>16</v>
      </c>
      <c r="L16620" s="1" t="s">
        <v>16</v>
      </c>
      <c r="M16620" s="1" t="s">
        <v>16</v>
      </c>
      <c r="N16620" s="1" t="s">
        <v>16</v>
      </c>
      <c r="O16620" s="1">
        <v>63.2</v>
      </c>
      <c r="P16620" s="1">
        <v>1.0</v>
      </c>
    </row>
    <row r="16621">
      <c r="A16621" s="1" t="s">
        <v>29</v>
      </c>
      <c r="B16621" s="1" t="s">
        <v>19603</v>
      </c>
      <c r="C16621" s="2" t="s">
        <v>19527</v>
      </c>
      <c r="D16621" s="1" t="s">
        <v>19</v>
      </c>
      <c r="E16621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6621" s="1" t="s">
        <v>103</v>
      </c>
      <c r="G16621" s="1" t="s">
        <v>104</v>
      </c>
      <c r="H16621" s="1" t="s">
        <v>105</v>
      </c>
      <c r="I16621" s="1" t="s">
        <v>16</v>
      </c>
      <c r="J16621" s="1" t="s">
        <v>23</v>
      </c>
      <c r="K16621" s="1" t="s">
        <v>16</v>
      </c>
      <c r="L16621" s="1" t="s">
        <v>16</v>
      </c>
      <c r="M16621" s="1" t="s">
        <v>16</v>
      </c>
      <c r="N16621" s="1" t="s">
        <v>16</v>
      </c>
      <c r="O16621" s="1">
        <v>63.2</v>
      </c>
      <c r="P16621" s="1">
        <v>1.0</v>
      </c>
    </row>
    <row r="16622">
      <c r="A16622" s="1" t="s">
        <v>29</v>
      </c>
      <c r="B16622" s="1" t="s">
        <v>19604</v>
      </c>
      <c r="C16622" s="2" t="s">
        <v>19527</v>
      </c>
      <c r="D16622" s="1" t="s">
        <v>19</v>
      </c>
      <c r="E16622" s="3" t="str">
        <f>HYPERLINK("https://fyndiq.se/produkt/c38ab901b4714df2/", "2-Pack Samsung Galaxy S21 Ultra - Härdat Glas 9H-Super Kvalitet")</f>
        <v>2-Pack Samsung Galaxy S21 Ultra - Härdat Glas 9H-Super Kvalitet</v>
      </c>
      <c r="F16622" s="1" t="s">
        <v>1114</v>
      </c>
      <c r="G16622" s="1" t="s">
        <v>1115</v>
      </c>
      <c r="H16622" s="1" t="s">
        <v>1116</v>
      </c>
      <c r="I16622" s="1" t="s">
        <v>16</v>
      </c>
      <c r="J16622" s="1" t="s">
        <v>23</v>
      </c>
      <c r="K16622" s="1" t="s">
        <v>16</v>
      </c>
      <c r="L16622" s="1" t="s">
        <v>16</v>
      </c>
      <c r="M16622" s="1" t="s">
        <v>16</v>
      </c>
      <c r="N16622" s="1" t="s">
        <v>16</v>
      </c>
      <c r="O16622" s="1">
        <v>63.2</v>
      </c>
      <c r="P16622" s="1">
        <v>1.0</v>
      </c>
    </row>
    <row r="16623">
      <c r="A16623" s="1" t="s">
        <v>29</v>
      </c>
      <c r="B16623" s="1" t="s">
        <v>19605</v>
      </c>
      <c r="C16623" s="2" t="s">
        <v>19527</v>
      </c>
      <c r="D16623" s="1" t="s">
        <v>19</v>
      </c>
      <c r="E16623" s="3" t="str">
        <f>HYPERLINK("https://fyndiq.se/produkt/dc3f7e1561054c72/", "2-Pack Apple iPad AIR 5 (2022 10.9 Inch) - Härdat Glas 9H - Super Kvalitet Skärmskydd")</f>
        <v>2-Pack Apple iPad AIR 5 (2022 10.9 Inch) - Härdat Glas 9H - Super Kvalitet Skärmskydd</v>
      </c>
      <c r="F16623" s="1" t="s">
        <v>19503</v>
      </c>
      <c r="G16623" s="1" t="s">
        <v>19504</v>
      </c>
      <c r="H16623" s="1" t="s">
        <v>19505</v>
      </c>
      <c r="I16623" s="1" t="s">
        <v>16</v>
      </c>
      <c r="J16623" s="1" t="s">
        <v>23</v>
      </c>
      <c r="K16623" s="1" t="s">
        <v>16</v>
      </c>
      <c r="L16623" s="1" t="s">
        <v>16</v>
      </c>
      <c r="M16623" s="1" t="s">
        <v>16</v>
      </c>
      <c r="N16623" s="1" t="s">
        <v>16</v>
      </c>
      <c r="O16623" s="1">
        <v>135.2</v>
      </c>
      <c r="P16623" s="1">
        <v>1.0</v>
      </c>
    </row>
    <row r="16624">
      <c r="A16624" s="1" t="s">
        <v>29</v>
      </c>
      <c r="B16624" s="1" t="s">
        <v>19606</v>
      </c>
      <c r="C16624" s="2" t="s">
        <v>19527</v>
      </c>
      <c r="D16624" s="1" t="s">
        <v>19</v>
      </c>
      <c r="E16624" s="3" t="str">
        <f>HYPERLINK("https://fyndiq.se/produkt/34157794139f40c6/", "2-Pack Samsung S20 FE - 9H Härdat Glass - Top Kvalitet")</f>
        <v>2-Pack Samsung S20 FE - 9H Härdat Glass - Top Kvalitet</v>
      </c>
      <c r="F16624" s="1" t="s">
        <v>1640</v>
      </c>
      <c r="G16624" s="1" t="s">
        <v>1641</v>
      </c>
      <c r="H16624" s="1" t="s">
        <v>1642</v>
      </c>
      <c r="I16624" s="1" t="s">
        <v>16</v>
      </c>
      <c r="J16624" s="1" t="s">
        <v>23</v>
      </c>
      <c r="K16624" s="1" t="s">
        <v>16</v>
      </c>
      <c r="L16624" s="1" t="s">
        <v>16</v>
      </c>
      <c r="M16624" s="1" t="s">
        <v>16</v>
      </c>
      <c r="N16624" s="1" t="s">
        <v>16</v>
      </c>
      <c r="O16624" s="1">
        <v>63.2</v>
      </c>
      <c r="P16624" s="1">
        <v>1.0</v>
      </c>
    </row>
    <row r="16625">
      <c r="A16625" s="1" t="s">
        <v>29</v>
      </c>
      <c r="B16625" s="1" t="s">
        <v>19607</v>
      </c>
      <c r="C16625" s="2" t="s">
        <v>19527</v>
      </c>
      <c r="D16625" s="1" t="s">
        <v>19</v>
      </c>
      <c r="E16625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6625" s="1" t="s">
        <v>2035</v>
      </c>
      <c r="G16625" s="1" t="s">
        <v>2036</v>
      </c>
      <c r="H16625" s="1" t="s">
        <v>2037</v>
      </c>
      <c r="I16625" s="1" t="s">
        <v>16</v>
      </c>
      <c r="J16625" s="1" t="s">
        <v>23</v>
      </c>
      <c r="K16625" s="1" t="s">
        <v>16</v>
      </c>
      <c r="L16625" s="1" t="s">
        <v>16</v>
      </c>
      <c r="M16625" s="1" t="s">
        <v>16</v>
      </c>
      <c r="N16625" s="1" t="s">
        <v>16</v>
      </c>
      <c r="O16625" s="1">
        <v>63.2</v>
      </c>
      <c r="P16625" s="1">
        <v>1.0</v>
      </c>
    </row>
    <row r="16626">
      <c r="A16626" s="1" t="s">
        <v>29</v>
      </c>
      <c r="B16626" s="1" t="s">
        <v>19608</v>
      </c>
      <c r="C16626" s="2" t="s">
        <v>19527</v>
      </c>
      <c r="D16626" s="1" t="s">
        <v>19</v>
      </c>
      <c r="E16626" s="3" t="str">
        <f>HYPERLINK("https://fyndiq.se/produkt/e19fcc2ab2124f8a/", "2-Pack Iphone 13 Pro - 9H Härdat Glass - Top Kvalitet  3D")</f>
        <v>2-Pack Iphone 13 Pro - 9H Härdat Glass - Top Kvalitet  3D</v>
      </c>
      <c r="F16626" s="1" t="s">
        <v>555</v>
      </c>
      <c r="G16626" s="1" t="s">
        <v>556</v>
      </c>
      <c r="H16626" s="1" t="s">
        <v>557</v>
      </c>
      <c r="I16626" s="1" t="s">
        <v>16</v>
      </c>
      <c r="J16626" s="1" t="s">
        <v>23</v>
      </c>
      <c r="K16626" s="1" t="s">
        <v>16</v>
      </c>
      <c r="L16626" s="1" t="s">
        <v>16</v>
      </c>
      <c r="M16626" s="1" t="s">
        <v>16</v>
      </c>
      <c r="N16626" s="1" t="s">
        <v>16</v>
      </c>
      <c r="O16626" s="1">
        <v>47.2</v>
      </c>
      <c r="P16626" s="1">
        <v>1.0</v>
      </c>
    </row>
    <row r="16627">
      <c r="A16627" s="1" t="s">
        <v>29</v>
      </c>
      <c r="B16627" s="1" t="s">
        <v>19609</v>
      </c>
      <c r="C16627" s="2" t="s">
        <v>19527</v>
      </c>
      <c r="D16627" s="1" t="s">
        <v>19</v>
      </c>
      <c r="E16627" s="3" t="str">
        <f t="shared" ref="E16627:E16628" si="880">HYPERLINK("https://fyndiq.se/produkt/914693d84cc04c99/", "2-Pack Xiaomi Redmi 12C - Härdat Glas 9H - Super kvalitet 3D Skärmskydd")</f>
        <v>2-Pack Xiaomi Redmi 12C - Härdat Glas 9H - Super kvalitet 3D Skärmskydd</v>
      </c>
      <c r="F16627" s="1" t="s">
        <v>3098</v>
      </c>
      <c r="G16627" s="1" t="s">
        <v>3099</v>
      </c>
      <c r="H16627" s="1" t="s">
        <v>3100</v>
      </c>
      <c r="I16627" s="1" t="s">
        <v>16</v>
      </c>
      <c r="J16627" s="1" t="s">
        <v>23</v>
      </c>
      <c r="K16627" s="1" t="s">
        <v>16</v>
      </c>
      <c r="L16627" s="1" t="s">
        <v>16</v>
      </c>
      <c r="M16627" s="1" t="s">
        <v>16</v>
      </c>
      <c r="N16627" s="1" t="s">
        <v>16</v>
      </c>
      <c r="O16627" s="1">
        <v>63.2</v>
      </c>
      <c r="P16627" s="1">
        <v>1.0</v>
      </c>
    </row>
    <row r="16628">
      <c r="A16628" s="1" t="s">
        <v>29</v>
      </c>
      <c r="B16628" s="1" t="s">
        <v>19610</v>
      </c>
      <c r="C16628" s="2" t="s">
        <v>19527</v>
      </c>
      <c r="D16628" s="1" t="s">
        <v>19</v>
      </c>
      <c r="E16628" s="3" t="str">
        <f t="shared" si="880"/>
        <v>2-Pack Xiaomi Redmi 12C - Härdat Glas 9H - Super kvalitet 3D Skärmskydd</v>
      </c>
      <c r="F16628" s="1" t="s">
        <v>3098</v>
      </c>
      <c r="G16628" s="1" t="s">
        <v>3099</v>
      </c>
      <c r="H16628" s="1" t="s">
        <v>3100</v>
      </c>
      <c r="I16628" s="1" t="s">
        <v>16</v>
      </c>
      <c r="J16628" s="1" t="s">
        <v>23</v>
      </c>
      <c r="K16628" s="1" t="s">
        <v>16</v>
      </c>
      <c r="L16628" s="1" t="s">
        <v>16</v>
      </c>
      <c r="M16628" s="1" t="s">
        <v>16</v>
      </c>
      <c r="N16628" s="1" t="s">
        <v>16</v>
      </c>
      <c r="O16628" s="1">
        <v>63.2</v>
      </c>
      <c r="P16628" s="1">
        <v>1.0</v>
      </c>
    </row>
    <row r="16629">
      <c r="A16629" s="1" t="s">
        <v>29</v>
      </c>
      <c r="B16629" s="1" t="s">
        <v>19611</v>
      </c>
      <c r="C16629" s="2" t="s">
        <v>19527</v>
      </c>
      <c r="D16629" s="1" t="s">
        <v>19</v>
      </c>
      <c r="E16629" s="3" t="str">
        <f>HYPERLINK("https://fyndiq.se/produkt/6a703e1a07a048a1/", "2-Pack Google Pixel 7 - Härdat Glas 9H - Super kvalitet 3D Skärmskydd")</f>
        <v>2-Pack Google Pixel 7 - Härdat Glas 9H - Super kvalitet 3D Skärmskydd</v>
      </c>
      <c r="F16629" s="1" t="s">
        <v>6704</v>
      </c>
      <c r="G16629" s="1" t="s">
        <v>6705</v>
      </c>
      <c r="H16629" s="1" t="s">
        <v>6706</v>
      </c>
      <c r="I16629" s="1" t="s">
        <v>16</v>
      </c>
      <c r="J16629" s="1" t="s">
        <v>23</v>
      </c>
      <c r="K16629" s="1" t="s">
        <v>16</v>
      </c>
      <c r="L16629" s="1" t="s">
        <v>16</v>
      </c>
      <c r="M16629" s="1" t="s">
        <v>16</v>
      </c>
      <c r="N16629" s="1" t="s">
        <v>16</v>
      </c>
      <c r="O16629" s="1">
        <v>63.2</v>
      </c>
      <c r="P16629" s="1">
        <v>1.0</v>
      </c>
    </row>
    <row r="16630">
      <c r="A16630" s="1" t="s">
        <v>29</v>
      </c>
      <c r="B16630" s="1" t="s">
        <v>19612</v>
      </c>
      <c r="C16630" s="2" t="s">
        <v>19527</v>
      </c>
      <c r="D16630" s="1" t="s">
        <v>19</v>
      </c>
      <c r="E16630" s="3" t="str">
        <f t="shared" ref="E16630:E16631" si="881">HYPERLINK("https://fyndiq.se/produkt/13e76851ca504320/", "2-Pack Samsung Galaxy S22 Ultra - Härdat glas 9H - Top kvalitet")</f>
        <v>2-Pack Samsung Galaxy S22 Ultra - Härdat glas 9H - Top kvalitet</v>
      </c>
      <c r="F16630" s="1" t="s">
        <v>140</v>
      </c>
      <c r="G16630" s="1" t="s">
        <v>141</v>
      </c>
      <c r="H16630" s="1" t="s">
        <v>142</v>
      </c>
      <c r="I16630" s="1" t="s">
        <v>16</v>
      </c>
      <c r="J16630" s="1" t="s">
        <v>23</v>
      </c>
      <c r="K16630" s="1" t="s">
        <v>16</v>
      </c>
      <c r="L16630" s="1" t="s">
        <v>16</v>
      </c>
      <c r="M16630" s="1" t="s">
        <v>16</v>
      </c>
      <c r="N16630" s="1" t="s">
        <v>16</v>
      </c>
      <c r="O16630" s="1">
        <v>63.2</v>
      </c>
      <c r="P16630" s="1">
        <v>1.0</v>
      </c>
    </row>
    <row r="16631">
      <c r="A16631" s="1" t="s">
        <v>29</v>
      </c>
      <c r="B16631" s="1" t="s">
        <v>19613</v>
      </c>
      <c r="C16631" s="2" t="s">
        <v>19527</v>
      </c>
      <c r="D16631" s="1" t="s">
        <v>19</v>
      </c>
      <c r="E16631" s="3" t="str">
        <f t="shared" si="881"/>
        <v>2-Pack Samsung Galaxy S22 Ultra - Härdat glas 9H - Top kvalitet</v>
      </c>
      <c r="F16631" s="1" t="s">
        <v>140</v>
      </c>
      <c r="G16631" s="1" t="s">
        <v>141</v>
      </c>
      <c r="H16631" s="1" t="s">
        <v>142</v>
      </c>
      <c r="I16631" s="1" t="s">
        <v>16</v>
      </c>
      <c r="J16631" s="1" t="s">
        <v>23</v>
      </c>
      <c r="K16631" s="1" t="s">
        <v>16</v>
      </c>
      <c r="L16631" s="1" t="s">
        <v>16</v>
      </c>
      <c r="M16631" s="1" t="s">
        <v>16</v>
      </c>
      <c r="N16631" s="1" t="s">
        <v>16</v>
      </c>
      <c r="O16631" s="1">
        <v>63.2</v>
      </c>
      <c r="P16631" s="1">
        <v>1.0</v>
      </c>
    </row>
    <row r="16632">
      <c r="A16632" s="1" t="s">
        <v>29</v>
      </c>
      <c r="B16632" s="1" t="s">
        <v>19614</v>
      </c>
      <c r="C16632" s="2" t="s">
        <v>19615</v>
      </c>
      <c r="D16632" s="1" t="s">
        <v>19</v>
      </c>
      <c r="E16632" s="3" t="str">
        <f>HYPERLINK("https://fyndiq.se/produkt/99cec80dc8b84db1/", "2-Pack Xiaomi Redmi Note 13 Pro 5G- Härdat glas 9H - Super kvalitet 3D Skärmskydd")</f>
        <v>2-Pack Xiaomi Redmi Note 13 Pro 5G- Härdat glas 9H - Super kvalitet 3D Skärmskydd</v>
      </c>
      <c r="F16632" s="1" t="s">
        <v>4617</v>
      </c>
      <c r="G16632" s="1" t="s">
        <v>4618</v>
      </c>
      <c r="H16632" s="1" t="s">
        <v>4619</v>
      </c>
      <c r="I16632" s="1" t="s">
        <v>1230</v>
      </c>
      <c r="J16632" s="1" t="s">
        <v>23</v>
      </c>
      <c r="K16632" s="1" t="s">
        <v>16</v>
      </c>
      <c r="L16632" s="1" t="s">
        <v>16</v>
      </c>
      <c r="M16632" s="1" t="s">
        <v>16</v>
      </c>
      <c r="N16632" s="1" t="s">
        <v>16</v>
      </c>
      <c r="O16632" s="1">
        <v>63.2</v>
      </c>
      <c r="P16632" s="1">
        <v>1.0</v>
      </c>
    </row>
    <row r="16633">
      <c r="A16633" s="1" t="s">
        <v>29</v>
      </c>
      <c r="B16633" s="1" t="s">
        <v>19616</v>
      </c>
      <c r="C16633" s="2" t="s">
        <v>19615</v>
      </c>
      <c r="D16633" s="1" t="s">
        <v>19</v>
      </c>
      <c r="E16633" s="3" t="str">
        <f>HYPERLINK("https://fyndiq.se/produkt/9adf3a37026e4816/", "2 Pack Samsung Galaxy Note 20 Ultra -Härdat glas–Super kvalitet")</f>
        <v>2 Pack Samsung Galaxy Note 20 Ultra -Härdat glas–Super kvalitet</v>
      </c>
      <c r="F16633" s="1" t="s">
        <v>1043</v>
      </c>
      <c r="G16633" s="1" t="s">
        <v>1044</v>
      </c>
      <c r="H16633" s="1" t="s">
        <v>1045</v>
      </c>
      <c r="I16633" s="1" t="s">
        <v>1311</v>
      </c>
      <c r="J16633" s="1" t="s">
        <v>23</v>
      </c>
      <c r="K16633" s="1" t="s">
        <v>16</v>
      </c>
      <c r="L16633" s="1" t="s">
        <v>16</v>
      </c>
      <c r="M16633" s="1" t="s">
        <v>16</v>
      </c>
      <c r="N16633" s="1" t="s">
        <v>16</v>
      </c>
      <c r="O16633" s="1">
        <v>63.2</v>
      </c>
      <c r="P16633" s="1">
        <v>1.0</v>
      </c>
    </row>
    <row r="16634">
      <c r="A16634" s="1" t="s">
        <v>29</v>
      </c>
      <c r="B16634" s="1" t="s">
        <v>19617</v>
      </c>
      <c r="C16634" s="2" t="s">
        <v>19615</v>
      </c>
      <c r="D16634" s="1" t="s">
        <v>19</v>
      </c>
      <c r="E16634" s="3" t="str">
        <f>HYPERLINK("https://fyndiq.se/produkt/925ae49423884615/", "2-Pack Samsung S22 Ultra Skärmskydd &amp; 1-Pack linsskydd -9H GLAS")</f>
        <v>2-Pack Samsung S22 Ultra Skärmskydd &amp; 1-Pack linsskydd -9H GLAS</v>
      </c>
      <c r="F16634" s="1" t="s">
        <v>335</v>
      </c>
      <c r="G16634" s="1" t="s">
        <v>336</v>
      </c>
      <c r="H16634" s="1" t="s">
        <v>337</v>
      </c>
      <c r="I16634" s="1" t="s">
        <v>16</v>
      </c>
      <c r="J16634" s="1" t="s">
        <v>23</v>
      </c>
      <c r="K16634" s="1" t="s">
        <v>16</v>
      </c>
      <c r="L16634" s="1" t="s">
        <v>16</v>
      </c>
      <c r="M16634" s="1" t="s">
        <v>16</v>
      </c>
      <c r="N16634" s="1" t="s">
        <v>16</v>
      </c>
      <c r="O16634" s="1">
        <v>71.2</v>
      </c>
      <c r="P16634" s="1">
        <v>1.0</v>
      </c>
    </row>
    <row r="16635">
      <c r="A16635" s="1" t="s">
        <v>29</v>
      </c>
      <c r="B16635" s="1" t="s">
        <v>19618</v>
      </c>
      <c r="C16635" s="2" t="s">
        <v>19615</v>
      </c>
      <c r="D16635" s="1" t="s">
        <v>19</v>
      </c>
      <c r="E16635" s="3" t="str">
        <f t="shared" ref="E16635:E16636" si="882">HYPERLINK("https://fyndiq.se/produkt/87e8c2a54c4a469b/", "2-Pack Samsung Galaxy A53 5G - Härdat glas 9H - Super kvalitet")</f>
        <v>2-Pack Samsung Galaxy A53 5G - Härdat glas 9H - Super kvalitet</v>
      </c>
      <c r="F16635" s="1" t="s">
        <v>1320</v>
      </c>
      <c r="G16635" s="1" t="s">
        <v>1321</v>
      </c>
      <c r="H16635" s="1" t="s">
        <v>1322</v>
      </c>
      <c r="I16635" s="1" t="s">
        <v>16</v>
      </c>
      <c r="J16635" s="1" t="s">
        <v>23</v>
      </c>
      <c r="K16635" s="1" t="s">
        <v>16</v>
      </c>
      <c r="L16635" s="1" t="s">
        <v>16</v>
      </c>
      <c r="M16635" s="1" t="s">
        <v>16</v>
      </c>
      <c r="N16635" s="1" t="s">
        <v>16</v>
      </c>
      <c r="O16635" s="1">
        <v>63.2</v>
      </c>
      <c r="P16635" s="1">
        <v>1.0</v>
      </c>
    </row>
    <row r="16636">
      <c r="A16636" s="1" t="s">
        <v>29</v>
      </c>
      <c r="B16636" s="1" t="s">
        <v>19619</v>
      </c>
      <c r="C16636" s="2" t="s">
        <v>19615</v>
      </c>
      <c r="D16636" s="1" t="s">
        <v>19</v>
      </c>
      <c r="E16636" s="3" t="str">
        <f t="shared" si="882"/>
        <v>2-Pack Samsung Galaxy A53 5G - Härdat glas 9H - Super kvalitet</v>
      </c>
      <c r="F16636" s="1" t="s">
        <v>1320</v>
      </c>
      <c r="G16636" s="1" t="s">
        <v>1321</v>
      </c>
      <c r="H16636" s="1" t="s">
        <v>1322</v>
      </c>
      <c r="I16636" s="1" t="s">
        <v>16</v>
      </c>
      <c r="J16636" s="1" t="s">
        <v>23</v>
      </c>
      <c r="K16636" s="1" t="s">
        <v>16</v>
      </c>
      <c r="L16636" s="1" t="s">
        <v>16</v>
      </c>
      <c r="M16636" s="1" t="s">
        <v>16</v>
      </c>
      <c r="N16636" s="1" t="s">
        <v>16</v>
      </c>
      <c r="O16636" s="1">
        <v>63.2</v>
      </c>
      <c r="P16636" s="1">
        <v>1.0</v>
      </c>
    </row>
    <row r="16637">
      <c r="A16637" s="1" t="s">
        <v>29</v>
      </c>
      <c r="B16637" s="1" t="s">
        <v>19620</v>
      </c>
      <c r="C16637" s="2" t="s">
        <v>19615</v>
      </c>
      <c r="D16637" s="1" t="s">
        <v>19</v>
      </c>
      <c r="E16637" s="3" t="str">
        <f>HYPERLINK("https://fyndiq.se/produkt/56c72c0ba5f749b5/", "2-Pack SAMSUNG S24 Skärmskydd - Härdat Glas 9H - Super kvalitet 3D")</f>
        <v>2-Pack SAMSUNG S24 Skärmskydd - Härdat Glas 9H - Super kvalitet 3D</v>
      </c>
      <c r="F16637" s="1" t="s">
        <v>263</v>
      </c>
      <c r="G16637" s="1" t="s">
        <v>264</v>
      </c>
      <c r="H16637" s="1" t="s">
        <v>265</v>
      </c>
      <c r="I16637" s="1" t="s">
        <v>16</v>
      </c>
      <c r="J16637" s="1" t="s">
        <v>23</v>
      </c>
      <c r="K16637" s="1" t="s">
        <v>16</v>
      </c>
      <c r="L16637" s="1" t="s">
        <v>16</v>
      </c>
      <c r="M16637" s="1" t="s">
        <v>16</v>
      </c>
      <c r="N16637" s="1" t="s">
        <v>16</v>
      </c>
      <c r="O16637" s="1">
        <v>71.2</v>
      </c>
      <c r="P16637" s="1">
        <v>1.0</v>
      </c>
    </row>
    <row r="16638">
      <c r="A16638" s="1" t="s">
        <v>29</v>
      </c>
      <c r="B16638" s="1" t="s">
        <v>19621</v>
      </c>
      <c r="C16638" s="2" t="s">
        <v>19615</v>
      </c>
      <c r="D16638" s="1" t="s">
        <v>19</v>
      </c>
      <c r="E16638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6638" s="1" t="s">
        <v>1402</v>
      </c>
      <c r="G16638" s="1" t="s">
        <v>1403</v>
      </c>
      <c r="H16638" s="1" t="s">
        <v>1404</v>
      </c>
      <c r="I16638" s="1" t="s">
        <v>16</v>
      </c>
      <c r="J16638" s="1" t="s">
        <v>23</v>
      </c>
      <c r="K16638" s="1" t="s">
        <v>16</v>
      </c>
      <c r="L16638" s="1" t="s">
        <v>16</v>
      </c>
      <c r="M16638" s="1" t="s">
        <v>16</v>
      </c>
      <c r="N16638" s="1" t="s">
        <v>16</v>
      </c>
      <c r="O16638" s="1">
        <v>71.2</v>
      </c>
      <c r="P16638" s="1">
        <v>1.0</v>
      </c>
    </row>
    <row r="16639">
      <c r="A16639" s="1" t="s">
        <v>29</v>
      </c>
      <c r="B16639" s="1" t="s">
        <v>19622</v>
      </c>
      <c r="C16639" s="2" t="s">
        <v>19615</v>
      </c>
      <c r="D16639" s="1" t="s">
        <v>19</v>
      </c>
      <c r="E16639" s="3" t="str">
        <f>HYPERLINK("https://fyndiq.se/produkt/9b0ef2dad0144ff9/", "2-Pack Samsung S20 Ultra Skärmskydd &amp; 1-Pack linsskydd - Härdat Glas 9H - Super kvalitet 3D")</f>
        <v>2-Pack Samsung S20 Ultra Skärmskydd &amp; 1-Pack linsskydd - Härdat Glas 9H - Super kvalitet 3D</v>
      </c>
      <c r="F16639" s="1" t="s">
        <v>1572</v>
      </c>
      <c r="G16639" s="1" t="s">
        <v>1573</v>
      </c>
      <c r="H16639" s="1" t="s">
        <v>1574</v>
      </c>
      <c r="I16639" s="1" t="s">
        <v>16</v>
      </c>
      <c r="J16639" s="1" t="s">
        <v>23</v>
      </c>
      <c r="K16639" s="1" t="s">
        <v>16</v>
      </c>
      <c r="L16639" s="1" t="s">
        <v>16</v>
      </c>
      <c r="M16639" s="1" t="s">
        <v>16</v>
      </c>
      <c r="N16639" s="1" t="s">
        <v>16</v>
      </c>
      <c r="O16639" s="1">
        <v>71.2</v>
      </c>
      <c r="P16639" s="1">
        <v>1.0</v>
      </c>
    </row>
    <row r="16640">
      <c r="A16640" s="1" t="s">
        <v>29</v>
      </c>
      <c r="B16640" s="1" t="s">
        <v>19623</v>
      </c>
      <c r="C16640" s="2" t="s">
        <v>19615</v>
      </c>
      <c r="D16640" s="1" t="s">
        <v>19</v>
      </c>
      <c r="E16640" s="3" t="str">
        <f>HYPERLINK("https://fyndiq.se/produkt/7f14e739962c4877/", "Skärmskydd Huawei P30, 3D härdat glas, bubbelfri, hög kvalitet.")</f>
        <v>Skärmskydd Huawei P30, 3D härdat glas, bubbelfri, hög kvalitet.</v>
      </c>
      <c r="F16640" s="1" t="s">
        <v>3346</v>
      </c>
      <c r="G16640" s="1" t="s">
        <v>3347</v>
      </c>
      <c r="H16640" s="1" t="s">
        <v>3348</v>
      </c>
      <c r="I16640" s="1" t="s">
        <v>1529</v>
      </c>
      <c r="J16640" s="1" t="s">
        <v>9</v>
      </c>
      <c r="K16640" s="2" t="s">
        <v>16115</v>
      </c>
      <c r="L16640" s="1" t="s">
        <v>2811</v>
      </c>
      <c r="M16640" s="1" t="s">
        <v>16</v>
      </c>
      <c r="N16640" s="1" t="s">
        <v>16</v>
      </c>
      <c r="O16640" s="1">
        <v>55.2</v>
      </c>
      <c r="P16640" s="1">
        <v>1.0</v>
      </c>
    </row>
    <row r="16641">
      <c r="A16641" s="1" t="s">
        <v>29</v>
      </c>
      <c r="B16641" s="1" t="s">
        <v>19624</v>
      </c>
      <c r="C16641" s="2" t="s">
        <v>19615</v>
      </c>
      <c r="D16641" s="1" t="s">
        <v>19</v>
      </c>
      <c r="E16641" s="3" t="str">
        <f>HYPERLINK("https://fyndiq.se/produkt/e19fcc2ab2124f8a/", "2-Pack Iphone 13 Pro - 9H Härdat Glass - Top Kvalitet  3D")</f>
        <v>2-Pack Iphone 13 Pro - 9H Härdat Glass - Top Kvalitet  3D</v>
      </c>
      <c r="F16641" s="1" t="s">
        <v>555</v>
      </c>
      <c r="G16641" s="1" t="s">
        <v>556</v>
      </c>
      <c r="H16641" s="1" t="s">
        <v>557</v>
      </c>
      <c r="I16641" s="1" t="s">
        <v>16</v>
      </c>
      <c r="J16641" s="1" t="s">
        <v>23</v>
      </c>
      <c r="K16641" s="1" t="s">
        <v>16</v>
      </c>
      <c r="L16641" s="1" t="s">
        <v>16</v>
      </c>
      <c r="M16641" s="1" t="s">
        <v>16</v>
      </c>
      <c r="N16641" s="1" t="s">
        <v>16</v>
      </c>
      <c r="O16641" s="1">
        <v>47.2</v>
      </c>
      <c r="P16641" s="1">
        <v>1.0</v>
      </c>
    </row>
    <row r="16642">
      <c r="A16642" s="1" t="s">
        <v>29</v>
      </c>
      <c r="B16642" s="1" t="s">
        <v>19625</v>
      </c>
      <c r="C16642" s="2" t="s">
        <v>19615</v>
      </c>
      <c r="D16642" s="1" t="s">
        <v>19</v>
      </c>
      <c r="E1664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6642" s="1" t="s">
        <v>3098</v>
      </c>
      <c r="G16642" s="1" t="s">
        <v>3099</v>
      </c>
      <c r="H16642" s="1" t="s">
        <v>3100</v>
      </c>
      <c r="I16642" s="1" t="s">
        <v>16</v>
      </c>
      <c r="J16642" s="1" t="s">
        <v>23</v>
      </c>
      <c r="K16642" s="1" t="s">
        <v>16</v>
      </c>
      <c r="L16642" s="1" t="s">
        <v>16</v>
      </c>
      <c r="M16642" s="1" t="s">
        <v>16</v>
      </c>
      <c r="N16642" s="1" t="s">
        <v>16</v>
      </c>
      <c r="O16642" s="1">
        <v>63.2</v>
      </c>
      <c r="P16642" s="1">
        <v>1.0</v>
      </c>
    </row>
    <row r="16643">
      <c r="A16643" s="1" t="s">
        <v>29</v>
      </c>
      <c r="B16643" s="1" t="s">
        <v>19626</v>
      </c>
      <c r="C16643" s="2" t="s">
        <v>19615</v>
      </c>
      <c r="D16643" s="1" t="s">
        <v>19</v>
      </c>
      <c r="E16643" s="3" t="str">
        <f>HYPERLINK("https://fyndiq.se/produkt/432d784756a84eff/", "2-Pack Samsung Galaxy S20FE - Härdat Glas-9H -Super kvalitet 3D")</f>
        <v>2-Pack Samsung Galaxy S20FE - Härdat Glas-9H -Super kvalitet 3D</v>
      </c>
      <c r="F16643" s="1" t="s">
        <v>1078</v>
      </c>
      <c r="G16643" s="1" t="s">
        <v>1079</v>
      </c>
      <c r="H16643" s="1" t="s">
        <v>1080</v>
      </c>
      <c r="I16643" s="1" t="s">
        <v>16</v>
      </c>
      <c r="J16643" s="1" t="s">
        <v>23</v>
      </c>
      <c r="K16643" s="1" t="s">
        <v>16</v>
      </c>
      <c r="L16643" s="1" t="s">
        <v>16</v>
      </c>
      <c r="M16643" s="1" t="s">
        <v>16</v>
      </c>
      <c r="N16643" s="1" t="s">
        <v>16</v>
      </c>
      <c r="O16643" s="1">
        <v>63.2</v>
      </c>
      <c r="P16643" s="1">
        <v>1.0</v>
      </c>
    </row>
    <row r="16644">
      <c r="A16644" s="1" t="s">
        <v>29</v>
      </c>
      <c r="B16644" s="1" t="s">
        <v>19627</v>
      </c>
      <c r="C16644" s="2" t="s">
        <v>19615</v>
      </c>
      <c r="D16644" s="1" t="s">
        <v>19</v>
      </c>
      <c r="E16644" s="3" t="str">
        <f>HYPERLINK("https://fyndiq.se/produkt/b2b21eba0148489f/", "Samsung S8 härdat glass 3D heltäckande skärmskydd")</f>
        <v>Samsung S8 härdat glass 3D heltäckande skärmskydd</v>
      </c>
      <c r="F16644" s="1" t="s">
        <v>438</v>
      </c>
      <c r="G16644" s="1" t="s">
        <v>439</v>
      </c>
      <c r="H16644" s="1" t="s">
        <v>440</v>
      </c>
      <c r="I16644" s="1" t="s">
        <v>16</v>
      </c>
      <c r="J16644" s="1" t="s">
        <v>23</v>
      </c>
      <c r="K16644" s="1" t="s">
        <v>16</v>
      </c>
      <c r="L16644" s="1" t="s">
        <v>16</v>
      </c>
      <c r="M16644" s="1" t="s">
        <v>16</v>
      </c>
      <c r="N16644" s="1" t="s">
        <v>16</v>
      </c>
      <c r="O16644" s="1">
        <v>55.2</v>
      </c>
      <c r="P16644" s="1">
        <v>1.0</v>
      </c>
    </row>
    <row r="16645">
      <c r="A16645" s="1" t="s">
        <v>29</v>
      </c>
      <c r="B16645" s="1" t="s">
        <v>19628</v>
      </c>
      <c r="C16645" s="2" t="s">
        <v>19615</v>
      </c>
      <c r="D16645" s="1" t="s">
        <v>19</v>
      </c>
      <c r="E1664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645" s="1" t="s">
        <v>2144</v>
      </c>
      <c r="G16645" s="1" t="s">
        <v>2145</v>
      </c>
      <c r="H16645" s="1" t="s">
        <v>2146</v>
      </c>
      <c r="I16645" s="1" t="s">
        <v>16</v>
      </c>
      <c r="J16645" s="1" t="s">
        <v>23</v>
      </c>
      <c r="K16645" s="1" t="s">
        <v>16</v>
      </c>
      <c r="L16645" s="1" t="s">
        <v>16</v>
      </c>
      <c r="M16645" s="1" t="s">
        <v>16</v>
      </c>
      <c r="N16645" s="1" t="s">
        <v>16</v>
      </c>
      <c r="O16645" s="1">
        <v>63.2</v>
      </c>
      <c r="P16645" s="1">
        <v>1.0</v>
      </c>
    </row>
    <row r="16646">
      <c r="A16646" s="1" t="s">
        <v>29</v>
      </c>
      <c r="B16646" s="1" t="s">
        <v>19629</v>
      </c>
      <c r="C16646" s="2" t="s">
        <v>19615</v>
      </c>
      <c r="D16646" s="1" t="s">
        <v>19</v>
      </c>
      <c r="E1664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646" s="1" t="s">
        <v>760</v>
      </c>
      <c r="G16646" s="1" t="s">
        <v>761</v>
      </c>
      <c r="H16646" s="1" t="s">
        <v>762</v>
      </c>
      <c r="I16646" s="1" t="s">
        <v>16</v>
      </c>
      <c r="J16646" s="1" t="s">
        <v>23</v>
      </c>
      <c r="K16646" s="1" t="s">
        <v>16</v>
      </c>
      <c r="L16646" s="1" t="s">
        <v>16</v>
      </c>
      <c r="M16646" s="1" t="s">
        <v>16</v>
      </c>
      <c r="N16646" s="1" t="s">
        <v>16</v>
      </c>
      <c r="O16646" s="1">
        <v>63.2</v>
      </c>
      <c r="P16646" s="1">
        <v>1.0</v>
      </c>
    </row>
    <row r="16647">
      <c r="A16647" s="1" t="s">
        <v>29</v>
      </c>
      <c r="B16647" s="1" t="s">
        <v>19630</v>
      </c>
      <c r="C16647" s="2" t="s">
        <v>19615</v>
      </c>
      <c r="D16647" s="1" t="s">
        <v>19</v>
      </c>
      <c r="E16647" s="3" t="str">
        <f>HYPERLINK("https://fyndiq.se/produkt/2477583187264ece/", "2-Pack Samsung S20 - 9H Härdat Glass - Top Kvalitet")</f>
        <v>2-Pack Samsung S20 - 9H Härdat Glass - Top Kvalitet</v>
      </c>
      <c r="F16647" s="1" t="s">
        <v>124</v>
      </c>
      <c r="G16647" s="1" t="s">
        <v>125</v>
      </c>
      <c r="H16647" s="1" t="s">
        <v>126</v>
      </c>
      <c r="I16647" s="1" t="s">
        <v>16</v>
      </c>
      <c r="J16647" s="1" t="s">
        <v>23</v>
      </c>
      <c r="K16647" s="1" t="s">
        <v>16</v>
      </c>
      <c r="L16647" s="1" t="s">
        <v>16</v>
      </c>
      <c r="M16647" s="1" t="s">
        <v>16</v>
      </c>
      <c r="N16647" s="1" t="s">
        <v>16</v>
      </c>
      <c r="O16647" s="1">
        <v>71.2</v>
      </c>
      <c r="P16647" s="1">
        <v>1.0</v>
      </c>
    </row>
    <row r="16648">
      <c r="A16648" s="1" t="s">
        <v>29</v>
      </c>
      <c r="B16648" s="1" t="s">
        <v>19631</v>
      </c>
      <c r="C16648" s="2" t="s">
        <v>19615</v>
      </c>
      <c r="D16648" s="1" t="s">
        <v>19</v>
      </c>
      <c r="E16648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648" s="1" t="s">
        <v>709</v>
      </c>
      <c r="G16648" s="1" t="s">
        <v>710</v>
      </c>
      <c r="H16648" s="1" t="s">
        <v>711</v>
      </c>
      <c r="I16648" s="1" t="s">
        <v>16</v>
      </c>
      <c r="J16648" s="1" t="s">
        <v>23</v>
      </c>
      <c r="K16648" s="1" t="s">
        <v>16</v>
      </c>
      <c r="L16648" s="1" t="s">
        <v>16</v>
      </c>
      <c r="M16648" s="1" t="s">
        <v>16</v>
      </c>
      <c r="N16648" s="1" t="s">
        <v>16</v>
      </c>
      <c r="O16648" s="1">
        <v>63.2</v>
      </c>
      <c r="P16648" s="1">
        <v>1.0</v>
      </c>
    </row>
    <row r="16649">
      <c r="A16649" s="1" t="s">
        <v>29</v>
      </c>
      <c r="B16649" s="1" t="s">
        <v>19632</v>
      </c>
      <c r="C16649" s="2" t="s">
        <v>19615</v>
      </c>
      <c r="D16649" s="1" t="s">
        <v>19</v>
      </c>
      <c r="E16649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6649" s="1" t="s">
        <v>968</v>
      </c>
      <c r="G16649" s="1" t="s">
        <v>969</v>
      </c>
      <c r="H16649" s="1" t="s">
        <v>970</v>
      </c>
      <c r="I16649" s="1" t="s">
        <v>16</v>
      </c>
      <c r="J16649" s="1" t="s">
        <v>23</v>
      </c>
      <c r="K16649" s="1" t="s">
        <v>16</v>
      </c>
      <c r="L16649" s="1" t="s">
        <v>16</v>
      </c>
      <c r="M16649" s="1" t="s">
        <v>16</v>
      </c>
      <c r="N16649" s="1" t="s">
        <v>16</v>
      </c>
      <c r="O16649" s="1">
        <v>71.2</v>
      </c>
      <c r="P16649" s="1">
        <v>1.0</v>
      </c>
    </row>
    <row r="16650">
      <c r="A16650" s="1" t="s">
        <v>29</v>
      </c>
      <c r="B16650" s="1" t="s">
        <v>19633</v>
      </c>
      <c r="C16650" s="2" t="s">
        <v>19615</v>
      </c>
      <c r="D16650" s="1" t="s">
        <v>19</v>
      </c>
      <c r="E16650" s="3" t="str">
        <f>HYPERLINK("https://fyndiq.se/produkt/c6fde4c7ea9e44ea/", "2-Pack OnePlus 10 Pro 5G &amp; 2-Pack linsskydd - Härdat Glas 9H - Super kvalitet 3D")</f>
        <v>2-Pack OnePlus 10 Pro 5G &amp; 2-Pack linsskydd - Härdat Glas 9H - Super kvalitet 3D</v>
      </c>
      <c r="F16650" s="1" t="s">
        <v>16439</v>
      </c>
      <c r="G16650" s="1" t="s">
        <v>16440</v>
      </c>
      <c r="H16650" s="1" t="s">
        <v>16441</v>
      </c>
      <c r="I16650" s="1" t="s">
        <v>16</v>
      </c>
      <c r="J16650" s="1" t="s">
        <v>23</v>
      </c>
      <c r="K16650" s="1" t="s">
        <v>16</v>
      </c>
      <c r="L16650" s="1" t="s">
        <v>16</v>
      </c>
      <c r="M16650" s="1" t="s">
        <v>16</v>
      </c>
      <c r="N16650" s="1" t="s">
        <v>16</v>
      </c>
      <c r="O16650" s="1">
        <v>79.2</v>
      </c>
      <c r="P16650" s="1">
        <v>1.0</v>
      </c>
    </row>
    <row r="16651">
      <c r="A16651" s="1" t="s">
        <v>29</v>
      </c>
      <c r="B16651" s="1" t="s">
        <v>19634</v>
      </c>
      <c r="C16651" s="2" t="s">
        <v>19615</v>
      </c>
      <c r="D16651" s="1" t="s">
        <v>19</v>
      </c>
      <c r="E16651" s="3" t="str">
        <f>HYPERLINK("https://fyndiq.se/produkt/bd2d46067c684053/", "2-Pack SAMSUNG S24 5G Skärmskydd &amp; 1-Pack linsskydd - Härdat Glas 9H - Super kvalitet 3D")</f>
        <v>2-Pack SAMSUNG S24 5G Skärmskydd &amp; 1-Pack linsskydd - Härdat Glas 9H - Super kvalitet 3D</v>
      </c>
      <c r="F16651" s="1" t="s">
        <v>16466</v>
      </c>
      <c r="G16651" s="1" t="s">
        <v>16467</v>
      </c>
      <c r="H16651" s="1" t="s">
        <v>16468</v>
      </c>
      <c r="I16651" s="1" t="s">
        <v>16</v>
      </c>
      <c r="J16651" s="1" t="s">
        <v>23</v>
      </c>
      <c r="K16651" s="1" t="s">
        <v>16</v>
      </c>
      <c r="L16651" s="1" t="s">
        <v>16</v>
      </c>
      <c r="M16651" s="1" t="s">
        <v>16</v>
      </c>
      <c r="N16651" s="1" t="s">
        <v>16</v>
      </c>
      <c r="O16651" s="1">
        <v>87.2</v>
      </c>
      <c r="P16651" s="1">
        <v>1.0</v>
      </c>
    </row>
    <row r="16652">
      <c r="A16652" s="1" t="s">
        <v>29</v>
      </c>
      <c r="B16652" s="1" t="s">
        <v>19635</v>
      </c>
      <c r="C16652" s="2" t="s">
        <v>19615</v>
      </c>
      <c r="D16652" s="1" t="s">
        <v>19</v>
      </c>
      <c r="E16652" s="3" t="str">
        <f>HYPERLINK("https://fyndiq.se/produkt/8a94b47e940d4cfe/", "2 Pack Xiaomi 12 PRO - Härdat glas 9H-Super kvalitet 3D")</f>
        <v>2 Pack Xiaomi 12 PRO - Härdat glas 9H-Super kvalitet 3D</v>
      </c>
      <c r="F16652" s="1" t="s">
        <v>214</v>
      </c>
      <c r="G16652" s="1" t="s">
        <v>215</v>
      </c>
      <c r="H16652" s="1" t="s">
        <v>216</v>
      </c>
      <c r="I16652" s="1" t="s">
        <v>16</v>
      </c>
      <c r="J16652" s="1" t="s">
        <v>23</v>
      </c>
      <c r="K16652" s="1" t="s">
        <v>16</v>
      </c>
      <c r="L16652" s="1" t="s">
        <v>16</v>
      </c>
      <c r="M16652" s="1" t="s">
        <v>16</v>
      </c>
      <c r="N16652" s="1" t="s">
        <v>16</v>
      </c>
      <c r="O16652" s="1">
        <v>63.2</v>
      </c>
      <c r="P16652" s="1">
        <v>1.0</v>
      </c>
    </row>
    <row r="16653">
      <c r="A16653" s="1" t="s">
        <v>29</v>
      </c>
      <c r="B16653" s="1" t="s">
        <v>19636</v>
      </c>
      <c r="C16653" s="2" t="s">
        <v>19615</v>
      </c>
      <c r="D16653" s="1" t="s">
        <v>19</v>
      </c>
      <c r="E16653" s="3" t="str">
        <f>HYPERLINK("https://fyndiq.se/produkt/f15b82570d4144d0/", "2-Pack Apple Watch 41mm – Härdat glas 9H – Super kvalitet 3D")</f>
        <v>2-Pack Apple Watch 41mm – Härdat glas 9H – Super kvalitet 3D</v>
      </c>
      <c r="F16653" s="1" t="s">
        <v>144</v>
      </c>
      <c r="G16653" s="1" t="s">
        <v>145</v>
      </c>
      <c r="H16653" s="1" t="s">
        <v>146</v>
      </c>
      <c r="I16653" s="1" t="s">
        <v>16</v>
      </c>
      <c r="J16653" s="1" t="s">
        <v>23</v>
      </c>
      <c r="K16653" s="1" t="s">
        <v>16</v>
      </c>
      <c r="L16653" s="1" t="s">
        <v>16</v>
      </c>
      <c r="M16653" s="1" t="s">
        <v>16</v>
      </c>
      <c r="N16653" s="1" t="s">
        <v>16</v>
      </c>
      <c r="O16653" s="1">
        <v>55.2</v>
      </c>
      <c r="P16653" s="1">
        <v>1.0</v>
      </c>
    </row>
    <row r="16654">
      <c r="A16654" s="1" t="s">
        <v>29</v>
      </c>
      <c r="B16654" s="1" t="s">
        <v>19637</v>
      </c>
      <c r="C16654" s="2" t="s">
        <v>19615</v>
      </c>
      <c r="D16654" s="1" t="s">
        <v>19</v>
      </c>
      <c r="E16654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6654" s="1" t="s">
        <v>4809</v>
      </c>
      <c r="G16654" s="1" t="s">
        <v>4810</v>
      </c>
      <c r="H16654" s="1" t="s">
        <v>4811</v>
      </c>
      <c r="I16654" s="1" t="s">
        <v>16</v>
      </c>
      <c r="J16654" s="1" t="s">
        <v>23</v>
      </c>
      <c r="K16654" s="1" t="s">
        <v>16</v>
      </c>
      <c r="L16654" s="1" t="s">
        <v>16</v>
      </c>
      <c r="M16654" s="1" t="s">
        <v>16</v>
      </c>
      <c r="N16654" s="1" t="s">
        <v>16</v>
      </c>
      <c r="O16654" s="1">
        <v>63.2</v>
      </c>
      <c r="P16654" s="1">
        <v>1.0</v>
      </c>
    </row>
    <row r="16655">
      <c r="A16655" s="1" t="s">
        <v>29</v>
      </c>
      <c r="B16655" s="1" t="s">
        <v>19638</v>
      </c>
      <c r="C16655" s="2" t="s">
        <v>19615</v>
      </c>
      <c r="D16655" s="1" t="s">
        <v>19</v>
      </c>
      <c r="E16655" s="3" t="str">
        <f>HYPERLINK("https://fyndiq.se/produkt/082f3cf898c84831/", "2 Pack Galaxy S20 Ultra - Härdat glas 9H - Super kvalitet 3D")</f>
        <v>2 Pack Galaxy S20 Ultra - Härdat glas 9H - Super kvalitet 3D</v>
      </c>
      <c r="F16655" s="1" t="s">
        <v>460</v>
      </c>
      <c r="G16655" s="1" t="s">
        <v>461</v>
      </c>
      <c r="H16655" s="1" t="s">
        <v>462</v>
      </c>
      <c r="I16655" s="1" t="s">
        <v>16</v>
      </c>
      <c r="J16655" s="1" t="s">
        <v>23</v>
      </c>
      <c r="K16655" s="1" t="s">
        <v>16</v>
      </c>
      <c r="L16655" s="1" t="s">
        <v>16</v>
      </c>
      <c r="M16655" s="1" t="s">
        <v>16</v>
      </c>
      <c r="N16655" s="1" t="s">
        <v>16</v>
      </c>
      <c r="O16655" s="1">
        <v>63.2</v>
      </c>
      <c r="P16655" s="1">
        <v>1.0</v>
      </c>
    </row>
    <row r="16656">
      <c r="A16656" s="1" t="s">
        <v>29</v>
      </c>
      <c r="B16656" s="1" t="s">
        <v>19639</v>
      </c>
      <c r="C16656" s="2" t="s">
        <v>19615</v>
      </c>
      <c r="D16656" s="1" t="s">
        <v>19</v>
      </c>
      <c r="E16656" s="3" t="str">
        <f>HYPERLINK("https://fyndiq.se/produkt/c28e95b50e294eb2/", "2-Pack Privacy Skärmskydd For Samsung A04S - Härdat Glas 9H - Super Kvalitet 3D")</f>
        <v>2-Pack Privacy Skärmskydd For Samsung A04S - Härdat Glas 9H - Super Kvalitet 3D</v>
      </c>
      <c r="F16656" s="1" t="s">
        <v>3180</v>
      </c>
      <c r="G16656" s="1" t="s">
        <v>3181</v>
      </c>
      <c r="H16656" s="1" t="s">
        <v>3182</v>
      </c>
      <c r="I16656" s="1" t="s">
        <v>16</v>
      </c>
      <c r="J16656" s="1" t="s">
        <v>23</v>
      </c>
      <c r="K16656" s="1" t="s">
        <v>16</v>
      </c>
      <c r="L16656" s="1" t="s">
        <v>16</v>
      </c>
      <c r="M16656" s="1" t="s">
        <v>16</v>
      </c>
      <c r="N16656" s="1" t="s">
        <v>16</v>
      </c>
      <c r="O16656" s="1">
        <v>79.2</v>
      </c>
      <c r="P16656" s="1">
        <v>1.0</v>
      </c>
    </row>
    <row r="16657">
      <c r="A16657" s="1" t="s">
        <v>29</v>
      </c>
      <c r="B16657" s="1" t="s">
        <v>19640</v>
      </c>
      <c r="C16657" s="2" t="s">
        <v>19615</v>
      </c>
      <c r="D16657" s="1" t="s">
        <v>19</v>
      </c>
      <c r="E16657" s="3" t="str">
        <f>HYPERLINK("https://fyndiq.se/produkt/95efd29ff0ba45b9/", "2-Pack Samsung Galaxy A04s - Härdat Glas 9H-Super Kvalitet 3D")</f>
        <v>2-Pack Samsung Galaxy A04s - Härdat Glas 9H-Super Kvalitet 3D</v>
      </c>
      <c r="F16657" s="1" t="s">
        <v>2024</v>
      </c>
      <c r="G16657" s="1" t="s">
        <v>2025</v>
      </c>
      <c r="H16657" s="1" t="s">
        <v>2026</v>
      </c>
      <c r="I16657" s="1" t="s">
        <v>16</v>
      </c>
      <c r="J16657" s="1" t="s">
        <v>23</v>
      </c>
      <c r="K16657" s="1" t="s">
        <v>16</v>
      </c>
      <c r="L16657" s="1" t="s">
        <v>16</v>
      </c>
      <c r="M16657" s="1" t="s">
        <v>16</v>
      </c>
      <c r="N16657" s="1" t="s">
        <v>16</v>
      </c>
      <c r="O16657" s="1">
        <v>63.2</v>
      </c>
      <c r="P16657" s="1">
        <v>1.0</v>
      </c>
    </row>
    <row r="16658">
      <c r="A16658" s="1" t="s">
        <v>29</v>
      </c>
      <c r="B16658" s="1" t="s">
        <v>19641</v>
      </c>
      <c r="C16658" s="2" t="s">
        <v>19615</v>
      </c>
      <c r="D16658" s="1" t="s">
        <v>19</v>
      </c>
      <c r="E16658" s="3" t="str">
        <f>HYPERLINK("https://fyndiq.se/produkt/dfe28e565d2e4c8d/", "2 Pack Samsung S21 FE - 9H Härdat Glass - Super Kvalitet 3D")</f>
        <v>2 Pack Samsung S21 FE - 9H Härdat Glass - Super Kvalitet 3D</v>
      </c>
      <c r="F16658" s="1" t="s">
        <v>276</v>
      </c>
      <c r="G16658" s="1" t="s">
        <v>277</v>
      </c>
      <c r="H16658" s="1" t="s">
        <v>278</v>
      </c>
      <c r="I16658" s="1" t="s">
        <v>16</v>
      </c>
      <c r="J16658" s="1" t="s">
        <v>23</v>
      </c>
      <c r="K16658" s="1" t="s">
        <v>16</v>
      </c>
      <c r="L16658" s="1" t="s">
        <v>16</v>
      </c>
      <c r="M16658" s="1" t="s">
        <v>16</v>
      </c>
      <c r="N16658" s="1" t="s">
        <v>16</v>
      </c>
      <c r="O16658" s="1">
        <v>63.2</v>
      </c>
      <c r="P16658" s="1">
        <v>1.0</v>
      </c>
    </row>
    <row r="16659">
      <c r="A16659" s="1" t="s">
        <v>29</v>
      </c>
      <c r="B16659" s="1" t="s">
        <v>19642</v>
      </c>
      <c r="C16659" s="2" t="s">
        <v>19615</v>
      </c>
      <c r="D16659" s="1" t="s">
        <v>19</v>
      </c>
      <c r="E1665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6659" s="1" t="s">
        <v>204</v>
      </c>
      <c r="G16659" s="1" t="s">
        <v>205</v>
      </c>
      <c r="H16659" s="1" t="s">
        <v>206</v>
      </c>
      <c r="I16659" s="1" t="s">
        <v>16</v>
      </c>
      <c r="J16659" s="1" t="s">
        <v>23</v>
      </c>
      <c r="K16659" s="1" t="s">
        <v>16</v>
      </c>
      <c r="L16659" s="1" t="s">
        <v>16</v>
      </c>
      <c r="M16659" s="1" t="s">
        <v>16</v>
      </c>
      <c r="N16659" s="1" t="s">
        <v>16</v>
      </c>
      <c r="O16659" s="1">
        <v>71.2</v>
      </c>
      <c r="P16659" s="1">
        <v>1.0</v>
      </c>
    </row>
    <row r="16660">
      <c r="A16660" s="1" t="s">
        <v>29</v>
      </c>
      <c r="B16660" s="1" t="s">
        <v>19643</v>
      </c>
      <c r="C16660" s="2" t="s">
        <v>19615</v>
      </c>
      <c r="D16660" s="1" t="s">
        <v>19</v>
      </c>
      <c r="E16660" s="3" t="str">
        <f>HYPERLINK("https://fyndiq.se/produkt/530752ec5aec4dfd/", "Linsskydd S21 Kamera - Härdat Glas 9H - Super Kvalitativt 3D")</f>
        <v>Linsskydd S21 Kamera - Härdat Glas 9H - Super Kvalitativt 3D</v>
      </c>
      <c r="F16660" s="1" t="s">
        <v>1749</v>
      </c>
      <c r="G16660" s="1" t="s">
        <v>1750</v>
      </c>
      <c r="H16660" s="1" t="s">
        <v>1751</v>
      </c>
      <c r="I16660" s="1" t="s">
        <v>16</v>
      </c>
      <c r="J16660" s="1" t="s">
        <v>23</v>
      </c>
      <c r="K16660" s="1" t="s">
        <v>16</v>
      </c>
      <c r="L16660" s="1" t="s">
        <v>16</v>
      </c>
      <c r="M16660" s="1" t="s">
        <v>16</v>
      </c>
      <c r="N16660" s="1" t="s">
        <v>16</v>
      </c>
      <c r="O16660" s="1">
        <v>47.2</v>
      </c>
      <c r="P16660" s="1">
        <v>1.0</v>
      </c>
    </row>
    <row r="16661">
      <c r="A16661" s="1" t="s">
        <v>29</v>
      </c>
      <c r="B16661" s="1" t="s">
        <v>19644</v>
      </c>
      <c r="C16661" s="2" t="s">
        <v>19615</v>
      </c>
      <c r="D16661" s="1" t="s">
        <v>19</v>
      </c>
      <c r="E16661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6661" s="1" t="s">
        <v>3103</v>
      </c>
      <c r="G16661" s="1" t="s">
        <v>3104</v>
      </c>
      <c r="H16661" s="1" t="s">
        <v>3105</v>
      </c>
      <c r="I16661" s="1" t="s">
        <v>16</v>
      </c>
      <c r="J16661" s="1" t="s">
        <v>23</v>
      </c>
      <c r="K16661" s="1" t="s">
        <v>16</v>
      </c>
      <c r="L16661" s="1" t="s">
        <v>16</v>
      </c>
      <c r="M16661" s="1" t="s">
        <v>16</v>
      </c>
      <c r="N16661" s="1" t="s">
        <v>16</v>
      </c>
      <c r="O16661" s="1">
        <v>79.2</v>
      </c>
      <c r="P16661" s="1">
        <v>1.0</v>
      </c>
    </row>
    <row r="16662">
      <c r="A16662" s="1" t="s">
        <v>29</v>
      </c>
      <c r="B16662" s="1" t="s">
        <v>19645</v>
      </c>
      <c r="C16662" s="2" t="s">
        <v>19615</v>
      </c>
      <c r="D16662" s="1" t="s">
        <v>19</v>
      </c>
      <c r="E16662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6662" s="1" t="s">
        <v>2445</v>
      </c>
      <c r="G16662" s="1" t="s">
        <v>2446</v>
      </c>
      <c r="H16662" s="1" t="s">
        <v>2447</v>
      </c>
      <c r="I16662" s="1" t="s">
        <v>16</v>
      </c>
      <c r="J16662" s="1" t="s">
        <v>23</v>
      </c>
      <c r="K16662" s="1" t="s">
        <v>16</v>
      </c>
      <c r="L16662" s="1" t="s">
        <v>16</v>
      </c>
      <c r="M16662" s="1" t="s">
        <v>16</v>
      </c>
      <c r="N16662" s="1" t="s">
        <v>16</v>
      </c>
      <c r="O16662" s="1">
        <v>79.2</v>
      </c>
      <c r="P16662" s="1">
        <v>1.0</v>
      </c>
    </row>
    <row r="16663">
      <c r="A16663" s="1" t="s">
        <v>29</v>
      </c>
      <c r="B16663" s="1" t="s">
        <v>19646</v>
      </c>
      <c r="C16663" s="2" t="s">
        <v>19615</v>
      </c>
      <c r="D16663" s="1" t="s">
        <v>19</v>
      </c>
      <c r="E16663" s="3" t="str">
        <f>HYPERLINK("https://fyndiq.se/produkt/e9fe6b45dad34f98/", "2-Pack Iphone X / XS / 11 PRO- 9H Härdat Glass - Top Kvalitet")</f>
        <v>2-Pack Iphone X / XS / 11 PRO- 9H Härdat Glass - Top Kvalitet</v>
      </c>
      <c r="F16663" s="1" t="s">
        <v>6168</v>
      </c>
      <c r="G16663" s="1" t="s">
        <v>6169</v>
      </c>
      <c r="H16663" s="1" t="s">
        <v>6170</v>
      </c>
      <c r="I16663" s="1" t="s">
        <v>16</v>
      </c>
      <c r="J16663" s="1" t="s">
        <v>23</v>
      </c>
      <c r="K16663" s="1" t="s">
        <v>16</v>
      </c>
      <c r="L16663" s="1" t="s">
        <v>16</v>
      </c>
      <c r="M16663" s="1" t="s">
        <v>16</v>
      </c>
      <c r="N16663" s="1" t="s">
        <v>16</v>
      </c>
      <c r="O16663" s="1">
        <v>47.2</v>
      </c>
      <c r="P16663" s="1">
        <v>1.0</v>
      </c>
    </row>
    <row r="16664">
      <c r="A16664" s="1" t="s">
        <v>29</v>
      </c>
      <c r="B16664" s="1" t="s">
        <v>19647</v>
      </c>
      <c r="C16664" s="2" t="s">
        <v>19615</v>
      </c>
      <c r="D16664" s="1" t="s">
        <v>19</v>
      </c>
      <c r="E1666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6664" s="1" t="s">
        <v>504</v>
      </c>
      <c r="G16664" s="1" t="s">
        <v>505</v>
      </c>
      <c r="H16664" s="1" t="s">
        <v>506</v>
      </c>
      <c r="I16664" s="1" t="s">
        <v>16</v>
      </c>
      <c r="J16664" s="1" t="s">
        <v>23</v>
      </c>
      <c r="K16664" s="1" t="s">
        <v>16</v>
      </c>
      <c r="L16664" s="1" t="s">
        <v>16</v>
      </c>
      <c r="M16664" s="1" t="s">
        <v>16</v>
      </c>
      <c r="N16664" s="1" t="s">
        <v>16</v>
      </c>
      <c r="O16664" s="1">
        <v>63.2</v>
      </c>
      <c r="P16664" s="1">
        <v>1.0</v>
      </c>
    </row>
    <row r="16665">
      <c r="A16665" s="1" t="s">
        <v>29</v>
      </c>
      <c r="B16665" s="1" t="s">
        <v>19648</v>
      </c>
      <c r="C16665" s="2" t="s">
        <v>19615</v>
      </c>
      <c r="D16665" s="1" t="s">
        <v>19</v>
      </c>
      <c r="E16665" s="3" t="str">
        <f>HYPERLINK("https://fyndiq.se/produkt/e20f90eb01e04363/", "2-Pack Google Pixel 7 Skärmskydd &amp; 2-Pack linsskydd - Härdat Glas 9H - Super kvalitet 3D")</f>
        <v>2-Pack Google Pixel 7 Skärmskydd &amp; 2-Pack linsskydd - Härdat Glas 9H - Super kvalitet 3D</v>
      </c>
      <c r="F16665" s="1" t="s">
        <v>6675</v>
      </c>
      <c r="G16665" s="1" t="s">
        <v>6676</v>
      </c>
      <c r="H16665" s="1" t="s">
        <v>6677</v>
      </c>
      <c r="I16665" s="1" t="s">
        <v>16</v>
      </c>
      <c r="J16665" s="1" t="s">
        <v>23</v>
      </c>
      <c r="K16665" s="1" t="s">
        <v>16</v>
      </c>
      <c r="L16665" s="1" t="s">
        <v>16</v>
      </c>
      <c r="M16665" s="1" t="s">
        <v>16</v>
      </c>
      <c r="N16665" s="1" t="s">
        <v>16</v>
      </c>
      <c r="O16665" s="1">
        <v>79.2</v>
      </c>
      <c r="P16665" s="1">
        <v>1.0</v>
      </c>
    </row>
    <row r="16666">
      <c r="A16666" s="1" t="s">
        <v>29</v>
      </c>
      <c r="B16666" s="1" t="s">
        <v>19649</v>
      </c>
      <c r="C16666" s="2" t="s">
        <v>19615</v>
      </c>
      <c r="D16666" s="1" t="s">
        <v>19</v>
      </c>
      <c r="E16666" s="3" t="str">
        <f>HYPERLINK("https://fyndiq.se/produkt/6ae5aff483564a84/", "2-Pack Apple Watch 40mm – Härdat glas 9H – Super kvalitet 3D")</f>
        <v>2-Pack Apple Watch 40mm – Härdat glas 9H – Super kvalitet 3D</v>
      </c>
      <c r="F16666" s="1" t="s">
        <v>1418</v>
      </c>
      <c r="G16666" s="1" t="s">
        <v>1419</v>
      </c>
      <c r="H16666" s="1" t="s">
        <v>1420</v>
      </c>
      <c r="I16666" s="1" t="s">
        <v>16</v>
      </c>
      <c r="J16666" s="1" t="s">
        <v>23</v>
      </c>
      <c r="K16666" s="1" t="s">
        <v>16</v>
      </c>
      <c r="L16666" s="1" t="s">
        <v>16</v>
      </c>
      <c r="M16666" s="1" t="s">
        <v>16</v>
      </c>
      <c r="N16666" s="1" t="s">
        <v>16</v>
      </c>
      <c r="O16666" s="1">
        <v>55.2</v>
      </c>
      <c r="P16666" s="1">
        <v>1.0</v>
      </c>
    </row>
    <row r="16667">
      <c r="A16667" s="1" t="s">
        <v>29</v>
      </c>
      <c r="B16667" s="1" t="s">
        <v>19650</v>
      </c>
      <c r="C16667" s="2" t="s">
        <v>19615</v>
      </c>
      <c r="D16667" s="1" t="s">
        <v>19</v>
      </c>
      <c r="E16667" s="3" t="str">
        <f>HYPERLINK("https://fyndiq.se/produkt/2907d9e4047541bb/", "2-Pack Xiaomi 12 Skärmskydd &amp; 2-Pack linsskydd - Härdat Glas 9H - Super kvalitet 3D")</f>
        <v>2-Pack Xiaomi 12 Skärmskydd &amp; 2-Pack linsskydd - Härdat Glas 9H - Super kvalitet 3D</v>
      </c>
      <c r="F16667" s="1" t="s">
        <v>19651</v>
      </c>
      <c r="G16667" s="1" t="s">
        <v>19652</v>
      </c>
      <c r="H16667" s="1" t="s">
        <v>19653</v>
      </c>
      <c r="I16667" s="1" t="s">
        <v>16</v>
      </c>
      <c r="J16667" s="1" t="s">
        <v>23</v>
      </c>
      <c r="K16667" s="1" t="s">
        <v>16</v>
      </c>
      <c r="L16667" s="1" t="s">
        <v>16</v>
      </c>
      <c r="M16667" s="1" t="s">
        <v>16</v>
      </c>
      <c r="N16667" s="1" t="s">
        <v>16</v>
      </c>
      <c r="O16667" s="1">
        <v>79.2</v>
      </c>
      <c r="P16667" s="1">
        <v>1.0</v>
      </c>
    </row>
    <row r="16668">
      <c r="A16668" s="1" t="s">
        <v>29</v>
      </c>
      <c r="B16668" s="1" t="s">
        <v>19654</v>
      </c>
      <c r="C16668" s="2" t="s">
        <v>19615</v>
      </c>
      <c r="D16668" s="1" t="s">
        <v>19</v>
      </c>
      <c r="E16668" s="3" t="str">
        <f>HYPERLINK("https://fyndiq.se/produkt/f7b16236096d401a/", "2-Pack Google Pixel 7A - Härdat glas 9H - Super kvalitet 3D Skärmskydd")</f>
        <v>2-Pack Google Pixel 7A - Härdat glas 9H - Super kvalitet 3D Skärmskydd</v>
      </c>
      <c r="F16668" s="1" t="s">
        <v>852</v>
      </c>
      <c r="G16668" s="1" t="s">
        <v>853</v>
      </c>
      <c r="H16668" s="1" t="s">
        <v>854</v>
      </c>
      <c r="I16668" s="1" t="s">
        <v>16</v>
      </c>
      <c r="J16668" s="1" t="s">
        <v>23</v>
      </c>
      <c r="K16668" s="1" t="s">
        <v>16</v>
      </c>
      <c r="L16668" s="1" t="s">
        <v>16</v>
      </c>
      <c r="M16668" s="1" t="s">
        <v>16</v>
      </c>
      <c r="N16668" s="1" t="s">
        <v>16</v>
      </c>
      <c r="O16668" s="1">
        <v>63.2</v>
      </c>
      <c r="P16668" s="1">
        <v>2.0</v>
      </c>
    </row>
    <row r="16669">
      <c r="A16669" s="1" t="s">
        <v>29</v>
      </c>
      <c r="B16669" s="1" t="s">
        <v>19655</v>
      </c>
      <c r="C16669" s="2" t="s">
        <v>19615</v>
      </c>
      <c r="D16669" s="1" t="s">
        <v>19</v>
      </c>
      <c r="E16669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6669" s="1" t="s">
        <v>3103</v>
      </c>
      <c r="G16669" s="1" t="s">
        <v>3104</v>
      </c>
      <c r="H16669" s="1" t="s">
        <v>3105</v>
      </c>
      <c r="I16669" s="1" t="s">
        <v>16</v>
      </c>
      <c r="J16669" s="1" t="s">
        <v>23</v>
      </c>
      <c r="K16669" s="1" t="s">
        <v>16</v>
      </c>
      <c r="L16669" s="1" t="s">
        <v>16</v>
      </c>
      <c r="M16669" s="1" t="s">
        <v>16</v>
      </c>
      <c r="N16669" s="1" t="s">
        <v>16</v>
      </c>
      <c r="O16669" s="1">
        <v>79.2</v>
      </c>
      <c r="P16669" s="1">
        <v>1.0</v>
      </c>
    </row>
    <row r="16670">
      <c r="A16670" s="1" t="s">
        <v>29</v>
      </c>
      <c r="B16670" s="1" t="s">
        <v>19656</v>
      </c>
      <c r="C16670" s="2" t="s">
        <v>19615</v>
      </c>
      <c r="D16670" s="1" t="s">
        <v>19</v>
      </c>
      <c r="E16670" s="3" t="str">
        <f>HYPERLINK("https://fyndiq.se/produkt/7881f1a04dfe4854/", "2-Pack MOTOROLA MOTO E13 Skärmskydd - Härdat Glas 9H - Super kvalitet 3D")</f>
        <v>2-Pack MOTOROLA MOTO E13 Skärmskydd - Härdat Glas 9H - Super kvalitet 3D</v>
      </c>
      <c r="F16670" s="1" t="s">
        <v>340</v>
      </c>
      <c r="G16670" s="1" t="s">
        <v>341</v>
      </c>
      <c r="H16670" s="1" t="s">
        <v>342</v>
      </c>
      <c r="I16670" s="1" t="s">
        <v>16</v>
      </c>
      <c r="J16670" s="1" t="s">
        <v>23</v>
      </c>
      <c r="K16670" s="1" t="s">
        <v>16</v>
      </c>
      <c r="L16670" s="1" t="s">
        <v>16</v>
      </c>
      <c r="M16670" s="1" t="s">
        <v>16</v>
      </c>
      <c r="N16670" s="1" t="s">
        <v>16</v>
      </c>
      <c r="O16670" s="1">
        <v>63.2</v>
      </c>
      <c r="P16670" s="1">
        <v>1.0</v>
      </c>
    </row>
    <row r="16671">
      <c r="A16671" s="1" t="s">
        <v>29</v>
      </c>
      <c r="B16671" s="1" t="s">
        <v>19657</v>
      </c>
      <c r="C16671" s="2" t="s">
        <v>19615</v>
      </c>
      <c r="D16671" s="1" t="s">
        <v>19</v>
      </c>
      <c r="E16671" s="3" t="str">
        <f>HYPERLINK("https://fyndiq.se/produkt/209e0592835a4e24/", "2-Pack Xiaomi 11T 5G - Härdat Glas 9H - Super kvalitet 3D Skärmskydd")</f>
        <v>2-Pack Xiaomi 11T 5G - Härdat Glas 9H - Super kvalitet 3D Skärmskydd</v>
      </c>
      <c r="F16671" s="1" t="s">
        <v>2325</v>
      </c>
      <c r="G16671" s="1" t="s">
        <v>2326</v>
      </c>
      <c r="H16671" s="1" t="s">
        <v>2327</v>
      </c>
      <c r="I16671" s="1" t="s">
        <v>16</v>
      </c>
      <c r="J16671" s="1" t="s">
        <v>23</v>
      </c>
      <c r="K16671" s="1" t="s">
        <v>16</v>
      </c>
      <c r="L16671" s="1" t="s">
        <v>16</v>
      </c>
      <c r="M16671" s="1" t="s">
        <v>16</v>
      </c>
      <c r="N16671" s="1" t="s">
        <v>16</v>
      </c>
      <c r="O16671" s="1">
        <v>63.2</v>
      </c>
      <c r="P16671" s="1">
        <v>1.0</v>
      </c>
    </row>
    <row r="16672">
      <c r="A16672" s="1" t="s">
        <v>29</v>
      </c>
      <c r="B16672" s="1" t="s">
        <v>19658</v>
      </c>
      <c r="C16672" s="2" t="s">
        <v>19615</v>
      </c>
      <c r="D16672" s="1" t="s">
        <v>19</v>
      </c>
      <c r="E16672" s="3" t="str">
        <f>HYPERLINK("https://fyndiq.se/produkt/062ec894799249d3/", "Skärmskydd Iphone 7 Vit - Härdat Glas 9H  - Super kvalitet 3D")</f>
        <v>Skärmskydd Iphone 7 Vit - Härdat Glas 9H  - Super kvalitet 3D</v>
      </c>
      <c r="F16672" s="1" t="s">
        <v>10976</v>
      </c>
      <c r="G16672" s="1" t="s">
        <v>10977</v>
      </c>
      <c r="H16672" s="1" t="s">
        <v>10978</v>
      </c>
      <c r="I16672" s="1" t="s">
        <v>16</v>
      </c>
      <c r="J16672" s="1" t="s">
        <v>23</v>
      </c>
      <c r="K16672" s="1" t="s">
        <v>16</v>
      </c>
      <c r="L16672" s="1" t="s">
        <v>16</v>
      </c>
      <c r="M16672" s="1" t="s">
        <v>16</v>
      </c>
      <c r="N16672" s="1" t="s">
        <v>16</v>
      </c>
      <c r="O16672" s="1">
        <v>39.2</v>
      </c>
      <c r="P16672" s="1">
        <v>1.0</v>
      </c>
    </row>
    <row r="16673">
      <c r="A16673" s="1" t="s">
        <v>29</v>
      </c>
      <c r="B16673" s="1" t="s">
        <v>19659</v>
      </c>
      <c r="C16673" s="2" t="s">
        <v>19615</v>
      </c>
      <c r="D16673" s="1" t="s">
        <v>19</v>
      </c>
      <c r="E16673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6673" s="1" t="s">
        <v>3152</v>
      </c>
      <c r="G16673" s="1" t="s">
        <v>3153</v>
      </c>
      <c r="H16673" s="1" t="s">
        <v>3154</v>
      </c>
      <c r="I16673" s="1" t="s">
        <v>16</v>
      </c>
      <c r="J16673" s="1" t="s">
        <v>23</v>
      </c>
      <c r="K16673" s="1" t="s">
        <v>16</v>
      </c>
      <c r="L16673" s="1" t="s">
        <v>16</v>
      </c>
      <c r="M16673" s="1" t="s">
        <v>16</v>
      </c>
      <c r="N16673" s="1" t="s">
        <v>16</v>
      </c>
      <c r="O16673" s="1">
        <v>63.2</v>
      </c>
      <c r="P16673" s="1">
        <v>1.0</v>
      </c>
    </row>
    <row r="16674">
      <c r="A16674" s="1" t="s">
        <v>29</v>
      </c>
      <c r="B16674" s="1" t="s">
        <v>19660</v>
      </c>
      <c r="C16674" s="2" t="s">
        <v>19615</v>
      </c>
      <c r="D16674" s="1" t="s">
        <v>19</v>
      </c>
      <c r="E16674" s="3" t="str">
        <f>HYPERLINK("https://fyndiq.se/produkt/96e49d7bc6914d18/", "1-Pack Privacy Skärmskydd For Samsung A32 (5G) - Härdat Glas 9H - Super Kvalitet 3D")</f>
        <v>1-Pack Privacy Skärmskydd For Samsung A32 (5G) - Härdat Glas 9H - Super Kvalitet 3D</v>
      </c>
      <c r="F16674" s="1" t="s">
        <v>19661</v>
      </c>
      <c r="G16674" s="1" t="s">
        <v>19662</v>
      </c>
      <c r="H16674" s="1" t="s">
        <v>19663</v>
      </c>
      <c r="I16674" s="1" t="s">
        <v>16</v>
      </c>
      <c r="J16674" s="1" t="s">
        <v>23</v>
      </c>
      <c r="K16674" s="1" t="s">
        <v>16</v>
      </c>
      <c r="L16674" s="1" t="s">
        <v>16</v>
      </c>
      <c r="M16674" s="1" t="s">
        <v>16</v>
      </c>
      <c r="N16674" s="1" t="s">
        <v>16</v>
      </c>
      <c r="O16674" s="1">
        <v>71.2</v>
      </c>
      <c r="P16674" s="1">
        <v>1.0</v>
      </c>
    </row>
    <row r="16675">
      <c r="A16675" s="1" t="s">
        <v>29</v>
      </c>
      <c r="B16675" s="1" t="s">
        <v>19664</v>
      </c>
      <c r="C16675" s="2" t="s">
        <v>19615</v>
      </c>
      <c r="D16675" s="1" t="s">
        <v>19</v>
      </c>
      <c r="E16675" s="3" t="str">
        <f>HYPERLINK("https://fyndiq.se/produkt/90bde47bd6324886/", "2 Pack Xiaomi 12 5G - Härdat glas 9H-Super kvalitet 3D")</f>
        <v>2 Pack Xiaomi 12 5G - Härdat glas 9H-Super kvalitet 3D</v>
      </c>
      <c r="F16675" s="1" t="s">
        <v>12972</v>
      </c>
      <c r="G16675" s="1" t="s">
        <v>12973</v>
      </c>
      <c r="H16675" s="1" t="s">
        <v>12974</v>
      </c>
      <c r="I16675" s="1" t="s">
        <v>16</v>
      </c>
      <c r="J16675" s="1" t="s">
        <v>23</v>
      </c>
      <c r="K16675" s="1" t="s">
        <v>16</v>
      </c>
      <c r="L16675" s="1" t="s">
        <v>16</v>
      </c>
      <c r="M16675" s="1" t="s">
        <v>16</v>
      </c>
      <c r="N16675" s="1" t="s">
        <v>16</v>
      </c>
      <c r="O16675" s="1">
        <v>63.2</v>
      </c>
      <c r="P16675" s="1">
        <v>1.0</v>
      </c>
    </row>
    <row r="16676">
      <c r="A16676" s="1" t="s">
        <v>29</v>
      </c>
      <c r="B16676" s="1" t="s">
        <v>19665</v>
      </c>
      <c r="C16676" s="2" t="s">
        <v>19615</v>
      </c>
      <c r="D16676" s="1" t="s">
        <v>19</v>
      </c>
      <c r="E16676" s="3" t="str">
        <f>HYPERLINK("https://fyndiq.se/produkt/580d801ad22645e2/", "2 Pack - Samsung A12 / A32 5G - Härdat Glass 9H - Super Kvalitet")</f>
        <v>2 Pack - Samsung A12 / A32 5G - Härdat Glass 9H - Super Kvalitet</v>
      </c>
      <c r="F16676" s="1" t="s">
        <v>2530</v>
      </c>
      <c r="G16676" s="1" t="s">
        <v>2531</v>
      </c>
      <c r="H16676" s="1" t="s">
        <v>2532</v>
      </c>
      <c r="I16676" s="1" t="s">
        <v>16</v>
      </c>
      <c r="J16676" s="1" t="s">
        <v>23</v>
      </c>
      <c r="K16676" s="1" t="s">
        <v>16</v>
      </c>
      <c r="L16676" s="1" t="s">
        <v>16</v>
      </c>
      <c r="M16676" s="1" t="s">
        <v>16</v>
      </c>
      <c r="N16676" s="1" t="s">
        <v>16</v>
      </c>
      <c r="O16676" s="1">
        <v>63.2</v>
      </c>
      <c r="P16676" s="1">
        <v>1.0</v>
      </c>
    </row>
    <row r="16677">
      <c r="A16677" s="1" t="s">
        <v>29</v>
      </c>
      <c r="B16677" s="1" t="s">
        <v>19666</v>
      </c>
      <c r="C16677" s="2" t="s">
        <v>19615</v>
      </c>
      <c r="D16677" s="1" t="s">
        <v>19</v>
      </c>
      <c r="E16677" s="3" t="str">
        <f>HYPERLINK("https://fyndiq.se/produkt/1d18226209604614/", "Samsung S23 Plus 5G - 9H Härdat Glass - 3D Super Kvalitet Skärmskydd")</f>
        <v>Samsung S23 Plus 5G - 9H Härdat Glass - 3D Super Kvalitet Skärmskydd</v>
      </c>
      <c r="F16677" s="1" t="s">
        <v>2996</v>
      </c>
      <c r="G16677" s="1" t="s">
        <v>2997</v>
      </c>
      <c r="H16677" s="1" t="s">
        <v>2998</v>
      </c>
      <c r="I16677" s="1" t="s">
        <v>16</v>
      </c>
      <c r="J16677" s="1" t="s">
        <v>23</v>
      </c>
      <c r="K16677" s="1" t="s">
        <v>16</v>
      </c>
      <c r="L16677" s="1" t="s">
        <v>16</v>
      </c>
      <c r="M16677" s="1" t="s">
        <v>16</v>
      </c>
      <c r="N16677" s="1" t="s">
        <v>16</v>
      </c>
      <c r="O16677" s="1">
        <v>55.2</v>
      </c>
      <c r="P16677" s="1">
        <v>1.0</v>
      </c>
    </row>
    <row r="16678">
      <c r="A16678" s="1" t="s">
        <v>29</v>
      </c>
      <c r="B16678" s="1" t="s">
        <v>19667</v>
      </c>
      <c r="C16678" s="2" t="s">
        <v>19615</v>
      </c>
      <c r="D16678" s="1" t="s">
        <v>19</v>
      </c>
      <c r="E16678" s="3" t="str">
        <f t="shared" ref="E16678:E16679" si="883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678" s="1" t="s">
        <v>47</v>
      </c>
      <c r="G16678" s="2" t="s">
        <v>48</v>
      </c>
      <c r="H16678" s="1" t="s">
        <v>49</v>
      </c>
      <c r="I16678" s="1" t="s">
        <v>16</v>
      </c>
      <c r="J16678" s="1" t="s">
        <v>23</v>
      </c>
      <c r="K16678" s="1" t="s">
        <v>16</v>
      </c>
      <c r="L16678" s="1" t="s">
        <v>16</v>
      </c>
      <c r="M16678" s="1" t="s">
        <v>16</v>
      </c>
      <c r="N16678" s="1" t="s">
        <v>16</v>
      </c>
      <c r="O16678" s="1">
        <v>183.2</v>
      </c>
      <c r="P16678" s="1">
        <v>1.0</v>
      </c>
    </row>
    <row r="16679">
      <c r="A16679" s="1" t="s">
        <v>29</v>
      </c>
      <c r="B16679" s="1" t="s">
        <v>19668</v>
      </c>
      <c r="C16679" s="2" t="s">
        <v>19615</v>
      </c>
      <c r="D16679" s="1" t="s">
        <v>19</v>
      </c>
      <c r="E16679" s="3" t="str">
        <f t="shared" si="883"/>
        <v>ASPOR A616 TWS trådlös Bluetooth hörlurar med Lightning kabel - Högkvalitet - Wireless charging - 5.3BT</v>
      </c>
      <c r="F16679" s="1" t="s">
        <v>47</v>
      </c>
      <c r="G16679" s="2" t="s">
        <v>48</v>
      </c>
      <c r="H16679" s="1" t="s">
        <v>49</v>
      </c>
      <c r="I16679" s="1" t="s">
        <v>16</v>
      </c>
      <c r="J16679" s="1" t="s">
        <v>23</v>
      </c>
      <c r="K16679" s="1" t="s">
        <v>16</v>
      </c>
      <c r="L16679" s="1" t="s">
        <v>16</v>
      </c>
      <c r="M16679" s="1" t="s">
        <v>16</v>
      </c>
      <c r="N16679" s="1" t="s">
        <v>16</v>
      </c>
      <c r="O16679" s="1">
        <v>183.2</v>
      </c>
      <c r="P16679" s="1">
        <v>1.0</v>
      </c>
    </row>
    <row r="16680">
      <c r="A16680" s="1" t="s">
        <v>29</v>
      </c>
      <c r="B16680" s="1" t="s">
        <v>19669</v>
      </c>
      <c r="C16680" s="2" t="s">
        <v>19615</v>
      </c>
      <c r="D16680" s="1" t="s">
        <v>19</v>
      </c>
      <c r="E16680" s="3" t="str">
        <f>HYPERLINK("https://fyndiq.se/produkt/c47dc331e908415c/", "2 Pack - Samsung S22 ULTRA - 9H Härdat Glass - 3D Super Kvalitet")</f>
        <v>2 Pack - Samsung S22 ULTRA - 9H Härdat Glass - 3D Super Kvalitet</v>
      </c>
      <c r="F16680" s="1" t="s">
        <v>246</v>
      </c>
      <c r="G16680" s="1" t="s">
        <v>247</v>
      </c>
      <c r="H16680" s="1" t="s">
        <v>248</v>
      </c>
      <c r="I16680" s="1" t="s">
        <v>16</v>
      </c>
      <c r="J16680" s="1" t="s">
        <v>23</v>
      </c>
      <c r="K16680" s="1" t="s">
        <v>16</v>
      </c>
      <c r="L16680" s="1" t="s">
        <v>16</v>
      </c>
      <c r="M16680" s="1" t="s">
        <v>16</v>
      </c>
      <c r="N16680" s="1" t="s">
        <v>16</v>
      </c>
      <c r="O16680" s="1">
        <v>63.2</v>
      </c>
      <c r="P16680" s="1">
        <v>1.0</v>
      </c>
    </row>
    <row r="16681">
      <c r="A16681" s="1" t="s">
        <v>29</v>
      </c>
      <c r="B16681" s="1" t="s">
        <v>19670</v>
      </c>
      <c r="C16681" s="2" t="s">
        <v>19615</v>
      </c>
      <c r="D16681" s="1" t="s">
        <v>19</v>
      </c>
      <c r="E16681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6681" s="1" t="s">
        <v>894</v>
      </c>
      <c r="G16681" s="1" t="s">
        <v>895</v>
      </c>
      <c r="H16681" s="1" t="s">
        <v>896</v>
      </c>
      <c r="I16681" s="1" t="s">
        <v>16</v>
      </c>
      <c r="J16681" s="1" t="s">
        <v>23</v>
      </c>
      <c r="K16681" s="1" t="s">
        <v>16</v>
      </c>
      <c r="L16681" s="1" t="s">
        <v>16</v>
      </c>
      <c r="M16681" s="1" t="s">
        <v>16</v>
      </c>
      <c r="N16681" s="1" t="s">
        <v>16</v>
      </c>
      <c r="O16681" s="1">
        <v>79.2</v>
      </c>
      <c r="P16681" s="1">
        <v>1.0</v>
      </c>
    </row>
    <row r="16682">
      <c r="A16682" s="1" t="s">
        <v>29</v>
      </c>
      <c r="B16682" s="1" t="s">
        <v>19671</v>
      </c>
      <c r="C16682" s="2" t="s">
        <v>19615</v>
      </c>
      <c r="D16682" s="1" t="s">
        <v>19</v>
      </c>
      <c r="E16682" s="3" t="str">
        <f>HYPERLINK("https://fyndiq.se/produkt/568e11c65a164b3c/", "2 Pack Samsung Galaxy A33 - 9H Härdat Glass - 3D Super Kvalitet")</f>
        <v>2 Pack Samsung Galaxy A33 - 9H Härdat Glass - 3D Super Kvalitet</v>
      </c>
      <c r="F16682" s="1" t="s">
        <v>736</v>
      </c>
      <c r="G16682" s="1" t="s">
        <v>737</v>
      </c>
      <c r="H16682" s="1" t="s">
        <v>738</v>
      </c>
      <c r="I16682" s="1" t="s">
        <v>16</v>
      </c>
      <c r="J16682" s="1" t="s">
        <v>23</v>
      </c>
      <c r="K16682" s="1" t="s">
        <v>16</v>
      </c>
      <c r="L16682" s="1" t="s">
        <v>16</v>
      </c>
      <c r="M16682" s="1" t="s">
        <v>16</v>
      </c>
      <c r="N16682" s="1" t="s">
        <v>16</v>
      </c>
      <c r="O16682" s="1">
        <v>63.2</v>
      </c>
      <c r="P16682" s="1">
        <v>1.0</v>
      </c>
    </row>
    <row r="16683">
      <c r="A16683" s="1" t="s">
        <v>29</v>
      </c>
      <c r="B16683" s="1" t="s">
        <v>19672</v>
      </c>
      <c r="C16683" s="2" t="s">
        <v>19615</v>
      </c>
      <c r="D16683" s="1" t="s">
        <v>19</v>
      </c>
      <c r="E16683" s="3" t="str">
        <f>HYPERLINK("https://fyndiq.se/produkt/0b2f55cbfc0d4bc8/", "Skärmskydd Iphone 12 / 12 Pro , härdat glas, hög kvalitet.")</f>
        <v>Skärmskydd Iphone 12 / 12 Pro , härdat glas, hög kvalitet.</v>
      </c>
      <c r="F16683" s="1" t="s">
        <v>587</v>
      </c>
      <c r="G16683" s="1" t="s">
        <v>588</v>
      </c>
      <c r="H16683" s="1" t="s">
        <v>589</v>
      </c>
      <c r="I16683" s="1" t="s">
        <v>16</v>
      </c>
      <c r="J16683" s="1" t="s">
        <v>23</v>
      </c>
      <c r="K16683" s="1" t="s">
        <v>16</v>
      </c>
      <c r="L16683" s="1" t="s">
        <v>16</v>
      </c>
      <c r="M16683" s="1" t="s">
        <v>16</v>
      </c>
      <c r="N16683" s="1" t="s">
        <v>16</v>
      </c>
      <c r="O16683" s="1">
        <v>39.2</v>
      </c>
      <c r="P16683" s="1">
        <v>1.0</v>
      </c>
    </row>
    <row r="16684">
      <c r="A16684" s="1" t="s">
        <v>29</v>
      </c>
      <c r="B16684" s="1" t="s">
        <v>19673</v>
      </c>
      <c r="C16684" s="2" t="s">
        <v>19615</v>
      </c>
      <c r="D16684" s="1" t="s">
        <v>19</v>
      </c>
      <c r="E1668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6684" s="1" t="s">
        <v>1383</v>
      </c>
      <c r="G16684" s="1" t="s">
        <v>1384</v>
      </c>
      <c r="H16684" s="1" t="s">
        <v>1385</v>
      </c>
      <c r="I16684" s="1" t="s">
        <v>16</v>
      </c>
      <c r="J16684" s="1" t="s">
        <v>23</v>
      </c>
      <c r="K16684" s="1" t="s">
        <v>16</v>
      </c>
      <c r="L16684" s="1" t="s">
        <v>16</v>
      </c>
      <c r="M16684" s="1" t="s">
        <v>16</v>
      </c>
      <c r="N16684" s="1" t="s">
        <v>16</v>
      </c>
      <c r="O16684" s="1">
        <v>79.2</v>
      </c>
      <c r="P16684" s="1">
        <v>1.0</v>
      </c>
    </row>
    <row r="16685">
      <c r="A16685" s="1" t="s">
        <v>29</v>
      </c>
      <c r="B16685" s="1" t="s">
        <v>19674</v>
      </c>
      <c r="C16685" s="2" t="s">
        <v>19615</v>
      </c>
      <c r="D16685" s="1" t="s">
        <v>19</v>
      </c>
      <c r="E16685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6685" s="1" t="s">
        <v>4906</v>
      </c>
      <c r="G16685" s="1" t="s">
        <v>4907</v>
      </c>
      <c r="H16685" s="1" t="s">
        <v>4908</v>
      </c>
      <c r="I16685" s="1" t="s">
        <v>16</v>
      </c>
      <c r="J16685" s="1" t="s">
        <v>23</v>
      </c>
      <c r="K16685" s="1" t="s">
        <v>16</v>
      </c>
      <c r="L16685" s="1" t="s">
        <v>16</v>
      </c>
      <c r="M16685" s="1" t="s">
        <v>16</v>
      </c>
      <c r="N16685" s="1" t="s">
        <v>16</v>
      </c>
      <c r="O16685" s="1">
        <v>79.2</v>
      </c>
      <c r="P16685" s="1">
        <v>1.0</v>
      </c>
    </row>
    <row r="16686">
      <c r="A16686" s="1" t="s">
        <v>29</v>
      </c>
      <c r="B16686" s="1" t="s">
        <v>19675</v>
      </c>
      <c r="C16686" s="2" t="s">
        <v>19615</v>
      </c>
      <c r="D16686" s="1" t="s">
        <v>19</v>
      </c>
      <c r="E16686" s="3" t="str">
        <f>HYPERLINK("https://fyndiq.se/produkt/e4b87757208946c3/", "2-Pack Samsung S10E Skärmskydd - Härdat Glas 9H - Super kvalitet 3D")</f>
        <v>2-Pack Samsung S10E Skärmskydd - Härdat Glas 9H - Super kvalitet 3D</v>
      </c>
      <c r="F16686" s="1" t="s">
        <v>95</v>
      </c>
      <c r="G16686" s="1" t="s">
        <v>96</v>
      </c>
      <c r="H16686" s="1" t="s">
        <v>97</v>
      </c>
      <c r="I16686" s="1" t="s">
        <v>16</v>
      </c>
      <c r="J16686" s="1" t="s">
        <v>23</v>
      </c>
      <c r="K16686" s="1" t="s">
        <v>16</v>
      </c>
      <c r="L16686" s="1" t="s">
        <v>16</v>
      </c>
      <c r="M16686" s="1" t="s">
        <v>16</v>
      </c>
      <c r="N16686" s="1" t="s">
        <v>16</v>
      </c>
      <c r="O16686" s="1">
        <v>63.2</v>
      </c>
      <c r="P16686" s="1">
        <v>1.0</v>
      </c>
    </row>
    <row r="16687">
      <c r="A16687" s="1" t="s">
        <v>29</v>
      </c>
      <c r="B16687" s="1" t="s">
        <v>19676</v>
      </c>
      <c r="C16687" s="2" t="s">
        <v>19615</v>
      </c>
      <c r="D16687" s="1" t="s">
        <v>19</v>
      </c>
      <c r="E16687" s="3" t="str">
        <f>HYPERLINK("https://fyndiq.se/produkt/aaaa7cf643f84273/", "2 Pack Samsung Xcover 5 - Härdat glas 9H-Super kvalitet 3D")</f>
        <v>2 Pack Samsung Xcover 5 - Härdat glas 9H-Super kvalitet 3D</v>
      </c>
      <c r="F16687" s="1" t="s">
        <v>2089</v>
      </c>
      <c r="G16687" s="1" t="s">
        <v>2090</v>
      </c>
      <c r="H16687" s="1" t="s">
        <v>2091</v>
      </c>
      <c r="I16687" s="1" t="s">
        <v>16</v>
      </c>
      <c r="J16687" s="1" t="s">
        <v>23</v>
      </c>
      <c r="K16687" s="1" t="s">
        <v>16</v>
      </c>
      <c r="L16687" s="1" t="s">
        <v>16</v>
      </c>
      <c r="M16687" s="1" t="s">
        <v>16</v>
      </c>
      <c r="N16687" s="1" t="s">
        <v>16</v>
      </c>
      <c r="O16687" s="1">
        <v>63.2</v>
      </c>
      <c r="P16687" s="1">
        <v>1.0</v>
      </c>
    </row>
    <row r="16688">
      <c r="A16688" s="1" t="s">
        <v>29</v>
      </c>
      <c r="B16688" s="1" t="s">
        <v>19677</v>
      </c>
      <c r="C16688" s="2" t="s">
        <v>19615</v>
      </c>
      <c r="D16688" s="1" t="s">
        <v>19</v>
      </c>
      <c r="E16688" s="3" t="str">
        <f>HYPERLINK("https://fyndiq.se/produkt/7c990866bb87402c/", "2-Pack Xiaomi 11 Lite 5G NE - Härdat Glas 9H - Super kvalitet 3D")</f>
        <v>2-Pack Xiaomi 11 Lite 5G NE - Härdat Glas 9H - Super kvalitet 3D</v>
      </c>
      <c r="F16688" s="1" t="s">
        <v>544</v>
      </c>
      <c r="G16688" s="1" t="s">
        <v>545</v>
      </c>
      <c r="H16688" s="1" t="s">
        <v>546</v>
      </c>
      <c r="I16688" s="1" t="s">
        <v>16</v>
      </c>
      <c r="J16688" s="1" t="s">
        <v>23</v>
      </c>
      <c r="K16688" s="1" t="s">
        <v>16</v>
      </c>
      <c r="L16688" s="1" t="s">
        <v>16</v>
      </c>
      <c r="M16688" s="1" t="s">
        <v>16</v>
      </c>
      <c r="N16688" s="1" t="s">
        <v>16</v>
      </c>
      <c r="O16688" s="1">
        <v>63.2</v>
      </c>
      <c r="P16688" s="1">
        <v>1.0</v>
      </c>
    </row>
    <row r="16689">
      <c r="A16689" s="1" t="s">
        <v>29</v>
      </c>
      <c r="B16689" s="1" t="s">
        <v>19678</v>
      </c>
      <c r="C16689" s="2" t="s">
        <v>19615</v>
      </c>
      <c r="D16689" s="1" t="s">
        <v>19</v>
      </c>
      <c r="E16689" s="3" t="str">
        <f>HYPERLINK("https://fyndiq.se/produkt/719844ad41d54d52/", "2-Pack Privacy Skärmskydd For Samsung A53 - Härdat Glas 9H - Super Kvalitet 3D")</f>
        <v>2-Pack Privacy Skärmskydd For Samsung A53 - Härdat Glas 9H - Super Kvalitet 3D</v>
      </c>
      <c r="F16689" s="1" t="s">
        <v>3159</v>
      </c>
      <c r="G16689" s="1" t="s">
        <v>3160</v>
      </c>
      <c r="H16689" s="1" t="s">
        <v>3161</v>
      </c>
      <c r="I16689" s="1" t="s">
        <v>16</v>
      </c>
      <c r="J16689" s="1" t="s">
        <v>23</v>
      </c>
      <c r="K16689" s="1" t="s">
        <v>16</v>
      </c>
      <c r="L16689" s="1" t="s">
        <v>16</v>
      </c>
      <c r="M16689" s="1" t="s">
        <v>16</v>
      </c>
      <c r="N16689" s="1" t="s">
        <v>16</v>
      </c>
      <c r="O16689" s="1">
        <v>79.2</v>
      </c>
      <c r="P16689" s="1">
        <v>1.0</v>
      </c>
    </row>
    <row r="16690">
      <c r="A16690" s="1" t="s">
        <v>29</v>
      </c>
      <c r="B16690" s="1" t="s">
        <v>19679</v>
      </c>
      <c r="C16690" s="2" t="s">
        <v>19615</v>
      </c>
      <c r="D16690" s="1" t="s">
        <v>19</v>
      </c>
      <c r="E16690" s="3" t="str">
        <f>HYPERLINK("https://fyndiq.se/produkt/432d784756a84eff/", "2-Pack Samsung Galaxy S20FE - Härdat Glas-9H -Super kvalitet 3D")</f>
        <v>2-Pack Samsung Galaxy S20FE - Härdat Glas-9H -Super kvalitet 3D</v>
      </c>
      <c r="F16690" s="1" t="s">
        <v>1078</v>
      </c>
      <c r="G16690" s="1" t="s">
        <v>1079</v>
      </c>
      <c r="H16690" s="1" t="s">
        <v>1080</v>
      </c>
      <c r="I16690" s="1" t="s">
        <v>16</v>
      </c>
      <c r="J16690" s="1" t="s">
        <v>23</v>
      </c>
      <c r="K16690" s="1" t="s">
        <v>16</v>
      </c>
      <c r="L16690" s="1" t="s">
        <v>16</v>
      </c>
      <c r="M16690" s="1" t="s">
        <v>16</v>
      </c>
      <c r="N16690" s="1" t="s">
        <v>16</v>
      </c>
      <c r="O16690" s="1">
        <v>63.2</v>
      </c>
      <c r="P16690" s="1">
        <v>1.0</v>
      </c>
    </row>
    <row r="16691">
      <c r="A16691" s="1" t="s">
        <v>29</v>
      </c>
      <c r="B16691" s="1" t="s">
        <v>19680</v>
      </c>
      <c r="C16691" s="2" t="s">
        <v>19615</v>
      </c>
      <c r="D16691" s="1" t="s">
        <v>19</v>
      </c>
      <c r="E16691" s="3" t="str">
        <f>HYPERLINK("https://fyndiq.se/produkt/dd0a78fa9ae94f83/", "Skärmskydd Iphone 13 Pro Max - 9H Härdat glas  - Top kvalitet")</f>
        <v>Skärmskydd Iphone 13 Pro Max - 9H Härdat glas  - Top kvalitet</v>
      </c>
      <c r="F16691" s="1" t="s">
        <v>4403</v>
      </c>
      <c r="G16691" s="1" t="s">
        <v>4404</v>
      </c>
      <c r="H16691" s="1" t="s">
        <v>4405</v>
      </c>
      <c r="I16691" s="1" t="s">
        <v>16</v>
      </c>
      <c r="J16691" s="1" t="s">
        <v>23</v>
      </c>
      <c r="K16691" s="1" t="s">
        <v>16</v>
      </c>
      <c r="L16691" s="1" t="s">
        <v>16</v>
      </c>
      <c r="M16691" s="1" t="s">
        <v>16</v>
      </c>
      <c r="N16691" s="1" t="s">
        <v>16</v>
      </c>
      <c r="O16691" s="1">
        <v>39.2</v>
      </c>
      <c r="P16691" s="1">
        <v>1.0</v>
      </c>
    </row>
    <row r="16692">
      <c r="A16692" s="1" t="s">
        <v>29</v>
      </c>
      <c r="B16692" s="1" t="s">
        <v>19681</v>
      </c>
      <c r="C16692" s="2" t="s">
        <v>19615</v>
      </c>
      <c r="D16692" s="1" t="s">
        <v>19</v>
      </c>
      <c r="E16692" s="3" t="str">
        <f>HYPERLINK("https://fyndiq.se/produkt/2a9c1aa3cb0d49a0/", "2 Pack iPhone 7 Svart - Härdat Glas 9H - Super Kvalitet 3D")</f>
        <v>2 Pack iPhone 7 Svart - Härdat Glas 9H - Super Kvalitet 3D</v>
      </c>
      <c r="F16692" s="1" t="s">
        <v>3480</v>
      </c>
      <c r="G16692" s="1" t="s">
        <v>3481</v>
      </c>
      <c r="H16692" s="1" t="s">
        <v>3482</v>
      </c>
      <c r="I16692" s="1" t="s">
        <v>16</v>
      </c>
      <c r="J16692" s="1" t="s">
        <v>23</v>
      </c>
      <c r="K16692" s="1" t="s">
        <v>16</v>
      </c>
      <c r="L16692" s="1" t="s">
        <v>16</v>
      </c>
      <c r="M16692" s="1" t="s">
        <v>16</v>
      </c>
      <c r="N16692" s="1" t="s">
        <v>16</v>
      </c>
      <c r="O16692" s="1">
        <v>47.2</v>
      </c>
      <c r="P16692" s="1">
        <v>1.0</v>
      </c>
    </row>
    <row r="16693">
      <c r="A16693" s="1" t="s">
        <v>29</v>
      </c>
      <c r="B16693" s="1" t="s">
        <v>19682</v>
      </c>
      <c r="C16693" s="2" t="s">
        <v>19615</v>
      </c>
      <c r="D16693" s="1" t="s">
        <v>19</v>
      </c>
      <c r="E1669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693" s="1" t="s">
        <v>128</v>
      </c>
      <c r="G16693" s="1" t="s">
        <v>129</v>
      </c>
      <c r="H16693" s="1" t="s">
        <v>130</v>
      </c>
      <c r="I16693" s="1" t="s">
        <v>16</v>
      </c>
      <c r="J16693" s="1" t="s">
        <v>23</v>
      </c>
      <c r="K16693" s="1" t="s">
        <v>16</v>
      </c>
      <c r="L16693" s="1" t="s">
        <v>16</v>
      </c>
      <c r="M16693" s="1" t="s">
        <v>16</v>
      </c>
      <c r="N16693" s="1" t="s">
        <v>16</v>
      </c>
      <c r="O16693" s="1">
        <v>95.2</v>
      </c>
      <c r="P16693" s="1">
        <v>1.0</v>
      </c>
    </row>
    <row r="16694">
      <c r="A16694" s="1" t="s">
        <v>29</v>
      </c>
      <c r="B16694" s="1" t="s">
        <v>19683</v>
      </c>
      <c r="C16694" s="2" t="s">
        <v>19615</v>
      </c>
      <c r="D16694" s="1" t="s">
        <v>19</v>
      </c>
      <c r="E16694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6694" s="1" t="s">
        <v>1209</v>
      </c>
      <c r="G16694" s="1" t="s">
        <v>1210</v>
      </c>
      <c r="H16694" s="1" t="s">
        <v>1211</v>
      </c>
      <c r="I16694" s="1" t="s">
        <v>16</v>
      </c>
      <c r="J16694" s="1" t="s">
        <v>23</v>
      </c>
      <c r="K16694" s="1" t="s">
        <v>16</v>
      </c>
      <c r="L16694" s="1" t="s">
        <v>16</v>
      </c>
      <c r="M16694" s="1" t="s">
        <v>16</v>
      </c>
      <c r="N16694" s="1" t="s">
        <v>16</v>
      </c>
      <c r="O16694" s="1">
        <v>79.2</v>
      </c>
      <c r="P16694" s="1">
        <v>1.0</v>
      </c>
    </row>
    <row r="16695">
      <c r="A16695" s="1" t="s">
        <v>29</v>
      </c>
      <c r="B16695" s="1" t="s">
        <v>19684</v>
      </c>
      <c r="C16695" s="2" t="s">
        <v>19615</v>
      </c>
      <c r="D16695" s="1" t="s">
        <v>19</v>
      </c>
      <c r="E16695" s="3" t="str">
        <f>HYPERLINK("https://fyndiq.se/produkt/a871a7da0b2249a8/", "2-Pack Iphone 11 Pro Max - 9H Härdat Glass - Top Kvalitet")</f>
        <v>2-Pack Iphone 11 Pro Max - 9H Härdat Glass - Top Kvalitet</v>
      </c>
      <c r="F16695" s="1" t="s">
        <v>559</v>
      </c>
      <c r="G16695" s="1" t="s">
        <v>560</v>
      </c>
      <c r="H16695" s="1" t="s">
        <v>561</v>
      </c>
      <c r="I16695" s="1" t="s">
        <v>16</v>
      </c>
      <c r="J16695" s="1" t="s">
        <v>23</v>
      </c>
      <c r="K16695" s="1" t="s">
        <v>16</v>
      </c>
      <c r="L16695" s="1" t="s">
        <v>16</v>
      </c>
      <c r="M16695" s="1" t="s">
        <v>16</v>
      </c>
      <c r="N16695" s="1" t="s">
        <v>16</v>
      </c>
      <c r="O16695" s="1">
        <v>47.2</v>
      </c>
      <c r="P16695" s="1">
        <v>1.0</v>
      </c>
    </row>
    <row r="16696">
      <c r="A16696" s="1" t="s">
        <v>29</v>
      </c>
      <c r="B16696" s="1" t="s">
        <v>19685</v>
      </c>
      <c r="C16696" s="2" t="s">
        <v>19615</v>
      </c>
      <c r="D16696" s="1" t="s">
        <v>19</v>
      </c>
      <c r="E16696" s="3" t="str">
        <f>HYPERLINK("https://fyndiq.se/produkt/1bd22de0993e4a5d/", "Samsung Galaxy S21 Ultra 5G - Härdat Glas 9H - Super Kvalitet 3D")</f>
        <v>Samsung Galaxy S21 Ultra 5G - Härdat Glas 9H - Super Kvalitet 3D</v>
      </c>
      <c r="F16696" s="1" t="s">
        <v>7445</v>
      </c>
      <c r="G16696" s="1" t="s">
        <v>7446</v>
      </c>
      <c r="H16696" s="1" t="s">
        <v>7447</v>
      </c>
      <c r="I16696" s="1" t="s">
        <v>16</v>
      </c>
      <c r="J16696" s="1" t="s">
        <v>23</v>
      </c>
      <c r="K16696" s="1" t="s">
        <v>16</v>
      </c>
      <c r="L16696" s="1" t="s">
        <v>16</v>
      </c>
      <c r="M16696" s="1" t="s">
        <v>16</v>
      </c>
      <c r="N16696" s="1" t="s">
        <v>16</v>
      </c>
      <c r="O16696" s="1">
        <v>55.2</v>
      </c>
      <c r="P16696" s="1">
        <v>1.0</v>
      </c>
    </row>
    <row r="16697">
      <c r="A16697" s="1" t="s">
        <v>29</v>
      </c>
      <c r="B16697" s="1" t="s">
        <v>19686</v>
      </c>
      <c r="C16697" s="2" t="s">
        <v>19615</v>
      </c>
      <c r="D16697" s="1" t="s">
        <v>19</v>
      </c>
      <c r="E16697" s="3" t="str">
        <f>HYPERLINK("https://fyndiq.se/produkt/ef10e4ba492c46df/", "2-Pack Samsung S23 FE 5G - 9H Härdat Glass - Super Kvalitet 3D")</f>
        <v>2-Pack Samsung S23 FE 5G - 9H Härdat Glass - Super Kvalitet 3D</v>
      </c>
      <c r="F16697" s="1" t="s">
        <v>2521</v>
      </c>
      <c r="G16697" s="1" t="s">
        <v>2522</v>
      </c>
      <c r="H16697" s="1" t="s">
        <v>2523</v>
      </c>
      <c r="I16697" s="1" t="s">
        <v>16</v>
      </c>
      <c r="J16697" s="1" t="s">
        <v>23</v>
      </c>
      <c r="K16697" s="1" t="s">
        <v>16</v>
      </c>
      <c r="L16697" s="1" t="s">
        <v>16</v>
      </c>
      <c r="M16697" s="1" t="s">
        <v>16</v>
      </c>
      <c r="N16697" s="1" t="s">
        <v>16</v>
      </c>
      <c r="O16697" s="1">
        <v>63.2</v>
      </c>
      <c r="P16697" s="1">
        <v>1.0</v>
      </c>
    </row>
    <row r="16698">
      <c r="A16698" s="1" t="s">
        <v>29</v>
      </c>
      <c r="B16698" s="1" t="s">
        <v>19687</v>
      </c>
      <c r="C16698" s="2" t="s">
        <v>19615</v>
      </c>
      <c r="D16698" s="1" t="s">
        <v>19</v>
      </c>
      <c r="E16698" s="3" t="str">
        <f>HYPERLINK("https://fyndiq.se/produkt/19c2551af5564452/", "2 Pack Samsung Galaxy A41 - Härdat Glas 9H - Super kvalitet 3D")</f>
        <v>2 Pack Samsung Galaxy A41 - Härdat Glas 9H - Super kvalitet 3D</v>
      </c>
      <c r="F16698" s="1" t="s">
        <v>362</v>
      </c>
      <c r="G16698" s="1" t="s">
        <v>363</v>
      </c>
      <c r="H16698" s="1" t="s">
        <v>364</v>
      </c>
      <c r="I16698" s="1" t="s">
        <v>16</v>
      </c>
      <c r="J16698" s="1" t="s">
        <v>23</v>
      </c>
      <c r="K16698" s="1" t="s">
        <v>16</v>
      </c>
      <c r="L16698" s="1" t="s">
        <v>16</v>
      </c>
      <c r="M16698" s="1" t="s">
        <v>16</v>
      </c>
      <c r="N16698" s="1" t="s">
        <v>16</v>
      </c>
      <c r="O16698" s="1">
        <v>63.2</v>
      </c>
      <c r="P16698" s="1">
        <v>1.0</v>
      </c>
    </row>
    <row r="16699">
      <c r="A16699" s="1" t="s">
        <v>29</v>
      </c>
      <c r="B16699" s="1" t="s">
        <v>19688</v>
      </c>
      <c r="C16699" s="2" t="s">
        <v>19615</v>
      </c>
      <c r="D16699" s="1" t="s">
        <v>19</v>
      </c>
      <c r="E16699" s="3" t="str">
        <f>HYPERLINK("https://fyndiq.se/produkt/e9c1dd33f1fd4d17/", "2-Pack Samsung Galaxy S21 5G - Härdat Glas Skärmskydd 9H - HD")</f>
        <v>2-Pack Samsung Galaxy S21 5G - Härdat Glas Skärmskydd 9H - HD</v>
      </c>
      <c r="F16699" s="1" t="s">
        <v>454</v>
      </c>
      <c r="G16699" s="1" t="s">
        <v>455</v>
      </c>
      <c r="H16699" s="1" t="s">
        <v>456</v>
      </c>
      <c r="I16699" s="1" t="s">
        <v>16</v>
      </c>
      <c r="J16699" s="1" t="s">
        <v>23</v>
      </c>
      <c r="K16699" s="1" t="s">
        <v>16</v>
      </c>
      <c r="L16699" s="1" t="s">
        <v>16</v>
      </c>
      <c r="M16699" s="1" t="s">
        <v>16</v>
      </c>
      <c r="N16699" s="1" t="s">
        <v>16</v>
      </c>
      <c r="O16699" s="1">
        <v>63.2</v>
      </c>
      <c r="P16699" s="1">
        <v>1.0</v>
      </c>
    </row>
    <row r="16700">
      <c r="A16700" s="1" t="s">
        <v>29</v>
      </c>
      <c r="B16700" s="1" t="s">
        <v>19689</v>
      </c>
      <c r="C16700" s="2" t="s">
        <v>19615</v>
      </c>
      <c r="D16700" s="1" t="s">
        <v>19</v>
      </c>
      <c r="E16700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16700" s="1" t="s">
        <v>1593</v>
      </c>
      <c r="G16700" s="1" t="s">
        <v>1594</v>
      </c>
      <c r="H16700" s="1" t="s">
        <v>1595</v>
      </c>
      <c r="I16700" s="1" t="s">
        <v>16</v>
      </c>
      <c r="J16700" s="1" t="s">
        <v>23</v>
      </c>
      <c r="K16700" s="1" t="s">
        <v>16</v>
      </c>
      <c r="L16700" s="1" t="s">
        <v>16</v>
      </c>
      <c r="M16700" s="1" t="s">
        <v>16</v>
      </c>
      <c r="N16700" s="1" t="s">
        <v>16</v>
      </c>
      <c r="O16700" s="1">
        <v>79.2</v>
      </c>
      <c r="P16700" s="1">
        <v>1.0</v>
      </c>
    </row>
    <row r="16701">
      <c r="A16701" s="1" t="s">
        <v>29</v>
      </c>
      <c r="B16701" s="1" t="s">
        <v>19690</v>
      </c>
      <c r="C16701" s="2" t="s">
        <v>19615</v>
      </c>
      <c r="D16701" s="1" t="s">
        <v>19</v>
      </c>
      <c r="E16701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6701" s="1" t="s">
        <v>508</v>
      </c>
      <c r="G16701" s="1" t="s">
        <v>509</v>
      </c>
      <c r="H16701" s="1" t="s">
        <v>510</v>
      </c>
      <c r="I16701" s="1" t="s">
        <v>16</v>
      </c>
      <c r="J16701" s="1" t="s">
        <v>23</v>
      </c>
      <c r="K16701" s="1" t="s">
        <v>16</v>
      </c>
      <c r="L16701" s="1" t="s">
        <v>16</v>
      </c>
      <c r="M16701" s="1" t="s">
        <v>16</v>
      </c>
      <c r="N16701" s="1" t="s">
        <v>16</v>
      </c>
      <c r="O16701" s="1">
        <v>63.2</v>
      </c>
      <c r="P16701" s="1">
        <v>1.0</v>
      </c>
    </row>
    <row r="16702">
      <c r="A16702" s="1" t="s">
        <v>29</v>
      </c>
      <c r="B16702" s="1" t="s">
        <v>19691</v>
      </c>
      <c r="C16702" s="2" t="s">
        <v>19615</v>
      </c>
      <c r="D16702" s="1" t="s">
        <v>19</v>
      </c>
      <c r="E16702" s="3" t="str">
        <f>HYPERLINK("https://fyndiq.se/produkt/2db3f75926a849c1/", "1-Pack Samsung S23 Ultra (5G) Skärmskydd &amp; 1-Pack linsskydd - Härdat Glas 9H - Super kvalitet 3D")</f>
        <v>1-Pack Samsung S23 Ultra (5G) Skärmskydd &amp; 1-Pack linsskydd - Härdat Glas 9H - Super kvalitet 3D</v>
      </c>
      <c r="F16702" s="1" t="s">
        <v>5936</v>
      </c>
      <c r="G16702" s="1" t="s">
        <v>5937</v>
      </c>
      <c r="H16702" s="1" t="s">
        <v>5938</v>
      </c>
      <c r="I16702" s="1" t="s">
        <v>16</v>
      </c>
      <c r="J16702" s="1" t="s">
        <v>23</v>
      </c>
      <c r="K16702" s="1" t="s">
        <v>16</v>
      </c>
      <c r="L16702" s="1" t="s">
        <v>16</v>
      </c>
      <c r="M16702" s="1" t="s">
        <v>16</v>
      </c>
      <c r="N16702" s="1" t="s">
        <v>16</v>
      </c>
      <c r="O16702" s="1">
        <v>63.2</v>
      </c>
      <c r="P16702" s="1">
        <v>1.0</v>
      </c>
    </row>
    <row r="16703">
      <c r="A16703" s="1" t="s">
        <v>29</v>
      </c>
      <c r="B16703" s="1" t="s">
        <v>19692</v>
      </c>
      <c r="C16703" s="2" t="s">
        <v>19615</v>
      </c>
      <c r="D16703" s="1" t="s">
        <v>19</v>
      </c>
      <c r="E16703" s="3" t="str">
        <f>HYPERLINK("https://fyndiq.se/produkt/7169abe7b82642f6/", "Samsung S23 Plus - 9H Härdat Glass - 3D Super Kvalitet Skärmskydd")</f>
        <v>Samsung S23 Plus - 9H Härdat Glass - 3D Super Kvalitet Skärmskydd</v>
      </c>
      <c r="F16703" s="1" t="s">
        <v>10532</v>
      </c>
      <c r="G16703" s="1" t="s">
        <v>10533</v>
      </c>
      <c r="H16703" s="1" t="s">
        <v>10534</v>
      </c>
      <c r="I16703" s="1" t="s">
        <v>16</v>
      </c>
      <c r="J16703" s="1" t="s">
        <v>23</v>
      </c>
      <c r="K16703" s="1" t="s">
        <v>16</v>
      </c>
      <c r="L16703" s="1" t="s">
        <v>16</v>
      </c>
      <c r="M16703" s="1" t="s">
        <v>16</v>
      </c>
      <c r="N16703" s="1" t="s">
        <v>16</v>
      </c>
      <c r="O16703" s="1">
        <v>55.2</v>
      </c>
      <c r="P16703" s="1">
        <v>1.0</v>
      </c>
    </row>
    <row r="16704">
      <c r="A16704" s="1" t="s">
        <v>29</v>
      </c>
      <c r="B16704" s="1" t="s">
        <v>19693</v>
      </c>
      <c r="C16704" s="2" t="s">
        <v>19615</v>
      </c>
      <c r="D16704" s="1" t="s">
        <v>19</v>
      </c>
      <c r="E16704" s="3" t="str">
        <f>HYPERLINK("https://fyndiq.se/produkt/ce213dd076dc4d66/", "2 Pack Xiaomi Redmi Note 10 Pro - Härdat glas 9H-Super kvalitet")</f>
        <v>2 Pack Xiaomi Redmi Note 10 Pro - Härdat glas 9H-Super kvalitet</v>
      </c>
      <c r="F16704" s="1" t="s">
        <v>6027</v>
      </c>
      <c r="G16704" s="1" t="s">
        <v>6028</v>
      </c>
      <c r="H16704" s="1" t="s">
        <v>6029</v>
      </c>
      <c r="I16704" s="1" t="s">
        <v>16</v>
      </c>
      <c r="J16704" s="1" t="s">
        <v>23</v>
      </c>
      <c r="K16704" s="1" t="s">
        <v>16</v>
      </c>
      <c r="L16704" s="1" t="s">
        <v>16</v>
      </c>
      <c r="M16704" s="1" t="s">
        <v>16</v>
      </c>
      <c r="N16704" s="1" t="s">
        <v>16</v>
      </c>
      <c r="O16704" s="1">
        <v>63.2</v>
      </c>
      <c r="P16704" s="1">
        <v>1.0</v>
      </c>
    </row>
    <row r="16705">
      <c r="A16705" s="1" t="s">
        <v>29</v>
      </c>
      <c r="B16705" s="1" t="s">
        <v>19694</v>
      </c>
      <c r="C16705" s="2" t="s">
        <v>19615</v>
      </c>
      <c r="D16705" s="1" t="s">
        <v>19</v>
      </c>
      <c r="E16705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6705" s="1" t="s">
        <v>679</v>
      </c>
      <c r="G16705" s="1" t="s">
        <v>680</v>
      </c>
      <c r="H16705" s="1" t="s">
        <v>681</v>
      </c>
      <c r="I16705" s="1" t="s">
        <v>16</v>
      </c>
      <c r="J16705" s="1" t="s">
        <v>23</v>
      </c>
      <c r="K16705" s="1" t="s">
        <v>16</v>
      </c>
      <c r="L16705" s="1" t="s">
        <v>16</v>
      </c>
      <c r="M16705" s="1" t="s">
        <v>16</v>
      </c>
      <c r="N16705" s="1" t="s">
        <v>16</v>
      </c>
      <c r="O16705" s="1">
        <v>95.2</v>
      </c>
      <c r="P16705" s="1">
        <v>1.0</v>
      </c>
    </row>
    <row r="16706">
      <c r="A16706" s="1" t="s">
        <v>29</v>
      </c>
      <c r="B16706" s="1" t="s">
        <v>19695</v>
      </c>
      <c r="C16706" s="2" t="s">
        <v>19615</v>
      </c>
      <c r="D16706" s="1" t="s">
        <v>19</v>
      </c>
      <c r="E16706" s="3" t="str">
        <f t="shared" ref="E16706:E16707" si="884">HYPERLINK("https://fyndiq.se/produkt/13e76851ca504320/", "2-Pack Samsung Galaxy S22 Ultra - Härdat glas 9H - Top kvalitet")</f>
        <v>2-Pack Samsung Galaxy S22 Ultra - Härdat glas 9H - Top kvalitet</v>
      </c>
      <c r="F16706" s="1" t="s">
        <v>140</v>
      </c>
      <c r="G16706" s="1" t="s">
        <v>141</v>
      </c>
      <c r="H16706" s="1" t="s">
        <v>142</v>
      </c>
      <c r="I16706" s="1" t="s">
        <v>16</v>
      </c>
      <c r="J16706" s="1" t="s">
        <v>23</v>
      </c>
      <c r="K16706" s="1" t="s">
        <v>16</v>
      </c>
      <c r="L16706" s="1" t="s">
        <v>16</v>
      </c>
      <c r="M16706" s="1" t="s">
        <v>16</v>
      </c>
      <c r="N16706" s="1" t="s">
        <v>16</v>
      </c>
      <c r="O16706" s="1">
        <v>63.2</v>
      </c>
      <c r="P16706" s="1">
        <v>1.0</v>
      </c>
    </row>
    <row r="16707">
      <c r="A16707" s="1" t="s">
        <v>29</v>
      </c>
      <c r="B16707" s="1" t="s">
        <v>19696</v>
      </c>
      <c r="C16707" s="2" t="s">
        <v>19615</v>
      </c>
      <c r="D16707" s="1" t="s">
        <v>19</v>
      </c>
      <c r="E16707" s="3" t="str">
        <f t="shared" si="884"/>
        <v>2-Pack Samsung Galaxy S22 Ultra - Härdat glas 9H - Top kvalitet</v>
      </c>
      <c r="F16707" s="1" t="s">
        <v>140</v>
      </c>
      <c r="G16707" s="1" t="s">
        <v>141</v>
      </c>
      <c r="H16707" s="1" t="s">
        <v>142</v>
      </c>
      <c r="I16707" s="1" t="s">
        <v>16</v>
      </c>
      <c r="J16707" s="1" t="s">
        <v>23</v>
      </c>
      <c r="K16707" s="1" t="s">
        <v>16</v>
      </c>
      <c r="L16707" s="1" t="s">
        <v>16</v>
      </c>
      <c r="M16707" s="1" t="s">
        <v>16</v>
      </c>
      <c r="N16707" s="1" t="s">
        <v>16</v>
      </c>
      <c r="O16707" s="1">
        <v>63.2</v>
      </c>
      <c r="P16707" s="1">
        <v>1.0</v>
      </c>
    </row>
    <row r="16708">
      <c r="A16708" s="1" t="s">
        <v>29</v>
      </c>
      <c r="B16708" s="1" t="s">
        <v>19697</v>
      </c>
      <c r="C16708" s="2" t="s">
        <v>19698</v>
      </c>
      <c r="D16708" s="1" t="s">
        <v>19</v>
      </c>
      <c r="E16708" s="3" t="str">
        <f>HYPERLINK("https://fyndiq.se/produkt/c32b21dec9cf4091/", "2-Pack SAMSUNG S24 5G Skärmskydd - Härdat Glas 9H - Super kvalitet 3D")</f>
        <v>2-Pack SAMSUNG S24 5G Skärmskydd - Härdat Glas 9H - Super kvalitet 3D</v>
      </c>
      <c r="F16708" s="1" t="s">
        <v>157</v>
      </c>
      <c r="G16708" s="1" t="s">
        <v>158</v>
      </c>
      <c r="H16708" s="1" t="s">
        <v>159</v>
      </c>
      <c r="I16708" s="1" t="s">
        <v>16</v>
      </c>
      <c r="J16708" s="1" t="s">
        <v>23</v>
      </c>
      <c r="K16708" s="1" t="s">
        <v>16</v>
      </c>
      <c r="L16708" s="1" t="s">
        <v>16</v>
      </c>
      <c r="M16708" s="1" t="s">
        <v>16</v>
      </c>
      <c r="N16708" s="1" t="s">
        <v>16</v>
      </c>
      <c r="O16708" s="1">
        <v>71.2</v>
      </c>
      <c r="P16708" s="1">
        <v>1.0</v>
      </c>
    </row>
    <row r="16709">
      <c r="A16709" s="1" t="s">
        <v>29</v>
      </c>
      <c r="B16709" s="1" t="s">
        <v>19699</v>
      </c>
      <c r="C16709" s="2" t="s">
        <v>19698</v>
      </c>
      <c r="D16709" s="1" t="s">
        <v>19</v>
      </c>
      <c r="E16709" s="3" t="str">
        <f>HYPERLINK("https://fyndiq.se/produkt/8d6b399bbc8d4e61/", "2-Pack privacy Samsung A53 Skärmskydd &amp; 2-Pack Linsskydd - Härdat Glas 9H - Super kvalitet 3D")</f>
        <v>2-Pack privacy Samsung A53 Skärmskydd &amp; 2-Pack Linsskydd - Härdat Glas 9H - Super kvalitet 3D</v>
      </c>
      <c r="F16709" s="1" t="s">
        <v>1058</v>
      </c>
      <c r="G16709" s="1" t="s">
        <v>1059</v>
      </c>
      <c r="H16709" s="1" t="s">
        <v>1060</v>
      </c>
      <c r="I16709" s="1" t="s">
        <v>16</v>
      </c>
      <c r="J16709" s="1" t="s">
        <v>23</v>
      </c>
      <c r="K16709" s="1" t="s">
        <v>16</v>
      </c>
      <c r="L16709" s="1" t="s">
        <v>16</v>
      </c>
      <c r="M16709" s="1" t="s">
        <v>16</v>
      </c>
      <c r="N16709" s="1" t="s">
        <v>16</v>
      </c>
      <c r="O16709" s="1">
        <v>95.2</v>
      </c>
      <c r="P16709" s="1">
        <v>1.0</v>
      </c>
    </row>
    <row r="16710">
      <c r="A16710" s="1" t="s">
        <v>29</v>
      </c>
      <c r="B16710" s="1" t="s">
        <v>19700</v>
      </c>
      <c r="C16710" s="2" t="s">
        <v>19698</v>
      </c>
      <c r="D16710" s="1" t="s">
        <v>19</v>
      </c>
      <c r="E16710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710" s="1" t="s">
        <v>760</v>
      </c>
      <c r="G16710" s="1" t="s">
        <v>761</v>
      </c>
      <c r="H16710" s="1" t="s">
        <v>762</v>
      </c>
      <c r="I16710" s="1" t="s">
        <v>1230</v>
      </c>
      <c r="J16710" s="1" t="s">
        <v>9</v>
      </c>
      <c r="K16710" s="2" t="s">
        <v>19088</v>
      </c>
      <c r="L16710" s="1" t="s">
        <v>2602</v>
      </c>
      <c r="M16710" s="1" t="s">
        <v>16</v>
      </c>
      <c r="N16710" s="1" t="s">
        <v>16</v>
      </c>
      <c r="O16710" s="1">
        <v>63.2</v>
      </c>
      <c r="P16710" s="1">
        <v>1.0</v>
      </c>
    </row>
    <row r="16711">
      <c r="A16711" s="1" t="s">
        <v>29</v>
      </c>
      <c r="B16711" s="1" t="s">
        <v>19701</v>
      </c>
      <c r="C16711" s="2" t="s">
        <v>19698</v>
      </c>
      <c r="D16711" s="1" t="s">
        <v>19</v>
      </c>
      <c r="E16711" s="3" t="str">
        <f>HYPERLINK("https://fyndiq.se/produkt/947f95bda6dc42e7/", "2 Pack Xiaomi 12 5G - Härdat glas 9H-Super kvalitet 3D")</f>
        <v>2 Pack Xiaomi 12 5G - Härdat glas 9H-Super kvalitet 3D</v>
      </c>
      <c r="F16711" s="1" t="s">
        <v>1683</v>
      </c>
      <c r="G16711" s="1" t="s">
        <v>1684</v>
      </c>
      <c r="H16711" s="1" t="s">
        <v>1685</v>
      </c>
      <c r="I16711" s="1" t="s">
        <v>16</v>
      </c>
      <c r="J16711" s="1" t="s">
        <v>23</v>
      </c>
      <c r="K16711" s="1" t="s">
        <v>16</v>
      </c>
      <c r="L16711" s="1" t="s">
        <v>16</v>
      </c>
      <c r="M16711" s="1" t="s">
        <v>16</v>
      </c>
      <c r="N16711" s="1" t="s">
        <v>16</v>
      </c>
      <c r="O16711" s="1">
        <v>63.2</v>
      </c>
      <c r="P16711" s="1">
        <v>1.0</v>
      </c>
    </row>
    <row r="16712">
      <c r="A16712" s="1" t="s">
        <v>29</v>
      </c>
      <c r="B16712" s="1" t="s">
        <v>19702</v>
      </c>
      <c r="C16712" s="2" t="s">
        <v>19698</v>
      </c>
      <c r="D16712" s="1" t="s">
        <v>19</v>
      </c>
      <c r="E16712" s="3" t="str">
        <f>HYPERLINK("https://fyndiq.se/produkt/56c72c0ba5f749b5/", "2-Pack SAMSUNG S24 Skärmskydd - Härdat Glas 9H - Super kvalitet 3D")</f>
        <v>2-Pack SAMSUNG S24 Skärmskydd - Härdat Glas 9H - Super kvalitet 3D</v>
      </c>
      <c r="F16712" s="1" t="s">
        <v>263</v>
      </c>
      <c r="G16712" s="1" t="s">
        <v>264</v>
      </c>
      <c r="H16712" s="1" t="s">
        <v>265</v>
      </c>
      <c r="I16712" s="1" t="s">
        <v>16</v>
      </c>
      <c r="J16712" s="1" t="s">
        <v>23</v>
      </c>
      <c r="K16712" s="1" t="s">
        <v>16</v>
      </c>
      <c r="L16712" s="1" t="s">
        <v>16</v>
      </c>
      <c r="M16712" s="1" t="s">
        <v>16</v>
      </c>
      <c r="N16712" s="1" t="s">
        <v>16</v>
      </c>
      <c r="O16712" s="1">
        <v>71.2</v>
      </c>
      <c r="P16712" s="1">
        <v>1.0</v>
      </c>
    </row>
    <row r="16713">
      <c r="A16713" s="1" t="s">
        <v>29</v>
      </c>
      <c r="B16713" s="1" t="s">
        <v>19703</v>
      </c>
      <c r="C16713" s="2" t="s">
        <v>19698</v>
      </c>
      <c r="D16713" s="1" t="s">
        <v>19</v>
      </c>
      <c r="E16713" s="3" t="str">
        <f>HYPERLINK("https://fyndiq.se/produkt/925ae49423884615/", "2-Pack Samsung S22 Ultra Skärmskydd &amp; 1-Pack linsskydd -9H GLAS")</f>
        <v>2-Pack Samsung S22 Ultra Skärmskydd &amp; 1-Pack linsskydd -9H GLAS</v>
      </c>
      <c r="F16713" s="1" t="s">
        <v>335</v>
      </c>
      <c r="G16713" s="1" t="s">
        <v>336</v>
      </c>
      <c r="H16713" s="1" t="s">
        <v>337</v>
      </c>
      <c r="I16713" s="1" t="s">
        <v>16</v>
      </c>
      <c r="J16713" s="1" t="s">
        <v>23</v>
      </c>
      <c r="K16713" s="1" t="s">
        <v>16</v>
      </c>
      <c r="L16713" s="1" t="s">
        <v>16</v>
      </c>
      <c r="M16713" s="1" t="s">
        <v>16</v>
      </c>
      <c r="N16713" s="1" t="s">
        <v>16</v>
      </c>
      <c r="O16713" s="1">
        <v>71.2</v>
      </c>
      <c r="P16713" s="1">
        <v>1.0</v>
      </c>
    </row>
    <row r="16714">
      <c r="A16714" s="1" t="s">
        <v>29</v>
      </c>
      <c r="B16714" s="1" t="s">
        <v>19704</v>
      </c>
      <c r="C16714" s="2" t="s">
        <v>19698</v>
      </c>
      <c r="D16714" s="1" t="s">
        <v>19</v>
      </c>
      <c r="E16714" s="3" t="str">
        <f>HYPERLINK("https://fyndiq.se/produkt/082f3cf898c84831/", "2 Pack Galaxy S20 Ultra - Härdat glas 9H - Super kvalitet 3D")</f>
        <v>2 Pack Galaxy S20 Ultra - Härdat glas 9H - Super kvalitet 3D</v>
      </c>
      <c r="F16714" s="1" t="s">
        <v>460</v>
      </c>
      <c r="G16714" s="1" t="s">
        <v>461</v>
      </c>
      <c r="H16714" s="1" t="s">
        <v>462</v>
      </c>
      <c r="I16714" s="1" t="s">
        <v>16</v>
      </c>
      <c r="J16714" s="1" t="s">
        <v>23</v>
      </c>
      <c r="K16714" s="1" t="s">
        <v>16</v>
      </c>
      <c r="L16714" s="1" t="s">
        <v>16</v>
      </c>
      <c r="M16714" s="1" t="s">
        <v>16</v>
      </c>
      <c r="N16714" s="1" t="s">
        <v>16</v>
      </c>
      <c r="O16714" s="1">
        <v>63.2</v>
      </c>
      <c r="P16714" s="1">
        <v>3.0</v>
      </c>
    </row>
    <row r="16715">
      <c r="A16715" s="1" t="s">
        <v>29</v>
      </c>
      <c r="B16715" s="1" t="s">
        <v>19705</v>
      </c>
      <c r="C16715" s="2" t="s">
        <v>19698</v>
      </c>
      <c r="D16715" s="1" t="s">
        <v>19</v>
      </c>
      <c r="E1671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715" s="1" t="s">
        <v>2144</v>
      </c>
      <c r="G16715" s="1" t="s">
        <v>2145</v>
      </c>
      <c r="H16715" s="1" t="s">
        <v>2146</v>
      </c>
      <c r="I16715" s="1" t="s">
        <v>16</v>
      </c>
      <c r="J16715" s="1" t="s">
        <v>23</v>
      </c>
      <c r="K16715" s="1" t="s">
        <v>16</v>
      </c>
      <c r="L16715" s="1" t="s">
        <v>16</v>
      </c>
      <c r="M16715" s="1" t="s">
        <v>16</v>
      </c>
      <c r="N16715" s="1" t="s">
        <v>16</v>
      </c>
      <c r="O16715" s="1">
        <v>63.2</v>
      </c>
      <c r="P16715" s="1">
        <v>1.0</v>
      </c>
    </row>
    <row r="16716">
      <c r="A16716" s="1" t="s">
        <v>29</v>
      </c>
      <c r="B16716" s="1" t="s">
        <v>19706</v>
      </c>
      <c r="C16716" s="2" t="s">
        <v>19698</v>
      </c>
      <c r="D16716" s="1" t="s">
        <v>19</v>
      </c>
      <c r="E16716" s="3" t="str">
        <f>HYPERLINK("https://fyndiq.se/produkt/08a39fd2ea944add/", "2-Pack Apple Watch 45mm – Härdat glas 9H – Super kvalitet 3D")</f>
        <v>2-Pack Apple Watch 45mm – Härdat glas 9H – Super kvalitet 3D</v>
      </c>
      <c r="F16716" s="1" t="s">
        <v>921</v>
      </c>
      <c r="G16716" s="1" t="s">
        <v>922</v>
      </c>
      <c r="H16716" s="1" t="s">
        <v>923</v>
      </c>
      <c r="I16716" s="1" t="s">
        <v>1230</v>
      </c>
      <c r="J16716" s="1" t="s">
        <v>9</v>
      </c>
      <c r="K16716" s="2" t="s">
        <v>18524</v>
      </c>
      <c r="L16716" s="1" t="s">
        <v>2602</v>
      </c>
      <c r="M16716" s="1" t="s">
        <v>16</v>
      </c>
      <c r="N16716" s="1" t="s">
        <v>16</v>
      </c>
      <c r="O16716" s="1">
        <v>55.2</v>
      </c>
      <c r="P16716" s="1">
        <v>1.0</v>
      </c>
    </row>
    <row r="16717">
      <c r="A16717" s="1" t="s">
        <v>29</v>
      </c>
      <c r="B16717" s="1" t="s">
        <v>19707</v>
      </c>
      <c r="C16717" s="2" t="s">
        <v>19698</v>
      </c>
      <c r="D16717" s="1" t="s">
        <v>19</v>
      </c>
      <c r="E16717" s="3" t="str">
        <f>HYPERLINK("https://fyndiq.se/produkt/432d784756a84eff/", "2-Pack Samsung Galaxy S20FE - Härdat Glas-9H -Super kvalitet 3D")</f>
        <v>2-Pack Samsung Galaxy S20FE - Härdat Glas-9H -Super kvalitet 3D</v>
      </c>
      <c r="F16717" s="1" t="s">
        <v>1078</v>
      </c>
      <c r="G16717" s="1" t="s">
        <v>1079</v>
      </c>
      <c r="H16717" s="1" t="s">
        <v>1080</v>
      </c>
      <c r="I16717" s="1" t="s">
        <v>16</v>
      </c>
      <c r="J16717" s="1" t="s">
        <v>23</v>
      </c>
      <c r="K16717" s="1" t="s">
        <v>16</v>
      </c>
      <c r="L16717" s="1" t="s">
        <v>16</v>
      </c>
      <c r="M16717" s="1" t="s">
        <v>16</v>
      </c>
      <c r="N16717" s="1" t="s">
        <v>16</v>
      </c>
      <c r="O16717" s="1">
        <v>63.2</v>
      </c>
      <c r="P16717" s="1">
        <v>1.0</v>
      </c>
    </row>
    <row r="16718">
      <c r="A16718" s="1" t="s">
        <v>29</v>
      </c>
      <c r="B16718" s="1" t="s">
        <v>19708</v>
      </c>
      <c r="C16718" s="2" t="s">
        <v>19698</v>
      </c>
      <c r="D16718" s="1" t="s">
        <v>19</v>
      </c>
      <c r="E16718" s="3" t="str">
        <f>HYPERLINK("https://fyndiq.se/produkt/9e8afa7de5a14adf/", "2-Pack Linsskydd iPhone 13 Pro Kamera - Härdat Glas 9H-Super 3D")</f>
        <v>2-Pack Linsskydd iPhone 13 Pro Kamera - Härdat Glas 9H-Super 3D</v>
      </c>
      <c r="F16718" s="1" t="s">
        <v>19709</v>
      </c>
      <c r="G16718" s="1" t="s">
        <v>19710</v>
      </c>
      <c r="H16718" s="1" t="s">
        <v>19711</v>
      </c>
      <c r="I16718" s="1" t="s">
        <v>16</v>
      </c>
      <c r="J16718" s="1" t="s">
        <v>23</v>
      </c>
      <c r="K16718" s="1" t="s">
        <v>16</v>
      </c>
      <c r="L16718" s="1" t="s">
        <v>16</v>
      </c>
      <c r="M16718" s="1" t="s">
        <v>16</v>
      </c>
      <c r="N16718" s="1" t="s">
        <v>16</v>
      </c>
      <c r="O16718" s="1">
        <v>47.2</v>
      </c>
      <c r="P16718" s="1">
        <v>1.0</v>
      </c>
    </row>
    <row r="16719">
      <c r="A16719" s="1" t="s">
        <v>29</v>
      </c>
      <c r="B16719" s="1" t="s">
        <v>19712</v>
      </c>
      <c r="C16719" s="2" t="s">
        <v>19698</v>
      </c>
      <c r="D16719" s="1" t="s">
        <v>19</v>
      </c>
      <c r="E16719" s="3" t="str">
        <f>HYPERLINK("https://fyndiq.se/produkt/67afb534781a4066/", "2-Pack Samsung Galaxy S9 Plus - Härdat glas- 9HSuper kvalitet 3D")</f>
        <v>2-Pack Samsung Galaxy S9 Plus - Härdat glas- 9HSuper kvalitet 3D</v>
      </c>
      <c r="F16719" s="1" t="s">
        <v>3929</v>
      </c>
      <c r="G16719" s="1" t="s">
        <v>3930</v>
      </c>
      <c r="H16719" s="1" t="s">
        <v>3931</v>
      </c>
      <c r="I16719" s="1" t="s">
        <v>16</v>
      </c>
      <c r="J16719" s="1" t="s">
        <v>23</v>
      </c>
      <c r="K16719" s="1" t="s">
        <v>16</v>
      </c>
      <c r="L16719" s="1" t="s">
        <v>16</v>
      </c>
      <c r="M16719" s="1" t="s">
        <v>16</v>
      </c>
      <c r="N16719" s="1" t="s">
        <v>16</v>
      </c>
      <c r="O16719" s="1">
        <v>63.2</v>
      </c>
      <c r="P16719" s="1">
        <v>1.0</v>
      </c>
    </row>
    <row r="16720">
      <c r="A16720" s="1" t="s">
        <v>29</v>
      </c>
      <c r="B16720" s="1" t="s">
        <v>19713</v>
      </c>
      <c r="C16720" s="2" t="s">
        <v>19698</v>
      </c>
      <c r="D16720" s="1" t="s">
        <v>19</v>
      </c>
      <c r="E16720" s="3" t="str">
        <f>HYPERLINK("https://fyndiq.se/produkt/b4b1148b5d274f33/", "2 Pack Xiaomi 11T 5G - Härdat glas 9H - Super kvalitet 3D")</f>
        <v>2 Pack Xiaomi 11T 5G - Härdat glas 9H - Super kvalitet 3D</v>
      </c>
      <c r="F16720" s="1" t="s">
        <v>345</v>
      </c>
      <c r="G16720" s="1" t="s">
        <v>346</v>
      </c>
      <c r="H16720" s="1" t="s">
        <v>347</v>
      </c>
      <c r="I16720" s="1" t="s">
        <v>16</v>
      </c>
      <c r="J16720" s="1" t="s">
        <v>23</v>
      </c>
      <c r="K16720" s="1" t="s">
        <v>16</v>
      </c>
      <c r="L16720" s="1" t="s">
        <v>16</v>
      </c>
      <c r="M16720" s="1" t="s">
        <v>16</v>
      </c>
      <c r="N16720" s="1" t="s">
        <v>16</v>
      </c>
      <c r="O16720" s="1">
        <v>63.2</v>
      </c>
      <c r="P16720" s="1">
        <v>1.0</v>
      </c>
    </row>
    <row r="16721">
      <c r="A16721" s="1" t="s">
        <v>29</v>
      </c>
      <c r="B16721" s="1" t="s">
        <v>19714</v>
      </c>
      <c r="C16721" s="2" t="s">
        <v>19698</v>
      </c>
      <c r="D16721" s="1" t="s">
        <v>19</v>
      </c>
      <c r="E16721" s="3" t="str">
        <f>HYPERLINK("https://fyndiq.se/produkt/bda2ad33e92f4cc9/", "2-Pack MOTOROLA MOTO G54 Skärmskydd - Härdat Glas 9H - Super kvalitet 3D")</f>
        <v>2-Pack MOTOROLA MOTO G54 Skärmskydd - Härdat Glas 9H - Super kvalitet 3D</v>
      </c>
      <c r="F16721" s="1" t="s">
        <v>258</v>
      </c>
      <c r="G16721" s="1" t="s">
        <v>259</v>
      </c>
      <c r="H16721" s="1" t="s">
        <v>260</v>
      </c>
      <c r="I16721" s="1" t="s">
        <v>16</v>
      </c>
      <c r="J16721" s="1" t="s">
        <v>23</v>
      </c>
      <c r="K16721" s="1" t="s">
        <v>16</v>
      </c>
      <c r="L16721" s="1" t="s">
        <v>16</v>
      </c>
      <c r="M16721" s="1" t="s">
        <v>16</v>
      </c>
      <c r="N16721" s="1" t="s">
        <v>16</v>
      </c>
      <c r="O16721" s="1">
        <v>63.2</v>
      </c>
      <c r="P16721" s="1">
        <v>1.0</v>
      </c>
    </row>
    <row r="16722">
      <c r="A16722" s="1" t="s">
        <v>29</v>
      </c>
      <c r="B16722" s="1" t="s">
        <v>19715</v>
      </c>
      <c r="C16722" s="2" t="s">
        <v>19698</v>
      </c>
      <c r="D16722" s="1" t="s">
        <v>19</v>
      </c>
      <c r="E1672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722" s="1" t="s">
        <v>760</v>
      </c>
      <c r="G16722" s="1" t="s">
        <v>761</v>
      </c>
      <c r="H16722" s="1" t="s">
        <v>762</v>
      </c>
      <c r="I16722" s="1" t="s">
        <v>16</v>
      </c>
      <c r="J16722" s="1" t="s">
        <v>23</v>
      </c>
      <c r="K16722" s="1" t="s">
        <v>16</v>
      </c>
      <c r="L16722" s="1" t="s">
        <v>16</v>
      </c>
      <c r="M16722" s="1" t="s">
        <v>16</v>
      </c>
      <c r="N16722" s="1" t="s">
        <v>16</v>
      </c>
      <c r="O16722" s="1">
        <v>63.2</v>
      </c>
      <c r="P16722" s="1">
        <v>1.0</v>
      </c>
    </row>
    <row r="16723">
      <c r="A16723" s="1" t="s">
        <v>29</v>
      </c>
      <c r="B16723" s="1" t="s">
        <v>19716</v>
      </c>
      <c r="C16723" s="2" t="s">
        <v>19698</v>
      </c>
      <c r="D16723" s="1" t="s">
        <v>19</v>
      </c>
      <c r="E16723" s="3" t="str">
        <f t="shared" ref="E16723:E16724" si="885">HYPERLINK("https://fyndiq.se/produkt/2477583187264ece/", "2-Pack Samsung S20 - 9H Härdat Glass - Top Kvalitet")</f>
        <v>2-Pack Samsung S20 - 9H Härdat Glass - Top Kvalitet</v>
      </c>
      <c r="F16723" s="1" t="s">
        <v>124</v>
      </c>
      <c r="G16723" s="1" t="s">
        <v>125</v>
      </c>
      <c r="H16723" s="1" t="s">
        <v>126</v>
      </c>
      <c r="I16723" s="1" t="s">
        <v>16</v>
      </c>
      <c r="J16723" s="1" t="s">
        <v>23</v>
      </c>
      <c r="K16723" s="1" t="s">
        <v>16</v>
      </c>
      <c r="L16723" s="1" t="s">
        <v>16</v>
      </c>
      <c r="M16723" s="1" t="s">
        <v>16</v>
      </c>
      <c r="N16723" s="1" t="s">
        <v>16</v>
      </c>
      <c r="O16723" s="1">
        <v>71.2</v>
      </c>
      <c r="P16723" s="1">
        <v>1.0</v>
      </c>
    </row>
    <row r="16724">
      <c r="A16724" s="1" t="s">
        <v>29</v>
      </c>
      <c r="B16724" s="1" t="s">
        <v>19717</v>
      </c>
      <c r="C16724" s="2" t="s">
        <v>19698</v>
      </c>
      <c r="D16724" s="1" t="s">
        <v>19</v>
      </c>
      <c r="E16724" s="3" t="str">
        <f t="shared" si="885"/>
        <v>2-Pack Samsung S20 - 9H Härdat Glass - Top Kvalitet</v>
      </c>
      <c r="F16724" s="1" t="s">
        <v>124</v>
      </c>
      <c r="G16724" s="1" t="s">
        <v>125</v>
      </c>
      <c r="H16724" s="1" t="s">
        <v>126</v>
      </c>
      <c r="I16724" s="1" t="s">
        <v>16</v>
      </c>
      <c r="J16724" s="1" t="s">
        <v>23</v>
      </c>
      <c r="K16724" s="1" t="s">
        <v>16</v>
      </c>
      <c r="L16724" s="1" t="s">
        <v>16</v>
      </c>
      <c r="M16724" s="1" t="s">
        <v>16</v>
      </c>
      <c r="N16724" s="1" t="s">
        <v>16</v>
      </c>
      <c r="O16724" s="1">
        <v>71.2</v>
      </c>
      <c r="P16724" s="1">
        <v>1.0</v>
      </c>
    </row>
    <row r="16725">
      <c r="A16725" s="1" t="s">
        <v>29</v>
      </c>
      <c r="B16725" s="1" t="s">
        <v>19718</v>
      </c>
      <c r="C16725" s="2" t="s">
        <v>19698</v>
      </c>
      <c r="D16725" s="1" t="s">
        <v>19</v>
      </c>
      <c r="E16725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725" s="1" t="s">
        <v>709</v>
      </c>
      <c r="G16725" s="1" t="s">
        <v>710</v>
      </c>
      <c r="H16725" s="1" t="s">
        <v>711</v>
      </c>
      <c r="I16725" s="1" t="s">
        <v>16</v>
      </c>
      <c r="J16725" s="1" t="s">
        <v>23</v>
      </c>
      <c r="K16725" s="1" t="s">
        <v>16</v>
      </c>
      <c r="L16725" s="1" t="s">
        <v>16</v>
      </c>
      <c r="M16725" s="1" t="s">
        <v>16</v>
      </c>
      <c r="N16725" s="1" t="s">
        <v>16</v>
      </c>
      <c r="O16725" s="1">
        <v>63.2</v>
      </c>
      <c r="P16725" s="1">
        <v>1.0</v>
      </c>
    </row>
    <row r="16726">
      <c r="A16726" s="1" t="s">
        <v>29</v>
      </c>
      <c r="B16726" s="1" t="s">
        <v>19719</v>
      </c>
      <c r="C16726" s="2" t="s">
        <v>19698</v>
      </c>
      <c r="D16726" s="1" t="s">
        <v>19</v>
      </c>
      <c r="E16726" s="3" t="str">
        <f>HYPERLINK("https://fyndiq.se/produkt/22a54b0ee48b4b60/", "iphone X / XS / 11 Pro 3D härdat glas 9H")</f>
        <v>iphone X / XS / 11 Pro 3D härdat glas 9H</v>
      </c>
      <c r="F16726" s="1" t="s">
        <v>19720</v>
      </c>
      <c r="G16726" s="1" t="s">
        <v>19721</v>
      </c>
      <c r="H16726" s="1" t="s">
        <v>19722</v>
      </c>
      <c r="I16726" s="1" t="s">
        <v>16</v>
      </c>
      <c r="J16726" s="1" t="s">
        <v>23</v>
      </c>
      <c r="K16726" s="1" t="s">
        <v>16</v>
      </c>
      <c r="L16726" s="1" t="s">
        <v>16</v>
      </c>
      <c r="M16726" s="1" t="s">
        <v>16</v>
      </c>
      <c r="N16726" s="1" t="s">
        <v>16</v>
      </c>
      <c r="O16726" s="1">
        <v>39.2</v>
      </c>
      <c r="P16726" s="1">
        <v>1.0</v>
      </c>
    </row>
    <row r="16727">
      <c r="A16727" s="1" t="s">
        <v>29</v>
      </c>
      <c r="B16727" s="1" t="s">
        <v>19723</v>
      </c>
      <c r="C16727" s="2" t="s">
        <v>19698</v>
      </c>
      <c r="D16727" s="1" t="s">
        <v>19</v>
      </c>
      <c r="E16727" s="3" t="str">
        <f>HYPERLINK("https://fyndiq.se/produkt/2030c5450cfb4338/", "2 Pack Huawei P30 Pro - Härdat glas 9H – 3D Super kvalitet")</f>
        <v>2 Pack Huawei P30 Pro - Härdat glas 9H – 3D Super kvalitet</v>
      </c>
      <c r="F16727" s="1" t="s">
        <v>1091</v>
      </c>
      <c r="G16727" s="1" t="s">
        <v>1092</v>
      </c>
      <c r="H16727" s="1" t="s">
        <v>1093</v>
      </c>
      <c r="I16727" s="1" t="s">
        <v>16</v>
      </c>
      <c r="J16727" s="1" t="s">
        <v>23</v>
      </c>
      <c r="K16727" s="1" t="s">
        <v>16</v>
      </c>
      <c r="L16727" s="1" t="s">
        <v>16</v>
      </c>
      <c r="M16727" s="1" t="s">
        <v>16</v>
      </c>
      <c r="N16727" s="1" t="s">
        <v>16</v>
      </c>
      <c r="O16727" s="1">
        <v>71.2</v>
      </c>
      <c r="P16727" s="1">
        <v>1.0</v>
      </c>
    </row>
    <row r="16728">
      <c r="A16728" s="1" t="s">
        <v>29</v>
      </c>
      <c r="B16728" s="1" t="s">
        <v>19724</v>
      </c>
      <c r="C16728" s="2" t="s">
        <v>19698</v>
      </c>
      <c r="D16728" s="1" t="s">
        <v>19</v>
      </c>
      <c r="E16728" s="3" t="str">
        <f>HYPERLINK("https://fyndiq.se/produkt/8b67d8d5f34d4bfa/", "2-Pack Samsung S20 Plus - 9H Härdat Glass - Top Kvalitet 3D")</f>
        <v>2-Pack Samsung S20 Plus - 9H Härdat Glass - Top Kvalitet 3D</v>
      </c>
      <c r="F16728" s="1" t="s">
        <v>5642</v>
      </c>
      <c r="G16728" s="1" t="s">
        <v>5643</v>
      </c>
      <c r="H16728" s="1" t="s">
        <v>5644</v>
      </c>
      <c r="I16728" s="1" t="s">
        <v>16</v>
      </c>
      <c r="J16728" s="1" t="s">
        <v>23</v>
      </c>
      <c r="K16728" s="1" t="s">
        <v>16</v>
      </c>
      <c r="L16728" s="1" t="s">
        <v>16</v>
      </c>
      <c r="M16728" s="1" t="s">
        <v>16</v>
      </c>
      <c r="N16728" s="1" t="s">
        <v>16</v>
      </c>
      <c r="O16728" s="1">
        <v>63.2</v>
      </c>
      <c r="P16728" s="1">
        <v>1.0</v>
      </c>
    </row>
    <row r="16729">
      <c r="A16729" s="1" t="s">
        <v>29</v>
      </c>
      <c r="B16729" s="1" t="s">
        <v>19725</v>
      </c>
      <c r="C16729" s="2" t="s">
        <v>19698</v>
      </c>
      <c r="D16729" s="1" t="s">
        <v>19</v>
      </c>
      <c r="E16729" s="3" t="str">
        <f>HYPERLINK("https://fyndiq.se/produkt/8a94b47e940d4cfe/", "2 Pack Xiaomi 12 PRO - Härdat glas 9H-Super kvalitet 3D")</f>
        <v>2 Pack Xiaomi 12 PRO - Härdat glas 9H-Super kvalitet 3D</v>
      </c>
      <c r="F16729" s="1" t="s">
        <v>214</v>
      </c>
      <c r="G16729" s="1" t="s">
        <v>215</v>
      </c>
      <c r="H16729" s="1" t="s">
        <v>216</v>
      </c>
      <c r="I16729" s="1" t="s">
        <v>16</v>
      </c>
      <c r="J16729" s="1" t="s">
        <v>23</v>
      </c>
      <c r="K16729" s="1" t="s">
        <v>16</v>
      </c>
      <c r="L16729" s="1" t="s">
        <v>16</v>
      </c>
      <c r="M16729" s="1" t="s">
        <v>16</v>
      </c>
      <c r="N16729" s="1" t="s">
        <v>16</v>
      </c>
      <c r="O16729" s="1">
        <v>63.2</v>
      </c>
      <c r="P16729" s="1">
        <v>1.0</v>
      </c>
    </row>
    <row r="16730">
      <c r="A16730" s="1" t="s">
        <v>29</v>
      </c>
      <c r="B16730" s="1" t="s">
        <v>19726</v>
      </c>
      <c r="C16730" s="2" t="s">
        <v>19698</v>
      </c>
      <c r="D16730" s="1" t="s">
        <v>19</v>
      </c>
      <c r="E16730" s="3" t="str">
        <f>HYPERLINK("https://fyndiq.se/produkt/a511a8922e36455c/", "2 Pack Samsung S8 - Härdat glas 9H–Super kvalitet 3D Skärmskydd")</f>
        <v>2 Pack Samsung S8 - Härdat glas 9H–Super kvalitet 3D Skärmskydd</v>
      </c>
      <c r="F16730" s="1" t="s">
        <v>1083</v>
      </c>
      <c r="G16730" s="1" t="s">
        <v>1084</v>
      </c>
      <c r="H16730" s="1" t="s">
        <v>1085</v>
      </c>
      <c r="I16730" s="1" t="s">
        <v>16</v>
      </c>
      <c r="J16730" s="1" t="s">
        <v>23</v>
      </c>
      <c r="K16730" s="1" t="s">
        <v>16</v>
      </c>
      <c r="L16730" s="1" t="s">
        <v>16</v>
      </c>
      <c r="M16730" s="1" t="s">
        <v>16</v>
      </c>
      <c r="N16730" s="1" t="s">
        <v>16</v>
      </c>
      <c r="O16730" s="1">
        <v>63.2</v>
      </c>
      <c r="P16730" s="1">
        <v>1.0</v>
      </c>
    </row>
    <row r="16731">
      <c r="A16731" s="1" t="s">
        <v>29</v>
      </c>
      <c r="B16731" s="1" t="s">
        <v>19727</v>
      </c>
      <c r="C16731" s="2" t="s">
        <v>19698</v>
      </c>
      <c r="D16731" s="1" t="s">
        <v>19</v>
      </c>
      <c r="E16731" s="3" t="str">
        <f>HYPERLINK("https://fyndiq.se/produkt/dfe28e565d2e4c8d/", "2 Pack Samsung S21 FE - 9H Härdat Glass - Super Kvalitet 3D")</f>
        <v>2 Pack Samsung S21 FE - 9H Härdat Glass - Super Kvalitet 3D</v>
      </c>
      <c r="F16731" s="1" t="s">
        <v>276</v>
      </c>
      <c r="G16731" s="1" t="s">
        <v>277</v>
      </c>
      <c r="H16731" s="1" t="s">
        <v>278</v>
      </c>
      <c r="I16731" s="1" t="s">
        <v>16</v>
      </c>
      <c r="J16731" s="1" t="s">
        <v>23</v>
      </c>
      <c r="K16731" s="1" t="s">
        <v>16</v>
      </c>
      <c r="L16731" s="1" t="s">
        <v>16</v>
      </c>
      <c r="M16731" s="1" t="s">
        <v>16</v>
      </c>
      <c r="N16731" s="1" t="s">
        <v>16</v>
      </c>
      <c r="O16731" s="1">
        <v>63.2</v>
      </c>
      <c r="P16731" s="1">
        <v>1.0</v>
      </c>
    </row>
    <row r="16732">
      <c r="A16732" s="1" t="s">
        <v>29</v>
      </c>
      <c r="B16732" s="1" t="s">
        <v>19728</v>
      </c>
      <c r="C16732" s="2" t="s">
        <v>19698</v>
      </c>
      <c r="D16732" s="1" t="s">
        <v>19</v>
      </c>
      <c r="E16732" s="3" t="str">
        <f t="shared" ref="E16732:E16733" si="886">HYPERLINK("https://fyndiq.se/produkt/1e8f6bb5ed7344de/", "2-Pack Samsung Galaxy s10 Plus - Härdat glas 9H - Super kvalitet")</f>
        <v>2-Pack Samsung Galaxy s10 Plus - Härdat glas 9H - Super kvalitet</v>
      </c>
      <c r="F16732" s="1" t="s">
        <v>1508</v>
      </c>
      <c r="G16732" s="1" t="s">
        <v>1509</v>
      </c>
      <c r="H16732" s="1" t="s">
        <v>1510</v>
      </c>
      <c r="I16732" s="1" t="s">
        <v>16</v>
      </c>
      <c r="J16732" s="1" t="s">
        <v>23</v>
      </c>
      <c r="K16732" s="1" t="s">
        <v>16</v>
      </c>
      <c r="L16732" s="1" t="s">
        <v>16</v>
      </c>
      <c r="M16732" s="1" t="s">
        <v>16</v>
      </c>
      <c r="N16732" s="1" t="s">
        <v>16</v>
      </c>
      <c r="O16732" s="1">
        <v>63.2</v>
      </c>
      <c r="P16732" s="1">
        <v>1.0</v>
      </c>
    </row>
    <row r="16733">
      <c r="A16733" s="1" t="s">
        <v>29</v>
      </c>
      <c r="B16733" s="1" t="s">
        <v>19729</v>
      </c>
      <c r="C16733" s="2" t="s">
        <v>19698</v>
      </c>
      <c r="D16733" s="1" t="s">
        <v>19</v>
      </c>
      <c r="E16733" s="3" t="str">
        <f t="shared" si="886"/>
        <v>2-Pack Samsung Galaxy s10 Plus - Härdat glas 9H - Super kvalitet</v>
      </c>
      <c r="F16733" s="1" t="s">
        <v>1508</v>
      </c>
      <c r="G16733" s="1" t="s">
        <v>1509</v>
      </c>
      <c r="H16733" s="1" t="s">
        <v>1510</v>
      </c>
      <c r="I16733" s="1" t="s">
        <v>16</v>
      </c>
      <c r="J16733" s="1" t="s">
        <v>23</v>
      </c>
      <c r="K16733" s="1" t="s">
        <v>16</v>
      </c>
      <c r="L16733" s="1" t="s">
        <v>16</v>
      </c>
      <c r="M16733" s="1" t="s">
        <v>16</v>
      </c>
      <c r="N16733" s="1" t="s">
        <v>16</v>
      </c>
      <c r="O16733" s="1">
        <v>63.2</v>
      </c>
      <c r="P16733" s="1">
        <v>1.0</v>
      </c>
    </row>
    <row r="16734">
      <c r="A16734" s="1" t="s">
        <v>29</v>
      </c>
      <c r="B16734" s="1" t="s">
        <v>19730</v>
      </c>
      <c r="C16734" s="2" t="s">
        <v>19698</v>
      </c>
      <c r="D16734" s="1" t="s">
        <v>19</v>
      </c>
      <c r="E16734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6734" s="1" t="s">
        <v>2445</v>
      </c>
      <c r="G16734" s="1" t="s">
        <v>2446</v>
      </c>
      <c r="H16734" s="1" t="s">
        <v>2447</v>
      </c>
      <c r="I16734" s="1" t="s">
        <v>16</v>
      </c>
      <c r="J16734" s="1" t="s">
        <v>23</v>
      </c>
      <c r="K16734" s="1" t="s">
        <v>16</v>
      </c>
      <c r="L16734" s="1" t="s">
        <v>16</v>
      </c>
      <c r="M16734" s="1" t="s">
        <v>16</v>
      </c>
      <c r="N16734" s="1" t="s">
        <v>16</v>
      </c>
      <c r="O16734" s="1">
        <v>79.2</v>
      </c>
      <c r="P16734" s="1">
        <v>1.0</v>
      </c>
    </row>
    <row r="16735">
      <c r="A16735" s="1" t="s">
        <v>29</v>
      </c>
      <c r="B16735" s="1" t="s">
        <v>19731</v>
      </c>
      <c r="C16735" s="2" t="s">
        <v>19698</v>
      </c>
      <c r="D16735" s="1" t="s">
        <v>19</v>
      </c>
      <c r="E16735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6735" s="1" t="s">
        <v>3720</v>
      </c>
      <c r="G16735" s="1" t="s">
        <v>3721</v>
      </c>
      <c r="H16735" s="1" t="s">
        <v>3722</v>
      </c>
      <c r="I16735" s="1" t="s">
        <v>16</v>
      </c>
      <c r="J16735" s="1" t="s">
        <v>23</v>
      </c>
      <c r="K16735" s="1" t="s">
        <v>16</v>
      </c>
      <c r="L16735" s="1" t="s">
        <v>16</v>
      </c>
      <c r="M16735" s="1" t="s">
        <v>16</v>
      </c>
      <c r="N16735" s="1" t="s">
        <v>16</v>
      </c>
      <c r="O16735" s="1">
        <v>87.2</v>
      </c>
      <c r="P16735" s="1">
        <v>1.0</v>
      </c>
    </row>
    <row r="16736">
      <c r="A16736" s="1" t="s">
        <v>29</v>
      </c>
      <c r="B16736" s="1" t="s">
        <v>19732</v>
      </c>
      <c r="C16736" s="2" t="s">
        <v>19698</v>
      </c>
      <c r="D16736" s="1" t="s">
        <v>19</v>
      </c>
      <c r="E16736" s="3" t="str">
        <f>HYPERLINK("https://fyndiq.se/produkt/dbc0e8e6714e4a19/", "2-Pack Xiaomi Mi 11 Skärmskydd &amp; 1-Pack linsskydd - Härdat Glas 9H - Super kvalitet 3D")</f>
        <v>2-Pack Xiaomi Mi 11 Skärmskydd &amp; 1-Pack linsskydd - Härdat Glas 9H - Super kvalitet 3D</v>
      </c>
      <c r="F16736" s="1" t="s">
        <v>7159</v>
      </c>
      <c r="G16736" s="1" t="s">
        <v>7160</v>
      </c>
      <c r="H16736" s="1" t="s">
        <v>7161</v>
      </c>
      <c r="I16736" s="1" t="s">
        <v>16</v>
      </c>
      <c r="J16736" s="1" t="s">
        <v>23</v>
      </c>
      <c r="K16736" s="1" t="s">
        <v>16</v>
      </c>
      <c r="L16736" s="1" t="s">
        <v>16</v>
      </c>
      <c r="M16736" s="1" t="s">
        <v>16</v>
      </c>
      <c r="N16736" s="1" t="s">
        <v>16</v>
      </c>
      <c r="O16736" s="1">
        <v>71.2</v>
      </c>
      <c r="P16736" s="1">
        <v>1.0</v>
      </c>
    </row>
    <row r="16737">
      <c r="A16737" s="1" t="s">
        <v>29</v>
      </c>
      <c r="B16737" s="1" t="s">
        <v>19733</v>
      </c>
      <c r="C16737" s="2" t="s">
        <v>19698</v>
      </c>
      <c r="D16737" s="1" t="s">
        <v>19</v>
      </c>
      <c r="E16737" s="3" t="str">
        <f t="shared" ref="E16737:E16739" si="887">HYPERLINK("https://fyndiq.se/produkt/f7b16236096d401a/", "2-Pack Google Pixel 7A - Härdat glas 9H - Super kvalitet 3D Skärmskydd")</f>
        <v>2-Pack Google Pixel 7A - Härdat glas 9H - Super kvalitet 3D Skärmskydd</v>
      </c>
      <c r="F16737" s="1" t="s">
        <v>852</v>
      </c>
      <c r="G16737" s="1" t="s">
        <v>853</v>
      </c>
      <c r="H16737" s="1" t="s">
        <v>854</v>
      </c>
      <c r="I16737" s="1" t="s">
        <v>16</v>
      </c>
      <c r="J16737" s="1" t="s">
        <v>23</v>
      </c>
      <c r="K16737" s="1" t="s">
        <v>16</v>
      </c>
      <c r="L16737" s="1" t="s">
        <v>16</v>
      </c>
      <c r="M16737" s="1" t="s">
        <v>16</v>
      </c>
      <c r="N16737" s="1" t="s">
        <v>16</v>
      </c>
      <c r="O16737" s="1">
        <v>63.2</v>
      </c>
      <c r="P16737" s="1">
        <v>1.0</v>
      </c>
    </row>
    <row r="16738">
      <c r="A16738" s="1" t="s">
        <v>29</v>
      </c>
      <c r="B16738" s="1" t="s">
        <v>19734</v>
      </c>
      <c r="C16738" s="2" t="s">
        <v>19698</v>
      </c>
      <c r="D16738" s="1" t="s">
        <v>19</v>
      </c>
      <c r="E16738" s="3" t="str">
        <f t="shared" si="887"/>
        <v>2-Pack Google Pixel 7A - Härdat glas 9H - Super kvalitet 3D Skärmskydd</v>
      </c>
      <c r="F16738" s="1" t="s">
        <v>852</v>
      </c>
      <c r="G16738" s="1" t="s">
        <v>853</v>
      </c>
      <c r="H16738" s="1" t="s">
        <v>854</v>
      </c>
      <c r="I16738" s="1" t="s">
        <v>16</v>
      </c>
      <c r="J16738" s="1" t="s">
        <v>23</v>
      </c>
      <c r="K16738" s="1" t="s">
        <v>16</v>
      </c>
      <c r="L16738" s="1" t="s">
        <v>16</v>
      </c>
      <c r="M16738" s="1" t="s">
        <v>16</v>
      </c>
      <c r="N16738" s="1" t="s">
        <v>16</v>
      </c>
      <c r="O16738" s="1">
        <v>63.2</v>
      </c>
      <c r="P16738" s="1">
        <v>1.0</v>
      </c>
    </row>
    <row r="16739">
      <c r="A16739" s="1" t="s">
        <v>29</v>
      </c>
      <c r="B16739" s="1" t="s">
        <v>19735</v>
      </c>
      <c r="C16739" s="2" t="s">
        <v>19698</v>
      </c>
      <c r="D16739" s="1" t="s">
        <v>19</v>
      </c>
      <c r="E16739" s="3" t="str">
        <f t="shared" si="887"/>
        <v>2-Pack Google Pixel 7A - Härdat glas 9H - Super kvalitet 3D Skärmskydd</v>
      </c>
      <c r="F16739" s="1" t="s">
        <v>852</v>
      </c>
      <c r="G16739" s="1" t="s">
        <v>853</v>
      </c>
      <c r="H16739" s="1" t="s">
        <v>854</v>
      </c>
      <c r="I16739" s="1" t="s">
        <v>16</v>
      </c>
      <c r="J16739" s="1" t="s">
        <v>23</v>
      </c>
      <c r="K16739" s="1" t="s">
        <v>16</v>
      </c>
      <c r="L16739" s="1" t="s">
        <v>16</v>
      </c>
      <c r="M16739" s="1" t="s">
        <v>16</v>
      </c>
      <c r="N16739" s="1" t="s">
        <v>16</v>
      </c>
      <c r="O16739" s="1">
        <v>63.2</v>
      </c>
      <c r="P16739" s="1">
        <v>1.0</v>
      </c>
    </row>
    <row r="16740">
      <c r="A16740" s="1" t="s">
        <v>29</v>
      </c>
      <c r="B16740" s="1" t="s">
        <v>19736</v>
      </c>
      <c r="C16740" s="2" t="s">
        <v>19698</v>
      </c>
      <c r="D16740" s="1" t="s">
        <v>19</v>
      </c>
      <c r="E16740" s="3" t="str">
        <f>HYPERLINK("https://fyndiq.se/produkt/7bfe4070453c4ad0/", "2 Pack Samsung Galaxy Note 8 - Härdat glas 9H -Super kvalitet 3D")</f>
        <v>2 Pack Samsung Galaxy Note 8 - Härdat glas 9H -Super kvalitet 3D</v>
      </c>
      <c r="F16740" s="1" t="s">
        <v>3131</v>
      </c>
      <c r="G16740" s="1" t="s">
        <v>3132</v>
      </c>
      <c r="H16740" s="1" t="s">
        <v>3133</v>
      </c>
      <c r="I16740" s="1" t="s">
        <v>16</v>
      </c>
      <c r="J16740" s="1" t="s">
        <v>23</v>
      </c>
      <c r="K16740" s="1" t="s">
        <v>16</v>
      </c>
      <c r="L16740" s="1" t="s">
        <v>16</v>
      </c>
      <c r="M16740" s="1" t="s">
        <v>16</v>
      </c>
      <c r="N16740" s="1" t="s">
        <v>16</v>
      </c>
      <c r="O16740" s="1">
        <v>63.2</v>
      </c>
      <c r="P16740" s="1">
        <v>1.0</v>
      </c>
    </row>
    <row r="16741">
      <c r="A16741" s="1" t="s">
        <v>29</v>
      </c>
      <c r="B16741" s="1" t="s">
        <v>19737</v>
      </c>
      <c r="C16741" s="2" t="s">
        <v>19698</v>
      </c>
      <c r="D16741" s="1" t="s">
        <v>19</v>
      </c>
      <c r="E16741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6741" s="1" t="s">
        <v>516</v>
      </c>
      <c r="G16741" s="1" t="s">
        <v>517</v>
      </c>
      <c r="H16741" s="1" t="s">
        <v>518</v>
      </c>
      <c r="I16741" s="1" t="s">
        <v>16</v>
      </c>
      <c r="J16741" s="1" t="s">
        <v>23</v>
      </c>
      <c r="K16741" s="1" t="s">
        <v>16</v>
      </c>
      <c r="L16741" s="1" t="s">
        <v>16</v>
      </c>
      <c r="M16741" s="1" t="s">
        <v>16</v>
      </c>
      <c r="N16741" s="1" t="s">
        <v>16</v>
      </c>
      <c r="O16741" s="1">
        <v>71.2</v>
      </c>
      <c r="P16741" s="1">
        <v>1.0</v>
      </c>
    </row>
    <row r="16742">
      <c r="A16742" s="1" t="s">
        <v>29</v>
      </c>
      <c r="B16742" s="1" t="s">
        <v>19738</v>
      </c>
      <c r="C16742" s="2" t="s">
        <v>19698</v>
      </c>
      <c r="D16742" s="1" t="s">
        <v>19</v>
      </c>
      <c r="E1674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6742" s="1" t="s">
        <v>665</v>
      </c>
      <c r="G16742" s="1" t="s">
        <v>666</v>
      </c>
      <c r="H16742" s="1" t="s">
        <v>667</v>
      </c>
      <c r="I16742" s="1" t="s">
        <v>16</v>
      </c>
      <c r="J16742" s="1" t="s">
        <v>23</v>
      </c>
      <c r="K16742" s="1" t="s">
        <v>16</v>
      </c>
      <c r="L16742" s="1" t="s">
        <v>16</v>
      </c>
      <c r="M16742" s="1" t="s">
        <v>16</v>
      </c>
      <c r="N16742" s="1" t="s">
        <v>16</v>
      </c>
      <c r="O16742" s="1">
        <v>63.2</v>
      </c>
      <c r="P16742" s="1">
        <v>1.0</v>
      </c>
    </row>
    <row r="16743">
      <c r="A16743" s="1" t="s">
        <v>29</v>
      </c>
      <c r="B16743" s="1" t="s">
        <v>19739</v>
      </c>
      <c r="C16743" s="2" t="s">
        <v>19698</v>
      </c>
      <c r="D16743" s="1" t="s">
        <v>19</v>
      </c>
      <c r="E16743" s="3" t="str">
        <f>HYPERLINK("https://fyndiq.se/produkt/1701efef4a084389/", "2-Pack Samsung Note 20 Ultra 5G Skärmskydd &amp; 2-Pack linsskydd - 9H GLAS")</f>
        <v>2-Pack Samsung Note 20 Ultra 5G Skärmskydd &amp; 2-Pack linsskydd - 9H GLAS</v>
      </c>
      <c r="F16743" s="1" t="s">
        <v>5843</v>
      </c>
      <c r="G16743" s="1" t="s">
        <v>5844</v>
      </c>
      <c r="H16743" s="1" t="s">
        <v>5845</v>
      </c>
      <c r="I16743" s="1" t="s">
        <v>16</v>
      </c>
      <c r="J16743" s="1" t="s">
        <v>23</v>
      </c>
      <c r="K16743" s="1" t="s">
        <v>16</v>
      </c>
      <c r="L16743" s="1" t="s">
        <v>16</v>
      </c>
      <c r="M16743" s="1" t="s">
        <v>16</v>
      </c>
      <c r="N16743" s="1" t="s">
        <v>16</v>
      </c>
      <c r="O16743" s="1">
        <v>79.2</v>
      </c>
      <c r="P16743" s="1">
        <v>1.0</v>
      </c>
    </row>
    <row r="16744">
      <c r="A16744" s="1" t="s">
        <v>29</v>
      </c>
      <c r="B16744" s="1" t="s">
        <v>19740</v>
      </c>
      <c r="C16744" s="2" t="s">
        <v>19698</v>
      </c>
      <c r="D16744" s="1" t="s">
        <v>19</v>
      </c>
      <c r="E16744" s="3" t="str">
        <f>HYPERLINK("https://fyndiq.se/produkt/469d6bf195dc484a/", "2-Pack Privacy SAMSUNG S20 FE 4G Skärmskydd &amp; 1-Pack linsskydd - Härdat Glas 9H - Super kvalitet 3D")</f>
        <v>2-Pack Privacy SAMSUNG S20 FE 4G Skärmskydd &amp; 1-Pack linsskydd - Härdat Glas 9H - Super kvalitet 3D</v>
      </c>
      <c r="F16744" s="1" t="s">
        <v>17683</v>
      </c>
      <c r="G16744" s="1" t="s">
        <v>17684</v>
      </c>
      <c r="H16744" s="1" t="s">
        <v>17685</v>
      </c>
      <c r="I16744" s="1" t="s">
        <v>16</v>
      </c>
      <c r="J16744" s="1" t="s">
        <v>23</v>
      </c>
      <c r="K16744" s="1" t="s">
        <v>16</v>
      </c>
      <c r="L16744" s="1" t="s">
        <v>16</v>
      </c>
      <c r="M16744" s="1" t="s">
        <v>16</v>
      </c>
      <c r="N16744" s="1" t="s">
        <v>16</v>
      </c>
      <c r="O16744" s="1">
        <v>87.2</v>
      </c>
      <c r="P16744" s="1">
        <v>1.0</v>
      </c>
    </row>
    <row r="16745">
      <c r="A16745" s="1" t="s">
        <v>29</v>
      </c>
      <c r="B16745" s="1" t="s">
        <v>19741</v>
      </c>
      <c r="C16745" s="2" t="s">
        <v>19698</v>
      </c>
      <c r="D16745" s="1" t="s">
        <v>19</v>
      </c>
      <c r="E16745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6745" s="1" t="s">
        <v>464</v>
      </c>
      <c r="G16745" s="1" t="s">
        <v>465</v>
      </c>
      <c r="H16745" s="1" t="s">
        <v>466</v>
      </c>
      <c r="I16745" s="1" t="s">
        <v>16</v>
      </c>
      <c r="J16745" s="1" t="s">
        <v>23</v>
      </c>
      <c r="K16745" s="1" t="s">
        <v>16</v>
      </c>
      <c r="L16745" s="1" t="s">
        <v>16</v>
      </c>
      <c r="M16745" s="1" t="s">
        <v>16</v>
      </c>
      <c r="N16745" s="1" t="s">
        <v>16</v>
      </c>
      <c r="O16745" s="1">
        <v>79.2</v>
      </c>
      <c r="P16745" s="1">
        <v>1.0</v>
      </c>
    </row>
    <row r="16746">
      <c r="A16746" s="1" t="s">
        <v>29</v>
      </c>
      <c r="B16746" s="1" t="s">
        <v>19742</v>
      </c>
      <c r="C16746" s="2" t="s">
        <v>19698</v>
      </c>
      <c r="D16746" s="1" t="s">
        <v>19</v>
      </c>
      <c r="E16746" s="3" t="str">
        <f>HYPERLINK("https://fyndiq.se/produkt/d080c42e321845d3/", "2 Pack Motorola EDGE 30 Pro - Härdat Glas 9H - Super kvalitet 3D")</f>
        <v>2 Pack Motorola EDGE 30 Pro - Härdat Glas 9H - Super kvalitet 3D</v>
      </c>
      <c r="F16746" s="1" t="s">
        <v>952</v>
      </c>
      <c r="G16746" s="1" t="s">
        <v>953</v>
      </c>
      <c r="H16746" s="1" t="s">
        <v>954</v>
      </c>
      <c r="I16746" s="1" t="s">
        <v>16</v>
      </c>
      <c r="J16746" s="1" t="s">
        <v>23</v>
      </c>
      <c r="K16746" s="1" t="s">
        <v>16</v>
      </c>
      <c r="L16746" s="1" t="s">
        <v>16</v>
      </c>
      <c r="M16746" s="1" t="s">
        <v>16</v>
      </c>
      <c r="N16746" s="1" t="s">
        <v>16</v>
      </c>
      <c r="O16746" s="1">
        <v>63.2</v>
      </c>
      <c r="P16746" s="1">
        <v>1.0</v>
      </c>
    </row>
    <row r="16747">
      <c r="A16747" s="1" t="s">
        <v>29</v>
      </c>
      <c r="B16747" s="1" t="s">
        <v>19743</v>
      </c>
      <c r="C16747" s="2" t="s">
        <v>19698</v>
      </c>
      <c r="D16747" s="1" t="s">
        <v>19</v>
      </c>
      <c r="E16747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6747" s="1" t="s">
        <v>464</v>
      </c>
      <c r="G16747" s="1" t="s">
        <v>465</v>
      </c>
      <c r="H16747" s="1" t="s">
        <v>466</v>
      </c>
      <c r="I16747" s="1" t="s">
        <v>16</v>
      </c>
      <c r="J16747" s="1" t="s">
        <v>23</v>
      </c>
      <c r="K16747" s="1" t="s">
        <v>16</v>
      </c>
      <c r="L16747" s="1" t="s">
        <v>16</v>
      </c>
      <c r="M16747" s="1" t="s">
        <v>16</v>
      </c>
      <c r="N16747" s="1" t="s">
        <v>16</v>
      </c>
      <c r="O16747" s="1">
        <v>79.2</v>
      </c>
      <c r="P16747" s="1">
        <v>1.0</v>
      </c>
    </row>
    <row r="16748">
      <c r="A16748" s="1" t="s">
        <v>29</v>
      </c>
      <c r="B16748" s="1" t="s">
        <v>19744</v>
      </c>
      <c r="C16748" s="2" t="s">
        <v>19698</v>
      </c>
      <c r="D16748" s="1" t="s">
        <v>19</v>
      </c>
      <c r="E1674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6748" s="1" t="s">
        <v>614</v>
      </c>
      <c r="G16748" s="1" t="s">
        <v>615</v>
      </c>
      <c r="H16748" s="1" t="s">
        <v>616</v>
      </c>
      <c r="I16748" s="1" t="s">
        <v>16</v>
      </c>
      <c r="J16748" s="1" t="s">
        <v>23</v>
      </c>
      <c r="K16748" s="1" t="s">
        <v>16</v>
      </c>
      <c r="L16748" s="1" t="s">
        <v>16</v>
      </c>
      <c r="M16748" s="1" t="s">
        <v>16</v>
      </c>
      <c r="N16748" s="1" t="s">
        <v>16</v>
      </c>
      <c r="O16748" s="1">
        <v>79.2</v>
      </c>
      <c r="P16748" s="1">
        <v>1.0</v>
      </c>
    </row>
    <row r="16749">
      <c r="A16749" s="1" t="s">
        <v>29</v>
      </c>
      <c r="B16749" s="1" t="s">
        <v>19745</v>
      </c>
      <c r="C16749" s="2" t="s">
        <v>19698</v>
      </c>
      <c r="D16749" s="1" t="s">
        <v>19</v>
      </c>
      <c r="E16749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6749" s="1" t="s">
        <v>692</v>
      </c>
      <c r="G16749" s="1" t="s">
        <v>693</v>
      </c>
      <c r="H16749" s="1" t="s">
        <v>694</v>
      </c>
      <c r="I16749" s="1" t="s">
        <v>16</v>
      </c>
      <c r="J16749" s="1" t="s">
        <v>23</v>
      </c>
      <c r="K16749" s="1" t="s">
        <v>16</v>
      </c>
      <c r="L16749" s="1" t="s">
        <v>16</v>
      </c>
      <c r="M16749" s="1" t="s">
        <v>16</v>
      </c>
      <c r="N16749" s="1" t="s">
        <v>16</v>
      </c>
      <c r="O16749" s="1">
        <v>47.2</v>
      </c>
      <c r="P16749" s="1">
        <v>1.0</v>
      </c>
    </row>
    <row r="16750">
      <c r="A16750" s="1" t="s">
        <v>29</v>
      </c>
      <c r="B16750" s="1" t="s">
        <v>19746</v>
      </c>
      <c r="C16750" s="2" t="s">
        <v>19698</v>
      </c>
      <c r="D16750" s="1" t="s">
        <v>19</v>
      </c>
      <c r="E16750" s="3" t="str">
        <f>HYPERLINK("https://fyndiq.se/produkt/7b4cb5f9439947b9/", "2-Pack iPhone SE 2020 Svart - Härdat Glas 9H - Super Kvalitet 3D")</f>
        <v>2-Pack iPhone SE 2020 Svart - Härdat Glas 9H - Super Kvalitet 3D</v>
      </c>
      <c r="F16750" s="1" t="s">
        <v>175</v>
      </c>
      <c r="G16750" s="1" t="s">
        <v>176</v>
      </c>
      <c r="H16750" s="1" t="s">
        <v>177</v>
      </c>
      <c r="I16750" s="1" t="s">
        <v>16</v>
      </c>
      <c r="J16750" s="1" t="s">
        <v>23</v>
      </c>
      <c r="K16750" s="1" t="s">
        <v>16</v>
      </c>
      <c r="L16750" s="1" t="s">
        <v>16</v>
      </c>
      <c r="M16750" s="1" t="s">
        <v>16</v>
      </c>
      <c r="N16750" s="1" t="s">
        <v>16</v>
      </c>
      <c r="O16750" s="1">
        <v>47.2</v>
      </c>
      <c r="P16750" s="1">
        <v>2.0</v>
      </c>
    </row>
    <row r="16751">
      <c r="A16751" s="1" t="s">
        <v>29</v>
      </c>
      <c r="B16751" s="1" t="s">
        <v>19747</v>
      </c>
      <c r="C16751" s="2" t="s">
        <v>19698</v>
      </c>
      <c r="D16751" s="1" t="s">
        <v>19</v>
      </c>
      <c r="E16751" s="3" t="str">
        <f>HYPERLINK("https://fyndiq.se/produkt/6260fb6b96c349fe/", "Samsung S9 plus 3D rundat härdat glasfodral")</f>
        <v>Samsung S9 plus 3D rundat härdat glasfodral</v>
      </c>
      <c r="F16751" s="1" t="s">
        <v>1105</v>
      </c>
      <c r="G16751" s="1" t="s">
        <v>1106</v>
      </c>
      <c r="H16751" s="1" t="s">
        <v>1107</v>
      </c>
      <c r="I16751" s="1" t="s">
        <v>16</v>
      </c>
      <c r="J16751" s="1" t="s">
        <v>23</v>
      </c>
      <c r="K16751" s="1" t="s">
        <v>16</v>
      </c>
      <c r="L16751" s="1" t="s">
        <v>16</v>
      </c>
      <c r="M16751" s="1" t="s">
        <v>16</v>
      </c>
      <c r="N16751" s="1" t="s">
        <v>16</v>
      </c>
      <c r="O16751" s="1">
        <v>55.2</v>
      </c>
      <c r="P16751" s="1">
        <v>1.0</v>
      </c>
    </row>
    <row r="16752">
      <c r="A16752" s="1" t="s">
        <v>29</v>
      </c>
      <c r="B16752" s="1" t="s">
        <v>19748</v>
      </c>
      <c r="C16752" s="2" t="s">
        <v>19698</v>
      </c>
      <c r="D16752" s="1" t="s">
        <v>19</v>
      </c>
      <c r="E16752" s="3" t="str">
        <f t="shared" ref="E16752:E16753" si="888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752" s="1" t="s">
        <v>47</v>
      </c>
      <c r="G16752" s="2" t="s">
        <v>48</v>
      </c>
      <c r="H16752" s="1" t="s">
        <v>49</v>
      </c>
      <c r="I16752" s="1" t="s">
        <v>16</v>
      </c>
      <c r="J16752" s="1" t="s">
        <v>23</v>
      </c>
      <c r="K16752" s="1" t="s">
        <v>16</v>
      </c>
      <c r="L16752" s="1" t="s">
        <v>16</v>
      </c>
      <c r="M16752" s="1" t="s">
        <v>16</v>
      </c>
      <c r="N16752" s="1" t="s">
        <v>16</v>
      </c>
      <c r="O16752" s="1">
        <v>183.2</v>
      </c>
      <c r="P16752" s="1">
        <v>1.0</v>
      </c>
    </row>
    <row r="16753">
      <c r="A16753" s="1" t="s">
        <v>29</v>
      </c>
      <c r="B16753" s="1" t="s">
        <v>19749</v>
      </c>
      <c r="C16753" s="2" t="s">
        <v>19698</v>
      </c>
      <c r="D16753" s="1" t="s">
        <v>19</v>
      </c>
      <c r="E16753" s="3" t="str">
        <f t="shared" si="888"/>
        <v>ASPOR A616 TWS trådlös Bluetooth hörlurar med Lightning kabel - Högkvalitet - Wireless charging - 5.3BT</v>
      </c>
      <c r="F16753" s="1" t="s">
        <v>47</v>
      </c>
      <c r="G16753" s="2" t="s">
        <v>48</v>
      </c>
      <c r="H16753" s="1" t="s">
        <v>49</v>
      </c>
      <c r="I16753" s="1" t="s">
        <v>16</v>
      </c>
      <c r="J16753" s="1" t="s">
        <v>23</v>
      </c>
      <c r="K16753" s="1" t="s">
        <v>16</v>
      </c>
      <c r="L16753" s="1" t="s">
        <v>16</v>
      </c>
      <c r="M16753" s="1" t="s">
        <v>16</v>
      </c>
      <c r="N16753" s="1" t="s">
        <v>16</v>
      </c>
      <c r="O16753" s="1">
        <v>183.2</v>
      </c>
      <c r="P16753" s="1">
        <v>1.0</v>
      </c>
    </row>
    <row r="16754">
      <c r="A16754" s="1" t="s">
        <v>29</v>
      </c>
      <c r="B16754" s="1" t="s">
        <v>19750</v>
      </c>
      <c r="C16754" s="2" t="s">
        <v>19698</v>
      </c>
      <c r="D16754" s="1" t="s">
        <v>19</v>
      </c>
      <c r="E16754" s="3" t="str">
        <f>HYPERLINK("https://fyndiq.se/produkt/a00b62acc6644fd2/", "2-Pack Samsung Galaxy S10 - Härdat glas 9H – Super kvalitet 3D")</f>
        <v>2-Pack Samsung Galaxy S10 - Härdat glas 9H – Super kvalitet 3D</v>
      </c>
      <c r="F16754" s="1" t="s">
        <v>1291</v>
      </c>
      <c r="G16754" s="1" t="s">
        <v>1292</v>
      </c>
      <c r="H16754" s="1" t="s">
        <v>1293</v>
      </c>
      <c r="I16754" s="1" t="s">
        <v>16</v>
      </c>
      <c r="J16754" s="1" t="s">
        <v>23</v>
      </c>
      <c r="K16754" s="1" t="s">
        <v>16</v>
      </c>
      <c r="L16754" s="1" t="s">
        <v>16</v>
      </c>
      <c r="M16754" s="1" t="s">
        <v>16</v>
      </c>
      <c r="N16754" s="1" t="s">
        <v>16</v>
      </c>
      <c r="O16754" s="1">
        <v>63.2</v>
      </c>
      <c r="P16754" s="1">
        <v>1.0</v>
      </c>
    </row>
    <row r="16755">
      <c r="A16755" s="1" t="s">
        <v>29</v>
      </c>
      <c r="B16755" s="1" t="s">
        <v>19751</v>
      </c>
      <c r="C16755" s="2" t="s">
        <v>19698</v>
      </c>
      <c r="D16755" s="1" t="s">
        <v>19</v>
      </c>
      <c r="E16755" s="3" t="str">
        <f>HYPERLINK("https://fyndiq.se/produkt/5161f694baea45d4/", "2-Pack Huawei P40 Pro 5G - Härdat Glas 9H – Super kvalitet 3D Skärmskydd")</f>
        <v>2-Pack Huawei P40 Pro 5G - Härdat Glas 9H – Super kvalitet 3D Skärmskydd</v>
      </c>
      <c r="F16755" s="1" t="s">
        <v>19752</v>
      </c>
      <c r="G16755" s="1" t="s">
        <v>19753</v>
      </c>
      <c r="H16755" s="1" t="s">
        <v>19754</v>
      </c>
      <c r="I16755" s="1" t="s">
        <v>16</v>
      </c>
      <c r="J16755" s="1" t="s">
        <v>23</v>
      </c>
      <c r="K16755" s="1" t="s">
        <v>16</v>
      </c>
      <c r="L16755" s="1" t="s">
        <v>16</v>
      </c>
      <c r="M16755" s="1" t="s">
        <v>16</v>
      </c>
      <c r="N16755" s="1" t="s">
        <v>16</v>
      </c>
      <c r="O16755" s="1">
        <v>71.2</v>
      </c>
      <c r="P16755" s="1">
        <v>1.0</v>
      </c>
    </row>
    <row r="16756">
      <c r="A16756" s="1" t="s">
        <v>29</v>
      </c>
      <c r="B16756" s="1" t="s">
        <v>19755</v>
      </c>
      <c r="C16756" s="2" t="s">
        <v>19698</v>
      </c>
      <c r="D16756" s="1" t="s">
        <v>19</v>
      </c>
      <c r="E16756" s="3" t="str">
        <f t="shared" ref="E16756:E16757" si="889">HYPERLINK("https://fyndiq.se/produkt/3793e0f6281f49f6/", "2-Pack Iphone 11 / XR - 9H Härdat Glass - Top Kvalitet")</f>
        <v>2-Pack Iphone 11 / XR - 9H Härdat Glass - Top Kvalitet</v>
      </c>
      <c r="F16756" s="1" t="s">
        <v>371</v>
      </c>
      <c r="G16756" s="1" t="s">
        <v>372</v>
      </c>
      <c r="H16756" s="1" t="s">
        <v>373</v>
      </c>
      <c r="I16756" s="1" t="s">
        <v>16</v>
      </c>
      <c r="J16756" s="1" t="s">
        <v>23</v>
      </c>
      <c r="K16756" s="1" t="s">
        <v>16</v>
      </c>
      <c r="L16756" s="1" t="s">
        <v>16</v>
      </c>
      <c r="M16756" s="1" t="s">
        <v>16</v>
      </c>
      <c r="N16756" s="1" t="s">
        <v>16</v>
      </c>
      <c r="O16756" s="1">
        <v>47.2</v>
      </c>
      <c r="P16756" s="1">
        <v>1.0</v>
      </c>
    </row>
    <row r="16757">
      <c r="A16757" s="1" t="s">
        <v>29</v>
      </c>
      <c r="B16757" s="1" t="s">
        <v>19756</v>
      </c>
      <c r="C16757" s="2" t="s">
        <v>19698</v>
      </c>
      <c r="D16757" s="1" t="s">
        <v>19</v>
      </c>
      <c r="E16757" s="3" t="str">
        <f t="shared" si="889"/>
        <v>2-Pack Iphone 11 / XR - 9H Härdat Glass - Top Kvalitet</v>
      </c>
      <c r="F16757" s="1" t="s">
        <v>371</v>
      </c>
      <c r="G16757" s="1" t="s">
        <v>372</v>
      </c>
      <c r="H16757" s="1" t="s">
        <v>373</v>
      </c>
      <c r="I16757" s="1" t="s">
        <v>16</v>
      </c>
      <c r="J16757" s="1" t="s">
        <v>23</v>
      </c>
      <c r="K16757" s="1" t="s">
        <v>16</v>
      </c>
      <c r="L16757" s="1" t="s">
        <v>16</v>
      </c>
      <c r="M16757" s="1" t="s">
        <v>16</v>
      </c>
      <c r="N16757" s="1" t="s">
        <v>16</v>
      </c>
      <c r="O16757" s="1">
        <v>47.2</v>
      </c>
      <c r="P16757" s="1">
        <v>1.0</v>
      </c>
    </row>
    <row r="16758">
      <c r="A16758" s="1" t="s">
        <v>29</v>
      </c>
      <c r="B16758" s="1" t="s">
        <v>19757</v>
      </c>
      <c r="C16758" s="2" t="s">
        <v>19698</v>
      </c>
      <c r="D16758" s="1" t="s">
        <v>19</v>
      </c>
      <c r="E16758" s="3" t="str">
        <f>HYPERLINK("https://fyndiq.se/produkt/4c221907d1254100/", "2-Pack Samsung A14 Skärmskydd - Härdat Glas 9H - Super kvalitet 3D")</f>
        <v>2-Pack Samsung A14 Skärmskydd - Härdat Glas 9H - Super kvalitet 3D</v>
      </c>
      <c r="F16758" s="1" t="s">
        <v>167</v>
      </c>
      <c r="G16758" s="1" t="s">
        <v>168</v>
      </c>
      <c r="H16758" s="1" t="s">
        <v>169</v>
      </c>
      <c r="I16758" s="1" t="s">
        <v>16</v>
      </c>
      <c r="J16758" s="1" t="s">
        <v>23</v>
      </c>
      <c r="K16758" s="1" t="s">
        <v>16</v>
      </c>
      <c r="L16758" s="1" t="s">
        <v>16</v>
      </c>
      <c r="M16758" s="1" t="s">
        <v>16</v>
      </c>
      <c r="N16758" s="1" t="s">
        <v>16</v>
      </c>
      <c r="O16758" s="1">
        <v>63.2</v>
      </c>
      <c r="P16758" s="1">
        <v>1.0</v>
      </c>
    </row>
    <row r="16759">
      <c r="A16759" s="1" t="s">
        <v>29</v>
      </c>
      <c r="B16759" s="1" t="s">
        <v>19758</v>
      </c>
      <c r="C16759" s="2" t="s">
        <v>19698</v>
      </c>
      <c r="D16759" s="1" t="s">
        <v>19</v>
      </c>
      <c r="E16759" s="3" t="str">
        <f>HYPERLINK("https://fyndiq.se/produkt/675bb02ed6bb4e07/", "2-Pack Samsung Galaxy S21 Ultra - Härdat Glas 9H-Super Kvalitet")</f>
        <v>2-Pack Samsung Galaxy S21 Ultra - Härdat Glas 9H-Super Kvalitet</v>
      </c>
      <c r="F16759" s="1" t="s">
        <v>91</v>
      </c>
      <c r="G16759" s="1" t="s">
        <v>92</v>
      </c>
      <c r="H16759" s="1" t="s">
        <v>93</v>
      </c>
      <c r="I16759" s="1" t="s">
        <v>16</v>
      </c>
      <c r="J16759" s="1" t="s">
        <v>23</v>
      </c>
      <c r="K16759" s="1" t="s">
        <v>16</v>
      </c>
      <c r="L16759" s="1" t="s">
        <v>16</v>
      </c>
      <c r="M16759" s="1" t="s">
        <v>16</v>
      </c>
      <c r="N16759" s="1" t="s">
        <v>16</v>
      </c>
      <c r="O16759" s="1">
        <v>63.2</v>
      </c>
      <c r="P16759" s="1">
        <v>1.0</v>
      </c>
    </row>
    <row r="16760">
      <c r="A16760" s="1" t="s">
        <v>29</v>
      </c>
      <c r="B16760" s="1" t="s">
        <v>19759</v>
      </c>
      <c r="C16760" s="2" t="s">
        <v>19698</v>
      </c>
      <c r="D16760" s="1" t="s">
        <v>19</v>
      </c>
      <c r="E16760" s="3" t="str">
        <f>HYPERLINK("https://fyndiq.se/produkt/0b2f55cbfc0d4bc8/", "Skärmskydd Iphone 12 / 12 Pro , härdat glas, hög kvalitet.")</f>
        <v>Skärmskydd Iphone 12 / 12 Pro , härdat glas, hög kvalitet.</v>
      </c>
      <c r="F16760" s="1" t="s">
        <v>587</v>
      </c>
      <c r="G16760" s="1" t="s">
        <v>588</v>
      </c>
      <c r="H16760" s="1" t="s">
        <v>589</v>
      </c>
      <c r="I16760" s="1" t="s">
        <v>16</v>
      </c>
      <c r="J16760" s="1" t="s">
        <v>23</v>
      </c>
      <c r="K16760" s="1" t="s">
        <v>16</v>
      </c>
      <c r="L16760" s="1" t="s">
        <v>16</v>
      </c>
      <c r="M16760" s="1" t="s">
        <v>16</v>
      </c>
      <c r="N16760" s="1" t="s">
        <v>16</v>
      </c>
      <c r="O16760" s="1">
        <v>39.2</v>
      </c>
      <c r="P16760" s="1">
        <v>1.0</v>
      </c>
    </row>
    <row r="16761">
      <c r="A16761" s="1" t="s">
        <v>29</v>
      </c>
      <c r="B16761" s="1" t="s">
        <v>19760</v>
      </c>
      <c r="C16761" s="2" t="s">
        <v>19698</v>
      </c>
      <c r="D16761" s="1" t="s">
        <v>19</v>
      </c>
      <c r="E16761" s="3" t="str">
        <f>HYPERLINK("https://fyndiq.se/produkt/3d51d3faa7b24e28/", "2-Pack SONY XPERIA 5 V Skärmskydd - Härdat Glas 9H - Super kvalitet 3D")</f>
        <v>2-Pack SONY XPERIA 5 V Skärmskydd - Härdat Glas 9H - Super kvalitet 3D</v>
      </c>
      <c r="F16761" s="1" t="s">
        <v>136</v>
      </c>
      <c r="G16761" s="1" t="s">
        <v>137</v>
      </c>
      <c r="H16761" s="1" t="s">
        <v>138</v>
      </c>
      <c r="I16761" s="1" t="s">
        <v>16</v>
      </c>
      <c r="J16761" s="1" t="s">
        <v>23</v>
      </c>
      <c r="K16761" s="1" t="s">
        <v>16</v>
      </c>
      <c r="L16761" s="1" t="s">
        <v>16</v>
      </c>
      <c r="M16761" s="1" t="s">
        <v>16</v>
      </c>
      <c r="N16761" s="1" t="s">
        <v>16</v>
      </c>
      <c r="O16761" s="1">
        <v>63.2</v>
      </c>
      <c r="P16761" s="1">
        <v>1.0</v>
      </c>
    </row>
    <row r="16762">
      <c r="A16762" s="1" t="s">
        <v>29</v>
      </c>
      <c r="B16762" s="1" t="s">
        <v>19761</v>
      </c>
      <c r="C16762" s="2" t="s">
        <v>19698</v>
      </c>
      <c r="D16762" s="1" t="s">
        <v>19</v>
      </c>
      <c r="E16762" s="3" t="str">
        <f>HYPERLINK("https://fyndiq.se/produkt/08a39fd2ea944add/", "2-Pack Apple Watch 45mm – Härdat glas 9H – Super kvalitet 3D")</f>
        <v>2-Pack Apple Watch 45mm – Härdat glas 9H – Super kvalitet 3D</v>
      </c>
      <c r="F16762" s="1" t="s">
        <v>921</v>
      </c>
      <c r="G16762" s="1" t="s">
        <v>922</v>
      </c>
      <c r="H16762" s="1" t="s">
        <v>923</v>
      </c>
      <c r="I16762" s="1" t="s">
        <v>16</v>
      </c>
      <c r="J16762" s="1" t="s">
        <v>23</v>
      </c>
      <c r="K16762" s="1" t="s">
        <v>16</v>
      </c>
      <c r="L16762" s="1" t="s">
        <v>16</v>
      </c>
      <c r="M16762" s="1" t="s">
        <v>16</v>
      </c>
      <c r="N16762" s="1" t="s">
        <v>16</v>
      </c>
      <c r="O16762" s="1">
        <v>55.2</v>
      </c>
      <c r="P16762" s="1">
        <v>1.0</v>
      </c>
    </row>
    <row r="16763">
      <c r="A16763" s="1" t="s">
        <v>29</v>
      </c>
      <c r="B16763" s="1" t="s">
        <v>19762</v>
      </c>
      <c r="C16763" s="2" t="s">
        <v>19698</v>
      </c>
      <c r="D16763" s="1" t="s">
        <v>19</v>
      </c>
      <c r="E16763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6763" s="1" t="s">
        <v>35</v>
      </c>
      <c r="G16763" s="1" t="s">
        <v>36</v>
      </c>
      <c r="H16763" s="1" t="s">
        <v>37</v>
      </c>
      <c r="I16763" s="1" t="s">
        <v>16</v>
      </c>
      <c r="J16763" s="1" t="s">
        <v>23</v>
      </c>
      <c r="K16763" s="1" t="s">
        <v>16</v>
      </c>
      <c r="L16763" s="1" t="s">
        <v>16</v>
      </c>
      <c r="M16763" s="1" t="s">
        <v>16</v>
      </c>
      <c r="N16763" s="1" t="s">
        <v>16</v>
      </c>
      <c r="O16763" s="1">
        <v>63.2</v>
      </c>
      <c r="P16763" s="1">
        <v>1.0</v>
      </c>
    </row>
    <row r="16764">
      <c r="A16764" s="1" t="s">
        <v>29</v>
      </c>
      <c r="B16764" s="1" t="s">
        <v>19763</v>
      </c>
      <c r="C16764" s="2" t="s">
        <v>19698</v>
      </c>
      <c r="D16764" s="1" t="s">
        <v>19</v>
      </c>
      <c r="E16764" s="3" t="str">
        <f>HYPERLINK("https://fyndiq.se/produkt/7e07fbf6023c4aa2/", "Xiaomi Redmi Note 13 Pro - Härdat glas 9H - Super kvalitet 3D Skärmskydd")</f>
        <v>Xiaomi Redmi Note 13 Pro - Härdat glas 9H - Super kvalitet 3D Skärmskydd</v>
      </c>
      <c r="F16764" s="1" t="s">
        <v>8235</v>
      </c>
      <c r="G16764" s="1" t="s">
        <v>8236</v>
      </c>
      <c r="H16764" s="1" t="s">
        <v>8237</v>
      </c>
      <c r="I16764" s="1" t="s">
        <v>16</v>
      </c>
      <c r="J16764" s="1" t="s">
        <v>23</v>
      </c>
      <c r="K16764" s="1" t="s">
        <v>16</v>
      </c>
      <c r="L16764" s="1" t="s">
        <v>16</v>
      </c>
      <c r="M16764" s="1" t="s">
        <v>16</v>
      </c>
      <c r="N16764" s="1" t="s">
        <v>16</v>
      </c>
      <c r="O16764" s="1">
        <v>55.2</v>
      </c>
      <c r="P16764" s="1">
        <v>1.0</v>
      </c>
    </row>
    <row r="16765">
      <c r="A16765" s="1" t="s">
        <v>29</v>
      </c>
      <c r="B16765" s="1" t="s">
        <v>19764</v>
      </c>
      <c r="C16765" s="2" t="s">
        <v>19698</v>
      </c>
      <c r="D16765" s="1" t="s">
        <v>19</v>
      </c>
      <c r="E16765" s="3" t="str">
        <f>HYPERLINK("https://fyndiq.se/produkt/860c7ae305b54883/", "2 Pack Samsung S21 Ultra 5G - Härdat glas 9H - Super kvalitet 3D")</f>
        <v>2 Pack Samsung S21 Ultra 5G - Härdat glas 9H - Super kvalitet 3D</v>
      </c>
      <c r="F16765" s="1" t="s">
        <v>649</v>
      </c>
      <c r="G16765" s="1" t="s">
        <v>650</v>
      </c>
      <c r="H16765" s="1" t="s">
        <v>651</v>
      </c>
      <c r="I16765" s="1" t="s">
        <v>16</v>
      </c>
      <c r="J16765" s="1" t="s">
        <v>23</v>
      </c>
      <c r="K16765" s="1" t="s">
        <v>16</v>
      </c>
      <c r="L16765" s="1" t="s">
        <v>16</v>
      </c>
      <c r="M16765" s="1" t="s">
        <v>16</v>
      </c>
      <c r="N16765" s="1" t="s">
        <v>16</v>
      </c>
      <c r="O16765" s="1">
        <v>63.2</v>
      </c>
      <c r="P16765" s="1">
        <v>1.0</v>
      </c>
    </row>
    <row r="16766">
      <c r="A16766" s="1" t="s">
        <v>29</v>
      </c>
      <c r="B16766" s="1" t="s">
        <v>19765</v>
      </c>
      <c r="C16766" s="2" t="s">
        <v>19698</v>
      </c>
      <c r="D16766" s="1" t="s">
        <v>19</v>
      </c>
      <c r="E16766" s="3" t="str">
        <f>HYPERLINK("https://fyndiq.se/produkt/e1085e68a94e40b1/", "Samsung Galaxy S21 Ultra - Härdat Glas 9H - Super Kvalitet 3D")</f>
        <v>Samsung Galaxy S21 Ultra - Härdat Glas 9H - Super Kvalitet 3D</v>
      </c>
      <c r="F16766" s="1" t="s">
        <v>6262</v>
      </c>
      <c r="G16766" s="1" t="s">
        <v>6263</v>
      </c>
      <c r="H16766" s="1" t="s">
        <v>6264</v>
      </c>
      <c r="I16766" s="1" t="s">
        <v>16</v>
      </c>
      <c r="J16766" s="1" t="s">
        <v>23</v>
      </c>
      <c r="K16766" s="1" t="s">
        <v>16</v>
      </c>
      <c r="L16766" s="1" t="s">
        <v>16</v>
      </c>
      <c r="M16766" s="1" t="s">
        <v>16</v>
      </c>
      <c r="N16766" s="1" t="s">
        <v>16</v>
      </c>
      <c r="O16766" s="1">
        <v>55.2</v>
      </c>
      <c r="P16766" s="1">
        <v>1.0</v>
      </c>
    </row>
    <row r="16767">
      <c r="A16767" s="1" t="s">
        <v>29</v>
      </c>
      <c r="B16767" s="1" t="s">
        <v>19766</v>
      </c>
      <c r="C16767" s="2" t="s">
        <v>19698</v>
      </c>
      <c r="D16767" s="1" t="s">
        <v>19</v>
      </c>
      <c r="E16767" s="3" t="str">
        <f>HYPERLINK("https://fyndiq.se/produkt/4c175ce77fca4f3f/", "Skärmskydd Iphone 13 Pro - Härdat glas 9H - Hög kvalitet")</f>
        <v>Skärmskydd Iphone 13 Pro - Härdat glas 9H - Hög kvalitet</v>
      </c>
      <c r="F16767" s="1" t="s">
        <v>5741</v>
      </c>
      <c r="G16767" s="1" t="s">
        <v>5742</v>
      </c>
      <c r="H16767" s="1" t="s">
        <v>5743</v>
      </c>
      <c r="I16767" s="1" t="s">
        <v>16</v>
      </c>
      <c r="J16767" s="1" t="s">
        <v>23</v>
      </c>
      <c r="K16767" s="1" t="s">
        <v>16</v>
      </c>
      <c r="L16767" s="1" t="s">
        <v>16</v>
      </c>
      <c r="M16767" s="1" t="s">
        <v>16</v>
      </c>
      <c r="N16767" s="1" t="s">
        <v>16</v>
      </c>
      <c r="O16767" s="1">
        <v>39.2</v>
      </c>
      <c r="P16767" s="1">
        <v>1.0</v>
      </c>
    </row>
    <row r="16768">
      <c r="A16768" s="1" t="s">
        <v>29</v>
      </c>
      <c r="B16768" s="1" t="s">
        <v>19767</v>
      </c>
      <c r="C16768" s="2" t="s">
        <v>19698</v>
      </c>
      <c r="D16768" s="1" t="s">
        <v>19</v>
      </c>
      <c r="E16768" s="3" t="str">
        <f>HYPERLINK("https://fyndiq.se/produkt/0eafa4fa881f40c8/", "2-Pack Motorola EDGE 20 Pro Skärmskydd &amp; 2-Pack linsskydd - Härdat Glas 9H - Super kvalitet 3D")</f>
        <v>2-Pack Motorola EDGE 20 Pro Skärmskydd &amp; 2-Pack linsskydd - Härdat Glas 9H - Super kvalitet 3D</v>
      </c>
      <c r="F16768" s="1" t="s">
        <v>14884</v>
      </c>
      <c r="G16768" s="1" t="s">
        <v>14885</v>
      </c>
      <c r="H16768" s="1" t="s">
        <v>14886</v>
      </c>
      <c r="I16768" s="1" t="s">
        <v>16</v>
      </c>
      <c r="J16768" s="1" t="s">
        <v>23</v>
      </c>
      <c r="K16768" s="1" t="s">
        <v>16</v>
      </c>
      <c r="L16768" s="1" t="s">
        <v>16</v>
      </c>
      <c r="M16768" s="1" t="s">
        <v>16</v>
      </c>
      <c r="N16768" s="1" t="s">
        <v>16</v>
      </c>
      <c r="O16768" s="1">
        <v>79.2</v>
      </c>
      <c r="P16768" s="1">
        <v>1.0</v>
      </c>
    </row>
    <row r="16769">
      <c r="A16769" s="1" t="s">
        <v>29</v>
      </c>
      <c r="B16769" s="1" t="s">
        <v>19768</v>
      </c>
      <c r="C16769" s="2" t="s">
        <v>19698</v>
      </c>
      <c r="D16769" s="1" t="s">
        <v>19</v>
      </c>
      <c r="E16769" s="3" t="str">
        <f>HYPERLINK("https://fyndiq.se/produkt/2a9c08e4daf04aed/", "2-Pack Xiaomi 12T Pro - Härdat Glas 9H - Super kvalitet 3D Skärmskydd")</f>
        <v>2-Pack Xiaomi 12T Pro - Härdat Glas 9H - Super kvalitet 3D Skärmskydd</v>
      </c>
      <c r="F16769" s="1" t="s">
        <v>376</v>
      </c>
      <c r="G16769" s="1" t="s">
        <v>377</v>
      </c>
      <c r="H16769" s="1" t="s">
        <v>378</v>
      </c>
      <c r="I16769" s="1" t="s">
        <v>16</v>
      </c>
      <c r="J16769" s="1" t="s">
        <v>23</v>
      </c>
      <c r="K16769" s="1" t="s">
        <v>16</v>
      </c>
      <c r="L16769" s="1" t="s">
        <v>16</v>
      </c>
      <c r="M16769" s="1" t="s">
        <v>16</v>
      </c>
      <c r="N16769" s="1" t="s">
        <v>16</v>
      </c>
      <c r="O16769" s="1">
        <v>63.2</v>
      </c>
      <c r="P16769" s="1">
        <v>1.0</v>
      </c>
    </row>
    <row r="16770">
      <c r="A16770" s="1" t="s">
        <v>29</v>
      </c>
      <c r="B16770" s="1" t="s">
        <v>19769</v>
      </c>
      <c r="C16770" s="2" t="s">
        <v>19698</v>
      </c>
      <c r="D16770" s="1" t="s">
        <v>19</v>
      </c>
      <c r="E16770" s="3" t="str">
        <f>HYPERLINK("https://fyndiq.se/produkt/2a9c1aa3cb0d49a0/", "2 Pack iPhone 7 Svart - Härdat Glas 9H - Super Kvalitet 3D")</f>
        <v>2 Pack iPhone 7 Svart - Härdat Glas 9H - Super Kvalitet 3D</v>
      </c>
      <c r="F16770" s="1" t="s">
        <v>3480</v>
      </c>
      <c r="G16770" s="1" t="s">
        <v>3481</v>
      </c>
      <c r="H16770" s="1" t="s">
        <v>3482</v>
      </c>
      <c r="I16770" s="1" t="s">
        <v>16</v>
      </c>
      <c r="J16770" s="1" t="s">
        <v>23</v>
      </c>
      <c r="K16770" s="1" t="s">
        <v>16</v>
      </c>
      <c r="L16770" s="1" t="s">
        <v>16</v>
      </c>
      <c r="M16770" s="1" t="s">
        <v>16</v>
      </c>
      <c r="N16770" s="1" t="s">
        <v>16</v>
      </c>
      <c r="O16770" s="1">
        <v>47.2</v>
      </c>
      <c r="P16770" s="1">
        <v>1.0</v>
      </c>
    </row>
    <row r="16771">
      <c r="A16771" s="1" t="s">
        <v>29</v>
      </c>
      <c r="B16771" s="1" t="s">
        <v>19770</v>
      </c>
      <c r="C16771" s="2" t="s">
        <v>19698</v>
      </c>
      <c r="D16771" s="1" t="s">
        <v>19</v>
      </c>
      <c r="E16771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771" s="1" t="s">
        <v>128</v>
      </c>
      <c r="G16771" s="1" t="s">
        <v>129</v>
      </c>
      <c r="H16771" s="1" t="s">
        <v>130</v>
      </c>
      <c r="I16771" s="1" t="s">
        <v>16</v>
      </c>
      <c r="J16771" s="1" t="s">
        <v>23</v>
      </c>
      <c r="K16771" s="1" t="s">
        <v>16</v>
      </c>
      <c r="L16771" s="1" t="s">
        <v>16</v>
      </c>
      <c r="M16771" s="1" t="s">
        <v>16</v>
      </c>
      <c r="N16771" s="1" t="s">
        <v>16</v>
      </c>
      <c r="O16771" s="1">
        <v>95.2</v>
      </c>
      <c r="P16771" s="1">
        <v>1.0</v>
      </c>
    </row>
    <row r="16772">
      <c r="A16772" s="1" t="s">
        <v>29</v>
      </c>
      <c r="B16772" s="1" t="s">
        <v>19771</v>
      </c>
      <c r="C16772" s="2" t="s">
        <v>19698</v>
      </c>
      <c r="D16772" s="1" t="s">
        <v>19</v>
      </c>
      <c r="E16772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6772" s="1" t="s">
        <v>1065</v>
      </c>
      <c r="G16772" s="1" t="s">
        <v>1066</v>
      </c>
      <c r="H16772" s="1" t="s">
        <v>1067</v>
      </c>
      <c r="I16772" s="1" t="s">
        <v>16</v>
      </c>
      <c r="J16772" s="1" t="s">
        <v>23</v>
      </c>
      <c r="K16772" s="1" t="s">
        <v>16</v>
      </c>
      <c r="L16772" s="1" t="s">
        <v>16</v>
      </c>
      <c r="M16772" s="1" t="s">
        <v>16</v>
      </c>
      <c r="N16772" s="1" t="s">
        <v>16</v>
      </c>
      <c r="O16772" s="1">
        <v>71.2</v>
      </c>
      <c r="P16772" s="1">
        <v>1.0</v>
      </c>
    </row>
    <row r="16773">
      <c r="A16773" s="1" t="s">
        <v>29</v>
      </c>
      <c r="B16773" s="1" t="s">
        <v>19772</v>
      </c>
      <c r="C16773" s="2" t="s">
        <v>19698</v>
      </c>
      <c r="D16773" s="1" t="s">
        <v>19</v>
      </c>
      <c r="E16773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773" s="1" t="s">
        <v>128</v>
      </c>
      <c r="G16773" s="1" t="s">
        <v>129</v>
      </c>
      <c r="H16773" s="1" t="s">
        <v>130</v>
      </c>
      <c r="I16773" s="1" t="s">
        <v>16</v>
      </c>
      <c r="J16773" s="1" t="s">
        <v>23</v>
      </c>
      <c r="K16773" s="1" t="s">
        <v>16</v>
      </c>
      <c r="L16773" s="1" t="s">
        <v>16</v>
      </c>
      <c r="M16773" s="1" t="s">
        <v>16</v>
      </c>
      <c r="N16773" s="1" t="s">
        <v>16</v>
      </c>
      <c r="O16773" s="1">
        <v>95.2</v>
      </c>
      <c r="P16773" s="1">
        <v>1.0</v>
      </c>
    </row>
    <row r="16774">
      <c r="A16774" s="1" t="s">
        <v>29</v>
      </c>
      <c r="B16774" s="1" t="s">
        <v>19773</v>
      </c>
      <c r="C16774" s="2" t="s">
        <v>19698</v>
      </c>
      <c r="D16774" s="1" t="s">
        <v>19</v>
      </c>
      <c r="E16774" s="3" t="str">
        <f>HYPERLINK("https://fyndiq.se/produkt/ef10e4ba492c46df/", "2-Pack Samsung S23 FE 5G - 9H Härdat Glass - Super Kvalitet 3D")</f>
        <v>2-Pack Samsung S23 FE 5G - 9H Härdat Glass - Super Kvalitet 3D</v>
      </c>
      <c r="F16774" s="1" t="s">
        <v>2521</v>
      </c>
      <c r="G16774" s="1" t="s">
        <v>2522</v>
      </c>
      <c r="H16774" s="1" t="s">
        <v>2523</v>
      </c>
      <c r="I16774" s="1" t="s">
        <v>16</v>
      </c>
      <c r="J16774" s="1" t="s">
        <v>23</v>
      </c>
      <c r="K16774" s="1" t="s">
        <v>16</v>
      </c>
      <c r="L16774" s="1" t="s">
        <v>16</v>
      </c>
      <c r="M16774" s="1" t="s">
        <v>16</v>
      </c>
      <c r="N16774" s="1" t="s">
        <v>16</v>
      </c>
      <c r="O16774" s="1">
        <v>63.2</v>
      </c>
      <c r="P16774" s="1">
        <v>1.0</v>
      </c>
    </row>
    <row r="16775">
      <c r="A16775" s="1" t="s">
        <v>29</v>
      </c>
      <c r="B16775" s="1" t="s">
        <v>19774</v>
      </c>
      <c r="C16775" s="2" t="s">
        <v>19698</v>
      </c>
      <c r="D16775" s="1" t="s">
        <v>19</v>
      </c>
      <c r="E16775" s="3" t="str">
        <f t="shared" ref="E16775:E16776" si="890">HYPERLINK("https://fyndiq.se/produkt/ad1c9c3eb7fc475f/", "2-Pack Samsung A53 5G &amp; 1-Pack linsskydd - Härdat Glas 9H - Super kvalitet 3D")</f>
        <v>2-Pack Samsung A53 5G &amp; 1-Pack linsskydd - Härdat Glas 9H - Super kvalitet 3D</v>
      </c>
      <c r="F16775" s="1" t="s">
        <v>3909</v>
      </c>
      <c r="G16775" s="1" t="s">
        <v>3910</v>
      </c>
      <c r="H16775" s="1" t="s">
        <v>3911</v>
      </c>
      <c r="I16775" s="1" t="s">
        <v>16</v>
      </c>
      <c r="J16775" s="1" t="s">
        <v>23</v>
      </c>
      <c r="K16775" s="1" t="s">
        <v>16</v>
      </c>
      <c r="L16775" s="1" t="s">
        <v>16</v>
      </c>
      <c r="M16775" s="1" t="s">
        <v>16</v>
      </c>
      <c r="N16775" s="1" t="s">
        <v>16</v>
      </c>
      <c r="O16775" s="1">
        <v>71.2</v>
      </c>
      <c r="P16775" s="1">
        <v>1.0</v>
      </c>
    </row>
    <row r="16776">
      <c r="A16776" s="1" t="s">
        <v>29</v>
      </c>
      <c r="B16776" s="1" t="s">
        <v>19775</v>
      </c>
      <c r="C16776" s="2" t="s">
        <v>19698</v>
      </c>
      <c r="D16776" s="1" t="s">
        <v>19</v>
      </c>
      <c r="E16776" s="3" t="str">
        <f t="shared" si="890"/>
        <v>2-Pack Samsung A53 5G &amp; 1-Pack linsskydd - Härdat Glas 9H - Super kvalitet 3D</v>
      </c>
      <c r="F16776" s="1" t="s">
        <v>3909</v>
      </c>
      <c r="G16776" s="1" t="s">
        <v>3910</v>
      </c>
      <c r="H16776" s="1" t="s">
        <v>3911</v>
      </c>
      <c r="I16776" s="1" t="s">
        <v>16</v>
      </c>
      <c r="J16776" s="1" t="s">
        <v>23</v>
      </c>
      <c r="K16776" s="1" t="s">
        <v>16</v>
      </c>
      <c r="L16776" s="1" t="s">
        <v>16</v>
      </c>
      <c r="M16776" s="1" t="s">
        <v>16</v>
      </c>
      <c r="N16776" s="1" t="s">
        <v>16</v>
      </c>
      <c r="O16776" s="1">
        <v>71.2</v>
      </c>
      <c r="P16776" s="1">
        <v>1.0</v>
      </c>
    </row>
    <row r="16777">
      <c r="A16777" s="1" t="s">
        <v>29</v>
      </c>
      <c r="B16777" s="1" t="s">
        <v>19776</v>
      </c>
      <c r="C16777" s="2" t="s">
        <v>19698</v>
      </c>
      <c r="D16777" s="1" t="s">
        <v>19</v>
      </c>
      <c r="E16777" s="3" t="str">
        <f>HYPERLINK("https://fyndiq.se/produkt/e9c1dd33f1fd4d17/", "2-Pack Samsung Galaxy S21 5G - Härdat Glas Skärmskydd 9H - HD")</f>
        <v>2-Pack Samsung Galaxy S21 5G - Härdat Glas Skärmskydd 9H - HD</v>
      </c>
      <c r="F16777" s="1" t="s">
        <v>454</v>
      </c>
      <c r="G16777" s="1" t="s">
        <v>455</v>
      </c>
      <c r="H16777" s="1" t="s">
        <v>456</v>
      </c>
      <c r="I16777" s="1" t="s">
        <v>16</v>
      </c>
      <c r="J16777" s="1" t="s">
        <v>23</v>
      </c>
      <c r="K16777" s="1" t="s">
        <v>16</v>
      </c>
      <c r="L16777" s="1" t="s">
        <v>16</v>
      </c>
      <c r="M16777" s="1" t="s">
        <v>16</v>
      </c>
      <c r="N16777" s="1" t="s">
        <v>16</v>
      </c>
      <c r="O16777" s="1">
        <v>63.2</v>
      </c>
      <c r="P16777" s="1">
        <v>1.0</v>
      </c>
    </row>
    <row r="16778">
      <c r="A16778" s="1" t="s">
        <v>29</v>
      </c>
      <c r="B16778" s="1" t="s">
        <v>19777</v>
      </c>
      <c r="C16778" s="2" t="s">
        <v>19698</v>
      </c>
      <c r="D16778" s="1" t="s">
        <v>19</v>
      </c>
      <c r="E16778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6778" s="1" t="s">
        <v>508</v>
      </c>
      <c r="G16778" s="1" t="s">
        <v>509</v>
      </c>
      <c r="H16778" s="1" t="s">
        <v>510</v>
      </c>
      <c r="I16778" s="1" t="s">
        <v>16</v>
      </c>
      <c r="J16778" s="1" t="s">
        <v>23</v>
      </c>
      <c r="K16778" s="1" t="s">
        <v>16</v>
      </c>
      <c r="L16778" s="1" t="s">
        <v>16</v>
      </c>
      <c r="M16778" s="1" t="s">
        <v>16</v>
      </c>
      <c r="N16778" s="1" t="s">
        <v>16</v>
      </c>
      <c r="O16778" s="1">
        <v>63.2</v>
      </c>
      <c r="P16778" s="1">
        <v>1.0</v>
      </c>
    </row>
    <row r="16779">
      <c r="A16779" s="1" t="s">
        <v>29</v>
      </c>
      <c r="B16779" s="1" t="s">
        <v>19778</v>
      </c>
      <c r="C16779" s="2" t="s">
        <v>19698</v>
      </c>
      <c r="D16779" s="1" t="s">
        <v>19</v>
      </c>
      <c r="E16779" s="3" t="str">
        <f>HYPERLINK("https://fyndiq.se/produkt/acecbda921d14ae6/", "2 Pack Samsung Galaxy A70 - Härdat Glas 9H - Super Kvalitet 3D")</f>
        <v>2 Pack Samsung Galaxy A70 - Härdat Glas 9H - Super Kvalitet 3D</v>
      </c>
      <c r="F16779" s="1" t="s">
        <v>327</v>
      </c>
      <c r="G16779" s="1" t="s">
        <v>328</v>
      </c>
      <c r="H16779" s="1" t="s">
        <v>329</v>
      </c>
      <c r="I16779" s="1" t="s">
        <v>16</v>
      </c>
      <c r="J16779" s="1" t="s">
        <v>23</v>
      </c>
      <c r="K16779" s="1" t="s">
        <v>16</v>
      </c>
      <c r="L16779" s="1" t="s">
        <v>16</v>
      </c>
      <c r="M16779" s="1" t="s">
        <v>16</v>
      </c>
      <c r="N16779" s="1" t="s">
        <v>16</v>
      </c>
      <c r="O16779" s="1">
        <v>63.2</v>
      </c>
      <c r="P16779" s="1">
        <v>1.0</v>
      </c>
    </row>
    <row r="16780">
      <c r="A16780" s="1" t="s">
        <v>29</v>
      </c>
      <c r="B16780" s="1" t="s">
        <v>19779</v>
      </c>
      <c r="C16780" s="2" t="s">
        <v>19698</v>
      </c>
      <c r="D16780" s="1" t="s">
        <v>19</v>
      </c>
      <c r="E16780" s="3" t="str">
        <f>HYPERLINK("https://fyndiq.se/produkt/dc983a63c87248a0/", "2-Pack Xiaomi 13 - Härdat Glas 9H - Super kvalitet 3D Skärmskydd")</f>
        <v>2-Pack Xiaomi 13 - Härdat Glas 9H - Super kvalitet 3D Skärmskydd</v>
      </c>
      <c r="F16780" s="1" t="s">
        <v>490</v>
      </c>
      <c r="G16780" s="1" t="s">
        <v>491</v>
      </c>
      <c r="H16780" s="1" t="s">
        <v>492</v>
      </c>
      <c r="I16780" s="1" t="s">
        <v>16</v>
      </c>
      <c r="J16780" s="1" t="s">
        <v>23</v>
      </c>
      <c r="K16780" s="1" t="s">
        <v>16</v>
      </c>
      <c r="L16780" s="1" t="s">
        <v>16</v>
      </c>
      <c r="M16780" s="1" t="s">
        <v>16</v>
      </c>
      <c r="N16780" s="1" t="s">
        <v>16</v>
      </c>
      <c r="O16780" s="1">
        <v>63.2</v>
      </c>
      <c r="P16780" s="1">
        <v>1.0</v>
      </c>
    </row>
    <row r="16781">
      <c r="A16781" s="1" t="s">
        <v>29</v>
      </c>
      <c r="B16781" s="1" t="s">
        <v>19780</v>
      </c>
      <c r="C16781" s="2" t="s">
        <v>19698</v>
      </c>
      <c r="D16781" s="1" t="s">
        <v>19</v>
      </c>
      <c r="E16781" s="3" t="str">
        <f>HYPERLINK("https://fyndiq.se/produkt/776a0a41444c4e6a/", "2-Pack Privacy XIAOMI 12T PRO Skärmskydd &amp; 2-Pack linsskydd - Härdat Glas 9H - Super kvalitet 3D")</f>
        <v>2-Pack Privacy XIAOMI 12T PRO Skärmskydd &amp; 2-Pack linsskydd - Härdat Glas 9H - Super kvalitet 3D</v>
      </c>
      <c r="F16781" s="1" t="s">
        <v>1461</v>
      </c>
      <c r="G16781" s="1" t="s">
        <v>1462</v>
      </c>
      <c r="H16781" s="1" t="s">
        <v>1463</v>
      </c>
      <c r="I16781" s="1" t="s">
        <v>16</v>
      </c>
      <c r="J16781" s="1" t="s">
        <v>23</v>
      </c>
      <c r="K16781" s="1" t="s">
        <v>16</v>
      </c>
      <c r="L16781" s="1" t="s">
        <v>16</v>
      </c>
      <c r="M16781" s="1" t="s">
        <v>16</v>
      </c>
      <c r="N16781" s="1" t="s">
        <v>16</v>
      </c>
      <c r="O16781" s="1">
        <v>95.2</v>
      </c>
      <c r="P16781" s="1">
        <v>1.0</v>
      </c>
    </row>
    <row r="16782">
      <c r="A16782" s="1" t="s">
        <v>29</v>
      </c>
      <c r="B16782" s="1" t="s">
        <v>19781</v>
      </c>
      <c r="C16782" s="2" t="s">
        <v>19698</v>
      </c>
      <c r="D16782" s="1" t="s">
        <v>19</v>
      </c>
      <c r="E16782" s="3" t="str">
        <f>HYPERLINK("https://fyndiq.se/produkt/aa758da5b0c840bb/", "Samsung Galaxy S21 5G - Härdat Glas 9H - Super Kvalitet 3D")</f>
        <v>Samsung Galaxy S21 5G - Härdat Glas 9H - Super Kvalitet 3D</v>
      </c>
      <c r="F16782" s="1" t="s">
        <v>219</v>
      </c>
      <c r="G16782" s="1" t="s">
        <v>220</v>
      </c>
      <c r="H16782" s="1" t="s">
        <v>221</v>
      </c>
      <c r="I16782" s="1" t="s">
        <v>16</v>
      </c>
      <c r="J16782" s="1" t="s">
        <v>23</v>
      </c>
      <c r="K16782" s="1" t="s">
        <v>16</v>
      </c>
      <c r="L16782" s="1" t="s">
        <v>16</v>
      </c>
      <c r="M16782" s="1" t="s">
        <v>16</v>
      </c>
      <c r="N16782" s="1" t="s">
        <v>16</v>
      </c>
      <c r="O16782" s="1">
        <v>55.2</v>
      </c>
      <c r="P16782" s="1">
        <v>1.0</v>
      </c>
    </row>
    <row r="16783">
      <c r="A16783" s="1" t="s">
        <v>29</v>
      </c>
      <c r="B16783" s="1" t="s">
        <v>19782</v>
      </c>
      <c r="C16783" s="2" t="s">
        <v>19698</v>
      </c>
      <c r="D16783" s="1" t="s">
        <v>19</v>
      </c>
      <c r="E16783" s="3" t="str">
        <f>HYPERLINK("https://fyndiq.se/produkt/e19fcc2ab2124f8a/", "2-Pack Iphone 13 Pro - 9H Härdat Glass - Top Kvalitet  3D")</f>
        <v>2-Pack Iphone 13 Pro - 9H Härdat Glass - Top Kvalitet  3D</v>
      </c>
      <c r="F16783" s="1" t="s">
        <v>555</v>
      </c>
      <c r="G16783" s="1" t="s">
        <v>556</v>
      </c>
      <c r="H16783" s="1" t="s">
        <v>557</v>
      </c>
      <c r="I16783" s="1" t="s">
        <v>16</v>
      </c>
      <c r="J16783" s="1" t="s">
        <v>23</v>
      </c>
      <c r="K16783" s="1" t="s">
        <v>16</v>
      </c>
      <c r="L16783" s="1" t="s">
        <v>16</v>
      </c>
      <c r="M16783" s="1" t="s">
        <v>16</v>
      </c>
      <c r="N16783" s="1" t="s">
        <v>16</v>
      </c>
      <c r="O16783" s="1">
        <v>47.2</v>
      </c>
      <c r="P16783" s="1">
        <v>1.0</v>
      </c>
    </row>
    <row r="16784">
      <c r="A16784" s="1" t="s">
        <v>29</v>
      </c>
      <c r="B16784" s="1" t="s">
        <v>19783</v>
      </c>
      <c r="C16784" s="2" t="s">
        <v>19698</v>
      </c>
      <c r="D16784" s="1" t="s">
        <v>19</v>
      </c>
      <c r="E16784" s="3" t="str">
        <f>HYPERLINK("https://fyndiq.se/produkt/022d7ac2f2e44ae2/", "Samsung Galaxy A04s - Härdat Glas 9H - Super Kvalitet 3D Skärmskydd")</f>
        <v>Samsung Galaxy A04s - Härdat Glas 9H - Super Kvalitet 3D Skärmskydd</v>
      </c>
      <c r="F16784" s="1" t="s">
        <v>3609</v>
      </c>
      <c r="G16784" s="1" t="s">
        <v>3610</v>
      </c>
      <c r="H16784" s="1" t="s">
        <v>3611</v>
      </c>
      <c r="I16784" s="1" t="s">
        <v>16</v>
      </c>
      <c r="J16784" s="1" t="s">
        <v>23</v>
      </c>
      <c r="K16784" s="1" t="s">
        <v>16</v>
      </c>
      <c r="L16784" s="1" t="s">
        <v>16</v>
      </c>
      <c r="M16784" s="1" t="s">
        <v>16</v>
      </c>
      <c r="N16784" s="1" t="s">
        <v>16</v>
      </c>
      <c r="O16784" s="1">
        <v>55.2</v>
      </c>
      <c r="P16784" s="1">
        <v>1.0</v>
      </c>
    </row>
    <row r="16785">
      <c r="A16785" s="1" t="s">
        <v>29</v>
      </c>
      <c r="B16785" s="1" t="s">
        <v>19784</v>
      </c>
      <c r="C16785" s="2" t="s">
        <v>19698</v>
      </c>
      <c r="D16785" s="1" t="s">
        <v>19</v>
      </c>
      <c r="E1678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6785" s="1" t="s">
        <v>3098</v>
      </c>
      <c r="G16785" s="1" t="s">
        <v>3099</v>
      </c>
      <c r="H16785" s="1" t="s">
        <v>3100</v>
      </c>
      <c r="I16785" s="1" t="s">
        <v>16</v>
      </c>
      <c r="J16785" s="1" t="s">
        <v>23</v>
      </c>
      <c r="K16785" s="1" t="s">
        <v>16</v>
      </c>
      <c r="L16785" s="1" t="s">
        <v>16</v>
      </c>
      <c r="M16785" s="1" t="s">
        <v>16</v>
      </c>
      <c r="N16785" s="1" t="s">
        <v>16</v>
      </c>
      <c r="O16785" s="1">
        <v>63.2</v>
      </c>
      <c r="P16785" s="1">
        <v>1.0</v>
      </c>
    </row>
    <row r="16786">
      <c r="A16786" s="1" t="s">
        <v>29</v>
      </c>
      <c r="B16786" s="1" t="s">
        <v>19785</v>
      </c>
      <c r="C16786" s="2" t="s">
        <v>19698</v>
      </c>
      <c r="D16786" s="1" t="s">
        <v>19</v>
      </c>
      <c r="E16786" s="3" t="str">
        <f>HYPERLINK("https://fyndiq.se/produkt/6a703e1a07a048a1/", "2-Pack Google Pixel 7 - Härdat Glas 9H - Super kvalitet 3D Skärmskydd")</f>
        <v>2-Pack Google Pixel 7 - Härdat Glas 9H - Super kvalitet 3D Skärmskydd</v>
      </c>
      <c r="F16786" s="1" t="s">
        <v>6704</v>
      </c>
      <c r="G16786" s="1" t="s">
        <v>6705</v>
      </c>
      <c r="H16786" s="1" t="s">
        <v>6706</v>
      </c>
      <c r="I16786" s="1" t="s">
        <v>16</v>
      </c>
      <c r="J16786" s="1" t="s">
        <v>23</v>
      </c>
      <c r="K16786" s="1" t="s">
        <v>16</v>
      </c>
      <c r="L16786" s="1" t="s">
        <v>16</v>
      </c>
      <c r="M16786" s="1" t="s">
        <v>16</v>
      </c>
      <c r="N16786" s="1" t="s">
        <v>16</v>
      </c>
      <c r="O16786" s="1">
        <v>63.2</v>
      </c>
      <c r="P16786" s="1">
        <v>1.0</v>
      </c>
    </row>
    <row r="16787">
      <c r="A16787" s="1" t="s">
        <v>29</v>
      </c>
      <c r="B16787" s="1" t="s">
        <v>19786</v>
      </c>
      <c r="C16787" s="2" t="s">
        <v>19698</v>
      </c>
      <c r="D16787" s="1" t="s">
        <v>19</v>
      </c>
      <c r="E16787" s="3" t="str">
        <f>HYPERLINK("https://fyndiq.se/produkt/b811fda4039a4dc6/", "2-Pack Samsung Galaxy A15 5G- Härdat Glas 9H - Super Kvalitet 3D Skärmskydd")</f>
        <v>2-Pack Samsung Galaxy A15 5G- Härdat Glas 9H - Super Kvalitet 3D Skärmskydd</v>
      </c>
      <c r="F16787" s="1" t="s">
        <v>709</v>
      </c>
      <c r="G16787" s="1" t="s">
        <v>710</v>
      </c>
      <c r="H16787" s="1" t="s">
        <v>711</v>
      </c>
      <c r="I16787" s="1" t="s">
        <v>1311</v>
      </c>
      <c r="J16787" s="1" t="s">
        <v>9</v>
      </c>
      <c r="K16787" s="2" t="s">
        <v>18370</v>
      </c>
      <c r="L16787" s="1" t="s">
        <v>2528</v>
      </c>
      <c r="M16787" s="1" t="s">
        <v>16</v>
      </c>
      <c r="N16787" s="1" t="s">
        <v>16</v>
      </c>
      <c r="O16787" s="1">
        <v>63.2</v>
      </c>
      <c r="P16787" s="1">
        <v>1.0</v>
      </c>
    </row>
    <row r="16788">
      <c r="A16788" s="1" t="s">
        <v>29</v>
      </c>
      <c r="B16788" s="1" t="s">
        <v>19787</v>
      </c>
      <c r="C16788" s="2" t="s">
        <v>19788</v>
      </c>
      <c r="D16788" s="1" t="s">
        <v>19</v>
      </c>
      <c r="E16788" s="3" t="str">
        <f>HYPERLINK("https://fyndiq.se/produkt/f200de730da5400e/", "2-Pack ONEPLUS NORD 2T 5G Skärmskydd &amp; 2-Pack linsskydd - Härdat Glas 9H - Super kvalitet 3D")</f>
        <v>2-Pack ONEPLUS NORD 2T 5G Skärmskydd &amp; 2-Pack linsskydd - Härdat Glas 9H - Super kvalitet 3D</v>
      </c>
      <c r="F16788" s="1" t="s">
        <v>19789</v>
      </c>
      <c r="G16788" s="1" t="s">
        <v>19790</v>
      </c>
      <c r="H16788" s="1" t="s">
        <v>19791</v>
      </c>
      <c r="I16788" s="1" t="s">
        <v>16</v>
      </c>
      <c r="J16788" s="1" t="s">
        <v>23</v>
      </c>
      <c r="K16788" s="1" t="s">
        <v>16</v>
      </c>
      <c r="L16788" s="1" t="s">
        <v>16</v>
      </c>
      <c r="M16788" s="1" t="s">
        <v>16</v>
      </c>
      <c r="N16788" s="1" t="s">
        <v>16</v>
      </c>
      <c r="O16788" s="1">
        <v>79.2</v>
      </c>
      <c r="P16788" s="1">
        <v>1.0</v>
      </c>
    </row>
    <row r="16789">
      <c r="A16789" s="1" t="s">
        <v>29</v>
      </c>
      <c r="B16789" s="1" t="s">
        <v>19792</v>
      </c>
      <c r="C16789" s="2" t="s">
        <v>19788</v>
      </c>
      <c r="D16789" s="1" t="s">
        <v>19</v>
      </c>
      <c r="E16789" s="3" t="str">
        <f>HYPERLINK("https://fyndiq.se/produkt/d797b2d066ca471c/", "2-Pack Apple Watch 44mm – Härdat glas 9H – Super kvalitet 3D")</f>
        <v>2-Pack Apple Watch 44mm – Härdat glas 9H – Super kvalitet 3D</v>
      </c>
      <c r="F16789" s="1" t="s">
        <v>1392</v>
      </c>
      <c r="G16789" s="1" t="s">
        <v>1393</v>
      </c>
      <c r="H16789" s="1" t="s">
        <v>1394</v>
      </c>
      <c r="I16789" s="1" t="s">
        <v>16</v>
      </c>
      <c r="J16789" s="1" t="s">
        <v>23</v>
      </c>
      <c r="K16789" s="1" t="s">
        <v>16</v>
      </c>
      <c r="L16789" s="1" t="s">
        <v>16</v>
      </c>
      <c r="M16789" s="1" t="s">
        <v>16</v>
      </c>
      <c r="N16789" s="1" t="s">
        <v>16</v>
      </c>
      <c r="O16789" s="1">
        <v>55.2</v>
      </c>
      <c r="P16789" s="1">
        <v>1.0</v>
      </c>
    </row>
    <row r="16790">
      <c r="A16790" s="1" t="s">
        <v>29</v>
      </c>
      <c r="B16790" s="1" t="s">
        <v>19793</v>
      </c>
      <c r="C16790" s="2" t="s">
        <v>19788</v>
      </c>
      <c r="D16790" s="1" t="s">
        <v>19</v>
      </c>
      <c r="E16790" s="3" t="str">
        <f>HYPERLINK("https://fyndiq.se/produkt/ef10e4ba492c46df/", "2-Pack Samsung S23 FE 5G - 9H Härdat Glass - Super Kvalitet 3D")</f>
        <v>2-Pack Samsung S23 FE 5G - 9H Härdat Glass - Super Kvalitet 3D</v>
      </c>
      <c r="F16790" s="1" t="s">
        <v>2521</v>
      </c>
      <c r="G16790" s="1" t="s">
        <v>2522</v>
      </c>
      <c r="H16790" s="1" t="s">
        <v>2523</v>
      </c>
      <c r="I16790" s="1" t="s">
        <v>16</v>
      </c>
      <c r="J16790" s="1" t="s">
        <v>23</v>
      </c>
      <c r="K16790" s="1" t="s">
        <v>16</v>
      </c>
      <c r="L16790" s="1" t="s">
        <v>16</v>
      </c>
      <c r="M16790" s="1" t="s">
        <v>16</v>
      </c>
      <c r="N16790" s="1" t="s">
        <v>16</v>
      </c>
      <c r="O16790" s="1">
        <v>63.2</v>
      </c>
      <c r="P16790" s="1">
        <v>1.0</v>
      </c>
    </row>
    <row r="16791">
      <c r="A16791" s="1" t="s">
        <v>29</v>
      </c>
      <c r="B16791" s="1" t="s">
        <v>19794</v>
      </c>
      <c r="C16791" s="2" t="s">
        <v>19788</v>
      </c>
      <c r="D16791" s="1" t="s">
        <v>19</v>
      </c>
      <c r="E16791" s="3" t="str">
        <f>HYPERLINK("https://fyndiq.se/produkt/bebcd96037d442d6/", "Xiaomi 11T Pro 5G - Härdat glas 9H-Super kvalitet 3D Skärmskydd")</f>
        <v>Xiaomi 11T Pro 5G - Härdat glas 9H-Super kvalitet 3D Skärmskydd</v>
      </c>
      <c r="F16791" s="1" t="s">
        <v>2772</v>
      </c>
      <c r="G16791" s="1" t="s">
        <v>2773</v>
      </c>
      <c r="H16791" s="1" t="s">
        <v>2774</v>
      </c>
      <c r="I16791" s="1" t="s">
        <v>16</v>
      </c>
      <c r="J16791" s="1" t="s">
        <v>23</v>
      </c>
      <c r="K16791" s="1" t="s">
        <v>16</v>
      </c>
      <c r="L16791" s="1" t="s">
        <v>16</v>
      </c>
      <c r="M16791" s="1" t="s">
        <v>16</v>
      </c>
      <c r="N16791" s="1" t="s">
        <v>16</v>
      </c>
      <c r="O16791" s="1">
        <v>55.2</v>
      </c>
      <c r="P16791" s="1">
        <v>1.0</v>
      </c>
    </row>
    <row r="16792">
      <c r="A16792" s="1" t="s">
        <v>29</v>
      </c>
      <c r="B16792" s="1" t="s">
        <v>19795</v>
      </c>
      <c r="C16792" s="2" t="s">
        <v>19788</v>
      </c>
      <c r="D16792" s="1" t="s">
        <v>19</v>
      </c>
      <c r="E16792" s="3" t="str">
        <f>HYPERLINK("https://fyndiq.se/produkt/c90b30d5114944e3/", "2 Pack - Samsung S21 PLUS - 9H Härdat Glass - 3D Super Kvalitet")</f>
        <v>2 Pack - Samsung S21 PLUS - 9H Härdat Glass - 3D Super Kvalitet</v>
      </c>
      <c r="F16792" s="1" t="s">
        <v>4670</v>
      </c>
      <c r="G16792" s="1" t="s">
        <v>4671</v>
      </c>
      <c r="H16792" s="1" t="s">
        <v>4672</v>
      </c>
      <c r="I16792" s="1" t="s">
        <v>16</v>
      </c>
      <c r="J16792" s="1" t="s">
        <v>23</v>
      </c>
      <c r="K16792" s="1" t="s">
        <v>16</v>
      </c>
      <c r="L16792" s="1" t="s">
        <v>16</v>
      </c>
      <c r="M16792" s="1" t="s">
        <v>16</v>
      </c>
      <c r="N16792" s="1" t="s">
        <v>16</v>
      </c>
      <c r="O16792" s="1">
        <v>63.2</v>
      </c>
      <c r="P16792" s="1">
        <v>2.0</v>
      </c>
    </row>
    <row r="16793">
      <c r="A16793" s="1" t="s">
        <v>29</v>
      </c>
      <c r="B16793" s="1" t="s">
        <v>19796</v>
      </c>
      <c r="C16793" s="2" t="s">
        <v>19788</v>
      </c>
      <c r="D16793" s="1" t="s">
        <v>19</v>
      </c>
      <c r="E16793" s="3" t="str">
        <f>HYPERLINK("https://fyndiq.se/produkt/e9c1dd33f1fd4d17/", "2-Pack Samsung Galaxy S21 5G - Härdat Glas Skärmskydd 9H - HD")</f>
        <v>2-Pack Samsung Galaxy S21 5G - Härdat Glas Skärmskydd 9H - HD</v>
      </c>
      <c r="F16793" s="1" t="s">
        <v>454</v>
      </c>
      <c r="G16793" s="1" t="s">
        <v>455</v>
      </c>
      <c r="H16793" s="1" t="s">
        <v>456</v>
      </c>
      <c r="I16793" s="1" t="s">
        <v>16</v>
      </c>
      <c r="J16793" s="1" t="s">
        <v>23</v>
      </c>
      <c r="K16793" s="1" t="s">
        <v>16</v>
      </c>
      <c r="L16793" s="1" t="s">
        <v>16</v>
      </c>
      <c r="M16793" s="1" t="s">
        <v>16</v>
      </c>
      <c r="N16793" s="1" t="s">
        <v>16</v>
      </c>
      <c r="O16793" s="1">
        <v>63.2</v>
      </c>
      <c r="P16793" s="1">
        <v>1.0</v>
      </c>
    </row>
    <row r="16794">
      <c r="A16794" s="1" t="s">
        <v>29</v>
      </c>
      <c r="B16794" s="1" t="s">
        <v>19797</v>
      </c>
      <c r="C16794" s="2" t="s">
        <v>19788</v>
      </c>
      <c r="D16794" s="1" t="s">
        <v>19</v>
      </c>
      <c r="E16794" s="3" t="str">
        <f>HYPERLINK("https://fyndiq.se/produkt/48b46200dc014b3e/", "2-Pack Iphone 8 Vit -Härdat Glas 9H-Super Kvalitet 3D Skärmskydd")</f>
        <v>2-Pack Iphone 8 Vit -Härdat Glas 9H-Super Kvalitet 3D Skärmskydd</v>
      </c>
      <c r="F16794" s="1" t="s">
        <v>2562</v>
      </c>
      <c r="G16794" s="1" t="s">
        <v>2563</v>
      </c>
      <c r="H16794" s="1" t="s">
        <v>2564</v>
      </c>
      <c r="I16794" s="1" t="s">
        <v>16</v>
      </c>
      <c r="J16794" s="1" t="s">
        <v>23</v>
      </c>
      <c r="K16794" s="1" t="s">
        <v>16</v>
      </c>
      <c r="L16794" s="1" t="s">
        <v>16</v>
      </c>
      <c r="M16794" s="1" t="s">
        <v>16</v>
      </c>
      <c r="N16794" s="1" t="s">
        <v>16</v>
      </c>
      <c r="O16794" s="1">
        <v>47.2</v>
      </c>
      <c r="P16794" s="1">
        <v>1.0</v>
      </c>
    </row>
    <row r="16795">
      <c r="A16795" s="1" t="s">
        <v>29</v>
      </c>
      <c r="B16795" s="1" t="s">
        <v>19798</v>
      </c>
      <c r="C16795" s="2" t="s">
        <v>19788</v>
      </c>
      <c r="D16795" s="1" t="s">
        <v>19</v>
      </c>
      <c r="E167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795" s="1" t="s">
        <v>2144</v>
      </c>
      <c r="G16795" s="1" t="s">
        <v>2145</v>
      </c>
      <c r="H16795" s="1" t="s">
        <v>2146</v>
      </c>
      <c r="I16795" s="1" t="s">
        <v>16</v>
      </c>
      <c r="J16795" s="1" t="s">
        <v>23</v>
      </c>
      <c r="K16795" s="1" t="s">
        <v>16</v>
      </c>
      <c r="L16795" s="1" t="s">
        <v>16</v>
      </c>
      <c r="M16795" s="1" t="s">
        <v>16</v>
      </c>
      <c r="N16795" s="1" t="s">
        <v>16</v>
      </c>
      <c r="O16795" s="1">
        <v>63.2</v>
      </c>
      <c r="P16795" s="1">
        <v>1.0</v>
      </c>
    </row>
    <row r="16796">
      <c r="A16796" s="1" t="s">
        <v>29</v>
      </c>
      <c r="B16796" s="1" t="s">
        <v>19799</v>
      </c>
      <c r="C16796" s="2" t="s">
        <v>19788</v>
      </c>
      <c r="D16796" s="1" t="s">
        <v>19</v>
      </c>
      <c r="E16796" s="3" t="str">
        <f>HYPERLINK("https://fyndiq.se/produkt/03a480989c2048fb/", "2 Pack Samsung Galaxy S8 Plus - Härdat glas 9H–Super kvalitet 3D")</f>
        <v>2 Pack Samsung Galaxy S8 Plus - Härdat glas 9H–Super kvalitet 3D</v>
      </c>
      <c r="F16796" s="1" t="s">
        <v>991</v>
      </c>
      <c r="G16796" s="1" t="s">
        <v>992</v>
      </c>
      <c r="H16796" s="1" t="s">
        <v>993</v>
      </c>
      <c r="I16796" s="1" t="s">
        <v>16</v>
      </c>
      <c r="J16796" s="1" t="s">
        <v>23</v>
      </c>
      <c r="K16796" s="1" t="s">
        <v>16</v>
      </c>
      <c r="L16796" s="1" t="s">
        <v>16</v>
      </c>
      <c r="M16796" s="1" t="s">
        <v>16</v>
      </c>
      <c r="N16796" s="1" t="s">
        <v>16</v>
      </c>
      <c r="O16796" s="1">
        <v>63.2</v>
      </c>
      <c r="P16796" s="1">
        <v>1.0</v>
      </c>
    </row>
    <row r="16797">
      <c r="A16797" s="1" t="s">
        <v>29</v>
      </c>
      <c r="B16797" s="1" t="s">
        <v>19800</v>
      </c>
      <c r="C16797" s="2" t="s">
        <v>19788</v>
      </c>
      <c r="D16797" s="1" t="s">
        <v>19</v>
      </c>
      <c r="E16797" s="3" t="str">
        <f>HYPERLINK("https://fyndiq.se/produkt/432d784756a84eff/", "2-Pack Samsung Galaxy S20FE - Härdat Glas-9H -Super kvalitet 3D")</f>
        <v>2-Pack Samsung Galaxy S20FE - Härdat Glas-9H -Super kvalitet 3D</v>
      </c>
      <c r="F16797" s="1" t="s">
        <v>1078</v>
      </c>
      <c r="G16797" s="1" t="s">
        <v>1079</v>
      </c>
      <c r="H16797" s="1" t="s">
        <v>1080</v>
      </c>
      <c r="I16797" s="1" t="s">
        <v>16</v>
      </c>
      <c r="J16797" s="1" t="s">
        <v>23</v>
      </c>
      <c r="K16797" s="1" t="s">
        <v>16</v>
      </c>
      <c r="L16797" s="1" t="s">
        <v>16</v>
      </c>
      <c r="M16797" s="1" t="s">
        <v>16</v>
      </c>
      <c r="N16797" s="1" t="s">
        <v>16</v>
      </c>
      <c r="O16797" s="1">
        <v>63.2</v>
      </c>
      <c r="P16797" s="1">
        <v>1.0</v>
      </c>
    </row>
    <row r="16798">
      <c r="A16798" s="1" t="s">
        <v>29</v>
      </c>
      <c r="B16798" s="1" t="s">
        <v>19801</v>
      </c>
      <c r="C16798" s="2" t="s">
        <v>19788</v>
      </c>
      <c r="D16798" s="1" t="s">
        <v>19</v>
      </c>
      <c r="E16798" s="3" t="str">
        <f>HYPERLINK("https://fyndiq.se/produkt/ac4c264f1c9a4420/", "Samsung Galaxy S20 5G - Härdat glas 9H-Super kvalitet 3D")</f>
        <v>Samsung Galaxy S20 5G - Härdat glas 9H-Super kvalitet 3D</v>
      </c>
      <c r="F16798" s="1" t="s">
        <v>937</v>
      </c>
      <c r="G16798" s="1" t="s">
        <v>938</v>
      </c>
      <c r="H16798" s="1" t="s">
        <v>939</v>
      </c>
      <c r="I16798" s="1" t="s">
        <v>16</v>
      </c>
      <c r="J16798" s="1" t="s">
        <v>23</v>
      </c>
      <c r="K16798" s="1" t="s">
        <v>16</v>
      </c>
      <c r="L16798" s="1" t="s">
        <v>16</v>
      </c>
      <c r="M16798" s="1" t="s">
        <v>16</v>
      </c>
      <c r="N16798" s="1" t="s">
        <v>16</v>
      </c>
      <c r="O16798" s="1">
        <v>63.2</v>
      </c>
      <c r="P16798" s="1">
        <v>1.0</v>
      </c>
    </row>
    <row r="16799">
      <c r="A16799" s="1" t="s">
        <v>29</v>
      </c>
      <c r="B16799" s="1" t="s">
        <v>19802</v>
      </c>
      <c r="C16799" s="2" t="s">
        <v>19788</v>
      </c>
      <c r="D16799" s="1" t="s">
        <v>19</v>
      </c>
      <c r="E16799" s="3" t="str">
        <f>HYPERLINK("https://fyndiq.se/produkt/edcee75183dc4523/", "2-Pack Samsung A54 5G Skärmskydd &amp; 2-Pack linsskydd - Härdat Glas 9H - Super kvalitet 3D")</f>
        <v>2-Pack Samsung A54 5G Skärmskydd &amp; 2-Pack linsskydd - Härdat Glas 9H - Super kvalitet 3D</v>
      </c>
      <c r="F16799" s="1" t="s">
        <v>1397</v>
      </c>
      <c r="G16799" s="1" t="s">
        <v>1398</v>
      </c>
      <c r="H16799" s="1" t="s">
        <v>1399</v>
      </c>
      <c r="I16799" s="1" t="s">
        <v>16</v>
      </c>
      <c r="J16799" s="1" t="s">
        <v>23</v>
      </c>
      <c r="K16799" s="1" t="s">
        <v>16</v>
      </c>
      <c r="L16799" s="1" t="s">
        <v>16</v>
      </c>
      <c r="M16799" s="1" t="s">
        <v>16</v>
      </c>
      <c r="N16799" s="1" t="s">
        <v>16</v>
      </c>
      <c r="O16799" s="1">
        <v>79.2</v>
      </c>
      <c r="P16799" s="1">
        <v>6.0</v>
      </c>
    </row>
    <row r="16800">
      <c r="A16800" s="1" t="s">
        <v>29</v>
      </c>
      <c r="B16800" s="1" t="s">
        <v>19803</v>
      </c>
      <c r="C16800" s="2" t="s">
        <v>19788</v>
      </c>
      <c r="D16800" s="1" t="s">
        <v>19</v>
      </c>
      <c r="E16800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6800" s="1" t="s">
        <v>785</v>
      </c>
      <c r="G16800" s="1" t="s">
        <v>786</v>
      </c>
      <c r="H16800" s="1" t="s">
        <v>787</v>
      </c>
      <c r="I16800" s="1" t="s">
        <v>16</v>
      </c>
      <c r="J16800" s="1" t="s">
        <v>23</v>
      </c>
      <c r="K16800" s="1" t="s">
        <v>16</v>
      </c>
      <c r="L16800" s="1" t="s">
        <v>16</v>
      </c>
      <c r="M16800" s="1" t="s">
        <v>16</v>
      </c>
      <c r="N16800" s="1" t="s">
        <v>16</v>
      </c>
      <c r="O16800" s="1">
        <v>63.2</v>
      </c>
      <c r="P16800" s="1">
        <v>1.0</v>
      </c>
    </row>
    <row r="16801">
      <c r="A16801" s="1" t="s">
        <v>29</v>
      </c>
      <c r="B16801" s="1" t="s">
        <v>19804</v>
      </c>
      <c r="C16801" s="2" t="s">
        <v>19788</v>
      </c>
      <c r="D16801" s="1" t="s">
        <v>19</v>
      </c>
      <c r="E16801" s="3" t="str">
        <f>HYPERLINK("https://fyndiq.se/produkt/4487e30957ae4516/", "2-Pack Samsung Galaxy Tab A8 WiFi - Härdat Glas 9H - Super Kvalitet")</f>
        <v>2-Pack Samsung Galaxy Tab A8 WiFi - Härdat Glas 9H - Super Kvalitet</v>
      </c>
      <c r="F16801" s="1" t="s">
        <v>4067</v>
      </c>
      <c r="G16801" s="1" t="s">
        <v>4068</v>
      </c>
      <c r="H16801" s="1" t="s">
        <v>4069</v>
      </c>
      <c r="I16801" s="1" t="s">
        <v>16</v>
      </c>
      <c r="J16801" s="1" t="s">
        <v>23</v>
      </c>
      <c r="K16801" s="1" t="s">
        <v>16</v>
      </c>
      <c r="L16801" s="1" t="s">
        <v>16</v>
      </c>
      <c r="M16801" s="1" t="s">
        <v>16</v>
      </c>
      <c r="N16801" s="1" t="s">
        <v>16</v>
      </c>
      <c r="O16801" s="1">
        <v>135.2</v>
      </c>
      <c r="P16801" s="1">
        <v>1.0</v>
      </c>
    </row>
    <row r="16802">
      <c r="A16802" s="1" t="s">
        <v>29</v>
      </c>
      <c r="B16802" s="1" t="s">
        <v>19805</v>
      </c>
      <c r="C16802" s="2" t="s">
        <v>19788</v>
      </c>
      <c r="D16802" s="1" t="s">
        <v>19</v>
      </c>
      <c r="E16802" s="3" t="str">
        <f>HYPERLINK("https://fyndiq.se/produkt/a047b5d99d58461d/", "2-Pack Google Pixel 6A - Härdat glas 9H - Super kvalitet 3D")</f>
        <v>2-Pack Google Pixel 6A - Härdat glas 9H - Super kvalitet 3D</v>
      </c>
      <c r="F16802" s="1" t="s">
        <v>1205</v>
      </c>
      <c r="G16802" s="1" t="s">
        <v>1206</v>
      </c>
      <c r="H16802" s="1" t="s">
        <v>1207</v>
      </c>
      <c r="I16802" s="1" t="s">
        <v>16</v>
      </c>
      <c r="J16802" s="1" t="s">
        <v>23</v>
      </c>
      <c r="K16802" s="1" t="s">
        <v>16</v>
      </c>
      <c r="L16802" s="1" t="s">
        <v>16</v>
      </c>
      <c r="M16802" s="1" t="s">
        <v>16</v>
      </c>
      <c r="N16802" s="1" t="s">
        <v>16</v>
      </c>
      <c r="O16802" s="1">
        <v>63.2</v>
      </c>
      <c r="P16802" s="1">
        <v>1.0</v>
      </c>
    </row>
    <row r="16803">
      <c r="A16803" s="1" t="s">
        <v>29</v>
      </c>
      <c r="B16803" s="1" t="s">
        <v>19806</v>
      </c>
      <c r="C16803" s="2" t="s">
        <v>19788</v>
      </c>
      <c r="D16803" s="1" t="s">
        <v>19</v>
      </c>
      <c r="E1680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6803" s="1" t="s">
        <v>760</v>
      </c>
      <c r="G16803" s="1" t="s">
        <v>761</v>
      </c>
      <c r="H16803" s="1" t="s">
        <v>762</v>
      </c>
      <c r="I16803" s="1" t="s">
        <v>16</v>
      </c>
      <c r="J16803" s="1" t="s">
        <v>23</v>
      </c>
      <c r="K16803" s="1" t="s">
        <v>16</v>
      </c>
      <c r="L16803" s="1" t="s">
        <v>16</v>
      </c>
      <c r="M16803" s="1" t="s">
        <v>16</v>
      </c>
      <c r="N16803" s="1" t="s">
        <v>16</v>
      </c>
      <c r="O16803" s="1">
        <v>63.2</v>
      </c>
      <c r="P16803" s="1">
        <v>1.0</v>
      </c>
    </row>
    <row r="16804">
      <c r="A16804" s="1" t="s">
        <v>29</v>
      </c>
      <c r="B16804" s="1" t="s">
        <v>19807</v>
      </c>
      <c r="C16804" s="2" t="s">
        <v>19788</v>
      </c>
      <c r="D16804" s="1" t="s">
        <v>19</v>
      </c>
      <c r="E16804" s="3" t="str">
        <f>HYPERLINK("https://fyndiq.se/produkt/8b67d8d5f34d4bfa/", "2-Pack Samsung S20 Plus - 9H Härdat Glass - Top Kvalitet 3D")</f>
        <v>2-Pack Samsung S20 Plus - 9H Härdat Glass - Top Kvalitet 3D</v>
      </c>
      <c r="F16804" s="1" t="s">
        <v>5642</v>
      </c>
      <c r="G16804" s="1" t="s">
        <v>5643</v>
      </c>
      <c r="H16804" s="1" t="s">
        <v>5644</v>
      </c>
      <c r="I16804" s="1" t="s">
        <v>16</v>
      </c>
      <c r="J16804" s="1" t="s">
        <v>23</v>
      </c>
      <c r="K16804" s="1" t="s">
        <v>16</v>
      </c>
      <c r="L16804" s="1" t="s">
        <v>16</v>
      </c>
      <c r="M16804" s="1" t="s">
        <v>16</v>
      </c>
      <c r="N16804" s="1" t="s">
        <v>16</v>
      </c>
      <c r="O16804" s="1">
        <v>63.2</v>
      </c>
      <c r="P16804" s="1">
        <v>1.0</v>
      </c>
    </row>
    <row r="16805">
      <c r="A16805" s="1" t="s">
        <v>29</v>
      </c>
      <c r="B16805" s="1" t="s">
        <v>19808</v>
      </c>
      <c r="C16805" s="2" t="s">
        <v>19788</v>
      </c>
      <c r="D16805" s="1" t="s">
        <v>19</v>
      </c>
      <c r="E16805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6805" s="1" t="s">
        <v>4440</v>
      </c>
      <c r="G16805" s="1" t="s">
        <v>4441</v>
      </c>
      <c r="H16805" s="1" t="s">
        <v>4442</v>
      </c>
      <c r="I16805" s="1" t="s">
        <v>16</v>
      </c>
      <c r="J16805" s="1" t="s">
        <v>23</v>
      </c>
      <c r="K16805" s="1" t="s">
        <v>16</v>
      </c>
      <c r="L16805" s="1" t="s">
        <v>16</v>
      </c>
      <c r="M16805" s="1" t="s">
        <v>16</v>
      </c>
      <c r="N16805" s="1" t="s">
        <v>16</v>
      </c>
      <c r="O16805" s="1">
        <v>71.2</v>
      </c>
      <c r="P16805" s="1">
        <v>1.0</v>
      </c>
    </row>
    <row r="16806">
      <c r="A16806" s="1" t="s">
        <v>29</v>
      </c>
      <c r="B16806" s="1" t="s">
        <v>19809</v>
      </c>
      <c r="C16806" s="2" t="s">
        <v>19788</v>
      </c>
      <c r="D16806" s="1" t="s">
        <v>19</v>
      </c>
      <c r="E16806" s="3" t="str">
        <f t="shared" ref="E16806:E16807" si="891">HYPERLINK("https://fyndiq.se/produkt/082f3cf898c84831/", "2 Pack Galaxy S20 Ultra - Härdat glas 9H - Super kvalitet 3D")</f>
        <v>2 Pack Galaxy S20 Ultra - Härdat glas 9H - Super kvalitet 3D</v>
      </c>
      <c r="F16806" s="1" t="s">
        <v>460</v>
      </c>
      <c r="G16806" s="1" t="s">
        <v>461</v>
      </c>
      <c r="H16806" s="1" t="s">
        <v>462</v>
      </c>
      <c r="I16806" s="1" t="s">
        <v>16</v>
      </c>
      <c r="J16806" s="1" t="s">
        <v>23</v>
      </c>
      <c r="K16806" s="1" t="s">
        <v>16</v>
      </c>
      <c r="L16806" s="1" t="s">
        <v>16</v>
      </c>
      <c r="M16806" s="1" t="s">
        <v>16</v>
      </c>
      <c r="N16806" s="1" t="s">
        <v>16</v>
      </c>
      <c r="O16806" s="1">
        <v>63.2</v>
      </c>
      <c r="P16806" s="1">
        <v>1.0</v>
      </c>
    </row>
    <row r="16807">
      <c r="A16807" s="1" t="s">
        <v>29</v>
      </c>
      <c r="B16807" s="1" t="s">
        <v>19810</v>
      </c>
      <c r="C16807" s="2" t="s">
        <v>19788</v>
      </c>
      <c r="D16807" s="1" t="s">
        <v>19</v>
      </c>
      <c r="E16807" s="3" t="str">
        <f t="shared" si="891"/>
        <v>2 Pack Galaxy S20 Ultra - Härdat glas 9H - Super kvalitet 3D</v>
      </c>
      <c r="F16807" s="1" t="s">
        <v>460</v>
      </c>
      <c r="G16807" s="1" t="s">
        <v>461</v>
      </c>
      <c r="H16807" s="1" t="s">
        <v>462</v>
      </c>
      <c r="I16807" s="1" t="s">
        <v>16</v>
      </c>
      <c r="J16807" s="1" t="s">
        <v>23</v>
      </c>
      <c r="K16807" s="1" t="s">
        <v>16</v>
      </c>
      <c r="L16807" s="1" t="s">
        <v>16</v>
      </c>
      <c r="M16807" s="1" t="s">
        <v>16</v>
      </c>
      <c r="N16807" s="1" t="s">
        <v>16</v>
      </c>
      <c r="O16807" s="1">
        <v>63.2</v>
      </c>
      <c r="P16807" s="1">
        <v>1.0</v>
      </c>
    </row>
    <row r="16808">
      <c r="A16808" s="1" t="s">
        <v>29</v>
      </c>
      <c r="B16808" s="1" t="s">
        <v>19811</v>
      </c>
      <c r="C16808" s="2" t="s">
        <v>19788</v>
      </c>
      <c r="D16808" s="1" t="s">
        <v>19</v>
      </c>
      <c r="E16808" s="3" t="str">
        <f>HYPERLINK("https://fyndiq.se/produkt/9eab7cbe758a4979/", "2-Pack Samsung S20 FE (5G) Skärmskydd &amp; 1-Pack linsskydd - Härdat Glas 9H - Super kvalitet 3D")</f>
        <v>2-Pack Samsung S20 FE (5G) Skärmskydd &amp; 1-Pack linsskydd - Härdat Glas 9H - Super kvalitet 3D</v>
      </c>
      <c r="F16808" s="1" t="s">
        <v>15233</v>
      </c>
      <c r="G16808" s="1" t="s">
        <v>15234</v>
      </c>
      <c r="H16808" s="1" t="s">
        <v>15235</v>
      </c>
      <c r="I16808" s="1" t="s">
        <v>16</v>
      </c>
      <c r="J16808" s="1" t="s">
        <v>23</v>
      </c>
      <c r="K16808" s="1" t="s">
        <v>16</v>
      </c>
      <c r="L16808" s="1" t="s">
        <v>16</v>
      </c>
      <c r="M16808" s="1" t="s">
        <v>16</v>
      </c>
      <c r="N16808" s="1" t="s">
        <v>16</v>
      </c>
      <c r="O16808" s="1">
        <v>71.2</v>
      </c>
      <c r="P16808" s="1">
        <v>1.0</v>
      </c>
    </row>
    <row r="16809">
      <c r="A16809" s="1" t="s">
        <v>29</v>
      </c>
      <c r="B16809" s="1" t="s">
        <v>19812</v>
      </c>
      <c r="C16809" s="2" t="s">
        <v>19788</v>
      </c>
      <c r="D16809" s="1" t="s">
        <v>19</v>
      </c>
      <c r="E16809" s="3" t="str">
        <f t="shared" ref="E16809:E16810" si="892">HYPERLINK("https://fyndiq.se/produkt/a00b62acc6644fd2/", "2-Pack Samsung Galaxy S10 - Härdat glas 9H – Super kvalitet 3D")</f>
        <v>2-Pack Samsung Galaxy S10 - Härdat glas 9H – Super kvalitet 3D</v>
      </c>
      <c r="F16809" s="1" t="s">
        <v>1291</v>
      </c>
      <c r="G16809" s="1" t="s">
        <v>1292</v>
      </c>
      <c r="H16809" s="1" t="s">
        <v>1293</v>
      </c>
      <c r="I16809" s="1" t="s">
        <v>16</v>
      </c>
      <c r="J16809" s="1" t="s">
        <v>23</v>
      </c>
      <c r="K16809" s="1" t="s">
        <v>16</v>
      </c>
      <c r="L16809" s="1" t="s">
        <v>16</v>
      </c>
      <c r="M16809" s="1" t="s">
        <v>16</v>
      </c>
      <c r="N16809" s="1" t="s">
        <v>16</v>
      </c>
      <c r="O16809" s="1">
        <v>63.2</v>
      </c>
      <c r="P16809" s="1">
        <v>1.0</v>
      </c>
    </row>
    <row r="16810">
      <c r="A16810" s="1" t="s">
        <v>29</v>
      </c>
      <c r="B16810" s="1" t="s">
        <v>19813</v>
      </c>
      <c r="C16810" s="2" t="s">
        <v>19788</v>
      </c>
      <c r="D16810" s="1" t="s">
        <v>19</v>
      </c>
      <c r="E16810" s="3" t="str">
        <f t="shared" si="892"/>
        <v>2-Pack Samsung Galaxy S10 - Härdat glas 9H – Super kvalitet 3D</v>
      </c>
      <c r="F16810" s="1" t="s">
        <v>1291</v>
      </c>
      <c r="G16810" s="1" t="s">
        <v>1292</v>
      </c>
      <c r="H16810" s="1" t="s">
        <v>1293</v>
      </c>
      <c r="I16810" s="1" t="s">
        <v>16</v>
      </c>
      <c r="J16810" s="1" t="s">
        <v>23</v>
      </c>
      <c r="K16810" s="1" t="s">
        <v>16</v>
      </c>
      <c r="L16810" s="1" t="s">
        <v>16</v>
      </c>
      <c r="M16810" s="1" t="s">
        <v>16</v>
      </c>
      <c r="N16810" s="1" t="s">
        <v>16</v>
      </c>
      <c r="O16810" s="1">
        <v>63.2</v>
      </c>
      <c r="P16810" s="1">
        <v>1.0</v>
      </c>
    </row>
    <row r="16811">
      <c r="A16811" s="1" t="s">
        <v>29</v>
      </c>
      <c r="B16811" s="1" t="s">
        <v>19814</v>
      </c>
      <c r="C16811" s="2" t="s">
        <v>19788</v>
      </c>
      <c r="D16811" s="1" t="s">
        <v>19</v>
      </c>
      <c r="E16811" s="3" t="str">
        <f>HYPERLINK("https://fyndiq.se/produkt/095564fa15d74b63/", "2-Pack Samsung S21 Ultra  Skärmskydd &amp; 1-Pack linsskydd - Härdat Glas 9H - Super kvalitet 3D")</f>
        <v>2-Pack Samsung S21 Ultra  Skärmskydd &amp; 1-Pack linsskydd - Härdat Glas 9H - Super kvalitet 3D</v>
      </c>
      <c r="F16811" s="1" t="s">
        <v>14487</v>
      </c>
      <c r="G16811" s="1" t="s">
        <v>14488</v>
      </c>
      <c r="H16811" s="1" t="s">
        <v>14489</v>
      </c>
      <c r="I16811" s="1" t="s">
        <v>16</v>
      </c>
      <c r="J16811" s="1" t="s">
        <v>23</v>
      </c>
      <c r="K16811" s="1" t="s">
        <v>16</v>
      </c>
      <c r="L16811" s="1" t="s">
        <v>16</v>
      </c>
      <c r="M16811" s="1" t="s">
        <v>16</v>
      </c>
      <c r="N16811" s="1" t="s">
        <v>16</v>
      </c>
      <c r="O16811" s="1">
        <v>71.2</v>
      </c>
      <c r="P16811" s="1">
        <v>1.0</v>
      </c>
    </row>
    <row r="16812">
      <c r="A16812" s="1" t="s">
        <v>29</v>
      </c>
      <c r="B16812" s="1" t="s">
        <v>19815</v>
      </c>
      <c r="C16812" s="2" t="s">
        <v>19788</v>
      </c>
      <c r="D16812" s="1" t="s">
        <v>19</v>
      </c>
      <c r="E16812" s="3" t="str">
        <f>HYPERLINK("https://fyndiq.se/produkt/09a1997ccc234c63/", "2-Pack Huawei P40 Pro - Härdat glas 9H – Super kvalitet 3D")</f>
        <v>2-Pack Huawei P40 Pro - Härdat glas 9H – Super kvalitet 3D</v>
      </c>
      <c r="F16812" s="1" t="s">
        <v>1152</v>
      </c>
      <c r="G16812" s="1" t="s">
        <v>1153</v>
      </c>
      <c r="H16812" s="1" t="s">
        <v>1154</v>
      </c>
      <c r="I16812" s="1" t="s">
        <v>16</v>
      </c>
      <c r="J16812" s="1" t="s">
        <v>23</v>
      </c>
      <c r="K16812" s="1" t="s">
        <v>16</v>
      </c>
      <c r="L16812" s="1" t="s">
        <v>16</v>
      </c>
      <c r="M16812" s="1" t="s">
        <v>16</v>
      </c>
      <c r="N16812" s="1" t="s">
        <v>16</v>
      </c>
      <c r="O16812" s="1">
        <v>71.2</v>
      </c>
      <c r="P16812" s="1">
        <v>1.0</v>
      </c>
    </row>
    <row r="16813">
      <c r="A16813" s="1" t="s">
        <v>29</v>
      </c>
      <c r="B16813" s="1" t="s">
        <v>19816</v>
      </c>
      <c r="C16813" s="2" t="s">
        <v>19788</v>
      </c>
      <c r="D16813" s="1" t="s">
        <v>19</v>
      </c>
      <c r="E16813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6813" s="1" t="s">
        <v>2445</v>
      </c>
      <c r="G16813" s="1" t="s">
        <v>2446</v>
      </c>
      <c r="H16813" s="1" t="s">
        <v>2447</v>
      </c>
      <c r="I16813" s="1" t="s">
        <v>16</v>
      </c>
      <c r="J16813" s="1" t="s">
        <v>23</v>
      </c>
      <c r="K16813" s="1" t="s">
        <v>16</v>
      </c>
      <c r="L16813" s="1" t="s">
        <v>16</v>
      </c>
      <c r="M16813" s="1" t="s">
        <v>16</v>
      </c>
      <c r="N16813" s="1" t="s">
        <v>16</v>
      </c>
      <c r="O16813" s="1">
        <v>79.2</v>
      </c>
      <c r="P16813" s="1">
        <v>5.0</v>
      </c>
    </row>
    <row r="16814">
      <c r="A16814" s="1" t="s">
        <v>29</v>
      </c>
      <c r="B16814" s="1" t="s">
        <v>19817</v>
      </c>
      <c r="C16814" s="2" t="s">
        <v>19788</v>
      </c>
      <c r="D16814" s="1" t="s">
        <v>19</v>
      </c>
      <c r="E1681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6814" s="1" t="s">
        <v>504</v>
      </c>
      <c r="G16814" s="1" t="s">
        <v>505</v>
      </c>
      <c r="H16814" s="1" t="s">
        <v>506</v>
      </c>
      <c r="I16814" s="1" t="s">
        <v>16</v>
      </c>
      <c r="J16814" s="1" t="s">
        <v>23</v>
      </c>
      <c r="K16814" s="1" t="s">
        <v>16</v>
      </c>
      <c r="L16814" s="1" t="s">
        <v>16</v>
      </c>
      <c r="M16814" s="1" t="s">
        <v>16</v>
      </c>
      <c r="N16814" s="1" t="s">
        <v>16</v>
      </c>
      <c r="O16814" s="1">
        <v>63.2</v>
      </c>
      <c r="P16814" s="1">
        <v>1.0</v>
      </c>
    </row>
    <row r="16815">
      <c r="A16815" s="1" t="s">
        <v>29</v>
      </c>
      <c r="B16815" s="1" t="s">
        <v>19818</v>
      </c>
      <c r="C16815" s="2" t="s">
        <v>19788</v>
      </c>
      <c r="D16815" s="1" t="s">
        <v>19</v>
      </c>
      <c r="E16815" s="3" t="str">
        <f>HYPERLINK("https://fyndiq.se/produkt/6ae5aff483564a84/", "2-Pack Apple Watch 40mm – Härdat glas 9H – Super kvalitet 3D")</f>
        <v>2-Pack Apple Watch 40mm – Härdat glas 9H – Super kvalitet 3D</v>
      </c>
      <c r="F16815" s="1" t="s">
        <v>1418</v>
      </c>
      <c r="G16815" s="1" t="s">
        <v>1419</v>
      </c>
      <c r="H16815" s="1" t="s">
        <v>1420</v>
      </c>
      <c r="I16815" s="1" t="s">
        <v>16</v>
      </c>
      <c r="J16815" s="1" t="s">
        <v>23</v>
      </c>
      <c r="K16815" s="1" t="s">
        <v>16</v>
      </c>
      <c r="L16815" s="1" t="s">
        <v>16</v>
      </c>
      <c r="M16815" s="1" t="s">
        <v>16</v>
      </c>
      <c r="N16815" s="1" t="s">
        <v>16</v>
      </c>
      <c r="O16815" s="1">
        <v>55.2</v>
      </c>
      <c r="P16815" s="1">
        <v>1.0</v>
      </c>
    </row>
    <row r="16816">
      <c r="A16816" s="1" t="s">
        <v>29</v>
      </c>
      <c r="B16816" s="1" t="s">
        <v>19819</v>
      </c>
      <c r="C16816" s="2" t="s">
        <v>19788</v>
      </c>
      <c r="D16816" s="1" t="s">
        <v>19</v>
      </c>
      <c r="E16816" s="3" t="str">
        <f>HYPERLINK("https://fyndiq.se/produkt/98c0826638a14588/", "2-Pack Samsung NOTE 10 PLUS Skärmskydd - Härdat Glas 9H - Super kvalitet 3D")</f>
        <v>2-Pack Samsung NOTE 10 PLUS Skärmskydd - Härdat Glas 9H - Super kvalitet 3D</v>
      </c>
      <c r="F16816" s="1" t="s">
        <v>5069</v>
      </c>
      <c r="G16816" s="1" t="s">
        <v>5070</v>
      </c>
      <c r="H16816" s="1" t="s">
        <v>5071</v>
      </c>
      <c r="I16816" s="1" t="s">
        <v>16</v>
      </c>
      <c r="J16816" s="1" t="s">
        <v>23</v>
      </c>
      <c r="K16816" s="1" t="s">
        <v>16</v>
      </c>
      <c r="L16816" s="1" t="s">
        <v>16</v>
      </c>
      <c r="M16816" s="1" t="s">
        <v>16</v>
      </c>
      <c r="N16816" s="1" t="s">
        <v>16</v>
      </c>
      <c r="O16816" s="1">
        <v>63.2</v>
      </c>
      <c r="P16816" s="1">
        <v>1.0</v>
      </c>
    </row>
    <row r="16817">
      <c r="A16817" s="1" t="s">
        <v>29</v>
      </c>
      <c r="B16817" s="1" t="s">
        <v>19820</v>
      </c>
      <c r="C16817" s="2" t="s">
        <v>19788</v>
      </c>
      <c r="D16817" s="1" t="s">
        <v>19</v>
      </c>
      <c r="E16817" s="3" t="str">
        <f>HYPERLINK("https://fyndiq.se/produkt/34157794139f40c6/", "2-Pack Samsung S20 FE - 9H Härdat Glass - Top Kvalitet")</f>
        <v>2-Pack Samsung S20 FE - 9H Härdat Glass - Top Kvalitet</v>
      </c>
      <c r="F16817" s="1" t="s">
        <v>1640</v>
      </c>
      <c r="G16817" s="1" t="s">
        <v>1641</v>
      </c>
      <c r="H16817" s="1" t="s">
        <v>1642</v>
      </c>
      <c r="I16817" s="1" t="s">
        <v>16</v>
      </c>
      <c r="J16817" s="1" t="s">
        <v>23</v>
      </c>
      <c r="K16817" s="1" t="s">
        <v>16</v>
      </c>
      <c r="L16817" s="1" t="s">
        <v>16</v>
      </c>
      <c r="M16817" s="1" t="s">
        <v>16</v>
      </c>
      <c r="N16817" s="1" t="s">
        <v>16</v>
      </c>
      <c r="O16817" s="1">
        <v>63.2</v>
      </c>
      <c r="P16817" s="1">
        <v>1.0</v>
      </c>
    </row>
    <row r="16818">
      <c r="A16818" s="1" t="s">
        <v>29</v>
      </c>
      <c r="B16818" s="1" t="s">
        <v>19821</v>
      </c>
      <c r="C16818" s="2" t="s">
        <v>19788</v>
      </c>
      <c r="D16818" s="1" t="s">
        <v>19</v>
      </c>
      <c r="E16818" s="3" t="str">
        <f>HYPERLINK("https://fyndiq.se/produkt/6758100e2782433a/", "2-Pack iPhone 12 Pro - Härdat Glas 9H - Super Kvalitet 3D")</f>
        <v>2-Pack iPhone 12 Pro - Härdat Glas 9H - Super Kvalitet 3D</v>
      </c>
      <c r="F16818" s="1" t="s">
        <v>3185</v>
      </c>
      <c r="G16818" s="1" t="s">
        <v>3186</v>
      </c>
      <c r="H16818" s="1" t="s">
        <v>3187</v>
      </c>
      <c r="I16818" s="1" t="s">
        <v>16</v>
      </c>
      <c r="J16818" s="1" t="s">
        <v>23</v>
      </c>
      <c r="K16818" s="1" t="s">
        <v>16</v>
      </c>
      <c r="L16818" s="1" t="s">
        <v>16</v>
      </c>
      <c r="M16818" s="1" t="s">
        <v>16</v>
      </c>
      <c r="N16818" s="1" t="s">
        <v>16</v>
      </c>
      <c r="O16818" s="1">
        <v>47.2</v>
      </c>
      <c r="P16818" s="1">
        <v>1.0</v>
      </c>
    </row>
    <row r="16819">
      <c r="A16819" s="1" t="s">
        <v>29</v>
      </c>
      <c r="B16819" s="1" t="s">
        <v>19822</v>
      </c>
      <c r="C16819" s="2" t="s">
        <v>19788</v>
      </c>
      <c r="D16819" s="1" t="s">
        <v>19</v>
      </c>
      <c r="E16819" s="3" t="str">
        <f>HYPERLINK("https://fyndiq.se/produkt/5e37a44b96954571/", "Google Pixel 7 Pro Premium Transparent Skal: Stöttåligt med Förstärkta Hörn")</f>
        <v>Google Pixel 7 Pro Premium Transparent Skal: Stöttåligt med Förstärkta Hörn</v>
      </c>
      <c r="F16819" s="1" t="s">
        <v>8013</v>
      </c>
      <c r="G16819" s="1" t="s">
        <v>8014</v>
      </c>
      <c r="H16819" s="1" t="s">
        <v>8015</v>
      </c>
      <c r="I16819" s="1" t="s">
        <v>16</v>
      </c>
      <c r="J16819" s="1" t="s">
        <v>23</v>
      </c>
      <c r="K16819" s="1" t="s">
        <v>16</v>
      </c>
      <c r="L16819" s="1" t="s">
        <v>16</v>
      </c>
      <c r="M16819" s="1" t="s">
        <v>16</v>
      </c>
      <c r="N16819" s="1" t="s">
        <v>16</v>
      </c>
      <c r="O16819" s="1">
        <v>63.2</v>
      </c>
      <c r="P16819" s="1">
        <v>1.0</v>
      </c>
    </row>
    <row r="16820">
      <c r="A16820" s="1" t="s">
        <v>29</v>
      </c>
      <c r="B16820" s="1" t="s">
        <v>19823</v>
      </c>
      <c r="C16820" s="2" t="s">
        <v>19788</v>
      </c>
      <c r="D16820" s="1" t="s">
        <v>19</v>
      </c>
      <c r="E16820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6820" s="1" t="s">
        <v>464</v>
      </c>
      <c r="G16820" s="1" t="s">
        <v>465</v>
      </c>
      <c r="H16820" s="1" t="s">
        <v>466</v>
      </c>
      <c r="I16820" s="1" t="s">
        <v>16</v>
      </c>
      <c r="J16820" s="1" t="s">
        <v>23</v>
      </c>
      <c r="K16820" s="1" t="s">
        <v>16</v>
      </c>
      <c r="L16820" s="1" t="s">
        <v>16</v>
      </c>
      <c r="M16820" s="1" t="s">
        <v>16</v>
      </c>
      <c r="N16820" s="1" t="s">
        <v>16</v>
      </c>
      <c r="O16820" s="1">
        <v>79.2</v>
      </c>
      <c r="P16820" s="1">
        <v>1.0</v>
      </c>
    </row>
    <row r="16821">
      <c r="A16821" s="1" t="s">
        <v>29</v>
      </c>
      <c r="B16821" s="1" t="s">
        <v>19824</v>
      </c>
      <c r="C16821" s="2" t="s">
        <v>19788</v>
      </c>
      <c r="D16821" s="1" t="s">
        <v>19</v>
      </c>
      <c r="E1682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6821" s="1" t="s">
        <v>614</v>
      </c>
      <c r="G16821" s="1" t="s">
        <v>615</v>
      </c>
      <c r="H16821" s="1" t="s">
        <v>616</v>
      </c>
      <c r="I16821" s="1" t="s">
        <v>16</v>
      </c>
      <c r="J16821" s="1" t="s">
        <v>23</v>
      </c>
      <c r="K16821" s="1" t="s">
        <v>16</v>
      </c>
      <c r="L16821" s="1" t="s">
        <v>16</v>
      </c>
      <c r="M16821" s="1" t="s">
        <v>16</v>
      </c>
      <c r="N16821" s="1" t="s">
        <v>16</v>
      </c>
      <c r="O16821" s="1">
        <v>79.2</v>
      </c>
      <c r="P16821" s="1">
        <v>1.0</v>
      </c>
    </row>
    <row r="16822">
      <c r="A16822" s="1" t="s">
        <v>29</v>
      </c>
      <c r="B16822" s="1" t="s">
        <v>19825</v>
      </c>
      <c r="C16822" s="2" t="s">
        <v>19788</v>
      </c>
      <c r="D16822" s="1" t="s">
        <v>19</v>
      </c>
      <c r="E16822" s="3" t="str">
        <f>HYPERLINK("https://fyndiq.se/produkt/580d801ad22645e2/", "2 Pack - Samsung A12 / A32 5G - Härdat Glass 9H - Super Kvalitet")</f>
        <v>2 Pack - Samsung A12 / A32 5G - Härdat Glass 9H - Super Kvalitet</v>
      </c>
      <c r="F16822" s="1" t="s">
        <v>2530</v>
      </c>
      <c r="G16822" s="1" t="s">
        <v>2531</v>
      </c>
      <c r="H16822" s="1" t="s">
        <v>2532</v>
      </c>
      <c r="I16822" s="1" t="s">
        <v>16</v>
      </c>
      <c r="J16822" s="1" t="s">
        <v>23</v>
      </c>
      <c r="K16822" s="1" t="s">
        <v>16</v>
      </c>
      <c r="L16822" s="1" t="s">
        <v>16</v>
      </c>
      <c r="M16822" s="1" t="s">
        <v>16</v>
      </c>
      <c r="N16822" s="1" t="s">
        <v>16</v>
      </c>
      <c r="O16822" s="1">
        <v>63.2</v>
      </c>
      <c r="P16822" s="1">
        <v>1.0</v>
      </c>
    </row>
    <row r="16823">
      <c r="A16823" s="1" t="s">
        <v>29</v>
      </c>
      <c r="B16823" s="1" t="s">
        <v>19826</v>
      </c>
      <c r="C16823" s="2" t="s">
        <v>19788</v>
      </c>
      <c r="D16823" s="1" t="s">
        <v>19</v>
      </c>
      <c r="E16823" s="3" t="str">
        <f>HYPERLINK("https://fyndiq.se/produkt/6260fb6b96c349fe/", "Samsung S9 plus 3D rundat härdat glasfodral")</f>
        <v>Samsung S9 plus 3D rundat härdat glasfodral</v>
      </c>
      <c r="F16823" s="1" t="s">
        <v>1105</v>
      </c>
      <c r="G16823" s="1" t="s">
        <v>1106</v>
      </c>
      <c r="H16823" s="1" t="s">
        <v>1107</v>
      </c>
      <c r="I16823" s="1" t="s">
        <v>16</v>
      </c>
      <c r="J16823" s="1" t="s">
        <v>23</v>
      </c>
      <c r="K16823" s="1" t="s">
        <v>16</v>
      </c>
      <c r="L16823" s="1" t="s">
        <v>16</v>
      </c>
      <c r="M16823" s="1" t="s">
        <v>16</v>
      </c>
      <c r="N16823" s="1" t="s">
        <v>16</v>
      </c>
      <c r="O16823" s="1">
        <v>55.2</v>
      </c>
      <c r="P16823" s="1">
        <v>1.0</v>
      </c>
    </row>
    <row r="16824">
      <c r="A16824" s="1" t="s">
        <v>29</v>
      </c>
      <c r="B16824" s="1" t="s">
        <v>19827</v>
      </c>
      <c r="C16824" s="2" t="s">
        <v>19788</v>
      </c>
      <c r="D16824" s="1" t="s">
        <v>19</v>
      </c>
      <c r="E1682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824" s="1" t="s">
        <v>47</v>
      </c>
      <c r="G16824" s="2" t="s">
        <v>48</v>
      </c>
      <c r="H16824" s="1" t="s">
        <v>49</v>
      </c>
      <c r="I16824" s="1" t="s">
        <v>16</v>
      </c>
      <c r="J16824" s="1" t="s">
        <v>23</v>
      </c>
      <c r="K16824" s="1" t="s">
        <v>16</v>
      </c>
      <c r="L16824" s="1" t="s">
        <v>16</v>
      </c>
      <c r="M16824" s="1" t="s">
        <v>16</v>
      </c>
      <c r="N16824" s="1" t="s">
        <v>16</v>
      </c>
      <c r="O16824" s="1">
        <v>183.2</v>
      </c>
      <c r="P16824" s="1">
        <v>1.0</v>
      </c>
    </row>
    <row r="16825">
      <c r="A16825" s="1" t="s">
        <v>29</v>
      </c>
      <c r="B16825" s="1" t="s">
        <v>19828</v>
      </c>
      <c r="C16825" s="2" t="s">
        <v>19788</v>
      </c>
      <c r="D16825" s="1" t="s">
        <v>19</v>
      </c>
      <c r="E16825" s="3" t="str">
        <f>HYPERLINK("https://fyndiq.se/produkt/0b2f55cbfc0d4bc8/", "Skärmskydd Iphone 12 / 12 Pro , härdat glas, hög kvalitet.")</f>
        <v>Skärmskydd Iphone 12 / 12 Pro , härdat glas, hög kvalitet.</v>
      </c>
      <c r="F16825" s="1" t="s">
        <v>587</v>
      </c>
      <c r="G16825" s="1" t="s">
        <v>588</v>
      </c>
      <c r="H16825" s="1" t="s">
        <v>589</v>
      </c>
      <c r="I16825" s="1" t="s">
        <v>16</v>
      </c>
      <c r="J16825" s="1" t="s">
        <v>23</v>
      </c>
      <c r="K16825" s="1" t="s">
        <v>16</v>
      </c>
      <c r="L16825" s="1" t="s">
        <v>16</v>
      </c>
      <c r="M16825" s="1" t="s">
        <v>16</v>
      </c>
      <c r="N16825" s="1" t="s">
        <v>16</v>
      </c>
      <c r="O16825" s="1">
        <v>39.2</v>
      </c>
      <c r="P16825" s="1">
        <v>1.0</v>
      </c>
    </row>
    <row r="16826">
      <c r="A16826" s="1" t="s">
        <v>29</v>
      </c>
      <c r="B16826" s="1" t="s">
        <v>19829</v>
      </c>
      <c r="C16826" s="2" t="s">
        <v>19788</v>
      </c>
      <c r="D16826" s="1" t="s">
        <v>19</v>
      </c>
      <c r="E1682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6826" s="1" t="s">
        <v>35</v>
      </c>
      <c r="G16826" s="1" t="s">
        <v>36</v>
      </c>
      <c r="H16826" s="1" t="s">
        <v>37</v>
      </c>
      <c r="I16826" s="1" t="s">
        <v>16</v>
      </c>
      <c r="J16826" s="1" t="s">
        <v>23</v>
      </c>
      <c r="K16826" s="1" t="s">
        <v>16</v>
      </c>
      <c r="L16826" s="1" t="s">
        <v>16</v>
      </c>
      <c r="M16826" s="1" t="s">
        <v>16</v>
      </c>
      <c r="N16826" s="1" t="s">
        <v>16</v>
      </c>
      <c r="O16826" s="1">
        <v>63.2</v>
      </c>
      <c r="P16826" s="1">
        <v>1.0</v>
      </c>
    </row>
    <row r="16827">
      <c r="A16827" s="1" t="s">
        <v>29</v>
      </c>
      <c r="B16827" s="1" t="s">
        <v>19830</v>
      </c>
      <c r="C16827" s="2" t="s">
        <v>19788</v>
      </c>
      <c r="D16827" s="1" t="s">
        <v>19</v>
      </c>
      <c r="E16827" s="3" t="str">
        <f>HYPERLINK("https://fyndiq.se/produkt/21fa5ef4b8704a28/", "2-Pack Samsung Note 10 Plus - Härdat glas 9H - Super kvalitet 3D")</f>
        <v>2-Pack Samsung Note 10 Plus - Härdat glas 9H - Super kvalitet 3D</v>
      </c>
      <c r="F16827" s="1" t="s">
        <v>5705</v>
      </c>
      <c r="G16827" s="1" t="s">
        <v>5706</v>
      </c>
      <c r="H16827" s="1" t="s">
        <v>5707</v>
      </c>
      <c r="I16827" s="1" t="s">
        <v>16</v>
      </c>
      <c r="J16827" s="1" t="s">
        <v>23</v>
      </c>
      <c r="K16827" s="1" t="s">
        <v>16</v>
      </c>
      <c r="L16827" s="1" t="s">
        <v>16</v>
      </c>
      <c r="M16827" s="1" t="s">
        <v>16</v>
      </c>
      <c r="N16827" s="1" t="s">
        <v>16</v>
      </c>
      <c r="O16827" s="1">
        <v>63.2</v>
      </c>
      <c r="P16827" s="1">
        <v>1.0</v>
      </c>
    </row>
    <row r="16828">
      <c r="A16828" s="1" t="s">
        <v>29</v>
      </c>
      <c r="B16828" s="1" t="s">
        <v>19831</v>
      </c>
      <c r="C16828" s="2" t="s">
        <v>19788</v>
      </c>
      <c r="D16828" s="1" t="s">
        <v>19</v>
      </c>
      <c r="E16828" s="3" t="str">
        <f>HYPERLINK("https://fyndiq.se/produkt/9f3f4d2de3c94916/", "2 Pack Samsung Galaxy S9 - Härdat glas-9H Super kvalitet 3D")</f>
        <v>2 Pack Samsung Galaxy S9 - Härdat glas-9H Super kvalitet 3D</v>
      </c>
      <c r="F16828" s="1" t="s">
        <v>1500</v>
      </c>
      <c r="G16828" s="1" t="s">
        <v>1501</v>
      </c>
      <c r="H16828" s="1" t="s">
        <v>1502</v>
      </c>
      <c r="I16828" s="1" t="s">
        <v>16</v>
      </c>
      <c r="J16828" s="1" t="s">
        <v>23</v>
      </c>
      <c r="K16828" s="1" t="s">
        <v>16</v>
      </c>
      <c r="L16828" s="1" t="s">
        <v>16</v>
      </c>
      <c r="M16828" s="1" t="s">
        <v>16</v>
      </c>
      <c r="N16828" s="1" t="s">
        <v>16</v>
      </c>
      <c r="O16828" s="1">
        <v>63.2</v>
      </c>
      <c r="P16828" s="1">
        <v>1.0</v>
      </c>
    </row>
    <row r="16829">
      <c r="A16829" s="1" t="s">
        <v>29</v>
      </c>
      <c r="B16829" s="1" t="s">
        <v>19832</v>
      </c>
      <c r="C16829" s="2" t="s">
        <v>19788</v>
      </c>
      <c r="D16829" s="1" t="s">
        <v>19</v>
      </c>
      <c r="E16829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829" s="1" t="s">
        <v>128</v>
      </c>
      <c r="G16829" s="1" t="s">
        <v>129</v>
      </c>
      <c r="H16829" s="1" t="s">
        <v>130</v>
      </c>
      <c r="I16829" s="1" t="s">
        <v>16</v>
      </c>
      <c r="J16829" s="1" t="s">
        <v>23</v>
      </c>
      <c r="K16829" s="1" t="s">
        <v>16</v>
      </c>
      <c r="L16829" s="1" t="s">
        <v>16</v>
      </c>
      <c r="M16829" s="1" t="s">
        <v>16</v>
      </c>
      <c r="N16829" s="1" t="s">
        <v>16</v>
      </c>
      <c r="O16829" s="1">
        <v>95.2</v>
      </c>
      <c r="P16829" s="1">
        <v>1.0</v>
      </c>
    </row>
    <row r="16830">
      <c r="A16830" s="1" t="s">
        <v>29</v>
      </c>
      <c r="B16830" s="1" t="s">
        <v>19833</v>
      </c>
      <c r="C16830" s="2" t="s">
        <v>19788</v>
      </c>
      <c r="D16830" s="1" t="s">
        <v>19</v>
      </c>
      <c r="E16830" s="3" t="str">
        <f>HYPERLINK("https://fyndiq.se/produkt/a002f83ad36944e4/", "2 Pack Samsung Watch 44mm - Härdat glas 9H - Super kvalitet")</f>
        <v>2 Pack Samsung Watch 44mm - Härdat glas 9H - Super kvalitet</v>
      </c>
      <c r="F16830" s="1" t="s">
        <v>8979</v>
      </c>
      <c r="G16830" s="1" t="s">
        <v>8980</v>
      </c>
      <c r="H16830" s="1" t="s">
        <v>8981</v>
      </c>
      <c r="I16830" s="1" t="s">
        <v>16</v>
      </c>
      <c r="J16830" s="1" t="s">
        <v>23</v>
      </c>
      <c r="K16830" s="1" t="s">
        <v>16</v>
      </c>
      <c r="L16830" s="1" t="s">
        <v>16</v>
      </c>
      <c r="M16830" s="1" t="s">
        <v>16</v>
      </c>
      <c r="N16830" s="1" t="s">
        <v>16</v>
      </c>
      <c r="O16830" s="1">
        <v>63.2</v>
      </c>
      <c r="P16830" s="1">
        <v>1.0</v>
      </c>
    </row>
    <row r="16831">
      <c r="A16831" s="1" t="s">
        <v>29</v>
      </c>
      <c r="B16831" s="1" t="s">
        <v>19834</v>
      </c>
      <c r="C16831" s="2" t="s">
        <v>19788</v>
      </c>
      <c r="D16831" s="1" t="s">
        <v>19</v>
      </c>
      <c r="E1683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831" s="1" t="s">
        <v>47</v>
      </c>
      <c r="G16831" s="2" t="s">
        <v>48</v>
      </c>
      <c r="H16831" s="1" t="s">
        <v>49</v>
      </c>
      <c r="I16831" s="1" t="s">
        <v>16</v>
      </c>
      <c r="J16831" s="1" t="s">
        <v>23</v>
      </c>
      <c r="K16831" s="1" t="s">
        <v>16</v>
      </c>
      <c r="L16831" s="1" t="s">
        <v>16</v>
      </c>
      <c r="M16831" s="1" t="s">
        <v>16</v>
      </c>
      <c r="N16831" s="1" t="s">
        <v>16</v>
      </c>
      <c r="O16831" s="1">
        <v>183.2</v>
      </c>
      <c r="P16831" s="1">
        <v>1.0</v>
      </c>
    </row>
    <row r="16832">
      <c r="A16832" s="1" t="s">
        <v>29</v>
      </c>
      <c r="B16832" s="1" t="s">
        <v>19835</v>
      </c>
      <c r="C16832" s="2" t="s">
        <v>19788</v>
      </c>
      <c r="D16832" s="1" t="s">
        <v>19</v>
      </c>
      <c r="E1683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6832" s="1" t="s">
        <v>614</v>
      </c>
      <c r="G16832" s="1" t="s">
        <v>615</v>
      </c>
      <c r="H16832" s="1" t="s">
        <v>616</v>
      </c>
      <c r="I16832" s="1" t="s">
        <v>16</v>
      </c>
      <c r="J16832" s="1" t="s">
        <v>23</v>
      </c>
      <c r="K16832" s="1" t="s">
        <v>16</v>
      </c>
      <c r="L16832" s="1" t="s">
        <v>16</v>
      </c>
      <c r="M16832" s="1" t="s">
        <v>16</v>
      </c>
      <c r="N16832" s="1" t="s">
        <v>16</v>
      </c>
      <c r="O16832" s="1">
        <v>79.2</v>
      </c>
      <c r="P16832" s="1">
        <v>1.0</v>
      </c>
    </row>
    <row r="16833">
      <c r="A16833" s="1" t="s">
        <v>29</v>
      </c>
      <c r="B16833" s="1" t="s">
        <v>19836</v>
      </c>
      <c r="C16833" s="2" t="s">
        <v>19788</v>
      </c>
      <c r="D16833" s="1" t="s">
        <v>19</v>
      </c>
      <c r="E16833" s="3" t="str">
        <f>HYPERLINK("https://fyndiq.se/produkt/6f25e6acc5194fd9/", "2-Pack Privacy Skärmskydd For Xiaomi 11T Pro (5G) - Härdat Glas 9H - Super Kvalitet 3D")</f>
        <v>2-Pack Privacy Skärmskydd For Xiaomi 11T Pro (5G) - Härdat Glas 9H - Super Kvalitet 3D</v>
      </c>
      <c r="F16833" s="1" t="s">
        <v>772</v>
      </c>
      <c r="G16833" s="1" t="s">
        <v>773</v>
      </c>
      <c r="H16833" s="1" t="s">
        <v>774</v>
      </c>
      <c r="I16833" s="1" t="s">
        <v>16</v>
      </c>
      <c r="J16833" s="1" t="s">
        <v>23</v>
      </c>
      <c r="K16833" s="1" t="s">
        <v>16</v>
      </c>
      <c r="L16833" s="1" t="s">
        <v>16</v>
      </c>
      <c r="M16833" s="1" t="s">
        <v>16</v>
      </c>
      <c r="N16833" s="1" t="s">
        <v>16</v>
      </c>
      <c r="O16833" s="1">
        <v>79.2</v>
      </c>
      <c r="P16833" s="1">
        <v>1.0</v>
      </c>
    </row>
    <row r="16834">
      <c r="A16834" s="1" t="s">
        <v>29</v>
      </c>
      <c r="B16834" s="1" t="s">
        <v>19837</v>
      </c>
      <c r="C16834" s="2" t="s">
        <v>19788</v>
      </c>
      <c r="D16834" s="1" t="s">
        <v>19</v>
      </c>
      <c r="E16834" s="3" t="str">
        <f t="shared" ref="E16834:E16836" si="893">HYPERLINK("https://fyndiq.se/produkt/a871a7da0b2249a8/", "2-Pack Iphone 11 Pro Max - 9H Härdat Glass - Top Kvalitet")</f>
        <v>2-Pack Iphone 11 Pro Max - 9H Härdat Glass - Top Kvalitet</v>
      </c>
      <c r="F16834" s="1" t="s">
        <v>559</v>
      </c>
      <c r="G16834" s="1" t="s">
        <v>560</v>
      </c>
      <c r="H16834" s="1" t="s">
        <v>561</v>
      </c>
      <c r="I16834" s="1" t="s">
        <v>16</v>
      </c>
      <c r="J16834" s="1" t="s">
        <v>23</v>
      </c>
      <c r="K16834" s="1" t="s">
        <v>16</v>
      </c>
      <c r="L16834" s="1" t="s">
        <v>16</v>
      </c>
      <c r="M16834" s="1" t="s">
        <v>16</v>
      </c>
      <c r="N16834" s="1" t="s">
        <v>16</v>
      </c>
      <c r="O16834" s="1">
        <v>47.2</v>
      </c>
      <c r="P16834" s="1">
        <v>1.0</v>
      </c>
    </row>
    <row r="16835">
      <c r="A16835" s="1" t="s">
        <v>29</v>
      </c>
      <c r="B16835" s="1" t="s">
        <v>19838</v>
      </c>
      <c r="C16835" s="2" t="s">
        <v>19788</v>
      </c>
      <c r="D16835" s="1" t="s">
        <v>19</v>
      </c>
      <c r="E16835" s="3" t="str">
        <f t="shared" si="893"/>
        <v>2-Pack Iphone 11 Pro Max - 9H Härdat Glass - Top Kvalitet</v>
      </c>
      <c r="F16835" s="1" t="s">
        <v>559</v>
      </c>
      <c r="G16835" s="1" t="s">
        <v>560</v>
      </c>
      <c r="H16835" s="1" t="s">
        <v>561</v>
      </c>
      <c r="I16835" s="1" t="s">
        <v>16</v>
      </c>
      <c r="J16835" s="1" t="s">
        <v>23</v>
      </c>
      <c r="K16835" s="1" t="s">
        <v>16</v>
      </c>
      <c r="L16835" s="1" t="s">
        <v>16</v>
      </c>
      <c r="M16835" s="1" t="s">
        <v>16</v>
      </c>
      <c r="N16835" s="1" t="s">
        <v>16</v>
      </c>
      <c r="O16835" s="1">
        <v>47.2</v>
      </c>
      <c r="P16835" s="1">
        <v>1.0</v>
      </c>
    </row>
    <row r="16836">
      <c r="A16836" s="1" t="s">
        <v>29</v>
      </c>
      <c r="B16836" s="1" t="s">
        <v>19839</v>
      </c>
      <c r="C16836" s="2" t="s">
        <v>19788</v>
      </c>
      <c r="D16836" s="1" t="s">
        <v>19</v>
      </c>
      <c r="E16836" s="3" t="str">
        <f t="shared" si="893"/>
        <v>2-Pack Iphone 11 Pro Max - 9H Härdat Glass - Top Kvalitet</v>
      </c>
      <c r="F16836" s="1" t="s">
        <v>559</v>
      </c>
      <c r="G16836" s="1" t="s">
        <v>560</v>
      </c>
      <c r="H16836" s="1" t="s">
        <v>561</v>
      </c>
      <c r="I16836" s="1" t="s">
        <v>16</v>
      </c>
      <c r="J16836" s="1" t="s">
        <v>23</v>
      </c>
      <c r="K16836" s="1" t="s">
        <v>16</v>
      </c>
      <c r="L16836" s="1" t="s">
        <v>16</v>
      </c>
      <c r="M16836" s="1" t="s">
        <v>16</v>
      </c>
      <c r="N16836" s="1" t="s">
        <v>16</v>
      </c>
      <c r="O16836" s="1">
        <v>47.2</v>
      </c>
      <c r="P16836" s="1">
        <v>1.0</v>
      </c>
    </row>
    <row r="16837">
      <c r="A16837" s="1" t="s">
        <v>29</v>
      </c>
      <c r="B16837" s="1" t="s">
        <v>19840</v>
      </c>
      <c r="C16837" s="2" t="s">
        <v>19788</v>
      </c>
      <c r="D16837" s="1" t="s">
        <v>19</v>
      </c>
      <c r="E16837" s="3" t="str">
        <f>HYPERLINK("https://fyndiq.se/produkt/646135ee7bbf4040/", "2-Pack Samsung Galaxy S21 - Härdat Glas 9H - Super Kvalitet")</f>
        <v>2-Pack Samsung Galaxy S21 - Härdat Glas 9H - Super Kvalitet</v>
      </c>
      <c r="F16837" s="1" t="s">
        <v>8623</v>
      </c>
      <c r="G16837" s="1" t="s">
        <v>8624</v>
      </c>
      <c r="H16837" s="1" t="s">
        <v>8625</v>
      </c>
      <c r="I16837" s="1" t="s">
        <v>16</v>
      </c>
      <c r="J16837" s="1" t="s">
        <v>23</v>
      </c>
      <c r="K16837" s="1" t="s">
        <v>16</v>
      </c>
      <c r="L16837" s="1" t="s">
        <v>16</v>
      </c>
      <c r="M16837" s="1" t="s">
        <v>16</v>
      </c>
      <c r="N16837" s="1" t="s">
        <v>16</v>
      </c>
      <c r="O16837" s="1">
        <v>63.2</v>
      </c>
      <c r="P16837" s="1">
        <v>1.0</v>
      </c>
    </row>
    <row r="16838">
      <c r="A16838" s="1" t="s">
        <v>29</v>
      </c>
      <c r="B16838" s="1" t="s">
        <v>19841</v>
      </c>
      <c r="C16838" s="2" t="s">
        <v>19788</v>
      </c>
      <c r="D16838" s="1" t="s">
        <v>19</v>
      </c>
      <c r="E16838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6838" s="1" t="s">
        <v>508</v>
      </c>
      <c r="G16838" s="1" t="s">
        <v>509</v>
      </c>
      <c r="H16838" s="1" t="s">
        <v>510</v>
      </c>
      <c r="I16838" s="1" t="s">
        <v>16</v>
      </c>
      <c r="J16838" s="1" t="s">
        <v>23</v>
      </c>
      <c r="K16838" s="1" t="s">
        <v>16</v>
      </c>
      <c r="L16838" s="1" t="s">
        <v>16</v>
      </c>
      <c r="M16838" s="1" t="s">
        <v>16</v>
      </c>
      <c r="N16838" s="1" t="s">
        <v>16</v>
      </c>
      <c r="O16838" s="1">
        <v>63.2</v>
      </c>
      <c r="P16838" s="1">
        <v>1.0</v>
      </c>
    </row>
    <row r="16839">
      <c r="A16839" s="1" t="s">
        <v>29</v>
      </c>
      <c r="B16839" s="1" t="s">
        <v>19842</v>
      </c>
      <c r="C16839" s="2" t="s">
        <v>19788</v>
      </c>
      <c r="D16839" s="1" t="s">
        <v>19</v>
      </c>
      <c r="E16839" s="3" t="str">
        <f>HYPERLINK("https://fyndiq.se/produkt/5e71db120a0d4e52/", "2 Pack - Xiaomi 11 - 9H Härdat glas - Super kvalitet")</f>
        <v>2 Pack - Xiaomi 11 - 9H Härdat glas - Super kvalitet</v>
      </c>
      <c r="F16839" s="1" t="s">
        <v>1977</v>
      </c>
      <c r="G16839" s="1" t="s">
        <v>1978</v>
      </c>
      <c r="H16839" s="1" t="s">
        <v>1979</v>
      </c>
      <c r="I16839" s="1" t="s">
        <v>16</v>
      </c>
      <c r="J16839" s="1" t="s">
        <v>23</v>
      </c>
      <c r="K16839" s="1" t="s">
        <v>16</v>
      </c>
      <c r="L16839" s="1" t="s">
        <v>16</v>
      </c>
      <c r="M16839" s="1" t="s">
        <v>16</v>
      </c>
      <c r="N16839" s="1" t="s">
        <v>16</v>
      </c>
      <c r="O16839" s="1">
        <v>63.2</v>
      </c>
      <c r="P16839" s="1">
        <v>1.0</v>
      </c>
    </row>
    <row r="16840">
      <c r="A16840" s="1" t="s">
        <v>29</v>
      </c>
      <c r="B16840" s="1" t="s">
        <v>19843</v>
      </c>
      <c r="C16840" s="2" t="s">
        <v>19788</v>
      </c>
      <c r="D16840" s="1" t="s">
        <v>19</v>
      </c>
      <c r="E16840" s="3" t="str">
        <f>HYPERLINK("https://fyndiq.se/produkt/87f011e2c7c64cba/", "2-Pack SONY XPERIA 10 IV Skärmskydd - Härdat Glas 9H - Super kvalitet 3D")</f>
        <v>2-Pack SONY XPERIA 10 IV Skärmskydd - Härdat Glas 9H - Super kvalitet 3D</v>
      </c>
      <c r="F16840" s="1" t="s">
        <v>3831</v>
      </c>
      <c r="G16840" s="1" t="s">
        <v>3832</v>
      </c>
      <c r="H16840" s="1" t="s">
        <v>3833</v>
      </c>
      <c r="I16840" s="1" t="s">
        <v>16</v>
      </c>
      <c r="J16840" s="1" t="s">
        <v>23</v>
      </c>
      <c r="K16840" s="1" t="s">
        <v>16</v>
      </c>
      <c r="L16840" s="1" t="s">
        <v>16</v>
      </c>
      <c r="M16840" s="1" t="s">
        <v>16</v>
      </c>
      <c r="N16840" s="1" t="s">
        <v>16</v>
      </c>
      <c r="O16840" s="1">
        <v>63.2</v>
      </c>
      <c r="P16840" s="1">
        <v>1.0</v>
      </c>
    </row>
    <row r="16841">
      <c r="A16841" s="1" t="s">
        <v>29</v>
      </c>
      <c r="B16841" s="1" t="s">
        <v>19844</v>
      </c>
      <c r="C16841" s="2" t="s">
        <v>19788</v>
      </c>
      <c r="D16841" s="1" t="s">
        <v>19</v>
      </c>
      <c r="E16841" s="3" t="str">
        <f>HYPERLINK("https://fyndiq.se/produkt/8a162916fdf246f7/", "2-Pack SAMSUNG S24 Skärmskydd - Härdat Glas 9H - Super kvalitet 3D")</f>
        <v>2-Pack SAMSUNG S24 Skärmskydd - Härdat Glas 9H - Super kvalitet 3D</v>
      </c>
      <c r="F16841" s="1" t="s">
        <v>714</v>
      </c>
      <c r="G16841" s="1" t="s">
        <v>715</v>
      </c>
      <c r="H16841" s="1" t="s">
        <v>716</v>
      </c>
      <c r="I16841" s="1" t="s">
        <v>16</v>
      </c>
      <c r="J16841" s="1" t="s">
        <v>23</v>
      </c>
      <c r="K16841" s="1" t="s">
        <v>16</v>
      </c>
      <c r="L16841" s="1" t="s">
        <v>16</v>
      </c>
      <c r="M16841" s="1" t="s">
        <v>16</v>
      </c>
      <c r="N16841" s="1" t="s">
        <v>16</v>
      </c>
      <c r="O16841" s="1">
        <v>71.2</v>
      </c>
      <c r="P16841" s="1">
        <v>1.0</v>
      </c>
    </row>
    <row r="16842">
      <c r="A16842" s="1" t="s">
        <v>29</v>
      </c>
      <c r="B16842" s="1" t="s">
        <v>19845</v>
      </c>
      <c r="C16842" s="2" t="s">
        <v>19788</v>
      </c>
      <c r="D16842" s="1" t="s">
        <v>19</v>
      </c>
      <c r="E16842" s="3" t="str">
        <f>HYPERLINK("https://fyndiq.se/produkt/0f558f0d1b624bfa/", "2-Pack Google Pixel 7 Pro Skärmskydd &amp; 2-Pack linsskydd - Härdat Glas 9H - Super kvalitet 3D")</f>
        <v>2-Pack Google Pixel 7 Pro Skärmskydd &amp; 2-Pack linsskydd - Härdat Glas 9H - Super kvalitet 3D</v>
      </c>
      <c r="F16842" s="1" t="s">
        <v>8837</v>
      </c>
      <c r="G16842" s="1" t="s">
        <v>8838</v>
      </c>
      <c r="H16842" s="1" t="s">
        <v>8839</v>
      </c>
      <c r="I16842" s="1" t="s">
        <v>16</v>
      </c>
      <c r="J16842" s="1" t="s">
        <v>23</v>
      </c>
      <c r="K16842" s="1" t="s">
        <v>16</v>
      </c>
      <c r="L16842" s="1" t="s">
        <v>16</v>
      </c>
      <c r="M16842" s="1" t="s">
        <v>16</v>
      </c>
      <c r="N16842" s="1" t="s">
        <v>16</v>
      </c>
      <c r="O16842" s="1">
        <v>95.2</v>
      </c>
      <c r="P16842" s="1">
        <v>1.0</v>
      </c>
    </row>
    <row r="16843">
      <c r="A16843" s="1" t="s">
        <v>29</v>
      </c>
      <c r="B16843" s="1" t="s">
        <v>19846</v>
      </c>
      <c r="C16843" s="2" t="s">
        <v>19788</v>
      </c>
      <c r="D16843" s="1" t="s">
        <v>19</v>
      </c>
      <c r="E16843" s="3" t="str">
        <f>HYPERLINK("https://fyndiq.se/produkt/447465e3e57040fa/", "Samsung Galaxy Z FOLD 4 - Härdat Glas 9H-Super Kvalitet 3D")</f>
        <v>Samsung Galaxy Z FOLD 4 - Härdat Glas 9H-Super Kvalitet 3D</v>
      </c>
      <c r="F16843" s="1" t="s">
        <v>3960</v>
      </c>
      <c r="G16843" s="1" t="s">
        <v>3961</v>
      </c>
      <c r="H16843" s="1" t="s">
        <v>3962</v>
      </c>
      <c r="I16843" s="1" t="s">
        <v>16</v>
      </c>
      <c r="J16843" s="1" t="s">
        <v>23</v>
      </c>
      <c r="K16843" s="1" t="s">
        <v>16</v>
      </c>
      <c r="L16843" s="1" t="s">
        <v>16</v>
      </c>
      <c r="M16843" s="1" t="s">
        <v>16</v>
      </c>
      <c r="N16843" s="1" t="s">
        <v>16</v>
      </c>
      <c r="O16843" s="1">
        <v>71.2</v>
      </c>
      <c r="P16843" s="1">
        <v>1.0</v>
      </c>
    </row>
    <row r="16844">
      <c r="A16844" s="1" t="s">
        <v>29</v>
      </c>
      <c r="B16844" s="1" t="s">
        <v>19847</v>
      </c>
      <c r="C16844" s="2" t="s">
        <v>19788</v>
      </c>
      <c r="D16844" s="1" t="s">
        <v>19</v>
      </c>
      <c r="E16844" s="3" t="str">
        <f t="shared" ref="E16844:E16846" si="894">HYPERLINK("https://fyndiq.se/produkt/13e76851ca504320/", "2-Pack Samsung Galaxy S22 Ultra - Härdat glas 9H - Top kvalitet")</f>
        <v>2-Pack Samsung Galaxy S22 Ultra - Härdat glas 9H - Top kvalitet</v>
      </c>
      <c r="F16844" s="1" t="s">
        <v>140</v>
      </c>
      <c r="G16844" s="1" t="s">
        <v>141</v>
      </c>
      <c r="H16844" s="1" t="s">
        <v>142</v>
      </c>
      <c r="I16844" s="1" t="s">
        <v>16</v>
      </c>
      <c r="J16844" s="1" t="s">
        <v>23</v>
      </c>
      <c r="K16844" s="1" t="s">
        <v>16</v>
      </c>
      <c r="L16844" s="1" t="s">
        <v>16</v>
      </c>
      <c r="M16844" s="1" t="s">
        <v>16</v>
      </c>
      <c r="N16844" s="1" t="s">
        <v>16</v>
      </c>
      <c r="O16844" s="1">
        <v>63.2</v>
      </c>
      <c r="P16844" s="1">
        <v>1.0</v>
      </c>
    </row>
    <row r="16845">
      <c r="A16845" s="1" t="s">
        <v>29</v>
      </c>
      <c r="B16845" s="1" t="s">
        <v>19848</v>
      </c>
      <c r="C16845" s="2" t="s">
        <v>19788</v>
      </c>
      <c r="D16845" s="1" t="s">
        <v>19</v>
      </c>
      <c r="E16845" s="3" t="str">
        <f t="shared" si="894"/>
        <v>2-Pack Samsung Galaxy S22 Ultra - Härdat glas 9H - Top kvalitet</v>
      </c>
      <c r="F16845" s="1" t="s">
        <v>140</v>
      </c>
      <c r="G16845" s="1" t="s">
        <v>141</v>
      </c>
      <c r="H16845" s="1" t="s">
        <v>142</v>
      </c>
      <c r="I16845" s="1" t="s">
        <v>16</v>
      </c>
      <c r="J16845" s="1" t="s">
        <v>23</v>
      </c>
      <c r="K16845" s="1" t="s">
        <v>16</v>
      </c>
      <c r="L16845" s="1" t="s">
        <v>16</v>
      </c>
      <c r="M16845" s="1" t="s">
        <v>16</v>
      </c>
      <c r="N16845" s="1" t="s">
        <v>16</v>
      </c>
      <c r="O16845" s="1">
        <v>63.2</v>
      </c>
      <c r="P16845" s="1">
        <v>1.0</v>
      </c>
    </row>
    <row r="16846">
      <c r="A16846" s="1" t="s">
        <v>29</v>
      </c>
      <c r="B16846" s="1" t="s">
        <v>19849</v>
      </c>
      <c r="C16846" s="2" t="s">
        <v>19788</v>
      </c>
      <c r="D16846" s="1" t="s">
        <v>19</v>
      </c>
      <c r="E16846" s="3" t="str">
        <f t="shared" si="894"/>
        <v>2-Pack Samsung Galaxy S22 Ultra - Härdat glas 9H - Top kvalitet</v>
      </c>
      <c r="F16846" s="1" t="s">
        <v>140</v>
      </c>
      <c r="G16846" s="1" t="s">
        <v>141</v>
      </c>
      <c r="H16846" s="1" t="s">
        <v>142</v>
      </c>
      <c r="I16846" s="1" t="s">
        <v>16</v>
      </c>
      <c r="J16846" s="1" t="s">
        <v>23</v>
      </c>
      <c r="K16846" s="1" t="s">
        <v>16</v>
      </c>
      <c r="L16846" s="1" t="s">
        <v>16</v>
      </c>
      <c r="M16846" s="1" t="s">
        <v>16</v>
      </c>
      <c r="N16846" s="1" t="s">
        <v>16</v>
      </c>
      <c r="O16846" s="1">
        <v>63.2</v>
      </c>
      <c r="P16846" s="1">
        <v>1.0</v>
      </c>
    </row>
    <row r="16847">
      <c r="A16847" s="1" t="s">
        <v>29</v>
      </c>
      <c r="B16847" s="1" t="s">
        <v>19850</v>
      </c>
      <c r="C16847" s="2" t="s">
        <v>19788</v>
      </c>
      <c r="D16847" s="1" t="s">
        <v>19</v>
      </c>
      <c r="E16847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6847" s="1" t="s">
        <v>722</v>
      </c>
      <c r="G16847" s="1" t="s">
        <v>723</v>
      </c>
      <c r="H16847" s="1" t="s">
        <v>724</v>
      </c>
      <c r="I16847" s="1" t="s">
        <v>16</v>
      </c>
      <c r="J16847" s="1" t="s">
        <v>23</v>
      </c>
      <c r="K16847" s="1" t="s">
        <v>16</v>
      </c>
      <c r="L16847" s="1" t="s">
        <v>16</v>
      </c>
      <c r="M16847" s="1" t="s">
        <v>16</v>
      </c>
      <c r="N16847" s="1" t="s">
        <v>16</v>
      </c>
      <c r="O16847" s="1">
        <v>79.2</v>
      </c>
      <c r="P16847" s="1">
        <v>1.0</v>
      </c>
    </row>
    <row r="16848">
      <c r="A16848" s="1" t="s">
        <v>29</v>
      </c>
      <c r="B16848" s="1" t="s">
        <v>19851</v>
      </c>
      <c r="C16848" s="2" t="s">
        <v>19788</v>
      </c>
      <c r="D16848" s="1" t="s">
        <v>19</v>
      </c>
      <c r="E16848" s="3" t="str">
        <f>HYPERLINK("https://fyndiq.se/produkt/13e76851ca504320/", "2-Pack Samsung Galaxy S22 Ultra - Härdat glas 9H - Top kvalitet")</f>
        <v>2-Pack Samsung Galaxy S22 Ultra - Härdat glas 9H - Top kvalitet</v>
      </c>
      <c r="F16848" s="1" t="s">
        <v>140</v>
      </c>
      <c r="G16848" s="1" t="s">
        <v>141</v>
      </c>
      <c r="H16848" s="1" t="s">
        <v>142</v>
      </c>
      <c r="I16848" s="1" t="s">
        <v>16</v>
      </c>
      <c r="J16848" s="1" t="s">
        <v>23</v>
      </c>
      <c r="K16848" s="1" t="s">
        <v>16</v>
      </c>
      <c r="L16848" s="1" t="s">
        <v>16</v>
      </c>
      <c r="M16848" s="1" t="s">
        <v>16</v>
      </c>
      <c r="N16848" s="1" t="s">
        <v>16</v>
      </c>
      <c r="O16848" s="1">
        <v>63.2</v>
      </c>
      <c r="P16848" s="1">
        <v>1.0</v>
      </c>
    </row>
    <row r="16849">
      <c r="A16849" s="1" t="s">
        <v>29</v>
      </c>
      <c r="B16849" s="1" t="s">
        <v>19852</v>
      </c>
      <c r="C16849" s="2" t="s">
        <v>19788</v>
      </c>
      <c r="D16849" s="1" t="s">
        <v>19</v>
      </c>
      <c r="E16849" s="3" t="str">
        <f>HYPERLINK("https://fyndiq.se/produkt/67afb534781a4066/", "2-Pack Samsung Galaxy S9 Plus - Härdat glas- 9HSuper kvalitet 3D")</f>
        <v>2-Pack Samsung Galaxy S9 Plus - Härdat glas- 9HSuper kvalitet 3D</v>
      </c>
      <c r="F16849" s="1" t="s">
        <v>3929</v>
      </c>
      <c r="G16849" s="1" t="s">
        <v>3930</v>
      </c>
      <c r="H16849" s="1" t="s">
        <v>3931</v>
      </c>
      <c r="I16849" s="1" t="s">
        <v>16</v>
      </c>
      <c r="J16849" s="1" t="s">
        <v>23</v>
      </c>
      <c r="K16849" s="1" t="s">
        <v>16</v>
      </c>
      <c r="L16849" s="1" t="s">
        <v>16</v>
      </c>
      <c r="M16849" s="1" t="s">
        <v>16</v>
      </c>
      <c r="N16849" s="1" t="s">
        <v>16</v>
      </c>
      <c r="O16849" s="1">
        <v>63.2</v>
      </c>
      <c r="P16849" s="1">
        <v>1.0</v>
      </c>
    </row>
    <row r="16850">
      <c r="A16850" s="1" t="s">
        <v>29</v>
      </c>
      <c r="B16850" s="1" t="s">
        <v>19853</v>
      </c>
      <c r="C16850" s="2" t="s">
        <v>19788</v>
      </c>
      <c r="D16850" s="1" t="s">
        <v>19</v>
      </c>
      <c r="E16850" s="3" t="str">
        <f>HYPERLINK("https://fyndiq.se/produkt/87e8c2a54c4a469b/", "2-Pack Samsung Galaxy A53 5G - Härdat glas 9H - Super kvalitet")</f>
        <v>2-Pack Samsung Galaxy A53 5G - Härdat glas 9H - Super kvalitet</v>
      </c>
      <c r="F16850" s="1" t="s">
        <v>1320</v>
      </c>
      <c r="G16850" s="1" t="s">
        <v>1321</v>
      </c>
      <c r="H16850" s="1" t="s">
        <v>1322</v>
      </c>
      <c r="I16850" s="1" t="s">
        <v>16</v>
      </c>
      <c r="J16850" s="1" t="s">
        <v>23</v>
      </c>
      <c r="K16850" s="1" t="s">
        <v>16</v>
      </c>
      <c r="L16850" s="1" t="s">
        <v>16</v>
      </c>
      <c r="M16850" s="1" t="s">
        <v>16</v>
      </c>
      <c r="N16850" s="1" t="s">
        <v>16</v>
      </c>
      <c r="O16850" s="1">
        <v>63.2</v>
      </c>
      <c r="P16850" s="1">
        <v>1.0</v>
      </c>
    </row>
    <row r="16851">
      <c r="A16851" s="1" t="s">
        <v>29</v>
      </c>
      <c r="B16851" s="1" t="s">
        <v>19854</v>
      </c>
      <c r="C16851" s="2" t="s">
        <v>19788</v>
      </c>
      <c r="D16851" s="1" t="s">
        <v>19</v>
      </c>
      <c r="E16851" s="3" t="str">
        <f>HYPERLINK("https://fyndiq.se/produkt/56c72c0ba5f749b5/", "2-Pack SAMSUNG S24 Skärmskydd - Härdat Glas 9H - Super kvalitet 3D")</f>
        <v>2-Pack SAMSUNG S24 Skärmskydd - Härdat Glas 9H - Super kvalitet 3D</v>
      </c>
      <c r="F16851" s="1" t="s">
        <v>263</v>
      </c>
      <c r="G16851" s="1" t="s">
        <v>264</v>
      </c>
      <c r="H16851" s="1" t="s">
        <v>265</v>
      </c>
      <c r="I16851" s="1" t="s">
        <v>16</v>
      </c>
      <c r="J16851" s="1" t="s">
        <v>23</v>
      </c>
      <c r="K16851" s="1" t="s">
        <v>16</v>
      </c>
      <c r="L16851" s="1" t="s">
        <v>16</v>
      </c>
      <c r="M16851" s="1" t="s">
        <v>16</v>
      </c>
      <c r="N16851" s="1" t="s">
        <v>16</v>
      </c>
      <c r="O16851" s="1">
        <v>71.2</v>
      </c>
      <c r="P16851" s="1">
        <v>1.0</v>
      </c>
    </row>
    <row r="16852">
      <c r="A16852" s="1" t="s">
        <v>29</v>
      </c>
      <c r="B16852" s="1" t="s">
        <v>19855</v>
      </c>
      <c r="C16852" s="2" t="s">
        <v>19788</v>
      </c>
      <c r="D16852" s="1" t="s">
        <v>19</v>
      </c>
      <c r="E16852" s="3" t="str">
        <f>HYPERLINK("https://fyndiq.se/produkt/4c9c5560574f4b9c/", "OnePlus 6T - Härdat Glas 9H - Super kvalitet 3D Skärmskydd")</f>
        <v>OnePlus 6T - Härdat Glas 9H - Super kvalitet 3D Skärmskydd</v>
      </c>
      <c r="F16852" s="1" t="s">
        <v>13030</v>
      </c>
      <c r="G16852" s="1" t="s">
        <v>13031</v>
      </c>
      <c r="H16852" s="1" t="s">
        <v>13032</v>
      </c>
      <c r="I16852" s="1" t="s">
        <v>16</v>
      </c>
      <c r="J16852" s="1" t="s">
        <v>23</v>
      </c>
      <c r="K16852" s="1" t="s">
        <v>16</v>
      </c>
      <c r="L16852" s="1" t="s">
        <v>16</v>
      </c>
      <c r="M16852" s="1" t="s">
        <v>16</v>
      </c>
      <c r="N16852" s="1" t="s">
        <v>16</v>
      </c>
      <c r="O16852" s="1">
        <v>55.2</v>
      </c>
      <c r="P16852" s="1">
        <v>1.0</v>
      </c>
    </row>
    <row r="16853">
      <c r="A16853" s="1" t="s">
        <v>29</v>
      </c>
      <c r="B16853" s="1" t="s">
        <v>19856</v>
      </c>
      <c r="C16853" s="2" t="s">
        <v>19788</v>
      </c>
      <c r="D16853" s="1" t="s">
        <v>19</v>
      </c>
      <c r="E16853" s="3" t="str">
        <f t="shared" ref="E16853:E16854" si="895">HYPERLINK("https://fyndiq.se/produkt/56c72c0ba5f749b5/", "2-Pack SAMSUNG S24 Skärmskydd - Härdat Glas 9H - Super kvalitet 3D")</f>
        <v>2-Pack SAMSUNG S24 Skärmskydd - Härdat Glas 9H - Super kvalitet 3D</v>
      </c>
      <c r="F16853" s="1" t="s">
        <v>263</v>
      </c>
      <c r="G16853" s="1" t="s">
        <v>264</v>
      </c>
      <c r="H16853" s="1" t="s">
        <v>265</v>
      </c>
      <c r="I16853" s="1" t="s">
        <v>16</v>
      </c>
      <c r="J16853" s="1" t="s">
        <v>23</v>
      </c>
      <c r="K16853" s="1" t="s">
        <v>16</v>
      </c>
      <c r="L16853" s="1" t="s">
        <v>16</v>
      </c>
      <c r="M16853" s="1" t="s">
        <v>16</v>
      </c>
      <c r="N16853" s="1" t="s">
        <v>16</v>
      </c>
      <c r="O16853" s="1">
        <v>71.2</v>
      </c>
      <c r="P16853" s="1">
        <v>1.0</v>
      </c>
    </row>
    <row r="16854">
      <c r="A16854" s="1" t="s">
        <v>29</v>
      </c>
      <c r="B16854" s="1" t="s">
        <v>19857</v>
      </c>
      <c r="C16854" s="2" t="s">
        <v>19788</v>
      </c>
      <c r="D16854" s="1" t="s">
        <v>19</v>
      </c>
      <c r="E16854" s="3" t="str">
        <f t="shared" si="895"/>
        <v>2-Pack SAMSUNG S24 Skärmskydd - Härdat Glas 9H - Super kvalitet 3D</v>
      </c>
      <c r="F16854" s="1" t="s">
        <v>263</v>
      </c>
      <c r="G16854" s="1" t="s">
        <v>264</v>
      </c>
      <c r="H16854" s="1" t="s">
        <v>265</v>
      </c>
      <c r="I16854" s="1" t="s">
        <v>16</v>
      </c>
      <c r="J16854" s="1" t="s">
        <v>23</v>
      </c>
      <c r="K16854" s="1" t="s">
        <v>16</v>
      </c>
      <c r="L16854" s="1" t="s">
        <v>16</v>
      </c>
      <c r="M16854" s="1" t="s">
        <v>16</v>
      </c>
      <c r="N16854" s="1" t="s">
        <v>16</v>
      </c>
      <c r="O16854" s="1">
        <v>71.2</v>
      </c>
      <c r="P16854" s="1">
        <v>1.0</v>
      </c>
    </row>
    <row r="16855">
      <c r="A16855" s="1" t="s">
        <v>29</v>
      </c>
      <c r="B16855" s="1" t="s">
        <v>19858</v>
      </c>
      <c r="C16855" s="2" t="s">
        <v>19788</v>
      </c>
      <c r="D16855" s="1" t="s">
        <v>19</v>
      </c>
      <c r="E16855" s="3" t="str">
        <f>HYPERLINK("https://fyndiq.se/produkt/925ae49423884615/", "2-Pack Samsung S22 Ultra Skärmskydd &amp; 1-Pack linsskydd -9H GLAS")</f>
        <v>2-Pack Samsung S22 Ultra Skärmskydd &amp; 1-Pack linsskydd -9H GLAS</v>
      </c>
      <c r="F16855" s="1" t="s">
        <v>335</v>
      </c>
      <c r="G16855" s="1" t="s">
        <v>336</v>
      </c>
      <c r="H16855" s="1" t="s">
        <v>337</v>
      </c>
      <c r="I16855" s="1" t="s">
        <v>16</v>
      </c>
      <c r="J16855" s="1" t="s">
        <v>23</v>
      </c>
      <c r="K16855" s="1" t="s">
        <v>16</v>
      </c>
      <c r="L16855" s="1" t="s">
        <v>16</v>
      </c>
      <c r="M16855" s="1" t="s">
        <v>16</v>
      </c>
      <c r="N16855" s="1" t="s">
        <v>16</v>
      </c>
      <c r="O16855" s="1">
        <v>71.2</v>
      </c>
      <c r="P16855" s="1">
        <v>1.0</v>
      </c>
    </row>
    <row r="16856">
      <c r="A16856" s="1" t="s">
        <v>29</v>
      </c>
      <c r="B16856" s="1" t="s">
        <v>19859</v>
      </c>
      <c r="C16856" s="2" t="s">
        <v>19788</v>
      </c>
      <c r="D16856" s="1" t="s">
        <v>19</v>
      </c>
      <c r="E16856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6856" s="1" t="s">
        <v>380</v>
      </c>
      <c r="G16856" s="1" t="s">
        <v>381</v>
      </c>
      <c r="H16856" s="1" t="s">
        <v>382</v>
      </c>
      <c r="I16856" s="1" t="s">
        <v>16</v>
      </c>
      <c r="J16856" s="1" t="s">
        <v>23</v>
      </c>
      <c r="K16856" s="1" t="s">
        <v>16</v>
      </c>
      <c r="L16856" s="1" t="s">
        <v>16</v>
      </c>
      <c r="M16856" s="1" t="s">
        <v>16</v>
      </c>
      <c r="N16856" s="1" t="s">
        <v>16</v>
      </c>
      <c r="O16856" s="1">
        <v>35.2</v>
      </c>
      <c r="P16856" s="1">
        <v>1.0</v>
      </c>
    </row>
    <row r="16857">
      <c r="A16857" s="1" t="s">
        <v>29</v>
      </c>
      <c r="B16857" s="1" t="s">
        <v>19860</v>
      </c>
      <c r="C16857" s="2" t="s">
        <v>19788</v>
      </c>
      <c r="D16857" s="1" t="s">
        <v>19</v>
      </c>
      <c r="E1685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6857" s="1" t="s">
        <v>2144</v>
      </c>
      <c r="G16857" s="1" t="s">
        <v>2145</v>
      </c>
      <c r="H16857" s="1" t="s">
        <v>2146</v>
      </c>
      <c r="I16857" s="1" t="s">
        <v>16</v>
      </c>
      <c r="J16857" s="1" t="s">
        <v>23</v>
      </c>
      <c r="K16857" s="1" t="s">
        <v>16</v>
      </c>
      <c r="L16857" s="1" t="s">
        <v>16</v>
      </c>
      <c r="M16857" s="1" t="s">
        <v>16</v>
      </c>
      <c r="N16857" s="1" t="s">
        <v>16</v>
      </c>
      <c r="O16857" s="1">
        <v>63.2</v>
      </c>
      <c r="P16857" s="1">
        <v>1.0</v>
      </c>
    </row>
    <row r="16858">
      <c r="A16858" s="1" t="s">
        <v>29</v>
      </c>
      <c r="B16858" s="1" t="s">
        <v>19861</v>
      </c>
      <c r="C16858" s="2" t="s">
        <v>19788</v>
      </c>
      <c r="D16858" s="1" t="s">
        <v>19</v>
      </c>
      <c r="E16858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6858" s="1" t="s">
        <v>4254</v>
      </c>
      <c r="G16858" s="1" t="s">
        <v>4255</v>
      </c>
      <c r="H16858" s="1" t="s">
        <v>4256</v>
      </c>
      <c r="I16858" s="1" t="s">
        <v>1230</v>
      </c>
      <c r="J16858" s="1" t="s">
        <v>9</v>
      </c>
      <c r="K16858" s="2" t="s">
        <v>18524</v>
      </c>
      <c r="L16858" s="1" t="s">
        <v>2602</v>
      </c>
      <c r="M16858" s="1" t="s">
        <v>16</v>
      </c>
      <c r="N16858" s="1" t="s">
        <v>16</v>
      </c>
      <c r="O16858" s="1">
        <v>79.2</v>
      </c>
      <c r="P16858" s="1">
        <v>1.0</v>
      </c>
    </row>
    <row r="16859">
      <c r="A16859" s="1" t="s">
        <v>29</v>
      </c>
      <c r="B16859" s="1" t="s">
        <v>19862</v>
      </c>
      <c r="C16859" s="2" t="s">
        <v>19788</v>
      </c>
      <c r="D16859" s="1" t="s">
        <v>19</v>
      </c>
      <c r="E16859" s="3" t="str">
        <f>HYPERLINK("https://fyndiq.se/produkt/580d801ad22645e2/", "2 Pack - Samsung A12 / A32 5G - Härdat Glass 9H - Super Kvalitet")</f>
        <v>2 Pack - Samsung A12 / A32 5G - Härdat Glass 9H - Super Kvalitet</v>
      </c>
      <c r="F16859" s="1" t="s">
        <v>2530</v>
      </c>
      <c r="G16859" s="1" t="s">
        <v>2531</v>
      </c>
      <c r="H16859" s="1" t="s">
        <v>2532</v>
      </c>
      <c r="I16859" s="1" t="s">
        <v>1311</v>
      </c>
      <c r="J16859" s="1" t="s">
        <v>9</v>
      </c>
      <c r="K16859" s="2" t="s">
        <v>18936</v>
      </c>
      <c r="L16859" s="1" t="s">
        <v>2914</v>
      </c>
      <c r="M16859" s="1" t="s">
        <v>16</v>
      </c>
      <c r="N16859" s="1" t="s">
        <v>16</v>
      </c>
      <c r="O16859" s="1">
        <v>63.2</v>
      </c>
      <c r="P16859" s="1">
        <v>1.0</v>
      </c>
    </row>
    <row r="16860">
      <c r="A16860" s="1" t="s">
        <v>29</v>
      </c>
      <c r="B16860" s="1" t="s">
        <v>19863</v>
      </c>
      <c r="C16860" s="2" t="s">
        <v>19788</v>
      </c>
      <c r="D16860" s="1" t="s">
        <v>19</v>
      </c>
      <c r="E16860" s="3" t="str">
        <f>HYPERLINK("https://fyndiq.se/produkt/b96aad9902754ebc/", "2-Pack Samsung S23 FE - 9H Härdat Glass - Super Kvalitet 3D")</f>
        <v>2-Pack Samsung S23 FE - 9H Härdat Glass - Super Kvalitet 3D</v>
      </c>
      <c r="F16860" s="1" t="s">
        <v>67</v>
      </c>
      <c r="G16860" s="1" t="s">
        <v>68</v>
      </c>
      <c r="H16860" s="1" t="s">
        <v>69</v>
      </c>
      <c r="I16860" s="1" t="s">
        <v>16</v>
      </c>
      <c r="J16860" s="1" t="s">
        <v>23</v>
      </c>
      <c r="K16860" s="1" t="s">
        <v>16</v>
      </c>
      <c r="L16860" s="1" t="s">
        <v>16</v>
      </c>
      <c r="M16860" s="1" t="s">
        <v>16</v>
      </c>
      <c r="N16860" s="1" t="s">
        <v>16</v>
      </c>
      <c r="O16860" s="1">
        <v>63.2</v>
      </c>
      <c r="P16860" s="1">
        <v>1.0</v>
      </c>
    </row>
    <row r="16861">
      <c r="A16861" s="1" t="s">
        <v>29</v>
      </c>
      <c r="B16861" s="1" t="s">
        <v>19864</v>
      </c>
      <c r="C16861" s="2" t="s">
        <v>19788</v>
      </c>
      <c r="D16861" s="1" t="s">
        <v>19</v>
      </c>
      <c r="E16861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6861" s="1" t="s">
        <v>1110</v>
      </c>
      <c r="G16861" s="1" t="s">
        <v>1111</v>
      </c>
      <c r="H16861" s="1" t="s">
        <v>1112</v>
      </c>
      <c r="I16861" s="1" t="s">
        <v>16</v>
      </c>
      <c r="J16861" s="1" t="s">
        <v>23</v>
      </c>
      <c r="K16861" s="1" t="s">
        <v>16</v>
      </c>
      <c r="L16861" s="1" t="s">
        <v>16</v>
      </c>
      <c r="M16861" s="1" t="s">
        <v>16</v>
      </c>
      <c r="N16861" s="1" t="s">
        <v>16</v>
      </c>
      <c r="O16861" s="1">
        <v>71.2</v>
      </c>
      <c r="P16861" s="1">
        <v>1.0</v>
      </c>
    </row>
    <row r="16862">
      <c r="A16862" s="1" t="s">
        <v>29</v>
      </c>
      <c r="B16862" s="1" t="s">
        <v>19865</v>
      </c>
      <c r="C16862" s="2" t="s">
        <v>19788</v>
      </c>
      <c r="D16862" s="1" t="s">
        <v>19</v>
      </c>
      <c r="E16862" s="3" t="str">
        <f>HYPERLINK("https://fyndiq.se/produkt/432d784756a84eff/", "2-Pack Samsung Galaxy S20FE - Härdat Glas-9H -Super kvalitet 3D")</f>
        <v>2-Pack Samsung Galaxy S20FE - Härdat Glas-9H -Super kvalitet 3D</v>
      </c>
      <c r="F16862" s="1" t="s">
        <v>1078</v>
      </c>
      <c r="G16862" s="1" t="s">
        <v>1079</v>
      </c>
      <c r="H16862" s="1" t="s">
        <v>1080</v>
      </c>
      <c r="I16862" s="1" t="s">
        <v>16</v>
      </c>
      <c r="J16862" s="1" t="s">
        <v>23</v>
      </c>
      <c r="K16862" s="1" t="s">
        <v>16</v>
      </c>
      <c r="L16862" s="1" t="s">
        <v>16</v>
      </c>
      <c r="M16862" s="1" t="s">
        <v>16</v>
      </c>
      <c r="N16862" s="1" t="s">
        <v>16</v>
      </c>
      <c r="O16862" s="1">
        <v>63.2</v>
      </c>
      <c r="P16862" s="1">
        <v>1.0</v>
      </c>
    </row>
    <row r="16863">
      <c r="A16863" s="1" t="s">
        <v>29</v>
      </c>
      <c r="B16863" s="1" t="s">
        <v>19866</v>
      </c>
      <c r="C16863" s="2" t="s">
        <v>19788</v>
      </c>
      <c r="D16863" s="1" t="s">
        <v>19</v>
      </c>
      <c r="E16863" s="3" t="str">
        <f t="shared" ref="E16863:E16864" si="896">HYPERLINK("https://fyndiq.se/produkt/cd465eb9ae994c2f/", "2-Pack Samsung S23 Plus - 9H Härdat Glass - 3D Super Kvalitet Skärmskydd")</f>
        <v>2-Pack Samsung S23 Plus - 9H Härdat Glass - 3D Super Kvalitet Skärmskydd</v>
      </c>
      <c r="F16863" s="1" t="s">
        <v>4412</v>
      </c>
      <c r="G16863" s="1" t="s">
        <v>4413</v>
      </c>
      <c r="H16863" s="1" t="s">
        <v>4414</v>
      </c>
      <c r="I16863" s="1" t="s">
        <v>16</v>
      </c>
      <c r="J16863" s="1" t="s">
        <v>23</v>
      </c>
      <c r="K16863" s="1" t="s">
        <v>16</v>
      </c>
      <c r="L16863" s="1" t="s">
        <v>16</v>
      </c>
      <c r="M16863" s="1" t="s">
        <v>16</v>
      </c>
      <c r="N16863" s="1" t="s">
        <v>16</v>
      </c>
      <c r="O16863" s="1">
        <v>63.2</v>
      </c>
      <c r="P16863" s="1">
        <v>1.0</v>
      </c>
    </row>
    <row r="16864">
      <c r="A16864" s="1" t="s">
        <v>29</v>
      </c>
      <c r="B16864" s="1" t="s">
        <v>19867</v>
      </c>
      <c r="C16864" s="2" t="s">
        <v>19788</v>
      </c>
      <c r="D16864" s="1" t="s">
        <v>19</v>
      </c>
      <c r="E16864" s="3" t="str">
        <f t="shared" si="896"/>
        <v>2-Pack Samsung S23 Plus - 9H Härdat Glass - 3D Super Kvalitet Skärmskydd</v>
      </c>
      <c r="F16864" s="1" t="s">
        <v>4412</v>
      </c>
      <c r="G16864" s="1" t="s">
        <v>4413</v>
      </c>
      <c r="H16864" s="1" t="s">
        <v>4414</v>
      </c>
      <c r="I16864" s="1" t="s">
        <v>16</v>
      </c>
      <c r="J16864" s="1" t="s">
        <v>23</v>
      </c>
      <c r="K16864" s="1" t="s">
        <v>16</v>
      </c>
      <c r="L16864" s="1" t="s">
        <v>16</v>
      </c>
      <c r="M16864" s="1" t="s">
        <v>16</v>
      </c>
      <c r="N16864" s="1" t="s">
        <v>16</v>
      </c>
      <c r="O16864" s="1">
        <v>63.2</v>
      </c>
      <c r="P16864" s="1">
        <v>1.0</v>
      </c>
    </row>
    <row r="16865">
      <c r="A16865" s="1" t="s">
        <v>29</v>
      </c>
      <c r="B16865" s="1" t="s">
        <v>19868</v>
      </c>
      <c r="C16865" s="2" t="s">
        <v>19788</v>
      </c>
      <c r="D16865" s="1" t="s">
        <v>19</v>
      </c>
      <c r="E16865" s="3" t="str">
        <f>HYPERLINK("https://fyndiq.se/produkt/bd2d46067c684053/", "2-Pack SAMSUNG S24 5G Skärmskydd &amp; 1-Pack linsskydd - Härdat Glas 9H - Super kvalitet 3D")</f>
        <v>2-Pack SAMSUNG S24 5G Skärmskydd &amp; 1-Pack linsskydd - Härdat Glas 9H - Super kvalitet 3D</v>
      </c>
      <c r="F16865" s="1" t="s">
        <v>16466</v>
      </c>
      <c r="G16865" s="1" t="s">
        <v>16467</v>
      </c>
      <c r="H16865" s="1" t="s">
        <v>16468</v>
      </c>
      <c r="I16865" s="1" t="s">
        <v>16</v>
      </c>
      <c r="J16865" s="1" t="s">
        <v>23</v>
      </c>
      <c r="K16865" s="1" t="s">
        <v>16</v>
      </c>
      <c r="L16865" s="1" t="s">
        <v>16</v>
      </c>
      <c r="M16865" s="1" t="s">
        <v>16</v>
      </c>
      <c r="N16865" s="1" t="s">
        <v>16</v>
      </c>
      <c r="O16865" s="1">
        <v>87.2</v>
      </c>
      <c r="P16865" s="1">
        <v>1.0</v>
      </c>
    </row>
    <row r="16866">
      <c r="A16866" s="1" t="s">
        <v>29</v>
      </c>
      <c r="B16866" s="1" t="s">
        <v>19869</v>
      </c>
      <c r="C16866" s="2" t="s">
        <v>19788</v>
      </c>
      <c r="D16866" s="1" t="s">
        <v>19</v>
      </c>
      <c r="E16866" s="3" t="str">
        <f>HYPERLINK("https://fyndiq.se/produkt/fa37d4a074f84438/", "Xiaomi 13T - Härdat glas 9H - Super kvalitet 3D Skärmskydd")</f>
        <v>Xiaomi 13T - Härdat glas 9H - Super kvalitet 3D Skärmskydd</v>
      </c>
      <c r="F16866" s="1" t="s">
        <v>19870</v>
      </c>
      <c r="G16866" s="1" t="s">
        <v>19871</v>
      </c>
      <c r="H16866" s="1" t="s">
        <v>19872</v>
      </c>
      <c r="I16866" s="1" t="s">
        <v>16</v>
      </c>
      <c r="J16866" s="1" t="s">
        <v>23</v>
      </c>
      <c r="K16866" s="1" t="s">
        <v>16</v>
      </c>
      <c r="L16866" s="1" t="s">
        <v>16</v>
      </c>
      <c r="M16866" s="1" t="s">
        <v>16</v>
      </c>
      <c r="N16866" s="1" t="s">
        <v>16</v>
      </c>
      <c r="O16866" s="1">
        <v>55.2</v>
      </c>
      <c r="P16866" s="1">
        <v>1.0</v>
      </c>
    </row>
    <row r="16867">
      <c r="A16867" s="1" t="s">
        <v>29</v>
      </c>
      <c r="B16867" s="1" t="s">
        <v>19873</v>
      </c>
      <c r="C16867" s="2" t="s">
        <v>19788</v>
      </c>
      <c r="D16867" s="1" t="s">
        <v>19</v>
      </c>
      <c r="E16867" s="3" t="str">
        <f>HYPERLINK("https://fyndiq.se/produkt/6d0ca2ccefe84260/", "iPhone 14 - 9H Härdat Glass - Super kvalitet 3D Skärmskydd")</f>
        <v>iPhone 14 - 9H Härdat Glass - Super kvalitet 3D Skärmskydd</v>
      </c>
      <c r="F16867" s="1" t="s">
        <v>7987</v>
      </c>
      <c r="G16867" s="1" t="s">
        <v>7988</v>
      </c>
      <c r="H16867" s="1" t="s">
        <v>7989</v>
      </c>
      <c r="I16867" s="1" t="s">
        <v>16</v>
      </c>
      <c r="J16867" s="1" t="s">
        <v>23</v>
      </c>
      <c r="K16867" s="1" t="s">
        <v>16</v>
      </c>
      <c r="L16867" s="1" t="s">
        <v>16</v>
      </c>
      <c r="M16867" s="1" t="s">
        <v>16</v>
      </c>
      <c r="N16867" s="1" t="s">
        <v>16</v>
      </c>
      <c r="O16867" s="1">
        <v>39.2</v>
      </c>
      <c r="P16867" s="1">
        <v>1.0</v>
      </c>
    </row>
    <row r="16868">
      <c r="A16868" s="1" t="s">
        <v>29</v>
      </c>
      <c r="B16868" s="1" t="s">
        <v>19874</v>
      </c>
      <c r="C16868" s="2" t="s">
        <v>19788</v>
      </c>
      <c r="D16868" s="1" t="s">
        <v>19</v>
      </c>
      <c r="E16868" s="3" t="str">
        <f>HYPERLINK("https://fyndiq.se/produkt/dfe28e565d2e4c8d/", "2 Pack Samsung S21 FE - 9H Härdat Glass - Super Kvalitet 3D")</f>
        <v>2 Pack Samsung S21 FE - 9H Härdat Glass - Super Kvalitet 3D</v>
      </c>
      <c r="F16868" s="1" t="s">
        <v>276</v>
      </c>
      <c r="G16868" s="1" t="s">
        <v>277</v>
      </c>
      <c r="H16868" s="1" t="s">
        <v>278</v>
      </c>
      <c r="I16868" s="1" t="s">
        <v>16</v>
      </c>
      <c r="J16868" s="1" t="s">
        <v>23</v>
      </c>
      <c r="K16868" s="1" t="s">
        <v>16</v>
      </c>
      <c r="L16868" s="1" t="s">
        <v>16</v>
      </c>
      <c r="M16868" s="1" t="s">
        <v>16</v>
      </c>
      <c r="N16868" s="1" t="s">
        <v>16</v>
      </c>
      <c r="O16868" s="1">
        <v>63.2</v>
      </c>
      <c r="P16868" s="1">
        <v>1.0</v>
      </c>
    </row>
    <row r="16869">
      <c r="A16869" s="1" t="s">
        <v>29</v>
      </c>
      <c r="B16869" s="1" t="s">
        <v>19875</v>
      </c>
      <c r="C16869" s="2" t="s">
        <v>19788</v>
      </c>
      <c r="D16869" s="1" t="s">
        <v>19</v>
      </c>
      <c r="E16869" s="3" t="str">
        <f>HYPERLINK("https://fyndiq.se/produkt/e979d771c214497d/", "2-Pack Samsung Galaxy A32 5G - Härdat Glas 9H - Super Kvalitet")</f>
        <v>2-Pack Samsung Galaxy A32 5G - Härdat Glas 9H - Super Kvalitet</v>
      </c>
      <c r="F16869" s="1" t="s">
        <v>2232</v>
      </c>
      <c r="G16869" s="1" t="s">
        <v>2233</v>
      </c>
      <c r="H16869" s="1" t="s">
        <v>2234</v>
      </c>
      <c r="I16869" s="1" t="s">
        <v>16</v>
      </c>
      <c r="J16869" s="1" t="s">
        <v>23</v>
      </c>
      <c r="K16869" s="1" t="s">
        <v>16</v>
      </c>
      <c r="L16869" s="1" t="s">
        <v>16</v>
      </c>
      <c r="M16869" s="1" t="s">
        <v>16</v>
      </c>
      <c r="N16869" s="1" t="s">
        <v>16</v>
      </c>
      <c r="O16869" s="1">
        <v>63.2</v>
      </c>
      <c r="P16869" s="1">
        <v>2.0</v>
      </c>
    </row>
    <row r="16870">
      <c r="A16870" s="1" t="s">
        <v>29</v>
      </c>
      <c r="B16870" s="1" t="s">
        <v>19876</v>
      </c>
      <c r="C16870" s="2" t="s">
        <v>19788</v>
      </c>
      <c r="D16870" s="1" t="s">
        <v>19</v>
      </c>
      <c r="E16870" s="3" t="str">
        <f>HYPERLINK("https://fyndiq.se/produkt/e9fe6b45dad34f98/", "2-Pack Iphone X / XS / 11 PRO- 9H Härdat Glass - Top Kvalitet")</f>
        <v>2-Pack Iphone X / XS / 11 PRO- 9H Härdat Glass - Top Kvalitet</v>
      </c>
      <c r="F16870" s="1" t="s">
        <v>6168</v>
      </c>
      <c r="G16870" s="1" t="s">
        <v>6169</v>
      </c>
      <c r="H16870" s="1" t="s">
        <v>6170</v>
      </c>
      <c r="I16870" s="1" t="s">
        <v>16</v>
      </c>
      <c r="J16870" s="1" t="s">
        <v>23</v>
      </c>
      <c r="K16870" s="1" t="s">
        <v>16</v>
      </c>
      <c r="L16870" s="1" t="s">
        <v>16</v>
      </c>
      <c r="M16870" s="1" t="s">
        <v>16</v>
      </c>
      <c r="N16870" s="1" t="s">
        <v>16</v>
      </c>
      <c r="O16870" s="1">
        <v>47.2</v>
      </c>
      <c r="P16870" s="1">
        <v>1.0</v>
      </c>
    </row>
    <row r="16871">
      <c r="A16871" s="1" t="s">
        <v>29</v>
      </c>
      <c r="B16871" s="1" t="s">
        <v>19877</v>
      </c>
      <c r="C16871" s="2" t="s">
        <v>19788</v>
      </c>
      <c r="D16871" s="1" t="s">
        <v>19</v>
      </c>
      <c r="E16871" s="3" t="str">
        <f t="shared" ref="E16871:E16873" si="897">HYPERLINK("https://fyndiq.se/produkt/f7b16236096d401a/", "2-Pack Google Pixel 7A - Härdat glas 9H - Super kvalitet 3D Skärmskydd")</f>
        <v>2-Pack Google Pixel 7A - Härdat glas 9H - Super kvalitet 3D Skärmskydd</v>
      </c>
      <c r="F16871" s="1" t="s">
        <v>852</v>
      </c>
      <c r="G16871" s="1" t="s">
        <v>853</v>
      </c>
      <c r="H16871" s="1" t="s">
        <v>854</v>
      </c>
      <c r="I16871" s="1" t="s">
        <v>16</v>
      </c>
      <c r="J16871" s="1" t="s">
        <v>23</v>
      </c>
      <c r="K16871" s="1" t="s">
        <v>16</v>
      </c>
      <c r="L16871" s="1" t="s">
        <v>16</v>
      </c>
      <c r="M16871" s="1" t="s">
        <v>16</v>
      </c>
      <c r="N16871" s="1" t="s">
        <v>16</v>
      </c>
      <c r="O16871" s="1">
        <v>63.2</v>
      </c>
      <c r="P16871" s="1">
        <v>1.0</v>
      </c>
    </row>
    <row r="16872">
      <c r="A16872" s="1" t="s">
        <v>29</v>
      </c>
      <c r="B16872" s="1" t="s">
        <v>19878</v>
      </c>
      <c r="C16872" s="2" t="s">
        <v>19788</v>
      </c>
      <c r="D16872" s="1" t="s">
        <v>19</v>
      </c>
      <c r="E16872" s="3" t="str">
        <f t="shared" si="897"/>
        <v>2-Pack Google Pixel 7A - Härdat glas 9H - Super kvalitet 3D Skärmskydd</v>
      </c>
      <c r="F16872" s="1" t="s">
        <v>852</v>
      </c>
      <c r="G16872" s="1" t="s">
        <v>853</v>
      </c>
      <c r="H16872" s="1" t="s">
        <v>854</v>
      </c>
      <c r="I16872" s="1" t="s">
        <v>16</v>
      </c>
      <c r="J16872" s="1" t="s">
        <v>23</v>
      </c>
      <c r="K16872" s="1" t="s">
        <v>16</v>
      </c>
      <c r="L16872" s="1" t="s">
        <v>16</v>
      </c>
      <c r="M16872" s="1" t="s">
        <v>16</v>
      </c>
      <c r="N16872" s="1" t="s">
        <v>16</v>
      </c>
      <c r="O16872" s="1">
        <v>63.2</v>
      </c>
      <c r="P16872" s="1">
        <v>1.0</v>
      </c>
    </row>
    <row r="16873">
      <c r="A16873" s="1" t="s">
        <v>29</v>
      </c>
      <c r="B16873" s="1" t="s">
        <v>19879</v>
      </c>
      <c r="C16873" s="2" t="s">
        <v>19788</v>
      </c>
      <c r="D16873" s="1" t="s">
        <v>19</v>
      </c>
      <c r="E16873" s="3" t="str">
        <f t="shared" si="897"/>
        <v>2-Pack Google Pixel 7A - Härdat glas 9H - Super kvalitet 3D Skärmskydd</v>
      </c>
      <c r="F16873" s="1" t="s">
        <v>852</v>
      </c>
      <c r="G16873" s="1" t="s">
        <v>853</v>
      </c>
      <c r="H16873" s="1" t="s">
        <v>854</v>
      </c>
      <c r="I16873" s="1" t="s">
        <v>16</v>
      </c>
      <c r="J16873" s="1" t="s">
        <v>23</v>
      </c>
      <c r="K16873" s="1" t="s">
        <v>16</v>
      </c>
      <c r="L16873" s="1" t="s">
        <v>16</v>
      </c>
      <c r="M16873" s="1" t="s">
        <v>16</v>
      </c>
      <c r="N16873" s="1" t="s">
        <v>16</v>
      </c>
      <c r="O16873" s="1">
        <v>63.2</v>
      </c>
      <c r="P16873" s="1">
        <v>1.0</v>
      </c>
    </row>
    <row r="16874">
      <c r="A16874" s="1" t="s">
        <v>29</v>
      </c>
      <c r="B16874" s="1" t="s">
        <v>19880</v>
      </c>
      <c r="C16874" s="2" t="s">
        <v>19788</v>
      </c>
      <c r="D16874" s="1" t="s">
        <v>19</v>
      </c>
      <c r="E16874" s="3" t="str">
        <f>HYPERLINK("https://fyndiq.se/produkt/fc204f9a5ddb4e6f/", "Samsung S22 ULTRA 5G - 9H Härdat Glass - 3D Super Kvalitet")</f>
        <v>Samsung S22 ULTRA 5G - 9H Härdat Glass - 3D Super Kvalitet</v>
      </c>
      <c r="F16874" s="1" t="s">
        <v>7354</v>
      </c>
      <c r="G16874" s="1" t="s">
        <v>7355</v>
      </c>
      <c r="H16874" s="1" t="s">
        <v>7356</v>
      </c>
      <c r="I16874" s="1" t="s">
        <v>16</v>
      </c>
      <c r="J16874" s="1" t="s">
        <v>23</v>
      </c>
      <c r="K16874" s="1" t="s">
        <v>16</v>
      </c>
      <c r="L16874" s="1" t="s">
        <v>16</v>
      </c>
      <c r="M16874" s="1" t="s">
        <v>16</v>
      </c>
      <c r="N16874" s="1" t="s">
        <v>16</v>
      </c>
      <c r="O16874" s="1">
        <v>55.2</v>
      </c>
      <c r="P16874" s="1">
        <v>1.0</v>
      </c>
    </row>
    <row r="16875">
      <c r="A16875" s="1" t="s">
        <v>29</v>
      </c>
      <c r="B16875" s="1" t="s">
        <v>19881</v>
      </c>
      <c r="C16875" s="2" t="s">
        <v>19788</v>
      </c>
      <c r="D16875" s="1" t="s">
        <v>19</v>
      </c>
      <c r="E16875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6875" s="1" t="s">
        <v>516</v>
      </c>
      <c r="G16875" s="1" t="s">
        <v>517</v>
      </c>
      <c r="H16875" s="1" t="s">
        <v>518</v>
      </c>
      <c r="I16875" s="1" t="s">
        <v>16</v>
      </c>
      <c r="J16875" s="1" t="s">
        <v>23</v>
      </c>
      <c r="K16875" s="1" t="s">
        <v>16</v>
      </c>
      <c r="L16875" s="1" t="s">
        <v>16</v>
      </c>
      <c r="M16875" s="1" t="s">
        <v>16</v>
      </c>
      <c r="N16875" s="1" t="s">
        <v>16</v>
      </c>
      <c r="O16875" s="1">
        <v>71.2</v>
      </c>
      <c r="P16875" s="1">
        <v>1.0</v>
      </c>
    </row>
    <row r="16876">
      <c r="A16876" s="1" t="s">
        <v>29</v>
      </c>
      <c r="B16876" s="1" t="s">
        <v>19882</v>
      </c>
      <c r="C16876" s="2" t="s">
        <v>19788</v>
      </c>
      <c r="D16876" s="1" t="s">
        <v>19</v>
      </c>
      <c r="E16876" s="3" t="str">
        <f>HYPERLINK("https://fyndiq.se/produkt/de584aa22595422c/", "2-Pack Privacy Samsung A52S Skärmskydd &amp; 1-Pack linsskydd - Härdat Glas 9H - Super kvalitet 3D")</f>
        <v>2-Pack Privacy Samsung A52S Skärmskydd &amp; 1-Pack linsskydd - Härdat Glas 9H - Super kvalitet 3D</v>
      </c>
      <c r="F16876" s="1" t="s">
        <v>16505</v>
      </c>
      <c r="G16876" s="1" t="s">
        <v>16506</v>
      </c>
      <c r="H16876" s="1" t="s">
        <v>16507</v>
      </c>
      <c r="I16876" s="1" t="s">
        <v>16</v>
      </c>
      <c r="J16876" s="1" t="s">
        <v>23</v>
      </c>
      <c r="K16876" s="1" t="s">
        <v>16</v>
      </c>
      <c r="L16876" s="1" t="s">
        <v>16</v>
      </c>
      <c r="M16876" s="1" t="s">
        <v>16</v>
      </c>
      <c r="N16876" s="1" t="s">
        <v>16</v>
      </c>
      <c r="O16876" s="1">
        <v>87.2</v>
      </c>
      <c r="P16876" s="1">
        <v>1.0</v>
      </c>
    </row>
    <row r="16877">
      <c r="A16877" s="1" t="s">
        <v>29</v>
      </c>
      <c r="B16877" s="1" t="s">
        <v>19883</v>
      </c>
      <c r="C16877" s="2" t="s">
        <v>19884</v>
      </c>
      <c r="D16877" s="1" t="s">
        <v>19</v>
      </c>
      <c r="E16877" s="3" t="str">
        <f>HYPERLINK("https://fyndiq.se/produkt/9394ab62b0134b76/", "2-Pack Samsung Galaxy A52 - Härdat glas 9H - Super kvalitet 3D")</f>
        <v>2-Pack Samsung Galaxy A52 - Härdat glas 9H - Super kvalitet 3D</v>
      </c>
      <c r="F16877" s="1" t="s">
        <v>1553</v>
      </c>
      <c r="G16877" s="1" t="s">
        <v>1554</v>
      </c>
      <c r="H16877" s="1" t="s">
        <v>1555</v>
      </c>
      <c r="I16877" s="1" t="s">
        <v>16</v>
      </c>
      <c r="J16877" s="1" t="s">
        <v>23</v>
      </c>
      <c r="K16877" s="1" t="s">
        <v>16</v>
      </c>
      <c r="L16877" s="1" t="s">
        <v>16</v>
      </c>
      <c r="M16877" s="1" t="s">
        <v>16</v>
      </c>
      <c r="N16877" s="1" t="s">
        <v>16</v>
      </c>
      <c r="O16877" s="1">
        <v>63.2</v>
      </c>
      <c r="P16877" s="1">
        <v>1.0</v>
      </c>
    </row>
    <row r="16878">
      <c r="A16878" s="1" t="s">
        <v>29</v>
      </c>
      <c r="B16878" s="1" t="s">
        <v>19885</v>
      </c>
      <c r="C16878" s="2" t="s">
        <v>19884</v>
      </c>
      <c r="D16878" s="1" t="s">
        <v>19</v>
      </c>
      <c r="E16878" s="3" t="str">
        <f>HYPERLINK("https://fyndiq.se/produkt/87e8c2a54c4a469b/", "2-Pack Samsung Galaxy A53 5G - Härdat glas 9H - Super kvalitet")</f>
        <v>2-Pack Samsung Galaxy A53 5G - Härdat glas 9H - Super kvalitet</v>
      </c>
      <c r="F16878" s="1" t="s">
        <v>1320</v>
      </c>
      <c r="G16878" s="1" t="s">
        <v>1321</v>
      </c>
      <c r="H16878" s="1" t="s">
        <v>1322</v>
      </c>
      <c r="I16878" s="1" t="s">
        <v>16</v>
      </c>
      <c r="J16878" s="1" t="s">
        <v>23</v>
      </c>
      <c r="K16878" s="1" t="s">
        <v>16</v>
      </c>
      <c r="L16878" s="1" t="s">
        <v>16</v>
      </c>
      <c r="M16878" s="1" t="s">
        <v>16</v>
      </c>
      <c r="N16878" s="1" t="s">
        <v>16</v>
      </c>
      <c r="O16878" s="1">
        <v>63.2</v>
      </c>
      <c r="P16878" s="1">
        <v>1.0</v>
      </c>
    </row>
    <row r="16879">
      <c r="A16879" s="1" t="s">
        <v>29</v>
      </c>
      <c r="B16879" s="1" t="s">
        <v>19886</v>
      </c>
      <c r="C16879" s="2" t="s">
        <v>19884</v>
      </c>
      <c r="D16879" s="1" t="s">
        <v>19</v>
      </c>
      <c r="E16879" s="3" t="str">
        <f>HYPERLINK("https://fyndiq.se/produkt/4bbb3fa8e0b44286/", "2-Pack XIAOMI REDMI 13C Skärmskydd - Härdat Glas 9H - Super kvalitet 3D")</f>
        <v>2-Pack XIAOMI REDMI 13C Skärmskydd - Härdat Glas 9H - Super kvalitet 3D</v>
      </c>
      <c r="F16879" s="1" t="s">
        <v>103</v>
      </c>
      <c r="G16879" s="1" t="s">
        <v>104</v>
      </c>
      <c r="H16879" s="1" t="s">
        <v>105</v>
      </c>
      <c r="I16879" s="1" t="s">
        <v>16</v>
      </c>
      <c r="J16879" s="1" t="s">
        <v>23</v>
      </c>
      <c r="K16879" s="1" t="s">
        <v>16</v>
      </c>
      <c r="L16879" s="1" t="s">
        <v>16</v>
      </c>
      <c r="M16879" s="1" t="s">
        <v>16</v>
      </c>
      <c r="N16879" s="1" t="s">
        <v>16</v>
      </c>
      <c r="O16879" s="1">
        <v>63.2</v>
      </c>
      <c r="P16879" s="1">
        <v>1.0</v>
      </c>
    </row>
    <row r="16880">
      <c r="A16880" s="1" t="s">
        <v>29</v>
      </c>
      <c r="B16880" s="1" t="s">
        <v>19887</v>
      </c>
      <c r="C16880" s="2" t="s">
        <v>19884</v>
      </c>
      <c r="D16880" s="1" t="s">
        <v>19</v>
      </c>
      <c r="E16880" s="3" t="str">
        <f>HYPERLINK("https://fyndiq.se/produkt/9681fb532feb49d2/", "Skärmskydd Iphone 7 Svart - Härdat Glas Skärmskydd 9H - HD")</f>
        <v>Skärmskydd Iphone 7 Svart - Härdat Glas Skärmskydd 9H - HD</v>
      </c>
      <c r="F16880" s="1" t="s">
        <v>2922</v>
      </c>
      <c r="G16880" s="1" t="s">
        <v>2923</v>
      </c>
      <c r="H16880" s="1" t="s">
        <v>2924</v>
      </c>
      <c r="I16880" s="1" t="s">
        <v>16</v>
      </c>
      <c r="J16880" s="1" t="s">
        <v>23</v>
      </c>
      <c r="K16880" s="1" t="s">
        <v>16</v>
      </c>
      <c r="L16880" s="1" t="s">
        <v>16</v>
      </c>
      <c r="M16880" s="1" t="s">
        <v>16</v>
      </c>
      <c r="N16880" s="1" t="s">
        <v>16</v>
      </c>
      <c r="O16880" s="1">
        <v>39.2</v>
      </c>
      <c r="P16880" s="1">
        <v>1.0</v>
      </c>
    </row>
    <row r="16881">
      <c r="A16881" s="1" t="s">
        <v>29</v>
      </c>
      <c r="B16881" s="1" t="s">
        <v>19888</v>
      </c>
      <c r="C16881" s="2" t="s">
        <v>19884</v>
      </c>
      <c r="D16881" s="1" t="s">
        <v>19</v>
      </c>
      <c r="E16881" s="3" t="str">
        <f>HYPERLINK("https://fyndiq.se/produkt/56c72c0ba5f749b5/", "2-Pack SAMSUNG S24 Skärmskydd - Härdat Glas 9H - Super kvalitet 3D")</f>
        <v>2-Pack SAMSUNG S24 Skärmskydd - Härdat Glas 9H - Super kvalitet 3D</v>
      </c>
      <c r="F16881" s="1" t="s">
        <v>263</v>
      </c>
      <c r="G16881" s="1" t="s">
        <v>264</v>
      </c>
      <c r="H16881" s="1" t="s">
        <v>265</v>
      </c>
      <c r="I16881" s="1" t="s">
        <v>16</v>
      </c>
      <c r="J16881" s="1" t="s">
        <v>23</v>
      </c>
      <c r="K16881" s="1" t="s">
        <v>16</v>
      </c>
      <c r="L16881" s="1" t="s">
        <v>16</v>
      </c>
      <c r="M16881" s="1" t="s">
        <v>16</v>
      </c>
      <c r="N16881" s="1" t="s">
        <v>16</v>
      </c>
      <c r="O16881" s="1">
        <v>71.2</v>
      </c>
      <c r="P16881" s="1">
        <v>1.0</v>
      </c>
    </row>
    <row r="16882">
      <c r="A16882" s="1" t="s">
        <v>29</v>
      </c>
      <c r="B16882" s="1" t="s">
        <v>19889</v>
      </c>
      <c r="C16882" s="2" t="s">
        <v>19884</v>
      </c>
      <c r="D16882" s="1" t="s">
        <v>19</v>
      </c>
      <c r="E16882" s="3" t="str">
        <f t="shared" ref="E16882:E16883" si="898">HYPERLINK("https://fyndiq.se/produkt/08d44de1ca3946df/", "2-Pack Samsung Galaxy S10 - Härdat Glas 9H – 3D Skärmskydd - Super kvalitet")</f>
        <v>2-Pack Samsung Galaxy S10 - Härdat Glas 9H – 3D Skärmskydd - Super kvalitet</v>
      </c>
      <c r="F16882" s="1" t="s">
        <v>729</v>
      </c>
      <c r="G16882" s="1" t="s">
        <v>730</v>
      </c>
      <c r="H16882" s="1" t="s">
        <v>731</v>
      </c>
      <c r="I16882" s="1" t="s">
        <v>16</v>
      </c>
      <c r="J16882" s="1" t="s">
        <v>23</v>
      </c>
      <c r="K16882" s="1" t="s">
        <v>16</v>
      </c>
      <c r="L16882" s="1" t="s">
        <v>16</v>
      </c>
      <c r="M16882" s="1" t="s">
        <v>16</v>
      </c>
      <c r="N16882" s="1" t="s">
        <v>16</v>
      </c>
      <c r="O16882" s="1">
        <v>63.2</v>
      </c>
      <c r="P16882" s="1">
        <v>1.0</v>
      </c>
    </row>
    <row r="16883">
      <c r="A16883" s="1" t="s">
        <v>29</v>
      </c>
      <c r="B16883" s="1" t="s">
        <v>19890</v>
      </c>
      <c r="C16883" s="2" t="s">
        <v>19884</v>
      </c>
      <c r="D16883" s="1" t="s">
        <v>19</v>
      </c>
      <c r="E16883" s="3" t="str">
        <f t="shared" si="898"/>
        <v>2-Pack Samsung Galaxy S10 - Härdat Glas 9H – 3D Skärmskydd - Super kvalitet</v>
      </c>
      <c r="F16883" s="1" t="s">
        <v>729</v>
      </c>
      <c r="G16883" s="1" t="s">
        <v>730</v>
      </c>
      <c r="H16883" s="1" t="s">
        <v>731</v>
      </c>
      <c r="I16883" s="1" t="s">
        <v>16</v>
      </c>
      <c r="J16883" s="1" t="s">
        <v>23</v>
      </c>
      <c r="K16883" s="1" t="s">
        <v>16</v>
      </c>
      <c r="L16883" s="1" t="s">
        <v>16</v>
      </c>
      <c r="M16883" s="1" t="s">
        <v>16</v>
      </c>
      <c r="N16883" s="1" t="s">
        <v>16</v>
      </c>
      <c r="O16883" s="1">
        <v>63.2</v>
      </c>
      <c r="P16883" s="1">
        <v>1.0</v>
      </c>
    </row>
    <row r="16884">
      <c r="A16884" s="1" t="s">
        <v>29</v>
      </c>
      <c r="B16884" s="1" t="s">
        <v>19891</v>
      </c>
      <c r="C16884" s="2" t="s">
        <v>19884</v>
      </c>
      <c r="D16884" s="1" t="s">
        <v>19</v>
      </c>
      <c r="E16884" s="3" t="str">
        <f>HYPERLINK("https://fyndiq.se/produkt/56c72c0ba5f749b5/", "2-Pack SAMSUNG S24 Skärmskydd - Härdat Glas 9H - Super kvalitet 3D")</f>
        <v>2-Pack SAMSUNG S24 Skärmskydd - Härdat Glas 9H - Super kvalitet 3D</v>
      </c>
      <c r="F16884" s="1" t="s">
        <v>263</v>
      </c>
      <c r="G16884" s="1" t="s">
        <v>264</v>
      </c>
      <c r="H16884" s="1" t="s">
        <v>265</v>
      </c>
      <c r="I16884" s="1" t="s">
        <v>16</v>
      </c>
      <c r="J16884" s="1" t="s">
        <v>23</v>
      </c>
      <c r="K16884" s="1" t="s">
        <v>16</v>
      </c>
      <c r="L16884" s="1" t="s">
        <v>16</v>
      </c>
      <c r="M16884" s="1" t="s">
        <v>16</v>
      </c>
      <c r="N16884" s="1" t="s">
        <v>16</v>
      </c>
      <c r="O16884" s="1">
        <v>71.2</v>
      </c>
      <c r="P16884" s="1">
        <v>1.0</v>
      </c>
    </row>
    <row r="16885">
      <c r="A16885" s="1" t="s">
        <v>29</v>
      </c>
      <c r="B16885" s="1" t="s">
        <v>19892</v>
      </c>
      <c r="C16885" s="2" t="s">
        <v>19884</v>
      </c>
      <c r="D16885" s="1" t="s">
        <v>19</v>
      </c>
      <c r="E16885" s="3" t="str">
        <f t="shared" ref="E16885:E16886" si="899">HYPERLINK("https://fyndiq.se/produkt/53fb4d2f0bdc45ed/", "Samsung Galaxy Note 9 – Härdat glas 9H – Super kvalitet 3D")</f>
        <v>Samsung Galaxy Note 9 – Härdat glas 9H – Super kvalitet 3D</v>
      </c>
      <c r="F16885" s="1" t="s">
        <v>10926</v>
      </c>
      <c r="G16885" s="1" t="s">
        <v>10927</v>
      </c>
      <c r="H16885" s="1" t="s">
        <v>10928</v>
      </c>
      <c r="I16885" s="1" t="s">
        <v>16</v>
      </c>
      <c r="J16885" s="1" t="s">
        <v>23</v>
      </c>
      <c r="K16885" s="1" t="s">
        <v>16</v>
      </c>
      <c r="L16885" s="1" t="s">
        <v>16</v>
      </c>
      <c r="M16885" s="1" t="s">
        <v>16</v>
      </c>
      <c r="N16885" s="1" t="s">
        <v>16</v>
      </c>
      <c r="O16885" s="1">
        <v>55.2</v>
      </c>
      <c r="P16885" s="1">
        <v>1.0</v>
      </c>
    </row>
    <row r="16886">
      <c r="A16886" s="1" t="s">
        <v>29</v>
      </c>
      <c r="B16886" s="1" t="s">
        <v>19893</v>
      </c>
      <c r="C16886" s="2" t="s">
        <v>19884</v>
      </c>
      <c r="D16886" s="1" t="s">
        <v>19</v>
      </c>
      <c r="E16886" s="3" t="str">
        <f t="shared" si="899"/>
        <v>Samsung Galaxy Note 9 – Härdat glas 9H – Super kvalitet 3D</v>
      </c>
      <c r="F16886" s="1" t="s">
        <v>10926</v>
      </c>
      <c r="G16886" s="1" t="s">
        <v>10927</v>
      </c>
      <c r="H16886" s="1" t="s">
        <v>10928</v>
      </c>
      <c r="I16886" s="1" t="s">
        <v>16</v>
      </c>
      <c r="J16886" s="1" t="s">
        <v>23</v>
      </c>
      <c r="K16886" s="1" t="s">
        <v>16</v>
      </c>
      <c r="L16886" s="1" t="s">
        <v>16</v>
      </c>
      <c r="M16886" s="1" t="s">
        <v>16</v>
      </c>
      <c r="N16886" s="1" t="s">
        <v>16</v>
      </c>
      <c r="O16886" s="1">
        <v>55.2</v>
      </c>
      <c r="P16886" s="1">
        <v>1.0</v>
      </c>
    </row>
    <row r="16887">
      <c r="A16887" s="1" t="s">
        <v>29</v>
      </c>
      <c r="B16887" s="1" t="s">
        <v>19894</v>
      </c>
      <c r="C16887" s="2" t="s">
        <v>19884</v>
      </c>
      <c r="D16887" s="1" t="s">
        <v>19</v>
      </c>
      <c r="E16887" s="3" t="str">
        <f>HYPERLINK("https://fyndiq.se/produkt/432d784756a84eff/", "2-Pack Samsung Galaxy S20FE - Härdat Glas-9H -Super kvalitet 3D")</f>
        <v>2-Pack Samsung Galaxy S20FE - Härdat Glas-9H -Super kvalitet 3D</v>
      </c>
      <c r="F16887" s="1" t="s">
        <v>1078</v>
      </c>
      <c r="G16887" s="1" t="s">
        <v>1079</v>
      </c>
      <c r="H16887" s="1" t="s">
        <v>1080</v>
      </c>
      <c r="I16887" s="1" t="s">
        <v>16</v>
      </c>
      <c r="J16887" s="1" t="s">
        <v>23</v>
      </c>
      <c r="K16887" s="1" t="s">
        <v>16</v>
      </c>
      <c r="L16887" s="1" t="s">
        <v>16</v>
      </c>
      <c r="M16887" s="1" t="s">
        <v>16</v>
      </c>
      <c r="N16887" s="1" t="s">
        <v>16</v>
      </c>
      <c r="O16887" s="1">
        <v>63.2</v>
      </c>
      <c r="P16887" s="1">
        <v>1.0</v>
      </c>
    </row>
    <row r="16888">
      <c r="A16888" s="1" t="s">
        <v>29</v>
      </c>
      <c r="B16888" s="1" t="s">
        <v>19895</v>
      </c>
      <c r="C16888" s="2" t="s">
        <v>19884</v>
      </c>
      <c r="D16888" s="1" t="s">
        <v>19</v>
      </c>
      <c r="E16888" s="3" t="str">
        <f t="shared" ref="E16888:E16889" si="900">HYPERLINK("https://fyndiq.se/produkt/f499508ac8624c09/", "2-Pack Motorola Edge 40 NEO - Härdat Glas 9H - Super kvalitet 3D Skärmskydd")</f>
        <v>2-Pack Motorola Edge 40 NEO - Härdat Glas 9H - Super kvalitet 3D Skärmskydd</v>
      </c>
      <c r="F16888" s="1" t="s">
        <v>1110</v>
      </c>
      <c r="G16888" s="1" t="s">
        <v>1111</v>
      </c>
      <c r="H16888" s="1" t="s">
        <v>1112</v>
      </c>
      <c r="I16888" s="1" t="s">
        <v>16</v>
      </c>
      <c r="J16888" s="1" t="s">
        <v>23</v>
      </c>
      <c r="K16888" s="1" t="s">
        <v>16</v>
      </c>
      <c r="L16888" s="1" t="s">
        <v>16</v>
      </c>
      <c r="M16888" s="1" t="s">
        <v>16</v>
      </c>
      <c r="N16888" s="1" t="s">
        <v>16</v>
      </c>
      <c r="O16888" s="1">
        <v>79.2</v>
      </c>
      <c r="P16888" s="1">
        <v>1.0</v>
      </c>
    </row>
    <row r="16889">
      <c r="A16889" s="1" t="s">
        <v>29</v>
      </c>
      <c r="B16889" s="1" t="s">
        <v>19896</v>
      </c>
      <c r="C16889" s="2" t="s">
        <v>19884</v>
      </c>
      <c r="D16889" s="1" t="s">
        <v>19</v>
      </c>
      <c r="E16889" s="3" t="str">
        <f t="shared" si="900"/>
        <v>2-Pack Motorola Edge 40 NEO - Härdat Glas 9H - Super kvalitet 3D Skärmskydd</v>
      </c>
      <c r="F16889" s="1" t="s">
        <v>1110</v>
      </c>
      <c r="G16889" s="1" t="s">
        <v>1111</v>
      </c>
      <c r="H16889" s="1" t="s">
        <v>1112</v>
      </c>
      <c r="I16889" s="1" t="s">
        <v>16</v>
      </c>
      <c r="J16889" s="1" t="s">
        <v>23</v>
      </c>
      <c r="K16889" s="1" t="s">
        <v>16</v>
      </c>
      <c r="L16889" s="1" t="s">
        <v>16</v>
      </c>
      <c r="M16889" s="1" t="s">
        <v>16</v>
      </c>
      <c r="N16889" s="1" t="s">
        <v>16</v>
      </c>
      <c r="O16889" s="1">
        <v>79.2</v>
      </c>
      <c r="P16889" s="1">
        <v>1.0</v>
      </c>
    </row>
    <row r="16890">
      <c r="A16890" s="1" t="s">
        <v>29</v>
      </c>
      <c r="B16890" s="1" t="s">
        <v>19897</v>
      </c>
      <c r="C16890" s="2" t="s">
        <v>19884</v>
      </c>
      <c r="D16890" s="1" t="s">
        <v>19</v>
      </c>
      <c r="E16890" s="3" t="str">
        <f>HYPERLINK("https://fyndiq.se/produkt/4e95e5e2a94c44df/", "Samsung S8 Plus -  Härdat Glass - 3D Heltäckande Kkärmskydd")</f>
        <v>Samsung S8 Plus -  Härdat Glass - 3D Heltäckande Kkärmskydd</v>
      </c>
      <c r="F16890" s="1" t="s">
        <v>1053</v>
      </c>
      <c r="G16890" s="1" t="s">
        <v>1054</v>
      </c>
      <c r="H16890" s="1" t="s">
        <v>1055</v>
      </c>
      <c r="I16890" s="1" t="s">
        <v>16</v>
      </c>
      <c r="J16890" s="1" t="s">
        <v>23</v>
      </c>
      <c r="K16890" s="1" t="s">
        <v>16</v>
      </c>
      <c r="L16890" s="1" t="s">
        <v>16</v>
      </c>
      <c r="M16890" s="1" t="s">
        <v>16</v>
      </c>
      <c r="N16890" s="1" t="s">
        <v>16</v>
      </c>
      <c r="O16890" s="1">
        <v>55.2</v>
      </c>
      <c r="P16890" s="1">
        <v>1.0</v>
      </c>
    </row>
    <row r="16891">
      <c r="A16891" s="1" t="s">
        <v>29</v>
      </c>
      <c r="B16891" s="1" t="s">
        <v>19898</v>
      </c>
      <c r="C16891" s="2" t="s">
        <v>19884</v>
      </c>
      <c r="D16891" s="1" t="s">
        <v>19</v>
      </c>
      <c r="E16891" s="3" t="str">
        <f>HYPERLINK("https://fyndiq.se/produkt/925ae49423884615/", "2-Pack Samsung S22 Ultra Skärmskydd &amp; 1-Pack linsskydd -9H GLAS")</f>
        <v>2-Pack Samsung S22 Ultra Skärmskydd &amp; 1-Pack linsskydd -9H GLAS</v>
      </c>
      <c r="F16891" s="1" t="s">
        <v>335</v>
      </c>
      <c r="G16891" s="1" t="s">
        <v>336</v>
      </c>
      <c r="H16891" s="1" t="s">
        <v>337</v>
      </c>
      <c r="I16891" s="1" t="s">
        <v>16</v>
      </c>
      <c r="J16891" s="1" t="s">
        <v>23</v>
      </c>
      <c r="K16891" s="1" t="s">
        <v>16</v>
      </c>
      <c r="L16891" s="1" t="s">
        <v>16</v>
      </c>
      <c r="M16891" s="1" t="s">
        <v>16</v>
      </c>
      <c r="N16891" s="1" t="s">
        <v>16</v>
      </c>
      <c r="O16891" s="1">
        <v>71.2</v>
      </c>
      <c r="P16891" s="1">
        <v>1.0</v>
      </c>
    </row>
    <row r="16892">
      <c r="A16892" s="1" t="s">
        <v>29</v>
      </c>
      <c r="B16892" s="1" t="s">
        <v>19899</v>
      </c>
      <c r="C16892" s="2" t="s">
        <v>19884</v>
      </c>
      <c r="D16892" s="1" t="s">
        <v>19</v>
      </c>
      <c r="E16892" s="3" t="str">
        <f>HYPERLINK("https://fyndiq.se/produkt/a047b5d99d58461d/", "2-Pack Google Pixel 6A - Härdat glas 9H - Super kvalitet 3D")</f>
        <v>2-Pack Google Pixel 6A - Härdat glas 9H - Super kvalitet 3D</v>
      </c>
      <c r="F16892" s="1" t="s">
        <v>1205</v>
      </c>
      <c r="G16892" s="1" t="s">
        <v>1206</v>
      </c>
      <c r="H16892" s="1" t="s">
        <v>1207</v>
      </c>
      <c r="I16892" s="1" t="s">
        <v>16</v>
      </c>
      <c r="J16892" s="1" t="s">
        <v>23</v>
      </c>
      <c r="K16892" s="1" t="s">
        <v>16</v>
      </c>
      <c r="L16892" s="1" t="s">
        <v>16</v>
      </c>
      <c r="M16892" s="1" t="s">
        <v>16</v>
      </c>
      <c r="N16892" s="1" t="s">
        <v>16</v>
      </c>
      <c r="O16892" s="1">
        <v>63.2</v>
      </c>
      <c r="P16892" s="1">
        <v>1.0</v>
      </c>
    </row>
    <row r="16893">
      <c r="A16893" s="1" t="s">
        <v>29</v>
      </c>
      <c r="B16893" s="1" t="s">
        <v>19900</v>
      </c>
      <c r="C16893" s="2" t="s">
        <v>19884</v>
      </c>
      <c r="D16893" s="1" t="s">
        <v>19</v>
      </c>
      <c r="E16893" s="3" t="str">
        <f t="shared" ref="E16893:E16894" si="901">HYPERLINK("https://fyndiq.se/produkt/317386bceef54d60/", "2-Pack Samsung Galaxy A54 (5G) - Härdat Glas 9H - Super Kvalitet 3D Skärmskydd")</f>
        <v>2-Pack Samsung Galaxy A54 (5G) - Härdat Glas 9H - Super Kvalitet 3D Skärmskydd</v>
      </c>
      <c r="F16893" s="1" t="s">
        <v>760</v>
      </c>
      <c r="G16893" s="1" t="s">
        <v>761</v>
      </c>
      <c r="H16893" s="1" t="s">
        <v>762</v>
      </c>
      <c r="I16893" s="1" t="s">
        <v>16</v>
      </c>
      <c r="J16893" s="1" t="s">
        <v>23</v>
      </c>
      <c r="K16893" s="1" t="s">
        <v>16</v>
      </c>
      <c r="L16893" s="1" t="s">
        <v>16</v>
      </c>
      <c r="M16893" s="1" t="s">
        <v>16</v>
      </c>
      <c r="N16893" s="1" t="s">
        <v>16</v>
      </c>
      <c r="O16893" s="1">
        <v>63.2</v>
      </c>
      <c r="P16893" s="1">
        <v>1.0</v>
      </c>
    </row>
    <row r="16894">
      <c r="A16894" s="1" t="s">
        <v>29</v>
      </c>
      <c r="B16894" s="1" t="s">
        <v>19901</v>
      </c>
      <c r="C16894" s="2" t="s">
        <v>19884</v>
      </c>
      <c r="D16894" s="1" t="s">
        <v>19</v>
      </c>
      <c r="E16894" s="3" t="str">
        <f t="shared" si="901"/>
        <v>2-Pack Samsung Galaxy A54 (5G) - Härdat Glas 9H - Super Kvalitet 3D Skärmskydd</v>
      </c>
      <c r="F16894" s="1" t="s">
        <v>760</v>
      </c>
      <c r="G16894" s="1" t="s">
        <v>761</v>
      </c>
      <c r="H16894" s="1" t="s">
        <v>762</v>
      </c>
      <c r="I16894" s="1" t="s">
        <v>16</v>
      </c>
      <c r="J16894" s="1" t="s">
        <v>23</v>
      </c>
      <c r="K16894" s="1" t="s">
        <v>16</v>
      </c>
      <c r="L16894" s="1" t="s">
        <v>16</v>
      </c>
      <c r="M16894" s="1" t="s">
        <v>16</v>
      </c>
      <c r="N16894" s="1" t="s">
        <v>16</v>
      </c>
      <c r="O16894" s="1">
        <v>63.2</v>
      </c>
      <c r="P16894" s="1">
        <v>1.0</v>
      </c>
    </row>
    <row r="16895">
      <c r="A16895" s="1" t="s">
        <v>29</v>
      </c>
      <c r="B16895" s="1" t="s">
        <v>19902</v>
      </c>
      <c r="C16895" s="2" t="s">
        <v>19884</v>
      </c>
      <c r="D16895" s="1" t="s">
        <v>19</v>
      </c>
      <c r="E16895" s="3" t="str">
        <f t="shared" ref="E16895:E16897" si="902">HYPERLINK("https://fyndiq.se/produkt/2477583187264ece/", "2-Pack Samsung S20 - 9H Härdat Glass - Top Kvalitet")</f>
        <v>2-Pack Samsung S20 - 9H Härdat Glass - Top Kvalitet</v>
      </c>
      <c r="F16895" s="1" t="s">
        <v>124</v>
      </c>
      <c r="G16895" s="1" t="s">
        <v>125</v>
      </c>
      <c r="H16895" s="1" t="s">
        <v>126</v>
      </c>
      <c r="I16895" s="1" t="s">
        <v>16</v>
      </c>
      <c r="J16895" s="1" t="s">
        <v>23</v>
      </c>
      <c r="K16895" s="1" t="s">
        <v>16</v>
      </c>
      <c r="L16895" s="1" t="s">
        <v>16</v>
      </c>
      <c r="M16895" s="1" t="s">
        <v>16</v>
      </c>
      <c r="N16895" s="1" t="s">
        <v>16</v>
      </c>
      <c r="O16895" s="1">
        <v>71.2</v>
      </c>
      <c r="P16895" s="1">
        <v>1.0</v>
      </c>
    </row>
    <row r="16896">
      <c r="A16896" s="1" t="s">
        <v>29</v>
      </c>
      <c r="B16896" s="1" t="s">
        <v>19903</v>
      </c>
      <c r="C16896" s="2" t="s">
        <v>19884</v>
      </c>
      <c r="D16896" s="1" t="s">
        <v>19</v>
      </c>
      <c r="E16896" s="3" t="str">
        <f t="shared" si="902"/>
        <v>2-Pack Samsung S20 - 9H Härdat Glass - Top Kvalitet</v>
      </c>
      <c r="F16896" s="1" t="s">
        <v>124</v>
      </c>
      <c r="G16896" s="1" t="s">
        <v>125</v>
      </c>
      <c r="H16896" s="1" t="s">
        <v>126</v>
      </c>
      <c r="I16896" s="1" t="s">
        <v>16</v>
      </c>
      <c r="J16896" s="1" t="s">
        <v>23</v>
      </c>
      <c r="K16896" s="1" t="s">
        <v>16</v>
      </c>
      <c r="L16896" s="1" t="s">
        <v>16</v>
      </c>
      <c r="M16896" s="1" t="s">
        <v>16</v>
      </c>
      <c r="N16896" s="1" t="s">
        <v>16</v>
      </c>
      <c r="O16896" s="1">
        <v>71.2</v>
      </c>
      <c r="P16896" s="1">
        <v>1.0</v>
      </c>
    </row>
    <row r="16897">
      <c r="A16897" s="1" t="s">
        <v>29</v>
      </c>
      <c r="B16897" s="1" t="s">
        <v>19904</v>
      </c>
      <c r="C16897" s="2" t="s">
        <v>19884</v>
      </c>
      <c r="D16897" s="1" t="s">
        <v>19</v>
      </c>
      <c r="E16897" s="3" t="str">
        <f t="shared" si="902"/>
        <v>2-Pack Samsung S20 - 9H Härdat Glass - Top Kvalitet</v>
      </c>
      <c r="F16897" s="1" t="s">
        <v>124</v>
      </c>
      <c r="G16897" s="1" t="s">
        <v>125</v>
      </c>
      <c r="H16897" s="1" t="s">
        <v>126</v>
      </c>
      <c r="I16897" s="1" t="s">
        <v>16</v>
      </c>
      <c r="J16897" s="1" t="s">
        <v>23</v>
      </c>
      <c r="K16897" s="1" t="s">
        <v>16</v>
      </c>
      <c r="L16897" s="1" t="s">
        <v>16</v>
      </c>
      <c r="M16897" s="1" t="s">
        <v>16</v>
      </c>
      <c r="N16897" s="1" t="s">
        <v>16</v>
      </c>
      <c r="O16897" s="1">
        <v>71.2</v>
      </c>
      <c r="P16897" s="1">
        <v>2.0</v>
      </c>
    </row>
    <row r="16898">
      <c r="A16898" s="1" t="s">
        <v>29</v>
      </c>
      <c r="B16898" s="1" t="s">
        <v>19905</v>
      </c>
      <c r="C16898" s="2" t="s">
        <v>19884</v>
      </c>
      <c r="D16898" s="1" t="s">
        <v>19</v>
      </c>
      <c r="E16898" s="3" t="str">
        <f>HYPERLINK("https://fyndiq.se/produkt/2030c5450cfb4338/", "2 Pack Huawei P30 Pro - Härdat glas 9H – 3D Super kvalitet")</f>
        <v>2 Pack Huawei P30 Pro - Härdat glas 9H – 3D Super kvalitet</v>
      </c>
      <c r="F16898" s="1" t="s">
        <v>1091</v>
      </c>
      <c r="G16898" s="1" t="s">
        <v>1092</v>
      </c>
      <c r="H16898" s="1" t="s">
        <v>1093</v>
      </c>
      <c r="I16898" s="1" t="s">
        <v>16</v>
      </c>
      <c r="J16898" s="1" t="s">
        <v>23</v>
      </c>
      <c r="K16898" s="1" t="s">
        <v>16</v>
      </c>
      <c r="L16898" s="1" t="s">
        <v>16</v>
      </c>
      <c r="M16898" s="1" t="s">
        <v>16</v>
      </c>
      <c r="N16898" s="1" t="s">
        <v>16</v>
      </c>
      <c r="O16898" s="1">
        <v>71.2</v>
      </c>
      <c r="P16898" s="1">
        <v>1.0</v>
      </c>
    </row>
    <row r="16899">
      <c r="A16899" s="1" t="s">
        <v>29</v>
      </c>
      <c r="B16899" s="1" t="s">
        <v>19906</v>
      </c>
      <c r="C16899" s="2" t="s">
        <v>19884</v>
      </c>
      <c r="D16899" s="1" t="s">
        <v>19</v>
      </c>
      <c r="E16899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6899" s="1" t="s">
        <v>4240</v>
      </c>
      <c r="G16899" s="1" t="s">
        <v>4241</v>
      </c>
      <c r="H16899" s="1" t="s">
        <v>4242</v>
      </c>
      <c r="I16899" s="1" t="s">
        <v>16</v>
      </c>
      <c r="J16899" s="1" t="s">
        <v>23</v>
      </c>
      <c r="K16899" s="1" t="s">
        <v>16</v>
      </c>
      <c r="L16899" s="1" t="s">
        <v>16</v>
      </c>
      <c r="M16899" s="1" t="s">
        <v>16</v>
      </c>
      <c r="N16899" s="1" t="s">
        <v>16</v>
      </c>
      <c r="O16899" s="1">
        <v>63.2</v>
      </c>
      <c r="P16899" s="1">
        <v>2.0</v>
      </c>
    </row>
    <row r="16900">
      <c r="A16900" s="1" t="s">
        <v>29</v>
      </c>
      <c r="B16900" s="1" t="s">
        <v>19907</v>
      </c>
      <c r="C16900" s="2" t="s">
        <v>19884</v>
      </c>
      <c r="D16900" s="1" t="s">
        <v>19</v>
      </c>
      <c r="E16900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6900" s="1" t="s">
        <v>968</v>
      </c>
      <c r="G16900" s="1" t="s">
        <v>969</v>
      </c>
      <c r="H16900" s="1" t="s">
        <v>970</v>
      </c>
      <c r="I16900" s="1" t="s">
        <v>16</v>
      </c>
      <c r="J16900" s="1" t="s">
        <v>23</v>
      </c>
      <c r="K16900" s="1" t="s">
        <v>16</v>
      </c>
      <c r="L16900" s="1" t="s">
        <v>16</v>
      </c>
      <c r="M16900" s="1" t="s">
        <v>16</v>
      </c>
      <c r="N16900" s="1" t="s">
        <v>16</v>
      </c>
      <c r="O16900" s="1">
        <v>71.2</v>
      </c>
      <c r="P16900" s="1">
        <v>1.0</v>
      </c>
    </row>
    <row r="16901">
      <c r="A16901" s="1" t="s">
        <v>29</v>
      </c>
      <c r="B16901" s="1" t="s">
        <v>19908</v>
      </c>
      <c r="C16901" s="2" t="s">
        <v>19884</v>
      </c>
      <c r="D16901" s="1" t="s">
        <v>19</v>
      </c>
      <c r="E16901" s="3" t="str">
        <f t="shared" ref="E16901:E16902" si="903">HYPERLINK("https://fyndiq.se/produkt/08d44de1ca3946df/", "2-Pack Samsung Galaxy S10 - Härdat Glas 9H – 3D Skärmskydd - Super kvalitet")</f>
        <v>2-Pack Samsung Galaxy S10 - Härdat Glas 9H – 3D Skärmskydd - Super kvalitet</v>
      </c>
      <c r="F16901" s="1" t="s">
        <v>729</v>
      </c>
      <c r="G16901" s="1" t="s">
        <v>730</v>
      </c>
      <c r="H16901" s="1" t="s">
        <v>731</v>
      </c>
      <c r="I16901" s="1" t="s">
        <v>16</v>
      </c>
      <c r="J16901" s="1" t="s">
        <v>23</v>
      </c>
      <c r="K16901" s="1" t="s">
        <v>16</v>
      </c>
      <c r="L16901" s="1" t="s">
        <v>16</v>
      </c>
      <c r="M16901" s="1" t="s">
        <v>16</v>
      </c>
      <c r="N16901" s="1" t="s">
        <v>16</v>
      </c>
      <c r="O16901" s="1">
        <v>63.2</v>
      </c>
      <c r="P16901" s="1">
        <v>1.0</v>
      </c>
    </row>
    <row r="16902">
      <c r="A16902" s="1" t="s">
        <v>29</v>
      </c>
      <c r="B16902" s="1" t="s">
        <v>19909</v>
      </c>
      <c r="C16902" s="2" t="s">
        <v>19884</v>
      </c>
      <c r="D16902" s="1" t="s">
        <v>19</v>
      </c>
      <c r="E16902" s="3" t="str">
        <f t="shared" si="903"/>
        <v>2-Pack Samsung Galaxy S10 - Härdat Glas 9H – 3D Skärmskydd - Super kvalitet</v>
      </c>
      <c r="F16902" s="1" t="s">
        <v>729</v>
      </c>
      <c r="G16902" s="1" t="s">
        <v>730</v>
      </c>
      <c r="H16902" s="1" t="s">
        <v>731</v>
      </c>
      <c r="I16902" s="1" t="s">
        <v>16</v>
      </c>
      <c r="J16902" s="1" t="s">
        <v>23</v>
      </c>
      <c r="K16902" s="1" t="s">
        <v>16</v>
      </c>
      <c r="L16902" s="1" t="s">
        <v>16</v>
      </c>
      <c r="M16902" s="1" t="s">
        <v>16</v>
      </c>
      <c r="N16902" s="1" t="s">
        <v>16</v>
      </c>
      <c r="O16902" s="1">
        <v>63.2</v>
      </c>
      <c r="P16902" s="1">
        <v>1.0</v>
      </c>
    </row>
    <row r="16903">
      <c r="A16903" s="1" t="s">
        <v>29</v>
      </c>
      <c r="B16903" s="1" t="s">
        <v>19910</v>
      </c>
      <c r="C16903" s="2" t="s">
        <v>19884</v>
      </c>
      <c r="D16903" s="1" t="s">
        <v>19</v>
      </c>
      <c r="E16903" s="3" t="str">
        <f>HYPERLINK("https://fyndiq.se/produkt/dfe28e565d2e4c8d/", "2 Pack Samsung S21 FE - 9H Härdat Glass - Super Kvalitet 3D")</f>
        <v>2 Pack Samsung S21 FE - 9H Härdat Glass - Super Kvalitet 3D</v>
      </c>
      <c r="F16903" s="1" t="s">
        <v>276</v>
      </c>
      <c r="G16903" s="1" t="s">
        <v>277</v>
      </c>
      <c r="H16903" s="1" t="s">
        <v>278</v>
      </c>
      <c r="I16903" s="1" t="s">
        <v>1311</v>
      </c>
      <c r="J16903" s="1" t="s">
        <v>23</v>
      </c>
      <c r="K16903" s="1" t="s">
        <v>16</v>
      </c>
      <c r="L16903" s="1" t="s">
        <v>16</v>
      </c>
      <c r="M16903" s="1" t="s">
        <v>16</v>
      </c>
      <c r="N16903" s="1" t="s">
        <v>16</v>
      </c>
      <c r="O16903" s="1">
        <v>63.2</v>
      </c>
      <c r="P16903" s="1">
        <v>1.0</v>
      </c>
    </row>
    <row r="16904">
      <c r="A16904" s="1" t="s">
        <v>29</v>
      </c>
      <c r="B16904" s="1" t="s">
        <v>19911</v>
      </c>
      <c r="C16904" s="2" t="s">
        <v>19884</v>
      </c>
      <c r="D16904" s="1" t="s">
        <v>19</v>
      </c>
      <c r="E16904" s="3" t="str">
        <f>HYPERLINK("https://fyndiq.se/produkt/48b46200dc014b3e/", "2-Pack Iphone 8 Vit -Härdat Glas 9H-Super Kvalitet 3D Skärmskydd")</f>
        <v>2-Pack Iphone 8 Vit -Härdat Glas 9H-Super Kvalitet 3D Skärmskydd</v>
      </c>
      <c r="F16904" s="1" t="s">
        <v>2562</v>
      </c>
      <c r="G16904" s="1" t="s">
        <v>2563</v>
      </c>
      <c r="H16904" s="1" t="s">
        <v>2564</v>
      </c>
      <c r="I16904" s="1" t="s">
        <v>16</v>
      </c>
      <c r="J16904" s="1" t="s">
        <v>23</v>
      </c>
      <c r="K16904" s="1" t="s">
        <v>16</v>
      </c>
      <c r="L16904" s="1" t="s">
        <v>16</v>
      </c>
      <c r="M16904" s="1" t="s">
        <v>16</v>
      </c>
      <c r="N16904" s="1" t="s">
        <v>16</v>
      </c>
      <c r="O16904" s="1">
        <v>47.2</v>
      </c>
      <c r="P16904" s="1">
        <v>1.0</v>
      </c>
    </row>
    <row r="16905">
      <c r="A16905" s="1" t="s">
        <v>29</v>
      </c>
      <c r="B16905" s="1" t="s">
        <v>19912</v>
      </c>
      <c r="C16905" s="2" t="s">
        <v>19884</v>
      </c>
      <c r="D16905" s="1" t="s">
        <v>19</v>
      </c>
      <c r="E16905" s="3" t="str">
        <f>HYPERLINK("https://fyndiq.se/produkt/41cea0d4a42e446e/", "2 Pack Linsskydd Samsung Galaxy S22 - Härdat Glas 9H - Super 3D")</f>
        <v>2 Pack Linsskydd Samsung Galaxy S22 - Härdat Glas 9H - Super 3D</v>
      </c>
      <c r="F16905" s="1" t="s">
        <v>1771</v>
      </c>
      <c r="G16905" s="1" t="s">
        <v>1772</v>
      </c>
      <c r="H16905" s="1" t="s">
        <v>1773</v>
      </c>
      <c r="I16905" s="1" t="s">
        <v>16</v>
      </c>
      <c r="J16905" s="1" t="s">
        <v>23</v>
      </c>
      <c r="K16905" s="1" t="s">
        <v>16</v>
      </c>
      <c r="L16905" s="1" t="s">
        <v>16</v>
      </c>
      <c r="M16905" s="1" t="s">
        <v>16</v>
      </c>
      <c r="N16905" s="1" t="s">
        <v>16</v>
      </c>
      <c r="O16905" s="1">
        <v>63.2</v>
      </c>
      <c r="P16905" s="1">
        <v>1.0</v>
      </c>
    </row>
    <row r="16906">
      <c r="A16906" s="1" t="s">
        <v>29</v>
      </c>
      <c r="B16906" s="1" t="s">
        <v>19913</v>
      </c>
      <c r="C16906" s="2" t="s">
        <v>19884</v>
      </c>
      <c r="D16906" s="1" t="s">
        <v>19</v>
      </c>
      <c r="E16906" s="3" t="str">
        <f>HYPERLINK("https://fyndiq.se/produkt/f15b82570d4144d0/", "2-Pack Apple Watch 41mm – Härdat glas 9H – Super kvalitet 3D")</f>
        <v>2-Pack Apple Watch 41mm – Härdat glas 9H – Super kvalitet 3D</v>
      </c>
      <c r="F16906" s="1" t="s">
        <v>144</v>
      </c>
      <c r="G16906" s="1" t="s">
        <v>145</v>
      </c>
      <c r="H16906" s="1" t="s">
        <v>146</v>
      </c>
      <c r="I16906" s="1" t="s">
        <v>16</v>
      </c>
      <c r="J16906" s="1" t="s">
        <v>23</v>
      </c>
      <c r="K16906" s="1" t="s">
        <v>16</v>
      </c>
      <c r="L16906" s="1" t="s">
        <v>16</v>
      </c>
      <c r="M16906" s="1" t="s">
        <v>16</v>
      </c>
      <c r="N16906" s="1" t="s">
        <v>16</v>
      </c>
      <c r="O16906" s="1">
        <v>55.2</v>
      </c>
      <c r="P16906" s="1">
        <v>1.0</v>
      </c>
    </row>
    <row r="16907">
      <c r="A16907" s="1" t="s">
        <v>29</v>
      </c>
      <c r="B16907" s="1" t="s">
        <v>19914</v>
      </c>
      <c r="C16907" s="2" t="s">
        <v>19884</v>
      </c>
      <c r="D16907" s="1" t="s">
        <v>19</v>
      </c>
      <c r="E16907" s="3" t="str">
        <f>HYPERLINK("https://fyndiq.se/produkt/c32b21dec9cf4091/", "2-Pack SAMSUNG S24 5G Skärmskydd - Härdat Glas 9H - Super kvalitet 3D")</f>
        <v>2-Pack SAMSUNG S24 5G Skärmskydd - Härdat Glas 9H - Super kvalitet 3D</v>
      </c>
      <c r="F16907" s="1" t="s">
        <v>157</v>
      </c>
      <c r="G16907" s="1" t="s">
        <v>158</v>
      </c>
      <c r="H16907" s="1" t="s">
        <v>159</v>
      </c>
      <c r="I16907" s="1" t="s">
        <v>16</v>
      </c>
      <c r="J16907" s="1" t="s">
        <v>23</v>
      </c>
      <c r="K16907" s="1" t="s">
        <v>16</v>
      </c>
      <c r="L16907" s="1" t="s">
        <v>16</v>
      </c>
      <c r="M16907" s="1" t="s">
        <v>16</v>
      </c>
      <c r="N16907" s="1" t="s">
        <v>16</v>
      </c>
      <c r="O16907" s="1">
        <v>71.2</v>
      </c>
      <c r="P16907" s="1">
        <v>1.0</v>
      </c>
    </row>
    <row r="16908">
      <c r="A16908" s="1" t="s">
        <v>29</v>
      </c>
      <c r="B16908" s="1" t="s">
        <v>19915</v>
      </c>
      <c r="C16908" s="2" t="s">
        <v>19884</v>
      </c>
      <c r="D16908" s="1" t="s">
        <v>19</v>
      </c>
      <c r="E16908" s="3" t="str">
        <f>HYPERLINK("https://fyndiq.se/produkt/b64e58a94ebc4c52/", "2 Pack Sony Xperia 10 III - Härdat glas 9H - Super Kvalitet 3D")</f>
        <v>2 Pack Sony Xperia 10 III - Härdat glas 9H - Super Kvalitet 3D</v>
      </c>
      <c r="F16908" s="1" t="s">
        <v>366</v>
      </c>
      <c r="G16908" s="1" t="s">
        <v>367</v>
      </c>
      <c r="H16908" s="1" t="s">
        <v>368</v>
      </c>
      <c r="I16908" s="1" t="s">
        <v>16</v>
      </c>
      <c r="J16908" s="1" t="s">
        <v>23</v>
      </c>
      <c r="K16908" s="1" t="s">
        <v>16</v>
      </c>
      <c r="L16908" s="1" t="s">
        <v>16</v>
      </c>
      <c r="M16908" s="1" t="s">
        <v>16</v>
      </c>
      <c r="N16908" s="1" t="s">
        <v>16</v>
      </c>
      <c r="O16908" s="1">
        <v>63.2</v>
      </c>
      <c r="P16908" s="1">
        <v>1.0</v>
      </c>
    </row>
    <row r="16909">
      <c r="A16909" s="1" t="s">
        <v>29</v>
      </c>
      <c r="B16909" s="1" t="s">
        <v>19916</v>
      </c>
      <c r="C16909" s="2" t="s">
        <v>19884</v>
      </c>
      <c r="D16909" s="1" t="s">
        <v>19</v>
      </c>
      <c r="E16909" s="3" t="str">
        <f t="shared" ref="E16909:E16912" si="904">HYPERLINK("https://fyndiq.se/produkt/dfe28e565d2e4c8d/", "2 Pack Samsung S21 FE - 9H Härdat Glass - Super Kvalitet 3D")</f>
        <v>2 Pack Samsung S21 FE - 9H Härdat Glass - Super Kvalitet 3D</v>
      </c>
      <c r="F16909" s="1" t="s">
        <v>276</v>
      </c>
      <c r="G16909" s="1" t="s">
        <v>277</v>
      </c>
      <c r="H16909" s="1" t="s">
        <v>278</v>
      </c>
      <c r="I16909" s="1" t="s">
        <v>16</v>
      </c>
      <c r="J16909" s="1" t="s">
        <v>23</v>
      </c>
      <c r="K16909" s="1" t="s">
        <v>16</v>
      </c>
      <c r="L16909" s="1" t="s">
        <v>16</v>
      </c>
      <c r="M16909" s="1" t="s">
        <v>16</v>
      </c>
      <c r="N16909" s="1" t="s">
        <v>16</v>
      </c>
      <c r="O16909" s="1">
        <v>63.2</v>
      </c>
      <c r="P16909" s="1">
        <v>1.0</v>
      </c>
    </row>
    <row r="16910">
      <c r="A16910" s="1" t="s">
        <v>29</v>
      </c>
      <c r="B16910" s="1" t="s">
        <v>19917</v>
      </c>
      <c r="C16910" s="2" t="s">
        <v>19884</v>
      </c>
      <c r="D16910" s="1" t="s">
        <v>19</v>
      </c>
      <c r="E16910" s="3" t="str">
        <f t="shared" si="904"/>
        <v>2 Pack Samsung S21 FE - 9H Härdat Glass - Super Kvalitet 3D</v>
      </c>
      <c r="F16910" s="1" t="s">
        <v>276</v>
      </c>
      <c r="G16910" s="1" t="s">
        <v>277</v>
      </c>
      <c r="H16910" s="1" t="s">
        <v>278</v>
      </c>
      <c r="I16910" s="1" t="s">
        <v>16</v>
      </c>
      <c r="J16910" s="1" t="s">
        <v>23</v>
      </c>
      <c r="K16910" s="1" t="s">
        <v>16</v>
      </c>
      <c r="L16910" s="1" t="s">
        <v>16</v>
      </c>
      <c r="M16910" s="1" t="s">
        <v>16</v>
      </c>
      <c r="N16910" s="1" t="s">
        <v>16</v>
      </c>
      <c r="O16910" s="1">
        <v>63.2</v>
      </c>
      <c r="P16910" s="1">
        <v>1.0</v>
      </c>
    </row>
    <row r="16911">
      <c r="A16911" s="1" t="s">
        <v>29</v>
      </c>
      <c r="B16911" s="1" t="s">
        <v>19918</v>
      </c>
      <c r="C16911" s="2" t="s">
        <v>19884</v>
      </c>
      <c r="D16911" s="1" t="s">
        <v>19</v>
      </c>
      <c r="E16911" s="3" t="str">
        <f t="shared" si="904"/>
        <v>2 Pack Samsung S21 FE - 9H Härdat Glass - Super Kvalitet 3D</v>
      </c>
      <c r="F16911" s="1" t="s">
        <v>276</v>
      </c>
      <c r="G16911" s="1" t="s">
        <v>277</v>
      </c>
      <c r="H16911" s="1" t="s">
        <v>278</v>
      </c>
      <c r="I16911" s="1" t="s">
        <v>16</v>
      </c>
      <c r="J16911" s="1" t="s">
        <v>23</v>
      </c>
      <c r="K16911" s="1" t="s">
        <v>16</v>
      </c>
      <c r="L16911" s="1" t="s">
        <v>16</v>
      </c>
      <c r="M16911" s="1" t="s">
        <v>16</v>
      </c>
      <c r="N16911" s="1" t="s">
        <v>16</v>
      </c>
      <c r="O16911" s="1">
        <v>63.2</v>
      </c>
      <c r="P16911" s="1">
        <v>1.0</v>
      </c>
    </row>
    <row r="16912">
      <c r="A16912" s="1" t="s">
        <v>29</v>
      </c>
      <c r="B16912" s="1" t="s">
        <v>19919</v>
      </c>
      <c r="C16912" s="2" t="s">
        <v>19884</v>
      </c>
      <c r="D16912" s="1" t="s">
        <v>19</v>
      </c>
      <c r="E16912" s="3" t="str">
        <f t="shared" si="904"/>
        <v>2 Pack Samsung S21 FE - 9H Härdat Glass - Super Kvalitet 3D</v>
      </c>
      <c r="F16912" s="1" t="s">
        <v>276</v>
      </c>
      <c r="G16912" s="1" t="s">
        <v>277</v>
      </c>
      <c r="H16912" s="1" t="s">
        <v>278</v>
      </c>
      <c r="I16912" s="1" t="s">
        <v>16</v>
      </c>
      <c r="J16912" s="1" t="s">
        <v>23</v>
      </c>
      <c r="K16912" s="1" t="s">
        <v>16</v>
      </c>
      <c r="L16912" s="1" t="s">
        <v>16</v>
      </c>
      <c r="M16912" s="1" t="s">
        <v>16</v>
      </c>
      <c r="N16912" s="1" t="s">
        <v>16</v>
      </c>
      <c r="O16912" s="1">
        <v>63.2</v>
      </c>
      <c r="P16912" s="1">
        <v>1.0</v>
      </c>
    </row>
    <row r="16913">
      <c r="A16913" s="1" t="s">
        <v>29</v>
      </c>
      <c r="B16913" s="1" t="s">
        <v>19920</v>
      </c>
      <c r="C16913" s="2" t="s">
        <v>19884</v>
      </c>
      <c r="D16913" s="1" t="s">
        <v>19</v>
      </c>
      <c r="E16913" s="3" t="str">
        <f>HYPERLINK("https://fyndiq.se/produkt/1e8f6bb5ed7344de/", "2-Pack Samsung Galaxy s10 Plus - Härdat glas 9H - Super kvalitet")</f>
        <v>2-Pack Samsung Galaxy s10 Plus - Härdat glas 9H - Super kvalitet</v>
      </c>
      <c r="F16913" s="1" t="s">
        <v>1508</v>
      </c>
      <c r="G16913" s="1" t="s">
        <v>1509</v>
      </c>
      <c r="H16913" s="1" t="s">
        <v>1510</v>
      </c>
      <c r="I16913" s="1" t="s">
        <v>16</v>
      </c>
      <c r="J16913" s="1" t="s">
        <v>23</v>
      </c>
      <c r="K16913" s="1" t="s">
        <v>16</v>
      </c>
      <c r="L16913" s="1" t="s">
        <v>16</v>
      </c>
      <c r="M16913" s="1" t="s">
        <v>16</v>
      </c>
      <c r="N16913" s="1" t="s">
        <v>16</v>
      </c>
      <c r="O16913" s="1">
        <v>63.2</v>
      </c>
      <c r="P16913" s="1">
        <v>1.0</v>
      </c>
    </row>
    <row r="16914">
      <c r="A16914" s="1" t="s">
        <v>29</v>
      </c>
      <c r="B16914" s="1" t="s">
        <v>19921</v>
      </c>
      <c r="C16914" s="2" t="s">
        <v>19884</v>
      </c>
      <c r="D16914" s="1" t="s">
        <v>19</v>
      </c>
      <c r="E16914" s="3" t="str">
        <f t="shared" ref="E16914:E16915" si="905"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6914" s="1" t="s">
        <v>2445</v>
      </c>
      <c r="G16914" s="1" t="s">
        <v>2446</v>
      </c>
      <c r="H16914" s="1" t="s">
        <v>2447</v>
      </c>
      <c r="I16914" s="1" t="s">
        <v>16</v>
      </c>
      <c r="J16914" s="1" t="s">
        <v>23</v>
      </c>
      <c r="K16914" s="1" t="s">
        <v>16</v>
      </c>
      <c r="L16914" s="1" t="s">
        <v>16</v>
      </c>
      <c r="M16914" s="1" t="s">
        <v>16</v>
      </c>
      <c r="N16914" s="1" t="s">
        <v>16</v>
      </c>
      <c r="O16914" s="1">
        <v>79.2</v>
      </c>
      <c r="P16914" s="1">
        <v>1.0</v>
      </c>
    </row>
    <row r="16915">
      <c r="A16915" s="1" t="s">
        <v>29</v>
      </c>
      <c r="B16915" s="1" t="s">
        <v>19922</v>
      </c>
      <c r="C16915" s="2" t="s">
        <v>19884</v>
      </c>
      <c r="D16915" s="1" t="s">
        <v>19</v>
      </c>
      <c r="E16915" s="3" t="str">
        <f t="shared" si="905"/>
        <v>2-Pack Samsung A14 Skärmskydd &amp; 2-Pack linsskydd - Härdat Glas 9H - Super kvalitet 3D</v>
      </c>
      <c r="F16915" s="1" t="s">
        <v>2445</v>
      </c>
      <c r="G16915" s="1" t="s">
        <v>2446</v>
      </c>
      <c r="H16915" s="1" t="s">
        <v>2447</v>
      </c>
      <c r="I16915" s="1" t="s">
        <v>16</v>
      </c>
      <c r="J16915" s="1" t="s">
        <v>23</v>
      </c>
      <c r="K16915" s="1" t="s">
        <v>16</v>
      </c>
      <c r="L16915" s="1" t="s">
        <v>16</v>
      </c>
      <c r="M16915" s="1" t="s">
        <v>16</v>
      </c>
      <c r="N16915" s="1" t="s">
        <v>16</v>
      </c>
      <c r="O16915" s="1">
        <v>79.2</v>
      </c>
      <c r="P16915" s="1">
        <v>1.0</v>
      </c>
    </row>
    <row r="16916">
      <c r="A16916" s="1" t="s">
        <v>29</v>
      </c>
      <c r="B16916" s="1" t="s">
        <v>19923</v>
      </c>
      <c r="C16916" s="2" t="s">
        <v>19884</v>
      </c>
      <c r="D16916" s="1" t="s">
        <v>19</v>
      </c>
      <c r="E16916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6916" s="1" t="s">
        <v>4254</v>
      </c>
      <c r="G16916" s="1" t="s">
        <v>4255</v>
      </c>
      <c r="H16916" s="1" t="s">
        <v>4256</v>
      </c>
      <c r="I16916" s="1" t="s">
        <v>16</v>
      </c>
      <c r="J16916" s="1" t="s">
        <v>23</v>
      </c>
      <c r="K16916" s="1" t="s">
        <v>16</v>
      </c>
      <c r="L16916" s="1" t="s">
        <v>16</v>
      </c>
      <c r="M16916" s="1" t="s">
        <v>16</v>
      </c>
      <c r="N16916" s="1" t="s">
        <v>16</v>
      </c>
      <c r="O16916" s="1">
        <v>79.2</v>
      </c>
      <c r="P16916" s="1">
        <v>1.0</v>
      </c>
    </row>
    <row r="16917">
      <c r="A16917" s="1" t="s">
        <v>29</v>
      </c>
      <c r="B16917" s="1" t="s">
        <v>19924</v>
      </c>
      <c r="C16917" s="2" t="s">
        <v>19884</v>
      </c>
      <c r="D16917" s="1" t="s">
        <v>19</v>
      </c>
      <c r="E16917" s="3" t="str">
        <f>HYPERLINK("https://fyndiq.se/produkt/6ae5aff483564a84/", "2-Pack Apple Watch 40mm – Härdat glas 9H – Super kvalitet 3D")</f>
        <v>2-Pack Apple Watch 40mm – Härdat glas 9H – Super kvalitet 3D</v>
      </c>
      <c r="F16917" s="1" t="s">
        <v>1418</v>
      </c>
      <c r="G16917" s="1" t="s">
        <v>1419</v>
      </c>
      <c r="H16917" s="1" t="s">
        <v>1420</v>
      </c>
      <c r="I16917" s="1" t="s">
        <v>16</v>
      </c>
      <c r="J16917" s="1" t="s">
        <v>23</v>
      </c>
      <c r="K16917" s="1" t="s">
        <v>16</v>
      </c>
      <c r="L16917" s="1" t="s">
        <v>16</v>
      </c>
      <c r="M16917" s="1" t="s">
        <v>16</v>
      </c>
      <c r="N16917" s="1" t="s">
        <v>16</v>
      </c>
      <c r="O16917" s="1">
        <v>55.2</v>
      </c>
      <c r="P16917" s="1">
        <v>1.0</v>
      </c>
    </row>
    <row r="16918">
      <c r="A16918" s="1" t="s">
        <v>29</v>
      </c>
      <c r="B16918" s="1" t="s">
        <v>19925</v>
      </c>
      <c r="C16918" s="2" t="s">
        <v>19884</v>
      </c>
      <c r="D16918" s="1" t="s">
        <v>19</v>
      </c>
      <c r="E16918" s="3" t="str">
        <f>HYPERLINK("https://fyndiq.se/produkt/f7b16236096d401a/", "2-Pack Google Pixel 7A - Härdat glas 9H - Super kvalitet 3D Skärmskydd")</f>
        <v>2-Pack Google Pixel 7A - Härdat glas 9H - Super kvalitet 3D Skärmskydd</v>
      </c>
      <c r="F16918" s="1" t="s">
        <v>852</v>
      </c>
      <c r="G16918" s="1" t="s">
        <v>853</v>
      </c>
      <c r="H16918" s="1" t="s">
        <v>854</v>
      </c>
      <c r="I16918" s="1" t="s">
        <v>16</v>
      </c>
      <c r="J16918" s="1" t="s">
        <v>23</v>
      </c>
      <c r="K16918" s="1" t="s">
        <v>16</v>
      </c>
      <c r="L16918" s="1" t="s">
        <v>16</v>
      </c>
      <c r="M16918" s="1" t="s">
        <v>16</v>
      </c>
      <c r="N16918" s="1" t="s">
        <v>16</v>
      </c>
      <c r="O16918" s="1">
        <v>63.2</v>
      </c>
      <c r="P16918" s="1">
        <v>1.0</v>
      </c>
    </row>
    <row r="16919">
      <c r="A16919" s="1" t="s">
        <v>29</v>
      </c>
      <c r="B16919" s="1" t="s">
        <v>19926</v>
      </c>
      <c r="C16919" s="2" t="s">
        <v>19884</v>
      </c>
      <c r="D16919" s="1" t="s">
        <v>19</v>
      </c>
      <c r="E16919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6919" s="1" t="s">
        <v>4298</v>
      </c>
      <c r="G16919" s="1" t="s">
        <v>4299</v>
      </c>
      <c r="H16919" s="1" t="s">
        <v>4300</v>
      </c>
      <c r="I16919" s="1" t="s">
        <v>16</v>
      </c>
      <c r="J16919" s="1" t="s">
        <v>23</v>
      </c>
      <c r="K16919" s="1" t="s">
        <v>16</v>
      </c>
      <c r="L16919" s="1" t="s">
        <v>16</v>
      </c>
      <c r="M16919" s="1" t="s">
        <v>16</v>
      </c>
      <c r="N16919" s="1" t="s">
        <v>16</v>
      </c>
      <c r="O16919" s="1">
        <v>151.2</v>
      </c>
      <c r="P16919" s="1">
        <v>1.0</v>
      </c>
    </row>
    <row r="16920">
      <c r="A16920" s="1" t="s">
        <v>29</v>
      </c>
      <c r="B16920" s="1" t="s">
        <v>19927</v>
      </c>
      <c r="C16920" s="2" t="s">
        <v>19884</v>
      </c>
      <c r="D16920" s="1" t="s">
        <v>19</v>
      </c>
      <c r="E16920" s="3" t="str">
        <f>HYPERLINK("https://fyndiq.se/produkt/ea83175de5a6496f/", "Samsung Galaxy S21 Ultra - Härdat Glas 9H - Super Kvalitet 3D")</f>
        <v>Samsung Galaxy S21 Ultra - Härdat Glas 9H - Super Kvalitet 3D</v>
      </c>
      <c r="F16920" s="1" t="s">
        <v>403</v>
      </c>
      <c r="G16920" s="1" t="s">
        <v>404</v>
      </c>
      <c r="H16920" s="1" t="s">
        <v>405</v>
      </c>
      <c r="I16920" s="1" t="s">
        <v>16</v>
      </c>
      <c r="J16920" s="1" t="s">
        <v>23</v>
      </c>
      <c r="K16920" s="1" t="s">
        <v>16</v>
      </c>
      <c r="L16920" s="1" t="s">
        <v>16</v>
      </c>
      <c r="M16920" s="1" t="s">
        <v>16</v>
      </c>
      <c r="N16920" s="1" t="s">
        <v>16</v>
      </c>
      <c r="O16920" s="1">
        <v>55.2</v>
      </c>
      <c r="P16920" s="1">
        <v>1.0</v>
      </c>
    </row>
    <row r="16921">
      <c r="A16921" s="1" t="s">
        <v>29</v>
      </c>
      <c r="B16921" s="1" t="s">
        <v>19928</v>
      </c>
      <c r="C16921" s="2" t="s">
        <v>19884</v>
      </c>
      <c r="D16921" s="1" t="s">
        <v>19</v>
      </c>
      <c r="E16921" s="3" t="str">
        <f t="shared" ref="E16921:E16922" si="906">HYPERLINK("https://fyndiq.se/produkt/5905b673cd314665/", "2-Pack SAMSUNG S24 5G Skärmskydd &amp; 2-Pack linsskydd - Härdat Glas 9H - Super kvalitet 3D")</f>
        <v>2-Pack SAMSUNG S24 5G Skärmskydd &amp; 2-Pack linsskydd - Härdat Glas 9H - Super kvalitet 3D</v>
      </c>
      <c r="F16921" s="1" t="s">
        <v>539</v>
      </c>
      <c r="G16921" s="1" t="s">
        <v>540</v>
      </c>
      <c r="H16921" s="1" t="s">
        <v>541</v>
      </c>
      <c r="I16921" s="1" t="s">
        <v>16</v>
      </c>
      <c r="J16921" s="1" t="s">
        <v>23</v>
      </c>
      <c r="K16921" s="1" t="s">
        <v>16</v>
      </c>
      <c r="L16921" s="1" t="s">
        <v>16</v>
      </c>
      <c r="M16921" s="1" t="s">
        <v>16</v>
      </c>
      <c r="N16921" s="1" t="s">
        <v>16</v>
      </c>
      <c r="O16921" s="1">
        <v>95.2</v>
      </c>
      <c r="P16921" s="1">
        <v>1.0</v>
      </c>
    </row>
    <row r="16922">
      <c r="A16922" s="1" t="s">
        <v>29</v>
      </c>
      <c r="B16922" s="1" t="s">
        <v>19929</v>
      </c>
      <c r="C16922" s="2" t="s">
        <v>19884</v>
      </c>
      <c r="D16922" s="1" t="s">
        <v>19</v>
      </c>
      <c r="E16922" s="3" t="str">
        <f t="shared" si="906"/>
        <v>2-Pack SAMSUNG S24 5G Skärmskydd &amp; 2-Pack linsskydd - Härdat Glas 9H - Super kvalitet 3D</v>
      </c>
      <c r="F16922" s="1" t="s">
        <v>539</v>
      </c>
      <c r="G16922" s="1" t="s">
        <v>540</v>
      </c>
      <c r="H16922" s="1" t="s">
        <v>541</v>
      </c>
      <c r="I16922" s="1" t="s">
        <v>16</v>
      </c>
      <c r="J16922" s="1" t="s">
        <v>23</v>
      </c>
      <c r="K16922" s="1" t="s">
        <v>16</v>
      </c>
      <c r="L16922" s="1" t="s">
        <v>16</v>
      </c>
      <c r="M16922" s="1" t="s">
        <v>16</v>
      </c>
      <c r="N16922" s="1" t="s">
        <v>16</v>
      </c>
      <c r="O16922" s="1">
        <v>95.2</v>
      </c>
      <c r="P16922" s="1">
        <v>1.0</v>
      </c>
    </row>
    <row r="16923">
      <c r="A16923" s="1" t="s">
        <v>29</v>
      </c>
      <c r="B16923" s="1" t="s">
        <v>19930</v>
      </c>
      <c r="C16923" s="2" t="s">
        <v>19884</v>
      </c>
      <c r="D16923" s="1" t="s">
        <v>19</v>
      </c>
      <c r="E16923" s="3" t="str">
        <f>HYPERLINK("https://fyndiq.se/produkt/371f86e1aa284d28/", "Samsung S23 Ultra - 9H Härdat Glass - 3D Super Kvalitet Skärmskydd")</f>
        <v>Samsung S23 Ultra - 9H Härdat Glass - 3D Super Kvalitet Skärmskydd</v>
      </c>
      <c r="F16923" s="1" t="s">
        <v>7518</v>
      </c>
      <c r="G16923" s="1" t="s">
        <v>7519</v>
      </c>
      <c r="H16923" s="1" t="s">
        <v>7520</v>
      </c>
      <c r="I16923" s="1" t="s">
        <v>16</v>
      </c>
      <c r="J16923" s="1" t="s">
        <v>23</v>
      </c>
      <c r="K16923" s="1" t="s">
        <v>16</v>
      </c>
      <c r="L16923" s="1" t="s">
        <v>16</v>
      </c>
      <c r="M16923" s="1" t="s">
        <v>16</v>
      </c>
      <c r="N16923" s="1" t="s">
        <v>16</v>
      </c>
      <c r="O16923" s="1">
        <v>55.2</v>
      </c>
      <c r="P16923" s="1">
        <v>1.0</v>
      </c>
    </row>
    <row r="16924">
      <c r="A16924" s="1" t="s">
        <v>29</v>
      </c>
      <c r="B16924" s="1" t="s">
        <v>19931</v>
      </c>
      <c r="C16924" s="2" t="s">
        <v>19884</v>
      </c>
      <c r="D16924" s="1" t="s">
        <v>19</v>
      </c>
      <c r="E16924" s="3" t="str">
        <f>HYPERLINK("https://fyndiq.se/produkt/e25e081a72dc4cb1/", "2-Pack Xiaomi 10T Pro 5G - Härdat glas 9H-Super kvalitet 3D")</f>
        <v>2-Pack Xiaomi 10T Pro 5G - Härdat glas 9H-Super kvalitet 3D</v>
      </c>
      <c r="F16924" s="1" t="s">
        <v>1257</v>
      </c>
      <c r="G16924" s="1" t="s">
        <v>1258</v>
      </c>
      <c r="H16924" s="1" t="s">
        <v>1259</v>
      </c>
      <c r="I16924" s="1" t="s">
        <v>16</v>
      </c>
      <c r="J16924" s="1" t="s">
        <v>23</v>
      </c>
      <c r="K16924" s="1" t="s">
        <v>16</v>
      </c>
      <c r="L16924" s="1" t="s">
        <v>16</v>
      </c>
      <c r="M16924" s="1" t="s">
        <v>16</v>
      </c>
      <c r="N16924" s="1" t="s">
        <v>16</v>
      </c>
      <c r="O16924" s="1">
        <v>63.2</v>
      </c>
      <c r="P16924" s="1">
        <v>1.0</v>
      </c>
    </row>
    <row r="16925">
      <c r="A16925" s="1" t="s">
        <v>29</v>
      </c>
      <c r="B16925" s="1" t="s">
        <v>19932</v>
      </c>
      <c r="C16925" s="2" t="s">
        <v>19884</v>
      </c>
      <c r="D16925" s="1" t="s">
        <v>19</v>
      </c>
      <c r="E16925" s="3" t="str">
        <f>HYPERLINK("https://fyndiq.se/produkt/dafaad0635154cb8/", "Samsung Watch 44mm - Härdat glas 9H - Super kvalitet")</f>
        <v>Samsung Watch 44mm - Härdat glas 9H - Super kvalitet</v>
      </c>
      <c r="F16925" s="1" t="s">
        <v>4032</v>
      </c>
      <c r="G16925" s="1" t="s">
        <v>4033</v>
      </c>
      <c r="H16925" s="1" t="s">
        <v>4034</v>
      </c>
      <c r="I16925" s="1" t="s">
        <v>16</v>
      </c>
      <c r="J16925" s="1" t="s">
        <v>23</v>
      </c>
      <c r="K16925" s="1" t="s">
        <v>16</v>
      </c>
      <c r="L16925" s="1" t="s">
        <v>16</v>
      </c>
      <c r="M16925" s="1" t="s">
        <v>16</v>
      </c>
      <c r="N16925" s="1" t="s">
        <v>16</v>
      </c>
      <c r="O16925" s="1">
        <v>55.2</v>
      </c>
      <c r="P16925" s="1">
        <v>1.0</v>
      </c>
    </row>
    <row r="16926">
      <c r="A16926" s="1" t="s">
        <v>29</v>
      </c>
      <c r="B16926" s="1" t="s">
        <v>19933</v>
      </c>
      <c r="C16926" s="2" t="s">
        <v>19884</v>
      </c>
      <c r="D16926" s="1" t="s">
        <v>19</v>
      </c>
      <c r="E1692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6926" s="1" t="s">
        <v>665</v>
      </c>
      <c r="G16926" s="1" t="s">
        <v>666</v>
      </c>
      <c r="H16926" s="1" t="s">
        <v>667</v>
      </c>
      <c r="I16926" s="1" t="s">
        <v>16</v>
      </c>
      <c r="J16926" s="1" t="s">
        <v>23</v>
      </c>
      <c r="K16926" s="1" t="s">
        <v>16</v>
      </c>
      <c r="L16926" s="1" t="s">
        <v>16</v>
      </c>
      <c r="M16926" s="1" t="s">
        <v>16</v>
      </c>
      <c r="N16926" s="1" t="s">
        <v>16</v>
      </c>
      <c r="O16926" s="1">
        <v>63.2</v>
      </c>
      <c r="P16926" s="1">
        <v>1.0</v>
      </c>
    </row>
    <row r="16927">
      <c r="A16927" s="1" t="s">
        <v>29</v>
      </c>
      <c r="B16927" s="1" t="s">
        <v>19934</v>
      </c>
      <c r="C16927" s="2" t="s">
        <v>19884</v>
      </c>
      <c r="D16927" s="1" t="s">
        <v>19</v>
      </c>
      <c r="E16927" s="3" t="str">
        <f>HYPERLINK("https://fyndiq.se/produkt/0f2ca219f5324ea1/", "Samsung Galaxy Z FOLD 4 5G - Härdat Glas 9H - Super Kvalitet 3D Skärmskydd")</f>
        <v>Samsung Galaxy Z FOLD 4 5G - Härdat Glas 9H - Super Kvalitet 3D Skärmskydd</v>
      </c>
      <c r="F16927" s="1" t="s">
        <v>1006</v>
      </c>
      <c r="G16927" s="1" t="s">
        <v>1007</v>
      </c>
      <c r="H16927" s="1" t="s">
        <v>1008</v>
      </c>
      <c r="I16927" s="1" t="s">
        <v>16</v>
      </c>
      <c r="J16927" s="1" t="s">
        <v>23</v>
      </c>
      <c r="K16927" s="1" t="s">
        <v>16</v>
      </c>
      <c r="L16927" s="1" t="s">
        <v>16</v>
      </c>
      <c r="M16927" s="1" t="s">
        <v>16</v>
      </c>
      <c r="N16927" s="1" t="s">
        <v>16</v>
      </c>
      <c r="O16927" s="1">
        <v>71.2</v>
      </c>
      <c r="P16927" s="1">
        <v>1.0</v>
      </c>
    </row>
    <row r="16928">
      <c r="A16928" s="1" t="s">
        <v>29</v>
      </c>
      <c r="B16928" s="1" t="s">
        <v>19935</v>
      </c>
      <c r="C16928" s="2" t="s">
        <v>19884</v>
      </c>
      <c r="D16928" s="1" t="s">
        <v>19</v>
      </c>
      <c r="E16928" s="3" t="str">
        <f t="shared" ref="E16928:E16931" si="907">HYPERLINK("https://fyndiq.se/produkt/141fc3de9f6c485d/", "2-Pack SAMSUNG S24 ULTRA 5G Skärmskydd - Härdat Glas 9H - Super kvalitet 3D")</f>
        <v>2-Pack SAMSUNG S24 ULTRA 5G Skärmskydd - Härdat Glas 9H - Super kvalitet 3D</v>
      </c>
      <c r="F16928" s="1" t="s">
        <v>614</v>
      </c>
      <c r="G16928" s="1" t="s">
        <v>615</v>
      </c>
      <c r="H16928" s="1" t="s">
        <v>616</v>
      </c>
      <c r="I16928" s="1" t="s">
        <v>16</v>
      </c>
      <c r="J16928" s="1" t="s">
        <v>23</v>
      </c>
      <c r="K16928" s="1" t="s">
        <v>16</v>
      </c>
      <c r="L16928" s="1" t="s">
        <v>16</v>
      </c>
      <c r="M16928" s="1" t="s">
        <v>16</v>
      </c>
      <c r="N16928" s="1" t="s">
        <v>16</v>
      </c>
      <c r="O16928" s="1">
        <v>79.2</v>
      </c>
      <c r="P16928" s="1">
        <v>1.0</v>
      </c>
    </row>
    <row r="16929">
      <c r="A16929" s="1" t="s">
        <v>29</v>
      </c>
      <c r="B16929" s="1" t="s">
        <v>19936</v>
      </c>
      <c r="C16929" s="2" t="s">
        <v>19884</v>
      </c>
      <c r="D16929" s="1" t="s">
        <v>19</v>
      </c>
      <c r="E16929" s="3" t="str">
        <f t="shared" si="907"/>
        <v>2-Pack SAMSUNG S24 ULTRA 5G Skärmskydd - Härdat Glas 9H - Super kvalitet 3D</v>
      </c>
      <c r="F16929" s="1" t="s">
        <v>614</v>
      </c>
      <c r="G16929" s="1" t="s">
        <v>615</v>
      </c>
      <c r="H16929" s="1" t="s">
        <v>616</v>
      </c>
      <c r="I16929" s="1" t="s">
        <v>16</v>
      </c>
      <c r="J16929" s="1" t="s">
        <v>23</v>
      </c>
      <c r="K16929" s="1" t="s">
        <v>16</v>
      </c>
      <c r="L16929" s="1" t="s">
        <v>16</v>
      </c>
      <c r="M16929" s="1" t="s">
        <v>16</v>
      </c>
      <c r="N16929" s="1" t="s">
        <v>16</v>
      </c>
      <c r="O16929" s="1">
        <v>79.2</v>
      </c>
      <c r="P16929" s="1">
        <v>1.0</v>
      </c>
    </row>
    <row r="16930">
      <c r="A16930" s="1" t="s">
        <v>29</v>
      </c>
      <c r="B16930" s="1" t="s">
        <v>19937</v>
      </c>
      <c r="C16930" s="2" t="s">
        <v>19884</v>
      </c>
      <c r="D16930" s="1" t="s">
        <v>19</v>
      </c>
      <c r="E16930" s="3" t="str">
        <f t="shared" si="907"/>
        <v>2-Pack SAMSUNG S24 ULTRA 5G Skärmskydd - Härdat Glas 9H - Super kvalitet 3D</v>
      </c>
      <c r="F16930" s="1" t="s">
        <v>614</v>
      </c>
      <c r="G16930" s="1" t="s">
        <v>615</v>
      </c>
      <c r="H16930" s="1" t="s">
        <v>616</v>
      </c>
      <c r="I16930" s="1" t="s">
        <v>16</v>
      </c>
      <c r="J16930" s="1" t="s">
        <v>23</v>
      </c>
      <c r="K16930" s="1" t="s">
        <v>16</v>
      </c>
      <c r="L16930" s="1" t="s">
        <v>16</v>
      </c>
      <c r="M16930" s="1" t="s">
        <v>16</v>
      </c>
      <c r="N16930" s="1" t="s">
        <v>16</v>
      </c>
      <c r="O16930" s="1">
        <v>79.2</v>
      </c>
      <c r="P16930" s="1">
        <v>1.0</v>
      </c>
    </row>
    <row r="16931">
      <c r="A16931" s="1" t="s">
        <v>29</v>
      </c>
      <c r="B16931" s="1" t="s">
        <v>19938</v>
      </c>
      <c r="C16931" s="2" t="s">
        <v>19884</v>
      </c>
      <c r="D16931" s="1" t="s">
        <v>19</v>
      </c>
      <c r="E16931" s="3" t="str">
        <f t="shared" si="907"/>
        <v>2-Pack SAMSUNG S24 ULTRA 5G Skärmskydd - Härdat Glas 9H - Super kvalitet 3D</v>
      </c>
      <c r="F16931" s="1" t="s">
        <v>614</v>
      </c>
      <c r="G16931" s="1" t="s">
        <v>615</v>
      </c>
      <c r="H16931" s="1" t="s">
        <v>616</v>
      </c>
      <c r="I16931" s="1" t="s">
        <v>16</v>
      </c>
      <c r="J16931" s="1" t="s">
        <v>23</v>
      </c>
      <c r="K16931" s="1" t="s">
        <v>16</v>
      </c>
      <c r="L16931" s="1" t="s">
        <v>16</v>
      </c>
      <c r="M16931" s="1" t="s">
        <v>16</v>
      </c>
      <c r="N16931" s="1" t="s">
        <v>16</v>
      </c>
      <c r="O16931" s="1">
        <v>79.2</v>
      </c>
      <c r="P16931" s="1">
        <v>1.0</v>
      </c>
    </row>
    <row r="16932">
      <c r="A16932" s="1" t="s">
        <v>29</v>
      </c>
      <c r="B16932" s="1" t="s">
        <v>19939</v>
      </c>
      <c r="C16932" s="2" t="s">
        <v>19884</v>
      </c>
      <c r="D16932" s="1" t="s">
        <v>19</v>
      </c>
      <c r="E16932" s="3" t="str">
        <f>HYPERLINK("https://fyndiq.se/produkt/e20f90eb01e04363/", "2-Pack Google Pixel 7 Skärmskydd &amp; 2-Pack linsskydd - Härdat Glas 9H - Super kvalitet 3D")</f>
        <v>2-Pack Google Pixel 7 Skärmskydd &amp; 2-Pack linsskydd - Härdat Glas 9H - Super kvalitet 3D</v>
      </c>
      <c r="F16932" s="1" t="s">
        <v>6675</v>
      </c>
      <c r="G16932" s="1" t="s">
        <v>6676</v>
      </c>
      <c r="H16932" s="1" t="s">
        <v>6677</v>
      </c>
      <c r="I16932" s="1" t="s">
        <v>16</v>
      </c>
      <c r="J16932" s="1" t="s">
        <v>23</v>
      </c>
      <c r="K16932" s="1" t="s">
        <v>16</v>
      </c>
      <c r="L16932" s="1" t="s">
        <v>16</v>
      </c>
      <c r="M16932" s="1" t="s">
        <v>16</v>
      </c>
      <c r="N16932" s="1" t="s">
        <v>16</v>
      </c>
      <c r="O16932" s="1">
        <v>79.2</v>
      </c>
      <c r="P16932" s="1">
        <v>1.0</v>
      </c>
    </row>
    <row r="16933">
      <c r="A16933" s="1" t="s">
        <v>29</v>
      </c>
      <c r="B16933" s="1" t="s">
        <v>19940</v>
      </c>
      <c r="C16933" s="2" t="s">
        <v>19884</v>
      </c>
      <c r="D16933" s="1" t="s">
        <v>19</v>
      </c>
      <c r="E16933" s="3" t="str">
        <f>HYPERLINK("https://fyndiq.se/produkt/c6a683bceab7495a/", "2-Pack XIAOMI 12T PRO Skärmskydd - Härdat Glas 9H - Super kvalitet 3D")</f>
        <v>2-Pack XIAOMI 12T PRO Skärmskydd - Härdat Glas 9H - Super kvalitet 3D</v>
      </c>
      <c r="F16933" s="1" t="s">
        <v>1226</v>
      </c>
      <c r="G16933" s="1" t="s">
        <v>1227</v>
      </c>
      <c r="H16933" s="1" t="s">
        <v>1228</v>
      </c>
      <c r="I16933" s="1" t="s">
        <v>16</v>
      </c>
      <c r="J16933" s="1" t="s">
        <v>23</v>
      </c>
      <c r="K16933" s="1" t="s">
        <v>16</v>
      </c>
      <c r="L16933" s="1" t="s">
        <v>16</v>
      </c>
      <c r="M16933" s="1" t="s">
        <v>16</v>
      </c>
      <c r="N16933" s="1" t="s">
        <v>16</v>
      </c>
      <c r="O16933" s="1">
        <v>63.2</v>
      </c>
      <c r="P16933" s="1">
        <v>1.0</v>
      </c>
    </row>
    <row r="16934">
      <c r="A16934" s="1" t="s">
        <v>29</v>
      </c>
      <c r="B16934" s="1" t="s">
        <v>19941</v>
      </c>
      <c r="C16934" s="2" t="s">
        <v>19884</v>
      </c>
      <c r="D16934" s="1" t="s">
        <v>19</v>
      </c>
      <c r="E16934" s="3" t="str">
        <f t="shared" ref="E16934:E16935" si="908">HYPERLINK("https://fyndiq.se/produkt/981477e3228a49e0/", "2 Pack Samsung Galaxy Note 9 - Härdat glas 9H –Super kvalitet 3D")</f>
        <v>2 Pack Samsung Galaxy Note 9 - Härdat glas 9H –Super kvalitet 3D</v>
      </c>
      <c r="F16934" s="1" t="s">
        <v>4143</v>
      </c>
      <c r="G16934" s="1" t="s">
        <v>4144</v>
      </c>
      <c r="H16934" s="1" t="s">
        <v>4145</v>
      </c>
      <c r="I16934" s="1" t="s">
        <v>16</v>
      </c>
      <c r="J16934" s="1" t="s">
        <v>23</v>
      </c>
      <c r="K16934" s="1" t="s">
        <v>16</v>
      </c>
      <c r="L16934" s="1" t="s">
        <v>16</v>
      </c>
      <c r="M16934" s="1" t="s">
        <v>16</v>
      </c>
      <c r="N16934" s="1" t="s">
        <v>16</v>
      </c>
      <c r="O16934" s="1">
        <v>63.2</v>
      </c>
      <c r="P16934" s="1">
        <v>1.0</v>
      </c>
    </row>
    <row r="16935">
      <c r="A16935" s="1" t="s">
        <v>29</v>
      </c>
      <c r="B16935" s="1" t="s">
        <v>19942</v>
      </c>
      <c r="C16935" s="2" t="s">
        <v>19884</v>
      </c>
      <c r="D16935" s="1" t="s">
        <v>19</v>
      </c>
      <c r="E16935" s="3" t="str">
        <f t="shared" si="908"/>
        <v>2 Pack Samsung Galaxy Note 9 - Härdat glas 9H –Super kvalitet 3D</v>
      </c>
      <c r="F16935" s="1" t="s">
        <v>4143</v>
      </c>
      <c r="G16935" s="1" t="s">
        <v>4144</v>
      </c>
      <c r="H16935" s="1" t="s">
        <v>4145</v>
      </c>
      <c r="I16935" s="1" t="s">
        <v>16</v>
      </c>
      <c r="J16935" s="1" t="s">
        <v>23</v>
      </c>
      <c r="K16935" s="1" t="s">
        <v>16</v>
      </c>
      <c r="L16935" s="1" t="s">
        <v>16</v>
      </c>
      <c r="M16935" s="1" t="s">
        <v>16</v>
      </c>
      <c r="N16935" s="1" t="s">
        <v>16</v>
      </c>
      <c r="O16935" s="1">
        <v>63.2</v>
      </c>
      <c r="P16935" s="1">
        <v>1.0</v>
      </c>
    </row>
    <row r="16936">
      <c r="A16936" s="1" t="s">
        <v>29</v>
      </c>
      <c r="B16936" s="1" t="s">
        <v>19943</v>
      </c>
      <c r="C16936" s="2" t="s">
        <v>19884</v>
      </c>
      <c r="D16936" s="1" t="s">
        <v>19</v>
      </c>
      <c r="E16936" s="3" t="str">
        <f>HYPERLINK("https://fyndiq.se/produkt/311d90a74d234421/", "2 Pack Xiaomi 12 - Härdat glas 9H-Super kvalitet 3D Skärmskydd")</f>
        <v>2 Pack Xiaomi 12 - Härdat glas 9H-Super kvalitet 3D Skärmskydd</v>
      </c>
      <c r="F16936" s="1" t="s">
        <v>582</v>
      </c>
      <c r="G16936" s="1" t="s">
        <v>583</v>
      </c>
      <c r="H16936" s="1" t="s">
        <v>584</v>
      </c>
      <c r="I16936" s="1" t="s">
        <v>16</v>
      </c>
      <c r="J16936" s="1" t="s">
        <v>23</v>
      </c>
      <c r="K16936" s="1" t="s">
        <v>16</v>
      </c>
      <c r="L16936" s="1" t="s">
        <v>16</v>
      </c>
      <c r="M16936" s="1" t="s">
        <v>16</v>
      </c>
      <c r="N16936" s="1" t="s">
        <v>16</v>
      </c>
      <c r="O16936" s="1">
        <v>63.2</v>
      </c>
      <c r="P16936" s="1">
        <v>1.0</v>
      </c>
    </row>
    <row r="16937">
      <c r="A16937" s="1" t="s">
        <v>29</v>
      </c>
      <c r="B16937" s="1" t="s">
        <v>19944</v>
      </c>
      <c r="C16937" s="2" t="s">
        <v>19884</v>
      </c>
      <c r="D16937" s="1" t="s">
        <v>19</v>
      </c>
      <c r="E16937" s="3" t="str">
        <f>HYPERLINK("https://fyndiq.se/produkt/dfe28e565d2e4c8d/", "2 Pack Samsung S21 FE - 9H Härdat Glass - Super Kvalitet 3D")</f>
        <v>2 Pack Samsung S21 FE - 9H Härdat Glass - Super Kvalitet 3D</v>
      </c>
      <c r="F16937" s="1" t="s">
        <v>276</v>
      </c>
      <c r="G16937" s="1" t="s">
        <v>277</v>
      </c>
      <c r="H16937" s="1" t="s">
        <v>278</v>
      </c>
      <c r="I16937" s="1" t="s">
        <v>16</v>
      </c>
      <c r="J16937" s="1" t="s">
        <v>23</v>
      </c>
      <c r="K16937" s="1" t="s">
        <v>16</v>
      </c>
      <c r="L16937" s="1" t="s">
        <v>16</v>
      </c>
      <c r="M16937" s="1" t="s">
        <v>16</v>
      </c>
      <c r="N16937" s="1" t="s">
        <v>16</v>
      </c>
      <c r="O16937" s="1">
        <v>63.2</v>
      </c>
      <c r="P16937" s="1">
        <v>1.0</v>
      </c>
    </row>
    <row r="16938">
      <c r="A16938" s="1" t="s">
        <v>29</v>
      </c>
      <c r="B16938" s="1" t="s">
        <v>19945</v>
      </c>
      <c r="C16938" s="2" t="s">
        <v>19884</v>
      </c>
      <c r="D16938" s="1" t="s">
        <v>19</v>
      </c>
      <c r="E16938" s="3" t="str">
        <f>HYPERLINK("https://fyndiq.se/produkt/580d801ad22645e2/", "2 Pack - Samsung A12 / A32 5G - Härdat Glass 9H - Super Kvalitet")</f>
        <v>2 Pack - Samsung A12 / A32 5G - Härdat Glass 9H - Super Kvalitet</v>
      </c>
      <c r="F16938" s="1" t="s">
        <v>2530</v>
      </c>
      <c r="G16938" s="1" t="s">
        <v>2531</v>
      </c>
      <c r="H16938" s="1" t="s">
        <v>2532</v>
      </c>
      <c r="I16938" s="1" t="s">
        <v>16</v>
      </c>
      <c r="J16938" s="1" t="s">
        <v>23</v>
      </c>
      <c r="K16938" s="1" t="s">
        <v>16</v>
      </c>
      <c r="L16938" s="1" t="s">
        <v>16</v>
      </c>
      <c r="M16938" s="1" t="s">
        <v>16</v>
      </c>
      <c r="N16938" s="1" t="s">
        <v>16</v>
      </c>
      <c r="O16938" s="1">
        <v>63.2</v>
      </c>
      <c r="P16938" s="1">
        <v>1.0</v>
      </c>
    </row>
    <row r="16939">
      <c r="A16939" s="1" t="s">
        <v>29</v>
      </c>
      <c r="B16939" s="1" t="s">
        <v>19946</v>
      </c>
      <c r="C16939" s="2" t="s">
        <v>19884</v>
      </c>
      <c r="D16939" s="1" t="s">
        <v>19</v>
      </c>
      <c r="E16939" s="3" t="str">
        <f>HYPERLINK("https://fyndiq.se/produkt/6260fb6b96c349fe/", "Samsung S9 plus 3D rundat härdat glasfodral")</f>
        <v>Samsung S9 plus 3D rundat härdat glasfodral</v>
      </c>
      <c r="F16939" s="1" t="s">
        <v>1105</v>
      </c>
      <c r="G16939" s="1" t="s">
        <v>1106</v>
      </c>
      <c r="H16939" s="1" t="s">
        <v>1107</v>
      </c>
      <c r="I16939" s="1" t="s">
        <v>16</v>
      </c>
      <c r="J16939" s="1" t="s">
        <v>23</v>
      </c>
      <c r="K16939" s="1" t="s">
        <v>16</v>
      </c>
      <c r="L16939" s="1" t="s">
        <v>16</v>
      </c>
      <c r="M16939" s="1" t="s">
        <v>16</v>
      </c>
      <c r="N16939" s="1" t="s">
        <v>16</v>
      </c>
      <c r="O16939" s="1">
        <v>55.2</v>
      </c>
      <c r="P16939" s="1">
        <v>1.0</v>
      </c>
    </row>
    <row r="16940">
      <c r="A16940" s="1" t="s">
        <v>29</v>
      </c>
      <c r="B16940" s="1" t="s">
        <v>19947</v>
      </c>
      <c r="C16940" s="2" t="s">
        <v>19884</v>
      </c>
      <c r="D16940" s="1" t="s">
        <v>19</v>
      </c>
      <c r="E1694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6940" s="1" t="s">
        <v>47</v>
      </c>
      <c r="G16940" s="2" t="s">
        <v>48</v>
      </c>
      <c r="H16940" s="1" t="s">
        <v>49</v>
      </c>
      <c r="I16940" s="1" t="s">
        <v>16</v>
      </c>
      <c r="J16940" s="1" t="s">
        <v>23</v>
      </c>
      <c r="K16940" s="1" t="s">
        <v>16</v>
      </c>
      <c r="L16940" s="1" t="s">
        <v>16</v>
      </c>
      <c r="M16940" s="1" t="s">
        <v>16</v>
      </c>
      <c r="N16940" s="1" t="s">
        <v>16</v>
      </c>
      <c r="O16940" s="1">
        <v>183.2</v>
      </c>
      <c r="P16940" s="1">
        <v>1.0</v>
      </c>
    </row>
    <row r="16941">
      <c r="A16941" s="1" t="s">
        <v>29</v>
      </c>
      <c r="B16941" s="1" t="s">
        <v>19948</v>
      </c>
      <c r="C16941" s="2" t="s">
        <v>19884</v>
      </c>
      <c r="D16941" s="1" t="s">
        <v>19</v>
      </c>
      <c r="E16941" s="3" t="str">
        <f>HYPERLINK("https://fyndiq.se/produkt/13429430b0324fde/", "2-Pack Samsung Galaxy A23 5G - Härdat Glas 9H - Super Kvalitet 3D")</f>
        <v>2-Pack Samsung Galaxy A23 5G - Härdat Glas 9H - Super Kvalitet 3D</v>
      </c>
      <c r="F16941" s="1" t="s">
        <v>1761</v>
      </c>
      <c r="G16941" s="1" t="s">
        <v>1762</v>
      </c>
      <c r="H16941" s="1" t="s">
        <v>1763</v>
      </c>
      <c r="I16941" s="1" t="s">
        <v>16</v>
      </c>
      <c r="J16941" s="1" t="s">
        <v>23</v>
      </c>
      <c r="K16941" s="1" t="s">
        <v>16</v>
      </c>
      <c r="L16941" s="1" t="s">
        <v>16</v>
      </c>
      <c r="M16941" s="1" t="s">
        <v>16</v>
      </c>
      <c r="N16941" s="1" t="s">
        <v>16</v>
      </c>
      <c r="O16941" s="1">
        <v>63.2</v>
      </c>
      <c r="P16941" s="1">
        <v>1.0</v>
      </c>
    </row>
    <row r="16942">
      <c r="A16942" s="1" t="s">
        <v>29</v>
      </c>
      <c r="B16942" s="1" t="s">
        <v>19949</v>
      </c>
      <c r="C16942" s="2" t="s">
        <v>19884</v>
      </c>
      <c r="D16942" s="1" t="s">
        <v>19</v>
      </c>
      <c r="E16942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6942" s="1" t="s">
        <v>5040</v>
      </c>
      <c r="G16942" s="1" t="s">
        <v>5041</v>
      </c>
      <c r="H16942" s="1" t="s">
        <v>5042</v>
      </c>
      <c r="I16942" s="1" t="s">
        <v>16</v>
      </c>
      <c r="J16942" s="1" t="s">
        <v>23</v>
      </c>
      <c r="K16942" s="1" t="s">
        <v>16</v>
      </c>
      <c r="L16942" s="1" t="s">
        <v>16</v>
      </c>
      <c r="M16942" s="1" t="s">
        <v>16</v>
      </c>
      <c r="N16942" s="1" t="s">
        <v>16</v>
      </c>
      <c r="O16942" s="1">
        <v>79.2</v>
      </c>
      <c r="P16942" s="1">
        <v>1.0</v>
      </c>
    </row>
    <row r="16943">
      <c r="A16943" s="1" t="s">
        <v>29</v>
      </c>
      <c r="B16943" s="1" t="s">
        <v>19950</v>
      </c>
      <c r="C16943" s="2" t="s">
        <v>19884</v>
      </c>
      <c r="D16943" s="1" t="s">
        <v>19</v>
      </c>
      <c r="E16943" s="3" t="str">
        <f t="shared" ref="E16943:E16944" si="909">HYPERLINK("https://fyndiq.se/produkt/d797b2d066ca471c/", "2-Pack Apple Watch 44mm – Härdat glas 9H – Super kvalitet 3D")</f>
        <v>2-Pack Apple Watch 44mm – Härdat glas 9H – Super kvalitet 3D</v>
      </c>
      <c r="F16943" s="1" t="s">
        <v>1392</v>
      </c>
      <c r="G16943" s="1" t="s">
        <v>1393</v>
      </c>
      <c r="H16943" s="1" t="s">
        <v>1394</v>
      </c>
      <c r="I16943" s="1" t="s">
        <v>16</v>
      </c>
      <c r="J16943" s="1" t="s">
        <v>23</v>
      </c>
      <c r="K16943" s="1" t="s">
        <v>16</v>
      </c>
      <c r="L16943" s="1" t="s">
        <v>16</v>
      </c>
      <c r="M16943" s="1" t="s">
        <v>16</v>
      </c>
      <c r="N16943" s="1" t="s">
        <v>16</v>
      </c>
      <c r="O16943" s="1">
        <v>55.2</v>
      </c>
      <c r="P16943" s="1">
        <v>1.0</v>
      </c>
    </row>
    <row r="16944">
      <c r="A16944" s="1" t="s">
        <v>29</v>
      </c>
      <c r="B16944" s="1" t="s">
        <v>19951</v>
      </c>
      <c r="C16944" s="2" t="s">
        <v>19884</v>
      </c>
      <c r="D16944" s="1" t="s">
        <v>19</v>
      </c>
      <c r="E16944" s="3" t="str">
        <f t="shared" si="909"/>
        <v>2-Pack Apple Watch 44mm – Härdat glas 9H – Super kvalitet 3D</v>
      </c>
      <c r="F16944" s="1" t="s">
        <v>1392</v>
      </c>
      <c r="G16944" s="1" t="s">
        <v>1393</v>
      </c>
      <c r="H16944" s="1" t="s">
        <v>1394</v>
      </c>
      <c r="I16944" s="1" t="s">
        <v>16</v>
      </c>
      <c r="J16944" s="1" t="s">
        <v>23</v>
      </c>
      <c r="K16944" s="1" t="s">
        <v>16</v>
      </c>
      <c r="L16944" s="1" t="s">
        <v>16</v>
      </c>
      <c r="M16944" s="1" t="s">
        <v>16</v>
      </c>
      <c r="N16944" s="1" t="s">
        <v>16</v>
      </c>
      <c r="O16944" s="1">
        <v>55.2</v>
      </c>
      <c r="P16944" s="1">
        <v>1.0</v>
      </c>
    </row>
    <row r="16945">
      <c r="A16945" s="1" t="s">
        <v>29</v>
      </c>
      <c r="B16945" s="1" t="s">
        <v>19952</v>
      </c>
      <c r="C16945" s="2" t="s">
        <v>19884</v>
      </c>
      <c r="D16945" s="1" t="s">
        <v>19</v>
      </c>
      <c r="E16945" s="3" t="str">
        <f>HYPERLINK("https://fyndiq.se/produkt/c6ad89f6519841d9/", "2 Pack Samsung Galaxy S20 - Härdat glas 9H - Super kvalitet 3D")</f>
        <v>2 Pack Samsung Galaxy S20 - Härdat glas 9H - Super kvalitet 3D</v>
      </c>
      <c r="F16945" s="1" t="s">
        <v>1342</v>
      </c>
      <c r="G16945" s="1" t="s">
        <v>1343</v>
      </c>
      <c r="H16945" s="1" t="s">
        <v>1344</v>
      </c>
      <c r="I16945" s="1" t="s">
        <v>16</v>
      </c>
      <c r="J16945" s="1" t="s">
        <v>23</v>
      </c>
      <c r="K16945" s="1" t="s">
        <v>16</v>
      </c>
      <c r="L16945" s="1" t="s">
        <v>16</v>
      </c>
      <c r="M16945" s="1" t="s">
        <v>16</v>
      </c>
      <c r="N16945" s="1" t="s">
        <v>16</v>
      </c>
      <c r="O16945" s="1">
        <v>71.2</v>
      </c>
      <c r="P16945" s="1">
        <v>2.0</v>
      </c>
    </row>
    <row r="16946">
      <c r="A16946" s="1" t="s">
        <v>29</v>
      </c>
      <c r="B16946" s="1" t="s">
        <v>19953</v>
      </c>
      <c r="C16946" s="2" t="s">
        <v>19884</v>
      </c>
      <c r="D16946" s="1" t="s">
        <v>19</v>
      </c>
      <c r="E16946" s="3" t="str">
        <f>HYPERLINK("https://fyndiq.se/produkt/675bb02ed6bb4e07/", "2-Pack Samsung Galaxy S21 Ultra - Härdat Glas 9H-Super Kvalitet")</f>
        <v>2-Pack Samsung Galaxy S21 Ultra - Härdat Glas 9H-Super Kvalitet</v>
      </c>
      <c r="F16946" s="1" t="s">
        <v>91</v>
      </c>
      <c r="G16946" s="1" t="s">
        <v>92</v>
      </c>
      <c r="H16946" s="1" t="s">
        <v>93</v>
      </c>
      <c r="I16946" s="1" t="s">
        <v>16</v>
      </c>
      <c r="J16946" s="1" t="s">
        <v>23</v>
      </c>
      <c r="K16946" s="1" t="s">
        <v>16</v>
      </c>
      <c r="L16946" s="1" t="s">
        <v>16</v>
      </c>
      <c r="M16946" s="1" t="s">
        <v>16</v>
      </c>
      <c r="N16946" s="1" t="s">
        <v>16</v>
      </c>
      <c r="O16946" s="1">
        <v>63.2</v>
      </c>
      <c r="P16946" s="1">
        <v>1.0</v>
      </c>
    </row>
    <row r="16947">
      <c r="A16947" s="1" t="s">
        <v>29</v>
      </c>
      <c r="B16947" s="1" t="s">
        <v>19954</v>
      </c>
      <c r="C16947" s="2" t="s">
        <v>19884</v>
      </c>
      <c r="D16947" s="1" t="s">
        <v>19</v>
      </c>
      <c r="E16947" s="3" t="str">
        <f>HYPERLINK("https://fyndiq.se/produkt/48b46200dc014b3e/", "2-Pack Iphone 8 Vit -Härdat Glas 9H-Super Kvalitet 3D Skärmskydd")</f>
        <v>2-Pack Iphone 8 Vit -Härdat Glas 9H-Super Kvalitet 3D Skärmskydd</v>
      </c>
      <c r="F16947" s="1" t="s">
        <v>2562</v>
      </c>
      <c r="G16947" s="1" t="s">
        <v>2563</v>
      </c>
      <c r="H16947" s="1" t="s">
        <v>2564</v>
      </c>
      <c r="I16947" s="1" t="s">
        <v>16</v>
      </c>
      <c r="J16947" s="1" t="s">
        <v>23</v>
      </c>
      <c r="K16947" s="1" t="s">
        <v>16</v>
      </c>
      <c r="L16947" s="1" t="s">
        <v>16</v>
      </c>
      <c r="M16947" s="1" t="s">
        <v>16</v>
      </c>
      <c r="N16947" s="1" t="s">
        <v>16</v>
      </c>
      <c r="O16947" s="1">
        <v>47.2</v>
      </c>
      <c r="P16947" s="1">
        <v>1.0</v>
      </c>
    </row>
    <row r="16948">
      <c r="A16948" s="1" t="s">
        <v>29</v>
      </c>
      <c r="B16948" s="1" t="s">
        <v>19955</v>
      </c>
      <c r="C16948" s="2" t="s">
        <v>19884</v>
      </c>
      <c r="D16948" s="1" t="s">
        <v>19</v>
      </c>
      <c r="E16948" s="3" t="str">
        <f>HYPERLINK("https://fyndiq.se/produkt/0b2f55cbfc0d4bc8/", "Skärmskydd Iphone 12 / 12 Pro , härdat glas, hög kvalitet.")</f>
        <v>Skärmskydd Iphone 12 / 12 Pro , härdat glas, hög kvalitet.</v>
      </c>
      <c r="F16948" s="1" t="s">
        <v>587</v>
      </c>
      <c r="G16948" s="1" t="s">
        <v>588</v>
      </c>
      <c r="H16948" s="1" t="s">
        <v>589</v>
      </c>
      <c r="I16948" s="1" t="s">
        <v>16</v>
      </c>
      <c r="J16948" s="1" t="s">
        <v>23</v>
      </c>
      <c r="K16948" s="1" t="s">
        <v>16</v>
      </c>
      <c r="L16948" s="1" t="s">
        <v>16</v>
      </c>
      <c r="M16948" s="1" t="s">
        <v>16</v>
      </c>
      <c r="N16948" s="1" t="s">
        <v>16</v>
      </c>
      <c r="O16948" s="1">
        <v>39.2</v>
      </c>
      <c r="P16948" s="1">
        <v>1.0</v>
      </c>
    </row>
    <row r="16949">
      <c r="A16949" s="1" t="s">
        <v>29</v>
      </c>
      <c r="B16949" s="1" t="s">
        <v>19956</v>
      </c>
      <c r="C16949" s="2" t="s">
        <v>19884</v>
      </c>
      <c r="D16949" s="1" t="s">
        <v>19</v>
      </c>
      <c r="E16949" s="3" t="str">
        <f>HYPERLINK("https://fyndiq.se/produkt/c89bb1232b5349ef/", "2-Pack Xiaomi Mi Note 10 - Härdat glas 9H - Super kvalitet 3D")</f>
        <v>2-Pack Xiaomi Mi Note 10 - Härdat glas 9H - Super kvalitet 3D</v>
      </c>
      <c r="F16949" s="1" t="s">
        <v>962</v>
      </c>
      <c r="G16949" s="1" t="s">
        <v>963</v>
      </c>
      <c r="H16949" s="1" t="s">
        <v>964</v>
      </c>
      <c r="I16949" s="1" t="s">
        <v>16</v>
      </c>
      <c r="J16949" s="1" t="s">
        <v>23</v>
      </c>
      <c r="K16949" s="1" t="s">
        <v>16</v>
      </c>
      <c r="L16949" s="1" t="s">
        <v>16</v>
      </c>
      <c r="M16949" s="1" t="s">
        <v>16</v>
      </c>
      <c r="N16949" s="1" t="s">
        <v>16</v>
      </c>
      <c r="O16949" s="1">
        <v>63.2</v>
      </c>
      <c r="P16949" s="1">
        <v>1.0</v>
      </c>
    </row>
    <row r="16950">
      <c r="A16950" s="1" t="s">
        <v>29</v>
      </c>
      <c r="B16950" s="1" t="s">
        <v>19957</v>
      </c>
      <c r="C16950" s="2" t="s">
        <v>19884</v>
      </c>
      <c r="D16950" s="1" t="s">
        <v>19</v>
      </c>
      <c r="E16950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6950" s="1" t="s">
        <v>4906</v>
      </c>
      <c r="G16950" s="1" t="s">
        <v>4907</v>
      </c>
      <c r="H16950" s="1" t="s">
        <v>4908</v>
      </c>
      <c r="I16950" s="1" t="s">
        <v>16</v>
      </c>
      <c r="J16950" s="1" t="s">
        <v>23</v>
      </c>
      <c r="K16950" s="1" t="s">
        <v>16</v>
      </c>
      <c r="L16950" s="1" t="s">
        <v>16</v>
      </c>
      <c r="M16950" s="1" t="s">
        <v>16</v>
      </c>
      <c r="N16950" s="1" t="s">
        <v>16</v>
      </c>
      <c r="O16950" s="1">
        <v>79.2</v>
      </c>
      <c r="P16950" s="1">
        <v>1.0</v>
      </c>
    </row>
    <row r="16951">
      <c r="A16951" s="1" t="s">
        <v>29</v>
      </c>
      <c r="B16951" s="1" t="s">
        <v>19958</v>
      </c>
      <c r="C16951" s="2" t="s">
        <v>19884</v>
      </c>
      <c r="D16951" s="1" t="s">
        <v>19</v>
      </c>
      <c r="E16951" s="3" t="str">
        <f>HYPERLINK("https://fyndiq.se/produkt/aaaa7cf643f84273/", "2 Pack Samsung Xcover 5 - Härdat glas 9H-Super kvalitet 3D")</f>
        <v>2 Pack Samsung Xcover 5 - Härdat glas 9H-Super kvalitet 3D</v>
      </c>
      <c r="F16951" s="1" t="s">
        <v>2089</v>
      </c>
      <c r="G16951" s="1" t="s">
        <v>2090</v>
      </c>
      <c r="H16951" s="1" t="s">
        <v>2091</v>
      </c>
      <c r="I16951" s="1" t="s">
        <v>16</v>
      </c>
      <c r="J16951" s="1" t="s">
        <v>23</v>
      </c>
      <c r="K16951" s="1" t="s">
        <v>16</v>
      </c>
      <c r="L16951" s="1" t="s">
        <v>16</v>
      </c>
      <c r="M16951" s="1" t="s">
        <v>16</v>
      </c>
      <c r="N16951" s="1" t="s">
        <v>16</v>
      </c>
      <c r="O16951" s="1">
        <v>63.2</v>
      </c>
      <c r="P16951" s="1">
        <v>1.0</v>
      </c>
    </row>
    <row r="16952">
      <c r="A16952" s="1" t="s">
        <v>29</v>
      </c>
      <c r="B16952" s="1" t="s">
        <v>19959</v>
      </c>
      <c r="C16952" s="2" t="s">
        <v>19884</v>
      </c>
      <c r="D16952" s="1" t="s">
        <v>19</v>
      </c>
      <c r="E16952" s="3" t="str">
        <f>HYPERLINK("https://fyndiq.se/produkt/b5d97e634657486f/", "2-Pack Samsung S23 FE Skärmskydd - Härdat Glas 9H - Super kvalitet 3D")</f>
        <v>2-Pack Samsung S23 FE Skärmskydd - Härdat Glas 9H - Super kvalitet 3D</v>
      </c>
      <c r="F16952" s="1" t="s">
        <v>1000</v>
      </c>
      <c r="G16952" s="1" t="s">
        <v>1001</v>
      </c>
      <c r="H16952" s="1" t="s">
        <v>1002</v>
      </c>
      <c r="I16952" s="1" t="s">
        <v>16</v>
      </c>
      <c r="J16952" s="1" t="s">
        <v>23</v>
      </c>
      <c r="K16952" s="1" t="s">
        <v>16</v>
      </c>
      <c r="L16952" s="1" t="s">
        <v>16</v>
      </c>
      <c r="M16952" s="1" t="s">
        <v>16</v>
      </c>
      <c r="N16952" s="1" t="s">
        <v>16</v>
      </c>
      <c r="O16952" s="1">
        <v>63.2</v>
      </c>
      <c r="P16952" s="1">
        <v>1.0</v>
      </c>
    </row>
    <row r="16953">
      <c r="A16953" s="1" t="s">
        <v>29</v>
      </c>
      <c r="B16953" s="1" t="s">
        <v>19960</v>
      </c>
      <c r="C16953" s="2" t="s">
        <v>19884</v>
      </c>
      <c r="D16953" s="1" t="s">
        <v>19</v>
      </c>
      <c r="E16953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6953" s="1" t="s">
        <v>7053</v>
      </c>
      <c r="G16953" s="1" t="s">
        <v>7054</v>
      </c>
      <c r="H16953" s="1" t="s">
        <v>7055</v>
      </c>
      <c r="I16953" s="1" t="s">
        <v>16</v>
      </c>
      <c r="J16953" s="1" t="s">
        <v>23</v>
      </c>
      <c r="K16953" s="1" t="s">
        <v>16</v>
      </c>
      <c r="L16953" s="1" t="s">
        <v>16</v>
      </c>
      <c r="M16953" s="1" t="s">
        <v>16</v>
      </c>
      <c r="N16953" s="1" t="s">
        <v>16</v>
      </c>
      <c r="O16953" s="1">
        <v>79.2</v>
      </c>
      <c r="P16953" s="1">
        <v>1.0</v>
      </c>
    </row>
    <row r="16954">
      <c r="A16954" s="1" t="s">
        <v>29</v>
      </c>
      <c r="B16954" s="1" t="s">
        <v>19961</v>
      </c>
      <c r="C16954" s="2" t="s">
        <v>19884</v>
      </c>
      <c r="D16954" s="1" t="s">
        <v>19</v>
      </c>
      <c r="E16954" s="3" t="str">
        <f>HYPERLINK("https://fyndiq.se/produkt/fdeead0025f9481d/", "Samsung S23 FE - 9H Härdat Glass - Super Kvalitet 3D")</f>
        <v>Samsung S23 FE - 9H Härdat Glass - Super Kvalitet 3D</v>
      </c>
      <c r="F16954" s="1" t="s">
        <v>9586</v>
      </c>
      <c r="G16954" s="1" t="s">
        <v>9587</v>
      </c>
      <c r="H16954" s="1" t="s">
        <v>9588</v>
      </c>
      <c r="I16954" s="1" t="s">
        <v>16</v>
      </c>
      <c r="J16954" s="1" t="s">
        <v>23</v>
      </c>
      <c r="K16954" s="1" t="s">
        <v>16</v>
      </c>
      <c r="L16954" s="1" t="s">
        <v>16</v>
      </c>
      <c r="M16954" s="1" t="s">
        <v>16</v>
      </c>
      <c r="N16954" s="1" t="s">
        <v>16</v>
      </c>
      <c r="O16954" s="1">
        <v>55.2</v>
      </c>
      <c r="P16954" s="1">
        <v>1.0</v>
      </c>
    </row>
    <row r="16955">
      <c r="A16955" s="1" t="s">
        <v>29</v>
      </c>
      <c r="B16955" s="1" t="s">
        <v>19962</v>
      </c>
      <c r="C16955" s="2" t="s">
        <v>19884</v>
      </c>
      <c r="D16955" s="1" t="s">
        <v>19</v>
      </c>
      <c r="E16955" s="3" t="str">
        <f t="shared" ref="E16955:E16956" si="910">HYPERLINK("https://fyndiq.se/produkt/2a9c08e4daf04aed/", "2-Pack Xiaomi 12T Pro - Härdat Glas 9H - Super kvalitet 3D Skärmskydd")</f>
        <v>2-Pack Xiaomi 12T Pro - Härdat Glas 9H - Super kvalitet 3D Skärmskydd</v>
      </c>
      <c r="F16955" s="1" t="s">
        <v>376</v>
      </c>
      <c r="G16955" s="1" t="s">
        <v>377</v>
      </c>
      <c r="H16955" s="1" t="s">
        <v>378</v>
      </c>
      <c r="I16955" s="1" t="s">
        <v>16</v>
      </c>
      <c r="J16955" s="1" t="s">
        <v>23</v>
      </c>
      <c r="K16955" s="1" t="s">
        <v>16</v>
      </c>
      <c r="L16955" s="1" t="s">
        <v>16</v>
      </c>
      <c r="M16955" s="1" t="s">
        <v>16</v>
      </c>
      <c r="N16955" s="1" t="s">
        <v>16</v>
      </c>
      <c r="O16955" s="1">
        <v>63.2</v>
      </c>
      <c r="P16955" s="1">
        <v>1.0</v>
      </c>
    </row>
    <row r="16956">
      <c r="A16956" s="1" t="s">
        <v>29</v>
      </c>
      <c r="B16956" s="1" t="s">
        <v>19963</v>
      </c>
      <c r="C16956" s="2" t="s">
        <v>19884</v>
      </c>
      <c r="D16956" s="1" t="s">
        <v>19</v>
      </c>
      <c r="E16956" s="3" t="str">
        <f t="shared" si="910"/>
        <v>2-Pack Xiaomi 12T Pro - Härdat Glas 9H - Super kvalitet 3D Skärmskydd</v>
      </c>
      <c r="F16956" s="1" t="s">
        <v>376</v>
      </c>
      <c r="G16956" s="1" t="s">
        <v>377</v>
      </c>
      <c r="H16956" s="1" t="s">
        <v>378</v>
      </c>
      <c r="I16956" s="1" t="s">
        <v>16</v>
      </c>
      <c r="J16956" s="1" t="s">
        <v>23</v>
      </c>
      <c r="K16956" s="1" t="s">
        <v>16</v>
      </c>
      <c r="L16956" s="1" t="s">
        <v>16</v>
      </c>
      <c r="M16956" s="1" t="s">
        <v>16</v>
      </c>
      <c r="N16956" s="1" t="s">
        <v>16</v>
      </c>
      <c r="O16956" s="1">
        <v>63.2</v>
      </c>
      <c r="P16956" s="1">
        <v>1.0</v>
      </c>
    </row>
    <row r="16957">
      <c r="A16957" s="1" t="s">
        <v>29</v>
      </c>
      <c r="B16957" s="1" t="s">
        <v>19964</v>
      </c>
      <c r="C16957" s="2" t="s">
        <v>19884</v>
      </c>
      <c r="D16957" s="1" t="s">
        <v>19</v>
      </c>
      <c r="E16957" s="3" t="str">
        <f>HYPERLINK("https://fyndiq.se/produkt/6921c4f19fbc49ad/", "2-Pack SAMSUNG S24 ULTRA Skärmskydd &amp; 2-Pack linsskydd - Härdat Glas 9H - Super kvalitet 3D")</f>
        <v>2-Pack SAMSUNG S24 ULTRA Skärmskydd &amp; 2-Pack linsskydd - Härdat Glas 9H - Super kvalitet 3D</v>
      </c>
      <c r="F16957" s="1" t="s">
        <v>128</v>
      </c>
      <c r="G16957" s="1" t="s">
        <v>129</v>
      </c>
      <c r="H16957" s="1" t="s">
        <v>130</v>
      </c>
      <c r="I16957" s="1" t="s">
        <v>16</v>
      </c>
      <c r="J16957" s="1" t="s">
        <v>23</v>
      </c>
      <c r="K16957" s="1" t="s">
        <v>16</v>
      </c>
      <c r="L16957" s="1" t="s">
        <v>16</v>
      </c>
      <c r="M16957" s="1" t="s">
        <v>16</v>
      </c>
      <c r="N16957" s="1" t="s">
        <v>16</v>
      </c>
      <c r="O16957" s="1">
        <v>95.2</v>
      </c>
      <c r="P16957" s="1">
        <v>1.0</v>
      </c>
    </row>
    <row r="16958">
      <c r="A16958" s="1" t="s">
        <v>29</v>
      </c>
      <c r="B16958" s="1" t="s">
        <v>19965</v>
      </c>
      <c r="C16958" s="2" t="s">
        <v>19884</v>
      </c>
      <c r="D16958" s="1" t="s">
        <v>19</v>
      </c>
      <c r="E16958" s="3" t="str">
        <f t="shared" ref="E16958:E16959" si="911">HYPERLINK("https://fyndiq.se/produkt/b6564d07558d42f5/", "1-Pack XIAOMI REDMI 13C Skärmskydd - Härdat Glas 9H - Super kvalitet 3D")</f>
        <v>1-Pack XIAOMI REDMI 13C Skärmskydd - Härdat Glas 9H - Super kvalitet 3D</v>
      </c>
      <c r="F16958" s="1" t="s">
        <v>1654</v>
      </c>
      <c r="G16958" s="1" t="s">
        <v>1655</v>
      </c>
      <c r="H16958" s="1" t="s">
        <v>1656</v>
      </c>
      <c r="I16958" s="1" t="s">
        <v>16</v>
      </c>
      <c r="J16958" s="1" t="s">
        <v>23</v>
      </c>
      <c r="K16958" s="1" t="s">
        <v>16</v>
      </c>
      <c r="L16958" s="1" t="s">
        <v>16</v>
      </c>
      <c r="M16958" s="1" t="s">
        <v>16</v>
      </c>
      <c r="N16958" s="1" t="s">
        <v>16</v>
      </c>
      <c r="O16958" s="1">
        <v>55.2</v>
      </c>
      <c r="P16958" s="1">
        <v>1.0</v>
      </c>
    </row>
    <row r="16959">
      <c r="A16959" s="1" t="s">
        <v>29</v>
      </c>
      <c r="B16959" s="1" t="s">
        <v>19966</v>
      </c>
      <c r="C16959" s="2" t="s">
        <v>19884</v>
      </c>
      <c r="D16959" s="1" t="s">
        <v>19</v>
      </c>
      <c r="E16959" s="3" t="str">
        <f t="shared" si="911"/>
        <v>1-Pack XIAOMI REDMI 13C Skärmskydd - Härdat Glas 9H - Super kvalitet 3D</v>
      </c>
      <c r="F16959" s="1" t="s">
        <v>1654</v>
      </c>
      <c r="G16959" s="1" t="s">
        <v>1655</v>
      </c>
      <c r="H16959" s="1" t="s">
        <v>1656</v>
      </c>
      <c r="I16959" s="1" t="s">
        <v>16</v>
      </c>
      <c r="J16959" s="1" t="s">
        <v>23</v>
      </c>
      <c r="K16959" s="1" t="s">
        <v>16</v>
      </c>
      <c r="L16959" s="1" t="s">
        <v>16</v>
      </c>
      <c r="M16959" s="1" t="s">
        <v>16</v>
      </c>
      <c r="N16959" s="1" t="s">
        <v>16</v>
      </c>
      <c r="O16959" s="1">
        <v>55.2</v>
      </c>
      <c r="P16959" s="1">
        <v>1.0</v>
      </c>
    </row>
    <row r="16960">
      <c r="A16960" s="1" t="s">
        <v>29</v>
      </c>
      <c r="B16960" s="1" t="s">
        <v>19967</v>
      </c>
      <c r="C16960" s="2" t="s">
        <v>19884</v>
      </c>
      <c r="D16960" s="1" t="s">
        <v>19</v>
      </c>
      <c r="E1696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6960" s="1" t="s">
        <v>1209</v>
      </c>
      <c r="G16960" s="1" t="s">
        <v>1210</v>
      </c>
      <c r="H16960" s="1" t="s">
        <v>1211</v>
      </c>
      <c r="I16960" s="1" t="s">
        <v>16</v>
      </c>
      <c r="J16960" s="1" t="s">
        <v>23</v>
      </c>
      <c r="K16960" s="1" t="s">
        <v>16</v>
      </c>
      <c r="L16960" s="1" t="s">
        <v>16</v>
      </c>
      <c r="M16960" s="1" t="s">
        <v>16</v>
      </c>
      <c r="N16960" s="1" t="s">
        <v>16</v>
      </c>
      <c r="O16960" s="1">
        <v>79.2</v>
      </c>
      <c r="P16960" s="1">
        <v>1.0</v>
      </c>
    </row>
    <row r="16961">
      <c r="A16961" s="1" t="s">
        <v>29</v>
      </c>
      <c r="B16961" s="1" t="s">
        <v>19968</v>
      </c>
      <c r="C16961" s="2" t="s">
        <v>19884</v>
      </c>
      <c r="D16961" s="1" t="s">
        <v>19</v>
      </c>
      <c r="E16961" s="3" t="str">
        <f>HYPERLINK("https://fyndiq.se/produkt/a871a7da0b2249a8/", "2-Pack Iphone 11 Pro Max - 9H Härdat Glass - Top Kvalitet")</f>
        <v>2-Pack Iphone 11 Pro Max - 9H Härdat Glass - Top Kvalitet</v>
      </c>
      <c r="F16961" s="1" t="s">
        <v>559</v>
      </c>
      <c r="G16961" s="1" t="s">
        <v>560</v>
      </c>
      <c r="H16961" s="1" t="s">
        <v>561</v>
      </c>
      <c r="I16961" s="1" t="s">
        <v>16</v>
      </c>
      <c r="J16961" s="1" t="s">
        <v>23</v>
      </c>
      <c r="K16961" s="1" t="s">
        <v>16</v>
      </c>
      <c r="L16961" s="1" t="s">
        <v>16</v>
      </c>
      <c r="M16961" s="1" t="s">
        <v>16</v>
      </c>
      <c r="N16961" s="1" t="s">
        <v>16</v>
      </c>
      <c r="O16961" s="1">
        <v>47.2</v>
      </c>
      <c r="P16961" s="1">
        <v>1.0</v>
      </c>
    </row>
    <row r="16962">
      <c r="A16962" s="1" t="s">
        <v>29</v>
      </c>
      <c r="B16962" s="1" t="s">
        <v>19969</v>
      </c>
      <c r="C16962" s="2" t="s">
        <v>19884</v>
      </c>
      <c r="D16962" s="1" t="s">
        <v>19</v>
      </c>
      <c r="E16962" s="3" t="str">
        <f t="shared" ref="E16962:E16963" si="912">HYPERLINK("https://fyndiq.se/produkt/e9c1dd33f1fd4d17/", "2-Pack Samsung Galaxy S21 5G - Härdat Glas Skärmskydd 9H - HD")</f>
        <v>2-Pack Samsung Galaxy S21 5G - Härdat Glas Skärmskydd 9H - HD</v>
      </c>
      <c r="F16962" s="1" t="s">
        <v>454</v>
      </c>
      <c r="G16962" s="1" t="s">
        <v>455</v>
      </c>
      <c r="H16962" s="1" t="s">
        <v>456</v>
      </c>
      <c r="I16962" s="1" t="s">
        <v>16</v>
      </c>
      <c r="J16962" s="1" t="s">
        <v>23</v>
      </c>
      <c r="K16962" s="1" t="s">
        <v>16</v>
      </c>
      <c r="L16962" s="1" t="s">
        <v>16</v>
      </c>
      <c r="M16962" s="1" t="s">
        <v>16</v>
      </c>
      <c r="N16962" s="1" t="s">
        <v>16</v>
      </c>
      <c r="O16962" s="1">
        <v>63.2</v>
      </c>
      <c r="P16962" s="1">
        <v>1.0</v>
      </c>
    </row>
    <row r="16963">
      <c r="A16963" s="1" t="s">
        <v>29</v>
      </c>
      <c r="B16963" s="1" t="s">
        <v>19970</v>
      </c>
      <c r="C16963" s="2" t="s">
        <v>19884</v>
      </c>
      <c r="D16963" s="1" t="s">
        <v>19</v>
      </c>
      <c r="E16963" s="3" t="str">
        <f t="shared" si="912"/>
        <v>2-Pack Samsung Galaxy S21 5G - Härdat Glas Skärmskydd 9H - HD</v>
      </c>
      <c r="F16963" s="1" t="s">
        <v>454</v>
      </c>
      <c r="G16963" s="1" t="s">
        <v>455</v>
      </c>
      <c r="H16963" s="1" t="s">
        <v>456</v>
      </c>
      <c r="I16963" s="1" t="s">
        <v>16</v>
      </c>
      <c r="J16963" s="1" t="s">
        <v>23</v>
      </c>
      <c r="K16963" s="1" t="s">
        <v>16</v>
      </c>
      <c r="L16963" s="1" t="s">
        <v>16</v>
      </c>
      <c r="M16963" s="1" t="s">
        <v>16</v>
      </c>
      <c r="N16963" s="1" t="s">
        <v>16</v>
      </c>
      <c r="O16963" s="1">
        <v>63.2</v>
      </c>
      <c r="P16963" s="1">
        <v>1.0</v>
      </c>
    </row>
    <row r="16964">
      <c r="A16964" s="1" t="s">
        <v>29</v>
      </c>
      <c r="B16964" s="1" t="s">
        <v>19971</v>
      </c>
      <c r="C16964" s="2" t="s">
        <v>19884</v>
      </c>
      <c r="D16964" s="1" t="s">
        <v>19</v>
      </c>
      <c r="E16964" s="3" t="str">
        <f>HYPERLINK("https://fyndiq.se/produkt/47f19da3a90f48be/", "2-Pack Xiaomi Redmi Note 13 5G- Härdat glas 9H - Super kvalitet 3D Skärmskydd")</f>
        <v>2-Pack Xiaomi Redmi Note 13 5G- Härdat glas 9H - Super kvalitet 3D Skärmskydd</v>
      </c>
      <c r="F16964" s="1" t="s">
        <v>7770</v>
      </c>
      <c r="G16964" s="1" t="s">
        <v>7771</v>
      </c>
      <c r="H16964" s="1" t="s">
        <v>7772</v>
      </c>
      <c r="I16964" s="1" t="s">
        <v>16</v>
      </c>
      <c r="J16964" s="1" t="s">
        <v>23</v>
      </c>
      <c r="K16964" s="1" t="s">
        <v>16</v>
      </c>
      <c r="L16964" s="1" t="s">
        <v>16</v>
      </c>
      <c r="M16964" s="1" t="s">
        <v>16</v>
      </c>
      <c r="N16964" s="1" t="s">
        <v>16</v>
      </c>
      <c r="O16964" s="1">
        <v>63.2</v>
      </c>
      <c r="P16964" s="1">
        <v>1.0</v>
      </c>
    </row>
    <row r="16965">
      <c r="A16965" s="1" t="s">
        <v>29</v>
      </c>
      <c r="B16965" s="1" t="s">
        <v>19972</v>
      </c>
      <c r="C16965" s="2" t="s">
        <v>19884</v>
      </c>
      <c r="D16965" s="1" t="s">
        <v>19</v>
      </c>
      <c r="E16965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6965" s="1" t="s">
        <v>508</v>
      </c>
      <c r="G16965" s="1" t="s">
        <v>509</v>
      </c>
      <c r="H16965" s="1" t="s">
        <v>510</v>
      </c>
      <c r="I16965" s="1" t="s">
        <v>16</v>
      </c>
      <c r="J16965" s="1" t="s">
        <v>23</v>
      </c>
      <c r="K16965" s="1" t="s">
        <v>16</v>
      </c>
      <c r="L16965" s="1" t="s">
        <v>16</v>
      </c>
      <c r="M16965" s="1" t="s">
        <v>16</v>
      </c>
      <c r="N16965" s="1" t="s">
        <v>16</v>
      </c>
      <c r="O16965" s="1">
        <v>63.2</v>
      </c>
      <c r="P16965" s="1">
        <v>1.0</v>
      </c>
    </row>
    <row r="16966">
      <c r="A16966" s="1" t="s">
        <v>29</v>
      </c>
      <c r="B16966" s="1" t="s">
        <v>19973</v>
      </c>
      <c r="C16966" s="2" t="s">
        <v>19884</v>
      </c>
      <c r="D16966" s="1" t="s">
        <v>19</v>
      </c>
      <c r="E16966" s="3" t="str">
        <f>HYPERLINK("https://fyndiq.se/produkt/2477583187264ece/", "2-Pack Samsung S20 - 9H Härdat Glass - Top Kvalitet")</f>
        <v>2-Pack Samsung S20 - 9H Härdat Glass - Top Kvalitet</v>
      </c>
      <c r="F16966" s="1" t="s">
        <v>124</v>
      </c>
      <c r="G16966" s="1" t="s">
        <v>125</v>
      </c>
      <c r="H16966" s="1" t="s">
        <v>126</v>
      </c>
      <c r="I16966" s="1" t="s">
        <v>16</v>
      </c>
      <c r="J16966" s="1" t="s">
        <v>23</v>
      </c>
      <c r="K16966" s="1" t="s">
        <v>16</v>
      </c>
      <c r="L16966" s="1" t="s">
        <v>16</v>
      </c>
      <c r="M16966" s="1" t="s">
        <v>16</v>
      </c>
      <c r="N16966" s="1" t="s">
        <v>16</v>
      </c>
      <c r="O16966" s="1">
        <v>71.2</v>
      </c>
      <c r="P16966" s="1">
        <v>1.0</v>
      </c>
    </row>
    <row r="16967">
      <c r="A16967" s="1" t="s">
        <v>29</v>
      </c>
      <c r="B16967" s="1" t="s">
        <v>19974</v>
      </c>
      <c r="C16967" s="2" t="s">
        <v>19884</v>
      </c>
      <c r="D16967" s="1" t="s">
        <v>19</v>
      </c>
      <c r="E16967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6967" s="1" t="s">
        <v>785</v>
      </c>
      <c r="G16967" s="1" t="s">
        <v>786</v>
      </c>
      <c r="H16967" s="1" t="s">
        <v>787</v>
      </c>
      <c r="I16967" s="1" t="s">
        <v>16</v>
      </c>
      <c r="J16967" s="1" t="s">
        <v>23</v>
      </c>
      <c r="K16967" s="1" t="s">
        <v>16</v>
      </c>
      <c r="L16967" s="1" t="s">
        <v>16</v>
      </c>
      <c r="M16967" s="1" t="s">
        <v>16</v>
      </c>
      <c r="N16967" s="1" t="s">
        <v>16</v>
      </c>
      <c r="O16967" s="1">
        <v>63.2</v>
      </c>
      <c r="P16967" s="1">
        <v>2.0</v>
      </c>
    </row>
    <row r="16968">
      <c r="A16968" s="1" t="s">
        <v>29</v>
      </c>
      <c r="B16968" s="1" t="s">
        <v>19975</v>
      </c>
      <c r="C16968" s="2" t="s">
        <v>19884</v>
      </c>
      <c r="D16968" s="1" t="s">
        <v>19</v>
      </c>
      <c r="E16968" s="3" t="str">
        <f>HYPERLINK("https://fyndiq.se/produkt/8d7960028c1a40a4/", "2 Pack Xiaomi 11T Pro 5G - Härdat glas 9H - Super kvalitet 3D")</f>
        <v>2 Pack Xiaomi 11T Pro 5G - Härdat glas 9H - Super kvalitet 3D</v>
      </c>
      <c r="F16968" s="1" t="s">
        <v>112</v>
      </c>
      <c r="G16968" s="1" t="s">
        <v>113</v>
      </c>
      <c r="H16968" s="1" t="s">
        <v>114</v>
      </c>
      <c r="I16968" s="1" t="s">
        <v>16</v>
      </c>
      <c r="J16968" s="1" t="s">
        <v>23</v>
      </c>
      <c r="K16968" s="1" t="s">
        <v>16</v>
      </c>
      <c r="L16968" s="1" t="s">
        <v>16</v>
      </c>
      <c r="M16968" s="1" t="s">
        <v>16</v>
      </c>
      <c r="N16968" s="1" t="s">
        <v>16</v>
      </c>
      <c r="O16968" s="1">
        <v>63.2</v>
      </c>
      <c r="P16968" s="1">
        <v>1.0</v>
      </c>
    </row>
    <row r="16969">
      <c r="A16969" s="1" t="s">
        <v>29</v>
      </c>
      <c r="B16969" s="1" t="s">
        <v>19976</v>
      </c>
      <c r="C16969" s="2" t="s">
        <v>19884</v>
      </c>
      <c r="D16969" s="1" t="s">
        <v>19</v>
      </c>
      <c r="E16969" s="3" t="str">
        <f>HYPERLINK("https://fyndiq.se/produkt/dc3f7e1561054c72/", "2-Pack Apple iPad AIR 5 (2022 10.9 Inch) - Härdat Glas 9H - Super Kvalitet Skärmskydd")</f>
        <v>2-Pack Apple iPad AIR 5 (2022 10.9 Inch) - Härdat Glas 9H - Super Kvalitet Skärmskydd</v>
      </c>
      <c r="F16969" s="1" t="s">
        <v>19503</v>
      </c>
      <c r="G16969" s="1" t="s">
        <v>19504</v>
      </c>
      <c r="H16969" s="1" t="s">
        <v>19505</v>
      </c>
      <c r="I16969" s="1" t="s">
        <v>16</v>
      </c>
      <c r="J16969" s="1" t="s">
        <v>23</v>
      </c>
      <c r="K16969" s="1" t="s">
        <v>16</v>
      </c>
      <c r="L16969" s="1" t="s">
        <v>16</v>
      </c>
      <c r="M16969" s="1" t="s">
        <v>16</v>
      </c>
      <c r="N16969" s="1" t="s">
        <v>16</v>
      </c>
      <c r="O16969" s="1">
        <v>135.2</v>
      </c>
      <c r="P16969" s="1">
        <v>1.0</v>
      </c>
    </row>
    <row r="16970">
      <c r="A16970" s="1" t="s">
        <v>29</v>
      </c>
      <c r="B16970" s="1" t="s">
        <v>19977</v>
      </c>
      <c r="C16970" s="2" t="s">
        <v>19884</v>
      </c>
      <c r="D16970" s="1" t="s">
        <v>19</v>
      </c>
      <c r="E16970" s="3" t="str">
        <f>HYPERLINK("https://fyndiq.se/produkt/343b8121a9f443e1/", "2-Pack XIAOMI REDMI 13C 5G Skärmskydd - Härdat Glas 9H - Super kvalitet 3D")</f>
        <v>2-Pack XIAOMI REDMI 13C 5G Skärmskydd - Härdat Glas 9H - Super kvalitet 3D</v>
      </c>
      <c r="F16970" s="1" t="s">
        <v>447</v>
      </c>
      <c r="G16970" s="1" t="s">
        <v>448</v>
      </c>
      <c r="H16970" s="1" t="s">
        <v>449</v>
      </c>
      <c r="I16970" s="1" t="s">
        <v>16</v>
      </c>
      <c r="J16970" s="1" t="s">
        <v>23</v>
      </c>
      <c r="K16970" s="1" t="s">
        <v>16</v>
      </c>
      <c r="L16970" s="1" t="s">
        <v>16</v>
      </c>
      <c r="M16970" s="1" t="s">
        <v>16</v>
      </c>
      <c r="N16970" s="1" t="s">
        <v>16</v>
      </c>
      <c r="O16970" s="1">
        <v>63.2</v>
      </c>
      <c r="P16970" s="1">
        <v>1.0</v>
      </c>
    </row>
    <row r="16971">
      <c r="A16971" s="1" t="s">
        <v>29</v>
      </c>
      <c r="B16971" s="1" t="s">
        <v>19978</v>
      </c>
      <c r="C16971" s="2" t="s">
        <v>19884</v>
      </c>
      <c r="D16971" s="1" t="s">
        <v>19</v>
      </c>
      <c r="E16971" s="3" t="str">
        <f>HYPERLINK("https://fyndiq.se/produkt/52eb5b4e89164520/", "2-Pack iPhone 14 Pro Max-skärmskydd &amp; 2-Pack linsskydd - 9H Glas")</f>
        <v>2-Pack iPhone 14 Pro Max-skärmskydd &amp; 2-Pack linsskydd - 9H Glas</v>
      </c>
      <c r="F16971" s="1" t="s">
        <v>12229</v>
      </c>
      <c r="G16971" s="1" t="s">
        <v>12230</v>
      </c>
      <c r="H16971" s="1" t="s">
        <v>12231</v>
      </c>
      <c r="I16971" s="1" t="s">
        <v>16</v>
      </c>
      <c r="J16971" s="1" t="s">
        <v>23</v>
      </c>
      <c r="K16971" s="1" t="s">
        <v>16</v>
      </c>
      <c r="L16971" s="1" t="s">
        <v>16</v>
      </c>
      <c r="M16971" s="1" t="s">
        <v>16</v>
      </c>
      <c r="N16971" s="1" t="s">
        <v>16</v>
      </c>
      <c r="O16971" s="1">
        <v>55.2</v>
      </c>
      <c r="P16971" s="1">
        <v>1.0</v>
      </c>
    </row>
    <row r="16972">
      <c r="A16972" s="1" t="s">
        <v>29</v>
      </c>
      <c r="B16972" s="1" t="s">
        <v>19979</v>
      </c>
      <c r="C16972" s="2" t="s">
        <v>19884</v>
      </c>
      <c r="D16972" s="1" t="s">
        <v>19</v>
      </c>
      <c r="E16972" s="3" t="str">
        <f>HYPERLINK("https://fyndiq.se/produkt/e19fcc2ab2124f8a/", "2-Pack Iphone 13 Pro - 9H Härdat Glass - Top Kvalitet  3D")</f>
        <v>2-Pack Iphone 13 Pro - 9H Härdat Glass - Top Kvalitet  3D</v>
      </c>
      <c r="F16972" s="1" t="s">
        <v>555</v>
      </c>
      <c r="G16972" s="1" t="s">
        <v>556</v>
      </c>
      <c r="H16972" s="1" t="s">
        <v>557</v>
      </c>
      <c r="I16972" s="1" t="s">
        <v>16</v>
      </c>
      <c r="J16972" s="1" t="s">
        <v>23</v>
      </c>
      <c r="K16972" s="1" t="s">
        <v>16</v>
      </c>
      <c r="L16972" s="1" t="s">
        <v>16</v>
      </c>
      <c r="M16972" s="1" t="s">
        <v>16</v>
      </c>
      <c r="N16972" s="1" t="s">
        <v>16</v>
      </c>
      <c r="O16972" s="1">
        <v>47.2</v>
      </c>
      <c r="P16972" s="1">
        <v>1.0</v>
      </c>
    </row>
    <row r="16973">
      <c r="A16973" s="1" t="s">
        <v>29</v>
      </c>
      <c r="B16973" s="1" t="s">
        <v>19980</v>
      </c>
      <c r="C16973" s="2" t="s">
        <v>19884</v>
      </c>
      <c r="D16973" s="1" t="s">
        <v>19</v>
      </c>
      <c r="E16973" s="3" t="str">
        <f>HYPERLINK("https://fyndiq.se/produkt/b2b21eba0148489f/", "Samsung S8 härdat glass 3D heltäckande skärmskydd")</f>
        <v>Samsung S8 härdat glass 3D heltäckande skärmskydd</v>
      </c>
      <c r="F16973" s="1" t="s">
        <v>438</v>
      </c>
      <c r="G16973" s="1" t="s">
        <v>439</v>
      </c>
      <c r="H16973" s="1" t="s">
        <v>440</v>
      </c>
      <c r="I16973" s="1" t="s">
        <v>16</v>
      </c>
      <c r="J16973" s="1" t="s">
        <v>23</v>
      </c>
      <c r="K16973" s="1" t="s">
        <v>16</v>
      </c>
      <c r="L16973" s="1" t="s">
        <v>16</v>
      </c>
      <c r="M16973" s="1" t="s">
        <v>16</v>
      </c>
      <c r="N16973" s="1" t="s">
        <v>16</v>
      </c>
      <c r="O16973" s="1">
        <v>55.2</v>
      </c>
      <c r="P16973" s="1">
        <v>1.0</v>
      </c>
    </row>
    <row r="16974">
      <c r="A16974" s="1" t="s">
        <v>29</v>
      </c>
      <c r="B16974" s="1" t="s">
        <v>19981</v>
      </c>
      <c r="C16974" s="2" t="s">
        <v>19884</v>
      </c>
      <c r="D16974" s="1" t="s">
        <v>19</v>
      </c>
      <c r="E16974" s="3" t="str">
        <f>HYPERLINK("https://fyndiq.se/produkt/022d7ac2f2e44ae2/", "Samsung Galaxy A04s - Härdat Glas 9H - Super Kvalitet 3D Skärmskydd")</f>
        <v>Samsung Galaxy A04s - Härdat Glas 9H - Super Kvalitet 3D Skärmskydd</v>
      </c>
      <c r="F16974" s="1" t="s">
        <v>3609</v>
      </c>
      <c r="G16974" s="1" t="s">
        <v>3610</v>
      </c>
      <c r="H16974" s="1" t="s">
        <v>3611</v>
      </c>
      <c r="I16974" s="1" t="s">
        <v>16</v>
      </c>
      <c r="J16974" s="1" t="s">
        <v>23</v>
      </c>
      <c r="K16974" s="1" t="s">
        <v>16</v>
      </c>
      <c r="L16974" s="1" t="s">
        <v>16</v>
      </c>
      <c r="M16974" s="1" t="s">
        <v>16</v>
      </c>
      <c r="N16974" s="1" t="s">
        <v>16</v>
      </c>
      <c r="O16974" s="1">
        <v>55.2</v>
      </c>
      <c r="P16974" s="1">
        <v>1.0</v>
      </c>
    </row>
    <row r="16975">
      <c r="A16975" s="1" t="s">
        <v>29</v>
      </c>
      <c r="B16975" s="1" t="s">
        <v>19982</v>
      </c>
      <c r="C16975" s="2" t="s">
        <v>19884</v>
      </c>
      <c r="D16975" s="1" t="s">
        <v>19</v>
      </c>
      <c r="E16975" s="3" t="str">
        <f t="shared" ref="E16975:E16977" si="913">HYPERLINK("https://fyndiq.se/produkt/914693d84cc04c99/", "2-Pack Xiaomi Redmi 12C - Härdat Glas 9H - Super kvalitet 3D Skärmskydd")</f>
        <v>2-Pack Xiaomi Redmi 12C - Härdat Glas 9H - Super kvalitet 3D Skärmskydd</v>
      </c>
      <c r="F16975" s="1" t="s">
        <v>3098</v>
      </c>
      <c r="G16975" s="1" t="s">
        <v>3099</v>
      </c>
      <c r="H16975" s="1" t="s">
        <v>3100</v>
      </c>
      <c r="I16975" s="1" t="s">
        <v>16</v>
      </c>
      <c r="J16975" s="1" t="s">
        <v>23</v>
      </c>
      <c r="K16975" s="1" t="s">
        <v>16</v>
      </c>
      <c r="L16975" s="1" t="s">
        <v>16</v>
      </c>
      <c r="M16975" s="1" t="s">
        <v>16</v>
      </c>
      <c r="N16975" s="1" t="s">
        <v>16</v>
      </c>
      <c r="O16975" s="1">
        <v>63.2</v>
      </c>
      <c r="P16975" s="1">
        <v>1.0</v>
      </c>
    </row>
    <row r="16976">
      <c r="A16976" s="1" t="s">
        <v>29</v>
      </c>
      <c r="B16976" s="1" t="s">
        <v>19983</v>
      </c>
      <c r="C16976" s="2" t="s">
        <v>19884</v>
      </c>
      <c r="D16976" s="1" t="s">
        <v>19</v>
      </c>
      <c r="E16976" s="3" t="str">
        <f t="shared" si="913"/>
        <v>2-Pack Xiaomi Redmi 12C - Härdat Glas 9H - Super kvalitet 3D Skärmskydd</v>
      </c>
      <c r="F16976" s="1" t="s">
        <v>3098</v>
      </c>
      <c r="G16976" s="1" t="s">
        <v>3099</v>
      </c>
      <c r="H16976" s="1" t="s">
        <v>3100</v>
      </c>
      <c r="I16976" s="1" t="s">
        <v>16</v>
      </c>
      <c r="J16976" s="1" t="s">
        <v>23</v>
      </c>
      <c r="K16976" s="1" t="s">
        <v>16</v>
      </c>
      <c r="L16976" s="1" t="s">
        <v>16</v>
      </c>
      <c r="M16976" s="1" t="s">
        <v>16</v>
      </c>
      <c r="N16976" s="1" t="s">
        <v>16</v>
      </c>
      <c r="O16976" s="1">
        <v>63.2</v>
      </c>
      <c r="P16976" s="1">
        <v>1.0</v>
      </c>
    </row>
    <row r="16977">
      <c r="A16977" s="1" t="s">
        <v>29</v>
      </c>
      <c r="B16977" s="1" t="s">
        <v>19984</v>
      </c>
      <c r="C16977" s="2" t="s">
        <v>19884</v>
      </c>
      <c r="D16977" s="1" t="s">
        <v>19</v>
      </c>
      <c r="E16977" s="3" t="str">
        <f t="shared" si="913"/>
        <v>2-Pack Xiaomi Redmi 12C - Härdat Glas 9H - Super kvalitet 3D Skärmskydd</v>
      </c>
      <c r="F16977" s="1" t="s">
        <v>3098</v>
      </c>
      <c r="G16977" s="1" t="s">
        <v>3099</v>
      </c>
      <c r="H16977" s="1" t="s">
        <v>3100</v>
      </c>
      <c r="I16977" s="1" t="s">
        <v>16</v>
      </c>
      <c r="J16977" s="1" t="s">
        <v>23</v>
      </c>
      <c r="K16977" s="1" t="s">
        <v>16</v>
      </c>
      <c r="L16977" s="1" t="s">
        <v>16</v>
      </c>
      <c r="M16977" s="1" t="s">
        <v>16</v>
      </c>
      <c r="N16977" s="1" t="s">
        <v>16</v>
      </c>
      <c r="O16977" s="1">
        <v>63.2</v>
      </c>
      <c r="P16977" s="1">
        <v>1.0</v>
      </c>
    </row>
    <row r="16978">
      <c r="A16978" s="1" t="s">
        <v>29</v>
      </c>
      <c r="B16978" s="1" t="s">
        <v>19985</v>
      </c>
      <c r="C16978" s="2" t="s">
        <v>19884</v>
      </c>
      <c r="D16978" s="1" t="s">
        <v>19</v>
      </c>
      <c r="E16978" s="3" t="str">
        <f t="shared" ref="E16978:E16981" si="914">HYPERLINK("https://fyndiq.se/produkt/13e76851ca504320/", "2-Pack Samsung Galaxy S22 Ultra - Härdat glas 9H - Top kvalitet")</f>
        <v>2-Pack Samsung Galaxy S22 Ultra - Härdat glas 9H - Top kvalitet</v>
      </c>
      <c r="F16978" s="1" t="s">
        <v>140</v>
      </c>
      <c r="G16978" s="1" t="s">
        <v>141</v>
      </c>
      <c r="H16978" s="1" t="s">
        <v>142</v>
      </c>
      <c r="I16978" s="1" t="s">
        <v>16</v>
      </c>
      <c r="J16978" s="1" t="s">
        <v>23</v>
      </c>
      <c r="K16978" s="1" t="s">
        <v>16</v>
      </c>
      <c r="L16978" s="1" t="s">
        <v>16</v>
      </c>
      <c r="M16978" s="1" t="s">
        <v>16</v>
      </c>
      <c r="N16978" s="1" t="s">
        <v>16</v>
      </c>
      <c r="O16978" s="1">
        <v>63.2</v>
      </c>
      <c r="P16978" s="1">
        <v>1.0</v>
      </c>
    </row>
    <row r="16979">
      <c r="A16979" s="1" t="s">
        <v>29</v>
      </c>
      <c r="B16979" s="1" t="s">
        <v>19986</v>
      </c>
      <c r="C16979" s="2" t="s">
        <v>19884</v>
      </c>
      <c r="D16979" s="1" t="s">
        <v>19</v>
      </c>
      <c r="E16979" s="3" t="str">
        <f t="shared" si="914"/>
        <v>2-Pack Samsung Galaxy S22 Ultra - Härdat glas 9H - Top kvalitet</v>
      </c>
      <c r="F16979" s="1" t="s">
        <v>140</v>
      </c>
      <c r="G16979" s="1" t="s">
        <v>141</v>
      </c>
      <c r="H16979" s="1" t="s">
        <v>142</v>
      </c>
      <c r="I16979" s="1" t="s">
        <v>16</v>
      </c>
      <c r="J16979" s="1" t="s">
        <v>23</v>
      </c>
      <c r="K16979" s="1" t="s">
        <v>16</v>
      </c>
      <c r="L16979" s="1" t="s">
        <v>16</v>
      </c>
      <c r="M16979" s="1" t="s">
        <v>16</v>
      </c>
      <c r="N16979" s="1" t="s">
        <v>16</v>
      </c>
      <c r="O16979" s="1">
        <v>63.2</v>
      </c>
      <c r="P16979" s="1">
        <v>1.0</v>
      </c>
    </row>
    <row r="16980">
      <c r="A16980" s="1" t="s">
        <v>29</v>
      </c>
      <c r="B16980" s="1" t="s">
        <v>19987</v>
      </c>
      <c r="C16980" s="2" t="s">
        <v>19884</v>
      </c>
      <c r="D16980" s="1" t="s">
        <v>19</v>
      </c>
      <c r="E16980" s="3" t="str">
        <f t="shared" si="914"/>
        <v>2-Pack Samsung Galaxy S22 Ultra - Härdat glas 9H - Top kvalitet</v>
      </c>
      <c r="F16980" s="1" t="s">
        <v>140</v>
      </c>
      <c r="G16980" s="1" t="s">
        <v>141</v>
      </c>
      <c r="H16980" s="1" t="s">
        <v>142</v>
      </c>
      <c r="I16980" s="1" t="s">
        <v>16</v>
      </c>
      <c r="J16980" s="1" t="s">
        <v>23</v>
      </c>
      <c r="K16980" s="1" t="s">
        <v>16</v>
      </c>
      <c r="L16980" s="1" t="s">
        <v>16</v>
      </c>
      <c r="M16980" s="1" t="s">
        <v>16</v>
      </c>
      <c r="N16980" s="1" t="s">
        <v>16</v>
      </c>
      <c r="O16980" s="1">
        <v>63.2</v>
      </c>
      <c r="P16980" s="1">
        <v>1.0</v>
      </c>
    </row>
    <row r="16981">
      <c r="A16981" s="1" t="s">
        <v>29</v>
      </c>
      <c r="B16981" s="1" t="s">
        <v>19988</v>
      </c>
      <c r="C16981" s="2" t="s">
        <v>19884</v>
      </c>
      <c r="D16981" s="1" t="s">
        <v>19</v>
      </c>
      <c r="E16981" s="3" t="str">
        <f t="shared" si="914"/>
        <v>2-Pack Samsung Galaxy S22 Ultra - Härdat glas 9H - Top kvalitet</v>
      </c>
      <c r="F16981" s="1" t="s">
        <v>140</v>
      </c>
      <c r="G16981" s="1" t="s">
        <v>141</v>
      </c>
      <c r="H16981" s="1" t="s">
        <v>142</v>
      </c>
      <c r="I16981" s="1" t="s">
        <v>16</v>
      </c>
      <c r="J16981" s="1" t="s">
        <v>23</v>
      </c>
      <c r="K16981" s="1" t="s">
        <v>16</v>
      </c>
      <c r="L16981" s="1" t="s">
        <v>16</v>
      </c>
      <c r="M16981" s="1" t="s">
        <v>16</v>
      </c>
      <c r="N16981" s="1" t="s">
        <v>16</v>
      </c>
      <c r="O16981" s="1">
        <v>63.2</v>
      </c>
      <c r="P16981" s="1">
        <v>1.0</v>
      </c>
    </row>
    <row r="16982">
      <c r="A16982" s="1" t="s">
        <v>29</v>
      </c>
      <c r="B16982" s="1" t="s">
        <v>19989</v>
      </c>
      <c r="C16982" s="2" t="s">
        <v>19884</v>
      </c>
      <c r="D16982" s="1" t="s">
        <v>19</v>
      </c>
      <c r="E16982" s="3" t="str">
        <f t="shared" ref="E16982:E16983" si="915">HYPERLINK("https://fyndiq.se/produkt/06106438a7a14dfc/", "2-Pack Xiaomi 13T Pro - Härdat glas 9H - Super kvalitet 3D Skärmskydd")</f>
        <v>2-Pack Xiaomi 13T Pro - Härdat glas 9H - Super kvalitet 3D Skärmskydd</v>
      </c>
      <c r="F16982" s="1" t="s">
        <v>883</v>
      </c>
      <c r="G16982" s="1" t="s">
        <v>884</v>
      </c>
      <c r="H16982" s="1" t="s">
        <v>885</v>
      </c>
      <c r="I16982" s="1" t="s">
        <v>16</v>
      </c>
      <c r="J16982" s="1" t="s">
        <v>23</v>
      </c>
      <c r="K16982" s="1" t="s">
        <v>16</v>
      </c>
      <c r="L16982" s="1" t="s">
        <v>16</v>
      </c>
      <c r="M16982" s="1" t="s">
        <v>16</v>
      </c>
      <c r="N16982" s="1" t="s">
        <v>16</v>
      </c>
      <c r="O16982" s="1">
        <v>63.2</v>
      </c>
      <c r="P16982" s="1">
        <v>1.0</v>
      </c>
    </row>
    <row r="16983">
      <c r="A16983" s="1" t="s">
        <v>29</v>
      </c>
      <c r="B16983" s="1" t="s">
        <v>19990</v>
      </c>
      <c r="C16983" s="2" t="s">
        <v>19884</v>
      </c>
      <c r="D16983" s="1" t="s">
        <v>19</v>
      </c>
      <c r="E16983" s="3" t="str">
        <f t="shared" si="915"/>
        <v>2-Pack Xiaomi 13T Pro - Härdat glas 9H - Super kvalitet 3D Skärmskydd</v>
      </c>
      <c r="F16983" s="1" t="s">
        <v>883</v>
      </c>
      <c r="G16983" s="1" t="s">
        <v>884</v>
      </c>
      <c r="H16983" s="1" t="s">
        <v>885</v>
      </c>
      <c r="I16983" s="1" t="s">
        <v>16</v>
      </c>
      <c r="J16983" s="1" t="s">
        <v>23</v>
      </c>
      <c r="K16983" s="1" t="s">
        <v>16</v>
      </c>
      <c r="L16983" s="1" t="s">
        <v>16</v>
      </c>
      <c r="M16983" s="1" t="s">
        <v>16</v>
      </c>
      <c r="N16983" s="1" t="s">
        <v>16</v>
      </c>
      <c r="O16983" s="1">
        <v>63.2</v>
      </c>
      <c r="P16983" s="1">
        <v>1.0</v>
      </c>
    </row>
    <row r="16984">
      <c r="A16984" s="1" t="s">
        <v>29</v>
      </c>
      <c r="B16984" s="1" t="s">
        <v>19991</v>
      </c>
      <c r="C16984" s="2" t="s">
        <v>19884</v>
      </c>
      <c r="D16984" s="1" t="s">
        <v>19</v>
      </c>
      <c r="E16984" s="3" t="str">
        <f>HYPERLINK("https://fyndiq.se/produkt/7b4cb5f9439947b9/", "2-Pack iPhone SE 2020 Svart - Härdat Glas 9H - Super Kvalitet 3D")</f>
        <v>2-Pack iPhone SE 2020 Svart - Härdat Glas 9H - Super Kvalitet 3D</v>
      </c>
      <c r="F16984" s="1" t="s">
        <v>175</v>
      </c>
      <c r="G16984" s="1" t="s">
        <v>176</v>
      </c>
      <c r="H16984" s="1" t="s">
        <v>177</v>
      </c>
      <c r="I16984" s="1" t="s">
        <v>1311</v>
      </c>
      <c r="J16984" s="1" t="s">
        <v>23</v>
      </c>
      <c r="K16984" s="1" t="s">
        <v>16</v>
      </c>
      <c r="L16984" s="1" t="s">
        <v>16</v>
      </c>
      <c r="M16984" s="1" t="s">
        <v>16</v>
      </c>
      <c r="N16984" s="1" t="s">
        <v>16</v>
      </c>
      <c r="O16984" s="1">
        <v>47.2</v>
      </c>
      <c r="P16984" s="1">
        <v>1.0</v>
      </c>
    </row>
    <row r="16985">
      <c r="A16985" s="1" t="s">
        <v>29</v>
      </c>
      <c r="B16985" s="1" t="s">
        <v>19992</v>
      </c>
      <c r="C16985" s="2" t="s">
        <v>19993</v>
      </c>
      <c r="D16985" s="1" t="s">
        <v>19</v>
      </c>
      <c r="E16985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6985" s="1" t="s">
        <v>894</v>
      </c>
      <c r="G16985" s="1" t="s">
        <v>895</v>
      </c>
      <c r="H16985" s="1" t="s">
        <v>896</v>
      </c>
      <c r="I16985" s="1" t="s">
        <v>16</v>
      </c>
      <c r="J16985" s="1" t="s">
        <v>23</v>
      </c>
      <c r="K16985" s="1" t="s">
        <v>16</v>
      </c>
      <c r="L16985" s="1" t="s">
        <v>16</v>
      </c>
      <c r="M16985" s="1" t="s">
        <v>16</v>
      </c>
      <c r="N16985" s="1" t="s">
        <v>16</v>
      </c>
      <c r="O16985" s="1">
        <v>79.2</v>
      </c>
      <c r="P16985" s="1">
        <v>1.0</v>
      </c>
    </row>
    <row r="16986">
      <c r="A16986" s="1" t="s">
        <v>29</v>
      </c>
      <c r="B16986" s="1" t="s">
        <v>19994</v>
      </c>
      <c r="C16986" s="2" t="s">
        <v>19993</v>
      </c>
      <c r="D16986" s="1" t="s">
        <v>19</v>
      </c>
      <c r="E16986" s="3" t="str">
        <f>HYPERLINK("https://fyndiq.se/produkt/13e76851ca504320/", "2-Pack Samsung Galaxy S22 Ultra - Härdat glas 9H - Top kvalitet")</f>
        <v>2-Pack Samsung Galaxy S22 Ultra - Härdat glas 9H - Top kvalitet</v>
      </c>
      <c r="F16986" s="1" t="s">
        <v>140</v>
      </c>
      <c r="G16986" s="1" t="s">
        <v>141</v>
      </c>
      <c r="H16986" s="1" t="s">
        <v>142</v>
      </c>
      <c r="I16986" s="1" t="s">
        <v>16</v>
      </c>
      <c r="J16986" s="1" t="s">
        <v>23</v>
      </c>
      <c r="K16986" s="1" t="s">
        <v>16</v>
      </c>
      <c r="L16986" s="1" t="s">
        <v>16</v>
      </c>
      <c r="M16986" s="1" t="s">
        <v>16</v>
      </c>
      <c r="N16986" s="1" t="s">
        <v>16</v>
      </c>
      <c r="O16986" s="1">
        <v>63.2</v>
      </c>
      <c r="P16986" s="1">
        <v>1.0</v>
      </c>
    </row>
    <row r="16987">
      <c r="A16987" s="1" t="s">
        <v>29</v>
      </c>
      <c r="B16987" s="1" t="s">
        <v>19995</v>
      </c>
      <c r="C16987" s="2" t="s">
        <v>19993</v>
      </c>
      <c r="D16987" s="1" t="s">
        <v>19</v>
      </c>
      <c r="E16987" s="3" t="str">
        <f>HYPERLINK("https://fyndiq.se/produkt/947f95bda6dc42e7/", "2 Pack Xiaomi 12 5G - Härdat glas 9H-Super kvalitet 3D")</f>
        <v>2 Pack Xiaomi 12 5G - Härdat glas 9H-Super kvalitet 3D</v>
      </c>
      <c r="F16987" s="1" t="s">
        <v>1683</v>
      </c>
      <c r="G16987" s="1" t="s">
        <v>1684</v>
      </c>
      <c r="H16987" s="1" t="s">
        <v>1685</v>
      </c>
      <c r="I16987" s="1" t="s">
        <v>16</v>
      </c>
      <c r="J16987" s="1" t="s">
        <v>23</v>
      </c>
      <c r="K16987" s="1" t="s">
        <v>16</v>
      </c>
      <c r="L16987" s="1" t="s">
        <v>16</v>
      </c>
      <c r="M16987" s="1" t="s">
        <v>16</v>
      </c>
      <c r="N16987" s="1" t="s">
        <v>16</v>
      </c>
      <c r="O16987" s="1">
        <v>63.2</v>
      </c>
      <c r="P16987" s="1">
        <v>1.0</v>
      </c>
    </row>
    <row r="16988">
      <c r="A16988" s="1" t="s">
        <v>29</v>
      </c>
      <c r="B16988" s="1" t="s">
        <v>19996</v>
      </c>
      <c r="C16988" s="2" t="s">
        <v>19993</v>
      </c>
      <c r="D16988" s="1" t="s">
        <v>19</v>
      </c>
      <c r="E16988" s="3" t="str">
        <f>HYPERLINK("https://fyndiq.se/produkt/925ae49423884615/", "2-Pack Samsung S22 Ultra Skärmskydd &amp; 1-Pack linsskydd -9H GLAS")</f>
        <v>2-Pack Samsung S22 Ultra Skärmskydd &amp; 1-Pack linsskydd -9H GLAS</v>
      </c>
      <c r="F16988" s="1" t="s">
        <v>335</v>
      </c>
      <c r="G16988" s="1" t="s">
        <v>336</v>
      </c>
      <c r="H16988" s="1" t="s">
        <v>337</v>
      </c>
      <c r="I16988" s="1" t="s">
        <v>16</v>
      </c>
      <c r="J16988" s="1" t="s">
        <v>23</v>
      </c>
      <c r="K16988" s="1" t="s">
        <v>16</v>
      </c>
      <c r="L16988" s="1" t="s">
        <v>16</v>
      </c>
      <c r="M16988" s="1" t="s">
        <v>16</v>
      </c>
      <c r="N16988" s="1" t="s">
        <v>16</v>
      </c>
      <c r="O16988" s="1">
        <v>71.2</v>
      </c>
      <c r="P16988" s="1">
        <v>1.0</v>
      </c>
    </row>
    <row r="16989">
      <c r="A16989" s="1" t="s">
        <v>29</v>
      </c>
      <c r="B16989" s="1" t="s">
        <v>19997</v>
      </c>
      <c r="C16989" s="2" t="s">
        <v>19993</v>
      </c>
      <c r="D16989" s="1" t="s">
        <v>19</v>
      </c>
      <c r="E16989" s="3" t="str">
        <f>HYPERLINK("https://fyndiq.se/produkt/87e8c2a54c4a469b/", "2-Pack Samsung Galaxy A53 5G - Härdat glas 9H - Super kvalitet")</f>
        <v>2-Pack Samsung Galaxy A53 5G - Härdat glas 9H - Super kvalitet</v>
      </c>
      <c r="F16989" s="1" t="s">
        <v>1320</v>
      </c>
      <c r="G16989" s="1" t="s">
        <v>1321</v>
      </c>
      <c r="H16989" s="1" t="s">
        <v>1322</v>
      </c>
      <c r="I16989" s="1" t="s">
        <v>16</v>
      </c>
      <c r="J16989" s="1" t="s">
        <v>23</v>
      </c>
      <c r="K16989" s="1" t="s">
        <v>16</v>
      </c>
      <c r="L16989" s="1" t="s">
        <v>16</v>
      </c>
      <c r="M16989" s="1" t="s">
        <v>16</v>
      </c>
      <c r="N16989" s="1" t="s">
        <v>16</v>
      </c>
      <c r="O16989" s="1">
        <v>63.2</v>
      </c>
      <c r="P16989" s="1">
        <v>1.0</v>
      </c>
    </row>
    <row r="16990">
      <c r="A16990" s="1" t="s">
        <v>29</v>
      </c>
      <c r="B16990" s="1" t="s">
        <v>19998</v>
      </c>
      <c r="C16990" s="2" t="s">
        <v>19993</v>
      </c>
      <c r="D16990" s="1" t="s">
        <v>19</v>
      </c>
      <c r="E16990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6990" s="1" t="s">
        <v>380</v>
      </c>
      <c r="G16990" s="1" t="s">
        <v>381</v>
      </c>
      <c r="H16990" s="1" t="s">
        <v>382</v>
      </c>
      <c r="I16990" s="1" t="s">
        <v>16</v>
      </c>
      <c r="J16990" s="1" t="s">
        <v>23</v>
      </c>
      <c r="K16990" s="1" t="s">
        <v>16</v>
      </c>
      <c r="L16990" s="1" t="s">
        <v>16</v>
      </c>
      <c r="M16990" s="1" t="s">
        <v>16</v>
      </c>
      <c r="N16990" s="1" t="s">
        <v>16</v>
      </c>
      <c r="O16990" s="1">
        <v>35.2</v>
      </c>
      <c r="P16990" s="1">
        <v>1.0</v>
      </c>
    </row>
    <row r="16991">
      <c r="A16991" s="1" t="s">
        <v>29</v>
      </c>
      <c r="B16991" s="1" t="s">
        <v>19999</v>
      </c>
      <c r="C16991" s="2" t="s">
        <v>19993</v>
      </c>
      <c r="D16991" s="1" t="s">
        <v>19</v>
      </c>
      <c r="E16991" s="3" t="str">
        <f>HYPERLINK("https://fyndiq.se/produkt/2030c5450cfb4338/", "2 Pack Huawei P30 Pro - Härdat glas 9H – 3D Super kvalitet")</f>
        <v>2 Pack Huawei P30 Pro - Härdat glas 9H – 3D Super kvalitet</v>
      </c>
      <c r="F16991" s="1" t="s">
        <v>1091</v>
      </c>
      <c r="G16991" s="1" t="s">
        <v>1092</v>
      </c>
      <c r="H16991" s="1" t="s">
        <v>1093</v>
      </c>
      <c r="I16991" s="1" t="s">
        <v>1673</v>
      </c>
      <c r="J16991" s="1" t="s">
        <v>9</v>
      </c>
      <c r="K16991" s="2" t="s">
        <v>17412</v>
      </c>
      <c r="L16991" s="1" t="s">
        <v>2811</v>
      </c>
      <c r="M16991" s="1" t="s">
        <v>16</v>
      </c>
      <c r="N16991" s="1" t="s">
        <v>16</v>
      </c>
      <c r="O16991" s="1">
        <v>71.2</v>
      </c>
      <c r="P16991" s="1">
        <v>1.0</v>
      </c>
    </row>
    <row r="16992">
      <c r="A16992" s="1" t="s">
        <v>29</v>
      </c>
      <c r="B16992" s="1" t="s">
        <v>20000</v>
      </c>
      <c r="C16992" s="2" t="s">
        <v>19993</v>
      </c>
      <c r="D16992" s="1" t="s">
        <v>19</v>
      </c>
      <c r="E16992" s="3" t="str">
        <f>HYPERLINK("https://fyndiq.se/produkt/adb4de0f77004241/", "2-Pack Xiaomi 13T 5G - Härdat glas 9H - Super kvalitet 3D Skärmskydd")</f>
        <v>2-Pack Xiaomi 13T 5G - Härdat glas 9H - Super kvalitet 3D Skärmskydd</v>
      </c>
      <c r="F16992" s="1" t="s">
        <v>1139</v>
      </c>
      <c r="G16992" s="1" t="s">
        <v>1140</v>
      </c>
      <c r="H16992" s="1" t="s">
        <v>1141</v>
      </c>
      <c r="I16992" s="1" t="s">
        <v>16</v>
      </c>
      <c r="J16992" s="1" t="s">
        <v>23</v>
      </c>
      <c r="K16992" s="1" t="s">
        <v>16</v>
      </c>
      <c r="L16992" s="1" t="s">
        <v>16</v>
      </c>
      <c r="M16992" s="1" t="s">
        <v>16</v>
      </c>
      <c r="N16992" s="1" t="s">
        <v>16</v>
      </c>
      <c r="O16992" s="1">
        <v>63.2</v>
      </c>
      <c r="P16992" s="1">
        <v>1.0</v>
      </c>
    </row>
    <row r="16993">
      <c r="A16993" s="1" t="s">
        <v>29</v>
      </c>
      <c r="B16993" s="1" t="s">
        <v>20001</v>
      </c>
      <c r="C16993" s="2" t="s">
        <v>19993</v>
      </c>
      <c r="D16993" s="1" t="s">
        <v>19</v>
      </c>
      <c r="E16993" s="3" t="str">
        <f>HYPERLINK("https://fyndiq.se/produkt/432d784756a84eff/", "2-Pack Samsung Galaxy S20FE - Härdat Glas-9H -Super kvalitet 3D")</f>
        <v>2-Pack Samsung Galaxy S20FE - Härdat Glas-9H -Super kvalitet 3D</v>
      </c>
      <c r="F16993" s="1" t="s">
        <v>1078</v>
      </c>
      <c r="G16993" s="1" t="s">
        <v>1079</v>
      </c>
      <c r="H16993" s="1" t="s">
        <v>1080</v>
      </c>
      <c r="I16993" s="1" t="s">
        <v>16</v>
      </c>
      <c r="J16993" s="1" t="s">
        <v>23</v>
      </c>
      <c r="K16993" s="1" t="s">
        <v>16</v>
      </c>
      <c r="L16993" s="1" t="s">
        <v>16</v>
      </c>
      <c r="M16993" s="1" t="s">
        <v>16</v>
      </c>
      <c r="N16993" s="1" t="s">
        <v>16</v>
      </c>
      <c r="O16993" s="1">
        <v>63.2</v>
      </c>
      <c r="P16993" s="1">
        <v>1.0</v>
      </c>
    </row>
    <row r="16994">
      <c r="A16994" s="1" t="s">
        <v>29</v>
      </c>
      <c r="B16994" s="1" t="s">
        <v>20002</v>
      </c>
      <c r="C16994" s="2" t="s">
        <v>19993</v>
      </c>
      <c r="D16994" s="1" t="s">
        <v>19</v>
      </c>
      <c r="E16994" s="3" t="str">
        <f>HYPERLINK("https://fyndiq.se/produkt/49dcfdc0ef9b4d32/", "2 Pack Iphone 7&amp;8 SE (2020-2022) Svart - Härdat Glas 9H - 3D")</f>
        <v>2 Pack Iphone 7&amp;8 SE (2020-2022) Svart - Härdat Glas 9H - 3D</v>
      </c>
      <c r="F16994" s="1" t="s">
        <v>3059</v>
      </c>
      <c r="G16994" s="1" t="s">
        <v>3060</v>
      </c>
      <c r="H16994" s="1" t="s">
        <v>3061</v>
      </c>
      <c r="I16994" s="1" t="s">
        <v>16</v>
      </c>
      <c r="J16994" s="1" t="s">
        <v>23</v>
      </c>
      <c r="K16994" s="1" t="s">
        <v>16</v>
      </c>
      <c r="L16994" s="1" t="s">
        <v>16</v>
      </c>
      <c r="M16994" s="1" t="s">
        <v>16</v>
      </c>
      <c r="N16994" s="1" t="s">
        <v>16</v>
      </c>
      <c r="O16994" s="1">
        <v>47.2</v>
      </c>
      <c r="P16994" s="1">
        <v>1.0</v>
      </c>
    </row>
    <row r="16995">
      <c r="A16995" s="1" t="s">
        <v>29</v>
      </c>
      <c r="B16995" s="1" t="s">
        <v>20003</v>
      </c>
      <c r="C16995" s="2" t="s">
        <v>19993</v>
      </c>
      <c r="D16995" s="1" t="s">
        <v>19</v>
      </c>
      <c r="E16995" s="3" t="str">
        <f t="shared" ref="E16995:E16996" si="916">HYPERLINK("https://fyndiq.se/produkt/80d04410f9c744e2/", "2-Pack Samsung S23 Ultra - 9H Härdat Glass - 3D Super Kvalitet Skärmskydd")</f>
        <v>2-Pack Samsung S23 Ultra - 9H Härdat Glass - 3D Super Kvalitet Skärmskydd</v>
      </c>
      <c r="F16995" s="1" t="s">
        <v>2144</v>
      </c>
      <c r="G16995" s="1" t="s">
        <v>2145</v>
      </c>
      <c r="H16995" s="1" t="s">
        <v>2146</v>
      </c>
      <c r="I16995" s="1" t="s">
        <v>16</v>
      </c>
      <c r="J16995" s="1" t="s">
        <v>23</v>
      </c>
      <c r="K16995" s="1" t="s">
        <v>16</v>
      </c>
      <c r="L16995" s="1" t="s">
        <v>16</v>
      </c>
      <c r="M16995" s="1" t="s">
        <v>16</v>
      </c>
      <c r="N16995" s="1" t="s">
        <v>16</v>
      </c>
      <c r="O16995" s="1">
        <v>63.2</v>
      </c>
      <c r="P16995" s="1">
        <v>1.0</v>
      </c>
    </row>
    <row r="16996">
      <c r="A16996" s="1" t="s">
        <v>29</v>
      </c>
      <c r="B16996" s="1" t="s">
        <v>20004</v>
      </c>
      <c r="C16996" s="2" t="s">
        <v>19993</v>
      </c>
      <c r="D16996" s="1" t="s">
        <v>19</v>
      </c>
      <c r="E16996" s="3" t="str">
        <f t="shared" si="916"/>
        <v>2-Pack Samsung S23 Ultra - 9H Härdat Glass - 3D Super Kvalitet Skärmskydd</v>
      </c>
      <c r="F16996" s="1" t="s">
        <v>2144</v>
      </c>
      <c r="G16996" s="1" t="s">
        <v>2145</v>
      </c>
      <c r="H16996" s="1" t="s">
        <v>2146</v>
      </c>
      <c r="I16996" s="1" t="s">
        <v>16</v>
      </c>
      <c r="J16996" s="1" t="s">
        <v>23</v>
      </c>
      <c r="K16996" s="1" t="s">
        <v>16</v>
      </c>
      <c r="L16996" s="1" t="s">
        <v>16</v>
      </c>
      <c r="M16996" s="1" t="s">
        <v>16</v>
      </c>
      <c r="N16996" s="1" t="s">
        <v>16</v>
      </c>
      <c r="O16996" s="1">
        <v>63.2</v>
      </c>
      <c r="P16996" s="1">
        <v>1.0</v>
      </c>
    </row>
    <row r="16997">
      <c r="A16997" s="1" t="s">
        <v>29</v>
      </c>
      <c r="B16997" s="1" t="s">
        <v>20005</v>
      </c>
      <c r="C16997" s="2" t="s">
        <v>19993</v>
      </c>
      <c r="D16997" s="1" t="s">
        <v>19</v>
      </c>
      <c r="E16997" s="3" t="str">
        <f>HYPERLINK("https://fyndiq.se/produkt/2477583187264ece/", "2-Pack Samsung S20 - 9H Härdat Glass - Top Kvalitet")</f>
        <v>2-Pack Samsung S20 - 9H Härdat Glass - Top Kvalitet</v>
      </c>
      <c r="F16997" s="1" t="s">
        <v>124</v>
      </c>
      <c r="G16997" s="1" t="s">
        <v>125</v>
      </c>
      <c r="H16997" s="1" t="s">
        <v>126</v>
      </c>
      <c r="I16997" s="1" t="s">
        <v>16</v>
      </c>
      <c r="J16997" s="1" t="s">
        <v>23</v>
      </c>
      <c r="K16997" s="1" t="s">
        <v>16</v>
      </c>
      <c r="L16997" s="1" t="s">
        <v>16</v>
      </c>
      <c r="M16997" s="1" t="s">
        <v>16</v>
      </c>
      <c r="N16997" s="1" t="s">
        <v>16</v>
      </c>
      <c r="O16997" s="1">
        <v>71.2</v>
      </c>
      <c r="P16997" s="1">
        <v>1.0</v>
      </c>
    </row>
    <row r="16998">
      <c r="A16998" s="1" t="s">
        <v>29</v>
      </c>
      <c r="B16998" s="1" t="s">
        <v>20006</v>
      </c>
      <c r="C16998" s="2" t="s">
        <v>19993</v>
      </c>
      <c r="D16998" s="1" t="s">
        <v>19</v>
      </c>
      <c r="E16998" s="3" t="str">
        <f t="shared" ref="E16998:E16999" si="917">HYPERLINK("https://fyndiq.se/produkt/317386bceef54d60/", "2-Pack Samsung Galaxy A54 (5G) - Härdat Glas 9H - Super Kvalitet 3D Skärmskydd")</f>
        <v>2-Pack Samsung Galaxy A54 (5G) - Härdat Glas 9H - Super Kvalitet 3D Skärmskydd</v>
      </c>
      <c r="F16998" s="1" t="s">
        <v>760</v>
      </c>
      <c r="G16998" s="1" t="s">
        <v>761</v>
      </c>
      <c r="H16998" s="1" t="s">
        <v>762</v>
      </c>
      <c r="I16998" s="1" t="s">
        <v>16</v>
      </c>
      <c r="J16998" s="1" t="s">
        <v>23</v>
      </c>
      <c r="K16998" s="1" t="s">
        <v>16</v>
      </c>
      <c r="L16998" s="1" t="s">
        <v>16</v>
      </c>
      <c r="M16998" s="1" t="s">
        <v>16</v>
      </c>
      <c r="N16998" s="1" t="s">
        <v>16</v>
      </c>
      <c r="O16998" s="1">
        <v>63.2</v>
      </c>
      <c r="P16998" s="1">
        <v>1.0</v>
      </c>
    </row>
    <row r="16999">
      <c r="A16999" s="1" t="s">
        <v>29</v>
      </c>
      <c r="B16999" s="1" t="s">
        <v>20007</v>
      </c>
      <c r="C16999" s="2" t="s">
        <v>19993</v>
      </c>
      <c r="D16999" s="1" t="s">
        <v>19</v>
      </c>
      <c r="E16999" s="3" t="str">
        <f t="shared" si="917"/>
        <v>2-Pack Samsung Galaxy A54 (5G) - Härdat Glas 9H - Super Kvalitet 3D Skärmskydd</v>
      </c>
      <c r="F16999" s="1" t="s">
        <v>760</v>
      </c>
      <c r="G16999" s="1" t="s">
        <v>761</v>
      </c>
      <c r="H16999" s="1" t="s">
        <v>762</v>
      </c>
      <c r="I16999" s="1" t="s">
        <v>16</v>
      </c>
      <c r="J16999" s="1" t="s">
        <v>23</v>
      </c>
      <c r="K16999" s="1" t="s">
        <v>16</v>
      </c>
      <c r="L16999" s="1" t="s">
        <v>16</v>
      </c>
      <c r="M16999" s="1" t="s">
        <v>16</v>
      </c>
      <c r="N16999" s="1" t="s">
        <v>16</v>
      </c>
      <c r="O16999" s="1">
        <v>63.2</v>
      </c>
      <c r="P16999" s="1">
        <v>1.0</v>
      </c>
    </row>
    <row r="17000">
      <c r="A17000" s="1" t="s">
        <v>29</v>
      </c>
      <c r="B17000" s="1" t="s">
        <v>20008</v>
      </c>
      <c r="C17000" s="2" t="s">
        <v>19993</v>
      </c>
      <c r="D17000" s="1" t="s">
        <v>19</v>
      </c>
      <c r="E17000" s="3" t="str">
        <f t="shared" ref="E17000:E17003" si="918">HYPERLINK("https://fyndiq.se/produkt/2477583187264ece/", "2-Pack Samsung S20 - 9H Härdat Glass - Top Kvalitet")</f>
        <v>2-Pack Samsung S20 - 9H Härdat Glass - Top Kvalitet</v>
      </c>
      <c r="F17000" s="1" t="s">
        <v>124</v>
      </c>
      <c r="G17000" s="1" t="s">
        <v>125</v>
      </c>
      <c r="H17000" s="1" t="s">
        <v>126</v>
      </c>
      <c r="I17000" s="1" t="s">
        <v>16</v>
      </c>
      <c r="J17000" s="1" t="s">
        <v>23</v>
      </c>
      <c r="K17000" s="1" t="s">
        <v>16</v>
      </c>
      <c r="L17000" s="1" t="s">
        <v>16</v>
      </c>
      <c r="M17000" s="1" t="s">
        <v>16</v>
      </c>
      <c r="N17000" s="1" t="s">
        <v>16</v>
      </c>
      <c r="O17000" s="1">
        <v>71.2</v>
      </c>
      <c r="P17000" s="1">
        <v>1.0</v>
      </c>
    </row>
    <row r="17001">
      <c r="A17001" s="1" t="s">
        <v>29</v>
      </c>
      <c r="B17001" s="1" t="s">
        <v>20009</v>
      </c>
      <c r="C17001" s="2" t="s">
        <v>19993</v>
      </c>
      <c r="D17001" s="1" t="s">
        <v>19</v>
      </c>
      <c r="E17001" s="3" t="str">
        <f t="shared" si="918"/>
        <v>2-Pack Samsung S20 - 9H Härdat Glass - Top Kvalitet</v>
      </c>
      <c r="F17001" s="1" t="s">
        <v>124</v>
      </c>
      <c r="G17001" s="1" t="s">
        <v>125</v>
      </c>
      <c r="H17001" s="1" t="s">
        <v>126</v>
      </c>
      <c r="I17001" s="1" t="s">
        <v>16</v>
      </c>
      <c r="J17001" s="1" t="s">
        <v>23</v>
      </c>
      <c r="K17001" s="1" t="s">
        <v>16</v>
      </c>
      <c r="L17001" s="1" t="s">
        <v>16</v>
      </c>
      <c r="M17001" s="1" t="s">
        <v>16</v>
      </c>
      <c r="N17001" s="1" t="s">
        <v>16</v>
      </c>
      <c r="O17001" s="1">
        <v>71.2</v>
      </c>
      <c r="P17001" s="1">
        <v>1.0</v>
      </c>
    </row>
    <row r="17002">
      <c r="A17002" s="1" t="s">
        <v>29</v>
      </c>
      <c r="B17002" s="1" t="s">
        <v>20010</v>
      </c>
      <c r="C17002" s="2" t="s">
        <v>19993</v>
      </c>
      <c r="D17002" s="1" t="s">
        <v>19</v>
      </c>
      <c r="E17002" s="3" t="str">
        <f t="shared" si="918"/>
        <v>2-Pack Samsung S20 - 9H Härdat Glass - Top Kvalitet</v>
      </c>
      <c r="F17002" s="1" t="s">
        <v>124</v>
      </c>
      <c r="G17002" s="1" t="s">
        <v>125</v>
      </c>
      <c r="H17002" s="1" t="s">
        <v>126</v>
      </c>
      <c r="I17002" s="1" t="s">
        <v>16</v>
      </c>
      <c r="J17002" s="1" t="s">
        <v>23</v>
      </c>
      <c r="K17002" s="1" t="s">
        <v>16</v>
      </c>
      <c r="L17002" s="1" t="s">
        <v>16</v>
      </c>
      <c r="M17002" s="1" t="s">
        <v>16</v>
      </c>
      <c r="N17002" s="1" t="s">
        <v>16</v>
      </c>
      <c r="O17002" s="1">
        <v>71.2</v>
      </c>
      <c r="P17002" s="1">
        <v>1.0</v>
      </c>
    </row>
    <row r="17003">
      <c r="A17003" s="1" t="s">
        <v>29</v>
      </c>
      <c r="B17003" s="1" t="s">
        <v>20011</v>
      </c>
      <c r="C17003" s="2" t="s">
        <v>19993</v>
      </c>
      <c r="D17003" s="1" t="s">
        <v>19</v>
      </c>
      <c r="E17003" s="3" t="str">
        <f t="shared" si="918"/>
        <v>2-Pack Samsung S20 - 9H Härdat Glass - Top Kvalitet</v>
      </c>
      <c r="F17003" s="1" t="s">
        <v>124</v>
      </c>
      <c r="G17003" s="1" t="s">
        <v>125</v>
      </c>
      <c r="H17003" s="1" t="s">
        <v>126</v>
      </c>
      <c r="I17003" s="1" t="s">
        <v>16</v>
      </c>
      <c r="J17003" s="1" t="s">
        <v>23</v>
      </c>
      <c r="K17003" s="1" t="s">
        <v>16</v>
      </c>
      <c r="L17003" s="1" t="s">
        <v>16</v>
      </c>
      <c r="M17003" s="1" t="s">
        <v>16</v>
      </c>
      <c r="N17003" s="1" t="s">
        <v>16</v>
      </c>
      <c r="O17003" s="1">
        <v>71.2</v>
      </c>
      <c r="P17003" s="1">
        <v>1.0</v>
      </c>
    </row>
    <row r="17004">
      <c r="A17004" s="1" t="s">
        <v>29</v>
      </c>
      <c r="B17004" s="1" t="s">
        <v>20012</v>
      </c>
      <c r="C17004" s="2" t="s">
        <v>19993</v>
      </c>
      <c r="D17004" s="1" t="s">
        <v>19</v>
      </c>
      <c r="E17004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004" s="1" t="s">
        <v>204</v>
      </c>
      <c r="G17004" s="1" t="s">
        <v>205</v>
      </c>
      <c r="H17004" s="1" t="s">
        <v>206</v>
      </c>
      <c r="I17004" s="1" t="s">
        <v>16</v>
      </c>
      <c r="J17004" s="1" t="s">
        <v>23</v>
      </c>
      <c r="K17004" s="1" t="s">
        <v>16</v>
      </c>
      <c r="L17004" s="1" t="s">
        <v>16</v>
      </c>
      <c r="M17004" s="1" t="s">
        <v>16</v>
      </c>
      <c r="N17004" s="1" t="s">
        <v>16</v>
      </c>
      <c r="O17004" s="1">
        <v>71.2</v>
      </c>
      <c r="P17004" s="1">
        <v>1.0</v>
      </c>
    </row>
    <row r="17005">
      <c r="A17005" s="1" t="s">
        <v>29</v>
      </c>
      <c r="B17005" s="1" t="s">
        <v>20013</v>
      </c>
      <c r="C17005" s="2" t="s">
        <v>19993</v>
      </c>
      <c r="D17005" s="1" t="s">
        <v>19</v>
      </c>
      <c r="E17005" s="3" t="str">
        <f>HYPERLINK("https://fyndiq.se/produkt/2477583187264ece/", "2-Pack Samsung S20 - 9H Härdat Glass - Top Kvalitet")</f>
        <v>2-Pack Samsung S20 - 9H Härdat Glass - Top Kvalitet</v>
      </c>
      <c r="F17005" s="1" t="s">
        <v>124</v>
      </c>
      <c r="G17005" s="1" t="s">
        <v>125</v>
      </c>
      <c r="H17005" s="1" t="s">
        <v>126</v>
      </c>
      <c r="I17005" s="1" t="s">
        <v>16</v>
      </c>
      <c r="J17005" s="1" t="s">
        <v>23</v>
      </c>
      <c r="K17005" s="1" t="s">
        <v>16</v>
      </c>
      <c r="L17005" s="1" t="s">
        <v>16</v>
      </c>
      <c r="M17005" s="1" t="s">
        <v>16</v>
      </c>
      <c r="N17005" s="1" t="s">
        <v>16</v>
      </c>
      <c r="O17005" s="1">
        <v>71.2</v>
      </c>
      <c r="P17005" s="1">
        <v>1.0</v>
      </c>
    </row>
    <row r="17006">
      <c r="A17006" s="1" t="s">
        <v>29</v>
      </c>
      <c r="B17006" s="1" t="s">
        <v>20014</v>
      </c>
      <c r="C17006" s="2" t="s">
        <v>19993</v>
      </c>
      <c r="D17006" s="1" t="s">
        <v>19</v>
      </c>
      <c r="E17006" s="3" t="str">
        <f>HYPERLINK("https://fyndiq.se/produkt/6d0ca2ccefe84260/", "iPhone 14 - 9H Härdat Glass - Super kvalitet 3D Skärmskydd")</f>
        <v>iPhone 14 - 9H Härdat Glass - Super kvalitet 3D Skärmskydd</v>
      </c>
      <c r="F17006" s="1" t="s">
        <v>7987</v>
      </c>
      <c r="G17006" s="1" t="s">
        <v>7988</v>
      </c>
      <c r="H17006" s="1" t="s">
        <v>7989</v>
      </c>
      <c r="I17006" s="1" t="s">
        <v>16</v>
      </c>
      <c r="J17006" s="1" t="s">
        <v>23</v>
      </c>
      <c r="K17006" s="1" t="s">
        <v>16</v>
      </c>
      <c r="L17006" s="1" t="s">
        <v>16</v>
      </c>
      <c r="M17006" s="1" t="s">
        <v>16</v>
      </c>
      <c r="N17006" s="1" t="s">
        <v>16</v>
      </c>
      <c r="O17006" s="1">
        <v>39.2</v>
      </c>
      <c r="P17006" s="1">
        <v>1.0</v>
      </c>
    </row>
    <row r="17007">
      <c r="A17007" s="1" t="s">
        <v>29</v>
      </c>
      <c r="B17007" s="1" t="s">
        <v>20015</v>
      </c>
      <c r="C17007" s="2" t="s">
        <v>19993</v>
      </c>
      <c r="D17007" s="1" t="s">
        <v>19</v>
      </c>
      <c r="E17007" s="3" t="str">
        <f>HYPERLINK("https://fyndiq.se/produkt/e09cb1ad27c94cb3/", "Samsung S22 ULTRA - 9H Härdat Glass - 3D Super Kvalitet")</f>
        <v>Samsung S22 ULTRA - 9H Härdat Glass - 3D Super Kvalitet</v>
      </c>
      <c r="F17007" s="1" t="s">
        <v>1969</v>
      </c>
      <c r="G17007" s="1" t="s">
        <v>1970</v>
      </c>
      <c r="H17007" s="1" t="s">
        <v>1971</v>
      </c>
      <c r="I17007" s="1" t="s">
        <v>16</v>
      </c>
      <c r="J17007" s="1" t="s">
        <v>23</v>
      </c>
      <c r="K17007" s="1" t="s">
        <v>16</v>
      </c>
      <c r="L17007" s="1" t="s">
        <v>16</v>
      </c>
      <c r="M17007" s="1" t="s">
        <v>16</v>
      </c>
      <c r="N17007" s="1" t="s">
        <v>16</v>
      </c>
      <c r="O17007" s="1">
        <v>55.2</v>
      </c>
      <c r="P17007" s="1">
        <v>1.0</v>
      </c>
    </row>
    <row r="17008">
      <c r="A17008" s="1" t="s">
        <v>29</v>
      </c>
      <c r="B17008" s="1" t="s">
        <v>20016</v>
      </c>
      <c r="C17008" s="2" t="s">
        <v>19993</v>
      </c>
      <c r="D17008" s="1" t="s">
        <v>19</v>
      </c>
      <c r="E1700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7008" s="1" t="s">
        <v>729</v>
      </c>
      <c r="G17008" s="1" t="s">
        <v>730</v>
      </c>
      <c r="H17008" s="1" t="s">
        <v>731</v>
      </c>
      <c r="I17008" s="1" t="s">
        <v>16</v>
      </c>
      <c r="J17008" s="1" t="s">
        <v>23</v>
      </c>
      <c r="K17008" s="1" t="s">
        <v>16</v>
      </c>
      <c r="L17008" s="1" t="s">
        <v>16</v>
      </c>
      <c r="M17008" s="1" t="s">
        <v>16</v>
      </c>
      <c r="N17008" s="1" t="s">
        <v>16</v>
      </c>
      <c r="O17008" s="1">
        <v>63.2</v>
      </c>
      <c r="P17008" s="1">
        <v>1.0</v>
      </c>
    </row>
    <row r="17009">
      <c r="A17009" s="1" t="s">
        <v>29</v>
      </c>
      <c r="B17009" s="1" t="s">
        <v>20017</v>
      </c>
      <c r="C17009" s="2" t="s">
        <v>19993</v>
      </c>
      <c r="D17009" s="1" t="s">
        <v>19</v>
      </c>
      <c r="E17009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7009" s="1" t="s">
        <v>977</v>
      </c>
      <c r="G17009" s="1" t="s">
        <v>978</v>
      </c>
      <c r="H17009" s="1" t="s">
        <v>979</v>
      </c>
      <c r="I17009" s="1" t="s">
        <v>16</v>
      </c>
      <c r="J17009" s="1" t="s">
        <v>23</v>
      </c>
      <c r="K17009" s="1" t="s">
        <v>16</v>
      </c>
      <c r="L17009" s="1" t="s">
        <v>16</v>
      </c>
      <c r="M17009" s="1" t="s">
        <v>16</v>
      </c>
      <c r="N17009" s="1" t="s">
        <v>16</v>
      </c>
      <c r="O17009" s="1">
        <v>63.2</v>
      </c>
      <c r="P17009" s="1">
        <v>1.0</v>
      </c>
    </row>
    <row r="17010">
      <c r="A17010" s="1" t="s">
        <v>29</v>
      </c>
      <c r="B17010" s="1" t="s">
        <v>20018</v>
      </c>
      <c r="C17010" s="2" t="s">
        <v>19993</v>
      </c>
      <c r="D17010" s="1" t="s">
        <v>19</v>
      </c>
      <c r="E17010" s="3" t="str">
        <f>HYPERLINK("https://fyndiq.se/produkt/8a94b47e940d4cfe/", "2 Pack Xiaomi 12 PRO - Härdat glas 9H-Super kvalitet 3D")</f>
        <v>2 Pack Xiaomi 12 PRO - Härdat glas 9H-Super kvalitet 3D</v>
      </c>
      <c r="F17010" s="1" t="s">
        <v>214</v>
      </c>
      <c r="G17010" s="1" t="s">
        <v>215</v>
      </c>
      <c r="H17010" s="1" t="s">
        <v>216</v>
      </c>
      <c r="I17010" s="1" t="s">
        <v>16</v>
      </c>
      <c r="J17010" s="1" t="s">
        <v>23</v>
      </c>
      <c r="K17010" s="1" t="s">
        <v>16</v>
      </c>
      <c r="L17010" s="1" t="s">
        <v>16</v>
      </c>
      <c r="M17010" s="1" t="s">
        <v>16</v>
      </c>
      <c r="N17010" s="1" t="s">
        <v>16</v>
      </c>
      <c r="O17010" s="1">
        <v>63.2</v>
      </c>
      <c r="P17010" s="1">
        <v>1.0</v>
      </c>
    </row>
    <row r="17011">
      <c r="A17011" s="1" t="s">
        <v>29</v>
      </c>
      <c r="B17011" s="1" t="s">
        <v>20019</v>
      </c>
      <c r="C17011" s="2" t="s">
        <v>19993</v>
      </c>
      <c r="D17011" s="1" t="s">
        <v>19</v>
      </c>
      <c r="E17011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7011" s="1" t="s">
        <v>4809</v>
      </c>
      <c r="G17011" s="1" t="s">
        <v>4810</v>
      </c>
      <c r="H17011" s="1" t="s">
        <v>4811</v>
      </c>
      <c r="I17011" s="1" t="s">
        <v>16</v>
      </c>
      <c r="J17011" s="1" t="s">
        <v>23</v>
      </c>
      <c r="K17011" s="1" t="s">
        <v>16</v>
      </c>
      <c r="L17011" s="1" t="s">
        <v>16</v>
      </c>
      <c r="M17011" s="1" t="s">
        <v>16</v>
      </c>
      <c r="N17011" s="1" t="s">
        <v>16</v>
      </c>
      <c r="O17011" s="1">
        <v>63.2</v>
      </c>
      <c r="P17011" s="1">
        <v>1.0</v>
      </c>
    </row>
    <row r="17012">
      <c r="A17012" s="1" t="s">
        <v>29</v>
      </c>
      <c r="B17012" s="1" t="s">
        <v>20020</v>
      </c>
      <c r="C17012" s="2" t="s">
        <v>19993</v>
      </c>
      <c r="D17012" s="1" t="s">
        <v>19</v>
      </c>
      <c r="E17012" s="3" t="str">
        <f>HYPERLINK("https://fyndiq.se/produkt/6bc9efdb9e0f44ed/", "2-Pack Google Pixel 7 Pro - Härdat Glas 9H - Super kvalitet 3D")</f>
        <v>2-Pack Google Pixel 7 Pro - Härdat Glas 9H - Super kvalitet 3D</v>
      </c>
      <c r="F17012" s="1" t="s">
        <v>424</v>
      </c>
      <c r="G17012" s="1" t="s">
        <v>425</v>
      </c>
      <c r="H17012" s="1" t="s">
        <v>426</v>
      </c>
      <c r="I17012" s="1" t="s">
        <v>16</v>
      </c>
      <c r="J17012" s="1" t="s">
        <v>23</v>
      </c>
      <c r="K17012" s="1" t="s">
        <v>16</v>
      </c>
      <c r="L17012" s="1" t="s">
        <v>16</v>
      </c>
      <c r="M17012" s="1" t="s">
        <v>16</v>
      </c>
      <c r="N17012" s="1" t="s">
        <v>16</v>
      </c>
      <c r="O17012" s="1">
        <v>79.2</v>
      </c>
      <c r="P17012" s="1">
        <v>1.0</v>
      </c>
    </row>
    <row r="17013">
      <c r="A17013" s="1" t="s">
        <v>29</v>
      </c>
      <c r="B17013" s="1" t="s">
        <v>20021</v>
      </c>
      <c r="C17013" s="2" t="s">
        <v>19993</v>
      </c>
      <c r="D17013" s="1" t="s">
        <v>19</v>
      </c>
      <c r="E17013" s="3" t="str">
        <f>HYPERLINK("https://fyndiq.se/produkt/1d84d76723b64294/", "2-Pack iPhone 14 Pro - 9H Härdat Glass - Super kvalitet 3D")</f>
        <v>2-Pack iPhone 14 Pro - 9H Härdat Glass - Super kvalitet 3D</v>
      </c>
      <c r="F17013" s="1" t="s">
        <v>11473</v>
      </c>
      <c r="G17013" s="1" t="s">
        <v>11474</v>
      </c>
      <c r="H17013" s="1" t="s">
        <v>11475</v>
      </c>
      <c r="I17013" s="1" t="s">
        <v>16</v>
      </c>
      <c r="J17013" s="1" t="s">
        <v>23</v>
      </c>
      <c r="K17013" s="1" t="s">
        <v>16</v>
      </c>
      <c r="L17013" s="1" t="s">
        <v>16</v>
      </c>
      <c r="M17013" s="1" t="s">
        <v>16</v>
      </c>
      <c r="N17013" s="1" t="s">
        <v>16</v>
      </c>
      <c r="O17013" s="1">
        <v>47.2</v>
      </c>
      <c r="P17013" s="1">
        <v>1.0</v>
      </c>
    </row>
    <row r="17014">
      <c r="A17014" s="1" t="s">
        <v>29</v>
      </c>
      <c r="B17014" s="1" t="s">
        <v>20022</v>
      </c>
      <c r="C17014" s="2" t="s">
        <v>19993</v>
      </c>
      <c r="D17014" s="1" t="s">
        <v>19</v>
      </c>
      <c r="E17014" s="3" t="str">
        <f>HYPERLINK("https://fyndiq.se/produkt/60656ba8dce64ae4/", "2 Pack Samsung Galaxy A50 - Härdat glas 9H - Super kvalitet 3D")</f>
        <v>2 Pack Samsung Galaxy A50 - Härdat glas 9H - Super kvalitet 3D</v>
      </c>
      <c r="F17014" s="1" t="s">
        <v>645</v>
      </c>
      <c r="G17014" s="1" t="s">
        <v>646</v>
      </c>
      <c r="H17014" s="1" t="s">
        <v>647</v>
      </c>
      <c r="I17014" s="1" t="s">
        <v>16</v>
      </c>
      <c r="J17014" s="1" t="s">
        <v>23</v>
      </c>
      <c r="K17014" s="1" t="s">
        <v>16</v>
      </c>
      <c r="L17014" s="1" t="s">
        <v>16</v>
      </c>
      <c r="M17014" s="1" t="s">
        <v>16</v>
      </c>
      <c r="N17014" s="1" t="s">
        <v>16</v>
      </c>
      <c r="O17014" s="1">
        <v>63.2</v>
      </c>
      <c r="P17014" s="1">
        <v>1.0</v>
      </c>
    </row>
    <row r="17015">
      <c r="A17015" s="1" t="s">
        <v>29</v>
      </c>
      <c r="B17015" s="1" t="s">
        <v>20023</v>
      </c>
      <c r="C17015" s="2" t="s">
        <v>19993</v>
      </c>
      <c r="D17015" s="1" t="s">
        <v>19</v>
      </c>
      <c r="E17015" s="3" t="str">
        <f t="shared" ref="E17015:E17016" si="919">HYPERLINK("https://fyndiq.se/produkt/dfe28e565d2e4c8d/", "2 Pack Samsung S21 FE - 9H Härdat Glass - Super Kvalitet 3D")</f>
        <v>2 Pack Samsung S21 FE - 9H Härdat Glass - Super Kvalitet 3D</v>
      </c>
      <c r="F17015" s="1" t="s">
        <v>276</v>
      </c>
      <c r="G17015" s="1" t="s">
        <v>277</v>
      </c>
      <c r="H17015" s="1" t="s">
        <v>278</v>
      </c>
      <c r="I17015" s="1" t="s">
        <v>16</v>
      </c>
      <c r="J17015" s="1" t="s">
        <v>23</v>
      </c>
      <c r="K17015" s="1" t="s">
        <v>16</v>
      </c>
      <c r="L17015" s="1" t="s">
        <v>16</v>
      </c>
      <c r="M17015" s="1" t="s">
        <v>16</v>
      </c>
      <c r="N17015" s="1" t="s">
        <v>16</v>
      </c>
      <c r="O17015" s="1">
        <v>63.2</v>
      </c>
      <c r="P17015" s="1">
        <v>1.0</v>
      </c>
    </row>
    <row r="17016">
      <c r="A17016" s="1" t="s">
        <v>29</v>
      </c>
      <c r="B17016" s="1" t="s">
        <v>20024</v>
      </c>
      <c r="C17016" s="2" t="s">
        <v>19993</v>
      </c>
      <c r="D17016" s="1" t="s">
        <v>19</v>
      </c>
      <c r="E17016" s="3" t="str">
        <f t="shared" si="919"/>
        <v>2 Pack Samsung S21 FE - 9H Härdat Glass - Super Kvalitet 3D</v>
      </c>
      <c r="F17016" s="1" t="s">
        <v>276</v>
      </c>
      <c r="G17016" s="1" t="s">
        <v>277</v>
      </c>
      <c r="H17016" s="1" t="s">
        <v>278</v>
      </c>
      <c r="I17016" s="1" t="s">
        <v>16</v>
      </c>
      <c r="J17016" s="1" t="s">
        <v>23</v>
      </c>
      <c r="K17016" s="1" t="s">
        <v>16</v>
      </c>
      <c r="L17016" s="1" t="s">
        <v>16</v>
      </c>
      <c r="M17016" s="1" t="s">
        <v>16</v>
      </c>
      <c r="N17016" s="1" t="s">
        <v>16</v>
      </c>
      <c r="O17016" s="1">
        <v>63.2</v>
      </c>
      <c r="P17016" s="1">
        <v>1.0</v>
      </c>
    </row>
    <row r="17017">
      <c r="A17017" s="1" t="s">
        <v>29</v>
      </c>
      <c r="B17017" s="1" t="s">
        <v>20025</v>
      </c>
      <c r="C17017" s="2" t="s">
        <v>19993</v>
      </c>
      <c r="D17017" s="1" t="s">
        <v>19</v>
      </c>
      <c r="E17017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7017" s="1" t="s">
        <v>4906</v>
      </c>
      <c r="G17017" s="1" t="s">
        <v>4907</v>
      </c>
      <c r="H17017" s="1" t="s">
        <v>4908</v>
      </c>
      <c r="I17017" s="1" t="s">
        <v>16</v>
      </c>
      <c r="J17017" s="1" t="s">
        <v>23</v>
      </c>
      <c r="K17017" s="1" t="s">
        <v>16</v>
      </c>
      <c r="L17017" s="1" t="s">
        <v>16</v>
      </c>
      <c r="M17017" s="1" t="s">
        <v>16</v>
      </c>
      <c r="N17017" s="1" t="s">
        <v>16</v>
      </c>
      <c r="O17017" s="1">
        <v>79.2</v>
      </c>
      <c r="P17017" s="1">
        <v>1.0</v>
      </c>
    </row>
    <row r="17018">
      <c r="A17018" s="1" t="s">
        <v>29</v>
      </c>
      <c r="B17018" s="1" t="s">
        <v>20026</v>
      </c>
      <c r="C17018" s="2" t="s">
        <v>19993</v>
      </c>
      <c r="D17018" s="1" t="s">
        <v>19</v>
      </c>
      <c r="E17018" s="3" t="str">
        <f>HYPERLINK("https://fyndiq.se/produkt/c4ff4138388141ca/", "2-Pack Samsung A22 Skärmskydd - Härdat Glas 9H - Super kvalitet 3D")</f>
        <v>2-Pack Samsung A22 Skärmskydd - Härdat Glas 9H - Super kvalitet 3D</v>
      </c>
      <c r="F17018" s="1" t="s">
        <v>2852</v>
      </c>
      <c r="G17018" s="1" t="s">
        <v>2853</v>
      </c>
      <c r="H17018" s="1" t="s">
        <v>2854</v>
      </c>
      <c r="I17018" s="1" t="s">
        <v>16</v>
      </c>
      <c r="J17018" s="1" t="s">
        <v>23</v>
      </c>
      <c r="K17018" s="1" t="s">
        <v>16</v>
      </c>
      <c r="L17018" s="1" t="s">
        <v>16</v>
      </c>
      <c r="M17018" s="1" t="s">
        <v>16</v>
      </c>
      <c r="N17018" s="1" t="s">
        <v>16</v>
      </c>
      <c r="O17018" s="1">
        <v>63.2</v>
      </c>
      <c r="P17018" s="1">
        <v>1.0</v>
      </c>
    </row>
    <row r="17019">
      <c r="A17019" s="1" t="s">
        <v>29</v>
      </c>
      <c r="B17019" s="1" t="s">
        <v>20027</v>
      </c>
      <c r="C17019" s="2" t="s">
        <v>19993</v>
      </c>
      <c r="D17019" s="1" t="s">
        <v>19</v>
      </c>
      <c r="E17019" s="3" t="str">
        <f t="shared" ref="E17019:E17020" si="920">HYPERLINK("https://fyndiq.se/produkt/1e8f6bb5ed7344de/", "2-Pack Samsung Galaxy s10 Plus - Härdat glas 9H - Super kvalitet")</f>
        <v>2-Pack Samsung Galaxy s10 Plus - Härdat glas 9H - Super kvalitet</v>
      </c>
      <c r="F17019" s="1" t="s">
        <v>1508</v>
      </c>
      <c r="G17019" s="1" t="s">
        <v>1509</v>
      </c>
      <c r="H17019" s="1" t="s">
        <v>1510</v>
      </c>
      <c r="I17019" s="1" t="s">
        <v>16</v>
      </c>
      <c r="J17019" s="1" t="s">
        <v>23</v>
      </c>
      <c r="K17019" s="1" t="s">
        <v>16</v>
      </c>
      <c r="L17019" s="1" t="s">
        <v>16</v>
      </c>
      <c r="M17019" s="1" t="s">
        <v>16</v>
      </c>
      <c r="N17019" s="1" t="s">
        <v>16</v>
      </c>
      <c r="O17019" s="1">
        <v>63.2</v>
      </c>
      <c r="P17019" s="1">
        <v>1.0</v>
      </c>
    </row>
    <row r="17020">
      <c r="A17020" s="1" t="s">
        <v>29</v>
      </c>
      <c r="B17020" s="1" t="s">
        <v>20028</v>
      </c>
      <c r="C17020" s="2" t="s">
        <v>19993</v>
      </c>
      <c r="D17020" s="1" t="s">
        <v>19</v>
      </c>
      <c r="E17020" s="3" t="str">
        <f t="shared" si="920"/>
        <v>2-Pack Samsung Galaxy s10 Plus - Härdat glas 9H - Super kvalitet</v>
      </c>
      <c r="F17020" s="1" t="s">
        <v>1508</v>
      </c>
      <c r="G17020" s="1" t="s">
        <v>1509</v>
      </c>
      <c r="H17020" s="1" t="s">
        <v>1510</v>
      </c>
      <c r="I17020" s="1" t="s">
        <v>16</v>
      </c>
      <c r="J17020" s="1" t="s">
        <v>23</v>
      </c>
      <c r="K17020" s="1" t="s">
        <v>16</v>
      </c>
      <c r="L17020" s="1" t="s">
        <v>16</v>
      </c>
      <c r="M17020" s="1" t="s">
        <v>16</v>
      </c>
      <c r="N17020" s="1" t="s">
        <v>16</v>
      </c>
      <c r="O17020" s="1">
        <v>63.2</v>
      </c>
      <c r="P17020" s="1">
        <v>1.0</v>
      </c>
    </row>
    <row r="17021">
      <c r="A17021" s="1" t="s">
        <v>29</v>
      </c>
      <c r="B17021" s="1" t="s">
        <v>20029</v>
      </c>
      <c r="C17021" s="2" t="s">
        <v>19993</v>
      </c>
      <c r="D17021" s="1" t="s">
        <v>19</v>
      </c>
      <c r="E17021" s="3" t="str">
        <f>HYPERLINK("https://fyndiq.se/produkt/6ae5aff483564a84/", "2-Pack Apple Watch 40mm – Härdat glas 9H – Super kvalitet 3D")</f>
        <v>2-Pack Apple Watch 40mm – Härdat glas 9H – Super kvalitet 3D</v>
      </c>
      <c r="F17021" s="1" t="s">
        <v>1418</v>
      </c>
      <c r="G17021" s="1" t="s">
        <v>1419</v>
      </c>
      <c r="H17021" s="1" t="s">
        <v>1420</v>
      </c>
      <c r="I17021" s="1" t="s">
        <v>16</v>
      </c>
      <c r="J17021" s="1" t="s">
        <v>23</v>
      </c>
      <c r="K17021" s="1" t="s">
        <v>16</v>
      </c>
      <c r="L17021" s="1" t="s">
        <v>16</v>
      </c>
      <c r="M17021" s="1" t="s">
        <v>16</v>
      </c>
      <c r="N17021" s="1" t="s">
        <v>16</v>
      </c>
      <c r="O17021" s="1">
        <v>55.2</v>
      </c>
      <c r="P17021" s="1">
        <v>1.0</v>
      </c>
    </row>
    <row r="17022">
      <c r="A17022" s="1" t="s">
        <v>29</v>
      </c>
      <c r="B17022" s="1" t="s">
        <v>20030</v>
      </c>
      <c r="C17022" s="2" t="s">
        <v>19993</v>
      </c>
      <c r="D17022" s="1" t="s">
        <v>19</v>
      </c>
      <c r="E17022" s="3" t="str">
        <f>HYPERLINK("https://fyndiq.se/produkt/405d6f09daec4d0e/", "2-Pack Samsung Galaxy A80 - Härdat glas 9H - Super kvalitet")</f>
        <v>2-Pack Samsung Galaxy A80 - Härdat glas 9H - Super kvalitet</v>
      </c>
      <c r="F17022" s="1" t="s">
        <v>2441</v>
      </c>
      <c r="G17022" s="1" t="s">
        <v>2442</v>
      </c>
      <c r="H17022" s="1" t="s">
        <v>2443</v>
      </c>
      <c r="I17022" s="1" t="s">
        <v>16</v>
      </c>
      <c r="J17022" s="1" t="s">
        <v>23</v>
      </c>
      <c r="K17022" s="1" t="s">
        <v>16</v>
      </c>
      <c r="L17022" s="1" t="s">
        <v>16</v>
      </c>
      <c r="M17022" s="1" t="s">
        <v>16</v>
      </c>
      <c r="N17022" s="1" t="s">
        <v>16</v>
      </c>
      <c r="O17022" s="1">
        <v>63.2</v>
      </c>
      <c r="P17022" s="1">
        <v>1.0</v>
      </c>
    </row>
    <row r="17023">
      <c r="A17023" s="1" t="s">
        <v>29</v>
      </c>
      <c r="B17023" s="1" t="s">
        <v>20031</v>
      </c>
      <c r="C17023" s="2" t="s">
        <v>19993</v>
      </c>
      <c r="D17023" s="1" t="s">
        <v>19</v>
      </c>
      <c r="E17023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7023" s="1" t="s">
        <v>4343</v>
      </c>
      <c r="G17023" s="1" t="s">
        <v>4344</v>
      </c>
      <c r="H17023" s="1" t="s">
        <v>4345</v>
      </c>
      <c r="I17023" s="1" t="s">
        <v>16</v>
      </c>
      <c r="J17023" s="1" t="s">
        <v>23</v>
      </c>
      <c r="K17023" s="1" t="s">
        <v>16</v>
      </c>
      <c r="L17023" s="1" t="s">
        <v>16</v>
      </c>
      <c r="M17023" s="1" t="s">
        <v>16</v>
      </c>
      <c r="N17023" s="1" t="s">
        <v>16</v>
      </c>
      <c r="O17023" s="1">
        <v>95.2</v>
      </c>
      <c r="P17023" s="1">
        <v>1.0</v>
      </c>
    </row>
    <row r="17024">
      <c r="A17024" s="1" t="s">
        <v>29</v>
      </c>
      <c r="B17024" s="1" t="s">
        <v>20032</v>
      </c>
      <c r="C17024" s="2" t="s">
        <v>19993</v>
      </c>
      <c r="D17024" s="1" t="s">
        <v>19</v>
      </c>
      <c r="E17024" s="3" t="str">
        <f t="shared" ref="E17024:E17025" si="921">HYPERLINK("https://fyndiq.se/produkt/abcb18d2b1094266/", "2 Pack Samsung S21 5G - Härdat Glas 9H - Super Kvalitet 3D")</f>
        <v>2 Pack Samsung S21 5G - Härdat Glas 9H - Super Kvalitet 3D</v>
      </c>
      <c r="F17024" s="1" t="s">
        <v>2719</v>
      </c>
      <c r="G17024" s="1" t="s">
        <v>2720</v>
      </c>
      <c r="H17024" s="1" t="s">
        <v>2721</v>
      </c>
      <c r="I17024" s="1" t="s">
        <v>16</v>
      </c>
      <c r="J17024" s="1" t="s">
        <v>23</v>
      </c>
      <c r="K17024" s="1" t="s">
        <v>16</v>
      </c>
      <c r="L17024" s="1" t="s">
        <v>16</v>
      </c>
      <c r="M17024" s="1" t="s">
        <v>16</v>
      </c>
      <c r="N17024" s="1" t="s">
        <v>16</v>
      </c>
      <c r="O17024" s="1">
        <v>63.2</v>
      </c>
      <c r="P17024" s="1">
        <v>1.0</v>
      </c>
    </row>
    <row r="17025">
      <c r="A17025" s="1" t="s">
        <v>29</v>
      </c>
      <c r="B17025" s="1" t="s">
        <v>20033</v>
      </c>
      <c r="C17025" s="2" t="s">
        <v>19993</v>
      </c>
      <c r="D17025" s="1" t="s">
        <v>19</v>
      </c>
      <c r="E17025" s="3" t="str">
        <f t="shared" si="921"/>
        <v>2 Pack Samsung S21 5G - Härdat Glas 9H - Super Kvalitet 3D</v>
      </c>
      <c r="F17025" s="1" t="s">
        <v>2719</v>
      </c>
      <c r="G17025" s="1" t="s">
        <v>2720</v>
      </c>
      <c r="H17025" s="1" t="s">
        <v>2721</v>
      </c>
      <c r="I17025" s="1" t="s">
        <v>16</v>
      </c>
      <c r="J17025" s="1" t="s">
        <v>23</v>
      </c>
      <c r="K17025" s="1" t="s">
        <v>16</v>
      </c>
      <c r="L17025" s="1" t="s">
        <v>16</v>
      </c>
      <c r="M17025" s="1" t="s">
        <v>16</v>
      </c>
      <c r="N17025" s="1" t="s">
        <v>16</v>
      </c>
      <c r="O17025" s="1">
        <v>63.2</v>
      </c>
      <c r="P17025" s="1">
        <v>1.0</v>
      </c>
    </row>
    <row r="17026">
      <c r="A17026" s="1" t="s">
        <v>29</v>
      </c>
      <c r="B17026" s="1" t="s">
        <v>20034</v>
      </c>
      <c r="C17026" s="2" t="s">
        <v>19993</v>
      </c>
      <c r="D17026" s="1" t="s">
        <v>19</v>
      </c>
      <c r="E17026" s="3" t="str">
        <f>HYPERLINK("https://fyndiq.se/produkt/2b4b1f7438974a4c/", "2-Pack OnePlus 11 5G- Härdat glas 9H - Super kvalitet 3D Skärmskydd")</f>
        <v>2-Pack OnePlus 11 5G- Härdat glas 9H - Super kvalitet 3D Skärmskydd</v>
      </c>
      <c r="F17026" s="1" t="s">
        <v>3388</v>
      </c>
      <c r="G17026" s="1" t="s">
        <v>3389</v>
      </c>
      <c r="H17026" s="1" t="s">
        <v>3390</v>
      </c>
      <c r="I17026" s="1" t="s">
        <v>16</v>
      </c>
      <c r="J17026" s="1" t="s">
        <v>23</v>
      </c>
      <c r="K17026" s="1" t="s">
        <v>16</v>
      </c>
      <c r="L17026" s="1" t="s">
        <v>16</v>
      </c>
      <c r="M17026" s="1" t="s">
        <v>16</v>
      </c>
      <c r="N17026" s="1" t="s">
        <v>16</v>
      </c>
      <c r="O17026" s="1">
        <v>79.2</v>
      </c>
      <c r="P17026" s="1">
        <v>1.0</v>
      </c>
    </row>
    <row r="17027">
      <c r="A17027" s="1" t="s">
        <v>29</v>
      </c>
      <c r="B17027" s="1" t="s">
        <v>20035</v>
      </c>
      <c r="C17027" s="2" t="s">
        <v>19993</v>
      </c>
      <c r="D17027" s="1" t="s">
        <v>19</v>
      </c>
      <c r="E17027" s="3" t="str">
        <f t="shared" ref="E17027:E17029" si="922">HYPERLINK("https://fyndiq.se/produkt/141fc3de9f6c485d/", "2-Pack SAMSUNG S24 ULTRA 5G Skärmskydd - Härdat Glas 9H - Super kvalitet 3D")</f>
        <v>2-Pack SAMSUNG S24 ULTRA 5G Skärmskydd - Härdat Glas 9H - Super kvalitet 3D</v>
      </c>
      <c r="F17027" s="1" t="s">
        <v>614</v>
      </c>
      <c r="G17027" s="1" t="s">
        <v>615</v>
      </c>
      <c r="H17027" s="1" t="s">
        <v>616</v>
      </c>
      <c r="I17027" s="1" t="s">
        <v>16</v>
      </c>
      <c r="J17027" s="1" t="s">
        <v>23</v>
      </c>
      <c r="K17027" s="1" t="s">
        <v>16</v>
      </c>
      <c r="L17027" s="1" t="s">
        <v>16</v>
      </c>
      <c r="M17027" s="1" t="s">
        <v>16</v>
      </c>
      <c r="N17027" s="1" t="s">
        <v>16</v>
      </c>
      <c r="O17027" s="1">
        <v>79.2</v>
      </c>
      <c r="P17027" s="1">
        <v>1.0</v>
      </c>
    </row>
    <row r="17028">
      <c r="A17028" s="1" t="s">
        <v>29</v>
      </c>
      <c r="B17028" s="1" t="s">
        <v>20036</v>
      </c>
      <c r="C17028" s="2" t="s">
        <v>19993</v>
      </c>
      <c r="D17028" s="1" t="s">
        <v>19</v>
      </c>
      <c r="E17028" s="3" t="str">
        <f t="shared" si="922"/>
        <v>2-Pack SAMSUNG S24 ULTRA 5G Skärmskydd - Härdat Glas 9H - Super kvalitet 3D</v>
      </c>
      <c r="F17028" s="1" t="s">
        <v>614</v>
      </c>
      <c r="G17028" s="1" t="s">
        <v>615</v>
      </c>
      <c r="H17028" s="1" t="s">
        <v>616</v>
      </c>
      <c r="I17028" s="1" t="s">
        <v>16</v>
      </c>
      <c r="J17028" s="1" t="s">
        <v>23</v>
      </c>
      <c r="K17028" s="1" t="s">
        <v>16</v>
      </c>
      <c r="L17028" s="1" t="s">
        <v>16</v>
      </c>
      <c r="M17028" s="1" t="s">
        <v>16</v>
      </c>
      <c r="N17028" s="1" t="s">
        <v>16</v>
      </c>
      <c r="O17028" s="1">
        <v>79.2</v>
      </c>
      <c r="P17028" s="1">
        <v>1.0</v>
      </c>
    </row>
    <row r="17029">
      <c r="A17029" s="1" t="s">
        <v>29</v>
      </c>
      <c r="B17029" s="1" t="s">
        <v>20037</v>
      </c>
      <c r="C17029" s="2" t="s">
        <v>19993</v>
      </c>
      <c r="D17029" s="1" t="s">
        <v>19</v>
      </c>
      <c r="E17029" s="3" t="str">
        <f t="shared" si="922"/>
        <v>2-Pack SAMSUNG S24 ULTRA 5G Skärmskydd - Härdat Glas 9H - Super kvalitet 3D</v>
      </c>
      <c r="F17029" s="1" t="s">
        <v>614</v>
      </c>
      <c r="G17029" s="1" t="s">
        <v>615</v>
      </c>
      <c r="H17029" s="1" t="s">
        <v>616</v>
      </c>
      <c r="I17029" s="1" t="s">
        <v>16</v>
      </c>
      <c r="J17029" s="1" t="s">
        <v>23</v>
      </c>
      <c r="K17029" s="1" t="s">
        <v>16</v>
      </c>
      <c r="L17029" s="1" t="s">
        <v>16</v>
      </c>
      <c r="M17029" s="1" t="s">
        <v>16</v>
      </c>
      <c r="N17029" s="1" t="s">
        <v>16</v>
      </c>
      <c r="O17029" s="1">
        <v>79.2</v>
      </c>
      <c r="P17029" s="1">
        <v>1.0</v>
      </c>
    </row>
    <row r="17030">
      <c r="A17030" s="1" t="s">
        <v>29</v>
      </c>
      <c r="B17030" s="1" t="s">
        <v>20038</v>
      </c>
      <c r="C17030" s="2" t="s">
        <v>19993</v>
      </c>
      <c r="D17030" s="1" t="s">
        <v>19</v>
      </c>
      <c r="E17030" s="3" t="str">
        <f>HYPERLINK("https://fyndiq.se/produkt/7b4cb5f9439947b9/", "2-Pack iPhone SE 2020 Svart - Härdat Glas 9H - Super Kvalitet 3D")</f>
        <v>2-Pack iPhone SE 2020 Svart - Härdat Glas 9H - Super Kvalitet 3D</v>
      </c>
      <c r="F17030" s="1" t="s">
        <v>175</v>
      </c>
      <c r="G17030" s="1" t="s">
        <v>176</v>
      </c>
      <c r="H17030" s="1" t="s">
        <v>177</v>
      </c>
      <c r="I17030" s="1" t="s">
        <v>16</v>
      </c>
      <c r="J17030" s="1" t="s">
        <v>23</v>
      </c>
      <c r="K17030" s="1" t="s">
        <v>16</v>
      </c>
      <c r="L17030" s="1" t="s">
        <v>16</v>
      </c>
      <c r="M17030" s="1" t="s">
        <v>16</v>
      </c>
      <c r="N17030" s="1" t="s">
        <v>16</v>
      </c>
      <c r="O17030" s="1">
        <v>47.2</v>
      </c>
      <c r="P17030" s="1">
        <v>1.0</v>
      </c>
    </row>
    <row r="17031">
      <c r="A17031" s="1" t="s">
        <v>29</v>
      </c>
      <c r="B17031" s="1" t="s">
        <v>20039</v>
      </c>
      <c r="C17031" s="2" t="s">
        <v>19993</v>
      </c>
      <c r="D17031" s="1" t="s">
        <v>19</v>
      </c>
      <c r="E17031" s="3" t="str">
        <f>HYPERLINK("https://fyndiq.se/produkt/981477e3228a49e0/", "2 Pack Samsung Galaxy Note 9 - Härdat glas 9H –Super kvalitet 3D")</f>
        <v>2 Pack Samsung Galaxy Note 9 - Härdat glas 9H –Super kvalitet 3D</v>
      </c>
      <c r="F17031" s="1" t="s">
        <v>4143</v>
      </c>
      <c r="G17031" s="1" t="s">
        <v>4144</v>
      </c>
      <c r="H17031" s="1" t="s">
        <v>4145</v>
      </c>
      <c r="I17031" s="1" t="s">
        <v>16</v>
      </c>
      <c r="J17031" s="1" t="s">
        <v>23</v>
      </c>
      <c r="K17031" s="1" t="s">
        <v>16</v>
      </c>
      <c r="L17031" s="1" t="s">
        <v>16</v>
      </c>
      <c r="M17031" s="1" t="s">
        <v>16</v>
      </c>
      <c r="N17031" s="1" t="s">
        <v>16</v>
      </c>
      <c r="O17031" s="1">
        <v>63.2</v>
      </c>
      <c r="P17031" s="1">
        <v>1.0</v>
      </c>
    </row>
    <row r="17032">
      <c r="A17032" s="1" t="s">
        <v>29</v>
      </c>
      <c r="B17032" s="1" t="s">
        <v>20040</v>
      </c>
      <c r="C17032" s="2" t="s">
        <v>19993</v>
      </c>
      <c r="D17032" s="1" t="s">
        <v>19</v>
      </c>
      <c r="E17032" s="3" t="str">
        <f>HYPERLINK("https://fyndiq.se/produkt/311d90a74d234421/", "2 Pack Xiaomi 12 - Härdat glas 9H-Super kvalitet 3D Skärmskydd")</f>
        <v>2 Pack Xiaomi 12 - Härdat glas 9H-Super kvalitet 3D Skärmskydd</v>
      </c>
      <c r="F17032" s="1" t="s">
        <v>582</v>
      </c>
      <c r="G17032" s="1" t="s">
        <v>583</v>
      </c>
      <c r="H17032" s="1" t="s">
        <v>584</v>
      </c>
      <c r="I17032" s="1" t="s">
        <v>16</v>
      </c>
      <c r="J17032" s="1" t="s">
        <v>23</v>
      </c>
      <c r="K17032" s="1" t="s">
        <v>16</v>
      </c>
      <c r="L17032" s="1" t="s">
        <v>16</v>
      </c>
      <c r="M17032" s="1" t="s">
        <v>16</v>
      </c>
      <c r="N17032" s="1" t="s">
        <v>16</v>
      </c>
      <c r="O17032" s="1">
        <v>63.2</v>
      </c>
      <c r="P17032" s="1">
        <v>1.0</v>
      </c>
    </row>
    <row r="17033">
      <c r="A17033" s="1" t="s">
        <v>29</v>
      </c>
      <c r="B17033" s="1" t="s">
        <v>20041</v>
      </c>
      <c r="C17033" s="2" t="s">
        <v>19993</v>
      </c>
      <c r="D17033" s="1" t="s">
        <v>19</v>
      </c>
      <c r="E17033" s="3" t="str">
        <f>HYPERLINK("https://fyndiq.se/produkt/6260fb6b96c349fe/", "Samsung S9 plus 3D rundat härdat glasfodral")</f>
        <v>Samsung S9 plus 3D rundat härdat glasfodral</v>
      </c>
      <c r="F17033" s="1" t="s">
        <v>1105</v>
      </c>
      <c r="G17033" s="1" t="s">
        <v>1106</v>
      </c>
      <c r="H17033" s="1" t="s">
        <v>1107</v>
      </c>
      <c r="I17033" s="1" t="s">
        <v>16</v>
      </c>
      <c r="J17033" s="1" t="s">
        <v>23</v>
      </c>
      <c r="K17033" s="1" t="s">
        <v>16</v>
      </c>
      <c r="L17033" s="1" t="s">
        <v>16</v>
      </c>
      <c r="M17033" s="1" t="s">
        <v>16</v>
      </c>
      <c r="N17033" s="1" t="s">
        <v>16</v>
      </c>
      <c r="O17033" s="1">
        <v>55.2</v>
      </c>
      <c r="P17033" s="1">
        <v>1.0</v>
      </c>
    </row>
    <row r="17034">
      <c r="A17034" s="1" t="s">
        <v>29</v>
      </c>
      <c r="B17034" s="1" t="s">
        <v>20042</v>
      </c>
      <c r="C17034" s="2" t="s">
        <v>19993</v>
      </c>
      <c r="D17034" s="1" t="s">
        <v>19</v>
      </c>
      <c r="E1703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034" s="1" t="s">
        <v>47</v>
      </c>
      <c r="G17034" s="2" t="s">
        <v>48</v>
      </c>
      <c r="H17034" s="1" t="s">
        <v>49</v>
      </c>
      <c r="I17034" s="1" t="s">
        <v>16</v>
      </c>
      <c r="J17034" s="1" t="s">
        <v>23</v>
      </c>
      <c r="K17034" s="1" t="s">
        <v>16</v>
      </c>
      <c r="L17034" s="1" t="s">
        <v>16</v>
      </c>
      <c r="M17034" s="1" t="s">
        <v>16</v>
      </c>
      <c r="N17034" s="1" t="s">
        <v>16</v>
      </c>
      <c r="O17034" s="1">
        <v>183.2</v>
      </c>
      <c r="P17034" s="1">
        <v>1.0</v>
      </c>
    </row>
    <row r="17035">
      <c r="A17035" s="1" t="s">
        <v>29</v>
      </c>
      <c r="B17035" s="1" t="s">
        <v>20043</v>
      </c>
      <c r="C17035" s="2" t="s">
        <v>19993</v>
      </c>
      <c r="D17035" s="1" t="s">
        <v>19</v>
      </c>
      <c r="E17035" s="3" t="str">
        <f>HYPERLINK("https://fyndiq.se/produkt/abcb18d2b1094266/", "2 Pack Samsung S21 5G - Härdat Glas 9H - Super Kvalitet 3D")</f>
        <v>2 Pack Samsung S21 5G - Härdat Glas 9H - Super Kvalitet 3D</v>
      </c>
      <c r="F17035" s="1" t="s">
        <v>2719</v>
      </c>
      <c r="G17035" s="1" t="s">
        <v>2720</v>
      </c>
      <c r="H17035" s="1" t="s">
        <v>2721</v>
      </c>
      <c r="I17035" s="1" t="s">
        <v>16</v>
      </c>
      <c r="J17035" s="1" t="s">
        <v>23</v>
      </c>
      <c r="K17035" s="1" t="s">
        <v>16</v>
      </c>
      <c r="L17035" s="1" t="s">
        <v>16</v>
      </c>
      <c r="M17035" s="1" t="s">
        <v>16</v>
      </c>
      <c r="N17035" s="1" t="s">
        <v>16</v>
      </c>
      <c r="O17035" s="1">
        <v>63.2</v>
      </c>
      <c r="P17035" s="1">
        <v>1.0</v>
      </c>
    </row>
    <row r="17036">
      <c r="A17036" s="1" t="s">
        <v>29</v>
      </c>
      <c r="B17036" s="1" t="s">
        <v>20044</v>
      </c>
      <c r="C17036" s="2" t="s">
        <v>19993</v>
      </c>
      <c r="D17036" s="1" t="s">
        <v>19</v>
      </c>
      <c r="E17036" s="3" t="str">
        <f>HYPERLINK("https://fyndiq.se/produkt/5b4b31bc77624163/", "2 Pack Samsung Note 20 Ultra 5G - Härdat glas 9H-Super kvalitet")</f>
        <v>2 Pack Samsung Note 20 Ultra 5G - Härdat glas 9H-Super kvalitet</v>
      </c>
      <c r="F17036" s="1" t="s">
        <v>1874</v>
      </c>
      <c r="G17036" s="1" t="s">
        <v>1875</v>
      </c>
      <c r="H17036" s="1" t="s">
        <v>1876</v>
      </c>
      <c r="I17036" s="1" t="s">
        <v>16</v>
      </c>
      <c r="J17036" s="1" t="s">
        <v>23</v>
      </c>
      <c r="K17036" s="1" t="s">
        <v>16</v>
      </c>
      <c r="L17036" s="1" t="s">
        <v>16</v>
      </c>
      <c r="M17036" s="1" t="s">
        <v>16</v>
      </c>
      <c r="N17036" s="1" t="s">
        <v>16</v>
      </c>
      <c r="O17036" s="1">
        <v>63.2</v>
      </c>
      <c r="P17036" s="1">
        <v>1.0</v>
      </c>
    </row>
    <row r="17037">
      <c r="A17037" s="1" t="s">
        <v>29</v>
      </c>
      <c r="B17037" s="1" t="s">
        <v>20045</v>
      </c>
      <c r="C17037" s="2" t="s">
        <v>19993</v>
      </c>
      <c r="D17037" s="1" t="s">
        <v>19</v>
      </c>
      <c r="E17037" s="3" t="str">
        <f>HYPERLINK("https://fyndiq.se/produkt/c9814fbd6a5742ae/", "2-Pack SAMSUNG S24 ULTRA 5G Skärmskydd - Härdat Glas 9H - Super kvalitet 3D")</f>
        <v>2-Pack SAMSUNG S24 ULTRA 5G Skärmskydd - Härdat Glas 9H - Super kvalitet 3D</v>
      </c>
      <c r="F17037" s="1" t="s">
        <v>3089</v>
      </c>
      <c r="G17037" s="1" t="s">
        <v>3090</v>
      </c>
      <c r="H17037" s="1" t="s">
        <v>3091</v>
      </c>
      <c r="I17037" s="1" t="s">
        <v>16</v>
      </c>
      <c r="J17037" s="1" t="s">
        <v>23</v>
      </c>
      <c r="K17037" s="1" t="s">
        <v>16</v>
      </c>
      <c r="L17037" s="1" t="s">
        <v>16</v>
      </c>
      <c r="M17037" s="1" t="s">
        <v>16</v>
      </c>
      <c r="N17037" s="1" t="s">
        <v>16</v>
      </c>
      <c r="O17037" s="1">
        <v>79.2</v>
      </c>
      <c r="P17037" s="1">
        <v>1.0</v>
      </c>
    </row>
    <row r="17038">
      <c r="A17038" s="1" t="s">
        <v>29</v>
      </c>
      <c r="B17038" s="1" t="s">
        <v>20046</v>
      </c>
      <c r="C17038" s="2" t="s">
        <v>19993</v>
      </c>
      <c r="D17038" s="1" t="s">
        <v>19</v>
      </c>
      <c r="E17038" s="3" t="str">
        <f>HYPERLINK("https://fyndiq.se/produkt/13429430b0324fde/", "2-Pack Samsung Galaxy A23 5G - Härdat Glas 9H - Super Kvalitet 3D")</f>
        <v>2-Pack Samsung Galaxy A23 5G - Härdat Glas 9H - Super Kvalitet 3D</v>
      </c>
      <c r="F17038" s="1" t="s">
        <v>1761</v>
      </c>
      <c r="G17038" s="1" t="s">
        <v>1762</v>
      </c>
      <c r="H17038" s="1" t="s">
        <v>1763</v>
      </c>
      <c r="I17038" s="1" t="s">
        <v>16</v>
      </c>
      <c r="J17038" s="1" t="s">
        <v>23</v>
      </c>
      <c r="K17038" s="1" t="s">
        <v>16</v>
      </c>
      <c r="L17038" s="1" t="s">
        <v>16</v>
      </c>
      <c r="M17038" s="1" t="s">
        <v>16</v>
      </c>
      <c r="N17038" s="1" t="s">
        <v>16</v>
      </c>
      <c r="O17038" s="1">
        <v>63.2</v>
      </c>
      <c r="P17038" s="1">
        <v>1.0</v>
      </c>
    </row>
    <row r="17039">
      <c r="A17039" s="1" t="s">
        <v>29</v>
      </c>
      <c r="B17039" s="1" t="s">
        <v>20047</v>
      </c>
      <c r="C17039" s="2" t="s">
        <v>19993</v>
      </c>
      <c r="D17039" s="1" t="s">
        <v>19</v>
      </c>
      <c r="E17039" s="3" t="str">
        <f>HYPERLINK("https://fyndiq.se/produkt/3793e0f6281f49f6/", "2-Pack Iphone 11 / XR - 9H Härdat Glass - Top Kvalitet")</f>
        <v>2-Pack Iphone 11 / XR - 9H Härdat Glass - Top Kvalitet</v>
      </c>
      <c r="F17039" s="1" t="s">
        <v>371</v>
      </c>
      <c r="G17039" s="1" t="s">
        <v>372</v>
      </c>
      <c r="H17039" s="1" t="s">
        <v>373</v>
      </c>
      <c r="I17039" s="1" t="s">
        <v>16</v>
      </c>
      <c r="J17039" s="1" t="s">
        <v>23</v>
      </c>
      <c r="K17039" s="1" t="s">
        <v>16</v>
      </c>
      <c r="L17039" s="1" t="s">
        <v>16</v>
      </c>
      <c r="M17039" s="1" t="s">
        <v>16</v>
      </c>
      <c r="N17039" s="1" t="s">
        <v>16</v>
      </c>
      <c r="O17039" s="1">
        <v>47.2</v>
      </c>
      <c r="P17039" s="1">
        <v>1.0</v>
      </c>
    </row>
    <row r="17040">
      <c r="A17040" s="1" t="s">
        <v>29</v>
      </c>
      <c r="B17040" s="1" t="s">
        <v>20048</v>
      </c>
      <c r="C17040" s="2" t="s">
        <v>19993</v>
      </c>
      <c r="D17040" s="1" t="s">
        <v>19</v>
      </c>
      <c r="E17040" s="3" t="str">
        <f>HYPERLINK("https://fyndiq.se/produkt/6ae5aff483564a84/", "2-Pack Apple Watch 40mm – Härdat glas 9H – Super kvalitet 3D")</f>
        <v>2-Pack Apple Watch 40mm – Härdat glas 9H – Super kvalitet 3D</v>
      </c>
      <c r="F17040" s="1" t="s">
        <v>1418</v>
      </c>
      <c r="G17040" s="1" t="s">
        <v>1419</v>
      </c>
      <c r="H17040" s="1" t="s">
        <v>1420</v>
      </c>
      <c r="I17040" s="1" t="s">
        <v>16</v>
      </c>
      <c r="J17040" s="1" t="s">
        <v>23</v>
      </c>
      <c r="K17040" s="1" t="s">
        <v>16</v>
      </c>
      <c r="L17040" s="1" t="s">
        <v>16</v>
      </c>
      <c r="M17040" s="1" t="s">
        <v>16</v>
      </c>
      <c r="N17040" s="1" t="s">
        <v>16</v>
      </c>
      <c r="O17040" s="1">
        <v>55.2</v>
      </c>
      <c r="P17040" s="1">
        <v>1.0</v>
      </c>
    </row>
    <row r="17041">
      <c r="A17041" s="1" t="s">
        <v>29</v>
      </c>
      <c r="B17041" s="1" t="s">
        <v>20049</v>
      </c>
      <c r="C17041" s="2" t="s">
        <v>19993</v>
      </c>
      <c r="D17041" s="1" t="s">
        <v>19</v>
      </c>
      <c r="E17041" s="3" t="str">
        <f>HYPERLINK("https://fyndiq.se/produkt/f29c4bc6174d415b/", "2 Pack Samsung Galaxy S8 - Härdat glas 9H - Super kvalitet 3D")</f>
        <v>2 Pack Samsung Galaxy S8 - Härdat glas 9H - Super kvalitet 3D</v>
      </c>
      <c r="F17041" s="1" t="s">
        <v>1789</v>
      </c>
      <c r="G17041" s="1" t="s">
        <v>1790</v>
      </c>
      <c r="H17041" s="1" t="s">
        <v>1791</v>
      </c>
      <c r="I17041" s="1" t="s">
        <v>16</v>
      </c>
      <c r="J17041" s="1" t="s">
        <v>23</v>
      </c>
      <c r="K17041" s="1" t="s">
        <v>16</v>
      </c>
      <c r="L17041" s="1" t="s">
        <v>16</v>
      </c>
      <c r="M17041" s="1" t="s">
        <v>16</v>
      </c>
      <c r="N17041" s="1" t="s">
        <v>16</v>
      </c>
      <c r="O17041" s="1">
        <v>63.2</v>
      </c>
      <c r="P17041" s="1">
        <v>1.0</v>
      </c>
    </row>
    <row r="17042">
      <c r="A17042" s="1" t="s">
        <v>29</v>
      </c>
      <c r="B17042" s="1" t="s">
        <v>20050</v>
      </c>
      <c r="C17042" s="2" t="s">
        <v>19993</v>
      </c>
      <c r="D17042" s="1" t="s">
        <v>19</v>
      </c>
      <c r="E17042" s="3" t="str">
        <f>HYPERLINK("https://fyndiq.se/produkt/dc3f7e1561054c72/", "2-Pack Apple iPad AIR 5 (2022 10.9 Inch) - Härdat Glas 9H - Super Kvalitet Skärmskydd")</f>
        <v>2-Pack Apple iPad AIR 5 (2022 10.9 Inch) - Härdat Glas 9H - Super Kvalitet Skärmskydd</v>
      </c>
      <c r="F17042" s="1" t="s">
        <v>19503</v>
      </c>
      <c r="G17042" s="1" t="s">
        <v>19504</v>
      </c>
      <c r="H17042" s="1" t="s">
        <v>19505</v>
      </c>
      <c r="I17042" s="1" t="s">
        <v>1230</v>
      </c>
      <c r="J17042" s="1" t="s">
        <v>9</v>
      </c>
      <c r="K17042" s="2" t="s">
        <v>17861</v>
      </c>
      <c r="L17042" s="1" t="s">
        <v>2602</v>
      </c>
      <c r="M17042" s="1" t="s">
        <v>16</v>
      </c>
      <c r="N17042" s="1" t="s">
        <v>16</v>
      </c>
      <c r="O17042" s="1">
        <v>135.2</v>
      </c>
      <c r="P17042" s="1">
        <v>1.0</v>
      </c>
    </row>
    <row r="17043">
      <c r="A17043" s="1" t="s">
        <v>29</v>
      </c>
      <c r="B17043" s="1" t="s">
        <v>20051</v>
      </c>
      <c r="C17043" s="2" t="s">
        <v>19993</v>
      </c>
      <c r="D17043" s="1" t="s">
        <v>19</v>
      </c>
      <c r="E17043" s="3" t="str">
        <f t="shared" ref="E17043:E17044" si="923"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043" s="1" t="s">
        <v>599</v>
      </c>
      <c r="G17043" s="1" t="s">
        <v>600</v>
      </c>
      <c r="H17043" s="1" t="s">
        <v>601</v>
      </c>
      <c r="I17043" s="1" t="s">
        <v>16</v>
      </c>
      <c r="J17043" s="1" t="s">
        <v>23</v>
      </c>
      <c r="K17043" s="1" t="s">
        <v>16</v>
      </c>
      <c r="L17043" s="1" t="s">
        <v>16</v>
      </c>
      <c r="M17043" s="1" t="s">
        <v>16</v>
      </c>
      <c r="N17043" s="1" t="s">
        <v>16</v>
      </c>
      <c r="O17043" s="1">
        <v>71.2</v>
      </c>
      <c r="P17043" s="1">
        <v>1.0</v>
      </c>
    </row>
    <row r="17044">
      <c r="A17044" s="1" t="s">
        <v>29</v>
      </c>
      <c r="B17044" s="1" t="s">
        <v>20052</v>
      </c>
      <c r="C17044" s="2" t="s">
        <v>19993</v>
      </c>
      <c r="D17044" s="1" t="s">
        <v>19</v>
      </c>
      <c r="E17044" s="3" t="str">
        <f t="shared" si="923"/>
        <v>2-Pack Samsung S21 (5G) Skärmskydd &amp; 1-Pack linsskydd - Härdat Glas 9H - Super kvalitet 3D</v>
      </c>
      <c r="F17044" s="1" t="s">
        <v>599</v>
      </c>
      <c r="G17044" s="1" t="s">
        <v>600</v>
      </c>
      <c r="H17044" s="1" t="s">
        <v>601</v>
      </c>
      <c r="I17044" s="1" t="s">
        <v>16</v>
      </c>
      <c r="J17044" s="1" t="s">
        <v>23</v>
      </c>
      <c r="K17044" s="1" t="s">
        <v>16</v>
      </c>
      <c r="L17044" s="1" t="s">
        <v>16</v>
      </c>
      <c r="M17044" s="1" t="s">
        <v>16</v>
      </c>
      <c r="N17044" s="1" t="s">
        <v>16</v>
      </c>
      <c r="O17044" s="1">
        <v>71.2</v>
      </c>
      <c r="P17044" s="1">
        <v>1.0</v>
      </c>
    </row>
    <row r="17045">
      <c r="A17045" s="1" t="s">
        <v>29</v>
      </c>
      <c r="B17045" s="1" t="s">
        <v>20053</v>
      </c>
      <c r="C17045" s="2" t="s">
        <v>19993</v>
      </c>
      <c r="D17045" s="1" t="s">
        <v>19</v>
      </c>
      <c r="E17045" s="3" t="str">
        <f>HYPERLINK("https://fyndiq.se/produkt/c90b30d5114944e3/", "2 Pack - Samsung S21 PLUS - 9H Härdat Glass - 3D Super Kvalitet")</f>
        <v>2 Pack - Samsung S21 PLUS - 9H Härdat Glass - 3D Super Kvalitet</v>
      </c>
      <c r="F17045" s="1" t="s">
        <v>4670</v>
      </c>
      <c r="G17045" s="1" t="s">
        <v>4671</v>
      </c>
      <c r="H17045" s="1" t="s">
        <v>4672</v>
      </c>
      <c r="I17045" s="1" t="s">
        <v>16</v>
      </c>
      <c r="J17045" s="1" t="s">
        <v>23</v>
      </c>
      <c r="K17045" s="1" t="s">
        <v>16</v>
      </c>
      <c r="L17045" s="1" t="s">
        <v>16</v>
      </c>
      <c r="M17045" s="1" t="s">
        <v>16</v>
      </c>
      <c r="N17045" s="1" t="s">
        <v>16</v>
      </c>
      <c r="O17045" s="1">
        <v>63.2</v>
      </c>
      <c r="P17045" s="1">
        <v>1.0</v>
      </c>
    </row>
    <row r="17046">
      <c r="A17046" s="1" t="s">
        <v>29</v>
      </c>
      <c r="B17046" s="1" t="s">
        <v>20054</v>
      </c>
      <c r="C17046" s="2" t="s">
        <v>19993</v>
      </c>
      <c r="D17046" s="1" t="s">
        <v>19</v>
      </c>
      <c r="E17046" s="3" t="str">
        <f>HYPERLINK("https://fyndiq.se/produkt/71c054dfb7cb4551/", "2 Pack iPhone 8 Plus Vit - Härdat Glas 9H - Super Kvalitet 3D")</f>
        <v>2 Pack iPhone 8 Plus Vit - Härdat Glas 9H - Super Kvalitet 3D</v>
      </c>
      <c r="F17046" s="1" t="s">
        <v>1369</v>
      </c>
      <c r="G17046" s="1" t="s">
        <v>1370</v>
      </c>
      <c r="H17046" s="1" t="s">
        <v>1371</v>
      </c>
      <c r="I17046" s="1" t="s">
        <v>16</v>
      </c>
      <c r="J17046" s="1" t="s">
        <v>23</v>
      </c>
      <c r="K17046" s="1" t="s">
        <v>16</v>
      </c>
      <c r="L17046" s="1" t="s">
        <v>16</v>
      </c>
      <c r="M17046" s="1" t="s">
        <v>16</v>
      </c>
      <c r="N17046" s="1" t="s">
        <v>16</v>
      </c>
      <c r="O17046" s="1">
        <v>47.2</v>
      </c>
      <c r="P17046" s="1">
        <v>3.0</v>
      </c>
    </row>
    <row r="17047">
      <c r="A17047" s="1" t="s">
        <v>29</v>
      </c>
      <c r="B17047" s="1" t="s">
        <v>20055</v>
      </c>
      <c r="C17047" s="2" t="s">
        <v>19993</v>
      </c>
      <c r="D17047" s="1" t="s">
        <v>19</v>
      </c>
      <c r="E17047" s="3" t="str">
        <f>HYPERLINK("https://fyndiq.se/produkt/aaaa7cf643f84273/", "2 Pack Samsung Xcover 5 - Härdat glas 9H-Super kvalitet 3D")</f>
        <v>2 Pack Samsung Xcover 5 - Härdat glas 9H-Super kvalitet 3D</v>
      </c>
      <c r="F17047" s="1" t="s">
        <v>2089</v>
      </c>
      <c r="G17047" s="1" t="s">
        <v>2090</v>
      </c>
      <c r="H17047" s="1" t="s">
        <v>2091</v>
      </c>
      <c r="I17047" s="1" t="s">
        <v>16</v>
      </c>
      <c r="J17047" s="1" t="s">
        <v>23</v>
      </c>
      <c r="K17047" s="1" t="s">
        <v>16</v>
      </c>
      <c r="L17047" s="1" t="s">
        <v>16</v>
      </c>
      <c r="M17047" s="1" t="s">
        <v>16</v>
      </c>
      <c r="N17047" s="1" t="s">
        <v>16</v>
      </c>
      <c r="O17047" s="1">
        <v>63.2</v>
      </c>
      <c r="P17047" s="1">
        <v>1.0</v>
      </c>
    </row>
    <row r="17048">
      <c r="A17048" s="1" t="s">
        <v>29</v>
      </c>
      <c r="B17048" s="1" t="s">
        <v>20056</v>
      </c>
      <c r="C17048" s="2" t="s">
        <v>19993</v>
      </c>
      <c r="D17048" s="1" t="s">
        <v>19</v>
      </c>
      <c r="E1704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048" s="1" t="s">
        <v>204</v>
      </c>
      <c r="G17048" s="1" t="s">
        <v>205</v>
      </c>
      <c r="H17048" s="1" t="s">
        <v>206</v>
      </c>
      <c r="I17048" s="1" t="s">
        <v>16</v>
      </c>
      <c r="J17048" s="1" t="s">
        <v>23</v>
      </c>
      <c r="K17048" s="1" t="s">
        <v>16</v>
      </c>
      <c r="L17048" s="1" t="s">
        <v>16</v>
      </c>
      <c r="M17048" s="1" t="s">
        <v>16</v>
      </c>
      <c r="N17048" s="1" t="s">
        <v>16</v>
      </c>
      <c r="O17048" s="1">
        <v>71.2</v>
      </c>
      <c r="P17048" s="1">
        <v>1.0</v>
      </c>
    </row>
    <row r="17049">
      <c r="A17049" s="1" t="s">
        <v>29</v>
      </c>
      <c r="B17049" s="1" t="s">
        <v>20057</v>
      </c>
      <c r="C17049" s="2" t="s">
        <v>19993</v>
      </c>
      <c r="D17049" s="1" t="s">
        <v>19</v>
      </c>
      <c r="E17049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7049" s="1" t="s">
        <v>4809</v>
      </c>
      <c r="G17049" s="1" t="s">
        <v>4810</v>
      </c>
      <c r="H17049" s="1" t="s">
        <v>4811</v>
      </c>
      <c r="I17049" s="1" t="s">
        <v>16</v>
      </c>
      <c r="J17049" s="1" t="s">
        <v>23</v>
      </c>
      <c r="K17049" s="1" t="s">
        <v>16</v>
      </c>
      <c r="L17049" s="1" t="s">
        <v>16</v>
      </c>
      <c r="M17049" s="1" t="s">
        <v>16</v>
      </c>
      <c r="N17049" s="1" t="s">
        <v>16</v>
      </c>
      <c r="O17049" s="1">
        <v>63.2</v>
      </c>
      <c r="P17049" s="1">
        <v>1.0</v>
      </c>
    </row>
    <row r="17050">
      <c r="A17050" s="1" t="s">
        <v>29</v>
      </c>
      <c r="B17050" s="1" t="s">
        <v>20058</v>
      </c>
      <c r="C17050" s="2" t="s">
        <v>19993</v>
      </c>
      <c r="D17050" s="1" t="s">
        <v>19</v>
      </c>
      <c r="E17050" s="3" t="str">
        <f>HYPERLINK("https://fyndiq.se/produkt/b5d97e634657486f/", "2-Pack Samsung S23 FE Skärmskydd - Härdat Glas 9H - Super kvalitet 3D")</f>
        <v>2-Pack Samsung S23 FE Skärmskydd - Härdat Glas 9H - Super kvalitet 3D</v>
      </c>
      <c r="F17050" s="1" t="s">
        <v>1000</v>
      </c>
      <c r="G17050" s="1" t="s">
        <v>1001</v>
      </c>
      <c r="H17050" s="1" t="s">
        <v>1002</v>
      </c>
      <c r="I17050" s="1" t="s">
        <v>16</v>
      </c>
      <c r="J17050" s="1" t="s">
        <v>23</v>
      </c>
      <c r="K17050" s="1" t="s">
        <v>16</v>
      </c>
      <c r="L17050" s="1" t="s">
        <v>16</v>
      </c>
      <c r="M17050" s="1" t="s">
        <v>16</v>
      </c>
      <c r="N17050" s="1" t="s">
        <v>16</v>
      </c>
      <c r="O17050" s="1">
        <v>63.2</v>
      </c>
      <c r="P17050" s="1">
        <v>1.0</v>
      </c>
    </row>
    <row r="17051">
      <c r="A17051" s="1" t="s">
        <v>29</v>
      </c>
      <c r="B17051" s="1" t="s">
        <v>20059</v>
      </c>
      <c r="C17051" s="2" t="s">
        <v>19993</v>
      </c>
      <c r="D17051" s="1" t="s">
        <v>19</v>
      </c>
      <c r="E17051" s="3" t="str">
        <f t="shared" ref="E17051:E17052" si="924">HYPERLINK("https://fyndiq.se/produkt/9f3f4d2de3c94916/", "2 Pack Samsung Galaxy S9 - Härdat glas-9H Super kvalitet 3D")</f>
        <v>2 Pack Samsung Galaxy S9 - Härdat glas-9H Super kvalitet 3D</v>
      </c>
      <c r="F17051" s="1" t="s">
        <v>1500</v>
      </c>
      <c r="G17051" s="1" t="s">
        <v>1501</v>
      </c>
      <c r="H17051" s="1" t="s">
        <v>1502</v>
      </c>
      <c r="I17051" s="1" t="s">
        <v>16</v>
      </c>
      <c r="J17051" s="1" t="s">
        <v>23</v>
      </c>
      <c r="K17051" s="1" t="s">
        <v>16</v>
      </c>
      <c r="L17051" s="1" t="s">
        <v>16</v>
      </c>
      <c r="M17051" s="1" t="s">
        <v>16</v>
      </c>
      <c r="N17051" s="1" t="s">
        <v>16</v>
      </c>
      <c r="O17051" s="1">
        <v>63.2</v>
      </c>
      <c r="P17051" s="1">
        <v>1.0</v>
      </c>
    </row>
    <row r="17052">
      <c r="A17052" s="1" t="s">
        <v>29</v>
      </c>
      <c r="B17052" s="1" t="s">
        <v>20060</v>
      </c>
      <c r="C17052" s="2" t="s">
        <v>19993</v>
      </c>
      <c r="D17052" s="1" t="s">
        <v>19</v>
      </c>
      <c r="E17052" s="3" t="str">
        <f t="shared" si="924"/>
        <v>2 Pack Samsung Galaxy S9 - Härdat glas-9H Super kvalitet 3D</v>
      </c>
      <c r="F17052" s="1" t="s">
        <v>1500</v>
      </c>
      <c r="G17052" s="1" t="s">
        <v>1501</v>
      </c>
      <c r="H17052" s="1" t="s">
        <v>1502</v>
      </c>
      <c r="I17052" s="1" t="s">
        <v>16</v>
      </c>
      <c r="J17052" s="1" t="s">
        <v>23</v>
      </c>
      <c r="K17052" s="1" t="s">
        <v>16</v>
      </c>
      <c r="L17052" s="1" t="s">
        <v>16</v>
      </c>
      <c r="M17052" s="1" t="s">
        <v>16</v>
      </c>
      <c r="N17052" s="1" t="s">
        <v>16</v>
      </c>
      <c r="O17052" s="1">
        <v>63.2</v>
      </c>
      <c r="P17052" s="1">
        <v>1.0</v>
      </c>
    </row>
    <row r="17053">
      <c r="A17053" s="1" t="s">
        <v>29</v>
      </c>
      <c r="B17053" s="1" t="s">
        <v>20061</v>
      </c>
      <c r="C17053" s="2" t="s">
        <v>19993</v>
      </c>
      <c r="D17053" s="1" t="s">
        <v>19</v>
      </c>
      <c r="E17053" s="3" t="str">
        <f>HYPERLINK("https://fyndiq.se/produkt/33eb4c077ef145be/", "2-Pack Xiaomi Redmi Note 11 Pro (5G) Skärmskydd &amp; 1-Pack linsskydd - Härdat Glas 9H - Super kvalitet 3D")</f>
        <v>2-Pack Xiaomi Redmi Note 11 Pro (5G) Skärmskydd &amp; 1-Pack linsskydd - Härdat Glas 9H - Super kvalitet 3D</v>
      </c>
      <c r="F17053" s="1" t="s">
        <v>8539</v>
      </c>
      <c r="G17053" s="1" t="s">
        <v>8540</v>
      </c>
      <c r="H17053" s="1" t="s">
        <v>8541</v>
      </c>
      <c r="I17053" s="1" t="s">
        <v>16</v>
      </c>
      <c r="J17053" s="1" t="s">
        <v>23</v>
      </c>
      <c r="K17053" s="1" t="s">
        <v>16</v>
      </c>
      <c r="L17053" s="1" t="s">
        <v>16</v>
      </c>
      <c r="M17053" s="1" t="s">
        <v>16</v>
      </c>
      <c r="N17053" s="1" t="s">
        <v>16</v>
      </c>
      <c r="O17053" s="1">
        <v>71.2</v>
      </c>
      <c r="P17053" s="1">
        <v>1.0</v>
      </c>
    </row>
    <row r="17054">
      <c r="A17054" s="1" t="s">
        <v>29</v>
      </c>
      <c r="B17054" s="1" t="s">
        <v>20062</v>
      </c>
      <c r="C17054" s="2" t="s">
        <v>19993</v>
      </c>
      <c r="D17054" s="1" t="s">
        <v>19</v>
      </c>
      <c r="E17054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7054" s="1" t="s">
        <v>968</v>
      </c>
      <c r="G17054" s="1" t="s">
        <v>969</v>
      </c>
      <c r="H17054" s="1" t="s">
        <v>970</v>
      </c>
      <c r="I17054" s="1" t="s">
        <v>16</v>
      </c>
      <c r="J17054" s="1" t="s">
        <v>23</v>
      </c>
      <c r="K17054" s="1" t="s">
        <v>16</v>
      </c>
      <c r="L17054" s="1" t="s">
        <v>16</v>
      </c>
      <c r="M17054" s="1" t="s">
        <v>16</v>
      </c>
      <c r="N17054" s="1" t="s">
        <v>16</v>
      </c>
      <c r="O17054" s="1">
        <v>71.2</v>
      </c>
      <c r="P17054" s="1">
        <v>1.0</v>
      </c>
    </row>
    <row r="17055">
      <c r="A17055" s="1" t="s">
        <v>29</v>
      </c>
      <c r="B17055" s="1" t="s">
        <v>20063</v>
      </c>
      <c r="C17055" s="2" t="s">
        <v>19993</v>
      </c>
      <c r="D17055" s="1" t="s">
        <v>19</v>
      </c>
      <c r="E17055" s="3" t="str">
        <f t="shared" ref="E17055:E17056" si="925">HYPERLINK("https://fyndiq.se/produkt/a871a7da0b2249a8/", "2-Pack Iphone 11 Pro Max - 9H Härdat Glass - Top Kvalitet")</f>
        <v>2-Pack Iphone 11 Pro Max - 9H Härdat Glass - Top Kvalitet</v>
      </c>
      <c r="F17055" s="1" t="s">
        <v>559</v>
      </c>
      <c r="G17055" s="1" t="s">
        <v>560</v>
      </c>
      <c r="H17055" s="1" t="s">
        <v>561</v>
      </c>
      <c r="I17055" s="1" t="s">
        <v>16</v>
      </c>
      <c r="J17055" s="1" t="s">
        <v>23</v>
      </c>
      <c r="K17055" s="1" t="s">
        <v>16</v>
      </c>
      <c r="L17055" s="1" t="s">
        <v>16</v>
      </c>
      <c r="M17055" s="1" t="s">
        <v>16</v>
      </c>
      <c r="N17055" s="1" t="s">
        <v>16</v>
      </c>
      <c r="O17055" s="1">
        <v>47.2</v>
      </c>
      <c r="P17055" s="1">
        <v>1.0</v>
      </c>
    </row>
    <row r="17056">
      <c r="A17056" s="1" t="s">
        <v>29</v>
      </c>
      <c r="B17056" s="1" t="s">
        <v>20064</v>
      </c>
      <c r="C17056" s="2" t="s">
        <v>19993</v>
      </c>
      <c r="D17056" s="1" t="s">
        <v>19</v>
      </c>
      <c r="E17056" s="3" t="str">
        <f t="shared" si="925"/>
        <v>2-Pack Iphone 11 Pro Max - 9H Härdat Glass - Top Kvalitet</v>
      </c>
      <c r="F17056" s="1" t="s">
        <v>559</v>
      </c>
      <c r="G17056" s="1" t="s">
        <v>560</v>
      </c>
      <c r="H17056" s="1" t="s">
        <v>561</v>
      </c>
      <c r="I17056" s="1" t="s">
        <v>16</v>
      </c>
      <c r="J17056" s="1" t="s">
        <v>23</v>
      </c>
      <c r="K17056" s="1" t="s">
        <v>16</v>
      </c>
      <c r="L17056" s="1" t="s">
        <v>16</v>
      </c>
      <c r="M17056" s="1" t="s">
        <v>16</v>
      </c>
      <c r="N17056" s="1" t="s">
        <v>16</v>
      </c>
      <c r="O17056" s="1">
        <v>47.2</v>
      </c>
      <c r="P17056" s="1">
        <v>1.0</v>
      </c>
    </row>
    <row r="17057">
      <c r="A17057" s="1" t="s">
        <v>29</v>
      </c>
      <c r="B17057" s="1" t="s">
        <v>20065</v>
      </c>
      <c r="C17057" s="2" t="s">
        <v>19993</v>
      </c>
      <c r="D17057" s="1" t="s">
        <v>19</v>
      </c>
      <c r="E17057" s="3" t="str">
        <f>HYPERLINK("https://fyndiq.se/produkt/0a890dd972c4463d/", "2-Pack Samsung Galaxy A52s 5G - Härdat glas 9H - Super kvalitet")</f>
        <v>2-Pack Samsung Galaxy A52s 5G - Härdat glas 9H - Super kvalitet</v>
      </c>
      <c r="F17057" s="1" t="s">
        <v>442</v>
      </c>
      <c r="G17057" s="1" t="s">
        <v>443</v>
      </c>
      <c r="H17057" s="1" t="s">
        <v>444</v>
      </c>
      <c r="I17057" s="1" t="s">
        <v>16</v>
      </c>
      <c r="J17057" s="1" t="s">
        <v>23</v>
      </c>
      <c r="K17057" s="1" t="s">
        <v>16</v>
      </c>
      <c r="L17057" s="1" t="s">
        <v>16</v>
      </c>
      <c r="M17057" s="1" t="s">
        <v>16</v>
      </c>
      <c r="N17057" s="1" t="s">
        <v>16</v>
      </c>
      <c r="O17057" s="1">
        <v>63.2</v>
      </c>
      <c r="P17057" s="1">
        <v>1.0</v>
      </c>
    </row>
    <row r="17058">
      <c r="A17058" s="1" t="s">
        <v>29</v>
      </c>
      <c r="B17058" s="1" t="s">
        <v>20066</v>
      </c>
      <c r="C17058" s="2" t="s">
        <v>19993</v>
      </c>
      <c r="D17058" s="1" t="s">
        <v>19</v>
      </c>
      <c r="E17058" s="3" t="str">
        <f>HYPERLINK("https://fyndiq.se/produkt/ef10e4ba492c46df/", "2-Pack Samsung S23 FE 5G - 9H Härdat Glass - Super Kvalitet 3D")</f>
        <v>2-Pack Samsung S23 FE 5G - 9H Härdat Glass - Super Kvalitet 3D</v>
      </c>
      <c r="F17058" s="1" t="s">
        <v>2521</v>
      </c>
      <c r="G17058" s="1" t="s">
        <v>2522</v>
      </c>
      <c r="H17058" s="1" t="s">
        <v>2523</v>
      </c>
      <c r="I17058" s="1" t="s">
        <v>16</v>
      </c>
      <c r="J17058" s="1" t="s">
        <v>23</v>
      </c>
      <c r="K17058" s="1" t="s">
        <v>16</v>
      </c>
      <c r="L17058" s="1" t="s">
        <v>16</v>
      </c>
      <c r="M17058" s="1" t="s">
        <v>16</v>
      </c>
      <c r="N17058" s="1" t="s">
        <v>16</v>
      </c>
      <c r="O17058" s="1">
        <v>63.2</v>
      </c>
      <c r="P17058" s="1">
        <v>1.0</v>
      </c>
    </row>
    <row r="17059">
      <c r="A17059" s="1" t="s">
        <v>29</v>
      </c>
      <c r="B17059" s="1" t="s">
        <v>20067</v>
      </c>
      <c r="C17059" s="2" t="s">
        <v>19993</v>
      </c>
      <c r="D17059" s="1" t="s">
        <v>19</v>
      </c>
      <c r="E17059" s="3" t="str">
        <f>HYPERLINK("https://fyndiq.se/produkt/2477583187264ece/", "2-Pack Samsung S20 - 9H Härdat Glass - Top Kvalitet")</f>
        <v>2-Pack Samsung S20 - 9H Härdat Glass - Top Kvalitet</v>
      </c>
      <c r="F17059" s="1" t="s">
        <v>124</v>
      </c>
      <c r="G17059" s="1" t="s">
        <v>125</v>
      </c>
      <c r="H17059" s="1" t="s">
        <v>126</v>
      </c>
      <c r="I17059" s="1" t="s">
        <v>16</v>
      </c>
      <c r="J17059" s="1" t="s">
        <v>23</v>
      </c>
      <c r="K17059" s="1" t="s">
        <v>16</v>
      </c>
      <c r="L17059" s="1" t="s">
        <v>16</v>
      </c>
      <c r="M17059" s="1" t="s">
        <v>16</v>
      </c>
      <c r="N17059" s="1" t="s">
        <v>16</v>
      </c>
      <c r="O17059" s="1">
        <v>71.2</v>
      </c>
      <c r="P17059" s="1">
        <v>1.0</v>
      </c>
    </row>
    <row r="17060">
      <c r="A17060" s="1" t="s">
        <v>29</v>
      </c>
      <c r="B17060" s="1" t="s">
        <v>20068</v>
      </c>
      <c r="C17060" s="2" t="s">
        <v>19993</v>
      </c>
      <c r="D17060" s="1" t="s">
        <v>19</v>
      </c>
      <c r="E17060" s="3" t="str">
        <f>HYPERLINK("https://fyndiq.se/produkt/ef10e4ba492c46df/", "2-Pack Samsung S23 FE 5G - 9H Härdat Glass - Super Kvalitet 3D")</f>
        <v>2-Pack Samsung S23 FE 5G - 9H Härdat Glass - Super Kvalitet 3D</v>
      </c>
      <c r="F17060" s="1" t="s">
        <v>2521</v>
      </c>
      <c r="G17060" s="1" t="s">
        <v>2522</v>
      </c>
      <c r="H17060" s="1" t="s">
        <v>2523</v>
      </c>
      <c r="I17060" s="1" t="s">
        <v>16</v>
      </c>
      <c r="J17060" s="1" t="s">
        <v>23</v>
      </c>
      <c r="K17060" s="1" t="s">
        <v>16</v>
      </c>
      <c r="L17060" s="1" t="s">
        <v>16</v>
      </c>
      <c r="M17060" s="1" t="s">
        <v>16</v>
      </c>
      <c r="N17060" s="1" t="s">
        <v>16</v>
      </c>
      <c r="O17060" s="1">
        <v>63.2</v>
      </c>
      <c r="P17060" s="1">
        <v>1.0</v>
      </c>
    </row>
    <row r="17061">
      <c r="A17061" s="1" t="s">
        <v>29</v>
      </c>
      <c r="B17061" s="1" t="s">
        <v>20069</v>
      </c>
      <c r="C17061" s="2" t="s">
        <v>19993</v>
      </c>
      <c r="D17061" s="1" t="s">
        <v>19</v>
      </c>
      <c r="E17061" s="3" t="str">
        <f>HYPERLINK("https://fyndiq.se/produkt/522bc650c0dc4c96/", "2 Pack - Samsung S20 Ultra - Härdat glas 9H - Top kvalitet 3D")</f>
        <v>2 Pack - Samsung S20 Ultra - Härdat glas 9H - Top kvalitet 3D</v>
      </c>
      <c r="F17061" s="1" t="s">
        <v>287</v>
      </c>
      <c r="G17061" s="1" t="s">
        <v>288</v>
      </c>
      <c r="H17061" s="1" t="s">
        <v>289</v>
      </c>
      <c r="I17061" s="1" t="s">
        <v>16</v>
      </c>
      <c r="J17061" s="1" t="s">
        <v>23</v>
      </c>
      <c r="K17061" s="1" t="s">
        <v>16</v>
      </c>
      <c r="L17061" s="1" t="s">
        <v>16</v>
      </c>
      <c r="M17061" s="1" t="s">
        <v>16</v>
      </c>
      <c r="N17061" s="1" t="s">
        <v>16</v>
      </c>
      <c r="O17061" s="1">
        <v>63.2</v>
      </c>
      <c r="P17061" s="1">
        <v>1.0</v>
      </c>
    </row>
    <row r="17062">
      <c r="A17062" s="1" t="s">
        <v>29</v>
      </c>
      <c r="B17062" s="1" t="s">
        <v>20070</v>
      </c>
      <c r="C17062" s="2" t="s">
        <v>19993</v>
      </c>
      <c r="D17062" s="1" t="s">
        <v>19</v>
      </c>
      <c r="E17062" s="3" t="str">
        <f>HYPERLINK("https://fyndiq.se/produkt/e9c1dd33f1fd4d17/", "2-Pack Samsung Galaxy S21 5G - Härdat Glas Skärmskydd 9H - HD")</f>
        <v>2-Pack Samsung Galaxy S21 5G - Härdat Glas Skärmskydd 9H - HD</v>
      </c>
      <c r="F17062" s="1" t="s">
        <v>454</v>
      </c>
      <c r="G17062" s="1" t="s">
        <v>455</v>
      </c>
      <c r="H17062" s="1" t="s">
        <v>456</v>
      </c>
      <c r="I17062" s="1" t="s">
        <v>16</v>
      </c>
      <c r="J17062" s="1" t="s">
        <v>23</v>
      </c>
      <c r="K17062" s="1" t="s">
        <v>16</v>
      </c>
      <c r="L17062" s="1" t="s">
        <v>16</v>
      </c>
      <c r="M17062" s="1" t="s">
        <v>16</v>
      </c>
      <c r="N17062" s="1" t="s">
        <v>16</v>
      </c>
      <c r="O17062" s="1">
        <v>63.2</v>
      </c>
      <c r="P17062" s="1">
        <v>1.0</v>
      </c>
    </row>
    <row r="17063">
      <c r="A17063" s="1" t="s">
        <v>29</v>
      </c>
      <c r="B17063" s="1" t="s">
        <v>20071</v>
      </c>
      <c r="C17063" s="2" t="s">
        <v>19993</v>
      </c>
      <c r="D17063" s="1" t="s">
        <v>19</v>
      </c>
      <c r="E1706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7063" s="1" t="s">
        <v>311</v>
      </c>
      <c r="G17063" s="1" t="s">
        <v>312</v>
      </c>
      <c r="H17063" s="1" t="s">
        <v>313</v>
      </c>
      <c r="I17063" s="1" t="s">
        <v>16</v>
      </c>
      <c r="J17063" s="1" t="s">
        <v>23</v>
      </c>
      <c r="K17063" s="1" t="s">
        <v>16</v>
      </c>
      <c r="L17063" s="1" t="s">
        <v>16</v>
      </c>
      <c r="M17063" s="1" t="s">
        <v>16</v>
      </c>
      <c r="N17063" s="1" t="s">
        <v>16</v>
      </c>
      <c r="O17063" s="1">
        <v>71.2</v>
      </c>
      <c r="P17063" s="1">
        <v>1.0</v>
      </c>
    </row>
    <row r="17064">
      <c r="A17064" s="1" t="s">
        <v>29</v>
      </c>
      <c r="B17064" s="1" t="s">
        <v>20072</v>
      </c>
      <c r="C17064" s="2" t="s">
        <v>19993</v>
      </c>
      <c r="D17064" s="1" t="s">
        <v>19</v>
      </c>
      <c r="E17064" s="3" t="str">
        <f>HYPERLINK("https://fyndiq.se/produkt/4f2c3929633d4be8/", "3-Pack Apple Ipad 9 (10.2 Inch) - Härdat Glas 9H -Super Kvalitet Skärmskydd")</f>
        <v>3-Pack Apple Ipad 9 (10.2 Inch) - Härdat Glas 9H -Super Kvalitet Skärmskydd</v>
      </c>
      <c r="F17064" s="1" t="s">
        <v>16000</v>
      </c>
      <c r="G17064" s="1" t="s">
        <v>16001</v>
      </c>
      <c r="H17064" s="1" t="s">
        <v>16002</v>
      </c>
      <c r="I17064" s="1" t="s">
        <v>16</v>
      </c>
      <c r="J17064" s="1" t="s">
        <v>23</v>
      </c>
      <c r="K17064" s="1" t="s">
        <v>16</v>
      </c>
      <c r="L17064" s="1" t="s">
        <v>16</v>
      </c>
      <c r="M17064" s="1" t="s">
        <v>16</v>
      </c>
      <c r="N17064" s="1" t="s">
        <v>16</v>
      </c>
      <c r="O17064" s="1">
        <v>151.2</v>
      </c>
      <c r="P17064" s="1">
        <v>1.0</v>
      </c>
    </row>
    <row r="17065">
      <c r="A17065" s="1" t="s">
        <v>29</v>
      </c>
      <c r="B17065" s="1" t="s">
        <v>20073</v>
      </c>
      <c r="C17065" s="2" t="s">
        <v>19993</v>
      </c>
      <c r="D17065" s="1" t="s">
        <v>19</v>
      </c>
      <c r="E17065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17065" s="1" t="s">
        <v>1593</v>
      </c>
      <c r="G17065" s="1" t="s">
        <v>1594</v>
      </c>
      <c r="H17065" s="1" t="s">
        <v>1595</v>
      </c>
      <c r="I17065" s="1" t="s">
        <v>16</v>
      </c>
      <c r="J17065" s="1" t="s">
        <v>23</v>
      </c>
      <c r="K17065" s="1" t="s">
        <v>16</v>
      </c>
      <c r="L17065" s="1" t="s">
        <v>16</v>
      </c>
      <c r="M17065" s="1" t="s">
        <v>16</v>
      </c>
      <c r="N17065" s="1" t="s">
        <v>16</v>
      </c>
      <c r="O17065" s="1">
        <v>79.2</v>
      </c>
      <c r="P17065" s="1">
        <v>1.0</v>
      </c>
    </row>
    <row r="17066">
      <c r="A17066" s="1" t="s">
        <v>29</v>
      </c>
      <c r="B17066" s="1" t="s">
        <v>20074</v>
      </c>
      <c r="C17066" s="2" t="s">
        <v>19993</v>
      </c>
      <c r="D17066" s="1" t="s">
        <v>19</v>
      </c>
      <c r="E17066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066" s="1" t="s">
        <v>508</v>
      </c>
      <c r="G17066" s="1" t="s">
        <v>509</v>
      </c>
      <c r="H17066" s="1" t="s">
        <v>510</v>
      </c>
      <c r="I17066" s="1" t="s">
        <v>16</v>
      </c>
      <c r="J17066" s="1" t="s">
        <v>23</v>
      </c>
      <c r="K17066" s="1" t="s">
        <v>16</v>
      </c>
      <c r="L17066" s="1" t="s">
        <v>16</v>
      </c>
      <c r="M17066" s="1" t="s">
        <v>16</v>
      </c>
      <c r="N17066" s="1" t="s">
        <v>16</v>
      </c>
      <c r="O17066" s="1">
        <v>63.2</v>
      </c>
      <c r="P17066" s="1">
        <v>1.0</v>
      </c>
    </row>
    <row r="17067">
      <c r="A17067" s="1" t="s">
        <v>29</v>
      </c>
      <c r="B17067" s="1" t="s">
        <v>20075</v>
      </c>
      <c r="C17067" s="2" t="s">
        <v>19993</v>
      </c>
      <c r="D17067" s="1" t="s">
        <v>19</v>
      </c>
      <c r="E17067" s="3" t="str">
        <f>HYPERLINK("https://fyndiq.se/produkt/5f5e84a9567840a6/", "Samsung Galaxy S10 Plus - Härdat glas 9H - Super kvalitet 3D")</f>
        <v>Samsung Galaxy S10 Plus - Härdat glas 9H - Super kvalitet 3D</v>
      </c>
      <c r="F17067" s="1" t="s">
        <v>15844</v>
      </c>
      <c r="G17067" s="1" t="s">
        <v>15845</v>
      </c>
      <c r="H17067" s="1" t="s">
        <v>15846</v>
      </c>
      <c r="I17067" s="1" t="s">
        <v>16</v>
      </c>
      <c r="J17067" s="1" t="s">
        <v>23</v>
      </c>
      <c r="K17067" s="1" t="s">
        <v>16</v>
      </c>
      <c r="L17067" s="1" t="s">
        <v>16</v>
      </c>
      <c r="M17067" s="1" t="s">
        <v>16</v>
      </c>
      <c r="N17067" s="1" t="s">
        <v>16</v>
      </c>
      <c r="O17067" s="1">
        <v>55.2</v>
      </c>
      <c r="P17067" s="1">
        <v>1.0</v>
      </c>
    </row>
    <row r="17068">
      <c r="A17068" s="1" t="s">
        <v>29</v>
      </c>
      <c r="B17068" s="1" t="s">
        <v>20076</v>
      </c>
      <c r="C17068" s="2" t="s">
        <v>19993</v>
      </c>
      <c r="D17068" s="1" t="s">
        <v>19</v>
      </c>
      <c r="E17068" s="3" t="str">
        <f>HYPERLINK("https://fyndiq.se/produkt/a047b5d99d58461d/", "2-Pack Google Pixel 6A - Härdat glas 9H - Super kvalitet 3D")</f>
        <v>2-Pack Google Pixel 6A - Härdat glas 9H - Super kvalitet 3D</v>
      </c>
      <c r="F17068" s="1" t="s">
        <v>1205</v>
      </c>
      <c r="G17068" s="1" t="s">
        <v>1206</v>
      </c>
      <c r="H17068" s="1" t="s">
        <v>1207</v>
      </c>
      <c r="I17068" s="1" t="s">
        <v>16</v>
      </c>
      <c r="J17068" s="1" t="s">
        <v>23</v>
      </c>
      <c r="K17068" s="1" t="s">
        <v>16</v>
      </c>
      <c r="L17068" s="1" t="s">
        <v>16</v>
      </c>
      <c r="M17068" s="1" t="s">
        <v>16</v>
      </c>
      <c r="N17068" s="1" t="s">
        <v>16</v>
      </c>
      <c r="O17068" s="1">
        <v>63.2</v>
      </c>
      <c r="P17068" s="1">
        <v>1.0</v>
      </c>
    </row>
    <row r="17069">
      <c r="A17069" s="1" t="s">
        <v>29</v>
      </c>
      <c r="B17069" s="1" t="s">
        <v>20077</v>
      </c>
      <c r="C17069" s="2" t="s">
        <v>19993</v>
      </c>
      <c r="D17069" s="1" t="s">
        <v>19</v>
      </c>
      <c r="E17069" s="3" t="str">
        <f>HYPERLINK("https://fyndiq.se/produkt/b2b21eba0148489f/", "Samsung S8 härdat glass 3D heltäckande skärmskydd")</f>
        <v>Samsung S8 härdat glass 3D heltäckande skärmskydd</v>
      </c>
      <c r="F17069" s="1" t="s">
        <v>438</v>
      </c>
      <c r="G17069" s="1" t="s">
        <v>439</v>
      </c>
      <c r="H17069" s="1" t="s">
        <v>440</v>
      </c>
      <c r="I17069" s="1" t="s">
        <v>16</v>
      </c>
      <c r="J17069" s="1" t="s">
        <v>23</v>
      </c>
      <c r="K17069" s="1" t="s">
        <v>16</v>
      </c>
      <c r="L17069" s="1" t="s">
        <v>16</v>
      </c>
      <c r="M17069" s="1" t="s">
        <v>16</v>
      </c>
      <c r="N17069" s="1" t="s">
        <v>16</v>
      </c>
      <c r="O17069" s="1">
        <v>55.2</v>
      </c>
      <c r="P17069" s="1">
        <v>1.0</v>
      </c>
    </row>
    <row r="17070">
      <c r="A17070" s="1" t="s">
        <v>29</v>
      </c>
      <c r="B17070" s="1" t="s">
        <v>20078</v>
      </c>
      <c r="C17070" s="2" t="s">
        <v>19993</v>
      </c>
      <c r="D17070" s="1" t="s">
        <v>19</v>
      </c>
      <c r="E17070" s="3" t="str">
        <f>HYPERLINK("https://fyndiq.se/produkt/5e71db120a0d4e52/", "2 Pack - Xiaomi 11 - 9H Härdat glas - Super kvalitet")</f>
        <v>2 Pack - Xiaomi 11 - 9H Härdat glas - Super kvalitet</v>
      </c>
      <c r="F17070" s="1" t="s">
        <v>1977</v>
      </c>
      <c r="G17070" s="1" t="s">
        <v>1978</v>
      </c>
      <c r="H17070" s="1" t="s">
        <v>1979</v>
      </c>
      <c r="I17070" s="1" t="s">
        <v>16</v>
      </c>
      <c r="J17070" s="1" t="s">
        <v>23</v>
      </c>
      <c r="K17070" s="1" t="s">
        <v>16</v>
      </c>
      <c r="L17070" s="1" t="s">
        <v>16</v>
      </c>
      <c r="M17070" s="1" t="s">
        <v>16</v>
      </c>
      <c r="N17070" s="1" t="s">
        <v>16</v>
      </c>
      <c r="O17070" s="1">
        <v>63.2</v>
      </c>
      <c r="P17070" s="1">
        <v>1.0</v>
      </c>
    </row>
    <row r="17071">
      <c r="A17071" s="1" t="s">
        <v>29</v>
      </c>
      <c r="B17071" s="1" t="s">
        <v>20079</v>
      </c>
      <c r="C17071" s="2" t="s">
        <v>19993</v>
      </c>
      <c r="D17071" s="1" t="s">
        <v>19</v>
      </c>
      <c r="E17071" s="3" t="str">
        <f>HYPERLINK("https://fyndiq.se/produkt/44f3cfd52e0f4e86/", "Apple Watch 45mm – Härdat glas 9H – Super kvalitet 3D Skärmskydd")</f>
        <v>Apple Watch 45mm – Härdat glas 9H – Super kvalitet 3D Skärmskydd</v>
      </c>
      <c r="F17071" s="1" t="s">
        <v>568</v>
      </c>
      <c r="G17071" s="1" t="s">
        <v>569</v>
      </c>
      <c r="H17071" s="1" t="s">
        <v>570</v>
      </c>
      <c r="I17071" s="1" t="s">
        <v>16</v>
      </c>
      <c r="J17071" s="1" t="s">
        <v>23</v>
      </c>
      <c r="K17071" s="1" t="s">
        <v>16</v>
      </c>
      <c r="L17071" s="1" t="s">
        <v>16</v>
      </c>
      <c r="M17071" s="1" t="s">
        <v>16</v>
      </c>
      <c r="N17071" s="1" t="s">
        <v>16</v>
      </c>
      <c r="O17071" s="1">
        <v>47.2</v>
      </c>
      <c r="P17071" s="1">
        <v>1.0</v>
      </c>
    </row>
    <row r="17072">
      <c r="A17072" s="1" t="s">
        <v>29</v>
      </c>
      <c r="B17072" s="1" t="s">
        <v>20080</v>
      </c>
      <c r="C17072" s="2" t="s">
        <v>19993</v>
      </c>
      <c r="D17072" s="1" t="s">
        <v>19</v>
      </c>
      <c r="E17072" s="3" t="str">
        <f>HYPERLINK("https://fyndiq.se/produkt/4603671cea994359/", "Samsung S20 Plus härdat glas 3D 9H Top Kvalitet skärmskydd")</f>
        <v>Samsung S20 Plus härdat glas 3D 9H Top Kvalitet skärmskydd</v>
      </c>
      <c r="F17072" s="1" t="s">
        <v>428</v>
      </c>
      <c r="G17072" s="1" t="s">
        <v>429</v>
      </c>
      <c r="H17072" s="1" t="s">
        <v>430</v>
      </c>
      <c r="I17072" s="1" t="s">
        <v>16</v>
      </c>
      <c r="J17072" s="1" t="s">
        <v>23</v>
      </c>
      <c r="K17072" s="1" t="s">
        <v>16</v>
      </c>
      <c r="L17072" s="1" t="s">
        <v>16</v>
      </c>
      <c r="M17072" s="1" t="s">
        <v>16</v>
      </c>
      <c r="N17072" s="1" t="s">
        <v>16</v>
      </c>
      <c r="O17072" s="1">
        <v>55.2</v>
      </c>
      <c r="P17072" s="1">
        <v>1.0</v>
      </c>
    </row>
    <row r="17073">
      <c r="A17073" s="1" t="s">
        <v>29</v>
      </c>
      <c r="B17073" s="1" t="s">
        <v>20081</v>
      </c>
      <c r="C17073" s="2" t="s">
        <v>19993</v>
      </c>
      <c r="D17073" s="1" t="s">
        <v>19</v>
      </c>
      <c r="E17073" s="3" t="str">
        <f>HYPERLINK("https://fyndiq.se/produkt/acecbda921d14ae6/", "2 Pack Samsung Galaxy A70 - Härdat Glas 9H - Super Kvalitet 3D")</f>
        <v>2 Pack Samsung Galaxy A70 - Härdat Glas 9H - Super Kvalitet 3D</v>
      </c>
      <c r="F17073" s="1" t="s">
        <v>327</v>
      </c>
      <c r="G17073" s="1" t="s">
        <v>328</v>
      </c>
      <c r="H17073" s="1" t="s">
        <v>329</v>
      </c>
      <c r="I17073" s="1" t="s">
        <v>16</v>
      </c>
      <c r="J17073" s="1" t="s">
        <v>23</v>
      </c>
      <c r="K17073" s="1" t="s">
        <v>16</v>
      </c>
      <c r="L17073" s="1" t="s">
        <v>16</v>
      </c>
      <c r="M17073" s="1" t="s">
        <v>16</v>
      </c>
      <c r="N17073" s="1" t="s">
        <v>16</v>
      </c>
      <c r="O17073" s="1">
        <v>63.2</v>
      </c>
      <c r="P17073" s="1">
        <v>1.0</v>
      </c>
    </row>
    <row r="17074">
      <c r="A17074" s="1" t="s">
        <v>29</v>
      </c>
      <c r="B17074" s="1" t="s">
        <v>20082</v>
      </c>
      <c r="C17074" s="2" t="s">
        <v>19993</v>
      </c>
      <c r="D17074" s="1" t="s">
        <v>19</v>
      </c>
      <c r="E17074" s="3" t="str">
        <f>HYPERLINK("https://fyndiq.se/produkt/97cbae7fc1944898/", "2-Pack SAMSUNG S24 Skärmskydd - Härdat Glas 9H - Super kvalitet 3D")</f>
        <v>2-Pack SAMSUNG S24 Skärmskydd - Härdat Glas 9H - Super kvalitet 3D</v>
      </c>
      <c r="F17074" s="1" t="s">
        <v>2695</v>
      </c>
      <c r="G17074" s="1" t="s">
        <v>2696</v>
      </c>
      <c r="H17074" s="1" t="s">
        <v>2697</v>
      </c>
      <c r="I17074" s="1" t="s">
        <v>16</v>
      </c>
      <c r="J17074" s="1" t="s">
        <v>23</v>
      </c>
      <c r="K17074" s="1" t="s">
        <v>16</v>
      </c>
      <c r="L17074" s="1" t="s">
        <v>16</v>
      </c>
      <c r="M17074" s="1" t="s">
        <v>16</v>
      </c>
      <c r="N17074" s="1" t="s">
        <v>16</v>
      </c>
      <c r="O17074" s="1">
        <v>71.2</v>
      </c>
      <c r="P17074" s="1">
        <v>1.0</v>
      </c>
    </row>
    <row r="17075">
      <c r="A17075" s="1" t="s">
        <v>29</v>
      </c>
      <c r="B17075" s="1" t="s">
        <v>20083</v>
      </c>
      <c r="C17075" s="2" t="s">
        <v>19993</v>
      </c>
      <c r="D17075" s="1" t="s">
        <v>19</v>
      </c>
      <c r="E17075" s="3" t="str">
        <f>HYPERLINK("https://fyndiq.se/produkt/7f14e739962c4877/", "Skärmskydd Huawei P30, 3D härdat glas, bubbelfri, hög kvalitet.")</f>
        <v>Skärmskydd Huawei P30, 3D härdat glas, bubbelfri, hög kvalitet.</v>
      </c>
      <c r="F17075" s="1" t="s">
        <v>3346</v>
      </c>
      <c r="G17075" s="1" t="s">
        <v>3347</v>
      </c>
      <c r="H17075" s="1" t="s">
        <v>3348</v>
      </c>
      <c r="I17075" s="1" t="s">
        <v>16</v>
      </c>
      <c r="J17075" s="1" t="s">
        <v>23</v>
      </c>
      <c r="K17075" s="1" t="s">
        <v>16</v>
      </c>
      <c r="L17075" s="1" t="s">
        <v>16</v>
      </c>
      <c r="M17075" s="1" t="s">
        <v>16</v>
      </c>
      <c r="N17075" s="1" t="s">
        <v>16</v>
      </c>
      <c r="O17075" s="1">
        <v>55.2</v>
      </c>
      <c r="P17075" s="1">
        <v>1.0</v>
      </c>
    </row>
    <row r="17076">
      <c r="A17076" s="1" t="s">
        <v>29</v>
      </c>
      <c r="B17076" s="1" t="s">
        <v>20084</v>
      </c>
      <c r="C17076" s="2" t="s">
        <v>19993</v>
      </c>
      <c r="D17076" s="1" t="s">
        <v>19</v>
      </c>
      <c r="E17076" s="3" t="str">
        <f>HYPERLINK("https://fyndiq.se/produkt/309789ffde48437d/", "3 Pack 1,2M USB-C Type-C Laddkabel Quick Charge 18W Vit")</f>
        <v>3 Pack 1,2M USB-C Type-C Laddkabel Quick Charge 18W Vit</v>
      </c>
      <c r="F17076" s="1" t="s">
        <v>2248</v>
      </c>
      <c r="G17076" s="1" t="s">
        <v>2249</v>
      </c>
      <c r="H17076" s="1" t="s">
        <v>2250</v>
      </c>
      <c r="I17076" s="1" t="s">
        <v>16</v>
      </c>
      <c r="J17076" s="1" t="s">
        <v>23</v>
      </c>
      <c r="K17076" s="1" t="s">
        <v>16</v>
      </c>
      <c r="L17076" s="1" t="s">
        <v>16</v>
      </c>
      <c r="M17076" s="1" t="s">
        <v>16</v>
      </c>
      <c r="N17076" s="1" t="s">
        <v>16</v>
      </c>
      <c r="O17076" s="1">
        <v>79.2</v>
      </c>
      <c r="P17076" s="1">
        <v>1.0</v>
      </c>
    </row>
    <row r="17077">
      <c r="A17077" s="1" t="s">
        <v>29</v>
      </c>
      <c r="B17077" s="1" t="s">
        <v>20085</v>
      </c>
      <c r="C17077" s="2" t="s">
        <v>19993</v>
      </c>
      <c r="D17077" s="1" t="s">
        <v>19</v>
      </c>
      <c r="E17077" s="3" t="str">
        <f>HYPERLINK("https://fyndiq.se/produkt/fc9451f866ac4014/", "2-Pack Privacy Skärmskydd For Samsung A52S (5G) - Härdat Glas 9H - Super Kvalitet 3D")</f>
        <v>2-Pack Privacy Skärmskydd For Samsung A52S (5G) - Härdat Glas 9H - Super Kvalitet 3D</v>
      </c>
      <c r="F17077" s="1" t="s">
        <v>5523</v>
      </c>
      <c r="G17077" s="1" t="s">
        <v>5524</v>
      </c>
      <c r="H17077" s="1" t="s">
        <v>5525</v>
      </c>
      <c r="I17077" s="1" t="s">
        <v>16</v>
      </c>
      <c r="J17077" s="1" t="s">
        <v>23</v>
      </c>
      <c r="K17077" s="1" t="s">
        <v>16</v>
      </c>
      <c r="L17077" s="1" t="s">
        <v>16</v>
      </c>
      <c r="M17077" s="1" t="s">
        <v>16</v>
      </c>
      <c r="N17077" s="1" t="s">
        <v>16</v>
      </c>
      <c r="O17077" s="1">
        <v>79.2</v>
      </c>
      <c r="P17077" s="1">
        <v>1.0</v>
      </c>
    </row>
    <row r="17078">
      <c r="A17078" s="1" t="s">
        <v>29</v>
      </c>
      <c r="B17078" s="1" t="s">
        <v>20086</v>
      </c>
      <c r="C17078" s="2" t="s">
        <v>19993</v>
      </c>
      <c r="D17078" s="1" t="s">
        <v>19</v>
      </c>
      <c r="E17078" s="3" t="str">
        <f>HYPERLINK("https://fyndiq.se/produkt/fb71bd1df0c24a44/", "2-Pack Samsung Galaxy A34 (5G) - 9H Härdat Glass - 3D Super Kvalitet")</f>
        <v>2-Pack Samsung Galaxy A34 (5G) - 9H Härdat Glass - 3D Super Kvalitet</v>
      </c>
      <c r="F17078" s="1" t="s">
        <v>75</v>
      </c>
      <c r="G17078" s="1" t="s">
        <v>76</v>
      </c>
      <c r="H17078" s="1" t="s">
        <v>77</v>
      </c>
      <c r="I17078" s="1" t="s">
        <v>16</v>
      </c>
      <c r="J17078" s="1" t="s">
        <v>23</v>
      </c>
      <c r="K17078" s="1" t="s">
        <v>16</v>
      </c>
      <c r="L17078" s="1" t="s">
        <v>16</v>
      </c>
      <c r="M17078" s="1" t="s">
        <v>16</v>
      </c>
      <c r="N17078" s="1" t="s">
        <v>16</v>
      </c>
      <c r="O17078" s="1">
        <v>63.2</v>
      </c>
      <c r="P17078" s="1">
        <v>1.0</v>
      </c>
    </row>
    <row r="17079">
      <c r="A17079" s="1" t="s">
        <v>29</v>
      </c>
      <c r="B17079" s="1" t="s">
        <v>20087</v>
      </c>
      <c r="C17079" s="2" t="s">
        <v>19993</v>
      </c>
      <c r="D17079" s="1" t="s">
        <v>19</v>
      </c>
      <c r="E17079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7079" s="1" t="s">
        <v>1170</v>
      </c>
      <c r="G17079" s="1" t="s">
        <v>1171</v>
      </c>
      <c r="H17079" s="1" t="s">
        <v>1172</v>
      </c>
      <c r="I17079" s="1" t="s">
        <v>16</v>
      </c>
      <c r="J17079" s="1" t="s">
        <v>23</v>
      </c>
      <c r="K17079" s="1" t="s">
        <v>16</v>
      </c>
      <c r="L17079" s="1" t="s">
        <v>16</v>
      </c>
      <c r="M17079" s="1" t="s">
        <v>16</v>
      </c>
      <c r="N17079" s="1" t="s">
        <v>16</v>
      </c>
      <c r="O17079" s="1">
        <v>47.2</v>
      </c>
      <c r="P17079" s="1">
        <v>1.0</v>
      </c>
    </row>
    <row r="17080">
      <c r="A17080" s="1" t="s">
        <v>29</v>
      </c>
      <c r="B17080" s="1" t="s">
        <v>20088</v>
      </c>
      <c r="C17080" s="2" t="s">
        <v>19993</v>
      </c>
      <c r="D17080" s="1" t="s">
        <v>19</v>
      </c>
      <c r="E17080" s="3" t="str">
        <f t="shared" ref="E17080:E17081" si="926">HYPERLINK("https://fyndiq.se/produkt/e19fcc2ab2124f8a/", "2-Pack Iphone 13 Pro - 9H Härdat Glass - Top Kvalitet  3D")</f>
        <v>2-Pack Iphone 13 Pro - 9H Härdat Glass - Top Kvalitet  3D</v>
      </c>
      <c r="F17080" s="1" t="s">
        <v>555</v>
      </c>
      <c r="G17080" s="1" t="s">
        <v>556</v>
      </c>
      <c r="H17080" s="1" t="s">
        <v>557</v>
      </c>
      <c r="I17080" s="1" t="s">
        <v>16</v>
      </c>
      <c r="J17080" s="1" t="s">
        <v>23</v>
      </c>
      <c r="K17080" s="1" t="s">
        <v>16</v>
      </c>
      <c r="L17080" s="1" t="s">
        <v>16</v>
      </c>
      <c r="M17080" s="1" t="s">
        <v>16</v>
      </c>
      <c r="N17080" s="1" t="s">
        <v>16</v>
      </c>
      <c r="O17080" s="1">
        <v>47.2</v>
      </c>
      <c r="P17080" s="1">
        <v>1.0</v>
      </c>
    </row>
    <row r="17081">
      <c r="A17081" s="1" t="s">
        <v>29</v>
      </c>
      <c r="B17081" s="1" t="s">
        <v>20089</v>
      </c>
      <c r="C17081" s="2" t="s">
        <v>19993</v>
      </c>
      <c r="D17081" s="1" t="s">
        <v>19</v>
      </c>
      <c r="E17081" s="3" t="str">
        <f t="shared" si="926"/>
        <v>2-Pack Iphone 13 Pro - 9H Härdat Glass - Top Kvalitet  3D</v>
      </c>
      <c r="F17081" s="1" t="s">
        <v>555</v>
      </c>
      <c r="G17081" s="1" t="s">
        <v>556</v>
      </c>
      <c r="H17081" s="1" t="s">
        <v>557</v>
      </c>
      <c r="I17081" s="1" t="s">
        <v>16</v>
      </c>
      <c r="J17081" s="1" t="s">
        <v>23</v>
      </c>
      <c r="K17081" s="1" t="s">
        <v>16</v>
      </c>
      <c r="L17081" s="1" t="s">
        <v>16</v>
      </c>
      <c r="M17081" s="1" t="s">
        <v>16</v>
      </c>
      <c r="N17081" s="1" t="s">
        <v>16</v>
      </c>
      <c r="O17081" s="1">
        <v>47.2</v>
      </c>
      <c r="P17081" s="1">
        <v>1.0</v>
      </c>
    </row>
    <row r="17082">
      <c r="A17082" s="1" t="s">
        <v>29</v>
      </c>
      <c r="B17082" s="1" t="s">
        <v>20090</v>
      </c>
      <c r="C17082" s="2" t="s">
        <v>19993</v>
      </c>
      <c r="D17082" s="1" t="s">
        <v>19</v>
      </c>
      <c r="E17082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7082" s="1" t="s">
        <v>183</v>
      </c>
      <c r="G17082" s="1" t="s">
        <v>184</v>
      </c>
      <c r="H17082" s="1" t="s">
        <v>185</v>
      </c>
      <c r="I17082" s="1" t="s">
        <v>16</v>
      </c>
      <c r="J17082" s="1" t="s">
        <v>23</v>
      </c>
      <c r="K17082" s="1" t="s">
        <v>16</v>
      </c>
      <c r="L17082" s="1" t="s">
        <v>16</v>
      </c>
      <c r="M17082" s="1" t="s">
        <v>16</v>
      </c>
      <c r="N17082" s="1" t="s">
        <v>16</v>
      </c>
      <c r="O17082" s="1">
        <v>79.2</v>
      </c>
      <c r="P17082" s="1">
        <v>1.0</v>
      </c>
    </row>
    <row r="17083">
      <c r="A17083" s="1" t="s">
        <v>29</v>
      </c>
      <c r="B17083" s="1" t="s">
        <v>20091</v>
      </c>
      <c r="C17083" s="2" t="s">
        <v>19993</v>
      </c>
      <c r="D17083" s="1" t="s">
        <v>19</v>
      </c>
      <c r="E17083" s="3" t="str">
        <f t="shared" ref="E17083:E17084" si="927">HYPERLINK("https://fyndiq.se/produkt/914693d84cc04c99/", "2-Pack Xiaomi Redmi 12C - Härdat Glas 9H - Super kvalitet 3D Skärmskydd")</f>
        <v>2-Pack Xiaomi Redmi 12C - Härdat Glas 9H - Super kvalitet 3D Skärmskydd</v>
      </c>
      <c r="F17083" s="1" t="s">
        <v>3098</v>
      </c>
      <c r="G17083" s="1" t="s">
        <v>3099</v>
      </c>
      <c r="H17083" s="1" t="s">
        <v>3100</v>
      </c>
      <c r="I17083" s="1" t="s">
        <v>16</v>
      </c>
      <c r="J17083" s="1" t="s">
        <v>23</v>
      </c>
      <c r="K17083" s="1" t="s">
        <v>16</v>
      </c>
      <c r="L17083" s="1" t="s">
        <v>16</v>
      </c>
      <c r="M17083" s="1" t="s">
        <v>16</v>
      </c>
      <c r="N17083" s="1" t="s">
        <v>16</v>
      </c>
      <c r="O17083" s="1">
        <v>63.2</v>
      </c>
      <c r="P17083" s="1">
        <v>1.0</v>
      </c>
    </row>
    <row r="17084">
      <c r="A17084" s="1" t="s">
        <v>29</v>
      </c>
      <c r="B17084" s="1" t="s">
        <v>20092</v>
      </c>
      <c r="C17084" s="2" t="s">
        <v>19993</v>
      </c>
      <c r="D17084" s="1" t="s">
        <v>19</v>
      </c>
      <c r="E17084" s="3" t="str">
        <f t="shared" si="927"/>
        <v>2-Pack Xiaomi Redmi 12C - Härdat Glas 9H - Super kvalitet 3D Skärmskydd</v>
      </c>
      <c r="F17084" s="1" t="s">
        <v>3098</v>
      </c>
      <c r="G17084" s="1" t="s">
        <v>3099</v>
      </c>
      <c r="H17084" s="1" t="s">
        <v>3100</v>
      </c>
      <c r="I17084" s="1" t="s">
        <v>16</v>
      </c>
      <c r="J17084" s="1" t="s">
        <v>23</v>
      </c>
      <c r="K17084" s="1" t="s">
        <v>16</v>
      </c>
      <c r="L17084" s="1" t="s">
        <v>16</v>
      </c>
      <c r="M17084" s="1" t="s">
        <v>16</v>
      </c>
      <c r="N17084" s="1" t="s">
        <v>16</v>
      </c>
      <c r="O17084" s="1">
        <v>63.2</v>
      </c>
      <c r="P17084" s="1">
        <v>1.0</v>
      </c>
    </row>
    <row r="17085">
      <c r="A17085" s="1" t="s">
        <v>29</v>
      </c>
      <c r="B17085" s="1" t="s">
        <v>20093</v>
      </c>
      <c r="C17085" s="2" t="s">
        <v>19993</v>
      </c>
      <c r="D17085" s="1" t="s">
        <v>19</v>
      </c>
      <c r="E17085" s="3" t="str">
        <f>HYPERLINK("https://fyndiq.se/produkt/c745c55ca3af45fb/", "Skärmskydd IPhone 11 / XR - 3D härdat glas - hög kvalitet")</f>
        <v>Skärmskydd IPhone 11 / XR - 3D härdat glas - hög kvalitet</v>
      </c>
      <c r="F17085" s="1" t="s">
        <v>2222</v>
      </c>
      <c r="G17085" s="1" t="s">
        <v>2223</v>
      </c>
      <c r="H17085" s="1" t="s">
        <v>2224</v>
      </c>
      <c r="I17085" s="1" t="s">
        <v>16</v>
      </c>
      <c r="J17085" s="1" t="s">
        <v>23</v>
      </c>
      <c r="K17085" s="1" t="s">
        <v>16</v>
      </c>
      <c r="L17085" s="1" t="s">
        <v>16</v>
      </c>
      <c r="M17085" s="1" t="s">
        <v>16</v>
      </c>
      <c r="N17085" s="1" t="s">
        <v>16</v>
      </c>
      <c r="O17085" s="1">
        <v>39.2</v>
      </c>
      <c r="P17085" s="1">
        <v>1.0</v>
      </c>
    </row>
    <row r="17086">
      <c r="A17086" s="1" t="s">
        <v>29</v>
      </c>
      <c r="B17086" s="1" t="s">
        <v>20094</v>
      </c>
      <c r="C17086" s="2" t="s">
        <v>19993</v>
      </c>
      <c r="D17086" s="1" t="s">
        <v>19</v>
      </c>
      <c r="E17086" s="3" t="str">
        <f>HYPERLINK("https://fyndiq.se/produkt/13e76851ca504320/", "2-Pack Samsung Galaxy S22 Ultra - Härdat glas 9H - Top kvalitet")</f>
        <v>2-Pack Samsung Galaxy S22 Ultra - Härdat glas 9H - Top kvalitet</v>
      </c>
      <c r="F17086" s="1" t="s">
        <v>140</v>
      </c>
      <c r="G17086" s="1" t="s">
        <v>141</v>
      </c>
      <c r="H17086" s="1" t="s">
        <v>142</v>
      </c>
      <c r="I17086" s="1" t="s">
        <v>16</v>
      </c>
      <c r="J17086" s="1" t="s">
        <v>23</v>
      </c>
      <c r="K17086" s="1" t="s">
        <v>16</v>
      </c>
      <c r="L17086" s="1" t="s">
        <v>16</v>
      </c>
      <c r="M17086" s="1" t="s">
        <v>16</v>
      </c>
      <c r="N17086" s="1" t="s">
        <v>16</v>
      </c>
      <c r="O17086" s="1">
        <v>63.2</v>
      </c>
      <c r="P17086" s="1">
        <v>1.0</v>
      </c>
    </row>
    <row r="17087">
      <c r="A17087" s="1" t="s">
        <v>29</v>
      </c>
      <c r="B17087" s="1" t="s">
        <v>20095</v>
      </c>
      <c r="C17087" s="2" t="s">
        <v>19993</v>
      </c>
      <c r="D17087" s="1" t="s">
        <v>19</v>
      </c>
      <c r="E17087" s="3" t="str">
        <f>HYPERLINK("https://fyndiq.se/produkt/2477583187264ece/", "2-Pack Samsung S20 - 9H Härdat Glass - Top Kvalitet")</f>
        <v>2-Pack Samsung S20 - 9H Härdat Glass - Top Kvalitet</v>
      </c>
      <c r="F17087" s="1" t="s">
        <v>124</v>
      </c>
      <c r="G17087" s="1" t="s">
        <v>125</v>
      </c>
      <c r="H17087" s="1" t="s">
        <v>126</v>
      </c>
      <c r="I17087" s="1" t="s">
        <v>1311</v>
      </c>
      <c r="J17087" s="1" t="s">
        <v>9</v>
      </c>
      <c r="K17087" s="2" t="s">
        <v>19698</v>
      </c>
      <c r="L17087" s="1" t="s">
        <v>2528</v>
      </c>
      <c r="M17087" s="1" t="s">
        <v>16</v>
      </c>
      <c r="N17087" s="1" t="s">
        <v>16</v>
      </c>
      <c r="O17087" s="1">
        <v>71.2</v>
      </c>
      <c r="P17087" s="1">
        <v>1.0</v>
      </c>
    </row>
    <row r="17088">
      <c r="A17088" s="1" t="s">
        <v>29</v>
      </c>
      <c r="B17088" s="1" t="s">
        <v>20096</v>
      </c>
      <c r="C17088" s="2" t="s">
        <v>20097</v>
      </c>
      <c r="D17088" s="1" t="s">
        <v>19</v>
      </c>
      <c r="E17088" s="3" t="str">
        <f>HYPERLINK("https://fyndiq.se/produkt/b96aad9902754ebc/", "2-Pack Samsung S23 FE - 9H Härdat Glass - Super Kvalitet 3D")</f>
        <v>2-Pack Samsung S23 FE - 9H Härdat Glass - Super Kvalitet 3D</v>
      </c>
      <c r="F17088" s="1" t="s">
        <v>67</v>
      </c>
      <c r="G17088" s="1" t="s">
        <v>68</v>
      </c>
      <c r="H17088" s="1" t="s">
        <v>69</v>
      </c>
      <c r="I17088" s="1" t="s">
        <v>16</v>
      </c>
      <c r="J17088" s="1" t="s">
        <v>23</v>
      </c>
      <c r="K17088" s="1" t="s">
        <v>16</v>
      </c>
      <c r="L17088" s="1" t="s">
        <v>16</v>
      </c>
      <c r="M17088" s="1" t="s">
        <v>16</v>
      </c>
      <c r="N17088" s="1" t="s">
        <v>16</v>
      </c>
      <c r="O17088" s="1">
        <v>63.2</v>
      </c>
      <c r="P17088" s="1">
        <v>1.0</v>
      </c>
    </row>
    <row r="17089">
      <c r="A17089" s="1" t="s">
        <v>29</v>
      </c>
      <c r="B17089" s="1" t="s">
        <v>20098</v>
      </c>
      <c r="C17089" s="2" t="s">
        <v>20097</v>
      </c>
      <c r="D17089" s="1" t="s">
        <v>19</v>
      </c>
      <c r="E17089" s="3" t="str">
        <f>HYPERLINK("https://fyndiq.se/produkt/a3a0bf045cf0498d/", "2-Pack Huawei P30 Lite - Härdat glas 9H – 3D Super kvalitet")</f>
        <v>2-Pack Huawei P30 Lite - Härdat glas 9H – 3D Super kvalitet</v>
      </c>
      <c r="F17089" s="1" t="s">
        <v>1011</v>
      </c>
      <c r="G17089" s="1" t="s">
        <v>1012</v>
      </c>
      <c r="H17089" s="1" t="s">
        <v>1013</v>
      </c>
      <c r="I17089" s="1" t="s">
        <v>16</v>
      </c>
      <c r="J17089" s="1" t="s">
        <v>23</v>
      </c>
      <c r="K17089" s="1" t="s">
        <v>16</v>
      </c>
      <c r="L17089" s="1" t="s">
        <v>16</v>
      </c>
      <c r="M17089" s="1" t="s">
        <v>16</v>
      </c>
      <c r="N17089" s="1" t="s">
        <v>16</v>
      </c>
      <c r="O17089" s="1">
        <v>63.2</v>
      </c>
      <c r="P17089" s="1">
        <v>2.0</v>
      </c>
    </row>
    <row r="17090">
      <c r="A17090" s="1" t="s">
        <v>29</v>
      </c>
      <c r="B17090" s="1" t="s">
        <v>20099</v>
      </c>
      <c r="C17090" s="2" t="s">
        <v>20097</v>
      </c>
      <c r="D17090" s="1" t="s">
        <v>19</v>
      </c>
      <c r="E17090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7090" s="1" t="s">
        <v>35</v>
      </c>
      <c r="G17090" s="1" t="s">
        <v>36</v>
      </c>
      <c r="H17090" s="1" t="s">
        <v>37</v>
      </c>
      <c r="I17090" s="1" t="s">
        <v>1230</v>
      </c>
      <c r="J17090" s="1" t="s">
        <v>23</v>
      </c>
      <c r="K17090" s="1" t="s">
        <v>16</v>
      </c>
      <c r="L17090" s="1" t="s">
        <v>16</v>
      </c>
      <c r="M17090" s="1" t="s">
        <v>16</v>
      </c>
      <c r="N17090" s="1" t="s">
        <v>16</v>
      </c>
      <c r="O17090" s="1">
        <v>63.2</v>
      </c>
      <c r="P17090" s="1">
        <v>1.0</v>
      </c>
    </row>
    <row r="17091">
      <c r="A17091" s="1" t="s">
        <v>29</v>
      </c>
      <c r="B17091" s="1" t="s">
        <v>20100</v>
      </c>
      <c r="C17091" s="2" t="s">
        <v>20097</v>
      </c>
      <c r="D17091" s="1" t="s">
        <v>19</v>
      </c>
      <c r="E17091" s="3" t="str">
        <f>HYPERLINK("https://fyndiq.se/produkt/de584aa22595422c/", "2-Pack Privacy Samsung A52S Skärmskydd &amp; 1-Pack linsskydd - Härdat Glas 9H - Super kvalitet 3D")</f>
        <v>2-Pack Privacy Samsung A52S Skärmskydd &amp; 1-Pack linsskydd - Härdat Glas 9H - Super kvalitet 3D</v>
      </c>
      <c r="F17091" s="1" t="s">
        <v>16505</v>
      </c>
      <c r="G17091" s="1" t="s">
        <v>16506</v>
      </c>
      <c r="H17091" s="1" t="s">
        <v>16507</v>
      </c>
      <c r="I17091" s="1" t="s">
        <v>1311</v>
      </c>
      <c r="J17091" s="1" t="s">
        <v>9</v>
      </c>
      <c r="K17091" s="2" t="s">
        <v>19088</v>
      </c>
      <c r="L17091" s="1" t="s">
        <v>2650</v>
      </c>
      <c r="M17091" s="1" t="s">
        <v>16</v>
      </c>
      <c r="N17091" s="1" t="s">
        <v>16</v>
      </c>
      <c r="O17091" s="1">
        <v>87.2</v>
      </c>
      <c r="P17091" s="1">
        <v>1.0</v>
      </c>
    </row>
    <row r="17092">
      <c r="A17092" s="1" t="s">
        <v>29</v>
      </c>
      <c r="B17092" s="1" t="s">
        <v>20101</v>
      </c>
      <c r="C17092" s="2" t="s">
        <v>20097</v>
      </c>
      <c r="D17092" s="1" t="s">
        <v>19</v>
      </c>
      <c r="E1709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092" s="1" t="s">
        <v>614</v>
      </c>
      <c r="G17092" s="1" t="s">
        <v>615</v>
      </c>
      <c r="H17092" s="1" t="s">
        <v>616</v>
      </c>
      <c r="I17092" s="1" t="s">
        <v>16</v>
      </c>
      <c r="J17092" s="1" t="s">
        <v>23</v>
      </c>
      <c r="K17092" s="1" t="s">
        <v>16</v>
      </c>
      <c r="L17092" s="1" t="s">
        <v>16</v>
      </c>
      <c r="M17092" s="1" t="s">
        <v>16</v>
      </c>
      <c r="N17092" s="1" t="s">
        <v>16</v>
      </c>
      <c r="O17092" s="1">
        <v>79.2</v>
      </c>
      <c r="P17092" s="1">
        <v>1.0</v>
      </c>
    </row>
    <row r="17093">
      <c r="A17093" s="1" t="s">
        <v>29</v>
      </c>
      <c r="B17093" s="1" t="s">
        <v>20102</v>
      </c>
      <c r="C17093" s="2" t="s">
        <v>20097</v>
      </c>
      <c r="D17093" s="1" t="s">
        <v>19</v>
      </c>
      <c r="E17093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7093" s="1" t="s">
        <v>380</v>
      </c>
      <c r="G17093" s="1" t="s">
        <v>381</v>
      </c>
      <c r="H17093" s="1" t="s">
        <v>382</v>
      </c>
      <c r="I17093" s="1" t="s">
        <v>16</v>
      </c>
      <c r="J17093" s="1" t="s">
        <v>23</v>
      </c>
      <c r="K17093" s="1" t="s">
        <v>16</v>
      </c>
      <c r="L17093" s="1" t="s">
        <v>16</v>
      </c>
      <c r="M17093" s="1" t="s">
        <v>16</v>
      </c>
      <c r="N17093" s="1" t="s">
        <v>16</v>
      </c>
      <c r="O17093" s="1">
        <v>35.2</v>
      </c>
      <c r="P17093" s="1">
        <v>1.0</v>
      </c>
    </row>
    <row r="17094">
      <c r="A17094" s="1" t="s">
        <v>29</v>
      </c>
      <c r="B17094" s="1" t="s">
        <v>20103</v>
      </c>
      <c r="C17094" s="2" t="s">
        <v>20097</v>
      </c>
      <c r="D17094" s="1" t="s">
        <v>19</v>
      </c>
      <c r="E17094" s="3" t="str">
        <f>HYPERLINK("https://fyndiq.se/produkt/0df6cad26c89414b/", "2 Pack Samsung S22 PLUS - 9H Härdat Glass - 3D Super Kvalitet")</f>
        <v>2 Pack Samsung S22 PLUS - 9H Härdat Glass - 3D Super Kvalitet</v>
      </c>
      <c r="F17094" s="1" t="s">
        <v>2472</v>
      </c>
      <c r="G17094" s="1" t="s">
        <v>2473</v>
      </c>
      <c r="H17094" s="1" t="s">
        <v>2474</v>
      </c>
      <c r="I17094" s="1" t="s">
        <v>1311</v>
      </c>
      <c r="J17094" s="1" t="s">
        <v>9</v>
      </c>
      <c r="K17094" s="2" t="s">
        <v>19292</v>
      </c>
      <c r="L17094" s="1" t="s">
        <v>2650</v>
      </c>
      <c r="M17094" s="1" t="s">
        <v>16</v>
      </c>
      <c r="N17094" s="1" t="s">
        <v>16</v>
      </c>
      <c r="O17094" s="1">
        <v>63.2</v>
      </c>
      <c r="P17094" s="1">
        <v>1.0</v>
      </c>
    </row>
    <row r="17095">
      <c r="A17095" s="1" t="s">
        <v>29</v>
      </c>
      <c r="B17095" s="1" t="s">
        <v>20104</v>
      </c>
      <c r="C17095" s="2" t="s">
        <v>20097</v>
      </c>
      <c r="D17095" s="1" t="s">
        <v>19</v>
      </c>
      <c r="E170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095" s="1" t="s">
        <v>2144</v>
      </c>
      <c r="G17095" s="1" t="s">
        <v>2145</v>
      </c>
      <c r="H17095" s="1" t="s">
        <v>2146</v>
      </c>
      <c r="I17095" s="1" t="s">
        <v>16</v>
      </c>
      <c r="J17095" s="1" t="s">
        <v>23</v>
      </c>
      <c r="K17095" s="1" t="s">
        <v>16</v>
      </c>
      <c r="L17095" s="1" t="s">
        <v>16</v>
      </c>
      <c r="M17095" s="1" t="s">
        <v>16</v>
      </c>
      <c r="N17095" s="1" t="s">
        <v>16</v>
      </c>
      <c r="O17095" s="1">
        <v>63.2</v>
      </c>
      <c r="P17095" s="1">
        <v>1.0</v>
      </c>
    </row>
    <row r="17096">
      <c r="A17096" s="1" t="s">
        <v>29</v>
      </c>
      <c r="B17096" s="1" t="s">
        <v>20105</v>
      </c>
      <c r="C17096" s="2" t="s">
        <v>20097</v>
      </c>
      <c r="D17096" s="1" t="s">
        <v>19</v>
      </c>
      <c r="E17096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7096" s="1" t="s">
        <v>1859</v>
      </c>
      <c r="G17096" s="1" t="s">
        <v>1860</v>
      </c>
      <c r="H17096" s="1" t="s">
        <v>1861</v>
      </c>
      <c r="I17096" s="1" t="s">
        <v>1230</v>
      </c>
      <c r="J17096" s="1" t="s">
        <v>9</v>
      </c>
      <c r="K17096" s="2" t="s">
        <v>17753</v>
      </c>
      <c r="L17096" s="1" t="s">
        <v>2602</v>
      </c>
      <c r="M17096" s="1" t="s">
        <v>16</v>
      </c>
      <c r="N17096" s="1" t="s">
        <v>16</v>
      </c>
      <c r="O17096" s="1">
        <v>63.2</v>
      </c>
      <c r="P17096" s="1">
        <v>1.0</v>
      </c>
    </row>
    <row r="17097">
      <c r="A17097" s="1" t="s">
        <v>29</v>
      </c>
      <c r="B17097" s="1" t="s">
        <v>20106</v>
      </c>
      <c r="C17097" s="2" t="s">
        <v>20097</v>
      </c>
      <c r="D17097" s="1" t="s">
        <v>19</v>
      </c>
      <c r="E1709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7097" s="1" t="s">
        <v>729</v>
      </c>
      <c r="G17097" s="1" t="s">
        <v>730</v>
      </c>
      <c r="H17097" s="1" t="s">
        <v>731</v>
      </c>
      <c r="I17097" s="1" t="s">
        <v>16</v>
      </c>
      <c r="J17097" s="1" t="s">
        <v>23</v>
      </c>
      <c r="K17097" s="1" t="s">
        <v>16</v>
      </c>
      <c r="L17097" s="1" t="s">
        <v>16</v>
      </c>
      <c r="M17097" s="1" t="s">
        <v>16</v>
      </c>
      <c r="N17097" s="1" t="s">
        <v>16</v>
      </c>
      <c r="O17097" s="1">
        <v>63.2</v>
      </c>
      <c r="P17097" s="1">
        <v>1.0</v>
      </c>
    </row>
    <row r="17098">
      <c r="A17098" s="1" t="s">
        <v>29</v>
      </c>
      <c r="B17098" s="1" t="s">
        <v>20107</v>
      </c>
      <c r="C17098" s="2" t="s">
        <v>20097</v>
      </c>
      <c r="D17098" s="1" t="s">
        <v>19</v>
      </c>
      <c r="E17098" s="3" t="str">
        <f>HYPERLINK("https://fyndiq.se/produkt/23ab16be34f5469d/", "2-Pack Apple Ipad 8 (10.2 Inch) - Härdat glas 9H - Super Kvalitet Skärmskydd")</f>
        <v>2-Pack Apple Ipad 8 (10.2 Inch) - Härdat glas 9H - Super Kvalitet Skärmskydd</v>
      </c>
      <c r="F17098" s="1" t="s">
        <v>20108</v>
      </c>
      <c r="G17098" s="1" t="s">
        <v>20109</v>
      </c>
      <c r="H17098" s="1" t="s">
        <v>20110</v>
      </c>
      <c r="I17098" s="1" t="s">
        <v>16</v>
      </c>
      <c r="J17098" s="1" t="s">
        <v>23</v>
      </c>
      <c r="K17098" s="1" t="s">
        <v>16</v>
      </c>
      <c r="L17098" s="1" t="s">
        <v>16</v>
      </c>
      <c r="M17098" s="1" t="s">
        <v>16</v>
      </c>
      <c r="N17098" s="1" t="s">
        <v>16</v>
      </c>
      <c r="O17098" s="1">
        <v>127.2</v>
      </c>
      <c r="P17098" s="1">
        <v>1.0</v>
      </c>
    </row>
    <row r="17099">
      <c r="A17099" s="1" t="s">
        <v>29</v>
      </c>
      <c r="B17099" s="1" t="s">
        <v>20111</v>
      </c>
      <c r="C17099" s="2" t="s">
        <v>20097</v>
      </c>
      <c r="D17099" s="1" t="s">
        <v>19</v>
      </c>
      <c r="E17099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7099" s="1" t="s">
        <v>1110</v>
      </c>
      <c r="G17099" s="1" t="s">
        <v>1111</v>
      </c>
      <c r="H17099" s="1" t="s">
        <v>1112</v>
      </c>
      <c r="I17099" s="1" t="s">
        <v>16</v>
      </c>
      <c r="J17099" s="1" t="s">
        <v>23</v>
      </c>
      <c r="K17099" s="1" t="s">
        <v>16</v>
      </c>
      <c r="L17099" s="1" t="s">
        <v>16</v>
      </c>
      <c r="M17099" s="1" t="s">
        <v>16</v>
      </c>
      <c r="N17099" s="1" t="s">
        <v>16</v>
      </c>
      <c r="O17099" s="1">
        <v>79.2</v>
      </c>
      <c r="P17099" s="1">
        <v>1.0</v>
      </c>
    </row>
    <row r="17100">
      <c r="A17100" s="1" t="s">
        <v>29</v>
      </c>
      <c r="B17100" s="1" t="s">
        <v>20112</v>
      </c>
      <c r="C17100" s="2" t="s">
        <v>20097</v>
      </c>
      <c r="D17100" s="1" t="s">
        <v>19</v>
      </c>
      <c r="E17100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100" s="1" t="s">
        <v>665</v>
      </c>
      <c r="G17100" s="1" t="s">
        <v>666</v>
      </c>
      <c r="H17100" s="1" t="s">
        <v>667</v>
      </c>
      <c r="I17100" s="1" t="s">
        <v>16</v>
      </c>
      <c r="J17100" s="1" t="s">
        <v>23</v>
      </c>
      <c r="K17100" s="1" t="s">
        <v>16</v>
      </c>
      <c r="L17100" s="1" t="s">
        <v>16</v>
      </c>
      <c r="M17100" s="1" t="s">
        <v>16</v>
      </c>
      <c r="N17100" s="1" t="s">
        <v>16</v>
      </c>
      <c r="O17100" s="1">
        <v>63.2</v>
      </c>
      <c r="P17100" s="1">
        <v>1.0</v>
      </c>
    </row>
    <row r="17101">
      <c r="A17101" s="1" t="s">
        <v>29</v>
      </c>
      <c r="B17101" s="1" t="s">
        <v>20113</v>
      </c>
      <c r="C17101" s="2" t="s">
        <v>20097</v>
      </c>
      <c r="D17101" s="1" t="s">
        <v>19</v>
      </c>
      <c r="E1710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101" s="1" t="s">
        <v>2144</v>
      </c>
      <c r="G17101" s="1" t="s">
        <v>2145</v>
      </c>
      <c r="H17101" s="1" t="s">
        <v>2146</v>
      </c>
      <c r="I17101" s="1" t="s">
        <v>16</v>
      </c>
      <c r="J17101" s="1" t="s">
        <v>23</v>
      </c>
      <c r="K17101" s="1" t="s">
        <v>16</v>
      </c>
      <c r="L17101" s="1" t="s">
        <v>16</v>
      </c>
      <c r="M17101" s="1" t="s">
        <v>16</v>
      </c>
      <c r="N17101" s="1" t="s">
        <v>16</v>
      </c>
      <c r="O17101" s="1">
        <v>63.2</v>
      </c>
      <c r="P17101" s="1">
        <v>2.0</v>
      </c>
    </row>
    <row r="17102">
      <c r="A17102" s="1" t="s">
        <v>29</v>
      </c>
      <c r="B17102" s="1" t="s">
        <v>20114</v>
      </c>
      <c r="C17102" s="2" t="s">
        <v>20097</v>
      </c>
      <c r="D17102" s="1" t="s">
        <v>19</v>
      </c>
      <c r="E17102" s="3" t="str">
        <f>HYPERLINK("https://fyndiq.se/produkt/3211984ab6284e96/", "2-Pack Samsung Galaxy A05s - Härdat Glas 9H - Super Kvalitet 3D Skärmskydd")</f>
        <v>2-Pack Samsung Galaxy A05s - Härdat Glas 9H - Super Kvalitet 3D Skärmskydd</v>
      </c>
      <c r="F17102" s="1" t="s">
        <v>785</v>
      </c>
      <c r="G17102" s="1" t="s">
        <v>786</v>
      </c>
      <c r="H17102" s="1" t="s">
        <v>787</v>
      </c>
      <c r="I17102" s="1" t="s">
        <v>16</v>
      </c>
      <c r="J17102" s="1" t="s">
        <v>23</v>
      </c>
      <c r="K17102" s="1" t="s">
        <v>16</v>
      </c>
      <c r="L17102" s="1" t="s">
        <v>16</v>
      </c>
      <c r="M17102" s="1" t="s">
        <v>16</v>
      </c>
      <c r="N17102" s="1" t="s">
        <v>16</v>
      </c>
      <c r="O17102" s="1">
        <v>63.2</v>
      </c>
      <c r="P17102" s="1">
        <v>1.0</v>
      </c>
    </row>
    <row r="17103">
      <c r="A17103" s="1" t="s">
        <v>29</v>
      </c>
      <c r="B17103" s="1" t="s">
        <v>20115</v>
      </c>
      <c r="C17103" s="2" t="s">
        <v>20097</v>
      </c>
      <c r="D17103" s="1" t="s">
        <v>19</v>
      </c>
      <c r="E17103" s="3" t="str">
        <f>HYPERLINK("https://fyndiq.se/produkt/17eb3a8226844bc8/", "2-Pack Sony Xperia 1 III - Härdat glas 9H - Super Kvalitet 3D")</f>
        <v>2-Pack Sony Xperia 1 III - Härdat glas 9H - Super Kvalitet 3D</v>
      </c>
      <c r="F17103" s="1" t="s">
        <v>2344</v>
      </c>
      <c r="G17103" s="1" t="s">
        <v>2345</v>
      </c>
      <c r="H17103" s="1" t="s">
        <v>2346</v>
      </c>
      <c r="I17103" s="1" t="s">
        <v>16</v>
      </c>
      <c r="J17103" s="1" t="s">
        <v>23</v>
      </c>
      <c r="K17103" s="1" t="s">
        <v>16</v>
      </c>
      <c r="L17103" s="1" t="s">
        <v>16</v>
      </c>
      <c r="M17103" s="1" t="s">
        <v>16</v>
      </c>
      <c r="N17103" s="1" t="s">
        <v>16</v>
      </c>
      <c r="O17103" s="1">
        <v>63.2</v>
      </c>
      <c r="P17103" s="1">
        <v>1.0</v>
      </c>
    </row>
    <row r="17104">
      <c r="A17104" s="1" t="s">
        <v>29</v>
      </c>
      <c r="B17104" s="1" t="s">
        <v>20116</v>
      </c>
      <c r="C17104" s="2" t="s">
        <v>20097</v>
      </c>
      <c r="D17104" s="1" t="s">
        <v>19</v>
      </c>
      <c r="E17104" s="3" t="str">
        <f>HYPERLINK("https://fyndiq.se/produkt/4487e30957ae4516/", "2-Pack Samsung Galaxy Tab A8 WiFi - Härdat Glas 9H - Super Kvalitet")</f>
        <v>2-Pack Samsung Galaxy Tab A8 WiFi - Härdat Glas 9H - Super Kvalitet</v>
      </c>
      <c r="F17104" s="1" t="s">
        <v>4067</v>
      </c>
      <c r="G17104" s="1" t="s">
        <v>4068</v>
      </c>
      <c r="H17104" s="1" t="s">
        <v>4069</v>
      </c>
      <c r="I17104" s="1" t="s">
        <v>16</v>
      </c>
      <c r="J17104" s="1" t="s">
        <v>23</v>
      </c>
      <c r="K17104" s="1" t="s">
        <v>16</v>
      </c>
      <c r="L17104" s="1" t="s">
        <v>16</v>
      </c>
      <c r="M17104" s="1" t="s">
        <v>16</v>
      </c>
      <c r="N17104" s="1" t="s">
        <v>16</v>
      </c>
      <c r="O17104" s="1">
        <v>135.2</v>
      </c>
      <c r="P17104" s="1">
        <v>1.0</v>
      </c>
    </row>
    <row r="17105">
      <c r="A17105" s="1" t="s">
        <v>29</v>
      </c>
      <c r="B17105" s="1" t="s">
        <v>20117</v>
      </c>
      <c r="C17105" s="2" t="s">
        <v>20097</v>
      </c>
      <c r="D17105" s="1" t="s">
        <v>19</v>
      </c>
      <c r="E17105" s="3" t="str">
        <f>HYPERLINK("https://fyndiq.se/produkt/a047b5d99d58461d/", "2-Pack Google Pixel 6A - Härdat glas 9H - Super kvalitet 3D")</f>
        <v>2-Pack Google Pixel 6A - Härdat glas 9H - Super kvalitet 3D</v>
      </c>
      <c r="F17105" s="1" t="s">
        <v>1205</v>
      </c>
      <c r="G17105" s="1" t="s">
        <v>1206</v>
      </c>
      <c r="H17105" s="1" t="s">
        <v>1207</v>
      </c>
      <c r="I17105" s="1" t="s">
        <v>16</v>
      </c>
      <c r="J17105" s="1" t="s">
        <v>23</v>
      </c>
      <c r="K17105" s="1" t="s">
        <v>16</v>
      </c>
      <c r="L17105" s="1" t="s">
        <v>16</v>
      </c>
      <c r="M17105" s="1" t="s">
        <v>16</v>
      </c>
      <c r="N17105" s="1" t="s">
        <v>16</v>
      </c>
      <c r="O17105" s="1">
        <v>63.2</v>
      </c>
      <c r="P17105" s="1">
        <v>1.0</v>
      </c>
    </row>
    <row r="17106">
      <c r="A17106" s="1" t="s">
        <v>29</v>
      </c>
      <c r="B17106" s="1" t="s">
        <v>20118</v>
      </c>
      <c r="C17106" s="2" t="s">
        <v>20097</v>
      </c>
      <c r="D17106" s="1" t="s">
        <v>19</v>
      </c>
      <c r="E1710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7106" s="1" t="s">
        <v>760</v>
      </c>
      <c r="G17106" s="1" t="s">
        <v>761</v>
      </c>
      <c r="H17106" s="1" t="s">
        <v>762</v>
      </c>
      <c r="I17106" s="1" t="s">
        <v>16</v>
      </c>
      <c r="J17106" s="1" t="s">
        <v>23</v>
      </c>
      <c r="K17106" s="1" t="s">
        <v>16</v>
      </c>
      <c r="L17106" s="1" t="s">
        <v>16</v>
      </c>
      <c r="M17106" s="1" t="s">
        <v>16</v>
      </c>
      <c r="N17106" s="1" t="s">
        <v>16</v>
      </c>
      <c r="O17106" s="1">
        <v>63.2</v>
      </c>
      <c r="P17106" s="1">
        <v>1.0</v>
      </c>
    </row>
    <row r="17107">
      <c r="A17107" s="1" t="s">
        <v>29</v>
      </c>
      <c r="B17107" s="1" t="s">
        <v>20119</v>
      </c>
      <c r="C17107" s="2" t="s">
        <v>20097</v>
      </c>
      <c r="D17107" s="1" t="s">
        <v>19</v>
      </c>
      <c r="E17107" s="3" t="str">
        <f>HYPERLINK("https://fyndiq.se/produkt/2477583187264ece/", "2-Pack Samsung S20 - 9H Härdat Glass - Top Kvalitet")</f>
        <v>2-Pack Samsung S20 - 9H Härdat Glass - Top Kvalitet</v>
      </c>
      <c r="F17107" s="1" t="s">
        <v>124</v>
      </c>
      <c r="G17107" s="1" t="s">
        <v>125</v>
      </c>
      <c r="H17107" s="1" t="s">
        <v>126</v>
      </c>
      <c r="I17107" s="1" t="s">
        <v>16</v>
      </c>
      <c r="J17107" s="1" t="s">
        <v>23</v>
      </c>
      <c r="K17107" s="1" t="s">
        <v>16</v>
      </c>
      <c r="L17107" s="1" t="s">
        <v>16</v>
      </c>
      <c r="M17107" s="1" t="s">
        <v>16</v>
      </c>
      <c r="N17107" s="1" t="s">
        <v>16</v>
      </c>
      <c r="O17107" s="1">
        <v>71.2</v>
      </c>
      <c r="P17107" s="1">
        <v>1.0</v>
      </c>
    </row>
    <row r="17108">
      <c r="A17108" s="1" t="s">
        <v>29</v>
      </c>
      <c r="B17108" s="1" t="s">
        <v>20120</v>
      </c>
      <c r="C17108" s="2" t="s">
        <v>20097</v>
      </c>
      <c r="D17108" s="1" t="s">
        <v>19</v>
      </c>
      <c r="E17108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7108" s="1" t="s">
        <v>1481</v>
      </c>
      <c r="G17108" s="1" t="s">
        <v>1482</v>
      </c>
      <c r="H17108" s="1" t="s">
        <v>1483</v>
      </c>
      <c r="I17108" s="1" t="s">
        <v>16</v>
      </c>
      <c r="J17108" s="1" t="s">
        <v>23</v>
      </c>
      <c r="K17108" s="1" t="s">
        <v>16</v>
      </c>
      <c r="L17108" s="1" t="s">
        <v>16</v>
      </c>
      <c r="M17108" s="1" t="s">
        <v>16</v>
      </c>
      <c r="N17108" s="1" t="s">
        <v>16</v>
      </c>
      <c r="O17108" s="1">
        <v>63.2</v>
      </c>
      <c r="P17108" s="1">
        <v>1.0</v>
      </c>
    </row>
    <row r="17109">
      <c r="A17109" s="1" t="s">
        <v>29</v>
      </c>
      <c r="B17109" s="1" t="s">
        <v>20121</v>
      </c>
      <c r="C17109" s="2" t="s">
        <v>20097</v>
      </c>
      <c r="D17109" s="1" t="s">
        <v>19</v>
      </c>
      <c r="E17109" s="3" t="str">
        <f>HYPERLINK("https://fyndiq.se/produkt/fdeead0025f9481d/", "Samsung S23 FE - 9H Härdat Glass - Super Kvalitet 3D")</f>
        <v>Samsung S23 FE - 9H Härdat Glass - Super Kvalitet 3D</v>
      </c>
      <c r="F17109" s="1" t="s">
        <v>9586</v>
      </c>
      <c r="G17109" s="1" t="s">
        <v>9587</v>
      </c>
      <c r="H17109" s="1" t="s">
        <v>9588</v>
      </c>
      <c r="I17109" s="1" t="s">
        <v>16</v>
      </c>
      <c r="J17109" s="1" t="s">
        <v>23</v>
      </c>
      <c r="K17109" s="1" t="s">
        <v>16</v>
      </c>
      <c r="L17109" s="1" t="s">
        <v>16</v>
      </c>
      <c r="M17109" s="1" t="s">
        <v>16</v>
      </c>
      <c r="N17109" s="1" t="s">
        <v>16</v>
      </c>
      <c r="O17109" s="1">
        <v>55.2</v>
      </c>
      <c r="P17109" s="1">
        <v>1.0</v>
      </c>
    </row>
    <row r="17110">
      <c r="A17110" s="1" t="s">
        <v>29</v>
      </c>
      <c r="B17110" s="1" t="s">
        <v>20122</v>
      </c>
      <c r="C17110" s="2" t="s">
        <v>20097</v>
      </c>
      <c r="D17110" s="1" t="s">
        <v>19</v>
      </c>
      <c r="E17110" s="3" t="str">
        <f t="shared" ref="E17110:E17111" si="928">HYPERLINK("https://fyndiq.se/produkt/2030c5450cfb4338/", "2 Pack Huawei P30 Pro - Härdat glas 9H – 3D Super kvalitet")</f>
        <v>2 Pack Huawei P30 Pro - Härdat glas 9H – 3D Super kvalitet</v>
      </c>
      <c r="F17110" s="1" t="s">
        <v>1091</v>
      </c>
      <c r="G17110" s="1" t="s">
        <v>1092</v>
      </c>
      <c r="H17110" s="1" t="s">
        <v>1093</v>
      </c>
      <c r="I17110" s="1" t="s">
        <v>16</v>
      </c>
      <c r="J17110" s="1" t="s">
        <v>23</v>
      </c>
      <c r="K17110" s="1" t="s">
        <v>16</v>
      </c>
      <c r="L17110" s="1" t="s">
        <v>16</v>
      </c>
      <c r="M17110" s="1" t="s">
        <v>16</v>
      </c>
      <c r="N17110" s="1" t="s">
        <v>16</v>
      </c>
      <c r="O17110" s="1">
        <v>71.2</v>
      </c>
      <c r="P17110" s="1">
        <v>1.0</v>
      </c>
    </row>
    <row r="17111">
      <c r="A17111" s="1" t="s">
        <v>29</v>
      </c>
      <c r="B17111" s="1" t="s">
        <v>20123</v>
      </c>
      <c r="C17111" s="2" t="s">
        <v>20097</v>
      </c>
      <c r="D17111" s="1" t="s">
        <v>19</v>
      </c>
      <c r="E17111" s="3" t="str">
        <f t="shared" si="928"/>
        <v>2 Pack Huawei P30 Pro - Härdat glas 9H – 3D Super kvalitet</v>
      </c>
      <c r="F17111" s="1" t="s">
        <v>1091</v>
      </c>
      <c r="G17111" s="1" t="s">
        <v>1092</v>
      </c>
      <c r="H17111" s="1" t="s">
        <v>1093</v>
      </c>
      <c r="I17111" s="1" t="s">
        <v>16</v>
      </c>
      <c r="J17111" s="1" t="s">
        <v>23</v>
      </c>
      <c r="K17111" s="1" t="s">
        <v>16</v>
      </c>
      <c r="L17111" s="1" t="s">
        <v>16</v>
      </c>
      <c r="M17111" s="1" t="s">
        <v>16</v>
      </c>
      <c r="N17111" s="1" t="s">
        <v>16</v>
      </c>
      <c r="O17111" s="1">
        <v>71.2</v>
      </c>
      <c r="P17111" s="1">
        <v>1.0</v>
      </c>
    </row>
    <row r="17112">
      <c r="A17112" s="1" t="s">
        <v>29</v>
      </c>
      <c r="B17112" s="1" t="s">
        <v>20124</v>
      </c>
      <c r="C17112" s="2" t="s">
        <v>20097</v>
      </c>
      <c r="D17112" s="1" t="s">
        <v>19</v>
      </c>
      <c r="E17112" s="3" t="str">
        <f t="shared" ref="E17112:E17113" si="929">HYPERLINK("https://fyndiq.se/produkt/08d44de1ca3946df/", "2-Pack Samsung Galaxy S10 - Härdat Glas 9H – 3D Skärmskydd - Super kvalitet")</f>
        <v>2-Pack Samsung Galaxy S10 - Härdat Glas 9H – 3D Skärmskydd - Super kvalitet</v>
      </c>
      <c r="F17112" s="1" t="s">
        <v>729</v>
      </c>
      <c r="G17112" s="1" t="s">
        <v>730</v>
      </c>
      <c r="H17112" s="1" t="s">
        <v>731</v>
      </c>
      <c r="I17112" s="1" t="s">
        <v>16</v>
      </c>
      <c r="J17112" s="1" t="s">
        <v>23</v>
      </c>
      <c r="K17112" s="1" t="s">
        <v>16</v>
      </c>
      <c r="L17112" s="1" t="s">
        <v>16</v>
      </c>
      <c r="M17112" s="1" t="s">
        <v>16</v>
      </c>
      <c r="N17112" s="1" t="s">
        <v>16</v>
      </c>
      <c r="O17112" s="1">
        <v>63.2</v>
      </c>
      <c r="P17112" s="1">
        <v>1.0</v>
      </c>
    </row>
    <row r="17113">
      <c r="A17113" s="1" t="s">
        <v>29</v>
      </c>
      <c r="B17113" s="1" t="s">
        <v>20125</v>
      </c>
      <c r="C17113" s="2" t="s">
        <v>20097</v>
      </c>
      <c r="D17113" s="1" t="s">
        <v>19</v>
      </c>
      <c r="E17113" s="3" t="str">
        <f t="shared" si="929"/>
        <v>2-Pack Samsung Galaxy S10 - Härdat Glas 9H – 3D Skärmskydd - Super kvalitet</v>
      </c>
      <c r="F17113" s="1" t="s">
        <v>729</v>
      </c>
      <c r="G17113" s="1" t="s">
        <v>730</v>
      </c>
      <c r="H17113" s="1" t="s">
        <v>731</v>
      </c>
      <c r="I17113" s="1" t="s">
        <v>16</v>
      </c>
      <c r="J17113" s="1" t="s">
        <v>23</v>
      </c>
      <c r="K17113" s="1" t="s">
        <v>16</v>
      </c>
      <c r="L17113" s="1" t="s">
        <v>16</v>
      </c>
      <c r="M17113" s="1" t="s">
        <v>16</v>
      </c>
      <c r="N17113" s="1" t="s">
        <v>16</v>
      </c>
      <c r="O17113" s="1">
        <v>63.2</v>
      </c>
      <c r="P17113" s="1">
        <v>1.0</v>
      </c>
    </row>
    <row r="17114">
      <c r="A17114" s="1" t="s">
        <v>29</v>
      </c>
      <c r="B17114" s="1" t="s">
        <v>20126</v>
      </c>
      <c r="C17114" s="2" t="s">
        <v>20097</v>
      </c>
      <c r="D17114" s="1" t="s">
        <v>19</v>
      </c>
      <c r="E17114" s="3" t="str">
        <f t="shared" ref="E17114:E17115" si="930">HYPERLINK("https://fyndiq.se/produkt/f15b82570d4144d0/", "2-Pack Apple Watch 41mm – Härdat glas 9H – Super kvalitet 3D")</f>
        <v>2-Pack Apple Watch 41mm – Härdat glas 9H – Super kvalitet 3D</v>
      </c>
      <c r="F17114" s="1" t="s">
        <v>144</v>
      </c>
      <c r="G17114" s="1" t="s">
        <v>145</v>
      </c>
      <c r="H17114" s="1" t="s">
        <v>146</v>
      </c>
      <c r="I17114" s="1" t="s">
        <v>16</v>
      </c>
      <c r="J17114" s="1" t="s">
        <v>23</v>
      </c>
      <c r="K17114" s="1" t="s">
        <v>16</v>
      </c>
      <c r="L17114" s="1" t="s">
        <v>16</v>
      </c>
      <c r="M17114" s="1" t="s">
        <v>16</v>
      </c>
      <c r="N17114" s="1" t="s">
        <v>16</v>
      </c>
      <c r="O17114" s="1">
        <v>55.2</v>
      </c>
      <c r="P17114" s="1">
        <v>1.0</v>
      </c>
    </row>
    <row r="17115">
      <c r="A17115" s="1" t="s">
        <v>29</v>
      </c>
      <c r="B17115" s="1" t="s">
        <v>20127</v>
      </c>
      <c r="C17115" s="2" t="s">
        <v>20097</v>
      </c>
      <c r="D17115" s="1" t="s">
        <v>19</v>
      </c>
      <c r="E17115" s="3" t="str">
        <f t="shared" si="930"/>
        <v>2-Pack Apple Watch 41mm – Härdat glas 9H – Super kvalitet 3D</v>
      </c>
      <c r="F17115" s="1" t="s">
        <v>144</v>
      </c>
      <c r="G17115" s="1" t="s">
        <v>145</v>
      </c>
      <c r="H17115" s="1" t="s">
        <v>146</v>
      </c>
      <c r="I17115" s="1" t="s">
        <v>16</v>
      </c>
      <c r="J17115" s="1" t="s">
        <v>23</v>
      </c>
      <c r="K17115" s="1" t="s">
        <v>16</v>
      </c>
      <c r="L17115" s="1" t="s">
        <v>16</v>
      </c>
      <c r="M17115" s="1" t="s">
        <v>16</v>
      </c>
      <c r="N17115" s="1" t="s">
        <v>16</v>
      </c>
      <c r="O17115" s="1">
        <v>55.2</v>
      </c>
      <c r="P17115" s="1">
        <v>1.0</v>
      </c>
    </row>
    <row r="17116">
      <c r="A17116" s="1" t="s">
        <v>29</v>
      </c>
      <c r="B17116" s="1" t="s">
        <v>20128</v>
      </c>
      <c r="C17116" s="2" t="s">
        <v>20097</v>
      </c>
      <c r="D17116" s="1" t="s">
        <v>19</v>
      </c>
      <c r="E17116" s="3" t="str">
        <f>HYPERLINK("https://fyndiq.se/produkt/c32b21dec9cf4091/", "2-Pack SAMSUNG S24 5G Skärmskydd - Härdat Glas 9H - Super kvalitet 3D")</f>
        <v>2-Pack SAMSUNG S24 5G Skärmskydd - Härdat Glas 9H - Super kvalitet 3D</v>
      </c>
      <c r="F17116" s="1" t="s">
        <v>157</v>
      </c>
      <c r="G17116" s="1" t="s">
        <v>158</v>
      </c>
      <c r="H17116" s="1" t="s">
        <v>159</v>
      </c>
      <c r="I17116" s="1" t="s">
        <v>16</v>
      </c>
      <c r="J17116" s="1" t="s">
        <v>23</v>
      </c>
      <c r="K17116" s="1" t="s">
        <v>16</v>
      </c>
      <c r="L17116" s="1" t="s">
        <v>16</v>
      </c>
      <c r="M17116" s="1" t="s">
        <v>16</v>
      </c>
      <c r="N17116" s="1" t="s">
        <v>16</v>
      </c>
      <c r="O17116" s="1">
        <v>71.2</v>
      </c>
      <c r="P17116" s="1">
        <v>1.0</v>
      </c>
    </row>
    <row r="17117">
      <c r="A17117" s="1" t="s">
        <v>29</v>
      </c>
      <c r="B17117" s="1" t="s">
        <v>20129</v>
      </c>
      <c r="C17117" s="2" t="s">
        <v>20097</v>
      </c>
      <c r="D17117" s="1" t="s">
        <v>19</v>
      </c>
      <c r="E17117" s="3" t="str">
        <f t="shared" ref="E17117:E17118" si="931">HYPERLINK("https://fyndiq.se/produkt/a00b62acc6644fd2/", "2-Pack Samsung Galaxy S10 - Härdat glas 9H – Super kvalitet 3D")</f>
        <v>2-Pack Samsung Galaxy S10 - Härdat glas 9H – Super kvalitet 3D</v>
      </c>
      <c r="F17117" s="1" t="s">
        <v>1291</v>
      </c>
      <c r="G17117" s="1" t="s">
        <v>1292</v>
      </c>
      <c r="H17117" s="1" t="s">
        <v>1293</v>
      </c>
      <c r="I17117" s="1" t="s">
        <v>16</v>
      </c>
      <c r="J17117" s="1" t="s">
        <v>23</v>
      </c>
      <c r="K17117" s="1" t="s">
        <v>16</v>
      </c>
      <c r="L17117" s="1" t="s">
        <v>16</v>
      </c>
      <c r="M17117" s="1" t="s">
        <v>16</v>
      </c>
      <c r="N17117" s="1" t="s">
        <v>16</v>
      </c>
      <c r="O17117" s="1">
        <v>63.2</v>
      </c>
      <c r="P17117" s="1">
        <v>1.0</v>
      </c>
    </row>
    <row r="17118">
      <c r="A17118" s="1" t="s">
        <v>29</v>
      </c>
      <c r="B17118" s="1" t="s">
        <v>20130</v>
      </c>
      <c r="C17118" s="2" t="s">
        <v>20097</v>
      </c>
      <c r="D17118" s="1" t="s">
        <v>19</v>
      </c>
      <c r="E17118" s="3" t="str">
        <f t="shared" si="931"/>
        <v>2-Pack Samsung Galaxy S10 - Härdat glas 9H – Super kvalitet 3D</v>
      </c>
      <c r="F17118" s="1" t="s">
        <v>1291</v>
      </c>
      <c r="G17118" s="1" t="s">
        <v>1292</v>
      </c>
      <c r="H17118" s="1" t="s">
        <v>1293</v>
      </c>
      <c r="I17118" s="1" t="s">
        <v>16</v>
      </c>
      <c r="J17118" s="1" t="s">
        <v>23</v>
      </c>
      <c r="K17118" s="1" t="s">
        <v>16</v>
      </c>
      <c r="L17118" s="1" t="s">
        <v>16</v>
      </c>
      <c r="M17118" s="1" t="s">
        <v>16</v>
      </c>
      <c r="N17118" s="1" t="s">
        <v>16</v>
      </c>
      <c r="O17118" s="1">
        <v>63.2</v>
      </c>
      <c r="P17118" s="1">
        <v>1.0</v>
      </c>
    </row>
    <row r="17119">
      <c r="A17119" s="1" t="s">
        <v>29</v>
      </c>
      <c r="B17119" s="1" t="s">
        <v>20131</v>
      </c>
      <c r="C17119" s="2" t="s">
        <v>20097</v>
      </c>
      <c r="D17119" s="1" t="s">
        <v>19</v>
      </c>
      <c r="E17119" s="3" t="str">
        <f t="shared" ref="E17119:E17122" si="932">HYPERLINK("https://fyndiq.se/produkt/dfe28e565d2e4c8d/", "2 Pack Samsung S21 FE - 9H Härdat Glass - Super Kvalitet 3D")</f>
        <v>2 Pack Samsung S21 FE - 9H Härdat Glass - Super Kvalitet 3D</v>
      </c>
      <c r="F17119" s="1" t="s">
        <v>276</v>
      </c>
      <c r="G17119" s="1" t="s">
        <v>277</v>
      </c>
      <c r="H17119" s="1" t="s">
        <v>278</v>
      </c>
      <c r="I17119" s="1" t="s">
        <v>16</v>
      </c>
      <c r="J17119" s="1" t="s">
        <v>23</v>
      </c>
      <c r="K17119" s="1" t="s">
        <v>16</v>
      </c>
      <c r="L17119" s="1" t="s">
        <v>16</v>
      </c>
      <c r="M17119" s="1" t="s">
        <v>16</v>
      </c>
      <c r="N17119" s="1" t="s">
        <v>16</v>
      </c>
      <c r="O17119" s="1">
        <v>63.2</v>
      </c>
      <c r="P17119" s="1">
        <v>1.0</v>
      </c>
    </row>
    <row r="17120">
      <c r="A17120" s="1" t="s">
        <v>29</v>
      </c>
      <c r="B17120" s="1" t="s">
        <v>20132</v>
      </c>
      <c r="C17120" s="2" t="s">
        <v>20097</v>
      </c>
      <c r="D17120" s="1" t="s">
        <v>19</v>
      </c>
      <c r="E17120" s="3" t="str">
        <f t="shared" si="932"/>
        <v>2 Pack Samsung S21 FE - 9H Härdat Glass - Super Kvalitet 3D</v>
      </c>
      <c r="F17120" s="1" t="s">
        <v>276</v>
      </c>
      <c r="G17120" s="1" t="s">
        <v>277</v>
      </c>
      <c r="H17120" s="1" t="s">
        <v>278</v>
      </c>
      <c r="I17120" s="1" t="s">
        <v>16</v>
      </c>
      <c r="J17120" s="1" t="s">
        <v>23</v>
      </c>
      <c r="K17120" s="1" t="s">
        <v>16</v>
      </c>
      <c r="L17120" s="1" t="s">
        <v>16</v>
      </c>
      <c r="M17120" s="1" t="s">
        <v>16</v>
      </c>
      <c r="N17120" s="1" t="s">
        <v>16</v>
      </c>
      <c r="O17120" s="1">
        <v>63.2</v>
      </c>
      <c r="P17120" s="1">
        <v>1.0</v>
      </c>
    </row>
    <row r="17121">
      <c r="A17121" s="1" t="s">
        <v>29</v>
      </c>
      <c r="B17121" s="1" t="s">
        <v>20133</v>
      </c>
      <c r="C17121" s="2" t="s">
        <v>20097</v>
      </c>
      <c r="D17121" s="1" t="s">
        <v>19</v>
      </c>
      <c r="E17121" s="3" t="str">
        <f t="shared" si="932"/>
        <v>2 Pack Samsung S21 FE - 9H Härdat Glass - Super Kvalitet 3D</v>
      </c>
      <c r="F17121" s="1" t="s">
        <v>276</v>
      </c>
      <c r="G17121" s="1" t="s">
        <v>277</v>
      </c>
      <c r="H17121" s="1" t="s">
        <v>278</v>
      </c>
      <c r="I17121" s="1" t="s">
        <v>16</v>
      </c>
      <c r="J17121" s="1" t="s">
        <v>23</v>
      </c>
      <c r="K17121" s="1" t="s">
        <v>16</v>
      </c>
      <c r="L17121" s="1" t="s">
        <v>16</v>
      </c>
      <c r="M17121" s="1" t="s">
        <v>16</v>
      </c>
      <c r="N17121" s="1" t="s">
        <v>16</v>
      </c>
      <c r="O17121" s="1">
        <v>63.2</v>
      </c>
      <c r="P17121" s="1">
        <v>1.0</v>
      </c>
    </row>
    <row r="17122">
      <c r="A17122" s="1" t="s">
        <v>29</v>
      </c>
      <c r="B17122" s="1" t="s">
        <v>20134</v>
      </c>
      <c r="C17122" s="2" t="s">
        <v>20097</v>
      </c>
      <c r="D17122" s="1" t="s">
        <v>19</v>
      </c>
      <c r="E17122" s="3" t="str">
        <f t="shared" si="932"/>
        <v>2 Pack Samsung S21 FE - 9H Härdat Glass - Super Kvalitet 3D</v>
      </c>
      <c r="F17122" s="1" t="s">
        <v>276</v>
      </c>
      <c r="G17122" s="1" t="s">
        <v>277</v>
      </c>
      <c r="H17122" s="1" t="s">
        <v>278</v>
      </c>
      <c r="I17122" s="1" t="s">
        <v>16</v>
      </c>
      <c r="J17122" s="1" t="s">
        <v>23</v>
      </c>
      <c r="K17122" s="1" t="s">
        <v>16</v>
      </c>
      <c r="L17122" s="1" t="s">
        <v>16</v>
      </c>
      <c r="M17122" s="1" t="s">
        <v>16</v>
      </c>
      <c r="N17122" s="1" t="s">
        <v>16</v>
      </c>
      <c r="O17122" s="1">
        <v>63.2</v>
      </c>
      <c r="P17122" s="1">
        <v>1.0</v>
      </c>
    </row>
    <row r="17123">
      <c r="A17123" s="1" t="s">
        <v>29</v>
      </c>
      <c r="B17123" s="1" t="s">
        <v>20135</v>
      </c>
      <c r="C17123" s="2" t="s">
        <v>20097</v>
      </c>
      <c r="D17123" s="1" t="s">
        <v>19</v>
      </c>
      <c r="E17123" s="3" t="str">
        <f t="shared" ref="E17123:E17124" si="933">HYPERLINK("https://fyndiq.se/produkt/27b0aae0e13248c2/", "2-Pack GOOGLE PIXEL 8 PRO Skärmskydd - Härdat Glas 9H - Super kvalitet 3D")</f>
        <v>2-Pack GOOGLE PIXEL 8 PRO Skärmskydd - Härdat Glas 9H - Super kvalitet 3D</v>
      </c>
      <c r="F17123" s="1" t="s">
        <v>204</v>
      </c>
      <c r="G17123" s="1" t="s">
        <v>205</v>
      </c>
      <c r="H17123" s="1" t="s">
        <v>206</v>
      </c>
      <c r="I17123" s="1" t="s">
        <v>16</v>
      </c>
      <c r="J17123" s="1" t="s">
        <v>23</v>
      </c>
      <c r="K17123" s="1" t="s">
        <v>16</v>
      </c>
      <c r="L17123" s="1" t="s">
        <v>16</v>
      </c>
      <c r="M17123" s="1" t="s">
        <v>16</v>
      </c>
      <c r="N17123" s="1" t="s">
        <v>16</v>
      </c>
      <c r="O17123" s="1">
        <v>71.2</v>
      </c>
      <c r="P17123" s="1">
        <v>1.0</v>
      </c>
    </row>
    <row r="17124">
      <c r="A17124" s="1" t="s">
        <v>29</v>
      </c>
      <c r="B17124" s="1" t="s">
        <v>20136</v>
      </c>
      <c r="C17124" s="2" t="s">
        <v>20097</v>
      </c>
      <c r="D17124" s="1" t="s">
        <v>19</v>
      </c>
      <c r="E17124" s="3" t="str">
        <f t="shared" si="933"/>
        <v>2-Pack GOOGLE PIXEL 8 PRO Skärmskydd - Härdat Glas 9H - Super kvalitet 3D</v>
      </c>
      <c r="F17124" s="1" t="s">
        <v>204</v>
      </c>
      <c r="G17124" s="1" t="s">
        <v>205</v>
      </c>
      <c r="H17124" s="1" t="s">
        <v>206</v>
      </c>
      <c r="I17124" s="1" t="s">
        <v>16</v>
      </c>
      <c r="J17124" s="1" t="s">
        <v>23</v>
      </c>
      <c r="K17124" s="1" t="s">
        <v>16</v>
      </c>
      <c r="L17124" s="1" t="s">
        <v>16</v>
      </c>
      <c r="M17124" s="1" t="s">
        <v>16</v>
      </c>
      <c r="N17124" s="1" t="s">
        <v>16</v>
      </c>
      <c r="O17124" s="1">
        <v>71.2</v>
      </c>
      <c r="P17124" s="1">
        <v>1.0</v>
      </c>
    </row>
    <row r="17125">
      <c r="A17125" s="1" t="s">
        <v>29</v>
      </c>
      <c r="B17125" s="1" t="s">
        <v>20137</v>
      </c>
      <c r="C17125" s="2" t="s">
        <v>20097</v>
      </c>
      <c r="D17125" s="1" t="s">
        <v>19</v>
      </c>
      <c r="E17125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7125" s="1" t="s">
        <v>3103</v>
      </c>
      <c r="G17125" s="1" t="s">
        <v>3104</v>
      </c>
      <c r="H17125" s="1" t="s">
        <v>3105</v>
      </c>
      <c r="I17125" s="1" t="s">
        <v>16</v>
      </c>
      <c r="J17125" s="1" t="s">
        <v>23</v>
      </c>
      <c r="K17125" s="1" t="s">
        <v>16</v>
      </c>
      <c r="L17125" s="1" t="s">
        <v>16</v>
      </c>
      <c r="M17125" s="1" t="s">
        <v>16</v>
      </c>
      <c r="N17125" s="1" t="s">
        <v>16</v>
      </c>
      <c r="O17125" s="1">
        <v>79.2</v>
      </c>
      <c r="P17125" s="1">
        <v>1.0</v>
      </c>
    </row>
    <row r="17126">
      <c r="A17126" s="1" t="s">
        <v>29</v>
      </c>
      <c r="B17126" s="1" t="s">
        <v>20138</v>
      </c>
      <c r="C17126" s="2" t="s">
        <v>20097</v>
      </c>
      <c r="D17126" s="1" t="s">
        <v>19</v>
      </c>
      <c r="E17126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126" s="1" t="s">
        <v>692</v>
      </c>
      <c r="G17126" s="1" t="s">
        <v>693</v>
      </c>
      <c r="H17126" s="1" t="s">
        <v>694</v>
      </c>
      <c r="I17126" s="1" t="s">
        <v>16</v>
      </c>
      <c r="J17126" s="1" t="s">
        <v>23</v>
      </c>
      <c r="K17126" s="1" t="s">
        <v>16</v>
      </c>
      <c r="L17126" s="1" t="s">
        <v>16</v>
      </c>
      <c r="M17126" s="1" t="s">
        <v>16</v>
      </c>
      <c r="N17126" s="1" t="s">
        <v>16</v>
      </c>
      <c r="O17126" s="1">
        <v>47.2</v>
      </c>
      <c r="P17126" s="1">
        <v>1.0</v>
      </c>
    </row>
    <row r="17127">
      <c r="A17127" s="1" t="s">
        <v>29</v>
      </c>
      <c r="B17127" s="1" t="s">
        <v>20139</v>
      </c>
      <c r="C17127" s="2" t="s">
        <v>20097</v>
      </c>
      <c r="D17127" s="1" t="s">
        <v>19</v>
      </c>
      <c r="E17127" s="3" t="str">
        <f t="shared" ref="E17127:E17128" si="934"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7127" s="1" t="s">
        <v>2445</v>
      </c>
      <c r="G17127" s="1" t="s">
        <v>2446</v>
      </c>
      <c r="H17127" s="1" t="s">
        <v>2447</v>
      </c>
      <c r="I17127" s="1" t="s">
        <v>16</v>
      </c>
      <c r="J17127" s="1" t="s">
        <v>23</v>
      </c>
      <c r="K17127" s="1" t="s">
        <v>16</v>
      </c>
      <c r="L17127" s="1" t="s">
        <v>16</v>
      </c>
      <c r="M17127" s="1" t="s">
        <v>16</v>
      </c>
      <c r="N17127" s="1" t="s">
        <v>16</v>
      </c>
      <c r="O17127" s="1">
        <v>79.2</v>
      </c>
      <c r="P17127" s="1">
        <v>1.0</v>
      </c>
    </row>
    <row r="17128">
      <c r="A17128" s="1" t="s">
        <v>29</v>
      </c>
      <c r="B17128" s="1" t="s">
        <v>20140</v>
      </c>
      <c r="C17128" s="2" t="s">
        <v>20097</v>
      </c>
      <c r="D17128" s="1" t="s">
        <v>19</v>
      </c>
      <c r="E17128" s="3" t="str">
        <f t="shared" si="934"/>
        <v>2-Pack Samsung A14 Skärmskydd &amp; 2-Pack linsskydd - Härdat Glas 9H - Super kvalitet 3D</v>
      </c>
      <c r="F17128" s="1" t="s">
        <v>2445</v>
      </c>
      <c r="G17128" s="1" t="s">
        <v>2446</v>
      </c>
      <c r="H17128" s="1" t="s">
        <v>2447</v>
      </c>
      <c r="I17128" s="1" t="s">
        <v>16</v>
      </c>
      <c r="J17128" s="1" t="s">
        <v>23</v>
      </c>
      <c r="K17128" s="1" t="s">
        <v>16</v>
      </c>
      <c r="L17128" s="1" t="s">
        <v>16</v>
      </c>
      <c r="M17128" s="1" t="s">
        <v>16</v>
      </c>
      <c r="N17128" s="1" t="s">
        <v>16</v>
      </c>
      <c r="O17128" s="1">
        <v>79.2</v>
      </c>
      <c r="P17128" s="1">
        <v>1.0</v>
      </c>
    </row>
    <row r="17129">
      <c r="A17129" s="1" t="s">
        <v>29</v>
      </c>
      <c r="B17129" s="1" t="s">
        <v>20141</v>
      </c>
      <c r="C17129" s="2" t="s">
        <v>20097</v>
      </c>
      <c r="D17129" s="1" t="s">
        <v>19</v>
      </c>
      <c r="E17129" s="3" t="str">
        <f>HYPERLINK("https://fyndiq.se/produkt/4b943407c0ca41cc/", "2-Pack iPhone 14 - 9H Härdat Glass -Super kvalitet 3D Skärmskydd")</f>
        <v>2-Pack iPhone 14 - 9H Härdat Glass -Super kvalitet 3D Skärmskydd</v>
      </c>
      <c r="F17129" s="1" t="s">
        <v>20142</v>
      </c>
      <c r="G17129" s="1" t="s">
        <v>20143</v>
      </c>
      <c r="H17129" s="1" t="s">
        <v>20144</v>
      </c>
      <c r="I17129" s="1" t="s">
        <v>16</v>
      </c>
      <c r="J17129" s="1" t="s">
        <v>23</v>
      </c>
      <c r="K17129" s="1" t="s">
        <v>16</v>
      </c>
      <c r="L17129" s="1" t="s">
        <v>16</v>
      </c>
      <c r="M17129" s="1" t="s">
        <v>16</v>
      </c>
      <c r="N17129" s="1" t="s">
        <v>16</v>
      </c>
      <c r="O17129" s="1">
        <v>47.2</v>
      </c>
      <c r="P17129" s="1">
        <v>1.0</v>
      </c>
    </row>
    <row r="17130">
      <c r="A17130" s="1" t="s">
        <v>29</v>
      </c>
      <c r="B17130" s="1" t="s">
        <v>20145</v>
      </c>
      <c r="C17130" s="2" t="s">
        <v>20097</v>
      </c>
      <c r="D17130" s="1" t="s">
        <v>19</v>
      </c>
      <c r="E17130" s="3" t="str">
        <f>HYPERLINK("https://fyndiq.se/produkt/f7b16236096d401a/", "2-Pack Google Pixel 7A - Härdat glas 9H - Super kvalitet 3D Skärmskydd")</f>
        <v>2-Pack Google Pixel 7A - Härdat glas 9H - Super kvalitet 3D Skärmskydd</v>
      </c>
      <c r="F17130" s="1" t="s">
        <v>852</v>
      </c>
      <c r="G17130" s="1" t="s">
        <v>853</v>
      </c>
      <c r="H17130" s="1" t="s">
        <v>854</v>
      </c>
      <c r="I17130" s="1" t="s">
        <v>16</v>
      </c>
      <c r="J17130" s="1" t="s">
        <v>23</v>
      </c>
      <c r="K17130" s="1" t="s">
        <v>16</v>
      </c>
      <c r="L17130" s="1" t="s">
        <v>16</v>
      </c>
      <c r="M17130" s="1" t="s">
        <v>16</v>
      </c>
      <c r="N17130" s="1" t="s">
        <v>16</v>
      </c>
      <c r="O17130" s="1">
        <v>63.2</v>
      </c>
      <c r="P17130" s="1">
        <v>1.0</v>
      </c>
    </row>
    <row r="17131">
      <c r="A17131" s="1" t="s">
        <v>29</v>
      </c>
      <c r="B17131" s="1" t="s">
        <v>20146</v>
      </c>
      <c r="C17131" s="2" t="s">
        <v>20097</v>
      </c>
      <c r="D17131" s="1" t="s">
        <v>19</v>
      </c>
      <c r="E17131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7131" s="1" t="s">
        <v>4298</v>
      </c>
      <c r="G17131" s="1" t="s">
        <v>4299</v>
      </c>
      <c r="H17131" s="1" t="s">
        <v>4300</v>
      </c>
      <c r="I17131" s="1" t="s">
        <v>16</v>
      </c>
      <c r="J17131" s="1" t="s">
        <v>23</v>
      </c>
      <c r="K17131" s="1" t="s">
        <v>16</v>
      </c>
      <c r="L17131" s="1" t="s">
        <v>16</v>
      </c>
      <c r="M17131" s="1" t="s">
        <v>16</v>
      </c>
      <c r="N17131" s="1" t="s">
        <v>16</v>
      </c>
      <c r="O17131" s="1">
        <v>151.2</v>
      </c>
      <c r="P17131" s="1">
        <v>1.0</v>
      </c>
    </row>
    <row r="17132">
      <c r="A17132" s="1" t="s">
        <v>29</v>
      </c>
      <c r="B17132" s="1" t="s">
        <v>20147</v>
      </c>
      <c r="C17132" s="2" t="s">
        <v>20097</v>
      </c>
      <c r="D17132" s="1" t="s">
        <v>19</v>
      </c>
      <c r="E17132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7132" s="1" t="s">
        <v>464</v>
      </c>
      <c r="G17132" s="1" t="s">
        <v>465</v>
      </c>
      <c r="H17132" s="1" t="s">
        <v>466</v>
      </c>
      <c r="I17132" s="1" t="s">
        <v>16</v>
      </c>
      <c r="J17132" s="1" t="s">
        <v>23</v>
      </c>
      <c r="K17132" s="1" t="s">
        <v>16</v>
      </c>
      <c r="L17132" s="1" t="s">
        <v>16</v>
      </c>
      <c r="M17132" s="1" t="s">
        <v>16</v>
      </c>
      <c r="N17132" s="1" t="s">
        <v>16</v>
      </c>
      <c r="O17132" s="1">
        <v>79.2</v>
      </c>
      <c r="P17132" s="1">
        <v>1.0</v>
      </c>
    </row>
    <row r="17133">
      <c r="A17133" s="1" t="s">
        <v>29</v>
      </c>
      <c r="B17133" s="1" t="s">
        <v>20148</v>
      </c>
      <c r="C17133" s="2" t="s">
        <v>20097</v>
      </c>
      <c r="D17133" s="1" t="s">
        <v>19</v>
      </c>
      <c r="E17133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7133" s="1" t="s">
        <v>4343</v>
      </c>
      <c r="G17133" s="1" t="s">
        <v>4344</v>
      </c>
      <c r="H17133" s="1" t="s">
        <v>4345</v>
      </c>
      <c r="I17133" s="1" t="s">
        <v>16</v>
      </c>
      <c r="J17133" s="1" t="s">
        <v>23</v>
      </c>
      <c r="K17133" s="1" t="s">
        <v>16</v>
      </c>
      <c r="L17133" s="1" t="s">
        <v>16</v>
      </c>
      <c r="M17133" s="1" t="s">
        <v>16</v>
      </c>
      <c r="N17133" s="1" t="s">
        <v>16</v>
      </c>
      <c r="O17133" s="1">
        <v>95.2</v>
      </c>
      <c r="P17133" s="1">
        <v>1.0</v>
      </c>
    </row>
    <row r="17134">
      <c r="A17134" s="1" t="s">
        <v>29</v>
      </c>
      <c r="B17134" s="1" t="s">
        <v>20149</v>
      </c>
      <c r="C17134" s="2" t="s">
        <v>20097</v>
      </c>
      <c r="D17134" s="1" t="s">
        <v>19</v>
      </c>
      <c r="E17134" s="3" t="str">
        <f>HYPERLINK("https://fyndiq.se/produkt/a6f2491e02f642c8/", "2-Pack Iphone 7/8 Vit - 9H Härdat Glas - 3D Skärmskydd")</f>
        <v>2-Pack Iphone 7/8 Vit - 9H Härdat Glas - 3D Skärmskydd</v>
      </c>
      <c r="F17134" s="1" t="s">
        <v>5048</v>
      </c>
      <c r="G17134" s="1" t="s">
        <v>5049</v>
      </c>
      <c r="H17134" s="1" t="s">
        <v>5050</v>
      </c>
      <c r="I17134" s="1" t="s">
        <v>16</v>
      </c>
      <c r="J17134" s="1" t="s">
        <v>23</v>
      </c>
      <c r="K17134" s="1" t="s">
        <v>16</v>
      </c>
      <c r="L17134" s="1" t="s">
        <v>16</v>
      </c>
      <c r="M17134" s="1" t="s">
        <v>16</v>
      </c>
      <c r="N17134" s="1" t="s">
        <v>16</v>
      </c>
      <c r="O17134" s="1">
        <v>47.2</v>
      </c>
      <c r="P17134" s="1">
        <v>1.0</v>
      </c>
    </row>
    <row r="17135">
      <c r="A17135" s="1" t="s">
        <v>29</v>
      </c>
      <c r="B17135" s="1" t="s">
        <v>20150</v>
      </c>
      <c r="C17135" s="2" t="s">
        <v>20097</v>
      </c>
      <c r="D17135" s="1" t="s">
        <v>19</v>
      </c>
      <c r="E17135" s="3" t="str">
        <f>HYPERLINK("https://fyndiq.se/produkt/4cdad3b689104202/", "2-PACK Full Cover Iphone 7 Vit - Härdat Glas 9H Skärmskydd 3D")</f>
        <v>2-PACK Full Cover Iphone 7 Vit - Härdat Glas 9H Skärmskydd 3D</v>
      </c>
      <c r="F17135" s="1" t="s">
        <v>618</v>
      </c>
      <c r="G17135" s="1" t="s">
        <v>619</v>
      </c>
      <c r="H17135" s="1" t="s">
        <v>620</v>
      </c>
      <c r="I17135" s="1" t="s">
        <v>16</v>
      </c>
      <c r="J17135" s="1" t="s">
        <v>23</v>
      </c>
      <c r="K17135" s="1" t="s">
        <v>16</v>
      </c>
      <c r="L17135" s="1" t="s">
        <v>16</v>
      </c>
      <c r="M17135" s="1" t="s">
        <v>16</v>
      </c>
      <c r="N17135" s="1" t="s">
        <v>16</v>
      </c>
      <c r="O17135" s="1">
        <v>47.2</v>
      </c>
      <c r="P17135" s="1">
        <v>1.0</v>
      </c>
    </row>
    <row r="17136">
      <c r="A17136" s="1" t="s">
        <v>29</v>
      </c>
      <c r="B17136" s="1" t="s">
        <v>20151</v>
      </c>
      <c r="C17136" s="2" t="s">
        <v>20097</v>
      </c>
      <c r="D17136" s="1" t="s">
        <v>19</v>
      </c>
      <c r="E17136" s="3" t="str">
        <f>HYPERLINK("https://fyndiq.se/produkt/e25e081a72dc4cb1/", "2-Pack Xiaomi 10T Pro 5G - Härdat glas 9H-Super kvalitet 3D")</f>
        <v>2-Pack Xiaomi 10T Pro 5G - Härdat glas 9H-Super kvalitet 3D</v>
      </c>
      <c r="F17136" s="1" t="s">
        <v>1257</v>
      </c>
      <c r="G17136" s="1" t="s">
        <v>1258</v>
      </c>
      <c r="H17136" s="1" t="s">
        <v>1259</v>
      </c>
      <c r="I17136" s="1" t="s">
        <v>16</v>
      </c>
      <c r="J17136" s="1" t="s">
        <v>23</v>
      </c>
      <c r="K17136" s="1" t="s">
        <v>16</v>
      </c>
      <c r="L17136" s="1" t="s">
        <v>16</v>
      </c>
      <c r="M17136" s="1" t="s">
        <v>16</v>
      </c>
      <c r="N17136" s="1" t="s">
        <v>16</v>
      </c>
      <c r="O17136" s="1">
        <v>63.2</v>
      </c>
      <c r="P17136" s="1">
        <v>1.0</v>
      </c>
    </row>
    <row r="17137">
      <c r="A17137" s="1" t="s">
        <v>29</v>
      </c>
      <c r="B17137" s="1" t="s">
        <v>20152</v>
      </c>
      <c r="C17137" s="2" t="s">
        <v>20097</v>
      </c>
      <c r="D17137" s="1" t="s">
        <v>19</v>
      </c>
      <c r="E1713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137" s="1" t="s">
        <v>665</v>
      </c>
      <c r="G17137" s="1" t="s">
        <v>666</v>
      </c>
      <c r="H17137" s="1" t="s">
        <v>667</v>
      </c>
      <c r="I17137" s="1" t="s">
        <v>16</v>
      </c>
      <c r="J17137" s="1" t="s">
        <v>23</v>
      </c>
      <c r="K17137" s="1" t="s">
        <v>16</v>
      </c>
      <c r="L17137" s="1" t="s">
        <v>16</v>
      </c>
      <c r="M17137" s="1" t="s">
        <v>16</v>
      </c>
      <c r="N17137" s="1" t="s">
        <v>16</v>
      </c>
      <c r="O17137" s="1">
        <v>63.2</v>
      </c>
      <c r="P17137" s="1">
        <v>1.0</v>
      </c>
    </row>
    <row r="17138">
      <c r="A17138" s="1" t="s">
        <v>29</v>
      </c>
      <c r="B17138" s="1" t="s">
        <v>20153</v>
      </c>
      <c r="C17138" s="2" t="s">
        <v>20097</v>
      </c>
      <c r="D17138" s="1" t="s">
        <v>19</v>
      </c>
      <c r="E17138" s="3" t="str">
        <f t="shared" ref="E17138:E17140" si="935">HYPERLINK("https://fyndiq.se/produkt/141fc3de9f6c485d/", "2-Pack SAMSUNG S24 ULTRA 5G Skärmskydd - Härdat Glas 9H - Super kvalitet 3D")</f>
        <v>2-Pack SAMSUNG S24 ULTRA 5G Skärmskydd - Härdat Glas 9H - Super kvalitet 3D</v>
      </c>
      <c r="F17138" s="1" t="s">
        <v>614</v>
      </c>
      <c r="G17138" s="1" t="s">
        <v>615</v>
      </c>
      <c r="H17138" s="1" t="s">
        <v>616</v>
      </c>
      <c r="I17138" s="1" t="s">
        <v>16</v>
      </c>
      <c r="J17138" s="1" t="s">
        <v>23</v>
      </c>
      <c r="K17138" s="1" t="s">
        <v>16</v>
      </c>
      <c r="L17138" s="1" t="s">
        <v>16</v>
      </c>
      <c r="M17138" s="1" t="s">
        <v>16</v>
      </c>
      <c r="N17138" s="1" t="s">
        <v>16</v>
      </c>
      <c r="O17138" s="1">
        <v>79.2</v>
      </c>
      <c r="P17138" s="1">
        <v>1.0</v>
      </c>
    </row>
    <row r="17139">
      <c r="A17139" s="1" t="s">
        <v>29</v>
      </c>
      <c r="B17139" s="1" t="s">
        <v>20154</v>
      </c>
      <c r="C17139" s="2" t="s">
        <v>20097</v>
      </c>
      <c r="D17139" s="1" t="s">
        <v>19</v>
      </c>
      <c r="E17139" s="3" t="str">
        <f t="shared" si="935"/>
        <v>2-Pack SAMSUNG S24 ULTRA 5G Skärmskydd - Härdat Glas 9H - Super kvalitet 3D</v>
      </c>
      <c r="F17139" s="1" t="s">
        <v>614</v>
      </c>
      <c r="G17139" s="1" t="s">
        <v>615</v>
      </c>
      <c r="H17139" s="1" t="s">
        <v>616</v>
      </c>
      <c r="I17139" s="1" t="s">
        <v>16</v>
      </c>
      <c r="J17139" s="1" t="s">
        <v>23</v>
      </c>
      <c r="K17139" s="1" t="s">
        <v>16</v>
      </c>
      <c r="L17139" s="1" t="s">
        <v>16</v>
      </c>
      <c r="M17139" s="1" t="s">
        <v>16</v>
      </c>
      <c r="N17139" s="1" t="s">
        <v>16</v>
      </c>
      <c r="O17139" s="1">
        <v>79.2</v>
      </c>
      <c r="P17139" s="1">
        <v>1.0</v>
      </c>
    </row>
    <row r="17140">
      <c r="A17140" s="1" t="s">
        <v>29</v>
      </c>
      <c r="B17140" s="1" t="s">
        <v>20155</v>
      </c>
      <c r="C17140" s="2" t="s">
        <v>20097</v>
      </c>
      <c r="D17140" s="1" t="s">
        <v>19</v>
      </c>
      <c r="E17140" s="3" t="str">
        <f t="shared" si="935"/>
        <v>2-Pack SAMSUNG S24 ULTRA 5G Skärmskydd - Härdat Glas 9H - Super kvalitet 3D</v>
      </c>
      <c r="F17140" s="1" t="s">
        <v>614</v>
      </c>
      <c r="G17140" s="1" t="s">
        <v>615</v>
      </c>
      <c r="H17140" s="1" t="s">
        <v>616</v>
      </c>
      <c r="I17140" s="1" t="s">
        <v>16</v>
      </c>
      <c r="J17140" s="1" t="s">
        <v>23</v>
      </c>
      <c r="K17140" s="1" t="s">
        <v>16</v>
      </c>
      <c r="L17140" s="1" t="s">
        <v>16</v>
      </c>
      <c r="M17140" s="1" t="s">
        <v>16</v>
      </c>
      <c r="N17140" s="1" t="s">
        <v>16</v>
      </c>
      <c r="O17140" s="1">
        <v>79.2</v>
      </c>
      <c r="P17140" s="1">
        <v>1.0</v>
      </c>
    </row>
    <row r="17141">
      <c r="A17141" s="1" t="s">
        <v>29</v>
      </c>
      <c r="B17141" s="1" t="s">
        <v>20156</v>
      </c>
      <c r="C17141" s="2" t="s">
        <v>20097</v>
      </c>
      <c r="D17141" s="1" t="s">
        <v>19</v>
      </c>
      <c r="E17141" s="3" t="str">
        <f>HYPERLINK("https://fyndiq.se/produkt/7b4cb5f9439947b9/", "2-Pack iPhone SE 2020 Svart - Härdat Glas 9H - Super Kvalitet 3D")</f>
        <v>2-Pack iPhone SE 2020 Svart - Härdat Glas 9H - Super Kvalitet 3D</v>
      </c>
      <c r="F17141" s="1" t="s">
        <v>175</v>
      </c>
      <c r="G17141" s="1" t="s">
        <v>176</v>
      </c>
      <c r="H17141" s="1" t="s">
        <v>177</v>
      </c>
      <c r="I17141" s="1" t="s">
        <v>16</v>
      </c>
      <c r="J17141" s="1" t="s">
        <v>23</v>
      </c>
      <c r="K17141" s="1" t="s">
        <v>16</v>
      </c>
      <c r="L17141" s="1" t="s">
        <v>16</v>
      </c>
      <c r="M17141" s="1" t="s">
        <v>16</v>
      </c>
      <c r="N17141" s="1" t="s">
        <v>16</v>
      </c>
      <c r="O17141" s="1">
        <v>47.2</v>
      </c>
      <c r="P17141" s="1">
        <v>2.0</v>
      </c>
    </row>
    <row r="17142">
      <c r="A17142" s="1" t="s">
        <v>29</v>
      </c>
      <c r="B17142" s="1" t="s">
        <v>20157</v>
      </c>
      <c r="C17142" s="2" t="s">
        <v>20097</v>
      </c>
      <c r="D17142" s="1" t="s">
        <v>19</v>
      </c>
      <c r="E17142" s="3" t="str">
        <f>HYPERLINK("https://fyndiq.se/produkt/580d801ad22645e2/", "2 Pack - Samsung A12 / A32 5G - Härdat Glass 9H - Super Kvalitet")</f>
        <v>2 Pack - Samsung A12 / A32 5G - Härdat Glass 9H - Super Kvalitet</v>
      </c>
      <c r="F17142" s="1" t="s">
        <v>2530</v>
      </c>
      <c r="G17142" s="1" t="s">
        <v>2531</v>
      </c>
      <c r="H17142" s="1" t="s">
        <v>2532</v>
      </c>
      <c r="I17142" s="1" t="s">
        <v>16</v>
      </c>
      <c r="J17142" s="1" t="s">
        <v>23</v>
      </c>
      <c r="K17142" s="1" t="s">
        <v>16</v>
      </c>
      <c r="L17142" s="1" t="s">
        <v>16</v>
      </c>
      <c r="M17142" s="1" t="s">
        <v>16</v>
      </c>
      <c r="N17142" s="1" t="s">
        <v>16</v>
      </c>
      <c r="O17142" s="1">
        <v>63.2</v>
      </c>
      <c r="P17142" s="1">
        <v>1.0</v>
      </c>
    </row>
    <row r="17143">
      <c r="A17143" s="1" t="s">
        <v>29</v>
      </c>
      <c r="B17143" s="1" t="s">
        <v>20158</v>
      </c>
      <c r="C17143" s="2" t="s">
        <v>20097</v>
      </c>
      <c r="D17143" s="1" t="s">
        <v>19</v>
      </c>
      <c r="E17143" s="3" t="str">
        <f>HYPERLINK("https://fyndiq.se/produkt/9ebf57b0b80646da/", "Samsung S10 3D rundat härdat glasfodral - Svart")</f>
        <v>Samsung S10 3D rundat härdat glasfodral - Svart</v>
      </c>
      <c r="F17143" s="1" t="s">
        <v>1022</v>
      </c>
      <c r="G17143" s="1" t="s">
        <v>1023</v>
      </c>
      <c r="H17143" s="1" t="s">
        <v>1024</v>
      </c>
      <c r="I17143" s="1" t="s">
        <v>16</v>
      </c>
      <c r="J17143" s="1" t="s">
        <v>23</v>
      </c>
      <c r="K17143" s="1" t="s">
        <v>16</v>
      </c>
      <c r="L17143" s="1" t="s">
        <v>16</v>
      </c>
      <c r="M17143" s="1" t="s">
        <v>16</v>
      </c>
      <c r="N17143" s="1" t="s">
        <v>16</v>
      </c>
      <c r="O17143" s="1">
        <v>55.2</v>
      </c>
      <c r="P17143" s="1">
        <v>1.0</v>
      </c>
    </row>
    <row r="17144">
      <c r="A17144" s="1" t="s">
        <v>29</v>
      </c>
      <c r="B17144" s="1" t="s">
        <v>20159</v>
      </c>
      <c r="C17144" s="2" t="s">
        <v>20097</v>
      </c>
      <c r="D17144" s="1" t="s">
        <v>19</v>
      </c>
      <c r="E17144" s="3" t="str">
        <f>HYPERLINK("https://fyndiq.se/produkt/2eefd0ddb3034f0e/", "Google Pixel 7 Pro - Härdat Glas 9H - Super kvalitet 3D Skärmskydd")</f>
        <v>Google Pixel 7 Pro - Härdat Glas 9H - Super kvalitet 3D Skärmskydd</v>
      </c>
      <c r="F17144" s="1" t="s">
        <v>6270</v>
      </c>
      <c r="G17144" s="1" t="s">
        <v>6271</v>
      </c>
      <c r="H17144" s="1" t="s">
        <v>6272</v>
      </c>
      <c r="I17144" s="1" t="s">
        <v>16</v>
      </c>
      <c r="J17144" s="1" t="s">
        <v>23</v>
      </c>
      <c r="K17144" s="1" t="s">
        <v>16</v>
      </c>
      <c r="L17144" s="1" t="s">
        <v>16</v>
      </c>
      <c r="M17144" s="1" t="s">
        <v>16</v>
      </c>
      <c r="N17144" s="1" t="s">
        <v>16</v>
      </c>
      <c r="O17144" s="1">
        <v>63.2</v>
      </c>
      <c r="P17144" s="1">
        <v>1.0</v>
      </c>
    </row>
    <row r="17145">
      <c r="A17145" s="1" t="s">
        <v>29</v>
      </c>
      <c r="B17145" s="1" t="s">
        <v>20160</v>
      </c>
      <c r="C17145" s="2" t="s">
        <v>20097</v>
      </c>
      <c r="D17145" s="1" t="s">
        <v>19</v>
      </c>
      <c r="E17145" s="3" t="str">
        <f>HYPERLINK("https://fyndiq.se/produkt/c9814fbd6a5742ae/", "2-Pack SAMSUNG S24 ULTRA 5G Skärmskydd - Härdat Glas 9H - Super kvalitet 3D")</f>
        <v>2-Pack SAMSUNG S24 ULTRA 5G Skärmskydd - Härdat Glas 9H - Super kvalitet 3D</v>
      </c>
      <c r="F17145" s="1" t="s">
        <v>3089</v>
      </c>
      <c r="G17145" s="1" t="s">
        <v>3090</v>
      </c>
      <c r="H17145" s="1" t="s">
        <v>3091</v>
      </c>
      <c r="I17145" s="1" t="s">
        <v>16</v>
      </c>
      <c r="J17145" s="1" t="s">
        <v>23</v>
      </c>
      <c r="K17145" s="1" t="s">
        <v>16</v>
      </c>
      <c r="L17145" s="1" t="s">
        <v>16</v>
      </c>
      <c r="M17145" s="1" t="s">
        <v>16</v>
      </c>
      <c r="N17145" s="1" t="s">
        <v>16</v>
      </c>
      <c r="O17145" s="1">
        <v>79.2</v>
      </c>
      <c r="P17145" s="1">
        <v>1.0</v>
      </c>
    </row>
    <row r="17146">
      <c r="A17146" s="1" t="s">
        <v>29</v>
      </c>
      <c r="B17146" s="1" t="s">
        <v>20161</v>
      </c>
      <c r="C17146" s="2" t="s">
        <v>20097</v>
      </c>
      <c r="D17146" s="1" t="s">
        <v>19</v>
      </c>
      <c r="E17146" s="3" t="str">
        <f t="shared" ref="E17146:E17147" si="936">HYPERLINK("https://fyndiq.se/produkt/3793e0f6281f49f6/", "2-Pack Iphone 11 / XR - 9H Härdat Glass - Top Kvalitet")</f>
        <v>2-Pack Iphone 11 / XR - 9H Härdat Glass - Top Kvalitet</v>
      </c>
      <c r="F17146" s="1" t="s">
        <v>371</v>
      </c>
      <c r="G17146" s="1" t="s">
        <v>372</v>
      </c>
      <c r="H17146" s="1" t="s">
        <v>373</v>
      </c>
      <c r="I17146" s="1" t="s">
        <v>16</v>
      </c>
      <c r="J17146" s="1" t="s">
        <v>23</v>
      </c>
      <c r="K17146" s="1" t="s">
        <v>16</v>
      </c>
      <c r="L17146" s="1" t="s">
        <v>16</v>
      </c>
      <c r="M17146" s="1" t="s">
        <v>16</v>
      </c>
      <c r="N17146" s="1" t="s">
        <v>16</v>
      </c>
      <c r="O17146" s="1">
        <v>47.2</v>
      </c>
      <c r="P17146" s="1">
        <v>1.0</v>
      </c>
    </row>
    <row r="17147">
      <c r="A17147" s="1" t="s">
        <v>29</v>
      </c>
      <c r="B17147" s="1" t="s">
        <v>20162</v>
      </c>
      <c r="C17147" s="2" t="s">
        <v>20097</v>
      </c>
      <c r="D17147" s="1" t="s">
        <v>19</v>
      </c>
      <c r="E17147" s="3" t="str">
        <f t="shared" si="936"/>
        <v>2-Pack Iphone 11 / XR - 9H Härdat Glass - Top Kvalitet</v>
      </c>
      <c r="F17147" s="1" t="s">
        <v>371</v>
      </c>
      <c r="G17147" s="1" t="s">
        <v>372</v>
      </c>
      <c r="H17147" s="1" t="s">
        <v>373</v>
      </c>
      <c r="I17147" s="1" t="s">
        <v>16</v>
      </c>
      <c r="J17147" s="1" t="s">
        <v>23</v>
      </c>
      <c r="K17147" s="1" t="s">
        <v>16</v>
      </c>
      <c r="L17147" s="1" t="s">
        <v>16</v>
      </c>
      <c r="M17147" s="1" t="s">
        <v>16</v>
      </c>
      <c r="N17147" s="1" t="s">
        <v>16</v>
      </c>
      <c r="O17147" s="1">
        <v>47.2</v>
      </c>
      <c r="P17147" s="1">
        <v>1.0</v>
      </c>
    </row>
    <row r="17148">
      <c r="A17148" s="1" t="s">
        <v>29</v>
      </c>
      <c r="B17148" s="1" t="s">
        <v>20163</v>
      </c>
      <c r="C17148" s="2" t="s">
        <v>20097</v>
      </c>
      <c r="D17148" s="1" t="s">
        <v>19</v>
      </c>
      <c r="E17148" s="3" t="str">
        <f t="shared" ref="E17148:E17149" si="937">HYPERLINK("https://fyndiq.se/produkt/d797b2d066ca471c/", "2-Pack Apple Watch 44mm – Härdat glas 9H – Super kvalitet 3D")</f>
        <v>2-Pack Apple Watch 44mm – Härdat glas 9H – Super kvalitet 3D</v>
      </c>
      <c r="F17148" s="1" t="s">
        <v>1392</v>
      </c>
      <c r="G17148" s="1" t="s">
        <v>1393</v>
      </c>
      <c r="H17148" s="1" t="s">
        <v>1394</v>
      </c>
      <c r="I17148" s="1" t="s">
        <v>16</v>
      </c>
      <c r="J17148" s="1" t="s">
        <v>23</v>
      </c>
      <c r="K17148" s="1" t="s">
        <v>16</v>
      </c>
      <c r="L17148" s="1" t="s">
        <v>16</v>
      </c>
      <c r="M17148" s="1" t="s">
        <v>16</v>
      </c>
      <c r="N17148" s="1" t="s">
        <v>16</v>
      </c>
      <c r="O17148" s="1">
        <v>55.2</v>
      </c>
      <c r="P17148" s="1">
        <v>1.0</v>
      </c>
    </row>
    <row r="17149">
      <c r="A17149" s="1" t="s">
        <v>29</v>
      </c>
      <c r="B17149" s="1" t="s">
        <v>20164</v>
      </c>
      <c r="C17149" s="2" t="s">
        <v>20097</v>
      </c>
      <c r="D17149" s="1" t="s">
        <v>19</v>
      </c>
      <c r="E17149" s="3" t="str">
        <f t="shared" si="937"/>
        <v>2-Pack Apple Watch 44mm – Härdat glas 9H – Super kvalitet 3D</v>
      </c>
      <c r="F17149" s="1" t="s">
        <v>1392</v>
      </c>
      <c r="G17149" s="1" t="s">
        <v>1393</v>
      </c>
      <c r="H17149" s="1" t="s">
        <v>1394</v>
      </c>
      <c r="I17149" s="1" t="s">
        <v>16</v>
      </c>
      <c r="J17149" s="1" t="s">
        <v>23</v>
      </c>
      <c r="K17149" s="1" t="s">
        <v>16</v>
      </c>
      <c r="L17149" s="1" t="s">
        <v>16</v>
      </c>
      <c r="M17149" s="1" t="s">
        <v>16</v>
      </c>
      <c r="N17149" s="1" t="s">
        <v>16</v>
      </c>
      <c r="O17149" s="1">
        <v>55.2</v>
      </c>
      <c r="P17149" s="1">
        <v>1.0</v>
      </c>
    </row>
    <row r="17150">
      <c r="A17150" s="1" t="s">
        <v>29</v>
      </c>
      <c r="B17150" s="1" t="s">
        <v>20165</v>
      </c>
      <c r="C17150" s="2" t="s">
        <v>20097</v>
      </c>
      <c r="D17150" s="1" t="s">
        <v>19</v>
      </c>
      <c r="E17150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7150" s="1" t="s">
        <v>3720</v>
      </c>
      <c r="G17150" s="1" t="s">
        <v>3721</v>
      </c>
      <c r="H17150" s="1" t="s">
        <v>3722</v>
      </c>
      <c r="I17150" s="1" t="s">
        <v>16</v>
      </c>
      <c r="J17150" s="1" t="s">
        <v>23</v>
      </c>
      <c r="K17150" s="1" t="s">
        <v>16</v>
      </c>
      <c r="L17150" s="1" t="s">
        <v>16</v>
      </c>
      <c r="M17150" s="1" t="s">
        <v>16</v>
      </c>
      <c r="N17150" s="1" t="s">
        <v>16</v>
      </c>
      <c r="O17150" s="1">
        <v>87.2</v>
      </c>
      <c r="P17150" s="1">
        <v>1.0</v>
      </c>
    </row>
    <row r="17151">
      <c r="A17151" s="1" t="s">
        <v>29</v>
      </c>
      <c r="B17151" s="1" t="s">
        <v>20166</v>
      </c>
      <c r="C17151" s="2" t="s">
        <v>20097</v>
      </c>
      <c r="D17151" s="1" t="s">
        <v>19</v>
      </c>
      <c r="E17151" s="3" t="str">
        <f>HYPERLINK("https://fyndiq.se/produkt/675bb02ed6bb4e07/", "2-Pack Samsung Galaxy S21 Ultra - Härdat Glas 9H-Super Kvalitet")</f>
        <v>2-Pack Samsung Galaxy S21 Ultra - Härdat Glas 9H-Super Kvalitet</v>
      </c>
      <c r="F17151" s="1" t="s">
        <v>91</v>
      </c>
      <c r="G17151" s="1" t="s">
        <v>92</v>
      </c>
      <c r="H17151" s="1" t="s">
        <v>93</v>
      </c>
      <c r="I17151" s="1" t="s">
        <v>16</v>
      </c>
      <c r="J17151" s="1" t="s">
        <v>23</v>
      </c>
      <c r="K17151" s="1" t="s">
        <v>16</v>
      </c>
      <c r="L17151" s="1" t="s">
        <v>16</v>
      </c>
      <c r="M17151" s="1" t="s">
        <v>16</v>
      </c>
      <c r="N17151" s="1" t="s">
        <v>16</v>
      </c>
      <c r="O17151" s="1">
        <v>63.2</v>
      </c>
      <c r="P17151" s="1">
        <v>1.0</v>
      </c>
    </row>
    <row r="17152">
      <c r="A17152" s="1" t="s">
        <v>29</v>
      </c>
      <c r="B17152" s="1" t="s">
        <v>20167</v>
      </c>
      <c r="C17152" s="2" t="s">
        <v>20097</v>
      </c>
      <c r="D17152" s="1" t="s">
        <v>19</v>
      </c>
      <c r="E17152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152" s="1" t="s">
        <v>599</v>
      </c>
      <c r="G17152" s="1" t="s">
        <v>600</v>
      </c>
      <c r="H17152" s="1" t="s">
        <v>601</v>
      </c>
      <c r="I17152" s="1" t="s">
        <v>16</v>
      </c>
      <c r="J17152" s="1" t="s">
        <v>23</v>
      </c>
      <c r="K17152" s="1" t="s">
        <v>16</v>
      </c>
      <c r="L17152" s="1" t="s">
        <v>16</v>
      </c>
      <c r="M17152" s="1" t="s">
        <v>16</v>
      </c>
      <c r="N17152" s="1" t="s">
        <v>16</v>
      </c>
      <c r="O17152" s="1">
        <v>71.2</v>
      </c>
      <c r="P17152" s="1">
        <v>1.0</v>
      </c>
    </row>
    <row r="17153">
      <c r="A17153" s="1" t="s">
        <v>29</v>
      </c>
      <c r="B17153" s="1" t="s">
        <v>20168</v>
      </c>
      <c r="C17153" s="2" t="s">
        <v>20097</v>
      </c>
      <c r="D17153" s="1" t="s">
        <v>19</v>
      </c>
      <c r="E17153" s="3" t="str">
        <f>HYPERLINK("https://fyndiq.se/produkt/e4b87757208946c3/", "2-Pack Samsung S10E Skärmskydd - Härdat Glas 9H - Super kvalitet 3D")</f>
        <v>2-Pack Samsung S10E Skärmskydd - Härdat Glas 9H - Super kvalitet 3D</v>
      </c>
      <c r="F17153" s="1" t="s">
        <v>95</v>
      </c>
      <c r="G17153" s="1" t="s">
        <v>96</v>
      </c>
      <c r="H17153" s="1" t="s">
        <v>97</v>
      </c>
      <c r="I17153" s="1" t="s">
        <v>16</v>
      </c>
      <c r="J17153" s="1" t="s">
        <v>23</v>
      </c>
      <c r="K17153" s="1" t="s">
        <v>16</v>
      </c>
      <c r="L17153" s="1" t="s">
        <v>16</v>
      </c>
      <c r="M17153" s="1" t="s">
        <v>16</v>
      </c>
      <c r="N17153" s="1" t="s">
        <v>16</v>
      </c>
      <c r="O17153" s="1">
        <v>63.2</v>
      </c>
      <c r="P17153" s="1">
        <v>1.0</v>
      </c>
    </row>
    <row r="17154">
      <c r="A17154" s="1" t="s">
        <v>29</v>
      </c>
      <c r="B17154" s="1" t="s">
        <v>20169</v>
      </c>
      <c r="C17154" s="2" t="s">
        <v>20097</v>
      </c>
      <c r="D17154" s="1" t="s">
        <v>19</v>
      </c>
      <c r="E17154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7154" s="1" t="s">
        <v>7053</v>
      </c>
      <c r="G17154" s="1" t="s">
        <v>7054</v>
      </c>
      <c r="H17154" s="1" t="s">
        <v>7055</v>
      </c>
      <c r="I17154" s="1" t="s">
        <v>16</v>
      </c>
      <c r="J17154" s="1" t="s">
        <v>23</v>
      </c>
      <c r="K17154" s="1" t="s">
        <v>16</v>
      </c>
      <c r="L17154" s="1" t="s">
        <v>16</v>
      </c>
      <c r="M17154" s="1" t="s">
        <v>16</v>
      </c>
      <c r="N17154" s="1" t="s">
        <v>16</v>
      </c>
      <c r="O17154" s="1">
        <v>79.2</v>
      </c>
      <c r="P17154" s="1">
        <v>1.0</v>
      </c>
    </row>
    <row r="17155">
      <c r="A17155" s="1" t="s">
        <v>29</v>
      </c>
      <c r="B17155" s="1" t="s">
        <v>20170</v>
      </c>
      <c r="C17155" s="2" t="s">
        <v>20097</v>
      </c>
      <c r="D17155" s="1" t="s">
        <v>19</v>
      </c>
      <c r="E1715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155" s="1" t="s">
        <v>692</v>
      </c>
      <c r="G17155" s="1" t="s">
        <v>693</v>
      </c>
      <c r="H17155" s="1" t="s">
        <v>694</v>
      </c>
      <c r="I17155" s="1" t="s">
        <v>16</v>
      </c>
      <c r="J17155" s="1" t="s">
        <v>23</v>
      </c>
      <c r="K17155" s="1" t="s">
        <v>16</v>
      </c>
      <c r="L17155" s="1" t="s">
        <v>16</v>
      </c>
      <c r="M17155" s="1" t="s">
        <v>16</v>
      </c>
      <c r="N17155" s="1" t="s">
        <v>16</v>
      </c>
      <c r="O17155" s="1">
        <v>47.2</v>
      </c>
      <c r="P17155" s="1">
        <v>1.0</v>
      </c>
    </row>
    <row r="17156">
      <c r="A17156" s="1" t="s">
        <v>29</v>
      </c>
      <c r="B17156" s="1" t="s">
        <v>20171</v>
      </c>
      <c r="C17156" s="2" t="s">
        <v>20097</v>
      </c>
      <c r="D17156" s="1" t="s">
        <v>19</v>
      </c>
      <c r="E17156" s="3" t="str">
        <f t="shared" ref="E17156:E17157" si="938">HYPERLINK("https://fyndiq.se/produkt/9f3f4d2de3c94916/", "2 Pack Samsung Galaxy S9 - Härdat glas-9H Super kvalitet 3D")</f>
        <v>2 Pack Samsung Galaxy S9 - Härdat glas-9H Super kvalitet 3D</v>
      </c>
      <c r="F17156" s="1" t="s">
        <v>1500</v>
      </c>
      <c r="G17156" s="1" t="s">
        <v>1501</v>
      </c>
      <c r="H17156" s="1" t="s">
        <v>1502</v>
      </c>
      <c r="I17156" s="1" t="s">
        <v>16</v>
      </c>
      <c r="J17156" s="1" t="s">
        <v>23</v>
      </c>
      <c r="K17156" s="1" t="s">
        <v>16</v>
      </c>
      <c r="L17156" s="1" t="s">
        <v>16</v>
      </c>
      <c r="M17156" s="1" t="s">
        <v>16</v>
      </c>
      <c r="N17156" s="1" t="s">
        <v>16</v>
      </c>
      <c r="O17156" s="1">
        <v>63.2</v>
      </c>
      <c r="P17156" s="1">
        <v>1.0</v>
      </c>
    </row>
    <row r="17157">
      <c r="A17157" s="1" t="s">
        <v>29</v>
      </c>
      <c r="B17157" s="1" t="s">
        <v>20172</v>
      </c>
      <c r="C17157" s="2" t="s">
        <v>20097</v>
      </c>
      <c r="D17157" s="1" t="s">
        <v>19</v>
      </c>
      <c r="E17157" s="3" t="str">
        <f t="shared" si="938"/>
        <v>2 Pack Samsung Galaxy S9 - Härdat glas-9H Super kvalitet 3D</v>
      </c>
      <c r="F17157" s="1" t="s">
        <v>1500</v>
      </c>
      <c r="G17157" s="1" t="s">
        <v>1501</v>
      </c>
      <c r="H17157" s="1" t="s">
        <v>1502</v>
      </c>
      <c r="I17157" s="1" t="s">
        <v>16</v>
      </c>
      <c r="J17157" s="1" t="s">
        <v>23</v>
      </c>
      <c r="K17157" s="1" t="s">
        <v>16</v>
      </c>
      <c r="L17157" s="1" t="s">
        <v>16</v>
      </c>
      <c r="M17157" s="1" t="s">
        <v>16</v>
      </c>
      <c r="N17157" s="1" t="s">
        <v>16</v>
      </c>
      <c r="O17157" s="1">
        <v>63.2</v>
      </c>
      <c r="P17157" s="1">
        <v>1.0</v>
      </c>
    </row>
    <row r="17158">
      <c r="A17158" s="1" t="s">
        <v>29</v>
      </c>
      <c r="B17158" s="1" t="s">
        <v>20173</v>
      </c>
      <c r="C17158" s="2" t="s">
        <v>20097</v>
      </c>
      <c r="D17158" s="1" t="s">
        <v>19</v>
      </c>
      <c r="E17158" s="3" t="str">
        <f t="shared" ref="E17158:E17159" si="939">HYPERLINK("https://fyndiq.se/produkt/2a9c08e4daf04aed/", "2-Pack Xiaomi 12T Pro - Härdat Glas 9H - Super kvalitet 3D Skärmskydd")</f>
        <v>2-Pack Xiaomi 12T Pro - Härdat Glas 9H - Super kvalitet 3D Skärmskydd</v>
      </c>
      <c r="F17158" s="1" t="s">
        <v>376</v>
      </c>
      <c r="G17158" s="1" t="s">
        <v>377</v>
      </c>
      <c r="H17158" s="1" t="s">
        <v>378</v>
      </c>
      <c r="I17158" s="1" t="s">
        <v>16</v>
      </c>
      <c r="J17158" s="1" t="s">
        <v>23</v>
      </c>
      <c r="K17158" s="1" t="s">
        <v>16</v>
      </c>
      <c r="L17158" s="1" t="s">
        <v>16</v>
      </c>
      <c r="M17158" s="1" t="s">
        <v>16</v>
      </c>
      <c r="N17158" s="1" t="s">
        <v>16</v>
      </c>
      <c r="O17158" s="1">
        <v>63.2</v>
      </c>
      <c r="P17158" s="1">
        <v>1.0</v>
      </c>
    </row>
    <row r="17159">
      <c r="A17159" s="1" t="s">
        <v>29</v>
      </c>
      <c r="B17159" s="1" t="s">
        <v>20174</v>
      </c>
      <c r="C17159" s="2" t="s">
        <v>20097</v>
      </c>
      <c r="D17159" s="1" t="s">
        <v>19</v>
      </c>
      <c r="E17159" s="3" t="str">
        <f t="shared" si="939"/>
        <v>2-Pack Xiaomi 12T Pro - Härdat Glas 9H - Super kvalitet 3D Skärmskydd</v>
      </c>
      <c r="F17159" s="1" t="s">
        <v>376</v>
      </c>
      <c r="G17159" s="1" t="s">
        <v>377</v>
      </c>
      <c r="H17159" s="1" t="s">
        <v>378</v>
      </c>
      <c r="I17159" s="1" t="s">
        <v>16</v>
      </c>
      <c r="J17159" s="1" t="s">
        <v>23</v>
      </c>
      <c r="K17159" s="1" t="s">
        <v>16</v>
      </c>
      <c r="L17159" s="1" t="s">
        <v>16</v>
      </c>
      <c r="M17159" s="1" t="s">
        <v>16</v>
      </c>
      <c r="N17159" s="1" t="s">
        <v>16</v>
      </c>
      <c r="O17159" s="1">
        <v>63.2</v>
      </c>
      <c r="P17159" s="1">
        <v>1.0</v>
      </c>
    </row>
    <row r="17160">
      <c r="A17160" s="1" t="s">
        <v>29</v>
      </c>
      <c r="B17160" s="1" t="s">
        <v>20175</v>
      </c>
      <c r="C17160" s="2" t="s">
        <v>20097</v>
      </c>
      <c r="D17160" s="1" t="s">
        <v>19</v>
      </c>
      <c r="E17160" s="3" t="str">
        <f t="shared" ref="E17160:E17161" si="940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7160" s="1" t="s">
        <v>1209</v>
      </c>
      <c r="G17160" s="1" t="s">
        <v>1210</v>
      </c>
      <c r="H17160" s="1" t="s">
        <v>1211</v>
      </c>
      <c r="I17160" s="1" t="s">
        <v>16</v>
      </c>
      <c r="J17160" s="1" t="s">
        <v>23</v>
      </c>
      <c r="K17160" s="1" t="s">
        <v>16</v>
      </c>
      <c r="L17160" s="1" t="s">
        <v>16</v>
      </c>
      <c r="M17160" s="1" t="s">
        <v>16</v>
      </c>
      <c r="N17160" s="1" t="s">
        <v>16</v>
      </c>
      <c r="O17160" s="1">
        <v>79.2</v>
      </c>
      <c r="P17160" s="1">
        <v>1.0</v>
      </c>
    </row>
    <row r="17161">
      <c r="A17161" s="1" t="s">
        <v>29</v>
      </c>
      <c r="B17161" s="1" t="s">
        <v>20176</v>
      </c>
      <c r="C17161" s="2" t="s">
        <v>20097</v>
      </c>
      <c r="D17161" s="1" t="s">
        <v>19</v>
      </c>
      <c r="E17161" s="3" t="str">
        <f t="shared" si="940"/>
        <v>2-Pack Samsung S23 Ultra (5G) Skärmskydd &amp; 2-Pack linsskydd - Härdat Glas 9H - Super kvalitet 3D</v>
      </c>
      <c r="F17161" s="1" t="s">
        <v>1209</v>
      </c>
      <c r="G17161" s="1" t="s">
        <v>1210</v>
      </c>
      <c r="H17161" s="1" t="s">
        <v>1211</v>
      </c>
      <c r="I17161" s="1" t="s">
        <v>16</v>
      </c>
      <c r="J17161" s="1" t="s">
        <v>23</v>
      </c>
      <c r="K17161" s="1" t="s">
        <v>16</v>
      </c>
      <c r="L17161" s="1" t="s">
        <v>16</v>
      </c>
      <c r="M17161" s="1" t="s">
        <v>16</v>
      </c>
      <c r="N17161" s="1" t="s">
        <v>16</v>
      </c>
      <c r="O17161" s="1">
        <v>79.2</v>
      </c>
      <c r="P17161" s="1">
        <v>1.0</v>
      </c>
    </row>
    <row r="17162">
      <c r="A17162" s="1" t="s">
        <v>29</v>
      </c>
      <c r="B17162" s="1" t="s">
        <v>20177</v>
      </c>
      <c r="C17162" s="2" t="s">
        <v>20097</v>
      </c>
      <c r="D17162" s="1" t="s">
        <v>19</v>
      </c>
      <c r="E17162" s="3" t="str">
        <f t="shared" ref="E17162:E17163" si="941">HYPERLINK("https://fyndiq.se/produkt/a871a7da0b2249a8/", "2-Pack Iphone 11 Pro Max - 9H Härdat Glass - Top Kvalitet")</f>
        <v>2-Pack Iphone 11 Pro Max - 9H Härdat Glass - Top Kvalitet</v>
      </c>
      <c r="F17162" s="1" t="s">
        <v>559</v>
      </c>
      <c r="G17162" s="1" t="s">
        <v>560</v>
      </c>
      <c r="H17162" s="1" t="s">
        <v>561</v>
      </c>
      <c r="I17162" s="1" t="s">
        <v>16</v>
      </c>
      <c r="J17162" s="1" t="s">
        <v>23</v>
      </c>
      <c r="K17162" s="1" t="s">
        <v>16</v>
      </c>
      <c r="L17162" s="1" t="s">
        <v>16</v>
      </c>
      <c r="M17162" s="1" t="s">
        <v>16</v>
      </c>
      <c r="N17162" s="1" t="s">
        <v>16</v>
      </c>
      <c r="O17162" s="1">
        <v>47.2</v>
      </c>
      <c r="P17162" s="1">
        <v>1.0</v>
      </c>
    </row>
    <row r="17163">
      <c r="A17163" s="1" t="s">
        <v>29</v>
      </c>
      <c r="B17163" s="1" t="s">
        <v>20178</v>
      </c>
      <c r="C17163" s="2" t="s">
        <v>20097</v>
      </c>
      <c r="D17163" s="1" t="s">
        <v>19</v>
      </c>
      <c r="E17163" s="3" t="str">
        <f t="shared" si="941"/>
        <v>2-Pack Iphone 11 Pro Max - 9H Härdat Glass - Top Kvalitet</v>
      </c>
      <c r="F17163" s="1" t="s">
        <v>559</v>
      </c>
      <c r="G17163" s="1" t="s">
        <v>560</v>
      </c>
      <c r="H17163" s="1" t="s">
        <v>561</v>
      </c>
      <c r="I17163" s="1" t="s">
        <v>16</v>
      </c>
      <c r="J17163" s="1" t="s">
        <v>23</v>
      </c>
      <c r="K17163" s="1" t="s">
        <v>16</v>
      </c>
      <c r="L17163" s="1" t="s">
        <v>16</v>
      </c>
      <c r="M17163" s="1" t="s">
        <v>16</v>
      </c>
      <c r="N17163" s="1" t="s">
        <v>16</v>
      </c>
      <c r="O17163" s="1">
        <v>47.2</v>
      </c>
      <c r="P17163" s="1">
        <v>1.0</v>
      </c>
    </row>
    <row r="17164">
      <c r="A17164" s="1" t="s">
        <v>29</v>
      </c>
      <c r="B17164" s="1" t="s">
        <v>20179</v>
      </c>
      <c r="C17164" s="2" t="s">
        <v>20097</v>
      </c>
      <c r="D17164" s="1" t="s">
        <v>19</v>
      </c>
      <c r="E17164" s="3" t="str">
        <f>HYPERLINK("https://fyndiq.se/produkt/a00b62acc6644fd2/", "2-Pack Samsung Galaxy S10 - Härdat glas 9H – Super kvalitet 3D")</f>
        <v>2-Pack Samsung Galaxy S10 - Härdat glas 9H – Super kvalitet 3D</v>
      </c>
      <c r="F17164" s="1" t="s">
        <v>1291</v>
      </c>
      <c r="G17164" s="1" t="s">
        <v>1292</v>
      </c>
      <c r="H17164" s="1" t="s">
        <v>1293</v>
      </c>
      <c r="I17164" s="1" t="s">
        <v>16</v>
      </c>
      <c r="J17164" s="1" t="s">
        <v>23</v>
      </c>
      <c r="K17164" s="1" t="s">
        <v>16</v>
      </c>
      <c r="L17164" s="1" t="s">
        <v>16</v>
      </c>
      <c r="M17164" s="1" t="s">
        <v>16</v>
      </c>
      <c r="N17164" s="1" t="s">
        <v>16</v>
      </c>
      <c r="O17164" s="1">
        <v>63.2</v>
      </c>
      <c r="P17164" s="1">
        <v>1.0</v>
      </c>
    </row>
    <row r="17165">
      <c r="A17165" s="1" t="s">
        <v>29</v>
      </c>
      <c r="B17165" s="1" t="s">
        <v>20180</v>
      </c>
      <c r="C17165" s="2" t="s">
        <v>20097</v>
      </c>
      <c r="D17165" s="1" t="s">
        <v>19</v>
      </c>
      <c r="E17165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7165" s="1" t="s">
        <v>722</v>
      </c>
      <c r="G17165" s="1" t="s">
        <v>723</v>
      </c>
      <c r="H17165" s="1" t="s">
        <v>724</v>
      </c>
      <c r="I17165" s="1" t="s">
        <v>16</v>
      </c>
      <c r="J17165" s="1" t="s">
        <v>23</v>
      </c>
      <c r="K17165" s="1" t="s">
        <v>16</v>
      </c>
      <c r="L17165" s="1" t="s">
        <v>16</v>
      </c>
      <c r="M17165" s="1" t="s">
        <v>16</v>
      </c>
      <c r="N17165" s="1" t="s">
        <v>16</v>
      </c>
      <c r="O17165" s="1">
        <v>79.2</v>
      </c>
      <c r="P17165" s="1">
        <v>1.0</v>
      </c>
    </row>
    <row r="17166">
      <c r="A17166" s="1" t="s">
        <v>29</v>
      </c>
      <c r="B17166" s="1" t="s">
        <v>20181</v>
      </c>
      <c r="C17166" s="2" t="s">
        <v>20097</v>
      </c>
      <c r="D17166" s="1" t="s">
        <v>19</v>
      </c>
      <c r="E17166" s="3" t="str">
        <f>HYPERLINK("https://fyndiq.se/produkt/613d3d071e424de7/", "2 Pack Samsung Xcover Pro- Härdat glas 9H - Super kvalitet 3D")</f>
        <v>2 Pack Samsung Xcover Pro- Härdat glas 9H - Super kvalitet 3D</v>
      </c>
      <c r="F17166" s="1" t="s">
        <v>548</v>
      </c>
      <c r="G17166" s="1" t="s">
        <v>549</v>
      </c>
      <c r="H17166" s="1" t="s">
        <v>550</v>
      </c>
      <c r="I17166" s="1" t="s">
        <v>16</v>
      </c>
      <c r="J17166" s="1" t="s">
        <v>23</v>
      </c>
      <c r="K17166" s="1" t="s">
        <v>16</v>
      </c>
      <c r="L17166" s="1" t="s">
        <v>16</v>
      </c>
      <c r="M17166" s="1" t="s">
        <v>16</v>
      </c>
      <c r="N17166" s="1" t="s">
        <v>16</v>
      </c>
      <c r="O17166" s="1">
        <v>71.2</v>
      </c>
      <c r="P17166" s="1">
        <v>1.0</v>
      </c>
    </row>
    <row r="17167">
      <c r="A17167" s="1" t="s">
        <v>29</v>
      </c>
      <c r="B17167" s="1" t="s">
        <v>20182</v>
      </c>
      <c r="C17167" s="2" t="s">
        <v>20097</v>
      </c>
      <c r="D17167" s="1" t="s">
        <v>19</v>
      </c>
      <c r="E17167" s="3" t="str">
        <f>HYPERLINK("https://fyndiq.se/produkt/0a890dd972c4463d/", "2-Pack Samsung Galaxy A52s 5G - Härdat glas 9H - Super kvalitet")</f>
        <v>2-Pack Samsung Galaxy A52s 5G - Härdat glas 9H - Super kvalitet</v>
      </c>
      <c r="F17167" s="1" t="s">
        <v>442</v>
      </c>
      <c r="G17167" s="1" t="s">
        <v>443</v>
      </c>
      <c r="H17167" s="1" t="s">
        <v>444</v>
      </c>
      <c r="I17167" s="1" t="s">
        <v>16</v>
      </c>
      <c r="J17167" s="1" t="s">
        <v>23</v>
      </c>
      <c r="K17167" s="1" t="s">
        <v>16</v>
      </c>
      <c r="L17167" s="1" t="s">
        <v>16</v>
      </c>
      <c r="M17167" s="1" t="s">
        <v>16</v>
      </c>
      <c r="N17167" s="1" t="s">
        <v>16</v>
      </c>
      <c r="O17167" s="1">
        <v>63.2</v>
      </c>
      <c r="P17167" s="1">
        <v>1.0</v>
      </c>
    </row>
    <row r="17168">
      <c r="A17168" s="1" t="s">
        <v>29</v>
      </c>
      <c r="B17168" s="1" t="s">
        <v>20183</v>
      </c>
      <c r="C17168" s="2" t="s">
        <v>20097</v>
      </c>
      <c r="D17168" s="1" t="s">
        <v>19</v>
      </c>
      <c r="E17168" s="3" t="str">
        <f t="shared" ref="E17168:E17169" si="942">HYPERLINK("https://fyndiq.se/produkt/5e95d5a9fc6f49e2/", "Huawei P30 Pro - Härdat glas 9H – 3D Super kvalitet")</f>
        <v>Huawei P30 Pro - Härdat glas 9H – 3D Super kvalitet</v>
      </c>
      <c r="F17168" s="1" t="s">
        <v>469</v>
      </c>
      <c r="G17168" s="1" t="s">
        <v>470</v>
      </c>
      <c r="H17168" s="1" t="s">
        <v>471</v>
      </c>
      <c r="I17168" s="1" t="s">
        <v>16</v>
      </c>
      <c r="J17168" s="1" t="s">
        <v>23</v>
      </c>
      <c r="K17168" s="1" t="s">
        <v>16</v>
      </c>
      <c r="L17168" s="1" t="s">
        <v>16</v>
      </c>
      <c r="M17168" s="1" t="s">
        <v>16</v>
      </c>
      <c r="N17168" s="1" t="s">
        <v>16</v>
      </c>
      <c r="O17168" s="1">
        <v>63.2</v>
      </c>
      <c r="P17168" s="1">
        <v>1.0</v>
      </c>
    </row>
    <row r="17169">
      <c r="A17169" s="1" t="s">
        <v>29</v>
      </c>
      <c r="B17169" s="1" t="s">
        <v>20184</v>
      </c>
      <c r="C17169" s="2" t="s">
        <v>20097</v>
      </c>
      <c r="D17169" s="1" t="s">
        <v>19</v>
      </c>
      <c r="E17169" s="3" t="str">
        <f t="shared" si="942"/>
        <v>Huawei P30 Pro - Härdat glas 9H – 3D Super kvalitet</v>
      </c>
      <c r="F17169" s="1" t="s">
        <v>469</v>
      </c>
      <c r="G17169" s="1" t="s">
        <v>470</v>
      </c>
      <c r="H17169" s="1" t="s">
        <v>471</v>
      </c>
      <c r="I17169" s="1" t="s">
        <v>16</v>
      </c>
      <c r="J17169" s="1" t="s">
        <v>23</v>
      </c>
      <c r="K17169" s="1" t="s">
        <v>16</v>
      </c>
      <c r="L17169" s="1" t="s">
        <v>16</v>
      </c>
      <c r="M17169" s="1" t="s">
        <v>16</v>
      </c>
      <c r="N17169" s="1" t="s">
        <v>16</v>
      </c>
      <c r="O17169" s="1">
        <v>63.2</v>
      </c>
      <c r="P17169" s="1">
        <v>1.0</v>
      </c>
    </row>
    <row r="17170">
      <c r="A17170" s="1" t="s">
        <v>29</v>
      </c>
      <c r="B17170" s="1" t="s">
        <v>20185</v>
      </c>
      <c r="C17170" s="2" t="s">
        <v>20097</v>
      </c>
      <c r="D17170" s="1" t="s">
        <v>19</v>
      </c>
      <c r="E17170" s="3" t="str">
        <f>HYPERLINK("https://fyndiq.se/produkt/e00c937cde3a44df/", "2-Pack OnePlus Nord CE 5G &amp; 1-Pack linsskydd - Härdat Glas 9H - Super kvalitet 3D")</f>
        <v>2-Pack OnePlus Nord CE 5G &amp; 1-Pack linsskydd - Härdat Glas 9H - Super kvalitet 3D</v>
      </c>
      <c r="F17170" s="1" t="s">
        <v>20186</v>
      </c>
      <c r="G17170" s="1" t="s">
        <v>20187</v>
      </c>
      <c r="H17170" s="1" t="s">
        <v>20188</v>
      </c>
      <c r="I17170" s="1" t="s">
        <v>16</v>
      </c>
      <c r="J17170" s="1" t="s">
        <v>23</v>
      </c>
      <c r="K17170" s="1" t="s">
        <v>16</v>
      </c>
      <c r="L17170" s="1" t="s">
        <v>16</v>
      </c>
      <c r="M17170" s="1" t="s">
        <v>16</v>
      </c>
      <c r="N17170" s="1" t="s">
        <v>16</v>
      </c>
      <c r="O17170" s="1">
        <v>71.2</v>
      </c>
      <c r="P17170" s="1">
        <v>1.0</v>
      </c>
    </row>
    <row r="17171">
      <c r="A17171" s="1" t="s">
        <v>29</v>
      </c>
      <c r="B17171" s="1" t="s">
        <v>20189</v>
      </c>
      <c r="C17171" s="2" t="s">
        <v>20097</v>
      </c>
      <c r="D17171" s="1" t="s">
        <v>19</v>
      </c>
      <c r="E17171" s="3" t="str">
        <f>HYPERLINK("https://fyndiq.se/produkt/19c2551af5564452/", "2 Pack Samsung Galaxy A41 - Härdat Glas 9H - Super kvalitet 3D")</f>
        <v>2 Pack Samsung Galaxy A41 - Härdat Glas 9H - Super kvalitet 3D</v>
      </c>
      <c r="F17171" s="1" t="s">
        <v>362</v>
      </c>
      <c r="G17171" s="1" t="s">
        <v>363</v>
      </c>
      <c r="H17171" s="1" t="s">
        <v>364</v>
      </c>
      <c r="I17171" s="1" t="s">
        <v>16</v>
      </c>
      <c r="J17171" s="1" t="s">
        <v>23</v>
      </c>
      <c r="K17171" s="1" t="s">
        <v>16</v>
      </c>
      <c r="L17171" s="1" t="s">
        <v>16</v>
      </c>
      <c r="M17171" s="1" t="s">
        <v>16</v>
      </c>
      <c r="N17171" s="1" t="s">
        <v>16</v>
      </c>
      <c r="O17171" s="1">
        <v>63.2</v>
      </c>
      <c r="P17171" s="1">
        <v>1.0</v>
      </c>
    </row>
    <row r="17172">
      <c r="A17172" s="1" t="s">
        <v>29</v>
      </c>
      <c r="B17172" s="1" t="s">
        <v>20190</v>
      </c>
      <c r="C17172" s="2" t="s">
        <v>20097</v>
      </c>
      <c r="D17172" s="1" t="s">
        <v>19</v>
      </c>
      <c r="E17172" s="3" t="str">
        <f>HYPERLINK("https://fyndiq.se/produkt/e9c1dd33f1fd4d17/", "2-Pack Samsung Galaxy S21 5G - Härdat Glas Skärmskydd 9H - HD")</f>
        <v>2-Pack Samsung Galaxy S21 5G - Härdat Glas Skärmskydd 9H - HD</v>
      </c>
      <c r="F17172" s="1" t="s">
        <v>454</v>
      </c>
      <c r="G17172" s="1" t="s">
        <v>455</v>
      </c>
      <c r="H17172" s="1" t="s">
        <v>456</v>
      </c>
      <c r="I17172" s="1" t="s">
        <v>16</v>
      </c>
      <c r="J17172" s="1" t="s">
        <v>23</v>
      </c>
      <c r="K17172" s="1" t="s">
        <v>16</v>
      </c>
      <c r="L17172" s="1" t="s">
        <v>16</v>
      </c>
      <c r="M17172" s="1" t="s">
        <v>16</v>
      </c>
      <c r="N17172" s="1" t="s">
        <v>16</v>
      </c>
      <c r="O17172" s="1">
        <v>63.2</v>
      </c>
      <c r="P17172" s="1">
        <v>1.0</v>
      </c>
    </row>
    <row r="17173">
      <c r="A17173" s="1" t="s">
        <v>29</v>
      </c>
      <c r="B17173" s="1" t="s">
        <v>20191</v>
      </c>
      <c r="C17173" s="2" t="s">
        <v>20097</v>
      </c>
      <c r="D17173" s="1" t="s">
        <v>19</v>
      </c>
      <c r="E17173" s="3" t="str">
        <f>HYPERLINK("https://fyndiq.se/produkt/2c640563038f49cc/", "2-Pack SAMSUNG S24 PLUS 5G Skärmskydd - Härdat Glas 9H - Super kvalitet 3D")</f>
        <v>2-Pack SAMSUNG S24 PLUS 5G Skärmskydd - Härdat Glas 9H - Super kvalitet 3D</v>
      </c>
      <c r="F17173" s="1" t="s">
        <v>311</v>
      </c>
      <c r="G17173" s="1" t="s">
        <v>312</v>
      </c>
      <c r="H17173" s="1" t="s">
        <v>313</v>
      </c>
      <c r="I17173" s="1" t="s">
        <v>16</v>
      </c>
      <c r="J17173" s="1" t="s">
        <v>23</v>
      </c>
      <c r="K17173" s="1" t="s">
        <v>16</v>
      </c>
      <c r="L17173" s="1" t="s">
        <v>16</v>
      </c>
      <c r="M17173" s="1" t="s">
        <v>16</v>
      </c>
      <c r="N17173" s="1" t="s">
        <v>16</v>
      </c>
      <c r="O17173" s="1">
        <v>71.2</v>
      </c>
      <c r="P17173" s="1">
        <v>1.0</v>
      </c>
    </row>
    <row r="17174">
      <c r="A17174" s="1" t="s">
        <v>29</v>
      </c>
      <c r="B17174" s="1" t="s">
        <v>20192</v>
      </c>
      <c r="C17174" s="2" t="s">
        <v>20097</v>
      </c>
      <c r="D17174" s="1" t="s">
        <v>19</v>
      </c>
      <c r="E1717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7174" s="1" t="s">
        <v>729</v>
      </c>
      <c r="G17174" s="1" t="s">
        <v>730</v>
      </c>
      <c r="H17174" s="1" t="s">
        <v>731</v>
      </c>
      <c r="I17174" s="1" t="s">
        <v>16</v>
      </c>
      <c r="J17174" s="1" t="s">
        <v>23</v>
      </c>
      <c r="K17174" s="1" t="s">
        <v>16</v>
      </c>
      <c r="L17174" s="1" t="s">
        <v>16</v>
      </c>
      <c r="M17174" s="1" t="s">
        <v>16</v>
      </c>
      <c r="N17174" s="1" t="s">
        <v>16</v>
      </c>
      <c r="O17174" s="1">
        <v>63.2</v>
      </c>
      <c r="P17174" s="1">
        <v>1.0</v>
      </c>
    </row>
    <row r="17175">
      <c r="A17175" s="1" t="s">
        <v>29</v>
      </c>
      <c r="B17175" s="1" t="s">
        <v>20193</v>
      </c>
      <c r="C17175" s="2" t="s">
        <v>20097</v>
      </c>
      <c r="D17175" s="1" t="s">
        <v>19</v>
      </c>
      <c r="E17175" s="3" t="str">
        <f>HYPERLINK("https://fyndiq.se/produkt/4603671cea994359/", "Samsung S20 Plus härdat glas 3D 9H Top Kvalitet skärmskydd")</f>
        <v>Samsung S20 Plus härdat glas 3D 9H Top Kvalitet skärmskydd</v>
      </c>
      <c r="F17175" s="1" t="s">
        <v>428</v>
      </c>
      <c r="G17175" s="1" t="s">
        <v>429</v>
      </c>
      <c r="H17175" s="1" t="s">
        <v>430</v>
      </c>
      <c r="I17175" s="1" t="s">
        <v>16</v>
      </c>
      <c r="J17175" s="1" t="s">
        <v>23</v>
      </c>
      <c r="K17175" s="1" t="s">
        <v>16</v>
      </c>
      <c r="L17175" s="1" t="s">
        <v>16</v>
      </c>
      <c r="M17175" s="1" t="s">
        <v>16</v>
      </c>
      <c r="N17175" s="1" t="s">
        <v>16</v>
      </c>
      <c r="O17175" s="1">
        <v>55.2</v>
      </c>
      <c r="P17175" s="1">
        <v>1.0</v>
      </c>
    </row>
    <row r="17176">
      <c r="A17176" s="1" t="s">
        <v>29</v>
      </c>
      <c r="B17176" s="1" t="s">
        <v>20194</v>
      </c>
      <c r="C17176" s="2" t="s">
        <v>20097</v>
      </c>
      <c r="D17176" s="1" t="s">
        <v>19</v>
      </c>
      <c r="E17176" s="3" t="str">
        <f>HYPERLINK("https://fyndiq.se/produkt/816c0623f1504441/", "2 Pack Samsung Galaxy Note 20 - Härdat glas 9H-Super kvalitet 3D")</f>
        <v>2 Pack Samsung Galaxy Note 20 - Härdat glas 9H-Super kvalitet 3D</v>
      </c>
      <c r="F17176" s="1" t="s">
        <v>8170</v>
      </c>
      <c r="G17176" s="1" t="s">
        <v>8171</v>
      </c>
      <c r="H17176" s="1" t="s">
        <v>8172</v>
      </c>
      <c r="I17176" s="1" t="s">
        <v>16</v>
      </c>
      <c r="J17176" s="1" t="s">
        <v>23</v>
      </c>
      <c r="K17176" s="1" t="s">
        <v>16</v>
      </c>
      <c r="L17176" s="1" t="s">
        <v>16</v>
      </c>
      <c r="M17176" s="1" t="s">
        <v>16</v>
      </c>
      <c r="N17176" s="1" t="s">
        <v>16</v>
      </c>
      <c r="O17176" s="1">
        <v>63.2</v>
      </c>
      <c r="P17176" s="1">
        <v>1.0</v>
      </c>
    </row>
    <row r="17177">
      <c r="A17177" s="1" t="s">
        <v>29</v>
      </c>
      <c r="B17177" s="1" t="s">
        <v>20195</v>
      </c>
      <c r="C17177" s="2" t="s">
        <v>20097</v>
      </c>
      <c r="D17177" s="1" t="s">
        <v>19</v>
      </c>
      <c r="E17177" s="3" t="str">
        <f>HYPERLINK("https://fyndiq.se/produkt/dc983a63c87248a0/", "2-Pack Xiaomi 13 - Härdat Glas 9H - Super kvalitet 3D Skärmskydd")</f>
        <v>2-Pack Xiaomi 13 - Härdat Glas 9H - Super kvalitet 3D Skärmskydd</v>
      </c>
      <c r="F17177" s="1" t="s">
        <v>490</v>
      </c>
      <c r="G17177" s="1" t="s">
        <v>491</v>
      </c>
      <c r="H17177" s="1" t="s">
        <v>492</v>
      </c>
      <c r="I17177" s="1" t="s">
        <v>16</v>
      </c>
      <c r="J17177" s="1" t="s">
        <v>23</v>
      </c>
      <c r="K17177" s="1" t="s">
        <v>16</v>
      </c>
      <c r="L17177" s="1" t="s">
        <v>16</v>
      </c>
      <c r="M17177" s="1" t="s">
        <v>16</v>
      </c>
      <c r="N17177" s="1" t="s">
        <v>16</v>
      </c>
      <c r="O17177" s="1">
        <v>63.2</v>
      </c>
      <c r="P17177" s="1">
        <v>1.0</v>
      </c>
    </row>
    <row r="17178">
      <c r="A17178" s="1" t="s">
        <v>29</v>
      </c>
      <c r="B17178" s="1" t="s">
        <v>20196</v>
      </c>
      <c r="C17178" s="2" t="s">
        <v>20097</v>
      </c>
      <c r="D17178" s="1" t="s">
        <v>19</v>
      </c>
      <c r="E17178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7178" s="1" t="s">
        <v>397</v>
      </c>
      <c r="G17178" s="1" t="s">
        <v>398</v>
      </c>
      <c r="H17178" s="1" t="s">
        <v>399</v>
      </c>
      <c r="I17178" s="1" t="s">
        <v>16</v>
      </c>
      <c r="J17178" s="1" t="s">
        <v>23</v>
      </c>
      <c r="K17178" s="1" t="s">
        <v>16</v>
      </c>
      <c r="L17178" s="1" t="s">
        <v>16</v>
      </c>
      <c r="M17178" s="1" t="s">
        <v>16</v>
      </c>
      <c r="N17178" s="1" t="s">
        <v>16</v>
      </c>
      <c r="O17178" s="1">
        <v>63.2</v>
      </c>
      <c r="P17178" s="1">
        <v>1.0</v>
      </c>
    </row>
    <row r="17179">
      <c r="A17179" s="1" t="s">
        <v>29</v>
      </c>
      <c r="B17179" s="1" t="s">
        <v>20197</v>
      </c>
      <c r="C17179" s="2" t="s">
        <v>20097</v>
      </c>
      <c r="D17179" s="1" t="s">
        <v>19</v>
      </c>
      <c r="E17179" s="3" t="str">
        <f>HYPERLINK("https://fyndiq.se/produkt/2477583187264ece/", "2-Pack Samsung S20 - 9H Härdat Glass - Top Kvalitet")</f>
        <v>2-Pack Samsung S20 - 9H Härdat Glass - Top Kvalitet</v>
      </c>
      <c r="F17179" s="1" t="s">
        <v>124</v>
      </c>
      <c r="G17179" s="1" t="s">
        <v>125</v>
      </c>
      <c r="H17179" s="1" t="s">
        <v>126</v>
      </c>
      <c r="I17179" s="1" t="s">
        <v>16</v>
      </c>
      <c r="J17179" s="1" t="s">
        <v>23</v>
      </c>
      <c r="K17179" s="1" t="s">
        <v>16</v>
      </c>
      <c r="L17179" s="1" t="s">
        <v>16</v>
      </c>
      <c r="M17179" s="1" t="s">
        <v>16</v>
      </c>
      <c r="N17179" s="1" t="s">
        <v>16</v>
      </c>
      <c r="O17179" s="1">
        <v>71.2</v>
      </c>
      <c r="P17179" s="1">
        <v>1.0</v>
      </c>
    </row>
    <row r="17180">
      <c r="A17180" s="1" t="s">
        <v>29</v>
      </c>
      <c r="B17180" s="1" t="s">
        <v>20198</v>
      </c>
      <c r="C17180" s="2" t="s">
        <v>20097</v>
      </c>
      <c r="D17180" s="1" t="s">
        <v>19</v>
      </c>
      <c r="E17180" s="3" t="str">
        <f>HYPERLINK("https://fyndiq.se/produkt/ebd0c75a3b324593/", "2-Pack Samsung S22 Ultra 5G Skärmskydd &amp;1-Pack linsskydd-9H GLAS")</f>
        <v>2-Pack Samsung S22 Ultra 5G Skärmskydd &amp;1-Pack linsskydd-9H GLAS</v>
      </c>
      <c r="F17180" s="1" t="s">
        <v>6898</v>
      </c>
      <c r="G17180" s="1" t="s">
        <v>6899</v>
      </c>
      <c r="H17180" s="1" t="s">
        <v>6900</v>
      </c>
      <c r="I17180" s="1" t="s">
        <v>16</v>
      </c>
      <c r="J17180" s="1" t="s">
        <v>23</v>
      </c>
      <c r="K17180" s="1" t="s">
        <v>16</v>
      </c>
      <c r="L17180" s="1" t="s">
        <v>16</v>
      </c>
      <c r="M17180" s="1" t="s">
        <v>16</v>
      </c>
      <c r="N17180" s="1" t="s">
        <v>16</v>
      </c>
      <c r="O17180" s="1">
        <v>71.2</v>
      </c>
      <c r="P17180" s="1">
        <v>1.0</v>
      </c>
    </row>
    <row r="17181">
      <c r="A17181" s="1" t="s">
        <v>29</v>
      </c>
      <c r="B17181" s="1" t="s">
        <v>20199</v>
      </c>
      <c r="C17181" s="2" t="s">
        <v>20097</v>
      </c>
      <c r="D17181" s="1" t="s">
        <v>19</v>
      </c>
      <c r="E17181" s="3" t="str">
        <f>HYPERLINK("https://fyndiq.se/produkt/c38ab901b4714df2/", "2-Pack Samsung Galaxy S21 Ultra - Härdat Glas 9H-Super Kvalitet")</f>
        <v>2-Pack Samsung Galaxy S21 Ultra - Härdat Glas 9H-Super Kvalitet</v>
      </c>
      <c r="F17181" s="1" t="s">
        <v>1114</v>
      </c>
      <c r="G17181" s="1" t="s">
        <v>1115</v>
      </c>
      <c r="H17181" s="1" t="s">
        <v>1116</v>
      </c>
      <c r="I17181" s="1" t="s">
        <v>16</v>
      </c>
      <c r="J17181" s="1" t="s">
        <v>23</v>
      </c>
      <c r="K17181" s="1" t="s">
        <v>16</v>
      </c>
      <c r="L17181" s="1" t="s">
        <v>16</v>
      </c>
      <c r="M17181" s="1" t="s">
        <v>16</v>
      </c>
      <c r="N17181" s="1" t="s">
        <v>16</v>
      </c>
      <c r="O17181" s="1">
        <v>63.2</v>
      </c>
      <c r="P17181" s="1">
        <v>2.0</v>
      </c>
    </row>
    <row r="17182">
      <c r="A17182" s="1" t="s">
        <v>29</v>
      </c>
      <c r="B17182" s="1" t="s">
        <v>20200</v>
      </c>
      <c r="C17182" s="2" t="s">
        <v>20097</v>
      </c>
      <c r="D17182" s="1" t="s">
        <v>19</v>
      </c>
      <c r="E17182" s="3" t="str">
        <f>HYPERLINK("https://fyndiq.se/produkt/8d7960028c1a40a4/", "2 Pack Xiaomi 11T Pro 5G - Härdat glas 9H - Super kvalitet 3D")</f>
        <v>2 Pack Xiaomi 11T Pro 5G - Härdat glas 9H - Super kvalitet 3D</v>
      </c>
      <c r="F17182" s="1" t="s">
        <v>112</v>
      </c>
      <c r="G17182" s="1" t="s">
        <v>113</v>
      </c>
      <c r="H17182" s="1" t="s">
        <v>114</v>
      </c>
      <c r="I17182" s="1" t="s">
        <v>16</v>
      </c>
      <c r="J17182" s="1" t="s">
        <v>23</v>
      </c>
      <c r="K17182" s="1" t="s">
        <v>16</v>
      </c>
      <c r="L17182" s="1" t="s">
        <v>16</v>
      </c>
      <c r="M17182" s="1" t="s">
        <v>16</v>
      </c>
      <c r="N17182" s="1" t="s">
        <v>16</v>
      </c>
      <c r="O17182" s="1">
        <v>63.2</v>
      </c>
      <c r="P17182" s="1">
        <v>1.0</v>
      </c>
    </row>
    <row r="17183">
      <c r="A17183" s="1" t="s">
        <v>29</v>
      </c>
      <c r="B17183" s="1" t="s">
        <v>20201</v>
      </c>
      <c r="C17183" s="2" t="s">
        <v>20097</v>
      </c>
      <c r="D17183" s="1" t="s">
        <v>19</v>
      </c>
      <c r="E17183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17183" s="1" t="s">
        <v>5953</v>
      </c>
      <c r="G17183" s="1" t="s">
        <v>5954</v>
      </c>
      <c r="H17183" s="1" t="s">
        <v>5955</v>
      </c>
      <c r="I17183" s="1" t="s">
        <v>16</v>
      </c>
      <c r="J17183" s="1" t="s">
        <v>23</v>
      </c>
      <c r="K17183" s="1" t="s">
        <v>16</v>
      </c>
      <c r="L17183" s="1" t="s">
        <v>16</v>
      </c>
      <c r="M17183" s="1" t="s">
        <v>16</v>
      </c>
      <c r="N17183" s="1" t="s">
        <v>16</v>
      </c>
      <c r="O17183" s="1">
        <v>71.2</v>
      </c>
      <c r="P17183" s="1">
        <v>1.0</v>
      </c>
    </row>
    <row r="17184">
      <c r="A17184" s="1" t="s">
        <v>29</v>
      </c>
      <c r="B17184" s="1" t="s">
        <v>20202</v>
      </c>
      <c r="C17184" s="2" t="s">
        <v>20097</v>
      </c>
      <c r="D17184" s="1" t="s">
        <v>19</v>
      </c>
      <c r="E17184" s="3" t="str">
        <f>HYPERLINK("https://fyndiq.se/produkt/441651ae64224186/", "2 Pack Linsskydd Samsung S22 Ultra-Härdat Glas 9H-Super 3D")</f>
        <v>2 Pack Linsskydd Samsung S22 Ultra-Härdat Glas 9H-Super 3D</v>
      </c>
      <c r="F17184" s="1" t="s">
        <v>7801</v>
      </c>
      <c r="G17184" s="1" t="s">
        <v>7802</v>
      </c>
      <c r="H17184" s="1" t="s">
        <v>7803</v>
      </c>
      <c r="I17184" s="1" t="s">
        <v>16</v>
      </c>
      <c r="J17184" s="1" t="s">
        <v>23</v>
      </c>
      <c r="K17184" s="1" t="s">
        <v>16</v>
      </c>
      <c r="L17184" s="1" t="s">
        <v>16</v>
      </c>
      <c r="M17184" s="1" t="s">
        <v>16</v>
      </c>
      <c r="N17184" s="1" t="s">
        <v>16</v>
      </c>
      <c r="O17184" s="1">
        <v>63.2</v>
      </c>
      <c r="P17184" s="1">
        <v>1.0</v>
      </c>
    </row>
    <row r="17185">
      <c r="A17185" s="1" t="s">
        <v>29</v>
      </c>
      <c r="B17185" s="1" t="s">
        <v>20203</v>
      </c>
      <c r="C17185" s="2" t="s">
        <v>20097</v>
      </c>
      <c r="D17185" s="1" t="s">
        <v>19</v>
      </c>
      <c r="E1718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185" s="1" t="s">
        <v>2144</v>
      </c>
      <c r="G17185" s="1" t="s">
        <v>2145</v>
      </c>
      <c r="H17185" s="1" t="s">
        <v>2146</v>
      </c>
      <c r="I17185" s="1" t="s">
        <v>16</v>
      </c>
      <c r="J17185" s="1" t="s">
        <v>23</v>
      </c>
      <c r="K17185" s="1" t="s">
        <v>16</v>
      </c>
      <c r="L17185" s="1" t="s">
        <v>16</v>
      </c>
      <c r="M17185" s="1" t="s">
        <v>16</v>
      </c>
      <c r="N17185" s="1" t="s">
        <v>16</v>
      </c>
      <c r="O17185" s="1">
        <v>63.2</v>
      </c>
      <c r="P17185" s="1">
        <v>1.0</v>
      </c>
    </row>
    <row r="17186">
      <c r="A17186" s="1" t="s">
        <v>29</v>
      </c>
      <c r="B17186" s="1" t="s">
        <v>20204</v>
      </c>
      <c r="C17186" s="2" t="s">
        <v>20097</v>
      </c>
      <c r="D17186" s="1" t="s">
        <v>19</v>
      </c>
      <c r="E17186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7186" s="1" t="s">
        <v>1859</v>
      </c>
      <c r="G17186" s="1" t="s">
        <v>1860</v>
      </c>
      <c r="H17186" s="1" t="s">
        <v>1861</v>
      </c>
      <c r="I17186" s="1" t="s">
        <v>16</v>
      </c>
      <c r="J17186" s="1" t="s">
        <v>23</v>
      </c>
      <c r="K17186" s="1" t="s">
        <v>16</v>
      </c>
      <c r="L17186" s="1" t="s">
        <v>16</v>
      </c>
      <c r="M17186" s="1" t="s">
        <v>16</v>
      </c>
      <c r="N17186" s="1" t="s">
        <v>16</v>
      </c>
      <c r="O17186" s="1">
        <v>63.2</v>
      </c>
      <c r="P17186" s="1">
        <v>1.0</v>
      </c>
    </row>
    <row r="17187">
      <c r="A17187" s="1" t="s">
        <v>29</v>
      </c>
      <c r="B17187" s="1" t="s">
        <v>20205</v>
      </c>
      <c r="C17187" s="2" t="s">
        <v>20097</v>
      </c>
      <c r="D17187" s="1" t="s">
        <v>19</v>
      </c>
      <c r="E17187" s="3" t="str">
        <f>HYPERLINK("https://fyndiq.se/produkt/022d7ac2f2e44ae2/", "Samsung Galaxy A04s - Härdat Glas 9H - Super Kvalitet 3D Skärmskydd")</f>
        <v>Samsung Galaxy A04s - Härdat Glas 9H - Super Kvalitet 3D Skärmskydd</v>
      </c>
      <c r="F17187" s="1" t="s">
        <v>3609</v>
      </c>
      <c r="G17187" s="1" t="s">
        <v>3610</v>
      </c>
      <c r="H17187" s="1" t="s">
        <v>3611</v>
      </c>
      <c r="I17187" s="1" t="s">
        <v>16</v>
      </c>
      <c r="J17187" s="1" t="s">
        <v>23</v>
      </c>
      <c r="K17187" s="1" t="s">
        <v>16</v>
      </c>
      <c r="L17187" s="1" t="s">
        <v>16</v>
      </c>
      <c r="M17187" s="1" t="s">
        <v>16</v>
      </c>
      <c r="N17187" s="1" t="s">
        <v>16</v>
      </c>
      <c r="O17187" s="1">
        <v>55.2</v>
      </c>
      <c r="P17187" s="1">
        <v>1.0</v>
      </c>
    </row>
    <row r="17188">
      <c r="A17188" s="1" t="s">
        <v>29</v>
      </c>
      <c r="B17188" s="1" t="s">
        <v>20206</v>
      </c>
      <c r="C17188" s="2" t="s">
        <v>20097</v>
      </c>
      <c r="D17188" s="1" t="s">
        <v>19</v>
      </c>
      <c r="E17188" s="3" t="str">
        <f t="shared" ref="E17188:E17189" si="943">HYPERLINK("https://fyndiq.se/produkt/914693d84cc04c99/", "2-Pack Xiaomi Redmi 12C - Härdat Glas 9H - Super kvalitet 3D Skärmskydd")</f>
        <v>2-Pack Xiaomi Redmi 12C - Härdat Glas 9H - Super kvalitet 3D Skärmskydd</v>
      </c>
      <c r="F17188" s="1" t="s">
        <v>3098</v>
      </c>
      <c r="G17188" s="1" t="s">
        <v>3099</v>
      </c>
      <c r="H17188" s="1" t="s">
        <v>3100</v>
      </c>
      <c r="I17188" s="1" t="s">
        <v>16</v>
      </c>
      <c r="J17188" s="1" t="s">
        <v>23</v>
      </c>
      <c r="K17188" s="1" t="s">
        <v>16</v>
      </c>
      <c r="L17188" s="1" t="s">
        <v>16</v>
      </c>
      <c r="M17188" s="1" t="s">
        <v>16</v>
      </c>
      <c r="N17188" s="1" t="s">
        <v>16</v>
      </c>
      <c r="O17188" s="1">
        <v>63.2</v>
      </c>
      <c r="P17188" s="1">
        <v>1.0</v>
      </c>
    </row>
    <row r="17189">
      <c r="A17189" s="1" t="s">
        <v>29</v>
      </c>
      <c r="B17189" s="1" t="s">
        <v>20207</v>
      </c>
      <c r="C17189" s="2" t="s">
        <v>20097</v>
      </c>
      <c r="D17189" s="1" t="s">
        <v>19</v>
      </c>
      <c r="E17189" s="3" t="str">
        <f t="shared" si="943"/>
        <v>2-Pack Xiaomi Redmi 12C - Härdat Glas 9H - Super kvalitet 3D Skärmskydd</v>
      </c>
      <c r="F17189" s="1" t="s">
        <v>3098</v>
      </c>
      <c r="G17189" s="1" t="s">
        <v>3099</v>
      </c>
      <c r="H17189" s="1" t="s">
        <v>3100</v>
      </c>
      <c r="I17189" s="1" t="s">
        <v>16</v>
      </c>
      <c r="J17189" s="1" t="s">
        <v>23</v>
      </c>
      <c r="K17189" s="1" t="s">
        <v>16</v>
      </c>
      <c r="L17189" s="1" t="s">
        <v>16</v>
      </c>
      <c r="M17189" s="1" t="s">
        <v>16</v>
      </c>
      <c r="N17189" s="1" t="s">
        <v>16</v>
      </c>
      <c r="O17189" s="1">
        <v>63.2</v>
      </c>
      <c r="P17189" s="1">
        <v>1.0</v>
      </c>
    </row>
    <row r="17190">
      <c r="A17190" s="1" t="s">
        <v>29</v>
      </c>
      <c r="B17190" s="1" t="s">
        <v>20208</v>
      </c>
      <c r="C17190" s="2" t="s">
        <v>20097</v>
      </c>
      <c r="D17190" s="1" t="s">
        <v>19</v>
      </c>
      <c r="E17190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7190" s="1" t="s">
        <v>679</v>
      </c>
      <c r="G17190" s="1" t="s">
        <v>680</v>
      </c>
      <c r="H17190" s="1" t="s">
        <v>681</v>
      </c>
      <c r="I17190" s="1" t="s">
        <v>16</v>
      </c>
      <c r="J17190" s="1" t="s">
        <v>23</v>
      </c>
      <c r="K17190" s="1" t="s">
        <v>16</v>
      </c>
      <c r="L17190" s="1" t="s">
        <v>16</v>
      </c>
      <c r="M17190" s="1" t="s">
        <v>16</v>
      </c>
      <c r="N17190" s="1" t="s">
        <v>16</v>
      </c>
      <c r="O17190" s="1">
        <v>95.2</v>
      </c>
      <c r="P17190" s="1">
        <v>1.0</v>
      </c>
    </row>
    <row r="17191">
      <c r="A17191" s="1" t="s">
        <v>29</v>
      </c>
      <c r="B17191" s="1" t="s">
        <v>20209</v>
      </c>
      <c r="C17191" s="2" t="s">
        <v>20097</v>
      </c>
      <c r="D17191" s="1" t="s">
        <v>19</v>
      </c>
      <c r="E17191" s="3" t="str">
        <f>HYPERLINK("https://fyndiq.se/produkt/0df6cad26c89414b/", "2 Pack Samsung S22 PLUS - 9H Härdat Glass - 3D Super Kvalitet")</f>
        <v>2 Pack Samsung S22 PLUS - 9H Härdat Glass - 3D Super Kvalitet</v>
      </c>
      <c r="F17191" s="1" t="s">
        <v>2472</v>
      </c>
      <c r="G17191" s="1" t="s">
        <v>2473</v>
      </c>
      <c r="H17191" s="1" t="s">
        <v>2474</v>
      </c>
      <c r="I17191" s="1" t="s">
        <v>16</v>
      </c>
      <c r="J17191" s="1" t="s">
        <v>23</v>
      </c>
      <c r="K17191" s="1" t="s">
        <v>16</v>
      </c>
      <c r="L17191" s="1" t="s">
        <v>16</v>
      </c>
      <c r="M17191" s="1" t="s">
        <v>16</v>
      </c>
      <c r="N17191" s="1" t="s">
        <v>16</v>
      </c>
      <c r="O17191" s="1">
        <v>63.2</v>
      </c>
      <c r="P17191" s="1">
        <v>1.0</v>
      </c>
    </row>
    <row r="17192">
      <c r="A17192" s="1" t="s">
        <v>29</v>
      </c>
      <c r="B17192" s="1" t="s">
        <v>20210</v>
      </c>
      <c r="C17192" s="2" t="s">
        <v>20097</v>
      </c>
      <c r="D17192" s="1" t="s">
        <v>19</v>
      </c>
      <c r="E17192" s="3" t="str">
        <f t="shared" ref="E17192:E17193" si="944">HYPERLINK("https://fyndiq.se/produkt/13e76851ca504320/", "2-Pack Samsung Galaxy S22 Ultra - Härdat glas 9H - Top kvalitet")</f>
        <v>2-Pack Samsung Galaxy S22 Ultra - Härdat glas 9H - Top kvalitet</v>
      </c>
      <c r="F17192" s="1" t="s">
        <v>140</v>
      </c>
      <c r="G17192" s="1" t="s">
        <v>141</v>
      </c>
      <c r="H17192" s="1" t="s">
        <v>142</v>
      </c>
      <c r="I17192" s="1" t="s">
        <v>16</v>
      </c>
      <c r="J17192" s="1" t="s">
        <v>23</v>
      </c>
      <c r="K17192" s="1" t="s">
        <v>16</v>
      </c>
      <c r="L17192" s="1" t="s">
        <v>16</v>
      </c>
      <c r="M17192" s="1" t="s">
        <v>16</v>
      </c>
      <c r="N17192" s="1" t="s">
        <v>16</v>
      </c>
      <c r="O17192" s="1">
        <v>63.2</v>
      </c>
      <c r="P17192" s="1">
        <v>1.0</v>
      </c>
    </row>
    <row r="17193">
      <c r="A17193" s="1" t="s">
        <v>29</v>
      </c>
      <c r="B17193" s="1" t="s">
        <v>20211</v>
      </c>
      <c r="C17193" s="2" t="s">
        <v>20097</v>
      </c>
      <c r="D17193" s="1" t="s">
        <v>19</v>
      </c>
      <c r="E17193" s="3" t="str">
        <f t="shared" si="944"/>
        <v>2-Pack Samsung Galaxy S22 Ultra - Härdat glas 9H - Top kvalitet</v>
      </c>
      <c r="F17193" s="1" t="s">
        <v>140</v>
      </c>
      <c r="G17193" s="1" t="s">
        <v>141</v>
      </c>
      <c r="H17193" s="1" t="s">
        <v>142</v>
      </c>
      <c r="I17193" s="1" t="s">
        <v>16</v>
      </c>
      <c r="J17193" s="1" t="s">
        <v>23</v>
      </c>
      <c r="K17193" s="1" t="s">
        <v>16</v>
      </c>
      <c r="L17193" s="1" t="s">
        <v>16</v>
      </c>
      <c r="M17193" s="1" t="s">
        <v>16</v>
      </c>
      <c r="N17193" s="1" t="s">
        <v>16</v>
      </c>
      <c r="O17193" s="1">
        <v>63.2</v>
      </c>
      <c r="P17193" s="1">
        <v>1.0</v>
      </c>
    </row>
    <row r="17194">
      <c r="A17194" s="1" t="s">
        <v>29</v>
      </c>
      <c r="B17194" s="1" t="s">
        <v>20212</v>
      </c>
      <c r="C17194" s="2" t="s">
        <v>20097</v>
      </c>
      <c r="D17194" s="1" t="s">
        <v>19</v>
      </c>
      <c r="E1719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194" s="1" t="s">
        <v>2144</v>
      </c>
      <c r="G17194" s="1" t="s">
        <v>2145</v>
      </c>
      <c r="H17194" s="1" t="s">
        <v>2146</v>
      </c>
      <c r="I17194" s="1" t="s">
        <v>16</v>
      </c>
      <c r="J17194" s="1" t="s">
        <v>23</v>
      </c>
      <c r="K17194" s="1" t="s">
        <v>16</v>
      </c>
      <c r="L17194" s="1" t="s">
        <v>16</v>
      </c>
      <c r="M17194" s="1" t="s">
        <v>16</v>
      </c>
      <c r="N17194" s="1" t="s">
        <v>16</v>
      </c>
      <c r="O17194" s="1">
        <v>63.2</v>
      </c>
      <c r="P17194" s="1">
        <v>1.0</v>
      </c>
    </row>
    <row r="17195">
      <c r="A17195" s="1" t="s">
        <v>29</v>
      </c>
      <c r="B17195" s="1" t="s">
        <v>20213</v>
      </c>
      <c r="C17195" s="2" t="s">
        <v>20097</v>
      </c>
      <c r="D17195" s="1" t="s">
        <v>19</v>
      </c>
      <c r="E17195" s="3" t="str">
        <f t="shared" ref="E17195:E17197" si="945">HYPERLINK("https://fyndiq.se/produkt/13e76851ca504320/", "2-Pack Samsung Galaxy S22 Ultra - Härdat glas 9H - Top kvalitet")</f>
        <v>2-Pack Samsung Galaxy S22 Ultra - Härdat glas 9H - Top kvalitet</v>
      </c>
      <c r="F17195" s="1" t="s">
        <v>140</v>
      </c>
      <c r="G17195" s="1" t="s">
        <v>141</v>
      </c>
      <c r="H17195" s="1" t="s">
        <v>142</v>
      </c>
      <c r="I17195" s="1" t="s">
        <v>16</v>
      </c>
      <c r="J17195" s="1" t="s">
        <v>23</v>
      </c>
      <c r="K17195" s="1" t="s">
        <v>16</v>
      </c>
      <c r="L17195" s="1" t="s">
        <v>16</v>
      </c>
      <c r="M17195" s="1" t="s">
        <v>16</v>
      </c>
      <c r="N17195" s="1" t="s">
        <v>16</v>
      </c>
      <c r="O17195" s="1">
        <v>63.2</v>
      </c>
      <c r="P17195" s="1">
        <v>1.0</v>
      </c>
    </row>
    <row r="17196">
      <c r="A17196" s="1" t="s">
        <v>29</v>
      </c>
      <c r="B17196" s="1" t="s">
        <v>20214</v>
      </c>
      <c r="C17196" s="2" t="s">
        <v>20097</v>
      </c>
      <c r="D17196" s="1" t="s">
        <v>19</v>
      </c>
      <c r="E17196" s="3" t="str">
        <f t="shared" si="945"/>
        <v>2-Pack Samsung Galaxy S22 Ultra - Härdat glas 9H - Top kvalitet</v>
      </c>
      <c r="F17196" s="1" t="s">
        <v>140</v>
      </c>
      <c r="G17196" s="1" t="s">
        <v>141</v>
      </c>
      <c r="H17196" s="1" t="s">
        <v>142</v>
      </c>
      <c r="I17196" s="1" t="s">
        <v>16</v>
      </c>
      <c r="J17196" s="1" t="s">
        <v>23</v>
      </c>
      <c r="K17196" s="1" t="s">
        <v>16</v>
      </c>
      <c r="L17196" s="1" t="s">
        <v>16</v>
      </c>
      <c r="M17196" s="1" t="s">
        <v>16</v>
      </c>
      <c r="N17196" s="1" t="s">
        <v>16</v>
      </c>
      <c r="O17196" s="1">
        <v>63.2</v>
      </c>
      <c r="P17196" s="1">
        <v>1.0</v>
      </c>
    </row>
    <row r="17197">
      <c r="A17197" s="1" t="s">
        <v>29</v>
      </c>
      <c r="B17197" s="1" t="s">
        <v>20215</v>
      </c>
      <c r="C17197" s="2" t="s">
        <v>20097</v>
      </c>
      <c r="D17197" s="1" t="s">
        <v>19</v>
      </c>
      <c r="E17197" s="3" t="str">
        <f t="shared" si="945"/>
        <v>2-Pack Samsung Galaxy S22 Ultra - Härdat glas 9H - Top kvalitet</v>
      </c>
      <c r="F17197" s="1" t="s">
        <v>140</v>
      </c>
      <c r="G17197" s="1" t="s">
        <v>141</v>
      </c>
      <c r="H17197" s="1" t="s">
        <v>142</v>
      </c>
      <c r="I17197" s="1" t="s">
        <v>16</v>
      </c>
      <c r="J17197" s="1" t="s">
        <v>23</v>
      </c>
      <c r="K17197" s="1" t="s">
        <v>16</v>
      </c>
      <c r="L17197" s="1" t="s">
        <v>16</v>
      </c>
      <c r="M17197" s="1" t="s">
        <v>16</v>
      </c>
      <c r="N17197" s="1" t="s">
        <v>16</v>
      </c>
      <c r="O17197" s="1">
        <v>63.2</v>
      </c>
      <c r="P17197" s="1">
        <v>1.0</v>
      </c>
    </row>
    <row r="17198">
      <c r="A17198" s="1" t="s">
        <v>29</v>
      </c>
      <c r="B17198" s="1" t="s">
        <v>20216</v>
      </c>
      <c r="C17198" s="2" t="s">
        <v>20097</v>
      </c>
      <c r="D17198" s="1" t="s">
        <v>19</v>
      </c>
      <c r="E17198" s="3" t="str">
        <f>HYPERLINK("https://fyndiq.se/produkt/67afb534781a4066/", "2-Pack Samsung Galaxy S9 Plus - Härdat glas- 9HSuper kvalitet 3D")</f>
        <v>2-Pack Samsung Galaxy S9 Plus - Härdat glas- 9HSuper kvalitet 3D</v>
      </c>
      <c r="F17198" s="1" t="s">
        <v>3929</v>
      </c>
      <c r="G17198" s="1" t="s">
        <v>3930</v>
      </c>
      <c r="H17198" s="1" t="s">
        <v>3931</v>
      </c>
      <c r="I17198" s="1" t="s">
        <v>16</v>
      </c>
      <c r="J17198" s="1" t="s">
        <v>23</v>
      </c>
      <c r="K17198" s="1" t="s">
        <v>16</v>
      </c>
      <c r="L17198" s="1" t="s">
        <v>16</v>
      </c>
      <c r="M17198" s="1" t="s">
        <v>16</v>
      </c>
      <c r="N17198" s="1" t="s">
        <v>16</v>
      </c>
      <c r="O17198" s="1">
        <v>63.2</v>
      </c>
      <c r="P17198" s="1">
        <v>1.0</v>
      </c>
    </row>
    <row r="17199">
      <c r="A17199" s="1" t="s">
        <v>29</v>
      </c>
      <c r="B17199" s="1" t="s">
        <v>20217</v>
      </c>
      <c r="C17199" s="2" t="s">
        <v>20097</v>
      </c>
      <c r="D17199" s="1" t="s">
        <v>19</v>
      </c>
      <c r="E17199" s="3" t="str">
        <f t="shared" ref="E17199:E17201" si="946">HYPERLINK("https://fyndiq.se/produkt/87e8c2a54c4a469b/", "2-Pack Samsung Galaxy A53 5G - Härdat glas 9H - Super kvalitet")</f>
        <v>2-Pack Samsung Galaxy A53 5G - Härdat glas 9H - Super kvalitet</v>
      </c>
      <c r="F17199" s="1" t="s">
        <v>1320</v>
      </c>
      <c r="G17199" s="1" t="s">
        <v>1321</v>
      </c>
      <c r="H17199" s="1" t="s">
        <v>1322</v>
      </c>
      <c r="I17199" s="1" t="s">
        <v>16</v>
      </c>
      <c r="J17199" s="1" t="s">
        <v>23</v>
      </c>
      <c r="K17199" s="1" t="s">
        <v>16</v>
      </c>
      <c r="L17199" s="1" t="s">
        <v>16</v>
      </c>
      <c r="M17199" s="1" t="s">
        <v>16</v>
      </c>
      <c r="N17199" s="1" t="s">
        <v>16</v>
      </c>
      <c r="O17199" s="1">
        <v>63.2</v>
      </c>
      <c r="P17199" s="1">
        <v>1.0</v>
      </c>
    </row>
    <row r="17200">
      <c r="A17200" s="1" t="s">
        <v>29</v>
      </c>
      <c r="B17200" s="1" t="s">
        <v>20218</v>
      </c>
      <c r="C17200" s="2" t="s">
        <v>20097</v>
      </c>
      <c r="D17200" s="1" t="s">
        <v>19</v>
      </c>
      <c r="E17200" s="3" t="str">
        <f t="shared" si="946"/>
        <v>2-Pack Samsung Galaxy A53 5G - Härdat glas 9H - Super kvalitet</v>
      </c>
      <c r="F17200" s="1" t="s">
        <v>1320</v>
      </c>
      <c r="G17200" s="1" t="s">
        <v>1321</v>
      </c>
      <c r="H17200" s="1" t="s">
        <v>1322</v>
      </c>
      <c r="I17200" s="1" t="s">
        <v>16</v>
      </c>
      <c r="J17200" s="1" t="s">
        <v>23</v>
      </c>
      <c r="K17200" s="1" t="s">
        <v>16</v>
      </c>
      <c r="L17200" s="1" t="s">
        <v>16</v>
      </c>
      <c r="M17200" s="1" t="s">
        <v>16</v>
      </c>
      <c r="N17200" s="1" t="s">
        <v>16</v>
      </c>
      <c r="O17200" s="1">
        <v>63.2</v>
      </c>
      <c r="P17200" s="1">
        <v>1.0</v>
      </c>
    </row>
    <row r="17201">
      <c r="A17201" s="1" t="s">
        <v>29</v>
      </c>
      <c r="B17201" s="1" t="s">
        <v>20219</v>
      </c>
      <c r="C17201" s="2" t="s">
        <v>20097</v>
      </c>
      <c r="D17201" s="1" t="s">
        <v>19</v>
      </c>
      <c r="E17201" s="3" t="str">
        <f t="shared" si="946"/>
        <v>2-Pack Samsung Galaxy A53 5G - Härdat glas 9H - Super kvalitet</v>
      </c>
      <c r="F17201" s="1" t="s">
        <v>1320</v>
      </c>
      <c r="G17201" s="1" t="s">
        <v>1321</v>
      </c>
      <c r="H17201" s="1" t="s">
        <v>1322</v>
      </c>
      <c r="I17201" s="1" t="s">
        <v>16</v>
      </c>
      <c r="J17201" s="1" t="s">
        <v>23</v>
      </c>
      <c r="K17201" s="1" t="s">
        <v>16</v>
      </c>
      <c r="L17201" s="1" t="s">
        <v>16</v>
      </c>
      <c r="M17201" s="1" t="s">
        <v>16</v>
      </c>
      <c r="N17201" s="1" t="s">
        <v>16</v>
      </c>
      <c r="O17201" s="1">
        <v>63.2</v>
      </c>
      <c r="P17201" s="1">
        <v>1.0</v>
      </c>
    </row>
    <row r="17202">
      <c r="A17202" s="1" t="s">
        <v>29</v>
      </c>
      <c r="B17202" s="1" t="s">
        <v>20220</v>
      </c>
      <c r="C17202" s="2" t="s">
        <v>20097</v>
      </c>
      <c r="D17202" s="1" t="s">
        <v>19</v>
      </c>
      <c r="E17202" s="3" t="str">
        <f t="shared" ref="E17202:E17203" si="947">HYPERLINK("https://fyndiq.se/produkt/925ae49423884615/", "2-Pack Samsung S22 Ultra Skärmskydd &amp; 1-Pack linsskydd -9H GLAS")</f>
        <v>2-Pack Samsung S22 Ultra Skärmskydd &amp; 1-Pack linsskydd -9H GLAS</v>
      </c>
      <c r="F17202" s="1" t="s">
        <v>335</v>
      </c>
      <c r="G17202" s="1" t="s">
        <v>336</v>
      </c>
      <c r="H17202" s="1" t="s">
        <v>337</v>
      </c>
      <c r="I17202" s="1" t="s">
        <v>16</v>
      </c>
      <c r="J17202" s="1" t="s">
        <v>23</v>
      </c>
      <c r="K17202" s="1" t="s">
        <v>16</v>
      </c>
      <c r="L17202" s="1" t="s">
        <v>16</v>
      </c>
      <c r="M17202" s="1" t="s">
        <v>16</v>
      </c>
      <c r="N17202" s="1" t="s">
        <v>16</v>
      </c>
      <c r="O17202" s="1">
        <v>71.2</v>
      </c>
      <c r="P17202" s="1">
        <v>1.0</v>
      </c>
    </row>
    <row r="17203">
      <c r="A17203" s="1" t="s">
        <v>29</v>
      </c>
      <c r="B17203" s="1" t="s">
        <v>20221</v>
      </c>
      <c r="C17203" s="2" t="s">
        <v>20097</v>
      </c>
      <c r="D17203" s="1" t="s">
        <v>19</v>
      </c>
      <c r="E17203" s="3" t="str">
        <f t="shared" si="947"/>
        <v>2-Pack Samsung S22 Ultra Skärmskydd &amp; 1-Pack linsskydd -9H GLAS</v>
      </c>
      <c r="F17203" s="1" t="s">
        <v>335</v>
      </c>
      <c r="G17203" s="1" t="s">
        <v>336</v>
      </c>
      <c r="H17203" s="1" t="s">
        <v>337</v>
      </c>
      <c r="I17203" s="1" t="s">
        <v>16</v>
      </c>
      <c r="J17203" s="1" t="s">
        <v>23</v>
      </c>
      <c r="K17203" s="1" t="s">
        <v>16</v>
      </c>
      <c r="L17203" s="1" t="s">
        <v>16</v>
      </c>
      <c r="M17203" s="1" t="s">
        <v>16</v>
      </c>
      <c r="N17203" s="1" t="s">
        <v>16</v>
      </c>
      <c r="O17203" s="1">
        <v>71.2</v>
      </c>
      <c r="P17203" s="1">
        <v>1.0</v>
      </c>
    </row>
    <row r="17204">
      <c r="A17204" s="1" t="s">
        <v>29</v>
      </c>
      <c r="B17204" s="1" t="s">
        <v>20222</v>
      </c>
      <c r="C17204" s="2" t="s">
        <v>20097</v>
      </c>
      <c r="D17204" s="1" t="s">
        <v>19</v>
      </c>
      <c r="E17204" s="3" t="str">
        <f>HYPERLINK("https://fyndiq.se/produkt/a3a0bf045cf0498d/", "2-Pack Huawei P30 Lite - Härdat glas 9H – 3D Super kvalitet")</f>
        <v>2-Pack Huawei P30 Lite - Härdat glas 9H – 3D Super kvalitet</v>
      </c>
      <c r="F17204" s="1" t="s">
        <v>1011</v>
      </c>
      <c r="G17204" s="1" t="s">
        <v>1012</v>
      </c>
      <c r="H17204" s="1" t="s">
        <v>1013</v>
      </c>
      <c r="I17204" s="1" t="s">
        <v>16</v>
      </c>
      <c r="J17204" s="1" t="s">
        <v>23</v>
      </c>
      <c r="K17204" s="1" t="s">
        <v>16</v>
      </c>
      <c r="L17204" s="1" t="s">
        <v>16</v>
      </c>
      <c r="M17204" s="1" t="s">
        <v>16</v>
      </c>
      <c r="N17204" s="1" t="s">
        <v>16</v>
      </c>
      <c r="O17204" s="1">
        <v>63.2</v>
      </c>
      <c r="P17204" s="1">
        <v>2.0</v>
      </c>
    </row>
    <row r="17205">
      <c r="A17205" s="1" t="s">
        <v>29</v>
      </c>
      <c r="B17205" s="1" t="s">
        <v>20223</v>
      </c>
      <c r="C17205" s="2" t="s">
        <v>20097</v>
      </c>
      <c r="D17205" s="1" t="s">
        <v>19</v>
      </c>
      <c r="E1720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7205" s="1" t="s">
        <v>968</v>
      </c>
      <c r="G17205" s="1" t="s">
        <v>969</v>
      </c>
      <c r="H17205" s="1" t="s">
        <v>970</v>
      </c>
      <c r="I17205" s="1" t="s">
        <v>1311</v>
      </c>
      <c r="J17205" s="1" t="s">
        <v>23</v>
      </c>
      <c r="K17205" s="1" t="s">
        <v>16</v>
      </c>
      <c r="L17205" s="1" t="s">
        <v>16</v>
      </c>
      <c r="M17205" s="1" t="s">
        <v>16</v>
      </c>
      <c r="N17205" s="1" t="s">
        <v>16</v>
      </c>
      <c r="O17205" s="1">
        <v>71.2</v>
      </c>
      <c r="P17205" s="1">
        <v>1.0</v>
      </c>
    </row>
    <row r="17206">
      <c r="A17206" s="1" t="s">
        <v>29</v>
      </c>
      <c r="B17206" s="1" t="s">
        <v>20224</v>
      </c>
      <c r="C17206" s="2" t="s">
        <v>20225</v>
      </c>
      <c r="D17206" s="1" t="s">
        <v>19</v>
      </c>
      <c r="E17206" s="3" t="str">
        <f>HYPERLINK("https://fyndiq.se/produkt/a871a7da0b2249a8/", "2-Pack Iphone 11 Pro Max - 9H Härdat Glass - Top Kvalitet")</f>
        <v>2-Pack Iphone 11 Pro Max - 9H Härdat Glass - Top Kvalitet</v>
      </c>
      <c r="F17206" s="1" t="s">
        <v>559</v>
      </c>
      <c r="G17206" s="1" t="s">
        <v>560</v>
      </c>
      <c r="H17206" s="1" t="s">
        <v>561</v>
      </c>
      <c r="I17206" s="1" t="s">
        <v>16</v>
      </c>
      <c r="J17206" s="1" t="s">
        <v>23</v>
      </c>
      <c r="K17206" s="1" t="s">
        <v>16</v>
      </c>
      <c r="L17206" s="1" t="s">
        <v>16</v>
      </c>
      <c r="M17206" s="1" t="s">
        <v>16</v>
      </c>
      <c r="N17206" s="1" t="s">
        <v>16</v>
      </c>
      <c r="O17206" s="1">
        <v>47.2</v>
      </c>
      <c r="P17206" s="1">
        <v>1.0</v>
      </c>
    </row>
    <row r="17207">
      <c r="A17207" s="1" t="s">
        <v>29</v>
      </c>
      <c r="B17207" s="1" t="s">
        <v>20226</v>
      </c>
      <c r="C17207" s="2" t="s">
        <v>20225</v>
      </c>
      <c r="D17207" s="1" t="s">
        <v>19</v>
      </c>
      <c r="E17207" s="3" t="str">
        <f>HYPERLINK("https://fyndiq.se/produkt/925ae49423884615/", "2-Pack Samsung S22 Ultra Skärmskydd &amp; 1-Pack linsskydd -9H GLAS")</f>
        <v>2-Pack Samsung S22 Ultra Skärmskydd &amp; 1-Pack linsskydd -9H GLAS</v>
      </c>
      <c r="F17207" s="1" t="s">
        <v>335</v>
      </c>
      <c r="G17207" s="1" t="s">
        <v>336</v>
      </c>
      <c r="H17207" s="1" t="s">
        <v>337</v>
      </c>
      <c r="I17207" s="1" t="s">
        <v>16</v>
      </c>
      <c r="J17207" s="1" t="s">
        <v>23</v>
      </c>
      <c r="K17207" s="1" t="s">
        <v>16</v>
      </c>
      <c r="L17207" s="1" t="s">
        <v>16</v>
      </c>
      <c r="M17207" s="1" t="s">
        <v>16</v>
      </c>
      <c r="N17207" s="1" t="s">
        <v>16</v>
      </c>
      <c r="O17207" s="1">
        <v>71.2</v>
      </c>
      <c r="P17207" s="1">
        <v>1.0</v>
      </c>
    </row>
    <row r="17208">
      <c r="A17208" s="1" t="s">
        <v>29</v>
      </c>
      <c r="B17208" s="1" t="s">
        <v>20227</v>
      </c>
      <c r="C17208" s="2" t="s">
        <v>20225</v>
      </c>
      <c r="D17208" s="1" t="s">
        <v>19</v>
      </c>
      <c r="E17208" s="3" t="str">
        <f>HYPERLINK("https://fyndiq.se/produkt/311d90a74d234421/", "2 Pack Xiaomi 12 - Härdat glas 9H-Super kvalitet 3D Skärmskydd")</f>
        <v>2 Pack Xiaomi 12 - Härdat glas 9H-Super kvalitet 3D Skärmskydd</v>
      </c>
      <c r="F17208" s="1" t="s">
        <v>582</v>
      </c>
      <c r="G17208" s="1" t="s">
        <v>583</v>
      </c>
      <c r="H17208" s="1" t="s">
        <v>584</v>
      </c>
      <c r="I17208" s="1" t="s">
        <v>1311</v>
      </c>
      <c r="J17208" s="1" t="s">
        <v>9</v>
      </c>
      <c r="K17208" s="2" t="s">
        <v>19004</v>
      </c>
      <c r="L17208" s="1" t="s">
        <v>2528</v>
      </c>
      <c r="M17208" s="1" t="s">
        <v>16</v>
      </c>
      <c r="N17208" s="1" t="s">
        <v>16</v>
      </c>
      <c r="O17208" s="1">
        <v>63.2</v>
      </c>
      <c r="P17208" s="1">
        <v>1.0</v>
      </c>
    </row>
    <row r="17209">
      <c r="A17209" s="1" t="s">
        <v>29</v>
      </c>
      <c r="B17209" s="1" t="s">
        <v>20228</v>
      </c>
      <c r="C17209" s="2" t="s">
        <v>20225</v>
      </c>
      <c r="D17209" s="1" t="s">
        <v>19</v>
      </c>
      <c r="E17209" s="3" t="str">
        <f>HYPERLINK("https://fyndiq.se/produkt/d797b2d066ca471c/", "2-Pack Apple Watch 44mm – Härdat glas 9H – Super kvalitet 3D")</f>
        <v>2-Pack Apple Watch 44mm – Härdat glas 9H – Super kvalitet 3D</v>
      </c>
      <c r="F17209" s="1" t="s">
        <v>1392</v>
      </c>
      <c r="G17209" s="1" t="s">
        <v>1393</v>
      </c>
      <c r="H17209" s="1" t="s">
        <v>1394</v>
      </c>
      <c r="I17209" s="1" t="s">
        <v>1311</v>
      </c>
      <c r="J17209" s="1" t="s">
        <v>23</v>
      </c>
      <c r="K17209" s="1" t="s">
        <v>16</v>
      </c>
      <c r="L17209" s="1" t="s">
        <v>16</v>
      </c>
      <c r="M17209" s="1" t="s">
        <v>16</v>
      </c>
      <c r="N17209" s="1" t="s">
        <v>16</v>
      </c>
      <c r="O17209" s="1">
        <v>55.2</v>
      </c>
      <c r="P17209" s="1">
        <v>1.0</v>
      </c>
    </row>
    <row r="17210">
      <c r="A17210" s="1" t="s">
        <v>29</v>
      </c>
      <c r="B17210" s="1" t="s">
        <v>20229</v>
      </c>
      <c r="C17210" s="2" t="s">
        <v>20225</v>
      </c>
      <c r="D17210" s="1" t="s">
        <v>19</v>
      </c>
      <c r="E17210" s="3" t="str">
        <f>HYPERLINK("https://fyndiq.se/produkt/925ae49423884615/", "2-Pack Samsung S22 Ultra Skärmskydd &amp; 1-Pack linsskydd -9H GLAS")</f>
        <v>2-Pack Samsung S22 Ultra Skärmskydd &amp; 1-Pack linsskydd -9H GLAS</v>
      </c>
      <c r="F17210" s="1" t="s">
        <v>335</v>
      </c>
      <c r="G17210" s="1" t="s">
        <v>336</v>
      </c>
      <c r="H17210" s="1" t="s">
        <v>337</v>
      </c>
      <c r="I17210" s="1" t="s">
        <v>16</v>
      </c>
      <c r="J17210" s="1" t="s">
        <v>23</v>
      </c>
      <c r="K17210" s="1" t="s">
        <v>16</v>
      </c>
      <c r="L17210" s="1" t="s">
        <v>16</v>
      </c>
      <c r="M17210" s="1" t="s">
        <v>16</v>
      </c>
      <c r="N17210" s="1" t="s">
        <v>16</v>
      </c>
      <c r="O17210" s="1">
        <v>71.2</v>
      </c>
      <c r="P17210" s="1">
        <v>1.0</v>
      </c>
    </row>
    <row r="17211">
      <c r="A17211" s="1" t="s">
        <v>29</v>
      </c>
      <c r="B17211" s="1" t="s">
        <v>20230</v>
      </c>
      <c r="C17211" s="2" t="s">
        <v>20225</v>
      </c>
      <c r="D17211" s="1" t="s">
        <v>19</v>
      </c>
      <c r="E17211" s="3" t="str">
        <f>HYPERLINK("https://fyndiq.se/produkt/50e4ae784f654d73/", "2 PACK ONEPLUS Nord CE 5G - Härdat glas 9H- Super kvalitet")</f>
        <v>2 PACK ONEPLUS Nord CE 5G - Härdat glas 9H- Super kvalitet</v>
      </c>
      <c r="F17211" s="1" t="s">
        <v>6296</v>
      </c>
      <c r="G17211" s="1" t="s">
        <v>6297</v>
      </c>
      <c r="H17211" s="1" t="s">
        <v>6298</v>
      </c>
      <c r="I17211" s="1" t="s">
        <v>16</v>
      </c>
      <c r="J17211" s="1" t="s">
        <v>23</v>
      </c>
      <c r="K17211" s="1" t="s">
        <v>16</v>
      </c>
      <c r="L17211" s="1" t="s">
        <v>16</v>
      </c>
      <c r="M17211" s="1" t="s">
        <v>16</v>
      </c>
      <c r="N17211" s="1" t="s">
        <v>16</v>
      </c>
      <c r="O17211" s="1">
        <v>63.2</v>
      </c>
      <c r="P17211" s="1">
        <v>1.0</v>
      </c>
    </row>
    <row r="17212">
      <c r="A17212" s="1" t="s">
        <v>29</v>
      </c>
      <c r="B17212" s="1" t="s">
        <v>20231</v>
      </c>
      <c r="C17212" s="2" t="s">
        <v>20225</v>
      </c>
      <c r="D17212" s="1" t="s">
        <v>19</v>
      </c>
      <c r="E17212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7212" s="1" t="s">
        <v>380</v>
      </c>
      <c r="G17212" s="1" t="s">
        <v>381</v>
      </c>
      <c r="H17212" s="1" t="s">
        <v>382</v>
      </c>
      <c r="I17212" s="1" t="s">
        <v>16</v>
      </c>
      <c r="J17212" s="1" t="s">
        <v>23</v>
      </c>
      <c r="K17212" s="1" t="s">
        <v>16</v>
      </c>
      <c r="L17212" s="1" t="s">
        <v>16</v>
      </c>
      <c r="M17212" s="1" t="s">
        <v>16</v>
      </c>
      <c r="N17212" s="1" t="s">
        <v>16</v>
      </c>
      <c r="O17212" s="1">
        <v>35.2</v>
      </c>
      <c r="P17212" s="1">
        <v>1.0</v>
      </c>
    </row>
    <row r="17213">
      <c r="A17213" s="1" t="s">
        <v>29</v>
      </c>
      <c r="B17213" s="1" t="s">
        <v>20232</v>
      </c>
      <c r="C17213" s="2" t="s">
        <v>20225</v>
      </c>
      <c r="D17213" s="1" t="s">
        <v>19</v>
      </c>
      <c r="E17213" s="3" t="str">
        <f>HYPERLINK("https://fyndiq.se/produkt/b96aad9902754ebc/", "2-Pack Samsung S23 FE - 9H Härdat Glass - Super Kvalitet 3D")</f>
        <v>2-Pack Samsung S23 FE - 9H Härdat Glass - Super Kvalitet 3D</v>
      </c>
      <c r="F17213" s="1" t="s">
        <v>67</v>
      </c>
      <c r="G17213" s="1" t="s">
        <v>68</v>
      </c>
      <c r="H17213" s="1" t="s">
        <v>69</v>
      </c>
      <c r="I17213" s="1" t="s">
        <v>16</v>
      </c>
      <c r="J17213" s="1" t="s">
        <v>23</v>
      </c>
      <c r="K17213" s="1" t="s">
        <v>16</v>
      </c>
      <c r="L17213" s="1" t="s">
        <v>16</v>
      </c>
      <c r="M17213" s="1" t="s">
        <v>16</v>
      </c>
      <c r="N17213" s="1" t="s">
        <v>16</v>
      </c>
      <c r="O17213" s="1">
        <v>63.2</v>
      </c>
      <c r="P17213" s="1">
        <v>1.0</v>
      </c>
    </row>
    <row r="17214">
      <c r="A17214" s="1" t="s">
        <v>29</v>
      </c>
      <c r="B17214" s="1" t="s">
        <v>20233</v>
      </c>
      <c r="C17214" s="2" t="s">
        <v>20225</v>
      </c>
      <c r="D17214" s="1" t="s">
        <v>19</v>
      </c>
      <c r="E17214" s="3" t="str">
        <f t="shared" ref="E17214:E17215" si="948">HYPERLINK("https://fyndiq.se/produkt/082f3cf898c84831/", "2 Pack Galaxy S20 Ultra - Härdat glas 9H - Super kvalitet 3D")</f>
        <v>2 Pack Galaxy S20 Ultra - Härdat glas 9H - Super kvalitet 3D</v>
      </c>
      <c r="F17214" s="1" t="s">
        <v>460</v>
      </c>
      <c r="G17214" s="1" t="s">
        <v>461</v>
      </c>
      <c r="H17214" s="1" t="s">
        <v>462</v>
      </c>
      <c r="I17214" s="1" t="s">
        <v>16</v>
      </c>
      <c r="J17214" s="1" t="s">
        <v>23</v>
      </c>
      <c r="K17214" s="1" t="s">
        <v>16</v>
      </c>
      <c r="L17214" s="1" t="s">
        <v>16</v>
      </c>
      <c r="M17214" s="1" t="s">
        <v>16</v>
      </c>
      <c r="N17214" s="1" t="s">
        <v>16</v>
      </c>
      <c r="O17214" s="1">
        <v>63.2</v>
      </c>
      <c r="P17214" s="1">
        <v>1.0</v>
      </c>
    </row>
    <row r="17215">
      <c r="A17215" s="1" t="s">
        <v>29</v>
      </c>
      <c r="B17215" s="1" t="s">
        <v>20234</v>
      </c>
      <c r="C17215" s="2" t="s">
        <v>20225</v>
      </c>
      <c r="D17215" s="1" t="s">
        <v>19</v>
      </c>
      <c r="E17215" s="3" t="str">
        <f t="shared" si="948"/>
        <v>2 Pack Galaxy S20 Ultra - Härdat glas 9H - Super kvalitet 3D</v>
      </c>
      <c r="F17215" s="1" t="s">
        <v>460</v>
      </c>
      <c r="G17215" s="1" t="s">
        <v>461</v>
      </c>
      <c r="H17215" s="1" t="s">
        <v>462</v>
      </c>
      <c r="I17215" s="1" t="s">
        <v>1311</v>
      </c>
      <c r="J17215" s="1" t="s">
        <v>23</v>
      </c>
      <c r="K17215" s="1" t="s">
        <v>16</v>
      </c>
      <c r="L17215" s="1" t="s">
        <v>16</v>
      </c>
      <c r="M17215" s="1" t="s">
        <v>16</v>
      </c>
      <c r="N17215" s="1" t="s">
        <v>16</v>
      </c>
      <c r="O17215" s="1">
        <v>63.2</v>
      </c>
      <c r="P17215" s="1">
        <v>1.0</v>
      </c>
    </row>
    <row r="17216">
      <c r="A17216" s="1" t="s">
        <v>29</v>
      </c>
      <c r="B17216" s="1" t="s">
        <v>20235</v>
      </c>
      <c r="C17216" s="2" t="s">
        <v>20225</v>
      </c>
      <c r="D17216" s="1" t="s">
        <v>19</v>
      </c>
      <c r="E17216" s="3" t="str">
        <f t="shared" ref="E17216:E17218" si="949">HYPERLINK("https://fyndiq.se/produkt/80d04410f9c744e2/", "2-Pack Samsung S23 Ultra - 9H Härdat Glass - 3D Super Kvalitet Skärmskydd")</f>
        <v>2-Pack Samsung S23 Ultra - 9H Härdat Glass - 3D Super Kvalitet Skärmskydd</v>
      </c>
      <c r="F17216" s="1" t="s">
        <v>2144</v>
      </c>
      <c r="G17216" s="1" t="s">
        <v>2145</v>
      </c>
      <c r="H17216" s="1" t="s">
        <v>2146</v>
      </c>
      <c r="I17216" s="1" t="s">
        <v>16</v>
      </c>
      <c r="J17216" s="1" t="s">
        <v>23</v>
      </c>
      <c r="K17216" s="1" t="s">
        <v>16</v>
      </c>
      <c r="L17216" s="1" t="s">
        <v>16</v>
      </c>
      <c r="M17216" s="1" t="s">
        <v>16</v>
      </c>
      <c r="N17216" s="1" t="s">
        <v>16</v>
      </c>
      <c r="O17216" s="1">
        <v>63.2</v>
      </c>
      <c r="P17216" s="1">
        <v>1.0</v>
      </c>
    </row>
    <row r="17217">
      <c r="A17217" s="1" t="s">
        <v>29</v>
      </c>
      <c r="B17217" s="1" t="s">
        <v>20236</v>
      </c>
      <c r="C17217" s="2" t="s">
        <v>20225</v>
      </c>
      <c r="D17217" s="1" t="s">
        <v>19</v>
      </c>
      <c r="E17217" s="3" t="str">
        <f t="shared" si="949"/>
        <v>2-Pack Samsung S23 Ultra - 9H Härdat Glass - 3D Super Kvalitet Skärmskydd</v>
      </c>
      <c r="F17217" s="1" t="s">
        <v>2144</v>
      </c>
      <c r="G17217" s="1" t="s">
        <v>2145</v>
      </c>
      <c r="H17217" s="1" t="s">
        <v>2146</v>
      </c>
      <c r="I17217" s="1" t="s">
        <v>16</v>
      </c>
      <c r="J17217" s="1" t="s">
        <v>23</v>
      </c>
      <c r="K17217" s="1" t="s">
        <v>16</v>
      </c>
      <c r="L17217" s="1" t="s">
        <v>16</v>
      </c>
      <c r="M17217" s="1" t="s">
        <v>16</v>
      </c>
      <c r="N17217" s="1" t="s">
        <v>16</v>
      </c>
      <c r="O17217" s="1">
        <v>63.2</v>
      </c>
      <c r="P17217" s="1">
        <v>1.0</v>
      </c>
    </row>
    <row r="17218">
      <c r="A17218" s="1" t="s">
        <v>29</v>
      </c>
      <c r="B17218" s="1" t="s">
        <v>20237</v>
      </c>
      <c r="C17218" s="2" t="s">
        <v>20225</v>
      </c>
      <c r="D17218" s="1" t="s">
        <v>19</v>
      </c>
      <c r="E17218" s="3" t="str">
        <f t="shared" si="949"/>
        <v>2-Pack Samsung S23 Ultra - 9H Härdat Glass - 3D Super Kvalitet Skärmskydd</v>
      </c>
      <c r="F17218" s="1" t="s">
        <v>2144</v>
      </c>
      <c r="G17218" s="1" t="s">
        <v>2145</v>
      </c>
      <c r="H17218" s="1" t="s">
        <v>2146</v>
      </c>
      <c r="I17218" s="1" t="s">
        <v>16</v>
      </c>
      <c r="J17218" s="1" t="s">
        <v>23</v>
      </c>
      <c r="K17218" s="1" t="s">
        <v>16</v>
      </c>
      <c r="L17218" s="1" t="s">
        <v>16</v>
      </c>
      <c r="M17218" s="1" t="s">
        <v>16</v>
      </c>
      <c r="N17218" s="1" t="s">
        <v>16</v>
      </c>
      <c r="O17218" s="1">
        <v>63.2</v>
      </c>
      <c r="P17218" s="1">
        <v>1.0</v>
      </c>
    </row>
    <row r="17219">
      <c r="A17219" s="1" t="s">
        <v>29</v>
      </c>
      <c r="B17219" s="1" t="s">
        <v>20238</v>
      </c>
      <c r="C17219" s="2" t="s">
        <v>20225</v>
      </c>
      <c r="D17219" s="1" t="s">
        <v>19</v>
      </c>
      <c r="E17219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7219" s="1" t="s">
        <v>4412</v>
      </c>
      <c r="G17219" s="1" t="s">
        <v>4413</v>
      </c>
      <c r="H17219" s="1" t="s">
        <v>4414</v>
      </c>
      <c r="I17219" s="1" t="s">
        <v>16</v>
      </c>
      <c r="J17219" s="1" t="s">
        <v>23</v>
      </c>
      <c r="K17219" s="1" t="s">
        <v>16</v>
      </c>
      <c r="L17219" s="1" t="s">
        <v>16</v>
      </c>
      <c r="M17219" s="1" t="s">
        <v>16</v>
      </c>
      <c r="N17219" s="1" t="s">
        <v>16</v>
      </c>
      <c r="O17219" s="1">
        <v>63.2</v>
      </c>
      <c r="P17219" s="1">
        <v>1.0</v>
      </c>
    </row>
    <row r="17220">
      <c r="A17220" s="1" t="s">
        <v>29</v>
      </c>
      <c r="B17220" s="1" t="s">
        <v>20239</v>
      </c>
      <c r="C17220" s="2" t="s">
        <v>20225</v>
      </c>
      <c r="D17220" s="1" t="s">
        <v>19</v>
      </c>
      <c r="E17220" s="3" t="str">
        <f t="shared" ref="E17220:E17221" si="950">HYPERLINK("https://fyndiq.se/produkt/a047b5d99d58461d/", "2-Pack Google Pixel 6A - Härdat glas 9H - Super kvalitet 3D")</f>
        <v>2-Pack Google Pixel 6A - Härdat glas 9H - Super kvalitet 3D</v>
      </c>
      <c r="F17220" s="1" t="s">
        <v>1205</v>
      </c>
      <c r="G17220" s="1" t="s">
        <v>1206</v>
      </c>
      <c r="H17220" s="1" t="s">
        <v>1207</v>
      </c>
      <c r="I17220" s="1" t="s">
        <v>16</v>
      </c>
      <c r="J17220" s="1" t="s">
        <v>23</v>
      </c>
      <c r="K17220" s="1" t="s">
        <v>16</v>
      </c>
      <c r="L17220" s="1" t="s">
        <v>16</v>
      </c>
      <c r="M17220" s="1" t="s">
        <v>16</v>
      </c>
      <c r="N17220" s="1" t="s">
        <v>16</v>
      </c>
      <c r="O17220" s="1">
        <v>63.2</v>
      </c>
      <c r="P17220" s="1">
        <v>1.0</v>
      </c>
    </row>
    <row r="17221">
      <c r="A17221" s="1" t="s">
        <v>29</v>
      </c>
      <c r="B17221" s="1" t="s">
        <v>20240</v>
      </c>
      <c r="C17221" s="2" t="s">
        <v>20225</v>
      </c>
      <c r="D17221" s="1" t="s">
        <v>19</v>
      </c>
      <c r="E17221" s="3" t="str">
        <f t="shared" si="950"/>
        <v>2-Pack Google Pixel 6A - Härdat glas 9H - Super kvalitet 3D</v>
      </c>
      <c r="F17221" s="1" t="s">
        <v>1205</v>
      </c>
      <c r="G17221" s="1" t="s">
        <v>1206</v>
      </c>
      <c r="H17221" s="1" t="s">
        <v>1207</v>
      </c>
      <c r="I17221" s="1" t="s">
        <v>16</v>
      </c>
      <c r="J17221" s="1" t="s">
        <v>23</v>
      </c>
      <c r="K17221" s="1" t="s">
        <v>16</v>
      </c>
      <c r="L17221" s="1" t="s">
        <v>16</v>
      </c>
      <c r="M17221" s="1" t="s">
        <v>16</v>
      </c>
      <c r="N17221" s="1" t="s">
        <v>16</v>
      </c>
      <c r="O17221" s="1">
        <v>63.2</v>
      </c>
      <c r="P17221" s="1">
        <v>1.0</v>
      </c>
    </row>
    <row r="17222">
      <c r="A17222" s="1" t="s">
        <v>29</v>
      </c>
      <c r="B17222" s="1" t="s">
        <v>20241</v>
      </c>
      <c r="C17222" s="2" t="s">
        <v>20225</v>
      </c>
      <c r="D17222" s="1" t="s">
        <v>19</v>
      </c>
      <c r="E17222" s="3" t="str">
        <f t="shared" ref="E17222:E17223" si="951">HYPERLINK("https://fyndiq.se/produkt/2477583187264ece/", "2-Pack Samsung S20 - 9H Härdat Glass - Top Kvalitet")</f>
        <v>2-Pack Samsung S20 - 9H Härdat Glass - Top Kvalitet</v>
      </c>
      <c r="F17222" s="1" t="s">
        <v>124</v>
      </c>
      <c r="G17222" s="1" t="s">
        <v>125</v>
      </c>
      <c r="H17222" s="1" t="s">
        <v>126</v>
      </c>
      <c r="I17222" s="1" t="s">
        <v>16</v>
      </c>
      <c r="J17222" s="1" t="s">
        <v>23</v>
      </c>
      <c r="K17222" s="1" t="s">
        <v>16</v>
      </c>
      <c r="L17222" s="1" t="s">
        <v>16</v>
      </c>
      <c r="M17222" s="1" t="s">
        <v>16</v>
      </c>
      <c r="N17222" s="1" t="s">
        <v>16</v>
      </c>
      <c r="O17222" s="1">
        <v>71.2</v>
      </c>
      <c r="P17222" s="1">
        <v>1.0</v>
      </c>
    </row>
    <row r="17223">
      <c r="A17223" s="1" t="s">
        <v>29</v>
      </c>
      <c r="B17223" s="1" t="s">
        <v>20242</v>
      </c>
      <c r="C17223" s="2" t="s">
        <v>20225</v>
      </c>
      <c r="D17223" s="1" t="s">
        <v>19</v>
      </c>
      <c r="E17223" s="3" t="str">
        <f t="shared" si="951"/>
        <v>2-Pack Samsung S20 - 9H Härdat Glass - Top Kvalitet</v>
      </c>
      <c r="F17223" s="1" t="s">
        <v>124</v>
      </c>
      <c r="G17223" s="1" t="s">
        <v>125</v>
      </c>
      <c r="H17223" s="1" t="s">
        <v>126</v>
      </c>
      <c r="I17223" s="1" t="s">
        <v>16</v>
      </c>
      <c r="J17223" s="1" t="s">
        <v>23</v>
      </c>
      <c r="K17223" s="1" t="s">
        <v>16</v>
      </c>
      <c r="L17223" s="1" t="s">
        <v>16</v>
      </c>
      <c r="M17223" s="1" t="s">
        <v>16</v>
      </c>
      <c r="N17223" s="1" t="s">
        <v>16</v>
      </c>
      <c r="O17223" s="1">
        <v>71.2</v>
      </c>
      <c r="P17223" s="1">
        <v>1.0</v>
      </c>
    </row>
    <row r="17224">
      <c r="A17224" s="1" t="s">
        <v>29</v>
      </c>
      <c r="B17224" s="1" t="s">
        <v>20243</v>
      </c>
      <c r="C17224" s="2" t="s">
        <v>20225</v>
      </c>
      <c r="D17224" s="1" t="s">
        <v>19</v>
      </c>
      <c r="E17224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7224" s="1" t="s">
        <v>7911</v>
      </c>
      <c r="G17224" s="1" t="s">
        <v>7912</v>
      </c>
      <c r="H17224" s="1" t="s">
        <v>7913</v>
      </c>
      <c r="I17224" s="1" t="s">
        <v>16</v>
      </c>
      <c r="J17224" s="1" t="s">
        <v>23</v>
      </c>
      <c r="K17224" s="1" t="s">
        <v>16</v>
      </c>
      <c r="L17224" s="1" t="s">
        <v>16</v>
      </c>
      <c r="M17224" s="1" t="s">
        <v>16</v>
      </c>
      <c r="N17224" s="1" t="s">
        <v>16</v>
      </c>
      <c r="O17224" s="1">
        <v>79.2</v>
      </c>
      <c r="P17224" s="1">
        <v>1.0</v>
      </c>
    </row>
    <row r="17225">
      <c r="A17225" s="1" t="s">
        <v>29</v>
      </c>
      <c r="B17225" s="1" t="s">
        <v>20244</v>
      </c>
      <c r="C17225" s="2" t="s">
        <v>20225</v>
      </c>
      <c r="D17225" s="1" t="s">
        <v>19</v>
      </c>
      <c r="E17225" s="3" t="str">
        <f t="shared" ref="E17225:E17226" si="952">HYPERLINK("https://fyndiq.se/produkt/08d44de1ca3946df/", "2-Pack Samsung Galaxy S10 - Härdat Glas 9H – 3D Skärmskydd - Super kvalitet")</f>
        <v>2-Pack Samsung Galaxy S10 - Härdat Glas 9H – 3D Skärmskydd - Super kvalitet</v>
      </c>
      <c r="F17225" s="1" t="s">
        <v>729</v>
      </c>
      <c r="G17225" s="1" t="s">
        <v>730</v>
      </c>
      <c r="H17225" s="1" t="s">
        <v>731</v>
      </c>
      <c r="I17225" s="1" t="s">
        <v>16</v>
      </c>
      <c r="J17225" s="1" t="s">
        <v>23</v>
      </c>
      <c r="K17225" s="1" t="s">
        <v>16</v>
      </c>
      <c r="L17225" s="1" t="s">
        <v>16</v>
      </c>
      <c r="M17225" s="1" t="s">
        <v>16</v>
      </c>
      <c r="N17225" s="1" t="s">
        <v>16</v>
      </c>
      <c r="O17225" s="1">
        <v>63.2</v>
      </c>
      <c r="P17225" s="1">
        <v>1.0</v>
      </c>
    </row>
    <row r="17226">
      <c r="A17226" s="1" t="s">
        <v>29</v>
      </c>
      <c r="B17226" s="1" t="s">
        <v>20245</v>
      </c>
      <c r="C17226" s="2" t="s">
        <v>20225</v>
      </c>
      <c r="D17226" s="1" t="s">
        <v>19</v>
      </c>
      <c r="E17226" s="3" t="str">
        <f t="shared" si="952"/>
        <v>2-Pack Samsung Galaxy S10 - Härdat Glas 9H – 3D Skärmskydd - Super kvalitet</v>
      </c>
      <c r="F17226" s="1" t="s">
        <v>729</v>
      </c>
      <c r="G17226" s="1" t="s">
        <v>730</v>
      </c>
      <c r="H17226" s="1" t="s">
        <v>731</v>
      </c>
      <c r="I17226" s="1" t="s">
        <v>16</v>
      </c>
      <c r="J17226" s="1" t="s">
        <v>23</v>
      </c>
      <c r="K17226" s="1" t="s">
        <v>16</v>
      </c>
      <c r="L17226" s="1" t="s">
        <v>16</v>
      </c>
      <c r="M17226" s="1" t="s">
        <v>16</v>
      </c>
      <c r="N17226" s="1" t="s">
        <v>16</v>
      </c>
      <c r="O17226" s="1">
        <v>63.2</v>
      </c>
      <c r="P17226" s="1">
        <v>2.0</v>
      </c>
    </row>
    <row r="17227">
      <c r="A17227" s="1" t="s">
        <v>29</v>
      </c>
      <c r="B17227" s="1" t="s">
        <v>20246</v>
      </c>
      <c r="C17227" s="2" t="s">
        <v>20225</v>
      </c>
      <c r="D17227" s="1" t="s">
        <v>19</v>
      </c>
      <c r="E17227" s="3" t="str">
        <f t="shared" ref="E17227:E17229" si="953">HYPERLINK("https://fyndiq.se/produkt/dfe28e565d2e4c8d/", "2 Pack Samsung S21 FE - 9H Härdat Glass - Super Kvalitet 3D")</f>
        <v>2 Pack Samsung S21 FE - 9H Härdat Glass - Super Kvalitet 3D</v>
      </c>
      <c r="F17227" s="1" t="s">
        <v>276</v>
      </c>
      <c r="G17227" s="1" t="s">
        <v>277</v>
      </c>
      <c r="H17227" s="1" t="s">
        <v>278</v>
      </c>
      <c r="I17227" s="1" t="s">
        <v>16</v>
      </c>
      <c r="J17227" s="1" t="s">
        <v>23</v>
      </c>
      <c r="K17227" s="1" t="s">
        <v>16</v>
      </c>
      <c r="L17227" s="1" t="s">
        <v>16</v>
      </c>
      <c r="M17227" s="1" t="s">
        <v>16</v>
      </c>
      <c r="N17227" s="1" t="s">
        <v>16</v>
      </c>
      <c r="O17227" s="1">
        <v>63.2</v>
      </c>
      <c r="P17227" s="1">
        <v>1.0</v>
      </c>
    </row>
    <row r="17228">
      <c r="A17228" s="1" t="s">
        <v>29</v>
      </c>
      <c r="B17228" s="1" t="s">
        <v>20247</v>
      </c>
      <c r="C17228" s="2" t="s">
        <v>20225</v>
      </c>
      <c r="D17228" s="1" t="s">
        <v>19</v>
      </c>
      <c r="E17228" s="3" t="str">
        <f t="shared" si="953"/>
        <v>2 Pack Samsung S21 FE - 9H Härdat Glass - Super Kvalitet 3D</v>
      </c>
      <c r="F17228" s="1" t="s">
        <v>276</v>
      </c>
      <c r="G17228" s="1" t="s">
        <v>277</v>
      </c>
      <c r="H17228" s="1" t="s">
        <v>278</v>
      </c>
      <c r="I17228" s="1" t="s">
        <v>16</v>
      </c>
      <c r="J17228" s="1" t="s">
        <v>23</v>
      </c>
      <c r="K17228" s="1" t="s">
        <v>16</v>
      </c>
      <c r="L17228" s="1" t="s">
        <v>16</v>
      </c>
      <c r="M17228" s="1" t="s">
        <v>16</v>
      </c>
      <c r="N17228" s="1" t="s">
        <v>16</v>
      </c>
      <c r="O17228" s="1">
        <v>63.2</v>
      </c>
      <c r="P17228" s="1">
        <v>1.0</v>
      </c>
    </row>
    <row r="17229">
      <c r="A17229" s="1" t="s">
        <v>29</v>
      </c>
      <c r="B17229" s="1" t="s">
        <v>20248</v>
      </c>
      <c r="C17229" s="2" t="s">
        <v>20225</v>
      </c>
      <c r="D17229" s="1" t="s">
        <v>19</v>
      </c>
      <c r="E17229" s="3" t="str">
        <f t="shared" si="953"/>
        <v>2 Pack Samsung S21 FE - 9H Härdat Glass - Super Kvalitet 3D</v>
      </c>
      <c r="F17229" s="1" t="s">
        <v>276</v>
      </c>
      <c r="G17229" s="1" t="s">
        <v>277</v>
      </c>
      <c r="H17229" s="1" t="s">
        <v>278</v>
      </c>
      <c r="I17229" s="1" t="s">
        <v>16</v>
      </c>
      <c r="J17229" s="1" t="s">
        <v>23</v>
      </c>
      <c r="K17229" s="1" t="s">
        <v>16</v>
      </c>
      <c r="L17229" s="1" t="s">
        <v>16</v>
      </c>
      <c r="M17229" s="1" t="s">
        <v>16</v>
      </c>
      <c r="N17229" s="1" t="s">
        <v>16</v>
      </c>
      <c r="O17229" s="1">
        <v>63.2</v>
      </c>
      <c r="P17229" s="1">
        <v>1.0</v>
      </c>
    </row>
    <row r="17230">
      <c r="A17230" s="1" t="s">
        <v>29</v>
      </c>
      <c r="B17230" s="1" t="s">
        <v>20249</v>
      </c>
      <c r="C17230" s="2" t="s">
        <v>20225</v>
      </c>
      <c r="D17230" s="1" t="s">
        <v>19</v>
      </c>
      <c r="E17230" s="3" t="str">
        <f t="shared" ref="E17230:E17231" si="954"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230" s="1" t="s">
        <v>692</v>
      </c>
      <c r="G17230" s="1" t="s">
        <v>693</v>
      </c>
      <c r="H17230" s="1" t="s">
        <v>694</v>
      </c>
      <c r="I17230" s="1" t="s">
        <v>16</v>
      </c>
      <c r="J17230" s="1" t="s">
        <v>23</v>
      </c>
      <c r="K17230" s="1" t="s">
        <v>16</v>
      </c>
      <c r="L17230" s="1" t="s">
        <v>16</v>
      </c>
      <c r="M17230" s="1" t="s">
        <v>16</v>
      </c>
      <c r="N17230" s="1" t="s">
        <v>16</v>
      </c>
      <c r="O17230" s="1">
        <v>47.2</v>
      </c>
      <c r="P17230" s="1">
        <v>1.0</v>
      </c>
    </row>
    <row r="17231">
      <c r="A17231" s="1" t="s">
        <v>29</v>
      </c>
      <c r="B17231" s="1" t="s">
        <v>20250</v>
      </c>
      <c r="C17231" s="2" t="s">
        <v>20225</v>
      </c>
      <c r="D17231" s="1" t="s">
        <v>19</v>
      </c>
      <c r="E17231" s="3" t="str">
        <f t="shared" si="954"/>
        <v>2-Pack iPhone 12 Pro Max Skärmskydd - Härdat Glas 9H - Super kvalitet 3D Skärmskydd</v>
      </c>
      <c r="F17231" s="1" t="s">
        <v>692</v>
      </c>
      <c r="G17231" s="1" t="s">
        <v>693</v>
      </c>
      <c r="H17231" s="1" t="s">
        <v>694</v>
      </c>
      <c r="I17231" s="1" t="s">
        <v>16</v>
      </c>
      <c r="J17231" s="1" t="s">
        <v>23</v>
      </c>
      <c r="K17231" s="1" t="s">
        <v>16</v>
      </c>
      <c r="L17231" s="1" t="s">
        <v>16</v>
      </c>
      <c r="M17231" s="1" t="s">
        <v>16</v>
      </c>
      <c r="N17231" s="1" t="s">
        <v>16</v>
      </c>
      <c r="O17231" s="1">
        <v>47.2</v>
      </c>
      <c r="P17231" s="1">
        <v>1.0</v>
      </c>
    </row>
    <row r="17232">
      <c r="A17232" s="1" t="s">
        <v>29</v>
      </c>
      <c r="B17232" s="1" t="s">
        <v>20251</v>
      </c>
      <c r="C17232" s="2" t="s">
        <v>20225</v>
      </c>
      <c r="D17232" s="1" t="s">
        <v>19</v>
      </c>
      <c r="E1723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232" s="1" t="s">
        <v>504</v>
      </c>
      <c r="G17232" s="1" t="s">
        <v>505</v>
      </c>
      <c r="H17232" s="1" t="s">
        <v>506</v>
      </c>
      <c r="I17232" s="1" t="s">
        <v>16</v>
      </c>
      <c r="J17232" s="1" t="s">
        <v>23</v>
      </c>
      <c r="K17232" s="1" t="s">
        <v>16</v>
      </c>
      <c r="L17232" s="1" t="s">
        <v>16</v>
      </c>
      <c r="M17232" s="1" t="s">
        <v>16</v>
      </c>
      <c r="N17232" s="1" t="s">
        <v>16</v>
      </c>
      <c r="O17232" s="1">
        <v>63.2</v>
      </c>
      <c r="P17232" s="1">
        <v>1.0</v>
      </c>
    </row>
    <row r="17233">
      <c r="A17233" s="1" t="s">
        <v>29</v>
      </c>
      <c r="B17233" s="1" t="s">
        <v>20252</v>
      </c>
      <c r="C17233" s="2" t="s">
        <v>20225</v>
      </c>
      <c r="D17233" s="1" t="s">
        <v>19</v>
      </c>
      <c r="E17233" s="3" t="str">
        <f>HYPERLINK("https://fyndiq.se/produkt/6ae5aff483564a84/", "2-Pack Apple Watch 40mm – Härdat glas 9H – Super kvalitet 3D")</f>
        <v>2-Pack Apple Watch 40mm – Härdat glas 9H – Super kvalitet 3D</v>
      </c>
      <c r="F17233" s="1" t="s">
        <v>1418</v>
      </c>
      <c r="G17233" s="1" t="s">
        <v>1419</v>
      </c>
      <c r="H17233" s="1" t="s">
        <v>1420</v>
      </c>
      <c r="I17233" s="1" t="s">
        <v>16</v>
      </c>
      <c r="J17233" s="1" t="s">
        <v>23</v>
      </c>
      <c r="K17233" s="1" t="s">
        <v>16</v>
      </c>
      <c r="L17233" s="1" t="s">
        <v>16</v>
      </c>
      <c r="M17233" s="1" t="s">
        <v>16</v>
      </c>
      <c r="N17233" s="1" t="s">
        <v>16</v>
      </c>
      <c r="O17233" s="1">
        <v>55.2</v>
      </c>
      <c r="P17233" s="1">
        <v>1.0</v>
      </c>
    </row>
    <row r="17234">
      <c r="A17234" s="1" t="s">
        <v>29</v>
      </c>
      <c r="B17234" s="1" t="s">
        <v>20253</v>
      </c>
      <c r="C17234" s="2" t="s">
        <v>20225</v>
      </c>
      <c r="D17234" s="1" t="s">
        <v>19</v>
      </c>
      <c r="E17234" s="3" t="str">
        <f>HYPERLINK("https://fyndiq.se/produkt/f7b16236096d401a/", "2-Pack Google Pixel 7A - Härdat glas 9H - Super kvalitet 3D Skärmskydd")</f>
        <v>2-Pack Google Pixel 7A - Härdat glas 9H - Super kvalitet 3D Skärmskydd</v>
      </c>
      <c r="F17234" s="1" t="s">
        <v>852</v>
      </c>
      <c r="G17234" s="1" t="s">
        <v>853</v>
      </c>
      <c r="H17234" s="1" t="s">
        <v>854</v>
      </c>
      <c r="I17234" s="1" t="s">
        <v>16</v>
      </c>
      <c r="J17234" s="1" t="s">
        <v>23</v>
      </c>
      <c r="K17234" s="1" t="s">
        <v>16</v>
      </c>
      <c r="L17234" s="1" t="s">
        <v>16</v>
      </c>
      <c r="M17234" s="1" t="s">
        <v>16</v>
      </c>
      <c r="N17234" s="1" t="s">
        <v>16</v>
      </c>
      <c r="O17234" s="1">
        <v>63.2</v>
      </c>
      <c r="P17234" s="1">
        <v>1.0</v>
      </c>
    </row>
    <row r="17235">
      <c r="A17235" s="1" t="s">
        <v>29</v>
      </c>
      <c r="B17235" s="1" t="s">
        <v>20254</v>
      </c>
      <c r="C17235" s="2" t="s">
        <v>20225</v>
      </c>
      <c r="D17235" s="1" t="s">
        <v>19</v>
      </c>
      <c r="E17235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7235" s="1" t="s">
        <v>1544</v>
      </c>
      <c r="G17235" s="1" t="s">
        <v>1545</v>
      </c>
      <c r="H17235" s="1" t="s">
        <v>1546</v>
      </c>
      <c r="I17235" s="1" t="s">
        <v>16</v>
      </c>
      <c r="J17235" s="1" t="s">
        <v>23</v>
      </c>
      <c r="K17235" s="1" t="s">
        <v>16</v>
      </c>
      <c r="L17235" s="1" t="s">
        <v>16</v>
      </c>
      <c r="M17235" s="1" t="s">
        <v>16</v>
      </c>
      <c r="N17235" s="1" t="s">
        <v>16</v>
      </c>
      <c r="O17235" s="1">
        <v>79.2</v>
      </c>
      <c r="P17235" s="1">
        <v>1.0</v>
      </c>
    </row>
    <row r="17236">
      <c r="A17236" s="1" t="s">
        <v>29</v>
      </c>
      <c r="B17236" s="1" t="s">
        <v>20255</v>
      </c>
      <c r="C17236" s="2" t="s">
        <v>20225</v>
      </c>
      <c r="D17236" s="1" t="s">
        <v>19</v>
      </c>
      <c r="E17236" s="3" t="str">
        <f>HYPERLINK("https://fyndiq.se/produkt/6758100e2782433a/", "2-Pack iPhone 12 Pro - Härdat Glas 9H - Super Kvalitet 3D")</f>
        <v>2-Pack iPhone 12 Pro - Härdat Glas 9H - Super Kvalitet 3D</v>
      </c>
      <c r="F17236" s="1" t="s">
        <v>3185</v>
      </c>
      <c r="G17236" s="1" t="s">
        <v>3186</v>
      </c>
      <c r="H17236" s="1" t="s">
        <v>3187</v>
      </c>
      <c r="I17236" s="1" t="s">
        <v>16</v>
      </c>
      <c r="J17236" s="1" t="s">
        <v>23</v>
      </c>
      <c r="K17236" s="1" t="s">
        <v>16</v>
      </c>
      <c r="L17236" s="1" t="s">
        <v>16</v>
      </c>
      <c r="M17236" s="1" t="s">
        <v>16</v>
      </c>
      <c r="N17236" s="1" t="s">
        <v>16</v>
      </c>
      <c r="O17236" s="1">
        <v>47.2</v>
      </c>
      <c r="P17236" s="1">
        <v>1.0</v>
      </c>
    </row>
    <row r="17237">
      <c r="A17237" s="1" t="s">
        <v>29</v>
      </c>
      <c r="B17237" s="1" t="s">
        <v>20256</v>
      </c>
      <c r="C17237" s="2" t="s">
        <v>20225</v>
      </c>
      <c r="D17237" s="1" t="s">
        <v>19</v>
      </c>
      <c r="E17237" s="3" t="str">
        <f>HYPERLINK("https://fyndiq.se/produkt/625bd84bb45b4b50/", "2-Pack Google Pixel 6A Skärmskydd &amp; 1-Pack linsskydd - Härdat Glas 9H - Super kvalitet 3D")</f>
        <v>2-Pack Google Pixel 6A Skärmskydd &amp; 1-Pack linsskydd - Härdat Glas 9H - Super kvalitet 3D</v>
      </c>
      <c r="F17237" s="1" t="s">
        <v>12555</v>
      </c>
      <c r="G17237" s="1" t="s">
        <v>12556</v>
      </c>
      <c r="H17237" s="1" t="s">
        <v>12557</v>
      </c>
      <c r="I17237" s="1" t="s">
        <v>16</v>
      </c>
      <c r="J17237" s="1" t="s">
        <v>23</v>
      </c>
      <c r="K17237" s="1" t="s">
        <v>16</v>
      </c>
      <c r="L17237" s="1" t="s">
        <v>16</v>
      </c>
      <c r="M17237" s="1" t="s">
        <v>16</v>
      </c>
      <c r="N17237" s="1" t="s">
        <v>16</v>
      </c>
      <c r="O17237" s="1">
        <v>71.2</v>
      </c>
      <c r="P17237" s="1">
        <v>1.0</v>
      </c>
    </row>
    <row r="17238">
      <c r="A17238" s="1" t="s">
        <v>29</v>
      </c>
      <c r="B17238" s="1" t="s">
        <v>20257</v>
      </c>
      <c r="C17238" s="2" t="s">
        <v>20225</v>
      </c>
      <c r="D17238" s="1" t="s">
        <v>19</v>
      </c>
      <c r="E17238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238" s="1" t="s">
        <v>665</v>
      </c>
      <c r="G17238" s="1" t="s">
        <v>666</v>
      </c>
      <c r="H17238" s="1" t="s">
        <v>667</v>
      </c>
      <c r="I17238" s="1" t="s">
        <v>16</v>
      </c>
      <c r="J17238" s="1" t="s">
        <v>23</v>
      </c>
      <c r="K17238" s="1" t="s">
        <v>16</v>
      </c>
      <c r="L17238" s="1" t="s">
        <v>16</v>
      </c>
      <c r="M17238" s="1" t="s">
        <v>16</v>
      </c>
      <c r="N17238" s="1" t="s">
        <v>16</v>
      </c>
      <c r="O17238" s="1">
        <v>63.2</v>
      </c>
      <c r="P17238" s="1">
        <v>1.0</v>
      </c>
    </row>
    <row r="17239">
      <c r="A17239" s="1" t="s">
        <v>29</v>
      </c>
      <c r="B17239" s="1" t="s">
        <v>20258</v>
      </c>
      <c r="C17239" s="2" t="s">
        <v>20225</v>
      </c>
      <c r="D17239" s="1" t="s">
        <v>19</v>
      </c>
      <c r="E17239" s="3" t="str">
        <f>HYPERLINK("https://fyndiq.se/produkt/c64bbbf107e34309/", "2-Pack Huawei P30 - Härdat glas 9H – 3D Super kvalitet")</f>
        <v>2-Pack Huawei P30 - Härdat glas 9H – 3D Super kvalitet</v>
      </c>
      <c r="F17239" s="1" t="s">
        <v>845</v>
      </c>
      <c r="G17239" s="1" t="s">
        <v>846</v>
      </c>
      <c r="H17239" s="1" t="s">
        <v>847</v>
      </c>
      <c r="I17239" s="1" t="s">
        <v>16</v>
      </c>
      <c r="J17239" s="1" t="s">
        <v>23</v>
      </c>
      <c r="K17239" s="1" t="s">
        <v>16</v>
      </c>
      <c r="L17239" s="1" t="s">
        <v>16</v>
      </c>
      <c r="M17239" s="1" t="s">
        <v>16</v>
      </c>
      <c r="N17239" s="1" t="s">
        <v>16</v>
      </c>
      <c r="O17239" s="1">
        <v>63.2</v>
      </c>
      <c r="P17239" s="1">
        <v>1.0</v>
      </c>
    </row>
    <row r="17240">
      <c r="A17240" s="1" t="s">
        <v>29</v>
      </c>
      <c r="B17240" s="1" t="s">
        <v>20259</v>
      </c>
      <c r="C17240" s="2" t="s">
        <v>20225</v>
      </c>
      <c r="D17240" s="1" t="s">
        <v>19</v>
      </c>
      <c r="E17240" s="3" t="str">
        <f>HYPERLINK("https://fyndiq.se/produkt/38c13e699f2c4ce4/", "2-Pack SAMSUNG S24 ULTRA Skärmskydd - Härdat Glas 9H - Super kvalitet 3D")</f>
        <v>2-Pack SAMSUNG S24 ULTRA Skärmskydd - Härdat Glas 9H - Super kvalitet 3D</v>
      </c>
      <c r="F17240" s="1" t="s">
        <v>464</v>
      </c>
      <c r="G17240" s="1" t="s">
        <v>465</v>
      </c>
      <c r="H17240" s="1" t="s">
        <v>466</v>
      </c>
      <c r="I17240" s="1" t="s">
        <v>16</v>
      </c>
      <c r="J17240" s="1" t="s">
        <v>23</v>
      </c>
      <c r="K17240" s="1" t="s">
        <v>16</v>
      </c>
      <c r="L17240" s="1" t="s">
        <v>16</v>
      </c>
      <c r="M17240" s="1" t="s">
        <v>16</v>
      </c>
      <c r="N17240" s="1" t="s">
        <v>16</v>
      </c>
      <c r="O17240" s="1">
        <v>79.2</v>
      </c>
      <c r="P17240" s="1">
        <v>1.0</v>
      </c>
    </row>
    <row r="17241">
      <c r="A17241" s="1" t="s">
        <v>29</v>
      </c>
      <c r="B17241" s="1" t="s">
        <v>20260</v>
      </c>
      <c r="C17241" s="2" t="s">
        <v>20225</v>
      </c>
      <c r="D17241" s="1" t="s">
        <v>19</v>
      </c>
      <c r="E1724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241" s="1" t="s">
        <v>614</v>
      </c>
      <c r="G17241" s="1" t="s">
        <v>615</v>
      </c>
      <c r="H17241" s="1" t="s">
        <v>616</v>
      </c>
      <c r="I17241" s="1" t="s">
        <v>16</v>
      </c>
      <c r="J17241" s="1" t="s">
        <v>23</v>
      </c>
      <c r="K17241" s="1" t="s">
        <v>16</v>
      </c>
      <c r="L17241" s="1" t="s">
        <v>16</v>
      </c>
      <c r="M17241" s="1" t="s">
        <v>16</v>
      </c>
      <c r="N17241" s="1" t="s">
        <v>16</v>
      </c>
      <c r="O17241" s="1">
        <v>79.2</v>
      </c>
      <c r="P17241" s="1">
        <v>1.0</v>
      </c>
    </row>
    <row r="17242">
      <c r="A17242" s="1" t="s">
        <v>29</v>
      </c>
      <c r="B17242" s="1" t="s">
        <v>20261</v>
      </c>
      <c r="C17242" s="2" t="s">
        <v>20225</v>
      </c>
      <c r="D17242" s="1" t="s">
        <v>19</v>
      </c>
      <c r="E17242" s="3" t="str">
        <f t="shared" ref="E17242:E17243" si="955">HYPERLINK("https://fyndiq.se/produkt/311d90a74d234421/", "2 Pack Xiaomi 12 - Härdat glas 9H-Super kvalitet 3D Skärmskydd")</f>
        <v>2 Pack Xiaomi 12 - Härdat glas 9H-Super kvalitet 3D Skärmskydd</v>
      </c>
      <c r="F17242" s="1" t="s">
        <v>582</v>
      </c>
      <c r="G17242" s="1" t="s">
        <v>583</v>
      </c>
      <c r="H17242" s="1" t="s">
        <v>584</v>
      </c>
      <c r="I17242" s="1" t="s">
        <v>16</v>
      </c>
      <c r="J17242" s="1" t="s">
        <v>23</v>
      </c>
      <c r="K17242" s="1" t="s">
        <v>16</v>
      </c>
      <c r="L17242" s="1" t="s">
        <v>16</v>
      </c>
      <c r="M17242" s="1" t="s">
        <v>16</v>
      </c>
      <c r="N17242" s="1" t="s">
        <v>16</v>
      </c>
      <c r="O17242" s="1">
        <v>63.2</v>
      </c>
      <c r="P17242" s="1">
        <v>1.0</v>
      </c>
    </row>
    <row r="17243">
      <c r="A17243" s="1" t="s">
        <v>29</v>
      </c>
      <c r="B17243" s="1" t="s">
        <v>20262</v>
      </c>
      <c r="C17243" s="2" t="s">
        <v>20225</v>
      </c>
      <c r="D17243" s="1" t="s">
        <v>19</v>
      </c>
      <c r="E17243" s="3" t="str">
        <f t="shared" si="955"/>
        <v>2 Pack Xiaomi 12 - Härdat glas 9H-Super kvalitet 3D Skärmskydd</v>
      </c>
      <c r="F17243" s="1" t="s">
        <v>582</v>
      </c>
      <c r="G17243" s="1" t="s">
        <v>583</v>
      </c>
      <c r="H17243" s="1" t="s">
        <v>584</v>
      </c>
      <c r="I17243" s="1" t="s">
        <v>16</v>
      </c>
      <c r="J17243" s="1" t="s">
        <v>23</v>
      </c>
      <c r="K17243" s="1" t="s">
        <v>16</v>
      </c>
      <c r="L17243" s="1" t="s">
        <v>16</v>
      </c>
      <c r="M17243" s="1" t="s">
        <v>16</v>
      </c>
      <c r="N17243" s="1" t="s">
        <v>16</v>
      </c>
      <c r="O17243" s="1">
        <v>63.2</v>
      </c>
      <c r="P17243" s="1">
        <v>1.0</v>
      </c>
    </row>
    <row r="17244">
      <c r="A17244" s="1" t="s">
        <v>29</v>
      </c>
      <c r="B17244" s="1" t="s">
        <v>20263</v>
      </c>
      <c r="C17244" s="2" t="s">
        <v>20225</v>
      </c>
      <c r="D17244" s="1" t="s">
        <v>19</v>
      </c>
      <c r="E17244" s="3" t="str">
        <f>HYPERLINK("https://fyndiq.se/produkt/2eefd0ddb3034f0e/", "Google Pixel 7 Pro - Härdat Glas 9H - Super kvalitet 3D Skärmskydd")</f>
        <v>Google Pixel 7 Pro - Härdat Glas 9H - Super kvalitet 3D Skärmskydd</v>
      </c>
      <c r="F17244" s="1" t="s">
        <v>6270</v>
      </c>
      <c r="G17244" s="1" t="s">
        <v>6271</v>
      </c>
      <c r="H17244" s="1" t="s">
        <v>6272</v>
      </c>
      <c r="I17244" s="1" t="s">
        <v>16</v>
      </c>
      <c r="J17244" s="1" t="s">
        <v>23</v>
      </c>
      <c r="K17244" s="1" t="s">
        <v>16</v>
      </c>
      <c r="L17244" s="1" t="s">
        <v>16</v>
      </c>
      <c r="M17244" s="1" t="s">
        <v>16</v>
      </c>
      <c r="N17244" s="1" t="s">
        <v>16</v>
      </c>
      <c r="O17244" s="1">
        <v>63.2</v>
      </c>
      <c r="P17244" s="1">
        <v>1.0</v>
      </c>
    </row>
    <row r="17245">
      <c r="A17245" s="1" t="s">
        <v>29</v>
      </c>
      <c r="B17245" s="1" t="s">
        <v>20264</v>
      </c>
      <c r="C17245" s="2" t="s">
        <v>20225</v>
      </c>
      <c r="D17245" s="1" t="s">
        <v>19</v>
      </c>
      <c r="E17245" s="3" t="str">
        <f>HYPERLINK("https://fyndiq.se/produkt/3793e0f6281f49f6/", "2-Pack Iphone 11 / XR - 9H Härdat Glass - Top Kvalitet")</f>
        <v>2-Pack Iphone 11 / XR - 9H Härdat Glass - Top Kvalitet</v>
      </c>
      <c r="F17245" s="1" t="s">
        <v>371</v>
      </c>
      <c r="G17245" s="1" t="s">
        <v>372</v>
      </c>
      <c r="H17245" s="1" t="s">
        <v>373</v>
      </c>
      <c r="I17245" s="1" t="s">
        <v>16</v>
      </c>
      <c r="J17245" s="1" t="s">
        <v>23</v>
      </c>
      <c r="K17245" s="1" t="s">
        <v>16</v>
      </c>
      <c r="L17245" s="1" t="s">
        <v>16</v>
      </c>
      <c r="M17245" s="1" t="s">
        <v>16</v>
      </c>
      <c r="N17245" s="1" t="s">
        <v>16</v>
      </c>
      <c r="O17245" s="1">
        <v>47.2</v>
      </c>
      <c r="P17245" s="1">
        <v>1.0</v>
      </c>
    </row>
    <row r="17246">
      <c r="A17246" s="1" t="s">
        <v>29</v>
      </c>
      <c r="B17246" s="1" t="s">
        <v>20265</v>
      </c>
      <c r="C17246" s="2" t="s">
        <v>20225</v>
      </c>
      <c r="D17246" s="1" t="s">
        <v>19</v>
      </c>
      <c r="E17246" s="3" t="str">
        <f>HYPERLINK("https://fyndiq.se/produkt/311d90a74d234421/", "2 Pack Xiaomi 12 - Härdat glas 9H-Super kvalitet 3D Skärmskydd")</f>
        <v>2 Pack Xiaomi 12 - Härdat glas 9H-Super kvalitet 3D Skärmskydd</v>
      </c>
      <c r="F17246" s="1" t="s">
        <v>582</v>
      </c>
      <c r="G17246" s="1" t="s">
        <v>583</v>
      </c>
      <c r="H17246" s="1" t="s">
        <v>584</v>
      </c>
      <c r="I17246" s="1" t="s">
        <v>16</v>
      </c>
      <c r="J17246" s="1" t="s">
        <v>23</v>
      </c>
      <c r="K17246" s="1" t="s">
        <v>16</v>
      </c>
      <c r="L17246" s="1" t="s">
        <v>16</v>
      </c>
      <c r="M17246" s="1" t="s">
        <v>16</v>
      </c>
      <c r="N17246" s="1" t="s">
        <v>16</v>
      </c>
      <c r="O17246" s="1">
        <v>63.2</v>
      </c>
      <c r="P17246" s="1">
        <v>1.0</v>
      </c>
    </row>
    <row r="17247">
      <c r="A17247" s="1" t="s">
        <v>29</v>
      </c>
      <c r="B17247" s="1" t="s">
        <v>20266</v>
      </c>
      <c r="C17247" s="2" t="s">
        <v>20225</v>
      </c>
      <c r="D17247" s="1" t="s">
        <v>19</v>
      </c>
      <c r="E17247" s="3" t="str">
        <f>HYPERLINK("https://fyndiq.se/produkt/27e6c678af4d4422/", "iPhone 14 Pro Linsskydd - 9H Härdat glas - Super kvalitet 3D Linsskydd")</f>
        <v>iPhone 14 Pro Linsskydd - 9H Härdat glas - Super kvalitet 3D Linsskydd</v>
      </c>
      <c r="F17247" s="1" t="s">
        <v>3285</v>
      </c>
      <c r="G17247" s="1" t="s">
        <v>3286</v>
      </c>
      <c r="H17247" s="1" t="s">
        <v>3287</v>
      </c>
      <c r="I17247" s="1" t="s">
        <v>16</v>
      </c>
      <c r="J17247" s="1" t="s">
        <v>23</v>
      </c>
      <c r="K17247" s="1" t="s">
        <v>16</v>
      </c>
      <c r="L17247" s="1" t="s">
        <v>16</v>
      </c>
      <c r="M17247" s="1" t="s">
        <v>16</v>
      </c>
      <c r="N17247" s="1" t="s">
        <v>16</v>
      </c>
      <c r="O17247" s="1">
        <v>47.2</v>
      </c>
      <c r="P17247" s="1">
        <v>1.0</v>
      </c>
    </row>
    <row r="17248">
      <c r="A17248" s="1" t="s">
        <v>29</v>
      </c>
      <c r="B17248" s="1" t="s">
        <v>20267</v>
      </c>
      <c r="C17248" s="2" t="s">
        <v>20225</v>
      </c>
      <c r="D17248" s="1" t="s">
        <v>19</v>
      </c>
      <c r="E17248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7248" s="1" t="s">
        <v>15885</v>
      </c>
      <c r="G17248" s="1" t="s">
        <v>15886</v>
      </c>
      <c r="H17248" s="1" t="s">
        <v>15887</v>
      </c>
      <c r="I17248" s="1" t="s">
        <v>16</v>
      </c>
      <c r="J17248" s="1" t="s">
        <v>23</v>
      </c>
      <c r="K17248" s="1" t="s">
        <v>16</v>
      </c>
      <c r="L17248" s="1" t="s">
        <v>16</v>
      </c>
      <c r="M17248" s="1" t="s">
        <v>16</v>
      </c>
      <c r="N17248" s="1" t="s">
        <v>16</v>
      </c>
      <c r="O17248" s="1">
        <v>71.2</v>
      </c>
      <c r="P17248" s="1">
        <v>1.0</v>
      </c>
    </row>
    <row r="17249">
      <c r="A17249" s="1" t="s">
        <v>29</v>
      </c>
      <c r="B17249" s="1" t="s">
        <v>20268</v>
      </c>
      <c r="C17249" s="2" t="s">
        <v>20225</v>
      </c>
      <c r="D17249" s="1" t="s">
        <v>19</v>
      </c>
      <c r="E17249" s="3" t="str">
        <f>HYPERLINK("https://fyndiq.se/produkt/0b2f55cbfc0d4bc8/", "Skärmskydd Iphone 12 / 12 Pro , härdat glas, hög kvalitet.")</f>
        <v>Skärmskydd Iphone 12 / 12 Pro , härdat glas, hög kvalitet.</v>
      </c>
      <c r="F17249" s="1" t="s">
        <v>587</v>
      </c>
      <c r="G17249" s="1" t="s">
        <v>588</v>
      </c>
      <c r="H17249" s="1" t="s">
        <v>589</v>
      </c>
      <c r="I17249" s="1" t="s">
        <v>16</v>
      </c>
      <c r="J17249" s="1" t="s">
        <v>23</v>
      </c>
      <c r="K17249" s="1" t="s">
        <v>16</v>
      </c>
      <c r="L17249" s="1" t="s">
        <v>16</v>
      </c>
      <c r="M17249" s="1" t="s">
        <v>16</v>
      </c>
      <c r="N17249" s="1" t="s">
        <v>16</v>
      </c>
      <c r="O17249" s="1">
        <v>39.2</v>
      </c>
      <c r="P17249" s="1">
        <v>1.0</v>
      </c>
    </row>
    <row r="17250">
      <c r="A17250" s="1" t="s">
        <v>29</v>
      </c>
      <c r="B17250" s="1" t="s">
        <v>20269</v>
      </c>
      <c r="C17250" s="2" t="s">
        <v>20225</v>
      </c>
      <c r="D17250" s="1" t="s">
        <v>19</v>
      </c>
      <c r="E17250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7250" s="1" t="s">
        <v>1383</v>
      </c>
      <c r="G17250" s="1" t="s">
        <v>1384</v>
      </c>
      <c r="H17250" s="1" t="s">
        <v>1385</v>
      </c>
      <c r="I17250" s="1" t="s">
        <v>16</v>
      </c>
      <c r="J17250" s="1" t="s">
        <v>23</v>
      </c>
      <c r="K17250" s="1" t="s">
        <v>16</v>
      </c>
      <c r="L17250" s="1" t="s">
        <v>16</v>
      </c>
      <c r="M17250" s="1" t="s">
        <v>16</v>
      </c>
      <c r="N17250" s="1" t="s">
        <v>16</v>
      </c>
      <c r="O17250" s="1">
        <v>79.2</v>
      </c>
      <c r="P17250" s="1">
        <v>1.0</v>
      </c>
    </row>
    <row r="17251">
      <c r="A17251" s="1" t="s">
        <v>29</v>
      </c>
      <c r="B17251" s="1" t="s">
        <v>20270</v>
      </c>
      <c r="C17251" s="2" t="s">
        <v>20225</v>
      </c>
      <c r="D17251" s="1" t="s">
        <v>19</v>
      </c>
      <c r="E17251" s="3" t="str">
        <f>HYPERLINK("https://fyndiq.se/produkt/abbb2d46464546e3/", "2.pack Sony Xperia 5 V - Härdat Glas 9H - Super kvalitet 3D Skärmskydd")</f>
        <v>2.pack Sony Xperia 5 V - Härdat Glas 9H - Super kvalitet 3D Skärmskydd</v>
      </c>
      <c r="F17251" s="1" t="s">
        <v>8201</v>
      </c>
      <c r="G17251" s="1" t="s">
        <v>8202</v>
      </c>
      <c r="H17251" s="1" t="s">
        <v>8203</v>
      </c>
      <c r="I17251" s="1" t="s">
        <v>16</v>
      </c>
      <c r="J17251" s="1" t="s">
        <v>23</v>
      </c>
      <c r="K17251" s="1" t="s">
        <v>16</v>
      </c>
      <c r="L17251" s="1" t="s">
        <v>16</v>
      </c>
      <c r="M17251" s="1" t="s">
        <v>16</v>
      </c>
      <c r="N17251" s="1" t="s">
        <v>16</v>
      </c>
      <c r="O17251" s="1">
        <v>79.2</v>
      </c>
      <c r="P17251" s="1">
        <v>2.0</v>
      </c>
    </row>
    <row r="17252">
      <c r="A17252" s="1" t="s">
        <v>29</v>
      </c>
      <c r="B17252" s="1" t="s">
        <v>20271</v>
      </c>
      <c r="C17252" s="2" t="s">
        <v>20225</v>
      </c>
      <c r="D17252" s="1" t="s">
        <v>19</v>
      </c>
      <c r="E17252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7252" s="1" t="s">
        <v>1383</v>
      </c>
      <c r="G17252" s="1" t="s">
        <v>1384</v>
      </c>
      <c r="H17252" s="1" t="s">
        <v>1385</v>
      </c>
      <c r="I17252" s="1" t="s">
        <v>16</v>
      </c>
      <c r="J17252" s="1" t="s">
        <v>23</v>
      </c>
      <c r="K17252" s="1" t="s">
        <v>16</v>
      </c>
      <c r="L17252" s="1" t="s">
        <v>16</v>
      </c>
      <c r="M17252" s="1" t="s">
        <v>16</v>
      </c>
      <c r="N17252" s="1" t="s">
        <v>16</v>
      </c>
      <c r="O17252" s="1">
        <v>79.2</v>
      </c>
      <c r="P17252" s="1">
        <v>1.0</v>
      </c>
    </row>
    <row r="17253">
      <c r="A17253" s="1" t="s">
        <v>29</v>
      </c>
      <c r="B17253" s="1" t="s">
        <v>20272</v>
      </c>
      <c r="C17253" s="2" t="s">
        <v>20225</v>
      </c>
      <c r="D17253" s="1" t="s">
        <v>19</v>
      </c>
      <c r="E17253" s="3" t="str">
        <f>HYPERLINK("https://fyndiq.se/produkt/21fa5ef4b8704a28/", "2-Pack Samsung Note 10 Plus - Härdat glas 9H - Super kvalitet 3D")</f>
        <v>2-Pack Samsung Note 10 Plus - Härdat glas 9H - Super kvalitet 3D</v>
      </c>
      <c r="F17253" s="1" t="s">
        <v>5705</v>
      </c>
      <c r="G17253" s="1" t="s">
        <v>5706</v>
      </c>
      <c r="H17253" s="1" t="s">
        <v>5707</v>
      </c>
      <c r="I17253" s="1" t="s">
        <v>16</v>
      </c>
      <c r="J17253" s="1" t="s">
        <v>23</v>
      </c>
      <c r="K17253" s="1" t="s">
        <v>16</v>
      </c>
      <c r="L17253" s="1" t="s">
        <v>16</v>
      </c>
      <c r="M17253" s="1" t="s">
        <v>16</v>
      </c>
      <c r="N17253" s="1" t="s">
        <v>16</v>
      </c>
      <c r="O17253" s="1">
        <v>63.2</v>
      </c>
      <c r="P17253" s="1">
        <v>1.0</v>
      </c>
    </row>
    <row r="17254">
      <c r="A17254" s="1" t="s">
        <v>29</v>
      </c>
      <c r="B17254" s="1" t="s">
        <v>20273</v>
      </c>
      <c r="C17254" s="2" t="s">
        <v>20225</v>
      </c>
      <c r="D17254" s="1" t="s">
        <v>19</v>
      </c>
      <c r="E17254" s="3" t="str">
        <f>HYPERLINK("https://fyndiq.se/produkt/aaaa7cf643f84273/", "2 Pack Samsung Xcover 5 - Härdat glas 9H-Super kvalitet 3D")</f>
        <v>2 Pack Samsung Xcover 5 - Härdat glas 9H-Super kvalitet 3D</v>
      </c>
      <c r="F17254" s="1" t="s">
        <v>2089</v>
      </c>
      <c r="G17254" s="1" t="s">
        <v>2090</v>
      </c>
      <c r="H17254" s="1" t="s">
        <v>2091</v>
      </c>
      <c r="I17254" s="1" t="s">
        <v>16</v>
      </c>
      <c r="J17254" s="1" t="s">
        <v>23</v>
      </c>
      <c r="K17254" s="1" t="s">
        <v>16</v>
      </c>
      <c r="L17254" s="1" t="s">
        <v>16</v>
      </c>
      <c r="M17254" s="1" t="s">
        <v>16</v>
      </c>
      <c r="N17254" s="1" t="s">
        <v>16</v>
      </c>
      <c r="O17254" s="1">
        <v>63.2</v>
      </c>
      <c r="P17254" s="1">
        <v>1.0</v>
      </c>
    </row>
    <row r="17255">
      <c r="A17255" s="1" t="s">
        <v>29</v>
      </c>
      <c r="B17255" s="1" t="s">
        <v>20274</v>
      </c>
      <c r="C17255" s="2" t="s">
        <v>20225</v>
      </c>
      <c r="D17255" s="1" t="s">
        <v>19</v>
      </c>
      <c r="E17255" s="3" t="str">
        <f>HYPERLINK("https://fyndiq.se/produkt/b5d97e634657486f/", "2-Pack Samsung S23 FE Skärmskydd - Härdat Glas 9H - Super kvalitet 3D")</f>
        <v>2-Pack Samsung S23 FE Skärmskydd - Härdat Glas 9H - Super kvalitet 3D</v>
      </c>
      <c r="F17255" s="1" t="s">
        <v>1000</v>
      </c>
      <c r="G17255" s="1" t="s">
        <v>1001</v>
      </c>
      <c r="H17255" s="1" t="s">
        <v>1002</v>
      </c>
      <c r="I17255" s="1" t="s">
        <v>16</v>
      </c>
      <c r="J17255" s="1" t="s">
        <v>23</v>
      </c>
      <c r="K17255" s="1" t="s">
        <v>16</v>
      </c>
      <c r="L17255" s="1" t="s">
        <v>16</v>
      </c>
      <c r="M17255" s="1" t="s">
        <v>16</v>
      </c>
      <c r="N17255" s="1" t="s">
        <v>16</v>
      </c>
      <c r="O17255" s="1">
        <v>63.2</v>
      </c>
      <c r="P17255" s="1">
        <v>1.0</v>
      </c>
    </row>
    <row r="17256">
      <c r="A17256" s="1" t="s">
        <v>29</v>
      </c>
      <c r="B17256" s="1" t="s">
        <v>20275</v>
      </c>
      <c r="C17256" s="2" t="s">
        <v>20225</v>
      </c>
      <c r="D17256" s="1" t="s">
        <v>19</v>
      </c>
      <c r="E17256" s="3" t="str">
        <f>HYPERLINK("https://fyndiq.se/produkt/c398466bf0524e85/", "2-Pack Samsung S23 - 9H Härdat Glass - 3D Super Kvalitet Skärmskydd")</f>
        <v>2-Pack Samsung S23 - 9H Härdat Glass - 3D Super Kvalitet Skärmskydd</v>
      </c>
      <c r="F17256" s="1" t="s">
        <v>1365</v>
      </c>
      <c r="G17256" s="1" t="s">
        <v>1366</v>
      </c>
      <c r="H17256" s="1" t="s">
        <v>1367</v>
      </c>
      <c r="I17256" s="1" t="s">
        <v>16</v>
      </c>
      <c r="J17256" s="1" t="s">
        <v>23</v>
      </c>
      <c r="K17256" s="1" t="s">
        <v>16</v>
      </c>
      <c r="L17256" s="1" t="s">
        <v>16</v>
      </c>
      <c r="M17256" s="1" t="s">
        <v>16</v>
      </c>
      <c r="N17256" s="1" t="s">
        <v>16</v>
      </c>
      <c r="O17256" s="1">
        <v>63.2</v>
      </c>
      <c r="P17256" s="1">
        <v>1.0</v>
      </c>
    </row>
    <row r="17257">
      <c r="A17257" s="1" t="s">
        <v>29</v>
      </c>
      <c r="B17257" s="1" t="s">
        <v>20276</v>
      </c>
      <c r="C17257" s="2" t="s">
        <v>20225</v>
      </c>
      <c r="D17257" s="1" t="s">
        <v>19</v>
      </c>
      <c r="E17257" s="3" t="str">
        <f>HYPERLINK("https://fyndiq.se/produkt/9f3f4d2de3c94916/", "2 Pack Samsung Galaxy S9 - Härdat glas-9H Super kvalitet 3D")</f>
        <v>2 Pack Samsung Galaxy S9 - Härdat glas-9H Super kvalitet 3D</v>
      </c>
      <c r="F17257" s="1" t="s">
        <v>1500</v>
      </c>
      <c r="G17257" s="1" t="s">
        <v>1501</v>
      </c>
      <c r="H17257" s="1" t="s">
        <v>1502</v>
      </c>
      <c r="I17257" s="1" t="s">
        <v>16</v>
      </c>
      <c r="J17257" s="1" t="s">
        <v>23</v>
      </c>
      <c r="K17257" s="1" t="s">
        <v>16</v>
      </c>
      <c r="L17257" s="1" t="s">
        <v>16</v>
      </c>
      <c r="M17257" s="1" t="s">
        <v>16</v>
      </c>
      <c r="N17257" s="1" t="s">
        <v>16</v>
      </c>
      <c r="O17257" s="1">
        <v>63.2</v>
      </c>
      <c r="P17257" s="1">
        <v>1.0</v>
      </c>
    </row>
    <row r="17258">
      <c r="A17258" s="1" t="s">
        <v>29</v>
      </c>
      <c r="B17258" s="1" t="s">
        <v>20277</v>
      </c>
      <c r="C17258" s="2" t="s">
        <v>20225</v>
      </c>
      <c r="D17258" s="1" t="s">
        <v>19</v>
      </c>
      <c r="E17258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258" s="1" t="s">
        <v>504</v>
      </c>
      <c r="G17258" s="1" t="s">
        <v>505</v>
      </c>
      <c r="H17258" s="1" t="s">
        <v>506</v>
      </c>
      <c r="I17258" s="1" t="s">
        <v>16</v>
      </c>
      <c r="J17258" s="1" t="s">
        <v>23</v>
      </c>
      <c r="K17258" s="1" t="s">
        <v>16</v>
      </c>
      <c r="L17258" s="1" t="s">
        <v>16</v>
      </c>
      <c r="M17258" s="1" t="s">
        <v>16</v>
      </c>
      <c r="N17258" s="1" t="s">
        <v>16</v>
      </c>
      <c r="O17258" s="1">
        <v>63.2</v>
      </c>
      <c r="P17258" s="1">
        <v>1.0</v>
      </c>
    </row>
    <row r="17259">
      <c r="A17259" s="1" t="s">
        <v>29</v>
      </c>
      <c r="B17259" s="1" t="s">
        <v>20278</v>
      </c>
      <c r="C17259" s="2" t="s">
        <v>20225</v>
      </c>
      <c r="D17259" s="1" t="s">
        <v>19</v>
      </c>
      <c r="E17259" s="3" t="str">
        <f>HYPERLINK("https://fyndiq.se/produkt/9f3f4d2de3c94916/", "2 Pack Samsung Galaxy S9 - Härdat glas-9H Super kvalitet 3D")</f>
        <v>2 Pack Samsung Galaxy S9 - Härdat glas-9H Super kvalitet 3D</v>
      </c>
      <c r="F17259" s="1" t="s">
        <v>1500</v>
      </c>
      <c r="G17259" s="1" t="s">
        <v>1501</v>
      </c>
      <c r="H17259" s="1" t="s">
        <v>1502</v>
      </c>
      <c r="I17259" s="1" t="s">
        <v>16</v>
      </c>
      <c r="J17259" s="1" t="s">
        <v>23</v>
      </c>
      <c r="K17259" s="1" t="s">
        <v>16</v>
      </c>
      <c r="L17259" s="1" t="s">
        <v>16</v>
      </c>
      <c r="M17259" s="1" t="s">
        <v>16</v>
      </c>
      <c r="N17259" s="1" t="s">
        <v>16</v>
      </c>
      <c r="O17259" s="1">
        <v>63.2</v>
      </c>
      <c r="P17259" s="1">
        <v>1.0</v>
      </c>
    </row>
    <row r="17260">
      <c r="A17260" s="1" t="s">
        <v>29</v>
      </c>
      <c r="B17260" s="1" t="s">
        <v>20279</v>
      </c>
      <c r="C17260" s="2" t="s">
        <v>20225</v>
      </c>
      <c r="D17260" s="1" t="s">
        <v>19</v>
      </c>
      <c r="E17260" s="3" t="str">
        <f>HYPERLINK("https://fyndiq.se/produkt/7b15f3bf291a4b42/", "1-Pack SAMSUNG S24 PLUS 5G Skärmskydd - Härdat Glas 9H - Super kvalitet 3D")</f>
        <v>1-Pack SAMSUNG S24 PLUS 5G Skärmskydd - Härdat Glas 9H - Super kvalitet 3D</v>
      </c>
      <c r="F17260" s="1" t="s">
        <v>20280</v>
      </c>
      <c r="G17260" s="1" t="s">
        <v>20281</v>
      </c>
      <c r="H17260" s="1" t="s">
        <v>20282</v>
      </c>
      <c r="I17260" s="1" t="s">
        <v>16</v>
      </c>
      <c r="J17260" s="1" t="s">
        <v>23</v>
      </c>
      <c r="K17260" s="1" t="s">
        <v>16</v>
      </c>
      <c r="L17260" s="1" t="s">
        <v>16</v>
      </c>
      <c r="M17260" s="1" t="s">
        <v>16</v>
      </c>
      <c r="N17260" s="1" t="s">
        <v>16</v>
      </c>
      <c r="O17260" s="1">
        <v>63.2</v>
      </c>
      <c r="P17260" s="1">
        <v>1.0</v>
      </c>
    </row>
    <row r="17261">
      <c r="A17261" s="1" t="s">
        <v>29</v>
      </c>
      <c r="B17261" s="1" t="s">
        <v>20283</v>
      </c>
      <c r="C17261" s="2" t="s">
        <v>20225</v>
      </c>
      <c r="D17261" s="1" t="s">
        <v>19</v>
      </c>
      <c r="E1726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261" s="1" t="s">
        <v>692</v>
      </c>
      <c r="G17261" s="1" t="s">
        <v>693</v>
      </c>
      <c r="H17261" s="1" t="s">
        <v>694</v>
      </c>
      <c r="I17261" s="1" t="s">
        <v>16</v>
      </c>
      <c r="J17261" s="1" t="s">
        <v>23</v>
      </c>
      <c r="K17261" s="1" t="s">
        <v>16</v>
      </c>
      <c r="L17261" s="1" t="s">
        <v>16</v>
      </c>
      <c r="M17261" s="1" t="s">
        <v>16</v>
      </c>
      <c r="N17261" s="1" t="s">
        <v>16</v>
      </c>
      <c r="O17261" s="1">
        <v>47.2</v>
      </c>
      <c r="P17261" s="1">
        <v>1.0</v>
      </c>
    </row>
    <row r="17262">
      <c r="A17262" s="1" t="s">
        <v>29</v>
      </c>
      <c r="B17262" s="1" t="s">
        <v>20284</v>
      </c>
      <c r="C17262" s="2" t="s">
        <v>20225</v>
      </c>
      <c r="D17262" s="1" t="s">
        <v>19</v>
      </c>
      <c r="E17262" s="3" t="str">
        <f>HYPERLINK("https://fyndiq.se/produkt/38965b411cca484a/", "2-Pack Privacy Samsung A52 5G Skärmskydd &amp; 2-Pack Linsskydd - Härdat Glas 9H - Super kvalitet 3D")</f>
        <v>2-Pack Privacy Samsung A52 5G Skärmskydd &amp; 2-Pack Linsskydd - Härdat Glas 9H - Super kvalitet 3D</v>
      </c>
      <c r="F17262" s="1" t="s">
        <v>12041</v>
      </c>
      <c r="G17262" s="1" t="s">
        <v>12042</v>
      </c>
      <c r="H17262" s="1" t="s">
        <v>12043</v>
      </c>
      <c r="I17262" s="1" t="s">
        <v>16</v>
      </c>
      <c r="J17262" s="1" t="s">
        <v>23</v>
      </c>
      <c r="K17262" s="1" t="s">
        <v>16</v>
      </c>
      <c r="L17262" s="1" t="s">
        <v>16</v>
      </c>
      <c r="M17262" s="1" t="s">
        <v>16</v>
      </c>
      <c r="N17262" s="1" t="s">
        <v>16</v>
      </c>
      <c r="O17262" s="1">
        <v>95.2</v>
      </c>
      <c r="P17262" s="1">
        <v>2.0</v>
      </c>
    </row>
    <row r="17263">
      <c r="A17263" s="1" t="s">
        <v>29</v>
      </c>
      <c r="B17263" s="1" t="s">
        <v>20285</v>
      </c>
      <c r="C17263" s="2" t="s">
        <v>20225</v>
      </c>
      <c r="D17263" s="1" t="s">
        <v>19</v>
      </c>
      <c r="E17263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17263" s="1" t="s">
        <v>8416</v>
      </c>
      <c r="G17263" s="1" t="s">
        <v>8417</v>
      </c>
      <c r="H17263" s="1" t="s">
        <v>8418</v>
      </c>
      <c r="I17263" s="1" t="s">
        <v>16</v>
      </c>
      <c r="J17263" s="1" t="s">
        <v>23</v>
      </c>
      <c r="K17263" s="1" t="s">
        <v>16</v>
      </c>
      <c r="L17263" s="1" t="s">
        <v>16</v>
      </c>
      <c r="M17263" s="1" t="s">
        <v>16</v>
      </c>
      <c r="N17263" s="1" t="s">
        <v>16</v>
      </c>
      <c r="O17263" s="1">
        <v>79.2</v>
      </c>
      <c r="P17263" s="1">
        <v>1.0</v>
      </c>
    </row>
    <row r="17264">
      <c r="A17264" s="1" t="s">
        <v>29</v>
      </c>
      <c r="B17264" s="1" t="s">
        <v>20286</v>
      </c>
      <c r="C17264" s="2" t="s">
        <v>20225</v>
      </c>
      <c r="D17264" s="1" t="s">
        <v>19</v>
      </c>
      <c r="E17264" s="3" t="str">
        <f>HYPERLINK("https://fyndiq.se/produkt/aca65018f890445c/", "2 Pack Samsung Galaxy Note 10 - Härdat glas 9H-Super kvalitet 3D")</f>
        <v>2 Pack Samsung Galaxy Note 10 - Härdat glas 9H-Super kvalitet 3D</v>
      </c>
      <c r="F17264" s="1" t="s">
        <v>818</v>
      </c>
      <c r="G17264" s="1" t="s">
        <v>819</v>
      </c>
      <c r="H17264" s="1" t="s">
        <v>820</v>
      </c>
      <c r="I17264" s="1" t="s">
        <v>16</v>
      </c>
      <c r="J17264" s="1" t="s">
        <v>23</v>
      </c>
      <c r="K17264" s="1" t="s">
        <v>16</v>
      </c>
      <c r="L17264" s="1" t="s">
        <v>16</v>
      </c>
      <c r="M17264" s="1" t="s">
        <v>16</v>
      </c>
      <c r="N17264" s="1" t="s">
        <v>16</v>
      </c>
      <c r="O17264" s="1">
        <v>63.2</v>
      </c>
      <c r="P17264" s="1">
        <v>1.0</v>
      </c>
    </row>
    <row r="17265">
      <c r="A17265" s="1" t="s">
        <v>29</v>
      </c>
      <c r="B17265" s="1" t="s">
        <v>20287</v>
      </c>
      <c r="C17265" s="2" t="s">
        <v>20225</v>
      </c>
      <c r="D17265" s="1" t="s">
        <v>19</v>
      </c>
      <c r="E17265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7265" s="1" t="s">
        <v>1209</v>
      </c>
      <c r="G17265" s="1" t="s">
        <v>1210</v>
      </c>
      <c r="H17265" s="1" t="s">
        <v>1211</v>
      </c>
      <c r="I17265" s="1" t="s">
        <v>16</v>
      </c>
      <c r="J17265" s="1" t="s">
        <v>23</v>
      </c>
      <c r="K17265" s="1" t="s">
        <v>16</v>
      </c>
      <c r="L17265" s="1" t="s">
        <v>16</v>
      </c>
      <c r="M17265" s="1" t="s">
        <v>16</v>
      </c>
      <c r="N17265" s="1" t="s">
        <v>16</v>
      </c>
      <c r="O17265" s="1">
        <v>79.2</v>
      </c>
      <c r="P17265" s="1">
        <v>1.0</v>
      </c>
    </row>
    <row r="17266">
      <c r="A17266" s="1" t="s">
        <v>29</v>
      </c>
      <c r="B17266" s="1" t="s">
        <v>20288</v>
      </c>
      <c r="C17266" s="2" t="s">
        <v>20225</v>
      </c>
      <c r="D17266" s="1" t="s">
        <v>19</v>
      </c>
      <c r="E17266" s="3" t="str">
        <f>HYPERLINK("https://fyndiq.se/produkt/181bc7e07d8b44fc/", "Xiaomi 11 Lite 5G NE - Härdat Glas 9H - Super kvalitet 3D")</f>
        <v>Xiaomi 11 Lite 5G NE - Härdat Glas 9H - Super kvalitet 3D</v>
      </c>
      <c r="F17266" s="1" t="s">
        <v>4359</v>
      </c>
      <c r="G17266" s="1" t="s">
        <v>4360</v>
      </c>
      <c r="H17266" s="1" t="s">
        <v>4361</v>
      </c>
      <c r="I17266" s="1" t="s">
        <v>16</v>
      </c>
      <c r="J17266" s="1" t="s">
        <v>23</v>
      </c>
      <c r="K17266" s="1" t="s">
        <v>16</v>
      </c>
      <c r="L17266" s="1" t="s">
        <v>16</v>
      </c>
      <c r="M17266" s="1" t="s">
        <v>16</v>
      </c>
      <c r="N17266" s="1" t="s">
        <v>16</v>
      </c>
      <c r="O17266" s="1">
        <v>55.2</v>
      </c>
      <c r="P17266" s="1">
        <v>1.0</v>
      </c>
    </row>
    <row r="17267">
      <c r="A17267" s="1" t="s">
        <v>29</v>
      </c>
      <c r="B17267" s="1" t="s">
        <v>20289</v>
      </c>
      <c r="C17267" s="2" t="s">
        <v>20225</v>
      </c>
      <c r="D17267" s="1" t="s">
        <v>19</v>
      </c>
      <c r="E17267" s="3" t="str">
        <f>HYPERLINK("https://fyndiq.se/produkt/e9c1dd33f1fd4d17/", "2-Pack Samsung Galaxy S21 5G - Härdat Glas Skärmskydd 9H - HD")</f>
        <v>2-Pack Samsung Galaxy S21 5G - Härdat Glas Skärmskydd 9H - HD</v>
      </c>
      <c r="F17267" s="1" t="s">
        <v>454</v>
      </c>
      <c r="G17267" s="1" t="s">
        <v>455</v>
      </c>
      <c r="H17267" s="1" t="s">
        <v>456</v>
      </c>
      <c r="I17267" s="1" t="s">
        <v>1311</v>
      </c>
      <c r="J17267" s="1" t="s">
        <v>23</v>
      </c>
      <c r="K17267" s="1" t="s">
        <v>16</v>
      </c>
      <c r="L17267" s="1" t="s">
        <v>16</v>
      </c>
      <c r="M17267" s="1" t="s">
        <v>16</v>
      </c>
      <c r="N17267" s="1" t="s">
        <v>16</v>
      </c>
      <c r="O17267" s="1">
        <v>63.2</v>
      </c>
      <c r="P17267" s="1">
        <v>1.0</v>
      </c>
    </row>
    <row r="17268">
      <c r="A17268" s="1" t="s">
        <v>29</v>
      </c>
      <c r="B17268" s="1" t="s">
        <v>20290</v>
      </c>
      <c r="C17268" s="2" t="s">
        <v>20225</v>
      </c>
      <c r="D17268" s="1" t="s">
        <v>19</v>
      </c>
      <c r="E17268" s="3" t="str">
        <f>HYPERLINK("https://fyndiq.se/produkt/a871a7da0b2249a8/", "2-Pack Iphone 11 Pro Max - 9H Härdat Glass - Top Kvalitet")</f>
        <v>2-Pack Iphone 11 Pro Max - 9H Härdat Glass - Top Kvalitet</v>
      </c>
      <c r="F17268" s="1" t="s">
        <v>559</v>
      </c>
      <c r="G17268" s="1" t="s">
        <v>560</v>
      </c>
      <c r="H17268" s="1" t="s">
        <v>561</v>
      </c>
      <c r="I17268" s="1" t="s">
        <v>16</v>
      </c>
      <c r="J17268" s="1" t="s">
        <v>23</v>
      </c>
      <c r="K17268" s="1" t="s">
        <v>16</v>
      </c>
      <c r="L17268" s="1" t="s">
        <v>16</v>
      </c>
      <c r="M17268" s="1" t="s">
        <v>16</v>
      </c>
      <c r="N17268" s="1" t="s">
        <v>16</v>
      </c>
      <c r="O17268" s="1">
        <v>47.2</v>
      </c>
      <c r="P17268" s="1">
        <v>1.0</v>
      </c>
    </row>
    <row r="17269">
      <c r="A17269" s="1" t="s">
        <v>29</v>
      </c>
      <c r="B17269" s="1" t="s">
        <v>20291</v>
      </c>
      <c r="C17269" s="2" t="s">
        <v>20225</v>
      </c>
      <c r="D17269" s="1" t="s">
        <v>19</v>
      </c>
      <c r="E17269" s="3" t="str">
        <f t="shared" ref="E17269:E17271" si="956">HYPERLINK("https://fyndiq.se/produkt/3fee81d316cc43da/", "2-pack - iPhone 12 / 12 Pro - 9H Härdat Glass - Top Kvalitet")</f>
        <v>2-pack - iPhone 12 / 12 Pro - 9H Härdat Glass - Top Kvalitet</v>
      </c>
      <c r="F17269" s="1" t="s">
        <v>2499</v>
      </c>
      <c r="G17269" s="1" t="s">
        <v>2500</v>
      </c>
      <c r="H17269" s="1" t="s">
        <v>2067</v>
      </c>
      <c r="I17269" s="1" t="s">
        <v>16</v>
      </c>
      <c r="J17269" s="1" t="s">
        <v>23</v>
      </c>
      <c r="K17269" s="1" t="s">
        <v>16</v>
      </c>
      <c r="L17269" s="1" t="s">
        <v>16</v>
      </c>
      <c r="M17269" s="1" t="s">
        <v>16</v>
      </c>
      <c r="N17269" s="1" t="s">
        <v>16</v>
      </c>
      <c r="O17269" s="1">
        <v>47.2</v>
      </c>
      <c r="P17269" s="1">
        <v>1.0</v>
      </c>
    </row>
    <row r="17270">
      <c r="A17270" s="1" t="s">
        <v>29</v>
      </c>
      <c r="B17270" s="1" t="s">
        <v>20292</v>
      </c>
      <c r="C17270" s="2" t="s">
        <v>20225</v>
      </c>
      <c r="D17270" s="1" t="s">
        <v>19</v>
      </c>
      <c r="E17270" s="3" t="str">
        <f t="shared" si="956"/>
        <v>2-pack - iPhone 12 / 12 Pro - 9H Härdat Glass - Top Kvalitet</v>
      </c>
      <c r="F17270" s="1" t="s">
        <v>2499</v>
      </c>
      <c r="G17270" s="1" t="s">
        <v>2500</v>
      </c>
      <c r="H17270" s="1" t="s">
        <v>2067</v>
      </c>
      <c r="I17270" s="1" t="s">
        <v>16</v>
      </c>
      <c r="J17270" s="1" t="s">
        <v>23</v>
      </c>
      <c r="K17270" s="1" t="s">
        <v>16</v>
      </c>
      <c r="L17270" s="1" t="s">
        <v>16</v>
      </c>
      <c r="M17270" s="1" t="s">
        <v>16</v>
      </c>
      <c r="N17270" s="1" t="s">
        <v>16</v>
      </c>
      <c r="O17270" s="1">
        <v>47.2</v>
      </c>
      <c r="P17270" s="1">
        <v>1.0</v>
      </c>
    </row>
    <row r="17271">
      <c r="A17271" s="1" t="s">
        <v>29</v>
      </c>
      <c r="B17271" s="1" t="s">
        <v>20293</v>
      </c>
      <c r="C17271" s="2" t="s">
        <v>20225</v>
      </c>
      <c r="D17271" s="1" t="s">
        <v>19</v>
      </c>
      <c r="E17271" s="3" t="str">
        <f t="shared" si="956"/>
        <v>2-pack - iPhone 12 / 12 Pro - 9H Härdat Glass - Top Kvalitet</v>
      </c>
      <c r="F17271" s="1" t="s">
        <v>2499</v>
      </c>
      <c r="G17271" s="1" t="s">
        <v>2500</v>
      </c>
      <c r="H17271" s="1" t="s">
        <v>2067</v>
      </c>
      <c r="I17271" s="1" t="s">
        <v>16</v>
      </c>
      <c r="J17271" s="1" t="s">
        <v>23</v>
      </c>
      <c r="K17271" s="1" t="s">
        <v>16</v>
      </c>
      <c r="L17271" s="1" t="s">
        <v>16</v>
      </c>
      <c r="M17271" s="1" t="s">
        <v>16</v>
      </c>
      <c r="N17271" s="1" t="s">
        <v>16</v>
      </c>
      <c r="O17271" s="1">
        <v>47.2</v>
      </c>
      <c r="P17271" s="1">
        <v>1.0</v>
      </c>
    </row>
    <row r="17272">
      <c r="A17272" s="1" t="s">
        <v>29</v>
      </c>
      <c r="B17272" s="1" t="s">
        <v>20294</v>
      </c>
      <c r="C17272" s="2" t="s">
        <v>20225</v>
      </c>
      <c r="D17272" s="1" t="s">
        <v>19</v>
      </c>
      <c r="E17272" s="3" t="str">
        <f>HYPERLINK("https://fyndiq.se/produkt/0a890dd972c4463d/", "2-Pack Samsung Galaxy A52s 5G - Härdat glas 9H - Super kvalitet")</f>
        <v>2-Pack Samsung Galaxy A52s 5G - Härdat glas 9H - Super kvalitet</v>
      </c>
      <c r="F17272" s="1" t="s">
        <v>442</v>
      </c>
      <c r="G17272" s="1" t="s">
        <v>443</v>
      </c>
      <c r="H17272" s="1" t="s">
        <v>444</v>
      </c>
      <c r="I17272" s="1" t="s">
        <v>16</v>
      </c>
      <c r="J17272" s="1" t="s">
        <v>23</v>
      </c>
      <c r="K17272" s="1" t="s">
        <v>16</v>
      </c>
      <c r="L17272" s="1" t="s">
        <v>16</v>
      </c>
      <c r="M17272" s="1" t="s">
        <v>16</v>
      </c>
      <c r="N17272" s="1" t="s">
        <v>16</v>
      </c>
      <c r="O17272" s="1">
        <v>63.2</v>
      </c>
      <c r="P17272" s="1">
        <v>1.0</v>
      </c>
    </row>
    <row r="17273">
      <c r="A17273" s="1" t="s">
        <v>29</v>
      </c>
      <c r="B17273" s="1" t="s">
        <v>20295</v>
      </c>
      <c r="C17273" s="2" t="s">
        <v>20225</v>
      </c>
      <c r="D17273" s="1" t="s">
        <v>19</v>
      </c>
      <c r="E17273" s="3" t="str">
        <f t="shared" ref="E17273:E17274" si="957">HYPERLINK("https://fyndiq.se/produkt/ef10e4ba492c46df/", "2-Pack Samsung S23 FE 5G - 9H Härdat Glass - Super Kvalitet 3D")</f>
        <v>2-Pack Samsung S23 FE 5G - 9H Härdat Glass - Super Kvalitet 3D</v>
      </c>
      <c r="F17273" s="1" t="s">
        <v>2521</v>
      </c>
      <c r="G17273" s="1" t="s">
        <v>2522</v>
      </c>
      <c r="H17273" s="1" t="s">
        <v>2523</v>
      </c>
      <c r="I17273" s="1" t="s">
        <v>16</v>
      </c>
      <c r="J17273" s="1" t="s">
        <v>23</v>
      </c>
      <c r="K17273" s="1" t="s">
        <v>16</v>
      </c>
      <c r="L17273" s="1" t="s">
        <v>16</v>
      </c>
      <c r="M17273" s="1" t="s">
        <v>16</v>
      </c>
      <c r="N17273" s="1" t="s">
        <v>16</v>
      </c>
      <c r="O17273" s="1">
        <v>63.2</v>
      </c>
      <c r="P17273" s="1">
        <v>1.0</v>
      </c>
    </row>
    <row r="17274">
      <c r="A17274" s="1" t="s">
        <v>29</v>
      </c>
      <c r="B17274" s="1" t="s">
        <v>20296</v>
      </c>
      <c r="C17274" s="2" t="s">
        <v>20225</v>
      </c>
      <c r="D17274" s="1" t="s">
        <v>19</v>
      </c>
      <c r="E17274" s="3" t="str">
        <f t="shared" si="957"/>
        <v>2-Pack Samsung S23 FE 5G - 9H Härdat Glass - Super Kvalitet 3D</v>
      </c>
      <c r="F17274" s="1" t="s">
        <v>2521</v>
      </c>
      <c r="G17274" s="1" t="s">
        <v>2522</v>
      </c>
      <c r="H17274" s="1" t="s">
        <v>2523</v>
      </c>
      <c r="I17274" s="1" t="s">
        <v>16</v>
      </c>
      <c r="J17274" s="1" t="s">
        <v>23</v>
      </c>
      <c r="K17274" s="1" t="s">
        <v>16</v>
      </c>
      <c r="L17274" s="1" t="s">
        <v>16</v>
      </c>
      <c r="M17274" s="1" t="s">
        <v>16</v>
      </c>
      <c r="N17274" s="1" t="s">
        <v>16</v>
      </c>
      <c r="O17274" s="1">
        <v>63.2</v>
      </c>
      <c r="P17274" s="1">
        <v>2.0</v>
      </c>
    </row>
    <row r="17275">
      <c r="A17275" s="1" t="s">
        <v>29</v>
      </c>
      <c r="B17275" s="1" t="s">
        <v>20297</v>
      </c>
      <c r="C17275" s="2" t="s">
        <v>20225</v>
      </c>
      <c r="D17275" s="1" t="s">
        <v>19</v>
      </c>
      <c r="E17275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17275" s="1" t="s">
        <v>3909</v>
      </c>
      <c r="G17275" s="1" t="s">
        <v>3910</v>
      </c>
      <c r="H17275" s="1" t="s">
        <v>3911</v>
      </c>
      <c r="I17275" s="1" t="s">
        <v>16</v>
      </c>
      <c r="J17275" s="1" t="s">
        <v>23</v>
      </c>
      <c r="K17275" s="1" t="s">
        <v>16</v>
      </c>
      <c r="L17275" s="1" t="s">
        <v>16</v>
      </c>
      <c r="M17275" s="1" t="s">
        <v>16</v>
      </c>
      <c r="N17275" s="1" t="s">
        <v>16</v>
      </c>
      <c r="O17275" s="1">
        <v>71.2</v>
      </c>
      <c r="P17275" s="1">
        <v>1.0</v>
      </c>
    </row>
    <row r="17276">
      <c r="A17276" s="1" t="s">
        <v>29</v>
      </c>
      <c r="B17276" s="1" t="s">
        <v>20298</v>
      </c>
      <c r="C17276" s="2" t="s">
        <v>20225</v>
      </c>
      <c r="D17276" s="1" t="s">
        <v>19</v>
      </c>
      <c r="E17276" s="3" t="str">
        <f t="shared" ref="E17276:E17277" si="958">HYPERLINK("https://fyndiq.se/produkt/e9c1dd33f1fd4d17/", "2-Pack Samsung Galaxy S21 5G - Härdat Glas Skärmskydd 9H - HD")</f>
        <v>2-Pack Samsung Galaxy S21 5G - Härdat Glas Skärmskydd 9H - HD</v>
      </c>
      <c r="F17276" s="1" t="s">
        <v>454</v>
      </c>
      <c r="G17276" s="1" t="s">
        <v>455</v>
      </c>
      <c r="H17276" s="1" t="s">
        <v>456</v>
      </c>
      <c r="I17276" s="1" t="s">
        <v>16</v>
      </c>
      <c r="J17276" s="1" t="s">
        <v>23</v>
      </c>
      <c r="K17276" s="1" t="s">
        <v>16</v>
      </c>
      <c r="L17276" s="1" t="s">
        <v>16</v>
      </c>
      <c r="M17276" s="1" t="s">
        <v>16</v>
      </c>
      <c r="N17276" s="1" t="s">
        <v>16</v>
      </c>
      <c r="O17276" s="1">
        <v>63.2</v>
      </c>
      <c r="P17276" s="1">
        <v>1.0</v>
      </c>
    </row>
    <row r="17277">
      <c r="A17277" s="1" t="s">
        <v>29</v>
      </c>
      <c r="B17277" s="1" t="s">
        <v>20299</v>
      </c>
      <c r="C17277" s="2" t="s">
        <v>20225</v>
      </c>
      <c r="D17277" s="1" t="s">
        <v>19</v>
      </c>
      <c r="E17277" s="3" t="str">
        <f t="shared" si="958"/>
        <v>2-Pack Samsung Galaxy S21 5G - Härdat Glas Skärmskydd 9H - HD</v>
      </c>
      <c r="F17277" s="1" t="s">
        <v>454</v>
      </c>
      <c r="G17277" s="1" t="s">
        <v>455</v>
      </c>
      <c r="H17277" s="1" t="s">
        <v>456</v>
      </c>
      <c r="I17277" s="1" t="s">
        <v>16</v>
      </c>
      <c r="J17277" s="1" t="s">
        <v>23</v>
      </c>
      <c r="K17277" s="1" t="s">
        <v>16</v>
      </c>
      <c r="L17277" s="1" t="s">
        <v>16</v>
      </c>
      <c r="M17277" s="1" t="s">
        <v>16</v>
      </c>
      <c r="N17277" s="1" t="s">
        <v>16</v>
      </c>
      <c r="O17277" s="1">
        <v>63.2</v>
      </c>
      <c r="P17277" s="1">
        <v>1.0</v>
      </c>
    </row>
    <row r="17278">
      <c r="A17278" s="1" t="s">
        <v>29</v>
      </c>
      <c r="B17278" s="1" t="s">
        <v>20300</v>
      </c>
      <c r="C17278" s="2" t="s">
        <v>20225</v>
      </c>
      <c r="D17278" s="1" t="s">
        <v>19</v>
      </c>
      <c r="E17278" s="3" t="str">
        <f>HYPERLINK("https://fyndiq.se/produkt/5e71db120a0d4e52/", "2 Pack - Xiaomi 11 - 9H Härdat glas - Super kvalitet")</f>
        <v>2 Pack - Xiaomi 11 - 9H Härdat glas - Super kvalitet</v>
      </c>
      <c r="F17278" s="1" t="s">
        <v>1977</v>
      </c>
      <c r="G17278" s="1" t="s">
        <v>1978</v>
      </c>
      <c r="H17278" s="1" t="s">
        <v>1979</v>
      </c>
      <c r="I17278" s="1" t="s">
        <v>16</v>
      </c>
      <c r="J17278" s="1" t="s">
        <v>23</v>
      </c>
      <c r="K17278" s="1" t="s">
        <v>16</v>
      </c>
      <c r="L17278" s="1" t="s">
        <v>16</v>
      </c>
      <c r="M17278" s="1" t="s">
        <v>16</v>
      </c>
      <c r="N17278" s="1" t="s">
        <v>16</v>
      </c>
      <c r="O17278" s="1">
        <v>63.2</v>
      </c>
      <c r="P17278" s="1">
        <v>1.0</v>
      </c>
    </row>
    <row r="17279">
      <c r="A17279" s="1" t="s">
        <v>29</v>
      </c>
      <c r="B17279" s="1" t="s">
        <v>20301</v>
      </c>
      <c r="C17279" s="2" t="s">
        <v>20225</v>
      </c>
      <c r="D17279" s="1" t="s">
        <v>19</v>
      </c>
      <c r="E1727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279" s="1" t="s">
        <v>2144</v>
      </c>
      <c r="G17279" s="1" t="s">
        <v>2145</v>
      </c>
      <c r="H17279" s="1" t="s">
        <v>2146</v>
      </c>
      <c r="I17279" s="1" t="s">
        <v>16</v>
      </c>
      <c r="J17279" s="1" t="s">
        <v>23</v>
      </c>
      <c r="K17279" s="1" t="s">
        <v>16</v>
      </c>
      <c r="L17279" s="1" t="s">
        <v>16</v>
      </c>
      <c r="M17279" s="1" t="s">
        <v>16</v>
      </c>
      <c r="N17279" s="1" t="s">
        <v>16</v>
      </c>
      <c r="O17279" s="1">
        <v>63.2</v>
      </c>
      <c r="P17279" s="1">
        <v>1.0</v>
      </c>
    </row>
    <row r="17280">
      <c r="A17280" s="1" t="s">
        <v>29</v>
      </c>
      <c r="B17280" s="1" t="s">
        <v>20302</v>
      </c>
      <c r="C17280" s="2" t="s">
        <v>20225</v>
      </c>
      <c r="D17280" s="1" t="s">
        <v>19</v>
      </c>
      <c r="E17280" s="3" t="str">
        <f>HYPERLINK("https://fyndiq.se/produkt/8212eb56896d4258/", "2-Pack SAMSUNG S24 ULTRA 5G Skärmskydd - Härdat Glas 9H - Super kvalitet 3D")</f>
        <v>2-Pack SAMSUNG S24 ULTRA 5G Skärmskydd - Härdat Glas 9H - Super kvalitet 3D</v>
      </c>
      <c r="F17280" s="1" t="s">
        <v>2823</v>
      </c>
      <c r="G17280" s="1" t="s">
        <v>2824</v>
      </c>
      <c r="H17280" s="1" t="s">
        <v>2825</v>
      </c>
      <c r="I17280" s="1" t="s">
        <v>16</v>
      </c>
      <c r="J17280" s="1" t="s">
        <v>23</v>
      </c>
      <c r="K17280" s="1" t="s">
        <v>16</v>
      </c>
      <c r="L17280" s="1" t="s">
        <v>16</v>
      </c>
      <c r="M17280" s="1" t="s">
        <v>16</v>
      </c>
      <c r="N17280" s="1" t="s">
        <v>16</v>
      </c>
      <c r="O17280" s="1">
        <v>79.2</v>
      </c>
      <c r="P17280" s="1">
        <v>1.0</v>
      </c>
    </row>
    <row r="17281">
      <c r="A17281" s="1" t="s">
        <v>29</v>
      </c>
      <c r="B17281" s="1" t="s">
        <v>20303</v>
      </c>
      <c r="C17281" s="2" t="s">
        <v>20225</v>
      </c>
      <c r="D17281" s="1" t="s">
        <v>19</v>
      </c>
      <c r="E17281" s="3" t="str">
        <f>HYPERLINK("https://fyndiq.se/produkt/06fb479570104437/", "2 Pack Samsung Galaxy A20s - Härdat Glas 9H - Super Kvalitet 3D")</f>
        <v>2 Pack Samsung Galaxy A20s - Härdat Glas 9H - Super Kvalitet 3D</v>
      </c>
      <c r="F17281" s="1" t="s">
        <v>20304</v>
      </c>
      <c r="G17281" s="1" t="s">
        <v>20305</v>
      </c>
      <c r="H17281" s="1" t="s">
        <v>20306</v>
      </c>
      <c r="I17281" s="1" t="s">
        <v>16</v>
      </c>
      <c r="J17281" s="1" t="s">
        <v>23</v>
      </c>
      <c r="K17281" s="1" t="s">
        <v>16</v>
      </c>
      <c r="L17281" s="1" t="s">
        <v>16</v>
      </c>
      <c r="M17281" s="1" t="s">
        <v>16</v>
      </c>
      <c r="N17281" s="1" t="s">
        <v>16</v>
      </c>
      <c r="O17281" s="1">
        <v>55.2</v>
      </c>
      <c r="P17281" s="1">
        <v>1.0</v>
      </c>
    </row>
    <row r="17282">
      <c r="A17282" s="1" t="s">
        <v>29</v>
      </c>
      <c r="B17282" s="1" t="s">
        <v>20307</v>
      </c>
      <c r="C17282" s="2" t="s">
        <v>20225</v>
      </c>
      <c r="D17282" s="1" t="s">
        <v>19</v>
      </c>
      <c r="E17282" s="3" t="str">
        <f>HYPERLINK("https://fyndiq.se/produkt/fb71bd1df0c24a44/", "2-Pack Samsung Galaxy A34 (5G) - 9H Härdat Glass - 3D Super Kvalitet")</f>
        <v>2-Pack Samsung Galaxy A34 (5G) - 9H Härdat Glass - 3D Super Kvalitet</v>
      </c>
      <c r="F17282" s="1" t="s">
        <v>75</v>
      </c>
      <c r="G17282" s="1" t="s">
        <v>76</v>
      </c>
      <c r="H17282" s="1" t="s">
        <v>77</v>
      </c>
      <c r="I17282" s="1" t="s">
        <v>16</v>
      </c>
      <c r="J17282" s="1" t="s">
        <v>23</v>
      </c>
      <c r="K17282" s="1" t="s">
        <v>16</v>
      </c>
      <c r="L17282" s="1" t="s">
        <v>16</v>
      </c>
      <c r="M17282" s="1" t="s">
        <v>16</v>
      </c>
      <c r="N17282" s="1" t="s">
        <v>16</v>
      </c>
      <c r="O17282" s="1">
        <v>63.2</v>
      </c>
      <c r="P17282" s="1">
        <v>1.0</v>
      </c>
    </row>
    <row r="17283">
      <c r="A17283" s="1" t="s">
        <v>29</v>
      </c>
      <c r="B17283" s="1" t="s">
        <v>20308</v>
      </c>
      <c r="C17283" s="2" t="s">
        <v>20225</v>
      </c>
      <c r="D17283" s="1" t="s">
        <v>19</v>
      </c>
      <c r="E17283" s="3" t="str">
        <f>HYPERLINK("https://fyndiq.se/produkt/b1caddae2e864477/", "2- Pack Samsung S10 Plus - Härdat Glas 9H - Super Kvalitet 3D")</f>
        <v>2- Pack Samsung S10 Plus - Härdat Glas 9H - Super Kvalitet 3D</v>
      </c>
      <c r="F17283" s="1" t="s">
        <v>477</v>
      </c>
      <c r="G17283" s="1" t="s">
        <v>478</v>
      </c>
      <c r="H17283" s="1" t="s">
        <v>479</v>
      </c>
      <c r="I17283" s="1" t="s">
        <v>16</v>
      </c>
      <c r="J17283" s="1" t="s">
        <v>23</v>
      </c>
      <c r="K17283" s="1" t="s">
        <v>16</v>
      </c>
      <c r="L17283" s="1" t="s">
        <v>16</v>
      </c>
      <c r="M17283" s="1" t="s">
        <v>16</v>
      </c>
      <c r="N17283" s="1" t="s">
        <v>16</v>
      </c>
      <c r="O17283" s="1">
        <v>63.2</v>
      </c>
      <c r="P17283" s="1">
        <v>1.0</v>
      </c>
    </row>
    <row r="17284">
      <c r="A17284" s="1" t="s">
        <v>29</v>
      </c>
      <c r="B17284" s="1" t="s">
        <v>20309</v>
      </c>
      <c r="C17284" s="2" t="s">
        <v>20225</v>
      </c>
      <c r="D17284" s="1" t="s">
        <v>19</v>
      </c>
      <c r="E17284" s="3" t="str">
        <f>HYPERLINK("https://fyndiq.se/produkt/432d784756a84eff/", "2-Pack Samsung Galaxy S20FE - Härdat Glas-9H -Super kvalitet 3D")</f>
        <v>2-Pack Samsung Galaxy S20FE - Härdat Glas-9H -Super kvalitet 3D</v>
      </c>
      <c r="F17284" s="1" t="s">
        <v>1078</v>
      </c>
      <c r="G17284" s="1" t="s">
        <v>1079</v>
      </c>
      <c r="H17284" s="1" t="s">
        <v>1080</v>
      </c>
      <c r="I17284" s="1" t="s">
        <v>16</v>
      </c>
      <c r="J17284" s="1" t="s">
        <v>23</v>
      </c>
      <c r="K17284" s="1" t="s">
        <v>16</v>
      </c>
      <c r="L17284" s="1" t="s">
        <v>16</v>
      </c>
      <c r="M17284" s="1" t="s">
        <v>16</v>
      </c>
      <c r="N17284" s="1" t="s">
        <v>16</v>
      </c>
      <c r="O17284" s="1">
        <v>63.2</v>
      </c>
      <c r="P17284" s="1">
        <v>1.0</v>
      </c>
    </row>
    <row r="17285">
      <c r="A17285" s="1" t="s">
        <v>29</v>
      </c>
      <c r="B17285" s="1" t="s">
        <v>20310</v>
      </c>
      <c r="C17285" s="2" t="s">
        <v>20225</v>
      </c>
      <c r="D17285" s="1" t="s">
        <v>19</v>
      </c>
      <c r="E17285" s="3" t="str">
        <f>HYPERLINK("https://fyndiq.se/produkt/b1caddae2e864477/", "2- Pack Samsung S10 Plus - Härdat Glas 9H - Super Kvalitet 3D")</f>
        <v>2- Pack Samsung S10 Plus - Härdat Glas 9H - Super Kvalitet 3D</v>
      </c>
      <c r="F17285" s="1" t="s">
        <v>477</v>
      </c>
      <c r="G17285" s="1" t="s">
        <v>478</v>
      </c>
      <c r="H17285" s="1" t="s">
        <v>479</v>
      </c>
      <c r="I17285" s="1" t="s">
        <v>16</v>
      </c>
      <c r="J17285" s="1" t="s">
        <v>23</v>
      </c>
      <c r="K17285" s="1" t="s">
        <v>16</v>
      </c>
      <c r="L17285" s="1" t="s">
        <v>16</v>
      </c>
      <c r="M17285" s="1" t="s">
        <v>16</v>
      </c>
      <c r="N17285" s="1" t="s">
        <v>16</v>
      </c>
      <c r="O17285" s="1">
        <v>63.2</v>
      </c>
      <c r="P17285" s="1">
        <v>1.0</v>
      </c>
    </row>
    <row r="17286">
      <c r="A17286" s="1" t="s">
        <v>29</v>
      </c>
      <c r="B17286" s="1" t="s">
        <v>20311</v>
      </c>
      <c r="C17286" s="2" t="s">
        <v>20225</v>
      </c>
      <c r="D17286" s="1" t="s">
        <v>19</v>
      </c>
      <c r="E17286" s="3" t="str">
        <f>HYPERLINK("https://fyndiq.se/produkt/814f61cedf484fe1/", "Motorola Moto G50 - Härdat Glas 9H -Super kvalitet 3D Skärmskydd")</f>
        <v>Motorola Moto G50 - Härdat Glas 9H -Super kvalitet 3D Skärmskydd</v>
      </c>
      <c r="F17286" s="1" t="s">
        <v>13434</v>
      </c>
      <c r="G17286" s="1" t="s">
        <v>13435</v>
      </c>
      <c r="H17286" s="1" t="s">
        <v>13436</v>
      </c>
      <c r="I17286" s="1" t="s">
        <v>16</v>
      </c>
      <c r="J17286" s="1" t="s">
        <v>23</v>
      </c>
      <c r="K17286" s="1" t="s">
        <v>16</v>
      </c>
      <c r="L17286" s="1" t="s">
        <v>16</v>
      </c>
      <c r="M17286" s="1" t="s">
        <v>16</v>
      </c>
      <c r="N17286" s="1" t="s">
        <v>16</v>
      </c>
      <c r="O17286" s="1">
        <v>55.2</v>
      </c>
      <c r="P17286" s="1">
        <v>1.0</v>
      </c>
    </row>
    <row r="17287">
      <c r="A17287" s="1" t="s">
        <v>29</v>
      </c>
      <c r="B17287" s="1" t="s">
        <v>20312</v>
      </c>
      <c r="C17287" s="2" t="s">
        <v>20225</v>
      </c>
      <c r="D17287" s="1" t="s">
        <v>19</v>
      </c>
      <c r="E17287" s="3" t="str">
        <f>HYPERLINK("https://fyndiq.se/produkt/385e2b93efd34bdb/", "2-Pack Samsung Galaxy A03 - Härdat Glas 9H - Super Kvalitet 3D")</f>
        <v>2-Pack Samsung Galaxy A03 - Härdat Glas 9H - Super Kvalitet 3D</v>
      </c>
      <c r="F17287" s="1" t="s">
        <v>481</v>
      </c>
      <c r="G17287" s="1" t="s">
        <v>482</v>
      </c>
      <c r="H17287" s="1" t="s">
        <v>483</v>
      </c>
      <c r="I17287" s="1" t="s">
        <v>16</v>
      </c>
      <c r="J17287" s="1" t="s">
        <v>23</v>
      </c>
      <c r="K17287" s="1" t="s">
        <v>16</v>
      </c>
      <c r="L17287" s="1" t="s">
        <v>16</v>
      </c>
      <c r="M17287" s="1" t="s">
        <v>16</v>
      </c>
      <c r="N17287" s="1" t="s">
        <v>16</v>
      </c>
      <c r="O17287" s="1">
        <v>63.2</v>
      </c>
      <c r="P17287" s="1">
        <v>1.0</v>
      </c>
    </row>
    <row r="17288">
      <c r="A17288" s="1" t="s">
        <v>29</v>
      </c>
      <c r="B17288" s="1" t="s">
        <v>20313</v>
      </c>
      <c r="C17288" s="2" t="s">
        <v>20225</v>
      </c>
      <c r="D17288" s="1" t="s">
        <v>19</v>
      </c>
      <c r="E17288" s="3" t="str">
        <f>HYPERLINK("https://fyndiq.se/produkt/e19fcc2ab2124f8a/", "2-Pack Iphone 13 Pro - 9H Härdat Glass - Top Kvalitet  3D")</f>
        <v>2-Pack Iphone 13 Pro - 9H Härdat Glass - Top Kvalitet  3D</v>
      </c>
      <c r="F17288" s="1" t="s">
        <v>555</v>
      </c>
      <c r="G17288" s="1" t="s">
        <v>556</v>
      </c>
      <c r="H17288" s="1" t="s">
        <v>557</v>
      </c>
      <c r="I17288" s="1" t="s">
        <v>16</v>
      </c>
      <c r="J17288" s="1" t="s">
        <v>23</v>
      </c>
      <c r="K17288" s="1" t="s">
        <v>16</v>
      </c>
      <c r="L17288" s="1" t="s">
        <v>16</v>
      </c>
      <c r="M17288" s="1" t="s">
        <v>16</v>
      </c>
      <c r="N17288" s="1" t="s">
        <v>16</v>
      </c>
      <c r="O17288" s="1">
        <v>47.2</v>
      </c>
      <c r="P17288" s="1">
        <v>1.0</v>
      </c>
    </row>
    <row r="17289">
      <c r="A17289" s="1" t="s">
        <v>29</v>
      </c>
      <c r="B17289" s="1" t="s">
        <v>20314</v>
      </c>
      <c r="C17289" s="2" t="s">
        <v>20225</v>
      </c>
      <c r="D17289" s="1" t="s">
        <v>19</v>
      </c>
      <c r="E17289" s="3" t="str">
        <f t="shared" ref="E17289:E17291" si="959">HYPERLINK("https://fyndiq.se/produkt/914693d84cc04c99/", "2-Pack Xiaomi Redmi 12C - Härdat Glas 9H - Super kvalitet 3D Skärmskydd")</f>
        <v>2-Pack Xiaomi Redmi 12C - Härdat Glas 9H - Super kvalitet 3D Skärmskydd</v>
      </c>
      <c r="F17289" s="1" t="s">
        <v>3098</v>
      </c>
      <c r="G17289" s="1" t="s">
        <v>3099</v>
      </c>
      <c r="H17289" s="1" t="s">
        <v>3100</v>
      </c>
      <c r="I17289" s="1" t="s">
        <v>16</v>
      </c>
      <c r="J17289" s="1" t="s">
        <v>23</v>
      </c>
      <c r="K17289" s="1" t="s">
        <v>16</v>
      </c>
      <c r="L17289" s="1" t="s">
        <v>16</v>
      </c>
      <c r="M17289" s="1" t="s">
        <v>16</v>
      </c>
      <c r="N17289" s="1" t="s">
        <v>16</v>
      </c>
      <c r="O17289" s="1">
        <v>63.2</v>
      </c>
      <c r="P17289" s="1">
        <v>1.0</v>
      </c>
    </row>
    <row r="17290">
      <c r="A17290" s="1" t="s">
        <v>29</v>
      </c>
      <c r="B17290" s="1" t="s">
        <v>20315</v>
      </c>
      <c r="C17290" s="2" t="s">
        <v>20225</v>
      </c>
      <c r="D17290" s="1" t="s">
        <v>19</v>
      </c>
      <c r="E17290" s="3" t="str">
        <f t="shared" si="959"/>
        <v>2-Pack Xiaomi Redmi 12C - Härdat Glas 9H - Super kvalitet 3D Skärmskydd</v>
      </c>
      <c r="F17290" s="1" t="s">
        <v>3098</v>
      </c>
      <c r="G17290" s="1" t="s">
        <v>3099</v>
      </c>
      <c r="H17290" s="1" t="s">
        <v>3100</v>
      </c>
      <c r="I17290" s="1" t="s">
        <v>16</v>
      </c>
      <c r="J17290" s="1" t="s">
        <v>23</v>
      </c>
      <c r="K17290" s="1" t="s">
        <v>16</v>
      </c>
      <c r="L17290" s="1" t="s">
        <v>16</v>
      </c>
      <c r="M17290" s="1" t="s">
        <v>16</v>
      </c>
      <c r="N17290" s="1" t="s">
        <v>16</v>
      </c>
      <c r="O17290" s="1">
        <v>63.2</v>
      </c>
      <c r="P17290" s="1">
        <v>1.0</v>
      </c>
    </row>
    <row r="17291">
      <c r="A17291" s="1" t="s">
        <v>29</v>
      </c>
      <c r="B17291" s="1" t="s">
        <v>20316</v>
      </c>
      <c r="C17291" s="2" t="s">
        <v>20225</v>
      </c>
      <c r="D17291" s="1" t="s">
        <v>19</v>
      </c>
      <c r="E17291" s="3" t="str">
        <f t="shared" si="959"/>
        <v>2-Pack Xiaomi Redmi 12C - Härdat Glas 9H - Super kvalitet 3D Skärmskydd</v>
      </c>
      <c r="F17291" s="1" t="s">
        <v>3098</v>
      </c>
      <c r="G17291" s="1" t="s">
        <v>3099</v>
      </c>
      <c r="H17291" s="1" t="s">
        <v>3100</v>
      </c>
      <c r="I17291" s="1" t="s">
        <v>16</v>
      </c>
      <c r="J17291" s="1" t="s">
        <v>23</v>
      </c>
      <c r="K17291" s="1" t="s">
        <v>16</v>
      </c>
      <c r="L17291" s="1" t="s">
        <v>16</v>
      </c>
      <c r="M17291" s="1" t="s">
        <v>16</v>
      </c>
      <c r="N17291" s="1" t="s">
        <v>16</v>
      </c>
      <c r="O17291" s="1">
        <v>63.2</v>
      </c>
      <c r="P17291" s="1">
        <v>1.0</v>
      </c>
    </row>
    <row r="17292">
      <c r="A17292" s="1" t="s">
        <v>29</v>
      </c>
      <c r="B17292" s="1" t="s">
        <v>20317</v>
      </c>
      <c r="C17292" s="2" t="s">
        <v>20225</v>
      </c>
      <c r="D17292" s="1" t="s">
        <v>19</v>
      </c>
      <c r="E17292" s="3" t="str">
        <f>HYPERLINK("https://fyndiq.se/produkt/6a703e1a07a048a1/", "2-Pack Google Pixel 7 - Härdat Glas 9H - Super kvalitet 3D Skärmskydd")</f>
        <v>2-Pack Google Pixel 7 - Härdat Glas 9H - Super kvalitet 3D Skärmskydd</v>
      </c>
      <c r="F17292" s="1" t="s">
        <v>6704</v>
      </c>
      <c r="G17292" s="1" t="s">
        <v>6705</v>
      </c>
      <c r="H17292" s="1" t="s">
        <v>6706</v>
      </c>
      <c r="I17292" s="1" t="s">
        <v>16</v>
      </c>
      <c r="J17292" s="1" t="s">
        <v>23</v>
      </c>
      <c r="K17292" s="1" t="s">
        <v>16</v>
      </c>
      <c r="L17292" s="1" t="s">
        <v>16</v>
      </c>
      <c r="M17292" s="1" t="s">
        <v>16</v>
      </c>
      <c r="N17292" s="1" t="s">
        <v>16</v>
      </c>
      <c r="O17292" s="1">
        <v>63.2</v>
      </c>
      <c r="P17292" s="1">
        <v>1.0</v>
      </c>
    </row>
    <row r="17293">
      <c r="A17293" s="1" t="s">
        <v>29</v>
      </c>
      <c r="B17293" s="1" t="s">
        <v>20318</v>
      </c>
      <c r="C17293" s="2" t="s">
        <v>20225</v>
      </c>
      <c r="D17293" s="1" t="s">
        <v>19</v>
      </c>
      <c r="E17293" s="3" t="str">
        <f>HYPERLINK("https://fyndiq.se/produkt/a00b62acc6644fd2/", "2-Pack Samsung Galaxy S10 - Härdat glas 9H – Super kvalitet 3D")</f>
        <v>2-Pack Samsung Galaxy S10 - Härdat glas 9H – Super kvalitet 3D</v>
      </c>
      <c r="F17293" s="1" t="s">
        <v>1291</v>
      </c>
      <c r="G17293" s="1" t="s">
        <v>1292</v>
      </c>
      <c r="H17293" s="1" t="s">
        <v>1293</v>
      </c>
      <c r="I17293" s="1" t="s">
        <v>16</v>
      </c>
      <c r="J17293" s="1" t="s">
        <v>23</v>
      </c>
      <c r="K17293" s="1" t="s">
        <v>16</v>
      </c>
      <c r="L17293" s="1" t="s">
        <v>16</v>
      </c>
      <c r="M17293" s="1" t="s">
        <v>16</v>
      </c>
      <c r="N17293" s="1" t="s">
        <v>16</v>
      </c>
      <c r="O17293" s="1">
        <v>63.2</v>
      </c>
      <c r="P17293" s="1">
        <v>1.0</v>
      </c>
    </row>
    <row r="17294">
      <c r="A17294" s="1" t="s">
        <v>29</v>
      </c>
      <c r="B17294" s="1" t="s">
        <v>20319</v>
      </c>
      <c r="C17294" s="2" t="s">
        <v>20225</v>
      </c>
      <c r="D17294" s="1" t="s">
        <v>19</v>
      </c>
      <c r="E17294" s="3" t="str">
        <f t="shared" ref="E17294:E17295" si="960">HYPERLINK("https://fyndiq.se/produkt/13e76851ca504320/", "2-Pack Samsung Galaxy S22 Ultra - Härdat glas 9H - Top kvalitet")</f>
        <v>2-Pack Samsung Galaxy S22 Ultra - Härdat glas 9H - Top kvalitet</v>
      </c>
      <c r="F17294" s="1" t="s">
        <v>140</v>
      </c>
      <c r="G17294" s="1" t="s">
        <v>141</v>
      </c>
      <c r="H17294" s="1" t="s">
        <v>142</v>
      </c>
      <c r="I17294" s="1" t="s">
        <v>16</v>
      </c>
      <c r="J17294" s="1" t="s">
        <v>23</v>
      </c>
      <c r="K17294" s="1" t="s">
        <v>16</v>
      </c>
      <c r="L17294" s="1" t="s">
        <v>16</v>
      </c>
      <c r="M17294" s="1" t="s">
        <v>16</v>
      </c>
      <c r="N17294" s="1" t="s">
        <v>16</v>
      </c>
      <c r="O17294" s="1">
        <v>63.2</v>
      </c>
      <c r="P17294" s="1">
        <v>1.0</v>
      </c>
    </row>
    <row r="17295">
      <c r="A17295" s="1" t="s">
        <v>29</v>
      </c>
      <c r="B17295" s="1" t="s">
        <v>20320</v>
      </c>
      <c r="C17295" s="2" t="s">
        <v>20225</v>
      </c>
      <c r="D17295" s="1" t="s">
        <v>19</v>
      </c>
      <c r="E17295" s="3" t="str">
        <f t="shared" si="960"/>
        <v>2-Pack Samsung Galaxy S22 Ultra - Härdat glas 9H - Top kvalitet</v>
      </c>
      <c r="F17295" s="1" t="s">
        <v>140</v>
      </c>
      <c r="G17295" s="1" t="s">
        <v>141</v>
      </c>
      <c r="H17295" s="1" t="s">
        <v>142</v>
      </c>
      <c r="I17295" s="1" t="s">
        <v>16</v>
      </c>
      <c r="J17295" s="1" t="s">
        <v>23</v>
      </c>
      <c r="K17295" s="1" t="s">
        <v>16</v>
      </c>
      <c r="L17295" s="1" t="s">
        <v>16</v>
      </c>
      <c r="M17295" s="1" t="s">
        <v>16</v>
      </c>
      <c r="N17295" s="1" t="s">
        <v>16</v>
      </c>
      <c r="O17295" s="1">
        <v>63.2</v>
      </c>
      <c r="P17295" s="1">
        <v>1.0</v>
      </c>
    </row>
    <row r="17296">
      <c r="A17296" s="1" t="s">
        <v>29</v>
      </c>
      <c r="B17296" s="1" t="s">
        <v>20321</v>
      </c>
      <c r="C17296" s="2" t="s">
        <v>20225</v>
      </c>
      <c r="D17296" s="1" t="s">
        <v>19</v>
      </c>
      <c r="E17296" s="3" t="str">
        <f>HYPERLINK("https://fyndiq.se/produkt/87e8c2a54c4a469b/", "2-Pack Samsung Galaxy A53 5G - Härdat glas 9H - Super kvalitet")</f>
        <v>2-Pack Samsung Galaxy A53 5G - Härdat glas 9H - Super kvalitet</v>
      </c>
      <c r="F17296" s="1" t="s">
        <v>1320</v>
      </c>
      <c r="G17296" s="1" t="s">
        <v>1321</v>
      </c>
      <c r="H17296" s="1" t="s">
        <v>1322</v>
      </c>
      <c r="I17296" s="1" t="s">
        <v>16</v>
      </c>
      <c r="J17296" s="1" t="s">
        <v>23</v>
      </c>
      <c r="K17296" s="1" t="s">
        <v>16</v>
      </c>
      <c r="L17296" s="1" t="s">
        <v>16</v>
      </c>
      <c r="M17296" s="1" t="s">
        <v>16</v>
      </c>
      <c r="N17296" s="1" t="s">
        <v>16</v>
      </c>
      <c r="O17296" s="1">
        <v>63.2</v>
      </c>
      <c r="P17296" s="1">
        <v>1.0</v>
      </c>
    </row>
    <row r="17297">
      <c r="A17297" s="1" t="s">
        <v>29</v>
      </c>
      <c r="B17297" s="1" t="s">
        <v>20322</v>
      </c>
      <c r="C17297" s="2" t="s">
        <v>20225</v>
      </c>
      <c r="D17297" s="1" t="s">
        <v>19</v>
      </c>
      <c r="E17297" s="3" t="str">
        <f>HYPERLINK("https://fyndiq.se/produkt/e2804a961e764eb0/", "Samsung Galaxy A05s - Härdat Glas 9H - Super Kvalitet 3D Skärmskydd")</f>
        <v>Samsung Galaxy A05s - Härdat Glas 9H - Super Kvalitet 3D Skärmskydd</v>
      </c>
      <c r="F17297" s="1" t="s">
        <v>7514</v>
      </c>
      <c r="G17297" s="1" t="s">
        <v>7515</v>
      </c>
      <c r="H17297" s="1" t="s">
        <v>7516</v>
      </c>
      <c r="I17297" s="1" t="s">
        <v>1311</v>
      </c>
      <c r="J17297" s="1" t="s">
        <v>9</v>
      </c>
      <c r="K17297" s="2" t="s">
        <v>19292</v>
      </c>
      <c r="L17297" s="1" t="s">
        <v>2650</v>
      </c>
      <c r="M17297" s="1" t="s">
        <v>16</v>
      </c>
      <c r="N17297" s="1" t="s">
        <v>16</v>
      </c>
      <c r="O17297" s="1">
        <v>55.2</v>
      </c>
      <c r="P17297" s="1">
        <v>1.0</v>
      </c>
    </row>
    <row r="17298">
      <c r="A17298" s="1" t="s">
        <v>29</v>
      </c>
      <c r="B17298" s="1" t="s">
        <v>20323</v>
      </c>
      <c r="C17298" s="2" t="s">
        <v>20324</v>
      </c>
      <c r="D17298" s="1" t="s">
        <v>19</v>
      </c>
      <c r="E17298" s="3" t="str">
        <f>HYPERLINK("https://fyndiq.se/produkt/675bb02ed6bb4e07/", "2-Pack Samsung Galaxy S21 Ultra - Härdat Glas 9H-Super Kvalitet")</f>
        <v>2-Pack Samsung Galaxy S21 Ultra - Härdat Glas 9H-Super Kvalitet</v>
      </c>
      <c r="F17298" s="1" t="s">
        <v>91</v>
      </c>
      <c r="G17298" s="1" t="s">
        <v>92</v>
      </c>
      <c r="H17298" s="1" t="s">
        <v>93</v>
      </c>
      <c r="I17298" s="1" t="s">
        <v>16</v>
      </c>
      <c r="J17298" s="1" t="s">
        <v>23</v>
      </c>
      <c r="K17298" s="1" t="s">
        <v>16</v>
      </c>
      <c r="L17298" s="1" t="s">
        <v>16</v>
      </c>
      <c r="M17298" s="1" t="s">
        <v>16</v>
      </c>
      <c r="N17298" s="1" t="s">
        <v>16</v>
      </c>
      <c r="O17298" s="1">
        <v>63.2</v>
      </c>
      <c r="P17298" s="1">
        <v>1.0</v>
      </c>
    </row>
    <row r="17299">
      <c r="A17299" s="1" t="s">
        <v>29</v>
      </c>
      <c r="B17299" s="1" t="s">
        <v>20325</v>
      </c>
      <c r="C17299" s="2" t="s">
        <v>20324</v>
      </c>
      <c r="D17299" s="1" t="s">
        <v>19</v>
      </c>
      <c r="E17299" s="3" t="str">
        <f>HYPERLINK("https://fyndiq.se/produkt/447465e3e57040fa/", "Samsung Galaxy Z FOLD 4 - Härdat Glas 9H-Super Kvalitet 3D")</f>
        <v>Samsung Galaxy Z FOLD 4 - Härdat Glas 9H-Super Kvalitet 3D</v>
      </c>
      <c r="F17299" s="1" t="s">
        <v>3960</v>
      </c>
      <c r="G17299" s="1" t="s">
        <v>3961</v>
      </c>
      <c r="H17299" s="1" t="s">
        <v>3962</v>
      </c>
      <c r="I17299" s="1" t="s">
        <v>16</v>
      </c>
      <c r="J17299" s="1" t="s">
        <v>23</v>
      </c>
      <c r="K17299" s="1" t="s">
        <v>16</v>
      </c>
      <c r="L17299" s="1" t="s">
        <v>16</v>
      </c>
      <c r="M17299" s="1" t="s">
        <v>16</v>
      </c>
      <c r="N17299" s="1" t="s">
        <v>16</v>
      </c>
      <c r="O17299" s="1">
        <v>71.2</v>
      </c>
      <c r="P17299" s="1">
        <v>1.0</v>
      </c>
    </row>
    <row r="17300">
      <c r="A17300" s="1" t="s">
        <v>29</v>
      </c>
      <c r="B17300" s="1" t="s">
        <v>20326</v>
      </c>
      <c r="C17300" s="2" t="s">
        <v>20324</v>
      </c>
      <c r="D17300" s="1" t="s">
        <v>19</v>
      </c>
      <c r="E17300" s="3" t="str">
        <f>HYPERLINK("https://fyndiq.se/produkt/fdeead0025f9481d/", "Samsung S23 FE - 9H Härdat Glass - Super Kvalitet 3D")</f>
        <v>Samsung S23 FE - 9H Härdat Glass - Super Kvalitet 3D</v>
      </c>
      <c r="F17300" s="1" t="s">
        <v>9586</v>
      </c>
      <c r="G17300" s="1" t="s">
        <v>9587</v>
      </c>
      <c r="H17300" s="1" t="s">
        <v>9588</v>
      </c>
      <c r="I17300" s="1" t="s">
        <v>1230</v>
      </c>
      <c r="J17300" s="1" t="s">
        <v>9</v>
      </c>
      <c r="K17300" s="2" t="s">
        <v>19615</v>
      </c>
      <c r="L17300" s="1" t="s">
        <v>2602</v>
      </c>
      <c r="M17300" s="1" t="s">
        <v>16</v>
      </c>
      <c r="N17300" s="1" t="s">
        <v>16</v>
      </c>
      <c r="O17300" s="1">
        <v>55.2</v>
      </c>
      <c r="P17300" s="1">
        <v>1.0</v>
      </c>
    </row>
    <row r="17301">
      <c r="A17301" s="1" t="s">
        <v>29</v>
      </c>
      <c r="B17301" s="1" t="s">
        <v>20327</v>
      </c>
      <c r="C17301" s="2" t="s">
        <v>20324</v>
      </c>
      <c r="D17301" s="1" t="s">
        <v>19</v>
      </c>
      <c r="E17301" s="3" t="str">
        <f>HYPERLINK("https://fyndiq.se/produkt/87e8c2a54c4a469b/", "2-Pack Samsung Galaxy A53 5G - Härdat glas 9H - Super kvalitet")</f>
        <v>2-Pack Samsung Galaxy A53 5G - Härdat glas 9H - Super kvalitet</v>
      </c>
      <c r="F17301" s="1" t="s">
        <v>1320</v>
      </c>
      <c r="G17301" s="1" t="s">
        <v>1321</v>
      </c>
      <c r="H17301" s="1" t="s">
        <v>1322</v>
      </c>
      <c r="I17301" s="1" t="s">
        <v>16</v>
      </c>
      <c r="J17301" s="1" t="s">
        <v>23</v>
      </c>
      <c r="K17301" s="1" t="s">
        <v>16</v>
      </c>
      <c r="L17301" s="1" t="s">
        <v>16</v>
      </c>
      <c r="M17301" s="1" t="s">
        <v>16</v>
      </c>
      <c r="N17301" s="1" t="s">
        <v>16</v>
      </c>
      <c r="O17301" s="1">
        <v>63.2</v>
      </c>
      <c r="P17301" s="1">
        <v>1.0</v>
      </c>
    </row>
    <row r="17302">
      <c r="A17302" s="1" t="s">
        <v>29</v>
      </c>
      <c r="B17302" s="1" t="s">
        <v>20328</v>
      </c>
      <c r="C17302" s="2" t="s">
        <v>20324</v>
      </c>
      <c r="D17302" s="1" t="s">
        <v>19</v>
      </c>
      <c r="E17302" s="3" t="str">
        <f>HYPERLINK("https://fyndiq.se/produkt/7f14e739962c4877/", "Skärmskydd Huawei P30, 3D härdat glas, bubbelfri, hög kvalitet.")</f>
        <v>Skärmskydd Huawei P30, 3D härdat glas, bubbelfri, hög kvalitet.</v>
      </c>
      <c r="F17302" s="1" t="s">
        <v>3346</v>
      </c>
      <c r="G17302" s="1" t="s">
        <v>3347</v>
      </c>
      <c r="H17302" s="1" t="s">
        <v>3348</v>
      </c>
      <c r="I17302" s="1" t="s">
        <v>1230</v>
      </c>
      <c r="J17302" s="1" t="s">
        <v>9</v>
      </c>
      <c r="K17302" s="2" t="s">
        <v>18445</v>
      </c>
      <c r="L17302" s="1" t="s">
        <v>2602</v>
      </c>
      <c r="M17302" s="1" t="s">
        <v>16</v>
      </c>
      <c r="N17302" s="1" t="s">
        <v>16</v>
      </c>
      <c r="O17302" s="1">
        <v>55.2</v>
      </c>
      <c r="P17302" s="1">
        <v>2.0</v>
      </c>
    </row>
    <row r="17303">
      <c r="A17303" s="1" t="s">
        <v>29</v>
      </c>
      <c r="B17303" s="1" t="s">
        <v>20329</v>
      </c>
      <c r="C17303" s="2" t="s">
        <v>20324</v>
      </c>
      <c r="D17303" s="1" t="s">
        <v>19</v>
      </c>
      <c r="E17303" s="3" t="str">
        <f>HYPERLINK("https://fyndiq.se/produkt/5f72eb85a29349b5/", "Samsung Galaxy Note 20 Ultra - Härdat glas 9H - Super kvalitet")</f>
        <v>Samsung Galaxy Note 20 Ultra - Härdat glas 9H - Super kvalitet</v>
      </c>
      <c r="F17303" s="1" t="s">
        <v>5507</v>
      </c>
      <c r="G17303" s="1" t="s">
        <v>5508</v>
      </c>
      <c r="H17303" s="1" t="s">
        <v>5509</v>
      </c>
      <c r="I17303" s="1" t="s">
        <v>16</v>
      </c>
      <c r="J17303" s="1" t="s">
        <v>23</v>
      </c>
      <c r="K17303" s="1" t="s">
        <v>16</v>
      </c>
      <c r="L17303" s="1" t="s">
        <v>16</v>
      </c>
      <c r="M17303" s="1" t="s">
        <v>16</v>
      </c>
      <c r="N17303" s="1" t="s">
        <v>16</v>
      </c>
      <c r="O17303" s="1">
        <v>55.2</v>
      </c>
      <c r="P17303" s="1">
        <v>1.0</v>
      </c>
    </row>
    <row r="17304">
      <c r="A17304" s="1" t="s">
        <v>29</v>
      </c>
      <c r="B17304" s="1" t="s">
        <v>20330</v>
      </c>
      <c r="C17304" s="2" t="s">
        <v>20324</v>
      </c>
      <c r="D17304" s="1" t="s">
        <v>19</v>
      </c>
      <c r="E1730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304" s="1" t="s">
        <v>2144</v>
      </c>
      <c r="G17304" s="1" t="s">
        <v>2145</v>
      </c>
      <c r="H17304" s="1" t="s">
        <v>2146</v>
      </c>
      <c r="I17304" s="1" t="s">
        <v>1311</v>
      </c>
      <c r="J17304" s="1" t="s">
        <v>9</v>
      </c>
      <c r="K17304" s="2" t="s">
        <v>19292</v>
      </c>
      <c r="L17304" s="1" t="s">
        <v>2650</v>
      </c>
      <c r="M17304" s="1" t="s">
        <v>16</v>
      </c>
      <c r="N17304" s="1" t="s">
        <v>16</v>
      </c>
      <c r="O17304" s="1">
        <v>63.2</v>
      </c>
      <c r="P17304" s="1">
        <v>1.0</v>
      </c>
    </row>
    <row r="17305">
      <c r="A17305" s="1" t="s">
        <v>29</v>
      </c>
      <c r="B17305" s="1" t="s">
        <v>20331</v>
      </c>
      <c r="C17305" s="2" t="s">
        <v>20324</v>
      </c>
      <c r="D17305" s="1" t="s">
        <v>19</v>
      </c>
      <c r="E17305" s="3" t="str">
        <f>HYPERLINK("https://fyndiq.se/produkt/afde766cdafc45d4/", "2-Pack Samsung Galaxy Note 9 - Härdat Glas 9H - Super kvalitet")</f>
        <v>2-Pack Samsung Galaxy Note 9 - Härdat Glas 9H - Super kvalitet</v>
      </c>
      <c r="F17305" s="1" t="s">
        <v>3553</v>
      </c>
      <c r="G17305" s="1" t="s">
        <v>3554</v>
      </c>
      <c r="H17305" s="1" t="s">
        <v>3555</v>
      </c>
      <c r="I17305" s="1" t="s">
        <v>16</v>
      </c>
      <c r="J17305" s="1" t="s">
        <v>23</v>
      </c>
      <c r="K17305" s="1" t="s">
        <v>16</v>
      </c>
      <c r="L17305" s="1" t="s">
        <v>16</v>
      </c>
      <c r="M17305" s="1" t="s">
        <v>16</v>
      </c>
      <c r="N17305" s="1" t="s">
        <v>16</v>
      </c>
      <c r="O17305" s="1">
        <v>63.2</v>
      </c>
      <c r="P17305" s="1">
        <v>1.0</v>
      </c>
    </row>
    <row r="17306">
      <c r="A17306" s="1" t="s">
        <v>29</v>
      </c>
      <c r="B17306" s="1" t="s">
        <v>20332</v>
      </c>
      <c r="C17306" s="2" t="s">
        <v>20324</v>
      </c>
      <c r="D17306" s="1" t="s">
        <v>19</v>
      </c>
      <c r="E17306" s="3" t="str">
        <f>HYPERLINK("https://fyndiq.se/produkt/b96aad9902754ebc/", "2-Pack Samsung S23 FE - 9H Härdat Glass - Super Kvalitet 3D")</f>
        <v>2-Pack Samsung S23 FE - 9H Härdat Glass - Super Kvalitet 3D</v>
      </c>
      <c r="F17306" s="1" t="s">
        <v>67</v>
      </c>
      <c r="G17306" s="1" t="s">
        <v>68</v>
      </c>
      <c r="H17306" s="1" t="s">
        <v>69</v>
      </c>
      <c r="I17306" s="1" t="s">
        <v>16</v>
      </c>
      <c r="J17306" s="1" t="s">
        <v>23</v>
      </c>
      <c r="K17306" s="1" t="s">
        <v>16</v>
      </c>
      <c r="L17306" s="1" t="s">
        <v>16</v>
      </c>
      <c r="M17306" s="1" t="s">
        <v>16</v>
      </c>
      <c r="N17306" s="1" t="s">
        <v>16</v>
      </c>
      <c r="O17306" s="1">
        <v>63.2</v>
      </c>
      <c r="P17306" s="1">
        <v>1.0</v>
      </c>
    </row>
    <row r="17307">
      <c r="A17307" s="1" t="s">
        <v>29</v>
      </c>
      <c r="B17307" s="1" t="s">
        <v>20333</v>
      </c>
      <c r="C17307" s="2" t="s">
        <v>20324</v>
      </c>
      <c r="D17307" s="1" t="s">
        <v>19</v>
      </c>
      <c r="E17307" s="3" t="str">
        <f>HYPERLINK("https://fyndiq.se/produkt/e09cb1ad27c94cb3/", "Samsung S22 ULTRA - 9H Härdat Glass - 3D Super Kvalitet")</f>
        <v>Samsung S22 ULTRA - 9H Härdat Glass - 3D Super Kvalitet</v>
      </c>
      <c r="F17307" s="1" t="s">
        <v>1969</v>
      </c>
      <c r="G17307" s="1" t="s">
        <v>1970</v>
      </c>
      <c r="H17307" s="1" t="s">
        <v>1971</v>
      </c>
      <c r="I17307" s="1" t="s">
        <v>16</v>
      </c>
      <c r="J17307" s="1" t="s">
        <v>23</v>
      </c>
      <c r="K17307" s="1" t="s">
        <v>16</v>
      </c>
      <c r="L17307" s="1" t="s">
        <v>16</v>
      </c>
      <c r="M17307" s="1" t="s">
        <v>16</v>
      </c>
      <c r="N17307" s="1" t="s">
        <v>16</v>
      </c>
      <c r="O17307" s="1">
        <v>55.2</v>
      </c>
      <c r="P17307" s="1">
        <v>1.0</v>
      </c>
    </row>
    <row r="17308">
      <c r="A17308" s="1" t="s">
        <v>29</v>
      </c>
      <c r="B17308" s="1" t="s">
        <v>20334</v>
      </c>
      <c r="C17308" s="2" t="s">
        <v>20324</v>
      </c>
      <c r="D17308" s="1" t="s">
        <v>19</v>
      </c>
      <c r="E17308" s="3" t="str">
        <f>HYPERLINK("https://fyndiq.se/produkt/432d784756a84eff/", "2-Pack Samsung Galaxy S20FE - Härdat Glas-9H -Super kvalitet 3D")</f>
        <v>2-Pack Samsung Galaxy S20FE - Härdat Glas-9H -Super kvalitet 3D</v>
      </c>
      <c r="F17308" s="1" t="s">
        <v>1078</v>
      </c>
      <c r="G17308" s="1" t="s">
        <v>1079</v>
      </c>
      <c r="H17308" s="1" t="s">
        <v>1080</v>
      </c>
      <c r="I17308" s="1" t="s">
        <v>16</v>
      </c>
      <c r="J17308" s="1" t="s">
        <v>23</v>
      </c>
      <c r="K17308" s="1" t="s">
        <v>16</v>
      </c>
      <c r="L17308" s="1" t="s">
        <v>16</v>
      </c>
      <c r="M17308" s="1" t="s">
        <v>16</v>
      </c>
      <c r="N17308" s="1" t="s">
        <v>16</v>
      </c>
      <c r="O17308" s="1">
        <v>63.2</v>
      </c>
      <c r="P17308" s="1">
        <v>1.0</v>
      </c>
    </row>
    <row r="17309">
      <c r="A17309" s="1" t="s">
        <v>29</v>
      </c>
      <c r="B17309" s="1" t="s">
        <v>20335</v>
      </c>
      <c r="C17309" s="2" t="s">
        <v>20324</v>
      </c>
      <c r="D17309" s="1" t="s">
        <v>19</v>
      </c>
      <c r="E17309" s="3" t="str">
        <f>HYPERLINK("https://fyndiq.se/produkt/adb4de0f77004241/", "2-Pack Xiaomi 13T 5G - Härdat glas 9H - Super kvalitet 3D Skärmskydd")</f>
        <v>2-Pack Xiaomi 13T 5G - Härdat glas 9H - Super kvalitet 3D Skärmskydd</v>
      </c>
      <c r="F17309" s="1" t="s">
        <v>1139</v>
      </c>
      <c r="G17309" s="1" t="s">
        <v>1140</v>
      </c>
      <c r="H17309" s="1" t="s">
        <v>1141</v>
      </c>
      <c r="I17309" s="1" t="s">
        <v>16</v>
      </c>
      <c r="J17309" s="1" t="s">
        <v>23</v>
      </c>
      <c r="K17309" s="1" t="s">
        <v>16</v>
      </c>
      <c r="L17309" s="1" t="s">
        <v>16</v>
      </c>
      <c r="M17309" s="1" t="s">
        <v>16</v>
      </c>
      <c r="N17309" s="1" t="s">
        <v>16</v>
      </c>
      <c r="O17309" s="1">
        <v>63.2</v>
      </c>
      <c r="P17309" s="1">
        <v>1.0</v>
      </c>
    </row>
    <row r="17310">
      <c r="A17310" s="1" t="s">
        <v>29</v>
      </c>
      <c r="B17310" s="1" t="s">
        <v>20336</v>
      </c>
      <c r="C17310" s="2" t="s">
        <v>20324</v>
      </c>
      <c r="D17310" s="1" t="s">
        <v>19</v>
      </c>
      <c r="E17310" s="3" t="str">
        <f>HYPERLINK("https://fyndiq.se/produkt/e2804a961e764eb0/", "Samsung Galaxy A05s - Härdat Glas 9H - Super Kvalitet 3D Skärmskydd")</f>
        <v>Samsung Galaxy A05s - Härdat Glas 9H - Super Kvalitet 3D Skärmskydd</v>
      </c>
      <c r="F17310" s="1" t="s">
        <v>7514</v>
      </c>
      <c r="G17310" s="1" t="s">
        <v>7515</v>
      </c>
      <c r="H17310" s="1" t="s">
        <v>7516</v>
      </c>
      <c r="I17310" s="1" t="s">
        <v>16</v>
      </c>
      <c r="J17310" s="1" t="s">
        <v>23</v>
      </c>
      <c r="K17310" s="1" t="s">
        <v>16</v>
      </c>
      <c r="L17310" s="1" t="s">
        <v>16</v>
      </c>
      <c r="M17310" s="1" t="s">
        <v>16</v>
      </c>
      <c r="N17310" s="1" t="s">
        <v>16</v>
      </c>
      <c r="O17310" s="1">
        <v>55.2</v>
      </c>
      <c r="P17310" s="1">
        <v>1.0</v>
      </c>
    </row>
    <row r="17311">
      <c r="A17311" s="1" t="s">
        <v>29</v>
      </c>
      <c r="B17311" s="1" t="s">
        <v>20337</v>
      </c>
      <c r="C17311" s="2" t="s">
        <v>20324</v>
      </c>
      <c r="D17311" s="1" t="s">
        <v>19</v>
      </c>
      <c r="E17311" s="3" t="str">
        <f>HYPERLINK("https://fyndiq.se/produkt/17eb3a8226844bc8/", "2-Pack Sony Xperia 1 III - Härdat glas 9H - Super Kvalitet 3D")</f>
        <v>2-Pack Sony Xperia 1 III - Härdat glas 9H - Super Kvalitet 3D</v>
      </c>
      <c r="F17311" s="1" t="s">
        <v>2344</v>
      </c>
      <c r="G17311" s="1" t="s">
        <v>2345</v>
      </c>
      <c r="H17311" s="1" t="s">
        <v>2346</v>
      </c>
      <c r="I17311" s="1" t="s">
        <v>16</v>
      </c>
      <c r="J17311" s="1" t="s">
        <v>23</v>
      </c>
      <c r="K17311" s="1" t="s">
        <v>16</v>
      </c>
      <c r="L17311" s="1" t="s">
        <v>16</v>
      </c>
      <c r="M17311" s="1" t="s">
        <v>16</v>
      </c>
      <c r="N17311" s="1" t="s">
        <v>16</v>
      </c>
      <c r="O17311" s="1">
        <v>63.2</v>
      </c>
      <c r="P17311" s="1">
        <v>1.0</v>
      </c>
    </row>
    <row r="17312">
      <c r="A17312" s="1" t="s">
        <v>29</v>
      </c>
      <c r="B17312" s="1" t="s">
        <v>20338</v>
      </c>
      <c r="C17312" s="2" t="s">
        <v>20324</v>
      </c>
      <c r="D17312" s="1" t="s">
        <v>19</v>
      </c>
      <c r="E17312" s="3" t="str">
        <f t="shared" ref="E17312:E17313" si="961">HYPERLINK("https://fyndiq.se/produkt/42d6995a7328489e/", "2-Pack Sony Xperia 10 V - Härdat Glas 9H - Super Kvalitet 3D Skärmskydd")</f>
        <v>2-Pack Sony Xperia 10 V - Härdat Glas 9H - Super Kvalitet 3D Skärmskydd</v>
      </c>
      <c r="F17312" s="1" t="s">
        <v>3643</v>
      </c>
      <c r="G17312" s="1" t="s">
        <v>3644</v>
      </c>
      <c r="H17312" s="1" t="s">
        <v>3645</v>
      </c>
      <c r="I17312" s="1" t="s">
        <v>16</v>
      </c>
      <c r="J17312" s="1" t="s">
        <v>23</v>
      </c>
      <c r="K17312" s="1" t="s">
        <v>16</v>
      </c>
      <c r="L17312" s="1" t="s">
        <v>16</v>
      </c>
      <c r="M17312" s="1" t="s">
        <v>16</v>
      </c>
      <c r="N17312" s="1" t="s">
        <v>16</v>
      </c>
      <c r="O17312" s="1">
        <v>71.2</v>
      </c>
      <c r="P17312" s="1">
        <v>1.0</v>
      </c>
    </row>
    <row r="17313">
      <c r="A17313" s="1" t="s">
        <v>29</v>
      </c>
      <c r="B17313" s="1" t="s">
        <v>20339</v>
      </c>
      <c r="C17313" s="2" t="s">
        <v>20324</v>
      </c>
      <c r="D17313" s="1" t="s">
        <v>19</v>
      </c>
      <c r="E17313" s="3" t="str">
        <f t="shared" si="961"/>
        <v>2-Pack Sony Xperia 10 V - Härdat Glas 9H - Super Kvalitet 3D Skärmskydd</v>
      </c>
      <c r="F17313" s="1" t="s">
        <v>3643</v>
      </c>
      <c r="G17313" s="1" t="s">
        <v>3644</v>
      </c>
      <c r="H17313" s="1" t="s">
        <v>3645</v>
      </c>
      <c r="I17313" s="1" t="s">
        <v>16</v>
      </c>
      <c r="J17313" s="1" t="s">
        <v>23</v>
      </c>
      <c r="K17313" s="1" t="s">
        <v>16</v>
      </c>
      <c r="L17313" s="1" t="s">
        <v>16</v>
      </c>
      <c r="M17313" s="1" t="s">
        <v>16</v>
      </c>
      <c r="N17313" s="1" t="s">
        <v>16</v>
      </c>
      <c r="O17313" s="1">
        <v>71.2</v>
      </c>
      <c r="P17313" s="1">
        <v>1.0</v>
      </c>
    </row>
    <row r="17314">
      <c r="A17314" s="1" t="s">
        <v>29</v>
      </c>
      <c r="B17314" s="1" t="s">
        <v>20340</v>
      </c>
      <c r="C17314" s="2" t="s">
        <v>20324</v>
      </c>
      <c r="D17314" s="1" t="s">
        <v>19</v>
      </c>
      <c r="E17314" s="3" t="str">
        <f t="shared" ref="E17314:E17315" si="962">HYPERLINK("https://fyndiq.se/produkt/a047b5d99d58461d/", "2-Pack Google Pixel 6A - Härdat glas 9H - Super kvalitet 3D")</f>
        <v>2-Pack Google Pixel 6A - Härdat glas 9H - Super kvalitet 3D</v>
      </c>
      <c r="F17314" s="1" t="s">
        <v>1205</v>
      </c>
      <c r="G17314" s="1" t="s">
        <v>1206</v>
      </c>
      <c r="H17314" s="1" t="s">
        <v>1207</v>
      </c>
      <c r="I17314" s="1" t="s">
        <v>16</v>
      </c>
      <c r="J17314" s="1" t="s">
        <v>23</v>
      </c>
      <c r="K17314" s="1" t="s">
        <v>16</v>
      </c>
      <c r="L17314" s="1" t="s">
        <v>16</v>
      </c>
      <c r="M17314" s="1" t="s">
        <v>16</v>
      </c>
      <c r="N17314" s="1" t="s">
        <v>16</v>
      </c>
      <c r="O17314" s="1">
        <v>63.2</v>
      </c>
      <c r="P17314" s="1">
        <v>1.0</v>
      </c>
    </row>
    <row r="17315">
      <c r="A17315" s="1" t="s">
        <v>29</v>
      </c>
      <c r="B17315" s="1" t="s">
        <v>20341</v>
      </c>
      <c r="C17315" s="2" t="s">
        <v>20324</v>
      </c>
      <c r="D17315" s="1" t="s">
        <v>19</v>
      </c>
      <c r="E17315" s="3" t="str">
        <f t="shared" si="962"/>
        <v>2-Pack Google Pixel 6A - Härdat glas 9H - Super kvalitet 3D</v>
      </c>
      <c r="F17315" s="1" t="s">
        <v>1205</v>
      </c>
      <c r="G17315" s="1" t="s">
        <v>1206</v>
      </c>
      <c r="H17315" s="1" t="s">
        <v>1207</v>
      </c>
      <c r="I17315" s="1" t="s">
        <v>16</v>
      </c>
      <c r="J17315" s="1" t="s">
        <v>23</v>
      </c>
      <c r="K17315" s="1" t="s">
        <v>16</v>
      </c>
      <c r="L17315" s="1" t="s">
        <v>16</v>
      </c>
      <c r="M17315" s="1" t="s">
        <v>16</v>
      </c>
      <c r="N17315" s="1" t="s">
        <v>16</v>
      </c>
      <c r="O17315" s="1">
        <v>63.2</v>
      </c>
      <c r="P17315" s="1">
        <v>1.0</v>
      </c>
    </row>
    <row r="17316">
      <c r="A17316" s="1" t="s">
        <v>29</v>
      </c>
      <c r="B17316" s="1" t="s">
        <v>20342</v>
      </c>
      <c r="C17316" s="2" t="s">
        <v>20324</v>
      </c>
      <c r="D17316" s="1" t="s">
        <v>19</v>
      </c>
      <c r="E1731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7316" s="1" t="s">
        <v>760</v>
      </c>
      <c r="G17316" s="1" t="s">
        <v>761</v>
      </c>
      <c r="H17316" s="1" t="s">
        <v>762</v>
      </c>
      <c r="I17316" s="1" t="s">
        <v>16</v>
      </c>
      <c r="J17316" s="1" t="s">
        <v>23</v>
      </c>
      <c r="K17316" s="1" t="s">
        <v>16</v>
      </c>
      <c r="L17316" s="1" t="s">
        <v>16</v>
      </c>
      <c r="M17316" s="1" t="s">
        <v>16</v>
      </c>
      <c r="N17316" s="1" t="s">
        <v>16</v>
      </c>
      <c r="O17316" s="1">
        <v>63.2</v>
      </c>
      <c r="P17316" s="1">
        <v>1.0</v>
      </c>
    </row>
    <row r="17317">
      <c r="A17317" s="1" t="s">
        <v>29</v>
      </c>
      <c r="B17317" s="1" t="s">
        <v>20343</v>
      </c>
      <c r="C17317" s="2" t="s">
        <v>20324</v>
      </c>
      <c r="D17317" s="1" t="s">
        <v>19</v>
      </c>
      <c r="E17317" s="3" t="str">
        <f>HYPERLINK("https://fyndiq.se/produkt/84cea09838d342cf/", "Sony Xperia 10 V - Härdat Glas 9H - Super Kvalitet 3D Skärmskydd")</f>
        <v>Sony Xperia 10 V - Härdat Glas 9H - Super Kvalitet 3D Skärmskydd</v>
      </c>
      <c r="F17317" s="1" t="s">
        <v>1784</v>
      </c>
      <c r="G17317" s="1" t="s">
        <v>1785</v>
      </c>
      <c r="H17317" s="1" t="s">
        <v>1786</v>
      </c>
      <c r="I17317" s="1" t="s">
        <v>16</v>
      </c>
      <c r="J17317" s="1" t="s">
        <v>23</v>
      </c>
      <c r="K17317" s="1" t="s">
        <v>16</v>
      </c>
      <c r="L17317" s="1" t="s">
        <v>16</v>
      </c>
      <c r="M17317" s="1" t="s">
        <v>16</v>
      </c>
      <c r="N17317" s="1" t="s">
        <v>16</v>
      </c>
      <c r="O17317" s="1">
        <v>63.2</v>
      </c>
      <c r="P17317" s="1">
        <v>1.0</v>
      </c>
    </row>
    <row r="17318">
      <c r="A17318" s="1" t="s">
        <v>29</v>
      </c>
      <c r="B17318" s="1" t="s">
        <v>20344</v>
      </c>
      <c r="C17318" s="2" t="s">
        <v>20324</v>
      </c>
      <c r="D17318" s="1" t="s">
        <v>19</v>
      </c>
      <c r="E1731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7318" s="1" t="s">
        <v>729</v>
      </c>
      <c r="G17318" s="1" t="s">
        <v>730</v>
      </c>
      <c r="H17318" s="1" t="s">
        <v>731</v>
      </c>
      <c r="I17318" s="1" t="s">
        <v>16</v>
      </c>
      <c r="J17318" s="1" t="s">
        <v>23</v>
      </c>
      <c r="K17318" s="1" t="s">
        <v>16</v>
      </c>
      <c r="L17318" s="1" t="s">
        <v>16</v>
      </c>
      <c r="M17318" s="1" t="s">
        <v>16</v>
      </c>
      <c r="N17318" s="1" t="s">
        <v>16</v>
      </c>
      <c r="O17318" s="1">
        <v>63.2</v>
      </c>
      <c r="P17318" s="1">
        <v>1.0</v>
      </c>
    </row>
    <row r="17319">
      <c r="A17319" s="1" t="s">
        <v>29</v>
      </c>
      <c r="B17319" s="1" t="s">
        <v>20345</v>
      </c>
      <c r="C17319" s="2" t="s">
        <v>20324</v>
      </c>
      <c r="D17319" s="1" t="s">
        <v>19</v>
      </c>
      <c r="E17319" s="3" t="str">
        <f>HYPERLINK("https://fyndiq.se/produkt/48b46200dc014b3e/", "2-Pack Iphone 8 Vit -Härdat Glas 9H-Super Kvalitet 3D Skärmskydd")</f>
        <v>2-Pack Iphone 8 Vit -Härdat Glas 9H-Super Kvalitet 3D Skärmskydd</v>
      </c>
      <c r="F17319" s="1" t="s">
        <v>2562</v>
      </c>
      <c r="G17319" s="1" t="s">
        <v>2563</v>
      </c>
      <c r="H17319" s="1" t="s">
        <v>2564</v>
      </c>
      <c r="I17319" s="1" t="s">
        <v>16</v>
      </c>
      <c r="J17319" s="1" t="s">
        <v>23</v>
      </c>
      <c r="K17319" s="1" t="s">
        <v>16</v>
      </c>
      <c r="L17319" s="1" t="s">
        <v>16</v>
      </c>
      <c r="M17319" s="1" t="s">
        <v>16</v>
      </c>
      <c r="N17319" s="1" t="s">
        <v>16</v>
      </c>
      <c r="O17319" s="1">
        <v>47.2</v>
      </c>
      <c r="P17319" s="1">
        <v>1.0</v>
      </c>
    </row>
    <row r="17320">
      <c r="A17320" s="1" t="s">
        <v>29</v>
      </c>
      <c r="B17320" s="1" t="s">
        <v>20346</v>
      </c>
      <c r="C17320" s="2" t="s">
        <v>20324</v>
      </c>
      <c r="D17320" s="1" t="s">
        <v>19</v>
      </c>
      <c r="E17320" s="3" t="str">
        <f>HYPERLINK("https://fyndiq.se/produkt/c5eff753eef544a3/", "2-Pack Samsung A05S Skärmskydd - Härdat Glas 9H - Super kvalitet 3D")</f>
        <v>2-Pack Samsung A05S Skärmskydd - Härdat Glas 9H - Super kvalitet 3D</v>
      </c>
      <c r="F17320" s="1" t="s">
        <v>768</v>
      </c>
      <c r="G17320" s="1" t="s">
        <v>769</v>
      </c>
      <c r="H17320" s="1" t="s">
        <v>770</v>
      </c>
      <c r="I17320" s="1" t="s">
        <v>16</v>
      </c>
      <c r="J17320" s="1" t="s">
        <v>23</v>
      </c>
      <c r="K17320" s="1" t="s">
        <v>16</v>
      </c>
      <c r="L17320" s="1" t="s">
        <v>16</v>
      </c>
      <c r="M17320" s="1" t="s">
        <v>16</v>
      </c>
      <c r="N17320" s="1" t="s">
        <v>16</v>
      </c>
      <c r="O17320" s="1">
        <v>63.2</v>
      </c>
      <c r="P17320" s="1">
        <v>1.0</v>
      </c>
    </row>
    <row r="17321">
      <c r="A17321" s="1" t="s">
        <v>29</v>
      </c>
      <c r="B17321" s="1" t="s">
        <v>20347</v>
      </c>
      <c r="C17321" s="2" t="s">
        <v>20324</v>
      </c>
      <c r="D17321" s="1" t="s">
        <v>19</v>
      </c>
      <c r="E17321" s="3" t="str">
        <f t="shared" ref="E17321:E17322" si="963">HYPERLINK("https://fyndiq.se/produkt/082f3cf898c84831/", "2 Pack Galaxy S20 Ultra - Härdat glas 9H - Super kvalitet 3D")</f>
        <v>2 Pack Galaxy S20 Ultra - Härdat glas 9H - Super kvalitet 3D</v>
      </c>
      <c r="F17321" s="1" t="s">
        <v>460</v>
      </c>
      <c r="G17321" s="1" t="s">
        <v>461</v>
      </c>
      <c r="H17321" s="1" t="s">
        <v>462</v>
      </c>
      <c r="I17321" s="1" t="s">
        <v>16</v>
      </c>
      <c r="J17321" s="1" t="s">
        <v>23</v>
      </c>
      <c r="K17321" s="1" t="s">
        <v>16</v>
      </c>
      <c r="L17321" s="1" t="s">
        <v>16</v>
      </c>
      <c r="M17321" s="1" t="s">
        <v>16</v>
      </c>
      <c r="N17321" s="1" t="s">
        <v>16</v>
      </c>
      <c r="O17321" s="1">
        <v>63.2</v>
      </c>
      <c r="P17321" s="1">
        <v>1.0</v>
      </c>
    </row>
    <row r="17322">
      <c r="A17322" s="1" t="s">
        <v>29</v>
      </c>
      <c r="B17322" s="1" t="s">
        <v>20348</v>
      </c>
      <c r="C17322" s="2" t="s">
        <v>20324</v>
      </c>
      <c r="D17322" s="1" t="s">
        <v>19</v>
      </c>
      <c r="E17322" s="3" t="str">
        <f t="shared" si="963"/>
        <v>2 Pack Galaxy S20 Ultra - Härdat glas 9H - Super kvalitet 3D</v>
      </c>
      <c r="F17322" s="1" t="s">
        <v>460</v>
      </c>
      <c r="G17322" s="1" t="s">
        <v>461</v>
      </c>
      <c r="H17322" s="1" t="s">
        <v>462</v>
      </c>
      <c r="I17322" s="1" t="s">
        <v>16</v>
      </c>
      <c r="J17322" s="1" t="s">
        <v>23</v>
      </c>
      <c r="K17322" s="1" t="s">
        <v>16</v>
      </c>
      <c r="L17322" s="1" t="s">
        <v>16</v>
      </c>
      <c r="M17322" s="1" t="s">
        <v>16</v>
      </c>
      <c r="N17322" s="1" t="s">
        <v>16</v>
      </c>
      <c r="O17322" s="1">
        <v>63.2</v>
      </c>
      <c r="P17322" s="1">
        <v>1.0</v>
      </c>
    </row>
    <row r="17323">
      <c r="A17323" s="1" t="s">
        <v>29</v>
      </c>
      <c r="B17323" s="1" t="s">
        <v>20349</v>
      </c>
      <c r="C17323" s="2" t="s">
        <v>20324</v>
      </c>
      <c r="D17323" s="1" t="s">
        <v>19</v>
      </c>
      <c r="E17323" s="3" t="str">
        <f>HYPERLINK("https://fyndiq.se/produkt/a00b62acc6644fd2/", "2-Pack Samsung Galaxy S10 - Härdat glas 9H – Super kvalitet 3D")</f>
        <v>2-Pack Samsung Galaxy S10 - Härdat glas 9H – Super kvalitet 3D</v>
      </c>
      <c r="F17323" s="1" t="s">
        <v>1291</v>
      </c>
      <c r="G17323" s="1" t="s">
        <v>1292</v>
      </c>
      <c r="H17323" s="1" t="s">
        <v>1293</v>
      </c>
      <c r="I17323" s="1" t="s">
        <v>16</v>
      </c>
      <c r="J17323" s="1" t="s">
        <v>23</v>
      </c>
      <c r="K17323" s="1" t="s">
        <v>16</v>
      </c>
      <c r="L17323" s="1" t="s">
        <v>16</v>
      </c>
      <c r="M17323" s="1" t="s">
        <v>16</v>
      </c>
      <c r="N17323" s="1" t="s">
        <v>16</v>
      </c>
      <c r="O17323" s="1">
        <v>63.2</v>
      </c>
      <c r="P17323" s="1">
        <v>1.0</v>
      </c>
    </row>
    <row r="17324">
      <c r="A17324" s="1" t="s">
        <v>29</v>
      </c>
      <c r="B17324" s="1" t="s">
        <v>20350</v>
      </c>
      <c r="C17324" s="2" t="s">
        <v>20324</v>
      </c>
      <c r="D17324" s="1" t="s">
        <v>19</v>
      </c>
      <c r="E17324" s="3" t="str">
        <f t="shared" ref="E17324:E17325" si="964">HYPERLINK("https://fyndiq.se/produkt/dfe28e565d2e4c8d/", "2 Pack Samsung S21 FE - 9H Härdat Glass - Super Kvalitet 3D")</f>
        <v>2 Pack Samsung S21 FE - 9H Härdat Glass - Super Kvalitet 3D</v>
      </c>
      <c r="F17324" s="1" t="s">
        <v>276</v>
      </c>
      <c r="G17324" s="1" t="s">
        <v>277</v>
      </c>
      <c r="H17324" s="1" t="s">
        <v>278</v>
      </c>
      <c r="I17324" s="1" t="s">
        <v>16</v>
      </c>
      <c r="J17324" s="1" t="s">
        <v>23</v>
      </c>
      <c r="K17324" s="1" t="s">
        <v>16</v>
      </c>
      <c r="L17324" s="1" t="s">
        <v>16</v>
      </c>
      <c r="M17324" s="1" t="s">
        <v>16</v>
      </c>
      <c r="N17324" s="1" t="s">
        <v>16</v>
      </c>
      <c r="O17324" s="1">
        <v>63.2</v>
      </c>
      <c r="P17324" s="1">
        <v>1.0</v>
      </c>
    </row>
    <row r="17325">
      <c r="A17325" s="1" t="s">
        <v>29</v>
      </c>
      <c r="B17325" s="1" t="s">
        <v>20351</v>
      </c>
      <c r="C17325" s="2" t="s">
        <v>20324</v>
      </c>
      <c r="D17325" s="1" t="s">
        <v>19</v>
      </c>
      <c r="E17325" s="3" t="str">
        <f t="shared" si="964"/>
        <v>2 Pack Samsung S21 FE - 9H Härdat Glass - Super Kvalitet 3D</v>
      </c>
      <c r="F17325" s="1" t="s">
        <v>276</v>
      </c>
      <c r="G17325" s="1" t="s">
        <v>277</v>
      </c>
      <c r="H17325" s="1" t="s">
        <v>278</v>
      </c>
      <c r="I17325" s="1" t="s">
        <v>16</v>
      </c>
      <c r="J17325" s="1" t="s">
        <v>23</v>
      </c>
      <c r="K17325" s="1" t="s">
        <v>16</v>
      </c>
      <c r="L17325" s="1" t="s">
        <v>16</v>
      </c>
      <c r="M17325" s="1" t="s">
        <v>16</v>
      </c>
      <c r="N17325" s="1" t="s">
        <v>16</v>
      </c>
      <c r="O17325" s="1">
        <v>63.2</v>
      </c>
      <c r="P17325" s="1">
        <v>1.0</v>
      </c>
    </row>
    <row r="17326">
      <c r="A17326" s="1" t="s">
        <v>29</v>
      </c>
      <c r="B17326" s="1" t="s">
        <v>20352</v>
      </c>
      <c r="C17326" s="2" t="s">
        <v>20324</v>
      </c>
      <c r="D17326" s="1" t="s">
        <v>19</v>
      </c>
      <c r="E17326" s="3" t="str">
        <f>HYPERLINK("https://fyndiq.se/produkt/d6fe6b40041d4172/", "Samsung Xcover 5 - Härdat glas 9H-Super kvalitet 3D Skärmskydd")</f>
        <v>Samsung Xcover 5 - Härdat glas 9H-Super kvalitet 3D Skärmskydd</v>
      </c>
      <c r="F17326" s="1" t="s">
        <v>1921</v>
      </c>
      <c r="G17326" s="1" t="s">
        <v>1922</v>
      </c>
      <c r="H17326" s="1" t="s">
        <v>1923</v>
      </c>
      <c r="I17326" s="1" t="s">
        <v>16</v>
      </c>
      <c r="J17326" s="1" t="s">
        <v>23</v>
      </c>
      <c r="K17326" s="1" t="s">
        <v>16</v>
      </c>
      <c r="L17326" s="1" t="s">
        <v>16</v>
      </c>
      <c r="M17326" s="1" t="s">
        <v>16</v>
      </c>
      <c r="N17326" s="1" t="s">
        <v>16</v>
      </c>
      <c r="O17326" s="1">
        <v>55.2</v>
      </c>
      <c r="P17326" s="1">
        <v>1.0</v>
      </c>
    </row>
    <row r="17327">
      <c r="A17327" s="1" t="s">
        <v>29</v>
      </c>
      <c r="B17327" s="1" t="s">
        <v>20353</v>
      </c>
      <c r="C17327" s="2" t="s">
        <v>20324</v>
      </c>
      <c r="D17327" s="1" t="s">
        <v>19</v>
      </c>
      <c r="E17327" s="3" t="str">
        <f t="shared" ref="E17327:E17328" si="965"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7327" s="1" t="s">
        <v>2445</v>
      </c>
      <c r="G17327" s="1" t="s">
        <v>2446</v>
      </c>
      <c r="H17327" s="1" t="s">
        <v>2447</v>
      </c>
      <c r="I17327" s="1" t="s">
        <v>16</v>
      </c>
      <c r="J17327" s="1" t="s">
        <v>23</v>
      </c>
      <c r="K17327" s="1" t="s">
        <v>16</v>
      </c>
      <c r="L17327" s="1" t="s">
        <v>16</v>
      </c>
      <c r="M17327" s="1" t="s">
        <v>16</v>
      </c>
      <c r="N17327" s="1" t="s">
        <v>16</v>
      </c>
      <c r="O17327" s="1">
        <v>79.2</v>
      </c>
      <c r="P17327" s="1">
        <v>1.0</v>
      </c>
    </row>
    <row r="17328">
      <c r="A17328" s="1" t="s">
        <v>29</v>
      </c>
      <c r="B17328" s="1" t="s">
        <v>20354</v>
      </c>
      <c r="C17328" s="2" t="s">
        <v>20324</v>
      </c>
      <c r="D17328" s="1" t="s">
        <v>19</v>
      </c>
      <c r="E17328" s="3" t="str">
        <f t="shared" si="965"/>
        <v>2-Pack Samsung A14 Skärmskydd &amp; 2-Pack linsskydd - Härdat Glas 9H - Super kvalitet 3D</v>
      </c>
      <c r="F17328" s="1" t="s">
        <v>2445</v>
      </c>
      <c r="G17328" s="1" t="s">
        <v>2446</v>
      </c>
      <c r="H17328" s="1" t="s">
        <v>2447</v>
      </c>
      <c r="I17328" s="1" t="s">
        <v>16</v>
      </c>
      <c r="J17328" s="1" t="s">
        <v>23</v>
      </c>
      <c r="K17328" s="1" t="s">
        <v>16</v>
      </c>
      <c r="L17328" s="1" t="s">
        <v>16</v>
      </c>
      <c r="M17328" s="1" t="s">
        <v>16</v>
      </c>
      <c r="N17328" s="1" t="s">
        <v>16</v>
      </c>
      <c r="O17328" s="1">
        <v>79.2</v>
      </c>
      <c r="P17328" s="1">
        <v>2.0</v>
      </c>
    </row>
    <row r="17329">
      <c r="A17329" s="1" t="s">
        <v>29</v>
      </c>
      <c r="B17329" s="1" t="s">
        <v>20355</v>
      </c>
      <c r="C17329" s="2" t="s">
        <v>20324</v>
      </c>
      <c r="D17329" s="1" t="s">
        <v>19</v>
      </c>
      <c r="E17329" s="3" t="str">
        <f>HYPERLINK("https://fyndiq.se/produkt/13e76851ca504320/", "2-Pack Samsung Galaxy S22 Ultra - Härdat glas 9H - Top kvalitet")</f>
        <v>2-Pack Samsung Galaxy S22 Ultra - Härdat glas 9H - Top kvalitet</v>
      </c>
      <c r="F17329" s="1" t="s">
        <v>140</v>
      </c>
      <c r="G17329" s="1" t="s">
        <v>141</v>
      </c>
      <c r="H17329" s="1" t="s">
        <v>142</v>
      </c>
      <c r="I17329" s="1" t="s">
        <v>16</v>
      </c>
      <c r="J17329" s="1" t="s">
        <v>23</v>
      </c>
      <c r="K17329" s="1" t="s">
        <v>16</v>
      </c>
      <c r="L17329" s="1" t="s">
        <v>16</v>
      </c>
      <c r="M17329" s="1" t="s">
        <v>16</v>
      </c>
      <c r="N17329" s="1" t="s">
        <v>16</v>
      </c>
      <c r="O17329" s="1">
        <v>63.2</v>
      </c>
      <c r="P17329" s="1">
        <v>1.0</v>
      </c>
    </row>
    <row r="17330">
      <c r="A17330" s="1" t="s">
        <v>29</v>
      </c>
      <c r="B17330" s="1" t="s">
        <v>20356</v>
      </c>
      <c r="C17330" s="2" t="s">
        <v>20324</v>
      </c>
      <c r="D17330" s="1" t="s">
        <v>19</v>
      </c>
      <c r="E17330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330" s="1" t="s">
        <v>504</v>
      </c>
      <c r="G17330" s="1" t="s">
        <v>505</v>
      </c>
      <c r="H17330" s="1" t="s">
        <v>506</v>
      </c>
      <c r="I17330" s="1" t="s">
        <v>16</v>
      </c>
      <c r="J17330" s="1" t="s">
        <v>23</v>
      </c>
      <c r="K17330" s="1" t="s">
        <v>16</v>
      </c>
      <c r="L17330" s="1" t="s">
        <v>16</v>
      </c>
      <c r="M17330" s="1" t="s">
        <v>16</v>
      </c>
      <c r="N17330" s="1" t="s">
        <v>16</v>
      </c>
      <c r="O17330" s="1">
        <v>63.2</v>
      </c>
      <c r="P17330" s="1">
        <v>1.0</v>
      </c>
    </row>
    <row r="17331">
      <c r="A17331" s="1" t="s">
        <v>29</v>
      </c>
      <c r="B17331" s="1" t="s">
        <v>20357</v>
      </c>
      <c r="C17331" s="2" t="s">
        <v>20324</v>
      </c>
      <c r="D17331" s="1" t="s">
        <v>19</v>
      </c>
      <c r="E17331" s="3" t="str">
        <f t="shared" ref="E17331:E17332" si="966">HYPERLINK("https://fyndiq.se/produkt/6ae5aff483564a84/", "2-Pack Apple Watch 40mm – Härdat glas 9H – Super kvalitet 3D")</f>
        <v>2-Pack Apple Watch 40mm – Härdat glas 9H – Super kvalitet 3D</v>
      </c>
      <c r="F17331" s="1" t="s">
        <v>1418</v>
      </c>
      <c r="G17331" s="1" t="s">
        <v>1419</v>
      </c>
      <c r="H17331" s="1" t="s">
        <v>1420</v>
      </c>
      <c r="I17331" s="1" t="s">
        <v>16</v>
      </c>
      <c r="J17331" s="1" t="s">
        <v>23</v>
      </c>
      <c r="K17331" s="1" t="s">
        <v>16</v>
      </c>
      <c r="L17331" s="1" t="s">
        <v>16</v>
      </c>
      <c r="M17331" s="1" t="s">
        <v>16</v>
      </c>
      <c r="N17331" s="1" t="s">
        <v>16</v>
      </c>
      <c r="O17331" s="1">
        <v>55.2</v>
      </c>
      <c r="P17331" s="1">
        <v>1.0</v>
      </c>
    </row>
    <row r="17332">
      <c r="A17332" s="1" t="s">
        <v>29</v>
      </c>
      <c r="B17332" s="1" t="s">
        <v>20358</v>
      </c>
      <c r="C17332" s="2" t="s">
        <v>20324</v>
      </c>
      <c r="D17332" s="1" t="s">
        <v>19</v>
      </c>
      <c r="E17332" s="3" t="str">
        <f t="shared" si="966"/>
        <v>2-Pack Apple Watch 40mm – Härdat glas 9H – Super kvalitet 3D</v>
      </c>
      <c r="F17332" s="1" t="s">
        <v>1418</v>
      </c>
      <c r="G17332" s="1" t="s">
        <v>1419</v>
      </c>
      <c r="H17332" s="1" t="s">
        <v>1420</v>
      </c>
      <c r="I17332" s="1" t="s">
        <v>16</v>
      </c>
      <c r="J17332" s="1" t="s">
        <v>23</v>
      </c>
      <c r="K17332" s="1" t="s">
        <v>16</v>
      </c>
      <c r="L17332" s="1" t="s">
        <v>16</v>
      </c>
      <c r="M17332" s="1" t="s">
        <v>16</v>
      </c>
      <c r="N17332" s="1" t="s">
        <v>16</v>
      </c>
      <c r="O17332" s="1">
        <v>55.2</v>
      </c>
      <c r="P17332" s="1">
        <v>1.0</v>
      </c>
    </row>
    <row r="17333">
      <c r="A17333" s="1" t="s">
        <v>29</v>
      </c>
      <c r="B17333" s="1" t="s">
        <v>20359</v>
      </c>
      <c r="C17333" s="2" t="s">
        <v>20324</v>
      </c>
      <c r="D17333" s="1" t="s">
        <v>19</v>
      </c>
      <c r="E17333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7333" s="1" t="s">
        <v>4298</v>
      </c>
      <c r="G17333" s="1" t="s">
        <v>4299</v>
      </c>
      <c r="H17333" s="1" t="s">
        <v>4300</v>
      </c>
      <c r="I17333" s="1" t="s">
        <v>16</v>
      </c>
      <c r="J17333" s="1" t="s">
        <v>23</v>
      </c>
      <c r="K17333" s="1" t="s">
        <v>16</v>
      </c>
      <c r="L17333" s="1" t="s">
        <v>16</v>
      </c>
      <c r="M17333" s="1" t="s">
        <v>16</v>
      </c>
      <c r="N17333" s="1" t="s">
        <v>16</v>
      </c>
      <c r="O17333" s="1">
        <v>151.2</v>
      </c>
      <c r="P17333" s="1">
        <v>1.0</v>
      </c>
    </row>
    <row r="17334">
      <c r="A17334" s="1" t="s">
        <v>29</v>
      </c>
      <c r="B17334" s="1" t="s">
        <v>20360</v>
      </c>
      <c r="C17334" s="2" t="s">
        <v>20324</v>
      </c>
      <c r="D17334" s="1" t="s">
        <v>19</v>
      </c>
      <c r="E1733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334" s="1" t="s">
        <v>665</v>
      </c>
      <c r="G17334" s="1" t="s">
        <v>666</v>
      </c>
      <c r="H17334" s="1" t="s">
        <v>667</v>
      </c>
      <c r="I17334" s="1" t="s">
        <v>16</v>
      </c>
      <c r="J17334" s="1" t="s">
        <v>23</v>
      </c>
      <c r="K17334" s="1" t="s">
        <v>16</v>
      </c>
      <c r="L17334" s="1" t="s">
        <v>16</v>
      </c>
      <c r="M17334" s="1" t="s">
        <v>16</v>
      </c>
      <c r="N17334" s="1" t="s">
        <v>16</v>
      </c>
      <c r="O17334" s="1">
        <v>63.2</v>
      </c>
      <c r="P17334" s="1">
        <v>1.0</v>
      </c>
    </row>
    <row r="17335">
      <c r="A17335" s="1" t="s">
        <v>29</v>
      </c>
      <c r="B17335" s="1" t="s">
        <v>20361</v>
      </c>
      <c r="C17335" s="2" t="s">
        <v>20324</v>
      </c>
      <c r="D17335" s="1" t="s">
        <v>19</v>
      </c>
      <c r="E1733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335" s="1" t="s">
        <v>614</v>
      </c>
      <c r="G17335" s="1" t="s">
        <v>615</v>
      </c>
      <c r="H17335" s="1" t="s">
        <v>616</v>
      </c>
      <c r="I17335" s="1" t="s">
        <v>16</v>
      </c>
      <c r="J17335" s="1" t="s">
        <v>23</v>
      </c>
      <c r="K17335" s="1" t="s">
        <v>16</v>
      </c>
      <c r="L17335" s="1" t="s">
        <v>16</v>
      </c>
      <c r="M17335" s="1" t="s">
        <v>16</v>
      </c>
      <c r="N17335" s="1" t="s">
        <v>16</v>
      </c>
      <c r="O17335" s="1">
        <v>79.2</v>
      </c>
      <c r="P17335" s="1">
        <v>1.0</v>
      </c>
    </row>
    <row r="17336">
      <c r="A17336" s="1" t="s">
        <v>29</v>
      </c>
      <c r="B17336" s="1" t="s">
        <v>20362</v>
      </c>
      <c r="C17336" s="2" t="s">
        <v>20324</v>
      </c>
      <c r="D17336" s="1" t="s">
        <v>19</v>
      </c>
      <c r="E17336" s="3" t="str">
        <f t="shared" ref="E17336:E17337" si="967">HYPERLINK("https://fyndiq.se/produkt/7b4cb5f9439947b9/", "2-Pack iPhone SE 2020 Svart - Härdat Glas 9H - Super Kvalitet 3D")</f>
        <v>2-Pack iPhone SE 2020 Svart - Härdat Glas 9H - Super Kvalitet 3D</v>
      </c>
      <c r="F17336" s="1" t="s">
        <v>175</v>
      </c>
      <c r="G17336" s="1" t="s">
        <v>176</v>
      </c>
      <c r="H17336" s="1" t="s">
        <v>177</v>
      </c>
      <c r="I17336" s="1" t="s">
        <v>16</v>
      </c>
      <c r="J17336" s="1" t="s">
        <v>23</v>
      </c>
      <c r="K17336" s="1" t="s">
        <v>16</v>
      </c>
      <c r="L17336" s="1" t="s">
        <v>16</v>
      </c>
      <c r="M17336" s="1" t="s">
        <v>16</v>
      </c>
      <c r="N17336" s="1" t="s">
        <v>16</v>
      </c>
      <c r="O17336" s="1">
        <v>47.2</v>
      </c>
      <c r="P17336" s="1">
        <v>1.0</v>
      </c>
    </row>
    <row r="17337">
      <c r="A17337" s="1" t="s">
        <v>29</v>
      </c>
      <c r="B17337" s="1" t="s">
        <v>20363</v>
      </c>
      <c r="C17337" s="2" t="s">
        <v>20324</v>
      </c>
      <c r="D17337" s="1" t="s">
        <v>19</v>
      </c>
      <c r="E17337" s="3" t="str">
        <f t="shared" si="967"/>
        <v>2-Pack iPhone SE 2020 Svart - Härdat Glas 9H - Super Kvalitet 3D</v>
      </c>
      <c r="F17337" s="1" t="s">
        <v>175</v>
      </c>
      <c r="G17337" s="1" t="s">
        <v>176</v>
      </c>
      <c r="H17337" s="1" t="s">
        <v>177</v>
      </c>
      <c r="I17337" s="1" t="s">
        <v>16</v>
      </c>
      <c r="J17337" s="1" t="s">
        <v>23</v>
      </c>
      <c r="K17337" s="1" t="s">
        <v>16</v>
      </c>
      <c r="L17337" s="1" t="s">
        <v>16</v>
      </c>
      <c r="M17337" s="1" t="s">
        <v>16</v>
      </c>
      <c r="N17337" s="1" t="s">
        <v>16</v>
      </c>
      <c r="O17337" s="1">
        <v>47.2</v>
      </c>
      <c r="P17337" s="1">
        <v>1.0</v>
      </c>
    </row>
    <row r="17338">
      <c r="A17338" s="1" t="s">
        <v>29</v>
      </c>
      <c r="B17338" s="1" t="s">
        <v>20364</v>
      </c>
      <c r="C17338" s="2" t="s">
        <v>20324</v>
      </c>
      <c r="D17338" s="1" t="s">
        <v>19</v>
      </c>
      <c r="E17338" s="3" t="str">
        <f>HYPERLINK("https://fyndiq.se/produkt/dfe28e565d2e4c8d/", "2 Pack Samsung S21 FE - 9H Härdat Glass - Super Kvalitet 3D")</f>
        <v>2 Pack Samsung S21 FE - 9H Härdat Glass - Super Kvalitet 3D</v>
      </c>
      <c r="F17338" s="1" t="s">
        <v>276</v>
      </c>
      <c r="G17338" s="1" t="s">
        <v>277</v>
      </c>
      <c r="H17338" s="1" t="s">
        <v>278</v>
      </c>
      <c r="I17338" s="1" t="s">
        <v>16</v>
      </c>
      <c r="J17338" s="1" t="s">
        <v>23</v>
      </c>
      <c r="K17338" s="1" t="s">
        <v>16</v>
      </c>
      <c r="L17338" s="1" t="s">
        <v>16</v>
      </c>
      <c r="M17338" s="1" t="s">
        <v>16</v>
      </c>
      <c r="N17338" s="1" t="s">
        <v>16</v>
      </c>
      <c r="O17338" s="1">
        <v>63.2</v>
      </c>
      <c r="P17338" s="1">
        <v>1.0</v>
      </c>
    </row>
    <row r="17339">
      <c r="A17339" s="1" t="s">
        <v>29</v>
      </c>
      <c r="B17339" s="1" t="s">
        <v>20365</v>
      </c>
      <c r="C17339" s="2" t="s">
        <v>20324</v>
      </c>
      <c r="D17339" s="1" t="s">
        <v>19</v>
      </c>
      <c r="E17339" s="3" t="str">
        <f>HYPERLINK("https://fyndiq.se/produkt/7b4cb5f9439947b9/", "2-Pack iPhone SE 2020 Svart - Härdat Glas 9H - Super Kvalitet 3D")</f>
        <v>2-Pack iPhone SE 2020 Svart - Härdat Glas 9H - Super Kvalitet 3D</v>
      </c>
      <c r="F17339" s="1" t="s">
        <v>175</v>
      </c>
      <c r="G17339" s="1" t="s">
        <v>176</v>
      </c>
      <c r="H17339" s="1" t="s">
        <v>177</v>
      </c>
      <c r="I17339" s="1" t="s">
        <v>16</v>
      </c>
      <c r="J17339" s="1" t="s">
        <v>23</v>
      </c>
      <c r="K17339" s="1" t="s">
        <v>16</v>
      </c>
      <c r="L17339" s="1" t="s">
        <v>16</v>
      </c>
      <c r="M17339" s="1" t="s">
        <v>16</v>
      </c>
      <c r="N17339" s="1" t="s">
        <v>16</v>
      </c>
      <c r="O17339" s="1">
        <v>47.2</v>
      </c>
      <c r="P17339" s="1">
        <v>1.0</v>
      </c>
    </row>
    <row r="17340">
      <c r="A17340" s="1" t="s">
        <v>29</v>
      </c>
      <c r="B17340" s="1" t="s">
        <v>20366</v>
      </c>
      <c r="C17340" s="2" t="s">
        <v>20324</v>
      </c>
      <c r="D17340" s="1" t="s">
        <v>19</v>
      </c>
      <c r="E17340" s="3" t="str">
        <f>HYPERLINK("https://fyndiq.se/produkt/580d801ad22645e2/", "2 Pack - Samsung A12 / A32 5G - Härdat Glass 9H - Super Kvalitet")</f>
        <v>2 Pack - Samsung A12 / A32 5G - Härdat Glass 9H - Super Kvalitet</v>
      </c>
      <c r="F17340" s="1" t="s">
        <v>2530</v>
      </c>
      <c r="G17340" s="1" t="s">
        <v>2531</v>
      </c>
      <c r="H17340" s="1" t="s">
        <v>2532</v>
      </c>
      <c r="I17340" s="1" t="s">
        <v>16</v>
      </c>
      <c r="J17340" s="1" t="s">
        <v>23</v>
      </c>
      <c r="K17340" s="1" t="s">
        <v>16</v>
      </c>
      <c r="L17340" s="1" t="s">
        <v>16</v>
      </c>
      <c r="M17340" s="1" t="s">
        <v>16</v>
      </c>
      <c r="N17340" s="1" t="s">
        <v>16</v>
      </c>
      <c r="O17340" s="1">
        <v>63.2</v>
      </c>
      <c r="P17340" s="1">
        <v>1.0</v>
      </c>
    </row>
    <row r="17341">
      <c r="A17341" s="1" t="s">
        <v>29</v>
      </c>
      <c r="B17341" s="1" t="s">
        <v>20367</v>
      </c>
      <c r="C17341" s="2" t="s">
        <v>20324</v>
      </c>
      <c r="D17341" s="1" t="s">
        <v>19</v>
      </c>
      <c r="E1734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341" s="1" t="s">
        <v>47</v>
      </c>
      <c r="G17341" s="2" t="s">
        <v>48</v>
      </c>
      <c r="H17341" s="1" t="s">
        <v>49</v>
      </c>
      <c r="I17341" s="1" t="s">
        <v>16</v>
      </c>
      <c r="J17341" s="1" t="s">
        <v>23</v>
      </c>
      <c r="K17341" s="1" t="s">
        <v>16</v>
      </c>
      <c r="L17341" s="1" t="s">
        <v>16</v>
      </c>
      <c r="M17341" s="1" t="s">
        <v>16</v>
      </c>
      <c r="N17341" s="1" t="s">
        <v>16</v>
      </c>
      <c r="O17341" s="1">
        <v>183.2</v>
      </c>
      <c r="P17341" s="1">
        <v>2.0</v>
      </c>
    </row>
    <row r="17342">
      <c r="A17342" s="1" t="s">
        <v>29</v>
      </c>
      <c r="B17342" s="1" t="s">
        <v>20368</v>
      </c>
      <c r="C17342" s="2" t="s">
        <v>20324</v>
      </c>
      <c r="D17342" s="1" t="s">
        <v>19</v>
      </c>
      <c r="E17342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7342" s="1" t="s">
        <v>132</v>
      </c>
      <c r="G17342" s="1" t="s">
        <v>133</v>
      </c>
      <c r="H17342" s="1" t="s">
        <v>134</v>
      </c>
      <c r="I17342" s="1" t="s">
        <v>16</v>
      </c>
      <c r="J17342" s="1" t="s">
        <v>23</v>
      </c>
      <c r="K17342" s="1" t="s">
        <v>16</v>
      </c>
      <c r="L17342" s="1" t="s">
        <v>16</v>
      </c>
      <c r="M17342" s="1" t="s">
        <v>16</v>
      </c>
      <c r="N17342" s="1" t="s">
        <v>16</v>
      </c>
      <c r="O17342" s="1">
        <v>71.2</v>
      </c>
      <c r="P17342" s="1">
        <v>1.0</v>
      </c>
    </row>
    <row r="17343">
      <c r="A17343" s="1" t="s">
        <v>29</v>
      </c>
      <c r="B17343" s="1" t="s">
        <v>20369</v>
      </c>
      <c r="C17343" s="2" t="s">
        <v>20324</v>
      </c>
      <c r="D17343" s="1" t="s">
        <v>19</v>
      </c>
      <c r="E17343" s="3" t="str">
        <f>HYPERLINK("https://fyndiq.se/produkt/082f3cf898c84831/", "2 Pack Galaxy S20 Ultra - Härdat glas 9H - Super kvalitet 3D")</f>
        <v>2 Pack Galaxy S20 Ultra - Härdat glas 9H - Super kvalitet 3D</v>
      </c>
      <c r="F17343" s="1" t="s">
        <v>460</v>
      </c>
      <c r="G17343" s="1" t="s">
        <v>461</v>
      </c>
      <c r="H17343" s="1" t="s">
        <v>462</v>
      </c>
      <c r="I17343" s="1" t="s">
        <v>16</v>
      </c>
      <c r="J17343" s="1" t="s">
        <v>23</v>
      </c>
      <c r="K17343" s="1" t="s">
        <v>16</v>
      </c>
      <c r="L17343" s="1" t="s">
        <v>16</v>
      </c>
      <c r="M17343" s="1" t="s">
        <v>16</v>
      </c>
      <c r="N17343" s="1" t="s">
        <v>16</v>
      </c>
      <c r="O17343" s="1">
        <v>63.2</v>
      </c>
      <c r="P17343" s="1">
        <v>1.0</v>
      </c>
    </row>
    <row r="17344">
      <c r="A17344" s="1" t="s">
        <v>29</v>
      </c>
      <c r="B17344" s="1" t="s">
        <v>20370</v>
      </c>
      <c r="C17344" s="2" t="s">
        <v>20324</v>
      </c>
      <c r="D17344" s="1" t="s">
        <v>19</v>
      </c>
      <c r="E17344" s="3" t="str">
        <f>HYPERLINK("https://fyndiq.se/produkt/874cd59ebd454838/", "Skärmskydd Iphone 8 Vit - Härdat Glas Skärmskydd 9H - HD")</f>
        <v>Skärmskydd Iphone 8 Vit - Härdat Glas Skärmskydd 9H - HD</v>
      </c>
      <c r="F17344" s="1" t="s">
        <v>1895</v>
      </c>
      <c r="G17344" s="1" t="s">
        <v>1896</v>
      </c>
      <c r="H17344" s="1" t="s">
        <v>1897</v>
      </c>
      <c r="I17344" s="1" t="s">
        <v>16</v>
      </c>
      <c r="J17344" s="1" t="s">
        <v>23</v>
      </c>
      <c r="K17344" s="1" t="s">
        <v>16</v>
      </c>
      <c r="L17344" s="1" t="s">
        <v>16</v>
      </c>
      <c r="M17344" s="1" t="s">
        <v>16</v>
      </c>
      <c r="N17344" s="1" t="s">
        <v>16</v>
      </c>
      <c r="O17344" s="1">
        <v>39.2</v>
      </c>
      <c r="P17344" s="1">
        <v>1.0</v>
      </c>
    </row>
    <row r="17345">
      <c r="A17345" s="1" t="s">
        <v>29</v>
      </c>
      <c r="B17345" s="1" t="s">
        <v>20371</v>
      </c>
      <c r="C17345" s="2" t="s">
        <v>20324</v>
      </c>
      <c r="D17345" s="1" t="s">
        <v>19</v>
      </c>
      <c r="E17345" s="3" t="str">
        <f>HYPERLINK("https://fyndiq.se/produkt/925ae49423884615/", "2-Pack Samsung S22 Ultra Skärmskydd &amp; 1-Pack linsskydd -9H GLAS")</f>
        <v>2-Pack Samsung S22 Ultra Skärmskydd &amp; 1-Pack linsskydd -9H GLAS</v>
      </c>
      <c r="F17345" s="1" t="s">
        <v>335</v>
      </c>
      <c r="G17345" s="1" t="s">
        <v>336</v>
      </c>
      <c r="H17345" s="1" t="s">
        <v>337</v>
      </c>
      <c r="I17345" s="1" t="s">
        <v>16</v>
      </c>
      <c r="J17345" s="1" t="s">
        <v>23</v>
      </c>
      <c r="K17345" s="1" t="s">
        <v>16</v>
      </c>
      <c r="L17345" s="1" t="s">
        <v>16</v>
      </c>
      <c r="M17345" s="1" t="s">
        <v>16</v>
      </c>
      <c r="N17345" s="1" t="s">
        <v>16</v>
      </c>
      <c r="O17345" s="1">
        <v>71.2</v>
      </c>
      <c r="P17345" s="1">
        <v>1.0</v>
      </c>
    </row>
    <row r="17346">
      <c r="A17346" s="1" t="s">
        <v>29</v>
      </c>
      <c r="B17346" s="1" t="s">
        <v>20372</v>
      </c>
      <c r="C17346" s="2" t="s">
        <v>20324</v>
      </c>
      <c r="D17346" s="1" t="s">
        <v>19</v>
      </c>
      <c r="E17346" s="3" t="str">
        <f t="shared" ref="E17346:E17347" si="968">HYPERLINK("https://fyndiq.se/produkt/675bb02ed6bb4e07/", "2-Pack Samsung Galaxy S21 Ultra - Härdat Glas 9H-Super Kvalitet")</f>
        <v>2-Pack Samsung Galaxy S21 Ultra - Härdat Glas 9H-Super Kvalitet</v>
      </c>
      <c r="F17346" s="1" t="s">
        <v>91</v>
      </c>
      <c r="G17346" s="1" t="s">
        <v>92</v>
      </c>
      <c r="H17346" s="1" t="s">
        <v>93</v>
      </c>
      <c r="I17346" s="1" t="s">
        <v>16</v>
      </c>
      <c r="J17346" s="1" t="s">
        <v>23</v>
      </c>
      <c r="K17346" s="1" t="s">
        <v>16</v>
      </c>
      <c r="L17346" s="1" t="s">
        <v>16</v>
      </c>
      <c r="M17346" s="1" t="s">
        <v>16</v>
      </c>
      <c r="N17346" s="1" t="s">
        <v>16</v>
      </c>
      <c r="O17346" s="1">
        <v>63.2</v>
      </c>
      <c r="P17346" s="1">
        <v>1.0</v>
      </c>
    </row>
    <row r="17347">
      <c r="A17347" s="1" t="s">
        <v>29</v>
      </c>
      <c r="B17347" s="1" t="s">
        <v>20373</v>
      </c>
      <c r="C17347" s="2" t="s">
        <v>20324</v>
      </c>
      <c r="D17347" s="1" t="s">
        <v>19</v>
      </c>
      <c r="E17347" s="3" t="str">
        <f t="shared" si="968"/>
        <v>2-Pack Samsung Galaxy S21 Ultra - Härdat Glas 9H-Super Kvalitet</v>
      </c>
      <c r="F17347" s="1" t="s">
        <v>91</v>
      </c>
      <c r="G17347" s="1" t="s">
        <v>92</v>
      </c>
      <c r="H17347" s="1" t="s">
        <v>93</v>
      </c>
      <c r="I17347" s="1" t="s">
        <v>16</v>
      </c>
      <c r="J17347" s="1" t="s">
        <v>23</v>
      </c>
      <c r="K17347" s="1" t="s">
        <v>16</v>
      </c>
      <c r="L17347" s="1" t="s">
        <v>16</v>
      </c>
      <c r="M17347" s="1" t="s">
        <v>16</v>
      </c>
      <c r="N17347" s="1" t="s">
        <v>16</v>
      </c>
      <c r="O17347" s="1">
        <v>63.2</v>
      </c>
      <c r="P17347" s="1">
        <v>2.0</v>
      </c>
    </row>
    <row r="17348">
      <c r="A17348" s="1" t="s">
        <v>29</v>
      </c>
      <c r="B17348" s="1" t="s">
        <v>20374</v>
      </c>
      <c r="C17348" s="2" t="s">
        <v>20324</v>
      </c>
      <c r="D17348" s="1" t="s">
        <v>19</v>
      </c>
      <c r="E1734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7348" s="1" t="s">
        <v>968</v>
      </c>
      <c r="G17348" s="1" t="s">
        <v>969</v>
      </c>
      <c r="H17348" s="1" t="s">
        <v>970</v>
      </c>
      <c r="I17348" s="1" t="s">
        <v>16</v>
      </c>
      <c r="J17348" s="1" t="s">
        <v>23</v>
      </c>
      <c r="K17348" s="1" t="s">
        <v>16</v>
      </c>
      <c r="L17348" s="1" t="s">
        <v>16</v>
      </c>
      <c r="M17348" s="1" t="s">
        <v>16</v>
      </c>
      <c r="N17348" s="1" t="s">
        <v>16</v>
      </c>
      <c r="O17348" s="1">
        <v>71.2</v>
      </c>
      <c r="P17348" s="1">
        <v>1.0</v>
      </c>
    </row>
    <row r="17349">
      <c r="A17349" s="1" t="s">
        <v>29</v>
      </c>
      <c r="B17349" s="1" t="s">
        <v>20375</v>
      </c>
      <c r="C17349" s="2" t="s">
        <v>20324</v>
      </c>
      <c r="D17349" s="1" t="s">
        <v>19</v>
      </c>
      <c r="E17349" s="3" t="str">
        <f>HYPERLINK("https://fyndiq.se/produkt/32c49204f731417c/", "2-Pack GOOGLE PIXEL 6 PRO Skärmskydd - Härdat Glas 9H - Super kvalitet 3D")</f>
        <v>2-Pack GOOGLE PIXEL 6 PRO Skärmskydd - Härdat Glas 9H - Super kvalitet 3D</v>
      </c>
      <c r="F17349" s="1" t="s">
        <v>232</v>
      </c>
      <c r="G17349" s="1" t="s">
        <v>233</v>
      </c>
      <c r="H17349" s="1" t="s">
        <v>234</v>
      </c>
      <c r="I17349" s="1" t="s">
        <v>16</v>
      </c>
      <c r="J17349" s="1" t="s">
        <v>23</v>
      </c>
      <c r="K17349" s="1" t="s">
        <v>16</v>
      </c>
      <c r="L17349" s="1" t="s">
        <v>16</v>
      </c>
      <c r="M17349" s="1" t="s">
        <v>16</v>
      </c>
      <c r="N17349" s="1" t="s">
        <v>16</v>
      </c>
      <c r="O17349" s="1">
        <v>63.2</v>
      </c>
      <c r="P17349" s="1">
        <v>1.0</v>
      </c>
    </row>
    <row r="17350">
      <c r="A17350" s="1" t="s">
        <v>29</v>
      </c>
      <c r="B17350" s="1" t="s">
        <v>20376</v>
      </c>
      <c r="C17350" s="2" t="s">
        <v>20324</v>
      </c>
      <c r="D17350" s="1" t="s">
        <v>19</v>
      </c>
      <c r="E17350" s="3" t="str">
        <f>HYPERLINK("https://fyndiq.se/produkt/0b2f55cbfc0d4bc8/", "Skärmskydd Iphone 12 / 12 Pro , härdat glas, hög kvalitet.")</f>
        <v>Skärmskydd Iphone 12 / 12 Pro , härdat glas, hög kvalitet.</v>
      </c>
      <c r="F17350" s="1" t="s">
        <v>587</v>
      </c>
      <c r="G17350" s="1" t="s">
        <v>588</v>
      </c>
      <c r="H17350" s="1" t="s">
        <v>589</v>
      </c>
      <c r="I17350" s="1" t="s">
        <v>16</v>
      </c>
      <c r="J17350" s="1" t="s">
        <v>23</v>
      </c>
      <c r="K17350" s="1" t="s">
        <v>16</v>
      </c>
      <c r="L17350" s="1" t="s">
        <v>16</v>
      </c>
      <c r="M17350" s="1" t="s">
        <v>16</v>
      </c>
      <c r="N17350" s="1" t="s">
        <v>16</v>
      </c>
      <c r="O17350" s="1">
        <v>39.2</v>
      </c>
      <c r="P17350" s="1">
        <v>1.0</v>
      </c>
    </row>
    <row r="17351">
      <c r="A17351" s="1" t="s">
        <v>29</v>
      </c>
      <c r="B17351" s="1" t="s">
        <v>20377</v>
      </c>
      <c r="C17351" s="2" t="s">
        <v>20324</v>
      </c>
      <c r="D17351" s="1" t="s">
        <v>19</v>
      </c>
      <c r="E17351" s="3" t="str">
        <f>HYPERLINK("https://fyndiq.se/produkt/21fa5ef4b8704a28/", "2-Pack Samsung Note 10 Plus - Härdat glas 9H - Super kvalitet 3D")</f>
        <v>2-Pack Samsung Note 10 Plus - Härdat glas 9H - Super kvalitet 3D</v>
      </c>
      <c r="F17351" s="1" t="s">
        <v>5705</v>
      </c>
      <c r="G17351" s="1" t="s">
        <v>5706</v>
      </c>
      <c r="H17351" s="1" t="s">
        <v>5707</v>
      </c>
      <c r="I17351" s="1" t="s">
        <v>16</v>
      </c>
      <c r="J17351" s="1" t="s">
        <v>23</v>
      </c>
      <c r="K17351" s="1" t="s">
        <v>16</v>
      </c>
      <c r="L17351" s="1" t="s">
        <v>16</v>
      </c>
      <c r="M17351" s="1" t="s">
        <v>16</v>
      </c>
      <c r="N17351" s="1" t="s">
        <v>16</v>
      </c>
      <c r="O17351" s="1">
        <v>63.2</v>
      </c>
      <c r="P17351" s="1">
        <v>1.0</v>
      </c>
    </row>
    <row r="17352">
      <c r="A17352" s="1" t="s">
        <v>29</v>
      </c>
      <c r="B17352" s="1" t="s">
        <v>20378</v>
      </c>
      <c r="C17352" s="2" t="s">
        <v>20324</v>
      </c>
      <c r="D17352" s="1" t="s">
        <v>19</v>
      </c>
      <c r="E17352" s="3" t="str">
        <f>HYPERLINK("https://fyndiq.se/produkt/aaaa7cf643f84273/", "2 Pack Samsung Xcover 5 - Härdat glas 9H-Super kvalitet 3D")</f>
        <v>2 Pack Samsung Xcover 5 - Härdat glas 9H-Super kvalitet 3D</v>
      </c>
      <c r="F17352" s="1" t="s">
        <v>2089</v>
      </c>
      <c r="G17352" s="1" t="s">
        <v>2090</v>
      </c>
      <c r="H17352" s="1" t="s">
        <v>2091</v>
      </c>
      <c r="I17352" s="1" t="s">
        <v>16</v>
      </c>
      <c r="J17352" s="1" t="s">
        <v>23</v>
      </c>
      <c r="K17352" s="1" t="s">
        <v>16</v>
      </c>
      <c r="L17352" s="1" t="s">
        <v>16</v>
      </c>
      <c r="M17352" s="1" t="s">
        <v>16</v>
      </c>
      <c r="N17352" s="1" t="s">
        <v>16</v>
      </c>
      <c r="O17352" s="1">
        <v>63.2</v>
      </c>
      <c r="P17352" s="1">
        <v>1.0</v>
      </c>
    </row>
    <row r="17353">
      <c r="A17353" s="1" t="s">
        <v>29</v>
      </c>
      <c r="B17353" s="1" t="s">
        <v>20379</v>
      </c>
      <c r="C17353" s="2" t="s">
        <v>20324</v>
      </c>
      <c r="D17353" s="1" t="s">
        <v>19</v>
      </c>
      <c r="E17353" s="3" t="str">
        <f>HYPERLINK("https://fyndiq.se/produkt/f60b1380e0074955/", "2 Pack Xiaomi Redmi Note 11 Pro-Härdat glas 9H-Super kvalitet 3D")</f>
        <v>2 Pack Xiaomi Redmi Note 11 Pro-Härdat glas 9H-Super kvalitet 3D</v>
      </c>
      <c r="F17353" s="1" t="s">
        <v>20380</v>
      </c>
      <c r="G17353" s="1" t="s">
        <v>20381</v>
      </c>
      <c r="H17353" s="1" t="s">
        <v>20382</v>
      </c>
      <c r="I17353" s="1" t="s">
        <v>16</v>
      </c>
      <c r="J17353" s="1" t="s">
        <v>23</v>
      </c>
      <c r="K17353" s="1" t="s">
        <v>16</v>
      </c>
      <c r="L17353" s="1" t="s">
        <v>16</v>
      </c>
      <c r="M17353" s="1" t="s">
        <v>16</v>
      </c>
      <c r="N17353" s="1" t="s">
        <v>16</v>
      </c>
      <c r="O17353" s="1">
        <v>63.2</v>
      </c>
      <c r="P17353" s="1">
        <v>1.0</v>
      </c>
    </row>
    <row r="17354">
      <c r="A17354" s="1" t="s">
        <v>29</v>
      </c>
      <c r="B17354" s="1" t="s">
        <v>20383</v>
      </c>
      <c r="C17354" s="2" t="s">
        <v>20324</v>
      </c>
      <c r="D17354" s="1" t="s">
        <v>19</v>
      </c>
      <c r="E17354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7354" s="1" t="s">
        <v>10873</v>
      </c>
      <c r="G17354" s="1" t="s">
        <v>10874</v>
      </c>
      <c r="H17354" s="1" t="s">
        <v>10875</v>
      </c>
      <c r="I17354" s="1" t="s">
        <v>16</v>
      </c>
      <c r="J17354" s="1" t="s">
        <v>23</v>
      </c>
      <c r="K17354" s="1" t="s">
        <v>16</v>
      </c>
      <c r="L17354" s="1" t="s">
        <v>16</v>
      </c>
      <c r="M17354" s="1" t="s">
        <v>16</v>
      </c>
      <c r="N17354" s="1" t="s">
        <v>16</v>
      </c>
      <c r="O17354" s="1">
        <v>63.2</v>
      </c>
      <c r="P17354" s="1">
        <v>1.0</v>
      </c>
    </row>
    <row r="17355">
      <c r="A17355" s="1" t="s">
        <v>29</v>
      </c>
      <c r="B17355" s="1" t="s">
        <v>20384</v>
      </c>
      <c r="C17355" s="2" t="s">
        <v>20324</v>
      </c>
      <c r="D17355" s="1" t="s">
        <v>19</v>
      </c>
      <c r="E17355" s="3" t="str">
        <f t="shared" ref="E17355:E17356" si="969">HYPERLINK("https://fyndiq.se/produkt/9f3f4d2de3c94916/", "2 Pack Samsung Galaxy S9 - Härdat glas-9H Super kvalitet 3D")</f>
        <v>2 Pack Samsung Galaxy S9 - Härdat glas-9H Super kvalitet 3D</v>
      </c>
      <c r="F17355" s="1" t="s">
        <v>1500</v>
      </c>
      <c r="G17355" s="1" t="s">
        <v>1501</v>
      </c>
      <c r="H17355" s="1" t="s">
        <v>1502</v>
      </c>
      <c r="I17355" s="1" t="s">
        <v>16</v>
      </c>
      <c r="J17355" s="1" t="s">
        <v>23</v>
      </c>
      <c r="K17355" s="1" t="s">
        <v>16</v>
      </c>
      <c r="L17355" s="1" t="s">
        <v>16</v>
      </c>
      <c r="M17355" s="1" t="s">
        <v>16</v>
      </c>
      <c r="N17355" s="1" t="s">
        <v>16</v>
      </c>
      <c r="O17355" s="1">
        <v>63.2</v>
      </c>
      <c r="P17355" s="1">
        <v>1.0</v>
      </c>
    </row>
    <row r="17356">
      <c r="A17356" s="1" t="s">
        <v>29</v>
      </c>
      <c r="B17356" s="1" t="s">
        <v>20385</v>
      </c>
      <c r="C17356" s="2" t="s">
        <v>20324</v>
      </c>
      <c r="D17356" s="1" t="s">
        <v>19</v>
      </c>
      <c r="E17356" s="3" t="str">
        <f t="shared" si="969"/>
        <v>2 Pack Samsung Galaxy S9 - Härdat glas-9H Super kvalitet 3D</v>
      </c>
      <c r="F17356" s="1" t="s">
        <v>1500</v>
      </c>
      <c r="G17356" s="1" t="s">
        <v>1501</v>
      </c>
      <c r="H17356" s="1" t="s">
        <v>1502</v>
      </c>
      <c r="I17356" s="1" t="s">
        <v>16</v>
      </c>
      <c r="J17356" s="1" t="s">
        <v>23</v>
      </c>
      <c r="K17356" s="1" t="s">
        <v>16</v>
      </c>
      <c r="L17356" s="1" t="s">
        <v>16</v>
      </c>
      <c r="M17356" s="1" t="s">
        <v>16</v>
      </c>
      <c r="N17356" s="1" t="s">
        <v>16</v>
      </c>
      <c r="O17356" s="1">
        <v>63.2</v>
      </c>
      <c r="P17356" s="1">
        <v>1.0</v>
      </c>
    </row>
    <row r="17357">
      <c r="A17357" s="1" t="s">
        <v>29</v>
      </c>
      <c r="B17357" s="1" t="s">
        <v>20386</v>
      </c>
      <c r="C17357" s="2" t="s">
        <v>20324</v>
      </c>
      <c r="D17357" s="1" t="s">
        <v>19</v>
      </c>
      <c r="E17357" s="3" t="str">
        <f>HYPERLINK("https://fyndiq.se/produkt/2a9c08e4daf04aed/", "2-Pack Xiaomi 12T Pro - Härdat Glas 9H - Super kvalitet 3D Skärmskydd")</f>
        <v>2-Pack Xiaomi 12T Pro - Härdat Glas 9H - Super kvalitet 3D Skärmskydd</v>
      </c>
      <c r="F17357" s="1" t="s">
        <v>376</v>
      </c>
      <c r="G17357" s="1" t="s">
        <v>377</v>
      </c>
      <c r="H17357" s="1" t="s">
        <v>378</v>
      </c>
      <c r="I17357" s="1" t="s">
        <v>16</v>
      </c>
      <c r="J17357" s="1" t="s">
        <v>23</v>
      </c>
      <c r="K17357" s="1" t="s">
        <v>16</v>
      </c>
      <c r="L17357" s="1" t="s">
        <v>16</v>
      </c>
      <c r="M17357" s="1" t="s">
        <v>16</v>
      </c>
      <c r="N17357" s="1" t="s">
        <v>16</v>
      </c>
      <c r="O17357" s="1">
        <v>63.2</v>
      </c>
      <c r="P17357" s="1">
        <v>1.0</v>
      </c>
    </row>
    <row r="17358">
      <c r="A17358" s="1" t="s">
        <v>29</v>
      </c>
      <c r="B17358" s="1" t="s">
        <v>20387</v>
      </c>
      <c r="C17358" s="2" t="s">
        <v>20324</v>
      </c>
      <c r="D17358" s="1" t="s">
        <v>19</v>
      </c>
      <c r="E17358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7358" s="1" t="s">
        <v>1402</v>
      </c>
      <c r="G17358" s="1" t="s">
        <v>1403</v>
      </c>
      <c r="H17358" s="1" t="s">
        <v>1404</v>
      </c>
      <c r="I17358" s="1" t="s">
        <v>16</v>
      </c>
      <c r="J17358" s="1" t="s">
        <v>23</v>
      </c>
      <c r="K17358" s="1" t="s">
        <v>16</v>
      </c>
      <c r="L17358" s="1" t="s">
        <v>16</v>
      </c>
      <c r="M17358" s="1" t="s">
        <v>16</v>
      </c>
      <c r="N17358" s="1" t="s">
        <v>16</v>
      </c>
      <c r="O17358" s="1">
        <v>71.2</v>
      </c>
      <c r="P17358" s="1">
        <v>1.0</v>
      </c>
    </row>
    <row r="17359">
      <c r="A17359" s="1" t="s">
        <v>29</v>
      </c>
      <c r="B17359" s="1" t="s">
        <v>20388</v>
      </c>
      <c r="C17359" s="2" t="s">
        <v>20324</v>
      </c>
      <c r="D17359" s="1" t="s">
        <v>19</v>
      </c>
      <c r="E17359" s="3" t="str">
        <f t="shared" ref="E17359:E17360" si="970">HYPERLINK("https://fyndiq.se/produkt/17b492e5fa5a4417/", "1-Pack SAMSUNG S24 ULTRA 5G Skärmskydd - Härdat Glas 9H - Super kvalitet 3D")</f>
        <v>1-Pack SAMSUNG S24 ULTRA 5G Skärmskydd - Härdat Glas 9H - Super kvalitet 3D</v>
      </c>
      <c r="F17359" s="1" t="s">
        <v>4762</v>
      </c>
      <c r="G17359" s="1" t="s">
        <v>4763</v>
      </c>
      <c r="H17359" s="1" t="s">
        <v>4764</v>
      </c>
      <c r="I17359" s="1" t="s">
        <v>16</v>
      </c>
      <c r="J17359" s="1" t="s">
        <v>23</v>
      </c>
      <c r="K17359" s="1" t="s">
        <v>16</v>
      </c>
      <c r="L17359" s="1" t="s">
        <v>16</v>
      </c>
      <c r="M17359" s="1" t="s">
        <v>16</v>
      </c>
      <c r="N17359" s="1" t="s">
        <v>16</v>
      </c>
      <c r="O17359" s="1">
        <v>71.2</v>
      </c>
      <c r="P17359" s="1">
        <v>1.0</v>
      </c>
    </row>
    <row r="17360">
      <c r="A17360" s="1" t="s">
        <v>29</v>
      </c>
      <c r="B17360" s="1" t="s">
        <v>20389</v>
      </c>
      <c r="C17360" s="2" t="s">
        <v>20324</v>
      </c>
      <c r="D17360" s="1" t="s">
        <v>19</v>
      </c>
      <c r="E17360" s="3" t="str">
        <f t="shared" si="970"/>
        <v>1-Pack SAMSUNG S24 ULTRA 5G Skärmskydd - Härdat Glas 9H - Super kvalitet 3D</v>
      </c>
      <c r="F17360" s="1" t="s">
        <v>4762</v>
      </c>
      <c r="G17360" s="1" t="s">
        <v>4763</v>
      </c>
      <c r="H17360" s="1" t="s">
        <v>4764</v>
      </c>
      <c r="I17360" s="1" t="s">
        <v>16</v>
      </c>
      <c r="J17360" s="1" t="s">
        <v>23</v>
      </c>
      <c r="K17360" s="1" t="s">
        <v>16</v>
      </c>
      <c r="L17360" s="1" t="s">
        <v>16</v>
      </c>
      <c r="M17360" s="1" t="s">
        <v>16</v>
      </c>
      <c r="N17360" s="1" t="s">
        <v>16</v>
      </c>
      <c r="O17360" s="1">
        <v>71.2</v>
      </c>
      <c r="P17360" s="1">
        <v>1.0</v>
      </c>
    </row>
    <row r="17361">
      <c r="A17361" s="1" t="s">
        <v>29</v>
      </c>
      <c r="B17361" s="1" t="s">
        <v>20390</v>
      </c>
      <c r="C17361" s="2" t="s">
        <v>20324</v>
      </c>
      <c r="D17361" s="1" t="s">
        <v>19</v>
      </c>
      <c r="E17361" s="3" t="str">
        <f t="shared" ref="E17361:E17362" si="971">HYPERLINK("https://fyndiq.se/produkt/ef10e4ba492c46df/", "2-Pack Samsung S23 FE 5G - 9H Härdat Glass - Super Kvalitet 3D")</f>
        <v>2-Pack Samsung S23 FE 5G - 9H Härdat Glass - Super Kvalitet 3D</v>
      </c>
      <c r="F17361" s="1" t="s">
        <v>2521</v>
      </c>
      <c r="G17361" s="1" t="s">
        <v>2522</v>
      </c>
      <c r="H17361" s="1" t="s">
        <v>2523</v>
      </c>
      <c r="I17361" s="1" t="s">
        <v>16</v>
      </c>
      <c r="J17361" s="1" t="s">
        <v>23</v>
      </c>
      <c r="K17361" s="1" t="s">
        <v>16</v>
      </c>
      <c r="L17361" s="1" t="s">
        <v>16</v>
      </c>
      <c r="M17361" s="1" t="s">
        <v>16</v>
      </c>
      <c r="N17361" s="1" t="s">
        <v>16</v>
      </c>
      <c r="O17361" s="1">
        <v>63.2</v>
      </c>
      <c r="P17361" s="1">
        <v>1.0</v>
      </c>
    </row>
    <row r="17362">
      <c r="A17362" s="1" t="s">
        <v>29</v>
      </c>
      <c r="B17362" s="1" t="s">
        <v>20391</v>
      </c>
      <c r="C17362" s="2" t="s">
        <v>20324</v>
      </c>
      <c r="D17362" s="1" t="s">
        <v>19</v>
      </c>
      <c r="E17362" s="3" t="str">
        <f t="shared" si="971"/>
        <v>2-Pack Samsung S23 FE 5G - 9H Härdat Glass - Super Kvalitet 3D</v>
      </c>
      <c r="F17362" s="1" t="s">
        <v>2521</v>
      </c>
      <c r="G17362" s="1" t="s">
        <v>2522</v>
      </c>
      <c r="H17362" s="1" t="s">
        <v>2523</v>
      </c>
      <c r="I17362" s="1" t="s">
        <v>16</v>
      </c>
      <c r="J17362" s="1" t="s">
        <v>23</v>
      </c>
      <c r="K17362" s="1" t="s">
        <v>16</v>
      </c>
      <c r="L17362" s="1" t="s">
        <v>16</v>
      </c>
      <c r="M17362" s="1" t="s">
        <v>16</v>
      </c>
      <c r="N17362" s="1" t="s">
        <v>16</v>
      </c>
      <c r="O17362" s="1">
        <v>63.2</v>
      </c>
      <c r="P17362" s="1">
        <v>1.0</v>
      </c>
    </row>
    <row r="17363">
      <c r="A17363" s="1" t="s">
        <v>29</v>
      </c>
      <c r="B17363" s="1" t="s">
        <v>20392</v>
      </c>
      <c r="C17363" s="2" t="s">
        <v>20324</v>
      </c>
      <c r="D17363" s="1" t="s">
        <v>19</v>
      </c>
      <c r="E17363" s="3" t="str">
        <f>HYPERLINK("https://fyndiq.se/produkt/b96aad9902754ebc/", "2-Pack Samsung S23 FE - 9H Härdat Glass - Super Kvalitet 3D")</f>
        <v>2-Pack Samsung S23 FE - 9H Härdat Glass - Super Kvalitet 3D</v>
      </c>
      <c r="F17363" s="1" t="s">
        <v>67</v>
      </c>
      <c r="G17363" s="1" t="s">
        <v>68</v>
      </c>
      <c r="H17363" s="1" t="s">
        <v>69</v>
      </c>
      <c r="I17363" s="1" t="s">
        <v>16</v>
      </c>
      <c r="J17363" s="1" t="s">
        <v>23</v>
      </c>
      <c r="K17363" s="1" t="s">
        <v>16</v>
      </c>
      <c r="L17363" s="1" t="s">
        <v>16</v>
      </c>
      <c r="M17363" s="1" t="s">
        <v>16</v>
      </c>
      <c r="N17363" s="1" t="s">
        <v>16</v>
      </c>
      <c r="O17363" s="1">
        <v>63.2</v>
      </c>
      <c r="P17363" s="1">
        <v>1.0</v>
      </c>
    </row>
    <row r="17364">
      <c r="A17364" s="1" t="s">
        <v>29</v>
      </c>
      <c r="B17364" s="1" t="s">
        <v>20393</v>
      </c>
      <c r="C17364" s="2" t="s">
        <v>20324</v>
      </c>
      <c r="D17364" s="1" t="s">
        <v>19</v>
      </c>
      <c r="E17364" s="3" t="str">
        <f>HYPERLINK("https://fyndiq.se/produkt/ef10e4ba492c46df/", "2-Pack Samsung S23 FE 5G - 9H Härdat Glass - Super Kvalitet 3D")</f>
        <v>2-Pack Samsung S23 FE 5G - 9H Härdat Glass - Super Kvalitet 3D</v>
      </c>
      <c r="F17364" s="1" t="s">
        <v>2521</v>
      </c>
      <c r="G17364" s="1" t="s">
        <v>2522</v>
      </c>
      <c r="H17364" s="1" t="s">
        <v>2523</v>
      </c>
      <c r="I17364" s="1" t="s">
        <v>16</v>
      </c>
      <c r="J17364" s="1" t="s">
        <v>23</v>
      </c>
      <c r="K17364" s="1" t="s">
        <v>16</v>
      </c>
      <c r="L17364" s="1" t="s">
        <v>16</v>
      </c>
      <c r="M17364" s="1" t="s">
        <v>16</v>
      </c>
      <c r="N17364" s="1" t="s">
        <v>16</v>
      </c>
      <c r="O17364" s="1">
        <v>63.2</v>
      </c>
      <c r="P17364" s="1">
        <v>1.0</v>
      </c>
    </row>
    <row r="17365">
      <c r="A17365" s="1" t="s">
        <v>29</v>
      </c>
      <c r="B17365" s="1" t="s">
        <v>20394</v>
      </c>
      <c r="C17365" s="2" t="s">
        <v>20324</v>
      </c>
      <c r="D17365" s="1" t="s">
        <v>19</v>
      </c>
      <c r="E17365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365" s="1" t="s">
        <v>508</v>
      </c>
      <c r="G17365" s="1" t="s">
        <v>509</v>
      </c>
      <c r="H17365" s="1" t="s">
        <v>510</v>
      </c>
      <c r="I17365" s="1" t="s">
        <v>16</v>
      </c>
      <c r="J17365" s="1" t="s">
        <v>23</v>
      </c>
      <c r="K17365" s="1" t="s">
        <v>16</v>
      </c>
      <c r="L17365" s="1" t="s">
        <v>16</v>
      </c>
      <c r="M17365" s="1" t="s">
        <v>16</v>
      </c>
      <c r="N17365" s="1" t="s">
        <v>16</v>
      </c>
      <c r="O17365" s="1">
        <v>63.2</v>
      </c>
      <c r="P17365" s="1">
        <v>1.0</v>
      </c>
    </row>
    <row r="17366">
      <c r="A17366" s="1" t="s">
        <v>29</v>
      </c>
      <c r="B17366" s="1" t="s">
        <v>20395</v>
      </c>
      <c r="C17366" s="2" t="s">
        <v>20324</v>
      </c>
      <c r="D17366" s="1" t="s">
        <v>19</v>
      </c>
      <c r="E17366" s="3" t="str">
        <f>HYPERLINK("https://fyndiq.se/produkt/701c980a31d04f70/", "Samsung S23 FE 5G - 9H Härdat Glass - Super Kvalitet 3D")</f>
        <v>Samsung S23 FE 5G - 9H Härdat Glass - Super Kvalitet 3D</v>
      </c>
      <c r="F17366" s="1" t="s">
        <v>698</v>
      </c>
      <c r="G17366" s="1" t="s">
        <v>699</v>
      </c>
      <c r="H17366" s="1" t="s">
        <v>700</v>
      </c>
      <c r="I17366" s="1" t="s">
        <v>16</v>
      </c>
      <c r="J17366" s="1" t="s">
        <v>23</v>
      </c>
      <c r="K17366" s="1" t="s">
        <v>16</v>
      </c>
      <c r="L17366" s="1" t="s">
        <v>16</v>
      </c>
      <c r="M17366" s="1" t="s">
        <v>16</v>
      </c>
      <c r="N17366" s="1" t="s">
        <v>16</v>
      </c>
      <c r="O17366" s="1">
        <v>55.2</v>
      </c>
      <c r="P17366" s="1">
        <v>1.0</v>
      </c>
    </row>
    <row r="17367">
      <c r="A17367" s="1" t="s">
        <v>29</v>
      </c>
      <c r="B17367" s="1" t="s">
        <v>20396</v>
      </c>
      <c r="C17367" s="2" t="s">
        <v>20324</v>
      </c>
      <c r="D17367" s="1" t="s">
        <v>19</v>
      </c>
      <c r="E17367" s="3" t="str">
        <f>HYPERLINK("https://fyndiq.se/produkt/639f77599d7b4594/", "2-Pack Samsung Galaxy A14 (5G) - Härdat Glas 9H - Super Kvalitet 3D Skärmskydd")</f>
        <v>2-Pack Samsung Galaxy A14 (5G) - Härdat Glas 9H - Super Kvalitet 3D Skärmskydd</v>
      </c>
      <c r="F17367" s="1" t="s">
        <v>2730</v>
      </c>
      <c r="G17367" s="1" t="s">
        <v>2731</v>
      </c>
      <c r="H17367" s="1" t="s">
        <v>2732</v>
      </c>
      <c r="I17367" s="1" t="s">
        <v>16</v>
      </c>
      <c r="J17367" s="1" t="s">
        <v>23</v>
      </c>
      <c r="K17367" s="1" t="s">
        <v>16</v>
      </c>
      <c r="L17367" s="1" t="s">
        <v>16</v>
      </c>
      <c r="M17367" s="1" t="s">
        <v>16</v>
      </c>
      <c r="N17367" s="1" t="s">
        <v>16</v>
      </c>
      <c r="O17367" s="1">
        <v>63.2</v>
      </c>
      <c r="P17367" s="1">
        <v>1.0</v>
      </c>
    </row>
    <row r="17368">
      <c r="A17368" s="1" t="s">
        <v>29</v>
      </c>
      <c r="B17368" s="1" t="s">
        <v>20397</v>
      </c>
      <c r="C17368" s="2" t="s">
        <v>20324</v>
      </c>
      <c r="D17368" s="1" t="s">
        <v>19</v>
      </c>
      <c r="E17368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7368" s="1" t="s">
        <v>1412</v>
      </c>
      <c r="G17368" s="1" t="s">
        <v>1413</v>
      </c>
      <c r="H17368" s="1" t="s">
        <v>1414</v>
      </c>
      <c r="I17368" s="1" t="s">
        <v>16</v>
      </c>
      <c r="J17368" s="1" t="s">
        <v>23</v>
      </c>
      <c r="K17368" s="1" t="s">
        <v>16</v>
      </c>
      <c r="L17368" s="1" t="s">
        <v>16</v>
      </c>
      <c r="M17368" s="1" t="s">
        <v>16</v>
      </c>
      <c r="N17368" s="1" t="s">
        <v>16</v>
      </c>
      <c r="O17368" s="1">
        <v>63.2</v>
      </c>
      <c r="P17368" s="1">
        <v>1.0</v>
      </c>
    </row>
    <row r="17369">
      <c r="A17369" s="1" t="s">
        <v>29</v>
      </c>
      <c r="B17369" s="1" t="s">
        <v>20398</v>
      </c>
      <c r="C17369" s="2" t="s">
        <v>20324</v>
      </c>
      <c r="D17369" s="1" t="s">
        <v>19</v>
      </c>
      <c r="E17369" s="3" t="str">
        <f t="shared" ref="E17369:E17370" si="972">HYPERLINK("https://fyndiq.se/produkt/309789ffde48437d/", "3 Pack 1,2M USB-C Type-C Laddkabel Quick Charge 18W Vit")</f>
        <v>3 Pack 1,2M USB-C Type-C Laddkabel Quick Charge 18W Vit</v>
      </c>
      <c r="F17369" s="1" t="s">
        <v>2248</v>
      </c>
      <c r="G17369" s="1" t="s">
        <v>2249</v>
      </c>
      <c r="H17369" s="1" t="s">
        <v>2250</v>
      </c>
      <c r="I17369" s="1" t="s">
        <v>16</v>
      </c>
      <c r="J17369" s="1" t="s">
        <v>23</v>
      </c>
      <c r="K17369" s="1" t="s">
        <v>16</v>
      </c>
      <c r="L17369" s="1" t="s">
        <v>16</v>
      </c>
      <c r="M17369" s="1" t="s">
        <v>16</v>
      </c>
      <c r="N17369" s="1" t="s">
        <v>16</v>
      </c>
      <c r="O17369" s="1">
        <v>79.2</v>
      </c>
      <c r="P17369" s="1">
        <v>1.0</v>
      </c>
    </row>
    <row r="17370">
      <c r="A17370" s="1" t="s">
        <v>29</v>
      </c>
      <c r="B17370" s="1" t="s">
        <v>20399</v>
      </c>
      <c r="C17370" s="2" t="s">
        <v>20324</v>
      </c>
      <c r="D17370" s="1" t="s">
        <v>19</v>
      </c>
      <c r="E17370" s="3" t="str">
        <f t="shared" si="972"/>
        <v>3 Pack 1,2M USB-C Type-C Laddkabel Quick Charge 18W Vit</v>
      </c>
      <c r="F17370" s="1" t="s">
        <v>2248</v>
      </c>
      <c r="G17370" s="1" t="s">
        <v>2249</v>
      </c>
      <c r="H17370" s="1" t="s">
        <v>2250</v>
      </c>
      <c r="I17370" s="1" t="s">
        <v>16</v>
      </c>
      <c r="J17370" s="1" t="s">
        <v>23</v>
      </c>
      <c r="K17370" s="1" t="s">
        <v>16</v>
      </c>
      <c r="L17370" s="1" t="s">
        <v>16</v>
      </c>
      <c r="M17370" s="1" t="s">
        <v>16</v>
      </c>
      <c r="N17370" s="1" t="s">
        <v>16</v>
      </c>
      <c r="O17370" s="1">
        <v>79.2</v>
      </c>
      <c r="P17370" s="1">
        <v>1.0</v>
      </c>
    </row>
    <row r="17371">
      <c r="A17371" s="1" t="s">
        <v>29</v>
      </c>
      <c r="B17371" s="1" t="s">
        <v>20400</v>
      </c>
      <c r="C17371" s="2" t="s">
        <v>20324</v>
      </c>
      <c r="D17371" s="1" t="s">
        <v>19</v>
      </c>
      <c r="E17371" s="3" t="str">
        <f>HYPERLINK("https://fyndiq.se/produkt/8d7960028c1a40a4/", "2 Pack Xiaomi 11T Pro 5G - Härdat glas 9H - Super kvalitet 3D")</f>
        <v>2 Pack Xiaomi 11T Pro 5G - Härdat glas 9H - Super kvalitet 3D</v>
      </c>
      <c r="F17371" s="1" t="s">
        <v>112</v>
      </c>
      <c r="G17371" s="1" t="s">
        <v>113</v>
      </c>
      <c r="H17371" s="1" t="s">
        <v>114</v>
      </c>
      <c r="I17371" s="1" t="s">
        <v>16</v>
      </c>
      <c r="J17371" s="1" t="s">
        <v>23</v>
      </c>
      <c r="K17371" s="1" t="s">
        <v>16</v>
      </c>
      <c r="L17371" s="1" t="s">
        <v>16</v>
      </c>
      <c r="M17371" s="1" t="s">
        <v>16</v>
      </c>
      <c r="N17371" s="1" t="s">
        <v>16</v>
      </c>
      <c r="O17371" s="1">
        <v>63.2</v>
      </c>
      <c r="P17371" s="1">
        <v>1.0</v>
      </c>
    </row>
    <row r="17372">
      <c r="A17372" s="1" t="s">
        <v>29</v>
      </c>
      <c r="B17372" s="1" t="s">
        <v>20401</v>
      </c>
      <c r="C17372" s="2" t="s">
        <v>20324</v>
      </c>
      <c r="D17372" s="1" t="s">
        <v>19</v>
      </c>
      <c r="E17372" s="3" t="str">
        <f>HYPERLINK("https://fyndiq.se/produkt/66d52f50233f45e6/", "2-pack - Iphone XS Max - 9D Härdat Glass - Top Kvalitet")</f>
        <v>2-pack - Iphone XS Max - 9D Härdat Glass - Top Kvalitet</v>
      </c>
      <c r="F17372" s="1" t="s">
        <v>3729</v>
      </c>
      <c r="G17372" s="1" t="s">
        <v>3730</v>
      </c>
      <c r="H17372" s="1" t="s">
        <v>523</v>
      </c>
      <c r="I17372" s="1" t="s">
        <v>16</v>
      </c>
      <c r="J17372" s="1" t="s">
        <v>23</v>
      </c>
      <c r="K17372" s="1" t="s">
        <v>16</v>
      </c>
      <c r="L17372" s="1" t="s">
        <v>16</v>
      </c>
      <c r="M17372" s="1" t="s">
        <v>16</v>
      </c>
      <c r="N17372" s="1" t="s">
        <v>16</v>
      </c>
      <c r="O17372" s="1">
        <v>47.2</v>
      </c>
      <c r="P17372" s="1">
        <v>2.0</v>
      </c>
    </row>
    <row r="17373">
      <c r="A17373" s="1" t="s">
        <v>29</v>
      </c>
      <c r="B17373" s="1" t="s">
        <v>20402</v>
      </c>
      <c r="C17373" s="2" t="s">
        <v>20324</v>
      </c>
      <c r="D17373" s="1" t="s">
        <v>19</v>
      </c>
      <c r="E1737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373" s="1" t="s">
        <v>3098</v>
      </c>
      <c r="G17373" s="1" t="s">
        <v>3099</v>
      </c>
      <c r="H17373" s="1" t="s">
        <v>3100</v>
      </c>
      <c r="I17373" s="1" t="s">
        <v>16</v>
      </c>
      <c r="J17373" s="1" t="s">
        <v>23</v>
      </c>
      <c r="K17373" s="1" t="s">
        <v>16</v>
      </c>
      <c r="L17373" s="1" t="s">
        <v>16</v>
      </c>
      <c r="M17373" s="1" t="s">
        <v>16</v>
      </c>
      <c r="N17373" s="1" t="s">
        <v>16</v>
      </c>
      <c r="O17373" s="1">
        <v>63.2</v>
      </c>
      <c r="P17373" s="1">
        <v>1.0</v>
      </c>
    </row>
    <row r="17374">
      <c r="A17374" s="1" t="s">
        <v>29</v>
      </c>
      <c r="B17374" s="1" t="s">
        <v>20403</v>
      </c>
      <c r="C17374" s="2" t="s">
        <v>20324</v>
      </c>
      <c r="D17374" s="1" t="s">
        <v>19</v>
      </c>
      <c r="E17374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374" s="1" t="s">
        <v>47</v>
      </c>
      <c r="G17374" s="2" t="s">
        <v>48</v>
      </c>
      <c r="H17374" s="1" t="s">
        <v>49</v>
      </c>
      <c r="I17374" s="1" t="s">
        <v>1311</v>
      </c>
      <c r="J17374" s="1" t="s">
        <v>23</v>
      </c>
      <c r="K17374" s="1" t="s">
        <v>16</v>
      </c>
      <c r="L17374" s="1" t="s">
        <v>16</v>
      </c>
      <c r="M17374" s="1" t="s">
        <v>16</v>
      </c>
      <c r="N17374" s="1" t="s">
        <v>16</v>
      </c>
      <c r="O17374" s="1">
        <v>183.2</v>
      </c>
      <c r="P17374" s="1">
        <v>2.0</v>
      </c>
    </row>
    <row r="17375">
      <c r="A17375" s="1" t="s">
        <v>29</v>
      </c>
      <c r="B17375" s="1" t="s">
        <v>20404</v>
      </c>
      <c r="C17375" s="2" t="s">
        <v>20405</v>
      </c>
      <c r="D17375" s="1" t="s">
        <v>19</v>
      </c>
      <c r="E17375" s="3" t="str">
        <f>HYPERLINK("https://fyndiq.se/produkt/c13e0200ca7b4061/", "Xiaomi Redmi 12C 4G Premium Transparent Skal: Stöttåligt med Förstärkta Hörn")</f>
        <v>Xiaomi Redmi 12C 4G Premium Transparent Skal: Stöttåligt med Förstärkta Hörn</v>
      </c>
      <c r="F17375" s="1" t="s">
        <v>2607</v>
      </c>
      <c r="G17375" s="1" t="s">
        <v>2608</v>
      </c>
      <c r="H17375" s="1" t="s">
        <v>2609</v>
      </c>
      <c r="I17375" s="1" t="s">
        <v>16</v>
      </c>
      <c r="J17375" s="1" t="s">
        <v>23</v>
      </c>
      <c r="K17375" s="1" t="s">
        <v>16</v>
      </c>
      <c r="L17375" s="1" t="s">
        <v>16</v>
      </c>
      <c r="M17375" s="1" t="s">
        <v>16</v>
      </c>
      <c r="N17375" s="1" t="s">
        <v>16</v>
      </c>
      <c r="O17375" s="1">
        <v>63.2</v>
      </c>
      <c r="P17375" s="1">
        <v>1.0</v>
      </c>
    </row>
    <row r="17376">
      <c r="A17376" s="1" t="s">
        <v>29</v>
      </c>
      <c r="B17376" s="1" t="s">
        <v>20406</v>
      </c>
      <c r="C17376" s="2" t="s">
        <v>20405</v>
      </c>
      <c r="D17376" s="1" t="s">
        <v>19</v>
      </c>
      <c r="E17376" s="3" t="str">
        <f>HYPERLINK("https://fyndiq.se/produkt/3fee81d316cc43da/", "2-pack - iPhone 12 / 12 Pro - 9H Härdat Glass - Top Kvalitet")</f>
        <v>2-pack - iPhone 12 / 12 Pro - 9H Härdat Glass - Top Kvalitet</v>
      </c>
      <c r="F17376" s="1" t="s">
        <v>2499</v>
      </c>
      <c r="G17376" s="1" t="s">
        <v>2500</v>
      </c>
      <c r="H17376" s="1" t="s">
        <v>2067</v>
      </c>
      <c r="I17376" s="1" t="s">
        <v>16</v>
      </c>
      <c r="J17376" s="1" t="s">
        <v>23</v>
      </c>
      <c r="K17376" s="1" t="s">
        <v>16</v>
      </c>
      <c r="L17376" s="1" t="s">
        <v>16</v>
      </c>
      <c r="M17376" s="1" t="s">
        <v>16</v>
      </c>
      <c r="N17376" s="1" t="s">
        <v>16</v>
      </c>
      <c r="O17376" s="1">
        <v>47.2</v>
      </c>
      <c r="P17376" s="1">
        <v>1.0</v>
      </c>
    </row>
    <row r="17377">
      <c r="A17377" s="1" t="s">
        <v>29</v>
      </c>
      <c r="B17377" s="1" t="s">
        <v>20407</v>
      </c>
      <c r="C17377" s="2" t="s">
        <v>20405</v>
      </c>
      <c r="D17377" s="1" t="s">
        <v>19</v>
      </c>
      <c r="E17377" s="3" t="str">
        <f>HYPERLINK("https://fyndiq.se/produkt/e19fcc2ab2124f8a/", "2-Pack Iphone 13 Pro - 9H Härdat Glass - Top Kvalitet  3D")</f>
        <v>2-Pack Iphone 13 Pro - 9H Härdat Glass - Top Kvalitet  3D</v>
      </c>
      <c r="F17377" s="1" t="s">
        <v>555</v>
      </c>
      <c r="G17377" s="1" t="s">
        <v>556</v>
      </c>
      <c r="H17377" s="1" t="s">
        <v>557</v>
      </c>
      <c r="I17377" s="1" t="s">
        <v>16</v>
      </c>
      <c r="J17377" s="1" t="s">
        <v>23</v>
      </c>
      <c r="K17377" s="1" t="s">
        <v>16</v>
      </c>
      <c r="L17377" s="1" t="s">
        <v>16</v>
      </c>
      <c r="M17377" s="1" t="s">
        <v>16</v>
      </c>
      <c r="N17377" s="1" t="s">
        <v>16</v>
      </c>
      <c r="O17377" s="1">
        <v>47.2</v>
      </c>
      <c r="P17377" s="1">
        <v>1.0</v>
      </c>
    </row>
    <row r="17378">
      <c r="A17378" s="1" t="s">
        <v>29</v>
      </c>
      <c r="B17378" s="1" t="s">
        <v>20408</v>
      </c>
      <c r="C17378" s="2" t="s">
        <v>20405</v>
      </c>
      <c r="D17378" s="1" t="s">
        <v>19</v>
      </c>
      <c r="E17378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378" s="1" t="s">
        <v>3098</v>
      </c>
      <c r="G17378" s="1" t="s">
        <v>3099</v>
      </c>
      <c r="H17378" s="1" t="s">
        <v>3100</v>
      </c>
      <c r="I17378" s="1" t="s">
        <v>16</v>
      </c>
      <c r="J17378" s="1" t="s">
        <v>23</v>
      </c>
      <c r="K17378" s="1" t="s">
        <v>16</v>
      </c>
      <c r="L17378" s="1" t="s">
        <v>16</v>
      </c>
      <c r="M17378" s="1" t="s">
        <v>16</v>
      </c>
      <c r="N17378" s="1" t="s">
        <v>16</v>
      </c>
      <c r="O17378" s="1">
        <v>63.2</v>
      </c>
      <c r="P17378" s="1">
        <v>1.0</v>
      </c>
    </row>
    <row r="17379">
      <c r="A17379" s="1" t="s">
        <v>29</v>
      </c>
      <c r="B17379" s="1" t="s">
        <v>20409</v>
      </c>
      <c r="C17379" s="2" t="s">
        <v>20405</v>
      </c>
      <c r="D17379" s="1" t="s">
        <v>19</v>
      </c>
      <c r="E17379" s="3" t="str">
        <f>HYPERLINK("https://fyndiq.se/produkt/3fee81d316cc43da/", "2-pack - iPhone 12 / 12 Pro - 9H Härdat Glass - Top Kvalitet")</f>
        <v>2-pack - iPhone 12 / 12 Pro - 9H Härdat Glass - Top Kvalitet</v>
      </c>
      <c r="F17379" s="1" t="s">
        <v>2499</v>
      </c>
      <c r="G17379" s="1" t="s">
        <v>2500</v>
      </c>
      <c r="H17379" s="1" t="s">
        <v>2067</v>
      </c>
      <c r="I17379" s="1" t="s">
        <v>16</v>
      </c>
      <c r="J17379" s="1" t="s">
        <v>23</v>
      </c>
      <c r="K17379" s="1" t="s">
        <v>16</v>
      </c>
      <c r="L17379" s="1" t="s">
        <v>16</v>
      </c>
      <c r="M17379" s="1" t="s">
        <v>16</v>
      </c>
      <c r="N17379" s="1" t="s">
        <v>16</v>
      </c>
      <c r="O17379" s="1">
        <v>47.2</v>
      </c>
      <c r="P17379" s="1">
        <v>1.0</v>
      </c>
    </row>
    <row r="17380">
      <c r="A17380" s="1" t="s">
        <v>29</v>
      </c>
      <c r="B17380" s="1" t="s">
        <v>20410</v>
      </c>
      <c r="C17380" s="2" t="s">
        <v>20405</v>
      </c>
      <c r="D17380" s="1" t="s">
        <v>19</v>
      </c>
      <c r="E17380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7380" s="1" t="s">
        <v>4906</v>
      </c>
      <c r="G17380" s="1" t="s">
        <v>4907</v>
      </c>
      <c r="H17380" s="1" t="s">
        <v>4908</v>
      </c>
      <c r="I17380" s="1" t="s">
        <v>16</v>
      </c>
      <c r="J17380" s="1" t="s">
        <v>23</v>
      </c>
      <c r="K17380" s="1" t="s">
        <v>16</v>
      </c>
      <c r="L17380" s="1" t="s">
        <v>16</v>
      </c>
      <c r="M17380" s="1" t="s">
        <v>16</v>
      </c>
      <c r="N17380" s="1" t="s">
        <v>16</v>
      </c>
      <c r="O17380" s="1">
        <v>79.2</v>
      </c>
      <c r="P17380" s="1">
        <v>1.0</v>
      </c>
    </row>
    <row r="17381">
      <c r="A17381" s="1" t="s">
        <v>29</v>
      </c>
      <c r="B17381" s="1" t="s">
        <v>20411</v>
      </c>
      <c r="C17381" s="2" t="s">
        <v>20405</v>
      </c>
      <c r="D17381" s="1" t="s">
        <v>19</v>
      </c>
      <c r="E17381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381" s="1" t="s">
        <v>614</v>
      </c>
      <c r="G17381" s="1" t="s">
        <v>615</v>
      </c>
      <c r="H17381" s="1" t="s">
        <v>616</v>
      </c>
      <c r="I17381" s="1" t="s">
        <v>16</v>
      </c>
      <c r="J17381" s="1" t="s">
        <v>23</v>
      </c>
      <c r="K17381" s="1" t="s">
        <v>16</v>
      </c>
      <c r="L17381" s="1" t="s">
        <v>16</v>
      </c>
      <c r="M17381" s="1" t="s">
        <v>16</v>
      </c>
      <c r="N17381" s="1" t="s">
        <v>16</v>
      </c>
      <c r="O17381" s="1">
        <v>79.2</v>
      </c>
      <c r="P17381" s="1">
        <v>1.0</v>
      </c>
    </row>
    <row r="17382">
      <c r="A17382" s="1" t="s">
        <v>29</v>
      </c>
      <c r="B17382" s="1" t="s">
        <v>20412</v>
      </c>
      <c r="C17382" s="2" t="s">
        <v>20405</v>
      </c>
      <c r="D17382" s="1" t="s">
        <v>19</v>
      </c>
      <c r="E17382" s="3" t="str">
        <f>HYPERLINK("https://fyndiq.se/produkt/b1caddae2e864477/", "2- Pack Samsung S10 Plus - Härdat Glas 9H - Super Kvalitet 3D")</f>
        <v>2- Pack Samsung S10 Plus - Härdat Glas 9H - Super Kvalitet 3D</v>
      </c>
      <c r="F17382" s="1" t="s">
        <v>477</v>
      </c>
      <c r="G17382" s="1" t="s">
        <v>478</v>
      </c>
      <c r="H17382" s="1" t="s">
        <v>479</v>
      </c>
      <c r="I17382" s="1" t="s">
        <v>16</v>
      </c>
      <c r="J17382" s="1" t="s">
        <v>23</v>
      </c>
      <c r="K17382" s="1" t="s">
        <v>16</v>
      </c>
      <c r="L17382" s="1" t="s">
        <v>16</v>
      </c>
      <c r="M17382" s="1" t="s">
        <v>16</v>
      </c>
      <c r="N17382" s="1" t="s">
        <v>16</v>
      </c>
      <c r="O17382" s="1">
        <v>63.2</v>
      </c>
      <c r="P17382" s="1">
        <v>2.0</v>
      </c>
    </row>
    <row r="17383">
      <c r="A17383" s="1" t="s">
        <v>29</v>
      </c>
      <c r="B17383" s="1" t="s">
        <v>20413</v>
      </c>
      <c r="C17383" s="2" t="s">
        <v>20405</v>
      </c>
      <c r="D17383" s="1" t="s">
        <v>19</v>
      </c>
      <c r="E17383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17383" s="1" t="s">
        <v>1263</v>
      </c>
      <c r="G17383" s="1" t="s">
        <v>1264</v>
      </c>
      <c r="H17383" s="1" t="s">
        <v>1265</v>
      </c>
      <c r="I17383" s="1" t="s">
        <v>16</v>
      </c>
      <c r="J17383" s="1" t="s">
        <v>23</v>
      </c>
      <c r="K17383" s="1" t="s">
        <v>16</v>
      </c>
      <c r="L17383" s="1" t="s">
        <v>16</v>
      </c>
      <c r="M17383" s="1" t="s">
        <v>16</v>
      </c>
      <c r="N17383" s="1" t="s">
        <v>16</v>
      </c>
      <c r="O17383" s="1">
        <v>79.2</v>
      </c>
      <c r="P17383" s="1">
        <v>1.0</v>
      </c>
    </row>
    <row r="17384">
      <c r="A17384" s="1" t="s">
        <v>29</v>
      </c>
      <c r="B17384" s="1" t="s">
        <v>20414</v>
      </c>
      <c r="C17384" s="2" t="s">
        <v>20405</v>
      </c>
      <c r="D17384" s="1" t="s">
        <v>19</v>
      </c>
      <c r="E17384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7384" s="1" t="s">
        <v>2445</v>
      </c>
      <c r="G17384" s="1" t="s">
        <v>2446</v>
      </c>
      <c r="H17384" s="1" t="s">
        <v>2447</v>
      </c>
      <c r="I17384" s="1" t="s">
        <v>16</v>
      </c>
      <c r="J17384" s="1" t="s">
        <v>23</v>
      </c>
      <c r="K17384" s="1" t="s">
        <v>16</v>
      </c>
      <c r="L17384" s="1" t="s">
        <v>16</v>
      </c>
      <c r="M17384" s="1" t="s">
        <v>16</v>
      </c>
      <c r="N17384" s="1" t="s">
        <v>16</v>
      </c>
      <c r="O17384" s="1">
        <v>79.2</v>
      </c>
      <c r="P17384" s="1">
        <v>1.0</v>
      </c>
    </row>
    <row r="17385">
      <c r="A17385" s="1" t="s">
        <v>29</v>
      </c>
      <c r="B17385" s="1" t="s">
        <v>20415</v>
      </c>
      <c r="C17385" s="2" t="s">
        <v>20405</v>
      </c>
      <c r="D17385" s="1" t="s">
        <v>19</v>
      </c>
      <c r="E17385" s="3" t="str">
        <f>HYPERLINK("https://fyndiq.se/produkt/d068a77723474021/", "2-Pack Samsung Watch 47mm - Härdat glas 9H-Super kvalitet 3D Skärmskydd")</f>
        <v>2-Pack Samsung Watch 47mm - Härdat glas 9H-Super kvalitet 3D Skärmskydd</v>
      </c>
      <c r="F17385" s="1" t="s">
        <v>6180</v>
      </c>
      <c r="G17385" s="1" t="s">
        <v>6181</v>
      </c>
      <c r="H17385" s="1" t="s">
        <v>6182</v>
      </c>
      <c r="I17385" s="1" t="s">
        <v>16</v>
      </c>
      <c r="J17385" s="1" t="s">
        <v>23</v>
      </c>
      <c r="K17385" s="1" t="s">
        <v>16</v>
      </c>
      <c r="L17385" s="1" t="s">
        <v>16</v>
      </c>
      <c r="M17385" s="1" t="s">
        <v>16</v>
      </c>
      <c r="N17385" s="1" t="s">
        <v>16</v>
      </c>
      <c r="O17385" s="1">
        <v>63.2</v>
      </c>
      <c r="P17385" s="1">
        <v>1.0</v>
      </c>
    </row>
    <row r="17386">
      <c r="A17386" s="1" t="s">
        <v>29</v>
      </c>
      <c r="B17386" s="1" t="s">
        <v>20416</v>
      </c>
      <c r="C17386" s="2" t="s">
        <v>20405</v>
      </c>
      <c r="D17386" s="1" t="s">
        <v>19</v>
      </c>
      <c r="E17386" s="3" t="str">
        <f t="shared" ref="E17386:E17390" si="973">HYPERLINK("https://fyndiq.se/produkt/141fc3de9f6c485d/", "2-Pack SAMSUNG S24 ULTRA 5G Skärmskydd - Härdat Glas 9H - Super kvalitet 3D")</f>
        <v>2-Pack SAMSUNG S24 ULTRA 5G Skärmskydd - Härdat Glas 9H - Super kvalitet 3D</v>
      </c>
      <c r="F17386" s="1" t="s">
        <v>614</v>
      </c>
      <c r="G17386" s="1" t="s">
        <v>615</v>
      </c>
      <c r="H17386" s="1" t="s">
        <v>616</v>
      </c>
      <c r="I17386" s="1" t="s">
        <v>16</v>
      </c>
      <c r="J17386" s="1" t="s">
        <v>23</v>
      </c>
      <c r="K17386" s="1" t="s">
        <v>16</v>
      </c>
      <c r="L17386" s="1" t="s">
        <v>16</v>
      </c>
      <c r="M17386" s="1" t="s">
        <v>16</v>
      </c>
      <c r="N17386" s="1" t="s">
        <v>16</v>
      </c>
      <c r="O17386" s="1">
        <v>79.2</v>
      </c>
      <c r="P17386" s="1">
        <v>1.0</v>
      </c>
    </row>
    <row r="17387">
      <c r="A17387" s="1" t="s">
        <v>29</v>
      </c>
      <c r="B17387" s="1" t="s">
        <v>20417</v>
      </c>
      <c r="C17387" s="2" t="s">
        <v>20405</v>
      </c>
      <c r="D17387" s="1" t="s">
        <v>19</v>
      </c>
      <c r="E17387" s="3" t="str">
        <f t="shared" si="973"/>
        <v>2-Pack SAMSUNG S24 ULTRA 5G Skärmskydd - Härdat Glas 9H - Super kvalitet 3D</v>
      </c>
      <c r="F17387" s="1" t="s">
        <v>614</v>
      </c>
      <c r="G17387" s="1" t="s">
        <v>615</v>
      </c>
      <c r="H17387" s="1" t="s">
        <v>616</v>
      </c>
      <c r="I17387" s="1" t="s">
        <v>16</v>
      </c>
      <c r="J17387" s="1" t="s">
        <v>23</v>
      </c>
      <c r="K17387" s="1" t="s">
        <v>16</v>
      </c>
      <c r="L17387" s="1" t="s">
        <v>16</v>
      </c>
      <c r="M17387" s="1" t="s">
        <v>16</v>
      </c>
      <c r="N17387" s="1" t="s">
        <v>16</v>
      </c>
      <c r="O17387" s="1">
        <v>79.2</v>
      </c>
      <c r="P17387" s="1">
        <v>1.0</v>
      </c>
    </row>
    <row r="17388">
      <c r="A17388" s="1" t="s">
        <v>29</v>
      </c>
      <c r="B17388" s="1" t="s">
        <v>20418</v>
      </c>
      <c r="C17388" s="2" t="s">
        <v>20405</v>
      </c>
      <c r="D17388" s="1" t="s">
        <v>19</v>
      </c>
      <c r="E17388" s="3" t="str">
        <f t="shared" si="973"/>
        <v>2-Pack SAMSUNG S24 ULTRA 5G Skärmskydd - Härdat Glas 9H - Super kvalitet 3D</v>
      </c>
      <c r="F17388" s="1" t="s">
        <v>614</v>
      </c>
      <c r="G17388" s="1" t="s">
        <v>615</v>
      </c>
      <c r="H17388" s="1" t="s">
        <v>616</v>
      </c>
      <c r="I17388" s="1" t="s">
        <v>16</v>
      </c>
      <c r="J17388" s="1" t="s">
        <v>23</v>
      </c>
      <c r="K17388" s="1" t="s">
        <v>16</v>
      </c>
      <c r="L17388" s="1" t="s">
        <v>16</v>
      </c>
      <c r="M17388" s="1" t="s">
        <v>16</v>
      </c>
      <c r="N17388" s="1" t="s">
        <v>16</v>
      </c>
      <c r="O17388" s="1">
        <v>79.2</v>
      </c>
      <c r="P17388" s="1">
        <v>1.0</v>
      </c>
    </row>
    <row r="17389">
      <c r="A17389" s="1" t="s">
        <v>29</v>
      </c>
      <c r="B17389" s="1" t="s">
        <v>20419</v>
      </c>
      <c r="C17389" s="2" t="s">
        <v>20405</v>
      </c>
      <c r="D17389" s="1" t="s">
        <v>19</v>
      </c>
      <c r="E17389" s="3" t="str">
        <f t="shared" si="973"/>
        <v>2-Pack SAMSUNG S24 ULTRA 5G Skärmskydd - Härdat Glas 9H - Super kvalitet 3D</v>
      </c>
      <c r="F17389" s="1" t="s">
        <v>614</v>
      </c>
      <c r="G17389" s="1" t="s">
        <v>615</v>
      </c>
      <c r="H17389" s="1" t="s">
        <v>616</v>
      </c>
      <c r="I17389" s="1" t="s">
        <v>16</v>
      </c>
      <c r="J17389" s="1" t="s">
        <v>23</v>
      </c>
      <c r="K17389" s="1" t="s">
        <v>16</v>
      </c>
      <c r="L17389" s="1" t="s">
        <v>16</v>
      </c>
      <c r="M17389" s="1" t="s">
        <v>16</v>
      </c>
      <c r="N17389" s="1" t="s">
        <v>16</v>
      </c>
      <c r="O17389" s="1">
        <v>79.2</v>
      </c>
      <c r="P17389" s="1">
        <v>1.0</v>
      </c>
    </row>
    <row r="17390">
      <c r="A17390" s="1" t="s">
        <v>29</v>
      </c>
      <c r="B17390" s="1" t="s">
        <v>20420</v>
      </c>
      <c r="C17390" s="2" t="s">
        <v>20405</v>
      </c>
      <c r="D17390" s="1" t="s">
        <v>19</v>
      </c>
      <c r="E17390" s="3" t="str">
        <f t="shared" si="973"/>
        <v>2-Pack SAMSUNG S24 ULTRA 5G Skärmskydd - Härdat Glas 9H - Super kvalitet 3D</v>
      </c>
      <c r="F17390" s="1" t="s">
        <v>614</v>
      </c>
      <c r="G17390" s="1" t="s">
        <v>615</v>
      </c>
      <c r="H17390" s="1" t="s">
        <v>616</v>
      </c>
      <c r="I17390" s="1" t="s">
        <v>16</v>
      </c>
      <c r="J17390" s="1" t="s">
        <v>23</v>
      </c>
      <c r="K17390" s="1" t="s">
        <v>16</v>
      </c>
      <c r="L17390" s="1" t="s">
        <v>16</v>
      </c>
      <c r="M17390" s="1" t="s">
        <v>16</v>
      </c>
      <c r="N17390" s="1" t="s">
        <v>16</v>
      </c>
      <c r="O17390" s="1">
        <v>79.2</v>
      </c>
      <c r="P17390" s="1">
        <v>1.0</v>
      </c>
    </row>
    <row r="17391">
      <c r="A17391" s="1" t="s">
        <v>29</v>
      </c>
      <c r="B17391" s="1" t="s">
        <v>20421</v>
      </c>
      <c r="C17391" s="2" t="s">
        <v>20405</v>
      </c>
      <c r="D17391" s="1" t="s">
        <v>19</v>
      </c>
      <c r="E17391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7391" s="1" t="s">
        <v>4298</v>
      </c>
      <c r="G17391" s="1" t="s">
        <v>4299</v>
      </c>
      <c r="H17391" s="1" t="s">
        <v>4300</v>
      </c>
      <c r="I17391" s="1" t="s">
        <v>16</v>
      </c>
      <c r="J17391" s="1" t="s">
        <v>23</v>
      </c>
      <c r="K17391" s="1" t="s">
        <v>16</v>
      </c>
      <c r="L17391" s="1" t="s">
        <v>16</v>
      </c>
      <c r="M17391" s="1" t="s">
        <v>16</v>
      </c>
      <c r="N17391" s="1" t="s">
        <v>16</v>
      </c>
      <c r="O17391" s="1">
        <v>151.2</v>
      </c>
      <c r="P17391" s="1">
        <v>2.0</v>
      </c>
    </row>
    <row r="17392">
      <c r="A17392" s="1" t="s">
        <v>29</v>
      </c>
      <c r="B17392" s="1" t="s">
        <v>20422</v>
      </c>
      <c r="C17392" s="2" t="s">
        <v>20405</v>
      </c>
      <c r="D17392" s="1" t="s">
        <v>19</v>
      </c>
      <c r="E17392" s="3" t="str">
        <f>HYPERLINK("https://fyndiq.se/produkt/33c7ee60e8fc436d/", "Samsung Galaxy A32 - Härdat glas 9H - Super kvalitet 3D")</f>
        <v>Samsung Galaxy A32 - Härdat glas 9H - Super kvalitet 3D</v>
      </c>
      <c r="F17392" s="1" t="s">
        <v>1520</v>
      </c>
      <c r="G17392" s="1" t="s">
        <v>1521</v>
      </c>
      <c r="H17392" s="1" t="s">
        <v>1522</v>
      </c>
      <c r="I17392" s="1" t="s">
        <v>16</v>
      </c>
      <c r="J17392" s="1" t="s">
        <v>23</v>
      </c>
      <c r="K17392" s="1" t="s">
        <v>16</v>
      </c>
      <c r="L17392" s="1" t="s">
        <v>16</v>
      </c>
      <c r="M17392" s="1" t="s">
        <v>16</v>
      </c>
      <c r="N17392" s="1" t="s">
        <v>16</v>
      </c>
      <c r="O17392" s="1">
        <v>54.4</v>
      </c>
      <c r="P17392" s="1">
        <v>1.0</v>
      </c>
    </row>
    <row r="17393">
      <c r="A17393" s="1" t="s">
        <v>29</v>
      </c>
      <c r="B17393" s="1" t="s">
        <v>20423</v>
      </c>
      <c r="C17393" s="2" t="s">
        <v>20405</v>
      </c>
      <c r="D17393" s="1" t="s">
        <v>19</v>
      </c>
      <c r="E17393" s="3" t="str">
        <f>HYPERLINK("https://fyndiq.se/produkt/fdeead0025f9481d/", "Samsung S23 FE - 9H Härdat Glass - Super Kvalitet 3D")</f>
        <v>Samsung S23 FE - 9H Härdat Glass - Super Kvalitet 3D</v>
      </c>
      <c r="F17393" s="1" t="s">
        <v>9586</v>
      </c>
      <c r="G17393" s="1" t="s">
        <v>9587</v>
      </c>
      <c r="H17393" s="1" t="s">
        <v>9588</v>
      </c>
      <c r="I17393" s="1" t="s">
        <v>16</v>
      </c>
      <c r="J17393" s="1" t="s">
        <v>23</v>
      </c>
      <c r="K17393" s="1" t="s">
        <v>16</v>
      </c>
      <c r="L17393" s="1" t="s">
        <v>16</v>
      </c>
      <c r="M17393" s="1" t="s">
        <v>16</v>
      </c>
      <c r="N17393" s="1" t="s">
        <v>16</v>
      </c>
      <c r="O17393" s="1">
        <v>55.2</v>
      </c>
      <c r="P17393" s="1">
        <v>1.0</v>
      </c>
    </row>
    <row r="17394">
      <c r="A17394" s="1" t="s">
        <v>29</v>
      </c>
      <c r="B17394" s="1" t="s">
        <v>20424</v>
      </c>
      <c r="C17394" s="2" t="s">
        <v>20405</v>
      </c>
      <c r="D17394" s="1" t="s">
        <v>19</v>
      </c>
      <c r="E17394" s="3" t="str">
        <f>HYPERLINK("https://fyndiq.se/produkt/f15b82570d4144d0/", "2-Pack Apple Watch 41mm – Härdat glas 9H – Super kvalitet 3D")</f>
        <v>2-Pack Apple Watch 41mm – Härdat glas 9H – Super kvalitet 3D</v>
      </c>
      <c r="F17394" s="1" t="s">
        <v>144</v>
      </c>
      <c r="G17394" s="1" t="s">
        <v>145</v>
      </c>
      <c r="H17394" s="1" t="s">
        <v>146</v>
      </c>
      <c r="I17394" s="1" t="s">
        <v>16</v>
      </c>
      <c r="J17394" s="1" t="s">
        <v>23</v>
      </c>
      <c r="K17394" s="1" t="s">
        <v>16</v>
      </c>
      <c r="L17394" s="1" t="s">
        <v>16</v>
      </c>
      <c r="M17394" s="1" t="s">
        <v>16</v>
      </c>
      <c r="N17394" s="1" t="s">
        <v>16</v>
      </c>
      <c r="O17394" s="1">
        <v>55.2</v>
      </c>
      <c r="P17394" s="1">
        <v>1.0</v>
      </c>
    </row>
    <row r="17395">
      <c r="A17395" s="1" t="s">
        <v>29</v>
      </c>
      <c r="B17395" s="1" t="s">
        <v>20425</v>
      </c>
      <c r="C17395" s="2" t="s">
        <v>20405</v>
      </c>
      <c r="D17395" s="1" t="s">
        <v>19</v>
      </c>
      <c r="E17395" s="3" t="str">
        <f>HYPERLINK("https://fyndiq.se/produkt/6ae5aff483564a84/", "2-Pack Apple Watch 40mm – Härdat glas 9H – Super kvalitet 3D")</f>
        <v>2-Pack Apple Watch 40mm – Härdat glas 9H – Super kvalitet 3D</v>
      </c>
      <c r="F17395" s="1" t="s">
        <v>1418</v>
      </c>
      <c r="G17395" s="1" t="s">
        <v>1419</v>
      </c>
      <c r="H17395" s="1" t="s">
        <v>1420</v>
      </c>
      <c r="I17395" s="1" t="s">
        <v>16</v>
      </c>
      <c r="J17395" s="1" t="s">
        <v>23</v>
      </c>
      <c r="K17395" s="1" t="s">
        <v>16</v>
      </c>
      <c r="L17395" s="1" t="s">
        <v>16</v>
      </c>
      <c r="M17395" s="1" t="s">
        <v>16</v>
      </c>
      <c r="N17395" s="1" t="s">
        <v>16</v>
      </c>
      <c r="O17395" s="1">
        <v>55.2</v>
      </c>
      <c r="P17395" s="1">
        <v>1.0</v>
      </c>
    </row>
    <row r="17396">
      <c r="A17396" s="1" t="s">
        <v>29</v>
      </c>
      <c r="B17396" s="1" t="s">
        <v>20426</v>
      </c>
      <c r="C17396" s="2" t="s">
        <v>20405</v>
      </c>
      <c r="D17396" s="1" t="s">
        <v>19</v>
      </c>
      <c r="E17396" s="3" t="str">
        <f>HYPERLINK("https://fyndiq.se/produkt/65c8b505bab64eaf/", "Motorola Moto G73 - Härdat Glas 9H -Super kvalitet 3D Skärmskydd")</f>
        <v>Motorola Moto G73 - Härdat Glas 9H -Super kvalitet 3D Skärmskydd</v>
      </c>
      <c r="F17396" s="1" t="s">
        <v>13633</v>
      </c>
      <c r="G17396" s="1" t="s">
        <v>13634</v>
      </c>
      <c r="H17396" s="1" t="s">
        <v>13635</v>
      </c>
      <c r="I17396" s="1" t="s">
        <v>16</v>
      </c>
      <c r="J17396" s="1" t="s">
        <v>23</v>
      </c>
      <c r="K17396" s="1" t="s">
        <v>16</v>
      </c>
      <c r="L17396" s="1" t="s">
        <v>16</v>
      </c>
      <c r="M17396" s="1" t="s">
        <v>16</v>
      </c>
      <c r="N17396" s="1" t="s">
        <v>16</v>
      </c>
      <c r="O17396" s="1">
        <v>55.2</v>
      </c>
      <c r="P17396" s="1">
        <v>1.0</v>
      </c>
    </row>
    <row r="17397">
      <c r="A17397" s="1" t="s">
        <v>29</v>
      </c>
      <c r="B17397" s="1" t="s">
        <v>20427</v>
      </c>
      <c r="C17397" s="2" t="s">
        <v>20405</v>
      </c>
      <c r="D17397" s="1" t="s">
        <v>19</v>
      </c>
      <c r="E17397" s="3" t="str">
        <f>HYPERLINK("https://fyndiq.se/produkt/c7514d43b0944bb0/", "Samsung NOTE 20 härdat glas 3D Top Kvalitet skärmskydd- Svart")</f>
        <v>Samsung NOTE 20 härdat glas 3D Top Kvalitet skärmskydd- Svart</v>
      </c>
      <c r="F17397" s="1" t="s">
        <v>6556</v>
      </c>
      <c r="G17397" s="1" t="s">
        <v>6557</v>
      </c>
      <c r="H17397" s="1" t="s">
        <v>6558</v>
      </c>
      <c r="I17397" s="1" t="s">
        <v>16</v>
      </c>
      <c r="J17397" s="1" t="s">
        <v>23</v>
      </c>
      <c r="K17397" s="1" t="s">
        <v>16</v>
      </c>
      <c r="L17397" s="1" t="s">
        <v>16</v>
      </c>
      <c r="M17397" s="1" t="s">
        <v>16</v>
      </c>
      <c r="N17397" s="1" t="s">
        <v>16</v>
      </c>
      <c r="O17397" s="1">
        <v>55.2</v>
      </c>
      <c r="P17397" s="1">
        <v>1.0</v>
      </c>
    </row>
    <row r="17398">
      <c r="A17398" s="1" t="s">
        <v>29</v>
      </c>
      <c r="B17398" s="1" t="s">
        <v>20428</v>
      </c>
      <c r="C17398" s="2" t="s">
        <v>20405</v>
      </c>
      <c r="D17398" s="1" t="s">
        <v>19</v>
      </c>
      <c r="E17398" s="3" t="str">
        <f>HYPERLINK("https://fyndiq.se/produkt/ac8181d33d904577/", "Samsung Galaxy S10 Plus - Härdat glas 9H - Super kvalitet 3D")</f>
        <v>Samsung Galaxy S10 Plus - Härdat glas 9H - Super kvalitet 3D</v>
      </c>
      <c r="F17398" s="1" t="s">
        <v>171</v>
      </c>
      <c r="G17398" s="1" t="s">
        <v>172</v>
      </c>
      <c r="H17398" s="1" t="s">
        <v>173</v>
      </c>
      <c r="I17398" s="1" t="s">
        <v>16</v>
      </c>
      <c r="J17398" s="1" t="s">
        <v>23</v>
      </c>
      <c r="K17398" s="1" t="s">
        <v>16</v>
      </c>
      <c r="L17398" s="1" t="s">
        <v>16</v>
      </c>
      <c r="M17398" s="1" t="s">
        <v>16</v>
      </c>
      <c r="N17398" s="1" t="s">
        <v>16</v>
      </c>
      <c r="O17398" s="1">
        <v>55.2</v>
      </c>
      <c r="P17398" s="1">
        <v>1.0</v>
      </c>
    </row>
    <row r="17399">
      <c r="A17399" s="1" t="s">
        <v>29</v>
      </c>
      <c r="B17399" s="1" t="s">
        <v>20429</v>
      </c>
      <c r="C17399" s="2" t="s">
        <v>20405</v>
      </c>
      <c r="D17399" s="1" t="s">
        <v>19</v>
      </c>
      <c r="E17399" s="3" t="str">
        <f t="shared" ref="E17399:E17400" si="974">HYPERLINK("https://fyndiq.se/produkt/022d7ac2f2e44ae2/", "Samsung Galaxy A04s - Härdat Glas 9H - Super Kvalitet 3D Skärmskydd")</f>
        <v>Samsung Galaxy A04s - Härdat Glas 9H - Super Kvalitet 3D Skärmskydd</v>
      </c>
      <c r="F17399" s="1" t="s">
        <v>3609</v>
      </c>
      <c r="G17399" s="1" t="s">
        <v>3610</v>
      </c>
      <c r="H17399" s="1" t="s">
        <v>3611</v>
      </c>
      <c r="I17399" s="1" t="s">
        <v>16</v>
      </c>
      <c r="J17399" s="1" t="s">
        <v>23</v>
      </c>
      <c r="K17399" s="1" t="s">
        <v>16</v>
      </c>
      <c r="L17399" s="1" t="s">
        <v>16</v>
      </c>
      <c r="M17399" s="1" t="s">
        <v>16</v>
      </c>
      <c r="N17399" s="1" t="s">
        <v>16</v>
      </c>
      <c r="O17399" s="1">
        <v>55.2</v>
      </c>
      <c r="P17399" s="1">
        <v>1.0</v>
      </c>
    </row>
    <row r="17400">
      <c r="A17400" s="1" t="s">
        <v>29</v>
      </c>
      <c r="B17400" s="1" t="s">
        <v>20430</v>
      </c>
      <c r="C17400" s="2" t="s">
        <v>20405</v>
      </c>
      <c r="D17400" s="1" t="s">
        <v>19</v>
      </c>
      <c r="E17400" s="3" t="str">
        <f t="shared" si="974"/>
        <v>Samsung Galaxy A04s - Härdat Glas 9H - Super Kvalitet 3D Skärmskydd</v>
      </c>
      <c r="F17400" s="1" t="s">
        <v>3609</v>
      </c>
      <c r="G17400" s="1" t="s">
        <v>3610</v>
      </c>
      <c r="H17400" s="1" t="s">
        <v>3611</v>
      </c>
      <c r="I17400" s="1" t="s">
        <v>16</v>
      </c>
      <c r="J17400" s="1" t="s">
        <v>23</v>
      </c>
      <c r="K17400" s="1" t="s">
        <v>16</v>
      </c>
      <c r="L17400" s="1" t="s">
        <v>16</v>
      </c>
      <c r="M17400" s="1" t="s">
        <v>16</v>
      </c>
      <c r="N17400" s="1" t="s">
        <v>16</v>
      </c>
      <c r="O17400" s="1">
        <v>55.2</v>
      </c>
      <c r="P17400" s="1">
        <v>1.0</v>
      </c>
    </row>
    <row r="17401">
      <c r="A17401" s="1" t="s">
        <v>29</v>
      </c>
      <c r="B17401" s="1" t="s">
        <v>20431</v>
      </c>
      <c r="C17401" s="2" t="s">
        <v>20405</v>
      </c>
      <c r="D17401" s="1" t="s">
        <v>19</v>
      </c>
      <c r="E17401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401" s="1" t="s">
        <v>47</v>
      </c>
      <c r="G17401" s="2" t="s">
        <v>48</v>
      </c>
      <c r="H17401" s="1" t="s">
        <v>49</v>
      </c>
      <c r="I17401" s="1" t="s">
        <v>16</v>
      </c>
      <c r="J17401" s="1" t="s">
        <v>23</v>
      </c>
      <c r="K17401" s="1" t="s">
        <v>16</v>
      </c>
      <c r="L17401" s="1" t="s">
        <v>16</v>
      </c>
      <c r="M17401" s="1" t="s">
        <v>16</v>
      </c>
      <c r="N17401" s="1" t="s">
        <v>16</v>
      </c>
      <c r="O17401" s="1">
        <v>183.2</v>
      </c>
      <c r="P17401" s="1">
        <v>1.0</v>
      </c>
    </row>
    <row r="17402">
      <c r="A17402" s="1" t="s">
        <v>29</v>
      </c>
      <c r="B17402" s="1" t="s">
        <v>20432</v>
      </c>
      <c r="C17402" s="2" t="s">
        <v>20405</v>
      </c>
      <c r="D17402" s="1" t="s">
        <v>19</v>
      </c>
      <c r="E17402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17402" s="1" t="s">
        <v>20</v>
      </c>
      <c r="G17402" s="1" t="s">
        <v>21</v>
      </c>
      <c r="H17402" s="1" t="s">
        <v>22</v>
      </c>
      <c r="I17402" s="1" t="s">
        <v>16</v>
      </c>
      <c r="J17402" s="1" t="s">
        <v>23</v>
      </c>
      <c r="K17402" s="1" t="s">
        <v>16</v>
      </c>
      <c r="L17402" s="1" t="s">
        <v>16</v>
      </c>
      <c r="M17402" s="1" t="s">
        <v>16</v>
      </c>
      <c r="N17402" s="1" t="s">
        <v>16</v>
      </c>
      <c r="O17402" s="1">
        <v>135.2</v>
      </c>
      <c r="P17402" s="1">
        <v>1.0</v>
      </c>
    </row>
    <row r="17403">
      <c r="A17403" s="1" t="s">
        <v>29</v>
      </c>
      <c r="B17403" s="1" t="s">
        <v>20433</v>
      </c>
      <c r="C17403" s="2" t="s">
        <v>20405</v>
      </c>
      <c r="D17403" s="1" t="s">
        <v>19</v>
      </c>
      <c r="E17403" s="3" t="str">
        <f>HYPERLINK("https://fyndiq.se/produkt/de584aa22595422c/", "2-Pack Privacy Samsung A52S Skärmskydd &amp; 1-Pack linsskydd - Härdat Glas 9H - Super kvalitet 3D")</f>
        <v>2-Pack Privacy Samsung A52S Skärmskydd &amp; 1-Pack linsskydd - Härdat Glas 9H - Super kvalitet 3D</v>
      </c>
      <c r="F17403" s="1" t="s">
        <v>16505</v>
      </c>
      <c r="G17403" s="1" t="s">
        <v>16506</v>
      </c>
      <c r="H17403" s="1" t="s">
        <v>16507</v>
      </c>
      <c r="I17403" s="1" t="s">
        <v>16</v>
      </c>
      <c r="J17403" s="1" t="s">
        <v>23</v>
      </c>
      <c r="K17403" s="1" t="s">
        <v>16</v>
      </c>
      <c r="L17403" s="1" t="s">
        <v>16</v>
      </c>
      <c r="M17403" s="1" t="s">
        <v>16</v>
      </c>
      <c r="N17403" s="1" t="s">
        <v>16</v>
      </c>
      <c r="O17403" s="1">
        <v>87.2</v>
      </c>
      <c r="P17403" s="1">
        <v>1.0</v>
      </c>
    </row>
    <row r="17404">
      <c r="A17404" s="1" t="s">
        <v>29</v>
      </c>
      <c r="B17404" s="1" t="s">
        <v>20434</v>
      </c>
      <c r="C17404" s="2" t="s">
        <v>20405</v>
      </c>
      <c r="D17404" s="1" t="s">
        <v>19</v>
      </c>
      <c r="E17404" s="3" t="str">
        <f>HYPERLINK("https://fyndiq.se/produkt/b96aad9902754ebc/", "2-Pack Samsung S23 FE - 9H Härdat Glass - Super Kvalitet 3D")</f>
        <v>2-Pack Samsung S23 FE - 9H Härdat Glass - Super Kvalitet 3D</v>
      </c>
      <c r="F17404" s="1" t="s">
        <v>67</v>
      </c>
      <c r="G17404" s="1" t="s">
        <v>68</v>
      </c>
      <c r="H17404" s="1" t="s">
        <v>69</v>
      </c>
      <c r="I17404" s="1" t="s">
        <v>16</v>
      </c>
      <c r="J17404" s="1" t="s">
        <v>23</v>
      </c>
      <c r="K17404" s="1" t="s">
        <v>16</v>
      </c>
      <c r="L17404" s="1" t="s">
        <v>16</v>
      </c>
      <c r="M17404" s="1" t="s">
        <v>16</v>
      </c>
      <c r="N17404" s="1" t="s">
        <v>16</v>
      </c>
      <c r="O17404" s="1">
        <v>63.2</v>
      </c>
      <c r="P17404" s="1">
        <v>1.0</v>
      </c>
    </row>
    <row r="17405">
      <c r="A17405" s="1" t="s">
        <v>29</v>
      </c>
      <c r="B17405" s="1" t="s">
        <v>20435</v>
      </c>
      <c r="C17405" s="2" t="s">
        <v>20405</v>
      </c>
      <c r="D17405" s="1" t="s">
        <v>19</v>
      </c>
      <c r="E17405" s="3" t="str">
        <f t="shared" ref="E17405:E17407" si="975">HYPERLINK("https://fyndiq.se/produkt/80d04410f9c744e2/", "2-Pack Samsung S23 Ultra - 9H Härdat Glass - 3D Super Kvalitet Skärmskydd")</f>
        <v>2-Pack Samsung S23 Ultra - 9H Härdat Glass - 3D Super Kvalitet Skärmskydd</v>
      </c>
      <c r="F17405" s="1" t="s">
        <v>2144</v>
      </c>
      <c r="G17405" s="1" t="s">
        <v>2145</v>
      </c>
      <c r="H17405" s="1" t="s">
        <v>2146</v>
      </c>
      <c r="I17405" s="1" t="s">
        <v>16</v>
      </c>
      <c r="J17405" s="1" t="s">
        <v>23</v>
      </c>
      <c r="K17405" s="1" t="s">
        <v>16</v>
      </c>
      <c r="L17405" s="1" t="s">
        <v>16</v>
      </c>
      <c r="M17405" s="1" t="s">
        <v>16</v>
      </c>
      <c r="N17405" s="1" t="s">
        <v>16</v>
      </c>
      <c r="O17405" s="1">
        <v>63.2</v>
      </c>
      <c r="P17405" s="1">
        <v>1.0</v>
      </c>
    </row>
    <row r="17406">
      <c r="A17406" s="1" t="s">
        <v>29</v>
      </c>
      <c r="B17406" s="1" t="s">
        <v>20436</v>
      </c>
      <c r="C17406" s="2" t="s">
        <v>20405</v>
      </c>
      <c r="D17406" s="1" t="s">
        <v>19</v>
      </c>
      <c r="E17406" s="3" t="str">
        <f t="shared" si="975"/>
        <v>2-Pack Samsung S23 Ultra - 9H Härdat Glass - 3D Super Kvalitet Skärmskydd</v>
      </c>
      <c r="F17406" s="1" t="s">
        <v>2144</v>
      </c>
      <c r="G17406" s="1" t="s">
        <v>2145</v>
      </c>
      <c r="H17406" s="1" t="s">
        <v>2146</v>
      </c>
      <c r="I17406" s="1" t="s">
        <v>16</v>
      </c>
      <c r="J17406" s="1" t="s">
        <v>23</v>
      </c>
      <c r="K17406" s="1" t="s">
        <v>16</v>
      </c>
      <c r="L17406" s="1" t="s">
        <v>16</v>
      </c>
      <c r="M17406" s="1" t="s">
        <v>16</v>
      </c>
      <c r="N17406" s="1" t="s">
        <v>16</v>
      </c>
      <c r="O17406" s="1">
        <v>63.2</v>
      </c>
      <c r="P17406" s="1">
        <v>1.0</v>
      </c>
    </row>
    <row r="17407">
      <c r="A17407" s="1" t="s">
        <v>29</v>
      </c>
      <c r="B17407" s="1" t="s">
        <v>20437</v>
      </c>
      <c r="C17407" s="2" t="s">
        <v>20405</v>
      </c>
      <c r="D17407" s="1" t="s">
        <v>19</v>
      </c>
      <c r="E17407" s="3" t="str">
        <f t="shared" si="975"/>
        <v>2-Pack Samsung S23 Ultra - 9H Härdat Glass - 3D Super Kvalitet Skärmskydd</v>
      </c>
      <c r="F17407" s="1" t="s">
        <v>2144</v>
      </c>
      <c r="G17407" s="1" t="s">
        <v>2145</v>
      </c>
      <c r="H17407" s="1" t="s">
        <v>2146</v>
      </c>
      <c r="I17407" s="1" t="s">
        <v>1311</v>
      </c>
      <c r="J17407" s="1" t="s">
        <v>23</v>
      </c>
      <c r="K17407" s="1" t="s">
        <v>16</v>
      </c>
      <c r="L17407" s="1" t="s">
        <v>16</v>
      </c>
      <c r="M17407" s="1" t="s">
        <v>16</v>
      </c>
      <c r="N17407" s="1" t="s">
        <v>16</v>
      </c>
      <c r="O17407" s="1">
        <v>63.2</v>
      </c>
      <c r="P17407" s="1">
        <v>1.0</v>
      </c>
    </row>
    <row r="17408">
      <c r="A17408" s="1" t="s">
        <v>29</v>
      </c>
      <c r="B17408" s="1" t="s">
        <v>20438</v>
      </c>
      <c r="C17408" s="2" t="s">
        <v>20405</v>
      </c>
      <c r="D17408" s="1" t="s">
        <v>19</v>
      </c>
      <c r="E17408" s="3" t="str">
        <f t="shared" ref="E17408:E17410" si="976">HYPERLINK("https://fyndiq.se/produkt/317386bceef54d60/", "2-Pack Samsung Galaxy A54 (5G) - Härdat Glas 9H - Super Kvalitet 3D Skärmskydd")</f>
        <v>2-Pack Samsung Galaxy A54 (5G) - Härdat Glas 9H - Super Kvalitet 3D Skärmskydd</v>
      </c>
      <c r="F17408" s="1" t="s">
        <v>760</v>
      </c>
      <c r="G17408" s="1" t="s">
        <v>761</v>
      </c>
      <c r="H17408" s="1" t="s">
        <v>762</v>
      </c>
      <c r="I17408" s="1" t="s">
        <v>16</v>
      </c>
      <c r="J17408" s="1" t="s">
        <v>23</v>
      </c>
      <c r="K17408" s="1" t="s">
        <v>16</v>
      </c>
      <c r="L17408" s="1" t="s">
        <v>16</v>
      </c>
      <c r="M17408" s="1" t="s">
        <v>16</v>
      </c>
      <c r="N17408" s="1" t="s">
        <v>16</v>
      </c>
      <c r="O17408" s="1">
        <v>63.2</v>
      </c>
      <c r="P17408" s="1">
        <v>1.0</v>
      </c>
    </row>
    <row r="17409">
      <c r="A17409" s="1" t="s">
        <v>29</v>
      </c>
      <c r="B17409" s="1" t="s">
        <v>20439</v>
      </c>
      <c r="C17409" s="2" t="s">
        <v>20405</v>
      </c>
      <c r="D17409" s="1" t="s">
        <v>19</v>
      </c>
      <c r="E17409" s="3" t="str">
        <f t="shared" si="976"/>
        <v>2-Pack Samsung Galaxy A54 (5G) - Härdat Glas 9H - Super Kvalitet 3D Skärmskydd</v>
      </c>
      <c r="F17409" s="1" t="s">
        <v>760</v>
      </c>
      <c r="G17409" s="1" t="s">
        <v>761</v>
      </c>
      <c r="H17409" s="1" t="s">
        <v>762</v>
      </c>
      <c r="I17409" s="1" t="s">
        <v>16</v>
      </c>
      <c r="J17409" s="1" t="s">
        <v>23</v>
      </c>
      <c r="K17409" s="1" t="s">
        <v>16</v>
      </c>
      <c r="L17409" s="1" t="s">
        <v>16</v>
      </c>
      <c r="M17409" s="1" t="s">
        <v>16</v>
      </c>
      <c r="N17409" s="1" t="s">
        <v>16</v>
      </c>
      <c r="O17409" s="1">
        <v>63.2</v>
      </c>
      <c r="P17409" s="1">
        <v>1.0</v>
      </c>
    </row>
    <row r="17410">
      <c r="A17410" s="1" t="s">
        <v>29</v>
      </c>
      <c r="B17410" s="1" t="s">
        <v>20440</v>
      </c>
      <c r="C17410" s="2" t="s">
        <v>20405</v>
      </c>
      <c r="D17410" s="1" t="s">
        <v>19</v>
      </c>
      <c r="E17410" s="3" t="str">
        <f t="shared" si="976"/>
        <v>2-Pack Samsung Galaxy A54 (5G) - Härdat Glas 9H - Super Kvalitet 3D Skärmskydd</v>
      </c>
      <c r="F17410" s="1" t="s">
        <v>760</v>
      </c>
      <c r="G17410" s="1" t="s">
        <v>761</v>
      </c>
      <c r="H17410" s="1" t="s">
        <v>762</v>
      </c>
      <c r="I17410" s="1" t="s">
        <v>16</v>
      </c>
      <c r="J17410" s="1" t="s">
        <v>23</v>
      </c>
      <c r="K17410" s="1" t="s">
        <v>16</v>
      </c>
      <c r="L17410" s="1" t="s">
        <v>16</v>
      </c>
      <c r="M17410" s="1" t="s">
        <v>16</v>
      </c>
      <c r="N17410" s="1" t="s">
        <v>16</v>
      </c>
      <c r="O17410" s="1">
        <v>63.2</v>
      </c>
      <c r="P17410" s="1">
        <v>1.0</v>
      </c>
    </row>
    <row r="17411">
      <c r="A17411" s="1" t="s">
        <v>29</v>
      </c>
      <c r="B17411" s="1" t="s">
        <v>20441</v>
      </c>
      <c r="C17411" s="2" t="s">
        <v>20405</v>
      </c>
      <c r="D17411" s="1" t="s">
        <v>19</v>
      </c>
      <c r="E17411" s="3" t="str">
        <f>HYPERLINK("https://fyndiq.se/produkt/0f244212ec124dcd/", "2 Pack OnePlus 9 5G - Härdat glas 9H - Super kvalitet 3D Skärmskydd")</f>
        <v>2 Pack OnePlus 9 5G - Härdat glas 9H - Super kvalitet 3D Skärmskydd</v>
      </c>
      <c r="F17411" s="1" t="s">
        <v>803</v>
      </c>
      <c r="G17411" s="1" t="s">
        <v>804</v>
      </c>
      <c r="H17411" s="1" t="s">
        <v>805</v>
      </c>
      <c r="I17411" s="1" t="s">
        <v>16</v>
      </c>
      <c r="J17411" s="1" t="s">
        <v>23</v>
      </c>
      <c r="K17411" s="1" t="s">
        <v>16</v>
      </c>
      <c r="L17411" s="1" t="s">
        <v>16</v>
      </c>
      <c r="M17411" s="1" t="s">
        <v>16</v>
      </c>
      <c r="N17411" s="1" t="s">
        <v>16</v>
      </c>
      <c r="O17411" s="1">
        <v>63.2</v>
      </c>
      <c r="P17411" s="1">
        <v>1.0</v>
      </c>
    </row>
    <row r="17412">
      <c r="A17412" s="1" t="s">
        <v>29</v>
      </c>
      <c r="B17412" s="1" t="s">
        <v>20442</v>
      </c>
      <c r="C17412" s="2" t="s">
        <v>20405</v>
      </c>
      <c r="D17412" s="1" t="s">
        <v>19</v>
      </c>
      <c r="E17412" s="3" t="str">
        <f>HYPERLINK("https://fyndiq.se/produkt/6045eb453cbb4994/", "2-Pack Samsung S23 Plus Skärmskydd &amp; 1-Pack linsskydd - Härdat Glas 9H - Super kvalitet 3D")</f>
        <v>2-Pack Samsung S23 Plus Skärmskydd &amp; 1-Pack linsskydd - Härdat Glas 9H - Super kvalitet 3D</v>
      </c>
      <c r="F17412" s="1" t="s">
        <v>1481</v>
      </c>
      <c r="G17412" s="1" t="s">
        <v>1482</v>
      </c>
      <c r="H17412" s="1" t="s">
        <v>1483</v>
      </c>
      <c r="I17412" s="1" t="s">
        <v>16</v>
      </c>
      <c r="J17412" s="1" t="s">
        <v>23</v>
      </c>
      <c r="K17412" s="1" t="s">
        <v>16</v>
      </c>
      <c r="L17412" s="1" t="s">
        <v>16</v>
      </c>
      <c r="M17412" s="1" t="s">
        <v>16</v>
      </c>
      <c r="N17412" s="1" t="s">
        <v>16</v>
      </c>
      <c r="O17412" s="1">
        <v>63.2</v>
      </c>
      <c r="P17412" s="1">
        <v>1.0</v>
      </c>
    </row>
    <row r="17413">
      <c r="A17413" s="1" t="s">
        <v>29</v>
      </c>
      <c r="B17413" s="1" t="s">
        <v>20443</v>
      </c>
      <c r="C17413" s="2" t="s">
        <v>20405</v>
      </c>
      <c r="D17413" s="1" t="s">
        <v>19</v>
      </c>
      <c r="E17413" s="3" t="str">
        <f t="shared" ref="E17413:E17414" si="977">HYPERLINK("https://fyndiq.se/produkt/08d44de1ca3946df/", "2-Pack Samsung Galaxy S10 - Härdat Glas 9H – 3D Skärmskydd - Super kvalitet")</f>
        <v>2-Pack Samsung Galaxy S10 - Härdat Glas 9H – 3D Skärmskydd - Super kvalitet</v>
      </c>
      <c r="F17413" s="1" t="s">
        <v>729</v>
      </c>
      <c r="G17413" s="1" t="s">
        <v>730</v>
      </c>
      <c r="H17413" s="1" t="s">
        <v>731</v>
      </c>
      <c r="I17413" s="1" t="s">
        <v>1311</v>
      </c>
      <c r="J17413" s="1" t="s">
        <v>9</v>
      </c>
      <c r="K17413" s="2" t="s">
        <v>19292</v>
      </c>
      <c r="L17413" s="1" t="s">
        <v>2650</v>
      </c>
      <c r="M17413" s="1" t="s">
        <v>16</v>
      </c>
      <c r="N17413" s="1" t="s">
        <v>16</v>
      </c>
      <c r="O17413" s="1">
        <v>63.2</v>
      </c>
      <c r="P17413" s="1">
        <v>1.0</v>
      </c>
    </row>
    <row r="17414">
      <c r="A17414" s="1" t="s">
        <v>29</v>
      </c>
      <c r="B17414" s="1" t="s">
        <v>20444</v>
      </c>
      <c r="C17414" s="2" t="s">
        <v>20405</v>
      </c>
      <c r="D17414" s="1" t="s">
        <v>19</v>
      </c>
      <c r="E17414" s="3" t="str">
        <f t="shared" si="977"/>
        <v>2-Pack Samsung Galaxy S10 - Härdat Glas 9H – 3D Skärmskydd - Super kvalitet</v>
      </c>
      <c r="F17414" s="1" t="s">
        <v>729</v>
      </c>
      <c r="G17414" s="1" t="s">
        <v>730</v>
      </c>
      <c r="H17414" s="1" t="s">
        <v>731</v>
      </c>
      <c r="I17414" s="1" t="s">
        <v>16</v>
      </c>
      <c r="J17414" s="1" t="s">
        <v>23</v>
      </c>
      <c r="K17414" s="1" t="s">
        <v>16</v>
      </c>
      <c r="L17414" s="1" t="s">
        <v>16</v>
      </c>
      <c r="M17414" s="1" t="s">
        <v>16</v>
      </c>
      <c r="N17414" s="1" t="s">
        <v>16</v>
      </c>
      <c r="O17414" s="1">
        <v>63.2</v>
      </c>
      <c r="P17414" s="1">
        <v>1.0</v>
      </c>
    </row>
    <row r="17415">
      <c r="A17415" s="1" t="s">
        <v>29</v>
      </c>
      <c r="B17415" s="1" t="s">
        <v>20445</v>
      </c>
      <c r="C17415" s="2" t="s">
        <v>20405</v>
      </c>
      <c r="D17415" s="1" t="s">
        <v>19</v>
      </c>
      <c r="E17415" s="3" t="str">
        <f t="shared" ref="E17415:E17416" si="978">HYPERLINK("https://fyndiq.se/produkt/082f3cf898c84831/", "2 Pack Galaxy S20 Ultra - Härdat glas 9H - Super kvalitet 3D")</f>
        <v>2 Pack Galaxy S20 Ultra - Härdat glas 9H - Super kvalitet 3D</v>
      </c>
      <c r="F17415" s="1" t="s">
        <v>460</v>
      </c>
      <c r="G17415" s="1" t="s">
        <v>461</v>
      </c>
      <c r="H17415" s="1" t="s">
        <v>462</v>
      </c>
      <c r="I17415" s="1" t="s">
        <v>16</v>
      </c>
      <c r="J17415" s="1" t="s">
        <v>23</v>
      </c>
      <c r="K17415" s="1" t="s">
        <v>16</v>
      </c>
      <c r="L17415" s="1" t="s">
        <v>16</v>
      </c>
      <c r="M17415" s="1" t="s">
        <v>16</v>
      </c>
      <c r="N17415" s="1" t="s">
        <v>16</v>
      </c>
      <c r="O17415" s="1">
        <v>63.2</v>
      </c>
      <c r="P17415" s="1">
        <v>1.0</v>
      </c>
    </row>
    <row r="17416">
      <c r="A17416" s="1" t="s">
        <v>29</v>
      </c>
      <c r="B17416" s="1" t="s">
        <v>20446</v>
      </c>
      <c r="C17416" s="2" t="s">
        <v>20405</v>
      </c>
      <c r="D17416" s="1" t="s">
        <v>19</v>
      </c>
      <c r="E17416" s="3" t="str">
        <f t="shared" si="978"/>
        <v>2 Pack Galaxy S20 Ultra - Härdat glas 9H - Super kvalitet 3D</v>
      </c>
      <c r="F17416" s="1" t="s">
        <v>460</v>
      </c>
      <c r="G17416" s="1" t="s">
        <v>461</v>
      </c>
      <c r="H17416" s="1" t="s">
        <v>462</v>
      </c>
      <c r="I17416" s="1" t="s">
        <v>16</v>
      </c>
      <c r="J17416" s="1" t="s">
        <v>23</v>
      </c>
      <c r="K17416" s="1" t="s">
        <v>16</v>
      </c>
      <c r="L17416" s="1" t="s">
        <v>16</v>
      </c>
      <c r="M17416" s="1" t="s">
        <v>16</v>
      </c>
      <c r="N17416" s="1" t="s">
        <v>16</v>
      </c>
      <c r="O17416" s="1">
        <v>63.2</v>
      </c>
      <c r="P17416" s="1">
        <v>1.0</v>
      </c>
    </row>
    <row r="17417">
      <c r="A17417" s="1" t="s">
        <v>29</v>
      </c>
      <c r="B17417" s="1" t="s">
        <v>20447</v>
      </c>
      <c r="C17417" s="2" t="s">
        <v>20405</v>
      </c>
      <c r="D17417" s="1" t="s">
        <v>19</v>
      </c>
      <c r="E17417" s="3" t="str">
        <f>HYPERLINK("https://fyndiq.se/produkt/a00b62acc6644fd2/", "2-Pack Samsung Galaxy S10 - Härdat glas 9H – Super kvalitet 3D")</f>
        <v>2-Pack Samsung Galaxy S10 - Härdat glas 9H – Super kvalitet 3D</v>
      </c>
      <c r="F17417" s="1" t="s">
        <v>1291</v>
      </c>
      <c r="G17417" s="1" t="s">
        <v>1292</v>
      </c>
      <c r="H17417" s="1" t="s">
        <v>1293</v>
      </c>
      <c r="I17417" s="1" t="s">
        <v>16</v>
      </c>
      <c r="J17417" s="1" t="s">
        <v>23</v>
      </c>
      <c r="K17417" s="1" t="s">
        <v>16</v>
      </c>
      <c r="L17417" s="1" t="s">
        <v>16</v>
      </c>
      <c r="M17417" s="1" t="s">
        <v>16</v>
      </c>
      <c r="N17417" s="1" t="s">
        <v>16</v>
      </c>
      <c r="O17417" s="1">
        <v>63.2</v>
      </c>
      <c r="P17417" s="1">
        <v>1.0</v>
      </c>
    </row>
    <row r="17418">
      <c r="A17418" s="1" t="s">
        <v>29</v>
      </c>
      <c r="B17418" s="1" t="s">
        <v>20448</v>
      </c>
      <c r="C17418" s="2" t="s">
        <v>20405</v>
      </c>
      <c r="D17418" s="1" t="s">
        <v>19</v>
      </c>
      <c r="E17418" s="3" t="str">
        <f t="shared" ref="E17418:E17419" si="979">HYPERLINK("https://fyndiq.se/produkt/dfe28e565d2e4c8d/", "2 Pack Samsung S21 FE - 9H Härdat Glass - Super Kvalitet 3D")</f>
        <v>2 Pack Samsung S21 FE - 9H Härdat Glass - Super Kvalitet 3D</v>
      </c>
      <c r="F17418" s="1" t="s">
        <v>276</v>
      </c>
      <c r="G17418" s="1" t="s">
        <v>277</v>
      </c>
      <c r="H17418" s="1" t="s">
        <v>278</v>
      </c>
      <c r="I17418" s="1" t="s">
        <v>16</v>
      </c>
      <c r="J17418" s="1" t="s">
        <v>23</v>
      </c>
      <c r="K17418" s="1" t="s">
        <v>16</v>
      </c>
      <c r="L17418" s="1" t="s">
        <v>16</v>
      </c>
      <c r="M17418" s="1" t="s">
        <v>16</v>
      </c>
      <c r="N17418" s="1" t="s">
        <v>16</v>
      </c>
      <c r="O17418" s="1">
        <v>63.2</v>
      </c>
      <c r="P17418" s="1">
        <v>1.0</v>
      </c>
    </row>
    <row r="17419">
      <c r="A17419" s="1" t="s">
        <v>29</v>
      </c>
      <c r="B17419" s="1" t="s">
        <v>20449</v>
      </c>
      <c r="C17419" s="2" t="s">
        <v>20405</v>
      </c>
      <c r="D17419" s="1" t="s">
        <v>19</v>
      </c>
      <c r="E17419" s="3" t="str">
        <f t="shared" si="979"/>
        <v>2 Pack Samsung S21 FE - 9H Härdat Glass - Super Kvalitet 3D</v>
      </c>
      <c r="F17419" s="1" t="s">
        <v>276</v>
      </c>
      <c r="G17419" s="1" t="s">
        <v>277</v>
      </c>
      <c r="H17419" s="1" t="s">
        <v>278</v>
      </c>
      <c r="I17419" s="1" t="s">
        <v>16</v>
      </c>
      <c r="J17419" s="1" t="s">
        <v>23</v>
      </c>
      <c r="K17419" s="1" t="s">
        <v>16</v>
      </c>
      <c r="L17419" s="1" t="s">
        <v>16</v>
      </c>
      <c r="M17419" s="1" t="s">
        <v>16</v>
      </c>
      <c r="N17419" s="1" t="s">
        <v>16</v>
      </c>
      <c r="O17419" s="1">
        <v>63.2</v>
      </c>
      <c r="P17419" s="1">
        <v>1.0</v>
      </c>
    </row>
    <row r="17420">
      <c r="A17420" s="1" t="s">
        <v>29</v>
      </c>
      <c r="B17420" s="1" t="s">
        <v>20450</v>
      </c>
      <c r="C17420" s="2" t="s">
        <v>20405</v>
      </c>
      <c r="D17420" s="1" t="s">
        <v>19</v>
      </c>
      <c r="E17420" s="3" t="str">
        <f>HYPERLINK("https://fyndiq.se/produkt/1e8f6bb5ed7344de/", "2-Pack Samsung Galaxy s10 Plus - Härdat glas 9H - Super kvalitet")</f>
        <v>2-Pack Samsung Galaxy s10 Plus - Härdat glas 9H - Super kvalitet</v>
      </c>
      <c r="F17420" s="1" t="s">
        <v>1508</v>
      </c>
      <c r="G17420" s="1" t="s">
        <v>1509</v>
      </c>
      <c r="H17420" s="1" t="s">
        <v>1510</v>
      </c>
      <c r="I17420" s="1" t="s">
        <v>16</v>
      </c>
      <c r="J17420" s="1" t="s">
        <v>23</v>
      </c>
      <c r="K17420" s="1" t="s">
        <v>16</v>
      </c>
      <c r="L17420" s="1" t="s">
        <v>16</v>
      </c>
      <c r="M17420" s="1" t="s">
        <v>16</v>
      </c>
      <c r="N17420" s="1" t="s">
        <v>16</v>
      </c>
      <c r="O17420" s="1">
        <v>63.2</v>
      </c>
      <c r="P17420" s="1">
        <v>1.0</v>
      </c>
    </row>
    <row r="17421">
      <c r="A17421" s="1" t="s">
        <v>29</v>
      </c>
      <c r="B17421" s="1" t="s">
        <v>20451</v>
      </c>
      <c r="C17421" s="2" t="s">
        <v>20405</v>
      </c>
      <c r="D17421" s="1" t="s">
        <v>19</v>
      </c>
      <c r="E17421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421" s="1" t="s">
        <v>504</v>
      </c>
      <c r="G17421" s="1" t="s">
        <v>505</v>
      </c>
      <c r="H17421" s="1" t="s">
        <v>506</v>
      </c>
      <c r="I17421" s="1" t="s">
        <v>16</v>
      </c>
      <c r="J17421" s="1" t="s">
        <v>23</v>
      </c>
      <c r="K17421" s="1" t="s">
        <v>16</v>
      </c>
      <c r="L17421" s="1" t="s">
        <v>16</v>
      </c>
      <c r="M17421" s="1" t="s">
        <v>16</v>
      </c>
      <c r="N17421" s="1" t="s">
        <v>16</v>
      </c>
      <c r="O17421" s="1">
        <v>63.2</v>
      </c>
      <c r="P17421" s="1">
        <v>1.0</v>
      </c>
    </row>
    <row r="17422">
      <c r="A17422" s="1" t="s">
        <v>29</v>
      </c>
      <c r="B17422" s="1" t="s">
        <v>20452</v>
      </c>
      <c r="C17422" s="2" t="s">
        <v>20405</v>
      </c>
      <c r="D17422" s="1" t="s">
        <v>19</v>
      </c>
      <c r="E17422" s="3" t="str">
        <f>HYPERLINK("https://fyndiq.se/produkt/f7b16236096d401a/", "2-Pack Google Pixel 7A - Härdat glas 9H - Super kvalitet 3D Skärmskydd")</f>
        <v>2-Pack Google Pixel 7A - Härdat glas 9H - Super kvalitet 3D Skärmskydd</v>
      </c>
      <c r="F17422" s="1" t="s">
        <v>852</v>
      </c>
      <c r="G17422" s="1" t="s">
        <v>853</v>
      </c>
      <c r="H17422" s="1" t="s">
        <v>854</v>
      </c>
      <c r="I17422" s="1" t="s">
        <v>16</v>
      </c>
      <c r="J17422" s="1" t="s">
        <v>23</v>
      </c>
      <c r="K17422" s="1" t="s">
        <v>16</v>
      </c>
      <c r="L17422" s="1" t="s">
        <v>16</v>
      </c>
      <c r="M17422" s="1" t="s">
        <v>16</v>
      </c>
      <c r="N17422" s="1" t="s">
        <v>16</v>
      </c>
      <c r="O17422" s="1">
        <v>63.2</v>
      </c>
      <c r="P17422" s="1">
        <v>1.0</v>
      </c>
    </row>
    <row r="17423">
      <c r="A17423" s="1" t="s">
        <v>29</v>
      </c>
      <c r="B17423" s="1" t="s">
        <v>20453</v>
      </c>
      <c r="C17423" s="2" t="s">
        <v>20405</v>
      </c>
      <c r="D17423" s="1" t="s">
        <v>19</v>
      </c>
      <c r="E17423" s="3" t="str">
        <f>HYPERLINK("https://fyndiq.se/produkt/9c9d0cfab1b04349/", "2-Pack Xiaomi 12T Pro 5G- Härdat Glas 9H - Super kvalitet 3D Skärmskydd")</f>
        <v>2-Pack Xiaomi 12T Pro 5G- Härdat Glas 9H - Super kvalitet 3D Skärmskydd</v>
      </c>
      <c r="F17423" s="1" t="s">
        <v>1306</v>
      </c>
      <c r="G17423" s="1" t="s">
        <v>1307</v>
      </c>
      <c r="H17423" s="1" t="s">
        <v>1308</v>
      </c>
      <c r="I17423" s="1" t="s">
        <v>16</v>
      </c>
      <c r="J17423" s="1" t="s">
        <v>23</v>
      </c>
      <c r="K17423" s="1" t="s">
        <v>16</v>
      </c>
      <c r="L17423" s="1" t="s">
        <v>16</v>
      </c>
      <c r="M17423" s="1" t="s">
        <v>16</v>
      </c>
      <c r="N17423" s="1" t="s">
        <v>16</v>
      </c>
      <c r="O17423" s="1">
        <v>63.2</v>
      </c>
      <c r="P17423" s="1">
        <v>1.0</v>
      </c>
    </row>
    <row r="17424">
      <c r="A17424" s="1" t="s">
        <v>29</v>
      </c>
      <c r="B17424" s="1" t="s">
        <v>20454</v>
      </c>
      <c r="C17424" s="2" t="s">
        <v>20405</v>
      </c>
      <c r="D17424" s="1" t="s">
        <v>19</v>
      </c>
      <c r="E17424" s="3" t="str">
        <f>HYPERLINK("https://fyndiq.se/produkt/d6dbb16e83504add/", "2 Pack Apple Watch 41mm -Härdat glas 9H – Super kvalitet 3D")</f>
        <v>2 Pack Apple Watch 41mm -Härdat glas 9H – Super kvalitet 3D</v>
      </c>
      <c r="F17424" s="1" t="s">
        <v>3163</v>
      </c>
      <c r="G17424" s="1" t="s">
        <v>3164</v>
      </c>
      <c r="H17424" s="1" t="s">
        <v>3165</v>
      </c>
      <c r="I17424" s="1" t="s">
        <v>16</v>
      </c>
      <c r="J17424" s="1" t="s">
        <v>23</v>
      </c>
      <c r="K17424" s="1" t="s">
        <v>16</v>
      </c>
      <c r="L17424" s="1" t="s">
        <v>16</v>
      </c>
      <c r="M17424" s="1" t="s">
        <v>16</v>
      </c>
      <c r="N17424" s="1" t="s">
        <v>16</v>
      </c>
      <c r="O17424" s="1">
        <v>63.2</v>
      </c>
      <c r="P17424" s="1">
        <v>1.0</v>
      </c>
    </row>
    <row r="17425">
      <c r="A17425" s="1" t="s">
        <v>29</v>
      </c>
      <c r="B17425" s="1" t="s">
        <v>20455</v>
      </c>
      <c r="C17425" s="2" t="s">
        <v>20405</v>
      </c>
      <c r="D17425" s="1" t="s">
        <v>19</v>
      </c>
      <c r="E17425" s="3" t="str">
        <f>HYPERLINK("https://fyndiq.se/produkt/a00b62acc6644fd2/", "2-Pack Samsung Galaxy S10 - Härdat glas 9H – Super kvalitet 3D")</f>
        <v>2-Pack Samsung Galaxy S10 - Härdat glas 9H – Super kvalitet 3D</v>
      </c>
      <c r="F17425" s="1" t="s">
        <v>1291</v>
      </c>
      <c r="G17425" s="1" t="s">
        <v>1292</v>
      </c>
      <c r="H17425" s="1" t="s">
        <v>1293</v>
      </c>
      <c r="I17425" s="1" t="s">
        <v>16</v>
      </c>
      <c r="J17425" s="1" t="s">
        <v>23</v>
      </c>
      <c r="K17425" s="1" t="s">
        <v>16</v>
      </c>
      <c r="L17425" s="1" t="s">
        <v>16</v>
      </c>
      <c r="M17425" s="1" t="s">
        <v>16</v>
      </c>
      <c r="N17425" s="1" t="s">
        <v>16</v>
      </c>
      <c r="O17425" s="1">
        <v>63.2</v>
      </c>
      <c r="P17425" s="1">
        <v>1.0</v>
      </c>
    </row>
    <row r="17426">
      <c r="A17426" s="1" t="s">
        <v>29</v>
      </c>
      <c r="B17426" s="1" t="s">
        <v>20456</v>
      </c>
      <c r="C17426" s="2" t="s">
        <v>20405</v>
      </c>
      <c r="D17426" s="1" t="s">
        <v>19</v>
      </c>
      <c r="E17426" s="3" t="str">
        <f>HYPERLINK("https://fyndiq.se/produkt/e25e081a72dc4cb1/", "2-Pack Xiaomi 10T Pro 5G - Härdat glas 9H-Super kvalitet 3D")</f>
        <v>2-Pack Xiaomi 10T Pro 5G - Härdat glas 9H-Super kvalitet 3D</v>
      </c>
      <c r="F17426" s="1" t="s">
        <v>1257</v>
      </c>
      <c r="G17426" s="1" t="s">
        <v>1258</v>
      </c>
      <c r="H17426" s="1" t="s">
        <v>1259</v>
      </c>
      <c r="I17426" s="1" t="s">
        <v>16</v>
      </c>
      <c r="J17426" s="1" t="s">
        <v>23</v>
      </c>
      <c r="K17426" s="1" t="s">
        <v>16</v>
      </c>
      <c r="L17426" s="1" t="s">
        <v>16</v>
      </c>
      <c r="M17426" s="1" t="s">
        <v>16</v>
      </c>
      <c r="N17426" s="1" t="s">
        <v>16</v>
      </c>
      <c r="O17426" s="1">
        <v>63.2</v>
      </c>
      <c r="P17426" s="1">
        <v>1.0</v>
      </c>
    </row>
    <row r="17427">
      <c r="A17427" s="1" t="s">
        <v>29</v>
      </c>
      <c r="B17427" s="1" t="s">
        <v>20457</v>
      </c>
      <c r="C17427" s="2" t="s">
        <v>20405</v>
      </c>
      <c r="D17427" s="1" t="s">
        <v>19</v>
      </c>
      <c r="E17427" s="3" t="str">
        <f t="shared" ref="E17427:E17428" si="980">HYPERLINK("https://fyndiq.se/produkt/4371141b97c44a65/", "2-Pack Xiaomi Redmi Note 12 (4G) - Härdat Glas 9H-Super kvalitet 3D Skärmskydd")</f>
        <v>2-Pack Xiaomi Redmi Note 12 (4G) - Härdat Glas 9H-Super kvalitet 3D Skärmskydd</v>
      </c>
      <c r="F17427" s="1" t="s">
        <v>665</v>
      </c>
      <c r="G17427" s="1" t="s">
        <v>666</v>
      </c>
      <c r="H17427" s="1" t="s">
        <v>667</v>
      </c>
      <c r="I17427" s="1" t="s">
        <v>16</v>
      </c>
      <c r="J17427" s="1" t="s">
        <v>23</v>
      </c>
      <c r="K17427" s="1" t="s">
        <v>16</v>
      </c>
      <c r="L17427" s="1" t="s">
        <v>16</v>
      </c>
      <c r="M17427" s="1" t="s">
        <v>16</v>
      </c>
      <c r="N17427" s="1" t="s">
        <v>16</v>
      </c>
      <c r="O17427" s="1">
        <v>63.2</v>
      </c>
      <c r="P17427" s="1">
        <v>1.0</v>
      </c>
    </row>
    <row r="17428">
      <c r="A17428" s="1" t="s">
        <v>29</v>
      </c>
      <c r="B17428" s="1" t="s">
        <v>20458</v>
      </c>
      <c r="C17428" s="2" t="s">
        <v>20405</v>
      </c>
      <c r="D17428" s="1" t="s">
        <v>19</v>
      </c>
      <c r="E17428" s="3" t="str">
        <f t="shared" si="980"/>
        <v>2-Pack Xiaomi Redmi Note 12 (4G) - Härdat Glas 9H-Super kvalitet 3D Skärmskydd</v>
      </c>
      <c r="F17428" s="1" t="s">
        <v>665</v>
      </c>
      <c r="G17428" s="1" t="s">
        <v>666</v>
      </c>
      <c r="H17428" s="1" t="s">
        <v>667</v>
      </c>
      <c r="I17428" s="1" t="s">
        <v>16</v>
      </c>
      <c r="J17428" s="1" t="s">
        <v>23</v>
      </c>
      <c r="K17428" s="1" t="s">
        <v>16</v>
      </c>
      <c r="L17428" s="1" t="s">
        <v>16</v>
      </c>
      <c r="M17428" s="1" t="s">
        <v>16</v>
      </c>
      <c r="N17428" s="1" t="s">
        <v>16</v>
      </c>
      <c r="O17428" s="1">
        <v>63.2</v>
      </c>
      <c r="P17428" s="1">
        <v>1.0</v>
      </c>
    </row>
    <row r="17429">
      <c r="A17429" s="1" t="s">
        <v>29</v>
      </c>
      <c r="B17429" s="1" t="s">
        <v>20459</v>
      </c>
      <c r="C17429" s="2" t="s">
        <v>20405</v>
      </c>
      <c r="D17429" s="1" t="s">
        <v>19</v>
      </c>
      <c r="E17429" s="3" t="str">
        <f>HYPERLINK("https://fyndiq.se/produkt/05c024cf57984f8d/", "2-Pack XIAOMI REDMI 9AT Skärmskydd - Härdat Glas 9H - Super kvalitet 3D")</f>
        <v>2-Pack XIAOMI REDMI 9AT Skärmskydd - Härdat Glas 9H - Super kvalitet 3D</v>
      </c>
      <c r="F17429" s="1" t="s">
        <v>917</v>
      </c>
      <c r="G17429" s="1" t="s">
        <v>918</v>
      </c>
      <c r="H17429" s="1" t="s">
        <v>919</v>
      </c>
      <c r="I17429" s="1" t="s">
        <v>16</v>
      </c>
      <c r="J17429" s="1" t="s">
        <v>23</v>
      </c>
      <c r="K17429" s="1" t="s">
        <v>16</v>
      </c>
      <c r="L17429" s="1" t="s">
        <v>16</v>
      </c>
      <c r="M17429" s="1" t="s">
        <v>16</v>
      </c>
      <c r="N17429" s="1" t="s">
        <v>16</v>
      </c>
      <c r="O17429" s="1">
        <v>63.2</v>
      </c>
      <c r="P17429" s="1">
        <v>1.0</v>
      </c>
    </row>
    <row r="17430">
      <c r="A17430" s="1" t="s">
        <v>29</v>
      </c>
      <c r="B17430" s="1" t="s">
        <v>20460</v>
      </c>
      <c r="C17430" s="2" t="s">
        <v>20405</v>
      </c>
      <c r="D17430" s="1" t="s">
        <v>19</v>
      </c>
      <c r="E17430" s="3" t="str">
        <f>HYPERLINK("https://fyndiq.se/produkt/c47dc331e908415c/", "2 Pack - Samsung S22 ULTRA - 9H Härdat Glass - 3D Super Kvalitet")</f>
        <v>2 Pack - Samsung S22 ULTRA - 9H Härdat Glass - 3D Super Kvalitet</v>
      </c>
      <c r="F17430" s="1" t="s">
        <v>246</v>
      </c>
      <c r="G17430" s="1" t="s">
        <v>247</v>
      </c>
      <c r="H17430" s="1" t="s">
        <v>248</v>
      </c>
      <c r="I17430" s="1" t="s">
        <v>16</v>
      </c>
      <c r="J17430" s="1" t="s">
        <v>23</v>
      </c>
      <c r="K17430" s="1" t="s">
        <v>16</v>
      </c>
      <c r="L17430" s="1" t="s">
        <v>16</v>
      </c>
      <c r="M17430" s="1" t="s">
        <v>16</v>
      </c>
      <c r="N17430" s="1" t="s">
        <v>16</v>
      </c>
      <c r="O17430" s="1">
        <v>63.2</v>
      </c>
      <c r="P17430" s="1">
        <v>1.0</v>
      </c>
    </row>
    <row r="17431">
      <c r="A17431" s="1" t="s">
        <v>29</v>
      </c>
      <c r="B17431" s="1" t="s">
        <v>20461</v>
      </c>
      <c r="C17431" s="2" t="s">
        <v>20405</v>
      </c>
      <c r="D17431" s="1" t="s">
        <v>19</v>
      </c>
      <c r="E17431" s="3" t="str">
        <f>HYPERLINK("https://fyndiq.se/produkt/13429430b0324fde/", "2-Pack Samsung Galaxy A23 5G - Härdat Glas 9H - Super Kvalitet 3D")</f>
        <v>2-Pack Samsung Galaxy A23 5G - Härdat Glas 9H - Super Kvalitet 3D</v>
      </c>
      <c r="F17431" s="1" t="s">
        <v>1761</v>
      </c>
      <c r="G17431" s="1" t="s">
        <v>1762</v>
      </c>
      <c r="H17431" s="1" t="s">
        <v>1763</v>
      </c>
      <c r="I17431" s="1" t="s">
        <v>16</v>
      </c>
      <c r="J17431" s="1" t="s">
        <v>23</v>
      </c>
      <c r="K17431" s="1" t="s">
        <v>16</v>
      </c>
      <c r="L17431" s="1" t="s">
        <v>16</v>
      </c>
      <c r="M17431" s="1" t="s">
        <v>16</v>
      </c>
      <c r="N17431" s="1" t="s">
        <v>16</v>
      </c>
      <c r="O17431" s="1">
        <v>63.2</v>
      </c>
      <c r="P17431" s="1">
        <v>1.0</v>
      </c>
    </row>
    <row r="17432">
      <c r="A17432" s="1" t="s">
        <v>29</v>
      </c>
      <c r="B17432" s="1" t="s">
        <v>20462</v>
      </c>
      <c r="C17432" s="2" t="s">
        <v>20405</v>
      </c>
      <c r="D17432" s="1" t="s">
        <v>19</v>
      </c>
      <c r="E17432" s="3" t="str">
        <f t="shared" ref="E17432:E17433" si="981">HYPERLINK("https://fyndiq.se/produkt/675bb02ed6bb4e07/", "2-Pack Samsung Galaxy S21 Ultra - Härdat Glas 9H-Super Kvalitet")</f>
        <v>2-Pack Samsung Galaxy S21 Ultra - Härdat Glas 9H-Super Kvalitet</v>
      </c>
      <c r="F17432" s="1" t="s">
        <v>91</v>
      </c>
      <c r="G17432" s="1" t="s">
        <v>92</v>
      </c>
      <c r="H17432" s="1" t="s">
        <v>93</v>
      </c>
      <c r="I17432" s="1" t="s">
        <v>16</v>
      </c>
      <c r="J17432" s="1" t="s">
        <v>23</v>
      </c>
      <c r="K17432" s="1" t="s">
        <v>16</v>
      </c>
      <c r="L17432" s="1" t="s">
        <v>16</v>
      </c>
      <c r="M17432" s="1" t="s">
        <v>16</v>
      </c>
      <c r="N17432" s="1" t="s">
        <v>16</v>
      </c>
      <c r="O17432" s="1">
        <v>63.2</v>
      </c>
      <c r="P17432" s="1">
        <v>1.0</v>
      </c>
    </row>
    <row r="17433">
      <c r="A17433" s="1" t="s">
        <v>29</v>
      </c>
      <c r="B17433" s="1" t="s">
        <v>20463</v>
      </c>
      <c r="C17433" s="2" t="s">
        <v>20405</v>
      </c>
      <c r="D17433" s="1" t="s">
        <v>19</v>
      </c>
      <c r="E17433" s="3" t="str">
        <f t="shared" si="981"/>
        <v>2-Pack Samsung Galaxy S21 Ultra - Härdat Glas 9H-Super Kvalitet</v>
      </c>
      <c r="F17433" s="1" t="s">
        <v>91</v>
      </c>
      <c r="G17433" s="1" t="s">
        <v>92</v>
      </c>
      <c r="H17433" s="1" t="s">
        <v>93</v>
      </c>
      <c r="I17433" s="1" t="s">
        <v>16</v>
      </c>
      <c r="J17433" s="1" t="s">
        <v>23</v>
      </c>
      <c r="K17433" s="1" t="s">
        <v>16</v>
      </c>
      <c r="L17433" s="1" t="s">
        <v>16</v>
      </c>
      <c r="M17433" s="1" t="s">
        <v>16</v>
      </c>
      <c r="N17433" s="1" t="s">
        <v>16</v>
      </c>
      <c r="O17433" s="1">
        <v>63.2</v>
      </c>
      <c r="P17433" s="1">
        <v>1.0</v>
      </c>
    </row>
    <row r="17434">
      <c r="A17434" s="1" t="s">
        <v>29</v>
      </c>
      <c r="B17434" s="1" t="s">
        <v>20464</v>
      </c>
      <c r="C17434" s="2" t="s">
        <v>20405</v>
      </c>
      <c r="D17434" s="1" t="s">
        <v>19</v>
      </c>
      <c r="E1743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7434" s="1" t="s">
        <v>760</v>
      </c>
      <c r="G17434" s="1" t="s">
        <v>761</v>
      </c>
      <c r="H17434" s="1" t="s">
        <v>762</v>
      </c>
      <c r="I17434" s="1" t="s">
        <v>16</v>
      </c>
      <c r="J17434" s="1" t="s">
        <v>23</v>
      </c>
      <c r="K17434" s="1" t="s">
        <v>16</v>
      </c>
      <c r="L17434" s="1" t="s">
        <v>16</v>
      </c>
      <c r="M17434" s="1" t="s">
        <v>16</v>
      </c>
      <c r="N17434" s="1" t="s">
        <v>16</v>
      </c>
      <c r="O17434" s="1">
        <v>63.2</v>
      </c>
      <c r="P17434" s="1">
        <v>1.0</v>
      </c>
    </row>
    <row r="17435">
      <c r="A17435" s="1" t="s">
        <v>29</v>
      </c>
      <c r="B17435" s="1" t="s">
        <v>20465</v>
      </c>
      <c r="C17435" s="2" t="s">
        <v>20405</v>
      </c>
      <c r="D17435" s="1" t="s">
        <v>19</v>
      </c>
      <c r="E17435" s="3" t="str">
        <f>HYPERLINK("https://fyndiq.se/produkt/675bb02ed6bb4e07/", "2-Pack Samsung Galaxy S21 Ultra - Härdat Glas 9H-Super Kvalitet")</f>
        <v>2-Pack Samsung Galaxy S21 Ultra - Härdat Glas 9H-Super Kvalitet</v>
      </c>
      <c r="F17435" s="1" t="s">
        <v>91</v>
      </c>
      <c r="G17435" s="1" t="s">
        <v>92</v>
      </c>
      <c r="H17435" s="1" t="s">
        <v>93</v>
      </c>
      <c r="I17435" s="1" t="s">
        <v>16</v>
      </c>
      <c r="J17435" s="1" t="s">
        <v>23</v>
      </c>
      <c r="K17435" s="1" t="s">
        <v>16</v>
      </c>
      <c r="L17435" s="1" t="s">
        <v>16</v>
      </c>
      <c r="M17435" s="1" t="s">
        <v>16</v>
      </c>
      <c r="N17435" s="1" t="s">
        <v>16</v>
      </c>
      <c r="O17435" s="1">
        <v>63.2</v>
      </c>
      <c r="P17435" s="1">
        <v>1.0</v>
      </c>
    </row>
    <row r="17436">
      <c r="A17436" s="1" t="s">
        <v>29</v>
      </c>
      <c r="B17436" s="1" t="s">
        <v>20466</v>
      </c>
      <c r="C17436" s="2" t="s">
        <v>20405</v>
      </c>
      <c r="D17436" s="1" t="s">
        <v>19</v>
      </c>
      <c r="E1743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7436" s="1" t="s">
        <v>35</v>
      </c>
      <c r="G17436" s="1" t="s">
        <v>36</v>
      </c>
      <c r="H17436" s="1" t="s">
        <v>37</v>
      </c>
      <c r="I17436" s="1" t="s">
        <v>16</v>
      </c>
      <c r="J17436" s="1" t="s">
        <v>23</v>
      </c>
      <c r="K17436" s="1" t="s">
        <v>16</v>
      </c>
      <c r="L17436" s="1" t="s">
        <v>16</v>
      </c>
      <c r="M17436" s="1" t="s">
        <v>16</v>
      </c>
      <c r="N17436" s="1" t="s">
        <v>16</v>
      </c>
      <c r="O17436" s="1">
        <v>63.2</v>
      </c>
      <c r="P17436" s="1">
        <v>1.0</v>
      </c>
    </row>
    <row r="17437">
      <c r="A17437" s="1" t="s">
        <v>29</v>
      </c>
      <c r="B17437" s="1" t="s">
        <v>20467</v>
      </c>
      <c r="C17437" s="2" t="s">
        <v>20405</v>
      </c>
      <c r="D17437" s="1" t="s">
        <v>19</v>
      </c>
      <c r="E17437" s="3" t="str">
        <f>HYPERLINK("https://fyndiq.se/produkt/21fa5ef4b8704a28/", "2-Pack Samsung Note 10 Plus - Härdat glas 9H - Super kvalitet 3D")</f>
        <v>2-Pack Samsung Note 10 Plus - Härdat glas 9H - Super kvalitet 3D</v>
      </c>
      <c r="F17437" s="1" t="s">
        <v>5705</v>
      </c>
      <c r="G17437" s="1" t="s">
        <v>5706</v>
      </c>
      <c r="H17437" s="1" t="s">
        <v>5707</v>
      </c>
      <c r="I17437" s="1" t="s">
        <v>1230</v>
      </c>
      <c r="J17437" s="1" t="s">
        <v>9</v>
      </c>
      <c r="K17437" s="2" t="s">
        <v>18608</v>
      </c>
      <c r="L17437" s="1" t="s">
        <v>2602</v>
      </c>
      <c r="M17437" s="1" t="s">
        <v>16</v>
      </c>
      <c r="N17437" s="1" t="s">
        <v>16</v>
      </c>
      <c r="O17437" s="1">
        <v>63.2</v>
      </c>
      <c r="P17437" s="1">
        <v>1.0</v>
      </c>
    </row>
    <row r="17438">
      <c r="A17438" s="1" t="s">
        <v>29</v>
      </c>
      <c r="B17438" s="1" t="s">
        <v>20468</v>
      </c>
      <c r="C17438" s="2" t="s">
        <v>20405</v>
      </c>
      <c r="D17438" s="1" t="s">
        <v>19</v>
      </c>
      <c r="E17438" s="3" t="str">
        <f>HYPERLINK("https://fyndiq.se/produkt/aaaa7cf643f84273/", "2 Pack Samsung Xcover 5 - Härdat glas 9H-Super kvalitet 3D")</f>
        <v>2 Pack Samsung Xcover 5 - Härdat glas 9H-Super kvalitet 3D</v>
      </c>
      <c r="F17438" s="1" t="s">
        <v>2089</v>
      </c>
      <c r="G17438" s="1" t="s">
        <v>2090</v>
      </c>
      <c r="H17438" s="1" t="s">
        <v>2091</v>
      </c>
      <c r="I17438" s="1" t="s">
        <v>16</v>
      </c>
      <c r="J17438" s="1" t="s">
        <v>23</v>
      </c>
      <c r="K17438" s="1" t="s">
        <v>16</v>
      </c>
      <c r="L17438" s="1" t="s">
        <v>16</v>
      </c>
      <c r="M17438" s="1" t="s">
        <v>16</v>
      </c>
      <c r="N17438" s="1" t="s">
        <v>16</v>
      </c>
      <c r="O17438" s="1">
        <v>63.2</v>
      </c>
      <c r="P17438" s="1">
        <v>1.0</v>
      </c>
    </row>
    <row r="17439">
      <c r="A17439" s="1" t="s">
        <v>29</v>
      </c>
      <c r="B17439" s="1" t="s">
        <v>20469</v>
      </c>
      <c r="C17439" s="2" t="s">
        <v>20405</v>
      </c>
      <c r="D17439" s="1" t="s">
        <v>19</v>
      </c>
      <c r="E17439" s="3" t="str">
        <f>HYPERLINK("https://fyndiq.se/produkt/d3f881da92714eda/", "2 pack - Samsung S22 - 9H Härdat Glass - 3D Super Kvalitet")</f>
        <v>2 pack - Samsung S22 - 9H Härdat Glass - 3D Super Kvalitet</v>
      </c>
      <c r="F17439" s="1" t="s">
        <v>2189</v>
      </c>
      <c r="G17439" s="1" t="s">
        <v>2190</v>
      </c>
      <c r="H17439" s="1" t="s">
        <v>2191</v>
      </c>
      <c r="I17439" s="1" t="s">
        <v>16</v>
      </c>
      <c r="J17439" s="1" t="s">
        <v>23</v>
      </c>
      <c r="K17439" s="1" t="s">
        <v>16</v>
      </c>
      <c r="L17439" s="1" t="s">
        <v>16</v>
      </c>
      <c r="M17439" s="1" t="s">
        <v>16</v>
      </c>
      <c r="N17439" s="1" t="s">
        <v>16</v>
      </c>
      <c r="O17439" s="1">
        <v>63.2</v>
      </c>
      <c r="P17439" s="1">
        <v>1.0</v>
      </c>
    </row>
    <row r="17440">
      <c r="A17440" s="1" t="s">
        <v>29</v>
      </c>
      <c r="B17440" s="1" t="s">
        <v>20470</v>
      </c>
      <c r="C17440" s="2" t="s">
        <v>20405</v>
      </c>
      <c r="D17440" s="1" t="s">
        <v>19</v>
      </c>
      <c r="E17440" s="3" t="str">
        <f>HYPERLINK("https://fyndiq.se/produkt/2e0ee340e5fa4903/", "2-Pack Samsung A52s Skärmskydd &amp; 2-Pack linsskydd - Härdat Glas 9H - Super kvalitet 3D")</f>
        <v>2-Pack Samsung A52s Skärmskydd &amp; 2-Pack linsskydd - Härdat Glas 9H - Super kvalitet 3D</v>
      </c>
      <c r="F17440" s="1" t="s">
        <v>894</v>
      </c>
      <c r="G17440" s="1" t="s">
        <v>895</v>
      </c>
      <c r="H17440" s="1" t="s">
        <v>896</v>
      </c>
      <c r="I17440" s="1" t="s">
        <v>16</v>
      </c>
      <c r="J17440" s="1" t="s">
        <v>23</v>
      </c>
      <c r="K17440" s="1" t="s">
        <v>16</v>
      </c>
      <c r="L17440" s="1" t="s">
        <v>16</v>
      </c>
      <c r="M17440" s="1" t="s">
        <v>16</v>
      </c>
      <c r="N17440" s="1" t="s">
        <v>16</v>
      </c>
      <c r="O17440" s="1">
        <v>79.2</v>
      </c>
      <c r="P17440" s="1">
        <v>1.0</v>
      </c>
    </row>
    <row r="17441">
      <c r="A17441" s="1" t="s">
        <v>29</v>
      </c>
      <c r="B17441" s="1" t="s">
        <v>20471</v>
      </c>
      <c r="C17441" s="2" t="s">
        <v>20405</v>
      </c>
      <c r="D17441" s="1" t="s">
        <v>19</v>
      </c>
      <c r="E17441" s="3" t="str">
        <f>HYPERLINK("https://fyndiq.se/produkt/7c990866bb87402c/", "2-Pack Xiaomi 11 Lite 5G NE - Härdat Glas 9H - Super kvalitet 3D")</f>
        <v>2-Pack Xiaomi 11 Lite 5G NE - Härdat Glas 9H - Super kvalitet 3D</v>
      </c>
      <c r="F17441" s="1" t="s">
        <v>544</v>
      </c>
      <c r="G17441" s="1" t="s">
        <v>545</v>
      </c>
      <c r="H17441" s="1" t="s">
        <v>546</v>
      </c>
      <c r="I17441" s="1" t="s">
        <v>16</v>
      </c>
      <c r="J17441" s="1" t="s">
        <v>23</v>
      </c>
      <c r="K17441" s="1" t="s">
        <v>16</v>
      </c>
      <c r="L17441" s="1" t="s">
        <v>16</v>
      </c>
      <c r="M17441" s="1" t="s">
        <v>16</v>
      </c>
      <c r="N17441" s="1" t="s">
        <v>16</v>
      </c>
      <c r="O17441" s="1">
        <v>63.2</v>
      </c>
      <c r="P17441" s="1">
        <v>1.0</v>
      </c>
    </row>
    <row r="17442">
      <c r="A17442" s="1" t="s">
        <v>29</v>
      </c>
      <c r="B17442" s="1" t="s">
        <v>20472</v>
      </c>
      <c r="C17442" s="2" t="s">
        <v>20405</v>
      </c>
      <c r="D17442" s="1" t="s">
        <v>19</v>
      </c>
      <c r="E17442" s="3" t="str">
        <f>HYPERLINK("https://fyndiq.se/produkt/2a9c08e4daf04aed/", "2-Pack Xiaomi 12T Pro - Härdat Glas 9H - Super kvalitet 3D Skärmskydd")</f>
        <v>2-Pack Xiaomi 12T Pro - Härdat Glas 9H - Super kvalitet 3D Skärmskydd</v>
      </c>
      <c r="F17442" s="1" t="s">
        <v>376</v>
      </c>
      <c r="G17442" s="1" t="s">
        <v>377</v>
      </c>
      <c r="H17442" s="1" t="s">
        <v>378</v>
      </c>
      <c r="I17442" s="1" t="s">
        <v>16</v>
      </c>
      <c r="J17442" s="1" t="s">
        <v>23</v>
      </c>
      <c r="K17442" s="1" t="s">
        <v>16</v>
      </c>
      <c r="L17442" s="1" t="s">
        <v>16</v>
      </c>
      <c r="M17442" s="1" t="s">
        <v>16</v>
      </c>
      <c r="N17442" s="1" t="s">
        <v>16</v>
      </c>
      <c r="O17442" s="1">
        <v>63.2</v>
      </c>
      <c r="P17442" s="1">
        <v>1.0</v>
      </c>
    </row>
    <row r="17443">
      <c r="A17443" s="1" t="s">
        <v>29</v>
      </c>
      <c r="B17443" s="1" t="s">
        <v>20473</v>
      </c>
      <c r="C17443" s="2" t="s">
        <v>20405</v>
      </c>
      <c r="D17443" s="1" t="s">
        <v>19</v>
      </c>
      <c r="E17443" s="3" t="str">
        <f>HYPERLINK("https://fyndiq.se/produkt/0a890dd972c4463d/", "2-Pack Samsung Galaxy A52s 5G - Härdat glas 9H - Super kvalitet")</f>
        <v>2-Pack Samsung Galaxy A52s 5G - Härdat glas 9H - Super kvalitet</v>
      </c>
      <c r="F17443" s="1" t="s">
        <v>442</v>
      </c>
      <c r="G17443" s="1" t="s">
        <v>443</v>
      </c>
      <c r="H17443" s="1" t="s">
        <v>444</v>
      </c>
      <c r="I17443" s="1" t="s">
        <v>16</v>
      </c>
      <c r="J17443" s="1" t="s">
        <v>23</v>
      </c>
      <c r="K17443" s="1" t="s">
        <v>16</v>
      </c>
      <c r="L17443" s="1" t="s">
        <v>16</v>
      </c>
      <c r="M17443" s="1" t="s">
        <v>16</v>
      </c>
      <c r="N17443" s="1" t="s">
        <v>16</v>
      </c>
      <c r="O17443" s="1">
        <v>63.2</v>
      </c>
      <c r="P17443" s="1">
        <v>1.0</v>
      </c>
    </row>
    <row r="17444">
      <c r="A17444" s="1" t="s">
        <v>29</v>
      </c>
      <c r="B17444" s="1" t="s">
        <v>20474</v>
      </c>
      <c r="C17444" s="2" t="s">
        <v>20405</v>
      </c>
      <c r="D17444" s="1" t="s">
        <v>19</v>
      </c>
      <c r="E17444" s="3" t="str">
        <f>HYPERLINK("https://fyndiq.se/produkt/ef10e4ba492c46df/", "2-Pack Samsung S23 FE 5G - 9H Härdat Glass - Super Kvalitet 3D")</f>
        <v>2-Pack Samsung S23 FE 5G - 9H Härdat Glass - Super Kvalitet 3D</v>
      </c>
      <c r="F17444" s="1" t="s">
        <v>2521</v>
      </c>
      <c r="G17444" s="1" t="s">
        <v>2522</v>
      </c>
      <c r="H17444" s="1" t="s">
        <v>2523</v>
      </c>
      <c r="I17444" s="1" t="s">
        <v>16</v>
      </c>
      <c r="J17444" s="1" t="s">
        <v>23</v>
      </c>
      <c r="K17444" s="1" t="s">
        <v>16</v>
      </c>
      <c r="L17444" s="1" t="s">
        <v>16</v>
      </c>
      <c r="M17444" s="1" t="s">
        <v>16</v>
      </c>
      <c r="N17444" s="1" t="s">
        <v>16</v>
      </c>
      <c r="O17444" s="1">
        <v>63.2</v>
      </c>
      <c r="P17444" s="1">
        <v>2.0</v>
      </c>
    </row>
    <row r="17445">
      <c r="A17445" s="1" t="s">
        <v>29</v>
      </c>
      <c r="B17445" s="1" t="s">
        <v>20475</v>
      </c>
      <c r="C17445" s="2" t="s">
        <v>20405</v>
      </c>
      <c r="D17445" s="1" t="s">
        <v>19</v>
      </c>
      <c r="E17445" s="3" t="str">
        <f>HYPERLINK("https://fyndiq.se/produkt/e9c1dd33f1fd4d17/", "2-Pack Samsung Galaxy S21 5G - Härdat Glas Skärmskydd 9H - HD")</f>
        <v>2-Pack Samsung Galaxy S21 5G - Härdat Glas Skärmskydd 9H - HD</v>
      </c>
      <c r="F17445" s="1" t="s">
        <v>454</v>
      </c>
      <c r="G17445" s="1" t="s">
        <v>455</v>
      </c>
      <c r="H17445" s="1" t="s">
        <v>456</v>
      </c>
      <c r="I17445" s="1" t="s">
        <v>16</v>
      </c>
      <c r="J17445" s="1" t="s">
        <v>23</v>
      </c>
      <c r="K17445" s="1" t="s">
        <v>16</v>
      </c>
      <c r="L17445" s="1" t="s">
        <v>16</v>
      </c>
      <c r="M17445" s="1" t="s">
        <v>16</v>
      </c>
      <c r="N17445" s="1" t="s">
        <v>16</v>
      </c>
      <c r="O17445" s="1">
        <v>63.2</v>
      </c>
      <c r="P17445" s="1">
        <v>1.0</v>
      </c>
    </row>
    <row r="17446">
      <c r="A17446" s="1" t="s">
        <v>29</v>
      </c>
      <c r="B17446" s="1" t="s">
        <v>20476</v>
      </c>
      <c r="C17446" s="2" t="s">
        <v>20405</v>
      </c>
      <c r="D17446" s="1" t="s">
        <v>19</v>
      </c>
      <c r="E17446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446" s="1" t="s">
        <v>508</v>
      </c>
      <c r="G17446" s="1" t="s">
        <v>509</v>
      </c>
      <c r="H17446" s="1" t="s">
        <v>510</v>
      </c>
      <c r="I17446" s="1" t="s">
        <v>16</v>
      </c>
      <c r="J17446" s="1" t="s">
        <v>23</v>
      </c>
      <c r="K17446" s="1" t="s">
        <v>16</v>
      </c>
      <c r="L17446" s="1" t="s">
        <v>16</v>
      </c>
      <c r="M17446" s="1" t="s">
        <v>16</v>
      </c>
      <c r="N17446" s="1" t="s">
        <v>16</v>
      </c>
      <c r="O17446" s="1">
        <v>63.2</v>
      </c>
      <c r="P17446" s="1">
        <v>1.0</v>
      </c>
    </row>
    <row r="17447">
      <c r="A17447" s="1" t="s">
        <v>29</v>
      </c>
      <c r="B17447" s="1" t="s">
        <v>20477</v>
      </c>
      <c r="C17447" s="2" t="s">
        <v>20405</v>
      </c>
      <c r="D17447" s="1" t="s">
        <v>19</v>
      </c>
      <c r="E17447" s="3" t="str">
        <f>HYPERLINK("https://fyndiq.se/produkt/9394ab62b0134b76/", "2-Pack Samsung Galaxy A52 - Härdat glas 9H - Super kvalitet 3D")</f>
        <v>2-Pack Samsung Galaxy A52 - Härdat glas 9H - Super kvalitet 3D</v>
      </c>
      <c r="F17447" s="1" t="s">
        <v>1553</v>
      </c>
      <c r="G17447" s="1" t="s">
        <v>1554</v>
      </c>
      <c r="H17447" s="1" t="s">
        <v>1555</v>
      </c>
      <c r="I17447" s="1" t="s">
        <v>16</v>
      </c>
      <c r="J17447" s="1" t="s">
        <v>23</v>
      </c>
      <c r="K17447" s="1" t="s">
        <v>16</v>
      </c>
      <c r="L17447" s="1" t="s">
        <v>16</v>
      </c>
      <c r="M17447" s="1" t="s">
        <v>16</v>
      </c>
      <c r="N17447" s="1" t="s">
        <v>16</v>
      </c>
      <c r="O17447" s="1">
        <v>63.2</v>
      </c>
      <c r="P17447" s="1">
        <v>1.0</v>
      </c>
    </row>
    <row r="17448">
      <c r="A17448" s="1" t="s">
        <v>29</v>
      </c>
      <c r="B17448" s="1" t="s">
        <v>20478</v>
      </c>
      <c r="C17448" s="2" t="s">
        <v>20405</v>
      </c>
      <c r="D17448" s="1" t="s">
        <v>19</v>
      </c>
      <c r="E17448" s="3" t="str">
        <f>HYPERLINK("https://fyndiq.se/produkt/73ef0338aa7148f2/", "2-PACK Samsung Galaxy A71 - Härdat glas 9H - Super kvalitet 3D")</f>
        <v>2-PACK Samsung Galaxy A71 - Härdat glas 9H - Super kvalitet 3D</v>
      </c>
      <c r="F17448" s="1" t="s">
        <v>1119</v>
      </c>
      <c r="G17448" s="1" t="s">
        <v>1120</v>
      </c>
      <c r="H17448" s="1" t="s">
        <v>1121</v>
      </c>
      <c r="I17448" s="1" t="s">
        <v>16</v>
      </c>
      <c r="J17448" s="1" t="s">
        <v>23</v>
      </c>
      <c r="K17448" s="1" t="s">
        <v>16</v>
      </c>
      <c r="L17448" s="1" t="s">
        <v>16</v>
      </c>
      <c r="M17448" s="1" t="s">
        <v>16</v>
      </c>
      <c r="N17448" s="1" t="s">
        <v>16</v>
      </c>
      <c r="O17448" s="1">
        <v>63.2</v>
      </c>
      <c r="P17448" s="1">
        <v>1.0</v>
      </c>
    </row>
    <row r="17449">
      <c r="A17449" s="1" t="s">
        <v>29</v>
      </c>
      <c r="B17449" s="1" t="s">
        <v>20479</v>
      </c>
      <c r="C17449" s="2" t="s">
        <v>20405</v>
      </c>
      <c r="D17449" s="1" t="s">
        <v>19</v>
      </c>
      <c r="E1744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449" s="1" t="s">
        <v>2144</v>
      </c>
      <c r="G17449" s="1" t="s">
        <v>2145</v>
      </c>
      <c r="H17449" s="1" t="s">
        <v>2146</v>
      </c>
      <c r="I17449" s="1" t="s">
        <v>16</v>
      </c>
      <c r="J17449" s="1" t="s">
        <v>23</v>
      </c>
      <c r="K17449" s="1" t="s">
        <v>16</v>
      </c>
      <c r="L17449" s="1" t="s">
        <v>16</v>
      </c>
      <c r="M17449" s="1" t="s">
        <v>16</v>
      </c>
      <c r="N17449" s="1" t="s">
        <v>16</v>
      </c>
      <c r="O17449" s="1">
        <v>63.2</v>
      </c>
      <c r="P17449" s="1">
        <v>1.0</v>
      </c>
    </row>
    <row r="17450">
      <c r="A17450" s="1" t="s">
        <v>29</v>
      </c>
      <c r="B17450" s="1" t="s">
        <v>20480</v>
      </c>
      <c r="C17450" s="2" t="s">
        <v>20405</v>
      </c>
      <c r="D17450" s="1" t="s">
        <v>19</v>
      </c>
      <c r="E17450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7450" s="1" t="s">
        <v>1654</v>
      </c>
      <c r="G17450" s="1" t="s">
        <v>1655</v>
      </c>
      <c r="H17450" s="1" t="s">
        <v>1656</v>
      </c>
      <c r="I17450" s="1" t="s">
        <v>16</v>
      </c>
      <c r="J17450" s="1" t="s">
        <v>23</v>
      </c>
      <c r="K17450" s="1" t="s">
        <v>16</v>
      </c>
      <c r="L17450" s="1" t="s">
        <v>16</v>
      </c>
      <c r="M17450" s="1" t="s">
        <v>16</v>
      </c>
      <c r="N17450" s="1" t="s">
        <v>16</v>
      </c>
      <c r="O17450" s="1">
        <v>55.2</v>
      </c>
      <c r="P17450" s="1">
        <v>1.0</v>
      </c>
    </row>
    <row r="17451">
      <c r="A17451" s="1" t="s">
        <v>29</v>
      </c>
      <c r="B17451" s="1" t="s">
        <v>20481</v>
      </c>
      <c r="C17451" s="2" t="s">
        <v>20405</v>
      </c>
      <c r="D17451" s="1" t="s">
        <v>19</v>
      </c>
      <c r="E17451" s="3" t="str">
        <f t="shared" ref="E17451:E17452" si="982">HYPERLINK("https://fyndiq.se/produkt/914693d84cc04c99/", "2-Pack Xiaomi Redmi 12C - Härdat Glas 9H - Super kvalitet 3D Skärmskydd")</f>
        <v>2-Pack Xiaomi Redmi 12C - Härdat Glas 9H - Super kvalitet 3D Skärmskydd</v>
      </c>
      <c r="F17451" s="1" t="s">
        <v>3098</v>
      </c>
      <c r="G17451" s="1" t="s">
        <v>3099</v>
      </c>
      <c r="H17451" s="1" t="s">
        <v>3100</v>
      </c>
      <c r="I17451" s="1" t="s">
        <v>16</v>
      </c>
      <c r="J17451" s="1" t="s">
        <v>23</v>
      </c>
      <c r="K17451" s="1" t="s">
        <v>16</v>
      </c>
      <c r="L17451" s="1" t="s">
        <v>16</v>
      </c>
      <c r="M17451" s="1" t="s">
        <v>16</v>
      </c>
      <c r="N17451" s="1" t="s">
        <v>16</v>
      </c>
      <c r="O17451" s="1">
        <v>63.2</v>
      </c>
      <c r="P17451" s="1">
        <v>1.0</v>
      </c>
    </row>
    <row r="17452">
      <c r="A17452" s="1" t="s">
        <v>29</v>
      </c>
      <c r="B17452" s="1" t="s">
        <v>20482</v>
      </c>
      <c r="C17452" s="2" t="s">
        <v>20405</v>
      </c>
      <c r="D17452" s="1" t="s">
        <v>19</v>
      </c>
      <c r="E17452" s="3" t="str">
        <f t="shared" si="982"/>
        <v>2-Pack Xiaomi Redmi 12C - Härdat Glas 9H - Super kvalitet 3D Skärmskydd</v>
      </c>
      <c r="F17452" s="1" t="s">
        <v>3098</v>
      </c>
      <c r="G17452" s="1" t="s">
        <v>3099</v>
      </c>
      <c r="H17452" s="1" t="s">
        <v>3100</v>
      </c>
      <c r="I17452" s="1" t="s">
        <v>16</v>
      </c>
      <c r="J17452" s="1" t="s">
        <v>23</v>
      </c>
      <c r="K17452" s="1" t="s">
        <v>16</v>
      </c>
      <c r="L17452" s="1" t="s">
        <v>16</v>
      </c>
      <c r="M17452" s="1" t="s">
        <v>16</v>
      </c>
      <c r="N17452" s="1" t="s">
        <v>16</v>
      </c>
      <c r="O17452" s="1">
        <v>63.2</v>
      </c>
      <c r="P17452" s="1">
        <v>1.0</v>
      </c>
    </row>
    <row r="17453">
      <c r="A17453" s="1" t="s">
        <v>29</v>
      </c>
      <c r="B17453" s="1" t="s">
        <v>20483</v>
      </c>
      <c r="C17453" s="2" t="s">
        <v>20405</v>
      </c>
      <c r="D17453" s="1" t="s">
        <v>19</v>
      </c>
      <c r="E17453" s="3" t="str">
        <f t="shared" ref="E17453:E17454" si="983">HYPERLINK("https://fyndiq.se/produkt/13e76851ca504320/", "2-Pack Samsung Galaxy S22 Ultra - Härdat glas 9H - Top kvalitet")</f>
        <v>2-Pack Samsung Galaxy S22 Ultra - Härdat glas 9H - Top kvalitet</v>
      </c>
      <c r="F17453" s="1" t="s">
        <v>140</v>
      </c>
      <c r="G17453" s="1" t="s">
        <v>141</v>
      </c>
      <c r="H17453" s="1" t="s">
        <v>142</v>
      </c>
      <c r="I17453" s="1" t="s">
        <v>16</v>
      </c>
      <c r="J17453" s="1" t="s">
        <v>23</v>
      </c>
      <c r="K17453" s="1" t="s">
        <v>16</v>
      </c>
      <c r="L17453" s="1" t="s">
        <v>16</v>
      </c>
      <c r="M17453" s="1" t="s">
        <v>16</v>
      </c>
      <c r="N17453" s="1" t="s">
        <v>16</v>
      </c>
      <c r="O17453" s="1">
        <v>63.2</v>
      </c>
      <c r="P17453" s="1">
        <v>1.0</v>
      </c>
    </row>
    <row r="17454">
      <c r="A17454" s="1" t="s">
        <v>29</v>
      </c>
      <c r="B17454" s="1" t="s">
        <v>20484</v>
      </c>
      <c r="C17454" s="2" t="s">
        <v>20405</v>
      </c>
      <c r="D17454" s="1" t="s">
        <v>19</v>
      </c>
      <c r="E17454" s="3" t="str">
        <f t="shared" si="983"/>
        <v>2-Pack Samsung Galaxy S22 Ultra - Härdat glas 9H - Top kvalitet</v>
      </c>
      <c r="F17454" s="1" t="s">
        <v>140</v>
      </c>
      <c r="G17454" s="1" t="s">
        <v>141</v>
      </c>
      <c r="H17454" s="1" t="s">
        <v>142</v>
      </c>
      <c r="I17454" s="1" t="s">
        <v>16</v>
      </c>
      <c r="J17454" s="1" t="s">
        <v>23</v>
      </c>
      <c r="K17454" s="1" t="s">
        <v>16</v>
      </c>
      <c r="L17454" s="1" t="s">
        <v>16</v>
      </c>
      <c r="M17454" s="1" t="s">
        <v>16</v>
      </c>
      <c r="N17454" s="1" t="s">
        <v>16</v>
      </c>
      <c r="O17454" s="1">
        <v>63.2</v>
      </c>
      <c r="P17454" s="1">
        <v>1.0</v>
      </c>
    </row>
    <row r="17455">
      <c r="A17455" s="1" t="s">
        <v>29</v>
      </c>
      <c r="B17455" s="1" t="s">
        <v>20485</v>
      </c>
      <c r="C17455" s="2" t="s">
        <v>20405</v>
      </c>
      <c r="D17455" s="1" t="s">
        <v>19</v>
      </c>
      <c r="E17455" s="3" t="str">
        <f>HYPERLINK("https://fyndiq.se/produkt/d6fe6b40041d4172/", "Samsung Xcover 5 - Härdat glas 9H-Super kvalitet 3D Skärmskydd")</f>
        <v>Samsung Xcover 5 - Härdat glas 9H-Super kvalitet 3D Skärmskydd</v>
      </c>
      <c r="F17455" s="1" t="s">
        <v>1921</v>
      </c>
      <c r="G17455" s="1" t="s">
        <v>1922</v>
      </c>
      <c r="H17455" s="1" t="s">
        <v>1923</v>
      </c>
      <c r="I17455" s="1" t="s">
        <v>16</v>
      </c>
      <c r="J17455" s="1" t="s">
        <v>23</v>
      </c>
      <c r="K17455" s="1" t="s">
        <v>16</v>
      </c>
      <c r="L17455" s="1" t="s">
        <v>16</v>
      </c>
      <c r="M17455" s="1" t="s">
        <v>16</v>
      </c>
      <c r="N17455" s="1" t="s">
        <v>16</v>
      </c>
      <c r="O17455" s="1">
        <v>55.2</v>
      </c>
      <c r="P17455" s="1">
        <v>1.0</v>
      </c>
    </row>
    <row r="17456">
      <c r="A17456" s="1" t="s">
        <v>29</v>
      </c>
      <c r="B17456" s="1" t="s">
        <v>20486</v>
      </c>
      <c r="C17456" s="2" t="s">
        <v>20405</v>
      </c>
      <c r="D17456" s="1" t="s">
        <v>19</v>
      </c>
      <c r="E17456" s="3" t="str">
        <f>HYPERLINK("https://fyndiq.se/produkt/13e76851ca504320/", "2-Pack Samsung Galaxy S22 Ultra - Härdat glas 9H - Top kvalitet")</f>
        <v>2-Pack Samsung Galaxy S22 Ultra - Härdat glas 9H - Top kvalitet</v>
      </c>
      <c r="F17456" s="1" t="s">
        <v>140</v>
      </c>
      <c r="G17456" s="1" t="s">
        <v>141</v>
      </c>
      <c r="H17456" s="1" t="s">
        <v>142</v>
      </c>
      <c r="I17456" s="1" t="s">
        <v>16</v>
      </c>
      <c r="J17456" s="1" t="s">
        <v>23</v>
      </c>
      <c r="K17456" s="1" t="s">
        <v>16</v>
      </c>
      <c r="L17456" s="1" t="s">
        <v>16</v>
      </c>
      <c r="M17456" s="1" t="s">
        <v>16</v>
      </c>
      <c r="N17456" s="1" t="s">
        <v>16</v>
      </c>
      <c r="O17456" s="1">
        <v>63.2</v>
      </c>
      <c r="P17456" s="1">
        <v>1.0</v>
      </c>
    </row>
    <row r="17457">
      <c r="A17457" s="1" t="s">
        <v>29</v>
      </c>
      <c r="B17457" s="1" t="s">
        <v>20487</v>
      </c>
      <c r="C17457" s="2" t="s">
        <v>20405</v>
      </c>
      <c r="D17457" s="1" t="s">
        <v>19</v>
      </c>
      <c r="E17457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7457" s="1" t="s">
        <v>4071</v>
      </c>
      <c r="G17457" s="1" t="s">
        <v>4072</v>
      </c>
      <c r="H17457" s="1" t="s">
        <v>4073</v>
      </c>
      <c r="I17457" s="1" t="s">
        <v>16</v>
      </c>
      <c r="J17457" s="1" t="s">
        <v>23</v>
      </c>
      <c r="K17457" s="1" t="s">
        <v>16</v>
      </c>
      <c r="L17457" s="1" t="s">
        <v>16</v>
      </c>
      <c r="M17457" s="1" t="s">
        <v>16</v>
      </c>
      <c r="N17457" s="1" t="s">
        <v>16</v>
      </c>
      <c r="O17457" s="1">
        <v>39.2</v>
      </c>
      <c r="P17457" s="1">
        <v>1.0</v>
      </c>
    </row>
    <row r="17458">
      <c r="A17458" s="1" t="s">
        <v>29</v>
      </c>
      <c r="B17458" s="1" t="s">
        <v>20488</v>
      </c>
      <c r="C17458" s="2" t="s">
        <v>20405</v>
      </c>
      <c r="D17458" s="1" t="s">
        <v>19</v>
      </c>
      <c r="E17458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7458" s="1" t="s">
        <v>679</v>
      </c>
      <c r="G17458" s="1" t="s">
        <v>680</v>
      </c>
      <c r="H17458" s="1" t="s">
        <v>681</v>
      </c>
      <c r="I17458" s="1" t="s">
        <v>16</v>
      </c>
      <c r="J17458" s="1" t="s">
        <v>23</v>
      </c>
      <c r="K17458" s="1" t="s">
        <v>16</v>
      </c>
      <c r="L17458" s="1" t="s">
        <v>16</v>
      </c>
      <c r="M17458" s="1" t="s">
        <v>16</v>
      </c>
      <c r="N17458" s="1" t="s">
        <v>16</v>
      </c>
      <c r="O17458" s="1">
        <v>95.2</v>
      </c>
      <c r="P17458" s="1">
        <v>1.0</v>
      </c>
    </row>
    <row r="17459">
      <c r="A17459" s="1" t="s">
        <v>29</v>
      </c>
      <c r="B17459" s="1" t="s">
        <v>20489</v>
      </c>
      <c r="C17459" s="2" t="s">
        <v>20405</v>
      </c>
      <c r="D17459" s="1" t="s">
        <v>19</v>
      </c>
      <c r="E17459" s="3" t="str">
        <f>HYPERLINK("https://fyndiq.se/produkt/2477583187264ece/", "2-Pack Samsung S20 - 9H Härdat Glass - Top Kvalitet")</f>
        <v>2-Pack Samsung S20 - 9H Härdat Glass - Top Kvalitet</v>
      </c>
      <c r="F17459" s="1" t="s">
        <v>124</v>
      </c>
      <c r="G17459" s="1" t="s">
        <v>125</v>
      </c>
      <c r="H17459" s="1" t="s">
        <v>126</v>
      </c>
      <c r="I17459" s="1" t="s">
        <v>16</v>
      </c>
      <c r="J17459" s="1" t="s">
        <v>23</v>
      </c>
      <c r="K17459" s="1" t="s">
        <v>16</v>
      </c>
      <c r="L17459" s="1" t="s">
        <v>16</v>
      </c>
      <c r="M17459" s="1" t="s">
        <v>16</v>
      </c>
      <c r="N17459" s="1" t="s">
        <v>16</v>
      </c>
      <c r="O17459" s="1">
        <v>71.2</v>
      </c>
      <c r="P17459" s="1">
        <v>1.0</v>
      </c>
    </row>
    <row r="17460">
      <c r="A17460" s="1" t="s">
        <v>29</v>
      </c>
      <c r="B17460" s="1" t="s">
        <v>20490</v>
      </c>
      <c r="C17460" s="2" t="s">
        <v>20405</v>
      </c>
      <c r="D17460" s="1" t="s">
        <v>19</v>
      </c>
      <c r="E17460" s="3" t="str">
        <f>HYPERLINK("https://fyndiq.se/produkt/3849a2abaa794dce/", "2-Pack Privacy Skärmskydd For Xiaomi 11T - Härdat Glas 9H - Super Kvalitet 3D")</f>
        <v>2-Pack Privacy Skärmskydd For Xiaomi 11T - Härdat Glas 9H - Super Kvalitet 3D</v>
      </c>
      <c r="F17460" s="1" t="s">
        <v>10679</v>
      </c>
      <c r="G17460" s="1" t="s">
        <v>10680</v>
      </c>
      <c r="H17460" s="1" t="s">
        <v>10681</v>
      </c>
      <c r="I17460" s="1" t="s">
        <v>16</v>
      </c>
      <c r="J17460" s="1" t="s">
        <v>23</v>
      </c>
      <c r="K17460" s="1" t="s">
        <v>16</v>
      </c>
      <c r="L17460" s="1" t="s">
        <v>16</v>
      </c>
      <c r="M17460" s="1" t="s">
        <v>16</v>
      </c>
      <c r="N17460" s="1" t="s">
        <v>16</v>
      </c>
      <c r="O17460" s="1">
        <v>79.2</v>
      </c>
      <c r="P17460" s="1">
        <v>1.0</v>
      </c>
    </row>
    <row r="17461">
      <c r="A17461" s="1" t="s">
        <v>29</v>
      </c>
      <c r="B17461" s="1" t="s">
        <v>20491</v>
      </c>
      <c r="C17461" s="2" t="s">
        <v>20405</v>
      </c>
      <c r="D17461" s="1" t="s">
        <v>19</v>
      </c>
      <c r="E17461" s="3" t="str">
        <f>HYPERLINK("https://fyndiq.se/produkt/2477583187264ece/", "2-Pack Samsung S20 - 9H Härdat Glass - Top Kvalitet")</f>
        <v>2-Pack Samsung S20 - 9H Härdat Glass - Top Kvalitet</v>
      </c>
      <c r="F17461" s="1" t="s">
        <v>124</v>
      </c>
      <c r="G17461" s="1" t="s">
        <v>125</v>
      </c>
      <c r="H17461" s="1" t="s">
        <v>126</v>
      </c>
      <c r="I17461" s="1" t="s">
        <v>16</v>
      </c>
      <c r="J17461" s="1" t="s">
        <v>23</v>
      </c>
      <c r="K17461" s="1" t="s">
        <v>16</v>
      </c>
      <c r="L17461" s="1" t="s">
        <v>16</v>
      </c>
      <c r="M17461" s="1" t="s">
        <v>16</v>
      </c>
      <c r="N17461" s="1" t="s">
        <v>16</v>
      </c>
      <c r="O17461" s="1">
        <v>71.2</v>
      </c>
      <c r="P17461" s="1">
        <v>1.0</v>
      </c>
    </row>
    <row r="17462">
      <c r="A17462" s="1" t="s">
        <v>29</v>
      </c>
      <c r="B17462" s="1" t="s">
        <v>20492</v>
      </c>
      <c r="C17462" s="2" t="s">
        <v>20405</v>
      </c>
      <c r="D17462" s="1" t="s">
        <v>19</v>
      </c>
      <c r="E17462" s="3" t="str">
        <f>HYPERLINK("https://fyndiq.se/produkt/2030c5450cfb4338/", "2 Pack Huawei P30 Pro - Härdat glas 9H – 3D Super kvalitet")</f>
        <v>2 Pack Huawei P30 Pro - Härdat glas 9H – 3D Super kvalitet</v>
      </c>
      <c r="F17462" s="1" t="s">
        <v>1091</v>
      </c>
      <c r="G17462" s="1" t="s">
        <v>1092</v>
      </c>
      <c r="H17462" s="1" t="s">
        <v>1093</v>
      </c>
      <c r="I17462" s="1" t="s">
        <v>16</v>
      </c>
      <c r="J17462" s="1" t="s">
        <v>23</v>
      </c>
      <c r="K17462" s="1" t="s">
        <v>16</v>
      </c>
      <c r="L17462" s="1" t="s">
        <v>16</v>
      </c>
      <c r="M17462" s="1" t="s">
        <v>16</v>
      </c>
      <c r="N17462" s="1" t="s">
        <v>16</v>
      </c>
      <c r="O17462" s="1">
        <v>71.2</v>
      </c>
      <c r="P17462" s="1">
        <v>1.0</v>
      </c>
    </row>
    <row r="17463">
      <c r="A17463" s="1" t="s">
        <v>29</v>
      </c>
      <c r="B17463" s="1" t="s">
        <v>20493</v>
      </c>
      <c r="C17463" s="2" t="s">
        <v>20405</v>
      </c>
      <c r="D17463" s="1" t="s">
        <v>19</v>
      </c>
      <c r="E17463" s="3" t="str">
        <f>HYPERLINK("https://fyndiq.se/produkt/6029682c183e47ae/", "1-Pack SAMSUNG S24 ULTRA Skärmskydd - Härdat Glas 9H - Super kvalitet 3D")</f>
        <v>1-Pack SAMSUNG S24 ULTRA Skärmskydd - Härdat Glas 9H - Super kvalitet 3D</v>
      </c>
      <c r="F17463" s="1" t="s">
        <v>19256</v>
      </c>
      <c r="G17463" s="1" t="s">
        <v>19257</v>
      </c>
      <c r="H17463" s="1" t="s">
        <v>19258</v>
      </c>
      <c r="I17463" s="1" t="s">
        <v>16</v>
      </c>
      <c r="J17463" s="1" t="s">
        <v>23</v>
      </c>
      <c r="K17463" s="1" t="s">
        <v>16</v>
      </c>
      <c r="L17463" s="1" t="s">
        <v>16</v>
      </c>
      <c r="M17463" s="1" t="s">
        <v>16</v>
      </c>
      <c r="N17463" s="1" t="s">
        <v>16</v>
      </c>
      <c r="O17463" s="1">
        <v>71.2</v>
      </c>
      <c r="P17463" s="1">
        <v>1.0</v>
      </c>
    </row>
    <row r="17464">
      <c r="A17464" s="1" t="s">
        <v>29</v>
      </c>
      <c r="B17464" s="1" t="s">
        <v>20494</v>
      </c>
      <c r="C17464" s="2" t="s">
        <v>20405</v>
      </c>
      <c r="D17464" s="1" t="s">
        <v>19</v>
      </c>
      <c r="E17464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464" s="1" t="s">
        <v>204</v>
      </c>
      <c r="G17464" s="1" t="s">
        <v>205</v>
      </c>
      <c r="H17464" s="1" t="s">
        <v>206</v>
      </c>
      <c r="I17464" s="1" t="s">
        <v>16</v>
      </c>
      <c r="J17464" s="1" t="s">
        <v>23</v>
      </c>
      <c r="K17464" s="1" t="s">
        <v>16</v>
      </c>
      <c r="L17464" s="1" t="s">
        <v>16</v>
      </c>
      <c r="M17464" s="1" t="s">
        <v>16</v>
      </c>
      <c r="N17464" s="1" t="s">
        <v>16</v>
      </c>
      <c r="O17464" s="1">
        <v>71.2</v>
      </c>
      <c r="P17464" s="1">
        <v>1.0</v>
      </c>
    </row>
    <row r="17465">
      <c r="A17465" s="1" t="s">
        <v>29</v>
      </c>
      <c r="B17465" s="1" t="s">
        <v>20495</v>
      </c>
      <c r="C17465" s="2" t="s">
        <v>20405</v>
      </c>
      <c r="D17465" s="1" t="s">
        <v>19</v>
      </c>
      <c r="E17465" s="3" t="str">
        <f t="shared" ref="E17465:E17466" si="984">HYPERLINK("https://fyndiq.se/produkt/625bd84bb45b4b50/", "2-Pack Google Pixel 6A Skärmskydd &amp; 1-Pack linsskydd - Härdat Glas 9H - Super kvalitet 3D")</f>
        <v>2-Pack Google Pixel 6A Skärmskydd &amp; 1-Pack linsskydd - Härdat Glas 9H - Super kvalitet 3D</v>
      </c>
      <c r="F17465" s="1" t="s">
        <v>12555</v>
      </c>
      <c r="G17465" s="1" t="s">
        <v>12556</v>
      </c>
      <c r="H17465" s="1" t="s">
        <v>12557</v>
      </c>
      <c r="I17465" s="1" t="s">
        <v>16</v>
      </c>
      <c r="J17465" s="1" t="s">
        <v>23</v>
      </c>
      <c r="K17465" s="1" t="s">
        <v>16</v>
      </c>
      <c r="L17465" s="1" t="s">
        <v>16</v>
      </c>
      <c r="M17465" s="1" t="s">
        <v>16</v>
      </c>
      <c r="N17465" s="1" t="s">
        <v>16</v>
      </c>
      <c r="O17465" s="1">
        <v>71.2</v>
      </c>
      <c r="P17465" s="1">
        <v>2.0</v>
      </c>
    </row>
    <row r="17466">
      <c r="A17466" s="1" t="s">
        <v>29</v>
      </c>
      <c r="B17466" s="1" t="s">
        <v>20496</v>
      </c>
      <c r="C17466" s="2" t="s">
        <v>20405</v>
      </c>
      <c r="D17466" s="1" t="s">
        <v>19</v>
      </c>
      <c r="E17466" s="3" t="str">
        <f t="shared" si="984"/>
        <v>2-Pack Google Pixel 6A Skärmskydd &amp; 1-Pack linsskydd - Härdat Glas 9H - Super kvalitet 3D</v>
      </c>
      <c r="F17466" s="1" t="s">
        <v>12555</v>
      </c>
      <c r="G17466" s="1" t="s">
        <v>12556</v>
      </c>
      <c r="H17466" s="1" t="s">
        <v>12557</v>
      </c>
      <c r="I17466" s="1" t="s">
        <v>16</v>
      </c>
      <c r="J17466" s="1" t="s">
        <v>23</v>
      </c>
      <c r="K17466" s="1" t="s">
        <v>16</v>
      </c>
      <c r="L17466" s="1" t="s">
        <v>16</v>
      </c>
      <c r="M17466" s="1" t="s">
        <v>16</v>
      </c>
      <c r="N17466" s="1" t="s">
        <v>16</v>
      </c>
      <c r="O17466" s="1">
        <v>71.2</v>
      </c>
      <c r="P17466" s="1">
        <v>1.0</v>
      </c>
    </row>
    <row r="17467">
      <c r="A17467" s="1" t="s">
        <v>29</v>
      </c>
      <c r="B17467" s="1" t="s">
        <v>20497</v>
      </c>
      <c r="C17467" s="2" t="s">
        <v>20405</v>
      </c>
      <c r="D17467" s="1" t="s">
        <v>19</v>
      </c>
      <c r="E17467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7467" s="1" t="s">
        <v>132</v>
      </c>
      <c r="G17467" s="1" t="s">
        <v>133</v>
      </c>
      <c r="H17467" s="1" t="s">
        <v>134</v>
      </c>
      <c r="I17467" s="1" t="s">
        <v>16</v>
      </c>
      <c r="J17467" s="1" t="s">
        <v>23</v>
      </c>
      <c r="K17467" s="1" t="s">
        <v>16</v>
      </c>
      <c r="L17467" s="1" t="s">
        <v>16</v>
      </c>
      <c r="M17467" s="1" t="s">
        <v>16</v>
      </c>
      <c r="N17467" s="1" t="s">
        <v>16</v>
      </c>
      <c r="O17467" s="1">
        <v>71.2</v>
      </c>
      <c r="P17467" s="1">
        <v>1.0</v>
      </c>
    </row>
    <row r="17468">
      <c r="A17468" s="1" t="s">
        <v>29</v>
      </c>
      <c r="B17468" s="1" t="s">
        <v>20498</v>
      </c>
      <c r="C17468" s="2" t="s">
        <v>20405</v>
      </c>
      <c r="D17468" s="1" t="s">
        <v>19</v>
      </c>
      <c r="E17468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468" s="1" t="s">
        <v>599</v>
      </c>
      <c r="G17468" s="1" t="s">
        <v>600</v>
      </c>
      <c r="H17468" s="1" t="s">
        <v>601</v>
      </c>
      <c r="I17468" s="1" t="s">
        <v>16</v>
      </c>
      <c r="J17468" s="1" t="s">
        <v>23</v>
      </c>
      <c r="K17468" s="1" t="s">
        <v>16</v>
      </c>
      <c r="L17468" s="1" t="s">
        <v>16</v>
      </c>
      <c r="M17468" s="1" t="s">
        <v>16</v>
      </c>
      <c r="N17468" s="1" t="s">
        <v>16</v>
      </c>
      <c r="O17468" s="1">
        <v>71.2</v>
      </c>
      <c r="P17468" s="1">
        <v>1.0</v>
      </c>
    </row>
    <row r="17469">
      <c r="A17469" s="1" t="s">
        <v>29</v>
      </c>
      <c r="B17469" s="1" t="s">
        <v>20499</v>
      </c>
      <c r="C17469" s="2" t="s">
        <v>20405</v>
      </c>
      <c r="D17469" s="1" t="s">
        <v>19</v>
      </c>
      <c r="E17469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7469" s="1" t="s">
        <v>7911</v>
      </c>
      <c r="G17469" s="1" t="s">
        <v>7912</v>
      </c>
      <c r="H17469" s="1" t="s">
        <v>7913</v>
      </c>
      <c r="I17469" s="1" t="s">
        <v>16</v>
      </c>
      <c r="J17469" s="1" t="s">
        <v>23</v>
      </c>
      <c r="K17469" s="1" t="s">
        <v>16</v>
      </c>
      <c r="L17469" s="1" t="s">
        <v>16</v>
      </c>
      <c r="M17469" s="1" t="s">
        <v>16</v>
      </c>
      <c r="N17469" s="1" t="s">
        <v>16</v>
      </c>
      <c r="O17469" s="1">
        <v>79.2</v>
      </c>
      <c r="P17469" s="1">
        <v>1.0</v>
      </c>
    </row>
    <row r="17470">
      <c r="A17470" s="1" t="s">
        <v>29</v>
      </c>
      <c r="B17470" s="1" t="s">
        <v>20500</v>
      </c>
      <c r="C17470" s="2" t="s">
        <v>20405</v>
      </c>
      <c r="D17470" s="1" t="s">
        <v>19</v>
      </c>
      <c r="E1747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470" s="1" t="s">
        <v>599</v>
      </c>
      <c r="G17470" s="1" t="s">
        <v>600</v>
      </c>
      <c r="H17470" s="1" t="s">
        <v>601</v>
      </c>
      <c r="I17470" s="1" t="s">
        <v>16</v>
      </c>
      <c r="J17470" s="1" t="s">
        <v>23</v>
      </c>
      <c r="K17470" s="1" t="s">
        <v>16</v>
      </c>
      <c r="L17470" s="1" t="s">
        <v>16</v>
      </c>
      <c r="M17470" s="1" t="s">
        <v>16</v>
      </c>
      <c r="N17470" s="1" t="s">
        <v>16</v>
      </c>
      <c r="O17470" s="1">
        <v>71.2</v>
      </c>
      <c r="P17470" s="1">
        <v>1.0</v>
      </c>
    </row>
    <row r="17471">
      <c r="A17471" s="1" t="s">
        <v>29</v>
      </c>
      <c r="B17471" s="1" t="s">
        <v>20501</v>
      </c>
      <c r="C17471" s="2" t="s">
        <v>20405</v>
      </c>
      <c r="D17471" s="1" t="s">
        <v>19</v>
      </c>
      <c r="E17471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7471" s="1" t="s">
        <v>15885</v>
      </c>
      <c r="G17471" s="1" t="s">
        <v>15886</v>
      </c>
      <c r="H17471" s="1" t="s">
        <v>15887</v>
      </c>
      <c r="I17471" s="1" t="s">
        <v>16</v>
      </c>
      <c r="J17471" s="1" t="s">
        <v>23</v>
      </c>
      <c r="K17471" s="1" t="s">
        <v>16</v>
      </c>
      <c r="L17471" s="1" t="s">
        <v>16</v>
      </c>
      <c r="M17471" s="1" t="s">
        <v>16</v>
      </c>
      <c r="N17471" s="1" t="s">
        <v>16</v>
      </c>
      <c r="O17471" s="1">
        <v>71.2</v>
      </c>
      <c r="P17471" s="1">
        <v>1.0</v>
      </c>
    </row>
    <row r="17472">
      <c r="A17472" s="1" t="s">
        <v>29</v>
      </c>
      <c r="B17472" s="1" t="s">
        <v>20502</v>
      </c>
      <c r="C17472" s="2" t="s">
        <v>20405</v>
      </c>
      <c r="D17472" s="1" t="s">
        <v>19</v>
      </c>
      <c r="E17472" s="3" t="str">
        <f>HYPERLINK("https://fyndiq.se/produkt/075d0918f3794557/", "2-Pack Samsung A13 Skärmskydd &amp; 2-Pack linsskydd - Härdat Glas 9H - Super kvalitet 3D")</f>
        <v>2-Pack Samsung A13 Skärmskydd &amp; 2-Pack linsskydd - Härdat Glas 9H - Super kvalitet 3D</v>
      </c>
      <c r="F17472" s="1" t="s">
        <v>2006</v>
      </c>
      <c r="G17472" s="1" t="s">
        <v>2007</v>
      </c>
      <c r="H17472" s="1" t="s">
        <v>2008</v>
      </c>
      <c r="I17472" s="1" t="s">
        <v>1230</v>
      </c>
      <c r="J17472" s="1" t="s">
        <v>23</v>
      </c>
      <c r="K17472" s="1" t="s">
        <v>16</v>
      </c>
      <c r="L17472" s="1" t="s">
        <v>16</v>
      </c>
      <c r="M17472" s="1" t="s">
        <v>16</v>
      </c>
      <c r="N17472" s="1" t="s">
        <v>16</v>
      </c>
      <c r="O17472" s="1">
        <v>71.2</v>
      </c>
      <c r="P17472" s="1">
        <v>1.0</v>
      </c>
    </row>
    <row r="17473">
      <c r="A17473" s="1" t="s">
        <v>29</v>
      </c>
      <c r="B17473" s="1" t="s">
        <v>20503</v>
      </c>
      <c r="C17473" s="2" t="s">
        <v>20405</v>
      </c>
      <c r="D17473" s="1" t="s">
        <v>19</v>
      </c>
      <c r="E17473" s="3" t="str">
        <f t="shared" ref="E17473:E17475" si="985">HYPERLINK("https://fyndiq.se/produkt/925ae49423884615/", "2-Pack Samsung S22 Ultra Skärmskydd &amp; 1-Pack linsskydd -9H GLAS")</f>
        <v>2-Pack Samsung S22 Ultra Skärmskydd &amp; 1-Pack linsskydd -9H GLAS</v>
      </c>
      <c r="F17473" s="1" t="s">
        <v>335</v>
      </c>
      <c r="G17473" s="1" t="s">
        <v>336</v>
      </c>
      <c r="H17473" s="1" t="s">
        <v>337</v>
      </c>
      <c r="I17473" s="1" t="s">
        <v>16</v>
      </c>
      <c r="J17473" s="1" t="s">
        <v>23</v>
      </c>
      <c r="K17473" s="1" t="s">
        <v>16</v>
      </c>
      <c r="L17473" s="1" t="s">
        <v>16</v>
      </c>
      <c r="M17473" s="1" t="s">
        <v>16</v>
      </c>
      <c r="N17473" s="1" t="s">
        <v>16</v>
      </c>
      <c r="O17473" s="1">
        <v>71.2</v>
      </c>
      <c r="P17473" s="1">
        <v>1.0</v>
      </c>
    </row>
    <row r="17474">
      <c r="A17474" s="1" t="s">
        <v>29</v>
      </c>
      <c r="B17474" s="1" t="s">
        <v>20504</v>
      </c>
      <c r="C17474" s="2" t="s">
        <v>20405</v>
      </c>
      <c r="D17474" s="1" t="s">
        <v>19</v>
      </c>
      <c r="E17474" s="3" t="str">
        <f t="shared" si="985"/>
        <v>2-Pack Samsung S22 Ultra Skärmskydd &amp; 1-Pack linsskydd -9H GLAS</v>
      </c>
      <c r="F17474" s="1" t="s">
        <v>335</v>
      </c>
      <c r="G17474" s="1" t="s">
        <v>336</v>
      </c>
      <c r="H17474" s="1" t="s">
        <v>337</v>
      </c>
      <c r="I17474" s="1" t="s">
        <v>16</v>
      </c>
      <c r="J17474" s="1" t="s">
        <v>23</v>
      </c>
      <c r="K17474" s="1" t="s">
        <v>16</v>
      </c>
      <c r="L17474" s="1" t="s">
        <v>16</v>
      </c>
      <c r="M17474" s="1" t="s">
        <v>16</v>
      </c>
      <c r="N17474" s="1" t="s">
        <v>16</v>
      </c>
      <c r="O17474" s="1">
        <v>71.2</v>
      </c>
      <c r="P17474" s="1">
        <v>1.0</v>
      </c>
    </row>
    <row r="17475">
      <c r="A17475" s="1" t="s">
        <v>29</v>
      </c>
      <c r="B17475" s="1" t="s">
        <v>20505</v>
      </c>
      <c r="C17475" s="2" t="s">
        <v>20405</v>
      </c>
      <c r="D17475" s="1" t="s">
        <v>19</v>
      </c>
      <c r="E17475" s="3" t="str">
        <f t="shared" si="985"/>
        <v>2-Pack Samsung S22 Ultra Skärmskydd &amp; 1-Pack linsskydd -9H GLAS</v>
      </c>
      <c r="F17475" s="1" t="s">
        <v>335</v>
      </c>
      <c r="G17475" s="1" t="s">
        <v>336</v>
      </c>
      <c r="H17475" s="1" t="s">
        <v>337</v>
      </c>
      <c r="I17475" s="1" t="s">
        <v>16</v>
      </c>
      <c r="J17475" s="1" t="s">
        <v>23</v>
      </c>
      <c r="K17475" s="1" t="s">
        <v>16</v>
      </c>
      <c r="L17475" s="1" t="s">
        <v>16</v>
      </c>
      <c r="M17475" s="1" t="s">
        <v>16</v>
      </c>
      <c r="N17475" s="1" t="s">
        <v>16</v>
      </c>
      <c r="O17475" s="1">
        <v>71.2</v>
      </c>
      <c r="P17475" s="1">
        <v>1.0</v>
      </c>
    </row>
    <row r="17476">
      <c r="A17476" s="1" t="s">
        <v>29</v>
      </c>
      <c r="B17476" s="1" t="s">
        <v>20506</v>
      </c>
      <c r="C17476" s="2" t="s">
        <v>20405</v>
      </c>
      <c r="D17476" s="1" t="s">
        <v>19</v>
      </c>
      <c r="E17476" s="3" t="str">
        <f>HYPERLINK("https://fyndiq.se/produkt/4cdad3b689104202/", "2-PACK Full Cover Iphone 7 Vit - Härdat Glas 9H Skärmskydd 3D")</f>
        <v>2-PACK Full Cover Iphone 7 Vit - Härdat Glas 9H Skärmskydd 3D</v>
      </c>
      <c r="F17476" s="1" t="s">
        <v>618</v>
      </c>
      <c r="G17476" s="1" t="s">
        <v>619</v>
      </c>
      <c r="H17476" s="1" t="s">
        <v>620</v>
      </c>
      <c r="I17476" s="1" t="s">
        <v>16</v>
      </c>
      <c r="J17476" s="1" t="s">
        <v>23</v>
      </c>
      <c r="K17476" s="1" t="s">
        <v>16</v>
      </c>
      <c r="L17476" s="1" t="s">
        <v>16</v>
      </c>
      <c r="M17476" s="1" t="s">
        <v>16</v>
      </c>
      <c r="N17476" s="1" t="s">
        <v>16</v>
      </c>
      <c r="O17476" s="1">
        <v>47.2</v>
      </c>
      <c r="P17476" s="1">
        <v>1.0</v>
      </c>
    </row>
    <row r="17477">
      <c r="A17477" s="1" t="s">
        <v>29</v>
      </c>
      <c r="B17477" s="1" t="s">
        <v>20507</v>
      </c>
      <c r="C17477" s="2" t="s">
        <v>20405</v>
      </c>
      <c r="D17477" s="1" t="s">
        <v>19</v>
      </c>
      <c r="E17477" s="3" t="str">
        <f>HYPERLINK("https://fyndiq.se/produkt/3e29feff9abb4fd8/", "2-Pack Iphone 13 Mini - 9H Härdat Glass - Top Kvalitet")</f>
        <v>2-Pack Iphone 13 Mini - 9H Härdat Glass - Top Kvalitet</v>
      </c>
      <c r="F17477" s="1" t="s">
        <v>2986</v>
      </c>
      <c r="G17477" s="1" t="s">
        <v>2987</v>
      </c>
      <c r="H17477" s="1" t="s">
        <v>2988</v>
      </c>
      <c r="I17477" s="1" t="s">
        <v>16</v>
      </c>
      <c r="J17477" s="1" t="s">
        <v>23</v>
      </c>
      <c r="K17477" s="1" t="s">
        <v>16</v>
      </c>
      <c r="L17477" s="1" t="s">
        <v>16</v>
      </c>
      <c r="M17477" s="1" t="s">
        <v>16</v>
      </c>
      <c r="N17477" s="1" t="s">
        <v>16</v>
      </c>
      <c r="O17477" s="1">
        <v>47.2</v>
      </c>
      <c r="P17477" s="1">
        <v>1.0</v>
      </c>
    </row>
    <row r="17478">
      <c r="A17478" s="1" t="s">
        <v>29</v>
      </c>
      <c r="B17478" s="1" t="s">
        <v>20508</v>
      </c>
      <c r="C17478" s="2" t="s">
        <v>20405</v>
      </c>
      <c r="D17478" s="1" t="s">
        <v>19</v>
      </c>
      <c r="E17478" s="3" t="str">
        <f t="shared" ref="E17478:E17479" si="986">HYPERLINK("https://fyndiq.se/produkt/7b4cb5f9439947b9/", "2-Pack iPhone SE 2020 Svart - Härdat Glas 9H - Super Kvalitet 3D")</f>
        <v>2-Pack iPhone SE 2020 Svart - Härdat Glas 9H - Super Kvalitet 3D</v>
      </c>
      <c r="F17478" s="1" t="s">
        <v>175</v>
      </c>
      <c r="G17478" s="1" t="s">
        <v>176</v>
      </c>
      <c r="H17478" s="1" t="s">
        <v>177</v>
      </c>
      <c r="I17478" s="1" t="s">
        <v>16</v>
      </c>
      <c r="J17478" s="1" t="s">
        <v>23</v>
      </c>
      <c r="K17478" s="1" t="s">
        <v>16</v>
      </c>
      <c r="L17478" s="1" t="s">
        <v>16</v>
      </c>
      <c r="M17478" s="1" t="s">
        <v>16</v>
      </c>
      <c r="N17478" s="1" t="s">
        <v>16</v>
      </c>
      <c r="O17478" s="1">
        <v>47.2</v>
      </c>
      <c r="P17478" s="1">
        <v>1.0</v>
      </c>
    </row>
    <row r="17479">
      <c r="A17479" s="1" t="s">
        <v>29</v>
      </c>
      <c r="B17479" s="1" t="s">
        <v>20509</v>
      </c>
      <c r="C17479" s="2" t="s">
        <v>20405</v>
      </c>
      <c r="D17479" s="1" t="s">
        <v>19</v>
      </c>
      <c r="E17479" s="3" t="str">
        <f t="shared" si="986"/>
        <v>2-Pack iPhone SE 2020 Svart - Härdat Glas 9H - Super Kvalitet 3D</v>
      </c>
      <c r="F17479" s="1" t="s">
        <v>175</v>
      </c>
      <c r="G17479" s="1" t="s">
        <v>176</v>
      </c>
      <c r="H17479" s="1" t="s">
        <v>177</v>
      </c>
      <c r="I17479" s="1" t="s">
        <v>16</v>
      </c>
      <c r="J17479" s="1" t="s">
        <v>23</v>
      </c>
      <c r="K17479" s="1" t="s">
        <v>16</v>
      </c>
      <c r="L17479" s="1" t="s">
        <v>16</v>
      </c>
      <c r="M17479" s="1" t="s">
        <v>16</v>
      </c>
      <c r="N17479" s="1" t="s">
        <v>16</v>
      </c>
      <c r="O17479" s="1">
        <v>47.2</v>
      </c>
      <c r="P17479" s="1">
        <v>1.0</v>
      </c>
    </row>
    <row r="17480">
      <c r="A17480" s="1" t="s">
        <v>29</v>
      </c>
      <c r="B17480" s="1" t="s">
        <v>20510</v>
      </c>
      <c r="C17480" s="2" t="s">
        <v>20405</v>
      </c>
      <c r="D17480" s="1" t="s">
        <v>19</v>
      </c>
      <c r="E17480" s="3" t="str">
        <f>HYPERLINK("https://fyndiq.se/produkt/3793e0f6281f49f6/", "2-Pack Iphone 11 / XR - 9H Härdat Glass - Top Kvalitet")</f>
        <v>2-Pack Iphone 11 / XR - 9H Härdat Glass - Top Kvalitet</v>
      </c>
      <c r="F17480" s="1" t="s">
        <v>371</v>
      </c>
      <c r="G17480" s="1" t="s">
        <v>372</v>
      </c>
      <c r="H17480" s="1" t="s">
        <v>373</v>
      </c>
      <c r="I17480" s="1" t="s">
        <v>16</v>
      </c>
      <c r="J17480" s="1" t="s">
        <v>23</v>
      </c>
      <c r="K17480" s="1" t="s">
        <v>16</v>
      </c>
      <c r="L17480" s="1" t="s">
        <v>16</v>
      </c>
      <c r="M17480" s="1" t="s">
        <v>16</v>
      </c>
      <c r="N17480" s="1" t="s">
        <v>16</v>
      </c>
      <c r="O17480" s="1">
        <v>47.2</v>
      </c>
      <c r="P17480" s="1">
        <v>1.0</v>
      </c>
    </row>
    <row r="17481">
      <c r="A17481" s="1" t="s">
        <v>29</v>
      </c>
      <c r="B17481" s="1" t="s">
        <v>20511</v>
      </c>
      <c r="C17481" s="2" t="s">
        <v>20405</v>
      </c>
      <c r="D17481" s="1" t="s">
        <v>19</v>
      </c>
      <c r="E17481" s="3" t="str">
        <f>HYPERLINK("https://fyndiq.se/produkt/2a9c1aa3cb0d49a0/", "2 Pack iPhone 7 Svart - Härdat Glas 9H - Super Kvalitet 3D")</f>
        <v>2 Pack iPhone 7 Svart - Härdat Glas 9H - Super Kvalitet 3D</v>
      </c>
      <c r="F17481" s="1" t="s">
        <v>3480</v>
      </c>
      <c r="G17481" s="1" t="s">
        <v>3481</v>
      </c>
      <c r="H17481" s="1" t="s">
        <v>3482</v>
      </c>
      <c r="I17481" s="1" t="s">
        <v>16</v>
      </c>
      <c r="J17481" s="1" t="s">
        <v>23</v>
      </c>
      <c r="K17481" s="1" t="s">
        <v>16</v>
      </c>
      <c r="L17481" s="1" t="s">
        <v>16</v>
      </c>
      <c r="M17481" s="1" t="s">
        <v>16</v>
      </c>
      <c r="N17481" s="1" t="s">
        <v>16</v>
      </c>
      <c r="O17481" s="1">
        <v>47.2</v>
      </c>
      <c r="P17481" s="1">
        <v>1.0</v>
      </c>
    </row>
    <row r="17482">
      <c r="A17482" s="1" t="s">
        <v>29</v>
      </c>
      <c r="B17482" s="1" t="s">
        <v>20512</v>
      </c>
      <c r="C17482" s="2" t="s">
        <v>20405</v>
      </c>
      <c r="D17482" s="1" t="s">
        <v>19</v>
      </c>
      <c r="E17482" s="3" t="str">
        <f>HYPERLINK("https://fyndiq.se/produkt/a871a7da0b2249a8/", "2-Pack Iphone 11 Pro Max - 9H Härdat Glass - Top Kvalitet")</f>
        <v>2-Pack Iphone 11 Pro Max - 9H Härdat Glass - Top Kvalitet</v>
      </c>
      <c r="F17482" s="1" t="s">
        <v>559</v>
      </c>
      <c r="G17482" s="1" t="s">
        <v>560</v>
      </c>
      <c r="H17482" s="1" t="s">
        <v>561</v>
      </c>
      <c r="I17482" s="1" t="s">
        <v>16</v>
      </c>
      <c r="J17482" s="1" t="s">
        <v>23</v>
      </c>
      <c r="K17482" s="1" t="s">
        <v>16</v>
      </c>
      <c r="L17482" s="1" t="s">
        <v>16</v>
      </c>
      <c r="M17482" s="1" t="s">
        <v>16</v>
      </c>
      <c r="N17482" s="1" t="s">
        <v>16</v>
      </c>
      <c r="O17482" s="1">
        <v>47.2</v>
      </c>
      <c r="P17482" s="1">
        <v>1.0</v>
      </c>
    </row>
    <row r="17483">
      <c r="A17483" s="1" t="s">
        <v>29</v>
      </c>
      <c r="B17483" s="1" t="s">
        <v>20513</v>
      </c>
      <c r="C17483" s="2" t="s">
        <v>20405</v>
      </c>
      <c r="D17483" s="1" t="s">
        <v>19</v>
      </c>
      <c r="E17483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7483" s="1" t="s">
        <v>10103</v>
      </c>
      <c r="G17483" s="1" t="s">
        <v>10104</v>
      </c>
      <c r="H17483" s="1" t="s">
        <v>10105</v>
      </c>
      <c r="I17483" s="1" t="s">
        <v>16</v>
      </c>
      <c r="J17483" s="1" t="s">
        <v>23</v>
      </c>
      <c r="K17483" s="1" t="s">
        <v>16</v>
      </c>
      <c r="L17483" s="1" t="s">
        <v>16</v>
      </c>
      <c r="M17483" s="1" t="s">
        <v>16</v>
      </c>
      <c r="N17483" s="1" t="s">
        <v>16</v>
      </c>
      <c r="O17483" s="1">
        <v>127.2</v>
      </c>
      <c r="P17483" s="1">
        <v>1.0</v>
      </c>
    </row>
    <row r="17484">
      <c r="A17484" s="1" t="s">
        <v>29</v>
      </c>
      <c r="B17484" s="1" t="s">
        <v>20514</v>
      </c>
      <c r="C17484" s="2" t="s">
        <v>20515</v>
      </c>
      <c r="D17484" s="1" t="s">
        <v>19</v>
      </c>
      <c r="E17484" s="3" t="str">
        <f>HYPERLINK("https://fyndiq.se/produkt/0f244212ec124dcd/", "2 Pack OnePlus 9 5G - Härdat glas 9H - Super kvalitet 3D Skärmskydd")</f>
        <v>2 Pack OnePlus 9 5G - Härdat glas 9H - Super kvalitet 3D Skärmskydd</v>
      </c>
      <c r="F17484" s="1" t="s">
        <v>803</v>
      </c>
      <c r="G17484" s="1" t="s">
        <v>804</v>
      </c>
      <c r="H17484" s="1" t="s">
        <v>805</v>
      </c>
      <c r="I17484" s="1" t="s">
        <v>1230</v>
      </c>
      <c r="J17484" s="1" t="s">
        <v>9</v>
      </c>
      <c r="K17484" s="2" t="s">
        <v>18673</v>
      </c>
      <c r="L17484" s="1" t="s">
        <v>2914</v>
      </c>
      <c r="M17484" s="1" t="s">
        <v>16</v>
      </c>
      <c r="N17484" s="1" t="s">
        <v>16</v>
      </c>
      <c r="O17484" s="1">
        <v>63.2</v>
      </c>
      <c r="P17484" s="1">
        <v>1.0</v>
      </c>
    </row>
    <row r="17485">
      <c r="A17485" s="1" t="s">
        <v>29</v>
      </c>
      <c r="B17485" s="1" t="s">
        <v>20516</v>
      </c>
      <c r="C17485" s="2" t="s">
        <v>20515</v>
      </c>
      <c r="D17485" s="1" t="s">
        <v>19</v>
      </c>
      <c r="E17485" s="3" t="str">
        <f>HYPERLINK("https://fyndiq.se/produkt/67afb534781a4066/", "2-Pack Samsung Galaxy S9 Plus - Härdat glas- 9HSuper kvalitet 3D")</f>
        <v>2-Pack Samsung Galaxy S9 Plus - Härdat glas- 9HSuper kvalitet 3D</v>
      </c>
      <c r="F17485" s="1" t="s">
        <v>3929</v>
      </c>
      <c r="G17485" s="1" t="s">
        <v>3930</v>
      </c>
      <c r="H17485" s="1" t="s">
        <v>3931</v>
      </c>
      <c r="I17485" s="1" t="s">
        <v>16</v>
      </c>
      <c r="J17485" s="1" t="s">
        <v>23</v>
      </c>
      <c r="K17485" s="1" t="s">
        <v>16</v>
      </c>
      <c r="L17485" s="1" t="s">
        <v>16</v>
      </c>
      <c r="M17485" s="1" t="s">
        <v>16</v>
      </c>
      <c r="N17485" s="1" t="s">
        <v>16</v>
      </c>
      <c r="O17485" s="1">
        <v>63.2</v>
      </c>
      <c r="P17485" s="1">
        <v>1.0</v>
      </c>
    </row>
    <row r="17486">
      <c r="A17486" s="1" t="s">
        <v>29</v>
      </c>
      <c r="B17486" s="1" t="s">
        <v>20517</v>
      </c>
      <c r="C17486" s="2" t="s">
        <v>20515</v>
      </c>
      <c r="D17486" s="1" t="s">
        <v>19</v>
      </c>
      <c r="E17486" s="3" t="str">
        <f>HYPERLINK("https://fyndiq.se/produkt/925ae49423884615/", "2-Pack Samsung S22 Ultra Skärmskydd &amp; 1-Pack linsskydd -9H GLAS")</f>
        <v>2-Pack Samsung S22 Ultra Skärmskydd &amp; 1-Pack linsskydd -9H GLAS</v>
      </c>
      <c r="F17486" s="1" t="s">
        <v>335</v>
      </c>
      <c r="G17486" s="1" t="s">
        <v>336</v>
      </c>
      <c r="H17486" s="1" t="s">
        <v>337</v>
      </c>
      <c r="I17486" s="1" t="s">
        <v>16</v>
      </c>
      <c r="J17486" s="1" t="s">
        <v>23</v>
      </c>
      <c r="K17486" s="1" t="s">
        <v>16</v>
      </c>
      <c r="L17486" s="1" t="s">
        <v>16</v>
      </c>
      <c r="M17486" s="1" t="s">
        <v>16</v>
      </c>
      <c r="N17486" s="1" t="s">
        <v>16</v>
      </c>
      <c r="O17486" s="1">
        <v>71.2</v>
      </c>
      <c r="P17486" s="1">
        <v>1.0</v>
      </c>
    </row>
    <row r="17487">
      <c r="A17487" s="1" t="s">
        <v>29</v>
      </c>
      <c r="B17487" s="1" t="s">
        <v>20518</v>
      </c>
      <c r="C17487" s="2" t="s">
        <v>20515</v>
      </c>
      <c r="D17487" s="1" t="s">
        <v>19</v>
      </c>
      <c r="E17487" s="3" t="str">
        <f>HYPERLINK("https://fyndiq.se/produkt/082f3cf898c84831/", "2 Pack Galaxy S20 Ultra - Härdat glas 9H - Super kvalitet 3D")</f>
        <v>2 Pack Galaxy S20 Ultra - Härdat glas 9H - Super kvalitet 3D</v>
      </c>
      <c r="F17487" s="1" t="s">
        <v>460</v>
      </c>
      <c r="G17487" s="1" t="s">
        <v>461</v>
      </c>
      <c r="H17487" s="1" t="s">
        <v>462</v>
      </c>
      <c r="I17487" s="1" t="s">
        <v>1673</v>
      </c>
      <c r="J17487" s="1" t="s">
        <v>9</v>
      </c>
      <c r="K17487" s="2" t="s">
        <v>16378</v>
      </c>
      <c r="L17487" s="1" t="s">
        <v>2811</v>
      </c>
      <c r="M17487" s="1" t="s">
        <v>16</v>
      </c>
      <c r="N17487" s="1" t="s">
        <v>16</v>
      </c>
      <c r="O17487" s="1">
        <v>63.2</v>
      </c>
      <c r="P17487" s="1">
        <v>1.0</v>
      </c>
    </row>
    <row r="17488">
      <c r="A17488" s="1" t="s">
        <v>29</v>
      </c>
      <c r="B17488" s="1" t="s">
        <v>20519</v>
      </c>
      <c r="C17488" s="2" t="s">
        <v>20515</v>
      </c>
      <c r="D17488" s="1" t="s">
        <v>19</v>
      </c>
      <c r="E17488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488" s="1" t="s">
        <v>614</v>
      </c>
      <c r="G17488" s="1" t="s">
        <v>615</v>
      </c>
      <c r="H17488" s="1" t="s">
        <v>616</v>
      </c>
      <c r="I17488" s="1" t="s">
        <v>16</v>
      </c>
      <c r="J17488" s="1" t="s">
        <v>23</v>
      </c>
      <c r="K17488" s="1" t="s">
        <v>16</v>
      </c>
      <c r="L17488" s="1" t="s">
        <v>16</v>
      </c>
      <c r="M17488" s="1" t="s">
        <v>16</v>
      </c>
      <c r="N17488" s="1" t="s">
        <v>16</v>
      </c>
      <c r="O17488" s="1">
        <v>79.2</v>
      </c>
      <c r="P17488" s="1">
        <v>1.0</v>
      </c>
    </row>
    <row r="17489">
      <c r="A17489" s="1" t="s">
        <v>29</v>
      </c>
      <c r="B17489" s="1" t="s">
        <v>20520</v>
      </c>
      <c r="C17489" s="2" t="s">
        <v>20515</v>
      </c>
      <c r="D17489" s="1" t="s">
        <v>19</v>
      </c>
      <c r="E17489" s="3" t="str">
        <f>HYPERLINK("https://fyndiq.se/produkt/87e8c2a54c4a469b/", "2-Pack Samsung Galaxy A53 5G - Härdat glas 9H - Super kvalitet")</f>
        <v>2-Pack Samsung Galaxy A53 5G - Härdat glas 9H - Super kvalitet</v>
      </c>
      <c r="F17489" s="1" t="s">
        <v>1320</v>
      </c>
      <c r="G17489" s="1" t="s">
        <v>1321</v>
      </c>
      <c r="H17489" s="1" t="s">
        <v>1322</v>
      </c>
      <c r="I17489" s="1" t="s">
        <v>16</v>
      </c>
      <c r="J17489" s="1" t="s">
        <v>23</v>
      </c>
      <c r="K17489" s="1" t="s">
        <v>16</v>
      </c>
      <c r="L17489" s="1" t="s">
        <v>16</v>
      </c>
      <c r="M17489" s="1" t="s">
        <v>16</v>
      </c>
      <c r="N17489" s="1" t="s">
        <v>16</v>
      </c>
      <c r="O17489" s="1">
        <v>63.2</v>
      </c>
      <c r="P17489" s="1">
        <v>1.0</v>
      </c>
    </row>
    <row r="17490">
      <c r="A17490" s="1" t="s">
        <v>29</v>
      </c>
      <c r="B17490" s="1" t="s">
        <v>20521</v>
      </c>
      <c r="C17490" s="2" t="s">
        <v>20515</v>
      </c>
      <c r="D17490" s="1" t="s">
        <v>19</v>
      </c>
      <c r="E17490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490" s="1" t="s">
        <v>614</v>
      </c>
      <c r="G17490" s="1" t="s">
        <v>615</v>
      </c>
      <c r="H17490" s="1" t="s">
        <v>616</v>
      </c>
      <c r="I17490" s="1" t="s">
        <v>16</v>
      </c>
      <c r="J17490" s="1" t="s">
        <v>23</v>
      </c>
      <c r="K17490" s="1" t="s">
        <v>16</v>
      </c>
      <c r="L17490" s="1" t="s">
        <v>16</v>
      </c>
      <c r="M17490" s="1" t="s">
        <v>16</v>
      </c>
      <c r="N17490" s="1" t="s">
        <v>16</v>
      </c>
      <c r="O17490" s="1">
        <v>79.2</v>
      </c>
      <c r="P17490" s="1">
        <v>1.0</v>
      </c>
    </row>
    <row r="17491">
      <c r="A17491" s="1" t="s">
        <v>29</v>
      </c>
      <c r="B17491" s="1" t="s">
        <v>20522</v>
      </c>
      <c r="C17491" s="2" t="s">
        <v>20515</v>
      </c>
      <c r="D17491" s="1" t="s">
        <v>19</v>
      </c>
      <c r="E17491" s="3" t="str">
        <f>HYPERLINK("https://fyndiq.se/produkt/56c72c0ba5f749b5/", "2-Pack SAMSUNG S24 Skärmskydd - Härdat Glas 9H - Super kvalitet 3D")</f>
        <v>2-Pack SAMSUNG S24 Skärmskydd - Härdat Glas 9H - Super kvalitet 3D</v>
      </c>
      <c r="F17491" s="1" t="s">
        <v>263</v>
      </c>
      <c r="G17491" s="1" t="s">
        <v>264</v>
      </c>
      <c r="H17491" s="1" t="s">
        <v>265</v>
      </c>
      <c r="I17491" s="1" t="s">
        <v>16</v>
      </c>
      <c r="J17491" s="1" t="s">
        <v>23</v>
      </c>
      <c r="K17491" s="1" t="s">
        <v>16</v>
      </c>
      <c r="L17491" s="1" t="s">
        <v>16</v>
      </c>
      <c r="M17491" s="1" t="s">
        <v>16</v>
      </c>
      <c r="N17491" s="1" t="s">
        <v>16</v>
      </c>
      <c r="O17491" s="1">
        <v>71.2</v>
      </c>
      <c r="P17491" s="1">
        <v>1.0</v>
      </c>
    </row>
    <row r="17492">
      <c r="A17492" s="1" t="s">
        <v>29</v>
      </c>
      <c r="B17492" s="1" t="s">
        <v>20523</v>
      </c>
      <c r="C17492" s="2" t="s">
        <v>20515</v>
      </c>
      <c r="D17492" s="1" t="s">
        <v>19</v>
      </c>
      <c r="E17492" s="3" t="str">
        <f>HYPERLINK("https://fyndiq.se/produkt/406117b60bf241a0/", "2-Pack Samsung Galaxy S9 - Härdat glas 9H - Super kvalitet 3D")</f>
        <v>2-Pack Samsung Galaxy S9 - Härdat glas 9H - Super kvalitet 3D</v>
      </c>
      <c r="F17492" s="1" t="s">
        <v>228</v>
      </c>
      <c r="G17492" s="1" t="s">
        <v>229</v>
      </c>
      <c r="H17492" s="1" t="s">
        <v>230</v>
      </c>
      <c r="I17492" s="1" t="s">
        <v>16</v>
      </c>
      <c r="J17492" s="1" t="s">
        <v>23</v>
      </c>
      <c r="K17492" s="1" t="s">
        <v>16</v>
      </c>
      <c r="L17492" s="1" t="s">
        <v>16</v>
      </c>
      <c r="M17492" s="1" t="s">
        <v>16</v>
      </c>
      <c r="N17492" s="1" t="s">
        <v>16</v>
      </c>
      <c r="O17492" s="1">
        <v>63.2</v>
      </c>
      <c r="P17492" s="1">
        <v>1.0</v>
      </c>
    </row>
    <row r="17493">
      <c r="A17493" s="1" t="s">
        <v>29</v>
      </c>
      <c r="B17493" s="1" t="s">
        <v>20524</v>
      </c>
      <c r="C17493" s="2" t="s">
        <v>20515</v>
      </c>
      <c r="D17493" s="1" t="s">
        <v>19</v>
      </c>
      <c r="E17493" s="3" t="str">
        <f>HYPERLINK("https://fyndiq.se/produkt/56c72c0ba5f749b5/", "2-Pack SAMSUNG S24 Skärmskydd - Härdat Glas 9H - Super kvalitet 3D")</f>
        <v>2-Pack SAMSUNG S24 Skärmskydd - Härdat Glas 9H - Super kvalitet 3D</v>
      </c>
      <c r="F17493" s="1" t="s">
        <v>263</v>
      </c>
      <c r="G17493" s="1" t="s">
        <v>264</v>
      </c>
      <c r="H17493" s="1" t="s">
        <v>265</v>
      </c>
      <c r="I17493" s="1" t="s">
        <v>16</v>
      </c>
      <c r="J17493" s="1" t="s">
        <v>23</v>
      </c>
      <c r="K17493" s="1" t="s">
        <v>16</v>
      </c>
      <c r="L17493" s="1" t="s">
        <v>16</v>
      </c>
      <c r="M17493" s="1" t="s">
        <v>16</v>
      </c>
      <c r="N17493" s="1" t="s">
        <v>16</v>
      </c>
      <c r="O17493" s="1">
        <v>71.2</v>
      </c>
      <c r="P17493" s="1">
        <v>1.0</v>
      </c>
    </row>
    <row r="17494">
      <c r="A17494" s="1" t="s">
        <v>29</v>
      </c>
      <c r="B17494" s="1" t="s">
        <v>20525</v>
      </c>
      <c r="C17494" s="2" t="s">
        <v>20515</v>
      </c>
      <c r="D17494" s="1" t="s">
        <v>19</v>
      </c>
      <c r="E17494" s="3" t="str">
        <f>HYPERLINK("https://fyndiq.se/produkt/432d784756a84eff/", "2-Pack Samsung Galaxy S20FE - Härdat Glas-9H -Super kvalitet 3D")</f>
        <v>2-Pack Samsung Galaxy S20FE - Härdat Glas-9H -Super kvalitet 3D</v>
      </c>
      <c r="F17494" s="1" t="s">
        <v>1078</v>
      </c>
      <c r="G17494" s="1" t="s">
        <v>1079</v>
      </c>
      <c r="H17494" s="1" t="s">
        <v>1080</v>
      </c>
      <c r="I17494" s="1" t="s">
        <v>16</v>
      </c>
      <c r="J17494" s="1" t="s">
        <v>23</v>
      </c>
      <c r="K17494" s="1" t="s">
        <v>16</v>
      </c>
      <c r="L17494" s="1" t="s">
        <v>16</v>
      </c>
      <c r="M17494" s="1" t="s">
        <v>16</v>
      </c>
      <c r="N17494" s="1" t="s">
        <v>16</v>
      </c>
      <c r="O17494" s="1">
        <v>63.2</v>
      </c>
      <c r="P17494" s="1">
        <v>1.0</v>
      </c>
    </row>
    <row r="17495">
      <c r="A17495" s="1" t="s">
        <v>29</v>
      </c>
      <c r="B17495" s="1" t="s">
        <v>20526</v>
      </c>
      <c r="C17495" s="2" t="s">
        <v>20515</v>
      </c>
      <c r="D17495" s="1" t="s">
        <v>19</v>
      </c>
      <c r="E17495" s="3" t="str">
        <f>HYPERLINK("https://fyndiq.se/produkt/adb4de0f77004241/", "2-Pack Xiaomi 13T 5G - Härdat glas 9H - Super kvalitet 3D Skärmskydd")</f>
        <v>2-Pack Xiaomi 13T 5G - Härdat glas 9H - Super kvalitet 3D Skärmskydd</v>
      </c>
      <c r="F17495" s="1" t="s">
        <v>1139</v>
      </c>
      <c r="G17495" s="1" t="s">
        <v>1140</v>
      </c>
      <c r="H17495" s="1" t="s">
        <v>1141</v>
      </c>
      <c r="I17495" s="1" t="s">
        <v>16</v>
      </c>
      <c r="J17495" s="1" t="s">
        <v>23</v>
      </c>
      <c r="K17495" s="1" t="s">
        <v>16</v>
      </c>
      <c r="L17495" s="1" t="s">
        <v>16</v>
      </c>
      <c r="M17495" s="1" t="s">
        <v>16</v>
      </c>
      <c r="N17495" s="1" t="s">
        <v>16</v>
      </c>
      <c r="O17495" s="1">
        <v>63.2</v>
      </c>
      <c r="P17495" s="1">
        <v>1.0</v>
      </c>
    </row>
    <row r="17496">
      <c r="A17496" s="1" t="s">
        <v>29</v>
      </c>
      <c r="B17496" s="1" t="s">
        <v>20527</v>
      </c>
      <c r="C17496" s="2" t="s">
        <v>20515</v>
      </c>
      <c r="D17496" s="1" t="s">
        <v>19</v>
      </c>
      <c r="E1749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496" s="1" t="s">
        <v>2144</v>
      </c>
      <c r="G17496" s="1" t="s">
        <v>2145</v>
      </c>
      <c r="H17496" s="1" t="s">
        <v>2146</v>
      </c>
      <c r="I17496" s="1" t="s">
        <v>16</v>
      </c>
      <c r="J17496" s="1" t="s">
        <v>23</v>
      </c>
      <c r="K17496" s="1" t="s">
        <v>16</v>
      </c>
      <c r="L17496" s="1" t="s">
        <v>16</v>
      </c>
      <c r="M17496" s="1" t="s">
        <v>16</v>
      </c>
      <c r="N17496" s="1" t="s">
        <v>16</v>
      </c>
      <c r="O17496" s="1">
        <v>63.2</v>
      </c>
      <c r="P17496" s="1">
        <v>1.0</v>
      </c>
    </row>
    <row r="17497">
      <c r="A17497" s="1" t="s">
        <v>29</v>
      </c>
      <c r="B17497" s="1" t="s">
        <v>20528</v>
      </c>
      <c r="C17497" s="2" t="s">
        <v>20515</v>
      </c>
      <c r="D17497" s="1" t="s">
        <v>19</v>
      </c>
      <c r="E17497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7497" s="1" t="s">
        <v>3643</v>
      </c>
      <c r="G17497" s="1" t="s">
        <v>3644</v>
      </c>
      <c r="H17497" s="1" t="s">
        <v>3645</v>
      </c>
      <c r="I17497" s="1" t="s">
        <v>16</v>
      </c>
      <c r="J17497" s="1" t="s">
        <v>23</v>
      </c>
      <c r="K17497" s="1" t="s">
        <v>16</v>
      </c>
      <c r="L17497" s="1" t="s">
        <v>16</v>
      </c>
      <c r="M17497" s="1" t="s">
        <v>16</v>
      </c>
      <c r="N17497" s="1" t="s">
        <v>16</v>
      </c>
      <c r="O17497" s="1">
        <v>71.2</v>
      </c>
      <c r="P17497" s="1">
        <v>1.0</v>
      </c>
    </row>
    <row r="17498">
      <c r="A17498" s="1" t="s">
        <v>29</v>
      </c>
      <c r="B17498" s="1" t="s">
        <v>20529</v>
      </c>
      <c r="C17498" s="2" t="s">
        <v>20515</v>
      </c>
      <c r="D17498" s="1" t="s">
        <v>19</v>
      </c>
      <c r="E1749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7498" s="1" t="s">
        <v>760</v>
      </c>
      <c r="G17498" s="1" t="s">
        <v>761</v>
      </c>
      <c r="H17498" s="1" t="s">
        <v>762</v>
      </c>
      <c r="I17498" s="1" t="s">
        <v>16</v>
      </c>
      <c r="J17498" s="1" t="s">
        <v>23</v>
      </c>
      <c r="K17498" s="1" t="s">
        <v>16</v>
      </c>
      <c r="L17498" s="1" t="s">
        <v>16</v>
      </c>
      <c r="M17498" s="1" t="s">
        <v>16</v>
      </c>
      <c r="N17498" s="1" t="s">
        <v>16</v>
      </c>
      <c r="O17498" s="1">
        <v>63.2</v>
      </c>
      <c r="P17498" s="1">
        <v>1.0</v>
      </c>
    </row>
    <row r="17499">
      <c r="A17499" s="1" t="s">
        <v>29</v>
      </c>
      <c r="B17499" s="1" t="s">
        <v>20530</v>
      </c>
      <c r="C17499" s="2" t="s">
        <v>20515</v>
      </c>
      <c r="D17499" s="1" t="s">
        <v>19</v>
      </c>
      <c r="E17499" s="3" t="str">
        <f>HYPERLINK("https://fyndiq.se/produkt/0f244212ec124dcd/", "2 Pack OnePlus 9 5G - Härdat glas 9H - Super kvalitet 3D Skärmskydd")</f>
        <v>2 Pack OnePlus 9 5G - Härdat glas 9H - Super kvalitet 3D Skärmskydd</v>
      </c>
      <c r="F17499" s="1" t="s">
        <v>803</v>
      </c>
      <c r="G17499" s="1" t="s">
        <v>804</v>
      </c>
      <c r="H17499" s="1" t="s">
        <v>805</v>
      </c>
      <c r="I17499" s="1" t="s">
        <v>16</v>
      </c>
      <c r="J17499" s="1" t="s">
        <v>23</v>
      </c>
      <c r="K17499" s="1" t="s">
        <v>16</v>
      </c>
      <c r="L17499" s="1" t="s">
        <v>16</v>
      </c>
      <c r="M17499" s="1" t="s">
        <v>16</v>
      </c>
      <c r="N17499" s="1" t="s">
        <v>16</v>
      </c>
      <c r="O17499" s="1">
        <v>63.2</v>
      </c>
      <c r="P17499" s="1">
        <v>1.0</v>
      </c>
    </row>
    <row r="17500">
      <c r="A17500" s="1" t="s">
        <v>29</v>
      </c>
      <c r="B17500" s="1" t="s">
        <v>20531</v>
      </c>
      <c r="C17500" s="2" t="s">
        <v>20515</v>
      </c>
      <c r="D17500" s="1" t="s">
        <v>19</v>
      </c>
      <c r="E17500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7500" s="1" t="s">
        <v>4240</v>
      </c>
      <c r="G17500" s="1" t="s">
        <v>4241</v>
      </c>
      <c r="H17500" s="1" t="s">
        <v>4242</v>
      </c>
      <c r="I17500" s="1" t="s">
        <v>16</v>
      </c>
      <c r="J17500" s="1" t="s">
        <v>23</v>
      </c>
      <c r="K17500" s="1" t="s">
        <v>16</v>
      </c>
      <c r="L17500" s="1" t="s">
        <v>16</v>
      </c>
      <c r="M17500" s="1" t="s">
        <v>16</v>
      </c>
      <c r="N17500" s="1" t="s">
        <v>16</v>
      </c>
      <c r="O17500" s="1">
        <v>63.2</v>
      </c>
      <c r="P17500" s="1">
        <v>1.0</v>
      </c>
    </row>
    <row r="17501">
      <c r="A17501" s="1" t="s">
        <v>29</v>
      </c>
      <c r="B17501" s="1" t="s">
        <v>20532</v>
      </c>
      <c r="C17501" s="2" t="s">
        <v>20515</v>
      </c>
      <c r="D17501" s="1" t="s">
        <v>19</v>
      </c>
      <c r="E17501" s="3" t="str">
        <f t="shared" ref="E17501:E17502" si="987">HYPERLINK("https://fyndiq.se/produkt/08d44de1ca3946df/", "2-Pack Samsung Galaxy S10 - Härdat Glas 9H – 3D Skärmskydd - Super kvalitet")</f>
        <v>2-Pack Samsung Galaxy S10 - Härdat Glas 9H – 3D Skärmskydd - Super kvalitet</v>
      </c>
      <c r="F17501" s="1" t="s">
        <v>729</v>
      </c>
      <c r="G17501" s="1" t="s">
        <v>730</v>
      </c>
      <c r="H17501" s="1" t="s">
        <v>731</v>
      </c>
      <c r="I17501" s="1" t="s">
        <v>16</v>
      </c>
      <c r="J17501" s="1" t="s">
        <v>23</v>
      </c>
      <c r="K17501" s="1" t="s">
        <v>16</v>
      </c>
      <c r="L17501" s="1" t="s">
        <v>16</v>
      </c>
      <c r="M17501" s="1" t="s">
        <v>16</v>
      </c>
      <c r="N17501" s="1" t="s">
        <v>16</v>
      </c>
      <c r="O17501" s="1">
        <v>63.2</v>
      </c>
      <c r="P17501" s="1">
        <v>1.0</v>
      </c>
    </row>
    <row r="17502">
      <c r="A17502" s="1" t="s">
        <v>29</v>
      </c>
      <c r="B17502" s="1" t="s">
        <v>20533</v>
      </c>
      <c r="C17502" s="2" t="s">
        <v>20515</v>
      </c>
      <c r="D17502" s="1" t="s">
        <v>19</v>
      </c>
      <c r="E17502" s="3" t="str">
        <f t="shared" si="987"/>
        <v>2-Pack Samsung Galaxy S10 - Härdat Glas 9H – 3D Skärmskydd - Super kvalitet</v>
      </c>
      <c r="F17502" s="1" t="s">
        <v>729</v>
      </c>
      <c r="G17502" s="1" t="s">
        <v>730</v>
      </c>
      <c r="H17502" s="1" t="s">
        <v>731</v>
      </c>
      <c r="I17502" s="1" t="s">
        <v>16</v>
      </c>
      <c r="J17502" s="1" t="s">
        <v>23</v>
      </c>
      <c r="K17502" s="1" t="s">
        <v>16</v>
      </c>
      <c r="L17502" s="1" t="s">
        <v>16</v>
      </c>
      <c r="M17502" s="1" t="s">
        <v>16</v>
      </c>
      <c r="N17502" s="1" t="s">
        <v>16</v>
      </c>
      <c r="O17502" s="1">
        <v>63.2</v>
      </c>
      <c r="P17502" s="1">
        <v>1.0</v>
      </c>
    </row>
    <row r="17503">
      <c r="A17503" s="1" t="s">
        <v>29</v>
      </c>
      <c r="B17503" s="1" t="s">
        <v>20534</v>
      </c>
      <c r="C17503" s="2" t="s">
        <v>20515</v>
      </c>
      <c r="D17503" s="1" t="s">
        <v>19</v>
      </c>
      <c r="E17503" s="3" t="str">
        <f>HYPERLINK("https://fyndiq.se/produkt/f5a6f760350a419e/", "2-Pack Samsung S23 Ultra Skärmskydd &amp; 2-Pack linsskydd - Härdat Glas 9H - Super kvalitet 3D")</f>
        <v>2-Pack Samsung S23 Ultra Skärmskydd &amp; 2-Pack linsskydd - Härdat Glas 9H - Super kvalitet 3D</v>
      </c>
      <c r="F17503" s="1" t="s">
        <v>2115</v>
      </c>
      <c r="G17503" s="1" t="s">
        <v>2116</v>
      </c>
      <c r="H17503" s="1" t="s">
        <v>2117</v>
      </c>
      <c r="I17503" s="1" t="s">
        <v>16</v>
      </c>
      <c r="J17503" s="1" t="s">
        <v>23</v>
      </c>
      <c r="K17503" s="1" t="s">
        <v>16</v>
      </c>
      <c r="L17503" s="1" t="s">
        <v>16</v>
      </c>
      <c r="M17503" s="1" t="s">
        <v>16</v>
      </c>
      <c r="N17503" s="1" t="s">
        <v>16</v>
      </c>
      <c r="O17503" s="1">
        <v>87.2</v>
      </c>
      <c r="P17503" s="1">
        <v>1.0</v>
      </c>
    </row>
    <row r="17504">
      <c r="A17504" s="1" t="s">
        <v>29</v>
      </c>
      <c r="B17504" s="1" t="s">
        <v>20535</v>
      </c>
      <c r="C17504" s="2" t="s">
        <v>20515</v>
      </c>
      <c r="D17504" s="1" t="s">
        <v>19</v>
      </c>
      <c r="E17504" s="3" t="str">
        <f t="shared" ref="E17504:E17505" si="988">HYPERLINK("https://fyndiq.se/produkt/c32b21dec9cf4091/", "2-Pack SAMSUNG S24 5G Skärmskydd - Härdat Glas 9H - Super kvalitet 3D")</f>
        <v>2-Pack SAMSUNG S24 5G Skärmskydd - Härdat Glas 9H - Super kvalitet 3D</v>
      </c>
      <c r="F17504" s="1" t="s">
        <v>157</v>
      </c>
      <c r="G17504" s="1" t="s">
        <v>158</v>
      </c>
      <c r="H17504" s="1" t="s">
        <v>159</v>
      </c>
      <c r="I17504" s="1" t="s">
        <v>16</v>
      </c>
      <c r="J17504" s="1" t="s">
        <v>23</v>
      </c>
      <c r="K17504" s="1" t="s">
        <v>16</v>
      </c>
      <c r="L17504" s="1" t="s">
        <v>16</v>
      </c>
      <c r="M17504" s="1" t="s">
        <v>16</v>
      </c>
      <c r="N17504" s="1" t="s">
        <v>16</v>
      </c>
      <c r="O17504" s="1">
        <v>71.2</v>
      </c>
      <c r="P17504" s="1">
        <v>1.0</v>
      </c>
    </row>
    <row r="17505">
      <c r="A17505" s="1" t="s">
        <v>29</v>
      </c>
      <c r="B17505" s="1" t="s">
        <v>20536</v>
      </c>
      <c r="C17505" s="2" t="s">
        <v>20515</v>
      </c>
      <c r="D17505" s="1" t="s">
        <v>19</v>
      </c>
      <c r="E17505" s="3" t="str">
        <f t="shared" si="988"/>
        <v>2-Pack SAMSUNG S24 5G Skärmskydd - Härdat Glas 9H - Super kvalitet 3D</v>
      </c>
      <c r="F17505" s="1" t="s">
        <v>157</v>
      </c>
      <c r="G17505" s="1" t="s">
        <v>158</v>
      </c>
      <c r="H17505" s="1" t="s">
        <v>159</v>
      </c>
      <c r="I17505" s="1" t="s">
        <v>16</v>
      </c>
      <c r="J17505" s="1" t="s">
        <v>23</v>
      </c>
      <c r="K17505" s="1" t="s">
        <v>16</v>
      </c>
      <c r="L17505" s="1" t="s">
        <v>16</v>
      </c>
      <c r="M17505" s="1" t="s">
        <v>16</v>
      </c>
      <c r="N17505" s="1" t="s">
        <v>16</v>
      </c>
      <c r="O17505" s="1">
        <v>71.2</v>
      </c>
      <c r="P17505" s="1">
        <v>1.0</v>
      </c>
    </row>
    <row r="17506">
      <c r="A17506" s="1" t="s">
        <v>29</v>
      </c>
      <c r="B17506" s="1" t="s">
        <v>20537</v>
      </c>
      <c r="C17506" s="2" t="s">
        <v>20515</v>
      </c>
      <c r="D17506" s="1" t="s">
        <v>19</v>
      </c>
      <c r="E17506" s="3" t="str">
        <f>HYPERLINK("https://fyndiq.se/produkt/60656ba8dce64ae4/", "2 Pack Samsung Galaxy A50 - Härdat glas 9H - Super kvalitet 3D")</f>
        <v>2 Pack Samsung Galaxy A50 - Härdat glas 9H - Super kvalitet 3D</v>
      </c>
      <c r="F17506" s="1" t="s">
        <v>645</v>
      </c>
      <c r="G17506" s="1" t="s">
        <v>646</v>
      </c>
      <c r="H17506" s="1" t="s">
        <v>647</v>
      </c>
      <c r="I17506" s="1" t="s">
        <v>16</v>
      </c>
      <c r="J17506" s="1" t="s">
        <v>23</v>
      </c>
      <c r="K17506" s="1" t="s">
        <v>16</v>
      </c>
      <c r="L17506" s="1" t="s">
        <v>16</v>
      </c>
      <c r="M17506" s="1" t="s">
        <v>16</v>
      </c>
      <c r="N17506" s="1" t="s">
        <v>16</v>
      </c>
      <c r="O17506" s="1">
        <v>63.2</v>
      </c>
      <c r="P17506" s="1">
        <v>2.0</v>
      </c>
    </row>
    <row r="17507">
      <c r="A17507" s="1" t="s">
        <v>29</v>
      </c>
      <c r="B17507" s="1" t="s">
        <v>20538</v>
      </c>
      <c r="C17507" s="2" t="s">
        <v>20515</v>
      </c>
      <c r="D17507" s="1" t="s">
        <v>19</v>
      </c>
      <c r="E17507" s="3" t="str">
        <f t="shared" ref="E17507:E17508" si="989">HYPERLINK("https://fyndiq.se/produkt/dfe28e565d2e4c8d/", "2 Pack Samsung S21 FE - 9H Härdat Glass - Super Kvalitet 3D")</f>
        <v>2 Pack Samsung S21 FE - 9H Härdat Glass - Super Kvalitet 3D</v>
      </c>
      <c r="F17507" s="1" t="s">
        <v>276</v>
      </c>
      <c r="G17507" s="1" t="s">
        <v>277</v>
      </c>
      <c r="H17507" s="1" t="s">
        <v>278</v>
      </c>
      <c r="I17507" s="1" t="s">
        <v>16</v>
      </c>
      <c r="J17507" s="1" t="s">
        <v>23</v>
      </c>
      <c r="K17507" s="1" t="s">
        <v>16</v>
      </c>
      <c r="L17507" s="1" t="s">
        <v>16</v>
      </c>
      <c r="M17507" s="1" t="s">
        <v>16</v>
      </c>
      <c r="N17507" s="1" t="s">
        <v>16</v>
      </c>
      <c r="O17507" s="1">
        <v>63.2</v>
      </c>
      <c r="P17507" s="1">
        <v>1.0</v>
      </c>
    </row>
    <row r="17508">
      <c r="A17508" s="1" t="s">
        <v>29</v>
      </c>
      <c r="B17508" s="1" t="s">
        <v>20539</v>
      </c>
      <c r="C17508" s="2" t="s">
        <v>20515</v>
      </c>
      <c r="D17508" s="1" t="s">
        <v>19</v>
      </c>
      <c r="E17508" s="3" t="str">
        <f t="shared" si="989"/>
        <v>2 Pack Samsung S21 FE - 9H Härdat Glass - Super Kvalitet 3D</v>
      </c>
      <c r="F17508" s="1" t="s">
        <v>276</v>
      </c>
      <c r="G17508" s="1" t="s">
        <v>277</v>
      </c>
      <c r="H17508" s="1" t="s">
        <v>278</v>
      </c>
      <c r="I17508" s="1" t="s">
        <v>16</v>
      </c>
      <c r="J17508" s="1" t="s">
        <v>23</v>
      </c>
      <c r="K17508" s="1" t="s">
        <v>16</v>
      </c>
      <c r="L17508" s="1" t="s">
        <v>16</v>
      </c>
      <c r="M17508" s="1" t="s">
        <v>16</v>
      </c>
      <c r="N17508" s="1" t="s">
        <v>16</v>
      </c>
      <c r="O17508" s="1">
        <v>63.2</v>
      </c>
      <c r="P17508" s="1">
        <v>1.0</v>
      </c>
    </row>
    <row r="17509">
      <c r="A17509" s="1" t="s">
        <v>29</v>
      </c>
      <c r="B17509" s="1" t="s">
        <v>20540</v>
      </c>
      <c r="C17509" s="2" t="s">
        <v>20515</v>
      </c>
      <c r="D17509" s="1" t="s">
        <v>19</v>
      </c>
      <c r="E17509" s="3" t="str">
        <f>HYPERLINK("https://fyndiq.se/produkt/e979d771c214497d/", "2-Pack Samsung Galaxy A32 5G - Härdat Glas 9H - Super Kvalitet")</f>
        <v>2-Pack Samsung Galaxy A32 5G - Härdat Glas 9H - Super Kvalitet</v>
      </c>
      <c r="F17509" s="1" t="s">
        <v>2232</v>
      </c>
      <c r="G17509" s="1" t="s">
        <v>2233</v>
      </c>
      <c r="H17509" s="1" t="s">
        <v>2234</v>
      </c>
      <c r="I17509" s="1" t="s">
        <v>16</v>
      </c>
      <c r="J17509" s="1" t="s">
        <v>23</v>
      </c>
      <c r="K17509" s="1" t="s">
        <v>16</v>
      </c>
      <c r="L17509" s="1" t="s">
        <v>16</v>
      </c>
      <c r="M17509" s="1" t="s">
        <v>16</v>
      </c>
      <c r="N17509" s="1" t="s">
        <v>16</v>
      </c>
      <c r="O17509" s="1">
        <v>63.2</v>
      </c>
      <c r="P17509" s="1">
        <v>1.0</v>
      </c>
    </row>
    <row r="17510">
      <c r="A17510" s="1" t="s">
        <v>29</v>
      </c>
      <c r="B17510" s="1" t="s">
        <v>20541</v>
      </c>
      <c r="C17510" s="2" t="s">
        <v>20515</v>
      </c>
      <c r="D17510" s="1" t="s">
        <v>19</v>
      </c>
      <c r="E17510" s="3" t="str">
        <f>HYPERLINK("https://fyndiq.se/produkt/6ae5aff483564a84/", "2-Pack Apple Watch 40mm – Härdat glas 9H – Super kvalitet 3D")</f>
        <v>2-Pack Apple Watch 40mm – Härdat glas 9H – Super kvalitet 3D</v>
      </c>
      <c r="F17510" s="1" t="s">
        <v>1418</v>
      </c>
      <c r="G17510" s="1" t="s">
        <v>1419</v>
      </c>
      <c r="H17510" s="1" t="s">
        <v>1420</v>
      </c>
      <c r="I17510" s="1" t="s">
        <v>16</v>
      </c>
      <c r="J17510" s="1" t="s">
        <v>23</v>
      </c>
      <c r="K17510" s="1" t="s">
        <v>16</v>
      </c>
      <c r="L17510" s="1" t="s">
        <v>16</v>
      </c>
      <c r="M17510" s="1" t="s">
        <v>16</v>
      </c>
      <c r="N17510" s="1" t="s">
        <v>16</v>
      </c>
      <c r="O17510" s="1">
        <v>55.2</v>
      </c>
      <c r="P17510" s="1">
        <v>1.0</v>
      </c>
    </row>
    <row r="17511">
      <c r="A17511" s="1" t="s">
        <v>29</v>
      </c>
      <c r="B17511" s="1" t="s">
        <v>20542</v>
      </c>
      <c r="C17511" s="2" t="s">
        <v>20515</v>
      </c>
      <c r="D17511" s="1" t="s">
        <v>19</v>
      </c>
      <c r="E17511" s="3" t="str">
        <f>HYPERLINK("https://fyndiq.se/produkt/34157794139f40c6/", "2-Pack Samsung S20 FE - 9H Härdat Glass - Top Kvalitet")</f>
        <v>2-Pack Samsung S20 FE - 9H Härdat Glass - Top Kvalitet</v>
      </c>
      <c r="F17511" s="1" t="s">
        <v>1640</v>
      </c>
      <c r="G17511" s="1" t="s">
        <v>1641</v>
      </c>
      <c r="H17511" s="1" t="s">
        <v>1642</v>
      </c>
      <c r="I17511" s="1" t="s">
        <v>16</v>
      </c>
      <c r="J17511" s="1" t="s">
        <v>23</v>
      </c>
      <c r="K17511" s="1" t="s">
        <v>16</v>
      </c>
      <c r="L17511" s="1" t="s">
        <v>16</v>
      </c>
      <c r="M17511" s="1" t="s">
        <v>16</v>
      </c>
      <c r="N17511" s="1" t="s">
        <v>16</v>
      </c>
      <c r="O17511" s="1">
        <v>63.2</v>
      </c>
      <c r="P17511" s="1">
        <v>1.0</v>
      </c>
    </row>
    <row r="17512">
      <c r="A17512" s="1" t="s">
        <v>29</v>
      </c>
      <c r="B17512" s="1" t="s">
        <v>20543</v>
      </c>
      <c r="C17512" s="2" t="s">
        <v>20515</v>
      </c>
      <c r="D17512" s="1" t="s">
        <v>19</v>
      </c>
      <c r="E17512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7512" s="1" t="s">
        <v>3152</v>
      </c>
      <c r="G17512" s="1" t="s">
        <v>3153</v>
      </c>
      <c r="H17512" s="1" t="s">
        <v>3154</v>
      </c>
      <c r="I17512" s="1" t="s">
        <v>16</v>
      </c>
      <c r="J17512" s="1" t="s">
        <v>23</v>
      </c>
      <c r="K17512" s="1" t="s">
        <v>16</v>
      </c>
      <c r="L17512" s="1" t="s">
        <v>16</v>
      </c>
      <c r="M17512" s="1" t="s">
        <v>16</v>
      </c>
      <c r="N17512" s="1" t="s">
        <v>16</v>
      </c>
      <c r="O17512" s="1">
        <v>63.2</v>
      </c>
      <c r="P17512" s="1">
        <v>1.0</v>
      </c>
    </row>
    <row r="17513">
      <c r="A17513" s="1" t="s">
        <v>29</v>
      </c>
      <c r="B17513" s="1" t="s">
        <v>20544</v>
      </c>
      <c r="C17513" s="2" t="s">
        <v>20515</v>
      </c>
      <c r="D17513" s="1" t="s">
        <v>19</v>
      </c>
      <c r="E17513" s="3" t="str">
        <f t="shared" ref="E17513:E17515" si="990">HYPERLINK("https://fyndiq.se/produkt/4371141b97c44a65/", "2-Pack Xiaomi Redmi Note 12 (4G) - Härdat Glas 9H-Super kvalitet 3D Skärmskydd")</f>
        <v>2-Pack Xiaomi Redmi Note 12 (4G) - Härdat Glas 9H-Super kvalitet 3D Skärmskydd</v>
      </c>
      <c r="F17513" s="1" t="s">
        <v>665</v>
      </c>
      <c r="G17513" s="1" t="s">
        <v>666</v>
      </c>
      <c r="H17513" s="1" t="s">
        <v>667</v>
      </c>
      <c r="I17513" s="1" t="s">
        <v>16</v>
      </c>
      <c r="J17513" s="1" t="s">
        <v>23</v>
      </c>
      <c r="K17513" s="1" t="s">
        <v>16</v>
      </c>
      <c r="L17513" s="1" t="s">
        <v>16</v>
      </c>
      <c r="M17513" s="1" t="s">
        <v>16</v>
      </c>
      <c r="N17513" s="1" t="s">
        <v>16</v>
      </c>
      <c r="O17513" s="1">
        <v>63.2</v>
      </c>
      <c r="P17513" s="1">
        <v>1.0</v>
      </c>
    </row>
    <row r="17514">
      <c r="A17514" s="1" t="s">
        <v>29</v>
      </c>
      <c r="B17514" s="1" t="s">
        <v>20545</v>
      </c>
      <c r="C17514" s="2" t="s">
        <v>20515</v>
      </c>
      <c r="D17514" s="1" t="s">
        <v>19</v>
      </c>
      <c r="E17514" s="3" t="str">
        <f t="shared" si="990"/>
        <v>2-Pack Xiaomi Redmi Note 12 (4G) - Härdat Glas 9H-Super kvalitet 3D Skärmskydd</v>
      </c>
      <c r="F17514" s="1" t="s">
        <v>665</v>
      </c>
      <c r="G17514" s="1" t="s">
        <v>666</v>
      </c>
      <c r="H17514" s="1" t="s">
        <v>667</v>
      </c>
      <c r="I17514" s="1" t="s">
        <v>16</v>
      </c>
      <c r="J17514" s="1" t="s">
        <v>23</v>
      </c>
      <c r="K17514" s="1" t="s">
        <v>16</v>
      </c>
      <c r="L17514" s="1" t="s">
        <v>16</v>
      </c>
      <c r="M17514" s="1" t="s">
        <v>16</v>
      </c>
      <c r="N17514" s="1" t="s">
        <v>16</v>
      </c>
      <c r="O17514" s="1">
        <v>63.2</v>
      </c>
      <c r="P17514" s="1">
        <v>1.0</v>
      </c>
    </row>
    <row r="17515">
      <c r="A17515" s="1" t="s">
        <v>29</v>
      </c>
      <c r="B17515" s="1" t="s">
        <v>20546</v>
      </c>
      <c r="C17515" s="2" t="s">
        <v>20515</v>
      </c>
      <c r="D17515" s="1" t="s">
        <v>19</v>
      </c>
      <c r="E17515" s="3" t="str">
        <f t="shared" si="990"/>
        <v>2-Pack Xiaomi Redmi Note 12 (4G) - Härdat Glas 9H-Super kvalitet 3D Skärmskydd</v>
      </c>
      <c r="F17515" s="1" t="s">
        <v>665</v>
      </c>
      <c r="G17515" s="1" t="s">
        <v>666</v>
      </c>
      <c r="H17515" s="1" t="s">
        <v>667</v>
      </c>
      <c r="I17515" s="1" t="s">
        <v>16</v>
      </c>
      <c r="J17515" s="1" t="s">
        <v>23</v>
      </c>
      <c r="K17515" s="1" t="s">
        <v>16</v>
      </c>
      <c r="L17515" s="1" t="s">
        <v>16</v>
      </c>
      <c r="M17515" s="1" t="s">
        <v>16</v>
      </c>
      <c r="N17515" s="1" t="s">
        <v>16</v>
      </c>
      <c r="O17515" s="1">
        <v>63.2</v>
      </c>
      <c r="P17515" s="1">
        <v>1.0</v>
      </c>
    </row>
    <row r="17516">
      <c r="A17516" s="1" t="s">
        <v>29</v>
      </c>
      <c r="B17516" s="1" t="s">
        <v>20547</v>
      </c>
      <c r="C17516" s="2" t="s">
        <v>20515</v>
      </c>
      <c r="D17516" s="1" t="s">
        <v>19</v>
      </c>
      <c r="E17516" s="3" t="str">
        <f>HYPERLINK("https://fyndiq.se/produkt/2b4b1f7438974a4c/", "2-Pack OnePlus 11 5G- Härdat glas 9H - Super kvalitet 3D Skärmskydd")</f>
        <v>2-Pack OnePlus 11 5G- Härdat glas 9H - Super kvalitet 3D Skärmskydd</v>
      </c>
      <c r="F17516" s="1" t="s">
        <v>3388</v>
      </c>
      <c r="G17516" s="1" t="s">
        <v>3389</v>
      </c>
      <c r="H17516" s="1" t="s">
        <v>3390</v>
      </c>
      <c r="I17516" s="1" t="s">
        <v>16</v>
      </c>
      <c r="J17516" s="1" t="s">
        <v>23</v>
      </c>
      <c r="K17516" s="1" t="s">
        <v>16</v>
      </c>
      <c r="L17516" s="1" t="s">
        <v>16</v>
      </c>
      <c r="M17516" s="1" t="s">
        <v>16</v>
      </c>
      <c r="N17516" s="1" t="s">
        <v>16</v>
      </c>
      <c r="O17516" s="1">
        <v>79.2</v>
      </c>
      <c r="P17516" s="1">
        <v>1.0</v>
      </c>
    </row>
    <row r="17517">
      <c r="A17517" s="1" t="s">
        <v>29</v>
      </c>
      <c r="B17517" s="1" t="s">
        <v>20548</v>
      </c>
      <c r="C17517" s="2" t="s">
        <v>20515</v>
      </c>
      <c r="D17517" s="1" t="s">
        <v>19</v>
      </c>
      <c r="E17517" s="3" t="str">
        <f t="shared" ref="E17517:E17519" si="991">HYPERLINK("https://fyndiq.se/produkt/141fc3de9f6c485d/", "2-Pack SAMSUNG S24 ULTRA 5G Skärmskydd - Härdat Glas 9H - Super kvalitet 3D")</f>
        <v>2-Pack SAMSUNG S24 ULTRA 5G Skärmskydd - Härdat Glas 9H - Super kvalitet 3D</v>
      </c>
      <c r="F17517" s="1" t="s">
        <v>614</v>
      </c>
      <c r="G17517" s="1" t="s">
        <v>615</v>
      </c>
      <c r="H17517" s="1" t="s">
        <v>616</v>
      </c>
      <c r="I17517" s="1" t="s">
        <v>16</v>
      </c>
      <c r="J17517" s="1" t="s">
        <v>23</v>
      </c>
      <c r="K17517" s="1" t="s">
        <v>16</v>
      </c>
      <c r="L17517" s="1" t="s">
        <v>16</v>
      </c>
      <c r="M17517" s="1" t="s">
        <v>16</v>
      </c>
      <c r="N17517" s="1" t="s">
        <v>16</v>
      </c>
      <c r="O17517" s="1">
        <v>79.2</v>
      </c>
      <c r="P17517" s="1">
        <v>1.0</v>
      </c>
    </row>
    <row r="17518">
      <c r="A17518" s="1" t="s">
        <v>29</v>
      </c>
      <c r="B17518" s="1" t="s">
        <v>20549</v>
      </c>
      <c r="C17518" s="2" t="s">
        <v>20515</v>
      </c>
      <c r="D17518" s="1" t="s">
        <v>19</v>
      </c>
      <c r="E17518" s="3" t="str">
        <f t="shared" si="991"/>
        <v>2-Pack SAMSUNG S24 ULTRA 5G Skärmskydd - Härdat Glas 9H - Super kvalitet 3D</v>
      </c>
      <c r="F17518" s="1" t="s">
        <v>614</v>
      </c>
      <c r="G17518" s="1" t="s">
        <v>615</v>
      </c>
      <c r="H17518" s="1" t="s">
        <v>616</v>
      </c>
      <c r="I17518" s="1" t="s">
        <v>16</v>
      </c>
      <c r="J17518" s="1" t="s">
        <v>23</v>
      </c>
      <c r="K17518" s="1" t="s">
        <v>16</v>
      </c>
      <c r="L17518" s="1" t="s">
        <v>16</v>
      </c>
      <c r="M17518" s="1" t="s">
        <v>16</v>
      </c>
      <c r="N17518" s="1" t="s">
        <v>16</v>
      </c>
      <c r="O17518" s="1">
        <v>79.2</v>
      </c>
      <c r="P17518" s="1">
        <v>1.0</v>
      </c>
    </row>
    <row r="17519">
      <c r="A17519" s="1" t="s">
        <v>29</v>
      </c>
      <c r="B17519" s="1" t="s">
        <v>20550</v>
      </c>
      <c r="C17519" s="2" t="s">
        <v>20515</v>
      </c>
      <c r="D17519" s="1" t="s">
        <v>19</v>
      </c>
      <c r="E17519" s="3" t="str">
        <f t="shared" si="991"/>
        <v>2-Pack SAMSUNG S24 ULTRA 5G Skärmskydd - Härdat Glas 9H - Super kvalitet 3D</v>
      </c>
      <c r="F17519" s="1" t="s">
        <v>614</v>
      </c>
      <c r="G17519" s="1" t="s">
        <v>615</v>
      </c>
      <c r="H17519" s="1" t="s">
        <v>616</v>
      </c>
      <c r="I17519" s="1" t="s">
        <v>16</v>
      </c>
      <c r="J17519" s="1" t="s">
        <v>23</v>
      </c>
      <c r="K17519" s="1" t="s">
        <v>16</v>
      </c>
      <c r="L17519" s="1" t="s">
        <v>16</v>
      </c>
      <c r="M17519" s="1" t="s">
        <v>16</v>
      </c>
      <c r="N17519" s="1" t="s">
        <v>16</v>
      </c>
      <c r="O17519" s="1">
        <v>79.2</v>
      </c>
      <c r="P17519" s="1">
        <v>1.0</v>
      </c>
    </row>
    <row r="17520">
      <c r="A17520" s="1" t="s">
        <v>29</v>
      </c>
      <c r="B17520" s="1" t="s">
        <v>20551</v>
      </c>
      <c r="C17520" s="2" t="s">
        <v>20515</v>
      </c>
      <c r="D17520" s="1" t="s">
        <v>19</v>
      </c>
      <c r="E17520" s="3" t="str">
        <f>HYPERLINK("https://fyndiq.se/produkt/bd753f23d3054c90/", "Samsung Galaxy Tab A8 4G - Härdat glas 9H - Super Kvalitet")</f>
        <v>Samsung Galaxy Tab A8 4G - Härdat glas 9H - Super Kvalitet</v>
      </c>
      <c r="F17520" s="1" t="s">
        <v>10768</v>
      </c>
      <c r="G17520" s="1" t="s">
        <v>10769</v>
      </c>
      <c r="H17520" s="1" t="s">
        <v>10770</v>
      </c>
      <c r="I17520" s="1" t="s">
        <v>16</v>
      </c>
      <c r="J17520" s="1" t="s">
        <v>23</v>
      </c>
      <c r="K17520" s="1" t="s">
        <v>16</v>
      </c>
      <c r="L17520" s="1" t="s">
        <v>16</v>
      </c>
      <c r="M17520" s="1" t="s">
        <v>16</v>
      </c>
      <c r="N17520" s="1" t="s">
        <v>16</v>
      </c>
      <c r="O17520" s="1">
        <v>119.2</v>
      </c>
      <c r="P17520" s="1">
        <v>1.0</v>
      </c>
    </row>
    <row r="17521">
      <c r="A17521" s="1" t="s">
        <v>29</v>
      </c>
      <c r="B17521" s="1" t="s">
        <v>20552</v>
      </c>
      <c r="C17521" s="2" t="s">
        <v>20515</v>
      </c>
      <c r="D17521" s="1" t="s">
        <v>19</v>
      </c>
      <c r="E17521" s="3" t="str">
        <f>HYPERLINK("https://fyndiq.se/produkt/7b4cb5f9439947b9/", "2-Pack iPhone SE 2020 Svart - Härdat Glas 9H - Super Kvalitet 3D")</f>
        <v>2-Pack iPhone SE 2020 Svart - Härdat Glas 9H - Super Kvalitet 3D</v>
      </c>
      <c r="F17521" s="1" t="s">
        <v>175</v>
      </c>
      <c r="G17521" s="1" t="s">
        <v>176</v>
      </c>
      <c r="H17521" s="1" t="s">
        <v>177</v>
      </c>
      <c r="I17521" s="1" t="s">
        <v>16</v>
      </c>
      <c r="J17521" s="1" t="s">
        <v>23</v>
      </c>
      <c r="K17521" s="1" t="s">
        <v>16</v>
      </c>
      <c r="L17521" s="1" t="s">
        <v>16</v>
      </c>
      <c r="M17521" s="1" t="s">
        <v>16</v>
      </c>
      <c r="N17521" s="1" t="s">
        <v>16</v>
      </c>
      <c r="O17521" s="1">
        <v>47.2</v>
      </c>
      <c r="P17521" s="1">
        <v>1.0</v>
      </c>
    </row>
    <row r="17522">
      <c r="A17522" s="1" t="s">
        <v>29</v>
      </c>
      <c r="B17522" s="1" t="s">
        <v>20553</v>
      </c>
      <c r="C17522" s="2" t="s">
        <v>20515</v>
      </c>
      <c r="D17522" s="1" t="s">
        <v>19</v>
      </c>
      <c r="E17522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522" s="1" t="s">
        <v>614</v>
      </c>
      <c r="G17522" s="1" t="s">
        <v>615</v>
      </c>
      <c r="H17522" s="1" t="s">
        <v>616</v>
      </c>
      <c r="I17522" s="1" t="s">
        <v>16</v>
      </c>
      <c r="J17522" s="1" t="s">
        <v>23</v>
      </c>
      <c r="K17522" s="1" t="s">
        <v>16</v>
      </c>
      <c r="L17522" s="1" t="s">
        <v>16</v>
      </c>
      <c r="M17522" s="1" t="s">
        <v>16</v>
      </c>
      <c r="N17522" s="1" t="s">
        <v>16</v>
      </c>
      <c r="O17522" s="1">
        <v>79.2</v>
      </c>
      <c r="P17522" s="1">
        <v>1.0</v>
      </c>
    </row>
    <row r="17523">
      <c r="A17523" s="1" t="s">
        <v>29</v>
      </c>
      <c r="B17523" s="1" t="s">
        <v>20554</v>
      </c>
      <c r="C17523" s="2" t="s">
        <v>20515</v>
      </c>
      <c r="D17523" s="1" t="s">
        <v>19</v>
      </c>
      <c r="E17523" s="3" t="str">
        <f>HYPERLINK("https://fyndiq.se/produkt/f15f4561a5ef4294/", "2-Pack Motorola Edge 40 - Härdat Glas 9H -Super kvalitet 3D Skärmskydd")</f>
        <v>2-Pack Motorola Edge 40 - Härdat Glas 9H -Super kvalitet 3D Skärmskydd</v>
      </c>
      <c r="F17523" s="1" t="s">
        <v>1234</v>
      </c>
      <c r="G17523" s="1" t="s">
        <v>1235</v>
      </c>
      <c r="H17523" s="1" t="s">
        <v>1236</v>
      </c>
      <c r="I17523" s="1" t="s">
        <v>16</v>
      </c>
      <c r="J17523" s="1" t="s">
        <v>23</v>
      </c>
      <c r="K17523" s="1" t="s">
        <v>16</v>
      </c>
      <c r="L17523" s="1" t="s">
        <v>16</v>
      </c>
      <c r="M17523" s="1" t="s">
        <v>16</v>
      </c>
      <c r="N17523" s="1" t="s">
        <v>16</v>
      </c>
      <c r="O17523" s="1">
        <v>79.2</v>
      </c>
      <c r="P17523" s="1">
        <v>1.0</v>
      </c>
    </row>
    <row r="17524">
      <c r="A17524" s="1" t="s">
        <v>29</v>
      </c>
      <c r="B17524" s="1" t="s">
        <v>20555</v>
      </c>
      <c r="C17524" s="2" t="s">
        <v>20515</v>
      </c>
      <c r="D17524" s="1" t="s">
        <v>19</v>
      </c>
      <c r="E17524" s="3" t="str">
        <f t="shared" ref="E17524:E17526" si="992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524" s="1" t="s">
        <v>47</v>
      </c>
      <c r="G17524" s="2" t="s">
        <v>48</v>
      </c>
      <c r="H17524" s="1" t="s">
        <v>49</v>
      </c>
      <c r="I17524" s="1" t="s">
        <v>16</v>
      </c>
      <c r="J17524" s="1" t="s">
        <v>23</v>
      </c>
      <c r="K17524" s="1" t="s">
        <v>16</v>
      </c>
      <c r="L17524" s="1" t="s">
        <v>16</v>
      </c>
      <c r="M17524" s="1" t="s">
        <v>16</v>
      </c>
      <c r="N17524" s="1" t="s">
        <v>16</v>
      </c>
      <c r="O17524" s="1">
        <v>183.2</v>
      </c>
      <c r="P17524" s="1">
        <v>1.0</v>
      </c>
    </row>
    <row r="17525">
      <c r="A17525" s="1" t="s">
        <v>29</v>
      </c>
      <c r="B17525" s="1" t="s">
        <v>20556</v>
      </c>
      <c r="C17525" s="2" t="s">
        <v>20515</v>
      </c>
      <c r="D17525" s="1" t="s">
        <v>19</v>
      </c>
      <c r="E17525" s="3" t="str">
        <f t="shared" si="992"/>
        <v>ASPOR A616 TWS trådlös Bluetooth hörlurar med Lightning kabel - Högkvalitet - Wireless charging - 5.3BT</v>
      </c>
      <c r="F17525" s="1" t="s">
        <v>47</v>
      </c>
      <c r="G17525" s="2" t="s">
        <v>48</v>
      </c>
      <c r="H17525" s="1" t="s">
        <v>49</v>
      </c>
      <c r="I17525" s="1" t="s">
        <v>16</v>
      </c>
      <c r="J17525" s="1" t="s">
        <v>23</v>
      </c>
      <c r="K17525" s="1" t="s">
        <v>16</v>
      </c>
      <c r="L17525" s="1" t="s">
        <v>16</v>
      </c>
      <c r="M17525" s="1" t="s">
        <v>16</v>
      </c>
      <c r="N17525" s="1" t="s">
        <v>16</v>
      </c>
      <c r="O17525" s="1">
        <v>183.2</v>
      </c>
      <c r="P17525" s="1">
        <v>2.0</v>
      </c>
    </row>
    <row r="17526">
      <c r="A17526" s="1" t="s">
        <v>29</v>
      </c>
      <c r="B17526" s="1" t="s">
        <v>20557</v>
      </c>
      <c r="C17526" s="2" t="s">
        <v>20515</v>
      </c>
      <c r="D17526" s="1" t="s">
        <v>19</v>
      </c>
      <c r="E17526" s="3" t="str">
        <f t="shared" si="992"/>
        <v>ASPOR A616 TWS trådlös Bluetooth hörlurar med Lightning kabel - Högkvalitet - Wireless charging - 5.3BT</v>
      </c>
      <c r="F17526" s="1" t="s">
        <v>47</v>
      </c>
      <c r="G17526" s="2" t="s">
        <v>48</v>
      </c>
      <c r="H17526" s="1" t="s">
        <v>49</v>
      </c>
      <c r="I17526" s="1" t="s">
        <v>16</v>
      </c>
      <c r="J17526" s="1" t="s">
        <v>23</v>
      </c>
      <c r="K17526" s="1" t="s">
        <v>16</v>
      </c>
      <c r="L17526" s="1" t="s">
        <v>16</v>
      </c>
      <c r="M17526" s="1" t="s">
        <v>16</v>
      </c>
      <c r="N17526" s="1" t="s">
        <v>16</v>
      </c>
      <c r="O17526" s="1">
        <v>183.2</v>
      </c>
      <c r="P17526" s="1">
        <v>1.0</v>
      </c>
    </row>
    <row r="17527">
      <c r="A17527" s="1" t="s">
        <v>29</v>
      </c>
      <c r="B17527" s="1" t="s">
        <v>20558</v>
      </c>
      <c r="C17527" s="2" t="s">
        <v>20515</v>
      </c>
      <c r="D17527" s="1" t="s">
        <v>19</v>
      </c>
      <c r="E17527" s="3" t="str">
        <f>HYPERLINK("https://fyndiq.se/produkt/5408ffb12fc34b9c/", "Xiaomi 13T Pro 5G - Härdat glas 9H - Super kvalitet 3D Skärmskydd")</f>
        <v>Xiaomi 13T Pro 5G - Härdat glas 9H - Super kvalitet 3D Skärmskydd</v>
      </c>
      <c r="F17527" s="1" t="s">
        <v>20559</v>
      </c>
      <c r="G17527" s="1" t="s">
        <v>20560</v>
      </c>
      <c r="H17527" s="1" t="s">
        <v>20561</v>
      </c>
      <c r="I17527" s="1" t="s">
        <v>16</v>
      </c>
      <c r="J17527" s="1" t="s">
        <v>23</v>
      </c>
      <c r="K17527" s="1" t="s">
        <v>16</v>
      </c>
      <c r="L17527" s="1" t="s">
        <v>16</v>
      </c>
      <c r="M17527" s="1" t="s">
        <v>16</v>
      </c>
      <c r="N17527" s="1" t="s">
        <v>16</v>
      </c>
      <c r="O17527" s="1">
        <v>55.2</v>
      </c>
      <c r="P17527" s="1">
        <v>1.0</v>
      </c>
    </row>
    <row r="17528">
      <c r="A17528" s="1" t="s">
        <v>29</v>
      </c>
      <c r="B17528" s="1" t="s">
        <v>20562</v>
      </c>
      <c r="C17528" s="2" t="s">
        <v>20515</v>
      </c>
      <c r="D17528" s="1" t="s">
        <v>19</v>
      </c>
      <c r="E17528" s="3" t="str">
        <f t="shared" ref="E17528:E17531" si="993">HYPERLINK("https://fyndiq.se/produkt/3793e0f6281f49f6/", "2-Pack Iphone 11 / XR - 9H Härdat Glass - Top Kvalitet")</f>
        <v>2-Pack Iphone 11 / XR - 9H Härdat Glass - Top Kvalitet</v>
      </c>
      <c r="F17528" s="1" t="s">
        <v>371</v>
      </c>
      <c r="G17528" s="1" t="s">
        <v>372</v>
      </c>
      <c r="H17528" s="1" t="s">
        <v>373</v>
      </c>
      <c r="I17528" s="1" t="s">
        <v>16</v>
      </c>
      <c r="J17528" s="1" t="s">
        <v>23</v>
      </c>
      <c r="K17528" s="1" t="s">
        <v>16</v>
      </c>
      <c r="L17528" s="1" t="s">
        <v>16</v>
      </c>
      <c r="M17528" s="1" t="s">
        <v>16</v>
      </c>
      <c r="N17528" s="1" t="s">
        <v>16</v>
      </c>
      <c r="O17528" s="1">
        <v>47.2</v>
      </c>
      <c r="P17528" s="1">
        <v>1.0</v>
      </c>
    </row>
    <row r="17529">
      <c r="A17529" s="1" t="s">
        <v>29</v>
      </c>
      <c r="B17529" s="1" t="s">
        <v>20563</v>
      </c>
      <c r="C17529" s="2" t="s">
        <v>20515</v>
      </c>
      <c r="D17529" s="1" t="s">
        <v>19</v>
      </c>
      <c r="E17529" s="3" t="str">
        <f t="shared" si="993"/>
        <v>2-Pack Iphone 11 / XR - 9H Härdat Glass - Top Kvalitet</v>
      </c>
      <c r="F17529" s="1" t="s">
        <v>371</v>
      </c>
      <c r="G17529" s="1" t="s">
        <v>372</v>
      </c>
      <c r="H17529" s="1" t="s">
        <v>373</v>
      </c>
      <c r="I17529" s="1" t="s">
        <v>16</v>
      </c>
      <c r="J17529" s="1" t="s">
        <v>23</v>
      </c>
      <c r="K17529" s="1" t="s">
        <v>16</v>
      </c>
      <c r="L17529" s="1" t="s">
        <v>16</v>
      </c>
      <c r="M17529" s="1" t="s">
        <v>16</v>
      </c>
      <c r="N17529" s="1" t="s">
        <v>16</v>
      </c>
      <c r="O17529" s="1">
        <v>47.2</v>
      </c>
      <c r="P17529" s="1">
        <v>1.0</v>
      </c>
    </row>
    <row r="17530">
      <c r="A17530" s="1" t="s">
        <v>29</v>
      </c>
      <c r="B17530" s="1" t="s">
        <v>20564</v>
      </c>
      <c r="C17530" s="2" t="s">
        <v>20515</v>
      </c>
      <c r="D17530" s="1" t="s">
        <v>19</v>
      </c>
      <c r="E17530" s="3" t="str">
        <f t="shared" si="993"/>
        <v>2-Pack Iphone 11 / XR - 9H Härdat Glass - Top Kvalitet</v>
      </c>
      <c r="F17530" s="1" t="s">
        <v>371</v>
      </c>
      <c r="G17530" s="1" t="s">
        <v>372</v>
      </c>
      <c r="H17530" s="1" t="s">
        <v>373</v>
      </c>
      <c r="I17530" s="1" t="s">
        <v>16</v>
      </c>
      <c r="J17530" s="1" t="s">
        <v>23</v>
      </c>
      <c r="K17530" s="1" t="s">
        <v>16</v>
      </c>
      <c r="L17530" s="1" t="s">
        <v>16</v>
      </c>
      <c r="M17530" s="1" t="s">
        <v>16</v>
      </c>
      <c r="N17530" s="1" t="s">
        <v>16</v>
      </c>
      <c r="O17530" s="1">
        <v>47.2</v>
      </c>
      <c r="P17530" s="1">
        <v>1.0</v>
      </c>
    </row>
    <row r="17531">
      <c r="A17531" s="1" t="s">
        <v>29</v>
      </c>
      <c r="B17531" s="1" t="s">
        <v>20565</v>
      </c>
      <c r="C17531" s="2" t="s">
        <v>20515</v>
      </c>
      <c r="D17531" s="1" t="s">
        <v>19</v>
      </c>
      <c r="E17531" s="3" t="str">
        <f t="shared" si="993"/>
        <v>2-Pack Iphone 11 / XR - 9H Härdat Glass - Top Kvalitet</v>
      </c>
      <c r="F17531" s="1" t="s">
        <v>371</v>
      </c>
      <c r="G17531" s="1" t="s">
        <v>372</v>
      </c>
      <c r="H17531" s="1" t="s">
        <v>373</v>
      </c>
      <c r="I17531" s="1" t="s">
        <v>16</v>
      </c>
      <c r="J17531" s="1" t="s">
        <v>23</v>
      </c>
      <c r="K17531" s="1" t="s">
        <v>16</v>
      </c>
      <c r="L17531" s="1" t="s">
        <v>16</v>
      </c>
      <c r="M17531" s="1" t="s">
        <v>16</v>
      </c>
      <c r="N17531" s="1" t="s">
        <v>16</v>
      </c>
      <c r="O17531" s="1">
        <v>47.2</v>
      </c>
      <c r="P17531" s="1">
        <v>1.0</v>
      </c>
    </row>
    <row r="17532">
      <c r="A17532" s="1" t="s">
        <v>29</v>
      </c>
      <c r="B17532" s="1" t="s">
        <v>20566</v>
      </c>
      <c r="C17532" s="2" t="s">
        <v>20515</v>
      </c>
      <c r="D17532" s="1" t="s">
        <v>19</v>
      </c>
      <c r="E17532" s="3" t="str">
        <f>HYPERLINK("https://fyndiq.se/produkt/d797b2d066ca471c/", "2-Pack Apple Watch 44mm – Härdat glas 9H – Super kvalitet 3D")</f>
        <v>2-Pack Apple Watch 44mm – Härdat glas 9H – Super kvalitet 3D</v>
      </c>
      <c r="F17532" s="1" t="s">
        <v>1392</v>
      </c>
      <c r="G17532" s="1" t="s">
        <v>1393</v>
      </c>
      <c r="H17532" s="1" t="s">
        <v>1394</v>
      </c>
      <c r="I17532" s="1" t="s">
        <v>16</v>
      </c>
      <c r="J17532" s="1" t="s">
        <v>23</v>
      </c>
      <c r="K17532" s="1" t="s">
        <v>16</v>
      </c>
      <c r="L17532" s="1" t="s">
        <v>16</v>
      </c>
      <c r="M17532" s="1" t="s">
        <v>16</v>
      </c>
      <c r="N17532" s="1" t="s">
        <v>16</v>
      </c>
      <c r="O17532" s="1">
        <v>55.2</v>
      </c>
      <c r="P17532" s="1">
        <v>1.0</v>
      </c>
    </row>
    <row r="17533">
      <c r="A17533" s="1" t="s">
        <v>29</v>
      </c>
      <c r="B17533" s="1" t="s">
        <v>20567</v>
      </c>
      <c r="C17533" s="2" t="s">
        <v>20515</v>
      </c>
      <c r="D17533" s="1" t="s">
        <v>19</v>
      </c>
      <c r="E17533" s="3" t="str">
        <f>HYPERLINK("https://fyndiq.se/produkt/c6ad89f6519841d9/", "2 Pack Samsung Galaxy S20 - Härdat glas 9H - Super kvalitet 3D")</f>
        <v>2 Pack Samsung Galaxy S20 - Härdat glas 9H - Super kvalitet 3D</v>
      </c>
      <c r="F17533" s="1" t="s">
        <v>1342</v>
      </c>
      <c r="G17533" s="1" t="s">
        <v>1343</v>
      </c>
      <c r="H17533" s="1" t="s">
        <v>1344</v>
      </c>
      <c r="I17533" s="1" t="s">
        <v>16</v>
      </c>
      <c r="J17533" s="1" t="s">
        <v>23</v>
      </c>
      <c r="K17533" s="1" t="s">
        <v>16</v>
      </c>
      <c r="L17533" s="1" t="s">
        <v>16</v>
      </c>
      <c r="M17533" s="1" t="s">
        <v>16</v>
      </c>
      <c r="N17533" s="1" t="s">
        <v>16</v>
      </c>
      <c r="O17533" s="1">
        <v>71.2</v>
      </c>
      <c r="P17533" s="1">
        <v>1.0</v>
      </c>
    </row>
    <row r="17534">
      <c r="A17534" s="1" t="s">
        <v>29</v>
      </c>
      <c r="B17534" s="1" t="s">
        <v>20568</v>
      </c>
      <c r="C17534" s="2" t="s">
        <v>20515</v>
      </c>
      <c r="D17534" s="1" t="s">
        <v>19</v>
      </c>
      <c r="E17534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534" s="1" t="s">
        <v>599</v>
      </c>
      <c r="G17534" s="1" t="s">
        <v>600</v>
      </c>
      <c r="H17534" s="1" t="s">
        <v>601</v>
      </c>
      <c r="I17534" s="1" t="s">
        <v>16</v>
      </c>
      <c r="J17534" s="1" t="s">
        <v>23</v>
      </c>
      <c r="K17534" s="1" t="s">
        <v>16</v>
      </c>
      <c r="L17534" s="1" t="s">
        <v>16</v>
      </c>
      <c r="M17534" s="1" t="s">
        <v>16</v>
      </c>
      <c r="N17534" s="1" t="s">
        <v>16</v>
      </c>
      <c r="O17534" s="1">
        <v>71.2</v>
      </c>
      <c r="P17534" s="1">
        <v>1.0</v>
      </c>
    </row>
    <row r="17535">
      <c r="A17535" s="1" t="s">
        <v>29</v>
      </c>
      <c r="B17535" s="1" t="s">
        <v>20569</v>
      </c>
      <c r="C17535" s="2" t="s">
        <v>20515</v>
      </c>
      <c r="D17535" s="1" t="s">
        <v>19</v>
      </c>
      <c r="E17535" s="3" t="str">
        <f>HYPERLINK("https://fyndiq.se/produkt/e9fe6b45dad34f98/", "2-Pack Iphone X / XS / 11 PRO- 9H Härdat Glass - Top Kvalitet")</f>
        <v>2-Pack Iphone X / XS / 11 PRO- 9H Härdat Glass - Top Kvalitet</v>
      </c>
      <c r="F17535" s="1" t="s">
        <v>6168</v>
      </c>
      <c r="G17535" s="1" t="s">
        <v>6169</v>
      </c>
      <c r="H17535" s="1" t="s">
        <v>6170</v>
      </c>
      <c r="I17535" s="1" t="s">
        <v>16</v>
      </c>
      <c r="J17535" s="1" t="s">
        <v>23</v>
      </c>
      <c r="K17535" s="1" t="s">
        <v>16</v>
      </c>
      <c r="L17535" s="1" t="s">
        <v>16</v>
      </c>
      <c r="M17535" s="1" t="s">
        <v>16</v>
      </c>
      <c r="N17535" s="1" t="s">
        <v>16</v>
      </c>
      <c r="O17535" s="1">
        <v>47.2</v>
      </c>
      <c r="P17535" s="1">
        <v>1.0</v>
      </c>
    </row>
    <row r="17536">
      <c r="A17536" s="1" t="s">
        <v>29</v>
      </c>
      <c r="B17536" s="1" t="s">
        <v>20570</v>
      </c>
      <c r="C17536" s="2" t="s">
        <v>20515</v>
      </c>
      <c r="D17536" s="1" t="s">
        <v>19</v>
      </c>
      <c r="E17536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536" s="1" t="s">
        <v>599</v>
      </c>
      <c r="G17536" s="1" t="s">
        <v>600</v>
      </c>
      <c r="H17536" s="1" t="s">
        <v>601</v>
      </c>
      <c r="I17536" s="1" t="s">
        <v>16</v>
      </c>
      <c r="J17536" s="1" t="s">
        <v>23</v>
      </c>
      <c r="K17536" s="1" t="s">
        <v>16</v>
      </c>
      <c r="L17536" s="1" t="s">
        <v>16</v>
      </c>
      <c r="M17536" s="1" t="s">
        <v>16</v>
      </c>
      <c r="N17536" s="1" t="s">
        <v>16</v>
      </c>
      <c r="O17536" s="1">
        <v>71.2</v>
      </c>
      <c r="P17536" s="1">
        <v>1.0</v>
      </c>
    </row>
    <row r="17537">
      <c r="A17537" s="1" t="s">
        <v>29</v>
      </c>
      <c r="B17537" s="1" t="s">
        <v>20571</v>
      </c>
      <c r="C17537" s="2" t="s">
        <v>20515</v>
      </c>
      <c r="D17537" s="1" t="s">
        <v>19</v>
      </c>
      <c r="E17537" s="3" t="str">
        <f>HYPERLINK("https://fyndiq.se/produkt/c90b30d5114944e3/", "2 Pack - Samsung S21 PLUS - 9H Härdat Glass - 3D Super Kvalitet")</f>
        <v>2 Pack - Samsung S21 PLUS - 9H Härdat Glass - 3D Super Kvalitet</v>
      </c>
      <c r="F17537" s="1" t="s">
        <v>4670</v>
      </c>
      <c r="G17537" s="1" t="s">
        <v>4671</v>
      </c>
      <c r="H17537" s="1" t="s">
        <v>4672</v>
      </c>
      <c r="I17537" s="1" t="s">
        <v>16</v>
      </c>
      <c r="J17537" s="1" t="s">
        <v>23</v>
      </c>
      <c r="K17537" s="1" t="s">
        <v>16</v>
      </c>
      <c r="L17537" s="1" t="s">
        <v>16</v>
      </c>
      <c r="M17537" s="1" t="s">
        <v>16</v>
      </c>
      <c r="N17537" s="1" t="s">
        <v>16</v>
      </c>
      <c r="O17537" s="1">
        <v>63.2</v>
      </c>
      <c r="P17537" s="1">
        <v>1.0</v>
      </c>
    </row>
    <row r="17538">
      <c r="A17538" s="1" t="s">
        <v>29</v>
      </c>
      <c r="B17538" s="1" t="s">
        <v>20572</v>
      </c>
      <c r="C17538" s="2" t="s">
        <v>20515</v>
      </c>
      <c r="D17538" s="1" t="s">
        <v>19</v>
      </c>
      <c r="E17538" s="3" t="str">
        <f>HYPERLINK("https://fyndiq.se/produkt/b64e58a94ebc4c52/", "2 Pack Sony Xperia 10 III - Härdat glas 9H - Super Kvalitet 3D")</f>
        <v>2 Pack Sony Xperia 10 III - Härdat glas 9H - Super Kvalitet 3D</v>
      </c>
      <c r="F17538" s="1" t="s">
        <v>366</v>
      </c>
      <c r="G17538" s="1" t="s">
        <v>367</v>
      </c>
      <c r="H17538" s="1" t="s">
        <v>368</v>
      </c>
      <c r="I17538" s="1" t="s">
        <v>16</v>
      </c>
      <c r="J17538" s="1" t="s">
        <v>23</v>
      </c>
      <c r="K17538" s="1" t="s">
        <v>16</v>
      </c>
      <c r="L17538" s="1" t="s">
        <v>16</v>
      </c>
      <c r="M17538" s="1" t="s">
        <v>16</v>
      </c>
      <c r="N17538" s="1" t="s">
        <v>16</v>
      </c>
      <c r="O17538" s="1">
        <v>63.2</v>
      </c>
      <c r="P17538" s="1">
        <v>1.0</v>
      </c>
    </row>
    <row r="17539">
      <c r="A17539" s="1" t="s">
        <v>29</v>
      </c>
      <c r="B17539" s="1" t="s">
        <v>20573</v>
      </c>
      <c r="C17539" s="2" t="s">
        <v>20515</v>
      </c>
      <c r="D17539" s="1" t="s">
        <v>19</v>
      </c>
      <c r="E17539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7539" s="1" t="s">
        <v>4906</v>
      </c>
      <c r="G17539" s="1" t="s">
        <v>4907</v>
      </c>
      <c r="H17539" s="1" t="s">
        <v>4908</v>
      </c>
      <c r="I17539" s="1" t="s">
        <v>16</v>
      </c>
      <c r="J17539" s="1" t="s">
        <v>23</v>
      </c>
      <c r="K17539" s="1" t="s">
        <v>16</v>
      </c>
      <c r="L17539" s="1" t="s">
        <v>16</v>
      </c>
      <c r="M17539" s="1" t="s">
        <v>16</v>
      </c>
      <c r="N17539" s="1" t="s">
        <v>16</v>
      </c>
      <c r="O17539" s="1">
        <v>79.2</v>
      </c>
      <c r="P17539" s="1">
        <v>1.0</v>
      </c>
    </row>
    <row r="17540">
      <c r="A17540" s="1" t="s">
        <v>29</v>
      </c>
      <c r="B17540" s="1" t="s">
        <v>20574</v>
      </c>
      <c r="C17540" s="2" t="s">
        <v>20515</v>
      </c>
      <c r="D17540" s="1" t="s">
        <v>19</v>
      </c>
      <c r="E17540" s="3" t="str">
        <f>HYPERLINK("https://fyndiq.se/produkt/aaaa7cf643f84273/", "2 Pack Samsung Xcover 5 - Härdat glas 9H-Super kvalitet 3D")</f>
        <v>2 Pack Samsung Xcover 5 - Härdat glas 9H-Super kvalitet 3D</v>
      </c>
      <c r="F17540" s="1" t="s">
        <v>2089</v>
      </c>
      <c r="G17540" s="1" t="s">
        <v>2090</v>
      </c>
      <c r="H17540" s="1" t="s">
        <v>2091</v>
      </c>
      <c r="I17540" s="1" t="s">
        <v>16</v>
      </c>
      <c r="J17540" s="1" t="s">
        <v>23</v>
      </c>
      <c r="K17540" s="1" t="s">
        <v>16</v>
      </c>
      <c r="L17540" s="1" t="s">
        <v>16</v>
      </c>
      <c r="M17540" s="1" t="s">
        <v>16</v>
      </c>
      <c r="N17540" s="1" t="s">
        <v>16</v>
      </c>
      <c r="O17540" s="1">
        <v>63.2</v>
      </c>
      <c r="P17540" s="1">
        <v>1.0</v>
      </c>
    </row>
    <row r="17541">
      <c r="A17541" s="1" t="s">
        <v>29</v>
      </c>
      <c r="B17541" s="1" t="s">
        <v>20575</v>
      </c>
      <c r="C17541" s="2" t="s">
        <v>20515</v>
      </c>
      <c r="D17541" s="1" t="s">
        <v>19</v>
      </c>
      <c r="E17541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7541" s="1" t="s">
        <v>1209</v>
      </c>
      <c r="G17541" s="1" t="s">
        <v>1210</v>
      </c>
      <c r="H17541" s="1" t="s">
        <v>1211</v>
      </c>
      <c r="I17541" s="1" t="s">
        <v>16</v>
      </c>
      <c r="J17541" s="1" t="s">
        <v>23</v>
      </c>
      <c r="K17541" s="1" t="s">
        <v>16</v>
      </c>
      <c r="L17541" s="1" t="s">
        <v>16</v>
      </c>
      <c r="M17541" s="1" t="s">
        <v>16</v>
      </c>
      <c r="N17541" s="1" t="s">
        <v>16</v>
      </c>
      <c r="O17541" s="1">
        <v>79.2</v>
      </c>
      <c r="P17541" s="1">
        <v>1.0</v>
      </c>
    </row>
    <row r="17542">
      <c r="A17542" s="1" t="s">
        <v>29</v>
      </c>
      <c r="B17542" s="1" t="s">
        <v>20576</v>
      </c>
      <c r="C17542" s="2" t="s">
        <v>20515</v>
      </c>
      <c r="D17542" s="1" t="s">
        <v>19</v>
      </c>
      <c r="E17542" s="3" t="str">
        <f>HYPERLINK("https://fyndiq.se/produkt/a002f83ad36944e4/", "2 Pack Samsung Watch 44mm - Härdat glas 9H - Super kvalitet")</f>
        <v>2 Pack Samsung Watch 44mm - Härdat glas 9H - Super kvalitet</v>
      </c>
      <c r="F17542" s="1" t="s">
        <v>8979</v>
      </c>
      <c r="G17542" s="1" t="s">
        <v>8980</v>
      </c>
      <c r="H17542" s="1" t="s">
        <v>8981</v>
      </c>
      <c r="I17542" s="1" t="s">
        <v>16</v>
      </c>
      <c r="J17542" s="1" t="s">
        <v>23</v>
      </c>
      <c r="K17542" s="1" t="s">
        <v>16</v>
      </c>
      <c r="L17542" s="1" t="s">
        <v>16</v>
      </c>
      <c r="M17542" s="1" t="s">
        <v>16</v>
      </c>
      <c r="N17542" s="1" t="s">
        <v>16</v>
      </c>
      <c r="O17542" s="1">
        <v>63.2</v>
      </c>
      <c r="P17542" s="1">
        <v>1.0</v>
      </c>
    </row>
    <row r="17543">
      <c r="A17543" s="1" t="s">
        <v>29</v>
      </c>
      <c r="B17543" s="1" t="s">
        <v>20577</v>
      </c>
      <c r="C17543" s="2" t="s">
        <v>20515</v>
      </c>
      <c r="D17543" s="1" t="s">
        <v>19</v>
      </c>
      <c r="E17543" s="3" t="str">
        <f>HYPERLINK("https://fyndiq.se/produkt/03a480989c2048fb/", "2 Pack Samsung Galaxy S8 Plus - Härdat glas 9H–Super kvalitet 3D")</f>
        <v>2 Pack Samsung Galaxy S8 Plus - Härdat glas 9H–Super kvalitet 3D</v>
      </c>
      <c r="F17543" s="1" t="s">
        <v>991</v>
      </c>
      <c r="G17543" s="1" t="s">
        <v>992</v>
      </c>
      <c r="H17543" s="1" t="s">
        <v>993</v>
      </c>
      <c r="I17543" s="1" t="s">
        <v>16</v>
      </c>
      <c r="J17543" s="1" t="s">
        <v>23</v>
      </c>
      <c r="K17543" s="1" t="s">
        <v>16</v>
      </c>
      <c r="L17543" s="1" t="s">
        <v>16</v>
      </c>
      <c r="M17543" s="1" t="s">
        <v>16</v>
      </c>
      <c r="N17543" s="1" t="s">
        <v>16</v>
      </c>
      <c r="O17543" s="1">
        <v>63.2</v>
      </c>
      <c r="P17543" s="1">
        <v>1.0</v>
      </c>
    </row>
    <row r="17544">
      <c r="A17544" s="1" t="s">
        <v>29</v>
      </c>
      <c r="B17544" s="1" t="s">
        <v>20578</v>
      </c>
      <c r="C17544" s="2" t="s">
        <v>20515</v>
      </c>
      <c r="D17544" s="1" t="s">
        <v>19</v>
      </c>
      <c r="E17544" s="3" t="str">
        <f>HYPERLINK("https://fyndiq.se/produkt/a871a7da0b2249a8/", "2-Pack Iphone 11 Pro Max - 9H Härdat Glass - Top Kvalitet")</f>
        <v>2-Pack Iphone 11 Pro Max - 9H Härdat Glass - Top Kvalitet</v>
      </c>
      <c r="F17544" s="1" t="s">
        <v>559</v>
      </c>
      <c r="G17544" s="1" t="s">
        <v>560</v>
      </c>
      <c r="H17544" s="1" t="s">
        <v>561</v>
      </c>
      <c r="I17544" s="1" t="s">
        <v>16</v>
      </c>
      <c r="J17544" s="1" t="s">
        <v>23</v>
      </c>
      <c r="K17544" s="1" t="s">
        <v>16</v>
      </c>
      <c r="L17544" s="1" t="s">
        <v>16</v>
      </c>
      <c r="M17544" s="1" t="s">
        <v>16</v>
      </c>
      <c r="N17544" s="1" t="s">
        <v>16</v>
      </c>
      <c r="O17544" s="1">
        <v>47.2</v>
      </c>
      <c r="P17544" s="1">
        <v>1.0</v>
      </c>
    </row>
    <row r="17545">
      <c r="A17545" s="1" t="s">
        <v>29</v>
      </c>
      <c r="B17545" s="1" t="s">
        <v>20579</v>
      </c>
      <c r="C17545" s="2" t="s">
        <v>20515</v>
      </c>
      <c r="D17545" s="1" t="s">
        <v>19</v>
      </c>
      <c r="E17545" s="3" t="str">
        <f>HYPERLINK("https://fyndiq.se/produkt/2030c5450cfb4338/", "2 Pack Huawei P30 Pro - Härdat glas 9H – 3D Super kvalitet")</f>
        <v>2 Pack Huawei P30 Pro - Härdat glas 9H – 3D Super kvalitet</v>
      </c>
      <c r="F17545" s="1" t="s">
        <v>1091</v>
      </c>
      <c r="G17545" s="1" t="s">
        <v>1092</v>
      </c>
      <c r="H17545" s="1" t="s">
        <v>1093</v>
      </c>
      <c r="I17545" s="1" t="s">
        <v>16</v>
      </c>
      <c r="J17545" s="1" t="s">
        <v>23</v>
      </c>
      <c r="K17545" s="1" t="s">
        <v>16</v>
      </c>
      <c r="L17545" s="1" t="s">
        <v>16</v>
      </c>
      <c r="M17545" s="1" t="s">
        <v>16</v>
      </c>
      <c r="N17545" s="1" t="s">
        <v>16</v>
      </c>
      <c r="O17545" s="1">
        <v>71.2</v>
      </c>
      <c r="P17545" s="1">
        <v>1.0</v>
      </c>
    </row>
    <row r="17546">
      <c r="A17546" s="1" t="s">
        <v>29</v>
      </c>
      <c r="B17546" s="1" t="s">
        <v>20580</v>
      </c>
      <c r="C17546" s="2" t="s">
        <v>20515</v>
      </c>
      <c r="D17546" s="1" t="s">
        <v>19</v>
      </c>
      <c r="E17546" s="3" t="str">
        <f t="shared" ref="E17546:E17547" si="994">HYPERLINK("https://fyndiq.se/produkt/a871a7da0b2249a8/", "2-Pack Iphone 11 Pro Max - 9H Härdat Glass - Top Kvalitet")</f>
        <v>2-Pack Iphone 11 Pro Max - 9H Härdat Glass - Top Kvalitet</v>
      </c>
      <c r="F17546" s="1" t="s">
        <v>559</v>
      </c>
      <c r="G17546" s="1" t="s">
        <v>560</v>
      </c>
      <c r="H17546" s="1" t="s">
        <v>561</v>
      </c>
      <c r="I17546" s="1" t="s">
        <v>16</v>
      </c>
      <c r="J17546" s="1" t="s">
        <v>23</v>
      </c>
      <c r="K17546" s="1" t="s">
        <v>16</v>
      </c>
      <c r="L17546" s="1" t="s">
        <v>16</v>
      </c>
      <c r="M17546" s="1" t="s">
        <v>16</v>
      </c>
      <c r="N17546" s="1" t="s">
        <v>16</v>
      </c>
      <c r="O17546" s="1">
        <v>47.2</v>
      </c>
      <c r="P17546" s="1">
        <v>1.0</v>
      </c>
    </row>
    <row r="17547">
      <c r="A17547" s="1" t="s">
        <v>29</v>
      </c>
      <c r="B17547" s="1" t="s">
        <v>20581</v>
      </c>
      <c r="C17547" s="2" t="s">
        <v>20515</v>
      </c>
      <c r="D17547" s="1" t="s">
        <v>19</v>
      </c>
      <c r="E17547" s="3" t="str">
        <f t="shared" si="994"/>
        <v>2-Pack Iphone 11 Pro Max - 9H Härdat Glass - Top Kvalitet</v>
      </c>
      <c r="F17547" s="1" t="s">
        <v>559</v>
      </c>
      <c r="G17547" s="1" t="s">
        <v>560</v>
      </c>
      <c r="H17547" s="1" t="s">
        <v>561</v>
      </c>
      <c r="I17547" s="1" t="s">
        <v>16</v>
      </c>
      <c r="J17547" s="1" t="s">
        <v>23</v>
      </c>
      <c r="K17547" s="1" t="s">
        <v>16</v>
      </c>
      <c r="L17547" s="1" t="s">
        <v>16</v>
      </c>
      <c r="M17547" s="1" t="s">
        <v>16</v>
      </c>
      <c r="N17547" s="1" t="s">
        <v>16</v>
      </c>
      <c r="O17547" s="1">
        <v>47.2</v>
      </c>
      <c r="P17547" s="1">
        <v>1.0</v>
      </c>
    </row>
    <row r="17548">
      <c r="A17548" s="1" t="s">
        <v>29</v>
      </c>
      <c r="B17548" s="1" t="s">
        <v>20582</v>
      </c>
      <c r="C17548" s="2" t="s">
        <v>20515</v>
      </c>
      <c r="D17548" s="1" t="s">
        <v>19</v>
      </c>
      <c r="E17548" s="3" t="str">
        <f>HYPERLINK("https://fyndiq.se/produkt/ef10e4ba492c46df/", "2-Pack Samsung S23 FE 5G - 9H Härdat Glass - Super Kvalitet 3D")</f>
        <v>2-Pack Samsung S23 FE 5G - 9H Härdat Glass - Super Kvalitet 3D</v>
      </c>
      <c r="F17548" s="1" t="s">
        <v>2521</v>
      </c>
      <c r="G17548" s="1" t="s">
        <v>2522</v>
      </c>
      <c r="H17548" s="1" t="s">
        <v>2523</v>
      </c>
      <c r="I17548" s="1" t="s">
        <v>16</v>
      </c>
      <c r="J17548" s="1" t="s">
        <v>23</v>
      </c>
      <c r="K17548" s="1" t="s">
        <v>16</v>
      </c>
      <c r="L17548" s="1" t="s">
        <v>16</v>
      </c>
      <c r="M17548" s="1" t="s">
        <v>16</v>
      </c>
      <c r="N17548" s="1" t="s">
        <v>16</v>
      </c>
      <c r="O17548" s="1">
        <v>63.2</v>
      </c>
      <c r="P17548" s="1">
        <v>1.0</v>
      </c>
    </row>
    <row r="17549">
      <c r="A17549" s="1" t="s">
        <v>29</v>
      </c>
      <c r="B17549" s="1" t="s">
        <v>20583</v>
      </c>
      <c r="C17549" s="2" t="s">
        <v>20515</v>
      </c>
      <c r="D17549" s="1" t="s">
        <v>19</v>
      </c>
      <c r="E17549" s="3" t="str">
        <f>HYPERLINK("https://fyndiq.se/produkt/075d0918f3794557/", "2-Pack Samsung A13 Skärmskydd &amp; 2-Pack linsskydd - Härdat Glas 9H - Super kvalitet 3D")</f>
        <v>2-Pack Samsung A13 Skärmskydd &amp; 2-Pack linsskydd - Härdat Glas 9H - Super kvalitet 3D</v>
      </c>
      <c r="F17549" s="1" t="s">
        <v>2006</v>
      </c>
      <c r="G17549" s="1" t="s">
        <v>2007</v>
      </c>
      <c r="H17549" s="1" t="s">
        <v>2008</v>
      </c>
      <c r="I17549" s="1" t="s">
        <v>16</v>
      </c>
      <c r="J17549" s="1" t="s">
        <v>23</v>
      </c>
      <c r="K17549" s="1" t="s">
        <v>16</v>
      </c>
      <c r="L17549" s="1" t="s">
        <v>16</v>
      </c>
      <c r="M17549" s="1" t="s">
        <v>16</v>
      </c>
      <c r="N17549" s="1" t="s">
        <v>16</v>
      </c>
      <c r="O17549" s="1">
        <v>71.2</v>
      </c>
      <c r="P17549" s="1">
        <v>1.0</v>
      </c>
    </row>
    <row r="17550">
      <c r="A17550" s="1" t="s">
        <v>29</v>
      </c>
      <c r="B17550" s="1" t="s">
        <v>20584</v>
      </c>
      <c r="C17550" s="2" t="s">
        <v>20515</v>
      </c>
      <c r="D17550" s="1" t="s">
        <v>19</v>
      </c>
      <c r="E17550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17550" s="1" t="s">
        <v>1278</v>
      </c>
      <c r="G17550" s="1" t="s">
        <v>1279</v>
      </c>
      <c r="H17550" s="1" t="s">
        <v>1280</v>
      </c>
      <c r="I17550" s="1" t="s">
        <v>16</v>
      </c>
      <c r="J17550" s="1" t="s">
        <v>23</v>
      </c>
      <c r="K17550" s="1" t="s">
        <v>16</v>
      </c>
      <c r="L17550" s="1" t="s">
        <v>16</v>
      </c>
      <c r="M17550" s="1" t="s">
        <v>16</v>
      </c>
      <c r="N17550" s="1" t="s">
        <v>16</v>
      </c>
      <c r="O17550" s="1">
        <v>63.2</v>
      </c>
      <c r="P17550" s="1">
        <v>1.0</v>
      </c>
    </row>
    <row r="17551">
      <c r="A17551" s="1" t="s">
        <v>29</v>
      </c>
      <c r="B17551" s="1" t="s">
        <v>20585</v>
      </c>
      <c r="C17551" s="2" t="s">
        <v>20515</v>
      </c>
      <c r="D17551" s="1" t="s">
        <v>19</v>
      </c>
      <c r="E17551" s="3" t="str">
        <f>HYPERLINK("https://fyndiq.se/produkt/0fc0344f7a8940d4/", "2-Pack Privacy Skärmskydd For Huawei P30 Lite - Härdat Glas 9H - Super Kvalitet 3D")</f>
        <v>2-Pack Privacy Skärmskydd For Huawei P30 Lite - Härdat Glas 9H - Super Kvalitet 3D</v>
      </c>
      <c r="F17551" s="1" t="s">
        <v>1593</v>
      </c>
      <c r="G17551" s="1" t="s">
        <v>1594</v>
      </c>
      <c r="H17551" s="1" t="s">
        <v>1595</v>
      </c>
      <c r="I17551" s="1" t="s">
        <v>16</v>
      </c>
      <c r="J17551" s="1" t="s">
        <v>23</v>
      </c>
      <c r="K17551" s="1" t="s">
        <v>16</v>
      </c>
      <c r="L17551" s="1" t="s">
        <v>16</v>
      </c>
      <c r="M17551" s="1" t="s">
        <v>16</v>
      </c>
      <c r="N17551" s="1" t="s">
        <v>16</v>
      </c>
      <c r="O17551" s="1">
        <v>79.2</v>
      </c>
      <c r="P17551" s="1">
        <v>1.0</v>
      </c>
    </row>
    <row r="17552">
      <c r="A17552" s="1" t="s">
        <v>29</v>
      </c>
      <c r="B17552" s="1" t="s">
        <v>20586</v>
      </c>
      <c r="C17552" s="2" t="s">
        <v>20515</v>
      </c>
      <c r="D17552" s="1" t="s">
        <v>19</v>
      </c>
      <c r="E17552" s="3" t="str">
        <f t="shared" ref="E17552:E17553" si="995">HYPERLINK("https://fyndiq.se/produkt/2fa1ebd98b014203/", "2-Pack Motorola Moto G54 - Härdat Glas 9H - Super kvalitet 3D Skärmskydd")</f>
        <v>2-Pack Motorola Moto G54 - Härdat Glas 9H - Super kvalitet 3D Skärmskydd</v>
      </c>
      <c r="F17552" s="1" t="s">
        <v>508</v>
      </c>
      <c r="G17552" s="1" t="s">
        <v>509</v>
      </c>
      <c r="H17552" s="1" t="s">
        <v>510</v>
      </c>
      <c r="I17552" s="1" t="s">
        <v>16</v>
      </c>
      <c r="J17552" s="1" t="s">
        <v>23</v>
      </c>
      <c r="K17552" s="1" t="s">
        <v>16</v>
      </c>
      <c r="L17552" s="1" t="s">
        <v>16</v>
      </c>
      <c r="M17552" s="1" t="s">
        <v>16</v>
      </c>
      <c r="N17552" s="1" t="s">
        <v>16</v>
      </c>
      <c r="O17552" s="1">
        <v>63.2</v>
      </c>
      <c r="P17552" s="1">
        <v>1.0</v>
      </c>
    </row>
    <row r="17553">
      <c r="A17553" s="1" t="s">
        <v>29</v>
      </c>
      <c r="B17553" s="1" t="s">
        <v>20587</v>
      </c>
      <c r="C17553" s="2" t="s">
        <v>20515</v>
      </c>
      <c r="D17553" s="1" t="s">
        <v>19</v>
      </c>
      <c r="E17553" s="3" t="str">
        <f t="shared" si="995"/>
        <v>2-Pack Motorola Moto G54 - Härdat Glas 9H - Super kvalitet 3D Skärmskydd</v>
      </c>
      <c r="F17553" s="1" t="s">
        <v>508</v>
      </c>
      <c r="G17553" s="1" t="s">
        <v>509</v>
      </c>
      <c r="H17553" s="1" t="s">
        <v>510</v>
      </c>
      <c r="I17553" s="1" t="s">
        <v>16</v>
      </c>
      <c r="J17553" s="1" t="s">
        <v>23</v>
      </c>
      <c r="K17553" s="1" t="s">
        <v>16</v>
      </c>
      <c r="L17553" s="1" t="s">
        <v>16</v>
      </c>
      <c r="M17553" s="1" t="s">
        <v>16</v>
      </c>
      <c r="N17553" s="1" t="s">
        <v>16</v>
      </c>
      <c r="O17553" s="1">
        <v>63.2</v>
      </c>
      <c r="P17553" s="1">
        <v>1.0</v>
      </c>
    </row>
    <row r="17554">
      <c r="A17554" s="1" t="s">
        <v>29</v>
      </c>
      <c r="B17554" s="1" t="s">
        <v>20588</v>
      </c>
      <c r="C17554" s="2" t="s">
        <v>20515</v>
      </c>
      <c r="D17554" s="1" t="s">
        <v>19</v>
      </c>
      <c r="E17554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7554" s="1" t="s">
        <v>4412</v>
      </c>
      <c r="G17554" s="1" t="s">
        <v>4413</v>
      </c>
      <c r="H17554" s="1" t="s">
        <v>4414</v>
      </c>
      <c r="I17554" s="1" t="s">
        <v>16</v>
      </c>
      <c r="J17554" s="1" t="s">
        <v>23</v>
      </c>
      <c r="K17554" s="1" t="s">
        <v>16</v>
      </c>
      <c r="L17554" s="1" t="s">
        <v>16</v>
      </c>
      <c r="M17554" s="1" t="s">
        <v>16</v>
      </c>
      <c r="N17554" s="1" t="s">
        <v>16</v>
      </c>
      <c r="O17554" s="1">
        <v>63.2</v>
      </c>
      <c r="P17554" s="1">
        <v>1.0</v>
      </c>
    </row>
    <row r="17555">
      <c r="A17555" s="1" t="s">
        <v>29</v>
      </c>
      <c r="B17555" s="1" t="s">
        <v>20589</v>
      </c>
      <c r="C17555" s="2" t="s">
        <v>20515</v>
      </c>
      <c r="D17555" s="1" t="s">
        <v>19</v>
      </c>
      <c r="E17555" s="3" t="str">
        <f>HYPERLINK("https://fyndiq.se/produkt/432d784756a84eff/", "2-Pack Samsung Galaxy S20FE - Härdat Glas-9H -Super kvalitet 3D")</f>
        <v>2-Pack Samsung Galaxy S20FE - Härdat Glas-9H -Super kvalitet 3D</v>
      </c>
      <c r="F17555" s="1" t="s">
        <v>1078</v>
      </c>
      <c r="G17555" s="1" t="s">
        <v>1079</v>
      </c>
      <c r="H17555" s="1" t="s">
        <v>1080</v>
      </c>
      <c r="I17555" s="1" t="s">
        <v>16</v>
      </c>
      <c r="J17555" s="1" t="s">
        <v>23</v>
      </c>
      <c r="K17555" s="1" t="s">
        <v>16</v>
      </c>
      <c r="L17555" s="1" t="s">
        <v>16</v>
      </c>
      <c r="M17555" s="1" t="s">
        <v>16</v>
      </c>
      <c r="N17555" s="1" t="s">
        <v>16</v>
      </c>
      <c r="O17555" s="1">
        <v>63.2</v>
      </c>
      <c r="P17555" s="1">
        <v>1.0</v>
      </c>
    </row>
    <row r="17556">
      <c r="A17556" s="1" t="s">
        <v>29</v>
      </c>
      <c r="B17556" s="1" t="s">
        <v>20590</v>
      </c>
      <c r="C17556" s="2" t="s">
        <v>20515</v>
      </c>
      <c r="D17556" s="1" t="s">
        <v>19</v>
      </c>
      <c r="E17556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556" s="1" t="s">
        <v>508</v>
      </c>
      <c r="G17556" s="1" t="s">
        <v>509</v>
      </c>
      <c r="H17556" s="1" t="s">
        <v>510</v>
      </c>
      <c r="I17556" s="1" t="s">
        <v>16</v>
      </c>
      <c r="J17556" s="1" t="s">
        <v>23</v>
      </c>
      <c r="K17556" s="1" t="s">
        <v>16</v>
      </c>
      <c r="L17556" s="1" t="s">
        <v>16</v>
      </c>
      <c r="M17556" s="1" t="s">
        <v>16</v>
      </c>
      <c r="N17556" s="1" t="s">
        <v>16</v>
      </c>
      <c r="O17556" s="1">
        <v>63.2</v>
      </c>
      <c r="P17556" s="1">
        <v>1.0</v>
      </c>
    </row>
    <row r="17557">
      <c r="A17557" s="1" t="s">
        <v>29</v>
      </c>
      <c r="B17557" s="1" t="s">
        <v>20591</v>
      </c>
      <c r="C17557" s="2" t="s">
        <v>20515</v>
      </c>
      <c r="D17557" s="1" t="s">
        <v>19</v>
      </c>
      <c r="E17557" s="3" t="str">
        <f>HYPERLINK("https://fyndiq.se/produkt/ebd0c75a3b324593/", "2-Pack Samsung S22 Ultra 5G Skärmskydd &amp;1-Pack linsskydd-9H GLAS")</f>
        <v>2-Pack Samsung S22 Ultra 5G Skärmskydd &amp;1-Pack linsskydd-9H GLAS</v>
      </c>
      <c r="F17557" s="1" t="s">
        <v>6898</v>
      </c>
      <c r="G17557" s="1" t="s">
        <v>6899</v>
      </c>
      <c r="H17557" s="1" t="s">
        <v>6900</v>
      </c>
      <c r="I17557" s="1" t="s">
        <v>16</v>
      </c>
      <c r="J17557" s="1" t="s">
        <v>23</v>
      </c>
      <c r="K17557" s="1" t="s">
        <v>16</v>
      </c>
      <c r="L17557" s="1" t="s">
        <v>16</v>
      </c>
      <c r="M17557" s="1" t="s">
        <v>16</v>
      </c>
      <c r="N17557" s="1" t="s">
        <v>16</v>
      </c>
      <c r="O17557" s="1">
        <v>71.2</v>
      </c>
      <c r="P17557" s="1">
        <v>1.0</v>
      </c>
    </row>
    <row r="17558">
      <c r="A17558" s="1" t="s">
        <v>29</v>
      </c>
      <c r="B17558" s="1" t="s">
        <v>20592</v>
      </c>
      <c r="C17558" s="2" t="s">
        <v>20515</v>
      </c>
      <c r="D17558" s="1" t="s">
        <v>19</v>
      </c>
      <c r="E17558" s="3" t="str">
        <f>HYPERLINK("https://fyndiq.se/produkt/9adf3a37026e4816/", "2 Pack Samsung Galaxy Note 20 Ultra -Härdat glas–Super kvalitet")</f>
        <v>2 Pack Samsung Galaxy Note 20 Ultra -Härdat glas–Super kvalitet</v>
      </c>
      <c r="F17558" s="1" t="s">
        <v>1043</v>
      </c>
      <c r="G17558" s="1" t="s">
        <v>1044</v>
      </c>
      <c r="H17558" s="1" t="s">
        <v>1045</v>
      </c>
      <c r="I17558" s="1" t="s">
        <v>16</v>
      </c>
      <c r="J17558" s="1" t="s">
        <v>23</v>
      </c>
      <c r="K17558" s="1" t="s">
        <v>16</v>
      </c>
      <c r="L17558" s="1" t="s">
        <v>16</v>
      </c>
      <c r="M17558" s="1" t="s">
        <v>16</v>
      </c>
      <c r="N17558" s="1" t="s">
        <v>16</v>
      </c>
      <c r="O17558" s="1">
        <v>63.2</v>
      </c>
      <c r="P17558" s="1">
        <v>1.0</v>
      </c>
    </row>
    <row r="17559">
      <c r="A17559" s="1" t="s">
        <v>29</v>
      </c>
      <c r="B17559" s="1" t="s">
        <v>20593</v>
      </c>
      <c r="C17559" s="2" t="s">
        <v>20515</v>
      </c>
      <c r="D17559" s="1" t="s">
        <v>19</v>
      </c>
      <c r="E17559" s="3" t="str">
        <f>HYPERLINK("https://fyndiq.se/produkt/de584aa22595422c/", "2-Pack Privacy Samsung A52S Skärmskydd &amp; 1-Pack linsskydd - Härdat Glas 9H - Super kvalitet 3D")</f>
        <v>2-Pack Privacy Samsung A52S Skärmskydd &amp; 1-Pack linsskydd - Härdat Glas 9H - Super kvalitet 3D</v>
      </c>
      <c r="F17559" s="1" t="s">
        <v>16505</v>
      </c>
      <c r="G17559" s="1" t="s">
        <v>16506</v>
      </c>
      <c r="H17559" s="1" t="s">
        <v>16507</v>
      </c>
      <c r="I17559" s="1" t="s">
        <v>16</v>
      </c>
      <c r="J17559" s="1" t="s">
        <v>23</v>
      </c>
      <c r="K17559" s="1" t="s">
        <v>16</v>
      </c>
      <c r="L17559" s="1" t="s">
        <v>16</v>
      </c>
      <c r="M17559" s="1" t="s">
        <v>16</v>
      </c>
      <c r="N17559" s="1" t="s">
        <v>16</v>
      </c>
      <c r="O17559" s="1">
        <v>87.2</v>
      </c>
      <c r="P17559" s="1">
        <v>1.0</v>
      </c>
    </row>
    <row r="17560">
      <c r="A17560" s="1" t="s">
        <v>29</v>
      </c>
      <c r="B17560" s="1" t="s">
        <v>20594</v>
      </c>
      <c r="C17560" s="2" t="s">
        <v>20515</v>
      </c>
      <c r="D17560" s="1" t="s">
        <v>19</v>
      </c>
      <c r="E17560" s="3" t="str">
        <f t="shared" ref="E17560:E17561" si="996">HYPERLINK("https://fyndiq.se/produkt/e19fcc2ab2124f8a/", "2-Pack Iphone 13 Pro - 9H Härdat Glass - Top Kvalitet  3D")</f>
        <v>2-Pack Iphone 13 Pro - 9H Härdat Glass - Top Kvalitet  3D</v>
      </c>
      <c r="F17560" s="1" t="s">
        <v>555</v>
      </c>
      <c r="G17560" s="1" t="s">
        <v>556</v>
      </c>
      <c r="H17560" s="1" t="s">
        <v>557</v>
      </c>
      <c r="I17560" s="1" t="s">
        <v>16</v>
      </c>
      <c r="J17560" s="1" t="s">
        <v>23</v>
      </c>
      <c r="K17560" s="1" t="s">
        <v>16</v>
      </c>
      <c r="L17560" s="1" t="s">
        <v>16</v>
      </c>
      <c r="M17560" s="1" t="s">
        <v>16</v>
      </c>
      <c r="N17560" s="1" t="s">
        <v>16</v>
      </c>
      <c r="O17560" s="1">
        <v>47.2</v>
      </c>
      <c r="P17560" s="1">
        <v>1.0</v>
      </c>
    </row>
    <row r="17561">
      <c r="A17561" s="1" t="s">
        <v>29</v>
      </c>
      <c r="B17561" s="1" t="s">
        <v>20595</v>
      </c>
      <c r="C17561" s="2" t="s">
        <v>20515</v>
      </c>
      <c r="D17561" s="1" t="s">
        <v>19</v>
      </c>
      <c r="E17561" s="3" t="str">
        <f t="shared" si="996"/>
        <v>2-Pack Iphone 13 Pro - 9H Härdat Glass - Top Kvalitet  3D</v>
      </c>
      <c r="F17561" s="1" t="s">
        <v>555</v>
      </c>
      <c r="G17561" s="1" t="s">
        <v>556</v>
      </c>
      <c r="H17561" s="1" t="s">
        <v>557</v>
      </c>
      <c r="I17561" s="1" t="s">
        <v>16</v>
      </c>
      <c r="J17561" s="1" t="s">
        <v>23</v>
      </c>
      <c r="K17561" s="1" t="s">
        <v>16</v>
      </c>
      <c r="L17561" s="1" t="s">
        <v>16</v>
      </c>
      <c r="M17561" s="1" t="s">
        <v>16</v>
      </c>
      <c r="N17561" s="1" t="s">
        <v>16</v>
      </c>
      <c r="O17561" s="1">
        <v>47.2</v>
      </c>
      <c r="P17561" s="1">
        <v>1.0</v>
      </c>
    </row>
    <row r="17562">
      <c r="A17562" s="1" t="s">
        <v>29</v>
      </c>
      <c r="B17562" s="1" t="s">
        <v>20596</v>
      </c>
      <c r="C17562" s="2" t="s">
        <v>20515</v>
      </c>
      <c r="D17562" s="1" t="s">
        <v>19</v>
      </c>
      <c r="E17562" s="3" t="str">
        <f>HYPERLINK("https://fyndiq.se/produkt/022d7ac2f2e44ae2/", "Samsung Galaxy A04s - Härdat Glas 9H - Super Kvalitet 3D Skärmskydd")</f>
        <v>Samsung Galaxy A04s - Härdat Glas 9H - Super Kvalitet 3D Skärmskydd</v>
      </c>
      <c r="F17562" s="1" t="s">
        <v>3609</v>
      </c>
      <c r="G17562" s="1" t="s">
        <v>3610</v>
      </c>
      <c r="H17562" s="1" t="s">
        <v>3611</v>
      </c>
      <c r="I17562" s="1" t="s">
        <v>16</v>
      </c>
      <c r="J17562" s="1" t="s">
        <v>23</v>
      </c>
      <c r="K17562" s="1" t="s">
        <v>16</v>
      </c>
      <c r="L17562" s="1" t="s">
        <v>16</v>
      </c>
      <c r="M17562" s="1" t="s">
        <v>16</v>
      </c>
      <c r="N17562" s="1" t="s">
        <v>16</v>
      </c>
      <c r="O17562" s="1">
        <v>55.2</v>
      </c>
      <c r="P17562" s="1">
        <v>1.0</v>
      </c>
    </row>
    <row r="17563">
      <c r="A17563" s="1" t="s">
        <v>29</v>
      </c>
      <c r="B17563" s="1" t="s">
        <v>20597</v>
      </c>
      <c r="C17563" s="2" t="s">
        <v>20515</v>
      </c>
      <c r="D17563" s="1" t="s">
        <v>19</v>
      </c>
      <c r="E17563" s="3" t="str">
        <f t="shared" ref="E17563:E17565" si="997">HYPERLINK("https://fyndiq.se/produkt/914693d84cc04c99/", "2-Pack Xiaomi Redmi 12C - Härdat Glas 9H - Super kvalitet 3D Skärmskydd")</f>
        <v>2-Pack Xiaomi Redmi 12C - Härdat Glas 9H - Super kvalitet 3D Skärmskydd</v>
      </c>
      <c r="F17563" s="1" t="s">
        <v>3098</v>
      </c>
      <c r="G17563" s="1" t="s">
        <v>3099</v>
      </c>
      <c r="H17563" s="1" t="s">
        <v>3100</v>
      </c>
      <c r="I17563" s="1" t="s">
        <v>16</v>
      </c>
      <c r="J17563" s="1" t="s">
        <v>23</v>
      </c>
      <c r="K17563" s="1" t="s">
        <v>16</v>
      </c>
      <c r="L17563" s="1" t="s">
        <v>16</v>
      </c>
      <c r="M17563" s="1" t="s">
        <v>16</v>
      </c>
      <c r="N17563" s="1" t="s">
        <v>16</v>
      </c>
      <c r="O17563" s="1">
        <v>63.2</v>
      </c>
      <c r="P17563" s="1">
        <v>1.0</v>
      </c>
    </row>
    <row r="17564">
      <c r="A17564" s="1" t="s">
        <v>29</v>
      </c>
      <c r="B17564" s="1" t="s">
        <v>20598</v>
      </c>
      <c r="C17564" s="2" t="s">
        <v>20515</v>
      </c>
      <c r="D17564" s="1" t="s">
        <v>19</v>
      </c>
      <c r="E17564" s="3" t="str">
        <f t="shared" si="997"/>
        <v>2-Pack Xiaomi Redmi 12C - Härdat Glas 9H - Super kvalitet 3D Skärmskydd</v>
      </c>
      <c r="F17564" s="1" t="s">
        <v>3098</v>
      </c>
      <c r="G17564" s="1" t="s">
        <v>3099</v>
      </c>
      <c r="H17564" s="1" t="s">
        <v>3100</v>
      </c>
      <c r="I17564" s="1" t="s">
        <v>16</v>
      </c>
      <c r="J17564" s="1" t="s">
        <v>23</v>
      </c>
      <c r="K17564" s="1" t="s">
        <v>16</v>
      </c>
      <c r="L17564" s="1" t="s">
        <v>16</v>
      </c>
      <c r="M17564" s="1" t="s">
        <v>16</v>
      </c>
      <c r="N17564" s="1" t="s">
        <v>16</v>
      </c>
      <c r="O17564" s="1">
        <v>63.2</v>
      </c>
      <c r="P17564" s="1">
        <v>1.0</v>
      </c>
    </row>
    <row r="17565">
      <c r="A17565" s="1" t="s">
        <v>29</v>
      </c>
      <c r="B17565" s="1" t="s">
        <v>20599</v>
      </c>
      <c r="C17565" s="2" t="s">
        <v>20515</v>
      </c>
      <c r="D17565" s="1" t="s">
        <v>19</v>
      </c>
      <c r="E17565" s="3" t="str">
        <f t="shared" si="997"/>
        <v>2-Pack Xiaomi Redmi 12C - Härdat Glas 9H - Super kvalitet 3D Skärmskydd</v>
      </c>
      <c r="F17565" s="1" t="s">
        <v>3098</v>
      </c>
      <c r="G17565" s="1" t="s">
        <v>3099</v>
      </c>
      <c r="H17565" s="1" t="s">
        <v>3100</v>
      </c>
      <c r="I17565" s="1" t="s">
        <v>16</v>
      </c>
      <c r="J17565" s="1" t="s">
        <v>23</v>
      </c>
      <c r="K17565" s="1" t="s">
        <v>16</v>
      </c>
      <c r="L17565" s="1" t="s">
        <v>16</v>
      </c>
      <c r="M17565" s="1" t="s">
        <v>16</v>
      </c>
      <c r="N17565" s="1" t="s">
        <v>16</v>
      </c>
      <c r="O17565" s="1">
        <v>63.2</v>
      </c>
      <c r="P17565" s="1">
        <v>1.0</v>
      </c>
    </row>
    <row r="17566">
      <c r="A17566" s="1" t="s">
        <v>29</v>
      </c>
      <c r="B17566" s="1" t="s">
        <v>20600</v>
      </c>
      <c r="C17566" s="2" t="s">
        <v>20515</v>
      </c>
      <c r="D17566" s="1" t="s">
        <v>19</v>
      </c>
      <c r="E17566" s="3" t="str">
        <f>HYPERLINK("https://fyndiq.se/produkt/447465e3e57040fa/", "Samsung Galaxy Z FOLD 4 - Härdat Glas 9H-Super Kvalitet 3D")</f>
        <v>Samsung Galaxy Z FOLD 4 - Härdat Glas 9H-Super Kvalitet 3D</v>
      </c>
      <c r="F17566" s="1" t="s">
        <v>3960</v>
      </c>
      <c r="G17566" s="1" t="s">
        <v>3961</v>
      </c>
      <c r="H17566" s="1" t="s">
        <v>3962</v>
      </c>
      <c r="I17566" s="1" t="s">
        <v>16</v>
      </c>
      <c r="J17566" s="1" t="s">
        <v>23</v>
      </c>
      <c r="K17566" s="1" t="s">
        <v>16</v>
      </c>
      <c r="L17566" s="1" t="s">
        <v>16</v>
      </c>
      <c r="M17566" s="1" t="s">
        <v>16</v>
      </c>
      <c r="N17566" s="1" t="s">
        <v>16</v>
      </c>
      <c r="O17566" s="1">
        <v>71.2</v>
      </c>
      <c r="P17566" s="1">
        <v>1.0</v>
      </c>
    </row>
    <row r="17567">
      <c r="A17567" s="1" t="s">
        <v>29</v>
      </c>
      <c r="B17567" s="1" t="s">
        <v>20601</v>
      </c>
      <c r="C17567" s="2" t="s">
        <v>20515</v>
      </c>
      <c r="D17567" s="1" t="s">
        <v>19</v>
      </c>
      <c r="E17567" s="3" t="str">
        <f t="shared" ref="E17567:E17568" si="998">HYPERLINK("https://fyndiq.se/produkt/13e76851ca504320/", "2-Pack Samsung Galaxy S22 Ultra - Härdat glas 9H - Top kvalitet")</f>
        <v>2-Pack Samsung Galaxy S22 Ultra - Härdat glas 9H - Top kvalitet</v>
      </c>
      <c r="F17567" s="1" t="s">
        <v>140</v>
      </c>
      <c r="G17567" s="1" t="s">
        <v>141</v>
      </c>
      <c r="H17567" s="1" t="s">
        <v>142</v>
      </c>
      <c r="I17567" s="1" t="s">
        <v>16</v>
      </c>
      <c r="J17567" s="1" t="s">
        <v>23</v>
      </c>
      <c r="K17567" s="1" t="s">
        <v>16</v>
      </c>
      <c r="L17567" s="1" t="s">
        <v>16</v>
      </c>
      <c r="M17567" s="1" t="s">
        <v>16</v>
      </c>
      <c r="N17567" s="1" t="s">
        <v>16</v>
      </c>
      <c r="O17567" s="1">
        <v>63.2</v>
      </c>
      <c r="P17567" s="1">
        <v>1.0</v>
      </c>
    </row>
    <row r="17568">
      <c r="A17568" s="1" t="s">
        <v>29</v>
      </c>
      <c r="B17568" s="1" t="s">
        <v>20602</v>
      </c>
      <c r="C17568" s="2" t="s">
        <v>20515</v>
      </c>
      <c r="D17568" s="1" t="s">
        <v>19</v>
      </c>
      <c r="E17568" s="3" t="str">
        <f t="shared" si="998"/>
        <v>2-Pack Samsung Galaxy S22 Ultra - Härdat glas 9H - Top kvalitet</v>
      </c>
      <c r="F17568" s="1" t="s">
        <v>140</v>
      </c>
      <c r="G17568" s="1" t="s">
        <v>141</v>
      </c>
      <c r="H17568" s="1" t="s">
        <v>142</v>
      </c>
      <c r="I17568" s="1" t="s">
        <v>16</v>
      </c>
      <c r="J17568" s="1" t="s">
        <v>23</v>
      </c>
      <c r="K17568" s="1" t="s">
        <v>16</v>
      </c>
      <c r="L17568" s="1" t="s">
        <v>16</v>
      </c>
      <c r="M17568" s="1" t="s">
        <v>16</v>
      </c>
      <c r="N17568" s="1" t="s">
        <v>16</v>
      </c>
      <c r="O17568" s="1">
        <v>63.2</v>
      </c>
      <c r="P17568" s="1">
        <v>1.0</v>
      </c>
    </row>
    <row r="17569">
      <c r="A17569" s="1" t="s">
        <v>29</v>
      </c>
      <c r="B17569" s="1" t="s">
        <v>20603</v>
      </c>
      <c r="C17569" s="2" t="s">
        <v>20515</v>
      </c>
      <c r="D17569" s="1" t="s">
        <v>19</v>
      </c>
      <c r="E1756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569" s="1" t="s">
        <v>47</v>
      </c>
      <c r="G17569" s="2" t="s">
        <v>48</v>
      </c>
      <c r="H17569" s="1" t="s">
        <v>49</v>
      </c>
      <c r="I17569" s="1" t="s">
        <v>13199</v>
      </c>
      <c r="J17569" s="1" t="s">
        <v>9</v>
      </c>
      <c r="K17569" s="2" t="s">
        <v>19088</v>
      </c>
      <c r="L17569" s="1" t="s">
        <v>5759</v>
      </c>
      <c r="M17569" s="1" t="s">
        <v>16</v>
      </c>
      <c r="N17569" s="1" t="s">
        <v>16</v>
      </c>
      <c r="O17569" s="1">
        <v>183.2</v>
      </c>
      <c r="P17569" s="1">
        <v>1.0</v>
      </c>
    </row>
    <row r="17570">
      <c r="A17570" s="1" t="s">
        <v>29</v>
      </c>
      <c r="B17570" s="1" t="s">
        <v>20604</v>
      </c>
      <c r="C17570" s="2" t="s">
        <v>20605</v>
      </c>
      <c r="D17570" s="1" t="s">
        <v>19</v>
      </c>
      <c r="E17570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7570" s="1" t="s">
        <v>4440</v>
      </c>
      <c r="G17570" s="1" t="s">
        <v>4441</v>
      </c>
      <c r="H17570" s="1" t="s">
        <v>4442</v>
      </c>
      <c r="I17570" s="1" t="s">
        <v>16</v>
      </c>
      <c r="J17570" s="1" t="s">
        <v>23</v>
      </c>
      <c r="K17570" s="1" t="s">
        <v>16</v>
      </c>
      <c r="L17570" s="1" t="s">
        <v>16</v>
      </c>
      <c r="M17570" s="1" t="s">
        <v>16</v>
      </c>
      <c r="N17570" s="1" t="s">
        <v>16</v>
      </c>
      <c r="O17570" s="1">
        <v>71.2</v>
      </c>
      <c r="P17570" s="1">
        <v>1.0</v>
      </c>
    </row>
    <row r="17571">
      <c r="A17571" s="1" t="s">
        <v>29</v>
      </c>
      <c r="B17571" s="1" t="s">
        <v>20606</v>
      </c>
      <c r="C17571" s="2" t="s">
        <v>20605</v>
      </c>
      <c r="D17571" s="1" t="s">
        <v>19</v>
      </c>
      <c r="E17571" s="3" t="str">
        <f>HYPERLINK("https://fyndiq.se/produkt/dd0a78fa9ae94f83/", "Skärmskydd Iphone 13 Pro Max - 9H Härdat glas  - Top kvalitet")</f>
        <v>Skärmskydd Iphone 13 Pro Max - 9H Härdat glas  - Top kvalitet</v>
      </c>
      <c r="F17571" s="1" t="s">
        <v>4403</v>
      </c>
      <c r="G17571" s="1" t="s">
        <v>4404</v>
      </c>
      <c r="H17571" s="1" t="s">
        <v>4405</v>
      </c>
      <c r="I17571" s="1" t="s">
        <v>1311</v>
      </c>
      <c r="J17571" s="1" t="s">
        <v>23</v>
      </c>
      <c r="K17571" s="1" t="s">
        <v>16</v>
      </c>
      <c r="L17571" s="1" t="s">
        <v>16</v>
      </c>
      <c r="M17571" s="1" t="s">
        <v>16</v>
      </c>
      <c r="N17571" s="1" t="s">
        <v>16</v>
      </c>
      <c r="O17571" s="1">
        <v>39.2</v>
      </c>
      <c r="P17571" s="1">
        <v>1.0</v>
      </c>
    </row>
    <row r="17572">
      <c r="A17572" s="1" t="s">
        <v>29</v>
      </c>
      <c r="B17572" s="1" t="s">
        <v>20607</v>
      </c>
      <c r="C17572" s="2" t="s">
        <v>20605</v>
      </c>
      <c r="D17572" s="1" t="s">
        <v>19</v>
      </c>
      <c r="E17572" s="3" t="str">
        <f t="shared" ref="E17572:E17573" si="999">HYPERLINK("https://fyndiq.se/produkt/fc0688ffd0534ad2/", "2 Pack Samsung Galaxy Note 20 5G -Härdat glas 9H -Super kvalitet")</f>
        <v>2 Pack Samsung Galaxy Note 20 5G -Härdat glas 9H -Super kvalitet</v>
      </c>
      <c r="F17572" s="1" t="s">
        <v>948</v>
      </c>
      <c r="G17572" s="1" t="s">
        <v>949</v>
      </c>
      <c r="H17572" s="1" t="s">
        <v>950</v>
      </c>
      <c r="I17572" s="1" t="s">
        <v>16</v>
      </c>
      <c r="J17572" s="1" t="s">
        <v>23</v>
      </c>
      <c r="K17572" s="1" t="s">
        <v>16</v>
      </c>
      <c r="L17572" s="1" t="s">
        <v>16</v>
      </c>
      <c r="M17572" s="1" t="s">
        <v>16</v>
      </c>
      <c r="N17572" s="1" t="s">
        <v>16</v>
      </c>
      <c r="O17572" s="1">
        <v>63.2</v>
      </c>
      <c r="P17572" s="1">
        <v>1.0</v>
      </c>
    </row>
    <row r="17573">
      <c r="A17573" s="1" t="s">
        <v>29</v>
      </c>
      <c r="B17573" s="1" t="s">
        <v>20608</v>
      </c>
      <c r="C17573" s="2" t="s">
        <v>20605</v>
      </c>
      <c r="D17573" s="1" t="s">
        <v>19</v>
      </c>
      <c r="E17573" s="3" t="str">
        <f t="shared" si="999"/>
        <v>2 Pack Samsung Galaxy Note 20 5G -Härdat glas 9H -Super kvalitet</v>
      </c>
      <c r="F17573" s="1" t="s">
        <v>948</v>
      </c>
      <c r="G17573" s="1" t="s">
        <v>949</v>
      </c>
      <c r="H17573" s="1" t="s">
        <v>950</v>
      </c>
      <c r="I17573" s="1" t="s">
        <v>16</v>
      </c>
      <c r="J17573" s="1" t="s">
        <v>23</v>
      </c>
      <c r="K17573" s="1" t="s">
        <v>16</v>
      </c>
      <c r="L17573" s="1" t="s">
        <v>16</v>
      </c>
      <c r="M17573" s="1" t="s">
        <v>16</v>
      </c>
      <c r="N17573" s="1" t="s">
        <v>16</v>
      </c>
      <c r="O17573" s="1">
        <v>63.2</v>
      </c>
      <c r="P17573" s="1">
        <v>1.0</v>
      </c>
    </row>
    <row r="17574">
      <c r="A17574" s="1" t="s">
        <v>29</v>
      </c>
      <c r="B17574" s="1" t="s">
        <v>20609</v>
      </c>
      <c r="C17574" s="2" t="s">
        <v>20605</v>
      </c>
      <c r="D17574" s="1" t="s">
        <v>19</v>
      </c>
      <c r="E17574" s="3" t="str">
        <f>HYPERLINK("https://fyndiq.se/produkt/0f244212ec124dcd/", "2 Pack OnePlus 9 5G - Härdat glas 9H - Super kvalitet 3D Skärmskydd")</f>
        <v>2 Pack OnePlus 9 5G - Härdat glas 9H - Super kvalitet 3D Skärmskydd</v>
      </c>
      <c r="F17574" s="1" t="s">
        <v>803</v>
      </c>
      <c r="G17574" s="1" t="s">
        <v>804</v>
      </c>
      <c r="H17574" s="1" t="s">
        <v>805</v>
      </c>
      <c r="I17574" s="1" t="s">
        <v>16</v>
      </c>
      <c r="J17574" s="1" t="s">
        <v>23</v>
      </c>
      <c r="K17574" s="1" t="s">
        <v>16</v>
      </c>
      <c r="L17574" s="1" t="s">
        <v>16</v>
      </c>
      <c r="M17574" s="1" t="s">
        <v>16</v>
      </c>
      <c r="N17574" s="1" t="s">
        <v>16</v>
      </c>
      <c r="O17574" s="1">
        <v>63.2</v>
      </c>
      <c r="P17574" s="1">
        <v>1.0</v>
      </c>
    </row>
    <row r="17575">
      <c r="A17575" s="1" t="s">
        <v>29</v>
      </c>
      <c r="B17575" s="1" t="s">
        <v>20610</v>
      </c>
      <c r="C17575" s="2" t="s">
        <v>20605</v>
      </c>
      <c r="D17575" s="1" t="s">
        <v>19</v>
      </c>
      <c r="E17575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7575" s="1" t="s">
        <v>3643</v>
      </c>
      <c r="G17575" s="1" t="s">
        <v>3644</v>
      </c>
      <c r="H17575" s="1" t="s">
        <v>3645</v>
      </c>
      <c r="I17575" s="1" t="s">
        <v>16</v>
      </c>
      <c r="J17575" s="1" t="s">
        <v>23</v>
      </c>
      <c r="K17575" s="1" t="s">
        <v>16</v>
      </c>
      <c r="L17575" s="1" t="s">
        <v>16</v>
      </c>
      <c r="M17575" s="1" t="s">
        <v>16</v>
      </c>
      <c r="N17575" s="1" t="s">
        <v>16</v>
      </c>
      <c r="O17575" s="1">
        <v>71.2</v>
      </c>
      <c r="P17575" s="1">
        <v>1.0</v>
      </c>
    </row>
    <row r="17576">
      <c r="A17576" s="1" t="s">
        <v>29</v>
      </c>
      <c r="B17576" s="1" t="s">
        <v>20611</v>
      </c>
      <c r="C17576" s="2" t="s">
        <v>20605</v>
      </c>
      <c r="D17576" s="1" t="s">
        <v>19</v>
      </c>
      <c r="E17576" s="3" t="str">
        <f>HYPERLINK("https://fyndiq.se/produkt/7f14e739962c4877/", "Skärmskydd Huawei P30, 3D härdat glas, bubbelfri, hög kvalitet.")</f>
        <v>Skärmskydd Huawei P30, 3D härdat glas, bubbelfri, hög kvalitet.</v>
      </c>
      <c r="F17576" s="1" t="s">
        <v>3346</v>
      </c>
      <c r="G17576" s="1" t="s">
        <v>3347</v>
      </c>
      <c r="H17576" s="1" t="s">
        <v>3348</v>
      </c>
      <c r="I17576" s="1" t="s">
        <v>1311</v>
      </c>
      <c r="J17576" s="1" t="s">
        <v>23</v>
      </c>
      <c r="K17576" s="1" t="s">
        <v>16</v>
      </c>
      <c r="L17576" s="1" t="s">
        <v>16</v>
      </c>
      <c r="M17576" s="1" t="s">
        <v>16</v>
      </c>
      <c r="N17576" s="1" t="s">
        <v>16</v>
      </c>
      <c r="O17576" s="1">
        <v>55.2</v>
      </c>
      <c r="P17576" s="1">
        <v>1.0</v>
      </c>
    </row>
    <row r="17577">
      <c r="A17577" s="1" t="s">
        <v>29</v>
      </c>
      <c r="B17577" s="1" t="s">
        <v>20612</v>
      </c>
      <c r="C17577" s="2" t="s">
        <v>20605</v>
      </c>
      <c r="D17577" s="1" t="s">
        <v>19</v>
      </c>
      <c r="E17577" s="3" t="str">
        <f>HYPERLINK("https://fyndiq.se/produkt/a161246fb40a4ffc/", "Samsung Galaxy S8 - Härdat glas 9H–Super kvalitet 3D Skärmskydd")</f>
        <v>Samsung Galaxy S8 - Härdat glas 9H–Super kvalitet 3D Skärmskydd</v>
      </c>
      <c r="F17577" s="1" t="s">
        <v>6348</v>
      </c>
      <c r="G17577" s="1" t="s">
        <v>6349</v>
      </c>
      <c r="H17577" s="1" t="s">
        <v>6350</v>
      </c>
      <c r="I17577" s="1" t="s">
        <v>16</v>
      </c>
      <c r="J17577" s="1" t="s">
        <v>23</v>
      </c>
      <c r="K17577" s="1" t="s">
        <v>16</v>
      </c>
      <c r="L17577" s="1" t="s">
        <v>16</v>
      </c>
      <c r="M17577" s="1" t="s">
        <v>16</v>
      </c>
      <c r="N17577" s="1" t="s">
        <v>16</v>
      </c>
      <c r="O17577" s="1">
        <v>55.2</v>
      </c>
      <c r="P17577" s="1">
        <v>1.0</v>
      </c>
    </row>
    <row r="17578">
      <c r="A17578" s="1" t="s">
        <v>29</v>
      </c>
      <c r="B17578" s="1" t="s">
        <v>20613</v>
      </c>
      <c r="C17578" s="2" t="s">
        <v>20605</v>
      </c>
      <c r="D17578" s="1" t="s">
        <v>19</v>
      </c>
      <c r="E17578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7578" s="1" t="s">
        <v>3643</v>
      </c>
      <c r="G17578" s="1" t="s">
        <v>3644</v>
      </c>
      <c r="H17578" s="1" t="s">
        <v>3645</v>
      </c>
      <c r="I17578" s="1" t="s">
        <v>16</v>
      </c>
      <c r="J17578" s="1" t="s">
        <v>23</v>
      </c>
      <c r="K17578" s="1" t="s">
        <v>16</v>
      </c>
      <c r="L17578" s="1" t="s">
        <v>16</v>
      </c>
      <c r="M17578" s="1" t="s">
        <v>16</v>
      </c>
      <c r="N17578" s="1" t="s">
        <v>16</v>
      </c>
      <c r="O17578" s="1">
        <v>71.2</v>
      </c>
      <c r="P17578" s="1">
        <v>1.0</v>
      </c>
    </row>
    <row r="17579">
      <c r="A17579" s="1" t="s">
        <v>29</v>
      </c>
      <c r="B17579" s="1" t="s">
        <v>20614</v>
      </c>
      <c r="C17579" s="2" t="s">
        <v>20605</v>
      </c>
      <c r="D17579" s="1" t="s">
        <v>19</v>
      </c>
      <c r="E17579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7579" s="1" t="s">
        <v>380</v>
      </c>
      <c r="G17579" s="1" t="s">
        <v>381</v>
      </c>
      <c r="H17579" s="1" t="s">
        <v>382</v>
      </c>
      <c r="I17579" s="1" t="s">
        <v>1311</v>
      </c>
      <c r="J17579" s="1" t="s">
        <v>9</v>
      </c>
      <c r="K17579" s="2" t="s">
        <v>20324</v>
      </c>
      <c r="L17579" s="1" t="s">
        <v>2528</v>
      </c>
      <c r="M17579" s="1" t="s">
        <v>16</v>
      </c>
      <c r="N17579" s="1" t="s">
        <v>16</v>
      </c>
      <c r="O17579" s="1">
        <v>35.2</v>
      </c>
      <c r="P17579" s="1">
        <v>1.0</v>
      </c>
    </row>
    <row r="17580">
      <c r="A17580" s="1" t="s">
        <v>29</v>
      </c>
      <c r="B17580" s="1" t="s">
        <v>20615</v>
      </c>
      <c r="C17580" s="2" t="s">
        <v>20605</v>
      </c>
      <c r="D17580" s="1" t="s">
        <v>19</v>
      </c>
      <c r="E17580" s="3" t="str">
        <f>HYPERLINK("https://fyndiq.se/produkt/432d784756a84eff/", "2-Pack Samsung Galaxy S20FE - Härdat Glas-9H -Super kvalitet 3D")</f>
        <v>2-Pack Samsung Galaxy S20FE - Härdat Glas-9H -Super kvalitet 3D</v>
      </c>
      <c r="F17580" s="1" t="s">
        <v>1078</v>
      </c>
      <c r="G17580" s="1" t="s">
        <v>1079</v>
      </c>
      <c r="H17580" s="1" t="s">
        <v>1080</v>
      </c>
      <c r="I17580" s="1" t="s">
        <v>16</v>
      </c>
      <c r="J17580" s="1" t="s">
        <v>23</v>
      </c>
      <c r="K17580" s="1" t="s">
        <v>16</v>
      </c>
      <c r="L17580" s="1" t="s">
        <v>16</v>
      </c>
      <c r="M17580" s="1" t="s">
        <v>16</v>
      </c>
      <c r="N17580" s="1" t="s">
        <v>16</v>
      </c>
      <c r="O17580" s="1">
        <v>63.2</v>
      </c>
      <c r="P17580" s="1">
        <v>1.0</v>
      </c>
    </row>
    <row r="17581">
      <c r="A17581" s="1" t="s">
        <v>29</v>
      </c>
      <c r="B17581" s="1" t="s">
        <v>20616</v>
      </c>
      <c r="C17581" s="2" t="s">
        <v>20605</v>
      </c>
      <c r="D17581" s="1" t="s">
        <v>19</v>
      </c>
      <c r="E17581" s="3" t="str">
        <f>HYPERLINK("https://fyndiq.se/produkt/b2b21eba0148489f/", "Samsung S8 härdat glass 3D heltäckande skärmskydd")</f>
        <v>Samsung S8 härdat glass 3D heltäckande skärmskydd</v>
      </c>
      <c r="F17581" s="1" t="s">
        <v>438</v>
      </c>
      <c r="G17581" s="1" t="s">
        <v>439</v>
      </c>
      <c r="H17581" s="1" t="s">
        <v>440</v>
      </c>
      <c r="I17581" s="1" t="s">
        <v>16</v>
      </c>
      <c r="J17581" s="1" t="s">
        <v>23</v>
      </c>
      <c r="K17581" s="1" t="s">
        <v>16</v>
      </c>
      <c r="L17581" s="1" t="s">
        <v>16</v>
      </c>
      <c r="M17581" s="1" t="s">
        <v>16</v>
      </c>
      <c r="N17581" s="1" t="s">
        <v>16</v>
      </c>
      <c r="O17581" s="1">
        <v>55.2</v>
      </c>
      <c r="P17581" s="1">
        <v>1.0</v>
      </c>
    </row>
    <row r="17582">
      <c r="A17582" s="1" t="s">
        <v>29</v>
      </c>
      <c r="B17582" s="1" t="s">
        <v>20617</v>
      </c>
      <c r="C17582" s="2" t="s">
        <v>20605</v>
      </c>
      <c r="D17582" s="1" t="s">
        <v>19</v>
      </c>
      <c r="E17582" s="3" t="str">
        <f>HYPERLINK("https://fyndiq.se/produkt/4e95e5e2a94c44df/", "Samsung S8 Plus -  Härdat Glass - 3D Heltäckande Kkärmskydd")</f>
        <v>Samsung S8 Plus -  Härdat Glass - 3D Heltäckande Kkärmskydd</v>
      </c>
      <c r="F17582" s="1" t="s">
        <v>1053</v>
      </c>
      <c r="G17582" s="1" t="s">
        <v>1054</v>
      </c>
      <c r="H17582" s="1" t="s">
        <v>1055</v>
      </c>
      <c r="I17582" s="1" t="s">
        <v>16</v>
      </c>
      <c r="J17582" s="1" t="s">
        <v>23</v>
      </c>
      <c r="K17582" s="1" t="s">
        <v>16</v>
      </c>
      <c r="L17582" s="1" t="s">
        <v>16</v>
      </c>
      <c r="M17582" s="1" t="s">
        <v>16</v>
      </c>
      <c r="N17582" s="1" t="s">
        <v>16</v>
      </c>
      <c r="O17582" s="1">
        <v>55.2</v>
      </c>
      <c r="P17582" s="1">
        <v>1.0</v>
      </c>
    </row>
    <row r="17583">
      <c r="A17583" s="1" t="s">
        <v>29</v>
      </c>
      <c r="B17583" s="1" t="s">
        <v>20618</v>
      </c>
      <c r="C17583" s="2" t="s">
        <v>20605</v>
      </c>
      <c r="D17583" s="1" t="s">
        <v>19</v>
      </c>
      <c r="E17583" s="3" t="str">
        <f t="shared" ref="E17583:E17588" si="1000">HYPERLINK("https://fyndiq.se/produkt/80d04410f9c744e2/", "2-Pack Samsung S23 Ultra - 9H Härdat Glass - 3D Super Kvalitet Skärmskydd")</f>
        <v>2-Pack Samsung S23 Ultra - 9H Härdat Glass - 3D Super Kvalitet Skärmskydd</v>
      </c>
      <c r="F17583" s="1" t="s">
        <v>2144</v>
      </c>
      <c r="G17583" s="1" t="s">
        <v>2145</v>
      </c>
      <c r="H17583" s="1" t="s">
        <v>2146</v>
      </c>
      <c r="I17583" s="1" t="s">
        <v>16</v>
      </c>
      <c r="J17583" s="1" t="s">
        <v>23</v>
      </c>
      <c r="K17583" s="1" t="s">
        <v>16</v>
      </c>
      <c r="L17583" s="1" t="s">
        <v>16</v>
      </c>
      <c r="M17583" s="1" t="s">
        <v>16</v>
      </c>
      <c r="N17583" s="1" t="s">
        <v>16</v>
      </c>
      <c r="O17583" s="1">
        <v>63.2</v>
      </c>
      <c r="P17583" s="1">
        <v>1.0</v>
      </c>
    </row>
    <row r="17584">
      <c r="A17584" s="1" t="s">
        <v>29</v>
      </c>
      <c r="B17584" s="1" t="s">
        <v>20619</v>
      </c>
      <c r="C17584" s="2" t="s">
        <v>20605</v>
      </c>
      <c r="D17584" s="1" t="s">
        <v>19</v>
      </c>
      <c r="E17584" s="3" t="str">
        <f t="shared" si="1000"/>
        <v>2-Pack Samsung S23 Ultra - 9H Härdat Glass - 3D Super Kvalitet Skärmskydd</v>
      </c>
      <c r="F17584" s="1" t="s">
        <v>2144</v>
      </c>
      <c r="G17584" s="1" t="s">
        <v>2145</v>
      </c>
      <c r="H17584" s="1" t="s">
        <v>2146</v>
      </c>
      <c r="I17584" s="1" t="s">
        <v>16</v>
      </c>
      <c r="J17584" s="1" t="s">
        <v>23</v>
      </c>
      <c r="K17584" s="1" t="s">
        <v>16</v>
      </c>
      <c r="L17584" s="1" t="s">
        <v>16</v>
      </c>
      <c r="M17584" s="1" t="s">
        <v>16</v>
      </c>
      <c r="N17584" s="1" t="s">
        <v>16</v>
      </c>
      <c r="O17584" s="1">
        <v>63.2</v>
      </c>
      <c r="P17584" s="1">
        <v>1.0</v>
      </c>
    </row>
    <row r="17585">
      <c r="A17585" s="1" t="s">
        <v>29</v>
      </c>
      <c r="B17585" s="1" t="s">
        <v>20620</v>
      </c>
      <c r="C17585" s="2" t="s">
        <v>20605</v>
      </c>
      <c r="D17585" s="1" t="s">
        <v>19</v>
      </c>
      <c r="E17585" s="3" t="str">
        <f t="shared" si="1000"/>
        <v>2-Pack Samsung S23 Ultra - 9H Härdat Glass - 3D Super Kvalitet Skärmskydd</v>
      </c>
      <c r="F17585" s="1" t="s">
        <v>2144</v>
      </c>
      <c r="G17585" s="1" t="s">
        <v>2145</v>
      </c>
      <c r="H17585" s="1" t="s">
        <v>2146</v>
      </c>
      <c r="I17585" s="1" t="s">
        <v>16</v>
      </c>
      <c r="J17585" s="1" t="s">
        <v>23</v>
      </c>
      <c r="K17585" s="1" t="s">
        <v>16</v>
      </c>
      <c r="L17585" s="1" t="s">
        <v>16</v>
      </c>
      <c r="M17585" s="1" t="s">
        <v>16</v>
      </c>
      <c r="N17585" s="1" t="s">
        <v>16</v>
      </c>
      <c r="O17585" s="1">
        <v>63.2</v>
      </c>
      <c r="P17585" s="1">
        <v>1.0</v>
      </c>
    </row>
    <row r="17586">
      <c r="A17586" s="1" t="s">
        <v>29</v>
      </c>
      <c r="B17586" s="1" t="s">
        <v>20621</v>
      </c>
      <c r="C17586" s="2" t="s">
        <v>20605</v>
      </c>
      <c r="D17586" s="1" t="s">
        <v>19</v>
      </c>
      <c r="E17586" s="3" t="str">
        <f t="shared" si="1000"/>
        <v>2-Pack Samsung S23 Ultra - 9H Härdat Glass - 3D Super Kvalitet Skärmskydd</v>
      </c>
      <c r="F17586" s="1" t="s">
        <v>2144</v>
      </c>
      <c r="G17586" s="1" t="s">
        <v>2145</v>
      </c>
      <c r="H17586" s="1" t="s">
        <v>2146</v>
      </c>
      <c r="I17586" s="1" t="s">
        <v>16</v>
      </c>
      <c r="J17586" s="1" t="s">
        <v>23</v>
      </c>
      <c r="K17586" s="1" t="s">
        <v>16</v>
      </c>
      <c r="L17586" s="1" t="s">
        <v>16</v>
      </c>
      <c r="M17586" s="1" t="s">
        <v>16</v>
      </c>
      <c r="N17586" s="1" t="s">
        <v>16</v>
      </c>
      <c r="O17586" s="1">
        <v>63.2</v>
      </c>
      <c r="P17586" s="1">
        <v>1.0</v>
      </c>
    </row>
    <row r="17587">
      <c r="A17587" s="1" t="s">
        <v>29</v>
      </c>
      <c r="B17587" s="1" t="s">
        <v>20622</v>
      </c>
      <c r="C17587" s="2" t="s">
        <v>20605</v>
      </c>
      <c r="D17587" s="1" t="s">
        <v>19</v>
      </c>
      <c r="E17587" s="3" t="str">
        <f t="shared" si="1000"/>
        <v>2-Pack Samsung S23 Ultra - 9H Härdat Glass - 3D Super Kvalitet Skärmskydd</v>
      </c>
      <c r="F17587" s="1" t="s">
        <v>2144</v>
      </c>
      <c r="G17587" s="1" t="s">
        <v>2145</v>
      </c>
      <c r="H17587" s="1" t="s">
        <v>2146</v>
      </c>
      <c r="I17587" s="1" t="s">
        <v>16</v>
      </c>
      <c r="J17587" s="1" t="s">
        <v>23</v>
      </c>
      <c r="K17587" s="1" t="s">
        <v>16</v>
      </c>
      <c r="L17587" s="1" t="s">
        <v>16</v>
      </c>
      <c r="M17587" s="1" t="s">
        <v>16</v>
      </c>
      <c r="N17587" s="1" t="s">
        <v>16</v>
      </c>
      <c r="O17587" s="1">
        <v>63.2</v>
      </c>
      <c r="P17587" s="1">
        <v>1.0</v>
      </c>
    </row>
    <row r="17588">
      <c r="A17588" s="1" t="s">
        <v>29</v>
      </c>
      <c r="B17588" s="1" t="s">
        <v>20623</v>
      </c>
      <c r="C17588" s="2" t="s">
        <v>20605</v>
      </c>
      <c r="D17588" s="1" t="s">
        <v>19</v>
      </c>
      <c r="E17588" s="3" t="str">
        <f t="shared" si="1000"/>
        <v>2-Pack Samsung S23 Ultra - 9H Härdat Glass - 3D Super Kvalitet Skärmskydd</v>
      </c>
      <c r="F17588" s="1" t="s">
        <v>2144</v>
      </c>
      <c r="G17588" s="1" t="s">
        <v>2145</v>
      </c>
      <c r="H17588" s="1" t="s">
        <v>2146</v>
      </c>
      <c r="I17588" s="1" t="s">
        <v>16</v>
      </c>
      <c r="J17588" s="1" t="s">
        <v>23</v>
      </c>
      <c r="K17588" s="1" t="s">
        <v>16</v>
      </c>
      <c r="L17588" s="1" t="s">
        <v>16</v>
      </c>
      <c r="M17588" s="1" t="s">
        <v>16</v>
      </c>
      <c r="N17588" s="1" t="s">
        <v>16</v>
      </c>
      <c r="O17588" s="1">
        <v>63.2</v>
      </c>
      <c r="P17588" s="1">
        <v>1.0</v>
      </c>
    </row>
    <row r="17589">
      <c r="A17589" s="1" t="s">
        <v>29</v>
      </c>
      <c r="B17589" s="1" t="s">
        <v>20624</v>
      </c>
      <c r="C17589" s="2" t="s">
        <v>20605</v>
      </c>
      <c r="D17589" s="1" t="s">
        <v>19</v>
      </c>
      <c r="E17589" s="3" t="str">
        <f>HYPERLINK("https://fyndiq.se/produkt/17eb3a8226844bc8/", "2-Pack Sony Xperia 1 III - Härdat glas 9H - Super Kvalitet 3D")</f>
        <v>2-Pack Sony Xperia 1 III - Härdat glas 9H - Super Kvalitet 3D</v>
      </c>
      <c r="F17589" s="1" t="s">
        <v>2344</v>
      </c>
      <c r="G17589" s="1" t="s">
        <v>2345</v>
      </c>
      <c r="H17589" s="1" t="s">
        <v>2346</v>
      </c>
      <c r="I17589" s="1" t="s">
        <v>16</v>
      </c>
      <c r="J17589" s="1" t="s">
        <v>23</v>
      </c>
      <c r="K17589" s="1" t="s">
        <v>16</v>
      </c>
      <c r="L17589" s="1" t="s">
        <v>16</v>
      </c>
      <c r="M17589" s="1" t="s">
        <v>16</v>
      </c>
      <c r="N17589" s="1" t="s">
        <v>16</v>
      </c>
      <c r="O17589" s="1">
        <v>63.2</v>
      </c>
      <c r="P17589" s="1">
        <v>1.0</v>
      </c>
    </row>
    <row r="17590">
      <c r="A17590" s="1" t="s">
        <v>29</v>
      </c>
      <c r="B17590" s="1" t="s">
        <v>20625</v>
      </c>
      <c r="C17590" s="2" t="s">
        <v>20605</v>
      </c>
      <c r="D17590" s="1" t="s">
        <v>19</v>
      </c>
      <c r="E17590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7590" s="1" t="s">
        <v>4412</v>
      </c>
      <c r="G17590" s="1" t="s">
        <v>4413</v>
      </c>
      <c r="H17590" s="1" t="s">
        <v>4414</v>
      </c>
      <c r="I17590" s="1" t="s">
        <v>16</v>
      </c>
      <c r="J17590" s="1" t="s">
        <v>23</v>
      </c>
      <c r="K17590" s="1" t="s">
        <v>16</v>
      </c>
      <c r="L17590" s="1" t="s">
        <v>16</v>
      </c>
      <c r="M17590" s="1" t="s">
        <v>16</v>
      </c>
      <c r="N17590" s="1" t="s">
        <v>16</v>
      </c>
      <c r="O17590" s="1">
        <v>63.2</v>
      </c>
      <c r="P17590" s="1">
        <v>1.0</v>
      </c>
    </row>
    <row r="17591">
      <c r="A17591" s="1" t="s">
        <v>29</v>
      </c>
      <c r="B17591" s="1" t="s">
        <v>20626</v>
      </c>
      <c r="C17591" s="2" t="s">
        <v>20605</v>
      </c>
      <c r="D17591" s="1" t="s">
        <v>19</v>
      </c>
      <c r="E17591" s="3" t="str">
        <f>HYPERLINK("https://fyndiq.se/produkt/2030c5450cfb4338/", "2 Pack Huawei P30 Pro - Härdat glas 9H – 3D Super kvalitet")</f>
        <v>2 Pack Huawei P30 Pro - Härdat glas 9H – 3D Super kvalitet</v>
      </c>
      <c r="F17591" s="1" t="s">
        <v>1091</v>
      </c>
      <c r="G17591" s="1" t="s">
        <v>1092</v>
      </c>
      <c r="H17591" s="1" t="s">
        <v>1093</v>
      </c>
      <c r="I17591" s="1" t="s">
        <v>16</v>
      </c>
      <c r="J17591" s="1" t="s">
        <v>23</v>
      </c>
      <c r="K17591" s="1" t="s">
        <v>16</v>
      </c>
      <c r="L17591" s="1" t="s">
        <v>16</v>
      </c>
      <c r="M17591" s="1" t="s">
        <v>16</v>
      </c>
      <c r="N17591" s="1" t="s">
        <v>16</v>
      </c>
      <c r="O17591" s="1">
        <v>71.2</v>
      </c>
      <c r="P17591" s="1">
        <v>1.0</v>
      </c>
    </row>
    <row r="17592">
      <c r="A17592" s="1" t="s">
        <v>29</v>
      </c>
      <c r="B17592" s="1" t="s">
        <v>20627</v>
      </c>
      <c r="C17592" s="2" t="s">
        <v>20605</v>
      </c>
      <c r="D17592" s="1" t="s">
        <v>19</v>
      </c>
      <c r="E17592" s="3" t="str">
        <f>HYPERLINK("https://fyndiq.se/produkt/48b46200dc014b3e/", "2-Pack Iphone 8 Vit -Härdat Glas 9H-Super Kvalitet 3D Skärmskydd")</f>
        <v>2-Pack Iphone 8 Vit -Härdat Glas 9H-Super Kvalitet 3D Skärmskydd</v>
      </c>
      <c r="F17592" s="1" t="s">
        <v>2562</v>
      </c>
      <c r="G17592" s="1" t="s">
        <v>2563</v>
      </c>
      <c r="H17592" s="1" t="s">
        <v>2564</v>
      </c>
      <c r="I17592" s="1" t="s">
        <v>16</v>
      </c>
      <c r="J17592" s="1" t="s">
        <v>23</v>
      </c>
      <c r="K17592" s="1" t="s">
        <v>16</v>
      </c>
      <c r="L17592" s="1" t="s">
        <v>16</v>
      </c>
      <c r="M17592" s="1" t="s">
        <v>16</v>
      </c>
      <c r="N17592" s="1" t="s">
        <v>16</v>
      </c>
      <c r="O17592" s="1">
        <v>47.2</v>
      </c>
      <c r="P17592" s="1">
        <v>1.0</v>
      </c>
    </row>
    <row r="17593">
      <c r="A17593" s="1" t="s">
        <v>29</v>
      </c>
      <c r="B17593" s="1" t="s">
        <v>20628</v>
      </c>
      <c r="C17593" s="2" t="s">
        <v>20605</v>
      </c>
      <c r="D17593" s="1" t="s">
        <v>19</v>
      </c>
      <c r="E17593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7593" s="1" t="s">
        <v>2699</v>
      </c>
      <c r="G17593" s="1" t="s">
        <v>2700</v>
      </c>
      <c r="H17593" s="1" t="s">
        <v>2701</v>
      </c>
      <c r="I17593" s="1" t="s">
        <v>16</v>
      </c>
      <c r="J17593" s="1" t="s">
        <v>23</v>
      </c>
      <c r="K17593" s="1" t="s">
        <v>16</v>
      </c>
      <c r="L17593" s="1" t="s">
        <v>16</v>
      </c>
      <c r="M17593" s="1" t="s">
        <v>16</v>
      </c>
      <c r="N17593" s="1" t="s">
        <v>16</v>
      </c>
      <c r="O17593" s="1">
        <v>71.2</v>
      </c>
      <c r="P17593" s="1">
        <v>1.0</v>
      </c>
    </row>
    <row r="17594">
      <c r="A17594" s="1" t="s">
        <v>29</v>
      </c>
      <c r="B17594" s="1" t="s">
        <v>20629</v>
      </c>
      <c r="C17594" s="2" t="s">
        <v>20605</v>
      </c>
      <c r="D17594" s="1" t="s">
        <v>19</v>
      </c>
      <c r="E17594" s="3" t="str">
        <f>HYPERLINK("https://fyndiq.se/produkt/f15b82570d4144d0/", "2-Pack Apple Watch 41mm – Härdat glas 9H – Super kvalitet 3D")</f>
        <v>2-Pack Apple Watch 41mm – Härdat glas 9H – Super kvalitet 3D</v>
      </c>
      <c r="F17594" s="1" t="s">
        <v>144</v>
      </c>
      <c r="G17594" s="1" t="s">
        <v>145</v>
      </c>
      <c r="H17594" s="1" t="s">
        <v>146</v>
      </c>
      <c r="I17594" s="1" t="s">
        <v>16</v>
      </c>
      <c r="J17594" s="1" t="s">
        <v>23</v>
      </c>
      <c r="K17594" s="1" t="s">
        <v>16</v>
      </c>
      <c r="L17594" s="1" t="s">
        <v>16</v>
      </c>
      <c r="M17594" s="1" t="s">
        <v>16</v>
      </c>
      <c r="N17594" s="1" t="s">
        <v>16</v>
      </c>
      <c r="O17594" s="1">
        <v>55.2</v>
      </c>
      <c r="P17594" s="1">
        <v>1.0</v>
      </c>
    </row>
    <row r="17595">
      <c r="A17595" s="1" t="s">
        <v>29</v>
      </c>
      <c r="B17595" s="1" t="s">
        <v>20630</v>
      </c>
      <c r="C17595" s="2" t="s">
        <v>20605</v>
      </c>
      <c r="D17595" s="1" t="s">
        <v>19</v>
      </c>
      <c r="E17595" s="3" t="str">
        <f>HYPERLINK("https://fyndiq.se/produkt/c5eff753eef544a3/", "2-Pack Samsung A05S Skärmskydd - Härdat Glas 9H - Super kvalitet 3D")</f>
        <v>2-Pack Samsung A05S Skärmskydd - Härdat Glas 9H - Super kvalitet 3D</v>
      </c>
      <c r="F17595" s="1" t="s">
        <v>768</v>
      </c>
      <c r="G17595" s="1" t="s">
        <v>769</v>
      </c>
      <c r="H17595" s="1" t="s">
        <v>770</v>
      </c>
      <c r="I17595" s="1" t="s">
        <v>16</v>
      </c>
      <c r="J17595" s="1" t="s">
        <v>23</v>
      </c>
      <c r="K17595" s="1" t="s">
        <v>16</v>
      </c>
      <c r="L17595" s="1" t="s">
        <v>16</v>
      </c>
      <c r="M17595" s="1" t="s">
        <v>16</v>
      </c>
      <c r="N17595" s="1" t="s">
        <v>16</v>
      </c>
      <c r="O17595" s="1">
        <v>63.2</v>
      </c>
      <c r="P17595" s="1">
        <v>1.0</v>
      </c>
    </row>
    <row r="17596">
      <c r="A17596" s="1" t="s">
        <v>29</v>
      </c>
      <c r="B17596" s="1" t="s">
        <v>20631</v>
      </c>
      <c r="C17596" s="2" t="s">
        <v>20605</v>
      </c>
      <c r="D17596" s="1" t="s">
        <v>19</v>
      </c>
      <c r="E17596" s="3" t="str">
        <f t="shared" ref="E17596:E17597" si="1001">HYPERLINK("https://fyndiq.se/produkt/a00b62acc6644fd2/", "2-Pack Samsung Galaxy S10 - Härdat glas 9H – Super kvalitet 3D")</f>
        <v>2-Pack Samsung Galaxy S10 - Härdat glas 9H – Super kvalitet 3D</v>
      </c>
      <c r="F17596" s="1" t="s">
        <v>1291</v>
      </c>
      <c r="G17596" s="1" t="s">
        <v>1292</v>
      </c>
      <c r="H17596" s="1" t="s">
        <v>1293</v>
      </c>
      <c r="I17596" s="1" t="s">
        <v>16</v>
      </c>
      <c r="J17596" s="1" t="s">
        <v>23</v>
      </c>
      <c r="K17596" s="1" t="s">
        <v>16</v>
      </c>
      <c r="L17596" s="1" t="s">
        <v>16</v>
      </c>
      <c r="M17596" s="1" t="s">
        <v>16</v>
      </c>
      <c r="N17596" s="1" t="s">
        <v>16</v>
      </c>
      <c r="O17596" s="1">
        <v>63.2</v>
      </c>
      <c r="P17596" s="1">
        <v>1.0</v>
      </c>
    </row>
    <row r="17597">
      <c r="A17597" s="1" t="s">
        <v>29</v>
      </c>
      <c r="B17597" s="1" t="s">
        <v>20632</v>
      </c>
      <c r="C17597" s="2" t="s">
        <v>20605</v>
      </c>
      <c r="D17597" s="1" t="s">
        <v>19</v>
      </c>
      <c r="E17597" s="3" t="str">
        <f t="shared" si="1001"/>
        <v>2-Pack Samsung Galaxy S10 - Härdat glas 9H – Super kvalitet 3D</v>
      </c>
      <c r="F17597" s="1" t="s">
        <v>1291</v>
      </c>
      <c r="G17597" s="1" t="s">
        <v>1292</v>
      </c>
      <c r="H17597" s="1" t="s">
        <v>1293</v>
      </c>
      <c r="I17597" s="1" t="s">
        <v>16</v>
      </c>
      <c r="J17597" s="1" t="s">
        <v>23</v>
      </c>
      <c r="K17597" s="1" t="s">
        <v>16</v>
      </c>
      <c r="L17597" s="1" t="s">
        <v>16</v>
      </c>
      <c r="M17597" s="1" t="s">
        <v>16</v>
      </c>
      <c r="N17597" s="1" t="s">
        <v>16</v>
      </c>
      <c r="O17597" s="1">
        <v>63.2</v>
      </c>
      <c r="P17597" s="1">
        <v>1.0</v>
      </c>
    </row>
    <row r="17598">
      <c r="A17598" s="1" t="s">
        <v>29</v>
      </c>
      <c r="B17598" s="1" t="s">
        <v>20633</v>
      </c>
      <c r="C17598" s="2" t="s">
        <v>20605</v>
      </c>
      <c r="D17598" s="1" t="s">
        <v>19</v>
      </c>
      <c r="E17598" s="3" t="str">
        <f t="shared" ref="E17598:E17603" si="1002">HYPERLINK("https://fyndiq.se/produkt/dfe28e565d2e4c8d/", "2 Pack Samsung S21 FE - 9H Härdat Glass - Super Kvalitet 3D")</f>
        <v>2 Pack Samsung S21 FE - 9H Härdat Glass - Super Kvalitet 3D</v>
      </c>
      <c r="F17598" s="1" t="s">
        <v>276</v>
      </c>
      <c r="G17598" s="1" t="s">
        <v>277</v>
      </c>
      <c r="H17598" s="1" t="s">
        <v>278</v>
      </c>
      <c r="I17598" s="1" t="s">
        <v>16</v>
      </c>
      <c r="J17598" s="1" t="s">
        <v>23</v>
      </c>
      <c r="K17598" s="1" t="s">
        <v>16</v>
      </c>
      <c r="L17598" s="1" t="s">
        <v>16</v>
      </c>
      <c r="M17598" s="1" t="s">
        <v>16</v>
      </c>
      <c r="N17598" s="1" t="s">
        <v>16</v>
      </c>
      <c r="O17598" s="1">
        <v>63.2</v>
      </c>
      <c r="P17598" s="1">
        <v>1.0</v>
      </c>
    </row>
    <row r="17599">
      <c r="A17599" s="1" t="s">
        <v>29</v>
      </c>
      <c r="B17599" s="1" t="s">
        <v>20634</v>
      </c>
      <c r="C17599" s="2" t="s">
        <v>20605</v>
      </c>
      <c r="D17599" s="1" t="s">
        <v>19</v>
      </c>
      <c r="E17599" s="3" t="str">
        <f t="shared" si="1002"/>
        <v>2 Pack Samsung S21 FE - 9H Härdat Glass - Super Kvalitet 3D</v>
      </c>
      <c r="F17599" s="1" t="s">
        <v>276</v>
      </c>
      <c r="G17599" s="1" t="s">
        <v>277</v>
      </c>
      <c r="H17599" s="1" t="s">
        <v>278</v>
      </c>
      <c r="I17599" s="1" t="s">
        <v>16</v>
      </c>
      <c r="J17599" s="1" t="s">
        <v>23</v>
      </c>
      <c r="K17599" s="1" t="s">
        <v>16</v>
      </c>
      <c r="L17599" s="1" t="s">
        <v>16</v>
      </c>
      <c r="M17599" s="1" t="s">
        <v>16</v>
      </c>
      <c r="N17599" s="1" t="s">
        <v>16</v>
      </c>
      <c r="O17599" s="1">
        <v>63.2</v>
      </c>
      <c r="P17599" s="1">
        <v>1.0</v>
      </c>
    </row>
    <row r="17600">
      <c r="A17600" s="1" t="s">
        <v>29</v>
      </c>
      <c r="B17600" s="1" t="s">
        <v>20635</v>
      </c>
      <c r="C17600" s="2" t="s">
        <v>20605</v>
      </c>
      <c r="D17600" s="1" t="s">
        <v>19</v>
      </c>
      <c r="E17600" s="3" t="str">
        <f t="shared" si="1002"/>
        <v>2 Pack Samsung S21 FE - 9H Härdat Glass - Super Kvalitet 3D</v>
      </c>
      <c r="F17600" s="1" t="s">
        <v>276</v>
      </c>
      <c r="G17600" s="1" t="s">
        <v>277</v>
      </c>
      <c r="H17600" s="1" t="s">
        <v>278</v>
      </c>
      <c r="I17600" s="1" t="s">
        <v>16</v>
      </c>
      <c r="J17600" s="1" t="s">
        <v>23</v>
      </c>
      <c r="K17600" s="1" t="s">
        <v>16</v>
      </c>
      <c r="L17600" s="1" t="s">
        <v>16</v>
      </c>
      <c r="M17600" s="1" t="s">
        <v>16</v>
      </c>
      <c r="N17600" s="1" t="s">
        <v>16</v>
      </c>
      <c r="O17600" s="1">
        <v>63.2</v>
      </c>
      <c r="P17600" s="1">
        <v>1.0</v>
      </c>
    </row>
    <row r="17601">
      <c r="A17601" s="1" t="s">
        <v>29</v>
      </c>
      <c r="B17601" s="1" t="s">
        <v>20636</v>
      </c>
      <c r="C17601" s="2" t="s">
        <v>20605</v>
      </c>
      <c r="D17601" s="1" t="s">
        <v>19</v>
      </c>
      <c r="E17601" s="3" t="str">
        <f t="shared" si="1002"/>
        <v>2 Pack Samsung S21 FE - 9H Härdat Glass - Super Kvalitet 3D</v>
      </c>
      <c r="F17601" s="1" t="s">
        <v>276</v>
      </c>
      <c r="G17601" s="1" t="s">
        <v>277</v>
      </c>
      <c r="H17601" s="1" t="s">
        <v>278</v>
      </c>
      <c r="I17601" s="1" t="s">
        <v>16</v>
      </c>
      <c r="J17601" s="1" t="s">
        <v>23</v>
      </c>
      <c r="K17601" s="1" t="s">
        <v>16</v>
      </c>
      <c r="L17601" s="1" t="s">
        <v>16</v>
      </c>
      <c r="M17601" s="1" t="s">
        <v>16</v>
      </c>
      <c r="N17601" s="1" t="s">
        <v>16</v>
      </c>
      <c r="O17601" s="1">
        <v>63.2</v>
      </c>
      <c r="P17601" s="1">
        <v>1.0</v>
      </c>
    </row>
    <row r="17602">
      <c r="A17602" s="1" t="s">
        <v>29</v>
      </c>
      <c r="B17602" s="1" t="s">
        <v>20637</v>
      </c>
      <c r="C17602" s="2" t="s">
        <v>20605</v>
      </c>
      <c r="D17602" s="1" t="s">
        <v>19</v>
      </c>
      <c r="E17602" s="3" t="str">
        <f t="shared" si="1002"/>
        <v>2 Pack Samsung S21 FE - 9H Härdat Glass - Super Kvalitet 3D</v>
      </c>
      <c r="F17602" s="1" t="s">
        <v>276</v>
      </c>
      <c r="G17602" s="1" t="s">
        <v>277</v>
      </c>
      <c r="H17602" s="1" t="s">
        <v>278</v>
      </c>
      <c r="I17602" s="1" t="s">
        <v>16</v>
      </c>
      <c r="J17602" s="1" t="s">
        <v>23</v>
      </c>
      <c r="K17602" s="1" t="s">
        <v>16</v>
      </c>
      <c r="L17602" s="1" t="s">
        <v>16</v>
      </c>
      <c r="M17602" s="1" t="s">
        <v>16</v>
      </c>
      <c r="N17602" s="1" t="s">
        <v>16</v>
      </c>
      <c r="O17602" s="1">
        <v>63.2</v>
      </c>
      <c r="P17602" s="1">
        <v>1.0</v>
      </c>
    </row>
    <row r="17603">
      <c r="A17603" s="1" t="s">
        <v>29</v>
      </c>
      <c r="B17603" s="1" t="s">
        <v>20638</v>
      </c>
      <c r="C17603" s="2" t="s">
        <v>20605</v>
      </c>
      <c r="D17603" s="1" t="s">
        <v>19</v>
      </c>
      <c r="E17603" s="3" t="str">
        <f t="shared" si="1002"/>
        <v>2 Pack Samsung S21 FE - 9H Härdat Glass - Super Kvalitet 3D</v>
      </c>
      <c r="F17603" s="1" t="s">
        <v>276</v>
      </c>
      <c r="G17603" s="1" t="s">
        <v>277</v>
      </c>
      <c r="H17603" s="1" t="s">
        <v>278</v>
      </c>
      <c r="I17603" s="1" t="s">
        <v>16</v>
      </c>
      <c r="J17603" s="1" t="s">
        <v>23</v>
      </c>
      <c r="K17603" s="1" t="s">
        <v>16</v>
      </c>
      <c r="L17603" s="1" t="s">
        <v>16</v>
      </c>
      <c r="M17603" s="1" t="s">
        <v>16</v>
      </c>
      <c r="N17603" s="1" t="s">
        <v>16</v>
      </c>
      <c r="O17603" s="1">
        <v>63.2</v>
      </c>
      <c r="P17603" s="1">
        <v>1.0</v>
      </c>
    </row>
    <row r="17604">
      <c r="A17604" s="1" t="s">
        <v>29</v>
      </c>
      <c r="B17604" s="1" t="s">
        <v>20639</v>
      </c>
      <c r="C17604" s="2" t="s">
        <v>20605</v>
      </c>
      <c r="D17604" s="1" t="s">
        <v>19</v>
      </c>
      <c r="E1760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604" s="1" t="s">
        <v>504</v>
      </c>
      <c r="G17604" s="1" t="s">
        <v>505</v>
      </c>
      <c r="H17604" s="1" t="s">
        <v>506</v>
      </c>
      <c r="I17604" s="1" t="s">
        <v>16</v>
      </c>
      <c r="J17604" s="1" t="s">
        <v>23</v>
      </c>
      <c r="K17604" s="1" t="s">
        <v>16</v>
      </c>
      <c r="L17604" s="1" t="s">
        <v>16</v>
      </c>
      <c r="M17604" s="1" t="s">
        <v>16</v>
      </c>
      <c r="N17604" s="1" t="s">
        <v>16</v>
      </c>
      <c r="O17604" s="1">
        <v>63.2</v>
      </c>
      <c r="P17604" s="1">
        <v>1.0</v>
      </c>
    </row>
    <row r="17605">
      <c r="A17605" s="1" t="s">
        <v>29</v>
      </c>
      <c r="B17605" s="1" t="s">
        <v>20640</v>
      </c>
      <c r="C17605" s="2" t="s">
        <v>20605</v>
      </c>
      <c r="D17605" s="1" t="s">
        <v>19</v>
      </c>
      <c r="E17605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7605" s="1" t="s">
        <v>4343</v>
      </c>
      <c r="G17605" s="1" t="s">
        <v>4344</v>
      </c>
      <c r="H17605" s="1" t="s">
        <v>4345</v>
      </c>
      <c r="I17605" s="1" t="s">
        <v>16</v>
      </c>
      <c r="J17605" s="1" t="s">
        <v>23</v>
      </c>
      <c r="K17605" s="1" t="s">
        <v>16</v>
      </c>
      <c r="L17605" s="1" t="s">
        <v>16</v>
      </c>
      <c r="M17605" s="1" t="s">
        <v>16</v>
      </c>
      <c r="N17605" s="1" t="s">
        <v>16</v>
      </c>
      <c r="O17605" s="1">
        <v>95.2</v>
      </c>
      <c r="P17605" s="1">
        <v>1.0</v>
      </c>
    </row>
    <row r="17606">
      <c r="A17606" s="1" t="s">
        <v>29</v>
      </c>
      <c r="B17606" s="1" t="s">
        <v>20641</v>
      </c>
      <c r="C17606" s="2" t="s">
        <v>20605</v>
      </c>
      <c r="D17606" s="1" t="s">
        <v>19</v>
      </c>
      <c r="E17606" s="3" t="str">
        <f>HYPERLINK("https://fyndiq.se/produkt/dd22cb8f67664dec/", "2-Pack MOTOROLA EDGE 40 NEO Skärmskydd - Härdat Glas 9H - Super kvalitet 3D")</f>
        <v>2-Pack MOTOROLA EDGE 40 NEO Skärmskydd - Härdat Glas 9H - Super kvalitet 3D</v>
      </c>
      <c r="F17606" s="1" t="s">
        <v>516</v>
      </c>
      <c r="G17606" s="1" t="s">
        <v>517</v>
      </c>
      <c r="H17606" s="1" t="s">
        <v>518</v>
      </c>
      <c r="I17606" s="1" t="s">
        <v>16</v>
      </c>
      <c r="J17606" s="1" t="s">
        <v>23</v>
      </c>
      <c r="K17606" s="1" t="s">
        <v>16</v>
      </c>
      <c r="L17606" s="1" t="s">
        <v>16</v>
      </c>
      <c r="M17606" s="1" t="s">
        <v>16</v>
      </c>
      <c r="N17606" s="1" t="s">
        <v>16</v>
      </c>
      <c r="O17606" s="1">
        <v>63.2</v>
      </c>
      <c r="P17606" s="1">
        <v>1.0</v>
      </c>
    </row>
    <row r="17607">
      <c r="A17607" s="1" t="s">
        <v>29</v>
      </c>
      <c r="B17607" s="1" t="s">
        <v>20642</v>
      </c>
      <c r="C17607" s="2" t="s">
        <v>20605</v>
      </c>
      <c r="D17607" s="1" t="s">
        <v>19</v>
      </c>
      <c r="E17607" s="3" t="str">
        <f>HYPERLINK("https://fyndiq.se/produkt/bc46ebfdab704667/", "2-Pack Samsung S22 Skärmskydd  - 9H Härdat Glass - 3D Super Kvalitet")</f>
        <v>2-Pack Samsung S22 Skärmskydd  - 9H Härdat Glass - 3D Super Kvalitet</v>
      </c>
      <c r="F17607" s="1" t="s">
        <v>1454</v>
      </c>
      <c r="G17607" s="1" t="s">
        <v>1455</v>
      </c>
      <c r="H17607" s="1" t="s">
        <v>1456</v>
      </c>
      <c r="I17607" s="1" t="s">
        <v>16</v>
      </c>
      <c r="J17607" s="1" t="s">
        <v>23</v>
      </c>
      <c r="K17607" s="1" t="s">
        <v>16</v>
      </c>
      <c r="L17607" s="1" t="s">
        <v>16</v>
      </c>
      <c r="M17607" s="1" t="s">
        <v>16</v>
      </c>
      <c r="N17607" s="1" t="s">
        <v>16</v>
      </c>
      <c r="O17607" s="1">
        <v>63.2</v>
      </c>
      <c r="P17607" s="1">
        <v>1.0</v>
      </c>
    </row>
    <row r="17608">
      <c r="A17608" s="1" t="s">
        <v>29</v>
      </c>
      <c r="B17608" s="1" t="s">
        <v>20643</v>
      </c>
      <c r="C17608" s="2" t="s">
        <v>20605</v>
      </c>
      <c r="D17608" s="1" t="s">
        <v>19</v>
      </c>
      <c r="E17608" s="3" t="str">
        <f>HYPERLINK("https://fyndiq.se/produkt/c64bbbf107e34309/", "2-Pack Huawei P30 - Härdat glas 9H – 3D Super kvalitet")</f>
        <v>2-Pack Huawei P30 - Härdat glas 9H – 3D Super kvalitet</v>
      </c>
      <c r="F17608" s="1" t="s">
        <v>845</v>
      </c>
      <c r="G17608" s="1" t="s">
        <v>846</v>
      </c>
      <c r="H17608" s="1" t="s">
        <v>847</v>
      </c>
      <c r="I17608" s="1" t="s">
        <v>16</v>
      </c>
      <c r="J17608" s="1" t="s">
        <v>23</v>
      </c>
      <c r="K17608" s="1" t="s">
        <v>16</v>
      </c>
      <c r="L17608" s="1" t="s">
        <v>16</v>
      </c>
      <c r="M17608" s="1" t="s">
        <v>16</v>
      </c>
      <c r="N17608" s="1" t="s">
        <v>16</v>
      </c>
      <c r="O17608" s="1">
        <v>63.2</v>
      </c>
      <c r="P17608" s="1">
        <v>1.0</v>
      </c>
    </row>
    <row r="17609">
      <c r="A17609" s="1" t="s">
        <v>29</v>
      </c>
      <c r="B17609" s="1" t="s">
        <v>20644</v>
      </c>
      <c r="C17609" s="2" t="s">
        <v>20605</v>
      </c>
      <c r="D17609" s="1" t="s">
        <v>19</v>
      </c>
      <c r="E17609" s="3" t="str">
        <f t="shared" ref="E17609:E17613" si="1003">HYPERLINK("https://fyndiq.se/produkt/141fc3de9f6c485d/", "2-Pack SAMSUNG S24 ULTRA 5G Skärmskydd - Härdat Glas 9H - Super kvalitet 3D")</f>
        <v>2-Pack SAMSUNG S24 ULTRA 5G Skärmskydd - Härdat Glas 9H - Super kvalitet 3D</v>
      </c>
      <c r="F17609" s="1" t="s">
        <v>614</v>
      </c>
      <c r="G17609" s="1" t="s">
        <v>615</v>
      </c>
      <c r="H17609" s="1" t="s">
        <v>616</v>
      </c>
      <c r="I17609" s="1" t="s">
        <v>16</v>
      </c>
      <c r="J17609" s="1" t="s">
        <v>23</v>
      </c>
      <c r="K17609" s="1" t="s">
        <v>16</v>
      </c>
      <c r="L17609" s="1" t="s">
        <v>16</v>
      </c>
      <c r="M17609" s="1" t="s">
        <v>16</v>
      </c>
      <c r="N17609" s="1" t="s">
        <v>16</v>
      </c>
      <c r="O17609" s="1">
        <v>79.2</v>
      </c>
      <c r="P17609" s="1">
        <v>1.0</v>
      </c>
    </row>
    <row r="17610">
      <c r="A17610" s="1" t="s">
        <v>29</v>
      </c>
      <c r="B17610" s="1" t="s">
        <v>20645</v>
      </c>
      <c r="C17610" s="2" t="s">
        <v>20605</v>
      </c>
      <c r="D17610" s="1" t="s">
        <v>19</v>
      </c>
      <c r="E17610" s="3" t="str">
        <f t="shared" si="1003"/>
        <v>2-Pack SAMSUNG S24 ULTRA 5G Skärmskydd - Härdat Glas 9H - Super kvalitet 3D</v>
      </c>
      <c r="F17610" s="1" t="s">
        <v>614</v>
      </c>
      <c r="G17610" s="1" t="s">
        <v>615</v>
      </c>
      <c r="H17610" s="1" t="s">
        <v>616</v>
      </c>
      <c r="I17610" s="1" t="s">
        <v>16</v>
      </c>
      <c r="J17610" s="1" t="s">
        <v>23</v>
      </c>
      <c r="K17610" s="1" t="s">
        <v>16</v>
      </c>
      <c r="L17610" s="1" t="s">
        <v>16</v>
      </c>
      <c r="M17610" s="1" t="s">
        <v>16</v>
      </c>
      <c r="N17610" s="1" t="s">
        <v>16</v>
      </c>
      <c r="O17610" s="1">
        <v>79.2</v>
      </c>
      <c r="P17610" s="1">
        <v>1.0</v>
      </c>
    </row>
    <row r="17611">
      <c r="A17611" s="1" t="s">
        <v>29</v>
      </c>
      <c r="B17611" s="1" t="s">
        <v>20646</v>
      </c>
      <c r="C17611" s="2" t="s">
        <v>20605</v>
      </c>
      <c r="D17611" s="1" t="s">
        <v>19</v>
      </c>
      <c r="E17611" s="3" t="str">
        <f t="shared" si="1003"/>
        <v>2-Pack SAMSUNG S24 ULTRA 5G Skärmskydd - Härdat Glas 9H - Super kvalitet 3D</v>
      </c>
      <c r="F17611" s="1" t="s">
        <v>614</v>
      </c>
      <c r="G17611" s="1" t="s">
        <v>615</v>
      </c>
      <c r="H17611" s="1" t="s">
        <v>616</v>
      </c>
      <c r="I17611" s="1" t="s">
        <v>16</v>
      </c>
      <c r="J17611" s="1" t="s">
        <v>23</v>
      </c>
      <c r="K17611" s="1" t="s">
        <v>16</v>
      </c>
      <c r="L17611" s="1" t="s">
        <v>16</v>
      </c>
      <c r="M17611" s="1" t="s">
        <v>16</v>
      </c>
      <c r="N17611" s="1" t="s">
        <v>16</v>
      </c>
      <c r="O17611" s="1">
        <v>79.2</v>
      </c>
      <c r="P17611" s="1">
        <v>1.0</v>
      </c>
    </row>
    <row r="17612">
      <c r="A17612" s="1" t="s">
        <v>29</v>
      </c>
      <c r="B17612" s="1" t="s">
        <v>20647</v>
      </c>
      <c r="C17612" s="2" t="s">
        <v>20605</v>
      </c>
      <c r="D17612" s="1" t="s">
        <v>19</v>
      </c>
      <c r="E17612" s="3" t="str">
        <f t="shared" si="1003"/>
        <v>2-Pack SAMSUNG S24 ULTRA 5G Skärmskydd - Härdat Glas 9H - Super kvalitet 3D</v>
      </c>
      <c r="F17612" s="1" t="s">
        <v>614</v>
      </c>
      <c r="G17612" s="1" t="s">
        <v>615</v>
      </c>
      <c r="H17612" s="1" t="s">
        <v>616</v>
      </c>
      <c r="I17612" s="1" t="s">
        <v>16</v>
      </c>
      <c r="J17612" s="1" t="s">
        <v>23</v>
      </c>
      <c r="K17612" s="1" t="s">
        <v>16</v>
      </c>
      <c r="L17612" s="1" t="s">
        <v>16</v>
      </c>
      <c r="M17612" s="1" t="s">
        <v>16</v>
      </c>
      <c r="N17612" s="1" t="s">
        <v>16</v>
      </c>
      <c r="O17612" s="1">
        <v>79.2</v>
      </c>
      <c r="P17612" s="1">
        <v>1.0</v>
      </c>
    </row>
    <row r="17613">
      <c r="A17613" s="1" t="s">
        <v>29</v>
      </c>
      <c r="B17613" s="1" t="s">
        <v>20648</v>
      </c>
      <c r="C17613" s="2" t="s">
        <v>20605</v>
      </c>
      <c r="D17613" s="1" t="s">
        <v>19</v>
      </c>
      <c r="E17613" s="3" t="str">
        <f t="shared" si="1003"/>
        <v>2-Pack SAMSUNG S24 ULTRA 5G Skärmskydd - Härdat Glas 9H - Super kvalitet 3D</v>
      </c>
      <c r="F17613" s="1" t="s">
        <v>614</v>
      </c>
      <c r="G17613" s="1" t="s">
        <v>615</v>
      </c>
      <c r="H17613" s="1" t="s">
        <v>616</v>
      </c>
      <c r="I17613" s="1" t="s">
        <v>16</v>
      </c>
      <c r="J17613" s="1" t="s">
        <v>23</v>
      </c>
      <c r="K17613" s="1" t="s">
        <v>16</v>
      </c>
      <c r="L17613" s="1" t="s">
        <v>16</v>
      </c>
      <c r="M17613" s="1" t="s">
        <v>16</v>
      </c>
      <c r="N17613" s="1" t="s">
        <v>16</v>
      </c>
      <c r="O17613" s="1">
        <v>79.2</v>
      </c>
      <c r="P17613" s="1">
        <v>1.0</v>
      </c>
    </row>
    <row r="17614">
      <c r="A17614" s="1" t="s">
        <v>29</v>
      </c>
      <c r="B17614" s="1" t="s">
        <v>20649</v>
      </c>
      <c r="C17614" s="2" t="s">
        <v>20605</v>
      </c>
      <c r="D17614" s="1" t="s">
        <v>19</v>
      </c>
      <c r="E17614" s="3" t="str">
        <f>HYPERLINK("https://fyndiq.se/produkt/3e29feff9abb4fd8/", "2-Pack Iphone 13 Mini - 9H Härdat Glass - Top Kvalitet")</f>
        <v>2-Pack Iphone 13 Mini - 9H Härdat Glass - Top Kvalitet</v>
      </c>
      <c r="F17614" s="1" t="s">
        <v>2986</v>
      </c>
      <c r="G17614" s="1" t="s">
        <v>2987</v>
      </c>
      <c r="H17614" s="1" t="s">
        <v>2988</v>
      </c>
      <c r="I17614" s="1" t="s">
        <v>16</v>
      </c>
      <c r="J17614" s="1" t="s">
        <v>23</v>
      </c>
      <c r="K17614" s="1" t="s">
        <v>16</v>
      </c>
      <c r="L17614" s="1" t="s">
        <v>16</v>
      </c>
      <c r="M17614" s="1" t="s">
        <v>16</v>
      </c>
      <c r="N17614" s="1" t="s">
        <v>16</v>
      </c>
      <c r="O17614" s="1">
        <v>47.2</v>
      </c>
      <c r="P17614" s="1">
        <v>1.0</v>
      </c>
    </row>
    <row r="17615">
      <c r="A17615" s="1" t="s">
        <v>29</v>
      </c>
      <c r="B17615" s="1" t="s">
        <v>20650</v>
      </c>
      <c r="C17615" s="2" t="s">
        <v>20605</v>
      </c>
      <c r="D17615" s="1" t="s">
        <v>19</v>
      </c>
      <c r="E17615" s="3" t="str">
        <f>HYPERLINK("https://fyndiq.se/produkt/981477e3228a49e0/", "2 Pack Samsung Galaxy Note 9 - Härdat glas 9H –Super kvalitet 3D")</f>
        <v>2 Pack Samsung Galaxy Note 9 - Härdat glas 9H –Super kvalitet 3D</v>
      </c>
      <c r="F17615" s="1" t="s">
        <v>4143</v>
      </c>
      <c r="G17615" s="1" t="s">
        <v>4144</v>
      </c>
      <c r="H17615" s="1" t="s">
        <v>4145</v>
      </c>
      <c r="I17615" s="1" t="s">
        <v>16</v>
      </c>
      <c r="J17615" s="1" t="s">
        <v>23</v>
      </c>
      <c r="K17615" s="1" t="s">
        <v>16</v>
      </c>
      <c r="L17615" s="1" t="s">
        <v>16</v>
      </c>
      <c r="M17615" s="1" t="s">
        <v>16</v>
      </c>
      <c r="N17615" s="1" t="s">
        <v>16</v>
      </c>
      <c r="O17615" s="1">
        <v>63.2</v>
      </c>
      <c r="P17615" s="1">
        <v>1.0</v>
      </c>
    </row>
    <row r="17616">
      <c r="A17616" s="1" t="s">
        <v>29</v>
      </c>
      <c r="B17616" s="1" t="s">
        <v>20651</v>
      </c>
      <c r="C17616" s="2" t="s">
        <v>20605</v>
      </c>
      <c r="D17616" s="1" t="s">
        <v>19</v>
      </c>
      <c r="E17616" s="3" t="str">
        <f>HYPERLINK("https://fyndiq.se/produkt/151df79f2922428d/", "2-Pack iPhone 11 Pro Max - Härdat Glas 9H - Super Kvalitet 3D")</f>
        <v>2-Pack iPhone 11 Pro Max - Härdat Glas 9H - Super Kvalitet 3D</v>
      </c>
      <c r="F17616" s="1" t="s">
        <v>2629</v>
      </c>
      <c r="G17616" s="1" t="s">
        <v>2630</v>
      </c>
      <c r="H17616" s="1" t="s">
        <v>2631</v>
      </c>
      <c r="I17616" s="1" t="s">
        <v>16</v>
      </c>
      <c r="J17616" s="1" t="s">
        <v>23</v>
      </c>
      <c r="K17616" s="1" t="s">
        <v>16</v>
      </c>
      <c r="L17616" s="1" t="s">
        <v>16</v>
      </c>
      <c r="M17616" s="1" t="s">
        <v>16</v>
      </c>
      <c r="N17616" s="1" t="s">
        <v>16</v>
      </c>
      <c r="O17616" s="1">
        <v>47.2</v>
      </c>
      <c r="P17616" s="1">
        <v>1.0</v>
      </c>
    </row>
    <row r="17617">
      <c r="A17617" s="1" t="s">
        <v>29</v>
      </c>
      <c r="B17617" s="1" t="s">
        <v>20652</v>
      </c>
      <c r="C17617" s="2" t="s">
        <v>20605</v>
      </c>
      <c r="D17617" s="1" t="s">
        <v>19</v>
      </c>
      <c r="E17617" s="3" t="str">
        <f>HYPERLINK("https://fyndiq.se/produkt/f15f4561a5ef4294/", "2-Pack Motorola Edge 40 - Härdat Glas 9H -Super kvalitet 3D Skärmskydd")</f>
        <v>2-Pack Motorola Edge 40 - Härdat Glas 9H -Super kvalitet 3D Skärmskydd</v>
      </c>
      <c r="F17617" s="1" t="s">
        <v>1234</v>
      </c>
      <c r="G17617" s="1" t="s">
        <v>1235</v>
      </c>
      <c r="H17617" s="1" t="s">
        <v>1236</v>
      </c>
      <c r="I17617" s="1" t="s">
        <v>16</v>
      </c>
      <c r="J17617" s="1" t="s">
        <v>23</v>
      </c>
      <c r="K17617" s="1" t="s">
        <v>16</v>
      </c>
      <c r="L17617" s="1" t="s">
        <v>16</v>
      </c>
      <c r="M17617" s="1" t="s">
        <v>16</v>
      </c>
      <c r="N17617" s="1" t="s">
        <v>16</v>
      </c>
      <c r="O17617" s="1">
        <v>79.2</v>
      </c>
      <c r="P17617" s="1">
        <v>1.0</v>
      </c>
    </row>
    <row r="17618">
      <c r="A17618" s="1" t="s">
        <v>29</v>
      </c>
      <c r="B17618" s="1" t="s">
        <v>20653</v>
      </c>
      <c r="C17618" s="2" t="s">
        <v>20605</v>
      </c>
      <c r="D17618" s="1" t="s">
        <v>19</v>
      </c>
      <c r="E17618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7618" s="1" t="s">
        <v>3577</v>
      </c>
      <c r="G17618" s="1" t="s">
        <v>3578</v>
      </c>
      <c r="H17618" s="1" t="s">
        <v>3579</v>
      </c>
      <c r="I17618" s="1" t="s">
        <v>16</v>
      </c>
      <c r="J17618" s="1" t="s">
        <v>23</v>
      </c>
      <c r="K17618" s="1" t="s">
        <v>16</v>
      </c>
      <c r="L17618" s="1" t="s">
        <v>16</v>
      </c>
      <c r="M17618" s="1" t="s">
        <v>16</v>
      </c>
      <c r="N17618" s="1" t="s">
        <v>16</v>
      </c>
      <c r="O17618" s="1">
        <v>63.2</v>
      </c>
      <c r="P17618" s="1">
        <v>1.0</v>
      </c>
    </row>
    <row r="17619">
      <c r="A17619" s="1" t="s">
        <v>29</v>
      </c>
      <c r="B17619" s="1" t="s">
        <v>20654</v>
      </c>
      <c r="C17619" s="2" t="s">
        <v>20605</v>
      </c>
      <c r="D17619" s="1" t="s">
        <v>19</v>
      </c>
      <c r="E1761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619" s="1" t="s">
        <v>47</v>
      </c>
      <c r="G17619" s="2" t="s">
        <v>48</v>
      </c>
      <c r="H17619" s="1" t="s">
        <v>49</v>
      </c>
      <c r="I17619" s="1" t="s">
        <v>16</v>
      </c>
      <c r="J17619" s="1" t="s">
        <v>23</v>
      </c>
      <c r="K17619" s="1" t="s">
        <v>16</v>
      </c>
      <c r="L17619" s="1" t="s">
        <v>16</v>
      </c>
      <c r="M17619" s="1" t="s">
        <v>16</v>
      </c>
      <c r="N17619" s="1" t="s">
        <v>16</v>
      </c>
      <c r="O17619" s="1">
        <v>183.2</v>
      </c>
      <c r="P17619" s="1">
        <v>1.0</v>
      </c>
    </row>
    <row r="17620">
      <c r="A17620" s="1" t="s">
        <v>29</v>
      </c>
      <c r="B17620" s="1" t="s">
        <v>20655</v>
      </c>
      <c r="C17620" s="2" t="s">
        <v>20605</v>
      </c>
      <c r="D17620" s="1" t="s">
        <v>19</v>
      </c>
      <c r="E17620" s="3" t="str">
        <f t="shared" ref="E17620:E17621" si="1004">HYPERLINK("https://fyndiq.se/produkt/3793e0f6281f49f6/", "2-Pack Iphone 11 / XR - 9H Härdat Glass - Top Kvalitet")</f>
        <v>2-Pack Iphone 11 / XR - 9H Härdat Glass - Top Kvalitet</v>
      </c>
      <c r="F17620" s="1" t="s">
        <v>371</v>
      </c>
      <c r="G17620" s="1" t="s">
        <v>372</v>
      </c>
      <c r="H17620" s="1" t="s">
        <v>373</v>
      </c>
      <c r="I17620" s="1" t="s">
        <v>16</v>
      </c>
      <c r="J17620" s="1" t="s">
        <v>23</v>
      </c>
      <c r="K17620" s="1" t="s">
        <v>16</v>
      </c>
      <c r="L17620" s="1" t="s">
        <v>16</v>
      </c>
      <c r="M17620" s="1" t="s">
        <v>16</v>
      </c>
      <c r="N17620" s="1" t="s">
        <v>16</v>
      </c>
      <c r="O17620" s="1">
        <v>47.2</v>
      </c>
      <c r="P17620" s="1">
        <v>1.0</v>
      </c>
    </row>
    <row r="17621">
      <c r="A17621" s="1" t="s">
        <v>29</v>
      </c>
      <c r="B17621" s="1" t="s">
        <v>20656</v>
      </c>
      <c r="C17621" s="2" t="s">
        <v>20605</v>
      </c>
      <c r="D17621" s="1" t="s">
        <v>19</v>
      </c>
      <c r="E17621" s="3" t="str">
        <f t="shared" si="1004"/>
        <v>2-Pack Iphone 11 / XR - 9H Härdat Glass - Top Kvalitet</v>
      </c>
      <c r="F17621" s="1" t="s">
        <v>371</v>
      </c>
      <c r="G17621" s="1" t="s">
        <v>372</v>
      </c>
      <c r="H17621" s="1" t="s">
        <v>373</v>
      </c>
      <c r="I17621" s="1" t="s">
        <v>16</v>
      </c>
      <c r="J17621" s="1" t="s">
        <v>23</v>
      </c>
      <c r="K17621" s="1" t="s">
        <v>16</v>
      </c>
      <c r="L17621" s="1" t="s">
        <v>16</v>
      </c>
      <c r="M17621" s="1" t="s">
        <v>16</v>
      </c>
      <c r="N17621" s="1" t="s">
        <v>16</v>
      </c>
      <c r="O17621" s="1">
        <v>47.2</v>
      </c>
      <c r="P17621" s="1">
        <v>1.0</v>
      </c>
    </row>
    <row r="17622">
      <c r="A17622" s="1" t="s">
        <v>29</v>
      </c>
      <c r="B17622" s="1" t="s">
        <v>20657</v>
      </c>
      <c r="C17622" s="2" t="s">
        <v>20605</v>
      </c>
      <c r="D17622" s="1" t="s">
        <v>19</v>
      </c>
      <c r="E17622" s="3" t="str">
        <f t="shared" ref="E17622:E17624" si="1005">HYPERLINK("https://fyndiq.se/produkt/d797b2d066ca471c/", "2-Pack Apple Watch 44mm – Härdat glas 9H – Super kvalitet 3D")</f>
        <v>2-Pack Apple Watch 44mm – Härdat glas 9H – Super kvalitet 3D</v>
      </c>
      <c r="F17622" s="1" t="s">
        <v>1392</v>
      </c>
      <c r="G17622" s="1" t="s">
        <v>1393</v>
      </c>
      <c r="H17622" s="1" t="s">
        <v>1394</v>
      </c>
      <c r="I17622" s="1" t="s">
        <v>16</v>
      </c>
      <c r="J17622" s="1" t="s">
        <v>23</v>
      </c>
      <c r="K17622" s="1" t="s">
        <v>16</v>
      </c>
      <c r="L17622" s="1" t="s">
        <v>16</v>
      </c>
      <c r="M17622" s="1" t="s">
        <v>16</v>
      </c>
      <c r="N17622" s="1" t="s">
        <v>16</v>
      </c>
      <c r="O17622" s="1">
        <v>55.2</v>
      </c>
      <c r="P17622" s="1">
        <v>1.0</v>
      </c>
    </row>
    <row r="17623">
      <c r="A17623" s="1" t="s">
        <v>29</v>
      </c>
      <c r="B17623" s="1" t="s">
        <v>20658</v>
      </c>
      <c r="C17623" s="2" t="s">
        <v>20605</v>
      </c>
      <c r="D17623" s="1" t="s">
        <v>19</v>
      </c>
      <c r="E17623" s="3" t="str">
        <f t="shared" si="1005"/>
        <v>2-Pack Apple Watch 44mm – Härdat glas 9H – Super kvalitet 3D</v>
      </c>
      <c r="F17623" s="1" t="s">
        <v>1392</v>
      </c>
      <c r="G17623" s="1" t="s">
        <v>1393</v>
      </c>
      <c r="H17623" s="1" t="s">
        <v>1394</v>
      </c>
      <c r="I17623" s="1" t="s">
        <v>16</v>
      </c>
      <c r="J17623" s="1" t="s">
        <v>23</v>
      </c>
      <c r="K17623" s="1" t="s">
        <v>16</v>
      </c>
      <c r="L17623" s="1" t="s">
        <v>16</v>
      </c>
      <c r="M17623" s="1" t="s">
        <v>16</v>
      </c>
      <c r="N17623" s="1" t="s">
        <v>16</v>
      </c>
      <c r="O17623" s="1">
        <v>55.2</v>
      </c>
      <c r="P17623" s="1">
        <v>1.0</v>
      </c>
    </row>
    <row r="17624">
      <c r="A17624" s="1" t="s">
        <v>29</v>
      </c>
      <c r="B17624" s="1" t="s">
        <v>20659</v>
      </c>
      <c r="C17624" s="2" t="s">
        <v>20605</v>
      </c>
      <c r="D17624" s="1" t="s">
        <v>19</v>
      </c>
      <c r="E17624" s="3" t="str">
        <f t="shared" si="1005"/>
        <v>2-Pack Apple Watch 44mm – Härdat glas 9H – Super kvalitet 3D</v>
      </c>
      <c r="F17624" s="1" t="s">
        <v>1392</v>
      </c>
      <c r="G17624" s="1" t="s">
        <v>1393</v>
      </c>
      <c r="H17624" s="1" t="s">
        <v>1394</v>
      </c>
      <c r="I17624" s="1" t="s">
        <v>16</v>
      </c>
      <c r="J17624" s="1" t="s">
        <v>23</v>
      </c>
      <c r="K17624" s="1" t="s">
        <v>16</v>
      </c>
      <c r="L17624" s="1" t="s">
        <v>16</v>
      </c>
      <c r="M17624" s="1" t="s">
        <v>16</v>
      </c>
      <c r="N17624" s="1" t="s">
        <v>16</v>
      </c>
      <c r="O17624" s="1">
        <v>55.2</v>
      </c>
      <c r="P17624" s="1">
        <v>1.0</v>
      </c>
    </row>
    <row r="17625">
      <c r="A17625" s="1" t="s">
        <v>29</v>
      </c>
      <c r="B17625" s="1" t="s">
        <v>20660</v>
      </c>
      <c r="C17625" s="2" t="s">
        <v>20605</v>
      </c>
      <c r="D17625" s="1" t="s">
        <v>19</v>
      </c>
      <c r="E17625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625" s="1" t="s">
        <v>614</v>
      </c>
      <c r="G17625" s="1" t="s">
        <v>615</v>
      </c>
      <c r="H17625" s="1" t="s">
        <v>616</v>
      </c>
      <c r="I17625" s="1" t="s">
        <v>16</v>
      </c>
      <c r="J17625" s="1" t="s">
        <v>23</v>
      </c>
      <c r="K17625" s="1" t="s">
        <v>16</v>
      </c>
      <c r="L17625" s="1" t="s">
        <v>16</v>
      </c>
      <c r="M17625" s="1" t="s">
        <v>16</v>
      </c>
      <c r="N17625" s="1" t="s">
        <v>16</v>
      </c>
      <c r="O17625" s="1">
        <v>79.2</v>
      </c>
      <c r="P17625" s="1">
        <v>1.0</v>
      </c>
    </row>
    <row r="17626">
      <c r="A17626" s="1" t="s">
        <v>29</v>
      </c>
      <c r="B17626" s="1" t="s">
        <v>20661</v>
      </c>
      <c r="C17626" s="2" t="s">
        <v>20605</v>
      </c>
      <c r="D17626" s="1" t="s">
        <v>19</v>
      </c>
      <c r="E17626" s="3" t="str">
        <f>HYPERLINK("https://fyndiq.se/produkt/675bb02ed6bb4e07/", "2-Pack Samsung Galaxy S21 Ultra - Härdat Glas 9H-Super Kvalitet")</f>
        <v>2-Pack Samsung Galaxy S21 Ultra - Härdat Glas 9H-Super Kvalitet</v>
      </c>
      <c r="F17626" s="1" t="s">
        <v>91</v>
      </c>
      <c r="G17626" s="1" t="s">
        <v>92</v>
      </c>
      <c r="H17626" s="1" t="s">
        <v>93</v>
      </c>
      <c r="I17626" s="1" t="s">
        <v>16</v>
      </c>
      <c r="J17626" s="1" t="s">
        <v>23</v>
      </c>
      <c r="K17626" s="1" t="s">
        <v>16</v>
      </c>
      <c r="L17626" s="1" t="s">
        <v>16</v>
      </c>
      <c r="M17626" s="1" t="s">
        <v>16</v>
      </c>
      <c r="N17626" s="1" t="s">
        <v>16</v>
      </c>
      <c r="O17626" s="1">
        <v>63.2</v>
      </c>
      <c r="P17626" s="1">
        <v>1.0</v>
      </c>
    </row>
    <row r="17627">
      <c r="A17627" s="1" t="s">
        <v>29</v>
      </c>
      <c r="B17627" s="1" t="s">
        <v>20662</v>
      </c>
      <c r="C17627" s="2" t="s">
        <v>20605</v>
      </c>
      <c r="D17627" s="1" t="s">
        <v>19</v>
      </c>
      <c r="E17627" s="3" t="str">
        <f>HYPERLINK("https://fyndiq.se/produkt/f8e12787960741c1/", "2-Pack Samsung S21 PLUS - 2.5D Härdat Glass - Top Kvalitet")</f>
        <v>2-Pack Samsung S21 PLUS - 2.5D Härdat Glass - Top Kvalitet</v>
      </c>
      <c r="F17627" s="1" t="s">
        <v>15919</v>
      </c>
      <c r="G17627" s="1" t="s">
        <v>15920</v>
      </c>
      <c r="H17627" s="1" t="s">
        <v>15921</v>
      </c>
      <c r="I17627" s="1" t="s">
        <v>16</v>
      </c>
      <c r="J17627" s="1" t="s">
        <v>23</v>
      </c>
      <c r="K17627" s="1" t="s">
        <v>16</v>
      </c>
      <c r="L17627" s="1" t="s">
        <v>16</v>
      </c>
      <c r="M17627" s="1" t="s">
        <v>16</v>
      </c>
      <c r="N17627" s="1" t="s">
        <v>16</v>
      </c>
      <c r="O17627" s="1">
        <v>63.2</v>
      </c>
      <c r="P17627" s="1">
        <v>1.0</v>
      </c>
    </row>
    <row r="17628">
      <c r="A17628" s="1" t="s">
        <v>29</v>
      </c>
      <c r="B17628" s="1" t="s">
        <v>20663</v>
      </c>
      <c r="C17628" s="2" t="s">
        <v>20605</v>
      </c>
      <c r="D17628" s="1" t="s">
        <v>19</v>
      </c>
      <c r="E17628" s="3" t="str">
        <f t="shared" ref="E17628:E17629" si="1006"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628" s="1" t="s">
        <v>599</v>
      </c>
      <c r="G17628" s="1" t="s">
        <v>600</v>
      </c>
      <c r="H17628" s="1" t="s">
        <v>601</v>
      </c>
      <c r="I17628" s="1" t="s">
        <v>16</v>
      </c>
      <c r="J17628" s="1" t="s">
        <v>23</v>
      </c>
      <c r="K17628" s="1" t="s">
        <v>16</v>
      </c>
      <c r="L17628" s="1" t="s">
        <v>16</v>
      </c>
      <c r="M17628" s="1" t="s">
        <v>16</v>
      </c>
      <c r="N17628" s="1" t="s">
        <v>16</v>
      </c>
      <c r="O17628" s="1">
        <v>71.2</v>
      </c>
      <c r="P17628" s="1">
        <v>1.0</v>
      </c>
    </row>
    <row r="17629">
      <c r="A17629" s="1" t="s">
        <v>29</v>
      </c>
      <c r="B17629" s="1" t="s">
        <v>20664</v>
      </c>
      <c r="C17629" s="2" t="s">
        <v>20605</v>
      </c>
      <c r="D17629" s="1" t="s">
        <v>19</v>
      </c>
      <c r="E17629" s="3" t="str">
        <f t="shared" si="1006"/>
        <v>2-Pack Samsung S21 (5G) Skärmskydd &amp; 1-Pack linsskydd - Härdat Glas 9H - Super kvalitet 3D</v>
      </c>
      <c r="F17629" s="1" t="s">
        <v>599</v>
      </c>
      <c r="G17629" s="1" t="s">
        <v>600</v>
      </c>
      <c r="H17629" s="1" t="s">
        <v>601</v>
      </c>
      <c r="I17629" s="1" t="s">
        <v>16</v>
      </c>
      <c r="J17629" s="1" t="s">
        <v>23</v>
      </c>
      <c r="K17629" s="1" t="s">
        <v>16</v>
      </c>
      <c r="L17629" s="1" t="s">
        <v>16</v>
      </c>
      <c r="M17629" s="1" t="s">
        <v>16</v>
      </c>
      <c r="N17629" s="1" t="s">
        <v>16</v>
      </c>
      <c r="O17629" s="1">
        <v>71.2</v>
      </c>
      <c r="P17629" s="1">
        <v>1.0</v>
      </c>
    </row>
    <row r="17630">
      <c r="A17630" s="1" t="s">
        <v>29</v>
      </c>
      <c r="B17630" s="1" t="s">
        <v>20665</v>
      </c>
      <c r="C17630" s="2" t="s">
        <v>20605</v>
      </c>
      <c r="D17630" s="1" t="s">
        <v>19</v>
      </c>
      <c r="E17630" s="3" t="str">
        <f>HYPERLINK("https://fyndiq.se/produkt/e25e081a72dc4cb1/", "2-Pack Xiaomi 10T Pro 5G - Härdat glas 9H-Super kvalitet 3D")</f>
        <v>2-Pack Xiaomi 10T Pro 5G - Härdat glas 9H-Super kvalitet 3D</v>
      </c>
      <c r="F17630" s="1" t="s">
        <v>1257</v>
      </c>
      <c r="G17630" s="1" t="s">
        <v>1258</v>
      </c>
      <c r="H17630" s="1" t="s">
        <v>1259</v>
      </c>
      <c r="I17630" s="1" t="s">
        <v>16</v>
      </c>
      <c r="J17630" s="1" t="s">
        <v>23</v>
      </c>
      <c r="K17630" s="1" t="s">
        <v>16</v>
      </c>
      <c r="L17630" s="1" t="s">
        <v>16</v>
      </c>
      <c r="M17630" s="1" t="s">
        <v>16</v>
      </c>
      <c r="N17630" s="1" t="s">
        <v>16</v>
      </c>
      <c r="O17630" s="1">
        <v>63.2</v>
      </c>
      <c r="P17630" s="1">
        <v>1.0</v>
      </c>
    </row>
    <row r="17631">
      <c r="A17631" s="1" t="s">
        <v>29</v>
      </c>
      <c r="B17631" s="1" t="s">
        <v>20666</v>
      </c>
      <c r="C17631" s="2" t="s">
        <v>20605</v>
      </c>
      <c r="D17631" s="1" t="s">
        <v>19</v>
      </c>
      <c r="E17631" s="3" t="str">
        <f>HYPERLINK("https://fyndiq.se/produkt/c90b30d5114944e3/", "2 Pack - Samsung S21 PLUS - 9H Härdat Glass - 3D Super Kvalitet")</f>
        <v>2 Pack - Samsung S21 PLUS - 9H Härdat Glass - 3D Super Kvalitet</v>
      </c>
      <c r="F17631" s="1" t="s">
        <v>4670</v>
      </c>
      <c r="G17631" s="1" t="s">
        <v>4671</v>
      </c>
      <c r="H17631" s="1" t="s">
        <v>4672</v>
      </c>
      <c r="I17631" s="1" t="s">
        <v>16</v>
      </c>
      <c r="J17631" s="1" t="s">
        <v>23</v>
      </c>
      <c r="K17631" s="1" t="s">
        <v>16</v>
      </c>
      <c r="L17631" s="1" t="s">
        <v>16</v>
      </c>
      <c r="M17631" s="1" t="s">
        <v>16</v>
      </c>
      <c r="N17631" s="1" t="s">
        <v>16</v>
      </c>
      <c r="O17631" s="1">
        <v>63.2</v>
      </c>
      <c r="P17631" s="1">
        <v>1.0</v>
      </c>
    </row>
    <row r="17632">
      <c r="A17632" s="1" t="s">
        <v>29</v>
      </c>
      <c r="B17632" s="1" t="s">
        <v>20667</v>
      </c>
      <c r="C17632" s="2" t="s">
        <v>20605</v>
      </c>
      <c r="D17632" s="1" t="s">
        <v>19</v>
      </c>
      <c r="E17632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7632" s="1" t="s">
        <v>35</v>
      </c>
      <c r="G17632" s="1" t="s">
        <v>36</v>
      </c>
      <c r="H17632" s="1" t="s">
        <v>37</v>
      </c>
      <c r="I17632" s="1" t="s">
        <v>16</v>
      </c>
      <c r="J17632" s="1" t="s">
        <v>23</v>
      </c>
      <c r="K17632" s="1" t="s">
        <v>16</v>
      </c>
      <c r="L17632" s="1" t="s">
        <v>16</v>
      </c>
      <c r="M17632" s="1" t="s">
        <v>16</v>
      </c>
      <c r="N17632" s="1" t="s">
        <v>16</v>
      </c>
      <c r="O17632" s="1">
        <v>63.2</v>
      </c>
      <c r="P17632" s="1">
        <v>1.0</v>
      </c>
    </row>
    <row r="17633">
      <c r="A17633" s="1" t="s">
        <v>29</v>
      </c>
      <c r="B17633" s="1" t="s">
        <v>20668</v>
      </c>
      <c r="C17633" s="2" t="s">
        <v>20605</v>
      </c>
      <c r="D17633" s="1" t="s">
        <v>19</v>
      </c>
      <c r="E17633" s="3" t="str">
        <f>HYPERLINK("https://fyndiq.se/produkt/21fa5ef4b8704a28/", "2-Pack Samsung Note 10 Plus - Härdat glas 9H - Super kvalitet 3D")</f>
        <v>2-Pack Samsung Note 10 Plus - Härdat glas 9H - Super kvalitet 3D</v>
      </c>
      <c r="F17633" s="1" t="s">
        <v>5705</v>
      </c>
      <c r="G17633" s="1" t="s">
        <v>5706</v>
      </c>
      <c r="H17633" s="1" t="s">
        <v>5707</v>
      </c>
      <c r="I17633" s="1" t="s">
        <v>16</v>
      </c>
      <c r="J17633" s="1" t="s">
        <v>23</v>
      </c>
      <c r="K17633" s="1" t="s">
        <v>16</v>
      </c>
      <c r="L17633" s="1" t="s">
        <v>16</v>
      </c>
      <c r="M17633" s="1" t="s">
        <v>16</v>
      </c>
      <c r="N17633" s="1" t="s">
        <v>16</v>
      </c>
      <c r="O17633" s="1">
        <v>63.2</v>
      </c>
      <c r="P17633" s="1">
        <v>1.0</v>
      </c>
    </row>
    <row r="17634">
      <c r="A17634" s="1" t="s">
        <v>29</v>
      </c>
      <c r="B17634" s="1" t="s">
        <v>20669</v>
      </c>
      <c r="C17634" s="2" t="s">
        <v>20605</v>
      </c>
      <c r="D17634" s="1" t="s">
        <v>19</v>
      </c>
      <c r="E17634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7634" s="1" t="s">
        <v>4906</v>
      </c>
      <c r="G17634" s="1" t="s">
        <v>4907</v>
      </c>
      <c r="H17634" s="1" t="s">
        <v>4908</v>
      </c>
      <c r="I17634" s="1" t="s">
        <v>16</v>
      </c>
      <c r="J17634" s="1" t="s">
        <v>23</v>
      </c>
      <c r="K17634" s="1" t="s">
        <v>16</v>
      </c>
      <c r="L17634" s="1" t="s">
        <v>16</v>
      </c>
      <c r="M17634" s="1" t="s">
        <v>16</v>
      </c>
      <c r="N17634" s="1" t="s">
        <v>16</v>
      </c>
      <c r="O17634" s="1">
        <v>79.2</v>
      </c>
      <c r="P17634" s="1">
        <v>1.0</v>
      </c>
    </row>
    <row r="17635">
      <c r="A17635" s="1" t="s">
        <v>29</v>
      </c>
      <c r="B17635" s="1" t="s">
        <v>20670</v>
      </c>
      <c r="C17635" s="2" t="s">
        <v>20605</v>
      </c>
      <c r="D17635" s="1" t="s">
        <v>19</v>
      </c>
      <c r="E17635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635" s="1" t="s">
        <v>204</v>
      </c>
      <c r="G17635" s="1" t="s">
        <v>205</v>
      </c>
      <c r="H17635" s="1" t="s">
        <v>206</v>
      </c>
      <c r="I17635" s="1" t="s">
        <v>16</v>
      </c>
      <c r="J17635" s="1" t="s">
        <v>23</v>
      </c>
      <c r="K17635" s="1" t="s">
        <v>16</v>
      </c>
      <c r="L17635" s="1" t="s">
        <v>16</v>
      </c>
      <c r="M17635" s="1" t="s">
        <v>16</v>
      </c>
      <c r="N17635" s="1" t="s">
        <v>16</v>
      </c>
      <c r="O17635" s="1">
        <v>71.2</v>
      </c>
      <c r="P17635" s="1">
        <v>1.0</v>
      </c>
    </row>
    <row r="17636">
      <c r="A17636" s="1" t="s">
        <v>29</v>
      </c>
      <c r="B17636" s="1" t="s">
        <v>20671</v>
      </c>
      <c r="C17636" s="2" t="s">
        <v>20605</v>
      </c>
      <c r="D17636" s="1" t="s">
        <v>19</v>
      </c>
      <c r="E17636" s="3" t="str">
        <f t="shared" ref="E17636:E17637" si="1007">HYPERLINK("https://fyndiq.se/produkt/aaaa7cf643f84273/", "2 Pack Samsung Xcover 5 - Härdat glas 9H-Super kvalitet 3D")</f>
        <v>2 Pack Samsung Xcover 5 - Härdat glas 9H-Super kvalitet 3D</v>
      </c>
      <c r="F17636" s="1" t="s">
        <v>2089</v>
      </c>
      <c r="G17636" s="1" t="s">
        <v>2090</v>
      </c>
      <c r="H17636" s="1" t="s">
        <v>2091</v>
      </c>
      <c r="I17636" s="1" t="s">
        <v>16</v>
      </c>
      <c r="J17636" s="1" t="s">
        <v>23</v>
      </c>
      <c r="K17636" s="1" t="s">
        <v>16</v>
      </c>
      <c r="L17636" s="1" t="s">
        <v>16</v>
      </c>
      <c r="M17636" s="1" t="s">
        <v>16</v>
      </c>
      <c r="N17636" s="1" t="s">
        <v>16</v>
      </c>
      <c r="O17636" s="1">
        <v>63.2</v>
      </c>
      <c r="P17636" s="1">
        <v>1.0</v>
      </c>
    </row>
    <row r="17637">
      <c r="A17637" s="1" t="s">
        <v>29</v>
      </c>
      <c r="B17637" s="1" t="s">
        <v>20672</v>
      </c>
      <c r="C17637" s="2" t="s">
        <v>20605</v>
      </c>
      <c r="D17637" s="1" t="s">
        <v>19</v>
      </c>
      <c r="E17637" s="3" t="str">
        <f t="shared" si="1007"/>
        <v>2 Pack Samsung Xcover 5 - Härdat glas 9H-Super kvalitet 3D</v>
      </c>
      <c r="F17637" s="1" t="s">
        <v>2089</v>
      </c>
      <c r="G17637" s="1" t="s">
        <v>2090</v>
      </c>
      <c r="H17637" s="1" t="s">
        <v>2091</v>
      </c>
      <c r="I17637" s="1" t="s">
        <v>16</v>
      </c>
      <c r="J17637" s="1" t="s">
        <v>23</v>
      </c>
      <c r="K17637" s="1" t="s">
        <v>16</v>
      </c>
      <c r="L17637" s="1" t="s">
        <v>16</v>
      </c>
      <c r="M17637" s="1" t="s">
        <v>16</v>
      </c>
      <c r="N17637" s="1" t="s">
        <v>16</v>
      </c>
      <c r="O17637" s="1">
        <v>63.2</v>
      </c>
      <c r="P17637" s="1">
        <v>1.0</v>
      </c>
    </row>
    <row r="17638">
      <c r="A17638" s="1" t="s">
        <v>29</v>
      </c>
      <c r="B17638" s="1" t="s">
        <v>20673</v>
      </c>
      <c r="C17638" s="2" t="s">
        <v>20605</v>
      </c>
      <c r="D17638" s="1" t="s">
        <v>19</v>
      </c>
      <c r="E17638" s="3" t="str">
        <f>HYPERLINK("https://fyndiq.se/produkt/b5d97e634657486f/", "2-Pack Samsung S23 FE Skärmskydd - Härdat Glas 9H - Super kvalitet 3D")</f>
        <v>2-Pack Samsung S23 FE Skärmskydd - Härdat Glas 9H - Super kvalitet 3D</v>
      </c>
      <c r="F17638" s="1" t="s">
        <v>1000</v>
      </c>
      <c r="G17638" s="1" t="s">
        <v>1001</v>
      </c>
      <c r="H17638" s="1" t="s">
        <v>1002</v>
      </c>
      <c r="I17638" s="1" t="s">
        <v>16</v>
      </c>
      <c r="J17638" s="1" t="s">
        <v>23</v>
      </c>
      <c r="K17638" s="1" t="s">
        <v>16</v>
      </c>
      <c r="L17638" s="1" t="s">
        <v>16</v>
      </c>
      <c r="M17638" s="1" t="s">
        <v>16</v>
      </c>
      <c r="N17638" s="1" t="s">
        <v>16</v>
      </c>
      <c r="O17638" s="1">
        <v>63.2</v>
      </c>
      <c r="P17638" s="1">
        <v>1.0</v>
      </c>
    </row>
    <row r="17639">
      <c r="A17639" s="1" t="s">
        <v>29</v>
      </c>
      <c r="B17639" s="1" t="s">
        <v>20674</v>
      </c>
      <c r="C17639" s="2" t="s">
        <v>20605</v>
      </c>
      <c r="D17639" s="1" t="s">
        <v>19</v>
      </c>
      <c r="E17639" s="3" t="str">
        <f>HYPERLINK("https://fyndiq.se/produkt/76385b5bf26e45ed/", "1-Pack MOTOROLA MOTO E13 Skärmskydd - Härdat Glas 9H - Super kvalitet 3D")</f>
        <v>1-Pack MOTOROLA MOTO E13 Skärmskydd - Härdat Glas 9H - Super kvalitet 3D</v>
      </c>
      <c r="F17639" s="1" t="s">
        <v>11246</v>
      </c>
      <c r="G17639" s="1" t="s">
        <v>11247</v>
      </c>
      <c r="H17639" s="1" t="s">
        <v>11248</v>
      </c>
      <c r="I17639" s="1" t="s">
        <v>16</v>
      </c>
      <c r="J17639" s="1" t="s">
        <v>23</v>
      </c>
      <c r="K17639" s="1" t="s">
        <v>16</v>
      </c>
      <c r="L17639" s="1" t="s">
        <v>16</v>
      </c>
      <c r="M17639" s="1" t="s">
        <v>16</v>
      </c>
      <c r="N17639" s="1" t="s">
        <v>16</v>
      </c>
      <c r="O17639" s="1">
        <v>55.2</v>
      </c>
      <c r="P17639" s="1">
        <v>1.0</v>
      </c>
    </row>
    <row r="17640">
      <c r="A17640" s="1" t="s">
        <v>29</v>
      </c>
      <c r="B17640" s="1" t="s">
        <v>20675</v>
      </c>
      <c r="C17640" s="2" t="s">
        <v>20605</v>
      </c>
      <c r="D17640" s="1" t="s">
        <v>19</v>
      </c>
      <c r="E17640" s="3" t="str">
        <f t="shared" ref="E17640:E17641" si="1008">HYPERLINK("https://fyndiq.se/produkt/9f3f4d2de3c94916/", "2 Pack Samsung Galaxy S9 - Härdat glas-9H Super kvalitet 3D")</f>
        <v>2 Pack Samsung Galaxy S9 - Härdat glas-9H Super kvalitet 3D</v>
      </c>
      <c r="F17640" s="1" t="s">
        <v>1500</v>
      </c>
      <c r="G17640" s="1" t="s">
        <v>1501</v>
      </c>
      <c r="H17640" s="1" t="s">
        <v>1502</v>
      </c>
      <c r="I17640" s="1" t="s">
        <v>16</v>
      </c>
      <c r="J17640" s="1" t="s">
        <v>23</v>
      </c>
      <c r="K17640" s="1" t="s">
        <v>16</v>
      </c>
      <c r="L17640" s="1" t="s">
        <v>16</v>
      </c>
      <c r="M17640" s="1" t="s">
        <v>16</v>
      </c>
      <c r="N17640" s="1" t="s">
        <v>16</v>
      </c>
      <c r="O17640" s="1">
        <v>63.2</v>
      </c>
      <c r="P17640" s="1">
        <v>1.0</v>
      </c>
    </row>
    <row r="17641">
      <c r="A17641" s="1" t="s">
        <v>29</v>
      </c>
      <c r="B17641" s="1" t="s">
        <v>20676</v>
      </c>
      <c r="C17641" s="2" t="s">
        <v>20605</v>
      </c>
      <c r="D17641" s="1" t="s">
        <v>19</v>
      </c>
      <c r="E17641" s="3" t="str">
        <f t="shared" si="1008"/>
        <v>2 Pack Samsung Galaxy S9 - Härdat glas-9H Super kvalitet 3D</v>
      </c>
      <c r="F17641" s="1" t="s">
        <v>1500</v>
      </c>
      <c r="G17641" s="1" t="s">
        <v>1501</v>
      </c>
      <c r="H17641" s="1" t="s">
        <v>1502</v>
      </c>
      <c r="I17641" s="1" t="s">
        <v>16</v>
      </c>
      <c r="J17641" s="1" t="s">
        <v>23</v>
      </c>
      <c r="K17641" s="1" t="s">
        <v>16</v>
      </c>
      <c r="L17641" s="1" t="s">
        <v>16</v>
      </c>
      <c r="M17641" s="1" t="s">
        <v>16</v>
      </c>
      <c r="N17641" s="1" t="s">
        <v>16</v>
      </c>
      <c r="O17641" s="1">
        <v>63.2</v>
      </c>
      <c r="P17641" s="1">
        <v>1.0</v>
      </c>
    </row>
    <row r="17642">
      <c r="A17642" s="1" t="s">
        <v>29</v>
      </c>
      <c r="B17642" s="1" t="s">
        <v>20677</v>
      </c>
      <c r="C17642" s="2" t="s">
        <v>20605</v>
      </c>
      <c r="D17642" s="1" t="s">
        <v>19</v>
      </c>
      <c r="E17642" s="3" t="str">
        <f>HYPERLINK("https://fyndiq.se/produkt/b9cf4fb6441246eb/", "2-Pack Iphone 11 / XR - 9H Härdat Glass - Top Kvalitet")</f>
        <v>2-Pack Iphone 11 / XR - 9H Härdat Glass - Top Kvalitet</v>
      </c>
      <c r="F17642" s="1" t="s">
        <v>873</v>
      </c>
      <c r="G17642" s="1" t="s">
        <v>874</v>
      </c>
      <c r="H17642" s="1" t="s">
        <v>875</v>
      </c>
      <c r="I17642" s="1" t="s">
        <v>16</v>
      </c>
      <c r="J17642" s="1" t="s">
        <v>23</v>
      </c>
      <c r="K17642" s="1" t="s">
        <v>16</v>
      </c>
      <c r="L17642" s="1" t="s">
        <v>16</v>
      </c>
      <c r="M17642" s="1" t="s">
        <v>16</v>
      </c>
      <c r="N17642" s="1" t="s">
        <v>16</v>
      </c>
      <c r="O17642" s="1">
        <v>47.2</v>
      </c>
      <c r="P17642" s="1">
        <v>1.0</v>
      </c>
    </row>
    <row r="17643">
      <c r="A17643" s="1" t="s">
        <v>29</v>
      </c>
      <c r="B17643" s="1" t="s">
        <v>20678</v>
      </c>
      <c r="C17643" s="2" t="s">
        <v>20605</v>
      </c>
      <c r="D17643" s="1" t="s">
        <v>19</v>
      </c>
      <c r="E17643" s="3" t="str">
        <f>HYPERLINK("https://fyndiq.se/produkt/a002f83ad36944e4/", "2 Pack Samsung Watch 44mm - Härdat glas 9H - Super kvalitet")</f>
        <v>2 Pack Samsung Watch 44mm - Härdat glas 9H - Super kvalitet</v>
      </c>
      <c r="F17643" s="1" t="s">
        <v>8979</v>
      </c>
      <c r="G17643" s="1" t="s">
        <v>8980</v>
      </c>
      <c r="H17643" s="1" t="s">
        <v>8981</v>
      </c>
      <c r="I17643" s="1" t="s">
        <v>16</v>
      </c>
      <c r="J17643" s="1" t="s">
        <v>23</v>
      </c>
      <c r="K17643" s="1" t="s">
        <v>16</v>
      </c>
      <c r="L17643" s="1" t="s">
        <v>16</v>
      </c>
      <c r="M17643" s="1" t="s">
        <v>16</v>
      </c>
      <c r="N17643" s="1" t="s">
        <v>16</v>
      </c>
      <c r="O17643" s="1">
        <v>63.2</v>
      </c>
      <c r="P17643" s="1">
        <v>1.0</v>
      </c>
    </row>
    <row r="17644">
      <c r="A17644" s="1" t="s">
        <v>29</v>
      </c>
      <c r="B17644" s="1" t="s">
        <v>20679</v>
      </c>
      <c r="C17644" s="2" t="s">
        <v>20605</v>
      </c>
      <c r="D17644" s="1" t="s">
        <v>19</v>
      </c>
      <c r="E17644" s="3" t="str">
        <f>HYPERLINK("https://fyndiq.se/produkt/a00b62acc6644fd2/", "2-Pack Samsung Galaxy S10 - Härdat glas 9H – Super kvalitet 3D")</f>
        <v>2-Pack Samsung Galaxy S10 - Härdat glas 9H – Super kvalitet 3D</v>
      </c>
      <c r="F17644" s="1" t="s">
        <v>1291</v>
      </c>
      <c r="G17644" s="1" t="s">
        <v>1292</v>
      </c>
      <c r="H17644" s="1" t="s">
        <v>1293</v>
      </c>
      <c r="I17644" s="1" t="s">
        <v>16</v>
      </c>
      <c r="J17644" s="1" t="s">
        <v>23</v>
      </c>
      <c r="K17644" s="1" t="s">
        <v>16</v>
      </c>
      <c r="L17644" s="1" t="s">
        <v>16</v>
      </c>
      <c r="M17644" s="1" t="s">
        <v>16</v>
      </c>
      <c r="N17644" s="1" t="s">
        <v>16</v>
      </c>
      <c r="O17644" s="1">
        <v>63.2</v>
      </c>
      <c r="P17644" s="1">
        <v>1.0</v>
      </c>
    </row>
    <row r="17645">
      <c r="A17645" s="1" t="s">
        <v>29</v>
      </c>
      <c r="B17645" s="1" t="s">
        <v>20680</v>
      </c>
      <c r="C17645" s="2" t="s">
        <v>20605</v>
      </c>
      <c r="D17645" s="1" t="s">
        <v>19</v>
      </c>
      <c r="E17645" s="3" t="str">
        <f>HYPERLINK("https://fyndiq.se/produkt/dfdf47dd571f4137/", "2 Pack Huawei P30 Pro - Härdat glas 9H – Super kvalitet 3D Skärmskydd")</f>
        <v>2 Pack Huawei P30 Pro - Härdat glas 9H – Super kvalitet 3D Skärmskydd</v>
      </c>
      <c r="F17645" s="1" t="s">
        <v>2699</v>
      </c>
      <c r="G17645" s="1" t="s">
        <v>2700</v>
      </c>
      <c r="H17645" s="1" t="s">
        <v>2701</v>
      </c>
      <c r="I17645" s="1" t="s">
        <v>16</v>
      </c>
      <c r="J17645" s="1" t="s">
        <v>23</v>
      </c>
      <c r="K17645" s="1" t="s">
        <v>16</v>
      </c>
      <c r="L17645" s="1" t="s">
        <v>16</v>
      </c>
      <c r="M17645" s="1" t="s">
        <v>16</v>
      </c>
      <c r="N17645" s="1" t="s">
        <v>16</v>
      </c>
      <c r="O17645" s="1">
        <v>71.2</v>
      </c>
      <c r="P17645" s="1">
        <v>1.0</v>
      </c>
    </row>
    <row r="17646">
      <c r="A17646" s="1" t="s">
        <v>29</v>
      </c>
      <c r="B17646" s="1" t="s">
        <v>20681</v>
      </c>
      <c r="C17646" s="2" t="s">
        <v>20605</v>
      </c>
      <c r="D17646" s="1" t="s">
        <v>19</v>
      </c>
      <c r="E17646" s="3" t="str">
        <f>HYPERLINK("https://fyndiq.se/produkt/a002f83ad36944e4/", "2 Pack Samsung Watch 44mm - Härdat glas 9H - Super kvalitet")</f>
        <v>2 Pack Samsung Watch 44mm - Härdat glas 9H - Super kvalitet</v>
      </c>
      <c r="F17646" s="1" t="s">
        <v>8979</v>
      </c>
      <c r="G17646" s="1" t="s">
        <v>8980</v>
      </c>
      <c r="H17646" s="1" t="s">
        <v>8981</v>
      </c>
      <c r="I17646" s="1" t="s">
        <v>16</v>
      </c>
      <c r="J17646" s="1" t="s">
        <v>23</v>
      </c>
      <c r="K17646" s="1" t="s">
        <v>16</v>
      </c>
      <c r="L17646" s="1" t="s">
        <v>16</v>
      </c>
      <c r="M17646" s="1" t="s">
        <v>16</v>
      </c>
      <c r="N17646" s="1" t="s">
        <v>16</v>
      </c>
      <c r="O17646" s="1">
        <v>63.2</v>
      </c>
      <c r="P17646" s="1">
        <v>1.0</v>
      </c>
    </row>
    <row r="17647">
      <c r="A17647" s="1" t="s">
        <v>29</v>
      </c>
      <c r="B17647" s="1" t="s">
        <v>20682</v>
      </c>
      <c r="C17647" s="2" t="s">
        <v>20605</v>
      </c>
      <c r="D17647" s="1" t="s">
        <v>19</v>
      </c>
      <c r="E17647" s="3" t="str">
        <f>HYPERLINK("https://fyndiq.se/produkt/0a890dd972c4463d/", "2-Pack Samsung Galaxy A52s 5G - Härdat glas 9H - Super kvalitet")</f>
        <v>2-Pack Samsung Galaxy A52s 5G - Härdat glas 9H - Super kvalitet</v>
      </c>
      <c r="F17647" s="1" t="s">
        <v>442</v>
      </c>
      <c r="G17647" s="1" t="s">
        <v>443</v>
      </c>
      <c r="H17647" s="1" t="s">
        <v>444</v>
      </c>
      <c r="I17647" s="1" t="s">
        <v>16</v>
      </c>
      <c r="J17647" s="1" t="s">
        <v>23</v>
      </c>
      <c r="K17647" s="1" t="s">
        <v>16</v>
      </c>
      <c r="L17647" s="1" t="s">
        <v>16</v>
      </c>
      <c r="M17647" s="1" t="s">
        <v>16</v>
      </c>
      <c r="N17647" s="1" t="s">
        <v>16</v>
      </c>
      <c r="O17647" s="1">
        <v>63.2</v>
      </c>
      <c r="P17647" s="1">
        <v>1.0</v>
      </c>
    </row>
    <row r="17648">
      <c r="A17648" s="1" t="s">
        <v>29</v>
      </c>
      <c r="B17648" s="1" t="s">
        <v>20683</v>
      </c>
      <c r="C17648" s="2" t="s">
        <v>20605</v>
      </c>
      <c r="D17648" s="1" t="s">
        <v>19</v>
      </c>
      <c r="E17648" s="3" t="str">
        <f>HYPERLINK("https://fyndiq.se/produkt/5e95d5a9fc6f49e2/", "Huawei P30 Pro - Härdat glas 9H – 3D Super kvalitet")</f>
        <v>Huawei P30 Pro - Härdat glas 9H – 3D Super kvalitet</v>
      </c>
      <c r="F17648" s="1" t="s">
        <v>469</v>
      </c>
      <c r="G17648" s="1" t="s">
        <v>470</v>
      </c>
      <c r="H17648" s="1" t="s">
        <v>471</v>
      </c>
      <c r="I17648" s="1" t="s">
        <v>16</v>
      </c>
      <c r="J17648" s="1" t="s">
        <v>23</v>
      </c>
      <c r="K17648" s="1" t="s">
        <v>16</v>
      </c>
      <c r="L17648" s="1" t="s">
        <v>16</v>
      </c>
      <c r="M17648" s="1" t="s">
        <v>16</v>
      </c>
      <c r="N17648" s="1" t="s">
        <v>16</v>
      </c>
      <c r="O17648" s="1">
        <v>63.2</v>
      </c>
      <c r="P17648" s="1">
        <v>1.0</v>
      </c>
    </row>
    <row r="17649">
      <c r="A17649" s="1" t="s">
        <v>29</v>
      </c>
      <c r="B17649" s="1" t="s">
        <v>20684</v>
      </c>
      <c r="C17649" s="2" t="s">
        <v>20605</v>
      </c>
      <c r="D17649" s="1" t="s">
        <v>19</v>
      </c>
      <c r="E17649" s="3" t="str">
        <f t="shared" ref="E17649:E17653" si="1009">HYPERLINK("https://fyndiq.se/produkt/ef10e4ba492c46df/", "2-Pack Samsung S23 FE 5G - 9H Härdat Glass - Super Kvalitet 3D")</f>
        <v>2-Pack Samsung S23 FE 5G - 9H Härdat Glass - Super Kvalitet 3D</v>
      </c>
      <c r="F17649" s="1" t="s">
        <v>2521</v>
      </c>
      <c r="G17649" s="1" t="s">
        <v>2522</v>
      </c>
      <c r="H17649" s="1" t="s">
        <v>2523</v>
      </c>
      <c r="I17649" s="1" t="s">
        <v>16</v>
      </c>
      <c r="J17649" s="1" t="s">
        <v>23</v>
      </c>
      <c r="K17649" s="1" t="s">
        <v>16</v>
      </c>
      <c r="L17649" s="1" t="s">
        <v>16</v>
      </c>
      <c r="M17649" s="1" t="s">
        <v>16</v>
      </c>
      <c r="N17649" s="1" t="s">
        <v>16</v>
      </c>
      <c r="O17649" s="1">
        <v>63.2</v>
      </c>
      <c r="P17649" s="1">
        <v>1.0</v>
      </c>
    </row>
    <row r="17650">
      <c r="A17650" s="1" t="s">
        <v>29</v>
      </c>
      <c r="B17650" s="1" t="s">
        <v>20685</v>
      </c>
      <c r="C17650" s="2" t="s">
        <v>20605</v>
      </c>
      <c r="D17650" s="1" t="s">
        <v>19</v>
      </c>
      <c r="E17650" s="3" t="str">
        <f t="shared" si="1009"/>
        <v>2-Pack Samsung S23 FE 5G - 9H Härdat Glass - Super Kvalitet 3D</v>
      </c>
      <c r="F17650" s="1" t="s">
        <v>2521</v>
      </c>
      <c r="G17650" s="1" t="s">
        <v>2522</v>
      </c>
      <c r="H17650" s="1" t="s">
        <v>2523</v>
      </c>
      <c r="I17650" s="1" t="s">
        <v>16</v>
      </c>
      <c r="J17650" s="1" t="s">
        <v>23</v>
      </c>
      <c r="K17650" s="1" t="s">
        <v>16</v>
      </c>
      <c r="L17650" s="1" t="s">
        <v>16</v>
      </c>
      <c r="M17650" s="1" t="s">
        <v>16</v>
      </c>
      <c r="N17650" s="1" t="s">
        <v>16</v>
      </c>
      <c r="O17650" s="1">
        <v>63.2</v>
      </c>
      <c r="P17650" s="1">
        <v>1.0</v>
      </c>
    </row>
    <row r="17651">
      <c r="A17651" s="1" t="s">
        <v>29</v>
      </c>
      <c r="B17651" s="1" t="s">
        <v>20686</v>
      </c>
      <c r="C17651" s="2" t="s">
        <v>20605</v>
      </c>
      <c r="D17651" s="1" t="s">
        <v>19</v>
      </c>
      <c r="E17651" s="3" t="str">
        <f t="shared" si="1009"/>
        <v>2-Pack Samsung S23 FE 5G - 9H Härdat Glass - Super Kvalitet 3D</v>
      </c>
      <c r="F17651" s="1" t="s">
        <v>2521</v>
      </c>
      <c r="G17651" s="1" t="s">
        <v>2522</v>
      </c>
      <c r="H17651" s="1" t="s">
        <v>2523</v>
      </c>
      <c r="I17651" s="1" t="s">
        <v>16</v>
      </c>
      <c r="J17651" s="1" t="s">
        <v>23</v>
      </c>
      <c r="K17651" s="1" t="s">
        <v>16</v>
      </c>
      <c r="L17651" s="1" t="s">
        <v>16</v>
      </c>
      <c r="M17651" s="1" t="s">
        <v>16</v>
      </c>
      <c r="N17651" s="1" t="s">
        <v>16</v>
      </c>
      <c r="O17651" s="1">
        <v>63.2</v>
      </c>
      <c r="P17651" s="1">
        <v>1.0</v>
      </c>
    </row>
    <row r="17652">
      <c r="A17652" s="1" t="s">
        <v>29</v>
      </c>
      <c r="B17652" s="1" t="s">
        <v>20687</v>
      </c>
      <c r="C17652" s="2" t="s">
        <v>20605</v>
      </c>
      <c r="D17652" s="1" t="s">
        <v>19</v>
      </c>
      <c r="E17652" s="3" t="str">
        <f t="shared" si="1009"/>
        <v>2-Pack Samsung S23 FE 5G - 9H Härdat Glass - Super Kvalitet 3D</v>
      </c>
      <c r="F17652" s="1" t="s">
        <v>2521</v>
      </c>
      <c r="G17652" s="1" t="s">
        <v>2522</v>
      </c>
      <c r="H17652" s="1" t="s">
        <v>2523</v>
      </c>
      <c r="I17652" s="1" t="s">
        <v>16</v>
      </c>
      <c r="J17652" s="1" t="s">
        <v>23</v>
      </c>
      <c r="K17652" s="1" t="s">
        <v>16</v>
      </c>
      <c r="L17652" s="1" t="s">
        <v>16</v>
      </c>
      <c r="M17652" s="1" t="s">
        <v>16</v>
      </c>
      <c r="N17652" s="1" t="s">
        <v>16</v>
      </c>
      <c r="O17652" s="1">
        <v>63.2</v>
      </c>
      <c r="P17652" s="1">
        <v>1.0</v>
      </c>
    </row>
    <row r="17653">
      <c r="A17653" s="1" t="s">
        <v>29</v>
      </c>
      <c r="B17653" s="1" t="s">
        <v>20688</v>
      </c>
      <c r="C17653" s="2" t="s">
        <v>20605</v>
      </c>
      <c r="D17653" s="1" t="s">
        <v>19</v>
      </c>
      <c r="E17653" s="3" t="str">
        <f t="shared" si="1009"/>
        <v>2-Pack Samsung S23 FE 5G - 9H Härdat Glass - Super Kvalitet 3D</v>
      </c>
      <c r="F17653" s="1" t="s">
        <v>2521</v>
      </c>
      <c r="G17653" s="1" t="s">
        <v>2522</v>
      </c>
      <c r="H17653" s="1" t="s">
        <v>2523</v>
      </c>
      <c r="I17653" s="1" t="s">
        <v>16</v>
      </c>
      <c r="J17653" s="1" t="s">
        <v>23</v>
      </c>
      <c r="K17653" s="1" t="s">
        <v>16</v>
      </c>
      <c r="L17653" s="1" t="s">
        <v>16</v>
      </c>
      <c r="M17653" s="1" t="s">
        <v>16</v>
      </c>
      <c r="N17653" s="1" t="s">
        <v>16</v>
      </c>
      <c r="O17653" s="1">
        <v>63.2</v>
      </c>
      <c r="P17653" s="1">
        <v>1.0</v>
      </c>
    </row>
    <row r="17654">
      <c r="A17654" s="1" t="s">
        <v>29</v>
      </c>
      <c r="B17654" s="1" t="s">
        <v>20689</v>
      </c>
      <c r="C17654" s="2" t="s">
        <v>20605</v>
      </c>
      <c r="D17654" s="1" t="s">
        <v>19</v>
      </c>
      <c r="E17654" s="3" t="str">
        <f>HYPERLINK("https://fyndiq.se/produkt/2477583187264ece/", "2-Pack Samsung S20 - 9H Härdat Glass - Top Kvalitet")</f>
        <v>2-Pack Samsung S20 - 9H Härdat Glass - Top Kvalitet</v>
      </c>
      <c r="F17654" s="1" t="s">
        <v>124</v>
      </c>
      <c r="G17654" s="1" t="s">
        <v>125</v>
      </c>
      <c r="H17654" s="1" t="s">
        <v>126</v>
      </c>
      <c r="I17654" s="1" t="s">
        <v>16</v>
      </c>
      <c r="J17654" s="1" t="s">
        <v>23</v>
      </c>
      <c r="K17654" s="1" t="s">
        <v>16</v>
      </c>
      <c r="L17654" s="1" t="s">
        <v>16</v>
      </c>
      <c r="M17654" s="1" t="s">
        <v>16</v>
      </c>
      <c r="N17654" s="1" t="s">
        <v>16</v>
      </c>
      <c r="O17654" s="1">
        <v>71.2</v>
      </c>
      <c r="P17654" s="1">
        <v>1.0</v>
      </c>
    </row>
    <row r="17655">
      <c r="A17655" s="1" t="s">
        <v>29</v>
      </c>
      <c r="B17655" s="1" t="s">
        <v>20690</v>
      </c>
      <c r="C17655" s="2" t="s">
        <v>20605</v>
      </c>
      <c r="D17655" s="1" t="s">
        <v>19</v>
      </c>
      <c r="E17655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7655" s="1" t="s">
        <v>2858</v>
      </c>
      <c r="G17655" s="1" t="s">
        <v>2859</v>
      </c>
      <c r="H17655" s="1" t="s">
        <v>2860</v>
      </c>
      <c r="I17655" s="1" t="s">
        <v>16</v>
      </c>
      <c r="J17655" s="1" t="s">
        <v>23</v>
      </c>
      <c r="K17655" s="1" t="s">
        <v>16</v>
      </c>
      <c r="L17655" s="1" t="s">
        <v>16</v>
      </c>
      <c r="M17655" s="1" t="s">
        <v>16</v>
      </c>
      <c r="N17655" s="1" t="s">
        <v>16</v>
      </c>
      <c r="O17655" s="1">
        <v>63.2</v>
      </c>
      <c r="P17655" s="1">
        <v>1.0</v>
      </c>
    </row>
    <row r="17656">
      <c r="A17656" s="1" t="s">
        <v>29</v>
      </c>
      <c r="B17656" s="1" t="s">
        <v>20691</v>
      </c>
      <c r="C17656" s="2" t="s">
        <v>20605</v>
      </c>
      <c r="D17656" s="1" t="s">
        <v>19</v>
      </c>
      <c r="E17656" s="3" t="str">
        <f>HYPERLINK("https://fyndiq.se/produkt/dd442afde00c4525/", "2-Pack Sony Xperia 5 III - Härdat glas 9H - Super Kvalitet 3D")</f>
        <v>2-Pack Sony Xperia 5 III - Härdat glas 9H - Super Kvalitet 3D</v>
      </c>
      <c r="F17656" s="1" t="s">
        <v>3492</v>
      </c>
      <c r="G17656" s="1" t="s">
        <v>3493</v>
      </c>
      <c r="H17656" s="1" t="s">
        <v>3494</v>
      </c>
      <c r="I17656" s="1" t="s">
        <v>16</v>
      </c>
      <c r="J17656" s="1" t="s">
        <v>23</v>
      </c>
      <c r="K17656" s="1" t="s">
        <v>16</v>
      </c>
      <c r="L17656" s="1" t="s">
        <v>16</v>
      </c>
      <c r="M17656" s="1" t="s">
        <v>16</v>
      </c>
      <c r="N17656" s="1" t="s">
        <v>16</v>
      </c>
      <c r="O17656" s="1">
        <v>63.2</v>
      </c>
      <c r="P17656" s="1">
        <v>1.0</v>
      </c>
    </row>
    <row r="17657">
      <c r="A17657" s="1" t="s">
        <v>29</v>
      </c>
      <c r="B17657" s="1" t="s">
        <v>20692</v>
      </c>
      <c r="C17657" s="2" t="s">
        <v>20605</v>
      </c>
      <c r="D17657" s="1" t="s">
        <v>19</v>
      </c>
      <c r="E17657" s="3" t="str">
        <f>HYPERLINK("https://fyndiq.se/produkt/701c980a31d04f70/", "Samsung S23 FE 5G - 9H Härdat Glass - Super Kvalitet 3D")</f>
        <v>Samsung S23 FE 5G - 9H Härdat Glass - Super Kvalitet 3D</v>
      </c>
      <c r="F17657" s="1" t="s">
        <v>698</v>
      </c>
      <c r="G17657" s="1" t="s">
        <v>699</v>
      </c>
      <c r="H17657" s="1" t="s">
        <v>700</v>
      </c>
      <c r="I17657" s="1" t="s">
        <v>16</v>
      </c>
      <c r="J17657" s="1" t="s">
        <v>23</v>
      </c>
      <c r="K17657" s="1" t="s">
        <v>16</v>
      </c>
      <c r="L17657" s="1" t="s">
        <v>16</v>
      </c>
      <c r="M17657" s="1" t="s">
        <v>16</v>
      </c>
      <c r="N17657" s="1" t="s">
        <v>16</v>
      </c>
      <c r="O17657" s="1">
        <v>55.2</v>
      </c>
      <c r="P17657" s="1">
        <v>1.0</v>
      </c>
    </row>
    <row r="17658">
      <c r="A17658" s="1" t="s">
        <v>29</v>
      </c>
      <c r="B17658" s="1" t="s">
        <v>20693</v>
      </c>
      <c r="C17658" s="2" t="s">
        <v>20605</v>
      </c>
      <c r="D17658" s="1" t="s">
        <v>19</v>
      </c>
      <c r="E17658" s="3" t="str">
        <f>HYPERLINK("https://fyndiq.se/produkt/c257ba75a9d645bb/", "2-Pack Samsung Galaxy Tab S8 - Härdat glas 9H - Super Kvalitet")</f>
        <v>2-Pack Samsung Galaxy Tab S8 - Härdat glas 9H - Super Kvalitet</v>
      </c>
      <c r="F17658" s="1" t="s">
        <v>17543</v>
      </c>
      <c r="G17658" s="1" t="s">
        <v>17544</v>
      </c>
      <c r="H17658" s="1" t="s">
        <v>17545</v>
      </c>
      <c r="I17658" s="1" t="s">
        <v>16</v>
      </c>
      <c r="J17658" s="1" t="s">
        <v>23</v>
      </c>
      <c r="K17658" s="1" t="s">
        <v>16</v>
      </c>
      <c r="L17658" s="1" t="s">
        <v>16</v>
      </c>
      <c r="M17658" s="1" t="s">
        <v>16</v>
      </c>
      <c r="N17658" s="1" t="s">
        <v>16</v>
      </c>
      <c r="O17658" s="1">
        <v>135.2</v>
      </c>
      <c r="P17658" s="1">
        <v>1.0</v>
      </c>
    </row>
    <row r="17659">
      <c r="A17659" s="1" t="s">
        <v>29</v>
      </c>
      <c r="B17659" s="1" t="s">
        <v>20694</v>
      </c>
      <c r="C17659" s="2" t="s">
        <v>20605</v>
      </c>
      <c r="D17659" s="1" t="s">
        <v>19</v>
      </c>
      <c r="E17659" s="3" t="str">
        <f t="shared" ref="E17659:E17661" si="1010">HYPERLINK("https://fyndiq.se/produkt/309789ffde48437d/", "3 Pack 1,2M USB-C Type-C Laddkabel Quick Charge 18W Vit")</f>
        <v>3 Pack 1,2M USB-C Type-C Laddkabel Quick Charge 18W Vit</v>
      </c>
      <c r="F17659" s="1" t="s">
        <v>2248</v>
      </c>
      <c r="G17659" s="1" t="s">
        <v>2249</v>
      </c>
      <c r="H17659" s="1" t="s">
        <v>2250</v>
      </c>
      <c r="I17659" s="1" t="s">
        <v>16</v>
      </c>
      <c r="J17659" s="1" t="s">
        <v>23</v>
      </c>
      <c r="K17659" s="1" t="s">
        <v>16</v>
      </c>
      <c r="L17659" s="1" t="s">
        <v>16</v>
      </c>
      <c r="M17659" s="1" t="s">
        <v>16</v>
      </c>
      <c r="N17659" s="1" t="s">
        <v>16</v>
      </c>
      <c r="O17659" s="1">
        <v>79.2</v>
      </c>
      <c r="P17659" s="1">
        <v>1.0</v>
      </c>
    </row>
    <row r="17660">
      <c r="A17660" s="1" t="s">
        <v>29</v>
      </c>
      <c r="B17660" s="1" t="s">
        <v>20695</v>
      </c>
      <c r="C17660" s="2" t="s">
        <v>20605</v>
      </c>
      <c r="D17660" s="1" t="s">
        <v>19</v>
      </c>
      <c r="E17660" s="3" t="str">
        <f t="shared" si="1010"/>
        <v>3 Pack 1,2M USB-C Type-C Laddkabel Quick Charge 18W Vit</v>
      </c>
      <c r="F17660" s="1" t="s">
        <v>2248</v>
      </c>
      <c r="G17660" s="1" t="s">
        <v>2249</v>
      </c>
      <c r="H17660" s="1" t="s">
        <v>2250</v>
      </c>
      <c r="I17660" s="1" t="s">
        <v>16</v>
      </c>
      <c r="J17660" s="1" t="s">
        <v>23</v>
      </c>
      <c r="K17660" s="1" t="s">
        <v>16</v>
      </c>
      <c r="L17660" s="1" t="s">
        <v>16</v>
      </c>
      <c r="M17660" s="1" t="s">
        <v>16</v>
      </c>
      <c r="N17660" s="1" t="s">
        <v>16</v>
      </c>
      <c r="O17660" s="1">
        <v>79.2</v>
      </c>
      <c r="P17660" s="1">
        <v>1.0</v>
      </c>
    </row>
    <row r="17661">
      <c r="A17661" s="1" t="s">
        <v>29</v>
      </c>
      <c r="B17661" s="1" t="s">
        <v>20696</v>
      </c>
      <c r="C17661" s="2" t="s">
        <v>20605</v>
      </c>
      <c r="D17661" s="1" t="s">
        <v>19</v>
      </c>
      <c r="E17661" s="3" t="str">
        <f t="shared" si="1010"/>
        <v>3 Pack 1,2M USB-C Type-C Laddkabel Quick Charge 18W Vit</v>
      </c>
      <c r="F17661" s="1" t="s">
        <v>2248</v>
      </c>
      <c r="G17661" s="1" t="s">
        <v>2249</v>
      </c>
      <c r="H17661" s="1" t="s">
        <v>2250</v>
      </c>
      <c r="I17661" s="1" t="s">
        <v>16</v>
      </c>
      <c r="J17661" s="1" t="s">
        <v>23</v>
      </c>
      <c r="K17661" s="1" t="s">
        <v>16</v>
      </c>
      <c r="L17661" s="1" t="s">
        <v>16</v>
      </c>
      <c r="M17661" s="1" t="s">
        <v>16</v>
      </c>
      <c r="N17661" s="1" t="s">
        <v>16</v>
      </c>
      <c r="O17661" s="1">
        <v>79.2</v>
      </c>
      <c r="P17661" s="1">
        <v>1.0</v>
      </c>
    </row>
    <row r="17662">
      <c r="A17662" s="1" t="s">
        <v>29</v>
      </c>
      <c r="B17662" s="1" t="s">
        <v>20697</v>
      </c>
      <c r="C17662" s="2" t="s">
        <v>20605</v>
      </c>
      <c r="D17662" s="1" t="s">
        <v>19</v>
      </c>
      <c r="E17662" s="3" t="str">
        <f>HYPERLINK("https://fyndiq.se/produkt/ebd0c75a3b324593/", "2-Pack Samsung S22 Ultra 5G Skärmskydd &amp;1-Pack linsskydd-9H GLAS")</f>
        <v>2-Pack Samsung S22 Ultra 5G Skärmskydd &amp;1-Pack linsskydd-9H GLAS</v>
      </c>
      <c r="F17662" s="1" t="s">
        <v>6898</v>
      </c>
      <c r="G17662" s="1" t="s">
        <v>6899</v>
      </c>
      <c r="H17662" s="1" t="s">
        <v>6900</v>
      </c>
      <c r="I17662" s="1" t="s">
        <v>16</v>
      </c>
      <c r="J17662" s="1" t="s">
        <v>23</v>
      </c>
      <c r="K17662" s="1" t="s">
        <v>16</v>
      </c>
      <c r="L17662" s="1" t="s">
        <v>16</v>
      </c>
      <c r="M17662" s="1" t="s">
        <v>16</v>
      </c>
      <c r="N17662" s="1" t="s">
        <v>16</v>
      </c>
      <c r="O17662" s="1">
        <v>71.2</v>
      </c>
      <c r="P17662" s="1">
        <v>1.0</v>
      </c>
    </row>
    <row r="17663">
      <c r="A17663" s="1" t="s">
        <v>29</v>
      </c>
      <c r="B17663" s="1" t="s">
        <v>20698</v>
      </c>
      <c r="C17663" s="2" t="s">
        <v>20605</v>
      </c>
      <c r="D17663" s="1" t="s">
        <v>19</v>
      </c>
      <c r="E17663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7663" s="1" t="s">
        <v>760</v>
      </c>
      <c r="G17663" s="1" t="s">
        <v>761</v>
      </c>
      <c r="H17663" s="1" t="s">
        <v>762</v>
      </c>
      <c r="I17663" s="1" t="s">
        <v>16</v>
      </c>
      <c r="J17663" s="1" t="s">
        <v>23</v>
      </c>
      <c r="K17663" s="1" t="s">
        <v>16</v>
      </c>
      <c r="L17663" s="1" t="s">
        <v>16</v>
      </c>
      <c r="M17663" s="1" t="s">
        <v>16</v>
      </c>
      <c r="N17663" s="1" t="s">
        <v>16</v>
      </c>
      <c r="O17663" s="1">
        <v>63.2</v>
      </c>
      <c r="P17663" s="1">
        <v>1.0</v>
      </c>
    </row>
    <row r="17664">
      <c r="A17664" s="1" t="s">
        <v>29</v>
      </c>
      <c r="B17664" s="1" t="s">
        <v>20699</v>
      </c>
      <c r="C17664" s="2" t="s">
        <v>20605</v>
      </c>
      <c r="D17664" s="1" t="s">
        <v>19</v>
      </c>
      <c r="E17664" s="3" t="str">
        <f>HYPERLINK("https://fyndiq.se/produkt/9681fb532feb49d2/", "Skärmskydd Iphone 7 Svart - Härdat Glas Skärmskydd 9H - HD")</f>
        <v>Skärmskydd Iphone 7 Svart - Härdat Glas Skärmskydd 9H - HD</v>
      </c>
      <c r="F17664" s="1" t="s">
        <v>2922</v>
      </c>
      <c r="G17664" s="1" t="s">
        <v>2923</v>
      </c>
      <c r="H17664" s="1" t="s">
        <v>2924</v>
      </c>
      <c r="I17664" s="1" t="s">
        <v>16</v>
      </c>
      <c r="J17664" s="1" t="s">
        <v>23</v>
      </c>
      <c r="K17664" s="1" t="s">
        <v>16</v>
      </c>
      <c r="L17664" s="1" t="s">
        <v>16</v>
      </c>
      <c r="M17664" s="1" t="s">
        <v>16</v>
      </c>
      <c r="N17664" s="1" t="s">
        <v>16</v>
      </c>
      <c r="O17664" s="1">
        <v>39.2</v>
      </c>
      <c r="P17664" s="1">
        <v>1.0</v>
      </c>
    </row>
    <row r="17665">
      <c r="A17665" s="1" t="s">
        <v>29</v>
      </c>
      <c r="B17665" s="1" t="s">
        <v>20700</v>
      </c>
      <c r="C17665" s="2" t="s">
        <v>20605</v>
      </c>
      <c r="D17665" s="1" t="s">
        <v>19</v>
      </c>
      <c r="E17665" s="3" t="str">
        <f>HYPERLINK("https://fyndiq.se/produkt/e19fcc2ab2124f8a/", "2-Pack Iphone 13 Pro - 9H Härdat Glass - Top Kvalitet  3D")</f>
        <v>2-Pack Iphone 13 Pro - 9H Härdat Glass - Top Kvalitet  3D</v>
      </c>
      <c r="F17665" s="1" t="s">
        <v>555</v>
      </c>
      <c r="G17665" s="1" t="s">
        <v>556</v>
      </c>
      <c r="H17665" s="1" t="s">
        <v>557</v>
      </c>
      <c r="I17665" s="1" t="s">
        <v>16</v>
      </c>
      <c r="J17665" s="1" t="s">
        <v>23</v>
      </c>
      <c r="K17665" s="1" t="s">
        <v>16</v>
      </c>
      <c r="L17665" s="1" t="s">
        <v>16</v>
      </c>
      <c r="M17665" s="1" t="s">
        <v>16</v>
      </c>
      <c r="N17665" s="1" t="s">
        <v>16</v>
      </c>
      <c r="O17665" s="1">
        <v>47.2</v>
      </c>
      <c r="P17665" s="1">
        <v>1.0</v>
      </c>
    </row>
    <row r="17666">
      <c r="A17666" s="1" t="s">
        <v>29</v>
      </c>
      <c r="B17666" s="1" t="s">
        <v>20701</v>
      </c>
      <c r="C17666" s="2" t="s">
        <v>20605</v>
      </c>
      <c r="D17666" s="1" t="s">
        <v>19</v>
      </c>
      <c r="E17666" s="3" t="str">
        <f>HYPERLINK("https://fyndiq.se/produkt/da58ea3fa3794dae/", "2-Pack Samsung S21 Ultra (5G) Skärmskydd &amp; 1-Pack linsskydd - Härdat Glas 9H - Super kvalitet 3D")</f>
        <v>2-Pack Samsung S21 Ultra (5G) Skärmskydd &amp; 1-Pack linsskydd - Härdat Glas 9H - Super kvalitet 3D</v>
      </c>
      <c r="F17666" s="1" t="s">
        <v>14844</v>
      </c>
      <c r="G17666" s="1" t="s">
        <v>14845</v>
      </c>
      <c r="H17666" s="1" t="s">
        <v>14846</v>
      </c>
      <c r="I17666" s="1" t="s">
        <v>16</v>
      </c>
      <c r="J17666" s="1" t="s">
        <v>23</v>
      </c>
      <c r="K17666" s="1" t="s">
        <v>16</v>
      </c>
      <c r="L17666" s="1" t="s">
        <v>16</v>
      </c>
      <c r="M17666" s="1" t="s">
        <v>16</v>
      </c>
      <c r="N17666" s="1" t="s">
        <v>16</v>
      </c>
      <c r="O17666" s="1">
        <v>71.2</v>
      </c>
      <c r="P17666" s="1">
        <v>1.0</v>
      </c>
    </row>
    <row r="17667">
      <c r="A17667" s="1" t="s">
        <v>29</v>
      </c>
      <c r="B17667" s="1" t="s">
        <v>20702</v>
      </c>
      <c r="C17667" s="2" t="s">
        <v>20605</v>
      </c>
      <c r="D17667" s="1" t="s">
        <v>19</v>
      </c>
      <c r="E17667" s="3" t="str">
        <f>HYPERLINK("https://fyndiq.se/produkt/32ed4deccef24758/", "2-Pack Linsskydd Samsung Galaxy S23 - Härdat Glas 9H - Super 3D Linsskydd")</f>
        <v>2-Pack Linsskydd Samsung Galaxy S23 - Härdat Glas 9H - Super 3D Linsskydd</v>
      </c>
      <c r="F17667" s="1" t="s">
        <v>12118</v>
      </c>
      <c r="G17667" s="1" t="s">
        <v>12119</v>
      </c>
      <c r="H17667" s="1" t="s">
        <v>12120</v>
      </c>
      <c r="I17667" s="1" t="s">
        <v>16</v>
      </c>
      <c r="J17667" s="1" t="s">
        <v>23</v>
      </c>
      <c r="K17667" s="1" t="s">
        <v>16</v>
      </c>
      <c r="L17667" s="1" t="s">
        <v>16</v>
      </c>
      <c r="M17667" s="1" t="s">
        <v>16</v>
      </c>
      <c r="N17667" s="1" t="s">
        <v>16</v>
      </c>
      <c r="O17667" s="1">
        <v>55.2</v>
      </c>
      <c r="P17667" s="1">
        <v>1.0</v>
      </c>
    </row>
    <row r="17668">
      <c r="A17668" s="1" t="s">
        <v>29</v>
      </c>
      <c r="B17668" s="1" t="s">
        <v>20703</v>
      </c>
      <c r="C17668" s="2" t="s">
        <v>20605</v>
      </c>
      <c r="D17668" s="1" t="s">
        <v>19</v>
      </c>
      <c r="E17668" s="3" t="str">
        <f t="shared" ref="E17668:E17669" si="1011">HYPERLINK("https://fyndiq.se/produkt/914693d84cc04c99/", "2-Pack Xiaomi Redmi 12C - Härdat Glas 9H - Super kvalitet 3D Skärmskydd")</f>
        <v>2-Pack Xiaomi Redmi 12C - Härdat Glas 9H - Super kvalitet 3D Skärmskydd</v>
      </c>
      <c r="F17668" s="1" t="s">
        <v>3098</v>
      </c>
      <c r="G17668" s="1" t="s">
        <v>3099</v>
      </c>
      <c r="H17668" s="1" t="s">
        <v>3100</v>
      </c>
      <c r="I17668" s="1" t="s">
        <v>16</v>
      </c>
      <c r="J17668" s="1" t="s">
        <v>23</v>
      </c>
      <c r="K17668" s="1" t="s">
        <v>16</v>
      </c>
      <c r="L17668" s="1" t="s">
        <v>16</v>
      </c>
      <c r="M17668" s="1" t="s">
        <v>16</v>
      </c>
      <c r="N17668" s="1" t="s">
        <v>16</v>
      </c>
      <c r="O17668" s="1">
        <v>63.2</v>
      </c>
      <c r="P17668" s="1">
        <v>1.0</v>
      </c>
    </row>
    <row r="17669">
      <c r="A17669" s="1" t="s">
        <v>29</v>
      </c>
      <c r="B17669" s="1" t="s">
        <v>20704</v>
      </c>
      <c r="C17669" s="2" t="s">
        <v>20605</v>
      </c>
      <c r="D17669" s="1" t="s">
        <v>19</v>
      </c>
      <c r="E17669" s="3" t="str">
        <f t="shared" si="1011"/>
        <v>2-Pack Xiaomi Redmi 12C - Härdat Glas 9H - Super kvalitet 3D Skärmskydd</v>
      </c>
      <c r="F17669" s="1" t="s">
        <v>3098</v>
      </c>
      <c r="G17669" s="1" t="s">
        <v>3099</v>
      </c>
      <c r="H17669" s="1" t="s">
        <v>3100</v>
      </c>
      <c r="I17669" s="1" t="s">
        <v>16</v>
      </c>
      <c r="J17669" s="1" t="s">
        <v>23</v>
      </c>
      <c r="K17669" s="1" t="s">
        <v>16</v>
      </c>
      <c r="L17669" s="1" t="s">
        <v>16</v>
      </c>
      <c r="M17669" s="1" t="s">
        <v>16</v>
      </c>
      <c r="N17669" s="1" t="s">
        <v>16</v>
      </c>
      <c r="O17669" s="1">
        <v>63.2</v>
      </c>
      <c r="P17669" s="1">
        <v>1.0</v>
      </c>
    </row>
    <row r="17670">
      <c r="A17670" s="1" t="s">
        <v>29</v>
      </c>
      <c r="B17670" s="1" t="s">
        <v>20705</v>
      </c>
      <c r="C17670" s="2" t="s">
        <v>20605</v>
      </c>
      <c r="D17670" s="1" t="s">
        <v>19</v>
      </c>
      <c r="E17670" s="3" t="str">
        <f>HYPERLINK("https://fyndiq.se/produkt/f7b16236096d401a/", "2-Pack Google Pixel 7A - Härdat glas 9H - Super kvalitet 3D Skärmskydd")</f>
        <v>2-Pack Google Pixel 7A - Härdat glas 9H - Super kvalitet 3D Skärmskydd</v>
      </c>
      <c r="F17670" s="1" t="s">
        <v>852</v>
      </c>
      <c r="G17670" s="1" t="s">
        <v>853</v>
      </c>
      <c r="H17670" s="1" t="s">
        <v>854</v>
      </c>
      <c r="I17670" s="1" t="s">
        <v>16</v>
      </c>
      <c r="J17670" s="1" t="s">
        <v>23</v>
      </c>
      <c r="K17670" s="1" t="s">
        <v>16</v>
      </c>
      <c r="L17670" s="1" t="s">
        <v>16</v>
      </c>
      <c r="M17670" s="1" t="s">
        <v>16</v>
      </c>
      <c r="N17670" s="1" t="s">
        <v>16</v>
      </c>
      <c r="O17670" s="1">
        <v>63.2</v>
      </c>
      <c r="P17670" s="1">
        <v>1.0</v>
      </c>
    </row>
    <row r="17671">
      <c r="A17671" s="1" t="s">
        <v>29</v>
      </c>
      <c r="B17671" s="1" t="s">
        <v>20706</v>
      </c>
      <c r="C17671" s="2" t="s">
        <v>20605</v>
      </c>
      <c r="D17671" s="1" t="s">
        <v>19</v>
      </c>
      <c r="E1767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671" s="1" t="s">
        <v>3098</v>
      </c>
      <c r="G17671" s="1" t="s">
        <v>3099</v>
      </c>
      <c r="H17671" s="1" t="s">
        <v>3100</v>
      </c>
      <c r="I17671" s="1" t="s">
        <v>16</v>
      </c>
      <c r="J17671" s="1" t="s">
        <v>23</v>
      </c>
      <c r="K17671" s="1" t="s">
        <v>16</v>
      </c>
      <c r="L17671" s="1" t="s">
        <v>16</v>
      </c>
      <c r="M17671" s="1" t="s">
        <v>16</v>
      </c>
      <c r="N17671" s="1" t="s">
        <v>16</v>
      </c>
      <c r="O17671" s="1">
        <v>63.2</v>
      </c>
      <c r="P17671" s="1">
        <v>1.0</v>
      </c>
    </row>
    <row r="17672">
      <c r="A17672" s="1" t="s">
        <v>29</v>
      </c>
      <c r="B17672" s="1" t="s">
        <v>20707</v>
      </c>
      <c r="C17672" s="2" t="s">
        <v>20605</v>
      </c>
      <c r="D17672" s="1" t="s">
        <v>19</v>
      </c>
      <c r="E17672" s="3" t="str">
        <f>HYPERLINK("https://fyndiq.se/produkt/0df6cad26c89414b/", "2 Pack Samsung S22 PLUS - 9H Härdat Glass - 3D Super Kvalitet")</f>
        <v>2 Pack Samsung S22 PLUS - 9H Härdat Glass - 3D Super Kvalitet</v>
      </c>
      <c r="F17672" s="1" t="s">
        <v>2472</v>
      </c>
      <c r="G17672" s="1" t="s">
        <v>2473</v>
      </c>
      <c r="H17672" s="1" t="s">
        <v>2474</v>
      </c>
      <c r="I17672" s="1" t="s">
        <v>16</v>
      </c>
      <c r="J17672" s="1" t="s">
        <v>23</v>
      </c>
      <c r="K17672" s="1" t="s">
        <v>16</v>
      </c>
      <c r="L17672" s="1" t="s">
        <v>16</v>
      </c>
      <c r="M17672" s="1" t="s">
        <v>16</v>
      </c>
      <c r="N17672" s="1" t="s">
        <v>16</v>
      </c>
      <c r="O17672" s="1">
        <v>63.2</v>
      </c>
      <c r="P17672" s="1">
        <v>1.0</v>
      </c>
    </row>
    <row r="17673">
      <c r="A17673" s="1" t="s">
        <v>29</v>
      </c>
      <c r="B17673" s="1" t="s">
        <v>20708</v>
      </c>
      <c r="C17673" s="2" t="s">
        <v>20605</v>
      </c>
      <c r="D17673" s="1" t="s">
        <v>19</v>
      </c>
      <c r="E17673" s="3" t="str">
        <f t="shared" ref="E17673:E17675" si="1012">HYPERLINK("https://fyndiq.se/produkt/13e76851ca504320/", "2-Pack Samsung Galaxy S22 Ultra - Härdat glas 9H - Top kvalitet")</f>
        <v>2-Pack Samsung Galaxy S22 Ultra - Härdat glas 9H - Top kvalitet</v>
      </c>
      <c r="F17673" s="1" t="s">
        <v>140</v>
      </c>
      <c r="G17673" s="1" t="s">
        <v>141</v>
      </c>
      <c r="H17673" s="1" t="s">
        <v>142</v>
      </c>
      <c r="I17673" s="1" t="s">
        <v>16</v>
      </c>
      <c r="J17673" s="1" t="s">
        <v>23</v>
      </c>
      <c r="K17673" s="1" t="s">
        <v>16</v>
      </c>
      <c r="L17673" s="1" t="s">
        <v>16</v>
      </c>
      <c r="M17673" s="1" t="s">
        <v>16</v>
      </c>
      <c r="N17673" s="1" t="s">
        <v>16</v>
      </c>
      <c r="O17673" s="1">
        <v>63.2</v>
      </c>
      <c r="P17673" s="1">
        <v>1.0</v>
      </c>
    </row>
    <row r="17674">
      <c r="A17674" s="1" t="s">
        <v>29</v>
      </c>
      <c r="B17674" s="1" t="s">
        <v>20709</v>
      </c>
      <c r="C17674" s="2" t="s">
        <v>20605</v>
      </c>
      <c r="D17674" s="1" t="s">
        <v>19</v>
      </c>
      <c r="E17674" s="3" t="str">
        <f t="shared" si="1012"/>
        <v>2-Pack Samsung Galaxy S22 Ultra - Härdat glas 9H - Top kvalitet</v>
      </c>
      <c r="F17674" s="1" t="s">
        <v>140</v>
      </c>
      <c r="G17674" s="1" t="s">
        <v>141</v>
      </c>
      <c r="H17674" s="1" t="s">
        <v>142</v>
      </c>
      <c r="I17674" s="1" t="s">
        <v>16</v>
      </c>
      <c r="J17674" s="1" t="s">
        <v>23</v>
      </c>
      <c r="K17674" s="1" t="s">
        <v>16</v>
      </c>
      <c r="L17674" s="1" t="s">
        <v>16</v>
      </c>
      <c r="M17674" s="1" t="s">
        <v>16</v>
      </c>
      <c r="N17674" s="1" t="s">
        <v>16</v>
      </c>
      <c r="O17674" s="1">
        <v>63.2</v>
      </c>
      <c r="P17674" s="1">
        <v>1.0</v>
      </c>
    </row>
    <row r="17675">
      <c r="A17675" s="1" t="s">
        <v>29</v>
      </c>
      <c r="B17675" s="1" t="s">
        <v>20710</v>
      </c>
      <c r="C17675" s="2" t="s">
        <v>20605</v>
      </c>
      <c r="D17675" s="1" t="s">
        <v>19</v>
      </c>
      <c r="E17675" s="3" t="str">
        <f t="shared" si="1012"/>
        <v>2-Pack Samsung Galaxy S22 Ultra - Härdat glas 9H - Top kvalitet</v>
      </c>
      <c r="F17675" s="1" t="s">
        <v>140</v>
      </c>
      <c r="G17675" s="1" t="s">
        <v>141</v>
      </c>
      <c r="H17675" s="1" t="s">
        <v>142</v>
      </c>
      <c r="I17675" s="1" t="s">
        <v>16</v>
      </c>
      <c r="J17675" s="1" t="s">
        <v>23</v>
      </c>
      <c r="K17675" s="1" t="s">
        <v>16</v>
      </c>
      <c r="L17675" s="1" t="s">
        <v>16</v>
      </c>
      <c r="M17675" s="1" t="s">
        <v>16</v>
      </c>
      <c r="N17675" s="1" t="s">
        <v>16</v>
      </c>
      <c r="O17675" s="1">
        <v>63.2</v>
      </c>
      <c r="P17675" s="1">
        <v>1.0</v>
      </c>
    </row>
    <row r="17676">
      <c r="A17676" s="1" t="s">
        <v>29</v>
      </c>
      <c r="B17676" s="1" t="s">
        <v>20711</v>
      </c>
      <c r="C17676" s="2" t="s">
        <v>20605</v>
      </c>
      <c r="D17676" s="1" t="s">
        <v>19</v>
      </c>
      <c r="E17676" s="3" t="str">
        <f>HYPERLINK("https://fyndiq.se/produkt/bc0c4d5e5f134435/", "2 Pack Apple Watch 38mm -Härdat glas 9H – Super kvalitet 3D")</f>
        <v>2 Pack Apple Watch 38mm -Härdat glas 9H – Super kvalitet 3D</v>
      </c>
      <c r="F17676" s="1" t="s">
        <v>780</v>
      </c>
      <c r="G17676" s="1" t="s">
        <v>781</v>
      </c>
      <c r="H17676" s="1" t="s">
        <v>782</v>
      </c>
      <c r="I17676" s="1" t="s">
        <v>16</v>
      </c>
      <c r="J17676" s="1" t="s">
        <v>23</v>
      </c>
      <c r="K17676" s="1" t="s">
        <v>16</v>
      </c>
      <c r="L17676" s="1" t="s">
        <v>16</v>
      </c>
      <c r="M17676" s="1" t="s">
        <v>16</v>
      </c>
      <c r="N17676" s="1" t="s">
        <v>16</v>
      </c>
      <c r="O17676" s="1">
        <v>55.2</v>
      </c>
      <c r="P17676" s="1">
        <v>1.0</v>
      </c>
    </row>
    <row r="17677">
      <c r="A17677" s="1" t="s">
        <v>29</v>
      </c>
      <c r="B17677" s="1" t="s">
        <v>20712</v>
      </c>
      <c r="C17677" s="2" t="s">
        <v>20605</v>
      </c>
      <c r="D17677" s="1" t="s">
        <v>19</v>
      </c>
      <c r="E17677" s="3" t="str">
        <f>HYPERLINK("https://fyndiq.se/produkt/87e8c2a54c4a469b/", "2-Pack Samsung Galaxy A53 5G - Härdat glas 9H - Super kvalitet")</f>
        <v>2-Pack Samsung Galaxy A53 5G - Härdat glas 9H - Super kvalitet</v>
      </c>
      <c r="F17677" s="1" t="s">
        <v>1320</v>
      </c>
      <c r="G17677" s="1" t="s">
        <v>1321</v>
      </c>
      <c r="H17677" s="1" t="s">
        <v>1322</v>
      </c>
      <c r="I17677" s="1" t="s">
        <v>16</v>
      </c>
      <c r="J17677" s="1" t="s">
        <v>23</v>
      </c>
      <c r="K17677" s="1" t="s">
        <v>16</v>
      </c>
      <c r="L17677" s="1" t="s">
        <v>16</v>
      </c>
      <c r="M17677" s="1" t="s">
        <v>16</v>
      </c>
      <c r="N17677" s="1" t="s">
        <v>16</v>
      </c>
      <c r="O17677" s="1">
        <v>63.2</v>
      </c>
      <c r="P17677" s="1">
        <v>1.0</v>
      </c>
    </row>
    <row r="17678">
      <c r="A17678" s="1" t="s">
        <v>29</v>
      </c>
      <c r="B17678" s="1" t="s">
        <v>20713</v>
      </c>
      <c r="C17678" s="2" t="s">
        <v>20605</v>
      </c>
      <c r="D17678" s="1" t="s">
        <v>19</v>
      </c>
      <c r="E17678" s="3" t="str">
        <f>HYPERLINK("https://fyndiq.se/produkt/0ac574665fa5409b/", "2-Pack Samsung Galaxy Note 10 Plus 5G - Härdat Glas 9H – 3D Skärmskydd - Super kvalitet")</f>
        <v>2-Pack Samsung Galaxy Note 10 Plus 5G - Härdat Glas 9H – 3D Skärmskydd - Super kvalitet</v>
      </c>
      <c r="F17678" s="1" t="s">
        <v>20714</v>
      </c>
      <c r="G17678" s="1" t="s">
        <v>20715</v>
      </c>
      <c r="H17678" s="1" t="s">
        <v>20716</v>
      </c>
      <c r="I17678" s="1" t="s">
        <v>16</v>
      </c>
      <c r="J17678" s="1" t="s">
        <v>23</v>
      </c>
      <c r="K17678" s="1" t="s">
        <v>16</v>
      </c>
      <c r="L17678" s="1" t="s">
        <v>16</v>
      </c>
      <c r="M17678" s="1" t="s">
        <v>16</v>
      </c>
      <c r="N17678" s="1" t="s">
        <v>16</v>
      </c>
      <c r="O17678" s="1">
        <v>63.2</v>
      </c>
      <c r="P17678" s="1">
        <v>1.0</v>
      </c>
    </row>
    <row r="17679">
      <c r="A17679" s="1" t="s">
        <v>29</v>
      </c>
      <c r="B17679" s="1" t="s">
        <v>20717</v>
      </c>
      <c r="C17679" s="2" t="s">
        <v>20605</v>
      </c>
      <c r="D17679" s="1" t="s">
        <v>19</v>
      </c>
      <c r="E17679" s="3" t="str">
        <f>HYPERLINK("https://fyndiq.se/produkt/925ae49423884615/", "2-Pack Samsung S22 Ultra Skärmskydd &amp; 1-Pack linsskydd -9H GLAS")</f>
        <v>2-Pack Samsung S22 Ultra Skärmskydd &amp; 1-Pack linsskydd -9H GLAS</v>
      </c>
      <c r="F17679" s="1" t="s">
        <v>335</v>
      </c>
      <c r="G17679" s="1" t="s">
        <v>336</v>
      </c>
      <c r="H17679" s="1" t="s">
        <v>337</v>
      </c>
      <c r="I17679" s="1" t="s">
        <v>16</v>
      </c>
      <c r="J17679" s="1" t="s">
        <v>23</v>
      </c>
      <c r="K17679" s="1" t="s">
        <v>16</v>
      </c>
      <c r="L17679" s="1" t="s">
        <v>16</v>
      </c>
      <c r="M17679" s="1" t="s">
        <v>16</v>
      </c>
      <c r="N17679" s="1" t="s">
        <v>16</v>
      </c>
      <c r="O17679" s="1">
        <v>71.2</v>
      </c>
      <c r="P17679" s="1">
        <v>1.0</v>
      </c>
    </row>
    <row r="17680">
      <c r="A17680" s="1" t="s">
        <v>29</v>
      </c>
      <c r="B17680" s="1" t="s">
        <v>20718</v>
      </c>
      <c r="C17680" s="2" t="s">
        <v>20605</v>
      </c>
      <c r="D17680" s="1" t="s">
        <v>19</v>
      </c>
      <c r="E17680" s="3" t="str">
        <f>HYPERLINK("https://fyndiq.se/produkt/dfe28e565d2e4c8d/", "2 Pack Samsung S21 FE - 9H Härdat Glass - Super Kvalitet 3D")</f>
        <v>2 Pack Samsung S21 FE - 9H Härdat Glass - Super Kvalitet 3D</v>
      </c>
      <c r="F17680" s="1" t="s">
        <v>276</v>
      </c>
      <c r="G17680" s="1" t="s">
        <v>277</v>
      </c>
      <c r="H17680" s="1" t="s">
        <v>278</v>
      </c>
      <c r="I17680" s="1" t="s">
        <v>1673</v>
      </c>
      <c r="J17680" s="1" t="s">
        <v>9</v>
      </c>
      <c r="K17680" s="2" t="s">
        <v>18445</v>
      </c>
      <c r="L17680" s="1" t="s">
        <v>2811</v>
      </c>
      <c r="M17680" s="1" t="s">
        <v>16</v>
      </c>
      <c r="N17680" s="1" t="s">
        <v>16</v>
      </c>
      <c r="O17680" s="1">
        <v>63.2</v>
      </c>
      <c r="P17680" s="1">
        <v>1.0</v>
      </c>
    </row>
    <row r="17681">
      <c r="A17681" s="1" t="s">
        <v>29</v>
      </c>
      <c r="B17681" s="1" t="s">
        <v>20719</v>
      </c>
      <c r="C17681" s="2" t="s">
        <v>20605</v>
      </c>
      <c r="D17681" s="1" t="s">
        <v>19</v>
      </c>
      <c r="E17681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681" s="1" t="s">
        <v>3098</v>
      </c>
      <c r="G17681" s="1" t="s">
        <v>3099</v>
      </c>
      <c r="H17681" s="1" t="s">
        <v>3100</v>
      </c>
      <c r="I17681" s="1" t="s">
        <v>16</v>
      </c>
      <c r="J17681" s="1" t="s">
        <v>23</v>
      </c>
      <c r="K17681" s="1" t="s">
        <v>16</v>
      </c>
      <c r="L17681" s="1" t="s">
        <v>16</v>
      </c>
      <c r="M17681" s="1" t="s">
        <v>16</v>
      </c>
      <c r="N17681" s="1" t="s">
        <v>16</v>
      </c>
      <c r="O17681" s="1">
        <v>63.2</v>
      </c>
      <c r="P17681" s="1">
        <v>2.0</v>
      </c>
    </row>
    <row r="17682">
      <c r="A17682" s="1" t="s">
        <v>29</v>
      </c>
      <c r="B17682" s="1" t="s">
        <v>20720</v>
      </c>
      <c r="C17682" s="2" t="s">
        <v>20721</v>
      </c>
      <c r="D17682" s="1" t="s">
        <v>19</v>
      </c>
      <c r="E17682" s="3" t="str">
        <f>HYPERLINK("https://fyndiq.se/produkt/925ae49423884615/", "2-Pack Samsung S22 Ultra Skärmskydd &amp; 1-Pack linsskydd -9H GLAS")</f>
        <v>2-Pack Samsung S22 Ultra Skärmskydd &amp; 1-Pack linsskydd -9H GLAS</v>
      </c>
      <c r="F17682" s="1" t="s">
        <v>335</v>
      </c>
      <c r="G17682" s="1" t="s">
        <v>336</v>
      </c>
      <c r="H17682" s="1" t="s">
        <v>337</v>
      </c>
      <c r="I17682" s="1" t="s">
        <v>16</v>
      </c>
      <c r="J17682" s="1" t="s">
        <v>23</v>
      </c>
      <c r="K17682" s="1" t="s">
        <v>16</v>
      </c>
      <c r="L17682" s="1" t="s">
        <v>16</v>
      </c>
      <c r="M17682" s="1" t="s">
        <v>16</v>
      </c>
      <c r="N17682" s="1" t="s">
        <v>16</v>
      </c>
      <c r="O17682" s="1">
        <v>71.2</v>
      </c>
      <c r="P17682" s="1">
        <v>1.0</v>
      </c>
    </row>
    <row r="17683">
      <c r="A17683" s="1" t="s">
        <v>29</v>
      </c>
      <c r="B17683" s="1" t="s">
        <v>20722</v>
      </c>
      <c r="C17683" s="2" t="s">
        <v>20721</v>
      </c>
      <c r="D17683" s="1" t="s">
        <v>19</v>
      </c>
      <c r="E17683" s="3" t="str">
        <f>HYPERLINK("https://fyndiq.se/produkt/f7b16236096d401a/", "2-Pack Google Pixel 7A - Härdat glas 9H - Super kvalitet 3D Skärmskydd")</f>
        <v>2-Pack Google Pixel 7A - Härdat glas 9H - Super kvalitet 3D Skärmskydd</v>
      </c>
      <c r="F17683" s="1" t="s">
        <v>852</v>
      </c>
      <c r="G17683" s="1" t="s">
        <v>853</v>
      </c>
      <c r="H17683" s="1" t="s">
        <v>854</v>
      </c>
      <c r="I17683" s="1" t="s">
        <v>1311</v>
      </c>
      <c r="J17683" s="1" t="s">
        <v>23</v>
      </c>
      <c r="K17683" s="1" t="s">
        <v>16</v>
      </c>
      <c r="L17683" s="1" t="s">
        <v>16</v>
      </c>
      <c r="M17683" s="1" t="s">
        <v>16</v>
      </c>
      <c r="N17683" s="1" t="s">
        <v>16</v>
      </c>
      <c r="O17683" s="1">
        <v>63.2</v>
      </c>
      <c r="P17683" s="1">
        <v>1.0</v>
      </c>
    </row>
    <row r="17684">
      <c r="A17684" s="1" t="s">
        <v>29</v>
      </c>
      <c r="B17684" s="1" t="s">
        <v>20723</v>
      </c>
      <c r="C17684" s="2" t="s">
        <v>20721</v>
      </c>
      <c r="D17684" s="1" t="s">
        <v>19</v>
      </c>
      <c r="E17684" s="3" t="str">
        <f>HYPERLINK("https://fyndiq.se/produkt/925ae49423884615/", "2-Pack Samsung S22 Ultra Skärmskydd &amp; 1-Pack linsskydd -9H GLAS")</f>
        <v>2-Pack Samsung S22 Ultra Skärmskydd &amp; 1-Pack linsskydd -9H GLAS</v>
      </c>
      <c r="F17684" s="1" t="s">
        <v>335</v>
      </c>
      <c r="G17684" s="1" t="s">
        <v>336</v>
      </c>
      <c r="H17684" s="1" t="s">
        <v>337</v>
      </c>
      <c r="I17684" s="1" t="s">
        <v>16</v>
      </c>
      <c r="J17684" s="1" t="s">
        <v>23</v>
      </c>
      <c r="K17684" s="1" t="s">
        <v>16</v>
      </c>
      <c r="L17684" s="1" t="s">
        <v>16</v>
      </c>
      <c r="M17684" s="1" t="s">
        <v>16</v>
      </c>
      <c r="N17684" s="1" t="s">
        <v>16</v>
      </c>
      <c r="O17684" s="1">
        <v>71.2</v>
      </c>
      <c r="P17684" s="1">
        <v>1.0</v>
      </c>
    </row>
    <row r="17685">
      <c r="A17685" s="1" t="s">
        <v>29</v>
      </c>
      <c r="B17685" s="1" t="s">
        <v>20724</v>
      </c>
      <c r="C17685" s="2" t="s">
        <v>20721</v>
      </c>
      <c r="D17685" s="1" t="s">
        <v>19</v>
      </c>
      <c r="E17685" s="3" t="str">
        <f>HYPERLINK("https://fyndiq.se/produkt/13e76851ca504320/", "2-Pack Samsung Galaxy S22 Ultra - Härdat glas 9H - Top kvalitet")</f>
        <v>2-Pack Samsung Galaxy S22 Ultra - Härdat glas 9H - Top kvalitet</v>
      </c>
      <c r="F17685" s="1" t="s">
        <v>140</v>
      </c>
      <c r="G17685" s="1" t="s">
        <v>141</v>
      </c>
      <c r="H17685" s="1" t="s">
        <v>142</v>
      </c>
      <c r="I17685" s="1" t="s">
        <v>16</v>
      </c>
      <c r="J17685" s="1" t="s">
        <v>23</v>
      </c>
      <c r="K17685" s="1" t="s">
        <v>16</v>
      </c>
      <c r="L17685" s="1" t="s">
        <v>16</v>
      </c>
      <c r="M17685" s="1" t="s">
        <v>16</v>
      </c>
      <c r="N17685" s="1" t="s">
        <v>16</v>
      </c>
      <c r="O17685" s="1">
        <v>63.2</v>
      </c>
      <c r="P17685" s="1">
        <v>1.0</v>
      </c>
    </row>
    <row r="17686">
      <c r="A17686" s="1" t="s">
        <v>29</v>
      </c>
      <c r="B17686" s="1" t="s">
        <v>20725</v>
      </c>
      <c r="C17686" s="2" t="s">
        <v>20721</v>
      </c>
      <c r="D17686" s="1" t="s">
        <v>19</v>
      </c>
      <c r="E17686" s="3" t="str">
        <f>HYPERLINK("https://fyndiq.se/produkt/925ae49423884615/", "2-Pack Samsung S22 Ultra Skärmskydd &amp; 1-Pack linsskydd -9H GLAS")</f>
        <v>2-Pack Samsung S22 Ultra Skärmskydd &amp; 1-Pack linsskydd -9H GLAS</v>
      </c>
      <c r="F17686" s="1" t="s">
        <v>335</v>
      </c>
      <c r="G17686" s="1" t="s">
        <v>336</v>
      </c>
      <c r="H17686" s="1" t="s">
        <v>337</v>
      </c>
      <c r="I17686" s="1" t="s">
        <v>16</v>
      </c>
      <c r="J17686" s="1" t="s">
        <v>23</v>
      </c>
      <c r="K17686" s="1" t="s">
        <v>16</v>
      </c>
      <c r="L17686" s="1" t="s">
        <v>16</v>
      </c>
      <c r="M17686" s="1" t="s">
        <v>16</v>
      </c>
      <c r="N17686" s="1" t="s">
        <v>16</v>
      </c>
      <c r="O17686" s="1">
        <v>71.2</v>
      </c>
      <c r="P17686" s="1">
        <v>1.0</v>
      </c>
    </row>
    <row r="17687">
      <c r="A17687" s="1" t="s">
        <v>29</v>
      </c>
      <c r="B17687" s="1" t="s">
        <v>20726</v>
      </c>
      <c r="C17687" s="2" t="s">
        <v>20721</v>
      </c>
      <c r="D17687" s="1" t="s">
        <v>19</v>
      </c>
      <c r="E1768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687" s="1" t="s">
        <v>2144</v>
      </c>
      <c r="G17687" s="1" t="s">
        <v>2145</v>
      </c>
      <c r="H17687" s="1" t="s">
        <v>2146</v>
      </c>
      <c r="I17687" s="1" t="s">
        <v>16</v>
      </c>
      <c r="J17687" s="1" t="s">
        <v>23</v>
      </c>
      <c r="K17687" s="1" t="s">
        <v>16</v>
      </c>
      <c r="L17687" s="1" t="s">
        <v>16</v>
      </c>
      <c r="M17687" s="1" t="s">
        <v>16</v>
      </c>
      <c r="N17687" s="1" t="s">
        <v>16</v>
      </c>
      <c r="O17687" s="1">
        <v>63.2</v>
      </c>
      <c r="P17687" s="1">
        <v>1.0</v>
      </c>
    </row>
    <row r="17688">
      <c r="A17688" s="1" t="s">
        <v>29</v>
      </c>
      <c r="B17688" s="1" t="s">
        <v>20727</v>
      </c>
      <c r="C17688" s="2" t="s">
        <v>20721</v>
      </c>
      <c r="D17688" s="1" t="s">
        <v>19</v>
      </c>
      <c r="E17688" s="3" t="str">
        <f>HYPERLINK("https://fyndiq.se/produkt/37d36f0ca9f6404d/", "Apple iPad Pro (11 inch) - Härdat Glas 9H - Super Kvalitet Skärmskydd")</f>
        <v>Apple iPad Pro (11 inch) - Härdat Glas 9H - Super Kvalitet Skärmskydd</v>
      </c>
      <c r="F17688" s="1" t="s">
        <v>20728</v>
      </c>
      <c r="G17688" s="1" t="s">
        <v>20729</v>
      </c>
      <c r="H17688" s="1" t="s">
        <v>20730</v>
      </c>
      <c r="I17688" s="1" t="s">
        <v>16</v>
      </c>
      <c r="J17688" s="1" t="s">
        <v>23</v>
      </c>
      <c r="K17688" s="1" t="s">
        <v>16</v>
      </c>
      <c r="L17688" s="1" t="s">
        <v>16</v>
      </c>
      <c r="M17688" s="1" t="s">
        <v>16</v>
      </c>
      <c r="N17688" s="1" t="s">
        <v>16</v>
      </c>
      <c r="O17688" s="1">
        <v>127.2</v>
      </c>
      <c r="P17688" s="1">
        <v>1.0</v>
      </c>
    </row>
    <row r="17689">
      <c r="A17689" s="1" t="s">
        <v>29</v>
      </c>
      <c r="B17689" s="1" t="s">
        <v>20731</v>
      </c>
      <c r="C17689" s="2" t="s">
        <v>20721</v>
      </c>
      <c r="D17689" s="1" t="s">
        <v>19</v>
      </c>
      <c r="E17689" s="3" t="str">
        <f>HYPERLINK("https://fyndiq.se/produkt/925ae49423884615/", "2-Pack Samsung S22 Ultra Skärmskydd &amp; 1-Pack linsskydd -9H GLAS")</f>
        <v>2-Pack Samsung S22 Ultra Skärmskydd &amp; 1-Pack linsskydd -9H GLAS</v>
      </c>
      <c r="F17689" s="1" t="s">
        <v>335</v>
      </c>
      <c r="G17689" s="1" t="s">
        <v>336</v>
      </c>
      <c r="H17689" s="1" t="s">
        <v>337</v>
      </c>
      <c r="I17689" s="1" t="s">
        <v>16</v>
      </c>
      <c r="J17689" s="1" t="s">
        <v>23</v>
      </c>
      <c r="K17689" s="1" t="s">
        <v>16</v>
      </c>
      <c r="L17689" s="1" t="s">
        <v>16</v>
      </c>
      <c r="M17689" s="1" t="s">
        <v>16</v>
      </c>
      <c r="N17689" s="1" t="s">
        <v>16</v>
      </c>
      <c r="O17689" s="1">
        <v>71.2</v>
      </c>
      <c r="P17689" s="1">
        <v>1.0</v>
      </c>
    </row>
    <row r="17690">
      <c r="A17690" s="1" t="s">
        <v>29</v>
      </c>
      <c r="B17690" s="1" t="s">
        <v>20732</v>
      </c>
      <c r="C17690" s="2" t="s">
        <v>20721</v>
      </c>
      <c r="D17690" s="1" t="s">
        <v>19</v>
      </c>
      <c r="E17690" s="3" t="str">
        <f>HYPERLINK("https://fyndiq.se/produkt/432d784756a84eff/", "2-Pack Samsung Galaxy S20FE - Härdat Glas-9H -Super kvalitet 3D")</f>
        <v>2-Pack Samsung Galaxy S20FE - Härdat Glas-9H -Super kvalitet 3D</v>
      </c>
      <c r="F17690" s="1" t="s">
        <v>1078</v>
      </c>
      <c r="G17690" s="1" t="s">
        <v>1079</v>
      </c>
      <c r="H17690" s="1" t="s">
        <v>1080</v>
      </c>
      <c r="I17690" s="1" t="s">
        <v>16</v>
      </c>
      <c r="J17690" s="1" t="s">
        <v>23</v>
      </c>
      <c r="K17690" s="1" t="s">
        <v>16</v>
      </c>
      <c r="L17690" s="1" t="s">
        <v>16</v>
      </c>
      <c r="M17690" s="1" t="s">
        <v>16</v>
      </c>
      <c r="N17690" s="1" t="s">
        <v>16</v>
      </c>
      <c r="O17690" s="1">
        <v>63.2</v>
      </c>
      <c r="P17690" s="1">
        <v>1.0</v>
      </c>
    </row>
    <row r="17691">
      <c r="A17691" s="1" t="s">
        <v>29</v>
      </c>
      <c r="B17691" s="1" t="s">
        <v>20733</v>
      </c>
      <c r="C17691" s="2" t="s">
        <v>20721</v>
      </c>
      <c r="D17691" s="1" t="s">
        <v>19</v>
      </c>
      <c r="E17691" s="3" t="str">
        <f>HYPERLINK("https://fyndiq.se/produkt/adb4de0f77004241/", "2-Pack Xiaomi 13T 5G - Härdat glas 9H - Super kvalitet 3D Skärmskydd")</f>
        <v>2-Pack Xiaomi 13T 5G - Härdat glas 9H - Super kvalitet 3D Skärmskydd</v>
      </c>
      <c r="F17691" s="1" t="s">
        <v>1139</v>
      </c>
      <c r="G17691" s="1" t="s">
        <v>1140</v>
      </c>
      <c r="H17691" s="1" t="s">
        <v>1141</v>
      </c>
      <c r="I17691" s="1" t="s">
        <v>16</v>
      </c>
      <c r="J17691" s="1" t="s">
        <v>23</v>
      </c>
      <c r="K17691" s="1" t="s">
        <v>16</v>
      </c>
      <c r="L17691" s="1" t="s">
        <v>16</v>
      </c>
      <c r="M17691" s="1" t="s">
        <v>16</v>
      </c>
      <c r="N17691" s="1" t="s">
        <v>16</v>
      </c>
      <c r="O17691" s="1">
        <v>63.2</v>
      </c>
      <c r="P17691" s="1">
        <v>1.0</v>
      </c>
    </row>
    <row r="17692">
      <c r="A17692" s="1" t="s">
        <v>29</v>
      </c>
      <c r="B17692" s="1" t="s">
        <v>20734</v>
      </c>
      <c r="C17692" s="2" t="s">
        <v>20721</v>
      </c>
      <c r="D17692" s="1" t="s">
        <v>19</v>
      </c>
      <c r="E17692" s="3" t="str">
        <f>HYPERLINK("https://fyndiq.se/produkt/ac4c264f1c9a4420/", "Samsung Galaxy S20 5G - Härdat glas 9H-Super kvalitet 3D")</f>
        <v>Samsung Galaxy S20 5G - Härdat glas 9H-Super kvalitet 3D</v>
      </c>
      <c r="F17692" s="1" t="s">
        <v>937</v>
      </c>
      <c r="G17692" s="1" t="s">
        <v>938</v>
      </c>
      <c r="H17692" s="1" t="s">
        <v>939</v>
      </c>
      <c r="I17692" s="1" t="s">
        <v>16</v>
      </c>
      <c r="J17692" s="1" t="s">
        <v>23</v>
      </c>
      <c r="K17692" s="1" t="s">
        <v>16</v>
      </c>
      <c r="L17692" s="1" t="s">
        <v>16</v>
      </c>
      <c r="M17692" s="1" t="s">
        <v>16</v>
      </c>
      <c r="N17692" s="1" t="s">
        <v>16</v>
      </c>
      <c r="O17692" s="1">
        <v>63.2</v>
      </c>
      <c r="P17692" s="1">
        <v>2.0</v>
      </c>
    </row>
    <row r="17693">
      <c r="A17693" s="1" t="s">
        <v>29</v>
      </c>
      <c r="B17693" s="1" t="s">
        <v>20735</v>
      </c>
      <c r="C17693" s="2" t="s">
        <v>20721</v>
      </c>
      <c r="D17693" s="1" t="s">
        <v>19</v>
      </c>
      <c r="E17693" s="3" t="str">
        <f>HYPERLINK("https://fyndiq.se/produkt/4e95e5e2a94c44df/", "Samsung S8 Plus -  Härdat Glass - 3D Heltäckande Kkärmskydd")</f>
        <v>Samsung S8 Plus -  Härdat Glass - 3D Heltäckande Kkärmskydd</v>
      </c>
      <c r="F17693" s="1" t="s">
        <v>1053</v>
      </c>
      <c r="G17693" s="1" t="s">
        <v>1054</v>
      </c>
      <c r="H17693" s="1" t="s">
        <v>1055</v>
      </c>
      <c r="I17693" s="1" t="s">
        <v>16</v>
      </c>
      <c r="J17693" s="1" t="s">
        <v>23</v>
      </c>
      <c r="K17693" s="1" t="s">
        <v>16</v>
      </c>
      <c r="L17693" s="1" t="s">
        <v>16</v>
      </c>
      <c r="M17693" s="1" t="s">
        <v>16</v>
      </c>
      <c r="N17693" s="1" t="s">
        <v>16</v>
      </c>
      <c r="O17693" s="1">
        <v>55.2</v>
      </c>
      <c r="P17693" s="1">
        <v>1.0</v>
      </c>
    </row>
    <row r="17694">
      <c r="A17694" s="1" t="s">
        <v>29</v>
      </c>
      <c r="B17694" s="1" t="s">
        <v>20736</v>
      </c>
      <c r="C17694" s="2" t="s">
        <v>20721</v>
      </c>
      <c r="D17694" s="1" t="s">
        <v>19</v>
      </c>
      <c r="E17694" s="3" t="str">
        <f>HYPERLINK("https://fyndiq.se/produkt/b2b21eba0148489f/", "Samsung S8 härdat glass 3D heltäckande skärmskydd")</f>
        <v>Samsung S8 härdat glass 3D heltäckande skärmskydd</v>
      </c>
      <c r="F17694" s="1" t="s">
        <v>438</v>
      </c>
      <c r="G17694" s="1" t="s">
        <v>439</v>
      </c>
      <c r="H17694" s="1" t="s">
        <v>440</v>
      </c>
      <c r="I17694" s="1" t="s">
        <v>16</v>
      </c>
      <c r="J17694" s="1" t="s">
        <v>23</v>
      </c>
      <c r="K17694" s="1" t="s">
        <v>16</v>
      </c>
      <c r="L17694" s="1" t="s">
        <v>16</v>
      </c>
      <c r="M17694" s="1" t="s">
        <v>16</v>
      </c>
      <c r="N17694" s="1" t="s">
        <v>16</v>
      </c>
      <c r="O17694" s="1">
        <v>55.2</v>
      </c>
      <c r="P17694" s="1">
        <v>1.0</v>
      </c>
    </row>
    <row r="17695">
      <c r="A17695" s="1" t="s">
        <v>29</v>
      </c>
      <c r="B17695" s="1" t="s">
        <v>20737</v>
      </c>
      <c r="C17695" s="2" t="s">
        <v>20721</v>
      </c>
      <c r="D17695" s="1" t="s">
        <v>19</v>
      </c>
      <c r="E17695" s="3" t="str">
        <f>HYPERLINK("https://fyndiq.se/produkt/925ae49423884615/", "2-Pack Samsung S22 Ultra Skärmskydd &amp; 1-Pack linsskydd -9H GLAS")</f>
        <v>2-Pack Samsung S22 Ultra Skärmskydd &amp; 1-Pack linsskydd -9H GLAS</v>
      </c>
      <c r="F17695" s="1" t="s">
        <v>335</v>
      </c>
      <c r="G17695" s="1" t="s">
        <v>336</v>
      </c>
      <c r="H17695" s="1" t="s">
        <v>337</v>
      </c>
      <c r="I17695" s="1" t="s">
        <v>16</v>
      </c>
      <c r="J17695" s="1" t="s">
        <v>23</v>
      </c>
      <c r="K17695" s="1" t="s">
        <v>16</v>
      </c>
      <c r="L17695" s="1" t="s">
        <v>16</v>
      </c>
      <c r="M17695" s="1" t="s">
        <v>16</v>
      </c>
      <c r="N17695" s="1" t="s">
        <v>16</v>
      </c>
      <c r="O17695" s="1">
        <v>71.2</v>
      </c>
      <c r="P17695" s="1">
        <v>1.0</v>
      </c>
    </row>
    <row r="17696">
      <c r="A17696" s="1" t="s">
        <v>29</v>
      </c>
      <c r="B17696" s="1" t="s">
        <v>20738</v>
      </c>
      <c r="C17696" s="2" t="s">
        <v>20721</v>
      </c>
      <c r="D17696" s="1" t="s">
        <v>19</v>
      </c>
      <c r="E1769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696" s="1" t="s">
        <v>2144</v>
      </c>
      <c r="G17696" s="1" t="s">
        <v>2145</v>
      </c>
      <c r="H17696" s="1" t="s">
        <v>2146</v>
      </c>
      <c r="I17696" s="1" t="s">
        <v>16</v>
      </c>
      <c r="J17696" s="1" t="s">
        <v>23</v>
      </c>
      <c r="K17696" s="1" t="s">
        <v>16</v>
      </c>
      <c r="L17696" s="1" t="s">
        <v>16</v>
      </c>
      <c r="M17696" s="1" t="s">
        <v>16</v>
      </c>
      <c r="N17696" s="1" t="s">
        <v>16</v>
      </c>
      <c r="O17696" s="1">
        <v>63.2</v>
      </c>
      <c r="P17696" s="1">
        <v>1.0</v>
      </c>
    </row>
    <row r="17697">
      <c r="A17697" s="1" t="s">
        <v>29</v>
      </c>
      <c r="B17697" s="1" t="s">
        <v>20739</v>
      </c>
      <c r="C17697" s="2" t="s">
        <v>20721</v>
      </c>
      <c r="D17697" s="1" t="s">
        <v>19</v>
      </c>
      <c r="E17697" s="3" t="str">
        <f>HYPERLINK("https://fyndiq.se/produkt/5947f051e8b54742/", "2-Pack MOTOROLA EDGE 40 Skärmskydd - Härdat Glas 9H - Super kvalitet 3D")</f>
        <v>2-Pack MOTOROLA EDGE 40 Skärmskydd - Härdat Glas 9H - Super kvalitet 3D</v>
      </c>
      <c r="F17697" s="1" t="s">
        <v>1065</v>
      </c>
      <c r="G17697" s="1" t="s">
        <v>1066</v>
      </c>
      <c r="H17697" s="1" t="s">
        <v>1067</v>
      </c>
      <c r="I17697" s="1" t="s">
        <v>16</v>
      </c>
      <c r="J17697" s="1" t="s">
        <v>23</v>
      </c>
      <c r="K17697" s="1" t="s">
        <v>16</v>
      </c>
      <c r="L17697" s="1" t="s">
        <v>16</v>
      </c>
      <c r="M17697" s="1" t="s">
        <v>16</v>
      </c>
      <c r="N17697" s="1" t="s">
        <v>16</v>
      </c>
      <c r="O17697" s="1">
        <v>63.2</v>
      </c>
      <c r="P17697" s="1">
        <v>1.0</v>
      </c>
    </row>
    <row r="17698">
      <c r="A17698" s="1" t="s">
        <v>29</v>
      </c>
      <c r="B17698" s="1" t="s">
        <v>20740</v>
      </c>
      <c r="C17698" s="2" t="s">
        <v>20721</v>
      </c>
      <c r="D17698" s="1" t="s">
        <v>19</v>
      </c>
      <c r="E17698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7698" s="1" t="s">
        <v>3643</v>
      </c>
      <c r="G17698" s="1" t="s">
        <v>3644</v>
      </c>
      <c r="H17698" s="1" t="s">
        <v>3645</v>
      </c>
      <c r="I17698" s="1" t="s">
        <v>16</v>
      </c>
      <c r="J17698" s="1" t="s">
        <v>23</v>
      </c>
      <c r="K17698" s="1" t="s">
        <v>16</v>
      </c>
      <c r="L17698" s="1" t="s">
        <v>16</v>
      </c>
      <c r="M17698" s="1" t="s">
        <v>16</v>
      </c>
      <c r="N17698" s="1" t="s">
        <v>16</v>
      </c>
      <c r="O17698" s="1">
        <v>71.2</v>
      </c>
      <c r="P17698" s="1">
        <v>1.0</v>
      </c>
    </row>
    <row r="17699">
      <c r="A17699" s="1" t="s">
        <v>29</v>
      </c>
      <c r="B17699" s="1" t="s">
        <v>20741</v>
      </c>
      <c r="C17699" s="2" t="s">
        <v>20721</v>
      </c>
      <c r="D17699" s="1" t="s">
        <v>19</v>
      </c>
      <c r="E17699" s="3" t="str">
        <f t="shared" ref="E17699:E17701" si="1013">HYPERLINK("https://fyndiq.se/produkt/2477583187264ece/", "2-Pack Samsung S20 - 9H Härdat Glass - Top Kvalitet")</f>
        <v>2-Pack Samsung S20 - 9H Härdat Glass - Top Kvalitet</v>
      </c>
      <c r="F17699" s="1" t="s">
        <v>124</v>
      </c>
      <c r="G17699" s="1" t="s">
        <v>125</v>
      </c>
      <c r="H17699" s="1" t="s">
        <v>126</v>
      </c>
      <c r="I17699" s="1" t="s">
        <v>16</v>
      </c>
      <c r="J17699" s="1" t="s">
        <v>23</v>
      </c>
      <c r="K17699" s="1" t="s">
        <v>16</v>
      </c>
      <c r="L17699" s="1" t="s">
        <v>16</v>
      </c>
      <c r="M17699" s="1" t="s">
        <v>16</v>
      </c>
      <c r="N17699" s="1" t="s">
        <v>16</v>
      </c>
      <c r="O17699" s="1">
        <v>71.2</v>
      </c>
      <c r="P17699" s="1">
        <v>1.0</v>
      </c>
    </row>
    <row r="17700">
      <c r="A17700" s="1" t="s">
        <v>29</v>
      </c>
      <c r="B17700" s="1" t="s">
        <v>20742</v>
      </c>
      <c r="C17700" s="2" t="s">
        <v>20721</v>
      </c>
      <c r="D17700" s="1" t="s">
        <v>19</v>
      </c>
      <c r="E17700" s="3" t="str">
        <f t="shared" si="1013"/>
        <v>2-Pack Samsung S20 - 9H Härdat Glass - Top Kvalitet</v>
      </c>
      <c r="F17700" s="1" t="s">
        <v>124</v>
      </c>
      <c r="G17700" s="1" t="s">
        <v>125</v>
      </c>
      <c r="H17700" s="1" t="s">
        <v>126</v>
      </c>
      <c r="I17700" s="1" t="s">
        <v>16</v>
      </c>
      <c r="J17700" s="1" t="s">
        <v>23</v>
      </c>
      <c r="K17700" s="1" t="s">
        <v>16</v>
      </c>
      <c r="L17700" s="1" t="s">
        <v>16</v>
      </c>
      <c r="M17700" s="1" t="s">
        <v>16</v>
      </c>
      <c r="N17700" s="1" t="s">
        <v>16</v>
      </c>
      <c r="O17700" s="1">
        <v>71.2</v>
      </c>
      <c r="P17700" s="1">
        <v>1.0</v>
      </c>
    </row>
    <row r="17701">
      <c r="A17701" s="1" t="s">
        <v>29</v>
      </c>
      <c r="B17701" s="1" t="s">
        <v>20743</v>
      </c>
      <c r="C17701" s="2" t="s">
        <v>20721</v>
      </c>
      <c r="D17701" s="1" t="s">
        <v>19</v>
      </c>
      <c r="E17701" s="3" t="str">
        <f t="shared" si="1013"/>
        <v>2-Pack Samsung S20 - 9H Härdat Glass - Top Kvalitet</v>
      </c>
      <c r="F17701" s="1" t="s">
        <v>124</v>
      </c>
      <c r="G17701" s="1" t="s">
        <v>125</v>
      </c>
      <c r="H17701" s="1" t="s">
        <v>126</v>
      </c>
      <c r="I17701" s="1" t="s">
        <v>16</v>
      </c>
      <c r="J17701" s="1" t="s">
        <v>23</v>
      </c>
      <c r="K17701" s="1" t="s">
        <v>16</v>
      </c>
      <c r="L17701" s="1" t="s">
        <v>16</v>
      </c>
      <c r="M17701" s="1" t="s">
        <v>16</v>
      </c>
      <c r="N17701" s="1" t="s">
        <v>16</v>
      </c>
      <c r="O17701" s="1">
        <v>71.2</v>
      </c>
      <c r="P17701" s="1">
        <v>1.0</v>
      </c>
    </row>
    <row r="17702">
      <c r="A17702" s="1" t="s">
        <v>29</v>
      </c>
      <c r="B17702" s="1" t="s">
        <v>20744</v>
      </c>
      <c r="C17702" s="2" t="s">
        <v>20721</v>
      </c>
      <c r="D17702" s="1" t="s">
        <v>19</v>
      </c>
      <c r="E17702" s="3" t="str">
        <f t="shared" ref="E17702:E17703" si="1014">HYPERLINK("https://fyndiq.se/produkt/08d44de1ca3946df/", "2-Pack Samsung Galaxy S10 - Härdat Glas 9H – 3D Skärmskydd - Super kvalitet")</f>
        <v>2-Pack Samsung Galaxy S10 - Härdat Glas 9H – 3D Skärmskydd - Super kvalitet</v>
      </c>
      <c r="F17702" s="1" t="s">
        <v>729</v>
      </c>
      <c r="G17702" s="1" t="s">
        <v>730</v>
      </c>
      <c r="H17702" s="1" t="s">
        <v>731</v>
      </c>
      <c r="I17702" s="1" t="s">
        <v>16</v>
      </c>
      <c r="J17702" s="1" t="s">
        <v>23</v>
      </c>
      <c r="K17702" s="1" t="s">
        <v>16</v>
      </c>
      <c r="L17702" s="1" t="s">
        <v>16</v>
      </c>
      <c r="M17702" s="1" t="s">
        <v>16</v>
      </c>
      <c r="N17702" s="1" t="s">
        <v>16</v>
      </c>
      <c r="O17702" s="1">
        <v>63.2</v>
      </c>
      <c r="P17702" s="1">
        <v>1.0</v>
      </c>
    </row>
    <row r="17703">
      <c r="A17703" s="1" t="s">
        <v>29</v>
      </c>
      <c r="B17703" s="1" t="s">
        <v>20745</v>
      </c>
      <c r="C17703" s="2" t="s">
        <v>20721</v>
      </c>
      <c r="D17703" s="1" t="s">
        <v>19</v>
      </c>
      <c r="E17703" s="3" t="str">
        <f t="shared" si="1014"/>
        <v>2-Pack Samsung Galaxy S10 - Härdat Glas 9H – 3D Skärmskydd - Super kvalitet</v>
      </c>
      <c r="F17703" s="1" t="s">
        <v>729</v>
      </c>
      <c r="G17703" s="1" t="s">
        <v>730</v>
      </c>
      <c r="H17703" s="1" t="s">
        <v>731</v>
      </c>
      <c r="I17703" s="1" t="s">
        <v>16</v>
      </c>
      <c r="J17703" s="1" t="s">
        <v>23</v>
      </c>
      <c r="K17703" s="1" t="s">
        <v>16</v>
      </c>
      <c r="L17703" s="1" t="s">
        <v>16</v>
      </c>
      <c r="M17703" s="1" t="s">
        <v>16</v>
      </c>
      <c r="N17703" s="1" t="s">
        <v>16</v>
      </c>
      <c r="O17703" s="1">
        <v>63.2</v>
      </c>
      <c r="P17703" s="1">
        <v>1.0</v>
      </c>
    </row>
    <row r="17704">
      <c r="A17704" s="1" t="s">
        <v>29</v>
      </c>
      <c r="B17704" s="1" t="s">
        <v>20746</v>
      </c>
      <c r="C17704" s="2" t="s">
        <v>20721</v>
      </c>
      <c r="D17704" s="1" t="s">
        <v>19</v>
      </c>
      <c r="E17704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7704" s="1" t="s">
        <v>4809</v>
      </c>
      <c r="G17704" s="1" t="s">
        <v>4810</v>
      </c>
      <c r="H17704" s="1" t="s">
        <v>4811</v>
      </c>
      <c r="I17704" s="1" t="s">
        <v>16</v>
      </c>
      <c r="J17704" s="1" t="s">
        <v>23</v>
      </c>
      <c r="K17704" s="1" t="s">
        <v>16</v>
      </c>
      <c r="L17704" s="1" t="s">
        <v>16</v>
      </c>
      <c r="M17704" s="1" t="s">
        <v>16</v>
      </c>
      <c r="N17704" s="1" t="s">
        <v>16</v>
      </c>
      <c r="O17704" s="1">
        <v>63.2</v>
      </c>
      <c r="P17704" s="1">
        <v>1.0</v>
      </c>
    </row>
    <row r="17705">
      <c r="A17705" s="1" t="s">
        <v>29</v>
      </c>
      <c r="B17705" s="1" t="s">
        <v>20747</v>
      </c>
      <c r="C17705" s="2" t="s">
        <v>20721</v>
      </c>
      <c r="D17705" s="1" t="s">
        <v>19</v>
      </c>
      <c r="E17705" s="3" t="str">
        <f>HYPERLINK("https://fyndiq.se/produkt/082f3cf898c84831/", "2 Pack Galaxy S20 Ultra - Härdat glas 9H - Super kvalitet 3D")</f>
        <v>2 Pack Galaxy S20 Ultra - Härdat glas 9H - Super kvalitet 3D</v>
      </c>
      <c r="F17705" s="1" t="s">
        <v>460</v>
      </c>
      <c r="G17705" s="1" t="s">
        <v>461</v>
      </c>
      <c r="H17705" s="1" t="s">
        <v>462</v>
      </c>
      <c r="I17705" s="1" t="s">
        <v>16</v>
      </c>
      <c r="J17705" s="1" t="s">
        <v>23</v>
      </c>
      <c r="K17705" s="1" t="s">
        <v>16</v>
      </c>
      <c r="L17705" s="1" t="s">
        <v>16</v>
      </c>
      <c r="M17705" s="1" t="s">
        <v>16</v>
      </c>
      <c r="N17705" s="1" t="s">
        <v>16</v>
      </c>
      <c r="O17705" s="1">
        <v>63.2</v>
      </c>
      <c r="P17705" s="1">
        <v>1.0</v>
      </c>
    </row>
    <row r="17706">
      <c r="A17706" s="1" t="s">
        <v>29</v>
      </c>
      <c r="B17706" s="1" t="s">
        <v>20748</v>
      </c>
      <c r="C17706" s="2" t="s">
        <v>20721</v>
      </c>
      <c r="D17706" s="1" t="s">
        <v>19</v>
      </c>
      <c r="E17706" s="3" t="str">
        <f>HYPERLINK("https://fyndiq.se/produkt/e11f85fbaf3b412f/", "Skärmskydd Iphone 8 Svart - Härdat Glas Skärmskydd 9H - HD")</f>
        <v>Skärmskydd Iphone 8 Svart - Härdat Glas Skärmskydd 9H - HD</v>
      </c>
      <c r="F17706" s="1" t="s">
        <v>2400</v>
      </c>
      <c r="G17706" s="1" t="s">
        <v>2401</v>
      </c>
      <c r="H17706" s="1" t="s">
        <v>2402</v>
      </c>
      <c r="I17706" s="1" t="s">
        <v>16</v>
      </c>
      <c r="J17706" s="1" t="s">
        <v>23</v>
      </c>
      <c r="K17706" s="1" t="s">
        <v>16</v>
      </c>
      <c r="L17706" s="1" t="s">
        <v>16</v>
      </c>
      <c r="M17706" s="1" t="s">
        <v>16</v>
      </c>
      <c r="N17706" s="1" t="s">
        <v>16</v>
      </c>
      <c r="O17706" s="1">
        <v>39.2</v>
      </c>
      <c r="P17706" s="1">
        <v>1.0</v>
      </c>
    </row>
    <row r="17707">
      <c r="A17707" s="1" t="s">
        <v>29</v>
      </c>
      <c r="B17707" s="1" t="s">
        <v>20749</v>
      </c>
      <c r="C17707" s="2" t="s">
        <v>20721</v>
      </c>
      <c r="D17707" s="1" t="s">
        <v>19</v>
      </c>
      <c r="E17707" s="3" t="str">
        <f>HYPERLINK("https://fyndiq.se/produkt/a00b62acc6644fd2/", "2-Pack Samsung Galaxy S10 - Härdat glas 9H – Super kvalitet 3D")</f>
        <v>2-Pack Samsung Galaxy S10 - Härdat glas 9H – Super kvalitet 3D</v>
      </c>
      <c r="F17707" s="1" t="s">
        <v>1291</v>
      </c>
      <c r="G17707" s="1" t="s">
        <v>1292</v>
      </c>
      <c r="H17707" s="1" t="s">
        <v>1293</v>
      </c>
      <c r="I17707" s="1" t="s">
        <v>16</v>
      </c>
      <c r="J17707" s="1" t="s">
        <v>23</v>
      </c>
      <c r="K17707" s="1" t="s">
        <v>16</v>
      </c>
      <c r="L17707" s="1" t="s">
        <v>16</v>
      </c>
      <c r="M17707" s="1" t="s">
        <v>16</v>
      </c>
      <c r="N17707" s="1" t="s">
        <v>16</v>
      </c>
      <c r="O17707" s="1">
        <v>63.2</v>
      </c>
      <c r="P17707" s="1">
        <v>1.0</v>
      </c>
    </row>
    <row r="17708">
      <c r="A17708" s="1" t="s">
        <v>29</v>
      </c>
      <c r="B17708" s="1" t="s">
        <v>20750</v>
      </c>
      <c r="C17708" s="2" t="s">
        <v>20721</v>
      </c>
      <c r="D17708" s="1" t="s">
        <v>19</v>
      </c>
      <c r="E17708" s="3" t="str">
        <f>HYPERLINK("https://fyndiq.se/produkt/e866f2ca8c004197/", "2-Pack MOTOROLA MOTO G73 Skärmskydd - Härdat Glas 9H - Super kvalitet 3D")</f>
        <v>2-Pack MOTOROLA MOTO G73 Skärmskydd - Härdat Glas 9H - Super kvalitet 3D</v>
      </c>
      <c r="F17708" s="1" t="s">
        <v>3191</v>
      </c>
      <c r="G17708" s="1" t="s">
        <v>3192</v>
      </c>
      <c r="H17708" s="1" t="s">
        <v>3193</v>
      </c>
      <c r="I17708" s="1" t="s">
        <v>16</v>
      </c>
      <c r="J17708" s="1" t="s">
        <v>23</v>
      </c>
      <c r="K17708" s="1" t="s">
        <v>16</v>
      </c>
      <c r="L17708" s="1" t="s">
        <v>16</v>
      </c>
      <c r="M17708" s="1" t="s">
        <v>16</v>
      </c>
      <c r="N17708" s="1" t="s">
        <v>16</v>
      </c>
      <c r="O17708" s="1">
        <v>63.2</v>
      </c>
      <c r="P17708" s="1">
        <v>1.0</v>
      </c>
    </row>
    <row r="17709">
      <c r="A17709" s="1" t="s">
        <v>29</v>
      </c>
      <c r="B17709" s="1" t="s">
        <v>20751</v>
      </c>
      <c r="C17709" s="2" t="s">
        <v>20721</v>
      </c>
      <c r="D17709" s="1" t="s">
        <v>19</v>
      </c>
      <c r="E1770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709" s="1" t="s">
        <v>204</v>
      </c>
      <c r="G17709" s="1" t="s">
        <v>205</v>
      </c>
      <c r="H17709" s="1" t="s">
        <v>206</v>
      </c>
      <c r="I17709" s="1" t="s">
        <v>16</v>
      </c>
      <c r="J17709" s="1" t="s">
        <v>23</v>
      </c>
      <c r="K17709" s="1" t="s">
        <v>16</v>
      </c>
      <c r="L17709" s="1" t="s">
        <v>16</v>
      </c>
      <c r="M17709" s="1" t="s">
        <v>16</v>
      </c>
      <c r="N17709" s="1" t="s">
        <v>16</v>
      </c>
      <c r="O17709" s="1">
        <v>71.2</v>
      </c>
      <c r="P17709" s="1">
        <v>1.0</v>
      </c>
    </row>
    <row r="17710">
      <c r="A17710" s="1" t="s">
        <v>29</v>
      </c>
      <c r="B17710" s="1" t="s">
        <v>20752</v>
      </c>
      <c r="C17710" s="2" t="s">
        <v>20721</v>
      </c>
      <c r="D17710" s="1" t="s">
        <v>19</v>
      </c>
      <c r="E17710" s="3" t="str">
        <f>HYPERLINK("https://fyndiq.se/produkt/d6fe6b40041d4172/", "Samsung Xcover 5 - Härdat glas 9H-Super kvalitet 3D Skärmskydd")</f>
        <v>Samsung Xcover 5 - Härdat glas 9H-Super kvalitet 3D Skärmskydd</v>
      </c>
      <c r="F17710" s="1" t="s">
        <v>1921</v>
      </c>
      <c r="G17710" s="1" t="s">
        <v>1922</v>
      </c>
      <c r="H17710" s="1" t="s">
        <v>1923</v>
      </c>
      <c r="I17710" s="1" t="s">
        <v>16</v>
      </c>
      <c r="J17710" s="1" t="s">
        <v>23</v>
      </c>
      <c r="K17710" s="1" t="s">
        <v>16</v>
      </c>
      <c r="L17710" s="1" t="s">
        <v>16</v>
      </c>
      <c r="M17710" s="1" t="s">
        <v>16</v>
      </c>
      <c r="N17710" s="1" t="s">
        <v>16</v>
      </c>
      <c r="O17710" s="1">
        <v>55.2</v>
      </c>
      <c r="P17710" s="1">
        <v>1.0</v>
      </c>
    </row>
    <row r="17711">
      <c r="A17711" s="1" t="s">
        <v>29</v>
      </c>
      <c r="B17711" s="1" t="s">
        <v>20753</v>
      </c>
      <c r="C17711" s="2" t="s">
        <v>20721</v>
      </c>
      <c r="D17711" s="1" t="s">
        <v>19</v>
      </c>
      <c r="E1771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711" s="1" t="s">
        <v>692</v>
      </c>
      <c r="G17711" s="1" t="s">
        <v>693</v>
      </c>
      <c r="H17711" s="1" t="s">
        <v>694</v>
      </c>
      <c r="I17711" s="1" t="s">
        <v>16</v>
      </c>
      <c r="J17711" s="1" t="s">
        <v>23</v>
      </c>
      <c r="K17711" s="1" t="s">
        <v>16</v>
      </c>
      <c r="L17711" s="1" t="s">
        <v>16</v>
      </c>
      <c r="M17711" s="1" t="s">
        <v>16</v>
      </c>
      <c r="N17711" s="1" t="s">
        <v>16</v>
      </c>
      <c r="O17711" s="1">
        <v>47.2</v>
      </c>
      <c r="P17711" s="1">
        <v>1.0</v>
      </c>
    </row>
    <row r="17712">
      <c r="A17712" s="1" t="s">
        <v>29</v>
      </c>
      <c r="B17712" s="1" t="s">
        <v>20754</v>
      </c>
      <c r="C17712" s="2" t="s">
        <v>20721</v>
      </c>
      <c r="D17712" s="1" t="s">
        <v>19</v>
      </c>
      <c r="E17712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7712" s="1" t="s">
        <v>504</v>
      </c>
      <c r="G17712" s="1" t="s">
        <v>505</v>
      </c>
      <c r="H17712" s="1" t="s">
        <v>506</v>
      </c>
      <c r="I17712" s="1" t="s">
        <v>16</v>
      </c>
      <c r="J17712" s="1" t="s">
        <v>23</v>
      </c>
      <c r="K17712" s="1" t="s">
        <v>16</v>
      </c>
      <c r="L17712" s="1" t="s">
        <v>16</v>
      </c>
      <c r="M17712" s="1" t="s">
        <v>16</v>
      </c>
      <c r="N17712" s="1" t="s">
        <v>16</v>
      </c>
      <c r="O17712" s="1">
        <v>63.2</v>
      </c>
      <c r="P17712" s="1">
        <v>1.0</v>
      </c>
    </row>
    <row r="17713">
      <c r="A17713" s="1" t="s">
        <v>29</v>
      </c>
      <c r="B17713" s="1" t="s">
        <v>20755</v>
      </c>
      <c r="C17713" s="2" t="s">
        <v>20721</v>
      </c>
      <c r="D17713" s="1" t="s">
        <v>19</v>
      </c>
      <c r="E17713" s="3" t="str">
        <f>HYPERLINK("https://fyndiq.se/produkt/6ae5aff483564a84/", "2-Pack Apple Watch 40mm – Härdat glas 9H – Super kvalitet 3D")</f>
        <v>2-Pack Apple Watch 40mm – Härdat glas 9H – Super kvalitet 3D</v>
      </c>
      <c r="F17713" s="1" t="s">
        <v>1418</v>
      </c>
      <c r="G17713" s="1" t="s">
        <v>1419</v>
      </c>
      <c r="H17713" s="1" t="s">
        <v>1420</v>
      </c>
      <c r="I17713" s="1" t="s">
        <v>16</v>
      </c>
      <c r="J17713" s="1" t="s">
        <v>23</v>
      </c>
      <c r="K17713" s="1" t="s">
        <v>16</v>
      </c>
      <c r="L17713" s="1" t="s">
        <v>16</v>
      </c>
      <c r="M17713" s="1" t="s">
        <v>16</v>
      </c>
      <c r="N17713" s="1" t="s">
        <v>16</v>
      </c>
      <c r="O17713" s="1">
        <v>55.2</v>
      </c>
      <c r="P17713" s="1">
        <v>1.0</v>
      </c>
    </row>
    <row r="17714">
      <c r="A17714" s="1" t="s">
        <v>29</v>
      </c>
      <c r="B17714" s="1" t="s">
        <v>20756</v>
      </c>
      <c r="C17714" s="2" t="s">
        <v>20721</v>
      </c>
      <c r="D17714" s="1" t="s">
        <v>19</v>
      </c>
      <c r="E17714" s="3" t="str">
        <f>HYPERLINK("https://fyndiq.se/produkt/1212a26581db437f/", "2-Pack XIAOMI 13T PRO Skärmskydd - Härdat Glas 9H - Super kvalitet 3D")</f>
        <v>2-Pack XIAOMI 13T PRO Skärmskydd - Härdat Glas 9H - Super kvalitet 3D</v>
      </c>
      <c r="F17714" s="1" t="s">
        <v>10372</v>
      </c>
      <c r="G17714" s="1" t="s">
        <v>10373</v>
      </c>
      <c r="H17714" s="1" t="s">
        <v>10374</v>
      </c>
      <c r="I17714" s="1" t="s">
        <v>16</v>
      </c>
      <c r="J17714" s="1" t="s">
        <v>23</v>
      </c>
      <c r="K17714" s="1" t="s">
        <v>16</v>
      </c>
      <c r="L17714" s="1" t="s">
        <v>16</v>
      </c>
      <c r="M17714" s="1" t="s">
        <v>16</v>
      </c>
      <c r="N17714" s="1" t="s">
        <v>16</v>
      </c>
      <c r="O17714" s="1">
        <v>63.2</v>
      </c>
      <c r="P17714" s="1">
        <v>1.0</v>
      </c>
    </row>
    <row r="17715">
      <c r="A17715" s="1" t="s">
        <v>29</v>
      </c>
      <c r="B17715" s="1" t="s">
        <v>20757</v>
      </c>
      <c r="C17715" s="2" t="s">
        <v>20721</v>
      </c>
      <c r="D17715" s="1" t="s">
        <v>19</v>
      </c>
      <c r="E17715" s="3" t="str">
        <f>HYPERLINK("https://fyndiq.se/produkt/25dd0d4719eb44e9/", "2-Pack Samsung S22 ULTRA Skärmskydd - Härdat Glas 9H - Super kvalitet 3D")</f>
        <v>2-Pack Samsung S22 ULTRA Skärmskydd - Härdat Glas 9H - Super kvalitet 3D</v>
      </c>
      <c r="F17715" s="1" t="s">
        <v>79</v>
      </c>
      <c r="G17715" s="1" t="s">
        <v>80</v>
      </c>
      <c r="H17715" s="1" t="s">
        <v>81</v>
      </c>
      <c r="I17715" s="1" t="s">
        <v>16</v>
      </c>
      <c r="J17715" s="1" t="s">
        <v>23</v>
      </c>
      <c r="K17715" s="1" t="s">
        <v>16</v>
      </c>
      <c r="L17715" s="1" t="s">
        <v>16</v>
      </c>
      <c r="M17715" s="1" t="s">
        <v>16</v>
      </c>
      <c r="N17715" s="1" t="s">
        <v>16</v>
      </c>
      <c r="O17715" s="1">
        <v>63.2</v>
      </c>
      <c r="P17715" s="1">
        <v>1.0</v>
      </c>
    </row>
    <row r="17716">
      <c r="A17716" s="1" t="s">
        <v>29</v>
      </c>
      <c r="B17716" s="1" t="s">
        <v>20758</v>
      </c>
      <c r="C17716" s="2" t="s">
        <v>20721</v>
      </c>
      <c r="D17716" s="1" t="s">
        <v>19</v>
      </c>
      <c r="E17716" s="3" t="str">
        <f>HYPERLINK("https://fyndiq.se/produkt/f64401dd1c4f4e26/", "2 Pack Sony Xperia 1 IV - Härdat glas 9H -Super Kvalitet 3D")</f>
        <v>2 Pack Sony Xperia 1 IV - Härdat glas 9H -Super Kvalitet 3D</v>
      </c>
      <c r="F17716" s="1" t="s">
        <v>3982</v>
      </c>
      <c r="G17716" s="1" t="s">
        <v>3983</v>
      </c>
      <c r="H17716" s="1" t="s">
        <v>3984</v>
      </c>
      <c r="I17716" s="1" t="s">
        <v>16</v>
      </c>
      <c r="J17716" s="1" t="s">
        <v>23</v>
      </c>
      <c r="K17716" s="1" t="s">
        <v>16</v>
      </c>
      <c r="L17716" s="1" t="s">
        <v>16</v>
      </c>
      <c r="M17716" s="1" t="s">
        <v>16</v>
      </c>
      <c r="N17716" s="1" t="s">
        <v>16</v>
      </c>
      <c r="O17716" s="1">
        <v>71.2</v>
      </c>
      <c r="P17716" s="1">
        <v>1.0</v>
      </c>
    </row>
    <row r="17717">
      <c r="A17717" s="1" t="s">
        <v>29</v>
      </c>
      <c r="B17717" s="1" t="s">
        <v>20759</v>
      </c>
      <c r="C17717" s="2" t="s">
        <v>20721</v>
      </c>
      <c r="D17717" s="1" t="s">
        <v>19</v>
      </c>
      <c r="E17717" s="3" t="str">
        <f t="shared" ref="E17717:E17720" si="1015">HYPERLINK("https://fyndiq.se/produkt/4371141b97c44a65/", "2-Pack Xiaomi Redmi Note 12 (4G) - Härdat Glas 9H-Super kvalitet 3D Skärmskydd")</f>
        <v>2-Pack Xiaomi Redmi Note 12 (4G) - Härdat Glas 9H-Super kvalitet 3D Skärmskydd</v>
      </c>
      <c r="F17717" s="1" t="s">
        <v>665</v>
      </c>
      <c r="G17717" s="1" t="s">
        <v>666</v>
      </c>
      <c r="H17717" s="1" t="s">
        <v>667</v>
      </c>
      <c r="I17717" s="1" t="s">
        <v>16</v>
      </c>
      <c r="J17717" s="1" t="s">
        <v>23</v>
      </c>
      <c r="K17717" s="1" t="s">
        <v>16</v>
      </c>
      <c r="L17717" s="1" t="s">
        <v>16</v>
      </c>
      <c r="M17717" s="1" t="s">
        <v>16</v>
      </c>
      <c r="N17717" s="1" t="s">
        <v>16</v>
      </c>
      <c r="O17717" s="1">
        <v>63.2</v>
      </c>
      <c r="P17717" s="1">
        <v>2.0</v>
      </c>
    </row>
    <row r="17718">
      <c r="A17718" s="1" t="s">
        <v>29</v>
      </c>
      <c r="B17718" s="1" t="s">
        <v>20760</v>
      </c>
      <c r="C17718" s="2" t="s">
        <v>20721</v>
      </c>
      <c r="D17718" s="1" t="s">
        <v>19</v>
      </c>
      <c r="E17718" s="3" t="str">
        <f t="shared" si="1015"/>
        <v>2-Pack Xiaomi Redmi Note 12 (4G) - Härdat Glas 9H-Super kvalitet 3D Skärmskydd</v>
      </c>
      <c r="F17718" s="1" t="s">
        <v>665</v>
      </c>
      <c r="G17718" s="1" t="s">
        <v>666</v>
      </c>
      <c r="H17718" s="1" t="s">
        <v>667</v>
      </c>
      <c r="I17718" s="1" t="s">
        <v>16</v>
      </c>
      <c r="J17718" s="1" t="s">
        <v>23</v>
      </c>
      <c r="K17718" s="1" t="s">
        <v>16</v>
      </c>
      <c r="L17718" s="1" t="s">
        <v>16</v>
      </c>
      <c r="M17718" s="1" t="s">
        <v>16</v>
      </c>
      <c r="N17718" s="1" t="s">
        <v>16</v>
      </c>
      <c r="O17718" s="1">
        <v>63.2</v>
      </c>
      <c r="P17718" s="1">
        <v>1.0</v>
      </c>
    </row>
    <row r="17719">
      <c r="A17719" s="1" t="s">
        <v>29</v>
      </c>
      <c r="B17719" s="1" t="s">
        <v>20761</v>
      </c>
      <c r="C17719" s="2" t="s">
        <v>20721</v>
      </c>
      <c r="D17719" s="1" t="s">
        <v>19</v>
      </c>
      <c r="E17719" s="3" t="str">
        <f t="shared" si="1015"/>
        <v>2-Pack Xiaomi Redmi Note 12 (4G) - Härdat Glas 9H-Super kvalitet 3D Skärmskydd</v>
      </c>
      <c r="F17719" s="1" t="s">
        <v>665</v>
      </c>
      <c r="G17719" s="1" t="s">
        <v>666</v>
      </c>
      <c r="H17719" s="1" t="s">
        <v>667</v>
      </c>
      <c r="I17719" s="1" t="s">
        <v>16</v>
      </c>
      <c r="J17719" s="1" t="s">
        <v>23</v>
      </c>
      <c r="K17719" s="1" t="s">
        <v>16</v>
      </c>
      <c r="L17719" s="1" t="s">
        <v>16</v>
      </c>
      <c r="M17719" s="1" t="s">
        <v>16</v>
      </c>
      <c r="N17719" s="1" t="s">
        <v>16</v>
      </c>
      <c r="O17719" s="1">
        <v>63.2</v>
      </c>
      <c r="P17719" s="1">
        <v>1.0</v>
      </c>
    </row>
    <row r="17720">
      <c r="A17720" s="1" t="s">
        <v>29</v>
      </c>
      <c r="B17720" s="1" t="s">
        <v>20762</v>
      </c>
      <c r="C17720" s="2" t="s">
        <v>20721</v>
      </c>
      <c r="D17720" s="1" t="s">
        <v>19</v>
      </c>
      <c r="E17720" s="3" t="str">
        <f t="shared" si="1015"/>
        <v>2-Pack Xiaomi Redmi Note 12 (4G) - Härdat Glas 9H-Super kvalitet 3D Skärmskydd</v>
      </c>
      <c r="F17720" s="1" t="s">
        <v>665</v>
      </c>
      <c r="G17720" s="1" t="s">
        <v>666</v>
      </c>
      <c r="H17720" s="1" t="s">
        <v>667</v>
      </c>
      <c r="I17720" s="1" t="s">
        <v>16</v>
      </c>
      <c r="J17720" s="1" t="s">
        <v>23</v>
      </c>
      <c r="K17720" s="1" t="s">
        <v>16</v>
      </c>
      <c r="L17720" s="1" t="s">
        <v>16</v>
      </c>
      <c r="M17720" s="1" t="s">
        <v>16</v>
      </c>
      <c r="N17720" s="1" t="s">
        <v>16</v>
      </c>
      <c r="O17720" s="1">
        <v>63.2</v>
      </c>
      <c r="P17720" s="1">
        <v>1.0</v>
      </c>
    </row>
    <row r="17721">
      <c r="A17721" s="1" t="s">
        <v>29</v>
      </c>
      <c r="B17721" s="1" t="s">
        <v>20763</v>
      </c>
      <c r="C17721" s="2" t="s">
        <v>20721</v>
      </c>
      <c r="D17721" s="1" t="s">
        <v>19</v>
      </c>
      <c r="E17721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7721" s="1" t="s">
        <v>4298</v>
      </c>
      <c r="G17721" s="1" t="s">
        <v>4299</v>
      </c>
      <c r="H17721" s="1" t="s">
        <v>4300</v>
      </c>
      <c r="I17721" s="1" t="s">
        <v>16</v>
      </c>
      <c r="J17721" s="1" t="s">
        <v>23</v>
      </c>
      <c r="K17721" s="1" t="s">
        <v>16</v>
      </c>
      <c r="L17721" s="1" t="s">
        <v>16</v>
      </c>
      <c r="M17721" s="1" t="s">
        <v>16</v>
      </c>
      <c r="N17721" s="1" t="s">
        <v>16</v>
      </c>
      <c r="O17721" s="1">
        <v>151.2</v>
      </c>
      <c r="P17721" s="1">
        <v>1.0</v>
      </c>
    </row>
    <row r="17722">
      <c r="A17722" s="1" t="s">
        <v>29</v>
      </c>
      <c r="B17722" s="1" t="s">
        <v>20764</v>
      </c>
      <c r="C17722" s="2" t="s">
        <v>20721</v>
      </c>
      <c r="D17722" s="1" t="s">
        <v>19</v>
      </c>
      <c r="E17722" s="3" t="str">
        <f t="shared" ref="E17722:E17723" si="1016">HYPERLINK("https://fyndiq.se/produkt/141fc3de9f6c485d/", "2-Pack SAMSUNG S24 ULTRA 5G Skärmskydd - Härdat Glas 9H - Super kvalitet 3D")</f>
        <v>2-Pack SAMSUNG S24 ULTRA 5G Skärmskydd - Härdat Glas 9H - Super kvalitet 3D</v>
      </c>
      <c r="F17722" s="1" t="s">
        <v>614</v>
      </c>
      <c r="G17722" s="1" t="s">
        <v>615</v>
      </c>
      <c r="H17722" s="1" t="s">
        <v>616</v>
      </c>
      <c r="I17722" s="1" t="s">
        <v>16</v>
      </c>
      <c r="J17722" s="1" t="s">
        <v>23</v>
      </c>
      <c r="K17722" s="1" t="s">
        <v>16</v>
      </c>
      <c r="L17722" s="1" t="s">
        <v>16</v>
      </c>
      <c r="M17722" s="1" t="s">
        <v>16</v>
      </c>
      <c r="N17722" s="1" t="s">
        <v>16</v>
      </c>
      <c r="O17722" s="1">
        <v>79.2</v>
      </c>
      <c r="P17722" s="1">
        <v>1.0</v>
      </c>
    </row>
    <row r="17723">
      <c r="A17723" s="1" t="s">
        <v>29</v>
      </c>
      <c r="B17723" s="1" t="s">
        <v>20765</v>
      </c>
      <c r="C17723" s="2" t="s">
        <v>20721</v>
      </c>
      <c r="D17723" s="1" t="s">
        <v>19</v>
      </c>
      <c r="E17723" s="3" t="str">
        <f t="shared" si="1016"/>
        <v>2-Pack SAMSUNG S24 ULTRA 5G Skärmskydd - Härdat Glas 9H - Super kvalitet 3D</v>
      </c>
      <c r="F17723" s="1" t="s">
        <v>614</v>
      </c>
      <c r="G17723" s="1" t="s">
        <v>615</v>
      </c>
      <c r="H17723" s="1" t="s">
        <v>616</v>
      </c>
      <c r="I17723" s="1" t="s">
        <v>16</v>
      </c>
      <c r="J17723" s="1" t="s">
        <v>23</v>
      </c>
      <c r="K17723" s="1" t="s">
        <v>16</v>
      </c>
      <c r="L17723" s="1" t="s">
        <v>16</v>
      </c>
      <c r="M17723" s="1" t="s">
        <v>16</v>
      </c>
      <c r="N17723" s="1" t="s">
        <v>16</v>
      </c>
      <c r="O17723" s="1">
        <v>79.2</v>
      </c>
      <c r="P17723" s="1">
        <v>1.0</v>
      </c>
    </row>
    <row r="17724">
      <c r="A17724" s="1" t="s">
        <v>29</v>
      </c>
      <c r="B17724" s="1" t="s">
        <v>20766</v>
      </c>
      <c r="C17724" s="2" t="s">
        <v>20721</v>
      </c>
      <c r="D17724" s="1" t="s">
        <v>19</v>
      </c>
      <c r="E17724" s="3" t="str">
        <f>HYPERLINK("https://fyndiq.se/produkt/65c8b505bab64eaf/", "Motorola Moto G73 - Härdat Glas 9H -Super kvalitet 3D Skärmskydd")</f>
        <v>Motorola Moto G73 - Härdat Glas 9H -Super kvalitet 3D Skärmskydd</v>
      </c>
      <c r="F17724" s="1" t="s">
        <v>13633</v>
      </c>
      <c r="G17724" s="1" t="s">
        <v>13634</v>
      </c>
      <c r="H17724" s="1" t="s">
        <v>13635</v>
      </c>
      <c r="I17724" s="1" t="s">
        <v>16</v>
      </c>
      <c r="J17724" s="1" t="s">
        <v>23</v>
      </c>
      <c r="K17724" s="1" t="s">
        <v>16</v>
      </c>
      <c r="L17724" s="1" t="s">
        <v>16</v>
      </c>
      <c r="M17724" s="1" t="s">
        <v>16</v>
      </c>
      <c r="N17724" s="1" t="s">
        <v>16</v>
      </c>
      <c r="O17724" s="1">
        <v>55.2</v>
      </c>
      <c r="P17724" s="1">
        <v>1.0</v>
      </c>
    </row>
    <row r="17725">
      <c r="A17725" s="1" t="s">
        <v>29</v>
      </c>
      <c r="B17725" s="1" t="s">
        <v>20767</v>
      </c>
      <c r="C17725" s="2" t="s">
        <v>20721</v>
      </c>
      <c r="D17725" s="1" t="s">
        <v>19</v>
      </c>
      <c r="E17725" s="3" t="str">
        <f>HYPERLINK("https://fyndiq.se/produkt/311d90a74d234421/", "2 Pack Xiaomi 12 - Härdat glas 9H-Super kvalitet 3D Skärmskydd")</f>
        <v>2 Pack Xiaomi 12 - Härdat glas 9H-Super kvalitet 3D Skärmskydd</v>
      </c>
      <c r="F17725" s="1" t="s">
        <v>582</v>
      </c>
      <c r="G17725" s="1" t="s">
        <v>583</v>
      </c>
      <c r="H17725" s="1" t="s">
        <v>584</v>
      </c>
      <c r="I17725" s="1" t="s">
        <v>16</v>
      </c>
      <c r="J17725" s="1" t="s">
        <v>23</v>
      </c>
      <c r="K17725" s="1" t="s">
        <v>16</v>
      </c>
      <c r="L17725" s="1" t="s">
        <v>16</v>
      </c>
      <c r="M17725" s="1" t="s">
        <v>16</v>
      </c>
      <c r="N17725" s="1" t="s">
        <v>16</v>
      </c>
      <c r="O17725" s="1">
        <v>63.2</v>
      </c>
      <c r="P17725" s="1">
        <v>1.0</v>
      </c>
    </row>
    <row r="17726">
      <c r="A17726" s="1" t="s">
        <v>29</v>
      </c>
      <c r="B17726" s="1" t="s">
        <v>20768</v>
      </c>
      <c r="C17726" s="2" t="s">
        <v>20721</v>
      </c>
      <c r="D17726" s="1" t="s">
        <v>19</v>
      </c>
      <c r="E17726" s="3" t="str">
        <f>HYPERLINK("https://fyndiq.se/produkt/e979d771c214497d/", "2-Pack Samsung Galaxy A32 5G - Härdat Glas 9H - Super Kvalitet")</f>
        <v>2-Pack Samsung Galaxy A32 5G - Härdat Glas 9H - Super Kvalitet</v>
      </c>
      <c r="F17726" s="1" t="s">
        <v>2232</v>
      </c>
      <c r="G17726" s="1" t="s">
        <v>2233</v>
      </c>
      <c r="H17726" s="1" t="s">
        <v>2234</v>
      </c>
      <c r="I17726" s="1" t="s">
        <v>16</v>
      </c>
      <c r="J17726" s="1" t="s">
        <v>23</v>
      </c>
      <c r="K17726" s="1" t="s">
        <v>16</v>
      </c>
      <c r="L17726" s="1" t="s">
        <v>16</v>
      </c>
      <c r="M17726" s="1" t="s">
        <v>16</v>
      </c>
      <c r="N17726" s="1" t="s">
        <v>16</v>
      </c>
      <c r="O17726" s="1">
        <v>63.2</v>
      </c>
      <c r="P17726" s="1">
        <v>1.0</v>
      </c>
    </row>
    <row r="17727">
      <c r="A17727" s="1" t="s">
        <v>29</v>
      </c>
      <c r="B17727" s="1" t="s">
        <v>20769</v>
      </c>
      <c r="C17727" s="2" t="s">
        <v>20721</v>
      </c>
      <c r="D17727" s="1" t="s">
        <v>19</v>
      </c>
      <c r="E17727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727" s="1" t="s">
        <v>47</v>
      </c>
      <c r="G17727" s="2" t="s">
        <v>48</v>
      </c>
      <c r="H17727" s="1" t="s">
        <v>49</v>
      </c>
      <c r="I17727" s="1" t="s">
        <v>16</v>
      </c>
      <c r="J17727" s="1" t="s">
        <v>23</v>
      </c>
      <c r="K17727" s="1" t="s">
        <v>16</v>
      </c>
      <c r="L17727" s="1" t="s">
        <v>16</v>
      </c>
      <c r="M17727" s="1" t="s">
        <v>16</v>
      </c>
      <c r="N17727" s="1" t="s">
        <v>16</v>
      </c>
      <c r="O17727" s="1">
        <v>183.2</v>
      </c>
      <c r="P17727" s="1">
        <v>1.0</v>
      </c>
    </row>
    <row r="17728">
      <c r="A17728" s="1" t="s">
        <v>29</v>
      </c>
      <c r="B17728" s="1" t="s">
        <v>20770</v>
      </c>
      <c r="C17728" s="2" t="s">
        <v>20721</v>
      </c>
      <c r="D17728" s="1" t="s">
        <v>19</v>
      </c>
      <c r="E17728" s="3" t="str">
        <f>HYPERLINK("https://fyndiq.se/produkt/c47dc331e908415c/", "2 Pack - Samsung S22 ULTRA - 9H Härdat Glass - 3D Super Kvalitet")</f>
        <v>2 Pack - Samsung S22 ULTRA - 9H Härdat Glass - 3D Super Kvalitet</v>
      </c>
      <c r="F17728" s="1" t="s">
        <v>246</v>
      </c>
      <c r="G17728" s="1" t="s">
        <v>247</v>
      </c>
      <c r="H17728" s="1" t="s">
        <v>248</v>
      </c>
      <c r="I17728" s="1" t="s">
        <v>16</v>
      </c>
      <c r="J17728" s="1" t="s">
        <v>23</v>
      </c>
      <c r="K17728" s="1" t="s">
        <v>16</v>
      </c>
      <c r="L17728" s="1" t="s">
        <v>16</v>
      </c>
      <c r="M17728" s="1" t="s">
        <v>16</v>
      </c>
      <c r="N17728" s="1" t="s">
        <v>16</v>
      </c>
      <c r="O17728" s="1">
        <v>63.2</v>
      </c>
      <c r="P17728" s="1">
        <v>1.0</v>
      </c>
    </row>
    <row r="17729">
      <c r="A17729" s="1" t="s">
        <v>29</v>
      </c>
      <c r="B17729" s="1" t="s">
        <v>20771</v>
      </c>
      <c r="C17729" s="2" t="s">
        <v>20721</v>
      </c>
      <c r="D17729" s="1" t="s">
        <v>19</v>
      </c>
      <c r="E17729" s="3" t="str">
        <f>HYPERLINK("https://fyndiq.se/produkt/d797b2d066ca471c/", "2-Pack Apple Watch 44mm – Härdat glas 9H – Super kvalitet 3D")</f>
        <v>2-Pack Apple Watch 44mm – Härdat glas 9H – Super kvalitet 3D</v>
      </c>
      <c r="F17729" s="1" t="s">
        <v>1392</v>
      </c>
      <c r="G17729" s="1" t="s">
        <v>1393</v>
      </c>
      <c r="H17729" s="1" t="s">
        <v>1394</v>
      </c>
      <c r="I17729" s="1" t="s">
        <v>16</v>
      </c>
      <c r="J17729" s="1" t="s">
        <v>23</v>
      </c>
      <c r="K17729" s="1" t="s">
        <v>16</v>
      </c>
      <c r="L17729" s="1" t="s">
        <v>16</v>
      </c>
      <c r="M17729" s="1" t="s">
        <v>16</v>
      </c>
      <c r="N17729" s="1" t="s">
        <v>16</v>
      </c>
      <c r="O17729" s="1">
        <v>55.2</v>
      </c>
      <c r="P17729" s="1">
        <v>1.0</v>
      </c>
    </row>
    <row r="17730">
      <c r="A17730" s="1" t="s">
        <v>29</v>
      </c>
      <c r="B17730" s="1" t="s">
        <v>20772</v>
      </c>
      <c r="C17730" s="2" t="s">
        <v>20721</v>
      </c>
      <c r="D17730" s="1" t="s">
        <v>19</v>
      </c>
      <c r="E17730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730" s="1" t="s">
        <v>599</v>
      </c>
      <c r="G17730" s="1" t="s">
        <v>600</v>
      </c>
      <c r="H17730" s="1" t="s">
        <v>601</v>
      </c>
      <c r="I17730" s="1" t="s">
        <v>16</v>
      </c>
      <c r="J17730" s="1" t="s">
        <v>23</v>
      </c>
      <c r="K17730" s="1" t="s">
        <v>16</v>
      </c>
      <c r="L17730" s="1" t="s">
        <v>16</v>
      </c>
      <c r="M17730" s="1" t="s">
        <v>16</v>
      </c>
      <c r="N17730" s="1" t="s">
        <v>16</v>
      </c>
      <c r="O17730" s="1">
        <v>71.2</v>
      </c>
      <c r="P17730" s="1">
        <v>1.0</v>
      </c>
    </row>
    <row r="17731">
      <c r="A17731" s="1" t="s">
        <v>29</v>
      </c>
      <c r="B17731" s="1" t="s">
        <v>20773</v>
      </c>
      <c r="C17731" s="2" t="s">
        <v>20721</v>
      </c>
      <c r="D17731" s="1" t="s">
        <v>19</v>
      </c>
      <c r="E17731" s="3" t="str">
        <f>HYPERLINK("https://fyndiq.se/produkt/dfe28e565d2e4c8d/", "2 Pack Samsung S21 FE - 9H Härdat Glass - Super Kvalitet 3D")</f>
        <v>2 Pack Samsung S21 FE - 9H Härdat Glass - Super Kvalitet 3D</v>
      </c>
      <c r="F17731" s="1" t="s">
        <v>276</v>
      </c>
      <c r="G17731" s="1" t="s">
        <v>277</v>
      </c>
      <c r="H17731" s="1" t="s">
        <v>278</v>
      </c>
      <c r="I17731" s="1" t="s">
        <v>16</v>
      </c>
      <c r="J17731" s="1" t="s">
        <v>23</v>
      </c>
      <c r="K17731" s="1" t="s">
        <v>16</v>
      </c>
      <c r="L17731" s="1" t="s">
        <v>16</v>
      </c>
      <c r="M17731" s="1" t="s">
        <v>16</v>
      </c>
      <c r="N17731" s="1" t="s">
        <v>16</v>
      </c>
      <c r="O17731" s="1">
        <v>63.2</v>
      </c>
      <c r="P17731" s="1">
        <v>1.0</v>
      </c>
    </row>
    <row r="17732">
      <c r="A17732" s="1" t="s">
        <v>29</v>
      </c>
      <c r="B17732" s="1" t="s">
        <v>20774</v>
      </c>
      <c r="C17732" s="2" t="s">
        <v>20721</v>
      </c>
      <c r="D17732" s="1" t="s">
        <v>19</v>
      </c>
      <c r="E17732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17732" s="1" t="s">
        <v>20</v>
      </c>
      <c r="G17732" s="1" t="s">
        <v>21</v>
      </c>
      <c r="H17732" s="1" t="s">
        <v>22</v>
      </c>
      <c r="I17732" s="1" t="s">
        <v>16</v>
      </c>
      <c r="J17732" s="1" t="s">
        <v>23</v>
      </c>
      <c r="K17732" s="1" t="s">
        <v>16</v>
      </c>
      <c r="L17732" s="1" t="s">
        <v>16</v>
      </c>
      <c r="M17732" s="1" t="s">
        <v>16</v>
      </c>
      <c r="N17732" s="1" t="s">
        <v>16</v>
      </c>
      <c r="O17732" s="1">
        <v>135.2</v>
      </c>
      <c r="P17732" s="1">
        <v>1.0</v>
      </c>
    </row>
    <row r="17733">
      <c r="A17733" s="1" t="s">
        <v>29</v>
      </c>
      <c r="B17733" s="1" t="s">
        <v>20775</v>
      </c>
      <c r="C17733" s="2" t="s">
        <v>20721</v>
      </c>
      <c r="D17733" s="1" t="s">
        <v>19</v>
      </c>
      <c r="E17733" s="3" t="str">
        <f>HYPERLINK("https://fyndiq.se/produkt/aaaa7cf643f84273/", "2 Pack Samsung Xcover 5 - Härdat glas 9H-Super kvalitet 3D")</f>
        <v>2 Pack Samsung Xcover 5 - Härdat glas 9H-Super kvalitet 3D</v>
      </c>
      <c r="F17733" s="1" t="s">
        <v>2089</v>
      </c>
      <c r="G17733" s="1" t="s">
        <v>2090</v>
      </c>
      <c r="H17733" s="1" t="s">
        <v>2091</v>
      </c>
      <c r="I17733" s="1" t="s">
        <v>16</v>
      </c>
      <c r="J17733" s="1" t="s">
        <v>23</v>
      </c>
      <c r="K17733" s="1" t="s">
        <v>16</v>
      </c>
      <c r="L17733" s="1" t="s">
        <v>16</v>
      </c>
      <c r="M17733" s="1" t="s">
        <v>16</v>
      </c>
      <c r="N17733" s="1" t="s">
        <v>16</v>
      </c>
      <c r="O17733" s="1">
        <v>63.2</v>
      </c>
      <c r="P17733" s="1">
        <v>1.0</v>
      </c>
    </row>
    <row r="17734">
      <c r="A17734" s="1" t="s">
        <v>29</v>
      </c>
      <c r="B17734" s="1" t="s">
        <v>20776</v>
      </c>
      <c r="C17734" s="2" t="s">
        <v>20721</v>
      </c>
      <c r="D17734" s="1" t="s">
        <v>19</v>
      </c>
      <c r="E17734" s="3" t="str">
        <f>HYPERLINK("https://fyndiq.se/produkt/dd0a78fa9ae94f83/", "Skärmskydd Iphone 13 Pro Max - 9H Härdat glas  - Top kvalitet")</f>
        <v>Skärmskydd Iphone 13 Pro Max - 9H Härdat glas  - Top kvalitet</v>
      </c>
      <c r="F17734" s="1" t="s">
        <v>4403</v>
      </c>
      <c r="G17734" s="1" t="s">
        <v>4404</v>
      </c>
      <c r="H17734" s="1" t="s">
        <v>4405</v>
      </c>
      <c r="I17734" s="1" t="s">
        <v>16</v>
      </c>
      <c r="J17734" s="1" t="s">
        <v>23</v>
      </c>
      <c r="K17734" s="1" t="s">
        <v>16</v>
      </c>
      <c r="L17734" s="1" t="s">
        <v>16</v>
      </c>
      <c r="M17734" s="1" t="s">
        <v>16</v>
      </c>
      <c r="N17734" s="1" t="s">
        <v>16</v>
      </c>
      <c r="O17734" s="1">
        <v>39.2</v>
      </c>
      <c r="P17734" s="1">
        <v>1.0</v>
      </c>
    </row>
    <row r="17735">
      <c r="A17735" s="1" t="s">
        <v>29</v>
      </c>
      <c r="B17735" s="1" t="s">
        <v>20777</v>
      </c>
      <c r="C17735" s="2" t="s">
        <v>20721</v>
      </c>
      <c r="D17735" s="1" t="s">
        <v>19</v>
      </c>
      <c r="E17735" s="3" t="str">
        <f>HYPERLINK("https://fyndiq.se/produkt/9f3f4d2de3c94916/", "2 Pack Samsung Galaxy S9 - Härdat glas-9H Super kvalitet 3D")</f>
        <v>2 Pack Samsung Galaxy S9 - Härdat glas-9H Super kvalitet 3D</v>
      </c>
      <c r="F17735" s="1" t="s">
        <v>1500</v>
      </c>
      <c r="G17735" s="1" t="s">
        <v>1501</v>
      </c>
      <c r="H17735" s="1" t="s">
        <v>1502</v>
      </c>
      <c r="I17735" s="1" t="s">
        <v>16</v>
      </c>
      <c r="J17735" s="1" t="s">
        <v>23</v>
      </c>
      <c r="K17735" s="1" t="s">
        <v>16</v>
      </c>
      <c r="L17735" s="1" t="s">
        <v>16</v>
      </c>
      <c r="M17735" s="1" t="s">
        <v>16</v>
      </c>
      <c r="N17735" s="1" t="s">
        <v>16</v>
      </c>
      <c r="O17735" s="1">
        <v>63.2</v>
      </c>
      <c r="P17735" s="1">
        <v>1.0</v>
      </c>
    </row>
    <row r="17736">
      <c r="A17736" s="1" t="s">
        <v>29</v>
      </c>
      <c r="B17736" s="1" t="s">
        <v>20778</v>
      </c>
      <c r="C17736" s="2" t="s">
        <v>20721</v>
      </c>
      <c r="D17736" s="1" t="s">
        <v>19</v>
      </c>
      <c r="E17736" s="3" t="str">
        <f>HYPERLINK("https://fyndiq.se/produkt/33c7ee60e8fc436d/", "Samsung Galaxy A32 - Härdat glas 9H - Super kvalitet 3D")</f>
        <v>Samsung Galaxy A32 - Härdat glas 9H - Super kvalitet 3D</v>
      </c>
      <c r="F17736" s="1" t="s">
        <v>1520</v>
      </c>
      <c r="G17736" s="1" t="s">
        <v>1521</v>
      </c>
      <c r="H17736" s="1" t="s">
        <v>1522</v>
      </c>
      <c r="I17736" s="1" t="s">
        <v>16</v>
      </c>
      <c r="J17736" s="1" t="s">
        <v>23</v>
      </c>
      <c r="K17736" s="1" t="s">
        <v>16</v>
      </c>
      <c r="L17736" s="1" t="s">
        <v>16</v>
      </c>
      <c r="M17736" s="1" t="s">
        <v>16</v>
      </c>
      <c r="N17736" s="1" t="s">
        <v>16</v>
      </c>
      <c r="O17736" s="1">
        <v>54.4</v>
      </c>
      <c r="P17736" s="1">
        <v>1.0</v>
      </c>
    </row>
    <row r="17737">
      <c r="A17737" s="1" t="s">
        <v>29</v>
      </c>
      <c r="B17737" s="1" t="s">
        <v>20779</v>
      </c>
      <c r="C17737" s="2" t="s">
        <v>20721</v>
      </c>
      <c r="D17737" s="1" t="s">
        <v>19</v>
      </c>
      <c r="E17737" s="3" t="str">
        <f t="shared" ref="E17737:E17738" si="1017">HYPERLINK("https://fyndiq.se/produkt/533d0ddc5dd84c00/", "2-Pack iPhone 14 - skärmskydd &amp; linsskydd - härdat glas 9H")</f>
        <v>2-Pack iPhone 14 - skärmskydd &amp; linsskydd - härdat glas 9H</v>
      </c>
      <c r="F17737" s="1" t="s">
        <v>841</v>
      </c>
      <c r="G17737" s="1" t="s">
        <v>842</v>
      </c>
      <c r="H17737" s="1" t="s">
        <v>843</v>
      </c>
      <c r="I17737" s="1" t="s">
        <v>16</v>
      </c>
      <c r="J17737" s="1" t="s">
        <v>23</v>
      </c>
      <c r="K17737" s="1" t="s">
        <v>16</v>
      </c>
      <c r="L17737" s="1" t="s">
        <v>16</v>
      </c>
      <c r="M17737" s="1" t="s">
        <v>16</v>
      </c>
      <c r="N17737" s="1" t="s">
        <v>16</v>
      </c>
      <c r="O17737" s="1">
        <v>63.2</v>
      </c>
      <c r="P17737" s="1">
        <v>1.0</v>
      </c>
    </row>
    <row r="17738">
      <c r="A17738" s="1" t="s">
        <v>29</v>
      </c>
      <c r="B17738" s="1" t="s">
        <v>20780</v>
      </c>
      <c r="C17738" s="2" t="s">
        <v>20721</v>
      </c>
      <c r="D17738" s="1" t="s">
        <v>19</v>
      </c>
      <c r="E17738" s="3" t="str">
        <f t="shared" si="1017"/>
        <v>2-Pack iPhone 14 - skärmskydd &amp; linsskydd - härdat glas 9H</v>
      </c>
      <c r="F17738" s="1" t="s">
        <v>841</v>
      </c>
      <c r="G17738" s="1" t="s">
        <v>842</v>
      </c>
      <c r="H17738" s="1" t="s">
        <v>843</v>
      </c>
      <c r="I17738" s="1" t="s">
        <v>16</v>
      </c>
      <c r="J17738" s="1" t="s">
        <v>23</v>
      </c>
      <c r="K17738" s="1" t="s">
        <v>16</v>
      </c>
      <c r="L17738" s="1" t="s">
        <v>16</v>
      </c>
      <c r="M17738" s="1" t="s">
        <v>16</v>
      </c>
      <c r="N17738" s="1" t="s">
        <v>16</v>
      </c>
      <c r="O17738" s="1">
        <v>63.2</v>
      </c>
      <c r="P17738" s="1">
        <v>1.0</v>
      </c>
    </row>
    <row r="17739">
      <c r="A17739" s="1" t="s">
        <v>29</v>
      </c>
      <c r="B17739" s="1" t="s">
        <v>20781</v>
      </c>
      <c r="C17739" s="2" t="s">
        <v>20721</v>
      </c>
      <c r="D17739" s="1" t="s">
        <v>19</v>
      </c>
      <c r="E17739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7739" s="1" t="s">
        <v>1209</v>
      </c>
      <c r="G17739" s="1" t="s">
        <v>1210</v>
      </c>
      <c r="H17739" s="1" t="s">
        <v>1211</v>
      </c>
      <c r="I17739" s="1" t="s">
        <v>16</v>
      </c>
      <c r="J17739" s="1" t="s">
        <v>23</v>
      </c>
      <c r="K17739" s="1" t="s">
        <v>16</v>
      </c>
      <c r="L17739" s="1" t="s">
        <v>16</v>
      </c>
      <c r="M17739" s="1" t="s">
        <v>16</v>
      </c>
      <c r="N17739" s="1" t="s">
        <v>16</v>
      </c>
      <c r="O17739" s="1">
        <v>79.2</v>
      </c>
      <c r="P17739" s="1">
        <v>1.0</v>
      </c>
    </row>
    <row r="17740">
      <c r="A17740" s="1" t="s">
        <v>29</v>
      </c>
      <c r="B17740" s="1" t="s">
        <v>20782</v>
      </c>
      <c r="C17740" s="2" t="s">
        <v>20721</v>
      </c>
      <c r="D17740" s="1" t="s">
        <v>19</v>
      </c>
      <c r="E17740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7740" s="1" t="s">
        <v>4240</v>
      </c>
      <c r="G17740" s="1" t="s">
        <v>4241</v>
      </c>
      <c r="H17740" s="1" t="s">
        <v>4242</v>
      </c>
      <c r="I17740" s="1" t="s">
        <v>16</v>
      </c>
      <c r="J17740" s="1" t="s">
        <v>23</v>
      </c>
      <c r="K17740" s="1" t="s">
        <v>16</v>
      </c>
      <c r="L17740" s="1" t="s">
        <v>16</v>
      </c>
      <c r="M17740" s="1" t="s">
        <v>16</v>
      </c>
      <c r="N17740" s="1" t="s">
        <v>16</v>
      </c>
      <c r="O17740" s="1">
        <v>63.2</v>
      </c>
      <c r="P17740" s="1">
        <v>2.0</v>
      </c>
    </row>
    <row r="17741">
      <c r="A17741" s="1" t="s">
        <v>29</v>
      </c>
      <c r="B17741" s="1" t="s">
        <v>20783</v>
      </c>
      <c r="C17741" s="2" t="s">
        <v>20721</v>
      </c>
      <c r="D17741" s="1" t="s">
        <v>19</v>
      </c>
      <c r="E17741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7741" s="1" t="s">
        <v>3643</v>
      </c>
      <c r="G17741" s="1" t="s">
        <v>3644</v>
      </c>
      <c r="H17741" s="1" t="s">
        <v>3645</v>
      </c>
      <c r="I17741" s="1" t="s">
        <v>16</v>
      </c>
      <c r="J17741" s="1" t="s">
        <v>23</v>
      </c>
      <c r="K17741" s="1" t="s">
        <v>16</v>
      </c>
      <c r="L17741" s="1" t="s">
        <v>16</v>
      </c>
      <c r="M17741" s="1" t="s">
        <v>16</v>
      </c>
      <c r="N17741" s="1" t="s">
        <v>16</v>
      </c>
      <c r="O17741" s="1">
        <v>71.2</v>
      </c>
      <c r="P17741" s="1">
        <v>1.0</v>
      </c>
    </row>
    <row r="17742">
      <c r="A17742" s="1" t="s">
        <v>29</v>
      </c>
      <c r="B17742" s="1" t="s">
        <v>20784</v>
      </c>
      <c r="C17742" s="2" t="s">
        <v>20721</v>
      </c>
      <c r="D17742" s="1" t="s">
        <v>19</v>
      </c>
      <c r="E17742" s="3" t="str">
        <f>HYPERLINK("https://fyndiq.se/produkt/a871a7da0b2249a8/", "2-Pack Iphone 11 Pro Max - 9H Härdat Glass - Top Kvalitet")</f>
        <v>2-Pack Iphone 11 Pro Max - 9H Härdat Glass - Top Kvalitet</v>
      </c>
      <c r="F17742" s="1" t="s">
        <v>559</v>
      </c>
      <c r="G17742" s="1" t="s">
        <v>560</v>
      </c>
      <c r="H17742" s="1" t="s">
        <v>561</v>
      </c>
      <c r="I17742" s="1" t="s">
        <v>16</v>
      </c>
      <c r="J17742" s="1" t="s">
        <v>23</v>
      </c>
      <c r="K17742" s="1" t="s">
        <v>16</v>
      </c>
      <c r="L17742" s="1" t="s">
        <v>16</v>
      </c>
      <c r="M17742" s="1" t="s">
        <v>16</v>
      </c>
      <c r="N17742" s="1" t="s">
        <v>16</v>
      </c>
      <c r="O17742" s="1">
        <v>47.2</v>
      </c>
      <c r="P17742" s="1">
        <v>1.0</v>
      </c>
    </row>
    <row r="17743">
      <c r="A17743" s="1" t="s">
        <v>29</v>
      </c>
      <c r="B17743" s="1" t="s">
        <v>20785</v>
      </c>
      <c r="C17743" s="2" t="s">
        <v>20721</v>
      </c>
      <c r="D17743" s="1" t="s">
        <v>19</v>
      </c>
      <c r="E17743" s="3" t="str">
        <f t="shared" ref="E17743:E17745" si="1018">HYPERLINK("https://fyndiq.se/produkt/ef10e4ba492c46df/", "2-Pack Samsung S23 FE 5G - 9H Härdat Glass - Super Kvalitet 3D")</f>
        <v>2-Pack Samsung S23 FE 5G - 9H Härdat Glass - Super Kvalitet 3D</v>
      </c>
      <c r="F17743" s="1" t="s">
        <v>2521</v>
      </c>
      <c r="G17743" s="1" t="s">
        <v>2522</v>
      </c>
      <c r="H17743" s="1" t="s">
        <v>2523</v>
      </c>
      <c r="I17743" s="1" t="s">
        <v>16</v>
      </c>
      <c r="J17743" s="1" t="s">
        <v>23</v>
      </c>
      <c r="K17743" s="1" t="s">
        <v>16</v>
      </c>
      <c r="L17743" s="1" t="s">
        <v>16</v>
      </c>
      <c r="M17743" s="1" t="s">
        <v>16</v>
      </c>
      <c r="N17743" s="1" t="s">
        <v>16</v>
      </c>
      <c r="O17743" s="1">
        <v>63.2</v>
      </c>
      <c r="P17743" s="1">
        <v>1.0</v>
      </c>
    </row>
    <row r="17744">
      <c r="A17744" s="1" t="s">
        <v>29</v>
      </c>
      <c r="B17744" s="1" t="s">
        <v>20786</v>
      </c>
      <c r="C17744" s="2" t="s">
        <v>20721</v>
      </c>
      <c r="D17744" s="1" t="s">
        <v>19</v>
      </c>
      <c r="E17744" s="3" t="str">
        <f t="shared" si="1018"/>
        <v>2-Pack Samsung S23 FE 5G - 9H Härdat Glass - Super Kvalitet 3D</v>
      </c>
      <c r="F17744" s="1" t="s">
        <v>2521</v>
      </c>
      <c r="G17744" s="1" t="s">
        <v>2522</v>
      </c>
      <c r="H17744" s="1" t="s">
        <v>2523</v>
      </c>
      <c r="I17744" s="1" t="s">
        <v>16</v>
      </c>
      <c r="J17744" s="1" t="s">
        <v>23</v>
      </c>
      <c r="K17744" s="1" t="s">
        <v>16</v>
      </c>
      <c r="L17744" s="1" t="s">
        <v>16</v>
      </c>
      <c r="M17744" s="1" t="s">
        <v>16</v>
      </c>
      <c r="N17744" s="1" t="s">
        <v>16</v>
      </c>
      <c r="O17744" s="1">
        <v>63.2</v>
      </c>
      <c r="P17744" s="1">
        <v>2.0</v>
      </c>
    </row>
    <row r="17745">
      <c r="A17745" s="1" t="s">
        <v>29</v>
      </c>
      <c r="B17745" s="1" t="s">
        <v>20787</v>
      </c>
      <c r="C17745" s="2" t="s">
        <v>20721</v>
      </c>
      <c r="D17745" s="1" t="s">
        <v>19</v>
      </c>
      <c r="E17745" s="3" t="str">
        <f t="shared" si="1018"/>
        <v>2-Pack Samsung S23 FE 5G - 9H Härdat Glass - Super Kvalitet 3D</v>
      </c>
      <c r="F17745" s="1" t="s">
        <v>2521</v>
      </c>
      <c r="G17745" s="1" t="s">
        <v>2522</v>
      </c>
      <c r="H17745" s="1" t="s">
        <v>2523</v>
      </c>
      <c r="I17745" s="1" t="s">
        <v>16</v>
      </c>
      <c r="J17745" s="1" t="s">
        <v>23</v>
      </c>
      <c r="K17745" s="1" t="s">
        <v>16</v>
      </c>
      <c r="L17745" s="1" t="s">
        <v>16</v>
      </c>
      <c r="M17745" s="1" t="s">
        <v>16</v>
      </c>
      <c r="N17745" s="1" t="s">
        <v>16</v>
      </c>
      <c r="O17745" s="1">
        <v>63.2</v>
      </c>
      <c r="P17745" s="1">
        <v>1.0</v>
      </c>
    </row>
    <row r="17746">
      <c r="A17746" s="1" t="s">
        <v>29</v>
      </c>
      <c r="B17746" s="1" t="s">
        <v>20788</v>
      </c>
      <c r="C17746" s="2" t="s">
        <v>20721</v>
      </c>
      <c r="D17746" s="1" t="s">
        <v>19</v>
      </c>
      <c r="E1774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746" s="1" t="s">
        <v>2144</v>
      </c>
      <c r="G17746" s="1" t="s">
        <v>2145</v>
      </c>
      <c r="H17746" s="1" t="s">
        <v>2146</v>
      </c>
      <c r="I17746" s="1" t="s">
        <v>16</v>
      </c>
      <c r="J17746" s="1" t="s">
        <v>23</v>
      </c>
      <c r="K17746" s="1" t="s">
        <v>16</v>
      </c>
      <c r="L17746" s="1" t="s">
        <v>16</v>
      </c>
      <c r="M17746" s="1" t="s">
        <v>16</v>
      </c>
      <c r="N17746" s="1" t="s">
        <v>16</v>
      </c>
      <c r="O17746" s="1">
        <v>63.2</v>
      </c>
      <c r="P17746" s="1">
        <v>1.0</v>
      </c>
    </row>
    <row r="17747">
      <c r="A17747" s="1" t="s">
        <v>29</v>
      </c>
      <c r="B17747" s="1" t="s">
        <v>20789</v>
      </c>
      <c r="C17747" s="2" t="s">
        <v>20721</v>
      </c>
      <c r="D17747" s="1" t="s">
        <v>19</v>
      </c>
      <c r="E17747" s="3" t="str">
        <f t="shared" ref="E17747:E17748" si="1019">HYPERLINK("https://fyndiq.se/produkt/ef10e4ba492c46df/", "2-Pack Samsung S23 FE 5G - 9H Härdat Glass - Super Kvalitet 3D")</f>
        <v>2-Pack Samsung S23 FE 5G - 9H Härdat Glass - Super Kvalitet 3D</v>
      </c>
      <c r="F17747" s="1" t="s">
        <v>2521</v>
      </c>
      <c r="G17747" s="1" t="s">
        <v>2522</v>
      </c>
      <c r="H17747" s="1" t="s">
        <v>2523</v>
      </c>
      <c r="I17747" s="1" t="s">
        <v>16</v>
      </c>
      <c r="J17747" s="1" t="s">
        <v>23</v>
      </c>
      <c r="K17747" s="1" t="s">
        <v>16</v>
      </c>
      <c r="L17747" s="1" t="s">
        <v>16</v>
      </c>
      <c r="M17747" s="1" t="s">
        <v>16</v>
      </c>
      <c r="N17747" s="1" t="s">
        <v>16</v>
      </c>
      <c r="O17747" s="1">
        <v>63.2</v>
      </c>
      <c r="P17747" s="1">
        <v>1.0</v>
      </c>
    </row>
    <row r="17748">
      <c r="A17748" s="1" t="s">
        <v>29</v>
      </c>
      <c r="B17748" s="1" t="s">
        <v>20790</v>
      </c>
      <c r="C17748" s="2" t="s">
        <v>20721</v>
      </c>
      <c r="D17748" s="1" t="s">
        <v>19</v>
      </c>
      <c r="E17748" s="3" t="str">
        <f t="shared" si="1019"/>
        <v>2-Pack Samsung S23 FE 5G - 9H Härdat Glass - Super Kvalitet 3D</v>
      </c>
      <c r="F17748" s="1" t="s">
        <v>2521</v>
      </c>
      <c r="G17748" s="1" t="s">
        <v>2522</v>
      </c>
      <c r="H17748" s="1" t="s">
        <v>2523</v>
      </c>
      <c r="I17748" s="1" t="s">
        <v>16</v>
      </c>
      <c r="J17748" s="1" t="s">
        <v>23</v>
      </c>
      <c r="K17748" s="1" t="s">
        <v>16</v>
      </c>
      <c r="L17748" s="1" t="s">
        <v>16</v>
      </c>
      <c r="M17748" s="1" t="s">
        <v>16</v>
      </c>
      <c r="N17748" s="1" t="s">
        <v>16</v>
      </c>
      <c r="O17748" s="1">
        <v>63.2</v>
      </c>
      <c r="P17748" s="1">
        <v>1.0</v>
      </c>
    </row>
    <row r="17749">
      <c r="A17749" s="1" t="s">
        <v>29</v>
      </c>
      <c r="B17749" s="1" t="s">
        <v>20791</v>
      </c>
      <c r="C17749" s="2" t="s">
        <v>20721</v>
      </c>
      <c r="D17749" s="1" t="s">
        <v>19</v>
      </c>
      <c r="E17749" s="3" t="str">
        <f>HYPERLINK("https://fyndiq.se/produkt/ba16e87d140347ad/", "2 Pack Samsung Galaxy A51 - Härdat glas 9H - Super kvalitet 3D")</f>
        <v>2 Pack Samsung Galaxy A51 - Härdat glas 9H - Super kvalitet 3D</v>
      </c>
      <c r="F17749" s="1" t="s">
        <v>1826</v>
      </c>
      <c r="G17749" s="1" t="s">
        <v>1827</v>
      </c>
      <c r="H17749" s="1" t="s">
        <v>1828</v>
      </c>
      <c r="I17749" s="1" t="s">
        <v>16</v>
      </c>
      <c r="J17749" s="1" t="s">
        <v>23</v>
      </c>
      <c r="K17749" s="1" t="s">
        <v>16</v>
      </c>
      <c r="L17749" s="1" t="s">
        <v>16</v>
      </c>
      <c r="M17749" s="1" t="s">
        <v>16</v>
      </c>
      <c r="N17749" s="1" t="s">
        <v>16</v>
      </c>
      <c r="O17749" s="1">
        <v>63.2</v>
      </c>
      <c r="P17749" s="1">
        <v>1.0</v>
      </c>
    </row>
    <row r="17750">
      <c r="A17750" s="1" t="s">
        <v>29</v>
      </c>
      <c r="B17750" s="1" t="s">
        <v>20792</v>
      </c>
      <c r="C17750" s="2" t="s">
        <v>20721</v>
      </c>
      <c r="D17750" s="1" t="s">
        <v>19</v>
      </c>
      <c r="E1775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750" s="1" t="s">
        <v>508</v>
      </c>
      <c r="G17750" s="1" t="s">
        <v>509</v>
      </c>
      <c r="H17750" s="1" t="s">
        <v>510</v>
      </c>
      <c r="I17750" s="1" t="s">
        <v>16</v>
      </c>
      <c r="J17750" s="1" t="s">
        <v>23</v>
      </c>
      <c r="K17750" s="1" t="s">
        <v>16</v>
      </c>
      <c r="L17750" s="1" t="s">
        <v>16</v>
      </c>
      <c r="M17750" s="1" t="s">
        <v>16</v>
      </c>
      <c r="N17750" s="1" t="s">
        <v>16</v>
      </c>
      <c r="O17750" s="1">
        <v>63.2</v>
      </c>
      <c r="P17750" s="1">
        <v>1.0</v>
      </c>
    </row>
    <row r="17751">
      <c r="A17751" s="1" t="s">
        <v>29</v>
      </c>
      <c r="B17751" s="1" t="s">
        <v>20793</v>
      </c>
      <c r="C17751" s="2" t="s">
        <v>20721</v>
      </c>
      <c r="D17751" s="1" t="s">
        <v>19</v>
      </c>
      <c r="E17751" s="3" t="str">
        <f>HYPERLINK("https://fyndiq.se/produkt/d420ef08a36f4f9c/", "Motorola Moto G54 - Härdat Glas 9H - Super kvalitet 3D Skärmskydd")</f>
        <v>Motorola Moto G54 - Härdat Glas 9H - Super kvalitet 3D Skärmskydd</v>
      </c>
      <c r="F17751" s="1" t="s">
        <v>4700</v>
      </c>
      <c r="G17751" s="1" t="s">
        <v>4701</v>
      </c>
      <c r="H17751" s="1" t="s">
        <v>4702</v>
      </c>
      <c r="I17751" s="1" t="s">
        <v>16</v>
      </c>
      <c r="J17751" s="1" t="s">
        <v>23</v>
      </c>
      <c r="K17751" s="1" t="s">
        <v>16</v>
      </c>
      <c r="L17751" s="1" t="s">
        <v>16</v>
      </c>
      <c r="M17751" s="1" t="s">
        <v>16</v>
      </c>
      <c r="N17751" s="1" t="s">
        <v>16</v>
      </c>
      <c r="O17751" s="1">
        <v>55.2</v>
      </c>
      <c r="P17751" s="1">
        <v>1.0</v>
      </c>
    </row>
    <row r="17752">
      <c r="A17752" s="1" t="s">
        <v>29</v>
      </c>
      <c r="B17752" s="1" t="s">
        <v>20794</v>
      </c>
      <c r="C17752" s="2" t="s">
        <v>20721</v>
      </c>
      <c r="D17752" s="1" t="s">
        <v>19</v>
      </c>
      <c r="E17752" s="3" t="str">
        <f>HYPERLINK("https://fyndiq.se/produkt/f8e6dfcf7e4a459a/", "2 Pack Samsung Galaxy S10 - Härdat glas 9H – Super kvalitet 3D")</f>
        <v>2 Pack Samsung Galaxy S10 - Härdat glas 9H – Super kvalitet 3D</v>
      </c>
      <c r="F17752" s="1" t="s">
        <v>5943</v>
      </c>
      <c r="G17752" s="1" t="s">
        <v>5944</v>
      </c>
      <c r="H17752" s="1" t="s">
        <v>5945</v>
      </c>
      <c r="I17752" s="1" t="s">
        <v>16</v>
      </c>
      <c r="J17752" s="1" t="s">
        <v>23</v>
      </c>
      <c r="K17752" s="1" t="s">
        <v>16</v>
      </c>
      <c r="L17752" s="1" t="s">
        <v>16</v>
      </c>
      <c r="M17752" s="1" t="s">
        <v>16</v>
      </c>
      <c r="N17752" s="1" t="s">
        <v>16</v>
      </c>
      <c r="O17752" s="1">
        <v>63.2</v>
      </c>
      <c r="P17752" s="1">
        <v>1.0</v>
      </c>
    </row>
    <row r="17753">
      <c r="A17753" s="1" t="s">
        <v>29</v>
      </c>
      <c r="B17753" s="1" t="s">
        <v>20795</v>
      </c>
      <c r="C17753" s="2" t="s">
        <v>20721</v>
      </c>
      <c r="D17753" s="1" t="s">
        <v>19</v>
      </c>
      <c r="E17753" s="3" t="str">
        <f>HYPERLINK("https://fyndiq.se/produkt/1288662698104450/", "Apple Watch 41mm – Härdat glas 9H – Super kvalitet 3D Skärmskydd")</f>
        <v>Apple Watch 41mm – Härdat glas 9H – Super kvalitet 3D Skärmskydd</v>
      </c>
      <c r="F17753" s="1" t="s">
        <v>704</v>
      </c>
      <c r="G17753" s="1" t="s">
        <v>705</v>
      </c>
      <c r="H17753" s="1" t="s">
        <v>706</v>
      </c>
      <c r="I17753" s="1" t="s">
        <v>16</v>
      </c>
      <c r="J17753" s="1" t="s">
        <v>23</v>
      </c>
      <c r="K17753" s="1" t="s">
        <v>16</v>
      </c>
      <c r="L17753" s="1" t="s">
        <v>16</v>
      </c>
      <c r="M17753" s="1" t="s">
        <v>16</v>
      </c>
      <c r="N17753" s="1" t="s">
        <v>16</v>
      </c>
      <c r="O17753" s="1">
        <v>47.2</v>
      </c>
      <c r="P17753" s="1">
        <v>1.0</v>
      </c>
    </row>
    <row r="17754">
      <c r="A17754" s="1" t="s">
        <v>29</v>
      </c>
      <c r="B17754" s="1" t="s">
        <v>20796</v>
      </c>
      <c r="C17754" s="2" t="s">
        <v>20721</v>
      </c>
      <c r="D17754" s="1" t="s">
        <v>19</v>
      </c>
      <c r="E17754" s="3" t="str">
        <f>HYPERLINK("https://fyndiq.se/produkt/44f3cfd52e0f4e86/", "Apple Watch 45mm – Härdat glas 9H – Super kvalitet 3D Skärmskydd")</f>
        <v>Apple Watch 45mm – Härdat glas 9H – Super kvalitet 3D Skärmskydd</v>
      </c>
      <c r="F17754" s="1" t="s">
        <v>568</v>
      </c>
      <c r="G17754" s="1" t="s">
        <v>569</v>
      </c>
      <c r="H17754" s="1" t="s">
        <v>570</v>
      </c>
      <c r="I17754" s="1" t="s">
        <v>16</v>
      </c>
      <c r="J17754" s="1" t="s">
        <v>23</v>
      </c>
      <c r="K17754" s="1" t="s">
        <v>16</v>
      </c>
      <c r="L17754" s="1" t="s">
        <v>16</v>
      </c>
      <c r="M17754" s="1" t="s">
        <v>16</v>
      </c>
      <c r="N17754" s="1" t="s">
        <v>16</v>
      </c>
      <c r="O17754" s="1">
        <v>47.2</v>
      </c>
      <c r="P17754" s="1">
        <v>1.0</v>
      </c>
    </row>
    <row r="17755">
      <c r="A17755" s="1" t="s">
        <v>29</v>
      </c>
      <c r="B17755" s="1" t="s">
        <v>20797</v>
      </c>
      <c r="C17755" s="2" t="s">
        <v>20721</v>
      </c>
      <c r="D17755" s="1" t="s">
        <v>19</v>
      </c>
      <c r="E17755" s="3" t="str">
        <f>HYPERLINK("https://fyndiq.se/produkt/432d784756a84eff/", "2-Pack Samsung Galaxy S20FE - Härdat Glas-9H -Super kvalitet 3D")</f>
        <v>2-Pack Samsung Galaxy S20FE - Härdat Glas-9H -Super kvalitet 3D</v>
      </c>
      <c r="F17755" s="1" t="s">
        <v>1078</v>
      </c>
      <c r="G17755" s="1" t="s">
        <v>1079</v>
      </c>
      <c r="H17755" s="1" t="s">
        <v>1080</v>
      </c>
      <c r="I17755" s="1" t="s">
        <v>16</v>
      </c>
      <c r="J17755" s="1" t="s">
        <v>23</v>
      </c>
      <c r="K17755" s="1" t="s">
        <v>16</v>
      </c>
      <c r="L17755" s="1" t="s">
        <v>16</v>
      </c>
      <c r="M17755" s="1" t="s">
        <v>16</v>
      </c>
      <c r="N17755" s="1" t="s">
        <v>16</v>
      </c>
      <c r="O17755" s="1">
        <v>63.2</v>
      </c>
      <c r="P17755" s="1">
        <v>1.0</v>
      </c>
    </row>
    <row r="17756">
      <c r="A17756" s="1" t="s">
        <v>29</v>
      </c>
      <c r="B17756" s="1" t="s">
        <v>20798</v>
      </c>
      <c r="C17756" s="2" t="s">
        <v>20721</v>
      </c>
      <c r="D17756" s="1" t="s">
        <v>19</v>
      </c>
      <c r="E17756" s="3" t="str">
        <f>HYPERLINK("https://fyndiq.se/produkt/f1dd00f7a4f84494/", "2-Pack Samsung Galaxy A51 5G - Härdat Glas 9H -Super kvalitet 3D")</f>
        <v>2-Pack Samsung Galaxy A51 5G - Härdat Glas 9H -Super kvalitet 3D</v>
      </c>
      <c r="F17756" s="1" t="s">
        <v>6096</v>
      </c>
      <c r="G17756" s="1" t="s">
        <v>6097</v>
      </c>
      <c r="H17756" s="1" t="s">
        <v>6098</v>
      </c>
      <c r="I17756" s="1" t="s">
        <v>16</v>
      </c>
      <c r="J17756" s="1" t="s">
        <v>23</v>
      </c>
      <c r="K17756" s="1" t="s">
        <v>16</v>
      </c>
      <c r="L17756" s="1" t="s">
        <v>16</v>
      </c>
      <c r="M17756" s="1" t="s">
        <v>16</v>
      </c>
      <c r="N17756" s="1" t="s">
        <v>16</v>
      </c>
      <c r="O17756" s="1">
        <v>63.2</v>
      </c>
      <c r="P17756" s="1">
        <v>1.0</v>
      </c>
    </row>
    <row r="17757">
      <c r="A17757" s="1" t="s">
        <v>29</v>
      </c>
      <c r="B17757" s="1" t="s">
        <v>20799</v>
      </c>
      <c r="C17757" s="2" t="s">
        <v>20721</v>
      </c>
      <c r="D17757" s="1" t="s">
        <v>19</v>
      </c>
      <c r="E17757" s="3" t="str">
        <f>HYPERLINK("https://fyndiq.se/produkt/309789ffde48437d/", "3 Pack 1,2M USB-C Type-C Laddkabel Quick Charge 18W Vit")</f>
        <v>3 Pack 1,2M USB-C Type-C Laddkabel Quick Charge 18W Vit</v>
      </c>
      <c r="F17757" s="1" t="s">
        <v>2248</v>
      </c>
      <c r="G17757" s="1" t="s">
        <v>2249</v>
      </c>
      <c r="H17757" s="1" t="s">
        <v>2250</v>
      </c>
      <c r="I17757" s="1" t="s">
        <v>16</v>
      </c>
      <c r="J17757" s="1" t="s">
        <v>23</v>
      </c>
      <c r="K17757" s="1" t="s">
        <v>16</v>
      </c>
      <c r="L17757" s="1" t="s">
        <v>16</v>
      </c>
      <c r="M17757" s="1" t="s">
        <v>16</v>
      </c>
      <c r="N17757" s="1" t="s">
        <v>16</v>
      </c>
      <c r="O17757" s="1">
        <v>79.2</v>
      </c>
      <c r="P17757" s="1">
        <v>1.0</v>
      </c>
    </row>
    <row r="17758">
      <c r="A17758" s="1" t="s">
        <v>29</v>
      </c>
      <c r="B17758" s="1" t="s">
        <v>20800</v>
      </c>
      <c r="C17758" s="2" t="s">
        <v>20721</v>
      </c>
      <c r="D17758" s="1" t="s">
        <v>19</v>
      </c>
      <c r="E17758" s="3" t="str">
        <f>HYPERLINK("https://fyndiq.se/produkt/b1caddae2e864477/", "2- Pack Samsung S10 Plus - Härdat Glas 9H - Super Kvalitet 3D")</f>
        <v>2- Pack Samsung S10 Plus - Härdat Glas 9H - Super Kvalitet 3D</v>
      </c>
      <c r="F17758" s="1" t="s">
        <v>477</v>
      </c>
      <c r="G17758" s="1" t="s">
        <v>478</v>
      </c>
      <c r="H17758" s="1" t="s">
        <v>479</v>
      </c>
      <c r="I17758" s="1" t="s">
        <v>16</v>
      </c>
      <c r="J17758" s="1" t="s">
        <v>23</v>
      </c>
      <c r="K17758" s="1" t="s">
        <v>16</v>
      </c>
      <c r="L17758" s="1" t="s">
        <v>16</v>
      </c>
      <c r="M17758" s="1" t="s">
        <v>16</v>
      </c>
      <c r="N17758" s="1" t="s">
        <v>16</v>
      </c>
      <c r="O17758" s="1">
        <v>63.2</v>
      </c>
      <c r="P17758" s="1">
        <v>1.0</v>
      </c>
    </row>
    <row r="17759">
      <c r="A17759" s="1" t="s">
        <v>29</v>
      </c>
      <c r="B17759" s="1" t="s">
        <v>20801</v>
      </c>
      <c r="C17759" s="2" t="s">
        <v>20721</v>
      </c>
      <c r="D17759" s="1" t="s">
        <v>19</v>
      </c>
      <c r="E17759" s="3" t="str">
        <f>HYPERLINK("https://fyndiq.se/produkt/8d7960028c1a40a4/", "2 Pack Xiaomi 11T Pro 5G - Härdat glas 9H - Super kvalitet 3D")</f>
        <v>2 Pack Xiaomi 11T Pro 5G - Härdat glas 9H - Super kvalitet 3D</v>
      </c>
      <c r="F17759" s="1" t="s">
        <v>112</v>
      </c>
      <c r="G17759" s="1" t="s">
        <v>113</v>
      </c>
      <c r="H17759" s="1" t="s">
        <v>114</v>
      </c>
      <c r="I17759" s="1" t="s">
        <v>16</v>
      </c>
      <c r="J17759" s="1" t="s">
        <v>23</v>
      </c>
      <c r="K17759" s="1" t="s">
        <v>16</v>
      </c>
      <c r="L17759" s="1" t="s">
        <v>16</v>
      </c>
      <c r="M17759" s="1" t="s">
        <v>16</v>
      </c>
      <c r="N17759" s="1" t="s">
        <v>16</v>
      </c>
      <c r="O17759" s="1">
        <v>63.2</v>
      </c>
      <c r="P17759" s="1">
        <v>1.0</v>
      </c>
    </row>
    <row r="17760">
      <c r="A17760" s="1" t="s">
        <v>29</v>
      </c>
      <c r="B17760" s="1" t="s">
        <v>20802</v>
      </c>
      <c r="C17760" s="2" t="s">
        <v>20721</v>
      </c>
      <c r="D17760" s="1" t="s">
        <v>19</v>
      </c>
      <c r="E17760" s="3" t="str">
        <f>HYPERLINK("https://fyndiq.se/produkt/b2b21eba0148489f/", "Samsung S8 härdat glass 3D heltäckande skärmskydd")</f>
        <v>Samsung S8 härdat glass 3D heltäckande skärmskydd</v>
      </c>
      <c r="F17760" s="1" t="s">
        <v>438</v>
      </c>
      <c r="G17760" s="1" t="s">
        <v>439</v>
      </c>
      <c r="H17760" s="1" t="s">
        <v>440</v>
      </c>
      <c r="I17760" s="1" t="s">
        <v>16</v>
      </c>
      <c r="J17760" s="1" t="s">
        <v>23</v>
      </c>
      <c r="K17760" s="1" t="s">
        <v>16</v>
      </c>
      <c r="L17760" s="1" t="s">
        <v>16</v>
      </c>
      <c r="M17760" s="1" t="s">
        <v>16</v>
      </c>
      <c r="N17760" s="1" t="s">
        <v>16</v>
      </c>
      <c r="O17760" s="1">
        <v>55.2</v>
      </c>
      <c r="P17760" s="1">
        <v>1.0</v>
      </c>
    </row>
    <row r="17761">
      <c r="A17761" s="1" t="s">
        <v>29</v>
      </c>
      <c r="B17761" s="1" t="s">
        <v>20803</v>
      </c>
      <c r="C17761" s="2" t="s">
        <v>20721</v>
      </c>
      <c r="D17761" s="1" t="s">
        <v>19</v>
      </c>
      <c r="E17761" s="3" t="str">
        <f>HYPERLINK("https://fyndiq.se/produkt/87e8c2a54c4a469b/", "2-Pack Samsung Galaxy A53 5G - Härdat glas 9H - Super kvalitet")</f>
        <v>2-Pack Samsung Galaxy A53 5G - Härdat glas 9H - Super kvalitet</v>
      </c>
      <c r="F17761" s="1" t="s">
        <v>1320</v>
      </c>
      <c r="G17761" s="1" t="s">
        <v>1321</v>
      </c>
      <c r="H17761" s="1" t="s">
        <v>1322</v>
      </c>
      <c r="I17761" s="1" t="s">
        <v>16</v>
      </c>
      <c r="J17761" s="1" t="s">
        <v>23</v>
      </c>
      <c r="K17761" s="1" t="s">
        <v>16</v>
      </c>
      <c r="L17761" s="1" t="s">
        <v>16</v>
      </c>
      <c r="M17761" s="1" t="s">
        <v>16</v>
      </c>
      <c r="N17761" s="1" t="s">
        <v>16</v>
      </c>
      <c r="O17761" s="1">
        <v>63.2</v>
      </c>
      <c r="P17761" s="1">
        <v>1.0</v>
      </c>
    </row>
    <row r="17762">
      <c r="A17762" s="1" t="s">
        <v>29</v>
      </c>
      <c r="B17762" s="1" t="s">
        <v>20804</v>
      </c>
      <c r="C17762" s="2" t="s">
        <v>20721</v>
      </c>
      <c r="D17762" s="1" t="s">
        <v>19</v>
      </c>
      <c r="E17762" s="3" t="str">
        <f t="shared" ref="E17762:E17763" si="1020">HYPERLINK("https://fyndiq.se/produkt/e19fcc2ab2124f8a/", "2-Pack Iphone 13 Pro - 9H Härdat Glass - Top Kvalitet  3D")</f>
        <v>2-Pack Iphone 13 Pro - 9H Härdat Glass - Top Kvalitet  3D</v>
      </c>
      <c r="F17762" s="1" t="s">
        <v>555</v>
      </c>
      <c r="G17762" s="1" t="s">
        <v>556</v>
      </c>
      <c r="H17762" s="1" t="s">
        <v>557</v>
      </c>
      <c r="I17762" s="1" t="s">
        <v>16</v>
      </c>
      <c r="J17762" s="1" t="s">
        <v>23</v>
      </c>
      <c r="K17762" s="1" t="s">
        <v>16</v>
      </c>
      <c r="L17762" s="1" t="s">
        <v>16</v>
      </c>
      <c r="M17762" s="1" t="s">
        <v>16</v>
      </c>
      <c r="N17762" s="1" t="s">
        <v>16</v>
      </c>
      <c r="O17762" s="1">
        <v>47.2</v>
      </c>
      <c r="P17762" s="1">
        <v>1.0</v>
      </c>
    </row>
    <row r="17763">
      <c r="A17763" s="1" t="s">
        <v>29</v>
      </c>
      <c r="B17763" s="1" t="s">
        <v>20805</v>
      </c>
      <c r="C17763" s="2" t="s">
        <v>20721</v>
      </c>
      <c r="D17763" s="1" t="s">
        <v>19</v>
      </c>
      <c r="E17763" s="3" t="str">
        <f t="shared" si="1020"/>
        <v>2-Pack Iphone 13 Pro - 9H Härdat Glass - Top Kvalitet  3D</v>
      </c>
      <c r="F17763" s="1" t="s">
        <v>555</v>
      </c>
      <c r="G17763" s="1" t="s">
        <v>556</v>
      </c>
      <c r="H17763" s="1" t="s">
        <v>557</v>
      </c>
      <c r="I17763" s="1" t="s">
        <v>16</v>
      </c>
      <c r="J17763" s="1" t="s">
        <v>23</v>
      </c>
      <c r="K17763" s="1" t="s">
        <v>16</v>
      </c>
      <c r="L17763" s="1" t="s">
        <v>16</v>
      </c>
      <c r="M17763" s="1" t="s">
        <v>16</v>
      </c>
      <c r="N17763" s="1" t="s">
        <v>16</v>
      </c>
      <c r="O17763" s="1">
        <v>47.2</v>
      </c>
      <c r="P17763" s="1">
        <v>1.0</v>
      </c>
    </row>
    <row r="17764">
      <c r="A17764" s="1" t="s">
        <v>29</v>
      </c>
      <c r="B17764" s="1" t="s">
        <v>20806</v>
      </c>
      <c r="C17764" s="2" t="s">
        <v>20721</v>
      </c>
      <c r="D17764" s="1" t="s">
        <v>19</v>
      </c>
      <c r="E17764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764" s="1" t="s">
        <v>3098</v>
      </c>
      <c r="G17764" s="1" t="s">
        <v>3099</v>
      </c>
      <c r="H17764" s="1" t="s">
        <v>3100</v>
      </c>
      <c r="I17764" s="1" t="s">
        <v>16</v>
      </c>
      <c r="J17764" s="1" t="s">
        <v>23</v>
      </c>
      <c r="K17764" s="1" t="s">
        <v>16</v>
      </c>
      <c r="L17764" s="1" t="s">
        <v>16</v>
      </c>
      <c r="M17764" s="1" t="s">
        <v>16</v>
      </c>
      <c r="N17764" s="1" t="s">
        <v>16</v>
      </c>
      <c r="O17764" s="1">
        <v>63.2</v>
      </c>
      <c r="P17764" s="1">
        <v>1.0</v>
      </c>
    </row>
    <row r="17765">
      <c r="A17765" s="1" t="s">
        <v>29</v>
      </c>
      <c r="B17765" s="1" t="s">
        <v>20807</v>
      </c>
      <c r="C17765" s="2" t="s">
        <v>20721</v>
      </c>
      <c r="D17765" s="1" t="s">
        <v>19</v>
      </c>
      <c r="E17765" s="3" t="str">
        <f t="shared" ref="E17765:E17768" si="1021">HYPERLINK("https://fyndiq.se/produkt/13e76851ca504320/", "2-Pack Samsung Galaxy S22 Ultra - Härdat glas 9H - Top kvalitet")</f>
        <v>2-Pack Samsung Galaxy S22 Ultra - Härdat glas 9H - Top kvalitet</v>
      </c>
      <c r="F17765" s="1" t="s">
        <v>140</v>
      </c>
      <c r="G17765" s="1" t="s">
        <v>141</v>
      </c>
      <c r="H17765" s="1" t="s">
        <v>142</v>
      </c>
      <c r="I17765" s="1" t="s">
        <v>16</v>
      </c>
      <c r="J17765" s="1" t="s">
        <v>23</v>
      </c>
      <c r="K17765" s="1" t="s">
        <v>16</v>
      </c>
      <c r="L17765" s="1" t="s">
        <v>16</v>
      </c>
      <c r="M17765" s="1" t="s">
        <v>16</v>
      </c>
      <c r="N17765" s="1" t="s">
        <v>16</v>
      </c>
      <c r="O17765" s="1">
        <v>63.2</v>
      </c>
      <c r="P17765" s="1">
        <v>1.0</v>
      </c>
    </row>
    <row r="17766">
      <c r="A17766" s="1" t="s">
        <v>29</v>
      </c>
      <c r="B17766" s="1" t="s">
        <v>20808</v>
      </c>
      <c r="C17766" s="2" t="s">
        <v>20721</v>
      </c>
      <c r="D17766" s="1" t="s">
        <v>19</v>
      </c>
      <c r="E17766" s="3" t="str">
        <f t="shared" si="1021"/>
        <v>2-Pack Samsung Galaxy S22 Ultra - Härdat glas 9H - Top kvalitet</v>
      </c>
      <c r="F17766" s="1" t="s">
        <v>140</v>
      </c>
      <c r="G17766" s="1" t="s">
        <v>141</v>
      </c>
      <c r="H17766" s="1" t="s">
        <v>142</v>
      </c>
      <c r="I17766" s="1" t="s">
        <v>16</v>
      </c>
      <c r="J17766" s="1" t="s">
        <v>23</v>
      </c>
      <c r="K17766" s="1" t="s">
        <v>16</v>
      </c>
      <c r="L17766" s="1" t="s">
        <v>16</v>
      </c>
      <c r="M17766" s="1" t="s">
        <v>16</v>
      </c>
      <c r="N17766" s="1" t="s">
        <v>16</v>
      </c>
      <c r="O17766" s="1">
        <v>63.2</v>
      </c>
      <c r="P17766" s="1">
        <v>1.0</v>
      </c>
    </row>
    <row r="17767">
      <c r="A17767" s="1" t="s">
        <v>29</v>
      </c>
      <c r="B17767" s="1" t="s">
        <v>20809</v>
      </c>
      <c r="C17767" s="2" t="s">
        <v>20721</v>
      </c>
      <c r="D17767" s="1" t="s">
        <v>19</v>
      </c>
      <c r="E17767" s="3" t="str">
        <f t="shared" si="1021"/>
        <v>2-Pack Samsung Galaxy S22 Ultra - Härdat glas 9H - Top kvalitet</v>
      </c>
      <c r="F17767" s="1" t="s">
        <v>140</v>
      </c>
      <c r="G17767" s="1" t="s">
        <v>141</v>
      </c>
      <c r="H17767" s="1" t="s">
        <v>142</v>
      </c>
      <c r="I17767" s="1" t="s">
        <v>16</v>
      </c>
      <c r="J17767" s="1" t="s">
        <v>23</v>
      </c>
      <c r="K17767" s="1" t="s">
        <v>16</v>
      </c>
      <c r="L17767" s="1" t="s">
        <v>16</v>
      </c>
      <c r="M17767" s="1" t="s">
        <v>16</v>
      </c>
      <c r="N17767" s="1" t="s">
        <v>16</v>
      </c>
      <c r="O17767" s="1">
        <v>63.2</v>
      </c>
      <c r="P17767" s="1">
        <v>1.0</v>
      </c>
    </row>
    <row r="17768">
      <c r="A17768" s="1" t="s">
        <v>29</v>
      </c>
      <c r="B17768" s="1" t="s">
        <v>20810</v>
      </c>
      <c r="C17768" s="2" t="s">
        <v>20721</v>
      </c>
      <c r="D17768" s="1" t="s">
        <v>19</v>
      </c>
      <c r="E17768" s="3" t="str">
        <f t="shared" si="1021"/>
        <v>2-Pack Samsung Galaxy S22 Ultra - Härdat glas 9H - Top kvalitet</v>
      </c>
      <c r="F17768" s="1" t="s">
        <v>140</v>
      </c>
      <c r="G17768" s="1" t="s">
        <v>141</v>
      </c>
      <c r="H17768" s="1" t="s">
        <v>142</v>
      </c>
      <c r="I17768" s="1" t="s">
        <v>16</v>
      </c>
      <c r="J17768" s="1" t="s">
        <v>23</v>
      </c>
      <c r="K17768" s="1" t="s">
        <v>16</v>
      </c>
      <c r="L17768" s="1" t="s">
        <v>16</v>
      </c>
      <c r="M17768" s="1" t="s">
        <v>16</v>
      </c>
      <c r="N17768" s="1" t="s">
        <v>16</v>
      </c>
      <c r="O17768" s="1">
        <v>63.2</v>
      </c>
      <c r="P17768" s="1">
        <v>1.0</v>
      </c>
    </row>
    <row r="17769">
      <c r="A17769" s="1" t="s">
        <v>29</v>
      </c>
      <c r="B17769" s="1" t="s">
        <v>20811</v>
      </c>
      <c r="C17769" s="2" t="s">
        <v>20812</v>
      </c>
      <c r="D17769" s="1" t="s">
        <v>19</v>
      </c>
      <c r="E17769" s="3" t="str">
        <f>HYPERLINK("https://fyndiq.se/produkt/3793e0f6281f49f6/", "2-Pack Iphone 11 / XR - 9H Härdat Glass - Top Kvalitet")</f>
        <v>2-Pack Iphone 11 / XR - 9H Härdat Glass - Top Kvalitet</v>
      </c>
      <c r="F17769" s="1" t="s">
        <v>371</v>
      </c>
      <c r="G17769" s="1" t="s">
        <v>372</v>
      </c>
      <c r="H17769" s="1" t="s">
        <v>373</v>
      </c>
      <c r="I17769" s="1" t="s">
        <v>16</v>
      </c>
      <c r="J17769" s="1" t="s">
        <v>23</v>
      </c>
      <c r="K17769" s="1" t="s">
        <v>16</v>
      </c>
      <c r="L17769" s="1" t="s">
        <v>16</v>
      </c>
      <c r="M17769" s="1" t="s">
        <v>16</v>
      </c>
      <c r="N17769" s="1" t="s">
        <v>16</v>
      </c>
      <c r="O17769" s="1">
        <v>47.2</v>
      </c>
      <c r="P17769" s="1">
        <v>1.0</v>
      </c>
    </row>
    <row r="17770">
      <c r="A17770" s="1" t="s">
        <v>29</v>
      </c>
      <c r="B17770" s="1" t="s">
        <v>20813</v>
      </c>
      <c r="C17770" s="2" t="s">
        <v>20812</v>
      </c>
      <c r="D17770" s="1" t="s">
        <v>19</v>
      </c>
      <c r="E17770" s="3" t="str">
        <f>HYPERLINK("https://fyndiq.se/produkt/67afb534781a4066/", "2-Pack Samsung Galaxy S9 Plus - Härdat glas- 9HSuper kvalitet 3D")</f>
        <v>2-Pack Samsung Galaxy S9 Plus - Härdat glas- 9HSuper kvalitet 3D</v>
      </c>
      <c r="F17770" s="1" t="s">
        <v>3929</v>
      </c>
      <c r="G17770" s="1" t="s">
        <v>3930</v>
      </c>
      <c r="H17770" s="1" t="s">
        <v>3931</v>
      </c>
      <c r="I17770" s="1" t="s">
        <v>16</v>
      </c>
      <c r="J17770" s="1" t="s">
        <v>23</v>
      </c>
      <c r="K17770" s="1" t="s">
        <v>16</v>
      </c>
      <c r="L17770" s="1" t="s">
        <v>16</v>
      </c>
      <c r="M17770" s="1" t="s">
        <v>16</v>
      </c>
      <c r="N17770" s="1" t="s">
        <v>16</v>
      </c>
      <c r="O17770" s="1">
        <v>63.2</v>
      </c>
      <c r="P17770" s="1">
        <v>1.0</v>
      </c>
    </row>
    <row r="17771">
      <c r="A17771" s="1" t="s">
        <v>29</v>
      </c>
      <c r="B17771" s="1" t="s">
        <v>20814</v>
      </c>
      <c r="C17771" s="2" t="s">
        <v>20812</v>
      </c>
      <c r="D17771" s="1" t="s">
        <v>19</v>
      </c>
      <c r="E17771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17771" s="1" t="s">
        <v>4983</v>
      </c>
      <c r="G17771" s="1" t="s">
        <v>4984</v>
      </c>
      <c r="H17771" s="1" t="s">
        <v>4985</v>
      </c>
      <c r="I17771" s="1" t="s">
        <v>1230</v>
      </c>
      <c r="J17771" s="1" t="s">
        <v>23</v>
      </c>
      <c r="K17771" s="1" t="s">
        <v>16</v>
      </c>
      <c r="L17771" s="1" t="s">
        <v>16</v>
      </c>
      <c r="M17771" s="1" t="s">
        <v>16</v>
      </c>
      <c r="N17771" s="1" t="s">
        <v>16</v>
      </c>
      <c r="O17771" s="1">
        <v>87.2</v>
      </c>
      <c r="P17771" s="1">
        <v>1.0</v>
      </c>
    </row>
    <row r="17772">
      <c r="A17772" s="1" t="s">
        <v>29</v>
      </c>
      <c r="B17772" s="1" t="s">
        <v>20815</v>
      </c>
      <c r="C17772" s="2" t="s">
        <v>20812</v>
      </c>
      <c r="D17772" s="1" t="s">
        <v>19</v>
      </c>
      <c r="E17772" s="3" t="str">
        <f>HYPERLINK("https://fyndiq.se/produkt/492fae89151e46e4/", "Samsung S21 PLUS - 9H Härdat Glass - 3D Super Kvalitet")</f>
        <v>Samsung S21 PLUS - 9H Härdat Glass - 3D Super Kvalitet</v>
      </c>
      <c r="F17772" s="1" t="s">
        <v>9193</v>
      </c>
      <c r="G17772" s="1" t="s">
        <v>9194</v>
      </c>
      <c r="H17772" s="1" t="s">
        <v>9195</v>
      </c>
      <c r="I17772" s="1" t="s">
        <v>1311</v>
      </c>
      <c r="J17772" s="1" t="s">
        <v>23</v>
      </c>
      <c r="K17772" s="1" t="s">
        <v>16</v>
      </c>
      <c r="L17772" s="1" t="s">
        <v>16</v>
      </c>
      <c r="M17772" s="1" t="s">
        <v>16</v>
      </c>
      <c r="N17772" s="1" t="s">
        <v>16</v>
      </c>
      <c r="O17772" s="1">
        <v>55.2</v>
      </c>
      <c r="P17772" s="1">
        <v>1.0</v>
      </c>
    </row>
    <row r="17773">
      <c r="A17773" s="1" t="s">
        <v>29</v>
      </c>
      <c r="B17773" s="1" t="s">
        <v>20816</v>
      </c>
      <c r="C17773" s="2" t="s">
        <v>20812</v>
      </c>
      <c r="D17773" s="1" t="s">
        <v>19</v>
      </c>
      <c r="E17773" s="3" t="str">
        <f>HYPERLINK("https://fyndiq.se/produkt/816c0623f1504441/", "2 Pack Samsung Galaxy Note 20 - Härdat glas 9H-Super kvalitet 3D")</f>
        <v>2 Pack Samsung Galaxy Note 20 - Härdat glas 9H-Super kvalitet 3D</v>
      </c>
      <c r="F17773" s="1" t="s">
        <v>8170</v>
      </c>
      <c r="G17773" s="1" t="s">
        <v>8171</v>
      </c>
      <c r="H17773" s="1" t="s">
        <v>8172</v>
      </c>
      <c r="I17773" s="1" t="s">
        <v>1311</v>
      </c>
      <c r="J17773" s="1" t="s">
        <v>23</v>
      </c>
      <c r="K17773" s="1" t="s">
        <v>16</v>
      </c>
      <c r="L17773" s="1" t="s">
        <v>16</v>
      </c>
      <c r="M17773" s="1" t="s">
        <v>16</v>
      </c>
      <c r="N17773" s="1" t="s">
        <v>16</v>
      </c>
      <c r="O17773" s="1">
        <v>63.2</v>
      </c>
      <c r="P17773" s="1">
        <v>1.0</v>
      </c>
    </row>
    <row r="17774">
      <c r="A17774" s="1" t="s">
        <v>29</v>
      </c>
      <c r="B17774" s="1" t="s">
        <v>20817</v>
      </c>
      <c r="C17774" s="2" t="s">
        <v>20812</v>
      </c>
      <c r="D17774" s="1" t="s">
        <v>19</v>
      </c>
      <c r="E17774" s="3" t="str">
        <f>HYPERLINK("https://fyndiq.se/produkt/67afb534781a4066/", "2-Pack Samsung Galaxy S9 Plus - Härdat glas- 9HSuper kvalitet 3D")</f>
        <v>2-Pack Samsung Galaxy S9 Plus - Härdat glas- 9HSuper kvalitet 3D</v>
      </c>
      <c r="F17774" s="1" t="s">
        <v>3929</v>
      </c>
      <c r="G17774" s="1" t="s">
        <v>3930</v>
      </c>
      <c r="H17774" s="1" t="s">
        <v>3931</v>
      </c>
      <c r="I17774" s="1" t="s">
        <v>16</v>
      </c>
      <c r="J17774" s="1" t="s">
        <v>23</v>
      </c>
      <c r="K17774" s="1" t="s">
        <v>16</v>
      </c>
      <c r="L17774" s="1" t="s">
        <v>16</v>
      </c>
      <c r="M17774" s="1" t="s">
        <v>16</v>
      </c>
      <c r="N17774" s="1" t="s">
        <v>16</v>
      </c>
      <c r="O17774" s="1">
        <v>63.2</v>
      </c>
      <c r="P17774" s="1">
        <v>1.0</v>
      </c>
    </row>
    <row r="17775">
      <c r="A17775" s="1" t="s">
        <v>29</v>
      </c>
      <c r="B17775" s="1" t="s">
        <v>20818</v>
      </c>
      <c r="C17775" s="2" t="s">
        <v>20812</v>
      </c>
      <c r="D17775" s="1" t="s">
        <v>19</v>
      </c>
      <c r="E17775" s="3" t="str">
        <f>HYPERLINK("https://fyndiq.se/produkt/38b8d321e09c46d9/", "2-PACK Full Cover Iphone 8 Svart -Härdat Glas 9H Skärmskydd 3D")</f>
        <v>2-PACK Full Cover Iphone 8 Svart -Härdat Glas 9H Skärmskydd 3D</v>
      </c>
      <c r="F17775" s="1" t="s">
        <v>3013</v>
      </c>
      <c r="G17775" s="1" t="s">
        <v>3014</v>
      </c>
      <c r="H17775" s="1" t="s">
        <v>3015</v>
      </c>
      <c r="I17775" s="1" t="s">
        <v>16</v>
      </c>
      <c r="J17775" s="1" t="s">
        <v>23</v>
      </c>
      <c r="K17775" s="1" t="s">
        <v>16</v>
      </c>
      <c r="L17775" s="1" t="s">
        <v>16</v>
      </c>
      <c r="M17775" s="1" t="s">
        <v>16</v>
      </c>
      <c r="N17775" s="1" t="s">
        <v>16</v>
      </c>
      <c r="O17775" s="1">
        <v>47.2</v>
      </c>
      <c r="P17775" s="1">
        <v>1.0</v>
      </c>
    </row>
    <row r="17776">
      <c r="A17776" s="1" t="s">
        <v>29</v>
      </c>
      <c r="B17776" s="1" t="s">
        <v>20819</v>
      </c>
      <c r="C17776" s="2" t="s">
        <v>20812</v>
      </c>
      <c r="D17776" s="1" t="s">
        <v>19</v>
      </c>
      <c r="E17776" s="3" t="str">
        <f>HYPERLINK("https://fyndiq.se/produkt/87e8c2a54c4a469b/", "2-Pack Samsung Galaxy A53 5G - Härdat glas 9H - Super kvalitet")</f>
        <v>2-Pack Samsung Galaxy A53 5G - Härdat glas 9H - Super kvalitet</v>
      </c>
      <c r="F17776" s="1" t="s">
        <v>1320</v>
      </c>
      <c r="G17776" s="1" t="s">
        <v>1321</v>
      </c>
      <c r="H17776" s="1" t="s">
        <v>1322</v>
      </c>
      <c r="I17776" s="1" t="s">
        <v>16</v>
      </c>
      <c r="J17776" s="1" t="s">
        <v>23</v>
      </c>
      <c r="K17776" s="1" t="s">
        <v>16</v>
      </c>
      <c r="L17776" s="1" t="s">
        <v>16</v>
      </c>
      <c r="M17776" s="1" t="s">
        <v>16</v>
      </c>
      <c r="N17776" s="1" t="s">
        <v>16</v>
      </c>
      <c r="O17776" s="1">
        <v>63.2</v>
      </c>
      <c r="P17776" s="1">
        <v>1.0</v>
      </c>
    </row>
    <row r="17777">
      <c r="A17777" s="1" t="s">
        <v>29</v>
      </c>
      <c r="B17777" s="1" t="s">
        <v>20820</v>
      </c>
      <c r="C17777" s="2" t="s">
        <v>20812</v>
      </c>
      <c r="D17777" s="1" t="s">
        <v>19</v>
      </c>
      <c r="E17777" s="3" t="str">
        <f>HYPERLINK("https://fyndiq.se/produkt/b96aad9902754ebc/", "2-Pack Samsung S23 FE - 9H Härdat Glass - Super Kvalitet 3D")</f>
        <v>2-Pack Samsung S23 FE - 9H Härdat Glass - Super Kvalitet 3D</v>
      </c>
      <c r="F17777" s="1" t="s">
        <v>67</v>
      </c>
      <c r="G17777" s="1" t="s">
        <v>68</v>
      </c>
      <c r="H17777" s="1" t="s">
        <v>69</v>
      </c>
      <c r="I17777" s="1" t="s">
        <v>16</v>
      </c>
      <c r="J17777" s="1" t="s">
        <v>23</v>
      </c>
      <c r="K17777" s="1" t="s">
        <v>16</v>
      </c>
      <c r="L17777" s="1" t="s">
        <v>16</v>
      </c>
      <c r="M17777" s="1" t="s">
        <v>16</v>
      </c>
      <c r="N17777" s="1" t="s">
        <v>16</v>
      </c>
      <c r="O17777" s="1">
        <v>63.2</v>
      </c>
      <c r="P17777" s="1">
        <v>1.0</v>
      </c>
    </row>
    <row r="17778">
      <c r="A17778" s="1" t="s">
        <v>29</v>
      </c>
      <c r="B17778" s="1" t="s">
        <v>20821</v>
      </c>
      <c r="C17778" s="2" t="s">
        <v>20812</v>
      </c>
      <c r="D17778" s="1" t="s">
        <v>19</v>
      </c>
      <c r="E17778" s="3" t="str">
        <f>HYPERLINK("https://fyndiq.se/produkt/2477583187264ece/", "2-Pack Samsung S20 - 9H Härdat Glass - Top Kvalitet")</f>
        <v>2-Pack Samsung S20 - 9H Härdat Glass - Top Kvalitet</v>
      </c>
      <c r="F17778" s="1" t="s">
        <v>124</v>
      </c>
      <c r="G17778" s="1" t="s">
        <v>125</v>
      </c>
      <c r="H17778" s="1" t="s">
        <v>126</v>
      </c>
      <c r="I17778" s="1" t="s">
        <v>16</v>
      </c>
      <c r="J17778" s="1" t="s">
        <v>23</v>
      </c>
      <c r="K17778" s="1" t="s">
        <v>16</v>
      </c>
      <c r="L17778" s="1" t="s">
        <v>16</v>
      </c>
      <c r="M17778" s="1" t="s">
        <v>16</v>
      </c>
      <c r="N17778" s="1" t="s">
        <v>16</v>
      </c>
      <c r="O17778" s="1">
        <v>71.2</v>
      </c>
      <c r="P17778" s="1">
        <v>1.0</v>
      </c>
    </row>
    <row r="17779">
      <c r="A17779" s="1" t="s">
        <v>29</v>
      </c>
      <c r="B17779" s="1" t="s">
        <v>20822</v>
      </c>
      <c r="C17779" s="2" t="s">
        <v>20812</v>
      </c>
      <c r="D17779" s="1" t="s">
        <v>19</v>
      </c>
      <c r="E17779" s="3" t="str">
        <f>HYPERLINK("https://fyndiq.se/produkt/4b8f59a282c4472c/", "Samsung S23 Premium Transparent Skal: Stöttåligt med Förstärkta Hörn")</f>
        <v>Samsung S23 Premium Transparent Skal: Stöttåligt med Förstärkta Hörn</v>
      </c>
      <c r="F17779" s="1" t="s">
        <v>12224</v>
      </c>
      <c r="G17779" s="1" t="s">
        <v>12225</v>
      </c>
      <c r="H17779" s="1" t="s">
        <v>12226</v>
      </c>
      <c r="I17779" s="1" t="s">
        <v>1673</v>
      </c>
      <c r="J17779" s="1" t="s">
        <v>9</v>
      </c>
      <c r="K17779" s="2" t="s">
        <v>18608</v>
      </c>
      <c r="L17779" s="1" t="s">
        <v>5759</v>
      </c>
      <c r="M17779" s="1" t="s">
        <v>16</v>
      </c>
      <c r="N17779" s="1" t="s">
        <v>16</v>
      </c>
      <c r="O17779" s="1">
        <v>63.2</v>
      </c>
      <c r="P17779" s="1">
        <v>1.0</v>
      </c>
    </row>
    <row r="17780">
      <c r="A17780" s="1" t="s">
        <v>29</v>
      </c>
      <c r="B17780" s="1" t="s">
        <v>20823</v>
      </c>
      <c r="C17780" s="2" t="s">
        <v>20812</v>
      </c>
      <c r="D17780" s="1" t="s">
        <v>19</v>
      </c>
      <c r="E17780" s="3" t="str">
        <f>HYPERLINK("https://fyndiq.se/produkt/406117b60bf241a0/", "2-Pack Samsung Galaxy S9 - Härdat glas 9H - Super kvalitet 3D")</f>
        <v>2-Pack Samsung Galaxy S9 - Härdat glas 9H - Super kvalitet 3D</v>
      </c>
      <c r="F17780" s="1" t="s">
        <v>228</v>
      </c>
      <c r="G17780" s="1" t="s">
        <v>229</v>
      </c>
      <c r="H17780" s="1" t="s">
        <v>230</v>
      </c>
      <c r="I17780" s="1" t="s">
        <v>16</v>
      </c>
      <c r="J17780" s="1" t="s">
        <v>23</v>
      </c>
      <c r="K17780" s="1" t="s">
        <v>16</v>
      </c>
      <c r="L17780" s="1" t="s">
        <v>16</v>
      </c>
      <c r="M17780" s="1" t="s">
        <v>16</v>
      </c>
      <c r="N17780" s="1" t="s">
        <v>16</v>
      </c>
      <c r="O17780" s="1">
        <v>63.2</v>
      </c>
      <c r="P17780" s="1">
        <v>1.0</v>
      </c>
    </row>
    <row r="17781">
      <c r="A17781" s="1" t="s">
        <v>29</v>
      </c>
      <c r="B17781" s="1" t="s">
        <v>20824</v>
      </c>
      <c r="C17781" s="2" t="s">
        <v>20812</v>
      </c>
      <c r="D17781" s="1" t="s">
        <v>19</v>
      </c>
      <c r="E17781" s="3" t="str">
        <f t="shared" ref="E17781:E17782" si="1022">HYPERLINK("https://fyndiq.se/produkt/f676a7aac02c44c9/", "2-Pack OnePlus 9 Pro 5G - Härdat Glas 9H - Super kvalitet 3D Skärmskydd")</f>
        <v>2-Pack OnePlus 9 Pro 5G - Härdat Glas 9H - Super kvalitet 3D Skärmskydd</v>
      </c>
      <c r="F17781" s="1" t="s">
        <v>208</v>
      </c>
      <c r="G17781" s="1" t="s">
        <v>209</v>
      </c>
      <c r="H17781" s="1" t="s">
        <v>210</v>
      </c>
      <c r="I17781" s="1" t="s">
        <v>16</v>
      </c>
      <c r="J17781" s="1" t="s">
        <v>23</v>
      </c>
      <c r="K17781" s="1" t="s">
        <v>16</v>
      </c>
      <c r="L17781" s="1" t="s">
        <v>16</v>
      </c>
      <c r="M17781" s="1" t="s">
        <v>16</v>
      </c>
      <c r="N17781" s="1" t="s">
        <v>16</v>
      </c>
      <c r="O17781" s="1">
        <v>71.2</v>
      </c>
      <c r="P17781" s="1">
        <v>2.0</v>
      </c>
    </row>
    <row r="17782">
      <c r="A17782" s="1" t="s">
        <v>29</v>
      </c>
      <c r="B17782" s="1" t="s">
        <v>20825</v>
      </c>
      <c r="C17782" s="2" t="s">
        <v>20812</v>
      </c>
      <c r="D17782" s="1" t="s">
        <v>19</v>
      </c>
      <c r="E17782" s="3" t="str">
        <f t="shared" si="1022"/>
        <v>2-Pack OnePlus 9 Pro 5G - Härdat Glas 9H - Super kvalitet 3D Skärmskydd</v>
      </c>
      <c r="F17782" s="1" t="s">
        <v>208</v>
      </c>
      <c r="G17782" s="1" t="s">
        <v>209</v>
      </c>
      <c r="H17782" s="1" t="s">
        <v>210</v>
      </c>
      <c r="I17782" s="1" t="s">
        <v>16</v>
      </c>
      <c r="J17782" s="1" t="s">
        <v>23</v>
      </c>
      <c r="K17782" s="1" t="s">
        <v>16</v>
      </c>
      <c r="L17782" s="1" t="s">
        <v>16</v>
      </c>
      <c r="M17782" s="1" t="s">
        <v>16</v>
      </c>
      <c r="N17782" s="1" t="s">
        <v>16</v>
      </c>
      <c r="O17782" s="1">
        <v>71.2</v>
      </c>
      <c r="P17782" s="1">
        <v>1.0</v>
      </c>
    </row>
    <row r="17783">
      <c r="A17783" s="1" t="s">
        <v>29</v>
      </c>
      <c r="B17783" s="1" t="s">
        <v>20826</v>
      </c>
      <c r="C17783" s="2" t="s">
        <v>20812</v>
      </c>
      <c r="D17783" s="1" t="s">
        <v>19</v>
      </c>
      <c r="E17783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7783" s="1" t="s">
        <v>1110</v>
      </c>
      <c r="G17783" s="1" t="s">
        <v>1111</v>
      </c>
      <c r="H17783" s="1" t="s">
        <v>1112</v>
      </c>
      <c r="I17783" s="1" t="s">
        <v>16</v>
      </c>
      <c r="J17783" s="1" t="s">
        <v>23</v>
      </c>
      <c r="K17783" s="1" t="s">
        <v>16</v>
      </c>
      <c r="L17783" s="1" t="s">
        <v>16</v>
      </c>
      <c r="M17783" s="1" t="s">
        <v>16</v>
      </c>
      <c r="N17783" s="1" t="s">
        <v>16</v>
      </c>
      <c r="O17783" s="1">
        <v>79.2</v>
      </c>
      <c r="P17783" s="1">
        <v>1.0</v>
      </c>
    </row>
    <row r="17784">
      <c r="A17784" s="1" t="s">
        <v>29</v>
      </c>
      <c r="B17784" s="1" t="s">
        <v>20827</v>
      </c>
      <c r="C17784" s="2" t="s">
        <v>20812</v>
      </c>
      <c r="D17784" s="1" t="s">
        <v>19</v>
      </c>
      <c r="E17784" s="3" t="str">
        <f>HYPERLINK("https://fyndiq.se/produkt/6730ced651b84c45/", "2 Pack Motorola EDGE 30 - Härdat Glas 9H - Super kvalitet 3D")</f>
        <v>2 Pack Motorola EDGE 30 - Härdat Glas 9H - Super kvalitet 3D</v>
      </c>
      <c r="F17784" s="1" t="s">
        <v>17089</v>
      </c>
      <c r="G17784" s="1" t="s">
        <v>17090</v>
      </c>
      <c r="H17784" s="1" t="s">
        <v>17091</v>
      </c>
      <c r="I17784" s="1" t="s">
        <v>16</v>
      </c>
      <c r="J17784" s="1" t="s">
        <v>23</v>
      </c>
      <c r="K17784" s="1" t="s">
        <v>16</v>
      </c>
      <c r="L17784" s="1" t="s">
        <v>16</v>
      </c>
      <c r="M17784" s="1" t="s">
        <v>16</v>
      </c>
      <c r="N17784" s="1" t="s">
        <v>16</v>
      </c>
      <c r="O17784" s="1">
        <v>63.2</v>
      </c>
      <c r="P17784" s="1">
        <v>2.0</v>
      </c>
    </row>
    <row r="17785">
      <c r="A17785" s="1" t="s">
        <v>29</v>
      </c>
      <c r="B17785" s="1" t="s">
        <v>20828</v>
      </c>
      <c r="C17785" s="2" t="s">
        <v>20812</v>
      </c>
      <c r="D17785" s="1" t="s">
        <v>19</v>
      </c>
      <c r="E17785" s="3" t="str">
        <f t="shared" ref="E17785:E17786" si="1023">HYPERLINK("https://fyndiq.se/produkt/80d04410f9c744e2/", "2-Pack Samsung S23 Ultra - 9H Härdat Glass - 3D Super Kvalitet Skärmskydd")</f>
        <v>2-Pack Samsung S23 Ultra - 9H Härdat Glass - 3D Super Kvalitet Skärmskydd</v>
      </c>
      <c r="F17785" s="1" t="s">
        <v>2144</v>
      </c>
      <c r="G17785" s="1" t="s">
        <v>2145</v>
      </c>
      <c r="H17785" s="1" t="s">
        <v>2146</v>
      </c>
      <c r="I17785" s="1" t="s">
        <v>16</v>
      </c>
      <c r="J17785" s="1" t="s">
        <v>23</v>
      </c>
      <c r="K17785" s="1" t="s">
        <v>16</v>
      </c>
      <c r="L17785" s="1" t="s">
        <v>16</v>
      </c>
      <c r="M17785" s="1" t="s">
        <v>16</v>
      </c>
      <c r="N17785" s="1" t="s">
        <v>16</v>
      </c>
      <c r="O17785" s="1">
        <v>63.2</v>
      </c>
      <c r="P17785" s="1">
        <v>1.0</v>
      </c>
    </row>
    <row r="17786">
      <c r="A17786" s="1" t="s">
        <v>29</v>
      </c>
      <c r="B17786" s="1" t="s">
        <v>20829</v>
      </c>
      <c r="C17786" s="2" t="s">
        <v>20812</v>
      </c>
      <c r="D17786" s="1" t="s">
        <v>19</v>
      </c>
      <c r="E17786" s="3" t="str">
        <f t="shared" si="1023"/>
        <v>2-Pack Samsung S23 Ultra - 9H Härdat Glass - 3D Super Kvalitet Skärmskydd</v>
      </c>
      <c r="F17786" s="1" t="s">
        <v>2144</v>
      </c>
      <c r="G17786" s="1" t="s">
        <v>2145</v>
      </c>
      <c r="H17786" s="1" t="s">
        <v>2146</v>
      </c>
      <c r="I17786" s="1" t="s">
        <v>16</v>
      </c>
      <c r="J17786" s="1" t="s">
        <v>23</v>
      </c>
      <c r="K17786" s="1" t="s">
        <v>16</v>
      </c>
      <c r="L17786" s="1" t="s">
        <v>16</v>
      </c>
      <c r="M17786" s="1" t="s">
        <v>16</v>
      </c>
      <c r="N17786" s="1" t="s">
        <v>16</v>
      </c>
      <c r="O17786" s="1">
        <v>63.2</v>
      </c>
      <c r="P17786" s="1">
        <v>1.0</v>
      </c>
    </row>
    <row r="17787">
      <c r="A17787" s="1" t="s">
        <v>29</v>
      </c>
      <c r="B17787" s="1" t="s">
        <v>20830</v>
      </c>
      <c r="C17787" s="2" t="s">
        <v>20812</v>
      </c>
      <c r="D17787" s="1" t="s">
        <v>19</v>
      </c>
      <c r="E17787" s="3" t="str">
        <f t="shared" ref="E17787:E17788" si="1024">HYPERLINK("https://fyndiq.se/produkt/42d6995a7328489e/", "2-Pack Sony Xperia 10 V - Härdat Glas 9H - Super Kvalitet 3D Skärmskydd")</f>
        <v>2-Pack Sony Xperia 10 V - Härdat Glas 9H - Super Kvalitet 3D Skärmskydd</v>
      </c>
      <c r="F17787" s="1" t="s">
        <v>3643</v>
      </c>
      <c r="G17787" s="1" t="s">
        <v>3644</v>
      </c>
      <c r="H17787" s="1" t="s">
        <v>3645</v>
      </c>
      <c r="I17787" s="1" t="s">
        <v>16</v>
      </c>
      <c r="J17787" s="1" t="s">
        <v>23</v>
      </c>
      <c r="K17787" s="1" t="s">
        <v>16</v>
      </c>
      <c r="L17787" s="1" t="s">
        <v>16</v>
      </c>
      <c r="M17787" s="1" t="s">
        <v>16</v>
      </c>
      <c r="N17787" s="1" t="s">
        <v>16</v>
      </c>
      <c r="O17787" s="1">
        <v>71.2</v>
      </c>
      <c r="P17787" s="1">
        <v>1.0</v>
      </c>
    </row>
    <row r="17788">
      <c r="A17788" s="1" t="s">
        <v>29</v>
      </c>
      <c r="B17788" s="1" t="s">
        <v>20831</v>
      </c>
      <c r="C17788" s="2" t="s">
        <v>20812</v>
      </c>
      <c r="D17788" s="1" t="s">
        <v>19</v>
      </c>
      <c r="E17788" s="3" t="str">
        <f t="shared" si="1024"/>
        <v>2-Pack Sony Xperia 10 V - Härdat Glas 9H - Super Kvalitet 3D Skärmskydd</v>
      </c>
      <c r="F17788" s="1" t="s">
        <v>3643</v>
      </c>
      <c r="G17788" s="1" t="s">
        <v>3644</v>
      </c>
      <c r="H17788" s="1" t="s">
        <v>3645</v>
      </c>
      <c r="I17788" s="1" t="s">
        <v>16</v>
      </c>
      <c r="J17788" s="1" t="s">
        <v>23</v>
      </c>
      <c r="K17788" s="1" t="s">
        <v>16</v>
      </c>
      <c r="L17788" s="1" t="s">
        <v>16</v>
      </c>
      <c r="M17788" s="1" t="s">
        <v>16</v>
      </c>
      <c r="N17788" s="1" t="s">
        <v>16</v>
      </c>
      <c r="O17788" s="1">
        <v>71.2</v>
      </c>
      <c r="P17788" s="1">
        <v>1.0</v>
      </c>
    </row>
    <row r="17789">
      <c r="A17789" s="1" t="s">
        <v>29</v>
      </c>
      <c r="B17789" s="1" t="s">
        <v>20832</v>
      </c>
      <c r="C17789" s="2" t="s">
        <v>20812</v>
      </c>
      <c r="D17789" s="1" t="s">
        <v>19</v>
      </c>
      <c r="E17789" s="3" t="str">
        <f>HYPERLINK("https://fyndiq.se/produkt/a047b5d99d58461d/", "2-Pack Google Pixel 6A - Härdat glas 9H - Super kvalitet 3D")</f>
        <v>2-Pack Google Pixel 6A - Härdat glas 9H - Super kvalitet 3D</v>
      </c>
      <c r="F17789" s="1" t="s">
        <v>1205</v>
      </c>
      <c r="G17789" s="1" t="s">
        <v>1206</v>
      </c>
      <c r="H17789" s="1" t="s">
        <v>1207</v>
      </c>
      <c r="I17789" s="1" t="s">
        <v>16</v>
      </c>
      <c r="J17789" s="1" t="s">
        <v>23</v>
      </c>
      <c r="K17789" s="1" t="s">
        <v>16</v>
      </c>
      <c r="L17789" s="1" t="s">
        <v>16</v>
      </c>
      <c r="M17789" s="1" t="s">
        <v>16</v>
      </c>
      <c r="N17789" s="1" t="s">
        <v>16</v>
      </c>
      <c r="O17789" s="1">
        <v>63.2</v>
      </c>
      <c r="P17789" s="1">
        <v>1.0</v>
      </c>
    </row>
    <row r="17790">
      <c r="A17790" s="1" t="s">
        <v>29</v>
      </c>
      <c r="B17790" s="1" t="s">
        <v>20833</v>
      </c>
      <c r="C17790" s="2" t="s">
        <v>20812</v>
      </c>
      <c r="D17790" s="1" t="s">
        <v>19</v>
      </c>
      <c r="E17790" s="3" t="str">
        <f t="shared" ref="E17790:E17791" si="1025">HYPERLINK("https://fyndiq.se/produkt/0f244212ec124dcd/", "2 Pack OnePlus 9 5G - Härdat glas 9H - Super kvalitet 3D Skärmskydd")</f>
        <v>2 Pack OnePlus 9 5G - Härdat glas 9H - Super kvalitet 3D Skärmskydd</v>
      </c>
      <c r="F17790" s="1" t="s">
        <v>803</v>
      </c>
      <c r="G17790" s="1" t="s">
        <v>804</v>
      </c>
      <c r="H17790" s="1" t="s">
        <v>805</v>
      </c>
      <c r="I17790" s="1" t="s">
        <v>16</v>
      </c>
      <c r="J17790" s="1" t="s">
        <v>23</v>
      </c>
      <c r="K17790" s="1" t="s">
        <v>16</v>
      </c>
      <c r="L17790" s="1" t="s">
        <v>16</v>
      </c>
      <c r="M17790" s="1" t="s">
        <v>16</v>
      </c>
      <c r="N17790" s="1" t="s">
        <v>16</v>
      </c>
      <c r="O17790" s="1">
        <v>63.2</v>
      </c>
      <c r="P17790" s="1">
        <v>1.0</v>
      </c>
    </row>
    <row r="17791">
      <c r="A17791" s="1" t="s">
        <v>29</v>
      </c>
      <c r="B17791" s="1" t="s">
        <v>20834</v>
      </c>
      <c r="C17791" s="2" t="s">
        <v>20812</v>
      </c>
      <c r="D17791" s="1" t="s">
        <v>19</v>
      </c>
      <c r="E17791" s="3" t="str">
        <f t="shared" si="1025"/>
        <v>2 Pack OnePlus 9 5G - Härdat glas 9H - Super kvalitet 3D Skärmskydd</v>
      </c>
      <c r="F17791" s="1" t="s">
        <v>803</v>
      </c>
      <c r="G17791" s="1" t="s">
        <v>804</v>
      </c>
      <c r="H17791" s="1" t="s">
        <v>805</v>
      </c>
      <c r="I17791" s="1" t="s">
        <v>16</v>
      </c>
      <c r="J17791" s="1" t="s">
        <v>23</v>
      </c>
      <c r="K17791" s="1" t="s">
        <v>16</v>
      </c>
      <c r="L17791" s="1" t="s">
        <v>16</v>
      </c>
      <c r="M17791" s="1" t="s">
        <v>16</v>
      </c>
      <c r="N17791" s="1" t="s">
        <v>16</v>
      </c>
      <c r="O17791" s="1">
        <v>63.2</v>
      </c>
      <c r="P17791" s="1">
        <v>1.0</v>
      </c>
    </row>
    <row r="17792">
      <c r="A17792" s="1" t="s">
        <v>29</v>
      </c>
      <c r="B17792" s="1" t="s">
        <v>20835</v>
      </c>
      <c r="C17792" s="2" t="s">
        <v>20812</v>
      </c>
      <c r="D17792" s="1" t="s">
        <v>19</v>
      </c>
      <c r="E17792" s="3" t="str">
        <f t="shared" ref="E17792:E17795" si="1026">HYPERLINK("https://fyndiq.se/produkt/2030c5450cfb4338/", "2 Pack Huawei P30 Pro - Härdat glas 9H – 3D Super kvalitet")</f>
        <v>2 Pack Huawei P30 Pro - Härdat glas 9H – 3D Super kvalitet</v>
      </c>
      <c r="F17792" s="1" t="s">
        <v>1091</v>
      </c>
      <c r="G17792" s="1" t="s">
        <v>1092</v>
      </c>
      <c r="H17792" s="1" t="s">
        <v>1093</v>
      </c>
      <c r="I17792" s="1" t="s">
        <v>16</v>
      </c>
      <c r="J17792" s="1" t="s">
        <v>23</v>
      </c>
      <c r="K17792" s="1" t="s">
        <v>16</v>
      </c>
      <c r="L17792" s="1" t="s">
        <v>16</v>
      </c>
      <c r="M17792" s="1" t="s">
        <v>16</v>
      </c>
      <c r="N17792" s="1" t="s">
        <v>16</v>
      </c>
      <c r="O17792" s="1">
        <v>71.2</v>
      </c>
      <c r="P17792" s="1">
        <v>1.0</v>
      </c>
    </row>
    <row r="17793">
      <c r="A17793" s="1" t="s">
        <v>29</v>
      </c>
      <c r="B17793" s="1" t="s">
        <v>20836</v>
      </c>
      <c r="C17793" s="2" t="s">
        <v>20812</v>
      </c>
      <c r="D17793" s="1" t="s">
        <v>19</v>
      </c>
      <c r="E17793" s="3" t="str">
        <f t="shared" si="1026"/>
        <v>2 Pack Huawei P30 Pro - Härdat glas 9H – 3D Super kvalitet</v>
      </c>
      <c r="F17793" s="1" t="s">
        <v>1091</v>
      </c>
      <c r="G17793" s="1" t="s">
        <v>1092</v>
      </c>
      <c r="H17793" s="1" t="s">
        <v>1093</v>
      </c>
      <c r="I17793" s="1" t="s">
        <v>16</v>
      </c>
      <c r="J17793" s="1" t="s">
        <v>23</v>
      </c>
      <c r="K17793" s="1" t="s">
        <v>16</v>
      </c>
      <c r="L17793" s="1" t="s">
        <v>16</v>
      </c>
      <c r="M17793" s="1" t="s">
        <v>16</v>
      </c>
      <c r="N17793" s="1" t="s">
        <v>16</v>
      </c>
      <c r="O17793" s="1">
        <v>71.2</v>
      </c>
      <c r="P17793" s="1">
        <v>1.0</v>
      </c>
    </row>
    <row r="17794">
      <c r="A17794" s="1" t="s">
        <v>29</v>
      </c>
      <c r="B17794" s="1" t="s">
        <v>20837</v>
      </c>
      <c r="C17794" s="2" t="s">
        <v>20812</v>
      </c>
      <c r="D17794" s="1" t="s">
        <v>19</v>
      </c>
      <c r="E17794" s="3" t="str">
        <f t="shared" si="1026"/>
        <v>2 Pack Huawei P30 Pro - Härdat glas 9H – 3D Super kvalitet</v>
      </c>
      <c r="F17794" s="1" t="s">
        <v>1091</v>
      </c>
      <c r="G17794" s="1" t="s">
        <v>1092</v>
      </c>
      <c r="H17794" s="1" t="s">
        <v>1093</v>
      </c>
      <c r="I17794" s="1" t="s">
        <v>16</v>
      </c>
      <c r="J17794" s="1" t="s">
        <v>23</v>
      </c>
      <c r="K17794" s="1" t="s">
        <v>16</v>
      </c>
      <c r="L17794" s="1" t="s">
        <v>16</v>
      </c>
      <c r="M17794" s="1" t="s">
        <v>16</v>
      </c>
      <c r="N17794" s="1" t="s">
        <v>16</v>
      </c>
      <c r="O17794" s="1">
        <v>71.2</v>
      </c>
      <c r="P17794" s="1">
        <v>1.0</v>
      </c>
    </row>
    <row r="17795">
      <c r="A17795" s="1" t="s">
        <v>29</v>
      </c>
      <c r="B17795" s="1" t="s">
        <v>20838</v>
      </c>
      <c r="C17795" s="2" t="s">
        <v>20812</v>
      </c>
      <c r="D17795" s="1" t="s">
        <v>19</v>
      </c>
      <c r="E17795" s="3" t="str">
        <f t="shared" si="1026"/>
        <v>2 Pack Huawei P30 Pro - Härdat glas 9H – 3D Super kvalitet</v>
      </c>
      <c r="F17795" s="1" t="s">
        <v>1091</v>
      </c>
      <c r="G17795" s="1" t="s">
        <v>1092</v>
      </c>
      <c r="H17795" s="1" t="s">
        <v>1093</v>
      </c>
      <c r="I17795" s="1" t="s">
        <v>16</v>
      </c>
      <c r="J17795" s="1" t="s">
        <v>23</v>
      </c>
      <c r="K17795" s="1" t="s">
        <v>16</v>
      </c>
      <c r="L17795" s="1" t="s">
        <v>16</v>
      </c>
      <c r="M17795" s="1" t="s">
        <v>16</v>
      </c>
      <c r="N17795" s="1" t="s">
        <v>16</v>
      </c>
      <c r="O17795" s="1">
        <v>71.2</v>
      </c>
      <c r="P17795" s="1">
        <v>1.0</v>
      </c>
    </row>
    <row r="17796">
      <c r="A17796" s="1" t="s">
        <v>29</v>
      </c>
      <c r="B17796" s="1" t="s">
        <v>20839</v>
      </c>
      <c r="C17796" s="2" t="s">
        <v>20812</v>
      </c>
      <c r="D17796" s="1" t="s">
        <v>19</v>
      </c>
      <c r="E17796" s="3" t="str">
        <f>HYPERLINK("https://fyndiq.se/produkt/8b67d8d5f34d4bfa/", "2-Pack Samsung S20 Plus - 9H Härdat Glass - Top Kvalitet 3D")</f>
        <v>2-Pack Samsung S20 Plus - 9H Härdat Glass - Top Kvalitet 3D</v>
      </c>
      <c r="F17796" s="1" t="s">
        <v>5642</v>
      </c>
      <c r="G17796" s="1" t="s">
        <v>5643</v>
      </c>
      <c r="H17796" s="1" t="s">
        <v>5644</v>
      </c>
      <c r="I17796" s="1" t="s">
        <v>16</v>
      </c>
      <c r="J17796" s="1" t="s">
        <v>23</v>
      </c>
      <c r="K17796" s="1" t="s">
        <v>16</v>
      </c>
      <c r="L17796" s="1" t="s">
        <v>16</v>
      </c>
      <c r="M17796" s="1" t="s">
        <v>16</v>
      </c>
      <c r="N17796" s="1" t="s">
        <v>16</v>
      </c>
      <c r="O17796" s="1">
        <v>63.2</v>
      </c>
      <c r="P17796" s="1">
        <v>1.0</v>
      </c>
    </row>
    <row r="17797">
      <c r="A17797" s="1" t="s">
        <v>29</v>
      </c>
      <c r="B17797" s="1" t="s">
        <v>20840</v>
      </c>
      <c r="C17797" s="2" t="s">
        <v>20812</v>
      </c>
      <c r="D17797" s="1" t="s">
        <v>19</v>
      </c>
      <c r="E17797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7797" s="1" t="s">
        <v>4240</v>
      </c>
      <c r="G17797" s="1" t="s">
        <v>4241</v>
      </c>
      <c r="H17797" s="1" t="s">
        <v>4242</v>
      </c>
      <c r="I17797" s="1" t="s">
        <v>16</v>
      </c>
      <c r="J17797" s="1" t="s">
        <v>23</v>
      </c>
      <c r="K17797" s="1" t="s">
        <v>16</v>
      </c>
      <c r="L17797" s="1" t="s">
        <v>16</v>
      </c>
      <c r="M17797" s="1" t="s">
        <v>16</v>
      </c>
      <c r="N17797" s="1" t="s">
        <v>16</v>
      </c>
      <c r="O17797" s="1">
        <v>63.2</v>
      </c>
      <c r="P17797" s="1">
        <v>1.0</v>
      </c>
    </row>
    <row r="17798">
      <c r="A17798" s="1" t="s">
        <v>29</v>
      </c>
      <c r="B17798" s="1" t="s">
        <v>20841</v>
      </c>
      <c r="C17798" s="2" t="s">
        <v>20812</v>
      </c>
      <c r="D17798" s="1" t="s">
        <v>19</v>
      </c>
      <c r="E17798" s="3" t="str">
        <f>HYPERLINK("https://fyndiq.se/produkt/0b0a4498022e4979/", "2-Pack Samsung Galaxy A12 - Härdat Glas 9H - Super Kvalitet 3D")</f>
        <v>2-Pack Samsung Galaxy A12 - Härdat Glas 9H - Super Kvalitet 3D</v>
      </c>
      <c r="F17798" s="1" t="s">
        <v>683</v>
      </c>
      <c r="G17798" s="1" t="s">
        <v>684</v>
      </c>
      <c r="H17798" s="1" t="s">
        <v>685</v>
      </c>
      <c r="I17798" s="1" t="s">
        <v>16</v>
      </c>
      <c r="J17798" s="1" t="s">
        <v>23</v>
      </c>
      <c r="K17798" s="1" t="s">
        <v>16</v>
      </c>
      <c r="L17798" s="1" t="s">
        <v>16</v>
      </c>
      <c r="M17798" s="1" t="s">
        <v>16</v>
      </c>
      <c r="N17798" s="1" t="s">
        <v>16</v>
      </c>
      <c r="O17798" s="1">
        <v>63.2</v>
      </c>
      <c r="P17798" s="1">
        <v>1.0</v>
      </c>
    </row>
    <row r="17799">
      <c r="A17799" s="1" t="s">
        <v>29</v>
      </c>
      <c r="B17799" s="1" t="s">
        <v>20842</v>
      </c>
      <c r="C17799" s="2" t="s">
        <v>20812</v>
      </c>
      <c r="D17799" s="1" t="s">
        <v>19</v>
      </c>
      <c r="E17799" s="3" t="str">
        <f>HYPERLINK("https://fyndiq.se/produkt/8a94b47e940d4cfe/", "2 Pack Xiaomi 12 PRO - Härdat glas 9H-Super kvalitet 3D")</f>
        <v>2 Pack Xiaomi 12 PRO - Härdat glas 9H-Super kvalitet 3D</v>
      </c>
      <c r="F17799" s="1" t="s">
        <v>214</v>
      </c>
      <c r="G17799" s="1" t="s">
        <v>215</v>
      </c>
      <c r="H17799" s="1" t="s">
        <v>216</v>
      </c>
      <c r="I17799" s="1" t="s">
        <v>16</v>
      </c>
      <c r="J17799" s="1" t="s">
        <v>23</v>
      </c>
      <c r="K17799" s="1" t="s">
        <v>16</v>
      </c>
      <c r="L17799" s="1" t="s">
        <v>16</v>
      </c>
      <c r="M17799" s="1" t="s">
        <v>16</v>
      </c>
      <c r="N17799" s="1" t="s">
        <v>16</v>
      </c>
      <c r="O17799" s="1">
        <v>63.2</v>
      </c>
      <c r="P17799" s="1">
        <v>1.0</v>
      </c>
    </row>
    <row r="17800">
      <c r="A17800" s="1" t="s">
        <v>29</v>
      </c>
      <c r="B17800" s="1" t="s">
        <v>20843</v>
      </c>
      <c r="C17800" s="2" t="s">
        <v>20812</v>
      </c>
      <c r="D17800" s="1" t="s">
        <v>19</v>
      </c>
      <c r="E17800" s="3" t="str">
        <f>HYPERLINK("https://fyndiq.se/produkt/35b68a9ae5a945d0/", "2-Pack Samsung S22 Skärmskydd - Härdat Glas 9H - Super kvalitet 3D")</f>
        <v>2-Pack Samsung S22 Skärmskydd - Härdat Glas 9H - Super kvalitet 3D</v>
      </c>
      <c r="F17800" s="1" t="s">
        <v>1299</v>
      </c>
      <c r="G17800" s="1" t="s">
        <v>1300</v>
      </c>
      <c r="H17800" s="1" t="s">
        <v>1301</v>
      </c>
      <c r="I17800" s="1" t="s">
        <v>16</v>
      </c>
      <c r="J17800" s="1" t="s">
        <v>23</v>
      </c>
      <c r="K17800" s="1" t="s">
        <v>16</v>
      </c>
      <c r="L17800" s="1" t="s">
        <v>16</v>
      </c>
      <c r="M17800" s="1" t="s">
        <v>16</v>
      </c>
      <c r="N17800" s="1" t="s">
        <v>16</v>
      </c>
      <c r="O17800" s="1">
        <v>63.2</v>
      </c>
      <c r="P17800" s="1">
        <v>1.0</v>
      </c>
    </row>
    <row r="17801">
      <c r="A17801" s="1" t="s">
        <v>29</v>
      </c>
      <c r="B17801" s="1" t="s">
        <v>20844</v>
      </c>
      <c r="C17801" s="2" t="s">
        <v>20812</v>
      </c>
      <c r="D17801" s="1" t="s">
        <v>19</v>
      </c>
      <c r="E17801" s="3" t="str">
        <f>HYPERLINK("https://fyndiq.se/produkt/c5eff753eef544a3/", "2-Pack Samsung A05S Skärmskydd - Härdat Glas 9H - Super kvalitet 3D")</f>
        <v>2-Pack Samsung A05S Skärmskydd - Härdat Glas 9H - Super kvalitet 3D</v>
      </c>
      <c r="F17801" s="1" t="s">
        <v>768</v>
      </c>
      <c r="G17801" s="1" t="s">
        <v>769</v>
      </c>
      <c r="H17801" s="1" t="s">
        <v>770</v>
      </c>
      <c r="I17801" s="1" t="s">
        <v>16</v>
      </c>
      <c r="J17801" s="1" t="s">
        <v>23</v>
      </c>
      <c r="K17801" s="1" t="s">
        <v>16</v>
      </c>
      <c r="L17801" s="1" t="s">
        <v>16</v>
      </c>
      <c r="M17801" s="1" t="s">
        <v>16</v>
      </c>
      <c r="N17801" s="1" t="s">
        <v>16</v>
      </c>
      <c r="O17801" s="1">
        <v>63.2</v>
      </c>
      <c r="P17801" s="1">
        <v>1.0</v>
      </c>
    </row>
    <row r="17802">
      <c r="A17802" s="1" t="s">
        <v>29</v>
      </c>
      <c r="B17802" s="1" t="s">
        <v>20845</v>
      </c>
      <c r="C17802" s="2" t="s">
        <v>20812</v>
      </c>
      <c r="D17802" s="1" t="s">
        <v>19</v>
      </c>
      <c r="E17802" s="3" t="str">
        <f>HYPERLINK("https://fyndiq.se/produkt/f13bedc6e5c74b6e/", "Samsung Xcover 5 Premium Transparent Skal: Stöttåligt med Förstärkta Hörn")</f>
        <v>Samsung Xcover 5 Premium Transparent Skal: Stöttåligt med Förstärkta Hörn</v>
      </c>
      <c r="F17802" s="1" t="s">
        <v>4809</v>
      </c>
      <c r="G17802" s="1" t="s">
        <v>4810</v>
      </c>
      <c r="H17802" s="1" t="s">
        <v>4811</v>
      </c>
      <c r="I17802" s="1" t="s">
        <v>16</v>
      </c>
      <c r="J17802" s="1" t="s">
        <v>23</v>
      </c>
      <c r="K17802" s="1" t="s">
        <v>16</v>
      </c>
      <c r="L17802" s="1" t="s">
        <v>16</v>
      </c>
      <c r="M17802" s="1" t="s">
        <v>16</v>
      </c>
      <c r="N17802" s="1" t="s">
        <v>16</v>
      </c>
      <c r="O17802" s="1">
        <v>63.2</v>
      </c>
      <c r="P17802" s="1">
        <v>1.0</v>
      </c>
    </row>
    <row r="17803">
      <c r="A17803" s="1" t="s">
        <v>29</v>
      </c>
      <c r="B17803" s="1" t="s">
        <v>20846</v>
      </c>
      <c r="C17803" s="2" t="s">
        <v>20812</v>
      </c>
      <c r="D17803" s="1" t="s">
        <v>19</v>
      </c>
      <c r="E17803" s="3" t="str">
        <f>HYPERLINK("https://fyndiq.se/produkt/082f3cf898c84831/", "2 Pack Galaxy S20 Ultra - Härdat glas 9H - Super kvalitet 3D")</f>
        <v>2 Pack Galaxy S20 Ultra - Härdat glas 9H - Super kvalitet 3D</v>
      </c>
      <c r="F17803" s="1" t="s">
        <v>460</v>
      </c>
      <c r="G17803" s="1" t="s">
        <v>461</v>
      </c>
      <c r="H17803" s="1" t="s">
        <v>462</v>
      </c>
      <c r="I17803" s="1" t="s">
        <v>16</v>
      </c>
      <c r="J17803" s="1" t="s">
        <v>23</v>
      </c>
      <c r="K17803" s="1" t="s">
        <v>16</v>
      </c>
      <c r="L17803" s="1" t="s">
        <v>16</v>
      </c>
      <c r="M17803" s="1" t="s">
        <v>16</v>
      </c>
      <c r="N17803" s="1" t="s">
        <v>16</v>
      </c>
      <c r="O17803" s="1">
        <v>63.2</v>
      </c>
      <c r="P17803" s="1">
        <v>1.0</v>
      </c>
    </row>
    <row r="17804">
      <c r="A17804" s="1" t="s">
        <v>29</v>
      </c>
      <c r="B17804" s="1" t="s">
        <v>20847</v>
      </c>
      <c r="C17804" s="2" t="s">
        <v>20812</v>
      </c>
      <c r="D17804" s="1" t="s">
        <v>19</v>
      </c>
      <c r="E17804" s="3" t="str">
        <f t="shared" ref="E17804:E17805" si="1027">HYPERLINK("https://fyndiq.se/produkt/a00b62acc6644fd2/", "2-Pack Samsung Galaxy S10 - Härdat glas 9H – Super kvalitet 3D")</f>
        <v>2-Pack Samsung Galaxy S10 - Härdat glas 9H – Super kvalitet 3D</v>
      </c>
      <c r="F17804" s="1" t="s">
        <v>1291</v>
      </c>
      <c r="G17804" s="1" t="s">
        <v>1292</v>
      </c>
      <c r="H17804" s="1" t="s">
        <v>1293</v>
      </c>
      <c r="I17804" s="1" t="s">
        <v>16</v>
      </c>
      <c r="J17804" s="1" t="s">
        <v>23</v>
      </c>
      <c r="K17804" s="1" t="s">
        <v>16</v>
      </c>
      <c r="L17804" s="1" t="s">
        <v>16</v>
      </c>
      <c r="M17804" s="1" t="s">
        <v>16</v>
      </c>
      <c r="N17804" s="1" t="s">
        <v>16</v>
      </c>
      <c r="O17804" s="1">
        <v>63.2</v>
      </c>
      <c r="P17804" s="1">
        <v>1.0</v>
      </c>
    </row>
    <row r="17805">
      <c r="A17805" s="1" t="s">
        <v>29</v>
      </c>
      <c r="B17805" s="1" t="s">
        <v>20848</v>
      </c>
      <c r="C17805" s="2" t="s">
        <v>20812</v>
      </c>
      <c r="D17805" s="1" t="s">
        <v>19</v>
      </c>
      <c r="E17805" s="3" t="str">
        <f t="shared" si="1027"/>
        <v>2-Pack Samsung Galaxy S10 - Härdat glas 9H – Super kvalitet 3D</v>
      </c>
      <c r="F17805" s="1" t="s">
        <v>1291</v>
      </c>
      <c r="G17805" s="1" t="s">
        <v>1292</v>
      </c>
      <c r="H17805" s="1" t="s">
        <v>1293</v>
      </c>
      <c r="I17805" s="1" t="s">
        <v>16</v>
      </c>
      <c r="J17805" s="1" t="s">
        <v>23</v>
      </c>
      <c r="K17805" s="1" t="s">
        <v>16</v>
      </c>
      <c r="L17805" s="1" t="s">
        <v>16</v>
      </c>
      <c r="M17805" s="1" t="s">
        <v>16</v>
      </c>
      <c r="N17805" s="1" t="s">
        <v>16</v>
      </c>
      <c r="O17805" s="1">
        <v>63.2</v>
      </c>
      <c r="P17805" s="1">
        <v>1.0</v>
      </c>
    </row>
    <row r="17806">
      <c r="A17806" s="1" t="s">
        <v>29</v>
      </c>
      <c r="B17806" s="1" t="s">
        <v>20849</v>
      </c>
      <c r="C17806" s="2" t="s">
        <v>20812</v>
      </c>
      <c r="D17806" s="1" t="s">
        <v>19</v>
      </c>
      <c r="E17806" s="3" t="str">
        <f t="shared" ref="E17806:E17810" si="1028">HYPERLINK("https://fyndiq.se/produkt/dfe28e565d2e4c8d/", "2 Pack Samsung S21 FE - 9H Härdat Glass - Super Kvalitet 3D")</f>
        <v>2 Pack Samsung S21 FE - 9H Härdat Glass - Super Kvalitet 3D</v>
      </c>
      <c r="F17806" s="1" t="s">
        <v>276</v>
      </c>
      <c r="G17806" s="1" t="s">
        <v>277</v>
      </c>
      <c r="H17806" s="1" t="s">
        <v>278</v>
      </c>
      <c r="I17806" s="1" t="s">
        <v>16</v>
      </c>
      <c r="J17806" s="1" t="s">
        <v>23</v>
      </c>
      <c r="K17806" s="1" t="s">
        <v>16</v>
      </c>
      <c r="L17806" s="1" t="s">
        <v>16</v>
      </c>
      <c r="M17806" s="1" t="s">
        <v>16</v>
      </c>
      <c r="N17806" s="1" t="s">
        <v>16</v>
      </c>
      <c r="O17806" s="1">
        <v>63.2</v>
      </c>
      <c r="P17806" s="1">
        <v>1.0</v>
      </c>
    </row>
    <row r="17807">
      <c r="A17807" s="1" t="s">
        <v>29</v>
      </c>
      <c r="B17807" s="1" t="s">
        <v>20850</v>
      </c>
      <c r="C17807" s="2" t="s">
        <v>20812</v>
      </c>
      <c r="D17807" s="1" t="s">
        <v>19</v>
      </c>
      <c r="E17807" s="3" t="str">
        <f t="shared" si="1028"/>
        <v>2 Pack Samsung S21 FE - 9H Härdat Glass - Super Kvalitet 3D</v>
      </c>
      <c r="F17807" s="1" t="s">
        <v>276</v>
      </c>
      <c r="G17807" s="1" t="s">
        <v>277</v>
      </c>
      <c r="H17807" s="1" t="s">
        <v>278</v>
      </c>
      <c r="I17807" s="1" t="s">
        <v>16</v>
      </c>
      <c r="J17807" s="1" t="s">
        <v>23</v>
      </c>
      <c r="K17807" s="1" t="s">
        <v>16</v>
      </c>
      <c r="L17807" s="1" t="s">
        <v>16</v>
      </c>
      <c r="M17807" s="1" t="s">
        <v>16</v>
      </c>
      <c r="N17807" s="1" t="s">
        <v>16</v>
      </c>
      <c r="O17807" s="1">
        <v>63.2</v>
      </c>
      <c r="P17807" s="1">
        <v>1.0</v>
      </c>
    </row>
    <row r="17808">
      <c r="A17808" s="1" t="s">
        <v>29</v>
      </c>
      <c r="B17808" s="1" t="s">
        <v>20851</v>
      </c>
      <c r="C17808" s="2" t="s">
        <v>20812</v>
      </c>
      <c r="D17808" s="1" t="s">
        <v>19</v>
      </c>
      <c r="E17808" s="3" t="str">
        <f t="shared" si="1028"/>
        <v>2 Pack Samsung S21 FE - 9H Härdat Glass - Super Kvalitet 3D</v>
      </c>
      <c r="F17808" s="1" t="s">
        <v>276</v>
      </c>
      <c r="G17808" s="1" t="s">
        <v>277</v>
      </c>
      <c r="H17808" s="1" t="s">
        <v>278</v>
      </c>
      <c r="I17808" s="1" t="s">
        <v>16</v>
      </c>
      <c r="J17808" s="1" t="s">
        <v>23</v>
      </c>
      <c r="K17808" s="1" t="s">
        <v>16</v>
      </c>
      <c r="L17808" s="1" t="s">
        <v>16</v>
      </c>
      <c r="M17808" s="1" t="s">
        <v>16</v>
      </c>
      <c r="N17808" s="1" t="s">
        <v>16</v>
      </c>
      <c r="O17808" s="1">
        <v>63.2</v>
      </c>
      <c r="P17808" s="1">
        <v>1.0</v>
      </c>
    </row>
    <row r="17809">
      <c r="A17809" s="1" t="s">
        <v>29</v>
      </c>
      <c r="B17809" s="1" t="s">
        <v>20852</v>
      </c>
      <c r="C17809" s="2" t="s">
        <v>20812</v>
      </c>
      <c r="D17809" s="1" t="s">
        <v>19</v>
      </c>
      <c r="E17809" s="3" t="str">
        <f t="shared" si="1028"/>
        <v>2 Pack Samsung S21 FE - 9H Härdat Glass - Super Kvalitet 3D</v>
      </c>
      <c r="F17809" s="1" t="s">
        <v>276</v>
      </c>
      <c r="G17809" s="1" t="s">
        <v>277</v>
      </c>
      <c r="H17809" s="1" t="s">
        <v>278</v>
      </c>
      <c r="I17809" s="1" t="s">
        <v>16</v>
      </c>
      <c r="J17809" s="1" t="s">
        <v>23</v>
      </c>
      <c r="K17809" s="1" t="s">
        <v>16</v>
      </c>
      <c r="L17809" s="1" t="s">
        <v>16</v>
      </c>
      <c r="M17809" s="1" t="s">
        <v>16</v>
      </c>
      <c r="N17809" s="1" t="s">
        <v>16</v>
      </c>
      <c r="O17809" s="1">
        <v>63.2</v>
      </c>
      <c r="P17809" s="1">
        <v>1.0</v>
      </c>
    </row>
    <row r="17810">
      <c r="A17810" s="1" t="s">
        <v>29</v>
      </c>
      <c r="B17810" s="1" t="s">
        <v>20853</v>
      </c>
      <c r="C17810" s="2" t="s">
        <v>20812</v>
      </c>
      <c r="D17810" s="1" t="s">
        <v>19</v>
      </c>
      <c r="E17810" s="3" t="str">
        <f t="shared" si="1028"/>
        <v>2 Pack Samsung S21 FE - 9H Härdat Glass - Super Kvalitet 3D</v>
      </c>
      <c r="F17810" s="1" t="s">
        <v>276</v>
      </c>
      <c r="G17810" s="1" t="s">
        <v>277</v>
      </c>
      <c r="H17810" s="1" t="s">
        <v>278</v>
      </c>
      <c r="I17810" s="1" t="s">
        <v>16</v>
      </c>
      <c r="J17810" s="1" t="s">
        <v>23</v>
      </c>
      <c r="K17810" s="1" t="s">
        <v>16</v>
      </c>
      <c r="L17810" s="1" t="s">
        <v>16</v>
      </c>
      <c r="M17810" s="1" t="s">
        <v>16</v>
      </c>
      <c r="N17810" s="1" t="s">
        <v>16</v>
      </c>
      <c r="O17810" s="1">
        <v>63.2</v>
      </c>
      <c r="P17810" s="1">
        <v>1.0</v>
      </c>
    </row>
    <row r="17811">
      <c r="A17811" s="1" t="s">
        <v>29</v>
      </c>
      <c r="B17811" s="1" t="s">
        <v>20854</v>
      </c>
      <c r="C17811" s="2" t="s">
        <v>20812</v>
      </c>
      <c r="D17811" s="1" t="s">
        <v>19</v>
      </c>
      <c r="E1781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811" s="1" t="s">
        <v>204</v>
      </c>
      <c r="G17811" s="1" t="s">
        <v>205</v>
      </c>
      <c r="H17811" s="1" t="s">
        <v>206</v>
      </c>
      <c r="I17811" s="1" t="s">
        <v>16</v>
      </c>
      <c r="J17811" s="1" t="s">
        <v>23</v>
      </c>
      <c r="K17811" s="1" t="s">
        <v>16</v>
      </c>
      <c r="L17811" s="1" t="s">
        <v>16</v>
      </c>
      <c r="M17811" s="1" t="s">
        <v>16</v>
      </c>
      <c r="N17811" s="1" t="s">
        <v>16</v>
      </c>
      <c r="O17811" s="1">
        <v>71.2</v>
      </c>
      <c r="P17811" s="1">
        <v>1.0</v>
      </c>
    </row>
    <row r="17812">
      <c r="A17812" s="1" t="s">
        <v>29</v>
      </c>
      <c r="B17812" s="1" t="s">
        <v>20855</v>
      </c>
      <c r="C17812" s="2" t="s">
        <v>20812</v>
      </c>
      <c r="D17812" s="1" t="s">
        <v>19</v>
      </c>
      <c r="E17812" s="3" t="str">
        <f>HYPERLINK("https://fyndiq.se/produkt/1e8f6bb5ed7344de/", "2-Pack Samsung Galaxy s10 Plus - Härdat glas 9H - Super kvalitet")</f>
        <v>2-Pack Samsung Galaxy s10 Plus - Härdat glas 9H - Super kvalitet</v>
      </c>
      <c r="F17812" s="1" t="s">
        <v>1508</v>
      </c>
      <c r="G17812" s="1" t="s">
        <v>1509</v>
      </c>
      <c r="H17812" s="1" t="s">
        <v>1510</v>
      </c>
      <c r="I17812" s="1" t="s">
        <v>16</v>
      </c>
      <c r="J17812" s="1" t="s">
        <v>23</v>
      </c>
      <c r="K17812" s="1" t="s">
        <v>16</v>
      </c>
      <c r="L17812" s="1" t="s">
        <v>16</v>
      </c>
      <c r="M17812" s="1" t="s">
        <v>16</v>
      </c>
      <c r="N17812" s="1" t="s">
        <v>16</v>
      </c>
      <c r="O17812" s="1">
        <v>63.2</v>
      </c>
      <c r="P17812" s="1">
        <v>1.0</v>
      </c>
    </row>
    <row r="17813">
      <c r="A17813" s="1" t="s">
        <v>29</v>
      </c>
      <c r="B17813" s="1" t="s">
        <v>20856</v>
      </c>
      <c r="C17813" s="2" t="s">
        <v>20812</v>
      </c>
      <c r="D17813" s="1" t="s">
        <v>19</v>
      </c>
      <c r="E1781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813" s="1" t="s">
        <v>692</v>
      </c>
      <c r="G17813" s="1" t="s">
        <v>693</v>
      </c>
      <c r="H17813" s="1" t="s">
        <v>694</v>
      </c>
      <c r="I17813" s="1" t="s">
        <v>16</v>
      </c>
      <c r="J17813" s="1" t="s">
        <v>23</v>
      </c>
      <c r="K17813" s="1" t="s">
        <v>16</v>
      </c>
      <c r="L17813" s="1" t="s">
        <v>16</v>
      </c>
      <c r="M17813" s="1" t="s">
        <v>16</v>
      </c>
      <c r="N17813" s="1" t="s">
        <v>16</v>
      </c>
      <c r="O17813" s="1">
        <v>47.2</v>
      </c>
      <c r="P17813" s="1">
        <v>1.0</v>
      </c>
    </row>
    <row r="17814">
      <c r="A17814" s="1" t="s">
        <v>29</v>
      </c>
      <c r="B17814" s="1" t="s">
        <v>20857</v>
      </c>
      <c r="C17814" s="2" t="s">
        <v>20812</v>
      </c>
      <c r="D17814" s="1" t="s">
        <v>19</v>
      </c>
      <c r="E17814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7814" s="1" t="s">
        <v>4254</v>
      </c>
      <c r="G17814" s="1" t="s">
        <v>4255</v>
      </c>
      <c r="H17814" s="1" t="s">
        <v>4256</v>
      </c>
      <c r="I17814" s="1" t="s">
        <v>16</v>
      </c>
      <c r="J17814" s="1" t="s">
        <v>23</v>
      </c>
      <c r="K17814" s="1" t="s">
        <v>16</v>
      </c>
      <c r="L17814" s="1" t="s">
        <v>16</v>
      </c>
      <c r="M17814" s="1" t="s">
        <v>16</v>
      </c>
      <c r="N17814" s="1" t="s">
        <v>16</v>
      </c>
      <c r="O17814" s="1">
        <v>79.2</v>
      </c>
      <c r="P17814" s="1">
        <v>1.0</v>
      </c>
    </row>
    <row r="17815">
      <c r="A17815" s="1" t="s">
        <v>29</v>
      </c>
      <c r="B17815" s="1" t="s">
        <v>20858</v>
      </c>
      <c r="C17815" s="2" t="s">
        <v>20812</v>
      </c>
      <c r="D17815" s="1" t="s">
        <v>19</v>
      </c>
      <c r="E17815" s="3" t="str">
        <f>HYPERLINK("https://fyndiq.se/produkt/e9fe6b45dad34f98/", "2-Pack Iphone X / XS / 11 PRO- 9H Härdat Glass - Top Kvalitet")</f>
        <v>2-Pack Iphone X / XS / 11 PRO- 9H Härdat Glass - Top Kvalitet</v>
      </c>
      <c r="F17815" s="1" t="s">
        <v>6168</v>
      </c>
      <c r="G17815" s="1" t="s">
        <v>6169</v>
      </c>
      <c r="H17815" s="1" t="s">
        <v>6170</v>
      </c>
      <c r="I17815" s="1" t="s">
        <v>16</v>
      </c>
      <c r="J17815" s="1" t="s">
        <v>23</v>
      </c>
      <c r="K17815" s="1" t="s">
        <v>16</v>
      </c>
      <c r="L17815" s="1" t="s">
        <v>16</v>
      </c>
      <c r="M17815" s="1" t="s">
        <v>16</v>
      </c>
      <c r="N17815" s="1" t="s">
        <v>16</v>
      </c>
      <c r="O17815" s="1">
        <v>47.2</v>
      </c>
      <c r="P17815" s="1">
        <v>1.0</v>
      </c>
    </row>
    <row r="17816">
      <c r="A17816" s="1" t="s">
        <v>29</v>
      </c>
      <c r="B17816" s="1" t="s">
        <v>20859</v>
      </c>
      <c r="C17816" s="2" t="s">
        <v>20812</v>
      </c>
      <c r="D17816" s="1" t="s">
        <v>19</v>
      </c>
      <c r="E17816" s="3" t="str">
        <f>HYPERLINK("https://fyndiq.se/produkt/6ae5aff483564a84/", "2-Pack Apple Watch 40mm – Härdat glas 9H – Super kvalitet 3D")</f>
        <v>2-Pack Apple Watch 40mm – Härdat glas 9H – Super kvalitet 3D</v>
      </c>
      <c r="F17816" s="1" t="s">
        <v>1418</v>
      </c>
      <c r="G17816" s="1" t="s">
        <v>1419</v>
      </c>
      <c r="H17816" s="1" t="s">
        <v>1420</v>
      </c>
      <c r="I17816" s="1" t="s">
        <v>16</v>
      </c>
      <c r="J17816" s="1" t="s">
        <v>23</v>
      </c>
      <c r="K17816" s="1" t="s">
        <v>16</v>
      </c>
      <c r="L17816" s="1" t="s">
        <v>16</v>
      </c>
      <c r="M17816" s="1" t="s">
        <v>16</v>
      </c>
      <c r="N17816" s="1" t="s">
        <v>16</v>
      </c>
      <c r="O17816" s="1">
        <v>55.2</v>
      </c>
      <c r="P17816" s="1">
        <v>1.0</v>
      </c>
    </row>
    <row r="17817">
      <c r="A17817" s="1" t="s">
        <v>29</v>
      </c>
      <c r="B17817" s="1" t="s">
        <v>20860</v>
      </c>
      <c r="C17817" s="2" t="s">
        <v>20812</v>
      </c>
      <c r="D17817" s="1" t="s">
        <v>19</v>
      </c>
      <c r="E17817" s="3" t="str">
        <f>HYPERLINK("https://fyndiq.se/produkt/3abf40afda9144b8/", "Apple Watch Series 6/5/SE 44mm–Härdat glas 9H–3D Super kvalitet")</f>
        <v>Apple Watch Series 6/5/SE 44mm–Härdat glas 9H–3D Super kvalitet</v>
      </c>
      <c r="F17817" s="1" t="s">
        <v>5216</v>
      </c>
      <c r="G17817" s="1" t="s">
        <v>5217</v>
      </c>
      <c r="H17817" s="1" t="s">
        <v>5218</v>
      </c>
      <c r="I17817" s="1" t="s">
        <v>16</v>
      </c>
      <c r="J17817" s="1" t="s">
        <v>23</v>
      </c>
      <c r="K17817" s="1" t="s">
        <v>16</v>
      </c>
      <c r="L17817" s="1" t="s">
        <v>16</v>
      </c>
      <c r="M17817" s="1" t="s">
        <v>16</v>
      </c>
      <c r="N17817" s="1" t="s">
        <v>16</v>
      </c>
      <c r="O17817" s="1">
        <v>47.2</v>
      </c>
      <c r="P17817" s="1">
        <v>1.0</v>
      </c>
    </row>
    <row r="17818">
      <c r="A17818" s="1" t="s">
        <v>29</v>
      </c>
      <c r="B17818" s="1" t="s">
        <v>20861</v>
      </c>
      <c r="C17818" s="2" t="s">
        <v>20812</v>
      </c>
      <c r="D17818" s="1" t="s">
        <v>19</v>
      </c>
      <c r="E17818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7818" s="1" t="s">
        <v>204</v>
      </c>
      <c r="G17818" s="1" t="s">
        <v>205</v>
      </c>
      <c r="H17818" s="1" t="s">
        <v>206</v>
      </c>
      <c r="I17818" s="1" t="s">
        <v>16</v>
      </c>
      <c r="J17818" s="1" t="s">
        <v>23</v>
      </c>
      <c r="K17818" s="1" t="s">
        <v>16</v>
      </c>
      <c r="L17818" s="1" t="s">
        <v>16</v>
      </c>
      <c r="M17818" s="1" t="s">
        <v>16</v>
      </c>
      <c r="N17818" s="1" t="s">
        <v>16</v>
      </c>
      <c r="O17818" s="1">
        <v>71.2</v>
      </c>
      <c r="P17818" s="1">
        <v>1.0</v>
      </c>
    </row>
    <row r="17819">
      <c r="A17819" s="1" t="s">
        <v>29</v>
      </c>
      <c r="B17819" s="1" t="s">
        <v>20862</v>
      </c>
      <c r="C17819" s="2" t="s">
        <v>20812</v>
      </c>
      <c r="D17819" s="1" t="s">
        <v>19</v>
      </c>
      <c r="E17819" s="3" t="str">
        <f>HYPERLINK("https://fyndiq.se/produkt/abcb18d2b1094266/", "2 Pack Samsung S21 5G - Härdat Glas 9H - Super Kvalitet 3D")</f>
        <v>2 Pack Samsung S21 5G - Härdat Glas 9H - Super Kvalitet 3D</v>
      </c>
      <c r="F17819" s="1" t="s">
        <v>2719</v>
      </c>
      <c r="G17819" s="1" t="s">
        <v>2720</v>
      </c>
      <c r="H17819" s="1" t="s">
        <v>2721</v>
      </c>
      <c r="I17819" s="1" t="s">
        <v>16</v>
      </c>
      <c r="J17819" s="1" t="s">
        <v>23</v>
      </c>
      <c r="K17819" s="1" t="s">
        <v>16</v>
      </c>
      <c r="L17819" s="1" t="s">
        <v>16</v>
      </c>
      <c r="M17819" s="1" t="s">
        <v>16</v>
      </c>
      <c r="N17819" s="1" t="s">
        <v>16</v>
      </c>
      <c r="O17819" s="1">
        <v>63.2</v>
      </c>
      <c r="P17819" s="1">
        <v>1.0</v>
      </c>
    </row>
    <row r="17820">
      <c r="A17820" s="1" t="s">
        <v>29</v>
      </c>
      <c r="B17820" s="1" t="s">
        <v>20863</v>
      </c>
      <c r="C17820" s="2" t="s">
        <v>20812</v>
      </c>
      <c r="D17820" s="1" t="s">
        <v>19</v>
      </c>
      <c r="E17820" s="3" t="str">
        <f>HYPERLINK("https://fyndiq.se/produkt/625bd84bb45b4b50/", "2-Pack Google Pixel 6A Skärmskydd &amp; 1-Pack linsskydd - Härdat Glas 9H - Super kvalitet 3D")</f>
        <v>2-Pack Google Pixel 6A Skärmskydd &amp; 1-Pack linsskydd - Härdat Glas 9H - Super kvalitet 3D</v>
      </c>
      <c r="F17820" s="1" t="s">
        <v>12555</v>
      </c>
      <c r="G17820" s="1" t="s">
        <v>12556</v>
      </c>
      <c r="H17820" s="1" t="s">
        <v>12557</v>
      </c>
      <c r="I17820" s="1" t="s">
        <v>16</v>
      </c>
      <c r="J17820" s="1" t="s">
        <v>23</v>
      </c>
      <c r="K17820" s="1" t="s">
        <v>16</v>
      </c>
      <c r="L17820" s="1" t="s">
        <v>16</v>
      </c>
      <c r="M17820" s="1" t="s">
        <v>16</v>
      </c>
      <c r="N17820" s="1" t="s">
        <v>16</v>
      </c>
      <c r="O17820" s="1">
        <v>71.2</v>
      </c>
      <c r="P17820" s="1">
        <v>1.0</v>
      </c>
    </row>
    <row r="17821">
      <c r="A17821" s="1" t="s">
        <v>29</v>
      </c>
      <c r="B17821" s="1" t="s">
        <v>20864</v>
      </c>
      <c r="C17821" s="2" t="s">
        <v>20812</v>
      </c>
      <c r="D17821" s="1" t="s">
        <v>19</v>
      </c>
      <c r="E1782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821" s="1" t="s">
        <v>665</v>
      </c>
      <c r="G17821" s="1" t="s">
        <v>666</v>
      </c>
      <c r="H17821" s="1" t="s">
        <v>667</v>
      </c>
      <c r="I17821" s="1" t="s">
        <v>16</v>
      </c>
      <c r="J17821" s="1" t="s">
        <v>23</v>
      </c>
      <c r="K17821" s="1" t="s">
        <v>16</v>
      </c>
      <c r="L17821" s="1" t="s">
        <v>16</v>
      </c>
      <c r="M17821" s="1" t="s">
        <v>16</v>
      </c>
      <c r="N17821" s="1" t="s">
        <v>16</v>
      </c>
      <c r="O17821" s="1">
        <v>63.2</v>
      </c>
      <c r="P17821" s="1">
        <v>1.0</v>
      </c>
    </row>
    <row r="17822">
      <c r="A17822" s="1" t="s">
        <v>29</v>
      </c>
      <c r="B17822" s="1" t="s">
        <v>20865</v>
      </c>
      <c r="C17822" s="2" t="s">
        <v>20812</v>
      </c>
      <c r="D17822" s="1" t="s">
        <v>19</v>
      </c>
      <c r="E17822" s="3" t="str">
        <f>HYPERLINK("https://fyndiq.se/produkt/2b4b1f7438974a4c/", "2-Pack OnePlus 11 5G- Härdat glas 9H - Super kvalitet 3D Skärmskydd")</f>
        <v>2-Pack OnePlus 11 5G- Härdat glas 9H - Super kvalitet 3D Skärmskydd</v>
      </c>
      <c r="F17822" s="1" t="s">
        <v>3388</v>
      </c>
      <c r="G17822" s="1" t="s">
        <v>3389</v>
      </c>
      <c r="H17822" s="1" t="s">
        <v>3390</v>
      </c>
      <c r="I17822" s="1" t="s">
        <v>16</v>
      </c>
      <c r="J17822" s="1" t="s">
        <v>23</v>
      </c>
      <c r="K17822" s="1" t="s">
        <v>16</v>
      </c>
      <c r="L17822" s="1" t="s">
        <v>16</v>
      </c>
      <c r="M17822" s="1" t="s">
        <v>16</v>
      </c>
      <c r="N17822" s="1" t="s">
        <v>16</v>
      </c>
      <c r="O17822" s="1">
        <v>79.2</v>
      </c>
      <c r="P17822" s="1">
        <v>2.0</v>
      </c>
    </row>
    <row r="17823">
      <c r="A17823" s="1" t="s">
        <v>29</v>
      </c>
      <c r="B17823" s="1" t="s">
        <v>20866</v>
      </c>
      <c r="C17823" s="2" t="s">
        <v>20812</v>
      </c>
      <c r="D17823" s="1" t="s">
        <v>19</v>
      </c>
      <c r="E17823" s="3" t="str">
        <f>HYPERLINK("https://fyndiq.se/produkt/dfe28e565d2e4c8d/", "2 Pack Samsung S21 FE - 9H Härdat Glass - Super Kvalitet 3D")</f>
        <v>2 Pack Samsung S21 FE - 9H Härdat Glass - Super Kvalitet 3D</v>
      </c>
      <c r="F17823" s="1" t="s">
        <v>276</v>
      </c>
      <c r="G17823" s="1" t="s">
        <v>277</v>
      </c>
      <c r="H17823" s="1" t="s">
        <v>278</v>
      </c>
      <c r="I17823" s="1" t="s">
        <v>16</v>
      </c>
      <c r="J17823" s="1" t="s">
        <v>23</v>
      </c>
      <c r="K17823" s="1" t="s">
        <v>16</v>
      </c>
      <c r="L17823" s="1" t="s">
        <v>16</v>
      </c>
      <c r="M17823" s="1" t="s">
        <v>16</v>
      </c>
      <c r="N17823" s="1" t="s">
        <v>16</v>
      </c>
      <c r="O17823" s="1">
        <v>63.2</v>
      </c>
      <c r="P17823" s="1">
        <v>1.0</v>
      </c>
    </row>
    <row r="17824">
      <c r="A17824" s="1" t="s">
        <v>29</v>
      </c>
      <c r="B17824" s="1" t="s">
        <v>20867</v>
      </c>
      <c r="C17824" s="2" t="s">
        <v>20812</v>
      </c>
      <c r="D17824" s="1" t="s">
        <v>19</v>
      </c>
      <c r="E17824" s="3" t="str">
        <f>HYPERLINK("https://fyndiq.se/produkt/141fc3de9f6c485d/", "2-Pack SAMSUNG S24 ULTRA 5G Skärmskydd - Härdat Glas 9H - Super kvalitet 3D")</f>
        <v>2-Pack SAMSUNG S24 ULTRA 5G Skärmskydd - Härdat Glas 9H - Super kvalitet 3D</v>
      </c>
      <c r="F17824" s="1" t="s">
        <v>614</v>
      </c>
      <c r="G17824" s="1" t="s">
        <v>615</v>
      </c>
      <c r="H17824" s="1" t="s">
        <v>616</v>
      </c>
      <c r="I17824" s="1" t="s">
        <v>16</v>
      </c>
      <c r="J17824" s="1" t="s">
        <v>23</v>
      </c>
      <c r="K17824" s="1" t="s">
        <v>16</v>
      </c>
      <c r="L17824" s="1" t="s">
        <v>16</v>
      </c>
      <c r="M17824" s="1" t="s">
        <v>16</v>
      </c>
      <c r="N17824" s="1" t="s">
        <v>16</v>
      </c>
      <c r="O17824" s="1">
        <v>79.2</v>
      </c>
      <c r="P17824" s="1">
        <v>2.0</v>
      </c>
    </row>
    <row r="17825">
      <c r="A17825" s="1" t="s">
        <v>29</v>
      </c>
      <c r="B17825" s="1" t="s">
        <v>20868</v>
      </c>
      <c r="C17825" s="2" t="s">
        <v>20812</v>
      </c>
      <c r="D17825" s="1" t="s">
        <v>19</v>
      </c>
      <c r="E17825" s="3" t="str">
        <f>HYPERLINK("https://fyndiq.se/produkt/2eefd0ddb3034f0e/", "Google Pixel 7 Pro - Härdat Glas 9H - Super kvalitet 3D Skärmskydd")</f>
        <v>Google Pixel 7 Pro - Härdat Glas 9H - Super kvalitet 3D Skärmskydd</v>
      </c>
      <c r="F17825" s="1" t="s">
        <v>6270</v>
      </c>
      <c r="G17825" s="1" t="s">
        <v>6271</v>
      </c>
      <c r="H17825" s="1" t="s">
        <v>6272</v>
      </c>
      <c r="I17825" s="1" t="s">
        <v>16</v>
      </c>
      <c r="J17825" s="1" t="s">
        <v>23</v>
      </c>
      <c r="K17825" s="1" t="s">
        <v>16</v>
      </c>
      <c r="L17825" s="1" t="s">
        <v>16</v>
      </c>
      <c r="M17825" s="1" t="s">
        <v>16</v>
      </c>
      <c r="N17825" s="1" t="s">
        <v>16</v>
      </c>
      <c r="O17825" s="1">
        <v>63.2</v>
      </c>
      <c r="P17825" s="1">
        <v>1.0</v>
      </c>
    </row>
    <row r="17826">
      <c r="A17826" s="1" t="s">
        <v>29</v>
      </c>
      <c r="B17826" s="1" t="s">
        <v>20869</v>
      </c>
      <c r="C17826" s="2" t="s">
        <v>20812</v>
      </c>
      <c r="D17826" s="1" t="s">
        <v>19</v>
      </c>
      <c r="E17826" s="3" t="str">
        <f>HYPERLINK("https://fyndiq.se/produkt/56056f0f76a6417b/", "Samsung S21 Ultra - 9H Härdat Glass - Top Kvalitet")</f>
        <v>Samsung S21 Ultra - 9H Härdat Glass - Top Kvalitet</v>
      </c>
      <c r="F17826" s="1" t="s">
        <v>20870</v>
      </c>
      <c r="G17826" s="1" t="s">
        <v>20871</v>
      </c>
      <c r="H17826" s="1" t="s">
        <v>20872</v>
      </c>
      <c r="I17826" s="1" t="s">
        <v>16</v>
      </c>
      <c r="J17826" s="1" t="s">
        <v>23</v>
      </c>
      <c r="K17826" s="1" t="s">
        <v>16</v>
      </c>
      <c r="L17826" s="1" t="s">
        <v>16</v>
      </c>
      <c r="M17826" s="1" t="s">
        <v>16</v>
      </c>
      <c r="N17826" s="1" t="s">
        <v>16</v>
      </c>
      <c r="O17826" s="1">
        <v>55.2</v>
      </c>
      <c r="P17826" s="1">
        <v>1.0</v>
      </c>
    </row>
    <row r="17827">
      <c r="A17827" s="1" t="s">
        <v>29</v>
      </c>
      <c r="B17827" s="1" t="s">
        <v>20873</v>
      </c>
      <c r="C17827" s="2" t="s">
        <v>20812</v>
      </c>
      <c r="D17827" s="1" t="s">
        <v>19</v>
      </c>
      <c r="E17827" s="3" t="str">
        <f>HYPERLINK("https://fyndiq.se/produkt/3793e0f6281f49f6/", "2-Pack Iphone 11 / XR - 9H Härdat Glass - Top Kvalitet")</f>
        <v>2-Pack Iphone 11 / XR - 9H Härdat Glass - Top Kvalitet</v>
      </c>
      <c r="F17827" s="1" t="s">
        <v>371</v>
      </c>
      <c r="G17827" s="1" t="s">
        <v>372</v>
      </c>
      <c r="H17827" s="1" t="s">
        <v>373</v>
      </c>
      <c r="I17827" s="1" t="s">
        <v>16</v>
      </c>
      <c r="J17827" s="1" t="s">
        <v>23</v>
      </c>
      <c r="K17827" s="1" t="s">
        <v>16</v>
      </c>
      <c r="L17827" s="1" t="s">
        <v>16</v>
      </c>
      <c r="M17827" s="1" t="s">
        <v>16</v>
      </c>
      <c r="N17827" s="1" t="s">
        <v>16</v>
      </c>
      <c r="O17827" s="1">
        <v>47.2</v>
      </c>
      <c r="P17827" s="1">
        <v>1.0</v>
      </c>
    </row>
    <row r="17828">
      <c r="A17828" s="1" t="s">
        <v>29</v>
      </c>
      <c r="B17828" s="1" t="s">
        <v>20874</v>
      </c>
      <c r="C17828" s="2" t="s">
        <v>20812</v>
      </c>
      <c r="D17828" s="1" t="s">
        <v>19</v>
      </c>
      <c r="E17828" s="3" t="str">
        <f>HYPERLINK("https://fyndiq.se/produkt/a00b62acc6644fd2/", "2-Pack Samsung Galaxy S10 - Härdat glas 9H – Super kvalitet 3D")</f>
        <v>2-Pack Samsung Galaxy S10 - Härdat glas 9H – Super kvalitet 3D</v>
      </c>
      <c r="F17828" s="1" t="s">
        <v>1291</v>
      </c>
      <c r="G17828" s="1" t="s">
        <v>1292</v>
      </c>
      <c r="H17828" s="1" t="s">
        <v>1293</v>
      </c>
      <c r="I17828" s="1" t="s">
        <v>16</v>
      </c>
      <c r="J17828" s="1" t="s">
        <v>23</v>
      </c>
      <c r="K17828" s="1" t="s">
        <v>16</v>
      </c>
      <c r="L17828" s="1" t="s">
        <v>16</v>
      </c>
      <c r="M17828" s="1" t="s">
        <v>16</v>
      </c>
      <c r="N17828" s="1" t="s">
        <v>16</v>
      </c>
      <c r="O17828" s="1">
        <v>63.2</v>
      </c>
      <c r="P17828" s="1">
        <v>1.0</v>
      </c>
    </row>
    <row r="17829">
      <c r="A17829" s="1" t="s">
        <v>29</v>
      </c>
      <c r="B17829" s="1" t="s">
        <v>20875</v>
      </c>
      <c r="C17829" s="2" t="s">
        <v>20812</v>
      </c>
      <c r="D17829" s="1" t="s">
        <v>19</v>
      </c>
      <c r="E17829" s="3" t="str">
        <f t="shared" ref="E17829:E17834" si="1029">HYPERLINK("https://fyndiq.se/produkt/3793e0f6281f49f6/", "2-Pack Iphone 11 / XR - 9H Härdat Glass - Top Kvalitet")</f>
        <v>2-Pack Iphone 11 / XR - 9H Härdat Glass - Top Kvalitet</v>
      </c>
      <c r="F17829" s="1" t="s">
        <v>371</v>
      </c>
      <c r="G17829" s="1" t="s">
        <v>372</v>
      </c>
      <c r="H17829" s="1" t="s">
        <v>373</v>
      </c>
      <c r="I17829" s="1" t="s">
        <v>16</v>
      </c>
      <c r="J17829" s="1" t="s">
        <v>23</v>
      </c>
      <c r="K17829" s="1" t="s">
        <v>16</v>
      </c>
      <c r="L17829" s="1" t="s">
        <v>16</v>
      </c>
      <c r="M17829" s="1" t="s">
        <v>16</v>
      </c>
      <c r="N17829" s="1" t="s">
        <v>16</v>
      </c>
      <c r="O17829" s="1">
        <v>47.2</v>
      </c>
      <c r="P17829" s="1">
        <v>1.0</v>
      </c>
    </row>
    <row r="17830">
      <c r="A17830" s="1" t="s">
        <v>29</v>
      </c>
      <c r="B17830" s="1" t="s">
        <v>20876</v>
      </c>
      <c r="C17830" s="2" t="s">
        <v>20812</v>
      </c>
      <c r="D17830" s="1" t="s">
        <v>19</v>
      </c>
      <c r="E17830" s="3" t="str">
        <f t="shared" si="1029"/>
        <v>2-Pack Iphone 11 / XR - 9H Härdat Glass - Top Kvalitet</v>
      </c>
      <c r="F17830" s="1" t="s">
        <v>371</v>
      </c>
      <c r="G17830" s="1" t="s">
        <v>372</v>
      </c>
      <c r="H17830" s="1" t="s">
        <v>373</v>
      </c>
      <c r="I17830" s="1" t="s">
        <v>16</v>
      </c>
      <c r="J17830" s="1" t="s">
        <v>23</v>
      </c>
      <c r="K17830" s="1" t="s">
        <v>16</v>
      </c>
      <c r="L17830" s="1" t="s">
        <v>16</v>
      </c>
      <c r="M17830" s="1" t="s">
        <v>16</v>
      </c>
      <c r="N17830" s="1" t="s">
        <v>16</v>
      </c>
      <c r="O17830" s="1">
        <v>47.2</v>
      </c>
      <c r="P17830" s="1">
        <v>1.0</v>
      </c>
    </row>
    <row r="17831">
      <c r="A17831" s="1" t="s">
        <v>29</v>
      </c>
      <c r="B17831" s="1" t="s">
        <v>20877</v>
      </c>
      <c r="C17831" s="2" t="s">
        <v>20812</v>
      </c>
      <c r="D17831" s="1" t="s">
        <v>19</v>
      </c>
      <c r="E17831" s="3" t="str">
        <f t="shared" si="1029"/>
        <v>2-Pack Iphone 11 / XR - 9H Härdat Glass - Top Kvalitet</v>
      </c>
      <c r="F17831" s="1" t="s">
        <v>371</v>
      </c>
      <c r="G17831" s="1" t="s">
        <v>372</v>
      </c>
      <c r="H17831" s="1" t="s">
        <v>373</v>
      </c>
      <c r="I17831" s="1" t="s">
        <v>16</v>
      </c>
      <c r="J17831" s="1" t="s">
        <v>23</v>
      </c>
      <c r="K17831" s="1" t="s">
        <v>16</v>
      </c>
      <c r="L17831" s="1" t="s">
        <v>16</v>
      </c>
      <c r="M17831" s="1" t="s">
        <v>16</v>
      </c>
      <c r="N17831" s="1" t="s">
        <v>16</v>
      </c>
      <c r="O17831" s="1">
        <v>47.2</v>
      </c>
      <c r="P17831" s="1">
        <v>1.0</v>
      </c>
    </row>
    <row r="17832">
      <c r="A17832" s="1" t="s">
        <v>29</v>
      </c>
      <c r="B17832" s="1" t="s">
        <v>20878</v>
      </c>
      <c r="C17832" s="2" t="s">
        <v>20812</v>
      </c>
      <c r="D17832" s="1" t="s">
        <v>19</v>
      </c>
      <c r="E17832" s="3" t="str">
        <f t="shared" si="1029"/>
        <v>2-Pack Iphone 11 / XR - 9H Härdat Glass - Top Kvalitet</v>
      </c>
      <c r="F17832" s="1" t="s">
        <v>371</v>
      </c>
      <c r="G17832" s="1" t="s">
        <v>372</v>
      </c>
      <c r="H17832" s="1" t="s">
        <v>373</v>
      </c>
      <c r="I17832" s="1" t="s">
        <v>16</v>
      </c>
      <c r="J17832" s="1" t="s">
        <v>23</v>
      </c>
      <c r="K17832" s="1" t="s">
        <v>16</v>
      </c>
      <c r="L17832" s="1" t="s">
        <v>16</v>
      </c>
      <c r="M17832" s="1" t="s">
        <v>16</v>
      </c>
      <c r="N17832" s="1" t="s">
        <v>16</v>
      </c>
      <c r="O17832" s="1">
        <v>47.2</v>
      </c>
      <c r="P17832" s="1">
        <v>1.0</v>
      </c>
    </row>
    <row r="17833">
      <c r="A17833" s="1" t="s">
        <v>29</v>
      </c>
      <c r="B17833" s="1" t="s">
        <v>20879</v>
      </c>
      <c r="C17833" s="2" t="s">
        <v>20812</v>
      </c>
      <c r="D17833" s="1" t="s">
        <v>19</v>
      </c>
      <c r="E17833" s="3" t="str">
        <f t="shared" si="1029"/>
        <v>2-Pack Iphone 11 / XR - 9H Härdat Glass - Top Kvalitet</v>
      </c>
      <c r="F17833" s="1" t="s">
        <v>371</v>
      </c>
      <c r="G17833" s="1" t="s">
        <v>372</v>
      </c>
      <c r="H17833" s="1" t="s">
        <v>373</v>
      </c>
      <c r="I17833" s="1" t="s">
        <v>16</v>
      </c>
      <c r="J17833" s="1" t="s">
        <v>23</v>
      </c>
      <c r="K17833" s="1" t="s">
        <v>16</v>
      </c>
      <c r="L17833" s="1" t="s">
        <v>16</v>
      </c>
      <c r="M17833" s="1" t="s">
        <v>16</v>
      </c>
      <c r="N17833" s="1" t="s">
        <v>16</v>
      </c>
      <c r="O17833" s="1">
        <v>47.2</v>
      </c>
      <c r="P17833" s="1">
        <v>1.0</v>
      </c>
    </row>
    <row r="17834">
      <c r="A17834" s="1" t="s">
        <v>29</v>
      </c>
      <c r="B17834" s="1" t="s">
        <v>20880</v>
      </c>
      <c r="C17834" s="2" t="s">
        <v>20812</v>
      </c>
      <c r="D17834" s="1" t="s">
        <v>19</v>
      </c>
      <c r="E17834" s="3" t="str">
        <f t="shared" si="1029"/>
        <v>2-Pack Iphone 11 / XR - 9H Härdat Glass - Top Kvalitet</v>
      </c>
      <c r="F17834" s="1" t="s">
        <v>371</v>
      </c>
      <c r="G17834" s="1" t="s">
        <v>372</v>
      </c>
      <c r="H17834" s="1" t="s">
        <v>373</v>
      </c>
      <c r="I17834" s="1" t="s">
        <v>16</v>
      </c>
      <c r="J17834" s="1" t="s">
        <v>23</v>
      </c>
      <c r="K17834" s="1" t="s">
        <v>16</v>
      </c>
      <c r="L17834" s="1" t="s">
        <v>16</v>
      </c>
      <c r="M17834" s="1" t="s">
        <v>16</v>
      </c>
      <c r="N17834" s="1" t="s">
        <v>16</v>
      </c>
      <c r="O17834" s="1">
        <v>47.2</v>
      </c>
      <c r="P17834" s="1">
        <v>1.0</v>
      </c>
    </row>
    <row r="17835">
      <c r="A17835" s="1" t="s">
        <v>29</v>
      </c>
      <c r="B17835" s="1" t="s">
        <v>20881</v>
      </c>
      <c r="C17835" s="2" t="s">
        <v>20812</v>
      </c>
      <c r="D17835" s="1" t="s">
        <v>19</v>
      </c>
      <c r="E17835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7835" s="1" t="s">
        <v>1193</v>
      </c>
      <c r="G17835" s="1" t="s">
        <v>1194</v>
      </c>
      <c r="H17835" s="1" t="s">
        <v>1195</v>
      </c>
      <c r="I17835" s="1" t="s">
        <v>16</v>
      </c>
      <c r="J17835" s="1" t="s">
        <v>23</v>
      </c>
      <c r="K17835" s="1" t="s">
        <v>16</v>
      </c>
      <c r="L17835" s="1" t="s">
        <v>16</v>
      </c>
      <c r="M17835" s="1" t="s">
        <v>16</v>
      </c>
      <c r="N17835" s="1" t="s">
        <v>16</v>
      </c>
      <c r="O17835" s="1">
        <v>79.2</v>
      </c>
      <c r="P17835" s="1">
        <v>1.0</v>
      </c>
    </row>
    <row r="17836">
      <c r="A17836" s="1" t="s">
        <v>29</v>
      </c>
      <c r="B17836" s="1" t="s">
        <v>20882</v>
      </c>
      <c r="C17836" s="2" t="s">
        <v>20812</v>
      </c>
      <c r="D17836" s="1" t="s">
        <v>19</v>
      </c>
      <c r="E17836" s="3" t="str">
        <f>HYPERLINK("https://fyndiq.se/produkt/874cd59ebd454838/", "Skärmskydd Iphone 8 Vit - Härdat Glas Skärmskydd 9H - HD")</f>
        <v>Skärmskydd Iphone 8 Vit - Härdat Glas Skärmskydd 9H - HD</v>
      </c>
      <c r="F17836" s="1" t="s">
        <v>1895</v>
      </c>
      <c r="G17836" s="1" t="s">
        <v>1896</v>
      </c>
      <c r="H17836" s="1" t="s">
        <v>1897</v>
      </c>
      <c r="I17836" s="1" t="s">
        <v>16</v>
      </c>
      <c r="J17836" s="1" t="s">
        <v>23</v>
      </c>
      <c r="K17836" s="1" t="s">
        <v>16</v>
      </c>
      <c r="L17836" s="1" t="s">
        <v>16</v>
      </c>
      <c r="M17836" s="1" t="s">
        <v>16</v>
      </c>
      <c r="N17836" s="1" t="s">
        <v>16</v>
      </c>
      <c r="O17836" s="1">
        <v>39.2</v>
      </c>
      <c r="P17836" s="1">
        <v>1.0</v>
      </c>
    </row>
    <row r="17837">
      <c r="A17837" s="1" t="s">
        <v>29</v>
      </c>
      <c r="B17837" s="1" t="s">
        <v>20883</v>
      </c>
      <c r="C17837" s="2" t="s">
        <v>20812</v>
      </c>
      <c r="D17837" s="1" t="s">
        <v>19</v>
      </c>
      <c r="E1783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7837" s="1" t="s">
        <v>729</v>
      </c>
      <c r="G17837" s="1" t="s">
        <v>730</v>
      </c>
      <c r="H17837" s="1" t="s">
        <v>731</v>
      </c>
      <c r="I17837" s="1" t="s">
        <v>16</v>
      </c>
      <c r="J17837" s="1" t="s">
        <v>23</v>
      </c>
      <c r="K17837" s="1" t="s">
        <v>16</v>
      </c>
      <c r="L17837" s="1" t="s">
        <v>16</v>
      </c>
      <c r="M17837" s="1" t="s">
        <v>16</v>
      </c>
      <c r="N17837" s="1" t="s">
        <v>16</v>
      </c>
      <c r="O17837" s="1">
        <v>63.2</v>
      </c>
      <c r="P17837" s="1">
        <v>1.0</v>
      </c>
    </row>
    <row r="17838">
      <c r="A17838" s="1" t="s">
        <v>29</v>
      </c>
      <c r="B17838" s="1" t="s">
        <v>20884</v>
      </c>
      <c r="C17838" s="2" t="s">
        <v>20812</v>
      </c>
      <c r="D17838" s="1" t="s">
        <v>19</v>
      </c>
      <c r="E17838" s="3" t="str">
        <f>HYPERLINK("https://fyndiq.se/produkt/2030c5450cfb4338/", "2 Pack Huawei P30 Pro - Härdat glas 9H – 3D Super kvalitet")</f>
        <v>2 Pack Huawei P30 Pro - Härdat glas 9H – 3D Super kvalitet</v>
      </c>
      <c r="F17838" s="1" t="s">
        <v>1091</v>
      </c>
      <c r="G17838" s="1" t="s">
        <v>1092</v>
      </c>
      <c r="H17838" s="1" t="s">
        <v>1093</v>
      </c>
      <c r="I17838" s="1" t="s">
        <v>16</v>
      </c>
      <c r="J17838" s="1" t="s">
        <v>23</v>
      </c>
      <c r="K17838" s="1" t="s">
        <v>16</v>
      </c>
      <c r="L17838" s="1" t="s">
        <v>16</v>
      </c>
      <c r="M17838" s="1" t="s">
        <v>16</v>
      </c>
      <c r="N17838" s="1" t="s">
        <v>16</v>
      </c>
      <c r="O17838" s="1">
        <v>71.2</v>
      </c>
      <c r="P17838" s="1">
        <v>1.0</v>
      </c>
    </row>
    <row r="17839">
      <c r="A17839" s="1" t="s">
        <v>29</v>
      </c>
      <c r="B17839" s="1" t="s">
        <v>20885</v>
      </c>
      <c r="C17839" s="2" t="s">
        <v>20812</v>
      </c>
      <c r="D17839" s="1" t="s">
        <v>19</v>
      </c>
      <c r="E17839" s="3" t="str">
        <f>HYPERLINK("https://fyndiq.se/produkt/675bb02ed6bb4e07/", "2-Pack Samsung Galaxy S21 Ultra - Härdat Glas 9H-Super Kvalitet")</f>
        <v>2-Pack Samsung Galaxy S21 Ultra - Härdat Glas 9H-Super Kvalitet</v>
      </c>
      <c r="F17839" s="1" t="s">
        <v>91</v>
      </c>
      <c r="G17839" s="1" t="s">
        <v>92</v>
      </c>
      <c r="H17839" s="1" t="s">
        <v>93</v>
      </c>
      <c r="I17839" s="1" t="s">
        <v>16</v>
      </c>
      <c r="J17839" s="1" t="s">
        <v>23</v>
      </c>
      <c r="K17839" s="1" t="s">
        <v>16</v>
      </c>
      <c r="L17839" s="1" t="s">
        <v>16</v>
      </c>
      <c r="M17839" s="1" t="s">
        <v>16</v>
      </c>
      <c r="N17839" s="1" t="s">
        <v>16</v>
      </c>
      <c r="O17839" s="1">
        <v>63.2</v>
      </c>
      <c r="P17839" s="1">
        <v>1.0</v>
      </c>
    </row>
    <row r="17840">
      <c r="A17840" s="1" t="s">
        <v>29</v>
      </c>
      <c r="B17840" s="1" t="s">
        <v>20886</v>
      </c>
      <c r="C17840" s="2" t="s">
        <v>20812</v>
      </c>
      <c r="D17840" s="1" t="s">
        <v>19</v>
      </c>
      <c r="E17840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7840" s="1" t="s">
        <v>15885</v>
      </c>
      <c r="G17840" s="1" t="s">
        <v>15886</v>
      </c>
      <c r="H17840" s="1" t="s">
        <v>15887</v>
      </c>
      <c r="I17840" s="1" t="s">
        <v>16</v>
      </c>
      <c r="J17840" s="1" t="s">
        <v>23</v>
      </c>
      <c r="K17840" s="1" t="s">
        <v>16</v>
      </c>
      <c r="L17840" s="1" t="s">
        <v>16</v>
      </c>
      <c r="M17840" s="1" t="s">
        <v>16</v>
      </c>
      <c r="N17840" s="1" t="s">
        <v>16</v>
      </c>
      <c r="O17840" s="1">
        <v>71.2</v>
      </c>
      <c r="P17840" s="1">
        <v>1.0</v>
      </c>
    </row>
    <row r="17841">
      <c r="A17841" s="1" t="s">
        <v>29</v>
      </c>
      <c r="B17841" s="1" t="s">
        <v>20887</v>
      </c>
      <c r="C17841" s="2" t="s">
        <v>20812</v>
      </c>
      <c r="D17841" s="1" t="s">
        <v>19</v>
      </c>
      <c r="E17841" s="3" t="str">
        <f>HYPERLINK("https://fyndiq.se/produkt/0b2f55cbfc0d4bc8/", "Skärmskydd Iphone 12 / 12 Pro , härdat glas, hög kvalitet.")</f>
        <v>Skärmskydd Iphone 12 / 12 Pro , härdat glas, hög kvalitet.</v>
      </c>
      <c r="F17841" s="1" t="s">
        <v>587</v>
      </c>
      <c r="G17841" s="1" t="s">
        <v>588</v>
      </c>
      <c r="H17841" s="1" t="s">
        <v>589</v>
      </c>
      <c r="I17841" s="1" t="s">
        <v>16</v>
      </c>
      <c r="J17841" s="1" t="s">
        <v>23</v>
      </c>
      <c r="K17841" s="1" t="s">
        <v>16</v>
      </c>
      <c r="L17841" s="1" t="s">
        <v>16</v>
      </c>
      <c r="M17841" s="1" t="s">
        <v>16</v>
      </c>
      <c r="N17841" s="1" t="s">
        <v>16</v>
      </c>
      <c r="O17841" s="1">
        <v>39.2</v>
      </c>
      <c r="P17841" s="1">
        <v>1.0</v>
      </c>
    </row>
    <row r="17842">
      <c r="A17842" s="1" t="s">
        <v>29</v>
      </c>
      <c r="B17842" s="1" t="s">
        <v>20888</v>
      </c>
      <c r="C17842" s="2" t="s">
        <v>20812</v>
      </c>
      <c r="D17842" s="1" t="s">
        <v>19</v>
      </c>
      <c r="E17842" s="3" t="str">
        <f>HYPERLINK("https://fyndiq.se/produkt/28eccfe119f94e45/", "2-Pack SAMSUNG S24 ULTRA Skärmskydd - Härdat Glas 9H - Super kvalitet 3D")</f>
        <v>2-Pack SAMSUNG S24 ULTRA Skärmskydd - Härdat Glas 9H - Super kvalitet 3D</v>
      </c>
      <c r="F17842" s="1" t="s">
        <v>4906</v>
      </c>
      <c r="G17842" s="1" t="s">
        <v>4907</v>
      </c>
      <c r="H17842" s="1" t="s">
        <v>4908</v>
      </c>
      <c r="I17842" s="1" t="s">
        <v>16</v>
      </c>
      <c r="J17842" s="1" t="s">
        <v>23</v>
      </c>
      <c r="K17842" s="1" t="s">
        <v>16</v>
      </c>
      <c r="L17842" s="1" t="s">
        <v>16</v>
      </c>
      <c r="M17842" s="1" t="s">
        <v>16</v>
      </c>
      <c r="N17842" s="1" t="s">
        <v>16</v>
      </c>
      <c r="O17842" s="1">
        <v>79.2</v>
      </c>
      <c r="P17842" s="1">
        <v>1.0</v>
      </c>
    </row>
    <row r="17843">
      <c r="A17843" s="1" t="s">
        <v>29</v>
      </c>
      <c r="B17843" s="1" t="s">
        <v>20889</v>
      </c>
      <c r="C17843" s="2" t="s">
        <v>20812</v>
      </c>
      <c r="D17843" s="1" t="s">
        <v>19</v>
      </c>
      <c r="E17843" s="3" t="str">
        <f>HYPERLINK("https://fyndiq.se/produkt/eb4c10f317a54361/", "2-Pack Xiaomi 13 Lite - Härdat Glas 9H - Super kvalitet 3D Skärmskydd")</f>
        <v>2-Pack Xiaomi 13 Lite - Härdat Glas 9H - Super kvalitet 3D Skärmskydd</v>
      </c>
      <c r="F17843" s="1" t="s">
        <v>2900</v>
      </c>
      <c r="G17843" s="1" t="s">
        <v>2901</v>
      </c>
      <c r="H17843" s="1" t="s">
        <v>2902</v>
      </c>
      <c r="I17843" s="1" t="s">
        <v>16</v>
      </c>
      <c r="J17843" s="1" t="s">
        <v>23</v>
      </c>
      <c r="K17843" s="1" t="s">
        <v>16</v>
      </c>
      <c r="L17843" s="1" t="s">
        <v>16</v>
      </c>
      <c r="M17843" s="1" t="s">
        <v>16</v>
      </c>
      <c r="N17843" s="1" t="s">
        <v>16</v>
      </c>
      <c r="O17843" s="1">
        <v>63.2</v>
      </c>
      <c r="P17843" s="1">
        <v>1.0</v>
      </c>
    </row>
    <row r="17844">
      <c r="A17844" s="1" t="s">
        <v>29</v>
      </c>
      <c r="B17844" s="1" t="s">
        <v>20890</v>
      </c>
      <c r="C17844" s="2" t="s">
        <v>20812</v>
      </c>
      <c r="D17844" s="1" t="s">
        <v>19</v>
      </c>
      <c r="E17844" s="3" t="str">
        <f t="shared" ref="E17844:E17845" si="1030">HYPERLINK("https://fyndiq.se/produkt/aaaa7cf643f84273/", "2 Pack Samsung Xcover 5 - Härdat glas 9H-Super kvalitet 3D")</f>
        <v>2 Pack Samsung Xcover 5 - Härdat glas 9H-Super kvalitet 3D</v>
      </c>
      <c r="F17844" s="1" t="s">
        <v>2089</v>
      </c>
      <c r="G17844" s="1" t="s">
        <v>2090</v>
      </c>
      <c r="H17844" s="1" t="s">
        <v>2091</v>
      </c>
      <c r="I17844" s="1" t="s">
        <v>16</v>
      </c>
      <c r="J17844" s="1" t="s">
        <v>23</v>
      </c>
      <c r="K17844" s="1" t="s">
        <v>16</v>
      </c>
      <c r="L17844" s="1" t="s">
        <v>16</v>
      </c>
      <c r="M17844" s="1" t="s">
        <v>16</v>
      </c>
      <c r="N17844" s="1" t="s">
        <v>16</v>
      </c>
      <c r="O17844" s="1">
        <v>63.2</v>
      </c>
      <c r="P17844" s="1">
        <v>1.0</v>
      </c>
    </row>
    <row r="17845">
      <c r="A17845" s="1" t="s">
        <v>29</v>
      </c>
      <c r="B17845" s="1" t="s">
        <v>20891</v>
      </c>
      <c r="C17845" s="2" t="s">
        <v>20812</v>
      </c>
      <c r="D17845" s="1" t="s">
        <v>19</v>
      </c>
      <c r="E17845" s="3" t="str">
        <f t="shared" si="1030"/>
        <v>2 Pack Samsung Xcover 5 - Härdat glas 9H-Super kvalitet 3D</v>
      </c>
      <c r="F17845" s="1" t="s">
        <v>2089</v>
      </c>
      <c r="G17845" s="1" t="s">
        <v>2090</v>
      </c>
      <c r="H17845" s="1" t="s">
        <v>2091</v>
      </c>
      <c r="I17845" s="1" t="s">
        <v>16</v>
      </c>
      <c r="J17845" s="1" t="s">
        <v>23</v>
      </c>
      <c r="K17845" s="1" t="s">
        <v>16</v>
      </c>
      <c r="L17845" s="1" t="s">
        <v>16</v>
      </c>
      <c r="M17845" s="1" t="s">
        <v>16</v>
      </c>
      <c r="N17845" s="1" t="s">
        <v>16</v>
      </c>
      <c r="O17845" s="1">
        <v>63.2</v>
      </c>
      <c r="P17845" s="1">
        <v>1.0</v>
      </c>
    </row>
    <row r="17846">
      <c r="A17846" s="1" t="s">
        <v>29</v>
      </c>
      <c r="B17846" s="1" t="s">
        <v>20892</v>
      </c>
      <c r="C17846" s="2" t="s">
        <v>20812</v>
      </c>
      <c r="D17846" s="1" t="s">
        <v>19</v>
      </c>
      <c r="E17846" s="3" t="str">
        <f>HYPERLINK("https://fyndiq.se/produkt/9f3f4d2de3c94916/", "2 Pack Samsung Galaxy S9 - Härdat glas-9H Super kvalitet 3D")</f>
        <v>2 Pack Samsung Galaxy S9 - Härdat glas-9H Super kvalitet 3D</v>
      </c>
      <c r="F17846" s="1" t="s">
        <v>1500</v>
      </c>
      <c r="G17846" s="1" t="s">
        <v>1501</v>
      </c>
      <c r="H17846" s="1" t="s">
        <v>1502</v>
      </c>
      <c r="I17846" s="1" t="s">
        <v>16</v>
      </c>
      <c r="J17846" s="1" t="s">
        <v>23</v>
      </c>
      <c r="K17846" s="1" t="s">
        <v>16</v>
      </c>
      <c r="L17846" s="1" t="s">
        <v>16</v>
      </c>
      <c r="M17846" s="1" t="s">
        <v>16</v>
      </c>
      <c r="N17846" s="1" t="s">
        <v>16</v>
      </c>
      <c r="O17846" s="1">
        <v>63.2</v>
      </c>
      <c r="P17846" s="1">
        <v>1.0</v>
      </c>
    </row>
    <row r="17847">
      <c r="A17847" s="1" t="s">
        <v>29</v>
      </c>
      <c r="B17847" s="1" t="s">
        <v>20893</v>
      </c>
      <c r="C17847" s="2" t="s">
        <v>20812</v>
      </c>
      <c r="D17847" s="1" t="s">
        <v>19</v>
      </c>
      <c r="E17847" s="3" t="str">
        <f>HYPERLINK("https://fyndiq.se/produkt/b9cf4fb6441246eb/", "2-Pack Iphone 11 / XR - 9H Härdat Glass - Top Kvalitet")</f>
        <v>2-Pack Iphone 11 / XR - 9H Härdat Glass - Top Kvalitet</v>
      </c>
      <c r="F17847" s="1" t="s">
        <v>873</v>
      </c>
      <c r="G17847" s="1" t="s">
        <v>874</v>
      </c>
      <c r="H17847" s="1" t="s">
        <v>875</v>
      </c>
      <c r="I17847" s="1" t="s">
        <v>16</v>
      </c>
      <c r="J17847" s="1" t="s">
        <v>23</v>
      </c>
      <c r="K17847" s="1" t="s">
        <v>16</v>
      </c>
      <c r="L17847" s="1" t="s">
        <v>16</v>
      </c>
      <c r="M17847" s="1" t="s">
        <v>16</v>
      </c>
      <c r="N17847" s="1" t="s">
        <v>16</v>
      </c>
      <c r="O17847" s="1">
        <v>47.2</v>
      </c>
      <c r="P17847" s="1">
        <v>1.0</v>
      </c>
    </row>
    <row r="17848">
      <c r="A17848" s="1" t="s">
        <v>29</v>
      </c>
      <c r="B17848" s="1" t="s">
        <v>20894</v>
      </c>
      <c r="C17848" s="2" t="s">
        <v>20812</v>
      </c>
      <c r="D17848" s="1" t="s">
        <v>19</v>
      </c>
      <c r="E17848" s="3" t="str">
        <f>HYPERLINK("https://fyndiq.se/produkt/2a9c08e4daf04aed/", "2-Pack Xiaomi 12T Pro - Härdat Glas 9H - Super kvalitet 3D Skärmskydd")</f>
        <v>2-Pack Xiaomi 12T Pro - Härdat Glas 9H - Super kvalitet 3D Skärmskydd</v>
      </c>
      <c r="F17848" s="1" t="s">
        <v>376</v>
      </c>
      <c r="G17848" s="1" t="s">
        <v>377</v>
      </c>
      <c r="H17848" s="1" t="s">
        <v>378</v>
      </c>
      <c r="I17848" s="1" t="s">
        <v>16</v>
      </c>
      <c r="J17848" s="1" t="s">
        <v>23</v>
      </c>
      <c r="K17848" s="1" t="s">
        <v>16</v>
      </c>
      <c r="L17848" s="1" t="s">
        <v>16</v>
      </c>
      <c r="M17848" s="1" t="s">
        <v>16</v>
      </c>
      <c r="N17848" s="1" t="s">
        <v>16</v>
      </c>
      <c r="O17848" s="1">
        <v>63.2</v>
      </c>
      <c r="P17848" s="1">
        <v>1.0</v>
      </c>
    </row>
    <row r="17849">
      <c r="A17849" s="1" t="s">
        <v>29</v>
      </c>
      <c r="B17849" s="1" t="s">
        <v>20895</v>
      </c>
      <c r="C17849" s="2" t="s">
        <v>20812</v>
      </c>
      <c r="D17849" s="1" t="s">
        <v>19</v>
      </c>
      <c r="E17849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7849" s="1" t="s">
        <v>1209</v>
      </c>
      <c r="G17849" s="1" t="s">
        <v>1210</v>
      </c>
      <c r="H17849" s="1" t="s">
        <v>1211</v>
      </c>
      <c r="I17849" s="1" t="s">
        <v>16</v>
      </c>
      <c r="J17849" s="1" t="s">
        <v>23</v>
      </c>
      <c r="K17849" s="1" t="s">
        <v>16</v>
      </c>
      <c r="L17849" s="1" t="s">
        <v>16</v>
      </c>
      <c r="M17849" s="1" t="s">
        <v>16</v>
      </c>
      <c r="N17849" s="1" t="s">
        <v>16</v>
      </c>
      <c r="O17849" s="1">
        <v>79.2</v>
      </c>
      <c r="P17849" s="1">
        <v>1.0</v>
      </c>
    </row>
    <row r="17850">
      <c r="A17850" s="1" t="s">
        <v>29</v>
      </c>
      <c r="B17850" s="1" t="s">
        <v>20896</v>
      </c>
      <c r="C17850" s="2" t="s">
        <v>20812</v>
      </c>
      <c r="D17850" s="1" t="s">
        <v>19</v>
      </c>
      <c r="E17850" s="3" t="str">
        <f>HYPERLINK("https://fyndiq.se/produkt/03a480989c2048fb/", "2 Pack Samsung Galaxy S8 Plus - Härdat glas 9H–Super kvalitet 3D")</f>
        <v>2 Pack Samsung Galaxy S8 Plus - Härdat glas 9H–Super kvalitet 3D</v>
      </c>
      <c r="F17850" s="1" t="s">
        <v>991</v>
      </c>
      <c r="G17850" s="1" t="s">
        <v>992</v>
      </c>
      <c r="H17850" s="1" t="s">
        <v>993</v>
      </c>
      <c r="I17850" s="1" t="s">
        <v>16</v>
      </c>
      <c r="J17850" s="1" t="s">
        <v>23</v>
      </c>
      <c r="K17850" s="1" t="s">
        <v>16</v>
      </c>
      <c r="L17850" s="1" t="s">
        <v>16</v>
      </c>
      <c r="M17850" s="1" t="s">
        <v>16</v>
      </c>
      <c r="N17850" s="1" t="s">
        <v>16</v>
      </c>
      <c r="O17850" s="1">
        <v>63.2</v>
      </c>
      <c r="P17850" s="1">
        <v>1.0</v>
      </c>
    </row>
    <row r="17851">
      <c r="A17851" s="1" t="s">
        <v>29</v>
      </c>
      <c r="B17851" s="1" t="s">
        <v>20897</v>
      </c>
      <c r="C17851" s="2" t="s">
        <v>20812</v>
      </c>
      <c r="D17851" s="1" t="s">
        <v>19</v>
      </c>
      <c r="E17851" s="3" t="str">
        <f>HYPERLINK("https://fyndiq.se/produkt/a871a7da0b2249a8/", "2-Pack Iphone 11 Pro Max - 9H Härdat Glass - Top Kvalitet")</f>
        <v>2-Pack Iphone 11 Pro Max - 9H Härdat Glass - Top Kvalitet</v>
      </c>
      <c r="F17851" s="1" t="s">
        <v>559</v>
      </c>
      <c r="G17851" s="1" t="s">
        <v>560</v>
      </c>
      <c r="H17851" s="1" t="s">
        <v>561</v>
      </c>
      <c r="I17851" s="1" t="s">
        <v>16</v>
      </c>
      <c r="J17851" s="1" t="s">
        <v>23</v>
      </c>
      <c r="K17851" s="1" t="s">
        <v>16</v>
      </c>
      <c r="L17851" s="1" t="s">
        <v>16</v>
      </c>
      <c r="M17851" s="1" t="s">
        <v>16</v>
      </c>
      <c r="N17851" s="1" t="s">
        <v>16</v>
      </c>
      <c r="O17851" s="1">
        <v>47.2</v>
      </c>
      <c r="P17851" s="1">
        <v>1.0</v>
      </c>
    </row>
    <row r="17852">
      <c r="A17852" s="1" t="s">
        <v>29</v>
      </c>
      <c r="B17852" s="1" t="s">
        <v>20898</v>
      </c>
      <c r="C17852" s="2" t="s">
        <v>20812</v>
      </c>
      <c r="D17852" s="1" t="s">
        <v>19</v>
      </c>
      <c r="E17852" s="3" t="str">
        <f>HYPERLINK("https://fyndiq.se/produkt/0a890dd972c4463d/", "2-Pack Samsung Galaxy A52s 5G - Härdat glas 9H - Super kvalitet")</f>
        <v>2-Pack Samsung Galaxy A52s 5G - Härdat glas 9H - Super kvalitet</v>
      </c>
      <c r="F17852" s="1" t="s">
        <v>442</v>
      </c>
      <c r="G17852" s="1" t="s">
        <v>443</v>
      </c>
      <c r="H17852" s="1" t="s">
        <v>444</v>
      </c>
      <c r="I17852" s="1" t="s">
        <v>16</v>
      </c>
      <c r="J17852" s="1" t="s">
        <v>23</v>
      </c>
      <c r="K17852" s="1" t="s">
        <v>16</v>
      </c>
      <c r="L17852" s="1" t="s">
        <v>16</v>
      </c>
      <c r="M17852" s="1" t="s">
        <v>16</v>
      </c>
      <c r="N17852" s="1" t="s">
        <v>16</v>
      </c>
      <c r="O17852" s="1">
        <v>63.2</v>
      </c>
      <c r="P17852" s="1">
        <v>2.0</v>
      </c>
    </row>
    <row r="17853">
      <c r="A17853" s="1" t="s">
        <v>29</v>
      </c>
      <c r="B17853" s="1" t="s">
        <v>20899</v>
      </c>
      <c r="C17853" s="2" t="s">
        <v>20812</v>
      </c>
      <c r="D17853" s="1" t="s">
        <v>19</v>
      </c>
      <c r="E17853" s="3" t="str">
        <f>HYPERLINK("https://fyndiq.se/produkt/ef10e4ba492c46df/", "2-Pack Samsung S23 FE 5G - 9H Härdat Glass - Super Kvalitet 3D")</f>
        <v>2-Pack Samsung S23 FE 5G - 9H Härdat Glass - Super Kvalitet 3D</v>
      </c>
      <c r="F17853" s="1" t="s">
        <v>2521</v>
      </c>
      <c r="G17853" s="1" t="s">
        <v>2522</v>
      </c>
      <c r="H17853" s="1" t="s">
        <v>2523</v>
      </c>
      <c r="I17853" s="1" t="s">
        <v>16</v>
      </c>
      <c r="J17853" s="1" t="s">
        <v>23</v>
      </c>
      <c r="K17853" s="1" t="s">
        <v>16</v>
      </c>
      <c r="L17853" s="1" t="s">
        <v>16</v>
      </c>
      <c r="M17853" s="1" t="s">
        <v>16</v>
      </c>
      <c r="N17853" s="1" t="s">
        <v>16</v>
      </c>
      <c r="O17853" s="1">
        <v>63.2</v>
      </c>
      <c r="P17853" s="1">
        <v>1.0</v>
      </c>
    </row>
    <row r="17854">
      <c r="A17854" s="1" t="s">
        <v>29</v>
      </c>
      <c r="B17854" s="1" t="s">
        <v>20900</v>
      </c>
      <c r="C17854" s="2" t="s">
        <v>20812</v>
      </c>
      <c r="D17854" s="1" t="s">
        <v>19</v>
      </c>
      <c r="E17854" s="3" t="str">
        <f>HYPERLINK("https://fyndiq.se/produkt/ad1c9c3eb7fc475f/", "2-Pack Samsung A53 5G &amp; 1-Pack linsskydd - Härdat Glas 9H - Super kvalitet 3D")</f>
        <v>2-Pack Samsung A53 5G &amp; 1-Pack linsskydd - Härdat Glas 9H - Super kvalitet 3D</v>
      </c>
      <c r="F17854" s="1" t="s">
        <v>3909</v>
      </c>
      <c r="G17854" s="1" t="s">
        <v>3910</v>
      </c>
      <c r="H17854" s="1" t="s">
        <v>3911</v>
      </c>
      <c r="I17854" s="1" t="s">
        <v>16</v>
      </c>
      <c r="J17854" s="1" t="s">
        <v>23</v>
      </c>
      <c r="K17854" s="1" t="s">
        <v>16</v>
      </c>
      <c r="L17854" s="1" t="s">
        <v>16</v>
      </c>
      <c r="M17854" s="1" t="s">
        <v>16</v>
      </c>
      <c r="N17854" s="1" t="s">
        <v>16</v>
      </c>
      <c r="O17854" s="1">
        <v>71.2</v>
      </c>
      <c r="P17854" s="1">
        <v>1.0</v>
      </c>
    </row>
    <row r="17855">
      <c r="A17855" s="1" t="s">
        <v>29</v>
      </c>
      <c r="B17855" s="1" t="s">
        <v>20901</v>
      </c>
      <c r="C17855" s="2" t="s">
        <v>20812</v>
      </c>
      <c r="D17855" s="1" t="s">
        <v>19</v>
      </c>
      <c r="E17855" s="3" t="str">
        <f>HYPERLINK("https://fyndiq.se/produkt/432d784756a84eff/", "2-Pack Samsung Galaxy S20FE - Härdat Glas-9H -Super kvalitet 3D")</f>
        <v>2-Pack Samsung Galaxy S20FE - Härdat Glas-9H -Super kvalitet 3D</v>
      </c>
      <c r="F17855" s="1" t="s">
        <v>1078</v>
      </c>
      <c r="G17855" s="1" t="s">
        <v>1079</v>
      </c>
      <c r="H17855" s="1" t="s">
        <v>1080</v>
      </c>
      <c r="I17855" s="1" t="s">
        <v>16</v>
      </c>
      <c r="J17855" s="1" t="s">
        <v>23</v>
      </c>
      <c r="K17855" s="1" t="s">
        <v>16</v>
      </c>
      <c r="L17855" s="1" t="s">
        <v>16</v>
      </c>
      <c r="M17855" s="1" t="s">
        <v>16</v>
      </c>
      <c r="N17855" s="1" t="s">
        <v>16</v>
      </c>
      <c r="O17855" s="1">
        <v>63.2</v>
      </c>
      <c r="P17855" s="1">
        <v>1.0</v>
      </c>
    </row>
    <row r="17856">
      <c r="A17856" s="1" t="s">
        <v>29</v>
      </c>
      <c r="B17856" s="1" t="s">
        <v>20902</v>
      </c>
      <c r="C17856" s="2" t="s">
        <v>20812</v>
      </c>
      <c r="D17856" s="1" t="s">
        <v>19</v>
      </c>
      <c r="E17856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7856" s="1" t="s">
        <v>1193</v>
      </c>
      <c r="G17856" s="1" t="s">
        <v>1194</v>
      </c>
      <c r="H17856" s="1" t="s">
        <v>1195</v>
      </c>
      <c r="I17856" s="1" t="s">
        <v>16</v>
      </c>
      <c r="J17856" s="1" t="s">
        <v>23</v>
      </c>
      <c r="K17856" s="1" t="s">
        <v>16</v>
      </c>
      <c r="L17856" s="1" t="s">
        <v>16</v>
      </c>
      <c r="M17856" s="1" t="s">
        <v>16</v>
      </c>
      <c r="N17856" s="1" t="s">
        <v>16</v>
      </c>
      <c r="O17856" s="1">
        <v>79.2</v>
      </c>
      <c r="P17856" s="1">
        <v>1.0</v>
      </c>
    </row>
    <row r="17857">
      <c r="A17857" s="1" t="s">
        <v>29</v>
      </c>
      <c r="B17857" s="1" t="s">
        <v>20903</v>
      </c>
      <c r="C17857" s="2" t="s">
        <v>20812</v>
      </c>
      <c r="D17857" s="1" t="s">
        <v>19</v>
      </c>
      <c r="E17857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7857" s="1" t="s">
        <v>508</v>
      </c>
      <c r="G17857" s="1" t="s">
        <v>509</v>
      </c>
      <c r="H17857" s="1" t="s">
        <v>510</v>
      </c>
      <c r="I17857" s="1" t="s">
        <v>16</v>
      </c>
      <c r="J17857" s="1" t="s">
        <v>23</v>
      </c>
      <c r="K17857" s="1" t="s">
        <v>16</v>
      </c>
      <c r="L17857" s="1" t="s">
        <v>16</v>
      </c>
      <c r="M17857" s="1" t="s">
        <v>16</v>
      </c>
      <c r="N17857" s="1" t="s">
        <v>16</v>
      </c>
      <c r="O17857" s="1">
        <v>63.2</v>
      </c>
      <c r="P17857" s="1">
        <v>1.0</v>
      </c>
    </row>
    <row r="17858">
      <c r="A17858" s="1" t="s">
        <v>29</v>
      </c>
      <c r="B17858" s="1" t="s">
        <v>20904</v>
      </c>
      <c r="C17858" s="2" t="s">
        <v>20812</v>
      </c>
      <c r="D17858" s="1" t="s">
        <v>19</v>
      </c>
      <c r="E17858" s="3" t="str">
        <f>HYPERLINK("https://fyndiq.se/produkt/53fb4d2f0bdc45ed/", "Samsung Galaxy Note 9 – Härdat glas 9H – Super kvalitet 3D")</f>
        <v>Samsung Galaxy Note 9 – Härdat glas 9H – Super kvalitet 3D</v>
      </c>
      <c r="F17858" s="1" t="s">
        <v>10926</v>
      </c>
      <c r="G17858" s="1" t="s">
        <v>10927</v>
      </c>
      <c r="H17858" s="1" t="s">
        <v>10928</v>
      </c>
      <c r="I17858" s="1" t="s">
        <v>16</v>
      </c>
      <c r="J17858" s="1" t="s">
        <v>23</v>
      </c>
      <c r="K17858" s="1" t="s">
        <v>16</v>
      </c>
      <c r="L17858" s="1" t="s">
        <v>16</v>
      </c>
      <c r="M17858" s="1" t="s">
        <v>16</v>
      </c>
      <c r="N17858" s="1" t="s">
        <v>16</v>
      </c>
      <c r="O17858" s="1">
        <v>55.2</v>
      </c>
      <c r="P17858" s="1">
        <v>1.0</v>
      </c>
    </row>
    <row r="17859">
      <c r="A17859" s="1" t="s">
        <v>29</v>
      </c>
      <c r="B17859" s="1" t="s">
        <v>20905</v>
      </c>
      <c r="C17859" s="2" t="s">
        <v>20812</v>
      </c>
      <c r="D17859" s="1" t="s">
        <v>19</v>
      </c>
      <c r="E17859" s="3" t="str">
        <f>HYPERLINK("https://fyndiq.se/produkt/44f3cfd52e0f4e86/", "Apple Watch 45mm – Härdat glas 9H – Super kvalitet 3D Skärmskydd")</f>
        <v>Apple Watch 45mm – Härdat glas 9H – Super kvalitet 3D Skärmskydd</v>
      </c>
      <c r="F17859" s="1" t="s">
        <v>568</v>
      </c>
      <c r="G17859" s="1" t="s">
        <v>569</v>
      </c>
      <c r="H17859" s="1" t="s">
        <v>570</v>
      </c>
      <c r="I17859" s="1" t="s">
        <v>16</v>
      </c>
      <c r="J17859" s="1" t="s">
        <v>23</v>
      </c>
      <c r="K17859" s="1" t="s">
        <v>16</v>
      </c>
      <c r="L17859" s="1" t="s">
        <v>16</v>
      </c>
      <c r="M17859" s="1" t="s">
        <v>16</v>
      </c>
      <c r="N17859" s="1" t="s">
        <v>16</v>
      </c>
      <c r="O17859" s="1">
        <v>47.2</v>
      </c>
      <c r="P17859" s="1">
        <v>1.0</v>
      </c>
    </row>
    <row r="17860">
      <c r="A17860" s="1" t="s">
        <v>29</v>
      </c>
      <c r="B17860" s="1" t="s">
        <v>20906</v>
      </c>
      <c r="C17860" s="2" t="s">
        <v>20812</v>
      </c>
      <c r="D17860" s="1" t="s">
        <v>19</v>
      </c>
      <c r="E17860" s="3" t="str">
        <f>HYPERLINK("https://fyndiq.se/produkt/4603671cea994359/", "Samsung S20 Plus härdat glas 3D 9H Top Kvalitet skärmskydd")</f>
        <v>Samsung S20 Plus härdat glas 3D 9H Top Kvalitet skärmskydd</v>
      </c>
      <c r="F17860" s="1" t="s">
        <v>428</v>
      </c>
      <c r="G17860" s="1" t="s">
        <v>429</v>
      </c>
      <c r="H17860" s="1" t="s">
        <v>430</v>
      </c>
      <c r="I17860" s="1" t="s">
        <v>16</v>
      </c>
      <c r="J17860" s="1" t="s">
        <v>23</v>
      </c>
      <c r="K17860" s="1" t="s">
        <v>16</v>
      </c>
      <c r="L17860" s="1" t="s">
        <v>16</v>
      </c>
      <c r="M17860" s="1" t="s">
        <v>16</v>
      </c>
      <c r="N17860" s="1" t="s">
        <v>16</v>
      </c>
      <c r="O17860" s="1">
        <v>55.2</v>
      </c>
      <c r="P17860" s="1">
        <v>1.0</v>
      </c>
    </row>
    <row r="17861">
      <c r="A17861" s="1" t="s">
        <v>29</v>
      </c>
      <c r="B17861" s="1" t="s">
        <v>20907</v>
      </c>
      <c r="C17861" s="2" t="s">
        <v>20812</v>
      </c>
      <c r="D17861" s="1" t="s">
        <v>19</v>
      </c>
      <c r="E17861" s="3" t="str">
        <f>HYPERLINK("https://fyndiq.se/produkt/dd442afde00c4525/", "2-Pack Sony Xperia 5 III - Härdat glas 9H - Super Kvalitet 3D")</f>
        <v>2-Pack Sony Xperia 5 III - Härdat glas 9H - Super Kvalitet 3D</v>
      </c>
      <c r="F17861" s="1" t="s">
        <v>3492</v>
      </c>
      <c r="G17861" s="1" t="s">
        <v>3493</v>
      </c>
      <c r="H17861" s="1" t="s">
        <v>3494</v>
      </c>
      <c r="I17861" s="1" t="s">
        <v>16</v>
      </c>
      <c r="J17861" s="1" t="s">
        <v>23</v>
      </c>
      <c r="K17861" s="1" t="s">
        <v>16</v>
      </c>
      <c r="L17861" s="1" t="s">
        <v>16</v>
      </c>
      <c r="M17861" s="1" t="s">
        <v>16</v>
      </c>
      <c r="N17861" s="1" t="s">
        <v>16</v>
      </c>
      <c r="O17861" s="1">
        <v>63.2</v>
      </c>
      <c r="P17861" s="1">
        <v>1.0</v>
      </c>
    </row>
    <row r="17862">
      <c r="A17862" s="1" t="s">
        <v>29</v>
      </c>
      <c r="B17862" s="1" t="s">
        <v>20908</v>
      </c>
      <c r="C17862" s="2" t="s">
        <v>20812</v>
      </c>
      <c r="D17862" s="1" t="s">
        <v>19</v>
      </c>
      <c r="E17862" s="3" t="str">
        <f t="shared" ref="E17862:E17863" si="1031">HYPERLINK("https://fyndiq.se/produkt/7f14e739962c4877/", "Skärmskydd Huawei P30, 3D härdat glas, bubbelfri, hög kvalitet.")</f>
        <v>Skärmskydd Huawei P30, 3D härdat glas, bubbelfri, hög kvalitet.</v>
      </c>
      <c r="F17862" s="1" t="s">
        <v>3346</v>
      </c>
      <c r="G17862" s="1" t="s">
        <v>3347</v>
      </c>
      <c r="H17862" s="1" t="s">
        <v>3348</v>
      </c>
      <c r="I17862" s="1" t="s">
        <v>16</v>
      </c>
      <c r="J17862" s="1" t="s">
        <v>23</v>
      </c>
      <c r="K17862" s="1" t="s">
        <v>16</v>
      </c>
      <c r="L17862" s="1" t="s">
        <v>16</v>
      </c>
      <c r="M17862" s="1" t="s">
        <v>16</v>
      </c>
      <c r="N17862" s="1" t="s">
        <v>16</v>
      </c>
      <c r="O17862" s="1">
        <v>55.2</v>
      </c>
      <c r="P17862" s="1">
        <v>1.0</v>
      </c>
    </row>
    <row r="17863">
      <c r="A17863" s="1" t="s">
        <v>29</v>
      </c>
      <c r="B17863" s="1" t="s">
        <v>20909</v>
      </c>
      <c r="C17863" s="2" t="s">
        <v>20812</v>
      </c>
      <c r="D17863" s="1" t="s">
        <v>19</v>
      </c>
      <c r="E17863" s="3" t="str">
        <f t="shared" si="1031"/>
        <v>Skärmskydd Huawei P30, 3D härdat glas, bubbelfri, hög kvalitet.</v>
      </c>
      <c r="F17863" s="1" t="s">
        <v>3346</v>
      </c>
      <c r="G17863" s="1" t="s">
        <v>3347</v>
      </c>
      <c r="H17863" s="1" t="s">
        <v>3348</v>
      </c>
      <c r="I17863" s="1" t="s">
        <v>16</v>
      </c>
      <c r="J17863" s="1" t="s">
        <v>23</v>
      </c>
      <c r="K17863" s="1" t="s">
        <v>16</v>
      </c>
      <c r="L17863" s="1" t="s">
        <v>16</v>
      </c>
      <c r="M17863" s="1" t="s">
        <v>16</v>
      </c>
      <c r="N17863" s="1" t="s">
        <v>16</v>
      </c>
      <c r="O17863" s="1">
        <v>55.2</v>
      </c>
      <c r="P17863" s="1">
        <v>1.0</v>
      </c>
    </row>
    <row r="17864">
      <c r="A17864" s="1" t="s">
        <v>29</v>
      </c>
      <c r="B17864" s="1" t="s">
        <v>20910</v>
      </c>
      <c r="C17864" s="2" t="s">
        <v>20812</v>
      </c>
      <c r="D17864" s="1" t="s">
        <v>19</v>
      </c>
      <c r="E17864" s="3" t="str">
        <f>HYPERLINK("https://fyndiq.se/produkt/ebd0c75a3b324593/", "2-Pack Samsung S22 Ultra 5G Skärmskydd &amp;1-Pack linsskydd-9H GLAS")</f>
        <v>2-Pack Samsung S22 Ultra 5G Skärmskydd &amp;1-Pack linsskydd-9H GLAS</v>
      </c>
      <c r="F17864" s="1" t="s">
        <v>6898</v>
      </c>
      <c r="G17864" s="1" t="s">
        <v>6899</v>
      </c>
      <c r="H17864" s="1" t="s">
        <v>6900</v>
      </c>
      <c r="I17864" s="1" t="s">
        <v>16</v>
      </c>
      <c r="J17864" s="1" t="s">
        <v>23</v>
      </c>
      <c r="K17864" s="1" t="s">
        <v>16</v>
      </c>
      <c r="L17864" s="1" t="s">
        <v>16</v>
      </c>
      <c r="M17864" s="1" t="s">
        <v>16</v>
      </c>
      <c r="N17864" s="1" t="s">
        <v>16</v>
      </c>
      <c r="O17864" s="1">
        <v>71.2</v>
      </c>
      <c r="P17864" s="1">
        <v>1.0</v>
      </c>
    </row>
    <row r="17865">
      <c r="A17865" s="1" t="s">
        <v>29</v>
      </c>
      <c r="B17865" s="1" t="s">
        <v>20911</v>
      </c>
      <c r="C17865" s="2" t="s">
        <v>20812</v>
      </c>
      <c r="D17865" s="1" t="s">
        <v>19</v>
      </c>
      <c r="E17865" s="3" t="str">
        <f>HYPERLINK("https://fyndiq.se/produkt/9adf3a37026e4816/", "2 Pack Samsung Galaxy Note 20 Ultra -Härdat glas–Super kvalitet")</f>
        <v>2 Pack Samsung Galaxy Note 20 Ultra -Härdat glas–Super kvalitet</v>
      </c>
      <c r="F17865" s="1" t="s">
        <v>1043</v>
      </c>
      <c r="G17865" s="1" t="s">
        <v>1044</v>
      </c>
      <c r="H17865" s="1" t="s">
        <v>1045</v>
      </c>
      <c r="I17865" s="1" t="s">
        <v>16</v>
      </c>
      <c r="J17865" s="1" t="s">
        <v>23</v>
      </c>
      <c r="K17865" s="1" t="s">
        <v>16</v>
      </c>
      <c r="L17865" s="1" t="s">
        <v>16</v>
      </c>
      <c r="M17865" s="1" t="s">
        <v>16</v>
      </c>
      <c r="N17865" s="1" t="s">
        <v>16</v>
      </c>
      <c r="O17865" s="1">
        <v>63.2</v>
      </c>
      <c r="P17865" s="1">
        <v>1.0</v>
      </c>
    </row>
    <row r="17866">
      <c r="A17866" s="1" t="s">
        <v>29</v>
      </c>
      <c r="B17866" s="1" t="s">
        <v>20912</v>
      </c>
      <c r="C17866" s="2" t="s">
        <v>20812</v>
      </c>
      <c r="D17866" s="1" t="s">
        <v>19</v>
      </c>
      <c r="E17866" s="3" t="str">
        <f>HYPERLINK("https://fyndiq.se/produkt/ac8181d33d904577/", "Samsung Galaxy S10 Plus - Härdat glas 9H - Super kvalitet 3D")</f>
        <v>Samsung Galaxy S10 Plus - Härdat glas 9H - Super kvalitet 3D</v>
      </c>
      <c r="F17866" s="1" t="s">
        <v>171</v>
      </c>
      <c r="G17866" s="1" t="s">
        <v>172</v>
      </c>
      <c r="H17866" s="1" t="s">
        <v>173</v>
      </c>
      <c r="I17866" s="1" t="s">
        <v>16</v>
      </c>
      <c r="J17866" s="1" t="s">
        <v>23</v>
      </c>
      <c r="K17866" s="1" t="s">
        <v>16</v>
      </c>
      <c r="L17866" s="1" t="s">
        <v>16</v>
      </c>
      <c r="M17866" s="1" t="s">
        <v>16</v>
      </c>
      <c r="N17866" s="1" t="s">
        <v>16</v>
      </c>
      <c r="O17866" s="1">
        <v>55.2</v>
      </c>
      <c r="P17866" s="1">
        <v>1.0</v>
      </c>
    </row>
    <row r="17867">
      <c r="A17867" s="1" t="s">
        <v>29</v>
      </c>
      <c r="B17867" s="1" t="s">
        <v>20913</v>
      </c>
      <c r="C17867" s="2" t="s">
        <v>20812</v>
      </c>
      <c r="D17867" s="1" t="s">
        <v>19</v>
      </c>
      <c r="E17867" s="3" t="str">
        <f>HYPERLINK("https://fyndiq.se/produkt/de584aa22595422c/", "2-Pack Privacy Samsung A52S Skärmskydd &amp; 1-Pack linsskydd - Härdat Glas 9H - Super kvalitet 3D")</f>
        <v>2-Pack Privacy Samsung A52S Skärmskydd &amp; 1-Pack linsskydd - Härdat Glas 9H - Super kvalitet 3D</v>
      </c>
      <c r="F17867" s="1" t="s">
        <v>16505</v>
      </c>
      <c r="G17867" s="1" t="s">
        <v>16506</v>
      </c>
      <c r="H17867" s="1" t="s">
        <v>16507</v>
      </c>
      <c r="I17867" s="1" t="s">
        <v>16</v>
      </c>
      <c r="J17867" s="1" t="s">
        <v>23</v>
      </c>
      <c r="K17867" s="1" t="s">
        <v>16</v>
      </c>
      <c r="L17867" s="1" t="s">
        <v>16</v>
      </c>
      <c r="M17867" s="1" t="s">
        <v>16</v>
      </c>
      <c r="N17867" s="1" t="s">
        <v>16</v>
      </c>
      <c r="O17867" s="1">
        <v>87.2</v>
      </c>
      <c r="P17867" s="1">
        <v>1.0</v>
      </c>
    </row>
    <row r="17868">
      <c r="A17868" s="1" t="s">
        <v>29</v>
      </c>
      <c r="B17868" s="1" t="s">
        <v>20914</v>
      </c>
      <c r="C17868" s="2" t="s">
        <v>20812</v>
      </c>
      <c r="D17868" s="1" t="s">
        <v>19</v>
      </c>
      <c r="E17868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7868" s="1" t="s">
        <v>183</v>
      </c>
      <c r="G17868" s="1" t="s">
        <v>184</v>
      </c>
      <c r="H17868" s="1" t="s">
        <v>185</v>
      </c>
      <c r="I17868" s="1" t="s">
        <v>16</v>
      </c>
      <c r="J17868" s="1" t="s">
        <v>23</v>
      </c>
      <c r="K17868" s="1" t="s">
        <v>16</v>
      </c>
      <c r="L17868" s="1" t="s">
        <v>16</v>
      </c>
      <c r="M17868" s="1" t="s">
        <v>16</v>
      </c>
      <c r="N17868" s="1" t="s">
        <v>16</v>
      </c>
      <c r="O17868" s="1">
        <v>79.2</v>
      </c>
      <c r="P17868" s="1">
        <v>1.0</v>
      </c>
    </row>
    <row r="17869">
      <c r="A17869" s="1" t="s">
        <v>29</v>
      </c>
      <c r="B17869" s="1" t="s">
        <v>20915</v>
      </c>
      <c r="C17869" s="2" t="s">
        <v>20812</v>
      </c>
      <c r="D17869" s="1" t="s">
        <v>19</v>
      </c>
      <c r="E1786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7869" s="1" t="s">
        <v>3098</v>
      </c>
      <c r="G17869" s="1" t="s">
        <v>3099</v>
      </c>
      <c r="H17869" s="1" t="s">
        <v>3100</v>
      </c>
      <c r="I17869" s="1" t="s">
        <v>16</v>
      </c>
      <c r="J17869" s="1" t="s">
        <v>23</v>
      </c>
      <c r="K17869" s="1" t="s">
        <v>16</v>
      </c>
      <c r="L17869" s="1" t="s">
        <v>16</v>
      </c>
      <c r="M17869" s="1" t="s">
        <v>16</v>
      </c>
      <c r="N17869" s="1" t="s">
        <v>16</v>
      </c>
      <c r="O17869" s="1">
        <v>63.2</v>
      </c>
      <c r="P17869" s="1">
        <v>1.0</v>
      </c>
    </row>
    <row r="17870">
      <c r="A17870" s="1" t="s">
        <v>29</v>
      </c>
      <c r="B17870" s="1" t="s">
        <v>20916</v>
      </c>
      <c r="C17870" s="2" t="s">
        <v>20812</v>
      </c>
      <c r="D17870" s="1" t="s">
        <v>19</v>
      </c>
      <c r="E17870" s="3" t="str">
        <f t="shared" ref="E17870:E17872" si="1032">HYPERLINK("https://fyndiq.se/produkt/13e76851ca504320/", "2-Pack Samsung Galaxy S22 Ultra - Härdat glas 9H - Top kvalitet")</f>
        <v>2-Pack Samsung Galaxy S22 Ultra - Härdat glas 9H - Top kvalitet</v>
      </c>
      <c r="F17870" s="1" t="s">
        <v>140</v>
      </c>
      <c r="G17870" s="1" t="s">
        <v>141</v>
      </c>
      <c r="H17870" s="1" t="s">
        <v>142</v>
      </c>
      <c r="I17870" s="1" t="s">
        <v>16</v>
      </c>
      <c r="J17870" s="1" t="s">
        <v>23</v>
      </c>
      <c r="K17870" s="1" t="s">
        <v>16</v>
      </c>
      <c r="L17870" s="1" t="s">
        <v>16</v>
      </c>
      <c r="M17870" s="1" t="s">
        <v>16</v>
      </c>
      <c r="N17870" s="1" t="s">
        <v>16</v>
      </c>
      <c r="O17870" s="1">
        <v>63.2</v>
      </c>
      <c r="P17870" s="1">
        <v>1.0</v>
      </c>
    </row>
    <row r="17871">
      <c r="A17871" s="1" t="s">
        <v>29</v>
      </c>
      <c r="B17871" s="1" t="s">
        <v>20917</v>
      </c>
      <c r="C17871" s="2" t="s">
        <v>20812</v>
      </c>
      <c r="D17871" s="1" t="s">
        <v>19</v>
      </c>
      <c r="E17871" s="3" t="str">
        <f t="shared" si="1032"/>
        <v>2-Pack Samsung Galaxy S22 Ultra - Härdat glas 9H - Top kvalitet</v>
      </c>
      <c r="F17871" s="1" t="s">
        <v>140</v>
      </c>
      <c r="G17871" s="1" t="s">
        <v>141</v>
      </c>
      <c r="H17871" s="1" t="s">
        <v>142</v>
      </c>
      <c r="I17871" s="1" t="s">
        <v>16</v>
      </c>
      <c r="J17871" s="1" t="s">
        <v>23</v>
      </c>
      <c r="K17871" s="1" t="s">
        <v>16</v>
      </c>
      <c r="L17871" s="1" t="s">
        <v>16</v>
      </c>
      <c r="M17871" s="1" t="s">
        <v>16</v>
      </c>
      <c r="N17871" s="1" t="s">
        <v>16</v>
      </c>
      <c r="O17871" s="1">
        <v>63.2</v>
      </c>
      <c r="P17871" s="1">
        <v>1.0</v>
      </c>
    </row>
    <row r="17872">
      <c r="A17872" s="1" t="s">
        <v>29</v>
      </c>
      <c r="B17872" s="1" t="s">
        <v>20918</v>
      </c>
      <c r="C17872" s="2" t="s">
        <v>20812</v>
      </c>
      <c r="D17872" s="1" t="s">
        <v>19</v>
      </c>
      <c r="E17872" s="3" t="str">
        <f t="shared" si="1032"/>
        <v>2-Pack Samsung Galaxy S22 Ultra - Härdat glas 9H - Top kvalitet</v>
      </c>
      <c r="F17872" s="1" t="s">
        <v>140</v>
      </c>
      <c r="G17872" s="1" t="s">
        <v>141</v>
      </c>
      <c r="H17872" s="1" t="s">
        <v>142</v>
      </c>
      <c r="I17872" s="1" t="s">
        <v>16</v>
      </c>
      <c r="J17872" s="1" t="s">
        <v>23</v>
      </c>
      <c r="K17872" s="1" t="s">
        <v>16</v>
      </c>
      <c r="L17872" s="1" t="s">
        <v>16</v>
      </c>
      <c r="M17872" s="1" t="s">
        <v>16</v>
      </c>
      <c r="N17872" s="1" t="s">
        <v>16</v>
      </c>
      <c r="O17872" s="1">
        <v>63.2</v>
      </c>
      <c r="P17872" s="1">
        <v>1.0</v>
      </c>
    </row>
    <row r="17873">
      <c r="A17873" s="1" t="s">
        <v>29</v>
      </c>
      <c r="B17873" s="1" t="s">
        <v>20919</v>
      </c>
      <c r="C17873" s="2" t="s">
        <v>20812</v>
      </c>
      <c r="D17873" s="1" t="s">
        <v>19</v>
      </c>
      <c r="E17873" s="3" t="str">
        <f>HYPERLINK("https://fyndiq.se/produkt/9adf3a37026e4816/", "2 Pack Samsung Galaxy Note 20 Ultra -Härdat glas–Super kvalitet")</f>
        <v>2 Pack Samsung Galaxy Note 20 Ultra -Härdat glas–Super kvalitet</v>
      </c>
      <c r="F17873" s="1" t="s">
        <v>1043</v>
      </c>
      <c r="G17873" s="1" t="s">
        <v>1044</v>
      </c>
      <c r="H17873" s="1" t="s">
        <v>1045</v>
      </c>
      <c r="I17873" s="1" t="s">
        <v>1311</v>
      </c>
      <c r="J17873" s="1" t="s">
        <v>23</v>
      </c>
      <c r="K17873" s="1" t="s">
        <v>16</v>
      </c>
      <c r="L17873" s="1" t="s">
        <v>16</v>
      </c>
      <c r="M17873" s="1" t="s">
        <v>16</v>
      </c>
      <c r="N17873" s="1" t="s">
        <v>16</v>
      </c>
      <c r="O17873" s="1">
        <v>63.2</v>
      </c>
      <c r="P17873" s="1">
        <v>1.0</v>
      </c>
    </row>
    <row r="17874">
      <c r="A17874" s="1" t="s">
        <v>29</v>
      </c>
      <c r="B17874" s="1" t="s">
        <v>20920</v>
      </c>
      <c r="C17874" s="2" t="s">
        <v>20921</v>
      </c>
      <c r="D17874" s="1" t="s">
        <v>19</v>
      </c>
      <c r="E17874" s="3" t="str">
        <f>HYPERLINK("https://fyndiq.se/produkt/28799ed0373d40b4/", "2 Pack Galaxy S21 Ultra 5G- Härdat glas 9H - Super kvalitet 3D")</f>
        <v>2 Pack Galaxy S21 Ultra 5G- Härdat glas 9H - Super kvalitet 3D</v>
      </c>
      <c r="F17874" s="1" t="s">
        <v>272</v>
      </c>
      <c r="G17874" s="1" t="s">
        <v>273</v>
      </c>
      <c r="H17874" s="1" t="s">
        <v>274</v>
      </c>
      <c r="I17874" s="1" t="s">
        <v>16</v>
      </c>
      <c r="J17874" s="1" t="s">
        <v>23</v>
      </c>
      <c r="K17874" s="1" t="s">
        <v>16</v>
      </c>
      <c r="L17874" s="1" t="s">
        <v>16</v>
      </c>
      <c r="M17874" s="1" t="s">
        <v>16</v>
      </c>
      <c r="N17874" s="1" t="s">
        <v>16</v>
      </c>
      <c r="O17874" s="1">
        <v>63.2</v>
      </c>
      <c r="P17874" s="1">
        <v>1.0</v>
      </c>
    </row>
    <row r="17875">
      <c r="A17875" s="1" t="s">
        <v>29</v>
      </c>
      <c r="B17875" s="1" t="s">
        <v>20922</v>
      </c>
      <c r="C17875" s="2" t="s">
        <v>20921</v>
      </c>
      <c r="D17875" s="1" t="s">
        <v>19</v>
      </c>
      <c r="E17875" s="3" t="str">
        <f>HYPERLINK("https://fyndiq.se/produkt/87e8c2a54c4a469b/", "2-Pack Samsung Galaxy A53 5G - Härdat glas 9H - Super kvalitet")</f>
        <v>2-Pack Samsung Galaxy A53 5G - Härdat glas 9H - Super kvalitet</v>
      </c>
      <c r="F17875" s="1" t="s">
        <v>1320</v>
      </c>
      <c r="G17875" s="1" t="s">
        <v>1321</v>
      </c>
      <c r="H17875" s="1" t="s">
        <v>1322</v>
      </c>
      <c r="I17875" s="1" t="s">
        <v>16</v>
      </c>
      <c r="J17875" s="1" t="s">
        <v>23</v>
      </c>
      <c r="K17875" s="1" t="s">
        <v>16</v>
      </c>
      <c r="L17875" s="1" t="s">
        <v>16</v>
      </c>
      <c r="M17875" s="1" t="s">
        <v>16</v>
      </c>
      <c r="N17875" s="1" t="s">
        <v>16</v>
      </c>
      <c r="O17875" s="1">
        <v>63.2</v>
      </c>
      <c r="P17875" s="1">
        <v>1.0</v>
      </c>
    </row>
    <row r="17876">
      <c r="A17876" s="1" t="s">
        <v>29</v>
      </c>
      <c r="B17876" s="1" t="s">
        <v>20923</v>
      </c>
      <c r="C17876" s="2" t="s">
        <v>20921</v>
      </c>
      <c r="D17876" s="1" t="s">
        <v>19</v>
      </c>
      <c r="E17876" s="3" t="str">
        <f>HYPERLINK("https://fyndiq.se/produkt/6ff896a82a134dbd/", "2-Pack IPhone 12 Mini - Härdat Glas 9H - Super Kvalitet 3D")</f>
        <v>2-Pack IPhone 12 Mini - Härdat Glas 9H - Super Kvalitet 3D</v>
      </c>
      <c r="F17876" s="1" t="s">
        <v>55</v>
      </c>
      <c r="G17876" s="1" t="s">
        <v>56</v>
      </c>
      <c r="H17876" s="1" t="s">
        <v>57</v>
      </c>
      <c r="I17876" s="1" t="s">
        <v>16</v>
      </c>
      <c r="J17876" s="1" t="s">
        <v>23</v>
      </c>
      <c r="K17876" s="1" t="s">
        <v>16</v>
      </c>
      <c r="L17876" s="1" t="s">
        <v>16</v>
      </c>
      <c r="M17876" s="1" t="s">
        <v>16</v>
      </c>
      <c r="N17876" s="1" t="s">
        <v>16</v>
      </c>
      <c r="O17876" s="1">
        <v>47.2</v>
      </c>
      <c r="P17876" s="1">
        <v>1.0</v>
      </c>
    </row>
    <row r="17877">
      <c r="A17877" s="1" t="s">
        <v>29</v>
      </c>
      <c r="B17877" s="1" t="s">
        <v>20924</v>
      </c>
      <c r="C17877" s="2" t="s">
        <v>20921</v>
      </c>
      <c r="D17877" s="1" t="s">
        <v>19</v>
      </c>
      <c r="E17877" s="3" t="str">
        <f>HYPERLINK("https://fyndiq.se/produkt/a9eb4351dd054934/", "Apple Ipad 9TH GEN (10.2 Inch) - Härdat Glas 9H - Super Kvalitet Skärmskydd")</f>
        <v>Apple Ipad 9TH GEN (10.2 Inch) - Härdat Glas 9H - Super Kvalitet Skärmskydd</v>
      </c>
      <c r="F17877" s="1" t="s">
        <v>7567</v>
      </c>
      <c r="G17877" s="1" t="s">
        <v>7568</v>
      </c>
      <c r="H17877" s="1" t="s">
        <v>7569</v>
      </c>
      <c r="I17877" s="1" t="s">
        <v>1311</v>
      </c>
      <c r="J17877" s="1" t="s">
        <v>23</v>
      </c>
      <c r="K17877" s="1" t="s">
        <v>16</v>
      </c>
      <c r="L17877" s="1" t="s">
        <v>16</v>
      </c>
      <c r="M17877" s="1" t="s">
        <v>16</v>
      </c>
      <c r="N17877" s="1" t="s">
        <v>16</v>
      </c>
      <c r="O17877" s="1">
        <v>119.2</v>
      </c>
      <c r="P17877" s="1">
        <v>1.0</v>
      </c>
    </row>
    <row r="17878">
      <c r="A17878" s="1" t="s">
        <v>29</v>
      </c>
      <c r="B17878" s="1" t="s">
        <v>20925</v>
      </c>
      <c r="C17878" s="2" t="s">
        <v>20921</v>
      </c>
      <c r="D17878" s="1" t="s">
        <v>19</v>
      </c>
      <c r="E17878" s="3" t="str">
        <f>HYPERLINK("https://fyndiq.se/produkt/6758100e2782433a/", "2-Pack iPhone 12 Pro - Härdat Glas 9H - Super Kvalitet 3D")</f>
        <v>2-Pack iPhone 12 Pro - Härdat Glas 9H - Super Kvalitet 3D</v>
      </c>
      <c r="F17878" s="1" t="s">
        <v>3185</v>
      </c>
      <c r="G17878" s="1" t="s">
        <v>3186</v>
      </c>
      <c r="H17878" s="1" t="s">
        <v>3187</v>
      </c>
      <c r="I17878" s="1" t="s">
        <v>16</v>
      </c>
      <c r="J17878" s="1" t="s">
        <v>23</v>
      </c>
      <c r="K17878" s="1" t="s">
        <v>16</v>
      </c>
      <c r="L17878" s="1" t="s">
        <v>16</v>
      </c>
      <c r="M17878" s="1" t="s">
        <v>16</v>
      </c>
      <c r="N17878" s="1" t="s">
        <v>16</v>
      </c>
      <c r="O17878" s="1">
        <v>47.2</v>
      </c>
      <c r="P17878" s="1">
        <v>1.0</v>
      </c>
    </row>
    <row r="17879">
      <c r="A17879" s="1" t="s">
        <v>29</v>
      </c>
      <c r="B17879" s="1" t="s">
        <v>20926</v>
      </c>
      <c r="C17879" s="2" t="s">
        <v>20921</v>
      </c>
      <c r="D17879" s="1" t="s">
        <v>19</v>
      </c>
      <c r="E17879" s="3" t="str">
        <f>HYPERLINK("https://fyndiq.se/produkt/e25e081a72dc4cb1/", "2-Pack Xiaomi 10T Pro 5G - Härdat glas 9H-Super kvalitet 3D")</f>
        <v>2-Pack Xiaomi 10T Pro 5G - Härdat glas 9H-Super kvalitet 3D</v>
      </c>
      <c r="F17879" s="1" t="s">
        <v>1257</v>
      </c>
      <c r="G17879" s="1" t="s">
        <v>1258</v>
      </c>
      <c r="H17879" s="1" t="s">
        <v>1259</v>
      </c>
      <c r="I17879" s="1" t="s">
        <v>16</v>
      </c>
      <c r="J17879" s="1" t="s">
        <v>23</v>
      </c>
      <c r="K17879" s="1" t="s">
        <v>16</v>
      </c>
      <c r="L17879" s="1" t="s">
        <v>16</v>
      </c>
      <c r="M17879" s="1" t="s">
        <v>16</v>
      </c>
      <c r="N17879" s="1" t="s">
        <v>16</v>
      </c>
      <c r="O17879" s="1">
        <v>63.2</v>
      </c>
      <c r="P17879" s="1">
        <v>1.0</v>
      </c>
    </row>
    <row r="17880">
      <c r="A17880" s="1" t="s">
        <v>29</v>
      </c>
      <c r="B17880" s="1" t="s">
        <v>20927</v>
      </c>
      <c r="C17880" s="2" t="s">
        <v>20921</v>
      </c>
      <c r="D17880" s="1" t="s">
        <v>19</v>
      </c>
      <c r="E17880" s="3" t="str">
        <f>HYPERLINK("https://fyndiq.se/produkt/f8e12787960741c1/", "2-Pack Samsung S21 PLUS - 2.5D Härdat Glass - Top Kvalitet")</f>
        <v>2-Pack Samsung S21 PLUS - 2.5D Härdat Glass - Top Kvalitet</v>
      </c>
      <c r="F17880" s="1" t="s">
        <v>15919</v>
      </c>
      <c r="G17880" s="1" t="s">
        <v>15920</v>
      </c>
      <c r="H17880" s="1" t="s">
        <v>15921</v>
      </c>
      <c r="I17880" s="1" t="s">
        <v>16</v>
      </c>
      <c r="J17880" s="1" t="s">
        <v>23</v>
      </c>
      <c r="K17880" s="1" t="s">
        <v>16</v>
      </c>
      <c r="L17880" s="1" t="s">
        <v>16</v>
      </c>
      <c r="M17880" s="1" t="s">
        <v>16</v>
      </c>
      <c r="N17880" s="1" t="s">
        <v>16</v>
      </c>
      <c r="O17880" s="1">
        <v>63.2</v>
      </c>
      <c r="P17880" s="1">
        <v>1.0</v>
      </c>
    </row>
    <row r="17881">
      <c r="A17881" s="1" t="s">
        <v>29</v>
      </c>
      <c r="B17881" s="1" t="s">
        <v>20928</v>
      </c>
      <c r="C17881" s="2" t="s">
        <v>20921</v>
      </c>
      <c r="D17881" s="1" t="s">
        <v>19</v>
      </c>
      <c r="E1788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7881" s="1" t="s">
        <v>2144</v>
      </c>
      <c r="G17881" s="1" t="s">
        <v>2145</v>
      </c>
      <c r="H17881" s="1" t="s">
        <v>2146</v>
      </c>
      <c r="I17881" s="1" t="s">
        <v>16</v>
      </c>
      <c r="J17881" s="1" t="s">
        <v>23</v>
      </c>
      <c r="K17881" s="1" t="s">
        <v>16</v>
      </c>
      <c r="L17881" s="1" t="s">
        <v>16</v>
      </c>
      <c r="M17881" s="1" t="s">
        <v>16</v>
      </c>
      <c r="N17881" s="1" t="s">
        <v>16</v>
      </c>
      <c r="O17881" s="1">
        <v>63.2</v>
      </c>
      <c r="P17881" s="1">
        <v>1.0</v>
      </c>
    </row>
    <row r="17882">
      <c r="A17882" s="1" t="s">
        <v>29</v>
      </c>
      <c r="B17882" s="1" t="s">
        <v>20929</v>
      </c>
      <c r="C17882" s="2" t="s">
        <v>20921</v>
      </c>
      <c r="D17882" s="1" t="s">
        <v>19</v>
      </c>
      <c r="E17882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7882" s="1" t="s">
        <v>1110</v>
      </c>
      <c r="G17882" s="1" t="s">
        <v>1111</v>
      </c>
      <c r="H17882" s="1" t="s">
        <v>1112</v>
      </c>
      <c r="I17882" s="1" t="s">
        <v>16</v>
      </c>
      <c r="J17882" s="1" t="s">
        <v>23</v>
      </c>
      <c r="K17882" s="1" t="s">
        <v>16</v>
      </c>
      <c r="L17882" s="1" t="s">
        <v>16</v>
      </c>
      <c r="M17882" s="1" t="s">
        <v>16</v>
      </c>
      <c r="N17882" s="1" t="s">
        <v>16</v>
      </c>
      <c r="O17882" s="1">
        <v>79.2</v>
      </c>
      <c r="P17882" s="1">
        <v>1.0</v>
      </c>
    </row>
    <row r="17883">
      <c r="A17883" s="1" t="s">
        <v>29</v>
      </c>
      <c r="B17883" s="1" t="s">
        <v>20930</v>
      </c>
      <c r="C17883" s="2" t="s">
        <v>20921</v>
      </c>
      <c r="D17883" s="1" t="s">
        <v>19</v>
      </c>
      <c r="E17883" s="3" t="str">
        <f>HYPERLINK("https://fyndiq.se/produkt/34157794139f40c6/", "2-Pack Samsung S20 FE - 9H Härdat Glass - Top Kvalitet")</f>
        <v>2-Pack Samsung S20 FE - 9H Härdat Glass - Top Kvalitet</v>
      </c>
      <c r="F17883" s="1" t="s">
        <v>1640</v>
      </c>
      <c r="G17883" s="1" t="s">
        <v>1641</v>
      </c>
      <c r="H17883" s="1" t="s">
        <v>1642</v>
      </c>
      <c r="I17883" s="1" t="s">
        <v>16</v>
      </c>
      <c r="J17883" s="1" t="s">
        <v>23</v>
      </c>
      <c r="K17883" s="1" t="s">
        <v>16</v>
      </c>
      <c r="L17883" s="1" t="s">
        <v>16</v>
      </c>
      <c r="M17883" s="1" t="s">
        <v>16</v>
      </c>
      <c r="N17883" s="1" t="s">
        <v>16</v>
      </c>
      <c r="O17883" s="1">
        <v>63.2</v>
      </c>
      <c r="P17883" s="1">
        <v>1.0</v>
      </c>
    </row>
    <row r="17884">
      <c r="A17884" s="1" t="s">
        <v>29</v>
      </c>
      <c r="B17884" s="1" t="s">
        <v>20931</v>
      </c>
      <c r="C17884" s="2" t="s">
        <v>20921</v>
      </c>
      <c r="D17884" s="1" t="s">
        <v>19</v>
      </c>
      <c r="E17884" s="3" t="str">
        <f>HYPERLINK("https://fyndiq.se/produkt/9f0d3f0d075b4390/", "Iphone 12 Pro Max - härdat glas 9H - Top Kvalitet Skärmskydd")</f>
        <v>Iphone 12 Pro Max - härdat glas 9H - Top Kvalitet Skärmskydd</v>
      </c>
      <c r="F17884" s="1" t="s">
        <v>1741</v>
      </c>
      <c r="G17884" s="1" t="s">
        <v>1742</v>
      </c>
      <c r="H17884" s="1" t="s">
        <v>1743</v>
      </c>
      <c r="I17884" s="1" t="s">
        <v>16</v>
      </c>
      <c r="J17884" s="1" t="s">
        <v>23</v>
      </c>
      <c r="K17884" s="1" t="s">
        <v>16</v>
      </c>
      <c r="L17884" s="1" t="s">
        <v>16</v>
      </c>
      <c r="M17884" s="1" t="s">
        <v>16</v>
      </c>
      <c r="N17884" s="1" t="s">
        <v>16</v>
      </c>
      <c r="O17884" s="1">
        <v>31.2</v>
      </c>
      <c r="P17884" s="1">
        <v>1.0</v>
      </c>
    </row>
    <row r="17885">
      <c r="A17885" s="1" t="s">
        <v>29</v>
      </c>
      <c r="B17885" s="1" t="s">
        <v>20932</v>
      </c>
      <c r="C17885" s="2" t="s">
        <v>20921</v>
      </c>
      <c r="D17885" s="1" t="s">
        <v>19</v>
      </c>
      <c r="E17885" s="3" t="str">
        <f>HYPERLINK("https://fyndiq.se/produkt/6758100e2782433a/", "2-Pack iPhone 12 Pro - Härdat Glas 9H - Super Kvalitet 3D")</f>
        <v>2-Pack iPhone 12 Pro - Härdat Glas 9H - Super Kvalitet 3D</v>
      </c>
      <c r="F17885" s="1" t="s">
        <v>3185</v>
      </c>
      <c r="G17885" s="1" t="s">
        <v>3186</v>
      </c>
      <c r="H17885" s="1" t="s">
        <v>3187</v>
      </c>
      <c r="I17885" s="1" t="s">
        <v>16</v>
      </c>
      <c r="J17885" s="1" t="s">
        <v>23</v>
      </c>
      <c r="K17885" s="1" t="s">
        <v>16</v>
      </c>
      <c r="L17885" s="1" t="s">
        <v>16</v>
      </c>
      <c r="M17885" s="1" t="s">
        <v>16</v>
      </c>
      <c r="N17885" s="1" t="s">
        <v>16</v>
      </c>
      <c r="O17885" s="1">
        <v>47.2</v>
      </c>
      <c r="P17885" s="1">
        <v>1.0</v>
      </c>
    </row>
    <row r="17886">
      <c r="A17886" s="1" t="s">
        <v>29</v>
      </c>
      <c r="B17886" s="1" t="s">
        <v>20933</v>
      </c>
      <c r="C17886" s="2" t="s">
        <v>20921</v>
      </c>
      <c r="D17886" s="1" t="s">
        <v>19</v>
      </c>
      <c r="E17886" s="3" t="str">
        <f t="shared" ref="E17886:E17887" si="1033">HYPERLINK("https://fyndiq.se/produkt/a047b5d99d58461d/", "2-Pack Google Pixel 6A - Härdat glas 9H - Super kvalitet 3D")</f>
        <v>2-Pack Google Pixel 6A - Härdat glas 9H - Super kvalitet 3D</v>
      </c>
      <c r="F17886" s="1" t="s">
        <v>1205</v>
      </c>
      <c r="G17886" s="1" t="s">
        <v>1206</v>
      </c>
      <c r="H17886" s="1" t="s">
        <v>1207</v>
      </c>
      <c r="I17886" s="1" t="s">
        <v>16</v>
      </c>
      <c r="J17886" s="1" t="s">
        <v>23</v>
      </c>
      <c r="K17886" s="1" t="s">
        <v>16</v>
      </c>
      <c r="L17886" s="1" t="s">
        <v>16</v>
      </c>
      <c r="M17886" s="1" t="s">
        <v>16</v>
      </c>
      <c r="N17886" s="1" t="s">
        <v>16</v>
      </c>
      <c r="O17886" s="1">
        <v>63.2</v>
      </c>
      <c r="P17886" s="1">
        <v>1.0</v>
      </c>
    </row>
    <row r="17887">
      <c r="A17887" s="1" t="s">
        <v>29</v>
      </c>
      <c r="B17887" s="1" t="s">
        <v>20934</v>
      </c>
      <c r="C17887" s="2" t="s">
        <v>20921</v>
      </c>
      <c r="D17887" s="1" t="s">
        <v>19</v>
      </c>
      <c r="E17887" s="3" t="str">
        <f t="shared" si="1033"/>
        <v>2-Pack Google Pixel 6A - Härdat glas 9H - Super kvalitet 3D</v>
      </c>
      <c r="F17887" s="1" t="s">
        <v>1205</v>
      </c>
      <c r="G17887" s="1" t="s">
        <v>1206</v>
      </c>
      <c r="H17887" s="1" t="s">
        <v>1207</v>
      </c>
      <c r="I17887" s="1" t="s">
        <v>16</v>
      </c>
      <c r="J17887" s="1" t="s">
        <v>23</v>
      </c>
      <c r="K17887" s="1" t="s">
        <v>16</v>
      </c>
      <c r="L17887" s="1" t="s">
        <v>16</v>
      </c>
      <c r="M17887" s="1" t="s">
        <v>16</v>
      </c>
      <c r="N17887" s="1" t="s">
        <v>16</v>
      </c>
      <c r="O17887" s="1">
        <v>63.2</v>
      </c>
      <c r="P17887" s="1">
        <v>1.0</v>
      </c>
    </row>
    <row r="17888">
      <c r="A17888" s="1" t="s">
        <v>29</v>
      </c>
      <c r="B17888" s="1" t="s">
        <v>20935</v>
      </c>
      <c r="C17888" s="2" t="s">
        <v>20921</v>
      </c>
      <c r="D17888" s="1" t="s">
        <v>19</v>
      </c>
      <c r="E1788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7888" s="1" t="s">
        <v>760</v>
      </c>
      <c r="G17888" s="1" t="s">
        <v>761</v>
      </c>
      <c r="H17888" s="1" t="s">
        <v>762</v>
      </c>
      <c r="I17888" s="1" t="s">
        <v>16</v>
      </c>
      <c r="J17888" s="1" t="s">
        <v>23</v>
      </c>
      <c r="K17888" s="1" t="s">
        <v>16</v>
      </c>
      <c r="L17888" s="1" t="s">
        <v>16</v>
      </c>
      <c r="M17888" s="1" t="s">
        <v>16</v>
      </c>
      <c r="N17888" s="1" t="s">
        <v>16</v>
      </c>
      <c r="O17888" s="1">
        <v>63.2</v>
      </c>
      <c r="P17888" s="1">
        <v>1.0</v>
      </c>
    </row>
    <row r="17889">
      <c r="A17889" s="1" t="s">
        <v>29</v>
      </c>
      <c r="B17889" s="1" t="s">
        <v>20936</v>
      </c>
      <c r="C17889" s="2" t="s">
        <v>20921</v>
      </c>
      <c r="D17889" s="1" t="s">
        <v>19</v>
      </c>
      <c r="E17889" s="3" t="str">
        <f t="shared" ref="E17889:E17891" si="1034">HYPERLINK("https://fyndiq.se/produkt/fdeead0025f9481d/", "Samsung S23 FE - 9H Härdat Glass - Super Kvalitet 3D")</f>
        <v>Samsung S23 FE - 9H Härdat Glass - Super Kvalitet 3D</v>
      </c>
      <c r="F17889" s="1" t="s">
        <v>9586</v>
      </c>
      <c r="G17889" s="1" t="s">
        <v>9587</v>
      </c>
      <c r="H17889" s="1" t="s">
        <v>9588</v>
      </c>
      <c r="I17889" s="1" t="s">
        <v>16</v>
      </c>
      <c r="J17889" s="1" t="s">
        <v>23</v>
      </c>
      <c r="K17889" s="1" t="s">
        <v>16</v>
      </c>
      <c r="L17889" s="1" t="s">
        <v>16</v>
      </c>
      <c r="M17889" s="1" t="s">
        <v>16</v>
      </c>
      <c r="N17889" s="1" t="s">
        <v>16</v>
      </c>
      <c r="O17889" s="1">
        <v>55.2</v>
      </c>
      <c r="P17889" s="1">
        <v>1.0</v>
      </c>
    </row>
    <row r="17890">
      <c r="A17890" s="1" t="s">
        <v>29</v>
      </c>
      <c r="B17890" s="1" t="s">
        <v>20937</v>
      </c>
      <c r="C17890" s="2" t="s">
        <v>20921</v>
      </c>
      <c r="D17890" s="1" t="s">
        <v>19</v>
      </c>
      <c r="E17890" s="3" t="str">
        <f t="shared" si="1034"/>
        <v>Samsung S23 FE - 9H Härdat Glass - Super Kvalitet 3D</v>
      </c>
      <c r="F17890" s="1" t="s">
        <v>9586</v>
      </c>
      <c r="G17890" s="1" t="s">
        <v>9587</v>
      </c>
      <c r="H17890" s="1" t="s">
        <v>9588</v>
      </c>
      <c r="I17890" s="1" t="s">
        <v>16</v>
      </c>
      <c r="J17890" s="1" t="s">
        <v>23</v>
      </c>
      <c r="K17890" s="1" t="s">
        <v>16</v>
      </c>
      <c r="L17890" s="1" t="s">
        <v>16</v>
      </c>
      <c r="M17890" s="1" t="s">
        <v>16</v>
      </c>
      <c r="N17890" s="1" t="s">
        <v>16</v>
      </c>
      <c r="O17890" s="1">
        <v>55.2</v>
      </c>
      <c r="P17890" s="1">
        <v>1.0</v>
      </c>
    </row>
    <row r="17891">
      <c r="A17891" s="1" t="s">
        <v>29</v>
      </c>
      <c r="B17891" s="1" t="s">
        <v>20938</v>
      </c>
      <c r="C17891" s="2" t="s">
        <v>20921</v>
      </c>
      <c r="D17891" s="1" t="s">
        <v>19</v>
      </c>
      <c r="E17891" s="3" t="str">
        <f t="shared" si="1034"/>
        <v>Samsung S23 FE - 9H Härdat Glass - Super Kvalitet 3D</v>
      </c>
      <c r="F17891" s="1" t="s">
        <v>9586</v>
      </c>
      <c r="G17891" s="1" t="s">
        <v>9587</v>
      </c>
      <c r="H17891" s="1" t="s">
        <v>9588</v>
      </c>
      <c r="I17891" s="1" t="s">
        <v>16</v>
      </c>
      <c r="J17891" s="1" t="s">
        <v>23</v>
      </c>
      <c r="K17891" s="1" t="s">
        <v>16</v>
      </c>
      <c r="L17891" s="1" t="s">
        <v>16</v>
      </c>
      <c r="M17891" s="1" t="s">
        <v>16</v>
      </c>
      <c r="N17891" s="1" t="s">
        <v>16</v>
      </c>
      <c r="O17891" s="1">
        <v>55.2</v>
      </c>
      <c r="P17891" s="1">
        <v>1.0</v>
      </c>
    </row>
    <row r="17892">
      <c r="A17892" s="1" t="s">
        <v>29</v>
      </c>
      <c r="B17892" s="1" t="s">
        <v>20939</v>
      </c>
      <c r="C17892" s="2" t="s">
        <v>20921</v>
      </c>
      <c r="D17892" s="1" t="s">
        <v>19</v>
      </c>
      <c r="E17892" s="3" t="str">
        <f t="shared" ref="E17892:E17893" si="1035">HYPERLINK("https://fyndiq.se/produkt/08d44de1ca3946df/", "2-Pack Samsung Galaxy S10 - Härdat Glas 9H – 3D Skärmskydd - Super kvalitet")</f>
        <v>2-Pack Samsung Galaxy S10 - Härdat Glas 9H – 3D Skärmskydd - Super kvalitet</v>
      </c>
      <c r="F17892" s="1" t="s">
        <v>729</v>
      </c>
      <c r="G17892" s="1" t="s">
        <v>730</v>
      </c>
      <c r="H17892" s="1" t="s">
        <v>731</v>
      </c>
      <c r="I17892" s="1" t="s">
        <v>16</v>
      </c>
      <c r="J17892" s="1" t="s">
        <v>23</v>
      </c>
      <c r="K17892" s="1" t="s">
        <v>16</v>
      </c>
      <c r="L17892" s="1" t="s">
        <v>16</v>
      </c>
      <c r="M17892" s="1" t="s">
        <v>16</v>
      </c>
      <c r="N17892" s="1" t="s">
        <v>16</v>
      </c>
      <c r="O17892" s="1">
        <v>63.2</v>
      </c>
      <c r="P17892" s="1">
        <v>1.0</v>
      </c>
    </row>
    <row r="17893">
      <c r="A17893" s="1" t="s">
        <v>29</v>
      </c>
      <c r="B17893" s="1" t="s">
        <v>20940</v>
      </c>
      <c r="C17893" s="2" t="s">
        <v>20921</v>
      </c>
      <c r="D17893" s="1" t="s">
        <v>19</v>
      </c>
      <c r="E17893" s="3" t="str">
        <f t="shared" si="1035"/>
        <v>2-Pack Samsung Galaxy S10 - Härdat Glas 9H – 3D Skärmskydd - Super kvalitet</v>
      </c>
      <c r="F17893" s="1" t="s">
        <v>729</v>
      </c>
      <c r="G17893" s="1" t="s">
        <v>730</v>
      </c>
      <c r="H17893" s="1" t="s">
        <v>731</v>
      </c>
      <c r="I17893" s="1" t="s">
        <v>16</v>
      </c>
      <c r="J17893" s="1" t="s">
        <v>23</v>
      </c>
      <c r="K17893" s="1" t="s">
        <v>16</v>
      </c>
      <c r="L17893" s="1" t="s">
        <v>16</v>
      </c>
      <c r="M17893" s="1" t="s">
        <v>16</v>
      </c>
      <c r="N17893" s="1" t="s">
        <v>16</v>
      </c>
      <c r="O17893" s="1">
        <v>63.2</v>
      </c>
      <c r="P17893" s="1">
        <v>1.0</v>
      </c>
    </row>
    <row r="17894">
      <c r="A17894" s="1" t="s">
        <v>29</v>
      </c>
      <c r="B17894" s="1" t="s">
        <v>20941</v>
      </c>
      <c r="C17894" s="2" t="s">
        <v>20921</v>
      </c>
      <c r="D17894" s="1" t="s">
        <v>19</v>
      </c>
      <c r="E17894" s="3" t="str">
        <f>HYPERLINK("https://fyndiq.se/produkt/f47e8401d83f4d58/", "2-Pack Samsung S8 Skärmskydd - Härdat Glas 9H - Super kvalitet 3D")</f>
        <v>2-Pack Samsung S8 Skärmskydd - Härdat Glas 9H - Super kvalitet 3D</v>
      </c>
      <c r="F17894" s="1" t="s">
        <v>750</v>
      </c>
      <c r="G17894" s="1" t="s">
        <v>751</v>
      </c>
      <c r="H17894" s="1" t="s">
        <v>752</v>
      </c>
      <c r="I17894" s="1" t="s">
        <v>16</v>
      </c>
      <c r="J17894" s="1" t="s">
        <v>23</v>
      </c>
      <c r="K17894" s="1" t="s">
        <v>16</v>
      </c>
      <c r="L17894" s="1" t="s">
        <v>16</v>
      </c>
      <c r="M17894" s="1" t="s">
        <v>16</v>
      </c>
      <c r="N17894" s="1" t="s">
        <v>16</v>
      </c>
      <c r="O17894" s="1">
        <v>63.2</v>
      </c>
      <c r="P17894" s="1">
        <v>1.0</v>
      </c>
    </row>
    <row r="17895">
      <c r="A17895" s="1" t="s">
        <v>29</v>
      </c>
      <c r="B17895" s="1" t="s">
        <v>20942</v>
      </c>
      <c r="C17895" s="2" t="s">
        <v>20921</v>
      </c>
      <c r="D17895" s="1" t="s">
        <v>19</v>
      </c>
      <c r="E17895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7895" s="1" t="s">
        <v>5040</v>
      </c>
      <c r="G17895" s="1" t="s">
        <v>5041</v>
      </c>
      <c r="H17895" s="1" t="s">
        <v>5042</v>
      </c>
      <c r="I17895" s="1" t="s">
        <v>16</v>
      </c>
      <c r="J17895" s="1" t="s">
        <v>23</v>
      </c>
      <c r="K17895" s="1" t="s">
        <v>16</v>
      </c>
      <c r="L17895" s="1" t="s">
        <v>16</v>
      </c>
      <c r="M17895" s="1" t="s">
        <v>16</v>
      </c>
      <c r="N17895" s="1" t="s">
        <v>16</v>
      </c>
      <c r="O17895" s="1">
        <v>79.2</v>
      </c>
      <c r="P17895" s="1">
        <v>1.0</v>
      </c>
    </row>
    <row r="17896">
      <c r="A17896" s="1" t="s">
        <v>29</v>
      </c>
      <c r="B17896" s="1" t="s">
        <v>20943</v>
      </c>
      <c r="C17896" s="2" t="s">
        <v>20921</v>
      </c>
      <c r="D17896" s="1" t="s">
        <v>19</v>
      </c>
      <c r="E17896" s="3" t="str">
        <f>HYPERLINK("https://fyndiq.se/produkt/a00b62acc6644fd2/", "2-Pack Samsung Galaxy S10 - Härdat glas 9H – Super kvalitet 3D")</f>
        <v>2-Pack Samsung Galaxy S10 - Härdat glas 9H – Super kvalitet 3D</v>
      </c>
      <c r="F17896" s="1" t="s">
        <v>1291</v>
      </c>
      <c r="G17896" s="1" t="s">
        <v>1292</v>
      </c>
      <c r="H17896" s="1" t="s">
        <v>1293</v>
      </c>
      <c r="I17896" s="1" t="s">
        <v>16</v>
      </c>
      <c r="J17896" s="1" t="s">
        <v>23</v>
      </c>
      <c r="K17896" s="1" t="s">
        <v>16</v>
      </c>
      <c r="L17896" s="1" t="s">
        <v>16</v>
      </c>
      <c r="M17896" s="1" t="s">
        <v>16</v>
      </c>
      <c r="N17896" s="1" t="s">
        <v>16</v>
      </c>
      <c r="O17896" s="1">
        <v>63.2</v>
      </c>
      <c r="P17896" s="1">
        <v>1.0</v>
      </c>
    </row>
    <row r="17897">
      <c r="A17897" s="1" t="s">
        <v>29</v>
      </c>
      <c r="B17897" s="1" t="s">
        <v>20944</v>
      </c>
      <c r="C17897" s="2" t="s">
        <v>20921</v>
      </c>
      <c r="D17897" s="1" t="s">
        <v>19</v>
      </c>
      <c r="E17897" s="3" t="str">
        <f>HYPERLINK("https://fyndiq.se/produkt/1e8f6bb5ed7344de/", "2-Pack Samsung Galaxy s10 Plus - Härdat glas 9H - Super kvalitet")</f>
        <v>2-Pack Samsung Galaxy s10 Plus - Härdat glas 9H - Super kvalitet</v>
      </c>
      <c r="F17897" s="1" t="s">
        <v>1508</v>
      </c>
      <c r="G17897" s="1" t="s">
        <v>1509</v>
      </c>
      <c r="H17897" s="1" t="s">
        <v>1510</v>
      </c>
      <c r="I17897" s="1" t="s">
        <v>16</v>
      </c>
      <c r="J17897" s="1" t="s">
        <v>23</v>
      </c>
      <c r="K17897" s="1" t="s">
        <v>16</v>
      </c>
      <c r="L17897" s="1" t="s">
        <v>16</v>
      </c>
      <c r="M17897" s="1" t="s">
        <v>16</v>
      </c>
      <c r="N17897" s="1" t="s">
        <v>16</v>
      </c>
      <c r="O17897" s="1">
        <v>63.2</v>
      </c>
      <c r="P17897" s="1">
        <v>1.0</v>
      </c>
    </row>
    <row r="17898">
      <c r="A17898" s="1" t="s">
        <v>29</v>
      </c>
      <c r="B17898" s="1" t="s">
        <v>20945</v>
      </c>
      <c r="C17898" s="2" t="s">
        <v>20921</v>
      </c>
      <c r="D17898" s="1" t="s">
        <v>19</v>
      </c>
      <c r="E1789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898" s="1" t="s">
        <v>692</v>
      </c>
      <c r="G17898" s="1" t="s">
        <v>693</v>
      </c>
      <c r="H17898" s="1" t="s">
        <v>694</v>
      </c>
      <c r="I17898" s="1" t="s">
        <v>16</v>
      </c>
      <c r="J17898" s="1" t="s">
        <v>23</v>
      </c>
      <c r="K17898" s="1" t="s">
        <v>16</v>
      </c>
      <c r="L17898" s="1" t="s">
        <v>16</v>
      </c>
      <c r="M17898" s="1" t="s">
        <v>16</v>
      </c>
      <c r="N17898" s="1" t="s">
        <v>16</v>
      </c>
      <c r="O17898" s="1">
        <v>47.2</v>
      </c>
      <c r="P17898" s="1">
        <v>1.0</v>
      </c>
    </row>
    <row r="17899">
      <c r="A17899" s="1" t="s">
        <v>29</v>
      </c>
      <c r="B17899" s="1" t="s">
        <v>20946</v>
      </c>
      <c r="C17899" s="2" t="s">
        <v>20921</v>
      </c>
      <c r="D17899" s="1" t="s">
        <v>19</v>
      </c>
      <c r="E17899" s="3" t="str">
        <f t="shared" ref="E17899:E17901" si="1036">HYPERLINK("https://fyndiq.se/produkt/253055cb3a394b08/", "Google Pixel 7A - Härdat Glas 9H - Super kvalitet 3D Skärmskydd")</f>
        <v>Google Pixel 7A - Härdat Glas 9H - Super kvalitet 3D Skärmskydd</v>
      </c>
      <c r="F17899" s="1" t="s">
        <v>1817</v>
      </c>
      <c r="G17899" s="1" t="s">
        <v>1818</v>
      </c>
      <c r="H17899" s="1" t="s">
        <v>1819</v>
      </c>
      <c r="I17899" s="1" t="s">
        <v>16</v>
      </c>
      <c r="J17899" s="1" t="s">
        <v>23</v>
      </c>
      <c r="K17899" s="1" t="s">
        <v>16</v>
      </c>
      <c r="L17899" s="1" t="s">
        <v>16</v>
      </c>
      <c r="M17899" s="1" t="s">
        <v>16</v>
      </c>
      <c r="N17899" s="1" t="s">
        <v>16</v>
      </c>
      <c r="O17899" s="1">
        <v>55.2</v>
      </c>
      <c r="P17899" s="1">
        <v>1.0</v>
      </c>
    </row>
    <row r="17900">
      <c r="A17900" s="1" t="s">
        <v>29</v>
      </c>
      <c r="B17900" s="1" t="s">
        <v>20947</v>
      </c>
      <c r="C17900" s="2" t="s">
        <v>20921</v>
      </c>
      <c r="D17900" s="1" t="s">
        <v>19</v>
      </c>
      <c r="E17900" s="3" t="str">
        <f t="shared" si="1036"/>
        <v>Google Pixel 7A - Härdat Glas 9H - Super kvalitet 3D Skärmskydd</v>
      </c>
      <c r="F17900" s="1" t="s">
        <v>1817</v>
      </c>
      <c r="G17900" s="1" t="s">
        <v>1818</v>
      </c>
      <c r="H17900" s="1" t="s">
        <v>1819</v>
      </c>
      <c r="I17900" s="1" t="s">
        <v>16</v>
      </c>
      <c r="J17900" s="1" t="s">
        <v>23</v>
      </c>
      <c r="K17900" s="1" t="s">
        <v>16</v>
      </c>
      <c r="L17900" s="1" t="s">
        <v>16</v>
      </c>
      <c r="M17900" s="1" t="s">
        <v>16</v>
      </c>
      <c r="N17900" s="1" t="s">
        <v>16</v>
      </c>
      <c r="O17900" s="1">
        <v>55.2</v>
      </c>
      <c r="P17900" s="1">
        <v>1.0</v>
      </c>
    </row>
    <row r="17901">
      <c r="A17901" s="1" t="s">
        <v>29</v>
      </c>
      <c r="B17901" s="1" t="s">
        <v>20948</v>
      </c>
      <c r="C17901" s="2" t="s">
        <v>20921</v>
      </c>
      <c r="D17901" s="1" t="s">
        <v>19</v>
      </c>
      <c r="E17901" s="3" t="str">
        <f t="shared" si="1036"/>
        <v>Google Pixel 7A - Härdat Glas 9H - Super kvalitet 3D Skärmskydd</v>
      </c>
      <c r="F17901" s="1" t="s">
        <v>1817</v>
      </c>
      <c r="G17901" s="1" t="s">
        <v>1818</v>
      </c>
      <c r="H17901" s="1" t="s">
        <v>1819</v>
      </c>
      <c r="I17901" s="1" t="s">
        <v>16</v>
      </c>
      <c r="J17901" s="1" t="s">
        <v>23</v>
      </c>
      <c r="K17901" s="1" t="s">
        <v>16</v>
      </c>
      <c r="L17901" s="1" t="s">
        <v>16</v>
      </c>
      <c r="M17901" s="1" t="s">
        <v>16</v>
      </c>
      <c r="N17901" s="1" t="s">
        <v>16</v>
      </c>
      <c r="O17901" s="1">
        <v>55.2</v>
      </c>
      <c r="P17901" s="1">
        <v>1.0</v>
      </c>
    </row>
    <row r="17902">
      <c r="A17902" s="1" t="s">
        <v>29</v>
      </c>
      <c r="B17902" s="1" t="s">
        <v>20949</v>
      </c>
      <c r="C17902" s="2" t="s">
        <v>20921</v>
      </c>
      <c r="D17902" s="1" t="s">
        <v>19</v>
      </c>
      <c r="E17902" s="3" t="str">
        <f>HYPERLINK("https://fyndiq.se/produkt/2eaffc13d3254090/", "1-Pack Linsskydd Samsung S23 (5G) - 9H Härdat Glass - 3D Super Kvalitet Linsskydd")</f>
        <v>1-Pack Linsskydd Samsung S23 (5G) - 9H Härdat Glass - 3D Super Kvalitet Linsskydd</v>
      </c>
      <c r="F17902" s="1" t="s">
        <v>20950</v>
      </c>
      <c r="G17902" s="1" t="s">
        <v>20951</v>
      </c>
      <c r="H17902" s="1" t="s">
        <v>20952</v>
      </c>
      <c r="I17902" s="1" t="s">
        <v>16</v>
      </c>
      <c r="J17902" s="1" t="s">
        <v>23</v>
      </c>
      <c r="K17902" s="1" t="s">
        <v>16</v>
      </c>
      <c r="L17902" s="1" t="s">
        <v>16</v>
      </c>
      <c r="M17902" s="1" t="s">
        <v>16</v>
      </c>
      <c r="N17902" s="1" t="s">
        <v>16</v>
      </c>
      <c r="O17902" s="1">
        <v>47.2</v>
      </c>
      <c r="P17902" s="1">
        <v>1.0</v>
      </c>
    </row>
    <row r="17903">
      <c r="A17903" s="1" t="s">
        <v>29</v>
      </c>
      <c r="B17903" s="1" t="s">
        <v>20953</v>
      </c>
      <c r="C17903" s="2" t="s">
        <v>20921</v>
      </c>
      <c r="D17903" s="1" t="s">
        <v>19</v>
      </c>
      <c r="E17903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7903" s="1" t="s">
        <v>3720</v>
      </c>
      <c r="G17903" s="1" t="s">
        <v>3721</v>
      </c>
      <c r="H17903" s="1" t="s">
        <v>3722</v>
      </c>
      <c r="I17903" s="1" t="s">
        <v>16</v>
      </c>
      <c r="J17903" s="1" t="s">
        <v>23</v>
      </c>
      <c r="K17903" s="1" t="s">
        <v>16</v>
      </c>
      <c r="L17903" s="1" t="s">
        <v>16</v>
      </c>
      <c r="M17903" s="1" t="s">
        <v>16</v>
      </c>
      <c r="N17903" s="1" t="s">
        <v>16</v>
      </c>
      <c r="O17903" s="1">
        <v>87.2</v>
      </c>
      <c r="P17903" s="1">
        <v>1.0</v>
      </c>
    </row>
    <row r="17904">
      <c r="A17904" s="1" t="s">
        <v>29</v>
      </c>
      <c r="B17904" s="1" t="s">
        <v>20954</v>
      </c>
      <c r="C17904" s="2" t="s">
        <v>20921</v>
      </c>
      <c r="D17904" s="1" t="s">
        <v>19</v>
      </c>
      <c r="E17904" s="3" t="str">
        <f>HYPERLINK("https://fyndiq.se/produkt/6ae5aff483564a84/", "2-Pack Apple Watch 40mm – Härdat glas 9H – Super kvalitet 3D")</f>
        <v>2-Pack Apple Watch 40mm – Härdat glas 9H – Super kvalitet 3D</v>
      </c>
      <c r="F17904" s="1" t="s">
        <v>1418</v>
      </c>
      <c r="G17904" s="1" t="s">
        <v>1419</v>
      </c>
      <c r="H17904" s="1" t="s">
        <v>1420</v>
      </c>
      <c r="I17904" s="1" t="s">
        <v>16</v>
      </c>
      <c r="J17904" s="1" t="s">
        <v>23</v>
      </c>
      <c r="K17904" s="1" t="s">
        <v>16</v>
      </c>
      <c r="L17904" s="1" t="s">
        <v>16</v>
      </c>
      <c r="M17904" s="1" t="s">
        <v>16</v>
      </c>
      <c r="N17904" s="1" t="s">
        <v>16</v>
      </c>
      <c r="O17904" s="1">
        <v>55.2</v>
      </c>
      <c r="P17904" s="1">
        <v>1.0</v>
      </c>
    </row>
    <row r="17905">
      <c r="A17905" s="1" t="s">
        <v>29</v>
      </c>
      <c r="B17905" s="1" t="s">
        <v>20955</v>
      </c>
      <c r="C17905" s="2" t="s">
        <v>20921</v>
      </c>
      <c r="D17905" s="1" t="s">
        <v>19</v>
      </c>
      <c r="E17905" s="3" t="str">
        <f t="shared" ref="E17905:E17907" si="1037">HYPERLINK("https://fyndiq.se/produkt/f7b16236096d401a/", "2-Pack Google Pixel 7A - Härdat glas 9H - Super kvalitet 3D Skärmskydd")</f>
        <v>2-Pack Google Pixel 7A - Härdat glas 9H - Super kvalitet 3D Skärmskydd</v>
      </c>
      <c r="F17905" s="1" t="s">
        <v>852</v>
      </c>
      <c r="G17905" s="1" t="s">
        <v>853</v>
      </c>
      <c r="H17905" s="1" t="s">
        <v>854</v>
      </c>
      <c r="I17905" s="1" t="s">
        <v>16</v>
      </c>
      <c r="J17905" s="1" t="s">
        <v>23</v>
      </c>
      <c r="K17905" s="1" t="s">
        <v>16</v>
      </c>
      <c r="L17905" s="1" t="s">
        <v>16</v>
      </c>
      <c r="M17905" s="1" t="s">
        <v>16</v>
      </c>
      <c r="N17905" s="1" t="s">
        <v>16</v>
      </c>
      <c r="O17905" s="1">
        <v>63.2</v>
      </c>
      <c r="P17905" s="1">
        <v>1.0</v>
      </c>
    </row>
    <row r="17906">
      <c r="A17906" s="1" t="s">
        <v>29</v>
      </c>
      <c r="B17906" s="1" t="s">
        <v>20956</v>
      </c>
      <c r="C17906" s="2" t="s">
        <v>20921</v>
      </c>
      <c r="D17906" s="1" t="s">
        <v>19</v>
      </c>
      <c r="E17906" s="3" t="str">
        <f t="shared" si="1037"/>
        <v>2-Pack Google Pixel 7A - Härdat glas 9H - Super kvalitet 3D Skärmskydd</v>
      </c>
      <c r="F17906" s="1" t="s">
        <v>852</v>
      </c>
      <c r="G17906" s="1" t="s">
        <v>853</v>
      </c>
      <c r="H17906" s="1" t="s">
        <v>854</v>
      </c>
      <c r="I17906" s="1" t="s">
        <v>16</v>
      </c>
      <c r="J17906" s="1" t="s">
        <v>23</v>
      </c>
      <c r="K17906" s="1" t="s">
        <v>16</v>
      </c>
      <c r="L17906" s="1" t="s">
        <v>16</v>
      </c>
      <c r="M17906" s="1" t="s">
        <v>16</v>
      </c>
      <c r="N17906" s="1" t="s">
        <v>16</v>
      </c>
      <c r="O17906" s="1">
        <v>63.2</v>
      </c>
      <c r="P17906" s="1">
        <v>1.0</v>
      </c>
    </row>
    <row r="17907">
      <c r="A17907" s="1" t="s">
        <v>29</v>
      </c>
      <c r="B17907" s="1" t="s">
        <v>20957</v>
      </c>
      <c r="C17907" s="2" t="s">
        <v>20921</v>
      </c>
      <c r="D17907" s="1" t="s">
        <v>19</v>
      </c>
      <c r="E17907" s="3" t="str">
        <f t="shared" si="1037"/>
        <v>2-Pack Google Pixel 7A - Härdat glas 9H - Super kvalitet 3D Skärmskydd</v>
      </c>
      <c r="F17907" s="1" t="s">
        <v>852</v>
      </c>
      <c r="G17907" s="1" t="s">
        <v>853</v>
      </c>
      <c r="H17907" s="1" t="s">
        <v>854</v>
      </c>
      <c r="I17907" s="1" t="s">
        <v>16</v>
      </c>
      <c r="J17907" s="1" t="s">
        <v>23</v>
      </c>
      <c r="K17907" s="1" t="s">
        <v>16</v>
      </c>
      <c r="L17907" s="1" t="s">
        <v>16</v>
      </c>
      <c r="M17907" s="1" t="s">
        <v>16</v>
      </c>
      <c r="N17907" s="1" t="s">
        <v>16</v>
      </c>
      <c r="O17907" s="1">
        <v>63.2</v>
      </c>
      <c r="P17907" s="1">
        <v>1.0</v>
      </c>
    </row>
    <row r="17908">
      <c r="A17908" s="1" t="s">
        <v>29</v>
      </c>
      <c r="B17908" s="1" t="s">
        <v>20958</v>
      </c>
      <c r="C17908" s="2" t="s">
        <v>20921</v>
      </c>
      <c r="D17908" s="1" t="s">
        <v>19</v>
      </c>
      <c r="E17908" s="3" t="str">
        <f>HYPERLINK("https://fyndiq.se/produkt/e0b5cbce33334680/", "2 Pack Sony Xperia 10 IV - Härdat glas 9H -Super Kvalitet 3D")</f>
        <v>2 Pack Sony Xperia 10 IV - Härdat glas 9H -Super Kvalitet 3D</v>
      </c>
      <c r="F17908" s="1" t="s">
        <v>250</v>
      </c>
      <c r="G17908" s="1" t="s">
        <v>251</v>
      </c>
      <c r="H17908" s="1" t="s">
        <v>252</v>
      </c>
      <c r="I17908" s="1" t="s">
        <v>16</v>
      </c>
      <c r="J17908" s="1" t="s">
        <v>23</v>
      </c>
      <c r="K17908" s="1" t="s">
        <v>16</v>
      </c>
      <c r="L17908" s="1" t="s">
        <v>16</v>
      </c>
      <c r="M17908" s="1" t="s">
        <v>16</v>
      </c>
      <c r="N17908" s="1" t="s">
        <v>16</v>
      </c>
      <c r="O17908" s="1">
        <v>71.2</v>
      </c>
      <c r="P17908" s="1">
        <v>1.0</v>
      </c>
    </row>
    <row r="17909">
      <c r="A17909" s="1" t="s">
        <v>29</v>
      </c>
      <c r="B17909" s="1" t="s">
        <v>20959</v>
      </c>
      <c r="C17909" s="2" t="s">
        <v>20921</v>
      </c>
      <c r="D17909" s="1" t="s">
        <v>19</v>
      </c>
      <c r="E17909" s="3" t="str">
        <f>HYPERLINK("https://fyndiq.se/produkt/7bfe4070453c4ad0/", "2 Pack Samsung Galaxy Note 8 - Härdat glas 9H -Super kvalitet 3D")</f>
        <v>2 Pack Samsung Galaxy Note 8 - Härdat glas 9H -Super kvalitet 3D</v>
      </c>
      <c r="F17909" s="1" t="s">
        <v>3131</v>
      </c>
      <c r="G17909" s="1" t="s">
        <v>3132</v>
      </c>
      <c r="H17909" s="1" t="s">
        <v>3133</v>
      </c>
      <c r="I17909" s="1" t="s">
        <v>16</v>
      </c>
      <c r="J17909" s="1" t="s">
        <v>23</v>
      </c>
      <c r="K17909" s="1" t="s">
        <v>16</v>
      </c>
      <c r="L17909" s="1" t="s">
        <v>16</v>
      </c>
      <c r="M17909" s="1" t="s">
        <v>16</v>
      </c>
      <c r="N17909" s="1" t="s">
        <v>16</v>
      </c>
      <c r="O17909" s="1">
        <v>63.2</v>
      </c>
      <c r="P17909" s="1">
        <v>1.0</v>
      </c>
    </row>
    <row r="17910">
      <c r="A17910" s="1" t="s">
        <v>29</v>
      </c>
      <c r="B17910" s="1" t="s">
        <v>20960</v>
      </c>
      <c r="C17910" s="2" t="s">
        <v>20921</v>
      </c>
      <c r="D17910" s="1" t="s">
        <v>19</v>
      </c>
      <c r="E17910" s="3" t="str">
        <f>HYPERLINK("https://fyndiq.se/produkt/c64bbbf107e34309/", "2-Pack Huawei P30 - Härdat glas 9H – 3D Super kvalitet")</f>
        <v>2-Pack Huawei P30 - Härdat glas 9H – 3D Super kvalitet</v>
      </c>
      <c r="F17910" s="1" t="s">
        <v>845</v>
      </c>
      <c r="G17910" s="1" t="s">
        <v>846</v>
      </c>
      <c r="H17910" s="1" t="s">
        <v>847</v>
      </c>
      <c r="I17910" s="1" t="s">
        <v>16</v>
      </c>
      <c r="J17910" s="1" t="s">
        <v>23</v>
      </c>
      <c r="K17910" s="1" t="s">
        <v>16</v>
      </c>
      <c r="L17910" s="1" t="s">
        <v>16</v>
      </c>
      <c r="M17910" s="1" t="s">
        <v>16</v>
      </c>
      <c r="N17910" s="1" t="s">
        <v>16</v>
      </c>
      <c r="O17910" s="1">
        <v>63.2</v>
      </c>
      <c r="P17910" s="1">
        <v>1.0</v>
      </c>
    </row>
    <row r="17911">
      <c r="A17911" s="1" t="s">
        <v>29</v>
      </c>
      <c r="B17911" s="1" t="s">
        <v>20961</v>
      </c>
      <c r="C17911" s="2" t="s">
        <v>20921</v>
      </c>
      <c r="D17911" s="1" t="s">
        <v>19</v>
      </c>
      <c r="E17911" s="3" t="str">
        <f>HYPERLINK("https://fyndiq.se/produkt/981477e3228a49e0/", "2 Pack Samsung Galaxy Note 9 - Härdat glas 9H –Super kvalitet 3D")</f>
        <v>2 Pack Samsung Galaxy Note 9 - Härdat glas 9H –Super kvalitet 3D</v>
      </c>
      <c r="F17911" s="1" t="s">
        <v>4143</v>
      </c>
      <c r="G17911" s="1" t="s">
        <v>4144</v>
      </c>
      <c r="H17911" s="1" t="s">
        <v>4145</v>
      </c>
      <c r="I17911" s="1" t="s">
        <v>16</v>
      </c>
      <c r="J17911" s="1" t="s">
        <v>23</v>
      </c>
      <c r="K17911" s="1" t="s">
        <v>16</v>
      </c>
      <c r="L17911" s="1" t="s">
        <v>16</v>
      </c>
      <c r="M17911" s="1" t="s">
        <v>16</v>
      </c>
      <c r="N17911" s="1" t="s">
        <v>16</v>
      </c>
      <c r="O17911" s="1">
        <v>63.2</v>
      </c>
      <c r="P17911" s="1">
        <v>1.0</v>
      </c>
    </row>
    <row r="17912">
      <c r="A17912" s="1" t="s">
        <v>29</v>
      </c>
      <c r="B17912" s="1" t="s">
        <v>20962</v>
      </c>
      <c r="C17912" s="2" t="s">
        <v>20921</v>
      </c>
      <c r="D17912" s="1" t="s">
        <v>19</v>
      </c>
      <c r="E17912" s="3" t="str">
        <f>HYPERLINK("https://fyndiq.se/produkt/311d90a74d234421/", "2 Pack Xiaomi 12 - Härdat glas 9H-Super kvalitet 3D Skärmskydd")</f>
        <v>2 Pack Xiaomi 12 - Härdat glas 9H-Super kvalitet 3D Skärmskydd</v>
      </c>
      <c r="F17912" s="1" t="s">
        <v>582</v>
      </c>
      <c r="G17912" s="1" t="s">
        <v>583</v>
      </c>
      <c r="H17912" s="1" t="s">
        <v>584</v>
      </c>
      <c r="I17912" s="1" t="s">
        <v>16</v>
      </c>
      <c r="J17912" s="1" t="s">
        <v>23</v>
      </c>
      <c r="K17912" s="1" t="s">
        <v>16</v>
      </c>
      <c r="L17912" s="1" t="s">
        <v>16</v>
      </c>
      <c r="M17912" s="1" t="s">
        <v>16</v>
      </c>
      <c r="N17912" s="1" t="s">
        <v>16</v>
      </c>
      <c r="O17912" s="1">
        <v>63.2</v>
      </c>
      <c r="P17912" s="1">
        <v>1.0</v>
      </c>
    </row>
    <row r="17913">
      <c r="A17913" s="1" t="s">
        <v>29</v>
      </c>
      <c r="B17913" s="1" t="s">
        <v>20963</v>
      </c>
      <c r="C17913" s="2" t="s">
        <v>20921</v>
      </c>
      <c r="D17913" s="1" t="s">
        <v>19</v>
      </c>
      <c r="E17913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7913" s="1" t="s">
        <v>8393</v>
      </c>
      <c r="G17913" s="1" t="s">
        <v>8394</v>
      </c>
      <c r="H17913" s="1" t="s">
        <v>8395</v>
      </c>
      <c r="I17913" s="1" t="s">
        <v>16</v>
      </c>
      <c r="J17913" s="1" t="s">
        <v>23</v>
      </c>
      <c r="K17913" s="1" t="s">
        <v>16</v>
      </c>
      <c r="L17913" s="1" t="s">
        <v>16</v>
      </c>
      <c r="M17913" s="1" t="s">
        <v>16</v>
      </c>
      <c r="N17913" s="1" t="s">
        <v>16</v>
      </c>
      <c r="O17913" s="1">
        <v>63.2</v>
      </c>
      <c r="P17913" s="1">
        <v>1.0</v>
      </c>
    </row>
    <row r="17914">
      <c r="A17914" s="1" t="s">
        <v>29</v>
      </c>
      <c r="B17914" s="1" t="s">
        <v>20964</v>
      </c>
      <c r="C17914" s="2" t="s">
        <v>20921</v>
      </c>
      <c r="D17914" s="1" t="s">
        <v>19</v>
      </c>
      <c r="E17914" s="3" t="str">
        <f>HYPERLINK("https://fyndiq.se/produkt/a34f701dc60542a7/", "2 Pack Samsung Galaxy A32 - Härdat glas 9H - Super kvalitet 3D")</f>
        <v>2 Pack Samsung Galaxy A32 - Härdat glas 9H - Super kvalitet 3D</v>
      </c>
      <c r="F17914" s="1" t="s">
        <v>6491</v>
      </c>
      <c r="G17914" s="1" t="s">
        <v>6492</v>
      </c>
      <c r="H17914" s="1" t="s">
        <v>6493</v>
      </c>
      <c r="I17914" s="1" t="s">
        <v>16</v>
      </c>
      <c r="J17914" s="1" t="s">
        <v>23</v>
      </c>
      <c r="K17914" s="1" t="s">
        <v>16</v>
      </c>
      <c r="L17914" s="1" t="s">
        <v>16</v>
      </c>
      <c r="M17914" s="1" t="s">
        <v>16</v>
      </c>
      <c r="N17914" s="1" t="s">
        <v>16</v>
      </c>
      <c r="O17914" s="1">
        <v>63.2</v>
      </c>
      <c r="P17914" s="1">
        <v>1.0</v>
      </c>
    </row>
    <row r="17915">
      <c r="A17915" s="1" t="s">
        <v>29</v>
      </c>
      <c r="B17915" s="1" t="s">
        <v>20965</v>
      </c>
      <c r="C17915" s="2" t="s">
        <v>20921</v>
      </c>
      <c r="D17915" s="1" t="s">
        <v>19</v>
      </c>
      <c r="E1791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915" s="1" t="s">
        <v>47</v>
      </c>
      <c r="G17915" s="2" t="s">
        <v>48</v>
      </c>
      <c r="H17915" s="1" t="s">
        <v>49</v>
      </c>
      <c r="I17915" s="1" t="s">
        <v>16</v>
      </c>
      <c r="J17915" s="1" t="s">
        <v>23</v>
      </c>
      <c r="K17915" s="1" t="s">
        <v>16</v>
      </c>
      <c r="L17915" s="1" t="s">
        <v>16</v>
      </c>
      <c r="M17915" s="1" t="s">
        <v>16</v>
      </c>
      <c r="N17915" s="1" t="s">
        <v>16</v>
      </c>
      <c r="O17915" s="1">
        <v>183.2</v>
      </c>
      <c r="P17915" s="1">
        <v>1.0</v>
      </c>
    </row>
    <row r="17916">
      <c r="A17916" s="1" t="s">
        <v>29</v>
      </c>
      <c r="B17916" s="1" t="s">
        <v>20966</v>
      </c>
      <c r="C17916" s="2" t="s">
        <v>20921</v>
      </c>
      <c r="D17916" s="1" t="s">
        <v>19</v>
      </c>
      <c r="E17916" s="3" t="str">
        <f>HYPERLINK("https://fyndiq.se/produkt/c47dc331e908415c/", "2 Pack - Samsung S22 ULTRA - 9H Härdat Glass - 3D Super Kvalitet")</f>
        <v>2 Pack - Samsung S22 ULTRA - 9H Härdat Glass - 3D Super Kvalitet</v>
      </c>
      <c r="F17916" s="1" t="s">
        <v>246</v>
      </c>
      <c r="G17916" s="1" t="s">
        <v>247</v>
      </c>
      <c r="H17916" s="1" t="s">
        <v>248</v>
      </c>
      <c r="I17916" s="1" t="s">
        <v>16</v>
      </c>
      <c r="J17916" s="1" t="s">
        <v>23</v>
      </c>
      <c r="K17916" s="1" t="s">
        <v>16</v>
      </c>
      <c r="L17916" s="1" t="s">
        <v>16</v>
      </c>
      <c r="M17916" s="1" t="s">
        <v>16</v>
      </c>
      <c r="N17916" s="1" t="s">
        <v>16</v>
      </c>
      <c r="O17916" s="1">
        <v>63.2</v>
      </c>
      <c r="P17916" s="1">
        <v>2.0</v>
      </c>
    </row>
    <row r="17917">
      <c r="A17917" s="1" t="s">
        <v>29</v>
      </c>
      <c r="B17917" s="1" t="s">
        <v>20967</v>
      </c>
      <c r="C17917" s="2" t="s">
        <v>20921</v>
      </c>
      <c r="D17917" s="1" t="s">
        <v>19</v>
      </c>
      <c r="E17917" s="3" t="str">
        <f>HYPERLINK("https://fyndiq.se/produkt/13429430b0324fde/", "2-Pack Samsung Galaxy A23 5G - Härdat Glas 9H - Super Kvalitet 3D")</f>
        <v>2-Pack Samsung Galaxy A23 5G - Härdat Glas 9H - Super Kvalitet 3D</v>
      </c>
      <c r="F17917" s="1" t="s">
        <v>1761</v>
      </c>
      <c r="G17917" s="1" t="s">
        <v>1762</v>
      </c>
      <c r="H17917" s="1" t="s">
        <v>1763</v>
      </c>
      <c r="I17917" s="1" t="s">
        <v>16</v>
      </c>
      <c r="J17917" s="1" t="s">
        <v>23</v>
      </c>
      <c r="K17917" s="1" t="s">
        <v>16</v>
      </c>
      <c r="L17917" s="1" t="s">
        <v>16</v>
      </c>
      <c r="M17917" s="1" t="s">
        <v>16</v>
      </c>
      <c r="N17917" s="1" t="s">
        <v>16</v>
      </c>
      <c r="O17917" s="1">
        <v>63.2</v>
      </c>
      <c r="P17917" s="1">
        <v>2.0</v>
      </c>
    </row>
    <row r="17918">
      <c r="A17918" s="1" t="s">
        <v>29</v>
      </c>
      <c r="B17918" s="1" t="s">
        <v>20968</v>
      </c>
      <c r="C17918" s="2" t="s">
        <v>20921</v>
      </c>
      <c r="D17918" s="1" t="s">
        <v>19</v>
      </c>
      <c r="E17918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7918" s="1" t="s">
        <v>132</v>
      </c>
      <c r="G17918" s="1" t="s">
        <v>133</v>
      </c>
      <c r="H17918" s="1" t="s">
        <v>134</v>
      </c>
      <c r="I17918" s="1" t="s">
        <v>16</v>
      </c>
      <c r="J17918" s="1" t="s">
        <v>23</v>
      </c>
      <c r="K17918" s="1" t="s">
        <v>16</v>
      </c>
      <c r="L17918" s="1" t="s">
        <v>16</v>
      </c>
      <c r="M17918" s="1" t="s">
        <v>16</v>
      </c>
      <c r="N17918" s="1" t="s">
        <v>16</v>
      </c>
      <c r="O17918" s="1">
        <v>71.2</v>
      </c>
      <c r="P17918" s="1">
        <v>1.0</v>
      </c>
    </row>
    <row r="17919">
      <c r="A17919" s="1" t="s">
        <v>29</v>
      </c>
      <c r="B17919" s="1" t="s">
        <v>20969</v>
      </c>
      <c r="C17919" s="2" t="s">
        <v>20921</v>
      </c>
      <c r="D17919" s="1" t="s">
        <v>19</v>
      </c>
      <c r="E17919" s="3" t="str">
        <f>HYPERLINK("https://fyndiq.se/produkt/3793e0f6281f49f6/", "2-Pack Iphone 11 / XR - 9H Härdat Glass - Top Kvalitet")</f>
        <v>2-Pack Iphone 11 / XR - 9H Härdat Glass - Top Kvalitet</v>
      </c>
      <c r="F17919" s="1" t="s">
        <v>371</v>
      </c>
      <c r="G17919" s="1" t="s">
        <v>372</v>
      </c>
      <c r="H17919" s="1" t="s">
        <v>373</v>
      </c>
      <c r="I17919" s="1" t="s">
        <v>16</v>
      </c>
      <c r="J17919" s="1" t="s">
        <v>23</v>
      </c>
      <c r="K17919" s="1" t="s">
        <v>16</v>
      </c>
      <c r="L17919" s="1" t="s">
        <v>16</v>
      </c>
      <c r="M17919" s="1" t="s">
        <v>16</v>
      </c>
      <c r="N17919" s="1" t="s">
        <v>16</v>
      </c>
      <c r="O17919" s="1">
        <v>47.2</v>
      </c>
      <c r="P17919" s="1">
        <v>1.0</v>
      </c>
    </row>
    <row r="17920">
      <c r="A17920" s="1" t="s">
        <v>29</v>
      </c>
      <c r="B17920" s="1" t="s">
        <v>20970</v>
      </c>
      <c r="C17920" s="2" t="s">
        <v>20921</v>
      </c>
      <c r="D17920" s="1" t="s">
        <v>19</v>
      </c>
      <c r="E17920" s="3" t="str">
        <f>HYPERLINK("https://fyndiq.se/produkt/0b2f55cbfc0d4bc8/", "Skärmskydd Iphone 12 / 12 Pro , härdat glas, hög kvalitet.")</f>
        <v>Skärmskydd Iphone 12 / 12 Pro , härdat glas, hög kvalitet.</v>
      </c>
      <c r="F17920" s="1" t="s">
        <v>587</v>
      </c>
      <c r="G17920" s="1" t="s">
        <v>588</v>
      </c>
      <c r="H17920" s="1" t="s">
        <v>589</v>
      </c>
      <c r="I17920" s="1" t="s">
        <v>16</v>
      </c>
      <c r="J17920" s="1" t="s">
        <v>23</v>
      </c>
      <c r="K17920" s="1" t="s">
        <v>16</v>
      </c>
      <c r="L17920" s="1" t="s">
        <v>16</v>
      </c>
      <c r="M17920" s="1" t="s">
        <v>16</v>
      </c>
      <c r="N17920" s="1" t="s">
        <v>16</v>
      </c>
      <c r="O17920" s="1">
        <v>39.2</v>
      </c>
      <c r="P17920" s="1">
        <v>1.0</v>
      </c>
    </row>
    <row r="17921">
      <c r="A17921" s="1" t="s">
        <v>29</v>
      </c>
      <c r="B17921" s="1" t="s">
        <v>20971</v>
      </c>
      <c r="C17921" s="2" t="s">
        <v>20921</v>
      </c>
      <c r="D17921" s="1" t="s">
        <v>19</v>
      </c>
      <c r="E17921" s="3" t="str">
        <f>HYPERLINK("https://fyndiq.se/produkt/71c054dfb7cb4551/", "2 Pack iPhone 8 Plus Vit - Härdat Glas 9H - Super Kvalitet 3D")</f>
        <v>2 Pack iPhone 8 Plus Vit - Härdat Glas 9H - Super Kvalitet 3D</v>
      </c>
      <c r="F17921" s="1" t="s">
        <v>1369</v>
      </c>
      <c r="G17921" s="1" t="s">
        <v>1370</v>
      </c>
      <c r="H17921" s="1" t="s">
        <v>1371</v>
      </c>
      <c r="I17921" s="1" t="s">
        <v>16</v>
      </c>
      <c r="J17921" s="1" t="s">
        <v>23</v>
      </c>
      <c r="K17921" s="1" t="s">
        <v>16</v>
      </c>
      <c r="L17921" s="1" t="s">
        <v>16</v>
      </c>
      <c r="M17921" s="1" t="s">
        <v>16</v>
      </c>
      <c r="N17921" s="1" t="s">
        <v>16</v>
      </c>
      <c r="O17921" s="1">
        <v>47.2</v>
      </c>
      <c r="P17921" s="1">
        <v>1.0</v>
      </c>
    </row>
    <row r="17922">
      <c r="A17922" s="1" t="s">
        <v>29</v>
      </c>
      <c r="B17922" s="1" t="s">
        <v>20972</v>
      </c>
      <c r="C17922" s="2" t="s">
        <v>20921</v>
      </c>
      <c r="D17922" s="1" t="s">
        <v>19</v>
      </c>
      <c r="E17922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7922" s="1" t="s">
        <v>2445</v>
      </c>
      <c r="G17922" s="1" t="s">
        <v>2446</v>
      </c>
      <c r="H17922" s="1" t="s">
        <v>2447</v>
      </c>
      <c r="I17922" s="1" t="s">
        <v>16</v>
      </c>
      <c r="J17922" s="1" t="s">
        <v>23</v>
      </c>
      <c r="K17922" s="1" t="s">
        <v>16</v>
      </c>
      <c r="L17922" s="1" t="s">
        <v>16</v>
      </c>
      <c r="M17922" s="1" t="s">
        <v>16</v>
      </c>
      <c r="N17922" s="1" t="s">
        <v>16</v>
      </c>
      <c r="O17922" s="1">
        <v>79.2</v>
      </c>
      <c r="P17922" s="1">
        <v>1.0</v>
      </c>
    </row>
    <row r="17923">
      <c r="A17923" s="1" t="s">
        <v>29</v>
      </c>
      <c r="B17923" s="1" t="s">
        <v>20973</v>
      </c>
      <c r="C17923" s="2" t="s">
        <v>20921</v>
      </c>
      <c r="D17923" s="1" t="s">
        <v>19</v>
      </c>
      <c r="E17923" s="3" t="str">
        <f>HYPERLINK("https://fyndiq.se/produkt/2a9c08e4daf04aed/", "2-Pack Xiaomi 12T Pro - Härdat Glas 9H - Super kvalitet 3D Skärmskydd")</f>
        <v>2-Pack Xiaomi 12T Pro - Härdat Glas 9H - Super kvalitet 3D Skärmskydd</v>
      </c>
      <c r="F17923" s="1" t="s">
        <v>376</v>
      </c>
      <c r="G17923" s="1" t="s">
        <v>377</v>
      </c>
      <c r="H17923" s="1" t="s">
        <v>378</v>
      </c>
      <c r="I17923" s="1" t="s">
        <v>16</v>
      </c>
      <c r="J17923" s="1" t="s">
        <v>23</v>
      </c>
      <c r="K17923" s="1" t="s">
        <v>16</v>
      </c>
      <c r="L17923" s="1" t="s">
        <v>16</v>
      </c>
      <c r="M17923" s="1" t="s">
        <v>16</v>
      </c>
      <c r="N17923" s="1" t="s">
        <v>16</v>
      </c>
      <c r="O17923" s="1">
        <v>63.2</v>
      </c>
      <c r="P17923" s="1">
        <v>1.0</v>
      </c>
    </row>
    <row r="17924">
      <c r="A17924" s="1" t="s">
        <v>29</v>
      </c>
      <c r="B17924" s="1" t="s">
        <v>20974</v>
      </c>
      <c r="C17924" s="2" t="s">
        <v>20921</v>
      </c>
      <c r="D17924" s="1" t="s">
        <v>19</v>
      </c>
      <c r="E17924" s="3" t="str">
        <f>HYPERLINK("https://fyndiq.se/produkt/b6564d07558d42f5/", "1-Pack XIAOMI REDMI 13C Skärmskydd - Härdat Glas 9H - Super kvalitet 3D")</f>
        <v>1-Pack XIAOMI REDMI 13C Skärmskydd - Härdat Glas 9H - Super kvalitet 3D</v>
      </c>
      <c r="F17924" s="1" t="s">
        <v>1654</v>
      </c>
      <c r="G17924" s="1" t="s">
        <v>1655</v>
      </c>
      <c r="H17924" s="1" t="s">
        <v>1656</v>
      </c>
      <c r="I17924" s="1" t="s">
        <v>16</v>
      </c>
      <c r="J17924" s="1" t="s">
        <v>23</v>
      </c>
      <c r="K17924" s="1" t="s">
        <v>16</v>
      </c>
      <c r="L17924" s="1" t="s">
        <v>16</v>
      </c>
      <c r="M17924" s="1" t="s">
        <v>16</v>
      </c>
      <c r="N17924" s="1" t="s">
        <v>16</v>
      </c>
      <c r="O17924" s="1">
        <v>55.2</v>
      </c>
      <c r="P17924" s="1">
        <v>1.0</v>
      </c>
    </row>
    <row r="17925">
      <c r="A17925" s="1" t="s">
        <v>29</v>
      </c>
      <c r="B17925" s="1" t="s">
        <v>20975</v>
      </c>
      <c r="C17925" s="2" t="s">
        <v>20921</v>
      </c>
      <c r="D17925" s="1" t="s">
        <v>19</v>
      </c>
      <c r="E17925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7925" s="1" t="s">
        <v>3073</v>
      </c>
      <c r="G17925" s="1" t="s">
        <v>3074</v>
      </c>
      <c r="H17925" s="1" t="s">
        <v>3075</v>
      </c>
      <c r="I17925" s="1" t="s">
        <v>16</v>
      </c>
      <c r="J17925" s="1" t="s">
        <v>23</v>
      </c>
      <c r="K17925" s="1" t="s">
        <v>16</v>
      </c>
      <c r="L17925" s="1" t="s">
        <v>16</v>
      </c>
      <c r="M17925" s="1" t="s">
        <v>16</v>
      </c>
      <c r="N17925" s="1" t="s">
        <v>16</v>
      </c>
      <c r="O17925" s="1">
        <v>71.2</v>
      </c>
      <c r="P17925" s="1">
        <v>1.0</v>
      </c>
    </row>
    <row r="17926">
      <c r="A17926" s="1" t="s">
        <v>29</v>
      </c>
      <c r="B17926" s="1" t="s">
        <v>20976</v>
      </c>
      <c r="C17926" s="2" t="s">
        <v>20921</v>
      </c>
      <c r="D17926" s="1" t="s">
        <v>19</v>
      </c>
      <c r="E17926" s="3" t="str">
        <f t="shared" ref="E17926:E17927" si="1038">HYPERLINK("https://fyndiq.se/produkt/0a890dd972c4463d/", "2-Pack Samsung Galaxy A52s 5G - Härdat glas 9H - Super kvalitet")</f>
        <v>2-Pack Samsung Galaxy A52s 5G - Härdat glas 9H - Super kvalitet</v>
      </c>
      <c r="F17926" s="1" t="s">
        <v>442</v>
      </c>
      <c r="G17926" s="1" t="s">
        <v>443</v>
      </c>
      <c r="H17926" s="1" t="s">
        <v>444</v>
      </c>
      <c r="I17926" s="1" t="s">
        <v>16</v>
      </c>
      <c r="J17926" s="1" t="s">
        <v>23</v>
      </c>
      <c r="K17926" s="1" t="s">
        <v>16</v>
      </c>
      <c r="L17926" s="1" t="s">
        <v>16</v>
      </c>
      <c r="M17926" s="1" t="s">
        <v>16</v>
      </c>
      <c r="N17926" s="1" t="s">
        <v>16</v>
      </c>
      <c r="O17926" s="1">
        <v>63.2</v>
      </c>
      <c r="P17926" s="1">
        <v>1.0</v>
      </c>
    </row>
    <row r="17927">
      <c r="A17927" s="1" t="s">
        <v>29</v>
      </c>
      <c r="B17927" s="1" t="s">
        <v>20977</v>
      </c>
      <c r="C17927" s="2" t="s">
        <v>20921</v>
      </c>
      <c r="D17927" s="1" t="s">
        <v>19</v>
      </c>
      <c r="E17927" s="3" t="str">
        <f t="shared" si="1038"/>
        <v>2-Pack Samsung Galaxy A52s 5G - Härdat glas 9H - Super kvalitet</v>
      </c>
      <c r="F17927" s="1" t="s">
        <v>442</v>
      </c>
      <c r="G17927" s="1" t="s">
        <v>443</v>
      </c>
      <c r="H17927" s="1" t="s">
        <v>444</v>
      </c>
      <c r="I17927" s="1" t="s">
        <v>16</v>
      </c>
      <c r="J17927" s="1" t="s">
        <v>23</v>
      </c>
      <c r="K17927" s="1" t="s">
        <v>16</v>
      </c>
      <c r="L17927" s="1" t="s">
        <v>16</v>
      </c>
      <c r="M17927" s="1" t="s">
        <v>16</v>
      </c>
      <c r="N17927" s="1" t="s">
        <v>16</v>
      </c>
      <c r="O17927" s="1">
        <v>63.2</v>
      </c>
      <c r="P17927" s="1">
        <v>1.0</v>
      </c>
    </row>
    <row r="17928">
      <c r="A17928" s="1" t="s">
        <v>29</v>
      </c>
      <c r="B17928" s="1" t="s">
        <v>20978</v>
      </c>
      <c r="C17928" s="2" t="s">
        <v>20921</v>
      </c>
      <c r="D17928" s="1" t="s">
        <v>19</v>
      </c>
      <c r="E17928" s="3" t="str">
        <f>HYPERLINK("https://fyndiq.se/produkt/d581186a659d41c4/", "3-Pack Samsung Galaxy Tab A8 4G - Härdat Glas 9H -Super Kvalitet")</f>
        <v>3-Pack Samsung Galaxy Tab A8 4G - Härdat Glas 9H -Super Kvalitet</v>
      </c>
      <c r="F17928" s="1" t="s">
        <v>16064</v>
      </c>
      <c r="G17928" s="1" t="s">
        <v>16065</v>
      </c>
      <c r="H17928" s="1" t="s">
        <v>16066</v>
      </c>
      <c r="I17928" s="1" t="s">
        <v>16</v>
      </c>
      <c r="J17928" s="1" t="s">
        <v>23</v>
      </c>
      <c r="K17928" s="1" t="s">
        <v>16</v>
      </c>
      <c r="L17928" s="1" t="s">
        <v>16</v>
      </c>
      <c r="M17928" s="1" t="s">
        <v>16</v>
      </c>
      <c r="N17928" s="1" t="s">
        <v>16</v>
      </c>
      <c r="O17928" s="1">
        <v>151.2</v>
      </c>
      <c r="P17928" s="1">
        <v>1.0</v>
      </c>
    </row>
    <row r="17929">
      <c r="A17929" s="1" t="s">
        <v>29</v>
      </c>
      <c r="B17929" s="1" t="s">
        <v>20979</v>
      </c>
      <c r="C17929" s="2" t="s">
        <v>20921</v>
      </c>
      <c r="D17929" s="1" t="s">
        <v>19</v>
      </c>
      <c r="E17929" s="3" t="str">
        <f>HYPERLINK("https://fyndiq.se/produkt/ef10e4ba492c46df/", "2-Pack Samsung S23 FE 5G - 9H Härdat Glass - Super Kvalitet 3D")</f>
        <v>2-Pack Samsung S23 FE 5G - 9H Härdat Glass - Super Kvalitet 3D</v>
      </c>
      <c r="F17929" s="1" t="s">
        <v>2521</v>
      </c>
      <c r="G17929" s="1" t="s">
        <v>2522</v>
      </c>
      <c r="H17929" s="1" t="s">
        <v>2523</v>
      </c>
      <c r="I17929" s="1" t="s">
        <v>16</v>
      </c>
      <c r="J17929" s="1" t="s">
        <v>23</v>
      </c>
      <c r="K17929" s="1" t="s">
        <v>16</v>
      </c>
      <c r="L17929" s="1" t="s">
        <v>16</v>
      </c>
      <c r="M17929" s="1" t="s">
        <v>16</v>
      </c>
      <c r="N17929" s="1" t="s">
        <v>16</v>
      </c>
      <c r="O17929" s="1">
        <v>63.2</v>
      </c>
      <c r="P17929" s="1">
        <v>1.0</v>
      </c>
    </row>
    <row r="17930">
      <c r="A17930" s="1" t="s">
        <v>29</v>
      </c>
      <c r="B17930" s="1" t="s">
        <v>20980</v>
      </c>
      <c r="C17930" s="2" t="s">
        <v>20921</v>
      </c>
      <c r="D17930" s="1" t="s">
        <v>19</v>
      </c>
      <c r="E17930" s="3" t="str">
        <f>HYPERLINK("https://fyndiq.se/produkt/522bc650c0dc4c96/", "2 Pack - Samsung S20 Ultra - Härdat glas 9H - Top kvalitet 3D")</f>
        <v>2 Pack - Samsung S20 Ultra - Härdat glas 9H - Top kvalitet 3D</v>
      </c>
      <c r="F17930" s="1" t="s">
        <v>287</v>
      </c>
      <c r="G17930" s="1" t="s">
        <v>288</v>
      </c>
      <c r="H17930" s="1" t="s">
        <v>289</v>
      </c>
      <c r="I17930" s="1" t="s">
        <v>16</v>
      </c>
      <c r="J17930" s="1" t="s">
        <v>23</v>
      </c>
      <c r="K17930" s="1" t="s">
        <v>16</v>
      </c>
      <c r="L17930" s="1" t="s">
        <v>16</v>
      </c>
      <c r="M17930" s="1" t="s">
        <v>16</v>
      </c>
      <c r="N17930" s="1" t="s">
        <v>16</v>
      </c>
      <c r="O17930" s="1">
        <v>63.2</v>
      </c>
      <c r="P17930" s="1">
        <v>1.0</v>
      </c>
    </row>
    <row r="17931">
      <c r="A17931" s="1" t="s">
        <v>29</v>
      </c>
      <c r="B17931" s="1" t="s">
        <v>20981</v>
      </c>
      <c r="C17931" s="2" t="s">
        <v>20921</v>
      </c>
      <c r="D17931" s="1" t="s">
        <v>19</v>
      </c>
      <c r="E17931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7931" s="1" t="s">
        <v>729</v>
      </c>
      <c r="G17931" s="1" t="s">
        <v>730</v>
      </c>
      <c r="H17931" s="1" t="s">
        <v>731</v>
      </c>
      <c r="I17931" s="1" t="s">
        <v>16</v>
      </c>
      <c r="J17931" s="1" t="s">
        <v>23</v>
      </c>
      <c r="K17931" s="1" t="s">
        <v>16</v>
      </c>
      <c r="L17931" s="1" t="s">
        <v>16</v>
      </c>
      <c r="M17931" s="1" t="s">
        <v>16</v>
      </c>
      <c r="N17931" s="1" t="s">
        <v>16</v>
      </c>
      <c r="O17931" s="1">
        <v>63.2</v>
      </c>
      <c r="P17931" s="1">
        <v>1.0</v>
      </c>
    </row>
    <row r="17932">
      <c r="A17932" s="1" t="s">
        <v>29</v>
      </c>
      <c r="B17932" s="1" t="s">
        <v>20982</v>
      </c>
      <c r="C17932" s="2" t="s">
        <v>20921</v>
      </c>
      <c r="D17932" s="1" t="s">
        <v>19</v>
      </c>
      <c r="E17932" s="3" t="str">
        <f>HYPERLINK("https://fyndiq.se/produkt/54fb3b61f3c44a31/", "2 Pack iPhone 8 Plus Svart - Härdat Glas 9H - Super Kvalitet 3D")</f>
        <v>2 Pack iPhone 8 Plus Svart - Härdat Glas 9H - Super Kvalitet 3D</v>
      </c>
      <c r="F17932" s="1" t="s">
        <v>535</v>
      </c>
      <c r="G17932" s="1" t="s">
        <v>536</v>
      </c>
      <c r="H17932" s="1" t="s">
        <v>537</v>
      </c>
      <c r="I17932" s="1" t="s">
        <v>16</v>
      </c>
      <c r="J17932" s="1" t="s">
        <v>23</v>
      </c>
      <c r="K17932" s="1" t="s">
        <v>16</v>
      </c>
      <c r="L17932" s="1" t="s">
        <v>16</v>
      </c>
      <c r="M17932" s="1" t="s">
        <v>16</v>
      </c>
      <c r="N17932" s="1" t="s">
        <v>16</v>
      </c>
      <c r="O17932" s="1">
        <v>47.2</v>
      </c>
      <c r="P17932" s="1">
        <v>1.0</v>
      </c>
    </row>
    <row r="17933">
      <c r="A17933" s="1" t="s">
        <v>29</v>
      </c>
      <c r="B17933" s="1" t="s">
        <v>20983</v>
      </c>
      <c r="C17933" s="2" t="s">
        <v>20921</v>
      </c>
      <c r="D17933" s="1" t="s">
        <v>19</v>
      </c>
      <c r="E17933" s="3" t="str">
        <f t="shared" ref="E17933:E17934" si="1039">HYPERLINK("https://fyndiq.se/produkt/2fa1ebd98b014203/", "2-Pack Motorola Moto G54 - Härdat Glas 9H - Super kvalitet 3D Skärmskydd")</f>
        <v>2-Pack Motorola Moto G54 - Härdat Glas 9H - Super kvalitet 3D Skärmskydd</v>
      </c>
      <c r="F17933" s="1" t="s">
        <v>508</v>
      </c>
      <c r="G17933" s="1" t="s">
        <v>509</v>
      </c>
      <c r="H17933" s="1" t="s">
        <v>510</v>
      </c>
      <c r="I17933" s="1" t="s">
        <v>16</v>
      </c>
      <c r="J17933" s="1" t="s">
        <v>23</v>
      </c>
      <c r="K17933" s="1" t="s">
        <v>16</v>
      </c>
      <c r="L17933" s="1" t="s">
        <v>16</v>
      </c>
      <c r="M17933" s="1" t="s">
        <v>16</v>
      </c>
      <c r="N17933" s="1" t="s">
        <v>16</v>
      </c>
      <c r="O17933" s="1">
        <v>63.2</v>
      </c>
      <c r="P17933" s="1">
        <v>1.0</v>
      </c>
    </row>
    <row r="17934">
      <c r="A17934" s="1" t="s">
        <v>29</v>
      </c>
      <c r="B17934" s="1" t="s">
        <v>20984</v>
      </c>
      <c r="C17934" s="2" t="s">
        <v>20921</v>
      </c>
      <c r="D17934" s="1" t="s">
        <v>19</v>
      </c>
      <c r="E17934" s="3" t="str">
        <f t="shared" si="1039"/>
        <v>2-Pack Motorola Moto G54 - Härdat Glas 9H - Super kvalitet 3D Skärmskydd</v>
      </c>
      <c r="F17934" s="1" t="s">
        <v>508</v>
      </c>
      <c r="G17934" s="1" t="s">
        <v>509</v>
      </c>
      <c r="H17934" s="1" t="s">
        <v>510</v>
      </c>
      <c r="I17934" s="1" t="s">
        <v>16</v>
      </c>
      <c r="J17934" s="1" t="s">
        <v>23</v>
      </c>
      <c r="K17934" s="1" t="s">
        <v>16</v>
      </c>
      <c r="L17934" s="1" t="s">
        <v>16</v>
      </c>
      <c r="M17934" s="1" t="s">
        <v>16</v>
      </c>
      <c r="N17934" s="1" t="s">
        <v>16</v>
      </c>
      <c r="O17934" s="1">
        <v>63.2</v>
      </c>
      <c r="P17934" s="1">
        <v>1.0</v>
      </c>
    </row>
    <row r="17935">
      <c r="A17935" s="1" t="s">
        <v>29</v>
      </c>
      <c r="B17935" s="1" t="s">
        <v>20985</v>
      </c>
      <c r="C17935" s="2" t="s">
        <v>20921</v>
      </c>
      <c r="D17935" s="1" t="s">
        <v>19</v>
      </c>
      <c r="E17935" s="3" t="str">
        <f>HYPERLINK("https://fyndiq.se/produkt/5e71db120a0d4e52/", "2 Pack - Xiaomi 11 - 9H Härdat glas - Super kvalitet")</f>
        <v>2 Pack - Xiaomi 11 - 9H Härdat glas - Super kvalitet</v>
      </c>
      <c r="F17935" s="1" t="s">
        <v>1977</v>
      </c>
      <c r="G17935" s="1" t="s">
        <v>1978</v>
      </c>
      <c r="H17935" s="1" t="s">
        <v>1979</v>
      </c>
      <c r="I17935" s="1" t="s">
        <v>16</v>
      </c>
      <c r="J17935" s="1" t="s">
        <v>23</v>
      </c>
      <c r="K17935" s="1" t="s">
        <v>16</v>
      </c>
      <c r="L17935" s="1" t="s">
        <v>16</v>
      </c>
      <c r="M17935" s="1" t="s">
        <v>16</v>
      </c>
      <c r="N17935" s="1" t="s">
        <v>16</v>
      </c>
      <c r="O17935" s="1">
        <v>63.2</v>
      </c>
      <c r="P17935" s="1">
        <v>1.0</v>
      </c>
    </row>
    <row r="17936">
      <c r="A17936" s="1" t="s">
        <v>29</v>
      </c>
      <c r="B17936" s="1" t="s">
        <v>20986</v>
      </c>
      <c r="C17936" s="2" t="s">
        <v>20921</v>
      </c>
      <c r="D17936" s="1" t="s">
        <v>19</v>
      </c>
      <c r="E17936" s="3" t="str">
        <f>HYPERLINK("https://fyndiq.se/produkt/2477583187264ece/", "2-Pack Samsung S20 - 9H Härdat Glass - Top Kvalitet")</f>
        <v>2-Pack Samsung S20 - 9H Härdat Glass - Top Kvalitet</v>
      </c>
      <c r="F17936" s="1" t="s">
        <v>124</v>
      </c>
      <c r="G17936" s="1" t="s">
        <v>125</v>
      </c>
      <c r="H17936" s="1" t="s">
        <v>126</v>
      </c>
      <c r="I17936" s="1" t="s">
        <v>16</v>
      </c>
      <c r="J17936" s="1" t="s">
        <v>23</v>
      </c>
      <c r="K17936" s="1" t="s">
        <v>16</v>
      </c>
      <c r="L17936" s="1" t="s">
        <v>16</v>
      </c>
      <c r="M17936" s="1" t="s">
        <v>16</v>
      </c>
      <c r="N17936" s="1" t="s">
        <v>16</v>
      </c>
      <c r="O17936" s="1">
        <v>71.2</v>
      </c>
      <c r="P17936" s="1">
        <v>1.0</v>
      </c>
    </row>
    <row r="17937">
      <c r="A17937" s="1" t="s">
        <v>29</v>
      </c>
      <c r="B17937" s="1" t="s">
        <v>20987</v>
      </c>
      <c r="C17937" s="2" t="s">
        <v>20921</v>
      </c>
      <c r="D17937" s="1" t="s">
        <v>19</v>
      </c>
      <c r="E17937" s="3" t="str">
        <f>HYPERLINK("https://fyndiq.se/produkt/6ff896a82a134dbd/", "2-Pack IPhone 12 Mini - Härdat Glas 9H - Super Kvalitet 3D")</f>
        <v>2-Pack IPhone 12 Mini - Härdat Glas 9H - Super Kvalitet 3D</v>
      </c>
      <c r="F17937" s="1" t="s">
        <v>55</v>
      </c>
      <c r="G17937" s="1" t="s">
        <v>56</v>
      </c>
      <c r="H17937" s="1" t="s">
        <v>57</v>
      </c>
      <c r="I17937" s="1" t="s">
        <v>16</v>
      </c>
      <c r="J17937" s="1" t="s">
        <v>23</v>
      </c>
      <c r="K17937" s="1" t="s">
        <v>16</v>
      </c>
      <c r="L17937" s="1" t="s">
        <v>16</v>
      </c>
      <c r="M17937" s="1" t="s">
        <v>16</v>
      </c>
      <c r="N17937" s="1" t="s">
        <v>16</v>
      </c>
      <c r="O17937" s="1">
        <v>47.2</v>
      </c>
      <c r="P17937" s="1">
        <v>1.0</v>
      </c>
    </row>
    <row r="17938">
      <c r="A17938" s="1" t="s">
        <v>29</v>
      </c>
      <c r="B17938" s="1" t="s">
        <v>20988</v>
      </c>
      <c r="C17938" s="2" t="s">
        <v>20921</v>
      </c>
      <c r="D17938" s="1" t="s">
        <v>19</v>
      </c>
      <c r="E17938" s="3" t="str">
        <f>HYPERLINK("https://fyndiq.se/produkt/110806ec86ca48b3/", "2-Pack Motorola Edge 40 (5G) - Härdat Glas 9H -Super kvalitet 3D Skärmskydd")</f>
        <v>2-Pack Motorola Edge 40 (5G) - Härdat Glas 9H -Super kvalitet 3D Skärmskydd</v>
      </c>
      <c r="F17938" s="1" t="s">
        <v>11848</v>
      </c>
      <c r="G17938" s="1" t="s">
        <v>11849</v>
      </c>
      <c r="H17938" s="1" t="s">
        <v>11850</v>
      </c>
      <c r="I17938" s="1" t="s">
        <v>16</v>
      </c>
      <c r="J17938" s="1" t="s">
        <v>23</v>
      </c>
      <c r="K17938" s="1" t="s">
        <v>16</v>
      </c>
      <c r="L17938" s="1" t="s">
        <v>16</v>
      </c>
      <c r="M17938" s="1" t="s">
        <v>16</v>
      </c>
      <c r="N17938" s="1" t="s">
        <v>16</v>
      </c>
      <c r="O17938" s="1">
        <v>79.2</v>
      </c>
      <c r="P17938" s="1">
        <v>1.0</v>
      </c>
    </row>
    <row r="17939">
      <c r="A17939" s="1" t="s">
        <v>29</v>
      </c>
      <c r="B17939" s="1" t="s">
        <v>20989</v>
      </c>
      <c r="C17939" s="2" t="s">
        <v>20921</v>
      </c>
      <c r="D17939" s="1" t="s">
        <v>19</v>
      </c>
      <c r="E17939" s="3" t="str">
        <f>HYPERLINK("https://fyndiq.se/produkt/db863276c96b469b/", "Motorola Moto G73 (5G) - Härdat Glas 9H -Super kvalitet 3D Skärmskydd")</f>
        <v>Motorola Moto G73 (5G) - Härdat Glas 9H -Super kvalitet 3D Skärmskydd</v>
      </c>
      <c r="F17939" s="1" t="s">
        <v>16303</v>
      </c>
      <c r="G17939" s="1" t="s">
        <v>16304</v>
      </c>
      <c r="H17939" s="1" t="s">
        <v>16305</v>
      </c>
      <c r="I17939" s="1" t="s">
        <v>16</v>
      </c>
      <c r="J17939" s="1" t="s">
        <v>23</v>
      </c>
      <c r="K17939" s="1" t="s">
        <v>16</v>
      </c>
      <c r="L17939" s="1" t="s">
        <v>16</v>
      </c>
      <c r="M17939" s="1" t="s">
        <v>16</v>
      </c>
      <c r="N17939" s="1" t="s">
        <v>16</v>
      </c>
      <c r="O17939" s="1">
        <v>55.2</v>
      </c>
      <c r="P17939" s="1">
        <v>1.0</v>
      </c>
    </row>
    <row r="17940">
      <c r="A17940" s="1" t="s">
        <v>29</v>
      </c>
      <c r="B17940" s="1" t="s">
        <v>20990</v>
      </c>
      <c r="C17940" s="2" t="s">
        <v>20921</v>
      </c>
      <c r="D17940" s="1" t="s">
        <v>19</v>
      </c>
      <c r="E17940" s="3" t="str">
        <f>HYPERLINK("https://fyndiq.se/produkt/ebd0c75a3b324593/", "2-Pack Samsung S22 Ultra 5G Skärmskydd &amp;1-Pack linsskydd-9H GLAS")</f>
        <v>2-Pack Samsung S22 Ultra 5G Skärmskydd &amp;1-Pack linsskydd-9H GLAS</v>
      </c>
      <c r="F17940" s="1" t="s">
        <v>6898</v>
      </c>
      <c r="G17940" s="1" t="s">
        <v>6899</v>
      </c>
      <c r="H17940" s="1" t="s">
        <v>6900</v>
      </c>
      <c r="I17940" s="1" t="s">
        <v>16</v>
      </c>
      <c r="J17940" s="1" t="s">
        <v>23</v>
      </c>
      <c r="K17940" s="1" t="s">
        <v>16</v>
      </c>
      <c r="L17940" s="1" t="s">
        <v>16</v>
      </c>
      <c r="M17940" s="1" t="s">
        <v>16</v>
      </c>
      <c r="N17940" s="1" t="s">
        <v>16</v>
      </c>
      <c r="O17940" s="1">
        <v>71.2</v>
      </c>
      <c r="P17940" s="1">
        <v>1.0</v>
      </c>
    </row>
    <row r="17941">
      <c r="A17941" s="1" t="s">
        <v>29</v>
      </c>
      <c r="B17941" s="1" t="s">
        <v>20991</v>
      </c>
      <c r="C17941" s="2" t="s">
        <v>20921</v>
      </c>
      <c r="D17941" s="1" t="s">
        <v>19</v>
      </c>
      <c r="E17941" s="3" t="str">
        <f>HYPERLINK("https://fyndiq.se/produkt/ac8181d33d904577/", "Samsung Galaxy S10 Plus - Härdat glas 9H - Super kvalitet 3D")</f>
        <v>Samsung Galaxy S10 Plus - Härdat glas 9H - Super kvalitet 3D</v>
      </c>
      <c r="F17941" s="1" t="s">
        <v>171</v>
      </c>
      <c r="G17941" s="1" t="s">
        <v>172</v>
      </c>
      <c r="H17941" s="1" t="s">
        <v>173</v>
      </c>
      <c r="I17941" s="1" t="s">
        <v>16</v>
      </c>
      <c r="J17941" s="1" t="s">
        <v>23</v>
      </c>
      <c r="K17941" s="1" t="s">
        <v>16</v>
      </c>
      <c r="L17941" s="1" t="s">
        <v>16</v>
      </c>
      <c r="M17941" s="1" t="s">
        <v>16</v>
      </c>
      <c r="N17941" s="1" t="s">
        <v>16</v>
      </c>
      <c r="O17941" s="1">
        <v>55.2</v>
      </c>
      <c r="P17941" s="1">
        <v>1.0</v>
      </c>
    </row>
    <row r="17942">
      <c r="A17942" s="1" t="s">
        <v>29</v>
      </c>
      <c r="B17942" s="1" t="s">
        <v>20992</v>
      </c>
      <c r="C17942" s="2" t="s">
        <v>20921</v>
      </c>
      <c r="D17942" s="1" t="s">
        <v>19</v>
      </c>
      <c r="E17942" s="3" t="str">
        <f>HYPERLINK("https://fyndiq.se/produkt/b1caddae2e864477/", "2- Pack Samsung S10 Plus - Härdat Glas 9H - Super Kvalitet 3D")</f>
        <v>2- Pack Samsung S10 Plus - Härdat Glas 9H - Super Kvalitet 3D</v>
      </c>
      <c r="F17942" s="1" t="s">
        <v>477</v>
      </c>
      <c r="G17942" s="1" t="s">
        <v>478</v>
      </c>
      <c r="H17942" s="1" t="s">
        <v>479</v>
      </c>
      <c r="I17942" s="1" t="s">
        <v>16</v>
      </c>
      <c r="J17942" s="1" t="s">
        <v>23</v>
      </c>
      <c r="K17942" s="1" t="s">
        <v>16</v>
      </c>
      <c r="L17942" s="1" t="s">
        <v>16</v>
      </c>
      <c r="M17942" s="1" t="s">
        <v>16</v>
      </c>
      <c r="N17942" s="1" t="s">
        <v>16</v>
      </c>
      <c r="O17942" s="1">
        <v>63.2</v>
      </c>
      <c r="P17942" s="1">
        <v>1.0</v>
      </c>
    </row>
    <row r="17943">
      <c r="A17943" s="1" t="s">
        <v>29</v>
      </c>
      <c r="B17943" s="1" t="s">
        <v>20993</v>
      </c>
      <c r="C17943" s="2" t="s">
        <v>20921</v>
      </c>
      <c r="D17943" s="1" t="s">
        <v>19</v>
      </c>
      <c r="E17943" s="3" t="str">
        <f t="shared" ref="E17943:E17944" si="1040">HYPERLINK("https://fyndiq.se/produkt/d068a77723474021/", "2-Pack Samsung Watch 47mm - Härdat glas 9H-Super kvalitet 3D Skärmskydd")</f>
        <v>2-Pack Samsung Watch 47mm - Härdat glas 9H-Super kvalitet 3D Skärmskydd</v>
      </c>
      <c r="F17943" s="1" t="s">
        <v>6180</v>
      </c>
      <c r="G17943" s="1" t="s">
        <v>6181</v>
      </c>
      <c r="H17943" s="1" t="s">
        <v>6182</v>
      </c>
      <c r="I17943" s="1" t="s">
        <v>16</v>
      </c>
      <c r="J17943" s="1" t="s">
        <v>23</v>
      </c>
      <c r="K17943" s="1" t="s">
        <v>16</v>
      </c>
      <c r="L17943" s="1" t="s">
        <v>16</v>
      </c>
      <c r="M17943" s="1" t="s">
        <v>16</v>
      </c>
      <c r="N17943" s="1" t="s">
        <v>16</v>
      </c>
      <c r="O17943" s="1">
        <v>63.2</v>
      </c>
      <c r="P17943" s="1">
        <v>1.0</v>
      </c>
    </row>
    <row r="17944">
      <c r="A17944" s="1" t="s">
        <v>29</v>
      </c>
      <c r="B17944" s="1" t="s">
        <v>20994</v>
      </c>
      <c r="C17944" s="2" t="s">
        <v>20921</v>
      </c>
      <c r="D17944" s="1" t="s">
        <v>19</v>
      </c>
      <c r="E17944" s="3" t="str">
        <f t="shared" si="1040"/>
        <v>2-Pack Samsung Watch 47mm - Härdat glas 9H-Super kvalitet 3D Skärmskydd</v>
      </c>
      <c r="F17944" s="1" t="s">
        <v>6180</v>
      </c>
      <c r="G17944" s="1" t="s">
        <v>6181</v>
      </c>
      <c r="H17944" s="1" t="s">
        <v>6182</v>
      </c>
      <c r="I17944" s="1" t="s">
        <v>16</v>
      </c>
      <c r="J17944" s="1" t="s">
        <v>23</v>
      </c>
      <c r="K17944" s="1" t="s">
        <v>16</v>
      </c>
      <c r="L17944" s="1" t="s">
        <v>16</v>
      </c>
      <c r="M17944" s="1" t="s">
        <v>16</v>
      </c>
      <c r="N17944" s="1" t="s">
        <v>16</v>
      </c>
      <c r="O17944" s="1">
        <v>63.2</v>
      </c>
      <c r="P17944" s="1">
        <v>1.0</v>
      </c>
    </row>
    <row r="17945">
      <c r="A17945" s="1" t="s">
        <v>29</v>
      </c>
      <c r="B17945" s="1" t="s">
        <v>20995</v>
      </c>
      <c r="C17945" s="2" t="s">
        <v>20921</v>
      </c>
      <c r="D17945" s="1" t="s">
        <v>19</v>
      </c>
      <c r="E17945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7945" s="1" t="s">
        <v>9794</v>
      </c>
      <c r="G17945" s="1" t="s">
        <v>9795</v>
      </c>
      <c r="H17945" s="1" t="s">
        <v>9796</v>
      </c>
      <c r="I17945" s="1" t="s">
        <v>16</v>
      </c>
      <c r="J17945" s="1" t="s">
        <v>23</v>
      </c>
      <c r="K17945" s="1" t="s">
        <v>16</v>
      </c>
      <c r="L17945" s="1" t="s">
        <v>16</v>
      </c>
      <c r="M17945" s="1" t="s">
        <v>16</v>
      </c>
      <c r="N17945" s="1" t="s">
        <v>16</v>
      </c>
      <c r="O17945" s="1">
        <v>63.2</v>
      </c>
      <c r="P17945" s="1">
        <v>1.0</v>
      </c>
    </row>
    <row r="17946">
      <c r="A17946" s="1" t="s">
        <v>29</v>
      </c>
      <c r="B17946" s="1" t="s">
        <v>20996</v>
      </c>
      <c r="C17946" s="2" t="s">
        <v>20921</v>
      </c>
      <c r="D17946" s="1" t="s">
        <v>19</v>
      </c>
      <c r="E17946" s="3" t="str">
        <f>HYPERLINK("https://fyndiq.se/produkt/afde766cdafc45d4/", "2-Pack Samsung Galaxy Note 9 - Härdat Glas 9H - Super kvalitet")</f>
        <v>2-Pack Samsung Galaxy Note 9 - Härdat Glas 9H - Super kvalitet</v>
      </c>
      <c r="F17946" s="1" t="s">
        <v>3553</v>
      </c>
      <c r="G17946" s="1" t="s">
        <v>3554</v>
      </c>
      <c r="H17946" s="1" t="s">
        <v>3555</v>
      </c>
      <c r="I17946" s="1" t="s">
        <v>16</v>
      </c>
      <c r="J17946" s="1" t="s">
        <v>23</v>
      </c>
      <c r="K17946" s="1" t="s">
        <v>16</v>
      </c>
      <c r="L17946" s="1" t="s">
        <v>16</v>
      </c>
      <c r="M17946" s="1" t="s">
        <v>16</v>
      </c>
      <c r="N17946" s="1" t="s">
        <v>16</v>
      </c>
      <c r="O17946" s="1">
        <v>63.2</v>
      </c>
      <c r="P17946" s="1">
        <v>1.0</v>
      </c>
    </row>
    <row r="17947">
      <c r="A17947" s="1" t="s">
        <v>29</v>
      </c>
      <c r="B17947" s="1" t="s">
        <v>20997</v>
      </c>
      <c r="C17947" s="2" t="s">
        <v>20921</v>
      </c>
      <c r="D17947" s="1" t="s">
        <v>19</v>
      </c>
      <c r="E17947" s="3" t="str">
        <f>HYPERLINK("https://fyndiq.se/produkt/e19fcc2ab2124f8a/", "2-Pack Iphone 13 Pro - 9H Härdat Glass - Top Kvalitet  3D")</f>
        <v>2-Pack Iphone 13 Pro - 9H Härdat Glass - Top Kvalitet  3D</v>
      </c>
      <c r="F17947" s="1" t="s">
        <v>555</v>
      </c>
      <c r="G17947" s="1" t="s">
        <v>556</v>
      </c>
      <c r="H17947" s="1" t="s">
        <v>557</v>
      </c>
      <c r="I17947" s="1" t="s">
        <v>16</v>
      </c>
      <c r="J17947" s="1" t="s">
        <v>23</v>
      </c>
      <c r="K17947" s="1" t="s">
        <v>16</v>
      </c>
      <c r="L17947" s="1" t="s">
        <v>16</v>
      </c>
      <c r="M17947" s="1" t="s">
        <v>16</v>
      </c>
      <c r="N17947" s="1" t="s">
        <v>16</v>
      </c>
      <c r="O17947" s="1">
        <v>47.2</v>
      </c>
      <c r="P17947" s="1">
        <v>1.0</v>
      </c>
    </row>
    <row r="17948">
      <c r="A17948" s="1" t="s">
        <v>29</v>
      </c>
      <c r="B17948" s="1" t="s">
        <v>20998</v>
      </c>
      <c r="C17948" s="2" t="s">
        <v>20921</v>
      </c>
      <c r="D17948" s="1" t="s">
        <v>19</v>
      </c>
      <c r="E17948" s="3" t="str">
        <f t="shared" ref="E17948:E17950" si="1041">HYPERLINK("https://fyndiq.se/produkt/914693d84cc04c99/", "2-Pack Xiaomi Redmi 12C - Härdat Glas 9H - Super kvalitet 3D Skärmskydd")</f>
        <v>2-Pack Xiaomi Redmi 12C - Härdat Glas 9H - Super kvalitet 3D Skärmskydd</v>
      </c>
      <c r="F17948" s="1" t="s">
        <v>3098</v>
      </c>
      <c r="G17948" s="1" t="s">
        <v>3099</v>
      </c>
      <c r="H17948" s="1" t="s">
        <v>3100</v>
      </c>
      <c r="I17948" s="1" t="s">
        <v>16</v>
      </c>
      <c r="J17948" s="1" t="s">
        <v>23</v>
      </c>
      <c r="K17948" s="1" t="s">
        <v>16</v>
      </c>
      <c r="L17948" s="1" t="s">
        <v>16</v>
      </c>
      <c r="M17948" s="1" t="s">
        <v>16</v>
      </c>
      <c r="N17948" s="1" t="s">
        <v>16</v>
      </c>
      <c r="O17948" s="1">
        <v>63.2</v>
      </c>
      <c r="P17948" s="1">
        <v>1.0</v>
      </c>
    </row>
    <row r="17949">
      <c r="A17949" s="1" t="s">
        <v>29</v>
      </c>
      <c r="B17949" s="1" t="s">
        <v>20999</v>
      </c>
      <c r="C17949" s="2" t="s">
        <v>20921</v>
      </c>
      <c r="D17949" s="1" t="s">
        <v>19</v>
      </c>
      <c r="E17949" s="3" t="str">
        <f t="shared" si="1041"/>
        <v>2-Pack Xiaomi Redmi 12C - Härdat Glas 9H - Super kvalitet 3D Skärmskydd</v>
      </c>
      <c r="F17949" s="1" t="s">
        <v>3098</v>
      </c>
      <c r="G17949" s="1" t="s">
        <v>3099</v>
      </c>
      <c r="H17949" s="1" t="s">
        <v>3100</v>
      </c>
      <c r="I17949" s="1" t="s">
        <v>16</v>
      </c>
      <c r="J17949" s="1" t="s">
        <v>23</v>
      </c>
      <c r="K17949" s="1" t="s">
        <v>16</v>
      </c>
      <c r="L17949" s="1" t="s">
        <v>16</v>
      </c>
      <c r="M17949" s="1" t="s">
        <v>16</v>
      </c>
      <c r="N17949" s="1" t="s">
        <v>16</v>
      </c>
      <c r="O17949" s="1">
        <v>63.2</v>
      </c>
      <c r="P17949" s="1">
        <v>1.0</v>
      </c>
    </row>
    <row r="17950">
      <c r="A17950" s="1" t="s">
        <v>29</v>
      </c>
      <c r="B17950" s="1" t="s">
        <v>21000</v>
      </c>
      <c r="C17950" s="2" t="s">
        <v>20921</v>
      </c>
      <c r="D17950" s="1" t="s">
        <v>19</v>
      </c>
      <c r="E17950" s="3" t="str">
        <f t="shared" si="1041"/>
        <v>2-Pack Xiaomi Redmi 12C - Härdat Glas 9H - Super kvalitet 3D Skärmskydd</v>
      </c>
      <c r="F17950" s="1" t="s">
        <v>3098</v>
      </c>
      <c r="G17950" s="1" t="s">
        <v>3099</v>
      </c>
      <c r="H17950" s="1" t="s">
        <v>3100</v>
      </c>
      <c r="I17950" s="1" t="s">
        <v>16</v>
      </c>
      <c r="J17950" s="1" t="s">
        <v>23</v>
      </c>
      <c r="K17950" s="1" t="s">
        <v>16</v>
      </c>
      <c r="L17950" s="1" t="s">
        <v>16</v>
      </c>
      <c r="M17950" s="1" t="s">
        <v>16</v>
      </c>
      <c r="N17950" s="1" t="s">
        <v>16</v>
      </c>
      <c r="O17950" s="1">
        <v>63.2</v>
      </c>
      <c r="P17950" s="1">
        <v>1.0</v>
      </c>
    </row>
    <row r="17951">
      <c r="A17951" s="1" t="s">
        <v>29</v>
      </c>
      <c r="B17951" s="1" t="s">
        <v>21001</v>
      </c>
      <c r="C17951" s="2" t="s">
        <v>20921</v>
      </c>
      <c r="D17951" s="1" t="s">
        <v>19</v>
      </c>
      <c r="E17951" s="3" t="str">
        <f>HYPERLINK("https://fyndiq.se/produkt/8e9b751568e24f6a/", "2 Pack Motorola EDGE 20 Pro - Härdat Glas 9H - Super kvalitet 3D")</f>
        <v>2 Pack Motorola EDGE 20 Pro - Härdat Glas 9H - Super kvalitet 3D</v>
      </c>
      <c r="F17951" s="1" t="s">
        <v>21002</v>
      </c>
      <c r="G17951" s="1" t="s">
        <v>21003</v>
      </c>
      <c r="H17951" s="1" t="s">
        <v>21004</v>
      </c>
      <c r="I17951" s="1" t="s">
        <v>16</v>
      </c>
      <c r="J17951" s="1" t="s">
        <v>23</v>
      </c>
      <c r="K17951" s="1" t="s">
        <v>16</v>
      </c>
      <c r="L17951" s="1" t="s">
        <v>16</v>
      </c>
      <c r="M17951" s="1" t="s">
        <v>16</v>
      </c>
      <c r="N17951" s="1" t="s">
        <v>16</v>
      </c>
      <c r="O17951" s="1">
        <v>63.2</v>
      </c>
      <c r="P17951" s="1">
        <v>1.0</v>
      </c>
    </row>
    <row r="17952">
      <c r="A17952" s="1" t="s">
        <v>29</v>
      </c>
      <c r="B17952" s="1" t="s">
        <v>21005</v>
      </c>
      <c r="C17952" s="2" t="s">
        <v>20921</v>
      </c>
      <c r="D17952" s="1" t="s">
        <v>19</v>
      </c>
      <c r="E17952" s="3" t="str">
        <f t="shared" ref="E17952:E17953" si="1042">HYPERLINK("https://fyndiq.se/produkt/67afb534781a4066/", "2-Pack Samsung Galaxy S9 Plus - Härdat glas- 9HSuper kvalitet 3D")</f>
        <v>2-Pack Samsung Galaxy S9 Plus - Härdat glas- 9HSuper kvalitet 3D</v>
      </c>
      <c r="F17952" s="1" t="s">
        <v>3929</v>
      </c>
      <c r="G17952" s="1" t="s">
        <v>3930</v>
      </c>
      <c r="H17952" s="1" t="s">
        <v>3931</v>
      </c>
      <c r="I17952" s="1" t="s">
        <v>16</v>
      </c>
      <c r="J17952" s="1" t="s">
        <v>23</v>
      </c>
      <c r="K17952" s="1" t="s">
        <v>16</v>
      </c>
      <c r="L17952" s="1" t="s">
        <v>16</v>
      </c>
      <c r="M17952" s="1" t="s">
        <v>16</v>
      </c>
      <c r="N17952" s="1" t="s">
        <v>16</v>
      </c>
      <c r="O17952" s="1">
        <v>63.2</v>
      </c>
      <c r="P17952" s="1">
        <v>1.0</v>
      </c>
    </row>
    <row r="17953">
      <c r="A17953" s="1" t="s">
        <v>29</v>
      </c>
      <c r="B17953" s="1" t="s">
        <v>21006</v>
      </c>
      <c r="C17953" s="2" t="s">
        <v>20921</v>
      </c>
      <c r="D17953" s="1" t="s">
        <v>19</v>
      </c>
      <c r="E17953" s="3" t="str">
        <f t="shared" si="1042"/>
        <v>2-Pack Samsung Galaxy S9 Plus - Härdat glas- 9HSuper kvalitet 3D</v>
      </c>
      <c r="F17953" s="1" t="s">
        <v>3929</v>
      </c>
      <c r="G17953" s="1" t="s">
        <v>3930</v>
      </c>
      <c r="H17953" s="1" t="s">
        <v>3931</v>
      </c>
      <c r="I17953" s="1" t="s">
        <v>16</v>
      </c>
      <c r="J17953" s="1" t="s">
        <v>23</v>
      </c>
      <c r="K17953" s="1" t="s">
        <v>16</v>
      </c>
      <c r="L17953" s="1" t="s">
        <v>16</v>
      </c>
      <c r="M17953" s="1" t="s">
        <v>16</v>
      </c>
      <c r="N17953" s="1" t="s">
        <v>16</v>
      </c>
      <c r="O17953" s="1">
        <v>63.2</v>
      </c>
      <c r="P17953" s="1">
        <v>1.0</v>
      </c>
    </row>
    <row r="17954">
      <c r="A17954" s="1" t="s">
        <v>29</v>
      </c>
      <c r="B17954" s="1" t="s">
        <v>21007</v>
      </c>
      <c r="C17954" s="2" t="s">
        <v>20921</v>
      </c>
      <c r="D17954" s="1" t="s">
        <v>19</v>
      </c>
      <c r="E17954" s="3" t="str">
        <f>HYPERLINK("https://fyndiq.se/produkt/06106438a7a14dfc/", "2-Pack Xiaomi 13T Pro - Härdat glas 9H - Super kvalitet 3D Skärmskydd")</f>
        <v>2-Pack Xiaomi 13T Pro - Härdat glas 9H - Super kvalitet 3D Skärmskydd</v>
      </c>
      <c r="F17954" s="1" t="s">
        <v>883</v>
      </c>
      <c r="G17954" s="1" t="s">
        <v>884</v>
      </c>
      <c r="H17954" s="1" t="s">
        <v>885</v>
      </c>
      <c r="I17954" s="1" t="s">
        <v>16</v>
      </c>
      <c r="J17954" s="1" t="s">
        <v>23</v>
      </c>
      <c r="K17954" s="1" t="s">
        <v>16</v>
      </c>
      <c r="L17954" s="1" t="s">
        <v>16</v>
      </c>
      <c r="M17954" s="1" t="s">
        <v>16</v>
      </c>
      <c r="N17954" s="1" t="s">
        <v>16</v>
      </c>
      <c r="O17954" s="1">
        <v>63.2</v>
      </c>
      <c r="P17954" s="1">
        <v>1.0</v>
      </c>
    </row>
    <row r="17955">
      <c r="A17955" s="1" t="s">
        <v>29</v>
      </c>
      <c r="B17955" s="1" t="s">
        <v>21008</v>
      </c>
      <c r="C17955" s="2" t="s">
        <v>20921</v>
      </c>
      <c r="D17955" s="1" t="s">
        <v>19</v>
      </c>
      <c r="E17955" s="3" t="str">
        <f>HYPERLINK("https://fyndiq.se/produkt/87e8c2a54c4a469b/", "2-Pack Samsung Galaxy A53 5G - Härdat glas 9H - Super kvalitet")</f>
        <v>2-Pack Samsung Galaxy A53 5G - Härdat glas 9H - Super kvalitet</v>
      </c>
      <c r="F17955" s="1" t="s">
        <v>1320</v>
      </c>
      <c r="G17955" s="1" t="s">
        <v>1321</v>
      </c>
      <c r="H17955" s="1" t="s">
        <v>1322</v>
      </c>
      <c r="I17955" s="1" t="s">
        <v>16</v>
      </c>
      <c r="J17955" s="1" t="s">
        <v>23</v>
      </c>
      <c r="K17955" s="1" t="s">
        <v>16</v>
      </c>
      <c r="L17955" s="1" t="s">
        <v>16</v>
      </c>
      <c r="M17955" s="1" t="s">
        <v>16</v>
      </c>
      <c r="N17955" s="1" t="s">
        <v>16</v>
      </c>
      <c r="O17955" s="1">
        <v>63.2</v>
      </c>
      <c r="P17955" s="1">
        <v>1.0</v>
      </c>
    </row>
    <row r="17956">
      <c r="A17956" s="1" t="s">
        <v>29</v>
      </c>
      <c r="B17956" s="1" t="s">
        <v>21009</v>
      </c>
      <c r="C17956" s="2" t="s">
        <v>20921</v>
      </c>
      <c r="D17956" s="1" t="s">
        <v>19</v>
      </c>
      <c r="E17956" s="3" t="str">
        <f>HYPERLINK("https://fyndiq.se/produkt/e19fcc2ab2124f8a/", "2-Pack Iphone 13 Pro - 9H Härdat Glass - Top Kvalitet  3D")</f>
        <v>2-Pack Iphone 13 Pro - 9H Härdat Glass - Top Kvalitet  3D</v>
      </c>
      <c r="F17956" s="1" t="s">
        <v>555</v>
      </c>
      <c r="G17956" s="1" t="s">
        <v>556</v>
      </c>
      <c r="H17956" s="1" t="s">
        <v>557</v>
      </c>
      <c r="I17956" s="1" t="s">
        <v>1230</v>
      </c>
      <c r="J17956" s="1" t="s">
        <v>9</v>
      </c>
      <c r="K17956" s="2" t="s">
        <v>19698</v>
      </c>
      <c r="L17956" s="1" t="s">
        <v>2602</v>
      </c>
      <c r="M17956" s="1" t="s">
        <v>16</v>
      </c>
      <c r="N17956" s="1" t="s">
        <v>16</v>
      </c>
      <c r="O17956" s="1">
        <v>47.2</v>
      </c>
      <c r="P17956" s="1">
        <v>1.0</v>
      </c>
    </row>
    <row r="17957">
      <c r="A17957" s="1" t="s">
        <v>29</v>
      </c>
      <c r="B17957" s="1" t="s">
        <v>21010</v>
      </c>
      <c r="C17957" s="2" t="s">
        <v>21011</v>
      </c>
      <c r="D17957" s="1" t="s">
        <v>19</v>
      </c>
      <c r="E17957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7957" s="1" t="s">
        <v>47</v>
      </c>
      <c r="G17957" s="2" t="s">
        <v>48</v>
      </c>
      <c r="H17957" s="1" t="s">
        <v>49</v>
      </c>
      <c r="I17957" s="1" t="s">
        <v>16</v>
      </c>
      <c r="J17957" s="1" t="s">
        <v>23</v>
      </c>
      <c r="K17957" s="1" t="s">
        <v>16</v>
      </c>
      <c r="L17957" s="1" t="s">
        <v>16</v>
      </c>
      <c r="M17957" s="1" t="s">
        <v>16</v>
      </c>
      <c r="N17957" s="1" t="s">
        <v>16</v>
      </c>
      <c r="O17957" s="1">
        <v>183.2</v>
      </c>
      <c r="P17957" s="1">
        <v>2.0</v>
      </c>
    </row>
    <row r="17958">
      <c r="A17958" s="1" t="s">
        <v>29</v>
      </c>
      <c r="B17958" s="1" t="s">
        <v>21012</v>
      </c>
      <c r="C17958" s="2" t="s">
        <v>21011</v>
      </c>
      <c r="D17958" s="1" t="s">
        <v>19</v>
      </c>
      <c r="E17958" s="3" t="str">
        <f>HYPERLINK("https://fyndiq.se/produkt/13e76851ca504320/", "2-Pack Samsung Galaxy S22 Ultra - Härdat glas 9H - Top kvalitet")</f>
        <v>2-Pack Samsung Galaxy S22 Ultra - Härdat glas 9H - Top kvalitet</v>
      </c>
      <c r="F17958" s="1" t="s">
        <v>140</v>
      </c>
      <c r="G17958" s="1" t="s">
        <v>141</v>
      </c>
      <c r="H17958" s="1" t="s">
        <v>142</v>
      </c>
      <c r="I17958" s="1" t="s">
        <v>16</v>
      </c>
      <c r="J17958" s="1" t="s">
        <v>23</v>
      </c>
      <c r="K17958" s="1" t="s">
        <v>16</v>
      </c>
      <c r="L17958" s="1" t="s">
        <v>16</v>
      </c>
      <c r="M17958" s="1" t="s">
        <v>16</v>
      </c>
      <c r="N17958" s="1" t="s">
        <v>16</v>
      </c>
      <c r="O17958" s="1">
        <v>63.2</v>
      </c>
      <c r="P17958" s="1">
        <v>1.0</v>
      </c>
    </row>
    <row r="17959">
      <c r="A17959" s="1" t="s">
        <v>29</v>
      </c>
      <c r="B17959" s="1" t="s">
        <v>21013</v>
      </c>
      <c r="C17959" s="2" t="s">
        <v>21011</v>
      </c>
      <c r="D17959" s="1" t="s">
        <v>19</v>
      </c>
      <c r="E17959" s="3" t="str">
        <f>HYPERLINK("https://fyndiq.se/produkt/082f3cf898c84831/", "2 Pack Galaxy S20 Ultra - Härdat glas 9H - Super kvalitet 3D")</f>
        <v>2 Pack Galaxy S20 Ultra - Härdat glas 9H - Super kvalitet 3D</v>
      </c>
      <c r="F17959" s="1" t="s">
        <v>460</v>
      </c>
      <c r="G17959" s="1" t="s">
        <v>461</v>
      </c>
      <c r="H17959" s="1" t="s">
        <v>462</v>
      </c>
      <c r="I17959" s="1" t="s">
        <v>1311</v>
      </c>
      <c r="J17959" s="1" t="s">
        <v>23</v>
      </c>
      <c r="K17959" s="1" t="s">
        <v>16</v>
      </c>
      <c r="L17959" s="1" t="s">
        <v>16</v>
      </c>
      <c r="M17959" s="1" t="s">
        <v>16</v>
      </c>
      <c r="N17959" s="1" t="s">
        <v>16</v>
      </c>
      <c r="O17959" s="1">
        <v>63.2</v>
      </c>
      <c r="P17959" s="1">
        <v>1.0</v>
      </c>
    </row>
    <row r="17960">
      <c r="A17960" s="1" t="s">
        <v>29</v>
      </c>
      <c r="B17960" s="1" t="s">
        <v>21014</v>
      </c>
      <c r="C17960" s="2" t="s">
        <v>21011</v>
      </c>
      <c r="D17960" s="1" t="s">
        <v>19</v>
      </c>
      <c r="E17960" s="3" t="str">
        <f>HYPERLINK("https://fyndiq.se/produkt/13e76851ca504320/", "2-Pack Samsung Galaxy S22 Ultra - Härdat glas 9H - Top kvalitet")</f>
        <v>2-Pack Samsung Galaxy S22 Ultra - Härdat glas 9H - Top kvalitet</v>
      </c>
      <c r="F17960" s="1" t="s">
        <v>140</v>
      </c>
      <c r="G17960" s="1" t="s">
        <v>141</v>
      </c>
      <c r="H17960" s="1" t="s">
        <v>142</v>
      </c>
      <c r="I17960" s="1" t="s">
        <v>16</v>
      </c>
      <c r="J17960" s="1" t="s">
        <v>23</v>
      </c>
      <c r="K17960" s="1" t="s">
        <v>16</v>
      </c>
      <c r="L17960" s="1" t="s">
        <v>16</v>
      </c>
      <c r="M17960" s="1" t="s">
        <v>16</v>
      </c>
      <c r="N17960" s="1" t="s">
        <v>16</v>
      </c>
      <c r="O17960" s="1">
        <v>63.2</v>
      </c>
      <c r="P17960" s="1">
        <v>1.0</v>
      </c>
    </row>
    <row r="17961">
      <c r="A17961" s="1" t="s">
        <v>29</v>
      </c>
      <c r="B17961" s="1" t="s">
        <v>21015</v>
      </c>
      <c r="C17961" s="2" t="s">
        <v>21011</v>
      </c>
      <c r="D17961" s="1" t="s">
        <v>19</v>
      </c>
      <c r="E17961" s="3" t="str">
        <f>HYPERLINK("https://fyndiq.se/produkt/9f3f4d2de3c94916/", "2 Pack Samsung Galaxy S9 - Härdat glas-9H Super kvalitet 3D")</f>
        <v>2 Pack Samsung Galaxy S9 - Härdat glas-9H Super kvalitet 3D</v>
      </c>
      <c r="F17961" s="1" t="s">
        <v>1500</v>
      </c>
      <c r="G17961" s="1" t="s">
        <v>1501</v>
      </c>
      <c r="H17961" s="1" t="s">
        <v>1502</v>
      </c>
      <c r="I17961" s="1" t="s">
        <v>16</v>
      </c>
      <c r="J17961" s="1" t="s">
        <v>23</v>
      </c>
      <c r="K17961" s="1" t="s">
        <v>16</v>
      </c>
      <c r="L17961" s="1" t="s">
        <v>16</v>
      </c>
      <c r="M17961" s="1" t="s">
        <v>16</v>
      </c>
      <c r="N17961" s="1" t="s">
        <v>16</v>
      </c>
      <c r="O17961" s="1">
        <v>63.2</v>
      </c>
      <c r="P17961" s="1">
        <v>1.0</v>
      </c>
    </row>
    <row r="17962">
      <c r="A17962" s="1" t="s">
        <v>29</v>
      </c>
      <c r="B17962" s="1" t="s">
        <v>21016</v>
      </c>
      <c r="C17962" s="2" t="s">
        <v>21011</v>
      </c>
      <c r="D17962" s="1" t="s">
        <v>19</v>
      </c>
      <c r="E17962" s="3" t="str">
        <f>HYPERLINK("https://fyndiq.se/produkt/13e76851ca504320/", "2-Pack Samsung Galaxy S22 Ultra - Härdat glas 9H - Top kvalitet")</f>
        <v>2-Pack Samsung Galaxy S22 Ultra - Härdat glas 9H - Top kvalitet</v>
      </c>
      <c r="F17962" s="1" t="s">
        <v>140</v>
      </c>
      <c r="G17962" s="1" t="s">
        <v>141</v>
      </c>
      <c r="H17962" s="1" t="s">
        <v>142</v>
      </c>
      <c r="I17962" s="1" t="s">
        <v>16</v>
      </c>
      <c r="J17962" s="1" t="s">
        <v>23</v>
      </c>
      <c r="K17962" s="1" t="s">
        <v>16</v>
      </c>
      <c r="L17962" s="1" t="s">
        <v>16</v>
      </c>
      <c r="M17962" s="1" t="s">
        <v>16</v>
      </c>
      <c r="N17962" s="1" t="s">
        <v>16</v>
      </c>
      <c r="O17962" s="1">
        <v>63.2</v>
      </c>
      <c r="P17962" s="1">
        <v>1.0</v>
      </c>
    </row>
    <row r="17963">
      <c r="A17963" s="1" t="s">
        <v>29</v>
      </c>
      <c r="B17963" s="1" t="s">
        <v>21017</v>
      </c>
      <c r="C17963" s="2" t="s">
        <v>21011</v>
      </c>
      <c r="D17963" s="1" t="s">
        <v>19</v>
      </c>
      <c r="E17963" s="3" t="str">
        <f t="shared" ref="E17963:E17964" si="1043">HYPERLINK("https://fyndiq.se/produkt/08d44de1ca3946df/", "2-Pack Samsung Galaxy S10 - Härdat Glas 9H – 3D Skärmskydd - Super kvalitet")</f>
        <v>2-Pack Samsung Galaxy S10 - Härdat Glas 9H – 3D Skärmskydd - Super kvalitet</v>
      </c>
      <c r="F17963" s="1" t="s">
        <v>729</v>
      </c>
      <c r="G17963" s="1" t="s">
        <v>730</v>
      </c>
      <c r="H17963" s="1" t="s">
        <v>731</v>
      </c>
      <c r="I17963" s="1" t="s">
        <v>16</v>
      </c>
      <c r="J17963" s="1" t="s">
        <v>23</v>
      </c>
      <c r="K17963" s="1" t="s">
        <v>16</v>
      </c>
      <c r="L17963" s="1" t="s">
        <v>16</v>
      </c>
      <c r="M17963" s="1" t="s">
        <v>16</v>
      </c>
      <c r="N17963" s="1" t="s">
        <v>16</v>
      </c>
      <c r="O17963" s="1">
        <v>63.2</v>
      </c>
      <c r="P17963" s="1">
        <v>1.0</v>
      </c>
    </row>
    <row r="17964">
      <c r="A17964" s="1" t="s">
        <v>29</v>
      </c>
      <c r="B17964" s="1" t="s">
        <v>21018</v>
      </c>
      <c r="C17964" s="2" t="s">
        <v>21011</v>
      </c>
      <c r="D17964" s="1" t="s">
        <v>19</v>
      </c>
      <c r="E17964" s="3" t="str">
        <f t="shared" si="1043"/>
        <v>2-Pack Samsung Galaxy S10 - Härdat Glas 9H – 3D Skärmskydd - Super kvalitet</v>
      </c>
      <c r="F17964" s="1" t="s">
        <v>729</v>
      </c>
      <c r="G17964" s="1" t="s">
        <v>730</v>
      </c>
      <c r="H17964" s="1" t="s">
        <v>731</v>
      </c>
      <c r="I17964" s="1" t="s">
        <v>16</v>
      </c>
      <c r="J17964" s="1" t="s">
        <v>23</v>
      </c>
      <c r="K17964" s="1" t="s">
        <v>16</v>
      </c>
      <c r="L17964" s="1" t="s">
        <v>16</v>
      </c>
      <c r="M17964" s="1" t="s">
        <v>16</v>
      </c>
      <c r="N17964" s="1" t="s">
        <v>16</v>
      </c>
      <c r="O17964" s="1">
        <v>63.2</v>
      </c>
      <c r="P17964" s="1">
        <v>1.0</v>
      </c>
    </row>
    <row r="17965">
      <c r="A17965" s="1" t="s">
        <v>29</v>
      </c>
      <c r="B17965" s="1" t="s">
        <v>21019</v>
      </c>
      <c r="C17965" s="2" t="s">
        <v>21011</v>
      </c>
      <c r="D17965" s="1" t="s">
        <v>19</v>
      </c>
      <c r="E17965" s="3" t="str">
        <f>HYPERLINK("https://fyndiq.se/produkt/67afb534781a4066/", "2-Pack Samsung Galaxy S9 Plus - Härdat glas- 9HSuper kvalitet 3D")</f>
        <v>2-Pack Samsung Galaxy S9 Plus - Härdat glas- 9HSuper kvalitet 3D</v>
      </c>
      <c r="F17965" s="1" t="s">
        <v>3929</v>
      </c>
      <c r="G17965" s="1" t="s">
        <v>3930</v>
      </c>
      <c r="H17965" s="1" t="s">
        <v>3931</v>
      </c>
      <c r="I17965" s="1" t="s">
        <v>16</v>
      </c>
      <c r="J17965" s="1" t="s">
        <v>23</v>
      </c>
      <c r="K17965" s="1" t="s">
        <v>16</v>
      </c>
      <c r="L17965" s="1" t="s">
        <v>16</v>
      </c>
      <c r="M17965" s="1" t="s">
        <v>16</v>
      </c>
      <c r="N17965" s="1" t="s">
        <v>16</v>
      </c>
      <c r="O17965" s="1">
        <v>63.2</v>
      </c>
      <c r="P17965" s="1">
        <v>1.0</v>
      </c>
    </row>
    <row r="17966">
      <c r="A17966" s="1" t="s">
        <v>29</v>
      </c>
      <c r="B17966" s="1" t="s">
        <v>21020</v>
      </c>
      <c r="C17966" s="2" t="s">
        <v>21011</v>
      </c>
      <c r="D17966" s="1" t="s">
        <v>19</v>
      </c>
      <c r="E17966" s="3" t="str">
        <f t="shared" ref="E17966:E17967" si="1044">HYPERLINK("https://fyndiq.se/produkt/432d784756a84eff/", "2-Pack Samsung Galaxy S20FE - Härdat Glas-9H -Super kvalitet 3D")</f>
        <v>2-Pack Samsung Galaxy S20FE - Härdat Glas-9H -Super kvalitet 3D</v>
      </c>
      <c r="F17966" s="1" t="s">
        <v>1078</v>
      </c>
      <c r="G17966" s="1" t="s">
        <v>1079</v>
      </c>
      <c r="H17966" s="1" t="s">
        <v>1080</v>
      </c>
      <c r="I17966" s="1" t="s">
        <v>16</v>
      </c>
      <c r="J17966" s="1" t="s">
        <v>23</v>
      </c>
      <c r="K17966" s="1" t="s">
        <v>16</v>
      </c>
      <c r="L17966" s="1" t="s">
        <v>16</v>
      </c>
      <c r="M17966" s="1" t="s">
        <v>16</v>
      </c>
      <c r="N17966" s="1" t="s">
        <v>16</v>
      </c>
      <c r="O17966" s="1">
        <v>63.2</v>
      </c>
      <c r="P17966" s="1">
        <v>1.0</v>
      </c>
    </row>
    <row r="17967">
      <c r="A17967" s="1" t="s">
        <v>29</v>
      </c>
      <c r="B17967" s="1" t="s">
        <v>21021</v>
      </c>
      <c r="C17967" s="2" t="s">
        <v>21011</v>
      </c>
      <c r="D17967" s="1" t="s">
        <v>19</v>
      </c>
      <c r="E17967" s="3" t="str">
        <f t="shared" si="1044"/>
        <v>2-Pack Samsung Galaxy S20FE - Härdat Glas-9H -Super kvalitet 3D</v>
      </c>
      <c r="F17967" s="1" t="s">
        <v>1078</v>
      </c>
      <c r="G17967" s="1" t="s">
        <v>1079</v>
      </c>
      <c r="H17967" s="1" t="s">
        <v>1080</v>
      </c>
      <c r="I17967" s="1" t="s">
        <v>16</v>
      </c>
      <c r="J17967" s="1" t="s">
        <v>23</v>
      </c>
      <c r="K17967" s="1" t="s">
        <v>16</v>
      </c>
      <c r="L17967" s="1" t="s">
        <v>16</v>
      </c>
      <c r="M17967" s="1" t="s">
        <v>16</v>
      </c>
      <c r="N17967" s="1" t="s">
        <v>16</v>
      </c>
      <c r="O17967" s="1">
        <v>63.2</v>
      </c>
      <c r="P17967" s="1">
        <v>1.0</v>
      </c>
    </row>
    <row r="17968">
      <c r="A17968" s="1" t="s">
        <v>29</v>
      </c>
      <c r="B17968" s="1" t="s">
        <v>21022</v>
      </c>
      <c r="C17968" s="2" t="s">
        <v>21011</v>
      </c>
      <c r="D17968" s="1" t="s">
        <v>19</v>
      </c>
      <c r="E17968" s="3" t="str">
        <f t="shared" ref="E17968:E17969" si="1045">HYPERLINK("https://fyndiq.se/produkt/80d04410f9c744e2/", "2-Pack Samsung S23 Ultra - 9H Härdat Glass - 3D Super Kvalitet Skärmskydd")</f>
        <v>2-Pack Samsung S23 Ultra - 9H Härdat Glass - 3D Super Kvalitet Skärmskydd</v>
      </c>
      <c r="F17968" s="1" t="s">
        <v>2144</v>
      </c>
      <c r="G17968" s="1" t="s">
        <v>2145</v>
      </c>
      <c r="H17968" s="1" t="s">
        <v>2146</v>
      </c>
      <c r="I17968" s="1" t="s">
        <v>16</v>
      </c>
      <c r="J17968" s="1" t="s">
        <v>23</v>
      </c>
      <c r="K17968" s="1" t="s">
        <v>16</v>
      </c>
      <c r="L17968" s="1" t="s">
        <v>16</v>
      </c>
      <c r="M17968" s="1" t="s">
        <v>16</v>
      </c>
      <c r="N17968" s="1" t="s">
        <v>16</v>
      </c>
      <c r="O17968" s="1">
        <v>63.2</v>
      </c>
      <c r="P17968" s="1">
        <v>1.0</v>
      </c>
    </row>
    <row r="17969">
      <c r="A17969" s="1" t="s">
        <v>29</v>
      </c>
      <c r="B17969" s="1" t="s">
        <v>21023</v>
      </c>
      <c r="C17969" s="2" t="s">
        <v>21011</v>
      </c>
      <c r="D17969" s="1" t="s">
        <v>19</v>
      </c>
      <c r="E17969" s="3" t="str">
        <f t="shared" si="1045"/>
        <v>2-Pack Samsung S23 Ultra - 9H Härdat Glass - 3D Super Kvalitet Skärmskydd</v>
      </c>
      <c r="F17969" s="1" t="s">
        <v>2144</v>
      </c>
      <c r="G17969" s="1" t="s">
        <v>2145</v>
      </c>
      <c r="H17969" s="1" t="s">
        <v>2146</v>
      </c>
      <c r="I17969" s="1" t="s">
        <v>16</v>
      </c>
      <c r="J17969" s="1" t="s">
        <v>23</v>
      </c>
      <c r="K17969" s="1" t="s">
        <v>16</v>
      </c>
      <c r="L17969" s="1" t="s">
        <v>16</v>
      </c>
      <c r="M17969" s="1" t="s">
        <v>16</v>
      </c>
      <c r="N17969" s="1" t="s">
        <v>16</v>
      </c>
      <c r="O17969" s="1">
        <v>63.2</v>
      </c>
      <c r="P17969" s="1">
        <v>1.0</v>
      </c>
    </row>
    <row r="17970">
      <c r="A17970" s="1" t="s">
        <v>29</v>
      </c>
      <c r="B17970" s="1" t="s">
        <v>21024</v>
      </c>
      <c r="C17970" s="2" t="s">
        <v>21011</v>
      </c>
      <c r="D17970" s="1" t="s">
        <v>19</v>
      </c>
      <c r="E17970" s="3" t="str">
        <f>HYPERLINK("https://fyndiq.se/produkt/2477583187264ece/", "2-Pack Samsung S20 - 9H Härdat Glass - Top Kvalitet")</f>
        <v>2-Pack Samsung S20 - 9H Härdat Glass - Top Kvalitet</v>
      </c>
      <c r="F17970" s="1" t="s">
        <v>124</v>
      </c>
      <c r="G17970" s="1" t="s">
        <v>125</v>
      </c>
      <c r="H17970" s="1" t="s">
        <v>126</v>
      </c>
      <c r="I17970" s="1" t="s">
        <v>16</v>
      </c>
      <c r="J17970" s="1" t="s">
        <v>23</v>
      </c>
      <c r="K17970" s="1" t="s">
        <v>16</v>
      </c>
      <c r="L17970" s="1" t="s">
        <v>16</v>
      </c>
      <c r="M17970" s="1" t="s">
        <v>16</v>
      </c>
      <c r="N17970" s="1" t="s">
        <v>16</v>
      </c>
      <c r="O17970" s="1">
        <v>71.2</v>
      </c>
      <c r="P17970" s="1">
        <v>1.0</v>
      </c>
    </row>
    <row r="17971">
      <c r="A17971" s="1" t="s">
        <v>29</v>
      </c>
      <c r="B17971" s="1" t="s">
        <v>21025</v>
      </c>
      <c r="C17971" s="2" t="s">
        <v>21011</v>
      </c>
      <c r="D17971" s="1" t="s">
        <v>19</v>
      </c>
      <c r="E17971" s="3" t="str">
        <f>HYPERLINK("https://fyndiq.se/produkt/9d8300a287504072/", "Motorola EDGE 40 Pro - Härdat Glas 9H - Super kvalitet 3D Skärmskydd")</f>
        <v>Motorola EDGE 40 Pro - Härdat Glas 9H - Super kvalitet 3D Skärmskydd</v>
      </c>
      <c r="F17971" s="1" t="s">
        <v>4377</v>
      </c>
      <c r="G17971" s="1" t="s">
        <v>4378</v>
      </c>
      <c r="H17971" s="1" t="s">
        <v>4379</v>
      </c>
      <c r="I17971" s="1" t="s">
        <v>16</v>
      </c>
      <c r="J17971" s="1" t="s">
        <v>23</v>
      </c>
      <c r="K17971" s="1" t="s">
        <v>16</v>
      </c>
      <c r="L17971" s="1" t="s">
        <v>16</v>
      </c>
      <c r="M17971" s="1" t="s">
        <v>16</v>
      </c>
      <c r="N17971" s="1" t="s">
        <v>16</v>
      </c>
      <c r="O17971" s="1">
        <v>63.2</v>
      </c>
      <c r="P17971" s="1">
        <v>1.0</v>
      </c>
    </row>
    <row r="17972">
      <c r="A17972" s="1" t="s">
        <v>29</v>
      </c>
      <c r="B17972" s="1" t="s">
        <v>21026</v>
      </c>
      <c r="C17972" s="2" t="s">
        <v>21011</v>
      </c>
      <c r="D17972" s="1" t="s">
        <v>19</v>
      </c>
      <c r="E17972" s="3" t="str">
        <f>HYPERLINK("https://fyndiq.se/produkt/41cea0d4a42e446e/", "2 Pack Linsskydd Samsung Galaxy S22 - Härdat Glas 9H - Super 3D")</f>
        <v>2 Pack Linsskydd Samsung Galaxy S22 - Härdat Glas 9H - Super 3D</v>
      </c>
      <c r="F17972" s="1" t="s">
        <v>1771</v>
      </c>
      <c r="G17972" s="1" t="s">
        <v>1772</v>
      </c>
      <c r="H17972" s="1" t="s">
        <v>1773</v>
      </c>
      <c r="I17972" s="1" t="s">
        <v>16</v>
      </c>
      <c r="J17972" s="1" t="s">
        <v>23</v>
      </c>
      <c r="K17972" s="1" t="s">
        <v>16</v>
      </c>
      <c r="L17972" s="1" t="s">
        <v>16</v>
      </c>
      <c r="M17972" s="1" t="s">
        <v>16</v>
      </c>
      <c r="N17972" s="1" t="s">
        <v>16</v>
      </c>
      <c r="O17972" s="1">
        <v>63.2</v>
      </c>
      <c r="P17972" s="1">
        <v>1.0</v>
      </c>
    </row>
    <row r="17973">
      <c r="A17973" s="1" t="s">
        <v>29</v>
      </c>
      <c r="B17973" s="1" t="s">
        <v>21027</v>
      </c>
      <c r="C17973" s="2" t="s">
        <v>21011</v>
      </c>
      <c r="D17973" s="1" t="s">
        <v>19</v>
      </c>
      <c r="E17973" s="3" t="str">
        <f>HYPERLINK("https://fyndiq.se/produkt/a511a8922e36455c/", "2 Pack Samsung S8 - Härdat glas 9H–Super kvalitet 3D Skärmskydd")</f>
        <v>2 Pack Samsung S8 - Härdat glas 9H–Super kvalitet 3D Skärmskydd</v>
      </c>
      <c r="F17973" s="1" t="s">
        <v>1083</v>
      </c>
      <c r="G17973" s="1" t="s">
        <v>1084</v>
      </c>
      <c r="H17973" s="1" t="s">
        <v>1085</v>
      </c>
      <c r="I17973" s="1" t="s">
        <v>16</v>
      </c>
      <c r="J17973" s="1" t="s">
        <v>23</v>
      </c>
      <c r="K17973" s="1" t="s">
        <v>16</v>
      </c>
      <c r="L17973" s="1" t="s">
        <v>16</v>
      </c>
      <c r="M17973" s="1" t="s">
        <v>16</v>
      </c>
      <c r="N17973" s="1" t="s">
        <v>16</v>
      </c>
      <c r="O17973" s="1">
        <v>63.2</v>
      </c>
      <c r="P17973" s="1">
        <v>1.0</v>
      </c>
    </row>
    <row r="17974">
      <c r="A17974" s="1" t="s">
        <v>29</v>
      </c>
      <c r="B17974" s="1" t="s">
        <v>21028</v>
      </c>
      <c r="C17974" s="2" t="s">
        <v>21011</v>
      </c>
      <c r="D17974" s="1" t="s">
        <v>19</v>
      </c>
      <c r="E17974" s="3" t="str">
        <f>HYPERLINK("https://fyndiq.se/produkt/f15b82570d4144d0/", "2-Pack Apple Watch 41mm – Härdat glas 9H – Super kvalitet 3D")</f>
        <v>2-Pack Apple Watch 41mm – Härdat glas 9H – Super kvalitet 3D</v>
      </c>
      <c r="F17974" s="1" t="s">
        <v>144</v>
      </c>
      <c r="G17974" s="1" t="s">
        <v>145</v>
      </c>
      <c r="H17974" s="1" t="s">
        <v>146</v>
      </c>
      <c r="I17974" s="1" t="s">
        <v>16</v>
      </c>
      <c r="J17974" s="1" t="s">
        <v>23</v>
      </c>
      <c r="K17974" s="1" t="s">
        <v>16</v>
      </c>
      <c r="L17974" s="1" t="s">
        <v>16</v>
      </c>
      <c r="M17974" s="1" t="s">
        <v>16</v>
      </c>
      <c r="N17974" s="1" t="s">
        <v>16</v>
      </c>
      <c r="O17974" s="1">
        <v>55.2</v>
      </c>
      <c r="P17974" s="1">
        <v>1.0</v>
      </c>
    </row>
    <row r="17975">
      <c r="A17975" s="1" t="s">
        <v>29</v>
      </c>
      <c r="B17975" s="1" t="s">
        <v>21029</v>
      </c>
      <c r="C17975" s="2" t="s">
        <v>21011</v>
      </c>
      <c r="D17975" s="1" t="s">
        <v>19</v>
      </c>
      <c r="E17975" s="3" t="str">
        <f>HYPERLINK("https://fyndiq.se/produkt/181bc7e07d8b44fc/", "Xiaomi 11 Lite 5G NE - Härdat Glas 9H - Super kvalitet 3D")</f>
        <v>Xiaomi 11 Lite 5G NE - Härdat Glas 9H - Super kvalitet 3D</v>
      </c>
      <c r="F17975" s="1" t="s">
        <v>4359</v>
      </c>
      <c r="G17975" s="1" t="s">
        <v>4360</v>
      </c>
      <c r="H17975" s="1" t="s">
        <v>4361</v>
      </c>
      <c r="I17975" s="1" t="s">
        <v>16</v>
      </c>
      <c r="J17975" s="1" t="s">
        <v>23</v>
      </c>
      <c r="K17975" s="1" t="s">
        <v>16</v>
      </c>
      <c r="L17975" s="1" t="s">
        <v>16</v>
      </c>
      <c r="M17975" s="1" t="s">
        <v>16</v>
      </c>
      <c r="N17975" s="1" t="s">
        <v>16</v>
      </c>
      <c r="O17975" s="1">
        <v>55.2</v>
      </c>
      <c r="P17975" s="1">
        <v>1.0</v>
      </c>
    </row>
    <row r="17976">
      <c r="A17976" s="1" t="s">
        <v>29</v>
      </c>
      <c r="B17976" s="1" t="s">
        <v>21030</v>
      </c>
      <c r="C17976" s="2" t="s">
        <v>21011</v>
      </c>
      <c r="D17976" s="1" t="s">
        <v>19</v>
      </c>
      <c r="E17976" s="3" t="str">
        <f>HYPERLINK("https://fyndiq.se/produkt/dfe28e565d2e4c8d/", "2 Pack Samsung S21 FE - 9H Härdat Glass - Super Kvalitet 3D")</f>
        <v>2 Pack Samsung S21 FE - 9H Härdat Glass - Super Kvalitet 3D</v>
      </c>
      <c r="F17976" s="1" t="s">
        <v>276</v>
      </c>
      <c r="G17976" s="1" t="s">
        <v>277</v>
      </c>
      <c r="H17976" s="1" t="s">
        <v>278</v>
      </c>
      <c r="I17976" s="1" t="s">
        <v>16</v>
      </c>
      <c r="J17976" s="1" t="s">
        <v>23</v>
      </c>
      <c r="K17976" s="1" t="s">
        <v>16</v>
      </c>
      <c r="L17976" s="1" t="s">
        <v>16</v>
      </c>
      <c r="M17976" s="1" t="s">
        <v>16</v>
      </c>
      <c r="N17976" s="1" t="s">
        <v>16</v>
      </c>
      <c r="O17976" s="1">
        <v>63.2</v>
      </c>
      <c r="P17976" s="1">
        <v>1.0</v>
      </c>
    </row>
    <row r="17977">
      <c r="A17977" s="1" t="s">
        <v>29</v>
      </c>
      <c r="B17977" s="1" t="s">
        <v>21031</v>
      </c>
      <c r="C17977" s="2" t="s">
        <v>21011</v>
      </c>
      <c r="D17977" s="1" t="s">
        <v>19</v>
      </c>
      <c r="E17977" s="3" t="str">
        <f>HYPERLINK("https://fyndiq.se/produkt/d2245661f4814224/", "2-Pack XIAOMI 14 PRO Skärmskydd &amp; 2-Pack linsskydd - Härdat Glas 9H - Super kvalitet 3D")</f>
        <v>2-Pack XIAOMI 14 PRO Skärmskydd &amp; 2-Pack linsskydd - Härdat Glas 9H - Super kvalitet 3D</v>
      </c>
      <c r="F17977" s="1" t="s">
        <v>21032</v>
      </c>
      <c r="G17977" s="1" t="s">
        <v>21033</v>
      </c>
      <c r="H17977" s="1" t="s">
        <v>21034</v>
      </c>
      <c r="I17977" s="1" t="s">
        <v>16</v>
      </c>
      <c r="J17977" s="1" t="s">
        <v>23</v>
      </c>
      <c r="K17977" s="1" t="s">
        <v>16</v>
      </c>
      <c r="L17977" s="1" t="s">
        <v>16</v>
      </c>
      <c r="M17977" s="1" t="s">
        <v>16</v>
      </c>
      <c r="N17977" s="1" t="s">
        <v>16</v>
      </c>
      <c r="O17977" s="1">
        <v>79.2</v>
      </c>
      <c r="P17977" s="1">
        <v>1.0</v>
      </c>
    </row>
    <row r="17978">
      <c r="A17978" s="1" t="s">
        <v>29</v>
      </c>
      <c r="B17978" s="1" t="s">
        <v>21035</v>
      </c>
      <c r="C17978" s="2" t="s">
        <v>21011</v>
      </c>
      <c r="D17978" s="1" t="s">
        <v>19</v>
      </c>
      <c r="E17978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978" s="1" t="s">
        <v>692</v>
      </c>
      <c r="G17978" s="1" t="s">
        <v>693</v>
      </c>
      <c r="H17978" s="1" t="s">
        <v>694</v>
      </c>
      <c r="I17978" s="1" t="s">
        <v>16</v>
      </c>
      <c r="J17978" s="1" t="s">
        <v>23</v>
      </c>
      <c r="K17978" s="1" t="s">
        <v>16</v>
      </c>
      <c r="L17978" s="1" t="s">
        <v>16</v>
      </c>
      <c r="M17978" s="1" t="s">
        <v>16</v>
      </c>
      <c r="N17978" s="1" t="s">
        <v>16</v>
      </c>
      <c r="O17978" s="1">
        <v>47.2</v>
      </c>
      <c r="P17978" s="1">
        <v>1.0</v>
      </c>
    </row>
    <row r="17979">
      <c r="A17979" s="1" t="s">
        <v>29</v>
      </c>
      <c r="B17979" s="1" t="s">
        <v>21036</v>
      </c>
      <c r="C17979" s="2" t="s">
        <v>21011</v>
      </c>
      <c r="D17979" s="1" t="s">
        <v>19</v>
      </c>
      <c r="E17979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7979" s="1" t="s">
        <v>4254</v>
      </c>
      <c r="G17979" s="1" t="s">
        <v>4255</v>
      </c>
      <c r="H17979" s="1" t="s">
        <v>4256</v>
      </c>
      <c r="I17979" s="1" t="s">
        <v>16</v>
      </c>
      <c r="J17979" s="1" t="s">
        <v>23</v>
      </c>
      <c r="K17979" s="1" t="s">
        <v>16</v>
      </c>
      <c r="L17979" s="1" t="s">
        <v>16</v>
      </c>
      <c r="M17979" s="1" t="s">
        <v>16</v>
      </c>
      <c r="N17979" s="1" t="s">
        <v>16</v>
      </c>
      <c r="O17979" s="1">
        <v>79.2</v>
      </c>
      <c r="P17979" s="1">
        <v>1.0</v>
      </c>
    </row>
    <row r="17980">
      <c r="A17980" s="1" t="s">
        <v>29</v>
      </c>
      <c r="B17980" s="1" t="s">
        <v>21037</v>
      </c>
      <c r="C17980" s="2" t="s">
        <v>21011</v>
      </c>
      <c r="D17980" s="1" t="s">
        <v>19</v>
      </c>
      <c r="E17980" s="3" t="str">
        <f>HYPERLINK("https://fyndiq.se/produkt/e2804a961e764eb0/", "Samsung Galaxy A05s - Härdat Glas 9H - Super Kvalitet 3D Skärmskydd")</f>
        <v>Samsung Galaxy A05s - Härdat Glas 9H - Super Kvalitet 3D Skärmskydd</v>
      </c>
      <c r="F17980" s="1" t="s">
        <v>7514</v>
      </c>
      <c r="G17980" s="1" t="s">
        <v>7515</v>
      </c>
      <c r="H17980" s="1" t="s">
        <v>7516</v>
      </c>
      <c r="I17980" s="1" t="s">
        <v>16</v>
      </c>
      <c r="J17980" s="1" t="s">
        <v>23</v>
      </c>
      <c r="K17980" s="1" t="s">
        <v>16</v>
      </c>
      <c r="L17980" s="1" t="s">
        <v>16</v>
      </c>
      <c r="M17980" s="1" t="s">
        <v>16</v>
      </c>
      <c r="N17980" s="1" t="s">
        <v>16</v>
      </c>
      <c r="O17980" s="1">
        <v>55.2</v>
      </c>
      <c r="P17980" s="1">
        <v>1.0</v>
      </c>
    </row>
    <row r="17981">
      <c r="A17981" s="1" t="s">
        <v>29</v>
      </c>
      <c r="B17981" s="1" t="s">
        <v>21038</v>
      </c>
      <c r="C17981" s="2" t="s">
        <v>21011</v>
      </c>
      <c r="D17981" s="1" t="s">
        <v>19</v>
      </c>
      <c r="E17981" s="3" t="str">
        <f>HYPERLINK("https://fyndiq.se/produkt/5edc79f573cf4917/", "Samsung NOTE 20 Ultra härdat glas 3D Top Kvalitet skärmskydd")</f>
        <v>Samsung NOTE 20 Ultra härdat glas 3D Top Kvalitet skärmskydd</v>
      </c>
      <c r="F17981" s="1" t="s">
        <v>10471</v>
      </c>
      <c r="G17981" s="1" t="s">
        <v>10472</v>
      </c>
      <c r="H17981" s="1" t="s">
        <v>10473</v>
      </c>
      <c r="I17981" s="1" t="s">
        <v>16</v>
      </c>
      <c r="J17981" s="1" t="s">
        <v>23</v>
      </c>
      <c r="K17981" s="1" t="s">
        <v>16</v>
      </c>
      <c r="L17981" s="1" t="s">
        <v>16</v>
      </c>
      <c r="M17981" s="1" t="s">
        <v>16</v>
      </c>
      <c r="N17981" s="1" t="s">
        <v>16</v>
      </c>
      <c r="O17981" s="1">
        <v>55.2</v>
      </c>
      <c r="P17981" s="1">
        <v>1.0</v>
      </c>
    </row>
    <row r="17982">
      <c r="A17982" s="1" t="s">
        <v>29</v>
      </c>
      <c r="B17982" s="1" t="s">
        <v>21039</v>
      </c>
      <c r="C17982" s="2" t="s">
        <v>21011</v>
      </c>
      <c r="D17982" s="1" t="s">
        <v>19</v>
      </c>
      <c r="E17982" s="3" t="str">
        <f>HYPERLINK("https://fyndiq.se/produkt/dca9e3689e9746b0/", "2-Pack Samsung S23 Plus Skärmskydd &amp; 2-Pack linsskydd - Härdat Glas 9H - Super kvalitet 3D")</f>
        <v>2-Pack Samsung S23 Plus Skärmskydd &amp; 2-Pack linsskydd - Härdat Glas 9H - Super kvalitet 3D</v>
      </c>
      <c r="F17982" s="1" t="s">
        <v>4246</v>
      </c>
      <c r="G17982" s="1" t="s">
        <v>4247</v>
      </c>
      <c r="H17982" s="1" t="s">
        <v>4248</v>
      </c>
      <c r="I17982" s="1" t="s">
        <v>16</v>
      </c>
      <c r="J17982" s="1" t="s">
        <v>23</v>
      </c>
      <c r="K17982" s="1" t="s">
        <v>16</v>
      </c>
      <c r="L17982" s="1" t="s">
        <v>16</v>
      </c>
      <c r="M17982" s="1" t="s">
        <v>16</v>
      </c>
      <c r="N17982" s="1" t="s">
        <v>16</v>
      </c>
      <c r="O17982" s="1">
        <v>79.2</v>
      </c>
      <c r="P17982" s="1">
        <v>1.0</v>
      </c>
    </row>
    <row r="17983">
      <c r="A17983" s="1" t="s">
        <v>29</v>
      </c>
      <c r="B17983" s="1" t="s">
        <v>21040</v>
      </c>
      <c r="C17983" s="2" t="s">
        <v>21011</v>
      </c>
      <c r="D17983" s="1" t="s">
        <v>19</v>
      </c>
      <c r="E17983" s="3" t="str">
        <f>HYPERLINK("https://fyndiq.se/produkt/e979d771c214497d/", "2-Pack Samsung Galaxy A32 5G - Härdat Glas 9H - Super Kvalitet")</f>
        <v>2-Pack Samsung Galaxy A32 5G - Härdat Glas 9H - Super Kvalitet</v>
      </c>
      <c r="F17983" s="1" t="s">
        <v>2232</v>
      </c>
      <c r="G17983" s="1" t="s">
        <v>2233</v>
      </c>
      <c r="H17983" s="1" t="s">
        <v>2234</v>
      </c>
      <c r="I17983" s="1" t="s">
        <v>16</v>
      </c>
      <c r="J17983" s="1" t="s">
        <v>23</v>
      </c>
      <c r="K17983" s="1" t="s">
        <v>16</v>
      </c>
      <c r="L17983" s="1" t="s">
        <v>16</v>
      </c>
      <c r="M17983" s="1" t="s">
        <v>16</v>
      </c>
      <c r="N17983" s="1" t="s">
        <v>16</v>
      </c>
      <c r="O17983" s="1">
        <v>63.2</v>
      </c>
      <c r="P17983" s="1">
        <v>1.0</v>
      </c>
    </row>
    <row r="17984">
      <c r="A17984" s="1" t="s">
        <v>29</v>
      </c>
      <c r="B17984" s="1" t="s">
        <v>21041</v>
      </c>
      <c r="C17984" s="2" t="s">
        <v>21011</v>
      </c>
      <c r="D17984" s="1" t="s">
        <v>19</v>
      </c>
      <c r="E17984" s="3" t="str">
        <f>HYPERLINK("https://fyndiq.se/produkt/f7b16236096d401a/", "2-Pack Google Pixel 7A - Härdat glas 9H - Super kvalitet 3D Skärmskydd")</f>
        <v>2-Pack Google Pixel 7A - Härdat glas 9H - Super kvalitet 3D Skärmskydd</v>
      </c>
      <c r="F17984" s="1" t="s">
        <v>852</v>
      </c>
      <c r="G17984" s="1" t="s">
        <v>853</v>
      </c>
      <c r="H17984" s="1" t="s">
        <v>854</v>
      </c>
      <c r="I17984" s="1" t="s">
        <v>16</v>
      </c>
      <c r="J17984" s="1" t="s">
        <v>23</v>
      </c>
      <c r="K17984" s="1" t="s">
        <v>16</v>
      </c>
      <c r="L17984" s="1" t="s">
        <v>16</v>
      </c>
      <c r="M17984" s="1" t="s">
        <v>16</v>
      </c>
      <c r="N17984" s="1" t="s">
        <v>16</v>
      </c>
      <c r="O17984" s="1">
        <v>63.2</v>
      </c>
      <c r="P17984" s="1">
        <v>1.0</v>
      </c>
    </row>
    <row r="17985">
      <c r="A17985" s="1" t="s">
        <v>29</v>
      </c>
      <c r="B17985" s="1" t="s">
        <v>21042</v>
      </c>
      <c r="C17985" s="2" t="s">
        <v>21011</v>
      </c>
      <c r="D17985" s="1" t="s">
        <v>19</v>
      </c>
      <c r="E17985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985" s="1" t="s">
        <v>665</v>
      </c>
      <c r="G17985" s="1" t="s">
        <v>666</v>
      </c>
      <c r="H17985" s="1" t="s">
        <v>667</v>
      </c>
      <c r="I17985" s="1" t="s">
        <v>16</v>
      </c>
      <c r="J17985" s="1" t="s">
        <v>23</v>
      </c>
      <c r="K17985" s="1" t="s">
        <v>16</v>
      </c>
      <c r="L17985" s="1" t="s">
        <v>16</v>
      </c>
      <c r="M17985" s="1" t="s">
        <v>16</v>
      </c>
      <c r="N17985" s="1" t="s">
        <v>16</v>
      </c>
      <c r="O17985" s="1">
        <v>63.2</v>
      </c>
      <c r="P17985" s="1">
        <v>1.0</v>
      </c>
    </row>
    <row r="17986">
      <c r="A17986" s="1" t="s">
        <v>29</v>
      </c>
      <c r="B17986" s="1" t="s">
        <v>21043</v>
      </c>
      <c r="C17986" s="2" t="s">
        <v>21011</v>
      </c>
      <c r="D17986" s="1" t="s">
        <v>19</v>
      </c>
      <c r="E17986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7986" s="1" t="s">
        <v>4298</v>
      </c>
      <c r="G17986" s="1" t="s">
        <v>4299</v>
      </c>
      <c r="H17986" s="1" t="s">
        <v>4300</v>
      </c>
      <c r="I17986" s="1" t="s">
        <v>16</v>
      </c>
      <c r="J17986" s="1" t="s">
        <v>23</v>
      </c>
      <c r="K17986" s="1" t="s">
        <v>16</v>
      </c>
      <c r="L17986" s="1" t="s">
        <v>16</v>
      </c>
      <c r="M17986" s="1" t="s">
        <v>16</v>
      </c>
      <c r="N17986" s="1" t="s">
        <v>16</v>
      </c>
      <c r="O17986" s="1">
        <v>151.2</v>
      </c>
      <c r="P17986" s="1">
        <v>1.0</v>
      </c>
    </row>
    <row r="17987">
      <c r="A17987" s="1" t="s">
        <v>29</v>
      </c>
      <c r="B17987" s="1" t="s">
        <v>21044</v>
      </c>
      <c r="C17987" s="2" t="s">
        <v>21011</v>
      </c>
      <c r="D17987" s="1" t="s">
        <v>19</v>
      </c>
      <c r="E1798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7987" s="1" t="s">
        <v>665</v>
      </c>
      <c r="G17987" s="1" t="s">
        <v>666</v>
      </c>
      <c r="H17987" s="1" t="s">
        <v>667</v>
      </c>
      <c r="I17987" s="1" t="s">
        <v>16</v>
      </c>
      <c r="J17987" s="1" t="s">
        <v>23</v>
      </c>
      <c r="K17987" s="1" t="s">
        <v>16</v>
      </c>
      <c r="L17987" s="1" t="s">
        <v>16</v>
      </c>
      <c r="M17987" s="1" t="s">
        <v>16</v>
      </c>
      <c r="N17987" s="1" t="s">
        <v>16</v>
      </c>
      <c r="O17987" s="1">
        <v>63.2</v>
      </c>
      <c r="P17987" s="1">
        <v>1.0</v>
      </c>
    </row>
    <row r="17988">
      <c r="A17988" s="1" t="s">
        <v>29</v>
      </c>
      <c r="B17988" s="1" t="s">
        <v>21045</v>
      </c>
      <c r="C17988" s="2" t="s">
        <v>21011</v>
      </c>
      <c r="D17988" s="1" t="s">
        <v>19</v>
      </c>
      <c r="E17988" s="3" t="str">
        <f>HYPERLINK("https://fyndiq.se/produkt/1d18226209604614/", "Samsung S23 Plus 5G - 9H Härdat Glass - 3D Super Kvalitet Skärmskydd")</f>
        <v>Samsung S23 Plus 5G - 9H Härdat Glass - 3D Super Kvalitet Skärmskydd</v>
      </c>
      <c r="F17988" s="1" t="s">
        <v>2996</v>
      </c>
      <c r="G17988" s="1" t="s">
        <v>2997</v>
      </c>
      <c r="H17988" s="1" t="s">
        <v>2998</v>
      </c>
      <c r="I17988" s="1" t="s">
        <v>16</v>
      </c>
      <c r="J17988" s="1" t="s">
        <v>23</v>
      </c>
      <c r="K17988" s="1" t="s">
        <v>16</v>
      </c>
      <c r="L17988" s="1" t="s">
        <v>16</v>
      </c>
      <c r="M17988" s="1" t="s">
        <v>16</v>
      </c>
      <c r="N17988" s="1" t="s">
        <v>16</v>
      </c>
      <c r="O17988" s="1">
        <v>55.2</v>
      </c>
      <c r="P17988" s="1">
        <v>1.0</v>
      </c>
    </row>
    <row r="17989">
      <c r="A17989" s="1" t="s">
        <v>29</v>
      </c>
      <c r="B17989" s="1" t="s">
        <v>21046</v>
      </c>
      <c r="C17989" s="2" t="s">
        <v>21011</v>
      </c>
      <c r="D17989" s="1" t="s">
        <v>19</v>
      </c>
      <c r="E17989" s="3" t="str">
        <f>HYPERLINK("https://fyndiq.se/produkt/0df6cad26c89414b/", "2 Pack Samsung S22 PLUS - 9H Härdat Glass - 3D Super Kvalitet")</f>
        <v>2 Pack Samsung S22 PLUS - 9H Härdat Glass - 3D Super Kvalitet</v>
      </c>
      <c r="F17989" s="1" t="s">
        <v>2472</v>
      </c>
      <c r="G17989" s="1" t="s">
        <v>2473</v>
      </c>
      <c r="H17989" s="1" t="s">
        <v>2474</v>
      </c>
      <c r="I17989" s="1" t="s">
        <v>1311</v>
      </c>
      <c r="J17989" s="1" t="s">
        <v>23</v>
      </c>
      <c r="K17989" s="1" t="s">
        <v>16</v>
      </c>
      <c r="L17989" s="1" t="s">
        <v>16</v>
      </c>
      <c r="M17989" s="1" t="s">
        <v>16</v>
      </c>
      <c r="N17989" s="1" t="s">
        <v>16</v>
      </c>
      <c r="O17989" s="1">
        <v>63.2</v>
      </c>
      <c r="P17989" s="1">
        <v>1.0</v>
      </c>
    </row>
    <row r="17990">
      <c r="A17990" s="1" t="s">
        <v>29</v>
      </c>
      <c r="B17990" s="1" t="s">
        <v>21047</v>
      </c>
      <c r="C17990" s="2" t="s">
        <v>21011</v>
      </c>
      <c r="D17990" s="1" t="s">
        <v>19</v>
      </c>
      <c r="E17990" s="3" t="str">
        <f>HYPERLINK("https://fyndiq.se/produkt/c47dc331e908415c/", "2 Pack - Samsung S22 ULTRA - 9H Härdat Glass - 3D Super Kvalitet")</f>
        <v>2 Pack - Samsung S22 ULTRA - 9H Härdat Glass - 3D Super Kvalitet</v>
      </c>
      <c r="F17990" s="1" t="s">
        <v>246</v>
      </c>
      <c r="G17990" s="1" t="s">
        <v>247</v>
      </c>
      <c r="H17990" s="1" t="s">
        <v>248</v>
      </c>
      <c r="I17990" s="1" t="s">
        <v>16</v>
      </c>
      <c r="J17990" s="1" t="s">
        <v>23</v>
      </c>
      <c r="K17990" s="1" t="s">
        <v>16</v>
      </c>
      <c r="L17990" s="1" t="s">
        <v>16</v>
      </c>
      <c r="M17990" s="1" t="s">
        <v>16</v>
      </c>
      <c r="N17990" s="1" t="s">
        <v>16</v>
      </c>
      <c r="O17990" s="1">
        <v>63.2</v>
      </c>
      <c r="P17990" s="1">
        <v>1.0</v>
      </c>
    </row>
    <row r="17991">
      <c r="A17991" s="1" t="s">
        <v>29</v>
      </c>
      <c r="B17991" s="1" t="s">
        <v>21048</v>
      </c>
      <c r="C17991" s="2" t="s">
        <v>21011</v>
      </c>
      <c r="D17991" s="1" t="s">
        <v>19</v>
      </c>
      <c r="E17991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7991" s="1" t="s">
        <v>132</v>
      </c>
      <c r="G17991" s="1" t="s">
        <v>133</v>
      </c>
      <c r="H17991" s="1" t="s">
        <v>134</v>
      </c>
      <c r="I17991" s="1" t="s">
        <v>16</v>
      </c>
      <c r="J17991" s="1" t="s">
        <v>23</v>
      </c>
      <c r="K17991" s="1" t="s">
        <v>16</v>
      </c>
      <c r="L17991" s="1" t="s">
        <v>16</v>
      </c>
      <c r="M17991" s="1" t="s">
        <v>16</v>
      </c>
      <c r="N17991" s="1" t="s">
        <v>16</v>
      </c>
      <c r="O17991" s="1">
        <v>71.2</v>
      </c>
      <c r="P17991" s="1">
        <v>1.0</v>
      </c>
    </row>
    <row r="17992">
      <c r="A17992" s="1" t="s">
        <v>29</v>
      </c>
      <c r="B17992" s="1" t="s">
        <v>21049</v>
      </c>
      <c r="C17992" s="2" t="s">
        <v>21011</v>
      </c>
      <c r="D17992" s="1" t="s">
        <v>19</v>
      </c>
      <c r="E17992" s="3" t="str">
        <f>HYPERLINK("https://fyndiq.se/produkt/3793e0f6281f49f6/", "2-Pack Iphone 11 / XR - 9H Härdat Glass - Top Kvalitet")</f>
        <v>2-Pack Iphone 11 / XR - 9H Härdat Glass - Top Kvalitet</v>
      </c>
      <c r="F17992" s="1" t="s">
        <v>371</v>
      </c>
      <c r="G17992" s="1" t="s">
        <v>372</v>
      </c>
      <c r="H17992" s="1" t="s">
        <v>373</v>
      </c>
      <c r="I17992" s="1" t="s">
        <v>16</v>
      </c>
      <c r="J17992" s="1" t="s">
        <v>23</v>
      </c>
      <c r="K17992" s="1" t="s">
        <v>16</v>
      </c>
      <c r="L17992" s="1" t="s">
        <v>16</v>
      </c>
      <c r="M17992" s="1" t="s">
        <v>16</v>
      </c>
      <c r="N17992" s="1" t="s">
        <v>16</v>
      </c>
      <c r="O17992" s="1">
        <v>47.2</v>
      </c>
      <c r="P17992" s="1">
        <v>1.0</v>
      </c>
    </row>
    <row r="17993">
      <c r="A17993" s="1" t="s">
        <v>29</v>
      </c>
      <c r="B17993" s="1" t="s">
        <v>21050</v>
      </c>
      <c r="C17993" s="2" t="s">
        <v>21011</v>
      </c>
      <c r="D17993" s="1" t="s">
        <v>19</v>
      </c>
      <c r="E1799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7993" s="1" t="s">
        <v>692</v>
      </c>
      <c r="G17993" s="1" t="s">
        <v>693</v>
      </c>
      <c r="H17993" s="1" t="s">
        <v>694</v>
      </c>
      <c r="I17993" s="1" t="s">
        <v>16</v>
      </c>
      <c r="J17993" s="1" t="s">
        <v>23</v>
      </c>
      <c r="K17993" s="1" t="s">
        <v>16</v>
      </c>
      <c r="L17993" s="1" t="s">
        <v>16</v>
      </c>
      <c r="M17993" s="1" t="s">
        <v>16</v>
      </c>
      <c r="N17993" s="1" t="s">
        <v>16</v>
      </c>
      <c r="O17993" s="1">
        <v>47.2</v>
      </c>
      <c r="P17993" s="1">
        <v>1.0</v>
      </c>
    </row>
    <row r="17994">
      <c r="A17994" s="1" t="s">
        <v>29</v>
      </c>
      <c r="B17994" s="1" t="s">
        <v>21051</v>
      </c>
      <c r="C17994" s="2" t="s">
        <v>21011</v>
      </c>
      <c r="D17994" s="1" t="s">
        <v>19</v>
      </c>
      <c r="E17994" s="3" t="str">
        <f>HYPERLINK("https://fyndiq.se/produkt/3793e0f6281f49f6/", "2-Pack Iphone 11 / XR - 9H Härdat Glass - Top Kvalitet")</f>
        <v>2-Pack Iphone 11 / XR - 9H Härdat Glass - Top Kvalitet</v>
      </c>
      <c r="F17994" s="1" t="s">
        <v>371</v>
      </c>
      <c r="G17994" s="1" t="s">
        <v>372</v>
      </c>
      <c r="H17994" s="1" t="s">
        <v>373</v>
      </c>
      <c r="I17994" s="1" t="s">
        <v>16</v>
      </c>
      <c r="J17994" s="1" t="s">
        <v>23</v>
      </c>
      <c r="K17994" s="1" t="s">
        <v>16</v>
      </c>
      <c r="L17994" s="1" t="s">
        <v>16</v>
      </c>
      <c r="M17994" s="1" t="s">
        <v>16</v>
      </c>
      <c r="N17994" s="1" t="s">
        <v>16</v>
      </c>
      <c r="O17994" s="1">
        <v>47.2</v>
      </c>
      <c r="P17994" s="1">
        <v>2.0</v>
      </c>
    </row>
    <row r="17995">
      <c r="A17995" s="1" t="s">
        <v>29</v>
      </c>
      <c r="B17995" s="1" t="s">
        <v>21052</v>
      </c>
      <c r="C17995" s="2" t="s">
        <v>21011</v>
      </c>
      <c r="D17995" s="1" t="s">
        <v>19</v>
      </c>
      <c r="E1799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7995" s="1" t="s">
        <v>599</v>
      </c>
      <c r="G17995" s="1" t="s">
        <v>600</v>
      </c>
      <c r="H17995" s="1" t="s">
        <v>601</v>
      </c>
      <c r="I17995" s="1" t="s">
        <v>16</v>
      </c>
      <c r="J17995" s="1" t="s">
        <v>23</v>
      </c>
      <c r="K17995" s="1" t="s">
        <v>16</v>
      </c>
      <c r="L17995" s="1" t="s">
        <v>16</v>
      </c>
      <c r="M17995" s="1" t="s">
        <v>16</v>
      </c>
      <c r="N17995" s="1" t="s">
        <v>16</v>
      </c>
      <c r="O17995" s="1">
        <v>71.2</v>
      </c>
      <c r="P17995" s="1">
        <v>1.0</v>
      </c>
    </row>
    <row r="17996">
      <c r="A17996" s="1" t="s">
        <v>29</v>
      </c>
      <c r="B17996" s="1" t="s">
        <v>21053</v>
      </c>
      <c r="C17996" s="2" t="s">
        <v>21011</v>
      </c>
      <c r="D17996" s="1" t="s">
        <v>19</v>
      </c>
      <c r="E17996" s="3" t="str">
        <f>HYPERLINK("https://fyndiq.se/produkt/0b2f55cbfc0d4bc8/", "Skärmskydd Iphone 12 / 12 Pro , härdat glas, hög kvalitet.")</f>
        <v>Skärmskydd Iphone 12 / 12 Pro , härdat glas, hög kvalitet.</v>
      </c>
      <c r="F17996" s="1" t="s">
        <v>587</v>
      </c>
      <c r="G17996" s="1" t="s">
        <v>588</v>
      </c>
      <c r="H17996" s="1" t="s">
        <v>589</v>
      </c>
      <c r="I17996" s="1" t="s">
        <v>16</v>
      </c>
      <c r="J17996" s="1" t="s">
        <v>23</v>
      </c>
      <c r="K17996" s="1" t="s">
        <v>16</v>
      </c>
      <c r="L17996" s="1" t="s">
        <v>16</v>
      </c>
      <c r="M17996" s="1" t="s">
        <v>16</v>
      </c>
      <c r="N17996" s="1" t="s">
        <v>16</v>
      </c>
      <c r="O17996" s="1">
        <v>39.2</v>
      </c>
      <c r="P17996" s="1">
        <v>1.0</v>
      </c>
    </row>
    <row r="17997">
      <c r="A17997" s="1" t="s">
        <v>29</v>
      </c>
      <c r="B17997" s="1" t="s">
        <v>21054</v>
      </c>
      <c r="C17997" s="2" t="s">
        <v>21011</v>
      </c>
      <c r="D17997" s="1" t="s">
        <v>19</v>
      </c>
      <c r="E17997" s="3" t="str">
        <f t="shared" ref="E17997:E17998" si="1046">HYPERLINK("https://fyndiq.se/produkt/3c3141ace0cf4c29/", "2-Pack Privacy Skärmskydd For Xiaomi 11T Pro - Härdat Glas 9H - Super Kvalitet 3D")</f>
        <v>2-Pack Privacy Skärmskydd For Xiaomi 11T Pro - Härdat Glas 9H - Super Kvalitet 3D</v>
      </c>
      <c r="F17997" s="1" t="s">
        <v>1383</v>
      </c>
      <c r="G17997" s="1" t="s">
        <v>1384</v>
      </c>
      <c r="H17997" s="1" t="s">
        <v>1385</v>
      </c>
      <c r="I17997" s="1" t="s">
        <v>16</v>
      </c>
      <c r="J17997" s="1" t="s">
        <v>23</v>
      </c>
      <c r="K17997" s="1" t="s">
        <v>16</v>
      </c>
      <c r="L17997" s="1" t="s">
        <v>16</v>
      </c>
      <c r="M17997" s="1" t="s">
        <v>16</v>
      </c>
      <c r="N17997" s="1" t="s">
        <v>16</v>
      </c>
      <c r="O17997" s="1">
        <v>79.2</v>
      </c>
      <c r="P17997" s="1">
        <v>1.0</v>
      </c>
    </row>
    <row r="17998">
      <c r="A17998" s="1" t="s">
        <v>29</v>
      </c>
      <c r="B17998" s="1" t="s">
        <v>21055</v>
      </c>
      <c r="C17998" s="2" t="s">
        <v>21011</v>
      </c>
      <c r="D17998" s="1" t="s">
        <v>19</v>
      </c>
      <c r="E17998" s="3" t="str">
        <f t="shared" si="1046"/>
        <v>2-Pack Privacy Skärmskydd For Xiaomi 11T Pro - Härdat Glas 9H - Super Kvalitet 3D</v>
      </c>
      <c r="F17998" s="1" t="s">
        <v>1383</v>
      </c>
      <c r="G17998" s="1" t="s">
        <v>1384</v>
      </c>
      <c r="H17998" s="1" t="s">
        <v>1385</v>
      </c>
      <c r="I17998" s="1" t="s">
        <v>16</v>
      </c>
      <c r="J17998" s="1" t="s">
        <v>23</v>
      </c>
      <c r="K17998" s="1" t="s">
        <v>16</v>
      </c>
      <c r="L17998" s="1" t="s">
        <v>16</v>
      </c>
      <c r="M17998" s="1" t="s">
        <v>16</v>
      </c>
      <c r="N17998" s="1" t="s">
        <v>16</v>
      </c>
      <c r="O17998" s="1">
        <v>79.2</v>
      </c>
      <c r="P17998" s="1">
        <v>1.0</v>
      </c>
    </row>
    <row r="17999">
      <c r="A17999" s="1" t="s">
        <v>29</v>
      </c>
      <c r="B17999" s="1" t="s">
        <v>21056</v>
      </c>
      <c r="C17999" s="2" t="s">
        <v>21011</v>
      </c>
      <c r="D17999" s="1" t="s">
        <v>19</v>
      </c>
      <c r="E17999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7999" s="1" t="s">
        <v>35</v>
      </c>
      <c r="G17999" s="1" t="s">
        <v>36</v>
      </c>
      <c r="H17999" s="1" t="s">
        <v>37</v>
      </c>
      <c r="I17999" s="1" t="s">
        <v>16</v>
      </c>
      <c r="J17999" s="1" t="s">
        <v>23</v>
      </c>
      <c r="K17999" s="1" t="s">
        <v>16</v>
      </c>
      <c r="L17999" s="1" t="s">
        <v>16</v>
      </c>
      <c r="M17999" s="1" t="s">
        <v>16</v>
      </c>
      <c r="N17999" s="1" t="s">
        <v>16</v>
      </c>
      <c r="O17999" s="1">
        <v>63.2</v>
      </c>
      <c r="P17999" s="1">
        <v>1.0</v>
      </c>
    </row>
    <row r="18000">
      <c r="A18000" s="1" t="s">
        <v>29</v>
      </c>
      <c r="B18000" s="1" t="s">
        <v>21057</v>
      </c>
      <c r="C18000" s="2" t="s">
        <v>21011</v>
      </c>
      <c r="D18000" s="1" t="s">
        <v>19</v>
      </c>
      <c r="E18000" s="3" t="str">
        <f>HYPERLINK("https://fyndiq.se/produkt/9f3f4d2de3c94916/", "2 Pack Samsung Galaxy S9 - Härdat glas-9H Super kvalitet 3D")</f>
        <v>2 Pack Samsung Galaxy S9 - Härdat glas-9H Super kvalitet 3D</v>
      </c>
      <c r="F18000" s="1" t="s">
        <v>1500</v>
      </c>
      <c r="G18000" s="1" t="s">
        <v>1501</v>
      </c>
      <c r="H18000" s="1" t="s">
        <v>1502</v>
      </c>
      <c r="I18000" s="1" t="s">
        <v>16</v>
      </c>
      <c r="J18000" s="1" t="s">
        <v>23</v>
      </c>
      <c r="K18000" s="1" t="s">
        <v>16</v>
      </c>
      <c r="L18000" s="1" t="s">
        <v>16</v>
      </c>
      <c r="M18000" s="1" t="s">
        <v>16</v>
      </c>
      <c r="N18000" s="1" t="s">
        <v>16</v>
      </c>
      <c r="O18000" s="1">
        <v>63.2</v>
      </c>
      <c r="P18000" s="1">
        <v>1.0</v>
      </c>
    </row>
    <row r="18001">
      <c r="A18001" s="1" t="s">
        <v>29</v>
      </c>
      <c r="B18001" s="1" t="s">
        <v>21058</v>
      </c>
      <c r="C18001" s="2" t="s">
        <v>21011</v>
      </c>
      <c r="D18001" s="1" t="s">
        <v>19</v>
      </c>
      <c r="E18001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8001" s="1" t="s">
        <v>5040</v>
      </c>
      <c r="G18001" s="1" t="s">
        <v>5041</v>
      </c>
      <c r="H18001" s="1" t="s">
        <v>5042</v>
      </c>
      <c r="I18001" s="1" t="s">
        <v>16</v>
      </c>
      <c r="J18001" s="1" t="s">
        <v>23</v>
      </c>
      <c r="K18001" s="1" t="s">
        <v>16</v>
      </c>
      <c r="L18001" s="1" t="s">
        <v>16</v>
      </c>
      <c r="M18001" s="1" t="s">
        <v>16</v>
      </c>
      <c r="N18001" s="1" t="s">
        <v>16</v>
      </c>
      <c r="O18001" s="1">
        <v>79.2</v>
      </c>
      <c r="P18001" s="1">
        <v>1.0</v>
      </c>
    </row>
    <row r="18002">
      <c r="A18002" s="1" t="s">
        <v>29</v>
      </c>
      <c r="B18002" s="1" t="s">
        <v>21059</v>
      </c>
      <c r="C18002" s="2" t="s">
        <v>21011</v>
      </c>
      <c r="D18002" s="1" t="s">
        <v>19</v>
      </c>
      <c r="E18002" s="3" t="str">
        <f>HYPERLINK("https://fyndiq.se/produkt/53d97f5d2bf44140/", "2-Pack OnePlus 9 Pro 5G &amp; 1-Pack linsskydd - Härdat Glas 9H - Super kvalitet 3D")</f>
        <v>2-Pack OnePlus 9 Pro 5G &amp; 1-Pack linsskydd - Härdat Glas 9H - Super kvalitet 3D</v>
      </c>
      <c r="F18002" s="1" t="s">
        <v>1263</v>
      </c>
      <c r="G18002" s="1" t="s">
        <v>1264</v>
      </c>
      <c r="H18002" s="1" t="s">
        <v>1265</v>
      </c>
      <c r="I18002" s="1" t="s">
        <v>16</v>
      </c>
      <c r="J18002" s="1" t="s">
        <v>23</v>
      </c>
      <c r="K18002" s="1" t="s">
        <v>16</v>
      </c>
      <c r="L18002" s="1" t="s">
        <v>16</v>
      </c>
      <c r="M18002" s="1" t="s">
        <v>16</v>
      </c>
      <c r="N18002" s="1" t="s">
        <v>16</v>
      </c>
      <c r="O18002" s="1">
        <v>79.2</v>
      </c>
      <c r="P18002" s="1">
        <v>1.0</v>
      </c>
    </row>
    <row r="18003">
      <c r="A18003" s="1" t="s">
        <v>29</v>
      </c>
      <c r="B18003" s="1" t="s">
        <v>21060</v>
      </c>
      <c r="C18003" s="2" t="s">
        <v>21011</v>
      </c>
      <c r="D18003" s="1" t="s">
        <v>19</v>
      </c>
      <c r="E18003" s="3" t="str">
        <f>HYPERLINK("https://fyndiq.se/produkt/533d0ddc5dd84c00/", "2-Pack iPhone 14 - skärmskydd &amp; linsskydd - härdat glas 9H")</f>
        <v>2-Pack iPhone 14 - skärmskydd &amp; linsskydd - härdat glas 9H</v>
      </c>
      <c r="F18003" s="1" t="s">
        <v>841</v>
      </c>
      <c r="G18003" s="1" t="s">
        <v>842</v>
      </c>
      <c r="H18003" s="1" t="s">
        <v>843</v>
      </c>
      <c r="I18003" s="1" t="s">
        <v>16</v>
      </c>
      <c r="J18003" s="1" t="s">
        <v>23</v>
      </c>
      <c r="K18003" s="1" t="s">
        <v>16</v>
      </c>
      <c r="L18003" s="1" t="s">
        <v>16</v>
      </c>
      <c r="M18003" s="1" t="s">
        <v>16</v>
      </c>
      <c r="N18003" s="1" t="s">
        <v>16</v>
      </c>
      <c r="O18003" s="1">
        <v>63.2</v>
      </c>
      <c r="P18003" s="1">
        <v>2.0</v>
      </c>
    </row>
    <row r="18004">
      <c r="A18004" s="1" t="s">
        <v>29</v>
      </c>
      <c r="B18004" s="1" t="s">
        <v>21061</v>
      </c>
      <c r="C18004" s="2" t="s">
        <v>21011</v>
      </c>
      <c r="D18004" s="1" t="s">
        <v>19</v>
      </c>
      <c r="E18004" s="3" t="str">
        <f>HYPERLINK("https://fyndiq.se/produkt/2a9c08e4daf04aed/", "2-Pack Xiaomi 12T Pro - Härdat Glas 9H - Super kvalitet 3D Skärmskydd")</f>
        <v>2-Pack Xiaomi 12T Pro - Härdat Glas 9H - Super kvalitet 3D Skärmskydd</v>
      </c>
      <c r="F18004" s="1" t="s">
        <v>376</v>
      </c>
      <c r="G18004" s="1" t="s">
        <v>377</v>
      </c>
      <c r="H18004" s="1" t="s">
        <v>378</v>
      </c>
      <c r="I18004" s="1" t="s">
        <v>16</v>
      </c>
      <c r="J18004" s="1" t="s">
        <v>23</v>
      </c>
      <c r="K18004" s="1" t="s">
        <v>16</v>
      </c>
      <c r="L18004" s="1" t="s">
        <v>16</v>
      </c>
      <c r="M18004" s="1" t="s">
        <v>16</v>
      </c>
      <c r="N18004" s="1" t="s">
        <v>16</v>
      </c>
      <c r="O18004" s="1">
        <v>63.2</v>
      </c>
      <c r="P18004" s="1">
        <v>2.0</v>
      </c>
    </row>
    <row r="18005">
      <c r="A18005" s="1" t="s">
        <v>29</v>
      </c>
      <c r="B18005" s="1" t="s">
        <v>21062</v>
      </c>
      <c r="C18005" s="2" t="s">
        <v>21011</v>
      </c>
      <c r="D18005" s="1" t="s">
        <v>19</v>
      </c>
      <c r="E18005" s="3" t="str">
        <f>HYPERLINK("https://fyndiq.se/produkt/a002f83ad36944e4/", "2 Pack Samsung Watch 44mm - Härdat glas 9H - Super kvalitet")</f>
        <v>2 Pack Samsung Watch 44mm - Härdat glas 9H - Super kvalitet</v>
      </c>
      <c r="F18005" s="1" t="s">
        <v>8979</v>
      </c>
      <c r="G18005" s="1" t="s">
        <v>8980</v>
      </c>
      <c r="H18005" s="1" t="s">
        <v>8981</v>
      </c>
      <c r="I18005" s="1" t="s">
        <v>16</v>
      </c>
      <c r="J18005" s="1" t="s">
        <v>23</v>
      </c>
      <c r="K18005" s="1" t="s">
        <v>16</v>
      </c>
      <c r="L18005" s="1" t="s">
        <v>16</v>
      </c>
      <c r="M18005" s="1" t="s">
        <v>16</v>
      </c>
      <c r="N18005" s="1" t="s">
        <v>16</v>
      </c>
      <c r="O18005" s="1">
        <v>63.2</v>
      </c>
      <c r="P18005" s="1">
        <v>1.0</v>
      </c>
    </row>
    <row r="18006">
      <c r="A18006" s="1" t="s">
        <v>29</v>
      </c>
      <c r="B18006" s="1" t="s">
        <v>21063</v>
      </c>
      <c r="C18006" s="2" t="s">
        <v>21011</v>
      </c>
      <c r="D18006" s="1" t="s">
        <v>19</v>
      </c>
      <c r="E18006" s="3" t="str">
        <f t="shared" ref="E18006:E18008" si="1047">HYPERLINK("https://fyndiq.se/produkt/ef10e4ba492c46df/", "2-Pack Samsung S23 FE 5G - 9H Härdat Glass - Super Kvalitet 3D")</f>
        <v>2-Pack Samsung S23 FE 5G - 9H Härdat Glass - Super Kvalitet 3D</v>
      </c>
      <c r="F18006" s="1" t="s">
        <v>2521</v>
      </c>
      <c r="G18006" s="1" t="s">
        <v>2522</v>
      </c>
      <c r="H18006" s="1" t="s">
        <v>2523</v>
      </c>
      <c r="I18006" s="1" t="s">
        <v>16</v>
      </c>
      <c r="J18006" s="1" t="s">
        <v>23</v>
      </c>
      <c r="K18006" s="1" t="s">
        <v>16</v>
      </c>
      <c r="L18006" s="1" t="s">
        <v>16</v>
      </c>
      <c r="M18006" s="1" t="s">
        <v>16</v>
      </c>
      <c r="N18006" s="1" t="s">
        <v>16</v>
      </c>
      <c r="O18006" s="1">
        <v>63.2</v>
      </c>
      <c r="P18006" s="1">
        <v>1.0</v>
      </c>
    </row>
    <row r="18007">
      <c r="A18007" s="1" t="s">
        <v>29</v>
      </c>
      <c r="B18007" s="1" t="s">
        <v>21064</v>
      </c>
      <c r="C18007" s="2" t="s">
        <v>21011</v>
      </c>
      <c r="D18007" s="1" t="s">
        <v>19</v>
      </c>
      <c r="E18007" s="3" t="str">
        <f t="shared" si="1047"/>
        <v>2-Pack Samsung S23 FE 5G - 9H Härdat Glass - Super Kvalitet 3D</v>
      </c>
      <c r="F18007" s="1" t="s">
        <v>2521</v>
      </c>
      <c r="G18007" s="1" t="s">
        <v>2522</v>
      </c>
      <c r="H18007" s="1" t="s">
        <v>2523</v>
      </c>
      <c r="I18007" s="1" t="s">
        <v>16</v>
      </c>
      <c r="J18007" s="1" t="s">
        <v>23</v>
      </c>
      <c r="K18007" s="1" t="s">
        <v>16</v>
      </c>
      <c r="L18007" s="1" t="s">
        <v>16</v>
      </c>
      <c r="M18007" s="1" t="s">
        <v>16</v>
      </c>
      <c r="N18007" s="1" t="s">
        <v>16</v>
      </c>
      <c r="O18007" s="1">
        <v>63.2</v>
      </c>
      <c r="P18007" s="1">
        <v>1.0</v>
      </c>
    </row>
    <row r="18008">
      <c r="A18008" s="1" t="s">
        <v>29</v>
      </c>
      <c r="B18008" s="1" t="s">
        <v>21065</v>
      </c>
      <c r="C18008" s="2" t="s">
        <v>21011</v>
      </c>
      <c r="D18008" s="1" t="s">
        <v>19</v>
      </c>
      <c r="E18008" s="3" t="str">
        <f t="shared" si="1047"/>
        <v>2-Pack Samsung S23 FE 5G - 9H Härdat Glass - Super Kvalitet 3D</v>
      </c>
      <c r="F18008" s="1" t="s">
        <v>2521</v>
      </c>
      <c r="G18008" s="1" t="s">
        <v>2522</v>
      </c>
      <c r="H18008" s="1" t="s">
        <v>2523</v>
      </c>
      <c r="I18008" s="1" t="s">
        <v>16</v>
      </c>
      <c r="J18008" s="1" t="s">
        <v>23</v>
      </c>
      <c r="K18008" s="1" t="s">
        <v>16</v>
      </c>
      <c r="L18008" s="1" t="s">
        <v>16</v>
      </c>
      <c r="M18008" s="1" t="s">
        <v>16</v>
      </c>
      <c r="N18008" s="1" t="s">
        <v>16</v>
      </c>
      <c r="O18008" s="1">
        <v>63.2</v>
      </c>
      <c r="P18008" s="1">
        <v>1.0</v>
      </c>
    </row>
    <row r="18009">
      <c r="A18009" s="1" t="s">
        <v>29</v>
      </c>
      <c r="B18009" s="1" t="s">
        <v>21066</v>
      </c>
      <c r="C18009" s="2" t="s">
        <v>21011</v>
      </c>
      <c r="D18009" s="1" t="s">
        <v>19</v>
      </c>
      <c r="E18009" s="3" t="str">
        <f>HYPERLINK("https://fyndiq.se/produkt/afb014c1104c424c/", "2-Pack GOOGLE PIXEL 7 PRO Skärmskydd - Härdat Glas 9H - Super kvalitet 3D")</f>
        <v>2-Pack GOOGLE PIXEL 7 PRO Skärmskydd - Härdat Glas 9H - Super kvalitet 3D</v>
      </c>
      <c r="F18009" s="1" t="s">
        <v>2858</v>
      </c>
      <c r="G18009" s="1" t="s">
        <v>2859</v>
      </c>
      <c r="H18009" s="1" t="s">
        <v>2860</v>
      </c>
      <c r="I18009" s="1" t="s">
        <v>16</v>
      </c>
      <c r="J18009" s="1" t="s">
        <v>23</v>
      </c>
      <c r="K18009" s="1" t="s">
        <v>16</v>
      </c>
      <c r="L18009" s="1" t="s">
        <v>16</v>
      </c>
      <c r="M18009" s="1" t="s">
        <v>16</v>
      </c>
      <c r="N18009" s="1" t="s">
        <v>16</v>
      </c>
      <c r="O18009" s="1">
        <v>63.2</v>
      </c>
      <c r="P18009" s="1">
        <v>1.0</v>
      </c>
    </row>
    <row r="18010">
      <c r="A18010" s="1" t="s">
        <v>29</v>
      </c>
      <c r="B18010" s="1" t="s">
        <v>21067</v>
      </c>
      <c r="C18010" s="2" t="s">
        <v>21011</v>
      </c>
      <c r="D18010" s="1" t="s">
        <v>19</v>
      </c>
      <c r="E18010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8010" s="1" t="s">
        <v>508</v>
      </c>
      <c r="G18010" s="1" t="s">
        <v>509</v>
      </c>
      <c r="H18010" s="1" t="s">
        <v>510</v>
      </c>
      <c r="I18010" s="1" t="s">
        <v>16</v>
      </c>
      <c r="J18010" s="1" t="s">
        <v>23</v>
      </c>
      <c r="K18010" s="1" t="s">
        <v>16</v>
      </c>
      <c r="L18010" s="1" t="s">
        <v>16</v>
      </c>
      <c r="M18010" s="1" t="s">
        <v>16</v>
      </c>
      <c r="N18010" s="1" t="s">
        <v>16</v>
      </c>
      <c r="O18010" s="1">
        <v>63.2</v>
      </c>
      <c r="P18010" s="1">
        <v>1.0</v>
      </c>
    </row>
    <row r="18011">
      <c r="A18011" s="1" t="s">
        <v>29</v>
      </c>
      <c r="B18011" s="1" t="s">
        <v>21068</v>
      </c>
      <c r="C18011" s="2" t="s">
        <v>21011</v>
      </c>
      <c r="D18011" s="1" t="s">
        <v>19</v>
      </c>
      <c r="E18011" s="3" t="str">
        <f>HYPERLINK("https://fyndiq.se/produkt/406117b60bf241a0/", "2-Pack Samsung Galaxy S9 - Härdat glas 9H - Super kvalitet 3D")</f>
        <v>2-Pack Samsung Galaxy S9 - Härdat glas 9H - Super kvalitet 3D</v>
      </c>
      <c r="F18011" s="1" t="s">
        <v>228</v>
      </c>
      <c r="G18011" s="1" t="s">
        <v>229</v>
      </c>
      <c r="H18011" s="1" t="s">
        <v>230</v>
      </c>
      <c r="I18011" s="1" t="s">
        <v>16</v>
      </c>
      <c r="J18011" s="1" t="s">
        <v>23</v>
      </c>
      <c r="K18011" s="1" t="s">
        <v>16</v>
      </c>
      <c r="L18011" s="1" t="s">
        <v>16</v>
      </c>
      <c r="M18011" s="1" t="s">
        <v>16</v>
      </c>
      <c r="N18011" s="1" t="s">
        <v>16</v>
      </c>
      <c r="O18011" s="1">
        <v>63.2</v>
      </c>
      <c r="P18011" s="1">
        <v>1.0</v>
      </c>
    </row>
    <row r="18012">
      <c r="A18012" s="1" t="s">
        <v>29</v>
      </c>
      <c r="B18012" s="1" t="s">
        <v>21069</v>
      </c>
      <c r="C18012" s="2" t="s">
        <v>21011</v>
      </c>
      <c r="D18012" s="1" t="s">
        <v>19</v>
      </c>
      <c r="E18012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8012" s="1" t="s">
        <v>508</v>
      </c>
      <c r="G18012" s="1" t="s">
        <v>509</v>
      </c>
      <c r="H18012" s="1" t="s">
        <v>510</v>
      </c>
      <c r="I18012" s="1" t="s">
        <v>16</v>
      </c>
      <c r="J18012" s="1" t="s">
        <v>23</v>
      </c>
      <c r="K18012" s="1" t="s">
        <v>16</v>
      </c>
      <c r="L18012" s="1" t="s">
        <v>16</v>
      </c>
      <c r="M18012" s="1" t="s">
        <v>16</v>
      </c>
      <c r="N18012" s="1" t="s">
        <v>16</v>
      </c>
      <c r="O18012" s="1">
        <v>63.2</v>
      </c>
      <c r="P18012" s="1">
        <v>1.0</v>
      </c>
    </row>
    <row r="18013">
      <c r="A18013" s="1" t="s">
        <v>29</v>
      </c>
      <c r="B18013" s="1" t="s">
        <v>21070</v>
      </c>
      <c r="C18013" s="2" t="s">
        <v>21011</v>
      </c>
      <c r="D18013" s="1" t="s">
        <v>19</v>
      </c>
      <c r="E18013" s="3" t="str">
        <f>HYPERLINK("https://fyndiq.se/produkt/9681fb532feb49d2/", "Skärmskydd Iphone 7 Svart - Härdat Glas Skärmskydd 9H - HD")</f>
        <v>Skärmskydd Iphone 7 Svart - Härdat Glas Skärmskydd 9H - HD</v>
      </c>
      <c r="F18013" s="1" t="s">
        <v>2922</v>
      </c>
      <c r="G18013" s="1" t="s">
        <v>2923</v>
      </c>
      <c r="H18013" s="1" t="s">
        <v>2924</v>
      </c>
      <c r="I18013" s="1" t="s">
        <v>16</v>
      </c>
      <c r="J18013" s="1" t="s">
        <v>23</v>
      </c>
      <c r="K18013" s="1" t="s">
        <v>16</v>
      </c>
      <c r="L18013" s="1" t="s">
        <v>16</v>
      </c>
      <c r="M18013" s="1" t="s">
        <v>16</v>
      </c>
      <c r="N18013" s="1" t="s">
        <v>16</v>
      </c>
      <c r="O18013" s="1">
        <v>39.2</v>
      </c>
      <c r="P18013" s="1">
        <v>1.0</v>
      </c>
    </row>
    <row r="18014">
      <c r="A18014" s="1" t="s">
        <v>29</v>
      </c>
      <c r="B18014" s="1" t="s">
        <v>21071</v>
      </c>
      <c r="C18014" s="2" t="s">
        <v>21011</v>
      </c>
      <c r="D18014" s="1" t="s">
        <v>19</v>
      </c>
      <c r="E18014" s="3" t="str">
        <f>HYPERLINK("https://fyndiq.se/produkt/406117b60bf241a0/", "2-Pack Samsung Galaxy S9 - Härdat glas 9H - Super kvalitet 3D")</f>
        <v>2-Pack Samsung Galaxy S9 - Härdat glas 9H - Super kvalitet 3D</v>
      </c>
      <c r="F18014" s="1" t="s">
        <v>228</v>
      </c>
      <c r="G18014" s="1" t="s">
        <v>229</v>
      </c>
      <c r="H18014" s="1" t="s">
        <v>230</v>
      </c>
      <c r="I18014" s="1" t="s">
        <v>16</v>
      </c>
      <c r="J18014" s="1" t="s">
        <v>23</v>
      </c>
      <c r="K18014" s="1" t="s">
        <v>16</v>
      </c>
      <c r="L18014" s="1" t="s">
        <v>16</v>
      </c>
      <c r="M18014" s="1" t="s">
        <v>16</v>
      </c>
      <c r="N18014" s="1" t="s">
        <v>16</v>
      </c>
      <c r="O18014" s="1">
        <v>63.2</v>
      </c>
      <c r="P18014" s="1">
        <v>1.0</v>
      </c>
    </row>
    <row r="18015">
      <c r="A18015" s="1" t="s">
        <v>29</v>
      </c>
      <c r="B18015" s="1" t="s">
        <v>21072</v>
      </c>
      <c r="C18015" s="2" t="s">
        <v>21011</v>
      </c>
      <c r="D18015" s="1" t="s">
        <v>19</v>
      </c>
      <c r="E18015" s="3" t="str">
        <f>HYPERLINK("https://fyndiq.se/produkt/fb71bd1df0c24a44/", "2-Pack Samsung Galaxy A34 (5G) - 9H Härdat Glass - 3D Super Kvalitet")</f>
        <v>2-Pack Samsung Galaxy A34 (5G) - 9H Härdat Glass - 3D Super Kvalitet</v>
      </c>
      <c r="F18015" s="1" t="s">
        <v>75</v>
      </c>
      <c r="G18015" s="1" t="s">
        <v>76</v>
      </c>
      <c r="H18015" s="1" t="s">
        <v>77</v>
      </c>
      <c r="I18015" s="1" t="s">
        <v>16</v>
      </c>
      <c r="J18015" s="1" t="s">
        <v>23</v>
      </c>
      <c r="K18015" s="1" t="s">
        <v>16</v>
      </c>
      <c r="L18015" s="1" t="s">
        <v>16</v>
      </c>
      <c r="M18015" s="1" t="s">
        <v>16</v>
      </c>
      <c r="N18015" s="1" t="s">
        <v>16</v>
      </c>
      <c r="O18015" s="1">
        <v>63.2</v>
      </c>
      <c r="P18015" s="1">
        <v>1.0</v>
      </c>
    </row>
    <row r="18016">
      <c r="A18016" s="1" t="s">
        <v>29</v>
      </c>
      <c r="B18016" s="1" t="s">
        <v>21073</v>
      </c>
      <c r="C18016" s="2" t="s">
        <v>21011</v>
      </c>
      <c r="D18016" s="1" t="s">
        <v>19</v>
      </c>
      <c r="E18016" s="3" t="str">
        <f>HYPERLINK("https://fyndiq.se/produkt/8d7960028c1a40a4/", "2 Pack Xiaomi 11T Pro 5G - Härdat glas 9H - Super kvalitet 3D")</f>
        <v>2 Pack Xiaomi 11T Pro 5G - Härdat glas 9H - Super kvalitet 3D</v>
      </c>
      <c r="F18016" s="1" t="s">
        <v>112</v>
      </c>
      <c r="G18016" s="1" t="s">
        <v>113</v>
      </c>
      <c r="H18016" s="1" t="s">
        <v>114</v>
      </c>
      <c r="I18016" s="1" t="s">
        <v>16</v>
      </c>
      <c r="J18016" s="1" t="s">
        <v>23</v>
      </c>
      <c r="K18016" s="1" t="s">
        <v>16</v>
      </c>
      <c r="L18016" s="1" t="s">
        <v>16</v>
      </c>
      <c r="M18016" s="1" t="s">
        <v>16</v>
      </c>
      <c r="N18016" s="1" t="s">
        <v>16</v>
      </c>
      <c r="O18016" s="1">
        <v>63.2</v>
      </c>
      <c r="P18016" s="1">
        <v>1.0</v>
      </c>
    </row>
    <row r="18017">
      <c r="A18017" s="1" t="s">
        <v>29</v>
      </c>
      <c r="B18017" s="1" t="s">
        <v>21074</v>
      </c>
      <c r="C18017" s="2" t="s">
        <v>21011</v>
      </c>
      <c r="D18017" s="1" t="s">
        <v>19</v>
      </c>
      <c r="E18017" s="3" t="str">
        <f>HYPERLINK("https://fyndiq.se/produkt/dc3f7e1561054c72/", "2-Pack Apple iPad AIR 5 (2022 10.9 Inch) - Härdat Glas 9H - Super Kvalitet Skärmskydd")</f>
        <v>2-Pack Apple iPad AIR 5 (2022 10.9 Inch) - Härdat Glas 9H - Super Kvalitet Skärmskydd</v>
      </c>
      <c r="F18017" s="1" t="s">
        <v>19503</v>
      </c>
      <c r="G18017" s="1" t="s">
        <v>19504</v>
      </c>
      <c r="H18017" s="1" t="s">
        <v>19505</v>
      </c>
      <c r="I18017" s="1" t="s">
        <v>16</v>
      </c>
      <c r="J18017" s="1" t="s">
        <v>23</v>
      </c>
      <c r="K18017" s="1" t="s">
        <v>16</v>
      </c>
      <c r="L18017" s="1" t="s">
        <v>16</v>
      </c>
      <c r="M18017" s="1" t="s">
        <v>16</v>
      </c>
      <c r="N18017" s="1" t="s">
        <v>16</v>
      </c>
      <c r="O18017" s="1">
        <v>135.2</v>
      </c>
      <c r="P18017" s="1">
        <v>1.0</v>
      </c>
    </row>
    <row r="18018">
      <c r="A18018" s="1" t="s">
        <v>29</v>
      </c>
      <c r="B18018" s="1" t="s">
        <v>21075</v>
      </c>
      <c r="C18018" s="2" t="s">
        <v>21011</v>
      </c>
      <c r="D18018" s="1" t="s">
        <v>19</v>
      </c>
      <c r="E18018" s="3" t="str">
        <f t="shared" ref="E18018:E18020" si="1048">HYPERLINK("https://fyndiq.se/produkt/e19fcc2ab2124f8a/", "2-Pack Iphone 13 Pro - 9H Härdat Glass - Top Kvalitet  3D")</f>
        <v>2-Pack Iphone 13 Pro - 9H Härdat Glass - Top Kvalitet  3D</v>
      </c>
      <c r="F18018" s="1" t="s">
        <v>555</v>
      </c>
      <c r="G18018" s="1" t="s">
        <v>556</v>
      </c>
      <c r="H18018" s="1" t="s">
        <v>557</v>
      </c>
      <c r="I18018" s="1" t="s">
        <v>16</v>
      </c>
      <c r="J18018" s="1" t="s">
        <v>23</v>
      </c>
      <c r="K18018" s="1" t="s">
        <v>16</v>
      </c>
      <c r="L18018" s="1" t="s">
        <v>16</v>
      </c>
      <c r="M18018" s="1" t="s">
        <v>16</v>
      </c>
      <c r="N18018" s="1" t="s">
        <v>16</v>
      </c>
      <c r="O18018" s="1">
        <v>47.2</v>
      </c>
      <c r="P18018" s="1">
        <v>1.0</v>
      </c>
    </row>
    <row r="18019">
      <c r="A18019" s="1" t="s">
        <v>29</v>
      </c>
      <c r="B18019" s="1" t="s">
        <v>21076</v>
      </c>
      <c r="C18019" s="2" t="s">
        <v>21011</v>
      </c>
      <c r="D18019" s="1" t="s">
        <v>19</v>
      </c>
      <c r="E18019" s="3" t="str">
        <f t="shared" si="1048"/>
        <v>2-Pack Iphone 13 Pro - 9H Härdat Glass - Top Kvalitet  3D</v>
      </c>
      <c r="F18019" s="1" t="s">
        <v>555</v>
      </c>
      <c r="G18019" s="1" t="s">
        <v>556</v>
      </c>
      <c r="H18019" s="1" t="s">
        <v>557</v>
      </c>
      <c r="I18019" s="1" t="s">
        <v>16</v>
      </c>
      <c r="J18019" s="1" t="s">
        <v>23</v>
      </c>
      <c r="K18019" s="1" t="s">
        <v>16</v>
      </c>
      <c r="L18019" s="1" t="s">
        <v>16</v>
      </c>
      <c r="M18019" s="1" t="s">
        <v>16</v>
      </c>
      <c r="N18019" s="1" t="s">
        <v>16</v>
      </c>
      <c r="O18019" s="1">
        <v>47.2</v>
      </c>
      <c r="P18019" s="1">
        <v>1.0</v>
      </c>
    </row>
    <row r="18020">
      <c r="A18020" s="1" t="s">
        <v>29</v>
      </c>
      <c r="B18020" s="1" t="s">
        <v>21077</v>
      </c>
      <c r="C18020" s="2" t="s">
        <v>21011</v>
      </c>
      <c r="D18020" s="1" t="s">
        <v>19</v>
      </c>
      <c r="E18020" s="3" t="str">
        <f t="shared" si="1048"/>
        <v>2-Pack Iphone 13 Pro - 9H Härdat Glass - Top Kvalitet  3D</v>
      </c>
      <c r="F18020" s="1" t="s">
        <v>555</v>
      </c>
      <c r="G18020" s="1" t="s">
        <v>556</v>
      </c>
      <c r="H18020" s="1" t="s">
        <v>557</v>
      </c>
      <c r="I18020" s="1" t="s">
        <v>16</v>
      </c>
      <c r="J18020" s="1" t="s">
        <v>23</v>
      </c>
      <c r="K18020" s="1" t="s">
        <v>16</v>
      </c>
      <c r="L18020" s="1" t="s">
        <v>16</v>
      </c>
      <c r="M18020" s="1" t="s">
        <v>16</v>
      </c>
      <c r="N18020" s="1" t="s">
        <v>16</v>
      </c>
      <c r="O18020" s="1">
        <v>47.2</v>
      </c>
      <c r="P18020" s="1">
        <v>2.0</v>
      </c>
    </row>
    <row r="18021">
      <c r="A18021" s="1" t="s">
        <v>29</v>
      </c>
      <c r="B18021" s="1" t="s">
        <v>21078</v>
      </c>
      <c r="C18021" s="2" t="s">
        <v>21011</v>
      </c>
      <c r="D18021" s="1" t="s">
        <v>19</v>
      </c>
      <c r="E18021" s="3" t="str">
        <f>HYPERLINK("https://fyndiq.se/produkt/13e76851ca504320/", "2-Pack Samsung Galaxy S22 Ultra - Härdat glas 9H - Top kvalitet")</f>
        <v>2-Pack Samsung Galaxy S22 Ultra - Härdat glas 9H - Top kvalitet</v>
      </c>
      <c r="F18021" s="1" t="s">
        <v>140</v>
      </c>
      <c r="G18021" s="1" t="s">
        <v>141</v>
      </c>
      <c r="H18021" s="1" t="s">
        <v>142</v>
      </c>
      <c r="I18021" s="1" t="s">
        <v>16</v>
      </c>
      <c r="J18021" s="1" t="s">
        <v>23</v>
      </c>
      <c r="K18021" s="1" t="s">
        <v>16</v>
      </c>
      <c r="L18021" s="1" t="s">
        <v>16</v>
      </c>
      <c r="M18021" s="1" t="s">
        <v>16</v>
      </c>
      <c r="N18021" s="1" t="s">
        <v>16</v>
      </c>
      <c r="O18021" s="1">
        <v>63.2</v>
      </c>
      <c r="P18021" s="1">
        <v>1.0</v>
      </c>
    </row>
    <row r="18022">
      <c r="A18022" s="1" t="s">
        <v>29</v>
      </c>
      <c r="B18022" s="1" t="s">
        <v>21079</v>
      </c>
      <c r="C18022" s="2" t="s">
        <v>21011</v>
      </c>
      <c r="D18022" s="1" t="s">
        <v>19</v>
      </c>
      <c r="E18022" s="3" t="str">
        <f t="shared" ref="E18022:E18023" si="1049">HYPERLINK("https://fyndiq.se/produkt/914693d84cc04c99/", "2-Pack Xiaomi Redmi 12C - Härdat Glas 9H - Super kvalitet 3D Skärmskydd")</f>
        <v>2-Pack Xiaomi Redmi 12C - Härdat Glas 9H - Super kvalitet 3D Skärmskydd</v>
      </c>
      <c r="F18022" s="1" t="s">
        <v>3098</v>
      </c>
      <c r="G18022" s="1" t="s">
        <v>3099</v>
      </c>
      <c r="H18022" s="1" t="s">
        <v>3100</v>
      </c>
      <c r="I18022" s="1" t="s">
        <v>16</v>
      </c>
      <c r="J18022" s="1" t="s">
        <v>23</v>
      </c>
      <c r="K18022" s="1" t="s">
        <v>16</v>
      </c>
      <c r="L18022" s="1" t="s">
        <v>16</v>
      </c>
      <c r="M18022" s="1" t="s">
        <v>16</v>
      </c>
      <c r="N18022" s="1" t="s">
        <v>16</v>
      </c>
      <c r="O18022" s="1">
        <v>63.2</v>
      </c>
      <c r="P18022" s="1">
        <v>1.0</v>
      </c>
    </row>
    <row r="18023">
      <c r="A18023" s="1" t="s">
        <v>29</v>
      </c>
      <c r="B18023" s="1" t="s">
        <v>21080</v>
      </c>
      <c r="C18023" s="2" t="s">
        <v>21011</v>
      </c>
      <c r="D18023" s="1" t="s">
        <v>19</v>
      </c>
      <c r="E18023" s="3" t="str">
        <f t="shared" si="1049"/>
        <v>2-Pack Xiaomi Redmi 12C - Härdat Glas 9H - Super kvalitet 3D Skärmskydd</v>
      </c>
      <c r="F18023" s="1" t="s">
        <v>3098</v>
      </c>
      <c r="G18023" s="1" t="s">
        <v>3099</v>
      </c>
      <c r="H18023" s="1" t="s">
        <v>3100</v>
      </c>
      <c r="I18023" s="1" t="s">
        <v>16</v>
      </c>
      <c r="J18023" s="1" t="s">
        <v>23</v>
      </c>
      <c r="K18023" s="1" t="s">
        <v>16</v>
      </c>
      <c r="L18023" s="1" t="s">
        <v>16</v>
      </c>
      <c r="M18023" s="1" t="s">
        <v>16</v>
      </c>
      <c r="N18023" s="1" t="s">
        <v>16</v>
      </c>
      <c r="O18023" s="1">
        <v>63.2</v>
      </c>
      <c r="P18023" s="1">
        <v>1.0</v>
      </c>
    </row>
    <row r="18024">
      <c r="A18024" s="1" t="s">
        <v>29</v>
      </c>
      <c r="B18024" s="1" t="s">
        <v>21081</v>
      </c>
      <c r="C18024" s="2" t="s">
        <v>21011</v>
      </c>
      <c r="D18024" s="1" t="s">
        <v>19</v>
      </c>
      <c r="E18024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8024" s="1" t="s">
        <v>679</v>
      </c>
      <c r="G18024" s="1" t="s">
        <v>680</v>
      </c>
      <c r="H18024" s="1" t="s">
        <v>681</v>
      </c>
      <c r="I18024" s="1" t="s">
        <v>16</v>
      </c>
      <c r="J18024" s="1" t="s">
        <v>23</v>
      </c>
      <c r="K18024" s="1" t="s">
        <v>16</v>
      </c>
      <c r="L18024" s="1" t="s">
        <v>16</v>
      </c>
      <c r="M18024" s="1" t="s">
        <v>16</v>
      </c>
      <c r="N18024" s="1" t="s">
        <v>16</v>
      </c>
      <c r="O18024" s="1">
        <v>95.2</v>
      </c>
      <c r="P18024" s="1">
        <v>1.0</v>
      </c>
    </row>
    <row r="18025">
      <c r="A18025" s="1" t="s">
        <v>29</v>
      </c>
      <c r="B18025" s="1" t="s">
        <v>21082</v>
      </c>
      <c r="C18025" s="2" t="s">
        <v>21011</v>
      </c>
      <c r="D18025" s="1" t="s">
        <v>19</v>
      </c>
      <c r="E18025" s="3" t="str">
        <f>HYPERLINK("https://fyndiq.se/produkt/925ae49423884615/", "2-Pack Samsung S22 Ultra Skärmskydd &amp; 1-Pack linsskydd -9H GLAS")</f>
        <v>2-Pack Samsung S22 Ultra Skärmskydd &amp; 1-Pack linsskydd -9H GLAS</v>
      </c>
      <c r="F18025" s="1" t="s">
        <v>335</v>
      </c>
      <c r="G18025" s="1" t="s">
        <v>336</v>
      </c>
      <c r="H18025" s="1" t="s">
        <v>337</v>
      </c>
      <c r="I18025" s="1" t="s">
        <v>16</v>
      </c>
      <c r="J18025" s="1" t="s">
        <v>23</v>
      </c>
      <c r="K18025" s="1" t="s">
        <v>16</v>
      </c>
      <c r="L18025" s="1" t="s">
        <v>16</v>
      </c>
      <c r="M18025" s="1" t="s">
        <v>16</v>
      </c>
      <c r="N18025" s="1" t="s">
        <v>16</v>
      </c>
      <c r="O18025" s="1">
        <v>71.2</v>
      </c>
      <c r="P18025" s="1">
        <v>1.0</v>
      </c>
    </row>
    <row r="18026">
      <c r="A18026" s="1" t="s">
        <v>29</v>
      </c>
      <c r="B18026" s="1" t="s">
        <v>21083</v>
      </c>
      <c r="C18026" s="2" t="s">
        <v>21084</v>
      </c>
      <c r="D18026" s="1" t="s">
        <v>19</v>
      </c>
      <c r="E18026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026" s="1" t="s">
        <v>2144</v>
      </c>
      <c r="G18026" s="1" t="s">
        <v>2145</v>
      </c>
      <c r="H18026" s="1" t="s">
        <v>2146</v>
      </c>
      <c r="I18026" s="1" t="s">
        <v>1311</v>
      </c>
      <c r="J18026" s="1" t="s">
        <v>9</v>
      </c>
      <c r="K18026" s="2" t="s">
        <v>20605</v>
      </c>
      <c r="L18026" s="1" t="s">
        <v>2650</v>
      </c>
      <c r="M18026" s="1" t="s">
        <v>16</v>
      </c>
      <c r="N18026" s="1" t="s">
        <v>16</v>
      </c>
      <c r="O18026" s="1">
        <v>63.2</v>
      </c>
      <c r="P18026" s="1">
        <v>1.0</v>
      </c>
    </row>
    <row r="18027">
      <c r="A18027" s="1" t="s">
        <v>29</v>
      </c>
      <c r="B18027" s="1" t="s">
        <v>21085</v>
      </c>
      <c r="C18027" s="2" t="s">
        <v>21084</v>
      </c>
      <c r="D18027" s="1" t="s">
        <v>19</v>
      </c>
      <c r="E18027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027" s="1" t="s">
        <v>3098</v>
      </c>
      <c r="G18027" s="1" t="s">
        <v>3099</v>
      </c>
      <c r="H18027" s="1" t="s">
        <v>3100</v>
      </c>
      <c r="I18027" s="1" t="s">
        <v>16</v>
      </c>
      <c r="J18027" s="1" t="s">
        <v>23</v>
      </c>
      <c r="K18027" s="1" t="s">
        <v>16</v>
      </c>
      <c r="L18027" s="1" t="s">
        <v>16</v>
      </c>
      <c r="M18027" s="1" t="s">
        <v>16</v>
      </c>
      <c r="N18027" s="1" t="s">
        <v>16</v>
      </c>
      <c r="O18027" s="1">
        <v>63.2</v>
      </c>
      <c r="P18027" s="1">
        <v>1.0</v>
      </c>
    </row>
    <row r="18028">
      <c r="A18028" s="1" t="s">
        <v>29</v>
      </c>
      <c r="B18028" s="1" t="s">
        <v>21086</v>
      </c>
      <c r="C18028" s="2" t="s">
        <v>21084</v>
      </c>
      <c r="D18028" s="1" t="s">
        <v>19</v>
      </c>
      <c r="E18028" s="3" t="str">
        <f>HYPERLINK("https://fyndiq.se/produkt/3793e0f6281f49f6/", "2-Pack Iphone 11 / XR - 9H Härdat Glass - Top Kvalitet")</f>
        <v>2-Pack Iphone 11 / XR - 9H Härdat Glass - Top Kvalitet</v>
      </c>
      <c r="F18028" s="1" t="s">
        <v>371</v>
      </c>
      <c r="G18028" s="1" t="s">
        <v>372</v>
      </c>
      <c r="H18028" s="1" t="s">
        <v>373</v>
      </c>
      <c r="I18028" s="1" t="s">
        <v>1230</v>
      </c>
      <c r="J18028" s="1" t="s">
        <v>23</v>
      </c>
      <c r="K18028" s="1" t="s">
        <v>16</v>
      </c>
      <c r="L18028" s="1" t="s">
        <v>16</v>
      </c>
      <c r="M18028" s="1" t="s">
        <v>16</v>
      </c>
      <c r="N18028" s="1" t="s">
        <v>16</v>
      </c>
      <c r="O18028" s="1">
        <v>47.2</v>
      </c>
      <c r="P18028" s="1">
        <v>1.0</v>
      </c>
    </row>
    <row r="18029">
      <c r="A18029" s="1" t="s">
        <v>29</v>
      </c>
      <c r="B18029" s="1" t="s">
        <v>21087</v>
      </c>
      <c r="C18029" s="2" t="s">
        <v>21084</v>
      </c>
      <c r="D18029" s="1" t="s">
        <v>19</v>
      </c>
      <c r="E18029" s="3" t="str">
        <f>HYPERLINK("https://fyndiq.se/produkt/a871a7da0b2249a8/", "2-Pack Iphone 11 Pro Max - 9H Härdat Glass - Top Kvalitet")</f>
        <v>2-Pack Iphone 11 Pro Max - 9H Härdat Glass - Top Kvalitet</v>
      </c>
      <c r="F18029" s="1" t="s">
        <v>559</v>
      </c>
      <c r="G18029" s="1" t="s">
        <v>560</v>
      </c>
      <c r="H18029" s="1" t="s">
        <v>561</v>
      </c>
      <c r="I18029" s="1" t="s">
        <v>16</v>
      </c>
      <c r="J18029" s="1" t="s">
        <v>23</v>
      </c>
      <c r="K18029" s="1" t="s">
        <v>16</v>
      </c>
      <c r="L18029" s="1" t="s">
        <v>16</v>
      </c>
      <c r="M18029" s="1" t="s">
        <v>16</v>
      </c>
      <c r="N18029" s="1" t="s">
        <v>16</v>
      </c>
      <c r="O18029" s="1">
        <v>47.2</v>
      </c>
      <c r="P18029" s="1">
        <v>1.0</v>
      </c>
    </row>
    <row r="18030">
      <c r="A18030" s="1" t="s">
        <v>29</v>
      </c>
      <c r="B18030" s="1" t="s">
        <v>21088</v>
      </c>
      <c r="C18030" s="2" t="s">
        <v>21084</v>
      </c>
      <c r="D18030" s="1" t="s">
        <v>19</v>
      </c>
      <c r="E18030" s="3" t="str">
        <f>HYPERLINK("https://fyndiq.se/produkt/3fee81d316cc43da/", "2-pack - iPhone 12 / 12 Pro - 9H Härdat Glass - Top Kvalitet")</f>
        <v>2-pack - iPhone 12 / 12 Pro - 9H Härdat Glass - Top Kvalitet</v>
      </c>
      <c r="F18030" s="1" t="s">
        <v>2499</v>
      </c>
      <c r="G18030" s="1" t="s">
        <v>2500</v>
      </c>
      <c r="H18030" s="1" t="s">
        <v>2067</v>
      </c>
      <c r="I18030" s="1" t="s">
        <v>16</v>
      </c>
      <c r="J18030" s="1" t="s">
        <v>23</v>
      </c>
      <c r="K18030" s="1" t="s">
        <v>16</v>
      </c>
      <c r="L18030" s="1" t="s">
        <v>16</v>
      </c>
      <c r="M18030" s="1" t="s">
        <v>16</v>
      </c>
      <c r="N18030" s="1" t="s">
        <v>16</v>
      </c>
      <c r="O18030" s="1">
        <v>47.2</v>
      </c>
      <c r="P18030" s="1">
        <v>1.0</v>
      </c>
    </row>
    <row r="18031">
      <c r="A18031" s="1" t="s">
        <v>29</v>
      </c>
      <c r="B18031" s="1" t="s">
        <v>21089</v>
      </c>
      <c r="C18031" s="2" t="s">
        <v>21084</v>
      </c>
      <c r="D18031" s="1" t="s">
        <v>19</v>
      </c>
      <c r="E18031" s="3" t="str">
        <f>HYPERLINK("https://fyndiq.se/produkt/925ae49423884615/", "2-Pack Samsung S22 Ultra Skärmskydd &amp; 1-Pack linsskydd -9H GLAS")</f>
        <v>2-Pack Samsung S22 Ultra Skärmskydd &amp; 1-Pack linsskydd -9H GLAS</v>
      </c>
      <c r="F18031" s="1" t="s">
        <v>335</v>
      </c>
      <c r="G18031" s="1" t="s">
        <v>336</v>
      </c>
      <c r="H18031" s="1" t="s">
        <v>337</v>
      </c>
      <c r="I18031" s="1" t="s">
        <v>16</v>
      </c>
      <c r="J18031" s="1" t="s">
        <v>23</v>
      </c>
      <c r="K18031" s="1" t="s">
        <v>16</v>
      </c>
      <c r="L18031" s="1" t="s">
        <v>16</v>
      </c>
      <c r="M18031" s="1" t="s">
        <v>16</v>
      </c>
      <c r="N18031" s="1" t="s">
        <v>16</v>
      </c>
      <c r="O18031" s="1">
        <v>71.2</v>
      </c>
      <c r="P18031" s="1">
        <v>1.0</v>
      </c>
    </row>
    <row r="18032">
      <c r="A18032" s="1" t="s">
        <v>29</v>
      </c>
      <c r="B18032" s="1" t="s">
        <v>21090</v>
      </c>
      <c r="C18032" s="2" t="s">
        <v>21084</v>
      </c>
      <c r="D18032" s="1" t="s">
        <v>19</v>
      </c>
      <c r="E18032" s="3" t="str">
        <f>HYPERLINK("https://fyndiq.se/produkt/432d784756a84eff/", "2-Pack Samsung Galaxy S20FE - Härdat Glas-9H -Super kvalitet 3D")</f>
        <v>2-Pack Samsung Galaxy S20FE - Härdat Glas-9H -Super kvalitet 3D</v>
      </c>
      <c r="F18032" s="1" t="s">
        <v>1078</v>
      </c>
      <c r="G18032" s="1" t="s">
        <v>1079</v>
      </c>
      <c r="H18032" s="1" t="s">
        <v>1080</v>
      </c>
      <c r="I18032" s="1" t="s">
        <v>16</v>
      </c>
      <c r="J18032" s="1" t="s">
        <v>23</v>
      </c>
      <c r="K18032" s="1" t="s">
        <v>16</v>
      </c>
      <c r="L18032" s="1" t="s">
        <v>16</v>
      </c>
      <c r="M18032" s="1" t="s">
        <v>16</v>
      </c>
      <c r="N18032" s="1" t="s">
        <v>16</v>
      </c>
      <c r="O18032" s="1">
        <v>63.2</v>
      </c>
      <c r="P18032" s="1">
        <v>1.0</v>
      </c>
    </row>
    <row r="18033">
      <c r="A18033" s="1" t="s">
        <v>29</v>
      </c>
      <c r="B18033" s="1" t="s">
        <v>21091</v>
      </c>
      <c r="C18033" s="2" t="s">
        <v>21084</v>
      </c>
      <c r="D18033" s="1" t="s">
        <v>19</v>
      </c>
      <c r="E18033" s="3" t="str">
        <f>HYPERLINK("https://fyndiq.se/produkt/406117b60bf241a0/", "2-Pack Samsung Galaxy S9 - Härdat glas 9H - Super kvalitet 3D")</f>
        <v>2-Pack Samsung Galaxy S9 - Härdat glas 9H - Super kvalitet 3D</v>
      </c>
      <c r="F18033" s="1" t="s">
        <v>228</v>
      </c>
      <c r="G18033" s="1" t="s">
        <v>229</v>
      </c>
      <c r="H18033" s="1" t="s">
        <v>230</v>
      </c>
      <c r="I18033" s="1" t="s">
        <v>16</v>
      </c>
      <c r="J18033" s="1" t="s">
        <v>23</v>
      </c>
      <c r="K18033" s="1" t="s">
        <v>16</v>
      </c>
      <c r="L18033" s="1" t="s">
        <v>16</v>
      </c>
      <c r="M18033" s="1" t="s">
        <v>16</v>
      </c>
      <c r="N18033" s="1" t="s">
        <v>16</v>
      </c>
      <c r="O18033" s="1">
        <v>63.2</v>
      </c>
      <c r="P18033" s="1">
        <v>1.0</v>
      </c>
    </row>
    <row r="18034">
      <c r="A18034" s="1" t="s">
        <v>29</v>
      </c>
      <c r="B18034" s="1" t="s">
        <v>21092</v>
      </c>
      <c r="C18034" s="2" t="s">
        <v>21084</v>
      </c>
      <c r="D18034" s="1" t="s">
        <v>19</v>
      </c>
      <c r="E18034" s="3" t="str">
        <f t="shared" ref="E18034:E18037" si="1050">HYPERLINK("https://fyndiq.se/produkt/432d784756a84eff/", "2-Pack Samsung Galaxy S20FE - Härdat Glas-9H -Super kvalitet 3D")</f>
        <v>2-Pack Samsung Galaxy S20FE - Härdat Glas-9H -Super kvalitet 3D</v>
      </c>
      <c r="F18034" s="1" t="s">
        <v>1078</v>
      </c>
      <c r="G18034" s="1" t="s">
        <v>1079</v>
      </c>
      <c r="H18034" s="1" t="s">
        <v>1080</v>
      </c>
      <c r="I18034" s="1" t="s">
        <v>16</v>
      </c>
      <c r="J18034" s="1" t="s">
        <v>23</v>
      </c>
      <c r="K18034" s="1" t="s">
        <v>16</v>
      </c>
      <c r="L18034" s="1" t="s">
        <v>16</v>
      </c>
      <c r="M18034" s="1" t="s">
        <v>16</v>
      </c>
      <c r="N18034" s="1" t="s">
        <v>16</v>
      </c>
      <c r="O18034" s="1">
        <v>63.2</v>
      </c>
      <c r="P18034" s="1">
        <v>1.0</v>
      </c>
    </row>
    <row r="18035">
      <c r="A18035" s="1" t="s">
        <v>29</v>
      </c>
      <c r="B18035" s="1" t="s">
        <v>21093</v>
      </c>
      <c r="C18035" s="2" t="s">
        <v>21084</v>
      </c>
      <c r="D18035" s="1" t="s">
        <v>19</v>
      </c>
      <c r="E18035" s="3" t="str">
        <f t="shared" si="1050"/>
        <v>2-Pack Samsung Galaxy S20FE - Härdat Glas-9H -Super kvalitet 3D</v>
      </c>
      <c r="F18035" s="1" t="s">
        <v>1078</v>
      </c>
      <c r="G18035" s="1" t="s">
        <v>1079</v>
      </c>
      <c r="H18035" s="1" t="s">
        <v>1080</v>
      </c>
      <c r="I18035" s="1" t="s">
        <v>16</v>
      </c>
      <c r="J18035" s="1" t="s">
        <v>23</v>
      </c>
      <c r="K18035" s="1" t="s">
        <v>16</v>
      </c>
      <c r="L18035" s="1" t="s">
        <v>16</v>
      </c>
      <c r="M18035" s="1" t="s">
        <v>16</v>
      </c>
      <c r="N18035" s="1" t="s">
        <v>16</v>
      </c>
      <c r="O18035" s="1">
        <v>63.2</v>
      </c>
      <c r="P18035" s="1">
        <v>1.0</v>
      </c>
    </row>
    <row r="18036">
      <c r="A18036" s="1" t="s">
        <v>29</v>
      </c>
      <c r="B18036" s="1" t="s">
        <v>21094</v>
      </c>
      <c r="C18036" s="2" t="s">
        <v>21084</v>
      </c>
      <c r="D18036" s="1" t="s">
        <v>19</v>
      </c>
      <c r="E18036" s="3" t="str">
        <f t="shared" si="1050"/>
        <v>2-Pack Samsung Galaxy S20FE - Härdat Glas-9H -Super kvalitet 3D</v>
      </c>
      <c r="F18036" s="1" t="s">
        <v>1078</v>
      </c>
      <c r="G18036" s="1" t="s">
        <v>1079</v>
      </c>
      <c r="H18036" s="1" t="s">
        <v>1080</v>
      </c>
      <c r="I18036" s="1" t="s">
        <v>16</v>
      </c>
      <c r="J18036" s="1" t="s">
        <v>23</v>
      </c>
      <c r="K18036" s="1" t="s">
        <v>16</v>
      </c>
      <c r="L18036" s="1" t="s">
        <v>16</v>
      </c>
      <c r="M18036" s="1" t="s">
        <v>16</v>
      </c>
      <c r="N18036" s="1" t="s">
        <v>16</v>
      </c>
      <c r="O18036" s="1">
        <v>63.2</v>
      </c>
      <c r="P18036" s="1">
        <v>1.0</v>
      </c>
    </row>
    <row r="18037">
      <c r="A18037" s="1" t="s">
        <v>29</v>
      </c>
      <c r="B18037" s="1" t="s">
        <v>21095</v>
      </c>
      <c r="C18037" s="2" t="s">
        <v>21084</v>
      </c>
      <c r="D18037" s="1" t="s">
        <v>19</v>
      </c>
      <c r="E18037" s="3" t="str">
        <f t="shared" si="1050"/>
        <v>2-Pack Samsung Galaxy S20FE - Härdat Glas-9H -Super kvalitet 3D</v>
      </c>
      <c r="F18037" s="1" t="s">
        <v>1078</v>
      </c>
      <c r="G18037" s="1" t="s">
        <v>1079</v>
      </c>
      <c r="H18037" s="1" t="s">
        <v>1080</v>
      </c>
      <c r="I18037" s="1" t="s">
        <v>16</v>
      </c>
      <c r="J18037" s="1" t="s">
        <v>23</v>
      </c>
      <c r="K18037" s="1" t="s">
        <v>16</v>
      </c>
      <c r="L18037" s="1" t="s">
        <v>16</v>
      </c>
      <c r="M18037" s="1" t="s">
        <v>16</v>
      </c>
      <c r="N18037" s="1" t="s">
        <v>16</v>
      </c>
      <c r="O18037" s="1">
        <v>63.2</v>
      </c>
      <c r="P18037" s="1">
        <v>1.0</v>
      </c>
    </row>
    <row r="18038">
      <c r="A18038" s="1" t="s">
        <v>29</v>
      </c>
      <c r="B18038" s="1" t="s">
        <v>21096</v>
      </c>
      <c r="C18038" s="2" t="s">
        <v>21084</v>
      </c>
      <c r="D18038" s="1" t="s">
        <v>19</v>
      </c>
      <c r="E18038" s="3" t="str">
        <f>HYPERLINK("https://fyndiq.se/produkt/4487e30957ae4516/", "2-Pack Samsung Galaxy Tab A8 WiFi - Härdat Glas 9H - Super Kvalitet")</f>
        <v>2-Pack Samsung Galaxy Tab A8 WiFi - Härdat Glas 9H - Super Kvalitet</v>
      </c>
      <c r="F18038" s="1" t="s">
        <v>4067</v>
      </c>
      <c r="G18038" s="1" t="s">
        <v>4068</v>
      </c>
      <c r="H18038" s="1" t="s">
        <v>4069</v>
      </c>
      <c r="I18038" s="1" t="s">
        <v>1311</v>
      </c>
      <c r="J18038" s="1" t="s">
        <v>23</v>
      </c>
      <c r="K18038" s="1" t="s">
        <v>16</v>
      </c>
      <c r="L18038" s="1" t="s">
        <v>16</v>
      </c>
      <c r="M18038" s="1" t="s">
        <v>16</v>
      </c>
      <c r="N18038" s="1" t="s">
        <v>16</v>
      </c>
      <c r="O18038" s="1">
        <v>135.2</v>
      </c>
      <c r="P18038" s="1">
        <v>1.0</v>
      </c>
    </row>
    <row r="18039">
      <c r="A18039" s="1" t="s">
        <v>29</v>
      </c>
      <c r="B18039" s="1" t="s">
        <v>21097</v>
      </c>
      <c r="C18039" s="2" t="s">
        <v>21084</v>
      </c>
      <c r="D18039" s="1" t="s">
        <v>19</v>
      </c>
      <c r="E18039" s="3" t="str">
        <f>HYPERLINK("https://fyndiq.se/produkt/b2b21eba0148489f/", "Samsung S8 härdat glass 3D heltäckande skärmskydd")</f>
        <v>Samsung S8 härdat glass 3D heltäckande skärmskydd</v>
      </c>
      <c r="F18039" s="1" t="s">
        <v>438</v>
      </c>
      <c r="G18039" s="1" t="s">
        <v>439</v>
      </c>
      <c r="H18039" s="1" t="s">
        <v>440</v>
      </c>
      <c r="I18039" s="1" t="s">
        <v>16</v>
      </c>
      <c r="J18039" s="1" t="s">
        <v>23</v>
      </c>
      <c r="K18039" s="1" t="s">
        <v>16</v>
      </c>
      <c r="L18039" s="1" t="s">
        <v>16</v>
      </c>
      <c r="M18039" s="1" t="s">
        <v>16</v>
      </c>
      <c r="N18039" s="1" t="s">
        <v>16</v>
      </c>
      <c r="O18039" s="1">
        <v>55.2</v>
      </c>
      <c r="P18039" s="1">
        <v>1.0</v>
      </c>
    </row>
    <row r="18040">
      <c r="A18040" s="1" t="s">
        <v>29</v>
      </c>
      <c r="B18040" s="1" t="s">
        <v>21098</v>
      </c>
      <c r="C18040" s="2" t="s">
        <v>21084</v>
      </c>
      <c r="D18040" s="1" t="s">
        <v>19</v>
      </c>
      <c r="E18040" s="3" t="str">
        <f t="shared" ref="E18040:E18041" si="1051">HYPERLINK("https://fyndiq.se/produkt/80d04410f9c744e2/", "2-Pack Samsung S23 Ultra - 9H Härdat Glass - 3D Super Kvalitet Skärmskydd")</f>
        <v>2-Pack Samsung S23 Ultra - 9H Härdat Glass - 3D Super Kvalitet Skärmskydd</v>
      </c>
      <c r="F18040" s="1" t="s">
        <v>2144</v>
      </c>
      <c r="G18040" s="1" t="s">
        <v>2145</v>
      </c>
      <c r="H18040" s="1" t="s">
        <v>2146</v>
      </c>
      <c r="I18040" s="1" t="s">
        <v>16</v>
      </c>
      <c r="J18040" s="1" t="s">
        <v>23</v>
      </c>
      <c r="K18040" s="1" t="s">
        <v>16</v>
      </c>
      <c r="L18040" s="1" t="s">
        <v>16</v>
      </c>
      <c r="M18040" s="1" t="s">
        <v>16</v>
      </c>
      <c r="N18040" s="1" t="s">
        <v>16</v>
      </c>
      <c r="O18040" s="1">
        <v>63.2</v>
      </c>
      <c r="P18040" s="1">
        <v>1.0</v>
      </c>
    </row>
    <row r="18041">
      <c r="A18041" s="1" t="s">
        <v>29</v>
      </c>
      <c r="B18041" s="1" t="s">
        <v>21099</v>
      </c>
      <c r="C18041" s="2" t="s">
        <v>21084</v>
      </c>
      <c r="D18041" s="1" t="s">
        <v>19</v>
      </c>
      <c r="E18041" s="3" t="str">
        <f t="shared" si="1051"/>
        <v>2-Pack Samsung S23 Ultra - 9H Härdat Glass - 3D Super Kvalitet Skärmskydd</v>
      </c>
      <c r="F18041" s="1" t="s">
        <v>2144</v>
      </c>
      <c r="G18041" s="1" t="s">
        <v>2145</v>
      </c>
      <c r="H18041" s="1" t="s">
        <v>2146</v>
      </c>
      <c r="I18041" s="1" t="s">
        <v>16</v>
      </c>
      <c r="J18041" s="1" t="s">
        <v>23</v>
      </c>
      <c r="K18041" s="1" t="s">
        <v>16</v>
      </c>
      <c r="L18041" s="1" t="s">
        <v>16</v>
      </c>
      <c r="M18041" s="1" t="s">
        <v>16</v>
      </c>
      <c r="N18041" s="1" t="s">
        <v>16</v>
      </c>
      <c r="O18041" s="1">
        <v>63.2</v>
      </c>
      <c r="P18041" s="1">
        <v>1.0</v>
      </c>
    </row>
    <row r="18042">
      <c r="A18042" s="1" t="s">
        <v>29</v>
      </c>
      <c r="B18042" s="1" t="s">
        <v>21100</v>
      </c>
      <c r="C18042" s="2" t="s">
        <v>21084</v>
      </c>
      <c r="D18042" s="1" t="s">
        <v>19</v>
      </c>
      <c r="E18042" s="3" t="str">
        <f t="shared" ref="E18042:E18043" si="1052">HYPERLINK("https://fyndiq.se/produkt/a047b5d99d58461d/", "2-Pack Google Pixel 6A - Härdat glas 9H - Super kvalitet 3D")</f>
        <v>2-Pack Google Pixel 6A - Härdat glas 9H - Super kvalitet 3D</v>
      </c>
      <c r="F18042" s="1" t="s">
        <v>1205</v>
      </c>
      <c r="G18042" s="1" t="s">
        <v>1206</v>
      </c>
      <c r="H18042" s="1" t="s">
        <v>1207</v>
      </c>
      <c r="I18042" s="1" t="s">
        <v>16</v>
      </c>
      <c r="J18042" s="1" t="s">
        <v>23</v>
      </c>
      <c r="K18042" s="1" t="s">
        <v>16</v>
      </c>
      <c r="L18042" s="1" t="s">
        <v>16</v>
      </c>
      <c r="M18042" s="1" t="s">
        <v>16</v>
      </c>
      <c r="N18042" s="1" t="s">
        <v>16</v>
      </c>
      <c r="O18042" s="1">
        <v>63.2</v>
      </c>
      <c r="P18042" s="1">
        <v>1.0</v>
      </c>
    </row>
    <row r="18043">
      <c r="A18043" s="1" t="s">
        <v>29</v>
      </c>
      <c r="B18043" s="1" t="s">
        <v>21101</v>
      </c>
      <c r="C18043" s="2" t="s">
        <v>21084</v>
      </c>
      <c r="D18043" s="1" t="s">
        <v>19</v>
      </c>
      <c r="E18043" s="3" t="str">
        <f t="shared" si="1052"/>
        <v>2-Pack Google Pixel 6A - Härdat glas 9H - Super kvalitet 3D</v>
      </c>
      <c r="F18043" s="1" t="s">
        <v>1205</v>
      </c>
      <c r="G18043" s="1" t="s">
        <v>1206</v>
      </c>
      <c r="H18043" s="1" t="s">
        <v>1207</v>
      </c>
      <c r="I18043" s="1" t="s">
        <v>16</v>
      </c>
      <c r="J18043" s="1" t="s">
        <v>23</v>
      </c>
      <c r="K18043" s="1" t="s">
        <v>16</v>
      </c>
      <c r="L18043" s="1" t="s">
        <v>16</v>
      </c>
      <c r="M18043" s="1" t="s">
        <v>16</v>
      </c>
      <c r="N18043" s="1" t="s">
        <v>16</v>
      </c>
      <c r="O18043" s="1">
        <v>63.2</v>
      </c>
      <c r="P18043" s="1">
        <v>1.0</v>
      </c>
    </row>
    <row r="18044">
      <c r="A18044" s="1" t="s">
        <v>29</v>
      </c>
      <c r="B18044" s="1" t="s">
        <v>21102</v>
      </c>
      <c r="C18044" s="2" t="s">
        <v>21084</v>
      </c>
      <c r="D18044" s="1" t="s">
        <v>19</v>
      </c>
      <c r="E18044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044" s="1" t="s">
        <v>760</v>
      </c>
      <c r="G18044" s="1" t="s">
        <v>761</v>
      </c>
      <c r="H18044" s="1" t="s">
        <v>762</v>
      </c>
      <c r="I18044" s="1" t="s">
        <v>16</v>
      </c>
      <c r="J18044" s="1" t="s">
        <v>23</v>
      </c>
      <c r="K18044" s="1" t="s">
        <v>16</v>
      </c>
      <c r="L18044" s="1" t="s">
        <v>16</v>
      </c>
      <c r="M18044" s="1" t="s">
        <v>16</v>
      </c>
      <c r="N18044" s="1" t="s">
        <v>16</v>
      </c>
      <c r="O18044" s="1">
        <v>63.2</v>
      </c>
      <c r="P18044" s="1">
        <v>1.0</v>
      </c>
    </row>
    <row r="18045">
      <c r="A18045" s="1" t="s">
        <v>29</v>
      </c>
      <c r="B18045" s="1" t="s">
        <v>21103</v>
      </c>
      <c r="C18045" s="2" t="s">
        <v>21084</v>
      </c>
      <c r="D18045" s="1" t="s">
        <v>19</v>
      </c>
      <c r="E18045" s="3" t="str">
        <f>HYPERLINK("https://fyndiq.se/produkt/4a37a66aa49247d0/", "Samsung S21 FE - 9H Härdat Glass - Super Kvalitet 3D")</f>
        <v>Samsung S21 FE - 9H Härdat Glass - Super Kvalitet 3D</v>
      </c>
      <c r="F18045" s="1" t="s">
        <v>4338</v>
      </c>
      <c r="G18045" s="1" t="s">
        <v>4339</v>
      </c>
      <c r="H18045" s="1" t="s">
        <v>4340</v>
      </c>
      <c r="I18045" s="1" t="s">
        <v>16</v>
      </c>
      <c r="J18045" s="1" t="s">
        <v>23</v>
      </c>
      <c r="K18045" s="1" t="s">
        <v>16</v>
      </c>
      <c r="L18045" s="1" t="s">
        <v>16</v>
      </c>
      <c r="M18045" s="1" t="s">
        <v>16</v>
      </c>
      <c r="N18045" s="1" t="s">
        <v>16</v>
      </c>
      <c r="O18045" s="1">
        <v>55.2</v>
      </c>
      <c r="P18045" s="1">
        <v>2.0</v>
      </c>
    </row>
    <row r="18046">
      <c r="A18046" s="1" t="s">
        <v>29</v>
      </c>
      <c r="B18046" s="1" t="s">
        <v>21104</v>
      </c>
      <c r="C18046" s="2" t="s">
        <v>21084</v>
      </c>
      <c r="D18046" s="1" t="s">
        <v>19</v>
      </c>
      <c r="E18046" s="3" t="str">
        <f>HYPERLINK("https://fyndiq.se/produkt/fdeead0025f9481d/", "Samsung S23 FE - 9H Härdat Glass - Super Kvalitet 3D")</f>
        <v>Samsung S23 FE - 9H Härdat Glass - Super Kvalitet 3D</v>
      </c>
      <c r="F18046" s="1" t="s">
        <v>9586</v>
      </c>
      <c r="G18046" s="1" t="s">
        <v>9587</v>
      </c>
      <c r="H18046" s="1" t="s">
        <v>9588</v>
      </c>
      <c r="I18046" s="1" t="s">
        <v>16</v>
      </c>
      <c r="J18046" s="1" t="s">
        <v>23</v>
      </c>
      <c r="K18046" s="1" t="s">
        <v>16</v>
      </c>
      <c r="L18046" s="1" t="s">
        <v>16</v>
      </c>
      <c r="M18046" s="1" t="s">
        <v>16</v>
      </c>
      <c r="N18046" s="1" t="s">
        <v>16</v>
      </c>
      <c r="O18046" s="1">
        <v>55.2</v>
      </c>
      <c r="P18046" s="1">
        <v>1.0</v>
      </c>
    </row>
    <row r="18047">
      <c r="A18047" s="1" t="s">
        <v>29</v>
      </c>
      <c r="B18047" s="1" t="s">
        <v>21105</v>
      </c>
      <c r="C18047" s="2" t="s">
        <v>21084</v>
      </c>
      <c r="D18047" s="1" t="s">
        <v>19</v>
      </c>
      <c r="E18047" s="3" t="str">
        <f t="shared" ref="E18047:E18048" si="1053"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8047" s="1" t="s">
        <v>968</v>
      </c>
      <c r="G18047" s="1" t="s">
        <v>969</v>
      </c>
      <c r="H18047" s="1" t="s">
        <v>970</v>
      </c>
      <c r="I18047" s="1" t="s">
        <v>16</v>
      </c>
      <c r="J18047" s="1" t="s">
        <v>23</v>
      </c>
      <c r="K18047" s="1" t="s">
        <v>16</v>
      </c>
      <c r="L18047" s="1" t="s">
        <v>16</v>
      </c>
      <c r="M18047" s="1" t="s">
        <v>16</v>
      </c>
      <c r="N18047" s="1" t="s">
        <v>16</v>
      </c>
      <c r="O18047" s="1">
        <v>71.2</v>
      </c>
      <c r="P18047" s="1">
        <v>1.0</v>
      </c>
    </row>
    <row r="18048">
      <c r="A18048" s="1" t="s">
        <v>29</v>
      </c>
      <c r="B18048" s="1" t="s">
        <v>21106</v>
      </c>
      <c r="C18048" s="2" t="s">
        <v>21084</v>
      </c>
      <c r="D18048" s="1" t="s">
        <v>19</v>
      </c>
      <c r="E18048" s="3" t="str">
        <f t="shared" si="1053"/>
        <v>2-Pack Samsung S23 Skärmskydd &amp; 1-Pack linsskydd - Härdat Glas 9H - Super kvalitet 3D</v>
      </c>
      <c r="F18048" s="1" t="s">
        <v>968</v>
      </c>
      <c r="G18048" s="1" t="s">
        <v>969</v>
      </c>
      <c r="H18048" s="1" t="s">
        <v>970</v>
      </c>
      <c r="I18048" s="1" t="s">
        <v>16</v>
      </c>
      <c r="J18048" s="1" t="s">
        <v>23</v>
      </c>
      <c r="K18048" s="1" t="s">
        <v>16</v>
      </c>
      <c r="L18048" s="1" t="s">
        <v>16</v>
      </c>
      <c r="M18048" s="1" t="s">
        <v>16</v>
      </c>
      <c r="N18048" s="1" t="s">
        <v>16</v>
      </c>
      <c r="O18048" s="1">
        <v>71.2</v>
      </c>
      <c r="P18048" s="1">
        <v>1.0</v>
      </c>
    </row>
    <row r="18049">
      <c r="A18049" s="1" t="s">
        <v>29</v>
      </c>
      <c r="B18049" s="1" t="s">
        <v>21107</v>
      </c>
      <c r="C18049" s="2" t="s">
        <v>21084</v>
      </c>
      <c r="D18049" s="1" t="s">
        <v>19</v>
      </c>
      <c r="E1804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8049" s="1" t="s">
        <v>729</v>
      </c>
      <c r="G18049" s="1" t="s">
        <v>730</v>
      </c>
      <c r="H18049" s="1" t="s">
        <v>731</v>
      </c>
      <c r="I18049" s="1" t="s">
        <v>16</v>
      </c>
      <c r="J18049" s="1" t="s">
        <v>23</v>
      </c>
      <c r="K18049" s="1" t="s">
        <v>16</v>
      </c>
      <c r="L18049" s="1" t="s">
        <v>16</v>
      </c>
      <c r="M18049" s="1" t="s">
        <v>16</v>
      </c>
      <c r="N18049" s="1" t="s">
        <v>16</v>
      </c>
      <c r="O18049" s="1">
        <v>63.2</v>
      </c>
      <c r="P18049" s="1">
        <v>1.0</v>
      </c>
    </row>
    <row r="18050">
      <c r="A18050" s="1" t="s">
        <v>29</v>
      </c>
      <c r="B18050" s="1" t="s">
        <v>21108</v>
      </c>
      <c r="C18050" s="2" t="s">
        <v>21084</v>
      </c>
      <c r="D18050" s="1" t="s">
        <v>19</v>
      </c>
      <c r="E18050" s="3" t="str">
        <f>HYPERLINK("https://fyndiq.se/produkt/48b46200dc014b3e/", "2-Pack Iphone 8 Vit -Härdat Glas 9H-Super Kvalitet 3D Skärmskydd")</f>
        <v>2-Pack Iphone 8 Vit -Härdat Glas 9H-Super Kvalitet 3D Skärmskydd</v>
      </c>
      <c r="F18050" s="1" t="s">
        <v>2562</v>
      </c>
      <c r="G18050" s="1" t="s">
        <v>2563</v>
      </c>
      <c r="H18050" s="1" t="s">
        <v>2564</v>
      </c>
      <c r="I18050" s="1" t="s">
        <v>16</v>
      </c>
      <c r="J18050" s="1" t="s">
        <v>23</v>
      </c>
      <c r="K18050" s="1" t="s">
        <v>16</v>
      </c>
      <c r="L18050" s="1" t="s">
        <v>16</v>
      </c>
      <c r="M18050" s="1" t="s">
        <v>16</v>
      </c>
      <c r="N18050" s="1" t="s">
        <v>16</v>
      </c>
      <c r="O18050" s="1">
        <v>47.2</v>
      </c>
      <c r="P18050" s="1">
        <v>1.0</v>
      </c>
    </row>
    <row r="18051">
      <c r="A18051" s="1" t="s">
        <v>29</v>
      </c>
      <c r="B18051" s="1" t="s">
        <v>21109</v>
      </c>
      <c r="C18051" s="2" t="s">
        <v>21084</v>
      </c>
      <c r="D18051" s="1" t="s">
        <v>19</v>
      </c>
      <c r="E18051" s="3" t="str">
        <f>HYPERLINK("https://fyndiq.se/produkt/c89bb1232b5349ef/", "2-Pack Xiaomi Mi Note 10 - Härdat glas 9H - Super kvalitet 3D")</f>
        <v>2-Pack Xiaomi Mi Note 10 - Härdat glas 9H - Super kvalitet 3D</v>
      </c>
      <c r="F18051" s="1" t="s">
        <v>962</v>
      </c>
      <c r="G18051" s="1" t="s">
        <v>963</v>
      </c>
      <c r="H18051" s="1" t="s">
        <v>964</v>
      </c>
      <c r="I18051" s="1" t="s">
        <v>1311</v>
      </c>
      <c r="J18051" s="1" t="s">
        <v>23</v>
      </c>
      <c r="K18051" s="1" t="s">
        <v>16</v>
      </c>
      <c r="L18051" s="1" t="s">
        <v>16</v>
      </c>
      <c r="M18051" s="1" t="s">
        <v>16</v>
      </c>
      <c r="N18051" s="1" t="s">
        <v>16</v>
      </c>
      <c r="O18051" s="1">
        <v>63.2</v>
      </c>
      <c r="P18051" s="1">
        <v>1.0</v>
      </c>
    </row>
    <row r="18052">
      <c r="A18052" s="1" t="s">
        <v>29</v>
      </c>
      <c r="B18052" s="1" t="s">
        <v>21110</v>
      </c>
      <c r="C18052" s="2" t="s">
        <v>21084</v>
      </c>
      <c r="D18052" s="1" t="s">
        <v>19</v>
      </c>
      <c r="E18052" s="3" t="str">
        <f>HYPERLINK("https://fyndiq.se/produkt/e11f85fbaf3b412f/", "Skärmskydd Iphone 8 Svart - Härdat Glas Skärmskydd 9H - HD")</f>
        <v>Skärmskydd Iphone 8 Svart - Härdat Glas Skärmskydd 9H - HD</v>
      </c>
      <c r="F18052" s="1" t="s">
        <v>2400</v>
      </c>
      <c r="G18052" s="1" t="s">
        <v>2401</v>
      </c>
      <c r="H18052" s="1" t="s">
        <v>2402</v>
      </c>
      <c r="I18052" s="1" t="s">
        <v>16</v>
      </c>
      <c r="J18052" s="1" t="s">
        <v>23</v>
      </c>
      <c r="K18052" s="1" t="s">
        <v>16</v>
      </c>
      <c r="L18052" s="1" t="s">
        <v>16</v>
      </c>
      <c r="M18052" s="1" t="s">
        <v>16</v>
      </c>
      <c r="N18052" s="1" t="s">
        <v>16</v>
      </c>
      <c r="O18052" s="1">
        <v>39.2</v>
      </c>
      <c r="P18052" s="1">
        <v>1.0</v>
      </c>
    </row>
    <row r="18053">
      <c r="A18053" s="1" t="s">
        <v>29</v>
      </c>
      <c r="B18053" s="1" t="s">
        <v>21111</v>
      </c>
      <c r="C18053" s="2" t="s">
        <v>21084</v>
      </c>
      <c r="D18053" s="1" t="s">
        <v>19</v>
      </c>
      <c r="E18053" s="3" t="str">
        <f t="shared" ref="E18053:E18054" si="1054">HYPERLINK("https://fyndiq.se/produkt/b9290a8450fa41d6/", "2-Pack MOTOROLA MOTO E13 Skärmskydd - Härdat Glas 9H - Super kvalitet 3D")</f>
        <v>2-Pack MOTOROLA MOTO E13 Skärmskydd - Härdat Glas 9H - Super kvalitet 3D</v>
      </c>
      <c r="F18053" s="1" t="s">
        <v>1625</v>
      </c>
      <c r="G18053" s="1" t="s">
        <v>1626</v>
      </c>
      <c r="H18053" s="1" t="s">
        <v>1627</v>
      </c>
      <c r="I18053" s="1" t="s">
        <v>16</v>
      </c>
      <c r="J18053" s="1" t="s">
        <v>23</v>
      </c>
      <c r="K18053" s="1" t="s">
        <v>16</v>
      </c>
      <c r="L18053" s="1" t="s">
        <v>16</v>
      </c>
      <c r="M18053" s="1" t="s">
        <v>16</v>
      </c>
      <c r="N18053" s="1" t="s">
        <v>16</v>
      </c>
      <c r="O18053" s="1">
        <v>63.2</v>
      </c>
      <c r="P18053" s="1">
        <v>1.0</v>
      </c>
    </row>
    <row r="18054">
      <c r="A18054" s="1" t="s">
        <v>29</v>
      </c>
      <c r="B18054" s="1" t="s">
        <v>21112</v>
      </c>
      <c r="C18054" s="2" t="s">
        <v>21084</v>
      </c>
      <c r="D18054" s="1" t="s">
        <v>19</v>
      </c>
      <c r="E18054" s="3" t="str">
        <f t="shared" si="1054"/>
        <v>2-Pack MOTOROLA MOTO E13 Skärmskydd - Härdat Glas 9H - Super kvalitet 3D</v>
      </c>
      <c r="F18054" s="1" t="s">
        <v>1625</v>
      </c>
      <c r="G18054" s="1" t="s">
        <v>1626</v>
      </c>
      <c r="H18054" s="1" t="s">
        <v>1627</v>
      </c>
      <c r="I18054" s="1" t="s">
        <v>16</v>
      </c>
      <c r="J18054" s="1" t="s">
        <v>23</v>
      </c>
      <c r="K18054" s="1" t="s">
        <v>16</v>
      </c>
      <c r="L18054" s="1" t="s">
        <v>16</v>
      </c>
      <c r="M18054" s="1" t="s">
        <v>16</v>
      </c>
      <c r="N18054" s="1" t="s">
        <v>16</v>
      </c>
      <c r="O18054" s="1">
        <v>63.2</v>
      </c>
      <c r="P18054" s="1">
        <v>1.0</v>
      </c>
    </row>
    <row r="18055">
      <c r="A18055" s="1" t="s">
        <v>29</v>
      </c>
      <c r="B18055" s="1" t="s">
        <v>21113</v>
      </c>
      <c r="C18055" s="2" t="s">
        <v>21084</v>
      </c>
      <c r="D18055" s="1" t="s">
        <v>19</v>
      </c>
      <c r="E18055" s="3" t="str">
        <f>HYPERLINK("https://fyndiq.se/produkt/a2401b14111a45e8/", "1-Pack Privacy Samsung A32 (5G) Skärmskydd &amp; 1-Pack linsskydd - Härdat Glas 9H - Super kvalitet 3D")</f>
        <v>1-Pack Privacy Samsung A32 (5G) Skärmskydd &amp; 1-Pack linsskydd - Härdat Glas 9H - Super kvalitet 3D</v>
      </c>
      <c r="F18055" s="1" t="s">
        <v>8287</v>
      </c>
      <c r="G18055" s="1" t="s">
        <v>8288</v>
      </c>
      <c r="H18055" s="1" t="s">
        <v>8289</v>
      </c>
      <c r="I18055" s="1" t="s">
        <v>16</v>
      </c>
      <c r="J18055" s="1" t="s">
        <v>23</v>
      </c>
      <c r="K18055" s="1" t="s">
        <v>16</v>
      </c>
      <c r="L18055" s="1" t="s">
        <v>16</v>
      </c>
      <c r="M18055" s="1" t="s">
        <v>16</v>
      </c>
      <c r="N18055" s="1" t="s">
        <v>16</v>
      </c>
      <c r="O18055" s="1">
        <v>79.2</v>
      </c>
      <c r="P18055" s="1">
        <v>1.0</v>
      </c>
    </row>
    <row r="18056">
      <c r="A18056" s="1" t="s">
        <v>29</v>
      </c>
      <c r="B18056" s="1" t="s">
        <v>21114</v>
      </c>
      <c r="C18056" s="2" t="s">
        <v>21084</v>
      </c>
      <c r="D18056" s="1" t="s">
        <v>19</v>
      </c>
      <c r="E18056" s="3" t="str">
        <f t="shared" ref="E18056:E18057" si="1055">HYPERLINK("https://fyndiq.se/produkt/dfe28e565d2e4c8d/", "2 Pack Samsung S21 FE - 9H Härdat Glass - Super Kvalitet 3D")</f>
        <v>2 Pack Samsung S21 FE - 9H Härdat Glass - Super Kvalitet 3D</v>
      </c>
      <c r="F18056" s="1" t="s">
        <v>276</v>
      </c>
      <c r="G18056" s="1" t="s">
        <v>277</v>
      </c>
      <c r="H18056" s="1" t="s">
        <v>278</v>
      </c>
      <c r="I18056" s="1" t="s">
        <v>16</v>
      </c>
      <c r="J18056" s="1" t="s">
        <v>23</v>
      </c>
      <c r="K18056" s="1" t="s">
        <v>16</v>
      </c>
      <c r="L18056" s="1" t="s">
        <v>16</v>
      </c>
      <c r="M18056" s="1" t="s">
        <v>16</v>
      </c>
      <c r="N18056" s="1" t="s">
        <v>16</v>
      </c>
      <c r="O18056" s="1">
        <v>63.2</v>
      </c>
      <c r="P18056" s="1">
        <v>1.0</v>
      </c>
    </row>
    <row r="18057">
      <c r="A18057" s="1" t="s">
        <v>29</v>
      </c>
      <c r="B18057" s="1" t="s">
        <v>21115</v>
      </c>
      <c r="C18057" s="2" t="s">
        <v>21084</v>
      </c>
      <c r="D18057" s="1" t="s">
        <v>19</v>
      </c>
      <c r="E18057" s="3" t="str">
        <f t="shared" si="1055"/>
        <v>2 Pack Samsung S21 FE - 9H Härdat Glass - Super Kvalitet 3D</v>
      </c>
      <c r="F18057" s="1" t="s">
        <v>276</v>
      </c>
      <c r="G18057" s="1" t="s">
        <v>277</v>
      </c>
      <c r="H18057" s="1" t="s">
        <v>278</v>
      </c>
      <c r="I18057" s="1" t="s">
        <v>16</v>
      </c>
      <c r="J18057" s="1" t="s">
        <v>23</v>
      </c>
      <c r="K18057" s="1" t="s">
        <v>16</v>
      </c>
      <c r="L18057" s="1" t="s">
        <v>16</v>
      </c>
      <c r="M18057" s="1" t="s">
        <v>16</v>
      </c>
      <c r="N18057" s="1" t="s">
        <v>16</v>
      </c>
      <c r="O18057" s="1">
        <v>63.2</v>
      </c>
      <c r="P18057" s="1">
        <v>1.0</v>
      </c>
    </row>
    <row r="18058">
      <c r="A18058" s="1" t="s">
        <v>29</v>
      </c>
      <c r="B18058" s="1" t="s">
        <v>21116</v>
      </c>
      <c r="C18058" s="2" t="s">
        <v>21084</v>
      </c>
      <c r="D18058" s="1" t="s">
        <v>19</v>
      </c>
      <c r="E18058" s="3" t="str">
        <f>HYPERLINK("https://fyndiq.se/produkt/d6fe6b40041d4172/", "Samsung Xcover 5 - Härdat glas 9H-Super kvalitet 3D Skärmskydd")</f>
        <v>Samsung Xcover 5 - Härdat glas 9H-Super kvalitet 3D Skärmskydd</v>
      </c>
      <c r="F18058" s="1" t="s">
        <v>1921</v>
      </c>
      <c r="G18058" s="1" t="s">
        <v>1922</v>
      </c>
      <c r="H18058" s="1" t="s">
        <v>1923</v>
      </c>
      <c r="I18058" s="1" t="s">
        <v>16</v>
      </c>
      <c r="J18058" s="1" t="s">
        <v>23</v>
      </c>
      <c r="K18058" s="1" t="s">
        <v>16</v>
      </c>
      <c r="L18058" s="1" t="s">
        <v>16</v>
      </c>
      <c r="M18058" s="1" t="s">
        <v>16</v>
      </c>
      <c r="N18058" s="1" t="s">
        <v>16</v>
      </c>
      <c r="O18058" s="1">
        <v>55.2</v>
      </c>
      <c r="P18058" s="1">
        <v>1.0</v>
      </c>
    </row>
    <row r="18059">
      <c r="A18059" s="1" t="s">
        <v>29</v>
      </c>
      <c r="B18059" s="1" t="s">
        <v>21117</v>
      </c>
      <c r="C18059" s="2" t="s">
        <v>21084</v>
      </c>
      <c r="D18059" s="1" t="s">
        <v>19</v>
      </c>
      <c r="E18059" s="3" t="str">
        <f t="shared" ref="E18059:E18060" si="1056">HYPERLINK("https://fyndiq.se/produkt/e2804a961e764eb0/", "Samsung Galaxy A05s - Härdat Glas 9H - Super Kvalitet 3D Skärmskydd")</f>
        <v>Samsung Galaxy A05s - Härdat Glas 9H - Super Kvalitet 3D Skärmskydd</v>
      </c>
      <c r="F18059" s="1" t="s">
        <v>7514</v>
      </c>
      <c r="G18059" s="1" t="s">
        <v>7515</v>
      </c>
      <c r="H18059" s="1" t="s">
        <v>7516</v>
      </c>
      <c r="I18059" s="1" t="s">
        <v>16</v>
      </c>
      <c r="J18059" s="1" t="s">
        <v>23</v>
      </c>
      <c r="K18059" s="1" t="s">
        <v>16</v>
      </c>
      <c r="L18059" s="1" t="s">
        <v>16</v>
      </c>
      <c r="M18059" s="1" t="s">
        <v>16</v>
      </c>
      <c r="N18059" s="1" t="s">
        <v>16</v>
      </c>
      <c r="O18059" s="1">
        <v>55.2</v>
      </c>
      <c r="P18059" s="1">
        <v>1.0</v>
      </c>
    </row>
    <row r="18060">
      <c r="A18060" s="1" t="s">
        <v>29</v>
      </c>
      <c r="B18060" s="1" t="s">
        <v>21118</v>
      </c>
      <c r="C18060" s="2" t="s">
        <v>21084</v>
      </c>
      <c r="D18060" s="1" t="s">
        <v>19</v>
      </c>
      <c r="E18060" s="3" t="str">
        <f t="shared" si="1056"/>
        <v>Samsung Galaxy A05s - Härdat Glas 9H - Super Kvalitet 3D Skärmskydd</v>
      </c>
      <c r="F18060" s="1" t="s">
        <v>7514</v>
      </c>
      <c r="G18060" s="1" t="s">
        <v>7515</v>
      </c>
      <c r="H18060" s="1" t="s">
        <v>7516</v>
      </c>
      <c r="I18060" s="1" t="s">
        <v>16</v>
      </c>
      <c r="J18060" s="1" t="s">
        <v>23</v>
      </c>
      <c r="K18060" s="1" t="s">
        <v>16</v>
      </c>
      <c r="L18060" s="1" t="s">
        <v>16</v>
      </c>
      <c r="M18060" s="1" t="s">
        <v>16</v>
      </c>
      <c r="N18060" s="1" t="s">
        <v>16</v>
      </c>
      <c r="O18060" s="1">
        <v>55.2</v>
      </c>
      <c r="P18060" s="1">
        <v>1.0</v>
      </c>
    </row>
    <row r="18061">
      <c r="A18061" s="1" t="s">
        <v>29</v>
      </c>
      <c r="B18061" s="1" t="s">
        <v>21119</v>
      </c>
      <c r="C18061" s="2" t="s">
        <v>21084</v>
      </c>
      <c r="D18061" s="1" t="s">
        <v>19</v>
      </c>
      <c r="E18061" s="3" t="str">
        <f>HYPERLINK("https://fyndiq.se/produkt/f7b16236096d401a/", "2-Pack Google Pixel 7A - Härdat glas 9H - Super kvalitet 3D Skärmskydd")</f>
        <v>2-Pack Google Pixel 7A - Härdat glas 9H - Super kvalitet 3D Skärmskydd</v>
      </c>
      <c r="F18061" s="1" t="s">
        <v>852</v>
      </c>
      <c r="G18061" s="1" t="s">
        <v>853</v>
      </c>
      <c r="H18061" s="1" t="s">
        <v>854</v>
      </c>
      <c r="I18061" s="1" t="s">
        <v>16</v>
      </c>
      <c r="J18061" s="1" t="s">
        <v>23</v>
      </c>
      <c r="K18061" s="1" t="s">
        <v>16</v>
      </c>
      <c r="L18061" s="1" t="s">
        <v>16</v>
      </c>
      <c r="M18061" s="1" t="s">
        <v>16</v>
      </c>
      <c r="N18061" s="1" t="s">
        <v>16</v>
      </c>
      <c r="O18061" s="1">
        <v>63.2</v>
      </c>
      <c r="P18061" s="1">
        <v>1.0</v>
      </c>
    </row>
    <row r="18062">
      <c r="A18062" s="1" t="s">
        <v>29</v>
      </c>
      <c r="B18062" s="1" t="s">
        <v>21120</v>
      </c>
      <c r="C18062" s="2" t="s">
        <v>21084</v>
      </c>
      <c r="D18062" s="1" t="s">
        <v>19</v>
      </c>
      <c r="E18062" s="3" t="str">
        <f>HYPERLINK("https://fyndiq.se/produkt/a00b62acc6644fd2/", "2-Pack Samsung Galaxy S10 - Härdat glas 9H – Super kvalitet 3D")</f>
        <v>2-Pack Samsung Galaxy S10 - Härdat glas 9H – Super kvalitet 3D</v>
      </c>
      <c r="F18062" s="1" t="s">
        <v>1291</v>
      </c>
      <c r="G18062" s="1" t="s">
        <v>1292</v>
      </c>
      <c r="H18062" s="1" t="s">
        <v>1293</v>
      </c>
      <c r="I18062" s="1" t="s">
        <v>16</v>
      </c>
      <c r="J18062" s="1" t="s">
        <v>23</v>
      </c>
      <c r="K18062" s="1" t="s">
        <v>16</v>
      </c>
      <c r="L18062" s="1" t="s">
        <v>16</v>
      </c>
      <c r="M18062" s="1" t="s">
        <v>16</v>
      </c>
      <c r="N18062" s="1" t="s">
        <v>16</v>
      </c>
      <c r="O18062" s="1">
        <v>63.2</v>
      </c>
      <c r="P18062" s="1">
        <v>1.0</v>
      </c>
    </row>
    <row r="18063">
      <c r="A18063" s="1" t="s">
        <v>29</v>
      </c>
      <c r="B18063" s="1" t="s">
        <v>21121</v>
      </c>
      <c r="C18063" s="2" t="s">
        <v>21084</v>
      </c>
      <c r="D18063" s="1" t="s">
        <v>19</v>
      </c>
      <c r="E18063" s="3" t="str">
        <f t="shared" ref="E18063:E18064" si="1057">HYPERLINK("https://fyndiq.se/produkt/0411a6daaa7543d1/", "3-Pack Apple Ipad 9TH GEN (10.2 Inch) - Härdat Glas 9H - Super Kvalitet Skärmskydd")</f>
        <v>3-Pack Apple Ipad 9TH GEN (10.2 Inch) - Härdat Glas 9H - Super Kvalitet Skärmskydd</v>
      </c>
      <c r="F18063" s="1" t="s">
        <v>4298</v>
      </c>
      <c r="G18063" s="1" t="s">
        <v>4299</v>
      </c>
      <c r="H18063" s="1" t="s">
        <v>4300</v>
      </c>
      <c r="I18063" s="1" t="s">
        <v>16</v>
      </c>
      <c r="J18063" s="1" t="s">
        <v>23</v>
      </c>
      <c r="K18063" s="1" t="s">
        <v>16</v>
      </c>
      <c r="L18063" s="1" t="s">
        <v>16</v>
      </c>
      <c r="M18063" s="1" t="s">
        <v>16</v>
      </c>
      <c r="N18063" s="1" t="s">
        <v>16</v>
      </c>
      <c r="O18063" s="1">
        <v>151.2</v>
      </c>
      <c r="P18063" s="1">
        <v>1.0</v>
      </c>
    </row>
    <row r="18064">
      <c r="A18064" s="1" t="s">
        <v>29</v>
      </c>
      <c r="B18064" s="1" t="s">
        <v>21122</v>
      </c>
      <c r="C18064" s="2" t="s">
        <v>21084</v>
      </c>
      <c r="D18064" s="1" t="s">
        <v>19</v>
      </c>
      <c r="E18064" s="3" t="str">
        <f t="shared" si="1057"/>
        <v>3-Pack Apple Ipad 9TH GEN (10.2 Inch) - Härdat Glas 9H - Super Kvalitet Skärmskydd</v>
      </c>
      <c r="F18064" s="1" t="s">
        <v>4298</v>
      </c>
      <c r="G18064" s="1" t="s">
        <v>4299</v>
      </c>
      <c r="H18064" s="1" t="s">
        <v>4300</v>
      </c>
      <c r="I18064" s="1" t="s">
        <v>16</v>
      </c>
      <c r="J18064" s="1" t="s">
        <v>23</v>
      </c>
      <c r="K18064" s="1" t="s">
        <v>16</v>
      </c>
      <c r="L18064" s="1" t="s">
        <v>16</v>
      </c>
      <c r="M18064" s="1" t="s">
        <v>16</v>
      </c>
      <c r="N18064" s="1" t="s">
        <v>16</v>
      </c>
      <c r="O18064" s="1">
        <v>151.2</v>
      </c>
      <c r="P18064" s="1">
        <v>1.0</v>
      </c>
    </row>
    <row r="18065">
      <c r="A18065" s="1" t="s">
        <v>29</v>
      </c>
      <c r="B18065" s="1" t="s">
        <v>21123</v>
      </c>
      <c r="C18065" s="2" t="s">
        <v>21084</v>
      </c>
      <c r="D18065" s="1" t="s">
        <v>19</v>
      </c>
      <c r="E18065" s="3" t="str">
        <f>HYPERLINK("https://fyndiq.se/produkt/7bfe4070453c4ad0/", "2 Pack Samsung Galaxy Note 8 - Härdat glas 9H -Super kvalitet 3D")</f>
        <v>2 Pack Samsung Galaxy Note 8 - Härdat glas 9H -Super kvalitet 3D</v>
      </c>
      <c r="F18065" s="1" t="s">
        <v>3131</v>
      </c>
      <c r="G18065" s="1" t="s">
        <v>3132</v>
      </c>
      <c r="H18065" s="1" t="s">
        <v>3133</v>
      </c>
      <c r="I18065" s="1" t="s">
        <v>16</v>
      </c>
      <c r="J18065" s="1" t="s">
        <v>23</v>
      </c>
      <c r="K18065" s="1" t="s">
        <v>16</v>
      </c>
      <c r="L18065" s="1" t="s">
        <v>16</v>
      </c>
      <c r="M18065" s="1" t="s">
        <v>16</v>
      </c>
      <c r="N18065" s="1" t="s">
        <v>16</v>
      </c>
      <c r="O18065" s="1">
        <v>63.2</v>
      </c>
      <c r="P18065" s="1">
        <v>1.0</v>
      </c>
    </row>
    <row r="18066">
      <c r="A18066" s="1" t="s">
        <v>29</v>
      </c>
      <c r="B18066" s="1" t="s">
        <v>21124</v>
      </c>
      <c r="C18066" s="2" t="s">
        <v>21084</v>
      </c>
      <c r="D18066" s="1" t="s">
        <v>19</v>
      </c>
      <c r="E1806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066" s="1" t="s">
        <v>665</v>
      </c>
      <c r="G18066" s="1" t="s">
        <v>666</v>
      </c>
      <c r="H18066" s="1" t="s">
        <v>667</v>
      </c>
      <c r="I18066" s="1" t="s">
        <v>16</v>
      </c>
      <c r="J18066" s="1" t="s">
        <v>23</v>
      </c>
      <c r="K18066" s="1" t="s">
        <v>16</v>
      </c>
      <c r="L18066" s="1" t="s">
        <v>16</v>
      </c>
      <c r="M18066" s="1" t="s">
        <v>16</v>
      </c>
      <c r="N18066" s="1" t="s">
        <v>16</v>
      </c>
      <c r="O18066" s="1">
        <v>63.2</v>
      </c>
      <c r="P18066" s="1">
        <v>1.0</v>
      </c>
    </row>
    <row r="18067">
      <c r="A18067" s="1" t="s">
        <v>29</v>
      </c>
      <c r="B18067" s="1" t="s">
        <v>21125</v>
      </c>
      <c r="C18067" s="2" t="s">
        <v>21084</v>
      </c>
      <c r="D18067" s="1" t="s">
        <v>19</v>
      </c>
      <c r="E18067" s="3" t="str">
        <f>HYPERLINK("https://fyndiq.se/produkt/a511a8922e36455c/", "2 Pack Samsung S8 - Härdat glas 9H–Super kvalitet 3D Skärmskydd")</f>
        <v>2 Pack Samsung S8 - Härdat glas 9H–Super kvalitet 3D Skärmskydd</v>
      </c>
      <c r="F18067" s="1" t="s">
        <v>1083</v>
      </c>
      <c r="G18067" s="1" t="s">
        <v>1084</v>
      </c>
      <c r="H18067" s="1" t="s">
        <v>1085</v>
      </c>
      <c r="I18067" s="1" t="s">
        <v>16</v>
      </c>
      <c r="J18067" s="1" t="s">
        <v>23</v>
      </c>
      <c r="K18067" s="1" t="s">
        <v>16</v>
      </c>
      <c r="L18067" s="1" t="s">
        <v>16</v>
      </c>
      <c r="M18067" s="1" t="s">
        <v>16</v>
      </c>
      <c r="N18067" s="1" t="s">
        <v>16</v>
      </c>
      <c r="O18067" s="1">
        <v>63.2</v>
      </c>
      <c r="P18067" s="1">
        <v>1.0</v>
      </c>
    </row>
    <row r="18068">
      <c r="A18068" s="1" t="s">
        <v>29</v>
      </c>
      <c r="B18068" s="1" t="s">
        <v>21126</v>
      </c>
      <c r="C18068" s="2" t="s">
        <v>21084</v>
      </c>
      <c r="D18068" s="1" t="s">
        <v>19</v>
      </c>
      <c r="E18068" s="3" t="str">
        <f>HYPERLINK("https://fyndiq.se/produkt/311d90a74d234421/", "2 Pack Xiaomi 12 - Härdat glas 9H-Super kvalitet 3D Skärmskydd")</f>
        <v>2 Pack Xiaomi 12 - Härdat glas 9H-Super kvalitet 3D Skärmskydd</v>
      </c>
      <c r="F18068" s="1" t="s">
        <v>582</v>
      </c>
      <c r="G18068" s="1" t="s">
        <v>583</v>
      </c>
      <c r="H18068" s="1" t="s">
        <v>584</v>
      </c>
      <c r="I18068" s="1" t="s">
        <v>16</v>
      </c>
      <c r="J18068" s="1" t="s">
        <v>23</v>
      </c>
      <c r="K18068" s="1" t="s">
        <v>16</v>
      </c>
      <c r="L18068" s="1" t="s">
        <v>16</v>
      </c>
      <c r="M18068" s="1" t="s">
        <v>16</v>
      </c>
      <c r="N18068" s="1" t="s">
        <v>16</v>
      </c>
      <c r="O18068" s="1">
        <v>63.2</v>
      </c>
      <c r="P18068" s="1">
        <v>1.0</v>
      </c>
    </row>
    <row r="18069">
      <c r="A18069" s="1" t="s">
        <v>29</v>
      </c>
      <c r="B18069" s="1" t="s">
        <v>21127</v>
      </c>
      <c r="C18069" s="2" t="s">
        <v>21084</v>
      </c>
      <c r="D18069" s="1" t="s">
        <v>19</v>
      </c>
      <c r="E18069" s="3" t="str">
        <f>HYPERLINK("https://fyndiq.se/produkt/f15f4561a5ef4294/", "2-Pack Motorola Edge 40 - Härdat Glas 9H -Super kvalitet 3D Skärmskydd")</f>
        <v>2-Pack Motorola Edge 40 - Härdat Glas 9H -Super kvalitet 3D Skärmskydd</v>
      </c>
      <c r="F18069" s="1" t="s">
        <v>1234</v>
      </c>
      <c r="G18069" s="1" t="s">
        <v>1235</v>
      </c>
      <c r="H18069" s="1" t="s">
        <v>1236</v>
      </c>
      <c r="I18069" s="1" t="s">
        <v>16</v>
      </c>
      <c r="J18069" s="1" t="s">
        <v>23</v>
      </c>
      <c r="K18069" s="1" t="s">
        <v>16</v>
      </c>
      <c r="L18069" s="1" t="s">
        <v>16</v>
      </c>
      <c r="M18069" s="1" t="s">
        <v>16</v>
      </c>
      <c r="N18069" s="1" t="s">
        <v>16</v>
      </c>
      <c r="O18069" s="1">
        <v>79.2</v>
      </c>
      <c r="P18069" s="1">
        <v>1.0</v>
      </c>
    </row>
    <row r="18070">
      <c r="A18070" s="1" t="s">
        <v>29</v>
      </c>
      <c r="B18070" s="1" t="s">
        <v>21128</v>
      </c>
      <c r="C18070" s="2" t="s">
        <v>21084</v>
      </c>
      <c r="D18070" s="1" t="s">
        <v>19</v>
      </c>
      <c r="E18070" s="3" t="str">
        <f>HYPERLINK("https://fyndiq.se/produkt/c47dc331e908415c/", "2 Pack - Samsung S22 ULTRA - 9H Härdat Glass - 3D Super Kvalitet")</f>
        <v>2 Pack - Samsung S22 ULTRA - 9H Härdat Glass - 3D Super Kvalitet</v>
      </c>
      <c r="F18070" s="1" t="s">
        <v>246</v>
      </c>
      <c r="G18070" s="1" t="s">
        <v>247</v>
      </c>
      <c r="H18070" s="1" t="s">
        <v>248</v>
      </c>
      <c r="I18070" s="1" t="s">
        <v>16</v>
      </c>
      <c r="J18070" s="1" t="s">
        <v>23</v>
      </c>
      <c r="K18070" s="1" t="s">
        <v>16</v>
      </c>
      <c r="L18070" s="1" t="s">
        <v>16</v>
      </c>
      <c r="M18070" s="1" t="s">
        <v>16</v>
      </c>
      <c r="N18070" s="1" t="s">
        <v>16</v>
      </c>
      <c r="O18070" s="1">
        <v>63.2</v>
      </c>
      <c r="P18070" s="1">
        <v>1.0</v>
      </c>
    </row>
    <row r="18071">
      <c r="A18071" s="1" t="s">
        <v>29</v>
      </c>
      <c r="B18071" s="1" t="s">
        <v>21129</v>
      </c>
      <c r="C18071" s="2" t="s">
        <v>21084</v>
      </c>
      <c r="D18071" s="1" t="s">
        <v>19</v>
      </c>
      <c r="E18071" s="3" t="str">
        <f>HYPERLINK("https://fyndiq.se/produkt/13429430b0324fde/", "2-Pack Samsung Galaxy A23 5G - Härdat Glas 9H - Super Kvalitet 3D")</f>
        <v>2-Pack Samsung Galaxy A23 5G - Härdat Glas 9H - Super Kvalitet 3D</v>
      </c>
      <c r="F18071" s="1" t="s">
        <v>1761</v>
      </c>
      <c r="G18071" s="1" t="s">
        <v>1762</v>
      </c>
      <c r="H18071" s="1" t="s">
        <v>1763</v>
      </c>
      <c r="I18071" s="1" t="s">
        <v>16</v>
      </c>
      <c r="J18071" s="1" t="s">
        <v>23</v>
      </c>
      <c r="K18071" s="1" t="s">
        <v>16</v>
      </c>
      <c r="L18071" s="1" t="s">
        <v>16</v>
      </c>
      <c r="M18071" s="1" t="s">
        <v>16</v>
      </c>
      <c r="N18071" s="1" t="s">
        <v>16</v>
      </c>
      <c r="O18071" s="1">
        <v>63.2</v>
      </c>
      <c r="P18071" s="1">
        <v>1.0</v>
      </c>
    </row>
    <row r="18072">
      <c r="A18072" s="1" t="s">
        <v>29</v>
      </c>
      <c r="B18072" s="1" t="s">
        <v>21130</v>
      </c>
      <c r="C18072" s="2" t="s">
        <v>21084</v>
      </c>
      <c r="D18072" s="1" t="s">
        <v>19</v>
      </c>
      <c r="E18072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8072" s="1" t="s">
        <v>132</v>
      </c>
      <c r="G18072" s="1" t="s">
        <v>133</v>
      </c>
      <c r="H18072" s="1" t="s">
        <v>134</v>
      </c>
      <c r="I18072" s="1" t="s">
        <v>16</v>
      </c>
      <c r="J18072" s="1" t="s">
        <v>23</v>
      </c>
      <c r="K18072" s="1" t="s">
        <v>16</v>
      </c>
      <c r="L18072" s="1" t="s">
        <v>16</v>
      </c>
      <c r="M18072" s="1" t="s">
        <v>16</v>
      </c>
      <c r="N18072" s="1" t="s">
        <v>16</v>
      </c>
      <c r="O18072" s="1">
        <v>71.2</v>
      </c>
      <c r="P18072" s="1">
        <v>1.0</v>
      </c>
    </row>
    <row r="18073">
      <c r="A18073" s="1" t="s">
        <v>29</v>
      </c>
      <c r="B18073" s="1" t="s">
        <v>21131</v>
      </c>
      <c r="C18073" s="2" t="s">
        <v>21084</v>
      </c>
      <c r="D18073" s="1" t="s">
        <v>19</v>
      </c>
      <c r="E18073" s="3" t="str">
        <f>HYPERLINK("https://fyndiq.se/produkt/3793e0f6281f49f6/", "2-Pack Iphone 11 / XR - 9H Härdat Glass - Top Kvalitet")</f>
        <v>2-Pack Iphone 11 / XR - 9H Härdat Glass - Top Kvalitet</v>
      </c>
      <c r="F18073" s="1" t="s">
        <v>371</v>
      </c>
      <c r="G18073" s="1" t="s">
        <v>372</v>
      </c>
      <c r="H18073" s="1" t="s">
        <v>373</v>
      </c>
      <c r="I18073" s="1" t="s">
        <v>16</v>
      </c>
      <c r="J18073" s="1" t="s">
        <v>23</v>
      </c>
      <c r="K18073" s="1" t="s">
        <v>16</v>
      </c>
      <c r="L18073" s="1" t="s">
        <v>16</v>
      </c>
      <c r="M18073" s="1" t="s">
        <v>16</v>
      </c>
      <c r="N18073" s="1" t="s">
        <v>16</v>
      </c>
      <c r="O18073" s="1">
        <v>47.2</v>
      </c>
      <c r="P18073" s="1">
        <v>1.0</v>
      </c>
    </row>
    <row r="18074">
      <c r="A18074" s="1" t="s">
        <v>29</v>
      </c>
      <c r="B18074" s="1" t="s">
        <v>21132</v>
      </c>
      <c r="C18074" s="2" t="s">
        <v>21084</v>
      </c>
      <c r="D18074" s="1" t="s">
        <v>19</v>
      </c>
      <c r="E18074" s="3" t="str">
        <f>HYPERLINK("https://fyndiq.se/produkt/ffd808ba7c174af8/", "2-Pack Samsung S22 Skärmskydd &amp; 1-Pack linsskydd -Härdat Glas 9H")</f>
        <v>2-Pack Samsung S22 Skärmskydd &amp; 1-Pack linsskydd -Härdat Glas 9H</v>
      </c>
      <c r="F18074" s="1" t="s">
        <v>179</v>
      </c>
      <c r="G18074" s="1" t="s">
        <v>180</v>
      </c>
      <c r="H18074" s="1" t="s">
        <v>181</v>
      </c>
      <c r="I18074" s="1" t="s">
        <v>16</v>
      </c>
      <c r="J18074" s="1" t="s">
        <v>23</v>
      </c>
      <c r="K18074" s="1" t="s">
        <v>16</v>
      </c>
      <c r="L18074" s="1" t="s">
        <v>16</v>
      </c>
      <c r="M18074" s="1" t="s">
        <v>16</v>
      </c>
      <c r="N18074" s="1" t="s">
        <v>16</v>
      </c>
      <c r="O18074" s="1">
        <v>71.2</v>
      </c>
      <c r="P18074" s="1">
        <v>1.0</v>
      </c>
    </row>
    <row r="18075">
      <c r="A18075" s="1" t="s">
        <v>29</v>
      </c>
      <c r="B18075" s="1" t="s">
        <v>21133</v>
      </c>
      <c r="C18075" s="2" t="s">
        <v>21084</v>
      </c>
      <c r="D18075" s="1" t="s">
        <v>19</v>
      </c>
      <c r="E18075" s="3" t="str">
        <f>HYPERLINK("https://fyndiq.se/produkt/d797b2d066ca471c/", "2-Pack Apple Watch 44mm – Härdat glas 9H – Super kvalitet 3D")</f>
        <v>2-Pack Apple Watch 44mm – Härdat glas 9H – Super kvalitet 3D</v>
      </c>
      <c r="F18075" s="1" t="s">
        <v>1392</v>
      </c>
      <c r="G18075" s="1" t="s">
        <v>1393</v>
      </c>
      <c r="H18075" s="1" t="s">
        <v>1394</v>
      </c>
      <c r="I18075" s="1" t="s">
        <v>16</v>
      </c>
      <c r="J18075" s="1" t="s">
        <v>23</v>
      </c>
      <c r="K18075" s="1" t="s">
        <v>16</v>
      </c>
      <c r="L18075" s="1" t="s">
        <v>16</v>
      </c>
      <c r="M18075" s="1" t="s">
        <v>16</v>
      </c>
      <c r="N18075" s="1" t="s">
        <v>16</v>
      </c>
      <c r="O18075" s="1">
        <v>55.2</v>
      </c>
      <c r="P18075" s="1">
        <v>1.0</v>
      </c>
    </row>
    <row r="18076">
      <c r="A18076" s="1" t="s">
        <v>29</v>
      </c>
      <c r="B18076" s="1" t="s">
        <v>21134</v>
      </c>
      <c r="C18076" s="2" t="s">
        <v>21084</v>
      </c>
      <c r="D18076" s="1" t="s">
        <v>19</v>
      </c>
      <c r="E18076" s="3" t="str">
        <f>HYPERLINK("https://fyndiq.se/produkt/2477583187264ece/", "2-Pack Samsung S20 - 9H Härdat Glass - Top Kvalitet")</f>
        <v>2-Pack Samsung S20 - 9H Härdat Glass - Top Kvalitet</v>
      </c>
      <c r="F18076" s="1" t="s">
        <v>124</v>
      </c>
      <c r="G18076" s="1" t="s">
        <v>125</v>
      </c>
      <c r="H18076" s="1" t="s">
        <v>126</v>
      </c>
      <c r="I18076" s="1" t="s">
        <v>16</v>
      </c>
      <c r="J18076" s="1" t="s">
        <v>23</v>
      </c>
      <c r="K18076" s="1" t="s">
        <v>16</v>
      </c>
      <c r="L18076" s="1" t="s">
        <v>16</v>
      </c>
      <c r="M18076" s="1" t="s">
        <v>16</v>
      </c>
      <c r="N18076" s="1" t="s">
        <v>16</v>
      </c>
      <c r="O18076" s="1">
        <v>71.2</v>
      </c>
      <c r="P18076" s="1">
        <v>1.0</v>
      </c>
    </row>
    <row r="18077">
      <c r="A18077" s="1" t="s">
        <v>29</v>
      </c>
      <c r="B18077" s="1" t="s">
        <v>21135</v>
      </c>
      <c r="C18077" s="2" t="s">
        <v>21084</v>
      </c>
      <c r="D18077" s="1" t="s">
        <v>19</v>
      </c>
      <c r="E18077" s="3" t="str">
        <f>HYPERLINK("https://fyndiq.se/produkt/13e76851ca504320/", "2-Pack Samsung Galaxy S22 Ultra - Härdat glas 9H - Top kvalitet")</f>
        <v>2-Pack Samsung Galaxy S22 Ultra - Härdat glas 9H - Top kvalitet</v>
      </c>
      <c r="F18077" s="1" t="s">
        <v>140</v>
      </c>
      <c r="G18077" s="1" t="s">
        <v>141</v>
      </c>
      <c r="H18077" s="1" t="s">
        <v>142</v>
      </c>
      <c r="I18077" s="1" t="s">
        <v>16</v>
      </c>
      <c r="J18077" s="1" t="s">
        <v>23</v>
      </c>
      <c r="K18077" s="1" t="s">
        <v>16</v>
      </c>
      <c r="L18077" s="1" t="s">
        <v>16</v>
      </c>
      <c r="M18077" s="1" t="s">
        <v>16</v>
      </c>
      <c r="N18077" s="1" t="s">
        <v>16</v>
      </c>
      <c r="O18077" s="1">
        <v>63.2</v>
      </c>
      <c r="P18077" s="1">
        <v>1.0</v>
      </c>
    </row>
    <row r="18078">
      <c r="A18078" s="1" t="s">
        <v>29</v>
      </c>
      <c r="B18078" s="1" t="s">
        <v>21136</v>
      </c>
      <c r="C18078" s="2" t="s">
        <v>21084</v>
      </c>
      <c r="D18078" s="1" t="s">
        <v>19</v>
      </c>
      <c r="E18078" s="3" t="str">
        <f>HYPERLINK("https://fyndiq.se/produkt/675bb02ed6bb4e07/", "2-Pack Samsung Galaxy S21 Ultra - Härdat Glas 9H-Super Kvalitet")</f>
        <v>2-Pack Samsung Galaxy S21 Ultra - Härdat Glas 9H-Super Kvalitet</v>
      </c>
      <c r="F18078" s="1" t="s">
        <v>91</v>
      </c>
      <c r="G18078" s="1" t="s">
        <v>92</v>
      </c>
      <c r="H18078" s="1" t="s">
        <v>93</v>
      </c>
      <c r="I18078" s="1" t="s">
        <v>16</v>
      </c>
      <c r="J18078" s="1" t="s">
        <v>23</v>
      </c>
      <c r="K18078" s="1" t="s">
        <v>16</v>
      </c>
      <c r="L18078" s="1" t="s">
        <v>16</v>
      </c>
      <c r="M18078" s="1" t="s">
        <v>16</v>
      </c>
      <c r="N18078" s="1" t="s">
        <v>16</v>
      </c>
      <c r="O18078" s="1">
        <v>63.2</v>
      </c>
      <c r="P18078" s="1">
        <v>1.0</v>
      </c>
    </row>
    <row r="18079">
      <c r="A18079" s="1" t="s">
        <v>29</v>
      </c>
      <c r="B18079" s="1" t="s">
        <v>21137</v>
      </c>
      <c r="C18079" s="2" t="s">
        <v>21084</v>
      </c>
      <c r="D18079" s="1" t="s">
        <v>19</v>
      </c>
      <c r="E18079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8079" s="1" t="s">
        <v>599</v>
      </c>
      <c r="G18079" s="1" t="s">
        <v>600</v>
      </c>
      <c r="H18079" s="1" t="s">
        <v>601</v>
      </c>
      <c r="I18079" s="1" t="s">
        <v>16</v>
      </c>
      <c r="J18079" s="1" t="s">
        <v>23</v>
      </c>
      <c r="K18079" s="1" t="s">
        <v>16</v>
      </c>
      <c r="L18079" s="1" t="s">
        <v>16</v>
      </c>
      <c r="M18079" s="1" t="s">
        <v>16</v>
      </c>
      <c r="N18079" s="1" t="s">
        <v>16</v>
      </c>
      <c r="O18079" s="1">
        <v>71.2</v>
      </c>
      <c r="P18079" s="1">
        <v>1.0</v>
      </c>
    </row>
    <row r="18080">
      <c r="A18080" s="1" t="s">
        <v>29</v>
      </c>
      <c r="B18080" s="1" t="s">
        <v>21138</v>
      </c>
      <c r="C18080" s="2" t="s">
        <v>21084</v>
      </c>
      <c r="D18080" s="1" t="s">
        <v>19</v>
      </c>
      <c r="E18080" s="3" t="str">
        <f t="shared" ref="E18080:E18081" si="1058">HYPERLINK("https://fyndiq.se/produkt/533d0ddc5dd84c00/", "2-Pack iPhone 14 - skärmskydd &amp; linsskydd - härdat glas 9H")</f>
        <v>2-Pack iPhone 14 - skärmskydd &amp; linsskydd - härdat glas 9H</v>
      </c>
      <c r="F18080" s="1" t="s">
        <v>841</v>
      </c>
      <c r="G18080" s="1" t="s">
        <v>842</v>
      </c>
      <c r="H18080" s="1" t="s">
        <v>843</v>
      </c>
      <c r="I18080" s="1" t="s">
        <v>16</v>
      </c>
      <c r="J18080" s="1" t="s">
        <v>23</v>
      </c>
      <c r="K18080" s="1" t="s">
        <v>16</v>
      </c>
      <c r="L18080" s="1" t="s">
        <v>16</v>
      </c>
      <c r="M18080" s="1" t="s">
        <v>16</v>
      </c>
      <c r="N18080" s="1" t="s">
        <v>16</v>
      </c>
      <c r="O18080" s="1">
        <v>63.2</v>
      </c>
      <c r="P18080" s="1">
        <v>1.0</v>
      </c>
    </row>
    <row r="18081">
      <c r="A18081" s="1" t="s">
        <v>29</v>
      </c>
      <c r="B18081" s="1" t="s">
        <v>21139</v>
      </c>
      <c r="C18081" s="2" t="s">
        <v>21084</v>
      </c>
      <c r="D18081" s="1" t="s">
        <v>19</v>
      </c>
      <c r="E18081" s="3" t="str">
        <f t="shared" si="1058"/>
        <v>2-Pack iPhone 14 - skärmskydd &amp; linsskydd - härdat glas 9H</v>
      </c>
      <c r="F18081" s="1" t="s">
        <v>841</v>
      </c>
      <c r="G18081" s="1" t="s">
        <v>842</v>
      </c>
      <c r="H18081" s="1" t="s">
        <v>843</v>
      </c>
      <c r="I18081" s="1" t="s">
        <v>16</v>
      </c>
      <c r="J18081" s="1" t="s">
        <v>23</v>
      </c>
      <c r="K18081" s="1" t="s">
        <v>16</v>
      </c>
      <c r="L18081" s="1" t="s">
        <v>16</v>
      </c>
      <c r="M18081" s="1" t="s">
        <v>16</v>
      </c>
      <c r="N18081" s="1" t="s">
        <v>16</v>
      </c>
      <c r="O18081" s="1">
        <v>63.2</v>
      </c>
      <c r="P18081" s="1">
        <v>1.0</v>
      </c>
    </row>
    <row r="18082">
      <c r="A18082" s="1" t="s">
        <v>29</v>
      </c>
      <c r="B18082" s="1" t="s">
        <v>21140</v>
      </c>
      <c r="C18082" s="2" t="s">
        <v>21084</v>
      </c>
      <c r="D18082" s="1" t="s">
        <v>19</v>
      </c>
      <c r="E18082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082" s="1" t="s">
        <v>1209</v>
      </c>
      <c r="G18082" s="1" t="s">
        <v>1210</v>
      </c>
      <c r="H18082" s="1" t="s">
        <v>1211</v>
      </c>
      <c r="I18082" s="1" t="s">
        <v>16</v>
      </c>
      <c r="J18082" s="1" t="s">
        <v>23</v>
      </c>
      <c r="K18082" s="1" t="s">
        <v>16</v>
      </c>
      <c r="L18082" s="1" t="s">
        <v>16</v>
      </c>
      <c r="M18082" s="1" t="s">
        <v>16</v>
      </c>
      <c r="N18082" s="1" t="s">
        <v>16</v>
      </c>
      <c r="O18082" s="1">
        <v>79.2</v>
      </c>
      <c r="P18082" s="1">
        <v>1.0</v>
      </c>
    </row>
    <row r="18083">
      <c r="A18083" s="1" t="s">
        <v>29</v>
      </c>
      <c r="B18083" s="1" t="s">
        <v>21141</v>
      </c>
      <c r="C18083" s="2" t="s">
        <v>21084</v>
      </c>
      <c r="D18083" s="1" t="s">
        <v>19</v>
      </c>
      <c r="E18083" s="3" t="str">
        <f>HYPERLINK("https://fyndiq.se/produkt/bd84362587364f02/", "2-Pack GOOGLE PIXEL 8 Skärmskydd - Härdat Glas 9H - Super kvalitet 3D")</f>
        <v>2-Pack GOOGLE PIXEL 8 Skärmskydd - Härdat Glas 9H - Super kvalitet 3D</v>
      </c>
      <c r="F18083" s="1" t="s">
        <v>254</v>
      </c>
      <c r="G18083" s="1" t="s">
        <v>255</v>
      </c>
      <c r="H18083" s="1" t="s">
        <v>256</v>
      </c>
      <c r="I18083" s="1" t="s">
        <v>16</v>
      </c>
      <c r="J18083" s="1" t="s">
        <v>23</v>
      </c>
      <c r="K18083" s="1" t="s">
        <v>16</v>
      </c>
      <c r="L18083" s="1" t="s">
        <v>16</v>
      </c>
      <c r="M18083" s="1" t="s">
        <v>16</v>
      </c>
      <c r="N18083" s="1" t="s">
        <v>16</v>
      </c>
      <c r="O18083" s="1">
        <v>71.2</v>
      </c>
      <c r="P18083" s="1">
        <v>1.0</v>
      </c>
    </row>
    <row r="18084">
      <c r="A18084" s="1" t="s">
        <v>29</v>
      </c>
      <c r="B18084" s="1" t="s">
        <v>21142</v>
      </c>
      <c r="C18084" s="2" t="s">
        <v>21084</v>
      </c>
      <c r="D18084" s="1" t="s">
        <v>19</v>
      </c>
      <c r="E18084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8084" s="1" t="s">
        <v>3643</v>
      </c>
      <c r="G18084" s="1" t="s">
        <v>3644</v>
      </c>
      <c r="H18084" s="1" t="s">
        <v>3645</v>
      </c>
      <c r="I18084" s="1" t="s">
        <v>16</v>
      </c>
      <c r="J18084" s="1" t="s">
        <v>23</v>
      </c>
      <c r="K18084" s="1" t="s">
        <v>16</v>
      </c>
      <c r="L18084" s="1" t="s">
        <v>16</v>
      </c>
      <c r="M18084" s="1" t="s">
        <v>16</v>
      </c>
      <c r="N18084" s="1" t="s">
        <v>16</v>
      </c>
      <c r="O18084" s="1">
        <v>71.2</v>
      </c>
      <c r="P18084" s="1">
        <v>1.0</v>
      </c>
    </row>
    <row r="18085">
      <c r="A18085" s="1" t="s">
        <v>29</v>
      </c>
      <c r="B18085" s="1" t="s">
        <v>21143</v>
      </c>
      <c r="C18085" s="2" t="s">
        <v>21084</v>
      </c>
      <c r="D18085" s="1" t="s">
        <v>19</v>
      </c>
      <c r="E18085" s="3" t="str">
        <f>HYPERLINK("https://fyndiq.se/produkt/4e95e5e2a94c44df/", "Samsung S8 Plus -  Härdat Glass - 3D Heltäckande Kkärmskydd")</f>
        <v>Samsung S8 Plus -  Härdat Glass - 3D Heltäckande Kkärmskydd</v>
      </c>
      <c r="F18085" s="1" t="s">
        <v>1053</v>
      </c>
      <c r="G18085" s="1" t="s">
        <v>1054</v>
      </c>
      <c r="H18085" s="1" t="s">
        <v>1055</v>
      </c>
      <c r="I18085" s="1" t="s">
        <v>16</v>
      </c>
      <c r="J18085" s="1" t="s">
        <v>23</v>
      </c>
      <c r="K18085" s="1" t="s">
        <v>16</v>
      </c>
      <c r="L18085" s="1" t="s">
        <v>16</v>
      </c>
      <c r="M18085" s="1" t="s">
        <v>16</v>
      </c>
      <c r="N18085" s="1" t="s">
        <v>16</v>
      </c>
      <c r="O18085" s="1">
        <v>55.2</v>
      </c>
      <c r="P18085" s="1">
        <v>1.0</v>
      </c>
    </row>
    <row r="18086">
      <c r="A18086" s="1" t="s">
        <v>29</v>
      </c>
      <c r="B18086" s="1" t="s">
        <v>21144</v>
      </c>
      <c r="C18086" s="2" t="s">
        <v>21084</v>
      </c>
      <c r="D18086" s="1" t="s">
        <v>19</v>
      </c>
      <c r="E18086" s="3" t="str">
        <f t="shared" ref="E18086:E18089" si="1059">HYPERLINK("https://fyndiq.se/produkt/ef10e4ba492c46df/", "2-Pack Samsung S23 FE 5G - 9H Härdat Glass - Super Kvalitet 3D")</f>
        <v>2-Pack Samsung S23 FE 5G - 9H Härdat Glass - Super Kvalitet 3D</v>
      </c>
      <c r="F18086" s="1" t="s">
        <v>2521</v>
      </c>
      <c r="G18086" s="1" t="s">
        <v>2522</v>
      </c>
      <c r="H18086" s="1" t="s">
        <v>2523</v>
      </c>
      <c r="I18086" s="1" t="s">
        <v>16</v>
      </c>
      <c r="J18086" s="1" t="s">
        <v>23</v>
      </c>
      <c r="K18086" s="1" t="s">
        <v>16</v>
      </c>
      <c r="L18086" s="1" t="s">
        <v>16</v>
      </c>
      <c r="M18086" s="1" t="s">
        <v>16</v>
      </c>
      <c r="N18086" s="1" t="s">
        <v>16</v>
      </c>
      <c r="O18086" s="1">
        <v>63.2</v>
      </c>
      <c r="P18086" s="1">
        <v>1.0</v>
      </c>
    </row>
    <row r="18087">
      <c r="A18087" s="1" t="s">
        <v>29</v>
      </c>
      <c r="B18087" s="1" t="s">
        <v>21145</v>
      </c>
      <c r="C18087" s="2" t="s">
        <v>21084</v>
      </c>
      <c r="D18087" s="1" t="s">
        <v>19</v>
      </c>
      <c r="E18087" s="3" t="str">
        <f t="shared" si="1059"/>
        <v>2-Pack Samsung S23 FE 5G - 9H Härdat Glass - Super Kvalitet 3D</v>
      </c>
      <c r="F18087" s="1" t="s">
        <v>2521</v>
      </c>
      <c r="G18087" s="1" t="s">
        <v>2522</v>
      </c>
      <c r="H18087" s="1" t="s">
        <v>2523</v>
      </c>
      <c r="I18087" s="1" t="s">
        <v>16</v>
      </c>
      <c r="J18087" s="1" t="s">
        <v>23</v>
      </c>
      <c r="K18087" s="1" t="s">
        <v>16</v>
      </c>
      <c r="L18087" s="1" t="s">
        <v>16</v>
      </c>
      <c r="M18087" s="1" t="s">
        <v>16</v>
      </c>
      <c r="N18087" s="1" t="s">
        <v>16</v>
      </c>
      <c r="O18087" s="1">
        <v>63.2</v>
      </c>
      <c r="P18087" s="1">
        <v>1.0</v>
      </c>
    </row>
    <row r="18088">
      <c r="A18088" s="1" t="s">
        <v>29</v>
      </c>
      <c r="B18088" s="1" t="s">
        <v>21146</v>
      </c>
      <c r="C18088" s="2" t="s">
        <v>21084</v>
      </c>
      <c r="D18088" s="1" t="s">
        <v>19</v>
      </c>
      <c r="E18088" s="3" t="str">
        <f t="shared" si="1059"/>
        <v>2-Pack Samsung S23 FE 5G - 9H Härdat Glass - Super Kvalitet 3D</v>
      </c>
      <c r="F18088" s="1" t="s">
        <v>2521</v>
      </c>
      <c r="G18088" s="1" t="s">
        <v>2522</v>
      </c>
      <c r="H18088" s="1" t="s">
        <v>2523</v>
      </c>
      <c r="I18088" s="1" t="s">
        <v>16</v>
      </c>
      <c r="J18088" s="1" t="s">
        <v>23</v>
      </c>
      <c r="K18088" s="1" t="s">
        <v>16</v>
      </c>
      <c r="L18088" s="1" t="s">
        <v>16</v>
      </c>
      <c r="M18088" s="1" t="s">
        <v>16</v>
      </c>
      <c r="N18088" s="1" t="s">
        <v>16</v>
      </c>
      <c r="O18088" s="1">
        <v>63.2</v>
      </c>
      <c r="P18088" s="1">
        <v>1.0</v>
      </c>
    </row>
    <row r="18089">
      <c r="A18089" s="1" t="s">
        <v>29</v>
      </c>
      <c r="B18089" s="1" t="s">
        <v>21147</v>
      </c>
      <c r="C18089" s="2" t="s">
        <v>21084</v>
      </c>
      <c r="D18089" s="1" t="s">
        <v>19</v>
      </c>
      <c r="E18089" s="3" t="str">
        <f t="shared" si="1059"/>
        <v>2-Pack Samsung S23 FE 5G - 9H Härdat Glass - Super Kvalitet 3D</v>
      </c>
      <c r="F18089" s="1" t="s">
        <v>2521</v>
      </c>
      <c r="G18089" s="1" t="s">
        <v>2522</v>
      </c>
      <c r="H18089" s="1" t="s">
        <v>2523</v>
      </c>
      <c r="I18089" s="1" t="s">
        <v>16</v>
      </c>
      <c r="J18089" s="1" t="s">
        <v>23</v>
      </c>
      <c r="K18089" s="1" t="s">
        <v>16</v>
      </c>
      <c r="L18089" s="1" t="s">
        <v>16</v>
      </c>
      <c r="M18089" s="1" t="s">
        <v>16</v>
      </c>
      <c r="N18089" s="1" t="s">
        <v>16</v>
      </c>
      <c r="O18089" s="1">
        <v>63.2</v>
      </c>
      <c r="P18089" s="1">
        <v>1.0</v>
      </c>
    </row>
    <row r="18090">
      <c r="A18090" s="1" t="s">
        <v>29</v>
      </c>
      <c r="B18090" s="1" t="s">
        <v>21148</v>
      </c>
      <c r="C18090" s="2" t="s">
        <v>21084</v>
      </c>
      <c r="D18090" s="1" t="s">
        <v>19</v>
      </c>
      <c r="E18090" s="3" t="str">
        <f>HYPERLINK("https://fyndiq.se/produkt/b96aad9902754ebc/", "2-Pack Samsung S23 FE - 9H Härdat Glass - Super Kvalitet 3D")</f>
        <v>2-Pack Samsung S23 FE - 9H Härdat Glass - Super Kvalitet 3D</v>
      </c>
      <c r="F18090" s="1" t="s">
        <v>67</v>
      </c>
      <c r="G18090" s="1" t="s">
        <v>68</v>
      </c>
      <c r="H18090" s="1" t="s">
        <v>69</v>
      </c>
      <c r="I18090" s="1" t="s">
        <v>16</v>
      </c>
      <c r="J18090" s="1" t="s">
        <v>23</v>
      </c>
      <c r="K18090" s="1" t="s">
        <v>16</v>
      </c>
      <c r="L18090" s="1" t="s">
        <v>16</v>
      </c>
      <c r="M18090" s="1" t="s">
        <v>16</v>
      </c>
      <c r="N18090" s="1" t="s">
        <v>16</v>
      </c>
      <c r="O18090" s="1">
        <v>63.2</v>
      </c>
      <c r="P18090" s="1">
        <v>1.0</v>
      </c>
    </row>
    <row r="18091">
      <c r="A18091" s="1" t="s">
        <v>29</v>
      </c>
      <c r="B18091" s="1" t="s">
        <v>21149</v>
      </c>
      <c r="C18091" s="2" t="s">
        <v>21084</v>
      </c>
      <c r="D18091" s="1" t="s">
        <v>19</v>
      </c>
      <c r="E18091" s="3" t="str">
        <f>HYPERLINK("https://fyndiq.se/produkt/ef10e4ba492c46df/", "2-Pack Samsung S23 FE 5G - 9H Härdat Glass - Super Kvalitet 3D")</f>
        <v>2-Pack Samsung S23 FE 5G - 9H Härdat Glass - Super Kvalitet 3D</v>
      </c>
      <c r="F18091" s="1" t="s">
        <v>2521</v>
      </c>
      <c r="G18091" s="1" t="s">
        <v>2522</v>
      </c>
      <c r="H18091" s="1" t="s">
        <v>2523</v>
      </c>
      <c r="I18091" s="1" t="s">
        <v>16</v>
      </c>
      <c r="J18091" s="1" t="s">
        <v>23</v>
      </c>
      <c r="K18091" s="1" t="s">
        <v>16</v>
      </c>
      <c r="L18091" s="1" t="s">
        <v>16</v>
      </c>
      <c r="M18091" s="1" t="s">
        <v>16</v>
      </c>
      <c r="N18091" s="1" t="s">
        <v>16</v>
      </c>
      <c r="O18091" s="1">
        <v>63.2</v>
      </c>
      <c r="P18091" s="1">
        <v>1.0</v>
      </c>
    </row>
    <row r="18092">
      <c r="A18092" s="1" t="s">
        <v>29</v>
      </c>
      <c r="B18092" s="1" t="s">
        <v>21150</v>
      </c>
      <c r="C18092" s="2" t="s">
        <v>21084</v>
      </c>
      <c r="D18092" s="1" t="s">
        <v>19</v>
      </c>
      <c r="E18092" s="3" t="str">
        <f>HYPERLINK("https://fyndiq.se/produkt/e9c1dd33f1fd4d17/", "2-Pack Samsung Galaxy S21 5G - Härdat Glas Skärmskydd 9H - HD")</f>
        <v>2-Pack Samsung Galaxy S21 5G - Härdat Glas Skärmskydd 9H - HD</v>
      </c>
      <c r="F18092" s="1" t="s">
        <v>454</v>
      </c>
      <c r="G18092" s="1" t="s">
        <v>455</v>
      </c>
      <c r="H18092" s="1" t="s">
        <v>456</v>
      </c>
      <c r="I18092" s="1" t="s">
        <v>16</v>
      </c>
      <c r="J18092" s="1" t="s">
        <v>23</v>
      </c>
      <c r="K18092" s="1" t="s">
        <v>16</v>
      </c>
      <c r="L18092" s="1" t="s">
        <v>16</v>
      </c>
      <c r="M18092" s="1" t="s">
        <v>16</v>
      </c>
      <c r="N18092" s="1" t="s">
        <v>16</v>
      </c>
      <c r="O18092" s="1">
        <v>63.2</v>
      </c>
      <c r="P18092" s="1">
        <v>1.0</v>
      </c>
    </row>
    <row r="18093">
      <c r="A18093" s="1" t="s">
        <v>29</v>
      </c>
      <c r="B18093" s="1" t="s">
        <v>21151</v>
      </c>
      <c r="C18093" s="2" t="s">
        <v>21084</v>
      </c>
      <c r="D18093" s="1" t="s">
        <v>19</v>
      </c>
      <c r="E18093" s="3" t="str">
        <f>HYPERLINK("https://fyndiq.se/produkt/816c0623f1504441/", "2 Pack Samsung Galaxy Note 20 - Härdat glas 9H-Super kvalitet 3D")</f>
        <v>2 Pack Samsung Galaxy Note 20 - Härdat glas 9H-Super kvalitet 3D</v>
      </c>
      <c r="F18093" s="1" t="s">
        <v>8170</v>
      </c>
      <c r="G18093" s="1" t="s">
        <v>8171</v>
      </c>
      <c r="H18093" s="1" t="s">
        <v>8172</v>
      </c>
      <c r="I18093" s="1" t="s">
        <v>16</v>
      </c>
      <c r="J18093" s="1" t="s">
        <v>23</v>
      </c>
      <c r="K18093" s="1" t="s">
        <v>16</v>
      </c>
      <c r="L18093" s="1" t="s">
        <v>16</v>
      </c>
      <c r="M18093" s="1" t="s">
        <v>16</v>
      </c>
      <c r="N18093" s="1" t="s">
        <v>16</v>
      </c>
      <c r="O18093" s="1">
        <v>63.2</v>
      </c>
      <c r="P18093" s="1">
        <v>1.0</v>
      </c>
    </row>
    <row r="18094">
      <c r="A18094" s="1" t="s">
        <v>29</v>
      </c>
      <c r="B18094" s="1" t="s">
        <v>21152</v>
      </c>
      <c r="C18094" s="2" t="s">
        <v>21084</v>
      </c>
      <c r="D18094" s="1" t="s">
        <v>19</v>
      </c>
      <c r="E18094" s="3" t="str">
        <f>HYPERLINK("https://fyndiq.se/produkt/ebd0c75a3b324593/", "2-Pack Samsung S22 Ultra 5G Skärmskydd &amp;1-Pack linsskydd-9H GLAS")</f>
        <v>2-Pack Samsung S22 Ultra 5G Skärmskydd &amp;1-Pack linsskydd-9H GLAS</v>
      </c>
      <c r="F18094" s="1" t="s">
        <v>6898</v>
      </c>
      <c r="G18094" s="1" t="s">
        <v>6899</v>
      </c>
      <c r="H18094" s="1" t="s">
        <v>6900</v>
      </c>
      <c r="I18094" s="1" t="s">
        <v>16</v>
      </c>
      <c r="J18094" s="1" t="s">
        <v>23</v>
      </c>
      <c r="K18094" s="1" t="s">
        <v>16</v>
      </c>
      <c r="L18094" s="1" t="s">
        <v>16</v>
      </c>
      <c r="M18094" s="1" t="s">
        <v>16</v>
      </c>
      <c r="N18094" s="1" t="s">
        <v>16</v>
      </c>
      <c r="O18094" s="1">
        <v>71.2</v>
      </c>
      <c r="P18094" s="1">
        <v>1.0</v>
      </c>
    </row>
    <row r="18095">
      <c r="A18095" s="1" t="s">
        <v>29</v>
      </c>
      <c r="B18095" s="1" t="s">
        <v>21153</v>
      </c>
      <c r="C18095" s="2" t="s">
        <v>21084</v>
      </c>
      <c r="D18095" s="1" t="s">
        <v>19</v>
      </c>
      <c r="E18095" s="3" t="str">
        <f>HYPERLINK("https://fyndiq.se/produkt/0b0a4498022e4979/", "2-Pack Samsung Galaxy A12 - Härdat Glas 9H - Super Kvalitet 3D")</f>
        <v>2-Pack Samsung Galaxy A12 - Härdat Glas 9H - Super Kvalitet 3D</v>
      </c>
      <c r="F18095" s="1" t="s">
        <v>683</v>
      </c>
      <c r="G18095" s="1" t="s">
        <v>684</v>
      </c>
      <c r="H18095" s="1" t="s">
        <v>685</v>
      </c>
      <c r="I18095" s="1" t="s">
        <v>16</v>
      </c>
      <c r="J18095" s="1" t="s">
        <v>23</v>
      </c>
      <c r="K18095" s="1" t="s">
        <v>16</v>
      </c>
      <c r="L18095" s="1" t="s">
        <v>16</v>
      </c>
      <c r="M18095" s="1" t="s">
        <v>16</v>
      </c>
      <c r="N18095" s="1" t="s">
        <v>16</v>
      </c>
      <c r="O18095" s="1">
        <v>63.2</v>
      </c>
      <c r="P18095" s="1">
        <v>1.0</v>
      </c>
    </row>
    <row r="18096">
      <c r="A18096" s="1" t="s">
        <v>29</v>
      </c>
      <c r="B18096" s="1" t="s">
        <v>21154</v>
      </c>
      <c r="C18096" s="2" t="s">
        <v>21084</v>
      </c>
      <c r="D18096" s="1" t="s">
        <v>19</v>
      </c>
      <c r="E18096" s="3" t="str">
        <f>HYPERLINK("https://fyndiq.se/produkt/fb71bd1df0c24a44/", "2-Pack Samsung Galaxy A34 (5G) - 9H Härdat Glass - 3D Super Kvalitet")</f>
        <v>2-Pack Samsung Galaxy A34 (5G) - 9H Härdat Glass - 3D Super Kvalitet</v>
      </c>
      <c r="F18096" s="1" t="s">
        <v>75</v>
      </c>
      <c r="G18096" s="1" t="s">
        <v>76</v>
      </c>
      <c r="H18096" s="1" t="s">
        <v>77</v>
      </c>
      <c r="I18096" s="1" t="s">
        <v>16</v>
      </c>
      <c r="J18096" s="1" t="s">
        <v>23</v>
      </c>
      <c r="K18096" s="1" t="s">
        <v>16</v>
      </c>
      <c r="L18096" s="1" t="s">
        <v>16</v>
      </c>
      <c r="M18096" s="1" t="s">
        <v>16</v>
      </c>
      <c r="N18096" s="1" t="s">
        <v>16</v>
      </c>
      <c r="O18096" s="1">
        <v>63.2</v>
      </c>
      <c r="P18096" s="1">
        <v>1.0</v>
      </c>
    </row>
    <row r="18097">
      <c r="A18097" s="1" t="s">
        <v>29</v>
      </c>
      <c r="B18097" s="1" t="s">
        <v>21155</v>
      </c>
      <c r="C18097" s="2" t="s">
        <v>21084</v>
      </c>
      <c r="D18097" s="1" t="s">
        <v>19</v>
      </c>
      <c r="E18097" s="3" t="str">
        <f>HYPERLINK("https://fyndiq.se/produkt/385e2b93efd34bdb/", "2-Pack Samsung Galaxy A03 - Härdat Glas 9H - Super Kvalitet 3D")</f>
        <v>2-Pack Samsung Galaxy A03 - Härdat Glas 9H - Super Kvalitet 3D</v>
      </c>
      <c r="F18097" s="1" t="s">
        <v>481</v>
      </c>
      <c r="G18097" s="1" t="s">
        <v>482</v>
      </c>
      <c r="H18097" s="1" t="s">
        <v>483</v>
      </c>
      <c r="I18097" s="1" t="s">
        <v>16</v>
      </c>
      <c r="J18097" s="1" t="s">
        <v>23</v>
      </c>
      <c r="K18097" s="1" t="s">
        <v>16</v>
      </c>
      <c r="L18097" s="1" t="s">
        <v>16</v>
      </c>
      <c r="M18097" s="1" t="s">
        <v>16</v>
      </c>
      <c r="N18097" s="1" t="s">
        <v>16</v>
      </c>
      <c r="O18097" s="1">
        <v>63.2</v>
      </c>
      <c r="P18097" s="1">
        <v>1.0</v>
      </c>
    </row>
    <row r="18098">
      <c r="A18098" s="1" t="s">
        <v>29</v>
      </c>
      <c r="B18098" s="1" t="s">
        <v>21156</v>
      </c>
      <c r="C18098" s="2" t="s">
        <v>21084</v>
      </c>
      <c r="D18098" s="1" t="s">
        <v>19</v>
      </c>
      <c r="E18098" s="3" t="str">
        <f>HYPERLINK("https://fyndiq.se/produkt/edc9395737fe454e/", "2-pack - Iphone XS - 9D Härdat Glass - Top Kvalitet")</f>
        <v>2-pack - Iphone XS - 9D Härdat Glass - Top Kvalitet</v>
      </c>
      <c r="F18098" s="1" t="s">
        <v>8039</v>
      </c>
      <c r="G18098" s="1" t="s">
        <v>8040</v>
      </c>
      <c r="H18098" s="1" t="s">
        <v>8041</v>
      </c>
      <c r="I18098" s="1" t="s">
        <v>16</v>
      </c>
      <c r="J18098" s="1" t="s">
        <v>23</v>
      </c>
      <c r="K18098" s="1" t="s">
        <v>16</v>
      </c>
      <c r="L18098" s="1" t="s">
        <v>16</v>
      </c>
      <c r="M18098" s="1" t="s">
        <v>16</v>
      </c>
      <c r="N18098" s="1" t="s">
        <v>16</v>
      </c>
      <c r="O18098" s="1">
        <v>47.2</v>
      </c>
      <c r="P18098" s="1">
        <v>1.0</v>
      </c>
    </row>
    <row r="18099">
      <c r="A18099" s="1" t="s">
        <v>29</v>
      </c>
      <c r="B18099" s="1" t="s">
        <v>21157</v>
      </c>
      <c r="C18099" s="2" t="s">
        <v>21084</v>
      </c>
      <c r="D18099" s="1" t="s">
        <v>19</v>
      </c>
      <c r="E18099" s="3" t="str">
        <f t="shared" ref="E18099:E18101" si="1060">HYPERLINK("https://fyndiq.se/produkt/e19fcc2ab2124f8a/", "2-Pack Iphone 13 Pro - 9H Härdat Glass - Top Kvalitet  3D")</f>
        <v>2-Pack Iphone 13 Pro - 9H Härdat Glass - Top Kvalitet  3D</v>
      </c>
      <c r="F18099" s="1" t="s">
        <v>555</v>
      </c>
      <c r="G18099" s="1" t="s">
        <v>556</v>
      </c>
      <c r="H18099" s="1" t="s">
        <v>557</v>
      </c>
      <c r="I18099" s="1" t="s">
        <v>16</v>
      </c>
      <c r="J18099" s="1" t="s">
        <v>23</v>
      </c>
      <c r="K18099" s="1" t="s">
        <v>16</v>
      </c>
      <c r="L18099" s="1" t="s">
        <v>16</v>
      </c>
      <c r="M18099" s="1" t="s">
        <v>16</v>
      </c>
      <c r="N18099" s="1" t="s">
        <v>16</v>
      </c>
      <c r="O18099" s="1">
        <v>47.2</v>
      </c>
      <c r="P18099" s="1">
        <v>1.0</v>
      </c>
    </row>
    <row r="18100">
      <c r="A18100" s="1" t="s">
        <v>29</v>
      </c>
      <c r="B18100" s="1" t="s">
        <v>21158</v>
      </c>
      <c r="C18100" s="2" t="s">
        <v>21084</v>
      </c>
      <c r="D18100" s="1" t="s">
        <v>19</v>
      </c>
      <c r="E18100" s="3" t="str">
        <f t="shared" si="1060"/>
        <v>2-Pack Iphone 13 Pro - 9H Härdat Glass - Top Kvalitet  3D</v>
      </c>
      <c r="F18100" s="1" t="s">
        <v>555</v>
      </c>
      <c r="G18100" s="1" t="s">
        <v>556</v>
      </c>
      <c r="H18100" s="1" t="s">
        <v>557</v>
      </c>
      <c r="I18100" s="1" t="s">
        <v>16</v>
      </c>
      <c r="J18100" s="1" t="s">
        <v>23</v>
      </c>
      <c r="K18100" s="1" t="s">
        <v>16</v>
      </c>
      <c r="L18100" s="1" t="s">
        <v>16</v>
      </c>
      <c r="M18100" s="1" t="s">
        <v>16</v>
      </c>
      <c r="N18100" s="1" t="s">
        <v>16</v>
      </c>
      <c r="O18100" s="1">
        <v>47.2</v>
      </c>
      <c r="P18100" s="1">
        <v>1.0</v>
      </c>
    </row>
    <row r="18101">
      <c r="A18101" s="1" t="s">
        <v>29</v>
      </c>
      <c r="B18101" s="1" t="s">
        <v>21159</v>
      </c>
      <c r="C18101" s="2" t="s">
        <v>21084</v>
      </c>
      <c r="D18101" s="1" t="s">
        <v>19</v>
      </c>
      <c r="E18101" s="3" t="str">
        <f t="shared" si="1060"/>
        <v>2-Pack Iphone 13 Pro - 9H Härdat Glass - Top Kvalitet  3D</v>
      </c>
      <c r="F18101" s="1" t="s">
        <v>555</v>
      </c>
      <c r="G18101" s="1" t="s">
        <v>556</v>
      </c>
      <c r="H18101" s="1" t="s">
        <v>557</v>
      </c>
      <c r="I18101" s="1" t="s">
        <v>16</v>
      </c>
      <c r="J18101" s="1" t="s">
        <v>23</v>
      </c>
      <c r="K18101" s="1" t="s">
        <v>16</v>
      </c>
      <c r="L18101" s="1" t="s">
        <v>16</v>
      </c>
      <c r="M18101" s="1" t="s">
        <v>16</v>
      </c>
      <c r="N18101" s="1" t="s">
        <v>16</v>
      </c>
      <c r="O18101" s="1">
        <v>47.2</v>
      </c>
      <c r="P18101" s="1">
        <v>1.0</v>
      </c>
    </row>
    <row r="18102">
      <c r="A18102" s="1" t="s">
        <v>29</v>
      </c>
      <c r="B18102" s="1" t="s">
        <v>21160</v>
      </c>
      <c r="C18102" s="2" t="s">
        <v>21084</v>
      </c>
      <c r="D18102" s="1" t="s">
        <v>19</v>
      </c>
      <c r="E18102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18102" s="1" t="s">
        <v>5953</v>
      </c>
      <c r="G18102" s="1" t="s">
        <v>5954</v>
      </c>
      <c r="H18102" s="1" t="s">
        <v>5955</v>
      </c>
      <c r="I18102" s="1" t="s">
        <v>16</v>
      </c>
      <c r="J18102" s="1" t="s">
        <v>23</v>
      </c>
      <c r="K18102" s="1" t="s">
        <v>16</v>
      </c>
      <c r="L18102" s="1" t="s">
        <v>16</v>
      </c>
      <c r="M18102" s="1" t="s">
        <v>16</v>
      </c>
      <c r="N18102" s="1" t="s">
        <v>16</v>
      </c>
      <c r="O18102" s="1">
        <v>71.2</v>
      </c>
      <c r="P18102" s="1">
        <v>1.0</v>
      </c>
    </row>
    <row r="18103">
      <c r="A18103" s="1" t="s">
        <v>29</v>
      </c>
      <c r="B18103" s="1" t="s">
        <v>21161</v>
      </c>
      <c r="C18103" s="2" t="s">
        <v>21084</v>
      </c>
      <c r="D18103" s="1" t="s">
        <v>19</v>
      </c>
      <c r="E1810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103" s="1" t="s">
        <v>3098</v>
      </c>
      <c r="G18103" s="1" t="s">
        <v>3099</v>
      </c>
      <c r="H18103" s="1" t="s">
        <v>3100</v>
      </c>
      <c r="I18103" s="1" t="s">
        <v>16</v>
      </c>
      <c r="J18103" s="1" t="s">
        <v>23</v>
      </c>
      <c r="K18103" s="1" t="s">
        <v>16</v>
      </c>
      <c r="L18103" s="1" t="s">
        <v>16</v>
      </c>
      <c r="M18103" s="1" t="s">
        <v>16</v>
      </c>
      <c r="N18103" s="1" t="s">
        <v>16</v>
      </c>
      <c r="O18103" s="1">
        <v>63.2</v>
      </c>
      <c r="P18103" s="1">
        <v>1.0</v>
      </c>
    </row>
    <row r="18104">
      <c r="A18104" s="1" t="s">
        <v>29</v>
      </c>
      <c r="B18104" s="1" t="s">
        <v>21162</v>
      </c>
      <c r="C18104" s="2" t="s">
        <v>21163</v>
      </c>
      <c r="D18104" s="1" t="s">
        <v>19</v>
      </c>
      <c r="E18104" s="3" t="str">
        <f>HYPERLINK("https://fyndiq.se/produkt/947f95bda6dc42e7/", "2 Pack Xiaomi 12 5G - Härdat glas 9H-Super kvalitet 3D")</f>
        <v>2 Pack Xiaomi 12 5G - Härdat glas 9H-Super kvalitet 3D</v>
      </c>
      <c r="F18104" s="1" t="s">
        <v>1683</v>
      </c>
      <c r="G18104" s="1" t="s">
        <v>1684</v>
      </c>
      <c r="H18104" s="1" t="s">
        <v>1685</v>
      </c>
      <c r="I18104" s="1" t="s">
        <v>16</v>
      </c>
      <c r="J18104" s="1" t="s">
        <v>23</v>
      </c>
      <c r="K18104" s="1" t="s">
        <v>16</v>
      </c>
      <c r="L18104" s="1" t="s">
        <v>16</v>
      </c>
      <c r="M18104" s="1" t="s">
        <v>16</v>
      </c>
      <c r="N18104" s="1" t="s">
        <v>16</v>
      </c>
      <c r="O18104" s="1">
        <v>63.2</v>
      </c>
      <c r="P18104" s="1">
        <v>1.0</v>
      </c>
    </row>
    <row r="18105">
      <c r="A18105" s="1" t="s">
        <v>29</v>
      </c>
      <c r="B18105" s="1" t="s">
        <v>21164</v>
      </c>
      <c r="C18105" s="2" t="s">
        <v>21163</v>
      </c>
      <c r="D18105" s="1" t="s">
        <v>19</v>
      </c>
      <c r="E18105" s="3" t="str">
        <f>HYPERLINK("https://fyndiq.se/produkt/a002f83ad36944e4/", "2 Pack Samsung Watch 44mm - Härdat glas 9H - Super kvalitet")</f>
        <v>2 Pack Samsung Watch 44mm - Härdat glas 9H - Super kvalitet</v>
      </c>
      <c r="F18105" s="1" t="s">
        <v>8979</v>
      </c>
      <c r="G18105" s="1" t="s">
        <v>8980</v>
      </c>
      <c r="H18105" s="1" t="s">
        <v>8981</v>
      </c>
      <c r="I18105" s="1" t="s">
        <v>1311</v>
      </c>
      <c r="J18105" s="1" t="s">
        <v>23</v>
      </c>
      <c r="K18105" s="1" t="s">
        <v>16</v>
      </c>
      <c r="L18105" s="1" t="s">
        <v>16</v>
      </c>
      <c r="M18105" s="1" t="s">
        <v>16</v>
      </c>
      <c r="N18105" s="1" t="s">
        <v>16</v>
      </c>
      <c r="O18105" s="1">
        <v>63.2</v>
      </c>
      <c r="P18105" s="1">
        <v>1.0</v>
      </c>
    </row>
    <row r="18106">
      <c r="A18106" s="1" t="s">
        <v>29</v>
      </c>
      <c r="B18106" s="1" t="s">
        <v>21165</v>
      </c>
      <c r="C18106" s="2" t="s">
        <v>21163</v>
      </c>
      <c r="D18106" s="1" t="s">
        <v>19</v>
      </c>
      <c r="E18106" s="3" t="str">
        <f>HYPERLINK("https://fyndiq.se/produkt/2477583187264ece/", "2-Pack Samsung S20 - 9H Härdat Glass - Top Kvalitet")</f>
        <v>2-Pack Samsung S20 - 9H Härdat Glass - Top Kvalitet</v>
      </c>
      <c r="F18106" s="1" t="s">
        <v>124</v>
      </c>
      <c r="G18106" s="1" t="s">
        <v>125</v>
      </c>
      <c r="H18106" s="1" t="s">
        <v>126</v>
      </c>
      <c r="I18106" s="1" t="s">
        <v>16</v>
      </c>
      <c r="J18106" s="1" t="s">
        <v>23</v>
      </c>
      <c r="K18106" s="1" t="s">
        <v>16</v>
      </c>
      <c r="L18106" s="1" t="s">
        <v>16</v>
      </c>
      <c r="M18106" s="1" t="s">
        <v>16</v>
      </c>
      <c r="N18106" s="1" t="s">
        <v>16</v>
      </c>
      <c r="O18106" s="1">
        <v>71.2</v>
      </c>
      <c r="P18106" s="1">
        <v>1.0</v>
      </c>
    </row>
    <row r="18107">
      <c r="A18107" s="1" t="s">
        <v>29</v>
      </c>
      <c r="B18107" s="1" t="s">
        <v>21166</v>
      </c>
      <c r="C18107" s="2" t="s">
        <v>21163</v>
      </c>
      <c r="D18107" s="1" t="s">
        <v>19</v>
      </c>
      <c r="E18107" s="3" t="str">
        <f>HYPERLINK("https://fyndiq.se/produkt/13e76851ca504320/", "2-Pack Samsung Galaxy S22 Ultra - Härdat glas 9H - Top kvalitet")</f>
        <v>2-Pack Samsung Galaxy S22 Ultra - Härdat glas 9H - Top kvalitet</v>
      </c>
      <c r="F18107" s="1" t="s">
        <v>140</v>
      </c>
      <c r="G18107" s="1" t="s">
        <v>141</v>
      </c>
      <c r="H18107" s="1" t="s">
        <v>142</v>
      </c>
      <c r="I18107" s="1" t="s">
        <v>16</v>
      </c>
      <c r="J18107" s="1" t="s">
        <v>23</v>
      </c>
      <c r="K18107" s="1" t="s">
        <v>16</v>
      </c>
      <c r="L18107" s="1" t="s">
        <v>16</v>
      </c>
      <c r="M18107" s="1" t="s">
        <v>16</v>
      </c>
      <c r="N18107" s="1" t="s">
        <v>16</v>
      </c>
      <c r="O18107" s="1">
        <v>63.2</v>
      </c>
      <c r="P18107" s="1">
        <v>1.0</v>
      </c>
    </row>
    <row r="18108">
      <c r="A18108" s="1" t="s">
        <v>29</v>
      </c>
      <c r="B18108" s="1" t="s">
        <v>21167</v>
      </c>
      <c r="C18108" s="2" t="s">
        <v>21163</v>
      </c>
      <c r="D18108" s="1" t="s">
        <v>19</v>
      </c>
      <c r="E18108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8108" s="1" t="s">
        <v>1402</v>
      </c>
      <c r="G18108" s="1" t="s">
        <v>1403</v>
      </c>
      <c r="H18108" s="1" t="s">
        <v>1404</v>
      </c>
      <c r="I18108" s="1" t="s">
        <v>16</v>
      </c>
      <c r="J18108" s="1" t="s">
        <v>23</v>
      </c>
      <c r="K18108" s="1" t="s">
        <v>16</v>
      </c>
      <c r="L18108" s="1" t="s">
        <v>16</v>
      </c>
      <c r="M18108" s="1" t="s">
        <v>16</v>
      </c>
      <c r="N18108" s="1" t="s">
        <v>16</v>
      </c>
      <c r="O18108" s="1">
        <v>71.2</v>
      </c>
      <c r="P18108" s="1">
        <v>1.0</v>
      </c>
    </row>
    <row r="18109">
      <c r="A18109" s="1" t="s">
        <v>29</v>
      </c>
      <c r="B18109" s="1" t="s">
        <v>21168</v>
      </c>
      <c r="C18109" s="2" t="s">
        <v>21163</v>
      </c>
      <c r="D18109" s="1" t="s">
        <v>19</v>
      </c>
      <c r="E18109" s="3" t="str">
        <f>HYPERLINK("https://fyndiq.se/produkt/406117b60bf241a0/", "2-Pack Samsung Galaxy S9 - Härdat glas 9H - Super kvalitet 3D")</f>
        <v>2-Pack Samsung Galaxy S9 - Härdat glas 9H - Super kvalitet 3D</v>
      </c>
      <c r="F18109" s="1" t="s">
        <v>228</v>
      </c>
      <c r="G18109" s="1" t="s">
        <v>229</v>
      </c>
      <c r="H18109" s="1" t="s">
        <v>230</v>
      </c>
      <c r="I18109" s="1" t="s">
        <v>16</v>
      </c>
      <c r="J18109" s="1" t="s">
        <v>23</v>
      </c>
      <c r="K18109" s="1" t="s">
        <v>16</v>
      </c>
      <c r="L18109" s="1" t="s">
        <v>16</v>
      </c>
      <c r="M18109" s="1" t="s">
        <v>16</v>
      </c>
      <c r="N18109" s="1" t="s">
        <v>16</v>
      </c>
      <c r="O18109" s="1">
        <v>63.2</v>
      </c>
      <c r="P18109" s="1">
        <v>1.0</v>
      </c>
    </row>
    <row r="18110">
      <c r="A18110" s="1" t="s">
        <v>29</v>
      </c>
      <c r="B18110" s="1" t="s">
        <v>21169</v>
      </c>
      <c r="C18110" s="2" t="s">
        <v>21163</v>
      </c>
      <c r="D18110" s="1" t="s">
        <v>19</v>
      </c>
      <c r="E18110" s="3" t="str">
        <f>HYPERLINK("https://fyndiq.se/produkt/7c1ea261f3264082/", "skärmskydd Iphone 11 Pro Max / XS Max, härdat glas hög kvalitet")</f>
        <v>skärmskydd Iphone 11 Pro Max / XS Max, härdat glas hög kvalitet</v>
      </c>
      <c r="F18110" s="1" t="s">
        <v>1867</v>
      </c>
      <c r="G18110" s="1" t="s">
        <v>1868</v>
      </c>
      <c r="H18110" s="1" t="s">
        <v>1869</v>
      </c>
      <c r="I18110" s="1" t="s">
        <v>16</v>
      </c>
      <c r="J18110" s="1" t="s">
        <v>23</v>
      </c>
      <c r="K18110" s="1" t="s">
        <v>16</v>
      </c>
      <c r="L18110" s="1" t="s">
        <v>16</v>
      </c>
      <c r="M18110" s="1" t="s">
        <v>16</v>
      </c>
      <c r="N18110" s="1" t="s">
        <v>16</v>
      </c>
      <c r="O18110" s="1">
        <v>39.2</v>
      </c>
      <c r="P18110" s="1">
        <v>1.0</v>
      </c>
    </row>
    <row r="18111">
      <c r="A18111" s="1" t="s">
        <v>29</v>
      </c>
      <c r="B18111" s="1" t="s">
        <v>21170</v>
      </c>
      <c r="C18111" s="2" t="s">
        <v>21163</v>
      </c>
      <c r="D18111" s="1" t="s">
        <v>19</v>
      </c>
      <c r="E18111" s="3" t="str">
        <f>HYPERLINK("https://fyndiq.se/produkt/ac4c264f1c9a4420/", "Samsung Galaxy S20 5G - Härdat glas 9H-Super kvalitet 3D")</f>
        <v>Samsung Galaxy S20 5G - Härdat glas 9H-Super kvalitet 3D</v>
      </c>
      <c r="F18111" s="1" t="s">
        <v>937</v>
      </c>
      <c r="G18111" s="1" t="s">
        <v>938</v>
      </c>
      <c r="H18111" s="1" t="s">
        <v>939</v>
      </c>
      <c r="I18111" s="1" t="s">
        <v>16</v>
      </c>
      <c r="J18111" s="1" t="s">
        <v>23</v>
      </c>
      <c r="K18111" s="1" t="s">
        <v>16</v>
      </c>
      <c r="L18111" s="1" t="s">
        <v>16</v>
      </c>
      <c r="M18111" s="1" t="s">
        <v>16</v>
      </c>
      <c r="N18111" s="1" t="s">
        <v>16</v>
      </c>
      <c r="O18111" s="1">
        <v>63.2</v>
      </c>
      <c r="P18111" s="1">
        <v>1.0</v>
      </c>
    </row>
    <row r="18112">
      <c r="A18112" s="1" t="s">
        <v>29</v>
      </c>
      <c r="B18112" s="1" t="s">
        <v>21171</v>
      </c>
      <c r="C18112" s="2" t="s">
        <v>21163</v>
      </c>
      <c r="D18112" s="1" t="s">
        <v>19</v>
      </c>
      <c r="E1811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112" s="1" t="s">
        <v>2144</v>
      </c>
      <c r="G18112" s="1" t="s">
        <v>2145</v>
      </c>
      <c r="H18112" s="1" t="s">
        <v>2146</v>
      </c>
      <c r="I18112" s="1" t="s">
        <v>16</v>
      </c>
      <c r="J18112" s="1" t="s">
        <v>23</v>
      </c>
      <c r="K18112" s="1" t="s">
        <v>16</v>
      </c>
      <c r="L18112" s="1" t="s">
        <v>16</v>
      </c>
      <c r="M18112" s="1" t="s">
        <v>16</v>
      </c>
      <c r="N18112" s="1" t="s">
        <v>16</v>
      </c>
      <c r="O18112" s="1">
        <v>63.2</v>
      </c>
      <c r="P18112" s="1">
        <v>1.0</v>
      </c>
    </row>
    <row r="18113">
      <c r="A18113" s="1" t="s">
        <v>29</v>
      </c>
      <c r="B18113" s="1" t="s">
        <v>21172</v>
      </c>
      <c r="C18113" s="2" t="s">
        <v>21163</v>
      </c>
      <c r="D18113" s="1" t="s">
        <v>19</v>
      </c>
      <c r="E18113" s="3" t="str">
        <f>HYPERLINK("https://fyndiq.se/produkt/17eb3a8226844bc8/", "2-Pack Sony Xperia 1 III - Härdat glas 9H - Super Kvalitet 3D")</f>
        <v>2-Pack Sony Xperia 1 III - Härdat glas 9H - Super Kvalitet 3D</v>
      </c>
      <c r="F18113" s="1" t="s">
        <v>2344</v>
      </c>
      <c r="G18113" s="1" t="s">
        <v>2345</v>
      </c>
      <c r="H18113" s="1" t="s">
        <v>2346</v>
      </c>
      <c r="I18113" s="1" t="s">
        <v>16</v>
      </c>
      <c r="J18113" s="1" t="s">
        <v>23</v>
      </c>
      <c r="K18113" s="1" t="s">
        <v>16</v>
      </c>
      <c r="L18113" s="1" t="s">
        <v>16</v>
      </c>
      <c r="M18113" s="1" t="s">
        <v>16</v>
      </c>
      <c r="N18113" s="1" t="s">
        <v>16</v>
      </c>
      <c r="O18113" s="1">
        <v>63.2</v>
      </c>
      <c r="P18113" s="1">
        <v>1.0</v>
      </c>
    </row>
    <row r="18114">
      <c r="A18114" s="1" t="s">
        <v>29</v>
      </c>
      <c r="B18114" s="1" t="s">
        <v>21173</v>
      </c>
      <c r="C18114" s="2" t="s">
        <v>21163</v>
      </c>
      <c r="D18114" s="1" t="s">
        <v>19</v>
      </c>
      <c r="E18114" s="3" t="str">
        <f>HYPERLINK("https://fyndiq.se/produkt/a047b5d99d58461d/", "2-Pack Google Pixel 6A - Härdat glas 9H - Super kvalitet 3D")</f>
        <v>2-Pack Google Pixel 6A - Härdat glas 9H - Super kvalitet 3D</v>
      </c>
      <c r="F18114" s="1" t="s">
        <v>1205</v>
      </c>
      <c r="G18114" s="1" t="s">
        <v>1206</v>
      </c>
      <c r="H18114" s="1" t="s">
        <v>1207</v>
      </c>
      <c r="I18114" s="1" t="s">
        <v>16</v>
      </c>
      <c r="J18114" s="1" t="s">
        <v>23</v>
      </c>
      <c r="K18114" s="1" t="s">
        <v>16</v>
      </c>
      <c r="L18114" s="1" t="s">
        <v>16</v>
      </c>
      <c r="M18114" s="1" t="s">
        <v>16</v>
      </c>
      <c r="N18114" s="1" t="s">
        <v>16</v>
      </c>
      <c r="O18114" s="1">
        <v>63.2</v>
      </c>
      <c r="P18114" s="1">
        <v>1.0</v>
      </c>
    </row>
    <row r="18115">
      <c r="A18115" s="1" t="s">
        <v>29</v>
      </c>
      <c r="B18115" s="1" t="s">
        <v>21174</v>
      </c>
      <c r="C18115" s="2" t="s">
        <v>21163</v>
      </c>
      <c r="D18115" s="1" t="s">
        <v>19</v>
      </c>
      <c r="E1811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115" s="1" t="s">
        <v>760</v>
      </c>
      <c r="G18115" s="1" t="s">
        <v>761</v>
      </c>
      <c r="H18115" s="1" t="s">
        <v>762</v>
      </c>
      <c r="I18115" s="1" t="s">
        <v>16</v>
      </c>
      <c r="J18115" s="1" t="s">
        <v>23</v>
      </c>
      <c r="K18115" s="1" t="s">
        <v>16</v>
      </c>
      <c r="L18115" s="1" t="s">
        <v>16</v>
      </c>
      <c r="M18115" s="1" t="s">
        <v>16</v>
      </c>
      <c r="N18115" s="1" t="s">
        <v>16</v>
      </c>
      <c r="O18115" s="1">
        <v>63.2</v>
      </c>
      <c r="P18115" s="1">
        <v>1.0</v>
      </c>
    </row>
    <row r="18116">
      <c r="A18116" s="1" t="s">
        <v>29</v>
      </c>
      <c r="B18116" s="1" t="s">
        <v>21175</v>
      </c>
      <c r="C18116" s="2" t="s">
        <v>21163</v>
      </c>
      <c r="D18116" s="1" t="s">
        <v>19</v>
      </c>
      <c r="E18116" s="3" t="str">
        <f>HYPERLINK("https://fyndiq.se/produkt/4c175ce77fca4f3f/", "Skärmskydd Iphone 13 Pro - Härdat glas 9H - Hög kvalitet")</f>
        <v>Skärmskydd Iphone 13 Pro - Härdat glas 9H - Hög kvalitet</v>
      </c>
      <c r="F18116" s="1" t="s">
        <v>5741</v>
      </c>
      <c r="G18116" s="1" t="s">
        <v>5742</v>
      </c>
      <c r="H18116" s="1" t="s">
        <v>5743</v>
      </c>
      <c r="I18116" s="1" t="s">
        <v>16</v>
      </c>
      <c r="J18116" s="1" t="s">
        <v>23</v>
      </c>
      <c r="K18116" s="1" t="s">
        <v>16</v>
      </c>
      <c r="L18116" s="1" t="s">
        <v>16</v>
      </c>
      <c r="M18116" s="1" t="s">
        <v>16</v>
      </c>
      <c r="N18116" s="1" t="s">
        <v>16</v>
      </c>
      <c r="O18116" s="1">
        <v>39.2</v>
      </c>
      <c r="P18116" s="1">
        <v>1.0</v>
      </c>
    </row>
    <row r="18117">
      <c r="A18117" s="1" t="s">
        <v>29</v>
      </c>
      <c r="B18117" s="1" t="s">
        <v>21176</v>
      </c>
      <c r="C18117" s="2" t="s">
        <v>21163</v>
      </c>
      <c r="D18117" s="1" t="s">
        <v>19</v>
      </c>
      <c r="E18117" s="3" t="str">
        <f>HYPERLINK("https://fyndiq.se/produkt/ef10e4ba492c46df/", "2-Pack Samsung S23 FE 5G - 9H Härdat Glass - Super Kvalitet 3D")</f>
        <v>2-Pack Samsung S23 FE 5G - 9H Härdat Glass - Super Kvalitet 3D</v>
      </c>
      <c r="F18117" s="1" t="s">
        <v>2521</v>
      </c>
      <c r="G18117" s="1" t="s">
        <v>2522</v>
      </c>
      <c r="H18117" s="1" t="s">
        <v>2523</v>
      </c>
      <c r="I18117" s="1" t="s">
        <v>1311</v>
      </c>
      <c r="J18117" s="1" t="s">
        <v>23</v>
      </c>
      <c r="K18117" s="1" t="s">
        <v>16</v>
      </c>
      <c r="L18117" s="1" t="s">
        <v>16</v>
      </c>
      <c r="M18117" s="1" t="s">
        <v>16</v>
      </c>
      <c r="N18117" s="1" t="s">
        <v>16</v>
      </c>
      <c r="O18117" s="1">
        <v>63.2</v>
      </c>
      <c r="P18117" s="1">
        <v>1.0</v>
      </c>
    </row>
    <row r="18118">
      <c r="A18118" s="1" t="s">
        <v>29</v>
      </c>
      <c r="B18118" s="1" t="s">
        <v>21177</v>
      </c>
      <c r="C18118" s="2" t="s">
        <v>21163</v>
      </c>
      <c r="D18118" s="1" t="s">
        <v>19</v>
      </c>
      <c r="E18118" s="3" t="str">
        <f>HYPERLINK("https://fyndiq.se/produkt/fdeead0025f9481d/", "Samsung S23 FE - 9H Härdat Glass - Super Kvalitet 3D")</f>
        <v>Samsung S23 FE - 9H Härdat Glass - Super Kvalitet 3D</v>
      </c>
      <c r="F18118" s="1" t="s">
        <v>9586</v>
      </c>
      <c r="G18118" s="1" t="s">
        <v>9587</v>
      </c>
      <c r="H18118" s="1" t="s">
        <v>9588</v>
      </c>
      <c r="I18118" s="1" t="s">
        <v>16</v>
      </c>
      <c r="J18118" s="1" t="s">
        <v>23</v>
      </c>
      <c r="K18118" s="1" t="s">
        <v>16</v>
      </c>
      <c r="L18118" s="1" t="s">
        <v>16</v>
      </c>
      <c r="M18118" s="1" t="s">
        <v>16</v>
      </c>
      <c r="N18118" s="1" t="s">
        <v>16</v>
      </c>
      <c r="O18118" s="1">
        <v>55.2</v>
      </c>
      <c r="P18118" s="1">
        <v>1.0</v>
      </c>
    </row>
    <row r="18119">
      <c r="A18119" s="1" t="s">
        <v>29</v>
      </c>
      <c r="B18119" s="1" t="s">
        <v>21178</v>
      </c>
      <c r="C18119" s="2" t="s">
        <v>21163</v>
      </c>
      <c r="D18119" s="1" t="s">
        <v>19</v>
      </c>
      <c r="E18119" s="3" t="str">
        <f t="shared" ref="E18119:E18120" si="1061">HYPERLINK("https://fyndiq.se/produkt/2030c5450cfb4338/", "2 Pack Huawei P30 Pro - Härdat glas 9H – 3D Super kvalitet")</f>
        <v>2 Pack Huawei P30 Pro - Härdat glas 9H – 3D Super kvalitet</v>
      </c>
      <c r="F18119" s="1" t="s">
        <v>1091</v>
      </c>
      <c r="G18119" s="1" t="s">
        <v>1092</v>
      </c>
      <c r="H18119" s="1" t="s">
        <v>1093</v>
      </c>
      <c r="I18119" s="1" t="s">
        <v>16</v>
      </c>
      <c r="J18119" s="1" t="s">
        <v>23</v>
      </c>
      <c r="K18119" s="1" t="s">
        <v>16</v>
      </c>
      <c r="L18119" s="1" t="s">
        <v>16</v>
      </c>
      <c r="M18119" s="1" t="s">
        <v>16</v>
      </c>
      <c r="N18119" s="1" t="s">
        <v>16</v>
      </c>
      <c r="O18119" s="1">
        <v>71.2</v>
      </c>
      <c r="P18119" s="1">
        <v>1.0</v>
      </c>
    </row>
    <row r="18120">
      <c r="A18120" s="1" t="s">
        <v>29</v>
      </c>
      <c r="B18120" s="1" t="s">
        <v>21179</v>
      </c>
      <c r="C18120" s="2" t="s">
        <v>21163</v>
      </c>
      <c r="D18120" s="1" t="s">
        <v>19</v>
      </c>
      <c r="E18120" s="3" t="str">
        <f t="shared" si="1061"/>
        <v>2 Pack Huawei P30 Pro - Härdat glas 9H – 3D Super kvalitet</v>
      </c>
      <c r="F18120" s="1" t="s">
        <v>1091</v>
      </c>
      <c r="G18120" s="1" t="s">
        <v>1092</v>
      </c>
      <c r="H18120" s="1" t="s">
        <v>1093</v>
      </c>
      <c r="I18120" s="1" t="s">
        <v>16</v>
      </c>
      <c r="J18120" s="1" t="s">
        <v>23</v>
      </c>
      <c r="K18120" s="1" t="s">
        <v>16</v>
      </c>
      <c r="L18120" s="1" t="s">
        <v>16</v>
      </c>
      <c r="M18120" s="1" t="s">
        <v>16</v>
      </c>
      <c r="N18120" s="1" t="s">
        <v>16</v>
      </c>
      <c r="O18120" s="1">
        <v>71.2</v>
      </c>
      <c r="P18120" s="1">
        <v>1.0</v>
      </c>
    </row>
    <row r="18121">
      <c r="A18121" s="1" t="s">
        <v>29</v>
      </c>
      <c r="B18121" s="1" t="s">
        <v>21180</v>
      </c>
      <c r="C18121" s="2" t="s">
        <v>21163</v>
      </c>
      <c r="D18121" s="1" t="s">
        <v>19</v>
      </c>
      <c r="E18121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8121" s="1" t="s">
        <v>968</v>
      </c>
      <c r="G18121" s="1" t="s">
        <v>969</v>
      </c>
      <c r="H18121" s="1" t="s">
        <v>970</v>
      </c>
      <c r="I18121" s="1" t="s">
        <v>16</v>
      </c>
      <c r="J18121" s="1" t="s">
        <v>23</v>
      </c>
      <c r="K18121" s="1" t="s">
        <v>16</v>
      </c>
      <c r="L18121" s="1" t="s">
        <v>16</v>
      </c>
      <c r="M18121" s="1" t="s">
        <v>16</v>
      </c>
      <c r="N18121" s="1" t="s">
        <v>16</v>
      </c>
      <c r="O18121" s="1">
        <v>71.2</v>
      </c>
      <c r="P18121" s="1">
        <v>1.0</v>
      </c>
    </row>
    <row r="18122">
      <c r="A18122" s="1" t="s">
        <v>29</v>
      </c>
      <c r="B18122" s="1" t="s">
        <v>21181</v>
      </c>
      <c r="C18122" s="2" t="s">
        <v>21163</v>
      </c>
      <c r="D18122" s="1" t="s">
        <v>19</v>
      </c>
      <c r="E18122" s="3" t="str">
        <f t="shared" ref="E18122:E18123" si="1062">HYPERLINK("https://fyndiq.se/produkt/95efd29ff0ba45b9/", "2-Pack Samsung Galaxy A04s - Härdat Glas 9H-Super Kvalitet 3D")</f>
        <v>2-Pack Samsung Galaxy A04s - Härdat Glas 9H-Super Kvalitet 3D</v>
      </c>
      <c r="F18122" s="1" t="s">
        <v>2024</v>
      </c>
      <c r="G18122" s="1" t="s">
        <v>2025</v>
      </c>
      <c r="H18122" s="1" t="s">
        <v>2026</v>
      </c>
      <c r="I18122" s="1" t="s">
        <v>16</v>
      </c>
      <c r="J18122" s="1" t="s">
        <v>23</v>
      </c>
      <c r="K18122" s="1" t="s">
        <v>16</v>
      </c>
      <c r="L18122" s="1" t="s">
        <v>16</v>
      </c>
      <c r="M18122" s="1" t="s">
        <v>16</v>
      </c>
      <c r="N18122" s="1" t="s">
        <v>16</v>
      </c>
      <c r="O18122" s="1">
        <v>63.2</v>
      </c>
      <c r="P18122" s="1">
        <v>1.0</v>
      </c>
    </row>
    <row r="18123">
      <c r="A18123" s="1" t="s">
        <v>29</v>
      </c>
      <c r="B18123" s="1" t="s">
        <v>21182</v>
      </c>
      <c r="C18123" s="2" t="s">
        <v>21163</v>
      </c>
      <c r="D18123" s="1" t="s">
        <v>19</v>
      </c>
      <c r="E18123" s="3" t="str">
        <f t="shared" si="1062"/>
        <v>2-Pack Samsung Galaxy A04s - Härdat Glas 9H-Super Kvalitet 3D</v>
      </c>
      <c r="F18123" s="1" t="s">
        <v>2024</v>
      </c>
      <c r="G18123" s="1" t="s">
        <v>2025</v>
      </c>
      <c r="H18123" s="1" t="s">
        <v>2026</v>
      </c>
      <c r="I18123" s="1" t="s">
        <v>16</v>
      </c>
      <c r="J18123" s="1" t="s">
        <v>23</v>
      </c>
      <c r="K18123" s="1" t="s">
        <v>16</v>
      </c>
      <c r="L18123" s="1" t="s">
        <v>16</v>
      </c>
      <c r="M18123" s="1" t="s">
        <v>16</v>
      </c>
      <c r="N18123" s="1" t="s">
        <v>16</v>
      </c>
      <c r="O18123" s="1">
        <v>63.2</v>
      </c>
      <c r="P18123" s="1">
        <v>1.0</v>
      </c>
    </row>
    <row r="18124">
      <c r="A18124" s="1" t="s">
        <v>29</v>
      </c>
      <c r="B18124" s="1" t="s">
        <v>21183</v>
      </c>
      <c r="C18124" s="2" t="s">
        <v>21163</v>
      </c>
      <c r="D18124" s="1" t="s">
        <v>19</v>
      </c>
      <c r="E18124" s="3" t="str">
        <f>HYPERLINK("https://fyndiq.se/produkt/974e8216ffdc427c/", "2-Pack iPhone 14 Pro Max - 9H Härdat Glass - Super kvalitet 3D")</f>
        <v>2-Pack iPhone 14 Pro Max - 9H Härdat Glass - Super kvalitet 3D</v>
      </c>
      <c r="F18124" s="1" t="s">
        <v>21184</v>
      </c>
      <c r="G18124" s="1" t="s">
        <v>21185</v>
      </c>
      <c r="H18124" s="1" t="s">
        <v>21186</v>
      </c>
      <c r="I18124" s="1" t="s">
        <v>16</v>
      </c>
      <c r="J18124" s="1" t="s">
        <v>23</v>
      </c>
      <c r="K18124" s="1" t="s">
        <v>16</v>
      </c>
      <c r="L18124" s="1" t="s">
        <v>16</v>
      </c>
      <c r="M18124" s="1" t="s">
        <v>16</v>
      </c>
      <c r="N18124" s="1" t="s">
        <v>16</v>
      </c>
      <c r="O18124" s="1">
        <v>47.2</v>
      </c>
      <c r="P18124" s="1">
        <v>1.0</v>
      </c>
    </row>
    <row r="18125">
      <c r="A18125" s="1" t="s">
        <v>29</v>
      </c>
      <c r="B18125" s="1" t="s">
        <v>21187</v>
      </c>
      <c r="C18125" s="2" t="s">
        <v>21163</v>
      </c>
      <c r="D18125" s="1" t="s">
        <v>19</v>
      </c>
      <c r="E18125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125" s="1" t="s">
        <v>692</v>
      </c>
      <c r="G18125" s="1" t="s">
        <v>693</v>
      </c>
      <c r="H18125" s="1" t="s">
        <v>694</v>
      </c>
      <c r="I18125" s="1" t="s">
        <v>16</v>
      </c>
      <c r="J18125" s="1" t="s">
        <v>23</v>
      </c>
      <c r="K18125" s="1" t="s">
        <v>16</v>
      </c>
      <c r="L18125" s="1" t="s">
        <v>16</v>
      </c>
      <c r="M18125" s="1" t="s">
        <v>16</v>
      </c>
      <c r="N18125" s="1" t="s">
        <v>16</v>
      </c>
      <c r="O18125" s="1">
        <v>47.2</v>
      </c>
      <c r="P18125" s="1">
        <v>1.0</v>
      </c>
    </row>
    <row r="18126">
      <c r="A18126" s="1" t="s">
        <v>29</v>
      </c>
      <c r="B18126" s="1" t="s">
        <v>21188</v>
      </c>
      <c r="C18126" s="2" t="s">
        <v>21163</v>
      </c>
      <c r="D18126" s="1" t="s">
        <v>19</v>
      </c>
      <c r="E18126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8126" s="1" t="s">
        <v>3720</v>
      </c>
      <c r="G18126" s="1" t="s">
        <v>3721</v>
      </c>
      <c r="H18126" s="1" t="s">
        <v>3722</v>
      </c>
      <c r="I18126" s="1" t="s">
        <v>16</v>
      </c>
      <c r="J18126" s="1" t="s">
        <v>23</v>
      </c>
      <c r="K18126" s="1" t="s">
        <v>16</v>
      </c>
      <c r="L18126" s="1" t="s">
        <v>16</v>
      </c>
      <c r="M18126" s="1" t="s">
        <v>16</v>
      </c>
      <c r="N18126" s="1" t="s">
        <v>16</v>
      </c>
      <c r="O18126" s="1">
        <v>87.2</v>
      </c>
      <c r="P18126" s="1">
        <v>1.0</v>
      </c>
    </row>
    <row r="18127">
      <c r="A18127" s="1" t="s">
        <v>29</v>
      </c>
      <c r="B18127" s="1" t="s">
        <v>21189</v>
      </c>
      <c r="C18127" s="2" t="s">
        <v>21163</v>
      </c>
      <c r="D18127" s="1" t="s">
        <v>19</v>
      </c>
      <c r="E18127" s="3" t="str">
        <f>HYPERLINK("https://fyndiq.se/produkt/e9fe6b45dad34f98/", "2-Pack Iphone X / XS / 11 PRO- 9H Härdat Glass - Top Kvalitet")</f>
        <v>2-Pack Iphone X / XS / 11 PRO- 9H Härdat Glass - Top Kvalitet</v>
      </c>
      <c r="F18127" s="1" t="s">
        <v>6168</v>
      </c>
      <c r="G18127" s="1" t="s">
        <v>6169</v>
      </c>
      <c r="H18127" s="1" t="s">
        <v>6170</v>
      </c>
      <c r="I18127" s="1" t="s">
        <v>16</v>
      </c>
      <c r="J18127" s="1" t="s">
        <v>23</v>
      </c>
      <c r="K18127" s="1" t="s">
        <v>16</v>
      </c>
      <c r="L18127" s="1" t="s">
        <v>16</v>
      </c>
      <c r="M18127" s="1" t="s">
        <v>16</v>
      </c>
      <c r="N18127" s="1" t="s">
        <v>16</v>
      </c>
      <c r="O18127" s="1">
        <v>47.2</v>
      </c>
      <c r="P18127" s="1">
        <v>1.0</v>
      </c>
    </row>
    <row r="18128">
      <c r="A18128" s="1" t="s">
        <v>29</v>
      </c>
      <c r="B18128" s="1" t="s">
        <v>21190</v>
      </c>
      <c r="C18128" s="2" t="s">
        <v>21163</v>
      </c>
      <c r="D18128" s="1" t="s">
        <v>19</v>
      </c>
      <c r="E18128" s="3" t="str">
        <f>HYPERLINK("https://fyndiq.se/produkt/6ae5aff483564a84/", "2-Pack Apple Watch 40mm – Härdat glas 9H – Super kvalitet 3D")</f>
        <v>2-Pack Apple Watch 40mm – Härdat glas 9H – Super kvalitet 3D</v>
      </c>
      <c r="F18128" s="1" t="s">
        <v>1418</v>
      </c>
      <c r="G18128" s="1" t="s">
        <v>1419</v>
      </c>
      <c r="H18128" s="1" t="s">
        <v>1420</v>
      </c>
      <c r="I18128" s="1" t="s">
        <v>16</v>
      </c>
      <c r="J18128" s="1" t="s">
        <v>23</v>
      </c>
      <c r="K18128" s="1" t="s">
        <v>16</v>
      </c>
      <c r="L18128" s="1" t="s">
        <v>16</v>
      </c>
      <c r="M18128" s="1" t="s">
        <v>16</v>
      </c>
      <c r="N18128" s="1" t="s">
        <v>16</v>
      </c>
      <c r="O18128" s="1">
        <v>55.2</v>
      </c>
      <c r="P18128" s="1">
        <v>1.0</v>
      </c>
    </row>
    <row r="18129">
      <c r="A18129" s="1" t="s">
        <v>29</v>
      </c>
      <c r="B18129" s="1" t="s">
        <v>21191</v>
      </c>
      <c r="C18129" s="2" t="s">
        <v>21163</v>
      </c>
      <c r="D18129" s="1" t="s">
        <v>19</v>
      </c>
      <c r="E18129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8129" s="1" t="s">
        <v>4298</v>
      </c>
      <c r="G18129" s="1" t="s">
        <v>4299</v>
      </c>
      <c r="H18129" s="1" t="s">
        <v>4300</v>
      </c>
      <c r="I18129" s="1" t="s">
        <v>16</v>
      </c>
      <c r="J18129" s="1" t="s">
        <v>23</v>
      </c>
      <c r="K18129" s="1" t="s">
        <v>16</v>
      </c>
      <c r="L18129" s="1" t="s">
        <v>16</v>
      </c>
      <c r="M18129" s="1" t="s">
        <v>16</v>
      </c>
      <c r="N18129" s="1" t="s">
        <v>16</v>
      </c>
      <c r="O18129" s="1">
        <v>151.2</v>
      </c>
      <c r="P18129" s="1">
        <v>1.0</v>
      </c>
    </row>
    <row r="18130">
      <c r="A18130" s="1" t="s">
        <v>29</v>
      </c>
      <c r="B18130" s="1" t="s">
        <v>21192</v>
      </c>
      <c r="C18130" s="2" t="s">
        <v>21163</v>
      </c>
      <c r="D18130" s="1" t="s">
        <v>19</v>
      </c>
      <c r="E18130" s="3" t="str">
        <f>HYPERLINK("https://fyndiq.se/produkt/947f95bda6dc42e7/", "2 Pack Xiaomi 12 5G - Härdat glas 9H-Super kvalitet 3D")</f>
        <v>2 Pack Xiaomi 12 5G - Härdat glas 9H-Super kvalitet 3D</v>
      </c>
      <c r="F18130" s="1" t="s">
        <v>1683</v>
      </c>
      <c r="G18130" s="1" t="s">
        <v>1684</v>
      </c>
      <c r="H18130" s="1" t="s">
        <v>1685</v>
      </c>
      <c r="I18130" s="1" t="s">
        <v>16</v>
      </c>
      <c r="J18130" s="1" t="s">
        <v>23</v>
      </c>
      <c r="K18130" s="1" t="s">
        <v>16</v>
      </c>
      <c r="L18130" s="1" t="s">
        <v>16</v>
      </c>
      <c r="M18130" s="1" t="s">
        <v>16</v>
      </c>
      <c r="N18130" s="1" t="s">
        <v>16</v>
      </c>
      <c r="O18130" s="1">
        <v>63.2</v>
      </c>
      <c r="P18130" s="1">
        <v>1.0</v>
      </c>
    </row>
    <row r="18131">
      <c r="A18131" s="1" t="s">
        <v>29</v>
      </c>
      <c r="B18131" s="1" t="s">
        <v>21193</v>
      </c>
      <c r="C18131" s="2" t="s">
        <v>21163</v>
      </c>
      <c r="D18131" s="1" t="s">
        <v>19</v>
      </c>
      <c r="E18131" s="3" t="str">
        <f>HYPERLINK("https://fyndiq.se/produkt/bb3e425ed70d4671/", "1-Pack Samsung S23 Ultra Skärmskydd &amp; 1-Pack linsskydd - Härdat Glas 9H - Super kvalitet 3D")</f>
        <v>1-Pack Samsung S23 Ultra Skärmskydd &amp; 1-Pack linsskydd - Härdat Glas 9H - Super kvalitet 3D</v>
      </c>
      <c r="F18131" s="1" t="s">
        <v>21194</v>
      </c>
      <c r="G18131" s="1" t="s">
        <v>21195</v>
      </c>
      <c r="H18131" s="1" t="s">
        <v>21196</v>
      </c>
      <c r="I18131" s="1" t="s">
        <v>16</v>
      </c>
      <c r="J18131" s="1" t="s">
        <v>23</v>
      </c>
      <c r="K18131" s="1" t="s">
        <v>16</v>
      </c>
      <c r="L18131" s="1" t="s">
        <v>16</v>
      </c>
      <c r="M18131" s="1" t="s">
        <v>16</v>
      </c>
      <c r="N18131" s="1" t="s">
        <v>16</v>
      </c>
      <c r="O18131" s="1">
        <v>63.2</v>
      </c>
      <c r="P18131" s="1">
        <v>1.0</v>
      </c>
    </row>
    <row r="18132">
      <c r="A18132" s="1" t="s">
        <v>29</v>
      </c>
      <c r="B18132" s="1" t="s">
        <v>21197</v>
      </c>
      <c r="C18132" s="2" t="s">
        <v>21163</v>
      </c>
      <c r="D18132" s="1" t="s">
        <v>19</v>
      </c>
      <c r="E18132" s="3" t="str">
        <f>HYPERLINK("https://fyndiq.se/produkt/abcb18d2b1094266/", "2 Pack Samsung S21 5G - Härdat Glas 9H - Super Kvalitet 3D")</f>
        <v>2 Pack Samsung S21 5G - Härdat Glas 9H - Super Kvalitet 3D</v>
      </c>
      <c r="F18132" s="1" t="s">
        <v>2719</v>
      </c>
      <c r="G18132" s="1" t="s">
        <v>2720</v>
      </c>
      <c r="H18132" s="1" t="s">
        <v>2721</v>
      </c>
      <c r="I18132" s="1" t="s">
        <v>16</v>
      </c>
      <c r="J18132" s="1" t="s">
        <v>23</v>
      </c>
      <c r="K18132" s="1" t="s">
        <v>16</v>
      </c>
      <c r="L18132" s="1" t="s">
        <v>16</v>
      </c>
      <c r="M18132" s="1" t="s">
        <v>16</v>
      </c>
      <c r="N18132" s="1" t="s">
        <v>16</v>
      </c>
      <c r="O18132" s="1">
        <v>63.2</v>
      </c>
      <c r="P18132" s="1">
        <v>1.0</v>
      </c>
    </row>
    <row r="18133">
      <c r="A18133" s="1" t="s">
        <v>29</v>
      </c>
      <c r="B18133" s="1" t="s">
        <v>21198</v>
      </c>
      <c r="C18133" s="2" t="s">
        <v>21163</v>
      </c>
      <c r="D18133" s="1" t="s">
        <v>19</v>
      </c>
      <c r="E18133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8133" s="1" t="s">
        <v>3152</v>
      </c>
      <c r="G18133" s="1" t="s">
        <v>3153</v>
      </c>
      <c r="H18133" s="1" t="s">
        <v>3154</v>
      </c>
      <c r="I18133" s="1" t="s">
        <v>16</v>
      </c>
      <c r="J18133" s="1" t="s">
        <v>23</v>
      </c>
      <c r="K18133" s="1" t="s">
        <v>16</v>
      </c>
      <c r="L18133" s="1" t="s">
        <v>16</v>
      </c>
      <c r="M18133" s="1" t="s">
        <v>16</v>
      </c>
      <c r="N18133" s="1" t="s">
        <v>16</v>
      </c>
      <c r="O18133" s="1">
        <v>63.2</v>
      </c>
      <c r="P18133" s="1">
        <v>1.0</v>
      </c>
    </row>
    <row r="18134">
      <c r="A18134" s="1" t="s">
        <v>29</v>
      </c>
      <c r="B18134" s="1" t="s">
        <v>21199</v>
      </c>
      <c r="C18134" s="2" t="s">
        <v>21163</v>
      </c>
      <c r="D18134" s="1" t="s">
        <v>19</v>
      </c>
      <c r="E18134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134" s="1" t="s">
        <v>665</v>
      </c>
      <c r="G18134" s="1" t="s">
        <v>666</v>
      </c>
      <c r="H18134" s="1" t="s">
        <v>667</v>
      </c>
      <c r="I18134" s="1" t="s">
        <v>16</v>
      </c>
      <c r="J18134" s="1" t="s">
        <v>23</v>
      </c>
      <c r="K18134" s="1" t="s">
        <v>16</v>
      </c>
      <c r="L18134" s="1" t="s">
        <v>16</v>
      </c>
      <c r="M18134" s="1" t="s">
        <v>16</v>
      </c>
      <c r="N18134" s="1" t="s">
        <v>16</v>
      </c>
      <c r="O18134" s="1">
        <v>63.2</v>
      </c>
      <c r="P18134" s="1">
        <v>1.0</v>
      </c>
    </row>
    <row r="18135">
      <c r="A18135" s="1" t="s">
        <v>29</v>
      </c>
      <c r="B18135" s="1" t="s">
        <v>21200</v>
      </c>
      <c r="C18135" s="2" t="s">
        <v>21163</v>
      </c>
      <c r="D18135" s="1" t="s">
        <v>19</v>
      </c>
      <c r="E18135" s="3" t="str">
        <f>HYPERLINK("https://fyndiq.se/produkt/2b4b1f7438974a4c/", "2-Pack OnePlus 11 5G- Härdat glas 9H - Super kvalitet 3D Skärmskydd")</f>
        <v>2-Pack OnePlus 11 5G- Härdat glas 9H - Super kvalitet 3D Skärmskydd</v>
      </c>
      <c r="F18135" s="1" t="s">
        <v>3388</v>
      </c>
      <c r="G18135" s="1" t="s">
        <v>3389</v>
      </c>
      <c r="H18135" s="1" t="s">
        <v>3390</v>
      </c>
      <c r="I18135" s="1" t="s">
        <v>16</v>
      </c>
      <c r="J18135" s="1" t="s">
        <v>23</v>
      </c>
      <c r="K18135" s="1" t="s">
        <v>16</v>
      </c>
      <c r="L18135" s="1" t="s">
        <v>16</v>
      </c>
      <c r="M18135" s="1" t="s">
        <v>16</v>
      </c>
      <c r="N18135" s="1" t="s">
        <v>16</v>
      </c>
      <c r="O18135" s="1">
        <v>79.2</v>
      </c>
      <c r="P18135" s="1">
        <v>1.0</v>
      </c>
    </row>
    <row r="18136">
      <c r="A18136" s="1" t="s">
        <v>29</v>
      </c>
      <c r="B18136" s="1" t="s">
        <v>21201</v>
      </c>
      <c r="C18136" s="2" t="s">
        <v>21163</v>
      </c>
      <c r="D18136" s="1" t="s">
        <v>19</v>
      </c>
      <c r="E18136" s="3" t="str">
        <f>HYPERLINK("https://fyndiq.se/produkt/db28aae6f5cb4855/", "2-Pack Apple Ipad 9TH GEN (10.2 Inch) - Härdat Glas 9H - Super Kvalitet Skärmskydd")</f>
        <v>2-Pack Apple Ipad 9TH GEN (10.2 Inch) - Härdat Glas 9H - Super Kvalitet Skärmskydd</v>
      </c>
      <c r="F18136" s="1" t="s">
        <v>4075</v>
      </c>
      <c r="G18136" s="1" t="s">
        <v>4076</v>
      </c>
      <c r="H18136" s="1" t="s">
        <v>4077</v>
      </c>
      <c r="I18136" s="1" t="s">
        <v>16</v>
      </c>
      <c r="J18136" s="1" t="s">
        <v>23</v>
      </c>
      <c r="K18136" s="1" t="s">
        <v>16</v>
      </c>
      <c r="L18136" s="1" t="s">
        <v>16</v>
      </c>
      <c r="M18136" s="1" t="s">
        <v>16</v>
      </c>
      <c r="N18136" s="1" t="s">
        <v>16</v>
      </c>
      <c r="O18136" s="1">
        <v>135.2</v>
      </c>
      <c r="P18136" s="1">
        <v>1.0</v>
      </c>
    </row>
    <row r="18137">
      <c r="A18137" s="1" t="s">
        <v>29</v>
      </c>
      <c r="B18137" s="1" t="s">
        <v>21202</v>
      </c>
      <c r="C18137" s="2" t="s">
        <v>21163</v>
      </c>
      <c r="D18137" s="1" t="s">
        <v>19</v>
      </c>
      <c r="E18137" s="3" t="str">
        <f>HYPERLINK("https://fyndiq.se/produkt/13429430b0324fde/", "2-Pack Samsung Galaxy A23 5G - Härdat Glas 9H - Super Kvalitet 3D")</f>
        <v>2-Pack Samsung Galaxy A23 5G - Härdat Glas 9H - Super Kvalitet 3D</v>
      </c>
      <c r="F18137" s="1" t="s">
        <v>1761</v>
      </c>
      <c r="G18137" s="1" t="s">
        <v>1762</v>
      </c>
      <c r="H18137" s="1" t="s">
        <v>1763</v>
      </c>
      <c r="I18137" s="1" t="s">
        <v>16</v>
      </c>
      <c r="J18137" s="1" t="s">
        <v>23</v>
      </c>
      <c r="K18137" s="1" t="s">
        <v>16</v>
      </c>
      <c r="L18137" s="1" t="s">
        <v>16</v>
      </c>
      <c r="M18137" s="1" t="s">
        <v>16</v>
      </c>
      <c r="N18137" s="1" t="s">
        <v>16</v>
      </c>
      <c r="O18137" s="1">
        <v>63.2</v>
      </c>
      <c r="P18137" s="1">
        <v>1.0</v>
      </c>
    </row>
    <row r="18138">
      <c r="A18138" s="1" t="s">
        <v>29</v>
      </c>
      <c r="B18138" s="1" t="s">
        <v>21203</v>
      </c>
      <c r="C18138" s="2" t="s">
        <v>21163</v>
      </c>
      <c r="D18138" s="1" t="s">
        <v>19</v>
      </c>
      <c r="E18138" s="3" t="str">
        <f>HYPERLINK("https://fyndiq.se/produkt/3793e0f6281f49f6/", "2-Pack Iphone 11 / XR - 9H Härdat Glass - Top Kvalitet")</f>
        <v>2-Pack Iphone 11 / XR - 9H Härdat Glass - Top Kvalitet</v>
      </c>
      <c r="F18138" s="1" t="s">
        <v>371</v>
      </c>
      <c r="G18138" s="1" t="s">
        <v>372</v>
      </c>
      <c r="H18138" s="1" t="s">
        <v>373</v>
      </c>
      <c r="I18138" s="1" t="s">
        <v>16</v>
      </c>
      <c r="J18138" s="1" t="s">
        <v>23</v>
      </c>
      <c r="K18138" s="1" t="s">
        <v>16</v>
      </c>
      <c r="L18138" s="1" t="s">
        <v>16</v>
      </c>
      <c r="M18138" s="1" t="s">
        <v>16</v>
      </c>
      <c r="N18138" s="1" t="s">
        <v>16</v>
      </c>
      <c r="O18138" s="1">
        <v>47.2</v>
      </c>
      <c r="P18138" s="1">
        <v>1.0</v>
      </c>
    </row>
    <row r="18139">
      <c r="A18139" s="1" t="s">
        <v>29</v>
      </c>
      <c r="B18139" s="1" t="s">
        <v>21204</v>
      </c>
      <c r="C18139" s="2" t="s">
        <v>21163</v>
      </c>
      <c r="D18139" s="1" t="s">
        <v>19</v>
      </c>
      <c r="E18139" s="3" t="str">
        <f>HYPERLINK("https://fyndiq.se/produkt/95efd29ff0ba45b9/", "2-Pack Samsung Galaxy A04s - Härdat Glas 9H-Super Kvalitet 3D")</f>
        <v>2-Pack Samsung Galaxy A04s - Härdat Glas 9H-Super Kvalitet 3D</v>
      </c>
      <c r="F18139" s="1" t="s">
        <v>2024</v>
      </c>
      <c r="G18139" s="1" t="s">
        <v>2025</v>
      </c>
      <c r="H18139" s="1" t="s">
        <v>2026</v>
      </c>
      <c r="I18139" s="1" t="s">
        <v>16</v>
      </c>
      <c r="J18139" s="1" t="s">
        <v>23</v>
      </c>
      <c r="K18139" s="1" t="s">
        <v>16</v>
      </c>
      <c r="L18139" s="1" t="s">
        <v>16</v>
      </c>
      <c r="M18139" s="1" t="s">
        <v>16</v>
      </c>
      <c r="N18139" s="1" t="s">
        <v>16</v>
      </c>
      <c r="O18139" s="1">
        <v>63.2</v>
      </c>
      <c r="P18139" s="1">
        <v>1.0</v>
      </c>
    </row>
    <row r="18140">
      <c r="A18140" s="1" t="s">
        <v>29</v>
      </c>
      <c r="B18140" s="1" t="s">
        <v>21205</v>
      </c>
      <c r="C18140" s="2" t="s">
        <v>21163</v>
      </c>
      <c r="D18140" s="1" t="s">
        <v>19</v>
      </c>
      <c r="E18140" s="3" t="str">
        <f>HYPERLINK("https://fyndiq.se/produkt/3793e0f6281f49f6/", "2-Pack Iphone 11 / XR - 9H Härdat Glass - Top Kvalitet")</f>
        <v>2-Pack Iphone 11 / XR - 9H Härdat Glass - Top Kvalitet</v>
      </c>
      <c r="F18140" s="1" t="s">
        <v>371</v>
      </c>
      <c r="G18140" s="1" t="s">
        <v>372</v>
      </c>
      <c r="H18140" s="1" t="s">
        <v>373</v>
      </c>
      <c r="I18140" s="1" t="s">
        <v>16</v>
      </c>
      <c r="J18140" s="1" t="s">
        <v>23</v>
      </c>
      <c r="K18140" s="1" t="s">
        <v>16</v>
      </c>
      <c r="L18140" s="1" t="s">
        <v>16</v>
      </c>
      <c r="M18140" s="1" t="s">
        <v>16</v>
      </c>
      <c r="N18140" s="1" t="s">
        <v>16</v>
      </c>
      <c r="O18140" s="1">
        <v>47.2</v>
      </c>
      <c r="P18140" s="1">
        <v>1.0</v>
      </c>
    </row>
    <row r="18141">
      <c r="A18141" s="1" t="s">
        <v>29</v>
      </c>
      <c r="B18141" s="1" t="s">
        <v>21206</v>
      </c>
      <c r="C18141" s="2" t="s">
        <v>21163</v>
      </c>
      <c r="D18141" s="1" t="s">
        <v>19</v>
      </c>
      <c r="E18141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8141" s="1" t="s">
        <v>599</v>
      </c>
      <c r="G18141" s="1" t="s">
        <v>600</v>
      </c>
      <c r="H18141" s="1" t="s">
        <v>601</v>
      </c>
      <c r="I18141" s="1" t="s">
        <v>16</v>
      </c>
      <c r="J18141" s="1" t="s">
        <v>23</v>
      </c>
      <c r="K18141" s="1" t="s">
        <v>16</v>
      </c>
      <c r="L18141" s="1" t="s">
        <v>16</v>
      </c>
      <c r="M18141" s="1" t="s">
        <v>16</v>
      </c>
      <c r="N18141" s="1" t="s">
        <v>16</v>
      </c>
      <c r="O18141" s="1">
        <v>71.2</v>
      </c>
      <c r="P18141" s="1">
        <v>1.0</v>
      </c>
    </row>
    <row r="18142">
      <c r="A18142" s="1" t="s">
        <v>29</v>
      </c>
      <c r="B18142" s="1" t="s">
        <v>21207</v>
      </c>
      <c r="C18142" s="2" t="s">
        <v>21163</v>
      </c>
      <c r="D18142" s="1" t="s">
        <v>19</v>
      </c>
      <c r="E18142" s="3" t="str">
        <f>HYPERLINK("https://fyndiq.se/produkt/8b67d8d5f34d4bfa/", "2-Pack Samsung S20 Plus - 9H Härdat Glass - Top Kvalitet 3D")</f>
        <v>2-Pack Samsung S20 Plus - 9H Härdat Glass - Top Kvalitet 3D</v>
      </c>
      <c r="F18142" s="1" t="s">
        <v>5642</v>
      </c>
      <c r="G18142" s="1" t="s">
        <v>5643</v>
      </c>
      <c r="H18142" s="1" t="s">
        <v>5644</v>
      </c>
      <c r="I18142" s="1" t="s">
        <v>16</v>
      </c>
      <c r="J18142" s="1" t="s">
        <v>23</v>
      </c>
      <c r="K18142" s="1" t="s">
        <v>16</v>
      </c>
      <c r="L18142" s="1" t="s">
        <v>16</v>
      </c>
      <c r="M18142" s="1" t="s">
        <v>16</v>
      </c>
      <c r="N18142" s="1" t="s">
        <v>16</v>
      </c>
      <c r="O18142" s="1">
        <v>63.2</v>
      </c>
      <c r="P18142" s="1">
        <v>1.0</v>
      </c>
    </row>
    <row r="18143">
      <c r="A18143" s="1" t="s">
        <v>29</v>
      </c>
      <c r="B18143" s="1" t="s">
        <v>21208</v>
      </c>
      <c r="C18143" s="2" t="s">
        <v>21163</v>
      </c>
      <c r="D18143" s="1" t="s">
        <v>19</v>
      </c>
      <c r="E18143" s="3" t="str">
        <f>HYPERLINK("https://fyndiq.se/produkt/0b2f55cbfc0d4bc8/", "Skärmskydd Iphone 12 / 12 Pro , härdat glas, hög kvalitet.")</f>
        <v>Skärmskydd Iphone 12 / 12 Pro , härdat glas, hög kvalitet.</v>
      </c>
      <c r="F18143" s="1" t="s">
        <v>587</v>
      </c>
      <c r="G18143" s="1" t="s">
        <v>588</v>
      </c>
      <c r="H18143" s="1" t="s">
        <v>589</v>
      </c>
      <c r="I18143" s="1" t="s">
        <v>16</v>
      </c>
      <c r="J18143" s="1" t="s">
        <v>23</v>
      </c>
      <c r="K18143" s="1" t="s">
        <v>16</v>
      </c>
      <c r="L18143" s="1" t="s">
        <v>16</v>
      </c>
      <c r="M18143" s="1" t="s">
        <v>16</v>
      </c>
      <c r="N18143" s="1" t="s">
        <v>16</v>
      </c>
      <c r="O18143" s="1">
        <v>39.2</v>
      </c>
      <c r="P18143" s="1">
        <v>1.0</v>
      </c>
    </row>
    <row r="18144">
      <c r="A18144" s="1" t="s">
        <v>29</v>
      </c>
      <c r="B18144" s="1" t="s">
        <v>21209</v>
      </c>
      <c r="C18144" s="2" t="s">
        <v>21163</v>
      </c>
      <c r="D18144" s="1" t="s">
        <v>19</v>
      </c>
      <c r="E18144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8144" s="1" t="s">
        <v>35</v>
      </c>
      <c r="G18144" s="1" t="s">
        <v>36</v>
      </c>
      <c r="H18144" s="1" t="s">
        <v>37</v>
      </c>
      <c r="I18144" s="1" t="s">
        <v>16</v>
      </c>
      <c r="J18144" s="1" t="s">
        <v>23</v>
      </c>
      <c r="K18144" s="1" t="s">
        <v>16</v>
      </c>
      <c r="L18144" s="1" t="s">
        <v>16</v>
      </c>
      <c r="M18144" s="1" t="s">
        <v>16</v>
      </c>
      <c r="N18144" s="1" t="s">
        <v>16</v>
      </c>
      <c r="O18144" s="1">
        <v>63.2</v>
      </c>
      <c r="P18144" s="1">
        <v>1.0</v>
      </c>
    </row>
    <row r="18145">
      <c r="A18145" s="1" t="s">
        <v>29</v>
      </c>
      <c r="B18145" s="1" t="s">
        <v>21210</v>
      </c>
      <c r="C18145" s="2" t="s">
        <v>21163</v>
      </c>
      <c r="D18145" s="1" t="s">
        <v>19</v>
      </c>
      <c r="E18145" s="3" t="str">
        <f>HYPERLINK("https://fyndiq.se/produkt/860c7ae305b54883/", "2 Pack Samsung S21 Ultra 5G - Härdat glas 9H - Super kvalitet 3D")</f>
        <v>2 Pack Samsung S21 Ultra 5G - Härdat glas 9H - Super kvalitet 3D</v>
      </c>
      <c r="F18145" s="1" t="s">
        <v>649</v>
      </c>
      <c r="G18145" s="1" t="s">
        <v>650</v>
      </c>
      <c r="H18145" s="1" t="s">
        <v>651</v>
      </c>
      <c r="I18145" s="1" t="s">
        <v>16</v>
      </c>
      <c r="J18145" s="1" t="s">
        <v>23</v>
      </c>
      <c r="K18145" s="1" t="s">
        <v>16</v>
      </c>
      <c r="L18145" s="1" t="s">
        <v>16</v>
      </c>
      <c r="M18145" s="1" t="s">
        <v>16</v>
      </c>
      <c r="N18145" s="1" t="s">
        <v>16</v>
      </c>
      <c r="O18145" s="1">
        <v>63.2</v>
      </c>
      <c r="P18145" s="1">
        <v>1.0</v>
      </c>
    </row>
    <row r="18146">
      <c r="A18146" s="1" t="s">
        <v>29</v>
      </c>
      <c r="B18146" s="1" t="s">
        <v>21211</v>
      </c>
      <c r="C18146" s="2" t="s">
        <v>21163</v>
      </c>
      <c r="D18146" s="1" t="s">
        <v>19</v>
      </c>
      <c r="E18146" s="3" t="str">
        <f>HYPERLINK("https://fyndiq.se/produkt/533d0ddc5dd84c00/", "2-Pack iPhone 14 - skärmskydd &amp; linsskydd - härdat glas 9H")</f>
        <v>2-Pack iPhone 14 - skärmskydd &amp; linsskydd - härdat glas 9H</v>
      </c>
      <c r="F18146" s="1" t="s">
        <v>841</v>
      </c>
      <c r="G18146" s="1" t="s">
        <v>842</v>
      </c>
      <c r="H18146" s="1" t="s">
        <v>843</v>
      </c>
      <c r="I18146" s="1" t="s">
        <v>16</v>
      </c>
      <c r="J18146" s="1" t="s">
        <v>23</v>
      </c>
      <c r="K18146" s="1" t="s">
        <v>16</v>
      </c>
      <c r="L18146" s="1" t="s">
        <v>16</v>
      </c>
      <c r="M18146" s="1" t="s">
        <v>16</v>
      </c>
      <c r="N18146" s="1" t="s">
        <v>16</v>
      </c>
      <c r="O18146" s="1">
        <v>63.2</v>
      </c>
      <c r="P18146" s="1">
        <v>1.0</v>
      </c>
    </row>
    <row r="18147">
      <c r="A18147" s="1" t="s">
        <v>29</v>
      </c>
      <c r="B18147" s="1" t="s">
        <v>21212</v>
      </c>
      <c r="C18147" s="2" t="s">
        <v>21163</v>
      </c>
      <c r="D18147" s="1" t="s">
        <v>19</v>
      </c>
      <c r="E18147" s="3" t="str">
        <f t="shared" ref="E18147:E18148" si="1063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147" s="1" t="s">
        <v>1209</v>
      </c>
      <c r="G18147" s="1" t="s">
        <v>1210</v>
      </c>
      <c r="H18147" s="1" t="s">
        <v>1211</v>
      </c>
      <c r="I18147" s="1" t="s">
        <v>16</v>
      </c>
      <c r="J18147" s="1" t="s">
        <v>23</v>
      </c>
      <c r="K18147" s="1" t="s">
        <v>16</v>
      </c>
      <c r="L18147" s="1" t="s">
        <v>16</v>
      </c>
      <c r="M18147" s="1" t="s">
        <v>16</v>
      </c>
      <c r="N18147" s="1" t="s">
        <v>16</v>
      </c>
      <c r="O18147" s="1">
        <v>79.2</v>
      </c>
      <c r="P18147" s="1">
        <v>1.0</v>
      </c>
    </row>
    <row r="18148">
      <c r="A18148" s="1" t="s">
        <v>29</v>
      </c>
      <c r="B18148" s="1" t="s">
        <v>21213</v>
      </c>
      <c r="C18148" s="2" t="s">
        <v>21163</v>
      </c>
      <c r="D18148" s="1" t="s">
        <v>19</v>
      </c>
      <c r="E18148" s="3" t="str">
        <f t="shared" si="1063"/>
        <v>2-Pack Samsung S23 Ultra (5G) Skärmskydd &amp; 2-Pack linsskydd - Härdat Glas 9H - Super kvalitet 3D</v>
      </c>
      <c r="F18148" s="1" t="s">
        <v>1209</v>
      </c>
      <c r="G18148" s="1" t="s">
        <v>1210</v>
      </c>
      <c r="H18148" s="1" t="s">
        <v>1211</v>
      </c>
      <c r="I18148" s="1" t="s">
        <v>16</v>
      </c>
      <c r="J18148" s="1" t="s">
        <v>23</v>
      </c>
      <c r="K18148" s="1" t="s">
        <v>16</v>
      </c>
      <c r="L18148" s="1" t="s">
        <v>16</v>
      </c>
      <c r="M18148" s="1" t="s">
        <v>16</v>
      </c>
      <c r="N18148" s="1" t="s">
        <v>16</v>
      </c>
      <c r="O18148" s="1">
        <v>79.2</v>
      </c>
      <c r="P18148" s="1">
        <v>1.0</v>
      </c>
    </row>
    <row r="18149">
      <c r="A18149" s="1" t="s">
        <v>29</v>
      </c>
      <c r="B18149" s="1" t="s">
        <v>21214</v>
      </c>
      <c r="C18149" s="2" t="s">
        <v>21163</v>
      </c>
      <c r="D18149" s="1" t="s">
        <v>19</v>
      </c>
      <c r="E18149" s="3" t="str">
        <f>HYPERLINK("https://fyndiq.se/produkt/2477583187264ece/", "2-Pack Samsung S20 - 9H Härdat Glass - Top Kvalitet")</f>
        <v>2-Pack Samsung S20 - 9H Härdat Glass - Top Kvalitet</v>
      </c>
      <c r="F18149" s="1" t="s">
        <v>124</v>
      </c>
      <c r="G18149" s="1" t="s">
        <v>125</v>
      </c>
      <c r="H18149" s="1" t="s">
        <v>126</v>
      </c>
      <c r="I18149" s="1" t="s">
        <v>16</v>
      </c>
      <c r="J18149" s="1" t="s">
        <v>23</v>
      </c>
      <c r="K18149" s="1" t="s">
        <v>16</v>
      </c>
      <c r="L18149" s="1" t="s">
        <v>16</v>
      </c>
      <c r="M18149" s="1" t="s">
        <v>16</v>
      </c>
      <c r="N18149" s="1" t="s">
        <v>16</v>
      </c>
      <c r="O18149" s="1">
        <v>71.2</v>
      </c>
      <c r="P18149" s="1">
        <v>1.0</v>
      </c>
    </row>
    <row r="18150">
      <c r="A18150" s="1" t="s">
        <v>29</v>
      </c>
      <c r="B18150" s="1" t="s">
        <v>21215</v>
      </c>
      <c r="C18150" s="2" t="s">
        <v>21163</v>
      </c>
      <c r="D18150" s="1" t="s">
        <v>19</v>
      </c>
      <c r="E18150" s="3" t="str">
        <f>HYPERLINK("https://fyndiq.se/produkt/03a480989c2048fb/", "2 Pack Samsung Galaxy S8 Plus - Härdat glas 9H–Super kvalitet 3D")</f>
        <v>2 Pack Samsung Galaxy S8 Plus - Härdat glas 9H–Super kvalitet 3D</v>
      </c>
      <c r="F18150" s="1" t="s">
        <v>991</v>
      </c>
      <c r="G18150" s="1" t="s">
        <v>992</v>
      </c>
      <c r="H18150" s="1" t="s">
        <v>993</v>
      </c>
      <c r="I18150" s="1" t="s">
        <v>16</v>
      </c>
      <c r="J18150" s="1" t="s">
        <v>23</v>
      </c>
      <c r="K18150" s="1" t="s">
        <v>16</v>
      </c>
      <c r="L18150" s="1" t="s">
        <v>16</v>
      </c>
      <c r="M18150" s="1" t="s">
        <v>16</v>
      </c>
      <c r="N18150" s="1" t="s">
        <v>16</v>
      </c>
      <c r="O18150" s="1">
        <v>63.2</v>
      </c>
      <c r="P18150" s="1">
        <v>1.0</v>
      </c>
    </row>
    <row r="18151">
      <c r="A18151" s="1" t="s">
        <v>29</v>
      </c>
      <c r="B18151" s="1" t="s">
        <v>21216</v>
      </c>
      <c r="C18151" s="2" t="s">
        <v>21163</v>
      </c>
      <c r="D18151" s="1" t="s">
        <v>19</v>
      </c>
      <c r="E18151" s="3" t="str">
        <f>HYPERLINK("https://fyndiq.se/produkt/a871a7da0b2249a8/", "2-Pack Iphone 11 Pro Max - 9H Härdat Glass - Top Kvalitet")</f>
        <v>2-Pack Iphone 11 Pro Max - 9H Härdat Glass - Top Kvalitet</v>
      </c>
      <c r="F18151" s="1" t="s">
        <v>559</v>
      </c>
      <c r="G18151" s="1" t="s">
        <v>560</v>
      </c>
      <c r="H18151" s="1" t="s">
        <v>561</v>
      </c>
      <c r="I18151" s="1" t="s">
        <v>16</v>
      </c>
      <c r="J18151" s="1" t="s">
        <v>23</v>
      </c>
      <c r="K18151" s="1" t="s">
        <v>16</v>
      </c>
      <c r="L18151" s="1" t="s">
        <v>16</v>
      </c>
      <c r="M18151" s="1" t="s">
        <v>16</v>
      </c>
      <c r="N18151" s="1" t="s">
        <v>16</v>
      </c>
      <c r="O18151" s="1">
        <v>47.2</v>
      </c>
      <c r="P18151" s="1">
        <v>1.0</v>
      </c>
    </row>
    <row r="18152">
      <c r="A18152" s="1" t="s">
        <v>29</v>
      </c>
      <c r="B18152" s="1" t="s">
        <v>21217</v>
      </c>
      <c r="C18152" s="2" t="s">
        <v>21163</v>
      </c>
      <c r="D18152" s="1" t="s">
        <v>19</v>
      </c>
      <c r="E18152" s="3" t="str">
        <f>HYPERLINK("https://fyndiq.se/produkt/df733e838e0d403c/", "2-pack - iPhone 12 Mini - 9H Härdat Glass - Top Kvalitet")</f>
        <v>2-pack - iPhone 12 Mini - 9H Härdat Glass - Top Kvalitet</v>
      </c>
      <c r="F18152" s="1" t="s">
        <v>6336</v>
      </c>
      <c r="G18152" s="1" t="s">
        <v>6337</v>
      </c>
      <c r="H18152" s="1" t="s">
        <v>2067</v>
      </c>
      <c r="I18152" s="1" t="s">
        <v>16</v>
      </c>
      <c r="J18152" s="1" t="s">
        <v>23</v>
      </c>
      <c r="K18152" s="1" t="s">
        <v>16</v>
      </c>
      <c r="L18152" s="1" t="s">
        <v>16</v>
      </c>
      <c r="M18152" s="1" t="s">
        <v>16</v>
      </c>
      <c r="N18152" s="1" t="s">
        <v>16</v>
      </c>
      <c r="O18152" s="1">
        <v>47.2</v>
      </c>
      <c r="P18152" s="1">
        <v>1.0</v>
      </c>
    </row>
    <row r="18153">
      <c r="A18153" s="1" t="s">
        <v>29</v>
      </c>
      <c r="B18153" s="1" t="s">
        <v>21218</v>
      </c>
      <c r="C18153" s="2" t="s">
        <v>21163</v>
      </c>
      <c r="D18153" s="1" t="s">
        <v>19</v>
      </c>
      <c r="E18153" s="3" t="str">
        <f>HYPERLINK("https://fyndiq.se/produkt/ef10e4ba492c46df/", "2-Pack Samsung S23 FE 5G - 9H Härdat Glass - Super Kvalitet 3D")</f>
        <v>2-Pack Samsung S23 FE 5G - 9H Härdat Glass - Super Kvalitet 3D</v>
      </c>
      <c r="F18153" s="1" t="s">
        <v>2521</v>
      </c>
      <c r="G18153" s="1" t="s">
        <v>2522</v>
      </c>
      <c r="H18153" s="1" t="s">
        <v>2523</v>
      </c>
      <c r="I18153" s="1" t="s">
        <v>16</v>
      </c>
      <c r="J18153" s="1" t="s">
        <v>23</v>
      </c>
      <c r="K18153" s="1" t="s">
        <v>16</v>
      </c>
      <c r="L18153" s="1" t="s">
        <v>16</v>
      </c>
      <c r="M18153" s="1" t="s">
        <v>16</v>
      </c>
      <c r="N18153" s="1" t="s">
        <v>16</v>
      </c>
      <c r="O18153" s="1">
        <v>63.2</v>
      </c>
      <c r="P18153" s="1">
        <v>1.0</v>
      </c>
    </row>
    <row r="18154">
      <c r="A18154" s="1" t="s">
        <v>29</v>
      </c>
      <c r="B18154" s="1" t="s">
        <v>21219</v>
      </c>
      <c r="C18154" s="2" t="s">
        <v>21163</v>
      </c>
      <c r="D18154" s="1" t="s">
        <v>19</v>
      </c>
      <c r="E18154" s="3" t="str">
        <f>HYPERLINK("https://fyndiq.se/produkt/432d784756a84eff/", "2-Pack Samsung Galaxy S20FE - Härdat Glas-9H -Super kvalitet 3D")</f>
        <v>2-Pack Samsung Galaxy S20FE - Härdat Glas-9H -Super kvalitet 3D</v>
      </c>
      <c r="F18154" s="1" t="s">
        <v>1078</v>
      </c>
      <c r="G18154" s="1" t="s">
        <v>1079</v>
      </c>
      <c r="H18154" s="1" t="s">
        <v>1080</v>
      </c>
      <c r="I18154" s="1" t="s">
        <v>16</v>
      </c>
      <c r="J18154" s="1" t="s">
        <v>23</v>
      </c>
      <c r="K18154" s="1" t="s">
        <v>16</v>
      </c>
      <c r="L18154" s="1" t="s">
        <v>16</v>
      </c>
      <c r="M18154" s="1" t="s">
        <v>16</v>
      </c>
      <c r="N18154" s="1" t="s">
        <v>16</v>
      </c>
      <c r="O18154" s="1">
        <v>63.2</v>
      </c>
      <c r="P18154" s="1">
        <v>1.0</v>
      </c>
    </row>
    <row r="18155">
      <c r="A18155" s="1" t="s">
        <v>29</v>
      </c>
      <c r="B18155" s="1" t="s">
        <v>21220</v>
      </c>
      <c r="C18155" s="2" t="s">
        <v>21163</v>
      </c>
      <c r="D18155" s="1" t="s">
        <v>19</v>
      </c>
      <c r="E18155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8155" s="1" t="s">
        <v>508</v>
      </c>
      <c r="G18155" s="1" t="s">
        <v>509</v>
      </c>
      <c r="H18155" s="1" t="s">
        <v>510</v>
      </c>
      <c r="I18155" s="1" t="s">
        <v>16</v>
      </c>
      <c r="J18155" s="1" t="s">
        <v>23</v>
      </c>
      <c r="K18155" s="1" t="s">
        <v>16</v>
      </c>
      <c r="L18155" s="1" t="s">
        <v>16</v>
      </c>
      <c r="M18155" s="1" t="s">
        <v>16</v>
      </c>
      <c r="N18155" s="1" t="s">
        <v>16</v>
      </c>
      <c r="O18155" s="1">
        <v>63.2</v>
      </c>
      <c r="P18155" s="1">
        <v>1.0</v>
      </c>
    </row>
    <row r="18156">
      <c r="A18156" s="1" t="s">
        <v>29</v>
      </c>
      <c r="B18156" s="1" t="s">
        <v>21221</v>
      </c>
      <c r="C18156" s="2" t="s">
        <v>21163</v>
      </c>
      <c r="D18156" s="1" t="s">
        <v>19</v>
      </c>
      <c r="E18156" s="3" t="str">
        <f>HYPERLINK("https://fyndiq.se/produkt/4603671cea994359/", "Samsung S20 Plus härdat glas 3D 9H Top Kvalitet skärmskydd")</f>
        <v>Samsung S20 Plus härdat glas 3D 9H Top Kvalitet skärmskydd</v>
      </c>
      <c r="F18156" s="1" t="s">
        <v>428</v>
      </c>
      <c r="G18156" s="1" t="s">
        <v>429</v>
      </c>
      <c r="H18156" s="1" t="s">
        <v>430</v>
      </c>
      <c r="I18156" s="1" t="s">
        <v>16</v>
      </c>
      <c r="J18156" s="1" t="s">
        <v>23</v>
      </c>
      <c r="K18156" s="1" t="s">
        <v>16</v>
      </c>
      <c r="L18156" s="1" t="s">
        <v>16</v>
      </c>
      <c r="M18156" s="1" t="s">
        <v>16</v>
      </c>
      <c r="N18156" s="1" t="s">
        <v>16</v>
      </c>
      <c r="O18156" s="1">
        <v>55.2</v>
      </c>
      <c r="P18156" s="1">
        <v>1.0</v>
      </c>
    </row>
    <row r="18157">
      <c r="A18157" s="1" t="s">
        <v>29</v>
      </c>
      <c r="B18157" s="1" t="s">
        <v>21222</v>
      </c>
      <c r="C18157" s="2" t="s">
        <v>21163</v>
      </c>
      <c r="D18157" s="1" t="s">
        <v>19</v>
      </c>
      <c r="E18157" s="3" t="str">
        <f>HYPERLINK("https://fyndiq.se/produkt/9adf3a37026e4816/", "2 Pack Samsung Galaxy Note 20 Ultra -Härdat glas–Super kvalitet")</f>
        <v>2 Pack Samsung Galaxy Note 20 Ultra -Härdat glas–Super kvalitet</v>
      </c>
      <c r="F18157" s="1" t="s">
        <v>1043</v>
      </c>
      <c r="G18157" s="1" t="s">
        <v>1044</v>
      </c>
      <c r="H18157" s="1" t="s">
        <v>1045</v>
      </c>
      <c r="I18157" s="1" t="s">
        <v>16</v>
      </c>
      <c r="J18157" s="1" t="s">
        <v>23</v>
      </c>
      <c r="K18157" s="1" t="s">
        <v>16</v>
      </c>
      <c r="L18157" s="1" t="s">
        <v>16</v>
      </c>
      <c r="M18157" s="1" t="s">
        <v>16</v>
      </c>
      <c r="N18157" s="1" t="s">
        <v>16</v>
      </c>
      <c r="O18157" s="1">
        <v>63.2</v>
      </c>
      <c r="P18157" s="1">
        <v>1.0</v>
      </c>
    </row>
    <row r="18158">
      <c r="A18158" s="1" t="s">
        <v>29</v>
      </c>
      <c r="B18158" s="1" t="s">
        <v>21223</v>
      </c>
      <c r="C18158" s="2" t="s">
        <v>21163</v>
      </c>
      <c r="D18158" s="1" t="s">
        <v>19</v>
      </c>
      <c r="E18158" s="3" t="str">
        <f>HYPERLINK("https://fyndiq.se/produkt/ac8181d33d904577/", "Samsung Galaxy S10 Plus - Härdat glas 9H - Super kvalitet 3D")</f>
        <v>Samsung Galaxy S10 Plus - Härdat glas 9H - Super kvalitet 3D</v>
      </c>
      <c r="F18158" s="1" t="s">
        <v>171</v>
      </c>
      <c r="G18158" s="1" t="s">
        <v>172</v>
      </c>
      <c r="H18158" s="1" t="s">
        <v>173</v>
      </c>
      <c r="I18158" s="1" t="s">
        <v>16</v>
      </c>
      <c r="J18158" s="1" t="s">
        <v>23</v>
      </c>
      <c r="K18158" s="1" t="s">
        <v>16</v>
      </c>
      <c r="L18158" s="1" t="s">
        <v>16</v>
      </c>
      <c r="M18158" s="1" t="s">
        <v>16</v>
      </c>
      <c r="N18158" s="1" t="s">
        <v>16</v>
      </c>
      <c r="O18158" s="1">
        <v>55.2</v>
      </c>
      <c r="P18158" s="1">
        <v>2.0</v>
      </c>
    </row>
    <row r="18159">
      <c r="A18159" s="1" t="s">
        <v>29</v>
      </c>
      <c r="B18159" s="1" t="s">
        <v>21224</v>
      </c>
      <c r="C18159" s="2" t="s">
        <v>21163</v>
      </c>
      <c r="D18159" s="1" t="s">
        <v>19</v>
      </c>
      <c r="E18159" s="3" t="str">
        <f>HYPERLINK("https://fyndiq.se/produkt/b4aef3893bac489f/", "1-Pack iPhone 12 - skärmskydd &amp; 1-Pack linsskydd -Härdat Glas 9H")</f>
        <v>1-Pack iPhone 12 - skärmskydd &amp; 1-Pack linsskydd -Härdat Glas 9H</v>
      </c>
      <c r="F18159" s="1" t="s">
        <v>16726</v>
      </c>
      <c r="G18159" s="1" t="s">
        <v>16727</v>
      </c>
      <c r="H18159" s="1" t="s">
        <v>16728</v>
      </c>
      <c r="I18159" s="1" t="s">
        <v>16</v>
      </c>
      <c r="J18159" s="1" t="s">
        <v>23</v>
      </c>
      <c r="K18159" s="1" t="s">
        <v>16</v>
      </c>
      <c r="L18159" s="1" t="s">
        <v>16</v>
      </c>
      <c r="M18159" s="1" t="s">
        <v>16</v>
      </c>
      <c r="N18159" s="1" t="s">
        <v>16</v>
      </c>
      <c r="O18159" s="1">
        <v>47.2</v>
      </c>
      <c r="P18159" s="1">
        <v>1.0</v>
      </c>
    </row>
    <row r="18160">
      <c r="A18160" s="1" t="s">
        <v>29</v>
      </c>
      <c r="B18160" s="1" t="s">
        <v>21225</v>
      </c>
      <c r="C18160" s="2" t="s">
        <v>21163</v>
      </c>
      <c r="D18160" s="1" t="s">
        <v>19</v>
      </c>
      <c r="E18160" s="3" t="str">
        <f t="shared" ref="E18160:E18161" si="1064">HYPERLINK("https://fyndiq.se/produkt/8d7960028c1a40a4/", "2 Pack Xiaomi 11T Pro 5G - Härdat glas 9H - Super kvalitet 3D")</f>
        <v>2 Pack Xiaomi 11T Pro 5G - Härdat glas 9H - Super kvalitet 3D</v>
      </c>
      <c r="F18160" s="1" t="s">
        <v>112</v>
      </c>
      <c r="G18160" s="1" t="s">
        <v>113</v>
      </c>
      <c r="H18160" s="1" t="s">
        <v>114</v>
      </c>
      <c r="I18160" s="1" t="s">
        <v>16</v>
      </c>
      <c r="J18160" s="1" t="s">
        <v>23</v>
      </c>
      <c r="K18160" s="1" t="s">
        <v>16</v>
      </c>
      <c r="L18160" s="1" t="s">
        <v>16</v>
      </c>
      <c r="M18160" s="1" t="s">
        <v>16</v>
      </c>
      <c r="N18160" s="1" t="s">
        <v>16</v>
      </c>
      <c r="O18160" s="1">
        <v>63.2</v>
      </c>
      <c r="P18160" s="1">
        <v>1.0</v>
      </c>
    </row>
    <row r="18161">
      <c r="A18161" s="1" t="s">
        <v>29</v>
      </c>
      <c r="B18161" s="1" t="s">
        <v>21226</v>
      </c>
      <c r="C18161" s="2" t="s">
        <v>21163</v>
      </c>
      <c r="D18161" s="1" t="s">
        <v>19</v>
      </c>
      <c r="E18161" s="3" t="str">
        <f t="shared" si="1064"/>
        <v>2 Pack Xiaomi 11T Pro 5G - Härdat glas 9H - Super kvalitet 3D</v>
      </c>
      <c r="F18161" s="1" t="s">
        <v>112</v>
      </c>
      <c r="G18161" s="1" t="s">
        <v>113</v>
      </c>
      <c r="H18161" s="1" t="s">
        <v>114</v>
      </c>
      <c r="I18161" s="1" t="s">
        <v>16</v>
      </c>
      <c r="J18161" s="1" t="s">
        <v>23</v>
      </c>
      <c r="K18161" s="1" t="s">
        <v>16</v>
      </c>
      <c r="L18161" s="1" t="s">
        <v>16</v>
      </c>
      <c r="M18161" s="1" t="s">
        <v>16</v>
      </c>
      <c r="N18161" s="1" t="s">
        <v>16</v>
      </c>
      <c r="O18161" s="1">
        <v>63.2</v>
      </c>
      <c r="P18161" s="1">
        <v>1.0</v>
      </c>
    </row>
    <row r="18162">
      <c r="A18162" s="1" t="s">
        <v>29</v>
      </c>
      <c r="B18162" s="1" t="s">
        <v>21227</v>
      </c>
      <c r="C18162" s="2" t="s">
        <v>21163</v>
      </c>
      <c r="D18162" s="1" t="s">
        <v>19</v>
      </c>
      <c r="E18162" s="3" t="str">
        <f>HYPERLINK("https://fyndiq.se/produkt/7bfe4070453c4ad0/", "2 Pack Samsung Galaxy Note 8 - Härdat glas 9H -Super kvalitet 3D")</f>
        <v>2 Pack Samsung Galaxy Note 8 - Härdat glas 9H -Super kvalitet 3D</v>
      </c>
      <c r="F18162" s="1" t="s">
        <v>3131</v>
      </c>
      <c r="G18162" s="1" t="s">
        <v>3132</v>
      </c>
      <c r="H18162" s="1" t="s">
        <v>3133</v>
      </c>
      <c r="I18162" s="1" t="s">
        <v>16</v>
      </c>
      <c r="J18162" s="1" t="s">
        <v>23</v>
      </c>
      <c r="K18162" s="1" t="s">
        <v>16</v>
      </c>
      <c r="L18162" s="1" t="s">
        <v>16</v>
      </c>
      <c r="M18162" s="1" t="s">
        <v>16</v>
      </c>
      <c r="N18162" s="1" t="s">
        <v>16</v>
      </c>
      <c r="O18162" s="1">
        <v>63.2</v>
      </c>
      <c r="P18162" s="1">
        <v>1.0</v>
      </c>
    </row>
    <row r="18163">
      <c r="A18163" s="1" t="s">
        <v>29</v>
      </c>
      <c r="B18163" s="1" t="s">
        <v>21228</v>
      </c>
      <c r="C18163" s="2" t="s">
        <v>21163</v>
      </c>
      <c r="D18163" s="1" t="s">
        <v>19</v>
      </c>
      <c r="E18163" s="3" t="str">
        <f>HYPERLINK("https://fyndiq.se/produkt/e19fcc2ab2124f8a/", "2-Pack Iphone 13 Pro - 9H Härdat Glass - Top Kvalitet  3D")</f>
        <v>2-Pack Iphone 13 Pro - 9H Härdat Glass - Top Kvalitet  3D</v>
      </c>
      <c r="F18163" s="1" t="s">
        <v>555</v>
      </c>
      <c r="G18163" s="1" t="s">
        <v>556</v>
      </c>
      <c r="H18163" s="1" t="s">
        <v>557</v>
      </c>
      <c r="I18163" s="1" t="s">
        <v>16</v>
      </c>
      <c r="J18163" s="1" t="s">
        <v>23</v>
      </c>
      <c r="K18163" s="1" t="s">
        <v>16</v>
      </c>
      <c r="L18163" s="1" t="s">
        <v>16</v>
      </c>
      <c r="M18163" s="1" t="s">
        <v>16</v>
      </c>
      <c r="N18163" s="1" t="s">
        <v>16</v>
      </c>
      <c r="O18163" s="1">
        <v>47.2</v>
      </c>
      <c r="P18163" s="1">
        <v>1.0</v>
      </c>
    </row>
    <row r="18164">
      <c r="A18164" s="1" t="s">
        <v>29</v>
      </c>
      <c r="B18164" s="1" t="s">
        <v>21229</v>
      </c>
      <c r="C18164" s="2" t="s">
        <v>21163</v>
      </c>
      <c r="D18164" s="1" t="s">
        <v>19</v>
      </c>
      <c r="E18164" s="3" t="str">
        <f t="shared" ref="E18164:E18166" si="1065">HYPERLINK("https://fyndiq.se/produkt/914693d84cc04c99/", "2-Pack Xiaomi Redmi 12C - Härdat Glas 9H - Super kvalitet 3D Skärmskydd")</f>
        <v>2-Pack Xiaomi Redmi 12C - Härdat Glas 9H - Super kvalitet 3D Skärmskydd</v>
      </c>
      <c r="F18164" s="1" t="s">
        <v>3098</v>
      </c>
      <c r="G18164" s="1" t="s">
        <v>3099</v>
      </c>
      <c r="H18164" s="1" t="s">
        <v>3100</v>
      </c>
      <c r="I18164" s="1" t="s">
        <v>16</v>
      </c>
      <c r="J18164" s="1" t="s">
        <v>23</v>
      </c>
      <c r="K18164" s="1" t="s">
        <v>16</v>
      </c>
      <c r="L18164" s="1" t="s">
        <v>16</v>
      </c>
      <c r="M18164" s="1" t="s">
        <v>16</v>
      </c>
      <c r="N18164" s="1" t="s">
        <v>16</v>
      </c>
      <c r="O18164" s="1">
        <v>63.2</v>
      </c>
      <c r="P18164" s="1">
        <v>1.0</v>
      </c>
    </row>
    <row r="18165">
      <c r="A18165" s="1" t="s">
        <v>29</v>
      </c>
      <c r="B18165" s="1" t="s">
        <v>21230</v>
      </c>
      <c r="C18165" s="2" t="s">
        <v>21163</v>
      </c>
      <c r="D18165" s="1" t="s">
        <v>19</v>
      </c>
      <c r="E18165" s="3" t="str">
        <f t="shared" si="1065"/>
        <v>2-Pack Xiaomi Redmi 12C - Härdat Glas 9H - Super kvalitet 3D Skärmskydd</v>
      </c>
      <c r="F18165" s="1" t="s">
        <v>3098</v>
      </c>
      <c r="G18165" s="1" t="s">
        <v>3099</v>
      </c>
      <c r="H18165" s="1" t="s">
        <v>3100</v>
      </c>
      <c r="I18165" s="1" t="s">
        <v>16</v>
      </c>
      <c r="J18165" s="1" t="s">
        <v>23</v>
      </c>
      <c r="K18165" s="1" t="s">
        <v>16</v>
      </c>
      <c r="L18165" s="1" t="s">
        <v>16</v>
      </c>
      <c r="M18165" s="1" t="s">
        <v>16</v>
      </c>
      <c r="N18165" s="1" t="s">
        <v>16</v>
      </c>
      <c r="O18165" s="1">
        <v>63.2</v>
      </c>
      <c r="P18165" s="1">
        <v>1.0</v>
      </c>
    </row>
    <row r="18166">
      <c r="A18166" s="1" t="s">
        <v>29</v>
      </c>
      <c r="B18166" s="1" t="s">
        <v>21231</v>
      </c>
      <c r="C18166" s="2" t="s">
        <v>21163</v>
      </c>
      <c r="D18166" s="1" t="s">
        <v>19</v>
      </c>
      <c r="E18166" s="3" t="str">
        <f t="shared" si="1065"/>
        <v>2-Pack Xiaomi Redmi 12C - Härdat Glas 9H - Super kvalitet 3D Skärmskydd</v>
      </c>
      <c r="F18166" s="1" t="s">
        <v>3098</v>
      </c>
      <c r="G18166" s="1" t="s">
        <v>3099</v>
      </c>
      <c r="H18166" s="1" t="s">
        <v>3100</v>
      </c>
      <c r="I18166" s="1" t="s">
        <v>16</v>
      </c>
      <c r="J18166" s="1" t="s">
        <v>23</v>
      </c>
      <c r="K18166" s="1" t="s">
        <v>16</v>
      </c>
      <c r="L18166" s="1" t="s">
        <v>16</v>
      </c>
      <c r="M18166" s="1" t="s">
        <v>16</v>
      </c>
      <c r="N18166" s="1" t="s">
        <v>16</v>
      </c>
      <c r="O18166" s="1">
        <v>63.2</v>
      </c>
      <c r="P18166" s="1">
        <v>1.0</v>
      </c>
    </row>
    <row r="18167">
      <c r="A18167" s="1" t="s">
        <v>29</v>
      </c>
      <c r="B18167" s="1" t="s">
        <v>21232</v>
      </c>
      <c r="C18167" s="2" t="s">
        <v>21163</v>
      </c>
      <c r="D18167" s="1" t="s">
        <v>19</v>
      </c>
      <c r="E18167" s="3" t="str">
        <f>HYPERLINK("https://fyndiq.se/produkt/4d29cdf3741a45ed/", "2-Pack Privacy Skärmskydd For Samsung A52S - Härdat Glas 9H - Super Kvalitet 3D")</f>
        <v>2-Pack Privacy Skärmskydd For Samsung A52S - Härdat Glas 9H - Super Kvalitet 3D</v>
      </c>
      <c r="F18167" s="1" t="s">
        <v>1377</v>
      </c>
      <c r="G18167" s="1" t="s">
        <v>1378</v>
      </c>
      <c r="H18167" s="1" t="s">
        <v>1379</v>
      </c>
      <c r="I18167" s="1" t="s">
        <v>16</v>
      </c>
      <c r="J18167" s="1" t="s">
        <v>23</v>
      </c>
      <c r="K18167" s="1" t="s">
        <v>16</v>
      </c>
      <c r="L18167" s="1" t="s">
        <v>16</v>
      </c>
      <c r="M18167" s="1" t="s">
        <v>16</v>
      </c>
      <c r="N18167" s="1" t="s">
        <v>16</v>
      </c>
      <c r="O18167" s="1">
        <v>79.2</v>
      </c>
      <c r="P18167" s="1">
        <v>1.0</v>
      </c>
    </row>
    <row r="18168">
      <c r="A18168" s="1" t="s">
        <v>29</v>
      </c>
      <c r="B18168" s="1" t="s">
        <v>21233</v>
      </c>
      <c r="C18168" s="2" t="s">
        <v>21163</v>
      </c>
      <c r="D18168" s="1" t="s">
        <v>19</v>
      </c>
      <c r="E18168" s="3" t="str">
        <f>HYPERLINK("https://fyndiq.se/produkt/a6f2491e02f642c8/", "2-Pack Iphone 7/8 Vit - 9H Härdat Glas - 3D Skärmskydd")</f>
        <v>2-Pack Iphone 7/8 Vit - 9H Härdat Glas - 3D Skärmskydd</v>
      </c>
      <c r="F18168" s="1" t="s">
        <v>5048</v>
      </c>
      <c r="G18168" s="1" t="s">
        <v>5049</v>
      </c>
      <c r="H18168" s="1" t="s">
        <v>5050</v>
      </c>
      <c r="I18168" s="1" t="s">
        <v>1311</v>
      </c>
      <c r="J18168" s="1" t="s">
        <v>23</v>
      </c>
      <c r="K18168" s="1" t="s">
        <v>16</v>
      </c>
      <c r="L18168" s="1" t="s">
        <v>16</v>
      </c>
      <c r="M18168" s="1" t="s">
        <v>16</v>
      </c>
      <c r="N18168" s="1" t="s">
        <v>16</v>
      </c>
      <c r="O18168" s="1">
        <v>47.2</v>
      </c>
      <c r="P18168" s="1">
        <v>1.0</v>
      </c>
    </row>
    <row r="18169">
      <c r="A18169" s="1" t="s">
        <v>29</v>
      </c>
      <c r="B18169" s="1" t="s">
        <v>21234</v>
      </c>
      <c r="C18169" s="2" t="s">
        <v>21163</v>
      </c>
      <c r="D18169" s="1" t="s">
        <v>19</v>
      </c>
      <c r="E18169" s="3" t="str">
        <f>HYPERLINK("https://fyndiq.se/produkt/13e76851ca504320/", "2-Pack Samsung Galaxy S22 Ultra - Härdat glas 9H - Top kvalitet")</f>
        <v>2-Pack Samsung Galaxy S22 Ultra - Härdat glas 9H - Top kvalitet</v>
      </c>
      <c r="F18169" s="1" t="s">
        <v>140</v>
      </c>
      <c r="G18169" s="1" t="s">
        <v>141</v>
      </c>
      <c r="H18169" s="1" t="s">
        <v>142</v>
      </c>
      <c r="I18169" s="1" t="s">
        <v>16</v>
      </c>
      <c r="J18169" s="1" t="s">
        <v>23</v>
      </c>
      <c r="K18169" s="1" t="s">
        <v>16</v>
      </c>
      <c r="L18169" s="1" t="s">
        <v>16</v>
      </c>
      <c r="M18169" s="1" t="s">
        <v>16</v>
      </c>
      <c r="N18169" s="1" t="s">
        <v>16</v>
      </c>
      <c r="O18169" s="1">
        <v>63.2</v>
      </c>
      <c r="P18169" s="1">
        <v>1.0</v>
      </c>
    </row>
    <row r="18170">
      <c r="A18170" s="1" t="s">
        <v>29</v>
      </c>
      <c r="B18170" s="1" t="s">
        <v>21235</v>
      </c>
      <c r="C18170" s="2" t="s">
        <v>21163</v>
      </c>
      <c r="D18170" s="1" t="s">
        <v>19</v>
      </c>
      <c r="E18170" s="3" t="str">
        <f>HYPERLINK("https://fyndiq.se/produkt/ab22cb2e69cb406b/", "2-Pack Xiaomi Mi 10 - Härdat Glas 9H - Super kvalitet 3D Skärmskydd")</f>
        <v>2-Pack Xiaomi Mi 10 - Härdat Glas 9H - Super kvalitet 3D Skärmskydd</v>
      </c>
      <c r="F18170" s="1" t="s">
        <v>5285</v>
      </c>
      <c r="G18170" s="1" t="s">
        <v>5286</v>
      </c>
      <c r="H18170" s="1" t="s">
        <v>5287</v>
      </c>
      <c r="I18170" s="1" t="s">
        <v>1311</v>
      </c>
      <c r="J18170" s="1" t="s">
        <v>23</v>
      </c>
      <c r="K18170" s="1" t="s">
        <v>16</v>
      </c>
      <c r="L18170" s="1" t="s">
        <v>16</v>
      </c>
      <c r="M18170" s="1" t="s">
        <v>16</v>
      </c>
      <c r="N18170" s="1" t="s">
        <v>16</v>
      </c>
      <c r="O18170" s="1">
        <v>63.2</v>
      </c>
      <c r="P18170" s="1">
        <v>1.0</v>
      </c>
    </row>
    <row r="18171">
      <c r="A18171" s="1" t="s">
        <v>29</v>
      </c>
      <c r="B18171" s="1" t="s">
        <v>21236</v>
      </c>
      <c r="C18171" s="2" t="s">
        <v>21163</v>
      </c>
      <c r="D18171" s="1" t="s">
        <v>19</v>
      </c>
      <c r="E18171" s="3" t="str">
        <f>HYPERLINK("https://fyndiq.se/produkt/13e76851ca504320/", "2-Pack Samsung Galaxy S22 Ultra - Härdat glas 9H - Top kvalitet")</f>
        <v>2-Pack Samsung Galaxy S22 Ultra - Härdat glas 9H - Top kvalitet</v>
      </c>
      <c r="F18171" s="1" t="s">
        <v>140</v>
      </c>
      <c r="G18171" s="1" t="s">
        <v>141</v>
      </c>
      <c r="H18171" s="1" t="s">
        <v>142</v>
      </c>
      <c r="I18171" s="1" t="s">
        <v>16</v>
      </c>
      <c r="J18171" s="1" t="s">
        <v>23</v>
      </c>
      <c r="K18171" s="1" t="s">
        <v>16</v>
      </c>
      <c r="L18171" s="1" t="s">
        <v>16</v>
      </c>
      <c r="M18171" s="1" t="s">
        <v>16</v>
      </c>
      <c r="N18171" s="1" t="s">
        <v>16</v>
      </c>
      <c r="O18171" s="1">
        <v>63.2</v>
      </c>
      <c r="P18171" s="1">
        <v>1.0</v>
      </c>
    </row>
    <row r="18172">
      <c r="A18172" s="1" t="s">
        <v>29</v>
      </c>
      <c r="B18172" s="1" t="s">
        <v>21237</v>
      </c>
      <c r="C18172" s="2" t="s">
        <v>21238</v>
      </c>
      <c r="D18172" s="1" t="s">
        <v>19</v>
      </c>
      <c r="E18172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172" s="1" t="s">
        <v>760</v>
      </c>
      <c r="G18172" s="1" t="s">
        <v>761</v>
      </c>
      <c r="H18172" s="1" t="s">
        <v>762</v>
      </c>
      <c r="I18172" s="1" t="s">
        <v>16</v>
      </c>
      <c r="J18172" s="1" t="s">
        <v>23</v>
      </c>
      <c r="K18172" s="1" t="s">
        <v>16</v>
      </c>
      <c r="L18172" s="1" t="s">
        <v>16</v>
      </c>
      <c r="M18172" s="1" t="s">
        <v>16</v>
      </c>
      <c r="N18172" s="1" t="s">
        <v>16</v>
      </c>
      <c r="O18172" s="1">
        <v>63.2</v>
      </c>
      <c r="P18172" s="1">
        <v>1.0</v>
      </c>
    </row>
    <row r="18173">
      <c r="A18173" s="1" t="s">
        <v>29</v>
      </c>
      <c r="B18173" s="1" t="s">
        <v>21239</v>
      </c>
      <c r="C18173" s="2" t="s">
        <v>21238</v>
      </c>
      <c r="D18173" s="1" t="s">
        <v>19</v>
      </c>
      <c r="E1817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173" s="1" t="s">
        <v>3098</v>
      </c>
      <c r="G18173" s="1" t="s">
        <v>3099</v>
      </c>
      <c r="H18173" s="1" t="s">
        <v>3100</v>
      </c>
      <c r="I18173" s="1" t="s">
        <v>16</v>
      </c>
      <c r="J18173" s="1" t="s">
        <v>23</v>
      </c>
      <c r="K18173" s="1" t="s">
        <v>16</v>
      </c>
      <c r="L18173" s="1" t="s">
        <v>16</v>
      </c>
      <c r="M18173" s="1" t="s">
        <v>16</v>
      </c>
      <c r="N18173" s="1" t="s">
        <v>16</v>
      </c>
      <c r="O18173" s="1">
        <v>63.2</v>
      </c>
      <c r="P18173" s="1">
        <v>2.0</v>
      </c>
    </row>
    <row r="18174">
      <c r="A18174" s="1" t="s">
        <v>29</v>
      </c>
      <c r="B18174" s="1" t="s">
        <v>21240</v>
      </c>
      <c r="C18174" s="2" t="s">
        <v>21238</v>
      </c>
      <c r="D18174" s="1" t="s">
        <v>19</v>
      </c>
      <c r="E18174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8174" s="1" t="s">
        <v>679</v>
      </c>
      <c r="G18174" s="1" t="s">
        <v>680</v>
      </c>
      <c r="H18174" s="1" t="s">
        <v>681</v>
      </c>
      <c r="I18174" s="1" t="s">
        <v>16</v>
      </c>
      <c r="J18174" s="1" t="s">
        <v>23</v>
      </c>
      <c r="K18174" s="1" t="s">
        <v>16</v>
      </c>
      <c r="L18174" s="1" t="s">
        <v>16</v>
      </c>
      <c r="M18174" s="1" t="s">
        <v>16</v>
      </c>
      <c r="N18174" s="1" t="s">
        <v>16</v>
      </c>
      <c r="O18174" s="1">
        <v>95.2</v>
      </c>
      <c r="P18174" s="1">
        <v>1.0</v>
      </c>
    </row>
    <row r="18175">
      <c r="A18175" s="1" t="s">
        <v>29</v>
      </c>
      <c r="B18175" s="1" t="s">
        <v>21241</v>
      </c>
      <c r="C18175" s="2" t="s">
        <v>21238</v>
      </c>
      <c r="D18175" s="1" t="s">
        <v>19</v>
      </c>
      <c r="E18175" s="3" t="str">
        <f>HYPERLINK("https://fyndiq.se/produkt/a529734edaa9418b/", "1-Pack Samsung S23 Ultra Skärmskydd &amp; 1-Pack linsskydd - Härdat Glas 9H - Super kvalitet 3D")</f>
        <v>1-Pack Samsung S23 Ultra Skärmskydd &amp; 1-Pack linsskydd - Härdat Glas 9H - Super kvalitet 3D</v>
      </c>
      <c r="F18175" s="1" t="s">
        <v>4477</v>
      </c>
      <c r="G18175" s="1" t="s">
        <v>4478</v>
      </c>
      <c r="H18175" s="1" t="s">
        <v>4479</v>
      </c>
      <c r="I18175" s="1" t="s">
        <v>16</v>
      </c>
      <c r="J18175" s="1" t="s">
        <v>23</v>
      </c>
      <c r="K18175" s="1" t="s">
        <v>16</v>
      </c>
      <c r="L18175" s="1" t="s">
        <v>16</v>
      </c>
      <c r="M18175" s="1" t="s">
        <v>16</v>
      </c>
      <c r="N18175" s="1" t="s">
        <v>16</v>
      </c>
      <c r="O18175" s="1">
        <v>63.2</v>
      </c>
      <c r="P18175" s="1">
        <v>1.0</v>
      </c>
    </row>
    <row r="18176">
      <c r="A18176" s="1" t="s">
        <v>29</v>
      </c>
      <c r="B18176" s="1" t="s">
        <v>21242</v>
      </c>
      <c r="C18176" s="2" t="s">
        <v>21238</v>
      </c>
      <c r="D18176" s="1" t="s">
        <v>19</v>
      </c>
      <c r="E18176" s="3" t="str">
        <f>HYPERLINK("https://fyndiq.se/produkt/e2804a961e764eb0/", "Samsung Galaxy A05s - Härdat Glas 9H - Super Kvalitet 3D Skärmskydd")</f>
        <v>Samsung Galaxy A05s - Härdat Glas 9H - Super Kvalitet 3D Skärmskydd</v>
      </c>
      <c r="F18176" s="1" t="s">
        <v>7514</v>
      </c>
      <c r="G18176" s="1" t="s">
        <v>7515</v>
      </c>
      <c r="H18176" s="1" t="s">
        <v>7516</v>
      </c>
      <c r="I18176" s="1" t="s">
        <v>16</v>
      </c>
      <c r="J18176" s="1" t="s">
        <v>23</v>
      </c>
      <c r="K18176" s="1" t="s">
        <v>16</v>
      </c>
      <c r="L18176" s="1" t="s">
        <v>16</v>
      </c>
      <c r="M18176" s="1" t="s">
        <v>16</v>
      </c>
      <c r="N18176" s="1" t="s">
        <v>16</v>
      </c>
      <c r="O18176" s="1">
        <v>55.2</v>
      </c>
      <c r="P18176" s="1">
        <v>1.0</v>
      </c>
    </row>
    <row r="18177">
      <c r="A18177" s="1" t="s">
        <v>29</v>
      </c>
      <c r="B18177" s="1" t="s">
        <v>21243</v>
      </c>
      <c r="C18177" s="2" t="s">
        <v>21238</v>
      </c>
      <c r="D18177" s="1" t="s">
        <v>19</v>
      </c>
      <c r="E18177" s="3" t="str">
        <f>HYPERLINK("https://fyndiq.se/produkt/107a94ded811430b/", "2-Pack Privacy SAMSUNG S21 FE 5G Skärmskydd &amp; 2-Pack linsskydd - Härdat Glas 9H - Super kvalitet 3D")</f>
        <v>2-Pack Privacy SAMSUNG S21 FE 5G Skärmskydd &amp; 2-Pack linsskydd - Härdat Glas 9H - Super kvalitet 3D</v>
      </c>
      <c r="F18177" s="1" t="s">
        <v>679</v>
      </c>
      <c r="G18177" s="1" t="s">
        <v>680</v>
      </c>
      <c r="H18177" s="1" t="s">
        <v>681</v>
      </c>
      <c r="I18177" s="1" t="s">
        <v>16</v>
      </c>
      <c r="J18177" s="1" t="s">
        <v>23</v>
      </c>
      <c r="K18177" s="1" t="s">
        <v>16</v>
      </c>
      <c r="L18177" s="1" t="s">
        <v>16</v>
      </c>
      <c r="M18177" s="1" t="s">
        <v>16</v>
      </c>
      <c r="N18177" s="1" t="s">
        <v>16</v>
      </c>
      <c r="O18177" s="1">
        <v>95.2</v>
      </c>
      <c r="P18177" s="1">
        <v>1.0</v>
      </c>
    </row>
    <row r="18178">
      <c r="A18178" s="1" t="s">
        <v>29</v>
      </c>
      <c r="B18178" s="1" t="s">
        <v>21244</v>
      </c>
      <c r="C18178" s="2" t="s">
        <v>21238</v>
      </c>
      <c r="D18178" s="1" t="s">
        <v>19</v>
      </c>
      <c r="E18178" s="3" t="str">
        <f>HYPERLINK("https://fyndiq.se/produkt/87e8c2a54c4a469b/", "2-Pack Samsung Galaxy A53 5G - Härdat glas 9H - Super kvalitet")</f>
        <v>2-Pack Samsung Galaxy A53 5G - Härdat glas 9H - Super kvalitet</v>
      </c>
      <c r="F18178" s="1" t="s">
        <v>1320</v>
      </c>
      <c r="G18178" s="1" t="s">
        <v>1321</v>
      </c>
      <c r="H18178" s="1" t="s">
        <v>1322</v>
      </c>
      <c r="I18178" s="1" t="s">
        <v>16</v>
      </c>
      <c r="J18178" s="1" t="s">
        <v>23</v>
      </c>
      <c r="K18178" s="1" t="s">
        <v>16</v>
      </c>
      <c r="L18178" s="1" t="s">
        <v>16</v>
      </c>
      <c r="M18178" s="1" t="s">
        <v>16</v>
      </c>
      <c r="N18178" s="1" t="s">
        <v>16</v>
      </c>
      <c r="O18178" s="1">
        <v>63.2</v>
      </c>
      <c r="P18178" s="1">
        <v>1.0</v>
      </c>
    </row>
    <row r="18179">
      <c r="A18179" s="1" t="s">
        <v>29</v>
      </c>
      <c r="B18179" s="1" t="s">
        <v>21245</v>
      </c>
      <c r="C18179" s="2" t="s">
        <v>21238</v>
      </c>
      <c r="D18179" s="1" t="s">
        <v>19</v>
      </c>
      <c r="E1817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179" s="1" t="s">
        <v>2144</v>
      </c>
      <c r="G18179" s="1" t="s">
        <v>2145</v>
      </c>
      <c r="H18179" s="1" t="s">
        <v>2146</v>
      </c>
      <c r="I18179" s="1" t="s">
        <v>16</v>
      </c>
      <c r="J18179" s="1" t="s">
        <v>23</v>
      </c>
      <c r="K18179" s="1" t="s">
        <v>16</v>
      </c>
      <c r="L18179" s="1" t="s">
        <v>16</v>
      </c>
      <c r="M18179" s="1" t="s">
        <v>16</v>
      </c>
      <c r="N18179" s="1" t="s">
        <v>16</v>
      </c>
      <c r="O18179" s="1">
        <v>63.2</v>
      </c>
      <c r="P18179" s="1">
        <v>1.0</v>
      </c>
    </row>
    <row r="18180">
      <c r="A18180" s="1" t="s">
        <v>29</v>
      </c>
      <c r="B18180" s="1" t="s">
        <v>21246</v>
      </c>
      <c r="C18180" s="2" t="s">
        <v>21238</v>
      </c>
      <c r="D18180" s="1" t="s">
        <v>19</v>
      </c>
      <c r="E18180" s="3" t="str">
        <f>HYPERLINK("https://fyndiq.se/produkt/432d784756a84eff/", "2-Pack Samsung Galaxy S20FE - Härdat Glas-9H -Super kvalitet 3D")</f>
        <v>2-Pack Samsung Galaxy S20FE - Härdat Glas-9H -Super kvalitet 3D</v>
      </c>
      <c r="F18180" s="1" t="s">
        <v>1078</v>
      </c>
      <c r="G18180" s="1" t="s">
        <v>1079</v>
      </c>
      <c r="H18180" s="1" t="s">
        <v>1080</v>
      </c>
      <c r="I18180" s="1" t="s">
        <v>16</v>
      </c>
      <c r="J18180" s="1" t="s">
        <v>23</v>
      </c>
      <c r="K18180" s="1" t="s">
        <v>16</v>
      </c>
      <c r="L18180" s="1" t="s">
        <v>16</v>
      </c>
      <c r="M18180" s="1" t="s">
        <v>16</v>
      </c>
      <c r="N18180" s="1" t="s">
        <v>16</v>
      </c>
      <c r="O18180" s="1">
        <v>63.2</v>
      </c>
      <c r="P18180" s="1">
        <v>1.0</v>
      </c>
    </row>
    <row r="18181">
      <c r="A18181" s="1" t="s">
        <v>29</v>
      </c>
      <c r="B18181" s="1" t="s">
        <v>21247</v>
      </c>
      <c r="C18181" s="2" t="s">
        <v>21238</v>
      </c>
      <c r="D18181" s="1" t="s">
        <v>19</v>
      </c>
      <c r="E18181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181" s="1" t="s">
        <v>760</v>
      </c>
      <c r="G18181" s="1" t="s">
        <v>761</v>
      </c>
      <c r="H18181" s="1" t="s">
        <v>762</v>
      </c>
      <c r="I18181" s="1" t="s">
        <v>16</v>
      </c>
      <c r="J18181" s="1" t="s">
        <v>23</v>
      </c>
      <c r="K18181" s="1" t="s">
        <v>16</v>
      </c>
      <c r="L18181" s="1" t="s">
        <v>16</v>
      </c>
      <c r="M18181" s="1" t="s">
        <v>16</v>
      </c>
      <c r="N18181" s="1" t="s">
        <v>16</v>
      </c>
      <c r="O18181" s="1">
        <v>63.2</v>
      </c>
      <c r="P18181" s="1">
        <v>1.0</v>
      </c>
    </row>
    <row r="18182">
      <c r="A18182" s="1" t="s">
        <v>29</v>
      </c>
      <c r="B18182" s="1" t="s">
        <v>21248</v>
      </c>
      <c r="C18182" s="2" t="s">
        <v>21238</v>
      </c>
      <c r="D18182" s="1" t="s">
        <v>19</v>
      </c>
      <c r="E1818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182" s="1" t="s">
        <v>2144</v>
      </c>
      <c r="G18182" s="1" t="s">
        <v>2145</v>
      </c>
      <c r="H18182" s="1" t="s">
        <v>2146</v>
      </c>
      <c r="I18182" s="1" t="s">
        <v>16</v>
      </c>
      <c r="J18182" s="1" t="s">
        <v>23</v>
      </c>
      <c r="K18182" s="1" t="s">
        <v>16</v>
      </c>
      <c r="L18182" s="1" t="s">
        <v>16</v>
      </c>
      <c r="M18182" s="1" t="s">
        <v>16</v>
      </c>
      <c r="N18182" s="1" t="s">
        <v>16</v>
      </c>
      <c r="O18182" s="1">
        <v>63.2</v>
      </c>
      <c r="P18182" s="1">
        <v>1.0</v>
      </c>
    </row>
    <row r="18183">
      <c r="A18183" s="1" t="s">
        <v>29</v>
      </c>
      <c r="B18183" s="1" t="s">
        <v>21249</v>
      </c>
      <c r="C18183" s="2" t="s">
        <v>21238</v>
      </c>
      <c r="D18183" s="1" t="s">
        <v>19</v>
      </c>
      <c r="E18183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8183" s="1" t="s">
        <v>3643</v>
      </c>
      <c r="G18183" s="1" t="s">
        <v>3644</v>
      </c>
      <c r="H18183" s="1" t="s">
        <v>3645</v>
      </c>
      <c r="I18183" s="1" t="s">
        <v>16</v>
      </c>
      <c r="J18183" s="1" t="s">
        <v>23</v>
      </c>
      <c r="K18183" s="1" t="s">
        <v>16</v>
      </c>
      <c r="L18183" s="1" t="s">
        <v>16</v>
      </c>
      <c r="M18183" s="1" t="s">
        <v>16</v>
      </c>
      <c r="N18183" s="1" t="s">
        <v>16</v>
      </c>
      <c r="O18183" s="1">
        <v>71.2</v>
      </c>
      <c r="P18183" s="1">
        <v>1.0</v>
      </c>
    </row>
    <row r="18184">
      <c r="A18184" s="1" t="s">
        <v>29</v>
      </c>
      <c r="B18184" s="1" t="s">
        <v>21250</v>
      </c>
      <c r="C18184" s="2" t="s">
        <v>21238</v>
      </c>
      <c r="D18184" s="1" t="s">
        <v>19</v>
      </c>
      <c r="E18184" s="3" t="str">
        <f>HYPERLINK("https://fyndiq.se/produkt/0df6cad26c89414b/", "2 Pack Samsung S22 PLUS - 9H Härdat Glass - 3D Super Kvalitet")</f>
        <v>2 Pack Samsung S22 PLUS - 9H Härdat Glass - 3D Super Kvalitet</v>
      </c>
      <c r="F18184" s="1" t="s">
        <v>2472</v>
      </c>
      <c r="G18184" s="1" t="s">
        <v>2473</v>
      </c>
      <c r="H18184" s="1" t="s">
        <v>2474</v>
      </c>
      <c r="I18184" s="1" t="s">
        <v>16</v>
      </c>
      <c r="J18184" s="1" t="s">
        <v>23</v>
      </c>
      <c r="K18184" s="1" t="s">
        <v>16</v>
      </c>
      <c r="L18184" s="1" t="s">
        <v>16</v>
      </c>
      <c r="M18184" s="1" t="s">
        <v>16</v>
      </c>
      <c r="N18184" s="1" t="s">
        <v>16</v>
      </c>
      <c r="O18184" s="1">
        <v>63.2</v>
      </c>
      <c r="P18184" s="1">
        <v>1.0</v>
      </c>
    </row>
    <row r="18185">
      <c r="A18185" s="1" t="s">
        <v>29</v>
      </c>
      <c r="B18185" s="1" t="s">
        <v>21251</v>
      </c>
      <c r="C18185" s="2" t="s">
        <v>21238</v>
      </c>
      <c r="D18185" s="1" t="s">
        <v>19</v>
      </c>
      <c r="E18185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8185" s="1" t="s">
        <v>4071</v>
      </c>
      <c r="G18185" s="1" t="s">
        <v>4072</v>
      </c>
      <c r="H18185" s="1" t="s">
        <v>4073</v>
      </c>
      <c r="I18185" s="1" t="s">
        <v>16</v>
      </c>
      <c r="J18185" s="1" t="s">
        <v>23</v>
      </c>
      <c r="K18185" s="1" t="s">
        <v>16</v>
      </c>
      <c r="L18185" s="1" t="s">
        <v>16</v>
      </c>
      <c r="M18185" s="1" t="s">
        <v>16</v>
      </c>
      <c r="N18185" s="1" t="s">
        <v>16</v>
      </c>
      <c r="O18185" s="1">
        <v>39.2</v>
      </c>
      <c r="P18185" s="1">
        <v>2.0</v>
      </c>
    </row>
    <row r="18186">
      <c r="A18186" s="1" t="s">
        <v>29</v>
      </c>
      <c r="B18186" s="1" t="s">
        <v>21252</v>
      </c>
      <c r="C18186" s="2" t="s">
        <v>21238</v>
      </c>
      <c r="D18186" s="1" t="s">
        <v>19</v>
      </c>
      <c r="E18186" s="3" t="str">
        <f>HYPERLINK("https://fyndiq.se/produkt/4c175ce77fca4f3f/", "Skärmskydd Iphone 13 Pro - Härdat glas 9H - Hög kvalitet")</f>
        <v>Skärmskydd Iphone 13 Pro - Härdat glas 9H - Hög kvalitet</v>
      </c>
      <c r="F18186" s="1" t="s">
        <v>5741</v>
      </c>
      <c r="G18186" s="1" t="s">
        <v>5742</v>
      </c>
      <c r="H18186" s="1" t="s">
        <v>5743</v>
      </c>
      <c r="I18186" s="1" t="s">
        <v>16</v>
      </c>
      <c r="J18186" s="1" t="s">
        <v>23</v>
      </c>
      <c r="K18186" s="1" t="s">
        <v>16</v>
      </c>
      <c r="L18186" s="1" t="s">
        <v>16</v>
      </c>
      <c r="M18186" s="1" t="s">
        <v>16</v>
      </c>
      <c r="N18186" s="1" t="s">
        <v>16</v>
      </c>
      <c r="O18186" s="1">
        <v>39.2</v>
      </c>
      <c r="P18186" s="1">
        <v>1.0</v>
      </c>
    </row>
    <row r="18187">
      <c r="A18187" s="1" t="s">
        <v>29</v>
      </c>
      <c r="B18187" s="1" t="s">
        <v>21253</v>
      </c>
      <c r="C18187" s="2" t="s">
        <v>21238</v>
      </c>
      <c r="D18187" s="1" t="s">
        <v>19</v>
      </c>
      <c r="E18187" s="3" t="str">
        <f>HYPERLINK("https://fyndiq.se/produkt/0f244212ec124dcd/", "2 Pack OnePlus 9 5G - Härdat glas 9H - Super kvalitet 3D Skärmskydd")</f>
        <v>2 Pack OnePlus 9 5G - Härdat glas 9H - Super kvalitet 3D Skärmskydd</v>
      </c>
      <c r="F18187" s="1" t="s">
        <v>803</v>
      </c>
      <c r="G18187" s="1" t="s">
        <v>804</v>
      </c>
      <c r="H18187" s="1" t="s">
        <v>805</v>
      </c>
      <c r="I18187" s="1" t="s">
        <v>16</v>
      </c>
      <c r="J18187" s="1" t="s">
        <v>23</v>
      </c>
      <c r="K18187" s="1" t="s">
        <v>16</v>
      </c>
      <c r="L18187" s="1" t="s">
        <v>16</v>
      </c>
      <c r="M18187" s="1" t="s">
        <v>16</v>
      </c>
      <c r="N18187" s="1" t="s">
        <v>16</v>
      </c>
      <c r="O18187" s="1">
        <v>63.2</v>
      </c>
      <c r="P18187" s="1">
        <v>1.0</v>
      </c>
    </row>
    <row r="18188">
      <c r="A18188" s="1" t="s">
        <v>29</v>
      </c>
      <c r="B18188" s="1" t="s">
        <v>21254</v>
      </c>
      <c r="C18188" s="2" t="s">
        <v>21238</v>
      </c>
      <c r="D18188" s="1" t="s">
        <v>19</v>
      </c>
      <c r="E18188" s="3" t="str">
        <f>HYPERLINK("https://fyndiq.se/produkt/fdeead0025f9481d/", "Samsung S23 FE - 9H Härdat Glass - Super Kvalitet 3D")</f>
        <v>Samsung S23 FE - 9H Härdat Glass - Super Kvalitet 3D</v>
      </c>
      <c r="F18188" s="1" t="s">
        <v>9586</v>
      </c>
      <c r="G18188" s="1" t="s">
        <v>9587</v>
      </c>
      <c r="H18188" s="1" t="s">
        <v>9588</v>
      </c>
      <c r="I18188" s="1" t="s">
        <v>16</v>
      </c>
      <c r="J18188" s="1" t="s">
        <v>23</v>
      </c>
      <c r="K18188" s="1" t="s">
        <v>16</v>
      </c>
      <c r="L18188" s="1" t="s">
        <v>16</v>
      </c>
      <c r="M18188" s="1" t="s">
        <v>16</v>
      </c>
      <c r="N18188" s="1" t="s">
        <v>16</v>
      </c>
      <c r="O18188" s="1">
        <v>55.2</v>
      </c>
      <c r="P18188" s="1">
        <v>1.0</v>
      </c>
    </row>
    <row r="18189">
      <c r="A18189" s="1" t="s">
        <v>29</v>
      </c>
      <c r="B18189" s="1" t="s">
        <v>21255</v>
      </c>
      <c r="C18189" s="2" t="s">
        <v>21238</v>
      </c>
      <c r="D18189" s="1" t="s">
        <v>19</v>
      </c>
      <c r="E18189" s="3" t="str">
        <f t="shared" ref="E18189:E18190" si="1066">HYPERLINK("https://fyndiq.se/produkt/2030c5450cfb4338/", "2 Pack Huawei P30 Pro - Härdat glas 9H – 3D Super kvalitet")</f>
        <v>2 Pack Huawei P30 Pro - Härdat glas 9H – 3D Super kvalitet</v>
      </c>
      <c r="F18189" s="1" t="s">
        <v>1091</v>
      </c>
      <c r="G18189" s="1" t="s">
        <v>1092</v>
      </c>
      <c r="H18189" s="1" t="s">
        <v>1093</v>
      </c>
      <c r="I18189" s="1" t="s">
        <v>16</v>
      </c>
      <c r="J18189" s="1" t="s">
        <v>23</v>
      </c>
      <c r="K18189" s="1" t="s">
        <v>16</v>
      </c>
      <c r="L18189" s="1" t="s">
        <v>16</v>
      </c>
      <c r="M18189" s="1" t="s">
        <v>16</v>
      </c>
      <c r="N18189" s="1" t="s">
        <v>16</v>
      </c>
      <c r="O18189" s="1">
        <v>71.2</v>
      </c>
      <c r="P18189" s="1">
        <v>1.0</v>
      </c>
    </row>
    <row r="18190">
      <c r="A18190" s="1" t="s">
        <v>29</v>
      </c>
      <c r="B18190" s="1" t="s">
        <v>21256</v>
      </c>
      <c r="C18190" s="2" t="s">
        <v>21238</v>
      </c>
      <c r="D18190" s="1" t="s">
        <v>19</v>
      </c>
      <c r="E18190" s="3" t="str">
        <f t="shared" si="1066"/>
        <v>2 Pack Huawei P30 Pro - Härdat glas 9H – 3D Super kvalitet</v>
      </c>
      <c r="F18190" s="1" t="s">
        <v>1091</v>
      </c>
      <c r="G18190" s="1" t="s">
        <v>1092</v>
      </c>
      <c r="H18190" s="1" t="s">
        <v>1093</v>
      </c>
      <c r="I18190" s="1" t="s">
        <v>16</v>
      </c>
      <c r="J18190" s="1" t="s">
        <v>23</v>
      </c>
      <c r="K18190" s="1" t="s">
        <v>16</v>
      </c>
      <c r="L18190" s="1" t="s">
        <v>16</v>
      </c>
      <c r="M18190" s="1" t="s">
        <v>16</v>
      </c>
      <c r="N18190" s="1" t="s">
        <v>16</v>
      </c>
      <c r="O18190" s="1">
        <v>71.2</v>
      </c>
      <c r="P18190" s="1">
        <v>1.0</v>
      </c>
    </row>
    <row r="18191">
      <c r="A18191" s="1" t="s">
        <v>29</v>
      </c>
      <c r="B18191" s="1" t="s">
        <v>21257</v>
      </c>
      <c r="C18191" s="2" t="s">
        <v>21238</v>
      </c>
      <c r="D18191" s="1" t="s">
        <v>19</v>
      </c>
      <c r="E18191" s="3" t="str">
        <f t="shared" ref="E18191:E18192" si="1067">HYPERLINK("https://fyndiq.se/produkt/08d44de1ca3946df/", "2-Pack Samsung Galaxy S10 - Härdat Glas 9H – 3D Skärmskydd - Super kvalitet")</f>
        <v>2-Pack Samsung Galaxy S10 - Härdat Glas 9H – 3D Skärmskydd - Super kvalitet</v>
      </c>
      <c r="F18191" s="1" t="s">
        <v>729</v>
      </c>
      <c r="G18191" s="1" t="s">
        <v>730</v>
      </c>
      <c r="H18191" s="1" t="s">
        <v>731</v>
      </c>
      <c r="I18191" s="1" t="s">
        <v>16</v>
      </c>
      <c r="J18191" s="1" t="s">
        <v>23</v>
      </c>
      <c r="K18191" s="1" t="s">
        <v>16</v>
      </c>
      <c r="L18191" s="1" t="s">
        <v>16</v>
      </c>
      <c r="M18191" s="1" t="s">
        <v>16</v>
      </c>
      <c r="N18191" s="1" t="s">
        <v>16</v>
      </c>
      <c r="O18191" s="1">
        <v>63.2</v>
      </c>
      <c r="P18191" s="1">
        <v>1.0</v>
      </c>
    </row>
    <row r="18192">
      <c r="A18192" s="1" t="s">
        <v>29</v>
      </c>
      <c r="B18192" s="1" t="s">
        <v>21258</v>
      </c>
      <c r="C18192" s="2" t="s">
        <v>21238</v>
      </c>
      <c r="D18192" s="1" t="s">
        <v>19</v>
      </c>
      <c r="E18192" s="3" t="str">
        <f t="shared" si="1067"/>
        <v>2-Pack Samsung Galaxy S10 - Härdat Glas 9H – 3D Skärmskydd - Super kvalitet</v>
      </c>
      <c r="F18192" s="1" t="s">
        <v>729</v>
      </c>
      <c r="G18192" s="1" t="s">
        <v>730</v>
      </c>
      <c r="H18192" s="1" t="s">
        <v>731</v>
      </c>
      <c r="I18192" s="1" t="s">
        <v>16</v>
      </c>
      <c r="J18192" s="1" t="s">
        <v>23</v>
      </c>
      <c r="K18192" s="1" t="s">
        <v>16</v>
      </c>
      <c r="L18192" s="1" t="s">
        <v>16</v>
      </c>
      <c r="M18192" s="1" t="s">
        <v>16</v>
      </c>
      <c r="N18192" s="1" t="s">
        <v>16</v>
      </c>
      <c r="O18192" s="1">
        <v>63.2</v>
      </c>
      <c r="P18192" s="1">
        <v>1.0</v>
      </c>
    </row>
    <row r="18193">
      <c r="A18193" s="1" t="s">
        <v>29</v>
      </c>
      <c r="B18193" s="1" t="s">
        <v>21259</v>
      </c>
      <c r="C18193" s="2" t="s">
        <v>21238</v>
      </c>
      <c r="D18193" s="1" t="s">
        <v>19</v>
      </c>
      <c r="E18193" s="3" t="str">
        <f t="shared" ref="E18193:E18194" si="1068">HYPERLINK("https://fyndiq.se/produkt/f15b82570d4144d0/", "2-Pack Apple Watch 41mm – Härdat glas 9H – Super kvalitet 3D")</f>
        <v>2-Pack Apple Watch 41mm – Härdat glas 9H – Super kvalitet 3D</v>
      </c>
      <c r="F18193" s="1" t="s">
        <v>144</v>
      </c>
      <c r="G18193" s="1" t="s">
        <v>145</v>
      </c>
      <c r="H18193" s="1" t="s">
        <v>146</v>
      </c>
      <c r="I18193" s="1" t="s">
        <v>16</v>
      </c>
      <c r="J18193" s="1" t="s">
        <v>23</v>
      </c>
      <c r="K18193" s="1" t="s">
        <v>16</v>
      </c>
      <c r="L18193" s="1" t="s">
        <v>16</v>
      </c>
      <c r="M18193" s="1" t="s">
        <v>16</v>
      </c>
      <c r="N18193" s="1" t="s">
        <v>16</v>
      </c>
      <c r="O18193" s="1">
        <v>55.2</v>
      </c>
      <c r="P18193" s="1">
        <v>1.0</v>
      </c>
    </row>
    <row r="18194">
      <c r="A18194" s="1" t="s">
        <v>29</v>
      </c>
      <c r="B18194" s="1" t="s">
        <v>21260</v>
      </c>
      <c r="C18194" s="2" t="s">
        <v>21238</v>
      </c>
      <c r="D18194" s="1" t="s">
        <v>19</v>
      </c>
      <c r="E18194" s="3" t="str">
        <f t="shared" si="1068"/>
        <v>2-Pack Apple Watch 41mm – Härdat glas 9H – Super kvalitet 3D</v>
      </c>
      <c r="F18194" s="1" t="s">
        <v>144</v>
      </c>
      <c r="G18194" s="1" t="s">
        <v>145</v>
      </c>
      <c r="H18194" s="1" t="s">
        <v>146</v>
      </c>
      <c r="I18194" s="1" t="s">
        <v>16</v>
      </c>
      <c r="J18194" s="1" t="s">
        <v>23</v>
      </c>
      <c r="K18194" s="1" t="s">
        <v>16</v>
      </c>
      <c r="L18194" s="1" t="s">
        <v>16</v>
      </c>
      <c r="M18194" s="1" t="s">
        <v>16</v>
      </c>
      <c r="N18194" s="1" t="s">
        <v>16</v>
      </c>
      <c r="O18194" s="1">
        <v>55.2</v>
      </c>
      <c r="P18194" s="1">
        <v>1.0</v>
      </c>
    </row>
    <row r="18195">
      <c r="A18195" s="1" t="s">
        <v>29</v>
      </c>
      <c r="B18195" s="1" t="s">
        <v>21261</v>
      </c>
      <c r="C18195" s="2" t="s">
        <v>21238</v>
      </c>
      <c r="D18195" s="1" t="s">
        <v>19</v>
      </c>
      <c r="E18195" s="3" t="str">
        <f t="shared" ref="E18195:E18196" si="1069">HYPERLINK("https://fyndiq.se/produkt/27b0aae0e13248c2/", "2-Pack GOOGLE PIXEL 8 PRO Skärmskydd - Härdat Glas 9H - Super kvalitet 3D")</f>
        <v>2-Pack GOOGLE PIXEL 8 PRO Skärmskydd - Härdat Glas 9H - Super kvalitet 3D</v>
      </c>
      <c r="F18195" s="1" t="s">
        <v>204</v>
      </c>
      <c r="G18195" s="1" t="s">
        <v>205</v>
      </c>
      <c r="H18195" s="1" t="s">
        <v>206</v>
      </c>
      <c r="I18195" s="1" t="s">
        <v>16</v>
      </c>
      <c r="J18195" s="1" t="s">
        <v>23</v>
      </c>
      <c r="K18195" s="1" t="s">
        <v>16</v>
      </c>
      <c r="L18195" s="1" t="s">
        <v>16</v>
      </c>
      <c r="M18195" s="1" t="s">
        <v>16</v>
      </c>
      <c r="N18195" s="1" t="s">
        <v>16</v>
      </c>
      <c r="O18195" s="1">
        <v>71.2</v>
      </c>
      <c r="P18195" s="1">
        <v>1.0</v>
      </c>
    </row>
    <row r="18196">
      <c r="A18196" s="1" t="s">
        <v>29</v>
      </c>
      <c r="B18196" s="1" t="s">
        <v>21262</v>
      </c>
      <c r="C18196" s="2" t="s">
        <v>21238</v>
      </c>
      <c r="D18196" s="1" t="s">
        <v>19</v>
      </c>
      <c r="E18196" s="3" t="str">
        <f t="shared" si="1069"/>
        <v>2-Pack GOOGLE PIXEL 8 PRO Skärmskydd - Härdat Glas 9H - Super kvalitet 3D</v>
      </c>
      <c r="F18196" s="1" t="s">
        <v>204</v>
      </c>
      <c r="G18196" s="1" t="s">
        <v>205</v>
      </c>
      <c r="H18196" s="1" t="s">
        <v>206</v>
      </c>
      <c r="I18196" s="1" t="s">
        <v>16</v>
      </c>
      <c r="J18196" s="1" t="s">
        <v>23</v>
      </c>
      <c r="K18196" s="1" t="s">
        <v>16</v>
      </c>
      <c r="L18196" s="1" t="s">
        <v>16</v>
      </c>
      <c r="M18196" s="1" t="s">
        <v>16</v>
      </c>
      <c r="N18196" s="1" t="s">
        <v>16</v>
      </c>
      <c r="O18196" s="1">
        <v>71.2</v>
      </c>
      <c r="P18196" s="1">
        <v>1.0</v>
      </c>
    </row>
    <row r="18197">
      <c r="A18197" s="1" t="s">
        <v>29</v>
      </c>
      <c r="B18197" s="1" t="s">
        <v>21263</v>
      </c>
      <c r="C18197" s="2" t="s">
        <v>21238</v>
      </c>
      <c r="D18197" s="1" t="s">
        <v>19</v>
      </c>
      <c r="E18197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18197" s="1" t="s">
        <v>59</v>
      </c>
      <c r="G18197" s="1" t="s">
        <v>60</v>
      </c>
      <c r="H18197" s="1" t="s">
        <v>61</v>
      </c>
      <c r="I18197" s="1" t="s">
        <v>1673</v>
      </c>
      <c r="J18197" s="1" t="s">
        <v>9</v>
      </c>
      <c r="K18197" s="2" t="s">
        <v>19088</v>
      </c>
      <c r="L18197" s="1" t="s">
        <v>2044</v>
      </c>
      <c r="M18197" s="1" t="s">
        <v>16</v>
      </c>
      <c r="N18197" s="1" t="s">
        <v>16</v>
      </c>
      <c r="O18197" s="1">
        <v>63.2</v>
      </c>
      <c r="P18197" s="1">
        <v>1.0</v>
      </c>
    </row>
    <row r="18198">
      <c r="A18198" s="1" t="s">
        <v>29</v>
      </c>
      <c r="B18198" s="1" t="s">
        <v>21264</v>
      </c>
      <c r="C18198" s="2" t="s">
        <v>21238</v>
      </c>
      <c r="D18198" s="1" t="s">
        <v>19</v>
      </c>
      <c r="E18198" s="3" t="str">
        <f>HYPERLINK("https://fyndiq.se/produkt/e0b5cbce33334680/", "2 Pack Sony Xperia 10 IV - Härdat glas 9H -Super Kvalitet 3D")</f>
        <v>2 Pack Sony Xperia 10 IV - Härdat glas 9H -Super Kvalitet 3D</v>
      </c>
      <c r="F18198" s="1" t="s">
        <v>250</v>
      </c>
      <c r="G18198" s="1" t="s">
        <v>251</v>
      </c>
      <c r="H18198" s="1" t="s">
        <v>252</v>
      </c>
      <c r="I18198" s="1" t="s">
        <v>16</v>
      </c>
      <c r="J18198" s="1" t="s">
        <v>23</v>
      </c>
      <c r="K18198" s="1" t="s">
        <v>16</v>
      </c>
      <c r="L18198" s="1" t="s">
        <v>16</v>
      </c>
      <c r="M18198" s="1" t="s">
        <v>16</v>
      </c>
      <c r="N18198" s="1" t="s">
        <v>16</v>
      </c>
      <c r="O18198" s="1">
        <v>71.2</v>
      </c>
      <c r="P18198" s="1">
        <v>1.0</v>
      </c>
    </row>
    <row r="18199">
      <c r="A18199" s="1" t="s">
        <v>29</v>
      </c>
      <c r="B18199" s="1" t="s">
        <v>21265</v>
      </c>
      <c r="C18199" s="2" t="s">
        <v>21238</v>
      </c>
      <c r="D18199" s="1" t="s">
        <v>19</v>
      </c>
      <c r="E18199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8199" s="1" t="s">
        <v>4343</v>
      </c>
      <c r="G18199" s="1" t="s">
        <v>4344</v>
      </c>
      <c r="H18199" s="1" t="s">
        <v>4345</v>
      </c>
      <c r="I18199" s="1" t="s">
        <v>16</v>
      </c>
      <c r="J18199" s="1" t="s">
        <v>23</v>
      </c>
      <c r="K18199" s="1" t="s">
        <v>16</v>
      </c>
      <c r="L18199" s="1" t="s">
        <v>16</v>
      </c>
      <c r="M18199" s="1" t="s">
        <v>16</v>
      </c>
      <c r="N18199" s="1" t="s">
        <v>16</v>
      </c>
      <c r="O18199" s="1">
        <v>95.2</v>
      </c>
      <c r="P18199" s="1">
        <v>1.0</v>
      </c>
    </row>
    <row r="18200">
      <c r="A18200" s="1" t="s">
        <v>29</v>
      </c>
      <c r="B18200" s="1" t="s">
        <v>21266</v>
      </c>
      <c r="C18200" s="2" t="s">
        <v>21238</v>
      </c>
      <c r="D18200" s="1" t="s">
        <v>19</v>
      </c>
      <c r="E18200" s="3" t="str">
        <f>HYPERLINK("https://fyndiq.se/produkt/e40be6dcf8224a2c/", "Skärmskydd Samsung S21 FE - 9H Härdat Glass - Top Kvalitet")</f>
        <v>Skärmskydd Samsung S21 FE - 9H Härdat Glass - Top Kvalitet</v>
      </c>
      <c r="F18200" s="1" t="s">
        <v>2107</v>
      </c>
      <c r="G18200" s="1" t="s">
        <v>2108</v>
      </c>
      <c r="H18200" s="1" t="s">
        <v>2109</v>
      </c>
      <c r="I18200" s="1" t="s">
        <v>16</v>
      </c>
      <c r="J18200" s="1" t="s">
        <v>23</v>
      </c>
      <c r="K18200" s="1" t="s">
        <v>16</v>
      </c>
      <c r="L18200" s="1" t="s">
        <v>16</v>
      </c>
      <c r="M18200" s="1" t="s">
        <v>16</v>
      </c>
      <c r="N18200" s="1" t="s">
        <v>16</v>
      </c>
      <c r="O18200" s="1">
        <v>55.2</v>
      </c>
      <c r="P18200" s="1">
        <v>1.0</v>
      </c>
    </row>
    <row r="18201">
      <c r="A18201" s="1" t="s">
        <v>29</v>
      </c>
      <c r="B18201" s="1" t="s">
        <v>21267</v>
      </c>
      <c r="C18201" s="2" t="s">
        <v>21238</v>
      </c>
      <c r="D18201" s="1" t="s">
        <v>19</v>
      </c>
      <c r="E18201" s="3" t="str">
        <f>HYPERLINK("https://fyndiq.se/produkt/abcb18d2b1094266/", "2 Pack Samsung S21 5G - Härdat Glas 9H - Super Kvalitet 3D")</f>
        <v>2 Pack Samsung S21 5G - Härdat Glas 9H - Super Kvalitet 3D</v>
      </c>
      <c r="F18201" s="1" t="s">
        <v>2719</v>
      </c>
      <c r="G18201" s="1" t="s">
        <v>2720</v>
      </c>
      <c r="H18201" s="1" t="s">
        <v>2721</v>
      </c>
      <c r="I18201" s="1" t="s">
        <v>16</v>
      </c>
      <c r="J18201" s="1" t="s">
        <v>23</v>
      </c>
      <c r="K18201" s="1" t="s">
        <v>16</v>
      </c>
      <c r="L18201" s="1" t="s">
        <v>16</v>
      </c>
      <c r="M18201" s="1" t="s">
        <v>16</v>
      </c>
      <c r="N18201" s="1" t="s">
        <v>16</v>
      </c>
      <c r="O18201" s="1">
        <v>63.2</v>
      </c>
      <c r="P18201" s="1">
        <v>1.0</v>
      </c>
    </row>
    <row r="18202">
      <c r="A18202" s="1" t="s">
        <v>29</v>
      </c>
      <c r="B18202" s="1" t="s">
        <v>21268</v>
      </c>
      <c r="C18202" s="2" t="s">
        <v>21238</v>
      </c>
      <c r="D18202" s="1" t="s">
        <v>19</v>
      </c>
      <c r="E18202" s="3" t="str">
        <f>HYPERLINK("https://fyndiq.se/produkt/4cdad3b689104202/", "2-PACK Full Cover Iphone 7 Vit - Härdat Glas 9H Skärmskydd 3D")</f>
        <v>2-PACK Full Cover Iphone 7 Vit - Härdat Glas 9H Skärmskydd 3D</v>
      </c>
      <c r="F18202" s="1" t="s">
        <v>618</v>
      </c>
      <c r="G18202" s="1" t="s">
        <v>619</v>
      </c>
      <c r="H18202" s="1" t="s">
        <v>620</v>
      </c>
      <c r="I18202" s="1" t="s">
        <v>16</v>
      </c>
      <c r="J18202" s="1" t="s">
        <v>23</v>
      </c>
      <c r="K18202" s="1" t="s">
        <v>16</v>
      </c>
      <c r="L18202" s="1" t="s">
        <v>16</v>
      </c>
      <c r="M18202" s="1" t="s">
        <v>16</v>
      </c>
      <c r="N18202" s="1" t="s">
        <v>16</v>
      </c>
      <c r="O18202" s="1">
        <v>47.2</v>
      </c>
      <c r="P18202" s="1">
        <v>1.0</v>
      </c>
    </row>
    <row r="18203">
      <c r="A18203" s="1" t="s">
        <v>29</v>
      </c>
      <c r="B18203" s="1" t="s">
        <v>21269</v>
      </c>
      <c r="C18203" s="2" t="s">
        <v>21238</v>
      </c>
      <c r="D18203" s="1" t="s">
        <v>19</v>
      </c>
      <c r="E18203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203" s="1" t="s">
        <v>665</v>
      </c>
      <c r="G18203" s="1" t="s">
        <v>666</v>
      </c>
      <c r="H18203" s="1" t="s">
        <v>667</v>
      </c>
      <c r="I18203" s="1" t="s">
        <v>16</v>
      </c>
      <c r="J18203" s="1" t="s">
        <v>23</v>
      </c>
      <c r="K18203" s="1" t="s">
        <v>16</v>
      </c>
      <c r="L18203" s="1" t="s">
        <v>16</v>
      </c>
      <c r="M18203" s="1" t="s">
        <v>16</v>
      </c>
      <c r="N18203" s="1" t="s">
        <v>16</v>
      </c>
      <c r="O18203" s="1">
        <v>63.2</v>
      </c>
      <c r="P18203" s="1">
        <v>1.0</v>
      </c>
    </row>
    <row r="18204">
      <c r="A18204" s="1" t="s">
        <v>29</v>
      </c>
      <c r="B18204" s="1" t="s">
        <v>21270</v>
      </c>
      <c r="C18204" s="2" t="s">
        <v>21238</v>
      </c>
      <c r="D18204" s="1" t="s">
        <v>19</v>
      </c>
      <c r="E18204" s="3" t="str">
        <f>HYPERLINK("https://fyndiq.se/produkt/5e7d482e4c2349ac/", "Skärmskydd Iphone 13 Mini - 9H Härdat glas - Top kvalitet")</f>
        <v>Skärmskydd Iphone 13 Mini - 9H Härdat glas - Top kvalitet</v>
      </c>
      <c r="F18204" s="1" t="s">
        <v>1687</v>
      </c>
      <c r="G18204" s="1" t="s">
        <v>1688</v>
      </c>
      <c r="H18204" s="1" t="s">
        <v>1689</v>
      </c>
      <c r="I18204" s="1" t="s">
        <v>16</v>
      </c>
      <c r="J18204" s="1" t="s">
        <v>23</v>
      </c>
      <c r="K18204" s="1" t="s">
        <v>16</v>
      </c>
      <c r="L18204" s="1" t="s">
        <v>16</v>
      </c>
      <c r="M18204" s="1" t="s">
        <v>16</v>
      </c>
      <c r="N18204" s="1" t="s">
        <v>16</v>
      </c>
      <c r="O18204" s="1">
        <v>39.2</v>
      </c>
      <c r="P18204" s="1">
        <v>1.0</v>
      </c>
    </row>
    <row r="18205">
      <c r="A18205" s="1" t="s">
        <v>29</v>
      </c>
      <c r="B18205" s="1" t="s">
        <v>21271</v>
      </c>
      <c r="C18205" s="2" t="s">
        <v>21238</v>
      </c>
      <c r="D18205" s="1" t="s">
        <v>19</v>
      </c>
      <c r="E18205" s="3" t="str">
        <f t="shared" ref="E18205:E18206" si="1070">HYPERLINK("https://fyndiq.se/produkt/abbb2d46464546e3/", "2.pack Sony Xperia 5 V - Härdat Glas 9H - Super kvalitet 3D Skärmskydd")</f>
        <v>2.pack Sony Xperia 5 V - Härdat Glas 9H - Super kvalitet 3D Skärmskydd</v>
      </c>
      <c r="F18205" s="1" t="s">
        <v>8201</v>
      </c>
      <c r="G18205" s="1" t="s">
        <v>8202</v>
      </c>
      <c r="H18205" s="1" t="s">
        <v>8203</v>
      </c>
      <c r="I18205" s="1" t="s">
        <v>16</v>
      </c>
      <c r="J18205" s="1" t="s">
        <v>23</v>
      </c>
      <c r="K18205" s="1" t="s">
        <v>16</v>
      </c>
      <c r="L18205" s="1" t="s">
        <v>16</v>
      </c>
      <c r="M18205" s="1" t="s">
        <v>16</v>
      </c>
      <c r="N18205" s="1" t="s">
        <v>16</v>
      </c>
      <c r="O18205" s="1">
        <v>79.2</v>
      </c>
      <c r="P18205" s="1">
        <v>1.0</v>
      </c>
    </row>
    <row r="18206">
      <c r="A18206" s="1" t="s">
        <v>29</v>
      </c>
      <c r="B18206" s="1" t="s">
        <v>21272</v>
      </c>
      <c r="C18206" s="2" t="s">
        <v>21238</v>
      </c>
      <c r="D18206" s="1" t="s">
        <v>19</v>
      </c>
      <c r="E18206" s="3" t="str">
        <f t="shared" si="1070"/>
        <v>2.pack Sony Xperia 5 V - Härdat Glas 9H - Super kvalitet 3D Skärmskydd</v>
      </c>
      <c r="F18206" s="1" t="s">
        <v>8201</v>
      </c>
      <c r="G18206" s="1" t="s">
        <v>8202</v>
      </c>
      <c r="H18206" s="1" t="s">
        <v>8203</v>
      </c>
      <c r="I18206" s="1" t="s">
        <v>16</v>
      </c>
      <c r="J18206" s="1" t="s">
        <v>23</v>
      </c>
      <c r="K18206" s="1" t="s">
        <v>16</v>
      </c>
      <c r="L18206" s="1" t="s">
        <v>16</v>
      </c>
      <c r="M18206" s="1" t="s">
        <v>16</v>
      </c>
      <c r="N18206" s="1" t="s">
        <v>16</v>
      </c>
      <c r="O18206" s="1">
        <v>79.2</v>
      </c>
      <c r="P18206" s="1">
        <v>1.0</v>
      </c>
    </row>
    <row r="18207">
      <c r="A18207" s="1" t="s">
        <v>29</v>
      </c>
      <c r="B18207" s="1" t="s">
        <v>21273</v>
      </c>
      <c r="C18207" s="2" t="s">
        <v>21238</v>
      </c>
      <c r="D18207" s="1" t="s">
        <v>19</v>
      </c>
      <c r="E18207" s="3" t="str">
        <f>HYPERLINK("https://fyndiq.se/produkt/a3854a85108d4cdf/", "2-Pack Samsung S23 ULTRA Skärmskydd - Härdat Glas 9H - Super kvalitet 3D")</f>
        <v>2-Pack Samsung S23 ULTRA Skärmskydd - Härdat Glas 9H - Super kvalitet 3D</v>
      </c>
      <c r="F18207" s="1" t="s">
        <v>3577</v>
      </c>
      <c r="G18207" s="1" t="s">
        <v>3578</v>
      </c>
      <c r="H18207" s="1" t="s">
        <v>3579</v>
      </c>
      <c r="I18207" s="1" t="s">
        <v>16</v>
      </c>
      <c r="J18207" s="1" t="s">
        <v>23</v>
      </c>
      <c r="K18207" s="1" t="s">
        <v>16</v>
      </c>
      <c r="L18207" s="1" t="s">
        <v>16</v>
      </c>
      <c r="M18207" s="1" t="s">
        <v>16</v>
      </c>
      <c r="N18207" s="1" t="s">
        <v>16</v>
      </c>
      <c r="O18207" s="1">
        <v>63.2</v>
      </c>
      <c r="P18207" s="1">
        <v>1.0</v>
      </c>
    </row>
    <row r="18208">
      <c r="A18208" s="1" t="s">
        <v>29</v>
      </c>
      <c r="B18208" s="1" t="s">
        <v>21274</v>
      </c>
      <c r="C18208" s="2" t="s">
        <v>21238</v>
      </c>
      <c r="D18208" s="1" t="s">
        <v>19</v>
      </c>
      <c r="E18208" s="3" t="str">
        <f>HYPERLINK("https://fyndiq.se/produkt/08937ef914054d39/", "2-Pack Xiaomi 11T Pro Skärmskydd &amp; 1-Pack linsskydd - Härdat Glas 9H - Super kvalitet 3D")</f>
        <v>2-Pack Xiaomi 11T Pro Skärmskydd &amp; 1-Pack linsskydd - Härdat Glas 9H - Super kvalitet 3D</v>
      </c>
      <c r="F18208" s="1" t="s">
        <v>11560</v>
      </c>
      <c r="G18208" s="1" t="s">
        <v>11561</v>
      </c>
      <c r="H18208" s="1" t="s">
        <v>11562</v>
      </c>
      <c r="I18208" s="1" t="s">
        <v>16</v>
      </c>
      <c r="J18208" s="1" t="s">
        <v>23</v>
      </c>
      <c r="K18208" s="1" t="s">
        <v>16</v>
      </c>
      <c r="L18208" s="1" t="s">
        <v>16</v>
      </c>
      <c r="M18208" s="1" t="s">
        <v>16</v>
      </c>
      <c r="N18208" s="1" t="s">
        <v>16</v>
      </c>
      <c r="O18208" s="1">
        <v>71.2</v>
      </c>
      <c r="P18208" s="1">
        <v>1.0</v>
      </c>
    </row>
    <row r="18209">
      <c r="A18209" s="1" t="s">
        <v>29</v>
      </c>
      <c r="B18209" s="1" t="s">
        <v>21275</v>
      </c>
      <c r="C18209" s="2" t="s">
        <v>21238</v>
      </c>
      <c r="D18209" s="1" t="s">
        <v>19</v>
      </c>
      <c r="E18209" s="3" t="str">
        <f t="shared" ref="E18209:E18211" si="1071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8209" s="1" t="s">
        <v>47</v>
      </c>
      <c r="G18209" s="2" t="s">
        <v>48</v>
      </c>
      <c r="H18209" s="1" t="s">
        <v>49</v>
      </c>
      <c r="I18209" s="1" t="s">
        <v>16</v>
      </c>
      <c r="J18209" s="1" t="s">
        <v>23</v>
      </c>
      <c r="K18209" s="1" t="s">
        <v>16</v>
      </c>
      <c r="L18209" s="1" t="s">
        <v>16</v>
      </c>
      <c r="M18209" s="1" t="s">
        <v>16</v>
      </c>
      <c r="N18209" s="1" t="s">
        <v>16</v>
      </c>
      <c r="O18209" s="1">
        <v>183.2</v>
      </c>
      <c r="P18209" s="1">
        <v>1.0</v>
      </c>
    </row>
    <row r="18210">
      <c r="A18210" s="1" t="s">
        <v>29</v>
      </c>
      <c r="B18210" s="1" t="s">
        <v>21276</v>
      </c>
      <c r="C18210" s="2" t="s">
        <v>21238</v>
      </c>
      <c r="D18210" s="1" t="s">
        <v>19</v>
      </c>
      <c r="E18210" s="3" t="str">
        <f t="shared" si="1071"/>
        <v>ASPOR A616 TWS trådlös Bluetooth hörlurar med Lightning kabel - Högkvalitet - Wireless charging - 5.3BT</v>
      </c>
      <c r="F18210" s="1" t="s">
        <v>47</v>
      </c>
      <c r="G18210" s="2" t="s">
        <v>48</v>
      </c>
      <c r="H18210" s="1" t="s">
        <v>49</v>
      </c>
      <c r="I18210" s="1" t="s">
        <v>16</v>
      </c>
      <c r="J18210" s="1" t="s">
        <v>23</v>
      </c>
      <c r="K18210" s="1" t="s">
        <v>16</v>
      </c>
      <c r="L18210" s="1" t="s">
        <v>16</v>
      </c>
      <c r="M18210" s="1" t="s">
        <v>16</v>
      </c>
      <c r="N18210" s="1" t="s">
        <v>16</v>
      </c>
      <c r="O18210" s="1">
        <v>183.2</v>
      </c>
      <c r="P18210" s="1">
        <v>2.0</v>
      </c>
    </row>
    <row r="18211">
      <c r="A18211" s="1" t="s">
        <v>29</v>
      </c>
      <c r="B18211" s="1" t="s">
        <v>21277</v>
      </c>
      <c r="C18211" s="2" t="s">
        <v>21238</v>
      </c>
      <c r="D18211" s="1" t="s">
        <v>19</v>
      </c>
      <c r="E18211" s="3" t="str">
        <f t="shared" si="1071"/>
        <v>ASPOR A616 TWS trådlös Bluetooth hörlurar med Lightning kabel - Högkvalitet - Wireless charging - 5.3BT</v>
      </c>
      <c r="F18211" s="1" t="s">
        <v>47</v>
      </c>
      <c r="G18211" s="2" t="s">
        <v>48</v>
      </c>
      <c r="H18211" s="1" t="s">
        <v>49</v>
      </c>
      <c r="I18211" s="1" t="s">
        <v>16</v>
      </c>
      <c r="J18211" s="1" t="s">
        <v>23</v>
      </c>
      <c r="K18211" s="1" t="s">
        <v>16</v>
      </c>
      <c r="L18211" s="1" t="s">
        <v>16</v>
      </c>
      <c r="M18211" s="1" t="s">
        <v>16</v>
      </c>
      <c r="N18211" s="1" t="s">
        <v>16</v>
      </c>
      <c r="O18211" s="1">
        <v>183.2</v>
      </c>
      <c r="P18211" s="1">
        <v>1.0</v>
      </c>
    </row>
    <row r="18212">
      <c r="A18212" s="1" t="s">
        <v>29</v>
      </c>
      <c r="B18212" s="1" t="s">
        <v>21278</v>
      </c>
      <c r="C18212" s="2" t="s">
        <v>21238</v>
      </c>
      <c r="D18212" s="1" t="s">
        <v>19</v>
      </c>
      <c r="E18212" s="3" t="str">
        <f>HYPERLINK("https://fyndiq.se/produkt/3ab2b27145824729/", "2-Pack Samsung S21 Ultra - 9H Härdat Glass - Top Kvalitet")</f>
        <v>2-Pack Samsung S21 Ultra - 9H Härdat Glass - Top Kvalitet</v>
      </c>
      <c r="F18212" s="1" t="s">
        <v>7598</v>
      </c>
      <c r="G18212" s="1" t="s">
        <v>7599</v>
      </c>
      <c r="H18212" s="1" t="s">
        <v>7600</v>
      </c>
      <c r="I18212" s="1" t="s">
        <v>16</v>
      </c>
      <c r="J18212" s="1" t="s">
        <v>23</v>
      </c>
      <c r="K18212" s="1" t="s">
        <v>16</v>
      </c>
      <c r="L18212" s="1" t="s">
        <v>16</v>
      </c>
      <c r="M18212" s="1" t="s">
        <v>16</v>
      </c>
      <c r="N18212" s="1" t="s">
        <v>16</v>
      </c>
      <c r="O18212" s="1">
        <v>63.2</v>
      </c>
      <c r="P18212" s="1">
        <v>1.0</v>
      </c>
    </row>
    <row r="18213">
      <c r="A18213" s="1" t="s">
        <v>29</v>
      </c>
      <c r="B18213" s="1" t="s">
        <v>21279</v>
      </c>
      <c r="C18213" s="2" t="s">
        <v>21238</v>
      </c>
      <c r="D18213" s="1" t="s">
        <v>19</v>
      </c>
      <c r="E18213" s="3" t="str">
        <f>HYPERLINK("https://fyndiq.se/produkt/13429430b0324fde/", "2-Pack Samsung Galaxy A23 5G - Härdat Glas 9H - Super Kvalitet 3D")</f>
        <v>2-Pack Samsung Galaxy A23 5G - Härdat Glas 9H - Super Kvalitet 3D</v>
      </c>
      <c r="F18213" s="1" t="s">
        <v>1761</v>
      </c>
      <c r="G18213" s="1" t="s">
        <v>1762</v>
      </c>
      <c r="H18213" s="1" t="s">
        <v>1763</v>
      </c>
      <c r="I18213" s="1" t="s">
        <v>16</v>
      </c>
      <c r="J18213" s="1" t="s">
        <v>23</v>
      </c>
      <c r="K18213" s="1" t="s">
        <v>16</v>
      </c>
      <c r="L18213" s="1" t="s">
        <v>16</v>
      </c>
      <c r="M18213" s="1" t="s">
        <v>16</v>
      </c>
      <c r="N18213" s="1" t="s">
        <v>16</v>
      </c>
      <c r="O18213" s="1">
        <v>63.2</v>
      </c>
      <c r="P18213" s="1">
        <v>1.0</v>
      </c>
    </row>
    <row r="18214">
      <c r="A18214" s="1" t="s">
        <v>29</v>
      </c>
      <c r="B18214" s="1" t="s">
        <v>21280</v>
      </c>
      <c r="C18214" s="2" t="s">
        <v>21238</v>
      </c>
      <c r="D18214" s="1" t="s">
        <v>19</v>
      </c>
      <c r="E18214" s="3" t="str">
        <f>HYPERLINK("https://fyndiq.se/produkt/ab22cb2e69cb406b/", "2-Pack Xiaomi Mi 10 - Härdat Glas 9H - Super kvalitet 3D Skärmskydd")</f>
        <v>2-Pack Xiaomi Mi 10 - Härdat Glas 9H - Super kvalitet 3D Skärmskydd</v>
      </c>
      <c r="F18214" s="1" t="s">
        <v>5285</v>
      </c>
      <c r="G18214" s="1" t="s">
        <v>5286</v>
      </c>
      <c r="H18214" s="1" t="s">
        <v>5287</v>
      </c>
      <c r="I18214" s="1" t="s">
        <v>16</v>
      </c>
      <c r="J18214" s="1" t="s">
        <v>23</v>
      </c>
      <c r="K18214" s="1" t="s">
        <v>16</v>
      </c>
      <c r="L18214" s="1" t="s">
        <v>16</v>
      </c>
      <c r="M18214" s="1" t="s">
        <v>16</v>
      </c>
      <c r="N18214" s="1" t="s">
        <v>16</v>
      </c>
      <c r="O18214" s="1">
        <v>63.2</v>
      </c>
      <c r="P18214" s="1">
        <v>1.0</v>
      </c>
    </row>
    <row r="18215">
      <c r="A18215" s="1" t="s">
        <v>29</v>
      </c>
      <c r="B18215" s="1" t="s">
        <v>21281</v>
      </c>
      <c r="C18215" s="2" t="s">
        <v>21238</v>
      </c>
      <c r="D18215" s="1" t="s">
        <v>19</v>
      </c>
      <c r="E18215" s="3" t="str">
        <f>HYPERLINK("https://fyndiq.se/produkt/3793e0f6281f49f6/", "2-Pack Iphone 11 / XR - 9H Härdat Glass - Top Kvalitet")</f>
        <v>2-Pack Iphone 11 / XR - 9H Härdat Glass - Top Kvalitet</v>
      </c>
      <c r="F18215" s="1" t="s">
        <v>371</v>
      </c>
      <c r="G18215" s="1" t="s">
        <v>372</v>
      </c>
      <c r="H18215" s="1" t="s">
        <v>373</v>
      </c>
      <c r="I18215" s="1" t="s">
        <v>16</v>
      </c>
      <c r="J18215" s="1" t="s">
        <v>23</v>
      </c>
      <c r="K18215" s="1" t="s">
        <v>16</v>
      </c>
      <c r="L18215" s="1" t="s">
        <v>16</v>
      </c>
      <c r="M18215" s="1" t="s">
        <v>16</v>
      </c>
      <c r="N18215" s="1" t="s">
        <v>16</v>
      </c>
      <c r="O18215" s="1">
        <v>47.2</v>
      </c>
      <c r="P18215" s="1">
        <v>1.0</v>
      </c>
    </row>
    <row r="18216">
      <c r="A18216" s="1" t="s">
        <v>29</v>
      </c>
      <c r="B18216" s="1" t="s">
        <v>21282</v>
      </c>
      <c r="C18216" s="2" t="s">
        <v>21238</v>
      </c>
      <c r="D18216" s="1" t="s">
        <v>19</v>
      </c>
      <c r="E18216" s="3" t="str">
        <f t="shared" ref="E18216:E18218" si="1072">HYPERLINK("https://fyndiq.se/produkt/ffd808ba7c174af8/", "2-Pack Samsung S22 Skärmskydd &amp; 1-Pack linsskydd -Härdat Glas 9H")</f>
        <v>2-Pack Samsung S22 Skärmskydd &amp; 1-Pack linsskydd -Härdat Glas 9H</v>
      </c>
      <c r="F18216" s="1" t="s">
        <v>179</v>
      </c>
      <c r="G18216" s="1" t="s">
        <v>180</v>
      </c>
      <c r="H18216" s="1" t="s">
        <v>181</v>
      </c>
      <c r="I18216" s="1" t="s">
        <v>16</v>
      </c>
      <c r="J18216" s="1" t="s">
        <v>23</v>
      </c>
      <c r="K18216" s="1" t="s">
        <v>16</v>
      </c>
      <c r="L18216" s="1" t="s">
        <v>16</v>
      </c>
      <c r="M18216" s="1" t="s">
        <v>16</v>
      </c>
      <c r="N18216" s="1" t="s">
        <v>16</v>
      </c>
      <c r="O18216" s="1">
        <v>71.2</v>
      </c>
      <c r="P18216" s="1">
        <v>1.0</v>
      </c>
    </row>
    <row r="18217">
      <c r="A18217" s="1" t="s">
        <v>29</v>
      </c>
      <c r="B18217" s="1" t="s">
        <v>21283</v>
      </c>
      <c r="C18217" s="2" t="s">
        <v>21238</v>
      </c>
      <c r="D18217" s="1" t="s">
        <v>19</v>
      </c>
      <c r="E18217" s="3" t="str">
        <f t="shared" si="1072"/>
        <v>2-Pack Samsung S22 Skärmskydd &amp; 1-Pack linsskydd -Härdat Glas 9H</v>
      </c>
      <c r="F18217" s="1" t="s">
        <v>179</v>
      </c>
      <c r="G18217" s="1" t="s">
        <v>180</v>
      </c>
      <c r="H18217" s="1" t="s">
        <v>181</v>
      </c>
      <c r="I18217" s="1" t="s">
        <v>16</v>
      </c>
      <c r="J18217" s="1" t="s">
        <v>23</v>
      </c>
      <c r="K18217" s="1" t="s">
        <v>16</v>
      </c>
      <c r="L18217" s="1" t="s">
        <v>16</v>
      </c>
      <c r="M18217" s="1" t="s">
        <v>16</v>
      </c>
      <c r="N18217" s="1" t="s">
        <v>16</v>
      </c>
      <c r="O18217" s="1">
        <v>71.2</v>
      </c>
      <c r="P18217" s="1">
        <v>1.0</v>
      </c>
    </row>
    <row r="18218">
      <c r="A18218" s="1" t="s">
        <v>29</v>
      </c>
      <c r="B18218" s="1" t="s">
        <v>21284</v>
      </c>
      <c r="C18218" s="2" t="s">
        <v>21238</v>
      </c>
      <c r="D18218" s="1" t="s">
        <v>19</v>
      </c>
      <c r="E18218" s="3" t="str">
        <f t="shared" si="1072"/>
        <v>2-Pack Samsung S22 Skärmskydd &amp; 1-Pack linsskydd -Härdat Glas 9H</v>
      </c>
      <c r="F18218" s="1" t="s">
        <v>179</v>
      </c>
      <c r="G18218" s="1" t="s">
        <v>180</v>
      </c>
      <c r="H18218" s="1" t="s">
        <v>181</v>
      </c>
      <c r="I18218" s="1" t="s">
        <v>16</v>
      </c>
      <c r="J18218" s="1" t="s">
        <v>23</v>
      </c>
      <c r="K18218" s="1" t="s">
        <v>16</v>
      </c>
      <c r="L18218" s="1" t="s">
        <v>16</v>
      </c>
      <c r="M18218" s="1" t="s">
        <v>16</v>
      </c>
      <c r="N18218" s="1" t="s">
        <v>16</v>
      </c>
      <c r="O18218" s="1">
        <v>71.2</v>
      </c>
      <c r="P18218" s="1">
        <v>1.0</v>
      </c>
    </row>
    <row r="18219">
      <c r="A18219" s="1" t="s">
        <v>29</v>
      </c>
      <c r="B18219" s="1" t="s">
        <v>21285</v>
      </c>
      <c r="C18219" s="2" t="s">
        <v>21238</v>
      </c>
      <c r="D18219" s="1" t="s">
        <v>19</v>
      </c>
      <c r="E1821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219" s="1" t="s">
        <v>665</v>
      </c>
      <c r="G18219" s="1" t="s">
        <v>666</v>
      </c>
      <c r="H18219" s="1" t="s">
        <v>667</v>
      </c>
      <c r="I18219" s="1" t="s">
        <v>16</v>
      </c>
      <c r="J18219" s="1" t="s">
        <v>23</v>
      </c>
      <c r="K18219" s="1" t="s">
        <v>16</v>
      </c>
      <c r="L18219" s="1" t="s">
        <v>16</v>
      </c>
      <c r="M18219" s="1" t="s">
        <v>16</v>
      </c>
      <c r="N18219" s="1" t="s">
        <v>16</v>
      </c>
      <c r="O18219" s="1">
        <v>63.2</v>
      </c>
      <c r="P18219" s="1">
        <v>1.0</v>
      </c>
    </row>
    <row r="18220">
      <c r="A18220" s="1" t="s">
        <v>29</v>
      </c>
      <c r="B18220" s="1" t="s">
        <v>21286</v>
      </c>
      <c r="C18220" s="2" t="s">
        <v>21238</v>
      </c>
      <c r="D18220" s="1" t="s">
        <v>19</v>
      </c>
      <c r="E18220" s="3" t="str">
        <f t="shared" ref="E18220:E18221" si="1073">HYPERLINK("https://fyndiq.se/produkt/675bb02ed6bb4e07/", "2-Pack Samsung Galaxy S21 Ultra - Härdat Glas 9H-Super Kvalitet")</f>
        <v>2-Pack Samsung Galaxy S21 Ultra - Härdat Glas 9H-Super Kvalitet</v>
      </c>
      <c r="F18220" s="1" t="s">
        <v>91</v>
      </c>
      <c r="G18220" s="1" t="s">
        <v>92</v>
      </c>
      <c r="H18220" s="1" t="s">
        <v>93</v>
      </c>
      <c r="I18220" s="1" t="s">
        <v>16</v>
      </c>
      <c r="J18220" s="1" t="s">
        <v>23</v>
      </c>
      <c r="K18220" s="1" t="s">
        <v>16</v>
      </c>
      <c r="L18220" s="1" t="s">
        <v>16</v>
      </c>
      <c r="M18220" s="1" t="s">
        <v>16</v>
      </c>
      <c r="N18220" s="1" t="s">
        <v>16</v>
      </c>
      <c r="O18220" s="1">
        <v>63.2</v>
      </c>
      <c r="P18220" s="1">
        <v>1.0</v>
      </c>
    </row>
    <row r="18221">
      <c r="A18221" s="1" t="s">
        <v>29</v>
      </c>
      <c r="B18221" s="1" t="s">
        <v>21287</v>
      </c>
      <c r="C18221" s="2" t="s">
        <v>21238</v>
      </c>
      <c r="D18221" s="1" t="s">
        <v>19</v>
      </c>
      <c r="E18221" s="3" t="str">
        <f t="shared" si="1073"/>
        <v>2-Pack Samsung Galaxy S21 Ultra - Härdat Glas 9H-Super Kvalitet</v>
      </c>
      <c r="F18221" s="1" t="s">
        <v>91</v>
      </c>
      <c r="G18221" s="1" t="s">
        <v>92</v>
      </c>
      <c r="H18221" s="1" t="s">
        <v>93</v>
      </c>
      <c r="I18221" s="1" t="s">
        <v>16</v>
      </c>
      <c r="J18221" s="1" t="s">
        <v>23</v>
      </c>
      <c r="K18221" s="1" t="s">
        <v>16</v>
      </c>
      <c r="L18221" s="1" t="s">
        <v>16</v>
      </c>
      <c r="M18221" s="1" t="s">
        <v>16</v>
      </c>
      <c r="N18221" s="1" t="s">
        <v>16</v>
      </c>
      <c r="O18221" s="1">
        <v>63.2</v>
      </c>
      <c r="P18221" s="1">
        <v>1.0</v>
      </c>
    </row>
    <row r="18222">
      <c r="A18222" s="1" t="s">
        <v>29</v>
      </c>
      <c r="B18222" s="1" t="s">
        <v>21288</v>
      </c>
      <c r="C18222" s="2" t="s">
        <v>21238</v>
      </c>
      <c r="D18222" s="1" t="s">
        <v>19</v>
      </c>
      <c r="E18222" s="3" t="str">
        <f>HYPERLINK("https://fyndiq.se/produkt/abcb18d2b1094266/", "2 Pack Samsung S21 5G - Härdat Glas 9H - Super Kvalitet 3D")</f>
        <v>2 Pack Samsung S21 5G - Härdat Glas 9H - Super Kvalitet 3D</v>
      </c>
      <c r="F18222" s="1" t="s">
        <v>2719</v>
      </c>
      <c r="G18222" s="1" t="s">
        <v>2720</v>
      </c>
      <c r="H18222" s="1" t="s">
        <v>2721</v>
      </c>
      <c r="I18222" s="1" t="s">
        <v>16</v>
      </c>
      <c r="J18222" s="1" t="s">
        <v>23</v>
      </c>
      <c r="K18222" s="1" t="s">
        <v>16</v>
      </c>
      <c r="L18222" s="1" t="s">
        <v>16</v>
      </c>
      <c r="M18222" s="1" t="s">
        <v>16</v>
      </c>
      <c r="N18222" s="1" t="s">
        <v>16</v>
      </c>
      <c r="O18222" s="1">
        <v>63.2</v>
      </c>
      <c r="P18222" s="1">
        <v>1.0</v>
      </c>
    </row>
    <row r="18223">
      <c r="A18223" s="1" t="s">
        <v>29</v>
      </c>
      <c r="B18223" s="1" t="s">
        <v>21289</v>
      </c>
      <c r="C18223" s="2" t="s">
        <v>21238</v>
      </c>
      <c r="D18223" s="1" t="s">
        <v>19</v>
      </c>
      <c r="E18223" s="3" t="str">
        <f t="shared" ref="E18223:E18224" si="1074">HYPERLINK("https://fyndiq.se/produkt/675bb02ed6bb4e07/", "2-Pack Samsung Galaxy S21 Ultra - Härdat Glas 9H-Super Kvalitet")</f>
        <v>2-Pack Samsung Galaxy S21 Ultra - Härdat Glas 9H-Super Kvalitet</v>
      </c>
      <c r="F18223" s="1" t="s">
        <v>91</v>
      </c>
      <c r="G18223" s="1" t="s">
        <v>92</v>
      </c>
      <c r="H18223" s="1" t="s">
        <v>93</v>
      </c>
      <c r="I18223" s="1" t="s">
        <v>16</v>
      </c>
      <c r="J18223" s="1" t="s">
        <v>23</v>
      </c>
      <c r="K18223" s="1" t="s">
        <v>16</v>
      </c>
      <c r="L18223" s="1" t="s">
        <v>16</v>
      </c>
      <c r="M18223" s="1" t="s">
        <v>16</v>
      </c>
      <c r="N18223" s="1" t="s">
        <v>16</v>
      </c>
      <c r="O18223" s="1">
        <v>63.2</v>
      </c>
      <c r="P18223" s="1">
        <v>1.0</v>
      </c>
    </row>
    <row r="18224">
      <c r="A18224" s="1" t="s">
        <v>29</v>
      </c>
      <c r="B18224" s="1" t="s">
        <v>21290</v>
      </c>
      <c r="C18224" s="2" t="s">
        <v>21238</v>
      </c>
      <c r="D18224" s="1" t="s">
        <v>19</v>
      </c>
      <c r="E18224" s="3" t="str">
        <f t="shared" si="1074"/>
        <v>2-Pack Samsung Galaxy S21 Ultra - Härdat Glas 9H-Super Kvalitet</v>
      </c>
      <c r="F18224" s="1" t="s">
        <v>91</v>
      </c>
      <c r="G18224" s="1" t="s">
        <v>92</v>
      </c>
      <c r="H18224" s="1" t="s">
        <v>93</v>
      </c>
      <c r="I18224" s="1" t="s">
        <v>16</v>
      </c>
      <c r="J18224" s="1" t="s">
        <v>23</v>
      </c>
      <c r="K18224" s="1" t="s">
        <v>16</v>
      </c>
      <c r="L18224" s="1" t="s">
        <v>16</v>
      </c>
      <c r="M18224" s="1" t="s">
        <v>16</v>
      </c>
      <c r="N18224" s="1" t="s">
        <v>16</v>
      </c>
      <c r="O18224" s="1">
        <v>63.2</v>
      </c>
      <c r="P18224" s="1">
        <v>1.0</v>
      </c>
    </row>
    <row r="18225">
      <c r="A18225" s="1" t="s">
        <v>29</v>
      </c>
      <c r="B18225" s="1" t="s">
        <v>21291</v>
      </c>
      <c r="C18225" s="2" t="s">
        <v>21238</v>
      </c>
      <c r="D18225" s="1" t="s">
        <v>19</v>
      </c>
      <c r="E18225" s="3" t="str">
        <f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8225" s="1" t="s">
        <v>599</v>
      </c>
      <c r="G18225" s="1" t="s">
        <v>600</v>
      </c>
      <c r="H18225" s="1" t="s">
        <v>601</v>
      </c>
      <c r="I18225" s="1" t="s">
        <v>16</v>
      </c>
      <c r="J18225" s="1" t="s">
        <v>23</v>
      </c>
      <c r="K18225" s="1" t="s">
        <v>16</v>
      </c>
      <c r="L18225" s="1" t="s">
        <v>16</v>
      </c>
      <c r="M18225" s="1" t="s">
        <v>16</v>
      </c>
      <c r="N18225" s="1" t="s">
        <v>16</v>
      </c>
      <c r="O18225" s="1">
        <v>71.2</v>
      </c>
      <c r="P18225" s="1">
        <v>1.0</v>
      </c>
    </row>
    <row r="18226">
      <c r="A18226" s="1" t="s">
        <v>29</v>
      </c>
      <c r="B18226" s="1" t="s">
        <v>21292</v>
      </c>
      <c r="C18226" s="2" t="s">
        <v>21238</v>
      </c>
      <c r="D18226" s="1" t="s">
        <v>19</v>
      </c>
      <c r="E18226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18226" s="1" t="s">
        <v>5375</v>
      </c>
      <c r="G18226" s="1" t="s">
        <v>5376</v>
      </c>
      <c r="H18226" s="1" t="s">
        <v>5377</v>
      </c>
      <c r="I18226" s="1" t="s">
        <v>16</v>
      </c>
      <c r="J18226" s="1" t="s">
        <v>23</v>
      </c>
      <c r="K18226" s="1" t="s">
        <v>16</v>
      </c>
      <c r="L18226" s="1" t="s">
        <v>16</v>
      </c>
      <c r="M18226" s="1" t="s">
        <v>16</v>
      </c>
      <c r="N18226" s="1" t="s">
        <v>16</v>
      </c>
      <c r="O18226" s="1">
        <v>63.2</v>
      </c>
      <c r="P18226" s="1">
        <v>2.0</v>
      </c>
    </row>
    <row r="18227">
      <c r="A18227" s="1" t="s">
        <v>29</v>
      </c>
      <c r="B18227" s="1" t="s">
        <v>21293</v>
      </c>
      <c r="C18227" s="2" t="s">
        <v>21238</v>
      </c>
      <c r="D18227" s="1" t="s">
        <v>19</v>
      </c>
      <c r="E18227" s="3" t="str">
        <f>HYPERLINK("https://fyndiq.se/produkt/08a39fd2ea944add/", "2-Pack Apple Watch 45mm – Härdat glas 9H – Super kvalitet 3D")</f>
        <v>2-Pack Apple Watch 45mm – Härdat glas 9H – Super kvalitet 3D</v>
      </c>
      <c r="F18227" s="1" t="s">
        <v>921</v>
      </c>
      <c r="G18227" s="1" t="s">
        <v>922</v>
      </c>
      <c r="H18227" s="1" t="s">
        <v>923</v>
      </c>
      <c r="I18227" s="1" t="s">
        <v>16</v>
      </c>
      <c r="J18227" s="1" t="s">
        <v>23</v>
      </c>
      <c r="K18227" s="1" t="s">
        <v>16</v>
      </c>
      <c r="L18227" s="1" t="s">
        <v>16</v>
      </c>
      <c r="M18227" s="1" t="s">
        <v>16</v>
      </c>
      <c r="N18227" s="1" t="s">
        <v>16</v>
      </c>
      <c r="O18227" s="1">
        <v>55.2</v>
      </c>
      <c r="P18227" s="1">
        <v>1.0</v>
      </c>
    </row>
    <row r="18228">
      <c r="A18228" s="1" t="s">
        <v>29</v>
      </c>
      <c r="B18228" s="1" t="s">
        <v>21294</v>
      </c>
      <c r="C18228" s="2" t="s">
        <v>21238</v>
      </c>
      <c r="D18228" s="1" t="s">
        <v>19</v>
      </c>
      <c r="E18228" s="3" t="str">
        <f>HYPERLINK("https://fyndiq.se/produkt/aaaa7cf643f84273/", "2 Pack Samsung Xcover 5 - Härdat glas 9H-Super kvalitet 3D")</f>
        <v>2 Pack Samsung Xcover 5 - Härdat glas 9H-Super kvalitet 3D</v>
      </c>
      <c r="F18228" s="1" t="s">
        <v>2089</v>
      </c>
      <c r="G18228" s="1" t="s">
        <v>2090</v>
      </c>
      <c r="H18228" s="1" t="s">
        <v>2091</v>
      </c>
      <c r="I18228" s="1" t="s">
        <v>16</v>
      </c>
      <c r="J18228" s="1" t="s">
        <v>23</v>
      </c>
      <c r="K18228" s="1" t="s">
        <v>16</v>
      </c>
      <c r="L18228" s="1" t="s">
        <v>16</v>
      </c>
      <c r="M18228" s="1" t="s">
        <v>16</v>
      </c>
      <c r="N18228" s="1" t="s">
        <v>16</v>
      </c>
      <c r="O18228" s="1">
        <v>63.2</v>
      </c>
      <c r="P18228" s="1">
        <v>1.0</v>
      </c>
    </row>
    <row r="18229">
      <c r="A18229" s="1" t="s">
        <v>29</v>
      </c>
      <c r="B18229" s="1" t="s">
        <v>21295</v>
      </c>
      <c r="C18229" s="2" t="s">
        <v>21238</v>
      </c>
      <c r="D18229" s="1" t="s">
        <v>19</v>
      </c>
      <c r="E18229" s="3" t="str">
        <f>HYPERLINK("https://fyndiq.se/produkt/787fda81f78e4114/", "Xiaomi Redmi 12C - Härdat Glas 9H - Super kvalitet 3D Skärmskydd")</f>
        <v>Xiaomi Redmi 12C - Härdat Glas 9H - Super kvalitet 3D Skärmskydd</v>
      </c>
      <c r="F18229" s="1" t="s">
        <v>17771</v>
      </c>
      <c r="G18229" s="1" t="s">
        <v>17772</v>
      </c>
      <c r="H18229" s="1" t="s">
        <v>17773</v>
      </c>
      <c r="I18229" s="1" t="s">
        <v>16</v>
      </c>
      <c r="J18229" s="1" t="s">
        <v>23</v>
      </c>
      <c r="K18229" s="1" t="s">
        <v>16</v>
      </c>
      <c r="L18229" s="1" t="s">
        <v>16</v>
      </c>
      <c r="M18229" s="1" t="s">
        <v>16</v>
      </c>
      <c r="N18229" s="1" t="s">
        <v>16</v>
      </c>
      <c r="O18229" s="1">
        <v>55.2</v>
      </c>
      <c r="P18229" s="1">
        <v>1.0</v>
      </c>
    </row>
    <row r="18230">
      <c r="A18230" s="1" t="s">
        <v>29</v>
      </c>
      <c r="B18230" s="1" t="s">
        <v>21296</v>
      </c>
      <c r="C18230" s="2" t="s">
        <v>21238</v>
      </c>
      <c r="D18230" s="1" t="s">
        <v>19</v>
      </c>
      <c r="E18230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8230" s="1" t="s">
        <v>3765</v>
      </c>
      <c r="G18230" s="1" t="s">
        <v>3766</v>
      </c>
      <c r="H18230" s="1" t="s">
        <v>3767</v>
      </c>
      <c r="I18230" s="1" t="s">
        <v>16</v>
      </c>
      <c r="J18230" s="1" t="s">
        <v>23</v>
      </c>
      <c r="K18230" s="1" t="s">
        <v>16</v>
      </c>
      <c r="L18230" s="1" t="s">
        <v>16</v>
      </c>
      <c r="M18230" s="1" t="s">
        <v>16</v>
      </c>
      <c r="N18230" s="1" t="s">
        <v>16</v>
      </c>
      <c r="O18230" s="1">
        <v>71.2</v>
      </c>
      <c r="P18230" s="1">
        <v>1.0</v>
      </c>
    </row>
    <row r="18231">
      <c r="A18231" s="1" t="s">
        <v>29</v>
      </c>
      <c r="B18231" s="1" t="s">
        <v>21297</v>
      </c>
      <c r="C18231" s="2" t="s">
        <v>21238</v>
      </c>
      <c r="D18231" s="1" t="s">
        <v>19</v>
      </c>
      <c r="E18231" s="3" t="str">
        <f t="shared" ref="E18231:E18232" si="1075">HYPERLINK("https://fyndiq.se/produkt/860c7ae305b54883/", "2 Pack Samsung S21 Ultra 5G - Härdat glas 9H - Super kvalitet 3D")</f>
        <v>2 Pack Samsung S21 Ultra 5G - Härdat glas 9H - Super kvalitet 3D</v>
      </c>
      <c r="F18231" s="1" t="s">
        <v>649</v>
      </c>
      <c r="G18231" s="1" t="s">
        <v>650</v>
      </c>
      <c r="H18231" s="1" t="s">
        <v>651</v>
      </c>
      <c r="I18231" s="1" t="s">
        <v>16</v>
      </c>
      <c r="J18231" s="1" t="s">
        <v>23</v>
      </c>
      <c r="K18231" s="1" t="s">
        <v>16</v>
      </c>
      <c r="L18231" s="1" t="s">
        <v>16</v>
      </c>
      <c r="M18231" s="1" t="s">
        <v>16</v>
      </c>
      <c r="N18231" s="1" t="s">
        <v>16</v>
      </c>
      <c r="O18231" s="1">
        <v>63.2</v>
      </c>
      <c r="P18231" s="1">
        <v>1.0</v>
      </c>
    </row>
    <row r="18232">
      <c r="A18232" s="1" t="s">
        <v>29</v>
      </c>
      <c r="B18232" s="1" t="s">
        <v>21298</v>
      </c>
      <c r="C18232" s="2" t="s">
        <v>21238</v>
      </c>
      <c r="D18232" s="1" t="s">
        <v>19</v>
      </c>
      <c r="E18232" s="3" t="str">
        <f t="shared" si="1075"/>
        <v>2 Pack Samsung S21 Ultra 5G - Härdat glas 9H - Super kvalitet 3D</v>
      </c>
      <c r="F18232" s="1" t="s">
        <v>649</v>
      </c>
      <c r="G18232" s="1" t="s">
        <v>650</v>
      </c>
      <c r="H18232" s="1" t="s">
        <v>651</v>
      </c>
      <c r="I18232" s="1" t="s">
        <v>16</v>
      </c>
      <c r="J18232" s="1" t="s">
        <v>23</v>
      </c>
      <c r="K18232" s="1" t="s">
        <v>16</v>
      </c>
      <c r="L18232" s="1" t="s">
        <v>16</v>
      </c>
      <c r="M18232" s="1" t="s">
        <v>16</v>
      </c>
      <c r="N18232" s="1" t="s">
        <v>16</v>
      </c>
      <c r="O18232" s="1">
        <v>63.2</v>
      </c>
      <c r="P18232" s="1">
        <v>1.0</v>
      </c>
    </row>
    <row r="18233">
      <c r="A18233" s="1" t="s">
        <v>29</v>
      </c>
      <c r="B18233" s="1" t="s">
        <v>21299</v>
      </c>
      <c r="C18233" s="2" t="s">
        <v>21238</v>
      </c>
      <c r="D18233" s="1" t="s">
        <v>19</v>
      </c>
      <c r="E18233" s="3" t="str">
        <f>HYPERLINK("https://fyndiq.se/produkt/7c990866bb87402c/", "2-Pack Xiaomi 11 Lite 5G NE - Härdat Glas 9H - Super kvalitet 3D")</f>
        <v>2-Pack Xiaomi 11 Lite 5G NE - Härdat Glas 9H - Super kvalitet 3D</v>
      </c>
      <c r="F18233" s="1" t="s">
        <v>544</v>
      </c>
      <c r="G18233" s="1" t="s">
        <v>545</v>
      </c>
      <c r="H18233" s="1" t="s">
        <v>546</v>
      </c>
      <c r="I18233" s="1" t="s">
        <v>16</v>
      </c>
      <c r="J18233" s="1" t="s">
        <v>23</v>
      </c>
      <c r="K18233" s="1" t="s">
        <v>16</v>
      </c>
      <c r="L18233" s="1" t="s">
        <v>16</v>
      </c>
      <c r="M18233" s="1" t="s">
        <v>16</v>
      </c>
      <c r="N18233" s="1" t="s">
        <v>16</v>
      </c>
      <c r="O18233" s="1">
        <v>63.2</v>
      </c>
      <c r="P18233" s="1">
        <v>1.0</v>
      </c>
    </row>
    <row r="18234">
      <c r="A18234" s="1" t="s">
        <v>29</v>
      </c>
      <c r="B18234" s="1" t="s">
        <v>21300</v>
      </c>
      <c r="C18234" s="2" t="s">
        <v>21238</v>
      </c>
      <c r="D18234" s="1" t="s">
        <v>19</v>
      </c>
      <c r="E1823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8234" s="1" t="s">
        <v>729</v>
      </c>
      <c r="G18234" s="1" t="s">
        <v>730</v>
      </c>
      <c r="H18234" s="1" t="s">
        <v>731</v>
      </c>
      <c r="I18234" s="1" t="s">
        <v>16</v>
      </c>
      <c r="J18234" s="1" t="s">
        <v>23</v>
      </c>
      <c r="K18234" s="1" t="s">
        <v>16</v>
      </c>
      <c r="L18234" s="1" t="s">
        <v>16</v>
      </c>
      <c r="M18234" s="1" t="s">
        <v>16</v>
      </c>
      <c r="N18234" s="1" t="s">
        <v>16</v>
      </c>
      <c r="O18234" s="1">
        <v>63.2</v>
      </c>
      <c r="P18234" s="1">
        <v>1.0</v>
      </c>
    </row>
    <row r="18235">
      <c r="A18235" s="1" t="s">
        <v>29</v>
      </c>
      <c r="B18235" s="1" t="s">
        <v>21301</v>
      </c>
      <c r="C18235" s="2" t="s">
        <v>21238</v>
      </c>
      <c r="D18235" s="1" t="s">
        <v>19</v>
      </c>
      <c r="E18235" s="3" t="str">
        <f>HYPERLINK("https://fyndiq.se/produkt/2a9c1aa3cb0d49a0/", "2 Pack iPhone 7 Svart - Härdat Glas 9H - Super Kvalitet 3D")</f>
        <v>2 Pack iPhone 7 Svart - Härdat Glas 9H - Super Kvalitet 3D</v>
      </c>
      <c r="F18235" s="1" t="s">
        <v>3480</v>
      </c>
      <c r="G18235" s="1" t="s">
        <v>3481</v>
      </c>
      <c r="H18235" s="1" t="s">
        <v>3482</v>
      </c>
      <c r="I18235" s="1" t="s">
        <v>16</v>
      </c>
      <c r="J18235" s="1" t="s">
        <v>23</v>
      </c>
      <c r="K18235" s="1" t="s">
        <v>16</v>
      </c>
      <c r="L18235" s="1" t="s">
        <v>16</v>
      </c>
      <c r="M18235" s="1" t="s">
        <v>16</v>
      </c>
      <c r="N18235" s="1" t="s">
        <v>16</v>
      </c>
      <c r="O18235" s="1">
        <v>47.2</v>
      </c>
      <c r="P18235" s="1">
        <v>1.0</v>
      </c>
    </row>
    <row r="18236">
      <c r="A18236" s="1" t="s">
        <v>29</v>
      </c>
      <c r="B18236" s="1" t="s">
        <v>21302</v>
      </c>
      <c r="C18236" s="2" t="s">
        <v>21238</v>
      </c>
      <c r="D18236" s="1" t="s">
        <v>19</v>
      </c>
      <c r="E18236" s="3" t="str">
        <f t="shared" ref="E18236:E18237" si="1076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236" s="1" t="s">
        <v>1209</v>
      </c>
      <c r="G18236" s="1" t="s">
        <v>1210</v>
      </c>
      <c r="H18236" s="1" t="s">
        <v>1211</v>
      </c>
      <c r="I18236" s="1" t="s">
        <v>16</v>
      </c>
      <c r="J18236" s="1" t="s">
        <v>23</v>
      </c>
      <c r="K18236" s="1" t="s">
        <v>16</v>
      </c>
      <c r="L18236" s="1" t="s">
        <v>16</v>
      </c>
      <c r="M18236" s="1" t="s">
        <v>16</v>
      </c>
      <c r="N18236" s="1" t="s">
        <v>16</v>
      </c>
      <c r="O18236" s="1">
        <v>79.2</v>
      </c>
      <c r="P18236" s="1">
        <v>1.0</v>
      </c>
    </row>
    <row r="18237">
      <c r="A18237" s="1" t="s">
        <v>29</v>
      </c>
      <c r="B18237" s="1" t="s">
        <v>21303</v>
      </c>
      <c r="C18237" s="2" t="s">
        <v>21238</v>
      </c>
      <c r="D18237" s="1" t="s">
        <v>19</v>
      </c>
      <c r="E18237" s="3" t="str">
        <f t="shared" si="1076"/>
        <v>2-Pack Samsung S23 Ultra (5G) Skärmskydd &amp; 2-Pack linsskydd - Härdat Glas 9H - Super kvalitet 3D</v>
      </c>
      <c r="F18237" s="1" t="s">
        <v>1209</v>
      </c>
      <c r="G18237" s="1" t="s">
        <v>1210</v>
      </c>
      <c r="H18237" s="1" t="s">
        <v>1211</v>
      </c>
      <c r="I18237" s="1" t="s">
        <v>16</v>
      </c>
      <c r="J18237" s="1" t="s">
        <v>23</v>
      </c>
      <c r="K18237" s="1" t="s">
        <v>16</v>
      </c>
      <c r="L18237" s="1" t="s">
        <v>16</v>
      </c>
      <c r="M18237" s="1" t="s">
        <v>16</v>
      </c>
      <c r="N18237" s="1" t="s">
        <v>16</v>
      </c>
      <c r="O18237" s="1">
        <v>79.2</v>
      </c>
      <c r="P18237" s="1">
        <v>1.0</v>
      </c>
    </row>
    <row r="18238">
      <c r="A18238" s="1" t="s">
        <v>29</v>
      </c>
      <c r="B18238" s="1" t="s">
        <v>21304</v>
      </c>
      <c r="C18238" s="2" t="s">
        <v>21238</v>
      </c>
      <c r="D18238" s="1" t="s">
        <v>19</v>
      </c>
      <c r="E18238" s="3" t="str">
        <f>HYPERLINK("https://fyndiq.se/produkt/bd84362587364f02/", "2-Pack GOOGLE PIXEL 8 Skärmskydd - Härdat Glas 9H - Super kvalitet 3D")</f>
        <v>2-Pack GOOGLE PIXEL 8 Skärmskydd - Härdat Glas 9H - Super kvalitet 3D</v>
      </c>
      <c r="F18238" s="1" t="s">
        <v>254</v>
      </c>
      <c r="G18238" s="1" t="s">
        <v>255</v>
      </c>
      <c r="H18238" s="1" t="s">
        <v>256</v>
      </c>
      <c r="I18238" s="1" t="s">
        <v>16</v>
      </c>
      <c r="J18238" s="1" t="s">
        <v>23</v>
      </c>
      <c r="K18238" s="1" t="s">
        <v>16</v>
      </c>
      <c r="L18238" s="1" t="s">
        <v>16</v>
      </c>
      <c r="M18238" s="1" t="s">
        <v>16</v>
      </c>
      <c r="N18238" s="1" t="s">
        <v>16</v>
      </c>
      <c r="O18238" s="1">
        <v>71.2</v>
      </c>
      <c r="P18238" s="1">
        <v>1.0</v>
      </c>
    </row>
    <row r="18239">
      <c r="A18239" s="1" t="s">
        <v>29</v>
      </c>
      <c r="B18239" s="1" t="s">
        <v>21305</v>
      </c>
      <c r="C18239" s="2" t="s">
        <v>21238</v>
      </c>
      <c r="D18239" s="1" t="s">
        <v>19</v>
      </c>
      <c r="E18239" s="3" t="str">
        <f>HYPERLINK("https://fyndiq.se/produkt/fdeead0025f9481d/", "Samsung S23 FE - 9H Härdat Glass - Super Kvalitet 3D")</f>
        <v>Samsung S23 FE - 9H Härdat Glass - Super Kvalitet 3D</v>
      </c>
      <c r="F18239" s="1" t="s">
        <v>9586</v>
      </c>
      <c r="G18239" s="1" t="s">
        <v>9587</v>
      </c>
      <c r="H18239" s="1" t="s">
        <v>9588</v>
      </c>
      <c r="I18239" s="1" t="s">
        <v>16</v>
      </c>
      <c r="J18239" s="1" t="s">
        <v>23</v>
      </c>
      <c r="K18239" s="1" t="s">
        <v>16</v>
      </c>
      <c r="L18239" s="1" t="s">
        <v>16</v>
      </c>
      <c r="M18239" s="1" t="s">
        <v>16</v>
      </c>
      <c r="N18239" s="1" t="s">
        <v>16</v>
      </c>
      <c r="O18239" s="1">
        <v>55.2</v>
      </c>
      <c r="P18239" s="1">
        <v>1.0</v>
      </c>
    </row>
    <row r="18240">
      <c r="A18240" s="1" t="s">
        <v>29</v>
      </c>
      <c r="B18240" s="1" t="s">
        <v>21306</v>
      </c>
      <c r="C18240" s="2" t="s">
        <v>21238</v>
      </c>
      <c r="D18240" s="1" t="s">
        <v>19</v>
      </c>
      <c r="E18240" s="3" t="str">
        <f t="shared" ref="E18240:E18241" si="1077">HYPERLINK("https://fyndiq.se/produkt/ef10e4ba492c46df/", "2-Pack Samsung S23 FE 5G - 9H Härdat Glass - Super Kvalitet 3D")</f>
        <v>2-Pack Samsung S23 FE 5G - 9H Härdat Glass - Super Kvalitet 3D</v>
      </c>
      <c r="F18240" s="1" t="s">
        <v>2521</v>
      </c>
      <c r="G18240" s="1" t="s">
        <v>2522</v>
      </c>
      <c r="H18240" s="1" t="s">
        <v>2523</v>
      </c>
      <c r="I18240" s="1" t="s">
        <v>16</v>
      </c>
      <c r="J18240" s="1" t="s">
        <v>23</v>
      </c>
      <c r="K18240" s="1" t="s">
        <v>16</v>
      </c>
      <c r="L18240" s="1" t="s">
        <v>16</v>
      </c>
      <c r="M18240" s="1" t="s">
        <v>16</v>
      </c>
      <c r="N18240" s="1" t="s">
        <v>16</v>
      </c>
      <c r="O18240" s="1">
        <v>63.2</v>
      </c>
      <c r="P18240" s="1">
        <v>1.0</v>
      </c>
    </row>
    <row r="18241">
      <c r="A18241" s="1" t="s">
        <v>29</v>
      </c>
      <c r="B18241" s="1" t="s">
        <v>21307</v>
      </c>
      <c r="C18241" s="2" t="s">
        <v>21238</v>
      </c>
      <c r="D18241" s="1" t="s">
        <v>19</v>
      </c>
      <c r="E18241" s="3" t="str">
        <f t="shared" si="1077"/>
        <v>2-Pack Samsung S23 FE 5G - 9H Härdat Glass - Super Kvalitet 3D</v>
      </c>
      <c r="F18241" s="1" t="s">
        <v>2521</v>
      </c>
      <c r="G18241" s="1" t="s">
        <v>2522</v>
      </c>
      <c r="H18241" s="1" t="s">
        <v>2523</v>
      </c>
      <c r="I18241" s="1" t="s">
        <v>16</v>
      </c>
      <c r="J18241" s="1" t="s">
        <v>23</v>
      </c>
      <c r="K18241" s="1" t="s">
        <v>16</v>
      </c>
      <c r="L18241" s="1" t="s">
        <v>16</v>
      </c>
      <c r="M18241" s="1" t="s">
        <v>16</v>
      </c>
      <c r="N18241" s="1" t="s">
        <v>16</v>
      </c>
      <c r="O18241" s="1">
        <v>63.2</v>
      </c>
      <c r="P18241" s="1">
        <v>1.0</v>
      </c>
    </row>
    <row r="18242">
      <c r="A18242" s="1" t="s">
        <v>29</v>
      </c>
      <c r="B18242" s="1" t="s">
        <v>21308</v>
      </c>
      <c r="C18242" s="2" t="s">
        <v>21238</v>
      </c>
      <c r="D18242" s="1" t="s">
        <v>19</v>
      </c>
      <c r="E18242" s="3" t="str">
        <f>HYPERLINK("https://fyndiq.se/produkt/4c175ce77fca4f3f/", "Skärmskydd Iphone 13 Pro - Härdat glas 9H - Hög kvalitet")</f>
        <v>Skärmskydd Iphone 13 Pro - Härdat glas 9H - Hög kvalitet</v>
      </c>
      <c r="F18242" s="1" t="s">
        <v>5741</v>
      </c>
      <c r="G18242" s="1" t="s">
        <v>5742</v>
      </c>
      <c r="H18242" s="1" t="s">
        <v>5743</v>
      </c>
      <c r="I18242" s="1" t="s">
        <v>16</v>
      </c>
      <c r="J18242" s="1" t="s">
        <v>23</v>
      </c>
      <c r="K18242" s="1" t="s">
        <v>16</v>
      </c>
      <c r="L18242" s="1" t="s">
        <v>16</v>
      </c>
      <c r="M18242" s="1" t="s">
        <v>16</v>
      </c>
      <c r="N18242" s="1" t="s">
        <v>16</v>
      </c>
      <c r="O18242" s="1">
        <v>39.2</v>
      </c>
      <c r="P18242" s="1">
        <v>1.0</v>
      </c>
    </row>
    <row r="18243">
      <c r="A18243" s="1" t="s">
        <v>29</v>
      </c>
      <c r="B18243" s="1" t="s">
        <v>21309</v>
      </c>
      <c r="C18243" s="2" t="s">
        <v>21238</v>
      </c>
      <c r="D18243" s="1" t="s">
        <v>19</v>
      </c>
      <c r="E18243" s="3" t="str">
        <f t="shared" ref="E18243:E18245" si="1078">HYPERLINK("https://fyndiq.se/produkt/ef10e4ba492c46df/", "2-Pack Samsung S23 FE 5G - 9H Härdat Glass - Super Kvalitet 3D")</f>
        <v>2-Pack Samsung S23 FE 5G - 9H Härdat Glass - Super Kvalitet 3D</v>
      </c>
      <c r="F18243" s="1" t="s">
        <v>2521</v>
      </c>
      <c r="G18243" s="1" t="s">
        <v>2522</v>
      </c>
      <c r="H18243" s="1" t="s">
        <v>2523</v>
      </c>
      <c r="I18243" s="1" t="s">
        <v>16</v>
      </c>
      <c r="J18243" s="1" t="s">
        <v>23</v>
      </c>
      <c r="K18243" s="1" t="s">
        <v>16</v>
      </c>
      <c r="L18243" s="1" t="s">
        <v>16</v>
      </c>
      <c r="M18243" s="1" t="s">
        <v>16</v>
      </c>
      <c r="N18243" s="1" t="s">
        <v>16</v>
      </c>
      <c r="O18243" s="1">
        <v>63.2</v>
      </c>
      <c r="P18243" s="1">
        <v>1.0</v>
      </c>
    </row>
    <row r="18244">
      <c r="A18244" s="1" t="s">
        <v>29</v>
      </c>
      <c r="B18244" s="1" t="s">
        <v>21310</v>
      </c>
      <c r="C18244" s="2" t="s">
        <v>21238</v>
      </c>
      <c r="D18244" s="1" t="s">
        <v>19</v>
      </c>
      <c r="E18244" s="3" t="str">
        <f t="shared" si="1078"/>
        <v>2-Pack Samsung S23 FE 5G - 9H Härdat Glass - Super Kvalitet 3D</v>
      </c>
      <c r="F18244" s="1" t="s">
        <v>2521</v>
      </c>
      <c r="G18244" s="1" t="s">
        <v>2522</v>
      </c>
      <c r="H18244" s="1" t="s">
        <v>2523</v>
      </c>
      <c r="I18244" s="1" t="s">
        <v>16</v>
      </c>
      <c r="J18244" s="1" t="s">
        <v>23</v>
      </c>
      <c r="K18244" s="1" t="s">
        <v>16</v>
      </c>
      <c r="L18244" s="1" t="s">
        <v>16</v>
      </c>
      <c r="M18244" s="1" t="s">
        <v>16</v>
      </c>
      <c r="N18244" s="1" t="s">
        <v>16</v>
      </c>
      <c r="O18244" s="1">
        <v>63.2</v>
      </c>
      <c r="P18244" s="1">
        <v>1.0</v>
      </c>
    </row>
    <row r="18245">
      <c r="A18245" s="1" t="s">
        <v>29</v>
      </c>
      <c r="B18245" s="1" t="s">
        <v>21311</v>
      </c>
      <c r="C18245" s="2" t="s">
        <v>21238</v>
      </c>
      <c r="D18245" s="1" t="s">
        <v>19</v>
      </c>
      <c r="E18245" s="3" t="str">
        <f t="shared" si="1078"/>
        <v>2-Pack Samsung S23 FE 5G - 9H Härdat Glass - Super Kvalitet 3D</v>
      </c>
      <c r="F18245" s="1" t="s">
        <v>2521</v>
      </c>
      <c r="G18245" s="1" t="s">
        <v>2522</v>
      </c>
      <c r="H18245" s="1" t="s">
        <v>2523</v>
      </c>
      <c r="I18245" s="1" t="s">
        <v>16</v>
      </c>
      <c r="J18245" s="1" t="s">
        <v>23</v>
      </c>
      <c r="K18245" s="1" t="s">
        <v>16</v>
      </c>
      <c r="L18245" s="1" t="s">
        <v>16</v>
      </c>
      <c r="M18245" s="1" t="s">
        <v>16</v>
      </c>
      <c r="N18245" s="1" t="s">
        <v>16</v>
      </c>
      <c r="O18245" s="1">
        <v>63.2</v>
      </c>
      <c r="P18245" s="1">
        <v>1.0</v>
      </c>
    </row>
    <row r="18246">
      <c r="A18246" s="1" t="s">
        <v>29</v>
      </c>
      <c r="B18246" s="1" t="s">
        <v>21312</v>
      </c>
      <c r="C18246" s="2" t="s">
        <v>21238</v>
      </c>
      <c r="D18246" s="1" t="s">
        <v>19</v>
      </c>
      <c r="E18246" s="3" t="str">
        <f>HYPERLINK("https://fyndiq.se/produkt/54fb3b61f3c44a31/", "2 Pack iPhone 8 Plus Svart - Härdat Glas 9H - Super Kvalitet 3D")</f>
        <v>2 Pack iPhone 8 Plus Svart - Härdat Glas 9H - Super Kvalitet 3D</v>
      </c>
      <c r="F18246" s="1" t="s">
        <v>535</v>
      </c>
      <c r="G18246" s="1" t="s">
        <v>536</v>
      </c>
      <c r="H18246" s="1" t="s">
        <v>537</v>
      </c>
      <c r="I18246" s="1" t="s">
        <v>16</v>
      </c>
      <c r="J18246" s="1" t="s">
        <v>23</v>
      </c>
      <c r="K18246" s="1" t="s">
        <v>16</v>
      </c>
      <c r="L18246" s="1" t="s">
        <v>16</v>
      </c>
      <c r="M18246" s="1" t="s">
        <v>16</v>
      </c>
      <c r="N18246" s="1" t="s">
        <v>16</v>
      </c>
      <c r="O18246" s="1">
        <v>47.2</v>
      </c>
      <c r="P18246" s="1">
        <v>1.0</v>
      </c>
    </row>
    <row r="18247">
      <c r="A18247" s="1" t="s">
        <v>29</v>
      </c>
      <c r="B18247" s="1" t="s">
        <v>21313</v>
      </c>
      <c r="C18247" s="2" t="s">
        <v>21238</v>
      </c>
      <c r="D18247" s="1" t="s">
        <v>19</v>
      </c>
      <c r="E18247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8247" s="1" t="s">
        <v>1193</v>
      </c>
      <c r="G18247" s="1" t="s">
        <v>1194</v>
      </c>
      <c r="H18247" s="1" t="s">
        <v>1195</v>
      </c>
      <c r="I18247" s="1" t="s">
        <v>16</v>
      </c>
      <c r="J18247" s="1" t="s">
        <v>23</v>
      </c>
      <c r="K18247" s="1" t="s">
        <v>16</v>
      </c>
      <c r="L18247" s="1" t="s">
        <v>16</v>
      </c>
      <c r="M18247" s="1" t="s">
        <v>16</v>
      </c>
      <c r="N18247" s="1" t="s">
        <v>16</v>
      </c>
      <c r="O18247" s="1">
        <v>79.2</v>
      </c>
      <c r="P18247" s="1">
        <v>1.0</v>
      </c>
    </row>
    <row r="18248">
      <c r="A18248" s="1" t="s">
        <v>29</v>
      </c>
      <c r="B18248" s="1" t="s">
        <v>21314</v>
      </c>
      <c r="C18248" s="2" t="s">
        <v>21238</v>
      </c>
      <c r="D18248" s="1" t="s">
        <v>19</v>
      </c>
      <c r="E1824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8248" s="1" t="s">
        <v>388</v>
      </c>
      <c r="G18248" s="1" t="s">
        <v>389</v>
      </c>
      <c r="H18248" s="1" t="s">
        <v>390</v>
      </c>
      <c r="I18248" s="1" t="s">
        <v>16</v>
      </c>
      <c r="J18248" s="1" t="s">
        <v>23</v>
      </c>
      <c r="K18248" s="1" t="s">
        <v>16</v>
      </c>
      <c r="L18248" s="1" t="s">
        <v>16</v>
      </c>
      <c r="M18248" s="1" t="s">
        <v>16</v>
      </c>
      <c r="N18248" s="1" t="s">
        <v>16</v>
      </c>
      <c r="O18248" s="1">
        <v>63.2</v>
      </c>
      <c r="P18248" s="1">
        <v>2.0</v>
      </c>
    </row>
    <row r="18249">
      <c r="A18249" s="1" t="s">
        <v>29</v>
      </c>
      <c r="B18249" s="1" t="s">
        <v>21315</v>
      </c>
      <c r="C18249" s="2" t="s">
        <v>21238</v>
      </c>
      <c r="D18249" s="1" t="s">
        <v>19</v>
      </c>
      <c r="E18249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8249" s="1" t="s">
        <v>1402</v>
      </c>
      <c r="G18249" s="1" t="s">
        <v>1403</v>
      </c>
      <c r="H18249" s="1" t="s">
        <v>1404</v>
      </c>
      <c r="I18249" s="1" t="s">
        <v>16</v>
      </c>
      <c r="J18249" s="1" t="s">
        <v>23</v>
      </c>
      <c r="K18249" s="1" t="s">
        <v>16</v>
      </c>
      <c r="L18249" s="1" t="s">
        <v>16</v>
      </c>
      <c r="M18249" s="1" t="s">
        <v>16</v>
      </c>
      <c r="N18249" s="1" t="s">
        <v>16</v>
      </c>
      <c r="O18249" s="1">
        <v>71.2</v>
      </c>
      <c r="P18249" s="1">
        <v>1.0</v>
      </c>
    </row>
    <row r="18250">
      <c r="A18250" s="1" t="s">
        <v>29</v>
      </c>
      <c r="B18250" s="1" t="s">
        <v>21316</v>
      </c>
      <c r="C18250" s="2" t="s">
        <v>21238</v>
      </c>
      <c r="D18250" s="1" t="s">
        <v>19</v>
      </c>
      <c r="E18250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8250" s="1" t="s">
        <v>388</v>
      </c>
      <c r="G18250" s="1" t="s">
        <v>389</v>
      </c>
      <c r="H18250" s="1" t="s">
        <v>390</v>
      </c>
      <c r="I18250" s="1" t="s">
        <v>16</v>
      </c>
      <c r="J18250" s="1" t="s">
        <v>23</v>
      </c>
      <c r="K18250" s="1" t="s">
        <v>16</v>
      </c>
      <c r="L18250" s="1" t="s">
        <v>16</v>
      </c>
      <c r="M18250" s="1" t="s">
        <v>16</v>
      </c>
      <c r="N18250" s="1" t="s">
        <v>16</v>
      </c>
      <c r="O18250" s="1">
        <v>63.2</v>
      </c>
      <c r="P18250" s="1">
        <v>1.0</v>
      </c>
    </row>
    <row r="18251">
      <c r="A18251" s="1" t="s">
        <v>29</v>
      </c>
      <c r="B18251" s="1" t="s">
        <v>21317</v>
      </c>
      <c r="C18251" s="2" t="s">
        <v>21238</v>
      </c>
      <c r="D18251" s="1" t="s">
        <v>19</v>
      </c>
      <c r="E18251" s="3" t="str">
        <f>HYPERLINK("https://fyndiq.se/produkt/4603671cea994359/", "Samsung S20 Plus härdat glas 3D 9H Top Kvalitet skärmskydd")</f>
        <v>Samsung S20 Plus härdat glas 3D 9H Top Kvalitet skärmskydd</v>
      </c>
      <c r="F18251" s="1" t="s">
        <v>428</v>
      </c>
      <c r="G18251" s="1" t="s">
        <v>429</v>
      </c>
      <c r="H18251" s="1" t="s">
        <v>430</v>
      </c>
      <c r="I18251" s="1" t="s">
        <v>16</v>
      </c>
      <c r="J18251" s="1" t="s">
        <v>23</v>
      </c>
      <c r="K18251" s="1" t="s">
        <v>16</v>
      </c>
      <c r="L18251" s="1" t="s">
        <v>16</v>
      </c>
      <c r="M18251" s="1" t="s">
        <v>16</v>
      </c>
      <c r="N18251" s="1" t="s">
        <v>16</v>
      </c>
      <c r="O18251" s="1">
        <v>55.2</v>
      </c>
      <c r="P18251" s="1">
        <v>1.0</v>
      </c>
    </row>
    <row r="18252">
      <c r="A18252" s="1" t="s">
        <v>29</v>
      </c>
      <c r="B18252" s="1" t="s">
        <v>21318</v>
      </c>
      <c r="C18252" s="2" t="s">
        <v>21238</v>
      </c>
      <c r="D18252" s="1" t="s">
        <v>19</v>
      </c>
      <c r="E18252" s="3" t="str">
        <f>HYPERLINK("https://fyndiq.se/produkt/ebd0c75a3b324593/", "2-Pack Samsung S22 Ultra 5G Skärmskydd &amp;1-Pack linsskydd-9H GLAS")</f>
        <v>2-Pack Samsung S22 Ultra 5G Skärmskydd &amp;1-Pack linsskydd-9H GLAS</v>
      </c>
      <c r="F18252" s="1" t="s">
        <v>6898</v>
      </c>
      <c r="G18252" s="1" t="s">
        <v>6899</v>
      </c>
      <c r="H18252" s="1" t="s">
        <v>6900</v>
      </c>
      <c r="I18252" s="1" t="s">
        <v>16</v>
      </c>
      <c r="J18252" s="1" t="s">
        <v>23</v>
      </c>
      <c r="K18252" s="1" t="s">
        <v>16</v>
      </c>
      <c r="L18252" s="1" t="s">
        <v>16</v>
      </c>
      <c r="M18252" s="1" t="s">
        <v>16</v>
      </c>
      <c r="N18252" s="1" t="s">
        <v>16</v>
      </c>
      <c r="O18252" s="1">
        <v>71.2</v>
      </c>
      <c r="P18252" s="1">
        <v>1.0</v>
      </c>
    </row>
    <row r="18253">
      <c r="A18253" s="1" t="s">
        <v>29</v>
      </c>
      <c r="B18253" s="1" t="s">
        <v>21319</v>
      </c>
      <c r="C18253" s="2" t="s">
        <v>21238</v>
      </c>
      <c r="D18253" s="1" t="s">
        <v>19</v>
      </c>
      <c r="E18253" s="3" t="str">
        <f>HYPERLINK("https://fyndiq.se/produkt/4d8caab625274f0d/", "1-Pack XIAOMI REDMI 12C Skärmskydd - Härdat Glas 9H - Super kvalitet 3D")</f>
        <v>1-Pack XIAOMI REDMI 12C Skärmskydd - Härdat Glas 9H - Super kvalitet 3D</v>
      </c>
      <c r="F18253" s="1" t="s">
        <v>21320</v>
      </c>
      <c r="G18253" s="1" t="s">
        <v>21321</v>
      </c>
      <c r="H18253" s="1" t="s">
        <v>21322</v>
      </c>
      <c r="I18253" s="1" t="s">
        <v>16</v>
      </c>
      <c r="J18253" s="1" t="s">
        <v>23</v>
      </c>
      <c r="K18253" s="1" t="s">
        <v>16</v>
      </c>
      <c r="L18253" s="1" t="s">
        <v>16</v>
      </c>
      <c r="M18253" s="1" t="s">
        <v>16</v>
      </c>
      <c r="N18253" s="1" t="s">
        <v>16</v>
      </c>
      <c r="O18253" s="1">
        <v>55.2</v>
      </c>
      <c r="P18253" s="1">
        <v>1.0</v>
      </c>
    </row>
    <row r="18254">
      <c r="A18254" s="1" t="s">
        <v>29</v>
      </c>
      <c r="B18254" s="1" t="s">
        <v>21323</v>
      </c>
      <c r="C18254" s="2" t="s">
        <v>21238</v>
      </c>
      <c r="D18254" s="1" t="s">
        <v>19</v>
      </c>
      <c r="E1825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254" s="1" t="s">
        <v>692</v>
      </c>
      <c r="G18254" s="1" t="s">
        <v>693</v>
      </c>
      <c r="H18254" s="1" t="s">
        <v>694</v>
      </c>
      <c r="I18254" s="1" t="s">
        <v>16</v>
      </c>
      <c r="J18254" s="1" t="s">
        <v>23</v>
      </c>
      <c r="K18254" s="1" t="s">
        <v>16</v>
      </c>
      <c r="L18254" s="1" t="s">
        <v>16</v>
      </c>
      <c r="M18254" s="1" t="s">
        <v>16</v>
      </c>
      <c r="N18254" s="1" t="s">
        <v>16</v>
      </c>
      <c r="O18254" s="1">
        <v>47.2</v>
      </c>
      <c r="P18254" s="1">
        <v>1.0</v>
      </c>
    </row>
    <row r="18255">
      <c r="A18255" s="1" t="s">
        <v>29</v>
      </c>
      <c r="B18255" s="1" t="s">
        <v>21324</v>
      </c>
      <c r="C18255" s="2" t="s">
        <v>21238</v>
      </c>
      <c r="D18255" s="1" t="s">
        <v>19</v>
      </c>
      <c r="E18255" s="3" t="str">
        <f>HYPERLINK("https://fyndiq.se/produkt/9adf3a37026e4816/", "2 Pack Samsung Galaxy Note 20 Ultra -Härdat glas–Super kvalitet")</f>
        <v>2 Pack Samsung Galaxy Note 20 Ultra -Härdat glas–Super kvalitet</v>
      </c>
      <c r="F18255" s="1" t="s">
        <v>1043</v>
      </c>
      <c r="G18255" s="1" t="s">
        <v>1044</v>
      </c>
      <c r="H18255" s="1" t="s">
        <v>1045</v>
      </c>
      <c r="I18255" s="1" t="s">
        <v>16</v>
      </c>
      <c r="J18255" s="1" t="s">
        <v>23</v>
      </c>
      <c r="K18255" s="1" t="s">
        <v>16</v>
      </c>
      <c r="L18255" s="1" t="s">
        <v>16</v>
      </c>
      <c r="M18255" s="1" t="s">
        <v>16</v>
      </c>
      <c r="N18255" s="1" t="s">
        <v>16</v>
      </c>
      <c r="O18255" s="1">
        <v>63.2</v>
      </c>
      <c r="P18255" s="1">
        <v>1.0</v>
      </c>
    </row>
    <row r="18256">
      <c r="A18256" s="1" t="s">
        <v>29</v>
      </c>
      <c r="B18256" s="1" t="s">
        <v>21325</v>
      </c>
      <c r="C18256" s="2" t="s">
        <v>21238</v>
      </c>
      <c r="D18256" s="1" t="s">
        <v>19</v>
      </c>
      <c r="E18256" s="3" t="str">
        <f>HYPERLINK("https://fyndiq.se/produkt/ac8181d33d904577/", "Samsung Galaxy S10 Plus - Härdat glas 9H - Super kvalitet 3D")</f>
        <v>Samsung Galaxy S10 Plus - Härdat glas 9H - Super kvalitet 3D</v>
      </c>
      <c r="F18256" s="1" t="s">
        <v>171</v>
      </c>
      <c r="G18256" s="1" t="s">
        <v>172</v>
      </c>
      <c r="H18256" s="1" t="s">
        <v>173</v>
      </c>
      <c r="I18256" s="1" t="s">
        <v>16</v>
      </c>
      <c r="J18256" s="1" t="s">
        <v>23</v>
      </c>
      <c r="K18256" s="1" t="s">
        <v>16</v>
      </c>
      <c r="L18256" s="1" t="s">
        <v>16</v>
      </c>
      <c r="M18256" s="1" t="s">
        <v>16</v>
      </c>
      <c r="N18256" s="1" t="s">
        <v>16</v>
      </c>
      <c r="O18256" s="1">
        <v>55.2</v>
      </c>
      <c r="P18256" s="1">
        <v>1.0</v>
      </c>
    </row>
    <row r="18257">
      <c r="A18257" s="1" t="s">
        <v>29</v>
      </c>
      <c r="B18257" s="1" t="s">
        <v>21326</v>
      </c>
      <c r="C18257" s="2" t="s">
        <v>21238</v>
      </c>
      <c r="D18257" s="1" t="s">
        <v>19</v>
      </c>
      <c r="E18257" s="3" t="str">
        <f>HYPERLINK("https://fyndiq.se/produkt/385e2b93efd34bdb/", "2-Pack Samsung Galaxy A03 - Härdat Glas 9H - Super Kvalitet 3D")</f>
        <v>2-Pack Samsung Galaxy A03 - Härdat Glas 9H - Super Kvalitet 3D</v>
      </c>
      <c r="F18257" s="1" t="s">
        <v>481</v>
      </c>
      <c r="G18257" s="1" t="s">
        <v>482</v>
      </c>
      <c r="H18257" s="1" t="s">
        <v>483</v>
      </c>
      <c r="I18257" s="1" t="s">
        <v>16</v>
      </c>
      <c r="J18257" s="1" t="s">
        <v>23</v>
      </c>
      <c r="K18257" s="1" t="s">
        <v>16</v>
      </c>
      <c r="L18257" s="1" t="s">
        <v>16</v>
      </c>
      <c r="M18257" s="1" t="s">
        <v>16</v>
      </c>
      <c r="N18257" s="1" t="s">
        <v>16</v>
      </c>
      <c r="O18257" s="1">
        <v>63.2</v>
      </c>
      <c r="P18257" s="1">
        <v>1.0</v>
      </c>
    </row>
    <row r="18258">
      <c r="A18258" s="1" t="s">
        <v>29</v>
      </c>
      <c r="B18258" s="1" t="s">
        <v>21327</v>
      </c>
      <c r="C18258" s="2" t="s">
        <v>21238</v>
      </c>
      <c r="D18258" s="1" t="s">
        <v>19</v>
      </c>
      <c r="E18258" s="3" t="str">
        <f>HYPERLINK("https://fyndiq.se/produkt/e19fcc2ab2124f8a/", "2-Pack Iphone 13 Pro - 9H Härdat Glass - Top Kvalitet  3D")</f>
        <v>2-Pack Iphone 13 Pro - 9H Härdat Glass - Top Kvalitet  3D</v>
      </c>
      <c r="F18258" s="1" t="s">
        <v>555</v>
      </c>
      <c r="G18258" s="1" t="s">
        <v>556</v>
      </c>
      <c r="H18258" s="1" t="s">
        <v>557</v>
      </c>
      <c r="I18258" s="1" t="s">
        <v>16</v>
      </c>
      <c r="J18258" s="1" t="s">
        <v>23</v>
      </c>
      <c r="K18258" s="1" t="s">
        <v>16</v>
      </c>
      <c r="L18258" s="1" t="s">
        <v>16</v>
      </c>
      <c r="M18258" s="1" t="s">
        <v>16</v>
      </c>
      <c r="N18258" s="1" t="s">
        <v>16</v>
      </c>
      <c r="O18258" s="1">
        <v>47.2</v>
      </c>
      <c r="P18258" s="1">
        <v>1.0</v>
      </c>
    </row>
    <row r="18259">
      <c r="A18259" s="1" t="s">
        <v>29</v>
      </c>
      <c r="B18259" s="1" t="s">
        <v>21328</v>
      </c>
      <c r="C18259" s="2" t="s">
        <v>21238</v>
      </c>
      <c r="D18259" s="1" t="s">
        <v>19</v>
      </c>
      <c r="E18259" s="3" t="str">
        <f t="shared" ref="E18259:E18260" si="1079">HYPERLINK("https://fyndiq.se/produkt/32ed4deccef24758/", "2-Pack Linsskydd Samsung Galaxy S23 - Härdat Glas 9H - Super 3D Linsskydd")</f>
        <v>2-Pack Linsskydd Samsung Galaxy S23 - Härdat Glas 9H - Super 3D Linsskydd</v>
      </c>
      <c r="F18259" s="1" t="s">
        <v>12118</v>
      </c>
      <c r="G18259" s="1" t="s">
        <v>12119</v>
      </c>
      <c r="H18259" s="1" t="s">
        <v>12120</v>
      </c>
      <c r="I18259" s="1" t="s">
        <v>16</v>
      </c>
      <c r="J18259" s="1" t="s">
        <v>23</v>
      </c>
      <c r="K18259" s="1" t="s">
        <v>16</v>
      </c>
      <c r="L18259" s="1" t="s">
        <v>16</v>
      </c>
      <c r="M18259" s="1" t="s">
        <v>16</v>
      </c>
      <c r="N18259" s="1" t="s">
        <v>16</v>
      </c>
      <c r="O18259" s="1">
        <v>55.2</v>
      </c>
      <c r="P18259" s="1">
        <v>1.0</v>
      </c>
    </row>
    <row r="18260">
      <c r="A18260" s="1" t="s">
        <v>29</v>
      </c>
      <c r="B18260" s="1" t="s">
        <v>21329</v>
      </c>
      <c r="C18260" s="2" t="s">
        <v>21238</v>
      </c>
      <c r="D18260" s="1" t="s">
        <v>19</v>
      </c>
      <c r="E18260" s="3" t="str">
        <f t="shared" si="1079"/>
        <v>2-Pack Linsskydd Samsung Galaxy S23 - Härdat Glas 9H - Super 3D Linsskydd</v>
      </c>
      <c r="F18260" s="1" t="s">
        <v>12118</v>
      </c>
      <c r="G18260" s="1" t="s">
        <v>12119</v>
      </c>
      <c r="H18260" s="1" t="s">
        <v>12120</v>
      </c>
      <c r="I18260" s="1" t="s">
        <v>16</v>
      </c>
      <c r="J18260" s="1" t="s">
        <v>23</v>
      </c>
      <c r="K18260" s="1" t="s">
        <v>16</v>
      </c>
      <c r="L18260" s="1" t="s">
        <v>16</v>
      </c>
      <c r="M18260" s="1" t="s">
        <v>16</v>
      </c>
      <c r="N18260" s="1" t="s">
        <v>16</v>
      </c>
      <c r="O18260" s="1">
        <v>55.2</v>
      </c>
      <c r="P18260" s="1">
        <v>1.0</v>
      </c>
    </row>
    <row r="18261">
      <c r="A18261" s="1" t="s">
        <v>29</v>
      </c>
      <c r="B18261" s="1" t="s">
        <v>21330</v>
      </c>
      <c r="C18261" s="2" t="s">
        <v>21238</v>
      </c>
      <c r="D18261" s="1" t="s">
        <v>19</v>
      </c>
      <c r="E18261" s="3" t="str">
        <f t="shared" ref="E18261:E18262" si="1080">HYPERLINK("https://fyndiq.se/produkt/914693d84cc04c99/", "2-Pack Xiaomi Redmi 12C - Härdat Glas 9H - Super kvalitet 3D Skärmskydd")</f>
        <v>2-Pack Xiaomi Redmi 12C - Härdat Glas 9H - Super kvalitet 3D Skärmskydd</v>
      </c>
      <c r="F18261" s="1" t="s">
        <v>3098</v>
      </c>
      <c r="G18261" s="1" t="s">
        <v>3099</v>
      </c>
      <c r="H18261" s="1" t="s">
        <v>3100</v>
      </c>
      <c r="I18261" s="1" t="s">
        <v>16</v>
      </c>
      <c r="J18261" s="1" t="s">
        <v>23</v>
      </c>
      <c r="K18261" s="1" t="s">
        <v>16</v>
      </c>
      <c r="L18261" s="1" t="s">
        <v>16</v>
      </c>
      <c r="M18261" s="1" t="s">
        <v>16</v>
      </c>
      <c r="N18261" s="1" t="s">
        <v>16</v>
      </c>
      <c r="O18261" s="1">
        <v>63.2</v>
      </c>
      <c r="P18261" s="1">
        <v>1.0</v>
      </c>
    </row>
    <row r="18262">
      <c r="A18262" s="1" t="s">
        <v>29</v>
      </c>
      <c r="B18262" s="1" t="s">
        <v>21331</v>
      </c>
      <c r="C18262" s="2" t="s">
        <v>21238</v>
      </c>
      <c r="D18262" s="1" t="s">
        <v>19</v>
      </c>
      <c r="E18262" s="3" t="str">
        <f t="shared" si="1080"/>
        <v>2-Pack Xiaomi Redmi 12C - Härdat Glas 9H - Super kvalitet 3D Skärmskydd</v>
      </c>
      <c r="F18262" s="1" t="s">
        <v>3098</v>
      </c>
      <c r="G18262" s="1" t="s">
        <v>3099</v>
      </c>
      <c r="H18262" s="1" t="s">
        <v>3100</v>
      </c>
      <c r="I18262" s="1" t="s">
        <v>16</v>
      </c>
      <c r="J18262" s="1" t="s">
        <v>23</v>
      </c>
      <c r="K18262" s="1" t="s">
        <v>16</v>
      </c>
      <c r="L18262" s="1" t="s">
        <v>16</v>
      </c>
      <c r="M18262" s="1" t="s">
        <v>16</v>
      </c>
      <c r="N18262" s="1" t="s">
        <v>16</v>
      </c>
      <c r="O18262" s="1">
        <v>63.2</v>
      </c>
      <c r="P18262" s="1">
        <v>1.0</v>
      </c>
    </row>
    <row r="18263">
      <c r="A18263" s="1" t="s">
        <v>29</v>
      </c>
      <c r="B18263" s="1" t="s">
        <v>21332</v>
      </c>
      <c r="C18263" s="2" t="s">
        <v>21238</v>
      </c>
      <c r="D18263" s="1" t="s">
        <v>19</v>
      </c>
      <c r="E18263" s="3" t="str">
        <f>HYPERLINK("https://fyndiq.se/produkt/67afb534781a4066/", "2-Pack Samsung Galaxy S9 Plus - Härdat glas- 9HSuper kvalitet 3D")</f>
        <v>2-Pack Samsung Galaxy S9 Plus - Härdat glas- 9HSuper kvalitet 3D</v>
      </c>
      <c r="F18263" s="1" t="s">
        <v>3929</v>
      </c>
      <c r="G18263" s="1" t="s">
        <v>3930</v>
      </c>
      <c r="H18263" s="1" t="s">
        <v>3931</v>
      </c>
      <c r="I18263" s="1" t="s">
        <v>16</v>
      </c>
      <c r="J18263" s="1" t="s">
        <v>23</v>
      </c>
      <c r="K18263" s="1" t="s">
        <v>16</v>
      </c>
      <c r="L18263" s="1" t="s">
        <v>16</v>
      </c>
      <c r="M18263" s="1" t="s">
        <v>16</v>
      </c>
      <c r="N18263" s="1" t="s">
        <v>16</v>
      </c>
      <c r="O18263" s="1">
        <v>63.2</v>
      </c>
      <c r="P18263" s="1">
        <v>1.0</v>
      </c>
    </row>
    <row r="18264">
      <c r="A18264" s="1" t="s">
        <v>29</v>
      </c>
      <c r="B18264" s="1" t="s">
        <v>21333</v>
      </c>
      <c r="C18264" s="2" t="s">
        <v>21334</v>
      </c>
      <c r="D18264" s="1" t="s">
        <v>19</v>
      </c>
      <c r="E18264" s="3" t="str">
        <f>HYPERLINK("https://fyndiq.se/produkt/1e8f6bb5ed7344de/", "2-Pack Samsung Galaxy s10 Plus - Härdat glas 9H - Super kvalitet")</f>
        <v>2-Pack Samsung Galaxy s10 Plus - Härdat glas 9H - Super kvalitet</v>
      </c>
      <c r="F18264" s="1" t="s">
        <v>1508</v>
      </c>
      <c r="G18264" s="1" t="s">
        <v>1509</v>
      </c>
      <c r="H18264" s="1" t="s">
        <v>1510</v>
      </c>
      <c r="I18264" s="1" t="s">
        <v>16</v>
      </c>
      <c r="J18264" s="1" t="s">
        <v>23</v>
      </c>
      <c r="K18264" s="1" t="s">
        <v>16</v>
      </c>
      <c r="L18264" s="1" t="s">
        <v>16</v>
      </c>
      <c r="M18264" s="1" t="s">
        <v>16</v>
      </c>
      <c r="N18264" s="1" t="s">
        <v>16</v>
      </c>
      <c r="O18264" s="1">
        <v>63.2</v>
      </c>
      <c r="P18264" s="1">
        <v>1.0</v>
      </c>
    </row>
    <row r="18265">
      <c r="A18265" s="1" t="s">
        <v>29</v>
      </c>
      <c r="B18265" s="1" t="s">
        <v>21335</v>
      </c>
      <c r="C18265" s="2" t="s">
        <v>21334</v>
      </c>
      <c r="D18265" s="1" t="s">
        <v>19</v>
      </c>
      <c r="E1826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265" s="1" t="s">
        <v>3098</v>
      </c>
      <c r="G18265" s="1" t="s">
        <v>3099</v>
      </c>
      <c r="H18265" s="1" t="s">
        <v>3100</v>
      </c>
      <c r="I18265" s="1" t="s">
        <v>16</v>
      </c>
      <c r="J18265" s="1" t="s">
        <v>23</v>
      </c>
      <c r="K18265" s="1" t="s">
        <v>16</v>
      </c>
      <c r="L18265" s="1" t="s">
        <v>16</v>
      </c>
      <c r="M18265" s="1" t="s">
        <v>16</v>
      </c>
      <c r="N18265" s="1" t="s">
        <v>16</v>
      </c>
      <c r="O18265" s="1">
        <v>63.2</v>
      </c>
      <c r="P18265" s="1">
        <v>1.0</v>
      </c>
    </row>
    <row r="18266">
      <c r="A18266" s="1" t="s">
        <v>29</v>
      </c>
      <c r="B18266" s="1" t="s">
        <v>21336</v>
      </c>
      <c r="C18266" s="2" t="s">
        <v>21334</v>
      </c>
      <c r="D18266" s="1" t="s">
        <v>19</v>
      </c>
      <c r="E18266" s="3" t="str">
        <f>HYPERLINK("https://fyndiq.se/produkt/ffd808ba7c174af8/", "2-Pack Samsung S22 Skärmskydd &amp; 1-Pack linsskydd -Härdat Glas 9H")</f>
        <v>2-Pack Samsung S22 Skärmskydd &amp; 1-Pack linsskydd -Härdat Glas 9H</v>
      </c>
      <c r="F18266" s="1" t="s">
        <v>179</v>
      </c>
      <c r="G18266" s="1" t="s">
        <v>180</v>
      </c>
      <c r="H18266" s="1" t="s">
        <v>181</v>
      </c>
      <c r="I18266" s="1" t="s">
        <v>1311</v>
      </c>
      <c r="J18266" s="1" t="s">
        <v>9</v>
      </c>
      <c r="K18266" s="2" t="s">
        <v>20405</v>
      </c>
      <c r="L18266" s="1" t="s">
        <v>2528</v>
      </c>
      <c r="M18266" s="1" t="s">
        <v>16</v>
      </c>
      <c r="N18266" s="1" t="s">
        <v>16</v>
      </c>
      <c r="O18266" s="1">
        <v>71.2</v>
      </c>
      <c r="P18266" s="1">
        <v>1.0</v>
      </c>
    </row>
    <row r="18267">
      <c r="A18267" s="1" t="s">
        <v>29</v>
      </c>
      <c r="B18267" s="1" t="s">
        <v>21337</v>
      </c>
      <c r="C18267" s="2" t="s">
        <v>21334</v>
      </c>
      <c r="D18267" s="1" t="s">
        <v>19</v>
      </c>
      <c r="E18267" s="3" t="str">
        <f>HYPERLINK("https://fyndiq.se/produkt/c268481309584b4f/", "2 Pack Motorola EDGE 20 - Härdat Glas 9H - Super kvalitet 3D")</f>
        <v>2 Pack Motorola EDGE 20 - Härdat Glas 9H - Super kvalitet 3D</v>
      </c>
      <c r="F18267" s="1" t="s">
        <v>8738</v>
      </c>
      <c r="G18267" s="1" t="s">
        <v>8739</v>
      </c>
      <c r="H18267" s="1" t="s">
        <v>8740</v>
      </c>
      <c r="I18267" s="1" t="s">
        <v>1230</v>
      </c>
      <c r="J18267" s="1" t="s">
        <v>23</v>
      </c>
      <c r="K18267" s="1" t="s">
        <v>16</v>
      </c>
      <c r="L18267" s="1" t="s">
        <v>16</v>
      </c>
      <c r="M18267" s="1" t="s">
        <v>16</v>
      </c>
      <c r="N18267" s="1" t="s">
        <v>16</v>
      </c>
      <c r="O18267" s="1">
        <v>63.2</v>
      </c>
      <c r="P18267" s="1">
        <v>1.0</v>
      </c>
    </row>
    <row r="18268">
      <c r="A18268" s="1" t="s">
        <v>29</v>
      </c>
      <c r="B18268" s="1" t="s">
        <v>21338</v>
      </c>
      <c r="C18268" s="2" t="s">
        <v>21334</v>
      </c>
      <c r="D18268" s="1" t="s">
        <v>19</v>
      </c>
      <c r="E18268" s="3" t="str">
        <f>HYPERLINK("https://fyndiq.se/produkt/c64bbbf107e34309/", "2-Pack Huawei P30 - Härdat glas 9H – 3D Super kvalitet")</f>
        <v>2-Pack Huawei P30 - Härdat glas 9H – 3D Super kvalitet</v>
      </c>
      <c r="F18268" s="1" t="s">
        <v>845</v>
      </c>
      <c r="G18268" s="1" t="s">
        <v>846</v>
      </c>
      <c r="H18268" s="1" t="s">
        <v>847</v>
      </c>
      <c r="I18268" s="1" t="s">
        <v>1311</v>
      </c>
      <c r="J18268" s="1" t="s">
        <v>23</v>
      </c>
      <c r="K18268" s="1" t="s">
        <v>16</v>
      </c>
      <c r="L18268" s="1" t="s">
        <v>16</v>
      </c>
      <c r="M18268" s="1" t="s">
        <v>16</v>
      </c>
      <c r="N18268" s="1" t="s">
        <v>16</v>
      </c>
      <c r="O18268" s="1">
        <v>63.2</v>
      </c>
      <c r="P18268" s="1">
        <v>1.0</v>
      </c>
    </row>
    <row r="18269">
      <c r="A18269" s="1" t="s">
        <v>29</v>
      </c>
      <c r="B18269" s="1" t="s">
        <v>21339</v>
      </c>
      <c r="C18269" s="2" t="s">
        <v>21334</v>
      </c>
      <c r="D18269" s="1" t="s">
        <v>19</v>
      </c>
      <c r="E18269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8269" s="1" t="s">
        <v>10873</v>
      </c>
      <c r="G18269" s="1" t="s">
        <v>10874</v>
      </c>
      <c r="H18269" s="1" t="s">
        <v>10875</v>
      </c>
      <c r="I18269" s="1" t="s">
        <v>16</v>
      </c>
      <c r="J18269" s="1" t="s">
        <v>23</v>
      </c>
      <c r="K18269" s="1" t="s">
        <v>16</v>
      </c>
      <c r="L18269" s="1" t="s">
        <v>16</v>
      </c>
      <c r="M18269" s="1" t="s">
        <v>16</v>
      </c>
      <c r="N18269" s="1" t="s">
        <v>16</v>
      </c>
      <c r="O18269" s="1">
        <v>63.2</v>
      </c>
      <c r="P18269" s="1">
        <v>1.0</v>
      </c>
    </row>
    <row r="18270">
      <c r="A18270" s="1" t="s">
        <v>29</v>
      </c>
      <c r="B18270" s="1" t="s">
        <v>21340</v>
      </c>
      <c r="C18270" s="2" t="s">
        <v>21334</v>
      </c>
      <c r="D18270" s="1" t="s">
        <v>19</v>
      </c>
      <c r="E18270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8270" s="1" t="s">
        <v>1625</v>
      </c>
      <c r="G18270" s="1" t="s">
        <v>1626</v>
      </c>
      <c r="H18270" s="1" t="s">
        <v>1627</v>
      </c>
      <c r="I18270" s="1" t="s">
        <v>16</v>
      </c>
      <c r="J18270" s="1" t="s">
        <v>23</v>
      </c>
      <c r="K18270" s="1" t="s">
        <v>16</v>
      </c>
      <c r="L18270" s="1" t="s">
        <v>16</v>
      </c>
      <c r="M18270" s="1" t="s">
        <v>16</v>
      </c>
      <c r="N18270" s="1" t="s">
        <v>16</v>
      </c>
      <c r="O18270" s="1">
        <v>63.2</v>
      </c>
      <c r="P18270" s="1">
        <v>1.0</v>
      </c>
    </row>
    <row r="18271">
      <c r="A18271" s="1" t="s">
        <v>29</v>
      </c>
      <c r="B18271" s="1" t="s">
        <v>21341</v>
      </c>
      <c r="C18271" s="2" t="s">
        <v>21334</v>
      </c>
      <c r="D18271" s="1" t="s">
        <v>19</v>
      </c>
      <c r="E18271" s="3" t="str">
        <f>HYPERLINK("https://fyndiq.se/produkt/0df6cad26c89414b/", "2 Pack Samsung S22 PLUS - 9H Härdat Glass - 3D Super Kvalitet")</f>
        <v>2 Pack Samsung S22 PLUS - 9H Härdat Glass - 3D Super Kvalitet</v>
      </c>
      <c r="F18271" s="1" t="s">
        <v>2472</v>
      </c>
      <c r="G18271" s="1" t="s">
        <v>2473</v>
      </c>
      <c r="H18271" s="1" t="s">
        <v>2474</v>
      </c>
      <c r="I18271" s="1" t="s">
        <v>16</v>
      </c>
      <c r="J18271" s="1" t="s">
        <v>23</v>
      </c>
      <c r="K18271" s="1" t="s">
        <v>16</v>
      </c>
      <c r="L18271" s="1" t="s">
        <v>16</v>
      </c>
      <c r="M18271" s="1" t="s">
        <v>16</v>
      </c>
      <c r="N18271" s="1" t="s">
        <v>16</v>
      </c>
      <c r="O18271" s="1">
        <v>63.2</v>
      </c>
      <c r="P18271" s="1">
        <v>1.0</v>
      </c>
    </row>
    <row r="18272">
      <c r="A18272" s="1" t="s">
        <v>29</v>
      </c>
      <c r="B18272" s="1" t="s">
        <v>21342</v>
      </c>
      <c r="C18272" s="2" t="s">
        <v>21334</v>
      </c>
      <c r="D18272" s="1" t="s">
        <v>19</v>
      </c>
      <c r="E1827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272" s="1" t="s">
        <v>2144</v>
      </c>
      <c r="G18272" s="1" t="s">
        <v>2145</v>
      </c>
      <c r="H18272" s="1" t="s">
        <v>2146</v>
      </c>
      <c r="I18272" s="1" t="s">
        <v>16</v>
      </c>
      <c r="J18272" s="1" t="s">
        <v>23</v>
      </c>
      <c r="K18272" s="1" t="s">
        <v>16</v>
      </c>
      <c r="L18272" s="1" t="s">
        <v>16</v>
      </c>
      <c r="M18272" s="1" t="s">
        <v>16</v>
      </c>
      <c r="N18272" s="1" t="s">
        <v>16</v>
      </c>
      <c r="O18272" s="1">
        <v>63.2</v>
      </c>
      <c r="P18272" s="1">
        <v>1.0</v>
      </c>
    </row>
    <row r="18273">
      <c r="A18273" s="1" t="s">
        <v>29</v>
      </c>
      <c r="B18273" s="1" t="s">
        <v>21343</v>
      </c>
      <c r="C18273" s="2" t="s">
        <v>21334</v>
      </c>
      <c r="D18273" s="1" t="s">
        <v>19</v>
      </c>
      <c r="E18273" s="3" t="str">
        <f>HYPERLINK("https://fyndiq.se/produkt/082f3cf898c84831/", "2 Pack Galaxy S20 Ultra - Härdat glas 9H - Super kvalitet 3D")</f>
        <v>2 Pack Galaxy S20 Ultra - Härdat glas 9H - Super kvalitet 3D</v>
      </c>
      <c r="F18273" s="1" t="s">
        <v>460</v>
      </c>
      <c r="G18273" s="1" t="s">
        <v>461</v>
      </c>
      <c r="H18273" s="1" t="s">
        <v>462</v>
      </c>
      <c r="I18273" s="1" t="s">
        <v>16</v>
      </c>
      <c r="J18273" s="1" t="s">
        <v>23</v>
      </c>
      <c r="K18273" s="1" t="s">
        <v>16</v>
      </c>
      <c r="L18273" s="1" t="s">
        <v>16</v>
      </c>
      <c r="M18273" s="1" t="s">
        <v>16</v>
      </c>
      <c r="N18273" s="1" t="s">
        <v>16</v>
      </c>
      <c r="O18273" s="1">
        <v>63.2</v>
      </c>
      <c r="P18273" s="1">
        <v>1.0</v>
      </c>
    </row>
    <row r="18274">
      <c r="A18274" s="1" t="s">
        <v>29</v>
      </c>
      <c r="B18274" s="1" t="s">
        <v>21344</v>
      </c>
      <c r="C18274" s="2" t="s">
        <v>21334</v>
      </c>
      <c r="D18274" s="1" t="s">
        <v>19</v>
      </c>
      <c r="E18274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8274" s="1" t="s">
        <v>4071</v>
      </c>
      <c r="G18274" s="1" t="s">
        <v>4072</v>
      </c>
      <c r="H18274" s="1" t="s">
        <v>4073</v>
      </c>
      <c r="I18274" s="1" t="s">
        <v>16</v>
      </c>
      <c r="J18274" s="1" t="s">
        <v>23</v>
      </c>
      <c r="K18274" s="1" t="s">
        <v>16</v>
      </c>
      <c r="L18274" s="1" t="s">
        <v>16</v>
      </c>
      <c r="M18274" s="1" t="s">
        <v>16</v>
      </c>
      <c r="N18274" s="1" t="s">
        <v>16</v>
      </c>
      <c r="O18274" s="1">
        <v>39.2</v>
      </c>
      <c r="P18274" s="1">
        <v>1.0</v>
      </c>
    </row>
    <row r="18275">
      <c r="A18275" s="1" t="s">
        <v>29</v>
      </c>
      <c r="B18275" s="1" t="s">
        <v>21345</v>
      </c>
      <c r="C18275" s="2" t="s">
        <v>21334</v>
      </c>
      <c r="D18275" s="1" t="s">
        <v>19</v>
      </c>
      <c r="E1827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275" s="1" t="s">
        <v>2144</v>
      </c>
      <c r="G18275" s="1" t="s">
        <v>2145</v>
      </c>
      <c r="H18275" s="1" t="s">
        <v>2146</v>
      </c>
      <c r="I18275" s="1" t="s">
        <v>16</v>
      </c>
      <c r="J18275" s="1" t="s">
        <v>23</v>
      </c>
      <c r="K18275" s="1" t="s">
        <v>16</v>
      </c>
      <c r="L18275" s="1" t="s">
        <v>16</v>
      </c>
      <c r="M18275" s="1" t="s">
        <v>16</v>
      </c>
      <c r="N18275" s="1" t="s">
        <v>16</v>
      </c>
      <c r="O18275" s="1">
        <v>63.2</v>
      </c>
      <c r="P18275" s="1">
        <v>1.0</v>
      </c>
    </row>
    <row r="18276">
      <c r="A18276" s="1" t="s">
        <v>29</v>
      </c>
      <c r="B18276" s="1" t="s">
        <v>21346</v>
      </c>
      <c r="C18276" s="2" t="s">
        <v>21334</v>
      </c>
      <c r="D18276" s="1" t="s">
        <v>19</v>
      </c>
      <c r="E18276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8276" s="1" t="s">
        <v>3643</v>
      </c>
      <c r="G18276" s="1" t="s">
        <v>3644</v>
      </c>
      <c r="H18276" s="1" t="s">
        <v>3645</v>
      </c>
      <c r="I18276" s="1" t="s">
        <v>16</v>
      </c>
      <c r="J18276" s="1" t="s">
        <v>23</v>
      </c>
      <c r="K18276" s="1" t="s">
        <v>16</v>
      </c>
      <c r="L18276" s="1" t="s">
        <v>16</v>
      </c>
      <c r="M18276" s="1" t="s">
        <v>16</v>
      </c>
      <c r="N18276" s="1" t="s">
        <v>16</v>
      </c>
      <c r="O18276" s="1">
        <v>71.2</v>
      </c>
      <c r="P18276" s="1">
        <v>1.0</v>
      </c>
    </row>
    <row r="18277">
      <c r="A18277" s="1" t="s">
        <v>29</v>
      </c>
      <c r="B18277" s="1" t="s">
        <v>21347</v>
      </c>
      <c r="C18277" s="2" t="s">
        <v>21334</v>
      </c>
      <c r="D18277" s="1" t="s">
        <v>19</v>
      </c>
      <c r="E18277" s="3" t="str">
        <f>HYPERLINK("https://fyndiq.se/produkt/a047b5d99d58461d/", "2-Pack Google Pixel 6A - Härdat glas 9H - Super kvalitet 3D")</f>
        <v>2-Pack Google Pixel 6A - Härdat glas 9H - Super kvalitet 3D</v>
      </c>
      <c r="F18277" s="1" t="s">
        <v>1205</v>
      </c>
      <c r="G18277" s="1" t="s">
        <v>1206</v>
      </c>
      <c r="H18277" s="1" t="s">
        <v>1207</v>
      </c>
      <c r="I18277" s="1" t="s">
        <v>16</v>
      </c>
      <c r="J18277" s="1" t="s">
        <v>23</v>
      </c>
      <c r="K18277" s="1" t="s">
        <v>16</v>
      </c>
      <c r="L18277" s="1" t="s">
        <v>16</v>
      </c>
      <c r="M18277" s="1" t="s">
        <v>16</v>
      </c>
      <c r="N18277" s="1" t="s">
        <v>16</v>
      </c>
      <c r="O18277" s="1">
        <v>63.2</v>
      </c>
      <c r="P18277" s="1">
        <v>1.0</v>
      </c>
    </row>
    <row r="18278">
      <c r="A18278" s="1" t="s">
        <v>29</v>
      </c>
      <c r="B18278" s="1" t="s">
        <v>21348</v>
      </c>
      <c r="C18278" s="2" t="s">
        <v>21334</v>
      </c>
      <c r="D18278" s="1" t="s">
        <v>19</v>
      </c>
      <c r="E18278" s="3" t="str">
        <f>HYPERLINK("https://fyndiq.se/produkt/fdeead0025f9481d/", "Samsung S23 FE - 9H Härdat Glass - Super Kvalitet 3D")</f>
        <v>Samsung S23 FE - 9H Härdat Glass - Super Kvalitet 3D</v>
      </c>
      <c r="F18278" s="1" t="s">
        <v>9586</v>
      </c>
      <c r="G18278" s="1" t="s">
        <v>9587</v>
      </c>
      <c r="H18278" s="1" t="s">
        <v>9588</v>
      </c>
      <c r="I18278" s="1" t="s">
        <v>16</v>
      </c>
      <c r="J18278" s="1" t="s">
        <v>23</v>
      </c>
      <c r="K18278" s="1" t="s">
        <v>16</v>
      </c>
      <c r="L18278" s="1" t="s">
        <v>16</v>
      </c>
      <c r="M18278" s="1" t="s">
        <v>16</v>
      </c>
      <c r="N18278" s="1" t="s">
        <v>16</v>
      </c>
      <c r="O18278" s="1">
        <v>55.2</v>
      </c>
      <c r="P18278" s="1">
        <v>1.0</v>
      </c>
    </row>
    <row r="18279">
      <c r="A18279" s="1" t="s">
        <v>29</v>
      </c>
      <c r="B18279" s="1" t="s">
        <v>21349</v>
      </c>
      <c r="C18279" s="2" t="s">
        <v>21334</v>
      </c>
      <c r="D18279" s="1" t="s">
        <v>19</v>
      </c>
      <c r="E18279" s="3" t="str">
        <f>HYPERLINK("https://fyndiq.se/produkt/2030c5450cfb4338/", "2 Pack Huawei P30 Pro - Härdat glas 9H – 3D Super kvalitet")</f>
        <v>2 Pack Huawei P30 Pro - Härdat glas 9H – 3D Super kvalitet</v>
      </c>
      <c r="F18279" s="1" t="s">
        <v>1091</v>
      </c>
      <c r="G18279" s="1" t="s">
        <v>1092</v>
      </c>
      <c r="H18279" s="1" t="s">
        <v>1093</v>
      </c>
      <c r="I18279" s="1" t="s">
        <v>16</v>
      </c>
      <c r="J18279" s="1" t="s">
        <v>23</v>
      </c>
      <c r="K18279" s="1" t="s">
        <v>16</v>
      </c>
      <c r="L18279" s="1" t="s">
        <v>16</v>
      </c>
      <c r="M18279" s="1" t="s">
        <v>16</v>
      </c>
      <c r="N18279" s="1" t="s">
        <v>16</v>
      </c>
      <c r="O18279" s="1">
        <v>71.2</v>
      </c>
      <c r="P18279" s="1">
        <v>1.0</v>
      </c>
    </row>
    <row r="18280">
      <c r="A18280" s="1" t="s">
        <v>29</v>
      </c>
      <c r="B18280" s="1" t="s">
        <v>21350</v>
      </c>
      <c r="C18280" s="2" t="s">
        <v>21334</v>
      </c>
      <c r="D18280" s="1" t="s">
        <v>19</v>
      </c>
      <c r="E18280" s="3" t="str">
        <f>HYPERLINK("https://fyndiq.se/produkt/ef10e4ba492c46df/", "2-Pack Samsung S23 FE 5G - 9H Härdat Glass - Super Kvalitet 3D")</f>
        <v>2-Pack Samsung S23 FE 5G - 9H Härdat Glass - Super Kvalitet 3D</v>
      </c>
      <c r="F18280" s="1" t="s">
        <v>2521</v>
      </c>
      <c r="G18280" s="1" t="s">
        <v>2522</v>
      </c>
      <c r="H18280" s="1" t="s">
        <v>2523</v>
      </c>
      <c r="I18280" s="1" t="s">
        <v>1673</v>
      </c>
      <c r="J18280" s="1" t="s">
        <v>9</v>
      </c>
      <c r="K18280" s="2" t="s">
        <v>18936</v>
      </c>
      <c r="L18280" s="1" t="s">
        <v>2811</v>
      </c>
      <c r="M18280" s="1" t="s">
        <v>16</v>
      </c>
      <c r="N18280" s="1" t="s">
        <v>16</v>
      </c>
      <c r="O18280" s="1">
        <v>63.2</v>
      </c>
      <c r="P18280" s="1">
        <v>1.0</v>
      </c>
    </row>
    <row r="18281">
      <c r="A18281" s="1" t="s">
        <v>29</v>
      </c>
      <c r="B18281" s="1" t="s">
        <v>21351</v>
      </c>
      <c r="C18281" s="2" t="s">
        <v>21334</v>
      </c>
      <c r="D18281" s="1" t="s">
        <v>19</v>
      </c>
      <c r="E18281" s="3" t="str">
        <f t="shared" ref="E18281:E18282" si="1081">HYPERLINK("https://fyndiq.se/produkt/a00b62acc6644fd2/", "2-Pack Samsung Galaxy S10 - Härdat glas 9H – Super kvalitet 3D")</f>
        <v>2-Pack Samsung Galaxy S10 - Härdat glas 9H – Super kvalitet 3D</v>
      </c>
      <c r="F18281" s="1" t="s">
        <v>1291</v>
      </c>
      <c r="G18281" s="1" t="s">
        <v>1292</v>
      </c>
      <c r="H18281" s="1" t="s">
        <v>1293</v>
      </c>
      <c r="I18281" s="1" t="s">
        <v>16</v>
      </c>
      <c r="J18281" s="1" t="s">
        <v>23</v>
      </c>
      <c r="K18281" s="1" t="s">
        <v>16</v>
      </c>
      <c r="L18281" s="1" t="s">
        <v>16</v>
      </c>
      <c r="M18281" s="1" t="s">
        <v>16</v>
      </c>
      <c r="N18281" s="1" t="s">
        <v>16</v>
      </c>
      <c r="O18281" s="1">
        <v>63.2</v>
      </c>
      <c r="P18281" s="1">
        <v>1.0</v>
      </c>
    </row>
    <row r="18282">
      <c r="A18282" s="1" t="s">
        <v>29</v>
      </c>
      <c r="B18282" s="1" t="s">
        <v>21352</v>
      </c>
      <c r="C18282" s="2" t="s">
        <v>21334</v>
      </c>
      <c r="D18282" s="1" t="s">
        <v>19</v>
      </c>
      <c r="E18282" s="3" t="str">
        <f t="shared" si="1081"/>
        <v>2-Pack Samsung Galaxy S10 - Härdat glas 9H – Super kvalitet 3D</v>
      </c>
      <c r="F18282" s="1" t="s">
        <v>1291</v>
      </c>
      <c r="G18282" s="1" t="s">
        <v>1292</v>
      </c>
      <c r="H18282" s="1" t="s">
        <v>1293</v>
      </c>
      <c r="I18282" s="1" t="s">
        <v>16</v>
      </c>
      <c r="J18282" s="1" t="s">
        <v>23</v>
      </c>
      <c r="K18282" s="1" t="s">
        <v>16</v>
      </c>
      <c r="L18282" s="1" t="s">
        <v>16</v>
      </c>
      <c r="M18282" s="1" t="s">
        <v>16</v>
      </c>
      <c r="N18282" s="1" t="s">
        <v>16</v>
      </c>
      <c r="O18282" s="1">
        <v>63.2</v>
      </c>
      <c r="P18282" s="1">
        <v>1.0</v>
      </c>
    </row>
    <row r="18283">
      <c r="A18283" s="1" t="s">
        <v>29</v>
      </c>
      <c r="B18283" s="1" t="s">
        <v>21353</v>
      </c>
      <c r="C18283" s="2" t="s">
        <v>21334</v>
      </c>
      <c r="D18283" s="1" t="s">
        <v>19</v>
      </c>
      <c r="E18283" s="3" t="str">
        <f>HYPERLINK("https://fyndiq.se/produkt/dfe28e565d2e4c8d/", "2 Pack Samsung S21 FE - 9H Härdat Glass - Super Kvalitet 3D")</f>
        <v>2 Pack Samsung S21 FE - 9H Härdat Glass - Super Kvalitet 3D</v>
      </c>
      <c r="F18283" s="1" t="s">
        <v>276</v>
      </c>
      <c r="G18283" s="1" t="s">
        <v>277</v>
      </c>
      <c r="H18283" s="1" t="s">
        <v>278</v>
      </c>
      <c r="I18283" s="1" t="s">
        <v>16</v>
      </c>
      <c r="J18283" s="1" t="s">
        <v>23</v>
      </c>
      <c r="K18283" s="1" t="s">
        <v>16</v>
      </c>
      <c r="L18283" s="1" t="s">
        <v>16</v>
      </c>
      <c r="M18283" s="1" t="s">
        <v>16</v>
      </c>
      <c r="N18283" s="1" t="s">
        <v>16</v>
      </c>
      <c r="O18283" s="1">
        <v>63.2</v>
      </c>
      <c r="P18283" s="1">
        <v>1.0</v>
      </c>
    </row>
    <row r="18284">
      <c r="A18284" s="1" t="s">
        <v>29</v>
      </c>
      <c r="B18284" s="1" t="s">
        <v>21354</v>
      </c>
      <c r="C18284" s="2" t="s">
        <v>21334</v>
      </c>
      <c r="D18284" s="1" t="s">
        <v>19</v>
      </c>
      <c r="E18284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8284" s="1" t="s">
        <v>7053</v>
      </c>
      <c r="G18284" s="1" t="s">
        <v>7054</v>
      </c>
      <c r="H18284" s="1" t="s">
        <v>7055</v>
      </c>
      <c r="I18284" s="1" t="s">
        <v>16</v>
      </c>
      <c r="J18284" s="1" t="s">
        <v>23</v>
      </c>
      <c r="K18284" s="1" t="s">
        <v>16</v>
      </c>
      <c r="L18284" s="1" t="s">
        <v>16</v>
      </c>
      <c r="M18284" s="1" t="s">
        <v>16</v>
      </c>
      <c r="N18284" s="1" t="s">
        <v>16</v>
      </c>
      <c r="O18284" s="1">
        <v>79.2</v>
      </c>
      <c r="P18284" s="1">
        <v>1.0</v>
      </c>
    </row>
    <row r="18285">
      <c r="A18285" s="1" t="s">
        <v>29</v>
      </c>
      <c r="B18285" s="1" t="s">
        <v>21355</v>
      </c>
      <c r="C18285" s="2" t="s">
        <v>21334</v>
      </c>
      <c r="D18285" s="1" t="s">
        <v>19</v>
      </c>
      <c r="E18285" s="3" t="str">
        <f>HYPERLINK("https://fyndiq.se/produkt/253055cb3a394b08/", "Google Pixel 7A - Härdat Glas 9H - Super kvalitet 3D Skärmskydd")</f>
        <v>Google Pixel 7A - Härdat Glas 9H - Super kvalitet 3D Skärmskydd</v>
      </c>
      <c r="F18285" s="1" t="s">
        <v>1817</v>
      </c>
      <c r="G18285" s="1" t="s">
        <v>1818</v>
      </c>
      <c r="H18285" s="1" t="s">
        <v>1819</v>
      </c>
      <c r="I18285" s="1" t="s">
        <v>16</v>
      </c>
      <c r="J18285" s="1" t="s">
        <v>23</v>
      </c>
      <c r="K18285" s="1" t="s">
        <v>16</v>
      </c>
      <c r="L18285" s="1" t="s">
        <v>16</v>
      </c>
      <c r="M18285" s="1" t="s">
        <v>16</v>
      </c>
      <c r="N18285" s="1" t="s">
        <v>16</v>
      </c>
      <c r="O18285" s="1">
        <v>55.2</v>
      </c>
      <c r="P18285" s="1">
        <v>1.0</v>
      </c>
    </row>
    <row r="18286">
      <c r="A18286" s="1" t="s">
        <v>29</v>
      </c>
      <c r="B18286" s="1" t="s">
        <v>21356</v>
      </c>
      <c r="C18286" s="2" t="s">
        <v>21334</v>
      </c>
      <c r="D18286" s="1" t="s">
        <v>19</v>
      </c>
      <c r="E18286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8286" s="1" t="s">
        <v>4254</v>
      </c>
      <c r="G18286" s="1" t="s">
        <v>4255</v>
      </c>
      <c r="H18286" s="1" t="s">
        <v>4256</v>
      </c>
      <c r="I18286" s="1" t="s">
        <v>16</v>
      </c>
      <c r="J18286" s="1" t="s">
        <v>23</v>
      </c>
      <c r="K18286" s="1" t="s">
        <v>16</v>
      </c>
      <c r="L18286" s="1" t="s">
        <v>16</v>
      </c>
      <c r="M18286" s="1" t="s">
        <v>16</v>
      </c>
      <c r="N18286" s="1" t="s">
        <v>16</v>
      </c>
      <c r="O18286" s="1">
        <v>79.2</v>
      </c>
      <c r="P18286" s="1">
        <v>1.0</v>
      </c>
    </row>
    <row r="18287">
      <c r="A18287" s="1" t="s">
        <v>29</v>
      </c>
      <c r="B18287" s="1" t="s">
        <v>21357</v>
      </c>
      <c r="C18287" s="2" t="s">
        <v>21334</v>
      </c>
      <c r="D18287" s="1" t="s">
        <v>19</v>
      </c>
      <c r="E18287" s="3" t="str">
        <f>HYPERLINK("https://fyndiq.se/produkt/84cea09838d342cf/", "Sony Xperia 10 V - Härdat Glas 9H - Super Kvalitet 3D Skärmskydd")</f>
        <v>Sony Xperia 10 V - Härdat Glas 9H - Super Kvalitet 3D Skärmskydd</v>
      </c>
      <c r="F18287" s="1" t="s">
        <v>1784</v>
      </c>
      <c r="G18287" s="1" t="s">
        <v>1785</v>
      </c>
      <c r="H18287" s="1" t="s">
        <v>1786</v>
      </c>
      <c r="I18287" s="1" t="s">
        <v>16</v>
      </c>
      <c r="J18287" s="1" t="s">
        <v>23</v>
      </c>
      <c r="K18287" s="1" t="s">
        <v>16</v>
      </c>
      <c r="L18287" s="1" t="s">
        <v>16</v>
      </c>
      <c r="M18287" s="1" t="s">
        <v>16</v>
      </c>
      <c r="N18287" s="1" t="s">
        <v>16</v>
      </c>
      <c r="O18287" s="1">
        <v>63.2</v>
      </c>
      <c r="P18287" s="1">
        <v>1.0</v>
      </c>
    </row>
    <row r="18288">
      <c r="A18288" s="1" t="s">
        <v>29</v>
      </c>
      <c r="B18288" s="1" t="s">
        <v>21358</v>
      </c>
      <c r="C18288" s="2" t="s">
        <v>21334</v>
      </c>
      <c r="D18288" s="1" t="s">
        <v>19</v>
      </c>
      <c r="E18288" s="3" t="str">
        <f t="shared" ref="E18288:E18289" si="1082">HYPERLINK("https://fyndiq.se/produkt/6ae5aff483564a84/", "2-Pack Apple Watch 40mm – Härdat glas 9H – Super kvalitet 3D")</f>
        <v>2-Pack Apple Watch 40mm – Härdat glas 9H – Super kvalitet 3D</v>
      </c>
      <c r="F18288" s="1" t="s">
        <v>1418</v>
      </c>
      <c r="G18288" s="1" t="s">
        <v>1419</v>
      </c>
      <c r="H18288" s="1" t="s">
        <v>1420</v>
      </c>
      <c r="I18288" s="1" t="s">
        <v>16</v>
      </c>
      <c r="J18288" s="1" t="s">
        <v>23</v>
      </c>
      <c r="K18288" s="1" t="s">
        <v>16</v>
      </c>
      <c r="L18288" s="1" t="s">
        <v>16</v>
      </c>
      <c r="M18288" s="1" t="s">
        <v>16</v>
      </c>
      <c r="N18288" s="1" t="s">
        <v>16</v>
      </c>
      <c r="O18288" s="1">
        <v>55.2</v>
      </c>
      <c r="P18288" s="1">
        <v>1.0</v>
      </c>
    </row>
    <row r="18289">
      <c r="A18289" s="1" t="s">
        <v>29</v>
      </c>
      <c r="B18289" s="1" t="s">
        <v>21359</v>
      </c>
      <c r="C18289" s="2" t="s">
        <v>21334</v>
      </c>
      <c r="D18289" s="1" t="s">
        <v>19</v>
      </c>
      <c r="E18289" s="3" t="str">
        <f t="shared" si="1082"/>
        <v>2-Pack Apple Watch 40mm – Härdat glas 9H – Super kvalitet 3D</v>
      </c>
      <c r="F18289" s="1" t="s">
        <v>1418</v>
      </c>
      <c r="G18289" s="1" t="s">
        <v>1419</v>
      </c>
      <c r="H18289" s="1" t="s">
        <v>1420</v>
      </c>
      <c r="I18289" s="1" t="s">
        <v>16</v>
      </c>
      <c r="J18289" s="1" t="s">
        <v>23</v>
      </c>
      <c r="K18289" s="1" t="s">
        <v>16</v>
      </c>
      <c r="L18289" s="1" t="s">
        <v>16</v>
      </c>
      <c r="M18289" s="1" t="s">
        <v>16</v>
      </c>
      <c r="N18289" s="1" t="s">
        <v>16</v>
      </c>
      <c r="O18289" s="1">
        <v>55.2</v>
      </c>
      <c r="P18289" s="1">
        <v>1.0</v>
      </c>
    </row>
    <row r="18290">
      <c r="A18290" s="1" t="s">
        <v>29</v>
      </c>
      <c r="B18290" s="1" t="s">
        <v>21360</v>
      </c>
      <c r="C18290" s="2" t="s">
        <v>21334</v>
      </c>
      <c r="D18290" s="1" t="s">
        <v>19</v>
      </c>
      <c r="E18290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8290" s="1" t="s">
        <v>4298</v>
      </c>
      <c r="G18290" s="1" t="s">
        <v>4299</v>
      </c>
      <c r="H18290" s="1" t="s">
        <v>4300</v>
      </c>
      <c r="I18290" s="1" t="s">
        <v>16</v>
      </c>
      <c r="J18290" s="1" t="s">
        <v>23</v>
      </c>
      <c r="K18290" s="1" t="s">
        <v>16</v>
      </c>
      <c r="L18290" s="1" t="s">
        <v>16</v>
      </c>
      <c r="M18290" s="1" t="s">
        <v>16</v>
      </c>
      <c r="N18290" s="1" t="s">
        <v>16</v>
      </c>
      <c r="O18290" s="1">
        <v>151.2</v>
      </c>
      <c r="P18290" s="1">
        <v>1.0</v>
      </c>
    </row>
    <row r="18291">
      <c r="A18291" s="1" t="s">
        <v>29</v>
      </c>
      <c r="B18291" s="1" t="s">
        <v>21361</v>
      </c>
      <c r="C18291" s="2" t="s">
        <v>21334</v>
      </c>
      <c r="D18291" s="1" t="s">
        <v>19</v>
      </c>
      <c r="E18291" s="3" t="str">
        <f>HYPERLINK("https://fyndiq.se/produkt/4a8e0f07490e49e8/", "2-Pack Xiaomi 11T Pro Skärmskydd &amp; 2-Pack linsskydd - Härdat Glas 9H - Super kvalitet 3D")</f>
        <v>2-Pack Xiaomi 11T Pro Skärmskydd &amp; 2-Pack linsskydd - Härdat Glas 9H - Super kvalitet 3D</v>
      </c>
      <c r="F18291" s="1" t="s">
        <v>1544</v>
      </c>
      <c r="G18291" s="1" t="s">
        <v>1545</v>
      </c>
      <c r="H18291" s="1" t="s">
        <v>1546</v>
      </c>
      <c r="I18291" s="1" t="s">
        <v>16</v>
      </c>
      <c r="J18291" s="1" t="s">
        <v>23</v>
      </c>
      <c r="K18291" s="1" t="s">
        <v>16</v>
      </c>
      <c r="L18291" s="1" t="s">
        <v>16</v>
      </c>
      <c r="M18291" s="1" t="s">
        <v>16</v>
      </c>
      <c r="N18291" s="1" t="s">
        <v>16</v>
      </c>
      <c r="O18291" s="1">
        <v>79.2</v>
      </c>
      <c r="P18291" s="1">
        <v>1.0</v>
      </c>
    </row>
    <row r="18292">
      <c r="A18292" s="1" t="s">
        <v>29</v>
      </c>
      <c r="B18292" s="1" t="s">
        <v>21362</v>
      </c>
      <c r="C18292" s="2" t="s">
        <v>21334</v>
      </c>
      <c r="D18292" s="1" t="s">
        <v>19</v>
      </c>
      <c r="E18292" s="3" t="str">
        <f>HYPERLINK("https://fyndiq.se/produkt/6758100e2782433a/", "2-Pack iPhone 12 Pro - Härdat Glas 9H - Super Kvalitet 3D")</f>
        <v>2-Pack iPhone 12 Pro - Härdat Glas 9H - Super Kvalitet 3D</v>
      </c>
      <c r="F18292" s="1" t="s">
        <v>3185</v>
      </c>
      <c r="G18292" s="1" t="s">
        <v>3186</v>
      </c>
      <c r="H18292" s="1" t="s">
        <v>3187</v>
      </c>
      <c r="I18292" s="1" t="s">
        <v>16</v>
      </c>
      <c r="J18292" s="1" t="s">
        <v>23</v>
      </c>
      <c r="K18292" s="1" t="s">
        <v>16</v>
      </c>
      <c r="L18292" s="1" t="s">
        <v>16</v>
      </c>
      <c r="M18292" s="1" t="s">
        <v>16</v>
      </c>
      <c r="N18292" s="1" t="s">
        <v>16</v>
      </c>
      <c r="O18292" s="1">
        <v>47.2</v>
      </c>
      <c r="P18292" s="1">
        <v>1.0</v>
      </c>
    </row>
    <row r="18293">
      <c r="A18293" s="1" t="s">
        <v>29</v>
      </c>
      <c r="B18293" s="1" t="s">
        <v>21363</v>
      </c>
      <c r="C18293" s="2" t="s">
        <v>21334</v>
      </c>
      <c r="D18293" s="1" t="s">
        <v>19</v>
      </c>
      <c r="E18293" s="3" t="str">
        <f t="shared" ref="E18293:E18294" si="1083">HYPERLINK("https://fyndiq.se/produkt/4371141b97c44a65/", "2-Pack Xiaomi Redmi Note 12 (4G) - Härdat Glas 9H-Super kvalitet 3D Skärmskydd")</f>
        <v>2-Pack Xiaomi Redmi Note 12 (4G) - Härdat Glas 9H-Super kvalitet 3D Skärmskydd</v>
      </c>
      <c r="F18293" s="1" t="s">
        <v>665</v>
      </c>
      <c r="G18293" s="1" t="s">
        <v>666</v>
      </c>
      <c r="H18293" s="1" t="s">
        <v>667</v>
      </c>
      <c r="I18293" s="1" t="s">
        <v>16</v>
      </c>
      <c r="J18293" s="1" t="s">
        <v>23</v>
      </c>
      <c r="K18293" s="1" t="s">
        <v>16</v>
      </c>
      <c r="L18293" s="1" t="s">
        <v>16</v>
      </c>
      <c r="M18293" s="1" t="s">
        <v>16</v>
      </c>
      <c r="N18293" s="1" t="s">
        <v>16</v>
      </c>
      <c r="O18293" s="1">
        <v>63.2</v>
      </c>
      <c r="P18293" s="1">
        <v>1.0</v>
      </c>
    </row>
    <row r="18294">
      <c r="A18294" s="1" t="s">
        <v>29</v>
      </c>
      <c r="B18294" s="1" t="s">
        <v>21364</v>
      </c>
      <c r="C18294" s="2" t="s">
        <v>21334</v>
      </c>
      <c r="D18294" s="1" t="s">
        <v>19</v>
      </c>
      <c r="E18294" s="3" t="str">
        <f t="shared" si="1083"/>
        <v>2-Pack Xiaomi Redmi Note 12 (4G) - Härdat Glas 9H-Super kvalitet 3D Skärmskydd</v>
      </c>
      <c r="F18294" s="1" t="s">
        <v>665</v>
      </c>
      <c r="G18294" s="1" t="s">
        <v>666</v>
      </c>
      <c r="H18294" s="1" t="s">
        <v>667</v>
      </c>
      <c r="I18294" s="1" t="s">
        <v>16</v>
      </c>
      <c r="J18294" s="1" t="s">
        <v>23</v>
      </c>
      <c r="K18294" s="1" t="s">
        <v>16</v>
      </c>
      <c r="L18294" s="1" t="s">
        <v>16</v>
      </c>
      <c r="M18294" s="1" t="s">
        <v>16</v>
      </c>
      <c r="N18294" s="1" t="s">
        <v>16</v>
      </c>
      <c r="O18294" s="1">
        <v>63.2</v>
      </c>
      <c r="P18294" s="1">
        <v>1.0</v>
      </c>
    </row>
    <row r="18295">
      <c r="A18295" s="1" t="s">
        <v>29</v>
      </c>
      <c r="B18295" s="1" t="s">
        <v>21365</v>
      </c>
      <c r="C18295" s="2" t="s">
        <v>21334</v>
      </c>
      <c r="D18295" s="1" t="s">
        <v>19</v>
      </c>
      <c r="E18295" s="3" t="str">
        <f>HYPERLINK("https://fyndiq.se/produkt/c64bbbf107e34309/", "2-Pack Huawei P30 - Härdat glas 9H – 3D Super kvalitet")</f>
        <v>2-Pack Huawei P30 - Härdat glas 9H – 3D Super kvalitet</v>
      </c>
      <c r="F18295" s="1" t="s">
        <v>845</v>
      </c>
      <c r="G18295" s="1" t="s">
        <v>846</v>
      </c>
      <c r="H18295" s="1" t="s">
        <v>847</v>
      </c>
      <c r="I18295" s="1" t="s">
        <v>16</v>
      </c>
      <c r="J18295" s="1" t="s">
        <v>23</v>
      </c>
      <c r="K18295" s="1" t="s">
        <v>16</v>
      </c>
      <c r="L18295" s="1" t="s">
        <v>16</v>
      </c>
      <c r="M18295" s="1" t="s">
        <v>16</v>
      </c>
      <c r="N18295" s="1" t="s">
        <v>16</v>
      </c>
      <c r="O18295" s="1">
        <v>63.2</v>
      </c>
      <c r="P18295" s="1">
        <v>1.0</v>
      </c>
    </row>
    <row r="18296">
      <c r="A18296" s="1" t="s">
        <v>29</v>
      </c>
      <c r="B18296" s="1" t="s">
        <v>21366</v>
      </c>
      <c r="C18296" s="2" t="s">
        <v>21334</v>
      </c>
      <c r="D18296" s="1" t="s">
        <v>19</v>
      </c>
      <c r="E18296" s="3" t="str">
        <f>HYPERLINK("https://fyndiq.se/produkt/311d90a74d234421/", "2 Pack Xiaomi 12 - Härdat glas 9H-Super kvalitet 3D Skärmskydd")</f>
        <v>2 Pack Xiaomi 12 - Härdat glas 9H-Super kvalitet 3D Skärmskydd</v>
      </c>
      <c r="F18296" s="1" t="s">
        <v>582</v>
      </c>
      <c r="G18296" s="1" t="s">
        <v>583</v>
      </c>
      <c r="H18296" s="1" t="s">
        <v>584</v>
      </c>
      <c r="I18296" s="1" t="s">
        <v>16</v>
      </c>
      <c r="J18296" s="1" t="s">
        <v>23</v>
      </c>
      <c r="K18296" s="1" t="s">
        <v>16</v>
      </c>
      <c r="L18296" s="1" t="s">
        <v>16</v>
      </c>
      <c r="M18296" s="1" t="s">
        <v>16</v>
      </c>
      <c r="N18296" s="1" t="s">
        <v>16</v>
      </c>
      <c r="O18296" s="1">
        <v>63.2</v>
      </c>
      <c r="P18296" s="1">
        <v>1.0</v>
      </c>
    </row>
    <row r="18297">
      <c r="A18297" s="1" t="s">
        <v>29</v>
      </c>
      <c r="B18297" s="1" t="s">
        <v>21367</v>
      </c>
      <c r="C18297" s="2" t="s">
        <v>21334</v>
      </c>
      <c r="D18297" s="1" t="s">
        <v>19</v>
      </c>
      <c r="E18297" s="3" t="str">
        <f>HYPERLINK("https://fyndiq.se/produkt/13429430b0324fde/", "2-Pack Samsung Galaxy A23 5G - Härdat Glas 9H - Super Kvalitet 3D")</f>
        <v>2-Pack Samsung Galaxy A23 5G - Härdat Glas 9H - Super Kvalitet 3D</v>
      </c>
      <c r="F18297" s="1" t="s">
        <v>1761</v>
      </c>
      <c r="G18297" s="1" t="s">
        <v>1762</v>
      </c>
      <c r="H18297" s="1" t="s">
        <v>1763</v>
      </c>
      <c r="I18297" s="1" t="s">
        <v>16</v>
      </c>
      <c r="J18297" s="1" t="s">
        <v>23</v>
      </c>
      <c r="K18297" s="1" t="s">
        <v>16</v>
      </c>
      <c r="L18297" s="1" t="s">
        <v>16</v>
      </c>
      <c r="M18297" s="1" t="s">
        <v>16</v>
      </c>
      <c r="N18297" s="1" t="s">
        <v>16</v>
      </c>
      <c r="O18297" s="1">
        <v>63.2</v>
      </c>
      <c r="P18297" s="1">
        <v>1.0</v>
      </c>
    </row>
    <row r="18298">
      <c r="A18298" s="1" t="s">
        <v>29</v>
      </c>
      <c r="B18298" s="1" t="s">
        <v>21368</v>
      </c>
      <c r="C18298" s="2" t="s">
        <v>21334</v>
      </c>
      <c r="D18298" s="1" t="s">
        <v>19</v>
      </c>
      <c r="E18298" s="3" t="str">
        <f>HYPERLINK("https://fyndiq.se/produkt/3793e0f6281f49f6/", "2-Pack Iphone 11 / XR - 9H Härdat Glass - Top Kvalitet")</f>
        <v>2-Pack Iphone 11 / XR - 9H Härdat Glass - Top Kvalitet</v>
      </c>
      <c r="F18298" s="1" t="s">
        <v>371</v>
      </c>
      <c r="G18298" s="1" t="s">
        <v>372</v>
      </c>
      <c r="H18298" s="1" t="s">
        <v>373</v>
      </c>
      <c r="I18298" s="1" t="s">
        <v>16</v>
      </c>
      <c r="J18298" s="1" t="s">
        <v>23</v>
      </c>
      <c r="K18298" s="1" t="s">
        <v>16</v>
      </c>
      <c r="L18298" s="1" t="s">
        <v>16</v>
      </c>
      <c r="M18298" s="1" t="s">
        <v>16</v>
      </c>
      <c r="N18298" s="1" t="s">
        <v>16</v>
      </c>
      <c r="O18298" s="1">
        <v>47.2</v>
      </c>
      <c r="P18298" s="1">
        <v>1.0</v>
      </c>
    </row>
    <row r="18299">
      <c r="A18299" s="1" t="s">
        <v>29</v>
      </c>
      <c r="B18299" s="1" t="s">
        <v>21369</v>
      </c>
      <c r="C18299" s="2" t="s">
        <v>21334</v>
      </c>
      <c r="D18299" s="1" t="s">
        <v>19</v>
      </c>
      <c r="E18299" s="3" t="str">
        <f t="shared" ref="E18299:E18300" si="1084">HYPERLINK("https://fyndiq.se/produkt/ffd808ba7c174af8/", "2-Pack Samsung S22 Skärmskydd &amp; 1-Pack linsskydd -Härdat Glas 9H")</f>
        <v>2-Pack Samsung S22 Skärmskydd &amp; 1-Pack linsskydd -Härdat Glas 9H</v>
      </c>
      <c r="F18299" s="1" t="s">
        <v>179</v>
      </c>
      <c r="G18299" s="1" t="s">
        <v>180</v>
      </c>
      <c r="H18299" s="1" t="s">
        <v>181</v>
      </c>
      <c r="I18299" s="1" t="s">
        <v>16</v>
      </c>
      <c r="J18299" s="1" t="s">
        <v>23</v>
      </c>
      <c r="K18299" s="1" t="s">
        <v>16</v>
      </c>
      <c r="L18299" s="1" t="s">
        <v>16</v>
      </c>
      <c r="M18299" s="1" t="s">
        <v>16</v>
      </c>
      <c r="N18299" s="1" t="s">
        <v>16</v>
      </c>
      <c r="O18299" s="1">
        <v>71.2</v>
      </c>
      <c r="P18299" s="1">
        <v>1.0</v>
      </c>
    </row>
    <row r="18300">
      <c r="A18300" s="1" t="s">
        <v>29</v>
      </c>
      <c r="B18300" s="1" t="s">
        <v>21370</v>
      </c>
      <c r="C18300" s="2" t="s">
        <v>21334</v>
      </c>
      <c r="D18300" s="1" t="s">
        <v>19</v>
      </c>
      <c r="E18300" s="3" t="str">
        <f t="shared" si="1084"/>
        <v>2-Pack Samsung S22 Skärmskydd &amp; 1-Pack linsskydd -Härdat Glas 9H</v>
      </c>
      <c r="F18300" s="1" t="s">
        <v>179</v>
      </c>
      <c r="G18300" s="1" t="s">
        <v>180</v>
      </c>
      <c r="H18300" s="1" t="s">
        <v>181</v>
      </c>
      <c r="I18300" s="1" t="s">
        <v>16</v>
      </c>
      <c r="J18300" s="1" t="s">
        <v>23</v>
      </c>
      <c r="K18300" s="1" t="s">
        <v>16</v>
      </c>
      <c r="L18300" s="1" t="s">
        <v>16</v>
      </c>
      <c r="M18300" s="1" t="s">
        <v>16</v>
      </c>
      <c r="N18300" s="1" t="s">
        <v>16</v>
      </c>
      <c r="O18300" s="1">
        <v>71.2</v>
      </c>
      <c r="P18300" s="1">
        <v>1.0</v>
      </c>
    </row>
    <row r="18301">
      <c r="A18301" s="1" t="s">
        <v>29</v>
      </c>
      <c r="B18301" s="1" t="s">
        <v>21371</v>
      </c>
      <c r="C18301" s="2" t="s">
        <v>21334</v>
      </c>
      <c r="D18301" s="1" t="s">
        <v>19</v>
      </c>
      <c r="E18301" s="3" t="str">
        <f>HYPERLINK("https://fyndiq.se/produkt/d797b2d066ca471c/", "2-Pack Apple Watch 44mm – Härdat glas 9H – Super kvalitet 3D")</f>
        <v>2-Pack Apple Watch 44mm – Härdat glas 9H – Super kvalitet 3D</v>
      </c>
      <c r="F18301" s="1" t="s">
        <v>1392</v>
      </c>
      <c r="G18301" s="1" t="s">
        <v>1393</v>
      </c>
      <c r="H18301" s="1" t="s">
        <v>1394</v>
      </c>
      <c r="I18301" s="1" t="s">
        <v>16</v>
      </c>
      <c r="J18301" s="1" t="s">
        <v>23</v>
      </c>
      <c r="K18301" s="1" t="s">
        <v>16</v>
      </c>
      <c r="L18301" s="1" t="s">
        <v>16</v>
      </c>
      <c r="M18301" s="1" t="s">
        <v>16</v>
      </c>
      <c r="N18301" s="1" t="s">
        <v>16</v>
      </c>
      <c r="O18301" s="1">
        <v>55.2</v>
      </c>
      <c r="P18301" s="1">
        <v>1.0</v>
      </c>
    </row>
    <row r="18302">
      <c r="A18302" s="1" t="s">
        <v>29</v>
      </c>
      <c r="B18302" s="1" t="s">
        <v>21372</v>
      </c>
      <c r="C18302" s="2" t="s">
        <v>21334</v>
      </c>
      <c r="D18302" s="1" t="s">
        <v>19</v>
      </c>
      <c r="E18302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8302" s="1" t="s">
        <v>15885</v>
      </c>
      <c r="G18302" s="1" t="s">
        <v>15886</v>
      </c>
      <c r="H18302" s="1" t="s">
        <v>15887</v>
      </c>
      <c r="I18302" s="1" t="s">
        <v>16</v>
      </c>
      <c r="J18302" s="1" t="s">
        <v>23</v>
      </c>
      <c r="K18302" s="1" t="s">
        <v>16</v>
      </c>
      <c r="L18302" s="1" t="s">
        <v>16</v>
      </c>
      <c r="M18302" s="1" t="s">
        <v>16</v>
      </c>
      <c r="N18302" s="1" t="s">
        <v>16</v>
      </c>
      <c r="O18302" s="1">
        <v>71.2</v>
      </c>
      <c r="P18302" s="1">
        <v>1.0</v>
      </c>
    </row>
    <row r="18303">
      <c r="A18303" s="1" t="s">
        <v>29</v>
      </c>
      <c r="B18303" s="1" t="s">
        <v>21373</v>
      </c>
      <c r="C18303" s="2" t="s">
        <v>21334</v>
      </c>
      <c r="D18303" s="1" t="s">
        <v>19</v>
      </c>
      <c r="E18303" s="3" t="str">
        <f>HYPERLINK("https://fyndiq.se/produkt/c89bb1232b5349ef/", "2-Pack Xiaomi Mi Note 10 - Härdat glas 9H - Super kvalitet 3D")</f>
        <v>2-Pack Xiaomi Mi Note 10 - Härdat glas 9H - Super kvalitet 3D</v>
      </c>
      <c r="F18303" s="1" t="s">
        <v>962</v>
      </c>
      <c r="G18303" s="1" t="s">
        <v>963</v>
      </c>
      <c r="H18303" s="1" t="s">
        <v>964</v>
      </c>
      <c r="I18303" s="1" t="s">
        <v>16</v>
      </c>
      <c r="J18303" s="1" t="s">
        <v>23</v>
      </c>
      <c r="K18303" s="1" t="s">
        <v>16</v>
      </c>
      <c r="L18303" s="1" t="s">
        <v>16</v>
      </c>
      <c r="M18303" s="1" t="s">
        <v>16</v>
      </c>
      <c r="N18303" s="1" t="s">
        <v>16</v>
      </c>
      <c r="O18303" s="1">
        <v>63.2</v>
      </c>
      <c r="P18303" s="1">
        <v>1.0</v>
      </c>
    </row>
    <row r="18304">
      <c r="A18304" s="1" t="s">
        <v>29</v>
      </c>
      <c r="B18304" s="1" t="s">
        <v>21374</v>
      </c>
      <c r="C18304" s="2" t="s">
        <v>21334</v>
      </c>
      <c r="D18304" s="1" t="s">
        <v>19</v>
      </c>
      <c r="E1830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8304" s="1" t="s">
        <v>1383</v>
      </c>
      <c r="G18304" s="1" t="s">
        <v>1384</v>
      </c>
      <c r="H18304" s="1" t="s">
        <v>1385</v>
      </c>
      <c r="I18304" s="1" t="s">
        <v>16</v>
      </c>
      <c r="J18304" s="1" t="s">
        <v>23</v>
      </c>
      <c r="K18304" s="1" t="s">
        <v>16</v>
      </c>
      <c r="L18304" s="1" t="s">
        <v>16</v>
      </c>
      <c r="M18304" s="1" t="s">
        <v>16</v>
      </c>
      <c r="N18304" s="1" t="s">
        <v>16</v>
      </c>
      <c r="O18304" s="1">
        <v>79.2</v>
      </c>
      <c r="P18304" s="1">
        <v>1.0</v>
      </c>
    </row>
    <row r="18305">
      <c r="A18305" s="1" t="s">
        <v>29</v>
      </c>
      <c r="B18305" s="1" t="s">
        <v>21375</v>
      </c>
      <c r="C18305" s="2" t="s">
        <v>21334</v>
      </c>
      <c r="D18305" s="1" t="s">
        <v>19</v>
      </c>
      <c r="E1830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8305" s="1" t="s">
        <v>35</v>
      </c>
      <c r="G18305" s="1" t="s">
        <v>36</v>
      </c>
      <c r="H18305" s="1" t="s">
        <v>37</v>
      </c>
      <c r="I18305" s="1" t="s">
        <v>16</v>
      </c>
      <c r="J18305" s="1" t="s">
        <v>23</v>
      </c>
      <c r="K18305" s="1" t="s">
        <v>16</v>
      </c>
      <c r="L18305" s="1" t="s">
        <v>16</v>
      </c>
      <c r="M18305" s="1" t="s">
        <v>16</v>
      </c>
      <c r="N18305" s="1" t="s">
        <v>16</v>
      </c>
      <c r="O18305" s="1">
        <v>63.2</v>
      </c>
      <c r="P18305" s="1">
        <v>1.0</v>
      </c>
    </row>
    <row r="18306">
      <c r="A18306" s="1" t="s">
        <v>29</v>
      </c>
      <c r="B18306" s="1" t="s">
        <v>21376</v>
      </c>
      <c r="C18306" s="2" t="s">
        <v>21334</v>
      </c>
      <c r="D18306" s="1" t="s">
        <v>19</v>
      </c>
      <c r="E18306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8306" s="1" t="s">
        <v>47</v>
      </c>
      <c r="G18306" s="2" t="s">
        <v>48</v>
      </c>
      <c r="H18306" s="1" t="s">
        <v>49</v>
      </c>
      <c r="I18306" s="1" t="s">
        <v>16</v>
      </c>
      <c r="J18306" s="1" t="s">
        <v>23</v>
      </c>
      <c r="K18306" s="1" t="s">
        <v>16</v>
      </c>
      <c r="L18306" s="1" t="s">
        <v>16</v>
      </c>
      <c r="M18306" s="1" t="s">
        <v>16</v>
      </c>
      <c r="N18306" s="1" t="s">
        <v>16</v>
      </c>
      <c r="O18306" s="1">
        <v>183.2</v>
      </c>
      <c r="P18306" s="1">
        <v>1.0</v>
      </c>
    </row>
    <row r="18307">
      <c r="A18307" s="1" t="s">
        <v>29</v>
      </c>
      <c r="B18307" s="1" t="s">
        <v>21377</v>
      </c>
      <c r="C18307" s="2" t="s">
        <v>21334</v>
      </c>
      <c r="D18307" s="1" t="s">
        <v>19</v>
      </c>
      <c r="E1830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307" s="1" t="s">
        <v>665</v>
      </c>
      <c r="G18307" s="1" t="s">
        <v>666</v>
      </c>
      <c r="H18307" s="1" t="s">
        <v>667</v>
      </c>
      <c r="I18307" s="1" t="s">
        <v>16</v>
      </c>
      <c r="J18307" s="1" t="s">
        <v>23</v>
      </c>
      <c r="K18307" s="1" t="s">
        <v>16</v>
      </c>
      <c r="L18307" s="1" t="s">
        <v>16</v>
      </c>
      <c r="M18307" s="1" t="s">
        <v>16</v>
      </c>
      <c r="N18307" s="1" t="s">
        <v>16</v>
      </c>
      <c r="O18307" s="1">
        <v>63.2</v>
      </c>
      <c r="P18307" s="1">
        <v>1.0</v>
      </c>
    </row>
    <row r="18308">
      <c r="A18308" s="1" t="s">
        <v>29</v>
      </c>
      <c r="B18308" s="1" t="s">
        <v>21378</v>
      </c>
      <c r="C18308" s="2" t="s">
        <v>21334</v>
      </c>
      <c r="D18308" s="1" t="s">
        <v>19</v>
      </c>
      <c r="E18308" s="3" t="str">
        <f>HYPERLINK("https://fyndiq.se/produkt/860c7ae305b54883/", "2 Pack Samsung S21 Ultra 5G - Härdat glas 9H - Super kvalitet 3D")</f>
        <v>2 Pack Samsung S21 Ultra 5G - Härdat glas 9H - Super kvalitet 3D</v>
      </c>
      <c r="F18308" s="1" t="s">
        <v>649</v>
      </c>
      <c r="G18308" s="1" t="s">
        <v>650</v>
      </c>
      <c r="H18308" s="1" t="s">
        <v>651</v>
      </c>
      <c r="I18308" s="1" t="s">
        <v>16</v>
      </c>
      <c r="J18308" s="1" t="s">
        <v>23</v>
      </c>
      <c r="K18308" s="1" t="s">
        <v>16</v>
      </c>
      <c r="L18308" s="1" t="s">
        <v>16</v>
      </c>
      <c r="M18308" s="1" t="s">
        <v>16</v>
      </c>
      <c r="N18308" s="1" t="s">
        <v>16</v>
      </c>
      <c r="O18308" s="1">
        <v>63.2</v>
      </c>
      <c r="P18308" s="1">
        <v>1.0</v>
      </c>
    </row>
    <row r="18309">
      <c r="A18309" s="1" t="s">
        <v>29</v>
      </c>
      <c r="B18309" s="1" t="s">
        <v>21379</v>
      </c>
      <c r="C18309" s="2" t="s">
        <v>21334</v>
      </c>
      <c r="D18309" s="1" t="s">
        <v>19</v>
      </c>
      <c r="E18309" s="3" t="str">
        <f>HYPERLINK("https://fyndiq.se/produkt/533d0ddc5dd84c00/", "2-Pack iPhone 14 - skärmskydd &amp; linsskydd - härdat glas 9H")</f>
        <v>2-Pack iPhone 14 - skärmskydd &amp; linsskydd - härdat glas 9H</v>
      </c>
      <c r="F18309" s="1" t="s">
        <v>841</v>
      </c>
      <c r="G18309" s="1" t="s">
        <v>842</v>
      </c>
      <c r="H18309" s="1" t="s">
        <v>843</v>
      </c>
      <c r="I18309" s="1" t="s">
        <v>16</v>
      </c>
      <c r="J18309" s="1" t="s">
        <v>23</v>
      </c>
      <c r="K18309" s="1" t="s">
        <v>16</v>
      </c>
      <c r="L18309" s="1" t="s">
        <v>16</v>
      </c>
      <c r="M18309" s="1" t="s">
        <v>16</v>
      </c>
      <c r="N18309" s="1" t="s">
        <v>16</v>
      </c>
      <c r="O18309" s="1">
        <v>63.2</v>
      </c>
      <c r="P18309" s="1">
        <v>1.0</v>
      </c>
    </row>
    <row r="18310">
      <c r="A18310" s="1" t="s">
        <v>29</v>
      </c>
      <c r="B18310" s="1" t="s">
        <v>21380</v>
      </c>
      <c r="C18310" s="2" t="s">
        <v>21334</v>
      </c>
      <c r="D18310" s="1" t="s">
        <v>19</v>
      </c>
      <c r="E18310" s="3" t="str">
        <f>HYPERLINK("https://fyndiq.se/produkt/2a9c1aa3cb0d49a0/", "2 Pack iPhone 7 Svart - Härdat Glas 9H - Super Kvalitet 3D")</f>
        <v>2 Pack iPhone 7 Svart - Härdat Glas 9H - Super Kvalitet 3D</v>
      </c>
      <c r="F18310" s="1" t="s">
        <v>3480</v>
      </c>
      <c r="G18310" s="1" t="s">
        <v>3481</v>
      </c>
      <c r="H18310" s="1" t="s">
        <v>3482</v>
      </c>
      <c r="I18310" s="1" t="s">
        <v>16</v>
      </c>
      <c r="J18310" s="1" t="s">
        <v>23</v>
      </c>
      <c r="K18310" s="1" t="s">
        <v>16</v>
      </c>
      <c r="L18310" s="1" t="s">
        <v>16</v>
      </c>
      <c r="M18310" s="1" t="s">
        <v>16</v>
      </c>
      <c r="N18310" s="1" t="s">
        <v>16</v>
      </c>
      <c r="O18310" s="1">
        <v>47.2</v>
      </c>
      <c r="P18310" s="1">
        <v>1.0</v>
      </c>
    </row>
    <row r="18311">
      <c r="A18311" s="1" t="s">
        <v>29</v>
      </c>
      <c r="B18311" s="1" t="s">
        <v>21381</v>
      </c>
      <c r="C18311" s="2" t="s">
        <v>21334</v>
      </c>
      <c r="D18311" s="1" t="s">
        <v>19</v>
      </c>
      <c r="E18311" s="3" t="str">
        <f>HYPERLINK("https://fyndiq.se/produkt/6ad208c53dc54dd6/", "2-Pack Samsung S20 FE (5G) Skärmskydd &amp; 2-Pack linsskydd - Härdat Glas 9H - Super kvalitet 3D")</f>
        <v>2-Pack Samsung S20 FE (5G) Skärmskydd &amp; 2-Pack linsskydd - Härdat Glas 9H - Super kvalitet 3D</v>
      </c>
      <c r="F18311" s="1" t="s">
        <v>8416</v>
      </c>
      <c r="G18311" s="1" t="s">
        <v>8417</v>
      </c>
      <c r="H18311" s="1" t="s">
        <v>8418</v>
      </c>
      <c r="I18311" s="1" t="s">
        <v>16</v>
      </c>
      <c r="J18311" s="1" t="s">
        <v>23</v>
      </c>
      <c r="K18311" s="1" t="s">
        <v>16</v>
      </c>
      <c r="L18311" s="1" t="s">
        <v>16</v>
      </c>
      <c r="M18311" s="1" t="s">
        <v>16</v>
      </c>
      <c r="N18311" s="1" t="s">
        <v>16</v>
      </c>
      <c r="O18311" s="1">
        <v>79.2</v>
      </c>
      <c r="P18311" s="1">
        <v>1.0</v>
      </c>
    </row>
    <row r="18312">
      <c r="A18312" s="1" t="s">
        <v>29</v>
      </c>
      <c r="B18312" s="1" t="s">
        <v>21382</v>
      </c>
      <c r="C18312" s="2" t="s">
        <v>21334</v>
      </c>
      <c r="D18312" s="1" t="s">
        <v>19</v>
      </c>
      <c r="E18312" s="3" t="str">
        <f t="shared" ref="E18312:E18313" si="1085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312" s="1" t="s">
        <v>1209</v>
      </c>
      <c r="G18312" s="1" t="s">
        <v>1210</v>
      </c>
      <c r="H18312" s="1" t="s">
        <v>1211</v>
      </c>
      <c r="I18312" s="1" t="s">
        <v>16</v>
      </c>
      <c r="J18312" s="1" t="s">
        <v>23</v>
      </c>
      <c r="K18312" s="1" t="s">
        <v>16</v>
      </c>
      <c r="L18312" s="1" t="s">
        <v>16</v>
      </c>
      <c r="M18312" s="1" t="s">
        <v>16</v>
      </c>
      <c r="N18312" s="1" t="s">
        <v>16</v>
      </c>
      <c r="O18312" s="1">
        <v>79.2</v>
      </c>
      <c r="P18312" s="1">
        <v>1.0</v>
      </c>
    </row>
    <row r="18313">
      <c r="A18313" s="1" t="s">
        <v>29</v>
      </c>
      <c r="B18313" s="1" t="s">
        <v>21383</v>
      </c>
      <c r="C18313" s="2" t="s">
        <v>21334</v>
      </c>
      <c r="D18313" s="1" t="s">
        <v>19</v>
      </c>
      <c r="E18313" s="3" t="str">
        <f t="shared" si="1085"/>
        <v>2-Pack Samsung S23 Ultra (5G) Skärmskydd &amp; 2-Pack linsskydd - Härdat Glas 9H - Super kvalitet 3D</v>
      </c>
      <c r="F18313" s="1" t="s">
        <v>1209</v>
      </c>
      <c r="G18313" s="1" t="s">
        <v>1210</v>
      </c>
      <c r="H18313" s="1" t="s">
        <v>1211</v>
      </c>
      <c r="I18313" s="1" t="s">
        <v>16</v>
      </c>
      <c r="J18313" s="1" t="s">
        <v>23</v>
      </c>
      <c r="K18313" s="1" t="s">
        <v>16</v>
      </c>
      <c r="L18313" s="1" t="s">
        <v>16</v>
      </c>
      <c r="M18313" s="1" t="s">
        <v>16</v>
      </c>
      <c r="N18313" s="1" t="s">
        <v>16</v>
      </c>
      <c r="O18313" s="1">
        <v>79.2</v>
      </c>
      <c r="P18313" s="1">
        <v>1.0</v>
      </c>
    </row>
    <row r="18314">
      <c r="A18314" s="1" t="s">
        <v>29</v>
      </c>
      <c r="B18314" s="1" t="s">
        <v>21384</v>
      </c>
      <c r="C18314" s="2" t="s">
        <v>21334</v>
      </c>
      <c r="D18314" s="1" t="s">
        <v>19</v>
      </c>
      <c r="E18314" s="3" t="str">
        <f>HYPERLINK("https://fyndiq.se/produkt/a002f83ad36944e4/", "2 Pack Samsung Watch 44mm - Härdat glas 9H - Super kvalitet")</f>
        <v>2 Pack Samsung Watch 44mm - Härdat glas 9H - Super kvalitet</v>
      </c>
      <c r="F18314" s="1" t="s">
        <v>8979</v>
      </c>
      <c r="G18314" s="1" t="s">
        <v>8980</v>
      </c>
      <c r="H18314" s="1" t="s">
        <v>8981</v>
      </c>
      <c r="I18314" s="1" t="s">
        <v>16</v>
      </c>
      <c r="J18314" s="1" t="s">
        <v>23</v>
      </c>
      <c r="K18314" s="1" t="s">
        <v>16</v>
      </c>
      <c r="L18314" s="1" t="s">
        <v>16</v>
      </c>
      <c r="M18314" s="1" t="s">
        <v>16</v>
      </c>
      <c r="N18314" s="1" t="s">
        <v>16</v>
      </c>
      <c r="O18314" s="1">
        <v>63.2</v>
      </c>
      <c r="P18314" s="1">
        <v>1.0</v>
      </c>
    </row>
    <row r="18315">
      <c r="A18315" s="1" t="s">
        <v>29</v>
      </c>
      <c r="B18315" s="1" t="s">
        <v>21385</v>
      </c>
      <c r="C18315" s="2" t="s">
        <v>21334</v>
      </c>
      <c r="D18315" s="1" t="s">
        <v>19</v>
      </c>
      <c r="E18315" s="3" t="str">
        <f>HYPERLINK("https://fyndiq.se/produkt/03a480989c2048fb/", "2 Pack Samsung Galaxy S8 Plus - Härdat glas 9H–Super kvalitet 3D")</f>
        <v>2 Pack Samsung Galaxy S8 Plus - Härdat glas 9H–Super kvalitet 3D</v>
      </c>
      <c r="F18315" s="1" t="s">
        <v>991</v>
      </c>
      <c r="G18315" s="1" t="s">
        <v>992</v>
      </c>
      <c r="H18315" s="1" t="s">
        <v>993</v>
      </c>
      <c r="I18315" s="1" t="s">
        <v>16</v>
      </c>
      <c r="J18315" s="1" t="s">
        <v>23</v>
      </c>
      <c r="K18315" s="1" t="s">
        <v>16</v>
      </c>
      <c r="L18315" s="1" t="s">
        <v>16</v>
      </c>
      <c r="M18315" s="1" t="s">
        <v>16</v>
      </c>
      <c r="N18315" s="1" t="s">
        <v>16</v>
      </c>
      <c r="O18315" s="1">
        <v>63.2</v>
      </c>
      <c r="P18315" s="1">
        <v>1.0</v>
      </c>
    </row>
    <row r="18316">
      <c r="A18316" s="1" t="s">
        <v>29</v>
      </c>
      <c r="B18316" s="1" t="s">
        <v>21386</v>
      </c>
      <c r="C18316" s="2" t="s">
        <v>21334</v>
      </c>
      <c r="D18316" s="1" t="s">
        <v>19</v>
      </c>
      <c r="E18316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8316" s="1" t="s">
        <v>4254</v>
      </c>
      <c r="G18316" s="1" t="s">
        <v>4255</v>
      </c>
      <c r="H18316" s="1" t="s">
        <v>4256</v>
      </c>
      <c r="I18316" s="1" t="s">
        <v>16</v>
      </c>
      <c r="J18316" s="1" t="s">
        <v>23</v>
      </c>
      <c r="K18316" s="1" t="s">
        <v>16</v>
      </c>
      <c r="L18316" s="1" t="s">
        <v>16</v>
      </c>
      <c r="M18316" s="1" t="s">
        <v>16</v>
      </c>
      <c r="N18316" s="1" t="s">
        <v>16</v>
      </c>
      <c r="O18316" s="1">
        <v>79.2</v>
      </c>
      <c r="P18316" s="1">
        <v>1.0</v>
      </c>
    </row>
    <row r="18317">
      <c r="A18317" s="1" t="s">
        <v>29</v>
      </c>
      <c r="B18317" s="1" t="s">
        <v>21387</v>
      </c>
      <c r="C18317" s="2" t="s">
        <v>21334</v>
      </c>
      <c r="D18317" s="1" t="s">
        <v>19</v>
      </c>
      <c r="E18317" s="3" t="str">
        <f>HYPERLINK("https://fyndiq.se/produkt/dfe28e565d2e4c8d/", "2 Pack Samsung S21 FE - 9H Härdat Glass - Super Kvalitet 3D")</f>
        <v>2 Pack Samsung S21 FE - 9H Härdat Glass - Super Kvalitet 3D</v>
      </c>
      <c r="F18317" s="1" t="s">
        <v>276</v>
      </c>
      <c r="G18317" s="1" t="s">
        <v>277</v>
      </c>
      <c r="H18317" s="1" t="s">
        <v>278</v>
      </c>
      <c r="I18317" s="1" t="s">
        <v>16</v>
      </c>
      <c r="J18317" s="1" t="s">
        <v>23</v>
      </c>
      <c r="K18317" s="1" t="s">
        <v>16</v>
      </c>
      <c r="L18317" s="1" t="s">
        <v>16</v>
      </c>
      <c r="M18317" s="1" t="s">
        <v>16</v>
      </c>
      <c r="N18317" s="1" t="s">
        <v>16</v>
      </c>
      <c r="O18317" s="1">
        <v>63.2</v>
      </c>
      <c r="P18317" s="1">
        <v>1.0</v>
      </c>
    </row>
    <row r="18318">
      <c r="A18318" s="1" t="s">
        <v>29</v>
      </c>
      <c r="B18318" s="1" t="s">
        <v>21388</v>
      </c>
      <c r="C18318" s="2" t="s">
        <v>21334</v>
      </c>
      <c r="D18318" s="1" t="s">
        <v>19</v>
      </c>
      <c r="E18318" s="3" t="str">
        <f>HYPERLINK("https://fyndiq.se/produkt/ad87564d83b94854/", "2-Pack Samsung A03s Skärmskydd &amp; 1-Pack linsskydd - Härdat Glas 9H - Super kvalitet 3D")</f>
        <v>2-Pack Samsung A03s Skärmskydd &amp; 1-Pack linsskydd - Härdat Glas 9H - Super kvalitet 3D</v>
      </c>
      <c r="F18318" s="1" t="s">
        <v>622</v>
      </c>
      <c r="G18318" s="1" t="s">
        <v>623</v>
      </c>
      <c r="H18318" s="1" t="s">
        <v>624</v>
      </c>
      <c r="I18318" s="1" t="s">
        <v>16</v>
      </c>
      <c r="J18318" s="1" t="s">
        <v>23</v>
      </c>
      <c r="K18318" s="1" t="s">
        <v>16</v>
      </c>
      <c r="L18318" s="1" t="s">
        <v>16</v>
      </c>
      <c r="M18318" s="1" t="s">
        <v>16</v>
      </c>
      <c r="N18318" s="1" t="s">
        <v>16</v>
      </c>
      <c r="O18318" s="1">
        <v>71.2</v>
      </c>
      <c r="P18318" s="1">
        <v>1.0</v>
      </c>
    </row>
    <row r="18319">
      <c r="A18319" s="1" t="s">
        <v>29</v>
      </c>
      <c r="B18319" s="1" t="s">
        <v>21389</v>
      </c>
      <c r="C18319" s="2" t="s">
        <v>21334</v>
      </c>
      <c r="D18319" s="1" t="s">
        <v>19</v>
      </c>
      <c r="E18319" s="3" t="str">
        <f>HYPERLINK("https://fyndiq.se/produkt/a871a7da0b2249a8/", "2-Pack Iphone 11 Pro Max - 9H Härdat Glass - Top Kvalitet")</f>
        <v>2-Pack Iphone 11 Pro Max - 9H Härdat Glass - Top Kvalitet</v>
      </c>
      <c r="F18319" s="1" t="s">
        <v>559</v>
      </c>
      <c r="G18319" s="1" t="s">
        <v>560</v>
      </c>
      <c r="H18319" s="1" t="s">
        <v>561</v>
      </c>
      <c r="I18319" s="1" t="s">
        <v>16</v>
      </c>
      <c r="J18319" s="1" t="s">
        <v>23</v>
      </c>
      <c r="K18319" s="1" t="s">
        <v>16</v>
      </c>
      <c r="L18319" s="1" t="s">
        <v>16</v>
      </c>
      <c r="M18319" s="1" t="s">
        <v>16</v>
      </c>
      <c r="N18319" s="1" t="s">
        <v>16</v>
      </c>
      <c r="O18319" s="1">
        <v>47.2</v>
      </c>
      <c r="P18319" s="1">
        <v>1.0</v>
      </c>
    </row>
    <row r="18320">
      <c r="A18320" s="1" t="s">
        <v>29</v>
      </c>
      <c r="B18320" s="1" t="s">
        <v>21390</v>
      </c>
      <c r="C18320" s="2" t="s">
        <v>21334</v>
      </c>
      <c r="D18320" s="1" t="s">
        <v>19</v>
      </c>
      <c r="E18320" s="3" t="str">
        <f>HYPERLINK("https://fyndiq.se/produkt/0a890dd972c4463d/", "2-Pack Samsung Galaxy A52s 5G - Härdat glas 9H - Super kvalitet")</f>
        <v>2-Pack Samsung Galaxy A52s 5G - Härdat glas 9H - Super kvalitet</v>
      </c>
      <c r="F18320" s="1" t="s">
        <v>442</v>
      </c>
      <c r="G18320" s="1" t="s">
        <v>443</v>
      </c>
      <c r="H18320" s="1" t="s">
        <v>444</v>
      </c>
      <c r="I18320" s="1" t="s">
        <v>16</v>
      </c>
      <c r="J18320" s="1" t="s">
        <v>23</v>
      </c>
      <c r="K18320" s="1" t="s">
        <v>16</v>
      </c>
      <c r="L18320" s="1" t="s">
        <v>16</v>
      </c>
      <c r="M18320" s="1" t="s">
        <v>16</v>
      </c>
      <c r="N18320" s="1" t="s">
        <v>16</v>
      </c>
      <c r="O18320" s="1">
        <v>63.2</v>
      </c>
      <c r="P18320" s="1">
        <v>1.0</v>
      </c>
    </row>
    <row r="18321">
      <c r="A18321" s="1" t="s">
        <v>29</v>
      </c>
      <c r="B18321" s="1" t="s">
        <v>21391</v>
      </c>
      <c r="C18321" s="2" t="s">
        <v>21334</v>
      </c>
      <c r="D18321" s="1" t="s">
        <v>19</v>
      </c>
      <c r="E18321" s="3" t="str">
        <f>HYPERLINK("https://fyndiq.se/produkt/ef10e4ba492c46df/", "2-Pack Samsung S23 FE 5G - 9H Härdat Glass - Super Kvalitet 3D")</f>
        <v>2-Pack Samsung S23 FE 5G - 9H Härdat Glass - Super Kvalitet 3D</v>
      </c>
      <c r="F18321" s="1" t="s">
        <v>2521</v>
      </c>
      <c r="G18321" s="1" t="s">
        <v>2522</v>
      </c>
      <c r="H18321" s="1" t="s">
        <v>2523</v>
      </c>
      <c r="I18321" s="1" t="s">
        <v>16</v>
      </c>
      <c r="J18321" s="1" t="s">
        <v>23</v>
      </c>
      <c r="K18321" s="1" t="s">
        <v>16</v>
      </c>
      <c r="L18321" s="1" t="s">
        <v>16</v>
      </c>
      <c r="M18321" s="1" t="s">
        <v>16</v>
      </c>
      <c r="N18321" s="1" t="s">
        <v>16</v>
      </c>
      <c r="O18321" s="1">
        <v>63.2</v>
      </c>
      <c r="P18321" s="1">
        <v>1.0</v>
      </c>
    </row>
    <row r="18322">
      <c r="A18322" s="1" t="s">
        <v>29</v>
      </c>
      <c r="B18322" s="1" t="s">
        <v>21392</v>
      </c>
      <c r="C18322" s="2" t="s">
        <v>21334</v>
      </c>
      <c r="D18322" s="1" t="s">
        <v>19</v>
      </c>
      <c r="E18322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8322" s="1" t="s">
        <v>1625</v>
      </c>
      <c r="G18322" s="1" t="s">
        <v>1626</v>
      </c>
      <c r="H18322" s="1" t="s">
        <v>1627</v>
      </c>
      <c r="I18322" s="1" t="s">
        <v>16</v>
      </c>
      <c r="J18322" s="1" t="s">
        <v>23</v>
      </c>
      <c r="K18322" s="1" t="s">
        <v>16</v>
      </c>
      <c r="L18322" s="1" t="s">
        <v>16</v>
      </c>
      <c r="M18322" s="1" t="s">
        <v>16</v>
      </c>
      <c r="N18322" s="1" t="s">
        <v>16</v>
      </c>
      <c r="O18322" s="1">
        <v>63.2</v>
      </c>
      <c r="P18322" s="1">
        <v>1.0</v>
      </c>
    </row>
    <row r="18323">
      <c r="A18323" s="1" t="s">
        <v>29</v>
      </c>
      <c r="B18323" s="1" t="s">
        <v>21393</v>
      </c>
      <c r="C18323" s="2" t="s">
        <v>21334</v>
      </c>
      <c r="D18323" s="1" t="s">
        <v>19</v>
      </c>
      <c r="E18323" s="3" t="str">
        <f t="shared" ref="E18323:E18330" si="1086">HYPERLINK("https://fyndiq.se/produkt/ef10e4ba492c46df/", "2-Pack Samsung S23 FE 5G - 9H Härdat Glass - Super Kvalitet 3D")</f>
        <v>2-Pack Samsung S23 FE 5G - 9H Härdat Glass - Super Kvalitet 3D</v>
      </c>
      <c r="F18323" s="1" t="s">
        <v>2521</v>
      </c>
      <c r="G18323" s="1" t="s">
        <v>2522</v>
      </c>
      <c r="H18323" s="1" t="s">
        <v>2523</v>
      </c>
      <c r="I18323" s="1" t="s">
        <v>16</v>
      </c>
      <c r="J18323" s="1" t="s">
        <v>23</v>
      </c>
      <c r="K18323" s="1" t="s">
        <v>16</v>
      </c>
      <c r="L18323" s="1" t="s">
        <v>16</v>
      </c>
      <c r="M18323" s="1" t="s">
        <v>16</v>
      </c>
      <c r="N18323" s="1" t="s">
        <v>16</v>
      </c>
      <c r="O18323" s="1">
        <v>63.2</v>
      </c>
      <c r="P18323" s="1">
        <v>1.0</v>
      </c>
    </row>
    <row r="18324">
      <c r="A18324" s="1" t="s">
        <v>29</v>
      </c>
      <c r="B18324" s="1" t="s">
        <v>21394</v>
      </c>
      <c r="C18324" s="2" t="s">
        <v>21334</v>
      </c>
      <c r="D18324" s="1" t="s">
        <v>19</v>
      </c>
      <c r="E18324" s="3" t="str">
        <f t="shared" si="1086"/>
        <v>2-Pack Samsung S23 FE 5G - 9H Härdat Glass - Super Kvalitet 3D</v>
      </c>
      <c r="F18324" s="1" t="s">
        <v>2521</v>
      </c>
      <c r="G18324" s="1" t="s">
        <v>2522</v>
      </c>
      <c r="H18324" s="1" t="s">
        <v>2523</v>
      </c>
      <c r="I18324" s="1" t="s">
        <v>16</v>
      </c>
      <c r="J18324" s="1" t="s">
        <v>23</v>
      </c>
      <c r="K18324" s="1" t="s">
        <v>16</v>
      </c>
      <c r="L18324" s="1" t="s">
        <v>16</v>
      </c>
      <c r="M18324" s="1" t="s">
        <v>16</v>
      </c>
      <c r="N18324" s="1" t="s">
        <v>16</v>
      </c>
      <c r="O18324" s="1">
        <v>63.2</v>
      </c>
      <c r="P18324" s="1">
        <v>1.0</v>
      </c>
    </row>
    <row r="18325">
      <c r="A18325" s="1" t="s">
        <v>29</v>
      </c>
      <c r="B18325" s="1" t="s">
        <v>21395</v>
      </c>
      <c r="C18325" s="2" t="s">
        <v>21334</v>
      </c>
      <c r="D18325" s="1" t="s">
        <v>19</v>
      </c>
      <c r="E18325" s="3" t="str">
        <f t="shared" si="1086"/>
        <v>2-Pack Samsung S23 FE 5G - 9H Härdat Glass - Super Kvalitet 3D</v>
      </c>
      <c r="F18325" s="1" t="s">
        <v>2521</v>
      </c>
      <c r="G18325" s="1" t="s">
        <v>2522</v>
      </c>
      <c r="H18325" s="1" t="s">
        <v>2523</v>
      </c>
      <c r="I18325" s="1" t="s">
        <v>16</v>
      </c>
      <c r="J18325" s="1" t="s">
        <v>23</v>
      </c>
      <c r="K18325" s="1" t="s">
        <v>16</v>
      </c>
      <c r="L18325" s="1" t="s">
        <v>16</v>
      </c>
      <c r="M18325" s="1" t="s">
        <v>16</v>
      </c>
      <c r="N18325" s="1" t="s">
        <v>16</v>
      </c>
      <c r="O18325" s="1">
        <v>63.2</v>
      </c>
      <c r="P18325" s="1">
        <v>1.0</v>
      </c>
    </row>
    <row r="18326">
      <c r="A18326" s="1" t="s">
        <v>29</v>
      </c>
      <c r="B18326" s="1" t="s">
        <v>21396</v>
      </c>
      <c r="C18326" s="2" t="s">
        <v>21334</v>
      </c>
      <c r="D18326" s="1" t="s">
        <v>19</v>
      </c>
      <c r="E18326" s="3" t="str">
        <f t="shared" si="1086"/>
        <v>2-Pack Samsung S23 FE 5G - 9H Härdat Glass - Super Kvalitet 3D</v>
      </c>
      <c r="F18326" s="1" t="s">
        <v>2521</v>
      </c>
      <c r="G18326" s="1" t="s">
        <v>2522</v>
      </c>
      <c r="H18326" s="1" t="s">
        <v>2523</v>
      </c>
      <c r="I18326" s="1" t="s">
        <v>16</v>
      </c>
      <c r="J18326" s="1" t="s">
        <v>23</v>
      </c>
      <c r="K18326" s="1" t="s">
        <v>16</v>
      </c>
      <c r="L18326" s="1" t="s">
        <v>16</v>
      </c>
      <c r="M18326" s="1" t="s">
        <v>16</v>
      </c>
      <c r="N18326" s="1" t="s">
        <v>16</v>
      </c>
      <c r="O18326" s="1">
        <v>63.2</v>
      </c>
      <c r="P18326" s="1">
        <v>1.0</v>
      </c>
    </row>
    <row r="18327">
      <c r="A18327" s="1" t="s">
        <v>29</v>
      </c>
      <c r="B18327" s="1" t="s">
        <v>21397</v>
      </c>
      <c r="C18327" s="2" t="s">
        <v>21334</v>
      </c>
      <c r="D18327" s="1" t="s">
        <v>19</v>
      </c>
      <c r="E18327" s="3" t="str">
        <f t="shared" si="1086"/>
        <v>2-Pack Samsung S23 FE 5G - 9H Härdat Glass - Super Kvalitet 3D</v>
      </c>
      <c r="F18327" s="1" t="s">
        <v>2521</v>
      </c>
      <c r="G18327" s="1" t="s">
        <v>2522</v>
      </c>
      <c r="H18327" s="1" t="s">
        <v>2523</v>
      </c>
      <c r="I18327" s="1" t="s">
        <v>16</v>
      </c>
      <c r="J18327" s="1" t="s">
        <v>23</v>
      </c>
      <c r="K18327" s="1" t="s">
        <v>16</v>
      </c>
      <c r="L18327" s="1" t="s">
        <v>16</v>
      </c>
      <c r="M18327" s="1" t="s">
        <v>16</v>
      </c>
      <c r="N18327" s="1" t="s">
        <v>16</v>
      </c>
      <c r="O18327" s="1">
        <v>63.2</v>
      </c>
      <c r="P18327" s="1">
        <v>1.0</v>
      </c>
    </row>
    <row r="18328">
      <c r="A18328" s="1" t="s">
        <v>29</v>
      </c>
      <c r="B18328" s="1" t="s">
        <v>21398</v>
      </c>
      <c r="C18328" s="2" t="s">
        <v>21334</v>
      </c>
      <c r="D18328" s="1" t="s">
        <v>19</v>
      </c>
      <c r="E18328" s="3" t="str">
        <f t="shared" si="1086"/>
        <v>2-Pack Samsung S23 FE 5G - 9H Härdat Glass - Super Kvalitet 3D</v>
      </c>
      <c r="F18328" s="1" t="s">
        <v>2521</v>
      </c>
      <c r="G18328" s="1" t="s">
        <v>2522</v>
      </c>
      <c r="H18328" s="1" t="s">
        <v>2523</v>
      </c>
      <c r="I18328" s="1" t="s">
        <v>16</v>
      </c>
      <c r="J18328" s="1" t="s">
        <v>23</v>
      </c>
      <c r="K18328" s="1" t="s">
        <v>16</v>
      </c>
      <c r="L18328" s="1" t="s">
        <v>16</v>
      </c>
      <c r="M18328" s="1" t="s">
        <v>16</v>
      </c>
      <c r="N18328" s="1" t="s">
        <v>16</v>
      </c>
      <c r="O18328" s="1">
        <v>63.2</v>
      </c>
      <c r="P18328" s="1">
        <v>1.0</v>
      </c>
    </row>
    <row r="18329">
      <c r="A18329" s="1" t="s">
        <v>29</v>
      </c>
      <c r="B18329" s="1" t="s">
        <v>21399</v>
      </c>
      <c r="C18329" s="2" t="s">
        <v>21334</v>
      </c>
      <c r="D18329" s="1" t="s">
        <v>19</v>
      </c>
      <c r="E18329" s="3" t="str">
        <f t="shared" si="1086"/>
        <v>2-Pack Samsung S23 FE 5G - 9H Härdat Glass - Super Kvalitet 3D</v>
      </c>
      <c r="F18329" s="1" t="s">
        <v>2521</v>
      </c>
      <c r="G18329" s="1" t="s">
        <v>2522</v>
      </c>
      <c r="H18329" s="1" t="s">
        <v>2523</v>
      </c>
      <c r="I18329" s="1" t="s">
        <v>16</v>
      </c>
      <c r="J18329" s="1" t="s">
        <v>23</v>
      </c>
      <c r="K18329" s="1" t="s">
        <v>16</v>
      </c>
      <c r="L18329" s="1" t="s">
        <v>16</v>
      </c>
      <c r="M18329" s="1" t="s">
        <v>16</v>
      </c>
      <c r="N18329" s="1" t="s">
        <v>16</v>
      </c>
      <c r="O18329" s="1">
        <v>63.2</v>
      </c>
      <c r="P18329" s="1">
        <v>1.0</v>
      </c>
    </row>
    <row r="18330">
      <c r="A18330" s="1" t="s">
        <v>29</v>
      </c>
      <c r="B18330" s="1" t="s">
        <v>21400</v>
      </c>
      <c r="C18330" s="2" t="s">
        <v>21334</v>
      </c>
      <c r="D18330" s="1" t="s">
        <v>19</v>
      </c>
      <c r="E18330" s="3" t="str">
        <f t="shared" si="1086"/>
        <v>2-Pack Samsung S23 FE 5G - 9H Härdat Glass - Super Kvalitet 3D</v>
      </c>
      <c r="F18330" s="1" t="s">
        <v>2521</v>
      </c>
      <c r="G18330" s="1" t="s">
        <v>2522</v>
      </c>
      <c r="H18330" s="1" t="s">
        <v>2523</v>
      </c>
      <c r="I18330" s="1" t="s">
        <v>16</v>
      </c>
      <c r="J18330" s="1" t="s">
        <v>23</v>
      </c>
      <c r="K18330" s="1" t="s">
        <v>16</v>
      </c>
      <c r="L18330" s="1" t="s">
        <v>16</v>
      </c>
      <c r="M18330" s="1" t="s">
        <v>16</v>
      </c>
      <c r="N18330" s="1" t="s">
        <v>16</v>
      </c>
      <c r="O18330" s="1">
        <v>63.2</v>
      </c>
      <c r="P18330" s="1">
        <v>1.0</v>
      </c>
    </row>
    <row r="18331">
      <c r="A18331" s="1" t="s">
        <v>29</v>
      </c>
      <c r="B18331" s="1" t="s">
        <v>21401</v>
      </c>
      <c r="C18331" s="2" t="s">
        <v>21334</v>
      </c>
      <c r="D18331" s="1" t="s">
        <v>19</v>
      </c>
      <c r="E18331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331" s="1" t="s">
        <v>2144</v>
      </c>
      <c r="G18331" s="1" t="s">
        <v>2145</v>
      </c>
      <c r="H18331" s="1" t="s">
        <v>2146</v>
      </c>
      <c r="I18331" s="1" t="s">
        <v>16</v>
      </c>
      <c r="J18331" s="1" t="s">
        <v>23</v>
      </c>
      <c r="K18331" s="1" t="s">
        <v>16</v>
      </c>
      <c r="L18331" s="1" t="s">
        <v>16</v>
      </c>
      <c r="M18331" s="1" t="s">
        <v>16</v>
      </c>
      <c r="N18331" s="1" t="s">
        <v>16</v>
      </c>
      <c r="O18331" s="1">
        <v>63.2</v>
      </c>
      <c r="P18331" s="1">
        <v>1.0</v>
      </c>
    </row>
    <row r="18332">
      <c r="A18332" s="1" t="s">
        <v>29</v>
      </c>
      <c r="B18332" s="1" t="s">
        <v>21402</v>
      </c>
      <c r="C18332" s="2" t="s">
        <v>21334</v>
      </c>
      <c r="D18332" s="1" t="s">
        <v>19</v>
      </c>
      <c r="E18332" s="3" t="str">
        <f>HYPERLINK("https://fyndiq.se/produkt/ef10e4ba492c46df/", "2-Pack Samsung S23 FE 5G - 9H Härdat Glass - Super Kvalitet 3D")</f>
        <v>2-Pack Samsung S23 FE 5G - 9H Härdat Glass - Super Kvalitet 3D</v>
      </c>
      <c r="F18332" s="1" t="s">
        <v>2521</v>
      </c>
      <c r="G18332" s="1" t="s">
        <v>2522</v>
      </c>
      <c r="H18332" s="1" t="s">
        <v>2523</v>
      </c>
      <c r="I18332" s="1" t="s">
        <v>16</v>
      </c>
      <c r="J18332" s="1" t="s">
        <v>23</v>
      </c>
      <c r="K18332" s="1" t="s">
        <v>16</v>
      </c>
      <c r="L18332" s="1" t="s">
        <v>16</v>
      </c>
      <c r="M18332" s="1" t="s">
        <v>16</v>
      </c>
      <c r="N18332" s="1" t="s">
        <v>16</v>
      </c>
      <c r="O18332" s="1">
        <v>63.2</v>
      </c>
      <c r="P18332" s="1">
        <v>1.0</v>
      </c>
    </row>
    <row r="18333">
      <c r="A18333" s="1" t="s">
        <v>29</v>
      </c>
      <c r="B18333" s="1" t="s">
        <v>21403</v>
      </c>
      <c r="C18333" s="2" t="s">
        <v>21334</v>
      </c>
      <c r="D18333" s="1" t="s">
        <v>19</v>
      </c>
      <c r="E18333" s="3" t="str">
        <f>HYPERLINK("https://fyndiq.se/produkt/824f377cb8e14840/", "2 Pack Google Pixel 6 Pro - Härdat glas 9H - Super kvalitet 3D")</f>
        <v>2 Pack Google Pixel 6 Pro - Härdat glas 9H - Super kvalitet 3D</v>
      </c>
      <c r="F18333" s="1" t="s">
        <v>12259</v>
      </c>
      <c r="G18333" s="1" t="s">
        <v>12260</v>
      </c>
      <c r="H18333" s="1" t="s">
        <v>12261</v>
      </c>
      <c r="I18333" s="1" t="s">
        <v>16</v>
      </c>
      <c r="J18333" s="1" t="s">
        <v>23</v>
      </c>
      <c r="K18333" s="1" t="s">
        <v>16</v>
      </c>
      <c r="L18333" s="1" t="s">
        <v>16</v>
      </c>
      <c r="M18333" s="1" t="s">
        <v>16</v>
      </c>
      <c r="N18333" s="1" t="s">
        <v>16</v>
      </c>
      <c r="O18333" s="1">
        <v>79.2</v>
      </c>
      <c r="P18333" s="1">
        <v>1.0</v>
      </c>
    </row>
    <row r="18334">
      <c r="A18334" s="1" t="s">
        <v>29</v>
      </c>
      <c r="B18334" s="1" t="s">
        <v>21404</v>
      </c>
      <c r="C18334" s="2" t="s">
        <v>21334</v>
      </c>
      <c r="D18334" s="1" t="s">
        <v>19</v>
      </c>
      <c r="E18334" s="3" t="str">
        <f>HYPERLINK("https://fyndiq.se/produkt/4603671cea994359/", "Samsung S20 Plus härdat glas 3D 9H Top Kvalitet skärmskydd")</f>
        <v>Samsung S20 Plus härdat glas 3D 9H Top Kvalitet skärmskydd</v>
      </c>
      <c r="F18334" s="1" t="s">
        <v>428</v>
      </c>
      <c r="G18334" s="1" t="s">
        <v>429</v>
      </c>
      <c r="H18334" s="1" t="s">
        <v>430</v>
      </c>
      <c r="I18334" s="1" t="s">
        <v>16</v>
      </c>
      <c r="J18334" s="1" t="s">
        <v>23</v>
      </c>
      <c r="K18334" s="1" t="s">
        <v>16</v>
      </c>
      <c r="L18334" s="1" t="s">
        <v>16</v>
      </c>
      <c r="M18334" s="1" t="s">
        <v>16</v>
      </c>
      <c r="N18334" s="1" t="s">
        <v>16</v>
      </c>
      <c r="O18334" s="1">
        <v>55.2</v>
      </c>
      <c r="P18334" s="1">
        <v>1.0</v>
      </c>
    </row>
    <row r="18335">
      <c r="A18335" s="1" t="s">
        <v>29</v>
      </c>
      <c r="B18335" s="1" t="s">
        <v>21405</v>
      </c>
      <c r="C18335" s="2" t="s">
        <v>21334</v>
      </c>
      <c r="D18335" s="1" t="s">
        <v>19</v>
      </c>
      <c r="E18335" s="3" t="str">
        <f>HYPERLINK("https://fyndiq.se/produkt/816c0623f1504441/", "2 Pack Samsung Galaxy Note 20 - Härdat glas 9H-Super kvalitet 3D")</f>
        <v>2 Pack Samsung Galaxy Note 20 - Härdat glas 9H-Super kvalitet 3D</v>
      </c>
      <c r="F18335" s="1" t="s">
        <v>8170</v>
      </c>
      <c r="G18335" s="1" t="s">
        <v>8171</v>
      </c>
      <c r="H18335" s="1" t="s">
        <v>8172</v>
      </c>
      <c r="I18335" s="1" t="s">
        <v>16</v>
      </c>
      <c r="J18335" s="1" t="s">
        <v>23</v>
      </c>
      <c r="K18335" s="1" t="s">
        <v>16</v>
      </c>
      <c r="L18335" s="1" t="s">
        <v>16</v>
      </c>
      <c r="M18335" s="1" t="s">
        <v>16</v>
      </c>
      <c r="N18335" s="1" t="s">
        <v>16</v>
      </c>
      <c r="O18335" s="1">
        <v>63.2</v>
      </c>
      <c r="P18335" s="1">
        <v>1.0</v>
      </c>
    </row>
    <row r="18336">
      <c r="A18336" s="1" t="s">
        <v>29</v>
      </c>
      <c r="B18336" s="1" t="s">
        <v>21406</v>
      </c>
      <c r="C18336" s="2" t="s">
        <v>21334</v>
      </c>
      <c r="D18336" s="1" t="s">
        <v>19</v>
      </c>
      <c r="E18336" s="3" t="str">
        <f>HYPERLINK("https://fyndiq.se/produkt/ac4c264f1c9a4420/", "Samsung Galaxy S20 5G - Härdat glas 9H-Super kvalitet 3D")</f>
        <v>Samsung Galaxy S20 5G - Härdat glas 9H-Super kvalitet 3D</v>
      </c>
      <c r="F18336" s="1" t="s">
        <v>937</v>
      </c>
      <c r="G18336" s="1" t="s">
        <v>938</v>
      </c>
      <c r="H18336" s="1" t="s">
        <v>939</v>
      </c>
      <c r="I18336" s="1" t="s">
        <v>16</v>
      </c>
      <c r="J18336" s="1" t="s">
        <v>23</v>
      </c>
      <c r="K18336" s="1" t="s">
        <v>16</v>
      </c>
      <c r="L18336" s="1" t="s">
        <v>16</v>
      </c>
      <c r="M18336" s="1" t="s">
        <v>16</v>
      </c>
      <c r="N18336" s="1" t="s">
        <v>16</v>
      </c>
      <c r="O18336" s="1">
        <v>63.2</v>
      </c>
      <c r="P18336" s="1">
        <v>1.0</v>
      </c>
    </row>
    <row r="18337">
      <c r="A18337" s="1" t="s">
        <v>29</v>
      </c>
      <c r="B18337" s="1" t="s">
        <v>21407</v>
      </c>
      <c r="C18337" s="2" t="s">
        <v>21334</v>
      </c>
      <c r="D18337" s="1" t="s">
        <v>19</v>
      </c>
      <c r="E18337" s="3" t="str">
        <f>HYPERLINK("https://fyndiq.se/produkt/f1b3c06373a844cb/", "Samsung Galaxy S20 - Härdat glas 9H - Super kvalitet 3D")</f>
        <v>Samsung Galaxy S20 - Härdat glas 9H - Super kvalitet 3D</v>
      </c>
      <c r="F18337" s="1" t="s">
        <v>417</v>
      </c>
      <c r="G18337" s="1" t="s">
        <v>418</v>
      </c>
      <c r="H18337" s="1" t="s">
        <v>419</v>
      </c>
      <c r="I18337" s="1" t="s">
        <v>16</v>
      </c>
      <c r="J18337" s="1" t="s">
        <v>23</v>
      </c>
      <c r="K18337" s="1" t="s">
        <v>16</v>
      </c>
      <c r="L18337" s="1" t="s">
        <v>16</v>
      </c>
      <c r="M18337" s="1" t="s">
        <v>16</v>
      </c>
      <c r="N18337" s="1" t="s">
        <v>16</v>
      </c>
      <c r="O18337" s="1">
        <v>63.2</v>
      </c>
      <c r="P18337" s="1">
        <v>1.0</v>
      </c>
    </row>
    <row r="18338">
      <c r="A18338" s="1" t="s">
        <v>29</v>
      </c>
      <c r="B18338" s="1" t="s">
        <v>21408</v>
      </c>
      <c r="C18338" s="2" t="s">
        <v>21334</v>
      </c>
      <c r="D18338" s="1" t="s">
        <v>19</v>
      </c>
      <c r="E18338" s="3" t="str">
        <f t="shared" ref="E18338:E18340" si="1087">HYPERLINK("https://fyndiq.se/produkt/9adf3a37026e4816/", "2 Pack Samsung Galaxy Note 20 Ultra -Härdat glas–Super kvalitet")</f>
        <v>2 Pack Samsung Galaxy Note 20 Ultra -Härdat glas–Super kvalitet</v>
      </c>
      <c r="F18338" s="1" t="s">
        <v>1043</v>
      </c>
      <c r="G18338" s="1" t="s">
        <v>1044</v>
      </c>
      <c r="H18338" s="1" t="s">
        <v>1045</v>
      </c>
      <c r="I18338" s="1" t="s">
        <v>16</v>
      </c>
      <c r="J18338" s="1" t="s">
        <v>23</v>
      </c>
      <c r="K18338" s="1" t="s">
        <v>16</v>
      </c>
      <c r="L18338" s="1" t="s">
        <v>16</v>
      </c>
      <c r="M18338" s="1" t="s">
        <v>16</v>
      </c>
      <c r="N18338" s="1" t="s">
        <v>16</v>
      </c>
      <c r="O18338" s="1">
        <v>63.2</v>
      </c>
      <c r="P18338" s="1">
        <v>1.0</v>
      </c>
    </row>
    <row r="18339">
      <c r="A18339" s="1" t="s">
        <v>29</v>
      </c>
      <c r="B18339" s="1" t="s">
        <v>21409</v>
      </c>
      <c r="C18339" s="2" t="s">
        <v>21334</v>
      </c>
      <c r="D18339" s="1" t="s">
        <v>19</v>
      </c>
      <c r="E18339" s="3" t="str">
        <f t="shared" si="1087"/>
        <v>2 Pack Samsung Galaxy Note 20 Ultra -Härdat glas–Super kvalitet</v>
      </c>
      <c r="F18339" s="1" t="s">
        <v>1043</v>
      </c>
      <c r="G18339" s="1" t="s">
        <v>1044</v>
      </c>
      <c r="H18339" s="1" t="s">
        <v>1045</v>
      </c>
      <c r="I18339" s="1" t="s">
        <v>16</v>
      </c>
      <c r="J18339" s="1" t="s">
        <v>23</v>
      </c>
      <c r="K18339" s="1" t="s">
        <v>16</v>
      </c>
      <c r="L18339" s="1" t="s">
        <v>16</v>
      </c>
      <c r="M18339" s="1" t="s">
        <v>16</v>
      </c>
      <c r="N18339" s="1" t="s">
        <v>16</v>
      </c>
      <c r="O18339" s="1">
        <v>63.2</v>
      </c>
      <c r="P18339" s="1">
        <v>1.0</v>
      </c>
    </row>
    <row r="18340">
      <c r="A18340" s="1" t="s">
        <v>29</v>
      </c>
      <c r="B18340" s="1" t="s">
        <v>21410</v>
      </c>
      <c r="C18340" s="2" t="s">
        <v>21334</v>
      </c>
      <c r="D18340" s="1" t="s">
        <v>19</v>
      </c>
      <c r="E18340" s="3" t="str">
        <f t="shared" si="1087"/>
        <v>2 Pack Samsung Galaxy Note 20 Ultra -Härdat glas–Super kvalitet</v>
      </c>
      <c r="F18340" s="1" t="s">
        <v>1043</v>
      </c>
      <c r="G18340" s="1" t="s">
        <v>1044</v>
      </c>
      <c r="H18340" s="1" t="s">
        <v>1045</v>
      </c>
      <c r="I18340" s="1" t="s">
        <v>16</v>
      </c>
      <c r="J18340" s="1" t="s">
        <v>23</v>
      </c>
      <c r="K18340" s="1" t="s">
        <v>16</v>
      </c>
      <c r="L18340" s="1" t="s">
        <v>16</v>
      </c>
      <c r="M18340" s="1" t="s">
        <v>16</v>
      </c>
      <c r="N18340" s="1" t="s">
        <v>16</v>
      </c>
      <c r="O18340" s="1">
        <v>63.2</v>
      </c>
      <c r="P18340" s="1">
        <v>1.0</v>
      </c>
    </row>
    <row r="18341">
      <c r="A18341" s="1" t="s">
        <v>29</v>
      </c>
      <c r="B18341" s="1" t="s">
        <v>21411</v>
      </c>
      <c r="C18341" s="2" t="s">
        <v>21334</v>
      </c>
      <c r="D18341" s="1" t="s">
        <v>19</v>
      </c>
      <c r="E18341" s="3" t="str">
        <f t="shared" ref="E18341:E18342" si="1088">HYPERLINK("https://fyndiq.se/produkt/b1caddae2e864477/", "2- Pack Samsung S10 Plus - Härdat Glas 9H - Super Kvalitet 3D")</f>
        <v>2- Pack Samsung S10 Plus - Härdat Glas 9H - Super Kvalitet 3D</v>
      </c>
      <c r="F18341" s="1" t="s">
        <v>477</v>
      </c>
      <c r="G18341" s="1" t="s">
        <v>478</v>
      </c>
      <c r="H18341" s="1" t="s">
        <v>479</v>
      </c>
      <c r="I18341" s="1" t="s">
        <v>16</v>
      </c>
      <c r="J18341" s="1" t="s">
        <v>23</v>
      </c>
      <c r="K18341" s="1" t="s">
        <v>16</v>
      </c>
      <c r="L18341" s="1" t="s">
        <v>16</v>
      </c>
      <c r="M18341" s="1" t="s">
        <v>16</v>
      </c>
      <c r="N18341" s="1" t="s">
        <v>16</v>
      </c>
      <c r="O18341" s="1">
        <v>63.2</v>
      </c>
      <c r="P18341" s="1">
        <v>1.0</v>
      </c>
    </row>
    <row r="18342">
      <c r="A18342" s="1" t="s">
        <v>29</v>
      </c>
      <c r="B18342" s="1" t="s">
        <v>21412</v>
      </c>
      <c r="C18342" s="2" t="s">
        <v>21334</v>
      </c>
      <c r="D18342" s="1" t="s">
        <v>19</v>
      </c>
      <c r="E18342" s="3" t="str">
        <f t="shared" si="1088"/>
        <v>2- Pack Samsung S10 Plus - Härdat Glas 9H - Super Kvalitet 3D</v>
      </c>
      <c r="F18342" s="1" t="s">
        <v>477</v>
      </c>
      <c r="G18342" s="1" t="s">
        <v>478</v>
      </c>
      <c r="H18342" s="1" t="s">
        <v>479</v>
      </c>
      <c r="I18342" s="1" t="s">
        <v>16</v>
      </c>
      <c r="J18342" s="1" t="s">
        <v>23</v>
      </c>
      <c r="K18342" s="1" t="s">
        <v>16</v>
      </c>
      <c r="L18342" s="1" t="s">
        <v>16</v>
      </c>
      <c r="M18342" s="1" t="s">
        <v>16</v>
      </c>
      <c r="N18342" s="1" t="s">
        <v>16</v>
      </c>
      <c r="O18342" s="1">
        <v>63.2</v>
      </c>
      <c r="P18342" s="1">
        <v>1.0</v>
      </c>
    </row>
    <row r="18343">
      <c r="A18343" s="1" t="s">
        <v>29</v>
      </c>
      <c r="B18343" s="1" t="s">
        <v>21413</v>
      </c>
      <c r="C18343" s="2" t="s">
        <v>21334</v>
      </c>
      <c r="D18343" s="1" t="s">
        <v>19</v>
      </c>
      <c r="E18343" s="3" t="str">
        <f>HYPERLINK("https://fyndiq.se/produkt/8d7960028c1a40a4/", "2 Pack Xiaomi 11T Pro 5G - Härdat glas 9H - Super kvalitet 3D")</f>
        <v>2 Pack Xiaomi 11T Pro 5G - Härdat glas 9H - Super kvalitet 3D</v>
      </c>
      <c r="F18343" s="1" t="s">
        <v>112</v>
      </c>
      <c r="G18343" s="1" t="s">
        <v>113</v>
      </c>
      <c r="H18343" s="1" t="s">
        <v>114</v>
      </c>
      <c r="I18343" s="1" t="s">
        <v>16</v>
      </c>
      <c r="J18343" s="1" t="s">
        <v>23</v>
      </c>
      <c r="K18343" s="1" t="s">
        <v>16</v>
      </c>
      <c r="L18343" s="1" t="s">
        <v>16</v>
      </c>
      <c r="M18343" s="1" t="s">
        <v>16</v>
      </c>
      <c r="N18343" s="1" t="s">
        <v>16</v>
      </c>
      <c r="O18343" s="1">
        <v>63.2</v>
      </c>
      <c r="P18343" s="1">
        <v>1.0</v>
      </c>
    </row>
    <row r="18344">
      <c r="A18344" s="1" t="s">
        <v>29</v>
      </c>
      <c r="B18344" s="1" t="s">
        <v>21414</v>
      </c>
      <c r="C18344" s="2" t="s">
        <v>21334</v>
      </c>
      <c r="D18344" s="1" t="s">
        <v>19</v>
      </c>
      <c r="E1834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8344" s="1" t="s">
        <v>183</v>
      </c>
      <c r="G18344" s="1" t="s">
        <v>184</v>
      </c>
      <c r="H18344" s="1" t="s">
        <v>185</v>
      </c>
      <c r="I18344" s="1" t="s">
        <v>16</v>
      </c>
      <c r="J18344" s="1" t="s">
        <v>23</v>
      </c>
      <c r="K18344" s="1" t="s">
        <v>16</v>
      </c>
      <c r="L18344" s="1" t="s">
        <v>16</v>
      </c>
      <c r="M18344" s="1" t="s">
        <v>16</v>
      </c>
      <c r="N18344" s="1" t="s">
        <v>16</v>
      </c>
      <c r="O18344" s="1">
        <v>79.2</v>
      </c>
      <c r="P18344" s="1">
        <v>1.0</v>
      </c>
    </row>
    <row r="18345">
      <c r="A18345" s="1" t="s">
        <v>29</v>
      </c>
      <c r="B18345" s="1" t="s">
        <v>21415</v>
      </c>
      <c r="C18345" s="2" t="s">
        <v>21334</v>
      </c>
      <c r="D18345" s="1" t="s">
        <v>19</v>
      </c>
      <c r="E1834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345" s="1" t="s">
        <v>3098</v>
      </c>
      <c r="G18345" s="1" t="s">
        <v>3099</v>
      </c>
      <c r="H18345" s="1" t="s">
        <v>3100</v>
      </c>
      <c r="I18345" s="1" t="s">
        <v>16</v>
      </c>
      <c r="J18345" s="1" t="s">
        <v>23</v>
      </c>
      <c r="K18345" s="1" t="s">
        <v>16</v>
      </c>
      <c r="L18345" s="1" t="s">
        <v>16</v>
      </c>
      <c r="M18345" s="1" t="s">
        <v>16</v>
      </c>
      <c r="N18345" s="1" t="s">
        <v>16</v>
      </c>
      <c r="O18345" s="1">
        <v>63.2</v>
      </c>
      <c r="P18345" s="1">
        <v>1.0</v>
      </c>
    </row>
    <row r="18346">
      <c r="A18346" s="1" t="s">
        <v>29</v>
      </c>
      <c r="B18346" s="1" t="s">
        <v>21416</v>
      </c>
      <c r="C18346" s="2" t="s">
        <v>21334</v>
      </c>
      <c r="D18346" s="1" t="s">
        <v>19</v>
      </c>
      <c r="E18346" s="3" t="str">
        <f>HYPERLINK("https://fyndiq.se/produkt/9f3f4d2de3c94916/", "2 Pack Samsung Galaxy S9 - Härdat glas-9H Super kvalitet 3D")</f>
        <v>2 Pack Samsung Galaxy S9 - Härdat glas-9H Super kvalitet 3D</v>
      </c>
      <c r="F18346" s="1" t="s">
        <v>1500</v>
      </c>
      <c r="G18346" s="1" t="s">
        <v>1501</v>
      </c>
      <c r="H18346" s="1" t="s">
        <v>1502</v>
      </c>
      <c r="I18346" s="1" t="s">
        <v>1311</v>
      </c>
      <c r="J18346" s="1" t="s">
        <v>9</v>
      </c>
      <c r="K18346" s="2" t="s">
        <v>18524</v>
      </c>
      <c r="L18346" s="1" t="s">
        <v>2650</v>
      </c>
      <c r="M18346" s="1" t="s">
        <v>16</v>
      </c>
      <c r="N18346" s="1" t="s">
        <v>16</v>
      </c>
      <c r="O18346" s="1">
        <v>63.2</v>
      </c>
      <c r="P18346" s="1">
        <v>1.0</v>
      </c>
    </row>
    <row r="18347">
      <c r="A18347" s="1" t="s">
        <v>29</v>
      </c>
      <c r="B18347" s="1" t="s">
        <v>21417</v>
      </c>
      <c r="C18347" s="2" t="s">
        <v>21418</v>
      </c>
      <c r="D18347" s="1" t="s">
        <v>19</v>
      </c>
      <c r="E18347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347" s="1" t="s">
        <v>760</v>
      </c>
      <c r="G18347" s="1" t="s">
        <v>761</v>
      </c>
      <c r="H18347" s="1" t="s">
        <v>762</v>
      </c>
      <c r="I18347" s="1" t="s">
        <v>16</v>
      </c>
      <c r="J18347" s="1" t="s">
        <v>23</v>
      </c>
      <c r="K18347" s="1" t="s">
        <v>16</v>
      </c>
      <c r="L18347" s="1" t="s">
        <v>16</v>
      </c>
      <c r="M18347" s="1" t="s">
        <v>16</v>
      </c>
      <c r="N18347" s="1" t="s">
        <v>16</v>
      </c>
      <c r="O18347" s="1">
        <v>63.2</v>
      </c>
      <c r="P18347" s="1">
        <v>1.0</v>
      </c>
    </row>
    <row r="18348">
      <c r="A18348" s="1" t="s">
        <v>29</v>
      </c>
      <c r="B18348" s="1" t="s">
        <v>21419</v>
      </c>
      <c r="C18348" s="2" t="s">
        <v>21418</v>
      </c>
      <c r="D18348" s="1" t="s">
        <v>19</v>
      </c>
      <c r="E18348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348" s="1" t="s">
        <v>3098</v>
      </c>
      <c r="G18348" s="1" t="s">
        <v>3099</v>
      </c>
      <c r="H18348" s="1" t="s">
        <v>3100</v>
      </c>
      <c r="I18348" s="1" t="s">
        <v>1230</v>
      </c>
      <c r="J18348" s="1" t="s">
        <v>23</v>
      </c>
      <c r="K18348" s="1" t="s">
        <v>16</v>
      </c>
      <c r="L18348" s="1" t="s">
        <v>16</v>
      </c>
      <c r="M18348" s="1" t="s">
        <v>16</v>
      </c>
      <c r="N18348" s="1" t="s">
        <v>16</v>
      </c>
      <c r="O18348" s="1">
        <v>63.2</v>
      </c>
      <c r="P18348" s="1">
        <v>1.0</v>
      </c>
    </row>
    <row r="18349">
      <c r="A18349" s="1" t="s">
        <v>29</v>
      </c>
      <c r="B18349" s="1" t="s">
        <v>21420</v>
      </c>
      <c r="C18349" s="2" t="s">
        <v>21418</v>
      </c>
      <c r="D18349" s="1" t="s">
        <v>19</v>
      </c>
      <c r="E18349" s="3" t="str">
        <f>HYPERLINK("https://fyndiq.se/produkt/ffd808ba7c174af8/", "2-Pack Samsung S22 Skärmskydd &amp; 1-Pack linsskydd -Härdat Glas 9H")</f>
        <v>2-Pack Samsung S22 Skärmskydd &amp; 1-Pack linsskydd -Härdat Glas 9H</v>
      </c>
      <c r="F18349" s="1" t="s">
        <v>179</v>
      </c>
      <c r="G18349" s="1" t="s">
        <v>180</v>
      </c>
      <c r="H18349" s="1" t="s">
        <v>181</v>
      </c>
      <c r="I18349" s="1" t="s">
        <v>16</v>
      </c>
      <c r="J18349" s="1" t="s">
        <v>23</v>
      </c>
      <c r="K18349" s="1" t="s">
        <v>16</v>
      </c>
      <c r="L18349" s="1" t="s">
        <v>16</v>
      </c>
      <c r="M18349" s="1" t="s">
        <v>16</v>
      </c>
      <c r="N18349" s="1" t="s">
        <v>16</v>
      </c>
      <c r="O18349" s="1">
        <v>71.2</v>
      </c>
      <c r="P18349" s="1">
        <v>1.0</v>
      </c>
    </row>
    <row r="18350">
      <c r="A18350" s="1" t="s">
        <v>29</v>
      </c>
      <c r="B18350" s="1" t="s">
        <v>21421</v>
      </c>
      <c r="C18350" s="2" t="s">
        <v>21418</v>
      </c>
      <c r="D18350" s="1" t="s">
        <v>19</v>
      </c>
      <c r="E18350" s="3" t="str">
        <f>HYPERLINK("https://fyndiq.se/produkt/50e4ae784f654d73/", "2 PACK ONEPLUS Nord CE 5G - Härdat glas 9H- Super kvalitet")</f>
        <v>2 PACK ONEPLUS Nord CE 5G - Härdat glas 9H- Super kvalitet</v>
      </c>
      <c r="F18350" s="1" t="s">
        <v>6296</v>
      </c>
      <c r="G18350" s="1" t="s">
        <v>6297</v>
      </c>
      <c r="H18350" s="1" t="s">
        <v>6298</v>
      </c>
      <c r="I18350" s="1" t="s">
        <v>16</v>
      </c>
      <c r="J18350" s="1" t="s">
        <v>23</v>
      </c>
      <c r="K18350" s="1" t="s">
        <v>16</v>
      </c>
      <c r="L18350" s="1" t="s">
        <v>16</v>
      </c>
      <c r="M18350" s="1" t="s">
        <v>16</v>
      </c>
      <c r="N18350" s="1" t="s">
        <v>16</v>
      </c>
      <c r="O18350" s="1">
        <v>63.2</v>
      </c>
      <c r="P18350" s="1">
        <v>1.0</v>
      </c>
    </row>
    <row r="18351">
      <c r="A18351" s="1" t="s">
        <v>29</v>
      </c>
      <c r="B18351" s="1" t="s">
        <v>21422</v>
      </c>
      <c r="C18351" s="2" t="s">
        <v>21418</v>
      </c>
      <c r="D18351" s="1" t="s">
        <v>19</v>
      </c>
      <c r="E18351" s="3" t="str">
        <f>HYPERLINK("https://fyndiq.se/produkt/a511a8922e36455c/", "2 Pack Samsung S8 - Härdat glas 9H–Super kvalitet 3D Skärmskydd")</f>
        <v>2 Pack Samsung S8 - Härdat glas 9H–Super kvalitet 3D Skärmskydd</v>
      </c>
      <c r="F18351" s="1" t="s">
        <v>1083</v>
      </c>
      <c r="G18351" s="1" t="s">
        <v>1084</v>
      </c>
      <c r="H18351" s="1" t="s">
        <v>1085</v>
      </c>
      <c r="I18351" s="1" t="s">
        <v>16</v>
      </c>
      <c r="J18351" s="1" t="s">
        <v>23</v>
      </c>
      <c r="K18351" s="1" t="s">
        <v>16</v>
      </c>
      <c r="L18351" s="1" t="s">
        <v>16</v>
      </c>
      <c r="M18351" s="1" t="s">
        <v>16</v>
      </c>
      <c r="N18351" s="1" t="s">
        <v>16</v>
      </c>
      <c r="O18351" s="1">
        <v>63.2</v>
      </c>
      <c r="P18351" s="1">
        <v>1.0</v>
      </c>
    </row>
    <row r="18352">
      <c r="A18352" s="1" t="s">
        <v>29</v>
      </c>
      <c r="B18352" s="1" t="s">
        <v>21423</v>
      </c>
      <c r="C18352" s="2" t="s">
        <v>21418</v>
      </c>
      <c r="D18352" s="1" t="s">
        <v>19</v>
      </c>
      <c r="E18352" s="3" t="str">
        <f>HYPERLINK("https://fyndiq.se/produkt/a00b62acc6644fd2/", "2-Pack Samsung Galaxy S10 - Härdat glas 9H – Super kvalitet 3D")</f>
        <v>2-Pack Samsung Galaxy S10 - Härdat glas 9H – Super kvalitet 3D</v>
      </c>
      <c r="F18352" s="1" t="s">
        <v>1291</v>
      </c>
      <c r="G18352" s="1" t="s">
        <v>1292</v>
      </c>
      <c r="H18352" s="1" t="s">
        <v>1293</v>
      </c>
      <c r="I18352" s="1" t="s">
        <v>16</v>
      </c>
      <c r="J18352" s="1" t="s">
        <v>23</v>
      </c>
      <c r="K18352" s="1" t="s">
        <v>16</v>
      </c>
      <c r="L18352" s="1" t="s">
        <v>16</v>
      </c>
      <c r="M18352" s="1" t="s">
        <v>16</v>
      </c>
      <c r="N18352" s="1" t="s">
        <v>16</v>
      </c>
      <c r="O18352" s="1">
        <v>63.2</v>
      </c>
      <c r="P18352" s="1">
        <v>1.0</v>
      </c>
    </row>
    <row r="18353">
      <c r="A18353" s="1" t="s">
        <v>29</v>
      </c>
      <c r="B18353" s="1" t="s">
        <v>21424</v>
      </c>
      <c r="C18353" s="2" t="s">
        <v>21418</v>
      </c>
      <c r="D18353" s="1" t="s">
        <v>19</v>
      </c>
      <c r="E18353" s="3" t="str">
        <f>HYPERLINK("https://fyndiq.se/produkt/a511a8922e36455c/", "2 Pack Samsung S8 - Härdat glas 9H–Super kvalitet 3D Skärmskydd")</f>
        <v>2 Pack Samsung S8 - Härdat glas 9H–Super kvalitet 3D Skärmskydd</v>
      </c>
      <c r="F18353" s="1" t="s">
        <v>1083</v>
      </c>
      <c r="G18353" s="1" t="s">
        <v>1084</v>
      </c>
      <c r="H18353" s="1" t="s">
        <v>1085</v>
      </c>
      <c r="I18353" s="1" t="s">
        <v>16</v>
      </c>
      <c r="J18353" s="1" t="s">
        <v>23</v>
      </c>
      <c r="K18353" s="1" t="s">
        <v>16</v>
      </c>
      <c r="L18353" s="1" t="s">
        <v>16</v>
      </c>
      <c r="M18353" s="1" t="s">
        <v>16</v>
      </c>
      <c r="N18353" s="1" t="s">
        <v>16</v>
      </c>
      <c r="O18353" s="1">
        <v>63.2</v>
      </c>
      <c r="P18353" s="1">
        <v>1.0</v>
      </c>
    </row>
    <row r="18354">
      <c r="A18354" s="1" t="s">
        <v>29</v>
      </c>
      <c r="B18354" s="1" t="s">
        <v>21425</v>
      </c>
      <c r="C18354" s="2" t="s">
        <v>21418</v>
      </c>
      <c r="D18354" s="1" t="s">
        <v>19</v>
      </c>
      <c r="E18354" s="3" t="str">
        <f>HYPERLINK("https://fyndiq.se/produkt/fdeead0025f9481d/", "Samsung S23 FE - 9H Härdat Glass - Super Kvalitet 3D")</f>
        <v>Samsung S23 FE - 9H Härdat Glass - Super Kvalitet 3D</v>
      </c>
      <c r="F18354" s="1" t="s">
        <v>9586</v>
      </c>
      <c r="G18354" s="1" t="s">
        <v>9587</v>
      </c>
      <c r="H18354" s="1" t="s">
        <v>9588</v>
      </c>
      <c r="I18354" s="1" t="s">
        <v>16</v>
      </c>
      <c r="J18354" s="1" t="s">
        <v>23</v>
      </c>
      <c r="K18354" s="1" t="s">
        <v>16</v>
      </c>
      <c r="L18354" s="1" t="s">
        <v>16</v>
      </c>
      <c r="M18354" s="1" t="s">
        <v>16</v>
      </c>
      <c r="N18354" s="1" t="s">
        <v>16</v>
      </c>
      <c r="O18354" s="1">
        <v>55.2</v>
      </c>
      <c r="P18354" s="1">
        <v>1.0</v>
      </c>
    </row>
    <row r="18355">
      <c r="A18355" s="1" t="s">
        <v>29</v>
      </c>
      <c r="B18355" s="1" t="s">
        <v>21426</v>
      </c>
      <c r="C18355" s="2" t="s">
        <v>21418</v>
      </c>
      <c r="D18355" s="1" t="s">
        <v>19</v>
      </c>
      <c r="E18355" s="3" t="str">
        <f>HYPERLINK("https://fyndiq.se/produkt/432d784756a84eff/", "2-Pack Samsung Galaxy S20FE - Härdat Glas-9H -Super kvalitet 3D")</f>
        <v>2-Pack Samsung Galaxy S20FE - Härdat Glas-9H -Super kvalitet 3D</v>
      </c>
      <c r="F18355" s="1" t="s">
        <v>1078</v>
      </c>
      <c r="G18355" s="1" t="s">
        <v>1079</v>
      </c>
      <c r="H18355" s="1" t="s">
        <v>1080</v>
      </c>
      <c r="I18355" s="1" t="s">
        <v>16</v>
      </c>
      <c r="J18355" s="1" t="s">
        <v>23</v>
      </c>
      <c r="K18355" s="1" t="s">
        <v>16</v>
      </c>
      <c r="L18355" s="1" t="s">
        <v>16</v>
      </c>
      <c r="M18355" s="1" t="s">
        <v>16</v>
      </c>
      <c r="N18355" s="1" t="s">
        <v>16</v>
      </c>
      <c r="O18355" s="1">
        <v>63.2</v>
      </c>
      <c r="P18355" s="1">
        <v>1.0</v>
      </c>
    </row>
    <row r="18356">
      <c r="A18356" s="1" t="s">
        <v>29</v>
      </c>
      <c r="B18356" s="1" t="s">
        <v>21427</v>
      </c>
      <c r="C18356" s="2" t="s">
        <v>21418</v>
      </c>
      <c r="D18356" s="1" t="s">
        <v>19</v>
      </c>
      <c r="E18356" s="3" t="str">
        <f>HYPERLINK("https://fyndiq.se/produkt/406117b60bf241a0/", "2-Pack Samsung Galaxy S9 - Härdat glas 9H - Super kvalitet 3D")</f>
        <v>2-Pack Samsung Galaxy S9 - Härdat glas 9H - Super kvalitet 3D</v>
      </c>
      <c r="F18356" s="1" t="s">
        <v>228</v>
      </c>
      <c r="G18356" s="1" t="s">
        <v>229</v>
      </c>
      <c r="H18356" s="1" t="s">
        <v>230</v>
      </c>
      <c r="I18356" s="1" t="s">
        <v>16</v>
      </c>
      <c r="J18356" s="1" t="s">
        <v>23</v>
      </c>
      <c r="K18356" s="1" t="s">
        <v>16</v>
      </c>
      <c r="L18356" s="1" t="s">
        <v>16</v>
      </c>
      <c r="M18356" s="1" t="s">
        <v>16</v>
      </c>
      <c r="N18356" s="1" t="s">
        <v>16</v>
      </c>
      <c r="O18356" s="1">
        <v>63.2</v>
      </c>
      <c r="P18356" s="1">
        <v>1.0</v>
      </c>
    </row>
    <row r="18357">
      <c r="A18357" s="1" t="s">
        <v>29</v>
      </c>
      <c r="B18357" s="1" t="s">
        <v>21428</v>
      </c>
      <c r="C18357" s="2" t="s">
        <v>21418</v>
      </c>
      <c r="D18357" s="1" t="s">
        <v>19</v>
      </c>
      <c r="E18357" s="3" t="str">
        <f t="shared" ref="E18357:E18359" si="1089">HYPERLINK("https://fyndiq.se/produkt/80d04410f9c744e2/", "2-Pack Samsung S23 Ultra - 9H Härdat Glass - 3D Super Kvalitet Skärmskydd")</f>
        <v>2-Pack Samsung S23 Ultra - 9H Härdat Glass - 3D Super Kvalitet Skärmskydd</v>
      </c>
      <c r="F18357" s="1" t="s">
        <v>2144</v>
      </c>
      <c r="G18357" s="1" t="s">
        <v>2145</v>
      </c>
      <c r="H18357" s="1" t="s">
        <v>2146</v>
      </c>
      <c r="I18357" s="1" t="s">
        <v>16</v>
      </c>
      <c r="J18357" s="1" t="s">
        <v>23</v>
      </c>
      <c r="K18357" s="1" t="s">
        <v>16</v>
      </c>
      <c r="L18357" s="1" t="s">
        <v>16</v>
      </c>
      <c r="M18357" s="1" t="s">
        <v>16</v>
      </c>
      <c r="N18357" s="1" t="s">
        <v>16</v>
      </c>
      <c r="O18357" s="1">
        <v>63.2</v>
      </c>
      <c r="P18357" s="1">
        <v>1.0</v>
      </c>
    </row>
    <row r="18358">
      <c r="A18358" s="1" t="s">
        <v>29</v>
      </c>
      <c r="B18358" s="1" t="s">
        <v>21429</v>
      </c>
      <c r="C18358" s="2" t="s">
        <v>21418</v>
      </c>
      <c r="D18358" s="1" t="s">
        <v>19</v>
      </c>
      <c r="E18358" s="3" t="str">
        <f t="shared" si="1089"/>
        <v>2-Pack Samsung S23 Ultra - 9H Härdat Glass - 3D Super Kvalitet Skärmskydd</v>
      </c>
      <c r="F18358" s="1" t="s">
        <v>2144</v>
      </c>
      <c r="G18358" s="1" t="s">
        <v>2145</v>
      </c>
      <c r="H18358" s="1" t="s">
        <v>2146</v>
      </c>
      <c r="I18358" s="1" t="s">
        <v>16</v>
      </c>
      <c r="J18358" s="1" t="s">
        <v>23</v>
      </c>
      <c r="K18358" s="1" t="s">
        <v>16</v>
      </c>
      <c r="L18358" s="1" t="s">
        <v>16</v>
      </c>
      <c r="M18358" s="1" t="s">
        <v>16</v>
      </c>
      <c r="N18358" s="1" t="s">
        <v>16</v>
      </c>
      <c r="O18358" s="1">
        <v>63.2</v>
      </c>
      <c r="P18358" s="1">
        <v>1.0</v>
      </c>
    </row>
    <row r="18359">
      <c r="A18359" s="1" t="s">
        <v>29</v>
      </c>
      <c r="B18359" s="1" t="s">
        <v>21430</v>
      </c>
      <c r="C18359" s="2" t="s">
        <v>21418</v>
      </c>
      <c r="D18359" s="1" t="s">
        <v>19</v>
      </c>
      <c r="E18359" s="3" t="str">
        <f t="shared" si="1089"/>
        <v>2-Pack Samsung S23 Ultra - 9H Härdat Glass - 3D Super Kvalitet Skärmskydd</v>
      </c>
      <c r="F18359" s="1" t="s">
        <v>2144</v>
      </c>
      <c r="G18359" s="1" t="s">
        <v>2145</v>
      </c>
      <c r="H18359" s="1" t="s">
        <v>2146</v>
      </c>
      <c r="I18359" s="1" t="s">
        <v>16</v>
      </c>
      <c r="J18359" s="1" t="s">
        <v>23</v>
      </c>
      <c r="K18359" s="1" t="s">
        <v>16</v>
      </c>
      <c r="L18359" s="1" t="s">
        <v>16</v>
      </c>
      <c r="M18359" s="1" t="s">
        <v>16</v>
      </c>
      <c r="N18359" s="1" t="s">
        <v>16</v>
      </c>
      <c r="O18359" s="1">
        <v>63.2</v>
      </c>
      <c r="P18359" s="1">
        <v>1.0</v>
      </c>
    </row>
    <row r="18360">
      <c r="A18360" s="1" t="s">
        <v>29</v>
      </c>
      <c r="B18360" s="1" t="s">
        <v>21431</v>
      </c>
      <c r="C18360" s="2" t="s">
        <v>21418</v>
      </c>
      <c r="D18360" s="1" t="s">
        <v>19</v>
      </c>
      <c r="E18360" s="3" t="str">
        <f>HYPERLINK("https://fyndiq.se/produkt/2477583187264ece/", "2-Pack Samsung S20 - 9H Härdat Glass - Top Kvalitet")</f>
        <v>2-Pack Samsung S20 - 9H Härdat Glass - Top Kvalitet</v>
      </c>
      <c r="F18360" s="1" t="s">
        <v>124</v>
      </c>
      <c r="G18360" s="1" t="s">
        <v>125</v>
      </c>
      <c r="H18360" s="1" t="s">
        <v>126</v>
      </c>
      <c r="I18360" s="1" t="s">
        <v>16</v>
      </c>
      <c r="J18360" s="1" t="s">
        <v>23</v>
      </c>
      <c r="K18360" s="1" t="s">
        <v>16</v>
      </c>
      <c r="L18360" s="1" t="s">
        <v>16</v>
      </c>
      <c r="M18360" s="1" t="s">
        <v>16</v>
      </c>
      <c r="N18360" s="1" t="s">
        <v>16</v>
      </c>
      <c r="O18360" s="1">
        <v>71.2</v>
      </c>
      <c r="P18360" s="1">
        <v>1.0</v>
      </c>
    </row>
    <row r="18361">
      <c r="A18361" s="1" t="s">
        <v>29</v>
      </c>
      <c r="B18361" s="1" t="s">
        <v>21432</v>
      </c>
      <c r="C18361" s="2" t="s">
        <v>21418</v>
      </c>
      <c r="D18361" s="1" t="s">
        <v>19</v>
      </c>
      <c r="E18361" s="3" t="str">
        <f>HYPERLINK("https://fyndiq.se/produkt/4487e30957ae4516/", "2-Pack Samsung Galaxy Tab A8 WiFi - Härdat Glas 9H - Super Kvalitet")</f>
        <v>2-Pack Samsung Galaxy Tab A8 WiFi - Härdat Glas 9H - Super Kvalitet</v>
      </c>
      <c r="F18361" s="1" t="s">
        <v>4067</v>
      </c>
      <c r="G18361" s="1" t="s">
        <v>4068</v>
      </c>
      <c r="H18361" s="1" t="s">
        <v>4069</v>
      </c>
      <c r="I18361" s="1" t="s">
        <v>16</v>
      </c>
      <c r="J18361" s="1" t="s">
        <v>23</v>
      </c>
      <c r="K18361" s="1" t="s">
        <v>16</v>
      </c>
      <c r="L18361" s="1" t="s">
        <v>16</v>
      </c>
      <c r="M18361" s="1" t="s">
        <v>16</v>
      </c>
      <c r="N18361" s="1" t="s">
        <v>16</v>
      </c>
      <c r="O18361" s="1">
        <v>135.2</v>
      </c>
      <c r="P18361" s="1">
        <v>1.0</v>
      </c>
    </row>
    <row r="18362">
      <c r="A18362" s="1" t="s">
        <v>29</v>
      </c>
      <c r="B18362" s="1" t="s">
        <v>21433</v>
      </c>
      <c r="C18362" s="2" t="s">
        <v>21418</v>
      </c>
      <c r="D18362" s="1" t="s">
        <v>19</v>
      </c>
      <c r="E18362" s="3" t="str">
        <f t="shared" ref="E18362:E18363" si="1090">HYPERLINK("https://fyndiq.se/produkt/a047b5d99d58461d/", "2-Pack Google Pixel 6A - Härdat glas 9H - Super kvalitet 3D")</f>
        <v>2-Pack Google Pixel 6A - Härdat glas 9H - Super kvalitet 3D</v>
      </c>
      <c r="F18362" s="1" t="s">
        <v>1205</v>
      </c>
      <c r="G18362" s="1" t="s">
        <v>1206</v>
      </c>
      <c r="H18362" s="1" t="s">
        <v>1207</v>
      </c>
      <c r="I18362" s="1" t="s">
        <v>16</v>
      </c>
      <c r="J18362" s="1" t="s">
        <v>23</v>
      </c>
      <c r="K18362" s="1" t="s">
        <v>16</v>
      </c>
      <c r="L18362" s="1" t="s">
        <v>16</v>
      </c>
      <c r="M18362" s="1" t="s">
        <v>16</v>
      </c>
      <c r="N18362" s="1" t="s">
        <v>16</v>
      </c>
      <c r="O18362" s="1">
        <v>63.2</v>
      </c>
      <c r="P18362" s="1">
        <v>1.0</v>
      </c>
    </row>
    <row r="18363">
      <c r="A18363" s="1" t="s">
        <v>29</v>
      </c>
      <c r="B18363" s="1" t="s">
        <v>21434</v>
      </c>
      <c r="C18363" s="2" t="s">
        <v>21418</v>
      </c>
      <c r="D18363" s="1" t="s">
        <v>19</v>
      </c>
      <c r="E18363" s="3" t="str">
        <f t="shared" si="1090"/>
        <v>2-Pack Google Pixel 6A - Härdat glas 9H - Super kvalitet 3D</v>
      </c>
      <c r="F18363" s="1" t="s">
        <v>1205</v>
      </c>
      <c r="G18363" s="1" t="s">
        <v>1206</v>
      </c>
      <c r="H18363" s="1" t="s">
        <v>1207</v>
      </c>
      <c r="I18363" s="1" t="s">
        <v>16</v>
      </c>
      <c r="J18363" s="1" t="s">
        <v>23</v>
      </c>
      <c r="K18363" s="1" t="s">
        <v>16</v>
      </c>
      <c r="L18363" s="1" t="s">
        <v>16</v>
      </c>
      <c r="M18363" s="1" t="s">
        <v>16</v>
      </c>
      <c r="N18363" s="1" t="s">
        <v>16</v>
      </c>
      <c r="O18363" s="1">
        <v>63.2</v>
      </c>
      <c r="P18363" s="1">
        <v>1.0</v>
      </c>
    </row>
    <row r="18364">
      <c r="A18364" s="1" t="s">
        <v>29</v>
      </c>
      <c r="B18364" s="1" t="s">
        <v>21435</v>
      </c>
      <c r="C18364" s="2" t="s">
        <v>21418</v>
      </c>
      <c r="D18364" s="1" t="s">
        <v>19</v>
      </c>
      <c r="E18364" s="3" t="str">
        <f>HYPERLINK("https://fyndiq.se/produkt/6bc9efdb9e0f44ed/", "2-Pack Google Pixel 7 Pro - Härdat Glas 9H - Super kvalitet 3D")</f>
        <v>2-Pack Google Pixel 7 Pro - Härdat Glas 9H - Super kvalitet 3D</v>
      </c>
      <c r="F18364" s="1" t="s">
        <v>424</v>
      </c>
      <c r="G18364" s="1" t="s">
        <v>425</v>
      </c>
      <c r="H18364" s="1" t="s">
        <v>426</v>
      </c>
      <c r="I18364" s="1" t="s">
        <v>16</v>
      </c>
      <c r="J18364" s="1" t="s">
        <v>23</v>
      </c>
      <c r="K18364" s="1" t="s">
        <v>16</v>
      </c>
      <c r="L18364" s="1" t="s">
        <v>16</v>
      </c>
      <c r="M18364" s="1" t="s">
        <v>16</v>
      </c>
      <c r="N18364" s="1" t="s">
        <v>16</v>
      </c>
      <c r="O18364" s="1">
        <v>79.2</v>
      </c>
      <c r="P18364" s="1">
        <v>1.0</v>
      </c>
    </row>
    <row r="18365">
      <c r="A18365" s="1" t="s">
        <v>29</v>
      </c>
      <c r="B18365" s="1" t="s">
        <v>21436</v>
      </c>
      <c r="C18365" s="2" t="s">
        <v>21418</v>
      </c>
      <c r="D18365" s="1" t="s">
        <v>19</v>
      </c>
      <c r="E1836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365" s="1" t="s">
        <v>760</v>
      </c>
      <c r="G18365" s="1" t="s">
        <v>761</v>
      </c>
      <c r="H18365" s="1" t="s">
        <v>762</v>
      </c>
      <c r="I18365" s="1" t="s">
        <v>16</v>
      </c>
      <c r="J18365" s="1" t="s">
        <v>23</v>
      </c>
      <c r="K18365" s="1" t="s">
        <v>16</v>
      </c>
      <c r="L18365" s="1" t="s">
        <v>16</v>
      </c>
      <c r="M18365" s="1" t="s">
        <v>16</v>
      </c>
      <c r="N18365" s="1" t="s">
        <v>16</v>
      </c>
      <c r="O18365" s="1">
        <v>63.2</v>
      </c>
      <c r="P18365" s="1">
        <v>1.0</v>
      </c>
    </row>
    <row r="18366">
      <c r="A18366" s="1" t="s">
        <v>29</v>
      </c>
      <c r="B18366" s="1" t="s">
        <v>21437</v>
      </c>
      <c r="C18366" s="2" t="s">
        <v>21418</v>
      </c>
      <c r="D18366" s="1" t="s">
        <v>19</v>
      </c>
      <c r="E18366" s="3" t="str">
        <f>HYPERLINK("https://fyndiq.se/produkt/0f244212ec124dcd/", "2 Pack OnePlus 9 5G - Härdat glas 9H - Super kvalitet 3D Skärmskydd")</f>
        <v>2 Pack OnePlus 9 5G - Härdat glas 9H - Super kvalitet 3D Skärmskydd</v>
      </c>
      <c r="F18366" s="1" t="s">
        <v>803</v>
      </c>
      <c r="G18366" s="1" t="s">
        <v>804</v>
      </c>
      <c r="H18366" s="1" t="s">
        <v>805</v>
      </c>
      <c r="I18366" s="1" t="s">
        <v>16</v>
      </c>
      <c r="J18366" s="1" t="s">
        <v>23</v>
      </c>
      <c r="K18366" s="1" t="s">
        <v>16</v>
      </c>
      <c r="L18366" s="1" t="s">
        <v>16</v>
      </c>
      <c r="M18366" s="1" t="s">
        <v>16</v>
      </c>
      <c r="N18366" s="1" t="s">
        <v>16</v>
      </c>
      <c r="O18366" s="1">
        <v>63.2</v>
      </c>
      <c r="P18366" s="1">
        <v>1.0</v>
      </c>
    </row>
    <row r="18367">
      <c r="A18367" s="1" t="s">
        <v>29</v>
      </c>
      <c r="B18367" s="1" t="s">
        <v>21438</v>
      </c>
      <c r="C18367" s="2" t="s">
        <v>21418</v>
      </c>
      <c r="D18367" s="1" t="s">
        <v>19</v>
      </c>
      <c r="E18367" s="3" t="str">
        <f>HYPERLINK("https://fyndiq.se/produkt/e23eebfe42ea4746/", "2-Pack Samsung S23 ULTRA 5G Skärmskydd - Härdat Glas 9H - Super kvalitet 3D")</f>
        <v>2-Pack Samsung S23 ULTRA 5G Skärmskydd - Härdat Glas 9H - Super kvalitet 3D</v>
      </c>
      <c r="F18367" s="1" t="s">
        <v>977</v>
      </c>
      <c r="G18367" s="1" t="s">
        <v>978</v>
      </c>
      <c r="H18367" s="1" t="s">
        <v>979</v>
      </c>
      <c r="I18367" s="1" t="s">
        <v>16</v>
      </c>
      <c r="J18367" s="1" t="s">
        <v>23</v>
      </c>
      <c r="K18367" s="1" t="s">
        <v>16</v>
      </c>
      <c r="L18367" s="1" t="s">
        <v>16</v>
      </c>
      <c r="M18367" s="1" t="s">
        <v>16</v>
      </c>
      <c r="N18367" s="1" t="s">
        <v>16</v>
      </c>
      <c r="O18367" s="1">
        <v>63.2</v>
      </c>
      <c r="P18367" s="1">
        <v>1.0</v>
      </c>
    </row>
    <row r="18368">
      <c r="A18368" s="1" t="s">
        <v>29</v>
      </c>
      <c r="B18368" s="1" t="s">
        <v>21439</v>
      </c>
      <c r="C18368" s="2" t="s">
        <v>21418</v>
      </c>
      <c r="D18368" s="1" t="s">
        <v>19</v>
      </c>
      <c r="E18368" s="3" t="str">
        <f>HYPERLINK("https://fyndiq.se/produkt/99dc0916cd7a4f5a/", "2-Pack Samsung S21 5G Skärmskydd - Härdat Glas 9H - Super kvalitet 3D")</f>
        <v>2-Pack Samsung S21 5G Skärmskydd - Härdat Glas 9H - Super kvalitet 3D</v>
      </c>
      <c r="F18368" s="1" t="s">
        <v>1536</v>
      </c>
      <c r="G18368" s="1" t="s">
        <v>1537</v>
      </c>
      <c r="H18368" s="1" t="s">
        <v>1538</v>
      </c>
      <c r="I18368" s="1" t="s">
        <v>16</v>
      </c>
      <c r="J18368" s="1" t="s">
        <v>23</v>
      </c>
      <c r="K18368" s="1" t="s">
        <v>16</v>
      </c>
      <c r="L18368" s="1" t="s">
        <v>16</v>
      </c>
      <c r="M18368" s="1" t="s">
        <v>16</v>
      </c>
      <c r="N18368" s="1" t="s">
        <v>16</v>
      </c>
      <c r="O18368" s="1">
        <v>63.2</v>
      </c>
      <c r="P18368" s="1">
        <v>1.0</v>
      </c>
    </row>
    <row r="18369">
      <c r="A18369" s="1" t="s">
        <v>29</v>
      </c>
      <c r="B18369" s="1" t="s">
        <v>21440</v>
      </c>
      <c r="C18369" s="2" t="s">
        <v>21418</v>
      </c>
      <c r="D18369" s="1" t="s">
        <v>19</v>
      </c>
      <c r="E18369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8369" s="1" t="s">
        <v>7911</v>
      </c>
      <c r="G18369" s="1" t="s">
        <v>7912</v>
      </c>
      <c r="H18369" s="1" t="s">
        <v>7913</v>
      </c>
      <c r="I18369" s="1" t="s">
        <v>16</v>
      </c>
      <c r="J18369" s="1" t="s">
        <v>23</v>
      </c>
      <c r="K18369" s="1" t="s">
        <v>16</v>
      </c>
      <c r="L18369" s="1" t="s">
        <v>16</v>
      </c>
      <c r="M18369" s="1" t="s">
        <v>16</v>
      </c>
      <c r="N18369" s="1" t="s">
        <v>16</v>
      </c>
      <c r="O18369" s="1">
        <v>79.2</v>
      </c>
      <c r="P18369" s="1">
        <v>1.0</v>
      </c>
    </row>
    <row r="18370">
      <c r="A18370" s="1" t="s">
        <v>29</v>
      </c>
      <c r="B18370" s="1" t="s">
        <v>21441</v>
      </c>
      <c r="C18370" s="2" t="s">
        <v>21418</v>
      </c>
      <c r="D18370" s="1" t="s">
        <v>19</v>
      </c>
      <c r="E18370" s="3" t="str">
        <f>HYPERLINK("https://fyndiq.se/produkt/568e11c65a164b3c/", "2 Pack Samsung Galaxy A33 - 9H Härdat Glass - 3D Super Kvalitet")</f>
        <v>2 Pack Samsung Galaxy A33 - 9H Härdat Glass - 3D Super Kvalitet</v>
      </c>
      <c r="F18370" s="1" t="s">
        <v>736</v>
      </c>
      <c r="G18370" s="1" t="s">
        <v>737</v>
      </c>
      <c r="H18370" s="1" t="s">
        <v>738</v>
      </c>
      <c r="I18370" s="1" t="s">
        <v>16</v>
      </c>
      <c r="J18370" s="1" t="s">
        <v>23</v>
      </c>
      <c r="K18370" s="1" t="s">
        <v>16</v>
      </c>
      <c r="L18370" s="1" t="s">
        <v>16</v>
      </c>
      <c r="M18370" s="1" t="s">
        <v>16</v>
      </c>
      <c r="N18370" s="1" t="s">
        <v>16</v>
      </c>
      <c r="O18370" s="1">
        <v>63.2</v>
      </c>
      <c r="P18370" s="1">
        <v>1.0</v>
      </c>
    </row>
    <row r="18371">
      <c r="A18371" s="1" t="s">
        <v>29</v>
      </c>
      <c r="B18371" s="1" t="s">
        <v>21442</v>
      </c>
      <c r="C18371" s="2" t="s">
        <v>21418</v>
      </c>
      <c r="D18371" s="1" t="s">
        <v>19</v>
      </c>
      <c r="E18371" s="3" t="str">
        <f>HYPERLINK("https://fyndiq.se/produkt/2030c5450cfb4338/", "2 Pack Huawei P30 Pro - Härdat glas 9H – 3D Super kvalitet")</f>
        <v>2 Pack Huawei P30 Pro - Härdat glas 9H – 3D Super kvalitet</v>
      </c>
      <c r="F18371" s="1" t="s">
        <v>1091</v>
      </c>
      <c r="G18371" s="1" t="s">
        <v>1092</v>
      </c>
      <c r="H18371" s="1" t="s">
        <v>1093</v>
      </c>
      <c r="I18371" s="1" t="s">
        <v>16</v>
      </c>
      <c r="J18371" s="1" t="s">
        <v>23</v>
      </c>
      <c r="K18371" s="1" t="s">
        <v>16</v>
      </c>
      <c r="L18371" s="1" t="s">
        <v>16</v>
      </c>
      <c r="M18371" s="1" t="s">
        <v>16</v>
      </c>
      <c r="N18371" s="1" t="s">
        <v>16</v>
      </c>
      <c r="O18371" s="1">
        <v>71.2</v>
      </c>
      <c r="P18371" s="1">
        <v>1.0</v>
      </c>
    </row>
    <row r="18372">
      <c r="A18372" s="1" t="s">
        <v>29</v>
      </c>
      <c r="B18372" s="1" t="s">
        <v>21443</v>
      </c>
      <c r="C18372" s="2" t="s">
        <v>21418</v>
      </c>
      <c r="D18372" s="1" t="s">
        <v>19</v>
      </c>
      <c r="E18372" s="3" t="str">
        <f t="shared" ref="E18372:E18373" si="1091">HYPERLINK("https://fyndiq.se/produkt/08d44de1ca3946df/", "2-Pack Samsung Galaxy S10 - Härdat Glas 9H – 3D Skärmskydd - Super kvalitet")</f>
        <v>2-Pack Samsung Galaxy S10 - Härdat Glas 9H – 3D Skärmskydd - Super kvalitet</v>
      </c>
      <c r="F18372" s="1" t="s">
        <v>729</v>
      </c>
      <c r="G18372" s="1" t="s">
        <v>730</v>
      </c>
      <c r="H18372" s="1" t="s">
        <v>731</v>
      </c>
      <c r="I18372" s="1" t="s">
        <v>16</v>
      </c>
      <c r="J18372" s="1" t="s">
        <v>23</v>
      </c>
      <c r="K18372" s="1" t="s">
        <v>16</v>
      </c>
      <c r="L18372" s="1" t="s">
        <v>16</v>
      </c>
      <c r="M18372" s="1" t="s">
        <v>16</v>
      </c>
      <c r="N18372" s="1" t="s">
        <v>16</v>
      </c>
      <c r="O18372" s="1">
        <v>63.2</v>
      </c>
      <c r="P18372" s="1">
        <v>1.0</v>
      </c>
    </row>
    <row r="18373">
      <c r="A18373" s="1" t="s">
        <v>29</v>
      </c>
      <c r="B18373" s="1" t="s">
        <v>21444</v>
      </c>
      <c r="C18373" s="2" t="s">
        <v>21418</v>
      </c>
      <c r="D18373" s="1" t="s">
        <v>19</v>
      </c>
      <c r="E18373" s="3" t="str">
        <f t="shared" si="1091"/>
        <v>2-Pack Samsung Galaxy S10 - Härdat Glas 9H – 3D Skärmskydd - Super kvalitet</v>
      </c>
      <c r="F18373" s="1" t="s">
        <v>729</v>
      </c>
      <c r="G18373" s="1" t="s">
        <v>730</v>
      </c>
      <c r="H18373" s="1" t="s">
        <v>731</v>
      </c>
      <c r="I18373" s="1" t="s">
        <v>16</v>
      </c>
      <c r="J18373" s="1" t="s">
        <v>23</v>
      </c>
      <c r="K18373" s="1" t="s">
        <v>16</v>
      </c>
      <c r="L18373" s="1" t="s">
        <v>16</v>
      </c>
      <c r="M18373" s="1" t="s">
        <v>16</v>
      </c>
      <c r="N18373" s="1" t="s">
        <v>16</v>
      </c>
      <c r="O18373" s="1">
        <v>63.2</v>
      </c>
      <c r="P18373" s="1">
        <v>1.0</v>
      </c>
    </row>
    <row r="18374">
      <c r="A18374" s="1" t="s">
        <v>29</v>
      </c>
      <c r="B18374" s="1" t="s">
        <v>21445</v>
      </c>
      <c r="C18374" s="2" t="s">
        <v>21418</v>
      </c>
      <c r="D18374" s="1" t="s">
        <v>19</v>
      </c>
      <c r="E18374" s="3" t="str">
        <f t="shared" ref="E18374:E18375" si="1092">HYPERLINK("https://fyndiq.se/produkt/48b46200dc014b3e/", "2-Pack Iphone 8 Vit -Härdat Glas 9H-Super Kvalitet 3D Skärmskydd")</f>
        <v>2-Pack Iphone 8 Vit -Härdat Glas 9H-Super Kvalitet 3D Skärmskydd</v>
      </c>
      <c r="F18374" s="1" t="s">
        <v>2562</v>
      </c>
      <c r="G18374" s="1" t="s">
        <v>2563</v>
      </c>
      <c r="H18374" s="1" t="s">
        <v>2564</v>
      </c>
      <c r="I18374" s="1" t="s">
        <v>16</v>
      </c>
      <c r="J18374" s="1" t="s">
        <v>23</v>
      </c>
      <c r="K18374" s="1" t="s">
        <v>16</v>
      </c>
      <c r="L18374" s="1" t="s">
        <v>16</v>
      </c>
      <c r="M18374" s="1" t="s">
        <v>16</v>
      </c>
      <c r="N18374" s="1" t="s">
        <v>16</v>
      </c>
      <c r="O18374" s="1">
        <v>47.2</v>
      </c>
      <c r="P18374" s="1">
        <v>1.0</v>
      </c>
    </row>
    <row r="18375">
      <c r="A18375" s="1" t="s">
        <v>29</v>
      </c>
      <c r="B18375" s="1" t="s">
        <v>21446</v>
      </c>
      <c r="C18375" s="2" t="s">
        <v>21418</v>
      </c>
      <c r="D18375" s="1" t="s">
        <v>19</v>
      </c>
      <c r="E18375" s="3" t="str">
        <f t="shared" si="1092"/>
        <v>2-Pack Iphone 8 Vit -Härdat Glas 9H-Super Kvalitet 3D Skärmskydd</v>
      </c>
      <c r="F18375" s="1" t="s">
        <v>2562</v>
      </c>
      <c r="G18375" s="1" t="s">
        <v>2563</v>
      </c>
      <c r="H18375" s="1" t="s">
        <v>2564</v>
      </c>
      <c r="I18375" s="1" t="s">
        <v>16</v>
      </c>
      <c r="J18375" s="1" t="s">
        <v>23</v>
      </c>
      <c r="K18375" s="1" t="s">
        <v>16</v>
      </c>
      <c r="L18375" s="1" t="s">
        <v>16</v>
      </c>
      <c r="M18375" s="1" t="s">
        <v>16</v>
      </c>
      <c r="N18375" s="1" t="s">
        <v>16</v>
      </c>
      <c r="O18375" s="1">
        <v>47.2</v>
      </c>
      <c r="P18375" s="1">
        <v>1.0</v>
      </c>
    </row>
    <row r="18376">
      <c r="A18376" s="1" t="s">
        <v>29</v>
      </c>
      <c r="B18376" s="1" t="s">
        <v>21447</v>
      </c>
      <c r="C18376" s="2" t="s">
        <v>21418</v>
      </c>
      <c r="D18376" s="1" t="s">
        <v>19</v>
      </c>
      <c r="E18376" s="3" t="str">
        <f>HYPERLINK("https://fyndiq.se/produkt/0b0a4498022e4979/", "2-Pack Samsung Galaxy A12 - Härdat Glas 9H - Super Kvalitet 3D")</f>
        <v>2-Pack Samsung Galaxy A12 - Härdat Glas 9H - Super Kvalitet 3D</v>
      </c>
      <c r="F18376" s="1" t="s">
        <v>683</v>
      </c>
      <c r="G18376" s="1" t="s">
        <v>684</v>
      </c>
      <c r="H18376" s="1" t="s">
        <v>685</v>
      </c>
      <c r="I18376" s="1" t="s">
        <v>16</v>
      </c>
      <c r="J18376" s="1" t="s">
        <v>23</v>
      </c>
      <c r="K18376" s="1" t="s">
        <v>16</v>
      </c>
      <c r="L18376" s="1" t="s">
        <v>16</v>
      </c>
      <c r="M18376" s="1" t="s">
        <v>16</v>
      </c>
      <c r="N18376" s="1" t="s">
        <v>16</v>
      </c>
      <c r="O18376" s="1">
        <v>63.2</v>
      </c>
      <c r="P18376" s="1">
        <v>1.0</v>
      </c>
    </row>
    <row r="18377">
      <c r="A18377" s="1" t="s">
        <v>29</v>
      </c>
      <c r="B18377" s="1" t="s">
        <v>21448</v>
      </c>
      <c r="C18377" s="2" t="s">
        <v>21418</v>
      </c>
      <c r="D18377" s="1" t="s">
        <v>19</v>
      </c>
      <c r="E18377" s="3" t="str">
        <f>HYPERLINK("https://fyndiq.se/produkt/8a94b47e940d4cfe/", "2 Pack Xiaomi 12 PRO - Härdat glas 9H-Super kvalitet 3D")</f>
        <v>2 Pack Xiaomi 12 PRO - Härdat glas 9H-Super kvalitet 3D</v>
      </c>
      <c r="F18377" s="1" t="s">
        <v>214</v>
      </c>
      <c r="G18377" s="1" t="s">
        <v>215</v>
      </c>
      <c r="H18377" s="1" t="s">
        <v>216</v>
      </c>
      <c r="I18377" s="1" t="s">
        <v>16</v>
      </c>
      <c r="J18377" s="1" t="s">
        <v>23</v>
      </c>
      <c r="K18377" s="1" t="s">
        <v>16</v>
      </c>
      <c r="L18377" s="1" t="s">
        <v>16</v>
      </c>
      <c r="M18377" s="1" t="s">
        <v>16</v>
      </c>
      <c r="N18377" s="1" t="s">
        <v>16</v>
      </c>
      <c r="O18377" s="1">
        <v>63.2</v>
      </c>
      <c r="P18377" s="1">
        <v>1.0</v>
      </c>
    </row>
    <row r="18378">
      <c r="A18378" s="1" t="s">
        <v>29</v>
      </c>
      <c r="B18378" s="1" t="s">
        <v>21449</v>
      </c>
      <c r="C18378" s="2" t="s">
        <v>21418</v>
      </c>
      <c r="D18378" s="1" t="s">
        <v>19</v>
      </c>
      <c r="E18378" s="3" t="str">
        <f t="shared" ref="E18378:E18380" si="1093">HYPERLINK("https://fyndiq.se/produkt/dfe28e565d2e4c8d/", "2 Pack Samsung S21 FE - 9H Härdat Glass - Super Kvalitet 3D")</f>
        <v>2 Pack Samsung S21 FE - 9H Härdat Glass - Super Kvalitet 3D</v>
      </c>
      <c r="F18378" s="1" t="s">
        <v>276</v>
      </c>
      <c r="G18378" s="1" t="s">
        <v>277</v>
      </c>
      <c r="H18378" s="1" t="s">
        <v>278</v>
      </c>
      <c r="I18378" s="1" t="s">
        <v>16</v>
      </c>
      <c r="J18378" s="1" t="s">
        <v>23</v>
      </c>
      <c r="K18378" s="1" t="s">
        <v>16</v>
      </c>
      <c r="L18378" s="1" t="s">
        <v>16</v>
      </c>
      <c r="M18378" s="1" t="s">
        <v>16</v>
      </c>
      <c r="N18378" s="1" t="s">
        <v>16</v>
      </c>
      <c r="O18378" s="1">
        <v>63.2</v>
      </c>
      <c r="P18378" s="1">
        <v>1.0</v>
      </c>
    </row>
    <row r="18379">
      <c r="A18379" s="1" t="s">
        <v>29</v>
      </c>
      <c r="B18379" s="1" t="s">
        <v>21450</v>
      </c>
      <c r="C18379" s="2" t="s">
        <v>21418</v>
      </c>
      <c r="D18379" s="1" t="s">
        <v>19</v>
      </c>
      <c r="E18379" s="3" t="str">
        <f t="shared" si="1093"/>
        <v>2 Pack Samsung S21 FE - 9H Härdat Glass - Super Kvalitet 3D</v>
      </c>
      <c r="F18379" s="1" t="s">
        <v>276</v>
      </c>
      <c r="G18379" s="1" t="s">
        <v>277</v>
      </c>
      <c r="H18379" s="1" t="s">
        <v>278</v>
      </c>
      <c r="I18379" s="1" t="s">
        <v>16</v>
      </c>
      <c r="J18379" s="1" t="s">
        <v>23</v>
      </c>
      <c r="K18379" s="1" t="s">
        <v>16</v>
      </c>
      <c r="L18379" s="1" t="s">
        <v>16</v>
      </c>
      <c r="M18379" s="1" t="s">
        <v>16</v>
      </c>
      <c r="N18379" s="1" t="s">
        <v>16</v>
      </c>
      <c r="O18379" s="1">
        <v>63.2</v>
      </c>
      <c r="P18379" s="1">
        <v>1.0</v>
      </c>
    </row>
    <row r="18380">
      <c r="A18380" s="1" t="s">
        <v>29</v>
      </c>
      <c r="B18380" s="1" t="s">
        <v>21451</v>
      </c>
      <c r="C18380" s="2" t="s">
        <v>21418</v>
      </c>
      <c r="D18380" s="1" t="s">
        <v>19</v>
      </c>
      <c r="E18380" s="3" t="str">
        <f t="shared" si="1093"/>
        <v>2 Pack Samsung S21 FE - 9H Härdat Glass - Super Kvalitet 3D</v>
      </c>
      <c r="F18380" s="1" t="s">
        <v>276</v>
      </c>
      <c r="G18380" s="1" t="s">
        <v>277</v>
      </c>
      <c r="H18380" s="1" t="s">
        <v>278</v>
      </c>
      <c r="I18380" s="1" t="s">
        <v>16</v>
      </c>
      <c r="J18380" s="1" t="s">
        <v>23</v>
      </c>
      <c r="K18380" s="1" t="s">
        <v>16</v>
      </c>
      <c r="L18380" s="1" t="s">
        <v>16</v>
      </c>
      <c r="M18380" s="1" t="s">
        <v>16</v>
      </c>
      <c r="N18380" s="1" t="s">
        <v>16</v>
      </c>
      <c r="O18380" s="1">
        <v>63.2</v>
      </c>
      <c r="P18380" s="1">
        <v>1.0</v>
      </c>
    </row>
    <row r="18381">
      <c r="A18381" s="1" t="s">
        <v>29</v>
      </c>
      <c r="B18381" s="1" t="s">
        <v>21452</v>
      </c>
      <c r="C18381" s="2" t="s">
        <v>21418</v>
      </c>
      <c r="D18381" s="1" t="s">
        <v>19</v>
      </c>
      <c r="E1838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381" s="1" t="s">
        <v>692</v>
      </c>
      <c r="G18381" s="1" t="s">
        <v>693</v>
      </c>
      <c r="H18381" s="1" t="s">
        <v>694</v>
      </c>
      <c r="I18381" s="1" t="s">
        <v>16</v>
      </c>
      <c r="J18381" s="1" t="s">
        <v>23</v>
      </c>
      <c r="K18381" s="1" t="s">
        <v>16</v>
      </c>
      <c r="L18381" s="1" t="s">
        <v>16</v>
      </c>
      <c r="M18381" s="1" t="s">
        <v>16</v>
      </c>
      <c r="N18381" s="1" t="s">
        <v>16</v>
      </c>
      <c r="O18381" s="1">
        <v>47.2</v>
      </c>
      <c r="P18381" s="1">
        <v>1.0</v>
      </c>
    </row>
    <row r="18382">
      <c r="A18382" s="1" t="s">
        <v>29</v>
      </c>
      <c r="B18382" s="1" t="s">
        <v>21453</v>
      </c>
      <c r="C18382" s="2" t="s">
        <v>21418</v>
      </c>
      <c r="D18382" s="1" t="s">
        <v>19</v>
      </c>
      <c r="E18382" s="3" t="str">
        <f>HYPERLINK("https://fyndiq.se/produkt/84cea09838d342cf/", "Sony Xperia 10 V - Härdat Glas 9H - Super Kvalitet 3D Skärmskydd")</f>
        <v>Sony Xperia 10 V - Härdat Glas 9H - Super Kvalitet 3D Skärmskydd</v>
      </c>
      <c r="F18382" s="1" t="s">
        <v>1784</v>
      </c>
      <c r="G18382" s="1" t="s">
        <v>1785</v>
      </c>
      <c r="H18382" s="1" t="s">
        <v>1786</v>
      </c>
      <c r="I18382" s="1" t="s">
        <v>16</v>
      </c>
      <c r="J18382" s="1" t="s">
        <v>23</v>
      </c>
      <c r="K18382" s="1" t="s">
        <v>16</v>
      </c>
      <c r="L18382" s="1" t="s">
        <v>16</v>
      </c>
      <c r="M18382" s="1" t="s">
        <v>16</v>
      </c>
      <c r="N18382" s="1" t="s">
        <v>16</v>
      </c>
      <c r="O18382" s="1">
        <v>63.2</v>
      </c>
      <c r="P18382" s="1">
        <v>1.0</v>
      </c>
    </row>
    <row r="18383">
      <c r="A18383" s="1" t="s">
        <v>29</v>
      </c>
      <c r="B18383" s="1" t="s">
        <v>21454</v>
      </c>
      <c r="C18383" s="2" t="s">
        <v>21418</v>
      </c>
      <c r="D18383" s="1" t="s">
        <v>19</v>
      </c>
      <c r="E18383" s="3" t="str">
        <f>HYPERLINK("https://fyndiq.se/produkt/c8f9d711822e4429/", "2-Pack Samsung S22 Plus Skärmskydd &amp; 1-Pack linsskydd - 9H Glas")</f>
        <v>2-Pack Samsung S22 Plus Skärmskydd &amp; 1-Pack linsskydd - 9H Glas</v>
      </c>
      <c r="F18383" s="1" t="s">
        <v>5409</v>
      </c>
      <c r="G18383" s="1" t="s">
        <v>5410</v>
      </c>
      <c r="H18383" s="1" t="s">
        <v>5411</v>
      </c>
      <c r="I18383" s="1" t="s">
        <v>16</v>
      </c>
      <c r="J18383" s="1" t="s">
        <v>23</v>
      </c>
      <c r="K18383" s="1" t="s">
        <v>16</v>
      </c>
      <c r="L18383" s="1" t="s">
        <v>16</v>
      </c>
      <c r="M18383" s="1" t="s">
        <v>16</v>
      </c>
      <c r="N18383" s="1" t="s">
        <v>16</v>
      </c>
      <c r="O18383" s="1">
        <v>71.2</v>
      </c>
      <c r="P18383" s="1">
        <v>1.0</v>
      </c>
    </row>
    <row r="18384">
      <c r="A18384" s="1" t="s">
        <v>29</v>
      </c>
      <c r="B18384" s="1" t="s">
        <v>21455</v>
      </c>
      <c r="C18384" s="2" t="s">
        <v>21418</v>
      </c>
      <c r="D18384" s="1" t="s">
        <v>19</v>
      </c>
      <c r="E18384" s="3" t="str">
        <f t="shared" ref="E18384:E18387" si="1094">HYPERLINK("https://fyndiq.se/produkt/6ae5aff483564a84/", "2-Pack Apple Watch 40mm – Härdat glas 9H – Super kvalitet 3D")</f>
        <v>2-Pack Apple Watch 40mm – Härdat glas 9H – Super kvalitet 3D</v>
      </c>
      <c r="F18384" s="1" t="s">
        <v>1418</v>
      </c>
      <c r="G18384" s="1" t="s">
        <v>1419</v>
      </c>
      <c r="H18384" s="1" t="s">
        <v>1420</v>
      </c>
      <c r="I18384" s="1" t="s">
        <v>16</v>
      </c>
      <c r="J18384" s="1" t="s">
        <v>23</v>
      </c>
      <c r="K18384" s="1" t="s">
        <v>16</v>
      </c>
      <c r="L18384" s="1" t="s">
        <v>16</v>
      </c>
      <c r="M18384" s="1" t="s">
        <v>16</v>
      </c>
      <c r="N18384" s="1" t="s">
        <v>16</v>
      </c>
      <c r="O18384" s="1">
        <v>55.2</v>
      </c>
      <c r="P18384" s="1">
        <v>1.0</v>
      </c>
    </row>
    <row r="18385">
      <c r="A18385" s="1" t="s">
        <v>29</v>
      </c>
      <c r="B18385" s="1" t="s">
        <v>21456</v>
      </c>
      <c r="C18385" s="2" t="s">
        <v>21418</v>
      </c>
      <c r="D18385" s="1" t="s">
        <v>19</v>
      </c>
      <c r="E18385" s="3" t="str">
        <f t="shared" si="1094"/>
        <v>2-Pack Apple Watch 40mm – Härdat glas 9H – Super kvalitet 3D</v>
      </c>
      <c r="F18385" s="1" t="s">
        <v>1418</v>
      </c>
      <c r="G18385" s="1" t="s">
        <v>1419</v>
      </c>
      <c r="H18385" s="1" t="s">
        <v>1420</v>
      </c>
      <c r="I18385" s="1" t="s">
        <v>16</v>
      </c>
      <c r="J18385" s="1" t="s">
        <v>23</v>
      </c>
      <c r="K18385" s="1" t="s">
        <v>16</v>
      </c>
      <c r="L18385" s="1" t="s">
        <v>16</v>
      </c>
      <c r="M18385" s="1" t="s">
        <v>16</v>
      </c>
      <c r="N18385" s="1" t="s">
        <v>16</v>
      </c>
      <c r="O18385" s="1">
        <v>55.2</v>
      </c>
      <c r="P18385" s="1">
        <v>1.0</v>
      </c>
    </row>
    <row r="18386">
      <c r="A18386" s="1" t="s">
        <v>29</v>
      </c>
      <c r="B18386" s="1" t="s">
        <v>21457</v>
      </c>
      <c r="C18386" s="2" t="s">
        <v>21418</v>
      </c>
      <c r="D18386" s="1" t="s">
        <v>19</v>
      </c>
      <c r="E18386" s="3" t="str">
        <f t="shared" si="1094"/>
        <v>2-Pack Apple Watch 40mm – Härdat glas 9H – Super kvalitet 3D</v>
      </c>
      <c r="F18386" s="1" t="s">
        <v>1418</v>
      </c>
      <c r="G18386" s="1" t="s">
        <v>1419</v>
      </c>
      <c r="H18386" s="1" t="s">
        <v>1420</v>
      </c>
      <c r="I18386" s="1" t="s">
        <v>16</v>
      </c>
      <c r="J18386" s="1" t="s">
        <v>23</v>
      </c>
      <c r="K18386" s="1" t="s">
        <v>16</v>
      </c>
      <c r="L18386" s="1" t="s">
        <v>16</v>
      </c>
      <c r="M18386" s="1" t="s">
        <v>16</v>
      </c>
      <c r="N18386" s="1" t="s">
        <v>16</v>
      </c>
      <c r="O18386" s="1">
        <v>55.2</v>
      </c>
      <c r="P18386" s="1">
        <v>1.0</v>
      </c>
    </row>
    <row r="18387">
      <c r="A18387" s="1" t="s">
        <v>29</v>
      </c>
      <c r="B18387" s="1" t="s">
        <v>21458</v>
      </c>
      <c r="C18387" s="2" t="s">
        <v>21418</v>
      </c>
      <c r="D18387" s="1" t="s">
        <v>19</v>
      </c>
      <c r="E18387" s="3" t="str">
        <f t="shared" si="1094"/>
        <v>2-Pack Apple Watch 40mm – Härdat glas 9H – Super kvalitet 3D</v>
      </c>
      <c r="F18387" s="1" t="s">
        <v>1418</v>
      </c>
      <c r="G18387" s="1" t="s">
        <v>1419</v>
      </c>
      <c r="H18387" s="1" t="s">
        <v>1420</v>
      </c>
      <c r="I18387" s="1" t="s">
        <v>16</v>
      </c>
      <c r="J18387" s="1" t="s">
        <v>23</v>
      </c>
      <c r="K18387" s="1" t="s">
        <v>16</v>
      </c>
      <c r="L18387" s="1" t="s">
        <v>16</v>
      </c>
      <c r="M18387" s="1" t="s">
        <v>16</v>
      </c>
      <c r="N18387" s="1" t="s">
        <v>16</v>
      </c>
      <c r="O18387" s="1">
        <v>55.2</v>
      </c>
      <c r="P18387" s="1">
        <v>1.0</v>
      </c>
    </row>
    <row r="18388">
      <c r="A18388" s="1" t="s">
        <v>29</v>
      </c>
      <c r="B18388" s="1" t="s">
        <v>21459</v>
      </c>
      <c r="C18388" s="2" t="s">
        <v>21418</v>
      </c>
      <c r="D18388" s="1" t="s">
        <v>19</v>
      </c>
      <c r="E18388" s="3" t="str">
        <f>HYPERLINK("https://fyndiq.se/produkt/209e0592835a4e24/", "2-Pack Xiaomi 11T 5G - Härdat Glas 9H - Super kvalitet 3D Skärmskydd")</f>
        <v>2-Pack Xiaomi 11T 5G - Härdat Glas 9H - Super kvalitet 3D Skärmskydd</v>
      </c>
      <c r="F18388" s="1" t="s">
        <v>2325</v>
      </c>
      <c r="G18388" s="1" t="s">
        <v>2326</v>
      </c>
      <c r="H18388" s="1" t="s">
        <v>2327</v>
      </c>
      <c r="I18388" s="1" t="s">
        <v>16</v>
      </c>
      <c r="J18388" s="1" t="s">
        <v>23</v>
      </c>
      <c r="K18388" s="1" t="s">
        <v>16</v>
      </c>
      <c r="L18388" s="1" t="s">
        <v>16</v>
      </c>
      <c r="M18388" s="1" t="s">
        <v>16</v>
      </c>
      <c r="N18388" s="1" t="s">
        <v>16</v>
      </c>
      <c r="O18388" s="1">
        <v>63.2</v>
      </c>
      <c r="P18388" s="1">
        <v>1.0</v>
      </c>
    </row>
    <row r="18389">
      <c r="A18389" s="1" t="s">
        <v>29</v>
      </c>
      <c r="B18389" s="1" t="s">
        <v>21460</v>
      </c>
      <c r="C18389" s="2" t="s">
        <v>21418</v>
      </c>
      <c r="D18389" s="1" t="s">
        <v>19</v>
      </c>
      <c r="E18389" s="3" t="str">
        <f>HYPERLINK("https://fyndiq.se/produkt/e40be6dcf8224a2c/", "Skärmskydd Samsung S21 FE - 9H Härdat Glass - Top Kvalitet")</f>
        <v>Skärmskydd Samsung S21 FE - 9H Härdat Glass - Top Kvalitet</v>
      </c>
      <c r="F18389" s="1" t="s">
        <v>2107</v>
      </c>
      <c r="G18389" s="1" t="s">
        <v>2108</v>
      </c>
      <c r="H18389" s="1" t="s">
        <v>2109</v>
      </c>
      <c r="I18389" s="1" t="s">
        <v>16</v>
      </c>
      <c r="J18389" s="1" t="s">
        <v>23</v>
      </c>
      <c r="K18389" s="1" t="s">
        <v>16</v>
      </c>
      <c r="L18389" s="1" t="s">
        <v>16</v>
      </c>
      <c r="M18389" s="1" t="s">
        <v>16</v>
      </c>
      <c r="N18389" s="1" t="s">
        <v>16</v>
      </c>
      <c r="O18389" s="1">
        <v>55.2</v>
      </c>
      <c r="P18389" s="1">
        <v>1.0</v>
      </c>
    </row>
    <row r="18390">
      <c r="A18390" s="1" t="s">
        <v>29</v>
      </c>
      <c r="B18390" s="1" t="s">
        <v>21461</v>
      </c>
      <c r="C18390" s="2" t="s">
        <v>21418</v>
      </c>
      <c r="D18390" s="1" t="s">
        <v>19</v>
      </c>
      <c r="E18390" s="3" t="str">
        <f>HYPERLINK("https://fyndiq.se/produkt/34157794139f40c6/", "2-Pack Samsung S20 FE - 9H Härdat Glass - Top Kvalitet")</f>
        <v>2-Pack Samsung S20 FE - 9H Härdat Glass - Top Kvalitet</v>
      </c>
      <c r="F18390" s="1" t="s">
        <v>1640</v>
      </c>
      <c r="G18390" s="1" t="s">
        <v>1641</v>
      </c>
      <c r="H18390" s="1" t="s">
        <v>1642</v>
      </c>
      <c r="I18390" s="1" t="s">
        <v>16</v>
      </c>
      <c r="J18390" s="1" t="s">
        <v>23</v>
      </c>
      <c r="K18390" s="1" t="s">
        <v>16</v>
      </c>
      <c r="L18390" s="1" t="s">
        <v>16</v>
      </c>
      <c r="M18390" s="1" t="s">
        <v>16</v>
      </c>
      <c r="N18390" s="1" t="s">
        <v>16</v>
      </c>
      <c r="O18390" s="1">
        <v>63.2</v>
      </c>
      <c r="P18390" s="1">
        <v>1.0</v>
      </c>
    </row>
    <row r="18391">
      <c r="A18391" s="1" t="s">
        <v>29</v>
      </c>
      <c r="B18391" s="1" t="s">
        <v>21462</v>
      </c>
      <c r="C18391" s="2" t="s">
        <v>21418</v>
      </c>
      <c r="D18391" s="1" t="s">
        <v>19</v>
      </c>
      <c r="E18391" s="3" t="str">
        <f>HYPERLINK("https://fyndiq.se/produkt/6758100e2782433a/", "2-Pack iPhone 12 Pro - Härdat Glas 9H - Super Kvalitet 3D")</f>
        <v>2-Pack iPhone 12 Pro - Härdat Glas 9H - Super Kvalitet 3D</v>
      </c>
      <c r="F18391" s="1" t="s">
        <v>3185</v>
      </c>
      <c r="G18391" s="1" t="s">
        <v>3186</v>
      </c>
      <c r="H18391" s="1" t="s">
        <v>3187</v>
      </c>
      <c r="I18391" s="1" t="s">
        <v>16</v>
      </c>
      <c r="J18391" s="1" t="s">
        <v>23</v>
      </c>
      <c r="K18391" s="1" t="s">
        <v>16</v>
      </c>
      <c r="L18391" s="1" t="s">
        <v>16</v>
      </c>
      <c r="M18391" s="1" t="s">
        <v>16</v>
      </c>
      <c r="N18391" s="1" t="s">
        <v>16</v>
      </c>
      <c r="O18391" s="1">
        <v>47.2</v>
      </c>
      <c r="P18391" s="1">
        <v>1.0</v>
      </c>
    </row>
    <row r="18392">
      <c r="A18392" s="1" t="s">
        <v>29</v>
      </c>
      <c r="B18392" s="1" t="s">
        <v>21463</v>
      </c>
      <c r="C18392" s="2" t="s">
        <v>21418</v>
      </c>
      <c r="D18392" s="1" t="s">
        <v>19</v>
      </c>
      <c r="E18392" s="3" t="str">
        <f t="shared" ref="E18392:E18394" si="1095">HYPERLINK("https://fyndiq.se/produkt/4371141b97c44a65/", "2-Pack Xiaomi Redmi Note 12 (4G) - Härdat Glas 9H-Super kvalitet 3D Skärmskydd")</f>
        <v>2-Pack Xiaomi Redmi Note 12 (4G) - Härdat Glas 9H-Super kvalitet 3D Skärmskydd</v>
      </c>
      <c r="F18392" s="1" t="s">
        <v>665</v>
      </c>
      <c r="G18392" s="1" t="s">
        <v>666</v>
      </c>
      <c r="H18392" s="1" t="s">
        <v>667</v>
      </c>
      <c r="I18392" s="1" t="s">
        <v>16</v>
      </c>
      <c r="J18392" s="1" t="s">
        <v>23</v>
      </c>
      <c r="K18392" s="1" t="s">
        <v>16</v>
      </c>
      <c r="L18392" s="1" t="s">
        <v>16</v>
      </c>
      <c r="M18392" s="1" t="s">
        <v>16</v>
      </c>
      <c r="N18392" s="1" t="s">
        <v>16</v>
      </c>
      <c r="O18392" s="1">
        <v>63.2</v>
      </c>
      <c r="P18392" s="1">
        <v>1.0</v>
      </c>
    </row>
    <row r="18393">
      <c r="A18393" s="1" t="s">
        <v>29</v>
      </c>
      <c r="B18393" s="1" t="s">
        <v>21464</v>
      </c>
      <c r="C18393" s="2" t="s">
        <v>21418</v>
      </c>
      <c r="D18393" s="1" t="s">
        <v>19</v>
      </c>
      <c r="E18393" s="3" t="str">
        <f t="shared" si="1095"/>
        <v>2-Pack Xiaomi Redmi Note 12 (4G) - Härdat Glas 9H-Super kvalitet 3D Skärmskydd</v>
      </c>
      <c r="F18393" s="1" t="s">
        <v>665</v>
      </c>
      <c r="G18393" s="1" t="s">
        <v>666</v>
      </c>
      <c r="H18393" s="1" t="s">
        <v>667</v>
      </c>
      <c r="I18393" s="1" t="s">
        <v>16</v>
      </c>
      <c r="J18393" s="1" t="s">
        <v>23</v>
      </c>
      <c r="K18393" s="1" t="s">
        <v>16</v>
      </c>
      <c r="L18393" s="1" t="s">
        <v>16</v>
      </c>
      <c r="M18393" s="1" t="s">
        <v>16</v>
      </c>
      <c r="N18393" s="1" t="s">
        <v>16</v>
      </c>
      <c r="O18393" s="1">
        <v>63.2</v>
      </c>
      <c r="P18393" s="1">
        <v>1.0</v>
      </c>
    </row>
    <row r="18394">
      <c r="A18394" s="1" t="s">
        <v>29</v>
      </c>
      <c r="B18394" s="1" t="s">
        <v>21465</v>
      </c>
      <c r="C18394" s="2" t="s">
        <v>21418</v>
      </c>
      <c r="D18394" s="1" t="s">
        <v>19</v>
      </c>
      <c r="E18394" s="3" t="str">
        <f t="shared" si="1095"/>
        <v>2-Pack Xiaomi Redmi Note 12 (4G) - Härdat Glas 9H-Super kvalitet 3D Skärmskydd</v>
      </c>
      <c r="F18394" s="1" t="s">
        <v>665</v>
      </c>
      <c r="G18394" s="1" t="s">
        <v>666</v>
      </c>
      <c r="H18394" s="1" t="s">
        <v>667</v>
      </c>
      <c r="I18394" s="1" t="s">
        <v>16</v>
      </c>
      <c r="J18394" s="1" t="s">
        <v>23</v>
      </c>
      <c r="K18394" s="1" t="s">
        <v>16</v>
      </c>
      <c r="L18394" s="1" t="s">
        <v>16</v>
      </c>
      <c r="M18394" s="1" t="s">
        <v>16</v>
      </c>
      <c r="N18394" s="1" t="s">
        <v>16</v>
      </c>
      <c r="O18394" s="1">
        <v>63.2</v>
      </c>
      <c r="P18394" s="1">
        <v>1.0</v>
      </c>
    </row>
    <row r="18395">
      <c r="A18395" s="1" t="s">
        <v>29</v>
      </c>
      <c r="B18395" s="1" t="s">
        <v>21466</v>
      </c>
      <c r="C18395" s="2" t="s">
        <v>21418</v>
      </c>
      <c r="D18395" s="1" t="s">
        <v>19</v>
      </c>
      <c r="E18395" s="3" t="str">
        <f>HYPERLINK("https://fyndiq.se/produkt/2b4b1f7438974a4c/", "2-Pack OnePlus 11 5G- Härdat glas 9H - Super kvalitet 3D Skärmskydd")</f>
        <v>2-Pack OnePlus 11 5G- Härdat glas 9H - Super kvalitet 3D Skärmskydd</v>
      </c>
      <c r="F18395" s="1" t="s">
        <v>3388</v>
      </c>
      <c r="G18395" s="1" t="s">
        <v>3389</v>
      </c>
      <c r="H18395" s="1" t="s">
        <v>3390</v>
      </c>
      <c r="I18395" s="1" t="s">
        <v>16</v>
      </c>
      <c r="J18395" s="1" t="s">
        <v>23</v>
      </c>
      <c r="K18395" s="1" t="s">
        <v>16</v>
      </c>
      <c r="L18395" s="1" t="s">
        <v>16</v>
      </c>
      <c r="M18395" s="1" t="s">
        <v>16</v>
      </c>
      <c r="N18395" s="1" t="s">
        <v>16</v>
      </c>
      <c r="O18395" s="1">
        <v>79.2</v>
      </c>
      <c r="P18395" s="1">
        <v>1.0</v>
      </c>
    </row>
    <row r="18396">
      <c r="A18396" s="1" t="s">
        <v>29</v>
      </c>
      <c r="B18396" s="1" t="s">
        <v>21467</v>
      </c>
      <c r="C18396" s="2" t="s">
        <v>21418</v>
      </c>
      <c r="D18396" s="1" t="s">
        <v>19</v>
      </c>
      <c r="E18396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8396" s="1" t="s">
        <v>2242</v>
      </c>
      <c r="G18396" s="1" t="s">
        <v>2243</v>
      </c>
      <c r="H18396" s="1" t="s">
        <v>2244</v>
      </c>
      <c r="I18396" s="1" t="s">
        <v>16</v>
      </c>
      <c r="J18396" s="1" t="s">
        <v>23</v>
      </c>
      <c r="K18396" s="1" t="s">
        <v>16</v>
      </c>
      <c r="L18396" s="1" t="s">
        <v>16</v>
      </c>
      <c r="M18396" s="1" t="s">
        <v>16</v>
      </c>
      <c r="N18396" s="1" t="s">
        <v>16</v>
      </c>
      <c r="O18396" s="1">
        <v>63.2</v>
      </c>
      <c r="P18396" s="1">
        <v>1.0</v>
      </c>
    </row>
    <row r="18397">
      <c r="A18397" s="1" t="s">
        <v>29</v>
      </c>
      <c r="B18397" s="1" t="s">
        <v>21468</v>
      </c>
      <c r="C18397" s="2" t="s">
        <v>21418</v>
      </c>
      <c r="D18397" s="1" t="s">
        <v>19</v>
      </c>
      <c r="E1839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397" s="1" t="s">
        <v>665</v>
      </c>
      <c r="G18397" s="1" t="s">
        <v>666</v>
      </c>
      <c r="H18397" s="1" t="s">
        <v>667</v>
      </c>
      <c r="I18397" s="1" t="s">
        <v>16</v>
      </c>
      <c r="J18397" s="1" t="s">
        <v>23</v>
      </c>
      <c r="K18397" s="1" t="s">
        <v>16</v>
      </c>
      <c r="L18397" s="1" t="s">
        <v>16</v>
      </c>
      <c r="M18397" s="1" t="s">
        <v>16</v>
      </c>
      <c r="N18397" s="1" t="s">
        <v>16</v>
      </c>
      <c r="O18397" s="1">
        <v>63.2</v>
      </c>
      <c r="P18397" s="1">
        <v>1.0</v>
      </c>
    </row>
    <row r="18398">
      <c r="A18398" s="1" t="s">
        <v>29</v>
      </c>
      <c r="B18398" s="1" t="s">
        <v>21469</v>
      </c>
      <c r="C18398" s="2" t="s">
        <v>21418</v>
      </c>
      <c r="D18398" s="1" t="s">
        <v>19</v>
      </c>
      <c r="E18398" s="3" t="str">
        <f>HYPERLINK("https://fyndiq.se/produkt/981477e3228a49e0/", "2 Pack Samsung Galaxy Note 9 - Härdat glas 9H –Super kvalitet 3D")</f>
        <v>2 Pack Samsung Galaxy Note 9 - Härdat glas 9H –Super kvalitet 3D</v>
      </c>
      <c r="F18398" s="1" t="s">
        <v>4143</v>
      </c>
      <c r="G18398" s="1" t="s">
        <v>4144</v>
      </c>
      <c r="H18398" s="1" t="s">
        <v>4145</v>
      </c>
      <c r="I18398" s="1" t="s">
        <v>16</v>
      </c>
      <c r="J18398" s="1" t="s">
        <v>23</v>
      </c>
      <c r="K18398" s="1" t="s">
        <v>16</v>
      </c>
      <c r="L18398" s="1" t="s">
        <v>16</v>
      </c>
      <c r="M18398" s="1" t="s">
        <v>16</v>
      </c>
      <c r="N18398" s="1" t="s">
        <v>16</v>
      </c>
      <c r="O18398" s="1">
        <v>63.2</v>
      </c>
      <c r="P18398" s="1">
        <v>1.0</v>
      </c>
    </row>
    <row r="18399">
      <c r="A18399" s="1" t="s">
        <v>29</v>
      </c>
      <c r="B18399" s="1" t="s">
        <v>21470</v>
      </c>
      <c r="C18399" s="2" t="s">
        <v>21418</v>
      </c>
      <c r="D18399" s="1" t="s">
        <v>19</v>
      </c>
      <c r="E18399" s="3" t="str">
        <f>HYPERLINK("https://fyndiq.se/produkt/580d801ad22645e2/", "2 Pack - Samsung A12 / A32 5G - Härdat Glass 9H - Super Kvalitet")</f>
        <v>2 Pack - Samsung A12 / A32 5G - Härdat Glass 9H - Super Kvalitet</v>
      </c>
      <c r="F18399" s="1" t="s">
        <v>2530</v>
      </c>
      <c r="G18399" s="1" t="s">
        <v>2531</v>
      </c>
      <c r="H18399" s="1" t="s">
        <v>2532</v>
      </c>
      <c r="I18399" s="1" t="s">
        <v>16</v>
      </c>
      <c r="J18399" s="1" t="s">
        <v>23</v>
      </c>
      <c r="K18399" s="1" t="s">
        <v>16</v>
      </c>
      <c r="L18399" s="1" t="s">
        <v>16</v>
      </c>
      <c r="M18399" s="1" t="s">
        <v>16</v>
      </c>
      <c r="N18399" s="1" t="s">
        <v>16</v>
      </c>
      <c r="O18399" s="1">
        <v>63.2</v>
      </c>
      <c r="P18399" s="1">
        <v>1.0</v>
      </c>
    </row>
    <row r="18400">
      <c r="A18400" s="1" t="s">
        <v>29</v>
      </c>
      <c r="B18400" s="1" t="s">
        <v>21471</v>
      </c>
      <c r="C18400" s="2" t="s">
        <v>21418</v>
      </c>
      <c r="D18400" s="1" t="s">
        <v>19</v>
      </c>
      <c r="E18400" s="3" t="str">
        <f t="shared" ref="E18400:E18402" si="1096">HYPERLINK("https://fyndiq.se/produkt/c47dc331e908415c/", "2 Pack - Samsung S22 ULTRA - 9H Härdat Glass - 3D Super Kvalitet")</f>
        <v>2 Pack - Samsung S22 ULTRA - 9H Härdat Glass - 3D Super Kvalitet</v>
      </c>
      <c r="F18400" s="1" t="s">
        <v>246</v>
      </c>
      <c r="G18400" s="1" t="s">
        <v>247</v>
      </c>
      <c r="H18400" s="1" t="s">
        <v>248</v>
      </c>
      <c r="I18400" s="1" t="s">
        <v>16</v>
      </c>
      <c r="J18400" s="1" t="s">
        <v>23</v>
      </c>
      <c r="K18400" s="1" t="s">
        <v>16</v>
      </c>
      <c r="L18400" s="1" t="s">
        <v>16</v>
      </c>
      <c r="M18400" s="1" t="s">
        <v>16</v>
      </c>
      <c r="N18400" s="1" t="s">
        <v>16</v>
      </c>
      <c r="O18400" s="1">
        <v>63.2</v>
      </c>
      <c r="P18400" s="1">
        <v>1.0</v>
      </c>
    </row>
    <row r="18401">
      <c r="A18401" s="1" t="s">
        <v>29</v>
      </c>
      <c r="B18401" s="1" t="s">
        <v>21472</v>
      </c>
      <c r="C18401" s="2" t="s">
        <v>21418</v>
      </c>
      <c r="D18401" s="1" t="s">
        <v>19</v>
      </c>
      <c r="E18401" s="3" t="str">
        <f t="shared" si="1096"/>
        <v>2 Pack - Samsung S22 ULTRA - 9H Härdat Glass - 3D Super Kvalitet</v>
      </c>
      <c r="F18401" s="1" t="s">
        <v>246</v>
      </c>
      <c r="G18401" s="1" t="s">
        <v>247</v>
      </c>
      <c r="H18401" s="1" t="s">
        <v>248</v>
      </c>
      <c r="I18401" s="1" t="s">
        <v>16</v>
      </c>
      <c r="J18401" s="1" t="s">
        <v>23</v>
      </c>
      <c r="K18401" s="1" t="s">
        <v>16</v>
      </c>
      <c r="L18401" s="1" t="s">
        <v>16</v>
      </c>
      <c r="M18401" s="1" t="s">
        <v>16</v>
      </c>
      <c r="N18401" s="1" t="s">
        <v>16</v>
      </c>
      <c r="O18401" s="1">
        <v>63.2</v>
      </c>
      <c r="P18401" s="1">
        <v>1.0</v>
      </c>
    </row>
    <row r="18402">
      <c r="A18402" s="1" t="s">
        <v>29</v>
      </c>
      <c r="B18402" s="1" t="s">
        <v>21473</v>
      </c>
      <c r="C18402" s="2" t="s">
        <v>21418</v>
      </c>
      <c r="D18402" s="1" t="s">
        <v>19</v>
      </c>
      <c r="E18402" s="3" t="str">
        <f t="shared" si="1096"/>
        <v>2 Pack - Samsung S22 ULTRA - 9H Härdat Glass - 3D Super Kvalitet</v>
      </c>
      <c r="F18402" s="1" t="s">
        <v>246</v>
      </c>
      <c r="G18402" s="1" t="s">
        <v>247</v>
      </c>
      <c r="H18402" s="1" t="s">
        <v>248</v>
      </c>
      <c r="I18402" s="1" t="s">
        <v>16</v>
      </c>
      <c r="J18402" s="1" t="s">
        <v>23</v>
      </c>
      <c r="K18402" s="1" t="s">
        <v>16</v>
      </c>
      <c r="L18402" s="1" t="s">
        <v>16</v>
      </c>
      <c r="M18402" s="1" t="s">
        <v>16</v>
      </c>
      <c r="N18402" s="1" t="s">
        <v>16</v>
      </c>
      <c r="O18402" s="1">
        <v>63.2</v>
      </c>
      <c r="P18402" s="1">
        <v>1.0</v>
      </c>
    </row>
    <row r="18403">
      <c r="A18403" s="1" t="s">
        <v>29</v>
      </c>
      <c r="B18403" s="1" t="s">
        <v>21474</v>
      </c>
      <c r="C18403" s="2" t="s">
        <v>21418</v>
      </c>
      <c r="D18403" s="1" t="s">
        <v>19</v>
      </c>
      <c r="E18403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8403" s="1" t="s">
        <v>132</v>
      </c>
      <c r="G18403" s="1" t="s">
        <v>133</v>
      </c>
      <c r="H18403" s="1" t="s">
        <v>134</v>
      </c>
      <c r="I18403" s="1" t="s">
        <v>16</v>
      </c>
      <c r="J18403" s="1" t="s">
        <v>23</v>
      </c>
      <c r="K18403" s="1" t="s">
        <v>16</v>
      </c>
      <c r="L18403" s="1" t="s">
        <v>16</v>
      </c>
      <c r="M18403" s="1" t="s">
        <v>16</v>
      </c>
      <c r="N18403" s="1" t="s">
        <v>16</v>
      </c>
      <c r="O18403" s="1">
        <v>71.2</v>
      </c>
      <c r="P18403" s="1">
        <v>1.0</v>
      </c>
    </row>
    <row r="18404">
      <c r="A18404" s="1" t="s">
        <v>29</v>
      </c>
      <c r="B18404" s="1" t="s">
        <v>21475</v>
      </c>
      <c r="C18404" s="2" t="s">
        <v>21418</v>
      </c>
      <c r="D18404" s="1" t="s">
        <v>19</v>
      </c>
      <c r="E18404" s="3" t="str">
        <f>HYPERLINK("https://fyndiq.se/produkt/aeba6191677846f3/", "2 Pack Xiaomi Redmi 9AT - Härdat Glas 9H - Super kvalitet 3D Skärmskydd")</f>
        <v>2 Pack Xiaomi Redmi 9AT - Härdat Glas 9H - Super kvalitet 3D Skärmskydd</v>
      </c>
      <c r="F18404" s="1" t="s">
        <v>16251</v>
      </c>
      <c r="G18404" s="1" t="s">
        <v>16252</v>
      </c>
      <c r="H18404" s="1" t="s">
        <v>16253</v>
      </c>
      <c r="I18404" s="1" t="s">
        <v>16</v>
      </c>
      <c r="J18404" s="1" t="s">
        <v>23</v>
      </c>
      <c r="K18404" s="1" t="s">
        <v>16</v>
      </c>
      <c r="L18404" s="1" t="s">
        <v>16</v>
      </c>
      <c r="M18404" s="1" t="s">
        <v>16</v>
      </c>
      <c r="N18404" s="1" t="s">
        <v>16</v>
      </c>
      <c r="O18404" s="1">
        <v>63.2</v>
      </c>
      <c r="P18404" s="1">
        <v>1.0</v>
      </c>
    </row>
    <row r="18405">
      <c r="A18405" s="1" t="s">
        <v>29</v>
      </c>
      <c r="B18405" s="1" t="s">
        <v>21476</v>
      </c>
      <c r="C18405" s="2" t="s">
        <v>21418</v>
      </c>
      <c r="D18405" s="1" t="s">
        <v>19</v>
      </c>
      <c r="E18405" s="3" t="str">
        <f>HYPERLINK("https://fyndiq.se/produkt/3793e0f6281f49f6/", "2-Pack Iphone 11 / XR - 9H Härdat Glass - Top Kvalitet")</f>
        <v>2-Pack Iphone 11 / XR - 9H Härdat Glass - Top Kvalitet</v>
      </c>
      <c r="F18405" s="1" t="s">
        <v>371</v>
      </c>
      <c r="G18405" s="1" t="s">
        <v>372</v>
      </c>
      <c r="H18405" s="1" t="s">
        <v>373</v>
      </c>
      <c r="I18405" s="1" t="s">
        <v>16</v>
      </c>
      <c r="J18405" s="1" t="s">
        <v>23</v>
      </c>
      <c r="K18405" s="1" t="s">
        <v>16</v>
      </c>
      <c r="L18405" s="1" t="s">
        <v>16</v>
      </c>
      <c r="M18405" s="1" t="s">
        <v>16</v>
      </c>
      <c r="N18405" s="1" t="s">
        <v>16</v>
      </c>
      <c r="O18405" s="1">
        <v>47.2</v>
      </c>
      <c r="P18405" s="1">
        <v>2.0</v>
      </c>
    </row>
    <row r="18406">
      <c r="A18406" s="1" t="s">
        <v>29</v>
      </c>
      <c r="B18406" s="1" t="s">
        <v>21477</v>
      </c>
      <c r="C18406" s="2" t="s">
        <v>21418</v>
      </c>
      <c r="D18406" s="1" t="s">
        <v>19</v>
      </c>
      <c r="E18406" s="3" t="str">
        <f>HYPERLINK("https://fyndiq.se/produkt/abcb18d2b1094266/", "2 Pack Samsung S21 5G - Härdat Glas 9H - Super Kvalitet 3D")</f>
        <v>2 Pack Samsung S21 5G - Härdat Glas 9H - Super Kvalitet 3D</v>
      </c>
      <c r="F18406" s="1" t="s">
        <v>2719</v>
      </c>
      <c r="G18406" s="1" t="s">
        <v>2720</v>
      </c>
      <c r="H18406" s="1" t="s">
        <v>2721</v>
      </c>
      <c r="I18406" s="1" t="s">
        <v>16</v>
      </c>
      <c r="J18406" s="1" t="s">
        <v>23</v>
      </c>
      <c r="K18406" s="1" t="s">
        <v>16</v>
      </c>
      <c r="L18406" s="1" t="s">
        <v>16</v>
      </c>
      <c r="M18406" s="1" t="s">
        <v>16</v>
      </c>
      <c r="N18406" s="1" t="s">
        <v>16</v>
      </c>
      <c r="O18406" s="1">
        <v>63.2</v>
      </c>
      <c r="P18406" s="1">
        <v>1.0</v>
      </c>
    </row>
    <row r="18407">
      <c r="A18407" s="1" t="s">
        <v>29</v>
      </c>
      <c r="B18407" s="1" t="s">
        <v>21478</v>
      </c>
      <c r="C18407" s="2" t="s">
        <v>21418</v>
      </c>
      <c r="D18407" s="1" t="s">
        <v>19</v>
      </c>
      <c r="E18407" s="3" t="str">
        <f t="shared" ref="E18407:E18410" si="1097">HYPERLINK("https://fyndiq.se/produkt/3793e0f6281f49f6/", "2-Pack Iphone 11 / XR - 9H Härdat Glass - Top Kvalitet")</f>
        <v>2-Pack Iphone 11 / XR - 9H Härdat Glass - Top Kvalitet</v>
      </c>
      <c r="F18407" s="1" t="s">
        <v>371</v>
      </c>
      <c r="G18407" s="1" t="s">
        <v>372</v>
      </c>
      <c r="H18407" s="1" t="s">
        <v>373</v>
      </c>
      <c r="I18407" s="1" t="s">
        <v>16</v>
      </c>
      <c r="J18407" s="1" t="s">
        <v>23</v>
      </c>
      <c r="K18407" s="1" t="s">
        <v>16</v>
      </c>
      <c r="L18407" s="1" t="s">
        <v>16</v>
      </c>
      <c r="M18407" s="1" t="s">
        <v>16</v>
      </c>
      <c r="N18407" s="1" t="s">
        <v>16</v>
      </c>
      <c r="O18407" s="1">
        <v>47.2</v>
      </c>
      <c r="P18407" s="1">
        <v>3.0</v>
      </c>
    </row>
    <row r="18408">
      <c r="A18408" s="1" t="s">
        <v>29</v>
      </c>
      <c r="B18408" s="1" t="s">
        <v>21479</v>
      </c>
      <c r="C18408" s="2" t="s">
        <v>21418</v>
      </c>
      <c r="D18408" s="1" t="s">
        <v>19</v>
      </c>
      <c r="E18408" s="3" t="str">
        <f t="shared" si="1097"/>
        <v>2-Pack Iphone 11 / XR - 9H Härdat Glass - Top Kvalitet</v>
      </c>
      <c r="F18408" s="1" t="s">
        <v>371</v>
      </c>
      <c r="G18408" s="1" t="s">
        <v>372</v>
      </c>
      <c r="H18408" s="1" t="s">
        <v>373</v>
      </c>
      <c r="I18408" s="1" t="s">
        <v>16</v>
      </c>
      <c r="J18408" s="1" t="s">
        <v>23</v>
      </c>
      <c r="K18408" s="1" t="s">
        <v>16</v>
      </c>
      <c r="L18408" s="1" t="s">
        <v>16</v>
      </c>
      <c r="M18408" s="1" t="s">
        <v>16</v>
      </c>
      <c r="N18408" s="1" t="s">
        <v>16</v>
      </c>
      <c r="O18408" s="1">
        <v>47.2</v>
      </c>
      <c r="P18408" s="1">
        <v>1.0</v>
      </c>
    </row>
    <row r="18409">
      <c r="A18409" s="1" t="s">
        <v>29</v>
      </c>
      <c r="B18409" s="1" t="s">
        <v>21480</v>
      </c>
      <c r="C18409" s="2" t="s">
        <v>21418</v>
      </c>
      <c r="D18409" s="1" t="s">
        <v>19</v>
      </c>
      <c r="E18409" s="3" t="str">
        <f t="shared" si="1097"/>
        <v>2-Pack Iphone 11 / XR - 9H Härdat Glass - Top Kvalitet</v>
      </c>
      <c r="F18409" s="1" t="s">
        <v>371</v>
      </c>
      <c r="G18409" s="1" t="s">
        <v>372</v>
      </c>
      <c r="H18409" s="1" t="s">
        <v>373</v>
      </c>
      <c r="I18409" s="1" t="s">
        <v>16</v>
      </c>
      <c r="J18409" s="1" t="s">
        <v>23</v>
      </c>
      <c r="K18409" s="1" t="s">
        <v>16</v>
      </c>
      <c r="L18409" s="1" t="s">
        <v>16</v>
      </c>
      <c r="M18409" s="1" t="s">
        <v>16</v>
      </c>
      <c r="N18409" s="1" t="s">
        <v>16</v>
      </c>
      <c r="O18409" s="1">
        <v>47.2</v>
      </c>
      <c r="P18409" s="1">
        <v>1.0</v>
      </c>
    </row>
    <row r="18410">
      <c r="A18410" s="1" t="s">
        <v>29</v>
      </c>
      <c r="B18410" s="1" t="s">
        <v>21481</v>
      </c>
      <c r="C18410" s="2" t="s">
        <v>21418</v>
      </c>
      <c r="D18410" s="1" t="s">
        <v>19</v>
      </c>
      <c r="E18410" s="3" t="str">
        <f t="shared" si="1097"/>
        <v>2-Pack Iphone 11 / XR - 9H Härdat Glass - Top Kvalitet</v>
      </c>
      <c r="F18410" s="1" t="s">
        <v>371</v>
      </c>
      <c r="G18410" s="1" t="s">
        <v>372</v>
      </c>
      <c r="H18410" s="1" t="s">
        <v>373</v>
      </c>
      <c r="I18410" s="1" t="s">
        <v>16</v>
      </c>
      <c r="J18410" s="1" t="s">
        <v>23</v>
      </c>
      <c r="K18410" s="1" t="s">
        <v>16</v>
      </c>
      <c r="L18410" s="1" t="s">
        <v>16</v>
      </c>
      <c r="M18410" s="1" t="s">
        <v>16</v>
      </c>
      <c r="N18410" s="1" t="s">
        <v>16</v>
      </c>
      <c r="O18410" s="1">
        <v>47.2</v>
      </c>
      <c r="P18410" s="1">
        <v>1.0</v>
      </c>
    </row>
    <row r="18411">
      <c r="A18411" s="1" t="s">
        <v>29</v>
      </c>
      <c r="B18411" s="1" t="s">
        <v>21482</v>
      </c>
      <c r="C18411" s="2" t="s">
        <v>21418</v>
      </c>
      <c r="D18411" s="1" t="s">
        <v>19</v>
      </c>
      <c r="E18411" s="3" t="str">
        <f>HYPERLINK("https://fyndiq.se/produkt/7c8e1f7cd5454c02/", "3-Pack Samsung Galaxy Tab A8 WiFi - Härdat Glas 9H - Super Kvalitet")</f>
        <v>3-Pack Samsung Galaxy Tab A8 WiFi - Härdat Glas 9H - Super Kvalitet</v>
      </c>
      <c r="F18411" s="1" t="s">
        <v>3852</v>
      </c>
      <c r="G18411" s="1" t="s">
        <v>3853</v>
      </c>
      <c r="H18411" s="1" t="s">
        <v>3854</v>
      </c>
      <c r="I18411" s="1" t="s">
        <v>16</v>
      </c>
      <c r="J18411" s="1" t="s">
        <v>23</v>
      </c>
      <c r="K18411" s="1" t="s">
        <v>16</v>
      </c>
      <c r="L18411" s="1" t="s">
        <v>16</v>
      </c>
      <c r="M18411" s="1" t="s">
        <v>16</v>
      </c>
      <c r="N18411" s="1" t="s">
        <v>16</v>
      </c>
      <c r="O18411" s="1">
        <v>151.2</v>
      </c>
      <c r="P18411" s="1">
        <v>1.0</v>
      </c>
    </row>
    <row r="18412">
      <c r="A18412" s="1" t="s">
        <v>29</v>
      </c>
      <c r="B18412" s="1" t="s">
        <v>21483</v>
      </c>
      <c r="C18412" s="2" t="s">
        <v>21418</v>
      </c>
      <c r="D18412" s="1" t="s">
        <v>19</v>
      </c>
      <c r="E18412" s="3" t="str">
        <f t="shared" ref="E18412:E18414" si="1098">HYPERLINK("https://fyndiq.se/produkt/d797b2d066ca471c/", "2-Pack Apple Watch 44mm – Härdat glas 9H – Super kvalitet 3D")</f>
        <v>2-Pack Apple Watch 44mm – Härdat glas 9H – Super kvalitet 3D</v>
      </c>
      <c r="F18412" s="1" t="s">
        <v>1392</v>
      </c>
      <c r="G18412" s="1" t="s">
        <v>1393</v>
      </c>
      <c r="H18412" s="1" t="s">
        <v>1394</v>
      </c>
      <c r="I18412" s="1" t="s">
        <v>16</v>
      </c>
      <c r="J18412" s="1" t="s">
        <v>23</v>
      </c>
      <c r="K18412" s="1" t="s">
        <v>16</v>
      </c>
      <c r="L18412" s="1" t="s">
        <v>16</v>
      </c>
      <c r="M18412" s="1" t="s">
        <v>16</v>
      </c>
      <c r="N18412" s="1" t="s">
        <v>16</v>
      </c>
      <c r="O18412" s="1">
        <v>55.2</v>
      </c>
      <c r="P18412" s="1">
        <v>1.0</v>
      </c>
    </row>
    <row r="18413">
      <c r="A18413" s="1" t="s">
        <v>29</v>
      </c>
      <c r="B18413" s="1" t="s">
        <v>21484</v>
      </c>
      <c r="C18413" s="2" t="s">
        <v>21418</v>
      </c>
      <c r="D18413" s="1" t="s">
        <v>19</v>
      </c>
      <c r="E18413" s="3" t="str">
        <f t="shared" si="1098"/>
        <v>2-Pack Apple Watch 44mm – Härdat glas 9H – Super kvalitet 3D</v>
      </c>
      <c r="F18413" s="1" t="s">
        <v>1392</v>
      </c>
      <c r="G18413" s="1" t="s">
        <v>1393</v>
      </c>
      <c r="H18413" s="1" t="s">
        <v>1394</v>
      </c>
      <c r="I18413" s="1" t="s">
        <v>16</v>
      </c>
      <c r="J18413" s="1" t="s">
        <v>23</v>
      </c>
      <c r="K18413" s="1" t="s">
        <v>16</v>
      </c>
      <c r="L18413" s="1" t="s">
        <v>16</v>
      </c>
      <c r="M18413" s="1" t="s">
        <v>16</v>
      </c>
      <c r="N18413" s="1" t="s">
        <v>16</v>
      </c>
      <c r="O18413" s="1">
        <v>55.2</v>
      </c>
      <c r="P18413" s="1">
        <v>1.0</v>
      </c>
    </row>
    <row r="18414">
      <c r="A18414" s="1" t="s">
        <v>29</v>
      </c>
      <c r="B18414" s="1" t="s">
        <v>21485</v>
      </c>
      <c r="C18414" s="2" t="s">
        <v>21418</v>
      </c>
      <c r="D18414" s="1" t="s">
        <v>19</v>
      </c>
      <c r="E18414" s="3" t="str">
        <f t="shared" si="1098"/>
        <v>2-Pack Apple Watch 44mm – Härdat glas 9H – Super kvalitet 3D</v>
      </c>
      <c r="F18414" s="1" t="s">
        <v>1392</v>
      </c>
      <c r="G18414" s="1" t="s">
        <v>1393</v>
      </c>
      <c r="H18414" s="1" t="s">
        <v>1394</v>
      </c>
      <c r="I18414" s="1" t="s">
        <v>16</v>
      </c>
      <c r="J18414" s="1" t="s">
        <v>23</v>
      </c>
      <c r="K18414" s="1" t="s">
        <v>16</v>
      </c>
      <c r="L18414" s="1" t="s">
        <v>16</v>
      </c>
      <c r="M18414" s="1" t="s">
        <v>16</v>
      </c>
      <c r="N18414" s="1" t="s">
        <v>16</v>
      </c>
      <c r="O18414" s="1">
        <v>55.2</v>
      </c>
      <c r="P18414" s="1">
        <v>1.0</v>
      </c>
    </row>
    <row r="18415">
      <c r="A18415" s="1" t="s">
        <v>29</v>
      </c>
      <c r="B18415" s="1" t="s">
        <v>21486</v>
      </c>
      <c r="C18415" s="2" t="s">
        <v>21418</v>
      </c>
      <c r="D18415" s="1" t="s">
        <v>19</v>
      </c>
      <c r="E18415" s="3" t="str">
        <f>HYPERLINK("https://fyndiq.se/produkt/199346fe65e1403c/", "2-Pack iPhone 15 Pro - 9H Härdat Glass - Super kvalitet 3D")</f>
        <v>2-Pack iPhone 15 Pro - 9H Härdat Glass - Super kvalitet 3D</v>
      </c>
      <c r="F18415" s="1" t="s">
        <v>2001</v>
      </c>
      <c r="G18415" s="1" t="s">
        <v>2002</v>
      </c>
      <c r="H18415" s="1" t="s">
        <v>2003</v>
      </c>
      <c r="I18415" s="1" t="s">
        <v>16</v>
      </c>
      <c r="J18415" s="1" t="s">
        <v>23</v>
      </c>
      <c r="K18415" s="1" t="s">
        <v>16</v>
      </c>
      <c r="L18415" s="1" t="s">
        <v>16</v>
      </c>
      <c r="M18415" s="1" t="s">
        <v>16</v>
      </c>
      <c r="N18415" s="1" t="s">
        <v>16</v>
      </c>
      <c r="O18415" s="1">
        <v>47.2</v>
      </c>
      <c r="P18415" s="1">
        <v>1.0</v>
      </c>
    </row>
    <row r="18416">
      <c r="A18416" s="1" t="s">
        <v>29</v>
      </c>
      <c r="B18416" s="1" t="s">
        <v>21487</v>
      </c>
      <c r="C18416" s="2" t="s">
        <v>21418</v>
      </c>
      <c r="D18416" s="1" t="s">
        <v>19</v>
      </c>
      <c r="E18416" s="3" t="str">
        <f>HYPERLINK("https://fyndiq.se/produkt/c268481309584b4f/", "2 Pack Motorola EDGE 20 - Härdat Glas 9H - Super kvalitet 3D")</f>
        <v>2 Pack Motorola EDGE 20 - Härdat Glas 9H - Super kvalitet 3D</v>
      </c>
      <c r="F18416" s="1" t="s">
        <v>8738</v>
      </c>
      <c r="G18416" s="1" t="s">
        <v>8739</v>
      </c>
      <c r="H18416" s="1" t="s">
        <v>8740</v>
      </c>
      <c r="I18416" s="1" t="s">
        <v>16</v>
      </c>
      <c r="J18416" s="1" t="s">
        <v>23</v>
      </c>
      <c r="K18416" s="1" t="s">
        <v>16</v>
      </c>
      <c r="L18416" s="1" t="s">
        <v>16</v>
      </c>
      <c r="M18416" s="1" t="s">
        <v>16</v>
      </c>
      <c r="N18416" s="1" t="s">
        <v>16</v>
      </c>
      <c r="O18416" s="1">
        <v>63.2</v>
      </c>
      <c r="P18416" s="1">
        <v>1.0</v>
      </c>
    </row>
    <row r="18417">
      <c r="A18417" s="1" t="s">
        <v>29</v>
      </c>
      <c r="B18417" s="1" t="s">
        <v>21488</v>
      </c>
      <c r="C18417" s="2" t="s">
        <v>21418</v>
      </c>
      <c r="D18417" s="1" t="s">
        <v>19</v>
      </c>
      <c r="E18417" s="3" t="str">
        <f>HYPERLINK("https://fyndiq.se/produkt/dfe28e565d2e4c8d/", "2 Pack Samsung S21 FE - 9H Härdat Glass - Super Kvalitet 3D")</f>
        <v>2 Pack Samsung S21 FE - 9H Härdat Glass - Super Kvalitet 3D</v>
      </c>
      <c r="F18417" s="1" t="s">
        <v>276</v>
      </c>
      <c r="G18417" s="1" t="s">
        <v>277</v>
      </c>
      <c r="H18417" s="1" t="s">
        <v>278</v>
      </c>
      <c r="I18417" s="1" t="s">
        <v>16</v>
      </c>
      <c r="J18417" s="1" t="s">
        <v>23</v>
      </c>
      <c r="K18417" s="1" t="s">
        <v>16</v>
      </c>
      <c r="L18417" s="1" t="s">
        <v>16</v>
      </c>
      <c r="M18417" s="1" t="s">
        <v>16</v>
      </c>
      <c r="N18417" s="1" t="s">
        <v>16</v>
      </c>
      <c r="O18417" s="1">
        <v>63.2</v>
      </c>
      <c r="P18417" s="1">
        <v>1.0</v>
      </c>
    </row>
    <row r="18418">
      <c r="A18418" s="1" t="s">
        <v>29</v>
      </c>
      <c r="B18418" s="1" t="s">
        <v>21489</v>
      </c>
      <c r="C18418" s="2" t="s">
        <v>21418</v>
      </c>
      <c r="D18418" s="1" t="s">
        <v>19</v>
      </c>
      <c r="E18418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8418" s="1" t="s">
        <v>15885</v>
      </c>
      <c r="G18418" s="1" t="s">
        <v>15886</v>
      </c>
      <c r="H18418" s="1" t="s">
        <v>15887</v>
      </c>
      <c r="I18418" s="1" t="s">
        <v>16</v>
      </c>
      <c r="J18418" s="1" t="s">
        <v>23</v>
      </c>
      <c r="K18418" s="1" t="s">
        <v>16</v>
      </c>
      <c r="L18418" s="1" t="s">
        <v>16</v>
      </c>
      <c r="M18418" s="1" t="s">
        <v>16</v>
      </c>
      <c r="N18418" s="1" t="s">
        <v>16</v>
      </c>
      <c r="O18418" s="1">
        <v>71.2</v>
      </c>
      <c r="P18418" s="1">
        <v>1.0</v>
      </c>
    </row>
    <row r="18419">
      <c r="A18419" s="1" t="s">
        <v>29</v>
      </c>
      <c r="B18419" s="1" t="s">
        <v>21490</v>
      </c>
      <c r="C18419" s="2" t="s">
        <v>21418</v>
      </c>
      <c r="D18419" s="1" t="s">
        <v>19</v>
      </c>
      <c r="E18419" s="3" t="str">
        <f t="shared" ref="E18419:E18420" si="1099">HYPERLINK("https://fyndiq.se/produkt/0b2f55cbfc0d4bc8/", "Skärmskydd Iphone 12 / 12 Pro , härdat glas, hög kvalitet.")</f>
        <v>Skärmskydd Iphone 12 / 12 Pro , härdat glas, hög kvalitet.</v>
      </c>
      <c r="F18419" s="1" t="s">
        <v>587</v>
      </c>
      <c r="G18419" s="1" t="s">
        <v>588</v>
      </c>
      <c r="H18419" s="1" t="s">
        <v>589</v>
      </c>
      <c r="I18419" s="1" t="s">
        <v>16</v>
      </c>
      <c r="J18419" s="1" t="s">
        <v>23</v>
      </c>
      <c r="K18419" s="1" t="s">
        <v>16</v>
      </c>
      <c r="L18419" s="1" t="s">
        <v>16</v>
      </c>
      <c r="M18419" s="1" t="s">
        <v>16</v>
      </c>
      <c r="N18419" s="1" t="s">
        <v>16</v>
      </c>
      <c r="O18419" s="1">
        <v>39.2</v>
      </c>
      <c r="P18419" s="1">
        <v>2.0</v>
      </c>
    </row>
    <row r="18420">
      <c r="A18420" s="1" t="s">
        <v>29</v>
      </c>
      <c r="B18420" s="1" t="s">
        <v>21491</v>
      </c>
      <c r="C18420" s="2" t="s">
        <v>21418</v>
      </c>
      <c r="D18420" s="1" t="s">
        <v>19</v>
      </c>
      <c r="E18420" s="3" t="str">
        <f t="shared" si="1099"/>
        <v>Skärmskydd Iphone 12 / 12 Pro , härdat glas, hög kvalitet.</v>
      </c>
      <c r="F18420" s="1" t="s">
        <v>587</v>
      </c>
      <c r="G18420" s="1" t="s">
        <v>588</v>
      </c>
      <c r="H18420" s="1" t="s">
        <v>589</v>
      </c>
      <c r="I18420" s="1" t="s">
        <v>16</v>
      </c>
      <c r="J18420" s="1" t="s">
        <v>23</v>
      </c>
      <c r="K18420" s="1" t="s">
        <v>16</v>
      </c>
      <c r="L18420" s="1" t="s">
        <v>16</v>
      </c>
      <c r="M18420" s="1" t="s">
        <v>16</v>
      </c>
      <c r="N18420" s="1" t="s">
        <v>16</v>
      </c>
      <c r="O18420" s="1">
        <v>39.2</v>
      </c>
      <c r="P18420" s="1">
        <v>1.0</v>
      </c>
    </row>
    <row r="18421">
      <c r="A18421" s="1" t="s">
        <v>29</v>
      </c>
      <c r="B18421" s="1" t="s">
        <v>21492</v>
      </c>
      <c r="C18421" s="2" t="s">
        <v>21418</v>
      </c>
      <c r="D18421" s="1" t="s">
        <v>19</v>
      </c>
      <c r="E18421" s="3" t="str">
        <f>HYPERLINK("https://fyndiq.se/produkt/aaaa7cf643f84273/", "2 Pack Samsung Xcover 5 - Härdat glas 9H-Super kvalitet 3D")</f>
        <v>2 Pack Samsung Xcover 5 - Härdat glas 9H-Super kvalitet 3D</v>
      </c>
      <c r="F18421" s="1" t="s">
        <v>2089</v>
      </c>
      <c r="G18421" s="1" t="s">
        <v>2090</v>
      </c>
      <c r="H18421" s="1" t="s">
        <v>2091</v>
      </c>
      <c r="I18421" s="1" t="s">
        <v>16</v>
      </c>
      <c r="J18421" s="1" t="s">
        <v>23</v>
      </c>
      <c r="K18421" s="1" t="s">
        <v>16</v>
      </c>
      <c r="L18421" s="1" t="s">
        <v>16</v>
      </c>
      <c r="M18421" s="1" t="s">
        <v>16</v>
      </c>
      <c r="N18421" s="1" t="s">
        <v>16</v>
      </c>
      <c r="O18421" s="1">
        <v>63.2</v>
      </c>
      <c r="P18421" s="1">
        <v>1.0</v>
      </c>
    </row>
    <row r="18422">
      <c r="A18422" s="1" t="s">
        <v>29</v>
      </c>
      <c r="B18422" s="1" t="s">
        <v>21493</v>
      </c>
      <c r="C18422" s="2" t="s">
        <v>21418</v>
      </c>
      <c r="D18422" s="1" t="s">
        <v>19</v>
      </c>
      <c r="E18422" s="3" t="str">
        <f>HYPERLINK("https://fyndiq.se/produkt/b5d97e634657486f/", "2-Pack Samsung S23 FE Skärmskydd - Härdat Glas 9H - Super kvalitet 3D")</f>
        <v>2-Pack Samsung S23 FE Skärmskydd - Härdat Glas 9H - Super kvalitet 3D</v>
      </c>
      <c r="F18422" s="1" t="s">
        <v>1000</v>
      </c>
      <c r="G18422" s="1" t="s">
        <v>1001</v>
      </c>
      <c r="H18422" s="1" t="s">
        <v>1002</v>
      </c>
      <c r="I18422" s="1" t="s">
        <v>16</v>
      </c>
      <c r="J18422" s="1" t="s">
        <v>23</v>
      </c>
      <c r="K18422" s="1" t="s">
        <v>16</v>
      </c>
      <c r="L18422" s="1" t="s">
        <v>16</v>
      </c>
      <c r="M18422" s="1" t="s">
        <v>16</v>
      </c>
      <c r="N18422" s="1" t="s">
        <v>16</v>
      </c>
      <c r="O18422" s="1">
        <v>63.2</v>
      </c>
      <c r="P18422" s="1">
        <v>1.0</v>
      </c>
    </row>
    <row r="18423">
      <c r="A18423" s="1" t="s">
        <v>29</v>
      </c>
      <c r="B18423" s="1" t="s">
        <v>21494</v>
      </c>
      <c r="C18423" s="2" t="s">
        <v>21418</v>
      </c>
      <c r="D18423" s="1" t="s">
        <v>19</v>
      </c>
      <c r="E18423" s="3" t="str">
        <f>HYPERLINK("https://fyndiq.se/produkt/860c7ae305b54883/", "2 Pack Samsung S21 Ultra 5G - Härdat glas 9H - Super kvalitet 3D")</f>
        <v>2 Pack Samsung S21 Ultra 5G - Härdat glas 9H - Super kvalitet 3D</v>
      </c>
      <c r="F18423" s="1" t="s">
        <v>649</v>
      </c>
      <c r="G18423" s="1" t="s">
        <v>650</v>
      </c>
      <c r="H18423" s="1" t="s">
        <v>651</v>
      </c>
      <c r="I18423" s="1" t="s">
        <v>16</v>
      </c>
      <c r="J18423" s="1" t="s">
        <v>23</v>
      </c>
      <c r="K18423" s="1" t="s">
        <v>16</v>
      </c>
      <c r="L18423" s="1" t="s">
        <v>16</v>
      </c>
      <c r="M18423" s="1" t="s">
        <v>16</v>
      </c>
      <c r="N18423" s="1" t="s">
        <v>16</v>
      </c>
      <c r="O18423" s="1">
        <v>63.2</v>
      </c>
      <c r="P18423" s="1">
        <v>1.0</v>
      </c>
    </row>
    <row r="18424">
      <c r="A18424" s="1" t="s">
        <v>29</v>
      </c>
      <c r="B18424" s="1" t="s">
        <v>21495</v>
      </c>
      <c r="C18424" s="2" t="s">
        <v>21418</v>
      </c>
      <c r="D18424" s="1" t="s">
        <v>19</v>
      </c>
      <c r="E18424" s="3" t="str">
        <f t="shared" ref="E18424:E18425" si="1100">HYPERLINK("https://fyndiq.se/produkt/9f3f4d2de3c94916/", "2 Pack Samsung Galaxy S9 - Härdat glas-9H Super kvalitet 3D")</f>
        <v>2 Pack Samsung Galaxy S9 - Härdat glas-9H Super kvalitet 3D</v>
      </c>
      <c r="F18424" s="1" t="s">
        <v>1500</v>
      </c>
      <c r="G18424" s="1" t="s">
        <v>1501</v>
      </c>
      <c r="H18424" s="1" t="s">
        <v>1502</v>
      </c>
      <c r="I18424" s="1" t="s">
        <v>16</v>
      </c>
      <c r="J18424" s="1" t="s">
        <v>23</v>
      </c>
      <c r="K18424" s="1" t="s">
        <v>16</v>
      </c>
      <c r="L18424" s="1" t="s">
        <v>16</v>
      </c>
      <c r="M18424" s="1" t="s">
        <v>16</v>
      </c>
      <c r="N18424" s="1" t="s">
        <v>16</v>
      </c>
      <c r="O18424" s="1">
        <v>63.2</v>
      </c>
      <c r="P18424" s="1">
        <v>1.0</v>
      </c>
    </row>
    <row r="18425">
      <c r="A18425" s="1" t="s">
        <v>29</v>
      </c>
      <c r="B18425" s="1" t="s">
        <v>21496</v>
      </c>
      <c r="C18425" s="2" t="s">
        <v>21418</v>
      </c>
      <c r="D18425" s="1" t="s">
        <v>19</v>
      </c>
      <c r="E18425" s="3" t="str">
        <f t="shared" si="1100"/>
        <v>2 Pack Samsung Galaxy S9 - Härdat glas-9H Super kvalitet 3D</v>
      </c>
      <c r="F18425" s="1" t="s">
        <v>1500</v>
      </c>
      <c r="G18425" s="1" t="s">
        <v>1501</v>
      </c>
      <c r="H18425" s="1" t="s">
        <v>1502</v>
      </c>
      <c r="I18425" s="1" t="s">
        <v>16</v>
      </c>
      <c r="J18425" s="1" t="s">
        <v>23</v>
      </c>
      <c r="K18425" s="1" t="s">
        <v>16</v>
      </c>
      <c r="L18425" s="1" t="s">
        <v>16</v>
      </c>
      <c r="M18425" s="1" t="s">
        <v>16</v>
      </c>
      <c r="N18425" s="1" t="s">
        <v>16</v>
      </c>
      <c r="O18425" s="1">
        <v>63.2</v>
      </c>
      <c r="P18425" s="1">
        <v>1.0</v>
      </c>
    </row>
    <row r="18426">
      <c r="A18426" s="1" t="s">
        <v>29</v>
      </c>
      <c r="B18426" s="1" t="s">
        <v>21497</v>
      </c>
      <c r="C18426" s="2" t="s">
        <v>21418</v>
      </c>
      <c r="D18426" s="1" t="s">
        <v>19</v>
      </c>
      <c r="E18426" s="3" t="str">
        <f>HYPERLINK("https://fyndiq.se/produkt/2a9c08e4daf04aed/", "2-Pack Xiaomi 12T Pro - Härdat Glas 9H - Super kvalitet 3D Skärmskydd")</f>
        <v>2-Pack Xiaomi 12T Pro - Härdat Glas 9H - Super kvalitet 3D Skärmskydd</v>
      </c>
      <c r="F18426" s="1" t="s">
        <v>376</v>
      </c>
      <c r="G18426" s="1" t="s">
        <v>377</v>
      </c>
      <c r="H18426" s="1" t="s">
        <v>378</v>
      </c>
      <c r="I18426" s="1" t="s">
        <v>16</v>
      </c>
      <c r="J18426" s="1" t="s">
        <v>23</v>
      </c>
      <c r="K18426" s="1" t="s">
        <v>16</v>
      </c>
      <c r="L18426" s="1" t="s">
        <v>16</v>
      </c>
      <c r="M18426" s="1" t="s">
        <v>16</v>
      </c>
      <c r="N18426" s="1" t="s">
        <v>16</v>
      </c>
      <c r="O18426" s="1">
        <v>63.2</v>
      </c>
      <c r="P18426" s="1">
        <v>1.0</v>
      </c>
    </row>
    <row r="18427">
      <c r="A18427" s="1" t="s">
        <v>29</v>
      </c>
      <c r="B18427" s="1" t="s">
        <v>21498</v>
      </c>
      <c r="C18427" s="2" t="s">
        <v>21418</v>
      </c>
      <c r="D18427" s="1" t="s">
        <v>19</v>
      </c>
      <c r="E18427" s="3" t="str">
        <f>HYPERLINK("https://fyndiq.se/produkt/03a480989c2048fb/", "2 Pack Samsung Galaxy S8 Plus - Härdat glas 9H–Super kvalitet 3D")</f>
        <v>2 Pack Samsung Galaxy S8 Plus - Härdat glas 9H–Super kvalitet 3D</v>
      </c>
      <c r="F18427" s="1" t="s">
        <v>991</v>
      </c>
      <c r="G18427" s="1" t="s">
        <v>992</v>
      </c>
      <c r="H18427" s="1" t="s">
        <v>993</v>
      </c>
      <c r="I18427" s="1" t="s">
        <v>16</v>
      </c>
      <c r="J18427" s="1" t="s">
        <v>23</v>
      </c>
      <c r="K18427" s="1" t="s">
        <v>16</v>
      </c>
      <c r="L18427" s="1" t="s">
        <v>16</v>
      </c>
      <c r="M18427" s="1" t="s">
        <v>16</v>
      </c>
      <c r="N18427" s="1" t="s">
        <v>16</v>
      </c>
      <c r="O18427" s="1">
        <v>63.2</v>
      </c>
      <c r="P18427" s="1">
        <v>1.0</v>
      </c>
    </row>
    <row r="18428">
      <c r="A18428" s="1" t="s">
        <v>29</v>
      </c>
      <c r="B18428" s="1" t="s">
        <v>21499</v>
      </c>
      <c r="C18428" s="2" t="s">
        <v>21418</v>
      </c>
      <c r="D18428" s="1" t="s">
        <v>19</v>
      </c>
      <c r="E18428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8428" s="1" t="s">
        <v>3073</v>
      </c>
      <c r="G18428" s="1" t="s">
        <v>3074</v>
      </c>
      <c r="H18428" s="1" t="s">
        <v>3075</v>
      </c>
      <c r="I18428" s="1" t="s">
        <v>16</v>
      </c>
      <c r="J18428" s="1" t="s">
        <v>23</v>
      </c>
      <c r="K18428" s="1" t="s">
        <v>16</v>
      </c>
      <c r="L18428" s="1" t="s">
        <v>16</v>
      </c>
      <c r="M18428" s="1" t="s">
        <v>16</v>
      </c>
      <c r="N18428" s="1" t="s">
        <v>16</v>
      </c>
      <c r="O18428" s="1">
        <v>71.2</v>
      </c>
      <c r="P18428" s="1">
        <v>1.0</v>
      </c>
    </row>
    <row r="18429">
      <c r="A18429" s="1" t="s">
        <v>29</v>
      </c>
      <c r="B18429" s="1" t="s">
        <v>21500</v>
      </c>
      <c r="C18429" s="2" t="s">
        <v>21418</v>
      </c>
      <c r="D18429" s="1" t="s">
        <v>19</v>
      </c>
      <c r="E18429" s="3" t="str">
        <f>HYPERLINK("https://fyndiq.se/produkt/a871a7da0b2249a8/", "2-Pack Iphone 11 Pro Max - 9H Härdat Glass - Top Kvalitet")</f>
        <v>2-Pack Iphone 11 Pro Max - 9H Härdat Glass - Top Kvalitet</v>
      </c>
      <c r="F18429" s="1" t="s">
        <v>559</v>
      </c>
      <c r="G18429" s="1" t="s">
        <v>560</v>
      </c>
      <c r="H18429" s="1" t="s">
        <v>561</v>
      </c>
      <c r="I18429" s="1" t="s">
        <v>16</v>
      </c>
      <c r="J18429" s="1" t="s">
        <v>23</v>
      </c>
      <c r="K18429" s="1" t="s">
        <v>16</v>
      </c>
      <c r="L18429" s="1" t="s">
        <v>16</v>
      </c>
      <c r="M18429" s="1" t="s">
        <v>16</v>
      </c>
      <c r="N18429" s="1" t="s">
        <v>16</v>
      </c>
      <c r="O18429" s="1">
        <v>47.2</v>
      </c>
      <c r="P18429" s="1">
        <v>1.0</v>
      </c>
    </row>
    <row r="18430">
      <c r="A18430" s="1" t="s">
        <v>29</v>
      </c>
      <c r="B18430" s="1" t="s">
        <v>21501</v>
      </c>
      <c r="C18430" s="2" t="s">
        <v>21418</v>
      </c>
      <c r="D18430" s="1" t="s">
        <v>19</v>
      </c>
      <c r="E18430" s="3" t="str">
        <f>HYPERLINK("https://fyndiq.se/produkt/3fee81d316cc43da/", "2-pack - iPhone 12 / 12 Pro - 9H Härdat Glass - Top Kvalitet")</f>
        <v>2-pack - iPhone 12 / 12 Pro - 9H Härdat Glass - Top Kvalitet</v>
      </c>
      <c r="F18430" s="1" t="s">
        <v>2499</v>
      </c>
      <c r="G18430" s="1" t="s">
        <v>2500</v>
      </c>
      <c r="H18430" s="1" t="s">
        <v>2067</v>
      </c>
      <c r="I18430" s="1" t="s">
        <v>16</v>
      </c>
      <c r="J18430" s="1" t="s">
        <v>23</v>
      </c>
      <c r="K18430" s="1" t="s">
        <v>16</v>
      </c>
      <c r="L18430" s="1" t="s">
        <v>16</v>
      </c>
      <c r="M18430" s="1" t="s">
        <v>16</v>
      </c>
      <c r="N18430" s="1" t="s">
        <v>16</v>
      </c>
      <c r="O18430" s="1">
        <v>47.2</v>
      </c>
      <c r="P18430" s="1">
        <v>1.0</v>
      </c>
    </row>
    <row r="18431">
      <c r="A18431" s="1" t="s">
        <v>29</v>
      </c>
      <c r="B18431" s="1" t="s">
        <v>21502</v>
      </c>
      <c r="C18431" s="2" t="s">
        <v>21418</v>
      </c>
      <c r="D18431" s="1" t="s">
        <v>19</v>
      </c>
      <c r="E18431" s="3" t="str">
        <f>HYPERLINK("https://fyndiq.se/produkt/0a890dd972c4463d/", "2-Pack Samsung Galaxy A52s 5G - Härdat glas 9H - Super kvalitet")</f>
        <v>2-Pack Samsung Galaxy A52s 5G - Härdat glas 9H - Super kvalitet</v>
      </c>
      <c r="F18431" s="1" t="s">
        <v>442</v>
      </c>
      <c r="G18431" s="1" t="s">
        <v>443</v>
      </c>
      <c r="H18431" s="1" t="s">
        <v>444</v>
      </c>
      <c r="I18431" s="1" t="s">
        <v>16</v>
      </c>
      <c r="J18431" s="1" t="s">
        <v>23</v>
      </c>
      <c r="K18431" s="1" t="s">
        <v>16</v>
      </c>
      <c r="L18431" s="1" t="s">
        <v>16</v>
      </c>
      <c r="M18431" s="1" t="s">
        <v>16</v>
      </c>
      <c r="N18431" s="1" t="s">
        <v>16</v>
      </c>
      <c r="O18431" s="1">
        <v>63.2</v>
      </c>
      <c r="P18431" s="1">
        <v>1.0</v>
      </c>
    </row>
    <row r="18432">
      <c r="A18432" s="1" t="s">
        <v>29</v>
      </c>
      <c r="B18432" s="1" t="s">
        <v>21503</v>
      </c>
      <c r="C18432" s="2" t="s">
        <v>21418</v>
      </c>
      <c r="D18432" s="1" t="s">
        <v>19</v>
      </c>
      <c r="E18432" s="3" t="str">
        <f>HYPERLINK("https://fyndiq.se/produkt/565f02d4164b4e23/", "Sony Xperia 5 IV - Härdat glas 9H - Super Kvalitet 3D Skärmskydd")</f>
        <v>Sony Xperia 5 IV - Härdat glas 9H - Super Kvalitet 3D Skärmskydd</v>
      </c>
      <c r="F18432" s="1" t="s">
        <v>21504</v>
      </c>
      <c r="G18432" s="1" t="s">
        <v>21505</v>
      </c>
      <c r="H18432" s="1" t="s">
        <v>21506</v>
      </c>
      <c r="I18432" s="1" t="s">
        <v>16</v>
      </c>
      <c r="J18432" s="1" t="s">
        <v>23</v>
      </c>
      <c r="K18432" s="1" t="s">
        <v>16</v>
      </c>
      <c r="L18432" s="1" t="s">
        <v>16</v>
      </c>
      <c r="M18432" s="1" t="s">
        <v>16</v>
      </c>
      <c r="N18432" s="1" t="s">
        <v>16</v>
      </c>
      <c r="O18432" s="1">
        <v>63.2</v>
      </c>
      <c r="P18432" s="1">
        <v>2.0</v>
      </c>
    </row>
    <row r="18433">
      <c r="A18433" s="1" t="s">
        <v>29</v>
      </c>
      <c r="B18433" s="1" t="s">
        <v>21507</v>
      </c>
      <c r="C18433" s="2" t="s">
        <v>21418</v>
      </c>
      <c r="D18433" s="1" t="s">
        <v>19</v>
      </c>
      <c r="E18433" s="3" t="str">
        <f t="shared" ref="E18433:E18436" si="1101">HYPERLINK("https://fyndiq.se/produkt/ef10e4ba492c46df/", "2-Pack Samsung S23 FE 5G - 9H Härdat Glass - Super Kvalitet 3D")</f>
        <v>2-Pack Samsung S23 FE 5G - 9H Härdat Glass - Super Kvalitet 3D</v>
      </c>
      <c r="F18433" s="1" t="s">
        <v>2521</v>
      </c>
      <c r="G18433" s="1" t="s">
        <v>2522</v>
      </c>
      <c r="H18433" s="1" t="s">
        <v>2523</v>
      </c>
      <c r="I18433" s="1" t="s">
        <v>16</v>
      </c>
      <c r="J18433" s="1" t="s">
        <v>23</v>
      </c>
      <c r="K18433" s="1" t="s">
        <v>16</v>
      </c>
      <c r="L18433" s="1" t="s">
        <v>16</v>
      </c>
      <c r="M18433" s="1" t="s">
        <v>16</v>
      </c>
      <c r="N18433" s="1" t="s">
        <v>16</v>
      </c>
      <c r="O18433" s="1">
        <v>63.2</v>
      </c>
      <c r="P18433" s="1">
        <v>1.0</v>
      </c>
    </row>
    <row r="18434">
      <c r="A18434" s="1" t="s">
        <v>29</v>
      </c>
      <c r="B18434" s="1" t="s">
        <v>21508</v>
      </c>
      <c r="C18434" s="2" t="s">
        <v>21418</v>
      </c>
      <c r="D18434" s="1" t="s">
        <v>19</v>
      </c>
      <c r="E18434" s="3" t="str">
        <f t="shared" si="1101"/>
        <v>2-Pack Samsung S23 FE 5G - 9H Härdat Glass - Super Kvalitet 3D</v>
      </c>
      <c r="F18434" s="1" t="s">
        <v>2521</v>
      </c>
      <c r="G18434" s="1" t="s">
        <v>2522</v>
      </c>
      <c r="H18434" s="1" t="s">
        <v>2523</v>
      </c>
      <c r="I18434" s="1" t="s">
        <v>16</v>
      </c>
      <c r="J18434" s="1" t="s">
        <v>23</v>
      </c>
      <c r="K18434" s="1" t="s">
        <v>16</v>
      </c>
      <c r="L18434" s="1" t="s">
        <v>16</v>
      </c>
      <c r="M18434" s="1" t="s">
        <v>16</v>
      </c>
      <c r="N18434" s="1" t="s">
        <v>16</v>
      </c>
      <c r="O18434" s="1">
        <v>63.2</v>
      </c>
      <c r="P18434" s="1">
        <v>1.0</v>
      </c>
    </row>
    <row r="18435">
      <c r="A18435" s="1" t="s">
        <v>29</v>
      </c>
      <c r="B18435" s="1" t="s">
        <v>21509</v>
      </c>
      <c r="C18435" s="2" t="s">
        <v>21418</v>
      </c>
      <c r="D18435" s="1" t="s">
        <v>19</v>
      </c>
      <c r="E18435" s="3" t="str">
        <f t="shared" si="1101"/>
        <v>2-Pack Samsung S23 FE 5G - 9H Härdat Glass - Super Kvalitet 3D</v>
      </c>
      <c r="F18435" s="1" t="s">
        <v>2521</v>
      </c>
      <c r="G18435" s="1" t="s">
        <v>2522</v>
      </c>
      <c r="H18435" s="1" t="s">
        <v>2523</v>
      </c>
      <c r="I18435" s="1" t="s">
        <v>16</v>
      </c>
      <c r="J18435" s="1" t="s">
        <v>23</v>
      </c>
      <c r="K18435" s="1" t="s">
        <v>16</v>
      </c>
      <c r="L18435" s="1" t="s">
        <v>16</v>
      </c>
      <c r="M18435" s="1" t="s">
        <v>16</v>
      </c>
      <c r="N18435" s="1" t="s">
        <v>16</v>
      </c>
      <c r="O18435" s="1">
        <v>63.2</v>
      </c>
      <c r="P18435" s="1">
        <v>1.0</v>
      </c>
    </row>
    <row r="18436">
      <c r="A18436" s="1" t="s">
        <v>29</v>
      </c>
      <c r="B18436" s="1" t="s">
        <v>21510</v>
      </c>
      <c r="C18436" s="2" t="s">
        <v>21418</v>
      </c>
      <c r="D18436" s="1" t="s">
        <v>19</v>
      </c>
      <c r="E18436" s="3" t="str">
        <f t="shared" si="1101"/>
        <v>2-Pack Samsung S23 FE 5G - 9H Härdat Glass - Super Kvalitet 3D</v>
      </c>
      <c r="F18436" s="1" t="s">
        <v>2521</v>
      </c>
      <c r="G18436" s="1" t="s">
        <v>2522</v>
      </c>
      <c r="H18436" s="1" t="s">
        <v>2523</v>
      </c>
      <c r="I18436" s="1" t="s">
        <v>16</v>
      </c>
      <c r="J18436" s="1" t="s">
        <v>23</v>
      </c>
      <c r="K18436" s="1" t="s">
        <v>16</v>
      </c>
      <c r="L18436" s="1" t="s">
        <v>16</v>
      </c>
      <c r="M18436" s="1" t="s">
        <v>16</v>
      </c>
      <c r="N18436" s="1" t="s">
        <v>16</v>
      </c>
      <c r="O18436" s="1">
        <v>63.2</v>
      </c>
      <c r="P18436" s="1">
        <v>1.0</v>
      </c>
    </row>
    <row r="18437">
      <c r="A18437" s="1" t="s">
        <v>29</v>
      </c>
      <c r="B18437" s="1" t="s">
        <v>21511</v>
      </c>
      <c r="C18437" s="2" t="s">
        <v>21418</v>
      </c>
      <c r="D18437" s="1" t="s">
        <v>19</v>
      </c>
      <c r="E18437" s="3" t="str">
        <f>HYPERLINK("https://fyndiq.se/produkt/3c4a929886da43a9/", "2-Pack Linsskydd Samsung S23 (5G) - 9H Härdat Glass - 3D Super Kvalitet Linsskydd")</f>
        <v>2-Pack Linsskydd Samsung S23 (5G) - 9H Härdat Glass - 3D Super Kvalitet Linsskydd</v>
      </c>
      <c r="F18437" s="1" t="s">
        <v>1388</v>
      </c>
      <c r="G18437" s="1" t="s">
        <v>1389</v>
      </c>
      <c r="H18437" s="1" t="s">
        <v>1390</v>
      </c>
      <c r="I18437" s="1" t="s">
        <v>16</v>
      </c>
      <c r="J18437" s="1" t="s">
        <v>23</v>
      </c>
      <c r="K18437" s="1" t="s">
        <v>16</v>
      </c>
      <c r="L18437" s="1" t="s">
        <v>16</v>
      </c>
      <c r="M18437" s="1" t="s">
        <v>16</v>
      </c>
      <c r="N18437" s="1" t="s">
        <v>16</v>
      </c>
      <c r="O18437" s="1">
        <v>55.2</v>
      </c>
      <c r="P18437" s="1">
        <v>1.0</v>
      </c>
    </row>
    <row r="18438">
      <c r="A18438" s="1" t="s">
        <v>29</v>
      </c>
      <c r="B18438" s="1" t="s">
        <v>21512</v>
      </c>
      <c r="C18438" s="2" t="s">
        <v>21418</v>
      </c>
      <c r="D18438" s="1" t="s">
        <v>19</v>
      </c>
      <c r="E18438" s="3" t="str">
        <f t="shared" ref="E18438:E18439" si="1102">HYPERLINK("https://fyndiq.se/produkt/e9c1dd33f1fd4d17/", "2-Pack Samsung Galaxy S21 5G - Härdat Glas Skärmskydd 9H - HD")</f>
        <v>2-Pack Samsung Galaxy S21 5G - Härdat Glas Skärmskydd 9H - HD</v>
      </c>
      <c r="F18438" s="1" t="s">
        <v>454</v>
      </c>
      <c r="G18438" s="1" t="s">
        <v>455</v>
      </c>
      <c r="H18438" s="1" t="s">
        <v>456</v>
      </c>
      <c r="I18438" s="1" t="s">
        <v>16</v>
      </c>
      <c r="J18438" s="1" t="s">
        <v>23</v>
      </c>
      <c r="K18438" s="1" t="s">
        <v>16</v>
      </c>
      <c r="L18438" s="1" t="s">
        <v>16</v>
      </c>
      <c r="M18438" s="1" t="s">
        <v>16</v>
      </c>
      <c r="N18438" s="1" t="s">
        <v>16</v>
      </c>
      <c r="O18438" s="1">
        <v>63.2</v>
      </c>
      <c r="P18438" s="1">
        <v>1.0</v>
      </c>
    </row>
    <row r="18439">
      <c r="A18439" s="1" t="s">
        <v>29</v>
      </c>
      <c r="B18439" s="1" t="s">
        <v>21513</v>
      </c>
      <c r="C18439" s="2" t="s">
        <v>21418</v>
      </c>
      <c r="D18439" s="1" t="s">
        <v>19</v>
      </c>
      <c r="E18439" s="3" t="str">
        <f t="shared" si="1102"/>
        <v>2-Pack Samsung Galaxy S21 5G - Härdat Glas Skärmskydd 9H - HD</v>
      </c>
      <c r="F18439" s="1" t="s">
        <v>454</v>
      </c>
      <c r="G18439" s="1" t="s">
        <v>455</v>
      </c>
      <c r="H18439" s="1" t="s">
        <v>456</v>
      </c>
      <c r="I18439" s="1" t="s">
        <v>16</v>
      </c>
      <c r="J18439" s="1" t="s">
        <v>23</v>
      </c>
      <c r="K18439" s="1" t="s">
        <v>16</v>
      </c>
      <c r="L18439" s="1" t="s">
        <v>16</v>
      </c>
      <c r="M18439" s="1" t="s">
        <v>16</v>
      </c>
      <c r="N18439" s="1" t="s">
        <v>16</v>
      </c>
      <c r="O18439" s="1">
        <v>63.2</v>
      </c>
      <c r="P18439" s="1">
        <v>1.0</v>
      </c>
    </row>
    <row r="18440">
      <c r="A18440" s="1" t="s">
        <v>29</v>
      </c>
      <c r="B18440" s="1" t="s">
        <v>21514</v>
      </c>
      <c r="C18440" s="2" t="s">
        <v>21418</v>
      </c>
      <c r="D18440" s="1" t="s">
        <v>19</v>
      </c>
      <c r="E18440" s="3" t="str">
        <f t="shared" ref="E18440:E18441" si="1103">HYPERLINK("https://fyndiq.se/produkt/a17229de8e454b7f/", "2-Pack Xiaomi 11T Pro 5G - Härdat Glas 9H - Super kvalitet 3D Skärmskydd")</f>
        <v>2-Pack Xiaomi 11T Pro 5G - Härdat Glas 9H - Super kvalitet 3D Skärmskydd</v>
      </c>
      <c r="F18440" s="1" t="s">
        <v>388</v>
      </c>
      <c r="G18440" s="1" t="s">
        <v>389</v>
      </c>
      <c r="H18440" s="1" t="s">
        <v>390</v>
      </c>
      <c r="I18440" s="1" t="s">
        <v>16</v>
      </c>
      <c r="J18440" s="1" t="s">
        <v>23</v>
      </c>
      <c r="K18440" s="1" t="s">
        <v>16</v>
      </c>
      <c r="L18440" s="1" t="s">
        <v>16</v>
      </c>
      <c r="M18440" s="1" t="s">
        <v>16</v>
      </c>
      <c r="N18440" s="1" t="s">
        <v>16</v>
      </c>
      <c r="O18440" s="1">
        <v>63.2</v>
      </c>
      <c r="P18440" s="1">
        <v>1.0</v>
      </c>
    </row>
    <row r="18441">
      <c r="A18441" s="1" t="s">
        <v>29</v>
      </c>
      <c r="B18441" s="1" t="s">
        <v>21515</v>
      </c>
      <c r="C18441" s="2" t="s">
        <v>21418</v>
      </c>
      <c r="D18441" s="1" t="s">
        <v>19</v>
      </c>
      <c r="E18441" s="3" t="str">
        <f t="shared" si="1103"/>
        <v>2-Pack Xiaomi 11T Pro 5G - Härdat Glas 9H - Super kvalitet 3D Skärmskydd</v>
      </c>
      <c r="F18441" s="1" t="s">
        <v>388</v>
      </c>
      <c r="G18441" s="1" t="s">
        <v>389</v>
      </c>
      <c r="H18441" s="1" t="s">
        <v>390</v>
      </c>
      <c r="I18441" s="1" t="s">
        <v>16</v>
      </c>
      <c r="J18441" s="1" t="s">
        <v>23</v>
      </c>
      <c r="K18441" s="1" t="s">
        <v>16</v>
      </c>
      <c r="L18441" s="1" t="s">
        <v>16</v>
      </c>
      <c r="M18441" s="1" t="s">
        <v>16</v>
      </c>
      <c r="N18441" s="1" t="s">
        <v>16</v>
      </c>
      <c r="O18441" s="1">
        <v>63.2</v>
      </c>
      <c r="P18441" s="1">
        <v>1.0</v>
      </c>
    </row>
    <row r="18442">
      <c r="A18442" s="1" t="s">
        <v>29</v>
      </c>
      <c r="B18442" s="1" t="s">
        <v>21516</v>
      </c>
      <c r="C18442" s="2" t="s">
        <v>21418</v>
      </c>
      <c r="D18442" s="1" t="s">
        <v>19</v>
      </c>
      <c r="E18442" s="3" t="str">
        <f>HYPERLINK("https://fyndiq.se/produkt/4487e30957ae4516/", "2-Pack Samsung Galaxy Tab A8 WiFi - Härdat Glas 9H - Super Kvalitet")</f>
        <v>2-Pack Samsung Galaxy Tab A8 WiFi - Härdat Glas 9H - Super Kvalitet</v>
      </c>
      <c r="F18442" s="1" t="s">
        <v>4067</v>
      </c>
      <c r="G18442" s="1" t="s">
        <v>4068</v>
      </c>
      <c r="H18442" s="1" t="s">
        <v>4069</v>
      </c>
      <c r="I18442" s="1" t="s">
        <v>16</v>
      </c>
      <c r="J18442" s="1" t="s">
        <v>23</v>
      </c>
      <c r="K18442" s="1" t="s">
        <v>16</v>
      </c>
      <c r="L18442" s="1" t="s">
        <v>16</v>
      </c>
      <c r="M18442" s="1" t="s">
        <v>16</v>
      </c>
      <c r="N18442" s="1" t="s">
        <v>16</v>
      </c>
      <c r="O18442" s="1">
        <v>135.2</v>
      </c>
      <c r="P18442" s="1">
        <v>1.0</v>
      </c>
    </row>
    <row r="18443">
      <c r="A18443" s="1" t="s">
        <v>29</v>
      </c>
      <c r="B18443" s="1" t="s">
        <v>21517</v>
      </c>
      <c r="C18443" s="2" t="s">
        <v>21418</v>
      </c>
      <c r="D18443" s="1" t="s">
        <v>19</v>
      </c>
      <c r="E18443" s="3" t="str">
        <f t="shared" ref="E18443:E18444" si="1104">HYPERLINK("https://fyndiq.se/produkt/4603671cea994359/", "Samsung S20 Plus härdat glas 3D 9H Top Kvalitet skärmskydd")</f>
        <v>Samsung S20 Plus härdat glas 3D 9H Top Kvalitet skärmskydd</v>
      </c>
      <c r="F18443" s="1" t="s">
        <v>428</v>
      </c>
      <c r="G18443" s="1" t="s">
        <v>429</v>
      </c>
      <c r="H18443" s="1" t="s">
        <v>430</v>
      </c>
      <c r="I18443" s="1" t="s">
        <v>16</v>
      </c>
      <c r="J18443" s="1" t="s">
        <v>23</v>
      </c>
      <c r="K18443" s="1" t="s">
        <v>16</v>
      </c>
      <c r="L18443" s="1" t="s">
        <v>16</v>
      </c>
      <c r="M18443" s="1" t="s">
        <v>16</v>
      </c>
      <c r="N18443" s="1" t="s">
        <v>16</v>
      </c>
      <c r="O18443" s="1">
        <v>55.2</v>
      </c>
      <c r="P18443" s="1">
        <v>1.0</v>
      </c>
    </row>
    <row r="18444">
      <c r="A18444" s="1" t="s">
        <v>29</v>
      </c>
      <c r="B18444" s="1" t="s">
        <v>21518</v>
      </c>
      <c r="C18444" s="2" t="s">
        <v>21418</v>
      </c>
      <c r="D18444" s="1" t="s">
        <v>19</v>
      </c>
      <c r="E18444" s="3" t="str">
        <f t="shared" si="1104"/>
        <v>Samsung S20 Plus härdat glas 3D 9H Top Kvalitet skärmskydd</v>
      </c>
      <c r="F18444" s="1" t="s">
        <v>428</v>
      </c>
      <c r="G18444" s="1" t="s">
        <v>429</v>
      </c>
      <c r="H18444" s="1" t="s">
        <v>430</v>
      </c>
      <c r="I18444" s="1" t="s">
        <v>16</v>
      </c>
      <c r="J18444" s="1" t="s">
        <v>23</v>
      </c>
      <c r="K18444" s="1" t="s">
        <v>16</v>
      </c>
      <c r="L18444" s="1" t="s">
        <v>16</v>
      </c>
      <c r="M18444" s="1" t="s">
        <v>16</v>
      </c>
      <c r="N18444" s="1" t="s">
        <v>16</v>
      </c>
      <c r="O18444" s="1">
        <v>55.2</v>
      </c>
      <c r="P18444" s="1">
        <v>1.0</v>
      </c>
    </row>
    <row r="18445">
      <c r="A18445" s="1" t="s">
        <v>29</v>
      </c>
      <c r="B18445" s="1" t="s">
        <v>21519</v>
      </c>
      <c r="C18445" s="2" t="s">
        <v>21418</v>
      </c>
      <c r="D18445" s="1" t="s">
        <v>19</v>
      </c>
      <c r="E18445" s="3" t="str">
        <f>HYPERLINK("https://fyndiq.se/produkt/7f14e739962c4877/", "Skärmskydd Huawei P30, 3D härdat glas, bubbelfri, hög kvalitet.")</f>
        <v>Skärmskydd Huawei P30, 3D härdat glas, bubbelfri, hög kvalitet.</v>
      </c>
      <c r="F18445" s="1" t="s">
        <v>3346</v>
      </c>
      <c r="G18445" s="1" t="s">
        <v>3347</v>
      </c>
      <c r="H18445" s="1" t="s">
        <v>3348</v>
      </c>
      <c r="I18445" s="1" t="s">
        <v>16</v>
      </c>
      <c r="J18445" s="1" t="s">
        <v>23</v>
      </c>
      <c r="K18445" s="1" t="s">
        <v>16</v>
      </c>
      <c r="L18445" s="1" t="s">
        <v>16</v>
      </c>
      <c r="M18445" s="1" t="s">
        <v>16</v>
      </c>
      <c r="N18445" s="1" t="s">
        <v>16</v>
      </c>
      <c r="O18445" s="1">
        <v>55.2</v>
      </c>
      <c r="P18445" s="1">
        <v>1.0</v>
      </c>
    </row>
    <row r="18446">
      <c r="A18446" s="1" t="s">
        <v>29</v>
      </c>
      <c r="B18446" s="1" t="s">
        <v>21520</v>
      </c>
      <c r="C18446" s="2" t="s">
        <v>21418</v>
      </c>
      <c r="D18446" s="1" t="s">
        <v>19</v>
      </c>
      <c r="E18446" s="3" t="str">
        <f>HYPERLINK("https://fyndiq.se/produkt/06fb479570104437/", "2 Pack Samsung Galaxy A20s - Härdat Glas 9H - Super Kvalitet 3D")</f>
        <v>2 Pack Samsung Galaxy A20s - Härdat Glas 9H - Super Kvalitet 3D</v>
      </c>
      <c r="F18446" s="1" t="s">
        <v>20304</v>
      </c>
      <c r="G18446" s="1" t="s">
        <v>20305</v>
      </c>
      <c r="H18446" s="1" t="s">
        <v>20306</v>
      </c>
      <c r="I18446" s="1" t="s">
        <v>16</v>
      </c>
      <c r="J18446" s="1" t="s">
        <v>23</v>
      </c>
      <c r="K18446" s="1" t="s">
        <v>16</v>
      </c>
      <c r="L18446" s="1" t="s">
        <v>16</v>
      </c>
      <c r="M18446" s="1" t="s">
        <v>16</v>
      </c>
      <c r="N18446" s="1" t="s">
        <v>16</v>
      </c>
      <c r="O18446" s="1">
        <v>55.2</v>
      </c>
      <c r="P18446" s="1">
        <v>1.0</v>
      </c>
    </row>
    <row r="18447">
      <c r="A18447" s="1" t="s">
        <v>29</v>
      </c>
      <c r="B18447" s="1" t="s">
        <v>21521</v>
      </c>
      <c r="C18447" s="2" t="s">
        <v>21418</v>
      </c>
      <c r="D18447" s="1" t="s">
        <v>19</v>
      </c>
      <c r="E18447" s="3" t="str">
        <f>HYPERLINK("https://fyndiq.se/produkt/81147bdc8e674b2b/", "1-Pack Samsung S22 Skärmskydd &amp; 1-Pack linsskydd -Härdat Glas 9H")</f>
        <v>1-Pack Samsung S22 Skärmskydd &amp; 1-Pack linsskydd -Härdat Glas 9H</v>
      </c>
      <c r="F18447" s="1" t="s">
        <v>12123</v>
      </c>
      <c r="G18447" s="1" t="s">
        <v>12124</v>
      </c>
      <c r="H18447" s="1" t="s">
        <v>12125</v>
      </c>
      <c r="I18447" s="1" t="s">
        <v>16</v>
      </c>
      <c r="J18447" s="1" t="s">
        <v>23</v>
      </c>
      <c r="K18447" s="1" t="s">
        <v>16</v>
      </c>
      <c r="L18447" s="1" t="s">
        <v>16</v>
      </c>
      <c r="M18447" s="1" t="s">
        <v>16</v>
      </c>
      <c r="N18447" s="1" t="s">
        <v>16</v>
      </c>
      <c r="O18447" s="1">
        <v>63.2</v>
      </c>
      <c r="P18447" s="1">
        <v>1.0</v>
      </c>
    </row>
    <row r="18448">
      <c r="A18448" s="1" t="s">
        <v>29</v>
      </c>
      <c r="B18448" s="1" t="s">
        <v>21522</v>
      </c>
      <c r="C18448" s="2" t="s">
        <v>21418</v>
      </c>
      <c r="D18448" s="1" t="s">
        <v>19</v>
      </c>
      <c r="E18448" s="3" t="str">
        <f>HYPERLINK("https://fyndiq.se/produkt/7ca8b6995f514894/", "2-Pack XIAOMI POCO X3 PRO Skärmskydd - Härdat Glas 9H - Super kvalitet 3D")</f>
        <v>2-Pack XIAOMI POCO X3 PRO Skärmskydd - Härdat Glas 9H - Super kvalitet 3D</v>
      </c>
      <c r="F18448" s="1" t="s">
        <v>1412</v>
      </c>
      <c r="G18448" s="1" t="s">
        <v>1413</v>
      </c>
      <c r="H18448" s="1" t="s">
        <v>1414</v>
      </c>
      <c r="I18448" s="1" t="s">
        <v>16</v>
      </c>
      <c r="J18448" s="1" t="s">
        <v>23</v>
      </c>
      <c r="K18448" s="1" t="s">
        <v>16</v>
      </c>
      <c r="L18448" s="1" t="s">
        <v>16</v>
      </c>
      <c r="M18448" s="1" t="s">
        <v>16</v>
      </c>
      <c r="N18448" s="1" t="s">
        <v>16</v>
      </c>
      <c r="O18448" s="1">
        <v>63.2</v>
      </c>
      <c r="P18448" s="1">
        <v>1.0</v>
      </c>
    </row>
    <row r="18449">
      <c r="A18449" s="1" t="s">
        <v>29</v>
      </c>
      <c r="B18449" s="1" t="s">
        <v>21523</v>
      </c>
      <c r="C18449" s="2" t="s">
        <v>21418</v>
      </c>
      <c r="D18449" s="1" t="s">
        <v>19</v>
      </c>
      <c r="E18449" s="3" t="str">
        <f>HYPERLINK("https://fyndiq.se/produkt/b1caddae2e864477/", "2- Pack Samsung S10 Plus - Härdat Glas 9H - Super Kvalitet 3D")</f>
        <v>2- Pack Samsung S10 Plus - Härdat Glas 9H - Super Kvalitet 3D</v>
      </c>
      <c r="F18449" s="1" t="s">
        <v>477</v>
      </c>
      <c r="G18449" s="1" t="s">
        <v>478</v>
      </c>
      <c r="H18449" s="1" t="s">
        <v>479</v>
      </c>
      <c r="I18449" s="1" t="s">
        <v>16</v>
      </c>
      <c r="J18449" s="1" t="s">
        <v>23</v>
      </c>
      <c r="K18449" s="1" t="s">
        <v>16</v>
      </c>
      <c r="L18449" s="1" t="s">
        <v>16</v>
      </c>
      <c r="M18449" s="1" t="s">
        <v>16</v>
      </c>
      <c r="N18449" s="1" t="s">
        <v>16</v>
      </c>
      <c r="O18449" s="1">
        <v>63.2</v>
      </c>
      <c r="P18449" s="1">
        <v>1.0</v>
      </c>
    </row>
    <row r="18450">
      <c r="A18450" s="1" t="s">
        <v>29</v>
      </c>
      <c r="B18450" s="1" t="s">
        <v>21524</v>
      </c>
      <c r="C18450" s="2" t="s">
        <v>21418</v>
      </c>
      <c r="D18450" s="1" t="s">
        <v>19</v>
      </c>
      <c r="E18450" s="3" t="str">
        <f>HYPERLINK("https://fyndiq.se/produkt/8d7960028c1a40a4/", "2 Pack Xiaomi 11T Pro 5G - Härdat glas 9H - Super kvalitet 3D")</f>
        <v>2 Pack Xiaomi 11T Pro 5G - Härdat glas 9H - Super kvalitet 3D</v>
      </c>
      <c r="F18450" s="1" t="s">
        <v>112</v>
      </c>
      <c r="G18450" s="1" t="s">
        <v>113</v>
      </c>
      <c r="H18450" s="1" t="s">
        <v>114</v>
      </c>
      <c r="I18450" s="1" t="s">
        <v>16</v>
      </c>
      <c r="J18450" s="1" t="s">
        <v>23</v>
      </c>
      <c r="K18450" s="1" t="s">
        <v>16</v>
      </c>
      <c r="L18450" s="1" t="s">
        <v>16</v>
      </c>
      <c r="M18450" s="1" t="s">
        <v>16</v>
      </c>
      <c r="N18450" s="1" t="s">
        <v>16</v>
      </c>
      <c r="O18450" s="1">
        <v>63.2</v>
      </c>
      <c r="P18450" s="1">
        <v>1.0</v>
      </c>
    </row>
    <row r="18451">
      <c r="A18451" s="1" t="s">
        <v>29</v>
      </c>
      <c r="B18451" s="1" t="s">
        <v>21525</v>
      </c>
      <c r="C18451" s="2" t="s">
        <v>21418</v>
      </c>
      <c r="D18451" s="1" t="s">
        <v>19</v>
      </c>
      <c r="E18451" s="3" t="str">
        <f>HYPERLINK("https://fyndiq.se/produkt/66d52f50233f45e6/", "2-pack - Iphone XS Max - 9D Härdat Glass - Top Kvalitet")</f>
        <v>2-pack - Iphone XS Max - 9D Härdat Glass - Top Kvalitet</v>
      </c>
      <c r="F18451" s="1" t="s">
        <v>3729</v>
      </c>
      <c r="G18451" s="1" t="s">
        <v>3730</v>
      </c>
      <c r="H18451" s="1" t="s">
        <v>523</v>
      </c>
      <c r="I18451" s="1" t="s">
        <v>16</v>
      </c>
      <c r="J18451" s="1" t="s">
        <v>23</v>
      </c>
      <c r="K18451" s="1" t="s">
        <v>16</v>
      </c>
      <c r="L18451" s="1" t="s">
        <v>16</v>
      </c>
      <c r="M18451" s="1" t="s">
        <v>16</v>
      </c>
      <c r="N18451" s="1" t="s">
        <v>16</v>
      </c>
      <c r="O18451" s="1">
        <v>47.2</v>
      </c>
      <c r="P18451" s="1">
        <v>1.0</v>
      </c>
    </row>
    <row r="18452">
      <c r="A18452" s="1" t="s">
        <v>29</v>
      </c>
      <c r="B18452" s="1" t="s">
        <v>21526</v>
      </c>
      <c r="C18452" s="2" t="s">
        <v>21418</v>
      </c>
      <c r="D18452" s="1" t="s">
        <v>19</v>
      </c>
      <c r="E18452" s="3" t="str">
        <f>HYPERLINK("https://fyndiq.se/produkt/71aca455f30743ed/", "Linsskydd Samsung Galaxy Note 20 Ultra (5G) - Härdat Glas 9H - Super 3D Linsskydd")</f>
        <v>Linsskydd Samsung Galaxy Note 20 Ultra (5G) - Härdat Glas 9H - Super 3D Linsskydd</v>
      </c>
      <c r="F18452" s="1" t="s">
        <v>2283</v>
      </c>
      <c r="G18452" s="1" t="s">
        <v>2284</v>
      </c>
      <c r="H18452" s="1" t="s">
        <v>2285</v>
      </c>
      <c r="I18452" s="1" t="s">
        <v>16</v>
      </c>
      <c r="J18452" s="1" t="s">
        <v>23</v>
      </c>
      <c r="K18452" s="1" t="s">
        <v>16</v>
      </c>
      <c r="L18452" s="1" t="s">
        <v>16</v>
      </c>
      <c r="M18452" s="1" t="s">
        <v>16</v>
      </c>
      <c r="N18452" s="1" t="s">
        <v>16</v>
      </c>
      <c r="O18452" s="1">
        <v>47.2</v>
      </c>
      <c r="P18452" s="1">
        <v>1.0</v>
      </c>
    </row>
    <row r="18453">
      <c r="A18453" s="1" t="s">
        <v>29</v>
      </c>
      <c r="B18453" s="1" t="s">
        <v>21527</v>
      </c>
      <c r="C18453" s="2" t="s">
        <v>21418</v>
      </c>
      <c r="D18453" s="1" t="s">
        <v>19</v>
      </c>
      <c r="E18453" s="3" t="str">
        <f t="shared" ref="E18453:E18454" si="1105">HYPERLINK("https://fyndiq.se/produkt/e19fcc2ab2124f8a/", "2-Pack Iphone 13 Pro - 9H Härdat Glass - Top Kvalitet  3D")</f>
        <v>2-Pack Iphone 13 Pro - 9H Härdat Glass - Top Kvalitet  3D</v>
      </c>
      <c r="F18453" s="1" t="s">
        <v>555</v>
      </c>
      <c r="G18453" s="1" t="s">
        <v>556</v>
      </c>
      <c r="H18453" s="1" t="s">
        <v>557</v>
      </c>
      <c r="I18453" s="1" t="s">
        <v>16</v>
      </c>
      <c r="J18453" s="1" t="s">
        <v>23</v>
      </c>
      <c r="K18453" s="1" t="s">
        <v>16</v>
      </c>
      <c r="L18453" s="1" t="s">
        <v>16</v>
      </c>
      <c r="M18453" s="1" t="s">
        <v>16</v>
      </c>
      <c r="N18453" s="1" t="s">
        <v>16</v>
      </c>
      <c r="O18453" s="1">
        <v>47.2</v>
      </c>
      <c r="P18453" s="1">
        <v>1.0</v>
      </c>
    </row>
    <row r="18454">
      <c r="A18454" s="1" t="s">
        <v>29</v>
      </c>
      <c r="B18454" s="1" t="s">
        <v>21528</v>
      </c>
      <c r="C18454" s="2" t="s">
        <v>21418</v>
      </c>
      <c r="D18454" s="1" t="s">
        <v>19</v>
      </c>
      <c r="E18454" s="3" t="str">
        <f t="shared" si="1105"/>
        <v>2-Pack Iphone 13 Pro - 9H Härdat Glass - Top Kvalitet  3D</v>
      </c>
      <c r="F18454" s="1" t="s">
        <v>555</v>
      </c>
      <c r="G18454" s="1" t="s">
        <v>556</v>
      </c>
      <c r="H18454" s="1" t="s">
        <v>557</v>
      </c>
      <c r="I18454" s="1" t="s">
        <v>16</v>
      </c>
      <c r="J18454" s="1" t="s">
        <v>23</v>
      </c>
      <c r="K18454" s="1" t="s">
        <v>16</v>
      </c>
      <c r="L18454" s="1" t="s">
        <v>16</v>
      </c>
      <c r="M18454" s="1" t="s">
        <v>16</v>
      </c>
      <c r="N18454" s="1" t="s">
        <v>16</v>
      </c>
      <c r="O18454" s="1">
        <v>47.2</v>
      </c>
      <c r="P18454" s="1">
        <v>1.0</v>
      </c>
    </row>
    <row r="18455">
      <c r="A18455" s="1" t="s">
        <v>29</v>
      </c>
      <c r="B18455" s="1" t="s">
        <v>21529</v>
      </c>
      <c r="C18455" s="2" t="s">
        <v>21418</v>
      </c>
      <c r="D18455" s="1" t="s">
        <v>19</v>
      </c>
      <c r="E18455" s="3" t="str">
        <f>HYPERLINK("https://fyndiq.se/produkt/d3dd2bebdf244b06/", "Apple Watch 40mm -Härdat glas 9H – Super kvalitet 3D")</f>
        <v>Apple Watch 40mm -Härdat glas 9H – Super kvalitet 3D</v>
      </c>
      <c r="F18455" s="1" t="s">
        <v>21530</v>
      </c>
      <c r="G18455" s="1" t="s">
        <v>21531</v>
      </c>
      <c r="H18455" s="1" t="s">
        <v>21532</v>
      </c>
      <c r="I18455" s="1" t="s">
        <v>16</v>
      </c>
      <c r="J18455" s="1" t="s">
        <v>23</v>
      </c>
      <c r="K18455" s="1" t="s">
        <v>16</v>
      </c>
      <c r="L18455" s="1" t="s">
        <v>16</v>
      </c>
      <c r="M18455" s="1" t="s">
        <v>16</v>
      </c>
      <c r="N18455" s="1" t="s">
        <v>16</v>
      </c>
      <c r="O18455" s="1">
        <v>47.2</v>
      </c>
      <c r="P18455" s="1">
        <v>1.0</v>
      </c>
    </row>
    <row r="18456">
      <c r="A18456" s="1" t="s">
        <v>29</v>
      </c>
      <c r="B18456" s="1" t="s">
        <v>21533</v>
      </c>
      <c r="C18456" s="2" t="s">
        <v>21418</v>
      </c>
      <c r="D18456" s="1" t="s">
        <v>19</v>
      </c>
      <c r="E18456" s="3" t="str">
        <f t="shared" ref="E18456:E18457" si="1106">HYPERLINK("https://fyndiq.se/produkt/914693d84cc04c99/", "2-Pack Xiaomi Redmi 12C - Härdat Glas 9H - Super kvalitet 3D Skärmskydd")</f>
        <v>2-Pack Xiaomi Redmi 12C - Härdat Glas 9H - Super kvalitet 3D Skärmskydd</v>
      </c>
      <c r="F18456" s="1" t="s">
        <v>3098</v>
      </c>
      <c r="G18456" s="1" t="s">
        <v>3099</v>
      </c>
      <c r="H18456" s="1" t="s">
        <v>3100</v>
      </c>
      <c r="I18456" s="1" t="s">
        <v>16</v>
      </c>
      <c r="J18456" s="1" t="s">
        <v>23</v>
      </c>
      <c r="K18456" s="1" t="s">
        <v>16</v>
      </c>
      <c r="L18456" s="1" t="s">
        <v>16</v>
      </c>
      <c r="M18456" s="1" t="s">
        <v>16</v>
      </c>
      <c r="N18456" s="1" t="s">
        <v>16</v>
      </c>
      <c r="O18456" s="1">
        <v>63.2</v>
      </c>
      <c r="P18456" s="1">
        <v>1.0</v>
      </c>
    </row>
    <row r="18457">
      <c r="A18457" s="1" t="s">
        <v>29</v>
      </c>
      <c r="B18457" s="1" t="s">
        <v>21534</v>
      </c>
      <c r="C18457" s="2" t="s">
        <v>21418</v>
      </c>
      <c r="D18457" s="1" t="s">
        <v>19</v>
      </c>
      <c r="E18457" s="3" t="str">
        <f t="shared" si="1106"/>
        <v>2-Pack Xiaomi Redmi 12C - Härdat Glas 9H - Super kvalitet 3D Skärmskydd</v>
      </c>
      <c r="F18457" s="1" t="s">
        <v>3098</v>
      </c>
      <c r="G18457" s="1" t="s">
        <v>3099</v>
      </c>
      <c r="H18457" s="1" t="s">
        <v>3100</v>
      </c>
      <c r="I18457" s="1" t="s">
        <v>16</v>
      </c>
      <c r="J18457" s="1" t="s">
        <v>23</v>
      </c>
      <c r="K18457" s="1" t="s">
        <v>16</v>
      </c>
      <c r="L18457" s="1" t="s">
        <v>16</v>
      </c>
      <c r="M18457" s="1" t="s">
        <v>16</v>
      </c>
      <c r="N18457" s="1" t="s">
        <v>16</v>
      </c>
      <c r="O18457" s="1">
        <v>63.2</v>
      </c>
      <c r="P18457" s="1">
        <v>1.0</v>
      </c>
    </row>
    <row r="18458">
      <c r="A18458" s="1" t="s">
        <v>29</v>
      </c>
      <c r="B18458" s="1" t="s">
        <v>21535</v>
      </c>
      <c r="C18458" s="2" t="s">
        <v>21418</v>
      </c>
      <c r="D18458" s="1" t="s">
        <v>19</v>
      </c>
      <c r="E18458" s="3" t="str">
        <f>HYPERLINK("https://fyndiq.se/produkt/6a703e1a07a048a1/", "2-Pack Google Pixel 7 - Härdat Glas 9H - Super kvalitet 3D Skärmskydd")</f>
        <v>2-Pack Google Pixel 7 - Härdat Glas 9H - Super kvalitet 3D Skärmskydd</v>
      </c>
      <c r="F18458" s="1" t="s">
        <v>6704</v>
      </c>
      <c r="G18458" s="1" t="s">
        <v>6705</v>
      </c>
      <c r="H18458" s="1" t="s">
        <v>6706</v>
      </c>
      <c r="I18458" s="1" t="s">
        <v>16</v>
      </c>
      <c r="J18458" s="1" t="s">
        <v>23</v>
      </c>
      <c r="K18458" s="1" t="s">
        <v>16</v>
      </c>
      <c r="L18458" s="1" t="s">
        <v>16</v>
      </c>
      <c r="M18458" s="1" t="s">
        <v>16</v>
      </c>
      <c r="N18458" s="1" t="s">
        <v>16</v>
      </c>
      <c r="O18458" s="1">
        <v>63.2</v>
      </c>
      <c r="P18458" s="1">
        <v>1.0</v>
      </c>
    </row>
    <row r="18459">
      <c r="A18459" s="1" t="s">
        <v>29</v>
      </c>
      <c r="B18459" s="1" t="s">
        <v>21536</v>
      </c>
      <c r="C18459" s="2" t="s">
        <v>21418</v>
      </c>
      <c r="D18459" s="1" t="s">
        <v>19</v>
      </c>
      <c r="E18459" s="3" t="str">
        <f>HYPERLINK("https://fyndiq.se/produkt/67afb534781a4066/", "2-Pack Samsung Galaxy S9 Plus - Härdat glas- 9HSuper kvalitet 3D")</f>
        <v>2-Pack Samsung Galaxy S9 Plus - Härdat glas- 9HSuper kvalitet 3D</v>
      </c>
      <c r="F18459" s="1" t="s">
        <v>3929</v>
      </c>
      <c r="G18459" s="1" t="s">
        <v>3930</v>
      </c>
      <c r="H18459" s="1" t="s">
        <v>3931</v>
      </c>
      <c r="I18459" s="1" t="s">
        <v>16</v>
      </c>
      <c r="J18459" s="1" t="s">
        <v>23</v>
      </c>
      <c r="K18459" s="1" t="s">
        <v>16</v>
      </c>
      <c r="L18459" s="1" t="s">
        <v>16</v>
      </c>
      <c r="M18459" s="1" t="s">
        <v>16</v>
      </c>
      <c r="N18459" s="1" t="s">
        <v>16</v>
      </c>
      <c r="O18459" s="1">
        <v>63.2</v>
      </c>
      <c r="P18459" s="1">
        <v>1.0</v>
      </c>
    </row>
    <row r="18460">
      <c r="A18460" s="1" t="s">
        <v>29</v>
      </c>
      <c r="B18460" s="1" t="s">
        <v>21537</v>
      </c>
      <c r="C18460" s="2" t="s">
        <v>21418</v>
      </c>
      <c r="D18460" s="1" t="s">
        <v>19</v>
      </c>
      <c r="E18460" s="3" t="str">
        <f>HYPERLINK("https://fyndiq.se/produkt/06106438a7a14dfc/", "2-Pack Xiaomi 13T Pro - Härdat glas 9H - Super kvalitet 3D Skärmskydd")</f>
        <v>2-Pack Xiaomi 13T Pro - Härdat glas 9H - Super kvalitet 3D Skärmskydd</v>
      </c>
      <c r="F18460" s="1" t="s">
        <v>883</v>
      </c>
      <c r="G18460" s="1" t="s">
        <v>884</v>
      </c>
      <c r="H18460" s="1" t="s">
        <v>885</v>
      </c>
      <c r="I18460" s="1" t="s">
        <v>16</v>
      </c>
      <c r="J18460" s="1" t="s">
        <v>23</v>
      </c>
      <c r="K18460" s="1" t="s">
        <v>16</v>
      </c>
      <c r="L18460" s="1" t="s">
        <v>16</v>
      </c>
      <c r="M18460" s="1" t="s">
        <v>16</v>
      </c>
      <c r="N18460" s="1" t="s">
        <v>16</v>
      </c>
      <c r="O18460" s="1">
        <v>63.2</v>
      </c>
      <c r="P18460" s="1">
        <v>1.0</v>
      </c>
    </row>
    <row r="18461">
      <c r="A18461" s="1" t="s">
        <v>29</v>
      </c>
      <c r="B18461" s="1" t="s">
        <v>21538</v>
      </c>
      <c r="C18461" s="2" t="s">
        <v>21418</v>
      </c>
      <c r="D18461" s="1" t="s">
        <v>19</v>
      </c>
      <c r="E18461" s="3" t="str">
        <f>HYPERLINK("https://fyndiq.se/produkt/209e0592835a4e24/", "2-Pack Xiaomi 11T 5G - Härdat Glas 9H - Super kvalitet 3D Skärmskydd")</f>
        <v>2-Pack Xiaomi 11T 5G - Härdat Glas 9H - Super kvalitet 3D Skärmskydd</v>
      </c>
      <c r="F18461" s="1" t="s">
        <v>2325</v>
      </c>
      <c r="G18461" s="1" t="s">
        <v>2326</v>
      </c>
      <c r="H18461" s="1" t="s">
        <v>2327</v>
      </c>
      <c r="I18461" s="1" t="s">
        <v>1230</v>
      </c>
      <c r="J18461" s="1" t="s">
        <v>23</v>
      </c>
      <c r="K18461" s="1" t="s">
        <v>16</v>
      </c>
      <c r="L18461" s="1" t="s">
        <v>16</v>
      </c>
      <c r="M18461" s="1" t="s">
        <v>16</v>
      </c>
      <c r="N18461" s="1" t="s">
        <v>16</v>
      </c>
      <c r="O18461" s="1">
        <v>63.2</v>
      </c>
      <c r="P18461" s="1">
        <v>1.0</v>
      </c>
    </row>
    <row r="18462">
      <c r="A18462" s="1" t="s">
        <v>29</v>
      </c>
      <c r="B18462" s="1" t="s">
        <v>21539</v>
      </c>
      <c r="C18462" s="2" t="s">
        <v>21418</v>
      </c>
      <c r="D18462" s="1" t="s">
        <v>19</v>
      </c>
      <c r="E1846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462" s="1" t="s">
        <v>665</v>
      </c>
      <c r="G18462" s="1" t="s">
        <v>666</v>
      </c>
      <c r="H18462" s="1" t="s">
        <v>667</v>
      </c>
      <c r="I18462" s="1" t="s">
        <v>1230</v>
      </c>
      <c r="J18462" s="1" t="s">
        <v>23</v>
      </c>
      <c r="K18462" s="1" t="s">
        <v>16</v>
      </c>
      <c r="L18462" s="1" t="s">
        <v>16</v>
      </c>
      <c r="M18462" s="1" t="s">
        <v>16</v>
      </c>
      <c r="N18462" s="1" t="s">
        <v>16</v>
      </c>
      <c r="O18462" s="1">
        <v>63.2</v>
      </c>
      <c r="P18462" s="1">
        <v>1.0</v>
      </c>
    </row>
    <row r="18463">
      <c r="A18463" s="1" t="s">
        <v>29</v>
      </c>
      <c r="B18463" s="1" t="s">
        <v>21540</v>
      </c>
      <c r="C18463" s="2" t="s">
        <v>21418</v>
      </c>
      <c r="D18463" s="1" t="s">
        <v>19</v>
      </c>
      <c r="E18463" s="3" t="str">
        <f>HYPERLINK("https://fyndiq.se/produkt/fdeead0025f9481d/", "Samsung S23 FE - 9H Härdat Glass - Super Kvalitet 3D")</f>
        <v>Samsung S23 FE - 9H Härdat Glass - Super Kvalitet 3D</v>
      </c>
      <c r="F18463" s="1" t="s">
        <v>9586</v>
      </c>
      <c r="G18463" s="1" t="s">
        <v>9587</v>
      </c>
      <c r="H18463" s="1" t="s">
        <v>9588</v>
      </c>
      <c r="I18463" s="1" t="s">
        <v>16</v>
      </c>
      <c r="J18463" s="1" t="s">
        <v>23</v>
      </c>
      <c r="K18463" s="1" t="s">
        <v>16</v>
      </c>
      <c r="L18463" s="1" t="s">
        <v>16</v>
      </c>
      <c r="M18463" s="1" t="s">
        <v>16</v>
      </c>
      <c r="N18463" s="1" t="s">
        <v>16</v>
      </c>
      <c r="O18463" s="1">
        <v>55.2</v>
      </c>
      <c r="P18463" s="1">
        <v>1.0</v>
      </c>
    </row>
    <row r="18464">
      <c r="A18464" s="1" t="s">
        <v>29</v>
      </c>
      <c r="B18464" s="1" t="s">
        <v>21541</v>
      </c>
      <c r="C18464" s="2" t="s">
        <v>21542</v>
      </c>
      <c r="D18464" s="1" t="s">
        <v>19</v>
      </c>
      <c r="E18464" s="3" t="str">
        <f>HYPERLINK("https://fyndiq.se/produkt/95efd29ff0ba45b9/", "2-Pack Samsung Galaxy A04s - Härdat Glas 9H-Super Kvalitet 3D")</f>
        <v>2-Pack Samsung Galaxy A04s - Härdat Glas 9H-Super Kvalitet 3D</v>
      </c>
      <c r="F18464" s="1" t="s">
        <v>2024</v>
      </c>
      <c r="G18464" s="1" t="s">
        <v>2025</v>
      </c>
      <c r="H18464" s="1" t="s">
        <v>2026</v>
      </c>
      <c r="I18464" s="1" t="s">
        <v>16</v>
      </c>
      <c r="J18464" s="1" t="s">
        <v>23</v>
      </c>
      <c r="K18464" s="1" t="s">
        <v>16</v>
      </c>
      <c r="L18464" s="1" t="s">
        <v>16</v>
      </c>
      <c r="M18464" s="1" t="s">
        <v>16</v>
      </c>
      <c r="N18464" s="1" t="s">
        <v>16</v>
      </c>
      <c r="O18464" s="1">
        <v>63.2</v>
      </c>
      <c r="P18464" s="1">
        <v>1.0</v>
      </c>
    </row>
    <row r="18465">
      <c r="A18465" s="1" t="s">
        <v>29</v>
      </c>
      <c r="B18465" s="1" t="s">
        <v>21543</v>
      </c>
      <c r="C18465" s="2" t="s">
        <v>21542</v>
      </c>
      <c r="D18465" s="1" t="s">
        <v>19</v>
      </c>
      <c r="E18465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465" s="1" t="s">
        <v>3098</v>
      </c>
      <c r="G18465" s="1" t="s">
        <v>3099</v>
      </c>
      <c r="H18465" s="1" t="s">
        <v>3100</v>
      </c>
      <c r="I18465" s="1" t="s">
        <v>16</v>
      </c>
      <c r="J18465" s="1" t="s">
        <v>23</v>
      </c>
      <c r="K18465" s="1" t="s">
        <v>16</v>
      </c>
      <c r="L18465" s="1" t="s">
        <v>16</v>
      </c>
      <c r="M18465" s="1" t="s">
        <v>16</v>
      </c>
      <c r="N18465" s="1" t="s">
        <v>16</v>
      </c>
      <c r="O18465" s="1">
        <v>63.2</v>
      </c>
      <c r="P18465" s="1">
        <v>1.0</v>
      </c>
    </row>
    <row r="18466">
      <c r="A18466" s="1" t="s">
        <v>29</v>
      </c>
      <c r="B18466" s="1" t="s">
        <v>21544</v>
      </c>
      <c r="C18466" s="2" t="s">
        <v>21542</v>
      </c>
      <c r="D18466" s="1" t="s">
        <v>19</v>
      </c>
      <c r="E18466" s="3" t="str">
        <f>HYPERLINK("https://fyndiq.se/produkt/13e76851ca504320/", "2-Pack Samsung Galaxy S22 Ultra - Härdat glas 9H - Top kvalitet")</f>
        <v>2-Pack Samsung Galaxy S22 Ultra - Härdat glas 9H - Top kvalitet</v>
      </c>
      <c r="F18466" s="1" t="s">
        <v>140</v>
      </c>
      <c r="G18466" s="1" t="s">
        <v>141</v>
      </c>
      <c r="H18466" s="1" t="s">
        <v>142</v>
      </c>
      <c r="I18466" s="1" t="s">
        <v>16</v>
      </c>
      <c r="J18466" s="1" t="s">
        <v>23</v>
      </c>
      <c r="K18466" s="1" t="s">
        <v>16</v>
      </c>
      <c r="L18466" s="1" t="s">
        <v>16</v>
      </c>
      <c r="M18466" s="1" t="s">
        <v>16</v>
      </c>
      <c r="N18466" s="1" t="s">
        <v>16</v>
      </c>
      <c r="O18466" s="1">
        <v>63.2</v>
      </c>
      <c r="P18466" s="1">
        <v>1.0</v>
      </c>
    </row>
    <row r="18467">
      <c r="A18467" s="1" t="s">
        <v>29</v>
      </c>
      <c r="B18467" s="1" t="s">
        <v>21545</v>
      </c>
      <c r="C18467" s="2" t="s">
        <v>21542</v>
      </c>
      <c r="D18467" s="1" t="s">
        <v>19</v>
      </c>
      <c r="E18467" s="3" t="str">
        <f>HYPERLINK("https://fyndiq.se/produkt/925ae49423884615/", "2-Pack Samsung S22 Ultra Skärmskydd &amp; 1-Pack linsskydd -9H GLAS")</f>
        <v>2-Pack Samsung S22 Ultra Skärmskydd &amp; 1-Pack linsskydd -9H GLAS</v>
      </c>
      <c r="F18467" s="1" t="s">
        <v>335</v>
      </c>
      <c r="G18467" s="1" t="s">
        <v>336</v>
      </c>
      <c r="H18467" s="1" t="s">
        <v>337</v>
      </c>
      <c r="I18467" s="1" t="s">
        <v>16</v>
      </c>
      <c r="J18467" s="1" t="s">
        <v>23</v>
      </c>
      <c r="K18467" s="1" t="s">
        <v>16</v>
      </c>
      <c r="L18467" s="1" t="s">
        <v>16</v>
      </c>
      <c r="M18467" s="1" t="s">
        <v>16</v>
      </c>
      <c r="N18467" s="1" t="s">
        <v>16</v>
      </c>
      <c r="O18467" s="1">
        <v>71.2</v>
      </c>
      <c r="P18467" s="1">
        <v>1.0</v>
      </c>
    </row>
    <row r="18468">
      <c r="A18468" s="1" t="s">
        <v>29</v>
      </c>
      <c r="B18468" s="1" t="s">
        <v>21546</v>
      </c>
      <c r="C18468" s="2" t="s">
        <v>21542</v>
      </c>
      <c r="D18468" s="1" t="s">
        <v>19</v>
      </c>
      <c r="E18468" s="3" t="str">
        <f>HYPERLINK("https://fyndiq.se/produkt/6ff896a82a134dbd/", "2-Pack IPhone 12 Mini - Härdat Glas 9H - Super Kvalitet 3D")</f>
        <v>2-Pack IPhone 12 Mini - Härdat Glas 9H - Super Kvalitet 3D</v>
      </c>
      <c r="F18468" s="1" t="s">
        <v>55</v>
      </c>
      <c r="G18468" s="1" t="s">
        <v>56</v>
      </c>
      <c r="H18468" s="1" t="s">
        <v>57</v>
      </c>
      <c r="I18468" s="1" t="s">
        <v>16</v>
      </c>
      <c r="J18468" s="1" t="s">
        <v>23</v>
      </c>
      <c r="K18468" s="1" t="s">
        <v>16</v>
      </c>
      <c r="L18468" s="1" t="s">
        <v>16</v>
      </c>
      <c r="M18468" s="1" t="s">
        <v>16</v>
      </c>
      <c r="N18468" s="1" t="s">
        <v>16</v>
      </c>
      <c r="O18468" s="1">
        <v>47.2</v>
      </c>
      <c r="P18468" s="1">
        <v>1.0</v>
      </c>
    </row>
    <row r="18469">
      <c r="A18469" s="1" t="s">
        <v>29</v>
      </c>
      <c r="B18469" s="1" t="s">
        <v>21547</v>
      </c>
      <c r="C18469" s="2" t="s">
        <v>21542</v>
      </c>
      <c r="D18469" s="1" t="s">
        <v>19</v>
      </c>
      <c r="E18469" s="3" t="str">
        <f>HYPERLINK("https://fyndiq.se/produkt/13e76851ca504320/", "2-Pack Samsung Galaxy S22 Ultra - Härdat glas 9H - Top kvalitet")</f>
        <v>2-Pack Samsung Galaxy S22 Ultra - Härdat glas 9H - Top kvalitet</v>
      </c>
      <c r="F18469" s="1" t="s">
        <v>140</v>
      </c>
      <c r="G18469" s="1" t="s">
        <v>141</v>
      </c>
      <c r="H18469" s="1" t="s">
        <v>142</v>
      </c>
      <c r="I18469" s="1" t="s">
        <v>16</v>
      </c>
      <c r="J18469" s="1" t="s">
        <v>23</v>
      </c>
      <c r="K18469" s="1" t="s">
        <v>16</v>
      </c>
      <c r="L18469" s="1" t="s">
        <v>16</v>
      </c>
      <c r="M18469" s="1" t="s">
        <v>16</v>
      </c>
      <c r="N18469" s="1" t="s">
        <v>16</v>
      </c>
      <c r="O18469" s="1">
        <v>63.2</v>
      </c>
      <c r="P18469" s="1">
        <v>1.0</v>
      </c>
    </row>
    <row r="18470">
      <c r="A18470" s="1" t="s">
        <v>29</v>
      </c>
      <c r="B18470" s="1" t="s">
        <v>21548</v>
      </c>
      <c r="C18470" s="2" t="s">
        <v>21542</v>
      </c>
      <c r="D18470" s="1" t="s">
        <v>19</v>
      </c>
      <c r="E18470" s="3" t="str">
        <f>HYPERLINK("https://fyndiq.se/produkt/a511a8922e36455c/", "2 Pack Samsung S8 - Härdat glas 9H–Super kvalitet 3D Skärmskydd")</f>
        <v>2 Pack Samsung S8 - Härdat glas 9H–Super kvalitet 3D Skärmskydd</v>
      </c>
      <c r="F18470" s="1" t="s">
        <v>1083</v>
      </c>
      <c r="G18470" s="1" t="s">
        <v>1084</v>
      </c>
      <c r="H18470" s="1" t="s">
        <v>1085</v>
      </c>
      <c r="I18470" s="1" t="s">
        <v>16</v>
      </c>
      <c r="J18470" s="1" t="s">
        <v>23</v>
      </c>
      <c r="K18470" s="1" t="s">
        <v>16</v>
      </c>
      <c r="L18470" s="1" t="s">
        <v>16</v>
      </c>
      <c r="M18470" s="1" t="s">
        <v>16</v>
      </c>
      <c r="N18470" s="1" t="s">
        <v>16</v>
      </c>
      <c r="O18470" s="1">
        <v>63.2</v>
      </c>
      <c r="P18470" s="1">
        <v>1.0</v>
      </c>
    </row>
    <row r="18471">
      <c r="A18471" s="1" t="s">
        <v>29</v>
      </c>
      <c r="B18471" s="1" t="s">
        <v>21549</v>
      </c>
      <c r="C18471" s="2" t="s">
        <v>21542</v>
      </c>
      <c r="D18471" s="1" t="s">
        <v>19</v>
      </c>
      <c r="E18471" s="3" t="str">
        <f>HYPERLINK("https://fyndiq.se/produkt/13e76851ca504320/", "2-Pack Samsung Galaxy S22 Ultra - Härdat glas 9H - Top kvalitet")</f>
        <v>2-Pack Samsung Galaxy S22 Ultra - Härdat glas 9H - Top kvalitet</v>
      </c>
      <c r="F18471" s="1" t="s">
        <v>140</v>
      </c>
      <c r="G18471" s="1" t="s">
        <v>141</v>
      </c>
      <c r="H18471" s="1" t="s">
        <v>142</v>
      </c>
      <c r="I18471" s="1" t="s">
        <v>16</v>
      </c>
      <c r="J18471" s="1" t="s">
        <v>23</v>
      </c>
      <c r="K18471" s="1" t="s">
        <v>16</v>
      </c>
      <c r="L18471" s="1" t="s">
        <v>16</v>
      </c>
      <c r="M18471" s="1" t="s">
        <v>16</v>
      </c>
      <c r="N18471" s="1" t="s">
        <v>16</v>
      </c>
      <c r="O18471" s="1">
        <v>63.2</v>
      </c>
      <c r="P18471" s="1">
        <v>1.0</v>
      </c>
    </row>
    <row r="18472">
      <c r="A18472" s="1" t="s">
        <v>29</v>
      </c>
      <c r="B18472" s="1" t="s">
        <v>21550</v>
      </c>
      <c r="C18472" s="2" t="s">
        <v>21542</v>
      </c>
      <c r="D18472" s="1" t="s">
        <v>19</v>
      </c>
      <c r="E18472" s="3" t="str">
        <f>HYPERLINK("https://fyndiq.se/produkt/b96aad9902754ebc/", "2-Pack Samsung S23 FE - 9H Härdat Glass - Super Kvalitet 3D")</f>
        <v>2-Pack Samsung S23 FE - 9H Härdat Glass - Super Kvalitet 3D</v>
      </c>
      <c r="F18472" s="1" t="s">
        <v>67</v>
      </c>
      <c r="G18472" s="1" t="s">
        <v>68</v>
      </c>
      <c r="H18472" s="1" t="s">
        <v>69</v>
      </c>
      <c r="I18472" s="1" t="s">
        <v>16</v>
      </c>
      <c r="J18472" s="1" t="s">
        <v>23</v>
      </c>
      <c r="K18472" s="1" t="s">
        <v>16</v>
      </c>
      <c r="L18472" s="1" t="s">
        <v>16</v>
      </c>
      <c r="M18472" s="1" t="s">
        <v>16</v>
      </c>
      <c r="N18472" s="1" t="s">
        <v>16</v>
      </c>
      <c r="O18472" s="1">
        <v>63.2</v>
      </c>
      <c r="P18472" s="1">
        <v>1.0</v>
      </c>
    </row>
    <row r="18473">
      <c r="A18473" s="1" t="s">
        <v>29</v>
      </c>
      <c r="B18473" s="1" t="s">
        <v>21551</v>
      </c>
      <c r="C18473" s="2" t="s">
        <v>21542</v>
      </c>
      <c r="D18473" s="1" t="s">
        <v>19</v>
      </c>
      <c r="E18473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8473" s="1" t="s">
        <v>1402</v>
      </c>
      <c r="G18473" s="1" t="s">
        <v>1403</v>
      </c>
      <c r="H18473" s="1" t="s">
        <v>1404</v>
      </c>
      <c r="I18473" s="1" t="s">
        <v>16</v>
      </c>
      <c r="J18473" s="1" t="s">
        <v>23</v>
      </c>
      <c r="K18473" s="1" t="s">
        <v>16</v>
      </c>
      <c r="L18473" s="1" t="s">
        <v>16</v>
      </c>
      <c r="M18473" s="1" t="s">
        <v>16</v>
      </c>
      <c r="N18473" s="1" t="s">
        <v>16</v>
      </c>
      <c r="O18473" s="1">
        <v>71.2</v>
      </c>
      <c r="P18473" s="1">
        <v>1.0</v>
      </c>
    </row>
    <row r="18474">
      <c r="A18474" s="1" t="s">
        <v>29</v>
      </c>
      <c r="B18474" s="1" t="s">
        <v>21552</v>
      </c>
      <c r="C18474" s="2" t="s">
        <v>21542</v>
      </c>
      <c r="D18474" s="1" t="s">
        <v>19</v>
      </c>
      <c r="E18474" s="3" t="str">
        <f>HYPERLINK("https://fyndiq.se/produkt/13e76851ca504320/", "2-Pack Samsung Galaxy S22 Ultra - Härdat glas 9H - Top kvalitet")</f>
        <v>2-Pack Samsung Galaxy S22 Ultra - Härdat glas 9H - Top kvalitet</v>
      </c>
      <c r="F18474" s="1" t="s">
        <v>140</v>
      </c>
      <c r="G18474" s="1" t="s">
        <v>141</v>
      </c>
      <c r="H18474" s="1" t="s">
        <v>142</v>
      </c>
      <c r="I18474" s="1" t="s">
        <v>16</v>
      </c>
      <c r="J18474" s="1" t="s">
        <v>23</v>
      </c>
      <c r="K18474" s="1" t="s">
        <v>16</v>
      </c>
      <c r="L18474" s="1" t="s">
        <v>16</v>
      </c>
      <c r="M18474" s="1" t="s">
        <v>16</v>
      </c>
      <c r="N18474" s="1" t="s">
        <v>16</v>
      </c>
      <c r="O18474" s="1">
        <v>63.2</v>
      </c>
      <c r="P18474" s="1">
        <v>2.0</v>
      </c>
    </row>
    <row r="18475">
      <c r="A18475" s="1" t="s">
        <v>29</v>
      </c>
      <c r="B18475" s="1" t="s">
        <v>21553</v>
      </c>
      <c r="C18475" s="2" t="s">
        <v>21542</v>
      </c>
      <c r="D18475" s="1" t="s">
        <v>19</v>
      </c>
      <c r="E18475" s="3" t="str">
        <f t="shared" ref="E18475:E18476" si="1107">HYPERLINK("https://fyndiq.se/produkt/432d784756a84eff/", "2-Pack Samsung Galaxy S20FE - Härdat Glas-9H -Super kvalitet 3D")</f>
        <v>2-Pack Samsung Galaxy S20FE - Härdat Glas-9H -Super kvalitet 3D</v>
      </c>
      <c r="F18475" s="1" t="s">
        <v>1078</v>
      </c>
      <c r="G18475" s="1" t="s">
        <v>1079</v>
      </c>
      <c r="H18475" s="1" t="s">
        <v>1080</v>
      </c>
      <c r="I18475" s="1" t="s">
        <v>16</v>
      </c>
      <c r="J18475" s="1" t="s">
        <v>23</v>
      </c>
      <c r="K18475" s="1" t="s">
        <v>16</v>
      </c>
      <c r="L18475" s="1" t="s">
        <v>16</v>
      </c>
      <c r="M18475" s="1" t="s">
        <v>16</v>
      </c>
      <c r="N18475" s="1" t="s">
        <v>16</v>
      </c>
      <c r="O18475" s="1">
        <v>63.2</v>
      </c>
      <c r="P18475" s="1">
        <v>1.0</v>
      </c>
    </row>
    <row r="18476">
      <c r="A18476" s="1" t="s">
        <v>29</v>
      </c>
      <c r="B18476" s="1" t="s">
        <v>21554</v>
      </c>
      <c r="C18476" s="2" t="s">
        <v>21542</v>
      </c>
      <c r="D18476" s="1" t="s">
        <v>19</v>
      </c>
      <c r="E18476" s="3" t="str">
        <f t="shared" si="1107"/>
        <v>2-Pack Samsung Galaxy S20FE - Härdat Glas-9H -Super kvalitet 3D</v>
      </c>
      <c r="F18476" s="1" t="s">
        <v>1078</v>
      </c>
      <c r="G18476" s="1" t="s">
        <v>1079</v>
      </c>
      <c r="H18476" s="1" t="s">
        <v>1080</v>
      </c>
      <c r="I18476" s="1" t="s">
        <v>16</v>
      </c>
      <c r="J18476" s="1" t="s">
        <v>23</v>
      </c>
      <c r="K18476" s="1" t="s">
        <v>16</v>
      </c>
      <c r="L18476" s="1" t="s">
        <v>16</v>
      </c>
      <c r="M18476" s="1" t="s">
        <v>16</v>
      </c>
      <c r="N18476" s="1" t="s">
        <v>16</v>
      </c>
      <c r="O18476" s="1">
        <v>63.2</v>
      </c>
      <c r="P18476" s="1">
        <v>1.0</v>
      </c>
    </row>
    <row r="18477">
      <c r="A18477" s="1" t="s">
        <v>29</v>
      </c>
      <c r="B18477" s="1" t="s">
        <v>21555</v>
      </c>
      <c r="C18477" s="2" t="s">
        <v>21542</v>
      </c>
      <c r="D18477" s="1" t="s">
        <v>19</v>
      </c>
      <c r="E1847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477" s="1" t="s">
        <v>2144</v>
      </c>
      <c r="G18477" s="1" t="s">
        <v>2145</v>
      </c>
      <c r="H18477" s="1" t="s">
        <v>2146</v>
      </c>
      <c r="I18477" s="1" t="s">
        <v>16</v>
      </c>
      <c r="J18477" s="1" t="s">
        <v>23</v>
      </c>
      <c r="K18477" s="1" t="s">
        <v>16</v>
      </c>
      <c r="L18477" s="1" t="s">
        <v>16</v>
      </c>
      <c r="M18477" s="1" t="s">
        <v>16</v>
      </c>
      <c r="N18477" s="1" t="s">
        <v>16</v>
      </c>
      <c r="O18477" s="1">
        <v>63.2</v>
      </c>
      <c r="P18477" s="1">
        <v>1.0</v>
      </c>
    </row>
    <row r="18478">
      <c r="A18478" s="1" t="s">
        <v>29</v>
      </c>
      <c r="B18478" s="1" t="s">
        <v>21556</v>
      </c>
      <c r="C18478" s="2" t="s">
        <v>21542</v>
      </c>
      <c r="D18478" s="1" t="s">
        <v>19</v>
      </c>
      <c r="E18478" s="3" t="str">
        <f>HYPERLINK("https://fyndiq.se/produkt/4c175ce77fca4f3f/", "Skärmskydd Iphone 13 Pro - Härdat glas 9H - Hög kvalitet")</f>
        <v>Skärmskydd Iphone 13 Pro - Härdat glas 9H - Hög kvalitet</v>
      </c>
      <c r="F18478" s="1" t="s">
        <v>5741</v>
      </c>
      <c r="G18478" s="1" t="s">
        <v>5742</v>
      </c>
      <c r="H18478" s="1" t="s">
        <v>5743</v>
      </c>
      <c r="I18478" s="1" t="s">
        <v>16</v>
      </c>
      <c r="J18478" s="1" t="s">
        <v>23</v>
      </c>
      <c r="K18478" s="1" t="s">
        <v>16</v>
      </c>
      <c r="L18478" s="1" t="s">
        <v>16</v>
      </c>
      <c r="M18478" s="1" t="s">
        <v>16</v>
      </c>
      <c r="N18478" s="1" t="s">
        <v>16</v>
      </c>
      <c r="O18478" s="1">
        <v>39.2</v>
      </c>
      <c r="P18478" s="1">
        <v>2.0</v>
      </c>
    </row>
    <row r="18479">
      <c r="A18479" s="1" t="s">
        <v>29</v>
      </c>
      <c r="B18479" s="1" t="s">
        <v>21557</v>
      </c>
      <c r="C18479" s="2" t="s">
        <v>21542</v>
      </c>
      <c r="D18479" s="1" t="s">
        <v>19</v>
      </c>
      <c r="E18479" s="3" t="str">
        <f>HYPERLINK("https://fyndiq.se/produkt/9c48067cf97a4b26/", "2 Pack Apple Watch 45mm -Härdat glas 9H – Super kvalitet 3D")</f>
        <v>2 Pack Apple Watch 45mm -Härdat glas 9H – Super kvalitet 3D</v>
      </c>
      <c r="F18479" s="1" t="s">
        <v>3377</v>
      </c>
      <c r="G18479" s="1" t="s">
        <v>3378</v>
      </c>
      <c r="H18479" s="1" t="s">
        <v>3379</v>
      </c>
      <c r="I18479" s="1" t="s">
        <v>16</v>
      </c>
      <c r="J18479" s="1" t="s">
        <v>23</v>
      </c>
      <c r="K18479" s="1" t="s">
        <v>16</v>
      </c>
      <c r="L18479" s="1" t="s">
        <v>16</v>
      </c>
      <c r="M18479" s="1" t="s">
        <v>16</v>
      </c>
      <c r="N18479" s="1" t="s">
        <v>16</v>
      </c>
      <c r="O18479" s="1">
        <v>55.2</v>
      </c>
      <c r="P18479" s="1">
        <v>1.0</v>
      </c>
    </row>
    <row r="18480">
      <c r="A18480" s="1" t="s">
        <v>29</v>
      </c>
      <c r="B18480" s="1" t="s">
        <v>21558</v>
      </c>
      <c r="C18480" s="2" t="s">
        <v>21542</v>
      </c>
      <c r="D18480" s="1" t="s">
        <v>19</v>
      </c>
      <c r="E18480" s="3" t="str">
        <f>HYPERLINK("https://fyndiq.se/produkt/4a37a66aa49247d0/", "Samsung S21 FE - 9H Härdat Glass - Super Kvalitet 3D")</f>
        <v>Samsung S21 FE - 9H Härdat Glass - Super Kvalitet 3D</v>
      </c>
      <c r="F18480" s="1" t="s">
        <v>4338</v>
      </c>
      <c r="G18480" s="1" t="s">
        <v>4339</v>
      </c>
      <c r="H18480" s="1" t="s">
        <v>4340</v>
      </c>
      <c r="I18480" s="1" t="s">
        <v>16</v>
      </c>
      <c r="J18480" s="1" t="s">
        <v>23</v>
      </c>
      <c r="K18480" s="1" t="s">
        <v>16</v>
      </c>
      <c r="L18480" s="1" t="s">
        <v>16</v>
      </c>
      <c r="M18480" s="1" t="s">
        <v>16</v>
      </c>
      <c r="N18480" s="1" t="s">
        <v>16</v>
      </c>
      <c r="O18480" s="1">
        <v>55.2</v>
      </c>
      <c r="P18480" s="1">
        <v>1.0</v>
      </c>
    </row>
    <row r="18481">
      <c r="A18481" s="1" t="s">
        <v>29</v>
      </c>
      <c r="B18481" s="1" t="s">
        <v>21559</v>
      </c>
      <c r="C18481" s="2" t="s">
        <v>21542</v>
      </c>
      <c r="D18481" s="1" t="s">
        <v>19</v>
      </c>
      <c r="E18481" s="3" t="str">
        <f>HYPERLINK("https://fyndiq.se/produkt/2030c5450cfb4338/", "2 Pack Huawei P30 Pro - Härdat glas 9H – 3D Super kvalitet")</f>
        <v>2 Pack Huawei P30 Pro - Härdat glas 9H – 3D Super kvalitet</v>
      </c>
      <c r="F18481" s="1" t="s">
        <v>1091</v>
      </c>
      <c r="G18481" s="1" t="s">
        <v>1092</v>
      </c>
      <c r="H18481" s="1" t="s">
        <v>1093</v>
      </c>
      <c r="I18481" s="1" t="s">
        <v>16</v>
      </c>
      <c r="J18481" s="1" t="s">
        <v>23</v>
      </c>
      <c r="K18481" s="1" t="s">
        <v>16</v>
      </c>
      <c r="L18481" s="1" t="s">
        <v>16</v>
      </c>
      <c r="M18481" s="1" t="s">
        <v>16</v>
      </c>
      <c r="N18481" s="1" t="s">
        <v>16</v>
      </c>
      <c r="O18481" s="1">
        <v>71.2</v>
      </c>
      <c r="P18481" s="1">
        <v>1.0</v>
      </c>
    </row>
    <row r="18482">
      <c r="A18482" s="1" t="s">
        <v>29</v>
      </c>
      <c r="B18482" s="1" t="s">
        <v>21560</v>
      </c>
      <c r="C18482" s="2" t="s">
        <v>21542</v>
      </c>
      <c r="D18482" s="1" t="s">
        <v>19</v>
      </c>
      <c r="E18482" s="3" t="str">
        <f t="shared" ref="E18482:E18484" si="1108">HYPERLINK("https://fyndiq.se/produkt/08d44de1ca3946df/", "2-Pack Samsung Galaxy S10 - Härdat Glas 9H – 3D Skärmskydd - Super kvalitet")</f>
        <v>2-Pack Samsung Galaxy S10 - Härdat Glas 9H – 3D Skärmskydd - Super kvalitet</v>
      </c>
      <c r="F18482" s="1" t="s">
        <v>729</v>
      </c>
      <c r="G18482" s="1" t="s">
        <v>730</v>
      </c>
      <c r="H18482" s="1" t="s">
        <v>731</v>
      </c>
      <c r="I18482" s="1" t="s">
        <v>16</v>
      </c>
      <c r="J18482" s="1" t="s">
        <v>23</v>
      </c>
      <c r="K18482" s="1" t="s">
        <v>16</v>
      </c>
      <c r="L18482" s="1" t="s">
        <v>16</v>
      </c>
      <c r="M18482" s="1" t="s">
        <v>16</v>
      </c>
      <c r="N18482" s="1" t="s">
        <v>16</v>
      </c>
      <c r="O18482" s="1">
        <v>63.2</v>
      </c>
      <c r="P18482" s="1">
        <v>1.0</v>
      </c>
    </row>
    <row r="18483">
      <c r="A18483" s="1" t="s">
        <v>29</v>
      </c>
      <c r="B18483" s="1" t="s">
        <v>21561</v>
      </c>
      <c r="C18483" s="2" t="s">
        <v>21542</v>
      </c>
      <c r="D18483" s="1" t="s">
        <v>19</v>
      </c>
      <c r="E18483" s="3" t="str">
        <f t="shared" si="1108"/>
        <v>2-Pack Samsung Galaxy S10 - Härdat Glas 9H – 3D Skärmskydd - Super kvalitet</v>
      </c>
      <c r="F18483" s="1" t="s">
        <v>729</v>
      </c>
      <c r="G18483" s="1" t="s">
        <v>730</v>
      </c>
      <c r="H18483" s="1" t="s">
        <v>731</v>
      </c>
      <c r="I18483" s="1" t="s">
        <v>16</v>
      </c>
      <c r="J18483" s="1" t="s">
        <v>23</v>
      </c>
      <c r="K18483" s="1" t="s">
        <v>16</v>
      </c>
      <c r="L18483" s="1" t="s">
        <v>16</v>
      </c>
      <c r="M18483" s="1" t="s">
        <v>16</v>
      </c>
      <c r="N18483" s="1" t="s">
        <v>16</v>
      </c>
      <c r="O18483" s="1">
        <v>63.2</v>
      </c>
      <c r="P18483" s="1">
        <v>1.0</v>
      </c>
    </row>
    <row r="18484">
      <c r="A18484" s="1" t="s">
        <v>29</v>
      </c>
      <c r="B18484" s="1" t="s">
        <v>21562</v>
      </c>
      <c r="C18484" s="2" t="s">
        <v>21542</v>
      </c>
      <c r="D18484" s="1" t="s">
        <v>19</v>
      </c>
      <c r="E18484" s="3" t="str">
        <f t="shared" si="1108"/>
        <v>2-Pack Samsung Galaxy S10 - Härdat Glas 9H – 3D Skärmskydd - Super kvalitet</v>
      </c>
      <c r="F18484" s="1" t="s">
        <v>729</v>
      </c>
      <c r="G18484" s="1" t="s">
        <v>730</v>
      </c>
      <c r="H18484" s="1" t="s">
        <v>731</v>
      </c>
      <c r="I18484" s="1" t="s">
        <v>16</v>
      </c>
      <c r="J18484" s="1" t="s">
        <v>23</v>
      </c>
      <c r="K18484" s="1" t="s">
        <v>16</v>
      </c>
      <c r="L18484" s="1" t="s">
        <v>16</v>
      </c>
      <c r="M18484" s="1" t="s">
        <v>16</v>
      </c>
      <c r="N18484" s="1" t="s">
        <v>16</v>
      </c>
      <c r="O18484" s="1">
        <v>63.2</v>
      </c>
      <c r="P18484" s="1">
        <v>1.0</v>
      </c>
    </row>
    <row r="18485">
      <c r="A18485" s="1" t="s">
        <v>29</v>
      </c>
      <c r="B18485" s="1" t="s">
        <v>21563</v>
      </c>
      <c r="C18485" s="2" t="s">
        <v>21542</v>
      </c>
      <c r="D18485" s="1" t="s">
        <v>19</v>
      </c>
      <c r="E18485" s="3" t="str">
        <f>HYPERLINK("https://fyndiq.se/produkt/48b46200dc014b3e/", "2-Pack Iphone 8 Vit -Härdat Glas 9H-Super Kvalitet 3D Skärmskydd")</f>
        <v>2-Pack Iphone 8 Vit -Härdat Glas 9H-Super Kvalitet 3D Skärmskydd</v>
      </c>
      <c r="F18485" s="1" t="s">
        <v>2562</v>
      </c>
      <c r="G18485" s="1" t="s">
        <v>2563</v>
      </c>
      <c r="H18485" s="1" t="s">
        <v>2564</v>
      </c>
      <c r="I18485" s="1" t="s">
        <v>16</v>
      </c>
      <c r="J18485" s="1" t="s">
        <v>23</v>
      </c>
      <c r="K18485" s="1" t="s">
        <v>16</v>
      </c>
      <c r="L18485" s="1" t="s">
        <v>16</v>
      </c>
      <c r="M18485" s="1" t="s">
        <v>16</v>
      </c>
      <c r="N18485" s="1" t="s">
        <v>16</v>
      </c>
      <c r="O18485" s="1">
        <v>47.2</v>
      </c>
      <c r="P18485" s="1">
        <v>1.0</v>
      </c>
    </row>
    <row r="18486">
      <c r="A18486" s="1" t="s">
        <v>29</v>
      </c>
      <c r="B18486" s="1" t="s">
        <v>21564</v>
      </c>
      <c r="C18486" s="2" t="s">
        <v>21542</v>
      </c>
      <c r="D18486" s="1" t="s">
        <v>19</v>
      </c>
      <c r="E18486" s="3" t="str">
        <f>HYPERLINK("https://fyndiq.se/produkt/8a94b47e940d4cfe/", "2 Pack Xiaomi 12 PRO - Härdat glas 9H-Super kvalitet 3D")</f>
        <v>2 Pack Xiaomi 12 PRO - Härdat glas 9H-Super kvalitet 3D</v>
      </c>
      <c r="F18486" s="1" t="s">
        <v>214</v>
      </c>
      <c r="G18486" s="1" t="s">
        <v>215</v>
      </c>
      <c r="H18486" s="1" t="s">
        <v>216</v>
      </c>
      <c r="I18486" s="1" t="s">
        <v>16</v>
      </c>
      <c r="J18486" s="1" t="s">
        <v>23</v>
      </c>
      <c r="K18486" s="1" t="s">
        <v>16</v>
      </c>
      <c r="L18486" s="1" t="s">
        <v>16</v>
      </c>
      <c r="M18486" s="1" t="s">
        <v>16</v>
      </c>
      <c r="N18486" s="1" t="s">
        <v>16</v>
      </c>
      <c r="O18486" s="1">
        <v>63.2</v>
      </c>
      <c r="P18486" s="1">
        <v>1.0</v>
      </c>
    </row>
    <row r="18487">
      <c r="A18487" s="1" t="s">
        <v>29</v>
      </c>
      <c r="B18487" s="1" t="s">
        <v>21565</v>
      </c>
      <c r="C18487" s="2" t="s">
        <v>21542</v>
      </c>
      <c r="D18487" s="1" t="s">
        <v>19</v>
      </c>
      <c r="E18487" s="3" t="str">
        <f>HYPERLINK("https://fyndiq.se/produkt/082f3cf898c84831/", "2 Pack Galaxy S20 Ultra - Härdat glas 9H - Super kvalitet 3D")</f>
        <v>2 Pack Galaxy S20 Ultra - Härdat glas 9H - Super kvalitet 3D</v>
      </c>
      <c r="F18487" s="1" t="s">
        <v>460</v>
      </c>
      <c r="G18487" s="1" t="s">
        <v>461</v>
      </c>
      <c r="H18487" s="1" t="s">
        <v>462</v>
      </c>
      <c r="I18487" s="1" t="s">
        <v>16</v>
      </c>
      <c r="J18487" s="1" t="s">
        <v>23</v>
      </c>
      <c r="K18487" s="1" t="s">
        <v>16</v>
      </c>
      <c r="L18487" s="1" t="s">
        <v>16</v>
      </c>
      <c r="M18487" s="1" t="s">
        <v>16</v>
      </c>
      <c r="N18487" s="1" t="s">
        <v>16</v>
      </c>
      <c r="O18487" s="1">
        <v>63.2</v>
      </c>
      <c r="P18487" s="1">
        <v>1.0</v>
      </c>
    </row>
    <row r="18488">
      <c r="A18488" s="1" t="s">
        <v>29</v>
      </c>
      <c r="B18488" s="1" t="s">
        <v>21566</v>
      </c>
      <c r="C18488" s="2" t="s">
        <v>21542</v>
      </c>
      <c r="D18488" s="1" t="s">
        <v>19</v>
      </c>
      <c r="E18488" s="3" t="str">
        <f>HYPERLINK("https://fyndiq.se/produkt/95fb4941dba54278/", "2-Pack Samsung S23 Ultra Skärmskydd &amp; 1-Pack linsskydd - Härdat Glas 9H - Super kvalitet 3D")</f>
        <v>2-Pack Samsung S23 Ultra Skärmskydd &amp; 1-Pack linsskydd - Härdat Glas 9H - Super kvalitet 3D</v>
      </c>
      <c r="F18488" s="1" t="s">
        <v>722</v>
      </c>
      <c r="G18488" s="1" t="s">
        <v>723</v>
      </c>
      <c r="H18488" s="1" t="s">
        <v>724</v>
      </c>
      <c r="I18488" s="1" t="s">
        <v>16</v>
      </c>
      <c r="J18488" s="1" t="s">
        <v>23</v>
      </c>
      <c r="K18488" s="1" t="s">
        <v>16</v>
      </c>
      <c r="L18488" s="1" t="s">
        <v>16</v>
      </c>
      <c r="M18488" s="1" t="s">
        <v>16</v>
      </c>
      <c r="N18488" s="1" t="s">
        <v>16</v>
      </c>
      <c r="O18488" s="1">
        <v>79.2</v>
      </c>
      <c r="P18488" s="1">
        <v>1.0</v>
      </c>
    </row>
    <row r="18489">
      <c r="A18489" s="1" t="s">
        <v>29</v>
      </c>
      <c r="B18489" s="1" t="s">
        <v>21567</v>
      </c>
      <c r="C18489" s="2" t="s">
        <v>21542</v>
      </c>
      <c r="D18489" s="1" t="s">
        <v>19</v>
      </c>
      <c r="E18489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18489" s="1" t="s">
        <v>4009</v>
      </c>
      <c r="G18489" s="1" t="s">
        <v>4010</v>
      </c>
      <c r="H18489" s="1" t="s">
        <v>4011</v>
      </c>
      <c r="I18489" s="1" t="s">
        <v>1230</v>
      </c>
      <c r="J18489" s="1" t="s">
        <v>23</v>
      </c>
      <c r="K18489" s="1" t="s">
        <v>16</v>
      </c>
      <c r="L18489" s="1" t="s">
        <v>16</v>
      </c>
      <c r="M18489" s="1" t="s">
        <v>16</v>
      </c>
      <c r="N18489" s="1" t="s">
        <v>16</v>
      </c>
      <c r="O18489" s="1">
        <v>63.2</v>
      </c>
      <c r="P18489" s="1">
        <v>1.0</v>
      </c>
    </row>
    <row r="18490">
      <c r="A18490" s="1" t="s">
        <v>29</v>
      </c>
      <c r="B18490" s="1" t="s">
        <v>21568</v>
      </c>
      <c r="C18490" s="2" t="s">
        <v>21542</v>
      </c>
      <c r="D18490" s="1" t="s">
        <v>19</v>
      </c>
      <c r="E18490" s="3" t="str">
        <f t="shared" ref="E18490:E18491" si="1109">HYPERLINK("https://fyndiq.se/produkt/a00b62acc6644fd2/", "2-Pack Samsung Galaxy S10 - Härdat glas 9H – Super kvalitet 3D")</f>
        <v>2-Pack Samsung Galaxy S10 - Härdat glas 9H – Super kvalitet 3D</v>
      </c>
      <c r="F18490" s="1" t="s">
        <v>1291</v>
      </c>
      <c r="G18490" s="1" t="s">
        <v>1292</v>
      </c>
      <c r="H18490" s="1" t="s">
        <v>1293</v>
      </c>
      <c r="I18490" s="1" t="s">
        <v>16</v>
      </c>
      <c r="J18490" s="1" t="s">
        <v>23</v>
      </c>
      <c r="K18490" s="1" t="s">
        <v>16</v>
      </c>
      <c r="L18490" s="1" t="s">
        <v>16</v>
      </c>
      <c r="M18490" s="1" t="s">
        <v>16</v>
      </c>
      <c r="N18490" s="1" t="s">
        <v>16</v>
      </c>
      <c r="O18490" s="1">
        <v>63.2</v>
      </c>
      <c r="P18490" s="1">
        <v>1.0</v>
      </c>
    </row>
    <row r="18491">
      <c r="A18491" s="1" t="s">
        <v>29</v>
      </c>
      <c r="B18491" s="1" t="s">
        <v>21569</v>
      </c>
      <c r="C18491" s="2" t="s">
        <v>21542</v>
      </c>
      <c r="D18491" s="1" t="s">
        <v>19</v>
      </c>
      <c r="E18491" s="3" t="str">
        <f t="shared" si="1109"/>
        <v>2-Pack Samsung Galaxy S10 - Härdat glas 9H – Super kvalitet 3D</v>
      </c>
      <c r="F18491" s="1" t="s">
        <v>1291</v>
      </c>
      <c r="G18491" s="1" t="s">
        <v>1292</v>
      </c>
      <c r="H18491" s="1" t="s">
        <v>1293</v>
      </c>
      <c r="I18491" s="1" t="s">
        <v>16</v>
      </c>
      <c r="J18491" s="1" t="s">
        <v>23</v>
      </c>
      <c r="K18491" s="1" t="s">
        <v>16</v>
      </c>
      <c r="L18491" s="1" t="s">
        <v>16</v>
      </c>
      <c r="M18491" s="1" t="s">
        <v>16</v>
      </c>
      <c r="N18491" s="1" t="s">
        <v>16</v>
      </c>
      <c r="O18491" s="1">
        <v>63.2</v>
      </c>
      <c r="P18491" s="1">
        <v>1.0</v>
      </c>
    </row>
    <row r="18492">
      <c r="A18492" s="1" t="s">
        <v>29</v>
      </c>
      <c r="B18492" s="1" t="s">
        <v>21570</v>
      </c>
      <c r="C18492" s="2" t="s">
        <v>21542</v>
      </c>
      <c r="D18492" s="1" t="s">
        <v>19</v>
      </c>
      <c r="E18492" s="3" t="str">
        <f>HYPERLINK("https://fyndiq.se/produkt/60656ba8dce64ae4/", "2 Pack Samsung Galaxy A50 - Härdat glas 9H - Super kvalitet 3D")</f>
        <v>2 Pack Samsung Galaxy A50 - Härdat glas 9H - Super kvalitet 3D</v>
      </c>
      <c r="F18492" s="1" t="s">
        <v>645</v>
      </c>
      <c r="G18492" s="1" t="s">
        <v>646</v>
      </c>
      <c r="H18492" s="1" t="s">
        <v>647</v>
      </c>
      <c r="I18492" s="1" t="s">
        <v>16</v>
      </c>
      <c r="J18492" s="1" t="s">
        <v>23</v>
      </c>
      <c r="K18492" s="1" t="s">
        <v>16</v>
      </c>
      <c r="L18492" s="1" t="s">
        <v>16</v>
      </c>
      <c r="M18492" s="1" t="s">
        <v>16</v>
      </c>
      <c r="N18492" s="1" t="s">
        <v>16</v>
      </c>
      <c r="O18492" s="1">
        <v>63.2</v>
      </c>
      <c r="P18492" s="1">
        <v>1.0</v>
      </c>
    </row>
    <row r="18493">
      <c r="A18493" s="1" t="s">
        <v>29</v>
      </c>
      <c r="B18493" s="1" t="s">
        <v>21571</v>
      </c>
      <c r="C18493" s="2" t="s">
        <v>21542</v>
      </c>
      <c r="D18493" s="1" t="s">
        <v>19</v>
      </c>
      <c r="E18493" s="3" t="str">
        <f>HYPERLINK("https://fyndiq.se/produkt/dfe28e565d2e4c8d/", "2 Pack Samsung S21 FE - 9H Härdat Glass - Super Kvalitet 3D")</f>
        <v>2 Pack Samsung S21 FE - 9H Härdat Glass - Super Kvalitet 3D</v>
      </c>
      <c r="F18493" s="1" t="s">
        <v>276</v>
      </c>
      <c r="G18493" s="1" t="s">
        <v>277</v>
      </c>
      <c r="H18493" s="1" t="s">
        <v>278</v>
      </c>
      <c r="I18493" s="1" t="s">
        <v>16</v>
      </c>
      <c r="J18493" s="1" t="s">
        <v>23</v>
      </c>
      <c r="K18493" s="1" t="s">
        <v>16</v>
      </c>
      <c r="L18493" s="1" t="s">
        <v>16</v>
      </c>
      <c r="M18493" s="1" t="s">
        <v>16</v>
      </c>
      <c r="N18493" s="1" t="s">
        <v>16</v>
      </c>
      <c r="O18493" s="1">
        <v>63.2</v>
      </c>
      <c r="P18493" s="1">
        <v>1.0</v>
      </c>
    </row>
    <row r="18494">
      <c r="A18494" s="1" t="s">
        <v>29</v>
      </c>
      <c r="B18494" s="1" t="s">
        <v>21572</v>
      </c>
      <c r="C18494" s="2" t="s">
        <v>21542</v>
      </c>
      <c r="D18494" s="1" t="s">
        <v>19</v>
      </c>
      <c r="E18494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8494" s="1" t="s">
        <v>504</v>
      </c>
      <c r="G18494" s="1" t="s">
        <v>505</v>
      </c>
      <c r="H18494" s="1" t="s">
        <v>506</v>
      </c>
      <c r="I18494" s="1" t="s">
        <v>16</v>
      </c>
      <c r="J18494" s="1" t="s">
        <v>23</v>
      </c>
      <c r="K18494" s="1" t="s">
        <v>16</v>
      </c>
      <c r="L18494" s="1" t="s">
        <v>16</v>
      </c>
      <c r="M18494" s="1" t="s">
        <v>16</v>
      </c>
      <c r="N18494" s="1" t="s">
        <v>16</v>
      </c>
      <c r="O18494" s="1">
        <v>63.2</v>
      </c>
      <c r="P18494" s="1">
        <v>1.0</v>
      </c>
    </row>
    <row r="18495">
      <c r="A18495" s="1" t="s">
        <v>29</v>
      </c>
      <c r="B18495" s="1" t="s">
        <v>21573</v>
      </c>
      <c r="C18495" s="2" t="s">
        <v>21542</v>
      </c>
      <c r="D18495" s="1" t="s">
        <v>19</v>
      </c>
      <c r="E18495" s="3" t="str">
        <f>HYPERLINK("https://fyndiq.se/produkt/d080c42e321845d3/", "2 Pack Motorola EDGE 30 Pro - Härdat Glas 9H - Super kvalitet 3D")</f>
        <v>2 Pack Motorola EDGE 30 Pro - Härdat Glas 9H - Super kvalitet 3D</v>
      </c>
      <c r="F18495" s="1" t="s">
        <v>952</v>
      </c>
      <c r="G18495" s="1" t="s">
        <v>953</v>
      </c>
      <c r="H18495" s="1" t="s">
        <v>954</v>
      </c>
      <c r="I18495" s="1" t="s">
        <v>16</v>
      </c>
      <c r="J18495" s="1" t="s">
        <v>23</v>
      </c>
      <c r="K18495" s="1" t="s">
        <v>16</v>
      </c>
      <c r="L18495" s="1" t="s">
        <v>16</v>
      </c>
      <c r="M18495" s="1" t="s">
        <v>16</v>
      </c>
      <c r="N18495" s="1" t="s">
        <v>16</v>
      </c>
      <c r="O18495" s="1">
        <v>63.2</v>
      </c>
      <c r="P18495" s="1">
        <v>1.0</v>
      </c>
    </row>
    <row r="18496">
      <c r="A18496" s="1" t="s">
        <v>29</v>
      </c>
      <c r="B18496" s="1" t="s">
        <v>21574</v>
      </c>
      <c r="C18496" s="2" t="s">
        <v>21542</v>
      </c>
      <c r="D18496" s="1" t="s">
        <v>19</v>
      </c>
      <c r="E18496" s="3" t="str">
        <f>HYPERLINK("https://fyndiq.se/produkt/f7b16236096d401a/", "2-Pack Google Pixel 7A - Härdat glas 9H - Super kvalitet 3D Skärmskydd")</f>
        <v>2-Pack Google Pixel 7A - Härdat glas 9H - Super kvalitet 3D Skärmskydd</v>
      </c>
      <c r="F18496" s="1" t="s">
        <v>852</v>
      </c>
      <c r="G18496" s="1" t="s">
        <v>853</v>
      </c>
      <c r="H18496" s="1" t="s">
        <v>854</v>
      </c>
      <c r="I18496" s="1" t="s">
        <v>16</v>
      </c>
      <c r="J18496" s="1" t="s">
        <v>23</v>
      </c>
      <c r="K18496" s="1" t="s">
        <v>16</v>
      </c>
      <c r="L18496" s="1" t="s">
        <v>16</v>
      </c>
      <c r="M18496" s="1" t="s">
        <v>16</v>
      </c>
      <c r="N18496" s="1" t="s">
        <v>16</v>
      </c>
      <c r="O18496" s="1">
        <v>63.2</v>
      </c>
      <c r="P18496" s="1">
        <v>1.0</v>
      </c>
    </row>
    <row r="18497">
      <c r="A18497" s="1" t="s">
        <v>29</v>
      </c>
      <c r="B18497" s="1" t="s">
        <v>21575</v>
      </c>
      <c r="C18497" s="2" t="s">
        <v>21542</v>
      </c>
      <c r="D18497" s="1" t="s">
        <v>19</v>
      </c>
      <c r="E18497" s="3" t="str">
        <f>HYPERLINK("https://fyndiq.se/produkt/fc0688ffd0534ad2/", "2 Pack Samsung Galaxy Note 20 5G -Härdat glas 9H -Super kvalitet")</f>
        <v>2 Pack Samsung Galaxy Note 20 5G -Härdat glas 9H -Super kvalitet</v>
      </c>
      <c r="F18497" s="1" t="s">
        <v>948</v>
      </c>
      <c r="G18497" s="1" t="s">
        <v>949</v>
      </c>
      <c r="H18497" s="1" t="s">
        <v>950</v>
      </c>
      <c r="I18497" s="1" t="s">
        <v>16</v>
      </c>
      <c r="J18497" s="1" t="s">
        <v>23</v>
      </c>
      <c r="K18497" s="1" t="s">
        <v>16</v>
      </c>
      <c r="L18497" s="1" t="s">
        <v>16</v>
      </c>
      <c r="M18497" s="1" t="s">
        <v>16</v>
      </c>
      <c r="N18497" s="1" t="s">
        <v>16</v>
      </c>
      <c r="O18497" s="1">
        <v>63.2</v>
      </c>
      <c r="P18497" s="1">
        <v>1.0</v>
      </c>
    </row>
    <row r="18498">
      <c r="A18498" s="1" t="s">
        <v>29</v>
      </c>
      <c r="B18498" s="1" t="s">
        <v>21576</v>
      </c>
      <c r="C18498" s="2" t="s">
        <v>21542</v>
      </c>
      <c r="D18498" s="1" t="s">
        <v>19</v>
      </c>
      <c r="E18498" s="3" t="str">
        <f>HYPERLINK("https://fyndiq.se/produkt/e25e081a72dc4cb1/", "2-Pack Xiaomi 10T Pro 5G - Härdat glas 9H-Super kvalitet 3D")</f>
        <v>2-Pack Xiaomi 10T Pro 5G - Härdat glas 9H-Super kvalitet 3D</v>
      </c>
      <c r="F18498" s="1" t="s">
        <v>1257</v>
      </c>
      <c r="G18498" s="1" t="s">
        <v>1258</v>
      </c>
      <c r="H18498" s="1" t="s">
        <v>1259</v>
      </c>
      <c r="I18498" s="1" t="s">
        <v>16</v>
      </c>
      <c r="J18498" s="1" t="s">
        <v>23</v>
      </c>
      <c r="K18498" s="1" t="s">
        <v>16</v>
      </c>
      <c r="L18498" s="1" t="s">
        <v>16</v>
      </c>
      <c r="M18498" s="1" t="s">
        <v>16</v>
      </c>
      <c r="N18498" s="1" t="s">
        <v>16</v>
      </c>
      <c r="O18498" s="1">
        <v>63.2</v>
      </c>
      <c r="P18498" s="1">
        <v>1.0</v>
      </c>
    </row>
    <row r="18499">
      <c r="A18499" s="1" t="s">
        <v>29</v>
      </c>
      <c r="B18499" s="1" t="s">
        <v>21577</v>
      </c>
      <c r="C18499" s="2" t="s">
        <v>21542</v>
      </c>
      <c r="D18499" s="1" t="s">
        <v>19</v>
      </c>
      <c r="E1849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499" s="1" t="s">
        <v>665</v>
      </c>
      <c r="G18499" s="1" t="s">
        <v>666</v>
      </c>
      <c r="H18499" s="1" t="s">
        <v>667</v>
      </c>
      <c r="I18499" s="1" t="s">
        <v>16</v>
      </c>
      <c r="J18499" s="1" t="s">
        <v>23</v>
      </c>
      <c r="K18499" s="1" t="s">
        <v>16</v>
      </c>
      <c r="L18499" s="1" t="s">
        <v>16</v>
      </c>
      <c r="M18499" s="1" t="s">
        <v>16</v>
      </c>
      <c r="N18499" s="1" t="s">
        <v>16</v>
      </c>
      <c r="O18499" s="1">
        <v>63.2</v>
      </c>
      <c r="P18499" s="1">
        <v>1.0</v>
      </c>
    </row>
    <row r="18500">
      <c r="A18500" s="1" t="s">
        <v>29</v>
      </c>
      <c r="B18500" s="1" t="s">
        <v>21578</v>
      </c>
      <c r="C18500" s="2" t="s">
        <v>21542</v>
      </c>
      <c r="D18500" s="1" t="s">
        <v>19</v>
      </c>
      <c r="E18500" s="3" t="str">
        <f>HYPERLINK("https://fyndiq.se/produkt/032929f0a4084251/", "2 Pack Galaxy S21 Ultra - Härdat glas 9H - Super kvalitet 3D")</f>
        <v>2 Pack Galaxy S21 Ultra - Härdat glas 9H - Super kvalitet 3D</v>
      </c>
      <c r="F18500" s="1" t="s">
        <v>6455</v>
      </c>
      <c r="G18500" s="1" t="s">
        <v>6456</v>
      </c>
      <c r="H18500" s="1" t="s">
        <v>6457</v>
      </c>
      <c r="I18500" s="1" t="s">
        <v>16</v>
      </c>
      <c r="J18500" s="1" t="s">
        <v>23</v>
      </c>
      <c r="K18500" s="1" t="s">
        <v>16</v>
      </c>
      <c r="L18500" s="1" t="s">
        <v>16</v>
      </c>
      <c r="M18500" s="1" t="s">
        <v>16</v>
      </c>
      <c r="N18500" s="1" t="s">
        <v>16</v>
      </c>
      <c r="O18500" s="1">
        <v>63.2</v>
      </c>
      <c r="P18500" s="1">
        <v>1.0</v>
      </c>
    </row>
    <row r="18501">
      <c r="A18501" s="1" t="s">
        <v>29</v>
      </c>
      <c r="B18501" s="1" t="s">
        <v>21579</v>
      </c>
      <c r="C18501" s="2" t="s">
        <v>21542</v>
      </c>
      <c r="D18501" s="1" t="s">
        <v>19</v>
      </c>
      <c r="E18501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8501" s="1" t="s">
        <v>10103</v>
      </c>
      <c r="G18501" s="1" t="s">
        <v>10104</v>
      </c>
      <c r="H18501" s="1" t="s">
        <v>10105</v>
      </c>
      <c r="I18501" s="1" t="s">
        <v>16</v>
      </c>
      <c r="J18501" s="1" t="s">
        <v>23</v>
      </c>
      <c r="K18501" s="1" t="s">
        <v>16</v>
      </c>
      <c r="L18501" s="1" t="s">
        <v>16</v>
      </c>
      <c r="M18501" s="1" t="s">
        <v>16</v>
      </c>
      <c r="N18501" s="1" t="s">
        <v>16</v>
      </c>
      <c r="O18501" s="1">
        <v>127.2</v>
      </c>
      <c r="P18501" s="1">
        <v>1.0</v>
      </c>
    </row>
    <row r="18502">
      <c r="A18502" s="1" t="s">
        <v>29</v>
      </c>
      <c r="B18502" s="1" t="s">
        <v>21580</v>
      </c>
      <c r="C18502" s="2" t="s">
        <v>21542</v>
      </c>
      <c r="D18502" s="1" t="s">
        <v>19</v>
      </c>
      <c r="E18502" s="3" t="str">
        <f t="shared" ref="E18502:E18503" si="1110">HYPERLINK("https://fyndiq.se/produkt/3793e0f6281f49f6/", "2-Pack Iphone 11 / XR - 9H Härdat Glass - Top Kvalitet")</f>
        <v>2-Pack Iphone 11 / XR - 9H Härdat Glass - Top Kvalitet</v>
      </c>
      <c r="F18502" s="1" t="s">
        <v>371</v>
      </c>
      <c r="G18502" s="1" t="s">
        <v>372</v>
      </c>
      <c r="H18502" s="1" t="s">
        <v>373</v>
      </c>
      <c r="I18502" s="1" t="s">
        <v>16</v>
      </c>
      <c r="J18502" s="1" t="s">
        <v>23</v>
      </c>
      <c r="K18502" s="1" t="s">
        <v>16</v>
      </c>
      <c r="L18502" s="1" t="s">
        <v>16</v>
      </c>
      <c r="M18502" s="1" t="s">
        <v>16</v>
      </c>
      <c r="N18502" s="1" t="s">
        <v>16</v>
      </c>
      <c r="O18502" s="1">
        <v>47.2</v>
      </c>
      <c r="P18502" s="1">
        <v>1.0</v>
      </c>
    </row>
    <row r="18503">
      <c r="A18503" s="1" t="s">
        <v>29</v>
      </c>
      <c r="B18503" s="1" t="s">
        <v>21581</v>
      </c>
      <c r="C18503" s="2" t="s">
        <v>21542</v>
      </c>
      <c r="D18503" s="1" t="s">
        <v>19</v>
      </c>
      <c r="E18503" s="3" t="str">
        <f t="shared" si="1110"/>
        <v>2-Pack Iphone 11 / XR - 9H Härdat Glass - Top Kvalitet</v>
      </c>
      <c r="F18503" s="1" t="s">
        <v>371</v>
      </c>
      <c r="G18503" s="1" t="s">
        <v>372</v>
      </c>
      <c r="H18503" s="1" t="s">
        <v>373</v>
      </c>
      <c r="I18503" s="1" t="s">
        <v>16</v>
      </c>
      <c r="J18503" s="1" t="s">
        <v>23</v>
      </c>
      <c r="K18503" s="1" t="s">
        <v>16</v>
      </c>
      <c r="L18503" s="1" t="s">
        <v>16</v>
      </c>
      <c r="M18503" s="1" t="s">
        <v>16</v>
      </c>
      <c r="N18503" s="1" t="s">
        <v>16</v>
      </c>
      <c r="O18503" s="1">
        <v>47.2</v>
      </c>
      <c r="P18503" s="1">
        <v>1.0</v>
      </c>
    </row>
    <row r="18504">
      <c r="A18504" s="1" t="s">
        <v>29</v>
      </c>
      <c r="B18504" s="1" t="s">
        <v>21582</v>
      </c>
      <c r="C18504" s="2" t="s">
        <v>21542</v>
      </c>
      <c r="D18504" s="1" t="s">
        <v>19</v>
      </c>
      <c r="E18504" s="3" t="str">
        <f t="shared" ref="E18504:E18505" si="1111">HYPERLINK("https://fyndiq.se/produkt/ffd808ba7c174af8/", "2-Pack Samsung S22 Skärmskydd &amp; 1-Pack linsskydd -Härdat Glas 9H")</f>
        <v>2-Pack Samsung S22 Skärmskydd &amp; 1-Pack linsskydd -Härdat Glas 9H</v>
      </c>
      <c r="F18504" s="1" t="s">
        <v>179</v>
      </c>
      <c r="G18504" s="1" t="s">
        <v>180</v>
      </c>
      <c r="H18504" s="1" t="s">
        <v>181</v>
      </c>
      <c r="I18504" s="1" t="s">
        <v>16</v>
      </c>
      <c r="J18504" s="1" t="s">
        <v>23</v>
      </c>
      <c r="K18504" s="1" t="s">
        <v>16</v>
      </c>
      <c r="L18504" s="1" t="s">
        <v>16</v>
      </c>
      <c r="M18504" s="1" t="s">
        <v>16</v>
      </c>
      <c r="N18504" s="1" t="s">
        <v>16</v>
      </c>
      <c r="O18504" s="1">
        <v>71.2</v>
      </c>
      <c r="P18504" s="1">
        <v>1.0</v>
      </c>
    </row>
    <row r="18505">
      <c r="A18505" s="1" t="s">
        <v>29</v>
      </c>
      <c r="B18505" s="1" t="s">
        <v>21583</v>
      </c>
      <c r="C18505" s="2" t="s">
        <v>21542</v>
      </c>
      <c r="D18505" s="1" t="s">
        <v>19</v>
      </c>
      <c r="E18505" s="3" t="str">
        <f t="shared" si="1111"/>
        <v>2-Pack Samsung S22 Skärmskydd &amp; 1-Pack linsskydd -Härdat Glas 9H</v>
      </c>
      <c r="F18505" s="1" t="s">
        <v>179</v>
      </c>
      <c r="G18505" s="1" t="s">
        <v>180</v>
      </c>
      <c r="H18505" s="1" t="s">
        <v>181</v>
      </c>
      <c r="I18505" s="1" t="s">
        <v>16</v>
      </c>
      <c r="J18505" s="1" t="s">
        <v>23</v>
      </c>
      <c r="K18505" s="1" t="s">
        <v>16</v>
      </c>
      <c r="L18505" s="1" t="s">
        <v>16</v>
      </c>
      <c r="M18505" s="1" t="s">
        <v>16</v>
      </c>
      <c r="N18505" s="1" t="s">
        <v>16</v>
      </c>
      <c r="O18505" s="1">
        <v>71.2</v>
      </c>
      <c r="P18505" s="1">
        <v>1.0</v>
      </c>
    </row>
    <row r="18506">
      <c r="A18506" s="1" t="s">
        <v>29</v>
      </c>
      <c r="B18506" s="1" t="s">
        <v>21584</v>
      </c>
      <c r="C18506" s="2" t="s">
        <v>21542</v>
      </c>
      <c r="D18506" s="1" t="s">
        <v>19</v>
      </c>
      <c r="E18506" s="3" t="str">
        <f>HYPERLINK("https://fyndiq.se/produkt/d797b2d066ca471c/", "2-Pack Apple Watch 44mm – Härdat glas 9H – Super kvalitet 3D")</f>
        <v>2-Pack Apple Watch 44mm – Härdat glas 9H – Super kvalitet 3D</v>
      </c>
      <c r="F18506" s="1" t="s">
        <v>1392</v>
      </c>
      <c r="G18506" s="1" t="s">
        <v>1393</v>
      </c>
      <c r="H18506" s="1" t="s">
        <v>1394</v>
      </c>
      <c r="I18506" s="1" t="s">
        <v>16</v>
      </c>
      <c r="J18506" s="1" t="s">
        <v>23</v>
      </c>
      <c r="K18506" s="1" t="s">
        <v>16</v>
      </c>
      <c r="L18506" s="1" t="s">
        <v>16</v>
      </c>
      <c r="M18506" s="1" t="s">
        <v>16</v>
      </c>
      <c r="N18506" s="1" t="s">
        <v>16</v>
      </c>
      <c r="O18506" s="1">
        <v>55.2</v>
      </c>
      <c r="P18506" s="1">
        <v>1.0</v>
      </c>
    </row>
    <row r="18507">
      <c r="A18507" s="1" t="s">
        <v>29</v>
      </c>
      <c r="B18507" s="1" t="s">
        <v>21585</v>
      </c>
      <c r="C18507" s="2" t="s">
        <v>21542</v>
      </c>
      <c r="D18507" s="1" t="s">
        <v>19</v>
      </c>
      <c r="E18507" s="3" t="str">
        <f>HYPERLINK("https://fyndiq.se/produkt/f00b1c434eab4f8b/", "2-Pack Huawei P50 Pro - Härdat Glas 9H – 3D Super kvalitet Skärmskydd")</f>
        <v>2-Pack Huawei P50 Pro - Härdat Glas 9H – 3D Super kvalitet Skärmskydd</v>
      </c>
      <c r="F18507" s="1" t="s">
        <v>21586</v>
      </c>
      <c r="G18507" s="1" t="s">
        <v>21587</v>
      </c>
      <c r="H18507" s="1" t="s">
        <v>21588</v>
      </c>
      <c r="I18507" s="1" t="s">
        <v>16</v>
      </c>
      <c r="J18507" s="1" t="s">
        <v>23</v>
      </c>
      <c r="K18507" s="1" t="s">
        <v>16</v>
      </c>
      <c r="L18507" s="1" t="s">
        <v>16</v>
      </c>
      <c r="M18507" s="1" t="s">
        <v>16</v>
      </c>
      <c r="N18507" s="1" t="s">
        <v>16</v>
      </c>
      <c r="O18507" s="1">
        <v>71.2</v>
      </c>
      <c r="P18507" s="1">
        <v>1.0</v>
      </c>
    </row>
    <row r="18508">
      <c r="A18508" s="1" t="s">
        <v>29</v>
      </c>
      <c r="B18508" s="1" t="s">
        <v>21589</v>
      </c>
      <c r="C18508" s="2" t="s">
        <v>21542</v>
      </c>
      <c r="D18508" s="1" t="s">
        <v>19</v>
      </c>
      <c r="E18508" s="3" t="str">
        <f>HYPERLINK("https://fyndiq.se/produkt/dfe28e565d2e4c8d/", "2 Pack Samsung S21 FE - 9H Härdat Glass - Super Kvalitet 3D")</f>
        <v>2 Pack Samsung S21 FE - 9H Härdat Glass - Super Kvalitet 3D</v>
      </c>
      <c r="F18508" s="1" t="s">
        <v>276</v>
      </c>
      <c r="G18508" s="1" t="s">
        <v>277</v>
      </c>
      <c r="H18508" s="1" t="s">
        <v>278</v>
      </c>
      <c r="I18508" s="1" t="s">
        <v>16</v>
      </c>
      <c r="J18508" s="1" t="s">
        <v>23</v>
      </c>
      <c r="K18508" s="1" t="s">
        <v>16</v>
      </c>
      <c r="L18508" s="1" t="s">
        <v>16</v>
      </c>
      <c r="M18508" s="1" t="s">
        <v>16</v>
      </c>
      <c r="N18508" s="1" t="s">
        <v>16</v>
      </c>
      <c r="O18508" s="1">
        <v>63.2</v>
      </c>
      <c r="P18508" s="1">
        <v>1.0</v>
      </c>
    </row>
    <row r="18509">
      <c r="A18509" s="1" t="s">
        <v>29</v>
      </c>
      <c r="B18509" s="1" t="s">
        <v>21590</v>
      </c>
      <c r="C18509" s="2" t="s">
        <v>21542</v>
      </c>
      <c r="D18509" s="1" t="s">
        <v>19</v>
      </c>
      <c r="E18509" s="3" t="str">
        <f>HYPERLINK("https://fyndiq.se/produkt/a00b62acc6644fd2/", "2-Pack Samsung Galaxy S10 - Härdat glas 9H – Super kvalitet 3D")</f>
        <v>2-Pack Samsung Galaxy S10 - Härdat glas 9H – Super kvalitet 3D</v>
      </c>
      <c r="F18509" s="1" t="s">
        <v>1291</v>
      </c>
      <c r="G18509" s="1" t="s">
        <v>1292</v>
      </c>
      <c r="H18509" s="1" t="s">
        <v>1293</v>
      </c>
      <c r="I18509" s="1" t="s">
        <v>16</v>
      </c>
      <c r="J18509" s="1" t="s">
        <v>23</v>
      </c>
      <c r="K18509" s="1" t="s">
        <v>16</v>
      </c>
      <c r="L18509" s="1" t="s">
        <v>16</v>
      </c>
      <c r="M18509" s="1" t="s">
        <v>16</v>
      </c>
      <c r="N18509" s="1" t="s">
        <v>16</v>
      </c>
      <c r="O18509" s="1">
        <v>63.2</v>
      </c>
      <c r="P18509" s="1">
        <v>1.0</v>
      </c>
    </row>
    <row r="18510">
      <c r="A18510" s="1" t="s">
        <v>29</v>
      </c>
      <c r="B18510" s="1" t="s">
        <v>21591</v>
      </c>
      <c r="C18510" s="2" t="s">
        <v>21542</v>
      </c>
      <c r="D18510" s="1" t="s">
        <v>19</v>
      </c>
      <c r="E18510" s="3" t="str">
        <f>HYPERLINK("https://fyndiq.se/produkt/aa895f9faa6a42c2/", "2-pack - Iphone 13 / 13 Pro - 9H Härdat Glass - Top Kvalitet")</f>
        <v>2-pack - Iphone 13 / 13 Pro - 9H Härdat Glass - Top Kvalitet</v>
      </c>
      <c r="F18510" s="1" t="s">
        <v>16680</v>
      </c>
      <c r="G18510" s="1" t="s">
        <v>16681</v>
      </c>
      <c r="H18510" s="1" t="s">
        <v>9107</v>
      </c>
      <c r="I18510" s="1" t="s">
        <v>16</v>
      </c>
      <c r="J18510" s="1" t="s">
        <v>23</v>
      </c>
      <c r="K18510" s="1" t="s">
        <v>16</v>
      </c>
      <c r="L18510" s="1" t="s">
        <v>16</v>
      </c>
      <c r="M18510" s="1" t="s">
        <v>16</v>
      </c>
      <c r="N18510" s="1" t="s">
        <v>16</v>
      </c>
      <c r="O18510" s="1">
        <v>47.2</v>
      </c>
      <c r="P18510" s="1">
        <v>1.0</v>
      </c>
    </row>
    <row r="18511">
      <c r="A18511" s="1" t="s">
        <v>29</v>
      </c>
      <c r="B18511" s="1" t="s">
        <v>21592</v>
      </c>
      <c r="C18511" s="2" t="s">
        <v>21542</v>
      </c>
      <c r="D18511" s="1" t="s">
        <v>19</v>
      </c>
      <c r="E18511" s="3" t="str">
        <f>HYPERLINK("https://fyndiq.se/produkt/94c24f1d6a9a4251/", "2-Pack OnePlus Nord 2 5G &amp; 1-Pack linsskydd - Härdat Glas 9H - Super kvalitet 3D")</f>
        <v>2-Pack OnePlus Nord 2 5G &amp; 1-Pack linsskydd - Härdat Glas 9H - Super kvalitet 3D</v>
      </c>
      <c r="F18511" s="1" t="s">
        <v>15885</v>
      </c>
      <c r="G18511" s="1" t="s">
        <v>15886</v>
      </c>
      <c r="H18511" s="1" t="s">
        <v>15887</v>
      </c>
      <c r="I18511" s="1" t="s">
        <v>16</v>
      </c>
      <c r="J18511" s="1" t="s">
        <v>23</v>
      </c>
      <c r="K18511" s="1" t="s">
        <v>16</v>
      </c>
      <c r="L18511" s="1" t="s">
        <v>16</v>
      </c>
      <c r="M18511" s="1" t="s">
        <v>16</v>
      </c>
      <c r="N18511" s="1" t="s">
        <v>16</v>
      </c>
      <c r="O18511" s="1">
        <v>71.2</v>
      </c>
      <c r="P18511" s="1">
        <v>1.0</v>
      </c>
    </row>
    <row r="18512">
      <c r="A18512" s="1" t="s">
        <v>29</v>
      </c>
      <c r="B18512" s="1" t="s">
        <v>21593</v>
      </c>
      <c r="C18512" s="2" t="s">
        <v>21542</v>
      </c>
      <c r="D18512" s="1" t="s">
        <v>19</v>
      </c>
      <c r="E18512" s="3" t="str">
        <f t="shared" ref="E18512:E18513" si="1112">HYPERLINK("https://fyndiq.se/produkt/0b2f55cbfc0d4bc8/", "Skärmskydd Iphone 12 / 12 Pro , härdat glas, hög kvalitet.")</f>
        <v>Skärmskydd Iphone 12 / 12 Pro , härdat glas, hög kvalitet.</v>
      </c>
      <c r="F18512" s="1" t="s">
        <v>587</v>
      </c>
      <c r="G18512" s="1" t="s">
        <v>588</v>
      </c>
      <c r="H18512" s="1" t="s">
        <v>589</v>
      </c>
      <c r="I18512" s="1" t="s">
        <v>16</v>
      </c>
      <c r="J18512" s="1" t="s">
        <v>23</v>
      </c>
      <c r="K18512" s="1" t="s">
        <v>16</v>
      </c>
      <c r="L18512" s="1" t="s">
        <v>16</v>
      </c>
      <c r="M18512" s="1" t="s">
        <v>16</v>
      </c>
      <c r="N18512" s="1" t="s">
        <v>16</v>
      </c>
      <c r="O18512" s="1">
        <v>39.2</v>
      </c>
      <c r="P18512" s="1">
        <v>1.0</v>
      </c>
    </row>
    <row r="18513">
      <c r="A18513" s="1" t="s">
        <v>29</v>
      </c>
      <c r="B18513" s="1" t="s">
        <v>21594</v>
      </c>
      <c r="C18513" s="2" t="s">
        <v>21542</v>
      </c>
      <c r="D18513" s="1" t="s">
        <v>19</v>
      </c>
      <c r="E18513" s="3" t="str">
        <f t="shared" si="1112"/>
        <v>Skärmskydd Iphone 12 / 12 Pro , härdat glas, hög kvalitet.</v>
      </c>
      <c r="F18513" s="1" t="s">
        <v>587</v>
      </c>
      <c r="G18513" s="1" t="s">
        <v>588</v>
      </c>
      <c r="H18513" s="1" t="s">
        <v>589</v>
      </c>
      <c r="I18513" s="1" t="s">
        <v>16</v>
      </c>
      <c r="J18513" s="1" t="s">
        <v>23</v>
      </c>
      <c r="K18513" s="1" t="s">
        <v>16</v>
      </c>
      <c r="L18513" s="1" t="s">
        <v>16</v>
      </c>
      <c r="M18513" s="1" t="s">
        <v>16</v>
      </c>
      <c r="N18513" s="1" t="s">
        <v>16</v>
      </c>
      <c r="O18513" s="1">
        <v>39.2</v>
      </c>
      <c r="P18513" s="1">
        <v>1.0</v>
      </c>
    </row>
    <row r="18514">
      <c r="A18514" s="1" t="s">
        <v>29</v>
      </c>
      <c r="B18514" s="1" t="s">
        <v>21595</v>
      </c>
      <c r="C18514" s="2" t="s">
        <v>21542</v>
      </c>
      <c r="D18514" s="1" t="s">
        <v>19</v>
      </c>
      <c r="E1851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8514" s="1" t="s">
        <v>1383</v>
      </c>
      <c r="G18514" s="1" t="s">
        <v>1384</v>
      </c>
      <c r="H18514" s="1" t="s">
        <v>1385</v>
      </c>
      <c r="I18514" s="1" t="s">
        <v>16</v>
      </c>
      <c r="J18514" s="1" t="s">
        <v>23</v>
      </c>
      <c r="K18514" s="1" t="s">
        <v>16</v>
      </c>
      <c r="L18514" s="1" t="s">
        <v>16</v>
      </c>
      <c r="M18514" s="1" t="s">
        <v>16</v>
      </c>
      <c r="N18514" s="1" t="s">
        <v>16</v>
      </c>
      <c r="O18514" s="1">
        <v>79.2</v>
      </c>
      <c r="P18514" s="1">
        <v>1.0</v>
      </c>
    </row>
    <row r="18515">
      <c r="A18515" s="1" t="s">
        <v>29</v>
      </c>
      <c r="B18515" s="1" t="s">
        <v>21596</v>
      </c>
      <c r="C18515" s="2" t="s">
        <v>21542</v>
      </c>
      <c r="D18515" s="1" t="s">
        <v>19</v>
      </c>
      <c r="E18515" s="3" t="str">
        <f>HYPERLINK("https://fyndiq.se/produkt/c90b30d5114944e3/", "2 Pack - Samsung S21 PLUS - 9H Härdat Glass - 3D Super Kvalitet")</f>
        <v>2 Pack - Samsung S21 PLUS - 9H Härdat Glass - 3D Super Kvalitet</v>
      </c>
      <c r="F18515" s="1" t="s">
        <v>4670</v>
      </c>
      <c r="G18515" s="1" t="s">
        <v>4671</v>
      </c>
      <c r="H18515" s="1" t="s">
        <v>4672</v>
      </c>
      <c r="I18515" s="1" t="s">
        <v>16</v>
      </c>
      <c r="J18515" s="1" t="s">
        <v>23</v>
      </c>
      <c r="K18515" s="1" t="s">
        <v>16</v>
      </c>
      <c r="L18515" s="1" t="s">
        <v>16</v>
      </c>
      <c r="M18515" s="1" t="s">
        <v>16</v>
      </c>
      <c r="N18515" s="1" t="s">
        <v>16</v>
      </c>
      <c r="O18515" s="1">
        <v>63.2</v>
      </c>
      <c r="P18515" s="1">
        <v>1.0</v>
      </c>
    </row>
    <row r="18516">
      <c r="A18516" s="1" t="s">
        <v>29</v>
      </c>
      <c r="B18516" s="1" t="s">
        <v>21597</v>
      </c>
      <c r="C18516" s="2" t="s">
        <v>21542</v>
      </c>
      <c r="D18516" s="1" t="s">
        <v>19</v>
      </c>
      <c r="E18516" s="3" t="str">
        <f>HYPERLINK("https://fyndiq.se/produkt/21fa5ef4b8704a28/", "2-Pack Samsung Note 10 Plus - Härdat glas 9H - Super kvalitet 3D")</f>
        <v>2-Pack Samsung Note 10 Plus - Härdat glas 9H - Super kvalitet 3D</v>
      </c>
      <c r="F18516" s="1" t="s">
        <v>5705</v>
      </c>
      <c r="G18516" s="1" t="s">
        <v>5706</v>
      </c>
      <c r="H18516" s="1" t="s">
        <v>5707</v>
      </c>
      <c r="I18516" s="1" t="s">
        <v>16</v>
      </c>
      <c r="J18516" s="1" t="s">
        <v>23</v>
      </c>
      <c r="K18516" s="1" t="s">
        <v>16</v>
      </c>
      <c r="L18516" s="1" t="s">
        <v>16</v>
      </c>
      <c r="M18516" s="1" t="s">
        <v>16</v>
      </c>
      <c r="N18516" s="1" t="s">
        <v>16</v>
      </c>
      <c r="O18516" s="1">
        <v>63.2</v>
      </c>
      <c r="P18516" s="1">
        <v>1.0</v>
      </c>
    </row>
    <row r="18517">
      <c r="A18517" s="1" t="s">
        <v>29</v>
      </c>
      <c r="B18517" s="1" t="s">
        <v>21598</v>
      </c>
      <c r="C18517" s="2" t="s">
        <v>21542</v>
      </c>
      <c r="D18517" s="1" t="s">
        <v>19</v>
      </c>
      <c r="E18517" s="3" t="str">
        <f>HYPERLINK("https://fyndiq.se/produkt/082f3cf898c84831/", "2 Pack Galaxy S20 Ultra - Härdat glas 9H - Super kvalitet 3D")</f>
        <v>2 Pack Galaxy S20 Ultra - Härdat glas 9H - Super kvalitet 3D</v>
      </c>
      <c r="F18517" s="1" t="s">
        <v>460</v>
      </c>
      <c r="G18517" s="1" t="s">
        <v>461</v>
      </c>
      <c r="H18517" s="1" t="s">
        <v>462</v>
      </c>
      <c r="I18517" s="1" t="s">
        <v>16</v>
      </c>
      <c r="J18517" s="1" t="s">
        <v>23</v>
      </c>
      <c r="K18517" s="1" t="s">
        <v>16</v>
      </c>
      <c r="L18517" s="1" t="s">
        <v>16</v>
      </c>
      <c r="M18517" s="1" t="s">
        <v>16</v>
      </c>
      <c r="N18517" s="1" t="s">
        <v>16</v>
      </c>
      <c r="O18517" s="1">
        <v>63.2</v>
      </c>
      <c r="P18517" s="1">
        <v>1.0</v>
      </c>
    </row>
    <row r="18518">
      <c r="A18518" s="1" t="s">
        <v>29</v>
      </c>
      <c r="B18518" s="1" t="s">
        <v>21599</v>
      </c>
      <c r="C18518" s="2" t="s">
        <v>21542</v>
      </c>
      <c r="D18518" s="1" t="s">
        <v>19</v>
      </c>
      <c r="E18518" s="3" t="str">
        <f t="shared" ref="E18518:E18519" si="1113">HYPERLINK("https://fyndiq.se/produkt/9f3f4d2de3c94916/", "2 Pack Samsung Galaxy S9 - Härdat glas-9H Super kvalitet 3D")</f>
        <v>2 Pack Samsung Galaxy S9 - Härdat glas-9H Super kvalitet 3D</v>
      </c>
      <c r="F18518" s="1" t="s">
        <v>1500</v>
      </c>
      <c r="G18518" s="1" t="s">
        <v>1501</v>
      </c>
      <c r="H18518" s="1" t="s">
        <v>1502</v>
      </c>
      <c r="I18518" s="1" t="s">
        <v>16</v>
      </c>
      <c r="J18518" s="1" t="s">
        <v>23</v>
      </c>
      <c r="K18518" s="1" t="s">
        <v>16</v>
      </c>
      <c r="L18518" s="1" t="s">
        <v>16</v>
      </c>
      <c r="M18518" s="1" t="s">
        <v>16</v>
      </c>
      <c r="N18518" s="1" t="s">
        <v>16</v>
      </c>
      <c r="O18518" s="1">
        <v>63.2</v>
      </c>
      <c r="P18518" s="1">
        <v>1.0</v>
      </c>
    </row>
    <row r="18519">
      <c r="A18519" s="1" t="s">
        <v>29</v>
      </c>
      <c r="B18519" s="1" t="s">
        <v>21600</v>
      </c>
      <c r="C18519" s="2" t="s">
        <v>21542</v>
      </c>
      <c r="D18519" s="1" t="s">
        <v>19</v>
      </c>
      <c r="E18519" s="3" t="str">
        <f t="shared" si="1113"/>
        <v>2 Pack Samsung Galaxy S9 - Härdat glas-9H Super kvalitet 3D</v>
      </c>
      <c r="F18519" s="1" t="s">
        <v>1500</v>
      </c>
      <c r="G18519" s="1" t="s">
        <v>1501</v>
      </c>
      <c r="H18519" s="1" t="s">
        <v>1502</v>
      </c>
      <c r="I18519" s="1" t="s">
        <v>16</v>
      </c>
      <c r="J18519" s="1" t="s">
        <v>23</v>
      </c>
      <c r="K18519" s="1" t="s">
        <v>16</v>
      </c>
      <c r="L18519" s="1" t="s">
        <v>16</v>
      </c>
      <c r="M18519" s="1" t="s">
        <v>16</v>
      </c>
      <c r="N18519" s="1" t="s">
        <v>16</v>
      </c>
      <c r="O18519" s="1">
        <v>63.2</v>
      </c>
      <c r="P18519" s="1">
        <v>1.0</v>
      </c>
    </row>
    <row r="18520">
      <c r="A18520" s="1" t="s">
        <v>29</v>
      </c>
      <c r="B18520" s="1" t="s">
        <v>21601</v>
      </c>
      <c r="C18520" s="2" t="s">
        <v>21542</v>
      </c>
      <c r="D18520" s="1" t="s">
        <v>19</v>
      </c>
      <c r="E1852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520" s="1" t="s">
        <v>1209</v>
      </c>
      <c r="G18520" s="1" t="s">
        <v>1210</v>
      </c>
      <c r="H18520" s="1" t="s">
        <v>1211</v>
      </c>
      <c r="I18520" s="1" t="s">
        <v>16</v>
      </c>
      <c r="J18520" s="1" t="s">
        <v>23</v>
      </c>
      <c r="K18520" s="1" t="s">
        <v>16</v>
      </c>
      <c r="L18520" s="1" t="s">
        <v>16</v>
      </c>
      <c r="M18520" s="1" t="s">
        <v>16</v>
      </c>
      <c r="N18520" s="1" t="s">
        <v>16</v>
      </c>
      <c r="O18520" s="1">
        <v>79.2</v>
      </c>
      <c r="P18520" s="1">
        <v>1.0</v>
      </c>
    </row>
    <row r="18521">
      <c r="A18521" s="1" t="s">
        <v>29</v>
      </c>
      <c r="B18521" s="1" t="s">
        <v>21602</v>
      </c>
      <c r="C18521" s="2" t="s">
        <v>21542</v>
      </c>
      <c r="D18521" s="1" t="s">
        <v>19</v>
      </c>
      <c r="E18521" s="3" t="str">
        <f>HYPERLINK("https://fyndiq.se/produkt/a002f83ad36944e4/", "2 Pack Samsung Watch 44mm - Härdat glas 9H - Super kvalitet")</f>
        <v>2 Pack Samsung Watch 44mm - Härdat glas 9H - Super kvalitet</v>
      </c>
      <c r="F18521" s="1" t="s">
        <v>8979</v>
      </c>
      <c r="G18521" s="1" t="s">
        <v>8980</v>
      </c>
      <c r="H18521" s="1" t="s">
        <v>8981</v>
      </c>
      <c r="I18521" s="1" t="s">
        <v>16</v>
      </c>
      <c r="J18521" s="1" t="s">
        <v>23</v>
      </c>
      <c r="K18521" s="1" t="s">
        <v>16</v>
      </c>
      <c r="L18521" s="1" t="s">
        <v>16</v>
      </c>
      <c r="M18521" s="1" t="s">
        <v>16</v>
      </c>
      <c r="N18521" s="1" t="s">
        <v>16</v>
      </c>
      <c r="O18521" s="1">
        <v>63.2</v>
      </c>
      <c r="P18521" s="1">
        <v>1.0</v>
      </c>
    </row>
    <row r="18522">
      <c r="A18522" s="1" t="s">
        <v>29</v>
      </c>
      <c r="B18522" s="1" t="s">
        <v>21603</v>
      </c>
      <c r="C18522" s="2" t="s">
        <v>21542</v>
      </c>
      <c r="D18522" s="1" t="s">
        <v>19</v>
      </c>
      <c r="E18522" s="3" t="str">
        <f>HYPERLINK("https://fyndiq.se/produkt/e9a482e0e7374403/", "2-Pack Samsung S21 Plus Skärmskydd &amp; 1-Pack linsskydd - Härdat Glas 9H - Super kvalitet 3D")</f>
        <v>2-Pack Samsung S21 Plus Skärmskydd &amp; 1-Pack linsskydd - Härdat Glas 9H - Super kvalitet 3D</v>
      </c>
      <c r="F18522" s="1" t="s">
        <v>746</v>
      </c>
      <c r="G18522" s="1" t="s">
        <v>747</v>
      </c>
      <c r="H18522" s="1" t="s">
        <v>748</v>
      </c>
      <c r="I18522" s="1" t="s">
        <v>16</v>
      </c>
      <c r="J18522" s="1" t="s">
        <v>23</v>
      </c>
      <c r="K18522" s="1" t="s">
        <v>16</v>
      </c>
      <c r="L18522" s="1" t="s">
        <v>16</v>
      </c>
      <c r="M18522" s="1" t="s">
        <v>16</v>
      </c>
      <c r="N18522" s="1" t="s">
        <v>16</v>
      </c>
      <c r="O18522" s="1">
        <v>71.2</v>
      </c>
      <c r="P18522" s="1">
        <v>1.0</v>
      </c>
    </row>
    <row r="18523">
      <c r="A18523" s="1" t="s">
        <v>29</v>
      </c>
      <c r="B18523" s="1" t="s">
        <v>21604</v>
      </c>
      <c r="C18523" s="2" t="s">
        <v>21542</v>
      </c>
      <c r="D18523" s="1" t="s">
        <v>19</v>
      </c>
      <c r="E18523" s="3" t="str">
        <f>HYPERLINK("https://fyndiq.se/produkt/a002f83ad36944e4/", "2 Pack Samsung Watch 44mm - Härdat glas 9H - Super kvalitet")</f>
        <v>2 Pack Samsung Watch 44mm - Härdat glas 9H - Super kvalitet</v>
      </c>
      <c r="F18523" s="1" t="s">
        <v>8979</v>
      </c>
      <c r="G18523" s="1" t="s">
        <v>8980</v>
      </c>
      <c r="H18523" s="1" t="s">
        <v>8981</v>
      </c>
      <c r="I18523" s="1" t="s">
        <v>16</v>
      </c>
      <c r="J18523" s="1" t="s">
        <v>23</v>
      </c>
      <c r="K18523" s="1" t="s">
        <v>16</v>
      </c>
      <c r="L18523" s="1" t="s">
        <v>16</v>
      </c>
      <c r="M18523" s="1" t="s">
        <v>16</v>
      </c>
      <c r="N18523" s="1" t="s">
        <v>16</v>
      </c>
      <c r="O18523" s="1">
        <v>63.2</v>
      </c>
      <c r="P18523" s="1">
        <v>2.0</v>
      </c>
    </row>
    <row r="18524">
      <c r="A18524" s="1" t="s">
        <v>29</v>
      </c>
      <c r="B18524" s="1" t="s">
        <v>21605</v>
      </c>
      <c r="C18524" s="2" t="s">
        <v>21542</v>
      </c>
      <c r="D18524" s="1" t="s">
        <v>19</v>
      </c>
      <c r="E18524" s="3" t="str">
        <f>HYPERLINK("https://fyndiq.se/produkt/a871a7da0b2249a8/", "2-Pack Iphone 11 Pro Max - 9H Härdat Glass - Top Kvalitet")</f>
        <v>2-Pack Iphone 11 Pro Max - 9H Härdat Glass - Top Kvalitet</v>
      </c>
      <c r="F18524" s="1" t="s">
        <v>559</v>
      </c>
      <c r="G18524" s="1" t="s">
        <v>560</v>
      </c>
      <c r="H18524" s="1" t="s">
        <v>561</v>
      </c>
      <c r="I18524" s="1" t="s">
        <v>16</v>
      </c>
      <c r="J18524" s="1" t="s">
        <v>23</v>
      </c>
      <c r="K18524" s="1" t="s">
        <v>16</v>
      </c>
      <c r="L18524" s="1" t="s">
        <v>16</v>
      </c>
      <c r="M18524" s="1" t="s">
        <v>16</v>
      </c>
      <c r="N18524" s="1" t="s">
        <v>16</v>
      </c>
      <c r="O18524" s="1">
        <v>47.2</v>
      </c>
      <c r="P18524" s="1">
        <v>1.0</v>
      </c>
    </row>
    <row r="18525">
      <c r="A18525" s="1" t="s">
        <v>29</v>
      </c>
      <c r="B18525" s="1" t="s">
        <v>21606</v>
      </c>
      <c r="C18525" s="2" t="s">
        <v>21542</v>
      </c>
      <c r="D18525" s="1" t="s">
        <v>19</v>
      </c>
      <c r="E18525" s="3" t="str">
        <f>HYPERLINK("https://fyndiq.se/produkt/0a890dd972c4463d/", "2-Pack Samsung Galaxy A52s 5G - Härdat glas 9H - Super kvalitet")</f>
        <v>2-Pack Samsung Galaxy A52s 5G - Härdat glas 9H - Super kvalitet</v>
      </c>
      <c r="F18525" s="1" t="s">
        <v>442</v>
      </c>
      <c r="G18525" s="1" t="s">
        <v>443</v>
      </c>
      <c r="H18525" s="1" t="s">
        <v>444</v>
      </c>
      <c r="I18525" s="1" t="s">
        <v>16</v>
      </c>
      <c r="J18525" s="1" t="s">
        <v>23</v>
      </c>
      <c r="K18525" s="1" t="s">
        <v>16</v>
      </c>
      <c r="L18525" s="1" t="s">
        <v>16</v>
      </c>
      <c r="M18525" s="1" t="s">
        <v>16</v>
      </c>
      <c r="N18525" s="1" t="s">
        <v>16</v>
      </c>
      <c r="O18525" s="1">
        <v>63.2</v>
      </c>
      <c r="P18525" s="1">
        <v>1.0</v>
      </c>
    </row>
    <row r="18526">
      <c r="A18526" s="1" t="s">
        <v>29</v>
      </c>
      <c r="B18526" s="1" t="s">
        <v>21607</v>
      </c>
      <c r="C18526" s="2" t="s">
        <v>21542</v>
      </c>
      <c r="D18526" s="1" t="s">
        <v>19</v>
      </c>
      <c r="E18526" s="3" t="str">
        <f>HYPERLINK("https://fyndiq.se/produkt/ef10e4ba492c46df/", "2-Pack Samsung S23 FE 5G - 9H Härdat Glass - Super Kvalitet 3D")</f>
        <v>2-Pack Samsung S23 FE 5G - 9H Härdat Glass - Super Kvalitet 3D</v>
      </c>
      <c r="F18526" s="1" t="s">
        <v>2521</v>
      </c>
      <c r="G18526" s="1" t="s">
        <v>2522</v>
      </c>
      <c r="H18526" s="1" t="s">
        <v>2523</v>
      </c>
      <c r="I18526" s="1" t="s">
        <v>16</v>
      </c>
      <c r="J18526" s="1" t="s">
        <v>23</v>
      </c>
      <c r="K18526" s="1" t="s">
        <v>16</v>
      </c>
      <c r="L18526" s="1" t="s">
        <v>16</v>
      </c>
      <c r="M18526" s="1" t="s">
        <v>16</v>
      </c>
      <c r="N18526" s="1" t="s">
        <v>16</v>
      </c>
      <c r="O18526" s="1">
        <v>63.2</v>
      </c>
      <c r="P18526" s="1">
        <v>2.0</v>
      </c>
    </row>
    <row r="18527">
      <c r="A18527" s="1" t="s">
        <v>29</v>
      </c>
      <c r="B18527" s="1" t="s">
        <v>21608</v>
      </c>
      <c r="C18527" s="2" t="s">
        <v>21542</v>
      </c>
      <c r="D18527" s="1" t="s">
        <v>19</v>
      </c>
      <c r="E18527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8527" s="1" t="s">
        <v>3643</v>
      </c>
      <c r="G18527" s="1" t="s">
        <v>3644</v>
      </c>
      <c r="H18527" s="1" t="s">
        <v>3645</v>
      </c>
      <c r="I18527" s="1" t="s">
        <v>16</v>
      </c>
      <c r="J18527" s="1" t="s">
        <v>23</v>
      </c>
      <c r="K18527" s="1" t="s">
        <v>16</v>
      </c>
      <c r="L18527" s="1" t="s">
        <v>16</v>
      </c>
      <c r="M18527" s="1" t="s">
        <v>16</v>
      </c>
      <c r="N18527" s="1" t="s">
        <v>16</v>
      </c>
      <c r="O18527" s="1">
        <v>71.2</v>
      </c>
      <c r="P18527" s="1">
        <v>1.0</v>
      </c>
    </row>
    <row r="18528">
      <c r="A18528" s="1" t="s">
        <v>29</v>
      </c>
      <c r="B18528" s="1" t="s">
        <v>21609</v>
      </c>
      <c r="C18528" s="2" t="s">
        <v>21542</v>
      </c>
      <c r="D18528" s="1" t="s">
        <v>19</v>
      </c>
      <c r="E18528" s="3" t="str">
        <f t="shared" ref="E18528:E18529" si="1114">HYPERLINK("https://fyndiq.se/produkt/ef10e4ba492c46df/", "2-Pack Samsung S23 FE 5G - 9H Härdat Glass - Super Kvalitet 3D")</f>
        <v>2-Pack Samsung S23 FE 5G - 9H Härdat Glass - Super Kvalitet 3D</v>
      </c>
      <c r="F18528" s="1" t="s">
        <v>2521</v>
      </c>
      <c r="G18528" s="1" t="s">
        <v>2522</v>
      </c>
      <c r="H18528" s="1" t="s">
        <v>2523</v>
      </c>
      <c r="I18528" s="1" t="s">
        <v>16</v>
      </c>
      <c r="J18528" s="1" t="s">
        <v>23</v>
      </c>
      <c r="K18528" s="1" t="s">
        <v>16</v>
      </c>
      <c r="L18528" s="1" t="s">
        <v>16</v>
      </c>
      <c r="M18528" s="1" t="s">
        <v>16</v>
      </c>
      <c r="N18528" s="1" t="s">
        <v>16</v>
      </c>
      <c r="O18528" s="1">
        <v>63.2</v>
      </c>
      <c r="P18528" s="1">
        <v>1.0</v>
      </c>
    </row>
    <row r="18529">
      <c r="A18529" s="1" t="s">
        <v>29</v>
      </c>
      <c r="B18529" s="1" t="s">
        <v>21610</v>
      </c>
      <c r="C18529" s="2" t="s">
        <v>21542</v>
      </c>
      <c r="D18529" s="1" t="s">
        <v>19</v>
      </c>
      <c r="E18529" s="3" t="str">
        <f t="shared" si="1114"/>
        <v>2-Pack Samsung S23 FE 5G - 9H Härdat Glass - Super Kvalitet 3D</v>
      </c>
      <c r="F18529" s="1" t="s">
        <v>2521</v>
      </c>
      <c r="G18529" s="1" t="s">
        <v>2522</v>
      </c>
      <c r="H18529" s="1" t="s">
        <v>2523</v>
      </c>
      <c r="I18529" s="1" t="s">
        <v>16</v>
      </c>
      <c r="J18529" s="1" t="s">
        <v>23</v>
      </c>
      <c r="K18529" s="1" t="s">
        <v>16</v>
      </c>
      <c r="L18529" s="1" t="s">
        <v>16</v>
      </c>
      <c r="M18529" s="1" t="s">
        <v>16</v>
      </c>
      <c r="N18529" s="1" t="s">
        <v>16</v>
      </c>
      <c r="O18529" s="1">
        <v>63.2</v>
      </c>
      <c r="P18529" s="1">
        <v>1.0</v>
      </c>
    </row>
    <row r="18530">
      <c r="A18530" s="1" t="s">
        <v>29</v>
      </c>
      <c r="B18530" s="1" t="s">
        <v>21611</v>
      </c>
      <c r="C18530" s="2" t="s">
        <v>21542</v>
      </c>
      <c r="D18530" s="1" t="s">
        <v>19</v>
      </c>
      <c r="E18530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8530" s="1" t="s">
        <v>208</v>
      </c>
      <c r="G18530" s="1" t="s">
        <v>209</v>
      </c>
      <c r="H18530" s="1" t="s">
        <v>210</v>
      </c>
      <c r="I18530" s="1" t="s">
        <v>16</v>
      </c>
      <c r="J18530" s="1" t="s">
        <v>23</v>
      </c>
      <c r="K18530" s="1" t="s">
        <v>16</v>
      </c>
      <c r="L18530" s="1" t="s">
        <v>16</v>
      </c>
      <c r="M18530" s="1" t="s">
        <v>16</v>
      </c>
      <c r="N18530" s="1" t="s">
        <v>16</v>
      </c>
      <c r="O18530" s="1">
        <v>71.2</v>
      </c>
      <c r="P18530" s="1">
        <v>1.0</v>
      </c>
    </row>
    <row r="18531">
      <c r="A18531" s="1" t="s">
        <v>29</v>
      </c>
      <c r="B18531" s="1" t="s">
        <v>21612</v>
      </c>
      <c r="C18531" s="2" t="s">
        <v>21542</v>
      </c>
      <c r="D18531" s="1" t="s">
        <v>19</v>
      </c>
      <c r="E18531" s="3" t="str">
        <f t="shared" ref="E18531:E18534" si="1115">HYPERLINK("https://fyndiq.se/produkt/ef10e4ba492c46df/", "2-Pack Samsung S23 FE 5G - 9H Härdat Glass - Super Kvalitet 3D")</f>
        <v>2-Pack Samsung S23 FE 5G - 9H Härdat Glass - Super Kvalitet 3D</v>
      </c>
      <c r="F18531" s="1" t="s">
        <v>2521</v>
      </c>
      <c r="G18531" s="1" t="s">
        <v>2522</v>
      </c>
      <c r="H18531" s="1" t="s">
        <v>2523</v>
      </c>
      <c r="I18531" s="1" t="s">
        <v>16</v>
      </c>
      <c r="J18531" s="1" t="s">
        <v>23</v>
      </c>
      <c r="K18531" s="1" t="s">
        <v>16</v>
      </c>
      <c r="L18531" s="1" t="s">
        <v>16</v>
      </c>
      <c r="M18531" s="1" t="s">
        <v>16</v>
      </c>
      <c r="N18531" s="1" t="s">
        <v>16</v>
      </c>
      <c r="O18531" s="1">
        <v>63.2</v>
      </c>
      <c r="P18531" s="1">
        <v>1.0</v>
      </c>
    </row>
    <row r="18532">
      <c r="A18532" s="1" t="s">
        <v>29</v>
      </c>
      <c r="B18532" s="1" t="s">
        <v>21613</v>
      </c>
      <c r="C18532" s="2" t="s">
        <v>21542</v>
      </c>
      <c r="D18532" s="1" t="s">
        <v>19</v>
      </c>
      <c r="E18532" s="3" t="str">
        <f t="shared" si="1115"/>
        <v>2-Pack Samsung S23 FE 5G - 9H Härdat Glass - Super Kvalitet 3D</v>
      </c>
      <c r="F18532" s="1" t="s">
        <v>2521</v>
      </c>
      <c r="G18532" s="1" t="s">
        <v>2522</v>
      </c>
      <c r="H18532" s="1" t="s">
        <v>2523</v>
      </c>
      <c r="I18532" s="1" t="s">
        <v>16</v>
      </c>
      <c r="J18532" s="1" t="s">
        <v>23</v>
      </c>
      <c r="K18532" s="1" t="s">
        <v>16</v>
      </c>
      <c r="L18532" s="1" t="s">
        <v>16</v>
      </c>
      <c r="M18532" s="1" t="s">
        <v>16</v>
      </c>
      <c r="N18532" s="1" t="s">
        <v>16</v>
      </c>
      <c r="O18532" s="1">
        <v>63.2</v>
      </c>
      <c r="P18532" s="1">
        <v>1.0</v>
      </c>
    </row>
    <row r="18533">
      <c r="A18533" s="1" t="s">
        <v>29</v>
      </c>
      <c r="B18533" s="1" t="s">
        <v>21614</v>
      </c>
      <c r="C18533" s="2" t="s">
        <v>21542</v>
      </c>
      <c r="D18533" s="1" t="s">
        <v>19</v>
      </c>
      <c r="E18533" s="3" t="str">
        <f t="shared" si="1115"/>
        <v>2-Pack Samsung S23 FE 5G - 9H Härdat Glass - Super Kvalitet 3D</v>
      </c>
      <c r="F18533" s="1" t="s">
        <v>2521</v>
      </c>
      <c r="G18533" s="1" t="s">
        <v>2522</v>
      </c>
      <c r="H18533" s="1" t="s">
        <v>2523</v>
      </c>
      <c r="I18533" s="1" t="s">
        <v>16</v>
      </c>
      <c r="J18533" s="1" t="s">
        <v>23</v>
      </c>
      <c r="K18533" s="1" t="s">
        <v>16</v>
      </c>
      <c r="L18533" s="1" t="s">
        <v>16</v>
      </c>
      <c r="M18533" s="1" t="s">
        <v>16</v>
      </c>
      <c r="N18533" s="1" t="s">
        <v>16</v>
      </c>
      <c r="O18533" s="1">
        <v>63.2</v>
      </c>
      <c r="P18533" s="1">
        <v>1.0</v>
      </c>
    </row>
    <row r="18534">
      <c r="A18534" s="1" t="s">
        <v>29</v>
      </c>
      <c r="B18534" s="1" t="s">
        <v>21615</v>
      </c>
      <c r="C18534" s="2" t="s">
        <v>21542</v>
      </c>
      <c r="D18534" s="1" t="s">
        <v>19</v>
      </c>
      <c r="E18534" s="3" t="str">
        <f t="shared" si="1115"/>
        <v>2-Pack Samsung S23 FE 5G - 9H Härdat Glass - Super Kvalitet 3D</v>
      </c>
      <c r="F18534" s="1" t="s">
        <v>2521</v>
      </c>
      <c r="G18534" s="1" t="s">
        <v>2522</v>
      </c>
      <c r="H18534" s="1" t="s">
        <v>2523</v>
      </c>
      <c r="I18534" s="1" t="s">
        <v>16</v>
      </c>
      <c r="J18534" s="1" t="s">
        <v>23</v>
      </c>
      <c r="K18534" s="1" t="s">
        <v>16</v>
      </c>
      <c r="L18534" s="1" t="s">
        <v>16</v>
      </c>
      <c r="M18534" s="1" t="s">
        <v>16</v>
      </c>
      <c r="N18534" s="1" t="s">
        <v>16</v>
      </c>
      <c r="O18534" s="1">
        <v>63.2</v>
      </c>
      <c r="P18534" s="1">
        <v>1.0</v>
      </c>
    </row>
    <row r="18535">
      <c r="A18535" s="1" t="s">
        <v>29</v>
      </c>
      <c r="B18535" s="1" t="s">
        <v>21616</v>
      </c>
      <c r="C18535" s="2" t="s">
        <v>21542</v>
      </c>
      <c r="D18535" s="1" t="s">
        <v>19</v>
      </c>
      <c r="E18535" s="3" t="str">
        <f t="shared" ref="E18535:E18536" si="1116">HYPERLINK("https://fyndiq.se/produkt/2fa1ebd98b014203/", "2-Pack Motorola Moto G54 - Härdat Glas 9H - Super kvalitet 3D Skärmskydd")</f>
        <v>2-Pack Motorola Moto G54 - Härdat Glas 9H - Super kvalitet 3D Skärmskydd</v>
      </c>
      <c r="F18535" s="1" t="s">
        <v>508</v>
      </c>
      <c r="G18535" s="1" t="s">
        <v>509</v>
      </c>
      <c r="H18535" s="1" t="s">
        <v>510</v>
      </c>
      <c r="I18535" s="1" t="s">
        <v>16</v>
      </c>
      <c r="J18535" s="1" t="s">
        <v>23</v>
      </c>
      <c r="K18535" s="1" t="s">
        <v>16</v>
      </c>
      <c r="L18535" s="1" t="s">
        <v>16</v>
      </c>
      <c r="M18535" s="1" t="s">
        <v>16</v>
      </c>
      <c r="N18535" s="1" t="s">
        <v>16</v>
      </c>
      <c r="O18535" s="1">
        <v>63.2</v>
      </c>
      <c r="P18535" s="1">
        <v>1.0</v>
      </c>
    </row>
    <row r="18536">
      <c r="A18536" s="1" t="s">
        <v>29</v>
      </c>
      <c r="B18536" s="1" t="s">
        <v>21617</v>
      </c>
      <c r="C18536" s="2" t="s">
        <v>21542</v>
      </c>
      <c r="D18536" s="1" t="s">
        <v>19</v>
      </c>
      <c r="E18536" s="3" t="str">
        <f t="shared" si="1116"/>
        <v>2-Pack Motorola Moto G54 - Härdat Glas 9H - Super kvalitet 3D Skärmskydd</v>
      </c>
      <c r="F18536" s="1" t="s">
        <v>508</v>
      </c>
      <c r="G18536" s="1" t="s">
        <v>509</v>
      </c>
      <c r="H18536" s="1" t="s">
        <v>510</v>
      </c>
      <c r="I18536" s="1" t="s">
        <v>16</v>
      </c>
      <c r="J18536" s="1" t="s">
        <v>23</v>
      </c>
      <c r="K18536" s="1" t="s">
        <v>16</v>
      </c>
      <c r="L18536" s="1" t="s">
        <v>16</v>
      </c>
      <c r="M18536" s="1" t="s">
        <v>16</v>
      </c>
      <c r="N18536" s="1" t="s">
        <v>16</v>
      </c>
      <c r="O18536" s="1">
        <v>63.2</v>
      </c>
      <c r="P18536" s="1">
        <v>1.0</v>
      </c>
    </row>
    <row r="18537">
      <c r="A18537" s="1" t="s">
        <v>29</v>
      </c>
      <c r="B18537" s="1" t="s">
        <v>21618</v>
      </c>
      <c r="C18537" s="2" t="s">
        <v>21542</v>
      </c>
      <c r="D18537" s="1" t="s">
        <v>19</v>
      </c>
      <c r="E18537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8537" s="1" t="s">
        <v>7053</v>
      </c>
      <c r="G18537" s="1" t="s">
        <v>7054</v>
      </c>
      <c r="H18537" s="1" t="s">
        <v>7055</v>
      </c>
      <c r="I18537" s="1" t="s">
        <v>16</v>
      </c>
      <c r="J18537" s="1" t="s">
        <v>23</v>
      </c>
      <c r="K18537" s="1" t="s">
        <v>16</v>
      </c>
      <c r="L18537" s="1" t="s">
        <v>16</v>
      </c>
      <c r="M18537" s="1" t="s">
        <v>16</v>
      </c>
      <c r="N18537" s="1" t="s">
        <v>16</v>
      </c>
      <c r="O18537" s="1">
        <v>79.2</v>
      </c>
      <c r="P18537" s="1">
        <v>1.0</v>
      </c>
    </row>
    <row r="18538">
      <c r="A18538" s="1" t="s">
        <v>29</v>
      </c>
      <c r="B18538" s="1" t="s">
        <v>21619</v>
      </c>
      <c r="C18538" s="2" t="s">
        <v>21542</v>
      </c>
      <c r="D18538" s="1" t="s">
        <v>19</v>
      </c>
      <c r="E18538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8538" s="1" t="s">
        <v>508</v>
      </c>
      <c r="G18538" s="1" t="s">
        <v>509</v>
      </c>
      <c r="H18538" s="1" t="s">
        <v>510</v>
      </c>
      <c r="I18538" s="1" t="s">
        <v>16</v>
      </c>
      <c r="J18538" s="1" t="s">
        <v>23</v>
      </c>
      <c r="K18538" s="1" t="s">
        <v>16</v>
      </c>
      <c r="L18538" s="1" t="s">
        <v>16</v>
      </c>
      <c r="M18538" s="1" t="s">
        <v>16</v>
      </c>
      <c r="N18538" s="1" t="s">
        <v>16</v>
      </c>
      <c r="O18538" s="1">
        <v>63.2</v>
      </c>
      <c r="P18538" s="1">
        <v>1.0</v>
      </c>
    </row>
    <row r="18539">
      <c r="A18539" s="1" t="s">
        <v>29</v>
      </c>
      <c r="B18539" s="1" t="s">
        <v>21620</v>
      </c>
      <c r="C18539" s="2" t="s">
        <v>21542</v>
      </c>
      <c r="D18539" s="1" t="s">
        <v>19</v>
      </c>
      <c r="E18539" s="3" t="str">
        <f>HYPERLINK("https://fyndiq.se/produkt/816c0623f1504441/", "2 Pack Samsung Galaxy Note 20 - Härdat glas 9H-Super kvalitet 3D")</f>
        <v>2 Pack Samsung Galaxy Note 20 - Härdat glas 9H-Super kvalitet 3D</v>
      </c>
      <c r="F18539" s="1" t="s">
        <v>8170</v>
      </c>
      <c r="G18539" s="1" t="s">
        <v>8171</v>
      </c>
      <c r="H18539" s="1" t="s">
        <v>8172</v>
      </c>
      <c r="I18539" s="1" t="s">
        <v>16</v>
      </c>
      <c r="J18539" s="1" t="s">
        <v>23</v>
      </c>
      <c r="K18539" s="1" t="s">
        <v>16</v>
      </c>
      <c r="L18539" s="1" t="s">
        <v>16</v>
      </c>
      <c r="M18539" s="1" t="s">
        <v>16</v>
      </c>
      <c r="N18539" s="1" t="s">
        <v>16</v>
      </c>
      <c r="O18539" s="1">
        <v>63.2</v>
      </c>
      <c r="P18539" s="1">
        <v>1.0</v>
      </c>
    </row>
    <row r="18540">
      <c r="A18540" s="1" t="s">
        <v>29</v>
      </c>
      <c r="B18540" s="1" t="s">
        <v>21621</v>
      </c>
      <c r="C18540" s="2" t="s">
        <v>21542</v>
      </c>
      <c r="D18540" s="1" t="s">
        <v>19</v>
      </c>
      <c r="E18540" s="3" t="str">
        <f>HYPERLINK("https://fyndiq.se/produkt/f1dd00f7a4f84494/", "2-Pack Samsung Galaxy A51 5G - Härdat Glas 9H -Super kvalitet 3D")</f>
        <v>2-Pack Samsung Galaxy A51 5G - Härdat Glas 9H -Super kvalitet 3D</v>
      </c>
      <c r="F18540" s="1" t="s">
        <v>6096</v>
      </c>
      <c r="G18540" s="1" t="s">
        <v>6097</v>
      </c>
      <c r="H18540" s="1" t="s">
        <v>6098</v>
      </c>
      <c r="I18540" s="1" t="s">
        <v>16</v>
      </c>
      <c r="J18540" s="1" t="s">
        <v>23</v>
      </c>
      <c r="K18540" s="1" t="s">
        <v>16</v>
      </c>
      <c r="L18540" s="1" t="s">
        <v>16</v>
      </c>
      <c r="M18540" s="1" t="s">
        <v>16</v>
      </c>
      <c r="N18540" s="1" t="s">
        <v>16</v>
      </c>
      <c r="O18540" s="1">
        <v>63.2</v>
      </c>
      <c r="P18540" s="1">
        <v>1.0</v>
      </c>
    </row>
    <row r="18541">
      <c r="A18541" s="1" t="s">
        <v>29</v>
      </c>
      <c r="B18541" s="1" t="s">
        <v>21622</v>
      </c>
      <c r="C18541" s="2" t="s">
        <v>21542</v>
      </c>
      <c r="D18541" s="1" t="s">
        <v>19</v>
      </c>
      <c r="E18541" s="3" t="str">
        <f>HYPERLINK("https://fyndiq.se/produkt/ebd0c75a3b324593/", "2-Pack Samsung S22 Ultra 5G Skärmskydd &amp;1-Pack linsskydd-9H GLAS")</f>
        <v>2-Pack Samsung S22 Ultra 5G Skärmskydd &amp;1-Pack linsskydd-9H GLAS</v>
      </c>
      <c r="F18541" s="1" t="s">
        <v>6898</v>
      </c>
      <c r="G18541" s="1" t="s">
        <v>6899</v>
      </c>
      <c r="H18541" s="1" t="s">
        <v>6900</v>
      </c>
      <c r="I18541" s="1" t="s">
        <v>16</v>
      </c>
      <c r="J18541" s="1" t="s">
        <v>23</v>
      </c>
      <c r="K18541" s="1" t="s">
        <v>16</v>
      </c>
      <c r="L18541" s="1" t="s">
        <v>16</v>
      </c>
      <c r="M18541" s="1" t="s">
        <v>16</v>
      </c>
      <c r="N18541" s="1" t="s">
        <v>16</v>
      </c>
      <c r="O18541" s="1">
        <v>71.2</v>
      </c>
      <c r="P18541" s="1">
        <v>1.0</v>
      </c>
    </row>
    <row r="18542">
      <c r="A18542" s="1" t="s">
        <v>29</v>
      </c>
      <c r="B18542" s="1" t="s">
        <v>21623</v>
      </c>
      <c r="C18542" s="2" t="s">
        <v>21542</v>
      </c>
      <c r="D18542" s="1" t="s">
        <v>19</v>
      </c>
      <c r="E18542" s="3" t="str">
        <f t="shared" ref="E18542:E18543" si="1117">HYPERLINK("https://fyndiq.se/produkt/8d7960028c1a40a4/", "2 Pack Xiaomi 11T Pro 5G - Härdat glas 9H - Super kvalitet 3D")</f>
        <v>2 Pack Xiaomi 11T Pro 5G - Härdat glas 9H - Super kvalitet 3D</v>
      </c>
      <c r="F18542" s="1" t="s">
        <v>112</v>
      </c>
      <c r="G18542" s="1" t="s">
        <v>113</v>
      </c>
      <c r="H18542" s="1" t="s">
        <v>114</v>
      </c>
      <c r="I18542" s="1" t="s">
        <v>16</v>
      </c>
      <c r="J18542" s="1" t="s">
        <v>23</v>
      </c>
      <c r="K18542" s="1" t="s">
        <v>16</v>
      </c>
      <c r="L18542" s="1" t="s">
        <v>16</v>
      </c>
      <c r="M18542" s="1" t="s">
        <v>16</v>
      </c>
      <c r="N18542" s="1" t="s">
        <v>16</v>
      </c>
      <c r="O18542" s="1">
        <v>63.2</v>
      </c>
      <c r="P18542" s="1">
        <v>1.0</v>
      </c>
    </row>
    <row r="18543">
      <c r="A18543" s="1" t="s">
        <v>29</v>
      </c>
      <c r="B18543" s="1" t="s">
        <v>21624</v>
      </c>
      <c r="C18543" s="2" t="s">
        <v>21542</v>
      </c>
      <c r="D18543" s="1" t="s">
        <v>19</v>
      </c>
      <c r="E18543" s="3" t="str">
        <f t="shared" si="1117"/>
        <v>2 Pack Xiaomi 11T Pro 5G - Härdat glas 9H - Super kvalitet 3D</v>
      </c>
      <c r="F18543" s="1" t="s">
        <v>112</v>
      </c>
      <c r="G18543" s="1" t="s">
        <v>113</v>
      </c>
      <c r="H18543" s="1" t="s">
        <v>114</v>
      </c>
      <c r="I18543" s="1" t="s">
        <v>16</v>
      </c>
      <c r="J18543" s="1" t="s">
        <v>23</v>
      </c>
      <c r="K18543" s="1" t="s">
        <v>16</v>
      </c>
      <c r="L18543" s="1" t="s">
        <v>16</v>
      </c>
      <c r="M18543" s="1" t="s">
        <v>16</v>
      </c>
      <c r="N18543" s="1" t="s">
        <v>16</v>
      </c>
      <c r="O18543" s="1">
        <v>63.2</v>
      </c>
      <c r="P18543" s="1">
        <v>1.0</v>
      </c>
    </row>
    <row r="18544">
      <c r="A18544" s="1" t="s">
        <v>29</v>
      </c>
      <c r="B18544" s="1" t="s">
        <v>21625</v>
      </c>
      <c r="C18544" s="2" t="s">
        <v>21542</v>
      </c>
      <c r="D18544" s="1" t="s">
        <v>19</v>
      </c>
      <c r="E18544" s="3" t="str">
        <f>HYPERLINK("https://fyndiq.se/produkt/385e2b93efd34bdb/", "2-Pack Samsung Galaxy A03 - Härdat Glas 9H - Super Kvalitet 3D")</f>
        <v>2-Pack Samsung Galaxy A03 - Härdat Glas 9H - Super Kvalitet 3D</v>
      </c>
      <c r="F18544" s="1" t="s">
        <v>481</v>
      </c>
      <c r="G18544" s="1" t="s">
        <v>482</v>
      </c>
      <c r="H18544" s="1" t="s">
        <v>483</v>
      </c>
      <c r="I18544" s="1" t="s">
        <v>16</v>
      </c>
      <c r="J18544" s="1" t="s">
        <v>23</v>
      </c>
      <c r="K18544" s="1" t="s">
        <v>16</v>
      </c>
      <c r="L18544" s="1" t="s">
        <v>16</v>
      </c>
      <c r="M18544" s="1" t="s">
        <v>16</v>
      </c>
      <c r="N18544" s="1" t="s">
        <v>16</v>
      </c>
      <c r="O18544" s="1">
        <v>63.2</v>
      </c>
      <c r="P18544" s="1">
        <v>1.0</v>
      </c>
    </row>
    <row r="18545">
      <c r="A18545" s="1" t="s">
        <v>29</v>
      </c>
      <c r="B18545" s="1" t="s">
        <v>21626</v>
      </c>
      <c r="C18545" s="2" t="s">
        <v>21542</v>
      </c>
      <c r="D18545" s="1" t="s">
        <v>19</v>
      </c>
      <c r="E18545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8545" s="1" t="s">
        <v>1859</v>
      </c>
      <c r="G18545" s="1" t="s">
        <v>1860</v>
      </c>
      <c r="H18545" s="1" t="s">
        <v>1861</v>
      </c>
      <c r="I18545" s="1" t="s">
        <v>16</v>
      </c>
      <c r="J18545" s="1" t="s">
        <v>23</v>
      </c>
      <c r="K18545" s="1" t="s">
        <v>16</v>
      </c>
      <c r="L18545" s="1" t="s">
        <v>16</v>
      </c>
      <c r="M18545" s="1" t="s">
        <v>16</v>
      </c>
      <c r="N18545" s="1" t="s">
        <v>16</v>
      </c>
      <c r="O18545" s="1">
        <v>63.2</v>
      </c>
      <c r="P18545" s="1">
        <v>1.0</v>
      </c>
    </row>
    <row r="18546">
      <c r="A18546" s="1" t="s">
        <v>29</v>
      </c>
      <c r="B18546" s="1" t="s">
        <v>21627</v>
      </c>
      <c r="C18546" s="2" t="s">
        <v>21542</v>
      </c>
      <c r="D18546" s="1" t="s">
        <v>19</v>
      </c>
      <c r="E18546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8546" s="1" t="s">
        <v>4071</v>
      </c>
      <c r="G18546" s="1" t="s">
        <v>4072</v>
      </c>
      <c r="H18546" s="1" t="s">
        <v>4073</v>
      </c>
      <c r="I18546" s="1" t="s">
        <v>16</v>
      </c>
      <c r="J18546" s="1" t="s">
        <v>23</v>
      </c>
      <c r="K18546" s="1" t="s">
        <v>16</v>
      </c>
      <c r="L18546" s="1" t="s">
        <v>16</v>
      </c>
      <c r="M18546" s="1" t="s">
        <v>16</v>
      </c>
      <c r="N18546" s="1" t="s">
        <v>16</v>
      </c>
      <c r="O18546" s="1">
        <v>39.2</v>
      </c>
      <c r="P18546" s="1">
        <v>1.0</v>
      </c>
    </row>
    <row r="18547">
      <c r="A18547" s="1" t="s">
        <v>29</v>
      </c>
      <c r="B18547" s="1" t="s">
        <v>21628</v>
      </c>
      <c r="C18547" s="2" t="s">
        <v>21629</v>
      </c>
      <c r="D18547" s="1" t="s">
        <v>19</v>
      </c>
      <c r="E18547" s="3" t="str">
        <f>HYPERLINK("https://fyndiq.se/produkt/aaaa7cf643f84273/", "2 Pack Samsung Xcover 5 - Härdat glas 9H-Super kvalitet 3D")</f>
        <v>2 Pack Samsung Xcover 5 - Härdat glas 9H-Super kvalitet 3D</v>
      </c>
      <c r="F18547" s="1" t="s">
        <v>2089</v>
      </c>
      <c r="G18547" s="1" t="s">
        <v>2090</v>
      </c>
      <c r="H18547" s="1" t="s">
        <v>2091</v>
      </c>
      <c r="I18547" s="1" t="s">
        <v>16</v>
      </c>
      <c r="J18547" s="1" t="s">
        <v>23</v>
      </c>
      <c r="K18547" s="1" t="s">
        <v>16</v>
      </c>
      <c r="L18547" s="1" t="s">
        <v>16</v>
      </c>
      <c r="M18547" s="1" t="s">
        <v>16</v>
      </c>
      <c r="N18547" s="1" t="s">
        <v>16</v>
      </c>
      <c r="O18547" s="1">
        <v>63.2</v>
      </c>
      <c r="P18547" s="1">
        <v>1.0</v>
      </c>
    </row>
    <row r="18548">
      <c r="A18548" s="1" t="s">
        <v>29</v>
      </c>
      <c r="B18548" s="1" t="s">
        <v>21630</v>
      </c>
      <c r="C18548" s="2" t="s">
        <v>21629</v>
      </c>
      <c r="D18548" s="1" t="s">
        <v>19</v>
      </c>
      <c r="E18548" s="3" t="str">
        <f>HYPERLINK("https://fyndiq.se/produkt/a529734edaa9418b/", "1-Pack Samsung S23 Ultra Skärmskydd &amp; 1-Pack linsskydd - Härdat Glas 9H - Super kvalitet 3D")</f>
        <v>1-Pack Samsung S23 Ultra Skärmskydd &amp; 1-Pack linsskydd - Härdat Glas 9H - Super kvalitet 3D</v>
      </c>
      <c r="F18548" s="1" t="s">
        <v>4477</v>
      </c>
      <c r="G18548" s="1" t="s">
        <v>4478</v>
      </c>
      <c r="H18548" s="1" t="s">
        <v>4479</v>
      </c>
      <c r="I18548" s="1" t="s">
        <v>16</v>
      </c>
      <c r="J18548" s="1" t="s">
        <v>23</v>
      </c>
      <c r="K18548" s="1" t="s">
        <v>16</v>
      </c>
      <c r="L18548" s="1" t="s">
        <v>16</v>
      </c>
      <c r="M18548" s="1" t="s">
        <v>16</v>
      </c>
      <c r="N18548" s="1" t="s">
        <v>16</v>
      </c>
      <c r="O18548" s="1">
        <v>63.2</v>
      </c>
      <c r="P18548" s="1">
        <v>1.0</v>
      </c>
    </row>
    <row r="18549">
      <c r="A18549" s="1" t="s">
        <v>29</v>
      </c>
      <c r="B18549" s="1" t="s">
        <v>21631</v>
      </c>
      <c r="C18549" s="2" t="s">
        <v>21629</v>
      </c>
      <c r="D18549" s="1" t="s">
        <v>19</v>
      </c>
      <c r="E18549" s="3" t="str">
        <f>HYPERLINK("https://fyndiq.se/produkt/ef10e4ba492c46df/", "2-Pack Samsung S23 FE 5G - 9H Härdat Glass - Super Kvalitet 3D")</f>
        <v>2-Pack Samsung S23 FE 5G - 9H Härdat Glass - Super Kvalitet 3D</v>
      </c>
      <c r="F18549" s="1" t="s">
        <v>2521</v>
      </c>
      <c r="G18549" s="1" t="s">
        <v>2522</v>
      </c>
      <c r="H18549" s="1" t="s">
        <v>2523</v>
      </c>
      <c r="I18549" s="1" t="s">
        <v>1673</v>
      </c>
      <c r="J18549" s="1" t="s">
        <v>23</v>
      </c>
      <c r="K18549" s="1" t="s">
        <v>16</v>
      </c>
      <c r="L18549" s="1" t="s">
        <v>16</v>
      </c>
      <c r="M18549" s="1" t="s">
        <v>16</v>
      </c>
      <c r="N18549" s="1" t="s">
        <v>16</v>
      </c>
      <c r="O18549" s="1">
        <v>63.2</v>
      </c>
      <c r="P18549" s="1">
        <v>1.0</v>
      </c>
    </row>
    <row r="18550">
      <c r="A18550" s="1" t="s">
        <v>29</v>
      </c>
      <c r="B18550" s="1" t="s">
        <v>21632</v>
      </c>
      <c r="C18550" s="2" t="s">
        <v>21629</v>
      </c>
      <c r="D18550" s="1" t="s">
        <v>19</v>
      </c>
      <c r="E18550" s="3" t="str">
        <f>HYPERLINK("https://fyndiq.se/produkt/49dcfdc0ef9b4d32/", "2 Pack Iphone 7&amp;8 SE (2020-2022) Svart - Härdat Glas 9H - 3D")</f>
        <v>2 Pack Iphone 7&amp;8 SE (2020-2022) Svart - Härdat Glas 9H - 3D</v>
      </c>
      <c r="F18550" s="1" t="s">
        <v>3059</v>
      </c>
      <c r="G18550" s="1" t="s">
        <v>3060</v>
      </c>
      <c r="H18550" s="1" t="s">
        <v>3061</v>
      </c>
      <c r="I18550" s="1" t="s">
        <v>1311</v>
      </c>
      <c r="J18550" s="1" t="s">
        <v>9</v>
      </c>
      <c r="K18550" s="2" t="s">
        <v>20405</v>
      </c>
      <c r="L18550" s="1" t="s">
        <v>2528</v>
      </c>
      <c r="M18550" s="1" t="s">
        <v>16</v>
      </c>
      <c r="N18550" s="1" t="s">
        <v>16</v>
      </c>
      <c r="O18550" s="1">
        <v>47.2</v>
      </c>
      <c r="P18550" s="1">
        <v>1.0</v>
      </c>
    </row>
    <row r="18551">
      <c r="A18551" s="1" t="s">
        <v>29</v>
      </c>
      <c r="B18551" s="1" t="s">
        <v>21633</v>
      </c>
      <c r="C18551" s="2" t="s">
        <v>21629</v>
      </c>
      <c r="D18551" s="1" t="s">
        <v>19</v>
      </c>
      <c r="E18551" s="3" t="str">
        <f>HYPERLINK("https://fyndiq.se/produkt/9adf3a37026e4816/", "2 Pack Samsung Galaxy Note 20 Ultra -Härdat glas–Super kvalitet")</f>
        <v>2 Pack Samsung Galaxy Note 20 Ultra -Härdat glas–Super kvalitet</v>
      </c>
      <c r="F18551" s="1" t="s">
        <v>1043</v>
      </c>
      <c r="G18551" s="1" t="s">
        <v>1044</v>
      </c>
      <c r="H18551" s="1" t="s">
        <v>1045</v>
      </c>
      <c r="I18551" s="1" t="s">
        <v>16</v>
      </c>
      <c r="J18551" s="1" t="s">
        <v>23</v>
      </c>
      <c r="K18551" s="1" t="s">
        <v>16</v>
      </c>
      <c r="L18551" s="1" t="s">
        <v>16</v>
      </c>
      <c r="M18551" s="1" t="s">
        <v>16</v>
      </c>
      <c r="N18551" s="1" t="s">
        <v>16</v>
      </c>
      <c r="O18551" s="1">
        <v>63.2</v>
      </c>
      <c r="P18551" s="1">
        <v>1.0</v>
      </c>
    </row>
    <row r="18552">
      <c r="A18552" s="1" t="s">
        <v>29</v>
      </c>
      <c r="B18552" s="1" t="s">
        <v>21634</v>
      </c>
      <c r="C18552" s="2" t="s">
        <v>21629</v>
      </c>
      <c r="D18552" s="1" t="s">
        <v>19</v>
      </c>
      <c r="E18552" s="3" t="str">
        <f>HYPERLINK("https://fyndiq.se/produkt/7c1ea261f3264082/", "skärmskydd Iphone 11 Pro Max / XS Max, härdat glas hög kvalitet")</f>
        <v>skärmskydd Iphone 11 Pro Max / XS Max, härdat glas hög kvalitet</v>
      </c>
      <c r="F18552" s="1" t="s">
        <v>1867</v>
      </c>
      <c r="G18552" s="1" t="s">
        <v>1868</v>
      </c>
      <c r="H18552" s="1" t="s">
        <v>1869</v>
      </c>
      <c r="I18552" s="1" t="s">
        <v>16</v>
      </c>
      <c r="J18552" s="1" t="s">
        <v>23</v>
      </c>
      <c r="K18552" s="1" t="s">
        <v>16</v>
      </c>
      <c r="L18552" s="1" t="s">
        <v>16</v>
      </c>
      <c r="M18552" s="1" t="s">
        <v>16</v>
      </c>
      <c r="N18552" s="1" t="s">
        <v>16</v>
      </c>
      <c r="O18552" s="1">
        <v>39.2</v>
      </c>
      <c r="P18552" s="1">
        <v>1.0</v>
      </c>
    </row>
    <row r="18553">
      <c r="A18553" s="1" t="s">
        <v>29</v>
      </c>
      <c r="B18553" s="1" t="s">
        <v>21635</v>
      </c>
      <c r="C18553" s="2" t="s">
        <v>21629</v>
      </c>
      <c r="D18553" s="1" t="s">
        <v>19</v>
      </c>
      <c r="E1855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553" s="1" t="s">
        <v>692</v>
      </c>
      <c r="G18553" s="1" t="s">
        <v>693</v>
      </c>
      <c r="H18553" s="1" t="s">
        <v>694</v>
      </c>
      <c r="I18553" s="1" t="s">
        <v>1311</v>
      </c>
      <c r="J18553" s="1" t="s">
        <v>23</v>
      </c>
      <c r="K18553" s="1" t="s">
        <v>16</v>
      </c>
      <c r="L18553" s="1" t="s">
        <v>16</v>
      </c>
      <c r="M18553" s="1" t="s">
        <v>16</v>
      </c>
      <c r="N18553" s="1" t="s">
        <v>16</v>
      </c>
      <c r="O18553" s="1">
        <v>47.2</v>
      </c>
      <c r="P18553" s="1">
        <v>2.0</v>
      </c>
    </row>
    <row r="18554">
      <c r="A18554" s="1" t="s">
        <v>29</v>
      </c>
      <c r="B18554" s="1" t="s">
        <v>21636</v>
      </c>
      <c r="C18554" s="2" t="s">
        <v>21629</v>
      </c>
      <c r="D18554" s="1" t="s">
        <v>19</v>
      </c>
      <c r="E1855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554" s="1" t="s">
        <v>2144</v>
      </c>
      <c r="G18554" s="1" t="s">
        <v>2145</v>
      </c>
      <c r="H18554" s="1" t="s">
        <v>2146</v>
      </c>
      <c r="I18554" s="1" t="s">
        <v>16</v>
      </c>
      <c r="J18554" s="1" t="s">
        <v>23</v>
      </c>
      <c r="K18554" s="1" t="s">
        <v>16</v>
      </c>
      <c r="L18554" s="1" t="s">
        <v>16</v>
      </c>
      <c r="M18554" s="1" t="s">
        <v>16</v>
      </c>
      <c r="N18554" s="1" t="s">
        <v>16</v>
      </c>
      <c r="O18554" s="1">
        <v>63.2</v>
      </c>
      <c r="P18554" s="1">
        <v>1.0</v>
      </c>
    </row>
    <row r="18555">
      <c r="A18555" s="1" t="s">
        <v>29</v>
      </c>
      <c r="B18555" s="1" t="s">
        <v>21637</v>
      </c>
      <c r="C18555" s="2" t="s">
        <v>21629</v>
      </c>
      <c r="D18555" s="1" t="s">
        <v>19</v>
      </c>
      <c r="E18555" s="3" t="str">
        <f>HYPERLINK("https://fyndiq.se/produkt/a161246fb40a4ffc/", "Samsung Galaxy S8 - Härdat glas 9H–Super kvalitet 3D Skärmskydd")</f>
        <v>Samsung Galaxy S8 - Härdat glas 9H–Super kvalitet 3D Skärmskydd</v>
      </c>
      <c r="F18555" s="1" t="s">
        <v>6348</v>
      </c>
      <c r="G18555" s="1" t="s">
        <v>6349</v>
      </c>
      <c r="H18555" s="1" t="s">
        <v>6350</v>
      </c>
      <c r="I18555" s="1" t="s">
        <v>16</v>
      </c>
      <c r="J18555" s="1" t="s">
        <v>23</v>
      </c>
      <c r="K18555" s="1" t="s">
        <v>16</v>
      </c>
      <c r="L18555" s="1" t="s">
        <v>16</v>
      </c>
      <c r="M18555" s="1" t="s">
        <v>16</v>
      </c>
      <c r="N18555" s="1" t="s">
        <v>16</v>
      </c>
      <c r="O18555" s="1">
        <v>55.2</v>
      </c>
      <c r="P18555" s="1">
        <v>1.0</v>
      </c>
    </row>
    <row r="18556">
      <c r="A18556" s="1" t="s">
        <v>29</v>
      </c>
      <c r="B18556" s="1" t="s">
        <v>21638</v>
      </c>
      <c r="C18556" s="2" t="s">
        <v>21629</v>
      </c>
      <c r="D18556" s="1" t="s">
        <v>19</v>
      </c>
      <c r="E18556" s="3" t="str">
        <f t="shared" ref="E18556:E18558" si="1118">HYPERLINK("https://fyndiq.se/produkt/80d04410f9c744e2/", "2-Pack Samsung S23 Ultra - 9H Härdat Glass - 3D Super Kvalitet Skärmskydd")</f>
        <v>2-Pack Samsung S23 Ultra - 9H Härdat Glass - 3D Super Kvalitet Skärmskydd</v>
      </c>
      <c r="F18556" s="1" t="s">
        <v>2144</v>
      </c>
      <c r="G18556" s="1" t="s">
        <v>2145</v>
      </c>
      <c r="H18556" s="1" t="s">
        <v>2146</v>
      </c>
      <c r="I18556" s="1" t="s">
        <v>16</v>
      </c>
      <c r="J18556" s="1" t="s">
        <v>23</v>
      </c>
      <c r="K18556" s="1" t="s">
        <v>16</v>
      </c>
      <c r="L18556" s="1" t="s">
        <v>16</v>
      </c>
      <c r="M18556" s="1" t="s">
        <v>16</v>
      </c>
      <c r="N18556" s="1" t="s">
        <v>16</v>
      </c>
      <c r="O18556" s="1">
        <v>63.2</v>
      </c>
      <c r="P18556" s="1">
        <v>2.0</v>
      </c>
    </row>
    <row r="18557">
      <c r="A18557" s="1" t="s">
        <v>29</v>
      </c>
      <c r="B18557" s="1" t="s">
        <v>21639</v>
      </c>
      <c r="C18557" s="2" t="s">
        <v>21629</v>
      </c>
      <c r="D18557" s="1" t="s">
        <v>19</v>
      </c>
      <c r="E18557" s="3" t="str">
        <f t="shared" si="1118"/>
        <v>2-Pack Samsung S23 Ultra - 9H Härdat Glass - 3D Super Kvalitet Skärmskydd</v>
      </c>
      <c r="F18557" s="1" t="s">
        <v>2144</v>
      </c>
      <c r="G18557" s="1" t="s">
        <v>2145</v>
      </c>
      <c r="H18557" s="1" t="s">
        <v>2146</v>
      </c>
      <c r="I18557" s="1" t="s">
        <v>16</v>
      </c>
      <c r="J18557" s="1" t="s">
        <v>23</v>
      </c>
      <c r="K18557" s="1" t="s">
        <v>16</v>
      </c>
      <c r="L18557" s="1" t="s">
        <v>16</v>
      </c>
      <c r="M18557" s="1" t="s">
        <v>16</v>
      </c>
      <c r="N18557" s="1" t="s">
        <v>16</v>
      </c>
      <c r="O18557" s="1">
        <v>63.2</v>
      </c>
      <c r="P18557" s="1">
        <v>1.0</v>
      </c>
    </row>
    <row r="18558">
      <c r="A18558" s="1" t="s">
        <v>29</v>
      </c>
      <c r="B18558" s="1" t="s">
        <v>21640</v>
      </c>
      <c r="C18558" s="2" t="s">
        <v>21629</v>
      </c>
      <c r="D18558" s="1" t="s">
        <v>19</v>
      </c>
      <c r="E18558" s="3" t="str">
        <f t="shared" si="1118"/>
        <v>2-Pack Samsung S23 Ultra - 9H Härdat Glass - 3D Super Kvalitet Skärmskydd</v>
      </c>
      <c r="F18558" s="1" t="s">
        <v>2144</v>
      </c>
      <c r="G18558" s="1" t="s">
        <v>2145</v>
      </c>
      <c r="H18558" s="1" t="s">
        <v>2146</v>
      </c>
      <c r="I18558" s="1" t="s">
        <v>16</v>
      </c>
      <c r="J18558" s="1" t="s">
        <v>23</v>
      </c>
      <c r="K18558" s="1" t="s">
        <v>16</v>
      </c>
      <c r="L18558" s="1" t="s">
        <v>16</v>
      </c>
      <c r="M18558" s="1" t="s">
        <v>16</v>
      </c>
      <c r="N18558" s="1" t="s">
        <v>16</v>
      </c>
      <c r="O18558" s="1">
        <v>63.2</v>
      </c>
      <c r="P18558" s="1">
        <v>1.0</v>
      </c>
    </row>
    <row r="18559">
      <c r="A18559" s="1" t="s">
        <v>29</v>
      </c>
      <c r="B18559" s="1" t="s">
        <v>21641</v>
      </c>
      <c r="C18559" s="2" t="s">
        <v>21629</v>
      </c>
      <c r="D18559" s="1" t="s">
        <v>19</v>
      </c>
      <c r="E1855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8559" s="1" t="s">
        <v>204</v>
      </c>
      <c r="G18559" s="1" t="s">
        <v>205</v>
      </c>
      <c r="H18559" s="1" t="s">
        <v>206</v>
      </c>
      <c r="I18559" s="1" t="s">
        <v>16</v>
      </c>
      <c r="J18559" s="1" t="s">
        <v>23</v>
      </c>
      <c r="K18559" s="1" t="s">
        <v>16</v>
      </c>
      <c r="L18559" s="1" t="s">
        <v>16</v>
      </c>
      <c r="M18559" s="1" t="s">
        <v>16</v>
      </c>
      <c r="N18559" s="1" t="s">
        <v>16</v>
      </c>
      <c r="O18559" s="1">
        <v>71.2</v>
      </c>
      <c r="P18559" s="1">
        <v>1.0</v>
      </c>
    </row>
    <row r="18560">
      <c r="A18560" s="1" t="s">
        <v>29</v>
      </c>
      <c r="B18560" s="1" t="s">
        <v>21642</v>
      </c>
      <c r="C18560" s="2" t="s">
        <v>21629</v>
      </c>
      <c r="D18560" s="1" t="s">
        <v>19</v>
      </c>
      <c r="E18560" s="3" t="str">
        <f>HYPERLINK("https://fyndiq.se/produkt/b5127882a0bc4dec/", "2-Pack Samsung S23 (5G) Skärmskydd &amp; 2-Pack linsskydd - Härdat Glas 9H - Super kvalitet 3D")</f>
        <v>2-Pack Samsung S23 (5G) Skärmskydd &amp; 2-Pack linsskydd - Härdat Glas 9H - Super kvalitet 3D</v>
      </c>
      <c r="F18560" s="1" t="s">
        <v>5878</v>
      </c>
      <c r="G18560" s="1" t="s">
        <v>5879</v>
      </c>
      <c r="H18560" s="1" t="s">
        <v>5880</v>
      </c>
      <c r="I18560" s="1" t="s">
        <v>1311</v>
      </c>
      <c r="J18560" s="1" t="s">
        <v>23</v>
      </c>
      <c r="K18560" s="1" t="s">
        <v>16</v>
      </c>
      <c r="L18560" s="1" t="s">
        <v>16</v>
      </c>
      <c r="M18560" s="1" t="s">
        <v>16</v>
      </c>
      <c r="N18560" s="1" t="s">
        <v>16</v>
      </c>
      <c r="O18560" s="1">
        <v>79.2</v>
      </c>
      <c r="P18560" s="1">
        <v>1.0</v>
      </c>
    </row>
    <row r="18561">
      <c r="A18561" s="1" t="s">
        <v>29</v>
      </c>
      <c r="B18561" s="1" t="s">
        <v>21643</v>
      </c>
      <c r="C18561" s="2" t="s">
        <v>21629</v>
      </c>
      <c r="D18561" s="1" t="s">
        <v>19</v>
      </c>
      <c r="E18561" s="3" t="str">
        <f>HYPERLINK("https://fyndiq.se/produkt/49dcfdc0ef9b4d32/", "2 Pack Iphone 7&amp;8 SE (2020-2022) Svart - Härdat Glas 9H - 3D")</f>
        <v>2 Pack Iphone 7&amp;8 SE (2020-2022) Svart - Härdat Glas 9H - 3D</v>
      </c>
      <c r="F18561" s="1" t="s">
        <v>3059</v>
      </c>
      <c r="G18561" s="1" t="s">
        <v>3060</v>
      </c>
      <c r="H18561" s="1" t="s">
        <v>3061</v>
      </c>
      <c r="I18561" s="1" t="s">
        <v>16</v>
      </c>
      <c r="J18561" s="1" t="s">
        <v>23</v>
      </c>
      <c r="K18561" s="1" t="s">
        <v>16</v>
      </c>
      <c r="L18561" s="1" t="s">
        <v>16</v>
      </c>
      <c r="M18561" s="1" t="s">
        <v>16</v>
      </c>
      <c r="N18561" s="1" t="s">
        <v>16</v>
      </c>
      <c r="O18561" s="1">
        <v>47.2</v>
      </c>
      <c r="P18561" s="1">
        <v>4.0</v>
      </c>
    </row>
    <row r="18562">
      <c r="A18562" s="1" t="s">
        <v>29</v>
      </c>
      <c r="B18562" s="1" t="s">
        <v>21644</v>
      </c>
      <c r="C18562" s="2" t="s">
        <v>21629</v>
      </c>
      <c r="D18562" s="1" t="s">
        <v>19</v>
      </c>
      <c r="E18562" s="3" t="str">
        <f>HYPERLINK("https://fyndiq.se/produkt/db8152ea17f34880/", "1-Pack XIAOMI REDMI 12C Skärmskydd &amp; 1-Pack linsskydd - Härdat Glas 9H - Super kvalitet 3D")</f>
        <v>1-Pack XIAOMI REDMI 12C Skärmskydd &amp; 1-Pack linsskydd - Härdat Glas 9H - Super kvalitet 3D</v>
      </c>
      <c r="F18562" s="1" t="s">
        <v>21645</v>
      </c>
      <c r="G18562" s="1" t="s">
        <v>21646</v>
      </c>
      <c r="H18562" s="1" t="s">
        <v>21647</v>
      </c>
      <c r="I18562" s="1" t="s">
        <v>16</v>
      </c>
      <c r="J18562" s="1" t="s">
        <v>23</v>
      </c>
      <c r="K18562" s="1" t="s">
        <v>16</v>
      </c>
      <c r="L18562" s="1" t="s">
        <v>16</v>
      </c>
      <c r="M18562" s="1" t="s">
        <v>16</v>
      </c>
      <c r="N18562" s="1" t="s">
        <v>16</v>
      </c>
      <c r="O18562" s="1">
        <v>63.2</v>
      </c>
      <c r="P18562" s="1">
        <v>1.0</v>
      </c>
    </row>
    <row r="18563">
      <c r="A18563" s="1" t="s">
        <v>29</v>
      </c>
      <c r="B18563" s="1" t="s">
        <v>21648</v>
      </c>
      <c r="C18563" s="2" t="s">
        <v>21629</v>
      </c>
      <c r="D18563" s="1" t="s">
        <v>19</v>
      </c>
      <c r="E18563" s="3" t="str">
        <f>HYPERLINK("https://fyndiq.se/produkt/4487e30957ae4516/", "2-Pack Samsung Galaxy Tab A8 WiFi - Härdat Glas 9H - Super Kvalitet")</f>
        <v>2-Pack Samsung Galaxy Tab A8 WiFi - Härdat Glas 9H - Super Kvalitet</v>
      </c>
      <c r="F18563" s="1" t="s">
        <v>4067</v>
      </c>
      <c r="G18563" s="1" t="s">
        <v>4068</v>
      </c>
      <c r="H18563" s="1" t="s">
        <v>4069</v>
      </c>
      <c r="I18563" s="1" t="s">
        <v>16</v>
      </c>
      <c r="J18563" s="1" t="s">
        <v>23</v>
      </c>
      <c r="K18563" s="1" t="s">
        <v>16</v>
      </c>
      <c r="L18563" s="1" t="s">
        <v>16</v>
      </c>
      <c r="M18563" s="1" t="s">
        <v>16</v>
      </c>
      <c r="N18563" s="1" t="s">
        <v>16</v>
      </c>
      <c r="O18563" s="1">
        <v>135.2</v>
      </c>
      <c r="P18563" s="1">
        <v>1.0</v>
      </c>
    </row>
    <row r="18564">
      <c r="A18564" s="1" t="s">
        <v>29</v>
      </c>
      <c r="B18564" s="1" t="s">
        <v>21649</v>
      </c>
      <c r="C18564" s="2" t="s">
        <v>21629</v>
      </c>
      <c r="D18564" s="1" t="s">
        <v>19</v>
      </c>
      <c r="E18564" s="3" t="str">
        <f>HYPERLINK("https://fyndiq.se/produkt/38b8d321e09c46d9/", "2-PACK Full Cover Iphone 8 Svart -Härdat Glas 9H Skärmskydd 3D")</f>
        <v>2-PACK Full Cover Iphone 8 Svart -Härdat Glas 9H Skärmskydd 3D</v>
      </c>
      <c r="F18564" s="1" t="s">
        <v>3013</v>
      </c>
      <c r="G18564" s="1" t="s">
        <v>3014</v>
      </c>
      <c r="H18564" s="1" t="s">
        <v>3015</v>
      </c>
      <c r="I18564" s="1" t="s">
        <v>16</v>
      </c>
      <c r="J18564" s="1" t="s">
        <v>23</v>
      </c>
      <c r="K18564" s="1" t="s">
        <v>16</v>
      </c>
      <c r="L18564" s="1" t="s">
        <v>16</v>
      </c>
      <c r="M18564" s="1" t="s">
        <v>16</v>
      </c>
      <c r="N18564" s="1" t="s">
        <v>16</v>
      </c>
      <c r="O18564" s="1">
        <v>47.2</v>
      </c>
      <c r="P18564" s="1">
        <v>1.0</v>
      </c>
    </row>
    <row r="18565">
      <c r="A18565" s="1" t="s">
        <v>29</v>
      </c>
      <c r="B18565" s="1" t="s">
        <v>21650</v>
      </c>
      <c r="C18565" s="2" t="s">
        <v>21629</v>
      </c>
      <c r="D18565" s="1" t="s">
        <v>19</v>
      </c>
      <c r="E18565" s="3" t="str">
        <f t="shared" ref="E18565:E18566" si="1119">HYPERLINK("https://fyndiq.se/produkt/fdeead0025f9481d/", "Samsung S23 FE - 9H Härdat Glass - Super Kvalitet 3D")</f>
        <v>Samsung S23 FE - 9H Härdat Glass - Super Kvalitet 3D</v>
      </c>
      <c r="F18565" s="1" t="s">
        <v>9586</v>
      </c>
      <c r="G18565" s="1" t="s">
        <v>9587</v>
      </c>
      <c r="H18565" s="1" t="s">
        <v>9588</v>
      </c>
      <c r="I18565" s="1" t="s">
        <v>16</v>
      </c>
      <c r="J18565" s="1" t="s">
        <v>23</v>
      </c>
      <c r="K18565" s="1" t="s">
        <v>16</v>
      </c>
      <c r="L18565" s="1" t="s">
        <v>16</v>
      </c>
      <c r="M18565" s="1" t="s">
        <v>16</v>
      </c>
      <c r="N18565" s="1" t="s">
        <v>16</v>
      </c>
      <c r="O18565" s="1">
        <v>55.2</v>
      </c>
      <c r="P18565" s="1">
        <v>1.0</v>
      </c>
    </row>
    <row r="18566">
      <c r="A18566" s="1" t="s">
        <v>29</v>
      </c>
      <c r="B18566" s="1" t="s">
        <v>21651</v>
      </c>
      <c r="C18566" s="2" t="s">
        <v>21629</v>
      </c>
      <c r="D18566" s="1" t="s">
        <v>19</v>
      </c>
      <c r="E18566" s="3" t="str">
        <f t="shared" si="1119"/>
        <v>Samsung S23 FE - 9H Härdat Glass - Super Kvalitet 3D</v>
      </c>
      <c r="F18566" s="1" t="s">
        <v>9586</v>
      </c>
      <c r="G18566" s="1" t="s">
        <v>9587</v>
      </c>
      <c r="H18566" s="1" t="s">
        <v>9588</v>
      </c>
      <c r="I18566" s="1" t="s">
        <v>16</v>
      </c>
      <c r="J18566" s="1" t="s">
        <v>23</v>
      </c>
      <c r="K18566" s="1" t="s">
        <v>16</v>
      </c>
      <c r="L18566" s="1" t="s">
        <v>16</v>
      </c>
      <c r="M18566" s="1" t="s">
        <v>16</v>
      </c>
      <c r="N18566" s="1" t="s">
        <v>16</v>
      </c>
      <c r="O18566" s="1">
        <v>55.2</v>
      </c>
      <c r="P18566" s="1">
        <v>1.0</v>
      </c>
    </row>
    <row r="18567">
      <c r="A18567" s="1" t="s">
        <v>29</v>
      </c>
      <c r="B18567" s="1" t="s">
        <v>21652</v>
      </c>
      <c r="C18567" s="2" t="s">
        <v>21629</v>
      </c>
      <c r="D18567" s="1" t="s">
        <v>19</v>
      </c>
      <c r="E18567" s="3" t="str">
        <f>HYPERLINK("https://fyndiq.se/produkt/2030c5450cfb4338/", "2 Pack Huawei P30 Pro - Härdat glas 9H – 3D Super kvalitet")</f>
        <v>2 Pack Huawei P30 Pro - Härdat glas 9H – 3D Super kvalitet</v>
      </c>
      <c r="F18567" s="1" t="s">
        <v>1091</v>
      </c>
      <c r="G18567" s="1" t="s">
        <v>1092</v>
      </c>
      <c r="H18567" s="1" t="s">
        <v>1093</v>
      </c>
      <c r="I18567" s="1" t="s">
        <v>16</v>
      </c>
      <c r="J18567" s="1" t="s">
        <v>23</v>
      </c>
      <c r="K18567" s="1" t="s">
        <v>16</v>
      </c>
      <c r="L18567" s="1" t="s">
        <v>16</v>
      </c>
      <c r="M18567" s="1" t="s">
        <v>16</v>
      </c>
      <c r="N18567" s="1" t="s">
        <v>16</v>
      </c>
      <c r="O18567" s="1">
        <v>71.2</v>
      </c>
      <c r="P18567" s="1">
        <v>1.0</v>
      </c>
    </row>
    <row r="18568">
      <c r="A18568" s="1" t="s">
        <v>29</v>
      </c>
      <c r="B18568" s="1" t="s">
        <v>21653</v>
      </c>
      <c r="C18568" s="2" t="s">
        <v>21629</v>
      </c>
      <c r="D18568" s="1" t="s">
        <v>19</v>
      </c>
      <c r="E1856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8568" s="1" t="s">
        <v>729</v>
      </c>
      <c r="G18568" s="1" t="s">
        <v>730</v>
      </c>
      <c r="H18568" s="1" t="s">
        <v>731</v>
      </c>
      <c r="I18568" s="1" t="s">
        <v>16</v>
      </c>
      <c r="J18568" s="1" t="s">
        <v>23</v>
      </c>
      <c r="K18568" s="1" t="s">
        <v>16</v>
      </c>
      <c r="L18568" s="1" t="s">
        <v>16</v>
      </c>
      <c r="M18568" s="1" t="s">
        <v>16</v>
      </c>
      <c r="N18568" s="1" t="s">
        <v>16</v>
      </c>
      <c r="O18568" s="1">
        <v>63.2</v>
      </c>
      <c r="P18568" s="1">
        <v>1.0</v>
      </c>
    </row>
    <row r="18569">
      <c r="A18569" s="1" t="s">
        <v>29</v>
      </c>
      <c r="B18569" s="1" t="s">
        <v>21654</v>
      </c>
      <c r="C18569" s="2" t="s">
        <v>21629</v>
      </c>
      <c r="D18569" s="1" t="s">
        <v>19</v>
      </c>
      <c r="E18569" s="3" t="str">
        <f>HYPERLINK("https://fyndiq.se/produkt/082f3cf898c84831/", "2 Pack Galaxy S20 Ultra - Härdat glas 9H - Super kvalitet 3D")</f>
        <v>2 Pack Galaxy S20 Ultra - Härdat glas 9H - Super kvalitet 3D</v>
      </c>
      <c r="F18569" s="1" t="s">
        <v>460</v>
      </c>
      <c r="G18569" s="1" t="s">
        <v>461</v>
      </c>
      <c r="H18569" s="1" t="s">
        <v>462</v>
      </c>
      <c r="I18569" s="1" t="s">
        <v>16</v>
      </c>
      <c r="J18569" s="1" t="s">
        <v>23</v>
      </c>
      <c r="K18569" s="1" t="s">
        <v>16</v>
      </c>
      <c r="L18569" s="1" t="s">
        <v>16</v>
      </c>
      <c r="M18569" s="1" t="s">
        <v>16</v>
      </c>
      <c r="N18569" s="1" t="s">
        <v>16</v>
      </c>
      <c r="O18569" s="1">
        <v>63.2</v>
      </c>
      <c r="P18569" s="1">
        <v>1.0</v>
      </c>
    </row>
    <row r="18570">
      <c r="A18570" s="1" t="s">
        <v>29</v>
      </c>
      <c r="B18570" s="1" t="s">
        <v>21655</v>
      </c>
      <c r="C18570" s="2" t="s">
        <v>21629</v>
      </c>
      <c r="D18570" s="1" t="s">
        <v>19</v>
      </c>
      <c r="E18570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8570" s="1" t="s">
        <v>5040</v>
      </c>
      <c r="G18570" s="1" t="s">
        <v>5041</v>
      </c>
      <c r="H18570" s="1" t="s">
        <v>5042</v>
      </c>
      <c r="I18570" s="1" t="s">
        <v>16</v>
      </c>
      <c r="J18570" s="1" t="s">
        <v>23</v>
      </c>
      <c r="K18570" s="1" t="s">
        <v>16</v>
      </c>
      <c r="L18570" s="1" t="s">
        <v>16</v>
      </c>
      <c r="M18570" s="1" t="s">
        <v>16</v>
      </c>
      <c r="N18570" s="1" t="s">
        <v>16</v>
      </c>
      <c r="O18570" s="1">
        <v>79.2</v>
      </c>
      <c r="P18570" s="1">
        <v>1.0</v>
      </c>
    </row>
    <row r="18571">
      <c r="A18571" s="1" t="s">
        <v>29</v>
      </c>
      <c r="B18571" s="1" t="s">
        <v>21656</v>
      </c>
      <c r="C18571" s="2" t="s">
        <v>21629</v>
      </c>
      <c r="D18571" s="1" t="s">
        <v>19</v>
      </c>
      <c r="E18571" s="3" t="str">
        <f>HYPERLINK("https://fyndiq.se/produkt/50e4ae784f654d73/", "2 PACK ONEPLUS Nord CE 5G - Härdat glas 9H- Super kvalitet")</f>
        <v>2 PACK ONEPLUS Nord CE 5G - Härdat glas 9H- Super kvalitet</v>
      </c>
      <c r="F18571" s="1" t="s">
        <v>6296</v>
      </c>
      <c r="G18571" s="1" t="s">
        <v>6297</v>
      </c>
      <c r="H18571" s="1" t="s">
        <v>6298</v>
      </c>
      <c r="I18571" s="1" t="s">
        <v>16</v>
      </c>
      <c r="J18571" s="1" t="s">
        <v>23</v>
      </c>
      <c r="K18571" s="1" t="s">
        <v>16</v>
      </c>
      <c r="L18571" s="1" t="s">
        <v>16</v>
      </c>
      <c r="M18571" s="1" t="s">
        <v>16</v>
      </c>
      <c r="N18571" s="1" t="s">
        <v>16</v>
      </c>
      <c r="O18571" s="1">
        <v>63.2</v>
      </c>
      <c r="P18571" s="1">
        <v>1.0</v>
      </c>
    </row>
    <row r="18572">
      <c r="A18572" s="1" t="s">
        <v>29</v>
      </c>
      <c r="B18572" s="1" t="s">
        <v>21657</v>
      </c>
      <c r="C18572" s="2" t="s">
        <v>21629</v>
      </c>
      <c r="D18572" s="1" t="s">
        <v>19</v>
      </c>
      <c r="E18572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8572" s="1" t="s">
        <v>837</v>
      </c>
      <c r="G18572" s="1" t="s">
        <v>838</v>
      </c>
      <c r="H18572" s="1" t="s">
        <v>839</v>
      </c>
      <c r="I18572" s="1" t="s">
        <v>16</v>
      </c>
      <c r="J18572" s="1" t="s">
        <v>23</v>
      </c>
      <c r="K18572" s="1" t="s">
        <v>16</v>
      </c>
      <c r="L18572" s="1" t="s">
        <v>16</v>
      </c>
      <c r="M18572" s="1" t="s">
        <v>16</v>
      </c>
      <c r="N18572" s="1" t="s">
        <v>16</v>
      </c>
      <c r="O18572" s="1">
        <v>63.2</v>
      </c>
      <c r="P18572" s="1">
        <v>2.0</v>
      </c>
    </row>
    <row r="18573">
      <c r="A18573" s="1" t="s">
        <v>29</v>
      </c>
      <c r="B18573" s="1" t="s">
        <v>21658</v>
      </c>
      <c r="C18573" s="2" t="s">
        <v>21629</v>
      </c>
      <c r="D18573" s="1" t="s">
        <v>19</v>
      </c>
      <c r="E18573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573" s="1" t="s">
        <v>692</v>
      </c>
      <c r="G18573" s="1" t="s">
        <v>693</v>
      </c>
      <c r="H18573" s="1" t="s">
        <v>694</v>
      </c>
      <c r="I18573" s="1" t="s">
        <v>16</v>
      </c>
      <c r="J18573" s="1" t="s">
        <v>23</v>
      </c>
      <c r="K18573" s="1" t="s">
        <v>16</v>
      </c>
      <c r="L18573" s="1" t="s">
        <v>16</v>
      </c>
      <c r="M18573" s="1" t="s">
        <v>16</v>
      </c>
      <c r="N18573" s="1" t="s">
        <v>16</v>
      </c>
      <c r="O18573" s="1">
        <v>47.2</v>
      </c>
      <c r="P18573" s="1">
        <v>1.0</v>
      </c>
    </row>
    <row r="18574">
      <c r="A18574" s="1" t="s">
        <v>29</v>
      </c>
      <c r="B18574" s="1" t="s">
        <v>21659</v>
      </c>
      <c r="C18574" s="2" t="s">
        <v>21629</v>
      </c>
      <c r="D18574" s="1" t="s">
        <v>19</v>
      </c>
      <c r="E18574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8574" s="1" t="s">
        <v>2445</v>
      </c>
      <c r="G18574" s="1" t="s">
        <v>2446</v>
      </c>
      <c r="H18574" s="1" t="s">
        <v>2447</v>
      </c>
      <c r="I18574" s="1" t="s">
        <v>16</v>
      </c>
      <c r="J18574" s="1" t="s">
        <v>23</v>
      </c>
      <c r="K18574" s="1" t="s">
        <v>16</v>
      </c>
      <c r="L18574" s="1" t="s">
        <v>16</v>
      </c>
      <c r="M18574" s="1" t="s">
        <v>16</v>
      </c>
      <c r="N18574" s="1" t="s">
        <v>16</v>
      </c>
      <c r="O18574" s="1">
        <v>79.2</v>
      </c>
      <c r="P18574" s="1">
        <v>1.0</v>
      </c>
    </row>
    <row r="18575">
      <c r="A18575" s="1" t="s">
        <v>29</v>
      </c>
      <c r="B18575" s="1" t="s">
        <v>21660</v>
      </c>
      <c r="C18575" s="2" t="s">
        <v>21629</v>
      </c>
      <c r="D18575" s="1" t="s">
        <v>19</v>
      </c>
      <c r="E18575" s="3" t="str">
        <f>HYPERLINK("https://fyndiq.se/produkt/6ae5aff483564a84/", "2-Pack Apple Watch 40mm – Härdat glas 9H – Super kvalitet 3D")</f>
        <v>2-Pack Apple Watch 40mm – Härdat glas 9H – Super kvalitet 3D</v>
      </c>
      <c r="F18575" s="1" t="s">
        <v>1418</v>
      </c>
      <c r="G18575" s="1" t="s">
        <v>1419</v>
      </c>
      <c r="H18575" s="1" t="s">
        <v>1420</v>
      </c>
      <c r="I18575" s="1" t="s">
        <v>16</v>
      </c>
      <c r="J18575" s="1" t="s">
        <v>23</v>
      </c>
      <c r="K18575" s="1" t="s">
        <v>16</v>
      </c>
      <c r="L18575" s="1" t="s">
        <v>16</v>
      </c>
      <c r="M18575" s="1" t="s">
        <v>16</v>
      </c>
      <c r="N18575" s="1" t="s">
        <v>16</v>
      </c>
      <c r="O18575" s="1">
        <v>55.2</v>
      </c>
      <c r="P18575" s="1">
        <v>1.0</v>
      </c>
    </row>
    <row r="18576">
      <c r="A18576" s="1" t="s">
        <v>29</v>
      </c>
      <c r="B18576" s="1" t="s">
        <v>21661</v>
      </c>
      <c r="C18576" s="2" t="s">
        <v>21629</v>
      </c>
      <c r="D18576" s="1" t="s">
        <v>19</v>
      </c>
      <c r="E18576" s="3" t="str">
        <f>HYPERLINK("https://fyndiq.se/produkt/34157794139f40c6/", "2-Pack Samsung S20 FE - 9H Härdat Glass - Top Kvalitet")</f>
        <v>2-Pack Samsung S20 FE - 9H Härdat Glass - Top Kvalitet</v>
      </c>
      <c r="F18576" s="1" t="s">
        <v>1640</v>
      </c>
      <c r="G18576" s="1" t="s">
        <v>1641</v>
      </c>
      <c r="H18576" s="1" t="s">
        <v>1642</v>
      </c>
      <c r="I18576" s="1" t="s">
        <v>16</v>
      </c>
      <c r="J18576" s="1" t="s">
        <v>23</v>
      </c>
      <c r="K18576" s="1" t="s">
        <v>16</v>
      </c>
      <c r="L18576" s="1" t="s">
        <v>16</v>
      </c>
      <c r="M18576" s="1" t="s">
        <v>16</v>
      </c>
      <c r="N18576" s="1" t="s">
        <v>16</v>
      </c>
      <c r="O18576" s="1">
        <v>63.2</v>
      </c>
      <c r="P18576" s="1">
        <v>1.0</v>
      </c>
    </row>
    <row r="18577">
      <c r="A18577" s="1" t="s">
        <v>29</v>
      </c>
      <c r="B18577" s="1" t="s">
        <v>21662</v>
      </c>
      <c r="C18577" s="2" t="s">
        <v>21629</v>
      </c>
      <c r="D18577" s="1" t="s">
        <v>19</v>
      </c>
      <c r="E18577" s="3" t="str">
        <f>HYPERLINK("https://fyndiq.se/produkt/e25e081a72dc4cb1/", "2-Pack Xiaomi 10T Pro 5G - Härdat glas 9H-Super kvalitet 3D")</f>
        <v>2-Pack Xiaomi 10T Pro 5G - Härdat glas 9H-Super kvalitet 3D</v>
      </c>
      <c r="F18577" s="1" t="s">
        <v>1257</v>
      </c>
      <c r="G18577" s="1" t="s">
        <v>1258</v>
      </c>
      <c r="H18577" s="1" t="s">
        <v>1259</v>
      </c>
      <c r="I18577" s="1" t="s">
        <v>16</v>
      </c>
      <c r="J18577" s="1" t="s">
        <v>23</v>
      </c>
      <c r="K18577" s="1" t="s">
        <v>16</v>
      </c>
      <c r="L18577" s="1" t="s">
        <v>16</v>
      </c>
      <c r="M18577" s="1" t="s">
        <v>16</v>
      </c>
      <c r="N18577" s="1" t="s">
        <v>16</v>
      </c>
      <c r="O18577" s="1">
        <v>63.2</v>
      </c>
      <c r="P18577" s="1">
        <v>1.0</v>
      </c>
    </row>
    <row r="18578">
      <c r="A18578" s="1" t="s">
        <v>29</v>
      </c>
      <c r="B18578" s="1" t="s">
        <v>21663</v>
      </c>
      <c r="C18578" s="2" t="s">
        <v>21629</v>
      </c>
      <c r="D18578" s="1" t="s">
        <v>19</v>
      </c>
      <c r="E18578" s="3" t="str">
        <f>HYPERLINK("https://fyndiq.se/produkt/2b4b1f7438974a4c/", "2-Pack OnePlus 11 5G- Härdat glas 9H - Super kvalitet 3D Skärmskydd")</f>
        <v>2-Pack OnePlus 11 5G- Härdat glas 9H - Super kvalitet 3D Skärmskydd</v>
      </c>
      <c r="F18578" s="1" t="s">
        <v>3388</v>
      </c>
      <c r="G18578" s="1" t="s">
        <v>3389</v>
      </c>
      <c r="H18578" s="1" t="s">
        <v>3390</v>
      </c>
      <c r="I18578" s="1" t="s">
        <v>16</v>
      </c>
      <c r="J18578" s="1" t="s">
        <v>23</v>
      </c>
      <c r="K18578" s="1" t="s">
        <v>16</v>
      </c>
      <c r="L18578" s="1" t="s">
        <v>16</v>
      </c>
      <c r="M18578" s="1" t="s">
        <v>16</v>
      </c>
      <c r="N18578" s="1" t="s">
        <v>16</v>
      </c>
      <c r="O18578" s="1">
        <v>79.2</v>
      </c>
      <c r="P18578" s="1">
        <v>1.0</v>
      </c>
    </row>
    <row r="18579">
      <c r="A18579" s="1" t="s">
        <v>29</v>
      </c>
      <c r="B18579" s="1" t="s">
        <v>21664</v>
      </c>
      <c r="C18579" s="2" t="s">
        <v>21629</v>
      </c>
      <c r="D18579" s="1" t="s">
        <v>19</v>
      </c>
      <c r="E18579" s="3" t="str">
        <f>HYPERLINK("https://fyndiq.se/produkt/a34f701dc60542a7/", "2 Pack Samsung Galaxy A32 - Härdat glas 9H - Super kvalitet 3D")</f>
        <v>2 Pack Samsung Galaxy A32 - Härdat glas 9H - Super kvalitet 3D</v>
      </c>
      <c r="F18579" s="1" t="s">
        <v>6491</v>
      </c>
      <c r="G18579" s="1" t="s">
        <v>6492</v>
      </c>
      <c r="H18579" s="1" t="s">
        <v>6493</v>
      </c>
      <c r="I18579" s="1" t="s">
        <v>16</v>
      </c>
      <c r="J18579" s="1" t="s">
        <v>23</v>
      </c>
      <c r="K18579" s="1" t="s">
        <v>16</v>
      </c>
      <c r="L18579" s="1" t="s">
        <v>16</v>
      </c>
      <c r="M18579" s="1" t="s">
        <v>16</v>
      </c>
      <c r="N18579" s="1" t="s">
        <v>16</v>
      </c>
      <c r="O18579" s="1">
        <v>63.2</v>
      </c>
      <c r="P18579" s="1">
        <v>1.0</v>
      </c>
    </row>
    <row r="18580">
      <c r="A18580" s="1" t="s">
        <v>29</v>
      </c>
      <c r="B18580" s="1" t="s">
        <v>21665</v>
      </c>
      <c r="C18580" s="2" t="s">
        <v>21629</v>
      </c>
      <c r="D18580" s="1" t="s">
        <v>19</v>
      </c>
      <c r="E18580" s="3" t="str">
        <f>HYPERLINK("https://fyndiq.se/produkt/d6fe6b40041d4172/", "Samsung Xcover 5 - Härdat glas 9H-Super kvalitet 3D Skärmskydd")</f>
        <v>Samsung Xcover 5 - Härdat glas 9H-Super kvalitet 3D Skärmskydd</v>
      </c>
      <c r="F18580" s="1" t="s">
        <v>1921</v>
      </c>
      <c r="G18580" s="1" t="s">
        <v>1922</v>
      </c>
      <c r="H18580" s="1" t="s">
        <v>1923</v>
      </c>
      <c r="I18580" s="1" t="s">
        <v>16</v>
      </c>
      <c r="J18580" s="1" t="s">
        <v>23</v>
      </c>
      <c r="K18580" s="1" t="s">
        <v>16</v>
      </c>
      <c r="L18580" s="1" t="s">
        <v>16</v>
      </c>
      <c r="M18580" s="1" t="s">
        <v>16</v>
      </c>
      <c r="N18580" s="1" t="s">
        <v>16</v>
      </c>
      <c r="O18580" s="1">
        <v>55.2</v>
      </c>
      <c r="P18580" s="1">
        <v>1.0</v>
      </c>
    </row>
    <row r="18581">
      <c r="A18581" s="1" t="s">
        <v>29</v>
      </c>
      <c r="B18581" s="1" t="s">
        <v>21666</v>
      </c>
      <c r="C18581" s="2" t="s">
        <v>21629</v>
      </c>
      <c r="D18581" s="1" t="s">
        <v>19</v>
      </c>
      <c r="E18581" s="3" t="str">
        <f>HYPERLINK("https://fyndiq.se/produkt/c47dc331e908415c/", "2 Pack - Samsung S22 ULTRA - 9H Härdat Glass - 3D Super Kvalitet")</f>
        <v>2 Pack - Samsung S22 ULTRA - 9H Härdat Glass - 3D Super Kvalitet</v>
      </c>
      <c r="F18581" s="1" t="s">
        <v>246</v>
      </c>
      <c r="G18581" s="1" t="s">
        <v>247</v>
      </c>
      <c r="H18581" s="1" t="s">
        <v>248</v>
      </c>
      <c r="I18581" s="1" t="s">
        <v>16</v>
      </c>
      <c r="J18581" s="1" t="s">
        <v>23</v>
      </c>
      <c r="K18581" s="1" t="s">
        <v>16</v>
      </c>
      <c r="L18581" s="1" t="s">
        <v>16</v>
      </c>
      <c r="M18581" s="1" t="s">
        <v>16</v>
      </c>
      <c r="N18581" s="1" t="s">
        <v>16</v>
      </c>
      <c r="O18581" s="1">
        <v>63.2</v>
      </c>
      <c r="P18581" s="1">
        <v>1.0</v>
      </c>
    </row>
    <row r="18582">
      <c r="A18582" s="1" t="s">
        <v>29</v>
      </c>
      <c r="B18582" s="1" t="s">
        <v>21667</v>
      </c>
      <c r="C18582" s="2" t="s">
        <v>21629</v>
      </c>
      <c r="D18582" s="1" t="s">
        <v>19</v>
      </c>
      <c r="E18582" s="3" t="str">
        <f>HYPERLINK("https://fyndiq.se/produkt/3793e0f6281f49f6/", "2-Pack Iphone 11 / XR - 9H Härdat Glass - Top Kvalitet")</f>
        <v>2-Pack Iphone 11 / XR - 9H Härdat Glass - Top Kvalitet</v>
      </c>
      <c r="F18582" s="1" t="s">
        <v>371</v>
      </c>
      <c r="G18582" s="1" t="s">
        <v>372</v>
      </c>
      <c r="H18582" s="1" t="s">
        <v>373</v>
      </c>
      <c r="I18582" s="1" t="s">
        <v>16</v>
      </c>
      <c r="J18582" s="1" t="s">
        <v>23</v>
      </c>
      <c r="K18582" s="1" t="s">
        <v>16</v>
      </c>
      <c r="L18582" s="1" t="s">
        <v>16</v>
      </c>
      <c r="M18582" s="1" t="s">
        <v>16</v>
      </c>
      <c r="N18582" s="1" t="s">
        <v>16</v>
      </c>
      <c r="O18582" s="1">
        <v>47.2</v>
      </c>
      <c r="P18582" s="1">
        <v>1.0</v>
      </c>
    </row>
    <row r="18583">
      <c r="A18583" s="1" t="s">
        <v>29</v>
      </c>
      <c r="B18583" s="1" t="s">
        <v>21668</v>
      </c>
      <c r="C18583" s="2" t="s">
        <v>21629</v>
      </c>
      <c r="D18583" s="1" t="s">
        <v>19</v>
      </c>
      <c r="E18583" s="3" t="str">
        <f>HYPERLINK("https://fyndiq.se/produkt/cd12c16ee4d949e3/", "OnePlus 10 Pro 5G - Härdat Glas 9H - Super kvalitet 3D Skärmskydd")</f>
        <v>OnePlus 10 Pro 5G - Härdat Glas 9H - Super kvalitet 3D Skärmskydd</v>
      </c>
      <c r="F18583" s="1" t="s">
        <v>1221</v>
      </c>
      <c r="G18583" s="1" t="s">
        <v>1222</v>
      </c>
      <c r="H18583" s="1" t="s">
        <v>1223</v>
      </c>
      <c r="I18583" s="1" t="s">
        <v>16</v>
      </c>
      <c r="J18583" s="1" t="s">
        <v>23</v>
      </c>
      <c r="K18583" s="1" t="s">
        <v>16</v>
      </c>
      <c r="L18583" s="1" t="s">
        <v>16</v>
      </c>
      <c r="M18583" s="1" t="s">
        <v>16</v>
      </c>
      <c r="N18583" s="1" t="s">
        <v>16</v>
      </c>
      <c r="O18583" s="1">
        <v>63.2</v>
      </c>
      <c r="P18583" s="1">
        <v>1.0</v>
      </c>
    </row>
    <row r="18584">
      <c r="A18584" s="1" t="s">
        <v>29</v>
      </c>
      <c r="B18584" s="1" t="s">
        <v>21669</v>
      </c>
      <c r="C18584" s="2" t="s">
        <v>21629</v>
      </c>
      <c r="D18584" s="1" t="s">
        <v>19</v>
      </c>
      <c r="E18584" s="3" t="str">
        <f>HYPERLINK("https://fyndiq.se/produkt/08a39fd2ea944add/", "2-Pack Apple Watch 45mm – Härdat glas 9H – Super kvalitet 3D")</f>
        <v>2-Pack Apple Watch 45mm – Härdat glas 9H – Super kvalitet 3D</v>
      </c>
      <c r="F18584" s="1" t="s">
        <v>921</v>
      </c>
      <c r="G18584" s="1" t="s">
        <v>922</v>
      </c>
      <c r="H18584" s="1" t="s">
        <v>923</v>
      </c>
      <c r="I18584" s="1" t="s">
        <v>16</v>
      </c>
      <c r="J18584" s="1" t="s">
        <v>23</v>
      </c>
      <c r="K18584" s="1" t="s">
        <v>16</v>
      </c>
      <c r="L18584" s="1" t="s">
        <v>16</v>
      </c>
      <c r="M18584" s="1" t="s">
        <v>16</v>
      </c>
      <c r="N18584" s="1" t="s">
        <v>16</v>
      </c>
      <c r="O18584" s="1">
        <v>55.2</v>
      </c>
      <c r="P18584" s="1">
        <v>1.0</v>
      </c>
    </row>
    <row r="18585">
      <c r="A18585" s="1" t="s">
        <v>29</v>
      </c>
      <c r="B18585" s="1" t="s">
        <v>21670</v>
      </c>
      <c r="C18585" s="2" t="s">
        <v>21629</v>
      </c>
      <c r="D18585" s="1" t="s">
        <v>19</v>
      </c>
      <c r="E18585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8585" s="1" t="s">
        <v>35</v>
      </c>
      <c r="G18585" s="1" t="s">
        <v>36</v>
      </c>
      <c r="H18585" s="1" t="s">
        <v>37</v>
      </c>
      <c r="I18585" s="1" t="s">
        <v>16</v>
      </c>
      <c r="J18585" s="1" t="s">
        <v>23</v>
      </c>
      <c r="K18585" s="1" t="s">
        <v>16</v>
      </c>
      <c r="L18585" s="1" t="s">
        <v>16</v>
      </c>
      <c r="M18585" s="1" t="s">
        <v>16</v>
      </c>
      <c r="N18585" s="1" t="s">
        <v>16</v>
      </c>
      <c r="O18585" s="1">
        <v>63.2</v>
      </c>
      <c r="P18585" s="1">
        <v>1.0</v>
      </c>
    </row>
    <row r="18586">
      <c r="A18586" s="1" t="s">
        <v>29</v>
      </c>
      <c r="B18586" s="1" t="s">
        <v>21671</v>
      </c>
      <c r="C18586" s="2" t="s">
        <v>21629</v>
      </c>
      <c r="D18586" s="1" t="s">
        <v>19</v>
      </c>
      <c r="E18586" s="3" t="str">
        <f>HYPERLINK("https://fyndiq.se/produkt/17eb3a8226844bc8/", "2-Pack Sony Xperia 1 III - Härdat glas 9H - Super Kvalitet 3D")</f>
        <v>2-Pack Sony Xperia 1 III - Härdat glas 9H - Super Kvalitet 3D</v>
      </c>
      <c r="F18586" s="1" t="s">
        <v>2344</v>
      </c>
      <c r="G18586" s="1" t="s">
        <v>2345</v>
      </c>
      <c r="H18586" s="1" t="s">
        <v>2346</v>
      </c>
      <c r="I18586" s="1" t="s">
        <v>1230</v>
      </c>
      <c r="J18586" s="1" t="s">
        <v>23</v>
      </c>
      <c r="K18586" s="1" t="s">
        <v>16</v>
      </c>
      <c r="L18586" s="1" t="s">
        <v>16</v>
      </c>
      <c r="M18586" s="1" t="s">
        <v>16</v>
      </c>
      <c r="N18586" s="1" t="s">
        <v>16</v>
      </c>
      <c r="O18586" s="1">
        <v>63.2</v>
      </c>
      <c r="P18586" s="1">
        <v>1.0</v>
      </c>
    </row>
    <row r="18587">
      <c r="A18587" s="1" t="s">
        <v>29</v>
      </c>
      <c r="B18587" s="1" t="s">
        <v>21672</v>
      </c>
      <c r="C18587" s="2" t="s">
        <v>21629</v>
      </c>
      <c r="D18587" s="1" t="s">
        <v>19</v>
      </c>
      <c r="E18587" s="3" t="str">
        <f>HYPERLINK("https://fyndiq.se/produkt/860c7ae305b54883/", "2 Pack Samsung S21 Ultra 5G - Härdat glas 9H - Super kvalitet 3D")</f>
        <v>2 Pack Samsung S21 Ultra 5G - Härdat glas 9H - Super kvalitet 3D</v>
      </c>
      <c r="F18587" s="1" t="s">
        <v>649</v>
      </c>
      <c r="G18587" s="1" t="s">
        <v>650</v>
      </c>
      <c r="H18587" s="1" t="s">
        <v>651</v>
      </c>
      <c r="I18587" s="1" t="s">
        <v>16</v>
      </c>
      <c r="J18587" s="1" t="s">
        <v>23</v>
      </c>
      <c r="K18587" s="1" t="s">
        <v>16</v>
      </c>
      <c r="L18587" s="1" t="s">
        <v>16</v>
      </c>
      <c r="M18587" s="1" t="s">
        <v>16</v>
      </c>
      <c r="N18587" s="1" t="s">
        <v>16</v>
      </c>
      <c r="O18587" s="1">
        <v>63.2</v>
      </c>
      <c r="P18587" s="1">
        <v>1.0</v>
      </c>
    </row>
    <row r="18588">
      <c r="A18588" s="1" t="s">
        <v>29</v>
      </c>
      <c r="B18588" s="1" t="s">
        <v>21673</v>
      </c>
      <c r="C18588" s="2" t="s">
        <v>21629</v>
      </c>
      <c r="D18588" s="1" t="s">
        <v>19</v>
      </c>
      <c r="E1858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588" s="1" t="s">
        <v>1209</v>
      </c>
      <c r="G18588" s="1" t="s">
        <v>1210</v>
      </c>
      <c r="H18588" s="1" t="s">
        <v>1211</v>
      </c>
      <c r="I18588" s="1" t="s">
        <v>16</v>
      </c>
      <c r="J18588" s="1" t="s">
        <v>23</v>
      </c>
      <c r="K18588" s="1" t="s">
        <v>16</v>
      </c>
      <c r="L18588" s="1" t="s">
        <v>16</v>
      </c>
      <c r="M18588" s="1" t="s">
        <v>16</v>
      </c>
      <c r="N18588" s="1" t="s">
        <v>16</v>
      </c>
      <c r="O18588" s="1">
        <v>79.2</v>
      </c>
      <c r="P18588" s="1">
        <v>1.0</v>
      </c>
    </row>
    <row r="18589">
      <c r="A18589" s="1" t="s">
        <v>29</v>
      </c>
      <c r="B18589" s="1" t="s">
        <v>21674</v>
      </c>
      <c r="C18589" s="2" t="s">
        <v>21629</v>
      </c>
      <c r="D18589" s="1" t="s">
        <v>19</v>
      </c>
      <c r="E18589" s="3" t="str">
        <f>HYPERLINK("https://fyndiq.se/produkt/2030c5450cfb4338/", "2 Pack Huawei P30 Pro - Härdat glas 9H – 3D Super kvalitet")</f>
        <v>2 Pack Huawei P30 Pro - Härdat glas 9H – 3D Super kvalitet</v>
      </c>
      <c r="F18589" s="1" t="s">
        <v>1091</v>
      </c>
      <c r="G18589" s="1" t="s">
        <v>1092</v>
      </c>
      <c r="H18589" s="1" t="s">
        <v>1093</v>
      </c>
      <c r="I18589" s="1" t="s">
        <v>16</v>
      </c>
      <c r="J18589" s="1" t="s">
        <v>23</v>
      </c>
      <c r="K18589" s="1" t="s">
        <v>16</v>
      </c>
      <c r="L18589" s="1" t="s">
        <v>16</v>
      </c>
      <c r="M18589" s="1" t="s">
        <v>16</v>
      </c>
      <c r="N18589" s="1" t="s">
        <v>16</v>
      </c>
      <c r="O18589" s="1">
        <v>71.2</v>
      </c>
      <c r="P18589" s="1">
        <v>1.0</v>
      </c>
    </row>
    <row r="18590">
      <c r="A18590" s="1" t="s">
        <v>29</v>
      </c>
      <c r="B18590" s="1" t="s">
        <v>21675</v>
      </c>
      <c r="C18590" s="2" t="s">
        <v>21629</v>
      </c>
      <c r="D18590" s="1" t="s">
        <v>19</v>
      </c>
      <c r="E18590" s="3" t="str">
        <f>HYPERLINK("https://fyndiq.se/produkt/2477583187264ece/", "2-Pack Samsung S20 - 9H Härdat Glass - Top Kvalitet")</f>
        <v>2-Pack Samsung S20 - 9H Härdat Glass - Top Kvalitet</v>
      </c>
      <c r="F18590" s="1" t="s">
        <v>124</v>
      </c>
      <c r="G18590" s="1" t="s">
        <v>125</v>
      </c>
      <c r="H18590" s="1" t="s">
        <v>126</v>
      </c>
      <c r="I18590" s="1" t="s">
        <v>16</v>
      </c>
      <c r="J18590" s="1" t="s">
        <v>23</v>
      </c>
      <c r="K18590" s="1" t="s">
        <v>16</v>
      </c>
      <c r="L18590" s="1" t="s">
        <v>16</v>
      </c>
      <c r="M18590" s="1" t="s">
        <v>16</v>
      </c>
      <c r="N18590" s="1" t="s">
        <v>16</v>
      </c>
      <c r="O18590" s="1">
        <v>71.2</v>
      </c>
      <c r="P18590" s="1">
        <v>1.0</v>
      </c>
    </row>
    <row r="18591">
      <c r="A18591" s="1" t="s">
        <v>29</v>
      </c>
      <c r="B18591" s="1" t="s">
        <v>21676</v>
      </c>
      <c r="C18591" s="2" t="s">
        <v>21629</v>
      </c>
      <c r="D18591" s="1" t="s">
        <v>19</v>
      </c>
      <c r="E18591" s="3" t="str">
        <f>HYPERLINK("https://fyndiq.se/produkt/a871a7da0b2249a8/", "2-Pack Iphone 11 Pro Max - 9H Härdat Glass - Top Kvalitet")</f>
        <v>2-Pack Iphone 11 Pro Max - 9H Härdat Glass - Top Kvalitet</v>
      </c>
      <c r="F18591" s="1" t="s">
        <v>559</v>
      </c>
      <c r="G18591" s="1" t="s">
        <v>560</v>
      </c>
      <c r="H18591" s="1" t="s">
        <v>561</v>
      </c>
      <c r="I18591" s="1" t="s">
        <v>16</v>
      </c>
      <c r="J18591" s="1" t="s">
        <v>23</v>
      </c>
      <c r="K18591" s="1" t="s">
        <v>16</v>
      </c>
      <c r="L18591" s="1" t="s">
        <v>16</v>
      </c>
      <c r="M18591" s="1" t="s">
        <v>16</v>
      </c>
      <c r="N18591" s="1" t="s">
        <v>16</v>
      </c>
      <c r="O18591" s="1">
        <v>47.2</v>
      </c>
      <c r="P18591" s="1">
        <v>1.0</v>
      </c>
    </row>
    <row r="18592">
      <c r="A18592" s="1" t="s">
        <v>29</v>
      </c>
      <c r="B18592" s="1" t="s">
        <v>21677</v>
      </c>
      <c r="C18592" s="2" t="s">
        <v>21629</v>
      </c>
      <c r="D18592" s="1" t="s">
        <v>19</v>
      </c>
      <c r="E18592" s="3" t="str">
        <f>HYPERLINK("https://fyndiq.se/produkt/0a890dd972c4463d/", "2-Pack Samsung Galaxy A52s 5G - Härdat glas 9H - Super kvalitet")</f>
        <v>2-Pack Samsung Galaxy A52s 5G - Härdat glas 9H - Super kvalitet</v>
      </c>
      <c r="F18592" s="1" t="s">
        <v>442</v>
      </c>
      <c r="G18592" s="1" t="s">
        <v>443</v>
      </c>
      <c r="H18592" s="1" t="s">
        <v>444</v>
      </c>
      <c r="I18592" s="1" t="s">
        <v>16</v>
      </c>
      <c r="J18592" s="1" t="s">
        <v>23</v>
      </c>
      <c r="K18592" s="1" t="s">
        <v>16</v>
      </c>
      <c r="L18592" s="1" t="s">
        <v>16</v>
      </c>
      <c r="M18592" s="1" t="s">
        <v>16</v>
      </c>
      <c r="N18592" s="1" t="s">
        <v>16</v>
      </c>
      <c r="O18592" s="1">
        <v>63.2</v>
      </c>
      <c r="P18592" s="1">
        <v>1.0</v>
      </c>
    </row>
    <row r="18593">
      <c r="A18593" s="1" t="s">
        <v>29</v>
      </c>
      <c r="B18593" s="1" t="s">
        <v>21678</v>
      </c>
      <c r="C18593" s="2" t="s">
        <v>21629</v>
      </c>
      <c r="D18593" s="1" t="s">
        <v>19</v>
      </c>
      <c r="E18593" s="3" t="str">
        <f>HYPERLINK("https://fyndiq.se/produkt/9e0aaba09b3743a6/", "Samsung Galaxy A23 5G - Härdat Glas 9H - Super Kvalitet 3D Skärmskydd")</f>
        <v>Samsung Galaxy A23 5G - Härdat Glas 9H - Super Kvalitet 3D Skärmskydd</v>
      </c>
      <c r="F18593" s="1" t="s">
        <v>17706</v>
      </c>
      <c r="G18593" s="1" t="s">
        <v>17707</v>
      </c>
      <c r="H18593" s="1" t="s">
        <v>17708</v>
      </c>
      <c r="I18593" s="1" t="s">
        <v>16</v>
      </c>
      <c r="J18593" s="1" t="s">
        <v>23</v>
      </c>
      <c r="K18593" s="1" t="s">
        <v>16</v>
      </c>
      <c r="L18593" s="1" t="s">
        <v>16</v>
      </c>
      <c r="M18593" s="1" t="s">
        <v>16</v>
      </c>
      <c r="N18593" s="1" t="s">
        <v>16</v>
      </c>
      <c r="O18593" s="1">
        <v>55.2</v>
      </c>
      <c r="P18593" s="1">
        <v>1.0</v>
      </c>
    </row>
    <row r="18594">
      <c r="A18594" s="1" t="s">
        <v>29</v>
      </c>
      <c r="B18594" s="1" t="s">
        <v>21679</v>
      </c>
      <c r="C18594" s="2" t="s">
        <v>21629</v>
      </c>
      <c r="D18594" s="1" t="s">
        <v>19</v>
      </c>
      <c r="E18594" s="3" t="str">
        <f>HYPERLINK("https://fyndiq.se/produkt/ef10e4ba492c46df/", "2-Pack Samsung S23 FE 5G - 9H Härdat Glass - Super Kvalitet 3D")</f>
        <v>2-Pack Samsung S23 FE 5G - 9H Härdat Glass - Super Kvalitet 3D</v>
      </c>
      <c r="F18594" s="1" t="s">
        <v>2521</v>
      </c>
      <c r="G18594" s="1" t="s">
        <v>2522</v>
      </c>
      <c r="H18594" s="1" t="s">
        <v>2523</v>
      </c>
      <c r="I18594" s="1" t="s">
        <v>16</v>
      </c>
      <c r="J18594" s="1" t="s">
        <v>23</v>
      </c>
      <c r="K18594" s="1" t="s">
        <v>16</v>
      </c>
      <c r="L18594" s="1" t="s">
        <v>16</v>
      </c>
      <c r="M18594" s="1" t="s">
        <v>16</v>
      </c>
      <c r="N18594" s="1" t="s">
        <v>16</v>
      </c>
      <c r="O18594" s="1">
        <v>63.2</v>
      </c>
      <c r="P18594" s="1">
        <v>1.0</v>
      </c>
    </row>
    <row r="18595">
      <c r="A18595" s="1" t="s">
        <v>29</v>
      </c>
      <c r="B18595" s="1" t="s">
        <v>21680</v>
      </c>
      <c r="C18595" s="2" t="s">
        <v>21629</v>
      </c>
      <c r="D18595" s="1" t="s">
        <v>19</v>
      </c>
      <c r="E1859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595" s="1" t="s">
        <v>2144</v>
      </c>
      <c r="G18595" s="1" t="s">
        <v>2145</v>
      </c>
      <c r="H18595" s="1" t="s">
        <v>2146</v>
      </c>
      <c r="I18595" s="1" t="s">
        <v>16</v>
      </c>
      <c r="J18595" s="1" t="s">
        <v>23</v>
      </c>
      <c r="K18595" s="1" t="s">
        <v>16</v>
      </c>
      <c r="L18595" s="1" t="s">
        <v>16</v>
      </c>
      <c r="M18595" s="1" t="s">
        <v>16</v>
      </c>
      <c r="N18595" s="1" t="s">
        <v>16</v>
      </c>
      <c r="O18595" s="1">
        <v>63.2</v>
      </c>
      <c r="P18595" s="1">
        <v>1.0</v>
      </c>
    </row>
    <row r="18596">
      <c r="A18596" s="1" t="s">
        <v>29</v>
      </c>
      <c r="B18596" s="1" t="s">
        <v>21681</v>
      </c>
      <c r="C18596" s="2" t="s">
        <v>21629</v>
      </c>
      <c r="D18596" s="1" t="s">
        <v>19</v>
      </c>
      <c r="E18596" s="3" t="str">
        <f t="shared" ref="E18596:E18602" si="1120">HYPERLINK("https://fyndiq.se/produkt/ef10e4ba492c46df/", "2-Pack Samsung S23 FE 5G - 9H Härdat Glass - Super Kvalitet 3D")</f>
        <v>2-Pack Samsung S23 FE 5G - 9H Härdat Glass - Super Kvalitet 3D</v>
      </c>
      <c r="F18596" s="1" t="s">
        <v>2521</v>
      </c>
      <c r="G18596" s="1" t="s">
        <v>2522</v>
      </c>
      <c r="H18596" s="1" t="s">
        <v>2523</v>
      </c>
      <c r="I18596" s="1" t="s">
        <v>16</v>
      </c>
      <c r="J18596" s="1" t="s">
        <v>23</v>
      </c>
      <c r="K18596" s="1" t="s">
        <v>16</v>
      </c>
      <c r="L18596" s="1" t="s">
        <v>16</v>
      </c>
      <c r="M18596" s="1" t="s">
        <v>16</v>
      </c>
      <c r="N18596" s="1" t="s">
        <v>16</v>
      </c>
      <c r="O18596" s="1">
        <v>63.2</v>
      </c>
      <c r="P18596" s="1">
        <v>1.0</v>
      </c>
    </row>
    <row r="18597">
      <c r="A18597" s="1" t="s">
        <v>29</v>
      </c>
      <c r="B18597" s="1" t="s">
        <v>21682</v>
      </c>
      <c r="C18597" s="2" t="s">
        <v>21629</v>
      </c>
      <c r="D18597" s="1" t="s">
        <v>19</v>
      </c>
      <c r="E18597" s="3" t="str">
        <f t="shared" si="1120"/>
        <v>2-Pack Samsung S23 FE 5G - 9H Härdat Glass - Super Kvalitet 3D</v>
      </c>
      <c r="F18597" s="1" t="s">
        <v>2521</v>
      </c>
      <c r="G18597" s="1" t="s">
        <v>2522</v>
      </c>
      <c r="H18597" s="1" t="s">
        <v>2523</v>
      </c>
      <c r="I18597" s="1" t="s">
        <v>16</v>
      </c>
      <c r="J18597" s="1" t="s">
        <v>23</v>
      </c>
      <c r="K18597" s="1" t="s">
        <v>16</v>
      </c>
      <c r="L18597" s="1" t="s">
        <v>16</v>
      </c>
      <c r="M18597" s="1" t="s">
        <v>16</v>
      </c>
      <c r="N18597" s="1" t="s">
        <v>16</v>
      </c>
      <c r="O18597" s="1">
        <v>63.2</v>
      </c>
      <c r="P18597" s="1">
        <v>1.0</v>
      </c>
    </row>
    <row r="18598">
      <c r="A18598" s="1" t="s">
        <v>29</v>
      </c>
      <c r="B18598" s="1" t="s">
        <v>21683</v>
      </c>
      <c r="C18598" s="2" t="s">
        <v>21629</v>
      </c>
      <c r="D18598" s="1" t="s">
        <v>19</v>
      </c>
      <c r="E18598" s="3" t="str">
        <f t="shared" si="1120"/>
        <v>2-Pack Samsung S23 FE 5G - 9H Härdat Glass - Super Kvalitet 3D</v>
      </c>
      <c r="F18598" s="1" t="s">
        <v>2521</v>
      </c>
      <c r="G18598" s="1" t="s">
        <v>2522</v>
      </c>
      <c r="H18598" s="1" t="s">
        <v>2523</v>
      </c>
      <c r="I18598" s="1" t="s">
        <v>16</v>
      </c>
      <c r="J18598" s="1" t="s">
        <v>23</v>
      </c>
      <c r="K18598" s="1" t="s">
        <v>16</v>
      </c>
      <c r="L18598" s="1" t="s">
        <v>16</v>
      </c>
      <c r="M18598" s="1" t="s">
        <v>16</v>
      </c>
      <c r="N18598" s="1" t="s">
        <v>16</v>
      </c>
      <c r="O18598" s="1">
        <v>63.2</v>
      </c>
      <c r="P18598" s="1">
        <v>1.0</v>
      </c>
    </row>
    <row r="18599">
      <c r="A18599" s="1" t="s">
        <v>29</v>
      </c>
      <c r="B18599" s="1" t="s">
        <v>21684</v>
      </c>
      <c r="C18599" s="2" t="s">
        <v>21629</v>
      </c>
      <c r="D18599" s="1" t="s">
        <v>19</v>
      </c>
      <c r="E18599" s="3" t="str">
        <f t="shared" si="1120"/>
        <v>2-Pack Samsung S23 FE 5G - 9H Härdat Glass - Super Kvalitet 3D</v>
      </c>
      <c r="F18599" s="1" t="s">
        <v>2521</v>
      </c>
      <c r="G18599" s="1" t="s">
        <v>2522</v>
      </c>
      <c r="H18599" s="1" t="s">
        <v>2523</v>
      </c>
      <c r="I18599" s="1" t="s">
        <v>16</v>
      </c>
      <c r="J18599" s="1" t="s">
        <v>23</v>
      </c>
      <c r="K18599" s="1" t="s">
        <v>16</v>
      </c>
      <c r="L18599" s="1" t="s">
        <v>16</v>
      </c>
      <c r="M18599" s="1" t="s">
        <v>16</v>
      </c>
      <c r="N18599" s="1" t="s">
        <v>16</v>
      </c>
      <c r="O18599" s="1">
        <v>63.2</v>
      </c>
      <c r="P18599" s="1">
        <v>1.0</v>
      </c>
    </row>
    <row r="18600">
      <c r="A18600" s="1" t="s">
        <v>29</v>
      </c>
      <c r="B18600" s="1" t="s">
        <v>21685</v>
      </c>
      <c r="C18600" s="2" t="s">
        <v>21629</v>
      </c>
      <c r="D18600" s="1" t="s">
        <v>19</v>
      </c>
      <c r="E18600" s="3" t="str">
        <f t="shared" si="1120"/>
        <v>2-Pack Samsung S23 FE 5G - 9H Härdat Glass - Super Kvalitet 3D</v>
      </c>
      <c r="F18600" s="1" t="s">
        <v>2521</v>
      </c>
      <c r="G18600" s="1" t="s">
        <v>2522</v>
      </c>
      <c r="H18600" s="1" t="s">
        <v>2523</v>
      </c>
      <c r="I18600" s="1" t="s">
        <v>16</v>
      </c>
      <c r="J18600" s="1" t="s">
        <v>23</v>
      </c>
      <c r="K18600" s="1" t="s">
        <v>16</v>
      </c>
      <c r="L18600" s="1" t="s">
        <v>16</v>
      </c>
      <c r="M18600" s="1" t="s">
        <v>16</v>
      </c>
      <c r="N18600" s="1" t="s">
        <v>16</v>
      </c>
      <c r="O18600" s="1">
        <v>63.2</v>
      </c>
      <c r="P18600" s="1">
        <v>1.0</v>
      </c>
    </row>
    <row r="18601">
      <c r="A18601" s="1" t="s">
        <v>29</v>
      </c>
      <c r="B18601" s="1" t="s">
        <v>21686</v>
      </c>
      <c r="C18601" s="2" t="s">
        <v>21629</v>
      </c>
      <c r="D18601" s="1" t="s">
        <v>19</v>
      </c>
      <c r="E18601" s="3" t="str">
        <f t="shared" si="1120"/>
        <v>2-Pack Samsung S23 FE 5G - 9H Härdat Glass - Super Kvalitet 3D</v>
      </c>
      <c r="F18601" s="1" t="s">
        <v>2521</v>
      </c>
      <c r="G18601" s="1" t="s">
        <v>2522</v>
      </c>
      <c r="H18601" s="1" t="s">
        <v>2523</v>
      </c>
      <c r="I18601" s="1" t="s">
        <v>16</v>
      </c>
      <c r="J18601" s="1" t="s">
        <v>23</v>
      </c>
      <c r="K18601" s="1" t="s">
        <v>16</v>
      </c>
      <c r="L18601" s="1" t="s">
        <v>16</v>
      </c>
      <c r="M18601" s="1" t="s">
        <v>16</v>
      </c>
      <c r="N18601" s="1" t="s">
        <v>16</v>
      </c>
      <c r="O18601" s="1">
        <v>63.2</v>
      </c>
      <c r="P18601" s="1">
        <v>1.0</v>
      </c>
    </row>
    <row r="18602">
      <c r="A18602" s="1" t="s">
        <v>29</v>
      </c>
      <c r="B18602" s="1" t="s">
        <v>21687</v>
      </c>
      <c r="C18602" s="2" t="s">
        <v>21629</v>
      </c>
      <c r="D18602" s="1" t="s">
        <v>19</v>
      </c>
      <c r="E18602" s="3" t="str">
        <f t="shared" si="1120"/>
        <v>2-Pack Samsung S23 FE 5G - 9H Härdat Glass - Super Kvalitet 3D</v>
      </c>
      <c r="F18602" s="1" t="s">
        <v>2521</v>
      </c>
      <c r="G18602" s="1" t="s">
        <v>2522</v>
      </c>
      <c r="H18602" s="1" t="s">
        <v>2523</v>
      </c>
      <c r="I18602" s="1" t="s">
        <v>16</v>
      </c>
      <c r="J18602" s="1" t="s">
        <v>23</v>
      </c>
      <c r="K18602" s="1" t="s">
        <v>16</v>
      </c>
      <c r="L18602" s="1" t="s">
        <v>16</v>
      </c>
      <c r="M18602" s="1" t="s">
        <v>16</v>
      </c>
      <c r="N18602" s="1" t="s">
        <v>16</v>
      </c>
      <c r="O18602" s="1">
        <v>63.2</v>
      </c>
      <c r="P18602" s="1">
        <v>1.0</v>
      </c>
    </row>
    <row r="18603">
      <c r="A18603" s="1" t="s">
        <v>29</v>
      </c>
      <c r="B18603" s="1" t="s">
        <v>21688</v>
      </c>
      <c r="C18603" s="2" t="s">
        <v>21629</v>
      </c>
      <c r="D18603" s="1" t="s">
        <v>19</v>
      </c>
      <c r="E18603" s="3" t="str">
        <f>HYPERLINK("https://fyndiq.se/produkt/3c4a929886da43a9/", "2-Pack Linsskydd Samsung S23 (5G) - 9H Härdat Glass - 3D Super Kvalitet Linsskydd")</f>
        <v>2-Pack Linsskydd Samsung S23 (5G) - 9H Härdat Glass - 3D Super Kvalitet Linsskydd</v>
      </c>
      <c r="F18603" s="1" t="s">
        <v>1388</v>
      </c>
      <c r="G18603" s="1" t="s">
        <v>1389</v>
      </c>
      <c r="H18603" s="1" t="s">
        <v>1390</v>
      </c>
      <c r="I18603" s="1" t="s">
        <v>16</v>
      </c>
      <c r="J18603" s="1" t="s">
        <v>23</v>
      </c>
      <c r="K18603" s="1" t="s">
        <v>16</v>
      </c>
      <c r="L18603" s="1" t="s">
        <v>16</v>
      </c>
      <c r="M18603" s="1" t="s">
        <v>16</v>
      </c>
      <c r="N18603" s="1" t="s">
        <v>16</v>
      </c>
      <c r="O18603" s="1">
        <v>55.2</v>
      </c>
      <c r="P18603" s="1">
        <v>1.0</v>
      </c>
    </row>
    <row r="18604">
      <c r="A18604" s="1" t="s">
        <v>29</v>
      </c>
      <c r="B18604" s="1" t="s">
        <v>21689</v>
      </c>
      <c r="C18604" s="2" t="s">
        <v>21629</v>
      </c>
      <c r="D18604" s="1" t="s">
        <v>19</v>
      </c>
      <c r="E18604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8604" s="1" t="s">
        <v>1193</v>
      </c>
      <c r="G18604" s="1" t="s">
        <v>1194</v>
      </c>
      <c r="H18604" s="1" t="s">
        <v>1195</v>
      </c>
      <c r="I18604" s="1" t="s">
        <v>16</v>
      </c>
      <c r="J18604" s="1" t="s">
        <v>23</v>
      </c>
      <c r="K18604" s="1" t="s">
        <v>16</v>
      </c>
      <c r="L18604" s="1" t="s">
        <v>16</v>
      </c>
      <c r="M18604" s="1" t="s">
        <v>16</v>
      </c>
      <c r="N18604" s="1" t="s">
        <v>16</v>
      </c>
      <c r="O18604" s="1">
        <v>79.2</v>
      </c>
      <c r="P18604" s="1">
        <v>1.0</v>
      </c>
    </row>
    <row r="18605">
      <c r="A18605" s="1" t="s">
        <v>29</v>
      </c>
      <c r="B18605" s="1" t="s">
        <v>21690</v>
      </c>
      <c r="C18605" s="2" t="s">
        <v>21629</v>
      </c>
      <c r="D18605" s="1" t="s">
        <v>19</v>
      </c>
      <c r="E18605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8605" s="1" t="s">
        <v>388</v>
      </c>
      <c r="G18605" s="1" t="s">
        <v>389</v>
      </c>
      <c r="H18605" s="1" t="s">
        <v>390</v>
      </c>
      <c r="I18605" s="1" t="s">
        <v>16</v>
      </c>
      <c r="J18605" s="1" t="s">
        <v>23</v>
      </c>
      <c r="K18605" s="1" t="s">
        <v>16</v>
      </c>
      <c r="L18605" s="1" t="s">
        <v>16</v>
      </c>
      <c r="M18605" s="1" t="s">
        <v>16</v>
      </c>
      <c r="N18605" s="1" t="s">
        <v>16</v>
      </c>
      <c r="O18605" s="1">
        <v>63.2</v>
      </c>
      <c r="P18605" s="1">
        <v>1.0</v>
      </c>
    </row>
    <row r="18606">
      <c r="A18606" s="1" t="s">
        <v>29</v>
      </c>
      <c r="B18606" s="1" t="s">
        <v>21691</v>
      </c>
      <c r="C18606" s="2" t="s">
        <v>21629</v>
      </c>
      <c r="D18606" s="1" t="s">
        <v>19</v>
      </c>
      <c r="E18606" s="3" t="str">
        <f>HYPERLINK("https://fyndiq.se/produkt/406117b60bf241a0/", "2-Pack Samsung Galaxy S9 - Härdat glas 9H - Super kvalitet 3D")</f>
        <v>2-Pack Samsung Galaxy S9 - Härdat glas 9H - Super kvalitet 3D</v>
      </c>
      <c r="F18606" s="1" t="s">
        <v>228</v>
      </c>
      <c r="G18606" s="1" t="s">
        <v>229</v>
      </c>
      <c r="H18606" s="1" t="s">
        <v>230</v>
      </c>
      <c r="I18606" s="1" t="s">
        <v>16</v>
      </c>
      <c r="J18606" s="1" t="s">
        <v>23</v>
      </c>
      <c r="K18606" s="1" t="s">
        <v>16</v>
      </c>
      <c r="L18606" s="1" t="s">
        <v>16</v>
      </c>
      <c r="M18606" s="1" t="s">
        <v>16</v>
      </c>
      <c r="N18606" s="1" t="s">
        <v>16</v>
      </c>
      <c r="O18606" s="1">
        <v>63.2</v>
      </c>
      <c r="P18606" s="1">
        <v>1.0</v>
      </c>
    </row>
    <row r="18607">
      <c r="A18607" s="1" t="s">
        <v>29</v>
      </c>
      <c r="B18607" s="1" t="s">
        <v>21692</v>
      </c>
      <c r="C18607" s="2" t="s">
        <v>21629</v>
      </c>
      <c r="D18607" s="1" t="s">
        <v>19</v>
      </c>
      <c r="E18607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8607" s="1" t="s">
        <v>388</v>
      </c>
      <c r="G18607" s="1" t="s">
        <v>389</v>
      </c>
      <c r="H18607" s="1" t="s">
        <v>390</v>
      </c>
      <c r="I18607" s="1" t="s">
        <v>16</v>
      </c>
      <c r="J18607" s="1" t="s">
        <v>23</v>
      </c>
      <c r="K18607" s="1" t="s">
        <v>16</v>
      </c>
      <c r="L18607" s="1" t="s">
        <v>16</v>
      </c>
      <c r="M18607" s="1" t="s">
        <v>16</v>
      </c>
      <c r="N18607" s="1" t="s">
        <v>16</v>
      </c>
      <c r="O18607" s="1">
        <v>63.2</v>
      </c>
      <c r="P18607" s="1">
        <v>1.0</v>
      </c>
    </row>
    <row r="18608">
      <c r="A18608" s="1" t="s">
        <v>29</v>
      </c>
      <c r="B18608" s="1" t="s">
        <v>21693</v>
      </c>
      <c r="C18608" s="2" t="s">
        <v>21629</v>
      </c>
      <c r="D18608" s="1" t="s">
        <v>19</v>
      </c>
      <c r="E18608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8608" s="1" t="s">
        <v>9794</v>
      </c>
      <c r="G18608" s="1" t="s">
        <v>9795</v>
      </c>
      <c r="H18608" s="1" t="s">
        <v>9796</v>
      </c>
      <c r="I18608" s="1" t="s">
        <v>16</v>
      </c>
      <c r="J18608" s="1" t="s">
        <v>23</v>
      </c>
      <c r="K18608" s="1" t="s">
        <v>16</v>
      </c>
      <c r="L18608" s="1" t="s">
        <v>16</v>
      </c>
      <c r="M18608" s="1" t="s">
        <v>16</v>
      </c>
      <c r="N18608" s="1" t="s">
        <v>16</v>
      </c>
      <c r="O18608" s="1">
        <v>63.2</v>
      </c>
      <c r="P18608" s="1">
        <v>3.0</v>
      </c>
    </row>
    <row r="18609">
      <c r="A18609" s="1" t="s">
        <v>29</v>
      </c>
      <c r="B18609" s="1" t="s">
        <v>21694</v>
      </c>
      <c r="C18609" s="2" t="s">
        <v>21629</v>
      </c>
      <c r="D18609" s="1" t="s">
        <v>19</v>
      </c>
      <c r="E18609" s="3" t="str">
        <f>HYPERLINK("https://fyndiq.se/produkt/66d52f50233f45e6/", "2-pack - Iphone XS Max - 9D Härdat Glass - Top Kvalitet")</f>
        <v>2-pack - Iphone XS Max - 9D Härdat Glass - Top Kvalitet</v>
      </c>
      <c r="F18609" s="1" t="s">
        <v>3729</v>
      </c>
      <c r="G18609" s="1" t="s">
        <v>3730</v>
      </c>
      <c r="H18609" s="1" t="s">
        <v>523</v>
      </c>
      <c r="I18609" s="1" t="s">
        <v>16</v>
      </c>
      <c r="J18609" s="1" t="s">
        <v>23</v>
      </c>
      <c r="K18609" s="1" t="s">
        <v>16</v>
      </c>
      <c r="L18609" s="1" t="s">
        <v>16</v>
      </c>
      <c r="M18609" s="1" t="s">
        <v>16</v>
      </c>
      <c r="N18609" s="1" t="s">
        <v>16</v>
      </c>
      <c r="O18609" s="1">
        <v>47.2</v>
      </c>
      <c r="P18609" s="1">
        <v>2.0</v>
      </c>
    </row>
    <row r="18610">
      <c r="A18610" s="1" t="s">
        <v>29</v>
      </c>
      <c r="B18610" s="1" t="s">
        <v>21695</v>
      </c>
      <c r="C18610" s="2" t="s">
        <v>21629</v>
      </c>
      <c r="D18610" s="1" t="s">
        <v>19</v>
      </c>
      <c r="E18610" s="3" t="str">
        <f>HYPERLINK("https://fyndiq.se/produkt/edc9395737fe454e/", "2-pack - Iphone XS - 9D Härdat Glass - Top Kvalitet")</f>
        <v>2-pack - Iphone XS - 9D Härdat Glass - Top Kvalitet</v>
      </c>
      <c r="F18610" s="1" t="s">
        <v>8039</v>
      </c>
      <c r="G18610" s="1" t="s">
        <v>8040</v>
      </c>
      <c r="H18610" s="1" t="s">
        <v>8041</v>
      </c>
      <c r="I18610" s="1" t="s">
        <v>16</v>
      </c>
      <c r="J18610" s="1" t="s">
        <v>23</v>
      </c>
      <c r="K18610" s="1" t="s">
        <v>16</v>
      </c>
      <c r="L18610" s="1" t="s">
        <v>16</v>
      </c>
      <c r="M18610" s="1" t="s">
        <v>16</v>
      </c>
      <c r="N18610" s="1" t="s">
        <v>16</v>
      </c>
      <c r="O18610" s="1">
        <v>47.2</v>
      </c>
      <c r="P18610" s="1">
        <v>1.0</v>
      </c>
    </row>
    <row r="18611">
      <c r="A18611" s="1" t="s">
        <v>29</v>
      </c>
      <c r="B18611" s="1" t="s">
        <v>21696</v>
      </c>
      <c r="C18611" s="2" t="s">
        <v>21629</v>
      </c>
      <c r="D18611" s="1" t="s">
        <v>19</v>
      </c>
      <c r="E18611" s="3" t="str">
        <f>HYPERLINK("https://fyndiq.se/produkt/e4590f452e864db8/", "1-Pack Privacy Skärmskydd For Xiaomi 12T Pro - Härdat Glas 9H - Super Kvalitet 3D")</f>
        <v>1-Pack Privacy Skärmskydd For Xiaomi 12T Pro - Härdat Glas 9H - Super Kvalitet 3D</v>
      </c>
      <c r="F18611" s="1" t="s">
        <v>5953</v>
      </c>
      <c r="G18611" s="1" t="s">
        <v>5954</v>
      </c>
      <c r="H18611" s="1" t="s">
        <v>5955</v>
      </c>
      <c r="I18611" s="1" t="s">
        <v>16</v>
      </c>
      <c r="J18611" s="1" t="s">
        <v>23</v>
      </c>
      <c r="K18611" s="1" t="s">
        <v>16</v>
      </c>
      <c r="L18611" s="1" t="s">
        <v>16</v>
      </c>
      <c r="M18611" s="1" t="s">
        <v>16</v>
      </c>
      <c r="N18611" s="1" t="s">
        <v>16</v>
      </c>
      <c r="O18611" s="1">
        <v>71.2</v>
      </c>
      <c r="P18611" s="1">
        <v>1.0</v>
      </c>
    </row>
    <row r="18612">
      <c r="A18612" s="1" t="s">
        <v>29</v>
      </c>
      <c r="B18612" s="1" t="s">
        <v>21697</v>
      </c>
      <c r="C18612" s="2" t="s">
        <v>21629</v>
      </c>
      <c r="D18612" s="1" t="s">
        <v>19</v>
      </c>
      <c r="E18612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612" s="1" t="s">
        <v>3098</v>
      </c>
      <c r="G18612" s="1" t="s">
        <v>3099</v>
      </c>
      <c r="H18612" s="1" t="s">
        <v>3100</v>
      </c>
      <c r="I18612" s="1" t="s">
        <v>16</v>
      </c>
      <c r="J18612" s="1" t="s">
        <v>23</v>
      </c>
      <c r="K18612" s="1" t="s">
        <v>16</v>
      </c>
      <c r="L18612" s="1" t="s">
        <v>16</v>
      </c>
      <c r="M18612" s="1" t="s">
        <v>16</v>
      </c>
      <c r="N18612" s="1" t="s">
        <v>16</v>
      </c>
      <c r="O18612" s="1">
        <v>63.2</v>
      </c>
      <c r="P18612" s="1">
        <v>1.0</v>
      </c>
    </row>
    <row r="18613">
      <c r="A18613" s="1" t="s">
        <v>29</v>
      </c>
      <c r="B18613" s="1" t="s">
        <v>21698</v>
      </c>
      <c r="C18613" s="2" t="s">
        <v>21629</v>
      </c>
      <c r="D18613" s="1" t="s">
        <v>19</v>
      </c>
      <c r="E18613" s="3" t="str">
        <f>HYPERLINK("https://fyndiq.se/produkt/13e76851ca504320/", "2-Pack Samsung Galaxy S22 Ultra - Härdat glas 9H - Top kvalitet")</f>
        <v>2-Pack Samsung Galaxy S22 Ultra - Härdat glas 9H - Top kvalitet</v>
      </c>
      <c r="F18613" s="1" t="s">
        <v>140</v>
      </c>
      <c r="G18613" s="1" t="s">
        <v>141</v>
      </c>
      <c r="H18613" s="1" t="s">
        <v>142</v>
      </c>
      <c r="I18613" s="1" t="s">
        <v>16</v>
      </c>
      <c r="J18613" s="1" t="s">
        <v>23</v>
      </c>
      <c r="K18613" s="1" t="s">
        <v>16</v>
      </c>
      <c r="L18613" s="1" t="s">
        <v>16</v>
      </c>
      <c r="M18613" s="1" t="s">
        <v>16</v>
      </c>
      <c r="N18613" s="1" t="s">
        <v>16</v>
      </c>
      <c r="O18613" s="1">
        <v>63.2</v>
      </c>
      <c r="P18613" s="1">
        <v>1.0</v>
      </c>
    </row>
    <row r="18614">
      <c r="A18614" s="1" t="s">
        <v>29</v>
      </c>
      <c r="B18614" s="1" t="s">
        <v>21699</v>
      </c>
      <c r="C18614" s="2" t="s">
        <v>21629</v>
      </c>
      <c r="D18614" s="1" t="s">
        <v>19</v>
      </c>
      <c r="E18614" s="3" t="str">
        <f>HYPERLINK("https://fyndiq.se/produkt/ef10e4ba492c46df/", "2-Pack Samsung S23 FE 5G - 9H Härdat Glass - Super Kvalitet 3D")</f>
        <v>2-Pack Samsung S23 FE 5G - 9H Härdat Glass - Super Kvalitet 3D</v>
      </c>
      <c r="F18614" s="1" t="s">
        <v>2521</v>
      </c>
      <c r="G18614" s="1" t="s">
        <v>2522</v>
      </c>
      <c r="H18614" s="1" t="s">
        <v>2523</v>
      </c>
      <c r="I18614" s="1" t="s">
        <v>1230</v>
      </c>
      <c r="J18614" s="1" t="s">
        <v>9</v>
      </c>
      <c r="K18614" s="2" t="s">
        <v>20605</v>
      </c>
      <c r="L18614" s="1" t="s">
        <v>2602</v>
      </c>
      <c r="M18614" s="1" t="s">
        <v>16</v>
      </c>
      <c r="N18614" s="1" t="s">
        <v>16</v>
      </c>
      <c r="O18614" s="1">
        <v>63.2</v>
      </c>
      <c r="P18614" s="1">
        <v>1.0</v>
      </c>
    </row>
    <row r="18615">
      <c r="A18615" s="1" t="s">
        <v>29</v>
      </c>
      <c r="B18615" s="1" t="s">
        <v>21700</v>
      </c>
      <c r="C18615" s="2" t="s">
        <v>21701</v>
      </c>
      <c r="D18615" s="1" t="s">
        <v>19</v>
      </c>
      <c r="E1861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615" s="1" t="s">
        <v>2144</v>
      </c>
      <c r="G18615" s="1" t="s">
        <v>2145</v>
      </c>
      <c r="H18615" s="1" t="s">
        <v>2146</v>
      </c>
      <c r="I18615" s="1" t="s">
        <v>16</v>
      </c>
      <c r="J18615" s="1" t="s">
        <v>23</v>
      </c>
      <c r="K18615" s="1" t="s">
        <v>16</v>
      </c>
      <c r="L18615" s="1" t="s">
        <v>16</v>
      </c>
      <c r="M18615" s="1" t="s">
        <v>16</v>
      </c>
      <c r="N18615" s="1" t="s">
        <v>16</v>
      </c>
      <c r="O18615" s="1">
        <v>63.2</v>
      </c>
      <c r="P18615" s="1">
        <v>1.0</v>
      </c>
    </row>
    <row r="18616">
      <c r="A18616" s="1" t="s">
        <v>29</v>
      </c>
      <c r="B18616" s="1" t="s">
        <v>21702</v>
      </c>
      <c r="C18616" s="2" t="s">
        <v>21701</v>
      </c>
      <c r="D18616" s="1" t="s">
        <v>19</v>
      </c>
      <c r="E18616" s="3" t="str">
        <f>HYPERLINK("https://fyndiq.se/produkt/925ae49423884615/", "2-Pack Samsung S22 Ultra Skärmskydd &amp; 1-Pack linsskydd -9H GLAS")</f>
        <v>2-Pack Samsung S22 Ultra Skärmskydd &amp; 1-Pack linsskydd -9H GLAS</v>
      </c>
      <c r="F18616" s="1" t="s">
        <v>335</v>
      </c>
      <c r="G18616" s="1" t="s">
        <v>336</v>
      </c>
      <c r="H18616" s="1" t="s">
        <v>337</v>
      </c>
      <c r="I18616" s="1" t="s">
        <v>16</v>
      </c>
      <c r="J18616" s="1" t="s">
        <v>23</v>
      </c>
      <c r="K18616" s="1" t="s">
        <v>16</v>
      </c>
      <c r="L18616" s="1" t="s">
        <v>16</v>
      </c>
      <c r="M18616" s="1" t="s">
        <v>16</v>
      </c>
      <c r="N18616" s="1" t="s">
        <v>16</v>
      </c>
      <c r="O18616" s="1">
        <v>71.2</v>
      </c>
      <c r="P18616" s="1">
        <v>1.0</v>
      </c>
    </row>
    <row r="18617">
      <c r="A18617" s="1" t="s">
        <v>29</v>
      </c>
      <c r="B18617" s="1" t="s">
        <v>21703</v>
      </c>
      <c r="C18617" s="2" t="s">
        <v>21701</v>
      </c>
      <c r="D18617" s="1" t="s">
        <v>19</v>
      </c>
      <c r="E18617" s="3" t="str">
        <f>HYPERLINK("https://fyndiq.se/produkt/b96aad9902754ebc/", "2-Pack Samsung S23 FE - 9H Härdat Glass - Super Kvalitet 3D")</f>
        <v>2-Pack Samsung S23 FE - 9H Härdat Glass - Super Kvalitet 3D</v>
      </c>
      <c r="F18617" s="1" t="s">
        <v>67</v>
      </c>
      <c r="G18617" s="1" t="s">
        <v>68</v>
      </c>
      <c r="H18617" s="1" t="s">
        <v>69</v>
      </c>
      <c r="I18617" s="1" t="s">
        <v>1230</v>
      </c>
      <c r="J18617" s="1" t="s">
        <v>9</v>
      </c>
      <c r="K18617" s="2" t="s">
        <v>21011</v>
      </c>
      <c r="L18617" s="1" t="s">
        <v>2602</v>
      </c>
      <c r="M18617" s="1" t="s">
        <v>16</v>
      </c>
      <c r="N18617" s="1" t="s">
        <v>16</v>
      </c>
      <c r="O18617" s="1">
        <v>63.2</v>
      </c>
      <c r="P18617" s="1">
        <v>1.0</v>
      </c>
    </row>
    <row r="18618">
      <c r="A18618" s="1" t="s">
        <v>29</v>
      </c>
      <c r="B18618" s="1" t="s">
        <v>21704</v>
      </c>
      <c r="C18618" s="2" t="s">
        <v>21701</v>
      </c>
      <c r="D18618" s="1" t="s">
        <v>19</v>
      </c>
      <c r="E18618" s="3" t="str">
        <f>HYPERLINK("https://fyndiq.se/produkt/e898e54a20a34fc1/", "2 Pack Apple Watch 45mm -Härdat glas 9H – Super kvalitet 3D")</f>
        <v>2 Pack Apple Watch 45mm -Härdat glas 9H – Super kvalitet 3D</v>
      </c>
      <c r="F18618" s="1" t="s">
        <v>14281</v>
      </c>
      <c r="G18618" s="1" t="s">
        <v>14282</v>
      </c>
      <c r="H18618" s="1" t="s">
        <v>14283</v>
      </c>
      <c r="I18618" s="1" t="s">
        <v>1311</v>
      </c>
      <c r="J18618" s="1" t="s">
        <v>9</v>
      </c>
      <c r="K18618" s="2" t="s">
        <v>21238</v>
      </c>
      <c r="L18618" s="1" t="s">
        <v>2528</v>
      </c>
      <c r="M18618" s="1" t="s">
        <v>16</v>
      </c>
      <c r="N18618" s="1" t="s">
        <v>16</v>
      </c>
      <c r="O18618" s="1">
        <v>55.2</v>
      </c>
      <c r="P18618" s="1">
        <v>1.0</v>
      </c>
    </row>
    <row r="18619">
      <c r="A18619" s="1" t="s">
        <v>29</v>
      </c>
      <c r="B18619" s="1" t="s">
        <v>21705</v>
      </c>
      <c r="C18619" s="2" t="s">
        <v>21701</v>
      </c>
      <c r="D18619" s="1" t="s">
        <v>19</v>
      </c>
      <c r="E18619" s="3" t="str">
        <f>HYPERLINK("https://fyndiq.se/produkt/6ae5aff483564a84/", "2-Pack Apple Watch 40mm – Härdat glas 9H – Super kvalitet 3D")</f>
        <v>2-Pack Apple Watch 40mm – Härdat glas 9H – Super kvalitet 3D</v>
      </c>
      <c r="F18619" s="1" t="s">
        <v>1418</v>
      </c>
      <c r="G18619" s="1" t="s">
        <v>1419</v>
      </c>
      <c r="H18619" s="1" t="s">
        <v>1420</v>
      </c>
      <c r="I18619" s="1" t="s">
        <v>1311</v>
      </c>
      <c r="J18619" s="1" t="s">
        <v>23</v>
      </c>
      <c r="K18619" s="1" t="s">
        <v>16</v>
      </c>
      <c r="L18619" s="1" t="s">
        <v>16</v>
      </c>
      <c r="M18619" s="1" t="s">
        <v>16</v>
      </c>
      <c r="N18619" s="1" t="s">
        <v>16</v>
      </c>
      <c r="O18619" s="1">
        <v>55.2</v>
      </c>
      <c r="P18619" s="1">
        <v>1.0</v>
      </c>
    </row>
    <row r="18620">
      <c r="A18620" s="1" t="s">
        <v>29</v>
      </c>
      <c r="B18620" s="1" t="s">
        <v>21706</v>
      </c>
      <c r="C18620" s="2" t="s">
        <v>21701</v>
      </c>
      <c r="D18620" s="1" t="s">
        <v>19</v>
      </c>
      <c r="E18620" s="3" t="str">
        <f>HYPERLINK("https://fyndiq.se/produkt/2030c5450cfb4338/", "2 Pack Huawei P30 Pro - Härdat glas 9H – 3D Super kvalitet")</f>
        <v>2 Pack Huawei P30 Pro - Härdat glas 9H – 3D Super kvalitet</v>
      </c>
      <c r="F18620" s="1" t="s">
        <v>1091</v>
      </c>
      <c r="G18620" s="1" t="s">
        <v>1092</v>
      </c>
      <c r="H18620" s="1" t="s">
        <v>1093</v>
      </c>
      <c r="I18620" s="1" t="s">
        <v>16</v>
      </c>
      <c r="J18620" s="1" t="s">
        <v>23</v>
      </c>
      <c r="K18620" s="1" t="s">
        <v>16</v>
      </c>
      <c r="L18620" s="1" t="s">
        <v>16</v>
      </c>
      <c r="M18620" s="1" t="s">
        <v>16</v>
      </c>
      <c r="N18620" s="1" t="s">
        <v>16</v>
      </c>
      <c r="O18620" s="1">
        <v>71.2</v>
      </c>
      <c r="P18620" s="1">
        <v>1.0</v>
      </c>
    </row>
    <row r="18621">
      <c r="A18621" s="1" t="s">
        <v>29</v>
      </c>
      <c r="B18621" s="1" t="s">
        <v>21707</v>
      </c>
      <c r="C18621" s="2" t="s">
        <v>21701</v>
      </c>
      <c r="D18621" s="1" t="s">
        <v>19</v>
      </c>
      <c r="E18621" s="3" t="str">
        <f>HYPERLINK("https://fyndiq.se/produkt/2477583187264ece/", "2-Pack Samsung S20 - 9H Härdat Glass - Top Kvalitet")</f>
        <v>2-Pack Samsung S20 - 9H Härdat Glass - Top Kvalitet</v>
      </c>
      <c r="F18621" s="1" t="s">
        <v>124</v>
      </c>
      <c r="G18621" s="1" t="s">
        <v>125</v>
      </c>
      <c r="H18621" s="1" t="s">
        <v>126</v>
      </c>
      <c r="I18621" s="1" t="s">
        <v>16</v>
      </c>
      <c r="J18621" s="1" t="s">
        <v>23</v>
      </c>
      <c r="K18621" s="1" t="s">
        <v>16</v>
      </c>
      <c r="L18621" s="1" t="s">
        <v>16</v>
      </c>
      <c r="M18621" s="1" t="s">
        <v>16</v>
      </c>
      <c r="N18621" s="1" t="s">
        <v>16</v>
      </c>
      <c r="O18621" s="1">
        <v>71.2</v>
      </c>
      <c r="P18621" s="1">
        <v>1.0</v>
      </c>
    </row>
    <row r="18622">
      <c r="A18622" s="1" t="s">
        <v>29</v>
      </c>
      <c r="B18622" s="1" t="s">
        <v>21708</v>
      </c>
      <c r="C18622" s="2" t="s">
        <v>21701</v>
      </c>
      <c r="D18622" s="1" t="s">
        <v>19</v>
      </c>
      <c r="E18622" s="3" t="str">
        <f>HYPERLINK("https://fyndiq.se/produkt/2030c5450cfb4338/", "2 Pack Huawei P30 Pro - Härdat glas 9H – 3D Super kvalitet")</f>
        <v>2 Pack Huawei P30 Pro - Härdat glas 9H – 3D Super kvalitet</v>
      </c>
      <c r="F18622" s="1" t="s">
        <v>1091</v>
      </c>
      <c r="G18622" s="1" t="s">
        <v>1092</v>
      </c>
      <c r="H18622" s="1" t="s">
        <v>1093</v>
      </c>
      <c r="I18622" s="1" t="s">
        <v>16</v>
      </c>
      <c r="J18622" s="1" t="s">
        <v>23</v>
      </c>
      <c r="K18622" s="1" t="s">
        <v>16</v>
      </c>
      <c r="L18622" s="1" t="s">
        <v>16</v>
      </c>
      <c r="M18622" s="1" t="s">
        <v>16</v>
      </c>
      <c r="N18622" s="1" t="s">
        <v>16</v>
      </c>
      <c r="O18622" s="1">
        <v>71.2</v>
      </c>
      <c r="P18622" s="1">
        <v>1.0</v>
      </c>
    </row>
    <row r="18623">
      <c r="A18623" s="1" t="s">
        <v>29</v>
      </c>
      <c r="B18623" s="1" t="s">
        <v>21709</v>
      </c>
      <c r="C18623" s="2" t="s">
        <v>21701</v>
      </c>
      <c r="D18623" s="1" t="s">
        <v>19</v>
      </c>
      <c r="E18623" s="3" t="str">
        <f>HYPERLINK("https://fyndiq.se/produkt/b96aad9902754ebc/", "2-Pack Samsung S23 FE - 9H Härdat Glass - Super Kvalitet 3D")</f>
        <v>2-Pack Samsung S23 FE - 9H Härdat Glass - Super Kvalitet 3D</v>
      </c>
      <c r="F18623" s="1" t="s">
        <v>67</v>
      </c>
      <c r="G18623" s="1" t="s">
        <v>68</v>
      </c>
      <c r="H18623" s="1" t="s">
        <v>69</v>
      </c>
      <c r="I18623" s="1" t="s">
        <v>16</v>
      </c>
      <c r="J18623" s="1" t="s">
        <v>23</v>
      </c>
      <c r="K18623" s="1" t="s">
        <v>16</v>
      </c>
      <c r="L18623" s="1" t="s">
        <v>16</v>
      </c>
      <c r="M18623" s="1" t="s">
        <v>16</v>
      </c>
      <c r="N18623" s="1" t="s">
        <v>16</v>
      </c>
      <c r="O18623" s="1">
        <v>63.2</v>
      </c>
      <c r="P18623" s="1">
        <v>1.0</v>
      </c>
    </row>
    <row r="18624">
      <c r="A18624" s="1" t="s">
        <v>29</v>
      </c>
      <c r="B18624" s="1" t="s">
        <v>21710</v>
      </c>
      <c r="C18624" s="2" t="s">
        <v>21701</v>
      </c>
      <c r="D18624" s="1" t="s">
        <v>19</v>
      </c>
      <c r="E18624" s="3" t="str">
        <f>HYPERLINK("https://fyndiq.se/produkt/406117b60bf241a0/", "2-Pack Samsung Galaxy S9 - Härdat glas 9H - Super kvalitet 3D")</f>
        <v>2-Pack Samsung Galaxy S9 - Härdat glas 9H - Super kvalitet 3D</v>
      </c>
      <c r="F18624" s="1" t="s">
        <v>228</v>
      </c>
      <c r="G18624" s="1" t="s">
        <v>229</v>
      </c>
      <c r="H18624" s="1" t="s">
        <v>230</v>
      </c>
      <c r="I18624" s="1" t="s">
        <v>16</v>
      </c>
      <c r="J18624" s="1" t="s">
        <v>23</v>
      </c>
      <c r="K18624" s="1" t="s">
        <v>16</v>
      </c>
      <c r="L18624" s="1" t="s">
        <v>16</v>
      </c>
      <c r="M18624" s="1" t="s">
        <v>16</v>
      </c>
      <c r="N18624" s="1" t="s">
        <v>16</v>
      </c>
      <c r="O18624" s="1">
        <v>63.2</v>
      </c>
      <c r="P18624" s="1">
        <v>1.0</v>
      </c>
    </row>
    <row r="18625">
      <c r="A18625" s="1" t="s">
        <v>29</v>
      </c>
      <c r="B18625" s="1" t="s">
        <v>21711</v>
      </c>
      <c r="C18625" s="2" t="s">
        <v>21701</v>
      </c>
      <c r="D18625" s="1" t="s">
        <v>19</v>
      </c>
      <c r="E18625" s="3" t="str">
        <f>HYPERLINK("https://fyndiq.se/produkt/253055cb3a394b08/", "Google Pixel 7A - Härdat Glas 9H - Super kvalitet 3D Skärmskydd")</f>
        <v>Google Pixel 7A - Härdat Glas 9H - Super kvalitet 3D Skärmskydd</v>
      </c>
      <c r="F18625" s="1" t="s">
        <v>1817</v>
      </c>
      <c r="G18625" s="1" t="s">
        <v>1818</v>
      </c>
      <c r="H18625" s="1" t="s">
        <v>1819</v>
      </c>
      <c r="I18625" s="1" t="s">
        <v>1673</v>
      </c>
      <c r="J18625" s="1" t="s">
        <v>9</v>
      </c>
      <c r="K18625" s="2" t="s">
        <v>20605</v>
      </c>
      <c r="L18625" s="1" t="s">
        <v>2044</v>
      </c>
      <c r="M18625" s="1" t="s">
        <v>16</v>
      </c>
      <c r="N18625" s="1" t="s">
        <v>16</v>
      </c>
      <c r="O18625" s="1">
        <v>55.2</v>
      </c>
      <c r="P18625" s="1">
        <v>2.0</v>
      </c>
    </row>
    <row r="18626">
      <c r="A18626" s="1" t="s">
        <v>29</v>
      </c>
      <c r="B18626" s="1" t="s">
        <v>21712</v>
      </c>
      <c r="C18626" s="2" t="s">
        <v>21701</v>
      </c>
      <c r="D18626" s="1" t="s">
        <v>19</v>
      </c>
      <c r="E18626" s="3" t="str">
        <f>HYPERLINK("https://fyndiq.se/produkt/432d784756a84eff/", "2-Pack Samsung Galaxy S20FE - Härdat Glas-9H -Super kvalitet 3D")</f>
        <v>2-Pack Samsung Galaxy S20FE - Härdat Glas-9H -Super kvalitet 3D</v>
      </c>
      <c r="F18626" s="1" t="s">
        <v>1078</v>
      </c>
      <c r="G18626" s="1" t="s">
        <v>1079</v>
      </c>
      <c r="H18626" s="1" t="s">
        <v>1080</v>
      </c>
      <c r="I18626" s="1" t="s">
        <v>16</v>
      </c>
      <c r="J18626" s="1" t="s">
        <v>23</v>
      </c>
      <c r="K18626" s="1" t="s">
        <v>16</v>
      </c>
      <c r="L18626" s="1" t="s">
        <v>16</v>
      </c>
      <c r="M18626" s="1" t="s">
        <v>16</v>
      </c>
      <c r="N18626" s="1" t="s">
        <v>16</v>
      </c>
      <c r="O18626" s="1">
        <v>63.2</v>
      </c>
      <c r="P18626" s="1">
        <v>1.0</v>
      </c>
    </row>
    <row r="18627">
      <c r="A18627" s="1" t="s">
        <v>29</v>
      </c>
      <c r="B18627" s="1" t="s">
        <v>21713</v>
      </c>
      <c r="C18627" s="2" t="s">
        <v>21701</v>
      </c>
      <c r="D18627" s="1" t="s">
        <v>19</v>
      </c>
      <c r="E18627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8627" s="1" t="s">
        <v>183</v>
      </c>
      <c r="G18627" s="1" t="s">
        <v>184</v>
      </c>
      <c r="H18627" s="1" t="s">
        <v>185</v>
      </c>
      <c r="I18627" s="1" t="s">
        <v>1311</v>
      </c>
      <c r="J18627" s="1" t="s">
        <v>23</v>
      </c>
      <c r="K18627" s="1" t="s">
        <v>16</v>
      </c>
      <c r="L18627" s="1" t="s">
        <v>16</v>
      </c>
      <c r="M18627" s="1" t="s">
        <v>16</v>
      </c>
      <c r="N18627" s="1" t="s">
        <v>16</v>
      </c>
      <c r="O18627" s="1">
        <v>79.2</v>
      </c>
      <c r="P18627" s="1">
        <v>1.0</v>
      </c>
    </row>
    <row r="18628">
      <c r="A18628" s="1" t="s">
        <v>29</v>
      </c>
      <c r="B18628" s="1" t="s">
        <v>21714</v>
      </c>
      <c r="C18628" s="2" t="s">
        <v>21701</v>
      </c>
      <c r="D18628" s="1" t="s">
        <v>19</v>
      </c>
      <c r="E18628" s="3" t="str">
        <f t="shared" ref="E18628:E18630" si="1121">HYPERLINK("https://fyndiq.se/produkt/80d04410f9c744e2/", "2-Pack Samsung S23 Ultra - 9H Härdat Glass - 3D Super Kvalitet Skärmskydd")</f>
        <v>2-Pack Samsung S23 Ultra - 9H Härdat Glass - 3D Super Kvalitet Skärmskydd</v>
      </c>
      <c r="F18628" s="1" t="s">
        <v>2144</v>
      </c>
      <c r="G18628" s="1" t="s">
        <v>2145</v>
      </c>
      <c r="H18628" s="1" t="s">
        <v>2146</v>
      </c>
      <c r="I18628" s="1" t="s">
        <v>16</v>
      </c>
      <c r="J18628" s="1" t="s">
        <v>23</v>
      </c>
      <c r="K18628" s="1" t="s">
        <v>16</v>
      </c>
      <c r="L18628" s="1" t="s">
        <v>16</v>
      </c>
      <c r="M18628" s="1" t="s">
        <v>16</v>
      </c>
      <c r="N18628" s="1" t="s">
        <v>16</v>
      </c>
      <c r="O18628" s="1">
        <v>63.2</v>
      </c>
      <c r="P18628" s="1">
        <v>1.0</v>
      </c>
    </row>
    <row r="18629">
      <c r="A18629" s="1" t="s">
        <v>29</v>
      </c>
      <c r="B18629" s="1" t="s">
        <v>21715</v>
      </c>
      <c r="C18629" s="2" t="s">
        <v>21701</v>
      </c>
      <c r="D18629" s="1" t="s">
        <v>19</v>
      </c>
      <c r="E18629" s="3" t="str">
        <f t="shared" si="1121"/>
        <v>2-Pack Samsung S23 Ultra - 9H Härdat Glass - 3D Super Kvalitet Skärmskydd</v>
      </c>
      <c r="F18629" s="1" t="s">
        <v>2144</v>
      </c>
      <c r="G18629" s="1" t="s">
        <v>2145</v>
      </c>
      <c r="H18629" s="1" t="s">
        <v>2146</v>
      </c>
      <c r="I18629" s="1" t="s">
        <v>16</v>
      </c>
      <c r="J18629" s="1" t="s">
        <v>23</v>
      </c>
      <c r="K18629" s="1" t="s">
        <v>16</v>
      </c>
      <c r="L18629" s="1" t="s">
        <v>16</v>
      </c>
      <c r="M18629" s="1" t="s">
        <v>16</v>
      </c>
      <c r="N18629" s="1" t="s">
        <v>16</v>
      </c>
      <c r="O18629" s="1">
        <v>63.2</v>
      </c>
      <c r="P18629" s="1">
        <v>1.0</v>
      </c>
    </row>
    <row r="18630">
      <c r="A18630" s="1" t="s">
        <v>29</v>
      </c>
      <c r="B18630" s="1" t="s">
        <v>21716</v>
      </c>
      <c r="C18630" s="2" t="s">
        <v>21701</v>
      </c>
      <c r="D18630" s="1" t="s">
        <v>19</v>
      </c>
      <c r="E18630" s="3" t="str">
        <f t="shared" si="1121"/>
        <v>2-Pack Samsung S23 Ultra - 9H Härdat Glass - 3D Super Kvalitet Skärmskydd</v>
      </c>
      <c r="F18630" s="1" t="s">
        <v>2144</v>
      </c>
      <c r="G18630" s="1" t="s">
        <v>2145</v>
      </c>
      <c r="H18630" s="1" t="s">
        <v>2146</v>
      </c>
      <c r="I18630" s="1" t="s">
        <v>16</v>
      </c>
      <c r="J18630" s="1" t="s">
        <v>23</v>
      </c>
      <c r="K18630" s="1" t="s">
        <v>16</v>
      </c>
      <c r="L18630" s="1" t="s">
        <v>16</v>
      </c>
      <c r="M18630" s="1" t="s">
        <v>16</v>
      </c>
      <c r="N18630" s="1" t="s">
        <v>16</v>
      </c>
      <c r="O18630" s="1">
        <v>63.2</v>
      </c>
      <c r="P18630" s="1">
        <v>1.0</v>
      </c>
    </row>
    <row r="18631">
      <c r="A18631" s="1" t="s">
        <v>29</v>
      </c>
      <c r="B18631" s="1" t="s">
        <v>21717</v>
      </c>
      <c r="C18631" s="2" t="s">
        <v>21701</v>
      </c>
      <c r="D18631" s="1" t="s">
        <v>19</v>
      </c>
      <c r="E18631" s="3" t="str">
        <f>HYPERLINK("https://fyndiq.se/produkt/49dcfdc0ef9b4d32/", "2 Pack Iphone 7&amp;8 SE (2020-2022) Svart - Härdat Glas 9H - 3D")</f>
        <v>2 Pack Iphone 7&amp;8 SE (2020-2022) Svart - Härdat Glas 9H - 3D</v>
      </c>
      <c r="F18631" s="1" t="s">
        <v>3059</v>
      </c>
      <c r="G18631" s="1" t="s">
        <v>3060</v>
      </c>
      <c r="H18631" s="1" t="s">
        <v>3061</v>
      </c>
      <c r="I18631" s="1" t="s">
        <v>16</v>
      </c>
      <c r="J18631" s="1" t="s">
        <v>23</v>
      </c>
      <c r="K18631" s="1" t="s">
        <v>16</v>
      </c>
      <c r="L18631" s="1" t="s">
        <v>16</v>
      </c>
      <c r="M18631" s="1" t="s">
        <v>16</v>
      </c>
      <c r="N18631" s="1" t="s">
        <v>16</v>
      </c>
      <c r="O18631" s="1">
        <v>47.2</v>
      </c>
      <c r="P18631" s="1">
        <v>1.0</v>
      </c>
    </row>
    <row r="18632">
      <c r="A18632" s="1" t="s">
        <v>29</v>
      </c>
      <c r="B18632" s="1" t="s">
        <v>21718</v>
      </c>
      <c r="C18632" s="2" t="s">
        <v>21701</v>
      </c>
      <c r="D18632" s="1" t="s">
        <v>19</v>
      </c>
      <c r="E18632" s="3" t="str">
        <f t="shared" ref="E18632:E18633" si="1122">HYPERLINK("https://fyndiq.se/produkt/42d6995a7328489e/", "2-Pack Sony Xperia 10 V - Härdat Glas 9H - Super Kvalitet 3D Skärmskydd")</f>
        <v>2-Pack Sony Xperia 10 V - Härdat Glas 9H - Super Kvalitet 3D Skärmskydd</v>
      </c>
      <c r="F18632" s="1" t="s">
        <v>3643</v>
      </c>
      <c r="G18632" s="1" t="s">
        <v>3644</v>
      </c>
      <c r="H18632" s="1" t="s">
        <v>3645</v>
      </c>
      <c r="I18632" s="1" t="s">
        <v>16</v>
      </c>
      <c r="J18632" s="1" t="s">
        <v>23</v>
      </c>
      <c r="K18632" s="1" t="s">
        <v>16</v>
      </c>
      <c r="L18632" s="1" t="s">
        <v>16</v>
      </c>
      <c r="M18632" s="1" t="s">
        <v>16</v>
      </c>
      <c r="N18632" s="1" t="s">
        <v>16</v>
      </c>
      <c r="O18632" s="1">
        <v>71.2</v>
      </c>
      <c r="P18632" s="1">
        <v>1.0</v>
      </c>
    </row>
    <row r="18633">
      <c r="A18633" s="1" t="s">
        <v>29</v>
      </c>
      <c r="B18633" s="1" t="s">
        <v>21719</v>
      </c>
      <c r="C18633" s="2" t="s">
        <v>21701</v>
      </c>
      <c r="D18633" s="1" t="s">
        <v>19</v>
      </c>
      <c r="E18633" s="3" t="str">
        <f t="shared" si="1122"/>
        <v>2-Pack Sony Xperia 10 V - Härdat Glas 9H - Super Kvalitet 3D Skärmskydd</v>
      </c>
      <c r="F18633" s="1" t="s">
        <v>3643</v>
      </c>
      <c r="G18633" s="1" t="s">
        <v>3644</v>
      </c>
      <c r="H18633" s="1" t="s">
        <v>3645</v>
      </c>
      <c r="I18633" s="1" t="s">
        <v>16</v>
      </c>
      <c r="J18633" s="1" t="s">
        <v>23</v>
      </c>
      <c r="K18633" s="1" t="s">
        <v>16</v>
      </c>
      <c r="L18633" s="1" t="s">
        <v>16</v>
      </c>
      <c r="M18633" s="1" t="s">
        <v>16</v>
      </c>
      <c r="N18633" s="1" t="s">
        <v>16</v>
      </c>
      <c r="O18633" s="1">
        <v>71.2</v>
      </c>
      <c r="P18633" s="1">
        <v>1.0</v>
      </c>
    </row>
    <row r="18634">
      <c r="A18634" s="1" t="s">
        <v>29</v>
      </c>
      <c r="B18634" s="1" t="s">
        <v>21720</v>
      </c>
      <c r="C18634" s="2" t="s">
        <v>21701</v>
      </c>
      <c r="D18634" s="1" t="s">
        <v>19</v>
      </c>
      <c r="E18634" s="3" t="str">
        <f t="shared" ref="E18634:E18636" si="1123">HYPERLINK("https://fyndiq.se/produkt/2477583187264ece/", "2-Pack Samsung S20 - 9H Härdat Glass - Top Kvalitet")</f>
        <v>2-Pack Samsung S20 - 9H Härdat Glass - Top Kvalitet</v>
      </c>
      <c r="F18634" s="1" t="s">
        <v>124</v>
      </c>
      <c r="G18634" s="1" t="s">
        <v>125</v>
      </c>
      <c r="H18634" s="1" t="s">
        <v>126</v>
      </c>
      <c r="I18634" s="1" t="s">
        <v>16</v>
      </c>
      <c r="J18634" s="1" t="s">
        <v>23</v>
      </c>
      <c r="K18634" s="1" t="s">
        <v>16</v>
      </c>
      <c r="L18634" s="1" t="s">
        <v>16</v>
      </c>
      <c r="M18634" s="1" t="s">
        <v>16</v>
      </c>
      <c r="N18634" s="1" t="s">
        <v>16</v>
      </c>
      <c r="O18634" s="1">
        <v>71.2</v>
      </c>
      <c r="P18634" s="1">
        <v>1.0</v>
      </c>
    </row>
    <row r="18635">
      <c r="A18635" s="1" t="s">
        <v>29</v>
      </c>
      <c r="B18635" s="1" t="s">
        <v>21721</v>
      </c>
      <c r="C18635" s="2" t="s">
        <v>21701</v>
      </c>
      <c r="D18635" s="1" t="s">
        <v>19</v>
      </c>
      <c r="E18635" s="3" t="str">
        <f t="shared" si="1123"/>
        <v>2-Pack Samsung S20 - 9H Härdat Glass - Top Kvalitet</v>
      </c>
      <c r="F18635" s="1" t="s">
        <v>124</v>
      </c>
      <c r="G18635" s="1" t="s">
        <v>125</v>
      </c>
      <c r="H18635" s="1" t="s">
        <v>126</v>
      </c>
      <c r="I18635" s="1" t="s">
        <v>16</v>
      </c>
      <c r="J18635" s="1" t="s">
        <v>23</v>
      </c>
      <c r="K18635" s="1" t="s">
        <v>16</v>
      </c>
      <c r="L18635" s="1" t="s">
        <v>16</v>
      </c>
      <c r="M18635" s="1" t="s">
        <v>16</v>
      </c>
      <c r="N18635" s="1" t="s">
        <v>16</v>
      </c>
      <c r="O18635" s="1">
        <v>71.2</v>
      </c>
      <c r="P18635" s="1">
        <v>1.0</v>
      </c>
    </row>
    <row r="18636">
      <c r="A18636" s="1" t="s">
        <v>29</v>
      </c>
      <c r="B18636" s="1" t="s">
        <v>21722</v>
      </c>
      <c r="C18636" s="2" t="s">
        <v>21701</v>
      </c>
      <c r="D18636" s="1" t="s">
        <v>19</v>
      </c>
      <c r="E18636" s="3" t="str">
        <f t="shared" si="1123"/>
        <v>2-Pack Samsung S20 - 9H Härdat Glass - Top Kvalitet</v>
      </c>
      <c r="F18636" s="1" t="s">
        <v>124</v>
      </c>
      <c r="G18636" s="1" t="s">
        <v>125</v>
      </c>
      <c r="H18636" s="1" t="s">
        <v>126</v>
      </c>
      <c r="I18636" s="1" t="s">
        <v>16</v>
      </c>
      <c r="J18636" s="1" t="s">
        <v>23</v>
      </c>
      <c r="K18636" s="1" t="s">
        <v>16</v>
      </c>
      <c r="L18636" s="1" t="s">
        <v>16</v>
      </c>
      <c r="M18636" s="1" t="s">
        <v>16</v>
      </c>
      <c r="N18636" s="1" t="s">
        <v>16</v>
      </c>
      <c r="O18636" s="1">
        <v>71.2</v>
      </c>
      <c r="P18636" s="1">
        <v>1.0</v>
      </c>
    </row>
    <row r="18637">
      <c r="A18637" s="1" t="s">
        <v>29</v>
      </c>
      <c r="B18637" s="1" t="s">
        <v>21723</v>
      </c>
      <c r="C18637" s="2" t="s">
        <v>21701</v>
      </c>
      <c r="D18637" s="1" t="s">
        <v>19</v>
      </c>
      <c r="E18637" s="3" t="str">
        <f>HYPERLINK("https://fyndiq.se/produkt/8b67d8d5f34d4bfa/", "2-Pack Samsung S20 Plus - 9H Härdat Glass - Top Kvalitet 3D")</f>
        <v>2-Pack Samsung S20 Plus - 9H Härdat Glass - Top Kvalitet 3D</v>
      </c>
      <c r="F18637" s="1" t="s">
        <v>5642</v>
      </c>
      <c r="G18637" s="1" t="s">
        <v>5643</v>
      </c>
      <c r="H18637" s="1" t="s">
        <v>5644</v>
      </c>
      <c r="I18637" s="1" t="s">
        <v>16</v>
      </c>
      <c r="J18637" s="1" t="s">
        <v>23</v>
      </c>
      <c r="K18637" s="1" t="s">
        <v>16</v>
      </c>
      <c r="L18637" s="1" t="s">
        <v>16</v>
      </c>
      <c r="M18637" s="1" t="s">
        <v>16</v>
      </c>
      <c r="N18637" s="1" t="s">
        <v>16</v>
      </c>
      <c r="O18637" s="1">
        <v>63.2</v>
      </c>
      <c r="P18637" s="1">
        <v>1.0</v>
      </c>
    </row>
    <row r="18638">
      <c r="A18638" s="1" t="s">
        <v>29</v>
      </c>
      <c r="B18638" s="1" t="s">
        <v>21724</v>
      </c>
      <c r="C18638" s="2" t="s">
        <v>21701</v>
      </c>
      <c r="D18638" s="1" t="s">
        <v>19</v>
      </c>
      <c r="E18638" s="3" t="str">
        <f>HYPERLINK("https://fyndiq.se/produkt/f15b82570d4144d0/", "2-Pack Apple Watch 41mm – Härdat glas 9H – Super kvalitet 3D")</f>
        <v>2-Pack Apple Watch 41mm – Härdat glas 9H – Super kvalitet 3D</v>
      </c>
      <c r="F18638" s="1" t="s">
        <v>144</v>
      </c>
      <c r="G18638" s="1" t="s">
        <v>145</v>
      </c>
      <c r="H18638" s="1" t="s">
        <v>146</v>
      </c>
      <c r="I18638" s="1" t="s">
        <v>16</v>
      </c>
      <c r="J18638" s="1" t="s">
        <v>23</v>
      </c>
      <c r="K18638" s="1" t="s">
        <v>16</v>
      </c>
      <c r="L18638" s="1" t="s">
        <v>16</v>
      </c>
      <c r="M18638" s="1" t="s">
        <v>16</v>
      </c>
      <c r="N18638" s="1" t="s">
        <v>16</v>
      </c>
      <c r="O18638" s="1">
        <v>55.2</v>
      </c>
      <c r="P18638" s="1">
        <v>1.0</v>
      </c>
    </row>
    <row r="18639">
      <c r="A18639" s="1" t="s">
        <v>29</v>
      </c>
      <c r="B18639" s="1" t="s">
        <v>21725</v>
      </c>
      <c r="C18639" s="2" t="s">
        <v>21701</v>
      </c>
      <c r="D18639" s="1" t="s">
        <v>19</v>
      </c>
      <c r="E18639" s="3" t="str">
        <f>HYPERLINK("https://fyndiq.se/produkt/6bc9efdb9e0f44ed/", "2-Pack Google Pixel 7 Pro - Härdat Glas 9H - Super kvalitet 3D")</f>
        <v>2-Pack Google Pixel 7 Pro - Härdat Glas 9H - Super kvalitet 3D</v>
      </c>
      <c r="F18639" s="1" t="s">
        <v>424</v>
      </c>
      <c r="G18639" s="1" t="s">
        <v>425</v>
      </c>
      <c r="H18639" s="1" t="s">
        <v>426</v>
      </c>
      <c r="I18639" s="1" t="s">
        <v>16</v>
      </c>
      <c r="J18639" s="1" t="s">
        <v>23</v>
      </c>
      <c r="K18639" s="1" t="s">
        <v>16</v>
      </c>
      <c r="L18639" s="1" t="s">
        <v>16</v>
      </c>
      <c r="M18639" s="1" t="s">
        <v>16</v>
      </c>
      <c r="N18639" s="1" t="s">
        <v>16</v>
      </c>
      <c r="O18639" s="1">
        <v>79.2</v>
      </c>
      <c r="P18639" s="1">
        <v>1.0</v>
      </c>
    </row>
    <row r="18640">
      <c r="A18640" s="1" t="s">
        <v>29</v>
      </c>
      <c r="B18640" s="1" t="s">
        <v>21726</v>
      </c>
      <c r="C18640" s="2" t="s">
        <v>21701</v>
      </c>
      <c r="D18640" s="1" t="s">
        <v>19</v>
      </c>
      <c r="E18640" s="3" t="str">
        <f t="shared" ref="E18640:E18642" si="1124">HYPERLINK("https://fyndiq.se/produkt/dfe28e565d2e4c8d/", "2 Pack Samsung S21 FE - 9H Härdat Glass - Super Kvalitet 3D")</f>
        <v>2 Pack Samsung S21 FE - 9H Härdat Glass - Super Kvalitet 3D</v>
      </c>
      <c r="F18640" s="1" t="s">
        <v>276</v>
      </c>
      <c r="G18640" s="1" t="s">
        <v>277</v>
      </c>
      <c r="H18640" s="1" t="s">
        <v>278</v>
      </c>
      <c r="I18640" s="1" t="s">
        <v>16</v>
      </c>
      <c r="J18640" s="1" t="s">
        <v>23</v>
      </c>
      <c r="K18640" s="1" t="s">
        <v>16</v>
      </c>
      <c r="L18640" s="1" t="s">
        <v>16</v>
      </c>
      <c r="M18640" s="1" t="s">
        <v>16</v>
      </c>
      <c r="N18640" s="1" t="s">
        <v>16</v>
      </c>
      <c r="O18640" s="1">
        <v>63.2</v>
      </c>
      <c r="P18640" s="1">
        <v>1.0</v>
      </c>
    </row>
    <row r="18641">
      <c r="A18641" s="1" t="s">
        <v>29</v>
      </c>
      <c r="B18641" s="1" t="s">
        <v>21727</v>
      </c>
      <c r="C18641" s="2" t="s">
        <v>21701</v>
      </c>
      <c r="D18641" s="1" t="s">
        <v>19</v>
      </c>
      <c r="E18641" s="3" t="str">
        <f t="shared" si="1124"/>
        <v>2 Pack Samsung S21 FE - 9H Härdat Glass - Super Kvalitet 3D</v>
      </c>
      <c r="F18641" s="1" t="s">
        <v>276</v>
      </c>
      <c r="G18641" s="1" t="s">
        <v>277</v>
      </c>
      <c r="H18641" s="1" t="s">
        <v>278</v>
      </c>
      <c r="I18641" s="1" t="s">
        <v>16</v>
      </c>
      <c r="J18641" s="1" t="s">
        <v>23</v>
      </c>
      <c r="K18641" s="1" t="s">
        <v>16</v>
      </c>
      <c r="L18641" s="1" t="s">
        <v>16</v>
      </c>
      <c r="M18641" s="1" t="s">
        <v>16</v>
      </c>
      <c r="N18641" s="1" t="s">
        <v>16</v>
      </c>
      <c r="O18641" s="1">
        <v>63.2</v>
      </c>
      <c r="P18641" s="1">
        <v>1.0</v>
      </c>
    </row>
    <row r="18642">
      <c r="A18642" s="1" t="s">
        <v>29</v>
      </c>
      <c r="B18642" s="1" t="s">
        <v>21728</v>
      </c>
      <c r="C18642" s="2" t="s">
        <v>21701</v>
      </c>
      <c r="D18642" s="1" t="s">
        <v>19</v>
      </c>
      <c r="E18642" s="3" t="str">
        <f t="shared" si="1124"/>
        <v>2 Pack Samsung S21 FE - 9H Härdat Glass - Super Kvalitet 3D</v>
      </c>
      <c r="F18642" s="1" t="s">
        <v>276</v>
      </c>
      <c r="G18642" s="1" t="s">
        <v>277</v>
      </c>
      <c r="H18642" s="1" t="s">
        <v>278</v>
      </c>
      <c r="I18642" s="1" t="s">
        <v>16</v>
      </c>
      <c r="J18642" s="1" t="s">
        <v>23</v>
      </c>
      <c r="K18642" s="1" t="s">
        <v>16</v>
      </c>
      <c r="L18642" s="1" t="s">
        <v>16</v>
      </c>
      <c r="M18642" s="1" t="s">
        <v>16</v>
      </c>
      <c r="N18642" s="1" t="s">
        <v>16</v>
      </c>
      <c r="O18642" s="1">
        <v>63.2</v>
      </c>
      <c r="P18642" s="1">
        <v>1.0</v>
      </c>
    </row>
    <row r="18643">
      <c r="A18643" s="1" t="s">
        <v>29</v>
      </c>
      <c r="B18643" s="1" t="s">
        <v>21729</v>
      </c>
      <c r="C18643" s="2" t="s">
        <v>21701</v>
      </c>
      <c r="D18643" s="1" t="s">
        <v>19</v>
      </c>
      <c r="E1864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8643" s="1" t="s">
        <v>204</v>
      </c>
      <c r="G18643" s="1" t="s">
        <v>205</v>
      </c>
      <c r="H18643" s="1" t="s">
        <v>206</v>
      </c>
      <c r="I18643" s="1" t="s">
        <v>16</v>
      </c>
      <c r="J18643" s="1" t="s">
        <v>23</v>
      </c>
      <c r="K18643" s="1" t="s">
        <v>16</v>
      </c>
      <c r="L18643" s="1" t="s">
        <v>16</v>
      </c>
      <c r="M18643" s="1" t="s">
        <v>16</v>
      </c>
      <c r="N18643" s="1" t="s">
        <v>16</v>
      </c>
      <c r="O18643" s="1">
        <v>71.2</v>
      </c>
      <c r="P18643" s="1">
        <v>1.0</v>
      </c>
    </row>
    <row r="18644">
      <c r="A18644" s="1" t="s">
        <v>29</v>
      </c>
      <c r="B18644" s="1" t="s">
        <v>21730</v>
      </c>
      <c r="C18644" s="2" t="s">
        <v>21701</v>
      </c>
      <c r="D18644" s="1" t="s">
        <v>19</v>
      </c>
      <c r="E18644" s="3" t="str">
        <f>HYPERLINK("https://fyndiq.se/produkt/1e8f6bb5ed7344de/", "2-Pack Samsung Galaxy s10 Plus - Härdat glas 9H - Super kvalitet")</f>
        <v>2-Pack Samsung Galaxy s10 Plus - Härdat glas 9H - Super kvalitet</v>
      </c>
      <c r="F18644" s="1" t="s">
        <v>1508</v>
      </c>
      <c r="G18644" s="1" t="s">
        <v>1509</v>
      </c>
      <c r="H18644" s="1" t="s">
        <v>1510</v>
      </c>
      <c r="I18644" s="1" t="s">
        <v>16</v>
      </c>
      <c r="J18644" s="1" t="s">
        <v>23</v>
      </c>
      <c r="K18644" s="1" t="s">
        <v>16</v>
      </c>
      <c r="L18644" s="1" t="s">
        <v>16</v>
      </c>
      <c r="M18644" s="1" t="s">
        <v>16</v>
      </c>
      <c r="N18644" s="1" t="s">
        <v>16</v>
      </c>
      <c r="O18644" s="1">
        <v>63.2</v>
      </c>
      <c r="P18644" s="1">
        <v>1.0</v>
      </c>
    </row>
    <row r="18645">
      <c r="A18645" s="1" t="s">
        <v>29</v>
      </c>
      <c r="B18645" s="1" t="s">
        <v>21731</v>
      </c>
      <c r="C18645" s="2" t="s">
        <v>21701</v>
      </c>
      <c r="D18645" s="1" t="s">
        <v>19</v>
      </c>
      <c r="E18645" s="3" t="str">
        <f t="shared" ref="E18645:E18646" si="1125"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645" s="1" t="s">
        <v>692</v>
      </c>
      <c r="G18645" s="1" t="s">
        <v>693</v>
      </c>
      <c r="H18645" s="1" t="s">
        <v>694</v>
      </c>
      <c r="I18645" s="1" t="s">
        <v>16</v>
      </c>
      <c r="J18645" s="1" t="s">
        <v>23</v>
      </c>
      <c r="K18645" s="1" t="s">
        <v>16</v>
      </c>
      <c r="L18645" s="1" t="s">
        <v>16</v>
      </c>
      <c r="M18645" s="1" t="s">
        <v>16</v>
      </c>
      <c r="N18645" s="1" t="s">
        <v>16</v>
      </c>
      <c r="O18645" s="1">
        <v>47.2</v>
      </c>
      <c r="P18645" s="1">
        <v>1.0</v>
      </c>
    </row>
    <row r="18646">
      <c r="A18646" s="1" t="s">
        <v>29</v>
      </c>
      <c r="B18646" s="1" t="s">
        <v>21732</v>
      </c>
      <c r="C18646" s="2" t="s">
        <v>21701</v>
      </c>
      <c r="D18646" s="1" t="s">
        <v>19</v>
      </c>
      <c r="E18646" s="3" t="str">
        <f t="shared" si="1125"/>
        <v>2-Pack iPhone 12 Pro Max Skärmskydd - Härdat Glas 9H - Super kvalitet 3D Skärmskydd</v>
      </c>
      <c r="F18646" s="1" t="s">
        <v>692</v>
      </c>
      <c r="G18646" s="1" t="s">
        <v>693</v>
      </c>
      <c r="H18646" s="1" t="s">
        <v>694</v>
      </c>
      <c r="I18646" s="1" t="s">
        <v>16</v>
      </c>
      <c r="J18646" s="1" t="s">
        <v>23</v>
      </c>
      <c r="K18646" s="1" t="s">
        <v>16</v>
      </c>
      <c r="L18646" s="1" t="s">
        <v>16</v>
      </c>
      <c r="M18646" s="1" t="s">
        <v>16</v>
      </c>
      <c r="N18646" s="1" t="s">
        <v>16</v>
      </c>
      <c r="O18646" s="1">
        <v>47.2</v>
      </c>
      <c r="P18646" s="1">
        <v>1.0</v>
      </c>
    </row>
    <row r="18647">
      <c r="A18647" s="1" t="s">
        <v>29</v>
      </c>
      <c r="B18647" s="1" t="s">
        <v>21733</v>
      </c>
      <c r="C18647" s="2" t="s">
        <v>21701</v>
      </c>
      <c r="D18647" s="1" t="s">
        <v>19</v>
      </c>
      <c r="E18647" s="3" t="str">
        <f>HYPERLINK("https://fyndiq.se/produkt/35e8686430ff4b5b/", "2 Pack Sony Xperia Pro1 - Härdat Glas 9H- Super kvalitet 3D")</f>
        <v>2 Pack Sony Xperia Pro1 - Härdat Glas 9H- Super kvalitet 3D</v>
      </c>
      <c r="F18647" s="1" t="s">
        <v>15568</v>
      </c>
      <c r="G18647" s="1" t="s">
        <v>15569</v>
      </c>
      <c r="H18647" s="1" t="s">
        <v>15570</v>
      </c>
      <c r="I18647" s="1" t="s">
        <v>16</v>
      </c>
      <c r="J18647" s="1" t="s">
        <v>23</v>
      </c>
      <c r="K18647" s="1" t="s">
        <v>16</v>
      </c>
      <c r="L18647" s="1" t="s">
        <v>16</v>
      </c>
      <c r="M18647" s="1" t="s">
        <v>16</v>
      </c>
      <c r="N18647" s="1" t="s">
        <v>16</v>
      </c>
      <c r="O18647" s="1">
        <v>63.2</v>
      </c>
      <c r="P18647" s="1">
        <v>1.0</v>
      </c>
    </row>
    <row r="18648">
      <c r="A18648" s="1" t="s">
        <v>29</v>
      </c>
      <c r="B18648" s="1" t="s">
        <v>21734</v>
      </c>
      <c r="C18648" s="2" t="s">
        <v>21701</v>
      </c>
      <c r="D18648" s="1" t="s">
        <v>19</v>
      </c>
      <c r="E18648" s="3" t="str">
        <f>HYPERLINK("https://fyndiq.se/produkt/1df4f54cf24d4fa2/", "2-Pack OnePlus 9 Pro 5G &amp; 1-Pack linsskydd - Härdat Glas 9H - Super kvalitet 3D")</f>
        <v>2-Pack OnePlus 9 Pro 5G &amp; 1-Pack linsskydd - Härdat Glas 9H - Super kvalitet 3D</v>
      </c>
      <c r="F18648" s="1" t="s">
        <v>9882</v>
      </c>
      <c r="G18648" s="1" t="s">
        <v>9883</v>
      </c>
      <c r="H18648" s="1" t="s">
        <v>9884</v>
      </c>
      <c r="I18648" s="1" t="s">
        <v>16</v>
      </c>
      <c r="J18648" s="1" t="s">
        <v>23</v>
      </c>
      <c r="K18648" s="1" t="s">
        <v>16</v>
      </c>
      <c r="L18648" s="1" t="s">
        <v>16</v>
      </c>
      <c r="M18648" s="1" t="s">
        <v>16</v>
      </c>
      <c r="N18648" s="1" t="s">
        <v>16</v>
      </c>
      <c r="O18648" s="1">
        <v>79.2</v>
      </c>
      <c r="P18648" s="1">
        <v>1.0</v>
      </c>
    </row>
    <row r="18649">
      <c r="A18649" s="1" t="s">
        <v>29</v>
      </c>
      <c r="B18649" s="1" t="s">
        <v>21735</v>
      </c>
      <c r="C18649" s="2" t="s">
        <v>21701</v>
      </c>
      <c r="D18649" s="1" t="s">
        <v>19</v>
      </c>
      <c r="E18649" s="3" t="str">
        <f>HYPERLINK("https://fyndiq.se/produkt/81bb2345bab54315/", "2-Pack Samsung Galaxy Tab A8 4G - Härdat glas 9H -Super Kvalitet")</f>
        <v>2-Pack Samsung Galaxy Tab A8 4G - Härdat glas 9H -Super Kvalitet</v>
      </c>
      <c r="F18649" s="1" t="s">
        <v>15269</v>
      </c>
      <c r="G18649" s="1" t="s">
        <v>15270</v>
      </c>
      <c r="H18649" s="1" t="s">
        <v>15271</v>
      </c>
      <c r="I18649" s="1" t="s">
        <v>16</v>
      </c>
      <c r="J18649" s="1" t="s">
        <v>23</v>
      </c>
      <c r="K18649" s="1" t="s">
        <v>16</v>
      </c>
      <c r="L18649" s="1" t="s">
        <v>16</v>
      </c>
      <c r="M18649" s="1" t="s">
        <v>16</v>
      </c>
      <c r="N18649" s="1" t="s">
        <v>16</v>
      </c>
      <c r="O18649" s="1">
        <v>135.2</v>
      </c>
      <c r="P18649" s="1">
        <v>1.0</v>
      </c>
    </row>
    <row r="18650">
      <c r="A18650" s="1" t="s">
        <v>29</v>
      </c>
      <c r="B18650" s="1" t="s">
        <v>21736</v>
      </c>
      <c r="C18650" s="2" t="s">
        <v>21701</v>
      </c>
      <c r="D18650" s="1" t="s">
        <v>19</v>
      </c>
      <c r="E18650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8650" s="1" t="s">
        <v>4343</v>
      </c>
      <c r="G18650" s="1" t="s">
        <v>4344</v>
      </c>
      <c r="H18650" s="1" t="s">
        <v>4345</v>
      </c>
      <c r="I18650" s="1" t="s">
        <v>16</v>
      </c>
      <c r="J18650" s="1" t="s">
        <v>23</v>
      </c>
      <c r="K18650" s="1" t="s">
        <v>16</v>
      </c>
      <c r="L18650" s="1" t="s">
        <v>16</v>
      </c>
      <c r="M18650" s="1" t="s">
        <v>16</v>
      </c>
      <c r="N18650" s="1" t="s">
        <v>16</v>
      </c>
      <c r="O18650" s="1">
        <v>95.2</v>
      </c>
      <c r="P18650" s="1">
        <v>1.0</v>
      </c>
    </row>
    <row r="18651">
      <c r="A18651" s="1" t="s">
        <v>29</v>
      </c>
      <c r="B18651" s="1" t="s">
        <v>21737</v>
      </c>
      <c r="C18651" s="2" t="s">
        <v>21701</v>
      </c>
      <c r="D18651" s="1" t="s">
        <v>19</v>
      </c>
      <c r="E18651" s="3" t="str">
        <f>HYPERLINK("https://fyndiq.se/produkt/34157794139f40c6/", "2-Pack Samsung S20 FE - 9H Härdat Glass - Top Kvalitet")</f>
        <v>2-Pack Samsung S20 FE - 9H Härdat Glass - Top Kvalitet</v>
      </c>
      <c r="F18651" s="1" t="s">
        <v>1640</v>
      </c>
      <c r="G18651" s="1" t="s">
        <v>1641</v>
      </c>
      <c r="H18651" s="1" t="s">
        <v>1642</v>
      </c>
      <c r="I18651" s="1" t="s">
        <v>16</v>
      </c>
      <c r="J18651" s="1" t="s">
        <v>23</v>
      </c>
      <c r="K18651" s="1" t="s">
        <v>16</v>
      </c>
      <c r="L18651" s="1" t="s">
        <v>16</v>
      </c>
      <c r="M18651" s="1" t="s">
        <v>16</v>
      </c>
      <c r="N18651" s="1" t="s">
        <v>16</v>
      </c>
      <c r="O18651" s="1">
        <v>63.2</v>
      </c>
      <c r="P18651" s="1">
        <v>1.0</v>
      </c>
    </row>
    <row r="18652">
      <c r="A18652" s="1" t="s">
        <v>29</v>
      </c>
      <c r="B18652" s="1" t="s">
        <v>21738</v>
      </c>
      <c r="C18652" s="2" t="s">
        <v>21701</v>
      </c>
      <c r="D18652" s="1" t="s">
        <v>19</v>
      </c>
      <c r="E18652" s="3" t="str">
        <f>HYPERLINK("https://fyndiq.se/produkt/371f86e1aa284d28/", "Samsung S23 Ultra - 9H Härdat Glass - 3D Super Kvalitet Skärmskydd")</f>
        <v>Samsung S23 Ultra - 9H Härdat Glass - 3D Super Kvalitet Skärmskydd</v>
      </c>
      <c r="F18652" s="1" t="s">
        <v>7518</v>
      </c>
      <c r="G18652" s="1" t="s">
        <v>7519</v>
      </c>
      <c r="H18652" s="1" t="s">
        <v>7520</v>
      </c>
      <c r="I18652" s="1" t="s">
        <v>16</v>
      </c>
      <c r="J18652" s="1" t="s">
        <v>23</v>
      </c>
      <c r="K18652" s="1" t="s">
        <v>16</v>
      </c>
      <c r="L18652" s="1" t="s">
        <v>16</v>
      </c>
      <c r="M18652" s="1" t="s">
        <v>16</v>
      </c>
      <c r="N18652" s="1" t="s">
        <v>16</v>
      </c>
      <c r="O18652" s="1">
        <v>55.2</v>
      </c>
      <c r="P18652" s="1">
        <v>1.0</v>
      </c>
    </row>
    <row r="18653">
      <c r="A18653" s="1" t="s">
        <v>29</v>
      </c>
      <c r="B18653" s="1" t="s">
        <v>21739</v>
      </c>
      <c r="C18653" s="2" t="s">
        <v>21701</v>
      </c>
      <c r="D18653" s="1" t="s">
        <v>19</v>
      </c>
      <c r="E18653" s="3" t="str">
        <f>HYPERLINK("https://fyndiq.se/produkt/2b4b1f7438974a4c/", "2-Pack OnePlus 11 5G- Härdat glas 9H - Super kvalitet 3D Skärmskydd")</f>
        <v>2-Pack OnePlus 11 5G- Härdat glas 9H - Super kvalitet 3D Skärmskydd</v>
      </c>
      <c r="F18653" s="1" t="s">
        <v>3388</v>
      </c>
      <c r="G18653" s="1" t="s">
        <v>3389</v>
      </c>
      <c r="H18653" s="1" t="s">
        <v>3390</v>
      </c>
      <c r="I18653" s="1" t="s">
        <v>16</v>
      </c>
      <c r="J18653" s="1" t="s">
        <v>23</v>
      </c>
      <c r="K18653" s="1" t="s">
        <v>16</v>
      </c>
      <c r="L18653" s="1" t="s">
        <v>16</v>
      </c>
      <c r="M18653" s="1" t="s">
        <v>16</v>
      </c>
      <c r="N18653" s="1" t="s">
        <v>16</v>
      </c>
      <c r="O18653" s="1">
        <v>79.2</v>
      </c>
      <c r="P18653" s="1">
        <v>1.0</v>
      </c>
    </row>
    <row r="18654">
      <c r="A18654" s="1" t="s">
        <v>29</v>
      </c>
      <c r="B18654" s="1" t="s">
        <v>21740</v>
      </c>
      <c r="C18654" s="2" t="s">
        <v>21701</v>
      </c>
      <c r="D18654" s="1" t="s">
        <v>19</v>
      </c>
      <c r="E18654" s="3" t="str">
        <f>HYPERLINK("https://fyndiq.se/produkt/469d6bf195dc484a/", "2-Pack Privacy SAMSUNG S20 FE 4G Skärmskydd &amp; 1-Pack linsskydd - Härdat Glas 9H - Super kvalitet 3D")</f>
        <v>2-Pack Privacy SAMSUNG S20 FE 4G Skärmskydd &amp; 1-Pack linsskydd - Härdat Glas 9H - Super kvalitet 3D</v>
      </c>
      <c r="F18654" s="1" t="s">
        <v>17683</v>
      </c>
      <c r="G18654" s="1" t="s">
        <v>17684</v>
      </c>
      <c r="H18654" s="1" t="s">
        <v>17685</v>
      </c>
      <c r="I18654" s="1" t="s">
        <v>16</v>
      </c>
      <c r="J18654" s="1" t="s">
        <v>23</v>
      </c>
      <c r="K18654" s="1" t="s">
        <v>16</v>
      </c>
      <c r="L18654" s="1" t="s">
        <v>16</v>
      </c>
      <c r="M18654" s="1" t="s">
        <v>16</v>
      </c>
      <c r="N18654" s="1" t="s">
        <v>16</v>
      </c>
      <c r="O18654" s="1">
        <v>87.2</v>
      </c>
      <c r="P18654" s="1">
        <v>1.0</v>
      </c>
    </row>
    <row r="18655">
      <c r="A18655" s="1" t="s">
        <v>29</v>
      </c>
      <c r="B18655" s="1" t="s">
        <v>21741</v>
      </c>
      <c r="C18655" s="2" t="s">
        <v>21701</v>
      </c>
      <c r="D18655" s="1" t="s">
        <v>19</v>
      </c>
      <c r="E18655" s="3" t="str">
        <f>HYPERLINK("https://fyndiq.se/produkt/f15f4561a5ef4294/", "2-Pack Motorola Edge 40 - Härdat Glas 9H -Super kvalitet 3D Skärmskydd")</f>
        <v>2-Pack Motorola Edge 40 - Härdat Glas 9H -Super kvalitet 3D Skärmskydd</v>
      </c>
      <c r="F18655" s="1" t="s">
        <v>1234</v>
      </c>
      <c r="G18655" s="1" t="s">
        <v>1235</v>
      </c>
      <c r="H18655" s="1" t="s">
        <v>1236</v>
      </c>
      <c r="I18655" s="1" t="s">
        <v>16</v>
      </c>
      <c r="J18655" s="1" t="s">
        <v>23</v>
      </c>
      <c r="K18655" s="1" t="s">
        <v>16</v>
      </c>
      <c r="L18655" s="1" t="s">
        <v>16</v>
      </c>
      <c r="M18655" s="1" t="s">
        <v>16</v>
      </c>
      <c r="N18655" s="1" t="s">
        <v>16</v>
      </c>
      <c r="O18655" s="1">
        <v>79.2</v>
      </c>
      <c r="P18655" s="1">
        <v>1.0</v>
      </c>
    </row>
    <row r="18656">
      <c r="A18656" s="1" t="s">
        <v>29</v>
      </c>
      <c r="B18656" s="1" t="s">
        <v>21742</v>
      </c>
      <c r="C18656" s="2" t="s">
        <v>21701</v>
      </c>
      <c r="D18656" s="1" t="s">
        <v>19</v>
      </c>
      <c r="E18656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656" s="1" t="s">
        <v>665</v>
      </c>
      <c r="G18656" s="1" t="s">
        <v>666</v>
      </c>
      <c r="H18656" s="1" t="s">
        <v>667</v>
      </c>
      <c r="I18656" s="1" t="s">
        <v>16</v>
      </c>
      <c r="J18656" s="1" t="s">
        <v>23</v>
      </c>
      <c r="K18656" s="1" t="s">
        <v>16</v>
      </c>
      <c r="L18656" s="1" t="s">
        <v>16</v>
      </c>
      <c r="M18656" s="1" t="s">
        <v>16</v>
      </c>
      <c r="N18656" s="1" t="s">
        <v>16</v>
      </c>
      <c r="O18656" s="1">
        <v>63.2</v>
      </c>
      <c r="P18656" s="1">
        <v>1.0</v>
      </c>
    </row>
    <row r="18657">
      <c r="A18657" s="1" t="s">
        <v>29</v>
      </c>
      <c r="B18657" s="1" t="s">
        <v>21743</v>
      </c>
      <c r="C18657" s="2" t="s">
        <v>21701</v>
      </c>
      <c r="D18657" s="1" t="s">
        <v>19</v>
      </c>
      <c r="E18657" s="3" t="str">
        <f>HYPERLINK("https://fyndiq.se/produkt/6ae5aff483564a84/", "2-Pack Apple Watch 40mm – Härdat glas 9H – Super kvalitet 3D")</f>
        <v>2-Pack Apple Watch 40mm – Härdat glas 9H – Super kvalitet 3D</v>
      </c>
      <c r="F18657" s="1" t="s">
        <v>1418</v>
      </c>
      <c r="G18657" s="1" t="s">
        <v>1419</v>
      </c>
      <c r="H18657" s="1" t="s">
        <v>1420</v>
      </c>
      <c r="I18657" s="1" t="s">
        <v>16</v>
      </c>
      <c r="J18657" s="1" t="s">
        <v>23</v>
      </c>
      <c r="K18657" s="1" t="s">
        <v>16</v>
      </c>
      <c r="L18657" s="1" t="s">
        <v>16</v>
      </c>
      <c r="M18657" s="1" t="s">
        <v>16</v>
      </c>
      <c r="N18657" s="1" t="s">
        <v>16</v>
      </c>
      <c r="O18657" s="1">
        <v>55.2</v>
      </c>
      <c r="P18657" s="1">
        <v>1.0</v>
      </c>
    </row>
    <row r="18658">
      <c r="A18658" s="1" t="s">
        <v>29</v>
      </c>
      <c r="B18658" s="1" t="s">
        <v>21744</v>
      </c>
      <c r="C18658" s="2" t="s">
        <v>21701</v>
      </c>
      <c r="D18658" s="1" t="s">
        <v>19</v>
      </c>
      <c r="E18658" s="3" t="str">
        <f>HYPERLINK("https://fyndiq.se/produkt/2eefd0ddb3034f0e/", "Google Pixel 7 Pro - Härdat Glas 9H - Super kvalitet 3D Skärmskydd")</f>
        <v>Google Pixel 7 Pro - Härdat Glas 9H - Super kvalitet 3D Skärmskydd</v>
      </c>
      <c r="F18658" s="1" t="s">
        <v>6270</v>
      </c>
      <c r="G18658" s="1" t="s">
        <v>6271</v>
      </c>
      <c r="H18658" s="1" t="s">
        <v>6272</v>
      </c>
      <c r="I18658" s="1" t="s">
        <v>16</v>
      </c>
      <c r="J18658" s="1" t="s">
        <v>23</v>
      </c>
      <c r="K18658" s="1" t="s">
        <v>16</v>
      </c>
      <c r="L18658" s="1" t="s">
        <v>16</v>
      </c>
      <c r="M18658" s="1" t="s">
        <v>16</v>
      </c>
      <c r="N18658" s="1" t="s">
        <v>16</v>
      </c>
      <c r="O18658" s="1">
        <v>63.2</v>
      </c>
      <c r="P18658" s="1">
        <v>1.0</v>
      </c>
    </row>
    <row r="18659">
      <c r="A18659" s="1" t="s">
        <v>29</v>
      </c>
      <c r="B18659" s="1" t="s">
        <v>21745</v>
      </c>
      <c r="C18659" s="2" t="s">
        <v>21701</v>
      </c>
      <c r="D18659" s="1" t="s">
        <v>19</v>
      </c>
      <c r="E18659" s="3" t="str">
        <f>HYPERLINK("https://fyndiq.se/produkt/c47dc331e908415c/", "2 Pack - Samsung S22 ULTRA - 9H Härdat Glass - 3D Super Kvalitet")</f>
        <v>2 Pack - Samsung S22 ULTRA - 9H Härdat Glass - 3D Super Kvalitet</v>
      </c>
      <c r="F18659" s="1" t="s">
        <v>246</v>
      </c>
      <c r="G18659" s="1" t="s">
        <v>247</v>
      </c>
      <c r="H18659" s="1" t="s">
        <v>248</v>
      </c>
      <c r="I18659" s="1" t="s">
        <v>16</v>
      </c>
      <c r="J18659" s="1" t="s">
        <v>23</v>
      </c>
      <c r="K18659" s="1" t="s">
        <v>16</v>
      </c>
      <c r="L18659" s="1" t="s">
        <v>16</v>
      </c>
      <c r="M18659" s="1" t="s">
        <v>16</v>
      </c>
      <c r="N18659" s="1" t="s">
        <v>16</v>
      </c>
      <c r="O18659" s="1">
        <v>63.2</v>
      </c>
      <c r="P18659" s="1">
        <v>1.0</v>
      </c>
    </row>
    <row r="18660">
      <c r="A18660" s="1" t="s">
        <v>29</v>
      </c>
      <c r="B18660" s="1" t="s">
        <v>21746</v>
      </c>
      <c r="C18660" s="2" t="s">
        <v>21701</v>
      </c>
      <c r="D18660" s="1" t="s">
        <v>19</v>
      </c>
      <c r="E18660" s="3" t="str">
        <f>HYPERLINK("https://fyndiq.se/produkt/13429430b0324fde/", "2-Pack Samsung Galaxy A23 5G - Härdat Glas 9H - Super Kvalitet 3D")</f>
        <v>2-Pack Samsung Galaxy A23 5G - Härdat Glas 9H - Super Kvalitet 3D</v>
      </c>
      <c r="F18660" s="1" t="s">
        <v>1761</v>
      </c>
      <c r="G18660" s="1" t="s">
        <v>1762</v>
      </c>
      <c r="H18660" s="1" t="s">
        <v>1763</v>
      </c>
      <c r="I18660" s="1" t="s">
        <v>16</v>
      </c>
      <c r="J18660" s="1" t="s">
        <v>23</v>
      </c>
      <c r="K18660" s="1" t="s">
        <v>16</v>
      </c>
      <c r="L18660" s="1" t="s">
        <v>16</v>
      </c>
      <c r="M18660" s="1" t="s">
        <v>16</v>
      </c>
      <c r="N18660" s="1" t="s">
        <v>16</v>
      </c>
      <c r="O18660" s="1">
        <v>63.2</v>
      </c>
      <c r="P18660" s="1">
        <v>1.0</v>
      </c>
    </row>
    <row r="18661">
      <c r="A18661" s="1" t="s">
        <v>29</v>
      </c>
      <c r="B18661" s="1" t="s">
        <v>21747</v>
      </c>
      <c r="C18661" s="2" t="s">
        <v>21701</v>
      </c>
      <c r="D18661" s="1" t="s">
        <v>19</v>
      </c>
      <c r="E18661" s="3" t="str">
        <f>HYPERLINK("https://fyndiq.se/produkt/bc341889f4d7491c/", "2 Pack Samsung Galaxy S20 5G - Härdat glas 9H-Super kvalitet 3D")</f>
        <v>2 Pack Samsung Galaxy S20 5G - Härdat glas 9H-Super kvalitet 3D</v>
      </c>
      <c r="F18661" s="1" t="s">
        <v>1984</v>
      </c>
      <c r="G18661" s="1" t="s">
        <v>1985</v>
      </c>
      <c r="H18661" s="1" t="s">
        <v>1986</v>
      </c>
      <c r="I18661" s="1" t="s">
        <v>16</v>
      </c>
      <c r="J18661" s="1" t="s">
        <v>23</v>
      </c>
      <c r="K18661" s="1" t="s">
        <v>16</v>
      </c>
      <c r="L18661" s="1" t="s">
        <v>16</v>
      </c>
      <c r="M18661" s="1" t="s">
        <v>16</v>
      </c>
      <c r="N18661" s="1" t="s">
        <v>16</v>
      </c>
      <c r="O18661" s="1">
        <v>71.2</v>
      </c>
      <c r="P18661" s="1">
        <v>1.0</v>
      </c>
    </row>
    <row r="18662">
      <c r="A18662" s="1" t="s">
        <v>29</v>
      </c>
      <c r="B18662" s="1" t="s">
        <v>21748</v>
      </c>
      <c r="C18662" s="2" t="s">
        <v>21701</v>
      </c>
      <c r="D18662" s="1" t="s">
        <v>19</v>
      </c>
      <c r="E18662" s="3" t="str">
        <f>HYPERLINK("https://fyndiq.se/produkt/3793e0f6281f49f6/", "2-Pack Iphone 11 / XR - 9H Härdat Glass - Top Kvalitet")</f>
        <v>2-Pack Iphone 11 / XR - 9H Härdat Glass - Top Kvalitet</v>
      </c>
      <c r="F18662" s="1" t="s">
        <v>371</v>
      </c>
      <c r="G18662" s="1" t="s">
        <v>372</v>
      </c>
      <c r="H18662" s="1" t="s">
        <v>373</v>
      </c>
      <c r="I18662" s="1" t="s">
        <v>16</v>
      </c>
      <c r="J18662" s="1" t="s">
        <v>23</v>
      </c>
      <c r="K18662" s="1" t="s">
        <v>16</v>
      </c>
      <c r="L18662" s="1" t="s">
        <v>16</v>
      </c>
      <c r="M18662" s="1" t="s">
        <v>16</v>
      </c>
      <c r="N18662" s="1" t="s">
        <v>16</v>
      </c>
      <c r="O18662" s="1">
        <v>47.2</v>
      </c>
      <c r="P18662" s="1">
        <v>1.0</v>
      </c>
    </row>
    <row r="18663">
      <c r="A18663" s="1" t="s">
        <v>29</v>
      </c>
      <c r="B18663" s="1" t="s">
        <v>21749</v>
      </c>
      <c r="C18663" s="2" t="s">
        <v>21701</v>
      </c>
      <c r="D18663" s="1" t="s">
        <v>19</v>
      </c>
      <c r="E18663" s="3" t="str">
        <f>HYPERLINK("https://fyndiq.se/produkt/675bb02ed6bb4e07/", "2-Pack Samsung Galaxy S21 Ultra - Härdat Glas 9H-Super Kvalitet")</f>
        <v>2-Pack Samsung Galaxy S21 Ultra - Härdat Glas 9H-Super Kvalitet</v>
      </c>
      <c r="F18663" s="1" t="s">
        <v>91</v>
      </c>
      <c r="G18663" s="1" t="s">
        <v>92</v>
      </c>
      <c r="H18663" s="1" t="s">
        <v>93</v>
      </c>
      <c r="I18663" s="1" t="s">
        <v>16</v>
      </c>
      <c r="J18663" s="1" t="s">
        <v>23</v>
      </c>
      <c r="K18663" s="1" t="s">
        <v>16</v>
      </c>
      <c r="L18663" s="1" t="s">
        <v>16</v>
      </c>
      <c r="M18663" s="1" t="s">
        <v>16</v>
      </c>
      <c r="N18663" s="1" t="s">
        <v>16</v>
      </c>
      <c r="O18663" s="1">
        <v>63.2</v>
      </c>
      <c r="P18663" s="1">
        <v>1.0</v>
      </c>
    </row>
    <row r="18664">
      <c r="A18664" s="1" t="s">
        <v>29</v>
      </c>
      <c r="B18664" s="1" t="s">
        <v>21750</v>
      </c>
      <c r="C18664" s="2" t="s">
        <v>21701</v>
      </c>
      <c r="D18664" s="1" t="s">
        <v>19</v>
      </c>
      <c r="E18664" s="3" t="str">
        <f t="shared" ref="E18664:E18665" si="1126">HYPERLINK("https://fyndiq.se/produkt/c90b30d5114944e3/", "2 Pack - Samsung S21 PLUS - 9H Härdat Glass - 3D Super Kvalitet")</f>
        <v>2 Pack - Samsung S21 PLUS - 9H Härdat Glass - 3D Super Kvalitet</v>
      </c>
      <c r="F18664" s="1" t="s">
        <v>4670</v>
      </c>
      <c r="G18664" s="1" t="s">
        <v>4671</v>
      </c>
      <c r="H18664" s="1" t="s">
        <v>4672</v>
      </c>
      <c r="I18664" s="1" t="s">
        <v>16</v>
      </c>
      <c r="J18664" s="1" t="s">
        <v>23</v>
      </c>
      <c r="K18664" s="1" t="s">
        <v>16</v>
      </c>
      <c r="L18664" s="1" t="s">
        <v>16</v>
      </c>
      <c r="M18664" s="1" t="s">
        <v>16</v>
      </c>
      <c r="N18664" s="1" t="s">
        <v>16</v>
      </c>
      <c r="O18664" s="1">
        <v>63.2</v>
      </c>
      <c r="P18664" s="1">
        <v>1.0</v>
      </c>
    </row>
    <row r="18665">
      <c r="A18665" s="1" t="s">
        <v>29</v>
      </c>
      <c r="B18665" s="1" t="s">
        <v>21751</v>
      </c>
      <c r="C18665" s="2" t="s">
        <v>21701</v>
      </c>
      <c r="D18665" s="1" t="s">
        <v>19</v>
      </c>
      <c r="E18665" s="3" t="str">
        <f t="shared" si="1126"/>
        <v>2 Pack - Samsung S21 PLUS - 9H Härdat Glass - 3D Super Kvalitet</v>
      </c>
      <c r="F18665" s="1" t="s">
        <v>4670</v>
      </c>
      <c r="G18665" s="1" t="s">
        <v>4671</v>
      </c>
      <c r="H18665" s="1" t="s">
        <v>4672</v>
      </c>
      <c r="I18665" s="1" t="s">
        <v>16</v>
      </c>
      <c r="J18665" s="1" t="s">
        <v>23</v>
      </c>
      <c r="K18665" s="1" t="s">
        <v>16</v>
      </c>
      <c r="L18665" s="1" t="s">
        <v>16</v>
      </c>
      <c r="M18665" s="1" t="s">
        <v>16</v>
      </c>
      <c r="N18665" s="1" t="s">
        <v>16</v>
      </c>
      <c r="O18665" s="1">
        <v>63.2</v>
      </c>
      <c r="P18665" s="1">
        <v>1.0</v>
      </c>
    </row>
    <row r="18666">
      <c r="A18666" s="1" t="s">
        <v>29</v>
      </c>
      <c r="B18666" s="1" t="s">
        <v>21752</v>
      </c>
      <c r="C18666" s="2" t="s">
        <v>21701</v>
      </c>
      <c r="D18666" s="1" t="s">
        <v>19</v>
      </c>
      <c r="E18666" s="3" t="str">
        <f>HYPERLINK("https://fyndiq.se/produkt/09a1997ccc234c63/", "2-Pack Huawei P40 Pro - Härdat glas 9H – Super kvalitet 3D")</f>
        <v>2-Pack Huawei P40 Pro - Härdat glas 9H – Super kvalitet 3D</v>
      </c>
      <c r="F18666" s="1" t="s">
        <v>1152</v>
      </c>
      <c r="G18666" s="1" t="s">
        <v>1153</v>
      </c>
      <c r="H18666" s="1" t="s">
        <v>1154</v>
      </c>
      <c r="I18666" s="1" t="s">
        <v>16</v>
      </c>
      <c r="J18666" s="1" t="s">
        <v>23</v>
      </c>
      <c r="K18666" s="1" t="s">
        <v>16</v>
      </c>
      <c r="L18666" s="1" t="s">
        <v>16</v>
      </c>
      <c r="M18666" s="1" t="s">
        <v>16</v>
      </c>
      <c r="N18666" s="1" t="s">
        <v>16</v>
      </c>
      <c r="O18666" s="1">
        <v>71.2</v>
      </c>
      <c r="P18666" s="1">
        <v>1.0</v>
      </c>
    </row>
    <row r="18667">
      <c r="A18667" s="1" t="s">
        <v>29</v>
      </c>
      <c r="B18667" s="1" t="s">
        <v>21753</v>
      </c>
      <c r="C18667" s="2" t="s">
        <v>21701</v>
      </c>
      <c r="D18667" s="1" t="s">
        <v>19</v>
      </c>
      <c r="E18667" s="3" t="str">
        <f>HYPERLINK("https://fyndiq.se/produkt/afa2abd8ae364a15/", "2-Pack Xiaomi Redmi Note 12 Pro (4G) - Härdat Glas 9H-Super kvalitet 3D Skärmskydd")</f>
        <v>2-Pack Xiaomi Redmi Note 12 Pro (4G) - Härdat Glas 9H-Super kvalitet 3D Skärmskydd</v>
      </c>
      <c r="F18667" s="1" t="s">
        <v>5375</v>
      </c>
      <c r="G18667" s="1" t="s">
        <v>5376</v>
      </c>
      <c r="H18667" s="1" t="s">
        <v>5377</v>
      </c>
      <c r="I18667" s="1" t="s">
        <v>16</v>
      </c>
      <c r="J18667" s="1" t="s">
        <v>23</v>
      </c>
      <c r="K18667" s="1" t="s">
        <v>16</v>
      </c>
      <c r="L18667" s="1" t="s">
        <v>16</v>
      </c>
      <c r="M18667" s="1" t="s">
        <v>16</v>
      </c>
      <c r="N18667" s="1" t="s">
        <v>16</v>
      </c>
      <c r="O18667" s="1">
        <v>63.2</v>
      </c>
      <c r="P18667" s="1">
        <v>1.0</v>
      </c>
    </row>
    <row r="18668">
      <c r="A18668" s="1" t="s">
        <v>29</v>
      </c>
      <c r="B18668" s="1" t="s">
        <v>21754</v>
      </c>
      <c r="C18668" s="2" t="s">
        <v>21701</v>
      </c>
      <c r="D18668" s="1" t="s">
        <v>19</v>
      </c>
      <c r="E18668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8668" s="1" t="s">
        <v>35</v>
      </c>
      <c r="G18668" s="1" t="s">
        <v>36</v>
      </c>
      <c r="H18668" s="1" t="s">
        <v>37</v>
      </c>
      <c r="I18668" s="1" t="s">
        <v>16</v>
      </c>
      <c r="J18668" s="1" t="s">
        <v>23</v>
      </c>
      <c r="K18668" s="1" t="s">
        <v>16</v>
      </c>
      <c r="L18668" s="1" t="s">
        <v>16</v>
      </c>
      <c r="M18668" s="1" t="s">
        <v>16</v>
      </c>
      <c r="N18668" s="1" t="s">
        <v>16</v>
      </c>
      <c r="O18668" s="1">
        <v>63.2</v>
      </c>
      <c r="P18668" s="1">
        <v>1.0</v>
      </c>
    </row>
    <row r="18669">
      <c r="A18669" s="1" t="s">
        <v>29</v>
      </c>
      <c r="B18669" s="1" t="s">
        <v>21755</v>
      </c>
      <c r="C18669" s="2" t="s">
        <v>21701</v>
      </c>
      <c r="D18669" s="1" t="s">
        <v>19</v>
      </c>
      <c r="E18669" s="3" t="str">
        <f>HYPERLINK("https://fyndiq.se/produkt/21fa5ef4b8704a28/", "2-Pack Samsung Note 10 Plus - Härdat glas 9H - Super kvalitet 3D")</f>
        <v>2-Pack Samsung Note 10 Plus - Härdat glas 9H - Super kvalitet 3D</v>
      </c>
      <c r="F18669" s="1" t="s">
        <v>5705</v>
      </c>
      <c r="G18669" s="1" t="s">
        <v>5706</v>
      </c>
      <c r="H18669" s="1" t="s">
        <v>5707</v>
      </c>
      <c r="I18669" s="1" t="s">
        <v>16</v>
      </c>
      <c r="J18669" s="1" t="s">
        <v>23</v>
      </c>
      <c r="K18669" s="1" t="s">
        <v>16</v>
      </c>
      <c r="L18669" s="1" t="s">
        <v>16</v>
      </c>
      <c r="M18669" s="1" t="s">
        <v>16</v>
      </c>
      <c r="N18669" s="1" t="s">
        <v>16</v>
      </c>
      <c r="O18669" s="1">
        <v>63.2</v>
      </c>
      <c r="P18669" s="1">
        <v>1.0</v>
      </c>
    </row>
    <row r="18670">
      <c r="A18670" s="1" t="s">
        <v>29</v>
      </c>
      <c r="B18670" s="1" t="s">
        <v>21756</v>
      </c>
      <c r="C18670" s="2" t="s">
        <v>21701</v>
      </c>
      <c r="D18670" s="1" t="s">
        <v>19</v>
      </c>
      <c r="E18670" s="3" t="str">
        <f>HYPERLINK("https://fyndiq.se/produkt/9f3f4d2de3c94916/", "2 Pack Samsung Galaxy S9 - Härdat glas-9H Super kvalitet 3D")</f>
        <v>2 Pack Samsung Galaxy S9 - Härdat glas-9H Super kvalitet 3D</v>
      </c>
      <c r="F18670" s="1" t="s">
        <v>1500</v>
      </c>
      <c r="G18670" s="1" t="s">
        <v>1501</v>
      </c>
      <c r="H18670" s="1" t="s">
        <v>1502</v>
      </c>
      <c r="I18670" s="1" t="s">
        <v>16</v>
      </c>
      <c r="J18670" s="1" t="s">
        <v>23</v>
      </c>
      <c r="K18670" s="1" t="s">
        <v>16</v>
      </c>
      <c r="L18670" s="1" t="s">
        <v>16</v>
      </c>
      <c r="M18670" s="1" t="s">
        <v>16</v>
      </c>
      <c r="N18670" s="1" t="s">
        <v>16</v>
      </c>
      <c r="O18670" s="1">
        <v>63.2</v>
      </c>
      <c r="P18670" s="1">
        <v>1.0</v>
      </c>
    </row>
    <row r="18671">
      <c r="A18671" s="1" t="s">
        <v>29</v>
      </c>
      <c r="B18671" s="1" t="s">
        <v>21757</v>
      </c>
      <c r="C18671" s="2" t="s">
        <v>21701</v>
      </c>
      <c r="D18671" s="1" t="s">
        <v>19</v>
      </c>
      <c r="E18671" s="3" t="str">
        <f>HYPERLINK("https://fyndiq.se/produkt/a00b62acc6644fd2/", "2-Pack Samsung Galaxy S10 - Härdat glas 9H – Super kvalitet 3D")</f>
        <v>2-Pack Samsung Galaxy S10 - Härdat glas 9H – Super kvalitet 3D</v>
      </c>
      <c r="F18671" s="1" t="s">
        <v>1291</v>
      </c>
      <c r="G18671" s="1" t="s">
        <v>1292</v>
      </c>
      <c r="H18671" s="1" t="s">
        <v>1293</v>
      </c>
      <c r="I18671" s="1" t="s">
        <v>16</v>
      </c>
      <c r="J18671" s="1" t="s">
        <v>23</v>
      </c>
      <c r="K18671" s="1" t="s">
        <v>16</v>
      </c>
      <c r="L18671" s="1" t="s">
        <v>16</v>
      </c>
      <c r="M18671" s="1" t="s">
        <v>16</v>
      </c>
      <c r="N18671" s="1" t="s">
        <v>16</v>
      </c>
      <c r="O18671" s="1">
        <v>63.2</v>
      </c>
      <c r="P18671" s="1">
        <v>1.0</v>
      </c>
    </row>
    <row r="18672">
      <c r="A18672" s="1" t="s">
        <v>29</v>
      </c>
      <c r="B18672" s="1" t="s">
        <v>21758</v>
      </c>
      <c r="C18672" s="2" t="s">
        <v>21701</v>
      </c>
      <c r="D18672" s="1" t="s">
        <v>19</v>
      </c>
      <c r="E18672" s="3" t="str">
        <f>HYPERLINK("https://fyndiq.se/produkt/9f3f4d2de3c94916/", "2 Pack Samsung Galaxy S9 - Härdat glas-9H Super kvalitet 3D")</f>
        <v>2 Pack Samsung Galaxy S9 - Härdat glas-9H Super kvalitet 3D</v>
      </c>
      <c r="F18672" s="1" t="s">
        <v>1500</v>
      </c>
      <c r="G18672" s="1" t="s">
        <v>1501</v>
      </c>
      <c r="H18672" s="1" t="s">
        <v>1502</v>
      </c>
      <c r="I18672" s="1" t="s">
        <v>16</v>
      </c>
      <c r="J18672" s="1" t="s">
        <v>23</v>
      </c>
      <c r="K18672" s="1" t="s">
        <v>16</v>
      </c>
      <c r="L18672" s="1" t="s">
        <v>16</v>
      </c>
      <c r="M18672" s="1" t="s">
        <v>16</v>
      </c>
      <c r="N18672" s="1" t="s">
        <v>16</v>
      </c>
      <c r="O18672" s="1">
        <v>63.2</v>
      </c>
      <c r="P18672" s="1">
        <v>1.0</v>
      </c>
    </row>
    <row r="18673">
      <c r="A18673" s="1" t="s">
        <v>29</v>
      </c>
      <c r="B18673" s="1" t="s">
        <v>21759</v>
      </c>
      <c r="C18673" s="2" t="s">
        <v>21701</v>
      </c>
      <c r="D18673" s="1" t="s">
        <v>19</v>
      </c>
      <c r="E18673" s="3" t="str">
        <f>HYPERLINK("https://fyndiq.se/produkt/533d0ddc5dd84c00/", "2-Pack iPhone 14 - skärmskydd &amp; linsskydd - härdat glas 9H")</f>
        <v>2-Pack iPhone 14 - skärmskydd &amp; linsskydd - härdat glas 9H</v>
      </c>
      <c r="F18673" s="1" t="s">
        <v>841</v>
      </c>
      <c r="G18673" s="1" t="s">
        <v>842</v>
      </c>
      <c r="H18673" s="1" t="s">
        <v>843</v>
      </c>
      <c r="I18673" s="1" t="s">
        <v>16</v>
      </c>
      <c r="J18673" s="1" t="s">
        <v>23</v>
      </c>
      <c r="K18673" s="1" t="s">
        <v>16</v>
      </c>
      <c r="L18673" s="1" t="s">
        <v>16</v>
      </c>
      <c r="M18673" s="1" t="s">
        <v>16</v>
      </c>
      <c r="N18673" s="1" t="s">
        <v>16</v>
      </c>
      <c r="O18673" s="1">
        <v>63.2</v>
      </c>
      <c r="P18673" s="1">
        <v>1.0</v>
      </c>
    </row>
    <row r="18674">
      <c r="A18674" s="1" t="s">
        <v>29</v>
      </c>
      <c r="B18674" s="1" t="s">
        <v>21760</v>
      </c>
      <c r="C18674" s="2" t="s">
        <v>21701</v>
      </c>
      <c r="D18674" s="1" t="s">
        <v>19</v>
      </c>
      <c r="E18674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674" s="1" t="s">
        <v>1209</v>
      </c>
      <c r="G18674" s="1" t="s">
        <v>1210</v>
      </c>
      <c r="H18674" s="1" t="s">
        <v>1211</v>
      </c>
      <c r="I18674" s="1" t="s">
        <v>16</v>
      </c>
      <c r="J18674" s="1" t="s">
        <v>23</v>
      </c>
      <c r="K18674" s="1" t="s">
        <v>16</v>
      </c>
      <c r="L18674" s="1" t="s">
        <v>16</v>
      </c>
      <c r="M18674" s="1" t="s">
        <v>16</v>
      </c>
      <c r="N18674" s="1" t="s">
        <v>16</v>
      </c>
      <c r="O18674" s="1">
        <v>79.2</v>
      </c>
      <c r="P18674" s="1">
        <v>1.0</v>
      </c>
    </row>
    <row r="18675">
      <c r="A18675" s="1" t="s">
        <v>29</v>
      </c>
      <c r="B18675" s="1" t="s">
        <v>21761</v>
      </c>
      <c r="C18675" s="2" t="s">
        <v>21701</v>
      </c>
      <c r="D18675" s="1" t="s">
        <v>19</v>
      </c>
      <c r="E18675" s="3" t="str">
        <f>HYPERLINK("https://fyndiq.se/produkt/bd84362587364f02/", "2-Pack GOOGLE PIXEL 8 Skärmskydd - Härdat Glas 9H - Super kvalitet 3D")</f>
        <v>2-Pack GOOGLE PIXEL 8 Skärmskydd - Härdat Glas 9H - Super kvalitet 3D</v>
      </c>
      <c r="F18675" s="1" t="s">
        <v>254</v>
      </c>
      <c r="G18675" s="1" t="s">
        <v>255</v>
      </c>
      <c r="H18675" s="1" t="s">
        <v>256</v>
      </c>
      <c r="I18675" s="1" t="s">
        <v>16</v>
      </c>
      <c r="J18675" s="1" t="s">
        <v>23</v>
      </c>
      <c r="K18675" s="1" t="s">
        <v>16</v>
      </c>
      <c r="L18675" s="1" t="s">
        <v>16</v>
      </c>
      <c r="M18675" s="1" t="s">
        <v>16</v>
      </c>
      <c r="N18675" s="1" t="s">
        <v>16</v>
      </c>
      <c r="O18675" s="1">
        <v>71.2</v>
      </c>
      <c r="P18675" s="1">
        <v>1.0</v>
      </c>
    </row>
    <row r="18676">
      <c r="A18676" s="1" t="s">
        <v>29</v>
      </c>
      <c r="B18676" s="1" t="s">
        <v>21762</v>
      </c>
      <c r="C18676" s="2" t="s">
        <v>21701</v>
      </c>
      <c r="D18676" s="1" t="s">
        <v>19</v>
      </c>
      <c r="E18676" s="3" t="str">
        <f>HYPERLINK("https://fyndiq.se/produkt/2030c5450cfb4338/", "2 Pack Huawei P30 Pro - Härdat glas 9H – 3D Super kvalitet")</f>
        <v>2 Pack Huawei P30 Pro - Härdat glas 9H – 3D Super kvalitet</v>
      </c>
      <c r="F18676" s="1" t="s">
        <v>1091</v>
      </c>
      <c r="G18676" s="1" t="s">
        <v>1092</v>
      </c>
      <c r="H18676" s="1" t="s">
        <v>1093</v>
      </c>
      <c r="I18676" s="1" t="s">
        <v>16</v>
      </c>
      <c r="J18676" s="1" t="s">
        <v>23</v>
      </c>
      <c r="K18676" s="1" t="s">
        <v>16</v>
      </c>
      <c r="L18676" s="1" t="s">
        <v>16</v>
      </c>
      <c r="M18676" s="1" t="s">
        <v>16</v>
      </c>
      <c r="N18676" s="1" t="s">
        <v>16</v>
      </c>
      <c r="O18676" s="1">
        <v>71.2</v>
      </c>
      <c r="P18676" s="1">
        <v>1.0</v>
      </c>
    </row>
    <row r="18677">
      <c r="A18677" s="1" t="s">
        <v>29</v>
      </c>
      <c r="B18677" s="1" t="s">
        <v>21763</v>
      </c>
      <c r="C18677" s="2" t="s">
        <v>21701</v>
      </c>
      <c r="D18677" s="1" t="s">
        <v>19</v>
      </c>
      <c r="E18677" s="3" t="str">
        <f>HYPERLINK("https://fyndiq.se/produkt/a002f83ad36944e4/", "2 Pack Samsung Watch 44mm - Härdat glas 9H - Super kvalitet")</f>
        <v>2 Pack Samsung Watch 44mm - Härdat glas 9H - Super kvalitet</v>
      </c>
      <c r="F18677" s="1" t="s">
        <v>8979</v>
      </c>
      <c r="G18677" s="1" t="s">
        <v>8980</v>
      </c>
      <c r="H18677" s="1" t="s">
        <v>8981</v>
      </c>
      <c r="I18677" s="1" t="s">
        <v>16</v>
      </c>
      <c r="J18677" s="1" t="s">
        <v>23</v>
      </c>
      <c r="K18677" s="1" t="s">
        <v>16</v>
      </c>
      <c r="L18677" s="1" t="s">
        <v>16</v>
      </c>
      <c r="M18677" s="1" t="s">
        <v>16</v>
      </c>
      <c r="N18677" s="1" t="s">
        <v>16</v>
      </c>
      <c r="O18677" s="1">
        <v>63.2</v>
      </c>
      <c r="P18677" s="1">
        <v>1.0</v>
      </c>
    </row>
    <row r="18678">
      <c r="A18678" s="1" t="s">
        <v>29</v>
      </c>
      <c r="B18678" s="1" t="s">
        <v>21764</v>
      </c>
      <c r="C18678" s="2" t="s">
        <v>21701</v>
      </c>
      <c r="D18678" s="1" t="s">
        <v>19</v>
      </c>
      <c r="E18678" s="3" t="str">
        <f>HYPERLINK("https://fyndiq.se/produkt/03a480989c2048fb/", "2 Pack Samsung Galaxy S8 Plus - Härdat glas 9H–Super kvalitet 3D")</f>
        <v>2 Pack Samsung Galaxy S8 Plus - Härdat glas 9H–Super kvalitet 3D</v>
      </c>
      <c r="F18678" s="1" t="s">
        <v>991</v>
      </c>
      <c r="G18678" s="1" t="s">
        <v>992</v>
      </c>
      <c r="H18678" s="1" t="s">
        <v>993</v>
      </c>
      <c r="I18678" s="1" t="s">
        <v>16</v>
      </c>
      <c r="J18678" s="1" t="s">
        <v>23</v>
      </c>
      <c r="K18678" s="1" t="s">
        <v>16</v>
      </c>
      <c r="L18678" s="1" t="s">
        <v>16</v>
      </c>
      <c r="M18678" s="1" t="s">
        <v>16</v>
      </c>
      <c r="N18678" s="1" t="s">
        <v>16</v>
      </c>
      <c r="O18678" s="1">
        <v>63.2</v>
      </c>
      <c r="P18678" s="1">
        <v>1.0</v>
      </c>
    </row>
    <row r="18679">
      <c r="A18679" s="1" t="s">
        <v>29</v>
      </c>
      <c r="B18679" s="1" t="s">
        <v>21765</v>
      </c>
      <c r="C18679" s="2" t="s">
        <v>21701</v>
      </c>
      <c r="D18679" s="1" t="s">
        <v>19</v>
      </c>
      <c r="E18679" s="3" t="str">
        <f>HYPERLINK("https://fyndiq.se/produkt/0a890dd972c4463d/", "2-Pack Samsung Galaxy A52s 5G - Härdat glas 9H - Super kvalitet")</f>
        <v>2-Pack Samsung Galaxy A52s 5G - Härdat glas 9H - Super kvalitet</v>
      </c>
      <c r="F18679" s="1" t="s">
        <v>442</v>
      </c>
      <c r="G18679" s="1" t="s">
        <v>443</v>
      </c>
      <c r="H18679" s="1" t="s">
        <v>444</v>
      </c>
      <c r="I18679" s="1" t="s">
        <v>16</v>
      </c>
      <c r="J18679" s="1" t="s">
        <v>23</v>
      </c>
      <c r="K18679" s="1" t="s">
        <v>16</v>
      </c>
      <c r="L18679" s="1" t="s">
        <v>16</v>
      </c>
      <c r="M18679" s="1" t="s">
        <v>16</v>
      </c>
      <c r="N18679" s="1" t="s">
        <v>16</v>
      </c>
      <c r="O18679" s="1">
        <v>63.2</v>
      </c>
      <c r="P18679" s="1">
        <v>1.0</v>
      </c>
    </row>
    <row r="18680">
      <c r="A18680" s="1" t="s">
        <v>29</v>
      </c>
      <c r="B18680" s="1" t="s">
        <v>21766</v>
      </c>
      <c r="C18680" s="2" t="s">
        <v>21701</v>
      </c>
      <c r="D18680" s="1" t="s">
        <v>19</v>
      </c>
      <c r="E18680" s="3" t="str">
        <f t="shared" ref="E18680:E18685" si="1127">HYPERLINK("https://fyndiq.se/produkt/ef10e4ba492c46df/", "2-Pack Samsung S23 FE 5G - 9H Härdat Glass - Super Kvalitet 3D")</f>
        <v>2-Pack Samsung S23 FE 5G - 9H Härdat Glass - Super Kvalitet 3D</v>
      </c>
      <c r="F18680" s="1" t="s">
        <v>2521</v>
      </c>
      <c r="G18680" s="1" t="s">
        <v>2522</v>
      </c>
      <c r="H18680" s="1" t="s">
        <v>2523</v>
      </c>
      <c r="I18680" s="1" t="s">
        <v>16</v>
      </c>
      <c r="J18680" s="1" t="s">
        <v>23</v>
      </c>
      <c r="K18680" s="1" t="s">
        <v>16</v>
      </c>
      <c r="L18680" s="1" t="s">
        <v>16</v>
      </c>
      <c r="M18680" s="1" t="s">
        <v>16</v>
      </c>
      <c r="N18680" s="1" t="s">
        <v>16</v>
      </c>
      <c r="O18680" s="1">
        <v>63.2</v>
      </c>
      <c r="P18680" s="1">
        <v>1.0</v>
      </c>
    </row>
    <row r="18681">
      <c r="A18681" s="1" t="s">
        <v>29</v>
      </c>
      <c r="B18681" s="1" t="s">
        <v>21767</v>
      </c>
      <c r="C18681" s="2" t="s">
        <v>21701</v>
      </c>
      <c r="D18681" s="1" t="s">
        <v>19</v>
      </c>
      <c r="E18681" s="3" t="str">
        <f t="shared" si="1127"/>
        <v>2-Pack Samsung S23 FE 5G - 9H Härdat Glass - Super Kvalitet 3D</v>
      </c>
      <c r="F18681" s="1" t="s">
        <v>2521</v>
      </c>
      <c r="G18681" s="1" t="s">
        <v>2522</v>
      </c>
      <c r="H18681" s="1" t="s">
        <v>2523</v>
      </c>
      <c r="I18681" s="1" t="s">
        <v>16</v>
      </c>
      <c r="J18681" s="1" t="s">
        <v>23</v>
      </c>
      <c r="K18681" s="1" t="s">
        <v>16</v>
      </c>
      <c r="L18681" s="1" t="s">
        <v>16</v>
      </c>
      <c r="M18681" s="1" t="s">
        <v>16</v>
      </c>
      <c r="N18681" s="1" t="s">
        <v>16</v>
      </c>
      <c r="O18681" s="1">
        <v>63.2</v>
      </c>
      <c r="P18681" s="1">
        <v>1.0</v>
      </c>
    </row>
    <row r="18682">
      <c r="A18682" s="1" t="s">
        <v>29</v>
      </c>
      <c r="B18682" s="1" t="s">
        <v>21768</v>
      </c>
      <c r="C18682" s="2" t="s">
        <v>21701</v>
      </c>
      <c r="D18682" s="1" t="s">
        <v>19</v>
      </c>
      <c r="E18682" s="3" t="str">
        <f t="shared" si="1127"/>
        <v>2-Pack Samsung S23 FE 5G - 9H Härdat Glass - Super Kvalitet 3D</v>
      </c>
      <c r="F18682" s="1" t="s">
        <v>2521</v>
      </c>
      <c r="G18682" s="1" t="s">
        <v>2522</v>
      </c>
      <c r="H18682" s="1" t="s">
        <v>2523</v>
      </c>
      <c r="I18682" s="1" t="s">
        <v>16</v>
      </c>
      <c r="J18682" s="1" t="s">
        <v>23</v>
      </c>
      <c r="K18682" s="1" t="s">
        <v>16</v>
      </c>
      <c r="L18682" s="1" t="s">
        <v>16</v>
      </c>
      <c r="M18682" s="1" t="s">
        <v>16</v>
      </c>
      <c r="N18682" s="1" t="s">
        <v>16</v>
      </c>
      <c r="O18682" s="1">
        <v>63.2</v>
      </c>
      <c r="P18682" s="1">
        <v>1.0</v>
      </c>
    </row>
    <row r="18683">
      <c r="A18683" s="1" t="s">
        <v>29</v>
      </c>
      <c r="B18683" s="1" t="s">
        <v>21769</v>
      </c>
      <c r="C18683" s="2" t="s">
        <v>21701</v>
      </c>
      <c r="D18683" s="1" t="s">
        <v>19</v>
      </c>
      <c r="E18683" s="3" t="str">
        <f t="shared" si="1127"/>
        <v>2-Pack Samsung S23 FE 5G - 9H Härdat Glass - Super Kvalitet 3D</v>
      </c>
      <c r="F18683" s="1" t="s">
        <v>2521</v>
      </c>
      <c r="G18683" s="1" t="s">
        <v>2522</v>
      </c>
      <c r="H18683" s="1" t="s">
        <v>2523</v>
      </c>
      <c r="I18683" s="1" t="s">
        <v>16</v>
      </c>
      <c r="J18683" s="1" t="s">
        <v>23</v>
      </c>
      <c r="K18683" s="1" t="s">
        <v>16</v>
      </c>
      <c r="L18683" s="1" t="s">
        <v>16</v>
      </c>
      <c r="M18683" s="1" t="s">
        <v>16</v>
      </c>
      <c r="N18683" s="1" t="s">
        <v>16</v>
      </c>
      <c r="O18683" s="1">
        <v>63.2</v>
      </c>
      <c r="P18683" s="1">
        <v>1.0</v>
      </c>
    </row>
    <row r="18684">
      <c r="A18684" s="1" t="s">
        <v>29</v>
      </c>
      <c r="B18684" s="1" t="s">
        <v>21770</v>
      </c>
      <c r="C18684" s="2" t="s">
        <v>21701</v>
      </c>
      <c r="D18684" s="1" t="s">
        <v>19</v>
      </c>
      <c r="E18684" s="3" t="str">
        <f t="shared" si="1127"/>
        <v>2-Pack Samsung S23 FE 5G - 9H Härdat Glass - Super Kvalitet 3D</v>
      </c>
      <c r="F18684" s="1" t="s">
        <v>2521</v>
      </c>
      <c r="G18684" s="1" t="s">
        <v>2522</v>
      </c>
      <c r="H18684" s="1" t="s">
        <v>2523</v>
      </c>
      <c r="I18684" s="1" t="s">
        <v>16</v>
      </c>
      <c r="J18684" s="1" t="s">
        <v>23</v>
      </c>
      <c r="K18684" s="1" t="s">
        <v>16</v>
      </c>
      <c r="L18684" s="1" t="s">
        <v>16</v>
      </c>
      <c r="M18684" s="1" t="s">
        <v>16</v>
      </c>
      <c r="N18684" s="1" t="s">
        <v>16</v>
      </c>
      <c r="O18684" s="1">
        <v>63.2</v>
      </c>
      <c r="P18684" s="1">
        <v>1.0</v>
      </c>
    </row>
    <row r="18685">
      <c r="A18685" s="1" t="s">
        <v>29</v>
      </c>
      <c r="B18685" s="1" t="s">
        <v>21771</v>
      </c>
      <c r="C18685" s="2" t="s">
        <v>21701</v>
      </c>
      <c r="D18685" s="1" t="s">
        <v>19</v>
      </c>
      <c r="E18685" s="3" t="str">
        <f t="shared" si="1127"/>
        <v>2-Pack Samsung S23 FE 5G - 9H Härdat Glass - Super Kvalitet 3D</v>
      </c>
      <c r="F18685" s="1" t="s">
        <v>2521</v>
      </c>
      <c r="G18685" s="1" t="s">
        <v>2522</v>
      </c>
      <c r="H18685" s="1" t="s">
        <v>2523</v>
      </c>
      <c r="I18685" s="1" t="s">
        <v>16</v>
      </c>
      <c r="J18685" s="1" t="s">
        <v>23</v>
      </c>
      <c r="K18685" s="1" t="s">
        <v>16</v>
      </c>
      <c r="L18685" s="1" t="s">
        <v>16</v>
      </c>
      <c r="M18685" s="1" t="s">
        <v>16</v>
      </c>
      <c r="N18685" s="1" t="s">
        <v>16</v>
      </c>
      <c r="O18685" s="1">
        <v>63.2</v>
      </c>
      <c r="P18685" s="1">
        <v>1.0</v>
      </c>
    </row>
    <row r="18686">
      <c r="A18686" s="1" t="s">
        <v>29</v>
      </c>
      <c r="B18686" s="1" t="s">
        <v>21772</v>
      </c>
      <c r="C18686" s="2" t="s">
        <v>21701</v>
      </c>
      <c r="D18686" s="1" t="s">
        <v>19</v>
      </c>
      <c r="E18686" s="3" t="str">
        <f>HYPERLINK("https://fyndiq.se/produkt/06f3bdc2dfdc4d28/", "2-Pack Samsung S21 - 9H Härdat Glass - Top Kvalitet")</f>
        <v>2-Pack Samsung S21 - 9H Härdat Glass - Top Kvalitet</v>
      </c>
      <c r="F18686" s="1" t="s">
        <v>21773</v>
      </c>
      <c r="G18686" s="1" t="s">
        <v>21774</v>
      </c>
      <c r="H18686" s="1" t="s">
        <v>21775</v>
      </c>
      <c r="I18686" s="1" t="s">
        <v>16</v>
      </c>
      <c r="J18686" s="1" t="s">
        <v>23</v>
      </c>
      <c r="K18686" s="1" t="s">
        <v>16</v>
      </c>
      <c r="L18686" s="1" t="s">
        <v>16</v>
      </c>
      <c r="M18686" s="1" t="s">
        <v>16</v>
      </c>
      <c r="N18686" s="1" t="s">
        <v>16</v>
      </c>
      <c r="O18686" s="1">
        <v>63.2</v>
      </c>
      <c r="P18686" s="1">
        <v>1.0</v>
      </c>
    </row>
    <row r="18687">
      <c r="A18687" s="1" t="s">
        <v>29</v>
      </c>
      <c r="B18687" s="1" t="s">
        <v>21776</v>
      </c>
      <c r="C18687" s="2" t="s">
        <v>21701</v>
      </c>
      <c r="D18687" s="1" t="s">
        <v>19</v>
      </c>
      <c r="E18687" s="3" t="str">
        <f>HYPERLINK("https://fyndiq.se/produkt/522bc650c0dc4c96/", "2 Pack - Samsung S20 Ultra - Härdat glas 9H - Top kvalitet 3D")</f>
        <v>2 Pack - Samsung S20 Ultra - Härdat glas 9H - Top kvalitet 3D</v>
      </c>
      <c r="F18687" s="1" t="s">
        <v>287</v>
      </c>
      <c r="G18687" s="1" t="s">
        <v>288</v>
      </c>
      <c r="H18687" s="1" t="s">
        <v>289</v>
      </c>
      <c r="I18687" s="1" t="s">
        <v>16</v>
      </c>
      <c r="J18687" s="1" t="s">
        <v>23</v>
      </c>
      <c r="K18687" s="1" t="s">
        <v>16</v>
      </c>
      <c r="L18687" s="1" t="s">
        <v>16</v>
      </c>
      <c r="M18687" s="1" t="s">
        <v>16</v>
      </c>
      <c r="N18687" s="1" t="s">
        <v>16</v>
      </c>
      <c r="O18687" s="1">
        <v>63.2</v>
      </c>
      <c r="P18687" s="1">
        <v>1.0</v>
      </c>
    </row>
    <row r="18688">
      <c r="A18688" s="1" t="s">
        <v>29</v>
      </c>
      <c r="B18688" s="1" t="s">
        <v>21777</v>
      </c>
      <c r="C18688" s="2" t="s">
        <v>21701</v>
      </c>
      <c r="D18688" s="1" t="s">
        <v>19</v>
      </c>
      <c r="E18688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8688" s="1" t="s">
        <v>1193</v>
      </c>
      <c r="G18688" s="1" t="s">
        <v>1194</v>
      </c>
      <c r="H18688" s="1" t="s">
        <v>1195</v>
      </c>
      <c r="I18688" s="1" t="s">
        <v>16</v>
      </c>
      <c r="J18688" s="1" t="s">
        <v>23</v>
      </c>
      <c r="K18688" s="1" t="s">
        <v>16</v>
      </c>
      <c r="L18688" s="1" t="s">
        <v>16</v>
      </c>
      <c r="M18688" s="1" t="s">
        <v>16</v>
      </c>
      <c r="N18688" s="1" t="s">
        <v>16</v>
      </c>
      <c r="O18688" s="1">
        <v>79.2</v>
      </c>
      <c r="P18688" s="1">
        <v>1.0</v>
      </c>
    </row>
    <row r="18689">
      <c r="A18689" s="1" t="s">
        <v>29</v>
      </c>
      <c r="B18689" s="1" t="s">
        <v>21778</v>
      </c>
      <c r="C18689" s="2" t="s">
        <v>21701</v>
      </c>
      <c r="D18689" s="1" t="s">
        <v>19</v>
      </c>
      <c r="E18689" s="3" t="str">
        <f>HYPERLINK("https://fyndiq.se/produkt/432d784756a84eff/", "2-Pack Samsung Galaxy S20FE - Härdat Glas-9H -Super kvalitet 3D")</f>
        <v>2-Pack Samsung Galaxy S20FE - Härdat Glas-9H -Super kvalitet 3D</v>
      </c>
      <c r="F18689" s="1" t="s">
        <v>1078</v>
      </c>
      <c r="G18689" s="1" t="s">
        <v>1079</v>
      </c>
      <c r="H18689" s="1" t="s">
        <v>1080</v>
      </c>
      <c r="I18689" s="1" t="s">
        <v>16</v>
      </c>
      <c r="J18689" s="1" t="s">
        <v>23</v>
      </c>
      <c r="K18689" s="1" t="s">
        <v>16</v>
      </c>
      <c r="L18689" s="1" t="s">
        <v>16</v>
      </c>
      <c r="M18689" s="1" t="s">
        <v>16</v>
      </c>
      <c r="N18689" s="1" t="s">
        <v>16</v>
      </c>
      <c r="O18689" s="1">
        <v>63.2</v>
      </c>
      <c r="P18689" s="1">
        <v>1.0</v>
      </c>
    </row>
    <row r="18690">
      <c r="A18690" s="1" t="s">
        <v>29</v>
      </c>
      <c r="B18690" s="1" t="s">
        <v>21779</v>
      </c>
      <c r="C18690" s="2" t="s">
        <v>21701</v>
      </c>
      <c r="D18690" s="1" t="s">
        <v>19</v>
      </c>
      <c r="E18690" s="3" t="str">
        <f t="shared" ref="E18690:E18691" si="1128">HYPERLINK("https://fyndiq.se/produkt/2fa1ebd98b014203/", "2-Pack Motorola Moto G54 - Härdat Glas 9H - Super kvalitet 3D Skärmskydd")</f>
        <v>2-Pack Motorola Moto G54 - Härdat Glas 9H - Super kvalitet 3D Skärmskydd</v>
      </c>
      <c r="F18690" s="1" t="s">
        <v>508</v>
      </c>
      <c r="G18690" s="1" t="s">
        <v>509</v>
      </c>
      <c r="H18690" s="1" t="s">
        <v>510</v>
      </c>
      <c r="I18690" s="1" t="s">
        <v>16</v>
      </c>
      <c r="J18690" s="1" t="s">
        <v>23</v>
      </c>
      <c r="K18690" s="1" t="s">
        <v>16</v>
      </c>
      <c r="L18690" s="1" t="s">
        <v>16</v>
      </c>
      <c r="M18690" s="1" t="s">
        <v>16</v>
      </c>
      <c r="N18690" s="1" t="s">
        <v>16</v>
      </c>
      <c r="O18690" s="1">
        <v>63.2</v>
      </c>
      <c r="P18690" s="1">
        <v>1.0</v>
      </c>
    </row>
    <row r="18691">
      <c r="A18691" s="1" t="s">
        <v>29</v>
      </c>
      <c r="B18691" s="1" t="s">
        <v>21780</v>
      </c>
      <c r="C18691" s="2" t="s">
        <v>21701</v>
      </c>
      <c r="D18691" s="1" t="s">
        <v>19</v>
      </c>
      <c r="E18691" s="3" t="str">
        <f t="shared" si="1128"/>
        <v>2-Pack Motorola Moto G54 - Härdat Glas 9H - Super kvalitet 3D Skärmskydd</v>
      </c>
      <c r="F18691" s="1" t="s">
        <v>508</v>
      </c>
      <c r="G18691" s="1" t="s">
        <v>509</v>
      </c>
      <c r="H18691" s="1" t="s">
        <v>510</v>
      </c>
      <c r="I18691" s="1" t="s">
        <v>16</v>
      </c>
      <c r="J18691" s="1" t="s">
        <v>23</v>
      </c>
      <c r="K18691" s="1" t="s">
        <v>16</v>
      </c>
      <c r="L18691" s="1" t="s">
        <v>16</v>
      </c>
      <c r="M18691" s="1" t="s">
        <v>16</v>
      </c>
      <c r="N18691" s="1" t="s">
        <v>16</v>
      </c>
      <c r="O18691" s="1">
        <v>63.2</v>
      </c>
      <c r="P18691" s="1">
        <v>1.0</v>
      </c>
    </row>
    <row r="18692">
      <c r="A18692" s="1" t="s">
        <v>29</v>
      </c>
      <c r="B18692" s="1" t="s">
        <v>21781</v>
      </c>
      <c r="C18692" s="2" t="s">
        <v>21701</v>
      </c>
      <c r="D18692" s="1" t="s">
        <v>19</v>
      </c>
      <c r="E18692" s="3" t="str">
        <f>HYPERLINK("https://fyndiq.se/produkt/86fb533755ae489e/", "Samsung S20 PLUS - 9H Härdat Glass - 3D Super Kvalitet")</f>
        <v>Samsung S20 PLUS - 9H Härdat Glass - 3D Super Kvalitet</v>
      </c>
      <c r="F18692" s="1" t="s">
        <v>21782</v>
      </c>
      <c r="G18692" s="1" t="s">
        <v>21783</v>
      </c>
      <c r="H18692" s="1" t="s">
        <v>21784</v>
      </c>
      <c r="I18692" s="1" t="s">
        <v>16</v>
      </c>
      <c r="J18692" s="1" t="s">
        <v>23</v>
      </c>
      <c r="K18692" s="1" t="s">
        <v>16</v>
      </c>
      <c r="L18692" s="1" t="s">
        <v>16</v>
      </c>
      <c r="M18692" s="1" t="s">
        <v>16</v>
      </c>
      <c r="N18692" s="1" t="s">
        <v>16</v>
      </c>
      <c r="O18692" s="1">
        <v>55.2</v>
      </c>
      <c r="P18692" s="1">
        <v>1.0</v>
      </c>
    </row>
    <row r="18693">
      <c r="A18693" s="1" t="s">
        <v>29</v>
      </c>
      <c r="B18693" s="1" t="s">
        <v>21785</v>
      </c>
      <c r="C18693" s="2" t="s">
        <v>21701</v>
      </c>
      <c r="D18693" s="1" t="s">
        <v>19</v>
      </c>
      <c r="E18693" s="3" t="str">
        <f>HYPERLINK("https://fyndiq.se/produkt/4603671cea994359/", "Samsung S20 Plus härdat glas 3D 9H Top Kvalitet skärmskydd")</f>
        <v>Samsung S20 Plus härdat glas 3D 9H Top Kvalitet skärmskydd</v>
      </c>
      <c r="F18693" s="1" t="s">
        <v>428</v>
      </c>
      <c r="G18693" s="1" t="s">
        <v>429</v>
      </c>
      <c r="H18693" s="1" t="s">
        <v>430</v>
      </c>
      <c r="I18693" s="1" t="s">
        <v>16</v>
      </c>
      <c r="J18693" s="1" t="s">
        <v>23</v>
      </c>
      <c r="K18693" s="1" t="s">
        <v>16</v>
      </c>
      <c r="L18693" s="1" t="s">
        <v>16</v>
      </c>
      <c r="M18693" s="1" t="s">
        <v>16</v>
      </c>
      <c r="N18693" s="1" t="s">
        <v>16</v>
      </c>
      <c r="O18693" s="1">
        <v>55.2</v>
      </c>
      <c r="P18693" s="1">
        <v>1.0</v>
      </c>
    </row>
    <row r="18694">
      <c r="A18694" s="1" t="s">
        <v>29</v>
      </c>
      <c r="B18694" s="1" t="s">
        <v>21786</v>
      </c>
      <c r="C18694" s="2" t="s">
        <v>21701</v>
      </c>
      <c r="D18694" s="1" t="s">
        <v>19</v>
      </c>
      <c r="E18694" s="3" t="str">
        <f>HYPERLINK("https://fyndiq.se/produkt/f1dd00f7a4f84494/", "2-Pack Samsung Galaxy A51 5G - Härdat Glas 9H -Super kvalitet 3D")</f>
        <v>2-Pack Samsung Galaxy A51 5G - Härdat Glas 9H -Super kvalitet 3D</v>
      </c>
      <c r="F18694" s="1" t="s">
        <v>6096</v>
      </c>
      <c r="G18694" s="1" t="s">
        <v>6097</v>
      </c>
      <c r="H18694" s="1" t="s">
        <v>6098</v>
      </c>
      <c r="I18694" s="1" t="s">
        <v>16</v>
      </c>
      <c r="J18694" s="1" t="s">
        <v>23</v>
      </c>
      <c r="K18694" s="1" t="s">
        <v>16</v>
      </c>
      <c r="L18694" s="1" t="s">
        <v>16</v>
      </c>
      <c r="M18694" s="1" t="s">
        <v>16</v>
      </c>
      <c r="N18694" s="1" t="s">
        <v>16</v>
      </c>
      <c r="O18694" s="1">
        <v>63.2</v>
      </c>
      <c r="P18694" s="1">
        <v>1.0</v>
      </c>
    </row>
    <row r="18695">
      <c r="A18695" s="1" t="s">
        <v>29</v>
      </c>
      <c r="B18695" s="1" t="s">
        <v>21787</v>
      </c>
      <c r="C18695" s="2" t="s">
        <v>21701</v>
      </c>
      <c r="D18695" s="1" t="s">
        <v>19</v>
      </c>
      <c r="E18695" s="3" t="str">
        <f>HYPERLINK("https://fyndiq.se/produkt/fc10ffae13984bd5/", "2 Pack Samsung Galaxy A20e - Härdat Glas 9H - Super Kvalitet 3D")</f>
        <v>2 Pack Samsung Galaxy A20e - Härdat Glas 9H - Super Kvalitet 3D</v>
      </c>
      <c r="F18695" s="1" t="s">
        <v>904</v>
      </c>
      <c r="G18695" s="1" t="s">
        <v>905</v>
      </c>
      <c r="H18695" s="1" t="s">
        <v>906</v>
      </c>
      <c r="I18695" s="1" t="s">
        <v>16</v>
      </c>
      <c r="J18695" s="1" t="s">
        <v>23</v>
      </c>
      <c r="K18695" s="1" t="s">
        <v>16</v>
      </c>
      <c r="L18695" s="1" t="s">
        <v>16</v>
      </c>
      <c r="M18695" s="1" t="s">
        <v>16</v>
      </c>
      <c r="N18695" s="1" t="s">
        <v>16</v>
      </c>
      <c r="O18695" s="1">
        <v>63.2</v>
      </c>
      <c r="P18695" s="1">
        <v>1.0</v>
      </c>
    </row>
    <row r="18696">
      <c r="A18696" s="1" t="s">
        <v>29</v>
      </c>
      <c r="B18696" s="1" t="s">
        <v>21788</v>
      </c>
      <c r="C18696" s="2" t="s">
        <v>21701</v>
      </c>
      <c r="D18696" s="1" t="s">
        <v>19</v>
      </c>
      <c r="E18696" s="3" t="str">
        <f>HYPERLINK("https://fyndiq.se/produkt/fb71bd1df0c24a44/", "2-Pack Samsung Galaxy A34 (5G) - 9H Härdat Glass - 3D Super Kvalitet")</f>
        <v>2-Pack Samsung Galaxy A34 (5G) - 9H Härdat Glass - 3D Super Kvalitet</v>
      </c>
      <c r="F18696" s="1" t="s">
        <v>75</v>
      </c>
      <c r="G18696" s="1" t="s">
        <v>76</v>
      </c>
      <c r="H18696" s="1" t="s">
        <v>77</v>
      </c>
      <c r="I18696" s="1" t="s">
        <v>16</v>
      </c>
      <c r="J18696" s="1" t="s">
        <v>23</v>
      </c>
      <c r="K18696" s="1" t="s">
        <v>16</v>
      </c>
      <c r="L18696" s="1" t="s">
        <v>16</v>
      </c>
      <c r="M18696" s="1" t="s">
        <v>16</v>
      </c>
      <c r="N18696" s="1" t="s">
        <v>16</v>
      </c>
      <c r="O18696" s="1">
        <v>63.2</v>
      </c>
      <c r="P18696" s="1">
        <v>1.0</v>
      </c>
    </row>
    <row r="18697">
      <c r="A18697" s="1" t="s">
        <v>29</v>
      </c>
      <c r="B18697" s="1" t="s">
        <v>21789</v>
      </c>
      <c r="C18697" s="2" t="s">
        <v>21701</v>
      </c>
      <c r="D18697" s="1" t="s">
        <v>19</v>
      </c>
      <c r="E18697" s="3" t="str">
        <f>HYPERLINK("https://fyndiq.se/produkt/9adf3a37026e4816/", "2 Pack Samsung Galaxy Note 20 Ultra -Härdat glas–Super kvalitet")</f>
        <v>2 Pack Samsung Galaxy Note 20 Ultra -Härdat glas–Super kvalitet</v>
      </c>
      <c r="F18697" s="1" t="s">
        <v>1043</v>
      </c>
      <c r="G18697" s="1" t="s">
        <v>1044</v>
      </c>
      <c r="H18697" s="1" t="s">
        <v>1045</v>
      </c>
      <c r="I18697" s="1" t="s">
        <v>16</v>
      </c>
      <c r="J18697" s="1" t="s">
        <v>23</v>
      </c>
      <c r="K18697" s="1" t="s">
        <v>16</v>
      </c>
      <c r="L18697" s="1" t="s">
        <v>16</v>
      </c>
      <c r="M18697" s="1" t="s">
        <v>16</v>
      </c>
      <c r="N18697" s="1" t="s">
        <v>16</v>
      </c>
      <c r="O18697" s="1">
        <v>63.2</v>
      </c>
      <c r="P18697" s="1">
        <v>1.0</v>
      </c>
    </row>
    <row r="18698">
      <c r="A18698" s="1" t="s">
        <v>29</v>
      </c>
      <c r="B18698" s="1" t="s">
        <v>21790</v>
      </c>
      <c r="C18698" s="2" t="s">
        <v>21701</v>
      </c>
      <c r="D18698" s="1" t="s">
        <v>19</v>
      </c>
      <c r="E18698" s="3" t="str">
        <f>HYPERLINK("https://fyndiq.se/produkt/2859bcd9e66e4d8e/", "Motorola Moto G54 5G Premium Transparent Skal: Stöttåligt med Förstärkta Hörn")</f>
        <v>Motorola Moto G54 5G Premium Transparent Skal: Stöttåligt med Förstärkta Hörn</v>
      </c>
      <c r="F18698" s="1" t="s">
        <v>2035</v>
      </c>
      <c r="G18698" s="1" t="s">
        <v>2036</v>
      </c>
      <c r="H18698" s="1" t="s">
        <v>2037</v>
      </c>
      <c r="I18698" s="1" t="s">
        <v>16</v>
      </c>
      <c r="J18698" s="1" t="s">
        <v>23</v>
      </c>
      <c r="K18698" s="1" t="s">
        <v>16</v>
      </c>
      <c r="L18698" s="1" t="s">
        <v>16</v>
      </c>
      <c r="M18698" s="1" t="s">
        <v>16</v>
      </c>
      <c r="N18698" s="1" t="s">
        <v>16</v>
      </c>
      <c r="O18698" s="1">
        <v>63.2</v>
      </c>
      <c r="P18698" s="1">
        <v>1.0</v>
      </c>
    </row>
    <row r="18699">
      <c r="A18699" s="1" t="s">
        <v>29</v>
      </c>
      <c r="B18699" s="1" t="s">
        <v>21791</v>
      </c>
      <c r="C18699" s="2" t="s">
        <v>21701</v>
      </c>
      <c r="D18699" s="1" t="s">
        <v>19</v>
      </c>
      <c r="E18699" s="3" t="str">
        <f>HYPERLINK("https://fyndiq.se/produkt/e19fcc2ab2124f8a/", "2-Pack Iphone 13 Pro - 9H Härdat Glass - Top Kvalitet  3D")</f>
        <v>2-Pack Iphone 13 Pro - 9H Härdat Glass - Top Kvalitet  3D</v>
      </c>
      <c r="F18699" s="1" t="s">
        <v>555</v>
      </c>
      <c r="G18699" s="1" t="s">
        <v>556</v>
      </c>
      <c r="H18699" s="1" t="s">
        <v>557</v>
      </c>
      <c r="I18699" s="1" t="s">
        <v>16</v>
      </c>
      <c r="J18699" s="1" t="s">
        <v>23</v>
      </c>
      <c r="K18699" s="1" t="s">
        <v>16</v>
      </c>
      <c r="L18699" s="1" t="s">
        <v>16</v>
      </c>
      <c r="M18699" s="1" t="s">
        <v>16</v>
      </c>
      <c r="N18699" s="1" t="s">
        <v>16</v>
      </c>
      <c r="O18699" s="1">
        <v>47.2</v>
      </c>
      <c r="P18699" s="1">
        <v>1.0</v>
      </c>
    </row>
    <row r="18700">
      <c r="A18700" s="1" t="s">
        <v>29</v>
      </c>
      <c r="B18700" s="1" t="s">
        <v>21792</v>
      </c>
      <c r="C18700" s="2" t="s">
        <v>21701</v>
      </c>
      <c r="D18700" s="1" t="s">
        <v>19</v>
      </c>
      <c r="E1870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8700" s="1" t="s">
        <v>3098</v>
      </c>
      <c r="G18700" s="1" t="s">
        <v>3099</v>
      </c>
      <c r="H18700" s="1" t="s">
        <v>3100</v>
      </c>
      <c r="I18700" s="1" t="s">
        <v>16</v>
      </c>
      <c r="J18700" s="1" t="s">
        <v>23</v>
      </c>
      <c r="K18700" s="1" t="s">
        <v>16</v>
      </c>
      <c r="L18700" s="1" t="s">
        <v>16</v>
      </c>
      <c r="M18700" s="1" t="s">
        <v>16</v>
      </c>
      <c r="N18700" s="1" t="s">
        <v>16</v>
      </c>
      <c r="O18700" s="1">
        <v>63.2</v>
      </c>
      <c r="P18700" s="1">
        <v>1.0</v>
      </c>
    </row>
    <row r="18701">
      <c r="A18701" s="1" t="s">
        <v>29</v>
      </c>
      <c r="B18701" s="1" t="s">
        <v>21793</v>
      </c>
      <c r="C18701" s="2" t="s">
        <v>21701</v>
      </c>
      <c r="D18701" s="1" t="s">
        <v>19</v>
      </c>
      <c r="E18701" s="3" t="str">
        <f>HYPERLINK("https://fyndiq.se/produkt/13e76851ca504320/", "2-Pack Samsung Galaxy S22 Ultra - Härdat glas 9H - Top kvalitet")</f>
        <v>2-Pack Samsung Galaxy S22 Ultra - Härdat glas 9H - Top kvalitet</v>
      </c>
      <c r="F18701" s="1" t="s">
        <v>140</v>
      </c>
      <c r="G18701" s="1" t="s">
        <v>141</v>
      </c>
      <c r="H18701" s="1" t="s">
        <v>142</v>
      </c>
      <c r="I18701" s="1" t="s">
        <v>16</v>
      </c>
      <c r="J18701" s="1" t="s">
        <v>23</v>
      </c>
      <c r="K18701" s="1" t="s">
        <v>16</v>
      </c>
      <c r="L18701" s="1" t="s">
        <v>16</v>
      </c>
      <c r="M18701" s="1" t="s">
        <v>16</v>
      </c>
      <c r="N18701" s="1" t="s">
        <v>16</v>
      </c>
      <c r="O18701" s="1">
        <v>63.2</v>
      </c>
      <c r="P18701" s="1">
        <v>1.0</v>
      </c>
    </row>
    <row r="18702">
      <c r="A18702" s="1" t="s">
        <v>29</v>
      </c>
      <c r="B18702" s="1" t="s">
        <v>21794</v>
      </c>
      <c r="C18702" s="2" t="s">
        <v>21701</v>
      </c>
      <c r="D18702" s="1" t="s">
        <v>19</v>
      </c>
      <c r="E18702" s="3" t="str">
        <f>HYPERLINK("https://fyndiq.se/produkt/fdeead0025f9481d/", "Samsung S23 FE - 9H Härdat Glass - Super Kvalitet 3D")</f>
        <v>Samsung S23 FE - 9H Härdat Glass - Super Kvalitet 3D</v>
      </c>
      <c r="F18702" s="1" t="s">
        <v>9586</v>
      </c>
      <c r="G18702" s="1" t="s">
        <v>9587</v>
      </c>
      <c r="H18702" s="1" t="s">
        <v>9588</v>
      </c>
      <c r="I18702" s="1" t="s">
        <v>16</v>
      </c>
      <c r="J18702" s="1" t="s">
        <v>23</v>
      </c>
      <c r="K18702" s="1" t="s">
        <v>16</v>
      </c>
      <c r="L18702" s="1" t="s">
        <v>16</v>
      </c>
      <c r="M18702" s="1" t="s">
        <v>16</v>
      </c>
      <c r="N18702" s="1" t="s">
        <v>16</v>
      </c>
      <c r="O18702" s="1">
        <v>55.2</v>
      </c>
      <c r="P18702" s="1">
        <v>1.0</v>
      </c>
    </row>
    <row r="18703">
      <c r="A18703" s="1" t="s">
        <v>29</v>
      </c>
      <c r="B18703" s="1" t="s">
        <v>21795</v>
      </c>
      <c r="C18703" s="2" t="s">
        <v>21701</v>
      </c>
      <c r="D18703" s="1" t="s">
        <v>19</v>
      </c>
      <c r="E18703" s="3" t="str">
        <f>HYPERLINK("https://fyndiq.se/produkt/13e76851ca504320/", "2-Pack Samsung Galaxy S22 Ultra - Härdat glas 9H - Top kvalitet")</f>
        <v>2-Pack Samsung Galaxy S22 Ultra - Härdat glas 9H - Top kvalitet</v>
      </c>
      <c r="F18703" s="1" t="s">
        <v>140</v>
      </c>
      <c r="G18703" s="1" t="s">
        <v>141</v>
      </c>
      <c r="H18703" s="1" t="s">
        <v>142</v>
      </c>
      <c r="I18703" s="1" t="s">
        <v>16</v>
      </c>
      <c r="J18703" s="1" t="s">
        <v>23</v>
      </c>
      <c r="K18703" s="1" t="s">
        <v>16</v>
      </c>
      <c r="L18703" s="1" t="s">
        <v>16</v>
      </c>
      <c r="M18703" s="1" t="s">
        <v>16</v>
      </c>
      <c r="N18703" s="1" t="s">
        <v>16</v>
      </c>
      <c r="O18703" s="1">
        <v>63.2</v>
      </c>
      <c r="P18703" s="1">
        <v>1.0</v>
      </c>
    </row>
    <row r="18704">
      <c r="A18704" s="1" t="s">
        <v>29</v>
      </c>
      <c r="B18704" s="1" t="s">
        <v>21796</v>
      </c>
      <c r="C18704" s="2" t="s">
        <v>21701</v>
      </c>
      <c r="D18704" s="1" t="s">
        <v>19</v>
      </c>
      <c r="E18704" s="3" t="str">
        <f>HYPERLINK("https://fyndiq.se/produkt/67afb534781a4066/", "2-Pack Samsung Galaxy S9 Plus - Härdat glas- 9HSuper kvalitet 3D")</f>
        <v>2-Pack Samsung Galaxy S9 Plus - Härdat glas- 9HSuper kvalitet 3D</v>
      </c>
      <c r="F18704" s="1" t="s">
        <v>3929</v>
      </c>
      <c r="G18704" s="1" t="s">
        <v>3930</v>
      </c>
      <c r="H18704" s="1" t="s">
        <v>3931</v>
      </c>
      <c r="I18704" s="1" t="s">
        <v>16</v>
      </c>
      <c r="J18704" s="1" t="s">
        <v>23</v>
      </c>
      <c r="K18704" s="1" t="s">
        <v>16</v>
      </c>
      <c r="L18704" s="1" t="s">
        <v>16</v>
      </c>
      <c r="M18704" s="1" t="s">
        <v>16</v>
      </c>
      <c r="N18704" s="1" t="s">
        <v>16</v>
      </c>
      <c r="O18704" s="1">
        <v>63.2</v>
      </c>
      <c r="P18704" s="1">
        <v>1.0</v>
      </c>
    </row>
    <row r="18705">
      <c r="A18705" s="1" t="s">
        <v>29</v>
      </c>
      <c r="B18705" s="1" t="s">
        <v>21797</v>
      </c>
      <c r="C18705" s="2" t="s">
        <v>21701</v>
      </c>
      <c r="D18705" s="1" t="s">
        <v>19</v>
      </c>
      <c r="E18705" s="3" t="str">
        <f>HYPERLINK("https://fyndiq.se/produkt/87e8c2a54c4a469b/", "2-Pack Samsung Galaxy A53 5G - Härdat glas 9H - Super kvalitet")</f>
        <v>2-Pack Samsung Galaxy A53 5G - Härdat glas 9H - Super kvalitet</v>
      </c>
      <c r="F18705" s="1" t="s">
        <v>1320</v>
      </c>
      <c r="G18705" s="1" t="s">
        <v>1321</v>
      </c>
      <c r="H18705" s="1" t="s">
        <v>1322</v>
      </c>
      <c r="I18705" s="1" t="s">
        <v>16</v>
      </c>
      <c r="J18705" s="1" t="s">
        <v>23</v>
      </c>
      <c r="K18705" s="1" t="s">
        <v>16</v>
      </c>
      <c r="L18705" s="1" t="s">
        <v>16</v>
      </c>
      <c r="M18705" s="1" t="s">
        <v>16</v>
      </c>
      <c r="N18705" s="1" t="s">
        <v>16</v>
      </c>
      <c r="O18705" s="1">
        <v>63.2</v>
      </c>
      <c r="P18705" s="1">
        <v>1.0</v>
      </c>
    </row>
    <row r="18706">
      <c r="A18706" s="1" t="s">
        <v>29</v>
      </c>
      <c r="B18706" s="1" t="s">
        <v>21798</v>
      </c>
      <c r="C18706" s="2" t="s">
        <v>21701</v>
      </c>
      <c r="D18706" s="1" t="s">
        <v>19</v>
      </c>
      <c r="E18706" s="3" t="str">
        <f>HYPERLINK("https://fyndiq.se/produkt/ef10e4ba492c46df/", "2-Pack Samsung S23 FE 5G - 9H Härdat Glass - Super Kvalitet 3D")</f>
        <v>2-Pack Samsung S23 FE 5G - 9H Härdat Glass - Super Kvalitet 3D</v>
      </c>
      <c r="F18706" s="1" t="s">
        <v>2521</v>
      </c>
      <c r="G18706" s="1" t="s">
        <v>2522</v>
      </c>
      <c r="H18706" s="1" t="s">
        <v>2523</v>
      </c>
      <c r="I18706" s="1" t="s">
        <v>1311</v>
      </c>
      <c r="J18706" s="1" t="s">
        <v>23</v>
      </c>
      <c r="K18706" s="1" t="s">
        <v>16</v>
      </c>
      <c r="L18706" s="1" t="s">
        <v>16</v>
      </c>
      <c r="M18706" s="1" t="s">
        <v>16</v>
      </c>
      <c r="N18706" s="1" t="s">
        <v>16</v>
      </c>
      <c r="O18706" s="1">
        <v>63.2</v>
      </c>
      <c r="P18706" s="1">
        <v>1.0</v>
      </c>
    </row>
    <row r="18707">
      <c r="A18707" s="1" t="s">
        <v>29</v>
      </c>
      <c r="B18707" s="1" t="s">
        <v>21799</v>
      </c>
      <c r="C18707" s="2" t="s">
        <v>21800</v>
      </c>
      <c r="D18707" s="1" t="s">
        <v>19</v>
      </c>
      <c r="E18707" s="3" t="str">
        <f>HYPERLINK("https://fyndiq.se/produkt/6ae5aff483564a84/", "2-Pack Apple Watch 40mm – Härdat glas 9H – Super kvalitet 3D")</f>
        <v>2-Pack Apple Watch 40mm – Härdat glas 9H – Super kvalitet 3D</v>
      </c>
      <c r="F18707" s="1" t="s">
        <v>1418</v>
      </c>
      <c r="G18707" s="1" t="s">
        <v>1419</v>
      </c>
      <c r="H18707" s="1" t="s">
        <v>1420</v>
      </c>
      <c r="I18707" s="1" t="s">
        <v>16</v>
      </c>
      <c r="J18707" s="1" t="s">
        <v>23</v>
      </c>
      <c r="K18707" s="1" t="s">
        <v>16</v>
      </c>
      <c r="L18707" s="1" t="s">
        <v>16</v>
      </c>
      <c r="M18707" s="1" t="s">
        <v>16</v>
      </c>
      <c r="N18707" s="1" t="s">
        <v>16</v>
      </c>
      <c r="O18707" s="1">
        <v>55.2</v>
      </c>
      <c r="P18707" s="1">
        <v>1.0</v>
      </c>
    </row>
    <row r="18708">
      <c r="A18708" s="1" t="s">
        <v>29</v>
      </c>
      <c r="B18708" s="1" t="s">
        <v>21801</v>
      </c>
      <c r="C18708" s="2" t="s">
        <v>21800</v>
      </c>
      <c r="D18708" s="1" t="s">
        <v>19</v>
      </c>
      <c r="E18708" s="3" t="str">
        <f>HYPERLINK("https://fyndiq.se/produkt/925ae49423884615/", "2-Pack Samsung S22 Ultra Skärmskydd &amp; 1-Pack linsskydd -9H GLAS")</f>
        <v>2-Pack Samsung S22 Ultra Skärmskydd &amp; 1-Pack linsskydd -9H GLAS</v>
      </c>
      <c r="F18708" s="1" t="s">
        <v>335</v>
      </c>
      <c r="G18708" s="1" t="s">
        <v>336</v>
      </c>
      <c r="H18708" s="1" t="s">
        <v>337</v>
      </c>
      <c r="I18708" s="1" t="s">
        <v>16</v>
      </c>
      <c r="J18708" s="1" t="s">
        <v>23</v>
      </c>
      <c r="K18708" s="1" t="s">
        <v>16</v>
      </c>
      <c r="L18708" s="1" t="s">
        <v>16</v>
      </c>
      <c r="M18708" s="1" t="s">
        <v>16</v>
      </c>
      <c r="N18708" s="1" t="s">
        <v>16</v>
      </c>
      <c r="O18708" s="1">
        <v>71.2</v>
      </c>
      <c r="P18708" s="1">
        <v>1.0</v>
      </c>
    </row>
    <row r="18709">
      <c r="A18709" s="1" t="s">
        <v>29</v>
      </c>
      <c r="B18709" s="1" t="s">
        <v>21802</v>
      </c>
      <c r="C18709" s="2" t="s">
        <v>21800</v>
      </c>
      <c r="D18709" s="1" t="s">
        <v>19</v>
      </c>
      <c r="E18709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8709" s="1" t="s">
        <v>8393</v>
      </c>
      <c r="G18709" s="1" t="s">
        <v>8394</v>
      </c>
      <c r="H18709" s="1" t="s">
        <v>8395</v>
      </c>
      <c r="I18709" s="1" t="s">
        <v>16</v>
      </c>
      <c r="J18709" s="1" t="s">
        <v>23</v>
      </c>
      <c r="K18709" s="1" t="s">
        <v>16</v>
      </c>
      <c r="L18709" s="1" t="s">
        <v>16</v>
      </c>
      <c r="M18709" s="1" t="s">
        <v>16</v>
      </c>
      <c r="N18709" s="1" t="s">
        <v>16</v>
      </c>
      <c r="O18709" s="1">
        <v>63.2</v>
      </c>
      <c r="P18709" s="1">
        <v>1.0</v>
      </c>
    </row>
    <row r="18710">
      <c r="A18710" s="1" t="s">
        <v>29</v>
      </c>
      <c r="B18710" s="1" t="s">
        <v>21803</v>
      </c>
      <c r="C18710" s="2" t="s">
        <v>21800</v>
      </c>
      <c r="D18710" s="1" t="s">
        <v>19</v>
      </c>
      <c r="E1871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710" s="1" t="s">
        <v>2144</v>
      </c>
      <c r="G18710" s="1" t="s">
        <v>2145</v>
      </c>
      <c r="H18710" s="1" t="s">
        <v>2146</v>
      </c>
      <c r="I18710" s="1" t="s">
        <v>16</v>
      </c>
      <c r="J18710" s="1" t="s">
        <v>23</v>
      </c>
      <c r="K18710" s="1" t="s">
        <v>16</v>
      </c>
      <c r="L18710" s="1" t="s">
        <v>16</v>
      </c>
      <c r="M18710" s="1" t="s">
        <v>16</v>
      </c>
      <c r="N18710" s="1" t="s">
        <v>16</v>
      </c>
      <c r="O18710" s="1">
        <v>63.2</v>
      </c>
      <c r="P18710" s="1">
        <v>2.0</v>
      </c>
    </row>
    <row r="18711">
      <c r="A18711" s="1" t="s">
        <v>29</v>
      </c>
      <c r="B18711" s="1" t="s">
        <v>21804</v>
      </c>
      <c r="C18711" s="2" t="s">
        <v>21800</v>
      </c>
      <c r="D18711" s="1" t="s">
        <v>19</v>
      </c>
      <c r="E18711" s="3" t="str">
        <f>HYPERLINK("https://fyndiq.se/produkt/13e76851ca504320/", "2-Pack Samsung Galaxy S22 Ultra - Härdat glas 9H - Top kvalitet")</f>
        <v>2-Pack Samsung Galaxy S22 Ultra - Härdat glas 9H - Top kvalitet</v>
      </c>
      <c r="F18711" s="1" t="s">
        <v>140</v>
      </c>
      <c r="G18711" s="1" t="s">
        <v>141</v>
      </c>
      <c r="H18711" s="1" t="s">
        <v>142</v>
      </c>
      <c r="I18711" s="1" t="s">
        <v>16</v>
      </c>
      <c r="J18711" s="1" t="s">
        <v>23</v>
      </c>
      <c r="K18711" s="1" t="s">
        <v>16</v>
      </c>
      <c r="L18711" s="1" t="s">
        <v>16</v>
      </c>
      <c r="M18711" s="1" t="s">
        <v>16</v>
      </c>
      <c r="N18711" s="1" t="s">
        <v>16</v>
      </c>
      <c r="O18711" s="1">
        <v>63.2</v>
      </c>
      <c r="P18711" s="1">
        <v>1.0</v>
      </c>
    </row>
    <row r="18712">
      <c r="A18712" s="1" t="s">
        <v>29</v>
      </c>
      <c r="B18712" s="1" t="s">
        <v>21805</v>
      </c>
      <c r="C18712" s="2" t="s">
        <v>21800</v>
      </c>
      <c r="D18712" s="1" t="s">
        <v>19</v>
      </c>
      <c r="E18712" s="3" t="str">
        <f>HYPERLINK("https://fyndiq.se/produkt/b96aad9902754ebc/", "2-Pack Samsung S23 FE - 9H Härdat Glass - Super Kvalitet 3D")</f>
        <v>2-Pack Samsung S23 FE - 9H Härdat Glass - Super Kvalitet 3D</v>
      </c>
      <c r="F18712" s="1" t="s">
        <v>67</v>
      </c>
      <c r="G18712" s="1" t="s">
        <v>68</v>
      </c>
      <c r="H18712" s="1" t="s">
        <v>69</v>
      </c>
      <c r="I18712" s="1" t="s">
        <v>16</v>
      </c>
      <c r="J18712" s="1" t="s">
        <v>23</v>
      </c>
      <c r="K18712" s="1" t="s">
        <v>16</v>
      </c>
      <c r="L18712" s="1" t="s">
        <v>16</v>
      </c>
      <c r="M18712" s="1" t="s">
        <v>16</v>
      </c>
      <c r="N18712" s="1" t="s">
        <v>16</v>
      </c>
      <c r="O18712" s="1">
        <v>63.2</v>
      </c>
      <c r="P18712" s="1">
        <v>1.0</v>
      </c>
    </row>
    <row r="18713">
      <c r="A18713" s="1" t="s">
        <v>29</v>
      </c>
      <c r="B18713" s="1" t="s">
        <v>21806</v>
      </c>
      <c r="C18713" s="2" t="s">
        <v>21800</v>
      </c>
      <c r="D18713" s="1" t="s">
        <v>19</v>
      </c>
      <c r="E18713" s="3" t="str">
        <f>HYPERLINK("https://fyndiq.se/produkt/406117b60bf241a0/", "2-Pack Samsung Galaxy S9 - Härdat glas 9H - Super kvalitet 3D")</f>
        <v>2-Pack Samsung Galaxy S9 - Härdat glas 9H - Super kvalitet 3D</v>
      </c>
      <c r="F18713" s="1" t="s">
        <v>228</v>
      </c>
      <c r="G18713" s="1" t="s">
        <v>229</v>
      </c>
      <c r="H18713" s="1" t="s">
        <v>230</v>
      </c>
      <c r="I18713" s="1" t="s">
        <v>16</v>
      </c>
      <c r="J18713" s="1" t="s">
        <v>23</v>
      </c>
      <c r="K18713" s="1" t="s">
        <v>16</v>
      </c>
      <c r="L18713" s="1" t="s">
        <v>16</v>
      </c>
      <c r="M18713" s="1" t="s">
        <v>16</v>
      </c>
      <c r="N18713" s="1" t="s">
        <v>16</v>
      </c>
      <c r="O18713" s="1">
        <v>63.2</v>
      </c>
      <c r="P18713" s="1">
        <v>1.0</v>
      </c>
    </row>
    <row r="18714">
      <c r="A18714" s="1" t="s">
        <v>29</v>
      </c>
      <c r="B18714" s="1" t="s">
        <v>21807</v>
      </c>
      <c r="C18714" s="2" t="s">
        <v>21800</v>
      </c>
      <c r="D18714" s="1" t="s">
        <v>19</v>
      </c>
      <c r="E18714" s="3" t="str">
        <f>HYPERLINK("https://fyndiq.se/produkt/13e76851ca504320/", "2-Pack Samsung Galaxy S22 Ultra - Härdat glas 9H - Top kvalitet")</f>
        <v>2-Pack Samsung Galaxy S22 Ultra - Härdat glas 9H - Top kvalitet</v>
      </c>
      <c r="F18714" s="1" t="s">
        <v>140</v>
      </c>
      <c r="G18714" s="1" t="s">
        <v>141</v>
      </c>
      <c r="H18714" s="1" t="s">
        <v>142</v>
      </c>
      <c r="I18714" s="1" t="s">
        <v>16</v>
      </c>
      <c r="J18714" s="1" t="s">
        <v>23</v>
      </c>
      <c r="K18714" s="1" t="s">
        <v>16</v>
      </c>
      <c r="L18714" s="1" t="s">
        <v>16</v>
      </c>
      <c r="M18714" s="1" t="s">
        <v>16</v>
      </c>
      <c r="N18714" s="1" t="s">
        <v>16</v>
      </c>
      <c r="O18714" s="1">
        <v>63.2</v>
      </c>
      <c r="P18714" s="1">
        <v>1.0</v>
      </c>
    </row>
    <row r="18715">
      <c r="A18715" s="1" t="s">
        <v>29</v>
      </c>
      <c r="B18715" s="1" t="s">
        <v>21808</v>
      </c>
      <c r="C18715" s="2" t="s">
        <v>21800</v>
      </c>
      <c r="D18715" s="1" t="s">
        <v>19</v>
      </c>
      <c r="E18715" s="3" t="str">
        <f t="shared" ref="E18715:E18720" si="1129">HYPERLINK("https://fyndiq.se/produkt/80d04410f9c744e2/", "2-Pack Samsung S23 Ultra - 9H Härdat Glass - 3D Super Kvalitet Skärmskydd")</f>
        <v>2-Pack Samsung S23 Ultra - 9H Härdat Glass - 3D Super Kvalitet Skärmskydd</v>
      </c>
      <c r="F18715" s="1" t="s">
        <v>2144</v>
      </c>
      <c r="G18715" s="1" t="s">
        <v>2145</v>
      </c>
      <c r="H18715" s="1" t="s">
        <v>2146</v>
      </c>
      <c r="I18715" s="1" t="s">
        <v>16</v>
      </c>
      <c r="J18715" s="1" t="s">
        <v>23</v>
      </c>
      <c r="K18715" s="1" t="s">
        <v>16</v>
      </c>
      <c r="L18715" s="1" t="s">
        <v>16</v>
      </c>
      <c r="M18715" s="1" t="s">
        <v>16</v>
      </c>
      <c r="N18715" s="1" t="s">
        <v>16</v>
      </c>
      <c r="O18715" s="1">
        <v>63.2</v>
      </c>
      <c r="P18715" s="1">
        <v>1.0</v>
      </c>
    </row>
    <row r="18716">
      <c r="A18716" s="1" t="s">
        <v>29</v>
      </c>
      <c r="B18716" s="1" t="s">
        <v>21809</v>
      </c>
      <c r="C18716" s="2" t="s">
        <v>21800</v>
      </c>
      <c r="D18716" s="1" t="s">
        <v>19</v>
      </c>
      <c r="E18716" s="3" t="str">
        <f t="shared" si="1129"/>
        <v>2-Pack Samsung S23 Ultra - 9H Härdat Glass - 3D Super Kvalitet Skärmskydd</v>
      </c>
      <c r="F18716" s="1" t="s">
        <v>2144</v>
      </c>
      <c r="G18716" s="1" t="s">
        <v>2145</v>
      </c>
      <c r="H18716" s="1" t="s">
        <v>2146</v>
      </c>
      <c r="I18716" s="1" t="s">
        <v>16</v>
      </c>
      <c r="J18716" s="1" t="s">
        <v>23</v>
      </c>
      <c r="K18716" s="1" t="s">
        <v>16</v>
      </c>
      <c r="L18716" s="1" t="s">
        <v>16</v>
      </c>
      <c r="M18716" s="1" t="s">
        <v>16</v>
      </c>
      <c r="N18716" s="1" t="s">
        <v>16</v>
      </c>
      <c r="O18716" s="1">
        <v>63.2</v>
      </c>
      <c r="P18716" s="1">
        <v>1.0</v>
      </c>
    </row>
    <row r="18717">
      <c r="A18717" s="1" t="s">
        <v>29</v>
      </c>
      <c r="B18717" s="1" t="s">
        <v>21810</v>
      </c>
      <c r="C18717" s="2" t="s">
        <v>21800</v>
      </c>
      <c r="D18717" s="1" t="s">
        <v>19</v>
      </c>
      <c r="E18717" s="3" t="str">
        <f t="shared" si="1129"/>
        <v>2-Pack Samsung S23 Ultra - 9H Härdat Glass - 3D Super Kvalitet Skärmskydd</v>
      </c>
      <c r="F18717" s="1" t="s">
        <v>2144</v>
      </c>
      <c r="G18717" s="1" t="s">
        <v>2145</v>
      </c>
      <c r="H18717" s="1" t="s">
        <v>2146</v>
      </c>
      <c r="I18717" s="1" t="s">
        <v>16</v>
      </c>
      <c r="J18717" s="1" t="s">
        <v>23</v>
      </c>
      <c r="K18717" s="1" t="s">
        <v>16</v>
      </c>
      <c r="L18717" s="1" t="s">
        <v>16</v>
      </c>
      <c r="M18717" s="1" t="s">
        <v>16</v>
      </c>
      <c r="N18717" s="1" t="s">
        <v>16</v>
      </c>
      <c r="O18717" s="1">
        <v>63.2</v>
      </c>
      <c r="P18717" s="1">
        <v>1.0</v>
      </c>
    </row>
    <row r="18718">
      <c r="A18718" s="1" t="s">
        <v>29</v>
      </c>
      <c r="B18718" s="1" t="s">
        <v>21811</v>
      </c>
      <c r="C18718" s="2" t="s">
        <v>21800</v>
      </c>
      <c r="D18718" s="1" t="s">
        <v>19</v>
      </c>
      <c r="E18718" s="3" t="str">
        <f t="shared" si="1129"/>
        <v>2-Pack Samsung S23 Ultra - 9H Härdat Glass - 3D Super Kvalitet Skärmskydd</v>
      </c>
      <c r="F18718" s="1" t="s">
        <v>2144</v>
      </c>
      <c r="G18718" s="1" t="s">
        <v>2145</v>
      </c>
      <c r="H18718" s="1" t="s">
        <v>2146</v>
      </c>
      <c r="I18718" s="1" t="s">
        <v>16</v>
      </c>
      <c r="J18718" s="1" t="s">
        <v>23</v>
      </c>
      <c r="K18718" s="1" t="s">
        <v>16</v>
      </c>
      <c r="L18718" s="1" t="s">
        <v>16</v>
      </c>
      <c r="M18718" s="1" t="s">
        <v>16</v>
      </c>
      <c r="N18718" s="1" t="s">
        <v>16</v>
      </c>
      <c r="O18718" s="1">
        <v>63.2</v>
      </c>
      <c r="P18718" s="1">
        <v>1.0</v>
      </c>
    </row>
    <row r="18719">
      <c r="A18719" s="1" t="s">
        <v>29</v>
      </c>
      <c r="B18719" s="1" t="s">
        <v>21812</v>
      </c>
      <c r="C18719" s="2" t="s">
        <v>21800</v>
      </c>
      <c r="D18719" s="1" t="s">
        <v>19</v>
      </c>
      <c r="E18719" s="3" t="str">
        <f t="shared" si="1129"/>
        <v>2-Pack Samsung S23 Ultra - 9H Härdat Glass - 3D Super Kvalitet Skärmskydd</v>
      </c>
      <c r="F18719" s="1" t="s">
        <v>2144</v>
      </c>
      <c r="G18719" s="1" t="s">
        <v>2145</v>
      </c>
      <c r="H18719" s="1" t="s">
        <v>2146</v>
      </c>
      <c r="I18719" s="1" t="s">
        <v>16</v>
      </c>
      <c r="J18719" s="1" t="s">
        <v>23</v>
      </c>
      <c r="K18719" s="1" t="s">
        <v>16</v>
      </c>
      <c r="L18719" s="1" t="s">
        <v>16</v>
      </c>
      <c r="M18719" s="1" t="s">
        <v>16</v>
      </c>
      <c r="N18719" s="1" t="s">
        <v>16</v>
      </c>
      <c r="O18719" s="1">
        <v>63.2</v>
      </c>
      <c r="P18719" s="1">
        <v>1.0</v>
      </c>
    </row>
    <row r="18720">
      <c r="A18720" s="1" t="s">
        <v>29</v>
      </c>
      <c r="B18720" s="1" t="s">
        <v>21813</v>
      </c>
      <c r="C18720" s="2" t="s">
        <v>21800</v>
      </c>
      <c r="D18720" s="1" t="s">
        <v>19</v>
      </c>
      <c r="E18720" s="3" t="str">
        <f t="shared" si="1129"/>
        <v>2-Pack Samsung S23 Ultra - 9H Härdat Glass - 3D Super Kvalitet Skärmskydd</v>
      </c>
      <c r="F18720" s="1" t="s">
        <v>2144</v>
      </c>
      <c r="G18720" s="1" t="s">
        <v>2145</v>
      </c>
      <c r="H18720" s="1" t="s">
        <v>2146</v>
      </c>
      <c r="I18720" s="1" t="s">
        <v>16</v>
      </c>
      <c r="J18720" s="1" t="s">
        <v>23</v>
      </c>
      <c r="K18720" s="1" t="s">
        <v>16</v>
      </c>
      <c r="L18720" s="1" t="s">
        <v>16</v>
      </c>
      <c r="M18720" s="1" t="s">
        <v>16</v>
      </c>
      <c r="N18720" s="1" t="s">
        <v>16</v>
      </c>
      <c r="O18720" s="1">
        <v>63.2</v>
      </c>
      <c r="P18720" s="1">
        <v>1.0</v>
      </c>
    </row>
    <row r="18721">
      <c r="A18721" s="1" t="s">
        <v>29</v>
      </c>
      <c r="B18721" s="1" t="s">
        <v>21814</v>
      </c>
      <c r="C18721" s="2" t="s">
        <v>21800</v>
      </c>
      <c r="D18721" s="1" t="s">
        <v>19</v>
      </c>
      <c r="E18721" s="3" t="str">
        <f>HYPERLINK("https://fyndiq.se/produkt/87e8c2a54c4a469b/", "2-Pack Samsung Galaxy A53 5G - Härdat glas 9H - Super kvalitet")</f>
        <v>2-Pack Samsung Galaxy A53 5G - Härdat glas 9H - Super kvalitet</v>
      </c>
      <c r="F18721" s="1" t="s">
        <v>1320</v>
      </c>
      <c r="G18721" s="1" t="s">
        <v>1321</v>
      </c>
      <c r="H18721" s="1" t="s">
        <v>1322</v>
      </c>
      <c r="I18721" s="1" t="s">
        <v>16</v>
      </c>
      <c r="J18721" s="1" t="s">
        <v>23</v>
      </c>
      <c r="K18721" s="1" t="s">
        <v>16</v>
      </c>
      <c r="L18721" s="1" t="s">
        <v>16</v>
      </c>
      <c r="M18721" s="1" t="s">
        <v>16</v>
      </c>
      <c r="N18721" s="1" t="s">
        <v>16</v>
      </c>
      <c r="O18721" s="1">
        <v>63.2</v>
      </c>
      <c r="P18721" s="1">
        <v>1.0</v>
      </c>
    </row>
    <row r="18722">
      <c r="A18722" s="1" t="s">
        <v>29</v>
      </c>
      <c r="B18722" s="1" t="s">
        <v>21815</v>
      </c>
      <c r="C18722" s="2" t="s">
        <v>21800</v>
      </c>
      <c r="D18722" s="1" t="s">
        <v>19</v>
      </c>
      <c r="E1872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8722" s="1" t="s">
        <v>3643</v>
      </c>
      <c r="G18722" s="1" t="s">
        <v>3644</v>
      </c>
      <c r="H18722" s="1" t="s">
        <v>3645</v>
      </c>
      <c r="I18722" s="1" t="s">
        <v>16</v>
      </c>
      <c r="J18722" s="1" t="s">
        <v>23</v>
      </c>
      <c r="K18722" s="1" t="s">
        <v>16</v>
      </c>
      <c r="L18722" s="1" t="s">
        <v>16</v>
      </c>
      <c r="M18722" s="1" t="s">
        <v>16</v>
      </c>
      <c r="N18722" s="1" t="s">
        <v>16</v>
      </c>
      <c r="O18722" s="1">
        <v>71.2</v>
      </c>
      <c r="P18722" s="1">
        <v>1.0</v>
      </c>
    </row>
    <row r="18723">
      <c r="A18723" s="1" t="s">
        <v>29</v>
      </c>
      <c r="B18723" s="1" t="s">
        <v>21816</v>
      </c>
      <c r="C18723" s="2" t="s">
        <v>21800</v>
      </c>
      <c r="D18723" s="1" t="s">
        <v>19</v>
      </c>
      <c r="E18723" s="3" t="str">
        <f>HYPERLINK("https://fyndiq.se/produkt/492fae89151e46e4/", "Samsung S21 PLUS - 9H Härdat Glass - 3D Super Kvalitet")</f>
        <v>Samsung S21 PLUS - 9H Härdat Glass - 3D Super Kvalitet</v>
      </c>
      <c r="F18723" s="1" t="s">
        <v>9193</v>
      </c>
      <c r="G18723" s="1" t="s">
        <v>9194</v>
      </c>
      <c r="H18723" s="1" t="s">
        <v>9195</v>
      </c>
      <c r="I18723" s="1" t="s">
        <v>16</v>
      </c>
      <c r="J18723" s="1" t="s">
        <v>23</v>
      </c>
      <c r="K18723" s="1" t="s">
        <v>16</v>
      </c>
      <c r="L18723" s="1" t="s">
        <v>16</v>
      </c>
      <c r="M18723" s="1" t="s">
        <v>16</v>
      </c>
      <c r="N18723" s="1" t="s">
        <v>16</v>
      </c>
      <c r="O18723" s="1">
        <v>55.2</v>
      </c>
      <c r="P18723" s="1">
        <v>1.0</v>
      </c>
    </row>
    <row r="18724">
      <c r="A18724" s="1" t="s">
        <v>29</v>
      </c>
      <c r="B18724" s="1" t="s">
        <v>21817</v>
      </c>
      <c r="C18724" s="2" t="s">
        <v>21800</v>
      </c>
      <c r="D18724" s="1" t="s">
        <v>19</v>
      </c>
      <c r="E18724" s="3" t="str">
        <f>HYPERLINK("https://fyndiq.se/produkt/a047b5d99d58461d/", "2-Pack Google Pixel 6A - Härdat glas 9H - Super kvalitet 3D")</f>
        <v>2-Pack Google Pixel 6A - Härdat glas 9H - Super kvalitet 3D</v>
      </c>
      <c r="F18724" s="1" t="s">
        <v>1205</v>
      </c>
      <c r="G18724" s="1" t="s">
        <v>1206</v>
      </c>
      <c r="H18724" s="1" t="s">
        <v>1207</v>
      </c>
      <c r="I18724" s="1" t="s">
        <v>16</v>
      </c>
      <c r="J18724" s="1" t="s">
        <v>23</v>
      </c>
      <c r="K18724" s="1" t="s">
        <v>16</v>
      </c>
      <c r="L18724" s="1" t="s">
        <v>16</v>
      </c>
      <c r="M18724" s="1" t="s">
        <v>16</v>
      </c>
      <c r="N18724" s="1" t="s">
        <v>16</v>
      </c>
      <c r="O18724" s="1">
        <v>63.2</v>
      </c>
      <c r="P18724" s="1">
        <v>1.0</v>
      </c>
    </row>
    <row r="18725">
      <c r="A18725" s="1" t="s">
        <v>29</v>
      </c>
      <c r="B18725" s="1" t="s">
        <v>21818</v>
      </c>
      <c r="C18725" s="2" t="s">
        <v>21800</v>
      </c>
      <c r="D18725" s="1" t="s">
        <v>19</v>
      </c>
      <c r="E18725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725" s="1" t="s">
        <v>760</v>
      </c>
      <c r="G18725" s="1" t="s">
        <v>761</v>
      </c>
      <c r="H18725" s="1" t="s">
        <v>762</v>
      </c>
      <c r="I18725" s="1" t="s">
        <v>16</v>
      </c>
      <c r="J18725" s="1" t="s">
        <v>23</v>
      </c>
      <c r="K18725" s="1" t="s">
        <v>16</v>
      </c>
      <c r="L18725" s="1" t="s">
        <v>16</v>
      </c>
      <c r="M18725" s="1" t="s">
        <v>16</v>
      </c>
      <c r="N18725" s="1" t="s">
        <v>16</v>
      </c>
      <c r="O18725" s="1">
        <v>63.2</v>
      </c>
      <c r="P18725" s="1">
        <v>1.0</v>
      </c>
    </row>
    <row r="18726">
      <c r="A18726" s="1" t="s">
        <v>29</v>
      </c>
      <c r="B18726" s="1" t="s">
        <v>21819</v>
      </c>
      <c r="C18726" s="2" t="s">
        <v>21800</v>
      </c>
      <c r="D18726" s="1" t="s">
        <v>19</v>
      </c>
      <c r="E18726" s="3" t="str">
        <f>HYPERLINK("https://fyndiq.se/produkt/ddd0cc46c4d84fce/", "2-Pack Privacy Skärmskydd For iPhone 12 Pro Max - Härdat Glas 9H - Super Kvalitet 3D")</f>
        <v>2-Pack Privacy Skärmskydd For iPhone 12 Pro Max - Härdat Glas 9H - Super Kvalitet 3D</v>
      </c>
      <c r="F18726" s="1" t="s">
        <v>7911</v>
      </c>
      <c r="G18726" s="1" t="s">
        <v>7912</v>
      </c>
      <c r="H18726" s="1" t="s">
        <v>7913</v>
      </c>
      <c r="I18726" s="1" t="s">
        <v>16</v>
      </c>
      <c r="J18726" s="1" t="s">
        <v>23</v>
      </c>
      <c r="K18726" s="1" t="s">
        <v>16</v>
      </c>
      <c r="L18726" s="1" t="s">
        <v>16</v>
      </c>
      <c r="M18726" s="1" t="s">
        <v>16</v>
      </c>
      <c r="N18726" s="1" t="s">
        <v>16</v>
      </c>
      <c r="O18726" s="1">
        <v>79.2</v>
      </c>
      <c r="P18726" s="1">
        <v>1.0</v>
      </c>
    </row>
    <row r="18727">
      <c r="A18727" s="1" t="s">
        <v>29</v>
      </c>
      <c r="B18727" s="1" t="s">
        <v>21820</v>
      </c>
      <c r="C18727" s="2" t="s">
        <v>21800</v>
      </c>
      <c r="D18727" s="1" t="s">
        <v>19</v>
      </c>
      <c r="E18727" s="3" t="str">
        <f>HYPERLINK("https://fyndiq.se/produkt/568e11c65a164b3c/", "2 Pack Samsung Galaxy A33 - 9H Härdat Glass - 3D Super Kvalitet")</f>
        <v>2 Pack Samsung Galaxy A33 - 9H Härdat Glass - 3D Super Kvalitet</v>
      </c>
      <c r="F18727" s="1" t="s">
        <v>736</v>
      </c>
      <c r="G18727" s="1" t="s">
        <v>737</v>
      </c>
      <c r="H18727" s="1" t="s">
        <v>738</v>
      </c>
      <c r="I18727" s="1" t="s">
        <v>16</v>
      </c>
      <c r="J18727" s="1" t="s">
        <v>23</v>
      </c>
      <c r="K18727" s="1" t="s">
        <v>16</v>
      </c>
      <c r="L18727" s="1" t="s">
        <v>16</v>
      </c>
      <c r="M18727" s="1" t="s">
        <v>16</v>
      </c>
      <c r="N18727" s="1" t="s">
        <v>16</v>
      </c>
      <c r="O18727" s="1">
        <v>63.2</v>
      </c>
      <c r="P18727" s="1">
        <v>1.0</v>
      </c>
    </row>
    <row r="18728">
      <c r="A18728" s="1" t="s">
        <v>29</v>
      </c>
      <c r="B18728" s="1" t="s">
        <v>21821</v>
      </c>
      <c r="C18728" s="2" t="s">
        <v>21800</v>
      </c>
      <c r="D18728" s="1" t="s">
        <v>19</v>
      </c>
      <c r="E18728" s="3" t="str">
        <f>HYPERLINK("https://fyndiq.se/produkt/fdeead0025f9481d/", "Samsung S23 FE - 9H Härdat Glass - Super Kvalitet 3D")</f>
        <v>Samsung S23 FE - 9H Härdat Glass - Super Kvalitet 3D</v>
      </c>
      <c r="F18728" s="1" t="s">
        <v>9586</v>
      </c>
      <c r="G18728" s="1" t="s">
        <v>9587</v>
      </c>
      <c r="H18728" s="1" t="s">
        <v>9588</v>
      </c>
      <c r="I18728" s="1" t="s">
        <v>16</v>
      </c>
      <c r="J18728" s="1" t="s">
        <v>23</v>
      </c>
      <c r="K18728" s="1" t="s">
        <v>16</v>
      </c>
      <c r="L18728" s="1" t="s">
        <v>16</v>
      </c>
      <c r="M18728" s="1" t="s">
        <v>16</v>
      </c>
      <c r="N18728" s="1" t="s">
        <v>16</v>
      </c>
      <c r="O18728" s="1">
        <v>55.2</v>
      </c>
      <c r="P18728" s="1">
        <v>1.0</v>
      </c>
    </row>
    <row r="18729">
      <c r="A18729" s="1" t="s">
        <v>29</v>
      </c>
      <c r="B18729" s="1" t="s">
        <v>21822</v>
      </c>
      <c r="C18729" s="2" t="s">
        <v>21800</v>
      </c>
      <c r="D18729" s="1" t="s">
        <v>19</v>
      </c>
      <c r="E18729" s="3" t="str">
        <f>HYPERLINK("https://fyndiq.se/produkt/e09cb1ad27c94cb3/", "Samsung S22 ULTRA - 9H Härdat Glass - 3D Super Kvalitet")</f>
        <v>Samsung S22 ULTRA - 9H Härdat Glass - 3D Super Kvalitet</v>
      </c>
      <c r="F18729" s="1" t="s">
        <v>1969</v>
      </c>
      <c r="G18729" s="1" t="s">
        <v>1970</v>
      </c>
      <c r="H18729" s="1" t="s">
        <v>1971</v>
      </c>
      <c r="I18729" s="1" t="s">
        <v>16</v>
      </c>
      <c r="J18729" s="1" t="s">
        <v>23</v>
      </c>
      <c r="K18729" s="1" t="s">
        <v>16</v>
      </c>
      <c r="L18729" s="1" t="s">
        <v>16</v>
      </c>
      <c r="M18729" s="1" t="s">
        <v>16</v>
      </c>
      <c r="N18729" s="1" t="s">
        <v>16</v>
      </c>
      <c r="O18729" s="1">
        <v>55.2</v>
      </c>
      <c r="P18729" s="1">
        <v>1.0</v>
      </c>
    </row>
    <row r="18730">
      <c r="A18730" s="1" t="s">
        <v>29</v>
      </c>
      <c r="B18730" s="1" t="s">
        <v>21823</v>
      </c>
      <c r="C18730" s="2" t="s">
        <v>21800</v>
      </c>
      <c r="D18730" s="1" t="s">
        <v>19</v>
      </c>
      <c r="E18730" s="3" t="str">
        <f t="shared" ref="E18730:E18731" si="1130">HYPERLINK("https://fyndiq.se/produkt/08d44de1ca3946df/", "2-Pack Samsung Galaxy S10 - Härdat Glas 9H – 3D Skärmskydd - Super kvalitet")</f>
        <v>2-Pack Samsung Galaxy S10 - Härdat Glas 9H – 3D Skärmskydd - Super kvalitet</v>
      </c>
      <c r="F18730" s="1" t="s">
        <v>729</v>
      </c>
      <c r="G18730" s="1" t="s">
        <v>730</v>
      </c>
      <c r="H18730" s="1" t="s">
        <v>731</v>
      </c>
      <c r="I18730" s="1" t="s">
        <v>16</v>
      </c>
      <c r="J18730" s="1" t="s">
        <v>23</v>
      </c>
      <c r="K18730" s="1" t="s">
        <v>16</v>
      </c>
      <c r="L18730" s="1" t="s">
        <v>16</v>
      </c>
      <c r="M18730" s="1" t="s">
        <v>16</v>
      </c>
      <c r="N18730" s="1" t="s">
        <v>16</v>
      </c>
      <c r="O18730" s="1">
        <v>63.2</v>
      </c>
      <c r="P18730" s="1">
        <v>1.0</v>
      </c>
    </row>
    <row r="18731">
      <c r="A18731" s="1" t="s">
        <v>29</v>
      </c>
      <c r="B18731" s="1" t="s">
        <v>21824</v>
      </c>
      <c r="C18731" s="2" t="s">
        <v>21800</v>
      </c>
      <c r="D18731" s="1" t="s">
        <v>19</v>
      </c>
      <c r="E18731" s="3" t="str">
        <f t="shared" si="1130"/>
        <v>2-Pack Samsung Galaxy S10 - Härdat Glas 9H – 3D Skärmskydd - Super kvalitet</v>
      </c>
      <c r="F18731" s="1" t="s">
        <v>729</v>
      </c>
      <c r="G18731" s="1" t="s">
        <v>730</v>
      </c>
      <c r="H18731" s="1" t="s">
        <v>731</v>
      </c>
      <c r="I18731" s="1" t="s">
        <v>16</v>
      </c>
      <c r="J18731" s="1" t="s">
        <v>23</v>
      </c>
      <c r="K18731" s="1" t="s">
        <v>16</v>
      </c>
      <c r="L18731" s="1" t="s">
        <v>16</v>
      </c>
      <c r="M18731" s="1" t="s">
        <v>16</v>
      </c>
      <c r="N18731" s="1" t="s">
        <v>16</v>
      </c>
      <c r="O18731" s="1">
        <v>63.2</v>
      </c>
      <c r="P18731" s="1">
        <v>1.0</v>
      </c>
    </row>
    <row r="18732">
      <c r="A18732" s="1" t="s">
        <v>29</v>
      </c>
      <c r="B18732" s="1" t="s">
        <v>21825</v>
      </c>
      <c r="C18732" s="2" t="s">
        <v>21800</v>
      </c>
      <c r="D18732" s="1" t="s">
        <v>19</v>
      </c>
      <c r="E18732" s="3" t="str">
        <f t="shared" ref="E18732:E18733" si="1131">HYPERLINK("https://fyndiq.se/produkt/a00b62acc6644fd2/", "2-Pack Samsung Galaxy S10 - Härdat glas 9H – Super kvalitet 3D")</f>
        <v>2-Pack Samsung Galaxy S10 - Härdat glas 9H – Super kvalitet 3D</v>
      </c>
      <c r="F18732" s="1" t="s">
        <v>1291</v>
      </c>
      <c r="G18732" s="1" t="s">
        <v>1292</v>
      </c>
      <c r="H18732" s="1" t="s">
        <v>1293</v>
      </c>
      <c r="I18732" s="1" t="s">
        <v>16</v>
      </c>
      <c r="J18732" s="1" t="s">
        <v>23</v>
      </c>
      <c r="K18732" s="1" t="s">
        <v>16</v>
      </c>
      <c r="L18732" s="1" t="s">
        <v>16</v>
      </c>
      <c r="M18732" s="1" t="s">
        <v>16</v>
      </c>
      <c r="N18732" s="1" t="s">
        <v>16</v>
      </c>
      <c r="O18732" s="1">
        <v>63.2</v>
      </c>
      <c r="P18732" s="1">
        <v>1.0</v>
      </c>
    </row>
    <row r="18733">
      <c r="A18733" s="1" t="s">
        <v>29</v>
      </c>
      <c r="B18733" s="1" t="s">
        <v>21826</v>
      </c>
      <c r="C18733" s="2" t="s">
        <v>21800</v>
      </c>
      <c r="D18733" s="1" t="s">
        <v>19</v>
      </c>
      <c r="E18733" s="3" t="str">
        <f t="shared" si="1131"/>
        <v>2-Pack Samsung Galaxy S10 - Härdat glas 9H – Super kvalitet 3D</v>
      </c>
      <c r="F18733" s="1" t="s">
        <v>1291</v>
      </c>
      <c r="G18733" s="1" t="s">
        <v>1292</v>
      </c>
      <c r="H18733" s="1" t="s">
        <v>1293</v>
      </c>
      <c r="I18733" s="1" t="s">
        <v>16</v>
      </c>
      <c r="J18733" s="1" t="s">
        <v>23</v>
      </c>
      <c r="K18733" s="1" t="s">
        <v>16</v>
      </c>
      <c r="L18733" s="1" t="s">
        <v>16</v>
      </c>
      <c r="M18733" s="1" t="s">
        <v>16</v>
      </c>
      <c r="N18733" s="1" t="s">
        <v>16</v>
      </c>
      <c r="O18733" s="1">
        <v>63.2</v>
      </c>
      <c r="P18733" s="1">
        <v>1.0</v>
      </c>
    </row>
    <row r="18734">
      <c r="A18734" s="1" t="s">
        <v>29</v>
      </c>
      <c r="B18734" s="1" t="s">
        <v>21827</v>
      </c>
      <c r="C18734" s="2" t="s">
        <v>21800</v>
      </c>
      <c r="D18734" s="1" t="s">
        <v>19</v>
      </c>
      <c r="E18734" s="3" t="str">
        <f>HYPERLINK("https://fyndiq.se/produkt/947f95bda6dc42e7/", "2 Pack Xiaomi 12 5G - Härdat glas 9H-Super kvalitet 3D")</f>
        <v>2 Pack Xiaomi 12 5G - Härdat glas 9H-Super kvalitet 3D</v>
      </c>
      <c r="F18734" s="1" t="s">
        <v>1683</v>
      </c>
      <c r="G18734" s="1" t="s">
        <v>1684</v>
      </c>
      <c r="H18734" s="1" t="s">
        <v>1685</v>
      </c>
      <c r="I18734" s="1" t="s">
        <v>16</v>
      </c>
      <c r="J18734" s="1" t="s">
        <v>23</v>
      </c>
      <c r="K18734" s="1" t="s">
        <v>16</v>
      </c>
      <c r="L18734" s="1" t="s">
        <v>16</v>
      </c>
      <c r="M18734" s="1" t="s">
        <v>16</v>
      </c>
      <c r="N18734" s="1" t="s">
        <v>16</v>
      </c>
      <c r="O18734" s="1">
        <v>63.2</v>
      </c>
      <c r="P18734" s="1">
        <v>1.0</v>
      </c>
    </row>
    <row r="18735">
      <c r="A18735" s="1" t="s">
        <v>29</v>
      </c>
      <c r="B18735" s="1" t="s">
        <v>21828</v>
      </c>
      <c r="C18735" s="2" t="s">
        <v>21800</v>
      </c>
      <c r="D18735" s="1" t="s">
        <v>19</v>
      </c>
      <c r="E18735" s="3" t="str">
        <f t="shared" ref="E18735:E18738" si="1132">HYPERLINK("https://fyndiq.se/produkt/dfe28e565d2e4c8d/", "2 Pack Samsung S21 FE - 9H Härdat Glass - Super Kvalitet 3D")</f>
        <v>2 Pack Samsung S21 FE - 9H Härdat Glass - Super Kvalitet 3D</v>
      </c>
      <c r="F18735" s="1" t="s">
        <v>276</v>
      </c>
      <c r="G18735" s="1" t="s">
        <v>277</v>
      </c>
      <c r="H18735" s="1" t="s">
        <v>278</v>
      </c>
      <c r="I18735" s="1" t="s">
        <v>16</v>
      </c>
      <c r="J18735" s="1" t="s">
        <v>23</v>
      </c>
      <c r="K18735" s="1" t="s">
        <v>16</v>
      </c>
      <c r="L18735" s="1" t="s">
        <v>16</v>
      </c>
      <c r="M18735" s="1" t="s">
        <v>16</v>
      </c>
      <c r="N18735" s="1" t="s">
        <v>16</v>
      </c>
      <c r="O18735" s="1">
        <v>63.2</v>
      </c>
      <c r="P18735" s="1">
        <v>1.0</v>
      </c>
    </row>
    <row r="18736">
      <c r="A18736" s="1" t="s">
        <v>29</v>
      </c>
      <c r="B18736" s="1" t="s">
        <v>21829</v>
      </c>
      <c r="C18736" s="2" t="s">
        <v>21800</v>
      </c>
      <c r="D18736" s="1" t="s">
        <v>19</v>
      </c>
      <c r="E18736" s="3" t="str">
        <f t="shared" si="1132"/>
        <v>2 Pack Samsung S21 FE - 9H Härdat Glass - Super Kvalitet 3D</v>
      </c>
      <c r="F18736" s="1" t="s">
        <v>276</v>
      </c>
      <c r="G18736" s="1" t="s">
        <v>277</v>
      </c>
      <c r="H18736" s="1" t="s">
        <v>278</v>
      </c>
      <c r="I18736" s="1" t="s">
        <v>16</v>
      </c>
      <c r="J18736" s="1" t="s">
        <v>23</v>
      </c>
      <c r="K18736" s="1" t="s">
        <v>16</v>
      </c>
      <c r="L18736" s="1" t="s">
        <v>16</v>
      </c>
      <c r="M18736" s="1" t="s">
        <v>16</v>
      </c>
      <c r="N18736" s="1" t="s">
        <v>16</v>
      </c>
      <c r="O18736" s="1">
        <v>63.2</v>
      </c>
      <c r="P18736" s="1">
        <v>1.0</v>
      </c>
    </row>
    <row r="18737">
      <c r="A18737" s="1" t="s">
        <v>29</v>
      </c>
      <c r="B18737" s="1" t="s">
        <v>21830</v>
      </c>
      <c r="C18737" s="2" t="s">
        <v>21800</v>
      </c>
      <c r="D18737" s="1" t="s">
        <v>19</v>
      </c>
      <c r="E18737" s="3" t="str">
        <f t="shared" si="1132"/>
        <v>2 Pack Samsung S21 FE - 9H Härdat Glass - Super Kvalitet 3D</v>
      </c>
      <c r="F18737" s="1" t="s">
        <v>276</v>
      </c>
      <c r="G18737" s="1" t="s">
        <v>277</v>
      </c>
      <c r="H18737" s="1" t="s">
        <v>278</v>
      </c>
      <c r="I18737" s="1" t="s">
        <v>16</v>
      </c>
      <c r="J18737" s="1" t="s">
        <v>23</v>
      </c>
      <c r="K18737" s="1" t="s">
        <v>16</v>
      </c>
      <c r="L18737" s="1" t="s">
        <v>16</v>
      </c>
      <c r="M18737" s="1" t="s">
        <v>16</v>
      </c>
      <c r="N18737" s="1" t="s">
        <v>16</v>
      </c>
      <c r="O18737" s="1">
        <v>63.2</v>
      </c>
      <c r="P18737" s="1">
        <v>1.0</v>
      </c>
    </row>
    <row r="18738">
      <c r="A18738" s="1" t="s">
        <v>29</v>
      </c>
      <c r="B18738" s="1" t="s">
        <v>21831</v>
      </c>
      <c r="C18738" s="2" t="s">
        <v>21800</v>
      </c>
      <c r="D18738" s="1" t="s">
        <v>19</v>
      </c>
      <c r="E18738" s="3" t="str">
        <f t="shared" si="1132"/>
        <v>2 Pack Samsung S21 FE - 9H Härdat Glass - Super Kvalitet 3D</v>
      </c>
      <c r="F18738" s="1" t="s">
        <v>276</v>
      </c>
      <c r="G18738" s="1" t="s">
        <v>277</v>
      </c>
      <c r="H18738" s="1" t="s">
        <v>278</v>
      </c>
      <c r="I18738" s="1" t="s">
        <v>16</v>
      </c>
      <c r="J18738" s="1" t="s">
        <v>23</v>
      </c>
      <c r="K18738" s="1" t="s">
        <v>16</v>
      </c>
      <c r="L18738" s="1" t="s">
        <v>16</v>
      </c>
      <c r="M18738" s="1" t="s">
        <v>16</v>
      </c>
      <c r="N18738" s="1" t="s">
        <v>16</v>
      </c>
      <c r="O18738" s="1">
        <v>63.2</v>
      </c>
      <c r="P18738" s="1">
        <v>1.0</v>
      </c>
    </row>
    <row r="18739">
      <c r="A18739" s="1" t="s">
        <v>29</v>
      </c>
      <c r="B18739" s="1" t="s">
        <v>21832</v>
      </c>
      <c r="C18739" s="2" t="s">
        <v>21800</v>
      </c>
      <c r="D18739" s="1" t="s">
        <v>19</v>
      </c>
      <c r="E1873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8739" s="1" t="s">
        <v>204</v>
      </c>
      <c r="G18739" s="1" t="s">
        <v>205</v>
      </c>
      <c r="H18739" s="1" t="s">
        <v>206</v>
      </c>
      <c r="I18739" s="1" t="s">
        <v>16</v>
      </c>
      <c r="J18739" s="1" t="s">
        <v>23</v>
      </c>
      <c r="K18739" s="1" t="s">
        <v>16</v>
      </c>
      <c r="L18739" s="1" t="s">
        <v>16</v>
      </c>
      <c r="M18739" s="1" t="s">
        <v>16</v>
      </c>
      <c r="N18739" s="1" t="s">
        <v>16</v>
      </c>
      <c r="O18739" s="1">
        <v>71.2</v>
      </c>
      <c r="P18739" s="1">
        <v>1.0</v>
      </c>
    </row>
    <row r="18740">
      <c r="A18740" s="1" t="s">
        <v>29</v>
      </c>
      <c r="B18740" s="1" t="s">
        <v>21833</v>
      </c>
      <c r="C18740" s="2" t="s">
        <v>21800</v>
      </c>
      <c r="D18740" s="1" t="s">
        <v>19</v>
      </c>
      <c r="E1874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740" s="1" t="s">
        <v>692</v>
      </c>
      <c r="G18740" s="1" t="s">
        <v>693</v>
      </c>
      <c r="H18740" s="1" t="s">
        <v>694</v>
      </c>
      <c r="I18740" s="1" t="s">
        <v>16</v>
      </c>
      <c r="J18740" s="1" t="s">
        <v>23</v>
      </c>
      <c r="K18740" s="1" t="s">
        <v>16</v>
      </c>
      <c r="L18740" s="1" t="s">
        <v>16</v>
      </c>
      <c r="M18740" s="1" t="s">
        <v>16</v>
      </c>
      <c r="N18740" s="1" t="s">
        <v>16</v>
      </c>
      <c r="O18740" s="1">
        <v>47.2</v>
      </c>
      <c r="P18740" s="1">
        <v>1.0</v>
      </c>
    </row>
    <row r="18741">
      <c r="A18741" s="1" t="s">
        <v>29</v>
      </c>
      <c r="B18741" s="1" t="s">
        <v>21834</v>
      </c>
      <c r="C18741" s="2" t="s">
        <v>21800</v>
      </c>
      <c r="D18741" s="1" t="s">
        <v>19</v>
      </c>
      <c r="E18741" s="3" t="str">
        <f>HYPERLINK("https://fyndiq.se/produkt/d66b3e961e61424e/", "2-Pack Motorola Moto G53 - Härdat Glas 9H - Super kvalitet 3D Skärmskydd")</f>
        <v>2-Pack Motorola Moto G53 - Härdat Glas 9H - Super kvalitet 3D Skärmskydd</v>
      </c>
      <c r="F18741" s="1" t="s">
        <v>21835</v>
      </c>
      <c r="G18741" s="1" t="s">
        <v>21836</v>
      </c>
      <c r="H18741" s="1" t="s">
        <v>21837</v>
      </c>
      <c r="I18741" s="1" t="s">
        <v>16</v>
      </c>
      <c r="J18741" s="1" t="s">
        <v>23</v>
      </c>
      <c r="K18741" s="1" t="s">
        <v>16</v>
      </c>
      <c r="L18741" s="1" t="s">
        <v>16</v>
      </c>
      <c r="M18741" s="1" t="s">
        <v>16</v>
      </c>
      <c r="N18741" s="1" t="s">
        <v>16</v>
      </c>
      <c r="O18741" s="1">
        <v>63.2</v>
      </c>
      <c r="P18741" s="1">
        <v>1.0</v>
      </c>
    </row>
    <row r="18742">
      <c r="A18742" s="1" t="s">
        <v>29</v>
      </c>
      <c r="B18742" s="1" t="s">
        <v>21838</v>
      </c>
      <c r="C18742" s="2" t="s">
        <v>21800</v>
      </c>
      <c r="D18742" s="1" t="s">
        <v>19</v>
      </c>
      <c r="E18742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8742" s="1" t="s">
        <v>4254</v>
      </c>
      <c r="G18742" s="1" t="s">
        <v>4255</v>
      </c>
      <c r="H18742" s="1" t="s">
        <v>4256</v>
      </c>
      <c r="I18742" s="1" t="s">
        <v>16</v>
      </c>
      <c r="J18742" s="1" t="s">
        <v>23</v>
      </c>
      <c r="K18742" s="1" t="s">
        <v>16</v>
      </c>
      <c r="L18742" s="1" t="s">
        <v>16</v>
      </c>
      <c r="M18742" s="1" t="s">
        <v>16</v>
      </c>
      <c r="N18742" s="1" t="s">
        <v>16</v>
      </c>
      <c r="O18742" s="1">
        <v>79.2</v>
      </c>
      <c r="P18742" s="1">
        <v>1.0</v>
      </c>
    </row>
    <row r="18743">
      <c r="A18743" s="1" t="s">
        <v>29</v>
      </c>
      <c r="B18743" s="1" t="s">
        <v>21839</v>
      </c>
      <c r="C18743" s="2" t="s">
        <v>21800</v>
      </c>
      <c r="D18743" s="1" t="s">
        <v>19</v>
      </c>
      <c r="E18743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8743" s="1" t="s">
        <v>3720</v>
      </c>
      <c r="G18743" s="1" t="s">
        <v>3721</v>
      </c>
      <c r="H18743" s="1" t="s">
        <v>3722</v>
      </c>
      <c r="I18743" s="1" t="s">
        <v>16</v>
      </c>
      <c r="J18743" s="1" t="s">
        <v>23</v>
      </c>
      <c r="K18743" s="1" t="s">
        <v>16</v>
      </c>
      <c r="L18743" s="1" t="s">
        <v>16</v>
      </c>
      <c r="M18743" s="1" t="s">
        <v>16</v>
      </c>
      <c r="N18743" s="1" t="s">
        <v>16</v>
      </c>
      <c r="O18743" s="1">
        <v>87.2</v>
      </c>
      <c r="P18743" s="1">
        <v>1.0</v>
      </c>
    </row>
    <row r="18744">
      <c r="A18744" s="1" t="s">
        <v>29</v>
      </c>
      <c r="B18744" s="1" t="s">
        <v>21840</v>
      </c>
      <c r="C18744" s="2" t="s">
        <v>21800</v>
      </c>
      <c r="D18744" s="1" t="s">
        <v>19</v>
      </c>
      <c r="E18744" s="3" t="str">
        <f>HYPERLINK("https://fyndiq.se/produkt/84cea09838d342cf/", "Sony Xperia 10 V - Härdat Glas 9H - Super Kvalitet 3D Skärmskydd")</f>
        <v>Sony Xperia 10 V - Härdat Glas 9H - Super Kvalitet 3D Skärmskydd</v>
      </c>
      <c r="F18744" s="1" t="s">
        <v>1784</v>
      </c>
      <c r="G18744" s="1" t="s">
        <v>1785</v>
      </c>
      <c r="H18744" s="1" t="s">
        <v>1786</v>
      </c>
      <c r="I18744" s="1" t="s">
        <v>16</v>
      </c>
      <c r="J18744" s="1" t="s">
        <v>23</v>
      </c>
      <c r="K18744" s="1" t="s">
        <v>16</v>
      </c>
      <c r="L18744" s="1" t="s">
        <v>16</v>
      </c>
      <c r="M18744" s="1" t="s">
        <v>16</v>
      </c>
      <c r="N18744" s="1" t="s">
        <v>16</v>
      </c>
      <c r="O18744" s="1">
        <v>63.2</v>
      </c>
      <c r="P18744" s="1">
        <v>1.0</v>
      </c>
    </row>
    <row r="18745">
      <c r="A18745" s="1" t="s">
        <v>29</v>
      </c>
      <c r="B18745" s="1" t="s">
        <v>21841</v>
      </c>
      <c r="C18745" s="2" t="s">
        <v>21800</v>
      </c>
      <c r="D18745" s="1" t="s">
        <v>19</v>
      </c>
      <c r="E18745" s="3" t="str">
        <f t="shared" ref="E18745:E18747" si="1133">HYPERLINK("https://fyndiq.se/produkt/e9fe6b45dad34f98/", "2-Pack Iphone X / XS / 11 PRO- 9H Härdat Glass - Top Kvalitet")</f>
        <v>2-Pack Iphone X / XS / 11 PRO- 9H Härdat Glass - Top Kvalitet</v>
      </c>
      <c r="F18745" s="1" t="s">
        <v>6168</v>
      </c>
      <c r="G18745" s="1" t="s">
        <v>6169</v>
      </c>
      <c r="H18745" s="1" t="s">
        <v>6170</v>
      </c>
      <c r="I18745" s="1" t="s">
        <v>16</v>
      </c>
      <c r="J18745" s="1" t="s">
        <v>23</v>
      </c>
      <c r="K18745" s="1" t="s">
        <v>16</v>
      </c>
      <c r="L18745" s="1" t="s">
        <v>16</v>
      </c>
      <c r="M18745" s="1" t="s">
        <v>16</v>
      </c>
      <c r="N18745" s="1" t="s">
        <v>16</v>
      </c>
      <c r="O18745" s="1">
        <v>47.2</v>
      </c>
      <c r="P18745" s="1">
        <v>1.0</v>
      </c>
    </row>
    <row r="18746">
      <c r="A18746" s="1" t="s">
        <v>29</v>
      </c>
      <c r="B18746" s="1" t="s">
        <v>21842</v>
      </c>
      <c r="C18746" s="2" t="s">
        <v>21800</v>
      </c>
      <c r="D18746" s="1" t="s">
        <v>19</v>
      </c>
      <c r="E18746" s="3" t="str">
        <f t="shared" si="1133"/>
        <v>2-Pack Iphone X / XS / 11 PRO- 9H Härdat Glass - Top Kvalitet</v>
      </c>
      <c r="F18746" s="1" t="s">
        <v>6168</v>
      </c>
      <c r="G18746" s="1" t="s">
        <v>6169</v>
      </c>
      <c r="H18746" s="1" t="s">
        <v>6170</v>
      </c>
      <c r="I18746" s="1" t="s">
        <v>16</v>
      </c>
      <c r="J18746" s="1" t="s">
        <v>23</v>
      </c>
      <c r="K18746" s="1" t="s">
        <v>16</v>
      </c>
      <c r="L18746" s="1" t="s">
        <v>16</v>
      </c>
      <c r="M18746" s="1" t="s">
        <v>16</v>
      </c>
      <c r="N18746" s="1" t="s">
        <v>16</v>
      </c>
      <c r="O18746" s="1">
        <v>47.2</v>
      </c>
      <c r="P18746" s="1">
        <v>1.0</v>
      </c>
    </row>
    <row r="18747">
      <c r="A18747" s="1" t="s">
        <v>29</v>
      </c>
      <c r="B18747" s="1" t="s">
        <v>21843</v>
      </c>
      <c r="C18747" s="2" t="s">
        <v>21800</v>
      </c>
      <c r="D18747" s="1" t="s">
        <v>19</v>
      </c>
      <c r="E18747" s="3" t="str">
        <f t="shared" si="1133"/>
        <v>2-Pack Iphone X / XS / 11 PRO- 9H Härdat Glass - Top Kvalitet</v>
      </c>
      <c r="F18747" s="1" t="s">
        <v>6168</v>
      </c>
      <c r="G18747" s="1" t="s">
        <v>6169</v>
      </c>
      <c r="H18747" s="1" t="s">
        <v>6170</v>
      </c>
      <c r="I18747" s="1" t="s">
        <v>16</v>
      </c>
      <c r="J18747" s="1" t="s">
        <v>23</v>
      </c>
      <c r="K18747" s="1" t="s">
        <v>16</v>
      </c>
      <c r="L18747" s="1" t="s">
        <v>16</v>
      </c>
      <c r="M18747" s="1" t="s">
        <v>16</v>
      </c>
      <c r="N18747" s="1" t="s">
        <v>16</v>
      </c>
      <c r="O18747" s="1">
        <v>47.2</v>
      </c>
      <c r="P18747" s="1">
        <v>1.0</v>
      </c>
    </row>
    <row r="18748">
      <c r="A18748" s="1" t="s">
        <v>29</v>
      </c>
      <c r="B18748" s="1" t="s">
        <v>21844</v>
      </c>
      <c r="C18748" s="2" t="s">
        <v>21800</v>
      </c>
      <c r="D18748" s="1" t="s">
        <v>19</v>
      </c>
      <c r="E18748" s="3" t="str">
        <f>HYPERLINK("https://fyndiq.se/produkt/7c8e1f7cd5454c02/", "3-Pack Samsung Galaxy Tab A8 WiFi - Härdat Glas 9H - Super Kvalitet")</f>
        <v>3-Pack Samsung Galaxy Tab A8 WiFi - Härdat Glas 9H - Super Kvalitet</v>
      </c>
      <c r="F18748" s="1" t="s">
        <v>3852</v>
      </c>
      <c r="G18748" s="1" t="s">
        <v>3853</v>
      </c>
      <c r="H18748" s="1" t="s">
        <v>3854</v>
      </c>
      <c r="I18748" s="1" t="s">
        <v>16</v>
      </c>
      <c r="J18748" s="1" t="s">
        <v>23</v>
      </c>
      <c r="K18748" s="1" t="s">
        <v>16</v>
      </c>
      <c r="L18748" s="1" t="s">
        <v>16</v>
      </c>
      <c r="M18748" s="1" t="s">
        <v>16</v>
      </c>
      <c r="N18748" s="1" t="s">
        <v>16</v>
      </c>
      <c r="O18748" s="1">
        <v>151.2</v>
      </c>
      <c r="P18748" s="1">
        <v>1.0</v>
      </c>
    </row>
    <row r="18749">
      <c r="A18749" s="1" t="s">
        <v>29</v>
      </c>
      <c r="B18749" s="1" t="s">
        <v>21845</v>
      </c>
      <c r="C18749" s="2" t="s">
        <v>21800</v>
      </c>
      <c r="D18749" s="1" t="s">
        <v>19</v>
      </c>
      <c r="E18749" s="3" t="str">
        <f>HYPERLINK("https://fyndiq.se/produkt/449075c689634bcb/", "2-Pack Apple Watch Ultra 49mm -Härdat glas 9H – Super kvalitet Skärmskydd")</f>
        <v>2-Pack Apple Watch Ultra 49mm -Härdat glas 9H – Super kvalitet Skärmskydd</v>
      </c>
      <c r="F18749" s="1" t="s">
        <v>504</v>
      </c>
      <c r="G18749" s="1" t="s">
        <v>505</v>
      </c>
      <c r="H18749" s="1" t="s">
        <v>506</v>
      </c>
      <c r="I18749" s="1" t="s">
        <v>16</v>
      </c>
      <c r="J18749" s="1" t="s">
        <v>23</v>
      </c>
      <c r="K18749" s="1" t="s">
        <v>16</v>
      </c>
      <c r="L18749" s="1" t="s">
        <v>16</v>
      </c>
      <c r="M18749" s="1" t="s">
        <v>16</v>
      </c>
      <c r="N18749" s="1" t="s">
        <v>16</v>
      </c>
      <c r="O18749" s="1">
        <v>63.2</v>
      </c>
      <c r="P18749" s="1">
        <v>1.0</v>
      </c>
    </row>
    <row r="18750">
      <c r="A18750" s="1" t="s">
        <v>29</v>
      </c>
      <c r="B18750" s="1" t="s">
        <v>21846</v>
      </c>
      <c r="C18750" s="2" t="s">
        <v>21800</v>
      </c>
      <c r="D18750" s="1" t="s">
        <v>19</v>
      </c>
      <c r="E18750" s="3" t="str">
        <f>HYPERLINK("https://fyndiq.se/produkt/925ae49423884615/", "2-Pack Samsung S22 Ultra Skärmskydd &amp; 1-Pack linsskydd -9H GLAS")</f>
        <v>2-Pack Samsung S22 Ultra Skärmskydd &amp; 1-Pack linsskydd -9H GLAS</v>
      </c>
      <c r="F18750" s="1" t="s">
        <v>335</v>
      </c>
      <c r="G18750" s="1" t="s">
        <v>336</v>
      </c>
      <c r="H18750" s="1" t="s">
        <v>337</v>
      </c>
      <c r="I18750" s="1" t="s">
        <v>16</v>
      </c>
      <c r="J18750" s="1" t="s">
        <v>23</v>
      </c>
      <c r="K18750" s="1" t="s">
        <v>16</v>
      </c>
      <c r="L18750" s="1" t="s">
        <v>16</v>
      </c>
      <c r="M18750" s="1" t="s">
        <v>16</v>
      </c>
      <c r="N18750" s="1" t="s">
        <v>16</v>
      </c>
      <c r="O18750" s="1">
        <v>71.2</v>
      </c>
      <c r="P18750" s="1">
        <v>1.0</v>
      </c>
    </row>
    <row r="18751">
      <c r="A18751" s="1" t="s">
        <v>29</v>
      </c>
      <c r="B18751" s="1" t="s">
        <v>21847</v>
      </c>
      <c r="C18751" s="2" t="s">
        <v>21800</v>
      </c>
      <c r="D18751" s="1" t="s">
        <v>19</v>
      </c>
      <c r="E18751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18751" s="1" t="s">
        <v>4540</v>
      </c>
      <c r="G18751" s="1" t="s">
        <v>4541</v>
      </c>
      <c r="H18751" s="1" t="s">
        <v>4542</v>
      </c>
      <c r="I18751" s="1" t="s">
        <v>16</v>
      </c>
      <c r="J18751" s="1" t="s">
        <v>23</v>
      </c>
      <c r="K18751" s="1" t="s">
        <v>16</v>
      </c>
      <c r="L18751" s="1" t="s">
        <v>16</v>
      </c>
      <c r="M18751" s="1" t="s">
        <v>16</v>
      </c>
      <c r="N18751" s="1" t="s">
        <v>16</v>
      </c>
      <c r="O18751" s="1">
        <v>63.2</v>
      </c>
      <c r="P18751" s="1">
        <v>1.0</v>
      </c>
    </row>
    <row r="18752">
      <c r="A18752" s="1" t="s">
        <v>29</v>
      </c>
      <c r="B18752" s="1" t="s">
        <v>21848</v>
      </c>
      <c r="C18752" s="2" t="s">
        <v>21800</v>
      </c>
      <c r="D18752" s="1" t="s">
        <v>19</v>
      </c>
      <c r="E18752" s="3" t="str">
        <f>HYPERLINK("https://fyndiq.se/produkt/f7b16236096d401a/", "2-Pack Google Pixel 7A - Härdat glas 9H - Super kvalitet 3D Skärmskydd")</f>
        <v>2-Pack Google Pixel 7A - Härdat glas 9H - Super kvalitet 3D Skärmskydd</v>
      </c>
      <c r="F18752" s="1" t="s">
        <v>852</v>
      </c>
      <c r="G18752" s="1" t="s">
        <v>853</v>
      </c>
      <c r="H18752" s="1" t="s">
        <v>854</v>
      </c>
      <c r="I18752" s="1" t="s">
        <v>16</v>
      </c>
      <c r="J18752" s="1" t="s">
        <v>23</v>
      </c>
      <c r="K18752" s="1" t="s">
        <v>16</v>
      </c>
      <c r="L18752" s="1" t="s">
        <v>16</v>
      </c>
      <c r="M18752" s="1" t="s">
        <v>16</v>
      </c>
      <c r="N18752" s="1" t="s">
        <v>16</v>
      </c>
      <c r="O18752" s="1">
        <v>63.2</v>
      </c>
      <c r="P18752" s="1">
        <v>1.0</v>
      </c>
    </row>
    <row r="18753">
      <c r="A18753" s="1" t="s">
        <v>29</v>
      </c>
      <c r="B18753" s="1" t="s">
        <v>21849</v>
      </c>
      <c r="C18753" s="2" t="s">
        <v>21800</v>
      </c>
      <c r="D18753" s="1" t="s">
        <v>19</v>
      </c>
      <c r="E18753" s="3" t="str">
        <f>HYPERLINK("https://fyndiq.se/produkt/209e0592835a4e24/", "2-Pack Xiaomi 11T 5G - Härdat Glas 9H - Super kvalitet 3D Skärmskydd")</f>
        <v>2-Pack Xiaomi 11T 5G - Härdat Glas 9H - Super kvalitet 3D Skärmskydd</v>
      </c>
      <c r="F18753" s="1" t="s">
        <v>2325</v>
      </c>
      <c r="G18753" s="1" t="s">
        <v>2326</v>
      </c>
      <c r="H18753" s="1" t="s">
        <v>2327</v>
      </c>
      <c r="I18753" s="1" t="s">
        <v>16</v>
      </c>
      <c r="J18753" s="1" t="s">
        <v>23</v>
      </c>
      <c r="K18753" s="1" t="s">
        <v>16</v>
      </c>
      <c r="L18753" s="1" t="s">
        <v>16</v>
      </c>
      <c r="M18753" s="1" t="s">
        <v>16</v>
      </c>
      <c r="N18753" s="1" t="s">
        <v>16</v>
      </c>
      <c r="O18753" s="1">
        <v>63.2</v>
      </c>
      <c r="P18753" s="1">
        <v>2.0</v>
      </c>
    </row>
    <row r="18754">
      <c r="A18754" s="1" t="s">
        <v>29</v>
      </c>
      <c r="B18754" s="1" t="s">
        <v>21850</v>
      </c>
      <c r="C18754" s="2" t="s">
        <v>21800</v>
      </c>
      <c r="D18754" s="1" t="s">
        <v>19</v>
      </c>
      <c r="E18754" s="3" t="str">
        <f>HYPERLINK("https://fyndiq.se/produkt/ba1f4d43e8c245d5/", "2-Pack Motorola Moto G50 - Härdat Glas 9H - Super kvalitet 3D")</f>
        <v>2-Pack Motorola Moto G50 - Härdat Glas 9H - Super kvalitet 3D</v>
      </c>
      <c r="F18754" s="1" t="s">
        <v>2257</v>
      </c>
      <c r="G18754" s="1" t="s">
        <v>2258</v>
      </c>
      <c r="H18754" s="1" t="s">
        <v>2259</v>
      </c>
      <c r="I18754" s="1" t="s">
        <v>16</v>
      </c>
      <c r="J18754" s="1" t="s">
        <v>23</v>
      </c>
      <c r="K18754" s="1" t="s">
        <v>16</v>
      </c>
      <c r="L18754" s="1" t="s">
        <v>16</v>
      </c>
      <c r="M18754" s="1" t="s">
        <v>16</v>
      </c>
      <c r="N18754" s="1" t="s">
        <v>16</v>
      </c>
      <c r="O18754" s="1">
        <v>63.2</v>
      </c>
      <c r="P18754" s="1">
        <v>1.0</v>
      </c>
    </row>
    <row r="18755">
      <c r="A18755" s="1" t="s">
        <v>29</v>
      </c>
      <c r="B18755" s="1" t="s">
        <v>21851</v>
      </c>
      <c r="C18755" s="2" t="s">
        <v>21800</v>
      </c>
      <c r="D18755" s="1" t="s">
        <v>19</v>
      </c>
      <c r="E18755" s="3" t="str">
        <f>HYPERLINK("https://fyndiq.se/produkt/e9fe6b45dad34f98/", "2-Pack Iphone X / XS / 11 PRO- 9H Härdat Glass - Top Kvalitet")</f>
        <v>2-Pack Iphone X / XS / 11 PRO- 9H Härdat Glass - Top Kvalitet</v>
      </c>
      <c r="F18755" s="1" t="s">
        <v>6168</v>
      </c>
      <c r="G18755" s="1" t="s">
        <v>6169</v>
      </c>
      <c r="H18755" s="1" t="s">
        <v>6170</v>
      </c>
      <c r="I18755" s="1" t="s">
        <v>16</v>
      </c>
      <c r="J18755" s="1" t="s">
        <v>23</v>
      </c>
      <c r="K18755" s="1" t="s">
        <v>16</v>
      </c>
      <c r="L18755" s="1" t="s">
        <v>16</v>
      </c>
      <c r="M18755" s="1" t="s">
        <v>16</v>
      </c>
      <c r="N18755" s="1" t="s">
        <v>16</v>
      </c>
      <c r="O18755" s="1">
        <v>47.2</v>
      </c>
      <c r="P18755" s="1">
        <v>1.0</v>
      </c>
    </row>
    <row r="18756">
      <c r="A18756" s="1" t="s">
        <v>29</v>
      </c>
      <c r="B18756" s="1" t="s">
        <v>21852</v>
      </c>
      <c r="C18756" s="2" t="s">
        <v>21800</v>
      </c>
      <c r="D18756" s="1" t="s">
        <v>19</v>
      </c>
      <c r="E18756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8756" s="1" t="s">
        <v>4343</v>
      </c>
      <c r="G18756" s="1" t="s">
        <v>4344</v>
      </c>
      <c r="H18756" s="1" t="s">
        <v>4345</v>
      </c>
      <c r="I18756" s="1" t="s">
        <v>16</v>
      </c>
      <c r="J18756" s="1" t="s">
        <v>23</v>
      </c>
      <c r="K18756" s="1" t="s">
        <v>16</v>
      </c>
      <c r="L18756" s="1" t="s">
        <v>16</v>
      </c>
      <c r="M18756" s="1" t="s">
        <v>16</v>
      </c>
      <c r="N18756" s="1" t="s">
        <v>16</v>
      </c>
      <c r="O18756" s="1">
        <v>95.2</v>
      </c>
      <c r="P18756" s="1">
        <v>1.0</v>
      </c>
    </row>
    <row r="18757">
      <c r="A18757" s="1" t="s">
        <v>29</v>
      </c>
      <c r="B18757" s="1" t="s">
        <v>21853</v>
      </c>
      <c r="C18757" s="2" t="s">
        <v>21800</v>
      </c>
      <c r="D18757" s="1" t="s">
        <v>19</v>
      </c>
      <c r="E18757" s="3" t="str">
        <f>HYPERLINK("https://fyndiq.se/produkt/abcb18d2b1094266/", "2 Pack Samsung S21 5G - Härdat Glas 9H - Super Kvalitet 3D")</f>
        <v>2 Pack Samsung S21 5G - Härdat Glas 9H - Super Kvalitet 3D</v>
      </c>
      <c r="F18757" s="1" t="s">
        <v>2719</v>
      </c>
      <c r="G18757" s="1" t="s">
        <v>2720</v>
      </c>
      <c r="H18757" s="1" t="s">
        <v>2721</v>
      </c>
      <c r="I18757" s="1" t="s">
        <v>16</v>
      </c>
      <c r="J18757" s="1" t="s">
        <v>23</v>
      </c>
      <c r="K18757" s="1" t="s">
        <v>16</v>
      </c>
      <c r="L18757" s="1" t="s">
        <v>16</v>
      </c>
      <c r="M18757" s="1" t="s">
        <v>16</v>
      </c>
      <c r="N18757" s="1" t="s">
        <v>16</v>
      </c>
      <c r="O18757" s="1">
        <v>63.2</v>
      </c>
      <c r="P18757" s="1">
        <v>1.0</v>
      </c>
    </row>
    <row r="18758">
      <c r="A18758" s="1" t="s">
        <v>29</v>
      </c>
      <c r="B18758" s="1" t="s">
        <v>21854</v>
      </c>
      <c r="C18758" s="2" t="s">
        <v>21800</v>
      </c>
      <c r="D18758" s="1" t="s">
        <v>19</v>
      </c>
      <c r="E18758" s="3" t="str">
        <f t="shared" ref="E18758:E18759" si="1134">HYPERLINK("https://fyndiq.se/produkt/6758100e2782433a/", "2-Pack iPhone 12 Pro - Härdat Glas 9H - Super Kvalitet 3D")</f>
        <v>2-Pack iPhone 12 Pro - Härdat Glas 9H - Super Kvalitet 3D</v>
      </c>
      <c r="F18758" s="1" t="s">
        <v>3185</v>
      </c>
      <c r="G18758" s="1" t="s">
        <v>3186</v>
      </c>
      <c r="H18758" s="1" t="s">
        <v>3187</v>
      </c>
      <c r="I18758" s="1" t="s">
        <v>16</v>
      </c>
      <c r="J18758" s="1" t="s">
        <v>23</v>
      </c>
      <c r="K18758" s="1" t="s">
        <v>16</v>
      </c>
      <c r="L18758" s="1" t="s">
        <v>16</v>
      </c>
      <c r="M18758" s="1" t="s">
        <v>16</v>
      </c>
      <c r="N18758" s="1" t="s">
        <v>16</v>
      </c>
      <c r="O18758" s="1">
        <v>47.2</v>
      </c>
      <c r="P18758" s="1">
        <v>1.0</v>
      </c>
    </row>
    <row r="18759">
      <c r="A18759" s="1" t="s">
        <v>29</v>
      </c>
      <c r="B18759" s="1" t="s">
        <v>21855</v>
      </c>
      <c r="C18759" s="2" t="s">
        <v>21800</v>
      </c>
      <c r="D18759" s="1" t="s">
        <v>19</v>
      </c>
      <c r="E18759" s="3" t="str">
        <f t="shared" si="1134"/>
        <v>2-Pack iPhone 12 Pro - Härdat Glas 9H - Super Kvalitet 3D</v>
      </c>
      <c r="F18759" s="1" t="s">
        <v>3185</v>
      </c>
      <c r="G18759" s="1" t="s">
        <v>3186</v>
      </c>
      <c r="H18759" s="1" t="s">
        <v>3187</v>
      </c>
      <c r="I18759" s="1" t="s">
        <v>16</v>
      </c>
      <c r="J18759" s="1" t="s">
        <v>23</v>
      </c>
      <c r="K18759" s="1" t="s">
        <v>16</v>
      </c>
      <c r="L18759" s="1" t="s">
        <v>16</v>
      </c>
      <c r="M18759" s="1" t="s">
        <v>16</v>
      </c>
      <c r="N18759" s="1" t="s">
        <v>16</v>
      </c>
      <c r="O18759" s="1">
        <v>47.2</v>
      </c>
      <c r="P18759" s="1">
        <v>1.0</v>
      </c>
    </row>
    <row r="18760">
      <c r="A18760" s="1" t="s">
        <v>29</v>
      </c>
      <c r="B18760" s="1" t="s">
        <v>21856</v>
      </c>
      <c r="C18760" s="2" t="s">
        <v>21800</v>
      </c>
      <c r="D18760" s="1" t="s">
        <v>19</v>
      </c>
      <c r="E18760" s="3" t="str">
        <f>HYPERLINK("https://fyndiq.se/produkt/945df43c663e46f2/", "2-Pack Samsung S23 Ultra Skärmskydd &amp; 1-Pack linsskydd - Härdat Glas 9H - Super kvalitet 3D")</f>
        <v>2-Pack Samsung S23 Ultra Skärmskydd &amp; 1-Pack linsskydd - Härdat Glas 9H - Super kvalitet 3D</v>
      </c>
      <c r="F18760" s="1" t="s">
        <v>576</v>
      </c>
      <c r="G18760" s="1" t="s">
        <v>577</v>
      </c>
      <c r="H18760" s="1" t="s">
        <v>578</v>
      </c>
      <c r="I18760" s="1" t="s">
        <v>16</v>
      </c>
      <c r="J18760" s="1" t="s">
        <v>23</v>
      </c>
      <c r="K18760" s="1" t="s">
        <v>16</v>
      </c>
      <c r="L18760" s="1" t="s">
        <v>16</v>
      </c>
      <c r="M18760" s="1" t="s">
        <v>16</v>
      </c>
      <c r="N18760" s="1" t="s">
        <v>16</v>
      </c>
      <c r="O18760" s="1">
        <v>79.2</v>
      </c>
      <c r="P18760" s="1">
        <v>1.0</v>
      </c>
    </row>
    <row r="18761">
      <c r="A18761" s="1" t="s">
        <v>29</v>
      </c>
      <c r="B18761" s="1" t="s">
        <v>21857</v>
      </c>
      <c r="C18761" s="2" t="s">
        <v>21800</v>
      </c>
      <c r="D18761" s="1" t="s">
        <v>19</v>
      </c>
      <c r="E1876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761" s="1" t="s">
        <v>665</v>
      </c>
      <c r="G18761" s="1" t="s">
        <v>666</v>
      </c>
      <c r="H18761" s="1" t="s">
        <v>667</v>
      </c>
      <c r="I18761" s="1" t="s">
        <v>16</v>
      </c>
      <c r="J18761" s="1" t="s">
        <v>23</v>
      </c>
      <c r="K18761" s="1" t="s">
        <v>16</v>
      </c>
      <c r="L18761" s="1" t="s">
        <v>16</v>
      </c>
      <c r="M18761" s="1" t="s">
        <v>16</v>
      </c>
      <c r="N18761" s="1" t="s">
        <v>16</v>
      </c>
      <c r="O18761" s="1">
        <v>63.2</v>
      </c>
      <c r="P18761" s="1">
        <v>1.0</v>
      </c>
    </row>
    <row r="18762">
      <c r="A18762" s="1" t="s">
        <v>29</v>
      </c>
      <c r="B18762" s="1" t="s">
        <v>21858</v>
      </c>
      <c r="C18762" s="2" t="s">
        <v>21800</v>
      </c>
      <c r="D18762" s="1" t="s">
        <v>19</v>
      </c>
      <c r="E18762" s="3" t="str">
        <f>HYPERLINK("https://fyndiq.se/produkt/311d90a74d234421/", "2 Pack Xiaomi 12 - Härdat glas 9H-Super kvalitet 3D Skärmskydd")</f>
        <v>2 Pack Xiaomi 12 - Härdat glas 9H-Super kvalitet 3D Skärmskydd</v>
      </c>
      <c r="F18762" s="1" t="s">
        <v>582</v>
      </c>
      <c r="G18762" s="1" t="s">
        <v>583</v>
      </c>
      <c r="H18762" s="1" t="s">
        <v>584</v>
      </c>
      <c r="I18762" s="1" t="s">
        <v>16</v>
      </c>
      <c r="J18762" s="1" t="s">
        <v>23</v>
      </c>
      <c r="K18762" s="1" t="s">
        <v>16</v>
      </c>
      <c r="L18762" s="1" t="s">
        <v>16</v>
      </c>
      <c r="M18762" s="1" t="s">
        <v>16</v>
      </c>
      <c r="N18762" s="1" t="s">
        <v>16</v>
      </c>
      <c r="O18762" s="1">
        <v>63.2</v>
      </c>
      <c r="P18762" s="1">
        <v>1.0</v>
      </c>
    </row>
    <row r="18763">
      <c r="A18763" s="1" t="s">
        <v>29</v>
      </c>
      <c r="B18763" s="1" t="s">
        <v>21859</v>
      </c>
      <c r="C18763" s="2" t="s">
        <v>21800</v>
      </c>
      <c r="D18763" s="1" t="s">
        <v>19</v>
      </c>
      <c r="E18763" s="3" t="str">
        <f>HYPERLINK("https://fyndiq.se/produkt/925ae49423884615/", "2-Pack Samsung S22 Ultra Skärmskydd &amp; 1-Pack linsskydd -9H GLAS")</f>
        <v>2-Pack Samsung S22 Ultra Skärmskydd &amp; 1-Pack linsskydd -9H GLAS</v>
      </c>
      <c r="F18763" s="1" t="s">
        <v>335</v>
      </c>
      <c r="G18763" s="1" t="s">
        <v>336</v>
      </c>
      <c r="H18763" s="1" t="s">
        <v>337</v>
      </c>
      <c r="I18763" s="1" t="s">
        <v>16</v>
      </c>
      <c r="J18763" s="1" t="s">
        <v>23</v>
      </c>
      <c r="K18763" s="1" t="s">
        <v>16</v>
      </c>
      <c r="L18763" s="1" t="s">
        <v>16</v>
      </c>
      <c r="M18763" s="1" t="s">
        <v>16</v>
      </c>
      <c r="N18763" s="1" t="s">
        <v>16</v>
      </c>
      <c r="O18763" s="1">
        <v>71.2</v>
      </c>
      <c r="P18763" s="1">
        <v>1.0</v>
      </c>
    </row>
    <row r="18764">
      <c r="A18764" s="1" t="s">
        <v>29</v>
      </c>
      <c r="B18764" s="1" t="s">
        <v>21860</v>
      </c>
      <c r="C18764" s="2" t="s">
        <v>21800</v>
      </c>
      <c r="D18764" s="1" t="s">
        <v>19</v>
      </c>
      <c r="E18764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764" s="1" t="s">
        <v>692</v>
      </c>
      <c r="G18764" s="1" t="s">
        <v>693</v>
      </c>
      <c r="H18764" s="1" t="s">
        <v>694</v>
      </c>
      <c r="I18764" s="1" t="s">
        <v>16</v>
      </c>
      <c r="J18764" s="1" t="s">
        <v>23</v>
      </c>
      <c r="K18764" s="1" t="s">
        <v>16</v>
      </c>
      <c r="L18764" s="1" t="s">
        <v>16</v>
      </c>
      <c r="M18764" s="1" t="s">
        <v>16</v>
      </c>
      <c r="N18764" s="1" t="s">
        <v>16</v>
      </c>
      <c r="O18764" s="1">
        <v>47.2</v>
      </c>
      <c r="P18764" s="1">
        <v>1.0</v>
      </c>
    </row>
    <row r="18765">
      <c r="A18765" s="1" t="s">
        <v>29</v>
      </c>
      <c r="B18765" s="1" t="s">
        <v>21861</v>
      </c>
      <c r="C18765" s="2" t="s">
        <v>21800</v>
      </c>
      <c r="D18765" s="1" t="s">
        <v>19</v>
      </c>
      <c r="E18765" s="3" t="str">
        <f>HYPERLINK("https://fyndiq.se/produkt/dfe28e565d2e4c8d/", "2 Pack Samsung S21 FE - 9H Härdat Glass - Super Kvalitet 3D")</f>
        <v>2 Pack Samsung S21 FE - 9H Härdat Glass - Super Kvalitet 3D</v>
      </c>
      <c r="F18765" s="1" t="s">
        <v>276</v>
      </c>
      <c r="G18765" s="1" t="s">
        <v>277</v>
      </c>
      <c r="H18765" s="1" t="s">
        <v>278</v>
      </c>
      <c r="I18765" s="1" t="s">
        <v>16</v>
      </c>
      <c r="J18765" s="1" t="s">
        <v>23</v>
      </c>
      <c r="K18765" s="1" t="s">
        <v>16</v>
      </c>
      <c r="L18765" s="1" t="s">
        <v>16</v>
      </c>
      <c r="M18765" s="1" t="s">
        <v>16</v>
      </c>
      <c r="N18765" s="1" t="s">
        <v>16</v>
      </c>
      <c r="O18765" s="1">
        <v>63.2</v>
      </c>
      <c r="P18765" s="1">
        <v>1.0</v>
      </c>
    </row>
    <row r="18766">
      <c r="A18766" s="1" t="s">
        <v>29</v>
      </c>
      <c r="B18766" s="1" t="s">
        <v>21862</v>
      </c>
      <c r="C18766" s="2" t="s">
        <v>21800</v>
      </c>
      <c r="D18766" s="1" t="s">
        <v>19</v>
      </c>
      <c r="E18766" s="3" t="str">
        <f>HYPERLINK("https://fyndiq.se/produkt/a34f701dc60542a7/", "2 Pack Samsung Galaxy A32 - Härdat glas 9H - Super kvalitet 3D")</f>
        <v>2 Pack Samsung Galaxy A32 - Härdat glas 9H - Super kvalitet 3D</v>
      </c>
      <c r="F18766" s="1" t="s">
        <v>6491</v>
      </c>
      <c r="G18766" s="1" t="s">
        <v>6492</v>
      </c>
      <c r="H18766" s="1" t="s">
        <v>6493</v>
      </c>
      <c r="I18766" s="1" t="s">
        <v>16</v>
      </c>
      <c r="J18766" s="1" t="s">
        <v>23</v>
      </c>
      <c r="K18766" s="1" t="s">
        <v>16</v>
      </c>
      <c r="L18766" s="1" t="s">
        <v>16</v>
      </c>
      <c r="M18766" s="1" t="s">
        <v>16</v>
      </c>
      <c r="N18766" s="1" t="s">
        <v>16</v>
      </c>
      <c r="O18766" s="1">
        <v>63.2</v>
      </c>
      <c r="P18766" s="1">
        <v>1.0</v>
      </c>
    </row>
    <row r="18767">
      <c r="A18767" s="1" t="s">
        <v>29</v>
      </c>
      <c r="B18767" s="1" t="s">
        <v>21863</v>
      </c>
      <c r="C18767" s="2" t="s">
        <v>21800</v>
      </c>
      <c r="D18767" s="1" t="s">
        <v>19</v>
      </c>
      <c r="E18767" s="3" t="str">
        <f t="shared" ref="E18767:E18768" si="1135"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8767" s="1" t="s">
        <v>47</v>
      </c>
      <c r="G18767" s="2" t="s">
        <v>48</v>
      </c>
      <c r="H18767" s="1" t="s">
        <v>49</v>
      </c>
      <c r="I18767" s="1" t="s">
        <v>16</v>
      </c>
      <c r="J18767" s="1" t="s">
        <v>23</v>
      </c>
      <c r="K18767" s="1" t="s">
        <v>16</v>
      </c>
      <c r="L18767" s="1" t="s">
        <v>16</v>
      </c>
      <c r="M18767" s="1" t="s">
        <v>16</v>
      </c>
      <c r="N18767" s="1" t="s">
        <v>16</v>
      </c>
      <c r="O18767" s="1">
        <v>183.2</v>
      </c>
      <c r="P18767" s="1">
        <v>1.0</v>
      </c>
    </row>
    <row r="18768">
      <c r="A18768" s="1" t="s">
        <v>29</v>
      </c>
      <c r="B18768" s="1" t="s">
        <v>21864</v>
      </c>
      <c r="C18768" s="2" t="s">
        <v>21800</v>
      </c>
      <c r="D18768" s="1" t="s">
        <v>19</v>
      </c>
      <c r="E18768" s="3" t="str">
        <f t="shared" si="1135"/>
        <v>ASPOR A616 TWS trådlös Bluetooth hörlurar med Lightning kabel - Högkvalitet - Wireless charging - 5.3BT</v>
      </c>
      <c r="F18768" s="1" t="s">
        <v>47</v>
      </c>
      <c r="G18768" s="2" t="s">
        <v>48</v>
      </c>
      <c r="H18768" s="1" t="s">
        <v>49</v>
      </c>
      <c r="I18768" s="1" t="s">
        <v>16</v>
      </c>
      <c r="J18768" s="1" t="s">
        <v>23</v>
      </c>
      <c r="K18768" s="1" t="s">
        <v>16</v>
      </c>
      <c r="L18768" s="1" t="s">
        <v>16</v>
      </c>
      <c r="M18768" s="1" t="s">
        <v>16</v>
      </c>
      <c r="N18768" s="1" t="s">
        <v>16</v>
      </c>
      <c r="O18768" s="1">
        <v>183.2</v>
      </c>
      <c r="P18768" s="1">
        <v>1.0</v>
      </c>
    </row>
    <row r="18769">
      <c r="A18769" s="1" t="s">
        <v>29</v>
      </c>
      <c r="B18769" s="1" t="s">
        <v>21865</v>
      </c>
      <c r="C18769" s="2" t="s">
        <v>21800</v>
      </c>
      <c r="D18769" s="1" t="s">
        <v>19</v>
      </c>
      <c r="E18769" s="3" t="str">
        <f>HYPERLINK("https://fyndiq.se/produkt/2eefd0ddb3034f0e/", "Google Pixel 7 Pro - Härdat Glas 9H - Super kvalitet 3D Skärmskydd")</f>
        <v>Google Pixel 7 Pro - Härdat Glas 9H - Super kvalitet 3D Skärmskydd</v>
      </c>
      <c r="F18769" s="1" t="s">
        <v>6270</v>
      </c>
      <c r="G18769" s="1" t="s">
        <v>6271</v>
      </c>
      <c r="H18769" s="1" t="s">
        <v>6272</v>
      </c>
      <c r="I18769" s="1" t="s">
        <v>16</v>
      </c>
      <c r="J18769" s="1" t="s">
        <v>23</v>
      </c>
      <c r="K18769" s="1" t="s">
        <v>16</v>
      </c>
      <c r="L18769" s="1" t="s">
        <v>16</v>
      </c>
      <c r="M18769" s="1" t="s">
        <v>16</v>
      </c>
      <c r="N18769" s="1" t="s">
        <v>16</v>
      </c>
      <c r="O18769" s="1">
        <v>63.2</v>
      </c>
      <c r="P18769" s="1">
        <v>1.0</v>
      </c>
    </row>
    <row r="18770">
      <c r="A18770" s="1" t="s">
        <v>29</v>
      </c>
      <c r="B18770" s="1" t="s">
        <v>21866</v>
      </c>
      <c r="C18770" s="2" t="s">
        <v>21800</v>
      </c>
      <c r="D18770" s="1" t="s">
        <v>19</v>
      </c>
      <c r="E18770" s="3" t="str">
        <f>HYPERLINK("https://fyndiq.se/produkt/dfe28e565d2e4c8d/", "2 Pack Samsung S21 FE - 9H Härdat Glass - Super Kvalitet 3D")</f>
        <v>2 Pack Samsung S21 FE - 9H Härdat Glass - Super Kvalitet 3D</v>
      </c>
      <c r="F18770" s="1" t="s">
        <v>276</v>
      </c>
      <c r="G18770" s="1" t="s">
        <v>277</v>
      </c>
      <c r="H18770" s="1" t="s">
        <v>278</v>
      </c>
      <c r="I18770" s="1" t="s">
        <v>16</v>
      </c>
      <c r="J18770" s="1" t="s">
        <v>23</v>
      </c>
      <c r="K18770" s="1" t="s">
        <v>16</v>
      </c>
      <c r="L18770" s="1" t="s">
        <v>16</v>
      </c>
      <c r="M18770" s="1" t="s">
        <v>16</v>
      </c>
      <c r="N18770" s="1" t="s">
        <v>16</v>
      </c>
      <c r="O18770" s="1">
        <v>63.2</v>
      </c>
      <c r="P18770" s="1">
        <v>1.0</v>
      </c>
    </row>
    <row r="18771">
      <c r="A18771" s="1" t="s">
        <v>29</v>
      </c>
      <c r="B18771" s="1" t="s">
        <v>21867</v>
      </c>
      <c r="C18771" s="2" t="s">
        <v>21800</v>
      </c>
      <c r="D18771" s="1" t="s">
        <v>19</v>
      </c>
      <c r="E18771" s="3" t="str">
        <f t="shared" ref="E18771:E18773" si="1136">HYPERLINK("https://fyndiq.se/produkt/13429430b0324fde/", "2-Pack Samsung Galaxy A23 5G - Härdat Glas 9H - Super Kvalitet 3D")</f>
        <v>2-Pack Samsung Galaxy A23 5G - Härdat Glas 9H - Super Kvalitet 3D</v>
      </c>
      <c r="F18771" s="1" t="s">
        <v>1761</v>
      </c>
      <c r="G18771" s="1" t="s">
        <v>1762</v>
      </c>
      <c r="H18771" s="1" t="s">
        <v>1763</v>
      </c>
      <c r="I18771" s="1" t="s">
        <v>16</v>
      </c>
      <c r="J18771" s="1" t="s">
        <v>23</v>
      </c>
      <c r="K18771" s="1" t="s">
        <v>16</v>
      </c>
      <c r="L18771" s="1" t="s">
        <v>16</v>
      </c>
      <c r="M18771" s="1" t="s">
        <v>16</v>
      </c>
      <c r="N18771" s="1" t="s">
        <v>16</v>
      </c>
      <c r="O18771" s="1">
        <v>63.2</v>
      </c>
      <c r="P18771" s="1">
        <v>1.0</v>
      </c>
    </row>
    <row r="18772">
      <c r="A18772" s="1" t="s">
        <v>29</v>
      </c>
      <c r="B18772" s="1" t="s">
        <v>21868</v>
      </c>
      <c r="C18772" s="2" t="s">
        <v>21800</v>
      </c>
      <c r="D18772" s="1" t="s">
        <v>19</v>
      </c>
      <c r="E18772" s="3" t="str">
        <f t="shared" si="1136"/>
        <v>2-Pack Samsung Galaxy A23 5G - Härdat Glas 9H - Super Kvalitet 3D</v>
      </c>
      <c r="F18772" s="1" t="s">
        <v>1761</v>
      </c>
      <c r="G18772" s="1" t="s">
        <v>1762</v>
      </c>
      <c r="H18772" s="1" t="s">
        <v>1763</v>
      </c>
      <c r="I18772" s="1" t="s">
        <v>16</v>
      </c>
      <c r="J18772" s="1" t="s">
        <v>23</v>
      </c>
      <c r="K18772" s="1" t="s">
        <v>16</v>
      </c>
      <c r="L18772" s="1" t="s">
        <v>16</v>
      </c>
      <c r="M18772" s="1" t="s">
        <v>16</v>
      </c>
      <c r="N18772" s="1" t="s">
        <v>16</v>
      </c>
      <c r="O18772" s="1">
        <v>63.2</v>
      </c>
      <c r="P18772" s="1">
        <v>1.0</v>
      </c>
    </row>
    <row r="18773">
      <c r="A18773" s="1" t="s">
        <v>29</v>
      </c>
      <c r="B18773" s="1" t="s">
        <v>21869</v>
      </c>
      <c r="C18773" s="2" t="s">
        <v>21800</v>
      </c>
      <c r="D18773" s="1" t="s">
        <v>19</v>
      </c>
      <c r="E18773" s="3" t="str">
        <f t="shared" si="1136"/>
        <v>2-Pack Samsung Galaxy A23 5G - Härdat Glas 9H - Super Kvalitet 3D</v>
      </c>
      <c r="F18773" s="1" t="s">
        <v>1761</v>
      </c>
      <c r="G18773" s="1" t="s">
        <v>1762</v>
      </c>
      <c r="H18773" s="1" t="s">
        <v>1763</v>
      </c>
      <c r="I18773" s="1" t="s">
        <v>16</v>
      </c>
      <c r="J18773" s="1" t="s">
        <v>23</v>
      </c>
      <c r="K18773" s="1" t="s">
        <v>16</v>
      </c>
      <c r="L18773" s="1" t="s">
        <v>16</v>
      </c>
      <c r="M18773" s="1" t="s">
        <v>16</v>
      </c>
      <c r="N18773" s="1" t="s">
        <v>16</v>
      </c>
      <c r="O18773" s="1">
        <v>63.2</v>
      </c>
      <c r="P18773" s="1">
        <v>1.0</v>
      </c>
    </row>
    <row r="18774">
      <c r="A18774" s="1" t="s">
        <v>29</v>
      </c>
      <c r="B18774" s="1" t="s">
        <v>21870</v>
      </c>
      <c r="C18774" s="2" t="s">
        <v>21800</v>
      </c>
      <c r="D18774" s="1" t="s">
        <v>19</v>
      </c>
      <c r="E18774" s="3" t="str">
        <f>HYPERLINK("https://fyndiq.se/produkt/3793e0f6281f49f6/", "2-Pack Iphone 11 / XR - 9H Härdat Glass - Top Kvalitet")</f>
        <v>2-Pack Iphone 11 / XR - 9H Härdat Glass - Top Kvalitet</v>
      </c>
      <c r="F18774" s="1" t="s">
        <v>371</v>
      </c>
      <c r="G18774" s="1" t="s">
        <v>372</v>
      </c>
      <c r="H18774" s="1" t="s">
        <v>373</v>
      </c>
      <c r="I18774" s="1" t="s">
        <v>16</v>
      </c>
      <c r="J18774" s="1" t="s">
        <v>23</v>
      </c>
      <c r="K18774" s="1" t="s">
        <v>16</v>
      </c>
      <c r="L18774" s="1" t="s">
        <v>16</v>
      </c>
      <c r="M18774" s="1" t="s">
        <v>16</v>
      </c>
      <c r="N18774" s="1" t="s">
        <v>16</v>
      </c>
      <c r="O18774" s="1">
        <v>47.2</v>
      </c>
      <c r="P18774" s="1">
        <v>1.0</v>
      </c>
    </row>
    <row r="18775">
      <c r="A18775" s="1" t="s">
        <v>29</v>
      </c>
      <c r="B18775" s="1" t="s">
        <v>21871</v>
      </c>
      <c r="C18775" s="2" t="s">
        <v>21800</v>
      </c>
      <c r="D18775" s="1" t="s">
        <v>19</v>
      </c>
      <c r="E18775" s="3" t="str">
        <f t="shared" ref="E18775:E18776" si="1137">HYPERLINK("https://fyndiq.se/produkt/ffd808ba7c174af8/", "2-Pack Samsung S22 Skärmskydd &amp; 1-Pack linsskydd -Härdat Glas 9H")</f>
        <v>2-Pack Samsung S22 Skärmskydd &amp; 1-Pack linsskydd -Härdat Glas 9H</v>
      </c>
      <c r="F18775" s="1" t="s">
        <v>179</v>
      </c>
      <c r="G18775" s="1" t="s">
        <v>180</v>
      </c>
      <c r="H18775" s="1" t="s">
        <v>181</v>
      </c>
      <c r="I18775" s="1" t="s">
        <v>16</v>
      </c>
      <c r="J18775" s="1" t="s">
        <v>23</v>
      </c>
      <c r="K18775" s="1" t="s">
        <v>16</v>
      </c>
      <c r="L18775" s="1" t="s">
        <v>16</v>
      </c>
      <c r="M18775" s="1" t="s">
        <v>16</v>
      </c>
      <c r="N18775" s="1" t="s">
        <v>16</v>
      </c>
      <c r="O18775" s="1">
        <v>71.2</v>
      </c>
      <c r="P18775" s="1">
        <v>1.0</v>
      </c>
    </row>
    <row r="18776">
      <c r="A18776" s="1" t="s">
        <v>29</v>
      </c>
      <c r="B18776" s="1" t="s">
        <v>21872</v>
      </c>
      <c r="C18776" s="2" t="s">
        <v>21800</v>
      </c>
      <c r="D18776" s="1" t="s">
        <v>19</v>
      </c>
      <c r="E18776" s="3" t="str">
        <f t="shared" si="1137"/>
        <v>2-Pack Samsung S22 Skärmskydd &amp; 1-Pack linsskydd -Härdat Glas 9H</v>
      </c>
      <c r="F18776" s="1" t="s">
        <v>179</v>
      </c>
      <c r="G18776" s="1" t="s">
        <v>180</v>
      </c>
      <c r="H18776" s="1" t="s">
        <v>181</v>
      </c>
      <c r="I18776" s="1" t="s">
        <v>16</v>
      </c>
      <c r="J18776" s="1" t="s">
        <v>23</v>
      </c>
      <c r="K18776" s="1" t="s">
        <v>16</v>
      </c>
      <c r="L18776" s="1" t="s">
        <v>16</v>
      </c>
      <c r="M18776" s="1" t="s">
        <v>16</v>
      </c>
      <c r="N18776" s="1" t="s">
        <v>16</v>
      </c>
      <c r="O18776" s="1">
        <v>71.2</v>
      </c>
      <c r="P18776" s="1">
        <v>1.0</v>
      </c>
    </row>
    <row r="18777">
      <c r="A18777" s="1" t="s">
        <v>29</v>
      </c>
      <c r="B18777" s="1" t="s">
        <v>21873</v>
      </c>
      <c r="C18777" s="2" t="s">
        <v>21800</v>
      </c>
      <c r="D18777" s="1" t="s">
        <v>19</v>
      </c>
      <c r="E18777" s="3" t="str">
        <f>HYPERLINK("https://fyndiq.se/produkt/d797b2d066ca471c/", "2-Pack Apple Watch 44mm – Härdat glas 9H – Super kvalitet 3D")</f>
        <v>2-Pack Apple Watch 44mm – Härdat glas 9H – Super kvalitet 3D</v>
      </c>
      <c r="F18777" s="1" t="s">
        <v>1392</v>
      </c>
      <c r="G18777" s="1" t="s">
        <v>1393</v>
      </c>
      <c r="H18777" s="1" t="s">
        <v>1394</v>
      </c>
      <c r="I18777" s="1" t="s">
        <v>16</v>
      </c>
      <c r="J18777" s="1" t="s">
        <v>23</v>
      </c>
      <c r="K18777" s="1" t="s">
        <v>16</v>
      </c>
      <c r="L18777" s="1" t="s">
        <v>16</v>
      </c>
      <c r="M18777" s="1" t="s">
        <v>16</v>
      </c>
      <c r="N18777" s="1" t="s">
        <v>16</v>
      </c>
      <c r="O18777" s="1">
        <v>55.2</v>
      </c>
      <c r="P18777" s="1">
        <v>1.0</v>
      </c>
    </row>
    <row r="18778">
      <c r="A18778" s="1" t="s">
        <v>29</v>
      </c>
      <c r="B18778" s="1" t="s">
        <v>21874</v>
      </c>
      <c r="C18778" s="2" t="s">
        <v>21800</v>
      </c>
      <c r="D18778" s="1" t="s">
        <v>19</v>
      </c>
      <c r="E18778" s="3" t="str">
        <f>HYPERLINK("https://fyndiq.se/produkt/675bb02ed6bb4e07/", "2-Pack Samsung Galaxy S21 Ultra - Härdat Glas 9H-Super Kvalitet")</f>
        <v>2-Pack Samsung Galaxy S21 Ultra - Härdat Glas 9H-Super Kvalitet</v>
      </c>
      <c r="F18778" s="1" t="s">
        <v>91</v>
      </c>
      <c r="G18778" s="1" t="s">
        <v>92</v>
      </c>
      <c r="H18778" s="1" t="s">
        <v>93</v>
      </c>
      <c r="I18778" s="1" t="s">
        <v>16</v>
      </c>
      <c r="J18778" s="1" t="s">
        <v>23</v>
      </c>
      <c r="K18778" s="1" t="s">
        <v>16</v>
      </c>
      <c r="L18778" s="1" t="s">
        <v>16</v>
      </c>
      <c r="M18778" s="1" t="s">
        <v>16</v>
      </c>
      <c r="N18778" s="1" t="s">
        <v>16</v>
      </c>
      <c r="O18778" s="1">
        <v>63.2</v>
      </c>
      <c r="P18778" s="1">
        <v>1.0</v>
      </c>
    </row>
    <row r="18779">
      <c r="A18779" s="1" t="s">
        <v>29</v>
      </c>
      <c r="B18779" s="1" t="s">
        <v>21875</v>
      </c>
      <c r="C18779" s="2" t="s">
        <v>21800</v>
      </c>
      <c r="D18779" s="1" t="s">
        <v>19</v>
      </c>
      <c r="E18779" s="3" t="str">
        <f>HYPERLINK("https://fyndiq.se/produkt/fdeead0025f9481d/", "Samsung S23 FE - 9H Härdat Glass - Super Kvalitet 3D")</f>
        <v>Samsung S23 FE - 9H Härdat Glass - Super Kvalitet 3D</v>
      </c>
      <c r="F18779" s="1" t="s">
        <v>9586</v>
      </c>
      <c r="G18779" s="1" t="s">
        <v>9587</v>
      </c>
      <c r="H18779" s="1" t="s">
        <v>9588</v>
      </c>
      <c r="I18779" s="1" t="s">
        <v>16</v>
      </c>
      <c r="J18779" s="1" t="s">
        <v>23</v>
      </c>
      <c r="K18779" s="1" t="s">
        <v>16</v>
      </c>
      <c r="L18779" s="1" t="s">
        <v>16</v>
      </c>
      <c r="M18779" s="1" t="s">
        <v>16</v>
      </c>
      <c r="N18779" s="1" t="s">
        <v>16</v>
      </c>
      <c r="O18779" s="1">
        <v>55.2</v>
      </c>
      <c r="P18779" s="1">
        <v>1.0</v>
      </c>
    </row>
    <row r="18780">
      <c r="A18780" s="1" t="s">
        <v>29</v>
      </c>
      <c r="B18780" s="1" t="s">
        <v>21876</v>
      </c>
      <c r="C18780" s="2" t="s">
        <v>21800</v>
      </c>
      <c r="D18780" s="1" t="s">
        <v>19</v>
      </c>
      <c r="E18780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8780" s="1" t="s">
        <v>4440</v>
      </c>
      <c r="G18780" s="1" t="s">
        <v>4441</v>
      </c>
      <c r="H18780" s="1" t="s">
        <v>4442</v>
      </c>
      <c r="I18780" s="1" t="s">
        <v>16</v>
      </c>
      <c r="J18780" s="1" t="s">
        <v>23</v>
      </c>
      <c r="K18780" s="1" t="s">
        <v>16</v>
      </c>
      <c r="L18780" s="1" t="s">
        <v>16</v>
      </c>
      <c r="M18780" s="1" t="s">
        <v>16</v>
      </c>
      <c r="N18780" s="1" t="s">
        <v>16</v>
      </c>
      <c r="O18780" s="1">
        <v>71.2</v>
      </c>
      <c r="P18780" s="1">
        <v>1.0</v>
      </c>
    </row>
    <row r="18781">
      <c r="A18781" s="1" t="s">
        <v>29</v>
      </c>
      <c r="B18781" s="1" t="s">
        <v>21877</v>
      </c>
      <c r="C18781" s="2" t="s">
        <v>21800</v>
      </c>
      <c r="D18781" s="1" t="s">
        <v>19</v>
      </c>
      <c r="E18781" s="3" t="str">
        <f t="shared" ref="E18781:E18782" si="1138">HYPERLINK("https://fyndiq.se/produkt/0b2f55cbfc0d4bc8/", "Skärmskydd Iphone 12 / 12 Pro , härdat glas, hög kvalitet.")</f>
        <v>Skärmskydd Iphone 12 / 12 Pro , härdat glas, hög kvalitet.</v>
      </c>
      <c r="F18781" s="1" t="s">
        <v>587</v>
      </c>
      <c r="G18781" s="1" t="s">
        <v>588</v>
      </c>
      <c r="H18781" s="1" t="s">
        <v>589</v>
      </c>
      <c r="I18781" s="1" t="s">
        <v>16</v>
      </c>
      <c r="J18781" s="1" t="s">
        <v>23</v>
      </c>
      <c r="K18781" s="1" t="s">
        <v>16</v>
      </c>
      <c r="L18781" s="1" t="s">
        <v>16</v>
      </c>
      <c r="M18781" s="1" t="s">
        <v>16</v>
      </c>
      <c r="N18781" s="1" t="s">
        <v>16</v>
      </c>
      <c r="O18781" s="1">
        <v>39.2</v>
      </c>
      <c r="P18781" s="1">
        <v>1.0</v>
      </c>
    </row>
    <row r="18782">
      <c r="A18782" s="1" t="s">
        <v>29</v>
      </c>
      <c r="B18782" s="1" t="s">
        <v>21878</v>
      </c>
      <c r="C18782" s="2" t="s">
        <v>21800</v>
      </c>
      <c r="D18782" s="1" t="s">
        <v>19</v>
      </c>
      <c r="E18782" s="3" t="str">
        <f t="shared" si="1138"/>
        <v>Skärmskydd Iphone 12 / 12 Pro , härdat glas, hög kvalitet.</v>
      </c>
      <c r="F18782" s="1" t="s">
        <v>587</v>
      </c>
      <c r="G18782" s="1" t="s">
        <v>588</v>
      </c>
      <c r="H18782" s="1" t="s">
        <v>589</v>
      </c>
      <c r="I18782" s="1" t="s">
        <v>16</v>
      </c>
      <c r="J18782" s="1" t="s">
        <v>23</v>
      </c>
      <c r="K18782" s="1" t="s">
        <v>16</v>
      </c>
      <c r="L18782" s="1" t="s">
        <v>16</v>
      </c>
      <c r="M18782" s="1" t="s">
        <v>16</v>
      </c>
      <c r="N18782" s="1" t="s">
        <v>16</v>
      </c>
      <c r="O18782" s="1">
        <v>39.2</v>
      </c>
      <c r="P18782" s="1">
        <v>2.0</v>
      </c>
    </row>
    <row r="18783">
      <c r="A18783" s="1" t="s">
        <v>29</v>
      </c>
      <c r="B18783" s="1" t="s">
        <v>21879</v>
      </c>
      <c r="C18783" s="2" t="s">
        <v>21800</v>
      </c>
      <c r="D18783" s="1" t="s">
        <v>19</v>
      </c>
      <c r="E18783" s="3" t="str">
        <f>HYPERLINK("https://fyndiq.se/produkt/71c054dfb7cb4551/", "2 Pack iPhone 8 Plus Vit - Härdat Glas 9H - Super Kvalitet 3D")</f>
        <v>2 Pack iPhone 8 Plus Vit - Härdat Glas 9H - Super Kvalitet 3D</v>
      </c>
      <c r="F18783" s="1" t="s">
        <v>1369</v>
      </c>
      <c r="G18783" s="1" t="s">
        <v>1370</v>
      </c>
      <c r="H18783" s="1" t="s">
        <v>1371</v>
      </c>
      <c r="I18783" s="1" t="s">
        <v>16</v>
      </c>
      <c r="J18783" s="1" t="s">
        <v>23</v>
      </c>
      <c r="K18783" s="1" t="s">
        <v>16</v>
      </c>
      <c r="L18783" s="1" t="s">
        <v>16</v>
      </c>
      <c r="M18783" s="1" t="s">
        <v>16</v>
      </c>
      <c r="N18783" s="1" t="s">
        <v>16</v>
      </c>
      <c r="O18783" s="1">
        <v>47.2</v>
      </c>
      <c r="P18783" s="1">
        <v>1.0</v>
      </c>
    </row>
    <row r="18784">
      <c r="A18784" s="1" t="s">
        <v>29</v>
      </c>
      <c r="B18784" s="1" t="s">
        <v>21880</v>
      </c>
      <c r="C18784" s="2" t="s">
        <v>21800</v>
      </c>
      <c r="D18784" s="1" t="s">
        <v>19</v>
      </c>
      <c r="E18784" s="3" t="str">
        <f>HYPERLINK("https://fyndiq.se/produkt/a047b5d99d58461d/", "2-Pack Google Pixel 6A - Härdat glas 9H - Super kvalitet 3D")</f>
        <v>2-Pack Google Pixel 6A - Härdat glas 9H - Super kvalitet 3D</v>
      </c>
      <c r="F18784" s="1" t="s">
        <v>1205</v>
      </c>
      <c r="G18784" s="1" t="s">
        <v>1206</v>
      </c>
      <c r="H18784" s="1" t="s">
        <v>1207</v>
      </c>
      <c r="I18784" s="1" t="s">
        <v>16</v>
      </c>
      <c r="J18784" s="1" t="s">
        <v>23</v>
      </c>
      <c r="K18784" s="1" t="s">
        <v>16</v>
      </c>
      <c r="L18784" s="1" t="s">
        <v>16</v>
      </c>
      <c r="M18784" s="1" t="s">
        <v>16</v>
      </c>
      <c r="N18784" s="1" t="s">
        <v>16</v>
      </c>
      <c r="O18784" s="1">
        <v>63.2</v>
      </c>
      <c r="P18784" s="1">
        <v>1.0</v>
      </c>
    </row>
    <row r="18785">
      <c r="A18785" s="1" t="s">
        <v>29</v>
      </c>
      <c r="B18785" s="1" t="s">
        <v>21881</v>
      </c>
      <c r="C18785" s="2" t="s">
        <v>21800</v>
      </c>
      <c r="D18785" s="1" t="s">
        <v>19</v>
      </c>
      <c r="E18785" s="3" t="str">
        <f>HYPERLINK("https://fyndiq.se/produkt/a73650fd524f448c/", "2-Pack Samsung A52s Skärmskydd &amp; 1-Pack linsskydd - Härdat Glas 9H - Super kvalitet 3D")</f>
        <v>2-Pack Samsung A52s Skärmskydd &amp; 1-Pack linsskydd - Härdat Glas 9H - Super kvalitet 3D</v>
      </c>
      <c r="F18785" s="1" t="s">
        <v>10810</v>
      </c>
      <c r="G18785" s="1" t="s">
        <v>10811</v>
      </c>
      <c r="H18785" s="1" t="s">
        <v>10812</v>
      </c>
      <c r="I18785" s="1" t="s">
        <v>16</v>
      </c>
      <c r="J18785" s="1" t="s">
        <v>23</v>
      </c>
      <c r="K18785" s="1" t="s">
        <v>16</v>
      </c>
      <c r="L18785" s="1" t="s">
        <v>16</v>
      </c>
      <c r="M18785" s="1" t="s">
        <v>16</v>
      </c>
      <c r="N18785" s="1" t="s">
        <v>16</v>
      </c>
      <c r="O18785" s="1">
        <v>71.2</v>
      </c>
      <c r="P18785" s="1">
        <v>1.0</v>
      </c>
    </row>
    <row r="18786">
      <c r="A18786" s="1" t="s">
        <v>29</v>
      </c>
      <c r="B18786" s="1" t="s">
        <v>21882</v>
      </c>
      <c r="C18786" s="2" t="s">
        <v>21800</v>
      </c>
      <c r="D18786" s="1" t="s">
        <v>19</v>
      </c>
      <c r="E18786" s="3" t="str">
        <f>HYPERLINK("https://fyndiq.se/produkt/860c7ae305b54883/", "2 Pack Samsung S21 Ultra 5G - Härdat glas 9H - Super kvalitet 3D")</f>
        <v>2 Pack Samsung S21 Ultra 5G - Härdat glas 9H - Super kvalitet 3D</v>
      </c>
      <c r="F18786" s="1" t="s">
        <v>649</v>
      </c>
      <c r="G18786" s="1" t="s">
        <v>650</v>
      </c>
      <c r="H18786" s="1" t="s">
        <v>651</v>
      </c>
      <c r="I18786" s="1" t="s">
        <v>16</v>
      </c>
      <c r="J18786" s="1" t="s">
        <v>23</v>
      </c>
      <c r="K18786" s="1" t="s">
        <v>16</v>
      </c>
      <c r="L18786" s="1" t="s">
        <v>16</v>
      </c>
      <c r="M18786" s="1" t="s">
        <v>16</v>
      </c>
      <c r="N18786" s="1" t="s">
        <v>16</v>
      </c>
      <c r="O18786" s="1">
        <v>63.2</v>
      </c>
      <c r="P18786" s="1">
        <v>1.0</v>
      </c>
    </row>
    <row r="18787">
      <c r="A18787" s="1" t="s">
        <v>29</v>
      </c>
      <c r="B18787" s="1" t="s">
        <v>21883</v>
      </c>
      <c r="C18787" s="2" t="s">
        <v>21800</v>
      </c>
      <c r="D18787" s="1" t="s">
        <v>19</v>
      </c>
      <c r="E18787" s="3" t="str">
        <f>HYPERLINK("https://fyndiq.se/produkt/dd0a78fa9ae94f83/", "Skärmskydd Iphone 13 Pro Max - 9H Härdat glas  - Top kvalitet")</f>
        <v>Skärmskydd Iphone 13 Pro Max - 9H Härdat glas  - Top kvalitet</v>
      </c>
      <c r="F18787" s="1" t="s">
        <v>4403</v>
      </c>
      <c r="G18787" s="1" t="s">
        <v>4404</v>
      </c>
      <c r="H18787" s="1" t="s">
        <v>4405</v>
      </c>
      <c r="I18787" s="1" t="s">
        <v>16</v>
      </c>
      <c r="J18787" s="1" t="s">
        <v>23</v>
      </c>
      <c r="K18787" s="1" t="s">
        <v>16</v>
      </c>
      <c r="L18787" s="1" t="s">
        <v>16</v>
      </c>
      <c r="M18787" s="1" t="s">
        <v>16</v>
      </c>
      <c r="N18787" s="1" t="s">
        <v>16</v>
      </c>
      <c r="O18787" s="1">
        <v>39.2</v>
      </c>
      <c r="P18787" s="1">
        <v>1.0</v>
      </c>
    </row>
    <row r="18788">
      <c r="A18788" s="1" t="s">
        <v>29</v>
      </c>
      <c r="B18788" s="1" t="s">
        <v>21884</v>
      </c>
      <c r="C18788" s="2" t="s">
        <v>21800</v>
      </c>
      <c r="D18788" s="1" t="s">
        <v>19</v>
      </c>
      <c r="E18788" s="3" t="str">
        <f t="shared" ref="E18788:E18789" si="1139">HYPERLINK("https://fyndiq.se/produkt/9f3f4d2de3c94916/", "2 Pack Samsung Galaxy S9 - Härdat glas-9H Super kvalitet 3D")</f>
        <v>2 Pack Samsung Galaxy S9 - Härdat glas-9H Super kvalitet 3D</v>
      </c>
      <c r="F18788" s="1" t="s">
        <v>1500</v>
      </c>
      <c r="G18788" s="1" t="s">
        <v>1501</v>
      </c>
      <c r="H18788" s="1" t="s">
        <v>1502</v>
      </c>
      <c r="I18788" s="1" t="s">
        <v>16</v>
      </c>
      <c r="J18788" s="1" t="s">
        <v>23</v>
      </c>
      <c r="K18788" s="1" t="s">
        <v>16</v>
      </c>
      <c r="L18788" s="1" t="s">
        <v>16</v>
      </c>
      <c r="M18788" s="1" t="s">
        <v>16</v>
      </c>
      <c r="N18788" s="1" t="s">
        <v>16</v>
      </c>
      <c r="O18788" s="1">
        <v>63.2</v>
      </c>
      <c r="P18788" s="1">
        <v>1.0</v>
      </c>
    </row>
    <row r="18789">
      <c r="A18789" s="1" t="s">
        <v>29</v>
      </c>
      <c r="B18789" s="1" t="s">
        <v>21885</v>
      </c>
      <c r="C18789" s="2" t="s">
        <v>21800</v>
      </c>
      <c r="D18789" s="1" t="s">
        <v>19</v>
      </c>
      <c r="E18789" s="3" t="str">
        <f t="shared" si="1139"/>
        <v>2 Pack Samsung Galaxy S9 - Härdat glas-9H Super kvalitet 3D</v>
      </c>
      <c r="F18789" s="1" t="s">
        <v>1500</v>
      </c>
      <c r="G18789" s="1" t="s">
        <v>1501</v>
      </c>
      <c r="H18789" s="1" t="s">
        <v>1502</v>
      </c>
      <c r="I18789" s="1" t="s">
        <v>16</v>
      </c>
      <c r="J18789" s="1" t="s">
        <v>23</v>
      </c>
      <c r="K18789" s="1" t="s">
        <v>16</v>
      </c>
      <c r="L18789" s="1" t="s">
        <v>16</v>
      </c>
      <c r="M18789" s="1" t="s">
        <v>16</v>
      </c>
      <c r="N18789" s="1" t="s">
        <v>16</v>
      </c>
      <c r="O18789" s="1">
        <v>63.2</v>
      </c>
      <c r="P18789" s="1">
        <v>1.0</v>
      </c>
    </row>
    <row r="18790">
      <c r="A18790" s="1" t="s">
        <v>29</v>
      </c>
      <c r="B18790" s="1" t="s">
        <v>21886</v>
      </c>
      <c r="C18790" s="2" t="s">
        <v>21800</v>
      </c>
      <c r="D18790" s="1" t="s">
        <v>19</v>
      </c>
      <c r="E18790" s="3" t="str">
        <f>HYPERLINK("https://fyndiq.se/produkt/9e0aaba09b3743a6/", "Samsung Galaxy A23 5G - Härdat Glas 9H - Super Kvalitet 3D Skärmskydd")</f>
        <v>Samsung Galaxy A23 5G - Härdat Glas 9H - Super Kvalitet 3D Skärmskydd</v>
      </c>
      <c r="F18790" s="1" t="s">
        <v>17706</v>
      </c>
      <c r="G18790" s="1" t="s">
        <v>17707</v>
      </c>
      <c r="H18790" s="1" t="s">
        <v>17708</v>
      </c>
      <c r="I18790" s="1" t="s">
        <v>16</v>
      </c>
      <c r="J18790" s="1" t="s">
        <v>23</v>
      </c>
      <c r="K18790" s="1" t="s">
        <v>16</v>
      </c>
      <c r="L18790" s="1" t="s">
        <v>16</v>
      </c>
      <c r="M18790" s="1" t="s">
        <v>16</v>
      </c>
      <c r="N18790" s="1" t="s">
        <v>16</v>
      </c>
      <c r="O18790" s="1">
        <v>55.2</v>
      </c>
      <c r="P18790" s="1">
        <v>1.0</v>
      </c>
    </row>
    <row r="18791">
      <c r="A18791" s="1" t="s">
        <v>29</v>
      </c>
      <c r="B18791" s="1" t="s">
        <v>21887</v>
      </c>
      <c r="C18791" s="2" t="s">
        <v>21800</v>
      </c>
      <c r="D18791" s="1" t="s">
        <v>19</v>
      </c>
      <c r="E18791" s="3" t="str">
        <f t="shared" ref="E18791:E18793" si="1140">HYPERLINK("https://fyndiq.se/produkt/ef10e4ba492c46df/", "2-Pack Samsung S23 FE 5G - 9H Härdat Glass - Super Kvalitet 3D")</f>
        <v>2-Pack Samsung S23 FE 5G - 9H Härdat Glass - Super Kvalitet 3D</v>
      </c>
      <c r="F18791" s="1" t="s">
        <v>2521</v>
      </c>
      <c r="G18791" s="1" t="s">
        <v>2522</v>
      </c>
      <c r="H18791" s="1" t="s">
        <v>2523</v>
      </c>
      <c r="I18791" s="1" t="s">
        <v>16</v>
      </c>
      <c r="J18791" s="1" t="s">
        <v>23</v>
      </c>
      <c r="K18791" s="1" t="s">
        <v>16</v>
      </c>
      <c r="L18791" s="1" t="s">
        <v>16</v>
      </c>
      <c r="M18791" s="1" t="s">
        <v>16</v>
      </c>
      <c r="N18791" s="1" t="s">
        <v>16</v>
      </c>
      <c r="O18791" s="1">
        <v>63.2</v>
      </c>
      <c r="P18791" s="1">
        <v>1.0</v>
      </c>
    </row>
    <row r="18792">
      <c r="A18792" s="1" t="s">
        <v>29</v>
      </c>
      <c r="B18792" s="1" t="s">
        <v>21888</v>
      </c>
      <c r="C18792" s="2" t="s">
        <v>21800</v>
      </c>
      <c r="D18792" s="1" t="s">
        <v>19</v>
      </c>
      <c r="E18792" s="3" t="str">
        <f t="shared" si="1140"/>
        <v>2-Pack Samsung S23 FE 5G - 9H Härdat Glass - Super Kvalitet 3D</v>
      </c>
      <c r="F18792" s="1" t="s">
        <v>2521</v>
      </c>
      <c r="G18792" s="1" t="s">
        <v>2522</v>
      </c>
      <c r="H18792" s="1" t="s">
        <v>2523</v>
      </c>
      <c r="I18792" s="1" t="s">
        <v>16</v>
      </c>
      <c r="J18792" s="1" t="s">
        <v>23</v>
      </c>
      <c r="K18792" s="1" t="s">
        <v>16</v>
      </c>
      <c r="L18792" s="1" t="s">
        <v>16</v>
      </c>
      <c r="M18792" s="1" t="s">
        <v>16</v>
      </c>
      <c r="N18792" s="1" t="s">
        <v>16</v>
      </c>
      <c r="O18792" s="1">
        <v>63.2</v>
      </c>
      <c r="P18792" s="1">
        <v>1.0</v>
      </c>
    </row>
    <row r="18793">
      <c r="A18793" s="1" t="s">
        <v>29</v>
      </c>
      <c r="B18793" s="1" t="s">
        <v>21889</v>
      </c>
      <c r="C18793" s="2" t="s">
        <v>21800</v>
      </c>
      <c r="D18793" s="1" t="s">
        <v>19</v>
      </c>
      <c r="E18793" s="3" t="str">
        <f t="shared" si="1140"/>
        <v>2-Pack Samsung S23 FE 5G - 9H Härdat Glass - Super Kvalitet 3D</v>
      </c>
      <c r="F18793" s="1" t="s">
        <v>2521</v>
      </c>
      <c r="G18793" s="1" t="s">
        <v>2522</v>
      </c>
      <c r="H18793" s="1" t="s">
        <v>2523</v>
      </c>
      <c r="I18793" s="1" t="s">
        <v>16</v>
      </c>
      <c r="J18793" s="1" t="s">
        <v>23</v>
      </c>
      <c r="K18793" s="1" t="s">
        <v>16</v>
      </c>
      <c r="L18793" s="1" t="s">
        <v>16</v>
      </c>
      <c r="M18793" s="1" t="s">
        <v>16</v>
      </c>
      <c r="N18793" s="1" t="s">
        <v>16</v>
      </c>
      <c r="O18793" s="1">
        <v>63.2</v>
      </c>
      <c r="P18793" s="1">
        <v>1.0</v>
      </c>
    </row>
    <row r="18794">
      <c r="A18794" s="1" t="s">
        <v>29</v>
      </c>
      <c r="B18794" s="1" t="s">
        <v>21890</v>
      </c>
      <c r="C18794" s="2" t="s">
        <v>21800</v>
      </c>
      <c r="D18794" s="1" t="s">
        <v>19</v>
      </c>
      <c r="E18794" s="3" t="str">
        <f>HYPERLINK("https://fyndiq.se/produkt/23ab16be34f5469d/", "2-Pack Apple Ipad 8 (10.2 Inch) - Härdat glas 9H - Super Kvalitet Skärmskydd")</f>
        <v>2-Pack Apple Ipad 8 (10.2 Inch) - Härdat glas 9H - Super Kvalitet Skärmskydd</v>
      </c>
      <c r="F18794" s="1" t="s">
        <v>20108</v>
      </c>
      <c r="G18794" s="1" t="s">
        <v>20109</v>
      </c>
      <c r="H18794" s="1" t="s">
        <v>20110</v>
      </c>
      <c r="I18794" s="1" t="s">
        <v>16</v>
      </c>
      <c r="J18794" s="1" t="s">
        <v>23</v>
      </c>
      <c r="K18794" s="1" t="s">
        <v>16</v>
      </c>
      <c r="L18794" s="1" t="s">
        <v>16</v>
      </c>
      <c r="M18794" s="1" t="s">
        <v>16</v>
      </c>
      <c r="N18794" s="1" t="s">
        <v>16</v>
      </c>
      <c r="O18794" s="1">
        <v>127.2</v>
      </c>
      <c r="P18794" s="1">
        <v>1.0</v>
      </c>
    </row>
    <row r="18795">
      <c r="A18795" s="1" t="s">
        <v>29</v>
      </c>
      <c r="B18795" s="1" t="s">
        <v>21891</v>
      </c>
      <c r="C18795" s="2" t="s">
        <v>21800</v>
      </c>
      <c r="D18795" s="1" t="s">
        <v>19</v>
      </c>
      <c r="E18795" s="3" t="str">
        <f t="shared" ref="E18795:E18796" si="1141">HYPERLINK("https://fyndiq.se/produkt/ef10e4ba492c46df/", "2-Pack Samsung S23 FE 5G - 9H Härdat Glass - Super Kvalitet 3D")</f>
        <v>2-Pack Samsung S23 FE 5G - 9H Härdat Glass - Super Kvalitet 3D</v>
      </c>
      <c r="F18795" s="1" t="s">
        <v>2521</v>
      </c>
      <c r="G18795" s="1" t="s">
        <v>2522</v>
      </c>
      <c r="H18795" s="1" t="s">
        <v>2523</v>
      </c>
      <c r="I18795" s="1" t="s">
        <v>16</v>
      </c>
      <c r="J18795" s="1" t="s">
        <v>23</v>
      </c>
      <c r="K18795" s="1" t="s">
        <v>16</v>
      </c>
      <c r="L18795" s="1" t="s">
        <v>16</v>
      </c>
      <c r="M18795" s="1" t="s">
        <v>16</v>
      </c>
      <c r="N18795" s="1" t="s">
        <v>16</v>
      </c>
      <c r="O18795" s="1">
        <v>63.2</v>
      </c>
      <c r="P18795" s="1">
        <v>1.0</v>
      </c>
    </row>
    <row r="18796">
      <c r="A18796" s="1" t="s">
        <v>29</v>
      </c>
      <c r="B18796" s="1" t="s">
        <v>21892</v>
      </c>
      <c r="C18796" s="2" t="s">
        <v>21800</v>
      </c>
      <c r="D18796" s="1" t="s">
        <v>19</v>
      </c>
      <c r="E18796" s="3" t="str">
        <f t="shared" si="1141"/>
        <v>2-Pack Samsung S23 FE 5G - 9H Härdat Glass - Super Kvalitet 3D</v>
      </c>
      <c r="F18796" s="1" t="s">
        <v>2521</v>
      </c>
      <c r="G18796" s="1" t="s">
        <v>2522</v>
      </c>
      <c r="H18796" s="1" t="s">
        <v>2523</v>
      </c>
      <c r="I18796" s="1" t="s">
        <v>16</v>
      </c>
      <c r="J18796" s="1" t="s">
        <v>23</v>
      </c>
      <c r="K18796" s="1" t="s">
        <v>16</v>
      </c>
      <c r="L18796" s="1" t="s">
        <v>16</v>
      </c>
      <c r="M18796" s="1" t="s">
        <v>16</v>
      </c>
      <c r="N18796" s="1" t="s">
        <v>16</v>
      </c>
      <c r="O18796" s="1">
        <v>63.2</v>
      </c>
      <c r="P18796" s="1">
        <v>1.0</v>
      </c>
    </row>
    <row r="18797">
      <c r="A18797" s="1" t="s">
        <v>29</v>
      </c>
      <c r="B18797" s="1" t="s">
        <v>21893</v>
      </c>
      <c r="C18797" s="2" t="s">
        <v>21800</v>
      </c>
      <c r="D18797" s="1" t="s">
        <v>19</v>
      </c>
      <c r="E18797" s="3" t="str">
        <f>HYPERLINK("https://fyndiq.se/produkt/e9c1dd33f1fd4d17/", "2-Pack Samsung Galaxy S21 5G - Härdat Glas Skärmskydd 9H - HD")</f>
        <v>2-Pack Samsung Galaxy S21 5G - Härdat Glas Skärmskydd 9H - HD</v>
      </c>
      <c r="F18797" s="1" t="s">
        <v>454</v>
      </c>
      <c r="G18797" s="1" t="s">
        <v>455</v>
      </c>
      <c r="H18797" s="1" t="s">
        <v>456</v>
      </c>
      <c r="I18797" s="1" t="s">
        <v>16</v>
      </c>
      <c r="J18797" s="1" t="s">
        <v>23</v>
      </c>
      <c r="K18797" s="1" t="s">
        <v>16</v>
      </c>
      <c r="L18797" s="1" t="s">
        <v>16</v>
      </c>
      <c r="M18797" s="1" t="s">
        <v>16</v>
      </c>
      <c r="N18797" s="1" t="s">
        <v>16</v>
      </c>
      <c r="O18797" s="1">
        <v>63.2</v>
      </c>
      <c r="P18797" s="1">
        <v>1.0</v>
      </c>
    </row>
    <row r="18798">
      <c r="A18798" s="1" t="s">
        <v>29</v>
      </c>
      <c r="B18798" s="1" t="s">
        <v>21894</v>
      </c>
      <c r="C18798" s="2" t="s">
        <v>21800</v>
      </c>
      <c r="D18798" s="1" t="s">
        <v>19</v>
      </c>
      <c r="E18798" s="3" t="str">
        <f>HYPERLINK("https://fyndiq.se/produkt/a17229de8e454b7f/", "2-Pack Xiaomi 11T Pro 5G - Härdat Glas 9H - Super kvalitet 3D Skärmskydd")</f>
        <v>2-Pack Xiaomi 11T Pro 5G - Härdat Glas 9H - Super kvalitet 3D Skärmskydd</v>
      </c>
      <c r="F18798" s="1" t="s">
        <v>388</v>
      </c>
      <c r="G18798" s="1" t="s">
        <v>389</v>
      </c>
      <c r="H18798" s="1" t="s">
        <v>390</v>
      </c>
      <c r="I18798" s="1" t="s">
        <v>16</v>
      </c>
      <c r="J18798" s="1" t="s">
        <v>23</v>
      </c>
      <c r="K18798" s="1" t="s">
        <v>16</v>
      </c>
      <c r="L18798" s="1" t="s">
        <v>16</v>
      </c>
      <c r="M18798" s="1" t="s">
        <v>16</v>
      </c>
      <c r="N18798" s="1" t="s">
        <v>16</v>
      </c>
      <c r="O18798" s="1">
        <v>63.2</v>
      </c>
      <c r="P18798" s="1">
        <v>1.0</v>
      </c>
    </row>
    <row r="18799">
      <c r="A18799" s="1" t="s">
        <v>29</v>
      </c>
      <c r="B18799" s="1" t="s">
        <v>21895</v>
      </c>
      <c r="C18799" s="2" t="s">
        <v>21800</v>
      </c>
      <c r="D18799" s="1" t="s">
        <v>19</v>
      </c>
      <c r="E18799" s="3" t="str">
        <f>HYPERLINK("https://fyndiq.se/produkt/419e7c2949414934/", "Samsung S23 Ultra 5G - 9H Härdat Glass - 3D Super Kvalitet Skärmskydd")</f>
        <v>Samsung S23 Ultra 5G - 9H Härdat Glass - 3D Super Kvalitet Skärmskydd</v>
      </c>
      <c r="F18799" s="1" t="s">
        <v>2910</v>
      </c>
      <c r="G18799" s="1" t="s">
        <v>2911</v>
      </c>
      <c r="H18799" s="1" t="s">
        <v>2912</v>
      </c>
      <c r="I18799" s="1" t="s">
        <v>16</v>
      </c>
      <c r="J18799" s="1" t="s">
        <v>23</v>
      </c>
      <c r="K18799" s="1" t="s">
        <v>16</v>
      </c>
      <c r="L18799" s="1" t="s">
        <v>16</v>
      </c>
      <c r="M18799" s="1" t="s">
        <v>16</v>
      </c>
      <c r="N18799" s="1" t="s">
        <v>16</v>
      </c>
      <c r="O18799" s="1">
        <v>55.2</v>
      </c>
      <c r="P18799" s="1">
        <v>1.0</v>
      </c>
    </row>
    <row r="18800">
      <c r="A18800" s="1" t="s">
        <v>29</v>
      </c>
      <c r="B18800" s="1" t="s">
        <v>21896</v>
      </c>
      <c r="C18800" s="2" t="s">
        <v>21800</v>
      </c>
      <c r="D18800" s="1" t="s">
        <v>19</v>
      </c>
      <c r="E18800" s="3" t="str">
        <f>HYPERLINK("https://fyndiq.se/produkt/4603671cea994359/", "Samsung S20 Plus härdat glas 3D 9H Top Kvalitet skärmskydd")</f>
        <v>Samsung S20 Plus härdat glas 3D 9H Top Kvalitet skärmskydd</v>
      </c>
      <c r="F18800" s="1" t="s">
        <v>428</v>
      </c>
      <c r="G18800" s="1" t="s">
        <v>429</v>
      </c>
      <c r="H18800" s="1" t="s">
        <v>430</v>
      </c>
      <c r="I18800" s="1" t="s">
        <v>16</v>
      </c>
      <c r="J18800" s="1" t="s">
        <v>23</v>
      </c>
      <c r="K18800" s="1" t="s">
        <v>16</v>
      </c>
      <c r="L18800" s="1" t="s">
        <v>16</v>
      </c>
      <c r="M18800" s="1" t="s">
        <v>16</v>
      </c>
      <c r="N18800" s="1" t="s">
        <v>16</v>
      </c>
      <c r="O18800" s="1">
        <v>55.2</v>
      </c>
      <c r="P18800" s="1">
        <v>1.0</v>
      </c>
    </row>
    <row r="18801">
      <c r="A18801" s="1" t="s">
        <v>29</v>
      </c>
      <c r="B18801" s="1" t="s">
        <v>21897</v>
      </c>
      <c r="C18801" s="2" t="s">
        <v>21800</v>
      </c>
      <c r="D18801" s="1" t="s">
        <v>19</v>
      </c>
      <c r="E18801" s="3" t="str">
        <f>HYPERLINK("https://fyndiq.se/produkt/f1dd00f7a4f84494/", "2-Pack Samsung Galaxy A51 5G - Härdat Glas 9H -Super kvalitet 3D")</f>
        <v>2-Pack Samsung Galaxy A51 5G - Härdat Glas 9H -Super kvalitet 3D</v>
      </c>
      <c r="F18801" s="1" t="s">
        <v>6096</v>
      </c>
      <c r="G18801" s="1" t="s">
        <v>6097</v>
      </c>
      <c r="H18801" s="1" t="s">
        <v>6098</v>
      </c>
      <c r="I18801" s="1" t="s">
        <v>16</v>
      </c>
      <c r="J18801" s="1" t="s">
        <v>23</v>
      </c>
      <c r="K18801" s="1" t="s">
        <v>16</v>
      </c>
      <c r="L18801" s="1" t="s">
        <v>16</v>
      </c>
      <c r="M18801" s="1" t="s">
        <v>16</v>
      </c>
      <c r="N18801" s="1" t="s">
        <v>16</v>
      </c>
      <c r="O18801" s="1">
        <v>63.2</v>
      </c>
      <c r="P18801" s="1">
        <v>1.0</v>
      </c>
    </row>
    <row r="18802">
      <c r="A18802" s="1" t="s">
        <v>29</v>
      </c>
      <c r="B18802" s="1" t="s">
        <v>21898</v>
      </c>
      <c r="C18802" s="2" t="s">
        <v>21800</v>
      </c>
      <c r="D18802" s="1" t="s">
        <v>19</v>
      </c>
      <c r="E18802" s="3" t="str">
        <f>HYPERLINK("https://fyndiq.se/produkt/eac447f99eda49dc/", "2-Pack OnePlus Nord 2T 5G - Härdat Glas 9H - Super kvalitet 3D Skärmskydd")</f>
        <v>2-Pack OnePlus Nord 2T 5G - Härdat Glas 9H - Super kvalitet 3D Skärmskydd</v>
      </c>
      <c r="F18802" s="1" t="s">
        <v>397</v>
      </c>
      <c r="G18802" s="1" t="s">
        <v>398</v>
      </c>
      <c r="H18802" s="1" t="s">
        <v>399</v>
      </c>
      <c r="I18802" s="1" t="s">
        <v>16</v>
      </c>
      <c r="J18802" s="1" t="s">
        <v>23</v>
      </c>
      <c r="K18802" s="1" t="s">
        <v>16</v>
      </c>
      <c r="L18802" s="1" t="s">
        <v>16</v>
      </c>
      <c r="M18802" s="1" t="s">
        <v>16</v>
      </c>
      <c r="N18802" s="1" t="s">
        <v>16</v>
      </c>
      <c r="O18802" s="1">
        <v>63.2</v>
      </c>
      <c r="P18802" s="1">
        <v>1.0</v>
      </c>
    </row>
    <row r="18803">
      <c r="A18803" s="1" t="s">
        <v>29</v>
      </c>
      <c r="B18803" s="1" t="s">
        <v>21899</v>
      </c>
      <c r="C18803" s="2" t="s">
        <v>21800</v>
      </c>
      <c r="D18803" s="1" t="s">
        <v>19</v>
      </c>
      <c r="E18803" s="3" t="str">
        <f>HYPERLINK("https://fyndiq.se/produkt/8d7960028c1a40a4/", "2 Pack Xiaomi 11T Pro 5G - Härdat glas 9H - Super kvalitet 3D")</f>
        <v>2 Pack Xiaomi 11T Pro 5G - Härdat glas 9H - Super kvalitet 3D</v>
      </c>
      <c r="F18803" s="1" t="s">
        <v>112</v>
      </c>
      <c r="G18803" s="1" t="s">
        <v>113</v>
      </c>
      <c r="H18803" s="1" t="s">
        <v>114</v>
      </c>
      <c r="I18803" s="1" t="s">
        <v>16</v>
      </c>
      <c r="J18803" s="1" t="s">
        <v>23</v>
      </c>
      <c r="K18803" s="1" t="s">
        <v>16</v>
      </c>
      <c r="L18803" s="1" t="s">
        <v>16</v>
      </c>
      <c r="M18803" s="1" t="s">
        <v>16</v>
      </c>
      <c r="N18803" s="1" t="s">
        <v>16</v>
      </c>
      <c r="O18803" s="1">
        <v>63.2</v>
      </c>
      <c r="P18803" s="1">
        <v>1.0</v>
      </c>
    </row>
    <row r="18804">
      <c r="A18804" s="1" t="s">
        <v>29</v>
      </c>
      <c r="B18804" s="1" t="s">
        <v>21900</v>
      </c>
      <c r="C18804" s="2" t="s">
        <v>21800</v>
      </c>
      <c r="D18804" s="1" t="s">
        <v>19</v>
      </c>
      <c r="E18804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8804" s="1" t="s">
        <v>837</v>
      </c>
      <c r="G18804" s="1" t="s">
        <v>838</v>
      </c>
      <c r="H18804" s="1" t="s">
        <v>839</v>
      </c>
      <c r="I18804" s="1" t="s">
        <v>16</v>
      </c>
      <c r="J18804" s="1" t="s">
        <v>23</v>
      </c>
      <c r="K18804" s="1" t="s">
        <v>16</v>
      </c>
      <c r="L18804" s="1" t="s">
        <v>16</v>
      </c>
      <c r="M18804" s="1" t="s">
        <v>16</v>
      </c>
      <c r="N18804" s="1" t="s">
        <v>16</v>
      </c>
      <c r="O18804" s="1">
        <v>63.2</v>
      </c>
      <c r="P18804" s="1">
        <v>1.0</v>
      </c>
    </row>
    <row r="18805">
      <c r="A18805" s="1" t="s">
        <v>29</v>
      </c>
      <c r="B18805" s="1" t="s">
        <v>21901</v>
      </c>
      <c r="C18805" s="2" t="s">
        <v>21800</v>
      </c>
      <c r="D18805" s="1" t="s">
        <v>19</v>
      </c>
      <c r="E18805" s="3" t="str">
        <f>HYPERLINK("https://fyndiq.se/produkt/e19fcc2ab2124f8a/", "2-Pack Iphone 13 Pro - 9H Härdat Glass - Top Kvalitet  3D")</f>
        <v>2-Pack Iphone 13 Pro - 9H Härdat Glass - Top Kvalitet  3D</v>
      </c>
      <c r="F18805" s="1" t="s">
        <v>555</v>
      </c>
      <c r="G18805" s="1" t="s">
        <v>556</v>
      </c>
      <c r="H18805" s="1" t="s">
        <v>557</v>
      </c>
      <c r="I18805" s="1" t="s">
        <v>16</v>
      </c>
      <c r="J18805" s="1" t="s">
        <v>23</v>
      </c>
      <c r="K18805" s="1" t="s">
        <v>16</v>
      </c>
      <c r="L18805" s="1" t="s">
        <v>16</v>
      </c>
      <c r="M18805" s="1" t="s">
        <v>16</v>
      </c>
      <c r="N18805" s="1" t="s">
        <v>16</v>
      </c>
      <c r="O18805" s="1">
        <v>47.2</v>
      </c>
      <c r="P18805" s="1">
        <v>1.0</v>
      </c>
    </row>
    <row r="18806">
      <c r="A18806" s="1" t="s">
        <v>29</v>
      </c>
      <c r="B18806" s="1" t="s">
        <v>21902</v>
      </c>
      <c r="C18806" s="2" t="s">
        <v>21800</v>
      </c>
      <c r="D18806" s="1" t="s">
        <v>19</v>
      </c>
      <c r="E18806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8806" s="1" t="s">
        <v>1859</v>
      </c>
      <c r="G18806" s="1" t="s">
        <v>1860</v>
      </c>
      <c r="H18806" s="1" t="s">
        <v>1861</v>
      </c>
      <c r="I18806" s="1" t="s">
        <v>16</v>
      </c>
      <c r="J18806" s="1" t="s">
        <v>23</v>
      </c>
      <c r="K18806" s="1" t="s">
        <v>16</v>
      </c>
      <c r="L18806" s="1" t="s">
        <v>16</v>
      </c>
      <c r="M18806" s="1" t="s">
        <v>16</v>
      </c>
      <c r="N18806" s="1" t="s">
        <v>16</v>
      </c>
      <c r="O18806" s="1">
        <v>63.2</v>
      </c>
      <c r="P18806" s="1">
        <v>1.0</v>
      </c>
    </row>
    <row r="18807">
      <c r="A18807" s="1" t="s">
        <v>29</v>
      </c>
      <c r="B18807" s="1" t="s">
        <v>21903</v>
      </c>
      <c r="C18807" s="2" t="s">
        <v>21800</v>
      </c>
      <c r="D18807" s="1" t="s">
        <v>19</v>
      </c>
      <c r="E18807" s="3" t="str">
        <f t="shared" ref="E18807:E18808" si="1142">HYPERLINK("https://fyndiq.se/produkt/914693d84cc04c99/", "2-Pack Xiaomi Redmi 12C - Härdat Glas 9H - Super kvalitet 3D Skärmskydd")</f>
        <v>2-Pack Xiaomi Redmi 12C - Härdat Glas 9H - Super kvalitet 3D Skärmskydd</v>
      </c>
      <c r="F18807" s="1" t="s">
        <v>3098</v>
      </c>
      <c r="G18807" s="1" t="s">
        <v>3099</v>
      </c>
      <c r="H18807" s="1" t="s">
        <v>3100</v>
      </c>
      <c r="I18807" s="1" t="s">
        <v>16</v>
      </c>
      <c r="J18807" s="1" t="s">
        <v>23</v>
      </c>
      <c r="K18807" s="1" t="s">
        <v>16</v>
      </c>
      <c r="L18807" s="1" t="s">
        <v>16</v>
      </c>
      <c r="M18807" s="1" t="s">
        <v>16</v>
      </c>
      <c r="N18807" s="1" t="s">
        <v>16</v>
      </c>
      <c r="O18807" s="1">
        <v>63.2</v>
      </c>
      <c r="P18807" s="1">
        <v>1.0</v>
      </c>
    </row>
    <row r="18808">
      <c r="A18808" s="1" t="s">
        <v>29</v>
      </c>
      <c r="B18808" s="1" t="s">
        <v>21904</v>
      </c>
      <c r="C18808" s="2" t="s">
        <v>21800</v>
      </c>
      <c r="D18808" s="1" t="s">
        <v>19</v>
      </c>
      <c r="E18808" s="3" t="str">
        <f t="shared" si="1142"/>
        <v>2-Pack Xiaomi Redmi 12C - Härdat Glas 9H - Super kvalitet 3D Skärmskydd</v>
      </c>
      <c r="F18808" s="1" t="s">
        <v>3098</v>
      </c>
      <c r="G18808" s="1" t="s">
        <v>3099</v>
      </c>
      <c r="H18808" s="1" t="s">
        <v>3100</v>
      </c>
      <c r="I18808" s="1" t="s">
        <v>16</v>
      </c>
      <c r="J18808" s="1" t="s">
        <v>23</v>
      </c>
      <c r="K18808" s="1" t="s">
        <v>16</v>
      </c>
      <c r="L18808" s="1" t="s">
        <v>16</v>
      </c>
      <c r="M18808" s="1" t="s">
        <v>16</v>
      </c>
      <c r="N18808" s="1" t="s">
        <v>16</v>
      </c>
      <c r="O18808" s="1">
        <v>63.2</v>
      </c>
      <c r="P18808" s="1">
        <v>1.0</v>
      </c>
    </row>
    <row r="18809">
      <c r="A18809" s="1" t="s">
        <v>29</v>
      </c>
      <c r="B18809" s="1" t="s">
        <v>21905</v>
      </c>
      <c r="C18809" s="2" t="s">
        <v>21800</v>
      </c>
      <c r="D18809" s="1" t="s">
        <v>19</v>
      </c>
      <c r="E18809" s="3" t="str">
        <f t="shared" ref="E18809:E18810" si="1143">HYPERLINK("https://fyndiq.se/produkt/0df6cad26c89414b/", "2 Pack Samsung S22 PLUS - 9H Härdat Glass - 3D Super Kvalitet")</f>
        <v>2 Pack Samsung S22 PLUS - 9H Härdat Glass - 3D Super Kvalitet</v>
      </c>
      <c r="F18809" s="1" t="s">
        <v>2472</v>
      </c>
      <c r="G18809" s="1" t="s">
        <v>2473</v>
      </c>
      <c r="H18809" s="1" t="s">
        <v>2474</v>
      </c>
      <c r="I18809" s="1" t="s">
        <v>16</v>
      </c>
      <c r="J18809" s="1" t="s">
        <v>23</v>
      </c>
      <c r="K18809" s="1" t="s">
        <v>16</v>
      </c>
      <c r="L18809" s="1" t="s">
        <v>16</v>
      </c>
      <c r="M18809" s="1" t="s">
        <v>16</v>
      </c>
      <c r="N18809" s="1" t="s">
        <v>16</v>
      </c>
      <c r="O18809" s="1">
        <v>63.2</v>
      </c>
      <c r="P18809" s="1">
        <v>1.0</v>
      </c>
    </row>
    <row r="18810">
      <c r="A18810" s="1" t="s">
        <v>29</v>
      </c>
      <c r="B18810" s="1" t="s">
        <v>21906</v>
      </c>
      <c r="C18810" s="2" t="s">
        <v>21800</v>
      </c>
      <c r="D18810" s="1" t="s">
        <v>19</v>
      </c>
      <c r="E18810" s="3" t="str">
        <f t="shared" si="1143"/>
        <v>2 Pack Samsung S22 PLUS - 9H Härdat Glass - 3D Super Kvalitet</v>
      </c>
      <c r="F18810" s="1" t="s">
        <v>2472</v>
      </c>
      <c r="G18810" s="1" t="s">
        <v>2473</v>
      </c>
      <c r="H18810" s="1" t="s">
        <v>2474</v>
      </c>
      <c r="I18810" s="1" t="s">
        <v>16</v>
      </c>
      <c r="J18810" s="1" t="s">
        <v>23</v>
      </c>
      <c r="K18810" s="1" t="s">
        <v>16</v>
      </c>
      <c r="L18810" s="1" t="s">
        <v>16</v>
      </c>
      <c r="M18810" s="1" t="s">
        <v>16</v>
      </c>
      <c r="N18810" s="1" t="s">
        <v>16</v>
      </c>
      <c r="O18810" s="1">
        <v>63.2</v>
      </c>
      <c r="P18810" s="1">
        <v>1.0</v>
      </c>
    </row>
    <row r="18811">
      <c r="A18811" s="1" t="s">
        <v>29</v>
      </c>
      <c r="B18811" s="1" t="s">
        <v>21907</v>
      </c>
      <c r="C18811" s="2" t="s">
        <v>21800</v>
      </c>
      <c r="D18811" s="1" t="s">
        <v>19</v>
      </c>
      <c r="E18811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8811" s="1" t="s">
        <v>665</v>
      </c>
      <c r="G18811" s="1" t="s">
        <v>666</v>
      </c>
      <c r="H18811" s="1" t="s">
        <v>667</v>
      </c>
      <c r="I18811" s="1" t="s">
        <v>1230</v>
      </c>
      <c r="J18811" s="1" t="s">
        <v>9</v>
      </c>
      <c r="K18811" s="2" t="s">
        <v>21238</v>
      </c>
      <c r="L18811" s="1" t="s">
        <v>2602</v>
      </c>
      <c r="M18811" s="1" t="s">
        <v>16</v>
      </c>
      <c r="N18811" s="1" t="s">
        <v>16</v>
      </c>
      <c r="O18811" s="1">
        <v>63.2</v>
      </c>
      <c r="P18811" s="1">
        <v>1.0</v>
      </c>
    </row>
    <row r="18812">
      <c r="A18812" s="1" t="s">
        <v>29</v>
      </c>
      <c r="B18812" s="1" t="s">
        <v>21908</v>
      </c>
      <c r="C18812" s="2" t="s">
        <v>21909</v>
      </c>
      <c r="D18812" s="1" t="s">
        <v>19</v>
      </c>
      <c r="E18812" s="3" t="str">
        <f>HYPERLINK("https://fyndiq.se/produkt/9f3f4d2de3c94916/", "2 Pack Samsung Galaxy S9 - Härdat glas-9H Super kvalitet 3D")</f>
        <v>2 Pack Samsung Galaxy S9 - Härdat glas-9H Super kvalitet 3D</v>
      </c>
      <c r="F18812" s="1" t="s">
        <v>1500</v>
      </c>
      <c r="G18812" s="1" t="s">
        <v>1501</v>
      </c>
      <c r="H18812" s="1" t="s">
        <v>1502</v>
      </c>
      <c r="I18812" s="1" t="s">
        <v>16</v>
      </c>
      <c r="J18812" s="1" t="s">
        <v>23</v>
      </c>
      <c r="K18812" s="1" t="s">
        <v>16</v>
      </c>
      <c r="L18812" s="1" t="s">
        <v>16</v>
      </c>
      <c r="M18812" s="1" t="s">
        <v>16</v>
      </c>
      <c r="N18812" s="1" t="s">
        <v>16</v>
      </c>
      <c r="O18812" s="1">
        <v>63.2</v>
      </c>
      <c r="P18812" s="1">
        <v>1.0</v>
      </c>
    </row>
    <row r="18813">
      <c r="A18813" s="1" t="s">
        <v>29</v>
      </c>
      <c r="B18813" s="1" t="s">
        <v>21910</v>
      </c>
      <c r="C18813" s="2" t="s">
        <v>21909</v>
      </c>
      <c r="D18813" s="1" t="s">
        <v>19</v>
      </c>
      <c r="E18813" s="3" t="str">
        <f>HYPERLINK("https://fyndiq.se/produkt/06106438a7a14dfc/", "2-Pack Xiaomi 13T Pro - Härdat glas 9H - Super kvalitet 3D Skärmskydd")</f>
        <v>2-Pack Xiaomi 13T Pro - Härdat glas 9H - Super kvalitet 3D Skärmskydd</v>
      </c>
      <c r="F18813" s="1" t="s">
        <v>883</v>
      </c>
      <c r="G18813" s="1" t="s">
        <v>884</v>
      </c>
      <c r="H18813" s="1" t="s">
        <v>885</v>
      </c>
      <c r="I18813" s="1" t="s">
        <v>16</v>
      </c>
      <c r="J18813" s="1" t="s">
        <v>23</v>
      </c>
      <c r="K18813" s="1" t="s">
        <v>16</v>
      </c>
      <c r="L18813" s="1" t="s">
        <v>16</v>
      </c>
      <c r="M18813" s="1" t="s">
        <v>16</v>
      </c>
      <c r="N18813" s="1" t="s">
        <v>16</v>
      </c>
      <c r="O18813" s="1">
        <v>63.2</v>
      </c>
      <c r="P18813" s="1">
        <v>1.0</v>
      </c>
    </row>
    <row r="18814">
      <c r="A18814" s="1" t="s">
        <v>29</v>
      </c>
      <c r="B18814" s="1" t="s">
        <v>21911</v>
      </c>
      <c r="C18814" s="2" t="s">
        <v>21909</v>
      </c>
      <c r="D18814" s="1" t="s">
        <v>19</v>
      </c>
      <c r="E18814" s="3" t="str">
        <f>HYPERLINK("https://fyndiq.se/produkt/6ff896a82a134dbd/", "2-Pack IPhone 12 Mini - Härdat Glas 9H - Super Kvalitet 3D")</f>
        <v>2-Pack IPhone 12 Mini - Härdat Glas 9H - Super Kvalitet 3D</v>
      </c>
      <c r="F18814" s="1" t="s">
        <v>55</v>
      </c>
      <c r="G18814" s="1" t="s">
        <v>56</v>
      </c>
      <c r="H18814" s="1" t="s">
        <v>57</v>
      </c>
      <c r="I18814" s="1" t="s">
        <v>16</v>
      </c>
      <c r="J18814" s="1" t="s">
        <v>23</v>
      </c>
      <c r="K18814" s="1" t="s">
        <v>16</v>
      </c>
      <c r="L18814" s="1" t="s">
        <v>16</v>
      </c>
      <c r="M18814" s="1" t="s">
        <v>16</v>
      </c>
      <c r="N18814" s="1" t="s">
        <v>16</v>
      </c>
      <c r="O18814" s="1">
        <v>47.2</v>
      </c>
      <c r="P18814" s="1">
        <v>1.0</v>
      </c>
    </row>
    <row r="18815">
      <c r="A18815" s="1" t="s">
        <v>29</v>
      </c>
      <c r="B18815" s="1" t="s">
        <v>21912</v>
      </c>
      <c r="C18815" s="2" t="s">
        <v>21909</v>
      </c>
      <c r="D18815" s="1" t="s">
        <v>19</v>
      </c>
      <c r="E18815" s="3" t="str">
        <f>HYPERLINK("https://fyndiq.se/produkt/925ae49423884615/", "2-Pack Samsung S22 Ultra Skärmskydd &amp; 1-Pack linsskydd -9H GLAS")</f>
        <v>2-Pack Samsung S22 Ultra Skärmskydd &amp; 1-Pack linsskydd -9H GLAS</v>
      </c>
      <c r="F18815" s="1" t="s">
        <v>335</v>
      </c>
      <c r="G18815" s="1" t="s">
        <v>336</v>
      </c>
      <c r="H18815" s="1" t="s">
        <v>337</v>
      </c>
      <c r="I18815" s="1" t="s">
        <v>16</v>
      </c>
      <c r="J18815" s="1" t="s">
        <v>23</v>
      </c>
      <c r="K18815" s="1" t="s">
        <v>16</v>
      </c>
      <c r="L18815" s="1" t="s">
        <v>16</v>
      </c>
      <c r="M18815" s="1" t="s">
        <v>16</v>
      </c>
      <c r="N18815" s="1" t="s">
        <v>16</v>
      </c>
      <c r="O18815" s="1">
        <v>71.2</v>
      </c>
      <c r="P18815" s="1">
        <v>1.0</v>
      </c>
    </row>
    <row r="18816">
      <c r="A18816" s="1" t="s">
        <v>29</v>
      </c>
      <c r="B18816" s="1" t="s">
        <v>21913</v>
      </c>
      <c r="C18816" s="2" t="s">
        <v>21909</v>
      </c>
      <c r="D18816" s="1" t="s">
        <v>19</v>
      </c>
      <c r="E18816" s="3" t="str">
        <f>HYPERLINK("https://fyndiq.se/produkt/6ff896a82a134dbd/", "2-Pack IPhone 12 Mini - Härdat Glas 9H - Super Kvalitet 3D")</f>
        <v>2-Pack IPhone 12 Mini - Härdat Glas 9H - Super Kvalitet 3D</v>
      </c>
      <c r="F18816" s="1" t="s">
        <v>55</v>
      </c>
      <c r="G18816" s="1" t="s">
        <v>56</v>
      </c>
      <c r="H18816" s="1" t="s">
        <v>57</v>
      </c>
      <c r="I18816" s="1" t="s">
        <v>16</v>
      </c>
      <c r="J18816" s="1" t="s">
        <v>23</v>
      </c>
      <c r="K18816" s="1" t="s">
        <v>16</v>
      </c>
      <c r="L18816" s="1" t="s">
        <v>16</v>
      </c>
      <c r="M18816" s="1" t="s">
        <v>16</v>
      </c>
      <c r="N18816" s="1" t="s">
        <v>16</v>
      </c>
      <c r="O18816" s="1">
        <v>47.2</v>
      </c>
      <c r="P18816" s="1">
        <v>1.0</v>
      </c>
    </row>
    <row r="18817">
      <c r="A18817" s="1" t="s">
        <v>29</v>
      </c>
      <c r="B18817" s="1" t="s">
        <v>21914</v>
      </c>
      <c r="C18817" s="2" t="s">
        <v>21909</v>
      </c>
      <c r="D18817" s="1" t="s">
        <v>19</v>
      </c>
      <c r="E18817" s="3" t="str">
        <f t="shared" ref="E18817:E18818" si="1144">HYPERLINK("https://fyndiq.se/produkt/925ae49423884615/", "2-Pack Samsung S22 Ultra Skärmskydd &amp; 1-Pack linsskydd -9H GLAS")</f>
        <v>2-Pack Samsung S22 Ultra Skärmskydd &amp; 1-Pack linsskydd -9H GLAS</v>
      </c>
      <c r="F18817" s="1" t="s">
        <v>335</v>
      </c>
      <c r="G18817" s="1" t="s">
        <v>336</v>
      </c>
      <c r="H18817" s="1" t="s">
        <v>337</v>
      </c>
      <c r="I18817" s="1" t="s">
        <v>16</v>
      </c>
      <c r="J18817" s="1" t="s">
        <v>23</v>
      </c>
      <c r="K18817" s="1" t="s">
        <v>16</v>
      </c>
      <c r="L18817" s="1" t="s">
        <v>16</v>
      </c>
      <c r="M18817" s="1" t="s">
        <v>16</v>
      </c>
      <c r="N18817" s="1" t="s">
        <v>16</v>
      </c>
      <c r="O18817" s="1">
        <v>71.2</v>
      </c>
      <c r="P18817" s="1">
        <v>1.0</v>
      </c>
    </row>
    <row r="18818">
      <c r="A18818" s="1" t="s">
        <v>29</v>
      </c>
      <c r="B18818" s="1" t="s">
        <v>21915</v>
      </c>
      <c r="C18818" s="2" t="s">
        <v>21909</v>
      </c>
      <c r="D18818" s="1" t="s">
        <v>19</v>
      </c>
      <c r="E18818" s="3" t="str">
        <f t="shared" si="1144"/>
        <v>2-Pack Samsung S22 Ultra Skärmskydd &amp; 1-Pack linsskydd -9H GLAS</v>
      </c>
      <c r="F18818" s="1" t="s">
        <v>335</v>
      </c>
      <c r="G18818" s="1" t="s">
        <v>336</v>
      </c>
      <c r="H18818" s="1" t="s">
        <v>337</v>
      </c>
      <c r="I18818" s="1" t="s">
        <v>16</v>
      </c>
      <c r="J18818" s="1" t="s">
        <v>23</v>
      </c>
      <c r="K18818" s="1" t="s">
        <v>16</v>
      </c>
      <c r="L18818" s="1" t="s">
        <v>16</v>
      </c>
      <c r="M18818" s="1" t="s">
        <v>16</v>
      </c>
      <c r="N18818" s="1" t="s">
        <v>16</v>
      </c>
      <c r="O18818" s="1">
        <v>71.2</v>
      </c>
      <c r="P18818" s="1">
        <v>1.0</v>
      </c>
    </row>
    <row r="18819">
      <c r="A18819" s="1" t="s">
        <v>29</v>
      </c>
      <c r="B18819" s="1" t="s">
        <v>21916</v>
      </c>
      <c r="C18819" s="2" t="s">
        <v>21909</v>
      </c>
      <c r="D18819" s="1" t="s">
        <v>19</v>
      </c>
      <c r="E18819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8819" s="1" t="s">
        <v>729</v>
      </c>
      <c r="G18819" s="1" t="s">
        <v>730</v>
      </c>
      <c r="H18819" s="1" t="s">
        <v>731</v>
      </c>
      <c r="I18819" s="1" t="s">
        <v>1230</v>
      </c>
      <c r="J18819" s="1" t="s">
        <v>9</v>
      </c>
      <c r="K18819" s="2" t="s">
        <v>21084</v>
      </c>
      <c r="L18819" s="1" t="s">
        <v>2602</v>
      </c>
      <c r="M18819" s="1" t="s">
        <v>16</v>
      </c>
      <c r="N18819" s="1" t="s">
        <v>16</v>
      </c>
      <c r="O18819" s="1">
        <v>63.2</v>
      </c>
      <c r="P18819" s="1">
        <v>1.0</v>
      </c>
    </row>
    <row r="18820">
      <c r="A18820" s="1" t="s">
        <v>29</v>
      </c>
      <c r="B18820" s="1" t="s">
        <v>21917</v>
      </c>
      <c r="C18820" s="2" t="s">
        <v>21909</v>
      </c>
      <c r="D18820" s="1" t="s">
        <v>19</v>
      </c>
      <c r="E1882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820" s="1" t="s">
        <v>2144</v>
      </c>
      <c r="G18820" s="1" t="s">
        <v>2145</v>
      </c>
      <c r="H18820" s="1" t="s">
        <v>2146</v>
      </c>
      <c r="I18820" s="1" t="s">
        <v>16</v>
      </c>
      <c r="J18820" s="1" t="s">
        <v>23</v>
      </c>
      <c r="K18820" s="1" t="s">
        <v>16</v>
      </c>
      <c r="L18820" s="1" t="s">
        <v>16</v>
      </c>
      <c r="M18820" s="1" t="s">
        <v>16</v>
      </c>
      <c r="N18820" s="1" t="s">
        <v>16</v>
      </c>
      <c r="O18820" s="1">
        <v>63.2</v>
      </c>
      <c r="P18820" s="1">
        <v>1.0</v>
      </c>
    </row>
    <row r="18821">
      <c r="A18821" s="1" t="s">
        <v>29</v>
      </c>
      <c r="B18821" s="1" t="s">
        <v>21918</v>
      </c>
      <c r="C18821" s="2" t="s">
        <v>21909</v>
      </c>
      <c r="D18821" s="1" t="s">
        <v>19</v>
      </c>
      <c r="E18821" s="3" t="str">
        <f>HYPERLINK("https://fyndiq.se/produkt/432d784756a84eff/", "2-Pack Samsung Galaxy S20FE - Härdat Glas-9H -Super kvalitet 3D")</f>
        <v>2-Pack Samsung Galaxy S20FE - Härdat Glas-9H -Super kvalitet 3D</v>
      </c>
      <c r="F18821" s="1" t="s">
        <v>1078</v>
      </c>
      <c r="G18821" s="1" t="s">
        <v>1079</v>
      </c>
      <c r="H18821" s="1" t="s">
        <v>1080</v>
      </c>
      <c r="I18821" s="1" t="s">
        <v>16</v>
      </c>
      <c r="J18821" s="1" t="s">
        <v>23</v>
      </c>
      <c r="K18821" s="1" t="s">
        <v>16</v>
      </c>
      <c r="L18821" s="1" t="s">
        <v>16</v>
      </c>
      <c r="M18821" s="1" t="s">
        <v>16</v>
      </c>
      <c r="N18821" s="1" t="s">
        <v>16</v>
      </c>
      <c r="O18821" s="1">
        <v>63.2</v>
      </c>
      <c r="P18821" s="1">
        <v>1.0</v>
      </c>
    </row>
    <row r="18822">
      <c r="A18822" s="1" t="s">
        <v>29</v>
      </c>
      <c r="B18822" s="1" t="s">
        <v>21919</v>
      </c>
      <c r="C18822" s="2" t="s">
        <v>21909</v>
      </c>
      <c r="D18822" s="1" t="s">
        <v>19</v>
      </c>
      <c r="E1882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822" s="1" t="s">
        <v>2144</v>
      </c>
      <c r="G18822" s="1" t="s">
        <v>2145</v>
      </c>
      <c r="H18822" s="1" t="s">
        <v>2146</v>
      </c>
      <c r="I18822" s="1" t="s">
        <v>16</v>
      </c>
      <c r="J18822" s="1" t="s">
        <v>23</v>
      </c>
      <c r="K18822" s="1" t="s">
        <v>16</v>
      </c>
      <c r="L18822" s="1" t="s">
        <v>16</v>
      </c>
      <c r="M18822" s="1" t="s">
        <v>16</v>
      </c>
      <c r="N18822" s="1" t="s">
        <v>16</v>
      </c>
      <c r="O18822" s="1">
        <v>63.2</v>
      </c>
      <c r="P18822" s="1">
        <v>1.0</v>
      </c>
    </row>
    <row r="18823">
      <c r="A18823" s="1" t="s">
        <v>29</v>
      </c>
      <c r="B18823" s="1" t="s">
        <v>21920</v>
      </c>
      <c r="C18823" s="2" t="s">
        <v>21909</v>
      </c>
      <c r="D18823" s="1" t="s">
        <v>19</v>
      </c>
      <c r="E18823" s="3" t="str">
        <f>HYPERLINK("https://fyndiq.se/produkt/432d784756a84eff/", "2-Pack Samsung Galaxy S20FE - Härdat Glas-9H -Super kvalitet 3D")</f>
        <v>2-Pack Samsung Galaxy S20FE - Härdat Glas-9H -Super kvalitet 3D</v>
      </c>
      <c r="F18823" s="1" t="s">
        <v>1078</v>
      </c>
      <c r="G18823" s="1" t="s">
        <v>1079</v>
      </c>
      <c r="H18823" s="1" t="s">
        <v>1080</v>
      </c>
      <c r="I18823" s="1" t="s">
        <v>16</v>
      </c>
      <c r="J18823" s="1" t="s">
        <v>23</v>
      </c>
      <c r="K18823" s="1" t="s">
        <v>16</v>
      </c>
      <c r="L18823" s="1" t="s">
        <v>16</v>
      </c>
      <c r="M18823" s="1" t="s">
        <v>16</v>
      </c>
      <c r="N18823" s="1" t="s">
        <v>16</v>
      </c>
      <c r="O18823" s="1">
        <v>63.2</v>
      </c>
      <c r="P18823" s="1">
        <v>1.0</v>
      </c>
    </row>
    <row r="18824">
      <c r="A18824" s="1" t="s">
        <v>29</v>
      </c>
      <c r="B18824" s="1" t="s">
        <v>21921</v>
      </c>
      <c r="C18824" s="2" t="s">
        <v>21909</v>
      </c>
      <c r="D18824" s="1" t="s">
        <v>19</v>
      </c>
      <c r="E18824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824" s="1" t="s">
        <v>2144</v>
      </c>
      <c r="G18824" s="1" t="s">
        <v>2145</v>
      </c>
      <c r="H18824" s="1" t="s">
        <v>2146</v>
      </c>
      <c r="I18824" s="1" t="s">
        <v>16</v>
      </c>
      <c r="J18824" s="1" t="s">
        <v>23</v>
      </c>
      <c r="K18824" s="1" t="s">
        <v>16</v>
      </c>
      <c r="L18824" s="1" t="s">
        <v>16</v>
      </c>
      <c r="M18824" s="1" t="s">
        <v>16</v>
      </c>
      <c r="N18824" s="1" t="s">
        <v>16</v>
      </c>
      <c r="O18824" s="1">
        <v>63.2</v>
      </c>
      <c r="P18824" s="1">
        <v>1.0</v>
      </c>
    </row>
    <row r="18825">
      <c r="A18825" s="1" t="s">
        <v>29</v>
      </c>
      <c r="B18825" s="1" t="s">
        <v>21922</v>
      </c>
      <c r="C18825" s="2" t="s">
        <v>21909</v>
      </c>
      <c r="D18825" s="1" t="s">
        <v>19</v>
      </c>
      <c r="E18825" s="3" t="str">
        <f>HYPERLINK("https://fyndiq.se/produkt/f15b82570d4144d0/", "2-Pack Apple Watch 41mm – Härdat glas 9H – Super kvalitet 3D")</f>
        <v>2-Pack Apple Watch 41mm – Härdat glas 9H – Super kvalitet 3D</v>
      </c>
      <c r="F18825" s="1" t="s">
        <v>144</v>
      </c>
      <c r="G18825" s="1" t="s">
        <v>145</v>
      </c>
      <c r="H18825" s="1" t="s">
        <v>146</v>
      </c>
      <c r="I18825" s="1" t="s">
        <v>16</v>
      </c>
      <c r="J18825" s="1" t="s">
        <v>23</v>
      </c>
      <c r="K18825" s="1" t="s">
        <v>16</v>
      </c>
      <c r="L18825" s="1" t="s">
        <v>16</v>
      </c>
      <c r="M18825" s="1" t="s">
        <v>16</v>
      </c>
      <c r="N18825" s="1" t="s">
        <v>16</v>
      </c>
      <c r="O18825" s="1">
        <v>55.2</v>
      </c>
      <c r="P18825" s="1">
        <v>1.0</v>
      </c>
    </row>
    <row r="18826">
      <c r="A18826" s="1" t="s">
        <v>29</v>
      </c>
      <c r="B18826" s="1" t="s">
        <v>21923</v>
      </c>
      <c r="C18826" s="2" t="s">
        <v>21909</v>
      </c>
      <c r="D18826" s="1" t="s">
        <v>19</v>
      </c>
      <c r="E18826" s="3" t="str">
        <f>HYPERLINK("https://fyndiq.se/produkt/1ab28a2a4b684867/", "2-Pack XIAOMI REDMI 12 4G Skärmskydd - Härdat Glas 9H - Super kvalitet 3D")</f>
        <v>2-Pack XIAOMI REDMI 12 4G Skärmskydd - Härdat Glas 9H - Super kvalitet 3D</v>
      </c>
      <c r="F18826" s="1" t="s">
        <v>9794</v>
      </c>
      <c r="G18826" s="1" t="s">
        <v>9795</v>
      </c>
      <c r="H18826" s="1" t="s">
        <v>9796</v>
      </c>
      <c r="I18826" s="1" t="s">
        <v>1311</v>
      </c>
      <c r="J18826" s="1" t="s">
        <v>23</v>
      </c>
      <c r="K18826" s="1" t="s">
        <v>16</v>
      </c>
      <c r="L18826" s="1" t="s">
        <v>16</v>
      </c>
      <c r="M18826" s="1" t="s">
        <v>16</v>
      </c>
      <c r="N18826" s="1" t="s">
        <v>16</v>
      </c>
      <c r="O18826" s="1">
        <v>63.2</v>
      </c>
      <c r="P18826" s="1">
        <v>1.0</v>
      </c>
    </row>
    <row r="18827">
      <c r="A18827" s="1" t="s">
        <v>29</v>
      </c>
      <c r="B18827" s="1" t="s">
        <v>21924</v>
      </c>
      <c r="C18827" s="2" t="s">
        <v>21909</v>
      </c>
      <c r="D18827" s="1" t="s">
        <v>19</v>
      </c>
      <c r="E1882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827" s="1" t="s">
        <v>2144</v>
      </c>
      <c r="G18827" s="1" t="s">
        <v>2145</v>
      </c>
      <c r="H18827" s="1" t="s">
        <v>2146</v>
      </c>
      <c r="I18827" s="1" t="s">
        <v>16</v>
      </c>
      <c r="J18827" s="1" t="s">
        <v>23</v>
      </c>
      <c r="K18827" s="1" t="s">
        <v>16</v>
      </c>
      <c r="L18827" s="1" t="s">
        <v>16</v>
      </c>
      <c r="M18827" s="1" t="s">
        <v>16</v>
      </c>
      <c r="N18827" s="1" t="s">
        <v>16</v>
      </c>
      <c r="O18827" s="1">
        <v>63.2</v>
      </c>
      <c r="P18827" s="1">
        <v>1.0</v>
      </c>
    </row>
    <row r="18828">
      <c r="A18828" s="1" t="s">
        <v>29</v>
      </c>
      <c r="B18828" s="1" t="s">
        <v>21925</v>
      </c>
      <c r="C18828" s="2" t="s">
        <v>21909</v>
      </c>
      <c r="D18828" s="1" t="s">
        <v>19</v>
      </c>
      <c r="E18828" s="3" t="str">
        <f>HYPERLINK("https://fyndiq.se/produkt/f29afcab96344857/", "2-Pack Privacy Skärmskydd For Samsung A52 (5G) - Härdat Glas 9H - Super Kvalitet 3D")</f>
        <v>2-Pack Privacy Skärmskydd For Samsung A52 (5G) - Härdat Glas 9H - Super Kvalitet 3D</v>
      </c>
      <c r="F18828" s="1" t="s">
        <v>4950</v>
      </c>
      <c r="G18828" s="1" t="s">
        <v>4951</v>
      </c>
      <c r="H18828" s="1" t="s">
        <v>4952</v>
      </c>
      <c r="I18828" s="1" t="s">
        <v>16</v>
      </c>
      <c r="J18828" s="1" t="s">
        <v>23</v>
      </c>
      <c r="K18828" s="1" t="s">
        <v>16</v>
      </c>
      <c r="L18828" s="1" t="s">
        <v>16</v>
      </c>
      <c r="M18828" s="1" t="s">
        <v>16</v>
      </c>
      <c r="N18828" s="1" t="s">
        <v>16</v>
      </c>
      <c r="O18828" s="1">
        <v>79.2</v>
      </c>
      <c r="P18828" s="1">
        <v>1.0</v>
      </c>
    </row>
    <row r="18829">
      <c r="A18829" s="1" t="s">
        <v>29</v>
      </c>
      <c r="B18829" s="1" t="s">
        <v>21926</v>
      </c>
      <c r="C18829" s="2" t="s">
        <v>21909</v>
      </c>
      <c r="D18829" s="1" t="s">
        <v>19</v>
      </c>
      <c r="E18829" s="3" t="str">
        <f>HYPERLINK("https://fyndiq.se/produkt/4487e30957ae4516/", "2-Pack Samsung Galaxy Tab A8 WiFi - Härdat Glas 9H - Super Kvalitet")</f>
        <v>2-Pack Samsung Galaxy Tab A8 WiFi - Härdat Glas 9H - Super Kvalitet</v>
      </c>
      <c r="F18829" s="1" t="s">
        <v>4067</v>
      </c>
      <c r="G18829" s="1" t="s">
        <v>4068</v>
      </c>
      <c r="H18829" s="1" t="s">
        <v>4069</v>
      </c>
      <c r="I18829" s="1" t="s">
        <v>16</v>
      </c>
      <c r="J18829" s="1" t="s">
        <v>23</v>
      </c>
      <c r="K18829" s="1" t="s">
        <v>16</v>
      </c>
      <c r="L18829" s="1" t="s">
        <v>16</v>
      </c>
      <c r="M18829" s="1" t="s">
        <v>16</v>
      </c>
      <c r="N18829" s="1" t="s">
        <v>16</v>
      </c>
      <c r="O18829" s="1">
        <v>135.2</v>
      </c>
      <c r="P18829" s="1">
        <v>1.0</v>
      </c>
    </row>
    <row r="18830">
      <c r="A18830" s="1" t="s">
        <v>29</v>
      </c>
      <c r="B18830" s="1" t="s">
        <v>21927</v>
      </c>
      <c r="C18830" s="2" t="s">
        <v>21909</v>
      </c>
      <c r="D18830" s="1" t="s">
        <v>19</v>
      </c>
      <c r="E18830" s="3" t="str">
        <f>HYPERLINK("https://fyndiq.se/produkt/2477583187264ece/", "2-Pack Samsung S20 - 9H Härdat Glass - Top Kvalitet")</f>
        <v>2-Pack Samsung S20 - 9H Härdat Glass - Top Kvalitet</v>
      </c>
      <c r="F18830" s="1" t="s">
        <v>124</v>
      </c>
      <c r="G18830" s="1" t="s">
        <v>125</v>
      </c>
      <c r="H18830" s="1" t="s">
        <v>126</v>
      </c>
      <c r="I18830" s="1" t="s">
        <v>16</v>
      </c>
      <c r="J18830" s="1" t="s">
        <v>23</v>
      </c>
      <c r="K18830" s="1" t="s">
        <v>16</v>
      </c>
      <c r="L18830" s="1" t="s">
        <v>16</v>
      </c>
      <c r="M18830" s="1" t="s">
        <v>16</v>
      </c>
      <c r="N18830" s="1" t="s">
        <v>16</v>
      </c>
      <c r="O18830" s="1">
        <v>71.2</v>
      </c>
      <c r="P18830" s="1">
        <v>1.0</v>
      </c>
    </row>
    <row r="18831">
      <c r="A18831" s="1" t="s">
        <v>29</v>
      </c>
      <c r="B18831" s="1" t="s">
        <v>21928</v>
      </c>
      <c r="C18831" s="2" t="s">
        <v>21909</v>
      </c>
      <c r="D18831" s="1" t="s">
        <v>19</v>
      </c>
      <c r="E18831" s="3" t="str">
        <f>HYPERLINK("https://fyndiq.se/produkt/fdeead0025f9481d/", "Samsung S23 FE - 9H Härdat Glass - Super Kvalitet 3D")</f>
        <v>Samsung S23 FE - 9H Härdat Glass - Super Kvalitet 3D</v>
      </c>
      <c r="F18831" s="1" t="s">
        <v>9586</v>
      </c>
      <c r="G18831" s="1" t="s">
        <v>9587</v>
      </c>
      <c r="H18831" s="1" t="s">
        <v>9588</v>
      </c>
      <c r="I18831" s="1" t="s">
        <v>16</v>
      </c>
      <c r="J18831" s="1" t="s">
        <v>23</v>
      </c>
      <c r="K18831" s="1" t="s">
        <v>16</v>
      </c>
      <c r="L18831" s="1" t="s">
        <v>16</v>
      </c>
      <c r="M18831" s="1" t="s">
        <v>16</v>
      </c>
      <c r="N18831" s="1" t="s">
        <v>16</v>
      </c>
      <c r="O18831" s="1">
        <v>55.2</v>
      </c>
      <c r="P18831" s="1">
        <v>1.0</v>
      </c>
    </row>
    <row r="18832">
      <c r="A18832" s="1" t="s">
        <v>29</v>
      </c>
      <c r="B18832" s="1" t="s">
        <v>21929</v>
      </c>
      <c r="C18832" s="2" t="s">
        <v>21909</v>
      </c>
      <c r="D18832" s="1" t="s">
        <v>19</v>
      </c>
      <c r="E18832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8832" s="1" t="s">
        <v>4240</v>
      </c>
      <c r="G18832" s="1" t="s">
        <v>4241</v>
      </c>
      <c r="H18832" s="1" t="s">
        <v>4242</v>
      </c>
      <c r="I18832" s="1" t="s">
        <v>16</v>
      </c>
      <c r="J18832" s="1" t="s">
        <v>23</v>
      </c>
      <c r="K18832" s="1" t="s">
        <v>16</v>
      </c>
      <c r="L18832" s="1" t="s">
        <v>16</v>
      </c>
      <c r="M18832" s="1" t="s">
        <v>16</v>
      </c>
      <c r="N18832" s="1" t="s">
        <v>16</v>
      </c>
      <c r="O18832" s="1">
        <v>63.2</v>
      </c>
      <c r="P18832" s="1">
        <v>1.0</v>
      </c>
    </row>
    <row r="18833">
      <c r="A18833" s="1" t="s">
        <v>29</v>
      </c>
      <c r="B18833" s="1" t="s">
        <v>21930</v>
      </c>
      <c r="C18833" s="2" t="s">
        <v>21909</v>
      </c>
      <c r="D18833" s="1" t="s">
        <v>19</v>
      </c>
      <c r="E18833" s="3" t="str">
        <f t="shared" ref="E18833:E18836" si="1145">HYPERLINK("https://fyndiq.se/produkt/08d44de1ca3946df/", "2-Pack Samsung Galaxy S10 - Härdat Glas 9H – 3D Skärmskydd - Super kvalitet")</f>
        <v>2-Pack Samsung Galaxy S10 - Härdat Glas 9H – 3D Skärmskydd - Super kvalitet</v>
      </c>
      <c r="F18833" s="1" t="s">
        <v>729</v>
      </c>
      <c r="G18833" s="1" t="s">
        <v>730</v>
      </c>
      <c r="H18833" s="1" t="s">
        <v>731</v>
      </c>
      <c r="I18833" s="1" t="s">
        <v>16</v>
      </c>
      <c r="J18833" s="1" t="s">
        <v>23</v>
      </c>
      <c r="K18833" s="1" t="s">
        <v>16</v>
      </c>
      <c r="L18833" s="1" t="s">
        <v>16</v>
      </c>
      <c r="M18833" s="1" t="s">
        <v>16</v>
      </c>
      <c r="N18833" s="1" t="s">
        <v>16</v>
      </c>
      <c r="O18833" s="1">
        <v>63.2</v>
      </c>
      <c r="P18833" s="1">
        <v>1.0</v>
      </c>
    </row>
    <row r="18834">
      <c r="A18834" s="1" t="s">
        <v>29</v>
      </c>
      <c r="B18834" s="1" t="s">
        <v>21931</v>
      </c>
      <c r="C18834" s="2" t="s">
        <v>21909</v>
      </c>
      <c r="D18834" s="1" t="s">
        <v>19</v>
      </c>
      <c r="E18834" s="3" t="str">
        <f t="shared" si="1145"/>
        <v>2-Pack Samsung Galaxy S10 - Härdat Glas 9H – 3D Skärmskydd - Super kvalitet</v>
      </c>
      <c r="F18834" s="1" t="s">
        <v>729</v>
      </c>
      <c r="G18834" s="1" t="s">
        <v>730</v>
      </c>
      <c r="H18834" s="1" t="s">
        <v>731</v>
      </c>
      <c r="I18834" s="1" t="s">
        <v>16</v>
      </c>
      <c r="J18834" s="1" t="s">
        <v>23</v>
      </c>
      <c r="K18834" s="1" t="s">
        <v>16</v>
      </c>
      <c r="L18834" s="1" t="s">
        <v>16</v>
      </c>
      <c r="M18834" s="1" t="s">
        <v>16</v>
      </c>
      <c r="N18834" s="1" t="s">
        <v>16</v>
      </c>
      <c r="O18834" s="1">
        <v>63.2</v>
      </c>
      <c r="P18834" s="1">
        <v>1.0</v>
      </c>
    </row>
    <row r="18835">
      <c r="A18835" s="1" t="s">
        <v>29</v>
      </c>
      <c r="B18835" s="1" t="s">
        <v>21932</v>
      </c>
      <c r="C18835" s="2" t="s">
        <v>21909</v>
      </c>
      <c r="D18835" s="1" t="s">
        <v>19</v>
      </c>
      <c r="E18835" s="3" t="str">
        <f t="shared" si="1145"/>
        <v>2-Pack Samsung Galaxy S10 - Härdat Glas 9H – 3D Skärmskydd - Super kvalitet</v>
      </c>
      <c r="F18835" s="1" t="s">
        <v>729</v>
      </c>
      <c r="G18835" s="1" t="s">
        <v>730</v>
      </c>
      <c r="H18835" s="1" t="s">
        <v>731</v>
      </c>
      <c r="I18835" s="1" t="s">
        <v>16</v>
      </c>
      <c r="J18835" s="1" t="s">
        <v>23</v>
      </c>
      <c r="K18835" s="1" t="s">
        <v>16</v>
      </c>
      <c r="L18835" s="1" t="s">
        <v>16</v>
      </c>
      <c r="M18835" s="1" t="s">
        <v>16</v>
      </c>
      <c r="N18835" s="1" t="s">
        <v>16</v>
      </c>
      <c r="O18835" s="1">
        <v>63.2</v>
      </c>
      <c r="P18835" s="1">
        <v>1.0</v>
      </c>
    </row>
    <row r="18836">
      <c r="A18836" s="1" t="s">
        <v>29</v>
      </c>
      <c r="B18836" s="1" t="s">
        <v>21933</v>
      </c>
      <c r="C18836" s="2" t="s">
        <v>21909</v>
      </c>
      <c r="D18836" s="1" t="s">
        <v>19</v>
      </c>
      <c r="E18836" s="3" t="str">
        <f t="shared" si="1145"/>
        <v>2-Pack Samsung Galaxy S10 - Härdat Glas 9H – 3D Skärmskydd - Super kvalitet</v>
      </c>
      <c r="F18836" s="1" t="s">
        <v>729</v>
      </c>
      <c r="G18836" s="1" t="s">
        <v>730</v>
      </c>
      <c r="H18836" s="1" t="s">
        <v>731</v>
      </c>
      <c r="I18836" s="1" t="s">
        <v>16</v>
      </c>
      <c r="J18836" s="1" t="s">
        <v>23</v>
      </c>
      <c r="K18836" s="1" t="s">
        <v>16</v>
      </c>
      <c r="L18836" s="1" t="s">
        <v>16</v>
      </c>
      <c r="M18836" s="1" t="s">
        <v>16</v>
      </c>
      <c r="N18836" s="1" t="s">
        <v>16</v>
      </c>
      <c r="O18836" s="1">
        <v>63.2</v>
      </c>
      <c r="P18836" s="1">
        <v>1.0</v>
      </c>
    </row>
    <row r="18837">
      <c r="A18837" s="1" t="s">
        <v>29</v>
      </c>
      <c r="B18837" s="1" t="s">
        <v>21934</v>
      </c>
      <c r="C18837" s="2" t="s">
        <v>21909</v>
      </c>
      <c r="D18837" s="1" t="s">
        <v>19</v>
      </c>
      <c r="E18837" s="3" t="str">
        <f>HYPERLINK("https://fyndiq.se/produkt/a511a8922e36455c/", "2 Pack Samsung S8 - Härdat glas 9H–Super kvalitet 3D Skärmskydd")</f>
        <v>2 Pack Samsung S8 - Härdat glas 9H–Super kvalitet 3D Skärmskydd</v>
      </c>
      <c r="F18837" s="1" t="s">
        <v>1083</v>
      </c>
      <c r="G18837" s="1" t="s">
        <v>1084</v>
      </c>
      <c r="H18837" s="1" t="s">
        <v>1085</v>
      </c>
      <c r="I18837" s="1" t="s">
        <v>16</v>
      </c>
      <c r="J18837" s="1" t="s">
        <v>23</v>
      </c>
      <c r="K18837" s="1" t="s">
        <v>16</v>
      </c>
      <c r="L18837" s="1" t="s">
        <v>16</v>
      </c>
      <c r="M18837" s="1" t="s">
        <v>16</v>
      </c>
      <c r="N18837" s="1" t="s">
        <v>16</v>
      </c>
      <c r="O18837" s="1">
        <v>63.2</v>
      </c>
      <c r="P18837" s="1">
        <v>1.0</v>
      </c>
    </row>
    <row r="18838">
      <c r="A18838" s="1" t="s">
        <v>29</v>
      </c>
      <c r="B18838" s="1" t="s">
        <v>21935</v>
      </c>
      <c r="C18838" s="2" t="s">
        <v>21909</v>
      </c>
      <c r="D18838" s="1" t="s">
        <v>19</v>
      </c>
      <c r="E18838" s="3" t="str">
        <f>HYPERLINK("https://fyndiq.se/produkt/f15b82570d4144d0/", "2-Pack Apple Watch 41mm – Härdat glas 9H – Super kvalitet 3D")</f>
        <v>2-Pack Apple Watch 41mm – Härdat glas 9H – Super kvalitet 3D</v>
      </c>
      <c r="F18838" s="1" t="s">
        <v>144</v>
      </c>
      <c r="G18838" s="1" t="s">
        <v>145</v>
      </c>
      <c r="H18838" s="1" t="s">
        <v>146</v>
      </c>
      <c r="I18838" s="1" t="s">
        <v>16</v>
      </c>
      <c r="J18838" s="1" t="s">
        <v>23</v>
      </c>
      <c r="K18838" s="1" t="s">
        <v>16</v>
      </c>
      <c r="L18838" s="1" t="s">
        <v>16</v>
      </c>
      <c r="M18838" s="1" t="s">
        <v>16</v>
      </c>
      <c r="N18838" s="1" t="s">
        <v>16</v>
      </c>
      <c r="O18838" s="1">
        <v>55.2</v>
      </c>
      <c r="P18838" s="1">
        <v>1.0</v>
      </c>
    </row>
    <row r="18839">
      <c r="A18839" s="1" t="s">
        <v>29</v>
      </c>
      <c r="B18839" s="1" t="s">
        <v>21936</v>
      </c>
      <c r="C18839" s="2" t="s">
        <v>21909</v>
      </c>
      <c r="D18839" s="1" t="s">
        <v>19</v>
      </c>
      <c r="E1883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8839" s="1" t="s">
        <v>204</v>
      </c>
      <c r="G18839" s="1" t="s">
        <v>205</v>
      </c>
      <c r="H18839" s="1" t="s">
        <v>206</v>
      </c>
      <c r="I18839" s="1" t="s">
        <v>16</v>
      </c>
      <c r="J18839" s="1" t="s">
        <v>23</v>
      </c>
      <c r="K18839" s="1" t="s">
        <v>16</v>
      </c>
      <c r="L18839" s="1" t="s">
        <v>16</v>
      </c>
      <c r="M18839" s="1" t="s">
        <v>16</v>
      </c>
      <c r="N18839" s="1" t="s">
        <v>16</v>
      </c>
      <c r="O18839" s="1">
        <v>71.2</v>
      </c>
      <c r="P18839" s="1">
        <v>1.0</v>
      </c>
    </row>
    <row r="18840">
      <c r="A18840" s="1" t="s">
        <v>29</v>
      </c>
      <c r="B18840" s="1" t="s">
        <v>21937</v>
      </c>
      <c r="C18840" s="2" t="s">
        <v>21909</v>
      </c>
      <c r="D18840" s="1" t="s">
        <v>19</v>
      </c>
      <c r="E18840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840" s="1" t="s">
        <v>692</v>
      </c>
      <c r="G18840" s="1" t="s">
        <v>693</v>
      </c>
      <c r="H18840" s="1" t="s">
        <v>694</v>
      </c>
      <c r="I18840" s="1" t="s">
        <v>16</v>
      </c>
      <c r="J18840" s="1" t="s">
        <v>23</v>
      </c>
      <c r="K18840" s="1" t="s">
        <v>16</v>
      </c>
      <c r="L18840" s="1" t="s">
        <v>16</v>
      </c>
      <c r="M18840" s="1" t="s">
        <v>16</v>
      </c>
      <c r="N18840" s="1" t="s">
        <v>16</v>
      </c>
      <c r="O18840" s="1">
        <v>47.2</v>
      </c>
      <c r="P18840" s="1">
        <v>1.0</v>
      </c>
    </row>
    <row r="18841">
      <c r="A18841" s="1" t="s">
        <v>29</v>
      </c>
      <c r="B18841" s="1" t="s">
        <v>21938</v>
      </c>
      <c r="C18841" s="2" t="s">
        <v>21909</v>
      </c>
      <c r="D18841" s="1" t="s">
        <v>19</v>
      </c>
      <c r="E18841" s="3" t="str">
        <f>HYPERLINK("https://fyndiq.se/produkt/e9fe6b45dad34f98/", "2-Pack Iphone X / XS / 11 PRO- 9H Härdat Glass - Top Kvalitet")</f>
        <v>2-Pack Iphone X / XS / 11 PRO- 9H Härdat Glass - Top Kvalitet</v>
      </c>
      <c r="F18841" s="1" t="s">
        <v>6168</v>
      </c>
      <c r="G18841" s="1" t="s">
        <v>6169</v>
      </c>
      <c r="H18841" s="1" t="s">
        <v>6170</v>
      </c>
      <c r="I18841" s="1" t="s">
        <v>16</v>
      </c>
      <c r="J18841" s="1" t="s">
        <v>23</v>
      </c>
      <c r="K18841" s="1" t="s">
        <v>16</v>
      </c>
      <c r="L18841" s="1" t="s">
        <v>16</v>
      </c>
      <c r="M18841" s="1" t="s">
        <v>16</v>
      </c>
      <c r="N18841" s="1" t="s">
        <v>16</v>
      </c>
      <c r="O18841" s="1">
        <v>47.2</v>
      </c>
      <c r="P18841" s="1">
        <v>1.0</v>
      </c>
    </row>
    <row r="18842">
      <c r="A18842" s="1" t="s">
        <v>29</v>
      </c>
      <c r="B18842" s="1" t="s">
        <v>21939</v>
      </c>
      <c r="C18842" s="2" t="s">
        <v>21909</v>
      </c>
      <c r="D18842" s="1" t="s">
        <v>19</v>
      </c>
      <c r="E18842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8842" s="1" t="s">
        <v>4343</v>
      </c>
      <c r="G18842" s="1" t="s">
        <v>4344</v>
      </c>
      <c r="H18842" s="1" t="s">
        <v>4345</v>
      </c>
      <c r="I18842" s="1" t="s">
        <v>16</v>
      </c>
      <c r="J18842" s="1" t="s">
        <v>23</v>
      </c>
      <c r="K18842" s="1" t="s">
        <v>16</v>
      </c>
      <c r="L18842" s="1" t="s">
        <v>16</v>
      </c>
      <c r="M18842" s="1" t="s">
        <v>16</v>
      </c>
      <c r="N18842" s="1" t="s">
        <v>16</v>
      </c>
      <c r="O18842" s="1">
        <v>95.2</v>
      </c>
      <c r="P18842" s="1">
        <v>1.0</v>
      </c>
    </row>
    <row r="18843">
      <c r="A18843" s="1" t="s">
        <v>29</v>
      </c>
      <c r="B18843" s="1" t="s">
        <v>21940</v>
      </c>
      <c r="C18843" s="2" t="s">
        <v>21909</v>
      </c>
      <c r="D18843" s="1" t="s">
        <v>19</v>
      </c>
      <c r="E18843" s="3" t="str">
        <f>HYPERLINK("https://fyndiq.se/produkt/34157794139f40c6/", "2-Pack Samsung S20 FE - 9H Härdat Glass - Top Kvalitet")</f>
        <v>2-Pack Samsung S20 FE - 9H Härdat Glass - Top Kvalitet</v>
      </c>
      <c r="F18843" s="1" t="s">
        <v>1640</v>
      </c>
      <c r="G18843" s="1" t="s">
        <v>1641</v>
      </c>
      <c r="H18843" s="1" t="s">
        <v>1642</v>
      </c>
      <c r="I18843" s="1" t="s">
        <v>16</v>
      </c>
      <c r="J18843" s="1" t="s">
        <v>23</v>
      </c>
      <c r="K18843" s="1" t="s">
        <v>16</v>
      </c>
      <c r="L18843" s="1" t="s">
        <v>16</v>
      </c>
      <c r="M18843" s="1" t="s">
        <v>16</v>
      </c>
      <c r="N18843" s="1" t="s">
        <v>16</v>
      </c>
      <c r="O18843" s="1">
        <v>63.2</v>
      </c>
      <c r="P18843" s="1">
        <v>1.0</v>
      </c>
    </row>
    <row r="18844">
      <c r="A18844" s="1" t="s">
        <v>29</v>
      </c>
      <c r="B18844" s="1" t="s">
        <v>21941</v>
      </c>
      <c r="C18844" s="2" t="s">
        <v>21909</v>
      </c>
      <c r="D18844" s="1" t="s">
        <v>19</v>
      </c>
      <c r="E18844" s="3" t="str">
        <f>HYPERLINK("https://fyndiq.se/produkt/4cdad3b689104202/", "2-PACK Full Cover Iphone 7 Vit - Härdat Glas 9H Skärmskydd 3D")</f>
        <v>2-PACK Full Cover Iphone 7 Vit - Härdat Glas 9H Skärmskydd 3D</v>
      </c>
      <c r="F18844" s="1" t="s">
        <v>618</v>
      </c>
      <c r="G18844" s="1" t="s">
        <v>619</v>
      </c>
      <c r="H18844" s="1" t="s">
        <v>620</v>
      </c>
      <c r="I18844" s="1" t="s">
        <v>16</v>
      </c>
      <c r="J18844" s="1" t="s">
        <v>23</v>
      </c>
      <c r="K18844" s="1" t="s">
        <v>16</v>
      </c>
      <c r="L18844" s="1" t="s">
        <v>16</v>
      </c>
      <c r="M18844" s="1" t="s">
        <v>16</v>
      </c>
      <c r="N18844" s="1" t="s">
        <v>16</v>
      </c>
      <c r="O18844" s="1">
        <v>47.2</v>
      </c>
      <c r="P18844" s="1">
        <v>1.0</v>
      </c>
    </row>
    <row r="18845">
      <c r="A18845" s="1" t="s">
        <v>29</v>
      </c>
      <c r="B18845" s="1" t="s">
        <v>21942</v>
      </c>
      <c r="C18845" s="2" t="s">
        <v>21909</v>
      </c>
      <c r="D18845" s="1" t="s">
        <v>19</v>
      </c>
      <c r="E18845" s="3" t="str">
        <f>HYPERLINK("https://fyndiq.se/produkt/61d7651b71674e2a/", "2-Pack Samsung S21 Ultra (5G) Skärmskydd &amp; 2-Pack linsskydd - Härdat Glas 9H - Super kvalitet 3D")</f>
        <v>2-Pack Samsung S21 Ultra (5G) Skärmskydd &amp; 2-Pack linsskydd - Härdat Glas 9H - Super kvalitet 3D</v>
      </c>
      <c r="F18845" s="1" t="s">
        <v>13505</v>
      </c>
      <c r="G18845" s="1" t="s">
        <v>13506</v>
      </c>
      <c r="H18845" s="1" t="s">
        <v>13507</v>
      </c>
      <c r="I18845" s="1" t="s">
        <v>16</v>
      </c>
      <c r="J18845" s="1" t="s">
        <v>23</v>
      </c>
      <c r="K18845" s="1" t="s">
        <v>16</v>
      </c>
      <c r="L18845" s="1" t="s">
        <v>16</v>
      </c>
      <c r="M18845" s="1" t="s">
        <v>16</v>
      </c>
      <c r="N18845" s="1" t="s">
        <v>16</v>
      </c>
      <c r="O18845" s="1">
        <v>79.2</v>
      </c>
      <c r="P18845" s="1">
        <v>1.0</v>
      </c>
    </row>
    <row r="18846">
      <c r="A18846" s="1" t="s">
        <v>29</v>
      </c>
      <c r="B18846" s="1" t="s">
        <v>21943</v>
      </c>
      <c r="C18846" s="2" t="s">
        <v>21909</v>
      </c>
      <c r="D18846" s="1" t="s">
        <v>19</v>
      </c>
      <c r="E18846" s="3" t="str">
        <f t="shared" ref="E18846:E18847" si="1146">HYPERLINK("https://fyndiq.se/produkt/4371141b97c44a65/", "2-Pack Xiaomi Redmi Note 12 (4G) - Härdat Glas 9H-Super kvalitet 3D Skärmskydd")</f>
        <v>2-Pack Xiaomi Redmi Note 12 (4G) - Härdat Glas 9H-Super kvalitet 3D Skärmskydd</v>
      </c>
      <c r="F18846" s="1" t="s">
        <v>665</v>
      </c>
      <c r="G18846" s="1" t="s">
        <v>666</v>
      </c>
      <c r="H18846" s="1" t="s">
        <v>667</v>
      </c>
      <c r="I18846" s="1" t="s">
        <v>16</v>
      </c>
      <c r="J18846" s="1" t="s">
        <v>23</v>
      </c>
      <c r="K18846" s="1" t="s">
        <v>16</v>
      </c>
      <c r="L18846" s="1" t="s">
        <v>16</v>
      </c>
      <c r="M18846" s="1" t="s">
        <v>16</v>
      </c>
      <c r="N18846" s="1" t="s">
        <v>16</v>
      </c>
      <c r="O18846" s="1">
        <v>63.2</v>
      </c>
      <c r="P18846" s="1">
        <v>1.0</v>
      </c>
    </row>
    <row r="18847">
      <c r="A18847" s="1" t="s">
        <v>29</v>
      </c>
      <c r="B18847" s="1" t="s">
        <v>21944</v>
      </c>
      <c r="C18847" s="2" t="s">
        <v>21909</v>
      </c>
      <c r="D18847" s="1" t="s">
        <v>19</v>
      </c>
      <c r="E18847" s="3" t="str">
        <f t="shared" si="1146"/>
        <v>2-Pack Xiaomi Redmi Note 12 (4G) - Härdat Glas 9H-Super kvalitet 3D Skärmskydd</v>
      </c>
      <c r="F18847" s="1" t="s">
        <v>665</v>
      </c>
      <c r="G18847" s="1" t="s">
        <v>666</v>
      </c>
      <c r="H18847" s="1" t="s">
        <v>667</v>
      </c>
      <c r="I18847" s="1" t="s">
        <v>16</v>
      </c>
      <c r="J18847" s="1" t="s">
        <v>23</v>
      </c>
      <c r="K18847" s="1" t="s">
        <v>16</v>
      </c>
      <c r="L18847" s="1" t="s">
        <v>16</v>
      </c>
      <c r="M18847" s="1" t="s">
        <v>16</v>
      </c>
      <c r="N18847" s="1" t="s">
        <v>16</v>
      </c>
      <c r="O18847" s="1">
        <v>63.2</v>
      </c>
      <c r="P18847" s="1">
        <v>1.0</v>
      </c>
    </row>
    <row r="18848">
      <c r="A18848" s="1" t="s">
        <v>29</v>
      </c>
      <c r="B18848" s="1" t="s">
        <v>21945</v>
      </c>
      <c r="C18848" s="2" t="s">
        <v>21909</v>
      </c>
      <c r="D18848" s="1" t="s">
        <v>19</v>
      </c>
      <c r="E18848" s="3" t="str">
        <f>HYPERLINK("https://fyndiq.se/produkt/c64bbbf107e34309/", "2-Pack Huawei P30 - Härdat glas 9H – 3D Super kvalitet")</f>
        <v>2-Pack Huawei P30 - Härdat glas 9H – 3D Super kvalitet</v>
      </c>
      <c r="F18848" s="1" t="s">
        <v>845</v>
      </c>
      <c r="G18848" s="1" t="s">
        <v>846</v>
      </c>
      <c r="H18848" s="1" t="s">
        <v>847</v>
      </c>
      <c r="I18848" s="1" t="s">
        <v>16</v>
      </c>
      <c r="J18848" s="1" t="s">
        <v>23</v>
      </c>
      <c r="K18848" s="1" t="s">
        <v>16</v>
      </c>
      <c r="L18848" s="1" t="s">
        <v>16</v>
      </c>
      <c r="M18848" s="1" t="s">
        <v>16</v>
      </c>
      <c r="N18848" s="1" t="s">
        <v>16</v>
      </c>
      <c r="O18848" s="1">
        <v>63.2</v>
      </c>
      <c r="P18848" s="1">
        <v>1.0</v>
      </c>
    </row>
    <row r="18849">
      <c r="A18849" s="1" t="s">
        <v>29</v>
      </c>
      <c r="B18849" s="1" t="s">
        <v>21946</v>
      </c>
      <c r="C18849" s="2" t="s">
        <v>21909</v>
      </c>
      <c r="D18849" s="1" t="s">
        <v>19</v>
      </c>
      <c r="E18849" s="3" t="str">
        <f>HYPERLINK("https://fyndiq.se/produkt/abbb2d46464546e3/", "2.pack Sony Xperia 5 V - Härdat Glas 9H - Super kvalitet 3D Skärmskydd")</f>
        <v>2.pack Sony Xperia 5 V - Härdat Glas 9H - Super kvalitet 3D Skärmskydd</v>
      </c>
      <c r="F18849" s="1" t="s">
        <v>8201</v>
      </c>
      <c r="G18849" s="1" t="s">
        <v>8202</v>
      </c>
      <c r="H18849" s="1" t="s">
        <v>8203</v>
      </c>
      <c r="I18849" s="1" t="s">
        <v>16</v>
      </c>
      <c r="J18849" s="1" t="s">
        <v>23</v>
      </c>
      <c r="K18849" s="1" t="s">
        <v>16</v>
      </c>
      <c r="L18849" s="1" t="s">
        <v>16</v>
      </c>
      <c r="M18849" s="1" t="s">
        <v>16</v>
      </c>
      <c r="N18849" s="1" t="s">
        <v>16</v>
      </c>
      <c r="O18849" s="1">
        <v>79.2</v>
      </c>
      <c r="P18849" s="1">
        <v>1.0</v>
      </c>
    </row>
    <row r="18850">
      <c r="A18850" s="1" t="s">
        <v>29</v>
      </c>
      <c r="B18850" s="1" t="s">
        <v>21947</v>
      </c>
      <c r="C18850" s="2" t="s">
        <v>21909</v>
      </c>
      <c r="D18850" s="1" t="s">
        <v>19</v>
      </c>
      <c r="E18850" s="3" t="str">
        <f>HYPERLINK("https://fyndiq.se/produkt/bd753f23d3054c90/", "Samsung Galaxy Tab A8 4G - Härdat glas 9H - Super Kvalitet")</f>
        <v>Samsung Galaxy Tab A8 4G - Härdat glas 9H - Super Kvalitet</v>
      </c>
      <c r="F18850" s="1" t="s">
        <v>10768</v>
      </c>
      <c r="G18850" s="1" t="s">
        <v>10769</v>
      </c>
      <c r="H18850" s="1" t="s">
        <v>10770</v>
      </c>
      <c r="I18850" s="1" t="s">
        <v>16</v>
      </c>
      <c r="J18850" s="1" t="s">
        <v>23</v>
      </c>
      <c r="K18850" s="1" t="s">
        <v>16</v>
      </c>
      <c r="L18850" s="1" t="s">
        <v>16</v>
      </c>
      <c r="M18850" s="1" t="s">
        <v>16</v>
      </c>
      <c r="N18850" s="1" t="s">
        <v>16</v>
      </c>
      <c r="O18850" s="1">
        <v>119.2</v>
      </c>
      <c r="P18850" s="1">
        <v>1.0</v>
      </c>
    </row>
    <row r="18851">
      <c r="A18851" s="1" t="s">
        <v>29</v>
      </c>
      <c r="B18851" s="1" t="s">
        <v>21948</v>
      </c>
      <c r="C18851" s="2" t="s">
        <v>21909</v>
      </c>
      <c r="D18851" s="1" t="s">
        <v>19</v>
      </c>
      <c r="E18851" s="3" t="str">
        <f>HYPERLINK("https://fyndiq.se/produkt/b6870edec697443b/", "2-Pack Xiaomi 13 PRO (5G) - Härdat glas 9H - Super kvalitet 3D Skärmskydd")</f>
        <v>2-Pack Xiaomi 13 PRO (5G) - Härdat glas 9H - Super kvalitet 3D Skärmskydd</v>
      </c>
      <c r="F18851" s="1" t="s">
        <v>2242</v>
      </c>
      <c r="G18851" s="1" t="s">
        <v>2243</v>
      </c>
      <c r="H18851" s="1" t="s">
        <v>2244</v>
      </c>
      <c r="I18851" s="1" t="s">
        <v>16</v>
      </c>
      <c r="J18851" s="1" t="s">
        <v>23</v>
      </c>
      <c r="K18851" s="1" t="s">
        <v>16</v>
      </c>
      <c r="L18851" s="1" t="s">
        <v>16</v>
      </c>
      <c r="M18851" s="1" t="s">
        <v>16</v>
      </c>
      <c r="N18851" s="1" t="s">
        <v>16</v>
      </c>
      <c r="O18851" s="1">
        <v>63.2</v>
      </c>
      <c r="P18851" s="1">
        <v>1.0</v>
      </c>
    </row>
    <row r="18852">
      <c r="A18852" s="1" t="s">
        <v>29</v>
      </c>
      <c r="B18852" s="1" t="s">
        <v>21949</v>
      </c>
      <c r="C18852" s="2" t="s">
        <v>21909</v>
      </c>
      <c r="D18852" s="1" t="s">
        <v>19</v>
      </c>
      <c r="E18852" s="3" t="str">
        <f>HYPERLINK("https://fyndiq.se/produkt/7b4cb5f9439947b9/", "2-Pack iPhone SE 2020 Svart - Härdat Glas 9H - Super Kvalitet 3D")</f>
        <v>2-Pack iPhone SE 2020 Svart - Härdat Glas 9H - Super Kvalitet 3D</v>
      </c>
      <c r="F18852" s="1" t="s">
        <v>175</v>
      </c>
      <c r="G18852" s="1" t="s">
        <v>176</v>
      </c>
      <c r="H18852" s="1" t="s">
        <v>177</v>
      </c>
      <c r="I18852" s="1" t="s">
        <v>16</v>
      </c>
      <c r="J18852" s="1" t="s">
        <v>23</v>
      </c>
      <c r="K18852" s="1" t="s">
        <v>16</v>
      </c>
      <c r="L18852" s="1" t="s">
        <v>16</v>
      </c>
      <c r="M18852" s="1" t="s">
        <v>16</v>
      </c>
      <c r="N18852" s="1" t="s">
        <v>16</v>
      </c>
      <c r="O18852" s="1">
        <v>47.2</v>
      </c>
      <c r="P18852" s="1">
        <v>1.0</v>
      </c>
    </row>
    <row r="18853">
      <c r="A18853" s="1" t="s">
        <v>29</v>
      </c>
      <c r="B18853" s="1" t="s">
        <v>21950</v>
      </c>
      <c r="C18853" s="2" t="s">
        <v>21909</v>
      </c>
      <c r="D18853" s="1" t="s">
        <v>19</v>
      </c>
      <c r="E18853" s="3" t="str">
        <f>HYPERLINK("https://fyndiq.se/produkt/f15f4561a5ef4294/", "2-Pack Motorola Edge 40 - Härdat Glas 9H -Super kvalitet 3D Skärmskydd")</f>
        <v>2-Pack Motorola Edge 40 - Härdat Glas 9H -Super kvalitet 3D Skärmskydd</v>
      </c>
      <c r="F18853" s="1" t="s">
        <v>1234</v>
      </c>
      <c r="G18853" s="1" t="s">
        <v>1235</v>
      </c>
      <c r="H18853" s="1" t="s">
        <v>1236</v>
      </c>
      <c r="I18853" s="1" t="s">
        <v>16</v>
      </c>
      <c r="J18853" s="1" t="s">
        <v>23</v>
      </c>
      <c r="K18853" s="1" t="s">
        <v>16</v>
      </c>
      <c r="L18853" s="1" t="s">
        <v>16</v>
      </c>
      <c r="M18853" s="1" t="s">
        <v>16</v>
      </c>
      <c r="N18853" s="1" t="s">
        <v>16</v>
      </c>
      <c r="O18853" s="1">
        <v>79.2</v>
      </c>
      <c r="P18853" s="1">
        <v>1.0</v>
      </c>
    </row>
    <row r="18854">
      <c r="A18854" s="1" t="s">
        <v>29</v>
      </c>
      <c r="B18854" s="1" t="s">
        <v>21951</v>
      </c>
      <c r="C18854" s="2" t="s">
        <v>21909</v>
      </c>
      <c r="D18854" s="1" t="s">
        <v>19</v>
      </c>
      <c r="E18854" s="3" t="str">
        <f t="shared" ref="E18854:E18855" si="1147">HYPERLINK("https://fyndiq.se/produkt/3793e0f6281f49f6/", "2-Pack Iphone 11 / XR - 9H Härdat Glass - Top Kvalitet")</f>
        <v>2-Pack Iphone 11 / XR - 9H Härdat Glass - Top Kvalitet</v>
      </c>
      <c r="F18854" s="1" t="s">
        <v>371</v>
      </c>
      <c r="G18854" s="1" t="s">
        <v>372</v>
      </c>
      <c r="H18854" s="1" t="s">
        <v>373</v>
      </c>
      <c r="I18854" s="1" t="s">
        <v>16</v>
      </c>
      <c r="J18854" s="1" t="s">
        <v>23</v>
      </c>
      <c r="K18854" s="1" t="s">
        <v>16</v>
      </c>
      <c r="L18854" s="1" t="s">
        <v>16</v>
      </c>
      <c r="M18854" s="1" t="s">
        <v>16</v>
      </c>
      <c r="N18854" s="1" t="s">
        <v>16</v>
      </c>
      <c r="O18854" s="1">
        <v>47.2</v>
      </c>
      <c r="P18854" s="1">
        <v>1.0</v>
      </c>
    </row>
    <row r="18855">
      <c r="A18855" s="1" t="s">
        <v>29</v>
      </c>
      <c r="B18855" s="1" t="s">
        <v>21952</v>
      </c>
      <c r="C18855" s="2" t="s">
        <v>21909</v>
      </c>
      <c r="D18855" s="1" t="s">
        <v>19</v>
      </c>
      <c r="E18855" s="3" t="str">
        <f t="shared" si="1147"/>
        <v>2-Pack Iphone 11 / XR - 9H Härdat Glass - Top Kvalitet</v>
      </c>
      <c r="F18855" s="1" t="s">
        <v>371</v>
      </c>
      <c r="G18855" s="1" t="s">
        <v>372</v>
      </c>
      <c r="H18855" s="1" t="s">
        <v>373</v>
      </c>
      <c r="I18855" s="1" t="s">
        <v>16</v>
      </c>
      <c r="J18855" s="1" t="s">
        <v>23</v>
      </c>
      <c r="K18855" s="1" t="s">
        <v>16</v>
      </c>
      <c r="L18855" s="1" t="s">
        <v>16</v>
      </c>
      <c r="M18855" s="1" t="s">
        <v>16</v>
      </c>
      <c r="N18855" s="1" t="s">
        <v>16</v>
      </c>
      <c r="O18855" s="1">
        <v>47.2</v>
      </c>
      <c r="P18855" s="1">
        <v>1.0</v>
      </c>
    </row>
    <row r="18856">
      <c r="A18856" s="1" t="s">
        <v>29</v>
      </c>
      <c r="B18856" s="1" t="s">
        <v>21953</v>
      </c>
      <c r="C18856" s="2" t="s">
        <v>21909</v>
      </c>
      <c r="D18856" s="1" t="s">
        <v>19</v>
      </c>
      <c r="E18856" s="3" t="str">
        <f t="shared" ref="E18856:E18857" si="1148">HYPERLINK("https://fyndiq.se/produkt/ffd808ba7c174af8/", "2-Pack Samsung S22 Skärmskydd &amp; 1-Pack linsskydd -Härdat Glas 9H")</f>
        <v>2-Pack Samsung S22 Skärmskydd &amp; 1-Pack linsskydd -Härdat Glas 9H</v>
      </c>
      <c r="F18856" s="1" t="s">
        <v>179</v>
      </c>
      <c r="G18856" s="1" t="s">
        <v>180</v>
      </c>
      <c r="H18856" s="1" t="s">
        <v>181</v>
      </c>
      <c r="I18856" s="1" t="s">
        <v>16</v>
      </c>
      <c r="J18856" s="1" t="s">
        <v>23</v>
      </c>
      <c r="K18856" s="1" t="s">
        <v>16</v>
      </c>
      <c r="L18856" s="1" t="s">
        <v>16</v>
      </c>
      <c r="M18856" s="1" t="s">
        <v>16</v>
      </c>
      <c r="N18856" s="1" t="s">
        <v>16</v>
      </c>
      <c r="O18856" s="1">
        <v>71.2</v>
      </c>
      <c r="P18856" s="1">
        <v>1.0</v>
      </c>
    </row>
    <row r="18857">
      <c r="A18857" s="1" t="s">
        <v>29</v>
      </c>
      <c r="B18857" s="1" t="s">
        <v>21954</v>
      </c>
      <c r="C18857" s="2" t="s">
        <v>21909</v>
      </c>
      <c r="D18857" s="1" t="s">
        <v>19</v>
      </c>
      <c r="E18857" s="3" t="str">
        <f t="shared" si="1148"/>
        <v>2-Pack Samsung S22 Skärmskydd &amp; 1-Pack linsskydd -Härdat Glas 9H</v>
      </c>
      <c r="F18857" s="1" t="s">
        <v>179</v>
      </c>
      <c r="G18857" s="1" t="s">
        <v>180</v>
      </c>
      <c r="H18857" s="1" t="s">
        <v>181</v>
      </c>
      <c r="I18857" s="1" t="s">
        <v>16</v>
      </c>
      <c r="J18857" s="1" t="s">
        <v>23</v>
      </c>
      <c r="K18857" s="1" t="s">
        <v>16</v>
      </c>
      <c r="L18857" s="1" t="s">
        <v>16</v>
      </c>
      <c r="M18857" s="1" t="s">
        <v>16</v>
      </c>
      <c r="N18857" s="1" t="s">
        <v>16</v>
      </c>
      <c r="O18857" s="1">
        <v>71.2</v>
      </c>
      <c r="P18857" s="1">
        <v>1.0</v>
      </c>
    </row>
    <row r="18858">
      <c r="A18858" s="1" t="s">
        <v>29</v>
      </c>
      <c r="B18858" s="1" t="s">
        <v>21955</v>
      </c>
      <c r="C18858" s="2" t="s">
        <v>21909</v>
      </c>
      <c r="D18858" s="1" t="s">
        <v>19</v>
      </c>
      <c r="E18858" s="3" t="str">
        <f t="shared" ref="E18858:E18859" si="1149">HYPERLINK("https://fyndiq.se/produkt/d797b2d066ca471c/", "2-Pack Apple Watch 44mm – Härdat glas 9H – Super kvalitet 3D")</f>
        <v>2-Pack Apple Watch 44mm – Härdat glas 9H – Super kvalitet 3D</v>
      </c>
      <c r="F18858" s="1" t="s">
        <v>1392</v>
      </c>
      <c r="G18858" s="1" t="s">
        <v>1393</v>
      </c>
      <c r="H18858" s="1" t="s">
        <v>1394</v>
      </c>
      <c r="I18858" s="1" t="s">
        <v>16</v>
      </c>
      <c r="J18858" s="1" t="s">
        <v>23</v>
      </c>
      <c r="K18858" s="1" t="s">
        <v>16</v>
      </c>
      <c r="L18858" s="1" t="s">
        <v>16</v>
      </c>
      <c r="M18858" s="1" t="s">
        <v>16</v>
      </c>
      <c r="N18858" s="1" t="s">
        <v>16</v>
      </c>
      <c r="O18858" s="1">
        <v>55.2</v>
      </c>
      <c r="P18858" s="1">
        <v>1.0</v>
      </c>
    </row>
    <row r="18859">
      <c r="A18859" s="1" t="s">
        <v>29</v>
      </c>
      <c r="B18859" s="1" t="s">
        <v>21956</v>
      </c>
      <c r="C18859" s="2" t="s">
        <v>21909</v>
      </c>
      <c r="D18859" s="1" t="s">
        <v>19</v>
      </c>
      <c r="E18859" s="3" t="str">
        <f t="shared" si="1149"/>
        <v>2-Pack Apple Watch 44mm – Härdat glas 9H – Super kvalitet 3D</v>
      </c>
      <c r="F18859" s="1" t="s">
        <v>1392</v>
      </c>
      <c r="G18859" s="1" t="s">
        <v>1393</v>
      </c>
      <c r="H18859" s="1" t="s">
        <v>1394</v>
      </c>
      <c r="I18859" s="1" t="s">
        <v>16</v>
      </c>
      <c r="J18859" s="1" t="s">
        <v>23</v>
      </c>
      <c r="K18859" s="1" t="s">
        <v>16</v>
      </c>
      <c r="L18859" s="1" t="s">
        <v>16</v>
      </c>
      <c r="M18859" s="1" t="s">
        <v>16</v>
      </c>
      <c r="N18859" s="1" t="s">
        <v>16</v>
      </c>
      <c r="O18859" s="1">
        <v>55.2</v>
      </c>
      <c r="P18859" s="1">
        <v>1.0</v>
      </c>
    </row>
    <row r="18860">
      <c r="A18860" s="1" t="s">
        <v>29</v>
      </c>
      <c r="B18860" s="1" t="s">
        <v>21957</v>
      </c>
      <c r="C18860" s="2" t="s">
        <v>21909</v>
      </c>
      <c r="D18860" s="1" t="s">
        <v>19</v>
      </c>
      <c r="E18860" s="3" t="str">
        <f>HYPERLINK("https://fyndiq.se/produkt/4cdad3b689104202/", "2-PACK Full Cover Iphone 7 Vit - Härdat Glas 9H Skärmskydd 3D")</f>
        <v>2-PACK Full Cover Iphone 7 Vit - Härdat Glas 9H Skärmskydd 3D</v>
      </c>
      <c r="F18860" s="1" t="s">
        <v>618</v>
      </c>
      <c r="G18860" s="1" t="s">
        <v>619</v>
      </c>
      <c r="H18860" s="1" t="s">
        <v>620</v>
      </c>
      <c r="I18860" s="1" t="s">
        <v>16</v>
      </c>
      <c r="J18860" s="1" t="s">
        <v>23</v>
      </c>
      <c r="K18860" s="1" t="s">
        <v>16</v>
      </c>
      <c r="L18860" s="1" t="s">
        <v>16</v>
      </c>
      <c r="M18860" s="1" t="s">
        <v>16</v>
      </c>
      <c r="N18860" s="1" t="s">
        <v>16</v>
      </c>
      <c r="O18860" s="1">
        <v>47.2</v>
      </c>
      <c r="P18860" s="1">
        <v>1.0</v>
      </c>
    </row>
    <row r="18861">
      <c r="A18861" s="1" t="s">
        <v>29</v>
      </c>
      <c r="B18861" s="1" t="s">
        <v>21958</v>
      </c>
      <c r="C18861" s="2" t="s">
        <v>21909</v>
      </c>
      <c r="D18861" s="1" t="s">
        <v>19</v>
      </c>
      <c r="E18861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18861" s="1" t="s">
        <v>4540</v>
      </c>
      <c r="G18861" s="1" t="s">
        <v>4541</v>
      </c>
      <c r="H18861" s="1" t="s">
        <v>4542</v>
      </c>
      <c r="I18861" s="1" t="s">
        <v>16</v>
      </c>
      <c r="J18861" s="1" t="s">
        <v>23</v>
      </c>
      <c r="K18861" s="1" t="s">
        <v>16</v>
      </c>
      <c r="L18861" s="1" t="s">
        <v>16</v>
      </c>
      <c r="M18861" s="1" t="s">
        <v>16</v>
      </c>
      <c r="N18861" s="1" t="s">
        <v>16</v>
      </c>
      <c r="O18861" s="1">
        <v>63.2</v>
      </c>
      <c r="P18861" s="1">
        <v>1.0</v>
      </c>
    </row>
    <row r="18862">
      <c r="A18862" s="1" t="s">
        <v>29</v>
      </c>
      <c r="B18862" s="1" t="s">
        <v>21959</v>
      </c>
      <c r="C18862" s="2" t="s">
        <v>21909</v>
      </c>
      <c r="D18862" s="1" t="s">
        <v>19</v>
      </c>
      <c r="E18862" s="3" t="str">
        <f t="shared" ref="E18862:E18863" si="1150">HYPERLINK("https://fyndiq.se/produkt/675bb02ed6bb4e07/", "2-Pack Samsung Galaxy S21 Ultra - Härdat Glas 9H-Super Kvalitet")</f>
        <v>2-Pack Samsung Galaxy S21 Ultra - Härdat Glas 9H-Super Kvalitet</v>
      </c>
      <c r="F18862" s="1" t="s">
        <v>91</v>
      </c>
      <c r="G18862" s="1" t="s">
        <v>92</v>
      </c>
      <c r="H18862" s="1" t="s">
        <v>93</v>
      </c>
      <c r="I18862" s="1" t="s">
        <v>16</v>
      </c>
      <c r="J18862" s="1" t="s">
        <v>23</v>
      </c>
      <c r="K18862" s="1" t="s">
        <v>16</v>
      </c>
      <c r="L18862" s="1" t="s">
        <v>16</v>
      </c>
      <c r="M18862" s="1" t="s">
        <v>16</v>
      </c>
      <c r="N18862" s="1" t="s">
        <v>16</v>
      </c>
      <c r="O18862" s="1">
        <v>63.2</v>
      </c>
      <c r="P18862" s="1">
        <v>1.0</v>
      </c>
    </row>
    <row r="18863">
      <c r="A18863" s="1" t="s">
        <v>29</v>
      </c>
      <c r="B18863" s="1" t="s">
        <v>21960</v>
      </c>
      <c r="C18863" s="2" t="s">
        <v>21909</v>
      </c>
      <c r="D18863" s="1" t="s">
        <v>19</v>
      </c>
      <c r="E18863" s="3" t="str">
        <f t="shared" si="1150"/>
        <v>2-Pack Samsung Galaxy S21 Ultra - Härdat Glas 9H-Super Kvalitet</v>
      </c>
      <c r="F18863" s="1" t="s">
        <v>91</v>
      </c>
      <c r="G18863" s="1" t="s">
        <v>92</v>
      </c>
      <c r="H18863" s="1" t="s">
        <v>93</v>
      </c>
      <c r="I18863" s="1" t="s">
        <v>16</v>
      </c>
      <c r="J18863" s="1" t="s">
        <v>23</v>
      </c>
      <c r="K18863" s="1" t="s">
        <v>16</v>
      </c>
      <c r="L18863" s="1" t="s">
        <v>16</v>
      </c>
      <c r="M18863" s="1" t="s">
        <v>16</v>
      </c>
      <c r="N18863" s="1" t="s">
        <v>16</v>
      </c>
      <c r="O18863" s="1">
        <v>63.2</v>
      </c>
      <c r="P18863" s="1">
        <v>1.0</v>
      </c>
    </row>
    <row r="18864">
      <c r="A18864" s="1" t="s">
        <v>29</v>
      </c>
      <c r="B18864" s="1" t="s">
        <v>21961</v>
      </c>
      <c r="C18864" s="2" t="s">
        <v>21909</v>
      </c>
      <c r="D18864" s="1" t="s">
        <v>19</v>
      </c>
      <c r="E18864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8864" s="1" t="s">
        <v>4440</v>
      </c>
      <c r="G18864" s="1" t="s">
        <v>4441</v>
      </c>
      <c r="H18864" s="1" t="s">
        <v>4442</v>
      </c>
      <c r="I18864" s="1" t="s">
        <v>16</v>
      </c>
      <c r="J18864" s="1" t="s">
        <v>23</v>
      </c>
      <c r="K18864" s="1" t="s">
        <v>16</v>
      </c>
      <c r="L18864" s="1" t="s">
        <v>16</v>
      </c>
      <c r="M18864" s="1" t="s">
        <v>16</v>
      </c>
      <c r="N18864" s="1" t="s">
        <v>16</v>
      </c>
      <c r="O18864" s="1">
        <v>71.2</v>
      </c>
      <c r="P18864" s="1">
        <v>1.0</v>
      </c>
    </row>
    <row r="18865">
      <c r="A18865" s="1" t="s">
        <v>29</v>
      </c>
      <c r="B18865" s="1" t="s">
        <v>21962</v>
      </c>
      <c r="C18865" s="2" t="s">
        <v>21909</v>
      </c>
      <c r="D18865" s="1" t="s">
        <v>19</v>
      </c>
      <c r="E18865" s="3" t="str">
        <f>HYPERLINK("https://fyndiq.se/produkt/be1c09ea91e54041/", "2-pack - Iphone 13 Pro MAX - 9H Härdat Glass - Top Kvalitet")</f>
        <v>2-pack - Iphone 13 Pro MAX - 9H Härdat Glass - Top Kvalitet</v>
      </c>
      <c r="F18865" s="1" t="s">
        <v>9105</v>
      </c>
      <c r="G18865" s="1" t="s">
        <v>9106</v>
      </c>
      <c r="H18865" s="1" t="s">
        <v>9107</v>
      </c>
      <c r="I18865" s="1" t="s">
        <v>16</v>
      </c>
      <c r="J18865" s="1" t="s">
        <v>23</v>
      </c>
      <c r="K18865" s="1" t="s">
        <v>16</v>
      </c>
      <c r="L18865" s="1" t="s">
        <v>16</v>
      </c>
      <c r="M18865" s="1" t="s">
        <v>16</v>
      </c>
      <c r="N18865" s="1" t="s">
        <v>16</v>
      </c>
      <c r="O18865" s="1">
        <v>47.2</v>
      </c>
      <c r="P18865" s="1">
        <v>1.0</v>
      </c>
    </row>
    <row r="18866">
      <c r="A18866" s="1" t="s">
        <v>29</v>
      </c>
      <c r="B18866" s="1" t="s">
        <v>21963</v>
      </c>
      <c r="C18866" s="2" t="s">
        <v>21909</v>
      </c>
      <c r="D18866" s="1" t="s">
        <v>19</v>
      </c>
      <c r="E18866" s="3" t="str">
        <f>HYPERLINK("https://fyndiq.se/produkt/cd12c16ee4d949e3/", "OnePlus 10 Pro 5G - Härdat Glas 9H - Super kvalitet 3D Skärmskydd")</f>
        <v>OnePlus 10 Pro 5G - Härdat Glas 9H - Super kvalitet 3D Skärmskydd</v>
      </c>
      <c r="F18866" s="1" t="s">
        <v>1221</v>
      </c>
      <c r="G18866" s="1" t="s">
        <v>1222</v>
      </c>
      <c r="H18866" s="1" t="s">
        <v>1223</v>
      </c>
      <c r="I18866" s="1" t="s">
        <v>16</v>
      </c>
      <c r="J18866" s="1" t="s">
        <v>23</v>
      </c>
      <c r="K18866" s="1" t="s">
        <v>16</v>
      </c>
      <c r="L18866" s="1" t="s">
        <v>16</v>
      </c>
      <c r="M18866" s="1" t="s">
        <v>16</v>
      </c>
      <c r="N18866" s="1" t="s">
        <v>16</v>
      </c>
      <c r="O18866" s="1">
        <v>63.2</v>
      </c>
      <c r="P18866" s="1">
        <v>1.0</v>
      </c>
    </row>
    <row r="18867">
      <c r="A18867" s="1" t="s">
        <v>29</v>
      </c>
      <c r="B18867" s="1" t="s">
        <v>21964</v>
      </c>
      <c r="C18867" s="2" t="s">
        <v>21909</v>
      </c>
      <c r="D18867" s="1" t="s">
        <v>19</v>
      </c>
      <c r="E18867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8867" s="1" t="s">
        <v>1383</v>
      </c>
      <c r="G18867" s="1" t="s">
        <v>1384</v>
      </c>
      <c r="H18867" s="1" t="s">
        <v>1385</v>
      </c>
      <c r="I18867" s="1" t="s">
        <v>16</v>
      </c>
      <c r="J18867" s="1" t="s">
        <v>23</v>
      </c>
      <c r="K18867" s="1" t="s">
        <v>16</v>
      </c>
      <c r="L18867" s="1" t="s">
        <v>16</v>
      </c>
      <c r="M18867" s="1" t="s">
        <v>16</v>
      </c>
      <c r="N18867" s="1" t="s">
        <v>16</v>
      </c>
      <c r="O18867" s="1">
        <v>79.2</v>
      </c>
      <c r="P18867" s="1">
        <v>1.0</v>
      </c>
    </row>
    <row r="18868">
      <c r="A18868" s="1" t="s">
        <v>29</v>
      </c>
      <c r="B18868" s="1" t="s">
        <v>21965</v>
      </c>
      <c r="C18868" s="2" t="s">
        <v>21909</v>
      </c>
      <c r="D18868" s="1" t="s">
        <v>19</v>
      </c>
      <c r="E18868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8868" s="1" t="s">
        <v>35</v>
      </c>
      <c r="G18868" s="1" t="s">
        <v>36</v>
      </c>
      <c r="H18868" s="1" t="s">
        <v>37</v>
      </c>
      <c r="I18868" s="1" t="s">
        <v>16</v>
      </c>
      <c r="J18868" s="1" t="s">
        <v>23</v>
      </c>
      <c r="K18868" s="1" t="s">
        <v>16</v>
      </c>
      <c r="L18868" s="1" t="s">
        <v>16</v>
      </c>
      <c r="M18868" s="1" t="s">
        <v>16</v>
      </c>
      <c r="N18868" s="1" t="s">
        <v>16</v>
      </c>
      <c r="O18868" s="1">
        <v>63.2</v>
      </c>
      <c r="P18868" s="1">
        <v>1.0</v>
      </c>
    </row>
    <row r="18869">
      <c r="A18869" s="1" t="s">
        <v>29</v>
      </c>
      <c r="B18869" s="1" t="s">
        <v>21966</v>
      </c>
      <c r="C18869" s="2" t="s">
        <v>21909</v>
      </c>
      <c r="D18869" s="1" t="s">
        <v>19</v>
      </c>
      <c r="E18869" s="3" t="str">
        <f>HYPERLINK("https://fyndiq.se/produkt/9f3f4d2de3c94916/", "2 Pack Samsung Galaxy S9 - Härdat glas-9H Super kvalitet 3D")</f>
        <v>2 Pack Samsung Galaxy S9 - Härdat glas-9H Super kvalitet 3D</v>
      </c>
      <c r="F18869" s="1" t="s">
        <v>1500</v>
      </c>
      <c r="G18869" s="1" t="s">
        <v>1501</v>
      </c>
      <c r="H18869" s="1" t="s">
        <v>1502</v>
      </c>
      <c r="I18869" s="1" t="s">
        <v>16</v>
      </c>
      <c r="J18869" s="1" t="s">
        <v>23</v>
      </c>
      <c r="K18869" s="1" t="s">
        <v>16</v>
      </c>
      <c r="L18869" s="1" t="s">
        <v>16</v>
      </c>
      <c r="M18869" s="1" t="s">
        <v>16</v>
      </c>
      <c r="N18869" s="1" t="s">
        <v>16</v>
      </c>
      <c r="O18869" s="1">
        <v>63.2</v>
      </c>
      <c r="P18869" s="1">
        <v>1.0</v>
      </c>
    </row>
    <row r="18870">
      <c r="A18870" s="1" t="s">
        <v>29</v>
      </c>
      <c r="B18870" s="1" t="s">
        <v>21967</v>
      </c>
      <c r="C18870" s="2" t="s">
        <v>21909</v>
      </c>
      <c r="D18870" s="1" t="s">
        <v>19</v>
      </c>
      <c r="E18870" s="3" t="str">
        <f>HYPERLINK("https://fyndiq.se/produkt/dfe28e565d2e4c8d/", "2 Pack Samsung S21 FE - 9H Härdat Glass - Super Kvalitet 3D")</f>
        <v>2 Pack Samsung S21 FE - 9H Härdat Glass - Super Kvalitet 3D</v>
      </c>
      <c r="F18870" s="1" t="s">
        <v>276</v>
      </c>
      <c r="G18870" s="1" t="s">
        <v>277</v>
      </c>
      <c r="H18870" s="1" t="s">
        <v>278</v>
      </c>
      <c r="I18870" s="1" t="s">
        <v>16</v>
      </c>
      <c r="J18870" s="1" t="s">
        <v>23</v>
      </c>
      <c r="K18870" s="1" t="s">
        <v>16</v>
      </c>
      <c r="L18870" s="1" t="s">
        <v>16</v>
      </c>
      <c r="M18870" s="1" t="s">
        <v>16</v>
      </c>
      <c r="N18870" s="1" t="s">
        <v>16</v>
      </c>
      <c r="O18870" s="1">
        <v>63.2</v>
      </c>
      <c r="P18870" s="1">
        <v>1.0</v>
      </c>
    </row>
    <row r="18871">
      <c r="A18871" s="1" t="s">
        <v>29</v>
      </c>
      <c r="B18871" s="1" t="s">
        <v>21968</v>
      </c>
      <c r="C18871" s="2" t="s">
        <v>21909</v>
      </c>
      <c r="D18871" s="1" t="s">
        <v>19</v>
      </c>
      <c r="E18871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8871" s="1" t="s">
        <v>1625</v>
      </c>
      <c r="G18871" s="1" t="s">
        <v>1626</v>
      </c>
      <c r="H18871" s="1" t="s">
        <v>1627</v>
      </c>
      <c r="I18871" s="1" t="s">
        <v>16</v>
      </c>
      <c r="J18871" s="1" t="s">
        <v>23</v>
      </c>
      <c r="K18871" s="1" t="s">
        <v>16</v>
      </c>
      <c r="L18871" s="1" t="s">
        <v>16</v>
      </c>
      <c r="M18871" s="1" t="s">
        <v>16</v>
      </c>
      <c r="N18871" s="1" t="s">
        <v>16</v>
      </c>
      <c r="O18871" s="1">
        <v>63.2</v>
      </c>
      <c r="P18871" s="1">
        <v>1.0</v>
      </c>
    </row>
    <row r="18872">
      <c r="A18872" s="1" t="s">
        <v>29</v>
      </c>
      <c r="B18872" s="1" t="s">
        <v>21969</v>
      </c>
      <c r="C18872" s="2" t="s">
        <v>21909</v>
      </c>
      <c r="D18872" s="1" t="s">
        <v>19</v>
      </c>
      <c r="E18872" s="3" t="str">
        <f>HYPERLINK("https://fyndiq.se/produkt/afadef9bda8c4dbe/", "2-Pack Samsung A13 Skärmskydd &amp; 1-Pack linsskydd - Härdat Glas 9H - Super kvalitet 3D")</f>
        <v>2-Pack Samsung A13 Skärmskydd &amp; 1-Pack linsskydd - Härdat Glas 9H - Super kvalitet 3D</v>
      </c>
      <c r="F18872" s="1" t="s">
        <v>5329</v>
      </c>
      <c r="G18872" s="1" t="s">
        <v>5330</v>
      </c>
      <c r="H18872" s="1" t="s">
        <v>5331</v>
      </c>
      <c r="I18872" s="1" t="s">
        <v>16</v>
      </c>
      <c r="J18872" s="1" t="s">
        <v>23</v>
      </c>
      <c r="K18872" s="1" t="s">
        <v>16</v>
      </c>
      <c r="L18872" s="1" t="s">
        <v>16</v>
      </c>
      <c r="M18872" s="1" t="s">
        <v>16</v>
      </c>
      <c r="N18872" s="1" t="s">
        <v>16</v>
      </c>
      <c r="O18872" s="1">
        <v>79.2</v>
      </c>
      <c r="P18872" s="1">
        <v>1.0</v>
      </c>
    </row>
    <row r="18873">
      <c r="A18873" s="1" t="s">
        <v>29</v>
      </c>
      <c r="B18873" s="1" t="s">
        <v>21970</v>
      </c>
      <c r="C18873" s="2" t="s">
        <v>21909</v>
      </c>
      <c r="D18873" s="1" t="s">
        <v>19</v>
      </c>
      <c r="E18873" s="3" t="str">
        <f>HYPERLINK("https://fyndiq.se/produkt/2a9c08e4daf04aed/", "2-Pack Xiaomi 12T Pro - Härdat Glas 9H - Super kvalitet 3D Skärmskydd")</f>
        <v>2-Pack Xiaomi 12T Pro - Härdat Glas 9H - Super kvalitet 3D Skärmskydd</v>
      </c>
      <c r="F18873" s="1" t="s">
        <v>376</v>
      </c>
      <c r="G18873" s="1" t="s">
        <v>377</v>
      </c>
      <c r="H18873" s="1" t="s">
        <v>378</v>
      </c>
      <c r="I18873" s="1" t="s">
        <v>16</v>
      </c>
      <c r="J18873" s="1" t="s">
        <v>23</v>
      </c>
      <c r="K18873" s="1" t="s">
        <v>16</v>
      </c>
      <c r="L18873" s="1" t="s">
        <v>16</v>
      </c>
      <c r="M18873" s="1" t="s">
        <v>16</v>
      </c>
      <c r="N18873" s="1" t="s">
        <v>16</v>
      </c>
      <c r="O18873" s="1">
        <v>63.2</v>
      </c>
      <c r="P18873" s="1">
        <v>1.0</v>
      </c>
    </row>
    <row r="18874">
      <c r="A18874" s="1" t="s">
        <v>29</v>
      </c>
      <c r="B18874" s="1" t="s">
        <v>21971</v>
      </c>
      <c r="C18874" s="2" t="s">
        <v>21909</v>
      </c>
      <c r="D18874" s="1" t="s">
        <v>19</v>
      </c>
      <c r="E18874" s="3" t="str">
        <f t="shared" ref="E18874:E18876" si="1151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874" s="1" t="s">
        <v>1209</v>
      </c>
      <c r="G18874" s="1" t="s">
        <v>1210</v>
      </c>
      <c r="H18874" s="1" t="s">
        <v>1211</v>
      </c>
      <c r="I18874" s="1" t="s">
        <v>16</v>
      </c>
      <c r="J18874" s="1" t="s">
        <v>23</v>
      </c>
      <c r="K18874" s="1" t="s">
        <v>16</v>
      </c>
      <c r="L18874" s="1" t="s">
        <v>16</v>
      </c>
      <c r="M18874" s="1" t="s">
        <v>16</v>
      </c>
      <c r="N18874" s="1" t="s">
        <v>16</v>
      </c>
      <c r="O18874" s="1">
        <v>79.2</v>
      </c>
      <c r="P18874" s="1">
        <v>1.0</v>
      </c>
    </row>
    <row r="18875">
      <c r="A18875" s="1" t="s">
        <v>29</v>
      </c>
      <c r="B18875" s="1" t="s">
        <v>21972</v>
      </c>
      <c r="C18875" s="2" t="s">
        <v>21909</v>
      </c>
      <c r="D18875" s="1" t="s">
        <v>19</v>
      </c>
      <c r="E18875" s="3" t="str">
        <f t="shared" si="1151"/>
        <v>2-Pack Samsung S23 Ultra (5G) Skärmskydd &amp; 2-Pack linsskydd - Härdat Glas 9H - Super kvalitet 3D</v>
      </c>
      <c r="F18875" s="1" t="s">
        <v>1209</v>
      </c>
      <c r="G18875" s="1" t="s">
        <v>1210</v>
      </c>
      <c r="H18875" s="1" t="s">
        <v>1211</v>
      </c>
      <c r="I18875" s="1" t="s">
        <v>16</v>
      </c>
      <c r="J18875" s="1" t="s">
        <v>23</v>
      </c>
      <c r="K18875" s="1" t="s">
        <v>16</v>
      </c>
      <c r="L18875" s="1" t="s">
        <v>16</v>
      </c>
      <c r="M18875" s="1" t="s">
        <v>16</v>
      </c>
      <c r="N18875" s="1" t="s">
        <v>16</v>
      </c>
      <c r="O18875" s="1">
        <v>79.2</v>
      </c>
      <c r="P18875" s="1">
        <v>1.0</v>
      </c>
    </row>
    <row r="18876">
      <c r="A18876" s="1" t="s">
        <v>29</v>
      </c>
      <c r="B18876" s="1" t="s">
        <v>21973</v>
      </c>
      <c r="C18876" s="2" t="s">
        <v>21909</v>
      </c>
      <c r="D18876" s="1" t="s">
        <v>19</v>
      </c>
      <c r="E18876" s="3" t="str">
        <f t="shared" si="1151"/>
        <v>2-Pack Samsung S23 Ultra (5G) Skärmskydd &amp; 2-Pack linsskydd - Härdat Glas 9H - Super kvalitet 3D</v>
      </c>
      <c r="F18876" s="1" t="s">
        <v>1209</v>
      </c>
      <c r="G18876" s="1" t="s">
        <v>1210</v>
      </c>
      <c r="H18876" s="1" t="s">
        <v>1211</v>
      </c>
      <c r="I18876" s="1" t="s">
        <v>16</v>
      </c>
      <c r="J18876" s="1" t="s">
        <v>23</v>
      </c>
      <c r="K18876" s="1" t="s">
        <v>16</v>
      </c>
      <c r="L18876" s="1" t="s">
        <v>16</v>
      </c>
      <c r="M18876" s="1" t="s">
        <v>16</v>
      </c>
      <c r="N18876" s="1" t="s">
        <v>16</v>
      </c>
      <c r="O18876" s="1">
        <v>79.2</v>
      </c>
      <c r="P18876" s="1">
        <v>1.0</v>
      </c>
    </row>
    <row r="18877">
      <c r="A18877" s="1" t="s">
        <v>29</v>
      </c>
      <c r="B18877" s="1" t="s">
        <v>21974</v>
      </c>
      <c r="C18877" s="2" t="s">
        <v>21909</v>
      </c>
      <c r="D18877" s="1" t="s">
        <v>19</v>
      </c>
      <c r="E18877" s="3" t="str">
        <f t="shared" ref="E18877:E18878" si="1152">HYPERLINK("https://fyndiq.se/produkt/0a890dd972c4463d/", "2-Pack Samsung Galaxy A52s 5G - Härdat glas 9H - Super kvalitet")</f>
        <v>2-Pack Samsung Galaxy A52s 5G - Härdat glas 9H - Super kvalitet</v>
      </c>
      <c r="F18877" s="1" t="s">
        <v>442</v>
      </c>
      <c r="G18877" s="1" t="s">
        <v>443</v>
      </c>
      <c r="H18877" s="1" t="s">
        <v>444</v>
      </c>
      <c r="I18877" s="1" t="s">
        <v>16</v>
      </c>
      <c r="J18877" s="1" t="s">
        <v>23</v>
      </c>
      <c r="K18877" s="1" t="s">
        <v>16</v>
      </c>
      <c r="L18877" s="1" t="s">
        <v>16</v>
      </c>
      <c r="M18877" s="1" t="s">
        <v>16</v>
      </c>
      <c r="N18877" s="1" t="s">
        <v>16</v>
      </c>
      <c r="O18877" s="1">
        <v>63.2</v>
      </c>
      <c r="P18877" s="1">
        <v>1.0</v>
      </c>
    </row>
    <row r="18878">
      <c r="A18878" s="1" t="s">
        <v>29</v>
      </c>
      <c r="B18878" s="1" t="s">
        <v>21975</v>
      </c>
      <c r="C18878" s="2" t="s">
        <v>21909</v>
      </c>
      <c r="D18878" s="1" t="s">
        <v>19</v>
      </c>
      <c r="E18878" s="3" t="str">
        <f t="shared" si="1152"/>
        <v>2-Pack Samsung Galaxy A52s 5G - Härdat glas 9H - Super kvalitet</v>
      </c>
      <c r="F18878" s="1" t="s">
        <v>442</v>
      </c>
      <c r="G18878" s="1" t="s">
        <v>443</v>
      </c>
      <c r="H18878" s="1" t="s">
        <v>444</v>
      </c>
      <c r="I18878" s="1" t="s">
        <v>16</v>
      </c>
      <c r="J18878" s="1" t="s">
        <v>23</v>
      </c>
      <c r="K18878" s="1" t="s">
        <v>16</v>
      </c>
      <c r="L18878" s="1" t="s">
        <v>16</v>
      </c>
      <c r="M18878" s="1" t="s">
        <v>16</v>
      </c>
      <c r="N18878" s="1" t="s">
        <v>16</v>
      </c>
      <c r="O18878" s="1">
        <v>63.2</v>
      </c>
      <c r="P18878" s="1">
        <v>1.0</v>
      </c>
    </row>
    <row r="18879">
      <c r="A18879" s="1" t="s">
        <v>29</v>
      </c>
      <c r="B18879" s="1" t="s">
        <v>21976</v>
      </c>
      <c r="C18879" s="2" t="s">
        <v>21909</v>
      </c>
      <c r="D18879" s="1" t="s">
        <v>19</v>
      </c>
      <c r="E18879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8879" s="1" t="s">
        <v>760</v>
      </c>
      <c r="G18879" s="1" t="s">
        <v>761</v>
      </c>
      <c r="H18879" s="1" t="s">
        <v>762</v>
      </c>
      <c r="I18879" s="1" t="s">
        <v>16</v>
      </c>
      <c r="J18879" s="1" t="s">
        <v>23</v>
      </c>
      <c r="K18879" s="1" t="s">
        <v>16</v>
      </c>
      <c r="L18879" s="1" t="s">
        <v>16</v>
      </c>
      <c r="M18879" s="1" t="s">
        <v>16</v>
      </c>
      <c r="N18879" s="1" t="s">
        <v>16</v>
      </c>
      <c r="O18879" s="1">
        <v>63.2</v>
      </c>
      <c r="P18879" s="1">
        <v>1.0</v>
      </c>
    </row>
    <row r="18880">
      <c r="A18880" s="1" t="s">
        <v>29</v>
      </c>
      <c r="B18880" s="1" t="s">
        <v>21977</v>
      </c>
      <c r="C18880" s="2" t="s">
        <v>21909</v>
      </c>
      <c r="D18880" s="1" t="s">
        <v>19</v>
      </c>
      <c r="E18880" s="3" t="str">
        <f t="shared" ref="E18880:E18881" si="1153">HYPERLINK("https://fyndiq.se/produkt/ef10e4ba492c46df/", "2-Pack Samsung S23 FE 5G - 9H Härdat Glass - Super Kvalitet 3D")</f>
        <v>2-Pack Samsung S23 FE 5G - 9H Härdat Glass - Super Kvalitet 3D</v>
      </c>
      <c r="F18880" s="1" t="s">
        <v>2521</v>
      </c>
      <c r="G18880" s="1" t="s">
        <v>2522</v>
      </c>
      <c r="H18880" s="1" t="s">
        <v>2523</v>
      </c>
      <c r="I18880" s="1" t="s">
        <v>16</v>
      </c>
      <c r="J18880" s="1" t="s">
        <v>23</v>
      </c>
      <c r="K18880" s="1" t="s">
        <v>16</v>
      </c>
      <c r="L18880" s="1" t="s">
        <v>16</v>
      </c>
      <c r="M18880" s="1" t="s">
        <v>16</v>
      </c>
      <c r="N18880" s="1" t="s">
        <v>16</v>
      </c>
      <c r="O18880" s="1">
        <v>63.2</v>
      </c>
      <c r="P18880" s="1">
        <v>1.0</v>
      </c>
    </row>
    <row r="18881">
      <c r="A18881" s="1" t="s">
        <v>29</v>
      </c>
      <c r="B18881" s="1" t="s">
        <v>21978</v>
      </c>
      <c r="C18881" s="2" t="s">
        <v>21909</v>
      </c>
      <c r="D18881" s="1" t="s">
        <v>19</v>
      </c>
      <c r="E18881" s="3" t="str">
        <f t="shared" si="1153"/>
        <v>2-Pack Samsung S23 FE 5G - 9H Härdat Glass - Super Kvalitet 3D</v>
      </c>
      <c r="F18881" s="1" t="s">
        <v>2521</v>
      </c>
      <c r="G18881" s="1" t="s">
        <v>2522</v>
      </c>
      <c r="H18881" s="1" t="s">
        <v>2523</v>
      </c>
      <c r="I18881" s="1" t="s">
        <v>16</v>
      </c>
      <c r="J18881" s="1" t="s">
        <v>23</v>
      </c>
      <c r="K18881" s="1" t="s">
        <v>16</v>
      </c>
      <c r="L18881" s="1" t="s">
        <v>16</v>
      </c>
      <c r="M18881" s="1" t="s">
        <v>16</v>
      </c>
      <c r="N18881" s="1" t="s">
        <v>16</v>
      </c>
      <c r="O18881" s="1">
        <v>63.2</v>
      </c>
      <c r="P18881" s="1">
        <v>1.0</v>
      </c>
    </row>
    <row r="18882">
      <c r="A18882" s="1" t="s">
        <v>29</v>
      </c>
      <c r="B18882" s="1" t="s">
        <v>21979</v>
      </c>
      <c r="C18882" s="2" t="s">
        <v>21909</v>
      </c>
      <c r="D18882" s="1" t="s">
        <v>19</v>
      </c>
      <c r="E1888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8882" s="1" t="s">
        <v>2144</v>
      </c>
      <c r="G18882" s="1" t="s">
        <v>2145</v>
      </c>
      <c r="H18882" s="1" t="s">
        <v>2146</v>
      </c>
      <c r="I18882" s="1" t="s">
        <v>16</v>
      </c>
      <c r="J18882" s="1" t="s">
        <v>23</v>
      </c>
      <c r="K18882" s="1" t="s">
        <v>16</v>
      </c>
      <c r="L18882" s="1" t="s">
        <v>16</v>
      </c>
      <c r="M18882" s="1" t="s">
        <v>16</v>
      </c>
      <c r="N18882" s="1" t="s">
        <v>16</v>
      </c>
      <c r="O18882" s="1">
        <v>63.2</v>
      </c>
      <c r="P18882" s="1">
        <v>1.0</v>
      </c>
    </row>
    <row r="18883">
      <c r="A18883" s="1" t="s">
        <v>29</v>
      </c>
      <c r="B18883" s="1" t="s">
        <v>21980</v>
      </c>
      <c r="C18883" s="2" t="s">
        <v>21909</v>
      </c>
      <c r="D18883" s="1" t="s">
        <v>19</v>
      </c>
      <c r="E18883" s="3" t="str">
        <f>HYPERLINK("https://fyndiq.se/produkt/ef10e4ba492c46df/", "2-Pack Samsung S23 FE 5G - 9H Härdat Glass - Super Kvalitet 3D")</f>
        <v>2-Pack Samsung S23 FE 5G - 9H Härdat Glass - Super Kvalitet 3D</v>
      </c>
      <c r="F18883" s="1" t="s">
        <v>2521</v>
      </c>
      <c r="G18883" s="1" t="s">
        <v>2522</v>
      </c>
      <c r="H18883" s="1" t="s">
        <v>2523</v>
      </c>
      <c r="I18883" s="1" t="s">
        <v>16</v>
      </c>
      <c r="J18883" s="1" t="s">
        <v>23</v>
      </c>
      <c r="K18883" s="1" t="s">
        <v>16</v>
      </c>
      <c r="L18883" s="1" t="s">
        <v>16</v>
      </c>
      <c r="M18883" s="1" t="s">
        <v>16</v>
      </c>
      <c r="N18883" s="1" t="s">
        <v>16</v>
      </c>
      <c r="O18883" s="1">
        <v>63.2</v>
      </c>
      <c r="P18883" s="1">
        <v>1.0</v>
      </c>
    </row>
    <row r="18884">
      <c r="A18884" s="1" t="s">
        <v>29</v>
      </c>
      <c r="B18884" s="1" t="s">
        <v>21981</v>
      </c>
      <c r="C18884" s="2" t="s">
        <v>21909</v>
      </c>
      <c r="D18884" s="1" t="s">
        <v>19</v>
      </c>
      <c r="E18884" s="3" t="str">
        <f t="shared" ref="E18884:E18885" si="1154">HYPERLINK("https://fyndiq.se/produkt/2fa1ebd98b014203/", "2-Pack Motorola Moto G54 - Härdat Glas 9H - Super kvalitet 3D Skärmskydd")</f>
        <v>2-Pack Motorola Moto G54 - Härdat Glas 9H - Super kvalitet 3D Skärmskydd</v>
      </c>
      <c r="F18884" s="1" t="s">
        <v>508</v>
      </c>
      <c r="G18884" s="1" t="s">
        <v>509</v>
      </c>
      <c r="H18884" s="1" t="s">
        <v>510</v>
      </c>
      <c r="I18884" s="1" t="s">
        <v>16</v>
      </c>
      <c r="J18884" s="1" t="s">
        <v>23</v>
      </c>
      <c r="K18884" s="1" t="s">
        <v>16</v>
      </c>
      <c r="L18884" s="1" t="s">
        <v>16</v>
      </c>
      <c r="M18884" s="1" t="s">
        <v>16</v>
      </c>
      <c r="N18884" s="1" t="s">
        <v>16</v>
      </c>
      <c r="O18884" s="1">
        <v>63.2</v>
      </c>
      <c r="P18884" s="1">
        <v>1.0</v>
      </c>
    </row>
    <row r="18885">
      <c r="A18885" s="1" t="s">
        <v>29</v>
      </c>
      <c r="B18885" s="1" t="s">
        <v>21982</v>
      </c>
      <c r="C18885" s="2" t="s">
        <v>21909</v>
      </c>
      <c r="D18885" s="1" t="s">
        <v>19</v>
      </c>
      <c r="E18885" s="3" t="str">
        <f t="shared" si="1154"/>
        <v>2-Pack Motorola Moto G54 - Härdat Glas 9H - Super kvalitet 3D Skärmskydd</v>
      </c>
      <c r="F18885" s="1" t="s">
        <v>508</v>
      </c>
      <c r="G18885" s="1" t="s">
        <v>509</v>
      </c>
      <c r="H18885" s="1" t="s">
        <v>510</v>
      </c>
      <c r="I18885" s="1" t="s">
        <v>16</v>
      </c>
      <c r="J18885" s="1" t="s">
        <v>23</v>
      </c>
      <c r="K18885" s="1" t="s">
        <v>16</v>
      </c>
      <c r="L18885" s="1" t="s">
        <v>16</v>
      </c>
      <c r="M18885" s="1" t="s">
        <v>16</v>
      </c>
      <c r="N18885" s="1" t="s">
        <v>16</v>
      </c>
      <c r="O18885" s="1">
        <v>63.2</v>
      </c>
      <c r="P18885" s="1">
        <v>1.0</v>
      </c>
    </row>
    <row r="18886">
      <c r="A18886" s="1" t="s">
        <v>29</v>
      </c>
      <c r="B18886" s="1" t="s">
        <v>21983</v>
      </c>
      <c r="C18886" s="2" t="s">
        <v>21909</v>
      </c>
      <c r="D18886" s="1" t="s">
        <v>19</v>
      </c>
      <c r="E18886" s="3" t="str">
        <f>HYPERLINK("https://fyndiq.se/produkt/f8e6dfcf7e4a459a/", "2 Pack Samsung Galaxy S10 - Härdat glas 9H – Super kvalitet 3D")</f>
        <v>2 Pack Samsung Galaxy S10 - Härdat glas 9H – Super kvalitet 3D</v>
      </c>
      <c r="F18886" s="1" t="s">
        <v>5943</v>
      </c>
      <c r="G18886" s="1" t="s">
        <v>5944</v>
      </c>
      <c r="H18886" s="1" t="s">
        <v>5945</v>
      </c>
      <c r="I18886" s="1" t="s">
        <v>16</v>
      </c>
      <c r="J18886" s="1" t="s">
        <v>23</v>
      </c>
      <c r="K18886" s="1" t="s">
        <v>16</v>
      </c>
      <c r="L18886" s="1" t="s">
        <v>16</v>
      </c>
      <c r="M18886" s="1" t="s">
        <v>16</v>
      </c>
      <c r="N18886" s="1" t="s">
        <v>16</v>
      </c>
      <c r="O18886" s="1">
        <v>63.2</v>
      </c>
      <c r="P18886" s="1">
        <v>1.0</v>
      </c>
    </row>
    <row r="18887">
      <c r="A18887" s="1" t="s">
        <v>29</v>
      </c>
      <c r="B18887" s="1" t="s">
        <v>21984</v>
      </c>
      <c r="C18887" s="2" t="s">
        <v>21909</v>
      </c>
      <c r="D18887" s="1" t="s">
        <v>19</v>
      </c>
      <c r="E18887" s="3" t="str">
        <f>HYPERLINK("https://fyndiq.se/produkt/309789ffde48437d/", "3 Pack 1,2M USB-C Type-C Laddkabel Quick Charge 18W Vit")</f>
        <v>3 Pack 1,2M USB-C Type-C Laddkabel Quick Charge 18W Vit</v>
      </c>
      <c r="F18887" s="1" t="s">
        <v>2248</v>
      </c>
      <c r="G18887" s="1" t="s">
        <v>2249</v>
      </c>
      <c r="H18887" s="1" t="s">
        <v>2250</v>
      </c>
      <c r="I18887" s="1" t="s">
        <v>16</v>
      </c>
      <c r="J18887" s="1" t="s">
        <v>23</v>
      </c>
      <c r="K18887" s="1" t="s">
        <v>16</v>
      </c>
      <c r="L18887" s="1" t="s">
        <v>16</v>
      </c>
      <c r="M18887" s="1" t="s">
        <v>16</v>
      </c>
      <c r="N18887" s="1" t="s">
        <v>16</v>
      </c>
      <c r="O18887" s="1">
        <v>79.2</v>
      </c>
      <c r="P18887" s="1">
        <v>1.0</v>
      </c>
    </row>
    <row r="18888">
      <c r="A18888" s="1" t="s">
        <v>29</v>
      </c>
      <c r="B18888" s="1" t="s">
        <v>21985</v>
      </c>
      <c r="C18888" s="2" t="s">
        <v>21909</v>
      </c>
      <c r="D18888" s="1" t="s">
        <v>19</v>
      </c>
      <c r="E18888" s="3" t="str">
        <f>HYPERLINK("https://fyndiq.se/produkt/fb71bd1df0c24a44/", "2-Pack Samsung Galaxy A34 (5G) - 9H Härdat Glass - 3D Super Kvalitet")</f>
        <v>2-Pack Samsung Galaxy A34 (5G) - 9H Härdat Glass - 3D Super Kvalitet</v>
      </c>
      <c r="F18888" s="1" t="s">
        <v>75</v>
      </c>
      <c r="G18888" s="1" t="s">
        <v>76</v>
      </c>
      <c r="H18888" s="1" t="s">
        <v>77</v>
      </c>
      <c r="I18888" s="1" t="s">
        <v>16</v>
      </c>
      <c r="J18888" s="1" t="s">
        <v>23</v>
      </c>
      <c r="K18888" s="1" t="s">
        <v>16</v>
      </c>
      <c r="L18888" s="1" t="s">
        <v>16</v>
      </c>
      <c r="M18888" s="1" t="s">
        <v>16</v>
      </c>
      <c r="N18888" s="1" t="s">
        <v>16</v>
      </c>
      <c r="O18888" s="1">
        <v>63.2</v>
      </c>
      <c r="P18888" s="1">
        <v>1.0</v>
      </c>
    </row>
    <row r="18889">
      <c r="A18889" s="1" t="s">
        <v>29</v>
      </c>
      <c r="B18889" s="1" t="s">
        <v>21986</v>
      </c>
      <c r="C18889" s="2" t="s">
        <v>21909</v>
      </c>
      <c r="D18889" s="1" t="s">
        <v>19</v>
      </c>
      <c r="E18889" s="3" t="str">
        <f>HYPERLINK("https://fyndiq.se/produkt/432d784756a84eff/", "2-Pack Samsung Galaxy S20FE - Härdat Glas-9H -Super kvalitet 3D")</f>
        <v>2-Pack Samsung Galaxy S20FE - Härdat Glas-9H -Super kvalitet 3D</v>
      </c>
      <c r="F18889" s="1" t="s">
        <v>1078</v>
      </c>
      <c r="G18889" s="1" t="s">
        <v>1079</v>
      </c>
      <c r="H18889" s="1" t="s">
        <v>1080</v>
      </c>
      <c r="I18889" s="1" t="s">
        <v>16</v>
      </c>
      <c r="J18889" s="1" t="s">
        <v>23</v>
      </c>
      <c r="K18889" s="1" t="s">
        <v>16</v>
      </c>
      <c r="L18889" s="1" t="s">
        <v>16</v>
      </c>
      <c r="M18889" s="1" t="s">
        <v>16</v>
      </c>
      <c r="N18889" s="1" t="s">
        <v>16</v>
      </c>
      <c r="O18889" s="1">
        <v>63.2</v>
      </c>
      <c r="P18889" s="1">
        <v>1.0</v>
      </c>
    </row>
    <row r="18890">
      <c r="A18890" s="1" t="s">
        <v>29</v>
      </c>
      <c r="B18890" s="1" t="s">
        <v>21987</v>
      </c>
      <c r="C18890" s="2" t="s">
        <v>21909</v>
      </c>
      <c r="D18890" s="1" t="s">
        <v>19</v>
      </c>
      <c r="E18890" s="3" t="str">
        <f>HYPERLINK("https://fyndiq.se/produkt/fb71bd1df0c24a44/", "2-Pack Samsung Galaxy A34 (5G) - 9H Härdat Glass - 3D Super Kvalitet")</f>
        <v>2-Pack Samsung Galaxy A34 (5G) - 9H Härdat Glass - 3D Super Kvalitet</v>
      </c>
      <c r="F18890" s="1" t="s">
        <v>75</v>
      </c>
      <c r="G18890" s="1" t="s">
        <v>76</v>
      </c>
      <c r="H18890" s="1" t="s">
        <v>77</v>
      </c>
      <c r="I18890" s="1" t="s">
        <v>16</v>
      </c>
      <c r="J18890" s="1" t="s">
        <v>23</v>
      </c>
      <c r="K18890" s="1" t="s">
        <v>16</v>
      </c>
      <c r="L18890" s="1" t="s">
        <v>16</v>
      </c>
      <c r="M18890" s="1" t="s">
        <v>16</v>
      </c>
      <c r="N18890" s="1" t="s">
        <v>16</v>
      </c>
      <c r="O18890" s="1">
        <v>63.2</v>
      </c>
      <c r="P18890" s="1">
        <v>1.0</v>
      </c>
    </row>
    <row r="18891">
      <c r="A18891" s="1" t="s">
        <v>29</v>
      </c>
      <c r="B18891" s="1" t="s">
        <v>21988</v>
      </c>
      <c r="C18891" s="2" t="s">
        <v>21909</v>
      </c>
      <c r="D18891" s="1" t="s">
        <v>19</v>
      </c>
      <c r="E18891" s="3" t="str">
        <f>HYPERLINK("https://fyndiq.se/produkt/d068a77723474021/", "2-Pack Samsung Watch 47mm - Härdat glas 9H-Super kvalitet 3D Skärmskydd")</f>
        <v>2-Pack Samsung Watch 47mm - Härdat glas 9H-Super kvalitet 3D Skärmskydd</v>
      </c>
      <c r="F18891" s="1" t="s">
        <v>6180</v>
      </c>
      <c r="G18891" s="1" t="s">
        <v>6181</v>
      </c>
      <c r="H18891" s="1" t="s">
        <v>6182</v>
      </c>
      <c r="I18891" s="1" t="s">
        <v>16</v>
      </c>
      <c r="J18891" s="1" t="s">
        <v>23</v>
      </c>
      <c r="K18891" s="1" t="s">
        <v>16</v>
      </c>
      <c r="L18891" s="1" t="s">
        <v>16</v>
      </c>
      <c r="M18891" s="1" t="s">
        <v>16</v>
      </c>
      <c r="N18891" s="1" t="s">
        <v>16</v>
      </c>
      <c r="O18891" s="1">
        <v>63.2</v>
      </c>
      <c r="P18891" s="1">
        <v>1.0</v>
      </c>
    </row>
    <row r="18892">
      <c r="A18892" s="1" t="s">
        <v>29</v>
      </c>
      <c r="B18892" s="1" t="s">
        <v>21989</v>
      </c>
      <c r="C18892" s="2" t="s">
        <v>21909</v>
      </c>
      <c r="D18892" s="1" t="s">
        <v>19</v>
      </c>
      <c r="E18892" s="3" t="str">
        <f t="shared" ref="E18892:E18893" si="1155">HYPERLINK("https://fyndiq.se/produkt/e19fcc2ab2124f8a/", "2-Pack Iphone 13 Pro - 9H Härdat Glass - Top Kvalitet  3D")</f>
        <v>2-Pack Iphone 13 Pro - 9H Härdat Glass - Top Kvalitet  3D</v>
      </c>
      <c r="F18892" s="1" t="s">
        <v>555</v>
      </c>
      <c r="G18892" s="1" t="s">
        <v>556</v>
      </c>
      <c r="H18892" s="1" t="s">
        <v>557</v>
      </c>
      <c r="I18892" s="1" t="s">
        <v>16</v>
      </c>
      <c r="J18892" s="1" t="s">
        <v>23</v>
      </c>
      <c r="K18892" s="1" t="s">
        <v>16</v>
      </c>
      <c r="L18892" s="1" t="s">
        <v>16</v>
      </c>
      <c r="M18892" s="1" t="s">
        <v>16</v>
      </c>
      <c r="N18892" s="1" t="s">
        <v>16</v>
      </c>
      <c r="O18892" s="1">
        <v>47.2</v>
      </c>
      <c r="P18892" s="1">
        <v>1.0</v>
      </c>
    </row>
    <row r="18893">
      <c r="A18893" s="1" t="s">
        <v>29</v>
      </c>
      <c r="B18893" s="1" t="s">
        <v>21990</v>
      </c>
      <c r="C18893" s="2" t="s">
        <v>21909</v>
      </c>
      <c r="D18893" s="1" t="s">
        <v>19</v>
      </c>
      <c r="E18893" s="3" t="str">
        <f t="shared" si="1155"/>
        <v>2-Pack Iphone 13 Pro - 9H Härdat Glass - Top Kvalitet  3D</v>
      </c>
      <c r="F18893" s="1" t="s">
        <v>555</v>
      </c>
      <c r="G18893" s="1" t="s">
        <v>556</v>
      </c>
      <c r="H18893" s="1" t="s">
        <v>557</v>
      </c>
      <c r="I18893" s="1" t="s">
        <v>16</v>
      </c>
      <c r="J18893" s="1" t="s">
        <v>23</v>
      </c>
      <c r="K18893" s="1" t="s">
        <v>16</v>
      </c>
      <c r="L18893" s="1" t="s">
        <v>16</v>
      </c>
      <c r="M18893" s="1" t="s">
        <v>16</v>
      </c>
      <c r="N18893" s="1" t="s">
        <v>16</v>
      </c>
      <c r="O18893" s="1">
        <v>47.2</v>
      </c>
      <c r="P18893" s="1">
        <v>1.0</v>
      </c>
    </row>
    <row r="18894">
      <c r="A18894" s="1" t="s">
        <v>29</v>
      </c>
      <c r="B18894" s="1" t="s">
        <v>21991</v>
      </c>
      <c r="C18894" s="2" t="s">
        <v>21909</v>
      </c>
      <c r="D18894" s="1" t="s">
        <v>19</v>
      </c>
      <c r="E18894" s="3" t="str">
        <f t="shared" ref="E18894:E18896" si="1156">HYPERLINK("https://fyndiq.se/produkt/914693d84cc04c99/", "2-Pack Xiaomi Redmi 12C - Härdat Glas 9H - Super kvalitet 3D Skärmskydd")</f>
        <v>2-Pack Xiaomi Redmi 12C - Härdat Glas 9H - Super kvalitet 3D Skärmskydd</v>
      </c>
      <c r="F18894" s="1" t="s">
        <v>3098</v>
      </c>
      <c r="G18894" s="1" t="s">
        <v>3099</v>
      </c>
      <c r="H18894" s="1" t="s">
        <v>3100</v>
      </c>
      <c r="I18894" s="1" t="s">
        <v>16</v>
      </c>
      <c r="J18894" s="1" t="s">
        <v>23</v>
      </c>
      <c r="K18894" s="1" t="s">
        <v>16</v>
      </c>
      <c r="L18894" s="1" t="s">
        <v>16</v>
      </c>
      <c r="M18894" s="1" t="s">
        <v>16</v>
      </c>
      <c r="N18894" s="1" t="s">
        <v>16</v>
      </c>
      <c r="O18894" s="1">
        <v>63.2</v>
      </c>
      <c r="P18894" s="1">
        <v>1.0</v>
      </c>
    </row>
    <row r="18895">
      <c r="A18895" s="1" t="s">
        <v>29</v>
      </c>
      <c r="B18895" s="1" t="s">
        <v>21992</v>
      </c>
      <c r="C18895" s="2" t="s">
        <v>21909</v>
      </c>
      <c r="D18895" s="1" t="s">
        <v>19</v>
      </c>
      <c r="E18895" s="3" t="str">
        <f t="shared" si="1156"/>
        <v>2-Pack Xiaomi Redmi 12C - Härdat Glas 9H - Super kvalitet 3D Skärmskydd</v>
      </c>
      <c r="F18895" s="1" t="s">
        <v>3098</v>
      </c>
      <c r="G18895" s="1" t="s">
        <v>3099</v>
      </c>
      <c r="H18895" s="1" t="s">
        <v>3100</v>
      </c>
      <c r="I18895" s="1" t="s">
        <v>16</v>
      </c>
      <c r="J18895" s="1" t="s">
        <v>23</v>
      </c>
      <c r="K18895" s="1" t="s">
        <v>16</v>
      </c>
      <c r="L18895" s="1" t="s">
        <v>16</v>
      </c>
      <c r="M18895" s="1" t="s">
        <v>16</v>
      </c>
      <c r="N18895" s="1" t="s">
        <v>16</v>
      </c>
      <c r="O18895" s="1">
        <v>63.2</v>
      </c>
      <c r="P18895" s="1">
        <v>1.0</v>
      </c>
    </row>
    <row r="18896">
      <c r="A18896" s="1" t="s">
        <v>29</v>
      </c>
      <c r="B18896" s="1" t="s">
        <v>21993</v>
      </c>
      <c r="C18896" s="2" t="s">
        <v>21909</v>
      </c>
      <c r="D18896" s="1" t="s">
        <v>19</v>
      </c>
      <c r="E18896" s="3" t="str">
        <f t="shared" si="1156"/>
        <v>2-Pack Xiaomi Redmi 12C - Härdat Glas 9H - Super kvalitet 3D Skärmskydd</v>
      </c>
      <c r="F18896" s="1" t="s">
        <v>3098</v>
      </c>
      <c r="G18896" s="1" t="s">
        <v>3099</v>
      </c>
      <c r="H18896" s="1" t="s">
        <v>3100</v>
      </c>
      <c r="I18896" s="1" t="s">
        <v>16</v>
      </c>
      <c r="J18896" s="1" t="s">
        <v>23</v>
      </c>
      <c r="K18896" s="1" t="s">
        <v>16</v>
      </c>
      <c r="L18896" s="1" t="s">
        <v>16</v>
      </c>
      <c r="M18896" s="1" t="s">
        <v>16</v>
      </c>
      <c r="N18896" s="1" t="s">
        <v>16</v>
      </c>
      <c r="O18896" s="1">
        <v>63.2</v>
      </c>
      <c r="P18896" s="1">
        <v>1.0</v>
      </c>
    </row>
    <row r="18897">
      <c r="A18897" s="1" t="s">
        <v>29</v>
      </c>
      <c r="B18897" s="1" t="s">
        <v>21994</v>
      </c>
      <c r="C18897" s="2" t="s">
        <v>21909</v>
      </c>
      <c r="D18897" s="1" t="s">
        <v>19</v>
      </c>
      <c r="E18897" s="3" t="str">
        <f>HYPERLINK("https://fyndiq.se/produkt/6a703e1a07a048a1/", "2-Pack Google Pixel 7 - Härdat Glas 9H - Super kvalitet 3D Skärmskydd")</f>
        <v>2-Pack Google Pixel 7 - Härdat Glas 9H - Super kvalitet 3D Skärmskydd</v>
      </c>
      <c r="F18897" s="1" t="s">
        <v>6704</v>
      </c>
      <c r="G18897" s="1" t="s">
        <v>6705</v>
      </c>
      <c r="H18897" s="1" t="s">
        <v>6706</v>
      </c>
      <c r="I18897" s="1" t="s">
        <v>16</v>
      </c>
      <c r="J18897" s="1" t="s">
        <v>23</v>
      </c>
      <c r="K18897" s="1" t="s">
        <v>16</v>
      </c>
      <c r="L18897" s="1" t="s">
        <v>16</v>
      </c>
      <c r="M18897" s="1" t="s">
        <v>16</v>
      </c>
      <c r="N18897" s="1" t="s">
        <v>16</v>
      </c>
      <c r="O18897" s="1">
        <v>63.2</v>
      </c>
      <c r="P18897" s="1">
        <v>1.0</v>
      </c>
    </row>
    <row r="18898">
      <c r="A18898" s="1" t="s">
        <v>29</v>
      </c>
      <c r="B18898" s="1" t="s">
        <v>21995</v>
      </c>
      <c r="C18898" s="2" t="s">
        <v>21909</v>
      </c>
      <c r="D18898" s="1" t="s">
        <v>19</v>
      </c>
      <c r="E18898" s="3" t="str">
        <f>HYPERLINK("https://fyndiq.se/produkt/b0760279f33c4867/", "Samsung Galaxy Z FOLD 5 - Härdat Glas 9H-Super Kvalitet 3D Skärmskydd")</f>
        <v>Samsung Galaxy Z FOLD 5 - Härdat Glas 9H-Super Kvalitet 3D Skärmskydd</v>
      </c>
      <c r="F18898" s="1" t="s">
        <v>15671</v>
      </c>
      <c r="G18898" s="1" t="s">
        <v>15672</v>
      </c>
      <c r="H18898" s="1" t="s">
        <v>15673</v>
      </c>
      <c r="I18898" s="1" t="s">
        <v>16</v>
      </c>
      <c r="J18898" s="1" t="s">
        <v>23</v>
      </c>
      <c r="K18898" s="1" t="s">
        <v>16</v>
      </c>
      <c r="L18898" s="1" t="s">
        <v>16</v>
      </c>
      <c r="M18898" s="1" t="s">
        <v>16</v>
      </c>
      <c r="N18898" s="1" t="s">
        <v>16</v>
      </c>
      <c r="O18898" s="1">
        <v>71.2</v>
      </c>
      <c r="P18898" s="1">
        <v>1.0</v>
      </c>
    </row>
    <row r="18899">
      <c r="A18899" s="1" t="s">
        <v>29</v>
      </c>
      <c r="B18899" s="1" t="s">
        <v>21996</v>
      </c>
      <c r="C18899" s="2" t="s">
        <v>21909</v>
      </c>
      <c r="D18899" s="1" t="s">
        <v>19</v>
      </c>
      <c r="E18899" s="3" t="str">
        <f>HYPERLINK("https://fyndiq.se/produkt/13e76851ca504320/", "2-Pack Samsung Galaxy S22 Ultra - Härdat glas 9H - Top kvalitet")</f>
        <v>2-Pack Samsung Galaxy S22 Ultra - Härdat glas 9H - Top kvalitet</v>
      </c>
      <c r="F18899" s="1" t="s">
        <v>140</v>
      </c>
      <c r="G18899" s="1" t="s">
        <v>141</v>
      </c>
      <c r="H18899" s="1" t="s">
        <v>142</v>
      </c>
      <c r="I18899" s="1" t="s">
        <v>16</v>
      </c>
      <c r="J18899" s="1" t="s">
        <v>23</v>
      </c>
      <c r="K18899" s="1" t="s">
        <v>16</v>
      </c>
      <c r="L18899" s="1" t="s">
        <v>16</v>
      </c>
      <c r="M18899" s="1" t="s">
        <v>16</v>
      </c>
      <c r="N18899" s="1" t="s">
        <v>16</v>
      </c>
      <c r="O18899" s="1">
        <v>63.2</v>
      </c>
      <c r="P18899" s="1">
        <v>1.0</v>
      </c>
    </row>
    <row r="18900">
      <c r="A18900" s="1" t="s">
        <v>29</v>
      </c>
      <c r="B18900" s="1" t="s">
        <v>21997</v>
      </c>
      <c r="C18900" s="2" t="s">
        <v>21909</v>
      </c>
      <c r="D18900" s="1" t="s">
        <v>19</v>
      </c>
      <c r="E18900" s="3" t="str">
        <f t="shared" ref="E18900:E18901" si="1157">HYPERLINK("https://fyndiq.se/produkt/06106438a7a14dfc/", "2-Pack Xiaomi 13T Pro - Härdat glas 9H - Super kvalitet 3D Skärmskydd")</f>
        <v>2-Pack Xiaomi 13T Pro - Härdat glas 9H - Super kvalitet 3D Skärmskydd</v>
      </c>
      <c r="F18900" s="1" t="s">
        <v>883</v>
      </c>
      <c r="G18900" s="1" t="s">
        <v>884</v>
      </c>
      <c r="H18900" s="1" t="s">
        <v>885</v>
      </c>
      <c r="I18900" s="1" t="s">
        <v>16</v>
      </c>
      <c r="J18900" s="1" t="s">
        <v>23</v>
      </c>
      <c r="K18900" s="1" t="s">
        <v>16</v>
      </c>
      <c r="L18900" s="1" t="s">
        <v>16</v>
      </c>
      <c r="M18900" s="1" t="s">
        <v>16</v>
      </c>
      <c r="N18900" s="1" t="s">
        <v>16</v>
      </c>
      <c r="O18900" s="1">
        <v>63.2</v>
      </c>
      <c r="P18900" s="1">
        <v>1.0</v>
      </c>
    </row>
    <row r="18901">
      <c r="A18901" s="1" t="s">
        <v>29</v>
      </c>
      <c r="B18901" s="1" t="s">
        <v>21998</v>
      </c>
      <c r="C18901" s="2" t="s">
        <v>21909</v>
      </c>
      <c r="D18901" s="1" t="s">
        <v>19</v>
      </c>
      <c r="E18901" s="3" t="str">
        <f t="shared" si="1157"/>
        <v>2-Pack Xiaomi 13T Pro - Härdat glas 9H - Super kvalitet 3D Skärmskydd</v>
      </c>
      <c r="F18901" s="1" t="s">
        <v>883</v>
      </c>
      <c r="G18901" s="1" t="s">
        <v>884</v>
      </c>
      <c r="H18901" s="1" t="s">
        <v>885</v>
      </c>
      <c r="I18901" s="1" t="s">
        <v>16</v>
      </c>
      <c r="J18901" s="1" t="s">
        <v>23</v>
      </c>
      <c r="K18901" s="1" t="s">
        <v>16</v>
      </c>
      <c r="L18901" s="1" t="s">
        <v>16</v>
      </c>
      <c r="M18901" s="1" t="s">
        <v>16</v>
      </c>
      <c r="N18901" s="1" t="s">
        <v>16</v>
      </c>
      <c r="O18901" s="1">
        <v>63.2</v>
      </c>
      <c r="P18901" s="1">
        <v>1.0</v>
      </c>
    </row>
    <row r="18902">
      <c r="A18902" s="1" t="s">
        <v>29</v>
      </c>
      <c r="B18902" s="1" t="s">
        <v>21999</v>
      </c>
      <c r="C18902" s="2" t="s">
        <v>21909</v>
      </c>
      <c r="D18902" s="1" t="s">
        <v>19</v>
      </c>
      <c r="E18902" s="3" t="str">
        <f>HYPERLINK("https://fyndiq.se/produkt/6ff896a82a134dbd/", "2-Pack IPhone 12 Mini - Härdat Glas 9H - Super Kvalitet 3D")</f>
        <v>2-Pack IPhone 12 Mini - Härdat Glas 9H - Super Kvalitet 3D</v>
      </c>
      <c r="F18902" s="1" t="s">
        <v>55</v>
      </c>
      <c r="G18902" s="1" t="s">
        <v>56</v>
      </c>
      <c r="H18902" s="1" t="s">
        <v>57</v>
      </c>
      <c r="I18902" s="1" t="s">
        <v>16</v>
      </c>
      <c r="J18902" s="1" t="s">
        <v>23</v>
      </c>
      <c r="K18902" s="1" t="s">
        <v>16</v>
      </c>
      <c r="L18902" s="1" t="s">
        <v>16</v>
      </c>
      <c r="M18902" s="1" t="s">
        <v>16</v>
      </c>
      <c r="N18902" s="1" t="s">
        <v>16</v>
      </c>
      <c r="O18902" s="1">
        <v>47.2</v>
      </c>
      <c r="P18902" s="1">
        <v>1.0</v>
      </c>
    </row>
    <row r="18903">
      <c r="A18903" s="1" t="s">
        <v>29</v>
      </c>
      <c r="B18903" s="1" t="s">
        <v>22000</v>
      </c>
      <c r="C18903" s="2" t="s">
        <v>22001</v>
      </c>
      <c r="D18903" s="1" t="s">
        <v>19</v>
      </c>
      <c r="E18903" s="3" t="str">
        <f>HYPERLINK("https://fyndiq.se/produkt/fdeead0025f9481d/", "Samsung S23 FE - 9H Härdat Glass - Super Kvalitet 3D")</f>
        <v>Samsung S23 FE - 9H Härdat Glass - Super Kvalitet 3D</v>
      </c>
      <c r="F18903" s="1" t="s">
        <v>9586</v>
      </c>
      <c r="G18903" s="1" t="s">
        <v>9587</v>
      </c>
      <c r="H18903" s="1" t="s">
        <v>9588</v>
      </c>
      <c r="I18903" s="1" t="s">
        <v>16</v>
      </c>
      <c r="J18903" s="1" t="s">
        <v>23</v>
      </c>
      <c r="K18903" s="1" t="s">
        <v>16</v>
      </c>
      <c r="L18903" s="1" t="s">
        <v>16</v>
      </c>
      <c r="M18903" s="1" t="s">
        <v>16</v>
      </c>
      <c r="N18903" s="1" t="s">
        <v>16</v>
      </c>
      <c r="O18903" s="1">
        <v>55.2</v>
      </c>
      <c r="P18903" s="1">
        <v>1.0</v>
      </c>
    </row>
    <row r="18904">
      <c r="A18904" s="1" t="s">
        <v>29</v>
      </c>
      <c r="B18904" s="1" t="s">
        <v>22002</v>
      </c>
      <c r="C18904" s="2" t="s">
        <v>22001</v>
      </c>
      <c r="D18904" s="1" t="s">
        <v>19</v>
      </c>
      <c r="E18904" s="3" t="str">
        <f>HYPERLINK("https://fyndiq.se/produkt/e7203959d1094ac1/", "1-Pack Samsung S23 Skärmskydd &amp; 1-Pack linsskydd - Härdat Glas 9H - Super kvalitet 3D")</f>
        <v>1-Pack Samsung S23 Skärmskydd &amp; 1-Pack linsskydd - Härdat Glas 9H - Super kvalitet 3D</v>
      </c>
      <c r="F18904" s="1" t="s">
        <v>3396</v>
      </c>
      <c r="G18904" s="1" t="s">
        <v>3397</v>
      </c>
      <c r="H18904" s="1" t="s">
        <v>3398</v>
      </c>
      <c r="I18904" s="1" t="s">
        <v>16</v>
      </c>
      <c r="J18904" s="1" t="s">
        <v>23</v>
      </c>
      <c r="K18904" s="1" t="s">
        <v>16</v>
      </c>
      <c r="L18904" s="1" t="s">
        <v>16</v>
      </c>
      <c r="M18904" s="1" t="s">
        <v>16</v>
      </c>
      <c r="N18904" s="1" t="s">
        <v>16</v>
      </c>
      <c r="O18904" s="1">
        <v>63.2</v>
      </c>
      <c r="P18904" s="1">
        <v>1.0</v>
      </c>
    </row>
    <row r="18905">
      <c r="A18905" s="1" t="s">
        <v>29</v>
      </c>
      <c r="B18905" s="1" t="s">
        <v>22003</v>
      </c>
      <c r="C18905" s="2" t="s">
        <v>22001</v>
      </c>
      <c r="D18905" s="1" t="s">
        <v>19</v>
      </c>
      <c r="E18905" s="3" t="str">
        <f>HYPERLINK("https://fyndiq.se/produkt/a3a0bf045cf0498d/", "2-Pack Huawei P30 Lite - Härdat glas 9H – 3D Super kvalitet")</f>
        <v>2-Pack Huawei P30 Lite - Härdat glas 9H – 3D Super kvalitet</v>
      </c>
      <c r="F18905" s="1" t="s">
        <v>1011</v>
      </c>
      <c r="G18905" s="1" t="s">
        <v>1012</v>
      </c>
      <c r="H18905" s="1" t="s">
        <v>1013</v>
      </c>
      <c r="I18905" s="1" t="s">
        <v>16</v>
      </c>
      <c r="J18905" s="1" t="s">
        <v>23</v>
      </c>
      <c r="K18905" s="1" t="s">
        <v>16</v>
      </c>
      <c r="L18905" s="1" t="s">
        <v>16</v>
      </c>
      <c r="M18905" s="1" t="s">
        <v>16</v>
      </c>
      <c r="N18905" s="1" t="s">
        <v>16</v>
      </c>
      <c r="O18905" s="1">
        <v>63.2</v>
      </c>
      <c r="P18905" s="1">
        <v>1.0</v>
      </c>
    </row>
    <row r="18906">
      <c r="A18906" s="1" t="s">
        <v>29</v>
      </c>
      <c r="B18906" s="1" t="s">
        <v>22004</v>
      </c>
      <c r="C18906" s="2" t="s">
        <v>22001</v>
      </c>
      <c r="D18906" s="1" t="s">
        <v>19</v>
      </c>
      <c r="E18906" s="3" t="str">
        <f>HYPERLINK("https://fyndiq.se/produkt/aca65018f890445c/", "2 Pack Samsung Galaxy Note 10 - Härdat glas 9H-Super kvalitet 3D")</f>
        <v>2 Pack Samsung Galaxy Note 10 - Härdat glas 9H-Super kvalitet 3D</v>
      </c>
      <c r="F18906" s="1" t="s">
        <v>818</v>
      </c>
      <c r="G18906" s="1" t="s">
        <v>819</v>
      </c>
      <c r="H18906" s="1" t="s">
        <v>820</v>
      </c>
      <c r="I18906" s="1" t="s">
        <v>16</v>
      </c>
      <c r="J18906" s="1" t="s">
        <v>23</v>
      </c>
      <c r="K18906" s="1" t="s">
        <v>16</v>
      </c>
      <c r="L18906" s="1" t="s">
        <v>16</v>
      </c>
      <c r="M18906" s="1" t="s">
        <v>16</v>
      </c>
      <c r="N18906" s="1" t="s">
        <v>16</v>
      </c>
      <c r="O18906" s="1">
        <v>63.2</v>
      </c>
      <c r="P18906" s="1">
        <v>1.0</v>
      </c>
    </row>
    <row r="18907">
      <c r="A18907" s="1" t="s">
        <v>29</v>
      </c>
      <c r="B18907" s="1" t="s">
        <v>22005</v>
      </c>
      <c r="C18907" s="2" t="s">
        <v>22001</v>
      </c>
      <c r="D18907" s="1" t="s">
        <v>19</v>
      </c>
      <c r="E18907" s="3" t="str">
        <f>HYPERLINK("https://fyndiq.se/produkt/41cea0d4a42e446e/", "2 Pack Linsskydd Samsung Galaxy S22 - Härdat Glas 9H - Super 3D")</f>
        <v>2 Pack Linsskydd Samsung Galaxy S22 - Härdat Glas 9H - Super 3D</v>
      </c>
      <c r="F18907" s="1" t="s">
        <v>1771</v>
      </c>
      <c r="G18907" s="1" t="s">
        <v>1772</v>
      </c>
      <c r="H18907" s="1" t="s">
        <v>1773</v>
      </c>
      <c r="I18907" s="1" t="s">
        <v>16</v>
      </c>
      <c r="J18907" s="1" t="s">
        <v>23</v>
      </c>
      <c r="K18907" s="1" t="s">
        <v>16</v>
      </c>
      <c r="L18907" s="1" t="s">
        <v>16</v>
      </c>
      <c r="M18907" s="1" t="s">
        <v>16</v>
      </c>
      <c r="N18907" s="1" t="s">
        <v>16</v>
      </c>
      <c r="O18907" s="1">
        <v>63.2</v>
      </c>
      <c r="P18907" s="1">
        <v>1.0</v>
      </c>
    </row>
    <row r="18908">
      <c r="A18908" s="1" t="s">
        <v>29</v>
      </c>
      <c r="B18908" s="1" t="s">
        <v>22006</v>
      </c>
      <c r="C18908" s="2" t="s">
        <v>22001</v>
      </c>
      <c r="D18908" s="1" t="s">
        <v>19</v>
      </c>
      <c r="E1890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8908" s="1" t="s">
        <v>1209</v>
      </c>
      <c r="G18908" s="1" t="s">
        <v>1210</v>
      </c>
      <c r="H18908" s="1" t="s">
        <v>1211</v>
      </c>
      <c r="I18908" s="1" t="s">
        <v>16</v>
      </c>
      <c r="J18908" s="1" t="s">
        <v>23</v>
      </c>
      <c r="K18908" s="1" t="s">
        <v>16</v>
      </c>
      <c r="L18908" s="1" t="s">
        <v>16</v>
      </c>
      <c r="M18908" s="1" t="s">
        <v>16</v>
      </c>
      <c r="N18908" s="1" t="s">
        <v>16</v>
      </c>
      <c r="O18908" s="1">
        <v>79.2</v>
      </c>
      <c r="P18908" s="1">
        <v>1.0</v>
      </c>
    </row>
    <row r="18909">
      <c r="A18909" s="1" t="s">
        <v>29</v>
      </c>
      <c r="B18909" s="1" t="s">
        <v>22007</v>
      </c>
      <c r="C18909" s="2" t="s">
        <v>22001</v>
      </c>
      <c r="D18909" s="1" t="s">
        <v>19</v>
      </c>
      <c r="E18909" s="3" t="str">
        <f>HYPERLINK("https://fyndiq.se/produkt/432d784756a84eff/", "2-Pack Samsung Galaxy S20FE - Härdat Glas-9H -Super kvalitet 3D")</f>
        <v>2-Pack Samsung Galaxy S20FE - Härdat Glas-9H -Super kvalitet 3D</v>
      </c>
      <c r="F18909" s="1" t="s">
        <v>1078</v>
      </c>
      <c r="G18909" s="1" t="s">
        <v>1079</v>
      </c>
      <c r="H18909" s="1" t="s">
        <v>1080</v>
      </c>
      <c r="I18909" s="1" t="s">
        <v>16</v>
      </c>
      <c r="J18909" s="1" t="s">
        <v>23</v>
      </c>
      <c r="K18909" s="1" t="s">
        <v>16</v>
      </c>
      <c r="L18909" s="1" t="s">
        <v>16</v>
      </c>
      <c r="M18909" s="1" t="s">
        <v>16</v>
      </c>
      <c r="N18909" s="1" t="s">
        <v>16</v>
      </c>
      <c r="O18909" s="1">
        <v>63.2</v>
      </c>
      <c r="P18909" s="1">
        <v>1.0</v>
      </c>
    </row>
    <row r="18910">
      <c r="A18910" s="1" t="s">
        <v>29</v>
      </c>
      <c r="B18910" s="1" t="s">
        <v>22008</v>
      </c>
      <c r="C18910" s="2" t="s">
        <v>22001</v>
      </c>
      <c r="D18910" s="1" t="s">
        <v>19</v>
      </c>
      <c r="E18910" s="3" t="str">
        <f>HYPERLINK("https://fyndiq.se/produkt/d3f881da92714eda/", "2 pack - Samsung S22 - 9H Härdat Glass - 3D Super Kvalitet")</f>
        <v>2 pack - Samsung S22 - 9H Härdat Glass - 3D Super Kvalitet</v>
      </c>
      <c r="F18910" s="1" t="s">
        <v>2189</v>
      </c>
      <c r="G18910" s="1" t="s">
        <v>2190</v>
      </c>
      <c r="H18910" s="1" t="s">
        <v>2191</v>
      </c>
      <c r="I18910" s="1" t="s">
        <v>16</v>
      </c>
      <c r="J18910" s="1" t="s">
        <v>23</v>
      </c>
      <c r="K18910" s="1" t="s">
        <v>16</v>
      </c>
      <c r="L18910" s="1" t="s">
        <v>16</v>
      </c>
      <c r="M18910" s="1" t="s">
        <v>16</v>
      </c>
      <c r="N18910" s="1" t="s">
        <v>16</v>
      </c>
      <c r="O18910" s="1">
        <v>63.2</v>
      </c>
      <c r="P18910" s="1">
        <v>1.0</v>
      </c>
    </row>
    <row r="18911">
      <c r="A18911" s="1" t="s">
        <v>29</v>
      </c>
      <c r="B18911" s="1" t="s">
        <v>22009</v>
      </c>
      <c r="C18911" s="2" t="s">
        <v>22001</v>
      </c>
      <c r="D18911" s="1" t="s">
        <v>19</v>
      </c>
      <c r="E18911" s="3" t="str">
        <f>HYPERLINK("https://fyndiq.se/produkt/835b4ca1e98a4358/", "2-Pack Samsung S20 FE Skärmskydd &amp; 2-Pack linsskydd - Härdat Glas 9H - Super kvalitet 3D")</f>
        <v>2-Pack Samsung S20 FE Skärmskydd &amp; 2-Pack linsskydd - Härdat Glas 9H - Super kvalitet 3D</v>
      </c>
      <c r="F18911" s="1" t="s">
        <v>3668</v>
      </c>
      <c r="G18911" s="1" t="s">
        <v>3669</v>
      </c>
      <c r="H18911" s="1" t="s">
        <v>3670</v>
      </c>
      <c r="I18911" s="1" t="s">
        <v>16</v>
      </c>
      <c r="J18911" s="1" t="s">
        <v>23</v>
      </c>
      <c r="K18911" s="1" t="s">
        <v>16</v>
      </c>
      <c r="L18911" s="1" t="s">
        <v>16</v>
      </c>
      <c r="M18911" s="1" t="s">
        <v>16</v>
      </c>
      <c r="N18911" s="1" t="s">
        <v>16</v>
      </c>
      <c r="O18911" s="1">
        <v>79.2</v>
      </c>
      <c r="P18911" s="1">
        <v>1.0</v>
      </c>
    </row>
    <row r="18912">
      <c r="A18912" s="1" t="s">
        <v>29</v>
      </c>
      <c r="B18912" s="1" t="s">
        <v>22010</v>
      </c>
      <c r="C18912" s="2" t="s">
        <v>22001</v>
      </c>
      <c r="D18912" s="1" t="s">
        <v>19</v>
      </c>
      <c r="E18912" s="3" t="str">
        <f t="shared" ref="E18912:E18916" si="1158">HYPERLINK("https://fyndiq.se/produkt/80d04410f9c744e2/", "2-Pack Samsung S23 Ultra - 9H Härdat Glass - 3D Super Kvalitet Skärmskydd")</f>
        <v>2-Pack Samsung S23 Ultra - 9H Härdat Glass - 3D Super Kvalitet Skärmskydd</v>
      </c>
      <c r="F18912" s="1" t="s">
        <v>2144</v>
      </c>
      <c r="G18912" s="1" t="s">
        <v>2145</v>
      </c>
      <c r="H18912" s="1" t="s">
        <v>2146</v>
      </c>
      <c r="I18912" s="1" t="s">
        <v>16</v>
      </c>
      <c r="J18912" s="1" t="s">
        <v>23</v>
      </c>
      <c r="K18912" s="1" t="s">
        <v>16</v>
      </c>
      <c r="L18912" s="1" t="s">
        <v>16</v>
      </c>
      <c r="M18912" s="1" t="s">
        <v>16</v>
      </c>
      <c r="N18912" s="1" t="s">
        <v>16</v>
      </c>
      <c r="O18912" s="1">
        <v>63.2</v>
      </c>
      <c r="P18912" s="1">
        <v>1.0</v>
      </c>
    </row>
    <row r="18913">
      <c r="A18913" s="1" t="s">
        <v>29</v>
      </c>
      <c r="B18913" s="1" t="s">
        <v>22011</v>
      </c>
      <c r="C18913" s="2" t="s">
        <v>22001</v>
      </c>
      <c r="D18913" s="1" t="s">
        <v>19</v>
      </c>
      <c r="E18913" s="3" t="str">
        <f t="shared" si="1158"/>
        <v>2-Pack Samsung S23 Ultra - 9H Härdat Glass - 3D Super Kvalitet Skärmskydd</v>
      </c>
      <c r="F18913" s="1" t="s">
        <v>2144</v>
      </c>
      <c r="G18913" s="1" t="s">
        <v>2145</v>
      </c>
      <c r="H18913" s="1" t="s">
        <v>2146</v>
      </c>
      <c r="I18913" s="1" t="s">
        <v>16</v>
      </c>
      <c r="J18913" s="1" t="s">
        <v>23</v>
      </c>
      <c r="K18913" s="1" t="s">
        <v>16</v>
      </c>
      <c r="L18913" s="1" t="s">
        <v>16</v>
      </c>
      <c r="M18913" s="1" t="s">
        <v>16</v>
      </c>
      <c r="N18913" s="1" t="s">
        <v>16</v>
      </c>
      <c r="O18913" s="1">
        <v>63.2</v>
      </c>
      <c r="P18913" s="1">
        <v>1.0</v>
      </c>
    </row>
    <row r="18914">
      <c r="A18914" s="1" t="s">
        <v>29</v>
      </c>
      <c r="B18914" s="1" t="s">
        <v>22012</v>
      </c>
      <c r="C18914" s="2" t="s">
        <v>22001</v>
      </c>
      <c r="D18914" s="1" t="s">
        <v>19</v>
      </c>
      <c r="E18914" s="3" t="str">
        <f t="shared" si="1158"/>
        <v>2-Pack Samsung S23 Ultra - 9H Härdat Glass - 3D Super Kvalitet Skärmskydd</v>
      </c>
      <c r="F18914" s="1" t="s">
        <v>2144</v>
      </c>
      <c r="G18914" s="1" t="s">
        <v>2145</v>
      </c>
      <c r="H18914" s="1" t="s">
        <v>2146</v>
      </c>
      <c r="I18914" s="1" t="s">
        <v>16</v>
      </c>
      <c r="J18914" s="1" t="s">
        <v>23</v>
      </c>
      <c r="K18914" s="1" t="s">
        <v>16</v>
      </c>
      <c r="L18914" s="1" t="s">
        <v>16</v>
      </c>
      <c r="M18914" s="1" t="s">
        <v>16</v>
      </c>
      <c r="N18914" s="1" t="s">
        <v>16</v>
      </c>
      <c r="O18914" s="1">
        <v>63.2</v>
      </c>
      <c r="P18914" s="1">
        <v>1.0</v>
      </c>
    </row>
    <row r="18915">
      <c r="A18915" s="1" t="s">
        <v>29</v>
      </c>
      <c r="B18915" s="1" t="s">
        <v>22013</v>
      </c>
      <c r="C18915" s="2" t="s">
        <v>22001</v>
      </c>
      <c r="D18915" s="1" t="s">
        <v>19</v>
      </c>
      <c r="E18915" s="3" t="str">
        <f t="shared" si="1158"/>
        <v>2-Pack Samsung S23 Ultra - 9H Härdat Glass - 3D Super Kvalitet Skärmskydd</v>
      </c>
      <c r="F18915" s="1" t="s">
        <v>2144</v>
      </c>
      <c r="G18915" s="1" t="s">
        <v>2145</v>
      </c>
      <c r="H18915" s="1" t="s">
        <v>2146</v>
      </c>
      <c r="I18915" s="1" t="s">
        <v>16</v>
      </c>
      <c r="J18915" s="1" t="s">
        <v>23</v>
      </c>
      <c r="K18915" s="1" t="s">
        <v>16</v>
      </c>
      <c r="L18915" s="1" t="s">
        <v>16</v>
      </c>
      <c r="M18915" s="1" t="s">
        <v>16</v>
      </c>
      <c r="N18915" s="1" t="s">
        <v>16</v>
      </c>
      <c r="O18915" s="1">
        <v>63.2</v>
      </c>
      <c r="P18915" s="1">
        <v>1.0</v>
      </c>
    </row>
    <row r="18916">
      <c r="A18916" s="1" t="s">
        <v>29</v>
      </c>
      <c r="B18916" s="1" t="s">
        <v>22014</v>
      </c>
      <c r="C18916" s="2" t="s">
        <v>22001</v>
      </c>
      <c r="D18916" s="1" t="s">
        <v>19</v>
      </c>
      <c r="E18916" s="3" t="str">
        <f t="shared" si="1158"/>
        <v>2-Pack Samsung S23 Ultra - 9H Härdat Glass - 3D Super Kvalitet Skärmskydd</v>
      </c>
      <c r="F18916" s="1" t="s">
        <v>2144</v>
      </c>
      <c r="G18916" s="1" t="s">
        <v>2145</v>
      </c>
      <c r="H18916" s="1" t="s">
        <v>2146</v>
      </c>
      <c r="I18916" s="1" t="s">
        <v>16</v>
      </c>
      <c r="J18916" s="1" t="s">
        <v>23</v>
      </c>
      <c r="K18916" s="1" t="s">
        <v>16</v>
      </c>
      <c r="L18916" s="1" t="s">
        <v>16</v>
      </c>
      <c r="M18916" s="1" t="s">
        <v>16</v>
      </c>
      <c r="N18916" s="1" t="s">
        <v>16</v>
      </c>
      <c r="O18916" s="1">
        <v>63.2</v>
      </c>
      <c r="P18916" s="1">
        <v>1.0</v>
      </c>
    </row>
    <row r="18917">
      <c r="A18917" s="1" t="s">
        <v>29</v>
      </c>
      <c r="B18917" s="1" t="s">
        <v>22015</v>
      </c>
      <c r="C18917" s="2" t="s">
        <v>22001</v>
      </c>
      <c r="D18917" s="1" t="s">
        <v>19</v>
      </c>
      <c r="E18917" s="3" t="str">
        <f>HYPERLINK("https://fyndiq.se/produkt/e5b429f92a9e421b/", "2-Pack Xiaomi 13T Pro 5G - Härdat glas 9H - Super kvalitet 3D Skärmskydd")</f>
        <v>2-Pack Xiaomi 13T Pro 5G - Härdat glas 9H - Super kvalitet 3D Skärmskydd</v>
      </c>
      <c r="F18917" s="1" t="s">
        <v>5674</v>
      </c>
      <c r="G18917" s="1" t="s">
        <v>5675</v>
      </c>
      <c r="H18917" s="1" t="s">
        <v>5676</v>
      </c>
      <c r="I18917" s="1" t="s">
        <v>16</v>
      </c>
      <c r="J18917" s="1" t="s">
        <v>23</v>
      </c>
      <c r="K18917" s="1" t="s">
        <v>16</v>
      </c>
      <c r="L18917" s="1" t="s">
        <v>16</v>
      </c>
      <c r="M18917" s="1" t="s">
        <v>16</v>
      </c>
      <c r="N18917" s="1" t="s">
        <v>16</v>
      </c>
      <c r="O18917" s="1">
        <v>63.2</v>
      </c>
      <c r="P18917" s="1">
        <v>1.0</v>
      </c>
    </row>
    <row r="18918">
      <c r="A18918" s="1" t="s">
        <v>29</v>
      </c>
      <c r="B18918" s="1" t="s">
        <v>22016</v>
      </c>
      <c r="C18918" s="2" t="s">
        <v>22001</v>
      </c>
      <c r="D18918" s="1" t="s">
        <v>19</v>
      </c>
      <c r="E18918" s="3" t="str">
        <f>HYPERLINK("https://fyndiq.se/produkt/295adf5fef104fb3/", "1-Pack Samsung S23 Ultra (5G) Skärmskydd &amp; 1-Pack linsskydd - Härdat Glas 9H - Super kvalitet 3D")</f>
        <v>1-Pack Samsung S23 Ultra (5G) Skärmskydd &amp; 1-Pack linsskydd - Härdat Glas 9H - Super kvalitet 3D</v>
      </c>
      <c r="F18918" s="1" t="s">
        <v>2870</v>
      </c>
      <c r="G18918" s="1" t="s">
        <v>2871</v>
      </c>
      <c r="H18918" s="1" t="s">
        <v>2872</v>
      </c>
      <c r="I18918" s="1" t="s">
        <v>16</v>
      </c>
      <c r="J18918" s="1" t="s">
        <v>23</v>
      </c>
      <c r="K18918" s="1" t="s">
        <v>16</v>
      </c>
      <c r="L18918" s="1" t="s">
        <v>16</v>
      </c>
      <c r="M18918" s="1" t="s">
        <v>16</v>
      </c>
      <c r="N18918" s="1" t="s">
        <v>16</v>
      </c>
      <c r="O18918" s="1">
        <v>63.2</v>
      </c>
      <c r="P18918" s="1">
        <v>1.0</v>
      </c>
    </row>
    <row r="18919">
      <c r="A18919" s="1" t="s">
        <v>29</v>
      </c>
      <c r="B18919" s="1" t="s">
        <v>22017</v>
      </c>
      <c r="C18919" s="2" t="s">
        <v>22001</v>
      </c>
      <c r="D18919" s="1" t="s">
        <v>19</v>
      </c>
      <c r="E18919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8919" s="1" t="s">
        <v>3643</v>
      </c>
      <c r="G18919" s="1" t="s">
        <v>3644</v>
      </c>
      <c r="H18919" s="1" t="s">
        <v>3645</v>
      </c>
      <c r="I18919" s="1" t="s">
        <v>16</v>
      </c>
      <c r="J18919" s="1" t="s">
        <v>23</v>
      </c>
      <c r="K18919" s="1" t="s">
        <v>16</v>
      </c>
      <c r="L18919" s="1" t="s">
        <v>16</v>
      </c>
      <c r="M18919" s="1" t="s">
        <v>16</v>
      </c>
      <c r="N18919" s="1" t="s">
        <v>16</v>
      </c>
      <c r="O18919" s="1">
        <v>71.2</v>
      </c>
      <c r="P18919" s="1">
        <v>1.0</v>
      </c>
    </row>
    <row r="18920">
      <c r="A18920" s="1" t="s">
        <v>29</v>
      </c>
      <c r="B18920" s="1" t="s">
        <v>22018</v>
      </c>
      <c r="C18920" s="2" t="s">
        <v>22001</v>
      </c>
      <c r="D18920" s="1" t="s">
        <v>19</v>
      </c>
      <c r="E18920" s="3" t="str">
        <f>HYPERLINK("https://fyndiq.se/produkt/a047b5d99d58461d/", "2-Pack Google Pixel 6A - Härdat glas 9H - Super kvalitet 3D")</f>
        <v>2-Pack Google Pixel 6A - Härdat glas 9H - Super kvalitet 3D</v>
      </c>
      <c r="F18920" s="1" t="s">
        <v>1205</v>
      </c>
      <c r="G18920" s="1" t="s">
        <v>1206</v>
      </c>
      <c r="H18920" s="1" t="s">
        <v>1207</v>
      </c>
      <c r="I18920" s="1" t="s">
        <v>16</v>
      </c>
      <c r="J18920" s="1" t="s">
        <v>23</v>
      </c>
      <c r="K18920" s="1" t="s">
        <v>16</v>
      </c>
      <c r="L18920" s="1" t="s">
        <v>16</v>
      </c>
      <c r="M18920" s="1" t="s">
        <v>16</v>
      </c>
      <c r="N18920" s="1" t="s">
        <v>16</v>
      </c>
      <c r="O18920" s="1">
        <v>63.2</v>
      </c>
      <c r="P18920" s="1">
        <v>1.0</v>
      </c>
    </row>
    <row r="18921">
      <c r="A18921" s="1" t="s">
        <v>29</v>
      </c>
      <c r="B18921" s="1" t="s">
        <v>22019</v>
      </c>
      <c r="C18921" s="2" t="s">
        <v>22001</v>
      </c>
      <c r="D18921" s="1" t="s">
        <v>19</v>
      </c>
      <c r="E18921" s="3" t="str">
        <f>HYPERLINK("https://fyndiq.se/produkt/2477583187264ece/", "2-Pack Samsung S20 - 9H Härdat Glass - Top Kvalitet")</f>
        <v>2-Pack Samsung S20 - 9H Härdat Glass - Top Kvalitet</v>
      </c>
      <c r="F18921" s="1" t="s">
        <v>124</v>
      </c>
      <c r="G18921" s="1" t="s">
        <v>125</v>
      </c>
      <c r="H18921" s="1" t="s">
        <v>126</v>
      </c>
      <c r="I18921" s="1" t="s">
        <v>16</v>
      </c>
      <c r="J18921" s="1" t="s">
        <v>23</v>
      </c>
      <c r="K18921" s="1" t="s">
        <v>16</v>
      </c>
      <c r="L18921" s="1" t="s">
        <v>16</v>
      </c>
      <c r="M18921" s="1" t="s">
        <v>16</v>
      </c>
      <c r="N18921" s="1" t="s">
        <v>16</v>
      </c>
      <c r="O18921" s="1">
        <v>71.2</v>
      </c>
      <c r="P18921" s="1">
        <v>1.0</v>
      </c>
    </row>
    <row r="18922">
      <c r="A18922" s="1" t="s">
        <v>29</v>
      </c>
      <c r="B18922" s="1" t="s">
        <v>22020</v>
      </c>
      <c r="C18922" s="2" t="s">
        <v>22001</v>
      </c>
      <c r="D18922" s="1" t="s">
        <v>19</v>
      </c>
      <c r="E18922" s="3" t="str">
        <f>HYPERLINK("https://fyndiq.se/produkt/568e11c65a164b3c/", "2 Pack Samsung Galaxy A33 - 9H Härdat Glass - 3D Super Kvalitet")</f>
        <v>2 Pack Samsung Galaxy A33 - 9H Härdat Glass - 3D Super Kvalitet</v>
      </c>
      <c r="F18922" s="1" t="s">
        <v>736</v>
      </c>
      <c r="G18922" s="1" t="s">
        <v>737</v>
      </c>
      <c r="H18922" s="1" t="s">
        <v>738</v>
      </c>
      <c r="I18922" s="1" t="s">
        <v>16</v>
      </c>
      <c r="J18922" s="1" t="s">
        <v>23</v>
      </c>
      <c r="K18922" s="1" t="s">
        <v>16</v>
      </c>
      <c r="L18922" s="1" t="s">
        <v>16</v>
      </c>
      <c r="M18922" s="1" t="s">
        <v>16</v>
      </c>
      <c r="N18922" s="1" t="s">
        <v>16</v>
      </c>
      <c r="O18922" s="1">
        <v>63.2</v>
      </c>
      <c r="P18922" s="1">
        <v>1.0</v>
      </c>
    </row>
    <row r="18923">
      <c r="A18923" s="1" t="s">
        <v>29</v>
      </c>
      <c r="B18923" s="1" t="s">
        <v>22021</v>
      </c>
      <c r="C18923" s="2" t="s">
        <v>22001</v>
      </c>
      <c r="D18923" s="1" t="s">
        <v>19</v>
      </c>
      <c r="E18923" s="3" t="str">
        <f>HYPERLINK("https://fyndiq.se/produkt/3055d464b8db4265/", "Apple Watch 44mm -Härdat glas 9H – Super kvalitet 3D Skärmskydd")</f>
        <v>Apple Watch 44mm -Härdat glas 9H – Super kvalitet 3D Skärmskydd</v>
      </c>
      <c r="F18923" s="1" t="s">
        <v>5998</v>
      </c>
      <c r="G18923" s="1" t="s">
        <v>5999</v>
      </c>
      <c r="H18923" s="1" t="s">
        <v>6000</v>
      </c>
      <c r="I18923" s="1" t="s">
        <v>16</v>
      </c>
      <c r="J18923" s="1" t="s">
        <v>23</v>
      </c>
      <c r="K18923" s="1" t="s">
        <v>16</v>
      </c>
      <c r="L18923" s="1" t="s">
        <v>16</v>
      </c>
      <c r="M18923" s="1" t="s">
        <v>16</v>
      </c>
      <c r="N18923" s="1" t="s">
        <v>16</v>
      </c>
      <c r="O18923" s="1">
        <v>47.2</v>
      </c>
      <c r="P18923" s="1">
        <v>1.0</v>
      </c>
    </row>
    <row r="18924">
      <c r="A18924" s="1" t="s">
        <v>29</v>
      </c>
      <c r="B18924" s="1" t="s">
        <v>22022</v>
      </c>
      <c r="C18924" s="2" t="s">
        <v>22001</v>
      </c>
      <c r="D18924" s="1" t="s">
        <v>19</v>
      </c>
      <c r="E18924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8924" s="1" t="s">
        <v>1383</v>
      </c>
      <c r="G18924" s="1" t="s">
        <v>1384</v>
      </c>
      <c r="H18924" s="1" t="s">
        <v>1385</v>
      </c>
      <c r="I18924" s="1" t="s">
        <v>1311</v>
      </c>
      <c r="J18924" s="1" t="s">
        <v>9</v>
      </c>
      <c r="K18924" s="2" t="s">
        <v>21701</v>
      </c>
      <c r="L18924" s="1" t="s">
        <v>2528</v>
      </c>
      <c r="M18924" s="1" t="s">
        <v>16</v>
      </c>
      <c r="N18924" s="1" t="s">
        <v>16</v>
      </c>
      <c r="O18924" s="1">
        <v>79.2</v>
      </c>
      <c r="P18924" s="1">
        <v>1.0</v>
      </c>
    </row>
    <row r="18925">
      <c r="A18925" s="1" t="s">
        <v>29</v>
      </c>
      <c r="B18925" s="1" t="s">
        <v>22023</v>
      </c>
      <c r="C18925" s="2" t="s">
        <v>22001</v>
      </c>
      <c r="D18925" s="1" t="s">
        <v>19</v>
      </c>
      <c r="E18925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8925" s="1" t="s">
        <v>4240</v>
      </c>
      <c r="G18925" s="1" t="s">
        <v>4241</v>
      </c>
      <c r="H18925" s="1" t="s">
        <v>4242</v>
      </c>
      <c r="I18925" s="1" t="s">
        <v>16</v>
      </c>
      <c r="J18925" s="1" t="s">
        <v>23</v>
      </c>
      <c r="K18925" s="1" t="s">
        <v>16</v>
      </c>
      <c r="L18925" s="1" t="s">
        <v>16</v>
      </c>
      <c r="M18925" s="1" t="s">
        <v>16</v>
      </c>
      <c r="N18925" s="1" t="s">
        <v>16</v>
      </c>
      <c r="O18925" s="1">
        <v>63.2</v>
      </c>
      <c r="P18925" s="1">
        <v>1.0</v>
      </c>
    </row>
    <row r="18926">
      <c r="A18926" s="1" t="s">
        <v>29</v>
      </c>
      <c r="B18926" s="1" t="s">
        <v>22024</v>
      </c>
      <c r="C18926" s="2" t="s">
        <v>22001</v>
      </c>
      <c r="D18926" s="1" t="s">
        <v>19</v>
      </c>
      <c r="E18926" s="3" t="str">
        <f t="shared" ref="E18926:E18927" si="1159">HYPERLINK("https://fyndiq.se/produkt/08d44de1ca3946df/", "2-Pack Samsung Galaxy S10 - Härdat Glas 9H – 3D Skärmskydd - Super kvalitet")</f>
        <v>2-Pack Samsung Galaxy S10 - Härdat Glas 9H – 3D Skärmskydd - Super kvalitet</v>
      </c>
      <c r="F18926" s="1" t="s">
        <v>729</v>
      </c>
      <c r="G18926" s="1" t="s">
        <v>730</v>
      </c>
      <c r="H18926" s="1" t="s">
        <v>731</v>
      </c>
      <c r="I18926" s="1" t="s">
        <v>16</v>
      </c>
      <c r="J18926" s="1" t="s">
        <v>23</v>
      </c>
      <c r="K18926" s="1" t="s">
        <v>16</v>
      </c>
      <c r="L18926" s="1" t="s">
        <v>16</v>
      </c>
      <c r="M18926" s="1" t="s">
        <v>16</v>
      </c>
      <c r="N18926" s="1" t="s">
        <v>16</v>
      </c>
      <c r="O18926" s="1">
        <v>63.2</v>
      </c>
      <c r="P18926" s="1">
        <v>1.0</v>
      </c>
    </row>
    <row r="18927">
      <c r="A18927" s="1" t="s">
        <v>29</v>
      </c>
      <c r="B18927" s="1" t="s">
        <v>22025</v>
      </c>
      <c r="C18927" s="2" t="s">
        <v>22001</v>
      </c>
      <c r="D18927" s="1" t="s">
        <v>19</v>
      </c>
      <c r="E18927" s="3" t="str">
        <f t="shared" si="1159"/>
        <v>2-Pack Samsung Galaxy S10 - Härdat Glas 9H – 3D Skärmskydd - Super kvalitet</v>
      </c>
      <c r="F18927" s="1" t="s">
        <v>729</v>
      </c>
      <c r="G18927" s="1" t="s">
        <v>730</v>
      </c>
      <c r="H18927" s="1" t="s">
        <v>731</v>
      </c>
      <c r="I18927" s="1" t="s">
        <v>16</v>
      </c>
      <c r="J18927" s="1" t="s">
        <v>23</v>
      </c>
      <c r="K18927" s="1" t="s">
        <v>16</v>
      </c>
      <c r="L18927" s="1" t="s">
        <v>16</v>
      </c>
      <c r="M18927" s="1" t="s">
        <v>16</v>
      </c>
      <c r="N18927" s="1" t="s">
        <v>16</v>
      </c>
      <c r="O18927" s="1">
        <v>63.2</v>
      </c>
      <c r="P18927" s="1">
        <v>1.0</v>
      </c>
    </row>
    <row r="18928">
      <c r="A18928" s="1" t="s">
        <v>29</v>
      </c>
      <c r="B18928" s="1" t="s">
        <v>22026</v>
      </c>
      <c r="C18928" s="2" t="s">
        <v>22001</v>
      </c>
      <c r="D18928" s="1" t="s">
        <v>19</v>
      </c>
      <c r="E18928" s="3" t="str">
        <f>HYPERLINK("https://fyndiq.se/produkt/f4d4b2fe333c4f85/", "2-Pack Samsung S21 Skärmskydd &amp; 2-Pack linsskydd - Härdat Glas 9H - Super kvalitet 3D")</f>
        <v>2-Pack Samsung S21 Skärmskydd &amp; 2-Pack linsskydd - Härdat Glas 9H - Super kvalitet 3D</v>
      </c>
      <c r="F18928" s="1" t="s">
        <v>12833</v>
      </c>
      <c r="G18928" s="1" t="s">
        <v>12834</v>
      </c>
      <c r="H18928" s="1" t="s">
        <v>12835</v>
      </c>
      <c r="I18928" s="1" t="s">
        <v>16</v>
      </c>
      <c r="J18928" s="1" t="s">
        <v>23</v>
      </c>
      <c r="K18928" s="1" t="s">
        <v>16</v>
      </c>
      <c r="L18928" s="1" t="s">
        <v>16</v>
      </c>
      <c r="M18928" s="1" t="s">
        <v>16</v>
      </c>
      <c r="N18928" s="1" t="s">
        <v>16</v>
      </c>
      <c r="O18928" s="1">
        <v>79.2</v>
      </c>
      <c r="P18928" s="1">
        <v>1.0</v>
      </c>
    </row>
    <row r="18929">
      <c r="A18929" s="1" t="s">
        <v>29</v>
      </c>
      <c r="B18929" s="1" t="s">
        <v>22027</v>
      </c>
      <c r="C18929" s="2" t="s">
        <v>22001</v>
      </c>
      <c r="D18929" s="1" t="s">
        <v>19</v>
      </c>
      <c r="E18929" s="3" t="str">
        <f>HYPERLINK("https://fyndiq.se/produkt/41cea0d4a42e446e/", "2 Pack Linsskydd Samsung Galaxy S22 - Härdat Glas 9H - Super 3D")</f>
        <v>2 Pack Linsskydd Samsung Galaxy S22 - Härdat Glas 9H - Super 3D</v>
      </c>
      <c r="F18929" s="1" t="s">
        <v>1771</v>
      </c>
      <c r="G18929" s="1" t="s">
        <v>1772</v>
      </c>
      <c r="H18929" s="1" t="s">
        <v>1773</v>
      </c>
      <c r="I18929" s="1" t="s">
        <v>16</v>
      </c>
      <c r="J18929" s="1" t="s">
        <v>23</v>
      </c>
      <c r="K18929" s="1" t="s">
        <v>16</v>
      </c>
      <c r="L18929" s="1" t="s">
        <v>16</v>
      </c>
      <c r="M18929" s="1" t="s">
        <v>16</v>
      </c>
      <c r="N18929" s="1" t="s">
        <v>16</v>
      </c>
      <c r="O18929" s="1">
        <v>63.2</v>
      </c>
      <c r="P18929" s="1">
        <v>1.0</v>
      </c>
    </row>
    <row r="18930">
      <c r="A18930" s="1" t="s">
        <v>29</v>
      </c>
      <c r="B18930" s="1" t="s">
        <v>22028</v>
      </c>
      <c r="C18930" s="2" t="s">
        <v>22001</v>
      </c>
      <c r="D18930" s="1" t="s">
        <v>19</v>
      </c>
      <c r="E18930" s="3" t="str">
        <f>HYPERLINK("https://fyndiq.se/produkt/925ae49423884615/", "2-Pack Samsung S22 Ultra Skärmskydd &amp; 1-Pack linsskydd -9H GLAS")</f>
        <v>2-Pack Samsung S22 Ultra Skärmskydd &amp; 1-Pack linsskydd -9H GLAS</v>
      </c>
      <c r="F18930" s="1" t="s">
        <v>335</v>
      </c>
      <c r="G18930" s="1" t="s">
        <v>336</v>
      </c>
      <c r="H18930" s="1" t="s">
        <v>337</v>
      </c>
      <c r="I18930" s="1" t="s">
        <v>16</v>
      </c>
      <c r="J18930" s="1" t="s">
        <v>23</v>
      </c>
      <c r="K18930" s="1" t="s">
        <v>16</v>
      </c>
      <c r="L18930" s="1" t="s">
        <v>16</v>
      </c>
      <c r="M18930" s="1" t="s">
        <v>16</v>
      </c>
      <c r="N18930" s="1" t="s">
        <v>16</v>
      </c>
      <c r="O18930" s="1">
        <v>71.2</v>
      </c>
      <c r="P18930" s="1">
        <v>1.0</v>
      </c>
    </row>
    <row r="18931">
      <c r="A18931" s="1" t="s">
        <v>29</v>
      </c>
      <c r="B18931" s="1" t="s">
        <v>22029</v>
      </c>
      <c r="C18931" s="2" t="s">
        <v>22001</v>
      </c>
      <c r="D18931" s="1" t="s">
        <v>19</v>
      </c>
      <c r="E18931" s="3" t="str">
        <f>HYPERLINK("https://fyndiq.se/produkt/a511a8922e36455c/", "2 Pack Samsung S8 - Härdat glas 9H–Super kvalitet 3D Skärmskydd")</f>
        <v>2 Pack Samsung S8 - Härdat glas 9H–Super kvalitet 3D Skärmskydd</v>
      </c>
      <c r="F18931" s="1" t="s">
        <v>1083</v>
      </c>
      <c r="G18931" s="1" t="s">
        <v>1084</v>
      </c>
      <c r="H18931" s="1" t="s">
        <v>1085</v>
      </c>
      <c r="I18931" s="1" t="s">
        <v>16</v>
      </c>
      <c r="J18931" s="1" t="s">
        <v>23</v>
      </c>
      <c r="K18931" s="1" t="s">
        <v>16</v>
      </c>
      <c r="L18931" s="1" t="s">
        <v>16</v>
      </c>
      <c r="M18931" s="1" t="s">
        <v>16</v>
      </c>
      <c r="N18931" s="1" t="s">
        <v>16</v>
      </c>
      <c r="O18931" s="1">
        <v>63.2</v>
      </c>
      <c r="P18931" s="1">
        <v>1.0</v>
      </c>
    </row>
    <row r="18932">
      <c r="A18932" s="1" t="s">
        <v>29</v>
      </c>
      <c r="B18932" s="1" t="s">
        <v>22030</v>
      </c>
      <c r="C18932" s="2" t="s">
        <v>22001</v>
      </c>
      <c r="D18932" s="1" t="s">
        <v>19</v>
      </c>
      <c r="E18932" s="3" t="str">
        <f>HYPERLINK("https://fyndiq.se/produkt/31c7d8189df64a38/", "2-Pack Iphone 7/8  - 9D Härdat Glass - Top Kvalitet- Vit.")</f>
        <v>2-Pack Iphone 7/8  - 9D Härdat Glass - Top Kvalitet- Vit.</v>
      </c>
      <c r="F18932" s="1" t="s">
        <v>7608</v>
      </c>
      <c r="G18932" s="1" t="s">
        <v>7609</v>
      </c>
      <c r="H18932" s="1" t="s">
        <v>7610</v>
      </c>
      <c r="I18932" s="1" t="s">
        <v>16</v>
      </c>
      <c r="J18932" s="1" t="s">
        <v>23</v>
      </c>
      <c r="K18932" s="1" t="s">
        <v>16</v>
      </c>
      <c r="L18932" s="1" t="s">
        <v>16</v>
      </c>
      <c r="M18932" s="1" t="s">
        <v>16</v>
      </c>
      <c r="N18932" s="1" t="s">
        <v>16</v>
      </c>
      <c r="O18932" s="1">
        <v>47.2</v>
      </c>
      <c r="P18932" s="1">
        <v>1.0</v>
      </c>
    </row>
    <row r="18933">
      <c r="A18933" s="1" t="s">
        <v>29</v>
      </c>
      <c r="B18933" s="1" t="s">
        <v>22031</v>
      </c>
      <c r="C18933" s="2" t="s">
        <v>22001</v>
      </c>
      <c r="D18933" s="1" t="s">
        <v>19</v>
      </c>
      <c r="E18933" s="3" t="str">
        <f>HYPERLINK("https://fyndiq.se/produkt/082f3cf898c84831/", "2 Pack Galaxy S20 Ultra - Härdat glas 9H - Super kvalitet 3D")</f>
        <v>2 Pack Galaxy S20 Ultra - Härdat glas 9H - Super kvalitet 3D</v>
      </c>
      <c r="F18933" s="1" t="s">
        <v>460</v>
      </c>
      <c r="G18933" s="1" t="s">
        <v>461</v>
      </c>
      <c r="H18933" s="1" t="s">
        <v>462</v>
      </c>
      <c r="I18933" s="1" t="s">
        <v>16</v>
      </c>
      <c r="J18933" s="1" t="s">
        <v>23</v>
      </c>
      <c r="K18933" s="1" t="s">
        <v>16</v>
      </c>
      <c r="L18933" s="1" t="s">
        <v>16</v>
      </c>
      <c r="M18933" s="1" t="s">
        <v>16</v>
      </c>
      <c r="N18933" s="1" t="s">
        <v>16</v>
      </c>
      <c r="O18933" s="1">
        <v>63.2</v>
      </c>
      <c r="P18933" s="1">
        <v>1.0</v>
      </c>
    </row>
    <row r="18934">
      <c r="A18934" s="1" t="s">
        <v>29</v>
      </c>
      <c r="B18934" s="1" t="s">
        <v>22032</v>
      </c>
      <c r="C18934" s="2" t="s">
        <v>22001</v>
      </c>
      <c r="D18934" s="1" t="s">
        <v>19</v>
      </c>
      <c r="E18934" s="3" t="str">
        <f>HYPERLINK("https://fyndiq.se/produkt/0f558f0d1b624bfa/", "2-Pack Google Pixel 7 Pro Skärmskydd &amp; 2-Pack linsskydd - Härdat Glas 9H - Super kvalitet 3D")</f>
        <v>2-Pack Google Pixel 7 Pro Skärmskydd &amp; 2-Pack linsskydd - Härdat Glas 9H - Super kvalitet 3D</v>
      </c>
      <c r="F18934" s="1" t="s">
        <v>8837</v>
      </c>
      <c r="G18934" s="1" t="s">
        <v>8838</v>
      </c>
      <c r="H18934" s="1" t="s">
        <v>8839</v>
      </c>
      <c r="I18934" s="1" t="s">
        <v>16</v>
      </c>
      <c r="J18934" s="1" t="s">
        <v>23</v>
      </c>
      <c r="K18934" s="1" t="s">
        <v>16</v>
      </c>
      <c r="L18934" s="1" t="s">
        <v>16</v>
      </c>
      <c r="M18934" s="1" t="s">
        <v>16</v>
      </c>
      <c r="N18934" s="1" t="s">
        <v>16</v>
      </c>
      <c r="O18934" s="1">
        <v>95.2</v>
      </c>
      <c r="P18934" s="1">
        <v>1.0</v>
      </c>
    </row>
    <row r="18935">
      <c r="A18935" s="1" t="s">
        <v>29</v>
      </c>
      <c r="B18935" s="1" t="s">
        <v>22033</v>
      </c>
      <c r="C18935" s="2" t="s">
        <v>22001</v>
      </c>
      <c r="D18935" s="1" t="s">
        <v>19</v>
      </c>
      <c r="E18935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8935" s="1" t="s">
        <v>837</v>
      </c>
      <c r="G18935" s="1" t="s">
        <v>838</v>
      </c>
      <c r="H18935" s="1" t="s">
        <v>839</v>
      </c>
      <c r="I18935" s="1" t="s">
        <v>16</v>
      </c>
      <c r="J18935" s="1" t="s">
        <v>23</v>
      </c>
      <c r="K18935" s="1" t="s">
        <v>16</v>
      </c>
      <c r="L18935" s="1" t="s">
        <v>16</v>
      </c>
      <c r="M18935" s="1" t="s">
        <v>16</v>
      </c>
      <c r="N18935" s="1" t="s">
        <v>16</v>
      </c>
      <c r="O18935" s="1">
        <v>63.2</v>
      </c>
      <c r="P18935" s="1">
        <v>1.0</v>
      </c>
    </row>
    <row r="18936">
      <c r="A18936" s="1" t="s">
        <v>29</v>
      </c>
      <c r="B18936" s="1" t="s">
        <v>22034</v>
      </c>
      <c r="C18936" s="2" t="s">
        <v>22001</v>
      </c>
      <c r="D18936" s="1" t="s">
        <v>19</v>
      </c>
      <c r="E18936" s="3" t="str">
        <f>HYPERLINK("https://fyndiq.se/produkt/181bc7e07d8b44fc/", "Xiaomi 11 Lite 5G NE - Härdat Glas 9H - Super kvalitet 3D")</f>
        <v>Xiaomi 11 Lite 5G NE - Härdat Glas 9H - Super kvalitet 3D</v>
      </c>
      <c r="F18936" s="1" t="s">
        <v>4359</v>
      </c>
      <c r="G18936" s="1" t="s">
        <v>4360</v>
      </c>
      <c r="H18936" s="1" t="s">
        <v>4361</v>
      </c>
      <c r="I18936" s="1" t="s">
        <v>16</v>
      </c>
      <c r="J18936" s="1" t="s">
        <v>23</v>
      </c>
      <c r="K18936" s="1" t="s">
        <v>16</v>
      </c>
      <c r="L18936" s="1" t="s">
        <v>16</v>
      </c>
      <c r="M18936" s="1" t="s">
        <v>16</v>
      </c>
      <c r="N18936" s="1" t="s">
        <v>16</v>
      </c>
      <c r="O18936" s="1">
        <v>55.2</v>
      </c>
      <c r="P18936" s="1">
        <v>1.0</v>
      </c>
    </row>
    <row r="18937">
      <c r="A18937" s="1" t="s">
        <v>29</v>
      </c>
      <c r="B18937" s="1" t="s">
        <v>22035</v>
      </c>
      <c r="C18937" s="2" t="s">
        <v>22001</v>
      </c>
      <c r="D18937" s="1" t="s">
        <v>19</v>
      </c>
      <c r="E18937" s="3" t="str">
        <f t="shared" ref="E18937:E18940" si="1160">HYPERLINK("https://fyndiq.se/produkt/dfe28e565d2e4c8d/", "2 Pack Samsung S21 FE - 9H Härdat Glass - Super Kvalitet 3D")</f>
        <v>2 Pack Samsung S21 FE - 9H Härdat Glass - Super Kvalitet 3D</v>
      </c>
      <c r="F18937" s="1" t="s">
        <v>276</v>
      </c>
      <c r="G18937" s="1" t="s">
        <v>277</v>
      </c>
      <c r="H18937" s="1" t="s">
        <v>278</v>
      </c>
      <c r="I18937" s="1" t="s">
        <v>16</v>
      </c>
      <c r="J18937" s="1" t="s">
        <v>23</v>
      </c>
      <c r="K18937" s="1" t="s">
        <v>16</v>
      </c>
      <c r="L18937" s="1" t="s">
        <v>16</v>
      </c>
      <c r="M18937" s="1" t="s">
        <v>16</v>
      </c>
      <c r="N18937" s="1" t="s">
        <v>16</v>
      </c>
      <c r="O18937" s="1">
        <v>63.2</v>
      </c>
      <c r="P18937" s="1">
        <v>1.0</v>
      </c>
    </row>
    <row r="18938">
      <c r="A18938" s="1" t="s">
        <v>29</v>
      </c>
      <c r="B18938" s="1" t="s">
        <v>22036</v>
      </c>
      <c r="C18938" s="2" t="s">
        <v>22001</v>
      </c>
      <c r="D18938" s="1" t="s">
        <v>19</v>
      </c>
      <c r="E18938" s="3" t="str">
        <f t="shared" si="1160"/>
        <v>2 Pack Samsung S21 FE - 9H Härdat Glass - Super Kvalitet 3D</v>
      </c>
      <c r="F18938" s="1" t="s">
        <v>276</v>
      </c>
      <c r="G18938" s="1" t="s">
        <v>277</v>
      </c>
      <c r="H18938" s="1" t="s">
        <v>278</v>
      </c>
      <c r="I18938" s="1" t="s">
        <v>16</v>
      </c>
      <c r="J18938" s="1" t="s">
        <v>23</v>
      </c>
      <c r="K18938" s="1" t="s">
        <v>16</v>
      </c>
      <c r="L18938" s="1" t="s">
        <v>16</v>
      </c>
      <c r="M18938" s="1" t="s">
        <v>16</v>
      </c>
      <c r="N18938" s="1" t="s">
        <v>16</v>
      </c>
      <c r="O18938" s="1">
        <v>63.2</v>
      </c>
      <c r="P18938" s="1">
        <v>1.0</v>
      </c>
    </row>
    <row r="18939">
      <c r="A18939" s="1" t="s">
        <v>29</v>
      </c>
      <c r="B18939" s="1" t="s">
        <v>22037</v>
      </c>
      <c r="C18939" s="2" t="s">
        <v>22001</v>
      </c>
      <c r="D18939" s="1" t="s">
        <v>19</v>
      </c>
      <c r="E18939" s="3" t="str">
        <f t="shared" si="1160"/>
        <v>2 Pack Samsung S21 FE - 9H Härdat Glass - Super Kvalitet 3D</v>
      </c>
      <c r="F18939" s="1" t="s">
        <v>276</v>
      </c>
      <c r="G18939" s="1" t="s">
        <v>277</v>
      </c>
      <c r="H18939" s="1" t="s">
        <v>278</v>
      </c>
      <c r="I18939" s="1" t="s">
        <v>16</v>
      </c>
      <c r="J18939" s="1" t="s">
        <v>23</v>
      </c>
      <c r="K18939" s="1" t="s">
        <v>16</v>
      </c>
      <c r="L18939" s="1" t="s">
        <v>16</v>
      </c>
      <c r="M18939" s="1" t="s">
        <v>16</v>
      </c>
      <c r="N18939" s="1" t="s">
        <v>16</v>
      </c>
      <c r="O18939" s="1">
        <v>63.2</v>
      </c>
      <c r="P18939" s="1">
        <v>1.0</v>
      </c>
    </row>
    <row r="18940">
      <c r="A18940" s="1" t="s">
        <v>29</v>
      </c>
      <c r="B18940" s="1" t="s">
        <v>22038</v>
      </c>
      <c r="C18940" s="2" t="s">
        <v>22001</v>
      </c>
      <c r="D18940" s="1" t="s">
        <v>19</v>
      </c>
      <c r="E18940" s="3" t="str">
        <f t="shared" si="1160"/>
        <v>2 Pack Samsung S21 FE - 9H Härdat Glass - Super Kvalitet 3D</v>
      </c>
      <c r="F18940" s="1" t="s">
        <v>276</v>
      </c>
      <c r="G18940" s="1" t="s">
        <v>277</v>
      </c>
      <c r="H18940" s="1" t="s">
        <v>278</v>
      </c>
      <c r="I18940" s="1" t="s">
        <v>16</v>
      </c>
      <c r="J18940" s="1" t="s">
        <v>23</v>
      </c>
      <c r="K18940" s="1" t="s">
        <v>16</v>
      </c>
      <c r="L18940" s="1" t="s">
        <v>16</v>
      </c>
      <c r="M18940" s="1" t="s">
        <v>16</v>
      </c>
      <c r="N18940" s="1" t="s">
        <v>16</v>
      </c>
      <c r="O18940" s="1">
        <v>63.2</v>
      </c>
      <c r="P18940" s="1">
        <v>1.0</v>
      </c>
    </row>
    <row r="18941">
      <c r="A18941" s="1" t="s">
        <v>29</v>
      </c>
      <c r="B18941" s="1" t="s">
        <v>22039</v>
      </c>
      <c r="C18941" s="2" t="s">
        <v>22001</v>
      </c>
      <c r="D18941" s="1" t="s">
        <v>19</v>
      </c>
      <c r="E18941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8941" s="1" t="s">
        <v>692</v>
      </c>
      <c r="G18941" s="1" t="s">
        <v>693</v>
      </c>
      <c r="H18941" s="1" t="s">
        <v>694</v>
      </c>
      <c r="I18941" s="1" t="s">
        <v>16</v>
      </c>
      <c r="J18941" s="1" t="s">
        <v>23</v>
      </c>
      <c r="K18941" s="1" t="s">
        <v>16</v>
      </c>
      <c r="L18941" s="1" t="s">
        <v>16</v>
      </c>
      <c r="M18941" s="1" t="s">
        <v>16</v>
      </c>
      <c r="N18941" s="1" t="s">
        <v>16</v>
      </c>
      <c r="O18941" s="1">
        <v>47.2</v>
      </c>
      <c r="P18941" s="1">
        <v>1.0</v>
      </c>
    </row>
    <row r="18942">
      <c r="A18942" s="1" t="s">
        <v>29</v>
      </c>
      <c r="B18942" s="1" t="s">
        <v>22040</v>
      </c>
      <c r="C18942" s="2" t="s">
        <v>22001</v>
      </c>
      <c r="D18942" s="1" t="s">
        <v>19</v>
      </c>
      <c r="E18942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8942" s="1" t="s">
        <v>3720</v>
      </c>
      <c r="G18942" s="1" t="s">
        <v>3721</v>
      </c>
      <c r="H18942" s="1" t="s">
        <v>3722</v>
      </c>
      <c r="I18942" s="1" t="s">
        <v>16</v>
      </c>
      <c r="J18942" s="1" t="s">
        <v>23</v>
      </c>
      <c r="K18942" s="1" t="s">
        <v>16</v>
      </c>
      <c r="L18942" s="1" t="s">
        <v>16</v>
      </c>
      <c r="M18942" s="1" t="s">
        <v>16</v>
      </c>
      <c r="N18942" s="1" t="s">
        <v>16</v>
      </c>
      <c r="O18942" s="1">
        <v>87.2</v>
      </c>
      <c r="P18942" s="1">
        <v>1.0</v>
      </c>
    </row>
    <row r="18943">
      <c r="A18943" s="1" t="s">
        <v>29</v>
      </c>
      <c r="B18943" s="1" t="s">
        <v>22041</v>
      </c>
      <c r="C18943" s="2" t="s">
        <v>22001</v>
      </c>
      <c r="D18943" s="1" t="s">
        <v>19</v>
      </c>
      <c r="E18943" s="3" t="str">
        <f>HYPERLINK("https://fyndiq.se/produkt/aae4c15a23594396/", "2-Pack Motorola Moto G73 (5G) - Härdat Glas 9H -Super kvalitet 3D Skärmskydd")</f>
        <v>2-Pack Motorola Moto G73 (5G) - Härdat Glas 9H -Super kvalitet 3D Skärmskydd</v>
      </c>
      <c r="F18943" s="1" t="s">
        <v>4009</v>
      </c>
      <c r="G18943" s="1" t="s">
        <v>4010</v>
      </c>
      <c r="H18943" s="1" t="s">
        <v>4011</v>
      </c>
      <c r="I18943" s="1" t="s">
        <v>16</v>
      </c>
      <c r="J18943" s="1" t="s">
        <v>23</v>
      </c>
      <c r="K18943" s="1" t="s">
        <v>16</v>
      </c>
      <c r="L18943" s="1" t="s">
        <v>16</v>
      </c>
      <c r="M18943" s="1" t="s">
        <v>16</v>
      </c>
      <c r="N18943" s="1" t="s">
        <v>16</v>
      </c>
      <c r="O18943" s="1">
        <v>63.2</v>
      </c>
      <c r="P18943" s="1">
        <v>1.0</v>
      </c>
    </row>
    <row r="18944">
      <c r="A18944" s="1" t="s">
        <v>29</v>
      </c>
      <c r="B18944" s="1" t="s">
        <v>22042</v>
      </c>
      <c r="C18944" s="2" t="s">
        <v>22001</v>
      </c>
      <c r="D18944" s="1" t="s">
        <v>19</v>
      </c>
      <c r="E18944" s="3" t="str">
        <f>HYPERLINK("https://fyndiq.se/produkt/6ae5aff483564a84/", "2-Pack Apple Watch 40mm – Härdat glas 9H – Super kvalitet 3D")</f>
        <v>2-Pack Apple Watch 40mm – Härdat glas 9H – Super kvalitet 3D</v>
      </c>
      <c r="F18944" s="1" t="s">
        <v>1418</v>
      </c>
      <c r="G18944" s="1" t="s">
        <v>1419</v>
      </c>
      <c r="H18944" s="1" t="s">
        <v>1420</v>
      </c>
      <c r="I18944" s="1" t="s">
        <v>16</v>
      </c>
      <c r="J18944" s="1" t="s">
        <v>23</v>
      </c>
      <c r="K18944" s="1" t="s">
        <v>16</v>
      </c>
      <c r="L18944" s="1" t="s">
        <v>16</v>
      </c>
      <c r="M18944" s="1" t="s">
        <v>16</v>
      </c>
      <c r="N18944" s="1" t="s">
        <v>16</v>
      </c>
      <c r="O18944" s="1">
        <v>55.2</v>
      </c>
      <c r="P18944" s="1">
        <v>1.0</v>
      </c>
    </row>
    <row r="18945">
      <c r="A18945" s="1" t="s">
        <v>29</v>
      </c>
      <c r="B18945" s="1" t="s">
        <v>22043</v>
      </c>
      <c r="C18945" s="2" t="s">
        <v>22001</v>
      </c>
      <c r="D18945" s="1" t="s">
        <v>19</v>
      </c>
      <c r="E18945" s="3" t="str">
        <f>HYPERLINK("https://fyndiq.se/produkt/01b566ad380e4331/", "2-Pack Xiaomi Redmi 9C NFC - Härdat Glas 9H - Super kvalitet 3D Skärmskydd")</f>
        <v>2-Pack Xiaomi Redmi 9C NFC - Härdat Glas 9H - Super kvalitet 3D Skärmskydd</v>
      </c>
      <c r="F18945" s="1" t="s">
        <v>3699</v>
      </c>
      <c r="G18945" s="1" t="s">
        <v>3700</v>
      </c>
      <c r="H18945" s="1" t="s">
        <v>3701</v>
      </c>
      <c r="I18945" s="1" t="s">
        <v>16</v>
      </c>
      <c r="J18945" s="1" t="s">
        <v>23</v>
      </c>
      <c r="K18945" s="1" t="s">
        <v>16</v>
      </c>
      <c r="L18945" s="1" t="s">
        <v>16</v>
      </c>
      <c r="M18945" s="1" t="s">
        <v>16</v>
      </c>
      <c r="N18945" s="1" t="s">
        <v>16</v>
      </c>
      <c r="O18945" s="1">
        <v>63.2</v>
      </c>
      <c r="P18945" s="1">
        <v>1.0</v>
      </c>
    </row>
    <row r="18946">
      <c r="A18946" s="1" t="s">
        <v>29</v>
      </c>
      <c r="B18946" s="1" t="s">
        <v>22044</v>
      </c>
      <c r="C18946" s="2" t="s">
        <v>22001</v>
      </c>
      <c r="D18946" s="1" t="s">
        <v>19</v>
      </c>
      <c r="E18946" s="3" t="str">
        <f>HYPERLINK("https://fyndiq.se/produkt/f7b16236096d401a/", "2-Pack Google Pixel 7A - Härdat glas 9H - Super kvalitet 3D Skärmskydd")</f>
        <v>2-Pack Google Pixel 7A - Härdat glas 9H - Super kvalitet 3D Skärmskydd</v>
      </c>
      <c r="F18946" s="1" t="s">
        <v>852</v>
      </c>
      <c r="G18946" s="1" t="s">
        <v>853</v>
      </c>
      <c r="H18946" s="1" t="s">
        <v>854</v>
      </c>
      <c r="I18946" s="1" t="s">
        <v>16</v>
      </c>
      <c r="J18946" s="1" t="s">
        <v>23</v>
      </c>
      <c r="K18946" s="1" t="s">
        <v>16</v>
      </c>
      <c r="L18946" s="1" t="s">
        <v>16</v>
      </c>
      <c r="M18946" s="1" t="s">
        <v>16</v>
      </c>
      <c r="N18946" s="1" t="s">
        <v>16</v>
      </c>
      <c r="O18946" s="1">
        <v>63.2</v>
      </c>
      <c r="P18946" s="1">
        <v>1.0</v>
      </c>
    </row>
    <row r="18947">
      <c r="A18947" s="1" t="s">
        <v>29</v>
      </c>
      <c r="B18947" s="1" t="s">
        <v>22045</v>
      </c>
      <c r="C18947" s="2" t="s">
        <v>22001</v>
      </c>
      <c r="D18947" s="1" t="s">
        <v>19</v>
      </c>
      <c r="E18947" s="3" t="str">
        <f>HYPERLINK("https://fyndiq.se/produkt/ea83175de5a6496f/", "Samsung Galaxy S21 Ultra - Härdat Glas 9H - Super Kvalitet 3D")</f>
        <v>Samsung Galaxy S21 Ultra - Härdat Glas 9H - Super Kvalitet 3D</v>
      </c>
      <c r="F18947" s="1" t="s">
        <v>403</v>
      </c>
      <c r="G18947" s="1" t="s">
        <v>404</v>
      </c>
      <c r="H18947" s="1" t="s">
        <v>405</v>
      </c>
      <c r="I18947" s="1" t="s">
        <v>16</v>
      </c>
      <c r="J18947" s="1" t="s">
        <v>23</v>
      </c>
      <c r="K18947" s="1" t="s">
        <v>16</v>
      </c>
      <c r="L18947" s="1" t="s">
        <v>16</v>
      </c>
      <c r="M18947" s="1" t="s">
        <v>16</v>
      </c>
      <c r="N18947" s="1" t="s">
        <v>16</v>
      </c>
      <c r="O18947" s="1">
        <v>55.2</v>
      </c>
      <c r="P18947" s="1">
        <v>1.0</v>
      </c>
    </row>
    <row r="18948">
      <c r="A18948" s="1" t="s">
        <v>29</v>
      </c>
      <c r="B18948" s="1" t="s">
        <v>22046</v>
      </c>
      <c r="C18948" s="2" t="s">
        <v>22001</v>
      </c>
      <c r="D18948" s="1" t="s">
        <v>19</v>
      </c>
      <c r="E18948" s="3" t="str">
        <f t="shared" ref="E18948:E18951" si="1161">HYPERLINK("https://fyndiq.se/produkt/abcb18d2b1094266/", "2 Pack Samsung S21 5G - Härdat Glas 9H - Super Kvalitet 3D")</f>
        <v>2 Pack Samsung S21 5G - Härdat Glas 9H - Super Kvalitet 3D</v>
      </c>
      <c r="F18948" s="1" t="s">
        <v>2719</v>
      </c>
      <c r="G18948" s="1" t="s">
        <v>2720</v>
      </c>
      <c r="H18948" s="1" t="s">
        <v>2721</v>
      </c>
      <c r="I18948" s="1" t="s">
        <v>16</v>
      </c>
      <c r="J18948" s="1" t="s">
        <v>23</v>
      </c>
      <c r="K18948" s="1" t="s">
        <v>16</v>
      </c>
      <c r="L18948" s="1" t="s">
        <v>16</v>
      </c>
      <c r="M18948" s="1" t="s">
        <v>16</v>
      </c>
      <c r="N18948" s="1" t="s">
        <v>16</v>
      </c>
      <c r="O18948" s="1">
        <v>63.2</v>
      </c>
      <c r="P18948" s="1">
        <v>1.0</v>
      </c>
    </row>
    <row r="18949">
      <c r="A18949" s="1" t="s">
        <v>29</v>
      </c>
      <c r="B18949" s="1" t="s">
        <v>22047</v>
      </c>
      <c r="C18949" s="2" t="s">
        <v>22001</v>
      </c>
      <c r="D18949" s="1" t="s">
        <v>19</v>
      </c>
      <c r="E18949" s="3" t="str">
        <f t="shared" si="1161"/>
        <v>2 Pack Samsung S21 5G - Härdat Glas 9H - Super Kvalitet 3D</v>
      </c>
      <c r="F18949" s="1" t="s">
        <v>2719</v>
      </c>
      <c r="G18949" s="1" t="s">
        <v>2720</v>
      </c>
      <c r="H18949" s="1" t="s">
        <v>2721</v>
      </c>
      <c r="I18949" s="1" t="s">
        <v>16</v>
      </c>
      <c r="J18949" s="1" t="s">
        <v>23</v>
      </c>
      <c r="K18949" s="1" t="s">
        <v>16</v>
      </c>
      <c r="L18949" s="1" t="s">
        <v>16</v>
      </c>
      <c r="M18949" s="1" t="s">
        <v>16</v>
      </c>
      <c r="N18949" s="1" t="s">
        <v>16</v>
      </c>
      <c r="O18949" s="1">
        <v>63.2</v>
      </c>
      <c r="P18949" s="1">
        <v>1.0</v>
      </c>
    </row>
    <row r="18950">
      <c r="A18950" s="1" t="s">
        <v>29</v>
      </c>
      <c r="B18950" s="1" t="s">
        <v>22048</v>
      </c>
      <c r="C18950" s="2" t="s">
        <v>22001</v>
      </c>
      <c r="D18950" s="1" t="s">
        <v>19</v>
      </c>
      <c r="E18950" s="3" t="str">
        <f t="shared" si="1161"/>
        <v>2 Pack Samsung S21 5G - Härdat Glas 9H - Super Kvalitet 3D</v>
      </c>
      <c r="F18950" s="1" t="s">
        <v>2719</v>
      </c>
      <c r="G18950" s="1" t="s">
        <v>2720</v>
      </c>
      <c r="H18950" s="1" t="s">
        <v>2721</v>
      </c>
      <c r="I18950" s="1" t="s">
        <v>16</v>
      </c>
      <c r="J18950" s="1" t="s">
        <v>23</v>
      </c>
      <c r="K18950" s="1" t="s">
        <v>16</v>
      </c>
      <c r="L18950" s="1" t="s">
        <v>16</v>
      </c>
      <c r="M18950" s="1" t="s">
        <v>16</v>
      </c>
      <c r="N18950" s="1" t="s">
        <v>16</v>
      </c>
      <c r="O18950" s="1">
        <v>63.2</v>
      </c>
      <c r="P18950" s="1">
        <v>1.0</v>
      </c>
    </row>
    <row r="18951">
      <c r="A18951" s="1" t="s">
        <v>29</v>
      </c>
      <c r="B18951" s="1" t="s">
        <v>22049</v>
      </c>
      <c r="C18951" s="2" t="s">
        <v>22001</v>
      </c>
      <c r="D18951" s="1" t="s">
        <v>19</v>
      </c>
      <c r="E18951" s="3" t="str">
        <f t="shared" si="1161"/>
        <v>2 Pack Samsung S21 5G - Härdat Glas 9H - Super Kvalitet 3D</v>
      </c>
      <c r="F18951" s="1" t="s">
        <v>2719</v>
      </c>
      <c r="G18951" s="1" t="s">
        <v>2720</v>
      </c>
      <c r="H18951" s="1" t="s">
        <v>2721</v>
      </c>
      <c r="I18951" s="1" t="s">
        <v>16</v>
      </c>
      <c r="J18951" s="1" t="s">
        <v>23</v>
      </c>
      <c r="K18951" s="1" t="s">
        <v>16</v>
      </c>
      <c r="L18951" s="1" t="s">
        <v>16</v>
      </c>
      <c r="M18951" s="1" t="s">
        <v>16</v>
      </c>
      <c r="N18951" s="1" t="s">
        <v>16</v>
      </c>
      <c r="O18951" s="1">
        <v>63.2</v>
      </c>
      <c r="P18951" s="1">
        <v>1.0</v>
      </c>
    </row>
    <row r="18952">
      <c r="A18952" s="1" t="s">
        <v>29</v>
      </c>
      <c r="B18952" s="1" t="s">
        <v>22050</v>
      </c>
      <c r="C18952" s="2" t="s">
        <v>22001</v>
      </c>
      <c r="D18952" s="1" t="s">
        <v>19</v>
      </c>
      <c r="E18952" s="3" t="str">
        <f>HYPERLINK("https://fyndiq.se/produkt/bc46ebfdab704667/", "2-Pack Samsung S22 Skärmskydd  - 9H Härdat Glass - 3D Super Kvalitet")</f>
        <v>2-Pack Samsung S22 Skärmskydd  - 9H Härdat Glass - 3D Super Kvalitet</v>
      </c>
      <c r="F18952" s="1" t="s">
        <v>1454</v>
      </c>
      <c r="G18952" s="1" t="s">
        <v>1455</v>
      </c>
      <c r="H18952" s="1" t="s">
        <v>1456</v>
      </c>
      <c r="I18952" s="1" t="s">
        <v>16</v>
      </c>
      <c r="J18952" s="1" t="s">
        <v>23</v>
      </c>
      <c r="K18952" s="1" t="s">
        <v>16</v>
      </c>
      <c r="L18952" s="1" t="s">
        <v>16</v>
      </c>
      <c r="M18952" s="1" t="s">
        <v>16</v>
      </c>
      <c r="N18952" s="1" t="s">
        <v>16</v>
      </c>
      <c r="O18952" s="1">
        <v>63.2</v>
      </c>
      <c r="P18952" s="1">
        <v>1.0</v>
      </c>
    </row>
    <row r="18953">
      <c r="A18953" s="1" t="s">
        <v>29</v>
      </c>
      <c r="B18953" s="1" t="s">
        <v>22051</v>
      </c>
      <c r="C18953" s="2" t="s">
        <v>22001</v>
      </c>
      <c r="D18953" s="1" t="s">
        <v>19</v>
      </c>
      <c r="E18953" s="3" t="str">
        <f>HYPERLINK("https://fyndiq.se/produkt/7b4cb5f9439947b9/", "2-Pack iPhone SE 2020 Svart - Härdat Glas 9H - Super Kvalitet 3D")</f>
        <v>2-Pack iPhone SE 2020 Svart - Härdat Glas 9H - Super Kvalitet 3D</v>
      </c>
      <c r="F18953" s="1" t="s">
        <v>175</v>
      </c>
      <c r="G18953" s="1" t="s">
        <v>176</v>
      </c>
      <c r="H18953" s="1" t="s">
        <v>177</v>
      </c>
      <c r="I18953" s="1" t="s">
        <v>16</v>
      </c>
      <c r="J18953" s="1" t="s">
        <v>23</v>
      </c>
      <c r="K18953" s="1" t="s">
        <v>16</v>
      </c>
      <c r="L18953" s="1" t="s">
        <v>16</v>
      </c>
      <c r="M18953" s="1" t="s">
        <v>16</v>
      </c>
      <c r="N18953" s="1" t="s">
        <v>16</v>
      </c>
      <c r="O18953" s="1">
        <v>47.2</v>
      </c>
      <c r="P18953" s="1">
        <v>1.0</v>
      </c>
    </row>
    <row r="18954">
      <c r="A18954" s="1" t="s">
        <v>29</v>
      </c>
      <c r="B18954" s="1" t="s">
        <v>22052</v>
      </c>
      <c r="C18954" s="2" t="s">
        <v>22001</v>
      </c>
      <c r="D18954" s="1" t="s">
        <v>19</v>
      </c>
      <c r="E18954" s="3" t="str">
        <f>HYPERLINK("https://fyndiq.se/produkt/65c8b505bab64eaf/", "Motorola Moto G73 - Härdat Glas 9H -Super kvalitet 3D Skärmskydd")</f>
        <v>Motorola Moto G73 - Härdat Glas 9H -Super kvalitet 3D Skärmskydd</v>
      </c>
      <c r="F18954" s="1" t="s">
        <v>13633</v>
      </c>
      <c r="G18954" s="1" t="s">
        <v>13634</v>
      </c>
      <c r="H18954" s="1" t="s">
        <v>13635</v>
      </c>
      <c r="I18954" s="1" t="s">
        <v>16</v>
      </c>
      <c r="J18954" s="1" t="s">
        <v>23</v>
      </c>
      <c r="K18954" s="1" t="s">
        <v>16</v>
      </c>
      <c r="L18954" s="1" t="s">
        <v>16</v>
      </c>
      <c r="M18954" s="1" t="s">
        <v>16</v>
      </c>
      <c r="N18954" s="1" t="s">
        <v>16</v>
      </c>
      <c r="O18954" s="1">
        <v>55.2</v>
      </c>
      <c r="P18954" s="1">
        <v>1.0</v>
      </c>
    </row>
    <row r="18955">
      <c r="A18955" s="1" t="s">
        <v>29</v>
      </c>
      <c r="B18955" s="1" t="s">
        <v>22053</v>
      </c>
      <c r="C18955" s="2" t="s">
        <v>22001</v>
      </c>
      <c r="D18955" s="1" t="s">
        <v>19</v>
      </c>
      <c r="E18955" s="3" t="str">
        <f>HYPERLINK("https://fyndiq.se/produkt/5986d900a2fd408d/", "2 Pack Samsung Galaxy A72 - Härdat glas 9H-Super kvalitet 3D")</f>
        <v>2 Pack Samsung Galaxy A72 - Härdat glas 9H-Super kvalitet 3D</v>
      </c>
      <c r="F18955" s="1" t="s">
        <v>2099</v>
      </c>
      <c r="G18955" s="1" t="s">
        <v>2100</v>
      </c>
      <c r="H18955" s="1" t="s">
        <v>2101</v>
      </c>
      <c r="I18955" s="1" t="s">
        <v>16</v>
      </c>
      <c r="J18955" s="1" t="s">
        <v>23</v>
      </c>
      <c r="K18955" s="1" t="s">
        <v>16</v>
      </c>
      <c r="L18955" s="1" t="s">
        <v>16</v>
      </c>
      <c r="M18955" s="1" t="s">
        <v>16</v>
      </c>
      <c r="N18955" s="1" t="s">
        <v>16</v>
      </c>
      <c r="O18955" s="1">
        <v>63.2</v>
      </c>
      <c r="P18955" s="1">
        <v>1.0</v>
      </c>
    </row>
    <row r="18956">
      <c r="A18956" s="1" t="s">
        <v>29</v>
      </c>
      <c r="B18956" s="1" t="s">
        <v>22054</v>
      </c>
      <c r="C18956" s="2" t="s">
        <v>22001</v>
      </c>
      <c r="D18956" s="1" t="s">
        <v>19</v>
      </c>
      <c r="E18956" s="3" t="str">
        <f>HYPERLINK("https://fyndiq.se/produkt/a34f701dc60542a7/", "2 Pack Samsung Galaxy A32 - Härdat glas 9H - Super kvalitet 3D")</f>
        <v>2 Pack Samsung Galaxy A32 - Härdat glas 9H - Super kvalitet 3D</v>
      </c>
      <c r="F18956" s="1" t="s">
        <v>6491</v>
      </c>
      <c r="G18956" s="1" t="s">
        <v>6492</v>
      </c>
      <c r="H18956" s="1" t="s">
        <v>6493</v>
      </c>
      <c r="I18956" s="1" t="s">
        <v>16</v>
      </c>
      <c r="J18956" s="1" t="s">
        <v>23</v>
      </c>
      <c r="K18956" s="1" t="s">
        <v>16</v>
      </c>
      <c r="L18956" s="1" t="s">
        <v>16</v>
      </c>
      <c r="M18956" s="1" t="s">
        <v>16</v>
      </c>
      <c r="N18956" s="1" t="s">
        <v>16</v>
      </c>
      <c r="O18956" s="1">
        <v>63.2</v>
      </c>
      <c r="P18956" s="1">
        <v>1.0</v>
      </c>
    </row>
    <row r="18957">
      <c r="A18957" s="1" t="s">
        <v>29</v>
      </c>
      <c r="B18957" s="1" t="s">
        <v>22055</v>
      </c>
      <c r="C18957" s="2" t="s">
        <v>22001</v>
      </c>
      <c r="D18957" s="1" t="s">
        <v>19</v>
      </c>
      <c r="E18957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8957" s="1" t="s">
        <v>47</v>
      </c>
      <c r="G18957" s="2" t="s">
        <v>48</v>
      </c>
      <c r="H18957" s="1" t="s">
        <v>49</v>
      </c>
      <c r="I18957" s="1" t="s">
        <v>16</v>
      </c>
      <c r="J18957" s="1" t="s">
        <v>23</v>
      </c>
      <c r="K18957" s="1" t="s">
        <v>16</v>
      </c>
      <c r="L18957" s="1" t="s">
        <v>16</v>
      </c>
      <c r="M18957" s="1" t="s">
        <v>16</v>
      </c>
      <c r="N18957" s="1" t="s">
        <v>16</v>
      </c>
      <c r="O18957" s="1">
        <v>183.2</v>
      </c>
      <c r="P18957" s="1">
        <v>1.0</v>
      </c>
    </row>
    <row r="18958">
      <c r="A18958" s="1" t="s">
        <v>29</v>
      </c>
      <c r="B18958" s="1" t="s">
        <v>22056</v>
      </c>
      <c r="C18958" s="2" t="s">
        <v>22001</v>
      </c>
      <c r="D18958" s="1" t="s">
        <v>19</v>
      </c>
      <c r="E18958" s="3" t="str">
        <f t="shared" ref="E18958:E18960" si="1162">HYPERLINK("https://fyndiq.se/produkt/13429430b0324fde/", "2-Pack Samsung Galaxy A23 5G - Härdat Glas 9H - Super Kvalitet 3D")</f>
        <v>2-Pack Samsung Galaxy A23 5G - Härdat Glas 9H - Super Kvalitet 3D</v>
      </c>
      <c r="F18958" s="1" t="s">
        <v>1761</v>
      </c>
      <c r="G18958" s="1" t="s">
        <v>1762</v>
      </c>
      <c r="H18958" s="1" t="s">
        <v>1763</v>
      </c>
      <c r="I18958" s="1" t="s">
        <v>16</v>
      </c>
      <c r="J18958" s="1" t="s">
        <v>23</v>
      </c>
      <c r="K18958" s="1" t="s">
        <v>16</v>
      </c>
      <c r="L18958" s="1" t="s">
        <v>16</v>
      </c>
      <c r="M18958" s="1" t="s">
        <v>16</v>
      </c>
      <c r="N18958" s="1" t="s">
        <v>16</v>
      </c>
      <c r="O18958" s="1">
        <v>63.2</v>
      </c>
      <c r="P18958" s="1">
        <v>1.0</v>
      </c>
    </row>
    <row r="18959">
      <c r="A18959" s="1" t="s">
        <v>29</v>
      </c>
      <c r="B18959" s="1" t="s">
        <v>22057</v>
      </c>
      <c r="C18959" s="2" t="s">
        <v>22001</v>
      </c>
      <c r="D18959" s="1" t="s">
        <v>19</v>
      </c>
      <c r="E18959" s="3" t="str">
        <f t="shared" si="1162"/>
        <v>2-Pack Samsung Galaxy A23 5G - Härdat Glas 9H - Super Kvalitet 3D</v>
      </c>
      <c r="F18959" s="1" t="s">
        <v>1761</v>
      </c>
      <c r="G18959" s="1" t="s">
        <v>1762</v>
      </c>
      <c r="H18959" s="1" t="s">
        <v>1763</v>
      </c>
      <c r="I18959" s="1" t="s">
        <v>16</v>
      </c>
      <c r="J18959" s="1" t="s">
        <v>23</v>
      </c>
      <c r="K18959" s="1" t="s">
        <v>16</v>
      </c>
      <c r="L18959" s="1" t="s">
        <v>16</v>
      </c>
      <c r="M18959" s="1" t="s">
        <v>16</v>
      </c>
      <c r="N18959" s="1" t="s">
        <v>16</v>
      </c>
      <c r="O18959" s="1">
        <v>63.2</v>
      </c>
      <c r="P18959" s="1">
        <v>1.0</v>
      </c>
    </row>
    <row r="18960">
      <c r="A18960" s="1" t="s">
        <v>29</v>
      </c>
      <c r="B18960" s="1" t="s">
        <v>22058</v>
      </c>
      <c r="C18960" s="2" t="s">
        <v>22001</v>
      </c>
      <c r="D18960" s="1" t="s">
        <v>19</v>
      </c>
      <c r="E18960" s="3" t="str">
        <f t="shared" si="1162"/>
        <v>2-Pack Samsung Galaxy A23 5G - Härdat Glas 9H - Super Kvalitet 3D</v>
      </c>
      <c r="F18960" s="1" t="s">
        <v>1761</v>
      </c>
      <c r="G18960" s="1" t="s">
        <v>1762</v>
      </c>
      <c r="H18960" s="1" t="s">
        <v>1763</v>
      </c>
      <c r="I18960" s="1" t="s">
        <v>16</v>
      </c>
      <c r="J18960" s="1" t="s">
        <v>23</v>
      </c>
      <c r="K18960" s="1" t="s">
        <v>16</v>
      </c>
      <c r="L18960" s="1" t="s">
        <v>16</v>
      </c>
      <c r="M18960" s="1" t="s">
        <v>16</v>
      </c>
      <c r="N18960" s="1" t="s">
        <v>16</v>
      </c>
      <c r="O18960" s="1">
        <v>63.2</v>
      </c>
      <c r="P18960" s="1">
        <v>1.0</v>
      </c>
    </row>
    <row r="18961">
      <c r="A18961" s="1" t="s">
        <v>29</v>
      </c>
      <c r="B18961" s="1" t="s">
        <v>22059</v>
      </c>
      <c r="C18961" s="2" t="s">
        <v>22001</v>
      </c>
      <c r="D18961" s="1" t="s">
        <v>19</v>
      </c>
      <c r="E18961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8961" s="1" t="s">
        <v>132</v>
      </c>
      <c r="G18961" s="1" t="s">
        <v>133</v>
      </c>
      <c r="H18961" s="1" t="s">
        <v>134</v>
      </c>
      <c r="I18961" s="1" t="s">
        <v>16</v>
      </c>
      <c r="J18961" s="1" t="s">
        <v>23</v>
      </c>
      <c r="K18961" s="1" t="s">
        <v>16</v>
      </c>
      <c r="L18961" s="1" t="s">
        <v>16</v>
      </c>
      <c r="M18961" s="1" t="s">
        <v>16</v>
      </c>
      <c r="N18961" s="1" t="s">
        <v>16</v>
      </c>
      <c r="O18961" s="1">
        <v>71.2</v>
      </c>
      <c r="P18961" s="1">
        <v>1.0</v>
      </c>
    </row>
    <row r="18962">
      <c r="A18962" s="1" t="s">
        <v>29</v>
      </c>
      <c r="B18962" s="1" t="s">
        <v>22060</v>
      </c>
      <c r="C18962" s="2" t="s">
        <v>22001</v>
      </c>
      <c r="D18962" s="1" t="s">
        <v>19</v>
      </c>
      <c r="E18962" s="3" t="str">
        <f>HYPERLINK("https://fyndiq.se/produkt/3793e0f6281f49f6/", "2-Pack Iphone 11 / XR - 9H Härdat Glass - Top Kvalitet")</f>
        <v>2-Pack Iphone 11 / XR - 9H Härdat Glass - Top Kvalitet</v>
      </c>
      <c r="F18962" s="1" t="s">
        <v>371</v>
      </c>
      <c r="G18962" s="1" t="s">
        <v>372</v>
      </c>
      <c r="H18962" s="1" t="s">
        <v>373</v>
      </c>
      <c r="I18962" s="1" t="s">
        <v>16</v>
      </c>
      <c r="J18962" s="1" t="s">
        <v>23</v>
      </c>
      <c r="K18962" s="1" t="s">
        <v>16</v>
      </c>
      <c r="L18962" s="1" t="s">
        <v>16</v>
      </c>
      <c r="M18962" s="1" t="s">
        <v>16</v>
      </c>
      <c r="N18962" s="1" t="s">
        <v>16</v>
      </c>
      <c r="O18962" s="1">
        <v>47.2</v>
      </c>
      <c r="P18962" s="1">
        <v>1.0</v>
      </c>
    </row>
    <row r="18963">
      <c r="A18963" s="1" t="s">
        <v>29</v>
      </c>
      <c r="B18963" s="1" t="s">
        <v>22061</v>
      </c>
      <c r="C18963" s="2" t="s">
        <v>22001</v>
      </c>
      <c r="D18963" s="1" t="s">
        <v>19</v>
      </c>
      <c r="E18963" s="3" t="str">
        <f>HYPERLINK("https://fyndiq.se/produkt/96b60c1f21bb4377/", "Apple Watch 40mm – Härdat glas 9H – Super kvalitet 3D Skärmskydd")</f>
        <v>Apple Watch 40mm – Härdat glas 9H – Super kvalitet 3D Skärmskydd</v>
      </c>
      <c r="F18963" s="1" t="s">
        <v>7725</v>
      </c>
      <c r="G18963" s="1" t="s">
        <v>7726</v>
      </c>
      <c r="H18963" s="1" t="s">
        <v>7727</v>
      </c>
      <c r="I18963" s="1" t="s">
        <v>16</v>
      </c>
      <c r="J18963" s="1" t="s">
        <v>23</v>
      </c>
      <c r="K18963" s="1" t="s">
        <v>16</v>
      </c>
      <c r="L18963" s="1" t="s">
        <v>16</v>
      </c>
      <c r="M18963" s="1" t="s">
        <v>16</v>
      </c>
      <c r="N18963" s="1" t="s">
        <v>16</v>
      </c>
      <c r="O18963" s="1">
        <v>47.2</v>
      </c>
      <c r="P18963" s="1">
        <v>1.0</v>
      </c>
    </row>
    <row r="18964">
      <c r="A18964" s="1" t="s">
        <v>29</v>
      </c>
      <c r="B18964" s="1" t="s">
        <v>22062</v>
      </c>
      <c r="C18964" s="2" t="s">
        <v>22001</v>
      </c>
      <c r="D18964" s="1" t="s">
        <v>19</v>
      </c>
      <c r="E18964" s="3" t="str">
        <f>HYPERLINK("https://fyndiq.se/produkt/a34f701dc60542a7/", "2 Pack Samsung Galaxy A32 - Härdat glas 9H - Super kvalitet 3D")</f>
        <v>2 Pack Samsung Galaxy A32 - Härdat glas 9H - Super kvalitet 3D</v>
      </c>
      <c r="F18964" s="1" t="s">
        <v>6491</v>
      </c>
      <c r="G18964" s="1" t="s">
        <v>6492</v>
      </c>
      <c r="H18964" s="1" t="s">
        <v>6493</v>
      </c>
      <c r="I18964" s="1" t="s">
        <v>16</v>
      </c>
      <c r="J18964" s="1" t="s">
        <v>23</v>
      </c>
      <c r="K18964" s="1" t="s">
        <v>16</v>
      </c>
      <c r="L18964" s="1" t="s">
        <v>16</v>
      </c>
      <c r="M18964" s="1" t="s">
        <v>16</v>
      </c>
      <c r="N18964" s="1" t="s">
        <v>16</v>
      </c>
      <c r="O18964" s="1">
        <v>63.2</v>
      </c>
      <c r="P18964" s="1">
        <v>1.0</v>
      </c>
    </row>
    <row r="18965">
      <c r="A18965" s="1" t="s">
        <v>29</v>
      </c>
      <c r="B18965" s="1" t="s">
        <v>22063</v>
      </c>
      <c r="C18965" s="2" t="s">
        <v>22001</v>
      </c>
      <c r="D18965" s="1" t="s">
        <v>19</v>
      </c>
      <c r="E18965" s="3" t="str">
        <f>HYPERLINK("https://fyndiq.se/produkt/1c00518ebe824bca/", "Motorola Edge 40 NEO - Härdat Glas 9H - Super kvalitet 3D Skärmskydd")</f>
        <v>Motorola Edge 40 NEO - Härdat Glas 9H - Super kvalitet 3D Skärmskydd</v>
      </c>
      <c r="F18965" s="1" t="s">
        <v>3946</v>
      </c>
      <c r="G18965" s="1" t="s">
        <v>3947</v>
      </c>
      <c r="H18965" s="1" t="s">
        <v>3948</v>
      </c>
      <c r="I18965" s="1" t="s">
        <v>16</v>
      </c>
      <c r="J18965" s="1" t="s">
        <v>23</v>
      </c>
      <c r="K18965" s="1" t="s">
        <v>16</v>
      </c>
      <c r="L18965" s="1" t="s">
        <v>16</v>
      </c>
      <c r="M18965" s="1" t="s">
        <v>16</v>
      </c>
      <c r="N18965" s="1" t="s">
        <v>16</v>
      </c>
      <c r="O18965" s="1">
        <v>71.2</v>
      </c>
      <c r="P18965" s="1">
        <v>1.0</v>
      </c>
    </row>
    <row r="18966">
      <c r="A18966" s="1" t="s">
        <v>29</v>
      </c>
      <c r="B18966" s="1" t="s">
        <v>22064</v>
      </c>
      <c r="C18966" s="2" t="s">
        <v>22001</v>
      </c>
      <c r="D18966" s="1" t="s">
        <v>19</v>
      </c>
      <c r="E18966" s="3" t="str">
        <f>HYPERLINK("https://fyndiq.se/produkt/ffd808ba7c174af8/", "2-Pack Samsung S22 Skärmskydd &amp; 1-Pack linsskydd -Härdat Glas 9H")</f>
        <v>2-Pack Samsung S22 Skärmskydd &amp; 1-Pack linsskydd -Härdat Glas 9H</v>
      </c>
      <c r="F18966" s="1" t="s">
        <v>179</v>
      </c>
      <c r="G18966" s="1" t="s">
        <v>180</v>
      </c>
      <c r="H18966" s="1" t="s">
        <v>181</v>
      </c>
      <c r="I18966" s="1" t="s">
        <v>16</v>
      </c>
      <c r="J18966" s="1" t="s">
        <v>23</v>
      </c>
      <c r="K18966" s="1" t="s">
        <v>16</v>
      </c>
      <c r="L18966" s="1" t="s">
        <v>16</v>
      </c>
      <c r="M18966" s="1" t="s">
        <v>16</v>
      </c>
      <c r="N18966" s="1" t="s">
        <v>16</v>
      </c>
      <c r="O18966" s="1">
        <v>71.2</v>
      </c>
      <c r="P18966" s="1">
        <v>1.0</v>
      </c>
    </row>
    <row r="18967">
      <c r="A18967" s="1" t="s">
        <v>29</v>
      </c>
      <c r="B18967" s="1" t="s">
        <v>22065</v>
      </c>
      <c r="C18967" s="2" t="s">
        <v>22001</v>
      </c>
      <c r="D18967" s="1" t="s">
        <v>19</v>
      </c>
      <c r="E18967" s="3" t="str">
        <f t="shared" ref="E18967:E18968" si="1163">HYPERLINK("https://fyndiq.se/produkt/d797b2d066ca471c/", "2-Pack Apple Watch 44mm – Härdat glas 9H – Super kvalitet 3D")</f>
        <v>2-Pack Apple Watch 44mm – Härdat glas 9H – Super kvalitet 3D</v>
      </c>
      <c r="F18967" s="1" t="s">
        <v>1392</v>
      </c>
      <c r="G18967" s="1" t="s">
        <v>1393</v>
      </c>
      <c r="H18967" s="1" t="s">
        <v>1394</v>
      </c>
      <c r="I18967" s="1" t="s">
        <v>16</v>
      </c>
      <c r="J18967" s="1" t="s">
        <v>23</v>
      </c>
      <c r="K18967" s="1" t="s">
        <v>16</v>
      </c>
      <c r="L18967" s="1" t="s">
        <v>16</v>
      </c>
      <c r="M18967" s="1" t="s">
        <v>16</v>
      </c>
      <c r="N18967" s="1" t="s">
        <v>16</v>
      </c>
      <c r="O18967" s="1">
        <v>55.2</v>
      </c>
      <c r="P18967" s="1">
        <v>1.0</v>
      </c>
    </row>
    <row r="18968">
      <c r="A18968" s="1" t="s">
        <v>29</v>
      </c>
      <c r="B18968" s="1" t="s">
        <v>22066</v>
      </c>
      <c r="C18968" s="2" t="s">
        <v>22001</v>
      </c>
      <c r="D18968" s="1" t="s">
        <v>19</v>
      </c>
      <c r="E18968" s="3" t="str">
        <f t="shared" si="1163"/>
        <v>2-Pack Apple Watch 44mm – Härdat glas 9H – Super kvalitet 3D</v>
      </c>
      <c r="F18968" s="1" t="s">
        <v>1392</v>
      </c>
      <c r="G18968" s="1" t="s">
        <v>1393</v>
      </c>
      <c r="H18968" s="1" t="s">
        <v>1394</v>
      </c>
      <c r="I18968" s="1" t="s">
        <v>16</v>
      </c>
      <c r="J18968" s="1" t="s">
        <v>23</v>
      </c>
      <c r="K18968" s="1" t="s">
        <v>16</v>
      </c>
      <c r="L18968" s="1" t="s">
        <v>16</v>
      </c>
      <c r="M18968" s="1" t="s">
        <v>16</v>
      </c>
      <c r="N18968" s="1" t="s">
        <v>16</v>
      </c>
      <c r="O18968" s="1">
        <v>55.2</v>
      </c>
      <c r="P18968" s="1">
        <v>1.0</v>
      </c>
    </row>
    <row r="18969">
      <c r="A18969" s="1" t="s">
        <v>29</v>
      </c>
      <c r="B18969" s="1" t="s">
        <v>22067</v>
      </c>
      <c r="C18969" s="2" t="s">
        <v>22001</v>
      </c>
      <c r="D18969" s="1" t="s">
        <v>19</v>
      </c>
      <c r="E18969" s="3" t="str">
        <f>HYPERLINK("https://fyndiq.se/produkt/6ff896a82a134dbd/", "2-Pack IPhone 12 Mini - Härdat Glas 9H - Super Kvalitet 3D")</f>
        <v>2-Pack IPhone 12 Mini - Härdat Glas 9H - Super Kvalitet 3D</v>
      </c>
      <c r="F18969" s="1" t="s">
        <v>55</v>
      </c>
      <c r="G18969" s="1" t="s">
        <v>56</v>
      </c>
      <c r="H18969" s="1" t="s">
        <v>57</v>
      </c>
      <c r="I18969" s="1" t="s">
        <v>16</v>
      </c>
      <c r="J18969" s="1" t="s">
        <v>23</v>
      </c>
      <c r="K18969" s="1" t="s">
        <v>16</v>
      </c>
      <c r="L18969" s="1" t="s">
        <v>16</v>
      </c>
      <c r="M18969" s="1" t="s">
        <v>16</v>
      </c>
      <c r="N18969" s="1" t="s">
        <v>16</v>
      </c>
      <c r="O18969" s="1">
        <v>47.2</v>
      </c>
      <c r="P18969" s="1">
        <v>1.0</v>
      </c>
    </row>
    <row r="18970">
      <c r="A18970" s="1" t="s">
        <v>29</v>
      </c>
      <c r="B18970" s="1" t="s">
        <v>22068</v>
      </c>
      <c r="C18970" s="2" t="s">
        <v>22001</v>
      </c>
      <c r="D18970" s="1" t="s">
        <v>19</v>
      </c>
      <c r="E18970" s="3" t="str">
        <f t="shared" ref="E18970:E18972" si="1164">HYPERLINK("https://fyndiq.se/produkt/675bb02ed6bb4e07/", "2-Pack Samsung Galaxy S21 Ultra - Härdat Glas 9H-Super Kvalitet")</f>
        <v>2-Pack Samsung Galaxy S21 Ultra - Härdat Glas 9H-Super Kvalitet</v>
      </c>
      <c r="F18970" s="1" t="s">
        <v>91</v>
      </c>
      <c r="G18970" s="1" t="s">
        <v>92</v>
      </c>
      <c r="H18970" s="1" t="s">
        <v>93</v>
      </c>
      <c r="I18970" s="1" t="s">
        <v>16</v>
      </c>
      <c r="J18970" s="1" t="s">
        <v>23</v>
      </c>
      <c r="K18970" s="1" t="s">
        <v>16</v>
      </c>
      <c r="L18970" s="1" t="s">
        <v>16</v>
      </c>
      <c r="M18970" s="1" t="s">
        <v>16</v>
      </c>
      <c r="N18970" s="1" t="s">
        <v>16</v>
      </c>
      <c r="O18970" s="1">
        <v>63.2</v>
      </c>
      <c r="P18970" s="1">
        <v>1.0</v>
      </c>
    </row>
    <row r="18971">
      <c r="A18971" s="1" t="s">
        <v>29</v>
      </c>
      <c r="B18971" s="1" t="s">
        <v>22069</v>
      </c>
      <c r="C18971" s="2" t="s">
        <v>22001</v>
      </c>
      <c r="D18971" s="1" t="s">
        <v>19</v>
      </c>
      <c r="E18971" s="3" t="str">
        <f t="shared" si="1164"/>
        <v>2-Pack Samsung Galaxy S21 Ultra - Härdat Glas 9H-Super Kvalitet</v>
      </c>
      <c r="F18971" s="1" t="s">
        <v>91</v>
      </c>
      <c r="G18971" s="1" t="s">
        <v>92</v>
      </c>
      <c r="H18971" s="1" t="s">
        <v>93</v>
      </c>
      <c r="I18971" s="1" t="s">
        <v>16</v>
      </c>
      <c r="J18971" s="1" t="s">
        <v>23</v>
      </c>
      <c r="K18971" s="1" t="s">
        <v>16</v>
      </c>
      <c r="L18971" s="1" t="s">
        <v>16</v>
      </c>
      <c r="M18971" s="1" t="s">
        <v>16</v>
      </c>
      <c r="N18971" s="1" t="s">
        <v>16</v>
      </c>
      <c r="O18971" s="1">
        <v>63.2</v>
      </c>
      <c r="P18971" s="1">
        <v>1.0</v>
      </c>
    </row>
    <row r="18972">
      <c r="A18972" s="1" t="s">
        <v>29</v>
      </c>
      <c r="B18972" s="1" t="s">
        <v>22070</v>
      </c>
      <c r="C18972" s="2" t="s">
        <v>22001</v>
      </c>
      <c r="D18972" s="1" t="s">
        <v>19</v>
      </c>
      <c r="E18972" s="3" t="str">
        <f t="shared" si="1164"/>
        <v>2-Pack Samsung Galaxy S21 Ultra - Härdat Glas 9H-Super Kvalitet</v>
      </c>
      <c r="F18972" s="1" t="s">
        <v>91</v>
      </c>
      <c r="G18972" s="1" t="s">
        <v>92</v>
      </c>
      <c r="H18972" s="1" t="s">
        <v>93</v>
      </c>
      <c r="I18972" s="1" t="s">
        <v>16</v>
      </c>
      <c r="J18972" s="1" t="s">
        <v>23</v>
      </c>
      <c r="K18972" s="1" t="s">
        <v>16</v>
      </c>
      <c r="L18972" s="1" t="s">
        <v>16</v>
      </c>
      <c r="M18972" s="1" t="s">
        <v>16</v>
      </c>
      <c r="N18972" s="1" t="s">
        <v>16</v>
      </c>
      <c r="O18972" s="1">
        <v>63.2</v>
      </c>
      <c r="P18972" s="1">
        <v>1.0</v>
      </c>
    </row>
    <row r="18973">
      <c r="A18973" s="1" t="s">
        <v>29</v>
      </c>
      <c r="B18973" s="1" t="s">
        <v>22071</v>
      </c>
      <c r="C18973" s="2" t="s">
        <v>22001</v>
      </c>
      <c r="D18973" s="1" t="s">
        <v>19</v>
      </c>
      <c r="E18973" s="3" t="str">
        <f>HYPERLINK("https://fyndiq.se/produkt/abcb18d2b1094266/", "2 Pack Samsung S21 5G - Härdat Glas 9H - Super Kvalitet 3D")</f>
        <v>2 Pack Samsung S21 5G - Härdat Glas 9H - Super Kvalitet 3D</v>
      </c>
      <c r="F18973" s="1" t="s">
        <v>2719</v>
      </c>
      <c r="G18973" s="1" t="s">
        <v>2720</v>
      </c>
      <c r="H18973" s="1" t="s">
        <v>2721</v>
      </c>
      <c r="I18973" s="1" t="s">
        <v>16</v>
      </c>
      <c r="J18973" s="1" t="s">
        <v>23</v>
      </c>
      <c r="K18973" s="1" t="s">
        <v>16</v>
      </c>
      <c r="L18973" s="1" t="s">
        <v>16</v>
      </c>
      <c r="M18973" s="1" t="s">
        <v>16</v>
      </c>
      <c r="N18973" s="1" t="s">
        <v>16</v>
      </c>
      <c r="O18973" s="1">
        <v>63.2</v>
      </c>
      <c r="P18973" s="1">
        <v>1.0</v>
      </c>
    </row>
    <row r="18974">
      <c r="A18974" s="1" t="s">
        <v>29</v>
      </c>
      <c r="B18974" s="1" t="s">
        <v>22072</v>
      </c>
      <c r="C18974" s="2" t="s">
        <v>22001</v>
      </c>
      <c r="D18974" s="1" t="s">
        <v>19</v>
      </c>
      <c r="E18974" s="3" t="str">
        <f>HYPERLINK("https://fyndiq.se/produkt/0411a6daaa7543d1/", "3-Pack Apple Ipad 9TH GEN (10.2 Inch) - Härdat Glas 9H - Super Kvalitet Skärmskydd")</f>
        <v>3-Pack Apple Ipad 9TH GEN (10.2 Inch) - Härdat Glas 9H - Super Kvalitet Skärmskydd</v>
      </c>
      <c r="F18974" s="1" t="s">
        <v>4298</v>
      </c>
      <c r="G18974" s="1" t="s">
        <v>4299</v>
      </c>
      <c r="H18974" s="1" t="s">
        <v>4300</v>
      </c>
      <c r="I18974" s="1" t="s">
        <v>16</v>
      </c>
      <c r="J18974" s="1" t="s">
        <v>23</v>
      </c>
      <c r="K18974" s="1" t="s">
        <v>16</v>
      </c>
      <c r="L18974" s="1" t="s">
        <v>16</v>
      </c>
      <c r="M18974" s="1" t="s">
        <v>16</v>
      </c>
      <c r="N18974" s="1" t="s">
        <v>16</v>
      </c>
      <c r="O18974" s="1">
        <v>151.2</v>
      </c>
      <c r="P18974" s="1">
        <v>1.0</v>
      </c>
    </row>
    <row r="18975">
      <c r="A18975" s="1" t="s">
        <v>29</v>
      </c>
      <c r="B18975" s="1" t="s">
        <v>22073</v>
      </c>
      <c r="C18975" s="2" t="s">
        <v>22001</v>
      </c>
      <c r="D18975" s="1" t="s">
        <v>19</v>
      </c>
      <c r="E18975" s="3" t="str">
        <f>HYPERLINK("https://fyndiq.se/produkt/08a39fd2ea944add/", "2-Pack Apple Watch 45mm – Härdat glas 9H – Super kvalitet 3D")</f>
        <v>2-Pack Apple Watch 45mm – Härdat glas 9H – Super kvalitet 3D</v>
      </c>
      <c r="F18975" s="1" t="s">
        <v>921</v>
      </c>
      <c r="G18975" s="1" t="s">
        <v>922</v>
      </c>
      <c r="H18975" s="1" t="s">
        <v>923</v>
      </c>
      <c r="I18975" s="1" t="s">
        <v>16</v>
      </c>
      <c r="J18975" s="1" t="s">
        <v>23</v>
      </c>
      <c r="K18975" s="1" t="s">
        <v>16</v>
      </c>
      <c r="L18975" s="1" t="s">
        <v>16</v>
      </c>
      <c r="M18975" s="1" t="s">
        <v>16</v>
      </c>
      <c r="N18975" s="1" t="s">
        <v>16</v>
      </c>
      <c r="O18975" s="1">
        <v>55.2</v>
      </c>
      <c r="P18975" s="1">
        <v>1.0</v>
      </c>
    </row>
    <row r="18976">
      <c r="A18976" s="1" t="s">
        <v>29</v>
      </c>
      <c r="B18976" s="1" t="s">
        <v>22074</v>
      </c>
      <c r="C18976" s="2" t="s">
        <v>22001</v>
      </c>
      <c r="D18976" s="1" t="s">
        <v>19</v>
      </c>
      <c r="E18976" s="3" t="str">
        <f>HYPERLINK("https://fyndiq.se/produkt/36d02b4c4cec413c/", "2-Pack Iphone 12 Mini - 9H Härdat Glass - Top Kvalitet - HD")</f>
        <v>2-Pack Iphone 12 Mini - 9H Härdat Glass - Top Kvalitet - HD</v>
      </c>
      <c r="F18976" s="1" t="s">
        <v>3968</v>
      </c>
      <c r="G18976" s="1" t="s">
        <v>3969</v>
      </c>
      <c r="H18976" s="1" t="s">
        <v>3970</v>
      </c>
      <c r="I18976" s="1" t="s">
        <v>16</v>
      </c>
      <c r="J18976" s="1" t="s">
        <v>23</v>
      </c>
      <c r="K18976" s="1" t="s">
        <v>16</v>
      </c>
      <c r="L18976" s="1" t="s">
        <v>16</v>
      </c>
      <c r="M18976" s="1" t="s">
        <v>16</v>
      </c>
      <c r="N18976" s="1" t="s">
        <v>16</v>
      </c>
      <c r="O18976" s="1">
        <v>47.2</v>
      </c>
      <c r="P18976" s="1">
        <v>1.0</v>
      </c>
    </row>
    <row r="18977">
      <c r="A18977" s="1" t="s">
        <v>29</v>
      </c>
      <c r="B18977" s="1" t="s">
        <v>22075</v>
      </c>
      <c r="C18977" s="2" t="s">
        <v>22001</v>
      </c>
      <c r="D18977" s="1" t="s">
        <v>19</v>
      </c>
      <c r="E18977" s="3" t="str">
        <f>HYPERLINK("https://fyndiq.se/produkt/aaaa7cf643f84273/", "2 Pack Samsung Xcover 5 - Härdat glas 9H-Super kvalitet 3D")</f>
        <v>2 Pack Samsung Xcover 5 - Härdat glas 9H-Super kvalitet 3D</v>
      </c>
      <c r="F18977" s="1" t="s">
        <v>2089</v>
      </c>
      <c r="G18977" s="1" t="s">
        <v>2090</v>
      </c>
      <c r="H18977" s="1" t="s">
        <v>2091</v>
      </c>
      <c r="I18977" s="1" t="s">
        <v>16</v>
      </c>
      <c r="J18977" s="1" t="s">
        <v>23</v>
      </c>
      <c r="K18977" s="1" t="s">
        <v>16</v>
      </c>
      <c r="L18977" s="1" t="s">
        <v>16</v>
      </c>
      <c r="M18977" s="1" t="s">
        <v>16</v>
      </c>
      <c r="N18977" s="1" t="s">
        <v>16</v>
      </c>
      <c r="O18977" s="1">
        <v>63.2</v>
      </c>
      <c r="P18977" s="1">
        <v>1.0</v>
      </c>
    </row>
    <row r="18978">
      <c r="A18978" s="1" t="s">
        <v>29</v>
      </c>
      <c r="B18978" s="1" t="s">
        <v>22076</v>
      </c>
      <c r="C18978" s="2" t="s">
        <v>22001</v>
      </c>
      <c r="D18978" s="1" t="s">
        <v>19</v>
      </c>
      <c r="E18978" s="3" t="str">
        <f>HYPERLINK("https://fyndiq.se/produkt/c398466bf0524e85/", "2-Pack Samsung S23 - 9H Härdat Glass - 3D Super Kvalitet Skärmskydd")</f>
        <v>2-Pack Samsung S23 - 9H Härdat Glass - 3D Super Kvalitet Skärmskydd</v>
      </c>
      <c r="F18978" s="1" t="s">
        <v>1365</v>
      </c>
      <c r="G18978" s="1" t="s">
        <v>1366</v>
      </c>
      <c r="H18978" s="1" t="s">
        <v>1367</v>
      </c>
      <c r="I18978" s="1" t="s">
        <v>16</v>
      </c>
      <c r="J18978" s="1" t="s">
        <v>23</v>
      </c>
      <c r="K18978" s="1" t="s">
        <v>16</v>
      </c>
      <c r="L18978" s="1" t="s">
        <v>16</v>
      </c>
      <c r="M18978" s="1" t="s">
        <v>16</v>
      </c>
      <c r="N18978" s="1" t="s">
        <v>16</v>
      </c>
      <c r="O18978" s="1">
        <v>63.2</v>
      </c>
      <c r="P18978" s="1">
        <v>1.0</v>
      </c>
    </row>
    <row r="18979">
      <c r="A18979" s="1" t="s">
        <v>29</v>
      </c>
      <c r="B18979" s="1" t="s">
        <v>22077</v>
      </c>
      <c r="C18979" s="2" t="s">
        <v>22001</v>
      </c>
      <c r="D18979" s="1" t="s">
        <v>19</v>
      </c>
      <c r="E18979" s="3" t="str">
        <f>HYPERLINK("https://fyndiq.se/produkt/e9fe6b45dad34f98/", "2-Pack Iphone X / XS / 11 PRO- 9H Härdat Glass - Top Kvalitet")</f>
        <v>2-Pack Iphone X / XS / 11 PRO- 9H Härdat Glass - Top Kvalitet</v>
      </c>
      <c r="F18979" s="1" t="s">
        <v>6168</v>
      </c>
      <c r="G18979" s="1" t="s">
        <v>6169</v>
      </c>
      <c r="H18979" s="1" t="s">
        <v>6170</v>
      </c>
      <c r="I18979" s="1" t="s">
        <v>16</v>
      </c>
      <c r="J18979" s="1" t="s">
        <v>23</v>
      </c>
      <c r="K18979" s="1" t="s">
        <v>16</v>
      </c>
      <c r="L18979" s="1" t="s">
        <v>16</v>
      </c>
      <c r="M18979" s="1" t="s">
        <v>16</v>
      </c>
      <c r="N18979" s="1" t="s">
        <v>16</v>
      </c>
      <c r="O18979" s="1">
        <v>47.2</v>
      </c>
      <c r="P18979" s="1">
        <v>1.0</v>
      </c>
    </row>
    <row r="18980">
      <c r="A18980" s="1" t="s">
        <v>29</v>
      </c>
      <c r="B18980" s="1" t="s">
        <v>22078</v>
      </c>
      <c r="C18980" s="2" t="s">
        <v>22001</v>
      </c>
      <c r="D18980" s="1" t="s">
        <v>19</v>
      </c>
      <c r="E18980" s="3" t="str">
        <f>HYPERLINK("https://fyndiq.se/produkt/8a94b47e940d4cfe/", "2 Pack Xiaomi 12 PRO - Härdat glas 9H-Super kvalitet 3D")</f>
        <v>2 Pack Xiaomi 12 PRO - Härdat glas 9H-Super kvalitet 3D</v>
      </c>
      <c r="F18980" s="1" t="s">
        <v>214</v>
      </c>
      <c r="G18980" s="1" t="s">
        <v>215</v>
      </c>
      <c r="H18980" s="1" t="s">
        <v>216</v>
      </c>
      <c r="I18980" s="1" t="s">
        <v>16</v>
      </c>
      <c r="J18980" s="1" t="s">
        <v>23</v>
      </c>
      <c r="K18980" s="1" t="s">
        <v>16</v>
      </c>
      <c r="L18980" s="1" t="s">
        <v>16</v>
      </c>
      <c r="M18980" s="1" t="s">
        <v>16</v>
      </c>
      <c r="N18980" s="1" t="s">
        <v>16</v>
      </c>
      <c r="O18980" s="1">
        <v>63.2</v>
      </c>
      <c r="P18980" s="1">
        <v>1.0</v>
      </c>
    </row>
    <row r="18981">
      <c r="A18981" s="1" t="s">
        <v>29</v>
      </c>
      <c r="B18981" s="1" t="s">
        <v>22079</v>
      </c>
      <c r="C18981" s="2" t="s">
        <v>22001</v>
      </c>
      <c r="D18981" s="1" t="s">
        <v>19</v>
      </c>
      <c r="E18981" s="3" t="str">
        <f>HYPERLINK("https://fyndiq.se/produkt/c398466bf0524e85/", "2-Pack Samsung S23 - 9H Härdat Glass - 3D Super Kvalitet Skärmskydd")</f>
        <v>2-Pack Samsung S23 - 9H Härdat Glass - 3D Super Kvalitet Skärmskydd</v>
      </c>
      <c r="F18981" s="1" t="s">
        <v>1365</v>
      </c>
      <c r="G18981" s="1" t="s">
        <v>1366</v>
      </c>
      <c r="H18981" s="1" t="s">
        <v>1367</v>
      </c>
      <c r="I18981" s="1" t="s">
        <v>16</v>
      </c>
      <c r="J18981" s="1" t="s">
        <v>23</v>
      </c>
      <c r="K18981" s="1" t="s">
        <v>16</v>
      </c>
      <c r="L18981" s="1" t="s">
        <v>16</v>
      </c>
      <c r="M18981" s="1" t="s">
        <v>16</v>
      </c>
      <c r="N18981" s="1" t="s">
        <v>16</v>
      </c>
      <c r="O18981" s="1">
        <v>63.2</v>
      </c>
      <c r="P18981" s="1">
        <v>1.0</v>
      </c>
    </row>
    <row r="18982">
      <c r="A18982" s="1" t="s">
        <v>29</v>
      </c>
      <c r="B18982" s="1" t="s">
        <v>22080</v>
      </c>
      <c r="C18982" s="2" t="s">
        <v>22001</v>
      </c>
      <c r="D18982" s="1" t="s">
        <v>19</v>
      </c>
      <c r="E18982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8982" s="1" t="s">
        <v>7053</v>
      </c>
      <c r="G18982" s="1" t="s">
        <v>7054</v>
      </c>
      <c r="H18982" s="1" t="s">
        <v>7055</v>
      </c>
      <c r="I18982" s="1" t="s">
        <v>16</v>
      </c>
      <c r="J18982" s="1" t="s">
        <v>23</v>
      </c>
      <c r="K18982" s="1" t="s">
        <v>16</v>
      </c>
      <c r="L18982" s="1" t="s">
        <v>16</v>
      </c>
      <c r="M18982" s="1" t="s">
        <v>16</v>
      </c>
      <c r="N18982" s="1" t="s">
        <v>16</v>
      </c>
      <c r="O18982" s="1">
        <v>79.2</v>
      </c>
      <c r="P18982" s="1">
        <v>1.0</v>
      </c>
    </row>
    <row r="18983">
      <c r="A18983" s="1" t="s">
        <v>29</v>
      </c>
      <c r="B18983" s="1" t="s">
        <v>22081</v>
      </c>
      <c r="C18983" s="2" t="s">
        <v>22001</v>
      </c>
      <c r="D18983" s="1" t="s">
        <v>19</v>
      </c>
      <c r="E18983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8983" s="1" t="s">
        <v>10873</v>
      </c>
      <c r="G18983" s="1" t="s">
        <v>10874</v>
      </c>
      <c r="H18983" s="1" t="s">
        <v>10875</v>
      </c>
      <c r="I18983" s="1" t="s">
        <v>16</v>
      </c>
      <c r="J18983" s="1" t="s">
        <v>23</v>
      </c>
      <c r="K18983" s="1" t="s">
        <v>16</v>
      </c>
      <c r="L18983" s="1" t="s">
        <v>16</v>
      </c>
      <c r="M18983" s="1" t="s">
        <v>16</v>
      </c>
      <c r="N18983" s="1" t="s">
        <v>16</v>
      </c>
      <c r="O18983" s="1">
        <v>63.2</v>
      </c>
      <c r="P18983" s="1">
        <v>1.0</v>
      </c>
    </row>
    <row r="18984">
      <c r="A18984" s="1" t="s">
        <v>29</v>
      </c>
      <c r="B18984" s="1" t="s">
        <v>22082</v>
      </c>
      <c r="C18984" s="2" t="s">
        <v>22001</v>
      </c>
      <c r="D18984" s="1" t="s">
        <v>19</v>
      </c>
      <c r="E18984" s="3" t="str">
        <f t="shared" ref="E18984:E18985" si="1165">HYPERLINK("https://fyndiq.se/produkt/860c7ae305b54883/", "2 Pack Samsung S21 Ultra 5G - Härdat glas 9H - Super kvalitet 3D")</f>
        <v>2 Pack Samsung S21 Ultra 5G - Härdat glas 9H - Super kvalitet 3D</v>
      </c>
      <c r="F18984" s="1" t="s">
        <v>649</v>
      </c>
      <c r="G18984" s="1" t="s">
        <v>650</v>
      </c>
      <c r="H18984" s="1" t="s">
        <v>651</v>
      </c>
      <c r="I18984" s="1" t="s">
        <v>16</v>
      </c>
      <c r="J18984" s="1" t="s">
        <v>23</v>
      </c>
      <c r="K18984" s="1" t="s">
        <v>16</v>
      </c>
      <c r="L18984" s="1" t="s">
        <v>16</v>
      </c>
      <c r="M18984" s="1" t="s">
        <v>16</v>
      </c>
      <c r="N18984" s="1" t="s">
        <v>16</v>
      </c>
      <c r="O18984" s="1">
        <v>63.2</v>
      </c>
      <c r="P18984" s="1">
        <v>1.0</v>
      </c>
    </row>
    <row r="18985">
      <c r="A18985" s="1" t="s">
        <v>29</v>
      </c>
      <c r="B18985" s="1" t="s">
        <v>22083</v>
      </c>
      <c r="C18985" s="2" t="s">
        <v>22001</v>
      </c>
      <c r="D18985" s="1" t="s">
        <v>19</v>
      </c>
      <c r="E18985" s="3" t="str">
        <f t="shared" si="1165"/>
        <v>2 Pack Samsung S21 Ultra 5G - Härdat glas 9H - Super kvalitet 3D</v>
      </c>
      <c r="F18985" s="1" t="s">
        <v>649</v>
      </c>
      <c r="G18985" s="1" t="s">
        <v>650</v>
      </c>
      <c r="H18985" s="1" t="s">
        <v>651</v>
      </c>
      <c r="I18985" s="1" t="s">
        <v>16</v>
      </c>
      <c r="J18985" s="1" t="s">
        <v>23</v>
      </c>
      <c r="K18985" s="1" t="s">
        <v>16</v>
      </c>
      <c r="L18985" s="1" t="s">
        <v>16</v>
      </c>
      <c r="M18985" s="1" t="s">
        <v>16</v>
      </c>
      <c r="N18985" s="1" t="s">
        <v>16</v>
      </c>
      <c r="O18985" s="1">
        <v>63.2</v>
      </c>
      <c r="P18985" s="1">
        <v>1.0</v>
      </c>
    </row>
    <row r="18986">
      <c r="A18986" s="1" t="s">
        <v>29</v>
      </c>
      <c r="B18986" s="1" t="s">
        <v>22084</v>
      </c>
      <c r="C18986" s="2" t="s">
        <v>22001</v>
      </c>
      <c r="D18986" s="1" t="s">
        <v>19</v>
      </c>
      <c r="E18986" s="3" t="str">
        <f>HYPERLINK("https://fyndiq.se/produkt/7c990866bb87402c/", "2-Pack Xiaomi 11 Lite 5G NE - Härdat Glas 9H - Super kvalitet 3D")</f>
        <v>2-Pack Xiaomi 11 Lite 5G NE - Härdat Glas 9H - Super kvalitet 3D</v>
      </c>
      <c r="F18986" s="1" t="s">
        <v>544</v>
      </c>
      <c r="G18986" s="1" t="s">
        <v>545</v>
      </c>
      <c r="H18986" s="1" t="s">
        <v>546</v>
      </c>
      <c r="I18986" s="1" t="s">
        <v>16</v>
      </c>
      <c r="J18986" s="1" t="s">
        <v>23</v>
      </c>
      <c r="K18986" s="1" t="s">
        <v>16</v>
      </c>
      <c r="L18986" s="1" t="s">
        <v>16</v>
      </c>
      <c r="M18986" s="1" t="s">
        <v>16</v>
      </c>
      <c r="N18986" s="1" t="s">
        <v>16</v>
      </c>
      <c r="O18986" s="1">
        <v>63.2</v>
      </c>
      <c r="P18986" s="1">
        <v>1.0</v>
      </c>
    </row>
    <row r="18987">
      <c r="A18987" s="1" t="s">
        <v>29</v>
      </c>
      <c r="B18987" s="1" t="s">
        <v>22085</v>
      </c>
      <c r="C18987" s="2" t="s">
        <v>22001</v>
      </c>
      <c r="D18987" s="1" t="s">
        <v>19</v>
      </c>
      <c r="E18987" s="3" t="str">
        <f t="shared" ref="E18987:E18988" si="1166">HYPERLINK("https://fyndiq.se/produkt/9f3f4d2de3c94916/", "2 Pack Samsung Galaxy S9 - Härdat glas-9H Super kvalitet 3D")</f>
        <v>2 Pack Samsung Galaxy S9 - Härdat glas-9H Super kvalitet 3D</v>
      </c>
      <c r="F18987" s="1" t="s">
        <v>1500</v>
      </c>
      <c r="G18987" s="1" t="s">
        <v>1501</v>
      </c>
      <c r="H18987" s="1" t="s">
        <v>1502</v>
      </c>
      <c r="I18987" s="1" t="s">
        <v>16</v>
      </c>
      <c r="J18987" s="1" t="s">
        <v>23</v>
      </c>
      <c r="K18987" s="1" t="s">
        <v>16</v>
      </c>
      <c r="L18987" s="1" t="s">
        <v>16</v>
      </c>
      <c r="M18987" s="1" t="s">
        <v>16</v>
      </c>
      <c r="N18987" s="1" t="s">
        <v>16</v>
      </c>
      <c r="O18987" s="1">
        <v>63.2</v>
      </c>
      <c r="P18987" s="1">
        <v>1.0</v>
      </c>
    </row>
    <row r="18988">
      <c r="A18988" s="1" t="s">
        <v>29</v>
      </c>
      <c r="B18988" s="1" t="s">
        <v>22086</v>
      </c>
      <c r="C18988" s="2" t="s">
        <v>22001</v>
      </c>
      <c r="D18988" s="1" t="s">
        <v>19</v>
      </c>
      <c r="E18988" s="3" t="str">
        <f t="shared" si="1166"/>
        <v>2 Pack Samsung Galaxy S9 - Härdat glas-9H Super kvalitet 3D</v>
      </c>
      <c r="F18988" s="1" t="s">
        <v>1500</v>
      </c>
      <c r="G18988" s="1" t="s">
        <v>1501</v>
      </c>
      <c r="H18988" s="1" t="s">
        <v>1502</v>
      </c>
      <c r="I18988" s="1" t="s">
        <v>16</v>
      </c>
      <c r="J18988" s="1" t="s">
        <v>23</v>
      </c>
      <c r="K18988" s="1" t="s">
        <v>16</v>
      </c>
      <c r="L18988" s="1" t="s">
        <v>16</v>
      </c>
      <c r="M18988" s="1" t="s">
        <v>16</v>
      </c>
      <c r="N18988" s="1" t="s">
        <v>16</v>
      </c>
      <c r="O18988" s="1">
        <v>63.2</v>
      </c>
      <c r="P18988" s="1">
        <v>1.0</v>
      </c>
    </row>
    <row r="18989">
      <c r="A18989" s="1" t="s">
        <v>29</v>
      </c>
      <c r="B18989" s="1" t="s">
        <v>22087</v>
      </c>
      <c r="C18989" s="2" t="s">
        <v>22001</v>
      </c>
      <c r="D18989" s="1" t="s">
        <v>19</v>
      </c>
      <c r="E18989" s="3" t="str">
        <f>HYPERLINK("https://fyndiq.se/produkt/2a9c08e4daf04aed/", "2-Pack Xiaomi 12T Pro - Härdat Glas 9H - Super kvalitet 3D Skärmskydd")</f>
        <v>2-Pack Xiaomi 12T Pro - Härdat Glas 9H - Super kvalitet 3D Skärmskydd</v>
      </c>
      <c r="F18989" s="1" t="s">
        <v>376</v>
      </c>
      <c r="G18989" s="1" t="s">
        <v>377</v>
      </c>
      <c r="H18989" s="1" t="s">
        <v>378</v>
      </c>
      <c r="I18989" s="1" t="s">
        <v>16</v>
      </c>
      <c r="J18989" s="1" t="s">
        <v>23</v>
      </c>
      <c r="K18989" s="1" t="s">
        <v>16</v>
      </c>
      <c r="L18989" s="1" t="s">
        <v>16</v>
      </c>
      <c r="M18989" s="1" t="s">
        <v>16</v>
      </c>
      <c r="N18989" s="1" t="s">
        <v>16</v>
      </c>
      <c r="O18989" s="1">
        <v>63.2</v>
      </c>
      <c r="P18989" s="1">
        <v>1.0</v>
      </c>
    </row>
    <row r="18990">
      <c r="A18990" s="1" t="s">
        <v>29</v>
      </c>
      <c r="B18990" s="1" t="s">
        <v>22088</v>
      </c>
      <c r="C18990" s="2" t="s">
        <v>22001</v>
      </c>
      <c r="D18990" s="1" t="s">
        <v>19</v>
      </c>
      <c r="E18990" s="3" t="str">
        <f>HYPERLINK("https://fyndiq.se/produkt/dfe28e565d2e4c8d/", "2 Pack Samsung S21 FE - 9H Härdat Glass - Super Kvalitet 3D")</f>
        <v>2 Pack Samsung S21 FE - 9H Härdat Glass - Super Kvalitet 3D</v>
      </c>
      <c r="F18990" s="1" t="s">
        <v>276</v>
      </c>
      <c r="G18990" s="1" t="s">
        <v>277</v>
      </c>
      <c r="H18990" s="1" t="s">
        <v>278</v>
      </c>
      <c r="I18990" s="1" t="s">
        <v>16</v>
      </c>
      <c r="J18990" s="1" t="s">
        <v>23</v>
      </c>
      <c r="K18990" s="1" t="s">
        <v>16</v>
      </c>
      <c r="L18990" s="1" t="s">
        <v>16</v>
      </c>
      <c r="M18990" s="1" t="s">
        <v>16</v>
      </c>
      <c r="N18990" s="1" t="s">
        <v>16</v>
      </c>
      <c r="O18990" s="1">
        <v>63.2</v>
      </c>
      <c r="P18990" s="1">
        <v>1.0</v>
      </c>
    </row>
    <row r="18991">
      <c r="A18991" s="1" t="s">
        <v>29</v>
      </c>
      <c r="B18991" s="1" t="s">
        <v>22089</v>
      </c>
      <c r="C18991" s="2" t="s">
        <v>22001</v>
      </c>
      <c r="D18991" s="1" t="s">
        <v>19</v>
      </c>
      <c r="E18991" s="3" t="str">
        <f>HYPERLINK("https://fyndiq.se/produkt/50d8a544b9a94e43/", "2-Pack Samsung A54 Skärmskydd &amp; 2-Pack linsskydd - Härdat Glas 9H - Super kvalitet 3D")</f>
        <v>2-Pack Samsung A54 Skärmskydd &amp; 2-Pack linsskydd - Härdat Glas 9H - Super kvalitet 3D</v>
      </c>
      <c r="F18991" s="1" t="s">
        <v>5040</v>
      </c>
      <c r="G18991" s="1" t="s">
        <v>5041</v>
      </c>
      <c r="H18991" s="1" t="s">
        <v>5042</v>
      </c>
      <c r="I18991" s="1" t="s">
        <v>16</v>
      </c>
      <c r="J18991" s="1" t="s">
        <v>23</v>
      </c>
      <c r="K18991" s="1" t="s">
        <v>16</v>
      </c>
      <c r="L18991" s="1" t="s">
        <v>16</v>
      </c>
      <c r="M18991" s="1" t="s">
        <v>16</v>
      </c>
      <c r="N18991" s="1" t="s">
        <v>16</v>
      </c>
      <c r="O18991" s="1">
        <v>79.2</v>
      </c>
      <c r="P18991" s="1">
        <v>1.0</v>
      </c>
    </row>
    <row r="18992">
      <c r="A18992" s="1" t="s">
        <v>29</v>
      </c>
      <c r="B18992" s="1" t="s">
        <v>22090</v>
      </c>
      <c r="C18992" s="2" t="s">
        <v>22001</v>
      </c>
      <c r="D18992" s="1" t="s">
        <v>19</v>
      </c>
      <c r="E18992" s="3" t="str">
        <f t="shared" ref="E18992:E18993" si="1167">HYPERLINK("https://fyndiq.se/produkt/8cbfdd178a544fda/", "Motorola Edge 40 (5G) - Härdat Glas 9H -Super kvalitet 3D Skärmskydd")</f>
        <v>Motorola Edge 40 (5G) - Härdat Glas 9H -Super kvalitet 3D Skärmskydd</v>
      </c>
      <c r="F18992" s="1" t="s">
        <v>22091</v>
      </c>
      <c r="G18992" s="1" t="s">
        <v>22092</v>
      </c>
      <c r="H18992" s="1" t="s">
        <v>22093</v>
      </c>
      <c r="I18992" s="1" t="s">
        <v>16</v>
      </c>
      <c r="J18992" s="1" t="s">
        <v>23</v>
      </c>
      <c r="K18992" s="1" t="s">
        <v>16</v>
      </c>
      <c r="L18992" s="1" t="s">
        <v>16</v>
      </c>
      <c r="M18992" s="1" t="s">
        <v>16</v>
      </c>
      <c r="N18992" s="1" t="s">
        <v>16</v>
      </c>
      <c r="O18992" s="1">
        <v>71.2</v>
      </c>
      <c r="P18992" s="1">
        <v>1.0</v>
      </c>
    </row>
    <row r="18993">
      <c r="A18993" s="1" t="s">
        <v>29</v>
      </c>
      <c r="B18993" s="1" t="s">
        <v>22094</v>
      </c>
      <c r="C18993" s="2" t="s">
        <v>22001</v>
      </c>
      <c r="D18993" s="1" t="s">
        <v>19</v>
      </c>
      <c r="E18993" s="3" t="str">
        <f t="shared" si="1167"/>
        <v>Motorola Edge 40 (5G) - Härdat Glas 9H -Super kvalitet 3D Skärmskydd</v>
      </c>
      <c r="F18993" s="1" t="s">
        <v>22091</v>
      </c>
      <c r="G18993" s="1" t="s">
        <v>22092</v>
      </c>
      <c r="H18993" s="1" t="s">
        <v>22093</v>
      </c>
      <c r="I18993" s="1" t="s">
        <v>16</v>
      </c>
      <c r="J18993" s="1" t="s">
        <v>23</v>
      </c>
      <c r="K18993" s="1" t="s">
        <v>16</v>
      </c>
      <c r="L18993" s="1" t="s">
        <v>16</v>
      </c>
      <c r="M18993" s="1" t="s">
        <v>16</v>
      </c>
      <c r="N18993" s="1" t="s">
        <v>16</v>
      </c>
      <c r="O18993" s="1">
        <v>71.2</v>
      </c>
      <c r="P18993" s="1">
        <v>1.0</v>
      </c>
    </row>
    <row r="18994">
      <c r="A18994" s="1" t="s">
        <v>29</v>
      </c>
      <c r="B18994" s="1" t="s">
        <v>22095</v>
      </c>
      <c r="C18994" s="2" t="s">
        <v>22001</v>
      </c>
      <c r="D18994" s="1" t="s">
        <v>19</v>
      </c>
      <c r="E18994" s="3" t="str">
        <f>HYPERLINK("https://fyndiq.se/produkt/a511a8922e36455c/", "2 Pack Samsung S8 - Härdat glas 9H–Super kvalitet 3D Skärmskydd")</f>
        <v>2 Pack Samsung S8 - Härdat glas 9H–Super kvalitet 3D Skärmskydd</v>
      </c>
      <c r="F18994" s="1" t="s">
        <v>1083</v>
      </c>
      <c r="G18994" s="1" t="s">
        <v>1084</v>
      </c>
      <c r="H18994" s="1" t="s">
        <v>1085</v>
      </c>
      <c r="I18994" s="1" t="s">
        <v>16</v>
      </c>
      <c r="J18994" s="1" t="s">
        <v>23</v>
      </c>
      <c r="K18994" s="1" t="s">
        <v>16</v>
      </c>
      <c r="L18994" s="1" t="s">
        <v>16</v>
      </c>
      <c r="M18994" s="1" t="s">
        <v>16</v>
      </c>
      <c r="N18994" s="1" t="s">
        <v>16</v>
      </c>
      <c r="O18994" s="1">
        <v>63.2</v>
      </c>
      <c r="P18994" s="1">
        <v>1.0</v>
      </c>
    </row>
    <row r="18995">
      <c r="A18995" s="1" t="s">
        <v>29</v>
      </c>
      <c r="B18995" s="1" t="s">
        <v>22096</v>
      </c>
      <c r="C18995" s="2" t="s">
        <v>22001</v>
      </c>
      <c r="D18995" s="1" t="s">
        <v>19</v>
      </c>
      <c r="E18995" s="3" t="str">
        <f t="shared" ref="E18995:E18996" si="1168">HYPERLINK("https://fyndiq.se/produkt/a002f83ad36944e4/", "2 Pack Samsung Watch 44mm - Härdat glas 9H - Super kvalitet")</f>
        <v>2 Pack Samsung Watch 44mm - Härdat glas 9H - Super kvalitet</v>
      </c>
      <c r="F18995" s="1" t="s">
        <v>8979</v>
      </c>
      <c r="G18995" s="1" t="s">
        <v>8980</v>
      </c>
      <c r="H18995" s="1" t="s">
        <v>8981</v>
      </c>
      <c r="I18995" s="1" t="s">
        <v>16</v>
      </c>
      <c r="J18995" s="1" t="s">
        <v>23</v>
      </c>
      <c r="K18995" s="1" t="s">
        <v>16</v>
      </c>
      <c r="L18995" s="1" t="s">
        <v>16</v>
      </c>
      <c r="M18995" s="1" t="s">
        <v>16</v>
      </c>
      <c r="N18995" s="1" t="s">
        <v>16</v>
      </c>
      <c r="O18995" s="1">
        <v>63.2</v>
      </c>
      <c r="P18995" s="1">
        <v>1.0</v>
      </c>
    </row>
    <row r="18996">
      <c r="A18996" s="1" t="s">
        <v>29</v>
      </c>
      <c r="B18996" s="1" t="s">
        <v>22097</v>
      </c>
      <c r="C18996" s="2" t="s">
        <v>22001</v>
      </c>
      <c r="D18996" s="1" t="s">
        <v>19</v>
      </c>
      <c r="E18996" s="3" t="str">
        <f t="shared" si="1168"/>
        <v>2 Pack Samsung Watch 44mm - Härdat glas 9H - Super kvalitet</v>
      </c>
      <c r="F18996" s="1" t="s">
        <v>8979</v>
      </c>
      <c r="G18996" s="1" t="s">
        <v>8980</v>
      </c>
      <c r="H18996" s="1" t="s">
        <v>8981</v>
      </c>
      <c r="I18996" s="1" t="s">
        <v>16</v>
      </c>
      <c r="J18996" s="1" t="s">
        <v>23</v>
      </c>
      <c r="K18996" s="1" t="s">
        <v>16</v>
      </c>
      <c r="L18996" s="1" t="s">
        <v>16</v>
      </c>
      <c r="M18996" s="1" t="s">
        <v>16</v>
      </c>
      <c r="N18996" s="1" t="s">
        <v>16</v>
      </c>
      <c r="O18996" s="1">
        <v>63.2</v>
      </c>
      <c r="P18996" s="1">
        <v>1.0</v>
      </c>
    </row>
    <row r="18997">
      <c r="A18997" s="1" t="s">
        <v>29</v>
      </c>
      <c r="B18997" s="1" t="s">
        <v>22098</v>
      </c>
      <c r="C18997" s="2" t="s">
        <v>22001</v>
      </c>
      <c r="D18997" s="1" t="s">
        <v>19</v>
      </c>
      <c r="E18997" s="3" t="str">
        <f>HYPERLINK("https://fyndiq.se/produkt/a871a7da0b2249a8/", "2-Pack Iphone 11 Pro Max - 9H Härdat Glass - Top Kvalitet")</f>
        <v>2-Pack Iphone 11 Pro Max - 9H Härdat Glass - Top Kvalitet</v>
      </c>
      <c r="F18997" s="1" t="s">
        <v>559</v>
      </c>
      <c r="G18997" s="1" t="s">
        <v>560</v>
      </c>
      <c r="H18997" s="1" t="s">
        <v>561</v>
      </c>
      <c r="I18997" s="1" t="s">
        <v>16</v>
      </c>
      <c r="J18997" s="1" t="s">
        <v>23</v>
      </c>
      <c r="K18997" s="1" t="s">
        <v>16</v>
      </c>
      <c r="L18997" s="1" t="s">
        <v>16</v>
      </c>
      <c r="M18997" s="1" t="s">
        <v>16</v>
      </c>
      <c r="N18997" s="1" t="s">
        <v>16</v>
      </c>
      <c r="O18997" s="1">
        <v>47.2</v>
      </c>
      <c r="P18997" s="1">
        <v>1.0</v>
      </c>
    </row>
    <row r="18998">
      <c r="A18998" s="1" t="s">
        <v>29</v>
      </c>
      <c r="B18998" s="1" t="s">
        <v>22099</v>
      </c>
      <c r="C18998" s="2" t="s">
        <v>22001</v>
      </c>
      <c r="D18998" s="1" t="s">
        <v>19</v>
      </c>
      <c r="E18998" s="3" t="str">
        <f t="shared" ref="E18998:E19000" si="1169">HYPERLINK("https://fyndiq.se/produkt/ef10e4ba492c46df/", "2-Pack Samsung S23 FE 5G - 9H Härdat Glass - Super Kvalitet 3D")</f>
        <v>2-Pack Samsung S23 FE 5G - 9H Härdat Glass - Super Kvalitet 3D</v>
      </c>
      <c r="F18998" s="1" t="s">
        <v>2521</v>
      </c>
      <c r="G18998" s="1" t="s">
        <v>2522</v>
      </c>
      <c r="H18998" s="1" t="s">
        <v>2523</v>
      </c>
      <c r="I18998" s="1" t="s">
        <v>16</v>
      </c>
      <c r="J18998" s="1" t="s">
        <v>23</v>
      </c>
      <c r="K18998" s="1" t="s">
        <v>16</v>
      </c>
      <c r="L18998" s="1" t="s">
        <v>16</v>
      </c>
      <c r="M18998" s="1" t="s">
        <v>16</v>
      </c>
      <c r="N18998" s="1" t="s">
        <v>16</v>
      </c>
      <c r="O18998" s="1">
        <v>63.2</v>
      </c>
      <c r="P18998" s="1">
        <v>1.0</v>
      </c>
    </row>
    <row r="18999">
      <c r="A18999" s="1" t="s">
        <v>29</v>
      </c>
      <c r="B18999" s="1" t="s">
        <v>22100</v>
      </c>
      <c r="C18999" s="2" t="s">
        <v>22001</v>
      </c>
      <c r="D18999" s="1" t="s">
        <v>19</v>
      </c>
      <c r="E18999" s="3" t="str">
        <f t="shared" si="1169"/>
        <v>2-Pack Samsung S23 FE 5G - 9H Härdat Glass - Super Kvalitet 3D</v>
      </c>
      <c r="F18999" s="1" t="s">
        <v>2521</v>
      </c>
      <c r="G18999" s="1" t="s">
        <v>2522</v>
      </c>
      <c r="H18999" s="1" t="s">
        <v>2523</v>
      </c>
      <c r="I18999" s="1" t="s">
        <v>16</v>
      </c>
      <c r="J18999" s="1" t="s">
        <v>23</v>
      </c>
      <c r="K18999" s="1" t="s">
        <v>16</v>
      </c>
      <c r="L18999" s="1" t="s">
        <v>16</v>
      </c>
      <c r="M18999" s="1" t="s">
        <v>16</v>
      </c>
      <c r="N18999" s="1" t="s">
        <v>16</v>
      </c>
      <c r="O18999" s="1">
        <v>63.2</v>
      </c>
      <c r="P18999" s="1">
        <v>1.0</v>
      </c>
    </row>
    <row r="19000">
      <c r="A19000" s="1" t="s">
        <v>29</v>
      </c>
      <c r="B19000" s="1" t="s">
        <v>22101</v>
      </c>
      <c r="C19000" s="2" t="s">
        <v>22001</v>
      </c>
      <c r="D19000" s="1" t="s">
        <v>19</v>
      </c>
      <c r="E19000" s="3" t="str">
        <f t="shared" si="1169"/>
        <v>2-Pack Samsung S23 FE 5G - 9H Härdat Glass - Super Kvalitet 3D</v>
      </c>
      <c r="F19000" s="1" t="s">
        <v>2521</v>
      </c>
      <c r="G19000" s="1" t="s">
        <v>2522</v>
      </c>
      <c r="H19000" s="1" t="s">
        <v>2523</v>
      </c>
      <c r="I19000" s="1" t="s">
        <v>16</v>
      </c>
      <c r="J19000" s="1" t="s">
        <v>23</v>
      </c>
      <c r="K19000" s="1" t="s">
        <v>16</v>
      </c>
      <c r="L19000" s="1" t="s">
        <v>16</v>
      </c>
      <c r="M19000" s="1" t="s">
        <v>16</v>
      </c>
      <c r="N19000" s="1" t="s">
        <v>16</v>
      </c>
      <c r="O19000" s="1">
        <v>63.2</v>
      </c>
      <c r="P19000" s="1">
        <v>1.0</v>
      </c>
    </row>
    <row r="19001">
      <c r="A19001" s="1" t="s">
        <v>29</v>
      </c>
      <c r="B19001" s="1" t="s">
        <v>22102</v>
      </c>
      <c r="C19001" s="2" t="s">
        <v>22001</v>
      </c>
      <c r="D19001" s="1" t="s">
        <v>19</v>
      </c>
      <c r="E19001" s="3" t="str">
        <f>HYPERLINK("https://fyndiq.se/produkt/fdeead0025f9481d/", "Samsung S23 FE - 9H Härdat Glass - Super Kvalitet 3D")</f>
        <v>Samsung S23 FE - 9H Härdat Glass - Super Kvalitet 3D</v>
      </c>
      <c r="F19001" s="1" t="s">
        <v>9586</v>
      </c>
      <c r="G19001" s="1" t="s">
        <v>9587</v>
      </c>
      <c r="H19001" s="1" t="s">
        <v>9588</v>
      </c>
      <c r="I19001" s="1" t="s">
        <v>16</v>
      </c>
      <c r="J19001" s="1" t="s">
        <v>23</v>
      </c>
      <c r="K19001" s="1" t="s">
        <v>16</v>
      </c>
      <c r="L19001" s="1" t="s">
        <v>16</v>
      </c>
      <c r="M19001" s="1" t="s">
        <v>16</v>
      </c>
      <c r="N19001" s="1" t="s">
        <v>16</v>
      </c>
      <c r="O19001" s="1">
        <v>55.2</v>
      </c>
      <c r="P19001" s="1">
        <v>1.0</v>
      </c>
    </row>
    <row r="19002">
      <c r="A19002" s="1" t="s">
        <v>29</v>
      </c>
      <c r="B19002" s="1" t="s">
        <v>22103</v>
      </c>
      <c r="C19002" s="2" t="s">
        <v>22001</v>
      </c>
      <c r="D19002" s="1" t="s">
        <v>19</v>
      </c>
      <c r="E19002" s="3" t="str">
        <f>HYPERLINK("https://fyndiq.se/produkt/ef10e4ba492c46df/", "2-Pack Samsung S23 FE 5G - 9H Härdat Glass - Super Kvalitet 3D")</f>
        <v>2-Pack Samsung S23 FE 5G - 9H Härdat Glass - Super Kvalitet 3D</v>
      </c>
      <c r="F19002" s="1" t="s">
        <v>2521</v>
      </c>
      <c r="G19002" s="1" t="s">
        <v>2522</v>
      </c>
      <c r="H19002" s="1" t="s">
        <v>2523</v>
      </c>
      <c r="I19002" s="1" t="s">
        <v>16</v>
      </c>
      <c r="J19002" s="1" t="s">
        <v>23</v>
      </c>
      <c r="K19002" s="1" t="s">
        <v>16</v>
      </c>
      <c r="L19002" s="1" t="s">
        <v>16</v>
      </c>
      <c r="M19002" s="1" t="s">
        <v>16</v>
      </c>
      <c r="N19002" s="1" t="s">
        <v>16</v>
      </c>
      <c r="O19002" s="1">
        <v>63.2</v>
      </c>
      <c r="P19002" s="1">
        <v>1.0</v>
      </c>
    </row>
    <row r="19003">
      <c r="A19003" s="1" t="s">
        <v>29</v>
      </c>
      <c r="B19003" s="1" t="s">
        <v>22104</v>
      </c>
      <c r="C19003" s="2" t="s">
        <v>22001</v>
      </c>
      <c r="D19003" s="1" t="s">
        <v>19</v>
      </c>
      <c r="E19003" s="3" t="str">
        <f>HYPERLINK("https://fyndiq.se/produkt/e9c1dd33f1fd4d17/", "2-Pack Samsung Galaxy S21 5G - Härdat Glas Skärmskydd 9H - HD")</f>
        <v>2-Pack Samsung Galaxy S21 5G - Härdat Glas Skärmskydd 9H - HD</v>
      </c>
      <c r="F19003" s="1" t="s">
        <v>454</v>
      </c>
      <c r="G19003" s="1" t="s">
        <v>455</v>
      </c>
      <c r="H19003" s="1" t="s">
        <v>456</v>
      </c>
      <c r="I19003" s="1" t="s">
        <v>16</v>
      </c>
      <c r="J19003" s="1" t="s">
        <v>23</v>
      </c>
      <c r="K19003" s="1" t="s">
        <v>16</v>
      </c>
      <c r="L19003" s="1" t="s">
        <v>16</v>
      </c>
      <c r="M19003" s="1" t="s">
        <v>16</v>
      </c>
      <c r="N19003" s="1" t="s">
        <v>16</v>
      </c>
      <c r="O19003" s="1">
        <v>63.2</v>
      </c>
      <c r="P19003" s="1">
        <v>1.0</v>
      </c>
    </row>
    <row r="19004">
      <c r="A19004" s="1" t="s">
        <v>29</v>
      </c>
      <c r="B19004" s="1" t="s">
        <v>22105</v>
      </c>
      <c r="C19004" s="2" t="s">
        <v>22001</v>
      </c>
      <c r="D19004" s="1" t="s">
        <v>19</v>
      </c>
      <c r="E19004" s="3" t="str">
        <f>HYPERLINK("https://fyndiq.se/produkt/416415a768684efb/", "2-Pack Samsung Galaxy S21 5G - 9H Härdat Glas - HD")</f>
        <v>2-Pack Samsung Galaxy S21 5G - 9H Härdat Glas - HD</v>
      </c>
      <c r="F19004" s="1" t="s">
        <v>39</v>
      </c>
      <c r="G19004" s="1" t="s">
        <v>40</v>
      </c>
      <c r="H19004" s="1" t="s">
        <v>41</v>
      </c>
      <c r="I19004" s="1" t="s">
        <v>16</v>
      </c>
      <c r="J19004" s="1" t="s">
        <v>23</v>
      </c>
      <c r="K19004" s="1" t="s">
        <v>16</v>
      </c>
      <c r="L19004" s="1" t="s">
        <v>16</v>
      </c>
      <c r="M19004" s="1" t="s">
        <v>16</v>
      </c>
      <c r="N19004" s="1" t="s">
        <v>16</v>
      </c>
      <c r="O19004" s="1">
        <v>63.2</v>
      </c>
      <c r="P19004" s="1">
        <v>1.0</v>
      </c>
    </row>
    <row r="19005">
      <c r="A19005" s="1" t="s">
        <v>29</v>
      </c>
      <c r="B19005" s="1" t="s">
        <v>22106</v>
      </c>
      <c r="C19005" s="2" t="s">
        <v>22001</v>
      </c>
      <c r="D19005" s="1" t="s">
        <v>19</v>
      </c>
      <c r="E19005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9005" s="1" t="s">
        <v>1193</v>
      </c>
      <c r="G19005" s="1" t="s">
        <v>1194</v>
      </c>
      <c r="H19005" s="1" t="s">
        <v>1195</v>
      </c>
      <c r="I19005" s="1" t="s">
        <v>16</v>
      </c>
      <c r="J19005" s="1" t="s">
        <v>23</v>
      </c>
      <c r="K19005" s="1" t="s">
        <v>16</v>
      </c>
      <c r="L19005" s="1" t="s">
        <v>16</v>
      </c>
      <c r="M19005" s="1" t="s">
        <v>16</v>
      </c>
      <c r="N19005" s="1" t="s">
        <v>16</v>
      </c>
      <c r="O19005" s="1">
        <v>79.2</v>
      </c>
      <c r="P19005" s="1">
        <v>1.0</v>
      </c>
    </row>
    <row r="19006">
      <c r="A19006" s="1" t="s">
        <v>29</v>
      </c>
      <c r="B19006" s="1" t="s">
        <v>22107</v>
      </c>
      <c r="C19006" s="2" t="s">
        <v>22001</v>
      </c>
      <c r="D19006" s="1" t="s">
        <v>19</v>
      </c>
      <c r="E19006" s="3" t="str">
        <f>HYPERLINK("https://fyndiq.se/produkt/f1905cd3bf3a4a2d/", "2-Pack Samsung A04s Skärmskydd &amp; 1-Pack linsskydd - Härdat Glas 9H - Super kvalitet 3D")</f>
        <v>2-Pack Samsung A04s Skärmskydd &amp; 1-Pack linsskydd - Härdat Glas 9H - Super kvalitet 3D</v>
      </c>
      <c r="F19006" s="1" t="s">
        <v>5797</v>
      </c>
      <c r="G19006" s="1" t="s">
        <v>5798</v>
      </c>
      <c r="H19006" s="1" t="s">
        <v>5799</v>
      </c>
      <c r="I19006" s="1" t="s">
        <v>16</v>
      </c>
      <c r="J19006" s="1" t="s">
        <v>23</v>
      </c>
      <c r="K19006" s="1" t="s">
        <v>16</v>
      </c>
      <c r="L19006" s="1" t="s">
        <v>16</v>
      </c>
      <c r="M19006" s="1" t="s">
        <v>16</v>
      </c>
      <c r="N19006" s="1" t="s">
        <v>16</v>
      </c>
      <c r="O19006" s="1">
        <v>71.2</v>
      </c>
      <c r="P19006" s="1">
        <v>1.0</v>
      </c>
    </row>
    <row r="19007">
      <c r="A19007" s="1" t="s">
        <v>29</v>
      </c>
      <c r="B19007" s="1" t="s">
        <v>22108</v>
      </c>
      <c r="C19007" s="2" t="s">
        <v>22001</v>
      </c>
      <c r="D19007" s="1" t="s">
        <v>19</v>
      </c>
      <c r="E19007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9007" s="1" t="s">
        <v>1193</v>
      </c>
      <c r="G19007" s="1" t="s">
        <v>1194</v>
      </c>
      <c r="H19007" s="1" t="s">
        <v>1195</v>
      </c>
      <c r="I19007" s="1" t="s">
        <v>16</v>
      </c>
      <c r="J19007" s="1" t="s">
        <v>23</v>
      </c>
      <c r="K19007" s="1" t="s">
        <v>16</v>
      </c>
      <c r="L19007" s="1" t="s">
        <v>16</v>
      </c>
      <c r="M19007" s="1" t="s">
        <v>16</v>
      </c>
      <c r="N19007" s="1" t="s">
        <v>16</v>
      </c>
      <c r="O19007" s="1">
        <v>79.2</v>
      </c>
      <c r="P19007" s="1">
        <v>1.0</v>
      </c>
    </row>
    <row r="19008">
      <c r="A19008" s="1" t="s">
        <v>29</v>
      </c>
      <c r="B19008" s="1" t="s">
        <v>22109</v>
      </c>
      <c r="C19008" s="2" t="s">
        <v>22001</v>
      </c>
      <c r="D19008" s="1" t="s">
        <v>19</v>
      </c>
      <c r="E19008" s="3" t="str">
        <f>HYPERLINK("https://fyndiq.se/produkt/b51b138903ff42ea/", "Xiaomi Mi Note 10 - Härdat glas 9H-Super kvalitet 3D Skärmskydd")</f>
        <v>Xiaomi Mi Note 10 - Härdat glas 9H-Super kvalitet 3D Skärmskydd</v>
      </c>
      <c r="F19008" s="1" t="s">
        <v>6682</v>
      </c>
      <c r="G19008" s="1" t="s">
        <v>6683</v>
      </c>
      <c r="H19008" s="1" t="s">
        <v>6684</v>
      </c>
      <c r="I19008" s="1" t="s">
        <v>16</v>
      </c>
      <c r="J19008" s="1" t="s">
        <v>23</v>
      </c>
      <c r="K19008" s="1" t="s">
        <v>16</v>
      </c>
      <c r="L19008" s="1" t="s">
        <v>16</v>
      </c>
      <c r="M19008" s="1" t="s">
        <v>16</v>
      </c>
      <c r="N19008" s="1" t="s">
        <v>16</v>
      </c>
      <c r="O19008" s="1">
        <v>55.2</v>
      </c>
      <c r="P19008" s="1">
        <v>1.0</v>
      </c>
    </row>
    <row r="19009">
      <c r="A19009" s="1" t="s">
        <v>29</v>
      </c>
      <c r="B19009" s="1" t="s">
        <v>22110</v>
      </c>
      <c r="C19009" s="2" t="s">
        <v>22001</v>
      </c>
      <c r="D19009" s="1" t="s">
        <v>19</v>
      </c>
      <c r="E19009" s="3" t="str">
        <f t="shared" ref="E19009:E19010" si="1170">HYPERLINK("https://fyndiq.se/produkt/2fa1ebd98b014203/", "2-Pack Motorola Moto G54 - Härdat Glas 9H - Super kvalitet 3D Skärmskydd")</f>
        <v>2-Pack Motorola Moto G54 - Härdat Glas 9H - Super kvalitet 3D Skärmskydd</v>
      </c>
      <c r="F19009" s="1" t="s">
        <v>508</v>
      </c>
      <c r="G19009" s="1" t="s">
        <v>509</v>
      </c>
      <c r="H19009" s="1" t="s">
        <v>510</v>
      </c>
      <c r="I19009" s="1" t="s">
        <v>16</v>
      </c>
      <c r="J19009" s="1" t="s">
        <v>23</v>
      </c>
      <c r="K19009" s="1" t="s">
        <v>16</v>
      </c>
      <c r="L19009" s="1" t="s">
        <v>16</v>
      </c>
      <c r="M19009" s="1" t="s">
        <v>16</v>
      </c>
      <c r="N19009" s="1" t="s">
        <v>16</v>
      </c>
      <c r="O19009" s="1">
        <v>63.2</v>
      </c>
      <c r="P19009" s="1">
        <v>1.0</v>
      </c>
    </row>
    <row r="19010">
      <c r="A19010" s="1" t="s">
        <v>29</v>
      </c>
      <c r="B19010" s="1" t="s">
        <v>22111</v>
      </c>
      <c r="C19010" s="2" t="s">
        <v>22001</v>
      </c>
      <c r="D19010" s="1" t="s">
        <v>19</v>
      </c>
      <c r="E19010" s="3" t="str">
        <f t="shared" si="1170"/>
        <v>2-Pack Motorola Moto G54 - Härdat Glas 9H - Super kvalitet 3D Skärmskydd</v>
      </c>
      <c r="F19010" s="1" t="s">
        <v>508</v>
      </c>
      <c r="G19010" s="1" t="s">
        <v>509</v>
      </c>
      <c r="H19010" s="1" t="s">
        <v>510</v>
      </c>
      <c r="I19010" s="1" t="s">
        <v>16</v>
      </c>
      <c r="J19010" s="1" t="s">
        <v>23</v>
      </c>
      <c r="K19010" s="1" t="s">
        <v>16</v>
      </c>
      <c r="L19010" s="1" t="s">
        <v>16</v>
      </c>
      <c r="M19010" s="1" t="s">
        <v>16</v>
      </c>
      <c r="N19010" s="1" t="s">
        <v>16</v>
      </c>
      <c r="O19010" s="1">
        <v>63.2</v>
      </c>
      <c r="P19010" s="1">
        <v>1.0</v>
      </c>
    </row>
    <row r="19011">
      <c r="A19011" s="1" t="s">
        <v>29</v>
      </c>
      <c r="B19011" s="1" t="s">
        <v>22112</v>
      </c>
      <c r="C19011" s="2" t="s">
        <v>22001</v>
      </c>
      <c r="D19011" s="1" t="s">
        <v>19</v>
      </c>
      <c r="E19011" s="3" t="str">
        <f>HYPERLINK("https://fyndiq.se/produkt/edc88b30e58a4995/", "Motorola Edge 40 - Härdat Glas 9H -Super kvalitet 3D Skärmskydd")</f>
        <v>Motorola Edge 40 - Härdat Glas 9H -Super kvalitet 3D Skärmskydd</v>
      </c>
      <c r="F19011" s="1" t="s">
        <v>6141</v>
      </c>
      <c r="G19011" s="1" t="s">
        <v>6142</v>
      </c>
      <c r="H19011" s="1" t="s">
        <v>6143</v>
      </c>
      <c r="I19011" s="1" t="s">
        <v>16</v>
      </c>
      <c r="J19011" s="1" t="s">
        <v>23</v>
      </c>
      <c r="K19011" s="1" t="s">
        <v>16</v>
      </c>
      <c r="L19011" s="1" t="s">
        <v>16</v>
      </c>
      <c r="M19011" s="1" t="s">
        <v>16</v>
      </c>
      <c r="N19011" s="1" t="s">
        <v>16</v>
      </c>
      <c r="O19011" s="1">
        <v>71.2</v>
      </c>
      <c r="P19011" s="1">
        <v>1.0</v>
      </c>
    </row>
    <row r="19012">
      <c r="A19012" s="1" t="s">
        <v>29</v>
      </c>
      <c r="B19012" s="1" t="s">
        <v>22113</v>
      </c>
      <c r="C19012" s="2" t="s">
        <v>22001</v>
      </c>
      <c r="D19012" s="1" t="s">
        <v>19</v>
      </c>
      <c r="E19012" s="3" t="str">
        <f>HYPERLINK("https://fyndiq.se/produkt/44f3cfd52e0f4e86/", "Apple Watch 45mm – Härdat glas 9H – Super kvalitet 3D Skärmskydd")</f>
        <v>Apple Watch 45mm – Härdat glas 9H – Super kvalitet 3D Skärmskydd</v>
      </c>
      <c r="F19012" s="1" t="s">
        <v>568</v>
      </c>
      <c r="G19012" s="1" t="s">
        <v>569</v>
      </c>
      <c r="H19012" s="1" t="s">
        <v>570</v>
      </c>
      <c r="I19012" s="1" t="s">
        <v>16</v>
      </c>
      <c r="J19012" s="1" t="s">
        <v>23</v>
      </c>
      <c r="K19012" s="1" t="s">
        <v>16</v>
      </c>
      <c r="L19012" s="1" t="s">
        <v>16</v>
      </c>
      <c r="M19012" s="1" t="s">
        <v>16</v>
      </c>
      <c r="N19012" s="1" t="s">
        <v>16</v>
      </c>
      <c r="O19012" s="1">
        <v>47.2</v>
      </c>
      <c r="P19012" s="1">
        <v>1.0</v>
      </c>
    </row>
    <row r="19013">
      <c r="A19013" s="1" t="s">
        <v>29</v>
      </c>
      <c r="B19013" s="1" t="s">
        <v>22114</v>
      </c>
      <c r="C19013" s="2" t="s">
        <v>22001</v>
      </c>
      <c r="D19013" s="1" t="s">
        <v>19</v>
      </c>
      <c r="E19013" s="3" t="str">
        <f>HYPERLINK("https://fyndiq.se/produkt/4603671cea994359/", "Samsung S20 Plus härdat glas 3D 9H Top Kvalitet skärmskydd")</f>
        <v>Samsung S20 Plus härdat glas 3D 9H Top Kvalitet skärmskydd</v>
      </c>
      <c r="F19013" s="1" t="s">
        <v>428</v>
      </c>
      <c r="G19013" s="1" t="s">
        <v>429</v>
      </c>
      <c r="H19013" s="1" t="s">
        <v>430</v>
      </c>
      <c r="I19013" s="1" t="s">
        <v>16</v>
      </c>
      <c r="J19013" s="1" t="s">
        <v>23</v>
      </c>
      <c r="K19013" s="1" t="s">
        <v>16</v>
      </c>
      <c r="L19013" s="1" t="s">
        <v>16</v>
      </c>
      <c r="M19013" s="1" t="s">
        <v>16</v>
      </c>
      <c r="N19013" s="1" t="s">
        <v>16</v>
      </c>
      <c r="O19013" s="1">
        <v>55.2</v>
      </c>
      <c r="P19013" s="1">
        <v>1.0</v>
      </c>
    </row>
    <row r="19014">
      <c r="A19014" s="1" t="s">
        <v>29</v>
      </c>
      <c r="B19014" s="1" t="s">
        <v>22115</v>
      </c>
      <c r="C19014" s="2" t="s">
        <v>22001</v>
      </c>
      <c r="D19014" s="1" t="s">
        <v>19</v>
      </c>
      <c r="E19014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19014" s="1" t="s">
        <v>4983</v>
      </c>
      <c r="G19014" s="1" t="s">
        <v>4984</v>
      </c>
      <c r="H19014" s="1" t="s">
        <v>4985</v>
      </c>
      <c r="I19014" s="1" t="s">
        <v>16</v>
      </c>
      <c r="J19014" s="1" t="s">
        <v>23</v>
      </c>
      <c r="K19014" s="1" t="s">
        <v>16</v>
      </c>
      <c r="L19014" s="1" t="s">
        <v>16</v>
      </c>
      <c r="M19014" s="1" t="s">
        <v>16</v>
      </c>
      <c r="N19014" s="1" t="s">
        <v>16</v>
      </c>
      <c r="O19014" s="1">
        <v>87.2</v>
      </c>
      <c r="P19014" s="1">
        <v>1.0</v>
      </c>
    </row>
    <row r="19015">
      <c r="A19015" s="1" t="s">
        <v>29</v>
      </c>
      <c r="B19015" s="1" t="s">
        <v>22116</v>
      </c>
      <c r="C19015" s="2" t="s">
        <v>22001</v>
      </c>
      <c r="D19015" s="1" t="s">
        <v>19</v>
      </c>
      <c r="E19015" s="3" t="str">
        <f>HYPERLINK("https://fyndiq.se/produkt/dd442afde00c4525/", "2-Pack Sony Xperia 5 III - Härdat glas 9H - Super Kvalitet 3D")</f>
        <v>2-Pack Sony Xperia 5 III - Härdat glas 9H - Super Kvalitet 3D</v>
      </c>
      <c r="F19015" s="1" t="s">
        <v>3492</v>
      </c>
      <c r="G19015" s="1" t="s">
        <v>3493</v>
      </c>
      <c r="H19015" s="1" t="s">
        <v>3494</v>
      </c>
      <c r="I19015" s="1" t="s">
        <v>16</v>
      </c>
      <c r="J19015" s="1" t="s">
        <v>23</v>
      </c>
      <c r="K19015" s="1" t="s">
        <v>16</v>
      </c>
      <c r="L19015" s="1" t="s">
        <v>16</v>
      </c>
      <c r="M19015" s="1" t="s">
        <v>16</v>
      </c>
      <c r="N19015" s="1" t="s">
        <v>16</v>
      </c>
      <c r="O19015" s="1">
        <v>63.2</v>
      </c>
      <c r="P19015" s="1">
        <v>1.0</v>
      </c>
    </row>
    <row r="19016">
      <c r="A19016" s="1" t="s">
        <v>29</v>
      </c>
      <c r="B19016" s="1" t="s">
        <v>22117</v>
      </c>
      <c r="C19016" s="2" t="s">
        <v>22001</v>
      </c>
      <c r="D19016" s="1" t="s">
        <v>19</v>
      </c>
      <c r="E19016" s="3" t="str">
        <f>HYPERLINK("https://fyndiq.se/produkt/ebd0c75a3b324593/", "2-Pack Samsung S22 Ultra 5G Skärmskydd &amp;1-Pack linsskydd-9H GLAS")</f>
        <v>2-Pack Samsung S22 Ultra 5G Skärmskydd &amp;1-Pack linsskydd-9H GLAS</v>
      </c>
      <c r="F19016" s="1" t="s">
        <v>6898</v>
      </c>
      <c r="G19016" s="1" t="s">
        <v>6899</v>
      </c>
      <c r="H19016" s="1" t="s">
        <v>6900</v>
      </c>
      <c r="I19016" s="1" t="s">
        <v>16</v>
      </c>
      <c r="J19016" s="1" t="s">
        <v>23</v>
      </c>
      <c r="K19016" s="1" t="s">
        <v>16</v>
      </c>
      <c r="L19016" s="1" t="s">
        <v>16</v>
      </c>
      <c r="M19016" s="1" t="s">
        <v>16</v>
      </c>
      <c r="N19016" s="1" t="s">
        <v>16</v>
      </c>
      <c r="O19016" s="1">
        <v>71.2</v>
      </c>
      <c r="P19016" s="1">
        <v>1.0</v>
      </c>
    </row>
    <row r="19017">
      <c r="A19017" s="1" t="s">
        <v>29</v>
      </c>
      <c r="B19017" s="1" t="s">
        <v>22118</v>
      </c>
      <c r="C19017" s="2" t="s">
        <v>22001</v>
      </c>
      <c r="D19017" s="1" t="s">
        <v>19</v>
      </c>
      <c r="E19017" s="3" t="str">
        <f>HYPERLINK("https://fyndiq.se/produkt/fb71bd1df0c24a44/", "2-Pack Samsung Galaxy A34 (5G) - 9H Härdat Glass - 3D Super Kvalitet")</f>
        <v>2-Pack Samsung Galaxy A34 (5G) - 9H Härdat Glass - 3D Super Kvalitet</v>
      </c>
      <c r="F19017" s="1" t="s">
        <v>75</v>
      </c>
      <c r="G19017" s="1" t="s">
        <v>76</v>
      </c>
      <c r="H19017" s="1" t="s">
        <v>77</v>
      </c>
      <c r="I19017" s="1" t="s">
        <v>16</v>
      </c>
      <c r="J19017" s="1" t="s">
        <v>23</v>
      </c>
      <c r="K19017" s="1" t="s">
        <v>16</v>
      </c>
      <c r="L19017" s="1" t="s">
        <v>16</v>
      </c>
      <c r="M19017" s="1" t="s">
        <v>16</v>
      </c>
      <c r="N19017" s="1" t="s">
        <v>16</v>
      </c>
      <c r="O19017" s="1">
        <v>63.2</v>
      </c>
      <c r="P19017" s="1">
        <v>1.0</v>
      </c>
    </row>
    <row r="19018">
      <c r="A19018" s="1" t="s">
        <v>29</v>
      </c>
      <c r="B19018" s="1" t="s">
        <v>22119</v>
      </c>
      <c r="C19018" s="2" t="s">
        <v>22001</v>
      </c>
      <c r="D19018" s="1" t="s">
        <v>19</v>
      </c>
      <c r="E19018" s="3" t="str">
        <f>HYPERLINK("https://fyndiq.se/produkt/9adf3a37026e4816/", "2 Pack Samsung Galaxy Note 20 Ultra -Härdat glas–Super kvalitet")</f>
        <v>2 Pack Samsung Galaxy Note 20 Ultra -Härdat glas–Super kvalitet</v>
      </c>
      <c r="F19018" s="1" t="s">
        <v>1043</v>
      </c>
      <c r="G19018" s="1" t="s">
        <v>1044</v>
      </c>
      <c r="H19018" s="1" t="s">
        <v>1045</v>
      </c>
      <c r="I19018" s="1" t="s">
        <v>16</v>
      </c>
      <c r="J19018" s="1" t="s">
        <v>23</v>
      </c>
      <c r="K19018" s="1" t="s">
        <v>16</v>
      </c>
      <c r="L19018" s="1" t="s">
        <v>16</v>
      </c>
      <c r="M19018" s="1" t="s">
        <v>16</v>
      </c>
      <c r="N19018" s="1" t="s">
        <v>16</v>
      </c>
      <c r="O19018" s="1">
        <v>63.2</v>
      </c>
      <c r="P19018" s="1">
        <v>1.0</v>
      </c>
    </row>
    <row r="19019">
      <c r="A19019" s="1" t="s">
        <v>29</v>
      </c>
      <c r="B19019" s="1" t="s">
        <v>22120</v>
      </c>
      <c r="C19019" s="2" t="s">
        <v>22001</v>
      </c>
      <c r="D19019" s="1" t="s">
        <v>19</v>
      </c>
      <c r="E19019" s="3" t="str">
        <f>HYPERLINK("https://fyndiq.se/produkt/c38ab901b4714df2/", "2-Pack Samsung Galaxy S21 Ultra - Härdat Glas 9H-Super Kvalitet")</f>
        <v>2-Pack Samsung Galaxy S21 Ultra - Härdat Glas 9H-Super Kvalitet</v>
      </c>
      <c r="F19019" s="1" t="s">
        <v>1114</v>
      </c>
      <c r="G19019" s="1" t="s">
        <v>1115</v>
      </c>
      <c r="H19019" s="1" t="s">
        <v>1116</v>
      </c>
      <c r="I19019" s="1" t="s">
        <v>16</v>
      </c>
      <c r="J19019" s="1" t="s">
        <v>23</v>
      </c>
      <c r="K19019" s="1" t="s">
        <v>16</v>
      </c>
      <c r="L19019" s="1" t="s">
        <v>16</v>
      </c>
      <c r="M19019" s="1" t="s">
        <v>16</v>
      </c>
      <c r="N19019" s="1" t="s">
        <v>16</v>
      </c>
      <c r="O19019" s="1">
        <v>63.2</v>
      </c>
      <c r="P19019" s="1">
        <v>1.0</v>
      </c>
    </row>
    <row r="19020">
      <c r="A19020" s="1" t="s">
        <v>29</v>
      </c>
      <c r="B19020" s="1" t="s">
        <v>22121</v>
      </c>
      <c r="C19020" s="2" t="s">
        <v>22001</v>
      </c>
      <c r="D19020" s="1" t="s">
        <v>19</v>
      </c>
      <c r="E19020" s="3" t="str">
        <f>HYPERLINK("https://fyndiq.se/produkt/ac4c264f1c9a4420/", "Samsung Galaxy S20 5G - Härdat glas 9H-Super kvalitet 3D")</f>
        <v>Samsung Galaxy S20 5G - Härdat glas 9H-Super kvalitet 3D</v>
      </c>
      <c r="F19020" s="1" t="s">
        <v>937</v>
      </c>
      <c r="G19020" s="1" t="s">
        <v>938</v>
      </c>
      <c r="H19020" s="1" t="s">
        <v>939</v>
      </c>
      <c r="I19020" s="1" t="s">
        <v>16</v>
      </c>
      <c r="J19020" s="1" t="s">
        <v>23</v>
      </c>
      <c r="K19020" s="1" t="s">
        <v>16</v>
      </c>
      <c r="L19020" s="1" t="s">
        <v>16</v>
      </c>
      <c r="M19020" s="1" t="s">
        <v>16</v>
      </c>
      <c r="N19020" s="1" t="s">
        <v>16</v>
      </c>
      <c r="O19020" s="1">
        <v>63.2</v>
      </c>
      <c r="P19020" s="1">
        <v>1.0</v>
      </c>
    </row>
    <row r="19021">
      <c r="A19021" s="1" t="s">
        <v>29</v>
      </c>
      <c r="B19021" s="1" t="s">
        <v>22122</v>
      </c>
      <c r="C19021" s="2" t="s">
        <v>22001</v>
      </c>
      <c r="D19021" s="1" t="s">
        <v>19</v>
      </c>
      <c r="E19021" s="3" t="str">
        <f>HYPERLINK("https://fyndiq.se/produkt/f676a7aac02c44c9/", "2-Pack OnePlus 9 Pro 5G - Härdat Glas 9H - Super kvalitet 3D Skärmskydd")</f>
        <v>2-Pack OnePlus 9 Pro 5G - Härdat Glas 9H - Super kvalitet 3D Skärmskydd</v>
      </c>
      <c r="F19021" s="1" t="s">
        <v>208</v>
      </c>
      <c r="G19021" s="1" t="s">
        <v>209</v>
      </c>
      <c r="H19021" s="1" t="s">
        <v>210</v>
      </c>
      <c r="I19021" s="1" t="s">
        <v>16</v>
      </c>
      <c r="J19021" s="1" t="s">
        <v>23</v>
      </c>
      <c r="K19021" s="1" t="s">
        <v>16</v>
      </c>
      <c r="L19021" s="1" t="s">
        <v>16</v>
      </c>
      <c r="M19021" s="1" t="s">
        <v>16</v>
      </c>
      <c r="N19021" s="1" t="s">
        <v>16</v>
      </c>
      <c r="O19021" s="1">
        <v>71.2</v>
      </c>
      <c r="P19021" s="1">
        <v>1.0</v>
      </c>
    </row>
    <row r="19022">
      <c r="A19022" s="1" t="s">
        <v>29</v>
      </c>
      <c r="B19022" s="1" t="s">
        <v>22123</v>
      </c>
      <c r="C19022" s="2" t="s">
        <v>22001</v>
      </c>
      <c r="D19022" s="1" t="s">
        <v>19</v>
      </c>
      <c r="E19022" s="3" t="str">
        <f t="shared" ref="E19022:E19024" si="1171">HYPERLINK("https://fyndiq.se/produkt/8d7960028c1a40a4/", "2 Pack Xiaomi 11T Pro 5G - Härdat glas 9H - Super kvalitet 3D")</f>
        <v>2 Pack Xiaomi 11T Pro 5G - Härdat glas 9H - Super kvalitet 3D</v>
      </c>
      <c r="F19022" s="1" t="s">
        <v>112</v>
      </c>
      <c r="G19022" s="1" t="s">
        <v>113</v>
      </c>
      <c r="H19022" s="1" t="s">
        <v>114</v>
      </c>
      <c r="I19022" s="1" t="s">
        <v>16</v>
      </c>
      <c r="J19022" s="1" t="s">
        <v>23</v>
      </c>
      <c r="K19022" s="1" t="s">
        <v>16</v>
      </c>
      <c r="L19022" s="1" t="s">
        <v>16</v>
      </c>
      <c r="M19022" s="1" t="s">
        <v>16</v>
      </c>
      <c r="N19022" s="1" t="s">
        <v>16</v>
      </c>
      <c r="O19022" s="1">
        <v>63.2</v>
      </c>
      <c r="P19022" s="1">
        <v>1.0</v>
      </c>
    </row>
    <row r="19023">
      <c r="A19023" s="1" t="s">
        <v>29</v>
      </c>
      <c r="B19023" s="1" t="s">
        <v>22124</v>
      </c>
      <c r="C19023" s="2" t="s">
        <v>22001</v>
      </c>
      <c r="D19023" s="1" t="s">
        <v>19</v>
      </c>
      <c r="E19023" s="3" t="str">
        <f t="shared" si="1171"/>
        <v>2 Pack Xiaomi 11T Pro 5G - Härdat glas 9H - Super kvalitet 3D</v>
      </c>
      <c r="F19023" s="1" t="s">
        <v>112</v>
      </c>
      <c r="G19023" s="1" t="s">
        <v>113</v>
      </c>
      <c r="H19023" s="1" t="s">
        <v>114</v>
      </c>
      <c r="I19023" s="1" t="s">
        <v>16</v>
      </c>
      <c r="J19023" s="1" t="s">
        <v>23</v>
      </c>
      <c r="K19023" s="1" t="s">
        <v>16</v>
      </c>
      <c r="L19023" s="1" t="s">
        <v>16</v>
      </c>
      <c r="M19023" s="1" t="s">
        <v>16</v>
      </c>
      <c r="N19023" s="1" t="s">
        <v>16</v>
      </c>
      <c r="O19023" s="1">
        <v>63.2</v>
      </c>
      <c r="P19023" s="1">
        <v>1.0</v>
      </c>
    </row>
    <row r="19024">
      <c r="A19024" s="1" t="s">
        <v>29</v>
      </c>
      <c r="B19024" s="1" t="s">
        <v>22125</v>
      </c>
      <c r="C19024" s="2" t="s">
        <v>22001</v>
      </c>
      <c r="D19024" s="1" t="s">
        <v>19</v>
      </c>
      <c r="E19024" s="3" t="str">
        <f t="shared" si="1171"/>
        <v>2 Pack Xiaomi 11T Pro 5G - Härdat glas 9H - Super kvalitet 3D</v>
      </c>
      <c r="F19024" s="1" t="s">
        <v>112</v>
      </c>
      <c r="G19024" s="1" t="s">
        <v>113</v>
      </c>
      <c r="H19024" s="1" t="s">
        <v>114</v>
      </c>
      <c r="I19024" s="1" t="s">
        <v>16</v>
      </c>
      <c r="J19024" s="1" t="s">
        <v>23</v>
      </c>
      <c r="K19024" s="1" t="s">
        <v>16</v>
      </c>
      <c r="L19024" s="1" t="s">
        <v>16</v>
      </c>
      <c r="M19024" s="1" t="s">
        <v>16</v>
      </c>
      <c r="N19024" s="1" t="s">
        <v>16</v>
      </c>
      <c r="O19024" s="1">
        <v>63.2</v>
      </c>
      <c r="P19024" s="1">
        <v>1.0</v>
      </c>
    </row>
    <row r="19025">
      <c r="A19025" s="1" t="s">
        <v>29</v>
      </c>
      <c r="B19025" s="1" t="s">
        <v>22126</v>
      </c>
      <c r="C19025" s="2" t="s">
        <v>22001</v>
      </c>
      <c r="D19025" s="1" t="s">
        <v>19</v>
      </c>
      <c r="E19025" s="3" t="str">
        <f>HYPERLINK("https://fyndiq.se/produkt/e19fcc2ab2124f8a/", "2-Pack Iphone 13 Pro - 9H Härdat Glass - Top Kvalitet  3D")</f>
        <v>2-Pack Iphone 13 Pro - 9H Härdat Glass - Top Kvalitet  3D</v>
      </c>
      <c r="F19025" s="1" t="s">
        <v>555</v>
      </c>
      <c r="G19025" s="1" t="s">
        <v>556</v>
      </c>
      <c r="H19025" s="1" t="s">
        <v>557</v>
      </c>
      <c r="I19025" s="1" t="s">
        <v>16</v>
      </c>
      <c r="J19025" s="1" t="s">
        <v>23</v>
      </c>
      <c r="K19025" s="1" t="s">
        <v>16</v>
      </c>
      <c r="L19025" s="1" t="s">
        <v>16</v>
      </c>
      <c r="M19025" s="1" t="s">
        <v>16</v>
      </c>
      <c r="N19025" s="1" t="s">
        <v>16</v>
      </c>
      <c r="O19025" s="1">
        <v>47.2</v>
      </c>
      <c r="P19025" s="1">
        <v>1.0</v>
      </c>
    </row>
    <row r="19026">
      <c r="A19026" s="1" t="s">
        <v>29</v>
      </c>
      <c r="B19026" s="1" t="s">
        <v>22127</v>
      </c>
      <c r="C19026" s="2" t="s">
        <v>22001</v>
      </c>
      <c r="D19026" s="1" t="s">
        <v>19</v>
      </c>
      <c r="E19026" s="3" t="str">
        <f>HYPERLINK("https://fyndiq.se/produkt/32ed4deccef24758/", "2-Pack Linsskydd Samsung Galaxy S23 - Härdat Glas 9H - Super 3D Linsskydd")</f>
        <v>2-Pack Linsskydd Samsung Galaxy S23 - Härdat Glas 9H - Super 3D Linsskydd</v>
      </c>
      <c r="F19026" s="1" t="s">
        <v>12118</v>
      </c>
      <c r="G19026" s="1" t="s">
        <v>12119</v>
      </c>
      <c r="H19026" s="1" t="s">
        <v>12120</v>
      </c>
      <c r="I19026" s="1" t="s">
        <v>16</v>
      </c>
      <c r="J19026" s="1" t="s">
        <v>23</v>
      </c>
      <c r="K19026" s="1" t="s">
        <v>16</v>
      </c>
      <c r="L19026" s="1" t="s">
        <v>16</v>
      </c>
      <c r="M19026" s="1" t="s">
        <v>16</v>
      </c>
      <c r="N19026" s="1" t="s">
        <v>16</v>
      </c>
      <c r="O19026" s="1">
        <v>55.2</v>
      </c>
      <c r="P19026" s="1">
        <v>1.0</v>
      </c>
    </row>
    <row r="19027">
      <c r="A19027" s="1" t="s">
        <v>29</v>
      </c>
      <c r="B19027" s="1" t="s">
        <v>22128</v>
      </c>
      <c r="C19027" s="2" t="s">
        <v>22001</v>
      </c>
      <c r="D19027" s="1" t="s">
        <v>19</v>
      </c>
      <c r="E19027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9027" s="1" t="s">
        <v>3098</v>
      </c>
      <c r="G19027" s="1" t="s">
        <v>3099</v>
      </c>
      <c r="H19027" s="1" t="s">
        <v>3100</v>
      </c>
      <c r="I19027" s="1" t="s">
        <v>16</v>
      </c>
      <c r="J19027" s="1" t="s">
        <v>23</v>
      </c>
      <c r="K19027" s="1" t="s">
        <v>16</v>
      </c>
      <c r="L19027" s="1" t="s">
        <v>16</v>
      </c>
      <c r="M19027" s="1" t="s">
        <v>16</v>
      </c>
      <c r="N19027" s="1" t="s">
        <v>16</v>
      </c>
      <c r="O19027" s="1">
        <v>63.2</v>
      </c>
      <c r="P19027" s="1">
        <v>1.0</v>
      </c>
    </row>
    <row r="19028">
      <c r="A19028" s="1" t="s">
        <v>29</v>
      </c>
      <c r="B19028" s="1" t="s">
        <v>22129</v>
      </c>
      <c r="C19028" s="2" t="s">
        <v>22001</v>
      </c>
      <c r="D19028" s="1" t="s">
        <v>19</v>
      </c>
      <c r="E19028" s="3" t="str">
        <f t="shared" ref="E19028:E19030" si="1172">HYPERLINK("https://fyndiq.se/produkt/13e76851ca504320/", "2-Pack Samsung Galaxy S22 Ultra - Härdat glas 9H - Top kvalitet")</f>
        <v>2-Pack Samsung Galaxy S22 Ultra - Härdat glas 9H - Top kvalitet</v>
      </c>
      <c r="F19028" s="1" t="s">
        <v>140</v>
      </c>
      <c r="G19028" s="1" t="s">
        <v>141</v>
      </c>
      <c r="H19028" s="1" t="s">
        <v>142</v>
      </c>
      <c r="I19028" s="1" t="s">
        <v>16</v>
      </c>
      <c r="J19028" s="1" t="s">
        <v>23</v>
      </c>
      <c r="K19028" s="1" t="s">
        <v>16</v>
      </c>
      <c r="L19028" s="1" t="s">
        <v>16</v>
      </c>
      <c r="M19028" s="1" t="s">
        <v>16</v>
      </c>
      <c r="N19028" s="1" t="s">
        <v>16</v>
      </c>
      <c r="O19028" s="1">
        <v>63.2</v>
      </c>
      <c r="P19028" s="1">
        <v>1.0</v>
      </c>
    </row>
    <row r="19029">
      <c r="A19029" s="1" t="s">
        <v>29</v>
      </c>
      <c r="B19029" s="1" t="s">
        <v>22130</v>
      </c>
      <c r="C19029" s="2" t="s">
        <v>22001</v>
      </c>
      <c r="D19029" s="1" t="s">
        <v>19</v>
      </c>
      <c r="E19029" s="3" t="str">
        <f t="shared" si="1172"/>
        <v>2-Pack Samsung Galaxy S22 Ultra - Härdat glas 9H - Top kvalitet</v>
      </c>
      <c r="F19029" s="1" t="s">
        <v>140</v>
      </c>
      <c r="G19029" s="1" t="s">
        <v>141</v>
      </c>
      <c r="H19029" s="1" t="s">
        <v>142</v>
      </c>
      <c r="I19029" s="1" t="s">
        <v>16</v>
      </c>
      <c r="J19029" s="1" t="s">
        <v>23</v>
      </c>
      <c r="K19029" s="1" t="s">
        <v>16</v>
      </c>
      <c r="L19029" s="1" t="s">
        <v>16</v>
      </c>
      <c r="M19029" s="1" t="s">
        <v>16</v>
      </c>
      <c r="N19029" s="1" t="s">
        <v>16</v>
      </c>
      <c r="O19029" s="1">
        <v>63.2</v>
      </c>
      <c r="P19029" s="1">
        <v>1.0</v>
      </c>
    </row>
    <row r="19030">
      <c r="A19030" s="1" t="s">
        <v>29</v>
      </c>
      <c r="B19030" s="1" t="s">
        <v>22131</v>
      </c>
      <c r="C19030" s="2" t="s">
        <v>22001</v>
      </c>
      <c r="D19030" s="1" t="s">
        <v>19</v>
      </c>
      <c r="E19030" s="3" t="str">
        <f t="shared" si="1172"/>
        <v>2-Pack Samsung Galaxy S22 Ultra - Härdat glas 9H - Top kvalitet</v>
      </c>
      <c r="F19030" s="1" t="s">
        <v>140</v>
      </c>
      <c r="G19030" s="1" t="s">
        <v>141</v>
      </c>
      <c r="H19030" s="1" t="s">
        <v>142</v>
      </c>
      <c r="I19030" s="1" t="s">
        <v>16</v>
      </c>
      <c r="J19030" s="1" t="s">
        <v>23</v>
      </c>
      <c r="K19030" s="1" t="s">
        <v>16</v>
      </c>
      <c r="L19030" s="1" t="s">
        <v>16</v>
      </c>
      <c r="M19030" s="1" t="s">
        <v>16</v>
      </c>
      <c r="N19030" s="1" t="s">
        <v>16</v>
      </c>
      <c r="O19030" s="1">
        <v>63.2</v>
      </c>
      <c r="P19030" s="1">
        <v>1.0</v>
      </c>
    </row>
    <row r="19031">
      <c r="A19031" s="1" t="s">
        <v>29</v>
      </c>
      <c r="B19031" s="1" t="s">
        <v>22132</v>
      </c>
      <c r="C19031" s="2" t="s">
        <v>22001</v>
      </c>
      <c r="D19031" s="1" t="s">
        <v>19</v>
      </c>
      <c r="E19031" s="3" t="str">
        <f>HYPERLINK("https://fyndiq.se/produkt/9ea0a7db90594f65/", "2-Pack Xiaomi 11 Ultra - 9H Härdat glas - Super kvalitet 3D")</f>
        <v>2-Pack Xiaomi 11 Ultra - 9H Härdat glas - Super kvalitet 3D</v>
      </c>
      <c r="F19031" s="1" t="s">
        <v>12449</v>
      </c>
      <c r="G19031" s="1" t="s">
        <v>12450</v>
      </c>
      <c r="H19031" s="1" t="s">
        <v>12451</v>
      </c>
      <c r="I19031" s="1" t="s">
        <v>16</v>
      </c>
      <c r="J19031" s="1" t="s">
        <v>23</v>
      </c>
      <c r="K19031" s="1" t="s">
        <v>16</v>
      </c>
      <c r="L19031" s="1" t="s">
        <v>16</v>
      </c>
      <c r="M19031" s="1" t="s">
        <v>16</v>
      </c>
      <c r="N19031" s="1" t="s">
        <v>16</v>
      </c>
      <c r="O19031" s="1">
        <v>63.2</v>
      </c>
      <c r="P19031" s="1">
        <v>1.0</v>
      </c>
    </row>
    <row r="19032">
      <c r="A19032" s="1" t="s">
        <v>29</v>
      </c>
      <c r="B19032" s="1" t="s">
        <v>22133</v>
      </c>
      <c r="C19032" s="2" t="s">
        <v>22001</v>
      </c>
      <c r="D19032" s="1" t="s">
        <v>19</v>
      </c>
      <c r="E19032" s="3" t="str">
        <f>HYPERLINK("https://fyndiq.se/produkt/06106438a7a14dfc/", "2-Pack Xiaomi 13T Pro - Härdat glas 9H - Super kvalitet 3D Skärmskydd")</f>
        <v>2-Pack Xiaomi 13T Pro - Härdat glas 9H - Super kvalitet 3D Skärmskydd</v>
      </c>
      <c r="F19032" s="1" t="s">
        <v>883</v>
      </c>
      <c r="G19032" s="1" t="s">
        <v>884</v>
      </c>
      <c r="H19032" s="1" t="s">
        <v>885</v>
      </c>
      <c r="I19032" s="1" t="s">
        <v>16</v>
      </c>
      <c r="J19032" s="1" t="s">
        <v>23</v>
      </c>
      <c r="K19032" s="1" t="s">
        <v>16</v>
      </c>
      <c r="L19032" s="1" t="s">
        <v>16</v>
      </c>
      <c r="M19032" s="1" t="s">
        <v>16</v>
      </c>
      <c r="N19032" s="1" t="s">
        <v>16</v>
      </c>
      <c r="O19032" s="1">
        <v>63.2</v>
      </c>
      <c r="P19032" s="1">
        <v>1.0</v>
      </c>
    </row>
    <row r="19033">
      <c r="A19033" s="1" t="s">
        <v>29</v>
      </c>
      <c r="B19033" s="1" t="s">
        <v>22134</v>
      </c>
      <c r="C19033" s="2" t="s">
        <v>22001</v>
      </c>
      <c r="D19033" s="1" t="s">
        <v>19</v>
      </c>
      <c r="E19033" s="3" t="str">
        <f>HYPERLINK("https://fyndiq.se/produkt/7c1ea261f3264082/", "skärmskydd Iphone 11 Pro Max / XS Max, härdat glas hög kvalitet")</f>
        <v>skärmskydd Iphone 11 Pro Max / XS Max, härdat glas hög kvalitet</v>
      </c>
      <c r="F19033" s="1" t="s">
        <v>1867</v>
      </c>
      <c r="G19033" s="1" t="s">
        <v>1868</v>
      </c>
      <c r="H19033" s="1" t="s">
        <v>1869</v>
      </c>
      <c r="I19033" s="1" t="s">
        <v>16</v>
      </c>
      <c r="J19033" s="1" t="s">
        <v>23</v>
      </c>
      <c r="K19033" s="1" t="s">
        <v>16</v>
      </c>
      <c r="L19033" s="1" t="s">
        <v>16</v>
      </c>
      <c r="M19033" s="1" t="s">
        <v>16</v>
      </c>
      <c r="N19033" s="1" t="s">
        <v>16</v>
      </c>
      <c r="O19033" s="1">
        <v>39.2</v>
      </c>
      <c r="P19033" s="1">
        <v>1.0</v>
      </c>
    </row>
    <row r="19034">
      <c r="A19034" s="1" t="s">
        <v>29</v>
      </c>
      <c r="B19034" s="1" t="s">
        <v>22135</v>
      </c>
      <c r="C19034" s="2" t="s">
        <v>22001</v>
      </c>
      <c r="D19034" s="1" t="s">
        <v>19</v>
      </c>
      <c r="E19034" s="3" t="str">
        <f>HYPERLINK("https://fyndiq.se/produkt/675bb02ed6bb4e07/", "2-Pack Samsung Galaxy S21 Ultra - Härdat Glas 9H-Super Kvalitet")</f>
        <v>2-Pack Samsung Galaxy S21 Ultra - Härdat Glas 9H-Super Kvalitet</v>
      </c>
      <c r="F19034" s="1" t="s">
        <v>91</v>
      </c>
      <c r="G19034" s="1" t="s">
        <v>92</v>
      </c>
      <c r="H19034" s="1" t="s">
        <v>93</v>
      </c>
      <c r="I19034" s="1" t="s">
        <v>16</v>
      </c>
      <c r="J19034" s="1" t="s">
        <v>23</v>
      </c>
      <c r="K19034" s="1" t="s">
        <v>16</v>
      </c>
      <c r="L19034" s="1" t="s">
        <v>16</v>
      </c>
      <c r="M19034" s="1" t="s">
        <v>16</v>
      </c>
      <c r="N19034" s="1" t="s">
        <v>16</v>
      </c>
      <c r="O19034" s="1">
        <v>63.2</v>
      </c>
      <c r="P19034" s="1">
        <v>1.0</v>
      </c>
    </row>
    <row r="19035">
      <c r="A19035" s="1" t="s">
        <v>29</v>
      </c>
      <c r="B19035" s="1" t="s">
        <v>22136</v>
      </c>
      <c r="C19035" s="2" t="s">
        <v>22137</v>
      </c>
      <c r="D19035" s="1" t="s">
        <v>19</v>
      </c>
      <c r="E19035" s="3" t="str">
        <f>HYPERLINK("https://fyndiq.se/produkt/8a94b47e940d4cfe/", "2 Pack Xiaomi 12 PRO - Härdat glas 9H-Super kvalitet 3D")</f>
        <v>2 Pack Xiaomi 12 PRO - Härdat glas 9H-Super kvalitet 3D</v>
      </c>
      <c r="F19035" s="1" t="s">
        <v>214</v>
      </c>
      <c r="G19035" s="1" t="s">
        <v>215</v>
      </c>
      <c r="H19035" s="1" t="s">
        <v>216</v>
      </c>
      <c r="I19035" s="1" t="s">
        <v>16</v>
      </c>
      <c r="J19035" s="1" t="s">
        <v>23</v>
      </c>
      <c r="K19035" s="1" t="s">
        <v>16</v>
      </c>
      <c r="L19035" s="1" t="s">
        <v>16</v>
      </c>
      <c r="M19035" s="1" t="s">
        <v>16</v>
      </c>
      <c r="N19035" s="1" t="s">
        <v>16</v>
      </c>
      <c r="O19035" s="1">
        <v>63.2</v>
      </c>
      <c r="P19035" s="1">
        <v>1.0</v>
      </c>
    </row>
    <row r="19036">
      <c r="A19036" s="1" t="s">
        <v>29</v>
      </c>
      <c r="B19036" s="1" t="s">
        <v>22138</v>
      </c>
      <c r="C19036" s="2" t="s">
        <v>22137</v>
      </c>
      <c r="D19036" s="1" t="s">
        <v>19</v>
      </c>
      <c r="E19036" s="3" t="str">
        <f>HYPERLINK("https://fyndiq.se/produkt/13e76851ca504320/", "2-Pack Samsung Galaxy S22 Ultra - Härdat glas 9H - Top kvalitet")</f>
        <v>2-Pack Samsung Galaxy S22 Ultra - Härdat glas 9H - Top kvalitet</v>
      </c>
      <c r="F19036" s="1" t="s">
        <v>140</v>
      </c>
      <c r="G19036" s="1" t="s">
        <v>141</v>
      </c>
      <c r="H19036" s="1" t="s">
        <v>142</v>
      </c>
      <c r="I19036" s="1" t="s">
        <v>16</v>
      </c>
      <c r="J19036" s="1" t="s">
        <v>23</v>
      </c>
      <c r="K19036" s="1" t="s">
        <v>16</v>
      </c>
      <c r="L19036" s="1" t="s">
        <v>16</v>
      </c>
      <c r="M19036" s="1" t="s">
        <v>16</v>
      </c>
      <c r="N19036" s="1" t="s">
        <v>16</v>
      </c>
      <c r="O19036" s="1">
        <v>63.2</v>
      </c>
      <c r="P19036" s="1">
        <v>1.0</v>
      </c>
    </row>
    <row r="19037">
      <c r="A19037" s="1" t="s">
        <v>29</v>
      </c>
      <c r="B19037" s="1" t="s">
        <v>22139</v>
      </c>
      <c r="C19037" s="2" t="s">
        <v>22137</v>
      </c>
      <c r="D19037" s="1" t="s">
        <v>19</v>
      </c>
      <c r="E19037" s="3" t="str">
        <f>HYPERLINK("https://fyndiq.se/produkt/6ff896a82a134dbd/", "2-Pack IPhone 12 Mini - Härdat Glas 9H - Super Kvalitet 3D")</f>
        <v>2-Pack IPhone 12 Mini - Härdat Glas 9H - Super Kvalitet 3D</v>
      </c>
      <c r="F19037" s="1" t="s">
        <v>55</v>
      </c>
      <c r="G19037" s="1" t="s">
        <v>56</v>
      </c>
      <c r="H19037" s="1" t="s">
        <v>57</v>
      </c>
      <c r="I19037" s="1" t="s">
        <v>16</v>
      </c>
      <c r="J19037" s="1" t="s">
        <v>23</v>
      </c>
      <c r="K19037" s="1" t="s">
        <v>16</v>
      </c>
      <c r="L19037" s="1" t="s">
        <v>16</v>
      </c>
      <c r="M19037" s="1" t="s">
        <v>16</v>
      </c>
      <c r="N19037" s="1" t="s">
        <v>16</v>
      </c>
      <c r="O19037" s="1">
        <v>47.2</v>
      </c>
      <c r="P19037" s="1">
        <v>1.0</v>
      </c>
    </row>
    <row r="19038">
      <c r="A19038" s="1" t="s">
        <v>29</v>
      </c>
      <c r="B19038" s="1" t="s">
        <v>22140</v>
      </c>
      <c r="C19038" s="2" t="s">
        <v>22137</v>
      </c>
      <c r="D19038" s="1" t="s">
        <v>19</v>
      </c>
      <c r="E19038" s="3" t="str">
        <f>HYPERLINK("https://fyndiq.se/produkt/a002f83ad36944e4/", "2 Pack Samsung Watch 44mm - Härdat glas 9H - Super kvalitet")</f>
        <v>2 Pack Samsung Watch 44mm - Härdat glas 9H - Super kvalitet</v>
      </c>
      <c r="F19038" s="1" t="s">
        <v>8979</v>
      </c>
      <c r="G19038" s="1" t="s">
        <v>8980</v>
      </c>
      <c r="H19038" s="1" t="s">
        <v>8981</v>
      </c>
      <c r="I19038" s="1" t="s">
        <v>1311</v>
      </c>
      <c r="J19038" s="1" t="s">
        <v>9</v>
      </c>
      <c r="K19038" s="2" t="s">
        <v>21629</v>
      </c>
      <c r="L19038" s="1" t="s">
        <v>2650</v>
      </c>
      <c r="M19038" s="1" t="s">
        <v>16</v>
      </c>
      <c r="N19038" s="1" t="s">
        <v>16</v>
      </c>
      <c r="O19038" s="1">
        <v>63.2</v>
      </c>
      <c r="P19038" s="1">
        <v>1.0</v>
      </c>
    </row>
    <row r="19039">
      <c r="A19039" s="1" t="s">
        <v>29</v>
      </c>
      <c r="B19039" s="1" t="s">
        <v>22141</v>
      </c>
      <c r="C19039" s="2" t="s">
        <v>22137</v>
      </c>
      <c r="D19039" s="1" t="s">
        <v>19</v>
      </c>
      <c r="E19039" s="3" t="str">
        <f>HYPERLINK("https://fyndiq.se/produkt/06106438a7a14dfc/", "2-Pack Xiaomi 13T Pro - Härdat glas 9H - Super kvalitet 3D Skärmskydd")</f>
        <v>2-Pack Xiaomi 13T Pro - Härdat glas 9H - Super kvalitet 3D Skärmskydd</v>
      </c>
      <c r="F19039" s="1" t="s">
        <v>883</v>
      </c>
      <c r="G19039" s="1" t="s">
        <v>884</v>
      </c>
      <c r="H19039" s="1" t="s">
        <v>885</v>
      </c>
      <c r="I19039" s="1" t="s">
        <v>16</v>
      </c>
      <c r="J19039" s="1" t="s">
        <v>23</v>
      </c>
      <c r="K19039" s="1" t="s">
        <v>16</v>
      </c>
      <c r="L19039" s="1" t="s">
        <v>16</v>
      </c>
      <c r="M19039" s="1" t="s">
        <v>16</v>
      </c>
      <c r="N19039" s="1" t="s">
        <v>16</v>
      </c>
      <c r="O19039" s="1">
        <v>63.2</v>
      </c>
      <c r="P19039" s="1">
        <v>1.0</v>
      </c>
    </row>
    <row r="19040">
      <c r="A19040" s="1" t="s">
        <v>29</v>
      </c>
      <c r="B19040" s="1" t="s">
        <v>22142</v>
      </c>
      <c r="C19040" s="2" t="s">
        <v>22137</v>
      </c>
      <c r="D19040" s="1" t="s">
        <v>19</v>
      </c>
      <c r="E19040" s="3" t="str">
        <f>HYPERLINK("https://fyndiq.se/produkt/87e8c2a54c4a469b/", "2-Pack Samsung Galaxy A53 5G - Härdat glas 9H - Super kvalitet")</f>
        <v>2-Pack Samsung Galaxy A53 5G - Härdat glas 9H - Super kvalitet</v>
      </c>
      <c r="F19040" s="1" t="s">
        <v>1320</v>
      </c>
      <c r="G19040" s="1" t="s">
        <v>1321</v>
      </c>
      <c r="H19040" s="1" t="s">
        <v>1322</v>
      </c>
      <c r="I19040" s="1" t="s">
        <v>16</v>
      </c>
      <c r="J19040" s="1" t="s">
        <v>23</v>
      </c>
      <c r="K19040" s="1" t="s">
        <v>16</v>
      </c>
      <c r="L19040" s="1" t="s">
        <v>16</v>
      </c>
      <c r="M19040" s="1" t="s">
        <v>16</v>
      </c>
      <c r="N19040" s="1" t="s">
        <v>16</v>
      </c>
      <c r="O19040" s="1">
        <v>63.2</v>
      </c>
      <c r="P19040" s="1">
        <v>1.0</v>
      </c>
    </row>
    <row r="19041">
      <c r="A19041" s="1" t="s">
        <v>29</v>
      </c>
      <c r="B19041" s="1" t="s">
        <v>22143</v>
      </c>
      <c r="C19041" s="2" t="s">
        <v>22137</v>
      </c>
      <c r="D19041" s="1" t="s">
        <v>19</v>
      </c>
      <c r="E19041" s="3" t="str">
        <f>HYPERLINK("https://fyndiq.se/produkt/e7203959d1094ac1/", "1-Pack Samsung S23 Skärmskydd &amp; 1-Pack linsskydd - Härdat Glas 9H - Super kvalitet 3D")</f>
        <v>1-Pack Samsung S23 Skärmskydd &amp; 1-Pack linsskydd - Härdat Glas 9H - Super kvalitet 3D</v>
      </c>
      <c r="F19041" s="1" t="s">
        <v>3396</v>
      </c>
      <c r="G19041" s="1" t="s">
        <v>3397</v>
      </c>
      <c r="H19041" s="1" t="s">
        <v>3398</v>
      </c>
      <c r="I19041" s="1" t="s">
        <v>16</v>
      </c>
      <c r="J19041" s="1" t="s">
        <v>23</v>
      </c>
      <c r="K19041" s="1" t="s">
        <v>16</v>
      </c>
      <c r="L19041" s="1" t="s">
        <v>16</v>
      </c>
      <c r="M19041" s="1" t="s">
        <v>16</v>
      </c>
      <c r="N19041" s="1" t="s">
        <v>16</v>
      </c>
      <c r="O19041" s="1">
        <v>63.2</v>
      </c>
      <c r="P19041" s="1">
        <v>1.0</v>
      </c>
    </row>
    <row r="19042">
      <c r="A19042" s="1" t="s">
        <v>29</v>
      </c>
      <c r="B19042" s="1" t="s">
        <v>22144</v>
      </c>
      <c r="C19042" s="2" t="s">
        <v>22137</v>
      </c>
      <c r="D19042" s="1" t="s">
        <v>19</v>
      </c>
      <c r="E19042" s="3" t="str">
        <f>HYPERLINK("https://fyndiq.se/produkt/432d784756a84eff/", "2-Pack Samsung Galaxy S20FE - Härdat Glas-9H -Super kvalitet 3D")</f>
        <v>2-Pack Samsung Galaxy S20FE - Härdat Glas-9H -Super kvalitet 3D</v>
      </c>
      <c r="F19042" s="1" t="s">
        <v>1078</v>
      </c>
      <c r="G19042" s="1" t="s">
        <v>1079</v>
      </c>
      <c r="H19042" s="1" t="s">
        <v>1080</v>
      </c>
      <c r="I19042" s="1" t="s">
        <v>16</v>
      </c>
      <c r="J19042" s="1" t="s">
        <v>23</v>
      </c>
      <c r="K19042" s="1" t="s">
        <v>16</v>
      </c>
      <c r="L19042" s="1" t="s">
        <v>16</v>
      </c>
      <c r="M19042" s="1" t="s">
        <v>16</v>
      </c>
      <c r="N19042" s="1" t="s">
        <v>16</v>
      </c>
      <c r="O19042" s="1">
        <v>63.2</v>
      </c>
      <c r="P19042" s="1">
        <v>1.0</v>
      </c>
    </row>
    <row r="19043">
      <c r="A19043" s="1" t="s">
        <v>29</v>
      </c>
      <c r="B19043" s="1" t="s">
        <v>22145</v>
      </c>
      <c r="C19043" s="2" t="s">
        <v>22137</v>
      </c>
      <c r="D19043" s="1" t="s">
        <v>19</v>
      </c>
      <c r="E19043" s="3" t="str">
        <f>HYPERLINK("https://fyndiq.se/produkt/b96aad9902754ebc/", "2-Pack Samsung S23 FE - 9H Härdat Glass - Super Kvalitet 3D")</f>
        <v>2-Pack Samsung S23 FE - 9H Härdat Glass - Super Kvalitet 3D</v>
      </c>
      <c r="F19043" s="1" t="s">
        <v>67</v>
      </c>
      <c r="G19043" s="1" t="s">
        <v>68</v>
      </c>
      <c r="H19043" s="1" t="s">
        <v>69</v>
      </c>
      <c r="I19043" s="1" t="s">
        <v>16</v>
      </c>
      <c r="J19043" s="1" t="s">
        <v>23</v>
      </c>
      <c r="K19043" s="1" t="s">
        <v>16</v>
      </c>
      <c r="L19043" s="1" t="s">
        <v>16</v>
      </c>
      <c r="M19043" s="1" t="s">
        <v>16</v>
      </c>
      <c r="N19043" s="1" t="s">
        <v>16</v>
      </c>
      <c r="O19043" s="1">
        <v>63.2</v>
      </c>
      <c r="P19043" s="1">
        <v>1.0</v>
      </c>
    </row>
    <row r="19044">
      <c r="A19044" s="1" t="s">
        <v>29</v>
      </c>
      <c r="B19044" s="1" t="s">
        <v>22146</v>
      </c>
      <c r="C19044" s="2" t="s">
        <v>22137</v>
      </c>
      <c r="D19044" s="1" t="s">
        <v>19</v>
      </c>
      <c r="E19044" s="3" t="str">
        <f>HYPERLINK("https://fyndiq.se/produkt/fdeead0025f9481d/", "Samsung S23 FE - 9H Härdat Glass - Super Kvalitet 3D")</f>
        <v>Samsung S23 FE - 9H Härdat Glass - Super Kvalitet 3D</v>
      </c>
      <c r="F19044" s="1" t="s">
        <v>9586</v>
      </c>
      <c r="G19044" s="1" t="s">
        <v>9587</v>
      </c>
      <c r="H19044" s="1" t="s">
        <v>9588</v>
      </c>
      <c r="I19044" s="1" t="s">
        <v>16</v>
      </c>
      <c r="J19044" s="1" t="s">
        <v>23</v>
      </c>
      <c r="K19044" s="1" t="s">
        <v>16</v>
      </c>
      <c r="L19044" s="1" t="s">
        <v>16</v>
      </c>
      <c r="M19044" s="1" t="s">
        <v>16</v>
      </c>
      <c r="N19044" s="1" t="s">
        <v>16</v>
      </c>
      <c r="O19044" s="1">
        <v>55.2</v>
      </c>
      <c r="P19044" s="1">
        <v>1.0</v>
      </c>
    </row>
    <row r="19045">
      <c r="A19045" s="1" t="s">
        <v>29</v>
      </c>
      <c r="B19045" s="1" t="s">
        <v>22147</v>
      </c>
      <c r="C19045" s="2" t="s">
        <v>22137</v>
      </c>
      <c r="D19045" s="1" t="s">
        <v>19</v>
      </c>
      <c r="E19045" s="3" t="str">
        <f>HYPERLINK("https://fyndiq.se/produkt/b96aad9902754ebc/", "2-Pack Samsung S23 FE - 9H Härdat Glass - Super Kvalitet 3D")</f>
        <v>2-Pack Samsung S23 FE - 9H Härdat Glass - Super Kvalitet 3D</v>
      </c>
      <c r="F19045" s="1" t="s">
        <v>67</v>
      </c>
      <c r="G19045" s="1" t="s">
        <v>68</v>
      </c>
      <c r="H19045" s="1" t="s">
        <v>69</v>
      </c>
      <c r="I19045" s="1" t="s">
        <v>16</v>
      </c>
      <c r="J19045" s="1" t="s">
        <v>23</v>
      </c>
      <c r="K19045" s="1" t="s">
        <v>16</v>
      </c>
      <c r="L19045" s="1" t="s">
        <v>16</v>
      </c>
      <c r="M19045" s="1" t="s">
        <v>16</v>
      </c>
      <c r="N19045" s="1" t="s">
        <v>16</v>
      </c>
      <c r="O19045" s="1">
        <v>63.2</v>
      </c>
      <c r="P19045" s="1">
        <v>1.0</v>
      </c>
    </row>
    <row r="19046">
      <c r="A19046" s="1" t="s">
        <v>29</v>
      </c>
      <c r="B19046" s="1" t="s">
        <v>22148</v>
      </c>
      <c r="C19046" s="2" t="s">
        <v>22137</v>
      </c>
      <c r="D19046" s="1" t="s">
        <v>19</v>
      </c>
      <c r="E19046" s="3" t="str">
        <f>HYPERLINK("https://fyndiq.se/produkt/0a890dd972c4463d/", "2-Pack Samsung Galaxy A52s 5G - Härdat glas 9H - Super kvalitet")</f>
        <v>2-Pack Samsung Galaxy A52s 5G - Härdat glas 9H - Super kvalitet</v>
      </c>
      <c r="F19046" s="1" t="s">
        <v>442</v>
      </c>
      <c r="G19046" s="1" t="s">
        <v>443</v>
      </c>
      <c r="H19046" s="1" t="s">
        <v>444</v>
      </c>
      <c r="I19046" s="1" t="s">
        <v>16</v>
      </c>
      <c r="J19046" s="1" t="s">
        <v>23</v>
      </c>
      <c r="K19046" s="1" t="s">
        <v>16</v>
      </c>
      <c r="L19046" s="1" t="s">
        <v>16</v>
      </c>
      <c r="M19046" s="1" t="s">
        <v>16</v>
      </c>
      <c r="N19046" s="1" t="s">
        <v>16</v>
      </c>
      <c r="O19046" s="1">
        <v>63.2</v>
      </c>
      <c r="P19046" s="1">
        <v>1.0</v>
      </c>
    </row>
    <row r="19047">
      <c r="A19047" s="1" t="s">
        <v>29</v>
      </c>
      <c r="B19047" s="1" t="s">
        <v>22149</v>
      </c>
      <c r="C19047" s="2" t="s">
        <v>22137</v>
      </c>
      <c r="D19047" s="1" t="s">
        <v>19</v>
      </c>
      <c r="E19047" s="3" t="str">
        <f t="shared" ref="E19047:E19049" si="1173">HYPERLINK("https://fyndiq.se/produkt/432d784756a84eff/", "2-Pack Samsung Galaxy S20FE - Härdat Glas-9H -Super kvalitet 3D")</f>
        <v>2-Pack Samsung Galaxy S20FE - Härdat Glas-9H -Super kvalitet 3D</v>
      </c>
      <c r="F19047" s="1" t="s">
        <v>1078</v>
      </c>
      <c r="G19047" s="1" t="s">
        <v>1079</v>
      </c>
      <c r="H19047" s="1" t="s">
        <v>1080</v>
      </c>
      <c r="I19047" s="1" t="s">
        <v>16</v>
      </c>
      <c r="J19047" s="1" t="s">
        <v>23</v>
      </c>
      <c r="K19047" s="1" t="s">
        <v>16</v>
      </c>
      <c r="L19047" s="1" t="s">
        <v>16</v>
      </c>
      <c r="M19047" s="1" t="s">
        <v>16</v>
      </c>
      <c r="N19047" s="1" t="s">
        <v>16</v>
      </c>
      <c r="O19047" s="1">
        <v>63.2</v>
      </c>
      <c r="P19047" s="1">
        <v>4.0</v>
      </c>
    </row>
    <row r="19048">
      <c r="A19048" s="1" t="s">
        <v>29</v>
      </c>
      <c r="B19048" s="1" t="s">
        <v>22150</v>
      </c>
      <c r="C19048" s="2" t="s">
        <v>22137</v>
      </c>
      <c r="D19048" s="1" t="s">
        <v>19</v>
      </c>
      <c r="E19048" s="3" t="str">
        <f t="shared" si="1173"/>
        <v>2-Pack Samsung Galaxy S20FE - Härdat Glas-9H -Super kvalitet 3D</v>
      </c>
      <c r="F19048" s="1" t="s">
        <v>1078</v>
      </c>
      <c r="G19048" s="1" t="s">
        <v>1079</v>
      </c>
      <c r="H19048" s="1" t="s">
        <v>1080</v>
      </c>
      <c r="I19048" s="1" t="s">
        <v>16</v>
      </c>
      <c r="J19048" s="1" t="s">
        <v>23</v>
      </c>
      <c r="K19048" s="1" t="s">
        <v>16</v>
      </c>
      <c r="L19048" s="1" t="s">
        <v>16</v>
      </c>
      <c r="M19048" s="1" t="s">
        <v>16</v>
      </c>
      <c r="N19048" s="1" t="s">
        <v>16</v>
      </c>
      <c r="O19048" s="1">
        <v>63.2</v>
      </c>
      <c r="P19048" s="1">
        <v>1.0</v>
      </c>
    </row>
    <row r="19049">
      <c r="A19049" s="1" t="s">
        <v>29</v>
      </c>
      <c r="B19049" s="1" t="s">
        <v>22151</v>
      </c>
      <c r="C19049" s="2" t="s">
        <v>22137</v>
      </c>
      <c r="D19049" s="1" t="s">
        <v>19</v>
      </c>
      <c r="E19049" s="3" t="str">
        <f t="shared" si="1173"/>
        <v>2-Pack Samsung Galaxy S20FE - Härdat Glas-9H -Super kvalitet 3D</v>
      </c>
      <c r="F19049" s="1" t="s">
        <v>1078</v>
      </c>
      <c r="G19049" s="1" t="s">
        <v>1079</v>
      </c>
      <c r="H19049" s="1" t="s">
        <v>1080</v>
      </c>
      <c r="I19049" s="1" t="s">
        <v>16</v>
      </c>
      <c r="J19049" s="1" t="s">
        <v>23</v>
      </c>
      <c r="K19049" s="1" t="s">
        <v>16</v>
      </c>
      <c r="L19049" s="1" t="s">
        <v>16</v>
      </c>
      <c r="M19049" s="1" t="s">
        <v>16</v>
      </c>
      <c r="N19049" s="1" t="s">
        <v>16</v>
      </c>
      <c r="O19049" s="1">
        <v>63.2</v>
      </c>
      <c r="P19049" s="1">
        <v>1.0</v>
      </c>
    </row>
    <row r="19050">
      <c r="A19050" s="1" t="s">
        <v>29</v>
      </c>
      <c r="B19050" s="1" t="s">
        <v>22152</v>
      </c>
      <c r="C19050" s="2" t="s">
        <v>22137</v>
      </c>
      <c r="D19050" s="1" t="s">
        <v>19</v>
      </c>
      <c r="E19050" s="3" t="str">
        <f>HYPERLINK("https://fyndiq.se/produkt/f499508ac8624c09/", "2-Pack Motorola Edge 40 NEO - Härdat Glas 9H - Super kvalitet 3D Skärmskydd")</f>
        <v>2-Pack Motorola Edge 40 NEO - Härdat Glas 9H - Super kvalitet 3D Skärmskydd</v>
      </c>
      <c r="F19050" s="1" t="s">
        <v>1110</v>
      </c>
      <c r="G19050" s="1" t="s">
        <v>1111</v>
      </c>
      <c r="H19050" s="1" t="s">
        <v>1112</v>
      </c>
      <c r="I19050" s="1" t="s">
        <v>16</v>
      </c>
      <c r="J19050" s="1" t="s">
        <v>23</v>
      </c>
      <c r="K19050" s="1" t="s">
        <v>16</v>
      </c>
      <c r="L19050" s="1" t="s">
        <v>16</v>
      </c>
      <c r="M19050" s="1" t="s">
        <v>16</v>
      </c>
      <c r="N19050" s="1" t="s">
        <v>16</v>
      </c>
      <c r="O19050" s="1">
        <v>79.2</v>
      </c>
      <c r="P19050" s="1">
        <v>1.0</v>
      </c>
    </row>
    <row r="19051">
      <c r="A19051" s="1" t="s">
        <v>29</v>
      </c>
      <c r="B19051" s="1" t="s">
        <v>22153</v>
      </c>
      <c r="C19051" s="2" t="s">
        <v>22137</v>
      </c>
      <c r="D19051" s="1" t="s">
        <v>19</v>
      </c>
      <c r="E19051" s="3" t="str">
        <f t="shared" ref="E19051:E19052" si="1174">HYPERLINK("https://fyndiq.se/produkt/b2b21eba0148489f/", "Samsung S8 härdat glass 3D heltäckande skärmskydd")</f>
        <v>Samsung S8 härdat glass 3D heltäckande skärmskydd</v>
      </c>
      <c r="F19051" s="1" t="s">
        <v>438</v>
      </c>
      <c r="G19051" s="1" t="s">
        <v>439</v>
      </c>
      <c r="H19051" s="1" t="s">
        <v>440</v>
      </c>
      <c r="I19051" s="1" t="s">
        <v>16</v>
      </c>
      <c r="J19051" s="1" t="s">
        <v>23</v>
      </c>
      <c r="K19051" s="1" t="s">
        <v>16</v>
      </c>
      <c r="L19051" s="1" t="s">
        <v>16</v>
      </c>
      <c r="M19051" s="1" t="s">
        <v>16</v>
      </c>
      <c r="N19051" s="1" t="s">
        <v>16</v>
      </c>
      <c r="O19051" s="1">
        <v>55.2</v>
      </c>
      <c r="P19051" s="1">
        <v>1.0</v>
      </c>
    </row>
    <row r="19052">
      <c r="A19052" s="1" t="s">
        <v>29</v>
      </c>
      <c r="B19052" s="1" t="s">
        <v>22154</v>
      </c>
      <c r="C19052" s="2" t="s">
        <v>22137</v>
      </c>
      <c r="D19052" s="1" t="s">
        <v>19</v>
      </c>
      <c r="E19052" s="3" t="str">
        <f t="shared" si="1174"/>
        <v>Samsung S8 härdat glass 3D heltäckande skärmskydd</v>
      </c>
      <c r="F19052" s="1" t="s">
        <v>438</v>
      </c>
      <c r="G19052" s="1" t="s">
        <v>439</v>
      </c>
      <c r="H19052" s="1" t="s">
        <v>440</v>
      </c>
      <c r="I19052" s="1" t="s">
        <v>16</v>
      </c>
      <c r="J19052" s="1" t="s">
        <v>23</v>
      </c>
      <c r="K19052" s="1" t="s">
        <v>16</v>
      </c>
      <c r="L19052" s="1" t="s">
        <v>16</v>
      </c>
      <c r="M19052" s="1" t="s">
        <v>16</v>
      </c>
      <c r="N19052" s="1" t="s">
        <v>16</v>
      </c>
      <c r="O19052" s="1">
        <v>55.2</v>
      </c>
      <c r="P19052" s="1">
        <v>1.0</v>
      </c>
    </row>
    <row r="19053">
      <c r="A19053" s="1" t="s">
        <v>29</v>
      </c>
      <c r="B19053" s="1" t="s">
        <v>22155</v>
      </c>
      <c r="C19053" s="2" t="s">
        <v>22137</v>
      </c>
      <c r="D19053" s="1" t="s">
        <v>19</v>
      </c>
      <c r="E19053" s="3" t="str">
        <f t="shared" ref="E19053:E19062" si="1175">HYPERLINK("https://fyndiq.se/produkt/80d04410f9c744e2/", "2-Pack Samsung S23 Ultra - 9H Härdat Glass - 3D Super Kvalitet Skärmskydd")</f>
        <v>2-Pack Samsung S23 Ultra - 9H Härdat Glass - 3D Super Kvalitet Skärmskydd</v>
      </c>
      <c r="F19053" s="1" t="s">
        <v>2144</v>
      </c>
      <c r="G19053" s="1" t="s">
        <v>2145</v>
      </c>
      <c r="H19053" s="1" t="s">
        <v>2146</v>
      </c>
      <c r="I19053" s="1" t="s">
        <v>16</v>
      </c>
      <c r="J19053" s="1" t="s">
        <v>23</v>
      </c>
      <c r="K19053" s="1" t="s">
        <v>16</v>
      </c>
      <c r="L19053" s="1" t="s">
        <v>16</v>
      </c>
      <c r="M19053" s="1" t="s">
        <v>16</v>
      </c>
      <c r="N19053" s="1" t="s">
        <v>16</v>
      </c>
      <c r="O19053" s="1">
        <v>63.2</v>
      </c>
      <c r="P19053" s="1">
        <v>1.0</v>
      </c>
    </row>
    <row r="19054">
      <c r="A19054" s="1" t="s">
        <v>29</v>
      </c>
      <c r="B19054" s="1" t="s">
        <v>22156</v>
      </c>
      <c r="C19054" s="2" t="s">
        <v>22137</v>
      </c>
      <c r="D19054" s="1" t="s">
        <v>19</v>
      </c>
      <c r="E19054" s="3" t="str">
        <f t="shared" si="1175"/>
        <v>2-Pack Samsung S23 Ultra - 9H Härdat Glass - 3D Super Kvalitet Skärmskydd</v>
      </c>
      <c r="F19054" s="1" t="s">
        <v>2144</v>
      </c>
      <c r="G19054" s="1" t="s">
        <v>2145</v>
      </c>
      <c r="H19054" s="1" t="s">
        <v>2146</v>
      </c>
      <c r="I19054" s="1" t="s">
        <v>16</v>
      </c>
      <c r="J19054" s="1" t="s">
        <v>23</v>
      </c>
      <c r="K19054" s="1" t="s">
        <v>16</v>
      </c>
      <c r="L19054" s="1" t="s">
        <v>16</v>
      </c>
      <c r="M19054" s="1" t="s">
        <v>16</v>
      </c>
      <c r="N19054" s="1" t="s">
        <v>16</v>
      </c>
      <c r="O19054" s="1">
        <v>63.2</v>
      </c>
      <c r="P19054" s="1">
        <v>1.0</v>
      </c>
    </row>
    <row r="19055">
      <c r="A19055" s="1" t="s">
        <v>29</v>
      </c>
      <c r="B19055" s="1" t="s">
        <v>22157</v>
      </c>
      <c r="C19055" s="2" t="s">
        <v>22137</v>
      </c>
      <c r="D19055" s="1" t="s">
        <v>19</v>
      </c>
      <c r="E19055" s="3" t="str">
        <f t="shared" si="1175"/>
        <v>2-Pack Samsung S23 Ultra - 9H Härdat Glass - 3D Super Kvalitet Skärmskydd</v>
      </c>
      <c r="F19055" s="1" t="s">
        <v>2144</v>
      </c>
      <c r="G19055" s="1" t="s">
        <v>2145</v>
      </c>
      <c r="H19055" s="1" t="s">
        <v>2146</v>
      </c>
      <c r="I19055" s="1" t="s">
        <v>16</v>
      </c>
      <c r="J19055" s="1" t="s">
        <v>23</v>
      </c>
      <c r="K19055" s="1" t="s">
        <v>16</v>
      </c>
      <c r="L19055" s="1" t="s">
        <v>16</v>
      </c>
      <c r="M19055" s="1" t="s">
        <v>16</v>
      </c>
      <c r="N19055" s="1" t="s">
        <v>16</v>
      </c>
      <c r="O19055" s="1">
        <v>63.2</v>
      </c>
      <c r="P19055" s="1">
        <v>1.0</v>
      </c>
    </row>
    <row r="19056">
      <c r="A19056" s="1" t="s">
        <v>29</v>
      </c>
      <c r="B19056" s="1" t="s">
        <v>22158</v>
      </c>
      <c r="C19056" s="2" t="s">
        <v>22137</v>
      </c>
      <c r="D19056" s="1" t="s">
        <v>19</v>
      </c>
      <c r="E19056" s="3" t="str">
        <f t="shared" si="1175"/>
        <v>2-Pack Samsung S23 Ultra - 9H Härdat Glass - 3D Super Kvalitet Skärmskydd</v>
      </c>
      <c r="F19056" s="1" t="s">
        <v>2144</v>
      </c>
      <c r="G19056" s="1" t="s">
        <v>2145</v>
      </c>
      <c r="H19056" s="1" t="s">
        <v>2146</v>
      </c>
      <c r="I19056" s="1" t="s">
        <v>16</v>
      </c>
      <c r="J19056" s="1" t="s">
        <v>23</v>
      </c>
      <c r="K19056" s="1" t="s">
        <v>16</v>
      </c>
      <c r="L19056" s="1" t="s">
        <v>16</v>
      </c>
      <c r="M19056" s="1" t="s">
        <v>16</v>
      </c>
      <c r="N19056" s="1" t="s">
        <v>16</v>
      </c>
      <c r="O19056" s="1">
        <v>63.2</v>
      </c>
      <c r="P19056" s="1">
        <v>1.0</v>
      </c>
    </row>
    <row r="19057">
      <c r="A19057" s="1" t="s">
        <v>29</v>
      </c>
      <c r="B19057" s="1" t="s">
        <v>22159</v>
      </c>
      <c r="C19057" s="2" t="s">
        <v>22137</v>
      </c>
      <c r="D19057" s="1" t="s">
        <v>19</v>
      </c>
      <c r="E19057" s="3" t="str">
        <f t="shared" si="1175"/>
        <v>2-Pack Samsung S23 Ultra - 9H Härdat Glass - 3D Super Kvalitet Skärmskydd</v>
      </c>
      <c r="F19057" s="1" t="s">
        <v>2144</v>
      </c>
      <c r="G19057" s="1" t="s">
        <v>2145</v>
      </c>
      <c r="H19057" s="1" t="s">
        <v>2146</v>
      </c>
      <c r="I19057" s="1" t="s">
        <v>16</v>
      </c>
      <c r="J19057" s="1" t="s">
        <v>23</v>
      </c>
      <c r="K19057" s="1" t="s">
        <v>16</v>
      </c>
      <c r="L19057" s="1" t="s">
        <v>16</v>
      </c>
      <c r="M19057" s="1" t="s">
        <v>16</v>
      </c>
      <c r="N19057" s="1" t="s">
        <v>16</v>
      </c>
      <c r="O19057" s="1">
        <v>63.2</v>
      </c>
      <c r="P19057" s="1">
        <v>1.0</v>
      </c>
    </row>
    <row r="19058">
      <c r="A19058" s="1" t="s">
        <v>29</v>
      </c>
      <c r="B19058" s="1" t="s">
        <v>22160</v>
      </c>
      <c r="C19058" s="2" t="s">
        <v>22137</v>
      </c>
      <c r="D19058" s="1" t="s">
        <v>19</v>
      </c>
      <c r="E19058" s="3" t="str">
        <f t="shared" si="1175"/>
        <v>2-Pack Samsung S23 Ultra - 9H Härdat Glass - 3D Super Kvalitet Skärmskydd</v>
      </c>
      <c r="F19058" s="1" t="s">
        <v>2144</v>
      </c>
      <c r="G19058" s="1" t="s">
        <v>2145</v>
      </c>
      <c r="H19058" s="1" t="s">
        <v>2146</v>
      </c>
      <c r="I19058" s="1" t="s">
        <v>16</v>
      </c>
      <c r="J19058" s="1" t="s">
        <v>23</v>
      </c>
      <c r="K19058" s="1" t="s">
        <v>16</v>
      </c>
      <c r="L19058" s="1" t="s">
        <v>16</v>
      </c>
      <c r="M19058" s="1" t="s">
        <v>16</v>
      </c>
      <c r="N19058" s="1" t="s">
        <v>16</v>
      </c>
      <c r="O19058" s="1">
        <v>63.2</v>
      </c>
      <c r="P19058" s="1">
        <v>1.0</v>
      </c>
    </row>
    <row r="19059">
      <c r="A19059" s="1" t="s">
        <v>29</v>
      </c>
      <c r="B19059" s="1" t="s">
        <v>22161</v>
      </c>
      <c r="C19059" s="2" t="s">
        <v>22137</v>
      </c>
      <c r="D19059" s="1" t="s">
        <v>19</v>
      </c>
      <c r="E19059" s="3" t="str">
        <f t="shared" si="1175"/>
        <v>2-Pack Samsung S23 Ultra - 9H Härdat Glass - 3D Super Kvalitet Skärmskydd</v>
      </c>
      <c r="F19059" s="1" t="s">
        <v>2144</v>
      </c>
      <c r="G19059" s="1" t="s">
        <v>2145</v>
      </c>
      <c r="H19059" s="1" t="s">
        <v>2146</v>
      </c>
      <c r="I19059" s="1" t="s">
        <v>16</v>
      </c>
      <c r="J19059" s="1" t="s">
        <v>23</v>
      </c>
      <c r="K19059" s="1" t="s">
        <v>16</v>
      </c>
      <c r="L19059" s="1" t="s">
        <v>16</v>
      </c>
      <c r="M19059" s="1" t="s">
        <v>16</v>
      </c>
      <c r="N19059" s="1" t="s">
        <v>16</v>
      </c>
      <c r="O19059" s="1">
        <v>63.2</v>
      </c>
      <c r="P19059" s="1">
        <v>1.0</v>
      </c>
    </row>
    <row r="19060">
      <c r="A19060" s="1" t="s">
        <v>29</v>
      </c>
      <c r="B19060" s="1" t="s">
        <v>22162</v>
      </c>
      <c r="C19060" s="2" t="s">
        <v>22137</v>
      </c>
      <c r="D19060" s="1" t="s">
        <v>19</v>
      </c>
      <c r="E19060" s="3" t="str">
        <f t="shared" si="1175"/>
        <v>2-Pack Samsung S23 Ultra - 9H Härdat Glass - 3D Super Kvalitet Skärmskydd</v>
      </c>
      <c r="F19060" s="1" t="s">
        <v>2144</v>
      </c>
      <c r="G19060" s="1" t="s">
        <v>2145</v>
      </c>
      <c r="H19060" s="1" t="s">
        <v>2146</v>
      </c>
      <c r="I19060" s="1" t="s">
        <v>16</v>
      </c>
      <c r="J19060" s="1" t="s">
        <v>23</v>
      </c>
      <c r="K19060" s="1" t="s">
        <v>16</v>
      </c>
      <c r="L19060" s="1" t="s">
        <v>16</v>
      </c>
      <c r="M19060" s="1" t="s">
        <v>16</v>
      </c>
      <c r="N19060" s="1" t="s">
        <v>16</v>
      </c>
      <c r="O19060" s="1">
        <v>63.2</v>
      </c>
      <c r="P19060" s="1">
        <v>1.0</v>
      </c>
    </row>
    <row r="19061">
      <c r="A19061" s="1" t="s">
        <v>29</v>
      </c>
      <c r="B19061" s="1" t="s">
        <v>22163</v>
      </c>
      <c r="C19061" s="2" t="s">
        <v>22137</v>
      </c>
      <c r="D19061" s="1" t="s">
        <v>19</v>
      </c>
      <c r="E19061" s="3" t="str">
        <f t="shared" si="1175"/>
        <v>2-Pack Samsung S23 Ultra - 9H Härdat Glass - 3D Super Kvalitet Skärmskydd</v>
      </c>
      <c r="F19061" s="1" t="s">
        <v>2144</v>
      </c>
      <c r="G19061" s="1" t="s">
        <v>2145</v>
      </c>
      <c r="H19061" s="1" t="s">
        <v>2146</v>
      </c>
      <c r="I19061" s="1" t="s">
        <v>16</v>
      </c>
      <c r="J19061" s="1" t="s">
        <v>23</v>
      </c>
      <c r="K19061" s="1" t="s">
        <v>16</v>
      </c>
      <c r="L19061" s="1" t="s">
        <v>16</v>
      </c>
      <c r="M19061" s="1" t="s">
        <v>16</v>
      </c>
      <c r="N19061" s="1" t="s">
        <v>16</v>
      </c>
      <c r="O19061" s="1">
        <v>63.2</v>
      </c>
      <c r="P19061" s="1">
        <v>1.0</v>
      </c>
    </row>
    <row r="19062">
      <c r="A19062" s="1" t="s">
        <v>29</v>
      </c>
      <c r="B19062" s="1" t="s">
        <v>22164</v>
      </c>
      <c r="C19062" s="2" t="s">
        <v>22137</v>
      </c>
      <c r="D19062" s="1" t="s">
        <v>19</v>
      </c>
      <c r="E19062" s="3" t="str">
        <f t="shared" si="1175"/>
        <v>2-Pack Samsung S23 Ultra - 9H Härdat Glass - 3D Super Kvalitet Skärmskydd</v>
      </c>
      <c r="F19062" s="1" t="s">
        <v>2144</v>
      </c>
      <c r="G19062" s="1" t="s">
        <v>2145</v>
      </c>
      <c r="H19062" s="1" t="s">
        <v>2146</v>
      </c>
      <c r="I19062" s="1" t="s">
        <v>16</v>
      </c>
      <c r="J19062" s="1" t="s">
        <v>23</v>
      </c>
      <c r="K19062" s="1" t="s">
        <v>16</v>
      </c>
      <c r="L19062" s="1" t="s">
        <v>16</v>
      </c>
      <c r="M19062" s="1" t="s">
        <v>16</v>
      </c>
      <c r="N19062" s="1" t="s">
        <v>16</v>
      </c>
      <c r="O19062" s="1">
        <v>63.2</v>
      </c>
      <c r="P19062" s="1">
        <v>1.0</v>
      </c>
    </row>
    <row r="19063">
      <c r="A19063" s="1" t="s">
        <v>29</v>
      </c>
      <c r="B19063" s="1" t="s">
        <v>22165</v>
      </c>
      <c r="C19063" s="2" t="s">
        <v>22137</v>
      </c>
      <c r="D19063" s="1" t="s">
        <v>19</v>
      </c>
      <c r="E19063" s="3" t="str">
        <f>HYPERLINK("https://fyndiq.se/produkt/17eb3a8226844bc8/", "2-Pack Sony Xperia 1 III - Härdat glas 9H - Super Kvalitet 3D")</f>
        <v>2-Pack Sony Xperia 1 III - Härdat glas 9H - Super Kvalitet 3D</v>
      </c>
      <c r="F19063" s="1" t="s">
        <v>2344</v>
      </c>
      <c r="G19063" s="1" t="s">
        <v>2345</v>
      </c>
      <c r="H19063" s="1" t="s">
        <v>2346</v>
      </c>
      <c r="I19063" s="1" t="s">
        <v>16</v>
      </c>
      <c r="J19063" s="1" t="s">
        <v>23</v>
      </c>
      <c r="K19063" s="1" t="s">
        <v>16</v>
      </c>
      <c r="L19063" s="1" t="s">
        <v>16</v>
      </c>
      <c r="M19063" s="1" t="s">
        <v>16</v>
      </c>
      <c r="N19063" s="1" t="s">
        <v>16</v>
      </c>
      <c r="O19063" s="1">
        <v>63.2</v>
      </c>
      <c r="P19063" s="1">
        <v>1.0</v>
      </c>
    </row>
    <row r="19064">
      <c r="A19064" s="1" t="s">
        <v>29</v>
      </c>
      <c r="B19064" s="1" t="s">
        <v>22166</v>
      </c>
      <c r="C19064" s="2" t="s">
        <v>22137</v>
      </c>
      <c r="D19064" s="1" t="s">
        <v>19</v>
      </c>
      <c r="E19064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9064" s="1" t="s">
        <v>4412</v>
      </c>
      <c r="G19064" s="1" t="s">
        <v>4413</v>
      </c>
      <c r="H19064" s="1" t="s">
        <v>4414</v>
      </c>
      <c r="I19064" s="1" t="s">
        <v>16</v>
      </c>
      <c r="J19064" s="1" t="s">
        <v>23</v>
      </c>
      <c r="K19064" s="1" t="s">
        <v>16</v>
      </c>
      <c r="L19064" s="1" t="s">
        <v>16</v>
      </c>
      <c r="M19064" s="1" t="s">
        <v>16</v>
      </c>
      <c r="N19064" s="1" t="s">
        <v>16</v>
      </c>
      <c r="O19064" s="1">
        <v>63.2</v>
      </c>
      <c r="P19064" s="1">
        <v>1.0</v>
      </c>
    </row>
    <row r="19065">
      <c r="A19065" s="1" t="s">
        <v>29</v>
      </c>
      <c r="B19065" s="1" t="s">
        <v>22167</v>
      </c>
      <c r="C19065" s="2" t="s">
        <v>22137</v>
      </c>
      <c r="D19065" s="1" t="s">
        <v>19</v>
      </c>
      <c r="E19065" s="3" t="str">
        <f t="shared" ref="E19065:E19067" si="1176">HYPERLINK("https://fyndiq.se/produkt/42d6995a7328489e/", "2-Pack Sony Xperia 10 V - Härdat Glas 9H - Super Kvalitet 3D Skärmskydd")</f>
        <v>2-Pack Sony Xperia 10 V - Härdat Glas 9H - Super Kvalitet 3D Skärmskydd</v>
      </c>
      <c r="F19065" s="1" t="s">
        <v>3643</v>
      </c>
      <c r="G19065" s="1" t="s">
        <v>3644</v>
      </c>
      <c r="H19065" s="1" t="s">
        <v>3645</v>
      </c>
      <c r="I19065" s="1" t="s">
        <v>16</v>
      </c>
      <c r="J19065" s="1" t="s">
        <v>23</v>
      </c>
      <c r="K19065" s="1" t="s">
        <v>16</v>
      </c>
      <c r="L19065" s="1" t="s">
        <v>16</v>
      </c>
      <c r="M19065" s="1" t="s">
        <v>16</v>
      </c>
      <c r="N19065" s="1" t="s">
        <v>16</v>
      </c>
      <c r="O19065" s="1">
        <v>71.2</v>
      </c>
      <c r="P19065" s="1">
        <v>1.0</v>
      </c>
    </row>
    <row r="19066">
      <c r="A19066" s="1" t="s">
        <v>29</v>
      </c>
      <c r="B19066" s="1" t="s">
        <v>22168</v>
      </c>
      <c r="C19066" s="2" t="s">
        <v>22137</v>
      </c>
      <c r="D19066" s="1" t="s">
        <v>19</v>
      </c>
      <c r="E19066" s="3" t="str">
        <f t="shared" si="1176"/>
        <v>2-Pack Sony Xperia 10 V - Härdat Glas 9H - Super Kvalitet 3D Skärmskydd</v>
      </c>
      <c r="F19066" s="1" t="s">
        <v>3643</v>
      </c>
      <c r="G19066" s="1" t="s">
        <v>3644</v>
      </c>
      <c r="H19066" s="1" t="s">
        <v>3645</v>
      </c>
      <c r="I19066" s="1" t="s">
        <v>16</v>
      </c>
      <c r="J19066" s="1" t="s">
        <v>23</v>
      </c>
      <c r="K19066" s="1" t="s">
        <v>16</v>
      </c>
      <c r="L19066" s="1" t="s">
        <v>16</v>
      </c>
      <c r="M19066" s="1" t="s">
        <v>16</v>
      </c>
      <c r="N19066" s="1" t="s">
        <v>16</v>
      </c>
      <c r="O19066" s="1">
        <v>71.2</v>
      </c>
      <c r="P19066" s="1">
        <v>1.0</v>
      </c>
    </row>
    <row r="19067">
      <c r="A19067" s="1" t="s">
        <v>29</v>
      </c>
      <c r="B19067" s="1" t="s">
        <v>22169</v>
      </c>
      <c r="C19067" s="2" t="s">
        <v>22137</v>
      </c>
      <c r="D19067" s="1" t="s">
        <v>19</v>
      </c>
      <c r="E19067" s="3" t="str">
        <f t="shared" si="1176"/>
        <v>2-Pack Sony Xperia 10 V - Härdat Glas 9H - Super Kvalitet 3D Skärmskydd</v>
      </c>
      <c r="F19067" s="1" t="s">
        <v>3643</v>
      </c>
      <c r="G19067" s="1" t="s">
        <v>3644</v>
      </c>
      <c r="H19067" s="1" t="s">
        <v>3645</v>
      </c>
      <c r="I19067" s="1" t="s">
        <v>16</v>
      </c>
      <c r="J19067" s="1" t="s">
        <v>23</v>
      </c>
      <c r="K19067" s="1" t="s">
        <v>16</v>
      </c>
      <c r="L19067" s="1" t="s">
        <v>16</v>
      </c>
      <c r="M19067" s="1" t="s">
        <v>16</v>
      </c>
      <c r="N19067" s="1" t="s">
        <v>16</v>
      </c>
      <c r="O19067" s="1">
        <v>71.2</v>
      </c>
      <c r="P19067" s="1">
        <v>1.0</v>
      </c>
    </row>
    <row r="19068">
      <c r="A19068" s="1" t="s">
        <v>29</v>
      </c>
      <c r="B19068" s="1" t="s">
        <v>22170</v>
      </c>
      <c r="C19068" s="2" t="s">
        <v>22137</v>
      </c>
      <c r="D19068" s="1" t="s">
        <v>19</v>
      </c>
      <c r="E19068" s="3" t="str">
        <f>HYPERLINK("https://fyndiq.se/produkt/4487e30957ae4516/", "2-Pack Samsung Galaxy Tab A8 WiFi - Härdat Glas 9H - Super Kvalitet")</f>
        <v>2-Pack Samsung Galaxy Tab A8 WiFi - Härdat Glas 9H - Super Kvalitet</v>
      </c>
      <c r="F19068" s="1" t="s">
        <v>4067</v>
      </c>
      <c r="G19068" s="1" t="s">
        <v>4068</v>
      </c>
      <c r="H19068" s="1" t="s">
        <v>4069</v>
      </c>
      <c r="I19068" s="1" t="s">
        <v>16</v>
      </c>
      <c r="J19068" s="1" t="s">
        <v>23</v>
      </c>
      <c r="K19068" s="1" t="s">
        <v>16</v>
      </c>
      <c r="L19068" s="1" t="s">
        <v>16</v>
      </c>
      <c r="M19068" s="1" t="s">
        <v>16</v>
      </c>
      <c r="N19068" s="1" t="s">
        <v>16</v>
      </c>
      <c r="O19068" s="1">
        <v>135.2</v>
      </c>
      <c r="P19068" s="1">
        <v>1.0</v>
      </c>
    </row>
    <row r="19069">
      <c r="A19069" s="1" t="s">
        <v>29</v>
      </c>
      <c r="B19069" s="1" t="s">
        <v>22171</v>
      </c>
      <c r="C19069" s="2" t="s">
        <v>22137</v>
      </c>
      <c r="D19069" s="1" t="s">
        <v>19</v>
      </c>
      <c r="E19069" s="3" t="str">
        <f>HYPERLINK("https://fyndiq.se/produkt/2477583187264ece/", "2-Pack Samsung S20 - 9H Härdat Glass - Top Kvalitet")</f>
        <v>2-Pack Samsung S20 - 9H Härdat Glass - Top Kvalitet</v>
      </c>
      <c r="F19069" s="1" t="s">
        <v>124</v>
      </c>
      <c r="G19069" s="1" t="s">
        <v>125</v>
      </c>
      <c r="H19069" s="1" t="s">
        <v>126</v>
      </c>
      <c r="I19069" s="1" t="s">
        <v>16</v>
      </c>
      <c r="J19069" s="1" t="s">
        <v>23</v>
      </c>
      <c r="K19069" s="1" t="s">
        <v>16</v>
      </c>
      <c r="L19069" s="1" t="s">
        <v>16</v>
      </c>
      <c r="M19069" s="1" t="s">
        <v>16</v>
      </c>
      <c r="N19069" s="1" t="s">
        <v>16</v>
      </c>
      <c r="O19069" s="1">
        <v>71.2</v>
      </c>
      <c r="P19069" s="1">
        <v>1.0</v>
      </c>
    </row>
    <row r="19070">
      <c r="A19070" s="1" t="s">
        <v>29</v>
      </c>
      <c r="B19070" s="1" t="s">
        <v>22172</v>
      </c>
      <c r="C19070" s="2" t="s">
        <v>22137</v>
      </c>
      <c r="D19070" s="1" t="s">
        <v>19</v>
      </c>
      <c r="E19070" s="3" t="str">
        <f>HYPERLINK("https://fyndiq.se/produkt/568e11c65a164b3c/", "2 Pack Samsung Galaxy A33 - 9H Härdat Glass - 3D Super Kvalitet")</f>
        <v>2 Pack Samsung Galaxy A33 - 9H Härdat Glass - 3D Super Kvalitet</v>
      </c>
      <c r="F19070" s="1" t="s">
        <v>736</v>
      </c>
      <c r="G19070" s="1" t="s">
        <v>737</v>
      </c>
      <c r="H19070" s="1" t="s">
        <v>738</v>
      </c>
      <c r="I19070" s="1" t="s">
        <v>16</v>
      </c>
      <c r="J19070" s="1" t="s">
        <v>23</v>
      </c>
      <c r="K19070" s="1" t="s">
        <v>16</v>
      </c>
      <c r="L19070" s="1" t="s">
        <v>16</v>
      </c>
      <c r="M19070" s="1" t="s">
        <v>16</v>
      </c>
      <c r="N19070" s="1" t="s">
        <v>16</v>
      </c>
      <c r="O19070" s="1">
        <v>63.2</v>
      </c>
      <c r="P19070" s="1">
        <v>1.0</v>
      </c>
    </row>
    <row r="19071">
      <c r="A19071" s="1" t="s">
        <v>29</v>
      </c>
      <c r="B19071" s="1" t="s">
        <v>22173</v>
      </c>
      <c r="C19071" s="2" t="s">
        <v>22137</v>
      </c>
      <c r="D19071" s="1" t="s">
        <v>19</v>
      </c>
      <c r="E19071" s="3" t="str">
        <f>HYPERLINK("https://fyndiq.se/produkt/fdeead0025f9481d/", "Samsung S23 FE - 9H Härdat Glass - Super Kvalitet 3D")</f>
        <v>Samsung S23 FE - 9H Härdat Glass - Super Kvalitet 3D</v>
      </c>
      <c r="F19071" s="1" t="s">
        <v>9586</v>
      </c>
      <c r="G19071" s="1" t="s">
        <v>9587</v>
      </c>
      <c r="H19071" s="1" t="s">
        <v>9588</v>
      </c>
      <c r="I19071" s="1" t="s">
        <v>16</v>
      </c>
      <c r="J19071" s="1" t="s">
        <v>23</v>
      </c>
      <c r="K19071" s="1" t="s">
        <v>16</v>
      </c>
      <c r="L19071" s="1" t="s">
        <v>16</v>
      </c>
      <c r="M19071" s="1" t="s">
        <v>16</v>
      </c>
      <c r="N19071" s="1" t="s">
        <v>16</v>
      </c>
      <c r="O19071" s="1">
        <v>55.2</v>
      </c>
      <c r="P19071" s="1">
        <v>1.0</v>
      </c>
    </row>
    <row r="19072">
      <c r="A19072" s="1" t="s">
        <v>29</v>
      </c>
      <c r="B19072" s="1" t="s">
        <v>22174</v>
      </c>
      <c r="C19072" s="2" t="s">
        <v>22137</v>
      </c>
      <c r="D19072" s="1" t="s">
        <v>19</v>
      </c>
      <c r="E19072" s="3" t="str">
        <f>HYPERLINK("https://fyndiq.se/produkt/2030c5450cfb4338/", "2 Pack Huawei P30 Pro - Härdat glas 9H – 3D Super kvalitet")</f>
        <v>2 Pack Huawei P30 Pro - Härdat glas 9H – 3D Super kvalitet</v>
      </c>
      <c r="F19072" s="1" t="s">
        <v>1091</v>
      </c>
      <c r="G19072" s="1" t="s">
        <v>1092</v>
      </c>
      <c r="H19072" s="1" t="s">
        <v>1093</v>
      </c>
      <c r="I19072" s="1" t="s">
        <v>16</v>
      </c>
      <c r="J19072" s="1" t="s">
        <v>23</v>
      </c>
      <c r="K19072" s="1" t="s">
        <v>16</v>
      </c>
      <c r="L19072" s="1" t="s">
        <v>16</v>
      </c>
      <c r="M19072" s="1" t="s">
        <v>16</v>
      </c>
      <c r="N19072" s="1" t="s">
        <v>16</v>
      </c>
      <c r="O19072" s="1">
        <v>71.2</v>
      </c>
      <c r="P19072" s="1">
        <v>1.0</v>
      </c>
    </row>
    <row r="19073">
      <c r="A19073" s="1" t="s">
        <v>29</v>
      </c>
      <c r="B19073" s="1" t="s">
        <v>22175</v>
      </c>
      <c r="C19073" s="2" t="s">
        <v>22137</v>
      </c>
      <c r="D19073" s="1" t="s">
        <v>19</v>
      </c>
      <c r="E19073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9073" s="1" t="s">
        <v>4240</v>
      </c>
      <c r="G19073" s="1" t="s">
        <v>4241</v>
      </c>
      <c r="H19073" s="1" t="s">
        <v>4242</v>
      </c>
      <c r="I19073" s="1" t="s">
        <v>16</v>
      </c>
      <c r="J19073" s="1" t="s">
        <v>23</v>
      </c>
      <c r="K19073" s="1" t="s">
        <v>16</v>
      </c>
      <c r="L19073" s="1" t="s">
        <v>16</v>
      </c>
      <c r="M19073" s="1" t="s">
        <v>16</v>
      </c>
      <c r="N19073" s="1" t="s">
        <v>16</v>
      </c>
      <c r="O19073" s="1">
        <v>63.2</v>
      </c>
      <c r="P19073" s="1">
        <v>1.0</v>
      </c>
    </row>
    <row r="19074">
      <c r="A19074" s="1" t="s">
        <v>29</v>
      </c>
      <c r="B19074" s="1" t="s">
        <v>22176</v>
      </c>
      <c r="C19074" s="2" t="s">
        <v>22137</v>
      </c>
      <c r="D19074" s="1" t="s">
        <v>19</v>
      </c>
      <c r="E1907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9074" s="1" t="s">
        <v>729</v>
      </c>
      <c r="G19074" s="1" t="s">
        <v>730</v>
      </c>
      <c r="H19074" s="1" t="s">
        <v>731</v>
      </c>
      <c r="I19074" s="1" t="s">
        <v>16</v>
      </c>
      <c r="J19074" s="1" t="s">
        <v>23</v>
      </c>
      <c r="K19074" s="1" t="s">
        <v>16</v>
      </c>
      <c r="L19074" s="1" t="s">
        <v>16</v>
      </c>
      <c r="M19074" s="1" t="s">
        <v>16</v>
      </c>
      <c r="N19074" s="1" t="s">
        <v>16</v>
      </c>
      <c r="O19074" s="1">
        <v>63.2</v>
      </c>
      <c r="P19074" s="1">
        <v>1.0</v>
      </c>
    </row>
    <row r="19075">
      <c r="A19075" s="1" t="s">
        <v>29</v>
      </c>
      <c r="B19075" s="1" t="s">
        <v>22177</v>
      </c>
      <c r="C19075" s="2" t="s">
        <v>22137</v>
      </c>
      <c r="D19075" s="1" t="s">
        <v>19</v>
      </c>
      <c r="E19075" s="3" t="str">
        <f>HYPERLINK("https://fyndiq.se/produkt/f15b82570d4144d0/", "2-Pack Apple Watch 41mm – Härdat glas 9H – Super kvalitet 3D")</f>
        <v>2-Pack Apple Watch 41mm – Härdat glas 9H – Super kvalitet 3D</v>
      </c>
      <c r="F19075" s="1" t="s">
        <v>144</v>
      </c>
      <c r="G19075" s="1" t="s">
        <v>145</v>
      </c>
      <c r="H19075" s="1" t="s">
        <v>146</v>
      </c>
      <c r="I19075" s="1" t="s">
        <v>16</v>
      </c>
      <c r="J19075" s="1" t="s">
        <v>23</v>
      </c>
      <c r="K19075" s="1" t="s">
        <v>16</v>
      </c>
      <c r="L19075" s="1" t="s">
        <v>16</v>
      </c>
      <c r="M19075" s="1" t="s">
        <v>16</v>
      </c>
      <c r="N19075" s="1" t="s">
        <v>16</v>
      </c>
      <c r="O19075" s="1">
        <v>55.2</v>
      </c>
      <c r="P19075" s="1">
        <v>2.0</v>
      </c>
    </row>
    <row r="19076">
      <c r="A19076" s="1" t="s">
        <v>29</v>
      </c>
      <c r="B19076" s="1" t="s">
        <v>22178</v>
      </c>
      <c r="C19076" s="2" t="s">
        <v>22137</v>
      </c>
      <c r="D19076" s="1" t="s">
        <v>19</v>
      </c>
      <c r="E19076" s="3" t="str">
        <f t="shared" ref="E19076:E19077" si="1177">HYPERLINK("https://fyndiq.se/produkt/082f3cf898c84831/", "2 Pack Galaxy S20 Ultra - Härdat glas 9H - Super kvalitet 3D")</f>
        <v>2 Pack Galaxy S20 Ultra - Härdat glas 9H - Super kvalitet 3D</v>
      </c>
      <c r="F19076" s="1" t="s">
        <v>460</v>
      </c>
      <c r="G19076" s="1" t="s">
        <v>461</v>
      </c>
      <c r="H19076" s="1" t="s">
        <v>462</v>
      </c>
      <c r="I19076" s="1" t="s">
        <v>16</v>
      </c>
      <c r="J19076" s="1" t="s">
        <v>23</v>
      </c>
      <c r="K19076" s="1" t="s">
        <v>16</v>
      </c>
      <c r="L19076" s="1" t="s">
        <v>16</v>
      </c>
      <c r="M19076" s="1" t="s">
        <v>16</v>
      </c>
      <c r="N19076" s="1" t="s">
        <v>16</v>
      </c>
      <c r="O19076" s="1">
        <v>63.2</v>
      </c>
      <c r="P19076" s="1">
        <v>1.0</v>
      </c>
    </row>
    <row r="19077">
      <c r="A19077" s="1" t="s">
        <v>29</v>
      </c>
      <c r="B19077" s="1" t="s">
        <v>22179</v>
      </c>
      <c r="C19077" s="2" t="s">
        <v>22137</v>
      </c>
      <c r="D19077" s="1" t="s">
        <v>19</v>
      </c>
      <c r="E19077" s="3" t="str">
        <f t="shared" si="1177"/>
        <v>2 Pack Galaxy S20 Ultra - Härdat glas 9H - Super kvalitet 3D</v>
      </c>
      <c r="F19077" s="1" t="s">
        <v>460</v>
      </c>
      <c r="G19077" s="1" t="s">
        <v>461</v>
      </c>
      <c r="H19077" s="1" t="s">
        <v>462</v>
      </c>
      <c r="I19077" s="1" t="s">
        <v>16</v>
      </c>
      <c r="J19077" s="1" t="s">
        <v>23</v>
      </c>
      <c r="K19077" s="1" t="s">
        <v>16</v>
      </c>
      <c r="L19077" s="1" t="s">
        <v>16</v>
      </c>
      <c r="M19077" s="1" t="s">
        <v>16</v>
      </c>
      <c r="N19077" s="1" t="s">
        <v>16</v>
      </c>
      <c r="O19077" s="1">
        <v>63.2</v>
      </c>
      <c r="P19077" s="1">
        <v>1.0</v>
      </c>
    </row>
    <row r="19078">
      <c r="A19078" s="1" t="s">
        <v>29</v>
      </c>
      <c r="B19078" s="1" t="s">
        <v>22180</v>
      </c>
      <c r="C19078" s="2" t="s">
        <v>22137</v>
      </c>
      <c r="D19078" s="1" t="s">
        <v>19</v>
      </c>
      <c r="E19078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9078" s="1" t="s">
        <v>837</v>
      </c>
      <c r="G19078" s="1" t="s">
        <v>838</v>
      </c>
      <c r="H19078" s="1" t="s">
        <v>839</v>
      </c>
      <c r="I19078" s="1" t="s">
        <v>16</v>
      </c>
      <c r="J19078" s="1" t="s">
        <v>23</v>
      </c>
      <c r="K19078" s="1" t="s">
        <v>16</v>
      </c>
      <c r="L19078" s="1" t="s">
        <v>16</v>
      </c>
      <c r="M19078" s="1" t="s">
        <v>16</v>
      </c>
      <c r="N19078" s="1" t="s">
        <v>16</v>
      </c>
      <c r="O19078" s="1">
        <v>63.2</v>
      </c>
      <c r="P19078" s="1">
        <v>1.0</v>
      </c>
    </row>
    <row r="19079">
      <c r="A19079" s="1" t="s">
        <v>29</v>
      </c>
      <c r="B19079" s="1" t="s">
        <v>22181</v>
      </c>
      <c r="C19079" s="2" t="s">
        <v>22137</v>
      </c>
      <c r="D19079" s="1" t="s">
        <v>19</v>
      </c>
      <c r="E19079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079" s="1" t="s">
        <v>204</v>
      </c>
      <c r="G19079" s="1" t="s">
        <v>205</v>
      </c>
      <c r="H19079" s="1" t="s">
        <v>206</v>
      </c>
      <c r="I19079" s="1" t="s">
        <v>16</v>
      </c>
      <c r="J19079" s="1" t="s">
        <v>23</v>
      </c>
      <c r="K19079" s="1" t="s">
        <v>16</v>
      </c>
      <c r="L19079" s="1" t="s">
        <v>16</v>
      </c>
      <c r="M19079" s="1" t="s">
        <v>16</v>
      </c>
      <c r="N19079" s="1" t="s">
        <v>16</v>
      </c>
      <c r="O19079" s="1">
        <v>71.2</v>
      </c>
      <c r="P19079" s="1">
        <v>1.0</v>
      </c>
    </row>
    <row r="19080">
      <c r="A19080" s="1" t="s">
        <v>29</v>
      </c>
      <c r="B19080" s="1" t="s">
        <v>22182</v>
      </c>
      <c r="C19080" s="2" t="s">
        <v>22137</v>
      </c>
      <c r="D19080" s="1" t="s">
        <v>19</v>
      </c>
      <c r="E19080" s="3" t="str">
        <f>HYPERLINK("https://fyndiq.se/produkt/c268481309584b4f/", "2 Pack Motorola EDGE 20 - Härdat Glas 9H - Super kvalitet 3D")</f>
        <v>2 Pack Motorola EDGE 20 - Härdat Glas 9H - Super kvalitet 3D</v>
      </c>
      <c r="F19080" s="1" t="s">
        <v>8738</v>
      </c>
      <c r="G19080" s="1" t="s">
        <v>8739</v>
      </c>
      <c r="H19080" s="1" t="s">
        <v>8740</v>
      </c>
      <c r="I19080" s="1" t="s">
        <v>16</v>
      </c>
      <c r="J19080" s="1" t="s">
        <v>23</v>
      </c>
      <c r="K19080" s="1" t="s">
        <v>16</v>
      </c>
      <c r="L19080" s="1" t="s">
        <v>16</v>
      </c>
      <c r="M19080" s="1" t="s">
        <v>16</v>
      </c>
      <c r="N19080" s="1" t="s">
        <v>16</v>
      </c>
      <c r="O19080" s="1">
        <v>63.2</v>
      </c>
      <c r="P19080" s="1">
        <v>1.0</v>
      </c>
    </row>
    <row r="19081">
      <c r="A19081" s="1" t="s">
        <v>29</v>
      </c>
      <c r="B19081" s="1" t="s">
        <v>22183</v>
      </c>
      <c r="C19081" s="2" t="s">
        <v>22137</v>
      </c>
      <c r="D19081" s="1" t="s">
        <v>19</v>
      </c>
      <c r="E19081" s="3" t="str">
        <f>HYPERLINK("https://fyndiq.se/produkt/1e8f6bb5ed7344de/", "2-Pack Samsung Galaxy s10 Plus - Härdat glas 9H - Super kvalitet")</f>
        <v>2-Pack Samsung Galaxy s10 Plus - Härdat glas 9H - Super kvalitet</v>
      </c>
      <c r="F19081" s="1" t="s">
        <v>1508</v>
      </c>
      <c r="G19081" s="1" t="s">
        <v>1509</v>
      </c>
      <c r="H19081" s="1" t="s">
        <v>1510</v>
      </c>
      <c r="I19081" s="1" t="s">
        <v>16</v>
      </c>
      <c r="J19081" s="1" t="s">
        <v>23</v>
      </c>
      <c r="K19081" s="1" t="s">
        <v>16</v>
      </c>
      <c r="L19081" s="1" t="s">
        <v>16</v>
      </c>
      <c r="M19081" s="1" t="s">
        <v>16</v>
      </c>
      <c r="N19081" s="1" t="s">
        <v>16</v>
      </c>
      <c r="O19081" s="1">
        <v>63.2</v>
      </c>
      <c r="P19081" s="1">
        <v>1.0</v>
      </c>
    </row>
    <row r="19082">
      <c r="A19082" s="1" t="s">
        <v>29</v>
      </c>
      <c r="B19082" s="1" t="s">
        <v>22184</v>
      </c>
      <c r="C19082" s="2" t="s">
        <v>22137</v>
      </c>
      <c r="D19082" s="1" t="s">
        <v>19</v>
      </c>
      <c r="E19082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9082" s="1" t="s">
        <v>3103</v>
      </c>
      <c r="G19082" s="1" t="s">
        <v>3104</v>
      </c>
      <c r="H19082" s="1" t="s">
        <v>3105</v>
      </c>
      <c r="I19082" s="1" t="s">
        <v>16</v>
      </c>
      <c r="J19082" s="1" t="s">
        <v>23</v>
      </c>
      <c r="K19082" s="1" t="s">
        <v>16</v>
      </c>
      <c r="L19082" s="1" t="s">
        <v>16</v>
      </c>
      <c r="M19082" s="1" t="s">
        <v>16</v>
      </c>
      <c r="N19082" s="1" t="s">
        <v>16</v>
      </c>
      <c r="O19082" s="1">
        <v>79.2</v>
      </c>
      <c r="P19082" s="1">
        <v>1.0</v>
      </c>
    </row>
    <row r="19083">
      <c r="A19083" s="1" t="s">
        <v>29</v>
      </c>
      <c r="B19083" s="1" t="s">
        <v>22185</v>
      </c>
      <c r="C19083" s="2" t="s">
        <v>22137</v>
      </c>
      <c r="D19083" s="1" t="s">
        <v>19</v>
      </c>
      <c r="E19083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9083" s="1" t="s">
        <v>3720</v>
      </c>
      <c r="G19083" s="1" t="s">
        <v>3721</v>
      </c>
      <c r="H19083" s="1" t="s">
        <v>3722</v>
      </c>
      <c r="I19083" s="1" t="s">
        <v>16</v>
      </c>
      <c r="J19083" s="1" t="s">
        <v>23</v>
      </c>
      <c r="K19083" s="1" t="s">
        <v>16</v>
      </c>
      <c r="L19083" s="1" t="s">
        <v>16</v>
      </c>
      <c r="M19083" s="1" t="s">
        <v>16</v>
      </c>
      <c r="N19083" s="1" t="s">
        <v>16</v>
      </c>
      <c r="O19083" s="1">
        <v>87.2</v>
      </c>
      <c r="P19083" s="1">
        <v>1.0</v>
      </c>
    </row>
    <row r="19084">
      <c r="A19084" s="1" t="s">
        <v>29</v>
      </c>
      <c r="B19084" s="1" t="s">
        <v>22186</v>
      </c>
      <c r="C19084" s="2" t="s">
        <v>22137</v>
      </c>
      <c r="D19084" s="1" t="s">
        <v>19</v>
      </c>
      <c r="E19084" s="3" t="str">
        <f>HYPERLINK("https://fyndiq.se/produkt/d6dbb16e83504add/", "2 Pack Apple Watch 41mm -Härdat glas 9H – Super kvalitet 3D")</f>
        <v>2 Pack Apple Watch 41mm -Härdat glas 9H – Super kvalitet 3D</v>
      </c>
      <c r="F19084" s="1" t="s">
        <v>3163</v>
      </c>
      <c r="G19084" s="1" t="s">
        <v>3164</v>
      </c>
      <c r="H19084" s="1" t="s">
        <v>3165</v>
      </c>
      <c r="I19084" s="1" t="s">
        <v>16</v>
      </c>
      <c r="J19084" s="1" t="s">
        <v>23</v>
      </c>
      <c r="K19084" s="1" t="s">
        <v>16</v>
      </c>
      <c r="L19084" s="1" t="s">
        <v>16</v>
      </c>
      <c r="M19084" s="1" t="s">
        <v>16</v>
      </c>
      <c r="N19084" s="1" t="s">
        <v>16</v>
      </c>
      <c r="O19084" s="1">
        <v>63.2</v>
      </c>
      <c r="P19084" s="1">
        <v>1.0</v>
      </c>
    </row>
    <row r="19085">
      <c r="A19085" s="1" t="s">
        <v>29</v>
      </c>
      <c r="B19085" s="1" t="s">
        <v>22187</v>
      </c>
      <c r="C19085" s="2" t="s">
        <v>22137</v>
      </c>
      <c r="D19085" s="1" t="s">
        <v>19</v>
      </c>
      <c r="E19085" s="3" t="str">
        <f>HYPERLINK("https://fyndiq.se/produkt/e9fe6b45dad34f98/", "2-Pack Iphone X / XS / 11 PRO- 9H Härdat Glass - Top Kvalitet")</f>
        <v>2-Pack Iphone X / XS / 11 PRO- 9H Härdat Glass - Top Kvalitet</v>
      </c>
      <c r="F19085" s="1" t="s">
        <v>6168</v>
      </c>
      <c r="G19085" s="1" t="s">
        <v>6169</v>
      </c>
      <c r="H19085" s="1" t="s">
        <v>6170</v>
      </c>
      <c r="I19085" s="1" t="s">
        <v>16</v>
      </c>
      <c r="J19085" s="1" t="s">
        <v>23</v>
      </c>
      <c r="K19085" s="1" t="s">
        <v>16</v>
      </c>
      <c r="L19085" s="1" t="s">
        <v>16</v>
      </c>
      <c r="M19085" s="1" t="s">
        <v>16</v>
      </c>
      <c r="N19085" s="1" t="s">
        <v>16</v>
      </c>
      <c r="O19085" s="1">
        <v>47.2</v>
      </c>
      <c r="P19085" s="1">
        <v>1.0</v>
      </c>
    </row>
    <row r="19086">
      <c r="A19086" s="1" t="s">
        <v>29</v>
      </c>
      <c r="B19086" s="1" t="s">
        <v>22188</v>
      </c>
      <c r="C19086" s="2" t="s">
        <v>22137</v>
      </c>
      <c r="D19086" s="1" t="s">
        <v>19</v>
      </c>
      <c r="E19086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19086" s="1" t="s">
        <v>4540</v>
      </c>
      <c r="G19086" s="1" t="s">
        <v>4541</v>
      </c>
      <c r="H19086" s="1" t="s">
        <v>4542</v>
      </c>
      <c r="I19086" s="1" t="s">
        <v>16</v>
      </c>
      <c r="J19086" s="1" t="s">
        <v>23</v>
      </c>
      <c r="K19086" s="1" t="s">
        <v>16</v>
      </c>
      <c r="L19086" s="1" t="s">
        <v>16</v>
      </c>
      <c r="M19086" s="1" t="s">
        <v>16</v>
      </c>
      <c r="N19086" s="1" t="s">
        <v>16</v>
      </c>
      <c r="O19086" s="1">
        <v>63.2</v>
      </c>
      <c r="P19086" s="1">
        <v>1.0</v>
      </c>
    </row>
    <row r="19087">
      <c r="A19087" s="1" t="s">
        <v>29</v>
      </c>
      <c r="B19087" s="1" t="s">
        <v>22189</v>
      </c>
      <c r="C19087" s="2" t="s">
        <v>22137</v>
      </c>
      <c r="D19087" s="1" t="s">
        <v>19</v>
      </c>
      <c r="E19087" s="3" t="str">
        <f>HYPERLINK("https://fyndiq.se/produkt/f7b16236096d401a/", "2-Pack Google Pixel 7A - Härdat glas 9H - Super kvalitet 3D Skärmskydd")</f>
        <v>2-Pack Google Pixel 7A - Härdat glas 9H - Super kvalitet 3D Skärmskydd</v>
      </c>
      <c r="F19087" s="1" t="s">
        <v>852</v>
      </c>
      <c r="G19087" s="1" t="s">
        <v>853</v>
      </c>
      <c r="H19087" s="1" t="s">
        <v>854</v>
      </c>
      <c r="I19087" s="1" t="s">
        <v>16</v>
      </c>
      <c r="J19087" s="1" t="s">
        <v>23</v>
      </c>
      <c r="K19087" s="1" t="s">
        <v>16</v>
      </c>
      <c r="L19087" s="1" t="s">
        <v>16</v>
      </c>
      <c r="M19087" s="1" t="s">
        <v>16</v>
      </c>
      <c r="N19087" s="1" t="s">
        <v>16</v>
      </c>
      <c r="O19087" s="1">
        <v>63.2</v>
      </c>
      <c r="P19087" s="1">
        <v>1.0</v>
      </c>
    </row>
    <row r="19088">
      <c r="A19088" s="1" t="s">
        <v>29</v>
      </c>
      <c r="B19088" s="1" t="s">
        <v>22190</v>
      </c>
      <c r="C19088" s="2" t="s">
        <v>22137</v>
      </c>
      <c r="D19088" s="1" t="s">
        <v>19</v>
      </c>
      <c r="E19088" s="3" t="str">
        <f>HYPERLINK("https://fyndiq.se/produkt/371f86e1aa284d28/", "Samsung S23 Ultra - 9H Härdat Glass - 3D Super Kvalitet Skärmskydd")</f>
        <v>Samsung S23 Ultra - 9H Härdat Glass - 3D Super Kvalitet Skärmskydd</v>
      </c>
      <c r="F19088" s="1" t="s">
        <v>7518</v>
      </c>
      <c r="G19088" s="1" t="s">
        <v>7519</v>
      </c>
      <c r="H19088" s="1" t="s">
        <v>7520</v>
      </c>
      <c r="I19088" s="1" t="s">
        <v>16</v>
      </c>
      <c r="J19088" s="1" t="s">
        <v>23</v>
      </c>
      <c r="K19088" s="1" t="s">
        <v>16</v>
      </c>
      <c r="L19088" s="1" t="s">
        <v>16</v>
      </c>
      <c r="M19088" s="1" t="s">
        <v>16</v>
      </c>
      <c r="N19088" s="1" t="s">
        <v>16</v>
      </c>
      <c r="O19088" s="1">
        <v>55.2</v>
      </c>
      <c r="P19088" s="1">
        <v>1.0</v>
      </c>
    </row>
    <row r="19089">
      <c r="A19089" s="1" t="s">
        <v>29</v>
      </c>
      <c r="B19089" s="1" t="s">
        <v>22191</v>
      </c>
      <c r="C19089" s="2" t="s">
        <v>22137</v>
      </c>
      <c r="D19089" s="1" t="s">
        <v>19</v>
      </c>
      <c r="E19089" s="3" t="str">
        <f>HYPERLINK("https://fyndiq.se/produkt/abcb18d2b1094266/", "2 Pack Samsung S21 5G - Härdat Glas 9H - Super Kvalitet 3D")</f>
        <v>2 Pack Samsung S21 5G - Härdat Glas 9H - Super Kvalitet 3D</v>
      </c>
      <c r="F19089" s="1" t="s">
        <v>2719</v>
      </c>
      <c r="G19089" s="1" t="s">
        <v>2720</v>
      </c>
      <c r="H19089" s="1" t="s">
        <v>2721</v>
      </c>
      <c r="I19089" s="1" t="s">
        <v>16</v>
      </c>
      <c r="J19089" s="1" t="s">
        <v>23</v>
      </c>
      <c r="K19089" s="1" t="s">
        <v>16</v>
      </c>
      <c r="L19089" s="1" t="s">
        <v>16</v>
      </c>
      <c r="M19089" s="1" t="s">
        <v>16</v>
      </c>
      <c r="N19089" s="1" t="s">
        <v>16</v>
      </c>
      <c r="O19089" s="1">
        <v>63.2</v>
      </c>
      <c r="P19089" s="1">
        <v>1.0</v>
      </c>
    </row>
    <row r="19090">
      <c r="A19090" s="1" t="s">
        <v>29</v>
      </c>
      <c r="B19090" s="1" t="s">
        <v>22192</v>
      </c>
      <c r="C19090" s="2" t="s">
        <v>22137</v>
      </c>
      <c r="D19090" s="1" t="s">
        <v>19</v>
      </c>
      <c r="E19090" s="3" t="str">
        <f>HYPERLINK("https://fyndiq.se/produkt/e25e081a72dc4cb1/", "2-Pack Xiaomi 10T Pro 5G - Härdat glas 9H-Super kvalitet 3D")</f>
        <v>2-Pack Xiaomi 10T Pro 5G - Härdat glas 9H-Super kvalitet 3D</v>
      </c>
      <c r="F19090" s="1" t="s">
        <v>1257</v>
      </c>
      <c r="G19090" s="1" t="s">
        <v>1258</v>
      </c>
      <c r="H19090" s="1" t="s">
        <v>1259</v>
      </c>
      <c r="I19090" s="1" t="s">
        <v>16</v>
      </c>
      <c r="J19090" s="1" t="s">
        <v>23</v>
      </c>
      <c r="K19090" s="1" t="s">
        <v>16</v>
      </c>
      <c r="L19090" s="1" t="s">
        <v>16</v>
      </c>
      <c r="M19090" s="1" t="s">
        <v>16</v>
      </c>
      <c r="N19090" s="1" t="s">
        <v>16</v>
      </c>
      <c r="O19090" s="1">
        <v>63.2</v>
      </c>
      <c r="P19090" s="1">
        <v>1.0</v>
      </c>
    </row>
    <row r="19091">
      <c r="A19091" s="1" t="s">
        <v>29</v>
      </c>
      <c r="B19091" s="1" t="s">
        <v>22193</v>
      </c>
      <c r="C19091" s="2" t="s">
        <v>22137</v>
      </c>
      <c r="D19091" s="1" t="s">
        <v>19</v>
      </c>
      <c r="E19091" s="3" t="str">
        <f t="shared" ref="E19091:E19092" si="1178">HYPERLINK("https://fyndiq.se/produkt/4371141b97c44a65/", "2-Pack Xiaomi Redmi Note 12 (4G) - Härdat Glas 9H-Super kvalitet 3D Skärmskydd")</f>
        <v>2-Pack Xiaomi Redmi Note 12 (4G) - Härdat Glas 9H-Super kvalitet 3D Skärmskydd</v>
      </c>
      <c r="F19091" s="1" t="s">
        <v>665</v>
      </c>
      <c r="G19091" s="1" t="s">
        <v>666</v>
      </c>
      <c r="H19091" s="1" t="s">
        <v>667</v>
      </c>
      <c r="I19091" s="1" t="s">
        <v>16</v>
      </c>
      <c r="J19091" s="1" t="s">
        <v>23</v>
      </c>
      <c r="K19091" s="1" t="s">
        <v>16</v>
      </c>
      <c r="L19091" s="1" t="s">
        <v>16</v>
      </c>
      <c r="M19091" s="1" t="s">
        <v>16</v>
      </c>
      <c r="N19091" s="1" t="s">
        <v>16</v>
      </c>
      <c r="O19091" s="1">
        <v>63.2</v>
      </c>
      <c r="P19091" s="1">
        <v>1.0</v>
      </c>
    </row>
    <row r="19092">
      <c r="A19092" s="1" t="s">
        <v>29</v>
      </c>
      <c r="B19092" s="1" t="s">
        <v>22194</v>
      </c>
      <c r="C19092" s="2" t="s">
        <v>22137</v>
      </c>
      <c r="D19092" s="1" t="s">
        <v>19</v>
      </c>
      <c r="E19092" s="3" t="str">
        <f t="shared" si="1178"/>
        <v>2-Pack Xiaomi Redmi Note 12 (4G) - Härdat Glas 9H-Super kvalitet 3D Skärmskydd</v>
      </c>
      <c r="F19092" s="1" t="s">
        <v>665</v>
      </c>
      <c r="G19092" s="1" t="s">
        <v>666</v>
      </c>
      <c r="H19092" s="1" t="s">
        <v>667</v>
      </c>
      <c r="I19092" s="1" t="s">
        <v>16</v>
      </c>
      <c r="J19092" s="1" t="s">
        <v>23</v>
      </c>
      <c r="K19092" s="1" t="s">
        <v>16</v>
      </c>
      <c r="L19092" s="1" t="s">
        <v>16</v>
      </c>
      <c r="M19092" s="1" t="s">
        <v>16</v>
      </c>
      <c r="N19092" s="1" t="s">
        <v>16</v>
      </c>
      <c r="O19092" s="1">
        <v>63.2</v>
      </c>
      <c r="P19092" s="1">
        <v>1.0</v>
      </c>
    </row>
    <row r="19093">
      <c r="A19093" s="1" t="s">
        <v>29</v>
      </c>
      <c r="B19093" s="1" t="s">
        <v>22195</v>
      </c>
      <c r="C19093" s="2" t="s">
        <v>22137</v>
      </c>
      <c r="D19093" s="1" t="s">
        <v>19</v>
      </c>
      <c r="E19093" s="3" t="str">
        <f>HYPERLINK("https://fyndiq.se/produkt/5e7d482e4c2349ac/", "Skärmskydd Iphone 13 Mini - 9H Härdat glas - Top kvalitet")</f>
        <v>Skärmskydd Iphone 13 Mini - 9H Härdat glas - Top kvalitet</v>
      </c>
      <c r="F19093" s="1" t="s">
        <v>1687</v>
      </c>
      <c r="G19093" s="1" t="s">
        <v>1688</v>
      </c>
      <c r="H19093" s="1" t="s">
        <v>1689</v>
      </c>
      <c r="I19093" s="1" t="s">
        <v>16</v>
      </c>
      <c r="J19093" s="1" t="s">
        <v>23</v>
      </c>
      <c r="K19093" s="1" t="s">
        <v>16</v>
      </c>
      <c r="L19093" s="1" t="s">
        <v>16</v>
      </c>
      <c r="M19093" s="1" t="s">
        <v>16</v>
      </c>
      <c r="N19093" s="1" t="s">
        <v>16</v>
      </c>
      <c r="O19093" s="1">
        <v>39.2</v>
      </c>
      <c r="P19093" s="1">
        <v>2.0</v>
      </c>
    </row>
    <row r="19094">
      <c r="A19094" s="1" t="s">
        <v>29</v>
      </c>
      <c r="B19094" s="1" t="s">
        <v>22196</v>
      </c>
      <c r="C19094" s="2" t="s">
        <v>22137</v>
      </c>
      <c r="D19094" s="1" t="s">
        <v>19</v>
      </c>
      <c r="E19094" s="3" t="str">
        <f>HYPERLINK("https://fyndiq.se/produkt/2b4b1f7438974a4c/", "2-Pack OnePlus 11 5G- Härdat glas 9H - Super kvalitet 3D Skärmskydd")</f>
        <v>2-Pack OnePlus 11 5G- Härdat glas 9H - Super kvalitet 3D Skärmskydd</v>
      </c>
      <c r="F19094" s="1" t="s">
        <v>3388</v>
      </c>
      <c r="G19094" s="1" t="s">
        <v>3389</v>
      </c>
      <c r="H19094" s="1" t="s">
        <v>3390</v>
      </c>
      <c r="I19094" s="1" t="s">
        <v>16</v>
      </c>
      <c r="J19094" s="1" t="s">
        <v>23</v>
      </c>
      <c r="K19094" s="1" t="s">
        <v>16</v>
      </c>
      <c r="L19094" s="1" t="s">
        <v>16</v>
      </c>
      <c r="M19094" s="1" t="s">
        <v>16</v>
      </c>
      <c r="N19094" s="1" t="s">
        <v>16</v>
      </c>
      <c r="O19094" s="1">
        <v>79.2</v>
      </c>
      <c r="P19094" s="1">
        <v>1.0</v>
      </c>
    </row>
    <row r="19095">
      <c r="A19095" s="1" t="s">
        <v>29</v>
      </c>
      <c r="B19095" s="1" t="s">
        <v>22197</v>
      </c>
      <c r="C19095" s="2" t="s">
        <v>22137</v>
      </c>
      <c r="D19095" s="1" t="s">
        <v>19</v>
      </c>
      <c r="E19095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19095" s="1" t="s">
        <v>3599</v>
      </c>
      <c r="G19095" s="1" t="s">
        <v>3600</v>
      </c>
      <c r="H19095" s="1" t="s">
        <v>3601</v>
      </c>
      <c r="I19095" s="1" t="s">
        <v>16</v>
      </c>
      <c r="J19095" s="1" t="s">
        <v>23</v>
      </c>
      <c r="K19095" s="1" t="s">
        <v>16</v>
      </c>
      <c r="L19095" s="1" t="s">
        <v>16</v>
      </c>
      <c r="M19095" s="1" t="s">
        <v>16</v>
      </c>
      <c r="N19095" s="1" t="s">
        <v>16</v>
      </c>
      <c r="O19095" s="1">
        <v>71.2</v>
      </c>
      <c r="P19095" s="1">
        <v>1.0</v>
      </c>
    </row>
    <row r="19096">
      <c r="A19096" s="1" t="s">
        <v>29</v>
      </c>
      <c r="B19096" s="1" t="s">
        <v>22198</v>
      </c>
      <c r="C19096" s="2" t="s">
        <v>22137</v>
      </c>
      <c r="D19096" s="1" t="s">
        <v>19</v>
      </c>
      <c r="E19096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9096" s="1" t="s">
        <v>10103</v>
      </c>
      <c r="G19096" s="1" t="s">
        <v>10104</v>
      </c>
      <c r="H19096" s="1" t="s">
        <v>10105</v>
      </c>
      <c r="I19096" s="1" t="s">
        <v>16</v>
      </c>
      <c r="J19096" s="1" t="s">
        <v>23</v>
      </c>
      <c r="K19096" s="1" t="s">
        <v>16</v>
      </c>
      <c r="L19096" s="1" t="s">
        <v>16</v>
      </c>
      <c r="M19096" s="1" t="s">
        <v>16</v>
      </c>
      <c r="N19096" s="1" t="s">
        <v>16</v>
      </c>
      <c r="O19096" s="1">
        <v>127.2</v>
      </c>
      <c r="P19096" s="1">
        <v>1.0</v>
      </c>
    </row>
    <row r="19097">
      <c r="A19097" s="1" t="s">
        <v>29</v>
      </c>
      <c r="B19097" s="1" t="s">
        <v>22199</v>
      </c>
      <c r="C19097" s="2" t="s">
        <v>22137</v>
      </c>
      <c r="D19097" s="1" t="s">
        <v>19</v>
      </c>
      <c r="E19097" s="3" t="str">
        <f>HYPERLINK("https://fyndiq.se/produkt/580d801ad22645e2/", "2 Pack - Samsung A12 / A32 5G - Härdat Glass 9H - Super Kvalitet")</f>
        <v>2 Pack - Samsung A12 / A32 5G - Härdat Glass 9H - Super Kvalitet</v>
      </c>
      <c r="F19097" s="1" t="s">
        <v>2530</v>
      </c>
      <c r="G19097" s="1" t="s">
        <v>2531</v>
      </c>
      <c r="H19097" s="1" t="s">
        <v>2532</v>
      </c>
      <c r="I19097" s="1" t="s">
        <v>16</v>
      </c>
      <c r="J19097" s="1" t="s">
        <v>23</v>
      </c>
      <c r="K19097" s="1" t="s">
        <v>16</v>
      </c>
      <c r="L19097" s="1" t="s">
        <v>16</v>
      </c>
      <c r="M19097" s="1" t="s">
        <v>16</v>
      </c>
      <c r="N19097" s="1" t="s">
        <v>16</v>
      </c>
      <c r="O19097" s="1">
        <v>63.2</v>
      </c>
      <c r="P19097" s="1">
        <v>1.0</v>
      </c>
    </row>
    <row r="19098">
      <c r="A19098" s="1" t="s">
        <v>29</v>
      </c>
      <c r="B19098" s="1" t="s">
        <v>22200</v>
      </c>
      <c r="C19098" s="2" t="s">
        <v>22137</v>
      </c>
      <c r="D19098" s="1" t="s">
        <v>19</v>
      </c>
      <c r="E19098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9098" s="1" t="s">
        <v>3152</v>
      </c>
      <c r="G19098" s="1" t="s">
        <v>3153</v>
      </c>
      <c r="H19098" s="1" t="s">
        <v>3154</v>
      </c>
      <c r="I19098" s="1" t="s">
        <v>16</v>
      </c>
      <c r="J19098" s="1" t="s">
        <v>23</v>
      </c>
      <c r="K19098" s="1" t="s">
        <v>16</v>
      </c>
      <c r="L19098" s="1" t="s">
        <v>16</v>
      </c>
      <c r="M19098" s="1" t="s">
        <v>16</v>
      </c>
      <c r="N19098" s="1" t="s">
        <v>16</v>
      </c>
      <c r="O19098" s="1">
        <v>63.2</v>
      </c>
      <c r="P19098" s="1">
        <v>1.0</v>
      </c>
    </row>
    <row r="19099">
      <c r="A19099" s="1" t="s">
        <v>29</v>
      </c>
      <c r="B19099" s="1" t="s">
        <v>22201</v>
      </c>
      <c r="C19099" s="2" t="s">
        <v>22137</v>
      </c>
      <c r="D19099" s="1" t="s">
        <v>19</v>
      </c>
      <c r="E1909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9099" s="1" t="s">
        <v>47</v>
      </c>
      <c r="G19099" s="2" t="s">
        <v>48</v>
      </c>
      <c r="H19099" s="1" t="s">
        <v>49</v>
      </c>
      <c r="I19099" s="1" t="s">
        <v>16</v>
      </c>
      <c r="J19099" s="1" t="s">
        <v>23</v>
      </c>
      <c r="K19099" s="1" t="s">
        <v>16</v>
      </c>
      <c r="L19099" s="1" t="s">
        <v>16</v>
      </c>
      <c r="M19099" s="1" t="s">
        <v>16</v>
      </c>
      <c r="N19099" s="1" t="s">
        <v>16</v>
      </c>
      <c r="O19099" s="1">
        <v>183.2</v>
      </c>
      <c r="P19099" s="1">
        <v>1.0</v>
      </c>
    </row>
    <row r="19100">
      <c r="A19100" s="1" t="s">
        <v>29</v>
      </c>
      <c r="B19100" s="1" t="s">
        <v>22202</v>
      </c>
      <c r="C19100" s="2" t="s">
        <v>22137</v>
      </c>
      <c r="D19100" s="1" t="s">
        <v>19</v>
      </c>
      <c r="E19100" s="3" t="str">
        <f t="shared" ref="E19100:E19101" si="1179">HYPERLINK("https://fyndiq.se/produkt/13429430b0324fde/", "2-Pack Samsung Galaxy A23 5G - Härdat Glas 9H - Super Kvalitet 3D")</f>
        <v>2-Pack Samsung Galaxy A23 5G - Härdat Glas 9H - Super Kvalitet 3D</v>
      </c>
      <c r="F19100" s="1" t="s">
        <v>1761</v>
      </c>
      <c r="G19100" s="1" t="s">
        <v>1762</v>
      </c>
      <c r="H19100" s="1" t="s">
        <v>1763</v>
      </c>
      <c r="I19100" s="1" t="s">
        <v>16</v>
      </c>
      <c r="J19100" s="1" t="s">
        <v>23</v>
      </c>
      <c r="K19100" s="1" t="s">
        <v>16</v>
      </c>
      <c r="L19100" s="1" t="s">
        <v>16</v>
      </c>
      <c r="M19100" s="1" t="s">
        <v>16</v>
      </c>
      <c r="N19100" s="1" t="s">
        <v>16</v>
      </c>
      <c r="O19100" s="1">
        <v>63.2</v>
      </c>
      <c r="P19100" s="1">
        <v>1.0</v>
      </c>
    </row>
    <row r="19101">
      <c r="A19101" s="1" t="s">
        <v>29</v>
      </c>
      <c r="B19101" s="1" t="s">
        <v>22203</v>
      </c>
      <c r="C19101" s="2" t="s">
        <v>22137</v>
      </c>
      <c r="D19101" s="1" t="s">
        <v>19</v>
      </c>
      <c r="E19101" s="3" t="str">
        <f t="shared" si="1179"/>
        <v>2-Pack Samsung Galaxy A23 5G - Härdat Glas 9H - Super Kvalitet 3D</v>
      </c>
      <c r="F19101" s="1" t="s">
        <v>1761</v>
      </c>
      <c r="G19101" s="1" t="s">
        <v>1762</v>
      </c>
      <c r="H19101" s="1" t="s">
        <v>1763</v>
      </c>
      <c r="I19101" s="1" t="s">
        <v>16</v>
      </c>
      <c r="J19101" s="1" t="s">
        <v>23</v>
      </c>
      <c r="K19101" s="1" t="s">
        <v>16</v>
      </c>
      <c r="L19101" s="1" t="s">
        <v>16</v>
      </c>
      <c r="M19101" s="1" t="s">
        <v>16</v>
      </c>
      <c r="N19101" s="1" t="s">
        <v>16</v>
      </c>
      <c r="O19101" s="1">
        <v>63.2</v>
      </c>
      <c r="P19101" s="1">
        <v>1.0</v>
      </c>
    </row>
    <row r="19102">
      <c r="A19102" s="1" t="s">
        <v>29</v>
      </c>
      <c r="B19102" s="1" t="s">
        <v>22204</v>
      </c>
      <c r="C19102" s="2" t="s">
        <v>22137</v>
      </c>
      <c r="D19102" s="1" t="s">
        <v>19</v>
      </c>
      <c r="E19102" s="3" t="str">
        <f>HYPERLINK("https://fyndiq.se/produkt/3793e0f6281f49f6/", "2-Pack Iphone 11 / XR - 9H Härdat Glass - Top Kvalitet")</f>
        <v>2-Pack Iphone 11 / XR - 9H Härdat Glass - Top Kvalitet</v>
      </c>
      <c r="F19102" s="1" t="s">
        <v>371</v>
      </c>
      <c r="G19102" s="1" t="s">
        <v>372</v>
      </c>
      <c r="H19102" s="1" t="s">
        <v>373</v>
      </c>
      <c r="I19102" s="1" t="s">
        <v>16</v>
      </c>
      <c r="J19102" s="1" t="s">
        <v>23</v>
      </c>
      <c r="K19102" s="1" t="s">
        <v>16</v>
      </c>
      <c r="L19102" s="1" t="s">
        <v>16</v>
      </c>
      <c r="M19102" s="1" t="s">
        <v>16</v>
      </c>
      <c r="N19102" s="1" t="s">
        <v>16</v>
      </c>
      <c r="O19102" s="1">
        <v>47.2</v>
      </c>
      <c r="P19102" s="1">
        <v>1.0</v>
      </c>
    </row>
    <row r="19103">
      <c r="A19103" s="1" t="s">
        <v>29</v>
      </c>
      <c r="B19103" s="1" t="s">
        <v>22205</v>
      </c>
      <c r="C19103" s="2" t="s">
        <v>22137</v>
      </c>
      <c r="D19103" s="1" t="s">
        <v>19</v>
      </c>
      <c r="E19103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9103" s="1" t="s">
        <v>4343</v>
      </c>
      <c r="G19103" s="1" t="s">
        <v>4344</v>
      </c>
      <c r="H19103" s="1" t="s">
        <v>4345</v>
      </c>
      <c r="I19103" s="1" t="s">
        <v>16</v>
      </c>
      <c r="J19103" s="1" t="s">
        <v>23</v>
      </c>
      <c r="K19103" s="1" t="s">
        <v>16</v>
      </c>
      <c r="L19103" s="1" t="s">
        <v>16</v>
      </c>
      <c r="M19103" s="1" t="s">
        <v>16</v>
      </c>
      <c r="N19103" s="1" t="s">
        <v>16</v>
      </c>
      <c r="O19103" s="1">
        <v>95.2</v>
      </c>
      <c r="P19103" s="1">
        <v>1.0</v>
      </c>
    </row>
    <row r="19104">
      <c r="A19104" s="1" t="s">
        <v>29</v>
      </c>
      <c r="B19104" s="1" t="s">
        <v>22206</v>
      </c>
      <c r="C19104" s="2" t="s">
        <v>22137</v>
      </c>
      <c r="D19104" s="1" t="s">
        <v>19</v>
      </c>
      <c r="E19104" s="3" t="str">
        <f>HYPERLINK("https://fyndiq.se/produkt/6ae5aff483564a84/", "2-Pack Apple Watch 40mm – Härdat glas 9H – Super kvalitet 3D")</f>
        <v>2-Pack Apple Watch 40mm – Härdat glas 9H – Super kvalitet 3D</v>
      </c>
      <c r="F19104" s="1" t="s">
        <v>1418</v>
      </c>
      <c r="G19104" s="1" t="s">
        <v>1419</v>
      </c>
      <c r="H19104" s="1" t="s">
        <v>1420</v>
      </c>
      <c r="I19104" s="1" t="s">
        <v>1230</v>
      </c>
      <c r="J19104" s="1" t="s">
        <v>23</v>
      </c>
      <c r="K19104" s="1" t="s">
        <v>16</v>
      </c>
      <c r="L19104" s="1" t="s">
        <v>16</v>
      </c>
      <c r="M19104" s="1" t="s">
        <v>16</v>
      </c>
      <c r="N19104" s="1" t="s">
        <v>16</v>
      </c>
      <c r="O19104" s="1">
        <v>55.2</v>
      </c>
      <c r="P19104" s="1">
        <v>1.0</v>
      </c>
    </row>
    <row r="19105">
      <c r="A19105" s="1" t="s">
        <v>29</v>
      </c>
      <c r="B19105" s="1" t="s">
        <v>22207</v>
      </c>
      <c r="C19105" s="2" t="s">
        <v>22137</v>
      </c>
      <c r="D19105" s="1" t="s">
        <v>19</v>
      </c>
      <c r="E19105" s="3" t="str">
        <f t="shared" ref="E19105:E19106" si="1180">HYPERLINK("https://fyndiq.se/produkt/3100704c14f446fd/", "2-Pack Samsung S21 (5G) Skärmskydd &amp; 1-Pack linsskydd - Härdat Glas 9H - Super kvalitet 3D")</f>
        <v>2-Pack Samsung S21 (5G) Skärmskydd &amp; 1-Pack linsskydd - Härdat Glas 9H - Super kvalitet 3D</v>
      </c>
      <c r="F19105" s="1" t="s">
        <v>599</v>
      </c>
      <c r="G19105" s="1" t="s">
        <v>600</v>
      </c>
      <c r="H19105" s="1" t="s">
        <v>601</v>
      </c>
      <c r="I19105" s="1" t="s">
        <v>16</v>
      </c>
      <c r="J19105" s="1" t="s">
        <v>23</v>
      </c>
      <c r="K19105" s="1" t="s">
        <v>16</v>
      </c>
      <c r="L19105" s="1" t="s">
        <v>16</v>
      </c>
      <c r="M19105" s="1" t="s">
        <v>16</v>
      </c>
      <c r="N19105" s="1" t="s">
        <v>16</v>
      </c>
      <c r="O19105" s="1">
        <v>71.2</v>
      </c>
      <c r="P19105" s="1">
        <v>1.0</v>
      </c>
    </row>
    <row r="19106">
      <c r="A19106" s="1" t="s">
        <v>29</v>
      </c>
      <c r="B19106" s="1" t="s">
        <v>22208</v>
      </c>
      <c r="C19106" s="2" t="s">
        <v>22137</v>
      </c>
      <c r="D19106" s="1" t="s">
        <v>19</v>
      </c>
      <c r="E19106" s="3" t="str">
        <f t="shared" si="1180"/>
        <v>2-Pack Samsung S21 (5G) Skärmskydd &amp; 1-Pack linsskydd - Härdat Glas 9H - Super kvalitet 3D</v>
      </c>
      <c r="F19106" s="1" t="s">
        <v>599</v>
      </c>
      <c r="G19106" s="1" t="s">
        <v>600</v>
      </c>
      <c r="H19106" s="1" t="s">
        <v>601</v>
      </c>
      <c r="I19106" s="1" t="s">
        <v>16</v>
      </c>
      <c r="J19106" s="1" t="s">
        <v>23</v>
      </c>
      <c r="K19106" s="1" t="s">
        <v>16</v>
      </c>
      <c r="L19106" s="1" t="s">
        <v>16</v>
      </c>
      <c r="M19106" s="1" t="s">
        <v>16</v>
      </c>
      <c r="N19106" s="1" t="s">
        <v>16</v>
      </c>
      <c r="O19106" s="1">
        <v>71.2</v>
      </c>
      <c r="P19106" s="1">
        <v>1.0</v>
      </c>
    </row>
    <row r="19107">
      <c r="A19107" s="1" t="s">
        <v>29</v>
      </c>
      <c r="B19107" s="1" t="s">
        <v>22209</v>
      </c>
      <c r="C19107" s="2" t="s">
        <v>22137</v>
      </c>
      <c r="D19107" s="1" t="s">
        <v>19</v>
      </c>
      <c r="E19107" s="3" t="str">
        <f>HYPERLINK("https://fyndiq.se/produkt/cd12c16ee4d949e3/", "OnePlus 10 Pro 5G - Härdat Glas 9H - Super kvalitet 3D Skärmskydd")</f>
        <v>OnePlus 10 Pro 5G - Härdat Glas 9H - Super kvalitet 3D Skärmskydd</v>
      </c>
      <c r="F19107" s="1" t="s">
        <v>1221</v>
      </c>
      <c r="G19107" s="1" t="s">
        <v>1222</v>
      </c>
      <c r="H19107" s="1" t="s">
        <v>1223</v>
      </c>
      <c r="I19107" s="1" t="s">
        <v>16</v>
      </c>
      <c r="J19107" s="1" t="s">
        <v>23</v>
      </c>
      <c r="K19107" s="1" t="s">
        <v>16</v>
      </c>
      <c r="L19107" s="1" t="s">
        <v>16</v>
      </c>
      <c r="M19107" s="1" t="s">
        <v>16</v>
      </c>
      <c r="N19107" s="1" t="s">
        <v>16</v>
      </c>
      <c r="O19107" s="1">
        <v>63.2</v>
      </c>
      <c r="P19107" s="1">
        <v>1.0</v>
      </c>
    </row>
    <row r="19108">
      <c r="A19108" s="1" t="s">
        <v>29</v>
      </c>
      <c r="B19108" s="1" t="s">
        <v>22210</v>
      </c>
      <c r="C19108" s="2" t="s">
        <v>22137</v>
      </c>
      <c r="D19108" s="1" t="s">
        <v>19</v>
      </c>
      <c r="E19108" s="3" t="str">
        <f>HYPERLINK("https://fyndiq.se/produkt/e9fe6b45dad34f98/", "2-Pack Iphone X / XS / 11 PRO- 9H Härdat Glass - Top Kvalitet")</f>
        <v>2-Pack Iphone X / XS / 11 PRO- 9H Härdat Glass - Top Kvalitet</v>
      </c>
      <c r="F19108" s="1" t="s">
        <v>6168</v>
      </c>
      <c r="G19108" s="1" t="s">
        <v>6169</v>
      </c>
      <c r="H19108" s="1" t="s">
        <v>6170</v>
      </c>
      <c r="I19108" s="1" t="s">
        <v>16</v>
      </c>
      <c r="J19108" s="1" t="s">
        <v>23</v>
      </c>
      <c r="K19108" s="1" t="s">
        <v>16</v>
      </c>
      <c r="L19108" s="1" t="s">
        <v>16</v>
      </c>
      <c r="M19108" s="1" t="s">
        <v>16</v>
      </c>
      <c r="N19108" s="1" t="s">
        <v>16</v>
      </c>
      <c r="O19108" s="1">
        <v>47.2</v>
      </c>
      <c r="P19108" s="1">
        <v>2.0</v>
      </c>
    </row>
    <row r="19109">
      <c r="A19109" s="1" t="s">
        <v>29</v>
      </c>
      <c r="B19109" s="1" t="s">
        <v>22211</v>
      </c>
      <c r="C19109" s="2" t="s">
        <v>22137</v>
      </c>
      <c r="D19109" s="1" t="s">
        <v>19</v>
      </c>
      <c r="E19109" s="3" t="str">
        <f>HYPERLINK("https://fyndiq.se/produkt/71c054dfb7cb4551/", "2 Pack iPhone 8 Plus Vit - Härdat Glas 9H - Super Kvalitet 3D")</f>
        <v>2 Pack iPhone 8 Plus Vit - Härdat Glas 9H - Super Kvalitet 3D</v>
      </c>
      <c r="F19109" s="1" t="s">
        <v>1369</v>
      </c>
      <c r="G19109" s="1" t="s">
        <v>1370</v>
      </c>
      <c r="H19109" s="1" t="s">
        <v>1371</v>
      </c>
      <c r="I19109" s="1" t="s">
        <v>16</v>
      </c>
      <c r="J19109" s="1" t="s">
        <v>23</v>
      </c>
      <c r="K19109" s="1" t="s">
        <v>16</v>
      </c>
      <c r="L19109" s="1" t="s">
        <v>16</v>
      </c>
      <c r="M19109" s="1" t="s">
        <v>16</v>
      </c>
      <c r="N19109" s="1" t="s">
        <v>16</v>
      </c>
      <c r="O19109" s="1">
        <v>47.2</v>
      </c>
      <c r="P19109" s="1">
        <v>1.0</v>
      </c>
    </row>
    <row r="19110">
      <c r="A19110" s="1" t="s">
        <v>29</v>
      </c>
      <c r="B19110" s="1" t="s">
        <v>22212</v>
      </c>
      <c r="C19110" s="2" t="s">
        <v>22137</v>
      </c>
      <c r="D19110" s="1" t="s">
        <v>19</v>
      </c>
      <c r="E19110" s="3" t="str">
        <f t="shared" ref="E19110:E19111" si="1181">HYPERLINK("https://fyndiq.se/produkt/5111bae9a0a04236/", "2-Pack Samsung S23 Ultra 5G - 9H Härdat Glass - 3D Super Kvalitet Skärmskydd")</f>
        <v>2-Pack Samsung S23 Ultra 5G - 9H Härdat Glass - 3D Super Kvalitet Skärmskydd</v>
      </c>
      <c r="F19110" s="1" t="s">
        <v>35</v>
      </c>
      <c r="G19110" s="1" t="s">
        <v>36</v>
      </c>
      <c r="H19110" s="1" t="s">
        <v>37</v>
      </c>
      <c r="I19110" s="1" t="s">
        <v>16</v>
      </c>
      <c r="J19110" s="1" t="s">
        <v>23</v>
      </c>
      <c r="K19110" s="1" t="s">
        <v>16</v>
      </c>
      <c r="L19110" s="1" t="s">
        <v>16</v>
      </c>
      <c r="M19110" s="1" t="s">
        <v>16</v>
      </c>
      <c r="N19110" s="1" t="s">
        <v>16</v>
      </c>
      <c r="O19110" s="1">
        <v>63.2</v>
      </c>
      <c r="P19110" s="1">
        <v>1.0</v>
      </c>
    </row>
    <row r="19111">
      <c r="A19111" s="1" t="s">
        <v>29</v>
      </c>
      <c r="B19111" s="1" t="s">
        <v>22213</v>
      </c>
      <c r="C19111" s="2" t="s">
        <v>22137</v>
      </c>
      <c r="D19111" s="1" t="s">
        <v>19</v>
      </c>
      <c r="E19111" s="3" t="str">
        <f t="shared" si="1181"/>
        <v>2-Pack Samsung S23 Ultra 5G - 9H Härdat Glass - 3D Super Kvalitet Skärmskydd</v>
      </c>
      <c r="F19111" s="1" t="s">
        <v>35</v>
      </c>
      <c r="G19111" s="1" t="s">
        <v>36</v>
      </c>
      <c r="H19111" s="1" t="s">
        <v>37</v>
      </c>
      <c r="I19111" s="1" t="s">
        <v>16</v>
      </c>
      <c r="J19111" s="1" t="s">
        <v>23</v>
      </c>
      <c r="K19111" s="1" t="s">
        <v>16</v>
      </c>
      <c r="L19111" s="1" t="s">
        <v>16</v>
      </c>
      <c r="M19111" s="1" t="s">
        <v>16</v>
      </c>
      <c r="N19111" s="1" t="s">
        <v>16</v>
      </c>
      <c r="O19111" s="1">
        <v>63.2</v>
      </c>
      <c r="P19111" s="1">
        <v>1.0</v>
      </c>
    </row>
    <row r="19112">
      <c r="A19112" s="1" t="s">
        <v>29</v>
      </c>
      <c r="B19112" s="1" t="s">
        <v>22214</v>
      </c>
      <c r="C19112" s="2" t="s">
        <v>22137</v>
      </c>
      <c r="D19112" s="1" t="s">
        <v>19</v>
      </c>
      <c r="E19112" s="3" t="str">
        <f>HYPERLINK("https://fyndiq.se/produkt/d97909e17083461a/", "2-Pack Privacy Skärmskydd For Samsung A12 - Härdat Glas 9H - Super Kvalitet 3D")</f>
        <v>2-Pack Privacy Skärmskydd For Samsung A12 - Härdat Glas 9H - Super Kvalitet 3D</v>
      </c>
      <c r="F19112" s="1" t="s">
        <v>15683</v>
      </c>
      <c r="G19112" s="1" t="s">
        <v>15684</v>
      </c>
      <c r="H19112" s="1" t="s">
        <v>15685</v>
      </c>
      <c r="I19112" s="1" t="s">
        <v>16</v>
      </c>
      <c r="J19112" s="1" t="s">
        <v>23</v>
      </c>
      <c r="K19112" s="1" t="s">
        <v>16</v>
      </c>
      <c r="L19112" s="1" t="s">
        <v>16</v>
      </c>
      <c r="M19112" s="1" t="s">
        <v>16</v>
      </c>
      <c r="N19112" s="1" t="s">
        <v>16</v>
      </c>
      <c r="O19112" s="1">
        <v>79.2</v>
      </c>
      <c r="P19112" s="1">
        <v>1.0</v>
      </c>
    </row>
    <row r="19113">
      <c r="A19113" s="1" t="s">
        <v>29</v>
      </c>
      <c r="B19113" s="1" t="s">
        <v>22215</v>
      </c>
      <c r="C19113" s="2" t="s">
        <v>22137</v>
      </c>
      <c r="D19113" s="1" t="s">
        <v>19</v>
      </c>
      <c r="E19113" s="3" t="str">
        <f>HYPERLINK("https://fyndiq.se/produkt/aaaa7cf643f84273/", "2 Pack Samsung Xcover 5 - Härdat glas 9H-Super kvalitet 3D")</f>
        <v>2 Pack Samsung Xcover 5 - Härdat glas 9H-Super kvalitet 3D</v>
      </c>
      <c r="F19113" s="1" t="s">
        <v>2089</v>
      </c>
      <c r="G19113" s="1" t="s">
        <v>2090</v>
      </c>
      <c r="H19113" s="1" t="s">
        <v>2091</v>
      </c>
      <c r="I19113" s="1" t="s">
        <v>16</v>
      </c>
      <c r="J19113" s="1" t="s">
        <v>23</v>
      </c>
      <c r="K19113" s="1" t="s">
        <v>16</v>
      </c>
      <c r="L19113" s="1" t="s">
        <v>16</v>
      </c>
      <c r="M19113" s="1" t="s">
        <v>16</v>
      </c>
      <c r="N19113" s="1" t="s">
        <v>16</v>
      </c>
      <c r="O19113" s="1">
        <v>63.2</v>
      </c>
      <c r="P19113" s="1">
        <v>1.0</v>
      </c>
    </row>
    <row r="19114">
      <c r="A19114" s="1" t="s">
        <v>29</v>
      </c>
      <c r="B19114" s="1" t="s">
        <v>22216</v>
      </c>
      <c r="C19114" s="2" t="s">
        <v>22137</v>
      </c>
      <c r="D19114" s="1" t="s">
        <v>19</v>
      </c>
      <c r="E19114" s="3" t="str">
        <f>HYPERLINK("https://fyndiq.se/produkt/c398466bf0524e85/", "2-Pack Samsung S23 - 9H Härdat Glass - 3D Super Kvalitet Skärmskydd")</f>
        <v>2-Pack Samsung S23 - 9H Härdat Glass - 3D Super Kvalitet Skärmskydd</v>
      </c>
      <c r="F19114" s="1" t="s">
        <v>1365</v>
      </c>
      <c r="G19114" s="1" t="s">
        <v>1366</v>
      </c>
      <c r="H19114" s="1" t="s">
        <v>1367</v>
      </c>
      <c r="I19114" s="1" t="s">
        <v>16</v>
      </c>
      <c r="J19114" s="1" t="s">
        <v>23</v>
      </c>
      <c r="K19114" s="1" t="s">
        <v>16</v>
      </c>
      <c r="L19114" s="1" t="s">
        <v>16</v>
      </c>
      <c r="M19114" s="1" t="s">
        <v>16</v>
      </c>
      <c r="N19114" s="1" t="s">
        <v>16</v>
      </c>
      <c r="O19114" s="1">
        <v>63.2</v>
      </c>
      <c r="P19114" s="1">
        <v>1.0</v>
      </c>
    </row>
    <row r="19115">
      <c r="A19115" s="1" t="s">
        <v>29</v>
      </c>
      <c r="B19115" s="1" t="s">
        <v>22217</v>
      </c>
      <c r="C19115" s="2" t="s">
        <v>22137</v>
      </c>
      <c r="D19115" s="1" t="s">
        <v>19</v>
      </c>
      <c r="E19115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9115" s="1" t="s">
        <v>7053</v>
      </c>
      <c r="G19115" s="1" t="s">
        <v>7054</v>
      </c>
      <c r="H19115" s="1" t="s">
        <v>7055</v>
      </c>
      <c r="I19115" s="1" t="s">
        <v>16</v>
      </c>
      <c r="J19115" s="1" t="s">
        <v>23</v>
      </c>
      <c r="K19115" s="1" t="s">
        <v>16</v>
      </c>
      <c r="L19115" s="1" t="s">
        <v>16</v>
      </c>
      <c r="M19115" s="1" t="s">
        <v>16</v>
      </c>
      <c r="N19115" s="1" t="s">
        <v>16</v>
      </c>
      <c r="O19115" s="1">
        <v>79.2</v>
      </c>
      <c r="P19115" s="1">
        <v>1.0</v>
      </c>
    </row>
    <row r="19116">
      <c r="A19116" s="1" t="s">
        <v>29</v>
      </c>
      <c r="B19116" s="1" t="s">
        <v>22218</v>
      </c>
      <c r="C19116" s="2" t="s">
        <v>22137</v>
      </c>
      <c r="D19116" s="1" t="s">
        <v>19</v>
      </c>
      <c r="E19116" s="3" t="str">
        <f>HYPERLINK("https://fyndiq.se/produkt/7c990866bb87402c/", "2-Pack Xiaomi 11 Lite 5G NE - Härdat Glas 9H - Super kvalitet 3D")</f>
        <v>2-Pack Xiaomi 11 Lite 5G NE - Härdat Glas 9H - Super kvalitet 3D</v>
      </c>
      <c r="F19116" s="1" t="s">
        <v>544</v>
      </c>
      <c r="G19116" s="1" t="s">
        <v>545</v>
      </c>
      <c r="H19116" s="1" t="s">
        <v>546</v>
      </c>
      <c r="I19116" s="1" t="s">
        <v>16</v>
      </c>
      <c r="J19116" s="1" t="s">
        <v>23</v>
      </c>
      <c r="K19116" s="1" t="s">
        <v>16</v>
      </c>
      <c r="L19116" s="1" t="s">
        <v>16</v>
      </c>
      <c r="M19116" s="1" t="s">
        <v>16</v>
      </c>
      <c r="N19116" s="1" t="s">
        <v>16</v>
      </c>
      <c r="O19116" s="1">
        <v>63.2</v>
      </c>
      <c r="P19116" s="1">
        <v>1.0</v>
      </c>
    </row>
    <row r="19117">
      <c r="A19117" s="1" t="s">
        <v>29</v>
      </c>
      <c r="B19117" s="1" t="s">
        <v>22219</v>
      </c>
      <c r="C19117" s="2" t="s">
        <v>22137</v>
      </c>
      <c r="D19117" s="1" t="s">
        <v>19</v>
      </c>
      <c r="E19117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9117" s="1" t="s">
        <v>837</v>
      </c>
      <c r="G19117" s="1" t="s">
        <v>838</v>
      </c>
      <c r="H19117" s="1" t="s">
        <v>839</v>
      </c>
      <c r="I19117" s="1" t="s">
        <v>16</v>
      </c>
      <c r="J19117" s="1" t="s">
        <v>23</v>
      </c>
      <c r="K19117" s="1" t="s">
        <v>16</v>
      </c>
      <c r="L19117" s="1" t="s">
        <v>16</v>
      </c>
      <c r="M19117" s="1" t="s">
        <v>16</v>
      </c>
      <c r="N19117" s="1" t="s">
        <v>16</v>
      </c>
      <c r="O19117" s="1">
        <v>63.2</v>
      </c>
      <c r="P19117" s="1">
        <v>1.0</v>
      </c>
    </row>
    <row r="19118">
      <c r="A19118" s="1" t="s">
        <v>29</v>
      </c>
      <c r="B19118" s="1" t="s">
        <v>22220</v>
      </c>
      <c r="C19118" s="2" t="s">
        <v>22137</v>
      </c>
      <c r="D19118" s="1" t="s">
        <v>19</v>
      </c>
      <c r="E19118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9118" s="1" t="s">
        <v>4071</v>
      </c>
      <c r="G19118" s="1" t="s">
        <v>4072</v>
      </c>
      <c r="H19118" s="1" t="s">
        <v>4073</v>
      </c>
      <c r="I19118" s="1" t="s">
        <v>16</v>
      </c>
      <c r="J19118" s="1" t="s">
        <v>23</v>
      </c>
      <c r="K19118" s="1" t="s">
        <v>16</v>
      </c>
      <c r="L19118" s="1" t="s">
        <v>16</v>
      </c>
      <c r="M19118" s="1" t="s">
        <v>16</v>
      </c>
      <c r="N19118" s="1" t="s">
        <v>16</v>
      </c>
      <c r="O19118" s="1">
        <v>39.2</v>
      </c>
      <c r="P19118" s="1">
        <v>1.0</v>
      </c>
    </row>
    <row r="19119">
      <c r="A19119" s="1" t="s">
        <v>29</v>
      </c>
      <c r="B19119" s="1" t="s">
        <v>22221</v>
      </c>
      <c r="C19119" s="2" t="s">
        <v>22137</v>
      </c>
      <c r="D19119" s="1" t="s">
        <v>19</v>
      </c>
      <c r="E19119" s="3" t="str">
        <f>HYPERLINK("https://fyndiq.se/produkt/dd0a78fa9ae94f83/", "Skärmskydd Iphone 13 Pro Max - 9H Härdat glas  - Top kvalitet")</f>
        <v>Skärmskydd Iphone 13 Pro Max - 9H Härdat glas  - Top kvalitet</v>
      </c>
      <c r="F19119" s="1" t="s">
        <v>4403</v>
      </c>
      <c r="G19119" s="1" t="s">
        <v>4404</v>
      </c>
      <c r="H19119" s="1" t="s">
        <v>4405</v>
      </c>
      <c r="I19119" s="1" t="s">
        <v>16</v>
      </c>
      <c r="J19119" s="1" t="s">
        <v>23</v>
      </c>
      <c r="K19119" s="1" t="s">
        <v>16</v>
      </c>
      <c r="L19119" s="1" t="s">
        <v>16</v>
      </c>
      <c r="M19119" s="1" t="s">
        <v>16</v>
      </c>
      <c r="N19119" s="1" t="s">
        <v>16</v>
      </c>
      <c r="O19119" s="1">
        <v>39.2</v>
      </c>
      <c r="P19119" s="1">
        <v>1.0</v>
      </c>
    </row>
    <row r="19120">
      <c r="A19120" s="1" t="s">
        <v>29</v>
      </c>
      <c r="B19120" s="1" t="s">
        <v>22222</v>
      </c>
      <c r="C19120" s="2" t="s">
        <v>22137</v>
      </c>
      <c r="D19120" s="1" t="s">
        <v>19</v>
      </c>
      <c r="E19120" s="3" t="str">
        <f t="shared" ref="E19120:E19121" si="1182">HYPERLINK("https://fyndiq.se/produkt/33c7ee60e8fc436d/", "Samsung Galaxy A32 - Härdat glas 9H - Super kvalitet 3D")</f>
        <v>Samsung Galaxy A32 - Härdat glas 9H - Super kvalitet 3D</v>
      </c>
      <c r="F19120" s="1" t="s">
        <v>1520</v>
      </c>
      <c r="G19120" s="1" t="s">
        <v>1521</v>
      </c>
      <c r="H19120" s="1" t="s">
        <v>1522</v>
      </c>
      <c r="I19120" s="1" t="s">
        <v>16</v>
      </c>
      <c r="J19120" s="1" t="s">
        <v>23</v>
      </c>
      <c r="K19120" s="1" t="s">
        <v>16</v>
      </c>
      <c r="L19120" s="1" t="s">
        <v>16</v>
      </c>
      <c r="M19120" s="1" t="s">
        <v>16</v>
      </c>
      <c r="N19120" s="1" t="s">
        <v>16</v>
      </c>
      <c r="O19120" s="1">
        <v>54.4</v>
      </c>
      <c r="P19120" s="1">
        <v>1.0</v>
      </c>
    </row>
    <row r="19121">
      <c r="A19121" s="1" t="s">
        <v>29</v>
      </c>
      <c r="B19121" s="1" t="s">
        <v>22223</v>
      </c>
      <c r="C19121" s="2" t="s">
        <v>22137</v>
      </c>
      <c r="D19121" s="1" t="s">
        <v>19</v>
      </c>
      <c r="E19121" s="3" t="str">
        <f t="shared" si="1182"/>
        <v>Samsung Galaxy A32 - Härdat glas 9H - Super kvalitet 3D</v>
      </c>
      <c r="F19121" s="1" t="s">
        <v>1520</v>
      </c>
      <c r="G19121" s="1" t="s">
        <v>1521</v>
      </c>
      <c r="H19121" s="1" t="s">
        <v>1522</v>
      </c>
      <c r="I19121" s="1" t="s">
        <v>16</v>
      </c>
      <c r="J19121" s="1" t="s">
        <v>23</v>
      </c>
      <c r="K19121" s="1" t="s">
        <v>16</v>
      </c>
      <c r="L19121" s="1" t="s">
        <v>16</v>
      </c>
      <c r="M19121" s="1" t="s">
        <v>16</v>
      </c>
      <c r="N19121" s="1" t="s">
        <v>16</v>
      </c>
      <c r="O19121" s="1">
        <v>54.4</v>
      </c>
      <c r="P19121" s="1">
        <v>1.0</v>
      </c>
    </row>
    <row r="19122">
      <c r="A19122" s="1" t="s">
        <v>29</v>
      </c>
      <c r="B19122" s="1" t="s">
        <v>22224</v>
      </c>
      <c r="C19122" s="2" t="s">
        <v>22137</v>
      </c>
      <c r="D19122" s="1" t="s">
        <v>19</v>
      </c>
      <c r="E19122" s="3" t="str">
        <f>HYPERLINK("https://fyndiq.se/produkt/533d0ddc5dd84c00/", "2-Pack iPhone 14 - skärmskydd &amp; linsskydd - härdat glas 9H")</f>
        <v>2-Pack iPhone 14 - skärmskydd &amp; linsskydd - härdat glas 9H</v>
      </c>
      <c r="F19122" s="1" t="s">
        <v>841</v>
      </c>
      <c r="G19122" s="1" t="s">
        <v>842</v>
      </c>
      <c r="H19122" s="1" t="s">
        <v>843</v>
      </c>
      <c r="I19122" s="1" t="s">
        <v>16</v>
      </c>
      <c r="J19122" s="1" t="s">
        <v>23</v>
      </c>
      <c r="K19122" s="1" t="s">
        <v>16</v>
      </c>
      <c r="L19122" s="1" t="s">
        <v>16</v>
      </c>
      <c r="M19122" s="1" t="s">
        <v>16</v>
      </c>
      <c r="N19122" s="1" t="s">
        <v>16</v>
      </c>
      <c r="O19122" s="1">
        <v>63.2</v>
      </c>
      <c r="P19122" s="1">
        <v>1.0</v>
      </c>
    </row>
    <row r="19123">
      <c r="A19123" s="1" t="s">
        <v>29</v>
      </c>
      <c r="B19123" s="1" t="s">
        <v>22225</v>
      </c>
      <c r="C19123" s="2" t="s">
        <v>22137</v>
      </c>
      <c r="D19123" s="1" t="s">
        <v>19</v>
      </c>
      <c r="E19123" s="3" t="str">
        <f>HYPERLINK("https://fyndiq.se/produkt/fdeead0025f9481d/", "Samsung S23 FE - 9H Härdat Glass - Super Kvalitet 3D")</f>
        <v>Samsung S23 FE - 9H Härdat Glass - Super Kvalitet 3D</v>
      </c>
      <c r="F19123" s="1" t="s">
        <v>9586</v>
      </c>
      <c r="G19123" s="1" t="s">
        <v>9587</v>
      </c>
      <c r="H19123" s="1" t="s">
        <v>9588</v>
      </c>
      <c r="I19123" s="1" t="s">
        <v>16</v>
      </c>
      <c r="J19123" s="1" t="s">
        <v>23</v>
      </c>
      <c r="K19123" s="1" t="s">
        <v>16</v>
      </c>
      <c r="L19123" s="1" t="s">
        <v>16</v>
      </c>
      <c r="M19123" s="1" t="s">
        <v>16</v>
      </c>
      <c r="N19123" s="1" t="s">
        <v>16</v>
      </c>
      <c r="O19123" s="1">
        <v>55.2</v>
      </c>
      <c r="P19123" s="1">
        <v>1.0</v>
      </c>
    </row>
    <row r="19124">
      <c r="A19124" s="1" t="s">
        <v>29</v>
      </c>
      <c r="B19124" s="1" t="s">
        <v>22226</v>
      </c>
      <c r="C19124" s="2" t="s">
        <v>22137</v>
      </c>
      <c r="D19124" s="1" t="s">
        <v>19</v>
      </c>
      <c r="E19124" s="3" t="str">
        <f>HYPERLINK("https://fyndiq.se/produkt/22da48bd656e47a6/", "3-Pack Samsung Galaxy Tab A7 Lite - Härdat Glas 9H - Super Kvalitet")</f>
        <v>3-Pack Samsung Galaxy Tab A7 Lite - Härdat Glas 9H - Super Kvalitet</v>
      </c>
      <c r="F19124" s="1" t="s">
        <v>2316</v>
      </c>
      <c r="G19124" s="1" t="s">
        <v>2317</v>
      </c>
      <c r="H19124" s="1" t="s">
        <v>2318</v>
      </c>
      <c r="I19124" s="1" t="s">
        <v>16</v>
      </c>
      <c r="J19124" s="1" t="s">
        <v>23</v>
      </c>
      <c r="K19124" s="1" t="s">
        <v>16</v>
      </c>
      <c r="L19124" s="1" t="s">
        <v>16</v>
      </c>
      <c r="M19124" s="1" t="s">
        <v>16</v>
      </c>
      <c r="N19124" s="1" t="s">
        <v>16</v>
      </c>
      <c r="O19124" s="1">
        <v>143.2</v>
      </c>
      <c r="P19124" s="1">
        <v>1.0</v>
      </c>
    </row>
    <row r="19125">
      <c r="A19125" s="1" t="s">
        <v>29</v>
      </c>
      <c r="B19125" s="1" t="s">
        <v>22227</v>
      </c>
      <c r="C19125" s="2" t="s">
        <v>22137</v>
      </c>
      <c r="D19125" s="1" t="s">
        <v>19</v>
      </c>
      <c r="E19125" s="3" t="str">
        <f>HYPERLINK("https://fyndiq.se/produkt/2a9c08e4daf04aed/", "2-Pack Xiaomi 12T Pro - Härdat Glas 9H - Super kvalitet 3D Skärmskydd")</f>
        <v>2-Pack Xiaomi 12T Pro - Härdat Glas 9H - Super kvalitet 3D Skärmskydd</v>
      </c>
      <c r="F19125" s="1" t="s">
        <v>376</v>
      </c>
      <c r="G19125" s="1" t="s">
        <v>377</v>
      </c>
      <c r="H19125" s="1" t="s">
        <v>378</v>
      </c>
      <c r="I19125" s="1" t="s">
        <v>16</v>
      </c>
      <c r="J19125" s="1" t="s">
        <v>23</v>
      </c>
      <c r="K19125" s="1" t="s">
        <v>16</v>
      </c>
      <c r="L19125" s="1" t="s">
        <v>16</v>
      </c>
      <c r="M19125" s="1" t="s">
        <v>16</v>
      </c>
      <c r="N19125" s="1" t="s">
        <v>16</v>
      </c>
      <c r="O19125" s="1">
        <v>63.2</v>
      </c>
      <c r="P19125" s="1">
        <v>1.0</v>
      </c>
    </row>
    <row r="19126">
      <c r="A19126" s="1" t="s">
        <v>29</v>
      </c>
      <c r="B19126" s="1" t="s">
        <v>22228</v>
      </c>
      <c r="C19126" s="2" t="s">
        <v>22137</v>
      </c>
      <c r="D19126" s="1" t="s">
        <v>19</v>
      </c>
      <c r="E19126" s="3" t="str">
        <f>HYPERLINK("https://fyndiq.se/produkt/0d7aad41e34e439f/", "Samsung Galaxy S21 Plus - Härdat Glas 9H - Super kvalitet 3D")</f>
        <v>Samsung Galaxy S21 Plus - Härdat Glas 9H - Super kvalitet 3D</v>
      </c>
      <c r="F19126" s="1" t="s">
        <v>22229</v>
      </c>
      <c r="G19126" s="1" t="s">
        <v>22230</v>
      </c>
      <c r="H19126" s="1" t="s">
        <v>22231</v>
      </c>
      <c r="I19126" s="1" t="s">
        <v>16</v>
      </c>
      <c r="J19126" s="1" t="s">
        <v>23</v>
      </c>
      <c r="K19126" s="1" t="s">
        <v>16</v>
      </c>
      <c r="L19126" s="1" t="s">
        <v>16</v>
      </c>
      <c r="M19126" s="1" t="s">
        <v>16</v>
      </c>
      <c r="N19126" s="1" t="s">
        <v>16</v>
      </c>
      <c r="O19126" s="1">
        <v>55.2</v>
      </c>
      <c r="P19126" s="1">
        <v>1.0</v>
      </c>
    </row>
    <row r="19127">
      <c r="A19127" s="1" t="s">
        <v>29</v>
      </c>
      <c r="B19127" s="1" t="s">
        <v>22232</v>
      </c>
      <c r="C19127" s="2" t="s">
        <v>22137</v>
      </c>
      <c r="D19127" s="1" t="s">
        <v>19</v>
      </c>
      <c r="E19127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9127" s="1" t="s">
        <v>3073</v>
      </c>
      <c r="G19127" s="1" t="s">
        <v>3074</v>
      </c>
      <c r="H19127" s="1" t="s">
        <v>3075</v>
      </c>
      <c r="I19127" s="1" t="s">
        <v>16</v>
      </c>
      <c r="J19127" s="1" t="s">
        <v>23</v>
      </c>
      <c r="K19127" s="1" t="s">
        <v>16</v>
      </c>
      <c r="L19127" s="1" t="s">
        <v>16</v>
      </c>
      <c r="M19127" s="1" t="s">
        <v>16</v>
      </c>
      <c r="N19127" s="1" t="s">
        <v>16</v>
      </c>
      <c r="O19127" s="1">
        <v>71.2</v>
      </c>
      <c r="P19127" s="1">
        <v>1.0</v>
      </c>
    </row>
    <row r="19128">
      <c r="A19128" s="1" t="s">
        <v>29</v>
      </c>
      <c r="B19128" s="1" t="s">
        <v>22233</v>
      </c>
      <c r="C19128" s="2" t="s">
        <v>22137</v>
      </c>
      <c r="D19128" s="1" t="s">
        <v>19</v>
      </c>
      <c r="E19128" s="3" t="str">
        <f t="shared" ref="E19128:E19129" si="1183">HYPERLINK("https://fyndiq.se/produkt/a871a7da0b2249a8/", "2-Pack Iphone 11 Pro Max - 9H Härdat Glass - Top Kvalitet")</f>
        <v>2-Pack Iphone 11 Pro Max - 9H Härdat Glass - Top Kvalitet</v>
      </c>
      <c r="F19128" s="1" t="s">
        <v>559</v>
      </c>
      <c r="G19128" s="1" t="s">
        <v>560</v>
      </c>
      <c r="H19128" s="1" t="s">
        <v>561</v>
      </c>
      <c r="I19128" s="1" t="s">
        <v>16</v>
      </c>
      <c r="J19128" s="1" t="s">
        <v>23</v>
      </c>
      <c r="K19128" s="1" t="s">
        <v>16</v>
      </c>
      <c r="L19128" s="1" t="s">
        <v>16</v>
      </c>
      <c r="M19128" s="1" t="s">
        <v>16</v>
      </c>
      <c r="N19128" s="1" t="s">
        <v>16</v>
      </c>
      <c r="O19128" s="1">
        <v>47.2</v>
      </c>
      <c r="P19128" s="1">
        <v>1.0</v>
      </c>
    </row>
    <row r="19129">
      <c r="A19129" s="1" t="s">
        <v>29</v>
      </c>
      <c r="B19129" s="1" t="s">
        <v>22234</v>
      </c>
      <c r="C19129" s="2" t="s">
        <v>22137</v>
      </c>
      <c r="D19129" s="1" t="s">
        <v>19</v>
      </c>
      <c r="E19129" s="3" t="str">
        <f t="shared" si="1183"/>
        <v>2-Pack Iphone 11 Pro Max - 9H Härdat Glass - Top Kvalitet</v>
      </c>
      <c r="F19129" s="1" t="s">
        <v>559</v>
      </c>
      <c r="G19129" s="1" t="s">
        <v>560</v>
      </c>
      <c r="H19129" s="1" t="s">
        <v>561</v>
      </c>
      <c r="I19129" s="1" t="s">
        <v>16</v>
      </c>
      <c r="J19129" s="1" t="s">
        <v>23</v>
      </c>
      <c r="K19129" s="1" t="s">
        <v>16</v>
      </c>
      <c r="L19129" s="1" t="s">
        <v>16</v>
      </c>
      <c r="M19129" s="1" t="s">
        <v>16</v>
      </c>
      <c r="N19129" s="1" t="s">
        <v>16</v>
      </c>
      <c r="O19129" s="1">
        <v>47.2</v>
      </c>
      <c r="P19129" s="1">
        <v>2.0</v>
      </c>
    </row>
    <row r="19130">
      <c r="A19130" s="1" t="s">
        <v>29</v>
      </c>
      <c r="B19130" s="1" t="s">
        <v>22235</v>
      </c>
      <c r="C19130" s="2" t="s">
        <v>22137</v>
      </c>
      <c r="D19130" s="1" t="s">
        <v>19</v>
      </c>
      <c r="E19130" s="3" t="str">
        <f>HYPERLINK("https://fyndiq.se/produkt/3fee81d316cc43da/", "2-pack - iPhone 12 / 12 Pro - 9H Härdat Glass - Top Kvalitet")</f>
        <v>2-pack - iPhone 12 / 12 Pro - 9H Härdat Glass - Top Kvalitet</v>
      </c>
      <c r="F19130" s="1" t="s">
        <v>2499</v>
      </c>
      <c r="G19130" s="1" t="s">
        <v>2500</v>
      </c>
      <c r="H19130" s="1" t="s">
        <v>2067</v>
      </c>
      <c r="I19130" s="1" t="s">
        <v>16</v>
      </c>
      <c r="J19130" s="1" t="s">
        <v>23</v>
      </c>
      <c r="K19130" s="1" t="s">
        <v>16</v>
      </c>
      <c r="L19130" s="1" t="s">
        <v>16</v>
      </c>
      <c r="M19130" s="1" t="s">
        <v>16</v>
      </c>
      <c r="N19130" s="1" t="s">
        <v>16</v>
      </c>
      <c r="O19130" s="1">
        <v>47.2</v>
      </c>
      <c r="P19130" s="1">
        <v>1.0</v>
      </c>
    </row>
    <row r="19131">
      <c r="A19131" s="1" t="s">
        <v>29</v>
      </c>
      <c r="B19131" s="1" t="s">
        <v>22236</v>
      </c>
      <c r="C19131" s="2" t="s">
        <v>22137</v>
      </c>
      <c r="D19131" s="1" t="s">
        <v>19</v>
      </c>
      <c r="E19131" s="3" t="str">
        <f t="shared" ref="E19131:E19134" si="1184">HYPERLINK("https://fyndiq.se/produkt/0a890dd972c4463d/", "2-Pack Samsung Galaxy A52s 5G - Härdat glas 9H - Super kvalitet")</f>
        <v>2-Pack Samsung Galaxy A52s 5G - Härdat glas 9H - Super kvalitet</v>
      </c>
      <c r="F19131" s="1" t="s">
        <v>442</v>
      </c>
      <c r="G19131" s="1" t="s">
        <v>443</v>
      </c>
      <c r="H19131" s="1" t="s">
        <v>444</v>
      </c>
      <c r="I19131" s="1" t="s">
        <v>16</v>
      </c>
      <c r="J19131" s="1" t="s">
        <v>23</v>
      </c>
      <c r="K19131" s="1" t="s">
        <v>16</v>
      </c>
      <c r="L19131" s="1" t="s">
        <v>16</v>
      </c>
      <c r="M19131" s="1" t="s">
        <v>16</v>
      </c>
      <c r="N19131" s="1" t="s">
        <v>16</v>
      </c>
      <c r="O19131" s="1">
        <v>63.2</v>
      </c>
      <c r="P19131" s="1">
        <v>1.0</v>
      </c>
    </row>
    <row r="19132">
      <c r="A19132" s="1" t="s">
        <v>29</v>
      </c>
      <c r="B19132" s="1" t="s">
        <v>22237</v>
      </c>
      <c r="C19132" s="2" t="s">
        <v>22137</v>
      </c>
      <c r="D19132" s="1" t="s">
        <v>19</v>
      </c>
      <c r="E19132" s="3" t="str">
        <f t="shared" si="1184"/>
        <v>2-Pack Samsung Galaxy A52s 5G - Härdat glas 9H - Super kvalitet</v>
      </c>
      <c r="F19132" s="1" t="s">
        <v>442</v>
      </c>
      <c r="G19132" s="1" t="s">
        <v>443</v>
      </c>
      <c r="H19132" s="1" t="s">
        <v>444</v>
      </c>
      <c r="I19132" s="1" t="s">
        <v>16</v>
      </c>
      <c r="J19132" s="1" t="s">
        <v>23</v>
      </c>
      <c r="K19132" s="1" t="s">
        <v>16</v>
      </c>
      <c r="L19132" s="1" t="s">
        <v>16</v>
      </c>
      <c r="M19132" s="1" t="s">
        <v>16</v>
      </c>
      <c r="N19132" s="1" t="s">
        <v>16</v>
      </c>
      <c r="O19132" s="1">
        <v>63.2</v>
      </c>
      <c r="P19132" s="1">
        <v>1.0</v>
      </c>
    </row>
    <row r="19133">
      <c r="A19133" s="1" t="s">
        <v>29</v>
      </c>
      <c r="B19133" s="1" t="s">
        <v>22238</v>
      </c>
      <c r="C19133" s="2" t="s">
        <v>22137</v>
      </c>
      <c r="D19133" s="1" t="s">
        <v>19</v>
      </c>
      <c r="E19133" s="3" t="str">
        <f t="shared" si="1184"/>
        <v>2-Pack Samsung Galaxy A52s 5G - Härdat glas 9H - Super kvalitet</v>
      </c>
      <c r="F19133" s="1" t="s">
        <v>442</v>
      </c>
      <c r="G19133" s="1" t="s">
        <v>443</v>
      </c>
      <c r="H19133" s="1" t="s">
        <v>444</v>
      </c>
      <c r="I19133" s="1" t="s">
        <v>16</v>
      </c>
      <c r="J19133" s="1" t="s">
        <v>23</v>
      </c>
      <c r="K19133" s="1" t="s">
        <v>16</v>
      </c>
      <c r="L19133" s="1" t="s">
        <v>16</v>
      </c>
      <c r="M19133" s="1" t="s">
        <v>16</v>
      </c>
      <c r="N19133" s="1" t="s">
        <v>16</v>
      </c>
      <c r="O19133" s="1">
        <v>63.2</v>
      </c>
      <c r="P19133" s="1">
        <v>1.0</v>
      </c>
    </row>
    <row r="19134">
      <c r="A19134" s="1" t="s">
        <v>29</v>
      </c>
      <c r="B19134" s="1" t="s">
        <v>22239</v>
      </c>
      <c r="C19134" s="2" t="s">
        <v>22137</v>
      </c>
      <c r="D19134" s="1" t="s">
        <v>19</v>
      </c>
      <c r="E19134" s="3" t="str">
        <f t="shared" si="1184"/>
        <v>2-Pack Samsung Galaxy A52s 5G - Härdat glas 9H - Super kvalitet</v>
      </c>
      <c r="F19134" s="1" t="s">
        <v>442</v>
      </c>
      <c r="G19134" s="1" t="s">
        <v>443</v>
      </c>
      <c r="H19134" s="1" t="s">
        <v>444</v>
      </c>
      <c r="I19134" s="1" t="s">
        <v>16</v>
      </c>
      <c r="J19134" s="1" t="s">
        <v>23</v>
      </c>
      <c r="K19134" s="1" t="s">
        <v>16</v>
      </c>
      <c r="L19134" s="1" t="s">
        <v>16</v>
      </c>
      <c r="M19134" s="1" t="s">
        <v>16</v>
      </c>
      <c r="N19134" s="1" t="s">
        <v>16</v>
      </c>
      <c r="O19134" s="1">
        <v>63.2</v>
      </c>
      <c r="P19134" s="1">
        <v>1.0</v>
      </c>
    </row>
    <row r="19135">
      <c r="A19135" s="1" t="s">
        <v>29</v>
      </c>
      <c r="B19135" s="1" t="s">
        <v>22240</v>
      </c>
      <c r="C19135" s="2" t="s">
        <v>22137</v>
      </c>
      <c r="D19135" s="1" t="s">
        <v>19</v>
      </c>
      <c r="E19135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135" s="1" t="s">
        <v>3643</v>
      </c>
      <c r="G19135" s="1" t="s">
        <v>3644</v>
      </c>
      <c r="H19135" s="1" t="s">
        <v>3645</v>
      </c>
      <c r="I19135" s="1" t="s">
        <v>16</v>
      </c>
      <c r="J19135" s="1" t="s">
        <v>23</v>
      </c>
      <c r="K19135" s="1" t="s">
        <v>16</v>
      </c>
      <c r="L19135" s="1" t="s">
        <v>16</v>
      </c>
      <c r="M19135" s="1" t="s">
        <v>16</v>
      </c>
      <c r="N19135" s="1" t="s">
        <v>16</v>
      </c>
      <c r="O19135" s="1">
        <v>71.2</v>
      </c>
      <c r="P19135" s="1">
        <v>1.0</v>
      </c>
    </row>
    <row r="19136">
      <c r="A19136" s="1" t="s">
        <v>29</v>
      </c>
      <c r="B19136" s="1" t="s">
        <v>22241</v>
      </c>
      <c r="C19136" s="2" t="s">
        <v>22137</v>
      </c>
      <c r="D19136" s="1" t="s">
        <v>19</v>
      </c>
      <c r="E19136" s="3" t="str">
        <f>HYPERLINK("https://fyndiq.se/produkt/17eb3a8226844bc8/", "2-Pack Sony Xperia 1 III - Härdat glas 9H - Super Kvalitet 3D")</f>
        <v>2-Pack Sony Xperia 1 III - Härdat glas 9H - Super Kvalitet 3D</v>
      </c>
      <c r="F19136" s="1" t="s">
        <v>2344</v>
      </c>
      <c r="G19136" s="1" t="s">
        <v>2345</v>
      </c>
      <c r="H19136" s="1" t="s">
        <v>2346</v>
      </c>
      <c r="I19136" s="1" t="s">
        <v>16</v>
      </c>
      <c r="J19136" s="1" t="s">
        <v>23</v>
      </c>
      <c r="K19136" s="1" t="s">
        <v>16</v>
      </c>
      <c r="L19136" s="1" t="s">
        <v>16</v>
      </c>
      <c r="M19136" s="1" t="s">
        <v>16</v>
      </c>
      <c r="N19136" s="1" t="s">
        <v>16</v>
      </c>
      <c r="O19136" s="1">
        <v>63.2</v>
      </c>
      <c r="P19136" s="1">
        <v>1.0</v>
      </c>
    </row>
    <row r="19137">
      <c r="A19137" s="1" t="s">
        <v>29</v>
      </c>
      <c r="B19137" s="1" t="s">
        <v>22242</v>
      </c>
      <c r="C19137" s="2" t="s">
        <v>22137</v>
      </c>
      <c r="D19137" s="1" t="s">
        <v>19</v>
      </c>
      <c r="E19137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137" s="1" t="s">
        <v>2144</v>
      </c>
      <c r="G19137" s="1" t="s">
        <v>2145</v>
      </c>
      <c r="H19137" s="1" t="s">
        <v>2146</v>
      </c>
      <c r="I19137" s="1" t="s">
        <v>16</v>
      </c>
      <c r="J19137" s="1" t="s">
        <v>23</v>
      </c>
      <c r="K19137" s="1" t="s">
        <v>16</v>
      </c>
      <c r="L19137" s="1" t="s">
        <v>16</v>
      </c>
      <c r="M19137" s="1" t="s">
        <v>16</v>
      </c>
      <c r="N19137" s="1" t="s">
        <v>16</v>
      </c>
      <c r="O19137" s="1">
        <v>63.2</v>
      </c>
      <c r="P19137" s="1">
        <v>1.0</v>
      </c>
    </row>
    <row r="19138">
      <c r="A19138" s="1" t="s">
        <v>29</v>
      </c>
      <c r="B19138" s="1" t="s">
        <v>22243</v>
      </c>
      <c r="C19138" s="2" t="s">
        <v>22137</v>
      </c>
      <c r="D19138" s="1" t="s">
        <v>19</v>
      </c>
      <c r="E19138" s="3" t="str">
        <f t="shared" ref="E19138:E19140" si="1185">HYPERLINK("https://fyndiq.se/produkt/ef10e4ba492c46df/", "2-Pack Samsung S23 FE 5G - 9H Härdat Glass - Super Kvalitet 3D")</f>
        <v>2-Pack Samsung S23 FE 5G - 9H Härdat Glass - Super Kvalitet 3D</v>
      </c>
      <c r="F19138" s="1" t="s">
        <v>2521</v>
      </c>
      <c r="G19138" s="1" t="s">
        <v>2522</v>
      </c>
      <c r="H19138" s="1" t="s">
        <v>2523</v>
      </c>
      <c r="I19138" s="1" t="s">
        <v>16</v>
      </c>
      <c r="J19138" s="1" t="s">
        <v>23</v>
      </c>
      <c r="K19138" s="1" t="s">
        <v>16</v>
      </c>
      <c r="L19138" s="1" t="s">
        <v>16</v>
      </c>
      <c r="M19138" s="1" t="s">
        <v>16</v>
      </c>
      <c r="N19138" s="1" t="s">
        <v>16</v>
      </c>
      <c r="O19138" s="1">
        <v>63.2</v>
      </c>
      <c r="P19138" s="1">
        <v>1.0</v>
      </c>
    </row>
    <row r="19139">
      <c r="A19139" s="1" t="s">
        <v>29</v>
      </c>
      <c r="B19139" s="1" t="s">
        <v>22244</v>
      </c>
      <c r="C19139" s="2" t="s">
        <v>22137</v>
      </c>
      <c r="D19139" s="1" t="s">
        <v>19</v>
      </c>
      <c r="E19139" s="3" t="str">
        <f t="shared" si="1185"/>
        <v>2-Pack Samsung S23 FE 5G - 9H Härdat Glass - Super Kvalitet 3D</v>
      </c>
      <c r="F19139" s="1" t="s">
        <v>2521</v>
      </c>
      <c r="G19139" s="1" t="s">
        <v>2522</v>
      </c>
      <c r="H19139" s="1" t="s">
        <v>2523</v>
      </c>
      <c r="I19139" s="1" t="s">
        <v>16</v>
      </c>
      <c r="J19139" s="1" t="s">
        <v>23</v>
      </c>
      <c r="K19139" s="1" t="s">
        <v>16</v>
      </c>
      <c r="L19139" s="1" t="s">
        <v>16</v>
      </c>
      <c r="M19139" s="1" t="s">
        <v>16</v>
      </c>
      <c r="N19139" s="1" t="s">
        <v>16</v>
      </c>
      <c r="O19139" s="1">
        <v>63.2</v>
      </c>
      <c r="P19139" s="1">
        <v>1.0</v>
      </c>
    </row>
    <row r="19140">
      <c r="A19140" s="1" t="s">
        <v>29</v>
      </c>
      <c r="B19140" s="1" t="s">
        <v>22245</v>
      </c>
      <c r="C19140" s="2" t="s">
        <v>22137</v>
      </c>
      <c r="D19140" s="1" t="s">
        <v>19</v>
      </c>
      <c r="E19140" s="3" t="str">
        <f t="shared" si="1185"/>
        <v>2-Pack Samsung S23 FE 5G - 9H Härdat Glass - Super Kvalitet 3D</v>
      </c>
      <c r="F19140" s="1" t="s">
        <v>2521</v>
      </c>
      <c r="G19140" s="1" t="s">
        <v>2522</v>
      </c>
      <c r="H19140" s="1" t="s">
        <v>2523</v>
      </c>
      <c r="I19140" s="1" t="s">
        <v>16</v>
      </c>
      <c r="J19140" s="1" t="s">
        <v>23</v>
      </c>
      <c r="K19140" s="1" t="s">
        <v>16</v>
      </c>
      <c r="L19140" s="1" t="s">
        <v>16</v>
      </c>
      <c r="M19140" s="1" t="s">
        <v>16</v>
      </c>
      <c r="N19140" s="1" t="s">
        <v>16</v>
      </c>
      <c r="O19140" s="1">
        <v>63.2</v>
      </c>
      <c r="P19140" s="1">
        <v>1.0</v>
      </c>
    </row>
    <row r="19141">
      <c r="A19141" s="1" t="s">
        <v>29</v>
      </c>
      <c r="B19141" s="1" t="s">
        <v>22246</v>
      </c>
      <c r="C19141" s="2" t="s">
        <v>22137</v>
      </c>
      <c r="D19141" s="1" t="s">
        <v>19</v>
      </c>
      <c r="E19141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9141" s="1" t="s">
        <v>11050</v>
      </c>
      <c r="G19141" s="1" t="s">
        <v>11051</v>
      </c>
      <c r="H19141" s="1" t="s">
        <v>11052</v>
      </c>
      <c r="I19141" s="1" t="s">
        <v>16</v>
      </c>
      <c r="J19141" s="1" t="s">
        <v>23</v>
      </c>
      <c r="K19141" s="1" t="s">
        <v>16</v>
      </c>
      <c r="L19141" s="1" t="s">
        <v>16</v>
      </c>
      <c r="M19141" s="1" t="s">
        <v>16</v>
      </c>
      <c r="N19141" s="1" t="s">
        <v>16</v>
      </c>
      <c r="O19141" s="1">
        <v>71.2</v>
      </c>
      <c r="P19141" s="1">
        <v>1.0</v>
      </c>
    </row>
    <row r="19142">
      <c r="A19142" s="1" t="s">
        <v>29</v>
      </c>
      <c r="B19142" s="1" t="s">
        <v>22247</v>
      </c>
      <c r="C19142" s="2" t="s">
        <v>22137</v>
      </c>
      <c r="D19142" s="1" t="s">
        <v>19</v>
      </c>
      <c r="E19142" s="3" t="str">
        <f>HYPERLINK("https://fyndiq.se/produkt/e9c1dd33f1fd4d17/", "2-Pack Samsung Galaxy S21 5G - Härdat Glas Skärmskydd 9H - HD")</f>
        <v>2-Pack Samsung Galaxy S21 5G - Härdat Glas Skärmskydd 9H - HD</v>
      </c>
      <c r="F19142" s="1" t="s">
        <v>454</v>
      </c>
      <c r="G19142" s="1" t="s">
        <v>455</v>
      </c>
      <c r="H19142" s="1" t="s">
        <v>456</v>
      </c>
      <c r="I19142" s="1" t="s">
        <v>16</v>
      </c>
      <c r="J19142" s="1" t="s">
        <v>23</v>
      </c>
      <c r="K19142" s="1" t="s">
        <v>16</v>
      </c>
      <c r="L19142" s="1" t="s">
        <v>16</v>
      </c>
      <c r="M19142" s="1" t="s">
        <v>16</v>
      </c>
      <c r="N19142" s="1" t="s">
        <v>16</v>
      </c>
      <c r="O19142" s="1">
        <v>63.2</v>
      </c>
      <c r="P19142" s="1">
        <v>1.0</v>
      </c>
    </row>
    <row r="19143">
      <c r="A19143" s="1" t="s">
        <v>29</v>
      </c>
      <c r="B19143" s="1" t="s">
        <v>22248</v>
      </c>
      <c r="C19143" s="2" t="s">
        <v>22137</v>
      </c>
      <c r="D19143" s="1" t="s">
        <v>19</v>
      </c>
      <c r="E19143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9143" s="1" t="s">
        <v>1193</v>
      </c>
      <c r="G19143" s="1" t="s">
        <v>1194</v>
      </c>
      <c r="H19143" s="1" t="s">
        <v>1195</v>
      </c>
      <c r="I19143" s="1" t="s">
        <v>16</v>
      </c>
      <c r="J19143" s="1" t="s">
        <v>23</v>
      </c>
      <c r="K19143" s="1" t="s">
        <v>16</v>
      </c>
      <c r="L19143" s="1" t="s">
        <v>16</v>
      </c>
      <c r="M19143" s="1" t="s">
        <v>16</v>
      </c>
      <c r="N19143" s="1" t="s">
        <v>16</v>
      </c>
      <c r="O19143" s="1">
        <v>79.2</v>
      </c>
      <c r="P19143" s="1">
        <v>2.0</v>
      </c>
    </row>
    <row r="19144">
      <c r="A19144" s="1" t="s">
        <v>29</v>
      </c>
      <c r="B19144" s="1" t="s">
        <v>22249</v>
      </c>
      <c r="C19144" s="2" t="s">
        <v>22137</v>
      </c>
      <c r="D19144" s="1" t="s">
        <v>19</v>
      </c>
      <c r="E19144" s="3" t="str">
        <f>HYPERLINK("https://fyndiq.se/produkt/44f3cfd52e0f4e86/", "Apple Watch 45mm – Härdat glas 9H – Super kvalitet 3D Skärmskydd")</f>
        <v>Apple Watch 45mm – Härdat glas 9H – Super kvalitet 3D Skärmskydd</v>
      </c>
      <c r="F19144" s="1" t="s">
        <v>568</v>
      </c>
      <c r="G19144" s="1" t="s">
        <v>569</v>
      </c>
      <c r="H19144" s="1" t="s">
        <v>570</v>
      </c>
      <c r="I19144" s="1" t="s">
        <v>16</v>
      </c>
      <c r="J19144" s="1" t="s">
        <v>23</v>
      </c>
      <c r="K19144" s="1" t="s">
        <v>16</v>
      </c>
      <c r="L19144" s="1" t="s">
        <v>16</v>
      </c>
      <c r="M19144" s="1" t="s">
        <v>16</v>
      </c>
      <c r="N19144" s="1" t="s">
        <v>16</v>
      </c>
      <c r="O19144" s="1">
        <v>47.2</v>
      </c>
      <c r="P19144" s="1">
        <v>1.0</v>
      </c>
    </row>
    <row r="19145">
      <c r="A19145" s="1" t="s">
        <v>29</v>
      </c>
      <c r="B19145" s="1" t="s">
        <v>22250</v>
      </c>
      <c r="C19145" s="2" t="s">
        <v>22137</v>
      </c>
      <c r="D19145" s="1" t="s">
        <v>19</v>
      </c>
      <c r="E19145" s="3" t="str">
        <f>HYPERLINK("https://fyndiq.se/produkt/4603671cea994359/", "Samsung S20 Plus härdat glas 3D 9H Top Kvalitet skärmskydd")</f>
        <v>Samsung S20 Plus härdat glas 3D 9H Top Kvalitet skärmskydd</v>
      </c>
      <c r="F19145" s="1" t="s">
        <v>428</v>
      </c>
      <c r="G19145" s="1" t="s">
        <v>429</v>
      </c>
      <c r="H19145" s="1" t="s">
        <v>430</v>
      </c>
      <c r="I19145" s="1" t="s">
        <v>16</v>
      </c>
      <c r="J19145" s="1" t="s">
        <v>23</v>
      </c>
      <c r="K19145" s="1" t="s">
        <v>16</v>
      </c>
      <c r="L19145" s="1" t="s">
        <v>16</v>
      </c>
      <c r="M19145" s="1" t="s">
        <v>16</v>
      </c>
      <c r="N19145" s="1" t="s">
        <v>16</v>
      </c>
      <c r="O19145" s="1">
        <v>55.2</v>
      </c>
      <c r="P19145" s="1">
        <v>1.0</v>
      </c>
    </row>
    <row r="19146">
      <c r="A19146" s="1" t="s">
        <v>29</v>
      </c>
      <c r="B19146" s="1" t="s">
        <v>22251</v>
      </c>
      <c r="C19146" s="2" t="s">
        <v>22137</v>
      </c>
      <c r="D19146" s="1" t="s">
        <v>19</v>
      </c>
      <c r="E19146" s="3" t="str">
        <f>HYPERLINK("https://fyndiq.se/produkt/4145389063c2430a/", "3-Pack Apple iPad Pro (11 inch) - Härdat Glas 9H - Super Kvalitet Skärmskydd")</f>
        <v>3-Pack Apple iPad Pro (11 inch) - Härdat Glas 9H - Super Kvalitet Skärmskydd</v>
      </c>
      <c r="F19146" s="1" t="s">
        <v>10684</v>
      </c>
      <c r="G19146" s="1" t="s">
        <v>10685</v>
      </c>
      <c r="H19146" s="1" t="s">
        <v>10686</v>
      </c>
      <c r="I19146" s="1" t="s">
        <v>16</v>
      </c>
      <c r="J19146" s="1" t="s">
        <v>23</v>
      </c>
      <c r="K19146" s="1" t="s">
        <v>16</v>
      </c>
      <c r="L19146" s="1" t="s">
        <v>16</v>
      </c>
      <c r="M19146" s="1" t="s">
        <v>16</v>
      </c>
      <c r="N19146" s="1" t="s">
        <v>16</v>
      </c>
      <c r="O19146" s="1">
        <v>151.2</v>
      </c>
      <c r="P19146" s="1">
        <v>1.0</v>
      </c>
    </row>
    <row r="19147">
      <c r="A19147" s="1" t="s">
        <v>29</v>
      </c>
      <c r="B19147" s="1" t="s">
        <v>22252</v>
      </c>
      <c r="C19147" s="2" t="s">
        <v>22137</v>
      </c>
      <c r="D19147" s="1" t="s">
        <v>19</v>
      </c>
      <c r="E19147" s="3" t="str">
        <f>HYPERLINK("https://fyndiq.se/produkt/06fb479570104437/", "2 Pack Samsung Galaxy A20s - Härdat Glas 9H - Super Kvalitet 3D")</f>
        <v>2 Pack Samsung Galaxy A20s - Härdat Glas 9H - Super Kvalitet 3D</v>
      </c>
      <c r="F19147" s="1" t="s">
        <v>20304</v>
      </c>
      <c r="G19147" s="1" t="s">
        <v>20305</v>
      </c>
      <c r="H19147" s="1" t="s">
        <v>20306</v>
      </c>
      <c r="I19147" s="1" t="s">
        <v>16</v>
      </c>
      <c r="J19147" s="1" t="s">
        <v>23</v>
      </c>
      <c r="K19147" s="1" t="s">
        <v>16</v>
      </c>
      <c r="L19147" s="1" t="s">
        <v>16</v>
      </c>
      <c r="M19147" s="1" t="s">
        <v>16</v>
      </c>
      <c r="N19147" s="1" t="s">
        <v>16</v>
      </c>
      <c r="O19147" s="1">
        <v>55.2</v>
      </c>
      <c r="P19147" s="1">
        <v>1.0</v>
      </c>
    </row>
    <row r="19148">
      <c r="A19148" s="1" t="s">
        <v>29</v>
      </c>
      <c r="B19148" s="1" t="s">
        <v>22253</v>
      </c>
      <c r="C19148" s="2" t="s">
        <v>22137</v>
      </c>
      <c r="D19148" s="1" t="s">
        <v>19</v>
      </c>
      <c r="E19148" s="3" t="str">
        <f>HYPERLINK("https://fyndiq.se/produkt/ebd0c75a3b324593/", "2-Pack Samsung S22 Ultra 5G Skärmskydd &amp;1-Pack linsskydd-9H GLAS")</f>
        <v>2-Pack Samsung S22 Ultra 5G Skärmskydd &amp;1-Pack linsskydd-9H GLAS</v>
      </c>
      <c r="F19148" s="1" t="s">
        <v>6898</v>
      </c>
      <c r="G19148" s="1" t="s">
        <v>6899</v>
      </c>
      <c r="H19148" s="1" t="s">
        <v>6900</v>
      </c>
      <c r="I19148" s="1" t="s">
        <v>16</v>
      </c>
      <c r="J19148" s="1" t="s">
        <v>23</v>
      </c>
      <c r="K19148" s="1" t="s">
        <v>16</v>
      </c>
      <c r="L19148" s="1" t="s">
        <v>16</v>
      </c>
      <c r="M19148" s="1" t="s">
        <v>16</v>
      </c>
      <c r="N19148" s="1" t="s">
        <v>16</v>
      </c>
      <c r="O19148" s="1">
        <v>71.2</v>
      </c>
      <c r="P19148" s="1">
        <v>1.0</v>
      </c>
    </row>
    <row r="19149">
      <c r="A19149" s="1" t="s">
        <v>29</v>
      </c>
      <c r="B19149" s="1" t="s">
        <v>22254</v>
      </c>
      <c r="C19149" s="2" t="s">
        <v>22137</v>
      </c>
      <c r="D19149" s="1" t="s">
        <v>19</v>
      </c>
      <c r="E19149" s="3" t="str">
        <f t="shared" ref="E19149:E19150" si="1186">HYPERLINK("https://fyndiq.se/produkt/fb71bd1df0c24a44/", "2-Pack Samsung Galaxy A34 (5G) - 9H Härdat Glass - 3D Super Kvalitet")</f>
        <v>2-Pack Samsung Galaxy A34 (5G) - 9H Härdat Glass - 3D Super Kvalitet</v>
      </c>
      <c r="F19149" s="1" t="s">
        <v>75</v>
      </c>
      <c r="G19149" s="1" t="s">
        <v>76</v>
      </c>
      <c r="H19149" s="1" t="s">
        <v>77</v>
      </c>
      <c r="I19149" s="1" t="s">
        <v>16</v>
      </c>
      <c r="J19149" s="1" t="s">
        <v>23</v>
      </c>
      <c r="K19149" s="1" t="s">
        <v>16</v>
      </c>
      <c r="L19149" s="1" t="s">
        <v>16</v>
      </c>
      <c r="M19149" s="1" t="s">
        <v>16</v>
      </c>
      <c r="N19149" s="1" t="s">
        <v>16</v>
      </c>
      <c r="O19149" s="1">
        <v>63.2</v>
      </c>
      <c r="P19149" s="1">
        <v>1.0</v>
      </c>
    </row>
    <row r="19150">
      <c r="A19150" s="1" t="s">
        <v>29</v>
      </c>
      <c r="B19150" s="1" t="s">
        <v>22255</v>
      </c>
      <c r="C19150" s="2" t="s">
        <v>22137</v>
      </c>
      <c r="D19150" s="1" t="s">
        <v>19</v>
      </c>
      <c r="E19150" s="3" t="str">
        <f t="shared" si="1186"/>
        <v>2-Pack Samsung Galaxy A34 (5G) - 9H Härdat Glass - 3D Super Kvalitet</v>
      </c>
      <c r="F19150" s="1" t="s">
        <v>75</v>
      </c>
      <c r="G19150" s="1" t="s">
        <v>76</v>
      </c>
      <c r="H19150" s="1" t="s">
        <v>77</v>
      </c>
      <c r="I19150" s="1" t="s">
        <v>16</v>
      </c>
      <c r="J19150" s="1" t="s">
        <v>23</v>
      </c>
      <c r="K19150" s="1" t="s">
        <v>16</v>
      </c>
      <c r="L19150" s="1" t="s">
        <v>16</v>
      </c>
      <c r="M19150" s="1" t="s">
        <v>16</v>
      </c>
      <c r="N19150" s="1" t="s">
        <v>16</v>
      </c>
      <c r="O19150" s="1">
        <v>63.2</v>
      </c>
      <c r="P19150" s="1">
        <v>1.0</v>
      </c>
    </row>
    <row r="19151">
      <c r="A19151" s="1" t="s">
        <v>29</v>
      </c>
      <c r="B19151" s="1" t="s">
        <v>22256</v>
      </c>
      <c r="C19151" s="2" t="s">
        <v>22137</v>
      </c>
      <c r="D19151" s="1" t="s">
        <v>19</v>
      </c>
      <c r="E19151" s="3" t="str">
        <f>HYPERLINK("https://fyndiq.se/produkt/adb4de0f77004241/", "2-Pack Xiaomi 13T 5G - Härdat glas 9H - Super kvalitet 3D Skärmskydd")</f>
        <v>2-Pack Xiaomi 13T 5G - Härdat glas 9H - Super kvalitet 3D Skärmskydd</v>
      </c>
      <c r="F19151" s="1" t="s">
        <v>1139</v>
      </c>
      <c r="G19151" s="1" t="s">
        <v>1140</v>
      </c>
      <c r="H19151" s="1" t="s">
        <v>1141</v>
      </c>
      <c r="I19151" s="1" t="s">
        <v>16</v>
      </c>
      <c r="J19151" s="1" t="s">
        <v>23</v>
      </c>
      <c r="K19151" s="1" t="s">
        <v>16</v>
      </c>
      <c r="L19151" s="1" t="s">
        <v>16</v>
      </c>
      <c r="M19151" s="1" t="s">
        <v>16</v>
      </c>
      <c r="N19151" s="1" t="s">
        <v>16</v>
      </c>
      <c r="O19151" s="1">
        <v>63.2</v>
      </c>
      <c r="P19151" s="1">
        <v>1.0</v>
      </c>
    </row>
    <row r="19152">
      <c r="A19152" s="1" t="s">
        <v>29</v>
      </c>
      <c r="B19152" s="1" t="s">
        <v>22257</v>
      </c>
      <c r="C19152" s="2" t="s">
        <v>22137</v>
      </c>
      <c r="D19152" s="1" t="s">
        <v>19</v>
      </c>
      <c r="E19152" s="3" t="str">
        <f>HYPERLINK("https://fyndiq.se/produkt/ac8181d33d904577/", "Samsung Galaxy S10 Plus - Härdat glas 9H - Super kvalitet 3D")</f>
        <v>Samsung Galaxy S10 Plus - Härdat glas 9H - Super kvalitet 3D</v>
      </c>
      <c r="F19152" s="1" t="s">
        <v>171</v>
      </c>
      <c r="G19152" s="1" t="s">
        <v>172</v>
      </c>
      <c r="H19152" s="1" t="s">
        <v>173</v>
      </c>
      <c r="I19152" s="1" t="s">
        <v>16</v>
      </c>
      <c r="J19152" s="1" t="s">
        <v>23</v>
      </c>
      <c r="K19152" s="1" t="s">
        <v>16</v>
      </c>
      <c r="L19152" s="1" t="s">
        <v>16</v>
      </c>
      <c r="M19152" s="1" t="s">
        <v>16</v>
      </c>
      <c r="N19152" s="1" t="s">
        <v>16</v>
      </c>
      <c r="O19152" s="1">
        <v>55.2</v>
      </c>
      <c r="P19152" s="1">
        <v>1.0</v>
      </c>
    </row>
    <row r="19153">
      <c r="A19153" s="1" t="s">
        <v>29</v>
      </c>
      <c r="B19153" s="1" t="s">
        <v>22258</v>
      </c>
      <c r="C19153" s="2" t="s">
        <v>22137</v>
      </c>
      <c r="D19153" s="1" t="s">
        <v>19</v>
      </c>
      <c r="E19153" s="3" t="str">
        <f>HYPERLINK("https://fyndiq.se/produkt/73ef0338aa7148f2/", "2-PACK Samsung Galaxy A71 - Härdat glas 9H - Super kvalitet 3D")</f>
        <v>2-PACK Samsung Galaxy A71 - Härdat glas 9H - Super kvalitet 3D</v>
      </c>
      <c r="F19153" s="1" t="s">
        <v>1119</v>
      </c>
      <c r="G19153" s="1" t="s">
        <v>1120</v>
      </c>
      <c r="H19153" s="1" t="s">
        <v>1121</v>
      </c>
      <c r="I19153" s="1" t="s">
        <v>16</v>
      </c>
      <c r="J19153" s="1" t="s">
        <v>23</v>
      </c>
      <c r="K19153" s="1" t="s">
        <v>16</v>
      </c>
      <c r="L19153" s="1" t="s">
        <v>16</v>
      </c>
      <c r="M19153" s="1" t="s">
        <v>16</v>
      </c>
      <c r="N19153" s="1" t="s">
        <v>16</v>
      </c>
      <c r="O19153" s="1">
        <v>63.2</v>
      </c>
      <c r="P19153" s="1">
        <v>1.0</v>
      </c>
    </row>
    <row r="19154">
      <c r="A19154" s="1" t="s">
        <v>29</v>
      </c>
      <c r="B19154" s="1" t="s">
        <v>22259</v>
      </c>
      <c r="C19154" s="2" t="s">
        <v>22137</v>
      </c>
      <c r="D19154" s="1" t="s">
        <v>19</v>
      </c>
      <c r="E19154" s="3" t="str">
        <f t="shared" ref="E19154:E19155" si="1187">HYPERLINK("https://fyndiq.se/produkt/8d7960028c1a40a4/", "2 Pack Xiaomi 11T Pro 5G - Härdat glas 9H - Super kvalitet 3D")</f>
        <v>2 Pack Xiaomi 11T Pro 5G - Härdat glas 9H - Super kvalitet 3D</v>
      </c>
      <c r="F19154" s="1" t="s">
        <v>112</v>
      </c>
      <c r="G19154" s="1" t="s">
        <v>113</v>
      </c>
      <c r="H19154" s="1" t="s">
        <v>114</v>
      </c>
      <c r="I19154" s="1" t="s">
        <v>16</v>
      </c>
      <c r="J19154" s="1" t="s">
        <v>23</v>
      </c>
      <c r="K19154" s="1" t="s">
        <v>16</v>
      </c>
      <c r="L19154" s="1" t="s">
        <v>16</v>
      </c>
      <c r="M19154" s="1" t="s">
        <v>16</v>
      </c>
      <c r="N19154" s="1" t="s">
        <v>16</v>
      </c>
      <c r="O19154" s="1">
        <v>63.2</v>
      </c>
      <c r="P19154" s="1">
        <v>1.0</v>
      </c>
    </row>
    <row r="19155">
      <c r="A19155" s="1" t="s">
        <v>29</v>
      </c>
      <c r="B19155" s="1" t="s">
        <v>22260</v>
      </c>
      <c r="C19155" s="2" t="s">
        <v>22137</v>
      </c>
      <c r="D19155" s="1" t="s">
        <v>19</v>
      </c>
      <c r="E19155" s="3" t="str">
        <f t="shared" si="1187"/>
        <v>2 Pack Xiaomi 11T Pro 5G - Härdat glas 9H - Super kvalitet 3D</v>
      </c>
      <c r="F19155" s="1" t="s">
        <v>112</v>
      </c>
      <c r="G19155" s="1" t="s">
        <v>113</v>
      </c>
      <c r="H19155" s="1" t="s">
        <v>114</v>
      </c>
      <c r="I19155" s="1" t="s">
        <v>16</v>
      </c>
      <c r="J19155" s="1" t="s">
        <v>23</v>
      </c>
      <c r="K19155" s="1" t="s">
        <v>16</v>
      </c>
      <c r="L19155" s="1" t="s">
        <v>16</v>
      </c>
      <c r="M19155" s="1" t="s">
        <v>16</v>
      </c>
      <c r="N19155" s="1" t="s">
        <v>16</v>
      </c>
      <c r="O19155" s="1">
        <v>63.2</v>
      </c>
      <c r="P19155" s="1">
        <v>1.0</v>
      </c>
    </row>
    <row r="19156">
      <c r="A19156" s="1" t="s">
        <v>29</v>
      </c>
      <c r="B19156" s="1" t="s">
        <v>22261</v>
      </c>
      <c r="C19156" s="2" t="s">
        <v>22137</v>
      </c>
      <c r="D19156" s="1" t="s">
        <v>19</v>
      </c>
      <c r="E19156" s="3" t="str">
        <f>HYPERLINK("https://fyndiq.se/produkt/432d784756a84eff/", "2-Pack Samsung Galaxy S20FE - Härdat Glas-9H -Super kvalitet 3D")</f>
        <v>2-Pack Samsung Galaxy S20FE - Härdat Glas-9H -Super kvalitet 3D</v>
      </c>
      <c r="F19156" s="1" t="s">
        <v>1078</v>
      </c>
      <c r="G19156" s="1" t="s">
        <v>1079</v>
      </c>
      <c r="H19156" s="1" t="s">
        <v>1080</v>
      </c>
      <c r="I19156" s="1" t="s">
        <v>16</v>
      </c>
      <c r="J19156" s="1" t="s">
        <v>23</v>
      </c>
      <c r="K19156" s="1" t="s">
        <v>16</v>
      </c>
      <c r="L19156" s="1" t="s">
        <v>16</v>
      </c>
      <c r="M19156" s="1" t="s">
        <v>16</v>
      </c>
      <c r="N19156" s="1" t="s">
        <v>16</v>
      </c>
      <c r="O19156" s="1">
        <v>63.2</v>
      </c>
      <c r="P19156" s="1">
        <v>1.0</v>
      </c>
    </row>
    <row r="19157">
      <c r="A19157" s="1" t="s">
        <v>29</v>
      </c>
      <c r="B19157" s="1" t="s">
        <v>22262</v>
      </c>
      <c r="C19157" s="2" t="s">
        <v>22137</v>
      </c>
      <c r="D19157" s="1" t="s">
        <v>19</v>
      </c>
      <c r="E19157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9157" s="1" t="s">
        <v>1170</v>
      </c>
      <c r="G19157" s="1" t="s">
        <v>1171</v>
      </c>
      <c r="H19157" s="1" t="s">
        <v>1172</v>
      </c>
      <c r="I19157" s="1" t="s">
        <v>16</v>
      </c>
      <c r="J19157" s="1" t="s">
        <v>23</v>
      </c>
      <c r="K19157" s="1" t="s">
        <v>16</v>
      </c>
      <c r="L19157" s="1" t="s">
        <v>16</v>
      </c>
      <c r="M19157" s="1" t="s">
        <v>16</v>
      </c>
      <c r="N19157" s="1" t="s">
        <v>16</v>
      </c>
      <c r="O19157" s="1">
        <v>47.2</v>
      </c>
      <c r="P19157" s="1">
        <v>1.0</v>
      </c>
    </row>
    <row r="19158">
      <c r="A19158" s="1" t="s">
        <v>29</v>
      </c>
      <c r="B19158" s="1" t="s">
        <v>22263</v>
      </c>
      <c r="C19158" s="2" t="s">
        <v>22137</v>
      </c>
      <c r="D19158" s="1" t="s">
        <v>19</v>
      </c>
      <c r="E19158" s="3" t="str">
        <f>HYPERLINK("https://fyndiq.se/produkt/957e60265bcd413d/", "2-Pack Samsung S23 Ultra (5G) Skärmskydd &amp; 1-Pack linsskydd - Härdat Glas 9H - Super kvalitet 3D")</f>
        <v>2-Pack Samsung S23 Ultra (5G) Skärmskydd &amp; 1-Pack linsskydd - Härdat Glas 9H - Super kvalitet 3D</v>
      </c>
      <c r="F19158" s="1" t="s">
        <v>8864</v>
      </c>
      <c r="G19158" s="1" t="s">
        <v>8865</v>
      </c>
      <c r="H19158" s="1" t="s">
        <v>8866</v>
      </c>
      <c r="I19158" s="1" t="s">
        <v>16</v>
      </c>
      <c r="J19158" s="1" t="s">
        <v>23</v>
      </c>
      <c r="K19158" s="1" t="s">
        <v>16</v>
      </c>
      <c r="L19158" s="1" t="s">
        <v>16</v>
      </c>
      <c r="M19158" s="1" t="s">
        <v>16</v>
      </c>
      <c r="N19158" s="1" t="s">
        <v>16</v>
      </c>
      <c r="O19158" s="1">
        <v>79.2</v>
      </c>
      <c r="P19158" s="1">
        <v>1.0</v>
      </c>
    </row>
    <row r="19159">
      <c r="A19159" s="1" t="s">
        <v>29</v>
      </c>
      <c r="B19159" s="1" t="s">
        <v>22264</v>
      </c>
      <c r="C19159" s="2" t="s">
        <v>22137</v>
      </c>
      <c r="D19159" s="1" t="s">
        <v>19</v>
      </c>
      <c r="E19159" s="3" t="str">
        <f>HYPERLINK("https://fyndiq.se/produkt/66d52f50233f45e6/", "2-pack - Iphone XS Max - 9D Härdat Glass - Top Kvalitet")</f>
        <v>2-pack - Iphone XS Max - 9D Härdat Glass - Top Kvalitet</v>
      </c>
      <c r="F19159" s="1" t="s">
        <v>3729</v>
      </c>
      <c r="G19159" s="1" t="s">
        <v>3730</v>
      </c>
      <c r="H19159" s="1" t="s">
        <v>523</v>
      </c>
      <c r="I19159" s="1" t="s">
        <v>16</v>
      </c>
      <c r="J19159" s="1" t="s">
        <v>23</v>
      </c>
      <c r="K19159" s="1" t="s">
        <v>16</v>
      </c>
      <c r="L19159" s="1" t="s">
        <v>16</v>
      </c>
      <c r="M19159" s="1" t="s">
        <v>16</v>
      </c>
      <c r="N19159" s="1" t="s">
        <v>16</v>
      </c>
      <c r="O19159" s="1">
        <v>47.2</v>
      </c>
      <c r="P19159" s="1">
        <v>2.0</v>
      </c>
    </row>
    <row r="19160">
      <c r="A19160" s="1" t="s">
        <v>29</v>
      </c>
      <c r="B19160" s="1" t="s">
        <v>22265</v>
      </c>
      <c r="C19160" s="2" t="s">
        <v>22137</v>
      </c>
      <c r="D19160" s="1" t="s">
        <v>19</v>
      </c>
      <c r="E19160" s="3" t="str">
        <f>HYPERLINK("https://fyndiq.se/produkt/e19fcc2ab2124f8a/", "2-Pack Iphone 13 Pro - 9H Härdat Glass - Top Kvalitet  3D")</f>
        <v>2-Pack Iphone 13 Pro - 9H Härdat Glass - Top Kvalitet  3D</v>
      </c>
      <c r="F19160" s="1" t="s">
        <v>555</v>
      </c>
      <c r="G19160" s="1" t="s">
        <v>556</v>
      </c>
      <c r="H19160" s="1" t="s">
        <v>557</v>
      </c>
      <c r="I19160" s="1" t="s">
        <v>16</v>
      </c>
      <c r="J19160" s="1" t="s">
        <v>23</v>
      </c>
      <c r="K19160" s="1" t="s">
        <v>16</v>
      </c>
      <c r="L19160" s="1" t="s">
        <v>16</v>
      </c>
      <c r="M19160" s="1" t="s">
        <v>16</v>
      </c>
      <c r="N19160" s="1" t="s">
        <v>16</v>
      </c>
      <c r="O19160" s="1">
        <v>47.2</v>
      </c>
      <c r="P19160" s="1">
        <v>2.0</v>
      </c>
    </row>
    <row r="19161">
      <c r="A19161" s="1" t="s">
        <v>29</v>
      </c>
      <c r="B19161" s="1" t="s">
        <v>22266</v>
      </c>
      <c r="C19161" s="2" t="s">
        <v>22137</v>
      </c>
      <c r="D19161" s="1" t="s">
        <v>19</v>
      </c>
      <c r="E19161" s="3" t="str">
        <f>HYPERLINK("https://fyndiq.se/produkt/406117b60bf241a0/", "2-Pack Samsung Galaxy S9 - Härdat glas 9H - Super kvalitet 3D")</f>
        <v>2-Pack Samsung Galaxy S9 - Härdat glas 9H - Super kvalitet 3D</v>
      </c>
      <c r="F19161" s="1" t="s">
        <v>228</v>
      </c>
      <c r="G19161" s="1" t="s">
        <v>229</v>
      </c>
      <c r="H19161" s="1" t="s">
        <v>230</v>
      </c>
      <c r="I19161" s="1" t="s">
        <v>16</v>
      </c>
      <c r="J19161" s="1" t="s">
        <v>23</v>
      </c>
      <c r="K19161" s="1" t="s">
        <v>16</v>
      </c>
      <c r="L19161" s="1" t="s">
        <v>16</v>
      </c>
      <c r="M19161" s="1" t="s">
        <v>16</v>
      </c>
      <c r="N19161" s="1" t="s">
        <v>16</v>
      </c>
      <c r="O19161" s="1">
        <v>63.2</v>
      </c>
      <c r="P19161" s="1">
        <v>1.0</v>
      </c>
    </row>
    <row r="19162">
      <c r="A19162" s="1" t="s">
        <v>29</v>
      </c>
      <c r="B19162" s="1" t="s">
        <v>22267</v>
      </c>
      <c r="C19162" s="2" t="s">
        <v>22137</v>
      </c>
      <c r="D19162" s="1" t="s">
        <v>19</v>
      </c>
      <c r="E19162" s="3" t="str">
        <f t="shared" ref="E19162:E19164" si="1188">HYPERLINK("https://fyndiq.se/produkt/e19fcc2ab2124f8a/", "2-Pack Iphone 13 Pro - 9H Härdat Glass - Top Kvalitet  3D")</f>
        <v>2-Pack Iphone 13 Pro - 9H Härdat Glass - Top Kvalitet  3D</v>
      </c>
      <c r="F19162" s="1" t="s">
        <v>555</v>
      </c>
      <c r="G19162" s="1" t="s">
        <v>556</v>
      </c>
      <c r="H19162" s="1" t="s">
        <v>557</v>
      </c>
      <c r="I19162" s="1" t="s">
        <v>16</v>
      </c>
      <c r="J19162" s="1" t="s">
        <v>23</v>
      </c>
      <c r="K19162" s="1" t="s">
        <v>16</v>
      </c>
      <c r="L19162" s="1" t="s">
        <v>16</v>
      </c>
      <c r="M19162" s="1" t="s">
        <v>16</v>
      </c>
      <c r="N19162" s="1" t="s">
        <v>16</v>
      </c>
      <c r="O19162" s="1">
        <v>47.2</v>
      </c>
      <c r="P19162" s="1">
        <v>2.0</v>
      </c>
    </row>
    <row r="19163">
      <c r="A19163" s="1" t="s">
        <v>29</v>
      </c>
      <c r="B19163" s="1" t="s">
        <v>22268</v>
      </c>
      <c r="C19163" s="2" t="s">
        <v>22137</v>
      </c>
      <c r="D19163" s="1" t="s">
        <v>19</v>
      </c>
      <c r="E19163" s="3" t="str">
        <f t="shared" si="1188"/>
        <v>2-Pack Iphone 13 Pro - 9H Härdat Glass - Top Kvalitet  3D</v>
      </c>
      <c r="F19163" s="1" t="s">
        <v>555</v>
      </c>
      <c r="G19163" s="1" t="s">
        <v>556</v>
      </c>
      <c r="H19163" s="1" t="s">
        <v>557</v>
      </c>
      <c r="I19163" s="1" t="s">
        <v>16</v>
      </c>
      <c r="J19163" s="1" t="s">
        <v>23</v>
      </c>
      <c r="K19163" s="1" t="s">
        <v>16</v>
      </c>
      <c r="L19163" s="1" t="s">
        <v>16</v>
      </c>
      <c r="M19163" s="1" t="s">
        <v>16</v>
      </c>
      <c r="N19163" s="1" t="s">
        <v>16</v>
      </c>
      <c r="O19163" s="1">
        <v>47.2</v>
      </c>
      <c r="P19163" s="1">
        <v>1.0</v>
      </c>
    </row>
    <row r="19164">
      <c r="A19164" s="1" t="s">
        <v>29</v>
      </c>
      <c r="B19164" s="1" t="s">
        <v>22269</v>
      </c>
      <c r="C19164" s="2" t="s">
        <v>22137</v>
      </c>
      <c r="D19164" s="1" t="s">
        <v>19</v>
      </c>
      <c r="E19164" s="3" t="str">
        <f t="shared" si="1188"/>
        <v>2-Pack Iphone 13 Pro - 9H Härdat Glass - Top Kvalitet  3D</v>
      </c>
      <c r="F19164" s="1" t="s">
        <v>555</v>
      </c>
      <c r="G19164" s="1" t="s">
        <v>556</v>
      </c>
      <c r="H19164" s="1" t="s">
        <v>557</v>
      </c>
      <c r="I19164" s="1" t="s">
        <v>16</v>
      </c>
      <c r="J19164" s="1" t="s">
        <v>23</v>
      </c>
      <c r="K19164" s="1" t="s">
        <v>16</v>
      </c>
      <c r="L19164" s="1" t="s">
        <v>16</v>
      </c>
      <c r="M19164" s="1" t="s">
        <v>16</v>
      </c>
      <c r="N19164" s="1" t="s">
        <v>16</v>
      </c>
      <c r="O19164" s="1">
        <v>47.2</v>
      </c>
      <c r="P19164" s="1">
        <v>1.0</v>
      </c>
    </row>
    <row r="19165">
      <c r="A19165" s="1" t="s">
        <v>29</v>
      </c>
      <c r="B19165" s="1" t="s">
        <v>22270</v>
      </c>
      <c r="C19165" s="2" t="s">
        <v>22137</v>
      </c>
      <c r="D19165" s="1" t="s">
        <v>19</v>
      </c>
      <c r="E19165" s="3" t="str">
        <f t="shared" ref="E19165:E19166" si="1189">HYPERLINK("https://fyndiq.se/produkt/6a703e1a07a048a1/", "2-Pack Google Pixel 7 - Härdat Glas 9H - Super kvalitet 3D Skärmskydd")</f>
        <v>2-Pack Google Pixel 7 - Härdat Glas 9H - Super kvalitet 3D Skärmskydd</v>
      </c>
      <c r="F19165" s="1" t="s">
        <v>6704</v>
      </c>
      <c r="G19165" s="1" t="s">
        <v>6705</v>
      </c>
      <c r="H19165" s="1" t="s">
        <v>6706</v>
      </c>
      <c r="I19165" s="1" t="s">
        <v>16</v>
      </c>
      <c r="J19165" s="1" t="s">
        <v>23</v>
      </c>
      <c r="K19165" s="1" t="s">
        <v>16</v>
      </c>
      <c r="L19165" s="1" t="s">
        <v>16</v>
      </c>
      <c r="M19165" s="1" t="s">
        <v>16</v>
      </c>
      <c r="N19165" s="1" t="s">
        <v>16</v>
      </c>
      <c r="O19165" s="1">
        <v>63.2</v>
      </c>
      <c r="P19165" s="1">
        <v>1.0</v>
      </c>
    </row>
    <row r="19166">
      <c r="A19166" s="1" t="s">
        <v>29</v>
      </c>
      <c r="B19166" s="1" t="s">
        <v>22271</v>
      </c>
      <c r="C19166" s="2" t="s">
        <v>22137</v>
      </c>
      <c r="D19166" s="1" t="s">
        <v>19</v>
      </c>
      <c r="E19166" s="3" t="str">
        <f t="shared" si="1189"/>
        <v>2-Pack Google Pixel 7 - Härdat Glas 9H - Super kvalitet 3D Skärmskydd</v>
      </c>
      <c r="F19166" s="1" t="s">
        <v>6704</v>
      </c>
      <c r="G19166" s="1" t="s">
        <v>6705</v>
      </c>
      <c r="H19166" s="1" t="s">
        <v>6706</v>
      </c>
      <c r="I19166" s="1" t="s">
        <v>16</v>
      </c>
      <c r="J19166" s="1" t="s">
        <v>23</v>
      </c>
      <c r="K19166" s="1" t="s">
        <v>16</v>
      </c>
      <c r="L19166" s="1" t="s">
        <v>16</v>
      </c>
      <c r="M19166" s="1" t="s">
        <v>16</v>
      </c>
      <c r="N19166" s="1" t="s">
        <v>16</v>
      </c>
      <c r="O19166" s="1">
        <v>63.2</v>
      </c>
      <c r="P19166" s="1">
        <v>1.0</v>
      </c>
    </row>
    <row r="19167">
      <c r="A19167" s="1" t="s">
        <v>29</v>
      </c>
      <c r="B19167" s="1" t="s">
        <v>22272</v>
      </c>
      <c r="C19167" s="2" t="s">
        <v>22137</v>
      </c>
      <c r="D19167" s="1" t="s">
        <v>19</v>
      </c>
      <c r="E19167" s="3" t="str">
        <f t="shared" ref="E19167:E19171" si="1190">HYPERLINK("https://fyndiq.se/produkt/13e76851ca504320/", "2-Pack Samsung Galaxy S22 Ultra - Härdat glas 9H - Top kvalitet")</f>
        <v>2-Pack Samsung Galaxy S22 Ultra - Härdat glas 9H - Top kvalitet</v>
      </c>
      <c r="F19167" s="1" t="s">
        <v>140</v>
      </c>
      <c r="G19167" s="1" t="s">
        <v>141</v>
      </c>
      <c r="H19167" s="1" t="s">
        <v>142</v>
      </c>
      <c r="I19167" s="1" t="s">
        <v>16</v>
      </c>
      <c r="J19167" s="1" t="s">
        <v>23</v>
      </c>
      <c r="K19167" s="1" t="s">
        <v>16</v>
      </c>
      <c r="L19167" s="1" t="s">
        <v>16</v>
      </c>
      <c r="M19167" s="1" t="s">
        <v>16</v>
      </c>
      <c r="N19167" s="1" t="s">
        <v>16</v>
      </c>
      <c r="O19167" s="1">
        <v>63.2</v>
      </c>
      <c r="P19167" s="1">
        <v>1.0</v>
      </c>
    </row>
    <row r="19168">
      <c r="A19168" s="1" t="s">
        <v>29</v>
      </c>
      <c r="B19168" s="1" t="s">
        <v>22273</v>
      </c>
      <c r="C19168" s="2" t="s">
        <v>22137</v>
      </c>
      <c r="D19168" s="1" t="s">
        <v>19</v>
      </c>
      <c r="E19168" s="3" t="str">
        <f t="shared" si="1190"/>
        <v>2-Pack Samsung Galaxy S22 Ultra - Härdat glas 9H - Top kvalitet</v>
      </c>
      <c r="F19168" s="1" t="s">
        <v>140</v>
      </c>
      <c r="G19168" s="1" t="s">
        <v>141</v>
      </c>
      <c r="H19168" s="1" t="s">
        <v>142</v>
      </c>
      <c r="I19168" s="1" t="s">
        <v>16</v>
      </c>
      <c r="J19168" s="1" t="s">
        <v>23</v>
      </c>
      <c r="K19168" s="1" t="s">
        <v>16</v>
      </c>
      <c r="L19168" s="1" t="s">
        <v>16</v>
      </c>
      <c r="M19168" s="1" t="s">
        <v>16</v>
      </c>
      <c r="N19168" s="1" t="s">
        <v>16</v>
      </c>
      <c r="O19168" s="1">
        <v>63.2</v>
      </c>
      <c r="P19168" s="1">
        <v>1.0</v>
      </c>
    </row>
    <row r="19169">
      <c r="A19169" s="1" t="s">
        <v>29</v>
      </c>
      <c r="B19169" s="1" t="s">
        <v>22274</v>
      </c>
      <c r="C19169" s="2" t="s">
        <v>22137</v>
      </c>
      <c r="D19169" s="1" t="s">
        <v>19</v>
      </c>
      <c r="E19169" s="3" t="str">
        <f t="shared" si="1190"/>
        <v>2-Pack Samsung Galaxy S22 Ultra - Härdat glas 9H - Top kvalitet</v>
      </c>
      <c r="F19169" s="1" t="s">
        <v>140</v>
      </c>
      <c r="G19169" s="1" t="s">
        <v>141</v>
      </c>
      <c r="H19169" s="1" t="s">
        <v>142</v>
      </c>
      <c r="I19169" s="1" t="s">
        <v>16</v>
      </c>
      <c r="J19169" s="1" t="s">
        <v>23</v>
      </c>
      <c r="K19169" s="1" t="s">
        <v>16</v>
      </c>
      <c r="L19169" s="1" t="s">
        <v>16</v>
      </c>
      <c r="M19169" s="1" t="s">
        <v>16</v>
      </c>
      <c r="N19169" s="1" t="s">
        <v>16</v>
      </c>
      <c r="O19169" s="1">
        <v>63.2</v>
      </c>
      <c r="P19169" s="1">
        <v>1.0</v>
      </c>
    </row>
    <row r="19170">
      <c r="A19170" s="1" t="s">
        <v>29</v>
      </c>
      <c r="B19170" s="1" t="s">
        <v>22275</v>
      </c>
      <c r="C19170" s="2" t="s">
        <v>22137</v>
      </c>
      <c r="D19170" s="1" t="s">
        <v>19</v>
      </c>
      <c r="E19170" s="3" t="str">
        <f t="shared" si="1190"/>
        <v>2-Pack Samsung Galaxy S22 Ultra - Härdat glas 9H - Top kvalitet</v>
      </c>
      <c r="F19170" s="1" t="s">
        <v>140</v>
      </c>
      <c r="G19170" s="1" t="s">
        <v>141</v>
      </c>
      <c r="H19170" s="1" t="s">
        <v>142</v>
      </c>
      <c r="I19170" s="1" t="s">
        <v>16</v>
      </c>
      <c r="J19170" s="1" t="s">
        <v>23</v>
      </c>
      <c r="K19170" s="1" t="s">
        <v>16</v>
      </c>
      <c r="L19170" s="1" t="s">
        <v>16</v>
      </c>
      <c r="M19170" s="1" t="s">
        <v>16</v>
      </c>
      <c r="N19170" s="1" t="s">
        <v>16</v>
      </c>
      <c r="O19170" s="1">
        <v>63.2</v>
      </c>
      <c r="P19170" s="1">
        <v>1.0</v>
      </c>
    </row>
    <row r="19171">
      <c r="A19171" s="1" t="s">
        <v>29</v>
      </c>
      <c r="B19171" s="1" t="s">
        <v>22276</v>
      </c>
      <c r="C19171" s="2" t="s">
        <v>22137</v>
      </c>
      <c r="D19171" s="1" t="s">
        <v>19</v>
      </c>
      <c r="E19171" s="3" t="str">
        <f t="shared" si="1190"/>
        <v>2-Pack Samsung Galaxy S22 Ultra - Härdat glas 9H - Top kvalitet</v>
      </c>
      <c r="F19171" s="1" t="s">
        <v>140</v>
      </c>
      <c r="G19171" s="1" t="s">
        <v>141</v>
      </c>
      <c r="H19171" s="1" t="s">
        <v>142</v>
      </c>
      <c r="I19171" s="1" t="s">
        <v>16</v>
      </c>
      <c r="J19171" s="1" t="s">
        <v>23</v>
      </c>
      <c r="K19171" s="1" t="s">
        <v>16</v>
      </c>
      <c r="L19171" s="1" t="s">
        <v>16</v>
      </c>
      <c r="M19171" s="1" t="s">
        <v>16</v>
      </c>
      <c r="N19171" s="1" t="s">
        <v>16</v>
      </c>
      <c r="O19171" s="1">
        <v>63.2</v>
      </c>
      <c r="P19171" s="1">
        <v>1.0</v>
      </c>
    </row>
    <row r="19172">
      <c r="A19172" s="1" t="s">
        <v>29</v>
      </c>
      <c r="B19172" s="1" t="s">
        <v>22277</v>
      </c>
      <c r="C19172" s="2" t="s">
        <v>22137</v>
      </c>
      <c r="D19172" s="1" t="s">
        <v>19</v>
      </c>
      <c r="E19172" s="3" t="str">
        <f>HYPERLINK("https://fyndiq.se/produkt/675bb02ed6bb4e07/", "2-Pack Samsung Galaxy S21 Ultra - Härdat Glas 9H-Super Kvalitet")</f>
        <v>2-Pack Samsung Galaxy S21 Ultra - Härdat Glas 9H-Super Kvalitet</v>
      </c>
      <c r="F19172" s="1" t="s">
        <v>91</v>
      </c>
      <c r="G19172" s="1" t="s">
        <v>92</v>
      </c>
      <c r="H19172" s="1" t="s">
        <v>93</v>
      </c>
      <c r="I19172" s="1" t="s">
        <v>16</v>
      </c>
      <c r="J19172" s="1" t="s">
        <v>23</v>
      </c>
      <c r="K19172" s="1" t="s">
        <v>16</v>
      </c>
      <c r="L19172" s="1" t="s">
        <v>16</v>
      </c>
      <c r="M19172" s="1" t="s">
        <v>16</v>
      </c>
      <c r="N19172" s="1" t="s">
        <v>16</v>
      </c>
      <c r="O19172" s="1">
        <v>63.2</v>
      </c>
      <c r="P19172" s="1">
        <v>1.0</v>
      </c>
    </row>
    <row r="19173">
      <c r="A19173" s="1" t="s">
        <v>29</v>
      </c>
      <c r="B19173" s="1" t="s">
        <v>22278</v>
      </c>
      <c r="C19173" s="2" t="s">
        <v>22279</v>
      </c>
      <c r="D19173" s="1" t="s">
        <v>19</v>
      </c>
      <c r="E19173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9173" s="1" t="s">
        <v>3098</v>
      </c>
      <c r="G19173" s="1" t="s">
        <v>3099</v>
      </c>
      <c r="H19173" s="1" t="s">
        <v>3100</v>
      </c>
      <c r="I19173" s="1" t="s">
        <v>16</v>
      </c>
      <c r="J19173" s="1" t="s">
        <v>23</v>
      </c>
      <c r="K19173" s="1" t="s">
        <v>16</v>
      </c>
      <c r="L19173" s="1" t="s">
        <v>16</v>
      </c>
      <c r="M19173" s="1" t="s">
        <v>16</v>
      </c>
      <c r="N19173" s="1" t="s">
        <v>16</v>
      </c>
      <c r="O19173" s="1">
        <v>63.2</v>
      </c>
      <c r="P19173" s="1">
        <v>1.0</v>
      </c>
    </row>
    <row r="19174">
      <c r="A19174" s="1" t="s">
        <v>29</v>
      </c>
      <c r="B19174" s="1" t="s">
        <v>22280</v>
      </c>
      <c r="C19174" s="2" t="s">
        <v>22279</v>
      </c>
      <c r="D19174" s="1" t="s">
        <v>19</v>
      </c>
      <c r="E19174" s="3" t="str">
        <f>HYPERLINK("https://fyndiq.se/produkt/e19fcc2ab2124f8a/", "2-Pack Iphone 13 Pro - 9H Härdat Glass - Top Kvalitet  3D")</f>
        <v>2-Pack Iphone 13 Pro - 9H Härdat Glass - Top Kvalitet  3D</v>
      </c>
      <c r="F19174" s="1" t="s">
        <v>555</v>
      </c>
      <c r="G19174" s="1" t="s">
        <v>556</v>
      </c>
      <c r="H19174" s="1" t="s">
        <v>557</v>
      </c>
      <c r="I19174" s="1" t="s">
        <v>16</v>
      </c>
      <c r="J19174" s="1" t="s">
        <v>23</v>
      </c>
      <c r="K19174" s="1" t="s">
        <v>16</v>
      </c>
      <c r="L19174" s="1" t="s">
        <v>16</v>
      </c>
      <c r="M19174" s="1" t="s">
        <v>16</v>
      </c>
      <c r="N19174" s="1" t="s">
        <v>16</v>
      </c>
      <c r="O19174" s="1">
        <v>47.2</v>
      </c>
      <c r="P19174" s="1">
        <v>1.0</v>
      </c>
    </row>
    <row r="19175">
      <c r="A19175" s="1" t="s">
        <v>29</v>
      </c>
      <c r="B19175" s="1" t="s">
        <v>22281</v>
      </c>
      <c r="C19175" s="2" t="s">
        <v>22279</v>
      </c>
      <c r="D19175" s="1" t="s">
        <v>19</v>
      </c>
      <c r="E1917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175" s="1" t="s">
        <v>2144</v>
      </c>
      <c r="G19175" s="1" t="s">
        <v>2145</v>
      </c>
      <c r="H19175" s="1" t="s">
        <v>2146</v>
      </c>
      <c r="I19175" s="1" t="s">
        <v>1311</v>
      </c>
      <c r="J19175" s="1" t="s">
        <v>9</v>
      </c>
      <c r="K19175" s="2" t="s">
        <v>20721</v>
      </c>
      <c r="L19175" s="1" t="s">
        <v>2650</v>
      </c>
      <c r="M19175" s="1" t="s">
        <v>16</v>
      </c>
      <c r="N19175" s="1" t="s">
        <v>16</v>
      </c>
      <c r="O19175" s="1">
        <v>63.2</v>
      </c>
      <c r="P19175" s="1">
        <v>1.0</v>
      </c>
    </row>
    <row r="19176">
      <c r="A19176" s="1" t="s">
        <v>29</v>
      </c>
      <c r="B19176" s="1" t="s">
        <v>22282</v>
      </c>
      <c r="C19176" s="2" t="s">
        <v>22279</v>
      </c>
      <c r="D19176" s="1" t="s">
        <v>19</v>
      </c>
      <c r="E19176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9176" s="1" t="s">
        <v>4240</v>
      </c>
      <c r="G19176" s="1" t="s">
        <v>4241</v>
      </c>
      <c r="H19176" s="1" t="s">
        <v>4242</v>
      </c>
      <c r="I19176" s="1" t="s">
        <v>16</v>
      </c>
      <c r="J19176" s="1" t="s">
        <v>23</v>
      </c>
      <c r="K19176" s="1" t="s">
        <v>16</v>
      </c>
      <c r="L19176" s="1" t="s">
        <v>16</v>
      </c>
      <c r="M19176" s="1" t="s">
        <v>16</v>
      </c>
      <c r="N19176" s="1" t="s">
        <v>16</v>
      </c>
      <c r="O19176" s="1">
        <v>63.2</v>
      </c>
      <c r="P19176" s="1">
        <v>1.0</v>
      </c>
    </row>
    <row r="19177">
      <c r="A19177" s="1" t="s">
        <v>29</v>
      </c>
      <c r="B19177" s="1" t="s">
        <v>22283</v>
      </c>
      <c r="C19177" s="2" t="s">
        <v>22279</v>
      </c>
      <c r="D19177" s="1" t="s">
        <v>19</v>
      </c>
      <c r="E1917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9177" s="1" t="s">
        <v>729</v>
      </c>
      <c r="G19177" s="1" t="s">
        <v>730</v>
      </c>
      <c r="H19177" s="1" t="s">
        <v>731</v>
      </c>
      <c r="I19177" s="1" t="s">
        <v>16</v>
      </c>
      <c r="J19177" s="1" t="s">
        <v>23</v>
      </c>
      <c r="K19177" s="1" t="s">
        <v>16</v>
      </c>
      <c r="L19177" s="1" t="s">
        <v>16</v>
      </c>
      <c r="M19177" s="1" t="s">
        <v>16</v>
      </c>
      <c r="N19177" s="1" t="s">
        <v>16</v>
      </c>
      <c r="O19177" s="1">
        <v>63.2</v>
      </c>
      <c r="P19177" s="1">
        <v>1.0</v>
      </c>
    </row>
    <row r="19178">
      <c r="A19178" s="1" t="s">
        <v>29</v>
      </c>
      <c r="B19178" s="1" t="s">
        <v>22284</v>
      </c>
      <c r="C19178" s="2" t="s">
        <v>22279</v>
      </c>
      <c r="D19178" s="1" t="s">
        <v>19</v>
      </c>
      <c r="E19178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9178" s="1" t="s">
        <v>1347</v>
      </c>
      <c r="G19178" s="1" t="s">
        <v>1348</v>
      </c>
      <c r="H19178" s="1" t="s">
        <v>1349</v>
      </c>
      <c r="I19178" s="1" t="s">
        <v>16</v>
      </c>
      <c r="J19178" s="1" t="s">
        <v>23</v>
      </c>
      <c r="K19178" s="1" t="s">
        <v>16</v>
      </c>
      <c r="L19178" s="1" t="s">
        <v>16</v>
      </c>
      <c r="M19178" s="1" t="s">
        <v>16</v>
      </c>
      <c r="N19178" s="1" t="s">
        <v>16</v>
      </c>
      <c r="O19178" s="1">
        <v>63.2</v>
      </c>
      <c r="P19178" s="1">
        <v>1.0</v>
      </c>
    </row>
    <row r="19179">
      <c r="A19179" s="1" t="s">
        <v>29</v>
      </c>
      <c r="B19179" s="1" t="s">
        <v>22285</v>
      </c>
      <c r="C19179" s="2" t="s">
        <v>22279</v>
      </c>
      <c r="D19179" s="1" t="s">
        <v>19</v>
      </c>
      <c r="E19179" s="3" t="str">
        <f t="shared" ref="E19179:E19180" si="1191">HYPERLINK("https://fyndiq.se/produkt/406117b60bf241a0/", "2-Pack Samsung Galaxy S9 - Härdat glas 9H - Super kvalitet 3D")</f>
        <v>2-Pack Samsung Galaxy S9 - Härdat glas 9H - Super kvalitet 3D</v>
      </c>
      <c r="F19179" s="1" t="s">
        <v>228</v>
      </c>
      <c r="G19179" s="1" t="s">
        <v>229</v>
      </c>
      <c r="H19179" s="1" t="s">
        <v>230</v>
      </c>
      <c r="I19179" s="1" t="s">
        <v>16</v>
      </c>
      <c r="J19179" s="1" t="s">
        <v>23</v>
      </c>
      <c r="K19179" s="1" t="s">
        <v>16</v>
      </c>
      <c r="L19179" s="1" t="s">
        <v>16</v>
      </c>
      <c r="M19179" s="1" t="s">
        <v>16</v>
      </c>
      <c r="N19179" s="1" t="s">
        <v>16</v>
      </c>
      <c r="O19179" s="1">
        <v>63.2</v>
      </c>
      <c r="P19179" s="1">
        <v>1.0</v>
      </c>
    </row>
    <row r="19180">
      <c r="A19180" s="1" t="s">
        <v>29</v>
      </c>
      <c r="B19180" s="1" t="s">
        <v>22286</v>
      </c>
      <c r="C19180" s="2" t="s">
        <v>22279</v>
      </c>
      <c r="D19180" s="1" t="s">
        <v>19</v>
      </c>
      <c r="E19180" s="3" t="str">
        <f t="shared" si="1191"/>
        <v>2-Pack Samsung Galaxy S9 - Härdat glas 9H - Super kvalitet 3D</v>
      </c>
      <c r="F19180" s="1" t="s">
        <v>228</v>
      </c>
      <c r="G19180" s="1" t="s">
        <v>229</v>
      </c>
      <c r="H19180" s="1" t="s">
        <v>230</v>
      </c>
      <c r="I19180" s="1" t="s">
        <v>16</v>
      </c>
      <c r="J19180" s="1" t="s">
        <v>23</v>
      </c>
      <c r="K19180" s="1" t="s">
        <v>16</v>
      </c>
      <c r="L19180" s="1" t="s">
        <v>16</v>
      </c>
      <c r="M19180" s="1" t="s">
        <v>16</v>
      </c>
      <c r="N19180" s="1" t="s">
        <v>16</v>
      </c>
      <c r="O19180" s="1">
        <v>63.2</v>
      </c>
      <c r="P19180" s="1">
        <v>1.0</v>
      </c>
    </row>
    <row r="19181">
      <c r="A19181" s="1" t="s">
        <v>29</v>
      </c>
      <c r="B19181" s="1" t="s">
        <v>22287</v>
      </c>
      <c r="C19181" s="2" t="s">
        <v>22279</v>
      </c>
      <c r="D19181" s="1" t="s">
        <v>19</v>
      </c>
      <c r="E19181" s="3" t="str">
        <f>HYPERLINK("https://fyndiq.se/produkt/a511a8922e36455c/", "2 Pack Samsung S8 - Härdat glas 9H–Super kvalitet 3D Skärmskydd")</f>
        <v>2 Pack Samsung S8 - Härdat glas 9H–Super kvalitet 3D Skärmskydd</v>
      </c>
      <c r="F19181" s="1" t="s">
        <v>1083</v>
      </c>
      <c r="G19181" s="1" t="s">
        <v>1084</v>
      </c>
      <c r="H19181" s="1" t="s">
        <v>1085</v>
      </c>
      <c r="I19181" s="1" t="s">
        <v>16</v>
      </c>
      <c r="J19181" s="1" t="s">
        <v>23</v>
      </c>
      <c r="K19181" s="1" t="s">
        <v>16</v>
      </c>
      <c r="L19181" s="1" t="s">
        <v>16</v>
      </c>
      <c r="M19181" s="1" t="s">
        <v>16</v>
      </c>
      <c r="N19181" s="1" t="s">
        <v>16</v>
      </c>
      <c r="O19181" s="1">
        <v>63.2</v>
      </c>
      <c r="P19181" s="1">
        <v>1.0</v>
      </c>
    </row>
    <row r="19182">
      <c r="A19182" s="1" t="s">
        <v>29</v>
      </c>
      <c r="B19182" s="1" t="s">
        <v>22288</v>
      </c>
      <c r="C19182" s="2" t="s">
        <v>22279</v>
      </c>
      <c r="D19182" s="1" t="s">
        <v>19</v>
      </c>
      <c r="E19182" s="3" t="str">
        <f t="shared" ref="E19182:E19183" si="1192">HYPERLINK("https://fyndiq.se/produkt/42d6995a7328489e/", "2-Pack Sony Xperia 10 V - Härdat Glas 9H - Super Kvalitet 3D Skärmskydd")</f>
        <v>2-Pack Sony Xperia 10 V - Härdat Glas 9H - Super Kvalitet 3D Skärmskydd</v>
      </c>
      <c r="F19182" s="1" t="s">
        <v>3643</v>
      </c>
      <c r="G19182" s="1" t="s">
        <v>3644</v>
      </c>
      <c r="H19182" s="1" t="s">
        <v>3645</v>
      </c>
      <c r="I19182" s="1" t="s">
        <v>16</v>
      </c>
      <c r="J19182" s="1" t="s">
        <v>23</v>
      </c>
      <c r="K19182" s="1" t="s">
        <v>16</v>
      </c>
      <c r="L19182" s="1" t="s">
        <v>16</v>
      </c>
      <c r="M19182" s="1" t="s">
        <v>16</v>
      </c>
      <c r="N19182" s="1" t="s">
        <v>16</v>
      </c>
      <c r="O19182" s="1">
        <v>71.2</v>
      </c>
      <c r="P19182" s="1">
        <v>1.0</v>
      </c>
    </row>
    <row r="19183">
      <c r="A19183" s="1" t="s">
        <v>29</v>
      </c>
      <c r="B19183" s="1" t="s">
        <v>22289</v>
      </c>
      <c r="C19183" s="2" t="s">
        <v>22279</v>
      </c>
      <c r="D19183" s="1" t="s">
        <v>19</v>
      </c>
      <c r="E19183" s="3" t="str">
        <f t="shared" si="1192"/>
        <v>2-Pack Sony Xperia 10 V - Härdat Glas 9H - Super Kvalitet 3D Skärmskydd</v>
      </c>
      <c r="F19183" s="1" t="s">
        <v>3643</v>
      </c>
      <c r="G19183" s="1" t="s">
        <v>3644</v>
      </c>
      <c r="H19183" s="1" t="s">
        <v>3645</v>
      </c>
      <c r="I19183" s="1" t="s">
        <v>16</v>
      </c>
      <c r="J19183" s="1" t="s">
        <v>23</v>
      </c>
      <c r="K19183" s="1" t="s">
        <v>16</v>
      </c>
      <c r="L19183" s="1" t="s">
        <v>16</v>
      </c>
      <c r="M19183" s="1" t="s">
        <v>16</v>
      </c>
      <c r="N19183" s="1" t="s">
        <v>16</v>
      </c>
      <c r="O19183" s="1">
        <v>71.2</v>
      </c>
      <c r="P19183" s="1">
        <v>1.0</v>
      </c>
    </row>
    <row r="19184">
      <c r="A19184" s="1" t="s">
        <v>29</v>
      </c>
      <c r="B19184" s="1" t="s">
        <v>22290</v>
      </c>
      <c r="C19184" s="2" t="s">
        <v>22279</v>
      </c>
      <c r="D19184" s="1" t="s">
        <v>19</v>
      </c>
      <c r="E19184" s="3" t="str">
        <f>HYPERLINK("https://fyndiq.se/produkt/0f244212ec124dcd/", "2 Pack OnePlus 9 5G - Härdat glas 9H - Super kvalitet 3D Skärmskydd")</f>
        <v>2 Pack OnePlus 9 5G - Härdat glas 9H - Super kvalitet 3D Skärmskydd</v>
      </c>
      <c r="F19184" s="1" t="s">
        <v>803</v>
      </c>
      <c r="G19184" s="1" t="s">
        <v>804</v>
      </c>
      <c r="H19184" s="1" t="s">
        <v>805</v>
      </c>
      <c r="I19184" s="1" t="s">
        <v>16</v>
      </c>
      <c r="J19184" s="1" t="s">
        <v>23</v>
      </c>
      <c r="K19184" s="1" t="s">
        <v>16</v>
      </c>
      <c r="L19184" s="1" t="s">
        <v>16</v>
      </c>
      <c r="M19184" s="1" t="s">
        <v>16</v>
      </c>
      <c r="N19184" s="1" t="s">
        <v>16</v>
      </c>
      <c r="O19184" s="1">
        <v>63.2</v>
      </c>
      <c r="P19184" s="1">
        <v>1.0</v>
      </c>
    </row>
    <row r="19185">
      <c r="A19185" s="1" t="s">
        <v>29</v>
      </c>
      <c r="B19185" s="1" t="s">
        <v>22291</v>
      </c>
      <c r="C19185" s="2" t="s">
        <v>22279</v>
      </c>
      <c r="D19185" s="1" t="s">
        <v>19</v>
      </c>
      <c r="E19185" s="3" t="str">
        <f>HYPERLINK("https://fyndiq.se/produkt/2477583187264ece/", "2-Pack Samsung S20 - 9H Härdat Glass - Top Kvalitet")</f>
        <v>2-Pack Samsung S20 - 9H Härdat Glass - Top Kvalitet</v>
      </c>
      <c r="F19185" s="1" t="s">
        <v>124</v>
      </c>
      <c r="G19185" s="1" t="s">
        <v>125</v>
      </c>
      <c r="H19185" s="1" t="s">
        <v>126</v>
      </c>
      <c r="I19185" s="1" t="s">
        <v>16</v>
      </c>
      <c r="J19185" s="1" t="s">
        <v>23</v>
      </c>
      <c r="K19185" s="1" t="s">
        <v>16</v>
      </c>
      <c r="L19185" s="1" t="s">
        <v>16</v>
      </c>
      <c r="M19185" s="1" t="s">
        <v>16</v>
      </c>
      <c r="N19185" s="1" t="s">
        <v>16</v>
      </c>
      <c r="O19185" s="1">
        <v>71.2</v>
      </c>
      <c r="P19185" s="1">
        <v>1.0</v>
      </c>
    </row>
    <row r="19186">
      <c r="A19186" s="1" t="s">
        <v>29</v>
      </c>
      <c r="B19186" s="1" t="s">
        <v>22292</v>
      </c>
      <c r="C19186" s="2" t="s">
        <v>22279</v>
      </c>
      <c r="D19186" s="1" t="s">
        <v>19</v>
      </c>
      <c r="E19186" s="3" t="str">
        <f>HYPERLINK("https://fyndiq.se/produkt/16592d38df584836/", "2-Pack Samsung Galaxy Tab S7 FE (5G) - Härdat Glas 9H - Super Kvalitet Skärmskydd")</f>
        <v>2-Pack Samsung Galaxy Tab S7 FE (5G) - Härdat Glas 9H - Super Kvalitet Skärmskydd</v>
      </c>
      <c r="F19186" s="1" t="s">
        <v>3794</v>
      </c>
      <c r="G19186" s="1" t="s">
        <v>3795</v>
      </c>
      <c r="H19186" s="1" t="s">
        <v>3796</v>
      </c>
      <c r="I19186" s="1" t="s">
        <v>16</v>
      </c>
      <c r="J19186" s="1" t="s">
        <v>23</v>
      </c>
      <c r="K19186" s="1" t="s">
        <v>16</v>
      </c>
      <c r="L19186" s="1" t="s">
        <v>16</v>
      </c>
      <c r="M19186" s="1" t="s">
        <v>16</v>
      </c>
      <c r="N19186" s="1" t="s">
        <v>16</v>
      </c>
      <c r="O19186" s="1">
        <v>135.2</v>
      </c>
      <c r="P19186" s="1">
        <v>1.0</v>
      </c>
    </row>
    <row r="19187">
      <c r="A19187" s="1" t="s">
        <v>29</v>
      </c>
      <c r="B19187" s="1" t="s">
        <v>22293</v>
      </c>
      <c r="C19187" s="2" t="s">
        <v>22279</v>
      </c>
      <c r="D19187" s="1" t="s">
        <v>19</v>
      </c>
      <c r="E19187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9187" s="1" t="s">
        <v>729</v>
      </c>
      <c r="G19187" s="1" t="s">
        <v>730</v>
      </c>
      <c r="H19187" s="1" t="s">
        <v>731</v>
      </c>
      <c r="I19187" s="1" t="s">
        <v>16</v>
      </c>
      <c r="J19187" s="1" t="s">
        <v>23</v>
      </c>
      <c r="K19187" s="1" t="s">
        <v>16</v>
      </c>
      <c r="L19187" s="1" t="s">
        <v>16</v>
      </c>
      <c r="M19187" s="1" t="s">
        <v>16</v>
      </c>
      <c r="N19187" s="1" t="s">
        <v>16</v>
      </c>
      <c r="O19187" s="1">
        <v>63.2</v>
      </c>
      <c r="P19187" s="1">
        <v>1.0</v>
      </c>
    </row>
    <row r="19188">
      <c r="A19188" s="1" t="s">
        <v>29</v>
      </c>
      <c r="B19188" s="1" t="s">
        <v>22294</v>
      </c>
      <c r="C19188" s="2" t="s">
        <v>22279</v>
      </c>
      <c r="D19188" s="1" t="s">
        <v>19</v>
      </c>
      <c r="E19188" s="3" t="str">
        <f>HYPERLINK("https://fyndiq.se/produkt/7c8e1f7cd5454c02/", "3-Pack Samsung Galaxy Tab A8 WiFi - Härdat Glas 9H - Super Kvalitet")</f>
        <v>3-Pack Samsung Galaxy Tab A8 WiFi - Härdat Glas 9H - Super Kvalitet</v>
      </c>
      <c r="F19188" s="1" t="s">
        <v>3852</v>
      </c>
      <c r="G19188" s="1" t="s">
        <v>3853</v>
      </c>
      <c r="H19188" s="1" t="s">
        <v>3854</v>
      </c>
      <c r="I19188" s="1" t="s">
        <v>1311</v>
      </c>
      <c r="J19188" s="1" t="s">
        <v>9</v>
      </c>
      <c r="K19188" s="2" t="s">
        <v>18524</v>
      </c>
      <c r="L19188" s="1" t="s">
        <v>2602</v>
      </c>
      <c r="M19188" s="1" t="s">
        <v>16</v>
      </c>
      <c r="N19188" s="1" t="s">
        <v>16</v>
      </c>
      <c r="O19188" s="1">
        <v>151.2</v>
      </c>
      <c r="P19188" s="1">
        <v>1.0</v>
      </c>
    </row>
    <row r="19189">
      <c r="A19189" s="1" t="s">
        <v>29</v>
      </c>
      <c r="B19189" s="1" t="s">
        <v>22295</v>
      </c>
      <c r="C19189" s="2" t="s">
        <v>22279</v>
      </c>
      <c r="D19189" s="1" t="s">
        <v>19</v>
      </c>
      <c r="E19189" s="3" t="str">
        <f>HYPERLINK("https://fyndiq.se/produkt/0b0a4498022e4979/", "2-Pack Samsung Galaxy A12 - Härdat Glas 9H - Super Kvalitet 3D")</f>
        <v>2-Pack Samsung Galaxy A12 - Härdat Glas 9H - Super Kvalitet 3D</v>
      </c>
      <c r="F19189" s="1" t="s">
        <v>683</v>
      </c>
      <c r="G19189" s="1" t="s">
        <v>684</v>
      </c>
      <c r="H19189" s="1" t="s">
        <v>685</v>
      </c>
      <c r="I19189" s="1" t="s">
        <v>16</v>
      </c>
      <c r="J19189" s="1" t="s">
        <v>23</v>
      </c>
      <c r="K19189" s="1" t="s">
        <v>16</v>
      </c>
      <c r="L19189" s="1" t="s">
        <v>16</v>
      </c>
      <c r="M19189" s="1" t="s">
        <v>16</v>
      </c>
      <c r="N19189" s="1" t="s">
        <v>16</v>
      </c>
      <c r="O19189" s="1">
        <v>63.2</v>
      </c>
      <c r="P19189" s="1">
        <v>1.0</v>
      </c>
    </row>
    <row r="19190">
      <c r="A19190" s="1" t="s">
        <v>29</v>
      </c>
      <c r="B19190" s="1" t="s">
        <v>22296</v>
      </c>
      <c r="C19190" s="2" t="s">
        <v>22279</v>
      </c>
      <c r="D19190" s="1" t="s">
        <v>19</v>
      </c>
      <c r="E19190" s="3" t="str">
        <f>HYPERLINK("https://fyndiq.se/produkt/082f3cf898c84831/", "2 Pack Galaxy S20 Ultra - Härdat glas 9H - Super kvalitet 3D")</f>
        <v>2 Pack Galaxy S20 Ultra - Härdat glas 9H - Super kvalitet 3D</v>
      </c>
      <c r="F19190" s="1" t="s">
        <v>460</v>
      </c>
      <c r="G19190" s="1" t="s">
        <v>461</v>
      </c>
      <c r="H19190" s="1" t="s">
        <v>462</v>
      </c>
      <c r="I19190" s="1" t="s">
        <v>16</v>
      </c>
      <c r="J19190" s="1" t="s">
        <v>23</v>
      </c>
      <c r="K19190" s="1" t="s">
        <v>16</v>
      </c>
      <c r="L19190" s="1" t="s">
        <v>16</v>
      </c>
      <c r="M19190" s="1" t="s">
        <v>16</v>
      </c>
      <c r="N19190" s="1" t="s">
        <v>16</v>
      </c>
      <c r="O19190" s="1">
        <v>63.2</v>
      </c>
      <c r="P19190" s="1">
        <v>1.0</v>
      </c>
    </row>
    <row r="19191">
      <c r="A19191" s="1" t="s">
        <v>29</v>
      </c>
      <c r="B19191" s="1" t="s">
        <v>22297</v>
      </c>
      <c r="C19191" s="2" t="s">
        <v>22279</v>
      </c>
      <c r="D19191" s="1" t="s">
        <v>19</v>
      </c>
      <c r="E19191" s="3" t="str">
        <f>HYPERLINK("https://fyndiq.se/produkt/25f0cdd79c584eb9/", "2-Pack Privacy Skärmskydd For Xiaomi Mi 10T Pro - Härdat Glas 9H - Super Kvalitet 3D")</f>
        <v>2-Pack Privacy Skärmskydd For Xiaomi Mi 10T Pro - Härdat Glas 9H - Super Kvalitet 3D</v>
      </c>
      <c r="F19191" s="1" t="s">
        <v>4329</v>
      </c>
      <c r="G19191" s="1" t="s">
        <v>4330</v>
      </c>
      <c r="H19191" s="1" t="s">
        <v>4331</v>
      </c>
      <c r="I19191" s="1" t="s">
        <v>16</v>
      </c>
      <c r="J19191" s="1" t="s">
        <v>23</v>
      </c>
      <c r="K19191" s="1" t="s">
        <v>16</v>
      </c>
      <c r="L19191" s="1" t="s">
        <v>16</v>
      </c>
      <c r="M19191" s="1" t="s">
        <v>16</v>
      </c>
      <c r="N19191" s="1" t="s">
        <v>16</v>
      </c>
      <c r="O19191" s="1">
        <v>79.2</v>
      </c>
      <c r="P19191" s="1">
        <v>1.0</v>
      </c>
    </row>
    <row r="19192">
      <c r="A19192" s="1" t="s">
        <v>29</v>
      </c>
      <c r="B19192" s="1" t="s">
        <v>22298</v>
      </c>
      <c r="C19192" s="2" t="s">
        <v>22279</v>
      </c>
      <c r="D19192" s="1" t="s">
        <v>19</v>
      </c>
      <c r="E19192" s="3" t="str">
        <f>HYPERLINK("https://fyndiq.se/produkt/6ae5aff483564a84/", "2-Pack Apple Watch 40mm – Härdat glas 9H – Super kvalitet 3D")</f>
        <v>2-Pack Apple Watch 40mm – Härdat glas 9H – Super kvalitet 3D</v>
      </c>
      <c r="F19192" s="1" t="s">
        <v>1418</v>
      </c>
      <c r="G19192" s="1" t="s">
        <v>1419</v>
      </c>
      <c r="H19192" s="1" t="s">
        <v>1420</v>
      </c>
      <c r="I19192" s="1" t="s">
        <v>16</v>
      </c>
      <c r="J19192" s="1" t="s">
        <v>23</v>
      </c>
      <c r="K19192" s="1" t="s">
        <v>16</v>
      </c>
      <c r="L19192" s="1" t="s">
        <v>16</v>
      </c>
      <c r="M19192" s="1" t="s">
        <v>16</v>
      </c>
      <c r="N19192" s="1" t="s">
        <v>16</v>
      </c>
      <c r="O19192" s="1">
        <v>55.2</v>
      </c>
      <c r="P19192" s="1">
        <v>1.0</v>
      </c>
    </row>
    <row r="19193">
      <c r="A19193" s="1" t="s">
        <v>29</v>
      </c>
      <c r="B19193" s="1" t="s">
        <v>22299</v>
      </c>
      <c r="C19193" s="2" t="s">
        <v>22279</v>
      </c>
      <c r="D19193" s="1" t="s">
        <v>19</v>
      </c>
      <c r="E19193" s="3" t="str">
        <f>HYPERLINK("https://fyndiq.se/produkt/2f7a66d653a8451e/", "Samsung S22 - 9H Härdat Glass - 3D Super Kvalitet")</f>
        <v>Samsung S22 - 9H Härdat Glass - 3D Super Kvalitet</v>
      </c>
      <c r="F19193" s="1" t="s">
        <v>14254</v>
      </c>
      <c r="G19193" s="1" t="s">
        <v>14255</v>
      </c>
      <c r="H19193" s="1" t="s">
        <v>14256</v>
      </c>
      <c r="I19193" s="1" t="s">
        <v>16</v>
      </c>
      <c r="J19193" s="1" t="s">
        <v>23</v>
      </c>
      <c r="K19193" s="1" t="s">
        <v>16</v>
      </c>
      <c r="L19193" s="1" t="s">
        <v>16</v>
      </c>
      <c r="M19193" s="1" t="s">
        <v>16</v>
      </c>
      <c r="N19193" s="1" t="s">
        <v>16</v>
      </c>
      <c r="O19193" s="1">
        <v>55.2</v>
      </c>
      <c r="P19193" s="1">
        <v>1.0</v>
      </c>
    </row>
    <row r="19194">
      <c r="A19194" s="1" t="s">
        <v>29</v>
      </c>
      <c r="B19194" s="1" t="s">
        <v>22300</v>
      </c>
      <c r="C19194" s="2" t="s">
        <v>22279</v>
      </c>
      <c r="D19194" s="1" t="s">
        <v>19</v>
      </c>
      <c r="E19194" s="3" t="str">
        <f>HYPERLINK("https://fyndiq.se/produkt/34157794139f40c6/", "2-Pack Samsung S20 FE - 9H Härdat Glass - Top Kvalitet")</f>
        <v>2-Pack Samsung S20 FE - 9H Härdat Glass - Top Kvalitet</v>
      </c>
      <c r="F19194" s="1" t="s">
        <v>1640</v>
      </c>
      <c r="G19194" s="1" t="s">
        <v>1641</v>
      </c>
      <c r="H19194" s="1" t="s">
        <v>1642</v>
      </c>
      <c r="I19194" s="1" t="s">
        <v>16</v>
      </c>
      <c r="J19194" s="1" t="s">
        <v>23</v>
      </c>
      <c r="K19194" s="1" t="s">
        <v>16</v>
      </c>
      <c r="L19194" s="1" t="s">
        <v>16</v>
      </c>
      <c r="M19194" s="1" t="s">
        <v>16</v>
      </c>
      <c r="N19194" s="1" t="s">
        <v>16</v>
      </c>
      <c r="O19194" s="1">
        <v>63.2</v>
      </c>
      <c r="P19194" s="1">
        <v>1.0</v>
      </c>
    </row>
    <row r="19195">
      <c r="A19195" s="1" t="s">
        <v>29</v>
      </c>
      <c r="B19195" s="1" t="s">
        <v>22301</v>
      </c>
      <c r="C19195" s="2" t="s">
        <v>22279</v>
      </c>
      <c r="D19195" s="1" t="s">
        <v>19</v>
      </c>
      <c r="E19195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9195" s="1" t="s">
        <v>47</v>
      </c>
      <c r="G19195" s="2" t="s">
        <v>48</v>
      </c>
      <c r="H19195" s="1" t="s">
        <v>49</v>
      </c>
      <c r="I19195" s="1" t="s">
        <v>16</v>
      </c>
      <c r="J19195" s="1" t="s">
        <v>23</v>
      </c>
      <c r="K19195" s="1" t="s">
        <v>16</v>
      </c>
      <c r="L19195" s="1" t="s">
        <v>16</v>
      </c>
      <c r="M19195" s="1" t="s">
        <v>16</v>
      </c>
      <c r="N19195" s="1" t="s">
        <v>16</v>
      </c>
      <c r="O19195" s="1">
        <v>183.2</v>
      </c>
      <c r="P19195" s="1">
        <v>1.0</v>
      </c>
    </row>
    <row r="19196">
      <c r="A19196" s="1" t="s">
        <v>29</v>
      </c>
      <c r="B19196" s="1" t="s">
        <v>22302</v>
      </c>
      <c r="C19196" s="2" t="s">
        <v>22279</v>
      </c>
      <c r="D19196" s="1" t="s">
        <v>19</v>
      </c>
      <c r="E19196" s="3" t="str">
        <f t="shared" ref="E19196:E19197" si="1193">HYPERLINK("https://fyndiq.se/produkt/3793e0f6281f49f6/", "2-Pack Iphone 11 / XR - 9H Härdat Glass - Top Kvalitet")</f>
        <v>2-Pack Iphone 11 / XR - 9H Härdat Glass - Top Kvalitet</v>
      </c>
      <c r="F19196" s="1" t="s">
        <v>371</v>
      </c>
      <c r="G19196" s="1" t="s">
        <v>372</v>
      </c>
      <c r="H19196" s="1" t="s">
        <v>373</v>
      </c>
      <c r="I19196" s="1" t="s">
        <v>16</v>
      </c>
      <c r="J19196" s="1" t="s">
        <v>23</v>
      </c>
      <c r="K19196" s="1" t="s">
        <v>16</v>
      </c>
      <c r="L19196" s="1" t="s">
        <v>16</v>
      </c>
      <c r="M19196" s="1" t="s">
        <v>16</v>
      </c>
      <c r="N19196" s="1" t="s">
        <v>16</v>
      </c>
      <c r="O19196" s="1">
        <v>47.2</v>
      </c>
      <c r="P19196" s="1">
        <v>1.0</v>
      </c>
    </row>
    <row r="19197">
      <c r="A19197" s="1" t="s">
        <v>29</v>
      </c>
      <c r="B19197" s="1" t="s">
        <v>22303</v>
      </c>
      <c r="C19197" s="2" t="s">
        <v>22279</v>
      </c>
      <c r="D19197" s="1" t="s">
        <v>19</v>
      </c>
      <c r="E19197" s="3" t="str">
        <f t="shared" si="1193"/>
        <v>2-Pack Iphone 11 / XR - 9H Härdat Glass - Top Kvalitet</v>
      </c>
      <c r="F19197" s="1" t="s">
        <v>371</v>
      </c>
      <c r="G19197" s="1" t="s">
        <v>372</v>
      </c>
      <c r="H19197" s="1" t="s">
        <v>373</v>
      </c>
      <c r="I19197" s="1" t="s">
        <v>16</v>
      </c>
      <c r="J19197" s="1" t="s">
        <v>23</v>
      </c>
      <c r="K19197" s="1" t="s">
        <v>16</v>
      </c>
      <c r="L19197" s="1" t="s">
        <v>16</v>
      </c>
      <c r="M19197" s="1" t="s">
        <v>16</v>
      </c>
      <c r="N19197" s="1" t="s">
        <v>16</v>
      </c>
      <c r="O19197" s="1">
        <v>47.2</v>
      </c>
      <c r="P19197" s="1">
        <v>1.0</v>
      </c>
    </row>
    <row r="19198">
      <c r="A19198" s="1" t="s">
        <v>29</v>
      </c>
      <c r="B19198" s="1" t="s">
        <v>22304</v>
      </c>
      <c r="C19198" s="2" t="s">
        <v>22279</v>
      </c>
      <c r="D19198" s="1" t="s">
        <v>19</v>
      </c>
      <c r="E19198" s="3" t="str">
        <f t="shared" ref="E19198:E19200" si="1194">HYPERLINK("https://fyndiq.se/produkt/675bb02ed6bb4e07/", "2-Pack Samsung Galaxy S21 Ultra - Härdat Glas 9H-Super Kvalitet")</f>
        <v>2-Pack Samsung Galaxy S21 Ultra - Härdat Glas 9H-Super Kvalitet</v>
      </c>
      <c r="F19198" s="1" t="s">
        <v>91</v>
      </c>
      <c r="G19198" s="1" t="s">
        <v>92</v>
      </c>
      <c r="H19198" s="1" t="s">
        <v>93</v>
      </c>
      <c r="I19198" s="1" t="s">
        <v>16</v>
      </c>
      <c r="J19198" s="1" t="s">
        <v>23</v>
      </c>
      <c r="K19198" s="1" t="s">
        <v>16</v>
      </c>
      <c r="L19198" s="1" t="s">
        <v>16</v>
      </c>
      <c r="M19198" s="1" t="s">
        <v>16</v>
      </c>
      <c r="N19198" s="1" t="s">
        <v>16</v>
      </c>
      <c r="O19198" s="1">
        <v>63.2</v>
      </c>
      <c r="P19198" s="1">
        <v>1.0</v>
      </c>
    </row>
    <row r="19199">
      <c r="A19199" s="1" t="s">
        <v>29</v>
      </c>
      <c r="B19199" s="1" t="s">
        <v>22305</v>
      </c>
      <c r="C19199" s="2" t="s">
        <v>22279</v>
      </c>
      <c r="D19199" s="1" t="s">
        <v>19</v>
      </c>
      <c r="E19199" s="3" t="str">
        <f t="shared" si="1194"/>
        <v>2-Pack Samsung Galaxy S21 Ultra - Härdat Glas 9H-Super Kvalitet</v>
      </c>
      <c r="F19199" s="1" t="s">
        <v>91</v>
      </c>
      <c r="G19199" s="1" t="s">
        <v>92</v>
      </c>
      <c r="H19199" s="1" t="s">
        <v>93</v>
      </c>
      <c r="I19199" s="1" t="s">
        <v>16</v>
      </c>
      <c r="J19199" s="1" t="s">
        <v>23</v>
      </c>
      <c r="K19199" s="1" t="s">
        <v>16</v>
      </c>
      <c r="L19199" s="1" t="s">
        <v>16</v>
      </c>
      <c r="M19199" s="1" t="s">
        <v>16</v>
      </c>
      <c r="N19199" s="1" t="s">
        <v>16</v>
      </c>
      <c r="O19199" s="1">
        <v>63.2</v>
      </c>
      <c r="P19199" s="1">
        <v>1.0</v>
      </c>
    </row>
    <row r="19200">
      <c r="A19200" s="1" t="s">
        <v>29</v>
      </c>
      <c r="B19200" s="1" t="s">
        <v>22306</v>
      </c>
      <c r="C19200" s="2" t="s">
        <v>22279</v>
      </c>
      <c r="D19200" s="1" t="s">
        <v>19</v>
      </c>
      <c r="E19200" s="3" t="str">
        <f t="shared" si="1194"/>
        <v>2-Pack Samsung Galaxy S21 Ultra - Härdat Glas 9H-Super Kvalitet</v>
      </c>
      <c r="F19200" s="1" t="s">
        <v>91</v>
      </c>
      <c r="G19200" s="1" t="s">
        <v>92</v>
      </c>
      <c r="H19200" s="1" t="s">
        <v>93</v>
      </c>
      <c r="I19200" s="1" t="s">
        <v>16</v>
      </c>
      <c r="J19200" s="1" t="s">
        <v>23</v>
      </c>
      <c r="K19200" s="1" t="s">
        <v>16</v>
      </c>
      <c r="L19200" s="1" t="s">
        <v>16</v>
      </c>
      <c r="M19200" s="1" t="s">
        <v>16</v>
      </c>
      <c r="N19200" s="1" t="s">
        <v>16</v>
      </c>
      <c r="O19200" s="1">
        <v>63.2</v>
      </c>
      <c r="P19200" s="1">
        <v>1.0</v>
      </c>
    </row>
    <row r="19201">
      <c r="A19201" s="1" t="s">
        <v>29</v>
      </c>
      <c r="B19201" s="1" t="s">
        <v>22307</v>
      </c>
      <c r="C19201" s="2" t="s">
        <v>22279</v>
      </c>
      <c r="D19201" s="1" t="s">
        <v>19</v>
      </c>
      <c r="E19201" s="3" t="str">
        <f>HYPERLINK("https://fyndiq.se/produkt/87e8c2a54c4a469b/", "2-Pack Samsung Galaxy A53 5G - Härdat glas 9H - Super kvalitet")</f>
        <v>2-Pack Samsung Galaxy A53 5G - Härdat glas 9H - Super kvalitet</v>
      </c>
      <c r="F19201" s="1" t="s">
        <v>1320</v>
      </c>
      <c r="G19201" s="1" t="s">
        <v>1321</v>
      </c>
      <c r="H19201" s="1" t="s">
        <v>1322</v>
      </c>
      <c r="I19201" s="1" t="s">
        <v>16</v>
      </c>
      <c r="J19201" s="1" t="s">
        <v>23</v>
      </c>
      <c r="K19201" s="1" t="s">
        <v>16</v>
      </c>
      <c r="L19201" s="1" t="s">
        <v>16</v>
      </c>
      <c r="M19201" s="1" t="s">
        <v>16</v>
      </c>
      <c r="N19201" s="1" t="s">
        <v>16</v>
      </c>
      <c r="O19201" s="1">
        <v>63.2</v>
      </c>
      <c r="P19201" s="1">
        <v>1.0</v>
      </c>
    </row>
    <row r="19202">
      <c r="A19202" s="1" t="s">
        <v>29</v>
      </c>
      <c r="B19202" s="1" t="s">
        <v>22308</v>
      </c>
      <c r="C19202" s="2" t="s">
        <v>22279</v>
      </c>
      <c r="D19202" s="1" t="s">
        <v>19</v>
      </c>
      <c r="E19202" s="3" t="str">
        <f>HYPERLINK("https://fyndiq.se/produkt/21fa5ef4b8704a28/", "2-Pack Samsung Note 10 Plus - Härdat glas 9H - Super kvalitet 3D")</f>
        <v>2-Pack Samsung Note 10 Plus - Härdat glas 9H - Super kvalitet 3D</v>
      </c>
      <c r="F19202" s="1" t="s">
        <v>5705</v>
      </c>
      <c r="G19202" s="1" t="s">
        <v>5706</v>
      </c>
      <c r="H19202" s="1" t="s">
        <v>5707</v>
      </c>
      <c r="I19202" s="1" t="s">
        <v>16</v>
      </c>
      <c r="J19202" s="1" t="s">
        <v>23</v>
      </c>
      <c r="K19202" s="1" t="s">
        <v>16</v>
      </c>
      <c r="L19202" s="1" t="s">
        <v>16</v>
      </c>
      <c r="M19202" s="1" t="s">
        <v>16</v>
      </c>
      <c r="N19202" s="1" t="s">
        <v>16</v>
      </c>
      <c r="O19202" s="1">
        <v>63.2</v>
      </c>
      <c r="P19202" s="1">
        <v>1.0</v>
      </c>
    </row>
    <row r="19203">
      <c r="A19203" s="1" t="s">
        <v>29</v>
      </c>
      <c r="B19203" s="1" t="s">
        <v>22309</v>
      </c>
      <c r="C19203" s="2" t="s">
        <v>22279</v>
      </c>
      <c r="D19203" s="1" t="s">
        <v>19</v>
      </c>
      <c r="E19203" s="3" t="str">
        <f>HYPERLINK("https://fyndiq.se/produkt/22da48bd656e47a6/", "3-Pack Samsung Galaxy Tab A7 Lite - Härdat Glas 9H - Super Kvalitet")</f>
        <v>3-Pack Samsung Galaxy Tab A7 Lite - Härdat Glas 9H - Super Kvalitet</v>
      </c>
      <c r="F19203" s="1" t="s">
        <v>2316</v>
      </c>
      <c r="G19203" s="1" t="s">
        <v>2317</v>
      </c>
      <c r="H19203" s="1" t="s">
        <v>2318</v>
      </c>
      <c r="I19203" s="1" t="s">
        <v>16</v>
      </c>
      <c r="J19203" s="1" t="s">
        <v>23</v>
      </c>
      <c r="K19203" s="1" t="s">
        <v>16</v>
      </c>
      <c r="L19203" s="1" t="s">
        <v>16</v>
      </c>
      <c r="M19203" s="1" t="s">
        <v>16</v>
      </c>
      <c r="N19203" s="1" t="s">
        <v>16</v>
      </c>
      <c r="O19203" s="1">
        <v>143.2</v>
      </c>
      <c r="P19203" s="1">
        <v>1.0</v>
      </c>
    </row>
    <row r="19204">
      <c r="A19204" s="1" t="s">
        <v>29</v>
      </c>
      <c r="B19204" s="1" t="s">
        <v>22310</v>
      </c>
      <c r="C19204" s="2" t="s">
        <v>22279</v>
      </c>
      <c r="D19204" s="1" t="s">
        <v>19</v>
      </c>
      <c r="E19204" s="3" t="str">
        <f>HYPERLINK("https://fyndiq.se/produkt/2a9c1aa3cb0d49a0/", "2 Pack iPhone 7 Svart - Härdat Glas 9H - Super Kvalitet 3D")</f>
        <v>2 Pack iPhone 7 Svart - Härdat Glas 9H - Super Kvalitet 3D</v>
      </c>
      <c r="F19204" s="1" t="s">
        <v>3480</v>
      </c>
      <c r="G19204" s="1" t="s">
        <v>3481</v>
      </c>
      <c r="H19204" s="1" t="s">
        <v>3482</v>
      </c>
      <c r="I19204" s="1" t="s">
        <v>16</v>
      </c>
      <c r="J19204" s="1" t="s">
        <v>23</v>
      </c>
      <c r="K19204" s="1" t="s">
        <v>16</v>
      </c>
      <c r="L19204" s="1" t="s">
        <v>16</v>
      </c>
      <c r="M19204" s="1" t="s">
        <v>16</v>
      </c>
      <c r="N19204" s="1" t="s">
        <v>16</v>
      </c>
      <c r="O19204" s="1">
        <v>47.2</v>
      </c>
      <c r="P19204" s="1">
        <v>1.0</v>
      </c>
    </row>
    <row r="19205">
      <c r="A19205" s="1" t="s">
        <v>29</v>
      </c>
      <c r="B19205" s="1" t="s">
        <v>22311</v>
      </c>
      <c r="C19205" s="2" t="s">
        <v>22279</v>
      </c>
      <c r="D19205" s="1" t="s">
        <v>19</v>
      </c>
      <c r="E19205" s="3" t="str">
        <f t="shared" ref="E19205:E19207" si="1195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205" s="1" t="s">
        <v>1209</v>
      </c>
      <c r="G19205" s="1" t="s">
        <v>1210</v>
      </c>
      <c r="H19205" s="1" t="s">
        <v>1211</v>
      </c>
      <c r="I19205" s="1" t="s">
        <v>16</v>
      </c>
      <c r="J19205" s="1" t="s">
        <v>23</v>
      </c>
      <c r="K19205" s="1" t="s">
        <v>16</v>
      </c>
      <c r="L19205" s="1" t="s">
        <v>16</v>
      </c>
      <c r="M19205" s="1" t="s">
        <v>16</v>
      </c>
      <c r="N19205" s="1" t="s">
        <v>16</v>
      </c>
      <c r="O19205" s="1">
        <v>79.2</v>
      </c>
      <c r="P19205" s="1">
        <v>1.0</v>
      </c>
    </row>
    <row r="19206">
      <c r="A19206" s="1" t="s">
        <v>29</v>
      </c>
      <c r="B19206" s="1" t="s">
        <v>22312</v>
      </c>
      <c r="C19206" s="2" t="s">
        <v>22279</v>
      </c>
      <c r="D19206" s="1" t="s">
        <v>19</v>
      </c>
      <c r="E19206" s="3" t="str">
        <f t="shared" si="1195"/>
        <v>2-Pack Samsung S23 Ultra (5G) Skärmskydd &amp; 2-Pack linsskydd - Härdat Glas 9H - Super kvalitet 3D</v>
      </c>
      <c r="F19206" s="1" t="s">
        <v>1209</v>
      </c>
      <c r="G19206" s="1" t="s">
        <v>1210</v>
      </c>
      <c r="H19206" s="1" t="s">
        <v>1211</v>
      </c>
      <c r="I19206" s="1" t="s">
        <v>16</v>
      </c>
      <c r="J19206" s="1" t="s">
        <v>23</v>
      </c>
      <c r="K19206" s="1" t="s">
        <v>16</v>
      </c>
      <c r="L19206" s="1" t="s">
        <v>16</v>
      </c>
      <c r="M19206" s="1" t="s">
        <v>16</v>
      </c>
      <c r="N19206" s="1" t="s">
        <v>16</v>
      </c>
      <c r="O19206" s="1">
        <v>79.2</v>
      </c>
      <c r="P19206" s="1">
        <v>1.0</v>
      </c>
    </row>
    <row r="19207">
      <c r="A19207" s="1" t="s">
        <v>29</v>
      </c>
      <c r="B19207" s="1" t="s">
        <v>22313</v>
      </c>
      <c r="C19207" s="2" t="s">
        <v>22279</v>
      </c>
      <c r="D19207" s="1" t="s">
        <v>19</v>
      </c>
      <c r="E19207" s="3" t="str">
        <f t="shared" si="1195"/>
        <v>2-Pack Samsung S23 Ultra (5G) Skärmskydd &amp; 2-Pack linsskydd - Härdat Glas 9H - Super kvalitet 3D</v>
      </c>
      <c r="F19207" s="1" t="s">
        <v>1209</v>
      </c>
      <c r="G19207" s="1" t="s">
        <v>1210</v>
      </c>
      <c r="H19207" s="1" t="s">
        <v>1211</v>
      </c>
      <c r="I19207" s="1" t="s">
        <v>16</v>
      </c>
      <c r="J19207" s="1" t="s">
        <v>23</v>
      </c>
      <c r="K19207" s="1" t="s">
        <v>16</v>
      </c>
      <c r="L19207" s="1" t="s">
        <v>16</v>
      </c>
      <c r="M19207" s="1" t="s">
        <v>16</v>
      </c>
      <c r="N19207" s="1" t="s">
        <v>16</v>
      </c>
      <c r="O19207" s="1">
        <v>79.2</v>
      </c>
      <c r="P19207" s="1">
        <v>1.0</v>
      </c>
    </row>
    <row r="19208">
      <c r="A19208" s="1" t="s">
        <v>29</v>
      </c>
      <c r="B19208" s="1" t="s">
        <v>22314</v>
      </c>
      <c r="C19208" s="2" t="s">
        <v>22279</v>
      </c>
      <c r="D19208" s="1" t="s">
        <v>19</v>
      </c>
      <c r="E19208" s="3" t="str">
        <f t="shared" ref="E19208:E19210" si="1196">HYPERLINK("https://fyndiq.se/produkt/2fa1ebd98b014203/", "2-Pack Motorola Moto G54 - Härdat Glas 9H - Super kvalitet 3D Skärmskydd")</f>
        <v>2-Pack Motorola Moto G54 - Härdat Glas 9H - Super kvalitet 3D Skärmskydd</v>
      </c>
      <c r="F19208" s="1" t="s">
        <v>508</v>
      </c>
      <c r="G19208" s="1" t="s">
        <v>509</v>
      </c>
      <c r="H19208" s="1" t="s">
        <v>510</v>
      </c>
      <c r="I19208" s="1" t="s">
        <v>16</v>
      </c>
      <c r="J19208" s="1" t="s">
        <v>23</v>
      </c>
      <c r="K19208" s="1" t="s">
        <v>16</v>
      </c>
      <c r="L19208" s="1" t="s">
        <v>16</v>
      </c>
      <c r="M19208" s="1" t="s">
        <v>16</v>
      </c>
      <c r="N19208" s="1" t="s">
        <v>16</v>
      </c>
      <c r="O19208" s="1">
        <v>63.2</v>
      </c>
      <c r="P19208" s="1">
        <v>1.0</v>
      </c>
    </row>
    <row r="19209">
      <c r="A19209" s="1" t="s">
        <v>29</v>
      </c>
      <c r="B19209" s="1" t="s">
        <v>22315</v>
      </c>
      <c r="C19209" s="2" t="s">
        <v>22279</v>
      </c>
      <c r="D19209" s="1" t="s">
        <v>19</v>
      </c>
      <c r="E19209" s="3" t="str">
        <f t="shared" si="1196"/>
        <v>2-Pack Motorola Moto G54 - Härdat Glas 9H - Super kvalitet 3D Skärmskydd</v>
      </c>
      <c r="F19209" s="1" t="s">
        <v>508</v>
      </c>
      <c r="G19209" s="1" t="s">
        <v>509</v>
      </c>
      <c r="H19209" s="1" t="s">
        <v>510</v>
      </c>
      <c r="I19209" s="1" t="s">
        <v>16</v>
      </c>
      <c r="J19209" s="1" t="s">
        <v>23</v>
      </c>
      <c r="K19209" s="1" t="s">
        <v>16</v>
      </c>
      <c r="L19209" s="1" t="s">
        <v>16</v>
      </c>
      <c r="M19209" s="1" t="s">
        <v>16</v>
      </c>
      <c r="N19209" s="1" t="s">
        <v>16</v>
      </c>
      <c r="O19209" s="1">
        <v>63.2</v>
      </c>
      <c r="P19209" s="1">
        <v>1.0</v>
      </c>
    </row>
    <row r="19210">
      <c r="A19210" s="1" t="s">
        <v>29</v>
      </c>
      <c r="B19210" s="1" t="s">
        <v>22316</v>
      </c>
      <c r="C19210" s="2" t="s">
        <v>22279</v>
      </c>
      <c r="D19210" s="1" t="s">
        <v>19</v>
      </c>
      <c r="E19210" s="3" t="str">
        <f t="shared" si="1196"/>
        <v>2-Pack Motorola Moto G54 - Härdat Glas 9H - Super kvalitet 3D Skärmskydd</v>
      </c>
      <c r="F19210" s="1" t="s">
        <v>508</v>
      </c>
      <c r="G19210" s="1" t="s">
        <v>509</v>
      </c>
      <c r="H19210" s="1" t="s">
        <v>510</v>
      </c>
      <c r="I19210" s="1" t="s">
        <v>16</v>
      </c>
      <c r="J19210" s="1" t="s">
        <v>23</v>
      </c>
      <c r="K19210" s="1" t="s">
        <v>16</v>
      </c>
      <c r="L19210" s="1" t="s">
        <v>16</v>
      </c>
      <c r="M19210" s="1" t="s">
        <v>16</v>
      </c>
      <c r="N19210" s="1" t="s">
        <v>16</v>
      </c>
      <c r="O19210" s="1">
        <v>63.2</v>
      </c>
      <c r="P19210" s="1">
        <v>1.0</v>
      </c>
    </row>
    <row r="19211">
      <c r="A19211" s="1" t="s">
        <v>29</v>
      </c>
      <c r="B19211" s="1" t="s">
        <v>22317</v>
      </c>
      <c r="C19211" s="2" t="s">
        <v>22279</v>
      </c>
      <c r="D19211" s="1" t="s">
        <v>19</v>
      </c>
      <c r="E19211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9211" s="1" t="s">
        <v>11050</v>
      </c>
      <c r="G19211" s="1" t="s">
        <v>11051</v>
      </c>
      <c r="H19211" s="1" t="s">
        <v>11052</v>
      </c>
      <c r="I19211" s="1" t="s">
        <v>16</v>
      </c>
      <c r="J19211" s="1" t="s">
        <v>23</v>
      </c>
      <c r="K19211" s="1" t="s">
        <v>16</v>
      </c>
      <c r="L19211" s="1" t="s">
        <v>16</v>
      </c>
      <c r="M19211" s="1" t="s">
        <v>16</v>
      </c>
      <c r="N19211" s="1" t="s">
        <v>16</v>
      </c>
      <c r="O19211" s="1">
        <v>71.2</v>
      </c>
      <c r="P19211" s="1">
        <v>1.0</v>
      </c>
    </row>
    <row r="19212">
      <c r="A19212" s="1" t="s">
        <v>29</v>
      </c>
      <c r="B19212" s="1" t="s">
        <v>22318</v>
      </c>
      <c r="C19212" s="2" t="s">
        <v>22279</v>
      </c>
      <c r="D19212" s="1" t="s">
        <v>19</v>
      </c>
      <c r="E19212" s="3" t="str">
        <f>HYPERLINK("https://fyndiq.se/produkt/44f3cfd52e0f4e86/", "Apple Watch 45mm – Härdat glas 9H – Super kvalitet 3D Skärmskydd")</f>
        <v>Apple Watch 45mm – Härdat glas 9H – Super kvalitet 3D Skärmskydd</v>
      </c>
      <c r="F19212" s="1" t="s">
        <v>568</v>
      </c>
      <c r="G19212" s="1" t="s">
        <v>569</v>
      </c>
      <c r="H19212" s="1" t="s">
        <v>570</v>
      </c>
      <c r="I19212" s="1" t="s">
        <v>16</v>
      </c>
      <c r="J19212" s="1" t="s">
        <v>23</v>
      </c>
      <c r="K19212" s="1" t="s">
        <v>16</v>
      </c>
      <c r="L19212" s="1" t="s">
        <v>16</v>
      </c>
      <c r="M19212" s="1" t="s">
        <v>16</v>
      </c>
      <c r="N19212" s="1" t="s">
        <v>16</v>
      </c>
      <c r="O19212" s="1">
        <v>47.2</v>
      </c>
      <c r="P19212" s="1">
        <v>1.0</v>
      </c>
    </row>
    <row r="19213">
      <c r="A19213" s="1" t="s">
        <v>29</v>
      </c>
      <c r="B19213" s="1" t="s">
        <v>22319</v>
      </c>
      <c r="C19213" s="2" t="s">
        <v>22279</v>
      </c>
      <c r="D19213" s="1" t="s">
        <v>19</v>
      </c>
      <c r="E19213" s="3" t="str">
        <f>HYPERLINK("https://fyndiq.se/produkt/29d2692c6b3c46cb/", "OnePlus Nord 2 5G &amp; 1-Pack linsskydd - Härdat Glas 9H - Super kvalitet 3D")</f>
        <v>OnePlus Nord 2 5G &amp; 1-Pack linsskydd - Härdat Glas 9H - Super kvalitet 3D</v>
      </c>
      <c r="F19213" s="1" t="s">
        <v>10017</v>
      </c>
      <c r="G19213" s="1" t="s">
        <v>10018</v>
      </c>
      <c r="H19213" s="1" t="s">
        <v>10019</v>
      </c>
      <c r="I19213" s="1" t="s">
        <v>16</v>
      </c>
      <c r="J19213" s="1" t="s">
        <v>23</v>
      </c>
      <c r="K19213" s="1" t="s">
        <v>16</v>
      </c>
      <c r="L19213" s="1" t="s">
        <v>16</v>
      </c>
      <c r="M19213" s="1" t="s">
        <v>16</v>
      </c>
      <c r="N19213" s="1" t="s">
        <v>16</v>
      </c>
      <c r="O19213" s="1">
        <v>63.2</v>
      </c>
      <c r="P19213" s="1">
        <v>1.0</v>
      </c>
    </row>
    <row r="19214">
      <c r="A19214" s="1" t="s">
        <v>29</v>
      </c>
      <c r="B19214" s="1" t="s">
        <v>22320</v>
      </c>
      <c r="C19214" s="2" t="s">
        <v>22279</v>
      </c>
      <c r="D19214" s="1" t="s">
        <v>19</v>
      </c>
      <c r="E19214" s="3" t="str">
        <f>HYPERLINK("https://fyndiq.se/produkt/0df6cad26c89414b/", "2 Pack Samsung S22 PLUS - 9H Härdat Glass - 3D Super Kvalitet")</f>
        <v>2 Pack Samsung S22 PLUS - 9H Härdat Glass - 3D Super Kvalitet</v>
      </c>
      <c r="F19214" s="1" t="s">
        <v>2472</v>
      </c>
      <c r="G19214" s="1" t="s">
        <v>2473</v>
      </c>
      <c r="H19214" s="1" t="s">
        <v>2474</v>
      </c>
      <c r="I19214" s="1" t="s">
        <v>16</v>
      </c>
      <c r="J19214" s="1" t="s">
        <v>23</v>
      </c>
      <c r="K19214" s="1" t="s">
        <v>16</v>
      </c>
      <c r="L19214" s="1" t="s">
        <v>16</v>
      </c>
      <c r="M19214" s="1" t="s">
        <v>16</v>
      </c>
      <c r="N19214" s="1" t="s">
        <v>16</v>
      </c>
      <c r="O19214" s="1">
        <v>63.2</v>
      </c>
      <c r="P19214" s="1">
        <v>1.0</v>
      </c>
    </row>
    <row r="19215">
      <c r="A19215" s="1" t="s">
        <v>29</v>
      </c>
      <c r="B19215" s="1" t="s">
        <v>22321</v>
      </c>
      <c r="C19215" s="2" t="s">
        <v>22279</v>
      </c>
      <c r="D19215" s="1" t="s">
        <v>19</v>
      </c>
      <c r="E19215" s="3" t="str">
        <f>HYPERLINK("https://fyndiq.se/produkt/13e76851ca504320/", "2-Pack Samsung Galaxy S22 Ultra - Härdat glas 9H - Top kvalitet")</f>
        <v>2-Pack Samsung Galaxy S22 Ultra - Härdat glas 9H - Top kvalitet</v>
      </c>
      <c r="F19215" s="1" t="s">
        <v>140</v>
      </c>
      <c r="G19215" s="1" t="s">
        <v>141</v>
      </c>
      <c r="H19215" s="1" t="s">
        <v>142</v>
      </c>
      <c r="I19215" s="1" t="s">
        <v>16</v>
      </c>
      <c r="J19215" s="1" t="s">
        <v>23</v>
      </c>
      <c r="K19215" s="1" t="s">
        <v>16</v>
      </c>
      <c r="L19215" s="1" t="s">
        <v>16</v>
      </c>
      <c r="M19215" s="1" t="s">
        <v>16</v>
      </c>
      <c r="N19215" s="1" t="s">
        <v>16</v>
      </c>
      <c r="O19215" s="1">
        <v>63.2</v>
      </c>
      <c r="P19215" s="1">
        <v>1.0</v>
      </c>
    </row>
    <row r="19216">
      <c r="A19216" s="1" t="s">
        <v>29</v>
      </c>
      <c r="B19216" s="1" t="s">
        <v>22322</v>
      </c>
      <c r="C19216" s="2" t="s">
        <v>22279</v>
      </c>
      <c r="D19216" s="1" t="s">
        <v>19</v>
      </c>
      <c r="E19216" s="3" t="str">
        <f>HYPERLINK("https://fyndiq.se/produkt/2a9c1aa3cb0d49a0/", "2 Pack iPhone 7 Svart - Härdat Glas 9H - Super Kvalitet 3D")</f>
        <v>2 Pack iPhone 7 Svart - Härdat Glas 9H - Super Kvalitet 3D</v>
      </c>
      <c r="F19216" s="1" t="s">
        <v>3480</v>
      </c>
      <c r="G19216" s="1" t="s">
        <v>3481</v>
      </c>
      <c r="H19216" s="1" t="s">
        <v>3482</v>
      </c>
      <c r="I19216" s="1" t="s">
        <v>16</v>
      </c>
      <c r="J19216" s="1" t="s">
        <v>23</v>
      </c>
      <c r="K19216" s="1" t="s">
        <v>16</v>
      </c>
      <c r="L19216" s="1" t="s">
        <v>16</v>
      </c>
      <c r="M19216" s="1" t="s">
        <v>16</v>
      </c>
      <c r="N19216" s="1" t="s">
        <v>16</v>
      </c>
      <c r="O19216" s="1">
        <v>47.2</v>
      </c>
      <c r="P19216" s="1">
        <v>2.0</v>
      </c>
    </row>
    <row r="19217">
      <c r="A19217" s="1" t="s">
        <v>29</v>
      </c>
      <c r="B19217" s="1" t="s">
        <v>22323</v>
      </c>
      <c r="C19217" s="2" t="s">
        <v>22279</v>
      </c>
      <c r="D19217" s="1" t="s">
        <v>19</v>
      </c>
      <c r="E19217" s="3" t="str">
        <f>HYPERLINK("https://fyndiq.se/produkt/08a39fd2ea944add/", "2-Pack Apple Watch 45mm – Härdat glas 9H – Super kvalitet 3D")</f>
        <v>2-Pack Apple Watch 45mm – Härdat glas 9H – Super kvalitet 3D</v>
      </c>
      <c r="F19217" s="1" t="s">
        <v>921</v>
      </c>
      <c r="G19217" s="1" t="s">
        <v>922</v>
      </c>
      <c r="H19217" s="1" t="s">
        <v>923</v>
      </c>
      <c r="I19217" s="1" t="s">
        <v>16</v>
      </c>
      <c r="J19217" s="1" t="s">
        <v>23</v>
      </c>
      <c r="K19217" s="1" t="s">
        <v>16</v>
      </c>
      <c r="L19217" s="1" t="s">
        <v>16</v>
      </c>
      <c r="M19217" s="1" t="s">
        <v>16</v>
      </c>
      <c r="N19217" s="1" t="s">
        <v>16</v>
      </c>
      <c r="O19217" s="1">
        <v>55.2</v>
      </c>
      <c r="P19217" s="1">
        <v>1.0</v>
      </c>
    </row>
    <row r="19218">
      <c r="A19218" s="1" t="s">
        <v>29</v>
      </c>
      <c r="B19218" s="1" t="s">
        <v>22324</v>
      </c>
      <c r="C19218" s="2" t="s">
        <v>22279</v>
      </c>
      <c r="D19218" s="1" t="s">
        <v>19</v>
      </c>
      <c r="E19218" s="3" t="str">
        <f t="shared" ref="E19218:E19219" si="1197">HYPERLINK("https://fyndiq.se/produkt/67afb534781a4066/", "2-Pack Samsung Galaxy S9 Plus - Härdat glas- 9HSuper kvalitet 3D")</f>
        <v>2-Pack Samsung Galaxy S9 Plus - Härdat glas- 9HSuper kvalitet 3D</v>
      </c>
      <c r="F19218" s="1" t="s">
        <v>3929</v>
      </c>
      <c r="G19218" s="1" t="s">
        <v>3930</v>
      </c>
      <c r="H19218" s="1" t="s">
        <v>3931</v>
      </c>
      <c r="I19218" s="1" t="s">
        <v>16</v>
      </c>
      <c r="J19218" s="1" t="s">
        <v>23</v>
      </c>
      <c r="K19218" s="1" t="s">
        <v>16</v>
      </c>
      <c r="L19218" s="1" t="s">
        <v>16</v>
      </c>
      <c r="M19218" s="1" t="s">
        <v>16</v>
      </c>
      <c r="N19218" s="1" t="s">
        <v>16</v>
      </c>
      <c r="O19218" s="1">
        <v>63.2</v>
      </c>
      <c r="P19218" s="1">
        <v>1.0</v>
      </c>
    </row>
    <row r="19219">
      <c r="A19219" s="1" t="s">
        <v>29</v>
      </c>
      <c r="B19219" s="1" t="s">
        <v>22325</v>
      </c>
      <c r="C19219" s="2" t="s">
        <v>22279</v>
      </c>
      <c r="D19219" s="1" t="s">
        <v>19</v>
      </c>
      <c r="E19219" s="3" t="str">
        <f t="shared" si="1197"/>
        <v>2-Pack Samsung Galaxy S9 Plus - Härdat glas- 9HSuper kvalitet 3D</v>
      </c>
      <c r="F19219" s="1" t="s">
        <v>3929</v>
      </c>
      <c r="G19219" s="1" t="s">
        <v>3930</v>
      </c>
      <c r="H19219" s="1" t="s">
        <v>3931</v>
      </c>
      <c r="I19219" s="1" t="s">
        <v>16</v>
      </c>
      <c r="J19219" s="1" t="s">
        <v>23</v>
      </c>
      <c r="K19219" s="1" t="s">
        <v>16</v>
      </c>
      <c r="L19219" s="1" t="s">
        <v>16</v>
      </c>
      <c r="M19219" s="1" t="s">
        <v>16</v>
      </c>
      <c r="N19219" s="1" t="s">
        <v>16</v>
      </c>
      <c r="O19219" s="1">
        <v>63.2</v>
      </c>
      <c r="P19219" s="1">
        <v>1.0</v>
      </c>
    </row>
    <row r="19220">
      <c r="A19220" s="1" t="s">
        <v>29</v>
      </c>
      <c r="B19220" s="1" t="s">
        <v>22326</v>
      </c>
      <c r="C19220" s="2" t="s">
        <v>22279</v>
      </c>
      <c r="D19220" s="1" t="s">
        <v>19</v>
      </c>
      <c r="E19220" s="3" t="str">
        <f>HYPERLINK("https://fyndiq.se/produkt/06106438a7a14dfc/", "2-Pack Xiaomi 13T Pro - Härdat glas 9H - Super kvalitet 3D Skärmskydd")</f>
        <v>2-Pack Xiaomi 13T Pro - Härdat glas 9H - Super kvalitet 3D Skärmskydd</v>
      </c>
      <c r="F19220" s="1" t="s">
        <v>883</v>
      </c>
      <c r="G19220" s="1" t="s">
        <v>884</v>
      </c>
      <c r="H19220" s="1" t="s">
        <v>885</v>
      </c>
      <c r="I19220" s="1" t="s">
        <v>16</v>
      </c>
      <c r="J19220" s="1" t="s">
        <v>23</v>
      </c>
      <c r="K19220" s="1" t="s">
        <v>16</v>
      </c>
      <c r="L19220" s="1" t="s">
        <v>16</v>
      </c>
      <c r="M19220" s="1" t="s">
        <v>16</v>
      </c>
      <c r="N19220" s="1" t="s">
        <v>16</v>
      </c>
      <c r="O19220" s="1">
        <v>63.2</v>
      </c>
      <c r="P19220" s="1">
        <v>1.0</v>
      </c>
    </row>
    <row r="19221">
      <c r="A19221" s="1" t="s">
        <v>29</v>
      </c>
      <c r="B19221" s="1" t="s">
        <v>22327</v>
      </c>
      <c r="C19221" s="2" t="s">
        <v>22279</v>
      </c>
      <c r="D19221" s="1" t="s">
        <v>19</v>
      </c>
      <c r="E19221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9221" s="1" t="s">
        <v>11050</v>
      </c>
      <c r="G19221" s="1" t="s">
        <v>11051</v>
      </c>
      <c r="H19221" s="1" t="s">
        <v>11052</v>
      </c>
      <c r="I19221" s="1" t="s">
        <v>1311</v>
      </c>
      <c r="J19221" s="1" t="s">
        <v>23</v>
      </c>
      <c r="K19221" s="1" t="s">
        <v>16</v>
      </c>
      <c r="L19221" s="1" t="s">
        <v>16</v>
      </c>
      <c r="M19221" s="1" t="s">
        <v>16</v>
      </c>
      <c r="N19221" s="1" t="s">
        <v>16</v>
      </c>
      <c r="O19221" s="1">
        <v>71.2</v>
      </c>
      <c r="P19221" s="1">
        <v>1.0</v>
      </c>
    </row>
    <row r="19222">
      <c r="A19222" s="1" t="s">
        <v>29</v>
      </c>
      <c r="B19222" s="1" t="s">
        <v>22328</v>
      </c>
      <c r="C19222" s="2" t="s">
        <v>22279</v>
      </c>
      <c r="D19222" s="1" t="s">
        <v>19</v>
      </c>
      <c r="E19222" s="3" t="str">
        <f>HYPERLINK("https://fyndiq.se/produkt/b96aad9902754ebc/", "2-Pack Samsung S23 FE - 9H Härdat Glass - Super Kvalitet 3D")</f>
        <v>2-Pack Samsung S23 FE - 9H Härdat Glass - Super Kvalitet 3D</v>
      </c>
      <c r="F19222" s="1" t="s">
        <v>67</v>
      </c>
      <c r="G19222" s="1" t="s">
        <v>68</v>
      </c>
      <c r="H19222" s="1" t="s">
        <v>69</v>
      </c>
      <c r="I19222" s="1" t="s">
        <v>16</v>
      </c>
      <c r="J19222" s="1" t="s">
        <v>23</v>
      </c>
      <c r="K19222" s="1" t="s">
        <v>16</v>
      </c>
      <c r="L19222" s="1" t="s">
        <v>16</v>
      </c>
      <c r="M19222" s="1" t="s">
        <v>16</v>
      </c>
      <c r="N19222" s="1" t="s">
        <v>16</v>
      </c>
      <c r="O19222" s="1">
        <v>63.2</v>
      </c>
      <c r="P19222" s="1">
        <v>1.0</v>
      </c>
    </row>
    <row r="19223">
      <c r="A19223" s="1" t="s">
        <v>29</v>
      </c>
      <c r="B19223" s="1" t="s">
        <v>22329</v>
      </c>
      <c r="C19223" s="2" t="s">
        <v>22279</v>
      </c>
      <c r="D19223" s="1" t="s">
        <v>19</v>
      </c>
      <c r="E19223" s="3" t="str">
        <f t="shared" ref="E19223:E19224" si="1198">HYPERLINK("https://fyndiq.se/produkt/80d04410f9c744e2/", "2-Pack Samsung S23 Ultra - 9H Härdat Glass - 3D Super Kvalitet Skärmskydd")</f>
        <v>2-Pack Samsung S23 Ultra - 9H Härdat Glass - 3D Super Kvalitet Skärmskydd</v>
      </c>
      <c r="F19223" s="1" t="s">
        <v>2144</v>
      </c>
      <c r="G19223" s="1" t="s">
        <v>2145</v>
      </c>
      <c r="H19223" s="1" t="s">
        <v>2146</v>
      </c>
      <c r="I19223" s="1" t="s">
        <v>16</v>
      </c>
      <c r="J19223" s="1" t="s">
        <v>23</v>
      </c>
      <c r="K19223" s="1" t="s">
        <v>16</v>
      </c>
      <c r="L19223" s="1" t="s">
        <v>16</v>
      </c>
      <c r="M19223" s="1" t="s">
        <v>16</v>
      </c>
      <c r="N19223" s="1" t="s">
        <v>16</v>
      </c>
      <c r="O19223" s="1">
        <v>63.2</v>
      </c>
      <c r="P19223" s="1">
        <v>1.0</v>
      </c>
    </row>
    <row r="19224">
      <c r="A19224" s="1" t="s">
        <v>29</v>
      </c>
      <c r="B19224" s="1" t="s">
        <v>22330</v>
      </c>
      <c r="C19224" s="2" t="s">
        <v>22279</v>
      </c>
      <c r="D19224" s="1" t="s">
        <v>19</v>
      </c>
      <c r="E19224" s="3" t="str">
        <f t="shared" si="1198"/>
        <v>2-Pack Samsung S23 Ultra - 9H Härdat Glass - 3D Super Kvalitet Skärmskydd</v>
      </c>
      <c r="F19224" s="1" t="s">
        <v>2144</v>
      </c>
      <c r="G19224" s="1" t="s">
        <v>2145</v>
      </c>
      <c r="H19224" s="1" t="s">
        <v>2146</v>
      </c>
      <c r="I19224" s="1" t="s">
        <v>16</v>
      </c>
      <c r="J19224" s="1" t="s">
        <v>23</v>
      </c>
      <c r="K19224" s="1" t="s">
        <v>16</v>
      </c>
      <c r="L19224" s="1" t="s">
        <v>16</v>
      </c>
      <c r="M19224" s="1" t="s">
        <v>16</v>
      </c>
      <c r="N19224" s="1" t="s">
        <v>16</v>
      </c>
      <c r="O19224" s="1">
        <v>63.2</v>
      </c>
      <c r="P19224" s="1">
        <v>1.0</v>
      </c>
    </row>
    <row r="19225">
      <c r="A19225" s="1" t="s">
        <v>29</v>
      </c>
      <c r="B19225" s="1" t="s">
        <v>22331</v>
      </c>
      <c r="C19225" s="2" t="s">
        <v>22279</v>
      </c>
      <c r="D19225" s="1" t="s">
        <v>19</v>
      </c>
      <c r="E19225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9225" s="1" t="s">
        <v>4412</v>
      </c>
      <c r="G19225" s="1" t="s">
        <v>4413</v>
      </c>
      <c r="H19225" s="1" t="s">
        <v>4414</v>
      </c>
      <c r="I19225" s="1" t="s">
        <v>16</v>
      </c>
      <c r="J19225" s="1" t="s">
        <v>23</v>
      </c>
      <c r="K19225" s="1" t="s">
        <v>16</v>
      </c>
      <c r="L19225" s="1" t="s">
        <v>16</v>
      </c>
      <c r="M19225" s="1" t="s">
        <v>16</v>
      </c>
      <c r="N19225" s="1" t="s">
        <v>16</v>
      </c>
      <c r="O19225" s="1">
        <v>63.2</v>
      </c>
      <c r="P19225" s="1">
        <v>1.0</v>
      </c>
    </row>
    <row r="19226">
      <c r="A19226" s="1" t="s">
        <v>29</v>
      </c>
      <c r="B19226" s="1" t="s">
        <v>22332</v>
      </c>
      <c r="C19226" s="2" t="s">
        <v>22279</v>
      </c>
      <c r="D19226" s="1" t="s">
        <v>19</v>
      </c>
      <c r="E19226" s="3" t="str">
        <f>HYPERLINK("https://fyndiq.se/produkt/fcb69a01ce444c35/", "2-Pack Huawei P30 Pro 5G - Härdat Glas 9H – Super kvalitet 3D  Skärmskydd")</f>
        <v>2-Pack Huawei P30 Pro 5G - Härdat Glas 9H – Super kvalitet 3D  Skärmskydd</v>
      </c>
      <c r="F19226" s="1" t="s">
        <v>19528</v>
      </c>
      <c r="G19226" s="1" t="s">
        <v>19529</v>
      </c>
      <c r="H19226" s="1" t="s">
        <v>19530</v>
      </c>
      <c r="I19226" s="1" t="s">
        <v>16</v>
      </c>
      <c r="J19226" s="1" t="s">
        <v>23</v>
      </c>
      <c r="K19226" s="1" t="s">
        <v>16</v>
      </c>
      <c r="L19226" s="1" t="s">
        <v>16</v>
      </c>
      <c r="M19226" s="1" t="s">
        <v>16</v>
      </c>
      <c r="N19226" s="1" t="s">
        <v>16</v>
      </c>
      <c r="O19226" s="1">
        <v>71.2</v>
      </c>
      <c r="P19226" s="1">
        <v>1.0</v>
      </c>
    </row>
    <row r="19227">
      <c r="A19227" s="1" t="s">
        <v>29</v>
      </c>
      <c r="B19227" s="1" t="s">
        <v>22333</v>
      </c>
      <c r="C19227" s="2" t="s">
        <v>22279</v>
      </c>
      <c r="D19227" s="1" t="s">
        <v>19</v>
      </c>
      <c r="E19227" s="3" t="str">
        <f>HYPERLINK("https://fyndiq.se/produkt/a047b5d99d58461d/", "2-Pack Google Pixel 6A - Härdat glas 9H - Super kvalitet 3D")</f>
        <v>2-Pack Google Pixel 6A - Härdat glas 9H - Super kvalitet 3D</v>
      </c>
      <c r="F19227" s="1" t="s">
        <v>1205</v>
      </c>
      <c r="G19227" s="1" t="s">
        <v>1206</v>
      </c>
      <c r="H19227" s="1" t="s">
        <v>1207</v>
      </c>
      <c r="I19227" s="1" t="s">
        <v>16</v>
      </c>
      <c r="J19227" s="1" t="s">
        <v>23</v>
      </c>
      <c r="K19227" s="1" t="s">
        <v>16</v>
      </c>
      <c r="L19227" s="1" t="s">
        <v>16</v>
      </c>
      <c r="M19227" s="1" t="s">
        <v>16</v>
      </c>
      <c r="N19227" s="1" t="s">
        <v>16</v>
      </c>
      <c r="O19227" s="1">
        <v>63.2</v>
      </c>
      <c r="P19227" s="1">
        <v>1.0</v>
      </c>
    </row>
    <row r="19228">
      <c r="A19228" s="1" t="s">
        <v>29</v>
      </c>
      <c r="B19228" s="1" t="s">
        <v>22334</v>
      </c>
      <c r="C19228" s="2" t="s">
        <v>22279</v>
      </c>
      <c r="D19228" s="1" t="s">
        <v>19</v>
      </c>
      <c r="E19228" s="3" t="str">
        <f>HYPERLINK("https://fyndiq.se/produkt/9c48067cf97a4b26/", "2 Pack Apple Watch 45mm -Härdat glas 9H – Super kvalitet 3D")</f>
        <v>2 Pack Apple Watch 45mm -Härdat glas 9H – Super kvalitet 3D</v>
      </c>
      <c r="F19228" s="1" t="s">
        <v>3377</v>
      </c>
      <c r="G19228" s="1" t="s">
        <v>3378</v>
      </c>
      <c r="H19228" s="1" t="s">
        <v>3379</v>
      </c>
      <c r="I19228" s="1" t="s">
        <v>16</v>
      </c>
      <c r="J19228" s="1" t="s">
        <v>23</v>
      </c>
      <c r="K19228" s="1" t="s">
        <v>16</v>
      </c>
      <c r="L19228" s="1" t="s">
        <v>16</v>
      </c>
      <c r="M19228" s="1" t="s">
        <v>16</v>
      </c>
      <c r="N19228" s="1" t="s">
        <v>16</v>
      </c>
      <c r="O19228" s="1">
        <v>55.2</v>
      </c>
      <c r="P19228" s="1">
        <v>1.0</v>
      </c>
    </row>
    <row r="19229">
      <c r="A19229" s="1" t="s">
        <v>29</v>
      </c>
      <c r="B19229" s="1" t="s">
        <v>22335</v>
      </c>
      <c r="C19229" s="2" t="s">
        <v>22279</v>
      </c>
      <c r="D19229" s="1" t="s">
        <v>19</v>
      </c>
      <c r="E19229" s="3" t="str">
        <f t="shared" ref="E19229:E19230" si="1199">HYPERLINK("https://fyndiq.se/produkt/fdeead0025f9481d/", "Samsung S23 FE - 9H Härdat Glass - Super Kvalitet 3D")</f>
        <v>Samsung S23 FE - 9H Härdat Glass - Super Kvalitet 3D</v>
      </c>
      <c r="F19229" s="1" t="s">
        <v>9586</v>
      </c>
      <c r="G19229" s="1" t="s">
        <v>9587</v>
      </c>
      <c r="H19229" s="1" t="s">
        <v>9588</v>
      </c>
      <c r="I19229" s="1" t="s">
        <v>16</v>
      </c>
      <c r="J19229" s="1" t="s">
        <v>23</v>
      </c>
      <c r="K19229" s="1" t="s">
        <v>16</v>
      </c>
      <c r="L19229" s="1" t="s">
        <v>16</v>
      </c>
      <c r="M19229" s="1" t="s">
        <v>16</v>
      </c>
      <c r="N19229" s="1" t="s">
        <v>16</v>
      </c>
      <c r="O19229" s="1">
        <v>55.2</v>
      </c>
      <c r="P19229" s="1">
        <v>1.0</v>
      </c>
    </row>
    <row r="19230">
      <c r="A19230" s="1" t="s">
        <v>29</v>
      </c>
      <c r="B19230" s="1" t="s">
        <v>22336</v>
      </c>
      <c r="C19230" s="2" t="s">
        <v>22279</v>
      </c>
      <c r="D19230" s="1" t="s">
        <v>19</v>
      </c>
      <c r="E19230" s="3" t="str">
        <f t="shared" si="1199"/>
        <v>Samsung S23 FE - 9H Härdat Glass - Super Kvalitet 3D</v>
      </c>
      <c r="F19230" s="1" t="s">
        <v>9586</v>
      </c>
      <c r="G19230" s="1" t="s">
        <v>9587</v>
      </c>
      <c r="H19230" s="1" t="s">
        <v>9588</v>
      </c>
      <c r="I19230" s="1" t="s">
        <v>16</v>
      </c>
      <c r="J19230" s="1" t="s">
        <v>23</v>
      </c>
      <c r="K19230" s="1" t="s">
        <v>16</v>
      </c>
      <c r="L19230" s="1" t="s">
        <v>16</v>
      </c>
      <c r="M19230" s="1" t="s">
        <v>16</v>
      </c>
      <c r="N19230" s="1" t="s">
        <v>16</v>
      </c>
      <c r="O19230" s="1">
        <v>55.2</v>
      </c>
      <c r="P19230" s="1">
        <v>1.0</v>
      </c>
    </row>
    <row r="19231">
      <c r="A19231" s="1" t="s">
        <v>29</v>
      </c>
      <c r="B19231" s="1" t="s">
        <v>22337</v>
      </c>
      <c r="C19231" s="2" t="s">
        <v>22279</v>
      </c>
      <c r="D19231" s="1" t="s">
        <v>19</v>
      </c>
      <c r="E19231" s="3" t="str">
        <f>HYPERLINK("https://fyndiq.se/produkt/87e8c2a54c4a469b/", "2-Pack Samsung Galaxy A53 5G - Härdat glas 9H - Super kvalitet")</f>
        <v>2-Pack Samsung Galaxy A53 5G - Härdat glas 9H - Super kvalitet</v>
      </c>
      <c r="F19231" s="1" t="s">
        <v>1320</v>
      </c>
      <c r="G19231" s="1" t="s">
        <v>1321</v>
      </c>
      <c r="H19231" s="1" t="s">
        <v>1322</v>
      </c>
      <c r="I19231" s="1" t="s">
        <v>16</v>
      </c>
      <c r="J19231" s="1" t="s">
        <v>23</v>
      </c>
      <c r="K19231" s="1" t="s">
        <v>16</v>
      </c>
      <c r="L19231" s="1" t="s">
        <v>16</v>
      </c>
      <c r="M19231" s="1" t="s">
        <v>16</v>
      </c>
      <c r="N19231" s="1" t="s">
        <v>16</v>
      </c>
      <c r="O19231" s="1">
        <v>63.2</v>
      </c>
      <c r="P19231" s="1">
        <v>1.0</v>
      </c>
    </row>
    <row r="19232">
      <c r="A19232" s="1" t="s">
        <v>29</v>
      </c>
      <c r="B19232" s="1" t="s">
        <v>22338</v>
      </c>
      <c r="C19232" s="2" t="s">
        <v>22279</v>
      </c>
      <c r="D19232" s="1" t="s">
        <v>19</v>
      </c>
      <c r="E1923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9232" s="1" t="s">
        <v>665</v>
      </c>
      <c r="G19232" s="1" t="s">
        <v>666</v>
      </c>
      <c r="H19232" s="1" t="s">
        <v>667</v>
      </c>
      <c r="I19232" s="1" t="s">
        <v>16</v>
      </c>
      <c r="J19232" s="1" t="s">
        <v>23</v>
      </c>
      <c r="K19232" s="1" t="s">
        <v>16</v>
      </c>
      <c r="L19232" s="1" t="s">
        <v>16</v>
      </c>
      <c r="M19232" s="1" t="s">
        <v>16</v>
      </c>
      <c r="N19232" s="1" t="s">
        <v>16</v>
      </c>
      <c r="O19232" s="1">
        <v>63.2</v>
      </c>
      <c r="P19232" s="1">
        <v>1.0</v>
      </c>
    </row>
    <row r="19233">
      <c r="A19233" s="1" t="s">
        <v>29</v>
      </c>
      <c r="B19233" s="1" t="s">
        <v>22339</v>
      </c>
      <c r="C19233" s="2" t="s">
        <v>22279</v>
      </c>
      <c r="D19233" s="1" t="s">
        <v>19</v>
      </c>
      <c r="E19233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233" s="1" t="s">
        <v>204</v>
      </c>
      <c r="G19233" s="1" t="s">
        <v>205</v>
      </c>
      <c r="H19233" s="1" t="s">
        <v>206</v>
      </c>
      <c r="I19233" s="1" t="s">
        <v>16</v>
      </c>
      <c r="J19233" s="1" t="s">
        <v>23</v>
      </c>
      <c r="K19233" s="1" t="s">
        <v>16</v>
      </c>
      <c r="L19233" s="1" t="s">
        <v>16</v>
      </c>
      <c r="M19233" s="1" t="s">
        <v>16</v>
      </c>
      <c r="N19233" s="1" t="s">
        <v>16</v>
      </c>
      <c r="O19233" s="1">
        <v>71.2</v>
      </c>
      <c r="P19233" s="1">
        <v>1.0</v>
      </c>
    </row>
    <row r="19234">
      <c r="A19234" s="1" t="s">
        <v>29</v>
      </c>
      <c r="B19234" s="1" t="s">
        <v>22340</v>
      </c>
      <c r="C19234" s="2" t="s">
        <v>22279</v>
      </c>
      <c r="D19234" s="1" t="s">
        <v>19</v>
      </c>
      <c r="E19234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9234" s="1" t="s">
        <v>729</v>
      </c>
      <c r="G19234" s="1" t="s">
        <v>730</v>
      </c>
      <c r="H19234" s="1" t="s">
        <v>731</v>
      </c>
      <c r="I19234" s="1" t="s">
        <v>16</v>
      </c>
      <c r="J19234" s="1" t="s">
        <v>23</v>
      </c>
      <c r="K19234" s="1" t="s">
        <v>16</v>
      </c>
      <c r="L19234" s="1" t="s">
        <v>16</v>
      </c>
      <c r="M19234" s="1" t="s">
        <v>16</v>
      </c>
      <c r="N19234" s="1" t="s">
        <v>16</v>
      </c>
      <c r="O19234" s="1">
        <v>63.2</v>
      </c>
      <c r="P19234" s="1">
        <v>1.0</v>
      </c>
    </row>
    <row r="19235">
      <c r="A19235" s="1" t="s">
        <v>29</v>
      </c>
      <c r="B19235" s="1" t="s">
        <v>22341</v>
      </c>
      <c r="C19235" s="2" t="s">
        <v>22279</v>
      </c>
      <c r="D19235" s="1" t="s">
        <v>19</v>
      </c>
      <c r="E19235" s="3" t="str">
        <f>HYPERLINK("https://fyndiq.se/produkt/f15b82570d4144d0/", "2-Pack Apple Watch 41mm – Härdat glas 9H – Super kvalitet 3D")</f>
        <v>2-Pack Apple Watch 41mm – Härdat glas 9H – Super kvalitet 3D</v>
      </c>
      <c r="F19235" s="1" t="s">
        <v>144</v>
      </c>
      <c r="G19235" s="1" t="s">
        <v>145</v>
      </c>
      <c r="H19235" s="1" t="s">
        <v>146</v>
      </c>
      <c r="I19235" s="1" t="s">
        <v>16</v>
      </c>
      <c r="J19235" s="1" t="s">
        <v>23</v>
      </c>
      <c r="K19235" s="1" t="s">
        <v>16</v>
      </c>
      <c r="L19235" s="1" t="s">
        <v>16</v>
      </c>
      <c r="M19235" s="1" t="s">
        <v>16</v>
      </c>
      <c r="N19235" s="1" t="s">
        <v>16</v>
      </c>
      <c r="O19235" s="1">
        <v>55.2</v>
      </c>
      <c r="P19235" s="1">
        <v>1.0</v>
      </c>
    </row>
    <row r="19236">
      <c r="A19236" s="1" t="s">
        <v>29</v>
      </c>
      <c r="B19236" s="1" t="s">
        <v>22342</v>
      </c>
      <c r="C19236" s="2" t="s">
        <v>22279</v>
      </c>
      <c r="D19236" s="1" t="s">
        <v>19</v>
      </c>
      <c r="E19236" s="3" t="str">
        <f>HYPERLINK("https://fyndiq.se/produkt/dfe28e565d2e4c8d/", "2 Pack Samsung S21 FE - 9H Härdat Glass - Super Kvalitet 3D")</f>
        <v>2 Pack Samsung S21 FE - 9H Härdat Glass - Super Kvalitet 3D</v>
      </c>
      <c r="F19236" s="1" t="s">
        <v>276</v>
      </c>
      <c r="G19236" s="1" t="s">
        <v>277</v>
      </c>
      <c r="H19236" s="1" t="s">
        <v>278</v>
      </c>
      <c r="I19236" s="1" t="s">
        <v>16</v>
      </c>
      <c r="J19236" s="1" t="s">
        <v>23</v>
      </c>
      <c r="K19236" s="1" t="s">
        <v>16</v>
      </c>
      <c r="L19236" s="1" t="s">
        <v>16</v>
      </c>
      <c r="M19236" s="1" t="s">
        <v>16</v>
      </c>
      <c r="N19236" s="1" t="s">
        <v>16</v>
      </c>
      <c r="O19236" s="1">
        <v>63.2</v>
      </c>
      <c r="P19236" s="1">
        <v>1.0</v>
      </c>
    </row>
    <row r="19237">
      <c r="A19237" s="1" t="s">
        <v>29</v>
      </c>
      <c r="B19237" s="1" t="s">
        <v>22343</v>
      </c>
      <c r="C19237" s="2" t="s">
        <v>22279</v>
      </c>
      <c r="D19237" s="1" t="s">
        <v>19</v>
      </c>
      <c r="E19237" s="3" t="str">
        <f>HYPERLINK("https://fyndiq.se/produkt/d6fe6b40041d4172/", "Samsung Xcover 5 - Härdat glas 9H-Super kvalitet 3D Skärmskydd")</f>
        <v>Samsung Xcover 5 - Härdat glas 9H-Super kvalitet 3D Skärmskydd</v>
      </c>
      <c r="F19237" s="1" t="s">
        <v>1921</v>
      </c>
      <c r="G19237" s="1" t="s">
        <v>1922</v>
      </c>
      <c r="H19237" s="1" t="s">
        <v>1923</v>
      </c>
      <c r="I19237" s="1" t="s">
        <v>16</v>
      </c>
      <c r="J19237" s="1" t="s">
        <v>23</v>
      </c>
      <c r="K19237" s="1" t="s">
        <v>16</v>
      </c>
      <c r="L19237" s="1" t="s">
        <v>16</v>
      </c>
      <c r="M19237" s="1" t="s">
        <v>16</v>
      </c>
      <c r="N19237" s="1" t="s">
        <v>16</v>
      </c>
      <c r="O19237" s="1">
        <v>55.2</v>
      </c>
      <c r="P19237" s="1">
        <v>1.0</v>
      </c>
    </row>
    <row r="19238">
      <c r="A19238" s="1" t="s">
        <v>29</v>
      </c>
      <c r="B19238" s="1" t="s">
        <v>22344</v>
      </c>
      <c r="C19238" s="2" t="s">
        <v>22279</v>
      </c>
      <c r="D19238" s="1" t="s">
        <v>19</v>
      </c>
      <c r="E19238" s="3" t="str">
        <f>HYPERLINK("https://fyndiq.se/produkt/84cea09838d342cf/", "Sony Xperia 10 V - Härdat Glas 9H - Super Kvalitet 3D Skärmskydd")</f>
        <v>Sony Xperia 10 V - Härdat Glas 9H - Super Kvalitet 3D Skärmskydd</v>
      </c>
      <c r="F19238" s="1" t="s">
        <v>1784</v>
      </c>
      <c r="G19238" s="1" t="s">
        <v>1785</v>
      </c>
      <c r="H19238" s="1" t="s">
        <v>1786</v>
      </c>
      <c r="I19238" s="1" t="s">
        <v>16</v>
      </c>
      <c r="J19238" s="1" t="s">
        <v>23</v>
      </c>
      <c r="K19238" s="1" t="s">
        <v>16</v>
      </c>
      <c r="L19238" s="1" t="s">
        <v>16</v>
      </c>
      <c r="M19238" s="1" t="s">
        <v>16</v>
      </c>
      <c r="N19238" s="1" t="s">
        <v>16</v>
      </c>
      <c r="O19238" s="1">
        <v>63.2</v>
      </c>
      <c r="P19238" s="1">
        <v>1.0</v>
      </c>
    </row>
    <row r="19239">
      <c r="A19239" s="1" t="s">
        <v>29</v>
      </c>
      <c r="B19239" s="1" t="s">
        <v>22345</v>
      </c>
      <c r="C19239" s="2" t="s">
        <v>22279</v>
      </c>
      <c r="D19239" s="1" t="s">
        <v>19</v>
      </c>
      <c r="E19239" s="3" t="str">
        <f t="shared" ref="E19239:E19241" si="1200">HYPERLINK("https://fyndiq.se/produkt/e9fe6b45dad34f98/", "2-Pack Iphone X / XS / 11 PRO- 9H Härdat Glass - Top Kvalitet")</f>
        <v>2-Pack Iphone X / XS / 11 PRO- 9H Härdat Glass - Top Kvalitet</v>
      </c>
      <c r="F19239" s="1" t="s">
        <v>6168</v>
      </c>
      <c r="G19239" s="1" t="s">
        <v>6169</v>
      </c>
      <c r="H19239" s="1" t="s">
        <v>6170</v>
      </c>
      <c r="I19239" s="1" t="s">
        <v>16</v>
      </c>
      <c r="J19239" s="1" t="s">
        <v>23</v>
      </c>
      <c r="K19239" s="1" t="s">
        <v>16</v>
      </c>
      <c r="L19239" s="1" t="s">
        <v>16</v>
      </c>
      <c r="M19239" s="1" t="s">
        <v>16</v>
      </c>
      <c r="N19239" s="1" t="s">
        <v>16</v>
      </c>
      <c r="O19239" s="1">
        <v>47.2</v>
      </c>
      <c r="P19239" s="1">
        <v>2.0</v>
      </c>
    </row>
    <row r="19240">
      <c r="A19240" s="1" t="s">
        <v>29</v>
      </c>
      <c r="B19240" s="1" t="s">
        <v>22346</v>
      </c>
      <c r="C19240" s="2" t="s">
        <v>22279</v>
      </c>
      <c r="D19240" s="1" t="s">
        <v>19</v>
      </c>
      <c r="E19240" s="3" t="str">
        <f t="shared" si="1200"/>
        <v>2-Pack Iphone X / XS / 11 PRO- 9H Härdat Glass - Top Kvalitet</v>
      </c>
      <c r="F19240" s="1" t="s">
        <v>6168</v>
      </c>
      <c r="G19240" s="1" t="s">
        <v>6169</v>
      </c>
      <c r="H19240" s="1" t="s">
        <v>6170</v>
      </c>
      <c r="I19240" s="1" t="s">
        <v>16</v>
      </c>
      <c r="J19240" s="1" t="s">
        <v>23</v>
      </c>
      <c r="K19240" s="1" t="s">
        <v>16</v>
      </c>
      <c r="L19240" s="1" t="s">
        <v>16</v>
      </c>
      <c r="M19240" s="1" t="s">
        <v>16</v>
      </c>
      <c r="N19240" s="1" t="s">
        <v>16</v>
      </c>
      <c r="O19240" s="1">
        <v>47.2</v>
      </c>
      <c r="P19240" s="1">
        <v>2.0</v>
      </c>
    </row>
    <row r="19241">
      <c r="A19241" s="1" t="s">
        <v>29</v>
      </c>
      <c r="B19241" s="1" t="s">
        <v>22347</v>
      </c>
      <c r="C19241" s="2" t="s">
        <v>22279</v>
      </c>
      <c r="D19241" s="1" t="s">
        <v>19</v>
      </c>
      <c r="E19241" s="3" t="str">
        <f t="shared" si="1200"/>
        <v>2-Pack Iphone X / XS / 11 PRO- 9H Härdat Glass - Top Kvalitet</v>
      </c>
      <c r="F19241" s="1" t="s">
        <v>6168</v>
      </c>
      <c r="G19241" s="1" t="s">
        <v>6169</v>
      </c>
      <c r="H19241" s="1" t="s">
        <v>6170</v>
      </c>
      <c r="I19241" s="1" t="s">
        <v>16</v>
      </c>
      <c r="J19241" s="1" t="s">
        <v>23</v>
      </c>
      <c r="K19241" s="1" t="s">
        <v>16</v>
      </c>
      <c r="L19241" s="1" t="s">
        <v>16</v>
      </c>
      <c r="M19241" s="1" t="s">
        <v>16</v>
      </c>
      <c r="N19241" s="1" t="s">
        <v>16</v>
      </c>
      <c r="O19241" s="1">
        <v>47.2</v>
      </c>
      <c r="P19241" s="1">
        <v>1.0</v>
      </c>
    </row>
    <row r="19242">
      <c r="A19242" s="1" t="s">
        <v>29</v>
      </c>
      <c r="B19242" s="1" t="s">
        <v>22348</v>
      </c>
      <c r="C19242" s="2" t="s">
        <v>22279</v>
      </c>
      <c r="D19242" s="1" t="s">
        <v>19</v>
      </c>
      <c r="E19242" s="3" t="str">
        <f>HYPERLINK("https://fyndiq.se/produkt/e25e081a72dc4cb1/", "2-Pack Xiaomi 10T Pro 5G - Härdat glas 9H-Super kvalitet 3D")</f>
        <v>2-Pack Xiaomi 10T Pro 5G - Härdat glas 9H-Super kvalitet 3D</v>
      </c>
      <c r="F19242" s="1" t="s">
        <v>1257</v>
      </c>
      <c r="G19242" s="1" t="s">
        <v>1258</v>
      </c>
      <c r="H19242" s="1" t="s">
        <v>1259</v>
      </c>
      <c r="I19242" s="1" t="s">
        <v>16</v>
      </c>
      <c r="J19242" s="1" t="s">
        <v>23</v>
      </c>
      <c r="K19242" s="1" t="s">
        <v>16</v>
      </c>
      <c r="L19242" s="1" t="s">
        <v>16</v>
      </c>
      <c r="M19242" s="1" t="s">
        <v>16</v>
      </c>
      <c r="N19242" s="1" t="s">
        <v>16</v>
      </c>
      <c r="O19242" s="1">
        <v>63.2</v>
      </c>
      <c r="P19242" s="1">
        <v>1.0</v>
      </c>
    </row>
    <row r="19243">
      <c r="A19243" s="1" t="s">
        <v>29</v>
      </c>
      <c r="B19243" s="1" t="s">
        <v>22349</v>
      </c>
      <c r="C19243" s="2" t="s">
        <v>22279</v>
      </c>
      <c r="D19243" s="1" t="s">
        <v>19</v>
      </c>
      <c r="E19243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243" s="1" t="s">
        <v>3643</v>
      </c>
      <c r="G19243" s="1" t="s">
        <v>3644</v>
      </c>
      <c r="H19243" s="1" t="s">
        <v>3645</v>
      </c>
      <c r="I19243" s="1" t="s">
        <v>16</v>
      </c>
      <c r="J19243" s="1" t="s">
        <v>23</v>
      </c>
      <c r="K19243" s="1" t="s">
        <v>16</v>
      </c>
      <c r="L19243" s="1" t="s">
        <v>16</v>
      </c>
      <c r="M19243" s="1" t="s">
        <v>16</v>
      </c>
      <c r="N19243" s="1" t="s">
        <v>16</v>
      </c>
      <c r="O19243" s="1">
        <v>71.2</v>
      </c>
      <c r="P19243" s="1">
        <v>1.0</v>
      </c>
    </row>
    <row r="19244">
      <c r="A19244" s="1" t="s">
        <v>29</v>
      </c>
      <c r="B19244" s="1" t="s">
        <v>22350</v>
      </c>
      <c r="C19244" s="2" t="s">
        <v>22279</v>
      </c>
      <c r="D19244" s="1" t="s">
        <v>19</v>
      </c>
      <c r="E19244" s="3" t="str">
        <f>HYPERLINK("https://fyndiq.se/produkt/e25e081a72dc4cb1/", "2-Pack Xiaomi 10T Pro 5G - Härdat glas 9H-Super kvalitet 3D")</f>
        <v>2-Pack Xiaomi 10T Pro 5G - Härdat glas 9H-Super kvalitet 3D</v>
      </c>
      <c r="F19244" s="1" t="s">
        <v>1257</v>
      </c>
      <c r="G19244" s="1" t="s">
        <v>1258</v>
      </c>
      <c r="H19244" s="1" t="s">
        <v>1259</v>
      </c>
      <c r="I19244" s="1" t="s">
        <v>16</v>
      </c>
      <c r="J19244" s="1" t="s">
        <v>23</v>
      </c>
      <c r="K19244" s="1" t="s">
        <v>16</v>
      </c>
      <c r="L19244" s="1" t="s">
        <v>16</v>
      </c>
      <c r="M19244" s="1" t="s">
        <v>16</v>
      </c>
      <c r="N19244" s="1" t="s">
        <v>16</v>
      </c>
      <c r="O19244" s="1">
        <v>63.2</v>
      </c>
      <c r="P19244" s="1">
        <v>1.0</v>
      </c>
    </row>
    <row r="19245">
      <c r="A19245" s="1" t="s">
        <v>29</v>
      </c>
      <c r="B19245" s="1" t="s">
        <v>22351</v>
      </c>
      <c r="C19245" s="2" t="s">
        <v>22279</v>
      </c>
      <c r="D19245" s="1" t="s">
        <v>19</v>
      </c>
      <c r="E1924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9245" s="1" t="s">
        <v>132</v>
      </c>
      <c r="G19245" s="1" t="s">
        <v>133</v>
      </c>
      <c r="H19245" s="1" t="s">
        <v>134</v>
      </c>
      <c r="I19245" s="1" t="s">
        <v>16</v>
      </c>
      <c r="J19245" s="1" t="s">
        <v>23</v>
      </c>
      <c r="K19245" s="1" t="s">
        <v>16</v>
      </c>
      <c r="L19245" s="1" t="s">
        <v>16</v>
      </c>
      <c r="M19245" s="1" t="s">
        <v>16</v>
      </c>
      <c r="N19245" s="1" t="s">
        <v>16</v>
      </c>
      <c r="O19245" s="1">
        <v>71.2</v>
      </c>
      <c r="P19245" s="1">
        <v>1.0</v>
      </c>
    </row>
    <row r="19246">
      <c r="A19246" s="1" t="s">
        <v>29</v>
      </c>
      <c r="B19246" s="1" t="s">
        <v>22352</v>
      </c>
      <c r="C19246" s="2" t="s">
        <v>22279</v>
      </c>
      <c r="D19246" s="1" t="s">
        <v>19</v>
      </c>
      <c r="E19246" s="3" t="str">
        <f>HYPERLINK("https://fyndiq.se/produkt/53fb4d2f0bdc45ed/", "Samsung Galaxy Note 9 – Härdat glas 9H – Super kvalitet 3D")</f>
        <v>Samsung Galaxy Note 9 – Härdat glas 9H – Super kvalitet 3D</v>
      </c>
      <c r="F19246" s="1" t="s">
        <v>10926</v>
      </c>
      <c r="G19246" s="1" t="s">
        <v>10927</v>
      </c>
      <c r="H19246" s="1" t="s">
        <v>10928</v>
      </c>
      <c r="I19246" s="1" t="s">
        <v>16</v>
      </c>
      <c r="J19246" s="1" t="s">
        <v>23</v>
      </c>
      <c r="K19246" s="1" t="s">
        <v>16</v>
      </c>
      <c r="L19246" s="1" t="s">
        <v>16</v>
      </c>
      <c r="M19246" s="1" t="s">
        <v>16</v>
      </c>
      <c r="N19246" s="1" t="s">
        <v>16</v>
      </c>
      <c r="O19246" s="1">
        <v>55.2</v>
      </c>
      <c r="P19246" s="1">
        <v>2.0</v>
      </c>
    </row>
    <row r="19247">
      <c r="A19247" s="1" t="s">
        <v>29</v>
      </c>
      <c r="B19247" s="1" t="s">
        <v>22353</v>
      </c>
      <c r="C19247" s="2" t="s">
        <v>22279</v>
      </c>
      <c r="D19247" s="1" t="s">
        <v>19</v>
      </c>
      <c r="E19247" s="3" t="str">
        <f>HYPERLINK("https://fyndiq.se/produkt/a97269ea6abb4586/", "2-Pack Privacy Skärmskydd For Samsung A52 - Härdat Glas 9H - Super Kvalitet 3D")</f>
        <v>2-Pack Privacy Skärmskydd For Samsung A52 - Härdat Glas 9H - Super Kvalitet 3D</v>
      </c>
      <c r="F19247" s="1" t="s">
        <v>628</v>
      </c>
      <c r="G19247" s="1" t="s">
        <v>629</v>
      </c>
      <c r="H19247" s="1" t="s">
        <v>630</v>
      </c>
      <c r="I19247" s="1" t="s">
        <v>16</v>
      </c>
      <c r="J19247" s="1" t="s">
        <v>23</v>
      </c>
      <c r="K19247" s="1" t="s">
        <v>16</v>
      </c>
      <c r="L19247" s="1" t="s">
        <v>16</v>
      </c>
      <c r="M19247" s="1" t="s">
        <v>16</v>
      </c>
      <c r="N19247" s="1" t="s">
        <v>16</v>
      </c>
      <c r="O19247" s="1">
        <v>79.2</v>
      </c>
      <c r="P19247" s="1">
        <v>1.0</v>
      </c>
    </row>
    <row r="19248">
      <c r="A19248" s="1" t="s">
        <v>29</v>
      </c>
      <c r="B19248" s="1" t="s">
        <v>22354</v>
      </c>
      <c r="C19248" s="2" t="s">
        <v>22279</v>
      </c>
      <c r="D19248" s="1" t="s">
        <v>19</v>
      </c>
      <c r="E19248" s="3" t="str">
        <f t="shared" ref="E19248:E19249" si="1201">HYPERLINK("https://fyndiq.se/produkt/aaaa7cf643f84273/", "2 Pack Samsung Xcover 5 - Härdat glas 9H-Super kvalitet 3D")</f>
        <v>2 Pack Samsung Xcover 5 - Härdat glas 9H-Super kvalitet 3D</v>
      </c>
      <c r="F19248" s="1" t="s">
        <v>2089</v>
      </c>
      <c r="G19248" s="1" t="s">
        <v>2090</v>
      </c>
      <c r="H19248" s="1" t="s">
        <v>2091</v>
      </c>
      <c r="I19248" s="1" t="s">
        <v>16</v>
      </c>
      <c r="J19248" s="1" t="s">
        <v>23</v>
      </c>
      <c r="K19248" s="1" t="s">
        <v>16</v>
      </c>
      <c r="L19248" s="1" t="s">
        <v>16</v>
      </c>
      <c r="M19248" s="1" t="s">
        <v>16</v>
      </c>
      <c r="N19248" s="1" t="s">
        <v>16</v>
      </c>
      <c r="O19248" s="1">
        <v>63.2</v>
      </c>
      <c r="P19248" s="1">
        <v>1.0</v>
      </c>
    </row>
    <row r="19249">
      <c r="A19249" s="1" t="s">
        <v>29</v>
      </c>
      <c r="B19249" s="1" t="s">
        <v>22355</v>
      </c>
      <c r="C19249" s="2" t="s">
        <v>22279</v>
      </c>
      <c r="D19249" s="1" t="s">
        <v>19</v>
      </c>
      <c r="E19249" s="3" t="str">
        <f t="shared" si="1201"/>
        <v>2 Pack Samsung Xcover 5 - Härdat glas 9H-Super kvalitet 3D</v>
      </c>
      <c r="F19249" s="1" t="s">
        <v>2089</v>
      </c>
      <c r="G19249" s="1" t="s">
        <v>2090</v>
      </c>
      <c r="H19249" s="1" t="s">
        <v>2091</v>
      </c>
      <c r="I19249" s="1" t="s">
        <v>16</v>
      </c>
      <c r="J19249" s="1" t="s">
        <v>23</v>
      </c>
      <c r="K19249" s="1" t="s">
        <v>16</v>
      </c>
      <c r="L19249" s="1" t="s">
        <v>16</v>
      </c>
      <c r="M19249" s="1" t="s">
        <v>16</v>
      </c>
      <c r="N19249" s="1" t="s">
        <v>16</v>
      </c>
      <c r="O19249" s="1">
        <v>63.2</v>
      </c>
      <c r="P19249" s="1">
        <v>1.0</v>
      </c>
    </row>
    <row r="19250">
      <c r="A19250" s="1" t="s">
        <v>29</v>
      </c>
      <c r="B19250" s="1" t="s">
        <v>22356</v>
      </c>
      <c r="C19250" s="2" t="s">
        <v>22279</v>
      </c>
      <c r="D19250" s="1" t="s">
        <v>19</v>
      </c>
      <c r="E19250" s="3" t="str">
        <f>HYPERLINK("https://fyndiq.se/produkt/7c990866bb87402c/", "2-Pack Xiaomi 11 Lite 5G NE - Härdat Glas 9H - Super kvalitet 3D")</f>
        <v>2-Pack Xiaomi 11 Lite 5G NE - Härdat Glas 9H - Super kvalitet 3D</v>
      </c>
      <c r="F19250" s="1" t="s">
        <v>544</v>
      </c>
      <c r="G19250" s="1" t="s">
        <v>545</v>
      </c>
      <c r="H19250" s="1" t="s">
        <v>546</v>
      </c>
      <c r="I19250" s="1" t="s">
        <v>16</v>
      </c>
      <c r="J19250" s="1" t="s">
        <v>23</v>
      </c>
      <c r="K19250" s="1" t="s">
        <v>16</v>
      </c>
      <c r="L19250" s="1" t="s">
        <v>16</v>
      </c>
      <c r="M19250" s="1" t="s">
        <v>16</v>
      </c>
      <c r="N19250" s="1" t="s">
        <v>16</v>
      </c>
      <c r="O19250" s="1">
        <v>63.2</v>
      </c>
      <c r="P19250" s="1">
        <v>1.0</v>
      </c>
    </row>
    <row r="19251">
      <c r="A19251" s="1" t="s">
        <v>29</v>
      </c>
      <c r="B19251" s="1" t="s">
        <v>22357</v>
      </c>
      <c r="C19251" s="2" t="s">
        <v>22279</v>
      </c>
      <c r="D19251" s="1" t="s">
        <v>19</v>
      </c>
      <c r="E19251" s="3" t="str">
        <f t="shared" ref="E19251:E19252" si="1202">HYPERLINK("https://fyndiq.se/produkt/ef10e4ba492c46df/", "2-Pack Samsung S23 FE 5G - 9H Härdat Glass - Super Kvalitet 3D")</f>
        <v>2-Pack Samsung S23 FE 5G - 9H Härdat Glass - Super Kvalitet 3D</v>
      </c>
      <c r="F19251" s="1" t="s">
        <v>2521</v>
      </c>
      <c r="G19251" s="1" t="s">
        <v>2522</v>
      </c>
      <c r="H19251" s="1" t="s">
        <v>2523</v>
      </c>
      <c r="I19251" s="1" t="s">
        <v>16</v>
      </c>
      <c r="J19251" s="1" t="s">
        <v>23</v>
      </c>
      <c r="K19251" s="1" t="s">
        <v>16</v>
      </c>
      <c r="L19251" s="1" t="s">
        <v>16</v>
      </c>
      <c r="M19251" s="1" t="s">
        <v>16</v>
      </c>
      <c r="N19251" s="1" t="s">
        <v>16</v>
      </c>
      <c r="O19251" s="1">
        <v>63.2</v>
      </c>
      <c r="P19251" s="1">
        <v>1.0</v>
      </c>
    </row>
    <row r="19252">
      <c r="A19252" s="1" t="s">
        <v>29</v>
      </c>
      <c r="B19252" s="1" t="s">
        <v>22358</v>
      </c>
      <c r="C19252" s="2" t="s">
        <v>22279</v>
      </c>
      <c r="D19252" s="1" t="s">
        <v>19</v>
      </c>
      <c r="E19252" s="3" t="str">
        <f t="shared" si="1202"/>
        <v>2-Pack Samsung S23 FE 5G - 9H Härdat Glass - Super Kvalitet 3D</v>
      </c>
      <c r="F19252" s="1" t="s">
        <v>2521</v>
      </c>
      <c r="G19252" s="1" t="s">
        <v>2522</v>
      </c>
      <c r="H19252" s="1" t="s">
        <v>2523</v>
      </c>
      <c r="I19252" s="1" t="s">
        <v>16</v>
      </c>
      <c r="J19252" s="1" t="s">
        <v>23</v>
      </c>
      <c r="K19252" s="1" t="s">
        <v>16</v>
      </c>
      <c r="L19252" s="1" t="s">
        <v>16</v>
      </c>
      <c r="M19252" s="1" t="s">
        <v>16</v>
      </c>
      <c r="N19252" s="1" t="s">
        <v>16</v>
      </c>
      <c r="O19252" s="1">
        <v>63.2</v>
      </c>
      <c r="P19252" s="1">
        <v>1.0</v>
      </c>
    </row>
    <row r="19253">
      <c r="A19253" s="1" t="s">
        <v>29</v>
      </c>
      <c r="B19253" s="1" t="s">
        <v>22359</v>
      </c>
      <c r="C19253" s="2" t="s">
        <v>22279</v>
      </c>
      <c r="D19253" s="1" t="s">
        <v>19</v>
      </c>
      <c r="E19253" s="3" t="str">
        <f>HYPERLINK("https://fyndiq.se/produkt/08a39fd2ea944add/", "2-Pack Apple Watch 45mm – Härdat glas 9H – Super kvalitet 3D")</f>
        <v>2-Pack Apple Watch 45mm – Härdat glas 9H – Super kvalitet 3D</v>
      </c>
      <c r="F19253" s="1" t="s">
        <v>921</v>
      </c>
      <c r="G19253" s="1" t="s">
        <v>922</v>
      </c>
      <c r="H19253" s="1" t="s">
        <v>923</v>
      </c>
      <c r="I19253" s="1" t="s">
        <v>16</v>
      </c>
      <c r="J19253" s="1" t="s">
        <v>23</v>
      </c>
      <c r="K19253" s="1" t="s">
        <v>16</v>
      </c>
      <c r="L19253" s="1" t="s">
        <v>16</v>
      </c>
      <c r="M19253" s="1" t="s">
        <v>16</v>
      </c>
      <c r="N19253" s="1" t="s">
        <v>16</v>
      </c>
      <c r="O19253" s="1">
        <v>55.2</v>
      </c>
      <c r="P19253" s="1">
        <v>1.0</v>
      </c>
    </row>
    <row r="19254">
      <c r="A19254" s="1" t="s">
        <v>29</v>
      </c>
      <c r="B19254" s="1" t="s">
        <v>22360</v>
      </c>
      <c r="C19254" s="2" t="s">
        <v>22279</v>
      </c>
      <c r="D19254" s="1" t="s">
        <v>19</v>
      </c>
      <c r="E19254" s="3" t="str">
        <f>HYPERLINK("https://fyndiq.se/produkt/ef10e4ba492c46df/", "2-Pack Samsung S23 FE 5G - 9H Härdat Glass - Super Kvalitet 3D")</f>
        <v>2-Pack Samsung S23 FE 5G - 9H Härdat Glass - Super Kvalitet 3D</v>
      </c>
      <c r="F19254" s="1" t="s">
        <v>2521</v>
      </c>
      <c r="G19254" s="1" t="s">
        <v>2522</v>
      </c>
      <c r="H19254" s="1" t="s">
        <v>2523</v>
      </c>
      <c r="I19254" s="1" t="s">
        <v>16</v>
      </c>
      <c r="J19254" s="1" t="s">
        <v>23</v>
      </c>
      <c r="K19254" s="1" t="s">
        <v>16</v>
      </c>
      <c r="L19254" s="1" t="s">
        <v>16</v>
      </c>
      <c r="M19254" s="1" t="s">
        <v>16</v>
      </c>
      <c r="N19254" s="1" t="s">
        <v>16</v>
      </c>
      <c r="O19254" s="1">
        <v>63.2</v>
      </c>
      <c r="P19254" s="1">
        <v>1.0</v>
      </c>
    </row>
    <row r="19255">
      <c r="A19255" s="1" t="s">
        <v>29</v>
      </c>
      <c r="B19255" s="1" t="s">
        <v>22361</v>
      </c>
      <c r="C19255" s="2" t="s">
        <v>22279</v>
      </c>
      <c r="D19255" s="1" t="s">
        <v>19</v>
      </c>
      <c r="E19255" s="3" t="str">
        <f t="shared" ref="E19255:E19256" si="1203">HYPERLINK("https://fyndiq.se/produkt/fb71bd1df0c24a44/", "2-Pack Samsung Galaxy A34 (5G) - 9H Härdat Glass - 3D Super Kvalitet")</f>
        <v>2-Pack Samsung Galaxy A34 (5G) - 9H Härdat Glass - 3D Super Kvalitet</v>
      </c>
      <c r="F19255" s="1" t="s">
        <v>75</v>
      </c>
      <c r="G19255" s="1" t="s">
        <v>76</v>
      </c>
      <c r="H19255" s="1" t="s">
        <v>77</v>
      </c>
      <c r="I19255" s="1" t="s">
        <v>16</v>
      </c>
      <c r="J19255" s="1" t="s">
        <v>23</v>
      </c>
      <c r="K19255" s="1" t="s">
        <v>16</v>
      </c>
      <c r="L19255" s="1" t="s">
        <v>16</v>
      </c>
      <c r="M19255" s="1" t="s">
        <v>16</v>
      </c>
      <c r="N19255" s="1" t="s">
        <v>16</v>
      </c>
      <c r="O19255" s="1">
        <v>63.2</v>
      </c>
      <c r="P19255" s="1">
        <v>1.0</v>
      </c>
    </row>
    <row r="19256">
      <c r="A19256" s="1" t="s">
        <v>29</v>
      </c>
      <c r="B19256" s="1" t="s">
        <v>22362</v>
      </c>
      <c r="C19256" s="2" t="s">
        <v>22279</v>
      </c>
      <c r="D19256" s="1" t="s">
        <v>19</v>
      </c>
      <c r="E19256" s="3" t="str">
        <f t="shared" si="1203"/>
        <v>2-Pack Samsung Galaxy A34 (5G) - 9H Härdat Glass - 3D Super Kvalitet</v>
      </c>
      <c r="F19256" s="1" t="s">
        <v>75</v>
      </c>
      <c r="G19256" s="1" t="s">
        <v>76</v>
      </c>
      <c r="H19256" s="1" t="s">
        <v>77</v>
      </c>
      <c r="I19256" s="1" t="s">
        <v>16</v>
      </c>
      <c r="J19256" s="1" t="s">
        <v>23</v>
      </c>
      <c r="K19256" s="1" t="s">
        <v>16</v>
      </c>
      <c r="L19256" s="1" t="s">
        <v>16</v>
      </c>
      <c r="M19256" s="1" t="s">
        <v>16</v>
      </c>
      <c r="N19256" s="1" t="s">
        <v>16</v>
      </c>
      <c r="O19256" s="1">
        <v>63.2</v>
      </c>
      <c r="P19256" s="1">
        <v>1.0</v>
      </c>
    </row>
    <row r="19257">
      <c r="A19257" s="1" t="s">
        <v>29</v>
      </c>
      <c r="B19257" s="1" t="s">
        <v>22363</v>
      </c>
      <c r="C19257" s="2" t="s">
        <v>22279</v>
      </c>
      <c r="D19257" s="1" t="s">
        <v>19</v>
      </c>
      <c r="E19257" s="3" t="str">
        <f>HYPERLINK("https://fyndiq.se/produkt/edc9395737fe454e/", "2-pack - Iphone XS - 9D Härdat Glass - Top Kvalitet")</f>
        <v>2-pack - Iphone XS - 9D Härdat Glass - Top Kvalitet</v>
      </c>
      <c r="F19257" s="1" t="s">
        <v>8039</v>
      </c>
      <c r="G19257" s="1" t="s">
        <v>8040</v>
      </c>
      <c r="H19257" s="1" t="s">
        <v>8041</v>
      </c>
      <c r="I19257" s="1" t="s">
        <v>1311</v>
      </c>
      <c r="J19257" s="1" t="s">
        <v>23</v>
      </c>
      <c r="K19257" s="1" t="s">
        <v>16</v>
      </c>
      <c r="L19257" s="1" t="s">
        <v>16</v>
      </c>
      <c r="M19257" s="1" t="s">
        <v>16</v>
      </c>
      <c r="N19257" s="1" t="s">
        <v>16</v>
      </c>
      <c r="O19257" s="1">
        <v>47.2</v>
      </c>
      <c r="P19257" s="1">
        <v>1.0</v>
      </c>
    </row>
    <row r="19258">
      <c r="A19258" s="1" t="s">
        <v>29</v>
      </c>
      <c r="B19258" s="1" t="s">
        <v>22364</v>
      </c>
      <c r="C19258" s="2" t="s">
        <v>22279</v>
      </c>
      <c r="D19258" s="1" t="s">
        <v>19</v>
      </c>
      <c r="E19258" s="3" t="str">
        <f>HYPERLINK("https://fyndiq.se/produkt/e19fcc2ab2124f8a/", "2-Pack Iphone 13 Pro - 9H Härdat Glass - Top Kvalitet  3D")</f>
        <v>2-Pack Iphone 13 Pro - 9H Härdat Glass - Top Kvalitet  3D</v>
      </c>
      <c r="F19258" s="1" t="s">
        <v>555</v>
      </c>
      <c r="G19258" s="1" t="s">
        <v>556</v>
      </c>
      <c r="H19258" s="1" t="s">
        <v>557</v>
      </c>
      <c r="I19258" s="1" t="s">
        <v>16</v>
      </c>
      <c r="J19258" s="1" t="s">
        <v>23</v>
      </c>
      <c r="K19258" s="1" t="s">
        <v>16</v>
      </c>
      <c r="L19258" s="1" t="s">
        <v>16</v>
      </c>
      <c r="M19258" s="1" t="s">
        <v>16</v>
      </c>
      <c r="N19258" s="1" t="s">
        <v>16</v>
      </c>
      <c r="O19258" s="1">
        <v>47.2</v>
      </c>
      <c r="P19258" s="1">
        <v>1.0</v>
      </c>
    </row>
    <row r="19259">
      <c r="A19259" s="1" t="s">
        <v>29</v>
      </c>
      <c r="B19259" s="1" t="s">
        <v>22365</v>
      </c>
      <c r="C19259" s="2" t="s">
        <v>22279</v>
      </c>
      <c r="D19259" s="1" t="s">
        <v>19</v>
      </c>
      <c r="E19259" s="3" t="str">
        <f>HYPERLINK("https://fyndiq.se/produkt/b6aa65c6c01841d2/", "1-Pack Privacy Samsung A53 5G Skärmskydd &amp; 1-Pack linsskydd - Härdat Glas 9H - Super kvalitet 3D")</f>
        <v>1-Pack Privacy Samsung A53 5G Skärmskydd &amp; 1-Pack linsskydd - Härdat Glas 9H - Super kvalitet 3D</v>
      </c>
      <c r="F19259" s="1" t="s">
        <v>22366</v>
      </c>
      <c r="G19259" s="1" t="s">
        <v>22367</v>
      </c>
      <c r="H19259" s="1" t="s">
        <v>22368</v>
      </c>
      <c r="I19259" s="1" t="s">
        <v>16</v>
      </c>
      <c r="J19259" s="1" t="s">
        <v>23</v>
      </c>
      <c r="K19259" s="1" t="s">
        <v>16</v>
      </c>
      <c r="L19259" s="1" t="s">
        <v>16</v>
      </c>
      <c r="M19259" s="1" t="s">
        <v>16</v>
      </c>
      <c r="N19259" s="1" t="s">
        <v>16</v>
      </c>
      <c r="O19259" s="1">
        <v>79.2</v>
      </c>
      <c r="P19259" s="1">
        <v>1.0</v>
      </c>
    </row>
    <row r="19260">
      <c r="A19260" s="1" t="s">
        <v>29</v>
      </c>
      <c r="B19260" s="1" t="s">
        <v>22369</v>
      </c>
      <c r="C19260" s="2" t="s">
        <v>22370</v>
      </c>
      <c r="D19260" s="1" t="s">
        <v>19</v>
      </c>
      <c r="E19260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260" s="1" t="s">
        <v>2144</v>
      </c>
      <c r="G19260" s="1" t="s">
        <v>2145</v>
      </c>
      <c r="H19260" s="1" t="s">
        <v>2146</v>
      </c>
      <c r="I19260" s="1" t="s">
        <v>1311</v>
      </c>
      <c r="J19260" s="1" t="s">
        <v>9</v>
      </c>
      <c r="K19260" s="2" t="s">
        <v>18370</v>
      </c>
      <c r="L19260" s="1" t="s">
        <v>2650</v>
      </c>
      <c r="M19260" s="1" t="s">
        <v>16</v>
      </c>
      <c r="N19260" s="1" t="s">
        <v>16</v>
      </c>
      <c r="O19260" s="1">
        <v>63.2</v>
      </c>
      <c r="P19260" s="1">
        <v>1.0</v>
      </c>
    </row>
    <row r="19261">
      <c r="A19261" s="1" t="s">
        <v>29</v>
      </c>
      <c r="B19261" s="1" t="s">
        <v>22371</v>
      </c>
      <c r="C19261" s="2" t="s">
        <v>22370</v>
      </c>
      <c r="D19261" s="1" t="s">
        <v>19</v>
      </c>
      <c r="E19261" s="3" t="str">
        <f>HYPERLINK("https://fyndiq.se/produkt/5e71db120a0d4e52/", "2 Pack - Xiaomi 11 - 9H Härdat glas - Super kvalitet")</f>
        <v>2 Pack - Xiaomi 11 - 9H Härdat glas - Super kvalitet</v>
      </c>
      <c r="F19261" s="1" t="s">
        <v>1977</v>
      </c>
      <c r="G19261" s="1" t="s">
        <v>1978</v>
      </c>
      <c r="H19261" s="1" t="s">
        <v>1979</v>
      </c>
      <c r="I19261" s="1" t="s">
        <v>1311</v>
      </c>
      <c r="J19261" s="1" t="s">
        <v>23</v>
      </c>
      <c r="K19261" s="1" t="s">
        <v>16</v>
      </c>
      <c r="L19261" s="1" t="s">
        <v>16</v>
      </c>
      <c r="M19261" s="1" t="s">
        <v>16</v>
      </c>
      <c r="N19261" s="1" t="s">
        <v>16</v>
      </c>
      <c r="O19261" s="1">
        <v>63.2</v>
      </c>
      <c r="P19261" s="1">
        <v>1.0</v>
      </c>
    </row>
    <row r="19262">
      <c r="A19262" s="1" t="s">
        <v>29</v>
      </c>
      <c r="B19262" s="1" t="s">
        <v>22372</v>
      </c>
      <c r="C19262" s="2" t="s">
        <v>22370</v>
      </c>
      <c r="D19262" s="1" t="s">
        <v>19</v>
      </c>
      <c r="E19262" s="3" t="str">
        <f>HYPERLINK("https://fyndiq.se/produkt/2477583187264ece/", "2-Pack Samsung S20 - 9H Härdat Glass - Top Kvalitet")</f>
        <v>2-Pack Samsung S20 - 9H Härdat Glass - Top Kvalitet</v>
      </c>
      <c r="F19262" s="1" t="s">
        <v>124</v>
      </c>
      <c r="G19262" s="1" t="s">
        <v>125</v>
      </c>
      <c r="H19262" s="1" t="s">
        <v>126</v>
      </c>
      <c r="I19262" s="1" t="s">
        <v>1230</v>
      </c>
      <c r="J19262" s="1" t="s">
        <v>9</v>
      </c>
      <c r="K19262" s="2" t="s">
        <v>21011</v>
      </c>
      <c r="L19262" s="1" t="s">
        <v>2602</v>
      </c>
      <c r="M19262" s="1" t="s">
        <v>16</v>
      </c>
      <c r="N19262" s="1" t="s">
        <v>16</v>
      </c>
      <c r="O19262" s="1">
        <v>71.2</v>
      </c>
      <c r="P19262" s="1">
        <v>1.0</v>
      </c>
    </row>
    <row r="19263">
      <c r="A19263" s="1" t="s">
        <v>29</v>
      </c>
      <c r="B19263" s="1" t="s">
        <v>22373</v>
      </c>
      <c r="C19263" s="2" t="s">
        <v>22370</v>
      </c>
      <c r="D19263" s="1" t="s">
        <v>19</v>
      </c>
      <c r="E19263" s="3" t="str">
        <f>HYPERLINK("https://fyndiq.se/produkt/f26ed3dfdb5a4a12/", "Xiaomi 12 Pro Premium Transparent Skal: Stöttåligt med Förstärkta Hörn")</f>
        <v>Xiaomi 12 Pro Premium Transparent Skal: Stöttåligt med Förstärkta Hörn</v>
      </c>
      <c r="F19263" s="1" t="s">
        <v>59</v>
      </c>
      <c r="G19263" s="1" t="s">
        <v>60</v>
      </c>
      <c r="H19263" s="1" t="s">
        <v>61</v>
      </c>
      <c r="I19263" s="1" t="s">
        <v>1311</v>
      </c>
      <c r="J19263" s="1" t="s">
        <v>23</v>
      </c>
      <c r="K19263" s="1" t="s">
        <v>16</v>
      </c>
      <c r="L19263" s="1" t="s">
        <v>16</v>
      </c>
      <c r="M19263" s="1" t="s">
        <v>16</v>
      </c>
      <c r="N19263" s="1" t="s">
        <v>16</v>
      </c>
      <c r="O19263" s="1">
        <v>63.2</v>
      </c>
      <c r="P19263" s="1">
        <v>1.0</v>
      </c>
    </row>
    <row r="19264">
      <c r="A19264" s="1" t="s">
        <v>29</v>
      </c>
      <c r="B19264" s="1" t="s">
        <v>22374</v>
      </c>
      <c r="C19264" s="2" t="s">
        <v>22370</v>
      </c>
      <c r="D19264" s="1" t="s">
        <v>19</v>
      </c>
      <c r="E19264" s="3" t="str">
        <f>HYPERLINK("https://fyndiq.se/produkt/925ae49423884615/", "2-Pack Samsung S22 Ultra Skärmskydd &amp; 1-Pack linsskydd -9H GLAS")</f>
        <v>2-Pack Samsung S22 Ultra Skärmskydd &amp; 1-Pack linsskydd -9H GLAS</v>
      </c>
      <c r="F19264" s="1" t="s">
        <v>335</v>
      </c>
      <c r="G19264" s="1" t="s">
        <v>336</v>
      </c>
      <c r="H19264" s="1" t="s">
        <v>337</v>
      </c>
      <c r="I19264" s="1" t="s">
        <v>16</v>
      </c>
      <c r="J19264" s="1" t="s">
        <v>23</v>
      </c>
      <c r="K19264" s="1" t="s">
        <v>16</v>
      </c>
      <c r="L19264" s="1" t="s">
        <v>16</v>
      </c>
      <c r="M19264" s="1" t="s">
        <v>16</v>
      </c>
      <c r="N19264" s="1" t="s">
        <v>16</v>
      </c>
      <c r="O19264" s="1">
        <v>71.2</v>
      </c>
      <c r="P19264" s="1">
        <v>1.0</v>
      </c>
    </row>
    <row r="19265">
      <c r="A19265" s="1" t="s">
        <v>29</v>
      </c>
      <c r="B19265" s="1" t="s">
        <v>22375</v>
      </c>
      <c r="C19265" s="2" t="s">
        <v>22370</v>
      </c>
      <c r="D19265" s="1" t="s">
        <v>19</v>
      </c>
      <c r="E19265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9265" s="1" t="s">
        <v>380</v>
      </c>
      <c r="G19265" s="1" t="s">
        <v>381</v>
      </c>
      <c r="H19265" s="1" t="s">
        <v>382</v>
      </c>
      <c r="I19265" s="1" t="s">
        <v>16</v>
      </c>
      <c r="J19265" s="1" t="s">
        <v>23</v>
      </c>
      <c r="K19265" s="1" t="s">
        <v>16</v>
      </c>
      <c r="L19265" s="1" t="s">
        <v>16</v>
      </c>
      <c r="M19265" s="1" t="s">
        <v>16</v>
      </c>
      <c r="N19265" s="1" t="s">
        <v>16</v>
      </c>
      <c r="O19265" s="1">
        <v>35.2</v>
      </c>
      <c r="P19265" s="1">
        <v>1.0</v>
      </c>
    </row>
    <row r="19266">
      <c r="A19266" s="1" t="s">
        <v>29</v>
      </c>
      <c r="B19266" s="1" t="s">
        <v>22376</v>
      </c>
      <c r="C19266" s="2" t="s">
        <v>22370</v>
      </c>
      <c r="D19266" s="1" t="s">
        <v>19</v>
      </c>
      <c r="E19266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9266" s="1" t="s">
        <v>3019</v>
      </c>
      <c r="G19266" s="1" t="s">
        <v>3020</v>
      </c>
      <c r="H19266" s="1" t="s">
        <v>3021</v>
      </c>
      <c r="I19266" s="1" t="s">
        <v>16</v>
      </c>
      <c r="J19266" s="1" t="s">
        <v>23</v>
      </c>
      <c r="K19266" s="1" t="s">
        <v>16</v>
      </c>
      <c r="L19266" s="1" t="s">
        <v>16</v>
      </c>
      <c r="M19266" s="1" t="s">
        <v>16</v>
      </c>
      <c r="N19266" s="1" t="s">
        <v>16</v>
      </c>
      <c r="O19266" s="1">
        <v>71.2</v>
      </c>
      <c r="P19266" s="1">
        <v>1.0</v>
      </c>
    </row>
    <row r="19267">
      <c r="A19267" s="1" t="s">
        <v>29</v>
      </c>
      <c r="B19267" s="1" t="s">
        <v>22377</v>
      </c>
      <c r="C19267" s="2" t="s">
        <v>22370</v>
      </c>
      <c r="D19267" s="1" t="s">
        <v>19</v>
      </c>
      <c r="E19267" s="3" t="str">
        <f>HYPERLINK("https://fyndiq.se/produkt/b4b1148b5d274f33/", "2 Pack Xiaomi 11T 5G - Härdat glas 9H - Super kvalitet 3D")</f>
        <v>2 Pack Xiaomi 11T 5G - Härdat glas 9H - Super kvalitet 3D</v>
      </c>
      <c r="F19267" s="1" t="s">
        <v>345</v>
      </c>
      <c r="G19267" s="1" t="s">
        <v>346</v>
      </c>
      <c r="H19267" s="1" t="s">
        <v>347</v>
      </c>
      <c r="I19267" s="1" t="s">
        <v>16</v>
      </c>
      <c r="J19267" s="1" t="s">
        <v>23</v>
      </c>
      <c r="K19267" s="1" t="s">
        <v>16</v>
      </c>
      <c r="L19267" s="1" t="s">
        <v>16</v>
      </c>
      <c r="M19267" s="1" t="s">
        <v>16</v>
      </c>
      <c r="N19267" s="1" t="s">
        <v>16</v>
      </c>
      <c r="O19267" s="1">
        <v>63.2</v>
      </c>
      <c r="P19267" s="1">
        <v>1.0</v>
      </c>
    </row>
    <row r="19268">
      <c r="A19268" s="1" t="s">
        <v>29</v>
      </c>
      <c r="B19268" s="1" t="s">
        <v>22378</v>
      </c>
      <c r="C19268" s="2" t="s">
        <v>22370</v>
      </c>
      <c r="D19268" s="1" t="s">
        <v>19</v>
      </c>
      <c r="E19268" s="3" t="str">
        <f>HYPERLINK("https://fyndiq.se/produkt/a00b62acc6644fd2/", "2-Pack Samsung Galaxy S10 - Härdat glas 9H – Super kvalitet 3D")</f>
        <v>2-Pack Samsung Galaxy S10 - Härdat glas 9H – Super kvalitet 3D</v>
      </c>
      <c r="F19268" s="1" t="s">
        <v>1291</v>
      </c>
      <c r="G19268" s="1" t="s">
        <v>1292</v>
      </c>
      <c r="H19268" s="1" t="s">
        <v>1293</v>
      </c>
      <c r="I19268" s="1" t="s">
        <v>16</v>
      </c>
      <c r="J19268" s="1" t="s">
        <v>23</v>
      </c>
      <c r="K19268" s="1" t="s">
        <v>16</v>
      </c>
      <c r="L19268" s="1" t="s">
        <v>16</v>
      </c>
      <c r="M19268" s="1" t="s">
        <v>16</v>
      </c>
      <c r="N19268" s="1" t="s">
        <v>16</v>
      </c>
      <c r="O19268" s="1">
        <v>63.2</v>
      </c>
      <c r="P19268" s="1">
        <v>1.0</v>
      </c>
    </row>
    <row r="19269">
      <c r="A19269" s="1" t="s">
        <v>29</v>
      </c>
      <c r="B19269" s="1" t="s">
        <v>22379</v>
      </c>
      <c r="C19269" s="2" t="s">
        <v>22370</v>
      </c>
      <c r="D19269" s="1" t="s">
        <v>19</v>
      </c>
      <c r="E1926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269" s="1" t="s">
        <v>2144</v>
      </c>
      <c r="G19269" s="1" t="s">
        <v>2145</v>
      </c>
      <c r="H19269" s="1" t="s">
        <v>2146</v>
      </c>
      <c r="I19269" s="1" t="s">
        <v>16</v>
      </c>
      <c r="J19269" s="1" t="s">
        <v>23</v>
      </c>
      <c r="K19269" s="1" t="s">
        <v>16</v>
      </c>
      <c r="L19269" s="1" t="s">
        <v>16</v>
      </c>
      <c r="M19269" s="1" t="s">
        <v>16</v>
      </c>
      <c r="N19269" s="1" t="s">
        <v>16</v>
      </c>
      <c r="O19269" s="1">
        <v>63.2</v>
      </c>
      <c r="P19269" s="1">
        <v>1.0</v>
      </c>
    </row>
    <row r="19270">
      <c r="A19270" s="1" t="s">
        <v>29</v>
      </c>
      <c r="B19270" s="1" t="s">
        <v>22380</v>
      </c>
      <c r="C19270" s="2" t="s">
        <v>22370</v>
      </c>
      <c r="D19270" s="1" t="s">
        <v>19</v>
      </c>
      <c r="E19270" s="3" t="str">
        <f>HYPERLINK("https://fyndiq.se/produkt/d3f881da92714eda/", "2 pack - Samsung S22 - 9H Härdat Glass - 3D Super Kvalitet")</f>
        <v>2 pack - Samsung S22 - 9H Härdat Glass - 3D Super Kvalitet</v>
      </c>
      <c r="F19270" s="1" t="s">
        <v>2189</v>
      </c>
      <c r="G19270" s="1" t="s">
        <v>2190</v>
      </c>
      <c r="H19270" s="1" t="s">
        <v>2191</v>
      </c>
      <c r="I19270" s="1" t="s">
        <v>16</v>
      </c>
      <c r="J19270" s="1" t="s">
        <v>23</v>
      </c>
      <c r="K19270" s="1" t="s">
        <v>16</v>
      </c>
      <c r="L19270" s="1" t="s">
        <v>16</v>
      </c>
      <c r="M19270" s="1" t="s">
        <v>16</v>
      </c>
      <c r="N19270" s="1" t="s">
        <v>16</v>
      </c>
      <c r="O19270" s="1">
        <v>63.2</v>
      </c>
      <c r="P19270" s="1">
        <v>1.0</v>
      </c>
    </row>
    <row r="19271">
      <c r="A19271" s="1" t="s">
        <v>29</v>
      </c>
      <c r="B19271" s="1" t="s">
        <v>22381</v>
      </c>
      <c r="C19271" s="2" t="s">
        <v>22370</v>
      </c>
      <c r="D19271" s="1" t="s">
        <v>19</v>
      </c>
      <c r="E19271" s="3" t="str">
        <f>HYPERLINK("https://fyndiq.se/produkt/dfe28e565d2e4c8d/", "2 Pack Samsung S21 FE - 9H Härdat Glass - Super Kvalitet 3D")</f>
        <v>2 Pack Samsung S21 FE - 9H Härdat Glass - Super Kvalitet 3D</v>
      </c>
      <c r="F19271" s="1" t="s">
        <v>276</v>
      </c>
      <c r="G19271" s="1" t="s">
        <v>277</v>
      </c>
      <c r="H19271" s="1" t="s">
        <v>278</v>
      </c>
      <c r="I19271" s="1" t="s">
        <v>16</v>
      </c>
      <c r="J19271" s="1" t="s">
        <v>23</v>
      </c>
      <c r="K19271" s="1" t="s">
        <v>16</v>
      </c>
      <c r="L19271" s="1" t="s">
        <v>16</v>
      </c>
      <c r="M19271" s="1" t="s">
        <v>16</v>
      </c>
      <c r="N19271" s="1" t="s">
        <v>16</v>
      </c>
      <c r="O19271" s="1">
        <v>63.2</v>
      </c>
      <c r="P19271" s="1">
        <v>1.0</v>
      </c>
    </row>
    <row r="19272">
      <c r="A19272" s="1" t="s">
        <v>29</v>
      </c>
      <c r="B19272" s="1" t="s">
        <v>22382</v>
      </c>
      <c r="C19272" s="2" t="s">
        <v>22370</v>
      </c>
      <c r="D19272" s="1" t="s">
        <v>19</v>
      </c>
      <c r="E19272" s="3" t="str">
        <f>HYPERLINK("https://fyndiq.se/produkt/9c48067cf97a4b26/", "2 Pack Apple Watch 45mm -Härdat glas 9H – Super kvalitet 3D")</f>
        <v>2 Pack Apple Watch 45mm -Härdat glas 9H – Super kvalitet 3D</v>
      </c>
      <c r="F19272" s="1" t="s">
        <v>3377</v>
      </c>
      <c r="G19272" s="1" t="s">
        <v>3378</v>
      </c>
      <c r="H19272" s="1" t="s">
        <v>3379</v>
      </c>
      <c r="I19272" s="1" t="s">
        <v>16</v>
      </c>
      <c r="J19272" s="1" t="s">
        <v>23</v>
      </c>
      <c r="K19272" s="1" t="s">
        <v>16</v>
      </c>
      <c r="L19272" s="1" t="s">
        <v>16</v>
      </c>
      <c r="M19272" s="1" t="s">
        <v>16</v>
      </c>
      <c r="N19272" s="1" t="s">
        <v>16</v>
      </c>
      <c r="O19272" s="1">
        <v>55.2</v>
      </c>
      <c r="P19272" s="1">
        <v>1.0</v>
      </c>
    </row>
    <row r="19273">
      <c r="A19273" s="1" t="s">
        <v>29</v>
      </c>
      <c r="B19273" s="1" t="s">
        <v>22383</v>
      </c>
      <c r="C19273" s="2" t="s">
        <v>22370</v>
      </c>
      <c r="D19273" s="1" t="s">
        <v>19</v>
      </c>
      <c r="E19273" s="3" t="str">
        <f>HYPERLINK("https://fyndiq.se/produkt/fdeead0025f9481d/", "Samsung S23 FE - 9H Härdat Glass - Super Kvalitet 3D")</f>
        <v>Samsung S23 FE - 9H Härdat Glass - Super Kvalitet 3D</v>
      </c>
      <c r="F19273" s="1" t="s">
        <v>9586</v>
      </c>
      <c r="G19273" s="1" t="s">
        <v>9587</v>
      </c>
      <c r="H19273" s="1" t="s">
        <v>9588</v>
      </c>
      <c r="I19273" s="1" t="s">
        <v>16</v>
      </c>
      <c r="J19273" s="1" t="s">
        <v>23</v>
      </c>
      <c r="K19273" s="1" t="s">
        <v>16</v>
      </c>
      <c r="L19273" s="1" t="s">
        <v>16</v>
      </c>
      <c r="M19273" s="1" t="s">
        <v>16</v>
      </c>
      <c r="N19273" s="1" t="s">
        <v>16</v>
      </c>
      <c r="O19273" s="1">
        <v>55.2</v>
      </c>
      <c r="P19273" s="1">
        <v>1.0</v>
      </c>
    </row>
    <row r="19274">
      <c r="A19274" s="1" t="s">
        <v>29</v>
      </c>
      <c r="B19274" s="1" t="s">
        <v>22384</v>
      </c>
      <c r="C19274" s="2" t="s">
        <v>22370</v>
      </c>
      <c r="D19274" s="1" t="s">
        <v>19</v>
      </c>
      <c r="E19274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9274" s="1" t="s">
        <v>4240</v>
      </c>
      <c r="G19274" s="1" t="s">
        <v>4241</v>
      </c>
      <c r="H19274" s="1" t="s">
        <v>4242</v>
      </c>
      <c r="I19274" s="1" t="s">
        <v>16</v>
      </c>
      <c r="J19274" s="1" t="s">
        <v>23</v>
      </c>
      <c r="K19274" s="1" t="s">
        <v>16</v>
      </c>
      <c r="L19274" s="1" t="s">
        <v>16</v>
      </c>
      <c r="M19274" s="1" t="s">
        <v>16</v>
      </c>
      <c r="N19274" s="1" t="s">
        <v>16</v>
      </c>
      <c r="O19274" s="1">
        <v>63.2</v>
      </c>
      <c r="P19274" s="1">
        <v>1.0</v>
      </c>
    </row>
    <row r="19275">
      <c r="A19275" s="1" t="s">
        <v>29</v>
      </c>
      <c r="B19275" s="1" t="s">
        <v>22385</v>
      </c>
      <c r="C19275" s="2" t="s">
        <v>22370</v>
      </c>
      <c r="D19275" s="1" t="s">
        <v>19</v>
      </c>
      <c r="E1927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9275" s="1" t="s">
        <v>968</v>
      </c>
      <c r="G19275" s="1" t="s">
        <v>969</v>
      </c>
      <c r="H19275" s="1" t="s">
        <v>970</v>
      </c>
      <c r="I19275" s="1" t="s">
        <v>16</v>
      </c>
      <c r="J19275" s="1" t="s">
        <v>23</v>
      </c>
      <c r="K19275" s="1" t="s">
        <v>16</v>
      </c>
      <c r="L19275" s="1" t="s">
        <v>16</v>
      </c>
      <c r="M19275" s="1" t="s">
        <v>16</v>
      </c>
      <c r="N19275" s="1" t="s">
        <v>16</v>
      </c>
      <c r="O19275" s="1">
        <v>71.2</v>
      </c>
      <c r="P19275" s="1">
        <v>1.0</v>
      </c>
    </row>
    <row r="19276">
      <c r="A19276" s="1" t="s">
        <v>29</v>
      </c>
      <c r="B19276" s="1" t="s">
        <v>22386</v>
      </c>
      <c r="C19276" s="2" t="s">
        <v>22370</v>
      </c>
      <c r="D19276" s="1" t="s">
        <v>19</v>
      </c>
      <c r="E19276" s="3" t="str">
        <f>HYPERLINK("https://fyndiq.se/produkt/06106438a7a14dfc/", "2-Pack Xiaomi 13T Pro - Härdat glas 9H - Super kvalitet 3D Skärmskydd")</f>
        <v>2-Pack Xiaomi 13T Pro - Härdat glas 9H - Super kvalitet 3D Skärmskydd</v>
      </c>
      <c r="F19276" s="1" t="s">
        <v>883</v>
      </c>
      <c r="G19276" s="1" t="s">
        <v>884</v>
      </c>
      <c r="H19276" s="1" t="s">
        <v>885</v>
      </c>
      <c r="I19276" s="1" t="s">
        <v>16</v>
      </c>
      <c r="J19276" s="1" t="s">
        <v>23</v>
      </c>
      <c r="K19276" s="1" t="s">
        <v>16</v>
      </c>
      <c r="L19276" s="1" t="s">
        <v>16</v>
      </c>
      <c r="M19276" s="1" t="s">
        <v>16</v>
      </c>
      <c r="N19276" s="1" t="s">
        <v>16</v>
      </c>
      <c r="O19276" s="1">
        <v>63.2</v>
      </c>
      <c r="P19276" s="1">
        <v>1.0</v>
      </c>
    </row>
    <row r="19277">
      <c r="A19277" s="1" t="s">
        <v>29</v>
      </c>
      <c r="B19277" s="1" t="s">
        <v>22387</v>
      </c>
      <c r="C19277" s="2" t="s">
        <v>22370</v>
      </c>
      <c r="D19277" s="1" t="s">
        <v>19</v>
      </c>
      <c r="E19277" s="3" t="str">
        <f t="shared" ref="E19277:E19279" si="1204">HYPERLINK("https://fyndiq.se/produkt/dfe28e565d2e4c8d/", "2 Pack Samsung S21 FE - 9H Härdat Glass - Super Kvalitet 3D")</f>
        <v>2 Pack Samsung S21 FE - 9H Härdat Glass - Super Kvalitet 3D</v>
      </c>
      <c r="F19277" s="1" t="s">
        <v>276</v>
      </c>
      <c r="G19277" s="1" t="s">
        <v>277</v>
      </c>
      <c r="H19277" s="1" t="s">
        <v>278</v>
      </c>
      <c r="I19277" s="1" t="s">
        <v>16</v>
      </c>
      <c r="J19277" s="1" t="s">
        <v>23</v>
      </c>
      <c r="K19277" s="1" t="s">
        <v>16</v>
      </c>
      <c r="L19277" s="1" t="s">
        <v>16</v>
      </c>
      <c r="M19277" s="1" t="s">
        <v>16</v>
      </c>
      <c r="N19277" s="1" t="s">
        <v>16</v>
      </c>
      <c r="O19277" s="1">
        <v>63.2</v>
      </c>
      <c r="P19277" s="1">
        <v>1.0</v>
      </c>
    </row>
    <row r="19278">
      <c r="A19278" s="1" t="s">
        <v>29</v>
      </c>
      <c r="B19278" s="1" t="s">
        <v>22388</v>
      </c>
      <c r="C19278" s="2" t="s">
        <v>22370</v>
      </c>
      <c r="D19278" s="1" t="s">
        <v>19</v>
      </c>
      <c r="E19278" s="3" t="str">
        <f t="shared" si="1204"/>
        <v>2 Pack Samsung S21 FE - 9H Härdat Glass - Super Kvalitet 3D</v>
      </c>
      <c r="F19278" s="1" t="s">
        <v>276</v>
      </c>
      <c r="G19278" s="1" t="s">
        <v>277</v>
      </c>
      <c r="H19278" s="1" t="s">
        <v>278</v>
      </c>
      <c r="I19278" s="1" t="s">
        <v>16</v>
      </c>
      <c r="J19278" s="1" t="s">
        <v>23</v>
      </c>
      <c r="K19278" s="1" t="s">
        <v>16</v>
      </c>
      <c r="L19278" s="1" t="s">
        <v>16</v>
      </c>
      <c r="M19278" s="1" t="s">
        <v>16</v>
      </c>
      <c r="N19278" s="1" t="s">
        <v>16</v>
      </c>
      <c r="O19278" s="1">
        <v>63.2</v>
      </c>
      <c r="P19278" s="1">
        <v>1.0</v>
      </c>
    </row>
    <row r="19279">
      <c r="A19279" s="1" t="s">
        <v>29</v>
      </c>
      <c r="B19279" s="1" t="s">
        <v>22389</v>
      </c>
      <c r="C19279" s="2" t="s">
        <v>22370</v>
      </c>
      <c r="D19279" s="1" t="s">
        <v>19</v>
      </c>
      <c r="E19279" s="3" t="str">
        <f t="shared" si="1204"/>
        <v>2 Pack Samsung S21 FE - 9H Härdat Glass - Super Kvalitet 3D</v>
      </c>
      <c r="F19279" s="1" t="s">
        <v>276</v>
      </c>
      <c r="G19279" s="1" t="s">
        <v>277</v>
      </c>
      <c r="H19279" s="1" t="s">
        <v>278</v>
      </c>
      <c r="I19279" s="1" t="s">
        <v>16</v>
      </c>
      <c r="J19279" s="1" t="s">
        <v>23</v>
      </c>
      <c r="K19279" s="1" t="s">
        <v>16</v>
      </c>
      <c r="L19279" s="1" t="s">
        <v>16</v>
      </c>
      <c r="M19279" s="1" t="s">
        <v>16</v>
      </c>
      <c r="N19279" s="1" t="s">
        <v>16</v>
      </c>
      <c r="O19279" s="1">
        <v>63.2</v>
      </c>
      <c r="P19279" s="1">
        <v>1.0</v>
      </c>
    </row>
    <row r="19280">
      <c r="A19280" s="1" t="s">
        <v>29</v>
      </c>
      <c r="B19280" s="1" t="s">
        <v>22390</v>
      </c>
      <c r="C19280" s="2" t="s">
        <v>22370</v>
      </c>
      <c r="D19280" s="1" t="s">
        <v>19</v>
      </c>
      <c r="E19280" s="3" t="str">
        <f t="shared" ref="E19280:E19281" si="1205">HYPERLINK("https://fyndiq.se/produkt/c268481309584b4f/", "2 Pack Motorola EDGE 20 - Härdat Glas 9H - Super kvalitet 3D")</f>
        <v>2 Pack Motorola EDGE 20 - Härdat Glas 9H - Super kvalitet 3D</v>
      </c>
      <c r="F19280" s="1" t="s">
        <v>8738</v>
      </c>
      <c r="G19280" s="1" t="s">
        <v>8739</v>
      </c>
      <c r="H19280" s="1" t="s">
        <v>8740</v>
      </c>
      <c r="I19280" s="1" t="s">
        <v>16</v>
      </c>
      <c r="J19280" s="1" t="s">
        <v>23</v>
      </c>
      <c r="K19280" s="1" t="s">
        <v>16</v>
      </c>
      <c r="L19280" s="1" t="s">
        <v>16</v>
      </c>
      <c r="M19280" s="1" t="s">
        <v>16</v>
      </c>
      <c r="N19280" s="1" t="s">
        <v>16</v>
      </c>
      <c r="O19280" s="1">
        <v>63.2</v>
      </c>
      <c r="P19280" s="1">
        <v>1.0</v>
      </c>
    </row>
    <row r="19281">
      <c r="A19281" s="1" t="s">
        <v>29</v>
      </c>
      <c r="B19281" s="1" t="s">
        <v>22391</v>
      </c>
      <c r="C19281" s="2" t="s">
        <v>22370</v>
      </c>
      <c r="D19281" s="1" t="s">
        <v>19</v>
      </c>
      <c r="E19281" s="3" t="str">
        <f t="shared" si="1205"/>
        <v>2 Pack Motorola EDGE 20 - Härdat Glas 9H - Super kvalitet 3D</v>
      </c>
      <c r="F19281" s="1" t="s">
        <v>8738</v>
      </c>
      <c r="G19281" s="1" t="s">
        <v>8739</v>
      </c>
      <c r="H19281" s="1" t="s">
        <v>8740</v>
      </c>
      <c r="I19281" s="1" t="s">
        <v>16</v>
      </c>
      <c r="J19281" s="1" t="s">
        <v>23</v>
      </c>
      <c r="K19281" s="1" t="s">
        <v>16</v>
      </c>
      <c r="L19281" s="1" t="s">
        <v>16</v>
      </c>
      <c r="M19281" s="1" t="s">
        <v>16</v>
      </c>
      <c r="N19281" s="1" t="s">
        <v>16</v>
      </c>
      <c r="O19281" s="1">
        <v>63.2</v>
      </c>
      <c r="P19281" s="1">
        <v>1.0</v>
      </c>
    </row>
    <row r="19282">
      <c r="A19282" s="1" t="s">
        <v>29</v>
      </c>
      <c r="B19282" s="1" t="s">
        <v>22392</v>
      </c>
      <c r="C19282" s="2" t="s">
        <v>22370</v>
      </c>
      <c r="D19282" s="1" t="s">
        <v>19</v>
      </c>
      <c r="E19282" s="3" t="str">
        <f>HYPERLINK("https://fyndiq.se/produkt/6638d755382d4eda/", "2-Pack iPhone 12 Pro Max Skärmskydd - Härdat Glas 9H - Super kvalitet 3D Skärmskydd")</f>
        <v>2-Pack iPhone 12 Pro Max Skärmskydd - Härdat Glas 9H - Super kvalitet 3D Skärmskydd</v>
      </c>
      <c r="F19282" s="1" t="s">
        <v>692</v>
      </c>
      <c r="G19282" s="1" t="s">
        <v>693</v>
      </c>
      <c r="H19282" s="1" t="s">
        <v>694</v>
      </c>
      <c r="I19282" s="1" t="s">
        <v>16</v>
      </c>
      <c r="J19282" s="1" t="s">
        <v>23</v>
      </c>
      <c r="K19282" s="1" t="s">
        <v>16</v>
      </c>
      <c r="L19282" s="1" t="s">
        <v>16</v>
      </c>
      <c r="M19282" s="1" t="s">
        <v>16</v>
      </c>
      <c r="N19282" s="1" t="s">
        <v>16</v>
      </c>
      <c r="O19282" s="1">
        <v>47.2</v>
      </c>
      <c r="P19282" s="1">
        <v>1.0</v>
      </c>
    </row>
    <row r="19283">
      <c r="A19283" s="1" t="s">
        <v>29</v>
      </c>
      <c r="B19283" s="1" t="s">
        <v>22393</v>
      </c>
      <c r="C19283" s="2" t="s">
        <v>22370</v>
      </c>
      <c r="D19283" s="1" t="s">
        <v>19</v>
      </c>
      <c r="E19283" s="3" t="str">
        <f>HYPERLINK("https://fyndiq.se/produkt/81bb2345bab54315/", "2-Pack Samsung Galaxy Tab A8 4G - Härdat glas 9H -Super Kvalitet")</f>
        <v>2-Pack Samsung Galaxy Tab A8 4G - Härdat glas 9H -Super Kvalitet</v>
      </c>
      <c r="F19283" s="1" t="s">
        <v>15269</v>
      </c>
      <c r="G19283" s="1" t="s">
        <v>15270</v>
      </c>
      <c r="H19283" s="1" t="s">
        <v>15271</v>
      </c>
      <c r="I19283" s="1" t="s">
        <v>16</v>
      </c>
      <c r="J19283" s="1" t="s">
        <v>23</v>
      </c>
      <c r="K19283" s="1" t="s">
        <v>16</v>
      </c>
      <c r="L19283" s="1" t="s">
        <v>16</v>
      </c>
      <c r="M19283" s="1" t="s">
        <v>16</v>
      </c>
      <c r="N19283" s="1" t="s">
        <v>16</v>
      </c>
      <c r="O19283" s="1">
        <v>135.2</v>
      </c>
      <c r="P19283" s="1">
        <v>1.0</v>
      </c>
    </row>
    <row r="19284">
      <c r="A19284" s="1" t="s">
        <v>29</v>
      </c>
      <c r="B19284" s="1" t="s">
        <v>22394</v>
      </c>
      <c r="C19284" s="2" t="s">
        <v>22370</v>
      </c>
      <c r="D19284" s="1" t="s">
        <v>19</v>
      </c>
      <c r="E19284" s="3" t="str">
        <f>HYPERLINK("https://fyndiq.se/produkt/e9fe6b45dad34f98/", "2-Pack Iphone X / XS / 11 PRO- 9H Härdat Glass - Top Kvalitet")</f>
        <v>2-Pack Iphone X / XS / 11 PRO- 9H Härdat Glass - Top Kvalitet</v>
      </c>
      <c r="F19284" s="1" t="s">
        <v>6168</v>
      </c>
      <c r="G19284" s="1" t="s">
        <v>6169</v>
      </c>
      <c r="H19284" s="1" t="s">
        <v>6170</v>
      </c>
      <c r="I19284" s="1" t="s">
        <v>16</v>
      </c>
      <c r="J19284" s="1" t="s">
        <v>23</v>
      </c>
      <c r="K19284" s="1" t="s">
        <v>16</v>
      </c>
      <c r="L19284" s="1" t="s">
        <v>16</v>
      </c>
      <c r="M19284" s="1" t="s">
        <v>16</v>
      </c>
      <c r="N19284" s="1" t="s">
        <v>16</v>
      </c>
      <c r="O19284" s="1">
        <v>47.2</v>
      </c>
      <c r="P19284" s="1">
        <v>1.0</v>
      </c>
    </row>
    <row r="19285">
      <c r="A19285" s="1" t="s">
        <v>29</v>
      </c>
      <c r="B19285" s="1" t="s">
        <v>22395</v>
      </c>
      <c r="C19285" s="2" t="s">
        <v>22370</v>
      </c>
      <c r="D19285" s="1" t="s">
        <v>19</v>
      </c>
      <c r="E19285" s="3" t="str">
        <f>HYPERLINK("https://fyndiq.se/produkt/6ae5aff483564a84/", "2-Pack Apple Watch 40mm – Härdat glas 9H – Super kvalitet 3D")</f>
        <v>2-Pack Apple Watch 40mm – Härdat glas 9H – Super kvalitet 3D</v>
      </c>
      <c r="F19285" s="1" t="s">
        <v>1418</v>
      </c>
      <c r="G19285" s="1" t="s">
        <v>1419</v>
      </c>
      <c r="H19285" s="1" t="s">
        <v>1420</v>
      </c>
      <c r="I19285" s="1" t="s">
        <v>16</v>
      </c>
      <c r="J19285" s="1" t="s">
        <v>23</v>
      </c>
      <c r="K19285" s="1" t="s">
        <v>16</v>
      </c>
      <c r="L19285" s="1" t="s">
        <v>16</v>
      </c>
      <c r="M19285" s="1" t="s">
        <v>16</v>
      </c>
      <c r="N19285" s="1" t="s">
        <v>16</v>
      </c>
      <c r="O19285" s="1">
        <v>55.2</v>
      </c>
      <c r="P19285" s="1">
        <v>1.0</v>
      </c>
    </row>
    <row r="19286">
      <c r="A19286" s="1" t="s">
        <v>29</v>
      </c>
      <c r="B19286" s="1" t="s">
        <v>22396</v>
      </c>
      <c r="C19286" s="2" t="s">
        <v>22370</v>
      </c>
      <c r="D19286" s="1" t="s">
        <v>19</v>
      </c>
      <c r="E19286" s="3" t="str">
        <f>HYPERLINK("https://fyndiq.se/produkt/2907d9e4047541bb/", "2-Pack Xiaomi 12 Skärmskydd &amp; 2-Pack linsskydd - Härdat Glas 9H - Super kvalitet 3D")</f>
        <v>2-Pack Xiaomi 12 Skärmskydd &amp; 2-Pack linsskydd - Härdat Glas 9H - Super kvalitet 3D</v>
      </c>
      <c r="F19286" s="1" t="s">
        <v>19651</v>
      </c>
      <c r="G19286" s="1" t="s">
        <v>19652</v>
      </c>
      <c r="H19286" s="1" t="s">
        <v>19653</v>
      </c>
      <c r="I19286" s="1" t="s">
        <v>16</v>
      </c>
      <c r="J19286" s="1" t="s">
        <v>23</v>
      </c>
      <c r="K19286" s="1" t="s">
        <v>16</v>
      </c>
      <c r="L19286" s="1" t="s">
        <v>16</v>
      </c>
      <c r="M19286" s="1" t="s">
        <v>16</v>
      </c>
      <c r="N19286" s="1" t="s">
        <v>16</v>
      </c>
      <c r="O19286" s="1">
        <v>79.2</v>
      </c>
      <c r="P19286" s="1">
        <v>1.0</v>
      </c>
    </row>
    <row r="19287">
      <c r="A19287" s="1" t="s">
        <v>29</v>
      </c>
      <c r="B19287" s="1" t="s">
        <v>22397</v>
      </c>
      <c r="C19287" s="2" t="s">
        <v>22370</v>
      </c>
      <c r="D19287" s="1" t="s">
        <v>19</v>
      </c>
      <c r="E19287" s="3" t="str">
        <f>HYPERLINK("https://fyndiq.se/produkt/f7b16236096d401a/", "2-Pack Google Pixel 7A - Härdat glas 9H - Super kvalitet 3D Skärmskydd")</f>
        <v>2-Pack Google Pixel 7A - Härdat glas 9H - Super kvalitet 3D Skärmskydd</v>
      </c>
      <c r="F19287" s="1" t="s">
        <v>852</v>
      </c>
      <c r="G19287" s="1" t="s">
        <v>853</v>
      </c>
      <c r="H19287" s="1" t="s">
        <v>854</v>
      </c>
      <c r="I19287" s="1" t="s">
        <v>16</v>
      </c>
      <c r="J19287" s="1" t="s">
        <v>23</v>
      </c>
      <c r="K19287" s="1" t="s">
        <v>16</v>
      </c>
      <c r="L19287" s="1" t="s">
        <v>16</v>
      </c>
      <c r="M19287" s="1" t="s">
        <v>16</v>
      </c>
      <c r="N19287" s="1" t="s">
        <v>16</v>
      </c>
      <c r="O19287" s="1">
        <v>63.2</v>
      </c>
      <c r="P19287" s="1">
        <v>1.0</v>
      </c>
    </row>
    <row r="19288">
      <c r="A19288" s="1" t="s">
        <v>29</v>
      </c>
      <c r="B19288" s="1" t="s">
        <v>22398</v>
      </c>
      <c r="C19288" s="2" t="s">
        <v>22370</v>
      </c>
      <c r="D19288" s="1" t="s">
        <v>19</v>
      </c>
      <c r="E19288" s="3" t="str">
        <f>HYPERLINK("https://fyndiq.se/produkt/fc204f9a5ddb4e6f/", "Samsung S22 ULTRA 5G - 9H Härdat Glass - 3D Super Kvalitet")</f>
        <v>Samsung S22 ULTRA 5G - 9H Härdat Glass - 3D Super Kvalitet</v>
      </c>
      <c r="F19288" s="1" t="s">
        <v>7354</v>
      </c>
      <c r="G19288" s="1" t="s">
        <v>7355</v>
      </c>
      <c r="H19288" s="1" t="s">
        <v>7356</v>
      </c>
      <c r="I19288" s="1" t="s">
        <v>16</v>
      </c>
      <c r="J19288" s="1" t="s">
        <v>23</v>
      </c>
      <c r="K19288" s="1" t="s">
        <v>16</v>
      </c>
      <c r="L19288" s="1" t="s">
        <v>16</v>
      </c>
      <c r="M19288" s="1" t="s">
        <v>16</v>
      </c>
      <c r="N19288" s="1" t="s">
        <v>16</v>
      </c>
      <c r="O19288" s="1">
        <v>55.2</v>
      </c>
      <c r="P19288" s="1">
        <v>1.0</v>
      </c>
    </row>
    <row r="19289">
      <c r="A19289" s="1" t="s">
        <v>29</v>
      </c>
      <c r="B19289" s="1" t="s">
        <v>22399</v>
      </c>
      <c r="C19289" s="2" t="s">
        <v>22370</v>
      </c>
      <c r="D19289" s="1" t="s">
        <v>19</v>
      </c>
      <c r="E19289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9289" s="1" t="s">
        <v>665</v>
      </c>
      <c r="G19289" s="1" t="s">
        <v>666</v>
      </c>
      <c r="H19289" s="1" t="s">
        <v>667</v>
      </c>
      <c r="I19289" s="1" t="s">
        <v>16</v>
      </c>
      <c r="J19289" s="1" t="s">
        <v>23</v>
      </c>
      <c r="K19289" s="1" t="s">
        <v>16</v>
      </c>
      <c r="L19289" s="1" t="s">
        <v>16</v>
      </c>
      <c r="M19289" s="1" t="s">
        <v>16</v>
      </c>
      <c r="N19289" s="1" t="s">
        <v>16</v>
      </c>
      <c r="O19289" s="1">
        <v>63.2</v>
      </c>
      <c r="P19289" s="1">
        <v>1.0</v>
      </c>
    </row>
    <row r="19290">
      <c r="A19290" s="1" t="s">
        <v>29</v>
      </c>
      <c r="B19290" s="1" t="s">
        <v>22400</v>
      </c>
      <c r="C19290" s="2" t="s">
        <v>22370</v>
      </c>
      <c r="D19290" s="1" t="s">
        <v>19</v>
      </c>
      <c r="E19290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9290" s="1" t="s">
        <v>10103</v>
      </c>
      <c r="G19290" s="1" t="s">
        <v>10104</v>
      </c>
      <c r="H19290" s="1" t="s">
        <v>10105</v>
      </c>
      <c r="I19290" s="1" t="s">
        <v>16</v>
      </c>
      <c r="J19290" s="1" t="s">
        <v>23</v>
      </c>
      <c r="K19290" s="1" t="s">
        <v>16</v>
      </c>
      <c r="L19290" s="1" t="s">
        <v>16</v>
      </c>
      <c r="M19290" s="1" t="s">
        <v>16</v>
      </c>
      <c r="N19290" s="1" t="s">
        <v>16</v>
      </c>
      <c r="O19290" s="1">
        <v>127.2</v>
      </c>
      <c r="P19290" s="1">
        <v>1.0</v>
      </c>
    </row>
    <row r="19291">
      <c r="A19291" s="1" t="s">
        <v>29</v>
      </c>
      <c r="B19291" s="1" t="s">
        <v>22401</v>
      </c>
      <c r="C19291" s="2" t="s">
        <v>22370</v>
      </c>
      <c r="D19291" s="1" t="s">
        <v>19</v>
      </c>
      <c r="E19291" s="3" t="str">
        <f>HYPERLINK("https://fyndiq.se/produkt/abbb2d46464546e3/", "2.pack Sony Xperia 5 V - Härdat Glas 9H - Super kvalitet 3D Skärmskydd")</f>
        <v>2.pack Sony Xperia 5 V - Härdat Glas 9H - Super kvalitet 3D Skärmskydd</v>
      </c>
      <c r="F19291" s="1" t="s">
        <v>8201</v>
      </c>
      <c r="G19291" s="1" t="s">
        <v>8202</v>
      </c>
      <c r="H19291" s="1" t="s">
        <v>8203</v>
      </c>
      <c r="I19291" s="1" t="s">
        <v>16</v>
      </c>
      <c r="J19291" s="1" t="s">
        <v>23</v>
      </c>
      <c r="K19291" s="1" t="s">
        <v>16</v>
      </c>
      <c r="L19291" s="1" t="s">
        <v>16</v>
      </c>
      <c r="M19291" s="1" t="s">
        <v>16</v>
      </c>
      <c r="N19291" s="1" t="s">
        <v>16</v>
      </c>
      <c r="O19291" s="1">
        <v>79.2</v>
      </c>
      <c r="P19291" s="1">
        <v>1.0</v>
      </c>
    </row>
    <row r="19292">
      <c r="A19292" s="1" t="s">
        <v>29</v>
      </c>
      <c r="B19292" s="1" t="s">
        <v>22402</v>
      </c>
      <c r="C19292" s="2" t="s">
        <v>22370</v>
      </c>
      <c r="D19292" s="1" t="s">
        <v>19</v>
      </c>
      <c r="E19292" s="3" t="str">
        <f>HYPERLINK("https://fyndiq.se/produkt/7b4cb5f9439947b9/", "2-Pack iPhone SE 2020 Svart - Härdat Glas 9H - Super Kvalitet 3D")</f>
        <v>2-Pack iPhone SE 2020 Svart - Härdat Glas 9H - Super Kvalitet 3D</v>
      </c>
      <c r="F19292" s="1" t="s">
        <v>175</v>
      </c>
      <c r="G19292" s="1" t="s">
        <v>176</v>
      </c>
      <c r="H19292" s="1" t="s">
        <v>177</v>
      </c>
      <c r="I19292" s="1" t="s">
        <v>16</v>
      </c>
      <c r="J19292" s="1" t="s">
        <v>23</v>
      </c>
      <c r="K19292" s="1" t="s">
        <v>16</v>
      </c>
      <c r="L19292" s="1" t="s">
        <v>16</v>
      </c>
      <c r="M19292" s="1" t="s">
        <v>16</v>
      </c>
      <c r="N19292" s="1" t="s">
        <v>16</v>
      </c>
      <c r="O19292" s="1">
        <v>47.2</v>
      </c>
      <c r="P19292" s="1">
        <v>1.0</v>
      </c>
    </row>
    <row r="19293">
      <c r="A19293" s="1" t="s">
        <v>29</v>
      </c>
      <c r="B19293" s="1" t="s">
        <v>22403</v>
      </c>
      <c r="C19293" s="2" t="s">
        <v>22370</v>
      </c>
      <c r="D19293" s="1" t="s">
        <v>19</v>
      </c>
      <c r="E19293" s="3" t="str">
        <f>HYPERLINK("https://fyndiq.se/produkt/614ecb98d35c4fc9/", "2 Pack Xiaomi Redmi Note 11 Pro 5G-Härdat glas 9H-Super kvalitet")</f>
        <v>2 Pack Xiaomi Redmi Note 11 Pro 5G-Härdat glas 9H-Super kvalitet</v>
      </c>
      <c r="F19293" s="1" t="s">
        <v>862</v>
      </c>
      <c r="G19293" s="1" t="s">
        <v>863</v>
      </c>
      <c r="H19293" s="1" t="s">
        <v>864</v>
      </c>
      <c r="I19293" s="1" t="s">
        <v>16</v>
      </c>
      <c r="J19293" s="1" t="s">
        <v>23</v>
      </c>
      <c r="K19293" s="1" t="s">
        <v>16</v>
      </c>
      <c r="L19293" s="1" t="s">
        <v>16</v>
      </c>
      <c r="M19293" s="1" t="s">
        <v>16</v>
      </c>
      <c r="N19293" s="1" t="s">
        <v>16</v>
      </c>
      <c r="O19293" s="1">
        <v>63.2</v>
      </c>
      <c r="P19293" s="1">
        <v>1.0</v>
      </c>
    </row>
    <row r="19294">
      <c r="A19294" s="1" t="s">
        <v>29</v>
      </c>
      <c r="B19294" s="1" t="s">
        <v>22404</v>
      </c>
      <c r="C19294" s="2" t="s">
        <v>22370</v>
      </c>
      <c r="D19294" s="1" t="s">
        <v>19</v>
      </c>
      <c r="E19294" s="3" t="str">
        <f>HYPERLINK("https://fyndiq.se/produkt/1d18226209604614/", "Samsung S23 Plus 5G - 9H Härdat Glass - 3D Super Kvalitet Skärmskydd")</f>
        <v>Samsung S23 Plus 5G - 9H Härdat Glass - 3D Super Kvalitet Skärmskydd</v>
      </c>
      <c r="F19294" s="1" t="s">
        <v>2996</v>
      </c>
      <c r="G19294" s="1" t="s">
        <v>2997</v>
      </c>
      <c r="H19294" s="1" t="s">
        <v>2998</v>
      </c>
      <c r="I19294" s="1" t="s">
        <v>16</v>
      </c>
      <c r="J19294" s="1" t="s">
        <v>23</v>
      </c>
      <c r="K19294" s="1" t="s">
        <v>16</v>
      </c>
      <c r="L19294" s="1" t="s">
        <v>16</v>
      </c>
      <c r="M19294" s="1" t="s">
        <v>16</v>
      </c>
      <c r="N19294" s="1" t="s">
        <v>16</v>
      </c>
      <c r="O19294" s="1">
        <v>55.2</v>
      </c>
      <c r="P19294" s="1">
        <v>1.0</v>
      </c>
    </row>
    <row r="19295">
      <c r="A19295" s="1" t="s">
        <v>29</v>
      </c>
      <c r="B19295" s="1" t="s">
        <v>22405</v>
      </c>
      <c r="C19295" s="2" t="s">
        <v>22370</v>
      </c>
      <c r="D19295" s="1" t="s">
        <v>19</v>
      </c>
      <c r="E19295" s="3" t="str">
        <f>HYPERLINK("https://fyndiq.se/produkt/c1794e0f93084e89/", "2-Pack Samsung S20 Plus Skärmskydd &amp; 1-Pack linsskydd - Härdat Glas 9H - Super kvalitet 3D")</f>
        <v>2-Pack Samsung S20 Plus Skärmskydd &amp; 1-Pack linsskydd - Härdat Glas 9H - Super kvalitet 3D</v>
      </c>
      <c r="F19295" s="1" t="s">
        <v>132</v>
      </c>
      <c r="G19295" s="1" t="s">
        <v>133</v>
      </c>
      <c r="H19295" s="1" t="s">
        <v>134</v>
      </c>
      <c r="I19295" s="1" t="s">
        <v>16</v>
      </c>
      <c r="J19295" s="1" t="s">
        <v>23</v>
      </c>
      <c r="K19295" s="1" t="s">
        <v>16</v>
      </c>
      <c r="L19295" s="1" t="s">
        <v>16</v>
      </c>
      <c r="M19295" s="1" t="s">
        <v>16</v>
      </c>
      <c r="N19295" s="1" t="s">
        <v>16</v>
      </c>
      <c r="O19295" s="1">
        <v>71.2</v>
      </c>
      <c r="P19295" s="1">
        <v>1.0</v>
      </c>
    </row>
    <row r="19296">
      <c r="A19296" s="1" t="s">
        <v>29</v>
      </c>
      <c r="B19296" s="1" t="s">
        <v>22406</v>
      </c>
      <c r="C19296" s="2" t="s">
        <v>22370</v>
      </c>
      <c r="D19296" s="1" t="s">
        <v>19</v>
      </c>
      <c r="E19296" s="3" t="str">
        <f>HYPERLINK("https://fyndiq.se/produkt/580d801ad22645e2/", "2 Pack - Samsung A12 / A32 5G - Härdat Glass 9H - Super Kvalitet")</f>
        <v>2 Pack - Samsung A12 / A32 5G - Härdat Glass 9H - Super Kvalitet</v>
      </c>
      <c r="F19296" s="1" t="s">
        <v>2530</v>
      </c>
      <c r="G19296" s="1" t="s">
        <v>2531</v>
      </c>
      <c r="H19296" s="1" t="s">
        <v>2532</v>
      </c>
      <c r="I19296" s="1" t="s">
        <v>16</v>
      </c>
      <c r="J19296" s="1" t="s">
        <v>23</v>
      </c>
      <c r="K19296" s="1" t="s">
        <v>16</v>
      </c>
      <c r="L19296" s="1" t="s">
        <v>16</v>
      </c>
      <c r="M19296" s="1" t="s">
        <v>16</v>
      </c>
      <c r="N19296" s="1" t="s">
        <v>16</v>
      </c>
      <c r="O19296" s="1">
        <v>63.2</v>
      </c>
      <c r="P19296" s="1">
        <v>2.0</v>
      </c>
    </row>
    <row r="19297">
      <c r="A19297" s="1" t="s">
        <v>29</v>
      </c>
      <c r="B19297" s="1" t="s">
        <v>22407</v>
      </c>
      <c r="C19297" s="2" t="s">
        <v>22370</v>
      </c>
      <c r="D19297" s="1" t="s">
        <v>19</v>
      </c>
      <c r="E19297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9297" s="1" t="s">
        <v>665</v>
      </c>
      <c r="G19297" s="1" t="s">
        <v>666</v>
      </c>
      <c r="H19297" s="1" t="s">
        <v>667</v>
      </c>
      <c r="I19297" s="1" t="s">
        <v>16</v>
      </c>
      <c r="J19297" s="1" t="s">
        <v>23</v>
      </c>
      <c r="K19297" s="1" t="s">
        <v>16</v>
      </c>
      <c r="L19297" s="1" t="s">
        <v>16</v>
      </c>
      <c r="M19297" s="1" t="s">
        <v>16</v>
      </c>
      <c r="N19297" s="1" t="s">
        <v>16</v>
      </c>
      <c r="O19297" s="1">
        <v>63.2</v>
      </c>
      <c r="P19297" s="1">
        <v>1.0</v>
      </c>
    </row>
    <row r="19298">
      <c r="A19298" s="1" t="s">
        <v>29</v>
      </c>
      <c r="B19298" s="1" t="s">
        <v>22408</v>
      </c>
      <c r="C19298" s="2" t="s">
        <v>22370</v>
      </c>
      <c r="D19298" s="1" t="s">
        <v>19</v>
      </c>
      <c r="E19298" s="3" t="str">
        <f>HYPERLINK("https://fyndiq.se/produkt/ab22cb2e69cb406b/", "2-Pack Xiaomi Mi 10 - Härdat Glas 9H - Super kvalitet 3D Skärmskydd")</f>
        <v>2-Pack Xiaomi Mi 10 - Härdat Glas 9H - Super kvalitet 3D Skärmskydd</v>
      </c>
      <c r="F19298" s="1" t="s">
        <v>5285</v>
      </c>
      <c r="G19298" s="1" t="s">
        <v>5286</v>
      </c>
      <c r="H19298" s="1" t="s">
        <v>5287</v>
      </c>
      <c r="I19298" s="1" t="s">
        <v>16</v>
      </c>
      <c r="J19298" s="1" t="s">
        <v>23</v>
      </c>
      <c r="K19298" s="1" t="s">
        <v>16</v>
      </c>
      <c r="L19298" s="1" t="s">
        <v>16</v>
      </c>
      <c r="M19298" s="1" t="s">
        <v>16</v>
      </c>
      <c r="N19298" s="1" t="s">
        <v>16</v>
      </c>
      <c r="O19298" s="1">
        <v>63.2</v>
      </c>
      <c r="P19298" s="1">
        <v>1.0</v>
      </c>
    </row>
    <row r="19299">
      <c r="A19299" s="1" t="s">
        <v>29</v>
      </c>
      <c r="B19299" s="1" t="s">
        <v>22409</v>
      </c>
      <c r="C19299" s="2" t="s">
        <v>22370</v>
      </c>
      <c r="D19299" s="1" t="s">
        <v>19</v>
      </c>
      <c r="E19299" s="3" t="str">
        <f t="shared" ref="E19299:E19300" si="1206">HYPERLINK("https://fyndiq.se/produkt/3793e0f6281f49f6/", "2-Pack Iphone 11 / XR - 9H Härdat Glass - Top Kvalitet")</f>
        <v>2-Pack Iphone 11 / XR - 9H Härdat Glass - Top Kvalitet</v>
      </c>
      <c r="F19299" s="1" t="s">
        <v>371</v>
      </c>
      <c r="G19299" s="1" t="s">
        <v>372</v>
      </c>
      <c r="H19299" s="1" t="s">
        <v>373</v>
      </c>
      <c r="I19299" s="1" t="s">
        <v>16</v>
      </c>
      <c r="J19299" s="1" t="s">
        <v>23</v>
      </c>
      <c r="K19299" s="1" t="s">
        <v>16</v>
      </c>
      <c r="L19299" s="1" t="s">
        <v>16</v>
      </c>
      <c r="M19299" s="1" t="s">
        <v>16</v>
      </c>
      <c r="N19299" s="1" t="s">
        <v>16</v>
      </c>
      <c r="O19299" s="1">
        <v>47.2</v>
      </c>
      <c r="P19299" s="1">
        <v>1.0</v>
      </c>
    </row>
    <row r="19300">
      <c r="A19300" s="1" t="s">
        <v>29</v>
      </c>
      <c r="B19300" s="1" t="s">
        <v>22410</v>
      </c>
      <c r="C19300" s="2" t="s">
        <v>22370</v>
      </c>
      <c r="D19300" s="1" t="s">
        <v>19</v>
      </c>
      <c r="E19300" s="3" t="str">
        <f t="shared" si="1206"/>
        <v>2-Pack Iphone 11 / XR - 9H Härdat Glass - Top Kvalitet</v>
      </c>
      <c r="F19300" s="1" t="s">
        <v>371</v>
      </c>
      <c r="G19300" s="1" t="s">
        <v>372</v>
      </c>
      <c r="H19300" s="1" t="s">
        <v>373</v>
      </c>
      <c r="I19300" s="1" t="s">
        <v>16</v>
      </c>
      <c r="J19300" s="1" t="s">
        <v>23</v>
      </c>
      <c r="K19300" s="1" t="s">
        <v>16</v>
      </c>
      <c r="L19300" s="1" t="s">
        <v>16</v>
      </c>
      <c r="M19300" s="1" t="s">
        <v>16</v>
      </c>
      <c r="N19300" s="1" t="s">
        <v>16</v>
      </c>
      <c r="O19300" s="1">
        <v>47.2</v>
      </c>
      <c r="P19300" s="1">
        <v>1.0</v>
      </c>
    </row>
    <row r="19301">
      <c r="A19301" s="1" t="s">
        <v>29</v>
      </c>
      <c r="B19301" s="1" t="s">
        <v>22411</v>
      </c>
      <c r="C19301" s="2" t="s">
        <v>22370</v>
      </c>
      <c r="D19301" s="1" t="s">
        <v>19</v>
      </c>
      <c r="E19301" s="3" t="str">
        <f>HYPERLINK("https://fyndiq.se/produkt/cd12c16ee4d949e3/", "OnePlus 10 Pro 5G - Härdat Glas 9H - Super kvalitet 3D Skärmskydd")</f>
        <v>OnePlus 10 Pro 5G - Härdat Glas 9H - Super kvalitet 3D Skärmskydd</v>
      </c>
      <c r="F19301" s="1" t="s">
        <v>1221</v>
      </c>
      <c r="G19301" s="1" t="s">
        <v>1222</v>
      </c>
      <c r="H19301" s="1" t="s">
        <v>1223</v>
      </c>
      <c r="I19301" s="1" t="s">
        <v>16</v>
      </c>
      <c r="J19301" s="1" t="s">
        <v>23</v>
      </c>
      <c r="K19301" s="1" t="s">
        <v>16</v>
      </c>
      <c r="L19301" s="1" t="s">
        <v>16</v>
      </c>
      <c r="M19301" s="1" t="s">
        <v>16</v>
      </c>
      <c r="N19301" s="1" t="s">
        <v>16</v>
      </c>
      <c r="O19301" s="1">
        <v>63.2</v>
      </c>
      <c r="P19301" s="1">
        <v>2.0</v>
      </c>
    </row>
    <row r="19302">
      <c r="A19302" s="1" t="s">
        <v>29</v>
      </c>
      <c r="B19302" s="1" t="s">
        <v>22412</v>
      </c>
      <c r="C19302" s="2" t="s">
        <v>22370</v>
      </c>
      <c r="D19302" s="1" t="s">
        <v>19</v>
      </c>
      <c r="E19302" s="3" t="str">
        <f t="shared" ref="E19302:E19303" si="1207">HYPERLINK("https://fyndiq.se/produkt/5111bae9a0a04236/", "2-Pack Samsung S23 Ultra 5G - 9H Härdat Glass - 3D Super Kvalitet Skärmskydd")</f>
        <v>2-Pack Samsung S23 Ultra 5G - 9H Härdat Glass - 3D Super Kvalitet Skärmskydd</v>
      </c>
      <c r="F19302" s="1" t="s">
        <v>35</v>
      </c>
      <c r="G19302" s="1" t="s">
        <v>36</v>
      </c>
      <c r="H19302" s="1" t="s">
        <v>37</v>
      </c>
      <c r="I19302" s="1" t="s">
        <v>16</v>
      </c>
      <c r="J19302" s="1" t="s">
        <v>23</v>
      </c>
      <c r="K19302" s="1" t="s">
        <v>16</v>
      </c>
      <c r="L19302" s="1" t="s">
        <v>16</v>
      </c>
      <c r="M19302" s="1" t="s">
        <v>16</v>
      </c>
      <c r="N19302" s="1" t="s">
        <v>16</v>
      </c>
      <c r="O19302" s="1">
        <v>63.2</v>
      </c>
      <c r="P19302" s="1">
        <v>1.0</v>
      </c>
    </row>
    <row r="19303">
      <c r="A19303" s="1" t="s">
        <v>29</v>
      </c>
      <c r="B19303" s="1" t="s">
        <v>22413</v>
      </c>
      <c r="C19303" s="2" t="s">
        <v>22370</v>
      </c>
      <c r="D19303" s="1" t="s">
        <v>19</v>
      </c>
      <c r="E19303" s="3" t="str">
        <f t="shared" si="1207"/>
        <v>2-Pack Samsung S23 Ultra 5G - 9H Härdat Glass - 3D Super Kvalitet Skärmskydd</v>
      </c>
      <c r="F19303" s="1" t="s">
        <v>35</v>
      </c>
      <c r="G19303" s="1" t="s">
        <v>36</v>
      </c>
      <c r="H19303" s="1" t="s">
        <v>37</v>
      </c>
      <c r="I19303" s="1" t="s">
        <v>16</v>
      </c>
      <c r="J19303" s="1" t="s">
        <v>23</v>
      </c>
      <c r="K19303" s="1" t="s">
        <v>16</v>
      </c>
      <c r="L19303" s="1" t="s">
        <v>16</v>
      </c>
      <c r="M19303" s="1" t="s">
        <v>16</v>
      </c>
      <c r="N19303" s="1" t="s">
        <v>16</v>
      </c>
      <c r="O19303" s="1">
        <v>63.2</v>
      </c>
      <c r="P19303" s="1">
        <v>1.0</v>
      </c>
    </row>
    <row r="19304">
      <c r="A19304" s="1" t="s">
        <v>29</v>
      </c>
      <c r="B19304" s="1" t="s">
        <v>22414</v>
      </c>
      <c r="C19304" s="2" t="s">
        <v>22370</v>
      </c>
      <c r="D19304" s="1" t="s">
        <v>19</v>
      </c>
      <c r="E19304" s="3" t="str">
        <f>HYPERLINK("https://fyndiq.se/produkt/6d8b08b612da4596/", "OnePlus Nord 2 5G - Härdat Glas 9H - Super kvalitet 3D Skärmskydd")</f>
        <v>OnePlus Nord 2 5G - Härdat Glas 9H - Super kvalitet 3D Skärmskydd</v>
      </c>
      <c r="F19304" s="1" t="s">
        <v>22415</v>
      </c>
      <c r="G19304" s="1" t="s">
        <v>22416</v>
      </c>
      <c r="H19304" s="1" t="s">
        <v>22417</v>
      </c>
      <c r="I19304" s="1" t="s">
        <v>16</v>
      </c>
      <c r="J19304" s="1" t="s">
        <v>23</v>
      </c>
      <c r="K19304" s="1" t="s">
        <v>16</v>
      </c>
      <c r="L19304" s="1" t="s">
        <v>16</v>
      </c>
      <c r="M19304" s="1" t="s">
        <v>16</v>
      </c>
      <c r="N19304" s="1" t="s">
        <v>16</v>
      </c>
      <c r="O19304" s="1">
        <v>55.2</v>
      </c>
      <c r="P19304" s="1">
        <v>1.0</v>
      </c>
    </row>
    <row r="19305">
      <c r="A19305" s="1" t="s">
        <v>29</v>
      </c>
      <c r="B19305" s="1" t="s">
        <v>22418</v>
      </c>
      <c r="C19305" s="2" t="s">
        <v>22370</v>
      </c>
      <c r="D19305" s="1" t="s">
        <v>19</v>
      </c>
      <c r="E19305" s="3" t="str">
        <f>HYPERLINK("https://fyndiq.se/produkt/e1a6b542b402456f/", "2-Pack XIAOMI REDMI 12 5G Skärmskydd &amp; 1-Pack linsskydd - Härdat Glas 9H - Super kvalitet 3D")</f>
        <v>2-Pack XIAOMI REDMI 12 5G Skärmskydd &amp; 1-Pack linsskydd - Härdat Glas 9H - Super kvalitet 3D</v>
      </c>
      <c r="F19305" s="1" t="s">
        <v>3765</v>
      </c>
      <c r="G19305" s="1" t="s">
        <v>3766</v>
      </c>
      <c r="H19305" s="1" t="s">
        <v>3767</v>
      </c>
      <c r="I19305" s="1" t="s">
        <v>16</v>
      </c>
      <c r="J19305" s="1" t="s">
        <v>23</v>
      </c>
      <c r="K19305" s="1" t="s">
        <v>16</v>
      </c>
      <c r="L19305" s="1" t="s">
        <v>16</v>
      </c>
      <c r="M19305" s="1" t="s">
        <v>16</v>
      </c>
      <c r="N19305" s="1" t="s">
        <v>16</v>
      </c>
      <c r="O19305" s="1">
        <v>71.2</v>
      </c>
      <c r="P19305" s="1">
        <v>1.0</v>
      </c>
    </row>
    <row r="19306">
      <c r="A19306" s="1" t="s">
        <v>29</v>
      </c>
      <c r="B19306" s="1" t="s">
        <v>22419</v>
      </c>
      <c r="C19306" s="2" t="s">
        <v>22370</v>
      </c>
      <c r="D19306" s="1" t="s">
        <v>19</v>
      </c>
      <c r="E19306" s="3" t="str">
        <f>HYPERLINK("https://fyndiq.se/produkt/e2804a961e764eb0/", "Samsung Galaxy A05s - Härdat Glas 9H - Super Kvalitet 3D Skärmskydd")</f>
        <v>Samsung Galaxy A05s - Härdat Glas 9H - Super Kvalitet 3D Skärmskydd</v>
      </c>
      <c r="F19306" s="1" t="s">
        <v>7514</v>
      </c>
      <c r="G19306" s="1" t="s">
        <v>7515</v>
      </c>
      <c r="H19306" s="1" t="s">
        <v>7516</v>
      </c>
      <c r="I19306" s="1" t="s">
        <v>16</v>
      </c>
      <c r="J19306" s="1" t="s">
        <v>23</v>
      </c>
      <c r="K19306" s="1" t="s">
        <v>16</v>
      </c>
      <c r="L19306" s="1" t="s">
        <v>16</v>
      </c>
      <c r="M19306" s="1" t="s">
        <v>16</v>
      </c>
      <c r="N19306" s="1" t="s">
        <v>16</v>
      </c>
      <c r="O19306" s="1">
        <v>55.2</v>
      </c>
      <c r="P19306" s="1">
        <v>1.0</v>
      </c>
    </row>
    <row r="19307">
      <c r="A19307" s="1" t="s">
        <v>29</v>
      </c>
      <c r="B19307" s="1" t="s">
        <v>22420</v>
      </c>
      <c r="C19307" s="2" t="s">
        <v>22370</v>
      </c>
      <c r="D19307" s="1" t="s">
        <v>19</v>
      </c>
      <c r="E19307" s="3" t="str">
        <f>HYPERLINK("https://fyndiq.se/produkt/860c7ae305b54883/", "2 Pack Samsung S21 Ultra 5G - Härdat glas 9H - Super kvalitet 3D")</f>
        <v>2 Pack Samsung S21 Ultra 5G - Härdat glas 9H - Super kvalitet 3D</v>
      </c>
      <c r="F19307" s="1" t="s">
        <v>649</v>
      </c>
      <c r="G19307" s="1" t="s">
        <v>650</v>
      </c>
      <c r="H19307" s="1" t="s">
        <v>651</v>
      </c>
      <c r="I19307" s="1" t="s">
        <v>16</v>
      </c>
      <c r="J19307" s="1" t="s">
        <v>23</v>
      </c>
      <c r="K19307" s="1" t="s">
        <v>16</v>
      </c>
      <c r="L19307" s="1" t="s">
        <v>16</v>
      </c>
      <c r="M19307" s="1" t="s">
        <v>16</v>
      </c>
      <c r="N19307" s="1" t="s">
        <v>16</v>
      </c>
      <c r="O19307" s="1">
        <v>63.2</v>
      </c>
      <c r="P19307" s="1">
        <v>1.0</v>
      </c>
    </row>
    <row r="19308">
      <c r="A19308" s="1" t="s">
        <v>29</v>
      </c>
      <c r="B19308" s="1" t="s">
        <v>22421</v>
      </c>
      <c r="C19308" s="2" t="s">
        <v>22370</v>
      </c>
      <c r="D19308" s="1" t="s">
        <v>19</v>
      </c>
      <c r="E19308" s="3" t="str">
        <f>HYPERLINK("https://fyndiq.se/produkt/7c990866bb87402c/", "2-Pack Xiaomi 11 Lite 5G NE - Härdat Glas 9H - Super kvalitet 3D")</f>
        <v>2-Pack Xiaomi 11 Lite 5G NE - Härdat Glas 9H - Super kvalitet 3D</v>
      </c>
      <c r="F19308" s="1" t="s">
        <v>544</v>
      </c>
      <c r="G19308" s="1" t="s">
        <v>545</v>
      </c>
      <c r="H19308" s="1" t="s">
        <v>546</v>
      </c>
      <c r="I19308" s="1" t="s">
        <v>16</v>
      </c>
      <c r="J19308" s="1" t="s">
        <v>23</v>
      </c>
      <c r="K19308" s="1" t="s">
        <v>16</v>
      </c>
      <c r="L19308" s="1" t="s">
        <v>16</v>
      </c>
      <c r="M19308" s="1" t="s">
        <v>16</v>
      </c>
      <c r="N19308" s="1" t="s">
        <v>16</v>
      </c>
      <c r="O19308" s="1">
        <v>63.2</v>
      </c>
      <c r="P19308" s="1">
        <v>1.0</v>
      </c>
    </row>
    <row r="19309">
      <c r="A19309" s="1" t="s">
        <v>29</v>
      </c>
      <c r="B19309" s="1" t="s">
        <v>22422</v>
      </c>
      <c r="C19309" s="2" t="s">
        <v>22370</v>
      </c>
      <c r="D19309" s="1" t="s">
        <v>19</v>
      </c>
      <c r="E19309" s="3" t="str">
        <f>HYPERLINK("https://fyndiq.se/produkt/9f3f4d2de3c94916/", "2 Pack Samsung Galaxy S9 - Härdat glas-9H Super kvalitet 3D")</f>
        <v>2 Pack Samsung Galaxy S9 - Härdat glas-9H Super kvalitet 3D</v>
      </c>
      <c r="F19309" s="1" t="s">
        <v>1500</v>
      </c>
      <c r="G19309" s="1" t="s">
        <v>1501</v>
      </c>
      <c r="H19309" s="1" t="s">
        <v>1502</v>
      </c>
      <c r="I19309" s="1" t="s">
        <v>16</v>
      </c>
      <c r="J19309" s="1" t="s">
        <v>23</v>
      </c>
      <c r="K19309" s="1" t="s">
        <v>16</v>
      </c>
      <c r="L19309" s="1" t="s">
        <v>16</v>
      </c>
      <c r="M19309" s="1" t="s">
        <v>16</v>
      </c>
      <c r="N19309" s="1" t="s">
        <v>16</v>
      </c>
      <c r="O19309" s="1">
        <v>63.2</v>
      </c>
      <c r="P19309" s="1">
        <v>1.0</v>
      </c>
    </row>
    <row r="19310">
      <c r="A19310" s="1" t="s">
        <v>29</v>
      </c>
      <c r="B19310" s="1" t="s">
        <v>22423</v>
      </c>
      <c r="C19310" s="2" t="s">
        <v>22370</v>
      </c>
      <c r="D19310" s="1" t="s">
        <v>19</v>
      </c>
      <c r="E19310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310" s="1" t="s">
        <v>1209</v>
      </c>
      <c r="G19310" s="1" t="s">
        <v>1210</v>
      </c>
      <c r="H19310" s="1" t="s">
        <v>1211</v>
      </c>
      <c r="I19310" s="1" t="s">
        <v>16</v>
      </c>
      <c r="J19310" s="1" t="s">
        <v>23</v>
      </c>
      <c r="K19310" s="1" t="s">
        <v>16</v>
      </c>
      <c r="L19310" s="1" t="s">
        <v>16</v>
      </c>
      <c r="M19310" s="1" t="s">
        <v>16</v>
      </c>
      <c r="N19310" s="1" t="s">
        <v>16</v>
      </c>
      <c r="O19310" s="1">
        <v>79.2</v>
      </c>
      <c r="P19310" s="1">
        <v>1.0</v>
      </c>
    </row>
    <row r="19311">
      <c r="A19311" s="1" t="s">
        <v>29</v>
      </c>
      <c r="B19311" s="1" t="s">
        <v>22424</v>
      </c>
      <c r="C19311" s="2" t="s">
        <v>22370</v>
      </c>
      <c r="D19311" s="1" t="s">
        <v>19</v>
      </c>
      <c r="E1931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311" s="1" t="s">
        <v>204</v>
      </c>
      <c r="G19311" s="1" t="s">
        <v>205</v>
      </c>
      <c r="H19311" s="1" t="s">
        <v>206</v>
      </c>
      <c r="I19311" s="1" t="s">
        <v>16</v>
      </c>
      <c r="J19311" s="1" t="s">
        <v>23</v>
      </c>
      <c r="K19311" s="1" t="s">
        <v>16</v>
      </c>
      <c r="L19311" s="1" t="s">
        <v>16</v>
      </c>
      <c r="M19311" s="1" t="s">
        <v>16</v>
      </c>
      <c r="N19311" s="1" t="s">
        <v>16</v>
      </c>
      <c r="O19311" s="1">
        <v>71.2</v>
      </c>
      <c r="P19311" s="1">
        <v>1.0</v>
      </c>
    </row>
    <row r="19312">
      <c r="A19312" s="1" t="s">
        <v>29</v>
      </c>
      <c r="B19312" s="1" t="s">
        <v>22425</v>
      </c>
      <c r="C19312" s="2" t="s">
        <v>22370</v>
      </c>
      <c r="D19312" s="1" t="s">
        <v>19</v>
      </c>
      <c r="E19312" s="3" t="str">
        <f>HYPERLINK("https://fyndiq.se/produkt/a002f83ad36944e4/", "2 Pack Samsung Watch 44mm - Härdat glas 9H - Super kvalitet")</f>
        <v>2 Pack Samsung Watch 44mm - Härdat glas 9H - Super kvalitet</v>
      </c>
      <c r="F19312" s="1" t="s">
        <v>8979</v>
      </c>
      <c r="G19312" s="1" t="s">
        <v>8980</v>
      </c>
      <c r="H19312" s="1" t="s">
        <v>8981</v>
      </c>
      <c r="I19312" s="1" t="s">
        <v>16</v>
      </c>
      <c r="J19312" s="1" t="s">
        <v>23</v>
      </c>
      <c r="K19312" s="1" t="s">
        <v>16</v>
      </c>
      <c r="L19312" s="1" t="s">
        <v>16</v>
      </c>
      <c r="M19312" s="1" t="s">
        <v>16</v>
      </c>
      <c r="N19312" s="1" t="s">
        <v>16</v>
      </c>
      <c r="O19312" s="1">
        <v>63.2</v>
      </c>
      <c r="P19312" s="1">
        <v>1.0</v>
      </c>
    </row>
    <row r="19313">
      <c r="A19313" s="1" t="s">
        <v>29</v>
      </c>
      <c r="B19313" s="1" t="s">
        <v>22426</v>
      </c>
      <c r="C19313" s="2" t="s">
        <v>22370</v>
      </c>
      <c r="D19313" s="1" t="s">
        <v>19</v>
      </c>
      <c r="E19313" s="3" t="str">
        <f>HYPERLINK("https://fyndiq.se/produkt/a871a7da0b2249a8/", "2-Pack Iphone 11 Pro Max - 9H Härdat Glass - Top Kvalitet")</f>
        <v>2-Pack Iphone 11 Pro Max - 9H Härdat Glass - Top Kvalitet</v>
      </c>
      <c r="F19313" s="1" t="s">
        <v>559</v>
      </c>
      <c r="G19313" s="1" t="s">
        <v>560</v>
      </c>
      <c r="H19313" s="1" t="s">
        <v>561</v>
      </c>
      <c r="I19313" s="1" t="s">
        <v>16</v>
      </c>
      <c r="J19313" s="1" t="s">
        <v>23</v>
      </c>
      <c r="K19313" s="1" t="s">
        <v>16</v>
      </c>
      <c r="L19313" s="1" t="s">
        <v>16</v>
      </c>
      <c r="M19313" s="1" t="s">
        <v>16</v>
      </c>
      <c r="N19313" s="1" t="s">
        <v>16</v>
      </c>
      <c r="O19313" s="1">
        <v>47.2</v>
      </c>
      <c r="P19313" s="1">
        <v>1.0</v>
      </c>
    </row>
    <row r="19314">
      <c r="A19314" s="1" t="s">
        <v>29</v>
      </c>
      <c r="B19314" s="1" t="s">
        <v>22427</v>
      </c>
      <c r="C19314" s="2" t="s">
        <v>22370</v>
      </c>
      <c r="D19314" s="1" t="s">
        <v>19</v>
      </c>
      <c r="E19314" s="3" t="str">
        <f>HYPERLINK("https://fyndiq.se/produkt/30bbab57d5b5479e/", "2-Pack iPhone 12 Pro Max - Härdat Glass 9H - Super Kvalitet")</f>
        <v>2-Pack iPhone 12 Pro Max - Härdat Glass 9H - Super Kvalitet</v>
      </c>
      <c r="F19314" s="1" t="s">
        <v>2065</v>
      </c>
      <c r="G19314" s="1" t="s">
        <v>2066</v>
      </c>
      <c r="H19314" s="1" t="s">
        <v>2067</v>
      </c>
      <c r="I19314" s="1" t="s">
        <v>16</v>
      </c>
      <c r="J19314" s="1" t="s">
        <v>23</v>
      </c>
      <c r="K19314" s="1" t="s">
        <v>16</v>
      </c>
      <c r="L19314" s="1" t="s">
        <v>16</v>
      </c>
      <c r="M19314" s="1" t="s">
        <v>16</v>
      </c>
      <c r="N19314" s="1" t="s">
        <v>16</v>
      </c>
      <c r="O19314" s="1">
        <v>47.2</v>
      </c>
      <c r="P19314" s="1">
        <v>1.0</v>
      </c>
    </row>
    <row r="19315">
      <c r="A19315" s="1" t="s">
        <v>29</v>
      </c>
      <c r="B19315" s="1" t="s">
        <v>22428</v>
      </c>
      <c r="C19315" s="2" t="s">
        <v>22370</v>
      </c>
      <c r="D19315" s="1" t="s">
        <v>19</v>
      </c>
      <c r="E19315" s="3" t="str">
        <f>HYPERLINK("https://fyndiq.se/produkt/0a890dd972c4463d/", "2-Pack Samsung Galaxy A52s 5G - Härdat glas 9H - Super kvalitet")</f>
        <v>2-Pack Samsung Galaxy A52s 5G - Härdat glas 9H - Super kvalitet</v>
      </c>
      <c r="F19315" s="1" t="s">
        <v>442</v>
      </c>
      <c r="G19315" s="1" t="s">
        <v>443</v>
      </c>
      <c r="H19315" s="1" t="s">
        <v>444</v>
      </c>
      <c r="I19315" s="1" t="s">
        <v>16</v>
      </c>
      <c r="J19315" s="1" t="s">
        <v>23</v>
      </c>
      <c r="K19315" s="1" t="s">
        <v>16</v>
      </c>
      <c r="L19315" s="1" t="s">
        <v>16</v>
      </c>
      <c r="M19315" s="1" t="s">
        <v>16</v>
      </c>
      <c r="N19315" s="1" t="s">
        <v>16</v>
      </c>
      <c r="O19315" s="1">
        <v>63.2</v>
      </c>
      <c r="P19315" s="1">
        <v>1.0</v>
      </c>
    </row>
    <row r="19316">
      <c r="A19316" s="1" t="s">
        <v>29</v>
      </c>
      <c r="B19316" s="1" t="s">
        <v>22429</v>
      </c>
      <c r="C19316" s="2" t="s">
        <v>22370</v>
      </c>
      <c r="D19316" s="1" t="s">
        <v>19</v>
      </c>
      <c r="E19316" s="3" t="str">
        <f>HYPERLINK("https://fyndiq.se/produkt/dfe28e565d2e4c8d/", "2 Pack Samsung S21 FE - 9H Härdat Glass - Super Kvalitet 3D")</f>
        <v>2 Pack Samsung S21 FE - 9H Härdat Glass - Super Kvalitet 3D</v>
      </c>
      <c r="F19316" s="1" t="s">
        <v>276</v>
      </c>
      <c r="G19316" s="1" t="s">
        <v>277</v>
      </c>
      <c r="H19316" s="1" t="s">
        <v>278</v>
      </c>
      <c r="I19316" s="1" t="s">
        <v>16</v>
      </c>
      <c r="J19316" s="1" t="s">
        <v>23</v>
      </c>
      <c r="K19316" s="1" t="s">
        <v>16</v>
      </c>
      <c r="L19316" s="1" t="s">
        <v>16</v>
      </c>
      <c r="M19316" s="1" t="s">
        <v>16</v>
      </c>
      <c r="N19316" s="1" t="s">
        <v>16</v>
      </c>
      <c r="O19316" s="1">
        <v>63.2</v>
      </c>
      <c r="P19316" s="1">
        <v>1.0</v>
      </c>
    </row>
    <row r="19317">
      <c r="A19317" s="1" t="s">
        <v>29</v>
      </c>
      <c r="B19317" s="1" t="s">
        <v>22430</v>
      </c>
      <c r="C19317" s="2" t="s">
        <v>22370</v>
      </c>
      <c r="D19317" s="1" t="s">
        <v>19</v>
      </c>
      <c r="E19317" s="3" t="str">
        <f t="shared" ref="E19317:E19319" si="1208">HYPERLINK("https://fyndiq.se/produkt/0a890dd972c4463d/", "2-Pack Samsung Galaxy A52s 5G - Härdat glas 9H - Super kvalitet")</f>
        <v>2-Pack Samsung Galaxy A52s 5G - Härdat glas 9H - Super kvalitet</v>
      </c>
      <c r="F19317" s="1" t="s">
        <v>442</v>
      </c>
      <c r="G19317" s="1" t="s">
        <v>443</v>
      </c>
      <c r="H19317" s="1" t="s">
        <v>444</v>
      </c>
      <c r="I19317" s="1" t="s">
        <v>16</v>
      </c>
      <c r="J19317" s="1" t="s">
        <v>23</v>
      </c>
      <c r="K19317" s="1" t="s">
        <v>16</v>
      </c>
      <c r="L19317" s="1" t="s">
        <v>16</v>
      </c>
      <c r="M19317" s="1" t="s">
        <v>16</v>
      </c>
      <c r="N19317" s="1" t="s">
        <v>16</v>
      </c>
      <c r="O19317" s="1">
        <v>63.2</v>
      </c>
      <c r="P19317" s="1">
        <v>1.0</v>
      </c>
    </row>
    <row r="19318">
      <c r="A19318" s="1" t="s">
        <v>29</v>
      </c>
      <c r="B19318" s="1" t="s">
        <v>22431</v>
      </c>
      <c r="C19318" s="2" t="s">
        <v>22370</v>
      </c>
      <c r="D19318" s="1" t="s">
        <v>19</v>
      </c>
      <c r="E19318" s="3" t="str">
        <f t="shared" si="1208"/>
        <v>2-Pack Samsung Galaxy A52s 5G - Härdat glas 9H - Super kvalitet</v>
      </c>
      <c r="F19318" s="1" t="s">
        <v>442</v>
      </c>
      <c r="G19318" s="1" t="s">
        <v>443</v>
      </c>
      <c r="H19318" s="1" t="s">
        <v>444</v>
      </c>
      <c r="I19318" s="1" t="s">
        <v>16</v>
      </c>
      <c r="J19318" s="1" t="s">
        <v>23</v>
      </c>
      <c r="K19318" s="1" t="s">
        <v>16</v>
      </c>
      <c r="L19318" s="1" t="s">
        <v>16</v>
      </c>
      <c r="M19318" s="1" t="s">
        <v>16</v>
      </c>
      <c r="N19318" s="1" t="s">
        <v>16</v>
      </c>
      <c r="O19318" s="1">
        <v>63.2</v>
      </c>
      <c r="P19318" s="1">
        <v>1.0</v>
      </c>
    </row>
    <row r="19319">
      <c r="A19319" s="1" t="s">
        <v>29</v>
      </c>
      <c r="B19319" s="1" t="s">
        <v>22432</v>
      </c>
      <c r="C19319" s="2" t="s">
        <v>22370</v>
      </c>
      <c r="D19319" s="1" t="s">
        <v>19</v>
      </c>
      <c r="E19319" s="3" t="str">
        <f t="shared" si="1208"/>
        <v>2-Pack Samsung Galaxy A52s 5G - Härdat glas 9H - Super kvalitet</v>
      </c>
      <c r="F19319" s="1" t="s">
        <v>442</v>
      </c>
      <c r="G19319" s="1" t="s">
        <v>443</v>
      </c>
      <c r="H19319" s="1" t="s">
        <v>444</v>
      </c>
      <c r="I19319" s="1" t="s">
        <v>16</v>
      </c>
      <c r="J19319" s="1" t="s">
        <v>23</v>
      </c>
      <c r="K19319" s="1" t="s">
        <v>16</v>
      </c>
      <c r="L19319" s="1" t="s">
        <v>16</v>
      </c>
      <c r="M19319" s="1" t="s">
        <v>16</v>
      </c>
      <c r="N19319" s="1" t="s">
        <v>16</v>
      </c>
      <c r="O19319" s="1">
        <v>63.2</v>
      </c>
      <c r="P19319" s="1">
        <v>1.0</v>
      </c>
    </row>
    <row r="19320">
      <c r="A19320" s="1" t="s">
        <v>29</v>
      </c>
      <c r="B19320" s="1" t="s">
        <v>22433</v>
      </c>
      <c r="C19320" s="2" t="s">
        <v>22370</v>
      </c>
      <c r="D19320" s="1" t="s">
        <v>19</v>
      </c>
      <c r="E19320" s="3" t="str">
        <f t="shared" ref="E19320:E19322" si="1209">HYPERLINK("https://fyndiq.se/produkt/ef10e4ba492c46df/", "2-Pack Samsung S23 FE 5G - 9H Härdat Glass - Super Kvalitet 3D")</f>
        <v>2-Pack Samsung S23 FE 5G - 9H Härdat Glass - Super Kvalitet 3D</v>
      </c>
      <c r="F19320" s="1" t="s">
        <v>2521</v>
      </c>
      <c r="G19320" s="1" t="s">
        <v>2522</v>
      </c>
      <c r="H19320" s="1" t="s">
        <v>2523</v>
      </c>
      <c r="I19320" s="1" t="s">
        <v>16</v>
      </c>
      <c r="J19320" s="1" t="s">
        <v>23</v>
      </c>
      <c r="K19320" s="1" t="s">
        <v>16</v>
      </c>
      <c r="L19320" s="1" t="s">
        <v>16</v>
      </c>
      <c r="M19320" s="1" t="s">
        <v>16</v>
      </c>
      <c r="N19320" s="1" t="s">
        <v>16</v>
      </c>
      <c r="O19320" s="1">
        <v>63.2</v>
      </c>
      <c r="P19320" s="1">
        <v>1.0</v>
      </c>
    </row>
    <row r="19321">
      <c r="A19321" s="1" t="s">
        <v>29</v>
      </c>
      <c r="B19321" s="1" t="s">
        <v>22434</v>
      </c>
      <c r="C19321" s="2" t="s">
        <v>22370</v>
      </c>
      <c r="D19321" s="1" t="s">
        <v>19</v>
      </c>
      <c r="E19321" s="3" t="str">
        <f t="shared" si="1209"/>
        <v>2-Pack Samsung S23 FE 5G - 9H Härdat Glass - Super Kvalitet 3D</v>
      </c>
      <c r="F19321" s="1" t="s">
        <v>2521</v>
      </c>
      <c r="G19321" s="1" t="s">
        <v>2522</v>
      </c>
      <c r="H19321" s="1" t="s">
        <v>2523</v>
      </c>
      <c r="I19321" s="1" t="s">
        <v>16</v>
      </c>
      <c r="J19321" s="1" t="s">
        <v>23</v>
      </c>
      <c r="K19321" s="1" t="s">
        <v>16</v>
      </c>
      <c r="L19321" s="1" t="s">
        <v>16</v>
      </c>
      <c r="M19321" s="1" t="s">
        <v>16</v>
      </c>
      <c r="N19321" s="1" t="s">
        <v>16</v>
      </c>
      <c r="O19321" s="1">
        <v>63.2</v>
      </c>
      <c r="P19321" s="1">
        <v>1.0</v>
      </c>
    </row>
    <row r="19322">
      <c r="A19322" s="1" t="s">
        <v>29</v>
      </c>
      <c r="B19322" s="1" t="s">
        <v>22435</v>
      </c>
      <c r="C19322" s="2" t="s">
        <v>22370</v>
      </c>
      <c r="D19322" s="1" t="s">
        <v>19</v>
      </c>
      <c r="E19322" s="3" t="str">
        <f t="shared" si="1209"/>
        <v>2-Pack Samsung S23 FE 5G - 9H Härdat Glass - Super Kvalitet 3D</v>
      </c>
      <c r="F19322" s="1" t="s">
        <v>2521</v>
      </c>
      <c r="G19322" s="1" t="s">
        <v>2522</v>
      </c>
      <c r="H19322" s="1" t="s">
        <v>2523</v>
      </c>
      <c r="I19322" s="1" t="s">
        <v>16</v>
      </c>
      <c r="J19322" s="1" t="s">
        <v>23</v>
      </c>
      <c r="K19322" s="1" t="s">
        <v>16</v>
      </c>
      <c r="L19322" s="1" t="s">
        <v>16</v>
      </c>
      <c r="M19322" s="1" t="s">
        <v>16</v>
      </c>
      <c r="N19322" s="1" t="s">
        <v>16</v>
      </c>
      <c r="O19322" s="1">
        <v>63.2</v>
      </c>
      <c r="P19322" s="1">
        <v>1.0</v>
      </c>
    </row>
    <row r="19323">
      <c r="A19323" s="1" t="s">
        <v>29</v>
      </c>
      <c r="B19323" s="1" t="s">
        <v>22436</v>
      </c>
      <c r="C19323" s="2" t="s">
        <v>22370</v>
      </c>
      <c r="D19323" s="1" t="s">
        <v>19</v>
      </c>
      <c r="E19323" s="3" t="str">
        <f>HYPERLINK("https://fyndiq.se/produkt/e9c1dd33f1fd4d17/", "2-Pack Samsung Galaxy S21 5G - Härdat Glas Skärmskydd 9H - HD")</f>
        <v>2-Pack Samsung Galaxy S21 5G - Härdat Glas Skärmskydd 9H - HD</v>
      </c>
      <c r="F19323" s="1" t="s">
        <v>454</v>
      </c>
      <c r="G19323" s="1" t="s">
        <v>455</v>
      </c>
      <c r="H19323" s="1" t="s">
        <v>456</v>
      </c>
      <c r="I19323" s="1" t="s">
        <v>16</v>
      </c>
      <c r="J19323" s="1" t="s">
        <v>23</v>
      </c>
      <c r="K19323" s="1" t="s">
        <v>16</v>
      </c>
      <c r="L19323" s="1" t="s">
        <v>16</v>
      </c>
      <c r="M19323" s="1" t="s">
        <v>16</v>
      </c>
      <c r="N19323" s="1" t="s">
        <v>16</v>
      </c>
      <c r="O19323" s="1">
        <v>63.2</v>
      </c>
      <c r="P19323" s="1">
        <v>1.0</v>
      </c>
    </row>
    <row r="19324">
      <c r="A19324" s="1" t="s">
        <v>29</v>
      </c>
      <c r="B19324" s="1" t="s">
        <v>22437</v>
      </c>
      <c r="C19324" s="2" t="s">
        <v>22370</v>
      </c>
      <c r="D19324" s="1" t="s">
        <v>19</v>
      </c>
      <c r="E19324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9324" s="1" t="s">
        <v>508</v>
      </c>
      <c r="G19324" s="1" t="s">
        <v>509</v>
      </c>
      <c r="H19324" s="1" t="s">
        <v>510</v>
      </c>
      <c r="I19324" s="1" t="s">
        <v>16</v>
      </c>
      <c r="J19324" s="1" t="s">
        <v>23</v>
      </c>
      <c r="K19324" s="1" t="s">
        <v>16</v>
      </c>
      <c r="L19324" s="1" t="s">
        <v>16</v>
      </c>
      <c r="M19324" s="1" t="s">
        <v>16</v>
      </c>
      <c r="N19324" s="1" t="s">
        <v>16</v>
      </c>
      <c r="O19324" s="1">
        <v>63.2</v>
      </c>
      <c r="P19324" s="1">
        <v>1.0</v>
      </c>
    </row>
    <row r="19325">
      <c r="A19325" s="1" t="s">
        <v>29</v>
      </c>
      <c r="B19325" s="1" t="s">
        <v>22438</v>
      </c>
      <c r="C19325" s="2" t="s">
        <v>22370</v>
      </c>
      <c r="D19325" s="1" t="s">
        <v>19</v>
      </c>
      <c r="E19325" s="3" t="str">
        <f>HYPERLINK("https://fyndiq.se/produkt/419e7c2949414934/", "Samsung S23 Ultra 5G - 9H Härdat Glass - 3D Super Kvalitet Skärmskydd")</f>
        <v>Samsung S23 Ultra 5G - 9H Härdat Glass - 3D Super Kvalitet Skärmskydd</v>
      </c>
      <c r="F19325" s="1" t="s">
        <v>2910</v>
      </c>
      <c r="G19325" s="1" t="s">
        <v>2911</v>
      </c>
      <c r="H19325" s="1" t="s">
        <v>2912</v>
      </c>
      <c r="I19325" s="1" t="s">
        <v>16</v>
      </c>
      <c r="J19325" s="1" t="s">
        <v>23</v>
      </c>
      <c r="K19325" s="1" t="s">
        <v>16</v>
      </c>
      <c r="L19325" s="1" t="s">
        <v>16</v>
      </c>
      <c r="M19325" s="1" t="s">
        <v>16</v>
      </c>
      <c r="N19325" s="1" t="s">
        <v>16</v>
      </c>
      <c r="O19325" s="1">
        <v>55.2</v>
      </c>
      <c r="P19325" s="1">
        <v>1.0</v>
      </c>
    </row>
    <row r="19326">
      <c r="A19326" s="1" t="s">
        <v>29</v>
      </c>
      <c r="B19326" s="1" t="s">
        <v>22439</v>
      </c>
      <c r="C19326" s="2" t="s">
        <v>22370</v>
      </c>
      <c r="D19326" s="1" t="s">
        <v>19</v>
      </c>
      <c r="E19326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9326" s="1" t="s">
        <v>508</v>
      </c>
      <c r="G19326" s="1" t="s">
        <v>509</v>
      </c>
      <c r="H19326" s="1" t="s">
        <v>510</v>
      </c>
      <c r="I19326" s="1" t="s">
        <v>16</v>
      </c>
      <c r="J19326" s="1" t="s">
        <v>23</v>
      </c>
      <c r="K19326" s="1" t="s">
        <v>16</v>
      </c>
      <c r="L19326" s="1" t="s">
        <v>16</v>
      </c>
      <c r="M19326" s="1" t="s">
        <v>16</v>
      </c>
      <c r="N19326" s="1" t="s">
        <v>16</v>
      </c>
      <c r="O19326" s="1">
        <v>63.2</v>
      </c>
      <c r="P19326" s="1">
        <v>1.0</v>
      </c>
    </row>
    <row r="19327">
      <c r="A19327" s="1" t="s">
        <v>29</v>
      </c>
      <c r="B19327" s="1" t="s">
        <v>22440</v>
      </c>
      <c r="C19327" s="2" t="s">
        <v>22370</v>
      </c>
      <c r="D19327" s="1" t="s">
        <v>19</v>
      </c>
      <c r="E19327" s="3" t="str">
        <f>HYPERLINK("https://fyndiq.se/produkt/3072d0f0dacf4dca/", "2-Pack Google Pixel 7 Pro Skärmskydd &amp; 1-Pack linsskydd - Härdat Glas 9H - Super kvalitet 3D")</f>
        <v>2-Pack Google Pixel 7 Pro Skärmskydd &amp; 1-Pack linsskydd - Härdat Glas 9H - Super kvalitet 3D</v>
      </c>
      <c r="F19327" s="1" t="s">
        <v>4983</v>
      </c>
      <c r="G19327" s="1" t="s">
        <v>4984</v>
      </c>
      <c r="H19327" s="1" t="s">
        <v>4985</v>
      </c>
      <c r="I19327" s="1" t="s">
        <v>16</v>
      </c>
      <c r="J19327" s="1" t="s">
        <v>23</v>
      </c>
      <c r="K19327" s="1" t="s">
        <v>16</v>
      </c>
      <c r="L19327" s="1" t="s">
        <v>16</v>
      </c>
      <c r="M19327" s="1" t="s">
        <v>16</v>
      </c>
      <c r="N19327" s="1" t="s">
        <v>16</v>
      </c>
      <c r="O19327" s="1">
        <v>87.2</v>
      </c>
      <c r="P19327" s="1">
        <v>1.0</v>
      </c>
    </row>
    <row r="19328">
      <c r="A19328" s="1" t="s">
        <v>29</v>
      </c>
      <c r="B19328" s="1" t="s">
        <v>22441</v>
      </c>
      <c r="C19328" s="2" t="s">
        <v>22370</v>
      </c>
      <c r="D19328" s="1" t="s">
        <v>19</v>
      </c>
      <c r="E19328" s="3" t="str">
        <f>HYPERLINK("https://fyndiq.se/produkt/7f14e739962c4877/", "Skärmskydd Huawei P30, 3D härdat glas, bubbelfri, hög kvalitet.")</f>
        <v>Skärmskydd Huawei P30, 3D härdat glas, bubbelfri, hög kvalitet.</v>
      </c>
      <c r="F19328" s="1" t="s">
        <v>3346</v>
      </c>
      <c r="G19328" s="1" t="s">
        <v>3347</v>
      </c>
      <c r="H19328" s="1" t="s">
        <v>3348</v>
      </c>
      <c r="I19328" s="1" t="s">
        <v>16</v>
      </c>
      <c r="J19328" s="1" t="s">
        <v>23</v>
      </c>
      <c r="K19328" s="1" t="s">
        <v>16</v>
      </c>
      <c r="L19328" s="1" t="s">
        <v>16</v>
      </c>
      <c r="M19328" s="1" t="s">
        <v>16</v>
      </c>
      <c r="N19328" s="1" t="s">
        <v>16</v>
      </c>
      <c r="O19328" s="1">
        <v>55.2</v>
      </c>
      <c r="P19328" s="1">
        <v>1.0</v>
      </c>
    </row>
    <row r="19329">
      <c r="A19329" s="1" t="s">
        <v>29</v>
      </c>
      <c r="B19329" s="1" t="s">
        <v>22442</v>
      </c>
      <c r="C19329" s="2" t="s">
        <v>22370</v>
      </c>
      <c r="D19329" s="1" t="s">
        <v>19</v>
      </c>
      <c r="E19329" s="3" t="str">
        <f>HYPERLINK("https://fyndiq.se/produkt/fc9451f866ac4014/", "2-Pack Privacy Skärmskydd For Samsung A52S (5G) - Härdat Glas 9H - Super Kvalitet 3D")</f>
        <v>2-Pack Privacy Skärmskydd For Samsung A52S (5G) - Härdat Glas 9H - Super Kvalitet 3D</v>
      </c>
      <c r="F19329" s="1" t="s">
        <v>5523</v>
      </c>
      <c r="G19329" s="1" t="s">
        <v>5524</v>
      </c>
      <c r="H19329" s="1" t="s">
        <v>5525</v>
      </c>
      <c r="I19329" s="1" t="s">
        <v>16</v>
      </c>
      <c r="J19329" s="1" t="s">
        <v>23</v>
      </c>
      <c r="K19329" s="1" t="s">
        <v>16</v>
      </c>
      <c r="L19329" s="1" t="s">
        <v>16</v>
      </c>
      <c r="M19329" s="1" t="s">
        <v>16</v>
      </c>
      <c r="N19329" s="1" t="s">
        <v>16</v>
      </c>
      <c r="O19329" s="1">
        <v>79.2</v>
      </c>
      <c r="P19329" s="1">
        <v>1.0</v>
      </c>
    </row>
    <row r="19330">
      <c r="A19330" s="1" t="s">
        <v>29</v>
      </c>
      <c r="B19330" s="1" t="s">
        <v>22443</v>
      </c>
      <c r="C19330" s="2" t="s">
        <v>22370</v>
      </c>
      <c r="D19330" s="1" t="s">
        <v>19</v>
      </c>
      <c r="E19330" s="3" t="str">
        <f>HYPERLINK("https://fyndiq.se/produkt/c980eaf402864816/", "2-Pack Samsung Note 10 Plus - 9H Härdat Glass - Top Kvalitet -HD")</f>
        <v>2-Pack Samsung Note 10 Plus - 9H Härdat Glass - Top Kvalitet -HD</v>
      </c>
      <c r="F19330" s="1" t="s">
        <v>7455</v>
      </c>
      <c r="G19330" s="1" t="s">
        <v>7456</v>
      </c>
      <c r="H19330" s="1" t="s">
        <v>7457</v>
      </c>
      <c r="I19330" s="1" t="s">
        <v>16</v>
      </c>
      <c r="J19330" s="1" t="s">
        <v>23</v>
      </c>
      <c r="K19330" s="1" t="s">
        <v>16</v>
      </c>
      <c r="L19330" s="1" t="s">
        <v>16</v>
      </c>
      <c r="M19330" s="1" t="s">
        <v>16</v>
      </c>
      <c r="N19330" s="1" t="s">
        <v>16</v>
      </c>
      <c r="O19330" s="1">
        <v>63.2</v>
      </c>
      <c r="P19330" s="1">
        <v>2.0</v>
      </c>
    </row>
    <row r="19331">
      <c r="A19331" s="1" t="s">
        <v>29</v>
      </c>
      <c r="B19331" s="1" t="s">
        <v>22444</v>
      </c>
      <c r="C19331" s="2" t="s">
        <v>22370</v>
      </c>
      <c r="D19331" s="1" t="s">
        <v>19</v>
      </c>
      <c r="E19331" s="3" t="str">
        <f>HYPERLINK("https://fyndiq.se/produkt/fb71bd1df0c24a44/", "2-Pack Samsung Galaxy A34 (5G) - 9H Härdat Glass - 3D Super Kvalitet")</f>
        <v>2-Pack Samsung Galaxy A34 (5G) - 9H Härdat Glass - 3D Super Kvalitet</v>
      </c>
      <c r="F19331" s="1" t="s">
        <v>75</v>
      </c>
      <c r="G19331" s="1" t="s">
        <v>76</v>
      </c>
      <c r="H19331" s="1" t="s">
        <v>77</v>
      </c>
      <c r="I19331" s="1" t="s">
        <v>16</v>
      </c>
      <c r="J19331" s="1" t="s">
        <v>23</v>
      </c>
      <c r="K19331" s="1" t="s">
        <v>16</v>
      </c>
      <c r="L19331" s="1" t="s">
        <v>16</v>
      </c>
      <c r="M19331" s="1" t="s">
        <v>16</v>
      </c>
      <c r="N19331" s="1" t="s">
        <v>16</v>
      </c>
      <c r="O19331" s="1">
        <v>63.2</v>
      </c>
      <c r="P19331" s="1">
        <v>1.0</v>
      </c>
    </row>
    <row r="19332">
      <c r="A19332" s="1" t="s">
        <v>29</v>
      </c>
      <c r="B19332" s="1" t="s">
        <v>22445</v>
      </c>
      <c r="C19332" s="2" t="s">
        <v>22370</v>
      </c>
      <c r="D19332" s="1" t="s">
        <v>19</v>
      </c>
      <c r="E19332" s="3" t="str">
        <f>HYPERLINK("https://fyndiq.se/produkt/8d7960028c1a40a4/", "2 Pack Xiaomi 11T Pro 5G - Härdat glas 9H - Super kvalitet 3D")</f>
        <v>2 Pack Xiaomi 11T Pro 5G - Härdat glas 9H - Super kvalitet 3D</v>
      </c>
      <c r="F19332" s="1" t="s">
        <v>112</v>
      </c>
      <c r="G19332" s="1" t="s">
        <v>113</v>
      </c>
      <c r="H19332" s="1" t="s">
        <v>114</v>
      </c>
      <c r="I19332" s="1" t="s">
        <v>16</v>
      </c>
      <c r="J19332" s="1" t="s">
        <v>23</v>
      </c>
      <c r="K19332" s="1" t="s">
        <v>16</v>
      </c>
      <c r="L19332" s="1" t="s">
        <v>16</v>
      </c>
      <c r="M19332" s="1" t="s">
        <v>16</v>
      </c>
      <c r="N19332" s="1" t="s">
        <v>16</v>
      </c>
      <c r="O19332" s="1">
        <v>63.2</v>
      </c>
      <c r="P19332" s="1">
        <v>1.0</v>
      </c>
    </row>
    <row r="19333">
      <c r="A19333" s="1" t="s">
        <v>29</v>
      </c>
      <c r="B19333" s="1" t="s">
        <v>22446</v>
      </c>
      <c r="C19333" s="2" t="s">
        <v>22370</v>
      </c>
      <c r="D19333" s="1" t="s">
        <v>19</v>
      </c>
      <c r="E19333" s="3" t="str">
        <f>HYPERLINK("https://fyndiq.se/produkt/385e2b93efd34bdb/", "2-Pack Samsung Galaxy A03 - Härdat Glas 9H - Super Kvalitet 3D")</f>
        <v>2-Pack Samsung Galaxy A03 - Härdat Glas 9H - Super Kvalitet 3D</v>
      </c>
      <c r="F19333" s="1" t="s">
        <v>481</v>
      </c>
      <c r="G19333" s="1" t="s">
        <v>482</v>
      </c>
      <c r="H19333" s="1" t="s">
        <v>483</v>
      </c>
      <c r="I19333" s="1" t="s">
        <v>16</v>
      </c>
      <c r="J19333" s="1" t="s">
        <v>23</v>
      </c>
      <c r="K19333" s="1" t="s">
        <v>16</v>
      </c>
      <c r="L19333" s="1" t="s">
        <v>16</v>
      </c>
      <c r="M19333" s="1" t="s">
        <v>16</v>
      </c>
      <c r="N19333" s="1" t="s">
        <v>16</v>
      </c>
      <c r="O19333" s="1">
        <v>63.2</v>
      </c>
      <c r="P19333" s="1">
        <v>1.0</v>
      </c>
    </row>
    <row r="19334">
      <c r="A19334" s="1" t="s">
        <v>29</v>
      </c>
      <c r="B19334" s="1" t="s">
        <v>22447</v>
      </c>
      <c r="C19334" s="2" t="s">
        <v>22370</v>
      </c>
      <c r="D19334" s="1" t="s">
        <v>19</v>
      </c>
      <c r="E19334" s="3" t="str">
        <f t="shared" ref="E19334:E19335" si="1210">HYPERLINK("https://fyndiq.se/produkt/e19fcc2ab2124f8a/", "2-Pack Iphone 13 Pro - 9H Härdat Glass - Top Kvalitet  3D")</f>
        <v>2-Pack Iphone 13 Pro - 9H Härdat Glass - Top Kvalitet  3D</v>
      </c>
      <c r="F19334" s="1" t="s">
        <v>555</v>
      </c>
      <c r="G19334" s="1" t="s">
        <v>556</v>
      </c>
      <c r="H19334" s="1" t="s">
        <v>557</v>
      </c>
      <c r="I19334" s="1" t="s">
        <v>16</v>
      </c>
      <c r="J19334" s="1" t="s">
        <v>23</v>
      </c>
      <c r="K19334" s="1" t="s">
        <v>16</v>
      </c>
      <c r="L19334" s="1" t="s">
        <v>16</v>
      </c>
      <c r="M19334" s="1" t="s">
        <v>16</v>
      </c>
      <c r="N19334" s="1" t="s">
        <v>16</v>
      </c>
      <c r="O19334" s="1">
        <v>47.2</v>
      </c>
      <c r="P19334" s="1">
        <v>1.0</v>
      </c>
    </row>
    <row r="19335">
      <c r="A19335" s="1" t="s">
        <v>29</v>
      </c>
      <c r="B19335" s="1" t="s">
        <v>22448</v>
      </c>
      <c r="C19335" s="2" t="s">
        <v>22370</v>
      </c>
      <c r="D19335" s="1" t="s">
        <v>19</v>
      </c>
      <c r="E19335" s="3" t="str">
        <f t="shared" si="1210"/>
        <v>2-Pack Iphone 13 Pro - 9H Härdat Glass - Top Kvalitet  3D</v>
      </c>
      <c r="F19335" s="1" t="s">
        <v>555</v>
      </c>
      <c r="G19335" s="1" t="s">
        <v>556</v>
      </c>
      <c r="H19335" s="1" t="s">
        <v>557</v>
      </c>
      <c r="I19335" s="1" t="s">
        <v>16</v>
      </c>
      <c r="J19335" s="1" t="s">
        <v>23</v>
      </c>
      <c r="K19335" s="1" t="s">
        <v>16</v>
      </c>
      <c r="L19335" s="1" t="s">
        <v>16</v>
      </c>
      <c r="M19335" s="1" t="s">
        <v>16</v>
      </c>
      <c r="N19335" s="1" t="s">
        <v>16</v>
      </c>
      <c r="O19335" s="1">
        <v>47.2</v>
      </c>
      <c r="P19335" s="1">
        <v>1.0</v>
      </c>
    </row>
    <row r="19336">
      <c r="A19336" s="1" t="s">
        <v>29</v>
      </c>
      <c r="B19336" s="1" t="s">
        <v>22449</v>
      </c>
      <c r="C19336" s="2" t="s">
        <v>22370</v>
      </c>
      <c r="D19336" s="1" t="s">
        <v>19</v>
      </c>
      <c r="E19336" s="3" t="str">
        <f>HYPERLINK("https://fyndiq.se/produkt/6a703e1a07a048a1/", "2-Pack Google Pixel 7 - Härdat Glas 9H - Super kvalitet 3D Skärmskydd")</f>
        <v>2-Pack Google Pixel 7 - Härdat Glas 9H - Super kvalitet 3D Skärmskydd</v>
      </c>
      <c r="F19336" s="1" t="s">
        <v>6704</v>
      </c>
      <c r="G19336" s="1" t="s">
        <v>6705</v>
      </c>
      <c r="H19336" s="1" t="s">
        <v>6706</v>
      </c>
      <c r="I19336" s="1" t="s">
        <v>16</v>
      </c>
      <c r="J19336" s="1" t="s">
        <v>23</v>
      </c>
      <c r="K19336" s="1" t="s">
        <v>16</v>
      </c>
      <c r="L19336" s="1" t="s">
        <v>16</v>
      </c>
      <c r="M19336" s="1" t="s">
        <v>16</v>
      </c>
      <c r="N19336" s="1" t="s">
        <v>16</v>
      </c>
      <c r="O19336" s="1">
        <v>63.2</v>
      </c>
      <c r="P19336" s="1">
        <v>1.0</v>
      </c>
    </row>
    <row r="19337">
      <c r="A19337" s="1" t="s">
        <v>29</v>
      </c>
      <c r="B19337" s="1" t="s">
        <v>22450</v>
      </c>
      <c r="C19337" s="2" t="s">
        <v>22370</v>
      </c>
      <c r="D19337" s="1" t="s">
        <v>19</v>
      </c>
      <c r="E19337" s="3" t="str">
        <f>HYPERLINK("https://fyndiq.se/produkt/13e76851ca504320/", "2-Pack Samsung Galaxy S22 Ultra - Härdat glas 9H - Top kvalitet")</f>
        <v>2-Pack Samsung Galaxy S22 Ultra - Härdat glas 9H - Top kvalitet</v>
      </c>
      <c r="F19337" s="1" t="s">
        <v>140</v>
      </c>
      <c r="G19337" s="1" t="s">
        <v>141</v>
      </c>
      <c r="H19337" s="1" t="s">
        <v>142</v>
      </c>
      <c r="I19337" s="1" t="s">
        <v>16</v>
      </c>
      <c r="J19337" s="1" t="s">
        <v>23</v>
      </c>
      <c r="K19337" s="1" t="s">
        <v>16</v>
      </c>
      <c r="L19337" s="1" t="s">
        <v>16</v>
      </c>
      <c r="M19337" s="1" t="s">
        <v>16</v>
      </c>
      <c r="N19337" s="1" t="s">
        <v>16</v>
      </c>
      <c r="O19337" s="1">
        <v>63.2</v>
      </c>
      <c r="P19337" s="1">
        <v>1.0</v>
      </c>
    </row>
    <row r="19338">
      <c r="A19338" s="1" t="s">
        <v>29</v>
      </c>
      <c r="B19338" s="1" t="s">
        <v>22451</v>
      </c>
      <c r="C19338" s="2" t="s">
        <v>22370</v>
      </c>
      <c r="D19338" s="1" t="s">
        <v>19</v>
      </c>
      <c r="E19338" s="3" t="str">
        <f t="shared" ref="E19338:E19339" si="1211">HYPERLINK("https://fyndiq.se/produkt/67afb534781a4066/", "2-Pack Samsung Galaxy S9 Plus - Härdat glas- 9HSuper kvalitet 3D")</f>
        <v>2-Pack Samsung Galaxy S9 Plus - Härdat glas- 9HSuper kvalitet 3D</v>
      </c>
      <c r="F19338" s="1" t="s">
        <v>3929</v>
      </c>
      <c r="G19338" s="1" t="s">
        <v>3930</v>
      </c>
      <c r="H19338" s="1" t="s">
        <v>3931</v>
      </c>
      <c r="I19338" s="1" t="s">
        <v>16</v>
      </c>
      <c r="J19338" s="1" t="s">
        <v>23</v>
      </c>
      <c r="K19338" s="1" t="s">
        <v>16</v>
      </c>
      <c r="L19338" s="1" t="s">
        <v>16</v>
      </c>
      <c r="M19338" s="1" t="s">
        <v>16</v>
      </c>
      <c r="N19338" s="1" t="s">
        <v>16</v>
      </c>
      <c r="O19338" s="1">
        <v>63.2</v>
      </c>
      <c r="P19338" s="1">
        <v>1.0</v>
      </c>
    </row>
    <row r="19339">
      <c r="A19339" s="1" t="s">
        <v>29</v>
      </c>
      <c r="B19339" s="1" t="s">
        <v>22452</v>
      </c>
      <c r="C19339" s="2" t="s">
        <v>22370</v>
      </c>
      <c r="D19339" s="1" t="s">
        <v>19</v>
      </c>
      <c r="E19339" s="3" t="str">
        <f t="shared" si="1211"/>
        <v>2-Pack Samsung Galaxy S9 Plus - Härdat glas- 9HSuper kvalitet 3D</v>
      </c>
      <c r="F19339" s="1" t="s">
        <v>3929</v>
      </c>
      <c r="G19339" s="1" t="s">
        <v>3930</v>
      </c>
      <c r="H19339" s="1" t="s">
        <v>3931</v>
      </c>
      <c r="I19339" s="1" t="s">
        <v>16</v>
      </c>
      <c r="J19339" s="1" t="s">
        <v>23</v>
      </c>
      <c r="K19339" s="1" t="s">
        <v>16</v>
      </c>
      <c r="L19339" s="1" t="s">
        <v>16</v>
      </c>
      <c r="M19339" s="1" t="s">
        <v>16</v>
      </c>
      <c r="N19339" s="1" t="s">
        <v>16</v>
      </c>
      <c r="O19339" s="1">
        <v>63.2</v>
      </c>
      <c r="P19339" s="1">
        <v>1.0</v>
      </c>
    </row>
    <row r="19340">
      <c r="A19340" s="1" t="s">
        <v>29</v>
      </c>
      <c r="B19340" s="1" t="s">
        <v>22453</v>
      </c>
      <c r="C19340" s="2" t="s">
        <v>22370</v>
      </c>
      <c r="D19340" s="1" t="s">
        <v>19</v>
      </c>
      <c r="E19340" s="3" t="str">
        <f>HYPERLINK("https://fyndiq.se/produkt/bc0c4d5e5f134435/", "2 Pack Apple Watch 38mm -Härdat glas 9H – Super kvalitet 3D")</f>
        <v>2 Pack Apple Watch 38mm -Härdat glas 9H – Super kvalitet 3D</v>
      </c>
      <c r="F19340" s="1" t="s">
        <v>780</v>
      </c>
      <c r="G19340" s="1" t="s">
        <v>781</v>
      </c>
      <c r="H19340" s="1" t="s">
        <v>782</v>
      </c>
      <c r="I19340" s="1" t="s">
        <v>16</v>
      </c>
      <c r="J19340" s="1" t="s">
        <v>23</v>
      </c>
      <c r="K19340" s="1" t="s">
        <v>16</v>
      </c>
      <c r="L19340" s="1" t="s">
        <v>16</v>
      </c>
      <c r="M19340" s="1" t="s">
        <v>16</v>
      </c>
      <c r="N19340" s="1" t="s">
        <v>16</v>
      </c>
      <c r="O19340" s="1">
        <v>55.2</v>
      </c>
      <c r="P19340" s="1">
        <v>1.0</v>
      </c>
    </row>
    <row r="19341">
      <c r="A19341" s="1" t="s">
        <v>29</v>
      </c>
      <c r="B19341" s="1" t="s">
        <v>22454</v>
      </c>
      <c r="C19341" s="2" t="s">
        <v>22455</v>
      </c>
      <c r="D19341" s="1" t="s">
        <v>19</v>
      </c>
      <c r="E19341" s="3" t="str">
        <f>HYPERLINK("https://fyndiq.se/produkt/ffd808ba7c174af8/", "2-Pack Samsung S22 Skärmskydd &amp; 1-Pack linsskydd -Härdat Glas 9H")</f>
        <v>2-Pack Samsung S22 Skärmskydd &amp; 1-Pack linsskydd -Härdat Glas 9H</v>
      </c>
      <c r="F19341" s="1" t="s">
        <v>179</v>
      </c>
      <c r="G19341" s="1" t="s">
        <v>180</v>
      </c>
      <c r="H19341" s="1" t="s">
        <v>181</v>
      </c>
      <c r="I19341" s="1" t="s">
        <v>16</v>
      </c>
      <c r="J19341" s="1" t="s">
        <v>23</v>
      </c>
      <c r="K19341" s="1" t="s">
        <v>16</v>
      </c>
      <c r="L19341" s="1" t="s">
        <v>16</v>
      </c>
      <c r="M19341" s="1" t="s">
        <v>16</v>
      </c>
      <c r="N19341" s="1" t="s">
        <v>16</v>
      </c>
      <c r="O19341" s="1">
        <v>71.2</v>
      </c>
      <c r="P19341" s="1">
        <v>1.0</v>
      </c>
    </row>
    <row r="19342">
      <c r="A19342" s="1" t="s">
        <v>29</v>
      </c>
      <c r="B19342" s="1" t="s">
        <v>22456</v>
      </c>
      <c r="C19342" s="2" t="s">
        <v>22455</v>
      </c>
      <c r="D19342" s="1" t="s">
        <v>19</v>
      </c>
      <c r="E19342" s="3" t="str">
        <f>HYPERLINK("https://fyndiq.se/produkt/13e76851ca504320/", "2-Pack Samsung Galaxy S22 Ultra - Härdat glas 9H - Top kvalitet")</f>
        <v>2-Pack Samsung Galaxy S22 Ultra - Härdat glas 9H - Top kvalitet</v>
      </c>
      <c r="F19342" s="1" t="s">
        <v>140</v>
      </c>
      <c r="G19342" s="1" t="s">
        <v>141</v>
      </c>
      <c r="H19342" s="1" t="s">
        <v>142</v>
      </c>
      <c r="I19342" s="1" t="s">
        <v>16</v>
      </c>
      <c r="J19342" s="1" t="s">
        <v>23</v>
      </c>
      <c r="K19342" s="1" t="s">
        <v>16</v>
      </c>
      <c r="L19342" s="1" t="s">
        <v>16</v>
      </c>
      <c r="M19342" s="1" t="s">
        <v>16</v>
      </c>
      <c r="N19342" s="1" t="s">
        <v>16</v>
      </c>
      <c r="O19342" s="1">
        <v>63.2</v>
      </c>
      <c r="P19342" s="1">
        <v>1.0</v>
      </c>
    </row>
    <row r="19343">
      <c r="A19343" s="1" t="s">
        <v>29</v>
      </c>
      <c r="B19343" s="1" t="s">
        <v>22457</v>
      </c>
      <c r="C19343" s="2" t="s">
        <v>22455</v>
      </c>
      <c r="D19343" s="1" t="s">
        <v>19</v>
      </c>
      <c r="E19343" s="3" t="str">
        <f>HYPERLINK("https://fyndiq.se/produkt/c980eaf402864816/", "2-Pack Samsung Note 10 Plus - 9H Härdat Glass - Top Kvalitet -HD")</f>
        <v>2-Pack Samsung Note 10 Plus - 9H Härdat Glass - Top Kvalitet -HD</v>
      </c>
      <c r="F19343" s="1" t="s">
        <v>7455</v>
      </c>
      <c r="G19343" s="1" t="s">
        <v>7456</v>
      </c>
      <c r="H19343" s="1" t="s">
        <v>7457</v>
      </c>
      <c r="I19343" s="1" t="s">
        <v>16</v>
      </c>
      <c r="J19343" s="1" t="s">
        <v>23</v>
      </c>
      <c r="K19343" s="1" t="s">
        <v>16</v>
      </c>
      <c r="L19343" s="1" t="s">
        <v>16</v>
      </c>
      <c r="M19343" s="1" t="s">
        <v>16</v>
      </c>
      <c r="N19343" s="1" t="s">
        <v>16</v>
      </c>
      <c r="O19343" s="1">
        <v>63.2</v>
      </c>
      <c r="P19343" s="1">
        <v>1.0</v>
      </c>
    </row>
    <row r="19344">
      <c r="A19344" s="1" t="s">
        <v>29</v>
      </c>
      <c r="B19344" s="1" t="s">
        <v>22458</v>
      </c>
      <c r="C19344" s="2" t="s">
        <v>22455</v>
      </c>
      <c r="D19344" s="1" t="s">
        <v>19</v>
      </c>
      <c r="E19344" s="3" t="str">
        <f>HYPERLINK("https://fyndiq.se/produkt/13e76851ca504320/", "2-Pack Samsung Galaxy S22 Ultra - Härdat glas 9H - Top kvalitet")</f>
        <v>2-Pack Samsung Galaxy S22 Ultra - Härdat glas 9H - Top kvalitet</v>
      </c>
      <c r="F19344" s="1" t="s">
        <v>140</v>
      </c>
      <c r="G19344" s="1" t="s">
        <v>141</v>
      </c>
      <c r="H19344" s="1" t="s">
        <v>142</v>
      </c>
      <c r="I19344" s="1" t="s">
        <v>16</v>
      </c>
      <c r="J19344" s="1" t="s">
        <v>23</v>
      </c>
      <c r="K19344" s="1" t="s">
        <v>16</v>
      </c>
      <c r="L19344" s="1" t="s">
        <v>16</v>
      </c>
      <c r="M19344" s="1" t="s">
        <v>16</v>
      </c>
      <c r="N19344" s="1" t="s">
        <v>16</v>
      </c>
      <c r="O19344" s="1">
        <v>63.2</v>
      </c>
      <c r="P19344" s="1">
        <v>1.0</v>
      </c>
    </row>
    <row r="19345">
      <c r="A19345" s="1" t="s">
        <v>29</v>
      </c>
      <c r="B19345" s="1" t="s">
        <v>22459</v>
      </c>
      <c r="C19345" s="2" t="s">
        <v>22455</v>
      </c>
      <c r="D19345" s="1" t="s">
        <v>19</v>
      </c>
      <c r="E19345" s="3" t="str">
        <f>HYPERLINK("https://fyndiq.se/produkt/b96aad9902754ebc/", "2-Pack Samsung S23 FE - 9H Härdat Glass - Super Kvalitet 3D")</f>
        <v>2-Pack Samsung S23 FE - 9H Härdat Glass - Super Kvalitet 3D</v>
      </c>
      <c r="F19345" s="1" t="s">
        <v>67</v>
      </c>
      <c r="G19345" s="1" t="s">
        <v>68</v>
      </c>
      <c r="H19345" s="1" t="s">
        <v>69</v>
      </c>
      <c r="I19345" s="1" t="s">
        <v>16</v>
      </c>
      <c r="J19345" s="1" t="s">
        <v>23</v>
      </c>
      <c r="K19345" s="1" t="s">
        <v>16</v>
      </c>
      <c r="L19345" s="1" t="s">
        <v>16</v>
      </c>
      <c r="M19345" s="1" t="s">
        <v>16</v>
      </c>
      <c r="N19345" s="1" t="s">
        <v>16</v>
      </c>
      <c r="O19345" s="1">
        <v>63.2</v>
      </c>
      <c r="P19345" s="1">
        <v>1.0</v>
      </c>
    </row>
    <row r="19346">
      <c r="A19346" s="1" t="s">
        <v>29</v>
      </c>
      <c r="B19346" s="1" t="s">
        <v>22460</v>
      </c>
      <c r="C19346" s="2" t="s">
        <v>22455</v>
      </c>
      <c r="D19346" s="1" t="s">
        <v>19</v>
      </c>
      <c r="E19346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346" s="1" t="s">
        <v>3643</v>
      </c>
      <c r="G19346" s="1" t="s">
        <v>3644</v>
      </c>
      <c r="H19346" s="1" t="s">
        <v>3645</v>
      </c>
      <c r="I19346" s="1" t="s">
        <v>16</v>
      </c>
      <c r="J19346" s="1" t="s">
        <v>23</v>
      </c>
      <c r="K19346" s="1" t="s">
        <v>16</v>
      </c>
      <c r="L19346" s="1" t="s">
        <v>16</v>
      </c>
      <c r="M19346" s="1" t="s">
        <v>16</v>
      </c>
      <c r="N19346" s="1" t="s">
        <v>16</v>
      </c>
      <c r="O19346" s="1">
        <v>71.2</v>
      </c>
      <c r="P19346" s="1">
        <v>1.0</v>
      </c>
    </row>
    <row r="19347">
      <c r="A19347" s="1" t="s">
        <v>29</v>
      </c>
      <c r="B19347" s="1" t="s">
        <v>22461</v>
      </c>
      <c r="C19347" s="2" t="s">
        <v>22455</v>
      </c>
      <c r="D19347" s="1" t="s">
        <v>19</v>
      </c>
      <c r="E19347" s="3" t="str">
        <f>HYPERLINK("https://fyndiq.se/produkt/13e76851ca504320/", "2-Pack Samsung Galaxy S22 Ultra - Härdat glas 9H - Top kvalitet")</f>
        <v>2-Pack Samsung Galaxy S22 Ultra - Härdat glas 9H - Top kvalitet</v>
      </c>
      <c r="F19347" s="1" t="s">
        <v>140</v>
      </c>
      <c r="G19347" s="1" t="s">
        <v>141</v>
      </c>
      <c r="H19347" s="1" t="s">
        <v>142</v>
      </c>
      <c r="I19347" s="1" t="s">
        <v>16</v>
      </c>
      <c r="J19347" s="1" t="s">
        <v>23</v>
      </c>
      <c r="K19347" s="1" t="s">
        <v>16</v>
      </c>
      <c r="L19347" s="1" t="s">
        <v>16</v>
      </c>
      <c r="M19347" s="1" t="s">
        <v>16</v>
      </c>
      <c r="N19347" s="1" t="s">
        <v>16</v>
      </c>
      <c r="O19347" s="1">
        <v>63.2</v>
      </c>
      <c r="P19347" s="1">
        <v>1.0</v>
      </c>
    </row>
    <row r="19348">
      <c r="A19348" s="1" t="s">
        <v>29</v>
      </c>
      <c r="B19348" s="1" t="s">
        <v>22462</v>
      </c>
      <c r="C19348" s="2" t="s">
        <v>22455</v>
      </c>
      <c r="D19348" s="1" t="s">
        <v>19</v>
      </c>
      <c r="E19348" s="3" t="str">
        <f>HYPERLINK("https://fyndiq.se/produkt/b96aad9902754ebc/", "2-Pack Samsung S23 FE - 9H Härdat Glass - Super Kvalitet 3D")</f>
        <v>2-Pack Samsung S23 FE - 9H Härdat Glass - Super Kvalitet 3D</v>
      </c>
      <c r="F19348" s="1" t="s">
        <v>67</v>
      </c>
      <c r="G19348" s="1" t="s">
        <v>68</v>
      </c>
      <c r="H19348" s="1" t="s">
        <v>69</v>
      </c>
      <c r="I19348" s="1" t="s">
        <v>16</v>
      </c>
      <c r="J19348" s="1" t="s">
        <v>23</v>
      </c>
      <c r="K19348" s="1" t="s">
        <v>16</v>
      </c>
      <c r="L19348" s="1" t="s">
        <v>16</v>
      </c>
      <c r="M19348" s="1" t="s">
        <v>16</v>
      </c>
      <c r="N19348" s="1" t="s">
        <v>16</v>
      </c>
      <c r="O19348" s="1">
        <v>63.2</v>
      </c>
      <c r="P19348" s="1">
        <v>1.0</v>
      </c>
    </row>
    <row r="19349">
      <c r="A19349" s="1" t="s">
        <v>29</v>
      </c>
      <c r="B19349" s="1" t="s">
        <v>22463</v>
      </c>
      <c r="C19349" s="2" t="s">
        <v>22455</v>
      </c>
      <c r="D19349" s="1" t="s">
        <v>19</v>
      </c>
      <c r="E19349" s="3" t="str">
        <f t="shared" ref="E19349:E19350" si="1212">HYPERLINK("https://fyndiq.se/produkt/432d784756a84eff/", "2-Pack Samsung Galaxy S20FE - Härdat Glas-9H -Super kvalitet 3D")</f>
        <v>2-Pack Samsung Galaxy S20FE - Härdat Glas-9H -Super kvalitet 3D</v>
      </c>
      <c r="F19349" s="1" t="s">
        <v>1078</v>
      </c>
      <c r="G19349" s="1" t="s">
        <v>1079</v>
      </c>
      <c r="H19349" s="1" t="s">
        <v>1080</v>
      </c>
      <c r="I19349" s="1" t="s">
        <v>16</v>
      </c>
      <c r="J19349" s="1" t="s">
        <v>23</v>
      </c>
      <c r="K19349" s="1" t="s">
        <v>16</v>
      </c>
      <c r="L19349" s="1" t="s">
        <v>16</v>
      </c>
      <c r="M19349" s="1" t="s">
        <v>16</v>
      </c>
      <c r="N19349" s="1" t="s">
        <v>16</v>
      </c>
      <c r="O19349" s="1">
        <v>63.2</v>
      </c>
      <c r="P19349" s="1">
        <v>1.0</v>
      </c>
    </row>
    <row r="19350">
      <c r="A19350" s="1" t="s">
        <v>29</v>
      </c>
      <c r="B19350" s="1" t="s">
        <v>22464</v>
      </c>
      <c r="C19350" s="2" t="s">
        <v>22455</v>
      </c>
      <c r="D19350" s="1" t="s">
        <v>19</v>
      </c>
      <c r="E19350" s="3" t="str">
        <f t="shared" si="1212"/>
        <v>2-Pack Samsung Galaxy S20FE - Härdat Glas-9H -Super kvalitet 3D</v>
      </c>
      <c r="F19350" s="1" t="s">
        <v>1078</v>
      </c>
      <c r="G19350" s="1" t="s">
        <v>1079</v>
      </c>
      <c r="H19350" s="1" t="s">
        <v>1080</v>
      </c>
      <c r="I19350" s="1" t="s">
        <v>16</v>
      </c>
      <c r="J19350" s="1" t="s">
        <v>23</v>
      </c>
      <c r="K19350" s="1" t="s">
        <v>16</v>
      </c>
      <c r="L19350" s="1" t="s">
        <v>16</v>
      </c>
      <c r="M19350" s="1" t="s">
        <v>16</v>
      </c>
      <c r="N19350" s="1" t="s">
        <v>16</v>
      </c>
      <c r="O19350" s="1">
        <v>63.2</v>
      </c>
      <c r="P19350" s="1">
        <v>1.0</v>
      </c>
    </row>
    <row r="19351">
      <c r="A19351" s="1" t="s">
        <v>29</v>
      </c>
      <c r="B19351" s="1" t="s">
        <v>22465</v>
      </c>
      <c r="C19351" s="2" t="s">
        <v>22455</v>
      </c>
      <c r="D19351" s="1" t="s">
        <v>19</v>
      </c>
      <c r="E19351" s="3" t="str">
        <f>HYPERLINK("https://fyndiq.se/produkt/afde766cdafc45d4/", "2-Pack Samsung Galaxy Note 9 - Härdat Glas 9H - Super kvalitet")</f>
        <v>2-Pack Samsung Galaxy Note 9 - Härdat Glas 9H - Super kvalitet</v>
      </c>
      <c r="F19351" s="1" t="s">
        <v>3553</v>
      </c>
      <c r="G19351" s="1" t="s">
        <v>3554</v>
      </c>
      <c r="H19351" s="1" t="s">
        <v>3555</v>
      </c>
      <c r="I19351" s="1" t="s">
        <v>16</v>
      </c>
      <c r="J19351" s="1" t="s">
        <v>23</v>
      </c>
      <c r="K19351" s="1" t="s">
        <v>16</v>
      </c>
      <c r="L19351" s="1" t="s">
        <v>16</v>
      </c>
      <c r="M19351" s="1" t="s">
        <v>16</v>
      </c>
      <c r="N19351" s="1" t="s">
        <v>16</v>
      </c>
      <c r="O19351" s="1">
        <v>63.2</v>
      </c>
      <c r="P19351" s="1">
        <v>1.0</v>
      </c>
    </row>
    <row r="19352">
      <c r="A19352" s="1" t="s">
        <v>29</v>
      </c>
      <c r="B19352" s="1" t="s">
        <v>22466</v>
      </c>
      <c r="C19352" s="2" t="s">
        <v>22455</v>
      </c>
      <c r="D19352" s="1" t="s">
        <v>19</v>
      </c>
      <c r="E19352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352" s="1" t="s">
        <v>2144</v>
      </c>
      <c r="G19352" s="1" t="s">
        <v>2145</v>
      </c>
      <c r="H19352" s="1" t="s">
        <v>2146</v>
      </c>
      <c r="I19352" s="1" t="s">
        <v>16</v>
      </c>
      <c r="J19352" s="1" t="s">
        <v>23</v>
      </c>
      <c r="K19352" s="1" t="s">
        <v>16</v>
      </c>
      <c r="L19352" s="1" t="s">
        <v>16</v>
      </c>
      <c r="M19352" s="1" t="s">
        <v>16</v>
      </c>
      <c r="N19352" s="1" t="s">
        <v>16</v>
      </c>
      <c r="O19352" s="1">
        <v>63.2</v>
      </c>
      <c r="P19352" s="1">
        <v>1.0</v>
      </c>
    </row>
    <row r="19353">
      <c r="A19353" s="1" t="s">
        <v>29</v>
      </c>
      <c r="B19353" s="1" t="s">
        <v>22467</v>
      </c>
      <c r="C19353" s="2" t="s">
        <v>22455</v>
      </c>
      <c r="D19353" s="1" t="s">
        <v>19</v>
      </c>
      <c r="E19353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9353" s="1" t="s">
        <v>4412</v>
      </c>
      <c r="G19353" s="1" t="s">
        <v>4413</v>
      </c>
      <c r="H19353" s="1" t="s">
        <v>4414</v>
      </c>
      <c r="I19353" s="1" t="s">
        <v>16</v>
      </c>
      <c r="J19353" s="1" t="s">
        <v>23</v>
      </c>
      <c r="K19353" s="1" t="s">
        <v>16</v>
      </c>
      <c r="L19353" s="1" t="s">
        <v>16</v>
      </c>
      <c r="M19353" s="1" t="s">
        <v>16</v>
      </c>
      <c r="N19353" s="1" t="s">
        <v>16</v>
      </c>
      <c r="O19353" s="1">
        <v>63.2</v>
      </c>
      <c r="P19353" s="1">
        <v>1.0</v>
      </c>
    </row>
    <row r="19354">
      <c r="A19354" s="1" t="s">
        <v>29</v>
      </c>
      <c r="B19354" s="1" t="s">
        <v>22468</v>
      </c>
      <c r="C19354" s="2" t="s">
        <v>22455</v>
      </c>
      <c r="D19354" s="1" t="s">
        <v>19</v>
      </c>
      <c r="E19354" s="3" t="str">
        <f>HYPERLINK("https://fyndiq.se/produkt/67afb534781a4066/", "2-Pack Samsung Galaxy S9 Plus - Härdat glas- 9HSuper kvalitet 3D")</f>
        <v>2-Pack Samsung Galaxy S9 Plus - Härdat glas- 9HSuper kvalitet 3D</v>
      </c>
      <c r="F19354" s="1" t="s">
        <v>3929</v>
      </c>
      <c r="G19354" s="1" t="s">
        <v>3930</v>
      </c>
      <c r="H19354" s="1" t="s">
        <v>3931</v>
      </c>
      <c r="I19354" s="1" t="s">
        <v>16</v>
      </c>
      <c r="J19354" s="1" t="s">
        <v>23</v>
      </c>
      <c r="K19354" s="1" t="s">
        <v>16</v>
      </c>
      <c r="L19354" s="1" t="s">
        <v>16</v>
      </c>
      <c r="M19354" s="1" t="s">
        <v>16</v>
      </c>
      <c r="N19354" s="1" t="s">
        <v>16</v>
      </c>
      <c r="O19354" s="1">
        <v>63.2</v>
      </c>
      <c r="P19354" s="1">
        <v>1.0</v>
      </c>
    </row>
    <row r="19355">
      <c r="A19355" s="1" t="s">
        <v>29</v>
      </c>
      <c r="B19355" s="1" t="s">
        <v>22469</v>
      </c>
      <c r="C19355" s="2" t="s">
        <v>22455</v>
      </c>
      <c r="D19355" s="1" t="s">
        <v>19</v>
      </c>
      <c r="E19355" s="3" t="str">
        <f t="shared" ref="E19355:E19356" si="1213">HYPERLINK("https://fyndiq.se/produkt/317386bceef54d60/", "2-Pack Samsung Galaxy A54 (5G) - Härdat Glas 9H - Super Kvalitet 3D Skärmskydd")</f>
        <v>2-Pack Samsung Galaxy A54 (5G) - Härdat Glas 9H - Super Kvalitet 3D Skärmskydd</v>
      </c>
      <c r="F19355" s="1" t="s">
        <v>760</v>
      </c>
      <c r="G19355" s="1" t="s">
        <v>761</v>
      </c>
      <c r="H19355" s="1" t="s">
        <v>762</v>
      </c>
      <c r="I19355" s="1" t="s">
        <v>16</v>
      </c>
      <c r="J19355" s="1" t="s">
        <v>23</v>
      </c>
      <c r="K19355" s="1" t="s">
        <v>16</v>
      </c>
      <c r="L19355" s="1" t="s">
        <v>16</v>
      </c>
      <c r="M19355" s="1" t="s">
        <v>16</v>
      </c>
      <c r="N19355" s="1" t="s">
        <v>16</v>
      </c>
      <c r="O19355" s="1">
        <v>63.2</v>
      </c>
      <c r="P19355" s="1">
        <v>1.0</v>
      </c>
    </row>
    <row r="19356">
      <c r="A19356" s="1" t="s">
        <v>29</v>
      </c>
      <c r="B19356" s="1" t="s">
        <v>22470</v>
      </c>
      <c r="C19356" s="2" t="s">
        <v>22455</v>
      </c>
      <c r="D19356" s="1" t="s">
        <v>19</v>
      </c>
      <c r="E19356" s="3" t="str">
        <f t="shared" si="1213"/>
        <v>2-Pack Samsung Galaxy A54 (5G) - Härdat Glas 9H - Super Kvalitet 3D Skärmskydd</v>
      </c>
      <c r="F19356" s="1" t="s">
        <v>760</v>
      </c>
      <c r="G19356" s="1" t="s">
        <v>761</v>
      </c>
      <c r="H19356" s="1" t="s">
        <v>762</v>
      </c>
      <c r="I19356" s="1" t="s">
        <v>16</v>
      </c>
      <c r="J19356" s="1" t="s">
        <v>23</v>
      </c>
      <c r="K19356" s="1" t="s">
        <v>16</v>
      </c>
      <c r="L19356" s="1" t="s">
        <v>16</v>
      </c>
      <c r="M19356" s="1" t="s">
        <v>16</v>
      </c>
      <c r="N19356" s="1" t="s">
        <v>16</v>
      </c>
      <c r="O19356" s="1">
        <v>63.2</v>
      </c>
      <c r="P19356" s="1">
        <v>1.0</v>
      </c>
    </row>
    <row r="19357">
      <c r="A19357" s="1" t="s">
        <v>29</v>
      </c>
      <c r="B19357" s="1" t="s">
        <v>22471</v>
      </c>
      <c r="C19357" s="2" t="s">
        <v>22455</v>
      </c>
      <c r="D19357" s="1" t="s">
        <v>19</v>
      </c>
      <c r="E19357" s="3" t="str">
        <f>HYPERLINK("https://fyndiq.se/produkt/7061b457f139443f/", "1-Pack XIAOMI POCO F5 Skärmskydd - Härdat Glas 9H - Super kvalitet 3D")</f>
        <v>1-Pack XIAOMI POCO F5 Skärmskydd - Härdat Glas 9H - Super kvalitet 3D</v>
      </c>
      <c r="F19357" s="1" t="s">
        <v>22472</v>
      </c>
      <c r="G19357" s="1" t="s">
        <v>22473</v>
      </c>
      <c r="H19357" s="1" t="s">
        <v>22474</v>
      </c>
      <c r="I19357" s="1" t="s">
        <v>16</v>
      </c>
      <c r="J19357" s="1" t="s">
        <v>23</v>
      </c>
      <c r="K19357" s="1" t="s">
        <v>16</v>
      </c>
      <c r="L19357" s="1" t="s">
        <v>16</v>
      </c>
      <c r="M19357" s="1" t="s">
        <v>16</v>
      </c>
      <c r="N19357" s="1" t="s">
        <v>16</v>
      </c>
      <c r="O19357" s="1">
        <v>55.2</v>
      </c>
      <c r="P19357" s="1">
        <v>1.0</v>
      </c>
    </row>
    <row r="19358">
      <c r="A19358" s="1" t="s">
        <v>29</v>
      </c>
      <c r="B19358" s="1" t="s">
        <v>22475</v>
      </c>
      <c r="C19358" s="2" t="s">
        <v>22455</v>
      </c>
      <c r="D19358" s="1" t="s">
        <v>19</v>
      </c>
      <c r="E19358" s="3" t="str">
        <f t="shared" ref="E19358:E19359" si="1214">HYPERLINK("https://fyndiq.se/produkt/b8189cd24bd34d71/", "2-Pack Samsung Galaxy A14 - Härdat Glas 9H - Super Kvalitet 3D Skärmskydd")</f>
        <v>2-Pack Samsung Galaxy A14 - Härdat Glas 9H - Super Kvalitet 3D Skärmskydd</v>
      </c>
      <c r="F19358" s="1" t="s">
        <v>4240</v>
      </c>
      <c r="G19358" s="1" t="s">
        <v>4241</v>
      </c>
      <c r="H19358" s="1" t="s">
        <v>4242</v>
      </c>
      <c r="I19358" s="1" t="s">
        <v>16</v>
      </c>
      <c r="J19358" s="1" t="s">
        <v>23</v>
      </c>
      <c r="K19358" s="1" t="s">
        <v>16</v>
      </c>
      <c r="L19358" s="1" t="s">
        <v>16</v>
      </c>
      <c r="M19358" s="1" t="s">
        <v>16</v>
      </c>
      <c r="N19358" s="1" t="s">
        <v>16</v>
      </c>
      <c r="O19358" s="1">
        <v>63.2</v>
      </c>
      <c r="P19358" s="1">
        <v>1.0</v>
      </c>
    </row>
    <row r="19359">
      <c r="A19359" s="1" t="s">
        <v>29</v>
      </c>
      <c r="B19359" s="1" t="s">
        <v>22476</v>
      </c>
      <c r="C19359" s="2" t="s">
        <v>22455</v>
      </c>
      <c r="D19359" s="1" t="s">
        <v>19</v>
      </c>
      <c r="E19359" s="3" t="str">
        <f t="shared" si="1214"/>
        <v>2-Pack Samsung Galaxy A14 - Härdat Glas 9H - Super Kvalitet 3D Skärmskydd</v>
      </c>
      <c r="F19359" s="1" t="s">
        <v>4240</v>
      </c>
      <c r="G19359" s="1" t="s">
        <v>4241</v>
      </c>
      <c r="H19359" s="1" t="s">
        <v>4242</v>
      </c>
      <c r="I19359" s="1" t="s">
        <v>16</v>
      </c>
      <c r="J19359" s="1" t="s">
        <v>23</v>
      </c>
      <c r="K19359" s="1" t="s">
        <v>16</v>
      </c>
      <c r="L19359" s="1" t="s">
        <v>16</v>
      </c>
      <c r="M19359" s="1" t="s">
        <v>16</v>
      </c>
      <c r="N19359" s="1" t="s">
        <v>16</v>
      </c>
      <c r="O19359" s="1">
        <v>63.2</v>
      </c>
      <c r="P19359" s="1">
        <v>1.0</v>
      </c>
    </row>
    <row r="19360">
      <c r="A19360" s="1" t="s">
        <v>29</v>
      </c>
      <c r="B19360" s="1" t="s">
        <v>22477</v>
      </c>
      <c r="C19360" s="2" t="s">
        <v>22455</v>
      </c>
      <c r="D19360" s="1" t="s">
        <v>19</v>
      </c>
      <c r="E19360" s="3" t="str">
        <f t="shared" ref="E19360:E19361" si="1215"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9360" s="1" t="s">
        <v>968</v>
      </c>
      <c r="G19360" s="1" t="s">
        <v>969</v>
      </c>
      <c r="H19360" s="1" t="s">
        <v>970</v>
      </c>
      <c r="I19360" s="1" t="s">
        <v>16</v>
      </c>
      <c r="J19360" s="1" t="s">
        <v>23</v>
      </c>
      <c r="K19360" s="1" t="s">
        <v>16</v>
      </c>
      <c r="L19360" s="1" t="s">
        <v>16</v>
      </c>
      <c r="M19360" s="1" t="s">
        <v>16</v>
      </c>
      <c r="N19360" s="1" t="s">
        <v>16</v>
      </c>
      <c r="O19360" s="1">
        <v>71.2</v>
      </c>
      <c r="P19360" s="1">
        <v>1.0</v>
      </c>
    </row>
    <row r="19361">
      <c r="A19361" s="1" t="s">
        <v>29</v>
      </c>
      <c r="B19361" s="1" t="s">
        <v>22478</v>
      </c>
      <c r="C19361" s="2" t="s">
        <v>22455</v>
      </c>
      <c r="D19361" s="1" t="s">
        <v>19</v>
      </c>
      <c r="E19361" s="3" t="str">
        <f t="shared" si="1215"/>
        <v>2-Pack Samsung S23 Skärmskydd &amp; 1-Pack linsskydd - Härdat Glas 9H - Super kvalitet 3D</v>
      </c>
      <c r="F19361" s="1" t="s">
        <v>968</v>
      </c>
      <c r="G19361" s="1" t="s">
        <v>969</v>
      </c>
      <c r="H19361" s="1" t="s">
        <v>970</v>
      </c>
      <c r="I19361" s="1" t="s">
        <v>16</v>
      </c>
      <c r="J19361" s="1" t="s">
        <v>23</v>
      </c>
      <c r="K19361" s="1" t="s">
        <v>16</v>
      </c>
      <c r="L19361" s="1" t="s">
        <v>16</v>
      </c>
      <c r="M19361" s="1" t="s">
        <v>16</v>
      </c>
      <c r="N19361" s="1" t="s">
        <v>16</v>
      </c>
      <c r="O19361" s="1">
        <v>71.2</v>
      </c>
      <c r="P19361" s="1">
        <v>1.0</v>
      </c>
    </row>
    <row r="19362">
      <c r="A19362" s="1" t="s">
        <v>29</v>
      </c>
      <c r="B19362" s="1" t="s">
        <v>22479</v>
      </c>
      <c r="C19362" s="2" t="s">
        <v>22455</v>
      </c>
      <c r="D19362" s="1" t="s">
        <v>19</v>
      </c>
      <c r="E19362" s="3" t="str">
        <f>HYPERLINK("https://fyndiq.se/produkt/c6fde4c7ea9e44ea/", "2-Pack OnePlus 10 Pro 5G &amp; 2-Pack linsskydd - Härdat Glas 9H - Super kvalitet 3D")</f>
        <v>2-Pack OnePlus 10 Pro 5G &amp; 2-Pack linsskydd - Härdat Glas 9H - Super kvalitet 3D</v>
      </c>
      <c r="F19362" s="1" t="s">
        <v>16439</v>
      </c>
      <c r="G19362" s="1" t="s">
        <v>16440</v>
      </c>
      <c r="H19362" s="1" t="s">
        <v>16441</v>
      </c>
      <c r="I19362" s="1" t="s">
        <v>16</v>
      </c>
      <c r="J19362" s="1" t="s">
        <v>23</v>
      </c>
      <c r="K19362" s="1" t="s">
        <v>16</v>
      </c>
      <c r="L19362" s="1" t="s">
        <v>16</v>
      </c>
      <c r="M19362" s="1" t="s">
        <v>16</v>
      </c>
      <c r="N19362" s="1" t="s">
        <v>16</v>
      </c>
      <c r="O19362" s="1">
        <v>79.2</v>
      </c>
      <c r="P19362" s="1">
        <v>1.0</v>
      </c>
    </row>
    <row r="19363">
      <c r="A19363" s="1" t="s">
        <v>29</v>
      </c>
      <c r="B19363" s="1" t="s">
        <v>22480</v>
      </c>
      <c r="C19363" s="2" t="s">
        <v>22455</v>
      </c>
      <c r="D19363" s="1" t="s">
        <v>19</v>
      </c>
      <c r="E19363" s="3" t="str">
        <f t="shared" ref="E19363:E19366" si="1216">HYPERLINK("https://fyndiq.se/produkt/08d44de1ca3946df/", "2-Pack Samsung Galaxy S10 - Härdat Glas 9H – 3D Skärmskydd - Super kvalitet")</f>
        <v>2-Pack Samsung Galaxy S10 - Härdat Glas 9H – 3D Skärmskydd - Super kvalitet</v>
      </c>
      <c r="F19363" s="1" t="s">
        <v>729</v>
      </c>
      <c r="G19363" s="1" t="s">
        <v>730</v>
      </c>
      <c r="H19363" s="1" t="s">
        <v>731</v>
      </c>
      <c r="I19363" s="1" t="s">
        <v>16</v>
      </c>
      <c r="J19363" s="1" t="s">
        <v>23</v>
      </c>
      <c r="K19363" s="1" t="s">
        <v>16</v>
      </c>
      <c r="L19363" s="1" t="s">
        <v>16</v>
      </c>
      <c r="M19363" s="1" t="s">
        <v>16</v>
      </c>
      <c r="N19363" s="1" t="s">
        <v>16</v>
      </c>
      <c r="O19363" s="1">
        <v>63.2</v>
      </c>
      <c r="P19363" s="1">
        <v>1.0</v>
      </c>
    </row>
    <row r="19364">
      <c r="A19364" s="1" t="s">
        <v>29</v>
      </c>
      <c r="B19364" s="1" t="s">
        <v>22481</v>
      </c>
      <c r="C19364" s="2" t="s">
        <v>22455</v>
      </c>
      <c r="D19364" s="1" t="s">
        <v>19</v>
      </c>
      <c r="E19364" s="3" t="str">
        <f t="shared" si="1216"/>
        <v>2-Pack Samsung Galaxy S10 - Härdat Glas 9H – 3D Skärmskydd - Super kvalitet</v>
      </c>
      <c r="F19364" s="1" t="s">
        <v>729</v>
      </c>
      <c r="G19364" s="1" t="s">
        <v>730</v>
      </c>
      <c r="H19364" s="1" t="s">
        <v>731</v>
      </c>
      <c r="I19364" s="1" t="s">
        <v>16</v>
      </c>
      <c r="J19364" s="1" t="s">
        <v>23</v>
      </c>
      <c r="K19364" s="1" t="s">
        <v>16</v>
      </c>
      <c r="L19364" s="1" t="s">
        <v>16</v>
      </c>
      <c r="M19364" s="1" t="s">
        <v>16</v>
      </c>
      <c r="N19364" s="1" t="s">
        <v>16</v>
      </c>
      <c r="O19364" s="1">
        <v>63.2</v>
      </c>
      <c r="P19364" s="1">
        <v>1.0</v>
      </c>
    </row>
    <row r="19365">
      <c r="A19365" s="1" t="s">
        <v>29</v>
      </c>
      <c r="B19365" s="1" t="s">
        <v>22482</v>
      </c>
      <c r="C19365" s="2" t="s">
        <v>22455</v>
      </c>
      <c r="D19365" s="1" t="s">
        <v>19</v>
      </c>
      <c r="E19365" s="3" t="str">
        <f t="shared" si="1216"/>
        <v>2-Pack Samsung Galaxy S10 - Härdat Glas 9H – 3D Skärmskydd - Super kvalitet</v>
      </c>
      <c r="F19365" s="1" t="s">
        <v>729</v>
      </c>
      <c r="G19365" s="1" t="s">
        <v>730</v>
      </c>
      <c r="H19365" s="1" t="s">
        <v>731</v>
      </c>
      <c r="I19365" s="1" t="s">
        <v>16</v>
      </c>
      <c r="J19365" s="1" t="s">
        <v>23</v>
      </c>
      <c r="K19365" s="1" t="s">
        <v>16</v>
      </c>
      <c r="L19365" s="1" t="s">
        <v>16</v>
      </c>
      <c r="M19365" s="1" t="s">
        <v>16</v>
      </c>
      <c r="N19365" s="1" t="s">
        <v>16</v>
      </c>
      <c r="O19365" s="1">
        <v>63.2</v>
      </c>
      <c r="P19365" s="1">
        <v>1.0</v>
      </c>
    </row>
    <row r="19366">
      <c r="A19366" s="1" t="s">
        <v>29</v>
      </c>
      <c r="B19366" s="1" t="s">
        <v>22483</v>
      </c>
      <c r="C19366" s="2" t="s">
        <v>22455</v>
      </c>
      <c r="D19366" s="1" t="s">
        <v>19</v>
      </c>
      <c r="E19366" s="3" t="str">
        <f t="shared" si="1216"/>
        <v>2-Pack Samsung Galaxy S10 - Härdat Glas 9H – 3D Skärmskydd - Super kvalitet</v>
      </c>
      <c r="F19366" s="1" t="s">
        <v>729</v>
      </c>
      <c r="G19366" s="1" t="s">
        <v>730</v>
      </c>
      <c r="H19366" s="1" t="s">
        <v>731</v>
      </c>
      <c r="I19366" s="1" t="s">
        <v>16</v>
      </c>
      <c r="J19366" s="1" t="s">
        <v>23</v>
      </c>
      <c r="K19366" s="1" t="s">
        <v>16</v>
      </c>
      <c r="L19366" s="1" t="s">
        <v>16</v>
      </c>
      <c r="M19366" s="1" t="s">
        <v>16</v>
      </c>
      <c r="N19366" s="1" t="s">
        <v>16</v>
      </c>
      <c r="O19366" s="1">
        <v>63.2</v>
      </c>
      <c r="P19366" s="1">
        <v>1.0</v>
      </c>
    </row>
    <row r="19367">
      <c r="A19367" s="1" t="s">
        <v>29</v>
      </c>
      <c r="B19367" s="1" t="s">
        <v>22484</v>
      </c>
      <c r="C19367" s="2" t="s">
        <v>22455</v>
      </c>
      <c r="D19367" s="1" t="s">
        <v>19</v>
      </c>
      <c r="E19367" s="3" t="str">
        <f>HYPERLINK("https://fyndiq.se/produkt/67afb534781a4066/", "2-Pack Samsung Galaxy S9 Plus - Härdat glas- 9HSuper kvalitet 3D")</f>
        <v>2-Pack Samsung Galaxy S9 Plus - Härdat glas- 9HSuper kvalitet 3D</v>
      </c>
      <c r="F19367" s="1" t="s">
        <v>3929</v>
      </c>
      <c r="G19367" s="1" t="s">
        <v>3930</v>
      </c>
      <c r="H19367" s="1" t="s">
        <v>3931</v>
      </c>
      <c r="I19367" s="1" t="s">
        <v>16</v>
      </c>
      <c r="J19367" s="1" t="s">
        <v>23</v>
      </c>
      <c r="K19367" s="1" t="s">
        <v>16</v>
      </c>
      <c r="L19367" s="1" t="s">
        <v>16</v>
      </c>
      <c r="M19367" s="1" t="s">
        <v>16</v>
      </c>
      <c r="N19367" s="1" t="s">
        <v>16</v>
      </c>
      <c r="O19367" s="1">
        <v>63.2</v>
      </c>
      <c r="P19367" s="1">
        <v>1.0</v>
      </c>
    </row>
    <row r="19368">
      <c r="A19368" s="1" t="s">
        <v>29</v>
      </c>
      <c r="B19368" s="1" t="s">
        <v>22485</v>
      </c>
      <c r="C19368" s="2" t="s">
        <v>22455</v>
      </c>
      <c r="D19368" s="1" t="s">
        <v>19</v>
      </c>
      <c r="E19368" s="3" t="str">
        <f>HYPERLINK("https://fyndiq.se/produkt/f15b82570d4144d0/", "2-Pack Apple Watch 41mm – Härdat glas 9H – Super kvalitet 3D")</f>
        <v>2-Pack Apple Watch 41mm – Härdat glas 9H – Super kvalitet 3D</v>
      </c>
      <c r="F19368" s="1" t="s">
        <v>144</v>
      </c>
      <c r="G19368" s="1" t="s">
        <v>145</v>
      </c>
      <c r="H19368" s="1" t="s">
        <v>146</v>
      </c>
      <c r="I19368" s="1" t="s">
        <v>16</v>
      </c>
      <c r="J19368" s="1" t="s">
        <v>23</v>
      </c>
      <c r="K19368" s="1" t="s">
        <v>16</v>
      </c>
      <c r="L19368" s="1" t="s">
        <v>16</v>
      </c>
      <c r="M19368" s="1" t="s">
        <v>16</v>
      </c>
      <c r="N19368" s="1" t="s">
        <v>16</v>
      </c>
      <c r="O19368" s="1">
        <v>55.2</v>
      </c>
      <c r="P19368" s="1">
        <v>1.0</v>
      </c>
    </row>
    <row r="19369">
      <c r="A19369" s="1" t="s">
        <v>29</v>
      </c>
      <c r="B19369" s="1" t="s">
        <v>22486</v>
      </c>
      <c r="C19369" s="2" t="s">
        <v>22455</v>
      </c>
      <c r="D19369" s="1" t="s">
        <v>19</v>
      </c>
      <c r="E19369" s="3" t="str">
        <f>HYPERLINK("https://fyndiq.se/produkt/082f3cf898c84831/", "2 Pack Galaxy S20 Ultra - Härdat glas 9H - Super kvalitet 3D")</f>
        <v>2 Pack Galaxy S20 Ultra - Härdat glas 9H - Super kvalitet 3D</v>
      </c>
      <c r="F19369" s="1" t="s">
        <v>460</v>
      </c>
      <c r="G19369" s="1" t="s">
        <v>461</v>
      </c>
      <c r="H19369" s="1" t="s">
        <v>462</v>
      </c>
      <c r="I19369" s="1" t="s">
        <v>16</v>
      </c>
      <c r="J19369" s="1" t="s">
        <v>23</v>
      </c>
      <c r="K19369" s="1" t="s">
        <v>16</v>
      </c>
      <c r="L19369" s="1" t="s">
        <v>16</v>
      </c>
      <c r="M19369" s="1" t="s">
        <v>16</v>
      </c>
      <c r="N19369" s="1" t="s">
        <v>16</v>
      </c>
      <c r="O19369" s="1">
        <v>63.2</v>
      </c>
      <c r="P19369" s="1">
        <v>1.0</v>
      </c>
    </row>
    <row r="19370">
      <c r="A19370" s="1" t="s">
        <v>29</v>
      </c>
      <c r="B19370" s="1" t="s">
        <v>22487</v>
      </c>
      <c r="C19370" s="2" t="s">
        <v>22455</v>
      </c>
      <c r="D19370" s="1" t="s">
        <v>19</v>
      </c>
      <c r="E19370" s="3" t="str">
        <f>HYPERLINK("https://fyndiq.se/produkt/95efd29ff0ba45b9/", "2-Pack Samsung Galaxy A04s - Härdat Glas 9H-Super Kvalitet 3D")</f>
        <v>2-Pack Samsung Galaxy A04s - Härdat Glas 9H-Super Kvalitet 3D</v>
      </c>
      <c r="F19370" s="1" t="s">
        <v>2024</v>
      </c>
      <c r="G19370" s="1" t="s">
        <v>2025</v>
      </c>
      <c r="H19370" s="1" t="s">
        <v>2026</v>
      </c>
      <c r="I19370" s="1" t="s">
        <v>16</v>
      </c>
      <c r="J19370" s="1" t="s">
        <v>23</v>
      </c>
      <c r="K19370" s="1" t="s">
        <v>16</v>
      </c>
      <c r="L19370" s="1" t="s">
        <v>16</v>
      </c>
      <c r="M19370" s="1" t="s">
        <v>16</v>
      </c>
      <c r="N19370" s="1" t="s">
        <v>16</v>
      </c>
      <c r="O19370" s="1">
        <v>63.2</v>
      </c>
      <c r="P19370" s="1">
        <v>1.0</v>
      </c>
    </row>
    <row r="19371">
      <c r="A19371" s="1" t="s">
        <v>29</v>
      </c>
      <c r="B19371" s="1" t="s">
        <v>22488</v>
      </c>
      <c r="C19371" s="2" t="s">
        <v>22455</v>
      </c>
      <c r="D19371" s="1" t="s">
        <v>19</v>
      </c>
      <c r="E19371" s="3" t="str">
        <f>HYPERLINK("https://fyndiq.se/produkt/60656ba8dce64ae4/", "2 Pack Samsung Galaxy A50 - Härdat glas 9H - Super kvalitet 3D")</f>
        <v>2 Pack Samsung Galaxy A50 - Härdat glas 9H - Super kvalitet 3D</v>
      </c>
      <c r="F19371" s="1" t="s">
        <v>645</v>
      </c>
      <c r="G19371" s="1" t="s">
        <v>646</v>
      </c>
      <c r="H19371" s="1" t="s">
        <v>647</v>
      </c>
      <c r="I19371" s="1" t="s">
        <v>16</v>
      </c>
      <c r="J19371" s="1" t="s">
        <v>23</v>
      </c>
      <c r="K19371" s="1" t="s">
        <v>16</v>
      </c>
      <c r="L19371" s="1" t="s">
        <v>16</v>
      </c>
      <c r="M19371" s="1" t="s">
        <v>16</v>
      </c>
      <c r="N19371" s="1" t="s">
        <v>16</v>
      </c>
      <c r="O19371" s="1">
        <v>63.2</v>
      </c>
      <c r="P19371" s="1">
        <v>1.0</v>
      </c>
    </row>
    <row r="19372">
      <c r="A19372" s="1" t="s">
        <v>29</v>
      </c>
      <c r="B19372" s="1" t="s">
        <v>22489</v>
      </c>
      <c r="C19372" s="2" t="s">
        <v>22455</v>
      </c>
      <c r="D19372" s="1" t="s">
        <v>19</v>
      </c>
      <c r="E19372" s="3" t="str">
        <f t="shared" ref="E19372:E19377" si="1217">HYPERLINK("https://fyndiq.se/produkt/dfe28e565d2e4c8d/", "2 Pack Samsung S21 FE - 9H Härdat Glass - Super Kvalitet 3D")</f>
        <v>2 Pack Samsung S21 FE - 9H Härdat Glass - Super Kvalitet 3D</v>
      </c>
      <c r="F19372" s="1" t="s">
        <v>276</v>
      </c>
      <c r="G19372" s="1" t="s">
        <v>277</v>
      </c>
      <c r="H19372" s="1" t="s">
        <v>278</v>
      </c>
      <c r="I19372" s="1" t="s">
        <v>16</v>
      </c>
      <c r="J19372" s="1" t="s">
        <v>23</v>
      </c>
      <c r="K19372" s="1" t="s">
        <v>16</v>
      </c>
      <c r="L19372" s="1" t="s">
        <v>16</v>
      </c>
      <c r="M19372" s="1" t="s">
        <v>16</v>
      </c>
      <c r="N19372" s="1" t="s">
        <v>16</v>
      </c>
      <c r="O19372" s="1">
        <v>63.2</v>
      </c>
      <c r="P19372" s="1">
        <v>1.0</v>
      </c>
    </row>
    <row r="19373">
      <c r="A19373" s="1" t="s">
        <v>29</v>
      </c>
      <c r="B19373" s="1" t="s">
        <v>22490</v>
      </c>
      <c r="C19373" s="2" t="s">
        <v>22455</v>
      </c>
      <c r="D19373" s="1" t="s">
        <v>19</v>
      </c>
      <c r="E19373" s="3" t="str">
        <f t="shared" si="1217"/>
        <v>2 Pack Samsung S21 FE - 9H Härdat Glass - Super Kvalitet 3D</v>
      </c>
      <c r="F19373" s="1" t="s">
        <v>276</v>
      </c>
      <c r="G19373" s="1" t="s">
        <v>277</v>
      </c>
      <c r="H19373" s="1" t="s">
        <v>278</v>
      </c>
      <c r="I19373" s="1" t="s">
        <v>16</v>
      </c>
      <c r="J19373" s="1" t="s">
        <v>23</v>
      </c>
      <c r="K19373" s="1" t="s">
        <v>16</v>
      </c>
      <c r="L19373" s="1" t="s">
        <v>16</v>
      </c>
      <c r="M19373" s="1" t="s">
        <v>16</v>
      </c>
      <c r="N19373" s="1" t="s">
        <v>16</v>
      </c>
      <c r="O19373" s="1">
        <v>63.2</v>
      </c>
      <c r="P19373" s="1">
        <v>1.0</v>
      </c>
    </row>
    <row r="19374">
      <c r="A19374" s="1" t="s">
        <v>29</v>
      </c>
      <c r="B19374" s="1" t="s">
        <v>22491</v>
      </c>
      <c r="C19374" s="2" t="s">
        <v>22455</v>
      </c>
      <c r="D19374" s="1" t="s">
        <v>19</v>
      </c>
      <c r="E19374" s="3" t="str">
        <f t="shared" si="1217"/>
        <v>2 Pack Samsung S21 FE - 9H Härdat Glass - Super Kvalitet 3D</v>
      </c>
      <c r="F19374" s="1" t="s">
        <v>276</v>
      </c>
      <c r="G19374" s="1" t="s">
        <v>277</v>
      </c>
      <c r="H19374" s="1" t="s">
        <v>278</v>
      </c>
      <c r="I19374" s="1" t="s">
        <v>16</v>
      </c>
      <c r="J19374" s="1" t="s">
        <v>23</v>
      </c>
      <c r="K19374" s="1" t="s">
        <v>16</v>
      </c>
      <c r="L19374" s="1" t="s">
        <v>16</v>
      </c>
      <c r="M19374" s="1" t="s">
        <v>16</v>
      </c>
      <c r="N19374" s="1" t="s">
        <v>16</v>
      </c>
      <c r="O19374" s="1">
        <v>63.2</v>
      </c>
      <c r="P19374" s="1">
        <v>1.0</v>
      </c>
    </row>
    <row r="19375">
      <c r="A19375" s="1" t="s">
        <v>29</v>
      </c>
      <c r="B19375" s="1" t="s">
        <v>22492</v>
      </c>
      <c r="C19375" s="2" t="s">
        <v>22455</v>
      </c>
      <c r="D19375" s="1" t="s">
        <v>19</v>
      </c>
      <c r="E19375" s="3" t="str">
        <f t="shared" si="1217"/>
        <v>2 Pack Samsung S21 FE - 9H Härdat Glass - Super Kvalitet 3D</v>
      </c>
      <c r="F19375" s="1" t="s">
        <v>276</v>
      </c>
      <c r="G19375" s="1" t="s">
        <v>277</v>
      </c>
      <c r="H19375" s="1" t="s">
        <v>278</v>
      </c>
      <c r="I19375" s="1" t="s">
        <v>16</v>
      </c>
      <c r="J19375" s="1" t="s">
        <v>23</v>
      </c>
      <c r="K19375" s="1" t="s">
        <v>16</v>
      </c>
      <c r="L19375" s="1" t="s">
        <v>16</v>
      </c>
      <c r="M19375" s="1" t="s">
        <v>16</v>
      </c>
      <c r="N19375" s="1" t="s">
        <v>16</v>
      </c>
      <c r="O19375" s="1">
        <v>63.2</v>
      </c>
      <c r="P19375" s="1">
        <v>1.0</v>
      </c>
    </row>
    <row r="19376">
      <c r="A19376" s="1" t="s">
        <v>29</v>
      </c>
      <c r="B19376" s="1" t="s">
        <v>22493</v>
      </c>
      <c r="C19376" s="2" t="s">
        <v>22455</v>
      </c>
      <c r="D19376" s="1" t="s">
        <v>19</v>
      </c>
      <c r="E19376" s="3" t="str">
        <f t="shared" si="1217"/>
        <v>2 Pack Samsung S21 FE - 9H Härdat Glass - Super Kvalitet 3D</v>
      </c>
      <c r="F19376" s="1" t="s">
        <v>276</v>
      </c>
      <c r="G19376" s="1" t="s">
        <v>277</v>
      </c>
      <c r="H19376" s="1" t="s">
        <v>278</v>
      </c>
      <c r="I19376" s="1" t="s">
        <v>16</v>
      </c>
      <c r="J19376" s="1" t="s">
        <v>23</v>
      </c>
      <c r="K19376" s="1" t="s">
        <v>16</v>
      </c>
      <c r="L19376" s="1" t="s">
        <v>16</v>
      </c>
      <c r="M19376" s="1" t="s">
        <v>16</v>
      </c>
      <c r="N19376" s="1" t="s">
        <v>16</v>
      </c>
      <c r="O19376" s="1">
        <v>63.2</v>
      </c>
      <c r="P19376" s="1">
        <v>1.0</v>
      </c>
    </row>
    <row r="19377">
      <c r="A19377" s="1" t="s">
        <v>29</v>
      </c>
      <c r="B19377" s="1" t="s">
        <v>22494</v>
      </c>
      <c r="C19377" s="2" t="s">
        <v>22455</v>
      </c>
      <c r="D19377" s="1" t="s">
        <v>19</v>
      </c>
      <c r="E19377" s="3" t="str">
        <f t="shared" si="1217"/>
        <v>2 Pack Samsung S21 FE - 9H Härdat Glass - Super Kvalitet 3D</v>
      </c>
      <c r="F19377" s="1" t="s">
        <v>276</v>
      </c>
      <c r="G19377" s="1" t="s">
        <v>277</v>
      </c>
      <c r="H19377" s="1" t="s">
        <v>278</v>
      </c>
      <c r="I19377" s="1" t="s">
        <v>16</v>
      </c>
      <c r="J19377" s="1" t="s">
        <v>23</v>
      </c>
      <c r="K19377" s="1" t="s">
        <v>16</v>
      </c>
      <c r="L19377" s="1" t="s">
        <v>16</v>
      </c>
      <c r="M19377" s="1" t="s">
        <v>16</v>
      </c>
      <c r="N19377" s="1" t="s">
        <v>16</v>
      </c>
      <c r="O19377" s="1">
        <v>63.2</v>
      </c>
      <c r="P19377" s="1">
        <v>1.0</v>
      </c>
    </row>
    <row r="19378">
      <c r="A19378" s="1" t="s">
        <v>29</v>
      </c>
      <c r="B19378" s="1" t="s">
        <v>22495</v>
      </c>
      <c r="C19378" s="2" t="s">
        <v>22455</v>
      </c>
      <c r="D19378" s="1" t="s">
        <v>19</v>
      </c>
      <c r="E19378" s="3" t="str">
        <f t="shared" ref="E19378:E19380" si="1218">HYPERLINK("https://fyndiq.se/produkt/27b0aae0e13248c2/", "2-Pack GOOGLE PIXEL 8 PRO Skärmskydd - Härdat Glas 9H - Super kvalitet 3D")</f>
        <v>2-Pack GOOGLE PIXEL 8 PRO Skärmskydd - Härdat Glas 9H - Super kvalitet 3D</v>
      </c>
      <c r="F19378" s="1" t="s">
        <v>204</v>
      </c>
      <c r="G19378" s="1" t="s">
        <v>205</v>
      </c>
      <c r="H19378" s="1" t="s">
        <v>206</v>
      </c>
      <c r="I19378" s="1" t="s">
        <v>16</v>
      </c>
      <c r="J19378" s="1" t="s">
        <v>23</v>
      </c>
      <c r="K19378" s="1" t="s">
        <v>16</v>
      </c>
      <c r="L19378" s="1" t="s">
        <v>16</v>
      </c>
      <c r="M19378" s="1" t="s">
        <v>16</v>
      </c>
      <c r="N19378" s="1" t="s">
        <v>16</v>
      </c>
      <c r="O19378" s="1">
        <v>71.2</v>
      </c>
      <c r="P19378" s="1">
        <v>1.0</v>
      </c>
    </row>
    <row r="19379">
      <c r="A19379" s="1" t="s">
        <v>29</v>
      </c>
      <c r="B19379" s="1" t="s">
        <v>22496</v>
      </c>
      <c r="C19379" s="2" t="s">
        <v>22455</v>
      </c>
      <c r="D19379" s="1" t="s">
        <v>19</v>
      </c>
      <c r="E19379" s="3" t="str">
        <f t="shared" si="1218"/>
        <v>2-Pack GOOGLE PIXEL 8 PRO Skärmskydd - Härdat Glas 9H - Super kvalitet 3D</v>
      </c>
      <c r="F19379" s="1" t="s">
        <v>204</v>
      </c>
      <c r="G19379" s="1" t="s">
        <v>205</v>
      </c>
      <c r="H19379" s="1" t="s">
        <v>206</v>
      </c>
      <c r="I19379" s="1" t="s">
        <v>16</v>
      </c>
      <c r="J19379" s="1" t="s">
        <v>23</v>
      </c>
      <c r="K19379" s="1" t="s">
        <v>16</v>
      </c>
      <c r="L19379" s="1" t="s">
        <v>16</v>
      </c>
      <c r="M19379" s="1" t="s">
        <v>16</v>
      </c>
      <c r="N19379" s="1" t="s">
        <v>16</v>
      </c>
      <c r="O19379" s="1">
        <v>71.2</v>
      </c>
      <c r="P19379" s="1">
        <v>2.0</v>
      </c>
    </row>
    <row r="19380">
      <c r="A19380" s="1" t="s">
        <v>29</v>
      </c>
      <c r="B19380" s="1" t="s">
        <v>22497</v>
      </c>
      <c r="C19380" s="2" t="s">
        <v>22455</v>
      </c>
      <c r="D19380" s="1" t="s">
        <v>19</v>
      </c>
      <c r="E19380" s="3" t="str">
        <f t="shared" si="1218"/>
        <v>2-Pack GOOGLE PIXEL 8 PRO Skärmskydd - Härdat Glas 9H - Super kvalitet 3D</v>
      </c>
      <c r="F19380" s="1" t="s">
        <v>204</v>
      </c>
      <c r="G19380" s="1" t="s">
        <v>205</v>
      </c>
      <c r="H19380" s="1" t="s">
        <v>206</v>
      </c>
      <c r="I19380" s="1" t="s">
        <v>16</v>
      </c>
      <c r="J19380" s="1" t="s">
        <v>23</v>
      </c>
      <c r="K19380" s="1" t="s">
        <v>16</v>
      </c>
      <c r="L19380" s="1" t="s">
        <v>16</v>
      </c>
      <c r="M19380" s="1" t="s">
        <v>16</v>
      </c>
      <c r="N19380" s="1" t="s">
        <v>16</v>
      </c>
      <c r="O19380" s="1">
        <v>71.2</v>
      </c>
      <c r="P19380" s="1">
        <v>1.0</v>
      </c>
    </row>
    <row r="19381">
      <c r="A19381" s="1" t="s">
        <v>29</v>
      </c>
      <c r="B19381" s="1" t="s">
        <v>22498</v>
      </c>
      <c r="C19381" s="2" t="s">
        <v>22455</v>
      </c>
      <c r="D19381" s="1" t="s">
        <v>19</v>
      </c>
      <c r="E19381" s="3" t="str">
        <f>HYPERLINK("https://fyndiq.se/produkt/6b776ba94ce8490c/", "2-Pack Samsung A14 Skärmskydd &amp; 2-Pack linsskydd - Härdat Glas 9H - Super kvalitet 3D")</f>
        <v>2-Pack Samsung A14 Skärmskydd &amp; 2-Pack linsskydd - Härdat Glas 9H - Super kvalitet 3D</v>
      </c>
      <c r="F19381" s="1" t="s">
        <v>2445</v>
      </c>
      <c r="G19381" s="1" t="s">
        <v>2446</v>
      </c>
      <c r="H19381" s="1" t="s">
        <v>2447</v>
      </c>
      <c r="I19381" s="1" t="s">
        <v>16</v>
      </c>
      <c r="J19381" s="1" t="s">
        <v>23</v>
      </c>
      <c r="K19381" s="1" t="s">
        <v>16</v>
      </c>
      <c r="L19381" s="1" t="s">
        <v>16</v>
      </c>
      <c r="M19381" s="1" t="s">
        <v>16</v>
      </c>
      <c r="N19381" s="1" t="s">
        <v>16</v>
      </c>
      <c r="O19381" s="1">
        <v>79.2</v>
      </c>
      <c r="P19381" s="1">
        <v>1.0</v>
      </c>
    </row>
    <row r="19382">
      <c r="A19382" s="1" t="s">
        <v>29</v>
      </c>
      <c r="B19382" s="1" t="s">
        <v>22499</v>
      </c>
      <c r="C19382" s="2" t="s">
        <v>22455</v>
      </c>
      <c r="D19382" s="1" t="s">
        <v>19</v>
      </c>
      <c r="E19382" s="3" t="str">
        <f>HYPERLINK("https://fyndiq.se/produkt/253055cb3a394b08/", "Google Pixel 7A - Härdat Glas 9H - Super kvalitet 3D Skärmskydd")</f>
        <v>Google Pixel 7A - Härdat Glas 9H - Super kvalitet 3D Skärmskydd</v>
      </c>
      <c r="F19382" s="1" t="s">
        <v>1817</v>
      </c>
      <c r="G19382" s="1" t="s">
        <v>1818</v>
      </c>
      <c r="H19382" s="1" t="s">
        <v>1819</v>
      </c>
      <c r="I19382" s="1" t="s">
        <v>16</v>
      </c>
      <c r="J19382" s="1" t="s">
        <v>23</v>
      </c>
      <c r="K19382" s="1" t="s">
        <v>16</v>
      </c>
      <c r="L19382" s="1" t="s">
        <v>16</v>
      </c>
      <c r="M19382" s="1" t="s">
        <v>16</v>
      </c>
      <c r="N19382" s="1" t="s">
        <v>16</v>
      </c>
      <c r="O19382" s="1">
        <v>55.2</v>
      </c>
      <c r="P19382" s="1">
        <v>1.0</v>
      </c>
    </row>
    <row r="19383">
      <c r="A19383" s="1" t="s">
        <v>29</v>
      </c>
      <c r="B19383" s="1" t="s">
        <v>22500</v>
      </c>
      <c r="C19383" s="2" t="s">
        <v>22455</v>
      </c>
      <c r="D19383" s="1" t="s">
        <v>19</v>
      </c>
      <c r="E19383" s="3" t="str">
        <f>HYPERLINK("https://fyndiq.se/produkt/7915d7cb62b04354/", "2-Pack Xiaomi Redmi 10 5G - Härdat Glas 9H - Super kvalitet 3D Skärmskydd")</f>
        <v>2-Pack Xiaomi Redmi 10 5G - Härdat Glas 9H - Super kvalitet 3D Skärmskydd</v>
      </c>
      <c r="F19383" s="1" t="s">
        <v>4540</v>
      </c>
      <c r="G19383" s="1" t="s">
        <v>4541</v>
      </c>
      <c r="H19383" s="1" t="s">
        <v>4542</v>
      </c>
      <c r="I19383" s="1" t="s">
        <v>16</v>
      </c>
      <c r="J19383" s="1" t="s">
        <v>23</v>
      </c>
      <c r="K19383" s="1" t="s">
        <v>16</v>
      </c>
      <c r="L19383" s="1" t="s">
        <v>16</v>
      </c>
      <c r="M19383" s="1" t="s">
        <v>16</v>
      </c>
      <c r="N19383" s="1" t="s">
        <v>16</v>
      </c>
      <c r="O19383" s="1">
        <v>63.2</v>
      </c>
      <c r="P19383" s="1">
        <v>1.0</v>
      </c>
    </row>
    <row r="19384">
      <c r="A19384" s="1" t="s">
        <v>29</v>
      </c>
      <c r="B19384" s="1" t="s">
        <v>22501</v>
      </c>
      <c r="C19384" s="2" t="s">
        <v>22455</v>
      </c>
      <c r="D19384" s="1" t="s">
        <v>19</v>
      </c>
      <c r="E19384" s="3" t="str">
        <f t="shared" ref="E19384:E19385" si="1219">HYPERLINK("https://fyndiq.se/produkt/f7b16236096d401a/", "2-Pack Google Pixel 7A - Härdat glas 9H - Super kvalitet 3D Skärmskydd")</f>
        <v>2-Pack Google Pixel 7A - Härdat glas 9H - Super kvalitet 3D Skärmskydd</v>
      </c>
      <c r="F19384" s="1" t="s">
        <v>852</v>
      </c>
      <c r="G19384" s="1" t="s">
        <v>853</v>
      </c>
      <c r="H19384" s="1" t="s">
        <v>854</v>
      </c>
      <c r="I19384" s="1" t="s">
        <v>16</v>
      </c>
      <c r="J19384" s="1" t="s">
        <v>23</v>
      </c>
      <c r="K19384" s="1" t="s">
        <v>16</v>
      </c>
      <c r="L19384" s="1" t="s">
        <v>16</v>
      </c>
      <c r="M19384" s="1" t="s">
        <v>16</v>
      </c>
      <c r="N19384" s="1" t="s">
        <v>16</v>
      </c>
      <c r="O19384" s="1">
        <v>63.2</v>
      </c>
      <c r="P19384" s="1">
        <v>1.0</v>
      </c>
    </row>
    <row r="19385">
      <c r="A19385" s="1" t="s">
        <v>29</v>
      </c>
      <c r="B19385" s="1" t="s">
        <v>22502</v>
      </c>
      <c r="C19385" s="2" t="s">
        <v>22455</v>
      </c>
      <c r="D19385" s="1" t="s">
        <v>19</v>
      </c>
      <c r="E19385" s="3" t="str">
        <f t="shared" si="1219"/>
        <v>2-Pack Google Pixel 7A - Härdat glas 9H - Super kvalitet 3D Skärmskydd</v>
      </c>
      <c r="F19385" s="1" t="s">
        <v>852</v>
      </c>
      <c r="G19385" s="1" t="s">
        <v>853</v>
      </c>
      <c r="H19385" s="1" t="s">
        <v>854</v>
      </c>
      <c r="I19385" s="1" t="s">
        <v>16</v>
      </c>
      <c r="J19385" s="1" t="s">
        <v>23</v>
      </c>
      <c r="K19385" s="1" t="s">
        <v>16</v>
      </c>
      <c r="L19385" s="1" t="s">
        <v>16</v>
      </c>
      <c r="M19385" s="1" t="s">
        <v>16</v>
      </c>
      <c r="N19385" s="1" t="s">
        <v>16</v>
      </c>
      <c r="O19385" s="1">
        <v>63.2</v>
      </c>
      <c r="P19385" s="1">
        <v>1.0</v>
      </c>
    </row>
    <row r="19386">
      <c r="A19386" s="1" t="s">
        <v>29</v>
      </c>
      <c r="B19386" s="1" t="s">
        <v>22503</v>
      </c>
      <c r="C19386" s="2" t="s">
        <v>22455</v>
      </c>
      <c r="D19386" s="1" t="s">
        <v>19</v>
      </c>
      <c r="E19386" s="3" t="str">
        <f>HYPERLINK("https://fyndiq.se/produkt/e0b5cbce33334680/", "2 Pack Sony Xperia 10 IV - Härdat glas 9H -Super Kvalitet 3D")</f>
        <v>2 Pack Sony Xperia 10 IV - Härdat glas 9H -Super Kvalitet 3D</v>
      </c>
      <c r="F19386" s="1" t="s">
        <v>250</v>
      </c>
      <c r="G19386" s="1" t="s">
        <v>251</v>
      </c>
      <c r="H19386" s="1" t="s">
        <v>252</v>
      </c>
      <c r="I19386" s="1" t="s">
        <v>16</v>
      </c>
      <c r="J19386" s="1" t="s">
        <v>23</v>
      </c>
      <c r="K19386" s="1" t="s">
        <v>16</v>
      </c>
      <c r="L19386" s="1" t="s">
        <v>16</v>
      </c>
      <c r="M19386" s="1" t="s">
        <v>16</v>
      </c>
      <c r="N19386" s="1" t="s">
        <v>16</v>
      </c>
      <c r="O19386" s="1">
        <v>71.2</v>
      </c>
      <c r="P19386" s="1">
        <v>1.0</v>
      </c>
    </row>
    <row r="19387">
      <c r="A19387" s="1" t="s">
        <v>29</v>
      </c>
      <c r="B19387" s="1" t="s">
        <v>22504</v>
      </c>
      <c r="C19387" s="2" t="s">
        <v>22455</v>
      </c>
      <c r="D19387" s="1" t="s">
        <v>19</v>
      </c>
      <c r="E19387" s="3" t="str">
        <f>HYPERLINK("https://fyndiq.se/produkt/abcb18d2b1094266/", "2 Pack Samsung S21 5G - Härdat Glas 9H - Super Kvalitet 3D")</f>
        <v>2 Pack Samsung S21 5G - Härdat Glas 9H - Super Kvalitet 3D</v>
      </c>
      <c r="F19387" s="1" t="s">
        <v>2719</v>
      </c>
      <c r="G19387" s="1" t="s">
        <v>2720</v>
      </c>
      <c r="H19387" s="1" t="s">
        <v>2721</v>
      </c>
      <c r="I19387" s="1" t="s">
        <v>16</v>
      </c>
      <c r="J19387" s="1" t="s">
        <v>23</v>
      </c>
      <c r="K19387" s="1" t="s">
        <v>16</v>
      </c>
      <c r="L19387" s="1" t="s">
        <v>16</v>
      </c>
      <c r="M19387" s="1" t="s">
        <v>16</v>
      </c>
      <c r="N19387" s="1" t="s">
        <v>16</v>
      </c>
      <c r="O19387" s="1">
        <v>63.2</v>
      </c>
      <c r="P19387" s="1">
        <v>1.0</v>
      </c>
    </row>
    <row r="19388">
      <c r="A19388" s="1" t="s">
        <v>29</v>
      </c>
      <c r="B19388" s="1" t="s">
        <v>22505</v>
      </c>
      <c r="C19388" s="2" t="s">
        <v>22455</v>
      </c>
      <c r="D19388" s="1" t="s">
        <v>19</v>
      </c>
      <c r="E19388" s="3" t="str">
        <f>HYPERLINK("https://fyndiq.se/produkt/8729ada0574148ad/", "2-Pack Xiaomi 12T - Härdat Glas 9H - Super kvalitet 3D Skärmskydd")</f>
        <v>2-Pack Xiaomi 12T - Härdat Glas 9H - Super kvalitet 3D Skärmskydd</v>
      </c>
      <c r="F19388" s="1" t="s">
        <v>22506</v>
      </c>
      <c r="G19388" s="1" t="s">
        <v>22507</v>
      </c>
      <c r="H19388" s="1" t="s">
        <v>22508</v>
      </c>
      <c r="I19388" s="1" t="s">
        <v>16</v>
      </c>
      <c r="J19388" s="1" t="s">
        <v>23</v>
      </c>
      <c r="K19388" s="1" t="s">
        <v>16</v>
      </c>
      <c r="L19388" s="1" t="s">
        <v>16</v>
      </c>
      <c r="M19388" s="1" t="s">
        <v>16</v>
      </c>
      <c r="N19388" s="1" t="s">
        <v>16</v>
      </c>
      <c r="O19388" s="1">
        <v>63.2</v>
      </c>
      <c r="P19388" s="1">
        <v>1.0</v>
      </c>
    </row>
    <row r="19389">
      <c r="A19389" s="1" t="s">
        <v>29</v>
      </c>
      <c r="B19389" s="1" t="s">
        <v>22509</v>
      </c>
      <c r="C19389" s="2" t="s">
        <v>22455</v>
      </c>
      <c r="D19389" s="1" t="s">
        <v>19</v>
      </c>
      <c r="E19389" s="3" t="str">
        <f>HYPERLINK("https://fyndiq.se/produkt/60c6c1b625e3464e/", "1-Pack XIAOMI REDMI 12 Skärmskydd - Härdat Glas 9H - Super kvalitet 3D")</f>
        <v>1-Pack XIAOMI REDMI 12 Skärmskydd - Härdat Glas 9H - Super kvalitet 3D</v>
      </c>
      <c r="F19389" s="1" t="s">
        <v>22510</v>
      </c>
      <c r="G19389" s="1" t="s">
        <v>22511</v>
      </c>
      <c r="H19389" s="1" t="s">
        <v>22512</v>
      </c>
      <c r="I19389" s="1" t="s">
        <v>16</v>
      </c>
      <c r="J19389" s="1" t="s">
        <v>23</v>
      </c>
      <c r="K19389" s="1" t="s">
        <v>16</v>
      </c>
      <c r="L19389" s="1" t="s">
        <v>16</v>
      </c>
      <c r="M19389" s="1" t="s">
        <v>16</v>
      </c>
      <c r="N19389" s="1" t="s">
        <v>16</v>
      </c>
      <c r="O19389" s="1">
        <v>55.2</v>
      </c>
      <c r="P19389" s="1">
        <v>1.0</v>
      </c>
    </row>
    <row r="19390">
      <c r="A19390" s="1" t="s">
        <v>29</v>
      </c>
      <c r="B19390" s="1" t="s">
        <v>22513</v>
      </c>
      <c r="C19390" s="2" t="s">
        <v>22455</v>
      </c>
      <c r="D19390" s="1" t="s">
        <v>19</v>
      </c>
      <c r="E19390" s="3" t="str">
        <f>HYPERLINK("https://fyndiq.se/produkt/bc46ebfdab704667/", "2-Pack Samsung S22 Skärmskydd  - 9H Härdat Glass - 3D Super Kvalitet")</f>
        <v>2-Pack Samsung S22 Skärmskydd  - 9H Härdat Glass - 3D Super Kvalitet</v>
      </c>
      <c r="F19390" s="1" t="s">
        <v>1454</v>
      </c>
      <c r="G19390" s="1" t="s">
        <v>1455</v>
      </c>
      <c r="H19390" s="1" t="s">
        <v>1456</v>
      </c>
      <c r="I19390" s="1" t="s">
        <v>16</v>
      </c>
      <c r="J19390" s="1" t="s">
        <v>23</v>
      </c>
      <c r="K19390" s="1" t="s">
        <v>16</v>
      </c>
      <c r="L19390" s="1" t="s">
        <v>16</v>
      </c>
      <c r="M19390" s="1" t="s">
        <v>16</v>
      </c>
      <c r="N19390" s="1" t="s">
        <v>16</v>
      </c>
      <c r="O19390" s="1">
        <v>63.2</v>
      </c>
      <c r="P19390" s="1">
        <v>1.0</v>
      </c>
    </row>
    <row r="19391">
      <c r="A19391" s="1" t="s">
        <v>29</v>
      </c>
      <c r="B19391" s="1" t="s">
        <v>22514</v>
      </c>
      <c r="C19391" s="2" t="s">
        <v>22455</v>
      </c>
      <c r="D19391" s="1" t="s">
        <v>19</v>
      </c>
      <c r="E19391" s="3" t="str">
        <f>HYPERLINK("https://fyndiq.se/produkt/44d2fa4a0f334137/", "2-Pack Samsung Galaxy Tab A7 Lite WiFi - Härdat Glas 9H - Super Kvalitet Skärmskydd")</f>
        <v>2-Pack Samsung Galaxy Tab A7 Lite WiFi - Härdat Glas 9H - Super Kvalitet Skärmskydd</v>
      </c>
      <c r="F19391" s="1" t="s">
        <v>10103</v>
      </c>
      <c r="G19391" s="1" t="s">
        <v>10104</v>
      </c>
      <c r="H19391" s="1" t="s">
        <v>10105</v>
      </c>
      <c r="I19391" s="1" t="s">
        <v>16</v>
      </c>
      <c r="J19391" s="1" t="s">
        <v>23</v>
      </c>
      <c r="K19391" s="1" t="s">
        <v>16</v>
      </c>
      <c r="L19391" s="1" t="s">
        <v>16</v>
      </c>
      <c r="M19391" s="1" t="s">
        <v>16</v>
      </c>
      <c r="N19391" s="1" t="s">
        <v>16</v>
      </c>
      <c r="O19391" s="1">
        <v>127.2</v>
      </c>
      <c r="P19391" s="1">
        <v>1.0</v>
      </c>
    </row>
    <row r="19392">
      <c r="A19392" s="1" t="s">
        <v>29</v>
      </c>
      <c r="B19392" s="1" t="s">
        <v>22515</v>
      </c>
      <c r="C19392" s="2" t="s">
        <v>22455</v>
      </c>
      <c r="D19392" s="1" t="s">
        <v>19</v>
      </c>
      <c r="E19392" s="3" t="str">
        <f>HYPERLINK("https://fyndiq.se/produkt/6a5fe87bf7d44d06/", "Samsung S22 ULTRA - 9H Härdat Glass - 3D Super Kvalitet")</f>
        <v>Samsung S22 ULTRA - 9H Härdat Glass - 3D Super Kvalitet</v>
      </c>
      <c r="F19392" s="1" t="s">
        <v>22516</v>
      </c>
      <c r="G19392" s="1" t="s">
        <v>22517</v>
      </c>
      <c r="H19392" s="1" t="s">
        <v>22518</v>
      </c>
      <c r="I19392" s="1" t="s">
        <v>16</v>
      </c>
      <c r="J19392" s="1" t="s">
        <v>23</v>
      </c>
      <c r="K19392" s="1" t="s">
        <v>16</v>
      </c>
      <c r="L19392" s="1" t="s">
        <v>16</v>
      </c>
      <c r="M19392" s="1" t="s">
        <v>16</v>
      </c>
      <c r="N19392" s="1" t="s">
        <v>16</v>
      </c>
      <c r="O19392" s="1">
        <v>55.2</v>
      </c>
      <c r="P19392" s="1">
        <v>1.0</v>
      </c>
    </row>
    <row r="19393">
      <c r="A19393" s="1" t="s">
        <v>29</v>
      </c>
      <c r="B19393" s="1" t="s">
        <v>22519</v>
      </c>
      <c r="C19393" s="2" t="s">
        <v>22455</v>
      </c>
      <c r="D19393" s="1" t="s">
        <v>19</v>
      </c>
      <c r="E19393" s="3" t="str">
        <f>HYPERLINK("https://fyndiq.se/produkt/7b4cb5f9439947b9/", "2-Pack iPhone SE 2020 Svart - Härdat Glas 9H - Super Kvalitet 3D")</f>
        <v>2-Pack iPhone SE 2020 Svart - Härdat Glas 9H - Super Kvalitet 3D</v>
      </c>
      <c r="F19393" s="1" t="s">
        <v>175</v>
      </c>
      <c r="G19393" s="1" t="s">
        <v>176</v>
      </c>
      <c r="H19393" s="1" t="s">
        <v>177</v>
      </c>
      <c r="I19393" s="1" t="s">
        <v>16</v>
      </c>
      <c r="J19393" s="1" t="s">
        <v>23</v>
      </c>
      <c r="K19393" s="1" t="s">
        <v>16</v>
      </c>
      <c r="L19393" s="1" t="s">
        <v>16</v>
      </c>
      <c r="M19393" s="1" t="s">
        <v>16</v>
      </c>
      <c r="N19393" s="1" t="s">
        <v>16</v>
      </c>
      <c r="O19393" s="1">
        <v>47.2</v>
      </c>
      <c r="P19393" s="1">
        <v>1.0</v>
      </c>
    </row>
    <row r="19394">
      <c r="A19394" s="1" t="s">
        <v>29</v>
      </c>
      <c r="B19394" s="1" t="s">
        <v>22520</v>
      </c>
      <c r="C19394" s="2" t="s">
        <v>22455</v>
      </c>
      <c r="D19394" s="1" t="s">
        <v>19</v>
      </c>
      <c r="E19394" s="3" t="str">
        <f>HYPERLINK("https://fyndiq.se/produkt/bc0c4d5e5f134435/", "2 Pack Apple Watch 38mm -Härdat glas 9H – Super kvalitet 3D")</f>
        <v>2 Pack Apple Watch 38mm -Härdat glas 9H – Super kvalitet 3D</v>
      </c>
      <c r="F19394" s="1" t="s">
        <v>780</v>
      </c>
      <c r="G19394" s="1" t="s">
        <v>781</v>
      </c>
      <c r="H19394" s="1" t="s">
        <v>782</v>
      </c>
      <c r="I19394" s="1" t="s">
        <v>16</v>
      </c>
      <c r="J19394" s="1" t="s">
        <v>23</v>
      </c>
      <c r="K19394" s="1" t="s">
        <v>16</v>
      </c>
      <c r="L19394" s="1" t="s">
        <v>16</v>
      </c>
      <c r="M19394" s="1" t="s">
        <v>16</v>
      </c>
      <c r="N19394" s="1" t="s">
        <v>16</v>
      </c>
      <c r="O19394" s="1">
        <v>55.2</v>
      </c>
      <c r="P19394" s="1">
        <v>1.0</v>
      </c>
    </row>
    <row r="19395">
      <c r="A19395" s="1" t="s">
        <v>29</v>
      </c>
      <c r="B19395" s="1" t="s">
        <v>22521</v>
      </c>
      <c r="C19395" s="2" t="s">
        <v>22455</v>
      </c>
      <c r="D19395" s="1" t="s">
        <v>19</v>
      </c>
      <c r="E19395" s="3" t="str">
        <f>HYPERLINK("https://fyndiq.se/produkt/f7b16236096d401a/", "2-Pack Google Pixel 7A - Härdat glas 9H - Super kvalitet 3D Skärmskydd")</f>
        <v>2-Pack Google Pixel 7A - Härdat glas 9H - Super kvalitet 3D Skärmskydd</v>
      </c>
      <c r="F19395" s="1" t="s">
        <v>852</v>
      </c>
      <c r="G19395" s="1" t="s">
        <v>853</v>
      </c>
      <c r="H19395" s="1" t="s">
        <v>854</v>
      </c>
      <c r="I19395" s="1" t="s">
        <v>16</v>
      </c>
      <c r="J19395" s="1" t="s">
        <v>23</v>
      </c>
      <c r="K19395" s="1" t="s">
        <v>16</v>
      </c>
      <c r="L19395" s="1" t="s">
        <v>16</v>
      </c>
      <c r="M19395" s="1" t="s">
        <v>16</v>
      </c>
      <c r="N19395" s="1" t="s">
        <v>16</v>
      </c>
      <c r="O19395" s="1">
        <v>63.2</v>
      </c>
      <c r="P19395" s="1">
        <v>1.0</v>
      </c>
    </row>
    <row r="19396">
      <c r="A19396" s="1" t="s">
        <v>29</v>
      </c>
      <c r="B19396" s="1" t="s">
        <v>22522</v>
      </c>
      <c r="C19396" s="2" t="s">
        <v>22455</v>
      </c>
      <c r="D19396" s="1" t="s">
        <v>19</v>
      </c>
      <c r="E19396" s="3" t="str">
        <f>HYPERLINK("https://fyndiq.se/produkt/1e8f6bb5ed7344de/", "2-Pack Samsung Galaxy s10 Plus - Härdat glas 9H - Super kvalitet")</f>
        <v>2-Pack Samsung Galaxy s10 Plus - Härdat glas 9H - Super kvalitet</v>
      </c>
      <c r="F19396" s="1" t="s">
        <v>1508</v>
      </c>
      <c r="G19396" s="1" t="s">
        <v>1509</v>
      </c>
      <c r="H19396" s="1" t="s">
        <v>1510</v>
      </c>
      <c r="I19396" s="1" t="s">
        <v>16</v>
      </c>
      <c r="J19396" s="1" t="s">
        <v>23</v>
      </c>
      <c r="K19396" s="1" t="s">
        <v>16</v>
      </c>
      <c r="L19396" s="1" t="s">
        <v>16</v>
      </c>
      <c r="M19396" s="1" t="s">
        <v>16</v>
      </c>
      <c r="N19396" s="1" t="s">
        <v>16</v>
      </c>
      <c r="O19396" s="1">
        <v>63.2</v>
      </c>
      <c r="P19396" s="1">
        <v>1.0</v>
      </c>
    </row>
    <row r="19397">
      <c r="A19397" s="1" t="s">
        <v>29</v>
      </c>
      <c r="B19397" s="1" t="s">
        <v>22523</v>
      </c>
      <c r="C19397" s="2" t="s">
        <v>22455</v>
      </c>
      <c r="D19397" s="1" t="s">
        <v>19</v>
      </c>
      <c r="E19397" s="3" t="str">
        <f>HYPERLINK("https://fyndiq.se/produkt/0509614578ae4870/", "2-Pack Xiaomi Redmi 10C - Härdat Glas 9H - Super kvalitet 3D Skärmskydd")</f>
        <v>2-Pack Xiaomi Redmi 10C - Härdat Glas 9H - Super kvalitet 3D Skärmskydd</v>
      </c>
      <c r="F19397" s="1" t="s">
        <v>8393</v>
      </c>
      <c r="G19397" s="1" t="s">
        <v>8394</v>
      </c>
      <c r="H19397" s="1" t="s">
        <v>8395</v>
      </c>
      <c r="I19397" s="1" t="s">
        <v>16</v>
      </c>
      <c r="J19397" s="1" t="s">
        <v>23</v>
      </c>
      <c r="K19397" s="1" t="s">
        <v>16</v>
      </c>
      <c r="L19397" s="1" t="s">
        <v>16</v>
      </c>
      <c r="M19397" s="1" t="s">
        <v>16</v>
      </c>
      <c r="N19397" s="1" t="s">
        <v>16</v>
      </c>
      <c r="O19397" s="1">
        <v>63.2</v>
      </c>
      <c r="P19397" s="1">
        <v>1.0</v>
      </c>
    </row>
    <row r="19398">
      <c r="A19398" s="1" t="s">
        <v>29</v>
      </c>
      <c r="B19398" s="1" t="s">
        <v>22524</v>
      </c>
      <c r="C19398" s="2" t="s">
        <v>22455</v>
      </c>
      <c r="D19398" s="1" t="s">
        <v>19</v>
      </c>
      <c r="E19398" s="3" t="str">
        <f>HYPERLINK("https://fyndiq.se/produkt/a34f701dc60542a7/", "2 Pack Samsung Galaxy A32 - Härdat glas 9H - Super kvalitet 3D")</f>
        <v>2 Pack Samsung Galaxy A32 - Härdat glas 9H - Super kvalitet 3D</v>
      </c>
      <c r="F19398" s="1" t="s">
        <v>6491</v>
      </c>
      <c r="G19398" s="1" t="s">
        <v>6492</v>
      </c>
      <c r="H19398" s="1" t="s">
        <v>6493</v>
      </c>
      <c r="I19398" s="1" t="s">
        <v>16</v>
      </c>
      <c r="J19398" s="1" t="s">
        <v>23</v>
      </c>
      <c r="K19398" s="1" t="s">
        <v>16</v>
      </c>
      <c r="L19398" s="1" t="s">
        <v>16</v>
      </c>
      <c r="M19398" s="1" t="s">
        <v>16</v>
      </c>
      <c r="N19398" s="1" t="s">
        <v>16</v>
      </c>
      <c r="O19398" s="1">
        <v>63.2</v>
      </c>
      <c r="P19398" s="1">
        <v>3.0</v>
      </c>
    </row>
    <row r="19399">
      <c r="A19399" s="1" t="s">
        <v>29</v>
      </c>
      <c r="B19399" s="1" t="s">
        <v>22525</v>
      </c>
      <c r="C19399" s="2" t="s">
        <v>22455</v>
      </c>
      <c r="D19399" s="1" t="s">
        <v>19</v>
      </c>
      <c r="E19399" s="3" t="str">
        <f>HYPERLINK("https://fyndiq.se/produkt/580d801ad22645e2/", "2 Pack - Samsung A12 / A32 5G - Härdat Glass 9H - Super Kvalitet")</f>
        <v>2 Pack - Samsung A12 / A32 5G - Härdat Glass 9H - Super Kvalitet</v>
      </c>
      <c r="F19399" s="1" t="s">
        <v>2530</v>
      </c>
      <c r="G19399" s="1" t="s">
        <v>2531</v>
      </c>
      <c r="H19399" s="1" t="s">
        <v>2532</v>
      </c>
      <c r="I19399" s="1" t="s">
        <v>16</v>
      </c>
      <c r="J19399" s="1" t="s">
        <v>23</v>
      </c>
      <c r="K19399" s="1" t="s">
        <v>16</v>
      </c>
      <c r="L19399" s="1" t="s">
        <v>16</v>
      </c>
      <c r="M19399" s="1" t="s">
        <v>16</v>
      </c>
      <c r="N19399" s="1" t="s">
        <v>16</v>
      </c>
      <c r="O19399" s="1">
        <v>63.2</v>
      </c>
      <c r="P19399" s="1">
        <v>1.0</v>
      </c>
    </row>
    <row r="19400">
      <c r="A19400" s="1" t="s">
        <v>29</v>
      </c>
      <c r="B19400" s="1" t="s">
        <v>22526</v>
      </c>
      <c r="C19400" s="2" t="s">
        <v>22455</v>
      </c>
      <c r="D19400" s="1" t="s">
        <v>19</v>
      </c>
      <c r="E19400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9400" s="1" t="s">
        <v>47</v>
      </c>
      <c r="G19400" s="2" t="s">
        <v>48</v>
      </c>
      <c r="H19400" s="1" t="s">
        <v>49</v>
      </c>
      <c r="I19400" s="1" t="s">
        <v>16</v>
      </c>
      <c r="J19400" s="1" t="s">
        <v>23</v>
      </c>
      <c r="K19400" s="1" t="s">
        <v>16</v>
      </c>
      <c r="L19400" s="1" t="s">
        <v>16</v>
      </c>
      <c r="M19400" s="1" t="s">
        <v>16</v>
      </c>
      <c r="N19400" s="1" t="s">
        <v>16</v>
      </c>
      <c r="O19400" s="1">
        <v>183.2</v>
      </c>
      <c r="P19400" s="1">
        <v>1.0</v>
      </c>
    </row>
    <row r="19401">
      <c r="A19401" s="1" t="s">
        <v>29</v>
      </c>
      <c r="B19401" s="1" t="s">
        <v>22527</v>
      </c>
      <c r="C19401" s="2" t="s">
        <v>22455</v>
      </c>
      <c r="D19401" s="1" t="s">
        <v>19</v>
      </c>
      <c r="E19401" s="3" t="str">
        <f>HYPERLINK("https://fyndiq.se/produkt/dfe28e565d2e4c8d/", "2 Pack Samsung S21 FE - 9H Härdat Glass - Super Kvalitet 3D")</f>
        <v>2 Pack Samsung S21 FE - 9H Härdat Glass - Super Kvalitet 3D</v>
      </c>
      <c r="F19401" s="1" t="s">
        <v>276</v>
      </c>
      <c r="G19401" s="1" t="s">
        <v>277</v>
      </c>
      <c r="H19401" s="1" t="s">
        <v>278</v>
      </c>
      <c r="I19401" s="1" t="s">
        <v>16</v>
      </c>
      <c r="J19401" s="1" t="s">
        <v>23</v>
      </c>
      <c r="K19401" s="1" t="s">
        <v>16</v>
      </c>
      <c r="L19401" s="1" t="s">
        <v>16</v>
      </c>
      <c r="M19401" s="1" t="s">
        <v>16</v>
      </c>
      <c r="N19401" s="1" t="s">
        <v>16</v>
      </c>
      <c r="O19401" s="1">
        <v>63.2</v>
      </c>
      <c r="P19401" s="1">
        <v>1.0</v>
      </c>
    </row>
    <row r="19402">
      <c r="A19402" s="1" t="s">
        <v>29</v>
      </c>
      <c r="B19402" s="1" t="s">
        <v>22528</v>
      </c>
      <c r="C19402" s="2" t="s">
        <v>22455</v>
      </c>
      <c r="D19402" s="1" t="s">
        <v>19</v>
      </c>
      <c r="E19402" s="3" t="str">
        <f>HYPERLINK("https://fyndiq.se/produkt/3793e0f6281f49f6/", "2-Pack Iphone 11 / XR - 9H Härdat Glass - Top Kvalitet")</f>
        <v>2-Pack Iphone 11 / XR - 9H Härdat Glass - Top Kvalitet</v>
      </c>
      <c r="F19402" s="1" t="s">
        <v>371</v>
      </c>
      <c r="G19402" s="1" t="s">
        <v>372</v>
      </c>
      <c r="H19402" s="1" t="s">
        <v>373</v>
      </c>
      <c r="I19402" s="1" t="s">
        <v>16</v>
      </c>
      <c r="J19402" s="1" t="s">
        <v>23</v>
      </c>
      <c r="K19402" s="1" t="s">
        <v>16</v>
      </c>
      <c r="L19402" s="1" t="s">
        <v>16</v>
      </c>
      <c r="M19402" s="1" t="s">
        <v>16</v>
      </c>
      <c r="N19402" s="1" t="s">
        <v>16</v>
      </c>
      <c r="O19402" s="1">
        <v>47.2</v>
      </c>
      <c r="P19402" s="1">
        <v>1.0</v>
      </c>
    </row>
    <row r="19403">
      <c r="A19403" s="1" t="s">
        <v>29</v>
      </c>
      <c r="B19403" s="1" t="s">
        <v>22529</v>
      </c>
      <c r="C19403" s="2" t="s">
        <v>22455</v>
      </c>
      <c r="D19403" s="1" t="s">
        <v>19</v>
      </c>
      <c r="E19403" s="3" t="str">
        <f>HYPERLINK("https://fyndiq.se/produkt/981477e3228a49e0/", "2 Pack Samsung Galaxy Note 9 - Härdat glas 9H –Super kvalitet 3D")</f>
        <v>2 Pack Samsung Galaxy Note 9 - Härdat glas 9H –Super kvalitet 3D</v>
      </c>
      <c r="F19403" s="1" t="s">
        <v>4143</v>
      </c>
      <c r="G19403" s="1" t="s">
        <v>4144</v>
      </c>
      <c r="H19403" s="1" t="s">
        <v>4145</v>
      </c>
      <c r="I19403" s="1" t="s">
        <v>16</v>
      </c>
      <c r="J19403" s="1" t="s">
        <v>23</v>
      </c>
      <c r="K19403" s="1" t="s">
        <v>16</v>
      </c>
      <c r="L19403" s="1" t="s">
        <v>16</v>
      </c>
      <c r="M19403" s="1" t="s">
        <v>16</v>
      </c>
      <c r="N19403" s="1" t="s">
        <v>16</v>
      </c>
      <c r="O19403" s="1">
        <v>63.2</v>
      </c>
      <c r="P19403" s="1">
        <v>1.0</v>
      </c>
    </row>
    <row r="19404">
      <c r="A19404" s="1" t="s">
        <v>29</v>
      </c>
      <c r="B19404" s="1" t="s">
        <v>22530</v>
      </c>
      <c r="C19404" s="2" t="s">
        <v>22455</v>
      </c>
      <c r="D19404" s="1" t="s">
        <v>19</v>
      </c>
      <c r="E19404" s="3" t="str">
        <f t="shared" ref="E19404:E19405" si="1220">HYPERLINK("https://fyndiq.se/produkt/d797b2d066ca471c/", "2-Pack Apple Watch 44mm – Härdat glas 9H – Super kvalitet 3D")</f>
        <v>2-Pack Apple Watch 44mm – Härdat glas 9H – Super kvalitet 3D</v>
      </c>
      <c r="F19404" s="1" t="s">
        <v>1392</v>
      </c>
      <c r="G19404" s="1" t="s">
        <v>1393</v>
      </c>
      <c r="H19404" s="1" t="s">
        <v>1394</v>
      </c>
      <c r="I19404" s="1" t="s">
        <v>16</v>
      </c>
      <c r="J19404" s="1" t="s">
        <v>23</v>
      </c>
      <c r="K19404" s="1" t="s">
        <v>16</v>
      </c>
      <c r="L19404" s="1" t="s">
        <v>16</v>
      </c>
      <c r="M19404" s="1" t="s">
        <v>16</v>
      </c>
      <c r="N19404" s="1" t="s">
        <v>16</v>
      </c>
      <c r="O19404" s="1">
        <v>55.2</v>
      </c>
      <c r="P19404" s="1">
        <v>1.0</v>
      </c>
    </row>
    <row r="19405">
      <c r="A19405" s="1" t="s">
        <v>29</v>
      </c>
      <c r="B19405" s="1" t="s">
        <v>22531</v>
      </c>
      <c r="C19405" s="2" t="s">
        <v>22455</v>
      </c>
      <c r="D19405" s="1" t="s">
        <v>19</v>
      </c>
      <c r="E19405" s="3" t="str">
        <f t="shared" si="1220"/>
        <v>2-Pack Apple Watch 44mm – Härdat glas 9H – Super kvalitet 3D</v>
      </c>
      <c r="F19405" s="1" t="s">
        <v>1392</v>
      </c>
      <c r="G19405" s="1" t="s">
        <v>1393</v>
      </c>
      <c r="H19405" s="1" t="s">
        <v>1394</v>
      </c>
      <c r="I19405" s="1" t="s">
        <v>16</v>
      </c>
      <c r="J19405" s="1" t="s">
        <v>23</v>
      </c>
      <c r="K19405" s="1" t="s">
        <v>16</v>
      </c>
      <c r="L19405" s="1" t="s">
        <v>16</v>
      </c>
      <c r="M19405" s="1" t="s">
        <v>16</v>
      </c>
      <c r="N19405" s="1" t="s">
        <v>16</v>
      </c>
      <c r="O19405" s="1">
        <v>55.2</v>
      </c>
      <c r="P19405" s="1">
        <v>1.0</v>
      </c>
    </row>
    <row r="19406">
      <c r="A19406" s="1" t="s">
        <v>29</v>
      </c>
      <c r="B19406" s="1" t="s">
        <v>22532</v>
      </c>
      <c r="C19406" s="2" t="s">
        <v>22455</v>
      </c>
      <c r="D19406" s="1" t="s">
        <v>19</v>
      </c>
      <c r="E19406" s="3" t="str">
        <f>HYPERLINK("https://fyndiq.se/produkt/a00b62acc6644fd2/", "2-Pack Samsung Galaxy S10 - Härdat glas 9H – Super kvalitet 3D")</f>
        <v>2-Pack Samsung Galaxy S10 - Härdat glas 9H – Super kvalitet 3D</v>
      </c>
      <c r="F19406" s="1" t="s">
        <v>1291</v>
      </c>
      <c r="G19406" s="1" t="s">
        <v>1292</v>
      </c>
      <c r="H19406" s="1" t="s">
        <v>1293</v>
      </c>
      <c r="I19406" s="1" t="s">
        <v>16</v>
      </c>
      <c r="J19406" s="1" t="s">
        <v>23</v>
      </c>
      <c r="K19406" s="1" t="s">
        <v>16</v>
      </c>
      <c r="L19406" s="1" t="s">
        <v>16</v>
      </c>
      <c r="M19406" s="1" t="s">
        <v>16</v>
      </c>
      <c r="N19406" s="1" t="s">
        <v>16</v>
      </c>
      <c r="O19406" s="1">
        <v>63.2</v>
      </c>
      <c r="P19406" s="1">
        <v>1.0</v>
      </c>
    </row>
    <row r="19407">
      <c r="A19407" s="1" t="s">
        <v>29</v>
      </c>
      <c r="B19407" s="1" t="s">
        <v>22533</v>
      </c>
      <c r="C19407" s="2" t="s">
        <v>22455</v>
      </c>
      <c r="D19407" s="1" t="s">
        <v>19</v>
      </c>
      <c r="E19407" s="3" t="str">
        <f>HYPERLINK("https://fyndiq.se/produkt/675bb02ed6bb4e07/", "2-Pack Samsung Galaxy S21 Ultra - Härdat Glas 9H-Super Kvalitet")</f>
        <v>2-Pack Samsung Galaxy S21 Ultra - Härdat Glas 9H-Super Kvalitet</v>
      </c>
      <c r="F19407" s="1" t="s">
        <v>91</v>
      </c>
      <c r="G19407" s="1" t="s">
        <v>92</v>
      </c>
      <c r="H19407" s="1" t="s">
        <v>93</v>
      </c>
      <c r="I19407" s="1" t="s">
        <v>16</v>
      </c>
      <c r="J19407" s="1" t="s">
        <v>23</v>
      </c>
      <c r="K19407" s="1" t="s">
        <v>16</v>
      </c>
      <c r="L19407" s="1" t="s">
        <v>16</v>
      </c>
      <c r="M19407" s="1" t="s">
        <v>16</v>
      </c>
      <c r="N19407" s="1" t="s">
        <v>16</v>
      </c>
      <c r="O19407" s="1">
        <v>63.2</v>
      </c>
      <c r="P19407" s="1">
        <v>1.0</v>
      </c>
    </row>
    <row r="19408">
      <c r="A19408" s="1" t="s">
        <v>29</v>
      </c>
      <c r="B19408" s="1" t="s">
        <v>22534</v>
      </c>
      <c r="C19408" s="2" t="s">
        <v>22455</v>
      </c>
      <c r="D19408" s="1" t="s">
        <v>19</v>
      </c>
      <c r="E19408" s="3" t="str">
        <f>HYPERLINK("https://fyndiq.se/produkt/bdb56fac408f4f21/", "2-Pack XIAOMI REDMI 12C Skärmskydd &amp; 1-Pack linsskydd - Härdat Glas 9H - Super kvalitet 3D")</f>
        <v>2-Pack XIAOMI REDMI 12C Skärmskydd &amp; 1-Pack linsskydd - Härdat Glas 9H - Super kvalitet 3D</v>
      </c>
      <c r="F19408" s="1" t="s">
        <v>4440</v>
      </c>
      <c r="G19408" s="1" t="s">
        <v>4441</v>
      </c>
      <c r="H19408" s="1" t="s">
        <v>4442</v>
      </c>
      <c r="I19408" s="1" t="s">
        <v>16</v>
      </c>
      <c r="J19408" s="1" t="s">
        <v>23</v>
      </c>
      <c r="K19408" s="1" t="s">
        <v>16</v>
      </c>
      <c r="L19408" s="1" t="s">
        <v>16</v>
      </c>
      <c r="M19408" s="1" t="s">
        <v>16</v>
      </c>
      <c r="N19408" s="1" t="s">
        <v>16</v>
      </c>
      <c r="O19408" s="1">
        <v>71.2</v>
      </c>
      <c r="P19408" s="1">
        <v>1.0</v>
      </c>
    </row>
    <row r="19409">
      <c r="A19409" s="1" t="s">
        <v>29</v>
      </c>
      <c r="B19409" s="1" t="s">
        <v>22535</v>
      </c>
      <c r="C19409" s="2" t="s">
        <v>22455</v>
      </c>
      <c r="D19409" s="1" t="s">
        <v>19</v>
      </c>
      <c r="E19409" s="3" t="str">
        <f>HYPERLINK("https://fyndiq.se/produkt/458719f52bfa4117/", "2-Pack IPhone 11 Pro - Härdat Glas 9H - Super Kvalitet 3D")</f>
        <v>2-Pack IPhone 11 Pro - Härdat Glas 9H - Super Kvalitet 3D</v>
      </c>
      <c r="F19409" s="1" t="s">
        <v>22536</v>
      </c>
      <c r="G19409" s="1" t="s">
        <v>22537</v>
      </c>
      <c r="H19409" s="1" t="s">
        <v>22538</v>
      </c>
      <c r="I19409" s="1" t="s">
        <v>16</v>
      </c>
      <c r="J19409" s="1" t="s">
        <v>23</v>
      </c>
      <c r="K19409" s="1" t="s">
        <v>16</v>
      </c>
      <c r="L19409" s="1" t="s">
        <v>16</v>
      </c>
      <c r="M19409" s="1" t="s">
        <v>16</v>
      </c>
      <c r="N19409" s="1" t="s">
        <v>16</v>
      </c>
      <c r="O19409" s="1">
        <v>47.2</v>
      </c>
      <c r="P19409" s="1">
        <v>1.0</v>
      </c>
    </row>
    <row r="19410">
      <c r="A19410" s="1" t="s">
        <v>29</v>
      </c>
      <c r="B19410" s="1" t="s">
        <v>22539</v>
      </c>
      <c r="C19410" s="2" t="s">
        <v>22455</v>
      </c>
      <c r="D19410" s="1" t="s">
        <v>19</v>
      </c>
      <c r="E19410" s="3" t="str">
        <f>HYPERLINK("https://fyndiq.se/produkt/0b2f55cbfc0d4bc8/", "Skärmskydd Iphone 12 / 12 Pro , härdat glas, hög kvalitet.")</f>
        <v>Skärmskydd Iphone 12 / 12 Pro , härdat glas, hög kvalitet.</v>
      </c>
      <c r="F19410" s="1" t="s">
        <v>587</v>
      </c>
      <c r="G19410" s="1" t="s">
        <v>588</v>
      </c>
      <c r="H19410" s="1" t="s">
        <v>589</v>
      </c>
      <c r="I19410" s="1" t="s">
        <v>16</v>
      </c>
      <c r="J19410" s="1" t="s">
        <v>23</v>
      </c>
      <c r="K19410" s="1" t="s">
        <v>16</v>
      </c>
      <c r="L19410" s="1" t="s">
        <v>16</v>
      </c>
      <c r="M19410" s="1" t="s">
        <v>16</v>
      </c>
      <c r="N19410" s="1" t="s">
        <v>16</v>
      </c>
      <c r="O19410" s="1">
        <v>39.2</v>
      </c>
      <c r="P19410" s="1">
        <v>1.0</v>
      </c>
    </row>
    <row r="19411">
      <c r="A19411" s="1" t="s">
        <v>29</v>
      </c>
      <c r="B19411" s="1" t="s">
        <v>22540</v>
      </c>
      <c r="C19411" s="2" t="s">
        <v>22455</v>
      </c>
      <c r="D19411" s="1" t="s">
        <v>19</v>
      </c>
      <c r="E19411" s="3" t="str">
        <f>HYPERLINK("https://fyndiq.se/produkt/f15b82570d4144d0/", "2-Pack Apple Watch 41mm – Härdat glas 9H – Super kvalitet 3D")</f>
        <v>2-Pack Apple Watch 41mm – Härdat glas 9H – Super kvalitet 3D</v>
      </c>
      <c r="F19411" s="1" t="s">
        <v>144</v>
      </c>
      <c r="G19411" s="1" t="s">
        <v>145</v>
      </c>
      <c r="H19411" s="1" t="s">
        <v>146</v>
      </c>
      <c r="I19411" s="1" t="s">
        <v>16</v>
      </c>
      <c r="J19411" s="1" t="s">
        <v>23</v>
      </c>
      <c r="K19411" s="1" t="s">
        <v>16</v>
      </c>
      <c r="L19411" s="1" t="s">
        <v>16</v>
      </c>
      <c r="M19411" s="1" t="s">
        <v>16</v>
      </c>
      <c r="N19411" s="1" t="s">
        <v>16</v>
      </c>
      <c r="O19411" s="1">
        <v>55.2</v>
      </c>
      <c r="P19411" s="1">
        <v>1.0</v>
      </c>
    </row>
    <row r="19412">
      <c r="A19412" s="1" t="s">
        <v>29</v>
      </c>
      <c r="B19412" s="1" t="s">
        <v>22541</v>
      </c>
      <c r="C19412" s="2" t="s">
        <v>22455</v>
      </c>
      <c r="D19412" s="1" t="s">
        <v>19</v>
      </c>
      <c r="E19412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9412" s="1" t="s">
        <v>35</v>
      </c>
      <c r="G19412" s="1" t="s">
        <v>36</v>
      </c>
      <c r="H19412" s="1" t="s">
        <v>37</v>
      </c>
      <c r="I19412" s="1" t="s">
        <v>16</v>
      </c>
      <c r="J19412" s="1" t="s">
        <v>23</v>
      </c>
      <c r="K19412" s="1" t="s">
        <v>16</v>
      </c>
      <c r="L19412" s="1" t="s">
        <v>16</v>
      </c>
      <c r="M19412" s="1" t="s">
        <v>16</v>
      </c>
      <c r="N19412" s="1" t="s">
        <v>16</v>
      </c>
      <c r="O19412" s="1">
        <v>63.2</v>
      </c>
      <c r="P19412" s="1">
        <v>1.0</v>
      </c>
    </row>
    <row r="19413">
      <c r="A19413" s="1" t="s">
        <v>29</v>
      </c>
      <c r="B19413" s="1" t="s">
        <v>22542</v>
      </c>
      <c r="C19413" s="2" t="s">
        <v>22455</v>
      </c>
      <c r="D19413" s="1" t="s">
        <v>19</v>
      </c>
      <c r="E19413" s="3" t="str">
        <f>HYPERLINK("https://fyndiq.se/produkt/c398466bf0524e85/", "2-Pack Samsung S23 - 9H Härdat Glass - 3D Super Kvalitet Skärmskydd")</f>
        <v>2-Pack Samsung S23 - 9H Härdat Glass - 3D Super Kvalitet Skärmskydd</v>
      </c>
      <c r="F19413" s="1" t="s">
        <v>1365</v>
      </c>
      <c r="G19413" s="1" t="s">
        <v>1366</v>
      </c>
      <c r="H19413" s="1" t="s">
        <v>1367</v>
      </c>
      <c r="I19413" s="1" t="s">
        <v>16</v>
      </c>
      <c r="J19413" s="1" t="s">
        <v>23</v>
      </c>
      <c r="K19413" s="1" t="s">
        <v>16</v>
      </c>
      <c r="L19413" s="1" t="s">
        <v>16</v>
      </c>
      <c r="M19413" s="1" t="s">
        <v>16</v>
      </c>
      <c r="N19413" s="1" t="s">
        <v>16</v>
      </c>
      <c r="O19413" s="1">
        <v>63.2</v>
      </c>
      <c r="P19413" s="1">
        <v>1.0</v>
      </c>
    </row>
    <row r="19414">
      <c r="A19414" s="1" t="s">
        <v>29</v>
      </c>
      <c r="B19414" s="1" t="s">
        <v>22543</v>
      </c>
      <c r="C19414" s="2" t="s">
        <v>22455</v>
      </c>
      <c r="D19414" s="1" t="s">
        <v>19</v>
      </c>
      <c r="E19414" s="3" t="str">
        <f>HYPERLINK("https://fyndiq.se/produkt/9f076ade07d04fa3/", "2-Pack Privacy SAMSUNG S21 FE Skärmskydd &amp; 1-Pack linsskydd - Härdat Glas 9H - Super kvalitet 3D")</f>
        <v>2-Pack Privacy SAMSUNG S21 FE Skärmskydd &amp; 1-Pack linsskydd - Härdat Glas 9H - Super kvalitet 3D</v>
      </c>
      <c r="F19414" s="1" t="s">
        <v>2894</v>
      </c>
      <c r="G19414" s="1" t="s">
        <v>2895</v>
      </c>
      <c r="H19414" s="1" t="s">
        <v>2896</v>
      </c>
      <c r="I19414" s="1" t="s">
        <v>16</v>
      </c>
      <c r="J19414" s="1" t="s">
        <v>23</v>
      </c>
      <c r="K19414" s="1" t="s">
        <v>16</v>
      </c>
      <c r="L19414" s="1" t="s">
        <v>16</v>
      </c>
      <c r="M19414" s="1" t="s">
        <v>16</v>
      </c>
      <c r="N19414" s="1" t="s">
        <v>16</v>
      </c>
      <c r="O19414" s="1">
        <v>87.2</v>
      </c>
      <c r="P19414" s="1">
        <v>1.0</v>
      </c>
    </row>
    <row r="19415">
      <c r="A19415" s="1" t="s">
        <v>29</v>
      </c>
      <c r="B19415" s="1" t="s">
        <v>22544</v>
      </c>
      <c r="C19415" s="2" t="s">
        <v>22455</v>
      </c>
      <c r="D19415" s="1" t="s">
        <v>19</v>
      </c>
      <c r="E19415" s="3" t="str">
        <f>HYPERLINK("https://fyndiq.se/produkt/9f3f4d2de3c94916/", "2 Pack Samsung Galaxy S9 - Härdat glas-9H Super kvalitet 3D")</f>
        <v>2 Pack Samsung Galaxy S9 - Härdat glas-9H Super kvalitet 3D</v>
      </c>
      <c r="F19415" s="1" t="s">
        <v>1500</v>
      </c>
      <c r="G19415" s="1" t="s">
        <v>1501</v>
      </c>
      <c r="H19415" s="1" t="s">
        <v>1502</v>
      </c>
      <c r="I19415" s="1" t="s">
        <v>16</v>
      </c>
      <c r="J19415" s="1" t="s">
        <v>23</v>
      </c>
      <c r="K19415" s="1" t="s">
        <v>16</v>
      </c>
      <c r="L19415" s="1" t="s">
        <v>16</v>
      </c>
      <c r="M19415" s="1" t="s">
        <v>16</v>
      </c>
      <c r="N19415" s="1" t="s">
        <v>16</v>
      </c>
      <c r="O19415" s="1">
        <v>63.2</v>
      </c>
      <c r="P19415" s="1">
        <v>1.0</v>
      </c>
    </row>
    <row r="19416">
      <c r="A19416" s="1" t="s">
        <v>29</v>
      </c>
      <c r="B19416" s="1" t="s">
        <v>22545</v>
      </c>
      <c r="C19416" s="2" t="s">
        <v>22455</v>
      </c>
      <c r="D19416" s="1" t="s">
        <v>19</v>
      </c>
      <c r="E1941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416" s="1" t="s">
        <v>1209</v>
      </c>
      <c r="G19416" s="1" t="s">
        <v>1210</v>
      </c>
      <c r="H19416" s="1" t="s">
        <v>1211</v>
      </c>
      <c r="I19416" s="1" t="s">
        <v>16</v>
      </c>
      <c r="J19416" s="1" t="s">
        <v>23</v>
      </c>
      <c r="K19416" s="1" t="s">
        <v>16</v>
      </c>
      <c r="L19416" s="1" t="s">
        <v>16</v>
      </c>
      <c r="M19416" s="1" t="s">
        <v>16</v>
      </c>
      <c r="N19416" s="1" t="s">
        <v>16</v>
      </c>
      <c r="O19416" s="1">
        <v>79.2</v>
      </c>
      <c r="P19416" s="1">
        <v>1.0</v>
      </c>
    </row>
    <row r="19417">
      <c r="A19417" s="1" t="s">
        <v>29</v>
      </c>
      <c r="B19417" s="1" t="s">
        <v>22546</v>
      </c>
      <c r="C19417" s="2" t="s">
        <v>22455</v>
      </c>
      <c r="D19417" s="1" t="s">
        <v>19</v>
      </c>
      <c r="E19417" s="3" t="str">
        <f>HYPERLINK("https://fyndiq.se/produkt/a002f83ad36944e4/", "2 Pack Samsung Watch 44mm - Härdat glas 9H - Super kvalitet")</f>
        <v>2 Pack Samsung Watch 44mm - Härdat glas 9H - Super kvalitet</v>
      </c>
      <c r="F19417" s="1" t="s">
        <v>8979</v>
      </c>
      <c r="G19417" s="1" t="s">
        <v>8980</v>
      </c>
      <c r="H19417" s="1" t="s">
        <v>8981</v>
      </c>
      <c r="I19417" s="1" t="s">
        <v>16</v>
      </c>
      <c r="J19417" s="1" t="s">
        <v>23</v>
      </c>
      <c r="K19417" s="1" t="s">
        <v>16</v>
      </c>
      <c r="L19417" s="1" t="s">
        <v>16</v>
      </c>
      <c r="M19417" s="1" t="s">
        <v>16</v>
      </c>
      <c r="N19417" s="1" t="s">
        <v>16</v>
      </c>
      <c r="O19417" s="1">
        <v>63.2</v>
      </c>
      <c r="P19417" s="1">
        <v>1.0</v>
      </c>
    </row>
    <row r="19418">
      <c r="A19418" s="1" t="s">
        <v>29</v>
      </c>
      <c r="B19418" s="1" t="s">
        <v>22547</v>
      </c>
      <c r="C19418" s="2" t="s">
        <v>22455</v>
      </c>
      <c r="D19418" s="1" t="s">
        <v>19</v>
      </c>
      <c r="E19418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9418" s="1" t="s">
        <v>968</v>
      </c>
      <c r="G19418" s="1" t="s">
        <v>969</v>
      </c>
      <c r="H19418" s="1" t="s">
        <v>970</v>
      </c>
      <c r="I19418" s="1" t="s">
        <v>16</v>
      </c>
      <c r="J19418" s="1" t="s">
        <v>23</v>
      </c>
      <c r="K19418" s="1" t="s">
        <v>16</v>
      </c>
      <c r="L19418" s="1" t="s">
        <v>16</v>
      </c>
      <c r="M19418" s="1" t="s">
        <v>16</v>
      </c>
      <c r="N19418" s="1" t="s">
        <v>16</v>
      </c>
      <c r="O19418" s="1">
        <v>71.2</v>
      </c>
      <c r="P19418" s="1">
        <v>1.0</v>
      </c>
    </row>
    <row r="19419">
      <c r="A19419" s="1" t="s">
        <v>29</v>
      </c>
      <c r="B19419" s="1" t="s">
        <v>22548</v>
      </c>
      <c r="C19419" s="2" t="s">
        <v>22455</v>
      </c>
      <c r="D19419" s="1" t="s">
        <v>19</v>
      </c>
      <c r="E19419" s="3" t="str">
        <f t="shared" ref="E19419:E19420" si="1221">HYPERLINK("https://fyndiq.se/produkt/a871a7da0b2249a8/", "2-Pack Iphone 11 Pro Max - 9H Härdat Glass - Top Kvalitet")</f>
        <v>2-Pack Iphone 11 Pro Max - 9H Härdat Glass - Top Kvalitet</v>
      </c>
      <c r="F19419" s="1" t="s">
        <v>559</v>
      </c>
      <c r="G19419" s="1" t="s">
        <v>560</v>
      </c>
      <c r="H19419" s="1" t="s">
        <v>561</v>
      </c>
      <c r="I19419" s="1" t="s">
        <v>16</v>
      </c>
      <c r="J19419" s="1" t="s">
        <v>23</v>
      </c>
      <c r="K19419" s="1" t="s">
        <v>16</v>
      </c>
      <c r="L19419" s="1" t="s">
        <v>16</v>
      </c>
      <c r="M19419" s="1" t="s">
        <v>16</v>
      </c>
      <c r="N19419" s="1" t="s">
        <v>16</v>
      </c>
      <c r="O19419" s="1">
        <v>47.2</v>
      </c>
      <c r="P19419" s="1">
        <v>1.0</v>
      </c>
    </row>
    <row r="19420">
      <c r="A19420" s="1" t="s">
        <v>29</v>
      </c>
      <c r="B19420" s="1" t="s">
        <v>22549</v>
      </c>
      <c r="C19420" s="2" t="s">
        <v>22455</v>
      </c>
      <c r="D19420" s="1" t="s">
        <v>19</v>
      </c>
      <c r="E19420" s="3" t="str">
        <f t="shared" si="1221"/>
        <v>2-Pack Iphone 11 Pro Max - 9H Härdat Glass - Top Kvalitet</v>
      </c>
      <c r="F19420" s="1" t="s">
        <v>559</v>
      </c>
      <c r="G19420" s="1" t="s">
        <v>560</v>
      </c>
      <c r="H19420" s="1" t="s">
        <v>561</v>
      </c>
      <c r="I19420" s="1" t="s">
        <v>16</v>
      </c>
      <c r="J19420" s="1" t="s">
        <v>23</v>
      </c>
      <c r="K19420" s="1" t="s">
        <v>16</v>
      </c>
      <c r="L19420" s="1" t="s">
        <v>16</v>
      </c>
      <c r="M19420" s="1" t="s">
        <v>16</v>
      </c>
      <c r="N19420" s="1" t="s">
        <v>16</v>
      </c>
      <c r="O19420" s="1">
        <v>47.2</v>
      </c>
      <c r="P19420" s="1">
        <v>1.0</v>
      </c>
    </row>
    <row r="19421">
      <c r="A19421" s="1" t="s">
        <v>29</v>
      </c>
      <c r="B19421" s="1" t="s">
        <v>22550</v>
      </c>
      <c r="C19421" s="2" t="s">
        <v>22455</v>
      </c>
      <c r="D19421" s="1" t="s">
        <v>19</v>
      </c>
      <c r="E19421" s="3" t="str">
        <f>HYPERLINK("https://fyndiq.se/produkt/2030c5450cfb4338/", "2 Pack Huawei P30 Pro - Härdat glas 9H – 3D Super kvalitet")</f>
        <v>2 Pack Huawei P30 Pro - Härdat glas 9H – 3D Super kvalitet</v>
      </c>
      <c r="F19421" s="1" t="s">
        <v>1091</v>
      </c>
      <c r="G19421" s="1" t="s">
        <v>1092</v>
      </c>
      <c r="H19421" s="1" t="s">
        <v>1093</v>
      </c>
      <c r="I19421" s="1" t="s">
        <v>16</v>
      </c>
      <c r="J19421" s="1" t="s">
        <v>23</v>
      </c>
      <c r="K19421" s="1" t="s">
        <v>16</v>
      </c>
      <c r="L19421" s="1" t="s">
        <v>16</v>
      </c>
      <c r="M19421" s="1" t="s">
        <v>16</v>
      </c>
      <c r="N19421" s="1" t="s">
        <v>16</v>
      </c>
      <c r="O19421" s="1">
        <v>71.2</v>
      </c>
      <c r="P19421" s="1">
        <v>1.0</v>
      </c>
    </row>
    <row r="19422">
      <c r="A19422" s="1" t="s">
        <v>29</v>
      </c>
      <c r="B19422" s="1" t="s">
        <v>22551</v>
      </c>
      <c r="C19422" s="2" t="s">
        <v>22455</v>
      </c>
      <c r="D19422" s="1" t="s">
        <v>19</v>
      </c>
      <c r="E19422" s="3" t="str">
        <f>HYPERLINK("https://fyndiq.se/produkt/a871a7da0b2249a8/", "2-Pack Iphone 11 Pro Max - 9H Härdat Glass - Top Kvalitet")</f>
        <v>2-Pack Iphone 11 Pro Max - 9H Härdat Glass - Top Kvalitet</v>
      </c>
      <c r="F19422" s="1" t="s">
        <v>559</v>
      </c>
      <c r="G19422" s="1" t="s">
        <v>560</v>
      </c>
      <c r="H19422" s="1" t="s">
        <v>561</v>
      </c>
      <c r="I19422" s="1" t="s">
        <v>16</v>
      </c>
      <c r="J19422" s="1" t="s">
        <v>23</v>
      </c>
      <c r="K19422" s="1" t="s">
        <v>16</v>
      </c>
      <c r="L19422" s="1" t="s">
        <v>16</v>
      </c>
      <c r="M19422" s="1" t="s">
        <v>16</v>
      </c>
      <c r="N19422" s="1" t="s">
        <v>16</v>
      </c>
      <c r="O19422" s="1">
        <v>47.2</v>
      </c>
      <c r="P19422" s="1">
        <v>1.0</v>
      </c>
    </row>
    <row r="19423">
      <c r="A19423" s="1" t="s">
        <v>29</v>
      </c>
      <c r="B19423" s="1" t="s">
        <v>22552</v>
      </c>
      <c r="C19423" s="2" t="s">
        <v>22455</v>
      </c>
      <c r="D19423" s="1" t="s">
        <v>19</v>
      </c>
      <c r="E19423" s="3" t="str">
        <f>HYPERLINK("https://fyndiq.se/produkt/3fee81d316cc43da/", "2-pack - iPhone 12 / 12 Pro - 9H Härdat Glass - Top Kvalitet")</f>
        <v>2-pack - iPhone 12 / 12 Pro - 9H Härdat Glass - Top Kvalitet</v>
      </c>
      <c r="F19423" s="1" t="s">
        <v>2499</v>
      </c>
      <c r="G19423" s="1" t="s">
        <v>2500</v>
      </c>
      <c r="H19423" s="1" t="s">
        <v>2067</v>
      </c>
      <c r="I19423" s="1" t="s">
        <v>16</v>
      </c>
      <c r="J19423" s="1" t="s">
        <v>23</v>
      </c>
      <c r="K19423" s="1" t="s">
        <v>16</v>
      </c>
      <c r="L19423" s="1" t="s">
        <v>16</v>
      </c>
      <c r="M19423" s="1" t="s">
        <v>16</v>
      </c>
      <c r="N19423" s="1" t="s">
        <v>16</v>
      </c>
      <c r="O19423" s="1">
        <v>47.2</v>
      </c>
      <c r="P19423" s="1">
        <v>1.0</v>
      </c>
    </row>
    <row r="19424">
      <c r="A19424" s="1" t="s">
        <v>29</v>
      </c>
      <c r="B19424" s="1" t="s">
        <v>22553</v>
      </c>
      <c r="C19424" s="2" t="s">
        <v>22455</v>
      </c>
      <c r="D19424" s="1" t="s">
        <v>19</v>
      </c>
      <c r="E19424" s="3" t="str">
        <f>HYPERLINK("https://fyndiq.se/produkt/0a890dd972c4463d/", "2-Pack Samsung Galaxy A52s 5G - Härdat glas 9H - Super kvalitet")</f>
        <v>2-Pack Samsung Galaxy A52s 5G - Härdat glas 9H - Super kvalitet</v>
      </c>
      <c r="F19424" s="1" t="s">
        <v>442</v>
      </c>
      <c r="G19424" s="1" t="s">
        <v>443</v>
      </c>
      <c r="H19424" s="1" t="s">
        <v>444</v>
      </c>
      <c r="I19424" s="1" t="s">
        <v>16</v>
      </c>
      <c r="J19424" s="1" t="s">
        <v>23</v>
      </c>
      <c r="K19424" s="1" t="s">
        <v>16</v>
      </c>
      <c r="L19424" s="1" t="s">
        <v>16</v>
      </c>
      <c r="M19424" s="1" t="s">
        <v>16</v>
      </c>
      <c r="N19424" s="1" t="s">
        <v>16</v>
      </c>
      <c r="O19424" s="1">
        <v>63.2</v>
      </c>
      <c r="P19424" s="1">
        <v>1.0</v>
      </c>
    </row>
    <row r="19425">
      <c r="A19425" s="1" t="s">
        <v>29</v>
      </c>
      <c r="B19425" s="1" t="s">
        <v>22554</v>
      </c>
      <c r="C19425" s="2" t="s">
        <v>22455</v>
      </c>
      <c r="D19425" s="1" t="s">
        <v>19</v>
      </c>
      <c r="E19425" s="3" t="str">
        <f>HYPERLINK("https://fyndiq.se/produkt/d581186a659d41c4/", "3-Pack Samsung Galaxy Tab A8 4G - Härdat Glas 9H -Super Kvalitet")</f>
        <v>3-Pack Samsung Galaxy Tab A8 4G - Härdat Glas 9H -Super Kvalitet</v>
      </c>
      <c r="F19425" s="1" t="s">
        <v>16064</v>
      </c>
      <c r="G19425" s="1" t="s">
        <v>16065</v>
      </c>
      <c r="H19425" s="1" t="s">
        <v>16066</v>
      </c>
      <c r="I19425" s="1" t="s">
        <v>16</v>
      </c>
      <c r="J19425" s="1" t="s">
        <v>23</v>
      </c>
      <c r="K19425" s="1" t="s">
        <v>16</v>
      </c>
      <c r="L19425" s="1" t="s">
        <v>16</v>
      </c>
      <c r="M19425" s="1" t="s">
        <v>16</v>
      </c>
      <c r="N19425" s="1" t="s">
        <v>16</v>
      </c>
      <c r="O19425" s="1">
        <v>151.2</v>
      </c>
      <c r="P19425" s="1">
        <v>1.0</v>
      </c>
    </row>
    <row r="19426">
      <c r="A19426" s="1" t="s">
        <v>29</v>
      </c>
      <c r="B19426" s="1" t="s">
        <v>22555</v>
      </c>
      <c r="C19426" s="2" t="s">
        <v>22455</v>
      </c>
      <c r="D19426" s="1" t="s">
        <v>19</v>
      </c>
      <c r="E19426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426" s="1" t="s">
        <v>3643</v>
      </c>
      <c r="G19426" s="1" t="s">
        <v>3644</v>
      </c>
      <c r="H19426" s="1" t="s">
        <v>3645</v>
      </c>
      <c r="I19426" s="1" t="s">
        <v>16</v>
      </c>
      <c r="J19426" s="1" t="s">
        <v>23</v>
      </c>
      <c r="K19426" s="1" t="s">
        <v>16</v>
      </c>
      <c r="L19426" s="1" t="s">
        <v>16</v>
      </c>
      <c r="M19426" s="1" t="s">
        <v>16</v>
      </c>
      <c r="N19426" s="1" t="s">
        <v>16</v>
      </c>
      <c r="O19426" s="1">
        <v>71.2</v>
      </c>
      <c r="P19426" s="1">
        <v>1.0</v>
      </c>
    </row>
    <row r="19427">
      <c r="A19427" s="1" t="s">
        <v>29</v>
      </c>
      <c r="B19427" s="1" t="s">
        <v>22556</v>
      </c>
      <c r="C19427" s="2" t="s">
        <v>22455</v>
      </c>
      <c r="D19427" s="1" t="s">
        <v>19</v>
      </c>
      <c r="E19427" s="3" t="str">
        <f>HYPERLINK("https://fyndiq.se/produkt/1bd22de0993e4a5d/", "Samsung Galaxy S21 Ultra 5G - Härdat Glas 9H - Super Kvalitet 3D")</f>
        <v>Samsung Galaxy S21 Ultra 5G - Härdat Glas 9H - Super Kvalitet 3D</v>
      </c>
      <c r="F19427" s="1" t="s">
        <v>7445</v>
      </c>
      <c r="G19427" s="1" t="s">
        <v>7446</v>
      </c>
      <c r="H19427" s="1" t="s">
        <v>7447</v>
      </c>
      <c r="I19427" s="1" t="s">
        <v>16</v>
      </c>
      <c r="J19427" s="1" t="s">
        <v>23</v>
      </c>
      <c r="K19427" s="1" t="s">
        <v>16</v>
      </c>
      <c r="L19427" s="1" t="s">
        <v>16</v>
      </c>
      <c r="M19427" s="1" t="s">
        <v>16</v>
      </c>
      <c r="N19427" s="1" t="s">
        <v>16</v>
      </c>
      <c r="O19427" s="1">
        <v>55.2</v>
      </c>
      <c r="P19427" s="1">
        <v>1.0</v>
      </c>
    </row>
    <row r="19428">
      <c r="A19428" s="1" t="s">
        <v>29</v>
      </c>
      <c r="B19428" s="1" t="s">
        <v>22557</v>
      </c>
      <c r="C19428" s="2" t="s">
        <v>22455</v>
      </c>
      <c r="D19428" s="1" t="s">
        <v>19</v>
      </c>
      <c r="E19428" s="3" t="str">
        <f t="shared" ref="E19428:E19430" si="1222">HYPERLINK("https://fyndiq.se/produkt/ef10e4ba492c46df/", "2-Pack Samsung S23 FE 5G - 9H Härdat Glass - Super Kvalitet 3D")</f>
        <v>2-Pack Samsung S23 FE 5G - 9H Härdat Glass - Super Kvalitet 3D</v>
      </c>
      <c r="F19428" s="1" t="s">
        <v>2521</v>
      </c>
      <c r="G19428" s="1" t="s">
        <v>2522</v>
      </c>
      <c r="H19428" s="1" t="s">
        <v>2523</v>
      </c>
      <c r="I19428" s="1" t="s">
        <v>16</v>
      </c>
      <c r="J19428" s="1" t="s">
        <v>23</v>
      </c>
      <c r="K19428" s="1" t="s">
        <v>16</v>
      </c>
      <c r="L19428" s="1" t="s">
        <v>16</v>
      </c>
      <c r="M19428" s="1" t="s">
        <v>16</v>
      </c>
      <c r="N19428" s="1" t="s">
        <v>16</v>
      </c>
      <c r="O19428" s="1">
        <v>63.2</v>
      </c>
      <c r="P19428" s="1">
        <v>1.0</v>
      </c>
    </row>
    <row r="19429">
      <c r="A19429" s="1" t="s">
        <v>29</v>
      </c>
      <c r="B19429" s="1" t="s">
        <v>22558</v>
      </c>
      <c r="C19429" s="2" t="s">
        <v>22455</v>
      </c>
      <c r="D19429" s="1" t="s">
        <v>19</v>
      </c>
      <c r="E19429" s="3" t="str">
        <f t="shared" si="1222"/>
        <v>2-Pack Samsung S23 FE 5G - 9H Härdat Glass - Super Kvalitet 3D</v>
      </c>
      <c r="F19429" s="1" t="s">
        <v>2521</v>
      </c>
      <c r="G19429" s="1" t="s">
        <v>2522</v>
      </c>
      <c r="H19429" s="1" t="s">
        <v>2523</v>
      </c>
      <c r="I19429" s="1" t="s">
        <v>16</v>
      </c>
      <c r="J19429" s="1" t="s">
        <v>23</v>
      </c>
      <c r="K19429" s="1" t="s">
        <v>16</v>
      </c>
      <c r="L19429" s="1" t="s">
        <v>16</v>
      </c>
      <c r="M19429" s="1" t="s">
        <v>16</v>
      </c>
      <c r="N19429" s="1" t="s">
        <v>16</v>
      </c>
      <c r="O19429" s="1">
        <v>63.2</v>
      </c>
      <c r="P19429" s="1">
        <v>1.0</v>
      </c>
    </row>
    <row r="19430">
      <c r="A19430" s="1" t="s">
        <v>29</v>
      </c>
      <c r="B19430" s="1" t="s">
        <v>22559</v>
      </c>
      <c r="C19430" s="2" t="s">
        <v>22455</v>
      </c>
      <c r="D19430" s="1" t="s">
        <v>19</v>
      </c>
      <c r="E19430" s="3" t="str">
        <f t="shared" si="1222"/>
        <v>2-Pack Samsung S23 FE 5G - 9H Härdat Glass - Super Kvalitet 3D</v>
      </c>
      <c r="F19430" s="1" t="s">
        <v>2521</v>
      </c>
      <c r="G19430" s="1" t="s">
        <v>2522</v>
      </c>
      <c r="H19430" s="1" t="s">
        <v>2523</v>
      </c>
      <c r="I19430" s="1" t="s">
        <v>16</v>
      </c>
      <c r="J19430" s="1" t="s">
        <v>23</v>
      </c>
      <c r="K19430" s="1" t="s">
        <v>16</v>
      </c>
      <c r="L19430" s="1" t="s">
        <v>16</v>
      </c>
      <c r="M19430" s="1" t="s">
        <v>16</v>
      </c>
      <c r="N19430" s="1" t="s">
        <v>16</v>
      </c>
      <c r="O19430" s="1">
        <v>63.2</v>
      </c>
      <c r="P19430" s="1">
        <v>1.0</v>
      </c>
    </row>
    <row r="19431">
      <c r="A19431" s="1" t="s">
        <v>29</v>
      </c>
      <c r="B19431" s="1" t="s">
        <v>22560</v>
      </c>
      <c r="C19431" s="2" t="s">
        <v>22455</v>
      </c>
      <c r="D19431" s="1" t="s">
        <v>19</v>
      </c>
      <c r="E19431" s="3" t="str">
        <f t="shared" ref="E19431:E19432" si="1223">HYPERLINK("https://fyndiq.se/produkt/e9c1dd33f1fd4d17/", "2-Pack Samsung Galaxy S21 5G - Härdat Glas Skärmskydd 9H - HD")</f>
        <v>2-Pack Samsung Galaxy S21 5G - Härdat Glas Skärmskydd 9H - HD</v>
      </c>
      <c r="F19431" s="1" t="s">
        <v>454</v>
      </c>
      <c r="G19431" s="1" t="s">
        <v>455</v>
      </c>
      <c r="H19431" s="1" t="s">
        <v>456</v>
      </c>
      <c r="I19431" s="1" t="s">
        <v>16</v>
      </c>
      <c r="J19431" s="1" t="s">
        <v>23</v>
      </c>
      <c r="K19431" s="1" t="s">
        <v>16</v>
      </c>
      <c r="L19431" s="1" t="s">
        <v>16</v>
      </c>
      <c r="M19431" s="1" t="s">
        <v>16</v>
      </c>
      <c r="N19431" s="1" t="s">
        <v>16</v>
      </c>
      <c r="O19431" s="1">
        <v>63.2</v>
      </c>
      <c r="P19431" s="1">
        <v>1.0</v>
      </c>
    </row>
    <row r="19432">
      <c r="A19432" s="1" t="s">
        <v>29</v>
      </c>
      <c r="B19432" s="1" t="s">
        <v>22561</v>
      </c>
      <c r="C19432" s="2" t="s">
        <v>22455</v>
      </c>
      <c r="D19432" s="1" t="s">
        <v>19</v>
      </c>
      <c r="E19432" s="3" t="str">
        <f t="shared" si="1223"/>
        <v>2-Pack Samsung Galaxy S21 5G - Härdat Glas Skärmskydd 9H - HD</v>
      </c>
      <c r="F19432" s="1" t="s">
        <v>454</v>
      </c>
      <c r="G19432" s="1" t="s">
        <v>455</v>
      </c>
      <c r="H19432" s="1" t="s">
        <v>456</v>
      </c>
      <c r="I19432" s="1" t="s">
        <v>16</v>
      </c>
      <c r="J19432" s="1" t="s">
        <v>23</v>
      </c>
      <c r="K19432" s="1" t="s">
        <v>16</v>
      </c>
      <c r="L19432" s="1" t="s">
        <v>16</v>
      </c>
      <c r="M19432" s="1" t="s">
        <v>16</v>
      </c>
      <c r="N19432" s="1" t="s">
        <v>16</v>
      </c>
      <c r="O19432" s="1">
        <v>63.2</v>
      </c>
      <c r="P19432" s="1">
        <v>1.0</v>
      </c>
    </row>
    <row r="19433">
      <c r="A19433" s="1" t="s">
        <v>29</v>
      </c>
      <c r="B19433" s="1" t="s">
        <v>22562</v>
      </c>
      <c r="C19433" s="2" t="s">
        <v>22455</v>
      </c>
      <c r="D19433" s="1" t="s">
        <v>19</v>
      </c>
      <c r="E19433" s="3" t="str">
        <f t="shared" ref="E19433:E19434" si="1224">HYPERLINK("https://fyndiq.se/produkt/1716a1a38c5043f1/", "2-Pack Privacy Skärmskydd For Samsung S20 FE - Härdat Glas 9H - Super Kvalitet 3D")</f>
        <v>2-Pack Privacy Skärmskydd For Samsung S20 FE - Härdat Glas 9H - Super Kvalitet 3D</v>
      </c>
      <c r="F19433" s="1" t="s">
        <v>1193</v>
      </c>
      <c r="G19433" s="1" t="s">
        <v>1194</v>
      </c>
      <c r="H19433" s="1" t="s">
        <v>1195</v>
      </c>
      <c r="I19433" s="1" t="s">
        <v>16</v>
      </c>
      <c r="J19433" s="1" t="s">
        <v>23</v>
      </c>
      <c r="K19433" s="1" t="s">
        <v>16</v>
      </c>
      <c r="L19433" s="1" t="s">
        <v>16</v>
      </c>
      <c r="M19433" s="1" t="s">
        <v>16</v>
      </c>
      <c r="N19433" s="1" t="s">
        <v>16</v>
      </c>
      <c r="O19433" s="1">
        <v>79.2</v>
      </c>
      <c r="P19433" s="1">
        <v>1.0</v>
      </c>
    </row>
    <row r="19434">
      <c r="A19434" s="1" t="s">
        <v>29</v>
      </c>
      <c r="B19434" s="1" t="s">
        <v>22563</v>
      </c>
      <c r="C19434" s="2" t="s">
        <v>22455</v>
      </c>
      <c r="D19434" s="1" t="s">
        <v>19</v>
      </c>
      <c r="E19434" s="3" t="str">
        <f t="shared" si="1224"/>
        <v>2-Pack Privacy Skärmskydd For Samsung S20 FE - Härdat Glas 9H - Super Kvalitet 3D</v>
      </c>
      <c r="F19434" s="1" t="s">
        <v>1193</v>
      </c>
      <c r="G19434" s="1" t="s">
        <v>1194</v>
      </c>
      <c r="H19434" s="1" t="s">
        <v>1195</v>
      </c>
      <c r="I19434" s="1" t="s">
        <v>16</v>
      </c>
      <c r="J19434" s="1" t="s">
        <v>23</v>
      </c>
      <c r="K19434" s="1" t="s">
        <v>16</v>
      </c>
      <c r="L19434" s="1" t="s">
        <v>16</v>
      </c>
      <c r="M19434" s="1" t="s">
        <v>16</v>
      </c>
      <c r="N19434" s="1" t="s">
        <v>16</v>
      </c>
      <c r="O19434" s="1">
        <v>79.2</v>
      </c>
      <c r="P19434" s="1">
        <v>1.0</v>
      </c>
    </row>
    <row r="19435">
      <c r="A19435" s="1" t="s">
        <v>29</v>
      </c>
      <c r="B19435" s="1" t="s">
        <v>22564</v>
      </c>
      <c r="C19435" s="2" t="s">
        <v>22455</v>
      </c>
      <c r="D19435" s="1" t="s">
        <v>19</v>
      </c>
      <c r="E19435" s="3" t="str">
        <f>HYPERLINK("https://fyndiq.se/produkt/b96aad9902754ebc/", "2-Pack Samsung S23 FE - 9H Härdat Glass - Super Kvalitet 3D")</f>
        <v>2-Pack Samsung S23 FE - 9H Härdat Glass - Super Kvalitet 3D</v>
      </c>
      <c r="F19435" s="1" t="s">
        <v>67</v>
      </c>
      <c r="G19435" s="1" t="s">
        <v>68</v>
      </c>
      <c r="H19435" s="1" t="s">
        <v>69</v>
      </c>
      <c r="I19435" s="1" t="s">
        <v>16</v>
      </c>
      <c r="J19435" s="1" t="s">
        <v>23</v>
      </c>
      <c r="K19435" s="1" t="s">
        <v>16</v>
      </c>
      <c r="L19435" s="1" t="s">
        <v>16</v>
      </c>
      <c r="M19435" s="1" t="s">
        <v>16</v>
      </c>
      <c r="N19435" s="1" t="s">
        <v>16</v>
      </c>
      <c r="O19435" s="1">
        <v>63.2</v>
      </c>
      <c r="P19435" s="1">
        <v>1.0</v>
      </c>
    </row>
    <row r="19436">
      <c r="A19436" s="1" t="s">
        <v>29</v>
      </c>
      <c r="B19436" s="1" t="s">
        <v>22565</v>
      </c>
      <c r="C19436" s="2" t="s">
        <v>22455</v>
      </c>
      <c r="D19436" s="1" t="s">
        <v>19</v>
      </c>
      <c r="E19436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9436" s="1" t="s">
        <v>508</v>
      </c>
      <c r="G19436" s="1" t="s">
        <v>509</v>
      </c>
      <c r="H19436" s="1" t="s">
        <v>510</v>
      </c>
      <c r="I19436" s="1" t="s">
        <v>16</v>
      </c>
      <c r="J19436" s="1" t="s">
        <v>23</v>
      </c>
      <c r="K19436" s="1" t="s">
        <v>16</v>
      </c>
      <c r="L19436" s="1" t="s">
        <v>16</v>
      </c>
      <c r="M19436" s="1" t="s">
        <v>16</v>
      </c>
      <c r="N19436" s="1" t="s">
        <v>16</v>
      </c>
      <c r="O19436" s="1">
        <v>63.2</v>
      </c>
      <c r="P19436" s="1">
        <v>1.0</v>
      </c>
    </row>
    <row r="19437">
      <c r="A19437" s="1" t="s">
        <v>29</v>
      </c>
      <c r="B19437" s="1" t="s">
        <v>22566</v>
      </c>
      <c r="C19437" s="2" t="s">
        <v>22455</v>
      </c>
      <c r="D19437" s="1" t="s">
        <v>19</v>
      </c>
      <c r="E19437" s="3" t="str">
        <f>HYPERLINK("https://fyndiq.se/produkt/4603671cea994359/", "Samsung S20 Plus härdat glas 3D 9H Top Kvalitet skärmskydd")</f>
        <v>Samsung S20 Plus härdat glas 3D 9H Top Kvalitet skärmskydd</v>
      </c>
      <c r="F19437" s="1" t="s">
        <v>428</v>
      </c>
      <c r="G19437" s="1" t="s">
        <v>429</v>
      </c>
      <c r="H19437" s="1" t="s">
        <v>430</v>
      </c>
      <c r="I19437" s="1" t="s">
        <v>16</v>
      </c>
      <c r="J19437" s="1" t="s">
        <v>23</v>
      </c>
      <c r="K19437" s="1" t="s">
        <v>16</v>
      </c>
      <c r="L19437" s="1" t="s">
        <v>16</v>
      </c>
      <c r="M19437" s="1" t="s">
        <v>16</v>
      </c>
      <c r="N19437" s="1" t="s">
        <v>16</v>
      </c>
      <c r="O19437" s="1">
        <v>55.2</v>
      </c>
      <c r="P19437" s="1">
        <v>1.0</v>
      </c>
    </row>
    <row r="19438">
      <c r="A19438" s="1" t="s">
        <v>29</v>
      </c>
      <c r="B19438" s="1" t="s">
        <v>22567</v>
      </c>
      <c r="C19438" s="2" t="s">
        <v>22455</v>
      </c>
      <c r="D19438" s="1" t="s">
        <v>19</v>
      </c>
      <c r="E19438" s="3" t="str">
        <f>HYPERLINK("https://fyndiq.se/produkt/b96aad9902754ebc/", "2-Pack Samsung S23 FE - 9H Härdat Glass - Super Kvalitet 3D")</f>
        <v>2-Pack Samsung S23 FE - 9H Härdat Glass - Super Kvalitet 3D</v>
      </c>
      <c r="F19438" s="1" t="s">
        <v>67</v>
      </c>
      <c r="G19438" s="1" t="s">
        <v>68</v>
      </c>
      <c r="H19438" s="1" t="s">
        <v>69</v>
      </c>
      <c r="I19438" s="1" t="s">
        <v>16</v>
      </c>
      <c r="J19438" s="1" t="s">
        <v>23</v>
      </c>
      <c r="K19438" s="1" t="s">
        <v>16</v>
      </c>
      <c r="L19438" s="1" t="s">
        <v>16</v>
      </c>
      <c r="M19438" s="1" t="s">
        <v>16</v>
      </c>
      <c r="N19438" s="1" t="s">
        <v>16</v>
      </c>
      <c r="O19438" s="1">
        <v>63.2</v>
      </c>
      <c r="P19438" s="1">
        <v>1.0</v>
      </c>
    </row>
    <row r="19439">
      <c r="A19439" s="1" t="s">
        <v>29</v>
      </c>
      <c r="B19439" s="1" t="s">
        <v>22568</v>
      </c>
      <c r="C19439" s="2" t="s">
        <v>22455</v>
      </c>
      <c r="D19439" s="1" t="s">
        <v>19</v>
      </c>
      <c r="E19439" s="3" t="str">
        <f t="shared" ref="E19439:E19440" si="1225">HYPERLINK("https://fyndiq.se/produkt/fb71bd1df0c24a44/", "2-Pack Samsung Galaxy A34 (5G) - 9H Härdat Glass - 3D Super Kvalitet")</f>
        <v>2-Pack Samsung Galaxy A34 (5G) - 9H Härdat Glass - 3D Super Kvalitet</v>
      </c>
      <c r="F19439" s="1" t="s">
        <v>75</v>
      </c>
      <c r="G19439" s="1" t="s">
        <v>76</v>
      </c>
      <c r="H19439" s="1" t="s">
        <v>77</v>
      </c>
      <c r="I19439" s="1" t="s">
        <v>16</v>
      </c>
      <c r="J19439" s="1" t="s">
        <v>23</v>
      </c>
      <c r="K19439" s="1" t="s">
        <v>16</v>
      </c>
      <c r="L19439" s="1" t="s">
        <v>16</v>
      </c>
      <c r="M19439" s="1" t="s">
        <v>16</v>
      </c>
      <c r="N19439" s="1" t="s">
        <v>16</v>
      </c>
      <c r="O19439" s="1">
        <v>63.2</v>
      </c>
      <c r="P19439" s="1">
        <v>1.0</v>
      </c>
    </row>
    <row r="19440">
      <c r="A19440" s="1" t="s">
        <v>29</v>
      </c>
      <c r="B19440" s="1" t="s">
        <v>22569</v>
      </c>
      <c r="C19440" s="2" t="s">
        <v>22455</v>
      </c>
      <c r="D19440" s="1" t="s">
        <v>19</v>
      </c>
      <c r="E19440" s="3" t="str">
        <f t="shared" si="1225"/>
        <v>2-Pack Samsung Galaxy A34 (5G) - 9H Härdat Glass - 3D Super Kvalitet</v>
      </c>
      <c r="F19440" s="1" t="s">
        <v>75</v>
      </c>
      <c r="G19440" s="1" t="s">
        <v>76</v>
      </c>
      <c r="H19440" s="1" t="s">
        <v>77</v>
      </c>
      <c r="I19440" s="1" t="s">
        <v>16</v>
      </c>
      <c r="J19440" s="1" t="s">
        <v>23</v>
      </c>
      <c r="K19440" s="1" t="s">
        <v>16</v>
      </c>
      <c r="L19440" s="1" t="s">
        <v>16</v>
      </c>
      <c r="M19440" s="1" t="s">
        <v>16</v>
      </c>
      <c r="N19440" s="1" t="s">
        <v>16</v>
      </c>
      <c r="O19440" s="1">
        <v>63.2</v>
      </c>
      <c r="P19440" s="1">
        <v>1.0</v>
      </c>
    </row>
    <row r="19441">
      <c r="A19441" s="1" t="s">
        <v>29</v>
      </c>
      <c r="B19441" s="1" t="s">
        <v>22570</v>
      </c>
      <c r="C19441" s="2" t="s">
        <v>22455</v>
      </c>
      <c r="D19441" s="1" t="s">
        <v>19</v>
      </c>
      <c r="E19441" s="3" t="str">
        <f>HYPERLINK("https://fyndiq.se/produkt/8d7960028c1a40a4/", "2 Pack Xiaomi 11T Pro 5G - Härdat glas 9H - Super kvalitet 3D")</f>
        <v>2 Pack Xiaomi 11T Pro 5G - Härdat glas 9H - Super kvalitet 3D</v>
      </c>
      <c r="F19441" s="1" t="s">
        <v>112</v>
      </c>
      <c r="G19441" s="1" t="s">
        <v>113</v>
      </c>
      <c r="H19441" s="1" t="s">
        <v>114</v>
      </c>
      <c r="I19441" s="1" t="s">
        <v>16</v>
      </c>
      <c r="J19441" s="1" t="s">
        <v>23</v>
      </c>
      <c r="K19441" s="1" t="s">
        <v>16</v>
      </c>
      <c r="L19441" s="1" t="s">
        <v>16</v>
      </c>
      <c r="M19441" s="1" t="s">
        <v>16</v>
      </c>
      <c r="N19441" s="1" t="s">
        <v>16</v>
      </c>
      <c r="O19441" s="1">
        <v>63.2</v>
      </c>
      <c r="P19441" s="1">
        <v>1.0</v>
      </c>
    </row>
    <row r="19442">
      <c r="A19442" s="1" t="s">
        <v>29</v>
      </c>
      <c r="B19442" s="1" t="s">
        <v>22571</v>
      </c>
      <c r="C19442" s="2" t="s">
        <v>22455</v>
      </c>
      <c r="D19442" s="1" t="s">
        <v>19</v>
      </c>
      <c r="E19442" s="3" t="str">
        <f t="shared" ref="E19442:E19444" si="1226">HYPERLINK("https://fyndiq.se/produkt/e19fcc2ab2124f8a/", "2-Pack Iphone 13 Pro - 9H Härdat Glass - Top Kvalitet  3D")</f>
        <v>2-Pack Iphone 13 Pro - 9H Härdat Glass - Top Kvalitet  3D</v>
      </c>
      <c r="F19442" s="1" t="s">
        <v>555</v>
      </c>
      <c r="G19442" s="1" t="s">
        <v>556</v>
      </c>
      <c r="H19442" s="1" t="s">
        <v>557</v>
      </c>
      <c r="I19442" s="1" t="s">
        <v>16</v>
      </c>
      <c r="J19442" s="1" t="s">
        <v>23</v>
      </c>
      <c r="K19442" s="1" t="s">
        <v>16</v>
      </c>
      <c r="L19442" s="1" t="s">
        <v>16</v>
      </c>
      <c r="M19442" s="1" t="s">
        <v>16</v>
      </c>
      <c r="N19442" s="1" t="s">
        <v>16</v>
      </c>
      <c r="O19442" s="1">
        <v>47.2</v>
      </c>
      <c r="P19442" s="1">
        <v>1.0</v>
      </c>
    </row>
    <row r="19443">
      <c r="A19443" s="1" t="s">
        <v>29</v>
      </c>
      <c r="B19443" s="1" t="s">
        <v>22572</v>
      </c>
      <c r="C19443" s="2" t="s">
        <v>22455</v>
      </c>
      <c r="D19443" s="1" t="s">
        <v>19</v>
      </c>
      <c r="E19443" s="3" t="str">
        <f t="shared" si="1226"/>
        <v>2-Pack Iphone 13 Pro - 9H Härdat Glass - Top Kvalitet  3D</v>
      </c>
      <c r="F19443" s="1" t="s">
        <v>555</v>
      </c>
      <c r="G19443" s="1" t="s">
        <v>556</v>
      </c>
      <c r="H19443" s="1" t="s">
        <v>557</v>
      </c>
      <c r="I19443" s="1" t="s">
        <v>16</v>
      </c>
      <c r="J19443" s="1" t="s">
        <v>23</v>
      </c>
      <c r="K19443" s="1" t="s">
        <v>16</v>
      </c>
      <c r="L19443" s="1" t="s">
        <v>16</v>
      </c>
      <c r="M19443" s="1" t="s">
        <v>16</v>
      </c>
      <c r="N19443" s="1" t="s">
        <v>16</v>
      </c>
      <c r="O19443" s="1">
        <v>47.2</v>
      </c>
      <c r="P19443" s="1">
        <v>1.0</v>
      </c>
    </row>
    <row r="19444">
      <c r="A19444" s="1" t="s">
        <v>29</v>
      </c>
      <c r="B19444" s="1" t="s">
        <v>22573</v>
      </c>
      <c r="C19444" s="2" t="s">
        <v>22455</v>
      </c>
      <c r="D19444" s="1" t="s">
        <v>19</v>
      </c>
      <c r="E19444" s="3" t="str">
        <f t="shared" si="1226"/>
        <v>2-Pack Iphone 13 Pro - 9H Härdat Glass - Top Kvalitet  3D</v>
      </c>
      <c r="F19444" s="1" t="s">
        <v>555</v>
      </c>
      <c r="G19444" s="1" t="s">
        <v>556</v>
      </c>
      <c r="H19444" s="1" t="s">
        <v>557</v>
      </c>
      <c r="I19444" s="1" t="s">
        <v>16</v>
      </c>
      <c r="J19444" s="1" t="s">
        <v>23</v>
      </c>
      <c r="K19444" s="1" t="s">
        <v>16</v>
      </c>
      <c r="L19444" s="1" t="s">
        <v>16</v>
      </c>
      <c r="M19444" s="1" t="s">
        <v>16</v>
      </c>
      <c r="N19444" s="1" t="s">
        <v>16</v>
      </c>
      <c r="O19444" s="1">
        <v>47.2</v>
      </c>
      <c r="P19444" s="1">
        <v>1.0</v>
      </c>
    </row>
    <row r="19445">
      <c r="A19445" s="1" t="s">
        <v>29</v>
      </c>
      <c r="B19445" s="1" t="s">
        <v>22574</v>
      </c>
      <c r="C19445" s="2" t="s">
        <v>22455</v>
      </c>
      <c r="D19445" s="1" t="s">
        <v>19</v>
      </c>
      <c r="E19445" s="3" t="str">
        <f>HYPERLINK("https://fyndiq.se/produkt/32ed4deccef24758/", "2-Pack Linsskydd Samsung Galaxy S23 - Härdat Glas 9H - Super 3D Linsskydd")</f>
        <v>2-Pack Linsskydd Samsung Galaxy S23 - Härdat Glas 9H - Super 3D Linsskydd</v>
      </c>
      <c r="F19445" s="1" t="s">
        <v>12118</v>
      </c>
      <c r="G19445" s="1" t="s">
        <v>12119</v>
      </c>
      <c r="H19445" s="1" t="s">
        <v>12120</v>
      </c>
      <c r="I19445" s="1" t="s">
        <v>16</v>
      </c>
      <c r="J19445" s="1" t="s">
        <v>23</v>
      </c>
      <c r="K19445" s="1" t="s">
        <v>16</v>
      </c>
      <c r="L19445" s="1" t="s">
        <v>16</v>
      </c>
      <c r="M19445" s="1" t="s">
        <v>16</v>
      </c>
      <c r="N19445" s="1" t="s">
        <v>16</v>
      </c>
      <c r="O19445" s="1">
        <v>55.2</v>
      </c>
      <c r="P19445" s="1">
        <v>1.0</v>
      </c>
    </row>
    <row r="19446">
      <c r="A19446" s="1" t="s">
        <v>29</v>
      </c>
      <c r="B19446" s="1" t="s">
        <v>22575</v>
      </c>
      <c r="C19446" s="2" t="s">
        <v>22455</v>
      </c>
      <c r="D19446" s="1" t="s">
        <v>19</v>
      </c>
      <c r="E1944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9446" s="1" t="s">
        <v>3098</v>
      </c>
      <c r="G19446" s="1" t="s">
        <v>3099</v>
      </c>
      <c r="H19446" s="1" t="s">
        <v>3100</v>
      </c>
      <c r="I19446" s="1" t="s">
        <v>16</v>
      </c>
      <c r="J19446" s="1" t="s">
        <v>23</v>
      </c>
      <c r="K19446" s="1" t="s">
        <v>16</v>
      </c>
      <c r="L19446" s="1" t="s">
        <v>16</v>
      </c>
      <c r="M19446" s="1" t="s">
        <v>16</v>
      </c>
      <c r="N19446" s="1" t="s">
        <v>16</v>
      </c>
      <c r="O19446" s="1">
        <v>63.2</v>
      </c>
      <c r="P19446" s="1">
        <v>1.0</v>
      </c>
    </row>
    <row r="19447">
      <c r="A19447" s="1" t="s">
        <v>29</v>
      </c>
      <c r="B19447" s="1" t="s">
        <v>22576</v>
      </c>
      <c r="C19447" s="2" t="s">
        <v>22455</v>
      </c>
      <c r="D19447" s="1" t="s">
        <v>19</v>
      </c>
      <c r="E19447" s="3" t="str">
        <f>HYPERLINK("https://fyndiq.se/produkt/6a703e1a07a048a1/", "2-Pack Google Pixel 7 - Härdat Glas 9H - Super kvalitet 3D Skärmskydd")</f>
        <v>2-Pack Google Pixel 7 - Härdat Glas 9H - Super kvalitet 3D Skärmskydd</v>
      </c>
      <c r="F19447" s="1" t="s">
        <v>6704</v>
      </c>
      <c r="G19447" s="1" t="s">
        <v>6705</v>
      </c>
      <c r="H19447" s="1" t="s">
        <v>6706</v>
      </c>
      <c r="I19447" s="1" t="s">
        <v>16</v>
      </c>
      <c r="J19447" s="1" t="s">
        <v>23</v>
      </c>
      <c r="K19447" s="1" t="s">
        <v>16</v>
      </c>
      <c r="L19447" s="1" t="s">
        <v>16</v>
      </c>
      <c r="M19447" s="1" t="s">
        <v>16</v>
      </c>
      <c r="N19447" s="1" t="s">
        <v>16</v>
      </c>
      <c r="O19447" s="1">
        <v>63.2</v>
      </c>
      <c r="P19447" s="1">
        <v>1.0</v>
      </c>
    </row>
    <row r="19448">
      <c r="A19448" s="1" t="s">
        <v>29</v>
      </c>
      <c r="B19448" s="1" t="s">
        <v>22577</v>
      </c>
      <c r="C19448" s="2" t="s">
        <v>22455</v>
      </c>
      <c r="D19448" s="1" t="s">
        <v>19</v>
      </c>
      <c r="E19448" s="3" t="str">
        <f>HYPERLINK("https://fyndiq.se/produkt/0df6cad26c89414b/", "2 Pack Samsung S22 PLUS - 9H Härdat Glass - 3D Super Kvalitet")</f>
        <v>2 Pack Samsung S22 PLUS - 9H Härdat Glass - 3D Super Kvalitet</v>
      </c>
      <c r="F19448" s="1" t="s">
        <v>2472</v>
      </c>
      <c r="G19448" s="1" t="s">
        <v>2473</v>
      </c>
      <c r="H19448" s="1" t="s">
        <v>2474</v>
      </c>
      <c r="I19448" s="1" t="s">
        <v>16</v>
      </c>
      <c r="J19448" s="1" t="s">
        <v>23</v>
      </c>
      <c r="K19448" s="1" t="s">
        <v>16</v>
      </c>
      <c r="L19448" s="1" t="s">
        <v>16</v>
      </c>
      <c r="M19448" s="1" t="s">
        <v>16</v>
      </c>
      <c r="N19448" s="1" t="s">
        <v>16</v>
      </c>
      <c r="O19448" s="1">
        <v>63.2</v>
      </c>
      <c r="P19448" s="1">
        <v>1.0</v>
      </c>
    </row>
    <row r="19449">
      <c r="A19449" s="1" t="s">
        <v>29</v>
      </c>
      <c r="B19449" s="1" t="s">
        <v>22578</v>
      </c>
      <c r="C19449" s="2" t="s">
        <v>22455</v>
      </c>
      <c r="D19449" s="1" t="s">
        <v>19</v>
      </c>
      <c r="E19449" s="3" t="str">
        <f>HYPERLINK("https://fyndiq.se/produkt/87e8c2a54c4a469b/", "2-Pack Samsung Galaxy A53 5G - Härdat glas 9H - Super kvalitet")</f>
        <v>2-Pack Samsung Galaxy A53 5G - Härdat glas 9H - Super kvalitet</v>
      </c>
      <c r="F19449" s="1" t="s">
        <v>1320</v>
      </c>
      <c r="G19449" s="1" t="s">
        <v>1321</v>
      </c>
      <c r="H19449" s="1" t="s">
        <v>1322</v>
      </c>
      <c r="I19449" s="1" t="s">
        <v>16</v>
      </c>
      <c r="J19449" s="1" t="s">
        <v>23</v>
      </c>
      <c r="K19449" s="1" t="s">
        <v>16</v>
      </c>
      <c r="L19449" s="1" t="s">
        <v>16</v>
      </c>
      <c r="M19449" s="1" t="s">
        <v>16</v>
      </c>
      <c r="N19449" s="1" t="s">
        <v>16</v>
      </c>
      <c r="O19449" s="1">
        <v>63.2</v>
      </c>
      <c r="P19449" s="1">
        <v>1.0</v>
      </c>
    </row>
    <row r="19450">
      <c r="A19450" s="1" t="s">
        <v>29</v>
      </c>
      <c r="B19450" s="1" t="s">
        <v>22579</v>
      </c>
      <c r="C19450" s="2" t="s">
        <v>22455</v>
      </c>
      <c r="D19450" s="1" t="s">
        <v>19</v>
      </c>
      <c r="E19450" s="3" t="str">
        <f>HYPERLINK("https://fyndiq.se/produkt/fdeead0025f9481d/", "Samsung S23 FE - 9H Härdat Glass - Super Kvalitet 3D")</f>
        <v>Samsung S23 FE - 9H Härdat Glass - Super Kvalitet 3D</v>
      </c>
      <c r="F19450" s="1" t="s">
        <v>9586</v>
      </c>
      <c r="G19450" s="1" t="s">
        <v>9587</v>
      </c>
      <c r="H19450" s="1" t="s">
        <v>9588</v>
      </c>
      <c r="I19450" s="1" t="s">
        <v>1311</v>
      </c>
      <c r="J19450" s="1" t="s">
        <v>9</v>
      </c>
      <c r="K19450" s="2" t="s">
        <v>20605</v>
      </c>
      <c r="L19450" s="1" t="s">
        <v>22580</v>
      </c>
      <c r="M19450" s="1" t="s">
        <v>16</v>
      </c>
      <c r="N19450" s="1" t="s">
        <v>16</v>
      </c>
      <c r="O19450" s="1">
        <v>55.2</v>
      </c>
      <c r="P19450" s="1">
        <v>1.0</v>
      </c>
    </row>
    <row r="19451">
      <c r="A19451" s="1" t="s">
        <v>29</v>
      </c>
      <c r="B19451" s="1" t="s">
        <v>22581</v>
      </c>
      <c r="C19451" s="2" t="s">
        <v>22582</v>
      </c>
      <c r="D19451" s="1" t="s">
        <v>19</v>
      </c>
      <c r="E19451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451" s="1" t="s">
        <v>204</v>
      </c>
      <c r="G19451" s="1" t="s">
        <v>205</v>
      </c>
      <c r="H19451" s="1" t="s">
        <v>206</v>
      </c>
      <c r="I19451" s="1" t="s">
        <v>1311</v>
      </c>
      <c r="J19451" s="1" t="s">
        <v>9</v>
      </c>
      <c r="K19451" s="2" t="s">
        <v>21334</v>
      </c>
      <c r="L19451" s="1" t="s">
        <v>2650</v>
      </c>
      <c r="M19451" s="1" t="s">
        <v>16</v>
      </c>
      <c r="N19451" s="1" t="s">
        <v>16</v>
      </c>
      <c r="O19451" s="1">
        <v>71.2</v>
      </c>
      <c r="P19451" s="1">
        <v>1.0</v>
      </c>
    </row>
    <row r="19452">
      <c r="A19452" s="1" t="s">
        <v>29</v>
      </c>
      <c r="B19452" s="1" t="s">
        <v>22583</v>
      </c>
      <c r="C19452" s="2" t="s">
        <v>22582</v>
      </c>
      <c r="D19452" s="1" t="s">
        <v>19</v>
      </c>
      <c r="E19452" s="3" t="str">
        <f>HYPERLINK("https://fyndiq.se/produkt/08a39fd2ea944add/", "2-Pack Apple Watch 45mm – Härdat glas 9H – Super kvalitet 3D")</f>
        <v>2-Pack Apple Watch 45mm – Härdat glas 9H – Super kvalitet 3D</v>
      </c>
      <c r="F19452" s="1" t="s">
        <v>921</v>
      </c>
      <c r="G19452" s="1" t="s">
        <v>922</v>
      </c>
      <c r="H19452" s="1" t="s">
        <v>923</v>
      </c>
      <c r="I19452" s="1" t="s">
        <v>1311</v>
      </c>
      <c r="J19452" s="1" t="s">
        <v>9</v>
      </c>
      <c r="K19452" s="2" t="s">
        <v>22001</v>
      </c>
      <c r="L19452" s="1" t="s">
        <v>2650</v>
      </c>
      <c r="M19452" s="1" t="s">
        <v>16</v>
      </c>
      <c r="N19452" s="1" t="s">
        <v>16</v>
      </c>
      <c r="O19452" s="1">
        <v>55.2</v>
      </c>
      <c r="P19452" s="1">
        <v>1.0</v>
      </c>
    </row>
    <row r="19453">
      <c r="A19453" s="1" t="s">
        <v>29</v>
      </c>
      <c r="B19453" s="1" t="s">
        <v>22584</v>
      </c>
      <c r="C19453" s="2" t="s">
        <v>22582</v>
      </c>
      <c r="D19453" s="1" t="s">
        <v>19</v>
      </c>
      <c r="E19453" s="3" t="str">
        <f>HYPERLINK("https://fyndiq.se/produkt/5f0f0d394dee4861/", "2 Pack OnePlus 10 Pro 5G - Härdat Glas 9H - Super kvalitet 3D Skärmskydd")</f>
        <v>2 Pack OnePlus 10 Pro 5G - Härdat Glas 9H - Super kvalitet 3D Skärmskydd</v>
      </c>
      <c r="F19453" s="1" t="s">
        <v>1402</v>
      </c>
      <c r="G19453" s="1" t="s">
        <v>1403</v>
      </c>
      <c r="H19453" s="1" t="s">
        <v>1404</v>
      </c>
      <c r="I19453" s="1" t="s">
        <v>1311</v>
      </c>
      <c r="J19453" s="1" t="s">
        <v>23</v>
      </c>
      <c r="K19453" s="1" t="s">
        <v>16</v>
      </c>
      <c r="L19453" s="1" t="s">
        <v>16</v>
      </c>
      <c r="M19453" s="1" t="s">
        <v>16</v>
      </c>
      <c r="N19453" s="1" t="s">
        <v>16</v>
      </c>
      <c r="O19453" s="1">
        <v>71.2</v>
      </c>
      <c r="P19453" s="1">
        <v>1.0</v>
      </c>
    </row>
    <row r="19454">
      <c r="A19454" s="1" t="s">
        <v>29</v>
      </c>
      <c r="B19454" s="1" t="s">
        <v>22585</v>
      </c>
      <c r="C19454" s="2" t="s">
        <v>22582</v>
      </c>
      <c r="D19454" s="1" t="s">
        <v>19</v>
      </c>
      <c r="E19454" s="3" t="str">
        <f>HYPERLINK("https://fyndiq.se/produkt/87e8c2a54c4a469b/", "2-Pack Samsung Galaxy A53 5G - Härdat glas 9H - Super kvalitet")</f>
        <v>2-Pack Samsung Galaxy A53 5G - Härdat glas 9H - Super kvalitet</v>
      </c>
      <c r="F19454" s="1" t="s">
        <v>1320</v>
      </c>
      <c r="G19454" s="1" t="s">
        <v>1321</v>
      </c>
      <c r="H19454" s="1" t="s">
        <v>1322</v>
      </c>
      <c r="I19454" s="1" t="s">
        <v>16</v>
      </c>
      <c r="J19454" s="1" t="s">
        <v>23</v>
      </c>
      <c r="K19454" s="1" t="s">
        <v>16</v>
      </c>
      <c r="L19454" s="1" t="s">
        <v>16</v>
      </c>
      <c r="M19454" s="1" t="s">
        <v>16</v>
      </c>
      <c r="N19454" s="1" t="s">
        <v>16</v>
      </c>
      <c r="O19454" s="1">
        <v>63.2</v>
      </c>
      <c r="P19454" s="1">
        <v>1.0</v>
      </c>
    </row>
    <row r="19455">
      <c r="A19455" s="1" t="s">
        <v>29</v>
      </c>
      <c r="B19455" s="1" t="s">
        <v>22586</v>
      </c>
      <c r="C19455" s="2" t="s">
        <v>22582</v>
      </c>
      <c r="D19455" s="1" t="s">
        <v>19</v>
      </c>
      <c r="E19455" s="3" t="str">
        <f>HYPERLINK("https://fyndiq.se/produkt/925ae49423884615/", "2-Pack Samsung S22 Ultra Skärmskydd &amp; 1-Pack linsskydd -9H GLAS")</f>
        <v>2-Pack Samsung S22 Ultra Skärmskydd &amp; 1-Pack linsskydd -9H GLAS</v>
      </c>
      <c r="F19455" s="1" t="s">
        <v>335</v>
      </c>
      <c r="G19455" s="1" t="s">
        <v>336</v>
      </c>
      <c r="H19455" s="1" t="s">
        <v>337</v>
      </c>
      <c r="I19455" s="1" t="s">
        <v>16</v>
      </c>
      <c r="J19455" s="1" t="s">
        <v>23</v>
      </c>
      <c r="K19455" s="1" t="s">
        <v>16</v>
      </c>
      <c r="L19455" s="1" t="s">
        <v>16</v>
      </c>
      <c r="M19455" s="1" t="s">
        <v>16</v>
      </c>
      <c r="N19455" s="1" t="s">
        <v>16</v>
      </c>
      <c r="O19455" s="1">
        <v>71.2</v>
      </c>
      <c r="P19455" s="1">
        <v>1.0</v>
      </c>
    </row>
    <row r="19456">
      <c r="A19456" s="1" t="s">
        <v>29</v>
      </c>
      <c r="B19456" s="1" t="s">
        <v>22587</v>
      </c>
      <c r="C19456" s="2" t="s">
        <v>22582</v>
      </c>
      <c r="D19456" s="1" t="s">
        <v>19</v>
      </c>
      <c r="E19456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456" s="1" t="s">
        <v>1209</v>
      </c>
      <c r="G19456" s="1" t="s">
        <v>1210</v>
      </c>
      <c r="H19456" s="1" t="s">
        <v>1211</v>
      </c>
      <c r="I19456" s="1" t="s">
        <v>1230</v>
      </c>
      <c r="J19456" s="1" t="s">
        <v>23</v>
      </c>
      <c r="K19456" s="1" t="s">
        <v>16</v>
      </c>
      <c r="L19456" s="1" t="s">
        <v>16</v>
      </c>
      <c r="M19456" s="1" t="s">
        <v>16</v>
      </c>
      <c r="N19456" s="1" t="s">
        <v>16</v>
      </c>
      <c r="O19456" s="1">
        <v>79.2</v>
      </c>
      <c r="P19456" s="1">
        <v>1.0</v>
      </c>
    </row>
    <row r="19457">
      <c r="A19457" s="1" t="s">
        <v>29</v>
      </c>
      <c r="B19457" s="1" t="s">
        <v>22588</v>
      </c>
      <c r="C19457" s="2" t="s">
        <v>22582</v>
      </c>
      <c r="D19457" s="1" t="s">
        <v>19</v>
      </c>
      <c r="E19457" s="3" t="str">
        <f>HYPERLINK("https://fyndiq.se/produkt/dfe28e565d2e4c8d/", "2 Pack Samsung S21 FE - 9H Härdat Glass - Super Kvalitet 3D")</f>
        <v>2 Pack Samsung S21 FE - 9H Härdat Glass - Super Kvalitet 3D</v>
      </c>
      <c r="F19457" s="1" t="s">
        <v>276</v>
      </c>
      <c r="G19457" s="1" t="s">
        <v>277</v>
      </c>
      <c r="H19457" s="1" t="s">
        <v>278</v>
      </c>
      <c r="I19457" s="1" t="s">
        <v>16</v>
      </c>
      <c r="J19457" s="1" t="s">
        <v>23</v>
      </c>
      <c r="K19457" s="1" t="s">
        <v>16</v>
      </c>
      <c r="L19457" s="1" t="s">
        <v>16</v>
      </c>
      <c r="M19457" s="1" t="s">
        <v>16</v>
      </c>
      <c r="N19457" s="1" t="s">
        <v>16</v>
      </c>
      <c r="O19457" s="1">
        <v>63.2</v>
      </c>
      <c r="P19457" s="1">
        <v>1.0</v>
      </c>
    </row>
    <row r="19458">
      <c r="A19458" s="1" t="s">
        <v>29</v>
      </c>
      <c r="B19458" s="1" t="s">
        <v>22589</v>
      </c>
      <c r="C19458" s="2" t="s">
        <v>22582</v>
      </c>
      <c r="D19458" s="1" t="s">
        <v>19</v>
      </c>
      <c r="E19458" s="3" t="str">
        <f>HYPERLINK("https://fyndiq.se/produkt/432d784756a84eff/", "2-Pack Samsung Galaxy S20FE - Härdat Glas-9H -Super kvalitet 3D")</f>
        <v>2-Pack Samsung Galaxy S20FE - Härdat Glas-9H -Super kvalitet 3D</v>
      </c>
      <c r="F19458" s="1" t="s">
        <v>1078</v>
      </c>
      <c r="G19458" s="1" t="s">
        <v>1079</v>
      </c>
      <c r="H19458" s="1" t="s">
        <v>1080</v>
      </c>
      <c r="I19458" s="1" t="s">
        <v>16</v>
      </c>
      <c r="J19458" s="1" t="s">
        <v>23</v>
      </c>
      <c r="K19458" s="1" t="s">
        <v>16</v>
      </c>
      <c r="L19458" s="1" t="s">
        <v>16</v>
      </c>
      <c r="M19458" s="1" t="s">
        <v>16</v>
      </c>
      <c r="N19458" s="1" t="s">
        <v>16</v>
      </c>
      <c r="O19458" s="1">
        <v>63.2</v>
      </c>
      <c r="P19458" s="1">
        <v>1.0</v>
      </c>
    </row>
    <row r="19459">
      <c r="A19459" s="1" t="s">
        <v>29</v>
      </c>
      <c r="B19459" s="1" t="s">
        <v>22590</v>
      </c>
      <c r="C19459" s="2" t="s">
        <v>22582</v>
      </c>
      <c r="D19459" s="1" t="s">
        <v>19</v>
      </c>
      <c r="E19459" s="3" t="str">
        <f>HYPERLINK("https://fyndiq.se/produkt/13e76851ca504320/", "2-Pack Samsung Galaxy S22 Ultra - Härdat glas 9H - Top kvalitet")</f>
        <v>2-Pack Samsung Galaxy S22 Ultra - Härdat glas 9H - Top kvalitet</v>
      </c>
      <c r="F19459" s="1" t="s">
        <v>140</v>
      </c>
      <c r="G19459" s="1" t="s">
        <v>141</v>
      </c>
      <c r="H19459" s="1" t="s">
        <v>142</v>
      </c>
      <c r="I19459" s="1" t="s">
        <v>16</v>
      </c>
      <c r="J19459" s="1" t="s">
        <v>23</v>
      </c>
      <c r="K19459" s="1" t="s">
        <v>16</v>
      </c>
      <c r="L19459" s="1" t="s">
        <v>16</v>
      </c>
      <c r="M19459" s="1" t="s">
        <v>16</v>
      </c>
      <c r="N19459" s="1" t="s">
        <v>16</v>
      </c>
      <c r="O19459" s="1">
        <v>63.2</v>
      </c>
      <c r="P19459" s="1">
        <v>1.0</v>
      </c>
    </row>
    <row r="19460">
      <c r="A19460" s="1" t="s">
        <v>29</v>
      </c>
      <c r="B19460" s="1" t="s">
        <v>22591</v>
      </c>
      <c r="C19460" s="2" t="s">
        <v>22582</v>
      </c>
      <c r="D19460" s="1" t="s">
        <v>19</v>
      </c>
      <c r="E19460" s="3" t="str">
        <f>HYPERLINK("https://fyndiq.se/produkt/406117b60bf241a0/", "2-Pack Samsung Galaxy S9 - Härdat glas 9H - Super kvalitet 3D")</f>
        <v>2-Pack Samsung Galaxy S9 - Härdat glas 9H - Super kvalitet 3D</v>
      </c>
      <c r="F19460" s="1" t="s">
        <v>228</v>
      </c>
      <c r="G19460" s="1" t="s">
        <v>229</v>
      </c>
      <c r="H19460" s="1" t="s">
        <v>230</v>
      </c>
      <c r="I19460" s="1" t="s">
        <v>16</v>
      </c>
      <c r="J19460" s="1" t="s">
        <v>23</v>
      </c>
      <c r="K19460" s="1" t="s">
        <v>16</v>
      </c>
      <c r="L19460" s="1" t="s">
        <v>16</v>
      </c>
      <c r="M19460" s="1" t="s">
        <v>16</v>
      </c>
      <c r="N19460" s="1" t="s">
        <v>16</v>
      </c>
      <c r="O19460" s="1">
        <v>63.2</v>
      </c>
      <c r="P19460" s="1">
        <v>1.0</v>
      </c>
    </row>
    <row r="19461">
      <c r="A19461" s="1" t="s">
        <v>29</v>
      </c>
      <c r="B19461" s="1" t="s">
        <v>22592</v>
      </c>
      <c r="C19461" s="2" t="s">
        <v>22582</v>
      </c>
      <c r="D19461" s="1" t="s">
        <v>19</v>
      </c>
      <c r="E19461" s="3" t="str">
        <f>HYPERLINK("https://fyndiq.se/produkt/67afb534781a4066/", "2-Pack Samsung Galaxy S9 Plus - Härdat glas- 9HSuper kvalitet 3D")</f>
        <v>2-Pack Samsung Galaxy S9 Plus - Härdat glas- 9HSuper kvalitet 3D</v>
      </c>
      <c r="F19461" s="1" t="s">
        <v>3929</v>
      </c>
      <c r="G19461" s="1" t="s">
        <v>3930</v>
      </c>
      <c r="H19461" s="1" t="s">
        <v>3931</v>
      </c>
      <c r="I19461" s="1" t="s">
        <v>16</v>
      </c>
      <c r="J19461" s="1" t="s">
        <v>23</v>
      </c>
      <c r="K19461" s="1" t="s">
        <v>16</v>
      </c>
      <c r="L19461" s="1" t="s">
        <v>16</v>
      </c>
      <c r="M19461" s="1" t="s">
        <v>16</v>
      </c>
      <c r="N19461" s="1" t="s">
        <v>16</v>
      </c>
      <c r="O19461" s="1">
        <v>63.2</v>
      </c>
      <c r="P19461" s="1">
        <v>1.0</v>
      </c>
    </row>
    <row r="19462">
      <c r="A19462" s="1" t="s">
        <v>29</v>
      </c>
      <c r="B19462" s="1" t="s">
        <v>22593</v>
      </c>
      <c r="C19462" s="2" t="s">
        <v>22582</v>
      </c>
      <c r="D19462" s="1" t="s">
        <v>19</v>
      </c>
      <c r="E19462" s="3" t="str">
        <f>HYPERLINK("https://fyndiq.se/produkt/b2b21eba0148489f/", "Samsung S8 härdat glass 3D heltäckande skärmskydd")</f>
        <v>Samsung S8 härdat glass 3D heltäckande skärmskydd</v>
      </c>
      <c r="F19462" s="1" t="s">
        <v>438</v>
      </c>
      <c r="G19462" s="1" t="s">
        <v>439</v>
      </c>
      <c r="H19462" s="1" t="s">
        <v>440</v>
      </c>
      <c r="I19462" s="1" t="s">
        <v>16</v>
      </c>
      <c r="J19462" s="1" t="s">
        <v>23</v>
      </c>
      <c r="K19462" s="1" t="s">
        <v>16</v>
      </c>
      <c r="L19462" s="1" t="s">
        <v>16</v>
      </c>
      <c r="M19462" s="1" t="s">
        <v>16</v>
      </c>
      <c r="N19462" s="1" t="s">
        <v>16</v>
      </c>
      <c r="O19462" s="1">
        <v>55.2</v>
      </c>
      <c r="P19462" s="1">
        <v>1.0</v>
      </c>
    </row>
    <row r="19463">
      <c r="A19463" s="1" t="s">
        <v>29</v>
      </c>
      <c r="B19463" s="1" t="s">
        <v>22594</v>
      </c>
      <c r="C19463" s="2" t="s">
        <v>22582</v>
      </c>
      <c r="D19463" s="1" t="s">
        <v>19</v>
      </c>
      <c r="E19463" s="3" t="str">
        <f t="shared" ref="E19463:E19465" si="1227">HYPERLINK("https://fyndiq.se/produkt/80d04410f9c744e2/", "2-Pack Samsung S23 Ultra - 9H Härdat Glass - 3D Super Kvalitet Skärmskydd")</f>
        <v>2-Pack Samsung S23 Ultra - 9H Härdat Glass - 3D Super Kvalitet Skärmskydd</v>
      </c>
      <c r="F19463" s="1" t="s">
        <v>2144</v>
      </c>
      <c r="G19463" s="1" t="s">
        <v>2145</v>
      </c>
      <c r="H19463" s="1" t="s">
        <v>2146</v>
      </c>
      <c r="I19463" s="1" t="s">
        <v>16</v>
      </c>
      <c r="J19463" s="1" t="s">
        <v>23</v>
      </c>
      <c r="K19463" s="1" t="s">
        <v>16</v>
      </c>
      <c r="L19463" s="1" t="s">
        <v>16</v>
      </c>
      <c r="M19463" s="1" t="s">
        <v>16</v>
      </c>
      <c r="N19463" s="1" t="s">
        <v>16</v>
      </c>
      <c r="O19463" s="1">
        <v>63.2</v>
      </c>
      <c r="P19463" s="1">
        <v>1.0</v>
      </c>
    </row>
    <row r="19464">
      <c r="A19464" s="1" t="s">
        <v>29</v>
      </c>
      <c r="B19464" s="1" t="s">
        <v>22595</v>
      </c>
      <c r="C19464" s="2" t="s">
        <v>22582</v>
      </c>
      <c r="D19464" s="1" t="s">
        <v>19</v>
      </c>
      <c r="E19464" s="3" t="str">
        <f t="shared" si="1227"/>
        <v>2-Pack Samsung S23 Ultra - 9H Härdat Glass - 3D Super Kvalitet Skärmskydd</v>
      </c>
      <c r="F19464" s="1" t="s">
        <v>2144</v>
      </c>
      <c r="G19464" s="1" t="s">
        <v>2145</v>
      </c>
      <c r="H19464" s="1" t="s">
        <v>2146</v>
      </c>
      <c r="I19464" s="1" t="s">
        <v>16</v>
      </c>
      <c r="J19464" s="1" t="s">
        <v>23</v>
      </c>
      <c r="K19464" s="1" t="s">
        <v>16</v>
      </c>
      <c r="L19464" s="1" t="s">
        <v>16</v>
      </c>
      <c r="M19464" s="1" t="s">
        <v>16</v>
      </c>
      <c r="N19464" s="1" t="s">
        <v>16</v>
      </c>
      <c r="O19464" s="1">
        <v>63.2</v>
      </c>
      <c r="P19464" s="1">
        <v>1.0</v>
      </c>
    </row>
    <row r="19465">
      <c r="A19465" s="1" t="s">
        <v>29</v>
      </c>
      <c r="B19465" s="1" t="s">
        <v>22596</v>
      </c>
      <c r="C19465" s="2" t="s">
        <v>22582</v>
      </c>
      <c r="D19465" s="1" t="s">
        <v>19</v>
      </c>
      <c r="E19465" s="3" t="str">
        <f t="shared" si="1227"/>
        <v>2-Pack Samsung S23 Ultra - 9H Härdat Glass - 3D Super Kvalitet Skärmskydd</v>
      </c>
      <c r="F19465" s="1" t="s">
        <v>2144</v>
      </c>
      <c r="G19465" s="1" t="s">
        <v>2145</v>
      </c>
      <c r="H19465" s="1" t="s">
        <v>2146</v>
      </c>
      <c r="I19465" s="1" t="s">
        <v>16</v>
      </c>
      <c r="J19465" s="1" t="s">
        <v>23</v>
      </c>
      <c r="K19465" s="1" t="s">
        <v>16</v>
      </c>
      <c r="L19465" s="1" t="s">
        <v>16</v>
      </c>
      <c r="M19465" s="1" t="s">
        <v>16</v>
      </c>
      <c r="N19465" s="1" t="s">
        <v>16</v>
      </c>
      <c r="O19465" s="1">
        <v>63.2</v>
      </c>
      <c r="P19465" s="1">
        <v>1.0</v>
      </c>
    </row>
    <row r="19466">
      <c r="A19466" s="1" t="s">
        <v>29</v>
      </c>
      <c r="B19466" s="1" t="s">
        <v>22597</v>
      </c>
      <c r="C19466" s="2" t="s">
        <v>22582</v>
      </c>
      <c r="D19466" s="1" t="s">
        <v>19</v>
      </c>
      <c r="E19466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9466" s="1" t="s">
        <v>4412</v>
      </c>
      <c r="G19466" s="1" t="s">
        <v>4413</v>
      </c>
      <c r="H19466" s="1" t="s">
        <v>4414</v>
      </c>
      <c r="I19466" s="1" t="s">
        <v>16</v>
      </c>
      <c r="J19466" s="1" t="s">
        <v>23</v>
      </c>
      <c r="K19466" s="1" t="s">
        <v>16</v>
      </c>
      <c r="L19466" s="1" t="s">
        <v>16</v>
      </c>
      <c r="M19466" s="1" t="s">
        <v>16</v>
      </c>
      <c r="N19466" s="1" t="s">
        <v>16</v>
      </c>
      <c r="O19466" s="1">
        <v>63.2</v>
      </c>
      <c r="P19466" s="1">
        <v>1.0</v>
      </c>
    </row>
    <row r="19467">
      <c r="A19467" s="1" t="s">
        <v>29</v>
      </c>
      <c r="B19467" s="1" t="s">
        <v>22598</v>
      </c>
      <c r="C19467" s="2" t="s">
        <v>22582</v>
      </c>
      <c r="D19467" s="1" t="s">
        <v>19</v>
      </c>
      <c r="E19467" s="3" t="str">
        <f>HYPERLINK("https://fyndiq.se/produkt/4487e30957ae4516/", "2-Pack Samsung Galaxy Tab A8 WiFi - Härdat Glas 9H - Super Kvalitet")</f>
        <v>2-Pack Samsung Galaxy Tab A8 WiFi - Härdat Glas 9H - Super Kvalitet</v>
      </c>
      <c r="F19467" s="1" t="s">
        <v>4067</v>
      </c>
      <c r="G19467" s="1" t="s">
        <v>4068</v>
      </c>
      <c r="H19467" s="1" t="s">
        <v>4069</v>
      </c>
      <c r="I19467" s="1" t="s">
        <v>16</v>
      </c>
      <c r="J19467" s="1" t="s">
        <v>23</v>
      </c>
      <c r="K19467" s="1" t="s">
        <v>16</v>
      </c>
      <c r="L19467" s="1" t="s">
        <v>16</v>
      </c>
      <c r="M19467" s="1" t="s">
        <v>16</v>
      </c>
      <c r="N19467" s="1" t="s">
        <v>16</v>
      </c>
      <c r="O19467" s="1">
        <v>135.2</v>
      </c>
      <c r="P19467" s="1">
        <v>1.0</v>
      </c>
    </row>
    <row r="19468">
      <c r="A19468" s="1" t="s">
        <v>29</v>
      </c>
      <c r="B19468" s="1" t="s">
        <v>22599</v>
      </c>
      <c r="C19468" s="2" t="s">
        <v>22582</v>
      </c>
      <c r="D19468" s="1" t="s">
        <v>19</v>
      </c>
      <c r="E19468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9468" s="1" t="s">
        <v>760</v>
      </c>
      <c r="G19468" s="1" t="s">
        <v>761</v>
      </c>
      <c r="H19468" s="1" t="s">
        <v>762</v>
      </c>
      <c r="I19468" s="1" t="s">
        <v>16</v>
      </c>
      <c r="J19468" s="1" t="s">
        <v>23</v>
      </c>
      <c r="K19468" s="1" t="s">
        <v>16</v>
      </c>
      <c r="L19468" s="1" t="s">
        <v>16</v>
      </c>
      <c r="M19468" s="1" t="s">
        <v>16</v>
      </c>
      <c r="N19468" s="1" t="s">
        <v>16</v>
      </c>
      <c r="O19468" s="1">
        <v>63.2</v>
      </c>
      <c r="P19468" s="1">
        <v>1.0</v>
      </c>
    </row>
    <row r="19469">
      <c r="A19469" s="1" t="s">
        <v>29</v>
      </c>
      <c r="B19469" s="1" t="s">
        <v>22600</v>
      </c>
      <c r="C19469" s="2" t="s">
        <v>22582</v>
      </c>
      <c r="D19469" s="1" t="s">
        <v>19</v>
      </c>
      <c r="E19469" s="3" t="str">
        <f t="shared" ref="E19469:E19471" si="1228">HYPERLINK("https://fyndiq.se/produkt/fdeead0025f9481d/", "Samsung S23 FE - 9H Härdat Glass - Super Kvalitet 3D")</f>
        <v>Samsung S23 FE - 9H Härdat Glass - Super Kvalitet 3D</v>
      </c>
      <c r="F19469" s="1" t="s">
        <v>9586</v>
      </c>
      <c r="G19469" s="1" t="s">
        <v>9587</v>
      </c>
      <c r="H19469" s="1" t="s">
        <v>9588</v>
      </c>
      <c r="I19469" s="1" t="s">
        <v>16</v>
      </c>
      <c r="J19469" s="1" t="s">
        <v>23</v>
      </c>
      <c r="K19469" s="1" t="s">
        <v>16</v>
      </c>
      <c r="L19469" s="1" t="s">
        <v>16</v>
      </c>
      <c r="M19469" s="1" t="s">
        <v>16</v>
      </c>
      <c r="N19469" s="1" t="s">
        <v>16</v>
      </c>
      <c r="O19469" s="1">
        <v>55.2</v>
      </c>
      <c r="P19469" s="1">
        <v>1.0</v>
      </c>
    </row>
    <row r="19470">
      <c r="A19470" s="1" t="s">
        <v>29</v>
      </c>
      <c r="B19470" s="1" t="s">
        <v>22601</v>
      </c>
      <c r="C19470" s="2" t="s">
        <v>22582</v>
      </c>
      <c r="D19470" s="1" t="s">
        <v>19</v>
      </c>
      <c r="E19470" s="3" t="str">
        <f t="shared" si="1228"/>
        <v>Samsung S23 FE - 9H Härdat Glass - Super Kvalitet 3D</v>
      </c>
      <c r="F19470" s="1" t="s">
        <v>9586</v>
      </c>
      <c r="G19470" s="1" t="s">
        <v>9587</v>
      </c>
      <c r="H19470" s="1" t="s">
        <v>9588</v>
      </c>
      <c r="I19470" s="1" t="s">
        <v>16</v>
      </c>
      <c r="J19470" s="1" t="s">
        <v>23</v>
      </c>
      <c r="K19470" s="1" t="s">
        <v>16</v>
      </c>
      <c r="L19470" s="1" t="s">
        <v>16</v>
      </c>
      <c r="M19470" s="1" t="s">
        <v>16</v>
      </c>
      <c r="N19470" s="1" t="s">
        <v>16</v>
      </c>
      <c r="O19470" s="1">
        <v>55.2</v>
      </c>
      <c r="P19470" s="1">
        <v>1.0</v>
      </c>
    </row>
    <row r="19471">
      <c r="A19471" s="1" t="s">
        <v>29</v>
      </c>
      <c r="B19471" s="1" t="s">
        <v>22602</v>
      </c>
      <c r="C19471" s="2" t="s">
        <v>22582</v>
      </c>
      <c r="D19471" s="1" t="s">
        <v>19</v>
      </c>
      <c r="E19471" s="3" t="str">
        <f t="shared" si="1228"/>
        <v>Samsung S23 FE - 9H Härdat Glass - Super Kvalitet 3D</v>
      </c>
      <c r="F19471" s="1" t="s">
        <v>9586</v>
      </c>
      <c r="G19471" s="1" t="s">
        <v>9587</v>
      </c>
      <c r="H19471" s="1" t="s">
        <v>9588</v>
      </c>
      <c r="I19471" s="1" t="s">
        <v>16</v>
      </c>
      <c r="J19471" s="1" t="s">
        <v>23</v>
      </c>
      <c r="K19471" s="1" t="s">
        <v>16</v>
      </c>
      <c r="L19471" s="1" t="s">
        <v>16</v>
      </c>
      <c r="M19471" s="1" t="s">
        <v>16</v>
      </c>
      <c r="N19471" s="1" t="s">
        <v>16</v>
      </c>
      <c r="O19471" s="1">
        <v>55.2</v>
      </c>
      <c r="P19471" s="1">
        <v>1.0</v>
      </c>
    </row>
    <row r="19472">
      <c r="A19472" s="1" t="s">
        <v>29</v>
      </c>
      <c r="B19472" s="1" t="s">
        <v>22603</v>
      </c>
      <c r="C19472" s="2" t="s">
        <v>22582</v>
      </c>
      <c r="D19472" s="1" t="s">
        <v>19</v>
      </c>
      <c r="E19472" s="3" t="str">
        <f>HYPERLINK("https://fyndiq.se/produkt/2030c5450cfb4338/", "2 Pack Huawei P30 Pro - Härdat glas 9H – 3D Super kvalitet")</f>
        <v>2 Pack Huawei P30 Pro - Härdat glas 9H – 3D Super kvalitet</v>
      </c>
      <c r="F19472" s="1" t="s">
        <v>1091</v>
      </c>
      <c r="G19472" s="1" t="s">
        <v>1092</v>
      </c>
      <c r="H19472" s="1" t="s">
        <v>1093</v>
      </c>
      <c r="I19472" s="1" t="s">
        <v>16</v>
      </c>
      <c r="J19472" s="1" t="s">
        <v>23</v>
      </c>
      <c r="K19472" s="1" t="s">
        <v>16</v>
      </c>
      <c r="L19472" s="1" t="s">
        <v>16</v>
      </c>
      <c r="M19472" s="1" t="s">
        <v>16</v>
      </c>
      <c r="N19472" s="1" t="s">
        <v>16</v>
      </c>
      <c r="O19472" s="1">
        <v>71.2</v>
      </c>
      <c r="P19472" s="1">
        <v>1.0</v>
      </c>
    </row>
    <row r="19473">
      <c r="A19473" s="1" t="s">
        <v>29</v>
      </c>
      <c r="B19473" s="1" t="s">
        <v>22604</v>
      </c>
      <c r="C19473" s="2" t="s">
        <v>22582</v>
      </c>
      <c r="D19473" s="1" t="s">
        <v>19</v>
      </c>
      <c r="E19473" s="3" t="str">
        <f t="shared" ref="E19473:E19474" si="1229">HYPERLINK("https://fyndiq.se/produkt/b8189cd24bd34d71/", "2-Pack Samsung Galaxy A14 - Härdat Glas 9H - Super Kvalitet 3D Skärmskydd")</f>
        <v>2-Pack Samsung Galaxy A14 - Härdat Glas 9H - Super Kvalitet 3D Skärmskydd</v>
      </c>
      <c r="F19473" s="1" t="s">
        <v>4240</v>
      </c>
      <c r="G19473" s="1" t="s">
        <v>4241</v>
      </c>
      <c r="H19473" s="1" t="s">
        <v>4242</v>
      </c>
      <c r="I19473" s="1" t="s">
        <v>16</v>
      </c>
      <c r="J19473" s="1" t="s">
        <v>23</v>
      </c>
      <c r="K19473" s="1" t="s">
        <v>16</v>
      </c>
      <c r="L19473" s="1" t="s">
        <v>16</v>
      </c>
      <c r="M19473" s="1" t="s">
        <v>16</v>
      </c>
      <c r="N19473" s="1" t="s">
        <v>16</v>
      </c>
      <c r="O19473" s="1">
        <v>63.2</v>
      </c>
      <c r="P19473" s="1">
        <v>1.0</v>
      </c>
    </row>
    <row r="19474">
      <c r="A19474" s="1" t="s">
        <v>29</v>
      </c>
      <c r="B19474" s="1" t="s">
        <v>22605</v>
      </c>
      <c r="C19474" s="2" t="s">
        <v>22582</v>
      </c>
      <c r="D19474" s="1" t="s">
        <v>19</v>
      </c>
      <c r="E19474" s="3" t="str">
        <f t="shared" si="1229"/>
        <v>2-Pack Samsung Galaxy A14 - Härdat Glas 9H - Super Kvalitet 3D Skärmskydd</v>
      </c>
      <c r="F19474" s="1" t="s">
        <v>4240</v>
      </c>
      <c r="G19474" s="1" t="s">
        <v>4241</v>
      </c>
      <c r="H19474" s="1" t="s">
        <v>4242</v>
      </c>
      <c r="I19474" s="1" t="s">
        <v>16</v>
      </c>
      <c r="J19474" s="1" t="s">
        <v>23</v>
      </c>
      <c r="K19474" s="1" t="s">
        <v>16</v>
      </c>
      <c r="L19474" s="1" t="s">
        <v>16</v>
      </c>
      <c r="M19474" s="1" t="s">
        <v>16</v>
      </c>
      <c r="N19474" s="1" t="s">
        <v>16</v>
      </c>
      <c r="O19474" s="1">
        <v>63.2</v>
      </c>
      <c r="P19474" s="1">
        <v>1.0</v>
      </c>
    </row>
    <row r="19475">
      <c r="A19475" s="1" t="s">
        <v>29</v>
      </c>
      <c r="B19475" s="1" t="s">
        <v>22606</v>
      </c>
      <c r="C19475" s="2" t="s">
        <v>22582</v>
      </c>
      <c r="D19475" s="1" t="s">
        <v>19</v>
      </c>
      <c r="E19475" s="3" t="str">
        <f t="shared" ref="E19475:E19476" si="1230">HYPERLINK("https://fyndiq.se/produkt/08d44de1ca3946df/", "2-Pack Samsung Galaxy S10 - Härdat Glas 9H – 3D Skärmskydd - Super kvalitet")</f>
        <v>2-Pack Samsung Galaxy S10 - Härdat Glas 9H – 3D Skärmskydd - Super kvalitet</v>
      </c>
      <c r="F19475" s="1" t="s">
        <v>729</v>
      </c>
      <c r="G19475" s="1" t="s">
        <v>730</v>
      </c>
      <c r="H19475" s="1" t="s">
        <v>731</v>
      </c>
      <c r="I19475" s="1" t="s">
        <v>16</v>
      </c>
      <c r="J19475" s="1" t="s">
        <v>23</v>
      </c>
      <c r="K19475" s="1" t="s">
        <v>16</v>
      </c>
      <c r="L19475" s="1" t="s">
        <v>16</v>
      </c>
      <c r="M19475" s="1" t="s">
        <v>16</v>
      </c>
      <c r="N19475" s="1" t="s">
        <v>16</v>
      </c>
      <c r="O19475" s="1">
        <v>63.2</v>
      </c>
      <c r="P19475" s="1">
        <v>1.0</v>
      </c>
    </row>
    <row r="19476">
      <c r="A19476" s="1" t="s">
        <v>29</v>
      </c>
      <c r="B19476" s="1" t="s">
        <v>22607</v>
      </c>
      <c r="C19476" s="2" t="s">
        <v>22582</v>
      </c>
      <c r="D19476" s="1" t="s">
        <v>19</v>
      </c>
      <c r="E19476" s="3" t="str">
        <f t="shared" si="1230"/>
        <v>2-Pack Samsung Galaxy S10 - Härdat Glas 9H – 3D Skärmskydd - Super kvalitet</v>
      </c>
      <c r="F19476" s="1" t="s">
        <v>729</v>
      </c>
      <c r="G19476" s="1" t="s">
        <v>730</v>
      </c>
      <c r="H19476" s="1" t="s">
        <v>731</v>
      </c>
      <c r="I19476" s="1" t="s">
        <v>16</v>
      </c>
      <c r="J19476" s="1" t="s">
        <v>23</v>
      </c>
      <c r="K19476" s="1" t="s">
        <v>16</v>
      </c>
      <c r="L19476" s="1" t="s">
        <v>16</v>
      </c>
      <c r="M19476" s="1" t="s">
        <v>16</v>
      </c>
      <c r="N19476" s="1" t="s">
        <v>16</v>
      </c>
      <c r="O19476" s="1">
        <v>63.2</v>
      </c>
      <c r="P19476" s="1">
        <v>1.0</v>
      </c>
    </row>
    <row r="19477">
      <c r="A19477" s="1" t="s">
        <v>29</v>
      </c>
      <c r="B19477" s="1" t="s">
        <v>22608</v>
      </c>
      <c r="C19477" s="2" t="s">
        <v>22582</v>
      </c>
      <c r="D19477" s="1" t="s">
        <v>19</v>
      </c>
      <c r="E19477" s="3" t="str">
        <f>HYPERLINK("https://fyndiq.se/produkt/9dc01ef1ed5e4cff/", "1-Pack XIAOMI REDMI 12 5G Skärmskydd &amp; 1-Pack linsskydd - Härdat Glas 9H - Super kvalitet 3D")</f>
        <v>1-Pack XIAOMI REDMI 12 5G Skärmskydd &amp; 1-Pack linsskydd - Härdat Glas 9H - Super kvalitet 3D</v>
      </c>
      <c r="F19477" s="1" t="s">
        <v>1347</v>
      </c>
      <c r="G19477" s="1" t="s">
        <v>1348</v>
      </c>
      <c r="H19477" s="1" t="s">
        <v>1349</v>
      </c>
      <c r="I19477" s="1" t="s">
        <v>16</v>
      </c>
      <c r="J19477" s="1" t="s">
        <v>23</v>
      </c>
      <c r="K19477" s="1" t="s">
        <v>16</v>
      </c>
      <c r="L19477" s="1" t="s">
        <v>16</v>
      </c>
      <c r="M19477" s="1" t="s">
        <v>16</v>
      </c>
      <c r="N19477" s="1" t="s">
        <v>16</v>
      </c>
      <c r="O19477" s="1">
        <v>63.2</v>
      </c>
      <c r="P19477" s="1">
        <v>1.0</v>
      </c>
    </row>
    <row r="19478">
      <c r="A19478" s="1" t="s">
        <v>29</v>
      </c>
      <c r="B19478" s="1" t="s">
        <v>22609</v>
      </c>
      <c r="C19478" s="2" t="s">
        <v>22582</v>
      </c>
      <c r="D19478" s="1" t="s">
        <v>19</v>
      </c>
      <c r="E19478" s="3" t="str">
        <f>HYPERLINK("https://fyndiq.se/produkt/8a94b47e940d4cfe/", "2 Pack Xiaomi 12 PRO - Härdat glas 9H-Super kvalitet 3D")</f>
        <v>2 Pack Xiaomi 12 PRO - Härdat glas 9H-Super kvalitet 3D</v>
      </c>
      <c r="F19478" s="1" t="s">
        <v>214</v>
      </c>
      <c r="G19478" s="1" t="s">
        <v>215</v>
      </c>
      <c r="H19478" s="1" t="s">
        <v>216</v>
      </c>
      <c r="I19478" s="1" t="s">
        <v>16</v>
      </c>
      <c r="J19478" s="1" t="s">
        <v>23</v>
      </c>
      <c r="K19478" s="1" t="s">
        <v>16</v>
      </c>
      <c r="L19478" s="1" t="s">
        <v>16</v>
      </c>
      <c r="M19478" s="1" t="s">
        <v>16</v>
      </c>
      <c r="N19478" s="1" t="s">
        <v>16</v>
      </c>
      <c r="O19478" s="1">
        <v>63.2</v>
      </c>
      <c r="P19478" s="1">
        <v>1.0</v>
      </c>
    </row>
    <row r="19479">
      <c r="A19479" s="1" t="s">
        <v>29</v>
      </c>
      <c r="B19479" s="1" t="s">
        <v>22610</v>
      </c>
      <c r="C19479" s="2" t="s">
        <v>22582</v>
      </c>
      <c r="D19479" s="1" t="s">
        <v>19</v>
      </c>
      <c r="E19479" s="3" t="str">
        <f t="shared" ref="E19479:E19480" si="1231">HYPERLINK("https://fyndiq.se/produkt/f15b82570d4144d0/", "2-Pack Apple Watch 41mm – Härdat glas 9H – Super kvalitet 3D")</f>
        <v>2-Pack Apple Watch 41mm – Härdat glas 9H – Super kvalitet 3D</v>
      </c>
      <c r="F19479" s="1" t="s">
        <v>144</v>
      </c>
      <c r="G19479" s="1" t="s">
        <v>145</v>
      </c>
      <c r="H19479" s="1" t="s">
        <v>146</v>
      </c>
      <c r="I19479" s="1" t="s">
        <v>16</v>
      </c>
      <c r="J19479" s="1" t="s">
        <v>23</v>
      </c>
      <c r="K19479" s="1" t="s">
        <v>16</v>
      </c>
      <c r="L19479" s="1" t="s">
        <v>16</v>
      </c>
      <c r="M19479" s="1" t="s">
        <v>16</v>
      </c>
      <c r="N19479" s="1" t="s">
        <v>16</v>
      </c>
      <c r="O19479" s="1">
        <v>55.2</v>
      </c>
      <c r="P19479" s="1">
        <v>1.0</v>
      </c>
    </row>
    <row r="19480">
      <c r="A19480" s="1" t="s">
        <v>29</v>
      </c>
      <c r="B19480" s="1" t="s">
        <v>22611</v>
      </c>
      <c r="C19480" s="2" t="s">
        <v>22582</v>
      </c>
      <c r="D19480" s="1" t="s">
        <v>19</v>
      </c>
      <c r="E19480" s="3" t="str">
        <f t="shared" si="1231"/>
        <v>2-Pack Apple Watch 41mm – Härdat glas 9H – Super kvalitet 3D</v>
      </c>
      <c r="F19480" s="1" t="s">
        <v>144</v>
      </c>
      <c r="G19480" s="1" t="s">
        <v>145</v>
      </c>
      <c r="H19480" s="1" t="s">
        <v>146</v>
      </c>
      <c r="I19480" s="1" t="s">
        <v>16</v>
      </c>
      <c r="J19480" s="1" t="s">
        <v>23</v>
      </c>
      <c r="K19480" s="1" t="s">
        <v>16</v>
      </c>
      <c r="L19480" s="1" t="s">
        <v>16</v>
      </c>
      <c r="M19480" s="1" t="s">
        <v>16</v>
      </c>
      <c r="N19480" s="1" t="s">
        <v>16</v>
      </c>
      <c r="O19480" s="1">
        <v>55.2</v>
      </c>
      <c r="P19480" s="1">
        <v>1.0</v>
      </c>
    </row>
    <row r="19481">
      <c r="A19481" s="1" t="s">
        <v>29</v>
      </c>
      <c r="B19481" s="1" t="s">
        <v>22612</v>
      </c>
      <c r="C19481" s="2" t="s">
        <v>22582</v>
      </c>
      <c r="D19481" s="1" t="s">
        <v>19</v>
      </c>
      <c r="E19481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9481" s="1" t="s">
        <v>3019</v>
      </c>
      <c r="G19481" s="1" t="s">
        <v>3020</v>
      </c>
      <c r="H19481" s="1" t="s">
        <v>3021</v>
      </c>
      <c r="I19481" s="1" t="s">
        <v>16</v>
      </c>
      <c r="J19481" s="1" t="s">
        <v>23</v>
      </c>
      <c r="K19481" s="1" t="s">
        <v>16</v>
      </c>
      <c r="L19481" s="1" t="s">
        <v>16</v>
      </c>
      <c r="M19481" s="1" t="s">
        <v>16</v>
      </c>
      <c r="N19481" s="1" t="s">
        <v>16</v>
      </c>
      <c r="O19481" s="1">
        <v>71.2</v>
      </c>
      <c r="P19481" s="1">
        <v>1.0</v>
      </c>
    </row>
    <row r="19482">
      <c r="A19482" s="1" t="s">
        <v>29</v>
      </c>
      <c r="B19482" s="1" t="s">
        <v>22613</v>
      </c>
      <c r="C19482" s="2" t="s">
        <v>22582</v>
      </c>
      <c r="D19482" s="1" t="s">
        <v>19</v>
      </c>
      <c r="E19482" s="3" t="str">
        <f>HYPERLINK("https://fyndiq.se/produkt/50e4ae784f654d73/", "2 PACK ONEPLUS Nord CE 5G - Härdat glas 9H- Super kvalitet")</f>
        <v>2 PACK ONEPLUS Nord CE 5G - Härdat glas 9H- Super kvalitet</v>
      </c>
      <c r="F19482" s="1" t="s">
        <v>6296</v>
      </c>
      <c r="G19482" s="1" t="s">
        <v>6297</v>
      </c>
      <c r="H19482" s="1" t="s">
        <v>6298</v>
      </c>
      <c r="I19482" s="1" t="s">
        <v>16</v>
      </c>
      <c r="J19482" s="1" t="s">
        <v>23</v>
      </c>
      <c r="K19482" s="1" t="s">
        <v>16</v>
      </c>
      <c r="L19482" s="1" t="s">
        <v>16</v>
      </c>
      <c r="M19482" s="1" t="s">
        <v>16</v>
      </c>
      <c r="N19482" s="1" t="s">
        <v>16</v>
      </c>
      <c r="O19482" s="1">
        <v>63.2</v>
      </c>
      <c r="P19482" s="1">
        <v>1.0</v>
      </c>
    </row>
    <row r="19483">
      <c r="A19483" s="1" t="s">
        <v>29</v>
      </c>
      <c r="B19483" s="1" t="s">
        <v>22614</v>
      </c>
      <c r="C19483" s="2" t="s">
        <v>22582</v>
      </c>
      <c r="D19483" s="1" t="s">
        <v>19</v>
      </c>
      <c r="E19483" s="3" t="str">
        <f>HYPERLINK("https://fyndiq.se/produkt/b9290a8450fa41d6/", "2-Pack MOTOROLA MOTO E13 Skärmskydd - Härdat Glas 9H - Super kvalitet 3D")</f>
        <v>2-Pack MOTOROLA MOTO E13 Skärmskydd - Härdat Glas 9H - Super kvalitet 3D</v>
      </c>
      <c r="F19483" s="1" t="s">
        <v>1625</v>
      </c>
      <c r="G19483" s="1" t="s">
        <v>1626</v>
      </c>
      <c r="H19483" s="1" t="s">
        <v>1627</v>
      </c>
      <c r="I19483" s="1" t="s">
        <v>16</v>
      </c>
      <c r="J19483" s="1" t="s">
        <v>23</v>
      </c>
      <c r="K19483" s="1" t="s">
        <v>16</v>
      </c>
      <c r="L19483" s="1" t="s">
        <v>16</v>
      </c>
      <c r="M19483" s="1" t="s">
        <v>16</v>
      </c>
      <c r="N19483" s="1" t="s">
        <v>16</v>
      </c>
      <c r="O19483" s="1">
        <v>63.2</v>
      </c>
      <c r="P19483" s="1">
        <v>1.0</v>
      </c>
    </row>
    <row r="19484">
      <c r="A19484" s="1" t="s">
        <v>29</v>
      </c>
      <c r="B19484" s="1" t="s">
        <v>22615</v>
      </c>
      <c r="C19484" s="2" t="s">
        <v>22582</v>
      </c>
      <c r="D19484" s="1" t="s">
        <v>19</v>
      </c>
      <c r="E19484" s="3" t="str">
        <f>HYPERLINK("https://fyndiq.se/produkt/95efd29ff0ba45b9/", "2-Pack Samsung Galaxy A04s - Härdat Glas 9H-Super Kvalitet 3D")</f>
        <v>2-Pack Samsung Galaxy A04s - Härdat Glas 9H-Super Kvalitet 3D</v>
      </c>
      <c r="F19484" s="1" t="s">
        <v>2024</v>
      </c>
      <c r="G19484" s="1" t="s">
        <v>2025</v>
      </c>
      <c r="H19484" s="1" t="s">
        <v>2026</v>
      </c>
      <c r="I19484" s="1" t="s">
        <v>16</v>
      </c>
      <c r="J19484" s="1" t="s">
        <v>23</v>
      </c>
      <c r="K19484" s="1" t="s">
        <v>16</v>
      </c>
      <c r="L19484" s="1" t="s">
        <v>16</v>
      </c>
      <c r="M19484" s="1" t="s">
        <v>16</v>
      </c>
      <c r="N19484" s="1" t="s">
        <v>16</v>
      </c>
      <c r="O19484" s="1">
        <v>63.2</v>
      </c>
      <c r="P19484" s="1">
        <v>1.0</v>
      </c>
    </row>
    <row r="19485">
      <c r="A19485" s="1" t="s">
        <v>29</v>
      </c>
      <c r="B19485" s="1" t="s">
        <v>22616</v>
      </c>
      <c r="C19485" s="2" t="s">
        <v>22582</v>
      </c>
      <c r="D19485" s="1" t="s">
        <v>19</v>
      </c>
      <c r="E19485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9485" s="1" t="s">
        <v>837</v>
      </c>
      <c r="G19485" s="1" t="s">
        <v>838</v>
      </c>
      <c r="H19485" s="1" t="s">
        <v>839</v>
      </c>
      <c r="I19485" s="1" t="s">
        <v>16</v>
      </c>
      <c r="J19485" s="1" t="s">
        <v>23</v>
      </c>
      <c r="K19485" s="1" t="s">
        <v>16</v>
      </c>
      <c r="L19485" s="1" t="s">
        <v>16</v>
      </c>
      <c r="M19485" s="1" t="s">
        <v>16</v>
      </c>
      <c r="N19485" s="1" t="s">
        <v>16</v>
      </c>
      <c r="O19485" s="1">
        <v>63.2</v>
      </c>
      <c r="P19485" s="1">
        <v>1.0</v>
      </c>
    </row>
    <row r="19486">
      <c r="A19486" s="1" t="s">
        <v>29</v>
      </c>
      <c r="B19486" s="1" t="s">
        <v>22617</v>
      </c>
      <c r="C19486" s="2" t="s">
        <v>22582</v>
      </c>
      <c r="D19486" s="1" t="s">
        <v>19</v>
      </c>
      <c r="E19486" s="3" t="str">
        <f>HYPERLINK("https://fyndiq.se/produkt/181bc7e07d8b44fc/", "Xiaomi 11 Lite 5G NE - Härdat Glas 9H - Super kvalitet 3D")</f>
        <v>Xiaomi 11 Lite 5G NE - Härdat Glas 9H - Super kvalitet 3D</v>
      </c>
      <c r="F19486" s="1" t="s">
        <v>4359</v>
      </c>
      <c r="G19486" s="1" t="s">
        <v>4360</v>
      </c>
      <c r="H19486" s="1" t="s">
        <v>4361</v>
      </c>
      <c r="I19486" s="1" t="s">
        <v>16</v>
      </c>
      <c r="J19486" s="1" t="s">
        <v>23</v>
      </c>
      <c r="K19486" s="1" t="s">
        <v>16</v>
      </c>
      <c r="L19486" s="1" t="s">
        <v>16</v>
      </c>
      <c r="M19486" s="1" t="s">
        <v>16</v>
      </c>
      <c r="N19486" s="1" t="s">
        <v>16</v>
      </c>
      <c r="O19486" s="1">
        <v>55.2</v>
      </c>
      <c r="P19486" s="1">
        <v>1.0</v>
      </c>
    </row>
    <row r="19487">
      <c r="A19487" s="1" t="s">
        <v>29</v>
      </c>
      <c r="B19487" s="1" t="s">
        <v>22618</v>
      </c>
      <c r="C19487" s="2" t="s">
        <v>22582</v>
      </c>
      <c r="D19487" s="1" t="s">
        <v>19</v>
      </c>
      <c r="E1948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487" s="1" t="s">
        <v>204</v>
      </c>
      <c r="G19487" s="1" t="s">
        <v>205</v>
      </c>
      <c r="H19487" s="1" t="s">
        <v>206</v>
      </c>
      <c r="I19487" s="1" t="s">
        <v>16</v>
      </c>
      <c r="J19487" s="1" t="s">
        <v>23</v>
      </c>
      <c r="K19487" s="1" t="s">
        <v>16</v>
      </c>
      <c r="L19487" s="1" t="s">
        <v>16</v>
      </c>
      <c r="M19487" s="1" t="s">
        <v>16</v>
      </c>
      <c r="N19487" s="1" t="s">
        <v>16</v>
      </c>
      <c r="O19487" s="1">
        <v>71.2</v>
      </c>
      <c r="P19487" s="1">
        <v>1.0</v>
      </c>
    </row>
    <row r="19488">
      <c r="A19488" s="1" t="s">
        <v>29</v>
      </c>
      <c r="B19488" s="1" t="s">
        <v>22619</v>
      </c>
      <c r="C19488" s="2" t="s">
        <v>22582</v>
      </c>
      <c r="D19488" s="1" t="s">
        <v>19</v>
      </c>
      <c r="E19488" s="3" t="str">
        <f>HYPERLINK("https://fyndiq.se/produkt/d6fe6b40041d4172/", "Samsung Xcover 5 - Härdat glas 9H-Super kvalitet 3D Skärmskydd")</f>
        <v>Samsung Xcover 5 - Härdat glas 9H-Super kvalitet 3D Skärmskydd</v>
      </c>
      <c r="F19488" s="1" t="s">
        <v>1921</v>
      </c>
      <c r="G19488" s="1" t="s">
        <v>1922</v>
      </c>
      <c r="H19488" s="1" t="s">
        <v>1923</v>
      </c>
      <c r="I19488" s="1" t="s">
        <v>16</v>
      </c>
      <c r="J19488" s="1" t="s">
        <v>23</v>
      </c>
      <c r="K19488" s="1" t="s">
        <v>16</v>
      </c>
      <c r="L19488" s="1" t="s">
        <v>16</v>
      </c>
      <c r="M19488" s="1" t="s">
        <v>16</v>
      </c>
      <c r="N19488" s="1" t="s">
        <v>16</v>
      </c>
      <c r="O19488" s="1">
        <v>55.2</v>
      </c>
      <c r="P19488" s="1">
        <v>1.0</v>
      </c>
    </row>
    <row r="19489">
      <c r="A19489" s="1" t="s">
        <v>29</v>
      </c>
      <c r="B19489" s="1" t="s">
        <v>22620</v>
      </c>
      <c r="C19489" s="2" t="s">
        <v>22582</v>
      </c>
      <c r="D19489" s="1" t="s">
        <v>19</v>
      </c>
      <c r="E19489" s="3" t="str">
        <f t="shared" ref="E19489:E19490" si="1232">HYPERLINK("https://fyndiq.se/produkt/84cea09838d342cf/", "Sony Xperia 10 V - Härdat Glas 9H - Super Kvalitet 3D Skärmskydd")</f>
        <v>Sony Xperia 10 V - Härdat Glas 9H - Super Kvalitet 3D Skärmskydd</v>
      </c>
      <c r="F19489" s="1" t="s">
        <v>1784</v>
      </c>
      <c r="G19489" s="1" t="s">
        <v>1785</v>
      </c>
      <c r="H19489" s="1" t="s">
        <v>1786</v>
      </c>
      <c r="I19489" s="1" t="s">
        <v>16</v>
      </c>
      <c r="J19489" s="1" t="s">
        <v>23</v>
      </c>
      <c r="K19489" s="1" t="s">
        <v>16</v>
      </c>
      <c r="L19489" s="1" t="s">
        <v>16</v>
      </c>
      <c r="M19489" s="1" t="s">
        <v>16</v>
      </c>
      <c r="N19489" s="1" t="s">
        <v>16</v>
      </c>
      <c r="O19489" s="1">
        <v>63.2</v>
      </c>
      <c r="P19489" s="1">
        <v>1.0</v>
      </c>
    </row>
    <row r="19490">
      <c r="A19490" s="1" t="s">
        <v>29</v>
      </c>
      <c r="B19490" s="1" t="s">
        <v>22621</v>
      </c>
      <c r="C19490" s="2" t="s">
        <v>22582</v>
      </c>
      <c r="D19490" s="1" t="s">
        <v>19</v>
      </c>
      <c r="E19490" s="3" t="str">
        <f t="shared" si="1232"/>
        <v>Sony Xperia 10 V - Härdat Glas 9H - Super Kvalitet 3D Skärmskydd</v>
      </c>
      <c r="F19490" s="1" t="s">
        <v>1784</v>
      </c>
      <c r="G19490" s="1" t="s">
        <v>1785</v>
      </c>
      <c r="H19490" s="1" t="s">
        <v>1786</v>
      </c>
      <c r="I19490" s="1" t="s">
        <v>16</v>
      </c>
      <c r="J19490" s="1" t="s">
        <v>23</v>
      </c>
      <c r="K19490" s="1" t="s">
        <v>16</v>
      </c>
      <c r="L19490" s="1" t="s">
        <v>16</v>
      </c>
      <c r="M19490" s="1" t="s">
        <v>16</v>
      </c>
      <c r="N19490" s="1" t="s">
        <v>16</v>
      </c>
      <c r="O19490" s="1">
        <v>63.2</v>
      </c>
      <c r="P19490" s="1">
        <v>1.0</v>
      </c>
    </row>
    <row r="19491">
      <c r="A19491" s="1" t="s">
        <v>29</v>
      </c>
      <c r="B19491" s="1" t="s">
        <v>22622</v>
      </c>
      <c r="C19491" s="2" t="s">
        <v>22582</v>
      </c>
      <c r="D19491" s="1" t="s">
        <v>19</v>
      </c>
      <c r="E19491" s="3" t="str">
        <f t="shared" ref="E19491:E19492" si="1233">HYPERLINK("https://fyndiq.se/produkt/449075c689634bcb/", "2-Pack Apple Watch Ultra 49mm -Härdat glas 9H – Super kvalitet Skärmskydd")</f>
        <v>2-Pack Apple Watch Ultra 49mm -Härdat glas 9H – Super kvalitet Skärmskydd</v>
      </c>
      <c r="F19491" s="1" t="s">
        <v>504</v>
      </c>
      <c r="G19491" s="1" t="s">
        <v>505</v>
      </c>
      <c r="H19491" s="1" t="s">
        <v>506</v>
      </c>
      <c r="I19491" s="1" t="s">
        <v>16</v>
      </c>
      <c r="J19491" s="1" t="s">
        <v>23</v>
      </c>
      <c r="K19491" s="1" t="s">
        <v>16</v>
      </c>
      <c r="L19491" s="1" t="s">
        <v>16</v>
      </c>
      <c r="M19491" s="1" t="s">
        <v>16</v>
      </c>
      <c r="N19491" s="1" t="s">
        <v>16</v>
      </c>
      <c r="O19491" s="1">
        <v>63.2</v>
      </c>
      <c r="P19491" s="1">
        <v>1.0</v>
      </c>
    </row>
    <row r="19492">
      <c r="A19492" s="1" t="s">
        <v>29</v>
      </c>
      <c r="B19492" s="1" t="s">
        <v>22623</v>
      </c>
      <c r="C19492" s="2" t="s">
        <v>22582</v>
      </c>
      <c r="D19492" s="1" t="s">
        <v>19</v>
      </c>
      <c r="E19492" s="3" t="str">
        <f t="shared" si="1233"/>
        <v>2-Pack Apple Watch Ultra 49mm -Härdat glas 9H – Super kvalitet Skärmskydd</v>
      </c>
      <c r="F19492" s="1" t="s">
        <v>504</v>
      </c>
      <c r="G19492" s="1" t="s">
        <v>505</v>
      </c>
      <c r="H19492" s="1" t="s">
        <v>506</v>
      </c>
      <c r="I19492" s="1" t="s">
        <v>16</v>
      </c>
      <c r="J19492" s="1" t="s">
        <v>23</v>
      </c>
      <c r="K19492" s="1" t="s">
        <v>16</v>
      </c>
      <c r="L19492" s="1" t="s">
        <v>16</v>
      </c>
      <c r="M19492" s="1" t="s">
        <v>16</v>
      </c>
      <c r="N19492" s="1" t="s">
        <v>16</v>
      </c>
      <c r="O19492" s="1">
        <v>63.2</v>
      </c>
      <c r="P19492" s="1">
        <v>1.0</v>
      </c>
    </row>
    <row r="19493">
      <c r="A19493" s="1" t="s">
        <v>29</v>
      </c>
      <c r="B19493" s="1" t="s">
        <v>22624</v>
      </c>
      <c r="C19493" s="2" t="s">
        <v>22582</v>
      </c>
      <c r="D19493" s="1" t="s">
        <v>19</v>
      </c>
      <c r="E19493" s="3" t="str">
        <f t="shared" ref="E19493:E19494" si="1234">HYPERLINK("https://fyndiq.se/produkt/f7b16236096d401a/", "2-Pack Google Pixel 7A - Härdat glas 9H - Super kvalitet 3D Skärmskydd")</f>
        <v>2-Pack Google Pixel 7A - Härdat glas 9H - Super kvalitet 3D Skärmskydd</v>
      </c>
      <c r="F19493" s="1" t="s">
        <v>852</v>
      </c>
      <c r="G19493" s="1" t="s">
        <v>853</v>
      </c>
      <c r="H19493" s="1" t="s">
        <v>854</v>
      </c>
      <c r="I19493" s="1" t="s">
        <v>16</v>
      </c>
      <c r="J19493" s="1" t="s">
        <v>23</v>
      </c>
      <c r="K19493" s="1" t="s">
        <v>16</v>
      </c>
      <c r="L19493" s="1" t="s">
        <v>16</v>
      </c>
      <c r="M19493" s="1" t="s">
        <v>16</v>
      </c>
      <c r="N19493" s="1" t="s">
        <v>16</v>
      </c>
      <c r="O19493" s="1">
        <v>63.2</v>
      </c>
      <c r="P19493" s="1">
        <v>1.0</v>
      </c>
    </row>
    <row r="19494">
      <c r="A19494" s="1" t="s">
        <v>29</v>
      </c>
      <c r="B19494" s="1" t="s">
        <v>22625</v>
      </c>
      <c r="C19494" s="2" t="s">
        <v>22582</v>
      </c>
      <c r="D19494" s="1" t="s">
        <v>19</v>
      </c>
      <c r="E19494" s="3" t="str">
        <f t="shared" si="1234"/>
        <v>2-Pack Google Pixel 7A - Härdat glas 9H - Super kvalitet 3D Skärmskydd</v>
      </c>
      <c r="F19494" s="1" t="s">
        <v>852</v>
      </c>
      <c r="G19494" s="1" t="s">
        <v>853</v>
      </c>
      <c r="H19494" s="1" t="s">
        <v>854</v>
      </c>
      <c r="I19494" s="1" t="s">
        <v>16</v>
      </c>
      <c r="J19494" s="1" t="s">
        <v>23</v>
      </c>
      <c r="K19494" s="1" t="s">
        <v>16</v>
      </c>
      <c r="L19494" s="1" t="s">
        <v>16</v>
      </c>
      <c r="M19494" s="1" t="s">
        <v>16</v>
      </c>
      <c r="N19494" s="1" t="s">
        <v>16</v>
      </c>
      <c r="O19494" s="1">
        <v>63.2</v>
      </c>
      <c r="P19494" s="1">
        <v>1.0</v>
      </c>
    </row>
    <row r="19495">
      <c r="A19495" s="1" t="s">
        <v>29</v>
      </c>
      <c r="B19495" s="1" t="s">
        <v>22626</v>
      </c>
      <c r="C19495" s="2" t="s">
        <v>22582</v>
      </c>
      <c r="D19495" s="1" t="s">
        <v>19</v>
      </c>
      <c r="E19495" s="3" t="str">
        <f>HYPERLINK("https://fyndiq.se/produkt/209e0592835a4e24/", "2-Pack Xiaomi 11T 5G - Härdat Glas 9H - Super kvalitet 3D Skärmskydd")</f>
        <v>2-Pack Xiaomi 11T 5G - Härdat Glas 9H - Super kvalitet 3D Skärmskydd</v>
      </c>
      <c r="F19495" s="1" t="s">
        <v>2325</v>
      </c>
      <c r="G19495" s="1" t="s">
        <v>2326</v>
      </c>
      <c r="H19495" s="1" t="s">
        <v>2327</v>
      </c>
      <c r="I19495" s="1" t="s">
        <v>16</v>
      </c>
      <c r="J19495" s="1" t="s">
        <v>23</v>
      </c>
      <c r="K19495" s="1" t="s">
        <v>16</v>
      </c>
      <c r="L19495" s="1" t="s">
        <v>16</v>
      </c>
      <c r="M19495" s="1" t="s">
        <v>16</v>
      </c>
      <c r="N19495" s="1" t="s">
        <v>16</v>
      </c>
      <c r="O19495" s="1">
        <v>63.2</v>
      </c>
      <c r="P19495" s="1">
        <v>2.0</v>
      </c>
    </row>
    <row r="19496">
      <c r="A19496" s="1" t="s">
        <v>29</v>
      </c>
      <c r="B19496" s="1" t="s">
        <v>22627</v>
      </c>
      <c r="C19496" s="2" t="s">
        <v>22582</v>
      </c>
      <c r="D19496" s="1" t="s">
        <v>19</v>
      </c>
      <c r="E19496" s="3" t="str">
        <f>HYPERLINK("https://fyndiq.se/produkt/e0b5cbce33334680/", "2 Pack Sony Xperia 10 IV - Härdat glas 9H -Super Kvalitet 3D")</f>
        <v>2 Pack Sony Xperia 10 IV - Härdat glas 9H -Super Kvalitet 3D</v>
      </c>
      <c r="F19496" s="1" t="s">
        <v>250</v>
      </c>
      <c r="G19496" s="1" t="s">
        <v>251</v>
      </c>
      <c r="H19496" s="1" t="s">
        <v>252</v>
      </c>
      <c r="I19496" s="1" t="s">
        <v>16</v>
      </c>
      <c r="J19496" s="1" t="s">
        <v>23</v>
      </c>
      <c r="K19496" s="1" t="s">
        <v>16</v>
      </c>
      <c r="L19496" s="1" t="s">
        <v>16</v>
      </c>
      <c r="M19496" s="1" t="s">
        <v>16</v>
      </c>
      <c r="N19496" s="1" t="s">
        <v>16</v>
      </c>
      <c r="O19496" s="1">
        <v>71.2</v>
      </c>
      <c r="P19496" s="1">
        <v>1.0</v>
      </c>
    </row>
    <row r="19497">
      <c r="A19497" s="1" t="s">
        <v>29</v>
      </c>
      <c r="B19497" s="1" t="s">
        <v>22628</v>
      </c>
      <c r="C19497" s="2" t="s">
        <v>22582</v>
      </c>
      <c r="D19497" s="1" t="s">
        <v>19</v>
      </c>
      <c r="E19497" s="3" t="str">
        <f>HYPERLINK("https://fyndiq.se/produkt/adb248974fc4426b/", "2-Pack Privacy Samsung A52S 5G Skärmskydd &amp; 2-Pack Linsskydd - Härdat Glas 9H - Super kvalitet 3D")</f>
        <v>2-Pack Privacy Samsung A52S 5G Skärmskydd &amp; 2-Pack Linsskydd - Härdat Glas 9H - Super kvalitet 3D</v>
      </c>
      <c r="F19497" s="1" t="s">
        <v>4343</v>
      </c>
      <c r="G19497" s="1" t="s">
        <v>4344</v>
      </c>
      <c r="H19497" s="1" t="s">
        <v>4345</v>
      </c>
      <c r="I19497" s="1" t="s">
        <v>16</v>
      </c>
      <c r="J19497" s="1" t="s">
        <v>23</v>
      </c>
      <c r="K19497" s="1" t="s">
        <v>16</v>
      </c>
      <c r="L19497" s="1" t="s">
        <v>16</v>
      </c>
      <c r="M19497" s="1" t="s">
        <v>16</v>
      </c>
      <c r="N19497" s="1" t="s">
        <v>16</v>
      </c>
      <c r="O19497" s="1">
        <v>95.2</v>
      </c>
      <c r="P19497" s="1">
        <v>1.0</v>
      </c>
    </row>
    <row r="19498">
      <c r="A19498" s="1" t="s">
        <v>29</v>
      </c>
      <c r="B19498" s="1" t="s">
        <v>22629</v>
      </c>
      <c r="C19498" s="2" t="s">
        <v>22582</v>
      </c>
      <c r="D19498" s="1" t="s">
        <v>19</v>
      </c>
      <c r="E19498" s="3" t="str">
        <f>HYPERLINK("https://fyndiq.se/produkt/abcb18d2b1094266/", "2 Pack Samsung S21 5G - Härdat Glas 9H - Super Kvalitet 3D")</f>
        <v>2 Pack Samsung S21 5G - Härdat Glas 9H - Super Kvalitet 3D</v>
      </c>
      <c r="F19498" s="1" t="s">
        <v>2719</v>
      </c>
      <c r="G19498" s="1" t="s">
        <v>2720</v>
      </c>
      <c r="H19498" s="1" t="s">
        <v>2721</v>
      </c>
      <c r="I19498" s="1" t="s">
        <v>16</v>
      </c>
      <c r="J19498" s="1" t="s">
        <v>23</v>
      </c>
      <c r="K19498" s="1" t="s">
        <v>16</v>
      </c>
      <c r="L19498" s="1" t="s">
        <v>16</v>
      </c>
      <c r="M19498" s="1" t="s">
        <v>16</v>
      </c>
      <c r="N19498" s="1" t="s">
        <v>16</v>
      </c>
      <c r="O19498" s="1">
        <v>63.2</v>
      </c>
      <c r="P19498" s="1">
        <v>1.0</v>
      </c>
    </row>
    <row r="19499">
      <c r="A19499" s="1" t="s">
        <v>29</v>
      </c>
      <c r="B19499" s="1" t="s">
        <v>22630</v>
      </c>
      <c r="C19499" s="2" t="s">
        <v>22582</v>
      </c>
      <c r="D19499" s="1" t="s">
        <v>19</v>
      </c>
      <c r="E19499" s="3" t="str">
        <f>HYPERLINK("https://fyndiq.se/produkt/38b5e9137b3d42b2/", "2-Pack Samsung Galaxy S10E - Härdat Glas 9H – Super kvalitet 3D Skärmskydd")</f>
        <v>2-Pack Samsung Galaxy S10E - Härdat Glas 9H – Super kvalitet 3D Skärmskydd</v>
      </c>
      <c r="F19499" s="1" t="s">
        <v>3152</v>
      </c>
      <c r="G19499" s="1" t="s">
        <v>3153</v>
      </c>
      <c r="H19499" s="1" t="s">
        <v>3154</v>
      </c>
      <c r="I19499" s="1" t="s">
        <v>16</v>
      </c>
      <c r="J19499" s="1" t="s">
        <v>23</v>
      </c>
      <c r="K19499" s="1" t="s">
        <v>16</v>
      </c>
      <c r="L19499" s="1" t="s">
        <v>16</v>
      </c>
      <c r="M19499" s="1" t="s">
        <v>16</v>
      </c>
      <c r="N19499" s="1" t="s">
        <v>16</v>
      </c>
      <c r="O19499" s="1">
        <v>63.2</v>
      </c>
      <c r="P19499" s="1">
        <v>1.0</v>
      </c>
    </row>
    <row r="19500">
      <c r="A19500" s="1" t="s">
        <v>29</v>
      </c>
      <c r="B19500" s="1" t="s">
        <v>22631</v>
      </c>
      <c r="C19500" s="2" t="s">
        <v>22582</v>
      </c>
      <c r="D19500" s="1" t="s">
        <v>19</v>
      </c>
      <c r="E19500" s="3" t="str">
        <f>HYPERLINK("https://fyndiq.se/produkt/6ae5aff483564a84/", "2-Pack Apple Watch 40mm – Härdat glas 9H – Super kvalitet 3D")</f>
        <v>2-Pack Apple Watch 40mm – Härdat glas 9H – Super kvalitet 3D</v>
      </c>
      <c r="F19500" s="1" t="s">
        <v>1418</v>
      </c>
      <c r="G19500" s="1" t="s">
        <v>1419</v>
      </c>
      <c r="H19500" s="1" t="s">
        <v>1420</v>
      </c>
      <c r="I19500" s="1" t="s">
        <v>16</v>
      </c>
      <c r="J19500" s="1" t="s">
        <v>23</v>
      </c>
      <c r="K19500" s="1" t="s">
        <v>16</v>
      </c>
      <c r="L19500" s="1" t="s">
        <v>16</v>
      </c>
      <c r="M19500" s="1" t="s">
        <v>16</v>
      </c>
      <c r="N19500" s="1" t="s">
        <v>16</v>
      </c>
      <c r="O19500" s="1">
        <v>55.2</v>
      </c>
      <c r="P19500" s="1">
        <v>1.0</v>
      </c>
    </row>
    <row r="19501">
      <c r="A19501" s="1" t="s">
        <v>29</v>
      </c>
      <c r="B19501" s="1" t="s">
        <v>22632</v>
      </c>
      <c r="C19501" s="2" t="s">
        <v>22582</v>
      </c>
      <c r="D19501" s="1" t="s">
        <v>19</v>
      </c>
      <c r="E19501" s="3" t="str">
        <f>HYPERLINK("https://fyndiq.se/produkt/84cea09838d342cf/", "Sony Xperia 10 V - Härdat Glas 9H - Super Kvalitet 3D Skärmskydd")</f>
        <v>Sony Xperia 10 V - Härdat Glas 9H - Super Kvalitet 3D Skärmskydd</v>
      </c>
      <c r="F19501" s="1" t="s">
        <v>1784</v>
      </c>
      <c r="G19501" s="1" t="s">
        <v>1785</v>
      </c>
      <c r="H19501" s="1" t="s">
        <v>1786</v>
      </c>
      <c r="I19501" s="1" t="s">
        <v>16</v>
      </c>
      <c r="J19501" s="1" t="s">
        <v>23</v>
      </c>
      <c r="K19501" s="1" t="s">
        <v>16</v>
      </c>
      <c r="L19501" s="1" t="s">
        <v>16</v>
      </c>
      <c r="M19501" s="1" t="s">
        <v>16</v>
      </c>
      <c r="N19501" s="1" t="s">
        <v>16</v>
      </c>
      <c r="O19501" s="1">
        <v>63.2</v>
      </c>
      <c r="P19501" s="1">
        <v>1.0</v>
      </c>
    </row>
    <row r="19502">
      <c r="A19502" s="1" t="s">
        <v>29</v>
      </c>
      <c r="B19502" s="1" t="s">
        <v>22633</v>
      </c>
      <c r="C19502" s="2" t="s">
        <v>22582</v>
      </c>
      <c r="D19502" s="1" t="s">
        <v>19</v>
      </c>
      <c r="E19502" s="3" t="str">
        <f>HYPERLINK("https://fyndiq.se/produkt/4371141b97c44a65/", "2-Pack Xiaomi Redmi Note 12 (4G) - Härdat Glas 9H-Super kvalitet 3D Skärmskydd")</f>
        <v>2-Pack Xiaomi Redmi Note 12 (4G) - Härdat Glas 9H-Super kvalitet 3D Skärmskydd</v>
      </c>
      <c r="F19502" s="1" t="s">
        <v>665</v>
      </c>
      <c r="G19502" s="1" t="s">
        <v>666</v>
      </c>
      <c r="H19502" s="1" t="s">
        <v>667</v>
      </c>
      <c r="I19502" s="1" t="s">
        <v>16</v>
      </c>
      <c r="J19502" s="1" t="s">
        <v>23</v>
      </c>
      <c r="K19502" s="1" t="s">
        <v>16</v>
      </c>
      <c r="L19502" s="1" t="s">
        <v>16</v>
      </c>
      <c r="M19502" s="1" t="s">
        <v>16</v>
      </c>
      <c r="N19502" s="1" t="s">
        <v>16</v>
      </c>
      <c r="O19502" s="1">
        <v>63.2</v>
      </c>
      <c r="P19502" s="1">
        <v>1.0</v>
      </c>
    </row>
    <row r="19503">
      <c r="A19503" s="1" t="s">
        <v>29</v>
      </c>
      <c r="B19503" s="1" t="s">
        <v>22634</v>
      </c>
      <c r="C19503" s="2" t="s">
        <v>22582</v>
      </c>
      <c r="D19503" s="1" t="s">
        <v>19</v>
      </c>
      <c r="E19503" s="3" t="str">
        <f>HYPERLINK("https://fyndiq.se/produkt/6cd848c506234757/", "Linsskydd iPhone 13 Kamera - Härdat Glas 9H - Super 3D")</f>
        <v>Linsskydd iPhone 13 Kamera - Härdat Glas 9H - Super 3D</v>
      </c>
      <c r="F19503" s="1" t="s">
        <v>22635</v>
      </c>
      <c r="G19503" s="1" t="s">
        <v>22636</v>
      </c>
      <c r="H19503" s="1" t="s">
        <v>22637</v>
      </c>
      <c r="I19503" s="1" t="s">
        <v>16</v>
      </c>
      <c r="J19503" s="1" t="s">
        <v>9</v>
      </c>
      <c r="K19503" s="2" t="s">
        <v>21701</v>
      </c>
      <c r="L19503" s="1" t="s">
        <v>2044</v>
      </c>
      <c r="M19503" s="1" t="s">
        <v>16</v>
      </c>
      <c r="N19503" s="1" t="s">
        <v>16</v>
      </c>
      <c r="O19503" s="1">
        <v>39.2</v>
      </c>
      <c r="P19503" s="1">
        <v>1.0</v>
      </c>
    </row>
    <row r="19504">
      <c r="A19504" s="1" t="s">
        <v>29</v>
      </c>
      <c r="B19504" s="1" t="s">
        <v>22638</v>
      </c>
      <c r="C19504" s="2" t="s">
        <v>22582</v>
      </c>
      <c r="D19504" s="1" t="s">
        <v>19</v>
      </c>
      <c r="E19504" s="3" t="str">
        <f>HYPERLINK("https://fyndiq.se/produkt/1701efef4a084389/", "2-Pack Samsung Note 20 Ultra 5G Skärmskydd &amp; 2-Pack linsskydd - 9H GLAS")</f>
        <v>2-Pack Samsung Note 20 Ultra 5G Skärmskydd &amp; 2-Pack linsskydd - 9H GLAS</v>
      </c>
      <c r="F19504" s="1" t="s">
        <v>5843</v>
      </c>
      <c r="G19504" s="1" t="s">
        <v>5844</v>
      </c>
      <c r="H19504" s="1" t="s">
        <v>5845</v>
      </c>
      <c r="I19504" s="1" t="s">
        <v>16</v>
      </c>
      <c r="J19504" s="1" t="s">
        <v>23</v>
      </c>
      <c r="K19504" s="1" t="s">
        <v>16</v>
      </c>
      <c r="L19504" s="1" t="s">
        <v>16</v>
      </c>
      <c r="M19504" s="1" t="s">
        <v>16</v>
      </c>
      <c r="N19504" s="1" t="s">
        <v>16</v>
      </c>
      <c r="O19504" s="1">
        <v>79.2</v>
      </c>
      <c r="P19504" s="1">
        <v>1.0</v>
      </c>
    </row>
    <row r="19505">
      <c r="A19505" s="1" t="s">
        <v>29</v>
      </c>
      <c r="B19505" s="1" t="s">
        <v>22639</v>
      </c>
      <c r="C19505" s="2" t="s">
        <v>22582</v>
      </c>
      <c r="D19505" s="1" t="s">
        <v>19</v>
      </c>
      <c r="E19505" s="3" t="str">
        <f>HYPERLINK("https://fyndiq.se/produkt/e2231cb6321b4fb3/", "2-Pack OnePlus Nord 2 5G &amp; 1-Pack linsskydd - Härdat Glas 9H - Super kvalitet 3D")</f>
        <v>2-Pack OnePlus Nord 2 5G &amp; 1-Pack linsskydd - Härdat Glas 9H - Super kvalitet 3D</v>
      </c>
      <c r="F19505" s="1" t="s">
        <v>3599</v>
      </c>
      <c r="G19505" s="1" t="s">
        <v>3600</v>
      </c>
      <c r="H19505" s="1" t="s">
        <v>3601</v>
      </c>
      <c r="I19505" s="1" t="s">
        <v>16</v>
      </c>
      <c r="J19505" s="1" t="s">
        <v>23</v>
      </c>
      <c r="K19505" s="1" t="s">
        <v>16</v>
      </c>
      <c r="L19505" s="1" t="s">
        <v>16</v>
      </c>
      <c r="M19505" s="1" t="s">
        <v>16</v>
      </c>
      <c r="N19505" s="1" t="s">
        <v>16</v>
      </c>
      <c r="O19505" s="1">
        <v>71.2</v>
      </c>
      <c r="P19505" s="1">
        <v>1.0</v>
      </c>
    </row>
    <row r="19506">
      <c r="A19506" s="1" t="s">
        <v>29</v>
      </c>
      <c r="B19506" s="1" t="s">
        <v>22640</v>
      </c>
      <c r="C19506" s="2" t="s">
        <v>22582</v>
      </c>
      <c r="D19506" s="1" t="s">
        <v>19</v>
      </c>
      <c r="E19506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506" s="1" t="s">
        <v>204</v>
      </c>
      <c r="G19506" s="1" t="s">
        <v>205</v>
      </c>
      <c r="H19506" s="1" t="s">
        <v>206</v>
      </c>
      <c r="I19506" s="1" t="s">
        <v>16</v>
      </c>
      <c r="J19506" s="1" t="s">
        <v>23</v>
      </c>
      <c r="K19506" s="1" t="s">
        <v>16</v>
      </c>
      <c r="L19506" s="1" t="s">
        <v>16</v>
      </c>
      <c r="M19506" s="1" t="s">
        <v>16</v>
      </c>
      <c r="N19506" s="1" t="s">
        <v>16</v>
      </c>
      <c r="O19506" s="1">
        <v>71.2</v>
      </c>
      <c r="P19506" s="1">
        <v>1.0</v>
      </c>
    </row>
    <row r="19507">
      <c r="A19507" s="1" t="s">
        <v>29</v>
      </c>
      <c r="B19507" s="1" t="s">
        <v>22641</v>
      </c>
      <c r="C19507" s="2" t="s">
        <v>22582</v>
      </c>
      <c r="D19507" s="1" t="s">
        <v>19</v>
      </c>
      <c r="E19507" s="3" t="str">
        <f>HYPERLINK("https://fyndiq.se/produkt/c64bbbf107e34309/", "2-Pack Huawei P30 - Härdat glas 9H – 3D Super kvalitet")</f>
        <v>2-Pack Huawei P30 - Härdat glas 9H – 3D Super kvalitet</v>
      </c>
      <c r="F19507" s="1" t="s">
        <v>845</v>
      </c>
      <c r="G19507" s="1" t="s">
        <v>846</v>
      </c>
      <c r="H19507" s="1" t="s">
        <v>847</v>
      </c>
      <c r="I19507" s="1" t="s">
        <v>16</v>
      </c>
      <c r="J19507" s="1" t="s">
        <v>23</v>
      </c>
      <c r="K19507" s="1" t="s">
        <v>16</v>
      </c>
      <c r="L19507" s="1" t="s">
        <v>16</v>
      </c>
      <c r="M19507" s="1" t="s">
        <v>16</v>
      </c>
      <c r="N19507" s="1" t="s">
        <v>16</v>
      </c>
      <c r="O19507" s="1">
        <v>63.2</v>
      </c>
      <c r="P19507" s="1">
        <v>2.0</v>
      </c>
    </row>
    <row r="19508">
      <c r="A19508" s="1" t="s">
        <v>29</v>
      </c>
      <c r="B19508" s="1" t="s">
        <v>22642</v>
      </c>
      <c r="C19508" s="2" t="s">
        <v>22582</v>
      </c>
      <c r="D19508" s="1" t="s">
        <v>19</v>
      </c>
      <c r="E19508" s="3" t="str">
        <f>HYPERLINK("https://fyndiq.se/produkt/151df79f2922428d/", "2-Pack iPhone 11 Pro Max - Härdat Glas 9H - Super Kvalitet 3D")</f>
        <v>2-Pack iPhone 11 Pro Max - Härdat Glas 9H - Super Kvalitet 3D</v>
      </c>
      <c r="F19508" s="1" t="s">
        <v>2629</v>
      </c>
      <c r="G19508" s="1" t="s">
        <v>2630</v>
      </c>
      <c r="H19508" s="1" t="s">
        <v>2631</v>
      </c>
      <c r="I19508" s="1" t="s">
        <v>16</v>
      </c>
      <c r="J19508" s="1" t="s">
        <v>23</v>
      </c>
      <c r="K19508" s="1" t="s">
        <v>16</v>
      </c>
      <c r="L19508" s="1" t="s">
        <v>16</v>
      </c>
      <c r="M19508" s="1" t="s">
        <v>16</v>
      </c>
      <c r="N19508" s="1" t="s">
        <v>16</v>
      </c>
      <c r="O19508" s="1">
        <v>47.2</v>
      </c>
      <c r="P19508" s="1">
        <v>1.0</v>
      </c>
    </row>
    <row r="19509">
      <c r="A19509" s="1" t="s">
        <v>29</v>
      </c>
      <c r="B19509" s="1" t="s">
        <v>22643</v>
      </c>
      <c r="C19509" s="2" t="s">
        <v>22582</v>
      </c>
      <c r="D19509" s="1" t="s">
        <v>19</v>
      </c>
      <c r="E19509" s="3" t="str">
        <f t="shared" ref="E19509:E19510" si="1235">HYPERLINK("https://fyndiq.se/produkt/311d90a74d234421/", "2 Pack Xiaomi 12 - Härdat glas 9H-Super kvalitet 3D Skärmskydd")</f>
        <v>2 Pack Xiaomi 12 - Härdat glas 9H-Super kvalitet 3D Skärmskydd</v>
      </c>
      <c r="F19509" s="1" t="s">
        <v>582</v>
      </c>
      <c r="G19509" s="1" t="s">
        <v>583</v>
      </c>
      <c r="H19509" s="1" t="s">
        <v>584</v>
      </c>
      <c r="I19509" s="1" t="s">
        <v>16</v>
      </c>
      <c r="J19509" s="1" t="s">
        <v>23</v>
      </c>
      <c r="K19509" s="1" t="s">
        <v>16</v>
      </c>
      <c r="L19509" s="1" t="s">
        <v>16</v>
      </c>
      <c r="M19509" s="1" t="s">
        <v>16</v>
      </c>
      <c r="N19509" s="1" t="s">
        <v>16</v>
      </c>
      <c r="O19509" s="1">
        <v>63.2</v>
      </c>
      <c r="P19509" s="1">
        <v>1.0</v>
      </c>
    </row>
    <row r="19510">
      <c r="A19510" s="1" t="s">
        <v>29</v>
      </c>
      <c r="B19510" s="1" t="s">
        <v>22644</v>
      </c>
      <c r="C19510" s="2" t="s">
        <v>22582</v>
      </c>
      <c r="D19510" s="1" t="s">
        <v>19</v>
      </c>
      <c r="E19510" s="3" t="str">
        <f t="shared" si="1235"/>
        <v>2 Pack Xiaomi 12 - Härdat glas 9H-Super kvalitet 3D Skärmskydd</v>
      </c>
      <c r="F19510" s="1" t="s">
        <v>582</v>
      </c>
      <c r="G19510" s="1" t="s">
        <v>583</v>
      </c>
      <c r="H19510" s="1" t="s">
        <v>584</v>
      </c>
      <c r="I19510" s="1" t="s">
        <v>16</v>
      </c>
      <c r="J19510" s="1" t="s">
        <v>23</v>
      </c>
      <c r="K19510" s="1" t="s">
        <v>16</v>
      </c>
      <c r="L19510" s="1" t="s">
        <v>16</v>
      </c>
      <c r="M19510" s="1" t="s">
        <v>16</v>
      </c>
      <c r="N19510" s="1" t="s">
        <v>16</v>
      </c>
      <c r="O19510" s="1">
        <v>63.2</v>
      </c>
      <c r="P19510" s="1">
        <v>1.0</v>
      </c>
    </row>
    <row r="19511">
      <c r="A19511" s="1" t="s">
        <v>29</v>
      </c>
      <c r="B19511" s="1" t="s">
        <v>22645</v>
      </c>
      <c r="C19511" s="2" t="s">
        <v>22582</v>
      </c>
      <c r="D19511" s="1" t="s">
        <v>19</v>
      </c>
      <c r="E19511" s="3" t="str">
        <f>HYPERLINK("https://fyndiq.se/produkt/f15f4561a5ef4294/", "2-Pack Motorola Edge 40 - Härdat Glas 9H -Super kvalitet 3D Skärmskydd")</f>
        <v>2-Pack Motorola Edge 40 - Härdat Glas 9H -Super kvalitet 3D Skärmskydd</v>
      </c>
      <c r="F19511" s="1" t="s">
        <v>1234</v>
      </c>
      <c r="G19511" s="1" t="s">
        <v>1235</v>
      </c>
      <c r="H19511" s="1" t="s">
        <v>1236</v>
      </c>
      <c r="I19511" s="1" t="s">
        <v>16</v>
      </c>
      <c r="J19511" s="1" t="s">
        <v>23</v>
      </c>
      <c r="K19511" s="1" t="s">
        <v>16</v>
      </c>
      <c r="L19511" s="1" t="s">
        <v>16</v>
      </c>
      <c r="M19511" s="1" t="s">
        <v>16</v>
      </c>
      <c r="N19511" s="1" t="s">
        <v>16</v>
      </c>
      <c r="O19511" s="1">
        <v>79.2</v>
      </c>
      <c r="P19511" s="1">
        <v>1.0</v>
      </c>
    </row>
    <row r="19512">
      <c r="A19512" s="1" t="s">
        <v>29</v>
      </c>
      <c r="B19512" s="1" t="s">
        <v>22646</v>
      </c>
      <c r="C19512" s="2" t="s">
        <v>22582</v>
      </c>
      <c r="D19512" s="1" t="s">
        <v>19</v>
      </c>
      <c r="E19512" s="3" t="str">
        <f>HYPERLINK("https://fyndiq.se/produkt/a34f701dc60542a7/", "2 Pack Samsung Galaxy A32 - Härdat glas 9H - Super kvalitet 3D")</f>
        <v>2 Pack Samsung Galaxy A32 - Härdat glas 9H - Super kvalitet 3D</v>
      </c>
      <c r="F19512" s="1" t="s">
        <v>6491</v>
      </c>
      <c r="G19512" s="1" t="s">
        <v>6492</v>
      </c>
      <c r="H19512" s="1" t="s">
        <v>6493</v>
      </c>
      <c r="I19512" s="1" t="s">
        <v>16</v>
      </c>
      <c r="J19512" s="1" t="s">
        <v>23</v>
      </c>
      <c r="K19512" s="1" t="s">
        <v>16</v>
      </c>
      <c r="L19512" s="1" t="s">
        <v>16</v>
      </c>
      <c r="M19512" s="1" t="s">
        <v>16</v>
      </c>
      <c r="N19512" s="1" t="s">
        <v>16</v>
      </c>
      <c r="O19512" s="1">
        <v>63.2</v>
      </c>
      <c r="P19512" s="1">
        <v>1.0</v>
      </c>
    </row>
    <row r="19513">
      <c r="A19513" s="1" t="s">
        <v>29</v>
      </c>
      <c r="B19513" s="1" t="s">
        <v>22647</v>
      </c>
      <c r="C19513" s="2" t="s">
        <v>22582</v>
      </c>
      <c r="D19513" s="1" t="s">
        <v>19</v>
      </c>
      <c r="E19513" s="3" t="str">
        <f>HYPERLINK("https://fyndiq.se/produkt/c47dc331e908415c/", "2 Pack - Samsung S22 ULTRA - 9H Härdat Glass - 3D Super Kvalitet")</f>
        <v>2 Pack - Samsung S22 ULTRA - 9H Härdat Glass - 3D Super Kvalitet</v>
      </c>
      <c r="F19513" s="1" t="s">
        <v>246</v>
      </c>
      <c r="G19513" s="1" t="s">
        <v>247</v>
      </c>
      <c r="H19513" s="1" t="s">
        <v>248</v>
      </c>
      <c r="I19513" s="1" t="s">
        <v>16</v>
      </c>
      <c r="J19513" s="1" t="s">
        <v>23</v>
      </c>
      <c r="K19513" s="1" t="s">
        <v>16</v>
      </c>
      <c r="L19513" s="1" t="s">
        <v>16</v>
      </c>
      <c r="M19513" s="1" t="s">
        <v>16</v>
      </c>
      <c r="N19513" s="1" t="s">
        <v>16</v>
      </c>
      <c r="O19513" s="1">
        <v>63.2</v>
      </c>
      <c r="P19513" s="1">
        <v>1.0</v>
      </c>
    </row>
    <row r="19514">
      <c r="A19514" s="1" t="s">
        <v>29</v>
      </c>
      <c r="B19514" s="1" t="s">
        <v>22648</v>
      </c>
      <c r="C19514" s="2" t="s">
        <v>22582</v>
      </c>
      <c r="D19514" s="1" t="s">
        <v>19</v>
      </c>
      <c r="E19514" s="3" t="str">
        <f>HYPERLINK("https://fyndiq.se/produkt/13429430b0324fde/", "2-Pack Samsung Galaxy A23 5G - Härdat Glas 9H - Super Kvalitet 3D")</f>
        <v>2-Pack Samsung Galaxy A23 5G - Härdat Glas 9H - Super Kvalitet 3D</v>
      </c>
      <c r="F19514" s="1" t="s">
        <v>1761</v>
      </c>
      <c r="G19514" s="1" t="s">
        <v>1762</v>
      </c>
      <c r="H19514" s="1" t="s">
        <v>1763</v>
      </c>
      <c r="I19514" s="1" t="s">
        <v>16</v>
      </c>
      <c r="J19514" s="1" t="s">
        <v>23</v>
      </c>
      <c r="K19514" s="1" t="s">
        <v>16</v>
      </c>
      <c r="L19514" s="1" t="s">
        <v>16</v>
      </c>
      <c r="M19514" s="1" t="s">
        <v>16</v>
      </c>
      <c r="N19514" s="1" t="s">
        <v>16</v>
      </c>
      <c r="O19514" s="1">
        <v>63.2</v>
      </c>
      <c r="P19514" s="1">
        <v>1.0</v>
      </c>
    </row>
    <row r="19515">
      <c r="A19515" s="1" t="s">
        <v>29</v>
      </c>
      <c r="B19515" s="1" t="s">
        <v>22649</v>
      </c>
      <c r="C19515" s="2" t="s">
        <v>22582</v>
      </c>
      <c r="D19515" s="1" t="s">
        <v>19</v>
      </c>
      <c r="E19515" s="3" t="str">
        <f>HYPERLINK("https://fyndiq.se/produkt/e29149f0f2da4b89/", "2-Pack Samsung S21 Plus (5G) Skärmskydd &amp; 1-Pack linsskydd - Härdat Glas 9H - Super kvalitet 3D")</f>
        <v>2-Pack Samsung S21 Plus (5G) Skärmskydd &amp; 1-Pack linsskydd - Härdat Glas 9H - Super kvalitet 3D</v>
      </c>
      <c r="F19515" s="1" t="s">
        <v>3019</v>
      </c>
      <c r="G19515" s="1" t="s">
        <v>3020</v>
      </c>
      <c r="H19515" s="1" t="s">
        <v>3021</v>
      </c>
      <c r="I19515" s="1" t="s">
        <v>16</v>
      </c>
      <c r="J19515" s="1" t="s">
        <v>23</v>
      </c>
      <c r="K19515" s="1" t="s">
        <v>16</v>
      </c>
      <c r="L19515" s="1" t="s">
        <v>16</v>
      </c>
      <c r="M19515" s="1" t="s">
        <v>16</v>
      </c>
      <c r="N19515" s="1" t="s">
        <v>16</v>
      </c>
      <c r="O19515" s="1">
        <v>71.2</v>
      </c>
      <c r="P19515" s="1">
        <v>1.0</v>
      </c>
    </row>
    <row r="19516">
      <c r="A19516" s="1" t="s">
        <v>29</v>
      </c>
      <c r="B19516" s="1" t="s">
        <v>22650</v>
      </c>
      <c r="C19516" s="2" t="s">
        <v>22582</v>
      </c>
      <c r="D19516" s="1" t="s">
        <v>19</v>
      </c>
      <c r="E19516" s="3" t="str">
        <f>HYPERLINK("https://fyndiq.se/produkt/9186f72622b34ee6/", "2 Pack Samsung Galaxy A40 - Härdat glas 9H - Super kvalitet 3D")</f>
        <v>2 Pack Samsung Galaxy A40 - Härdat glas 9H - Super kvalitet 3D</v>
      </c>
      <c r="F19516" s="1" t="s">
        <v>2452</v>
      </c>
      <c r="G19516" s="1" t="s">
        <v>2453</v>
      </c>
      <c r="H19516" s="1" t="s">
        <v>2454</v>
      </c>
      <c r="I19516" s="1" t="s">
        <v>16</v>
      </c>
      <c r="J19516" s="1" t="s">
        <v>23</v>
      </c>
      <c r="K19516" s="1" t="s">
        <v>16</v>
      </c>
      <c r="L19516" s="1" t="s">
        <v>16</v>
      </c>
      <c r="M19516" s="1" t="s">
        <v>16</v>
      </c>
      <c r="N19516" s="1" t="s">
        <v>16</v>
      </c>
      <c r="O19516" s="1">
        <v>63.2</v>
      </c>
      <c r="P19516" s="1">
        <v>1.0</v>
      </c>
    </row>
    <row r="19517">
      <c r="A19517" s="1" t="s">
        <v>29</v>
      </c>
      <c r="B19517" s="1" t="s">
        <v>22651</v>
      </c>
      <c r="C19517" s="2" t="s">
        <v>22582</v>
      </c>
      <c r="D19517" s="1" t="s">
        <v>19</v>
      </c>
      <c r="E19517" s="3" t="str">
        <f>HYPERLINK("https://fyndiq.se/produkt/3793e0f6281f49f6/", "2-Pack Iphone 11 / XR - 9H Härdat Glass - Top Kvalitet")</f>
        <v>2-Pack Iphone 11 / XR - 9H Härdat Glass - Top Kvalitet</v>
      </c>
      <c r="F19517" s="1" t="s">
        <v>371</v>
      </c>
      <c r="G19517" s="1" t="s">
        <v>372</v>
      </c>
      <c r="H19517" s="1" t="s">
        <v>373</v>
      </c>
      <c r="I19517" s="1" t="s">
        <v>16</v>
      </c>
      <c r="J19517" s="1" t="s">
        <v>23</v>
      </c>
      <c r="K19517" s="1" t="s">
        <v>16</v>
      </c>
      <c r="L19517" s="1" t="s">
        <v>16</v>
      </c>
      <c r="M19517" s="1" t="s">
        <v>16</v>
      </c>
      <c r="N19517" s="1" t="s">
        <v>16</v>
      </c>
      <c r="O19517" s="1">
        <v>47.2</v>
      </c>
      <c r="P19517" s="1">
        <v>1.0</v>
      </c>
    </row>
    <row r="19518">
      <c r="A19518" s="1" t="s">
        <v>29</v>
      </c>
      <c r="B19518" s="1" t="s">
        <v>22652</v>
      </c>
      <c r="C19518" s="2" t="s">
        <v>22582</v>
      </c>
      <c r="D19518" s="1" t="s">
        <v>19</v>
      </c>
      <c r="E19518" s="3" t="str">
        <f>HYPERLINK("https://fyndiq.se/produkt/ffd808ba7c174af8/", "2-Pack Samsung S22 Skärmskydd &amp; 1-Pack linsskydd -Härdat Glas 9H")</f>
        <v>2-Pack Samsung S22 Skärmskydd &amp; 1-Pack linsskydd -Härdat Glas 9H</v>
      </c>
      <c r="F19518" s="1" t="s">
        <v>179</v>
      </c>
      <c r="G19518" s="1" t="s">
        <v>180</v>
      </c>
      <c r="H19518" s="1" t="s">
        <v>181</v>
      </c>
      <c r="I19518" s="1" t="s">
        <v>16</v>
      </c>
      <c r="J19518" s="1" t="s">
        <v>23</v>
      </c>
      <c r="K19518" s="1" t="s">
        <v>16</v>
      </c>
      <c r="L19518" s="1" t="s">
        <v>16</v>
      </c>
      <c r="M19518" s="1" t="s">
        <v>16</v>
      </c>
      <c r="N19518" s="1" t="s">
        <v>16</v>
      </c>
      <c r="O19518" s="1">
        <v>71.2</v>
      </c>
      <c r="P19518" s="1">
        <v>1.0</v>
      </c>
    </row>
    <row r="19519">
      <c r="A19519" s="1" t="s">
        <v>29</v>
      </c>
      <c r="B19519" s="1" t="s">
        <v>22653</v>
      </c>
      <c r="C19519" s="2" t="s">
        <v>22582</v>
      </c>
      <c r="D19519" s="1" t="s">
        <v>19</v>
      </c>
      <c r="E19519" s="3" t="str">
        <f>HYPERLINK("https://fyndiq.se/produkt/d797b2d066ca471c/", "2-Pack Apple Watch 44mm – Härdat glas 9H – Super kvalitet 3D")</f>
        <v>2-Pack Apple Watch 44mm – Härdat glas 9H – Super kvalitet 3D</v>
      </c>
      <c r="F19519" s="1" t="s">
        <v>1392</v>
      </c>
      <c r="G19519" s="1" t="s">
        <v>1393</v>
      </c>
      <c r="H19519" s="1" t="s">
        <v>1394</v>
      </c>
      <c r="I19519" s="1" t="s">
        <v>16</v>
      </c>
      <c r="J19519" s="1" t="s">
        <v>23</v>
      </c>
      <c r="K19519" s="1" t="s">
        <v>16</v>
      </c>
      <c r="L19519" s="1" t="s">
        <v>16</v>
      </c>
      <c r="M19519" s="1" t="s">
        <v>16</v>
      </c>
      <c r="N19519" s="1" t="s">
        <v>16</v>
      </c>
      <c r="O19519" s="1">
        <v>55.2</v>
      </c>
      <c r="P19519" s="1">
        <v>1.0</v>
      </c>
    </row>
    <row r="19520">
      <c r="A19520" s="1" t="s">
        <v>29</v>
      </c>
      <c r="B19520" s="1" t="s">
        <v>22654</v>
      </c>
      <c r="C19520" s="2" t="s">
        <v>22582</v>
      </c>
      <c r="D19520" s="1" t="s">
        <v>19</v>
      </c>
      <c r="E19520" s="3" t="str">
        <f>HYPERLINK("https://fyndiq.se/produkt/98585bbaba48403b/", "2-Pack Samsung S23 (5G) Skärmskydd &amp; 2-Pack linsskydd - Härdat Glas 9H - Super kvalitet 3D")</f>
        <v>2-Pack Samsung S23 (5G) Skärmskydd &amp; 2-Pack linsskydd - Härdat Glas 9H - Super kvalitet 3D</v>
      </c>
      <c r="F19520" s="1" t="s">
        <v>22655</v>
      </c>
      <c r="G19520" s="1" t="s">
        <v>22656</v>
      </c>
      <c r="H19520" s="1" t="s">
        <v>22657</v>
      </c>
      <c r="I19520" s="1" t="s">
        <v>16</v>
      </c>
      <c r="J19520" s="1" t="s">
        <v>23</v>
      </c>
      <c r="K19520" s="1" t="s">
        <v>16</v>
      </c>
      <c r="L19520" s="1" t="s">
        <v>16</v>
      </c>
      <c r="M19520" s="1" t="s">
        <v>16</v>
      </c>
      <c r="N19520" s="1" t="s">
        <v>16</v>
      </c>
      <c r="O19520" s="1">
        <v>71.2</v>
      </c>
      <c r="P19520" s="1">
        <v>1.0</v>
      </c>
    </row>
    <row r="19521">
      <c r="A19521" s="1" t="s">
        <v>29</v>
      </c>
      <c r="B19521" s="1" t="s">
        <v>22658</v>
      </c>
      <c r="C19521" s="2" t="s">
        <v>22582</v>
      </c>
      <c r="D19521" s="1" t="s">
        <v>19</v>
      </c>
      <c r="E19521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9521" s="1" t="s">
        <v>968</v>
      </c>
      <c r="G19521" s="1" t="s">
        <v>969</v>
      </c>
      <c r="H19521" s="1" t="s">
        <v>970</v>
      </c>
      <c r="I19521" s="1" t="s">
        <v>16</v>
      </c>
      <c r="J19521" s="1" t="s">
        <v>23</v>
      </c>
      <c r="K19521" s="1" t="s">
        <v>16</v>
      </c>
      <c r="L19521" s="1" t="s">
        <v>16</v>
      </c>
      <c r="M19521" s="1" t="s">
        <v>16</v>
      </c>
      <c r="N19521" s="1" t="s">
        <v>16</v>
      </c>
      <c r="O19521" s="1">
        <v>71.2</v>
      </c>
      <c r="P19521" s="1">
        <v>1.0</v>
      </c>
    </row>
    <row r="19522">
      <c r="A19522" s="1" t="s">
        <v>29</v>
      </c>
      <c r="B19522" s="1" t="s">
        <v>22659</v>
      </c>
      <c r="C19522" s="2" t="s">
        <v>22582</v>
      </c>
      <c r="D19522" s="1" t="s">
        <v>19</v>
      </c>
      <c r="E19522" s="3" t="str">
        <f>HYPERLINK("https://fyndiq.se/produkt/d797b2d066ca471c/", "2-Pack Apple Watch 44mm – Härdat glas 9H – Super kvalitet 3D")</f>
        <v>2-Pack Apple Watch 44mm – Härdat glas 9H – Super kvalitet 3D</v>
      </c>
      <c r="F19522" s="1" t="s">
        <v>1392</v>
      </c>
      <c r="G19522" s="1" t="s">
        <v>1393</v>
      </c>
      <c r="H19522" s="1" t="s">
        <v>1394</v>
      </c>
      <c r="I19522" s="1" t="s">
        <v>16</v>
      </c>
      <c r="J19522" s="1" t="s">
        <v>23</v>
      </c>
      <c r="K19522" s="1" t="s">
        <v>16</v>
      </c>
      <c r="L19522" s="1" t="s">
        <v>16</v>
      </c>
      <c r="M19522" s="1" t="s">
        <v>16</v>
      </c>
      <c r="N19522" s="1" t="s">
        <v>16</v>
      </c>
      <c r="O19522" s="1">
        <v>55.2</v>
      </c>
      <c r="P19522" s="1">
        <v>1.0</v>
      </c>
    </row>
    <row r="19523">
      <c r="A19523" s="1" t="s">
        <v>29</v>
      </c>
      <c r="B19523" s="1" t="s">
        <v>22660</v>
      </c>
      <c r="C19523" s="2" t="s">
        <v>22582</v>
      </c>
      <c r="D19523" s="1" t="s">
        <v>19</v>
      </c>
      <c r="E19523" s="3" t="str">
        <f>HYPERLINK("https://fyndiq.se/produkt/675bb02ed6bb4e07/", "2-Pack Samsung Galaxy S21 Ultra - Härdat Glas 9H-Super Kvalitet")</f>
        <v>2-Pack Samsung Galaxy S21 Ultra - Härdat Glas 9H-Super Kvalitet</v>
      </c>
      <c r="F19523" s="1" t="s">
        <v>91</v>
      </c>
      <c r="G19523" s="1" t="s">
        <v>92</v>
      </c>
      <c r="H19523" s="1" t="s">
        <v>93</v>
      </c>
      <c r="I19523" s="1" t="s">
        <v>16</v>
      </c>
      <c r="J19523" s="1" t="s">
        <v>23</v>
      </c>
      <c r="K19523" s="1" t="s">
        <v>16</v>
      </c>
      <c r="L19523" s="1" t="s">
        <v>16</v>
      </c>
      <c r="M19523" s="1" t="s">
        <v>16</v>
      </c>
      <c r="N19523" s="1" t="s">
        <v>16</v>
      </c>
      <c r="O19523" s="1">
        <v>63.2</v>
      </c>
      <c r="P19523" s="1">
        <v>1.0</v>
      </c>
    </row>
    <row r="19524">
      <c r="A19524" s="1" t="s">
        <v>29</v>
      </c>
      <c r="B19524" s="1" t="s">
        <v>22661</v>
      </c>
      <c r="C19524" s="2" t="s">
        <v>22582</v>
      </c>
      <c r="D19524" s="1" t="s">
        <v>19</v>
      </c>
      <c r="E19524" s="3" t="str">
        <f>HYPERLINK("https://fyndiq.se/produkt/0b2f55cbfc0d4bc8/", "Skärmskydd Iphone 12 / 12 Pro , härdat glas, hög kvalitet.")</f>
        <v>Skärmskydd Iphone 12 / 12 Pro , härdat glas, hög kvalitet.</v>
      </c>
      <c r="F19524" s="1" t="s">
        <v>587</v>
      </c>
      <c r="G19524" s="1" t="s">
        <v>588</v>
      </c>
      <c r="H19524" s="1" t="s">
        <v>589</v>
      </c>
      <c r="I19524" s="1" t="s">
        <v>16</v>
      </c>
      <c r="J19524" s="1" t="s">
        <v>23</v>
      </c>
      <c r="K19524" s="1" t="s">
        <v>16</v>
      </c>
      <c r="L19524" s="1" t="s">
        <v>16</v>
      </c>
      <c r="M19524" s="1" t="s">
        <v>16</v>
      </c>
      <c r="N19524" s="1" t="s">
        <v>16</v>
      </c>
      <c r="O19524" s="1">
        <v>39.2</v>
      </c>
      <c r="P19524" s="1">
        <v>1.0</v>
      </c>
    </row>
    <row r="19525">
      <c r="A19525" s="1" t="s">
        <v>29</v>
      </c>
      <c r="B19525" s="1" t="s">
        <v>22662</v>
      </c>
      <c r="C19525" s="2" t="s">
        <v>22582</v>
      </c>
      <c r="D19525" s="1" t="s">
        <v>19</v>
      </c>
      <c r="E19525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9525" s="1" t="s">
        <v>1383</v>
      </c>
      <c r="G19525" s="1" t="s">
        <v>1384</v>
      </c>
      <c r="H19525" s="1" t="s">
        <v>1385</v>
      </c>
      <c r="I19525" s="1" t="s">
        <v>16</v>
      </c>
      <c r="J19525" s="1" t="s">
        <v>23</v>
      </c>
      <c r="K19525" s="1" t="s">
        <v>16</v>
      </c>
      <c r="L19525" s="1" t="s">
        <v>16</v>
      </c>
      <c r="M19525" s="1" t="s">
        <v>16</v>
      </c>
      <c r="N19525" s="1" t="s">
        <v>16</v>
      </c>
      <c r="O19525" s="1">
        <v>79.2</v>
      </c>
      <c r="P19525" s="1">
        <v>1.0</v>
      </c>
    </row>
    <row r="19526">
      <c r="A19526" s="1" t="s">
        <v>29</v>
      </c>
      <c r="B19526" s="1" t="s">
        <v>22663</v>
      </c>
      <c r="C19526" s="2" t="s">
        <v>22582</v>
      </c>
      <c r="D19526" s="1" t="s">
        <v>19</v>
      </c>
      <c r="E19526" s="3" t="str">
        <f>HYPERLINK("https://fyndiq.se/produkt/5111bae9a0a04236/", "2-Pack Samsung S23 Ultra 5G - 9H Härdat Glass - 3D Super Kvalitet Skärmskydd")</f>
        <v>2-Pack Samsung S23 Ultra 5G - 9H Härdat Glass - 3D Super Kvalitet Skärmskydd</v>
      </c>
      <c r="F19526" s="1" t="s">
        <v>35</v>
      </c>
      <c r="G19526" s="1" t="s">
        <v>36</v>
      </c>
      <c r="H19526" s="1" t="s">
        <v>37</v>
      </c>
      <c r="I19526" s="1" t="s">
        <v>16</v>
      </c>
      <c r="J19526" s="1" t="s">
        <v>23</v>
      </c>
      <c r="K19526" s="1" t="s">
        <v>16</v>
      </c>
      <c r="L19526" s="1" t="s">
        <v>16</v>
      </c>
      <c r="M19526" s="1" t="s">
        <v>16</v>
      </c>
      <c r="N19526" s="1" t="s">
        <v>16</v>
      </c>
      <c r="O19526" s="1">
        <v>63.2</v>
      </c>
      <c r="P19526" s="1">
        <v>1.0</v>
      </c>
    </row>
    <row r="19527">
      <c r="A19527" s="1" t="s">
        <v>29</v>
      </c>
      <c r="B19527" s="1" t="s">
        <v>22664</v>
      </c>
      <c r="C19527" s="2" t="s">
        <v>22582</v>
      </c>
      <c r="D19527" s="1" t="s">
        <v>19</v>
      </c>
      <c r="E19527" s="3" t="str">
        <f>HYPERLINK("https://fyndiq.se/produkt/5173f92693974269/", "2-Pack Apple Ipad 9 (10.2 Inch) - Härdat Glas 9H -Super Kvalitet Skärmskydd")</f>
        <v>2-Pack Apple Ipad 9 (10.2 Inch) - Härdat Glas 9H -Super Kvalitet Skärmskydd</v>
      </c>
      <c r="F19527" s="1" t="s">
        <v>20</v>
      </c>
      <c r="G19527" s="1" t="s">
        <v>21</v>
      </c>
      <c r="H19527" s="1" t="s">
        <v>22</v>
      </c>
      <c r="I19527" s="1" t="s">
        <v>16</v>
      </c>
      <c r="J19527" s="1" t="s">
        <v>23</v>
      </c>
      <c r="K19527" s="1" t="s">
        <v>16</v>
      </c>
      <c r="L19527" s="1" t="s">
        <v>16</v>
      </c>
      <c r="M19527" s="1" t="s">
        <v>16</v>
      </c>
      <c r="N19527" s="1" t="s">
        <v>16</v>
      </c>
      <c r="O19527" s="1">
        <v>135.2</v>
      </c>
      <c r="P19527" s="1">
        <v>1.0</v>
      </c>
    </row>
    <row r="19528">
      <c r="A19528" s="1" t="s">
        <v>29</v>
      </c>
      <c r="B19528" s="1" t="s">
        <v>22665</v>
      </c>
      <c r="C19528" s="2" t="s">
        <v>22582</v>
      </c>
      <c r="D19528" s="1" t="s">
        <v>19</v>
      </c>
      <c r="E19528" s="3" t="str">
        <f>HYPERLINK("https://fyndiq.se/produkt/006af650555d446d/", "2-Pack Xiaomi Redmi Note 12 (5G) - Härdat Glas 9H-Super kvalitet 3D Skärmskydd")</f>
        <v>2-Pack Xiaomi Redmi Note 12 (5G) - Härdat Glas 9H-Super kvalitet 3D Skärmskydd</v>
      </c>
      <c r="F19528" s="1" t="s">
        <v>10873</v>
      </c>
      <c r="G19528" s="1" t="s">
        <v>10874</v>
      </c>
      <c r="H19528" s="1" t="s">
        <v>10875</v>
      </c>
      <c r="I19528" s="1" t="s">
        <v>16</v>
      </c>
      <c r="J19528" s="1" t="s">
        <v>23</v>
      </c>
      <c r="K19528" s="1" t="s">
        <v>16</v>
      </c>
      <c r="L19528" s="1" t="s">
        <v>16</v>
      </c>
      <c r="M19528" s="1" t="s">
        <v>16</v>
      </c>
      <c r="N19528" s="1" t="s">
        <v>16</v>
      </c>
      <c r="O19528" s="1">
        <v>63.2</v>
      </c>
      <c r="P19528" s="1">
        <v>1.0</v>
      </c>
    </row>
    <row r="19529">
      <c r="A19529" s="1" t="s">
        <v>29</v>
      </c>
      <c r="B19529" s="1" t="s">
        <v>22666</v>
      </c>
      <c r="C19529" s="2" t="s">
        <v>22582</v>
      </c>
      <c r="D19529" s="1" t="s">
        <v>19</v>
      </c>
      <c r="E19529" s="3" t="str">
        <f>HYPERLINK("https://fyndiq.se/produkt/7c990866bb87402c/", "2-Pack Xiaomi 11 Lite 5G NE - Härdat Glas 9H - Super kvalitet 3D")</f>
        <v>2-Pack Xiaomi 11 Lite 5G NE - Härdat Glas 9H - Super kvalitet 3D</v>
      </c>
      <c r="F19529" s="1" t="s">
        <v>544</v>
      </c>
      <c r="G19529" s="1" t="s">
        <v>545</v>
      </c>
      <c r="H19529" s="1" t="s">
        <v>546</v>
      </c>
      <c r="I19529" s="1" t="s">
        <v>16</v>
      </c>
      <c r="J19529" s="1" t="s">
        <v>23</v>
      </c>
      <c r="K19529" s="1" t="s">
        <v>16</v>
      </c>
      <c r="L19529" s="1" t="s">
        <v>16</v>
      </c>
      <c r="M19529" s="1" t="s">
        <v>16</v>
      </c>
      <c r="N19529" s="1" t="s">
        <v>16</v>
      </c>
      <c r="O19529" s="1">
        <v>63.2</v>
      </c>
      <c r="P19529" s="1">
        <v>1.0</v>
      </c>
    </row>
    <row r="19530">
      <c r="A19530" s="1" t="s">
        <v>29</v>
      </c>
      <c r="B19530" s="1" t="s">
        <v>22667</v>
      </c>
      <c r="C19530" s="2" t="s">
        <v>22582</v>
      </c>
      <c r="D19530" s="1" t="s">
        <v>19</v>
      </c>
      <c r="E19530" s="3" t="str">
        <f>HYPERLINK("https://fyndiq.se/produkt/4487e30957ae4516/", "2-Pack Samsung Galaxy Tab A8 WiFi - Härdat Glas 9H - Super Kvalitet")</f>
        <v>2-Pack Samsung Galaxy Tab A8 WiFi - Härdat Glas 9H - Super Kvalitet</v>
      </c>
      <c r="F19530" s="1" t="s">
        <v>4067</v>
      </c>
      <c r="G19530" s="1" t="s">
        <v>4068</v>
      </c>
      <c r="H19530" s="1" t="s">
        <v>4069</v>
      </c>
      <c r="I19530" s="1" t="s">
        <v>16</v>
      </c>
      <c r="J19530" s="1" t="s">
        <v>23</v>
      </c>
      <c r="K19530" s="1" t="s">
        <v>16</v>
      </c>
      <c r="L19530" s="1" t="s">
        <v>16</v>
      </c>
      <c r="M19530" s="1" t="s">
        <v>16</v>
      </c>
      <c r="N19530" s="1" t="s">
        <v>16</v>
      </c>
      <c r="O19530" s="1">
        <v>135.2</v>
      </c>
      <c r="P19530" s="1">
        <v>1.0</v>
      </c>
    </row>
    <row r="19531">
      <c r="A19531" s="1" t="s">
        <v>29</v>
      </c>
      <c r="B19531" s="1" t="s">
        <v>22668</v>
      </c>
      <c r="C19531" s="2" t="s">
        <v>22582</v>
      </c>
      <c r="D19531" s="1" t="s">
        <v>19</v>
      </c>
      <c r="E19531" s="3" t="str">
        <f>HYPERLINK("https://fyndiq.se/produkt/7c990866bb87402c/", "2-Pack Xiaomi 11 Lite 5G NE - Härdat Glas 9H - Super kvalitet 3D")</f>
        <v>2-Pack Xiaomi 11 Lite 5G NE - Härdat Glas 9H - Super kvalitet 3D</v>
      </c>
      <c r="F19531" s="1" t="s">
        <v>544</v>
      </c>
      <c r="G19531" s="1" t="s">
        <v>545</v>
      </c>
      <c r="H19531" s="1" t="s">
        <v>546</v>
      </c>
      <c r="I19531" s="1" t="s">
        <v>16</v>
      </c>
      <c r="J19531" s="1" t="s">
        <v>23</v>
      </c>
      <c r="K19531" s="1" t="s">
        <v>16</v>
      </c>
      <c r="L19531" s="1" t="s">
        <v>16</v>
      </c>
      <c r="M19531" s="1" t="s">
        <v>16</v>
      </c>
      <c r="N19531" s="1" t="s">
        <v>16</v>
      </c>
      <c r="O19531" s="1">
        <v>63.2</v>
      </c>
      <c r="P19531" s="1">
        <v>1.0</v>
      </c>
    </row>
    <row r="19532">
      <c r="A19532" s="1" t="s">
        <v>29</v>
      </c>
      <c r="B19532" s="1" t="s">
        <v>22669</v>
      </c>
      <c r="C19532" s="2" t="s">
        <v>22582</v>
      </c>
      <c r="D19532" s="1" t="s">
        <v>19</v>
      </c>
      <c r="E19532" s="3" t="str">
        <f>HYPERLINK("https://fyndiq.se/produkt/9f3f4d2de3c94916/", "2 Pack Samsung Galaxy S9 - Härdat glas-9H Super kvalitet 3D")</f>
        <v>2 Pack Samsung Galaxy S9 - Härdat glas-9H Super kvalitet 3D</v>
      </c>
      <c r="F19532" s="1" t="s">
        <v>1500</v>
      </c>
      <c r="G19532" s="1" t="s">
        <v>1501</v>
      </c>
      <c r="H19532" s="1" t="s">
        <v>1502</v>
      </c>
      <c r="I19532" s="1" t="s">
        <v>16</v>
      </c>
      <c r="J19532" s="1" t="s">
        <v>23</v>
      </c>
      <c r="K19532" s="1" t="s">
        <v>16</v>
      </c>
      <c r="L19532" s="1" t="s">
        <v>16</v>
      </c>
      <c r="M19532" s="1" t="s">
        <v>16</v>
      </c>
      <c r="N19532" s="1" t="s">
        <v>16</v>
      </c>
      <c r="O19532" s="1">
        <v>63.2</v>
      </c>
      <c r="P19532" s="1">
        <v>1.0</v>
      </c>
    </row>
    <row r="19533">
      <c r="A19533" s="1" t="s">
        <v>29</v>
      </c>
      <c r="B19533" s="1" t="s">
        <v>22670</v>
      </c>
      <c r="C19533" s="2" t="s">
        <v>22582</v>
      </c>
      <c r="D19533" s="1" t="s">
        <v>19</v>
      </c>
      <c r="E19533" s="3" t="str">
        <f>HYPERLINK("https://fyndiq.se/produkt/2a9c08e4daf04aed/", "2-Pack Xiaomi 12T Pro - Härdat Glas 9H - Super kvalitet 3D Skärmskydd")</f>
        <v>2-Pack Xiaomi 12T Pro - Härdat Glas 9H - Super kvalitet 3D Skärmskydd</v>
      </c>
      <c r="F19533" s="1" t="s">
        <v>376</v>
      </c>
      <c r="G19533" s="1" t="s">
        <v>377</v>
      </c>
      <c r="H19533" s="1" t="s">
        <v>378</v>
      </c>
      <c r="I19533" s="1" t="s">
        <v>16</v>
      </c>
      <c r="J19533" s="1" t="s">
        <v>23</v>
      </c>
      <c r="K19533" s="1" t="s">
        <v>16</v>
      </c>
      <c r="L19533" s="1" t="s">
        <v>16</v>
      </c>
      <c r="M19533" s="1" t="s">
        <v>16</v>
      </c>
      <c r="N19533" s="1" t="s">
        <v>16</v>
      </c>
      <c r="O19533" s="1">
        <v>63.2</v>
      </c>
      <c r="P19533" s="1">
        <v>1.0</v>
      </c>
    </row>
    <row r="19534">
      <c r="A19534" s="1" t="s">
        <v>29</v>
      </c>
      <c r="B19534" s="1" t="s">
        <v>22671</v>
      </c>
      <c r="C19534" s="2" t="s">
        <v>22582</v>
      </c>
      <c r="D19534" s="1" t="s">
        <v>19</v>
      </c>
      <c r="E19534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534" s="1" t="s">
        <v>1209</v>
      </c>
      <c r="G19534" s="1" t="s">
        <v>1210</v>
      </c>
      <c r="H19534" s="1" t="s">
        <v>1211</v>
      </c>
      <c r="I19534" s="1" t="s">
        <v>16</v>
      </c>
      <c r="J19534" s="1" t="s">
        <v>23</v>
      </c>
      <c r="K19534" s="1" t="s">
        <v>16</v>
      </c>
      <c r="L19534" s="1" t="s">
        <v>16</v>
      </c>
      <c r="M19534" s="1" t="s">
        <v>16</v>
      </c>
      <c r="N19534" s="1" t="s">
        <v>16</v>
      </c>
      <c r="O19534" s="1">
        <v>79.2</v>
      </c>
      <c r="P19534" s="1">
        <v>1.0</v>
      </c>
    </row>
    <row r="19535">
      <c r="A19535" s="1" t="s">
        <v>29</v>
      </c>
      <c r="B19535" s="1" t="s">
        <v>22672</v>
      </c>
      <c r="C19535" s="2" t="s">
        <v>22582</v>
      </c>
      <c r="D19535" s="1" t="s">
        <v>19</v>
      </c>
      <c r="E19535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535" s="1" t="s">
        <v>2144</v>
      </c>
      <c r="G19535" s="1" t="s">
        <v>2145</v>
      </c>
      <c r="H19535" s="1" t="s">
        <v>2146</v>
      </c>
      <c r="I19535" s="1" t="s">
        <v>16</v>
      </c>
      <c r="J19535" s="1" t="s">
        <v>23</v>
      </c>
      <c r="K19535" s="1" t="s">
        <v>16</v>
      </c>
      <c r="L19535" s="1" t="s">
        <v>16</v>
      </c>
      <c r="M19535" s="1" t="s">
        <v>16</v>
      </c>
      <c r="N19535" s="1" t="s">
        <v>16</v>
      </c>
      <c r="O19535" s="1">
        <v>63.2</v>
      </c>
      <c r="P19535" s="1">
        <v>2.0</v>
      </c>
    </row>
    <row r="19536">
      <c r="A19536" s="1" t="s">
        <v>29</v>
      </c>
      <c r="B19536" s="1" t="s">
        <v>22673</v>
      </c>
      <c r="C19536" s="2" t="s">
        <v>22582</v>
      </c>
      <c r="D19536" s="1" t="s">
        <v>19</v>
      </c>
      <c r="E19536" s="3" t="str">
        <f>HYPERLINK("https://fyndiq.se/produkt/3fee81d316cc43da/", "2-pack - iPhone 12 / 12 Pro - 9H Härdat Glass - Top Kvalitet")</f>
        <v>2-pack - iPhone 12 / 12 Pro - 9H Härdat Glass - Top Kvalitet</v>
      </c>
      <c r="F19536" s="1" t="s">
        <v>2499</v>
      </c>
      <c r="G19536" s="1" t="s">
        <v>2500</v>
      </c>
      <c r="H19536" s="1" t="s">
        <v>2067</v>
      </c>
      <c r="I19536" s="1" t="s">
        <v>16</v>
      </c>
      <c r="J19536" s="1" t="s">
        <v>23</v>
      </c>
      <c r="K19536" s="1" t="s">
        <v>16</v>
      </c>
      <c r="L19536" s="1" t="s">
        <v>16</v>
      </c>
      <c r="M19536" s="1" t="s">
        <v>16</v>
      </c>
      <c r="N19536" s="1" t="s">
        <v>16</v>
      </c>
      <c r="O19536" s="1">
        <v>47.2</v>
      </c>
      <c r="P19536" s="1">
        <v>1.0</v>
      </c>
    </row>
    <row r="19537">
      <c r="A19537" s="1" t="s">
        <v>29</v>
      </c>
      <c r="B19537" s="1" t="s">
        <v>22674</v>
      </c>
      <c r="C19537" s="2" t="s">
        <v>22582</v>
      </c>
      <c r="D19537" s="1" t="s">
        <v>19</v>
      </c>
      <c r="E19537" s="3" t="str">
        <f>HYPERLINK("https://fyndiq.se/produkt/522bc650c0dc4c96/", "2 Pack - Samsung S20 Ultra - Härdat glas 9H - Top kvalitet 3D")</f>
        <v>2 Pack - Samsung S20 Ultra - Härdat glas 9H - Top kvalitet 3D</v>
      </c>
      <c r="F19537" s="1" t="s">
        <v>287</v>
      </c>
      <c r="G19537" s="1" t="s">
        <v>288</v>
      </c>
      <c r="H19537" s="1" t="s">
        <v>289</v>
      </c>
      <c r="I19537" s="1" t="s">
        <v>16</v>
      </c>
      <c r="J19537" s="1" t="s">
        <v>23</v>
      </c>
      <c r="K19537" s="1" t="s">
        <v>16</v>
      </c>
      <c r="L19537" s="1" t="s">
        <v>16</v>
      </c>
      <c r="M19537" s="1" t="s">
        <v>16</v>
      </c>
      <c r="N19537" s="1" t="s">
        <v>16</v>
      </c>
      <c r="O19537" s="1">
        <v>63.2</v>
      </c>
      <c r="P19537" s="1">
        <v>1.0</v>
      </c>
    </row>
    <row r="19538">
      <c r="A19538" s="1" t="s">
        <v>29</v>
      </c>
      <c r="B19538" s="1" t="s">
        <v>22675</v>
      </c>
      <c r="C19538" s="2" t="s">
        <v>22582</v>
      </c>
      <c r="D19538" s="1" t="s">
        <v>19</v>
      </c>
      <c r="E19538" s="3" t="str">
        <f>HYPERLINK("https://fyndiq.se/produkt/23e3155c45854296/", "2-Pack Samsung S21 - 9H Härdat Glass - Top Kvalitet - HD")</f>
        <v>2-Pack Samsung S21 - 9H Härdat Glass - Top Kvalitet - HD</v>
      </c>
      <c r="F19538" s="1" t="s">
        <v>9577</v>
      </c>
      <c r="G19538" s="1" t="s">
        <v>9578</v>
      </c>
      <c r="H19538" s="1" t="s">
        <v>9579</v>
      </c>
      <c r="I19538" s="1" t="s">
        <v>16</v>
      </c>
      <c r="J19538" s="1" t="s">
        <v>23</v>
      </c>
      <c r="K19538" s="1" t="s">
        <v>16</v>
      </c>
      <c r="L19538" s="1" t="s">
        <v>16</v>
      </c>
      <c r="M19538" s="1" t="s">
        <v>16</v>
      </c>
      <c r="N19538" s="1" t="s">
        <v>16</v>
      </c>
      <c r="O19538" s="1">
        <v>63.2</v>
      </c>
      <c r="P19538" s="1">
        <v>1.0</v>
      </c>
    </row>
    <row r="19539">
      <c r="A19539" s="1" t="s">
        <v>29</v>
      </c>
      <c r="B19539" s="1" t="s">
        <v>22676</v>
      </c>
      <c r="C19539" s="2" t="s">
        <v>22582</v>
      </c>
      <c r="D19539" s="1" t="s">
        <v>19</v>
      </c>
      <c r="E19539" s="3" t="str">
        <f>HYPERLINK("https://fyndiq.se/produkt/e109ac2b3be24e85/", "2 Pack iPhone XS Max - 9H Härdat Glass - Super kvalitet 3D")</f>
        <v>2 Pack iPhone XS Max - 9H Härdat Glass - Super kvalitet 3D</v>
      </c>
      <c r="F19539" s="1" t="s">
        <v>10528</v>
      </c>
      <c r="G19539" s="1" t="s">
        <v>10529</v>
      </c>
      <c r="H19539" s="1" t="s">
        <v>10530</v>
      </c>
      <c r="I19539" s="1" t="s">
        <v>16</v>
      </c>
      <c r="J19539" s="1" t="s">
        <v>23</v>
      </c>
      <c r="K19539" s="1" t="s">
        <v>16</v>
      </c>
      <c r="L19539" s="1" t="s">
        <v>16</v>
      </c>
      <c r="M19539" s="1" t="s">
        <v>16</v>
      </c>
      <c r="N19539" s="1" t="s">
        <v>16</v>
      </c>
      <c r="O19539" s="1">
        <v>47.2</v>
      </c>
      <c r="P19539" s="1">
        <v>1.0</v>
      </c>
    </row>
    <row r="19540">
      <c r="A19540" s="1" t="s">
        <v>29</v>
      </c>
      <c r="B19540" s="1" t="s">
        <v>22677</v>
      </c>
      <c r="C19540" s="2" t="s">
        <v>22582</v>
      </c>
      <c r="D19540" s="1" t="s">
        <v>19</v>
      </c>
      <c r="E19540" s="3" t="str">
        <f>HYPERLINK("https://fyndiq.se/produkt/432d784756a84eff/", "2-Pack Samsung Galaxy S20FE - Härdat Glas-9H -Super kvalitet 3D")</f>
        <v>2-Pack Samsung Galaxy S20FE - Härdat Glas-9H -Super kvalitet 3D</v>
      </c>
      <c r="F19540" s="1" t="s">
        <v>1078</v>
      </c>
      <c r="G19540" s="1" t="s">
        <v>1079</v>
      </c>
      <c r="H19540" s="1" t="s">
        <v>1080</v>
      </c>
      <c r="I19540" s="1" t="s">
        <v>16</v>
      </c>
      <c r="J19540" s="1" t="s">
        <v>23</v>
      </c>
      <c r="K19540" s="1" t="s">
        <v>16</v>
      </c>
      <c r="L19540" s="1" t="s">
        <v>16</v>
      </c>
      <c r="M19540" s="1" t="s">
        <v>16</v>
      </c>
      <c r="N19540" s="1" t="s">
        <v>16</v>
      </c>
      <c r="O19540" s="1">
        <v>63.2</v>
      </c>
      <c r="P19540" s="1">
        <v>1.0</v>
      </c>
    </row>
    <row r="19541">
      <c r="A19541" s="1" t="s">
        <v>29</v>
      </c>
      <c r="B19541" s="1" t="s">
        <v>22678</v>
      </c>
      <c r="C19541" s="2" t="s">
        <v>22582</v>
      </c>
      <c r="D19541" s="1" t="s">
        <v>19</v>
      </c>
      <c r="E19541" s="3" t="str">
        <f>HYPERLINK("https://fyndiq.se/produkt/4603671cea994359/", "Samsung S20 Plus härdat glas 3D 9H Top Kvalitet skärmskydd")</f>
        <v>Samsung S20 Plus härdat glas 3D 9H Top Kvalitet skärmskydd</v>
      </c>
      <c r="F19541" s="1" t="s">
        <v>428</v>
      </c>
      <c r="G19541" s="1" t="s">
        <v>429</v>
      </c>
      <c r="H19541" s="1" t="s">
        <v>430</v>
      </c>
      <c r="I19541" s="1" t="s">
        <v>16</v>
      </c>
      <c r="J19541" s="1" t="s">
        <v>23</v>
      </c>
      <c r="K19541" s="1" t="s">
        <v>16</v>
      </c>
      <c r="L19541" s="1" t="s">
        <v>16</v>
      </c>
      <c r="M19541" s="1" t="s">
        <v>16</v>
      </c>
      <c r="N19541" s="1" t="s">
        <v>16</v>
      </c>
      <c r="O19541" s="1">
        <v>55.2</v>
      </c>
      <c r="P19541" s="1">
        <v>1.0</v>
      </c>
    </row>
    <row r="19542">
      <c r="A19542" s="1" t="s">
        <v>29</v>
      </c>
      <c r="B19542" s="1" t="s">
        <v>22679</v>
      </c>
      <c r="C19542" s="2" t="s">
        <v>22582</v>
      </c>
      <c r="D19542" s="1" t="s">
        <v>19</v>
      </c>
      <c r="E19542" s="3" t="str">
        <f t="shared" ref="E19542:E19543" si="1236">HYPERLINK("https://fyndiq.se/produkt/7f14e739962c4877/", "Skärmskydd Huawei P30, 3D härdat glas, bubbelfri, hög kvalitet.")</f>
        <v>Skärmskydd Huawei P30, 3D härdat glas, bubbelfri, hög kvalitet.</v>
      </c>
      <c r="F19542" s="1" t="s">
        <v>3346</v>
      </c>
      <c r="G19542" s="1" t="s">
        <v>3347</v>
      </c>
      <c r="H19542" s="1" t="s">
        <v>3348</v>
      </c>
      <c r="I19542" s="1" t="s">
        <v>16</v>
      </c>
      <c r="J19542" s="1" t="s">
        <v>23</v>
      </c>
      <c r="K19542" s="1" t="s">
        <v>16</v>
      </c>
      <c r="L19542" s="1" t="s">
        <v>16</v>
      </c>
      <c r="M19542" s="1" t="s">
        <v>16</v>
      </c>
      <c r="N19542" s="1" t="s">
        <v>16</v>
      </c>
      <c r="O19542" s="1">
        <v>55.2</v>
      </c>
      <c r="P19542" s="1">
        <v>1.0</v>
      </c>
    </row>
    <row r="19543">
      <c r="A19543" s="1" t="s">
        <v>29</v>
      </c>
      <c r="B19543" s="1" t="s">
        <v>22680</v>
      </c>
      <c r="C19543" s="2" t="s">
        <v>22582</v>
      </c>
      <c r="D19543" s="1" t="s">
        <v>19</v>
      </c>
      <c r="E19543" s="3" t="str">
        <f t="shared" si="1236"/>
        <v>Skärmskydd Huawei P30, 3D härdat glas, bubbelfri, hög kvalitet.</v>
      </c>
      <c r="F19543" s="1" t="s">
        <v>3346</v>
      </c>
      <c r="G19543" s="1" t="s">
        <v>3347</v>
      </c>
      <c r="H19543" s="1" t="s">
        <v>3348</v>
      </c>
      <c r="I19543" s="1" t="s">
        <v>16</v>
      </c>
      <c r="J19543" s="1" t="s">
        <v>23</v>
      </c>
      <c r="K19543" s="1" t="s">
        <v>16</v>
      </c>
      <c r="L19543" s="1" t="s">
        <v>16</v>
      </c>
      <c r="M19543" s="1" t="s">
        <v>16</v>
      </c>
      <c r="N19543" s="1" t="s">
        <v>16</v>
      </c>
      <c r="O19543" s="1">
        <v>55.2</v>
      </c>
      <c r="P19543" s="1">
        <v>1.0</v>
      </c>
    </row>
    <row r="19544">
      <c r="A19544" s="1" t="s">
        <v>29</v>
      </c>
      <c r="B19544" s="1" t="s">
        <v>22681</v>
      </c>
      <c r="C19544" s="2" t="s">
        <v>22582</v>
      </c>
      <c r="D19544" s="1" t="s">
        <v>19</v>
      </c>
      <c r="E19544" s="3" t="str">
        <f>HYPERLINK("https://fyndiq.se/produkt/ebd0c75a3b324593/", "2-Pack Samsung S22 Ultra 5G Skärmskydd &amp;1-Pack linsskydd-9H GLAS")</f>
        <v>2-Pack Samsung S22 Ultra 5G Skärmskydd &amp;1-Pack linsskydd-9H GLAS</v>
      </c>
      <c r="F19544" s="1" t="s">
        <v>6898</v>
      </c>
      <c r="G19544" s="1" t="s">
        <v>6899</v>
      </c>
      <c r="H19544" s="1" t="s">
        <v>6900</v>
      </c>
      <c r="I19544" s="1" t="s">
        <v>16</v>
      </c>
      <c r="J19544" s="1" t="s">
        <v>23</v>
      </c>
      <c r="K19544" s="1" t="s">
        <v>16</v>
      </c>
      <c r="L19544" s="1" t="s">
        <v>16</v>
      </c>
      <c r="M19544" s="1" t="s">
        <v>16</v>
      </c>
      <c r="N19544" s="1" t="s">
        <v>16</v>
      </c>
      <c r="O19544" s="1">
        <v>71.2</v>
      </c>
      <c r="P19544" s="1">
        <v>1.0</v>
      </c>
    </row>
    <row r="19545">
      <c r="A19545" s="1" t="s">
        <v>29</v>
      </c>
      <c r="B19545" s="1" t="s">
        <v>22682</v>
      </c>
      <c r="C19545" s="2" t="s">
        <v>22582</v>
      </c>
      <c r="D19545" s="1" t="s">
        <v>19</v>
      </c>
      <c r="E19545" s="3" t="str">
        <f>HYPERLINK("https://fyndiq.se/produkt/432d784756a84eff/", "2-Pack Samsung Galaxy S20FE - Härdat Glas-9H -Super kvalitet 3D")</f>
        <v>2-Pack Samsung Galaxy S20FE - Härdat Glas-9H -Super kvalitet 3D</v>
      </c>
      <c r="F19545" s="1" t="s">
        <v>1078</v>
      </c>
      <c r="G19545" s="1" t="s">
        <v>1079</v>
      </c>
      <c r="H19545" s="1" t="s">
        <v>1080</v>
      </c>
      <c r="I19545" s="1" t="s">
        <v>16</v>
      </c>
      <c r="J19545" s="1" t="s">
        <v>23</v>
      </c>
      <c r="K19545" s="1" t="s">
        <v>16</v>
      </c>
      <c r="L19545" s="1" t="s">
        <v>16</v>
      </c>
      <c r="M19545" s="1" t="s">
        <v>16</v>
      </c>
      <c r="N19545" s="1" t="s">
        <v>16</v>
      </c>
      <c r="O19545" s="1">
        <v>63.2</v>
      </c>
      <c r="P19545" s="1">
        <v>1.0</v>
      </c>
    </row>
    <row r="19546">
      <c r="A19546" s="1" t="s">
        <v>29</v>
      </c>
      <c r="B19546" s="1" t="s">
        <v>22683</v>
      </c>
      <c r="C19546" s="2" t="s">
        <v>22582</v>
      </c>
      <c r="D19546" s="1" t="s">
        <v>19</v>
      </c>
      <c r="E19546" s="3" t="str">
        <f>HYPERLINK("https://fyndiq.se/produkt/a0d7f65ecb814751/", "2-Pack Apple Watch 8 Ultra 49mm -Härdat glas 9H – Super kvalitet 3D Skärmskydd")</f>
        <v>2-Pack Apple Watch 8 Ultra 49mm -Härdat glas 9H – Super kvalitet 3D Skärmskydd</v>
      </c>
      <c r="F19546" s="1" t="s">
        <v>18437</v>
      </c>
      <c r="G19546" s="1" t="s">
        <v>18438</v>
      </c>
      <c r="H19546" s="1" t="s">
        <v>18439</v>
      </c>
      <c r="I19546" s="1" t="s">
        <v>16</v>
      </c>
      <c r="J19546" s="1" t="s">
        <v>23</v>
      </c>
      <c r="K19546" s="1" t="s">
        <v>16</v>
      </c>
      <c r="L19546" s="1" t="s">
        <v>16</v>
      </c>
      <c r="M19546" s="1" t="s">
        <v>16</v>
      </c>
      <c r="N19546" s="1" t="s">
        <v>16</v>
      </c>
      <c r="O19546" s="1">
        <v>63.2</v>
      </c>
      <c r="P19546" s="1">
        <v>1.0</v>
      </c>
    </row>
    <row r="19547">
      <c r="A19547" s="1" t="s">
        <v>29</v>
      </c>
      <c r="B19547" s="1" t="s">
        <v>22684</v>
      </c>
      <c r="C19547" s="2" t="s">
        <v>22582</v>
      </c>
      <c r="D19547" s="1" t="s">
        <v>19</v>
      </c>
      <c r="E19547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9547" s="1" t="s">
        <v>1170</v>
      </c>
      <c r="G19547" s="1" t="s">
        <v>1171</v>
      </c>
      <c r="H19547" s="1" t="s">
        <v>1172</v>
      </c>
      <c r="I19547" s="1" t="s">
        <v>16</v>
      </c>
      <c r="J19547" s="1" t="s">
        <v>23</v>
      </c>
      <c r="K19547" s="1" t="s">
        <v>16</v>
      </c>
      <c r="L19547" s="1" t="s">
        <v>16</v>
      </c>
      <c r="M19547" s="1" t="s">
        <v>16</v>
      </c>
      <c r="N19547" s="1" t="s">
        <v>16</v>
      </c>
      <c r="O19547" s="1">
        <v>47.2</v>
      </c>
      <c r="P19547" s="1">
        <v>1.0</v>
      </c>
    </row>
    <row r="19548">
      <c r="A19548" s="1" t="s">
        <v>29</v>
      </c>
      <c r="B19548" s="1" t="s">
        <v>22685</v>
      </c>
      <c r="C19548" s="2" t="s">
        <v>22582</v>
      </c>
      <c r="D19548" s="1" t="s">
        <v>19</v>
      </c>
      <c r="E19548" s="3" t="str">
        <f t="shared" ref="E19548:E19549" si="1237">HYPERLINK("https://fyndiq.se/produkt/e19fcc2ab2124f8a/", "2-Pack Iphone 13 Pro - 9H Härdat Glass - Top Kvalitet  3D")</f>
        <v>2-Pack Iphone 13 Pro - 9H Härdat Glass - Top Kvalitet  3D</v>
      </c>
      <c r="F19548" s="1" t="s">
        <v>555</v>
      </c>
      <c r="G19548" s="1" t="s">
        <v>556</v>
      </c>
      <c r="H19548" s="1" t="s">
        <v>557</v>
      </c>
      <c r="I19548" s="1" t="s">
        <v>16</v>
      </c>
      <c r="J19548" s="1" t="s">
        <v>23</v>
      </c>
      <c r="K19548" s="1" t="s">
        <v>16</v>
      </c>
      <c r="L19548" s="1" t="s">
        <v>16</v>
      </c>
      <c r="M19548" s="1" t="s">
        <v>16</v>
      </c>
      <c r="N19548" s="1" t="s">
        <v>16</v>
      </c>
      <c r="O19548" s="1">
        <v>47.2</v>
      </c>
      <c r="P19548" s="1">
        <v>1.0</v>
      </c>
    </row>
    <row r="19549">
      <c r="A19549" s="1" t="s">
        <v>29</v>
      </c>
      <c r="B19549" s="1" t="s">
        <v>22686</v>
      </c>
      <c r="C19549" s="2" t="s">
        <v>22582</v>
      </c>
      <c r="D19549" s="1" t="s">
        <v>19</v>
      </c>
      <c r="E19549" s="3" t="str">
        <f t="shared" si="1237"/>
        <v>2-Pack Iphone 13 Pro - 9H Härdat Glass - Top Kvalitet  3D</v>
      </c>
      <c r="F19549" s="1" t="s">
        <v>555</v>
      </c>
      <c r="G19549" s="1" t="s">
        <v>556</v>
      </c>
      <c r="H19549" s="1" t="s">
        <v>557</v>
      </c>
      <c r="I19549" s="1" t="s">
        <v>16</v>
      </c>
      <c r="J19549" s="1" t="s">
        <v>23</v>
      </c>
      <c r="K19549" s="1" t="s">
        <v>16</v>
      </c>
      <c r="L19549" s="1" t="s">
        <v>16</v>
      </c>
      <c r="M19549" s="1" t="s">
        <v>16</v>
      </c>
      <c r="N19549" s="1" t="s">
        <v>16</v>
      </c>
      <c r="O19549" s="1">
        <v>47.2</v>
      </c>
      <c r="P19549" s="1">
        <v>1.0</v>
      </c>
    </row>
    <row r="19550">
      <c r="A19550" s="1" t="s">
        <v>29</v>
      </c>
      <c r="B19550" s="1" t="s">
        <v>22687</v>
      </c>
      <c r="C19550" s="2" t="s">
        <v>22582</v>
      </c>
      <c r="D19550" s="1" t="s">
        <v>19</v>
      </c>
      <c r="E19550" s="3" t="str">
        <f>HYPERLINK("https://fyndiq.se/produkt/022d7ac2f2e44ae2/", "Samsung Galaxy A04s - Härdat Glas 9H - Super Kvalitet 3D Skärmskydd")</f>
        <v>Samsung Galaxy A04s - Härdat Glas 9H - Super Kvalitet 3D Skärmskydd</v>
      </c>
      <c r="F19550" s="1" t="s">
        <v>3609</v>
      </c>
      <c r="G19550" s="1" t="s">
        <v>3610</v>
      </c>
      <c r="H19550" s="1" t="s">
        <v>3611</v>
      </c>
      <c r="I19550" s="1" t="s">
        <v>16</v>
      </c>
      <c r="J19550" s="1" t="s">
        <v>23</v>
      </c>
      <c r="K19550" s="1" t="s">
        <v>16</v>
      </c>
      <c r="L19550" s="1" t="s">
        <v>16</v>
      </c>
      <c r="M19550" s="1" t="s">
        <v>16</v>
      </c>
      <c r="N19550" s="1" t="s">
        <v>16</v>
      </c>
      <c r="O19550" s="1">
        <v>55.2</v>
      </c>
      <c r="P19550" s="1">
        <v>1.0</v>
      </c>
    </row>
    <row r="19551">
      <c r="A19551" s="1" t="s">
        <v>29</v>
      </c>
      <c r="B19551" s="1" t="s">
        <v>22688</v>
      </c>
      <c r="C19551" s="2" t="s">
        <v>22582</v>
      </c>
      <c r="D19551" s="1" t="s">
        <v>19</v>
      </c>
      <c r="E19551" s="3" t="str">
        <f t="shared" ref="E19551:E19552" si="1238">HYPERLINK("https://fyndiq.se/produkt/914693d84cc04c99/", "2-Pack Xiaomi Redmi 12C - Härdat Glas 9H - Super kvalitet 3D Skärmskydd")</f>
        <v>2-Pack Xiaomi Redmi 12C - Härdat Glas 9H - Super kvalitet 3D Skärmskydd</v>
      </c>
      <c r="F19551" s="1" t="s">
        <v>3098</v>
      </c>
      <c r="G19551" s="1" t="s">
        <v>3099</v>
      </c>
      <c r="H19551" s="1" t="s">
        <v>3100</v>
      </c>
      <c r="I19551" s="1" t="s">
        <v>16</v>
      </c>
      <c r="J19551" s="1" t="s">
        <v>23</v>
      </c>
      <c r="K19551" s="1" t="s">
        <v>16</v>
      </c>
      <c r="L19551" s="1" t="s">
        <v>16</v>
      </c>
      <c r="M19551" s="1" t="s">
        <v>16</v>
      </c>
      <c r="N19551" s="1" t="s">
        <v>16</v>
      </c>
      <c r="O19551" s="1">
        <v>63.2</v>
      </c>
      <c r="P19551" s="1">
        <v>1.0</v>
      </c>
    </row>
    <row r="19552">
      <c r="A19552" s="1" t="s">
        <v>29</v>
      </c>
      <c r="B19552" s="1" t="s">
        <v>22689</v>
      </c>
      <c r="C19552" s="2" t="s">
        <v>22582</v>
      </c>
      <c r="D19552" s="1" t="s">
        <v>19</v>
      </c>
      <c r="E19552" s="3" t="str">
        <f t="shared" si="1238"/>
        <v>2-Pack Xiaomi Redmi 12C - Härdat Glas 9H - Super kvalitet 3D Skärmskydd</v>
      </c>
      <c r="F19552" s="1" t="s">
        <v>3098</v>
      </c>
      <c r="G19552" s="1" t="s">
        <v>3099</v>
      </c>
      <c r="H19552" s="1" t="s">
        <v>3100</v>
      </c>
      <c r="I19552" s="1" t="s">
        <v>16</v>
      </c>
      <c r="J19552" s="1" t="s">
        <v>23</v>
      </c>
      <c r="K19552" s="1" t="s">
        <v>16</v>
      </c>
      <c r="L19552" s="1" t="s">
        <v>16</v>
      </c>
      <c r="M19552" s="1" t="s">
        <v>16</v>
      </c>
      <c r="N19552" s="1" t="s">
        <v>16</v>
      </c>
      <c r="O19552" s="1">
        <v>63.2</v>
      </c>
      <c r="P19552" s="1">
        <v>1.0</v>
      </c>
    </row>
    <row r="19553">
      <c r="A19553" s="1" t="s">
        <v>29</v>
      </c>
      <c r="B19553" s="1" t="s">
        <v>22690</v>
      </c>
      <c r="C19553" s="2" t="s">
        <v>22582</v>
      </c>
      <c r="D19553" s="1" t="s">
        <v>19</v>
      </c>
      <c r="E19553" s="3" t="str">
        <f>HYPERLINK("https://fyndiq.se/produkt/13e76851ca504320/", "2-Pack Samsung Galaxy S22 Ultra - Härdat glas 9H - Top kvalitet")</f>
        <v>2-Pack Samsung Galaxy S22 Ultra - Härdat glas 9H - Top kvalitet</v>
      </c>
      <c r="F19553" s="1" t="s">
        <v>140</v>
      </c>
      <c r="G19553" s="1" t="s">
        <v>141</v>
      </c>
      <c r="H19553" s="1" t="s">
        <v>142</v>
      </c>
      <c r="I19553" s="1" t="s">
        <v>16</v>
      </c>
      <c r="J19553" s="1" t="s">
        <v>23</v>
      </c>
      <c r="K19553" s="1" t="s">
        <v>16</v>
      </c>
      <c r="L19553" s="1" t="s">
        <v>16</v>
      </c>
      <c r="M19553" s="1" t="s">
        <v>16</v>
      </c>
      <c r="N19553" s="1" t="s">
        <v>16</v>
      </c>
      <c r="O19553" s="1">
        <v>63.2</v>
      </c>
      <c r="P19553" s="1">
        <v>1.0</v>
      </c>
    </row>
    <row r="19554">
      <c r="A19554" s="1" t="s">
        <v>29</v>
      </c>
      <c r="B19554" s="1" t="s">
        <v>22691</v>
      </c>
      <c r="C19554" s="2" t="s">
        <v>22582</v>
      </c>
      <c r="D19554" s="1" t="s">
        <v>19</v>
      </c>
      <c r="E19554" s="3" t="str">
        <f>HYPERLINK("https://fyndiq.se/produkt/6ff896a82a134dbd/", "2-Pack IPhone 12 Mini - Härdat Glas 9H - Super Kvalitet 3D")</f>
        <v>2-Pack IPhone 12 Mini - Härdat Glas 9H - Super Kvalitet 3D</v>
      </c>
      <c r="F19554" s="1" t="s">
        <v>55</v>
      </c>
      <c r="G19554" s="1" t="s">
        <v>56</v>
      </c>
      <c r="H19554" s="1" t="s">
        <v>57</v>
      </c>
      <c r="I19554" s="1" t="s">
        <v>16</v>
      </c>
      <c r="J19554" s="1" t="s">
        <v>23</v>
      </c>
      <c r="K19554" s="1" t="s">
        <v>16</v>
      </c>
      <c r="L19554" s="1" t="s">
        <v>16</v>
      </c>
      <c r="M19554" s="1" t="s">
        <v>16</v>
      </c>
      <c r="N19554" s="1" t="s">
        <v>16</v>
      </c>
      <c r="O19554" s="1">
        <v>47.2</v>
      </c>
      <c r="P19554" s="1">
        <v>1.0</v>
      </c>
    </row>
    <row r="19555">
      <c r="A19555" s="1" t="s">
        <v>29</v>
      </c>
      <c r="B19555" s="1" t="s">
        <v>22692</v>
      </c>
      <c r="C19555" s="2" t="s">
        <v>22582</v>
      </c>
      <c r="D19555" s="1" t="s">
        <v>19</v>
      </c>
      <c r="E19555" s="3" t="str">
        <f>HYPERLINK("https://fyndiq.se/produkt/53b59a548d514bc1/", "3-Pack iPhone 11 - 9H Härdat Glass - Top Kvalitet - 100% Full transparens")</f>
        <v>3-Pack iPhone 11 - 9H Härdat Glass - Top Kvalitet - 100% Full transparens</v>
      </c>
      <c r="F19555" s="1" t="s">
        <v>380</v>
      </c>
      <c r="G19555" s="1" t="s">
        <v>381</v>
      </c>
      <c r="H19555" s="1" t="s">
        <v>382</v>
      </c>
      <c r="I19555" s="1" t="s">
        <v>16</v>
      </c>
      <c r="J19555" s="1" t="s">
        <v>23</v>
      </c>
      <c r="K19555" s="1" t="s">
        <v>16</v>
      </c>
      <c r="L19555" s="1" t="s">
        <v>16</v>
      </c>
      <c r="M19555" s="1" t="s">
        <v>16</v>
      </c>
      <c r="N19555" s="1" t="s">
        <v>16</v>
      </c>
      <c r="O19555" s="1">
        <v>35.2</v>
      </c>
      <c r="P19555" s="1">
        <v>1.0</v>
      </c>
    </row>
    <row r="19556">
      <c r="A19556" s="1" t="s">
        <v>29</v>
      </c>
      <c r="B19556" s="1" t="s">
        <v>22693</v>
      </c>
      <c r="C19556" s="2" t="s">
        <v>22694</v>
      </c>
      <c r="D19556" s="1" t="s">
        <v>19</v>
      </c>
      <c r="E19556" s="3" t="str">
        <f>HYPERLINK("https://fyndiq.se/produkt/7f14e739962c4877/", "Skärmskydd Huawei P30, 3D härdat glas, bubbelfri, hög kvalitet.")</f>
        <v>Skärmskydd Huawei P30, 3D härdat glas, bubbelfri, hög kvalitet.</v>
      </c>
      <c r="F19556" s="1" t="s">
        <v>3346</v>
      </c>
      <c r="G19556" s="1" t="s">
        <v>3347</v>
      </c>
      <c r="H19556" s="1" t="s">
        <v>3348</v>
      </c>
      <c r="I19556" s="1" t="s">
        <v>16</v>
      </c>
      <c r="J19556" s="1" t="s">
        <v>23</v>
      </c>
      <c r="K19556" s="1" t="s">
        <v>16</v>
      </c>
      <c r="L19556" s="1" t="s">
        <v>16</v>
      </c>
      <c r="M19556" s="1" t="s">
        <v>16</v>
      </c>
      <c r="N19556" s="1" t="s">
        <v>16</v>
      </c>
      <c r="O19556" s="1">
        <v>55.2</v>
      </c>
      <c r="P19556" s="1">
        <v>1.0</v>
      </c>
    </row>
    <row r="19557">
      <c r="A19557" s="1" t="s">
        <v>29</v>
      </c>
      <c r="B19557" s="1" t="s">
        <v>22695</v>
      </c>
      <c r="C19557" s="2" t="s">
        <v>22694</v>
      </c>
      <c r="D19557" s="1" t="s">
        <v>19</v>
      </c>
      <c r="E19557" s="3" t="str">
        <f>HYPERLINK("https://fyndiq.se/produkt/87e8c2a54c4a469b/", "2-Pack Samsung Galaxy A53 5G - Härdat glas 9H - Super kvalitet")</f>
        <v>2-Pack Samsung Galaxy A53 5G - Härdat glas 9H - Super kvalitet</v>
      </c>
      <c r="F19557" s="1" t="s">
        <v>1320</v>
      </c>
      <c r="G19557" s="1" t="s">
        <v>1321</v>
      </c>
      <c r="H19557" s="1" t="s">
        <v>1322</v>
      </c>
      <c r="I19557" s="1" t="s">
        <v>1311</v>
      </c>
      <c r="J19557" s="1" t="s">
        <v>23</v>
      </c>
      <c r="K19557" s="1" t="s">
        <v>16</v>
      </c>
      <c r="L19557" s="1" t="s">
        <v>16</v>
      </c>
      <c r="M19557" s="1" t="s">
        <v>16</v>
      </c>
      <c r="N19557" s="1" t="s">
        <v>16</v>
      </c>
      <c r="O19557" s="1">
        <v>63.2</v>
      </c>
      <c r="P19557" s="1">
        <v>1.0</v>
      </c>
    </row>
    <row r="19558">
      <c r="A19558" s="1" t="s">
        <v>29</v>
      </c>
      <c r="B19558" s="1" t="s">
        <v>22696</v>
      </c>
      <c r="C19558" s="2" t="s">
        <v>22694</v>
      </c>
      <c r="D19558" s="1" t="s">
        <v>19</v>
      </c>
      <c r="E19558" s="3" t="str">
        <f>HYPERLINK("https://fyndiq.se/produkt/692ce255839d44df/", "2-Pack Samsung A14 4G Skärmskydd &amp; 2-Pack linsskydd - Härdat Glas 9H - Super kvalitet 3D")</f>
        <v>2-Pack Samsung A14 4G Skärmskydd &amp; 2-Pack linsskydd - Härdat Glas 9H - Super kvalitet 3D</v>
      </c>
      <c r="F19558" s="1" t="s">
        <v>6886</v>
      </c>
      <c r="G19558" s="1" t="s">
        <v>6887</v>
      </c>
      <c r="H19558" s="1" t="s">
        <v>6888</v>
      </c>
      <c r="I19558" s="1" t="s">
        <v>1311</v>
      </c>
      <c r="J19558" s="1" t="s">
        <v>9</v>
      </c>
      <c r="K19558" s="2" t="s">
        <v>21629</v>
      </c>
      <c r="L19558" s="1" t="s">
        <v>2914</v>
      </c>
      <c r="M19558" s="1" t="s">
        <v>16</v>
      </c>
      <c r="N19558" s="1" t="s">
        <v>16</v>
      </c>
      <c r="O19558" s="1">
        <v>79.2</v>
      </c>
      <c r="P19558" s="1">
        <v>1.0</v>
      </c>
    </row>
    <row r="19559">
      <c r="A19559" s="1" t="s">
        <v>29</v>
      </c>
      <c r="B19559" s="1" t="s">
        <v>22697</v>
      </c>
      <c r="C19559" s="2" t="s">
        <v>22694</v>
      </c>
      <c r="D19559" s="1" t="s">
        <v>19</v>
      </c>
      <c r="E19559" s="3" t="str">
        <f>HYPERLINK("https://fyndiq.se/produkt/fc0688ffd0534ad2/", "2 Pack Samsung Galaxy Note 20 5G -Härdat glas 9H -Super kvalitet")</f>
        <v>2 Pack Samsung Galaxy Note 20 5G -Härdat glas 9H -Super kvalitet</v>
      </c>
      <c r="F19559" s="1" t="s">
        <v>948</v>
      </c>
      <c r="G19559" s="1" t="s">
        <v>949</v>
      </c>
      <c r="H19559" s="1" t="s">
        <v>950</v>
      </c>
      <c r="I19559" s="1" t="s">
        <v>1230</v>
      </c>
      <c r="J19559" s="1" t="s">
        <v>23</v>
      </c>
      <c r="K19559" s="1" t="s">
        <v>16</v>
      </c>
      <c r="L19559" s="1" t="s">
        <v>16</v>
      </c>
      <c r="M19559" s="1" t="s">
        <v>16</v>
      </c>
      <c r="N19559" s="1" t="s">
        <v>16</v>
      </c>
      <c r="O19559" s="1">
        <v>63.2</v>
      </c>
      <c r="P19559" s="1">
        <v>1.0</v>
      </c>
    </row>
    <row r="19560">
      <c r="A19560" s="1" t="s">
        <v>29</v>
      </c>
      <c r="B19560" s="1" t="s">
        <v>22698</v>
      </c>
      <c r="C19560" s="2" t="s">
        <v>22694</v>
      </c>
      <c r="D19560" s="1" t="s">
        <v>19</v>
      </c>
      <c r="E19560" s="3" t="str">
        <f>HYPERLINK("https://fyndiq.se/produkt/dfe28e565d2e4c8d/", "2 Pack Samsung S21 FE - 9H Härdat Glass - Super Kvalitet 3D")</f>
        <v>2 Pack Samsung S21 FE - 9H Härdat Glass - Super Kvalitet 3D</v>
      </c>
      <c r="F19560" s="1" t="s">
        <v>276</v>
      </c>
      <c r="G19560" s="1" t="s">
        <v>277</v>
      </c>
      <c r="H19560" s="1" t="s">
        <v>278</v>
      </c>
      <c r="I19560" s="1" t="s">
        <v>16</v>
      </c>
      <c r="J19560" s="1" t="s">
        <v>23</v>
      </c>
      <c r="K19560" s="1" t="s">
        <v>16</v>
      </c>
      <c r="L19560" s="1" t="s">
        <v>16</v>
      </c>
      <c r="M19560" s="1" t="s">
        <v>16</v>
      </c>
      <c r="N19560" s="1" t="s">
        <v>16</v>
      </c>
      <c r="O19560" s="1">
        <v>63.2</v>
      </c>
      <c r="P19560" s="1">
        <v>1.0</v>
      </c>
    </row>
    <row r="19561">
      <c r="A19561" s="1" t="s">
        <v>29</v>
      </c>
      <c r="B19561" s="1" t="s">
        <v>22699</v>
      </c>
      <c r="C19561" s="2" t="s">
        <v>22694</v>
      </c>
      <c r="D19561" s="1" t="s">
        <v>19</v>
      </c>
      <c r="E19561" s="3" t="str">
        <f>HYPERLINK("https://fyndiq.se/produkt/860c7ae305b54883/", "2 Pack Samsung S21 Ultra 5G - Härdat glas 9H - Super kvalitet 3D")</f>
        <v>2 Pack Samsung S21 Ultra 5G - Härdat glas 9H - Super kvalitet 3D</v>
      </c>
      <c r="F19561" s="1" t="s">
        <v>649</v>
      </c>
      <c r="G19561" s="1" t="s">
        <v>650</v>
      </c>
      <c r="H19561" s="1" t="s">
        <v>651</v>
      </c>
      <c r="I19561" s="1" t="s">
        <v>1230</v>
      </c>
      <c r="J19561" s="1" t="s">
        <v>23</v>
      </c>
      <c r="K19561" s="1" t="s">
        <v>16</v>
      </c>
      <c r="L19561" s="1" t="s">
        <v>16</v>
      </c>
      <c r="M19561" s="1" t="s">
        <v>16</v>
      </c>
      <c r="N19561" s="1" t="s">
        <v>16</v>
      </c>
      <c r="O19561" s="1">
        <v>63.2</v>
      </c>
      <c r="P19561" s="1">
        <v>1.0</v>
      </c>
    </row>
    <row r="19562">
      <c r="A19562" s="1" t="s">
        <v>29</v>
      </c>
      <c r="B19562" s="1" t="s">
        <v>22700</v>
      </c>
      <c r="C19562" s="2" t="s">
        <v>22694</v>
      </c>
      <c r="D19562" s="1" t="s">
        <v>19</v>
      </c>
      <c r="E1956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562" s="1" t="s">
        <v>3643</v>
      </c>
      <c r="G19562" s="1" t="s">
        <v>3644</v>
      </c>
      <c r="H19562" s="1" t="s">
        <v>3645</v>
      </c>
      <c r="I19562" s="1" t="s">
        <v>16</v>
      </c>
      <c r="J19562" s="1" t="s">
        <v>23</v>
      </c>
      <c r="K19562" s="1" t="s">
        <v>16</v>
      </c>
      <c r="L19562" s="1" t="s">
        <v>16</v>
      </c>
      <c r="M19562" s="1" t="s">
        <v>16</v>
      </c>
      <c r="N19562" s="1" t="s">
        <v>16</v>
      </c>
      <c r="O19562" s="1">
        <v>71.2</v>
      </c>
      <c r="P19562" s="1">
        <v>1.0</v>
      </c>
    </row>
    <row r="19563">
      <c r="A19563" s="1" t="s">
        <v>29</v>
      </c>
      <c r="B19563" s="1" t="s">
        <v>22701</v>
      </c>
      <c r="C19563" s="2" t="s">
        <v>22694</v>
      </c>
      <c r="D19563" s="1" t="s">
        <v>19</v>
      </c>
      <c r="E19563" s="3" t="str">
        <f>HYPERLINK("https://fyndiq.se/produkt/b64e58a94ebc4c52/", "2 Pack Sony Xperia 10 III - Härdat glas 9H - Super Kvalitet 3D")</f>
        <v>2 Pack Sony Xperia 10 III - Härdat glas 9H - Super Kvalitet 3D</v>
      </c>
      <c r="F19563" s="1" t="s">
        <v>366</v>
      </c>
      <c r="G19563" s="1" t="s">
        <v>367</v>
      </c>
      <c r="H19563" s="1" t="s">
        <v>368</v>
      </c>
      <c r="I19563" s="1" t="s">
        <v>16</v>
      </c>
      <c r="J19563" s="1" t="s">
        <v>23</v>
      </c>
      <c r="K19563" s="1" t="s">
        <v>16</v>
      </c>
      <c r="L19563" s="1" t="s">
        <v>16</v>
      </c>
      <c r="M19563" s="1" t="s">
        <v>16</v>
      </c>
      <c r="N19563" s="1" t="s">
        <v>16</v>
      </c>
      <c r="O19563" s="1">
        <v>63.2</v>
      </c>
      <c r="P19563" s="1">
        <v>1.0</v>
      </c>
    </row>
    <row r="19564">
      <c r="A19564" s="1" t="s">
        <v>29</v>
      </c>
      <c r="B19564" s="1" t="s">
        <v>22702</v>
      </c>
      <c r="C19564" s="2" t="s">
        <v>22694</v>
      </c>
      <c r="D19564" s="1" t="s">
        <v>19</v>
      </c>
      <c r="E19564" s="3" t="str">
        <f>HYPERLINK("https://fyndiq.se/produkt/3fee81d316cc43da/", "2-pack - iPhone 12 / 12 Pro - 9H Härdat Glass - Top Kvalitet")</f>
        <v>2-pack - iPhone 12 / 12 Pro - 9H Härdat Glass - Top Kvalitet</v>
      </c>
      <c r="F19564" s="1" t="s">
        <v>2499</v>
      </c>
      <c r="G19564" s="1" t="s">
        <v>2500</v>
      </c>
      <c r="H19564" s="1" t="s">
        <v>2067</v>
      </c>
      <c r="I19564" s="1" t="s">
        <v>1230</v>
      </c>
      <c r="J19564" s="1" t="s">
        <v>23</v>
      </c>
      <c r="K19564" s="1" t="s">
        <v>16</v>
      </c>
      <c r="L19564" s="1" t="s">
        <v>16</v>
      </c>
      <c r="M19564" s="1" t="s">
        <v>16</v>
      </c>
      <c r="N19564" s="1" t="s">
        <v>16</v>
      </c>
      <c r="O19564" s="1">
        <v>47.2</v>
      </c>
      <c r="P19564" s="1">
        <v>1.0</v>
      </c>
    </row>
    <row r="19565">
      <c r="A19565" s="1" t="s">
        <v>29</v>
      </c>
      <c r="B19565" s="1" t="s">
        <v>22703</v>
      </c>
      <c r="C19565" s="2" t="s">
        <v>22694</v>
      </c>
      <c r="D19565" s="1" t="s">
        <v>19</v>
      </c>
      <c r="E19565" s="3" t="str">
        <f t="shared" ref="E19565:E19566" si="1239">HYPERLINK("https://fyndiq.se/produkt/432d784756a84eff/", "2-Pack Samsung Galaxy S20FE - Härdat Glas-9H -Super kvalitet 3D")</f>
        <v>2-Pack Samsung Galaxy S20FE - Härdat Glas-9H -Super kvalitet 3D</v>
      </c>
      <c r="F19565" s="1" t="s">
        <v>1078</v>
      </c>
      <c r="G19565" s="1" t="s">
        <v>1079</v>
      </c>
      <c r="H19565" s="1" t="s">
        <v>1080</v>
      </c>
      <c r="I19565" s="1" t="s">
        <v>16</v>
      </c>
      <c r="J19565" s="1" t="s">
        <v>23</v>
      </c>
      <c r="K19565" s="1" t="s">
        <v>16</v>
      </c>
      <c r="L19565" s="1" t="s">
        <v>16</v>
      </c>
      <c r="M19565" s="1" t="s">
        <v>16</v>
      </c>
      <c r="N19565" s="1" t="s">
        <v>16</v>
      </c>
      <c r="O19565" s="1">
        <v>63.2</v>
      </c>
      <c r="P19565" s="1">
        <v>1.0</v>
      </c>
    </row>
    <row r="19566">
      <c r="A19566" s="1" t="s">
        <v>29</v>
      </c>
      <c r="B19566" s="1" t="s">
        <v>22704</v>
      </c>
      <c r="C19566" s="2" t="s">
        <v>22694</v>
      </c>
      <c r="D19566" s="1" t="s">
        <v>19</v>
      </c>
      <c r="E19566" s="3" t="str">
        <f t="shared" si="1239"/>
        <v>2-Pack Samsung Galaxy S20FE - Härdat Glas-9H -Super kvalitet 3D</v>
      </c>
      <c r="F19566" s="1" t="s">
        <v>1078</v>
      </c>
      <c r="G19566" s="1" t="s">
        <v>1079</v>
      </c>
      <c r="H19566" s="1" t="s">
        <v>1080</v>
      </c>
      <c r="I19566" s="1" t="s">
        <v>16</v>
      </c>
      <c r="J19566" s="1" t="s">
        <v>23</v>
      </c>
      <c r="K19566" s="1" t="s">
        <v>16</v>
      </c>
      <c r="L19566" s="1" t="s">
        <v>16</v>
      </c>
      <c r="M19566" s="1" t="s">
        <v>16</v>
      </c>
      <c r="N19566" s="1" t="s">
        <v>16</v>
      </c>
      <c r="O19566" s="1">
        <v>63.2</v>
      </c>
      <c r="P19566" s="1">
        <v>1.0</v>
      </c>
    </row>
    <row r="19567">
      <c r="A19567" s="1" t="s">
        <v>29</v>
      </c>
      <c r="B19567" s="1" t="s">
        <v>22705</v>
      </c>
      <c r="C19567" s="2" t="s">
        <v>22694</v>
      </c>
      <c r="D19567" s="1" t="s">
        <v>19</v>
      </c>
      <c r="E19567" s="3" t="str">
        <f t="shared" ref="E19567:E19569" si="1240">HYPERLINK("https://fyndiq.se/produkt/80d04410f9c744e2/", "2-Pack Samsung S23 Ultra - 9H Härdat Glass - 3D Super Kvalitet Skärmskydd")</f>
        <v>2-Pack Samsung S23 Ultra - 9H Härdat Glass - 3D Super Kvalitet Skärmskydd</v>
      </c>
      <c r="F19567" s="1" t="s">
        <v>2144</v>
      </c>
      <c r="G19567" s="1" t="s">
        <v>2145</v>
      </c>
      <c r="H19567" s="1" t="s">
        <v>2146</v>
      </c>
      <c r="I19567" s="1" t="s">
        <v>16</v>
      </c>
      <c r="J19567" s="1" t="s">
        <v>23</v>
      </c>
      <c r="K19567" s="1" t="s">
        <v>16</v>
      </c>
      <c r="L19567" s="1" t="s">
        <v>16</v>
      </c>
      <c r="M19567" s="1" t="s">
        <v>16</v>
      </c>
      <c r="N19567" s="1" t="s">
        <v>16</v>
      </c>
      <c r="O19567" s="1">
        <v>63.2</v>
      </c>
      <c r="P19567" s="1">
        <v>1.0</v>
      </c>
    </row>
    <row r="19568">
      <c r="A19568" s="1" t="s">
        <v>29</v>
      </c>
      <c r="B19568" s="1" t="s">
        <v>22706</v>
      </c>
      <c r="C19568" s="2" t="s">
        <v>22694</v>
      </c>
      <c r="D19568" s="1" t="s">
        <v>19</v>
      </c>
      <c r="E19568" s="3" t="str">
        <f t="shared" si="1240"/>
        <v>2-Pack Samsung S23 Ultra - 9H Härdat Glass - 3D Super Kvalitet Skärmskydd</v>
      </c>
      <c r="F19568" s="1" t="s">
        <v>2144</v>
      </c>
      <c r="G19568" s="1" t="s">
        <v>2145</v>
      </c>
      <c r="H19568" s="1" t="s">
        <v>2146</v>
      </c>
      <c r="I19568" s="1" t="s">
        <v>16</v>
      </c>
      <c r="J19568" s="1" t="s">
        <v>23</v>
      </c>
      <c r="K19568" s="1" t="s">
        <v>16</v>
      </c>
      <c r="L19568" s="1" t="s">
        <v>16</v>
      </c>
      <c r="M19568" s="1" t="s">
        <v>16</v>
      </c>
      <c r="N19568" s="1" t="s">
        <v>16</v>
      </c>
      <c r="O19568" s="1">
        <v>63.2</v>
      </c>
      <c r="P19568" s="1">
        <v>1.0</v>
      </c>
    </row>
    <row r="19569">
      <c r="A19569" s="1" t="s">
        <v>29</v>
      </c>
      <c r="B19569" s="1" t="s">
        <v>22707</v>
      </c>
      <c r="C19569" s="2" t="s">
        <v>22694</v>
      </c>
      <c r="D19569" s="1" t="s">
        <v>19</v>
      </c>
      <c r="E19569" s="3" t="str">
        <f t="shared" si="1240"/>
        <v>2-Pack Samsung S23 Ultra - 9H Härdat Glass - 3D Super Kvalitet Skärmskydd</v>
      </c>
      <c r="F19569" s="1" t="s">
        <v>2144</v>
      </c>
      <c r="G19569" s="1" t="s">
        <v>2145</v>
      </c>
      <c r="H19569" s="1" t="s">
        <v>2146</v>
      </c>
      <c r="I19569" s="1" t="s">
        <v>16</v>
      </c>
      <c r="J19569" s="1" t="s">
        <v>23</v>
      </c>
      <c r="K19569" s="1" t="s">
        <v>16</v>
      </c>
      <c r="L19569" s="1" t="s">
        <v>16</v>
      </c>
      <c r="M19569" s="1" t="s">
        <v>16</v>
      </c>
      <c r="N19569" s="1" t="s">
        <v>16</v>
      </c>
      <c r="O19569" s="1">
        <v>63.2</v>
      </c>
      <c r="P19569" s="1">
        <v>1.0</v>
      </c>
    </row>
    <row r="19570">
      <c r="A19570" s="1" t="s">
        <v>29</v>
      </c>
      <c r="B19570" s="1" t="s">
        <v>22708</v>
      </c>
      <c r="C19570" s="2" t="s">
        <v>22694</v>
      </c>
      <c r="D19570" s="1" t="s">
        <v>19</v>
      </c>
      <c r="E19570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570" s="1" t="s">
        <v>3643</v>
      </c>
      <c r="G19570" s="1" t="s">
        <v>3644</v>
      </c>
      <c r="H19570" s="1" t="s">
        <v>3645</v>
      </c>
      <c r="I19570" s="1" t="s">
        <v>16</v>
      </c>
      <c r="J19570" s="1" t="s">
        <v>23</v>
      </c>
      <c r="K19570" s="1" t="s">
        <v>16</v>
      </c>
      <c r="L19570" s="1" t="s">
        <v>16</v>
      </c>
      <c r="M19570" s="1" t="s">
        <v>16</v>
      </c>
      <c r="N19570" s="1" t="s">
        <v>16</v>
      </c>
      <c r="O19570" s="1">
        <v>71.2</v>
      </c>
      <c r="P19570" s="1">
        <v>1.0</v>
      </c>
    </row>
    <row r="19571">
      <c r="A19571" s="1" t="s">
        <v>29</v>
      </c>
      <c r="B19571" s="1" t="s">
        <v>22709</v>
      </c>
      <c r="C19571" s="2" t="s">
        <v>22694</v>
      </c>
      <c r="D19571" s="1" t="s">
        <v>19</v>
      </c>
      <c r="E19571" s="3" t="str">
        <f>HYPERLINK("https://fyndiq.se/produkt/f8e6dfcf7e4a459a/", "2 Pack Samsung Galaxy S10 - Härdat glas 9H – Super kvalitet 3D")</f>
        <v>2 Pack Samsung Galaxy S10 - Härdat glas 9H – Super kvalitet 3D</v>
      </c>
      <c r="F19571" s="1" t="s">
        <v>5943</v>
      </c>
      <c r="G19571" s="1" t="s">
        <v>5944</v>
      </c>
      <c r="H19571" s="1" t="s">
        <v>5945</v>
      </c>
      <c r="I19571" s="1" t="s">
        <v>1230</v>
      </c>
      <c r="J19571" s="1" t="s">
        <v>23</v>
      </c>
      <c r="K19571" s="1" t="s">
        <v>16</v>
      </c>
      <c r="L19571" s="1" t="s">
        <v>16</v>
      </c>
      <c r="M19571" s="1" t="s">
        <v>16</v>
      </c>
      <c r="N19571" s="1" t="s">
        <v>16</v>
      </c>
      <c r="O19571" s="1">
        <v>63.2</v>
      </c>
      <c r="P19571" s="1">
        <v>1.0</v>
      </c>
    </row>
    <row r="19572">
      <c r="A19572" s="1" t="s">
        <v>29</v>
      </c>
      <c r="B19572" s="1" t="s">
        <v>22710</v>
      </c>
      <c r="C19572" s="2" t="s">
        <v>22694</v>
      </c>
      <c r="D19572" s="1" t="s">
        <v>19</v>
      </c>
      <c r="E1957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572" s="1" t="s">
        <v>3643</v>
      </c>
      <c r="G19572" s="1" t="s">
        <v>3644</v>
      </c>
      <c r="H19572" s="1" t="s">
        <v>3645</v>
      </c>
      <c r="I19572" s="1" t="s">
        <v>16</v>
      </c>
      <c r="J19572" s="1" t="s">
        <v>23</v>
      </c>
      <c r="K19572" s="1" t="s">
        <v>16</v>
      </c>
      <c r="L19572" s="1" t="s">
        <v>16</v>
      </c>
      <c r="M19572" s="1" t="s">
        <v>16</v>
      </c>
      <c r="N19572" s="1" t="s">
        <v>16</v>
      </c>
      <c r="O19572" s="1">
        <v>71.2</v>
      </c>
      <c r="P19572" s="1">
        <v>1.0</v>
      </c>
    </row>
    <row r="19573">
      <c r="A19573" s="1" t="s">
        <v>29</v>
      </c>
      <c r="B19573" s="1" t="s">
        <v>22711</v>
      </c>
      <c r="C19573" s="2" t="s">
        <v>22694</v>
      </c>
      <c r="D19573" s="1" t="s">
        <v>19</v>
      </c>
      <c r="E19573" s="3" t="str">
        <f>HYPERLINK("https://fyndiq.se/produkt/cce9d3d346624f8e/", "Full Cover Samsung Galaxy S21 5G - 9H Härdat Glas - HD")</f>
        <v>Full Cover Samsung Galaxy S21 5G - 9H Härdat Glas - HD</v>
      </c>
      <c r="F19573" s="1" t="s">
        <v>2509</v>
      </c>
      <c r="G19573" s="1" t="s">
        <v>2510</v>
      </c>
      <c r="H19573" s="1" t="s">
        <v>2511</v>
      </c>
      <c r="I19573" s="1" t="s">
        <v>16</v>
      </c>
      <c r="J19573" s="1" t="s">
        <v>23</v>
      </c>
      <c r="K19573" s="1" t="s">
        <v>16</v>
      </c>
      <c r="L19573" s="1" t="s">
        <v>16</v>
      </c>
      <c r="M19573" s="1" t="s">
        <v>16</v>
      </c>
      <c r="N19573" s="1" t="s">
        <v>16</v>
      </c>
      <c r="O19573" s="1">
        <v>55.2</v>
      </c>
      <c r="P19573" s="1">
        <v>1.0</v>
      </c>
    </row>
    <row r="19574">
      <c r="A19574" s="1" t="s">
        <v>29</v>
      </c>
      <c r="B19574" s="1" t="s">
        <v>22712</v>
      </c>
      <c r="C19574" s="2" t="s">
        <v>22694</v>
      </c>
      <c r="D19574" s="1" t="s">
        <v>19</v>
      </c>
      <c r="E19574" s="3" t="str">
        <f>HYPERLINK("https://fyndiq.se/produkt/a047b5d99d58461d/", "2-Pack Google Pixel 6A - Härdat glas 9H - Super kvalitet 3D")</f>
        <v>2-Pack Google Pixel 6A - Härdat glas 9H - Super kvalitet 3D</v>
      </c>
      <c r="F19574" s="1" t="s">
        <v>1205</v>
      </c>
      <c r="G19574" s="1" t="s">
        <v>1206</v>
      </c>
      <c r="H19574" s="1" t="s">
        <v>1207</v>
      </c>
      <c r="I19574" s="1" t="s">
        <v>16</v>
      </c>
      <c r="J19574" s="1" t="s">
        <v>23</v>
      </c>
      <c r="K19574" s="1" t="s">
        <v>16</v>
      </c>
      <c r="L19574" s="1" t="s">
        <v>16</v>
      </c>
      <c r="M19574" s="1" t="s">
        <v>16</v>
      </c>
      <c r="N19574" s="1" t="s">
        <v>16</v>
      </c>
      <c r="O19574" s="1">
        <v>63.2</v>
      </c>
      <c r="P19574" s="1">
        <v>1.0</v>
      </c>
    </row>
    <row r="19575">
      <c r="A19575" s="1" t="s">
        <v>29</v>
      </c>
      <c r="B19575" s="1" t="s">
        <v>22713</v>
      </c>
      <c r="C19575" s="2" t="s">
        <v>22694</v>
      </c>
      <c r="D19575" s="1" t="s">
        <v>19</v>
      </c>
      <c r="E19575" s="3" t="str">
        <f>HYPERLINK("https://fyndiq.se/produkt/9560a4418031444a/", "2-Pack Samsung S23 Skärmskydd &amp; 1-Pack linsskydd - Härdat Glas 9H - Super kvalitet 3D")</f>
        <v>2-Pack Samsung S23 Skärmskydd &amp; 1-Pack linsskydd - Härdat Glas 9H - Super kvalitet 3D</v>
      </c>
      <c r="F19575" s="1" t="s">
        <v>968</v>
      </c>
      <c r="G19575" s="1" t="s">
        <v>969</v>
      </c>
      <c r="H19575" s="1" t="s">
        <v>970</v>
      </c>
      <c r="I19575" s="1" t="s">
        <v>16</v>
      </c>
      <c r="J19575" s="1" t="s">
        <v>23</v>
      </c>
      <c r="K19575" s="1" t="s">
        <v>16</v>
      </c>
      <c r="L19575" s="1" t="s">
        <v>16</v>
      </c>
      <c r="M19575" s="1" t="s">
        <v>16</v>
      </c>
      <c r="N19575" s="1" t="s">
        <v>16</v>
      </c>
      <c r="O19575" s="1">
        <v>71.2</v>
      </c>
      <c r="P19575" s="1">
        <v>2.0</v>
      </c>
    </row>
    <row r="19576">
      <c r="A19576" s="1" t="s">
        <v>29</v>
      </c>
      <c r="B19576" s="1" t="s">
        <v>22714</v>
      </c>
      <c r="C19576" s="2" t="s">
        <v>22694</v>
      </c>
      <c r="D19576" s="1" t="s">
        <v>19</v>
      </c>
      <c r="E19576" s="3" t="str">
        <f t="shared" ref="E19576:E19577" si="1241">HYPERLINK("https://fyndiq.se/produkt/08d44de1ca3946df/", "2-Pack Samsung Galaxy S10 - Härdat Glas 9H – 3D Skärmskydd - Super kvalitet")</f>
        <v>2-Pack Samsung Galaxy S10 - Härdat Glas 9H – 3D Skärmskydd - Super kvalitet</v>
      </c>
      <c r="F19576" s="1" t="s">
        <v>729</v>
      </c>
      <c r="G19576" s="1" t="s">
        <v>730</v>
      </c>
      <c r="H19576" s="1" t="s">
        <v>731</v>
      </c>
      <c r="I19576" s="1" t="s">
        <v>16</v>
      </c>
      <c r="J19576" s="1" t="s">
        <v>23</v>
      </c>
      <c r="K19576" s="1" t="s">
        <v>16</v>
      </c>
      <c r="L19576" s="1" t="s">
        <v>16</v>
      </c>
      <c r="M19576" s="1" t="s">
        <v>16</v>
      </c>
      <c r="N19576" s="1" t="s">
        <v>16</v>
      </c>
      <c r="O19576" s="1">
        <v>63.2</v>
      </c>
      <c r="P19576" s="1">
        <v>1.0</v>
      </c>
    </row>
    <row r="19577">
      <c r="A19577" s="1" t="s">
        <v>29</v>
      </c>
      <c r="B19577" s="1" t="s">
        <v>22715</v>
      </c>
      <c r="C19577" s="2" t="s">
        <v>22694</v>
      </c>
      <c r="D19577" s="1" t="s">
        <v>19</v>
      </c>
      <c r="E19577" s="3" t="str">
        <f t="shared" si="1241"/>
        <v>2-Pack Samsung Galaxy S10 - Härdat Glas 9H – 3D Skärmskydd - Super kvalitet</v>
      </c>
      <c r="F19577" s="1" t="s">
        <v>729</v>
      </c>
      <c r="G19577" s="1" t="s">
        <v>730</v>
      </c>
      <c r="H19577" s="1" t="s">
        <v>731</v>
      </c>
      <c r="I19577" s="1" t="s">
        <v>16</v>
      </c>
      <c r="J19577" s="1" t="s">
        <v>23</v>
      </c>
      <c r="K19577" s="1" t="s">
        <v>16</v>
      </c>
      <c r="L19577" s="1" t="s">
        <v>16</v>
      </c>
      <c r="M19577" s="1" t="s">
        <v>16</v>
      </c>
      <c r="N19577" s="1" t="s">
        <v>16</v>
      </c>
      <c r="O19577" s="1">
        <v>63.2</v>
      </c>
      <c r="P19577" s="1">
        <v>1.0</v>
      </c>
    </row>
    <row r="19578">
      <c r="A19578" s="1" t="s">
        <v>29</v>
      </c>
      <c r="B19578" s="1" t="s">
        <v>22716</v>
      </c>
      <c r="C19578" s="2" t="s">
        <v>22694</v>
      </c>
      <c r="D19578" s="1" t="s">
        <v>19</v>
      </c>
      <c r="E19578" s="3" t="str">
        <f t="shared" ref="E19578:E19579" si="1242">HYPERLINK("https://fyndiq.se/produkt/f15b82570d4144d0/", "2-Pack Apple Watch 41mm – Härdat glas 9H – Super kvalitet 3D")</f>
        <v>2-Pack Apple Watch 41mm – Härdat glas 9H – Super kvalitet 3D</v>
      </c>
      <c r="F19578" s="1" t="s">
        <v>144</v>
      </c>
      <c r="G19578" s="1" t="s">
        <v>145</v>
      </c>
      <c r="H19578" s="1" t="s">
        <v>146</v>
      </c>
      <c r="I19578" s="1" t="s">
        <v>16</v>
      </c>
      <c r="J19578" s="1" t="s">
        <v>23</v>
      </c>
      <c r="K19578" s="1" t="s">
        <v>16</v>
      </c>
      <c r="L19578" s="1" t="s">
        <v>16</v>
      </c>
      <c r="M19578" s="1" t="s">
        <v>16</v>
      </c>
      <c r="N19578" s="1" t="s">
        <v>16</v>
      </c>
      <c r="O19578" s="1">
        <v>55.2</v>
      </c>
      <c r="P19578" s="1">
        <v>1.0</v>
      </c>
    </row>
    <row r="19579">
      <c r="A19579" s="1" t="s">
        <v>29</v>
      </c>
      <c r="B19579" s="1" t="s">
        <v>22717</v>
      </c>
      <c r="C19579" s="2" t="s">
        <v>22694</v>
      </c>
      <c r="D19579" s="1" t="s">
        <v>19</v>
      </c>
      <c r="E19579" s="3" t="str">
        <f t="shared" si="1242"/>
        <v>2-Pack Apple Watch 41mm – Härdat glas 9H – Super kvalitet 3D</v>
      </c>
      <c r="F19579" s="1" t="s">
        <v>144</v>
      </c>
      <c r="G19579" s="1" t="s">
        <v>145</v>
      </c>
      <c r="H19579" s="1" t="s">
        <v>146</v>
      </c>
      <c r="I19579" s="1" t="s">
        <v>16</v>
      </c>
      <c r="J19579" s="1" t="s">
        <v>23</v>
      </c>
      <c r="K19579" s="1" t="s">
        <v>16</v>
      </c>
      <c r="L19579" s="1" t="s">
        <v>16</v>
      </c>
      <c r="M19579" s="1" t="s">
        <v>16</v>
      </c>
      <c r="N19579" s="1" t="s">
        <v>16</v>
      </c>
      <c r="O19579" s="1">
        <v>55.2</v>
      </c>
      <c r="P19579" s="1">
        <v>1.0</v>
      </c>
    </row>
    <row r="19580">
      <c r="A19580" s="1" t="s">
        <v>29</v>
      </c>
      <c r="B19580" s="1" t="s">
        <v>22718</v>
      </c>
      <c r="C19580" s="2" t="s">
        <v>22694</v>
      </c>
      <c r="D19580" s="1" t="s">
        <v>19</v>
      </c>
      <c r="E19580" s="3" t="str">
        <f>HYPERLINK("https://fyndiq.se/produkt/e11f85fbaf3b412f/", "Skärmskydd Iphone 8 Svart - Härdat Glas Skärmskydd 9H - HD")</f>
        <v>Skärmskydd Iphone 8 Svart - Härdat Glas Skärmskydd 9H - HD</v>
      </c>
      <c r="F19580" s="1" t="s">
        <v>2400</v>
      </c>
      <c r="G19580" s="1" t="s">
        <v>2401</v>
      </c>
      <c r="H19580" s="1" t="s">
        <v>2402</v>
      </c>
      <c r="I19580" s="1" t="s">
        <v>16</v>
      </c>
      <c r="J19580" s="1" t="s">
        <v>23</v>
      </c>
      <c r="K19580" s="1" t="s">
        <v>16</v>
      </c>
      <c r="L19580" s="1" t="s">
        <v>16</v>
      </c>
      <c r="M19580" s="1" t="s">
        <v>16</v>
      </c>
      <c r="N19580" s="1" t="s">
        <v>16</v>
      </c>
      <c r="O19580" s="1">
        <v>39.2</v>
      </c>
      <c r="P19580" s="1">
        <v>1.0</v>
      </c>
    </row>
    <row r="19581">
      <c r="A19581" s="1" t="s">
        <v>29</v>
      </c>
      <c r="B19581" s="1" t="s">
        <v>22719</v>
      </c>
      <c r="C19581" s="2" t="s">
        <v>22694</v>
      </c>
      <c r="D19581" s="1" t="s">
        <v>19</v>
      </c>
      <c r="E19581" s="3" t="str">
        <f>HYPERLINK("https://fyndiq.se/produkt/a00b62acc6644fd2/", "2-Pack Samsung Galaxy S10 - Härdat glas 9H – Super kvalitet 3D")</f>
        <v>2-Pack Samsung Galaxy S10 - Härdat glas 9H – Super kvalitet 3D</v>
      </c>
      <c r="F19581" s="1" t="s">
        <v>1291</v>
      </c>
      <c r="G19581" s="1" t="s">
        <v>1292</v>
      </c>
      <c r="H19581" s="1" t="s">
        <v>1293</v>
      </c>
      <c r="I19581" s="1" t="s">
        <v>16</v>
      </c>
      <c r="J19581" s="1" t="s">
        <v>23</v>
      </c>
      <c r="K19581" s="1" t="s">
        <v>16</v>
      </c>
      <c r="L19581" s="1" t="s">
        <v>16</v>
      </c>
      <c r="M19581" s="1" t="s">
        <v>16</v>
      </c>
      <c r="N19581" s="1" t="s">
        <v>16</v>
      </c>
      <c r="O19581" s="1">
        <v>63.2</v>
      </c>
      <c r="P19581" s="1">
        <v>1.0</v>
      </c>
    </row>
    <row r="19582">
      <c r="A19582" s="1" t="s">
        <v>29</v>
      </c>
      <c r="B19582" s="1" t="s">
        <v>22720</v>
      </c>
      <c r="C19582" s="2" t="s">
        <v>22694</v>
      </c>
      <c r="D19582" s="1" t="s">
        <v>19</v>
      </c>
      <c r="E19582" s="3" t="str">
        <f>HYPERLINK("https://fyndiq.se/produkt/f24ab07311cb4672/", "OnePlus 9 Pro 5G - Härdat Glas 9H - Super kvalitet - 3D Skärmskydd")</f>
        <v>OnePlus 9 Pro 5G - Härdat Glas 9H - Super kvalitet - 3D Skärmskydd</v>
      </c>
      <c r="F19582" s="1" t="s">
        <v>4604</v>
      </c>
      <c r="G19582" s="1" t="s">
        <v>4605</v>
      </c>
      <c r="H19582" s="1" t="s">
        <v>4606</v>
      </c>
      <c r="I19582" s="1" t="s">
        <v>16</v>
      </c>
      <c r="J19582" s="1" t="s">
        <v>23</v>
      </c>
      <c r="K19582" s="1" t="s">
        <v>16</v>
      </c>
      <c r="L19582" s="1" t="s">
        <v>16</v>
      </c>
      <c r="M19582" s="1" t="s">
        <v>16</v>
      </c>
      <c r="N19582" s="1" t="s">
        <v>16</v>
      </c>
      <c r="O19582" s="1">
        <v>63.2</v>
      </c>
      <c r="P19582" s="1">
        <v>1.0</v>
      </c>
    </row>
    <row r="19583">
      <c r="A19583" s="1" t="s">
        <v>29</v>
      </c>
      <c r="B19583" s="1" t="s">
        <v>22721</v>
      </c>
      <c r="C19583" s="2" t="s">
        <v>22694</v>
      </c>
      <c r="D19583" s="1" t="s">
        <v>19</v>
      </c>
      <c r="E19583" s="3" t="str">
        <f>HYPERLINK("https://fyndiq.se/produkt/a511a8922e36455c/", "2 Pack Samsung S8 - Härdat glas 9H–Super kvalitet 3D Skärmskydd")</f>
        <v>2 Pack Samsung S8 - Härdat glas 9H–Super kvalitet 3D Skärmskydd</v>
      </c>
      <c r="F19583" s="1" t="s">
        <v>1083</v>
      </c>
      <c r="G19583" s="1" t="s">
        <v>1084</v>
      </c>
      <c r="H19583" s="1" t="s">
        <v>1085</v>
      </c>
      <c r="I19583" s="1" t="s">
        <v>1311</v>
      </c>
      <c r="J19583" s="1" t="s">
        <v>23</v>
      </c>
      <c r="K19583" s="1" t="s">
        <v>16</v>
      </c>
      <c r="L19583" s="1" t="s">
        <v>16</v>
      </c>
      <c r="M19583" s="1" t="s">
        <v>16</v>
      </c>
      <c r="N19583" s="1" t="s">
        <v>16</v>
      </c>
      <c r="O19583" s="1">
        <v>63.2</v>
      </c>
      <c r="P19583" s="1">
        <v>1.0</v>
      </c>
    </row>
    <row r="19584">
      <c r="A19584" s="1" t="s">
        <v>29</v>
      </c>
      <c r="B19584" s="1" t="s">
        <v>22722</v>
      </c>
      <c r="C19584" s="2" t="s">
        <v>22694</v>
      </c>
      <c r="D19584" s="1" t="s">
        <v>19</v>
      </c>
      <c r="E19584" s="3" t="str">
        <f>HYPERLINK("https://fyndiq.se/produkt/19903b48ec4b4654/", "iPhone 14 Pro - skärmskydd &amp; linsskydd - härdat glas 9H - 3D")</f>
        <v>iPhone 14 Pro - skärmskydd &amp; linsskydd - härdat glas 9H - 3D</v>
      </c>
      <c r="F19584" s="1" t="s">
        <v>11507</v>
      </c>
      <c r="G19584" s="1" t="s">
        <v>11508</v>
      </c>
      <c r="H19584" s="1" t="s">
        <v>11509</v>
      </c>
      <c r="I19584" s="1" t="s">
        <v>16</v>
      </c>
      <c r="J19584" s="1" t="s">
        <v>23</v>
      </c>
      <c r="K19584" s="1" t="s">
        <v>16</v>
      </c>
      <c r="L19584" s="1" t="s">
        <v>16</v>
      </c>
      <c r="M19584" s="1" t="s">
        <v>16</v>
      </c>
      <c r="N19584" s="1" t="s">
        <v>16</v>
      </c>
      <c r="O19584" s="1">
        <v>55.2</v>
      </c>
      <c r="P19584" s="1">
        <v>1.0</v>
      </c>
    </row>
    <row r="19585">
      <c r="A19585" s="1" t="s">
        <v>29</v>
      </c>
      <c r="B19585" s="1" t="s">
        <v>22723</v>
      </c>
      <c r="C19585" s="2" t="s">
        <v>22694</v>
      </c>
      <c r="D19585" s="1" t="s">
        <v>19</v>
      </c>
      <c r="E19585" s="3" t="str">
        <f t="shared" ref="E19585:E19586" si="1243">HYPERLINK("https://fyndiq.se/produkt/27b0aae0e13248c2/", "2-Pack GOOGLE PIXEL 8 PRO Skärmskydd - Härdat Glas 9H - Super kvalitet 3D")</f>
        <v>2-Pack GOOGLE PIXEL 8 PRO Skärmskydd - Härdat Glas 9H - Super kvalitet 3D</v>
      </c>
      <c r="F19585" s="1" t="s">
        <v>204</v>
      </c>
      <c r="G19585" s="1" t="s">
        <v>205</v>
      </c>
      <c r="H19585" s="1" t="s">
        <v>206</v>
      </c>
      <c r="I19585" s="1" t="s">
        <v>16</v>
      </c>
      <c r="J19585" s="1" t="s">
        <v>23</v>
      </c>
      <c r="K19585" s="1" t="s">
        <v>16</v>
      </c>
      <c r="L19585" s="1" t="s">
        <v>16</v>
      </c>
      <c r="M19585" s="1" t="s">
        <v>16</v>
      </c>
      <c r="N19585" s="1" t="s">
        <v>16</v>
      </c>
      <c r="O19585" s="1">
        <v>71.2</v>
      </c>
      <c r="P19585" s="1">
        <v>1.0</v>
      </c>
    </row>
    <row r="19586">
      <c r="A19586" s="1" t="s">
        <v>29</v>
      </c>
      <c r="B19586" s="1" t="s">
        <v>22724</v>
      </c>
      <c r="C19586" s="2" t="s">
        <v>22694</v>
      </c>
      <c r="D19586" s="1" t="s">
        <v>19</v>
      </c>
      <c r="E19586" s="3" t="str">
        <f t="shared" si="1243"/>
        <v>2-Pack GOOGLE PIXEL 8 PRO Skärmskydd - Härdat Glas 9H - Super kvalitet 3D</v>
      </c>
      <c r="F19586" s="1" t="s">
        <v>204</v>
      </c>
      <c r="G19586" s="1" t="s">
        <v>205</v>
      </c>
      <c r="H19586" s="1" t="s">
        <v>206</v>
      </c>
      <c r="I19586" s="1" t="s">
        <v>16</v>
      </c>
      <c r="J19586" s="1" t="s">
        <v>23</v>
      </c>
      <c r="K19586" s="1" t="s">
        <v>16</v>
      </c>
      <c r="L19586" s="1" t="s">
        <v>16</v>
      </c>
      <c r="M19586" s="1" t="s">
        <v>16</v>
      </c>
      <c r="N19586" s="1" t="s">
        <v>16</v>
      </c>
      <c r="O19586" s="1">
        <v>71.2</v>
      </c>
      <c r="P19586" s="1">
        <v>1.0</v>
      </c>
    </row>
    <row r="19587">
      <c r="A19587" s="1" t="s">
        <v>29</v>
      </c>
      <c r="B19587" s="1" t="s">
        <v>22725</v>
      </c>
      <c r="C19587" s="2" t="s">
        <v>22694</v>
      </c>
      <c r="D19587" s="1" t="s">
        <v>19</v>
      </c>
      <c r="E19587" s="3" t="str">
        <f t="shared" ref="E19587:E19588" si="1244">HYPERLINK("https://fyndiq.se/produkt/1e8f6bb5ed7344de/", "2-Pack Samsung Galaxy s10 Plus - Härdat glas 9H - Super kvalitet")</f>
        <v>2-Pack Samsung Galaxy s10 Plus - Härdat glas 9H - Super kvalitet</v>
      </c>
      <c r="F19587" s="1" t="s">
        <v>1508</v>
      </c>
      <c r="G19587" s="1" t="s">
        <v>1509</v>
      </c>
      <c r="H19587" s="1" t="s">
        <v>1510</v>
      </c>
      <c r="I19587" s="1" t="s">
        <v>16</v>
      </c>
      <c r="J19587" s="1" t="s">
        <v>23</v>
      </c>
      <c r="K19587" s="1" t="s">
        <v>16</v>
      </c>
      <c r="L19587" s="1" t="s">
        <v>16</v>
      </c>
      <c r="M19587" s="1" t="s">
        <v>16</v>
      </c>
      <c r="N19587" s="1" t="s">
        <v>16</v>
      </c>
      <c r="O19587" s="1">
        <v>63.2</v>
      </c>
      <c r="P19587" s="1">
        <v>1.0</v>
      </c>
    </row>
    <row r="19588">
      <c r="A19588" s="1" t="s">
        <v>29</v>
      </c>
      <c r="B19588" s="1" t="s">
        <v>22726</v>
      </c>
      <c r="C19588" s="2" t="s">
        <v>22694</v>
      </c>
      <c r="D19588" s="1" t="s">
        <v>19</v>
      </c>
      <c r="E19588" s="3" t="str">
        <f t="shared" si="1244"/>
        <v>2-Pack Samsung Galaxy s10 Plus - Härdat glas 9H - Super kvalitet</v>
      </c>
      <c r="F19588" s="1" t="s">
        <v>1508</v>
      </c>
      <c r="G19588" s="1" t="s">
        <v>1509</v>
      </c>
      <c r="H19588" s="1" t="s">
        <v>1510</v>
      </c>
      <c r="I19588" s="1" t="s">
        <v>16</v>
      </c>
      <c r="J19588" s="1" t="s">
        <v>23</v>
      </c>
      <c r="K19588" s="1" t="s">
        <v>16</v>
      </c>
      <c r="L19588" s="1" t="s">
        <v>16</v>
      </c>
      <c r="M19588" s="1" t="s">
        <v>16</v>
      </c>
      <c r="N19588" s="1" t="s">
        <v>16</v>
      </c>
      <c r="O19588" s="1">
        <v>63.2</v>
      </c>
      <c r="P19588" s="1">
        <v>1.0</v>
      </c>
    </row>
    <row r="19589">
      <c r="A19589" s="1" t="s">
        <v>29</v>
      </c>
      <c r="B19589" s="1" t="s">
        <v>22727</v>
      </c>
      <c r="C19589" s="2" t="s">
        <v>22694</v>
      </c>
      <c r="D19589" s="1" t="s">
        <v>19</v>
      </c>
      <c r="E19589" s="3" t="str">
        <f>HYPERLINK("https://fyndiq.se/produkt/027eb84a24e34746/", "2-Pack Samsung S23 Ultra (5G) Skärmskydd &amp; 1-Pack linsskydd - Härdat Glas 9H - Super kvalitet 3D")</f>
        <v>2-Pack Samsung S23 Ultra (5G) Skärmskydd &amp; 1-Pack linsskydd - Härdat Glas 9H - Super kvalitet 3D</v>
      </c>
      <c r="F19589" s="1" t="s">
        <v>3103</v>
      </c>
      <c r="G19589" s="1" t="s">
        <v>3104</v>
      </c>
      <c r="H19589" s="1" t="s">
        <v>3105</v>
      </c>
      <c r="I19589" s="1" t="s">
        <v>16</v>
      </c>
      <c r="J19589" s="1" t="s">
        <v>23</v>
      </c>
      <c r="K19589" s="1" t="s">
        <v>16</v>
      </c>
      <c r="L19589" s="1" t="s">
        <v>16</v>
      </c>
      <c r="M19589" s="1" t="s">
        <v>16</v>
      </c>
      <c r="N19589" s="1" t="s">
        <v>16</v>
      </c>
      <c r="O19589" s="1">
        <v>79.2</v>
      </c>
      <c r="P19589" s="1">
        <v>1.0</v>
      </c>
    </row>
    <row r="19590">
      <c r="A19590" s="1" t="s">
        <v>29</v>
      </c>
      <c r="B19590" s="1" t="s">
        <v>22728</v>
      </c>
      <c r="C19590" s="2" t="s">
        <v>22694</v>
      </c>
      <c r="D19590" s="1" t="s">
        <v>19</v>
      </c>
      <c r="E19590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9590" s="1" t="s">
        <v>3720</v>
      </c>
      <c r="G19590" s="1" t="s">
        <v>3721</v>
      </c>
      <c r="H19590" s="1" t="s">
        <v>3722</v>
      </c>
      <c r="I19590" s="1" t="s">
        <v>16</v>
      </c>
      <c r="J19590" s="1" t="s">
        <v>23</v>
      </c>
      <c r="K19590" s="1" t="s">
        <v>16</v>
      </c>
      <c r="L19590" s="1" t="s">
        <v>16</v>
      </c>
      <c r="M19590" s="1" t="s">
        <v>16</v>
      </c>
      <c r="N19590" s="1" t="s">
        <v>16</v>
      </c>
      <c r="O19590" s="1">
        <v>87.2</v>
      </c>
      <c r="P19590" s="1">
        <v>1.0</v>
      </c>
    </row>
    <row r="19591">
      <c r="A19591" s="1" t="s">
        <v>29</v>
      </c>
      <c r="B19591" s="1" t="s">
        <v>22729</v>
      </c>
      <c r="C19591" s="2" t="s">
        <v>22694</v>
      </c>
      <c r="D19591" s="1" t="s">
        <v>19</v>
      </c>
      <c r="E19591" s="3" t="str">
        <f t="shared" ref="E19591:E19592" si="1245">HYPERLINK("https://fyndiq.se/produkt/e9fe6b45dad34f98/", "2-Pack Iphone X / XS / 11 PRO- 9H Härdat Glass - Top Kvalitet")</f>
        <v>2-Pack Iphone X / XS / 11 PRO- 9H Härdat Glass - Top Kvalitet</v>
      </c>
      <c r="F19591" s="1" t="s">
        <v>6168</v>
      </c>
      <c r="G19591" s="1" t="s">
        <v>6169</v>
      </c>
      <c r="H19591" s="1" t="s">
        <v>6170</v>
      </c>
      <c r="I19591" s="1" t="s">
        <v>16</v>
      </c>
      <c r="J19591" s="1" t="s">
        <v>23</v>
      </c>
      <c r="K19591" s="1" t="s">
        <v>16</v>
      </c>
      <c r="L19591" s="1" t="s">
        <v>16</v>
      </c>
      <c r="M19591" s="1" t="s">
        <v>16</v>
      </c>
      <c r="N19591" s="1" t="s">
        <v>16</v>
      </c>
      <c r="O19591" s="1">
        <v>47.2</v>
      </c>
      <c r="P19591" s="1">
        <v>1.0</v>
      </c>
    </row>
    <row r="19592">
      <c r="A19592" s="1" t="s">
        <v>29</v>
      </c>
      <c r="B19592" s="1" t="s">
        <v>22730</v>
      </c>
      <c r="C19592" s="2" t="s">
        <v>22694</v>
      </c>
      <c r="D19592" s="1" t="s">
        <v>19</v>
      </c>
      <c r="E19592" s="3" t="str">
        <f t="shared" si="1245"/>
        <v>2-Pack Iphone X / XS / 11 PRO- 9H Härdat Glass - Top Kvalitet</v>
      </c>
      <c r="F19592" s="1" t="s">
        <v>6168</v>
      </c>
      <c r="G19592" s="1" t="s">
        <v>6169</v>
      </c>
      <c r="H19592" s="1" t="s">
        <v>6170</v>
      </c>
      <c r="I19592" s="1" t="s">
        <v>16</v>
      </c>
      <c r="J19592" s="1" t="s">
        <v>23</v>
      </c>
      <c r="K19592" s="1" t="s">
        <v>16</v>
      </c>
      <c r="L19592" s="1" t="s">
        <v>16</v>
      </c>
      <c r="M19592" s="1" t="s">
        <v>16</v>
      </c>
      <c r="N19592" s="1" t="s">
        <v>16</v>
      </c>
      <c r="O19592" s="1">
        <v>47.2</v>
      </c>
      <c r="P19592" s="1">
        <v>1.0</v>
      </c>
    </row>
    <row r="19593">
      <c r="A19593" s="1" t="s">
        <v>29</v>
      </c>
      <c r="B19593" s="1" t="s">
        <v>22731</v>
      </c>
      <c r="C19593" s="2" t="s">
        <v>22694</v>
      </c>
      <c r="D19593" s="1" t="s">
        <v>19</v>
      </c>
      <c r="E19593" s="3" t="str">
        <f>HYPERLINK("https://fyndiq.se/produkt/6ae5aff483564a84/", "2-Pack Apple Watch 40mm – Härdat glas 9H – Super kvalitet 3D")</f>
        <v>2-Pack Apple Watch 40mm – Härdat glas 9H – Super kvalitet 3D</v>
      </c>
      <c r="F19593" s="1" t="s">
        <v>1418</v>
      </c>
      <c r="G19593" s="1" t="s">
        <v>1419</v>
      </c>
      <c r="H19593" s="1" t="s">
        <v>1420</v>
      </c>
      <c r="I19593" s="1" t="s">
        <v>16</v>
      </c>
      <c r="J19593" s="1" t="s">
        <v>23</v>
      </c>
      <c r="K19593" s="1" t="s">
        <v>16</v>
      </c>
      <c r="L19593" s="1" t="s">
        <v>16</v>
      </c>
      <c r="M19593" s="1" t="s">
        <v>16</v>
      </c>
      <c r="N19593" s="1" t="s">
        <v>16</v>
      </c>
      <c r="O19593" s="1">
        <v>55.2</v>
      </c>
      <c r="P19593" s="1">
        <v>1.0</v>
      </c>
    </row>
    <row r="19594">
      <c r="A19594" s="1" t="s">
        <v>29</v>
      </c>
      <c r="B19594" s="1" t="s">
        <v>22732</v>
      </c>
      <c r="C19594" s="2" t="s">
        <v>22694</v>
      </c>
      <c r="D19594" s="1" t="s">
        <v>19</v>
      </c>
      <c r="E19594" s="3" t="str">
        <f>HYPERLINK("https://fyndiq.se/produkt/f7b16236096d401a/", "2-Pack Google Pixel 7A - Härdat glas 9H - Super kvalitet 3D Skärmskydd")</f>
        <v>2-Pack Google Pixel 7A - Härdat glas 9H - Super kvalitet 3D Skärmskydd</v>
      </c>
      <c r="F19594" s="1" t="s">
        <v>852</v>
      </c>
      <c r="G19594" s="1" t="s">
        <v>853</v>
      </c>
      <c r="H19594" s="1" t="s">
        <v>854</v>
      </c>
      <c r="I19594" s="1" t="s">
        <v>16</v>
      </c>
      <c r="J19594" s="1" t="s">
        <v>23</v>
      </c>
      <c r="K19594" s="1" t="s">
        <v>16</v>
      </c>
      <c r="L19594" s="1" t="s">
        <v>16</v>
      </c>
      <c r="M19594" s="1" t="s">
        <v>16</v>
      </c>
      <c r="N19594" s="1" t="s">
        <v>16</v>
      </c>
      <c r="O19594" s="1">
        <v>63.2</v>
      </c>
      <c r="P19594" s="1">
        <v>1.0</v>
      </c>
    </row>
    <row r="19595">
      <c r="A19595" s="1" t="s">
        <v>29</v>
      </c>
      <c r="B19595" s="1" t="s">
        <v>22733</v>
      </c>
      <c r="C19595" s="2" t="s">
        <v>22694</v>
      </c>
      <c r="D19595" s="1" t="s">
        <v>19</v>
      </c>
      <c r="E19595" s="3" t="str">
        <f>HYPERLINK("https://fyndiq.se/produkt/a51068a089e04a1c/", "1-Pack XIAOMI 12 5G Skärmskydd &amp; 1-Pack linsskydd - Härdat Glas 9H - Topp kvalitet 3D")</f>
        <v>1-Pack XIAOMI 12 5G Skärmskydd &amp; 1-Pack linsskydd - Härdat Glas 9H - Topp kvalitet 3D</v>
      </c>
      <c r="F19595" s="1" t="s">
        <v>8745</v>
      </c>
      <c r="G19595" s="1" t="s">
        <v>8746</v>
      </c>
      <c r="H19595" s="1" t="s">
        <v>8747</v>
      </c>
      <c r="I19595" s="1" t="s">
        <v>16</v>
      </c>
      <c r="J19595" s="1" t="s">
        <v>23</v>
      </c>
      <c r="K19595" s="1" t="s">
        <v>16</v>
      </c>
      <c r="L19595" s="1" t="s">
        <v>16</v>
      </c>
      <c r="M19595" s="1" t="s">
        <v>16</v>
      </c>
      <c r="N19595" s="1" t="s">
        <v>16</v>
      </c>
      <c r="O19595" s="1">
        <v>63.2</v>
      </c>
      <c r="P19595" s="1">
        <v>1.0</v>
      </c>
    </row>
    <row r="19596">
      <c r="A19596" s="1" t="s">
        <v>29</v>
      </c>
      <c r="B19596" s="1" t="s">
        <v>22734</v>
      </c>
      <c r="C19596" s="2" t="s">
        <v>22694</v>
      </c>
      <c r="D19596" s="1" t="s">
        <v>19</v>
      </c>
      <c r="E19596" s="3" t="str">
        <f>HYPERLINK("https://fyndiq.se/produkt/e0b5cbce33334680/", "2 Pack Sony Xperia 10 IV - Härdat glas 9H -Super Kvalitet 3D")</f>
        <v>2 Pack Sony Xperia 10 IV - Härdat glas 9H -Super Kvalitet 3D</v>
      </c>
      <c r="F19596" s="1" t="s">
        <v>250</v>
      </c>
      <c r="G19596" s="1" t="s">
        <v>251</v>
      </c>
      <c r="H19596" s="1" t="s">
        <v>252</v>
      </c>
      <c r="I19596" s="1" t="s">
        <v>16</v>
      </c>
      <c r="J19596" s="1" t="s">
        <v>23</v>
      </c>
      <c r="K19596" s="1" t="s">
        <v>16</v>
      </c>
      <c r="L19596" s="1" t="s">
        <v>16</v>
      </c>
      <c r="M19596" s="1" t="s">
        <v>16</v>
      </c>
      <c r="N19596" s="1" t="s">
        <v>16</v>
      </c>
      <c r="O19596" s="1">
        <v>71.2</v>
      </c>
      <c r="P19596" s="1">
        <v>1.0</v>
      </c>
    </row>
    <row r="19597">
      <c r="A19597" s="1" t="s">
        <v>29</v>
      </c>
      <c r="B19597" s="1" t="s">
        <v>22735</v>
      </c>
      <c r="C19597" s="2" t="s">
        <v>22694</v>
      </c>
      <c r="D19597" s="1" t="s">
        <v>19</v>
      </c>
      <c r="E19597" s="3" t="str">
        <f t="shared" ref="E19597:E19599" si="1246">HYPERLINK("https://fyndiq.se/produkt/abcb18d2b1094266/", "2 Pack Samsung S21 5G - Härdat Glas 9H - Super Kvalitet 3D")</f>
        <v>2 Pack Samsung S21 5G - Härdat Glas 9H - Super Kvalitet 3D</v>
      </c>
      <c r="F19597" s="1" t="s">
        <v>2719</v>
      </c>
      <c r="G19597" s="1" t="s">
        <v>2720</v>
      </c>
      <c r="H19597" s="1" t="s">
        <v>2721</v>
      </c>
      <c r="I19597" s="1" t="s">
        <v>16</v>
      </c>
      <c r="J19597" s="1" t="s">
        <v>23</v>
      </c>
      <c r="K19597" s="1" t="s">
        <v>16</v>
      </c>
      <c r="L19597" s="1" t="s">
        <v>16</v>
      </c>
      <c r="M19597" s="1" t="s">
        <v>16</v>
      </c>
      <c r="N19597" s="1" t="s">
        <v>16</v>
      </c>
      <c r="O19597" s="1">
        <v>63.2</v>
      </c>
      <c r="P19597" s="1">
        <v>1.0</v>
      </c>
    </row>
    <row r="19598">
      <c r="A19598" s="1" t="s">
        <v>29</v>
      </c>
      <c r="B19598" s="1" t="s">
        <v>22736</v>
      </c>
      <c r="C19598" s="2" t="s">
        <v>22694</v>
      </c>
      <c r="D19598" s="1" t="s">
        <v>19</v>
      </c>
      <c r="E19598" s="3" t="str">
        <f t="shared" si="1246"/>
        <v>2 Pack Samsung S21 5G - Härdat Glas 9H - Super Kvalitet 3D</v>
      </c>
      <c r="F19598" s="1" t="s">
        <v>2719</v>
      </c>
      <c r="G19598" s="1" t="s">
        <v>2720</v>
      </c>
      <c r="H19598" s="1" t="s">
        <v>2721</v>
      </c>
      <c r="I19598" s="1" t="s">
        <v>16</v>
      </c>
      <c r="J19598" s="1" t="s">
        <v>23</v>
      </c>
      <c r="K19598" s="1" t="s">
        <v>16</v>
      </c>
      <c r="L19598" s="1" t="s">
        <v>16</v>
      </c>
      <c r="M19598" s="1" t="s">
        <v>16</v>
      </c>
      <c r="N19598" s="1" t="s">
        <v>16</v>
      </c>
      <c r="O19598" s="1">
        <v>63.2</v>
      </c>
      <c r="P19598" s="1">
        <v>1.0</v>
      </c>
    </row>
    <row r="19599">
      <c r="A19599" s="1" t="s">
        <v>29</v>
      </c>
      <c r="B19599" s="1" t="s">
        <v>22737</v>
      </c>
      <c r="C19599" s="2" t="s">
        <v>22694</v>
      </c>
      <c r="D19599" s="1" t="s">
        <v>19</v>
      </c>
      <c r="E19599" s="3" t="str">
        <f t="shared" si="1246"/>
        <v>2 Pack Samsung S21 5G - Härdat Glas 9H - Super Kvalitet 3D</v>
      </c>
      <c r="F19599" s="1" t="s">
        <v>2719</v>
      </c>
      <c r="G19599" s="1" t="s">
        <v>2720</v>
      </c>
      <c r="H19599" s="1" t="s">
        <v>2721</v>
      </c>
      <c r="I19599" s="1" t="s">
        <v>16</v>
      </c>
      <c r="J19599" s="1" t="s">
        <v>23</v>
      </c>
      <c r="K19599" s="1" t="s">
        <v>16</v>
      </c>
      <c r="L19599" s="1" t="s">
        <v>16</v>
      </c>
      <c r="M19599" s="1" t="s">
        <v>16</v>
      </c>
      <c r="N19599" s="1" t="s">
        <v>16</v>
      </c>
      <c r="O19599" s="1">
        <v>63.2</v>
      </c>
      <c r="P19599" s="1">
        <v>1.0</v>
      </c>
    </row>
    <row r="19600">
      <c r="A19600" s="1" t="s">
        <v>29</v>
      </c>
      <c r="B19600" s="1" t="s">
        <v>22738</v>
      </c>
      <c r="C19600" s="2" t="s">
        <v>22694</v>
      </c>
      <c r="D19600" s="1" t="s">
        <v>19</v>
      </c>
      <c r="E19600" s="3" t="str">
        <f>HYPERLINK("https://fyndiq.se/produkt/5e7d482e4c2349ac/", "Skärmskydd Iphone 13 Mini - 9H Härdat glas - Top kvalitet")</f>
        <v>Skärmskydd Iphone 13 Mini - 9H Härdat glas - Top kvalitet</v>
      </c>
      <c r="F19600" s="1" t="s">
        <v>1687</v>
      </c>
      <c r="G19600" s="1" t="s">
        <v>1688</v>
      </c>
      <c r="H19600" s="1" t="s">
        <v>1689</v>
      </c>
      <c r="I19600" s="1" t="s">
        <v>16</v>
      </c>
      <c r="J19600" s="1" t="s">
        <v>23</v>
      </c>
      <c r="K19600" s="1" t="s">
        <v>16</v>
      </c>
      <c r="L19600" s="1" t="s">
        <v>16</v>
      </c>
      <c r="M19600" s="1" t="s">
        <v>16</v>
      </c>
      <c r="N19600" s="1" t="s">
        <v>16</v>
      </c>
      <c r="O19600" s="1">
        <v>39.2</v>
      </c>
      <c r="P19600" s="1">
        <v>1.0</v>
      </c>
    </row>
    <row r="19601">
      <c r="A19601" s="1" t="s">
        <v>29</v>
      </c>
      <c r="B19601" s="1" t="s">
        <v>22739</v>
      </c>
      <c r="C19601" s="2" t="s">
        <v>22694</v>
      </c>
      <c r="D19601" s="1" t="s">
        <v>19</v>
      </c>
      <c r="E19601" s="3" t="str">
        <f>HYPERLINK("https://fyndiq.se/produkt/da32b0eee51d4278/", "2-Pack XIAOMI REDMI 12 5G Skärmskydd &amp; 2-Pack linsskydd - Härdat Glas 9H - Super kvalitet 3D")</f>
        <v>2-Pack XIAOMI REDMI 12 5G Skärmskydd &amp; 2-Pack linsskydd - Härdat Glas 9H - Super kvalitet 3D</v>
      </c>
      <c r="F19601" s="1" t="s">
        <v>22740</v>
      </c>
      <c r="G19601" s="1" t="s">
        <v>22741</v>
      </c>
      <c r="H19601" s="1" t="s">
        <v>22742</v>
      </c>
      <c r="I19601" s="1" t="s">
        <v>16</v>
      </c>
      <c r="J19601" s="1" t="s">
        <v>23</v>
      </c>
      <c r="K19601" s="1" t="s">
        <v>16</v>
      </c>
      <c r="L19601" s="1" t="s">
        <v>16</v>
      </c>
      <c r="M19601" s="1" t="s">
        <v>16</v>
      </c>
      <c r="N19601" s="1" t="s">
        <v>16</v>
      </c>
      <c r="O19601" s="1">
        <v>79.2</v>
      </c>
      <c r="P19601" s="1">
        <v>1.0</v>
      </c>
    </row>
    <row r="19602">
      <c r="A19602" s="1" t="s">
        <v>29</v>
      </c>
      <c r="B19602" s="1" t="s">
        <v>22743</v>
      </c>
      <c r="C19602" s="2" t="s">
        <v>22694</v>
      </c>
      <c r="D19602" s="1" t="s">
        <v>19</v>
      </c>
      <c r="E19602" s="3" t="str">
        <f>HYPERLINK("https://fyndiq.se/produkt/5c3a0f5cf7d640b3/", "1-Pack Självlysande Skärmskydd For iPhone 12 - Härdat Glas 9H - Super Kvalitet 3D")</f>
        <v>1-Pack Självlysande Skärmskydd For iPhone 12 - Härdat Glas 9H - Super Kvalitet 3D</v>
      </c>
      <c r="F19602" s="1" t="s">
        <v>3229</v>
      </c>
      <c r="G19602" s="1" t="s">
        <v>3230</v>
      </c>
      <c r="H19602" s="1" t="s">
        <v>3231</v>
      </c>
      <c r="I19602" s="1" t="s">
        <v>16</v>
      </c>
      <c r="J19602" s="1" t="s">
        <v>23</v>
      </c>
      <c r="K19602" s="1" t="s">
        <v>16</v>
      </c>
      <c r="L19602" s="1" t="s">
        <v>16</v>
      </c>
      <c r="M19602" s="1" t="s">
        <v>16</v>
      </c>
      <c r="N19602" s="1" t="s">
        <v>16</v>
      </c>
      <c r="O19602" s="1">
        <v>39.2</v>
      </c>
      <c r="P19602" s="1">
        <v>1.0</v>
      </c>
    </row>
    <row r="19603">
      <c r="A19603" s="1" t="s">
        <v>29</v>
      </c>
      <c r="B19603" s="1" t="s">
        <v>22744</v>
      </c>
      <c r="C19603" s="2" t="s">
        <v>22694</v>
      </c>
      <c r="D19603" s="1" t="s">
        <v>19</v>
      </c>
      <c r="E19603" s="3" t="str">
        <f>HYPERLINK("https://fyndiq.se/produkt/311d90a74d234421/", "2 Pack Xiaomi 12 - Härdat glas 9H-Super kvalitet 3D Skärmskydd")</f>
        <v>2 Pack Xiaomi 12 - Härdat glas 9H-Super kvalitet 3D Skärmskydd</v>
      </c>
      <c r="F19603" s="1" t="s">
        <v>582</v>
      </c>
      <c r="G19603" s="1" t="s">
        <v>583</v>
      </c>
      <c r="H19603" s="1" t="s">
        <v>584</v>
      </c>
      <c r="I19603" s="1" t="s">
        <v>16</v>
      </c>
      <c r="J19603" s="1" t="s">
        <v>23</v>
      </c>
      <c r="K19603" s="1" t="s">
        <v>16</v>
      </c>
      <c r="L19603" s="1" t="s">
        <v>16</v>
      </c>
      <c r="M19603" s="1" t="s">
        <v>16</v>
      </c>
      <c r="N19603" s="1" t="s">
        <v>16</v>
      </c>
      <c r="O19603" s="1">
        <v>63.2</v>
      </c>
      <c r="P19603" s="1">
        <v>1.0</v>
      </c>
    </row>
    <row r="19604">
      <c r="A19604" s="1" t="s">
        <v>29</v>
      </c>
      <c r="B19604" s="1" t="s">
        <v>22745</v>
      </c>
      <c r="C19604" s="2" t="s">
        <v>22694</v>
      </c>
      <c r="D19604" s="1" t="s">
        <v>19</v>
      </c>
      <c r="E19604" s="3" t="str">
        <f>HYPERLINK("https://fyndiq.se/produkt/f15f4561a5ef4294/", "2-Pack Motorola Edge 40 - Härdat Glas 9H -Super kvalitet 3D Skärmskydd")</f>
        <v>2-Pack Motorola Edge 40 - Härdat Glas 9H -Super kvalitet 3D Skärmskydd</v>
      </c>
      <c r="F19604" s="1" t="s">
        <v>1234</v>
      </c>
      <c r="G19604" s="1" t="s">
        <v>1235</v>
      </c>
      <c r="H19604" s="1" t="s">
        <v>1236</v>
      </c>
      <c r="I19604" s="1" t="s">
        <v>16</v>
      </c>
      <c r="J19604" s="1" t="s">
        <v>23</v>
      </c>
      <c r="K19604" s="1" t="s">
        <v>16</v>
      </c>
      <c r="L19604" s="1" t="s">
        <v>16</v>
      </c>
      <c r="M19604" s="1" t="s">
        <v>16</v>
      </c>
      <c r="N19604" s="1" t="s">
        <v>16</v>
      </c>
      <c r="O19604" s="1">
        <v>79.2</v>
      </c>
      <c r="P19604" s="1">
        <v>1.0</v>
      </c>
    </row>
    <row r="19605">
      <c r="A19605" s="1" t="s">
        <v>29</v>
      </c>
      <c r="B19605" s="1" t="s">
        <v>22746</v>
      </c>
      <c r="C19605" s="2" t="s">
        <v>22694</v>
      </c>
      <c r="D19605" s="1" t="s">
        <v>19</v>
      </c>
      <c r="E19605" s="3" t="str">
        <f>HYPERLINK("https://fyndiq.se/produkt/580d801ad22645e2/", "2 Pack - Samsung A12 / A32 5G - Härdat Glass 9H - Super Kvalitet")</f>
        <v>2 Pack - Samsung A12 / A32 5G - Härdat Glass 9H - Super Kvalitet</v>
      </c>
      <c r="F19605" s="1" t="s">
        <v>2530</v>
      </c>
      <c r="G19605" s="1" t="s">
        <v>2531</v>
      </c>
      <c r="H19605" s="1" t="s">
        <v>2532</v>
      </c>
      <c r="I19605" s="1" t="s">
        <v>16</v>
      </c>
      <c r="J19605" s="1" t="s">
        <v>23</v>
      </c>
      <c r="K19605" s="1" t="s">
        <v>16</v>
      </c>
      <c r="L19605" s="1" t="s">
        <v>16</v>
      </c>
      <c r="M19605" s="1" t="s">
        <v>16</v>
      </c>
      <c r="N19605" s="1" t="s">
        <v>16</v>
      </c>
      <c r="O19605" s="1">
        <v>63.2</v>
      </c>
      <c r="P19605" s="1">
        <v>1.0</v>
      </c>
    </row>
    <row r="19606">
      <c r="A19606" s="1" t="s">
        <v>29</v>
      </c>
      <c r="B19606" s="1" t="s">
        <v>22747</v>
      </c>
      <c r="C19606" s="2" t="s">
        <v>22694</v>
      </c>
      <c r="D19606" s="1" t="s">
        <v>19</v>
      </c>
      <c r="E19606" s="3" t="str">
        <f>HYPERLINK("https://fyndiq.se/produkt/1d18226209604614/", "Samsung S23 Plus 5G - 9H Härdat Glass - 3D Super Kvalitet Skärmskydd")</f>
        <v>Samsung S23 Plus 5G - 9H Härdat Glass - 3D Super Kvalitet Skärmskydd</v>
      </c>
      <c r="F19606" s="1" t="s">
        <v>2996</v>
      </c>
      <c r="G19606" s="1" t="s">
        <v>2997</v>
      </c>
      <c r="H19606" s="1" t="s">
        <v>2998</v>
      </c>
      <c r="I19606" s="1" t="s">
        <v>16</v>
      </c>
      <c r="J19606" s="1" t="s">
        <v>23</v>
      </c>
      <c r="K19606" s="1" t="s">
        <v>16</v>
      </c>
      <c r="L19606" s="1" t="s">
        <v>16</v>
      </c>
      <c r="M19606" s="1" t="s">
        <v>16</v>
      </c>
      <c r="N19606" s="1" t="s">
        <v>16</v>
      </c>
      <c r="O19606" s="1">
        <v>55.2</v>
      </c>
      <c r="P19606" s="1">
        <v>1.0</v>
      </c>
    </row>
    <row r="19607">
      <c r="A19607" s="1" t="s">
        <v>29</v>
      </c>
      <c r="B19607" s="1" t="s">
        <v>22748</v>
      </c>
      <c r="C19607" s="2" t="s">
        <v>22694</v>
      </c>
      <c r="D19607" s="1" t="s">
        <v>19</v>
      </c>
      <c r="E19607" s="3" t="str">
        <f>HYPERLINK("https://fyndiq.se/produkt/11d716f81e5e41cd/", "2-Pack Samsung Galaxy S20 Skärmskydd 0,20mm- 9H Härdat Glas - 3D")</f>
        <v>2-Pack Samsung Galaxy S20 Skärmskydd 0,20mm- 9H Härdat Glas - 3D</v>
      </c>
      <c r="F19607" s="1" t="s">
        <v>22749</v>
      </c>
      <c r="G19607" s="1" t="s">
        <v>22750</v>
      </c>
      <c r="H19607" s="1" t="s">
        <v>22751</v>
      </c>
      <c r="I19607" s="1" t="s">
        <v>16</v>
      </c>
      <c r="J19607" s="1" t="s">
        <v>23</v>
      </c>
      <c r="K19607" s="1" t="s">
        <v>16</v>
      </c>
      <c r="L19607" s="1" t="s">
        <v>16</v>
      </c>
      <c r="M19607" s="1" t="s">
        <v>16</v>
      </c>
      <c r="N19607" s="1" t="s">
        <v>16</v>
      </c>
      <c r="O19607" s="1">
        <v>71.2</v>
      </c>
      <c r="P19607" s="1">
        <v>1.0</v>
      </c>
    </row>
    <row r="19608">
      <c r="A19608" s="1" t="s">
        <v>29</v>
      </c>
      <c r="B19608" s="1" t="s">
        <v>22752</v>
      </c>
      <c r="C19608" s="2" t="s">
        <v>22694</v>
      </c>
      <c r="D19608" s="1" t="s">
        <v>19</v>
      </c>
      <c r="E19608" s="3" t="str">
        <f>HYPERLINK("https://fyndiq.se/produkt/13429430b0324fde/", "2-Pack Samsung Galaxy A23 5G - Härdat Glas 9H - Super Kvalitet 3D")</f>
        <v>2-Pack Samsung Galaxy A23 5G - Härdat Glas 9H - Super Kvalitet 3D</v>
      </c>
      <c r="F19608" s="1" t="s">
        <v>1761</v>
      </c>
      <c r="G19608" s="1" t="s">
        <v>1762</v>
      </c>
      <c r="H19608" s="1" t="s">
        <v>1763</v>
      </c>
      <c r="I19608" s="1" t="s">
        <v>16</v>
      </c>
      <c r="J19608" s="1" t="s">
        <v>23</v>
      </c>
      <c r="K19608" s="1" t="s">
        <v>16</v>
      </c>
      <c r="L19608" s="1" t="s">
        <v>16</v>
      </c>
      <c r="M19608" s="1" t="s">
        <v>16</v>
      </c>
      <c r="N19608" s="1" t="s">
        <v>16</v>
      </c>
      <c r="O19608" s="1">
        <v>63.2</v>
      </c>
      <c r="P19608" s="1">
        <v>1.0</v>
      </c>
    </row>
    <row r="19609">
      <c r="A19609" s="1" t="s">
        <v>29</v>
      </c>
      <c r="B19609" s="1" t="s">
        <v>22753</v>
      </c>
      <c r="C19609" s="2" t="s">
        <v>22694</v>
      </c>
      <c r="D19609" s="1" t="s">
        <v>19</v>
      </c>
      <c r="E19609" s="3" t="str">
        <f>HYPERLINK("https://fyndiq.se/produkt/3793e0f6281f49f6/", "2-Pack Iphone 11 / XR - 9H Härdat Glass - Top Kvalitet")</f>
        <v>2-Pack Iphone 11 / XR - 9H Härdat Glass - Top Kvalitet</v>
      </c>
      <c r="F19609" s="1" t="s">
        <v>371</v>
      </c>
      <c r="G19609" s="1" t="s">
        <v>372</v>
      </c>
      <c r="H19609" s="1" t="s">
        <v>373</v>
      </c>
      <c r="I19609" s="1" t="s">
        <v>16</v>
      </c>
      <c r="J19609" s="1" t="s">
        <v>23</v>
      </c>
      <c r="K19609" s="1" t="s">
        <v>16</v>
      </c>
      <c r="L19609" s="1" t="s">
        <v>16</v>
      </c>
      <c r="M19609" s="1" t="s">
        <v>16</v>
      </c>
      <c r="N19609" s="1" t="s">
        <v>16</v>
      </c>
      <c r="O19609" s="1">
        <v>47.2</v>
      </c>
      <c r="P19609" s="1">
        <v>1.0</v>
      </c>
    </row>
    <row r="19610">
      <c r="A19610" s="1" t="s">
        <v>29</v>
      </c>
      <c r="B19610" s="1" t="s">
        <v>22754</v>
      </c>
      <c r="C19610" s="2" t="s">
        <v>22694</v>
      </c>
      <c r="D19610" s="1" t="s">
        <v>19</v>
      </c>
      <c r="E19610" s="3" t="str">
        <f>HYPERLINK("https://fyndiq.se/produkt/7b4cb5f9439947b9/", "2-Pack iPhone SE 2020 Svart - Härdat Glas 9H - Super Kvalitet 3D")</f>
        <v>2-Pack iPhone SE 2020 Svart - Härdat Glas 9H - Super Kvalitet 3D</v>
      </c>
      <c r="F19610" s="1" t="s">
        <v>175</v>
      </c>
      <c r="G19610" s="1" t="s">
        <v>176</v>
      </c>
      <c r="H19610" s="1" t="s">
        <v>177</v>
      </c>
      <c r="I19610" s="1" t="s">
        <v>16</v>
      </c>
      <c r="J19610" s="1" t="s">
        <v>23</v>
      </c>
      <c r="K19610" s="1" t="s">
        <v>16</v>
      </c>
      <c r="L19610" s="1" t="s">
        <v>16</v>
      </c>
      <c r="M19610" s="1" t="s">
        <v>16</v>
      </c>
      <c r="N19610" s="1" t="s">
        <v>16</v>
      </c>
      <c r="O19610" s="1">
        <v>47.2</v>
      </c>
      <c r="P19610" s="1">
        <v>1.0</v>
      </c>
    </row>
    <row r="19611">
      <c r="A19611" s="1" t="s">
        <v>29</v>
      </c>
      <c r="B19611" s="1" t="s">
        <v>22755</v>
      </c>
      <c r="C19611" s="2" t="s">
        <v>22694</v>
      </c>
      <c r="D19611" s="1" t="s">
        <v>19</v>
      </c>
      <c r="E19611" s="3" t="str">
        <f>HYPERLINK("https://fyndiq.se/produkt/d797b2d066ca471c/", "2-Pack Apple Watch 44mm – Härdat glas 9H – Super kvalitet 3D")</f>
        <v>2-Pack Apple Watch 44mm – Härdat glas 9H – Super kvalitet 3D</v>
      </c>
      <c r="F19611" s="1" t="s">
        <v>1392</v>
      </c>
      <c r="G19611" s="1" t="s">
        <v>1393</v>
      </c>
      <c r="H19611" s="1" t="s">
        <v>1394</v>
      </c>
      <c r="I19611" s="1" t="s">
        <v>16</v>
      </c>
      <c r="J19611" s="1" t="s">
        <v>23</v>
      </c>
      <c r="K19611" s="1" t="s">
        <v>16</v>
      </c>
      <c r="L19611" s="1" t="s">
        <v>16</v>
      </c>
      <c r="M19611" s="1" t="s">
        <v>16</v>
      </c>
      <c r="N19611" s="1" t="s">
        <v>16</v>
      </c>
      <c r="O19611" s="1">
        <v>55.2</v>
      </c>
      <c r="P19611" s="1">
        <v>1.0</v>
      </c>
    </row>
    <row r="19612">
      <c r="A19612" s="1" t="s">
        <v>29</v>
      </c>
      <c r="B19612" s="1" t="s">
        <v>22756</v>
      </c>
      <c r="C19612" s="2" t="s">
        <v>22694</v>
      </c>
      <c r="D19612" s="1" t="s">
        <v>19</v>
      </c>
      <c r="E19612" s="3" t="str">
        <f>HYPERLINK("https://fyndiq.se/produkt/c6ad89f6519841d9/", "2 Pack Samsung Galaxy S20 - Härdat glas 9H - Super kvalitet 3D")</f>
        <v>2 Pack Samsung Galaxy S20 - Härdat glas 9H - Super kvalitet 3D</v>
      </c>
      <c r="F19612" s="1" t="s">
        <v>1342</v>
      </c>
      <c r="G19612" s="1" t="s">
        <v>1343</v>
      </c>
      <c r="H19612" s="1" t="s">
        <v>1344</v>
      </c>
      <c r="I19612" s="1" t="s">
        <v>16</v>
      </c>
      <c r="J19612" s="1" t="s">
        <v>23</v>
      </c>
      <c r="K19612" s="1" t="s">
        <v>16</v>
      </c>
      <c r="L19612" s="1" t="s">
        <v>16</v>
      </c>
      <c r="M19612" s="1" t="s">
        <v>16</v>
      </c>
      <c r="N19612" s="1" t="s">
        <v>16</v>
      </c>
      <c r="O19612" s="1">
        <v>71.2</v>
      </c>
      <c r="P19612" s="1">
        <v>1.0</v>
      </c>
    </row>
    <row r="19613">
      <c r="A19613" s="1" t="s">
        <v>29</v>
      </c>
      <c r="B19613" s="1" t="s">
        <v>22757</v>
      </c>
      <c r="C19613" s="2" t="s">
        <v>22694</v>
      </c>
      <c r="D19613" s="1" t="s">
        <v>19</v>
      </c>
      <c r="E19613" s="3" t="str">
        <f t="shared" ref="E19613:E19614" si="1247">HYPERLINK("https://fyndiq.se/produkt/675bb02ed6bb4e07/", "2-Pack Samsung Galaxy S21 Ultra - Härdat Glas 9H-Super Kvalitet")</f>
        <v>2-Pack Samsung Galaxy S21 Ultra - Härdat Glas 9H-Super Kvalitet</v>
      </c>
      <c r="F19613" s="1" t="s">
        <v>91</v>
      </c>
      <c r="G19613" s="1" t="s">
        <v>92</v>
      </c>
      <c r="H19613" s="1" t="s">
        <v>93</v>
      </c>
      <c r="I19613" s="1" t="s">
        <v>16</v>
      </c>
      <c r="J19613" s="1" t="s">
        <v>23</v>
      </c>
      <c r="K19613" s="1" t="s">
        <v>16</v>
      </c>
      <c r="L19613" s="1" t="s">
        <v>16</v>
      </c>
      <c r="M19613" s="1" t="s">
        <v>16</v>
      </c>
      <c r="N19613" s="1" t="s">
        <v>16</v>
      </c>
      <c r="O19613" s="1">
        <v>63.2</v>
      </c>
      <c r="P19613" s="1">
        <v>1.0</v>
      </c>
    </row>
    <row r="19614">
      <c r="A19614" s="1" t="s">
        <v>29</v>
      </c>
      <c r="B19614" s="1" t="s">
        <v>22758</v>
      </c>
      <c r="C19614" s="2" t="s">
        <v>22694</v>
      </c>
      <c r="D19614" s="1" t="s">
        <v>19</v>
      </c>
      <c r="E19614" s="3" t="str">
        <f t="shared" si="1247"/>
        <v>2-Pack Samsung Galaxy S21 Ultra - Härdat Glas 9H-Super Kvalitet</v>
      </c>
      <c r="F19614" s="1" t="s">
        <v>91</v>
      </c>
      <c r="G19614" s="1" t="s">
        <v>92</v>
      </c>
      <c r="H19614" s="1" t="s">
        <v>93</v>
      </c>
      <c r="I19614" s="1" t="s">
        <v>16</v>
      </c>
      <c r="J19614" s="1" t="s">
        <v>23</v>
      </c>
      <c r="K19614" s="1" t="s">
        <v>16</v>
      </c>
      <c r="L19614" s="1" t="s">
        <v>16</v>
      </c>
      <c r="M19614" s="1" t="s">
        <v>16</v>
      </c>
      <c r="N19614" s="1" t="s">
        <v>16</v>
      </c>
      <c r="O19614" s="1">
        <v>63.2</v>
      </c>
      <c r="P19614" s="1">
        <v>1.0</v>
      </c>
    </row>
    <row r="19615">
      <c r="A19615" s="1" t="s">
        <v>29</v>
      </c>
      <c r="B19615" s="1" t="s">
        <v>22759</v>
      </c>
      <c r="C19615" s="2" t="s">
        <v>22694</v>
      </c>
      <c r="D19615" s="1" t="s">
        <v>19</v>
      </c>
      <c r="E19615" s="3" t="str">
        <f>HYPERLINK("https://fyndiq.se/produkt/60c6c1b625e3464e/", "1-Pack XIAOMI REDMI 12 Skärmskydd - Härdat Glas 9H - Super kvalitet 3D")</f>
        <v>1-Pack XIAOMI REDMI 12 Skärmskydd - Härdat Glas 9H - Super kvalitet 3D</v>
      </c>
      <c r="F19615" s="1" t="s">
        <v>22510</v>
      </c>
      <c r="G19615" s="1" t="s">
        <v>22511</v>
      </c>
      <c r="H19615" s="1" t="s">
        <v>22512</v>
      </c>
      <c r="I19615" s="1" t="s">
        <v>16</v>
      </c>
      <c r="J19615" s="1" t="s">
        <v>23</v>
      </c>
      <c r="K19615" s="1" t="s">
        <v>16</v>
      </c>
      <c r="L19615" s="1" t="s">
        <v>16</v>
      </c>
      <c r="M19615" s="1" t="s">
        <v>16</v>
      </c>
      <c r="N19615" s="1" t="s">
        <v>16</v>
      </c>
      <c r="O19615" s="1">
        <v>55.2</v>
      </c>
      <c r="P19615" s="1">
        <v>1.0</v>
      </c>
    </row>
    <row r="19616">
      <c r="A19616" s="1" t="s">
        <v>29</v>
      </c>
      <c r="B19616" s="1" t="s">
        <v>22760</v>
      </c>
      <c r="C19616" s="2" t="s">
        <v>22694</v>
      </c>
      <c r="D19616" s="1" t="s">
        <v>19</v>
      </c>
      <c r="E19616" s="3" t="str">
        <f>HYPERLINK("https://fyndiq.se/produkt/0b2f55cbfc0d4bc8/", "Skärmskydd Iphone 12 / 12 Pro , härdat glas, hög kvalitet.")</f>
        <v>Skärmskydd Iphone 12 / 12 Pro , härdat glas, hög kvalitet.</v>
      </c>
      <c r="F19616" s="1" t="s">
        <v>587</v>
      </c>
      <c r="G19616" s="1" t="s">
        <v>588</v>
      </c>
      <c r="H19616" s="1" t="s">
        <v>589</v>
      </c>
      <c r="I19616" s="1" t="s">
        <v>16</v>
      </c>
      <c r="J19616" s="1" t="s">
        <v>23</v>
      </c>
      <c r="K19616" s="1" t="s">
        <v>16</v>
      </c>
      <c r="L19616" s="1" t="s">
        <v>16</v>
      </c>
      <c r="M19616" s="1" t="s">
        <v>16</v>
      </c>
      <c r="N19616" s="1" t="s">
        <v>16</v>
      </c>
      <c r="O19616" s="1">
        <v>39.2</v>
      </c>
      <c r="P19616" s="1">
        <v>2.0</v>
      </c>
    </row>
    <row r="19617">
      <c r="A19617" s="1" t="s">
        <v>29</v>
      </c>
      <c r="B19617" s="1" t="s">
        <v>22761</v>
      </c>
      <c r="C19617" s="2" t="s">
        <v>22694</v>
      </c>
      <c r="D19617" s="1" t="s">
        <v>19</v>
      </c>
      <c r="E19617" s="3" t="str">
        <f>HYPERLINK("https://fyndiq.se/produkt/08a39fd2ea944add/", "2-Pack Apple Watch 45mm – Härdat glas 9H – Super kvalitet 3D")</f>
        <v>2-Pack Apple Watch 45mm – Härdat glas 9H – Super kvalitet 3D</v>
      </c>
      <c r="F19617" s="1" t="s">
        <v>921</v>
      </c>
      <c r="G19617" s="1" t="s">
        <v>922</v>
      </c>
      <c r="H19617" s="1" t="s">
        <v>923</v>
      </c>
      <c r="I19617" s="1" t="s">
        <v>16</v>
      </c>
      <c r="J19617" s="1" t="s">
        <v>23</v>
      </c>
      <c r="K19617" s="1" t="s">
        <v>16</v>
      </c>
      <c r="L19617" s="1" t="s">
        <v>16</v>
      </c>
      <c r="M19617" s="1" t="s">
        <v>16</v>
      </c>
      <c r="N19617" s="1" t="s">
        <v>16</v>
      </c>
      <c r="O19617" s="1">
        <v>55.2</v>
      </c>
      <c r="P19617" s="1">
        <v>1.0</v>
      </c>
    </row>
    <row r="19618">
      <c r="A19618" s="1" t="s">
        <v>29</v>
      </c>
      <c r="B19618" s="1" t="s">
        <v>22762</v>
      </c>
      <c r="C19618" s="2" t="s">
        <v>22694</v>
      </c>
      <c r="D19618" s="1" t="s">
        <v>19</v>
      </c>
      <c r="E19618" s="3" t="str">
        <f t="shared" ref="E19618:E19619" si="1248">HYPERLINK("https://fyndiq.se/produkt/5111bae9a0a04236/", "2-Pack Samsung S23 Ultra 5G - 9H Härdat Glass - 3D Super Kvalitet Skärmskydd")</f>
        <v>2-Pack Samsung S23 Ultra 5G - 9H Härdat Glass - 3D Super Kvalitet Skärmskydd</v>
      </c>
      <c r="F19618" s="1" t="s">
        <v>35</v>
      </c>
      <c r="G19618" s="1" t="s">
        <v>36</v>
      </c>
      <c r="H19618" s="1" t="s">
        <v>37</v>
      </c>
      <c r="I19618" s="1" t="s">
        <v>16</v>
      </c>
      <c r="J19618" s="1" t="s">
        <v>23</v>
      </c>
      <c r="K19618" s="1" t="s">
        <v>16</v>
      </c>
      <c r="L19618" s="1" t="s">
        <v>16</v>
      </c>
      <c r="M19618" s="1" t="s">
        <v>16</v>
      </c>
      <c r="N19618" s="1" t="s">
        <v>16</v>
      </c>
      <c r="O19618" s="1">
        <v>63.2</v>
      </c>
      <c r="P19618" s="1">
        <v>1.0</v>
      </c>
    </row>
    <row r="19619">
      <c r="A19619" s="1" t="s">
        <v>29</v>
      </c>
      <c r="B19619" s="1" t="s">
        <v>22763</v>
      </c>
      <c r="C19619" s="2" t="s">
        <v>22694</v>
      </c>
      <c r="D19619" s="1" t="s">
        <v>19</v>
      </c>
      <c r="E19619" s="3" t="str">
        <f t="shared" si="1248"/>
        <v>2-Pack Samsung S23 Ultra 5G - 9H Härdat Glass - 3D Super Kvalitet Skärmskydd</v>
      </c>
      <c r="F19619" s="1" t="s">
        <v>35</v>
      </c>
      <c r="G19619" s="1" t="s">
        <v>36</v>
      </c>
      <c r="H19619" s="1" t="s">
        <v>37</v>
      </c>
      <c r="I19619" s="1" t="s">
        <v>16</v>
      </c>
      <c r="J19619" s="1" t="s">
        <v>23</v>
      </c>
      <c r="K19619" s="1" t="s">
        <v>16</v>
      </c>
      <c r="L19619" s="1" t="s">
        <v>16</v>
      </c>
      <c r="M19619" s="1" t="s">
        <v>16</v>
      </c>
      <c r="N19619" s="1" t="s">
        <v>16</v>
      </c>
      <c r="O19619" s="1">
        <v>63.2</v>
      </c>
      <c r="P19619" s="1">
        <v>1.0</v>
      </c>
    </row>
    <row r="19620">
      <c r="A19620" s="1" t="s">
        <v>29</v>
      </c>
      <c r="B19620" s="1" t="s">
        <v>22764</v>
      </c>
      <c r="C19620" s="2" t="s">
        <v>22694</v>
      </c>
      <c r="D19620" s="1" t="s">
        <v>19</v>
      </c>
      <c r="E19620" s="3" t="str">
        <f>HYPERLINK("https://fyndiq.se/produkt/371f86e1aa284d28/", "Samsung S23 Ultra - 9H Härdat Glass - 3D Super Kvalitet Skärmskydd")</f>
        <v>Samsung S23 Ultra - 9H Härdat Glass - 3D Super Kvalitet Skärmskydd</v>
      </c>
      <c r="F19620" s="1" t="s">
        <v>7518</v>
      </c>
      <c r="G19620" s="1" t="s">
        <v>7519</v>
      </c>
      <c r="H19620" s="1" t="s">
        <v>7520</v>
      </c>
      <c r="I19620" s="1" t="s">
        <v>16</v>
      </c>
      <c r="J19620" s="1" t="s">
        <v>23</v>
      </c>
      <c r="K19620" s="1" t="s">
        <v>16</v>
      </c>
      <c r="L19620" s="1" t="s">
        <v>16</v>
      </c>
      <c r="M19620" s="1" t="s">
        <v>16</v>
      </c>
      <c r="N19620" s="1" t="s">
        <v>16</v>
      </c>
      <c r="O19620" s="1">
        <v>55.2</v>
      </c>
      <c r="P19620" s="1">
        <v>1.0</v>
      </c>
    </row>
    <row r="19621">
      <c r="A19621" s="1" t="s">
        <v>29</v>
      </c>
      <c r="B19621" s="1" t="s">
        <v>22765</v>
      </c>
      <c r="C19621" s="2" t="s">
        <v>22694</v>
      </c>
      <c r="D19621" s="1" t="s">
        <v>19</v>
      </c>
      <c r="E19621" s="3" t="str">
        <f t="shared" ref="E19621:E19623" si="1249">HYPERLINK("https://fyndiq.se/produkt/5111bae9a0a04236/", "2-Pack Samsung S23 Ultra 5G - 9H Härdat Glass - 3D Super Kvalitet Skärmskydd")</f>
        <v>2-Pack Samsung S23 Ultra 5G - 9H Härdat Glass - 3D Super Kvalitet Skärmskydd</v>
      </c>
      <c r="F19621" s="1" t="s">
        <v>35</v>
      </c>
      <c r="G19621" s="1" t="s">
        <v>36</v>
      </c>
      <c r="H19621" s="1" t="s">
        <v>37</v>
      </c>
      <c r="I19621" s="1" t="s">
        <v>16</v>
      </c>
      <c r="J19621" s="1" t="s">
        <v>23</v>
      </c>
      <c r="K19621" s="1" t="s">
        <v>16</v>
      </c>
      <c r="L19621" s="1" t="s">
        <v>16</v>
      </c>
      <c r="M19621" s="1" t="s">
        <v>16</v>
      </c>
      <c r="N19621" s="1" t="s">
        <v>16</v>
      </c>
      <c r="O19621" s="1">
        <v>63.2</v>
      </c>
      <c r="P19621" s="1">
        <v>2.0</v>
      </c>
    </row>
    <row r="19622">
      <c r="A19622" s="1" t="s">
        <v>29</v>
      </c>
      <c r="B19622" s="1" t="s">
        <v>22766</v>
      </c>
      <c r="C19622" s="2" t="s">
        <v>22694</v>
      </c>
      <c r="D19622" s="1" t="s">
        <v>19</v>
      </c>
      <c r="E19622" s="3" t="str">
        <f t="shared" si="1249"/>
        <v>2-Pack Samsung S23 Ultra 5G - 9H Härdat Glass - 3D Super Kvalitet Skärmskydd</v>
      </c>
      <c r="F19622" s="1" t="s">
        <v>35</v>
      </c>
      <c r="G19622" s="1" t="s">
        <v>36</v>
      </c>
      <c r="H19622" s="1" t="s">
        <v>37</v>
      </c>
      <c r="I19622" s="1" t="s">
        <v>16</v>
      </c>
      <c r="J19622" s="1" t="s">
        <v>23</v>
      </c>
      <c r="K19622" s="1" t="s">
        <v>16</v>
      </c>
      <c r="L19622" s="1" t="s">
        <v>16</v>
      </c>
      <c r="M19622" s="1" t="s">
        <v>16</v>
      </c>
      <c r="N19622" s="1" t="s">
        <v>16</v>
      </c>
      <c r="O19622" s="1">
        <v>63.2</v>
      </c>
      <c r="P19622" s="1">
        <v>1.0</v>
      </c>
    </row>
    <row r="19623">
      <c r="A19623" s="1" t="s">
        <v>29</v>
      </c>
      <c r="B19623" s="1" t="s">
        <v>22767</v>
      </c>
      <c r="C19623" s="2" t="s">
        <v>22694</v>
      </c>
      <c r="D19623" s="1" t="s">
        <v>19</v>
      </c>
      <c r="E19623" s="3" t="str">
        <f t="shared" si="1249"/>
        <v>2-Pack Samsung S23 Ultra 5G - 9H Härdat Glass - 3D Super Kvalitet Skärmskydd</v>
      </c>
      <c r="F19623" s="1" t="s">
        <v>35</v>
      </c>
      <c r="G19623" s="1" t="s">
        <v>36</v>
      </c>
      <c r="H19623" s="1" t="s">
        <v>37</v>
      </c>
      <c r="I19623" s="1" t="s">
        <v>16</v>
      </c>
      <c r="J19623" s="1" t="s">
        <v>23</v>
      </c>
      <c r="K19623" s="1" t="s">
        <v>16</v>
      </c>
      <c r="L19623" s="1" t="s">
        <v>16</v>
      </c>
      <c r="M19623" s="1" t="s">
        <v>16</v>
      </c>
      <c r="N19623" s="1" t="s">
        <v>16</v>
      </c>
      <c r="O19623" s="1">
        <v>63.2</v>
      </c>
      <c r="P19623" s="1">
        <v>1.0</v>
      </c>
    </row>
    <row r="19624">
      <c r="A19624" s="1" t="s">
        <v>29</v>
      </c>
      <c r="B19624" s="1" t="s">
        <v>22768</v>
      </c>
      <c r="C19624" s="2" t="s">
        <v>22694</v>
      </c>
      <c r="D19624" s="1" t="s">
        <v>19</v>
      </c>
      <c r="E19624" s="3" t="str">
        <f>HYPERLINK("https://fyndiq.se/produkt/c398466bf0524e85/", "2-Pack Samsung S23 - 9H Härdat Glass - 3D Super Kvalitet Skärmskydd")</f>
        <v>2-Pack Samsung S23 - 9H Härdat Glass - 3D Super Kvalitet Skärmskydd</v>
      </c>
      <c r="F19624" s="1" t="s">
        <v>1365</v>
      </c>
      <c r="G19624" s="1" t="s">
        <v>1366</v>
      </c>
      <c r="H19624" s="1" t="s">
        <v>1367</v>
      </c>
      <c r="I19624" s="1" t="s">
        <v>16</v>
      </c>
      <c r="J19624" s="1" t="s">
        <v>23</v>
      </c>
      <c r="K19624" s="1" t="s">
        <v>16</v>
      </c>
      <c r="L19624" s="1" t="s">
        <v>16</v>
      </c>
      <c r="M19624" s="1" t="s">
        <v>16</v>
      </c>
      <c r="N19624" s="1" t="s">
        <v>16</v>
      </c>
      <c r="O19624" s="1">
        <v>63.2</v>
      </c>
      <c r="P19624" s="1">
        <v>1.0</v>
      </c>
    </row>
    <row r="19625">
      <c r="A19625" s="1" t="s">
        <v>29</v>
      </c>
      <c r="B19625" s="1" t="s">
        <v>22769</v>
      </c>
      <c r="C19625" s="2" t="s">
        <v>22694</v>
      </c>
      <c r="D19625" s="1" t="s">
        <v>19</v>
      </c>
      <c r="E19625" s="3" t="str">
        <f>HYPERLINK("https://fyndiq.se/produkt/0386ecdde44e4e9e/", "Google Pixel 6A - Härdat glas 9H - Super kvalitet 3D Skärmskydd")</f>
        <v>Google Pixel 6A - Härdat glas 9H - Super kvalitet 3D Skärmskydd</v>
      </c>
      <c r="F19625" s="1" t="s">
        <v>5432</v>
      </c>
      <c r="G19625" s="1" t="s">
        <v>5433</v>
      </c>
      <c r="H19625" s="1" t="s">
        <v>5434</v>
      </c>
      <c r="I19625" s="1" t="s">
        <v>16</v>
      </c>
      <c r="J19625" s="1" t="s">
        <v>23</v>
      </c>
      <c r="K19625" s="1" t="s">
        <v>16</v>
      </c>
      <c r="L19625" s="1" t="s">
        <v>16</v>
      </c>
      <c r="M19625" s="1" t="s">
        <v>16</v>
      </c>
      <c r="N19625" s="1" t="s">
        <v>16</v>
      </c>
      <c r="O19625" s="1">
        <v>55.2</v>
      </c>
      <c r="P19625" s="1">
        <v>2.0</v>
      </c>
    </row>
    <row r="19626">
      <c r="A19626" s="1" t="s">
        <v>29</v>
      </c>
      <c r="B19626" s="1" t="s">
        <v>22770</v>
      </c>
      <c r="C19626" s="2" t="s">
        <v>22694</v>
      </c>
      <c r="D19626" s="1" t="s">
        <v>19</v>
      </c>
      <c r="E19626" s="3" t="str">
        <f>HYPERLINK("https://fyndiq.se/produkt/7c990866bb87402c/", "2-Pack Xiaomi 11 Lite 5G NE - Härdat Glas 9H - Super kvalitet 3D")</f>
        <v>2-Pack Xiaomi 11 Lite 5G NE - Härdat Glas 9H - Super kvalitet 3D</v>
      </c>
      <c r="F19626" s="1" t="s">
        <v>544</v>
      </c>
      <c r="G19626" s="1" t="s">
        <v>545</v>
      </c>
      <c r="H19626" s="1" t="s">
        <v>546</v>
      </c>
      <c r="I19626" s="1" t="s">
        <v>16</v>
      </c>
      <c r="J19626" s="1" t="s">
        <v>23</v>
      </c>
      <c r="K19626" s="1" t="s">
        <v>16</v>
      </c>
      <c r="L19626" s="1" t="s">
        <v>16</v>
      </c>
      <c r="M19626" s="1" t="s">
        <v>16</v>
      </c>
      <c r="N19626" s="1" t="s">
        <v>16</v>
      </c>
      <c r="O19626" s="1">
        <v>63.2</v>
      </c>
      <c r="P19626" s="1">
        <v>1.0</v>
      </c>
    </row>
    <row r="19627">
      <c r="A19627" s="1" t="s">
        <v>29</v>
      </c>
      <c r="B19627" s="1" t="s">
        <v>22771</v>
      </c>
      <c r="C19627" s="2" t="s">
        <v>22694</v>
      </c>
      <c r="D19627" s="1" t="s">
        <v>19</v>
      </c>
      <c r="E19627" s="3" t="str">
        <f>HYPERLINK("https://fyndiq.se/produkt/2a9c1aa3cb0d49a0/", "2 Pack iPhone 7 Svart - Härdat Glas 9H - Super Kvalitet 3D")</f>
        <v>2 Pack iPhone 7 Svart - Härdat Glas 9H - Super Kvalitet 3D</v>
      </c>
      <c r="F19627" s="1" t="s">
        <v>3480</v>
      </c>
      <c r="G19627" s="1" t="s">
        <v>3481</v>
      </c>
      <c r="H19627" s="1" t="s">
        <v>3482</v>
      </c>
      <c r="I19627" s="1" t="s">
        <v>16</v>
      </c>
      <c r="J19627" s="1" t="s">
        <v>23</v>
      </c>
      <c r="K19627" s="1" t="s">
        <v>16</v>
      </c>
      <c r="L19627" s="1" t="s">
        <v>16</v>
      </c>
      <c r="M19627" s="1" t="s">
        <v>16</v>
      </c>
      <c r="N19627" s="1" t="s">
        <v>16</v>
      </c>
      <c r="O19627" s="1">
        <v>47.2</v>
      </c>
      <c r="P19627" s="1">
        <v>1.0</v>
      </c>
    </row>
    <row r="19628">
      <c r="A19628" s="1" t="s">
        <v>29</v>
      </c>
      <c r="B19628" s="1" t="s">
        <v>22772</v>
      </c>
      <c r="C19628" s="2" t="s">
        <v>22694</v>
      </c>
      <c r="D19628" s="1" t="s">
        <v>19</v>
      </c>
      <c r="E19628" s="3" t="str">
        <f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628" s="1" t="s">
        <v>1209</v>
      </c>
      <c r="G19628" s="1" t="s">
        <v>1210</v>
      </c>
      <c r="H19628" s="1" t="s">
        <v>1211</v>
      </c>
      <c r="I19628" s="1" t="s">
        <v>16</v>
      </c>
      <c r="J19628" s="1" t="s">
        <v>23</v>
      </c>
      <c r="K19628" s="1" t="s">
        <v>16</v>
      </c>
      <c r="L19628" s="1" t="s">
        <v>16</v>
      </c>
      <c r="M19628" s="1" t="s">
        <v>16</v>
      </c>
      <c r="N19628" s="1" t="s">
        <v>16</v>
      </c>
      <c r="O19628" s="1">
        <v>79.2</v>
      </c>
      <c r="P19628" s="1">
        <v>1.0</v>
      </c>
    </row>
    <row r="19629">
      <c r="A19629" s="1" t="s">
        <v>29</v>
      </c>
      <c r="B19629" s="1" t="s">
        <v>22773</v>
      </c>
      <c r="C19629" s="2" t="s">
        <v>22694</v>
      </c>
      <c r="D19629" s="1" t="s">
        <v>19</v>
      </c>
      <c r="E19629" s="3" t="str">
        <f>HYPERLINK("https://fyndiq.se/produkt/aa3866ce59934aee/", "2-Pack Samsung S20 (5G) Skärmskydd &amp; 1-Pack linsskydd - Härdat Glas 9H - Super kvalitet 3D")</f>
        <v>2-Pack Samsung S20 (5G) Skärmskydd &amp; 1-Pack linsskydd - Härdat Glas 9H - Super kvalitet 3D</v>
      </c>
      <c r="F19629" s="1" t="s">
        <v>4254</v>
      </c>
      <c r="G19629" s="1" t="s">
        <v>4255</v>
      </c>
      <c r="H19629" s="1" t="s">
        <v>4256</v>
      </c>
      <c r="I19629" s="1" t="s">
        <v>16</v>
      </c>
      <c r="J19629" s="1" t="s">
        <v>23</v>
      </c>
      <c r="K19629" s="1" t="s">
        <v>16</v>
      </c>
      <c r="L19629" s="1" t="s">
        <v>16</v>
      </c>
      <c r="M19629" s="1" t="s">
        <v>16</v>
      </c>
      <c r="N19629" s="1" t="s">
        <v>16</v>
      </c>
      <c r="O19629" s="1">
        <v>79.2</v>
      </c>
      <c r="P19629" s="1">
        <v>1.0</v>
      </c>
    </row>
    <row r="19630">
      <c r="A19630" s="1" t="s">
        <v>29</v>
      </c>
      <c r="B19630" s="1" t="s">
        <v>22774</v>
      </c>
      <c r="C19630" s="2" t="s">
        <v>22694</v>
      </c>
      <c r="D19630" s="1" t="s">
        <v>19</v>
      </c>
      <c r="E19630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630" s="1" t="s">
        <v>204</v>
      </c>
      <c r="G19630" s="1" t="s">
        <v>205</v>
      </c>
      <c r="H19630" s="1" t="s">
        <v>206</v>
      </c>
      <c r="I19630" s="1" t="s">
        <v>16</v>
      </c>
      <c r="J19630" s="1" t="s">
        <v>23</v>
      </c>
      <c r="K19630" s="1" t="s">
        <v>16</v>
      </c>
      <c r="L19630" s="1" t="s">
        <v>16</v>
      </c>
      <c r="M19630" s="1" t="s">
        <v>16</v>
      </c>
      <c r="N19630" s="1" t="s">
        <v>16</v>
      </c>
      <c r="O19630" s="1">
        <v>71.2</v>
      </c>
      <c r="P19630" s="1">
        <v>1.0</v>
      </c>
    </row>
    <row r="19631">
      <c r="A19631" s="1" t="s">
        <v>29</v>
      </c>
      <c r="B19631" s="1" t="s">
        <v>22775</v>
      </c>
      <c r="C19631" s="2" t="s">
        <v>22694</v>
      </c>
      <c r="D19631" s="1" t="s">
        <v>19</v>
      </c>
      <c r="E19631" s="3" t="str">
        <f>HYPERLINK("https://fyndiq.se/produkt/77851df79beb4c29/", "2-Pack OnePlus Nord CE &amp; 1-Pack linsskydd - Härdat Glas 9H - Super kvalitet 3D")</f>
        <v>2-Pack OnePlus Nord CE &amp; 1-Pack linsskydd - Härdat Glas 9H - Super kvalitet 3D</v>
      </c>
      <c r="F19631" s="1" t="s">
        <v>3073</v>
      </c>
      <c r="G19631" s="1" t="s">
        <v>3074</v>
      </c>
      <c r="H19631" s="1" t="s">
        <v>3075</v>
      </c>
      <c r="I19631" s="1" t="s">
        <v>16</v>
      </c>
      <c r="J19631" s="1" t="s">
        <v>23</v>
      </c>
      <c r="K19631" s="1" t="s">
        <v>16</v>
      </c>
      <c r="L19631" s="1" t="s">
        <v>16</v>
      </c>
      <c r="M19631" s="1" t="s">
        <v>16</v>
      </c>
      <c r="N19631" s="1" t="s">
        <v>16</v>
      </c>
      <c r="O19631" s="1">
        <v>71.2</v>
      </c>
      <c r="P19631" s="1">
        <v>1.0</v>
      </c>
    </row>
    <row r="19632">
      <c r="A19632" s="1" t="s">
        <v>29</v>
      </c>
      <c r="B19632" s="1" t="s">
        <v>22776</v>
      </c>
      <c r="C19632" s="2" t="s">
        <v>22694</v>
      </c>
      <c r="D19632" s="1" t="s">
        <v>19</v>
      </c>
      <c r="E19632" s="3" t="str">
        <f>HYPERLINK("https://fyndiq.se/produkt/a871a7da0b2249a8/", "2-Pack Iphone 11 Pro Max - 9H Härdat Glass - Top Kvalitet")</f>
        <v>2-Pack Iphone 11 Pro Max - 9H Härdat Glass - Top Kvalitet</v>
      </c>
      <c r="F19632" s="1" t="s">
        <v>559</v>
      </c>
      <c r="G19632" s="1" t="s">
        <v>560</v>
      </c>
      <c r="H19632" s="1" t="s">
        <v>561</v>
      </c>
      <c r="I19632" s="1" t="s">
        <v>16</v>
      </c>
      <c r="J19632" s="1" t="s">
        <v>23</v>
      </c>
      <c r="K19632" s="1" t="s">
        <v>16</v>
      </c>
      <c r="L19632" s="1" t="s">
        <v>16</v>
      </c>
      <c r="M19632" s="1" t="s">
        <v>16</v>
      </c>
      <c r="N19632" s="1" t="s">
        <v>16</v>
      </c>
      <c r="O19632" s="1">
        <v>47.2</v>
      </c>
      <c r="P19632" s="1">
        <v>1.0</v>
      </c>
    </row>
    <row r="19633">
      <c r="A19633" s="1" t="s">
        <v>29</v>
      </c>
      <c r="B19633" s="1" t="s">
        <v>22777</v>
      </c>
      <c r="C19633" s="2" t="s">
        <v>22694</v>
      </c>
      <c r="D19633" s="1" t="s">
        <v>19</v>
      </c>
      <c r="E19633" s="3" t="str">
        <f>HYPERLINK("https://fyndiq.se/produkt/baba761d8b574b94/", "2-Pack Samsung A14 5G Skärmskydd &amp; 2-Pack linsskydd - Härdat Glas 9H - Super kvalitet 3D")</f>
        <v>2-Pack Samsung A14 5G Skärmskydd &amp; 2-Pack linsskydd - Härdat Glas 9H - Super kvalitet 3D</v>
      </c>
      <c r="F19633" s="1" t="s">
        <v>4371</v>
      </c>
      <c r="G19633" s="1" t="s">
        <v>4372</v>
      </c>
      <c r="H19633" s="1" t="s">
        <v>4373</v>
      </c>
      <c r="I19633" s="1" t="s">
        <v>16</v>
      </c>
      <c r="J19633" s="1" t="s">
        <v>23</v>
      </c>
      <c r="K19633" s="1" t="s">
        <v>16</v>
      </c>
      <c r="L19633" s="1" t="s">
        <v>16</v>
      </c>
      <c r="M19633" s="1" t="s">
        <v>16</v>
      </c>
      <c r="N19633" s="1" t="s">
        <v>16</v>
      </c>
      <c r="O19633" s="1">
        <v>79.2</v>
      </c>
      <c r="P19633" s="1">
        <v>1.0</v>
      </c>
    </row>
    <row r="19634">
      <c r="A19634" s="1" t="s">
        <v>29</v>
      </c>
      <c r="B19634" s="1" t="s">
        <v>22778</v>
      </c>
      <c r="C19634" s="2" t="s">
        <v>22694</v>
      </c>
      <c r="D19634" s="1" t="s">
        <v>19</v>
      </c>
      <c r="E19634" s="3" t="str">
        <f>HYPERLINK("https://fyndiq.se/produkt/3fee81d316cc43da/", "2-pack - iPhone 12 / 12 Pro - 9H Härdat Glass - Top Kvalitet")</f>
        <v>2-pack - iPhone 12 / 12 Pro - 9H Härdat Glass - Top Kvalitet</v>
      </c>
      <c r="F19634" s="1" t="s">
        <v>2499</v>
      </c>
      <c r="G19634" s="1" t="s">
        <v>2500</v>
      </c>
      <c r="H19634" s="1" t="s">
        <v>2067</v>
      </c>
      <c r="I19634" s="1" t="s">
        <v>16</v>
      </c>
      <c r="J19634" s="1" t="s">
        <v>23</v>
      </c>
      <c r="K19634" s="1" t="s">
        <v>16</v>
      </c>
      <c r="L19634" s="1" t="s">
        <v>16</v>
      </c>
      <c r="M19634" s="1" t="s">
        <v>16</v>
      </c>
      <c r="N19634" s="1" t="s">
        <v>16</v>
      </c>
      <c r="O19634" s="1">
        <v>47.2</v>
      </c>
      <c r="P19634" s="1">
        <v>1.0</v>
      </c>
    </row>
    <row r="19635">
      <c r="A19635" s="1" t="s">
        <v>29</v>
      </c>
      <c r="B19635" s="1" t="s">
        <v>22779</v>
      </c>
      <c r="C19635" s="2" t="s">
        <v>22694</v>
      </c>
      <c r="D19635" s="1" t="s">
        <v>19</v>
      </c>
      <c r="E19635" s="3" t="str">
        <f>HYPERLINK("https://fyndiq.se/produkt/dfe28e565d2e4c8d/", "2 Pack Samsung S21 FE - 9H Härdat Glass - Super Kvalitet 3D")</f>
        <v>2 Pack Samsung S21 FE - 9H Härdat Glass - Super Kvalitet 3D</v>
      </c>
      <c r="F19635" s="1" t="s">
        <v>276</v>
      </c>
      <c r="G19635" s="1" t="s">
        <v>277</v>
      </c>
      <c r="H19635" s="1" t="s">
        <v>278</v>
      </c>
      <c r="I19635" s="1" t="s">
        <v>16</v>
      </c>
      <c r="J19635" s="1" t="s">
        <v>23</v>
      </c>
      <c r="K19635" s="1" t="s">
        <v>16</v>
      </c>
      <c r="L19635" s="1" t="s">
        <v>16</v>
      </c>
      <c r="M19635" s="1" t="s">
        <v>16</v>
      </c>
      <c r="N19635" s="1" t="s">
        <v>16</v>
      </c>
      <c r="O19635" s="1">
        <v>63.2</v>
      </c>
      <c r="P19635" s="1">
        <v>1.0</v>
      </c>
    </row>
    <row r="19636">
      <c r="A19636" s="1" t="s">
        <v>29</v>
      </c>
      <c r="B19636" s="1" t="s">
        <v>22780</v>
      </c>
      <c r="C19636" s="2" t="s">
        <v>22694</v>
      </c>
      <c r="D19636" s="1" t="s">
        <v>19</v>
      </c>
      <c r="E19636" s="3" t="str">
        <f>HYPERLINK("https://fyndiq.se/produkt/0a890dd972c4463d/", "2-Pack Samsung Galaxy A52s 5G - Härdat glas 9H - Super kvalitet")</f>
        <v>2-Pack Samsung Galaxy A52s 5G - Härdat glas 9H - Super kvalitet</v>
      </c>
      <c r="F19636" s="1" t="s">
        <v>442</v>
      </c>
      <c r="G19636" s="1" t="s">
        <v>443</v>
      </c>
      <c r="H19636" s="1" t="s">
        <v>444</v>
      </c>
      <c r="I19636" s="1" t="s">
        <v>16</v>
      </c>
      <c r="J19636" s="1" t="s">
        <v>23</v>
      </c>
      <c r="K19636" s="1" t="s">
        <v>16</v>
      </c>
      <c r="L19636" s="1" t="s">
        <v>16</v>
      </c>
      <c r="M19636" s="1" t="s">
        <v>16</v>
      </c>
      <c r="N19636" s="1" t="s">
        <v>16</v>
      </c>
      <c r="O19636" s="1">
        <v>63.2</v>
      </c>
      <c r="P19636" s="1">
        <v>1.0</v>
      </c>
    </row>
    <row r="19637">
      <c r="A19637" s="1" t="s">
        <v>29</v>
      </c>
      <c r="B19637" s="1" t="s">
        <v>22781</v>
      </c>
      <c r="C19637" s="2" t="s">
        <v>22694</v>
      </c>
      <c r="D19637" s="1" t="s">
        <v>19</v>
      </c>
      <c r="E19637" s="3" t="str">
        <f>HYPERLINK("https://fyndiq.se/produkt/ef10e4ba492c46df/", "2-Pack Samsung S23 FE 5G - 9H Härdat Glass - Super Kvalitet 3D")</f>
        <v>2-Pack Samsung S23 FE 5G - 9H Härdat Glass - Super Kvalitet 3D</v>
      </c>
      <c r="F19637" s="1" t="s">
        <v>2521</v>
      </c>
      <c r="G19637" s="1" t="s">
        <v>2522</v>
      </c>
      <c r="H19637" s="1" t="s">
        <v>2523</v>
      </c>
      <c r="I19637" s="1" t="s">
        <v>16</v>
      </c>
      <c r="J19637" s="1" t="s">
        <v>23</v>
      </c>
      <c r="K19637" s="1" t="s">
        <v>16</v>
      </c>
      <c r="L19637" s="1" t="s">
        <v>16</v>
      </c>
      <c r="M19637" s="1" t="s">
        <v>16</v>
      </c>
      <c r="N19637" s="1" t="s">
        <v>16</v>
      </c>
      <c r="O19637" s="1">
        <v>63.2</v>
      </c>
      <c r="P19637" s="1">
        <v>1.0</v>
      </c>
    </row>
    <row r="19638">
      <c r="A19638" s="1" t="s">
        <v>29</v>
      </c>
      <c r="B19638" s="1" t="s">
        <v>22782</v>
      </c>
      <c r="C19638" s="2" t="s">
        <v>22694</v>
      </c>
      <c r="D19638" s="1" t="s">
        <v>19</v>
      </c>
      <c r="E19638" s="3" t="str">
        <f>HYPERLINK("https://fyndiq.se/produkt/10ce62366f90444f/", "Sony Xperia 10 III - Härdat glas 9H-Super Kvalitet 3D Skärmskydd")</f>
        <v>Sony Xperia 10 III - Härdat glas 9H-Super Kvalitet 3D Skärmskydd</v>
      </c>
      <c r="F19638" s="1" t="s">
        <v>6059</v>
      </c>
      <c r="G19638" s="1" t="s">
        <v>6060</v>
      </c>
      <c r="H19638" s="1" t="s">
        <v>6061</v>
      </c>
      <c r="I19638" s="1" t="s">
        <v>16</v>
      </c>
      <c r="J19638" s="1" t="s">
        <v>23</v>
      </c>
      <c r="K19638" s="1" t="s">
        <v>16</v>
      </c>
      <c r="L19638" s="1" t="s">
        <v>16</v>
      </c>
      <c r="M19638" s="1" t="s">
        <v>16</v>
      </c>
      <c r="N19638" s="1" t="s">
        <v>16</v>
      </c>
      <c r="O19638" s="1">
        <v>55.2</v>
      </c>
      <c r="P19638" s="1">
        <v>1.0</v>
      </c>
    </row>
    <row r="19639">
      <c r="A19639" s="1" t="s">
        <v>29</v>
      </c>
      <c r="B19639" s="1" t="s">
        <v>22783</v>
      </c>
      <c r="C19639" s="2" t="s">
        <v>22694</v>
      </c>
      <c r="D19639" s="1" t="s">
        <v>19</v>
      </c>
      <c r="E19639" s="3" t="str">
        <f>HYPERLINK("https://fyndiq.se/produkt/19c2551af5564452/", "2 Pack Samsung Galaxy A41 - Härdat Glas 9H - Super kvalitet 3D")</f>
        <v>2 Pack Samsung Galaxy A41 - Härdat Glas 9H - Super kvalitet 3D</v>
      </c>
      <c r="F19639" s="1" t="s">
        <v>362</v>
      </c>
      <c r="G19639" s="1" t="s">
        <v>363</v>
      </c>
      <c r="H19639" s="1" t="s">
        <v>364</v>
      </c>
      <c r="I19639" s="1" t="s">
        <v>16</v>
      </c>
      <c r="J19639" s="1" t="s">
        <v>23</v>
      </c>
      <c r="K19639" s="1" t="s">
        <v>16</v>
      </c>
      <c r="L19639" s="1" t="s">
        <v>16</v>
      </c>
      <c r="M19639" s="1" t="s">
        <v>16</v>
      </c>
      <c r="N19639" s="1" t="s">
        <v>16</v>
      </c>
      <c r="O19639" s="1">
        <v>63.2</v>
      </c>
      <c r="P19639" s="1">
        <v>1.0</v>
      </c>
    </row>
    <row r="19640">
      <c r="A19640" s="1" t="s">
        <v>29</v>
      </c>
      <c r="B19640" s="1" t="s">
        <v>22784</v>
      </c>
      <c r="C19640" s="2" t="s">
        <v>22694</v>
      </c>
      <c r="D19640" s="1" t="s">
        <v>19</v>
      </c>
      <c r="E19640" s="3" t="str">
        <f>HYPERLINK("https://fyndiq.se/produkt/e9c1dd33f1fd4d17/", "2-Pack Samsung Galaxy S21 5G - Härdat Glas Skärmskydd 9H - HD")</f>
        <v>2-Pack Samsung Galaxy S21 5G - Härdat Glas Skärmskydd 9H - HD</v>
      </c>
      <c r="F19640" s="1" t="s">
        <v>454</v>
      </c>
      <c r="G19640" s="1" t="s">
        <v>455</v>
      </c>
      <c r="H19640" s="1" t="s">
        <v>456</v>
      </c>
      <c r="I19640" s="1" t="s">
        <v>16</v>
      </c>
      <c r="J19640" s="1" t="s">
        <v>23</v>
      </c>
      <c r="K19640" s="1" t="s">
        <v>16</v>
      </c>
      <c r="L19640" s="1" t="s">
        <v>16</v>
      </c>
      <c r="M19640" s="1" t="s">
        <v>16</v>
      </c>
      <c r="N19640" s="1" t="s">
        <v>16</v>
      </c>
      <c r="O19640" s="1">
        <v>63.2</v>
      </c>
      <c r="P19640" s="1">
        <v>1.0</v>
      </c>
    </row>
    <row r="19641">
      <c r="A19641" s="1" t="s">
        <v>29</v>
      </c>
      <c r="B19641" s="1" t="s">
        <v>22785</v>
      </c>
      <c r="C19641" s="2" t="s">
        <v>22694</v>
      </c>
      <c r="D19641" s="1" t="s">
        <v>19</v>
      </c>
      <c r="E19641" s="3" t="str">
        <f>HYPERLINK("https://fyndiq.se/produkt/1716a1a38c5043f1/", "2-Pack Privacy Skärmskydd For Samsung S20 FE - Härdat Glas 9H - Super Kvalitet 3D")</f>
        <v>2-Pack Privacy Skärmskydd For Samsung S20 FE - Härdat Glas 9H - Super Kvalitet 3D</v>
      </c>
      <c r="F19641" s="1" t="s">
        <v>1193</v>
      </c>
      <c r="G19641" s="1" t="s">
        <v>1194</v>
      </c>
      <c r="H19641" s="1" t="s">
        <v>1195</v>
      </c>
      <c r="I19641" s="1" t="s">
        <v>16</v>
      </c>
      <c r="J19641" s="1" t="s">
        <v>23</v>
      </c>
      <c r="K19641" s="1" t="s">
        <v>16</v>
      </c>
      <c r="L19641" s="1" t="s">
        <v>16</v>
      </c>
      <c r="M19641" s="1" t="s">
        <v>16</v>
      </c>
      <c r="N19641" s="1" t="s">
        <v>16</v>
      </c>
      <c r="O19641" s="1">
        <v>79.2</v>
      </c>
      <c r="P19641" s="1">
        <v>1.0</v>
      </c>
    </row>
    <row r="19642">
      <c r="A19642" s="1" t="s">
        <v>29</v>
      </c>
      <c r="B19642" s="1" t="s">
        <v>22786</v>
      </c>
      <c r="C19642" s="2" t="s">
        <v>22694</v>
      </c>
      <c r="D19642" s="1" t="s">
        <v>19</v>
      </c>
      <c r="E19642" s="3" t="str">
        <f>HYPERLINK("https://fyndiq.se/produkt/2fa1ebd98b014203/", "2-Pack Motorola Moto G54 - Härdat Glas 9H - Super kvalitet 3D Skärmskydd")</f>
        <v>2-Pack Motorola Moto G54 - Härdat Glas 9H - Super kvalitet 3D Skärmskydd</v>
      </c>
      <c r="F19642" s="1" t="s">
        <v>508</v>
      </c>
      <c r="G19642" s="1" t="s">
        <v>509</v>
      </c>
      <c r="H19642" s="1" t="s">
        <v>510</v>
      </c>
      <c r="I19642" s="1" t="s">
        <v>16</v>
      </c>
      <c r="J19642" s="1" t="s">
        <v>23</v>
      </c>
      <c r="K19642" s="1" t="s">
        <v>16</v>
      </c>
      <c r="L19642" s="1" t="s">
        <v>16</v>
      </c>
      <c r="M19642" s="1" t="s">
        <v>16</v>
      </c>
      <c r="N19642" s="1" t="s">
        <v>16</v>
      </c>
      <c r="O19642" s="1">
        <v>63.2</v>
      </c>
      <c r="P19642" s="1">
        <v>1.0</v>
      </c>
    </row>
    <row r="19643">
      <c r="A19643" s="1" t="s">
        <v>29</v>
      </c>
      <c r="B19643" s="1" t="s">
        <v>22787</v>
      </c>
      <c r="C19643" s="2" t="s">
        <v>22694</v>
      </c>
      <c r="D19643" s="1" t="s">
        <v>19</v>
      </c>
      <c r="E19643" s="3" t="str">
        <f t="shared" ref="E19643:E19644" si="1250">HYPERLINK("https://fyndiq.se/produkt/d420ef08a36f4f9c/", "Motorola Moto G54 - Härdat Glas 9H - Super kvalitet 3D Skärmskydd")</f>
        <v>Motorola Moto G54 - Härdat Glas 9H - Super kvalitet 3D Skärmskydd</v>
      </c>
      <c r="F19643" s="1" t="s">
        <v>4700</v>
      </c>
      <c r="G19643" s="1" t="s">
        <v>4701</v>
      </c>
      <c r="H19643" s="1" t="s">
        <v>4702</v>
      </c>
      <c r="I19643" s="1" t="s">
        <v>16</v>
      </c>
      <c r="J19643" s="1" t="s">
        <v>23</v>
      </c>
      <c r="K19643" s="1" t="s">
        <v>16</v>
      </c>
      <c r="L19643" s="1" t="s">
        <v>16</v>
      </c>
      <c r="M19643" s="1" t="s">
        <v>16</v>
      </c>
      <c r="N19643" s="1" t="s">
        <v>16</v>
      </c>
      <c r="O19643" s="1">
        <v>55.2</v>
      </c>
      <c r="P19643" s="1">
        <v>1.0</v>
      </c>
    </row>
    <row r="19644">
      <c r="A19644" s="1" t="s">
        <v>29</v>
      </c>
      <c r="B19644" s="1" t="s">
        <v>22788</v>
      </c>
      <c r="C19644" s="2" t="s">
        <v>22694</v>
      </c>
      <c r="D19644" s="1" t="s">
        <v>19</v>
      </c>
      <c r="E19644" s="3" t="str">
        <f t="shared" si="1250"/>
        <v>Motorola Moto G54 - Härdat Glas 9H - Super kvalitet 3D Skärmskydd</v>
      </c>
      <c r="F19644" s="1" t="s">
        <v>4700</v>
      </c>
      <c r="G19644" s="1" t="s">
        <v>4701</v>
      </c>
      <c r="H19644" s="1" t="s">
        <v>4702</v>
      </c>
      <c r="I19644" s="1" t="s">
        <v>16</v>
      </c>
      <c r="J19644" s="1" t="s">
        <v>23</v>
      </c>
      <c r="K19644" s="1" t="s">
        <v>16</v>
      </c>
      <c r="L19644" s="1" t="s">
        <v>16</v>
      </c>
      <c r="M19644" s="1" t="s">
        <v>16</v>
      </c>
      <c r="N19644" s="1" t="s">
        <v>16</v>
      </c>
      <c r="O19644" s="1">
        <v>55.2</v>
      </c>
      <c r="P19644" s="1">
        <v>1.0</v>
      </c>
    </row>
    <row r="19645">
      <c r="A19645" s="1" t="s">
        <v>29</v>
      </c>
      <c r="B19645" s="1" t="s">
        <v>22789</v>
      </c>
      <c r="C19645" s="2" t="s">
        <v>22694</v>
      </c>
      <c r="D19645" s="1" t="s">
        <v>19</v>
      </c>
      <c r="E19645" s="3" t="str">
        <f>HYPERLINK("https://fyndiq.se/produkt/44f3cfd52e0f4e86/", "Apple Watch 45mm – Härdat glas 9H – Super kvalitet 3D Skärmskydd")</f>
        <v>Apple Watch 45mm – Härdat glas 9H – Super kvalitet 3D Skärmskydd</v>
      </c>
      <c r="F19645" s="1" t="s">
        <v>568</v>
      </c>
      <c r="G19645" s="1" t="s">
        <v>569</v>
      </c>
      <c r="H19645" s="1" t="s">
        <v>570</v>
      </c>
      <c r="I19645" s="1" t="s">
        <v>16</v>
      </c>
      <c r="J19645" s="1" t="s">
        <v>23</v>
      </c>
      <c r="K19645" s="1" t="s">
        <v>16</v>
      </c>
      <c r="L19645" s="1" t="s">
        <v>16</v>
      </c>
      <c r="M19645" s="1" t="s">
        <v>16</v>
      </c>
      <c r="N19645" s="1" t="s">
        <v>16</v>
      </c>
      <c r="O19645" s="1">
        <v>47.2</v>
      </c>
      <c r="P19645" s="1">
        <v>1.0</v>
      </c>
    </row>
    <row r="19646">
      <c r="A19646" s="1" t="s">
        <v>29</v>
      </c>
      <c r="B19646" s="1" t="s">
        <v>22790</v>
      </c>
      <c r="C19646" s="2" t="s">
        <v>22694</v>
      </c>
      <c r="D19646" s="1" t="s">
        <v>19</v>
      </c>
      <c r="E19646" s="3" t="str">
        <f>HYPERLINK("https://fyndiq.se/produkt/7f14e739962c4877/", "Skärmskydd Huawei P30, 3D härdat glas, bubbelfri, hög kvalitet.")</f>
        <v>Skärmskydd Huawei P30, 3D härdat glas, bubbelfri, hög kvalitet.</v>
      </c>
      <c r="F19646" s="1" t="s">
        <v>3346</v>
      </c>
      <c r="G19646" s="1" t="s">
        <v>3347</v>
      </c>
      <c r="H19646" s="1" t="s">
        <v>3348</v>
      </c>
      <c r="I19646" s="1" t="s">
        <v>16</v>
      </c>
      <c r="J19646" s="1" t="s">
        <v>23</v>
      </c>
      <c r="K19646" s="1" t="s">
        <v>16</v>
      </c>
      <c r="L19646" s="1" t="s">
        <v>16</v>
      </c>
      <c r="M19646" s="1" t="s">
        <v>16</v>
      </c>
      <c r="N19646" s="1" t="s">
        <v>16</v>
      </c>
      <c r="O19646" s="1">
        <v>55.2</v>
      </c>
      <c r="P19646" s="1">
        <v>1.0</v>
      </c>
    </row>
    <row r="19647">
      <c r="A19647" s="1" t="s">
        <v>29</v>
      </c>
      <c r="B19647" s="1" t="s">
        <v>22791</v>
      </c>
      <c r="C19647" s="2" t="s">
        <v>22694</v>
      </c>
      <c r="D19647" s="1" t="s">
        <v>19</v>
      </c>
      <c r="E19647" s="3" t="str">
        <f>HYPERLINK("https://fyndiq.se/produkt/48b46200dc014b3e/", "2-Pack Iphone 8 Vit -Härdat Glas 9H-Super Kvalitet 3D Skärmskydd")</f>
        <v>2-Pack Iphone 8 Vit -Härdat Glas 9H-Super Kvalitet 3D Skärmskydd</v>
      </c>
      <c r="F19647" s="1" t="s">
        <v>2562</v>
      </c>
      <c r="G19647" s="1" t="s">
        <v>2563</v>
      </c>
      <c r="H19647" s="1" t="s">
        <v>2564</v>
      </c>
      <c r="I19647" s="1" t="s">
        <v>16</v>
      </c>
      <c r="J19647" s="1" t="s">
        <v>23</v>
      </c>
      <c r="K19647" s="1" t="s">
        <v>16</v>
      </c>
      <c r="L19647" s="1" t="s">
        <v>16</v>
      </c>
      <c r="M19647" s="1" t="s">
        <v>16</v>
      </c>
      <c r="N19647" s="1" t="s">
        <v>16</v>
      </c>
      <c r="O19647" s="1">
        <v>47.2</v>
      </c>
      <c r="P19647" s="1">
        <v>1.0</v>
      </c>
    </row>
    <row r="19648">
      <c r="A19648" s="1" t="s">
        <v>29</v>
      </c>
      <c r="B19648" s="1" t="s">
        <v>22792</v>
      </c>
      <c r="C19648" s="2" t="s">
        <v>22694</v>
      </c>
      <c r="D19648" s="1" t="s">
        <v>19</v>
      </c>
      <c r="E19648" s="3" t="str">
        <f>HYPERLINK("https://fyndiq.se/produkt/2030c5450cfb4338/", "2 Pack Huawei P30 Pro - Härdat glas 9H – 3D Super kvalitet")</f>
        <v>2 Pack Huawei P30 Pro - Härdat glas 9H – 3D Super kvalitet</v>
      </c>
      <c r="F19648" s="1" t="s">
        <v>1091</v>
      </c>
      <c r="G19648" s="1" t="s">
        <v>1092</v>
      </c>
      <c r="H19648" s="1" t="s">
        <v>1093</v>
      </c>
      <c r="I19648" s="1" t="s">
        <v>16</v>
      </c>
      <c r="J19648" s="1" t="s">
        <v>23</v>
      </c>
      <c r="K19648" s="1" t="s">
        <v>16</v>
      </c>
      <c r="L19648" s="1" t="s">
        <v>16</v>
      </c>
      <c r="M19648" s="1" t="s">
        <v>16</v>
      </c>
      <c r="N19648" s="1" t="s">
        <v>16</v>
      </c>
      <c r="O19648" s="1">
        <v>71.2</v>
      </c>
      <c r="P19648" s="1">
        <v>1.0</v>
      </c>
    </row>
    <row r="19649">
      <c r="A19649" s="1" t="s">
        <v>29</v>
      </c>
      <c r="B19649" s="1" t="s">
        <v>22793</v>
      </c>
      <c r="C19649" s="2" t="s">
        <v>22694</v>
      </c>
      <c r="D19649" s="1" t="s">
        <v>19</v>
      </c>
      <c r="E19649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649" s="1" t="s">
        <v>3643</v>
      </c>
      <c r="G19649" s="1" t="s">
        <v>3644</v>
      </c>
      <c r="H19649" s="1" t="s">
        <v>3645</v>
      </c>
      <c r="I19649" s="1" t="s">
        <v>16</v>
      </c>
      <c r="J19649" s="1" t="s">
        <v>23</v>
      </c>
      <c r="K19649" s="1" t="s">
        <v>16</v>
      </c>
      <c r="L19649" s="1" t="s">
        <v>16</v>
      </c>
      <c r="M19649" s="1" t="s">
        <v>16</v>
      </c>
      <c r="N19649" s="1" t="s">
        <v>16</v>
      </c>
      <c r="O19649" s="1">
        <v>71.2</v>
      </c>
      <c r="P19649" s="1">
        <v>1.0</v>
      </c>
    </row>
    <row r="19650">
      <c r="A19650" s="1" t="s">
        <v>29</v>
      </c>
      <c r="B19650" s="1" t="s">
        <v>22794</v>
      </c>
      <c r="C19650" s="2" t="s">
        <v>22694</v>
      </c>
      <c r="D19650" s="1" t="s">
        <v>19</v>
      </c>
      <c r="E19650" s="3" t="str">
        <f>HYPERLINK("https://fyndiq.se/produkt/ebd0c75a3b324593/", "2-Pack Samsung S22 Ultra 5G Skärmskydd &amp;1-Pack linsskydd-9H GLAS")</f>
        <v>2-Pack Samsung S22 Ultra 5G Skärmskydd &amp;1-Pack linsskydd-9H GLAS</v>
      </c>
      <c r="F19650" s="1" t="s">
        <v>6898</v>
      </c>
      <c r="G19650" s="1" t="s">
        <v>6899</v>
      </c>
      <c r="H19650" s="1" t="s">
        <v>6900</v>
      </c>
      <c r="I19650" s="1" t="s">
        <v>16</v>
      </c>
      <c r="J19650" s="1" t="s">
        <v>23</v>
      </c>
      <c r="K19650" s="1" t="s">
        <v>16</v>
      </c>
      <c r="L19650" s="1" t="s">
        <v>16</v>
      </c>
      <c r="M19650" s="1" t="s">
        <v>16</v>
      </c>
      <c r="N19650" s="1" t="s">
        <v>16</v>
      </c>
      <c r="O19650" s="1">
        <v>71.2</v>
      </c>
      <c r="P19650" s="1">
        <v>1.0</v>
      </c>
    </row>
    <row r="19651">
      <c r="A19651" s="1" t="s">
        <v>29</v>
      </c>
      <c r="B19651" s="1" t="s">
        <v>22795</v>
      </c>
      <c r="C19651" s="2" t="s">
        <v>22694</v>
      </c>
      <c r="D19651" s="1" t="s">
        <v>19</v>
      </c>
      <c r="E19651" s="3" t="str">
        <f>HYPERLINK("https://fyndiq.se/produkt/fb71bd1df0c24a44/", "2-Pack Samsung Galaxy A34 (5G) - 9H Härdat Glass - 3D Super Kvalitet")</f>
        <v>2-Pack Samsung Galaxy A34 (5G) - 9H Härdat Glass - 3D Super Kvalitet</v>
      </c>
      <c r="F19651" s="1" t="s">
        <v>75</v>
      </c>
      <c r="G19651" s="1" t="s">
        <v>76</v>
      </c>
      <c r="H19651" s="1" t="s">
        <v>77</v>
      </c>
      <c r="I19651" s="1" t="s">
        <v>16</v>
      </c>
      <c r="J19651" s="1" t="s">
        <v>23</v>
      </c>
      <c r="K19651" s="1" t="s">
        <v>16</v>
      </c>
      <c r="L19651" s="1" t="s">
        <v>16</v>
      </c>
      <c r="M19651" s="1" t="s">
        <v>16</v>
      </c>
      <c r="N19651" s="1" t="s">
        <v>16</v>
      </c>
      <c r="O19651" s="1">
        <v>63.2</v>
      </c>
      <c r="P19651" s="1">
        <v>1.0</v>
      </c>
    </row>
    <row r="19652">
      <c r="A19652" s="1" t="s">
        <v>29</v>
      </c>
      <c r="B19652" s="1" t="s">
        <v>22796</v>
      </c>
      <c r="C19652" s="2" t="s">
        <v>22694</v>
      </c>
      <c r="D19652" s="1" t="s">
        <v>19</v>
      </c>
      <c r="E19652" s="3" t="str">
        <f>HYPERLINK("https://fyndiq.se/produkt/9adf3a37026e4816/", "2 Pack Samsung Galaxy Note 20 Ultra -Härdat glas–Super kvalitet")</f>
        <v>2 Pack Samsung Galaxy Note 20 Ultra -Härdat glas–Super kvalitet</v>
      </c>
      <c r="F19652" s="1" t="s">
        <v>1043</v>
      </c>
      <c r="G19652" s="1" t="s">
        <v>1044</v>
      </c>
      <c r="H19652" s="1" t="s">
        <v>1045</v>
      </c>
      <c r="I19652" s="1" t="s">
        <v>16</v>
      </c>
      <c r="J19652" s="1" t="s">
        <v>23</v>
      </c>
      <c r="K19652" s="1" t="s">
        <v>16</v>
      </c>
      <c r="L19652" s="1" t="s">
        <v>16</v>
      </c>
      <c r="M19652" s="1" t="s">
        <v>16</v>
      </c>
      <c r="N19652" s="1" t="s">
        <v>16</v>
      </c>
      <c r="O19652" s="1">
        <v>63.2</v>
      </c>
      <c r="P19652" s="1">
        <v>2.0</v>
      </c>
    </row>
    <row r="19653">
      <c r="A19653" s="1" t="s">
        <v>29</v>
      </c>
      <c r="B19653" s="1" t="s">
        <v>22797</v>
      </c>
      <c r="C19653" s="2" t="s">
        <v>22694</v>
      </c>
      <c r="D19653" s="1" t="s">
        <v>19</v>
      </c>
      <c r="E19653" s="3" t="str">
        <f>HYPERLINK("https://fyndiq.se/produkt/66d52f50233f45e6/", "2-pack - Iphone XS Max - 9D Härdat Glass - Top Kvalitet")</f>
        <v>2-pack - Iphone XS Max - 9D Härdat Glass - Top Kvalitet</v>
      </c>
      <c r="F19653" s="1" t="s">
        <v>3729</v>
      </c>
      <c r="G19653" s="1" t="s">
        <v>3730</v>
      </c>
      <c r="H19653" s="1" t="s">
        <v>523</v>
      </c>
      <c r="I19653" s="1" t="s">
        <v>16</v>
      </c>
      <c r="J19653" s="1" t="s">
        <v>23</v>
      </c>
      <c r="K19653" s="1" t="s">
        <v>16</v>
      </c>
      <c r="L19653" s="1" t="s">
        <v>16</v>
      </c>
      <c r="M19653" s="1" t="s">
        <v>16</v>
      </c>
      <c r="N19653" s="1" t="s">
        <v>16</v>
      </c>
      <c r="O19653" s="1">
        <v>47.2</v>
      </c>
      <c r="P19653" s="1">
        <v>1.0</v>
      </c>
    </row>
    <row r="19654">
      <c r="A19654" s="1" t="s">
        <v>29</v>
      </c>
      <c r="B19654" s="1" t="s">
        <v>22798</v>
      </c>
      <c r="C19654" s="2" t="s">
        <v>22694</v>
      </c>
      <c r="D19654" s="1" t="s">
        <v>19</v>
      </c>
      <c r="E19654" s="3" t="str">
        <f>HYPERLINK("https://fyndiq.se/produkt/e19fcc2ab2124f8a/", "2-Pack Iphone 13 Pro - 9H Härdat Glass - Top Kvalitet  3D")</f>
        <v>2-Pack Iphone 13 Pro - 9H Härdat Glass - Top Kvalitet  3D</v>
      </c>
      <c r="F19654" s="1" t="s">
        <v>555</v>
      </c>
      <c r="G19654" s="1" t="s">
        <v>556</v>
      </c>
      <c r="H19654" s="1" t="s">
        <v>557</v>
      </c>
      <c r="I19654" s="1" t="s">
        <v>16</v>
      </c>
      <c r="J19654" s="1" t="s">
        <v>23</v>
      </c>
      <c r="K19654" s="1" t="s">
        <v>16</v>
      </c>
      <c r="L19654" s="1" t="s">
        <v>16</v>
      </c>
      <c r="M19654" s="1" t="s">
        <v>16</v>
      </c>
      <c r="N19654" s="1" t="s">
        <v>16</v>
      </c>
      <c r="O19654" s="1">
        <v>47.2</v>
      </c>
      <c r="P19654" s="1">
        <v>1.0</v>
      </c>
    </row>
    <row r="19655">
      <c r="A19655" s="1" t="s">
        <v>29</v>
      </c>
      <c r="B19655" s="1" t="s">
        <v>22799</v>
      </c>
      <c r="C19655" s="2" t="s">
        <v>22694</v>
      </c>
      <c r="D19655" s="1" t="s">
        <v>19</v>
      </c>
      <c r="E19655" s="3" t="str">
        <f t="shared" ref="E19655:E19657" si="1251">HYPERLINK("https://fyndiq.se/produkt/914693d84cc04c99/", "2-Pack Xiaomi Redmi 12C - Härdat Glas 9H - Super kvalitet 3D Skärmskydd")</f>
        <v>2-Pack Xiaomi Redmi 12C - Härdat Glas 9H - Super kvalitet 3D Skärmskydd</v>
      </c>
      <c r="F19655" s="1" t="s">
        <v>3098</v>
      </c>
      <c r="G19655" s="1" t="s">
        <v>3099</v>
      </c>
      <c r="H19655" s="1" t="s">
        <v>3100</v>
      </c>
      <c r="I19655" s="1" t="s">
        <v>16</v>
      </c>
      <c r="J19655" s="1" t="s">
        <v>23</v>
      </c>
      <c r="K19655" s="1" t="s">
        <v>16</v>
      </c>
      <c r="L19655" s="1" t="s">
        <v>16</v>
      </c>
      <c r="M19655" s="1" t="s">
        <v>16</v>
      </c>
      <c r="N19655" s="1" t="s">
        <v>16</v>
      </c>
      <c r="O19655" s="1">
        <v>63.2</v>
      </c>
      <c r="P19655" s="1">
        <v>1.0</v>
      </c>
    </row>
    <row r="19656">
      <c r="A19656" s="1" t="s">
        <v>29</v>
      </c>
      <c r="B19656" s="1" t="s">
        <v>22800</v>
      </c>
      <c r="C19656" s="2" t="s">
        <v>22694</v>
      </c>
      <c r="D19656" s="1" t="s">
        <v>19</v>
      </c>
      <c r="E19656" s="3" t="str">
        <f t="shared" si="1251"/>
        <v>2-Pack Xiaomi Redmi 12C - Härdat Glas 9H - Super kvalitet 3D Skärmskydd</v>
      </c>
      <c r="F19656" s="1" t="s">
        <v>3098</v>
      </c>
      <c r="G19656" s="1" t="s">
        <v>3099</v>
      </c>
      <c r="H19656" s="1" t="s">
        <v>3100</v>
      </c>
      <c r="I19656" s="1" t="s">
        <v>16</v>
      </c>
      <c r="J19656" s="1" t="s">
        <v>23</v>
      </c>
      <c r="K19656" s="1" t="s">
        <v>16</v>
      </c>
      <c r="L19656" s="1" t="s">
        <v>16</v>
      </c>
      <c r="M19656" s="1" t="s">
        <v>16</v>
      </c>
      <c r="N19656" s="1" t="s">
        <v>16</v>
      </c>
      <c r="O19656" s="1">
        <v>63.2</v>
      </c>
      <c r="P19656" s="1">
        <v>1.0</v>
      </c>
    </row>
    <row r="19657">
      <c r="A19657" s="1" t="s">
        <v>29</v>
      </c>
      <c r="B19657" s="1" t="s">
        <v>22801</v>
      </c>
      <c r="C19657" s="2" t="s">
        <v>22694</v>
      </c>
      <c r="D19657" s="1" t="s">
        <v>19</v>
      </c>
      <c r="E19657" s="3" t="str">
        <f t="shared" si="1251"/>
        <v>2-Pack Xiaomi Redmi 12C - Härdat Glas 9H - Super kvalitet 3D Skärmskydd</v>
      </c>
      <c r="F19657" s="1" t="s">
        <v>3098</v>
      </c>
      <c r="G19657" s="1" t="s">
        <v>3099</v>
      </c>
      <c r="H19657" s="1" t="s">
        <v>3100</v>
      </c>
      <c r="I19657" s="1" t="s">
        <v>16</v>
      </c>
      <c r="J19657" s="1" t="s">
        <v>23</v>
      </c>
      <c r="K19657" s="1" t="s">
        <v>16</v>
      </c>
      <c r="L19657" s="1" t="s">
        <v>16</v>
      </c>
      <c r="M19657" s="1" t="s">
        <v>16</v>
      </c>
      <c r="N19657" s="1" t="s">
        <v>16</v>
      </c>
      <c r="O19657" s="1">
        <v>63.2</v>
      </c>
      <c r="P19657" s="1">
        <v>1.0</v>
      </c>
    </row>
    <row r="19658">
      <c r="A19658" s="1" t="s">
        <v>29</v>
      </c>
      <c r="B19658" s="1" t="s">
        <v>22802</v>
      </c>
      <c r="C19658" s="2" t="s">
        <v>22694</v>
      </c>
      <c r="D19658" s="1" t="s">
        <v>19</v>
      </c>
      <c r="E19658" s="3" t="str">
        <f>HYPERLINK("https://fyndiq.se/produkt/432d784756a84eff/", "2-Pack Samsung Galaxy S20FE - Härdat Glas-9H -Super kvalitet 3D")</f>
        <v>2-Pack Samsung Galaxy S20FE - Härdat Glas-9H -Super kvalitet 3D</v>
      </c>
      <c r="F19658" s="1" t="s">
        <v>1078</v>
      </c>
      <c r="G19658" s="1" t="s">
        <v>1079</v>
      </c>
      <c r="H19658" s="1" t="s">
        <v>1080</v>
      </c>
      <c r="I19658" s="1" t="s">
        <v>16</v>
      </c>
      <c r="J19658" s="1" t="s">
        <v>23</v>
      </c>
      <c r="K19658" s="1" t="s">
        <v>16</v>
      </c>
      <c r="L19658" s="1" t="s">
        <v>16</v>
      </c>
      <c r="M19658" s="1" t="s">
        <v>16</v>
      </c>
      <c r="N19658" s="1" t="s">
        <v>16</v>
      </c>
      <c r="O19658" s="1">
        <v>63.2</v>
      </c>
      <c r="P19658" s="1">
        <v>1.0</v>
      </c>
    </row>
    <row r="19659">
      <c r="A19659" s="1" t="s">
        <v>29</v>
      </c>
      <c r="B19659" s="1" t="s">
        <v>22803</v>
      </c>
      <c r="C19659" s="2" t="s">
        <v>22694</v>
      </c>
      <c r="D19659" s="1" t="s">
        <v>19</v>
      </c>
      <c r="E19659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9659" s="1" t="s">
        <v>3098</v>
      </c>
      <c r="G19659" s="1" t="s">
        <v>3099</v>
      </c>
      <c r="H19659" s="1" t="s">
        <v>3100</v>
      </c>
      <c r="I19659" s="1" t="s">
        <v>16</v>
      </c>
      <c r="J19659" s="1" t="s">
        <v>23</v>
      </c>
      <c r="K19659" s="1" t="s">
        <v>16</v>
      </c>
      <c r="L19659" s="1" t="s">
        <v>16</v>
      </c>
      <c r="M19659" s="1" t="s">
        <v>16</v>
      </c>
      <c r="N19659" s="1" t="s">
        <v>16</v>
      </c>
      <c r="O19659" s="1">
        <v>63.2</v>
      </c>
      <c r="P19659" s="1">
        <v>1.0</v>
      </c>
    </row>
    <row r="19660">
      <c r="A19660" s="1" t="s">
        <v>29</v>
      </c>
      <c r="B19660" s="1" t="s">
        <v>22804</v>
      </c>
      <c r="C19660" s="2" t="s">
        <v>22694</v>
      </c>
      <c r="D19660" s="1" t="s">
        <v>19</v>
      </c>
      <c r="E19660" s="3" t="str">
        <f>HYPERLINK("https://fyndiq.se/produkt/447465e3e57040fa/", "Samsung Galaxy Z FOLD 4 - Härdat Glas 9H-Super Kvalitet 3D")</f>
        <v>Samsung Galaxy Z FOLD 4 - Härdat Glas 9H-Super Kvalitet 3D</v>
      </c>
      <c r="F19660" s="1" t="s">
        <v>3960</v>
      </c>
      <c r="G19660" s="1" t="s">
        <v>3961</v>
      </c>
      <c r="H19660" s="1" t="s">
        <v>3962</v>
      </c>
      <c r="I19660" s="1" t="s">
        <v>16</v>
      </c>
      <c r="J19660" s="1" t="s">
        <v>23</v>
      </c>
      <c r="K19660" s="1" t="s">
        <v>16</v>
      </c>
      <c r="L19660" s="1" t="s">
        <v>16</v>
      </c>
      <c r="M19660" s="1" t="s">
        <v>16</v>
      </c>
      <c r="N19660" s="1" t="s">
        <v>16</v>
      </c>
      <c r="O19660" s="1">
        <v>71.2</v>
      </c>
      <c r="P19660" s="1">
        <v>1.0</v>
      </c>
    </row>
    <row r="19661">
      <c r="A19661" s="1" t="s">
        <v>29</v>
      </c>
      <c r="B19661" s="1" t="s">
        <v>22805</v>
      </c>
      <c r="C19661" s="2" t="s">
        <v>22694</v>
      </c>
      <c r="D19661" s="1" t="s">
        <v>19</v>
      </c>
      <c r="E19661" s="3" t="str">
        <f t="shared" ref="E19661:E19662" si="1252">HYPERLINK("https://fyndiq.se/produkt/13e76851ca504320/", "2-Pack Samsung Galaxy S22 Ultra - Härdat glas 9H - Top kvalitet")</f>
        <v>2-Pack Samsung Galaxy S22 Ultra - Härdat glas 9H - Top kvalitet</v>
      </c>
      <c r="F19661" s="1" t="s">
        <v>140</v>
      </c>
      <c r="G19661" s="1" t="s">
        <v>141</v>
      </c>
      <c r="H19661" s="1" t="s">
        <v>142</v>
      </c>
      <c r="I19661" s="1" t="s">
        <v>16</v>
      </c>
      <c r="J19661" s="1" t="s">
        <v>23</v>
      </c>
      <c r="K19661" s="1" t="s">
        <v>16</v>
      </c>
      <c r="L19661" s="1" t="s">
        <v>16</v>
      </c>
      <c r="M19661" s="1" t="s">
        <v>16</v>
      </c>
      <c r="N19661" s="1" t="s">
        <v>16</v>
      </c>
      <c r="O19661" s="1">
        <v>63.2</v>
      </c>
      <c r="P19661" s="1">
        <v>1.0</v>
      </c>
    </row>
    <row r="19662">
      <c r="A19662" s="1" t="s">
        <v>29</v>
      </c>
      <c r="B19662" s="1" t="s">
        <v>22806</v>
      </c>
      <c r="C19662" s="2" t="s">
        <v>22694</v>
      </c>
      <c r="D19662" s="1" t="s">
        <v>19</v>
      </c>
      <c r="E19662" s="3" t="str">
        <f t="shared" si="1252"/>
        <v>2-Pack Samsung Galaxy S22 Ultra - Härdat glas 9H - Top kvalitet</v>
      </c>
      <c r="F19662" s="1" t="s">
        <v>140</v>
      </c>
      <c r="G19662" s="1" t="s">
        <v>141</v>
      </c>
      <c r="H19662" s="1" t="s">
        <v>142</v>
      </c>
      <c r="I19662" s="1" t="s">
        <v>16</v>
      </c>
      <c r="J19662" s="1" t="s">
        <v>23</v>
      </c>
      <c r="K19662" s="1" t="s">
        <v>16</v>
      </c>
      <c r="L19662" s="1" t="s">
        <v>16</v>
      </c>
      <c r="M19662" s="1" t="s">
        <v>16</v>
      </c>
      <c r="N19662" s="1" t="s">
        <v>16</v>
      </c>
      <c r="O19662" s="1">
        <v>63.2</v>
      </c>
      <c r="P19662" s="1">
        <v>2.0</v>
      </c>
    </row>
    <row r="19663">
      <c r="A19663" s="1" t="s">
        <v>29</v>
      </c>
      <c r="B19663" s="1" t="s">
        <v>22807</v>
      </c>
      <c r="C19663" s="2" t="s">
        <v>22694</v>
      </c>
      <c r="D19663" s="1" t="s">
        <v>19</v>
      </c>
      <c r="E19663" s="3" t="str">
        <f>HYPERLINK("https://fyndiq.se/produkt/27a918e340d244cc/", "GOOGLE PIXEL 8 Skärmskydd - Härdat Glas 9H - Super kvalitet 3D")</f>
        <v>GOOGLE PIXEL 8 Skärmskydd - Härdat Glas 9H - Super kvalitet 3D</v>
      </c>
      <c r="F19663" s="1" t="s">
        <v>306</v>
      </c>
      <c r="G19663" s="1" t="s">
        <v>307</v>
      </c>
      <c r="H19663" s="1" t="s">
        <v>308</v>
      </c>
      <c r="I19663" s="1" t="s">
        <v>16</v>
      </c>
      <c r="J19663" s="1" t="s">
        <v>23</v>
      </c>
      <c r="K19663" s="1" t="s">
        <v>16</v>
      </c>
      <c r="L19663" s="1" t="s">
        <v>16</v>
      </c>
      <c r="M19663" s="1" t="s">
        <v>16</v>
      </c>
      <c r="N19663" s="1" t="s">
        <v>16</v>
      </c>
      <c r="O19663" s="1">
        <v>63.2</v>
      </c>
      <c r="P19663" s="1">
        <v>1.0</v>
      </c>
    </row>
    <row r="19664">
      <c r="A19664" s="1" t="s">
        <v>29</v>
      </c>
      <c r="B19664" s="1" t="s">
        <v>22808</v>
      </c>
      <c r="C19664" s="2" t="s">
        <v>22694</v>
      </c>
      <c r="D19664" s="1" t="s">
        <v>19</v>
      </c>
      <c r="E19664" s="3" t="str">
        <f>HYPERLINK("https://fyndiq.se/produkt/06106438a7a14dfc/", "2-Pack Xiaomi 13T Pro - Härdat glas 9H - Super kvalitet 3D Skärmskydd")</f>
        <v>2-Pack Xiaomi 13T Pro - Härdat glas 9H - Super kvalitet 3D Skärmskydd</v>
      </c>
      <c r="F19664" s="1" t="s">
        <v>883</v>
      </c>
      <c r="G19664" s="1" t="s">
        <v>884</v>
      </c>
      <c r="H19664" s="1" t="s">
        <v>885</v>
      </c>
      <c r="I19664" s="1" t="s">
        <v>16</v>
      </c>
      <c r="J19664" s="1" t="s">
        <v>23</v>
      </c>
      <c r="K19664" s="1" t="s">
        <v>16</v>
      </c>
      <c r="L19664" s="1" t="s">
        <v>16</v>
      </c>
      <c r="M19664" s="1" t="s">
        <v>16</v>
      </c>
      <c r="N19664" s="1" t="s">
        <v>16</v>
      </c>
      <c r="O19664" s="1">
        <v>63.2</v>
      </c>
      <c r="P19664" s="1">
        <v>1.0</v>
      </c>
    </row>
    <row r="19665">
      <c r="A19665" s="1" t="s">
        <v>29</v>
      </c>
      <c r="B19665" s="1" t="s">
        <v>22809</v>
      </c>
      <c r="C19665" s="2" t="s">
        <v>22694</v>
      </c>
      <c r="D19665" s="1" t="s">
        <v>19</v>
      </c>
      <c r="E19665" s="3" t="str">
        <f t="shared" ref="E19665:E19666" si="1253">HYPERLINK("https://fyndiq.se/produkt/87e8c2a54c4a469b/", "2-Pack Samsung Galaxy A53 5G - Härdat glas 9H - Super kvalitet")</f>
        <v>2-Pack Samsung Galaxy A53 5G - Härdat glas 9H - Super kvalitet</v>
      </c>
      <c r="F19665" s="1" t="s">
        <v>1320</v>
      </c>
      <c r="G19665" s="1" t="s">
        <v>1321</v>
      </c>
      <c r="H19665" s="1" t="s">
        <v>1322</v>
      </c>
      <c r="I19665" s="1" t="s">
        <v>16</v>
      </c>
      <c r="J19665" s="1" t="s">
        <v>23</v>
      </c>
      <c r="K19665" s="1" t="s">
        <v>16</v>
      </c>
      <c r="L19665" s="1" t="s">
        <v>16</v>
      </c>
      <c r="M19665" s="1" t="s">
        <v>16</v>
      </c>
      <c r="N19665" s="1" t="s">
        <v>16</v>
      </c>
      <c r="O19665" s="1">
        <v>63.2</v>
      </c>
      <c r="P19665" s="1">
        <v>1.0</v>
      </c>
    </row>
    <row r="19666">
      <c r="A19666" s="1" t="s">
        <v>29</v>
      </c>
      <c r="B19666" s="1" t="s">
        <v>22810</v>
      </c>
      <c r="C19666" s="2" t="s">
        <v>22694</v>
      </c>
      <c r="D19666" s="1" t="s">
        <v>19</v>
      </c>
      <c r="E19666" s="3" t="str">
        <f t="shared" si="1253"/>
        <v>2-Pack Samsung Galaxy A53 5G - Härdat glas 9H - Super kvalitet</v>
      </c>
      <c r="F19666" s="1" t="s">
        <v>1320</v>
      </c>
      <c r="G19666" s="1" t="s">
        <v>1321</v>
      </c>
      <c r="H19666" s="1" t="s">
        <v>1322</v>
      </c>
      <c r="I19666" s="1" t="s">
        <v>16</v>
      </c>
      <c r="J19666" s="1" t="s">
        <v>23</v>
      </c>
      <c r="K19666" s="1" t="s">
        <v>16</v>
      </c>
      <c r="L19666" s="1" t="s">
        <v>16</v>
      </c>
      <c r="M19666" s="1" t="s">
        <v>16</v>
      </c>
      <c r="N19666" s="1" t="s">
        <v>16</v>
      </c>
      <c r="O19666" s="1">
        <v>63.2</v>
      </c>
      <c r="P19666" s="1">
        <v>1.0</v>
      </c>
    </row>
    <row r="19667">
      <c r="A19667" s="1" t="s">
        <v>29</v>
      </c>
      <c r="B19667" s="1" t="s">
        <v>22811</v>
      </c>
      <c r="C19667" s="2" t="s">
        <v>22694</v>
      </c>
      <c r="D19667" s="1" t="s">
        <v>19</v>
      </c>
      <c r="E19667" s="3" t="str">
        <f t="shared" ref="E19667:E19669" si="1254">HYPERLINK("https://fyndiq.se/produkt/6ff896a82a134dbd/", "2-Pack IPhone 12 Mini - Härdat Glas 9H - Super Kvalitet 3D")</f>
        <v>2-Pack IPhone 12 Mini - Härdat Glas 9H - Super Kvalitet 3D</v>
      </c>
      <c r="F19667" s="1" t="s">
        <v>55</v>
      </c>
      <c r="G19667" s="1" t="s">
        <v>56</v>
      </c>
      <c r="H19667" s="1" t="s">
        <v>57</v>
      </c>
      <c r="I19667" s="1" t="s">
        <v>16</v>
      </c>
      <c r="J19667" s="1" t="s">
        <v>23</v>
      </c>
      <c r="K19667" s="1" t="s">
        <v>16</v>
      </c>
      <c r="L19667" s="1" t="s">
        <v>16</v>
      </c>
      <c r="M19667" s="1" t="s">
        <v>16</v>
      </c>
      <c r="N19667" s="1" t="s">
        <v>16</v>
      </c>
      <c r="O19667" s="1">
        <v>47.2</v>
      </c>
      <c r="P19667" s="1">
        <v>1.0</v>
      </c>
    </row>
    <row r="19668">
      <c r="A19668" s="1" t="s">
        <v>29</v>
      </c>
      <c r="B19668" s="1" t="s">
        <v>22812</v>
      </c>
      <c r="C19668" s="2" t="s">
        <v>22694</v>
      </c>
      <c r="D19668" s="1" t="s">
        <v>19</v>
      </c>
      <c r="E19668" s="3" t="str">
        <f t="shared" si="1254"/>
        <v>2-Pack IPhone 12 Mini - Härdat Glas 9H - Super Kvalitet 3D</v>
      </c>
      <c r="F19668" s="1" t="s">
        <v>55</v>
      </c>
      <c r="G19668" s="1" t="s">
        <v>56</v>
      </c>
      <c r="H19668" s="1" t="s">
        <v>57</v>
      </c>
      <c r="I19668" s="1" t="s">
        <v>16</v>
      </c>
      <c r="J19668" s="1" t="s">
        <v>23</v>
      </c>
      <c r="K19668" s="1" t="s">
        <v>16</v>
      </c>
      <c r="L19668" s="1" t="s">
        <v>16</v>
      </c>
      <c r="M19668" s="1" t="s">
        <v>16</v>
      </c>
      <c r="N19668" s="1" t="s">
        <v>16</v>
      </c>
      <c r="O19668" s="1">
        <v>47.2</v>
      </c>
      <c r="P19668" s="1">
        <v>1.0</v>
      </c>
    </row>
    <row r="19669">
      <c r="A19669" s="1" t="s">
        <v>29</v>
      </c>
      <c r="B19669" s="1" t="s">
        <v>22813</v>
      </c>
      <c r="C19669" s="2" t="s">
        <v>22694</v>
      </c>
      <c r="D19669" s="1" t="s">
        <v>19</v>
      </c>
      <c r="E19669" s="3" t="str">
        <f t="shared" si="1254"/>
        <v>2-Pack IPhone 12 Mini - Härdat Glas 9H - Super Kvalitet 3D</v>
      </c>
      <c r="F19669" s="1" t="s">
        <v>55</v>
      </c>
      <c r="G19669" s="1" t="s">
        <v>56</v>
      </c>
      <c r="H19669" s="1" t="s">
        <v>57</v>
      </c>
      <c r="I19669" s="1" t="s">
        <v>16</v>
      </c>
      <c r="J19669" s="1" t="s">
        <v>23</v>
      </c>
      <c r="K19669" s="1" t="s">
        <v>16</v>
      </c>
      <c r="L19669" s="1" t="s">
        <v>16</v>
      </c>
      <c r="M19669" s="1" t="s">
        <v>16</v>
      </c>
      <c r="N19669" s="1" t="s">
        <v>16</v>
      </c>
      <c r="O19669" s="1">
        <v>47.2</v>
      </c>
      <c r="P19669" s="1">
        <v>1.0</v>
      </c>
    </row>
    <row r="19670">
      <c r="A19670" s="1" t="s">
        <v>29</v>
      </c>
      <c r="B19670" s="1" t="s">
        <v>22814</v>
      </c>
      <c r="C19670" s="2" t="s">
        <v>22694</v>
      </c>
      <c r="D19670" s="1" t="s">
        <v>19</v>
      </c>
      <c r="E19670" s="3" t="str">
        <f>HYPERLINK("https://fyndiq.se/produkt/11de2e6b71644fd4/", "3-Pack iPhone XR - Härdat Glass 9H - Top Kvalitet - 100% Full transparens")</f>
        <v>3-Pack iPhone XR - Härdat Glass 9H - Top Kvalitet - 100% Full transparens</v>
      </c>
      <c r="F19670" s="1" t="s">
        <v>4071</v>
      </c>
      <c r="G19670" s="1" t="s">
        <v>4072</v>
      </c>
      <c r="H19670" s="1" t="s">
        <v>4073</v>
      </c>
      <c r="I19670" s="1" t="s">
        <v>16</v>
      </c>
      <c r="J19670" s="1" t="s">
        <v>23</v>
      </c>
      <c r="K19670" s="1" t="s">
        <v>16</v>
      </c>
      <c r="L19670" s="1" t="s">
        <v>16</v>
      </c>
      <c r="M19670" s="1" t="s">
        <v>16</v>
      </c>
      <c r="N19670" s="1" t="s">
        <v>16</v>
      </c>
      <c r="O19670" s="1">
        <v>39.2</v>
      </c>
      <c r="P19670" s="1">
        <v>1.0</v>
      </c>
    </row>
    <row r="19671">
      <c r="A19671" s="1" t="s">
        <v>29</v>
      </c>
      <c r="B19671" s="1" t="s">
        <v>22815</v>
      </c>
      <c r="C19671" s="2" t="s">
        <v>22694</v>
      </c>
      <c r="D19671" s="1" t="s">
        <v>19</v>
      </c>
      <c r="E19671" s="3" t="str">
        <f>HYPERLINK("https://fyndiq.se/produkt/e9c1dd33f1fd4d17/", "2-Pack Samsung Galaxy S21 5G - Härdat Glas Skärmskydd 9H - HD")</f>
        <v>2-Pack Samsung Galaxy S21 5G - Härdat Glas Skärmskydd 9H - HD</v>
      </c>
      <c r="F19671" s="1" t="s">
        <v>454</v>
      </c>
      <c r="G19671" s="1" t="s">
        <v>455</v>
      </c>
      <c r="H19671" s="1" t="s">
        <v>456</v>
      </c>
      <c r="I19671" s="1" t="s">
        <v>1673</v>
      </c>
      <c r="J19671" s="1" t="s">
        <v>9</v>
      </c>
      <c r="K19671" s="2" t="s">
        <v>20324</v>
      </c>
      <c r="L19671" s="1" t="s">
        <v>2811</v>
      </c>
      <c r="M19671" s="1" t="s">
        <v>16</v>
      </c>
      <c r="N19671" s="1" t="s">
        <v>16</v>
      </c>
      <c r="O19671" s="1">
        <v>63.2</v>
      </c>
      <c r="P19671" s="1">
        <v>1.0</v>
      </c>
    </row>
    <row r="19672">
      <c r="A19672" s="1" t="s">
        <v>29</v>
      </c>
      <c r="B19672" s="1" t="s">
        <v>22816</v>
      </c>
      <c r="C19672" s="2" t="s">
        <v>22694</v>
      </c>
      <c r="D19672" s="1" t="s">
        <v>19</v>
      </c>
      <c r="E19672" s="3" t="str">
        <f>HYPERLINK("https://fyndiq.se/produkt/cd465eb9ae994c2f/", "2-Pack Samsung S23 Plus - 9H Härdat Glass - 3D Super Kvalitet Skärmskydd")</f>
        <v>2-Pack Samsung S23 Plus - 9H Härdat Glass - 3D Super Kvalitet Skärmskydd</v>
      </c>
      <c r="F19672" s="1" t="s">
        <v>4412</v>
      </c>
      <c r="G19672" s="1" t="s">
        <v>4413</v>
      </c>
      <c r="H19672" s="1" t="s">
        <v>4414</v>
      </c>
      <c r="I19672" s="1" t="s">
        <v>1230</v>
      </c>
      <c r="J19672" s="1" t="s">
        <v>23</v>
      </c>
      <c r="K19672" s="1" t="s">
        <v>16</v>
      </c>
      <c r="L19672" s="1" t="s">
        <v>16</v>
      </c>
      <c r="M19672" s="1" t="s">
        <v>16</v>
      </c>
      <c r="N19672" s="1" t="s">
        <v>16</v>
      </c>
      <c r="O19672" s="1">
        <v>63.2</v>
      </c>
      <c r="P19672" s="1">
        <v>1.0</v>
      </c>
    </row>
    <row r="19673">
      <c r="A19673" s="1" t="s">
        <v>29</v>
      </c>
      <c r="B19673" s="1" t="s">
        <v>22817</v>
      </c>
      <c r="C19673" s="2" t="s">
        <v>22694</v>
      </c>
      <c r="D19673" s="1" t="s">
        <v>19</v>
      </c>
      <c r="E19673" s="3" t="str">
        <f>HYPERLINK("https://fyndiq.se/produkt/f15b82570d4144d0/", "2-Pack Apple Watch 41mm – Härdat glas 9H – Super kvalitet 3D")</f>
        <v>2-Pack Apple Watch 41mm – Härdat glas 9H – Super kvalitet 3D</v>
      </c>
      <c r="F19673" s="1" t="s">
        <v>144</v>
      </c>
      <c r="G19673" s="1" t="s">
        <v>145</v>
      </c>
      <c r="H19673" s="1" t="s">
        <v>146</v>
      </c>
      <c r="I19673" s="1" t="s">
        <v>1230</v>
      </c>
      <c r="J19673" s="1" t="s">
        <v>23</v>
      </c>
      <c r="K19673" s="1" t="s">
        <v>16</v>
      </c>
      <c r="L19673" s="1" t="s">
        <v>16</v>
      </c>
      <c r="M19673" s="1" t="s">
        <v>16</v>
      </c>
      <c r="N19673" s="1" t="s">
        <v>16</v>
      </c>
      <c r="O19673" s="1">
        <v>55.2</v>
      </c>
      <c r="P19673" s="1">
        <v>1.0</v>
      </c>
    </row>
    <row r="19674">
      <c r="A19674" s="1" t="s">
        <v>29</v>
      </c>
      <c r="B19674" s="1" t="s">
        <v>22818</v>
      </c>
      <c r="C19674" s="2" t="s">
        <v>22819</v>
      </c>
      <c r="D19674" s="1" t="s">
        <v>19</v>
      </c>
      <c r="E19674" s="3" t="str">
        <f>HYPERLINK("https://fyndiq.se/produkt/406117b60bf241a0/", "2-Pack Samsung Galaxy S9 - Härdat glas 9H - Super kvalitet 3D")</f>
        <v>2-Pack Samsung Galaxy S9 - Härdat glas 9H - Super kvalitet 3D</v>
      </c>
      <c r="F19674" s="1" t="s">
        <v>228</v>
      </c>
      <c r="G19674" s="1" t="s">
        <v>229</v>
      </c>
      <c r="H19674" s="1" t="s">
        <v>230</v>
      </c>
      <c r="I19674" s="1" t="s">
        <v>16</v>
      </c>
      <c r="J19674" s="1" t="s">
        <v>23</v>
      </c>
      <c r="K19674" s="1" t="s">
        <v>16</v>
      </c>
      <c r="L19674" s="1" t="s">
        <v>16</v>
      </c>
      <c r="M19674" s="1" t="s">
        <v>16</v>
      </c>
      <c r="N19674" s="1" t="s">
        <v>16</v>
      </c>
      <c r="O19674" s="1">
        <v>63.2</v>
      </c>
      <c r="P19674" s="1">
        <v>1.0</v>
      </c>
    </row>
    <row r="19675">
      <c r="A19675" s="1" t="s">
        <v>29</v>
      </c>
      <c r="B19675" s="1" t="s">
        <v>22820</v>
      </c>
      <c r="C19675" s="2" t="s">
        <v>22819</v>
      </c>
      <c r="D19675" s="1" t="s">
        <v>19</v>
      </c>
      <c r="E19675" s="3" t="str">
        <f>HYPERLINK("https://fyndiq.se/produkt/432d784756a84eff/", "2-Pack Samsung Galaxy S20FE - Härdat Glas-9H -Super kvalitet 3D")</f>
        <v>2-Pack Samsung Galaxy S20FE - Härdat Glas-9H -Super kvalitet 3D</v>
      </c>
      <c r="F19675" s="1" t="s">
        <v>1078</v>
      </c>
      <c r="G19675" s="1" t="s">
        <v>1079</v>
      </c>
      <c r="H19675" s="1" t="s">
        <v>1080</v>
      </c>
      <c r="I19675" s="1" t="s">
        <v>16</v>
      </c>
      <c r="J19675" s="1" t="s">
        <v>23</v>
      </c>
      <c r="K19675" s="1" t="s">
        <v>16</v>
      </c>
      <c r="L19675" s="1" t="s">
        <v>16</v>
      </c>
      <c r="M19675" s="1" t="s">
        <v>16</v>
      </c>
      <c r="N19675" s="1" t="s">
        <v>16</v>
      </c>
      <c r="O19675" s="1">
        <v>63.2</v>
      </c>
      <c r="P19675" s="1">
        <v>1.0</v>
      </c>
    </row>
    <row r="19676">
      <c r="A19676" s="1" t="s">
        <v>29</v>
      </c>
      <c r="B19676" s="1" t="s">
        <v>22821</v>
      </c>
      <c r="C19676" s="2" t="s">
        <v>22819</v>
      </c>
      <c r="D19676" s="1" t="s">
        <v>19</v>
      </c>
      <c r="E19676" s="3" t="str">
        <f>HYPERLINK("https://fyndiq.se/produkt/81147bdc8e674b2b/", "1-Pack Samsung S22 Skärmskydd &amp; 1-Pack linsskydd -Härdat Glas 9H")</f>
        <v>1-Pack Samsung S22 Skärmskydd &amp; 1-Pack linsskydd -Härdat Glas 9H</v>
      </c>
      <c r="F19676" s="1" t="s">
        <v>12123</v>
      </c>
      <c r="G19676" s="1" t="s">
        <v>12124</v>
      </c>
      <c r="H19676" s="1" t="s">
        <v>12125</v>
      </c>
      <c r="I19676" s="1" t="s">
        <v>16</v>
      </c>
      <c r="J19676" s="1" t="s">
        <v>23</v>
      </c>
      <c r="K19676" s="1" t="s">
        <v>16</v>
      </c>
      <c r="L19676" s="1" t="s">
        <v>16</v>
      </c>
      <c r="M19676" s="1" t="s">
        <v>16</v>
      </c>
      <c r="N19676" s="1" t="s">
        <v>16</v>
      </c>
      <c r="O19676" s="1">
        <v>63.2</v>
      </c>
      <c r="P19676" s="1">
        <v>1.0</v>
      </c>
    </row>
    <row r="19677">
      <c r="A19677" s="1" t="s">
        <v>29</v>
      </c>
      <c r="B19677" s="1" t="s">
        <v>22822</v>
      </c>
      <c r="C19677" s="2" t="s">
        <v>22819</v>
      </c>
      <c r="D19677" s="1" t="s">
        <v>19</v>
      </c>
      <c r="E19677" s="3" t="str">
        <f t="shared" ref="E19677:E19681" si="1255">HYPERLINK("https://fyndiq.se/produkt/80d04410f9c744e2/", "2-Pack Samsung S23 Ultra - 9H Härdat Glass - 3D Super Kvalitet Skärmskydd")</f>
        <v>2-Pack Samsung S23 Ultra - 9H Härdat Glass - 3D Super Kvalitet Skärmskydd</v>
      </c>
      <c r="F19677" s="1" t="s">
        <v>2144</v>
      </c>
      <c r="G19677" s="1" t="s">
        <v>2145</v>
      </c>
      <c r="H19677" s="1" t="s">
        <v>2146</v>
      </c>
      <c r="I19677" s="1" t="s">
        <v>16</v>
      </c>
      <c r="J19677" s="1" t="s">
        <v>23</v>
      </c>
      <c r="K19677" s="1" t="s">
        <v>16</v>
      </c>
      <c r="L19677" s="1" t="s">
        <v>16</v>
      </c>
      <c r="M19677" s="1" t="s">
        <v>16</v>
      </c>
      <c r="N19677" s="1" t="s">
        <v>16</v>
      </c>
      <c r="O19677" s="1">
        <v>63.2</v>
      </c>
      <c r="P19677" s="1">
        <v>1.0</v>
      </c>
    </row>
    <row r="19678">
      <c r="A19678" s="1" t="s">
        <v>29</v>
      </c>
      <c r="B19678" s="1" t="s">
        <v>22823</v>
      </c>
      <c r="C19678" s="2" t="s">
        <v>22819</v>
      </c>
      <c r="D19678" s="1" t="s">
        <v>19</v>
      </c>
      <c r="E19678" s="3" t="str">
        <f t="shared" si="1255"/>
        <v>2-Pack Samsung S23 Ultra - 9H Härdat Glass - 3D Super Kvalitet Skärmskydd</v>
      </c>
      <c r="F19678" s="1" t="s">
        <v>2144</v>
      </c>
      <c r="G19678" s="1" t="s">
        <v>2145</v>
      </c>
      <c r="H19678" s="1" t="s">
        <v>2146</v>
      </c>
      <c r="I19678" s="1" t="s">
        <v>16</v>
      </c>
      <c r="J19678" s="1" t="s">
        <v>23</v>
      </c>
      <c r="K19678" s="1" t="s">
        <v>16</v>
      </c>
      <c r="L19678" s="1" t="s">
        <v>16</v>
      </c>
      <c r="M19678" s="1" t="s">
        <v>16</v>
      </c>
      <c r="N19678" s="1" t="s">
        <v>16</v>
      </c>
      <c r="O19678" s="1">
        <v>63.2</v>
      </c>
      <c r="P19678" s="1">
        <v>1.0</v>
      </c>
    </row>
    <row r="19679">
      <c r="A19679" s="1" t="s">
        <v>29</v>
      </c>
      <c r="B19679" s="1" t="s">
        <v>22824</v>
      </c>
      <c r="C19679" s="2" t="s">
        <v>22819</v>
      </c>
      <c r="D19679" s="1" t="s">
        <v>19</v>
      </c>
      <c r="E19679" s="3" t="str">
        <f t="shared" si="1255"/>
        <v>2-Pack Samsung S23 Ultra - 9H Härdat Glass - 3D Super Kvalitet Skärmskydd</v>
      </c>
      <c r="F19679" s="1" t="s">
        <v>2144</v>
      </c>
      <c r="G19679" s="1" t="s">
        <v>2145</v>
      </c>
      <c r="H19679" s="1" t="s">
        <v>2146</v>
      </c>
      <c r="I19679" s="1" t="s">
        <v>16</v>
      </c>
      <c r="J19679" s="1" t="s">
        <v>23</v>
      </c>
      <c r="K19679" s="1" t="s">
        <v>16</v>
      </c>
      <c r="L19679" s="1" t="s">
        <v>16</v>
      </c>
      <c r="M19679" s="1" t="s">
        <v>16</v>
      </c>
      <c r="N19679" s="1" t="s">
        <v>16</v>
      </c>
      <c r="O19679" s="1">
        <v>63.2</v>
      </c>
      <c r="P19679" s="1">
        <v>1.0</v>
      </c>
    </row>
    <row r="19680">
      <c r="A19680" s="1" t="s">
        <v>29</v>
      </c>
      <c r="B19680" s="1" t="s">
        <v>22825</v>
      </c>
      <c r="C19680" s="2" t="s">
        <v>22819</v>
      </c>
      <c r="D19680" s="1" t="s">
        <v>19</v>
      </c>
      <c r="E19680" s="3" t="str">
        <f t="shared" si="1255"/>
        <v>2-Pack Samsung S23 Ultra - 9H Härdat Glass - 3D Super Kvalitet Skärmskydd</v>
      </c>
      <c r="F19680" s="1" t="s">
        <v>2144</v>
      </c>
      <c r="G19680" s="1" t="s">
        <v>2145</v>
      </c>
      <c r="H19680" s="1" t="s">
        <v>2146</v>
      </c>
      <c r="I19680" s="1" t="s">
        <v>16</v>
      </c>
      <c r="J19680" s="1" t="s">
        <v>23</v>
      </c>
      <c r="K19680" s="1" t="s">
        <v>16</v>
      </c>
      <c r="L19680" s="1" t="s">
        <v>16</v>
      </c>
      <c r="M19680" s="1" t="s">
        <v>16</v>
      </c>
      <c r="N19680" s="1" t="s">
        <v>16</v>
      </c>
      <c r="O19680" s="1">
        <v>63.2</v>
      </c>
      <c r="P19680" s="1">
        <v>1.0</v>
      </c>
    </row>
    <row r="19681">
      <c r="A19681" s="1" t="s">
        <v>29</v>
      </c>
      <c r="B19681" s="1" t="s">
        <v>22826</v>
      </c>
      <c r="C19681" s="2" t="s">
        <v>22819</v>
      </c>
      <c r="D19681" s="1" t="s">
        <v>19</v>
      </c>
      <c r="E19681" s="3" t="str">
        <f t="shared" si="1255"/>
        <v>2-Pack Samsung S23 Ultra - 9H Härdat Glass - 3D Super Kvalitet Skärmskydd</v>
      </c>
      <c r="F19681" s="1" t="s">
        <v>2144</v>
      </c>
      <c r="G19681" s="1" t="s">
        <v>2145</v>
      </c>
      <c r="H19681" s="1" t="s">
        <v>2146</v>
      </c>
      <c r="I19681" s="1" t="s">
        <v>16</v>
      </c>
      <c r="J19681" s="1" t="s">
        <v>23</v>
      </c>
      <c r="K19681" s="1" t="s">
        <v>16</v>
      </c>
      <c r="L19681" s="1" t="s">
        <v>16</v>
      </c>
      <c r="M19681" s="1" t="s">
        <v>16</v>
      </c>
      <c r="N19681" s="1" t="s">
        <v>16</v>
      </c>
      <c r="O19681" s="1">
        <v>63.2</v>
      </c>
      <c r="P19681" s="1">
        <v>1.0</v>
      </c>
    </row>
    <row r="19682">
      <c r="A19682" s="1" t="s">
        <v>29</v>
      </c>
      <c r="B19682" s="1" t="s">
        <v>22827</v>
      </c>
      <c r="C19682" s="2" t="s">
        <v>22819</v>
      </c>
      <c r="D19682" s="1" t="s">
        <v>19</v>
      </c>
      <c r="E19682" s="3" t="str">
        <f>HYPERLINK("https://fyndiq.se/produkt/42d6995a7328489e/", "2-Pack Sony Xperia 10 V - Härdat Glas 9H - Super Kvalitet 3D Skärmskydd")</f>
        <v>2-Pack Sony Xperia 10 V - Härdat Glas 9H - Super Kvalitet 3D Skärmskydd</v>
      </c>
      <c r="F19682" s="1" t="s">
        <v>3643</v>
      </c>
      <c r="G19682" s="1" t="s">
        <v>3644</v>
      </c>
      <c r="H19682" s="1" t="s">
        <v>3645</v>
      </c>
      <c r="I19682" s="1" t="s">
        <v>16</v>
      </c>
      <c r="J19682" s="1" t="s">
        <v>23</v>
      </c>
      <c r="K19682" s="1" t="s">
        <v>16</v>
      </c>
      <c r="L19682" s="1" t="s">
        <v>16</v>
      </c>
      <c r="M19682" s="1" t="s">
        <v>16</v>
      </c>
      <c r="N19682" s="1" t="s">
        <v>16</v>
      </c>
      <c r="O19682" s="1">
        <v>71.2</v>
      </c>
      <c r="P19682" s="1">
        <v>1.0</v>
      </c>
    </row>
    <row r="19683">
      <c r="A19683" s="1" t="s">
        <v>29</v>
      </c>
      <c r="B19683" s="1" t="s">
        <v>22828</v>
      </c>
      <c r="C19683" s="2" t="s">
        <v>22819</v>
      </c>
      <c r="D19683" s="1" t="s">
        <v>19</v>
      </c>
      <c r="E19683" s="3" t="str">
        <f>HYPERLINK("https://fyndiq.se/produkt/2477583187264ece/", "2-Pack Samsung S20 - 9H Härdat Glass - Top Kvalitet")</f>
        <v>2-Pack Samsung S20 - 9H Härdat Glass - Top Kvalitet</v>
      </c>
      <c r="F19683" s="1" t="s">
        <v>124</v>
      </c>
      <c r="G19683" s="1" t="s">
        <v>125</v>
      </c>
      <c r="H19683" s="1" t="s">
        <v>126</v>
      </c>
      <c r="I19683" s="1" t="s">
        <v>16</v>
      </c>
      <c r="J19683" s="1" t="s">
        <v>23</v>
      </c>
      <c r="K19683" s="1" t="s">
        <v>16</v>
      </c>
      <c r="L19683" s="1" t="s">
        <v>16</v>
      </c>
      <c r="M19683" s="1" t="s">
        <v>16</v>
      </c>
      <c r="N19683" s="1" t="s">
        <v>16</v>
      </c>
      <c r="O19683" s="1">
        <v>71.2</v>
      </c>
      <c r="P19683" s="1">
        <v>2.0</v>
      </c>
    </row>
    <row r="19684">
      <c r="A19684" s="1" t="s">
        <v>29</v>
      </c>
      <c r="B19684" s="1" t="s">
        <v>22829</v>
      </c>
      <c r="C19684" s="2" t="s">
        <v>22819</v>
      </c>
      <c r="D19684" s="1" t="s">
        <v>19</v>
      </c>
      <c r="E19684" s="3" t="str">
        <f>HYPERLINK("https://fyndiq.se/produkt/4a37a66aa49247d0/", "Samsung S21 FE - 9H Härdat Glass - Super Kvalitet 3D")</f>
        <v>Samsung S21 FE - 9H Härdat Glass - Super Kvalitet 3D</v>
      </c>
      <c r="F19684" s="1" t="s">
        <v>4338</v>
      </c>
      <c r="G19684" s="1" t="s">
        <v>4339</v>
      </c>
      <c r="H19684" s="1" t="s">
        <v>4340</v>
      </c>
      <c r="I19684" s="1" t="s">
        <v>16</v>
      </c>
      <c r="J19684" s="1" t="s">
        <v>23</v>
      </c>
      <c r="K19684" s="1" t="s">
        <v>16</v>
      </c>
      <c r="L19684" s="1" t="s">
        <v>16</v>
      </c>
      <c r="M19684" s="1" t="s">
        <v>16</v>
      </c>
      <c r="N19684" s="1" t="s">
        <v>16</v>
      </c>
      <c r="O19684" s="1">
        <v>55.2</v>
      </c>
      <c r="P19684" s="1">
        <v>1.0</v>
      </c>
    </row>
    <row r="19685">
      <c r="A19685" s="1" t="s">
        <v>29</v>
      </c>
      <c r="B19685" s="1" t="s">
        <v>22830</v>
      </c>
      <c r="C19685" s="2" t="s">
        <v>22819</v>
      </c>
      <c r="D19685" s="1" t="s">
        <v>19</v>
      </c>
      <c r="E19685" s="3" t="str">
        <f>HYPERLINK("https://fyndiq.se/produkt/fdeead0025f9481d/", "Samsung S23 FE - 9H Härdat Glass - Super Kvalitet 3D")</f>
        <v>Samsung S23 FE - 9H Härdat Glass - Super Kvalitet 3D</v>
      </c>
      <c r="F19685" s="1" t="s">
        <v>9586</v>
      </c>
      <c r="G19685" s="1" t="s">
        <v>9587</v>
      </c>
      <c r="H19685" s="1" t="s">
        <v>9588</v>
      </c>
      <c r="I19685" s="1" t="s">
        <v>16</v>
      </c>
      <c r="J19685" s="1" t="s">
        <v>23</v>
      </c>
      <c r="K19685" s="1" t="s">
        <v>16</v>
      </c>
      <c r="L19685" s="1" t="s">
        <v>16</v>
      </c>
      <c r="M19685" s="1" t="s">
        <v>16</v>
      </c>
      <c r="N19685" s="1" t="s">
        <v>16</v>
      </c>
      <c r="O19685" s="1">
        <v>55.2</v>
      </c>
      <c r="P19685" s="1">
        <v>1.0</v>
      </c>
    </row>
    <row r="19686">
      <c r="A19686" s="1" t="s">
        <v>29</v>
      </c>
      <c r="B19686" s="1" t="s">
        <v>22831</v>
      </c>
      <c r="C19686" s="2" t="s">
        <v>22819</v>
      </c>
      <c r="D19686" s="1" t="s">
        <v>19</v>
      </c>
      <c r="E19686" s="3" t="str">
        <f>HYPERLINK("https://fyndiq.se/produkt/e09cb1ad27c94cb3/", "Samsung S22 ULTRA - 9H Härdat Glass - 3D Super Kvalitet")</f>
        <v>Samsung S22 ULTRA - 9H Härdat Glass - 3D Super Kvalitet</v>
      </c>
      <c r="F19686" s="1" t="s">
        <v>1969</v>
      </c>
      <c r="G19686" s="1" t="s">
        <v>1970</v>
      </c>
      <c r="H19686" s="1" t="s">
        <v>1971</v>
      </c>
      <c r="I19686" s="1" t="s">
        <v>16</v>
      </c>
      <c r="J19686" s="1" t="s">
        <v>23</v>
      </c>
      <c r="K19686" s="1" t="s">
        <v>16</v>
      </c>
      <c r="L19686" s="1" t="s">
        <v>16</v>
      </c>
      <c r="M19686" s="1" t="s">
        <v>16</v>
      </c>
      <c r="N19686" s="1" t="s">
        <v>16</v>
      </c>
      <c r="O19686" s="1">
        <v>55.2</v>
      </c>
      <c r="P19686" s="1">
        <v>1.0</v>
      </c>
    </row>
    <row r="19687">
      <c r="A19687" s="1" t="s">
        <v>29</v>
      </c>
      <c r="B19687" s="1" t="s">
        <v>22832</v>
      </c>
      <c r="C19687" s="2" t="s">
        <v>22819</v>
      </c>
      <c r="D19687" s="1" t="s">
        <v>19</v>
      </c>
      <c r="E19687" s="3" t="str">
        <f>HYPERLINK("https://fyndiq.se/produkt/b8189cd24bd34d71/", "2-Pack Samsung Galaxy A14 - Härdat Glas 9H - Super Kvalitet 3D Skärmskydd")</f>
        <v>2-Pack Samsung Galaxy A14 - Härdat Glas 9H - Super Kvalitet 3D Skärmskydd</v>
      </c>
      <c r="F19687" s="1" t="s">
        <v>4240</v>
      </c>
      <c r="G19687" s="1" t="s">
        <v>4241</v>
      </c>
      <c r="H19687" s="1" t="s">
        <v>4242</v>
      </c>
      <c r="I19687" s="1" t="s">
        <v>16</v>
      </c>
      <c r="J19687" s="1" t="s">
        <v>23</v>
      </c>
      <c r="K19687" s="1" t="s">
        <v>16</v>
      </c>
      <c r="L19687" s="1" t="s">
        <v>16</v>
      </c>
      <c r="M19687" s="1" t="s">
        <v>16</v>
      </c>
      <c r="N19687" s="1" t="s">
        <v>16</v>
      </c>
      <c r="O19687" s="1">
        <v>63.2</v>
      </c>
      <c r="P19687" s="1">
        <v>1.0</v>
      </c>
    </row>
    <row r="19688">
      <c r="A19688" s="1" t="s">
        <v>29</v>
      </c>
      <c r="B19688" s="1" t="s">
        <v>22833</v>
      </c>
      <c r="C19688" s="2" t="s">
        <v>22819</v>
      </c>
      <c r="D19688" s="1" t="s">
        <v>19</v>
      </c>
      <c r="E19688" s="3" t="str">
        <f>HYPERLINK("https://fyndiq.se/produkt/08d44de1ca3946df/", "2-Pack Samsung Galaxy S10 - Härdat Glas 9H – 3D Skärmskydd - Super kvalitet")</f>
        <v>2-Pack Samsung Galaxy S10 - Härdat Glas 9H – 3D Skärmskydd - Super kvalitet</v>
      </c>
      <c r="F19688" s="1" t="s">
        <v>729</v>
      </c>
      <c r="G19688" s="1" t="s">
        <v>730</v>
      </c>
      <c r="H19688" s="1" t="s">
        <v>731</v>
      </c>
      <c r="I19688" s="1" t="s">
        <v>16</v>
      </c>
      <c r="J19688" s="1" t="s">
        <v>23</v>
      </c>
      <c r="K19688" s="1" t="s">
        <v>16</v>
      </c>
      <c r="L19688" s="1" t="s">
        <v>16</v>
      </c>
      <c r="M19688" s="1" t="s">
        <v>16</v>
      </c>
      <c r="N19688" s="1" t="s">
        <v>16</v>
      </c>
      <c r="O19688" s="1">
        <v>63.2</v>
      </c>
      <c r="P19688" s="1">
        <v>1.0</v>
      </c>
    </row>
    <row r="19689">
      <c r="A19689" s="1" t="s">
        <v>29</v>
      </c>
      <c r="B19689" s="1" t="s">
        <v>22834</v>
      </c>
      <c r="C19689" s="2" t="s">
        <v>22819</v>
      </c>
      <c r="D19689" s="1" t="s">
        <v>19</v>
      </c>
      <c r="E19689" s="3" t="str">
        <f>HYPERLINK("https://fyndiq.se/produkt/a511a8922e36455c/", "2 Pack Samsung S8 - Härdat glas 9H–Super kvalitet 3D Skärmskydd")</f>
        <v>2 Pack Samsung S8 - Härdat glas 9H–Super kvalitet 3D Skärmskydd</v>
      </c>
      <c r="F19689" s="1" t="s">
        <v>1083</v>
      </c>
      <c r="G19689" s="1" t="s">
        <v>1084</v>
      </c>
      <c r="H19689" s="1" t="s">
        <v>1085</v>
      </c>
      <c r="I19689" s="1" t="s">
        <v>16</v>
      </c>
      <c r="J19689" s="1" t="s">
        <v>23</v>
      </c>
      <c r="K19689" s="1" t="s">
        <v>16</v>
      </c>
      <c r="L19689" s="1" t="s">
        <v>16</v>
      </c>
      <c r="M19689" s="1" t="s">
        <v>16</v>
      </c>
      <c r="N19689" s="1" t="s">
        <v>16</v>
      </c>
      <c r="O19689" s="1">
        <v>63.2</v>
      </c>
      <c r="P19689" s="1">
        <v>1.0</v>
      </c>
    </row>
    <row r="19690">
      <c r="A19690" s="1" t="s">
        <v>29</v>
      </c>
      <c r="B19690" s="1" t="s">
        <v>22835</v>
      </c>
      <c r="C19690" s="2" t="s">
        <v>22819</v>
      </c>
      <c r="D19690" s="1" t="s">
        <v>19</v>
      </c>
      <c r="E19690" s="3" t="str">
        <f>HYPERLINK("https://fyndiq.se/produkt/f15b82570d4144d0/", "2-Pack Apple Watch 41mm – Härdat glas 9H – Super kvalitet 3D")</f>
        <v>2-Pack Apple Watch 41mm – Härdat glas 9H – Super kvalitet 3D</v>
      </c>
      <c r="F19690" s="1" t="s">
        <v>144</v>
      </c>
      <c r="G19690" s="1" t="s">
        <v>145</v>
      </c>
      <c r="H19690" s="1" t="s">
        <v>146</v>
      </c>
      <c r="I19690" s="1" t="s">
        <v>16</v>
      </c>
      <c r="J19690" s="1" t="s">
        <v>23</v>
      </c>
      <c r="K19690" s="1" t="s">
        <v>16</v>
      </c>
      <c r="L19690" s="1" t="s">
        <v>16</v>
      </c>
      <c r="M19690" s="1" t="s">
        <v>16</v>
      </c>
      <c r="N19690" s="1" t="s">
        <v>16</v>
      </c>
      <c r="O19690" s="1">
        <v>55.2</v>
      </c>
      <c r="P19690" s="1">
        <v>1.0</v>
      </c>
    </row>
    <row r="19691">
      <c r="A19691" s="1" t="s">
        <v>29</v>
      </c>
      <c r="B19691" s="1" t="s">
        <v>22836</v>
      </c>
      <c r="C19691" s="2" t="s">
        <v>22819</v>
      </c>
      <c r="D19691" s="1" t="s">
        <v>19</v>
      </c>
      <c r="E19691" s="3" t="str">
        <f>HYPERLINK("https://fyndiq.se/produkt/a00b62acc6644fd2/", "2-Pack Samsung Galaxy S10 - Härdat glas 9H – Super kvalitet 3D")</f>
        <v>2-Pack Samsung Galaxy S10 - Härdat glas 9H – Super kvalitet 3D</v>
      </c>
      <c r="F19691" s="1" t="s">
        <v>1291</v>
      </c>
      <c r="G19691" s="1" t="s">
        <v>1292</v>
      </c>
      <c r="H19691" s="1" t="s">
        <v>1293</v>
      </c>
      <c r="I19691" s="1" t="s">
        <v>16</v>
      </c>
      <c r="J19691" s="1" t="s">
        <v>23</v>
      </c>
      <c r="K19691" s="1" t="s">
        <v>16</v>
      </c>
      <c r="L19691" s="1" t="s">
        <v>16</v>
      </c>
      <c r="M19691" s="1" t="s">
        <v>16</v>
      </c>
      <c r="N19691" s="1" t="s">
        <v>16</v>
      </c>
      <c r="O19691" s="1">
        <v>63.2</v>
      </c>
      <c r="P19691" s="1">
        <v>1.0</v>
      </c>
    </row>
    <row r="19692">
      <c r="A19692" s="1" t="s">
        <v>29</v>
      </c>
      <c r="B19692" s="1" t="s">
        <v>22837</v>
      </c>
      <c r="C19692" s="2" t="s">
        <v>22819</v>
      </c>
      <c r="D19692" s="1" t="s">
        <v>19</v>
      </c>
      <c r="E19692" s="3" t="str">
        <f>HYPERLINK("https://fyndiq.se/produkt/0f558f0d1b624bfa/", "2-Pack Google Pixel 7 Pro Skärmskydd &amp; 2-Pack linsskydd - Härdat Glas 9H - Super kvalitet 3D")</f>
        <v>2-Pack Google Pixel 7 Pro Skärmskydd &amp; 2-Pack linsskydd - Härdat Glas 9H - Super kvalitet 3D</v>
      </c>
      <c r="F19692" s="1" t="s">
        <v>8837</v>
      </c>
      <c r="G19692" s="1" t="s">
        <v>8838</v>
      </c>
      <c r="H19692" s="1" t="s">
        <v>8839</v>
      </c>
      <c r="I19692" s="1" t="s">
        <v>16</v>
      </c>
      <c r="J19692" s="1" t="s">
        <v>23</v>
      </c>
      <c r="K19692" s="1" t="s">
        <v>16</v>
      </c>
      <c r="L19692" s="1" t="s">
        <v>16</v>
      </c>
      <c r="M19692" s="1" t="s">
        <v>16</v>
      </c>
      <c r="N19692" s="1" t="s">
        <v>16</v>
      </c>
      <c r="O19692" s="1">
        <v>95.2</v>
      </c>
      <c r="P19692" s="1">
        <v>1.0</v>
      </c>
    </row>
    <row r="19693">
      <c r="A19693" s="1" t="s">
        <v>29</v>
      </c>
      <c r="B19693" s="1" t="s">
        <v>22838</v>
      </c>
      <c r="C19693" s="2" t="s">
        <v>22819</v>
      </c>
      <c r="D19693" s="1" t="s">
        <v>19</v>
      </c>
      <c r="E19693" s="3" t="str">
        <f>HYPERLINK("https://fyndiq.se/produkt/3da06ac3ccba4d05/", "2-Pack Samsung Xcover 6 Pro - Härdat Glas 9H - Super kvalitet 3D Skärmskydd")</f>
        <v>2-Pack Samsung Xcover 6 Pro - Härdat Glas 9H - Super kvalitet 3D Skärmskydd</v>
      </c>
      <c r="F19693" s="1" t="s">
        <v>837</v>
      </c>
      <c r="G19693" s="1" t="s">
        <v>838</v>
      </c>
      <c r="H19693" s="1" t="s">
        <v>839</v>
      </c>
      <c r="I19693" s="1" t="s">
        <v>16</v>
      </c>
      <c r="J19693" s="1" t="s">
        <v>23</v>
      </c>
      <c r="K19693" s="1" t="s">
        <v>16</v>
      </c>
      <c r="L19693" s="1" t="s">
        <v>16</v>
      </c>
      <c r="M19693" s="1" t="s">
        <v>16</v>
      </c>
      <c r="N19693" s="1" t="s">
        <v>16</v>
      </c>
      <c r="O19693" s="1">
        <v>63.2</v>
      </c>
      <c r="P19693" s="1">
        <v>1.0</v>
      </c>
    </row>
    <row r="19694">
      <c r="A19694" s="1" t="s">
        <v>29</v>
      </c>
      <c r="B19694" s="1" t="s">
        <v>22839</v>
      </c>
      <c r="C19694" s="2" t="s">
        <v>22819</v>
      </c>
      <c r="D19694" s="1" t="s">
        <v>19</v>
      </c>
      <c r="E19694" s="3" t="str">
        <f t="shared" ref="E19694:E19695" si="1256">HYPERLINK("https://fyndiq.se/produkt/dfe28e565d2e4c8d/", "2 Pack Samsung S21 FE - 9H Härdat Glass - Super Kvalitet 3D")</f>
        <v>2 Pack Samsung S21 FE - 9H Härdat Glass - Super Kvalitet 3D</v>
      </c>
      <c r="F19694" s="1" t="s">
        <v>276</v>
      </c>
      <c r="G19694" s="1" t="s">
        <v>277</v>
      </c>
      <c r="H19694" s="1" t="s">
        <v>278</v>
      </c>
      <c r="I19694" s="1" t="s">
        <v>16</v>
      </c>
      <c r="J19694" s="1" t="s">
        <v>23</v>
      </c>
      <c r="K19694" s="1" t="s">
        <v>16</v>
      </c>
      <c r="L19694" s="1" t="s">
        <v>16</v>
      </c>
      <c r="M19694" s="1" t="s">
        <v>16</v>
      </c>
      <c r="N19694" s="1" t="s">
        <v>16</v>
      </c>
      <c r="O19694" s="1">
        <v>63.2</v>
      </c>
      <c r="P19694" s="1">
        <v>1.0</v>
      </c>
    </row>
    <row r="19695">
      <c r="A19695" s="1" t="s">
        <v>29</v>
      </c>
      <c r="B19695" s="1" t="s">
        <v>22840</v>
      </c>
      <c r="C19695" s="2" t="s">
        <v>22819</v>
      </c>
      <c r="D19695" s="1" t="s">
        <v>19</v>
      </c>
      <c r="E19695" s="3" t="str">
        <f t="shared" si="1256"/>
        <v>2 Pack Samsung S21 FE - 9H Härdat Glass - Super Kvalitet 3D</v>
      </c>
      <c r="F19695" s="1" t="s">
        <v>276</v>
      </c>
      <c r="G19695" s="1" t="s">
        <v>277</v>
      </c>
      <c r="H19695" s="1" t="s">
        <v>278</v>
      </c>
      <c r="I19695" s="1" t="s">
        <v>16</v>
      </c>
      <c r="J19695" s="1" t="s">
        <v>23</v>
      </c>
      <c r="K19695" s="1" t="s">
        <v>16</v>
      </c>
      <c r="L19695" s="1" t="s">
        <v>16</v>
      </c>
      <c r="M19695" s="1" t="s">
        <v>16</v>
      </c>
      <c r="N19695" s="1" t="s">
        <v>16</v>
      </c>
      <c r="O19695" s="1">
        <v>63.2</v>
      </c>
      <c r="P19695" s="1">
        <v>1.0</v>
      </c>
    </row>
    <row r="19696">
      <c r="A19696" s="1" t="s">
        <v>29</v>
      </c>
      <c r="B19696" s="1" t="s">
        <v>22841</v>
      </c>
      <c r="C19696" s="2" t="s">
        <v>22819</v>
      </c>
      <c r="D19696" s="1" t="s">
        <v>19</v>
      </c>
      <c r="E19696" s="3" t="str">
        <f>HYPERLINK("https://fyndiq.se/produkt/6c5de0fcb5444f66/", "Google Pixel 7 Premium Transparent Skal: Stöttåligt med Förstärkta Hörn")</f>
        <v>Google Pixel 7 Premium Transparent Skal: Stöttåligt med Förstärkta Hörn</v>
      </c>
      <c r="F19696" s="1" t="s">
        <v>22842</v>
      </c>
      <c r="G19696" s="1" t="s">
        <v>22843</v>
      </c>
      <c r="H19696" s="1" t="s">
        <v>22844</v>
      </c>
      <c r="I19696" s="1" t="s">
        <v>16</v>
      </c>
      <c r="J19696" s="1" t="s">
        <v>23</v>
      </c>
      <c r="K19696" s="1" t="s">
        <v>16</v>
      </c>
      <c r="L19696" s="1" t="s">
        <v>16</v>
      </c>
      <c r="M19696" s="1" t="s">
        <v>16</v>
      </c>
      <c r="N19696" s="1" t="s">
        <v>16</v>
      </c>
      <c r="O19696" s="1">
        <v>63.2</v>
      </c>
      <c r="P19696" s="1">
        <v>1.0</v>
      </c>
    </row>
    <row r="19697">
      <c r="A19697" s="1" t="s">
        <v>29</v>
      </c>
      <c r="B19697" s="1" t="s">
        <v>22845</v>
      </c>
      <c r="C19697" s="2" t="s">
        <v>22819</v>
      </c>
      <c r="D19697" s="1" t="s">
        <v>19</v>
      </c>
      <c r="E19697" s="3" t="str">
        <f>HYPERLINK("https://fyndiq.se/produkt/27b0aae0e13248c2/", "2-Pack GOOGLE PIXEL 8 PRO Skärmskydd - Härdat Glas 9H - Super kvalitet 3D")</f>
        <v>2-Pack GOOGLE PIXEL 8 PRO Skärmskydd - Härdat Glas 9H - Super kvalitet 3D</v>
      </c>
      <c r="F19697" s="1" t="s">
        <v>204</v>
      </c>
      <c r="G19697" s="1" t="s">
        <v>205</v>
      </c>
      <c r="H19697" s="1" t="s">
        <v>206</v>
      </c>
      <c r="I19697" s="1" t="s">
        <v>16</v>
      </c>
      <c r="J19697" s="1" t="s">
        <v>23</v>
      </c>
      <c r="K19697" s="1" t="s">
        <v>16</v>
      </c>
      <c r="L19697" s="1" t="s">
        <v>16</v>
      </c>
      <c r="M19697" s="1" t="s">
        <v>16</v>
      </c>
      <c r="N19697" s="1" t="s">
        <v>16</v>
      </c>
      <c r="O19697" s="1">
        <v>71.2</v>
      </c>
      <c r="P19697" s="1">
        <v>1.0</v>
      </c>
    </row>
    <row r="19698">
      <c r="A19698" s="1" t="s">
        <v>29</v>
      </c>
      <c r="B19698" s="1" t="s">
        <v>22846</v>
      </c>
      <c r="C19698" s="2" t="s">
        <v>22819</v>
      </c>
      <c r="D19698" s="1" t="s">
        <v>19</v>
      </c>
      <c r="E19698" s="3" t="str">
        <f>HYPERLINK("https://fyndiq.se/produkt/cd3b669123b24a74/", "2-Pack Samsung S23 Ultra (5G) Skärmskydd &amp; 2-Pack linsskydd - Härdat Glas 9H - Super kvalitet 3D")</f>
        <v>2-Pack Samsung S23 Ultra (5G) Skärmskydd &amp; 2-Pack linsskydd - Härdat Glas 9H - Super kvalitet 3D</v>
      </c>
      <c r="F19698" s="1" t="s">
        <v>3720</v>
      </c>
      <c r="G19698" s="1" t="s">
        <v>3721</v>
      </c>
      <c r="H19698" s="1" t="s">
        <v>3722</v>
      </c>
      <c r="I19698" s="1" t="s">
        <v>16</v>
      </c>
      <c r="J19698" s="1" t="s">
        <v>23</v>
      </c>
      <c r="K19698" s="1" t="s">
        <v>16</v>
      </c>
      <c r="L19698" s="1" t="s">
        <v>16</v>
      </c>
      <c r="M19698" s="1" t="s">
        <v>16</v>
      </c>
      <c r="N19698" s="1" t="s">
        <v>16</v>
      </c>
      <c r="O19698" s="1">
        <v>87.2</v>
      </c>
      <c r="P19698" s="1">
        <v>1.0</v>
      </c>
    </row>
    <row r="19699">
      <c r="A19699" s="1" t="s">
        <v>29</v>
      </c>
      <c r="B19699" s="1" t="s">
        <v>22847</v>
      </c>
      <c r="C19699" s="2" t="s">
        <v>22819</v>
      </c>
      <c r="D19699" s="1" t="s">
        <v>19</v>
      </c>
      <c r="E19699" s="3" t="str">
        <f>HYPERLINK("https://fyndiq.se/produkt/e9fe6b45dad34f98/", "2-Pack Iphone X / XS / 11 PRO- 9H Härdat Glass - Top Kvalitet")</f>
        <v>2-Pack Iphone X / XS / 11 PRO- 9H Härdat Glass - Top Kvalitet</v>
      </c>
      <c r="F19699" s="1" t="s">
        <v>6168</v>
      </c>
      <c r="G19699" s="1" t="s">
        <v>6169</v>
      </c>
      <c r="H19699" s="1" t="s">
        <v>6170</v>
      </c>
      <c r="I19699" s="1" t="s">
        <v>16</v>
      </c>
      <c r="J19699" s="1" t="s">
        <v>23</v>
      </c>
      <c r="K19699" s="1" t="s">
        <v>16</v>
      </c>
      <c r="L19699" s="1" t="s">
        <v>16</v>
      </c>
      <c r="M19699" s="1" t="s">
        <v>16</v>
      </c>
      <c r="N19699" s="1" t="s">
        <v>16</v>
      </c>
      <c r="O19699" s="1">
        <v>47.2</v>
      </c>
      <c r="P19699" s="1">
        <v>1.0</v>
      </c>
    </row>
    <row r="19700">
      <c r="A19700" s="1" t="s">
        <v>29</v>
      </c>
      <c r="B19700" s="1" t="s">
        <v>22848</v>
      </c>
      <c r="C19700" s="2" t="s">
        <v>22819</v>
      </c>
      <c r="D19700" s="1" t="s">
        <v>19</v>
      </c>
      <c r="E19700" s="3" t="str">
        <f t="shared" ref="E19700:E19701" si="1257">HYPERLINK("https://fyndiq.se/produkt/6ae5aff483564a84/", "2-Pack Apple Watch 40mm – Härdat glas 9H – Super kvalitet 3D")</f>
        <v>2-Pack Apple Watch 40mm – Härdat glas 9H – Super kvalitet 3D</v>
      </c>
      <c r="F19700" s="1" t="s">
        <v>1418</v>
      </c>
      <c r="G19700" s="1" t="s">
        <v>1419</v>
      </c>
      <c r="H19700" s="1" t="s">
        <v>1420</v>
      </c>
      <c r="I19700" s="1" t="s">
        <v>16</v>
      </c>
      <c r="J19700" s="1" t="s">
        <v>23</v>
      </c>
      <c r="K19700" s="1" t="s">
        <v>16</v>
      </c>
      <c r="L19700" s="1" t="s">
        <v>16</v>
      </c>
      <c r="M19700" s="1" t="s">
        <v>16</v>
      </c>
      <c r="N19700" s="1" t="s">
        <v>16</v>
      </c>
      <c r="O19700" s="1">
        <v>55.2</v>
      </c>
      <c r="P19700" s="1">
        <v>1.0</v>
      </c>
    </row>
    <row r="19701">
      <c r="A19701" s="1" t="s">
        <v>29</v>
      </c>
      <c r="B19701" s="1" t="s">
        <v>22849</v>
      </c>
      <c r="C19701" s="2" t="s">
        <v>22819</v>
      </c>
      <c r="D19701" s="1" t="s">
        <v>19</v>
      </c>
      <c r="E19701" s="3" t="str">
        <f t="shared" si="1257"/>
        <v>2-Pack Apple Watch 40mm – Härdat glas 9H – Super kvalitet 3D</v>
      </c>
      <c r="F19701" s="1" t="s">
        <v>1418</v>
      </c>
      <c r="G19701" s="1" t="s">
        <v>1419</v>
      </c>
      <c r="H19701" s="1" t="s">
        <v>1420</v>
      </c>
      <c r="I19701" s="1" t="s">
        <v>16</v>
      </c>
      <c r="J19701" s="1" t="s">
        <v>23</v>
      </c>
      <c r="K19701" s="1" t="s">
        <v>16</v>
      </c>
      <c r="L19701" s="1" t="s">
        <v>16</v>
      </c>
      <c r="M19701" s="1" t="s">
        <v>16</v>
      </c>
      <c r="N19701" s="1" t="s">
        <v>16</v>
      </c>
      <c r="O19701" s="1">
        <v>55.2</v>
      </c>
      <c r="P19701" s="1">
        <v>1.0</v>
      </c>
    </row>
    <row r="19702">
      <c r="A19702" s="1" t="s">
        <v>29</v>
      </c>
      <c r="B19702" s="1" t="s">
        <v>22850</v>
      </c>
      <c r="C19702" s="2" t="s">
        <v>22819</v>
      </c>
      <c r="D19702" s="1" t="s">
        <v>19</v>
      </c>
      <c r="E19702" s="3" t="str">
        <f>HYPERLINK("https://fyndiq.se/produkt/f7b16236096d401a/", "2-Pack Google Pixel 7A - Härdat glas 9H - Super kvalitet 3D Skärmskydd")</f>
        <v>2-Pack Google Pixel 7A - Härdat glas 9H - Super kvalitet 3D Skärmskydd</v>
      </c>
      <c r="F19702" s="1" t="s">
        <v>852</v>
      </c>
      <c r="G19702" s="1" t="s">
        <v>853</v>
      </c>
      <c r="H19702" s="1" t="s">
        <v>854</v>
      </c>
      <c r="I19702" s="1" t="s">
        <v>16</v>
      </c>
      <c r="J19702" s="1" t="s">
        <v>23</v>
      </c>
      <c r="K19702" s="1" t="s">
        <v>16</v>
      </c>
      <c r="L19702" s="1" t="s">
        <v>16</v>
      </c>
      <c r="M19702" s="1" t="s">
        <v>16</v>
      </c>
      <c r="N19702" s="1" t="s">
        <v>16</v>
      </c>
      <c r="O19702" s="1">
        <v>63.2</v>
      </c>
      <c r="P19702" s="1">
        <v>1.0</v>
      </c>
    </row>
    <row r="19703">
      <c r="A19703" s="1" t="s">
        <v>29</v>
      </c>
      <c r="B19703" s="1" t="s">
        <v>22851</v>
      </c>
      <c r="C19703" s="2" t="s">
        <v>22819</v>
      </c>
      <c r="D19703" s="1" t="s">
        <v>19</v>
      </c>
      <c r="E19703" s="3" t="str">
        <f>HYPERLINK("https://fyndiq.se/produkt/e0b5cbce33334680/", "2 Pack Sony Xperia 10 IV - Härdat glas 9H -Super Kvalitet 3D")</f>
        <v>2 Pack Sony Xperia 10 IV - Härdat glas 9H -Super Kvalitet 3D</v>
      </c>
      <c r="F19703" s="1" t="s">
        <v>250</v>
      </c>
      <c r="G19703" s="1" t="s">
        <v>251</v>
      </c>
      <c r="H19703" s="1" t="s">
        <v>252</v>
      </c>
      <c r="I19703" s="1" t="s">
        <v>16</v>
      </c>
      <c r="J19703" s="1" t="s">
        <v>23</v>
      </c>
      <c r="K19703" s="1" t="s">
        <v>16</v>
      </c>
      <c r="L19703" s="1" t="s">
        <v>16</v>
      </c>
      <c r="M19703" s="1" t="s">
        <v>16</v>
      </c>
      <c r="N19703" s="1" t="s">
        <v>16</v>
      </c>
      <c r="O19703" s="1">
        <v>71.2</v>
      </c>
      <c r="P19703" s="1">
        <v>1.0</v>
      </c>
    </row>
    <row r="19704">
      <c r="A19704" s="1" t="s">
        <v>29</v>
      </c>
      <c r="B19704" s="1" t="s">
        <v>22852</v>
      </c>
      <c r="C19704" s="2" t="s">
        <v>22819</v>
      </c>
      <c r="D19704" s="1" t="s">
        <v>19</v>
      </c>
      <c r="E19704" s="3" t="str">
        <f>HYPERLINK("https://fyndiq.se/produkt/34157794139f40c6/", "2-Pack Samsung S20 FE - 9H Härdat Glass - Top Kvalitet")</f>
        <v>2-Pack Samsung S20 FE - 9H Härdat Glass - Top Kvalitet</v>
      </c>
      <c r="F19704" s="1" t="s">
        <v>1640</v>
      </c>
      <c r="G19704" s="1" t="s">
        <v>1641</v>
      </c>
      <c r="H19704" s="1" t="s">
        <v>1642</v>
      </c>
      <c r="I19704" s="1" t="s">
        <v>16</v>
      </c>
      <c r="J19704" s="1" t="s">
        <v>23</v>
      </c>
      <c r="K19704" s="1" t="s">
        <v>16</v>
      </c>
      <c r="L19704" s="1" t="s">
        <v>16</v>
      </c>
      <c r="M19704" s="1" t="s">
        <v>16</v>
      </c>
      <c r="N19704" s="1" t="s">
        <v>16</v>
      </c>
      <c r="O19704" s="1">
        <v>63.2</v>
      </c>
      <c r="P19704" s="1">
        <v>1.0</v>
      </c>
    </row>
    <row r="19705">
      <c r="A19705" s="1" t="s">
        <v>29</v>
      </c>
      <c r="B19705" s="1" t="s">
        <v>22853</v>
      </c>
      <c r="C19705" s="2" t="s">
        <v>22819</v>
      </c>
      <c r="D19705" s="1" t="s">
        <v>19</v>
      </c>
      <c r="E19705" s="3" t="str">
        <f t="shared" ref="E19705:E19706" si="1258">HYPERLINK("https://fyndiq.se/produkt/44d2fa4a0f334137/", "2-Pack Samsung Galaxy Tab A7 Lite WiFi - Härdat Glas 9H - Super Kvalitet Skärmskydd")</f>
        <v>2-Pack Samsung Galaxy Tab A7 Lite WiFi - Härdat Glas 9H - Super Kvalitet Skärmskydd</v>
      </c>
      <c r="F19705" s="1" t="s">
        <v>10103</v>
      </c>
      <c r="G19705" s="1" t="s">
        <v>10104</v>
      </c>
      <c r="H19705" s="1" t="s">
        <v>10105</v>
      </c>
      <c r="I19705" s="1" t="s">
        <v>16</v>
      </c>
      <c r="J19705" s="1" t="s">
        <v>23</v>
      </c>
      <c r="K19705" s="1" t="s">
        <v>16</v>
      </c>
      <c r="L19705" s="1" t="s">
        <v>16</v>
      </c>
      <c r="M19705" s="1" t="s">
        <v>16</v>
      </c>
      <c r="N19705" s="1" t="s">
        <v>16</v>
      </c>
      <c r="O19705" s="1">
        <v>127.2</v>
      </c>
      <c r="P19705" s="1">
        <v>1.0</v>
      </c>
    </row>
    <row r="19706">
      <c r="A19706" s="1" t="s">
        <v>29</v>
      </c>
      <c r="B19706" s="1" t="s">
        <v>22854</v>
      </c>
      <c r="C19706" s="2" t="s">
        <v>22819</v>
      </c>
      <c r="D19706" s="1" t="s">
        <v>19</v>
      </c>
      <c r="E19706" s="3" t="str">
        <f t="shared" si="1258"/>
        <v>2-Pack Samsung Galaxy Tab A7 Lite WiFi - Härdat Glas 9H - Super Kvalitet Skärmskydd</v>
      </c>
      <c r="F19706" s="1" t="s">
        <v>10103</v>
      </c>
      <c r="G19706" s="1" t="s">
        <v>10104</v>
      </c>
      <c r="H19706" s="1" t="s">
        <v>10105</v>
      </c>
      <c r="I19706" s="1" t="s">
        <v>16</v>
      </c>
      <c r="J19706" s="1" t="s">
        <v>23</v>
      </c>
      <c r="K19706" s="1" t="s">
        <v>16</v>
      </c>
      <c r="L19706" s="1" t="s">
        <v>16</v>
      </c>
      <c r="M19706" s="1" t="s">
        <v>16</v>
      </c>
      <c r="N19706" s="1" t="s">
        <v>16</v>
      </c>
      <c r="O19706" s="1">
        <v>127.2</v>
      </c>
      <c r="P19706" s="1">
        <v>1.0</v>
      </c>
    </row>
    <row r="19707">
      <c r="A19707" s="1" t="s">
        <v>29</v>
      </c>
      <c r="B19707" s="1" t="s">
        <v>22855</v>
      </c>
      <c r="C19707" s="2" t="s">
        <v>22819</v>
      </c>
      <c r="D19707" s="1" t="s">
        <v>19</v>
      </c>
      <c r="E19707" s="3" t="str">
        <f>HYPERLINK("https://fyndiq.se/produkt/7bc9f115ab504e0c/", "Apple Ipad 9 (10.2 Inch) - Härdat Glas 9H - Super Kvalitet Skärmskydd")</f>
        <v>Apple Ipad 9 (10.2 Inch) - Härdat Glas 9H - Super Kvalitet Skärmskydd</v>
      </c>
      <c r="F19707" s="1" t="s">
        <v>986</v>
      </c>
      <c r="G19707" s="1" t="s">
        <v>987</v>
      </c>
      <c r="H19707" s="1" t="s">
        <v>988</v>
      </c>
      <c r="I19707" s="1" t="s">
        <v>16</v>
      </c>
      <c r="J19707" s="1" t="s">
        <v>23</v>
      </c>
      <c r="K19707" s="1" t="s">
        <v>16</v>
      </c>
      <c r="L19707" s="1" t="s">
        <v>16</v>
      </c>
      <c r="M19707" s="1" t="s">
        <v>16</v>
      </c>
      <c r="N19707" s="1" t="s">
        <v>16</v>
      </c>
      <c r="O19707" s="1">
        <v>119.2</v>
      </c>
      <c r="P19707" s="1">
        <v>1.0</v>
      </c>
    </row>
    <row r="19708">
      <c r="A19708" s="1" t="s">
        <v>29</v>
      </c>
      <c r="B19708" s="1" t="s">
        <v>22856</v>
      </c>
      <c r="C19708" s="2" t="s">
        <v>22819</v>
      </c>
      <c r="D19708" s="1" t="s">
        <v>19</v>
      </c>
      <c r="E19708" s="3" t="str">
        <f>HYPERLINK("https://fyndiq.se/produkt/311d90a74d234421/", "2 Pack Xiaomi 12 - Härdat glas 9H-Super kvalitet 3D Skärmskydd")</f>
        <v>2 Pack Xiaomi 12 - Härdat glas 9H-Super kvalitet 3D Skärmskydd</v>
      </c>
      <c r="F19708" s="1" t="s">
        <v>582</v>
      </c>
      <c r="G19708" s="1" t="s">
        <v>583</v>
      </c>
      <c r="H19708" s="1" t="s">
        <v>584</v>
      </c>
      <c r="I19708" s="1" t="s">
        <v>16</v>
      </c>
      <c r="J19708" s="1" t="s">
        <v>23</v>
      </c>
      <c r="K19708" s="1" t="s">
        <v>16</v>
      </c>
      <c r="L19708" s="1" t="s">
        <v>16</v>
      </c>
      <c r="M19708" s="1" t="s">
        <v>16</v>
      </c>
      <c r="N19708" s="1" t="s">
        <v>16</v>
      </c>
      <c r="O19708" s="1">
        <v>63.2</v>
      </c>
      <c r="P19708" s="1">
        <v>1.0</v>
      </c>
    </row>
    <row r="19709">
      <c r="A19709" s="1" t="s">
        <v>29</v>
      </c>
      <c r="B19709" s="1" t="s">
        <v>22857</v>
      </c>
      <c r="C19709" s="2" t="s">
        <v>22819</v>
      </c>
      <c r="D19709" s="1" t="s">
        <v>19</v>
      </c>
      <c r="E19709" s="3" t="str">
        <f>HYPERLINK("https://fyndiq.se/produkt/18c76e39760a4dfa/", "ASPOR A616 TWS trådlös Bluetooth hörlurar med Lightning kabel - Högkvalitet - Wireless charging - 5.3BT")</f>
        <v>ASPOR A616 TWS trådlös Bluetooth hörlurar med Lightning kabel - Högkvalitet - Wireless charging - 5.3BT</v>
      </c>
      <c r="F19709" s="1" t="s">
        <v>47</v>
      </c>
      <c r="G19709" s="2" t="s">
        <v>48</v>
      </c>
      <c r="H19709" s="1" t="s">
        <v>49</v>
      </c>
      <c r="I19709" s="1" t="s">
        <v>16</v>
      </c>
      <c r="J19709" s="1" t="s">
        <v>23</v>
      </c>
      <c r="K19709" s="1" t="s">
        <v>16</v>
      </c>
      <c r="L19709" s="1" t="s">
        <v>16</v>
      </c>
      <c r="M19709" s="1" t="s">
        <v>16</v>
      </c>
      <c r="N19709" s="1" t="s">
        <v>16</v>
      </c>
      <c r="O19709" s="1">
        <v>183.2</v>
      </c>
      <c r="P19709" s="1">
        <v>1.0</v>
      </c>
    </row>
    <row r="19710">
      <c r="A19710" s="1" t="s">
        <v>29</v>
      </c>
      <c r="B19710" s="1" t="s">
        <v>22858</v>
      </c>
      <c r="C19710" s="2" t="s">
        <v>22819</v>
      </c>
      <c r="D19710" s="1" t="s">
        <v>19</v>
      </c>
      <c r="E19710" s="3" t="str">
        <f>HYPERLINK("https://fyndiq.se/produkt/2eefd0ddb3034f0e/", "Google Pixel 7 Pro - Härdat Glas 9H - Super kvalitet 3D Skärmskydd")</f>
        <v>Google Pixel 7 Pro - Härdat Glas 9H - Super kvalitet 3D Skärmskydd</v>
      </c>
      <c r="F19710" s="1" t="s">
        <v>6270</v>
      </c>
      <c r="G19710" s="1" t="s">
        <v>6271</v>
      </c>
      <c r="H19710" s="1" t="s">
        <v>6272</v>
      </c>
      <c r="I19710" s="1" t="s">
        <v>16</v>
      </c>
      <c r="J19710" s="1" t="s">
        <v>23</v>
      </c>
      <c r="K19710" s="1" t="s">
        <v>16</v>
      </c>
      <c r="L19710" s="1" t="s">
        <v>16</v>
      </c>
      <c r="M19710" s="1" t="s">
        <v>16</v>
      </c>
      <c r="N19710" s="1" t="s">
        <v>16</v>
      </c>
      <c r="O19710" s="1">
        <v>63.2</v>
      </c>
      <c r="P19710" s="1">
        <v>1.0</v>
      </c>
    </row>
    <row r="19711">
      <c r="A19711" s="1" t="s">
        <v>29</v>
      </c>
      <c r="B19711" s="1" t="s">
        <v>22859</v>
      </c>
      <c r="C19711" s="2" t="s">
        <v>22819</v>
      </c>
      <c r="D19711" s="1" t="s">
        <v>19</v>
      </c>
      <c r="E19711" s="3" t="str">
        <f>HYPERLINK("https://fyndiq.se/produkt/6c136b352c1f42d2/", "2-Pack Samsung S23 5G - 9H Härdat Glass - 3D Super Kvalitet Skärmskydd")</f>
        <v>2-Pack Samsung S23 5G - 9H Härdat Glass - 3D Super Kvalitet Skärmskydd</v>
      </c>
      <c r="F19711" s="1" t="s">
        <v>1588</v>
      </c>
      <c r="G19711" s="1" t="s">
        <v>1589</v>
      </c>
      <c r="H19711" s="1" t="s">
        <v>1590</v>
      </c>
      <c r="I19711" s="1" t="s">
        <v>16</v>
      </c>
      <c r="J19711" s="1" t="s">
        <v>23</v>
      </c>
      <c r="K19711" s="1" t="s">
        <v>16</v>
      </c>
      <c r="L19711" s="1" t="s">
        <v>16</v>
      </c>
      <c r="M19711" s="1" t="s">
        <v>16</v>
      </c>
      <c r="N19711" s="1" t="s">
        <v>16</v>
      </c>
      <c r="O19711" s="1">
        <v>63.2</v>
      </c>
      <c r="P19711" s="1">
        <v>1.0</v>
      </c>
    </row>
    <row r="19712">
      <c r="A19712" s="1" t="s">
        <v>29</v>
      </c>
      <c r="B19712" s="1" t="s">
        <v>22860</v>
      </c>
      <c r="C19712" s="2" t="s">
        <v>22819</v>
      </c>
      <c r="D19712" s="1" t="s">
        <v>19</v>
      </c>
      <c r="E19712" s="3" t="str">
        <f>HYPERLINK("https://fyndiq.se/produkt/3793e0f6281f49f6/", "2-Pack Iphone 11 / XR - 9H Härdat Glass - Top Kvalitet")</f>
        <v>2-Pack Iphone 11 / XR - 9H Härdat Glass - Top Kvalitet</v>
      </c>
      <c r="F19712" s="1" t="s">
        <v>371</v>
      </c>
      <c r="G19712" s="1" t="s">
        <v>372</v>
      </c>
      <c r="H19712" s="1" t="s">
        <v>373</v>
      </c>
      <c r="I19712" s="1" t="s">
        <v>16</v>
      </c>
      <c r="J19712" s="1" t="s">
        <v>23</v>
      </c>
      <c r="K19712" s="1" t="s">
        <v>16</v>
      </c>
      <c r="L19712" s="1" t="s">
        <v>16</v>
      </c>
      <c r="M19712" s="1" t="s">
        <v>16</v>
      </c>
      <c r="N19712" s="1" t="s">
        <v>16</v>
      </c>
      <c r="O19712" s="1">
        <v>47.2</v>
      </c>
      <c r="P19712" s="1">
        <v>1.0</v>
      </c>
    </row>
    <row r="19713">
      <c r="A19713" s="1" t="s">
        <v>29</v>
      </c>
      <c r="B19713" s="1" t="s">
        <v>22861</v>
      </c>
      <c r="C19713" s="2" t="s">
        <v>22819</v>
      </c>
      <c r="D19713" s="1" t="s">
        <v>19</v>
      </c>
      <c r="E19713" s="3" t="str">
        <f>HYPERLINK("https://fyndiq.se/produkt/27e6c678af4d4422/", "iPhone 14 Pro Linsskydd - 9H Härdat glas - Super kvalitet 3D Linsskydd")</f>
        <v>iPhone 14 Pro Linsskydd - 9H Härdat glas - Super kvalitet 3D Linsskydd</v>
      </c>
      <c r="F19713" s="1" t="s">
        <v>3285</v>
      </c>
      <c r="G19713" s="1" t="s">
        <v>3286</v>
      </c>
      <c r="H19713" s="1" t="s">
        <v>3287</v>
      </c>
      <c r="I19713" s="1" t="s">
        <v>16</v>
      </c>
      <c r="J19713" s="1" t="s">
        <v>23</v>
      </c>
      <c r="K19713" s="1" t="s">
        <v>16</v>
      </c>
      <c r="L19713" s="1" t="s">
        <v>16</v>
      </c>
      <c r="M19713" s="1" t="s">
        <v>16</v>
      </c>
      <c r="N19713" s="1" t="s">
        <v>16</v>
      </c>
      <c r="O19713" s="1">
        <v>47.2</v>
      </c>
      <c r="P19713" s="1">
        <v>3.0</v>
      </c>
    </row>
    <row r="19714">
      <c r="A19714" s="1" t="s">
        <v>29</v>
      </c>
      <c r="B19714" s="1" t="s">
        <v>22862</v>
      </c>
      <c r="C19714" s="2" t="s">
        <v>22819</v>
      </c>
      <c r="D19714" s="1" t="s">
        <v>19</v>
      </c>
      <c r="E19714" s="3" t="str">
        <f>HYPERLINK("https://fyndiq.se/produkt/675bb02ed6bb4e07/", "2-Pack Samsung Galaxy S21 Ultra - Härdat Glas 9H-Super Kvalitet")</f>
        <v>2-Pack Samsung Galaxy S21 Ultra - Härdat Glas 9H-Super Kvalitet</v>
      </c>
      <c r="F19714" s="1" t="s">
        <v>91</v>
      </c>
      <c r="G19714" s="1" t="s">
        <v>92</v>
      </c>
      <c r="H19714" s="1" t="s">
        <v>93</v>
      </c>
      <c r="I19714" s="1" t="s">
        <v>16</v>
      </c>
      <c r="J19714" s="1" t="s">
        <v>23</v>
      </c>
      <c r="K19714" s="1" t="s">
        <v>16</v>
      </c>
      <c r="L19714" s="1" t="s">
        <v>16</v>
      </c>
      <c r="M19714" s="1" t="s">
        <v>16</v>
      </c>
      <c r="N19714" s="1" t="s">
        <v>16</v>
      </c>
      <c r="O19714" s="1">
        <v>63.2</v>
      </c>
      <c r="P19714" s="1">
        <v>1.0</v>
      </c>
    </row>
    <row r="19715">
      <c r="A19715" s="1" t="s">
        <v>29</v>
      </c>
      <c r="B19715" s="1" t="s">
        <v>22863</v>
      </c>
      <c r="C19715" s="2" t="s">
        <v>22819</v>
      </c>
      <c r="D19715" s="1" t="s">
        <v>19</v>
      </c>
      <c r="E19715" s="3" t="str">
        <f>HYPERLINK("https://fyndiq.se/produkt/c89bb1232b5349ef/", "2-Pack Xiaomi Mi Note 10 - Härdat glas 9H - Super kvalitet 3D")</f>
        <v>2-Pack Xiaomi Mi Note 10 - Härdat glas 9H - Super kvalitet 3D</v>
      </c>
      <c r="F19715" s="1" t="s">
        <v>962</v>
      </c>
      <c r="G19715" s="1" t="s">
        <v>963</v>
      </c>
      <c r="H19715" s="1" t="s">
        <v>964</v>
      </c>
      <c r="I19715" s="1" t="s">
        <v>16</v>
      </c>
      <c r="J19715" s="1" t="s">
        <v>23</v>
      </c>
      <c r="K19715" s="1" t="s">
        <v>16</v>
      </c>
      <c r="L19715" s="1" t="s">
        <v>16</v>
      </c>
      <c r="M19715" s="1" t="s">
        <v>16</v>
      </c>
      <c r="N19715" s="1" t="s">
        <v>16</v>
      </c>
      <c r="O19715" s="1">
        <v>63.2</v>
      </c>
      <c r="P19715" s="1">
        <v>1.0</v>
      </c>
    </row>
    <row r="19716">
      <c r="A19716" s="1" t="s">
        <v>29</v>
      </c>
      <c r="B19716" s="1" t="s">
        <v>22864</v>
      </c>
      <c r="C19716" s="2" t="s">
        <v>22819</v>
      </c>
      <c r="D19716" s="1" t="s">
        <v>19</v>
      </c>
      <c r="E19716" s="3" t="str">
        <f>HYPERLINK("https://fyndiq.se/produkt/6260fb6b96c349fe/", "Samsung S9 plus 3D rundat härdat glasfodral")</f>
        <v>Samsung S9 plus 3D rundat härdat glasfodral</v>
      </c>
      <c r="F19716" s="1" t="s">
        <v>1105</v>
      </c>
      <c r="G19716" s="1" t="s">
        <v>1106</v>
      </c>
      <c r="H19716" s="1" t="s">
        <v>1107</v>
      </c>
      <c r="I19716" s="1" t="s">
        <v>16</v>
      </c>
      <c r="J19716" s="1" t="s">
        <v>23</v>
      </c>
      <c r="K19716" s="1" t="s">
        <v>16</v>
      </c>
      <c r="L19716" s="1" t="s">
        <v>16</v>
      </c>
      <c r="M19716" s="1" t="s">
        <v>16</v>
      </c>
      <c r="N19716" s="1" t="s">
        <v>16</v>
      </c>
      <c r="O19716" s="1">
        <v>55.2</v>
      </c>
      <c r="P19716" s="1">
        <v>1.0</v>
      </c>
    </row>
    <row r="19717">
      <c r="A19717" s="1" t="s">
        <v>29</v>
      </c>
      <c r="B19717" s="1" t="s">
        <v>22865</v>
      </c>
      <c r="C19717" s="2" t="s">
        <v>22819</v>
      </c>
      <c r="D19717" s="1" t="s">
        <v>19</v>
      </c>
      <c r="E19717" s="3" t="str">
        <f>HYPERLINK("https://fyndiq.se/produkt/3c3141ace0cf4c29/", "2-Pack Privacy Skärmskydd For Xiaomi 11T Pro - Härdat Glas 9H - Super Kvalitet 3D")</f>
        <v>2-Pack Privacy Skärmskydd For Xiaomi 11T Pro - Härdat Glas 9H - Super Kvalitet 3D</v>
      </c>
      <c r="F19717" s="1" t="s">
        <v>1383</v>
      </c>
      <c r="G19717" s="1" t="s">
        <v>1384</v>
      </c>
      <c r="H19717" s="1" t="s">
        <v>1385</v>
      </c>
      <c r="I19717" s="1" t="s">
        <v>16</v>
      </c>
      <c r="J19717" s="1" t="s">
        <v>23</v>
      </c>
      <c r="K19717" s="1" t="s">
        <v>16</v>
      </c>
      <c r="L19717" s="1" t="s">
        <v>16</v>
      </c>
      <c r="M19717" s="1" t="s">
        <v>16</v>
      </c>
      <c r="N19717" s="1" t="s">
        <v>16</v>
      </c>
      <c r="O19717" s="1">
        <v>79.2</v>
      </c>
      <c r="P19717" s="1">
        <v>1.0</v>
      </c>
    </row>
    <row r="19718">
      <c r="A19718" s="1" t="s">
        <v>29</v>
      </c>
      <c r="B19718" s="1" t="s">
        <v>22866</v>
      </c>
      <c r="C19718" s="2" t="s">
        <v>22819</v>
      </c>
      <c r="D19718" s="1" t="s">
        <v>19</v>
      </c>
      <c r="E19718" s="3" t="str">
        <f t="shared" ref="E19718:E19719" si="1259">HYPERLINK("https://fyndiq.se/produkt/5111bae9a0a04236/", "2-Pack Samsung S23 Ultra 5G - 9H Härdat Glass - 3D Super Kvalitet Skärmskydd")</f>
        <v>2-Pack Samsung S23 Ultra 5G - 9H Härdat Glass - 3D Super Kvalitet Skärmskydd</v>
      </c>
      <c r="F19718" s="1" t="s">
        <v>35</v>
      </c>
      <c r="G19718" s="1" t="s">
        <v>36</v>
      </c>
      <c r="H19718" s="1" t="s">
        <v>37</v>
      </c>
      <c r="I19718" s="1" t="s">
        <v>16</v>
      </c>
      <c r="J19718" s="1" t="s">
        <v>23</v>
      </c>
      <c r="K19718" s="1" t="s">
        <v>16</v>
      </c>
      <c r="L19718" s="1" t="s">
        <v>16</v>
      </c>
      <c r="M19718" s="1" t="s">
        <v>16</v>
      </c>
      <c r="N19718" s="1" t="s">
        <v>16</v>
      </c>
      <c r="O19718" s="1">
        <v>63.2</v>
      </c>
      <c r="P19718" s="1">
        <v>1.0</v>
      </c>
    </row>
    <row r="19719">
      <c r="A19719" s="1" t="s">
        <v>29</v>
      </c>
      <c r="B19719" s="1" t="s">
        <v>22867</v>
      </c>
      <c r="C19719" s="2" t="s">
        <v>22819</v>
      </c>
      <c r="D19719" s="1" t="s">
        <v>19</v>
      </c>
      <c r="E19719" s="3" t="str">
        <f t="shared" si="1259"/>
        <v>2-Pack Samsung S23 Ultra 5G - 9H Härdat Glass - 3D Super Kvalitet Skärmskydd</v>
      </c>
      <c r="F19719" s="1" t="s">
        <v>35</v>
      </c>
      <c r="G19719" s="1" t="s">
        <v>36</v>
      </c>
      <c r="H19719" s="1" t="s">
        <v>37</v>
      </c>
      <c r="I19719" s="1" t="s">
        <v>16</v>
      </c>
      <c r="J19719" s="1" t="s">
        <v>23</v>
      </c>
      <c r="K19719" s="1" t="s">
        <v>16</v>
      </c>
      <c r="L19719" s="1" t="s">
        <v>16</v>
      </c>
      <c r="M19719" s="1" t="s">
        <v>16</v>
      </c>
      <c r="N19719" s="1" t="s">
        <v>16</v>
      </c>
      <c r="O19719" s="1">
        <v>63.2</v>
      </c>
      <c r="P19719" s="1">
        <v>1.0</v>
      </c>
    </row>
    <row r="19720">
      <c r="A19720" s="1" t="s">
        <v>29</v>
      </c>
      <c r="B19720" s="1" t="s">
        <v>22868</v>
      </c>
      <c r="C19720" s="2" t="s">
        <v>22819</v>
      </c>
      <c r="D19720" s="1" t="s">
        <v>19</v>
      </c>
      <c r="E19720" s="3" t="str">
        <f>HYPERLINK("https://fyndiq.se/produkt/779649d6f32c4f2f/", "Samsung S9 härdat glass 3D heltäckande skärmskydd")</f>
        <v>Samsung S9 härdat glass 3D heltäckande skärmskydd</v>
      </c>
      <c r="F19720" s="1" t="s">
        <v>4693</v>
      </c>
      <c r="G19720" s="1" t="s">
        <v>4694</v>
      </c>
      <c r="H19720" s="1" t="s">
        <v>4695</v>
      </c>
      <c r="I19720" s="1" t="s">
        <v>16</v>
      </c>
      <c r="J19720" s="1" t="s">
        <v>23</v>
      </c>
      <c r="K19720" s="1" t="s">
        <v>16</v>
      </c>
      <c r="L19720" s="1" t="s">
        <v>16</v>
      </c>
      <c r="M19720" s="1" t="s">
        <v>16</v>
      </c>
      <c r="N19720" s="1" t="s">
        <v>16</v>
      </c>
      <c r="O19720" s="1">
        <v>55.2</v>
      </c>
      <c r="P19720" s="1">
        <v>1.0</v>
      </c>
    </row>
    <row r="19721">
      <c r="A19721" s="1" t="s">
        <v>29</v>
      </c>
      <c r="B19721" s="1" t="s">
        <v>22869</v>
      </c>
      <c r="C19721" s="2" t="s">
        <v>22819</v>
      </c>
      <c r="D19721" s="1" t="s">
        <v>19</v>
      </c>
      <c r="E19721" s="3" t="str">
        <f>HYPERLINK("https://fyndiq.se/produkt/545cf024cef84670/", "2-Pack Samsung S21 FE (5G) Skärmskydd &amp; 2-Pack linsskydd - Härdat Glas 9H - Super kvalitet 3D")</f>
        <v>2-Pack Samsung S21 FE (5G) Skärmskydd &amp; 2-Pack linsskydd - Härdat Glas 9H - Super kvalitet 3D</v>
      </c>
      <c r="F19721" s="1" t="s">
        <v>7053</v>
      </c>
      <c r="G19721" s="1" t="s">
        <v>7054</v>
      </c>
      <c r="H19721" s="1" t="s">
        <v>7055</v>
      </c>
      <c r="I19721" s="1" t="s">
        <v>16</v>
      </c>
      <c r="J19721" s="1" t="s">
        <v>23</v>
      </c>
      <c r="K19721" s="1" t="s">
        <v>16</v>
      </c>
      <c r="L19721" s="1" t="s">
        <v>16</v>
      </c>
      <c r="M19721" s="1" t="s">
        <v>16</v>
      </c>
      <c r="N19721" s="1" t="s">
        <v>16</v>
      </c>
      <c r="O19721" s="1">
        <v>79.2</v>
      </c>
      <c r="P19721" s="1">
        <v>1.0</v>
      </c>
    </row>
    <row r="19722">
      <c r="A19722" s="1" t="s">
        <v>29</v>
      </c>
      <c r="B19722" s="1" t="s">
        <v>22870</v>
      </c>
      <c r="C19722" s="2" t="s">
        <v>22819</v>
      </c>
      <c r="D19722" s="1" t="s">
        <v>19</v>
      </c>
      <c r="E19722" s="3" t="str">
        <f t="shared" ref="E19722:E19724" si="1260">HYPERLINK("https://fyndiq.se/produkt/0386ecdde44e4e9e/", "Google Pixel 6A - Härdat glas 9H - Super kvalitet 3D Skärmskydd")</f>
        <v>Google Pixel 6A - Härdat glas 9H - Super kvalitet 3D Skärmskydd</v>
      </c>
      <c r="F19722" s="1" t="s">
        <v>5432</v>
      </c>
      <c r="G19722" s="1" t="s">
        <v>5433</v>
      </c>
      <c r="H19722" s="1" t="s">
        <v>5434</v>
      </c>
      <c r="I19722" s="1" t="s">
        <v>16</v>
      </c>
      <c r="J19722" s="1" t="s">
        <v>23</v>
      </c>
      <c r="K19722" s="1" t="s">
        <v>16</v>
      </c>
      <c r="L19722" s="1" t="s">
        <v>16</v>
      </c>
      <c r="M19722" s="1" t="s">
        <v>16</v>
      </c>
      <c r="N19722" s="1" t="s">
        <v>16</v>
      </c>
      <c r="O19722" s="1">
        <v>55.2</v>
      </c>
      <c r="P19722" s="1">
        <v>1.0</v>
      </c>
    </row>
    <row r="19723">
      <c r="A19723" s="1" t="s">
        <v>29</v>
      </c>
      <c r="B19723" s="1" t="s">
        <v>22871</v>
      </c>
      <c r="C19723" s="2" t="s">
        <v>22819</v>
      </c>
      <c r="D19723" s="1" t="s">
        <v>19</v>
      </c>
      <c r="E19723" s="3" t="str">
        <f t="shared" si="1260"/>
        <v>Google Pixel 6A - Härdat glas 9H - Super kvalitet 3D Skärmskydd</v>
      </c>
      <c r="F19723" s="1" t="s">
        <v>5432</v>
      </c>
      <c r="G19723" s="1" t="s">
        <v>5433</v>
      </c>
      <c r="H19723" s="1" t="s">
        <v>5434</v>
      </c>
      <c r="I19723" s="1" t="s">
        <v>16</v>
      </c>
      <c r="J19723" s="1" t="s">
        <v>23</v>
      </c>
      <c r="K19723" s="1" t="s">
        <v>16</v>
      </c>
      <c r="L19723" s="1" t="s">
        <v>16</v>
      </c>
      <c r="M19723" s="1" t="s">
        <v>16</v>
      </c>
      <c r="N19723" s="1" t="s">
        <v>16</v>
      </c>
      <c r="O19723" s="1">
        <v>55.2</v>
      </c>
      <c r="P19723" s="1">
        <v>1.0</v>
      </c>
    </row>
    <row r="19724">
      <c r="A19724" s="1" t="s">
        <v>29</v>
      </c>
      <c r="B19724" s="1" t="s">
        <v>22872</v>
      </c>
      <c r="C19724" s="2" t="s">
        <v>22819</v>
      </c>
      <c r="D19724" s="1" t="s">
        <v>19</v>
      </c>
      <c r="E19724" s="3" t="str">
        <f t="shared" si="1260"/>
        <v>Google Pixel 6A - Härdat glas 9H - Super kvalitet 3D Skärmskydd</v>
      </c>
      <c r="F19724" s="1" t="s">
        <v>5432</v>
      </c>
      <c r="G19724" s="1" t="s">
        <v>5433</v>
      </c>
      <c r="H19724" s="1" t="s">
        <v>5434</v>
      </c>
      <c r="I19724" s="1" t="s">
        <v>16</v>
      </c>
      <c r="J19724" s="1" t="s">
        <v>23</v>
      </c>
      <c r="K19724" s="1" t="s">
        <v>16</v>
      </c>
      <c r="L19724" s="1" t="s">
        <v>16</v>
      </c>
      <c r="M19724" s="1" t="s">
        <v>16</v>
      </c>
      <c r="N19724" s="1" t="s">
        <v>16</v>
      </c>
      <c r="O19724" s="1">
        <v>55.2</v>
      </c>
      <c r="P19724" s="1">
        <v>1.0</v>
      </c>
    </row>
    <row r="19725">
      <c r="A19725" s="1" t="s">
        <v>29</v>
      </c>
      <c r="B19725" s="1" t="s">
        <v>22873</v>
      </c>
      <c r="C19725" s="2" t="s">
        <v>22819</v>
      </c>
      <c r="D19725" s="1" t="s">
        <v>19</v>
      </c>
      <c r="E19725" s="3" t="str">
        <f>HYPERLINK("https://fyndiq.se/produkt/f7b16236096d401a/", "2-Pack Google Pixel 7A - Härdat glas 9H - Super kvalitet 3D Skärmskydd")</f>
        <v>2-Pack Google Pixel 7A - Härdat glas 9H - Super kvalitet 3D Skärmskydd</v>
      </c>
      <c r="F19725" s="1" t="s">
        <v>852</v>
      </c>
      <c r="G19725" s="1" t="s">
        <v>853</v>
      </c>
      <c r="H19725" s="1" t="s">
        <v>854</v>
      </c>
      <c r="I19725" s="1" t="s">
        <v>16</v>
      </c>
      <c r="J19725" s="1" t="s">
        <v>23</v>
      </c>
      <c r="K19725" s="1" t="s">
        <v>16</v>
      </c>
      <c r="L19725" s="1" t="s">
        <v>16</v>
      </c>
      <c r="M19725" s="1" t="s">
        <v>16</v>
      </c>
      <c r="N19725" s="1" t="s">
        <v>16</v>
      </c>
      <c r="O19725" s="1">
        <v>63.2</v>
      </c>
      <c r="P19725" s="1">
        <v>1.0</v>
      </c>
    </row>
    <row r="19726">
      <c r="A19726" s="1" t="s">
        <v>29</v>
      </c>
      <c r="B19726" s="1" t="s">
        <v>22874</v>
      </c>
      <c r="C19726" s="2" t="s">
        <v>22819</v>
      </c>
      <c r="D19726" s="1" t="s">
        <v>19</v>
      </c>
      <c r="E19726" s="3" t="str">
        <f>HYPERLINK("https://fyndiq.se/produkt/e9fe6b45dad34f98/", "2-Pack Iphone X / XS / 11 PRO- 9H Härdat Glass - Top Kvalitet")</f>
        <v>2-Pack Iphone X / XS / 11 PRO- 9H Härdat Glass - Top Kvalitet</v>
      </c>
      <c r="F19726" s="1" t="s">
        <v>6168</v>
      </c>
      <c r="G19726" s="1" t="s">
        <v>6169</v>
      </c>
      <c r="H19726" s="1" t="s">
        <v>6170</v>
      </c>
      <c r="I19726" s="1" t="s">
        <v>16</v>
      </c>
      <c r="J19726" s="1" t="s">
        <v>23</v>
      </c>
      <c r="K19726" s="1" t="s">
        <v>16</v>
      </c>
      <c r="L19726" s="1" t="s">
        <v>16</v>
      </c>
      <c r="M19726" s="1" t="s">
        <v>16</v>
      </c>
      <c r="N19726" s="1" t="s">
        <v>16</v>
      </c>
      <c r="O19726" s="1">
        <v>47.2</v>
      </c>
      <c r="P19726" s="1">
        <v>1.0</v>
      </c>
    </row>
    <row r="19727">
      <c r="A19727" s="1" t="s">
        <v>29</v>
      </c>
      <c r="B19727" s="1" t="s">
        <v>22875</v>
      </c>
      <c r="C19727" s="2" t="s">
        <v>22819</v>
      </c>
      <c r="D19727" s="1" t="s">
        <v>19</v>
      </c>
      <c r="E19727" s="3" t="str">
        <f>HYPERLINK("https://fyndiq.se/produkt/22da48bd656e47a6/", "3-Pack Samsung Galaxy Tab A7 Lite - Härdat Glas 9H - Super Kvalitet")</f>
        <v>3-Pack Samsung Galaxy Tab A7 Lite - Härdat Glas 9H - Super Kvalitet</v>
      </c>
      <c r="F19727" s="1" t="s">
        <v>2316</v>
      </c>
      <c r="G19727" s="1" t="s">
        <v>2317</v>
      </c>
      <c r="H19727" s="1" t="s">
        <v>2318</v>
      </c>
      <c r="I19727" s="1" t="s">
        <v>16</v>
      </c>
      <c r="J19727" s="1" t="s">
        <v>23</v>
      </c>
      <c r="K19727" s="1" t="s">
        <v>16</v>
      </c>
      <c r="L19727" s="1" t="s">
        <v>16</v>
      </c>
      <c r="M19727" s="1" t="s">
        <v>16</v>
      </c>
      <c r="N19727" s="1" t="s">
        <v>16</v>
      </c>
      <c r="O19727" s="1">
        <v>143.2</v>
      </c>
      <c r="P19727" s="1">
        <v>1.0</v>
      </c>
    </row>
    <row r="19728">
      <c r="A19728" s="1" t="s">
        <v>29</v>
      </c>
      <c r="B19728" s="1" t="s">
        <v>22876</v>
      </c>
      <c r="C19728" s="2" t="s">
        <v>22819</v>
      </c>
      <c r="D19728" s="1" t="s">
        <v>19</v>
      </c>
      <c r="E19728" s="3" t="str">
        <f t="shared" ref="E19728:E19729" si="1261">HYPERLINK("https://fyndiq.se/produkt/088b297734a64421/", "2-Pack Samsung S23 Ultra (5G) Skärmskydd &amp; 2-Pack linsskydd - Härdat Glas 9H - Super kvalitet 3D")</f>
        <v>2-Pack Samsung S23 Ultra (5G) Skärmskydd &amp; 2-Pack linsskydd - Härdat Glas 9H - Super kvalitet 3D</v>
      </c>
      <c r="F19728" s="1" t="s">
        <v>1209</v>
      </c>
      <c r="G19728" s="1" t="s">
        <v>1210</v>
      </c>
      <c r="H19728" s="1" t="s">
        <v>1211</v>
      </c>
      <c r="I19728" s="1" t="s">
        <v>16</v>
      </c>
      <c r="J19728" s="1" t="s">
        <v>23</v>
      </c>
      <c r="K19728" s="1" t="s">
        <v>16</v>
      </c>
      <c r="L19728" s="1" t="s">
        <v>16</v>
      </c>
      <c r="M19728" s="1" t="s">
        <v>16</v>
      </c>
      <c r="N19728" s="1" t="s">
        <v>16</v>
      </c>
      <c r="O19728" s="1">
        <v>79.2</v>
      </c>
      <c r="P19728" s="1">
        <v>1.0</v>
      </c>
    </row>
    <row r="19729">
      <c r="A19729" s="1" t="s">
        <v>29</v>
      </c>
      <c r="B19729" s="1" t="s">
        <v>22877</v>
      </c>
      <c r="C19729" s="2" t="s">
        <v>22819</v>
      </c>
      <c r="D19729" s="1" t="s">
        <v>19</v>
      </c>
      <c r="E19729" s="3" t="str">
        <f t="shared" si="1261"/>
        <v>2-Pack Samsung S23 Ultra (5G) Skärmskydd &amp; 2-Pack linsskydd - Härdat Glas 9H - Super kvalitet 3D</v>
      </c>
      <c r="F19729" s="1" t="s">
        <v>1209</v>
      </c>
      <c r="G19729" s="1" t="s">
        <v>1210</v>
      </c>
      <c r="H19729" s="1" t="s">
        <v>1211</v>
      </c>
      <c r="I19729" s="1" t="s">
        <v>16</v>
      </c>
      <c r="J19729" s="1" t="s">
        <v>23</v>
      </c>
      <c r="K19729" s="1" t="s">
        <v>16</v>
      </c>
      <c r="L19729" s="1" t="s">
        <v>16</v>
      </c>
      <c r="M19729" s="1" t="s">
        <v>16</v>
      </c>
      <c r="N19729" s="1" t="s">
        <v>16</v>
      </c>
      <c r="O19729" s="1">
        <v>79.2</v>
      </c>
      <c r="P19729" s="1">
        <v>1.0</v>
      </c>
    </row>
    <row r="19730">
      <c r="A19730" s="1" t="s">
        <v>29</v>
      </c>
      <c r="B19730" s="1" t="s">
        <v>22878</v>
      </c>
      <c r="C19730" s="2" t="s">
        <v>22819</v>
      </c>
      <c r="D19730" s="1" t="s">
        <v>19</v>
      </c>
      <c r="E19730" s="3" t="str">
        <f>HYPERLINK("https://fyndiq.se/produkt/03a480989c2048fb/", "2 Pack Samsung Galaxy S8 Plus - Härdat glas 9H–Super kvalitet 3D")</f>
        <v>2 Pack Samsung Galaxy S8 Plus - Härdat glas 9H–Super kvalitet 3D</v>
      </c>
      <c r="F19730" s="1" t="s">
        <v>991</v>
      </c>
      <c r="G19730" s="1" t="s">
        <v>992</v>
      </c>
      <c r="H19730" s="1" t="s">
        <v>993</v>
      </c>
      <c r="I19730" s="1" t="s">
        <v>16</v>
      </c>
      <c r="J19730" s="1" t="s">
        <v>23</v>
      </c>
      <c r="K19730" s="1" t="s">
        <v>16</v>
      </c>
      <c r="L19730" s="1" t="s">
        <v>16</v>
      </c>
      <c r="M19730" s="1" t="s">
        <v>16</v>
      </c>
      <c r="N19730" s="1" t="s">
        <v>16</v>
      </c>
      <c r="O19730" s="1">
        <v>63.2</v>
      </c>
      <c r="P19730" s="1">
        <v>1.0</v>
      </c>
    </row>
    <row r="19731">
      <c r="A19731" s="1" t="s">
        <v>29</v>
      </c>
      <c r="B19731" s="1" t="s">
        <v>22879</v>
      </c>
      <c r="C19731" s="2" t="s">
        <v>22819</v>
      </c>
      <c r="D19731" s="1" t="s">
        <v>19</v>
      </c>
      <c r="E19731" s="3" t="str">
        <f>HYPERLINK("https://fyndiq.se/produkt/dfe28e565d2e4c8d/", "2 Pack Samsung S21 FE - 9H Härdat Glass - Super Kvalitet 3D")</f>
        <v>2 Pack Samsung S21 FE - 9H Härdat Glass - Super Kvalitet 3D</v>
      </c>
      <c r="F19731" s="1" t="s">
        <v>276</v>
      </c>
      <c r="G19731" s="1" t="s">
        <v>277</v>
      </c>
      <c r="H19731" s="1" t="s">
        <v>278</v>
      </c>
      <c r="I19731" s="1" t="s">
        <v>16</v>
      </c>
      <c r="J19731" s="1" t="s">
        <v>23</v>
      </c>
      <c r="K19731" s="1" t="s">
        <v>16</v>
      </c>
      <c r="L19731" s="1" t="s">
        <v>16</v>
      </c>
      <c r="M19731" s="1" t="s">
        <v>16</v>
      </c>
      <c r="N19731" s="1" t="s">
        <v>16</v>
      </c>
      <c r="O19731" s="1">
        <v>63.2</v>
      </c>
      <c r="P19731" s="1">
        <v>1.0</v>
      </c>
    </row>
    <row r="19732">
      <c r="A19732" s="1" t="s">
        <v>29</v>
      </c>
      <c r="B19732" s="1" t="s">
        <v>22880</v>
      </c>
      <c r="C19732" s="2" t="s">
        <v>22819</v>
      </c>
      <c r="D19732" s="1" t="s">
        <v>19</v>
      </c>
      <c r="E19732" s="3" t="str">
        <f>HYPERLINK("https://fyndiq.se/produkt/a871a7da0b2249a8/", "2-Pack Iphone 11 Pro Max - 9H Härdat Glass - Top Kvalitet")</f>
        <v>2-Pack Iphone 11 Pro Max - 9H Härdat Glass - Top Kvalitet</v>
      </c>
      <c r="F19732" s="1" t="s">
        <v>559</v>
      </c>
      <c r="G19732" s="1" t="s">
        <v>560</v>
      </c>
      <c r="H19732" s="1" t="s">
        <v>561</v>
      </c>
      <c r="I19732" s="1" t="s">
        <v>16</v>
      </c>
      <c r="J19732" s="1" t="s">
        <v>23</v>
      </c>
      <c r="K19732" s="1" t="s">
        <v>16</v>
      </c>
      <c r="L19732" s="1" t="s">
        <v>16</v>
      </c>
      <c r="M19732" s="1" t="s">
        <v>16</v>
      </c>
      <c r="N19732" s="1" t="s">
        <v>16</v>
      </c>
      <c r="O19732" s="1">
        <v>47.2</v>
      </c>
      <c r="P19732" s="1">
        <v>1.0</v>
      </c>
    </row>
    <row r="19733">
      <c r="A19733" s="1" t="s">
        <v>29</v>
      </c>
      <c r="B19733" s="1" t="s">
        <v>22881</v>
      </c>
      <c r="C19733" s="2" t="s">
        <v>22819</v>
      </c>
      <c r="D19733" s="1" t="s">
        <v>19</v>
      </c>
      <c r="E19733" s="3" t="str">
        <f>HYPERLINK("https://fyndiq.se/produkt/ef10e4ba492c46df/", "2-Pack Samsung S23 FE 5G - 9H Härdat Glass - Super Kvalitet 3D")</f>
        <v>2-Pack Samsung S23 FE 5G - 9H Härdat Glass - Super Kvalitet 3D</v>
      </c>
      <c r="F19733" s="1" t="s">
        <v>2521</v>
      </c>
      <c r="G19733" s="1" t="s">
        <v>2522</v>
      </c>
      <c r="H19733" s="1" t="s">
        <v>2523</v>
      </c>
      <c r="I19733" s="1" t="s">
        <v>16</v>
      </c>
      <c r="J19733" s="1" t="s">
        <v>23</v>
      </c>
      <c r="K19733" s="1" t="s">
        <v>16</v>
      </c>
      <c r="L19733" s="1" t="s">
        <v>16</v>
      </c>
      <c r="M19733" s="1" t="s">
        <v>16</v>
      </c>
      <c r="N19733" s="1" t="s">
        <v>16</v>
      </c>
      <c r="O19733" s="1">
        <v>63.2</v>
      </c>
      <c r="P19733" s="1">
        <v>1.0</v>
      </c>
    </row>
    <row r="19734">
      <c r="A19734" s="1" t="s">
        <v>29</v>
      </c>
      <c r="B19734" s="1" t="s">
        <v>22882</v>
      </c>
      <c r="C19734" s="2" t="s">
        <v>22819</v>
      </c>
      <c r="D19734" s="1" t="s">
        <v>19</v>
      </c>
      <c r="E19734" s="3" t="str">
        <f>HYPERLINK("https://fyndiq.se/produkt/909017aaab414cea/", "Samsung A54 5G Premium Transparent Skal: Stöttåligt med Förstärkta Hörn")</f>
        <v>Samsung A54 5G Premium Transparent Skal: Stöttåligt med Förstärkta Hörn</v>
      </c>
      <c r="F19734" s="1" t="s">
        <v>1278</v>
      </c>
      <c r="G19734" s="1" t="s">
        <v>1279</v>
      </c>
      <c r="H19734" s="1" t="s">
        <v>1280</v>
      </c>
      <c r="I19734" s="1" t="s">
        <v>16</v>
      </c>
      <c r="J19734" s="1" t="s">
        <v>23</v>
      </c>
      <c r="K19734" s="1" t="s">
        <v>16</v>
      </c>
      <c r="L19734" s="1" t="s">
        <v>16</v>
      </c>
      <c r="M19734" s="1" t="s">
        <v>16</v>
      </c>
      <c r="N19734" s="1" t="s">
        <v>16</v>
      </c>
      <c r="O19734" s="1">
        <v>63.2</v>
      </c>
      <c r="P19734" s="1">
        <v>1.0</v>
      </c>
    </row>
    <row r="19735">
      <c r="A19735" s="1" t="s">
        <v>29</v>
      </c>
      <c r="B19735" s="1" t="s">
        <v>22883</v>
      </c>
      <c r="C19735" s="2" t="s">
        <v>22819</v>
      </c>
      <c r="D19735" s="1" t="s">
        <v>19</v>
      </c>
      <c r="E19735" s="3" t="str">
        <f>HYPERLINK("https://fyndiq.se/produkt/092cbf0de41f43c2/", "1-Pack Samsung S20 FE Skärmskydd &amp; 1-Pack linsskydd - Härdat Glas 9H - Super kvalitet 3D")</f>
        <v>1-Pack Samsung S20 FE Skärmskydd &amp; 1-Pack linsskydd - Härdat Glas 9H - Super kvalitet 3D</v>
      </c>
      <c r="F19735" s="1" t="s">
        <v>11050</v>
      </c>
      <c r="G19735" s="1" t="s">
        <v>11051</v>
      </c>
      <c r="H19735" s="1" t="s">
        <v>11052</v>
      </c>
      <c r="I19735" s="1" t="s">
        <v>16</v>
      </c>
      <c r="J19735" s="1" t="s">
        <v>23</v>
      </c>
      <c r="K19735" s="1" t="s">
        <v>16</v>
      </c>
      <c r="L19735" s="1" t="s">
        <v>16</v>
      </c>
      <c r="M19735" s="1" t="s">
        <v>16</v>
      </c>
      <c r="N19735" s="1" t="s">
        <v>16</v>
      </c>
      <c r="O19735" s="1">
        <v>71.2</v>
      </c>
      <c r="P19735" s="1">
        <v>2.0</v>
      </c>
    </row>
    <row r="19736">
      <c r="A19736" s="1" t="s">
        <v>29</v>
      </c>
      <c r="B19736" s="1" t="s">
        <v>22884</v>
      </c>
      <c r="C19736" s="2" t="s">
        <v>22819</v>
      </c>
      <c r="D19736" s="1" t="s">
        <v>19</v>
      </c>
      <c r="E19736" s="3" t="str">
        <f>HYPERLINK("https://fyndiq.se/produkt/acecbda921d14ae6/", "2 Pack Samsung Galaxy A70 - Härdat Glas 9H - Super Kvalitet 3D")</f>
        <v>2 Pack Samsung Galaxy A70 - Härdat Glas 9H - Super Kvalitet 3D</v>
      </c>
      <c r="F19736" s="1" t="s">
        <v>327</v>
      </c>
      <c r="G19736" s="1" t="s">
        <v>328</v>
      </c>
      <c r="H19736" s="1" t="s">
        <v>329</v>
      </c>
      <c r="I19736" s="1" t="s">
        <v>16</v>
      </c>
      <c r="J19736" s="1" t="s">
        <v>23</v>
      </c>
      <c r="K19736" s="1" t="s">
        <v>16</v>
      </c>
      <c r="L19736" s="1" t="s">
        <v>16</v>
      </c>
      <c r="M19736" s="1" t="s">
        <v>16</v>
      </c>
      <c r="N19736" s="1" t="s">
        <v>16</v>
      </c>
      <c r="O19736" s="1">
        <v>63.2</v>
      </c>
      <c r="P19736" s="1">
        <v>1.0</v>
      </c>
    </row>
    <row r="19737">
      <c r="A19737" s="1" t="s">
        <v>29</v>
      </c>
      <c r="B19737" s="1" t="s">
        <v>22885</v>
      </c>
      <c r="C19737" s="2" t="s">
        <v>22819</v>
      </c>
      <c r="D19737" s="1" t="s">
        <v>19</v>
      </c>
      <c r="E19737" s="3" t="str">
        <f>HYPERLINK("https://fyndiq.se/produkt/dd442afde00c4525/", "2-Pack Sony Xperia 5 III - Härdat glas 9H - Super Kvalitet 3D")</f>
        <v>2-Pack Sony Xperia 5 III - Härdat glas 9H - Super Kvalitet 3D</v>
      </c>
      <c r="F19737" s="1" t="s">
        <v>3492</v>
      </c>
      <c r="G19737" s="1" t="s">
        <v>3493</v>
      </c>
      <c r="H19737" s="1" t="s">
        <v>3494</v>
      </c>
      <c r="I19737" s="1" t="s">
        <v>16</v>
      </c>
      <c r="J19737" s="1" t="s">
        <v>23</v>
      </c>
      <c r="K19737" s="1" t="s">
        <v>16</v>
      </c>
      <c r="L19737" s="1" t="s">
        <v>16</v>
      </c>
      <c r="M19737" s="1" t="s">
        <v>16</v>
      </c>
      <c r="N19737" s="1" t="s">
        <v>16</v>
      </c>
      <c r="O19737" s="1">
        <v>63.2</v>
      </c>
      <c r="P19737" s="1">
        <v>1.0</v>
      </c>
    </row>
    <row r="19738">
      <c r="A19738" s="1" t="s">
        <v>29</v>
      </c>
      <c r="B19738" s="1" t="s">
        <v>22886</v>
      </c>
      <c r="C19738" s="2" t="s">
        <v>22819</v>
      </c>
      <c r="D19738" s="1" t="s">
        <v>19</v>
      </c>
      <c r="E19738" s="3" t="str">
        <f>HYPERLINK("https://fyndiq.se/produkt/0b0a4498022e4979/", "2-Pack Samsung Galaxy A12 - Härdat Glas 9H - Super Kvalitet 3D")</f>
        <v>2-Pack Samsung Galaxy A12 - Härdat Glas 9H - Super Kvalitet 3D</v>
      </c>
      <c r="F19738" s="1" t="s">
        <v>683</v>
      </c>
      <c r="G19738" s="1" t="s">
        <v>684</v>
      </c>
      <c r="H19738" s="1" t="s">
        <v>685</v>
      </c>
      <c r="I19738" s="1" t="s">
        <v>16</v>
      </c>
      <c r="J19738" s="1" t="s">
        <v>23</v>
      </c>
      <c r="K19738" s="1" t="s">
        <v>16</v>
      </c>
      <c r="L19738" s="1" t="s">
        <v>16</v>
      </c>
      <c r="M19738" s="1" t="s">
        <v>16</v>
      </c>
      <c r="N19738" s="1" t="s">
        <v>16</v>
      </c>
      <c r="O19738" s="1">
        <v>63.2</v>
      </c>
      <c r="P19738" s="1">
        <v>1.0</v>
      </c>
    </row>
    <row r="19739">
      <c r="A19739" s="1" t="s">
        <v>29</v>
      </c>
      <c r="B19739" s="1" t="s">
        <v>22887</v>
      </c>
      <c r="C19739" s="2" t="s">
        <v>22819</v>
      </c>
      <c r="D19739" s="1" t="s">
        <v>19</v>
      </c>
      <c r="E19739" s="3" t="str">
        <f t="shared" ref="E19739:E19740" si="1262">HYPERLINK("https://fyndiq.se/produkt/7f14e739962c4877/", "Skärmskydd Huawei P30, 3D härdat glas, bubbelfri, hög kvalitet.")</f>
        <v>Skärmskydd Huawei P30, 3D härdat glas, bubbelfri, hög kvalitet.</v>
      </c>
      <c r="F19739" s="1" t="s">
        <v>3346</v>
      </c>
      <c r="G19739" s="1" t="s">
        <v>3347</v>
      </c>
      <c r="H19739" s="1" t="s">
        <v>3348</v>
      </c>
      <c r="I19739" s="1" t="s">
        <v>16</v>
      </c>
      <c r="J19739" s="1" t="s">
        <v>23</v>
      </c>
      <c r="K19739" s="1" t="s">
        <v>16</v>
      </c>
      <c r="L19739" s="1" t="s">
        <v>16</v>
      </c>
      <c r="M19739" s="1" t="s">
        <v>16</v>
      </c>
      <c r="N19739" s="1" t="s">
        <v>16</v>
      </c>
      <c r="O19739" s="1">
        <v>55.2</v>
      </c>
      <c r="P19739" s="1">
        <v>1.0</v>
      </c>
    </row>
    <row r="19740">
      <c r="A19740" s="1" t="s">
        <v>29</v>
      </c>
      <c r="B19740" s="1" t="s">
        <v>22888</v>
      </c>
      <c r="C19740" s="2" t="s">
        <v>22819</v>
      </c>
      <c r="D19740" s="1" t="s">
        <v>19</v>
      </c>
      <c r="E19740" s="3" t="str">
        <f t="shared" si="1262"/>
        <v>Skärmskydd Huawei P30, 3D härdat glas, bubbelfri, hög kvalitet.</v>
      </c>
      <c r="F19740" s="1" t="s">
        <v>3346</v>
      </c>
      <c r="G19740" s="1" t="s">
        <v>3347</v>
      </c>
      <c r="H19740" s="1" t="s">
        <v>3348</v>
      </c>
      <c r="I19740" s="1" t="s">
        <v>16</v>
      </c>
      <c r="J19740" s="1" t="s">
        <v>23</v>
      </c>
      <c r="K19740" s="1" t="s">
        <v>16</v>
      </c>
      <c r="L19740" s="1" t="s">
        <v>16</v>
      </c>
      <c r="M19740" s="1" t="s">
        <v>16</v>
      </c>
      <c r="N19740" s="1" t="s">
        <v>16</v>
      </c>
      <c r="O19740" s="1">
        <v>55.2</v>
      </c>
      <c r="P19740" s="1">
        <v>2.0</v>
      </c>
    </row>
    <row r="19741">
      <c r="A19741" s="1" t="s">
        <v>29</v>
      </c>
      <c r="B19741" s="1" t="s">
        <v>22889</v>
      </c>
      <c r="C19741" s="2" t="s">
        <v>22819</v>
      </c>
      <c r="D19741" s="1" t="s">
        <v>19</v>
      </c>
      <c r="E19741" s="3" t="str">
        <f>HYPERLINK("https://fyndiq.se/produkt/34af4bbfc00a4fd8/", "3-Pack Samsung Galaxy Tab A7 Lite WiFi - Härdat Glas 9H - Super Kvalitet Skärmskydd")</f>
        <v>3-Pack Samsung Galaxy Tab A7 Lite WiFi - Härdat Glas 9H - Super Kvalitet Skärmskydd</v>
      </c>
      <c r="F19741" s="1" t="s">
        <v>22890</v>
      </c>
      <c r="G19741" s="1" t="s">
        <v>22891</v>
      </c>
      <c r="H19741" s="1" t="s">
        <v>22892</v>
      </c>
      <c r="I19741" s="1" t="s">
        <v>16</v>
      </c>
      <c r="J19741" s="1" t="s">
        <v>23</v>
      </c>
      <c r="K19741" s="1" t="s">
        <v>16</v>
      </c>
      <c r="L19741" s="1" t="s">
        <v>16</v>
      </c>
      <c r="M19741" s="1" t="s">
        <v>16</v>
      </c>
      <c r="N19741" s="1" t="s">
        <v>16</v>
      </c>
      <c r="O19741" s="1">
        <v>143.2</v>
      </c>
      <c r="P19741" s="1">
        <v>1.0</v>
      </c>
    </row>
    <row r="19742">
      <c r="A19742" s="1" t="s">
        <v>29</v>
      </c>
      <c r="B19742" s="1" t="s">
        <v>22893</v>
      </c>
      <c r="C19742" s="2" t="s">
        <v>22819</v>
      </c>
      <c r="D19742" s="1" t="s">
        <v>19</v>
      </c>
      <c r="E19742" s="3" t="str">
        <f t="shared" ref="E19742:E19744" si="1263">HYPERLINK("https://fyndiq.se/produkt/ebd0c75a3b324593/", "2-Pack Samsung S22 Ultra 5G Skärmskydd &amp;1-Pack linsskydd-9H GLAS")</f>
        <v>2-Pack Samsung S22 Ultra 5G Skärmskydd &amp;1-Pack linsskydd-9H GLAS</v>
      </c>
      <c r="F19742" s="1" t="s">
        <v>6898</v>
      </c>
      <c r="G19742" s="1" t="s">
        <v>6899</v>
      </c>
      <c r="H19742" s="1" t="s">
        <v>6900</v>
      </c>
      <c r="I19742" s="1" t="s">
        <v>16</v>
      </c>
      <c r="J19742" s="1" t="s">
        <v>23</v>
      </c>
      <c r="K19742" s="1" t="s">
        <v>16</v>
      </c>
      <c r="L19742" s="1" t="s">
        <v>16</v>
      </c>
      <c r="M19742" s="1" t="s">
        <v>16</v>
      </c>
      <c r="N19742" s="1" t="s">
        <v>16</v>
      </c>
      <c r="O19742" s="1">
        <v>71.2</v>
      </c>
      <c r="P19742" s="1">
        <v>1.0</v>
      </c>
    </row>
    <row r="19743">
      <c r="A19743" s="1" t="s">
        <v>29</v>
      </c>
      <c r="B19743" s="1" t="s">
        <v>22894</v>
      </c>
      <c r="C19743" s="2" t="s">
        <v>22819</v>
      </c>
      <c r="D19743" s="1" t="s">
        <v>19</v>
      </c>
      <c r="E19743" s="3" t="str">
        <f t="shared" si="1263"/>
        <v>2-Pack Samsung S22 Ultra 5G Skärmskydd &amp;1-Pack linsskydd-9H GLAS</v>
      </c>
      <c r="F19743" s="1" t="s">
        <v>6898</v>
      </c>
      <c r="G19743" s="1" t="s">
        <v>6899</v>
      </c>
      <c r="H19743" s="1" t="s">
        <v>6900</v>
      </c>
      <c r="I19743" s="1" t="s">
        <v>16</v>
      </c>
      <c r="J19743" s="1" t="s">
        <v>23</v>
      </c>
      <c r="K19743" s="1" t="s">
        <v>16</v>
      </c>
      <c r="L19743" s="1" t="s">
        <v>16</v>
      </c>
      <c r="M19743" s="1" t="s">
        <v>16</v>
      </c>
      <c r="N19743" s="1" t="s">
        <v>16</v>
      </c>
      <c r="O19743" s="1">
        <v>71.2</v>
      </c>
      <c r="P19743" s="1">
        <v>1.0</v>
      </c>
    </row>
    <row r="19744">
      <c r="A19744" s="1" t="s">
        <v>29</v>
      </c>
      <c r="B19744" s="1" t="s">
        <v>22895</v>
      </c>
      <c r="C19744" s="2" t="s">
        <v>22819</v>
      </c>
      <c r="D19744" s="1" t="s">
        <v>19</v>
      </c>
      <c r="E19744" s="3" t="str">
        <f t="shared" si="1263"/>
        <v>2-Pack Samsung S22 Ultra 5G Skärmskydd &amp;1-Pack linsskydd-9H GLAS</v>
      </c>
      <c r="F19744" s="1" t="s">
        <v>6898</v>
      </c>
      <c r="G19744" s="1" t="s">
        <v>6899</v>
      </c>
      <c r="H19744" s="1" t="s">
        <v>6900</v>
      </c>
      <c r="I19744" s="1" t="s">
        <v>16</v>
      </c>
      <c r="J19744" s="1" t="s">
        <v>23</v>
      </c>
      <c r="K19744" s="1" t="s">
        <v>16</v>
      </c>
      <c r="L19744" s="1" t="s">
        <v>16</v>
      </c>
      <c r="M19744" s="1" t="s">
        <v>16</v>
      </c>
      <c r="N19744" s="1" t="s">
        <v>16</v>
      </c>
      <c r="O19744" s="1">
        <v>71.2</v>
      </c>
      <c r="P19744" s="1">
        <v>1.0</v>
      </c>
    </row>
    <row r="19745">
      <c r="A19745" s="1" t="s">
        <v>29</v>
      </c>
      <c r="B19745" s="1" t="s">
        <v>22896</v>
      </c>
      <c r="C19745" s="2" t="s">
        <v>22819</v>
      </c>
      <c r="D19745" s="1" t="s">
        <v>19</v>
      </c>
      <c r="E19745" s="3" t="str">
        <f>HYPERLINK("https://fyndiq.se/produkt/8b67d8d5f34d4bfa/", "2-Pack Samsung S20 Plus - 9H Härdat Glass - Top Kvalitet 3D")</f>
        <v>2-Pack Samsung S20 Plus - 9H Härdat Glass - Top Kvalitet 3D</v>
      </c>
      <c r="F19745" s="1" t="s">
        <v>5642</v>
      </c>
      <c r="G19745" s="1" t="s">
        <v>5643</v>
      </c>
      <c r="H19745" s="1" t="s">
        <v>5644</v>
      </c>
      <c r="I19745" s="1" t="s">
        <v>16</v>
      </c>
      <c r="J19745" s="1" t="s">
        <v>23</v>
      </c>
      <c r="K19745" s="1" t="s">
        <v>16</v>
      </c>
      <c r="L19745" s="1" t="s">
        <v>16</v>
      </c>
      <c r="M19745" s="1" t="s">
        <v>16</v>
      </c>
      <c r="N19745" s="1" t="s">
        <v>16</v>
      </c>
      <c r="O19745" s="1">
        <v>63.2</v>
      </c>
      <c r="P19745" s="1">
        <v>1.0</v>
      </c>
    </row>
    <row r="19746">
      <c r="A19746" s="1" t="s">
        <v>29</v>
      </c>
      <c r="B19746" s="1" t="s">
        <v>22897</v>
      </c>
      <c r="C19746" s="2" t="s">
        <v>22819</v>
      </c>
      <c r="D19746" s="1" t="s">
        <v>19</v>
      </c>
      <c r="E19746" s="3" t="str">
        <f>HYPERLINK("https://fyndiq.se/produkt/317386bceef54d60/", "2-Pack Samsung Galaxy A54 (5G) - Härdat Glas 9H - Super Kvalitet 3D Skärmskydd")</f>
        <v>2-Pack Samsung Galaxy A54 (5G) - Härdat Glas 9H - Super Kvalitet 3D Skärmskydd</v>
      </c>
      <c r="F19746" s="1" t="s">
        <v>760</v>
      </c>
      <c r="G19746" s="1" t="s">
        <v>761</v>
      </c>
      <c r="H19746" s="1" t="s">
        <v>762</v>
      </c>
      <c r="I19746" s="1" t="s">
        <v>16</v>
      </c>
      <c r="J19746" s="1" t="s">
        <v>23</v>
      </c>
      <c r="K19746" s="1" t="s">
        <v>16</v>
      </c>
      <c r="L19746" s="1" t="s">
        <v>16</v>
      </c>
      <c r="M19746" s="1" t="s">
        <v>16</v>
      </c>
      <c r="N19746" s="1" t="s">
        <v>16</v>
      </c>
      <c r="O19746" s="1">
        <v>63.2</v>
      </c>
      <c r="P19746" s="1">
        <v>1.0</v>
      </c>
    </row>
    <row r="19747">
      <c r="A19747" s="1" t="s">
        <v>29</v>
      </c>
      <c r="B19747" s="1" t="s">
        <v>22898</v>
      </c>
      <c r="C19747" s="2" t="s">
        <v>22819</v>
      </c>
      <c r="D19747" s="1" t="s">
        <v>19</v>
      </c>
      <c r="E19747" s="3" t="str">
        <f>HYPERLINK("https://fyndiq.se/produkt/fb71bd1df0c24a44/", "2-Pack Samsung Galaxy A34 (5G) - 9H Härdat Glass - 3D Super Kvalitet")</f>
        <v>2-Pack Samsung Galaxy A34 (5G) - 9H Härdat Glass - 3D Super Kvalitet</v>
      </c>
      <c r="F19747" s="1" t="s">
        <v>75</v>
      </c>
      <c r="G19747" s="1" t="s">
        <v>76</v>
      </c>
      <c r="H19747" s="1" t="s">
        <v>77</v>
      </c>
      <c r="I19747" s="1" t="s">
        <v>16</v>
      </c>
      <c r="J19747" s="1" t="s">
        <v>23</v>
      </c>
      <c r="K19747" s="1" t="s">
        <v>16</v>
      </c>
      <c r="L19747" s="1" t="s">
        <v>16</v>
      </c>
      <c r="M19747" s="1" t="s">
        <v>16</v>
      </c>
      <c r="N19747" s="1" t="s">
        <v>16</v>
      </c>
      <c r="O19747" s="1">
        <v>63.2</v>
      </c>
      <c r="P19747" s="1">
        <v>1.0</v>
      </c>
    </row>
    <row r="19748">
      <c r="A19748" s="1" t="s">
        <v>29</v>
      </c>
      <c r="B19748" s="1" t="s">
        <v>22899</v>
      </c>
      <c r="C19748" s="2" t="s">
        <v>22819</v>
      </c>
      <c r="D19748" s="1" t="s">
        <v>19</v>
      </c>
      <c r="E19748" s="3" t="str">
        <f t="shared" ref="E19748:E19749" si="1264">HYPERLINK("https://fyndiq.se/produkt/8d7960028c1a40a4/", "2 Pack Xiaomi 11T Pro 5G - Härdat glas 9H - Super kvalitet 3D")</f>
        <v>2 Pack Xiaomi 11T Pro 5G - Härdat glas 9H - Super kvalitet 3D</v>
      </c>
      <c r="F19748" s="1" t="s">
        <v>112</v>
      </c>
      <c r="G19748" s="1" t="s">
        <v>113</v>
      </c>
      <c r="H19748" s="1" t="s">
        <v>114</v>
      </c>
      <c r="I19748" s="1" t="s">
        <v>16</v>
      </c>
      <c r="J19748" s="1" t="s">
        <v>23</v>
      </c>
      <c r="K19748" s="1" t="s">
        <v>16</v>
      </c>
      <c r="L19748" s="1" t="s">
        <v>16</v>
      </c>
      <c r="M19748" s="1" t="s">
        <v>16</v>
      </c>
      <c r="N19748" s="1" t="s">
        <v>16</v>
      </c>
      <c r="O19748" s="1">
        <v>63.2</v>
      </c>
      <c r="P19748" s="1">
        <v>1.0</v>
      </c>
    </row>
    <row r="19749">
      <c r="A19749" s="1" t="s">
        <v>29</v>
      </c>
      <c r="B19749" s="1" t="s">
        <v>22900</v>
      </c>
      <c r="C19749" s="2" t="s">
        <v>22819</v>
      </c>
      <c r="D19749" s="1" t="s">
        <v>19</v>
      </c>
      <c r="E19749" s="3" t="str">
        <f t="shared" si="1264"/>
        <v>2 Pack Xiaomi 11T Pro 5G - Härdat glas 9H - Super kvalitet 3D</v>
      </c>
      <c r="F19749" s="1" t="s">
        <v>112</v>
      </c>
      <c r="G19749" s="1" t="s">
        <v>113</v>
      </c>
      <c r="H19749" s="1" t="s">
        <v>114</v>
      </c>
      <c r="I19749" s="1" t="s">
        <v>16</v>
      </c>
      <c r="J19749" s="1" t="s">
        <v>23</v>
      </c>
      <c r="K19749" s="1" t="s">
        <v>16</v>
      </c>
      <c r="L19749" s="1" t="s">
        <v>16</v>
      </c>
      <c r="M19749" s="1" t="s">
        <v>16</v>
      </c>
      <c r="N19749" s="1" t="s">
        <v>16</v>
      </c>
      <c r="O19749" s="1">
        <v>63.2</v>
      </c>
      <c r="P19749" s="1">
        <v>1.0</v>
      </c>
    </row>
    <row r="19750">
      <c r="A19750" s="1" t="s">
        <v>29</v>
      </c>
      <c r="B19750" s="1" t="s">
        <v>22901</v>
      </c>
      <c r="C19750" s="2" t="s">
        <v>22819</v>
      </c>
      <c r="D19750" s="1" t="s">
        <v>19</v>
      </c>
      <c r="E19750" s="3" t="str">
        <f>HYPERLINK("https://fyndiq.se/produkt/ffa793d5cce04968/", "2-Pack iPhone 13 Pro Max - Härdat Glas 9H - High Definition HD - Full Cover Skärmskydd")</f>
        <v>2-Pack iPhone 13 Pro Max - Härdat Glas 9H - High Definition HD - Full Cover Skärmskydd</v>
      </c>
      <c r="F19750" s="1" t="s">
        <v>1170</v>
      </c>
      <c r="G19750" s="1" t="s">
        <v>1171</v>
      </c>
      <c r="H19750" s="1" t="s">
        <v>1172</v>
      </c>
      <c r="I19750" s="1" t="s">
        <v>16</v>
      </c>
      <c r="J19750" s="1" t="s">
        <v>23</v>
      </c>
      <c r="K19750" s="1" t="s">
        <v>16</v>
      </c>
      <c r="L19750" s="1" t="s">
        <v>16</v>
      </c>
      <c r="M19750" s="1" t="s">
        <v>16</v>
      </c>
      <c r="N19750" s="1" t="s">
        <v>16</v>
      </c>
      <c r="O19750" s="1">
        <v>47.2</v>
      </c>
      <c r="P19750" s="1">
        <v>1.0</v>
      </c>
    </row>
    <row r="19751">
      <c r="A19751" s="1" t="s">
        <v>29</v>
      </c>
      <c r="B19751" s="1" t="s">
        <v>22902</v>
      </c>
      <c r="C19751" s="2" t="s">
        <v>22819</v>
      </c>
      <c r="D19751" s="1" t="s">
        <v>19</v>
      </c>
      <c r="E19751" s="3" t="str">
        <f>HYPERLINK("https://fyndiq.se/produkt/edc9395737fe454e/", "2-pack - Iphone XS - 9D Härdat Glass - Top Kvalitet")</f>
        <v>2-pack - Iphone XS - 9D Härdat Glass - Top Kvalitet</v>
      </c>
      <c r="F19751" s="1" t="s">
        <v>8039</v>
      </c>
      <c r="G19751" s="1" t="s">
        <v>8040</v>
      </c>
      <c r="H19751" s="1" t="s">
        <v>8041</v>
      </c>
      <c r="I19751" s="1" t="s">
        <v>16</v>
      </c>
      <c r="J19751" s="1" t="s">
        <v>23</v>
      </c>
      <c r="K19751" s="1" t="s">
        <v>16</v>
      </c>
      <c r="L19751" s="1" t="s">
        <v>16</v>
      </c>
      <c r="M19751" s="1" t="s">
        <v>16</v>
      </c>
      <c r="N19751" s="1" t="s">
        <v>16</v>
      </c>
      <c r="O19751" s="1">
        <v>47.2</v>
      </c>
      <c r="P19751" s="1">
        <v>1.0</v>
      </c>
    </row>
    <row r="19752">
      <c r="A19752" s="1" t="s">
        <v>29</v>
      </c>
      <c r="B19752" s="1" t="s">
        <v>22903</v>
      </c>
      <c r="C19752" s="2" t="s">
        <v>22819</v>
      </c>
      <c r="D19752" s="1" t="s">
        <v>19</v>
      </c>
      <c r="E19752" s="3" t="str">
        <f>HYPERLINK("https://fyndiq.se/produkt/e19fcc2ab2124f8a/", "2-Pack Iphone 13 Pro - 9H Härdat Glass - Top Kvalitet  3D")</f>
        <v>2-Pack Iphone 13 Pro - 9H Härdat Glass - Top Kvalitet  3D</v>
      </c>
      <c r="F19752" s="1" t="s">
        <v>555</v>
      </c>
      <c r="G19752" s="1" t="s">
        <v>556</v>
      </c>
      <c r="H19752" s="1" t="s">
        <v>557</v>
      </c>
      <c r="I19752" s="1" t="s">
        <v>16</v>
      </c>
      <c r="J19752" s="1" t="s">
        <v>23</v>
      </c>
      <c r="K19752" s="1" t="s">
        <v>16</v>
      </c>
      <c r="L19752" s="1" t="s">
        <v>16</v>
      </c>
      <c r="M19752" s="1" t="s">
        <v>16</v>
      </c>
      <c r="N19752" s="1" t="s">
        <v>16</v>
      </c>
      <c r="O19752" s="1">
        <v>47.2</v>
      </c>
      <c r="P19752" s="1">
        <v>1.0</v>
      </c>
    </row>
    <row r="19753">
      <c r="A19753" s="1" t="s">
        <v>29</v>
      </c>
      <c r="B19753" s="1" t="s">
        <v>22904</v>
      </c>
      <c r="C19753" s="2" t="s">
        <v>22819</v>
      </c>
      <c r="D19753" s="1" t="s">
        <v>19</v>
      </c>
      <c r="E19753" s="3" t="str">
        <f>HYPERLINK("https://fyndiq.se/produkt/77cc48b90f4b451c/", "2-Pack Motorola Moto G51 (5G) - Härdat Glas 9H - Super kvalitet 3D Skärmskydd")</f>
        <v>2-Pack Motorola Moto G51 (5G) - Härdat Glas 9H - Super kvalitet 3D Skärmskydd</v>
      </c>
      <c r="F19753" s="1" t="s">
        <v>1859</v>
      </c>
      <c r="G19753" s="1" t="s">
        <v>1860</v>
      </c>
      <c r="H19753" s="1" t="s">
        <v>1861</v>
      </c>
      <c r="I19753" s="1" t="s">
        <v>16</v>
      </c>
      <c r="J19753" s="1" t="s">
        <v>23</v>
      </c>
      <c r="K19753" s="1" t="s">
        <v>16</v>
      </c>
      <c r="L19753" s="1" t="s">
        <v>16</v>
      </c>
      <c r="M19753" s="1" t="s">
        <v>16</v>
      </c>
      <c r="N19753" s="1" t="s">
        <v>16</v>
      </c>
      <c r="O19753" s="1">
        <v>63.2</v>
      </c>
      <c r="P19753" s="1">
        <v>1.0</v>
      </c>
    </row>
    <row r="19754">
      <c r="A19754" s="1" t="s">
        <v>29</v>
      </c>
      <c r="B19754" s="1" t="s">
        <v>22905</v>
      </c>
      <c r="C19754" s="2" t="s">
        <v>22819</v>
      </c>
      <c r="D19754" s="1" t="s">
        <v>19</v>
      </c>
      <c r="E19754" s="3" t="str">
        <f>HYPERLINK("https://fyndiq.se/produkt/945928c5ec574c4a/", "2-Pack Privacy Skärmskydd For Samsung S20 FE (5G) - Härdat Glas 9H - Super Kvalitet 3D")</f>
        <v>2-Pack Privacy Skärmskydd For Samsung S20 FE (5G) - Härdat Glas 9H - Super Kvalitet 3D</v>
      </c>
      <c r="F19754" s="1" t="s">
        <v>183</v>
      </c>
      <c r="G19754" s="1" t="s">
        <v>184</v>
      </c>
      <c r="H19754" s="1" t="s">
        <v>185</v>
      </c>
      <c r="I19754" s="1" t="s">
        <v>16</v>
      </c>
      <c r="J19754" s="1" t="s">
        <v>23</v>
      </c>
      <c r="K19754" s="1" t="s">
        <v>16</v>
      </c>
      <c r="L19754" s="1" t="s">
        <v>16</v>
      </c>
      <c r="M19754" s="1" t="s">
        <v>16</v>
      </c>
      <c r="N19754" s="1" t="s">
        <v>16</v>
      </c>
      <c r="O19754" s="1">
        <v>79.2</v>
      </c>
      <c r="P19754" s="1">
        <v>1.0</v>
      </c>
    </row>
    <row r="19755">
      <c r="A19755" s="1" t="s">
        <v>29</v>
      </c>
      <c r="B19755" s="1" t="s">
        <v>22906</v>
      </c>
      <c r="C19755" s="2" t="s">
        <v>22819</v>
      </c>
      <c r="D19755" s="1" t="s">
        <v>19</v>
      </c>
      <c r="E19755" s="3" t="str">
        <f>HYPERLINK("https://fyndiq.se/produkt/432d784756a84eff/", "2-Pack Samsung Galaxy S20FE - Härdat Glas-9H -Super kvalitet 3D")</f>
        <v>2-Pack Samsung Galaxy S20FE - Härdat Glas-9H -Super kvalitet 3D</v>
      </c>
      <c r="F19755" s="1" t="s">
        <v>1078</v>
      </c>
      <c r="G19755" s="1" t="s">
        <v>1079</v>
      </c>
      <c r="H19755" s="1" t="s">
        <v>1080</v>
      </c>
      <c r="I19755" s="1" t="s">
        <v>16</v>
      </c>
      <c r="J19755" s="1" t="s">
        <v>23</v>
      </c>
      <c r="K19755" s="1" t="s">
        <v>16</v>
      </c>
      <c r="L19755" s="1" t="s">
        <v>16</v>
      </c>
      <c r="M19755" s="1" t="s">
        <v>16</v>
      </c>
      <c r="N19755" s="1" t="s">
        <v>16</v>
      </c>
      <c r="O19755" s="1">
        <v>63.2</v>
      </c>
      <c r="P19755" s="1">
        <v>1.0</v>
      </c>
    </row>
    <row r="19756">
      <c r="A19756" s="1" t="s">
        <v>29</v>
      </c>
      <c r="B19756" s="1" t="s">
        <v>22907</v>
      </c>
      <c r="C19756" s="2" t="s">
        <v>22819</v>
      </c>
      <c r="D19756" s="1" t="s">
        <v>19</v>
      </c>
      <c r="E19756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9756" s="1" t="s">
        <v>3098</v>
      </c>
      <c r="G19756" s="1" t="s">
        <v>3099</v>
      </c>
      <c r="H19756" s="1" t="s">
        <v>3100</v>
      </c>
      <c r="I19756" s="1" t="s">
        <v>16</v>
      </c>
      <c r="J19756" s="1" t="s">
        <v>23</v>
      </c>
      <c r="K19756" s="1" t="s">
        <v>16</v>
      </c>
      <c r="L19756" s="1" t="s">
        <v>16</v>
      </c>
      <c r="M19756" s="1" t="s">
        <v>16</v>
      </c>
      <c r="N19756" s="1" t="s">
        <v>16</v>
      </c>
      <c r="O19756" s="1">
        <v>63.2</v>
      </c>
      <c r="P19756" s="1">
        <v>1.0</v>
      </c>
    </row>
    <row r="19757">
      <c r="A19757" s="1" t="s">
        <v>29</v>
      </c>
      <c r="B19757" s="1" t="s">
        <v>22908</v>
      </c>
      <c r="C19757" s="2" t="s">
        <v>22819</v>
      </c>
      <c r="D19757" s="1" t="s">
        <v>19</v>
      </c>
      <c r="E19757" s="3" t="str">
        <f>HYPERLINK("https://fyndiq.se/produkt/6a703e1a07a048a1/", "2-Pack Google Pixel 7 - Härdat Glas 9H - Super kvalitet 3D Skärmskydd")</f>
        <v>2-Pack Google Pixel 7 - Härdat Glas 9H - Super kvalitet 3D Skärmskydd</v>
      </c>
      <c r="F19757" s="1" t="s">
        <v>6704</v>
      </c>
      <c r="G19757" s="1" t="s">
        <v>6705</v>
      </c>
      <c r="H19757" s="1" t="s">
        <v>6706</v>
      </c>
      <c r="I19757" s="1" t="s">
        <v>16</v>
      </c>
      <c r="J19757" s="1" t="s">
        <v>23</v>
      </c>
      <c r="K19757" s="1" t="s">
        <v>16</v>
      </c>
      <c r="L19757" s="1" t="s">
        <v>16</v>
      </c>
      <c r="M19757" s="1" t="s">
        <v>16</v>
      </c>
      <c r="N19757" s="1" t="s">
        <v>16</v>
      </c>
      <c r="O19757" s="1">
        <v>63.2</v>
      </c>
      <c r="P19757" s="1">
        <v>1.0</v>
      </c>
    </row>
    <row r="19758">
      <c r="A19758" s="1" t="s">
        <v>29</v>
      </c>
      <c r="B19758" s="1" t="s">
        <v>22909</v>
      </c>
      <c r="C19758" s="2" t="s">
        <v>22819</v>
      </c>
      <c r="D19758" s="1" t="s">
        <v>19</v>
      </c>
      <c r="E19758" s="3" t="str">
        <f>HYPERLINK("https://fyndiq.se/produkt/25a8ff282b954386/", "2-Pack Samsung S22 Plus 5G Skärmskydd &amp; 1-Pack linsskydd-9H Glas")</f>
        <v>2-Pack Samsung S22 Plus 5G Skärmskydd &amp; 1-Pack linsskydd-9H Glas</v>
      </c>
      <c r="F19758" s="1" t="s">
        <v>1430</v>
      </c>
      <c r="G19758" s="1" t="s">
        <v>1431</v>
      </c>
      <c r="H19758" s="1" t="s">
        <v>1432</v>
      </c>
      <c r="I19758" s="1" t="s">
        <v>16</v>
      </c>
      <c r="J19758" s="1" t="s">
        <v>23</v>
      </c>
      <c r="K19758" s="1" t="s">
        <v>16</v>
      </c>
      <c r="L19758" s="1" t="s">
        <v>16</v>
      </c>
      <c r="M19758" s="1" t="s">
        <v>16</v>
      </c>
      <c r="N19758" s="1" t="s">
        <v>16</v>
      </c>
      <c r="O19758" s="1">
        <v>71.2</v>
      </c>
      <c r="P19758" s="1">
        <v>1.0</v>
      </c>
    </row>
    <row r="19759">
      <c r="A19759" s="1" t="s">
        <v>29</v>
      </c>
      <c r="B19759" s="1" t="s">
        <v>22910</v>
      </c>
      <c r="C19759" s="2" t="s">
        <v>22819</v>
      </c>
      <c r="D19759" s="1" t="s">
        <v>19</v>
      </c>
      <c r="E19759" s="3" t="str">
        <f>HYPERLINK("https://fyndiq.se/produkt/13e76851ca504320/", "2-Pack Samsung Galaxy S22 Ultra - Härdat glas 9H - Top kvalitet")</f>
        <v>2-Pack Samsung Galaxy S22 Ultra - Härdat glas 9H - Top kvalitet</v>
      </c>
      <c r="F19759" s="1" t="s">
        <v>140</v>
      </c>
      <c r="G19759" s="1" t="s">
        <v>141</v>
      </c>
      <c r="H19759" s="1" t="s">
        <v>142</v>
      </c>
      <c r="I19759" s="1" t="s">
        <v>16</v>
      </c>
      <c r="J19759" s="1" t="s">
        <v>23</v>
      </c>
      <c r="K19759" s="1" t="s">
        <v>16</v>
      </c>
      <c r="L19759" s="1" t="s">
        <v>16</v>
      </c>
      <c r="M19759" s="1" t="s">
        <v>16</v>
      </c>
      <c r="N19759" s="1" t="s">
        <v>16</v>
      </c>
      <c r="O19759" s="1">
        <v>63.2</v>
      </c>
      <c r="P19759" s="1">
        <v>1.0</v>
      </c>
    </row>
    <row r="19760">
      <c r="A19760" s="1" t="s">
        <v>29</v>
      </c>
      <c r="B19760" s="1" t="s">
        <v>22911</v>
      </c>
      <c r="C19760" s="2" t="s">
        <v>22819</v>
      </c>
      <c r="D19760" s="1" t="s">
        <v>19</v>
      </c>
      <c r="E19760" s="3" t="str">
        <f>HYPERLINK("https://fyndiq.se/produkt/67afb534781a4066/", "2-Pack Samsung Galaxy S9 Plus - Härdat glas- 9HSuper kvalitet 3D")</f>
        <v>2-Pack Samsung Galaxy S9 Plus - Härdat glas- 9HSuper kvalitet 3D</v>
      </c>
      <c r="F19760" s="1" t="s">
        <v>3929</v>
      </c>
      <c r="G19760" s="1" t="s">
        <v>3930</v>
      </c>
      <c r="H19760" s="1" t="s">
        <v>3931</v>
      </c>
      <c r="I19760" s="1" t="s">
        <v>16</v>
      </c>
      <c r="J19760" s="1" t="s">
        <v>23</v>
      </c>
      <c r="K19760" s="1" t="s">
        <v>16</v>
      </c>
      <c r="L19760" s="1" t="s">
        <v>16</v>
      </c>
      <c r="M19760" s="1" t="s">
        <v>16</v>
      </c>
      <c r="N19760" s="1" t="s">
        <v>16</v>
      </c>
      <c r="O19760" s="1">
        <v>63.2</v>
      </c>
      <c r="P19760" s="1">
        <v>1.0</v>
      </c>
    </row>
    <row r="19761">
      <c r="A19761" s="1" t="s">
        <v>29</v>
      </c>
      <c r="B19761" s="1" t="s">
        <v>22912</v>
      </c>
      <c r="C19761" s="2" t="s">
        <v>22819</v>
      </c>
      <c r="D19761" s="1" t="s">
        <v>19</v>
      </c>
      <c r="E19761" s="3" t="str">
        <f>HYPERLINK("https://fyndiq.se/produkt/5f72eb85a29349b5/", "Samsung Galaxy Note 20 Ultra - Härdat glas 9H - Super kvalitet")</f>
        <v>Samsung Galaxy Note 20 Ultra - Härdat glas 9H - Super kvalitet</v>
      </c>
      <c r="F19761" s="1" t="s">
        <v>5507</v>
      </c>
      <c r="G19761" s="1" t="s">
        <v>5508</v>
      </c>
      <c r="H19761" s="1" t="s">
        <v>5509</v>
      </c>
      <c r="I19761" s="1" t="s">
        <v>16</v>
      </c>
      <c r="J19761" s="1" t="s">
        <v>23</v>
      </c>
      <c r="K19761" s="1" t="s">
        <v>16</v>
      </c>
      <c r="L19761" s="1" t="s">
        <v>16</v>
      </c>
      <c r="M19761" s="1" t="s">
        <v>16</v>
      </c>
      <c r="N19761" s="1" t="s">
        <v>16</v>
      </c>
      <c r="O19761" s="1">
        <v>55.2</v>
      </c>
      <c r="P19761" s="1">
        <v>2.0</v>
      </c>
    </row>
    <row r="19762">
      <c r="A19762" s="1" t="s">
        <v>29</v>
      </c>
      <c r="B19762" s="1" t="s">
        <v>22913</v>
      </c>
      <c r="C19762" s="2" t="s">
        <v>22819</v>
      </c>
      <c r="D19762" s="1" t="s">
        <v>19</v>
      </c>
      <c r="E19762" s="3" t="str">
        <f t="shared" ref="E19762:E19763" si="1265">HYPERLINK("https://fyndiq.se/produkt/87e8c2a54c4a469b/", "2-Pack Samsung Galaxy A53 5G - Härdat glas 9H - Super kvalitet")</f>
        <v>2-Pack Samsung Galaxy A53 5G - Härdat glas 9H - Super kvalitet</v>
      </c>
      <c r="F19762" s="1" t="s">
        <v>1320</v>
      </c>
      <c r="G19762" s="1" t="s">
        <v>1321</v>
      </c>
      <c r="H19762" s="1" t="s">
        <v>1322</v>
      </c>
      <c r="I19762" s="1" t="s">
        <v>16</v>
      </c>
      <c r="J19762" s="1" t="s">
        <v>23</v>
      </c>
      <c r="K19762" s="1" t="s">
        <v>16</v>
      </c>
      <c r="L19762" s="1" t="s">
        <v>16</v>
      </c>
      <c r="M19762" s="1" t="s">
        <v>16</v>
      </c>
      <c r="N19762" s="1" t="s">
        <v>16</v>
      </c>
      <c r="O19762" s="1">
        <v>63.2</v>
      </c>
      <c r="P19762" s="1">
        <v>1.0</v>
      </c>
    </row>
    <row r="19763">
      <c r="A19763" s="1" t="s">
        <v>29</v>
      </c>
      <c r="B19763" s="1" t="s">
        <v>22914</v>
      </c>
      <c r="C19763" s="2" t="s">
        <v>22819</v>
      </c>
      <c r="D19763" s="1" t="s">
        <v>19</v>
      </c>
      <c r="E19763" s="3" t="str">
        <f t="shared" si="1265"/>
        <v>2-Pack Samsung Galaxy A53 5G - Härdat glas 9H - Super kvalitet</v>
      </c>
      <c r="F19763" s="1" t="s">
        <v>1320</v>
      </c>
      <c r="G19763" s="1" t="s">
        <v>1321</v>
      </c>
      <c r="H19763" s="1" t="s">
        <v>1322</v>
      </c>
      <c r="I19763" s="1" t="s">
        <v>16</v>
      </c>
      <c r="J19763" s="1" t="s">
        <v>23</v>
      </c>
      <c r="K19763" s="1" t="s">
        <v>16</v>
      </c>
      <c r="L19763" s="1" t="s">
        <v>16</v>
      </c>
      <c r="M19763" s="1" t="s">
        <v>16</v>
      </c>
      <c r="N19763" s="1" t="s">
        <v>16</v>
      </c>
      <c r="O19763" s="1">
        <v>63.2</v>
      </c>
      <c r="P19763" s="1">
        <v>1.0</v>
      </c>
    </row>
    <row r="19764">
      <c r="A19764" s="1" t="s">
        <v>29</v>
      </c>
      <c r="B19764" s="1" t="s">
        <v>22915</v>
      </c>
      <c r="C19764" s="2" t="s">
        <v>22819</v>
      </c>
      <c r="D19764" s="1" t="s">
        <v>19</v>
      </c>
      <c r="E19764" s="3" t="str">
        <f t="shared" ref="E19764:E19766" si="1266">HYPERLINK("https://fyndiq.se/produkt/925ae49423884615/", "2-Pack Samsung S22 Ultra Skärmskydd &amp; 1-Pack linsskydd -9H GLAS")</f>
        <v>2-Pack Samsung S22 Ultra Skärmskydd &amp; 1-Pack linsskydd -9H GLAS</v>
      </c>
      <c r="F19764" s="1" t="s">
        <v>335</v>
      </c>
      <c r="G19764" s="1" t="s">
        <v>336</v>
      </c>
      <c r="H19764" s="1" t="s">
        <v>337</v>
      </c>
      <c r="I19764" s="1" t="s">
        <v>16</v>
      </c>
      <c r="J19764" s="1" t="s">
        <v>23</v>
      </c>
      <c r="K19764" s="1" t="s">
        <v>16</v>
      </c>
      <c r="L19764" s="1" t="s">
        <v>16</v>
      </c>
      <c r="M19764" s="1" t="s">
        <v>16</v>
      </c>
      <c r="N19764" s="1" t="s">
        <v>16</v>
      </c>
      <c r="O19764" s="1">
        <v>71.2</v>
      </c>
      <c r="P19764" s="1">
        <v>1.0</v>
      </c>
    </row>
    <row r="19765">
      <c r="A19765" s="1" t="s">
        <v>29</v>
      </c>
      <c r="B19765" s="1" t="s">
        <v>22916</v>
      </c>
      <c r="C19765" s="2" t="s">
        <v>22819</v>
      </c>
      <c r="D19765" s="1" t="s">
        <v>19</v>
      </c>
      <c r="E19765" s="3" t="str">
        <f t="shared" si="1266"/>
        <v>2-Pack Samsung S22 Ultra Skärmskydd &amp; 1-Pack linsskydd -9H GLAS</v>
      </c>
      <c r="F19765" s="1" t="s">
        <v>335</v>
      </c>
      <c r="G19765" s="1" t="s">
        <v>336</v>
      </c>
      <c r="H19765" s="1" t="s">
        <v>337</v>
      </c>
      <c r="I19765" s="1" t="s">
        <v>16</v>
      </c>
      <c r="J19765" s="1" t="s">
        <v>23</v>
      </c>
      <c r="K19765" s="1" t="s">
        <v>16</v>
      </c>
      <c r="L19765" s="1" t="s">
        <v>16</v>
      </c>
      <c r="M19765" s="1" t="s">
        <v>16</v>
      </c>
      <c r="N19765" s="1" t="s">
        <v>16</v>
      </c>
      <c r="O19765" s="1">
        <v>71.2</v>
      </c>
      <c r="P19765" s="1">
        <v>2.0</v>
      </c>
    </row>
    <row r="19766">
      <c r="A19766" s="1" t="s">
        <v>29</v>
      </c>
      <c r="B19766" s="1" t="s">
        <v>22917</v>
      </c>
      <c r="C19766" s="2" t="s">
        <v>22819</v>
      </c>
      <c r="D19766" s="1" t="s">
        <v>19</v>
      </c>
      <c r="E19766" s="3" t="str">
        <f t="shared" si="1266"/>
        <v>2-Pack Samsung S22 Ultra Skärmskydd &amp; 1-Pack linsskydd -9H GLAS</v>
      </c>
      <c r="F19766" s="1" t="s">
        <v>335</v>
      </c>
      <c r="G19766" s="1" t="s">
        <v>336</v>
      </c>
      <c r="H19766" s="1" t="s">
        <v>337</v>
      </c>
      <c r="I19766" s="1" t="s">
        <v>16</v>
      </c>
      <c r="J19766" s="1" t="s">
        <v>23</v>
      </c>
      <c r="K19766" s="1" t="s">
        <v>16</v>
      </c>
      <c r="L19766" s="1" t="s">
        <v>16</v>
      </c>
      <c r="M19766" s="1" t="s">
        <v>16</v>
      </c>
      <c r="N19766" s="1" t="s">
        <v>16</v>
      </c>
      <c r="O19766" s="1">
        <v>71.2</v>
      </c>
      <c r="P19766" s="1">
        <v>1.0</v>
      </c>
    </row>
    <row r="19767">
      <c r="A19767" s="1" t="s">
        <v>29</v>
      </c>
      <c r="B19767" s="1" t="s">
        <v>22918</v>
      </c>
      <c r="C19767" s="2" t="s">
        <v>22819</v>
      </c>
      <c r="D19767" s="1" t="s">
        <v>19</v>
      </c>
      <c r="E19767" s="3" t="str">
        <f>HYPERLINK("https://fyndiq.se/produkt/cd12c16ee4d949e3/", "OnePlus 10 Pro 5G - Härdat Glas 9H - Super kvalitet 3D Skärmskydd")</f>
        <v>OnePlus 10 Pro 5G - Härdat Glas 9H - Super kvalitet 3D Skärmskydd</v>
      </c>
      <c r="F19767" s="1" t="s">
        <v>1221</v>
      </c>
      <c r="G19767" s="1" t="s">
        <v>1222</v>
      </c>
      <c r="H19767" s="1" t="s">
        <v>1223</v>
      </c>
      <c r="I19767" s="1" t="s">
        <v>1673</v>
      </c>
      <c r="J19767" s="1" t="s">
        <v>9</v>
      </c>
      <c r="K19767" s="2" t="s">
        <v>20324</v>
      </c>
      <c r="L19767" s="1" t="s">
        <v>2811</v>
      </c>
      <c r="M19767" s="1" t="s">
        <v>16</v>
      </c>
      <c r="N19767" s="1" t="s">
        <v>16</v>
      </c>
      <c r="O19767" s="1">
        <v>63.2</v>
      </c>
      <c r="P19767" s="1">
        <v>1.0</v>
      </c>
    </row>
    <row r="19768">
      <c r="A19768" s="1" t="s">
        <v>29</v>
      </c>
      <c r="B19768" s="1" t="s">
        <v>22919</v>
      </c>
      <c r="C19768" s="2" t="s">
        <v>22819</v>
      </c>
      <c r="D19768" s="1" t="s">
        <v>19</v>
      </c>
      <c r="E19768" s="3" t="str">
        <f>HYPERLINK("https://fyndiq.se/produkt/fb71bd1df0c24a44/", "2-Pack Samsung Galaxy A34 (5G) - 9H Härdat Glass - 3D Super Kvalitet")</f>
        <v>2-Pack Samsung Galaxy A34 (5G) - 9H Härdat Glass - 3D Super Kvalitet</v>
      </c>
      <c r="F19768" s="1" t="s">
        <v>75</v>
      </c>
      <c r="G19768" s="1" t="s">
        <v>76</v>
      </c>
      <c r="H19768" s="1" t="s">
        <v>77</v>
      </c>
      <c r="I19768" s="1" t="s">
        <v>1230</v>
      </c>
      <c r="J19768" s="1" t="s">
        <v>23</v>
      </c>
      <c r="K19768" s="1" t="s">
        <v>16</v>
      </c>
      <c r="L19768" s="1" t="s">
        <v>16</v>
      </c>
      <c r="M19768" s="1" t="s">
        <v>16</v>
      </c>
      <c r="N19768" s="1" t="s">
        <v>16</v>
      </c>
      <c r="O19768" s="1">
        <v>63.2</v>
      </c>
      <c r="P19768" s="1">
        <v>1.0</v>
      </c>
    </row>
    <row r="19769">
      <c r="A19769" s="1" t="s">
        <v>29</v>
      </c>
      <c r="B19769" s="1" t="s">
        <v>22920</v>
      </c>
      <c r="C19769" s="2" t="s">
        <v>22819</v>
      </c>
      <c r="D19769" s="1" t="s">
        <v>19</v>
      </c>
      <c r="E19769" s="3" t="str">
        <f>HYPERLINK("https://fyndiq.se/produkt/80d04410f9c744e2/", "2-Pack Samsung S23 Ultra - 9H Härdat Glass - 3D Super Kvalitet Skärmskydd")</f>
        <v>2-Pack Samsung S23 Ultra - 9H Härdat Glass - 3D Super Kvalitet Skärmskydd</v>
      </c>
      <c r="F19769" s="1" t="s">
        <v>2144</v>
      </c>
      <c r="G19769" s="1" t="s">
        <v>2145</v>
      </c>
      <c r="H19769" s="1" t="s">
        <v>2146</v>
      </c>
      <c r="I19769" s="1" t="s">
        <v>1311</v>
      </c>
      <c r="J19769" s="1" t="s">
        <v>23</v>
      </c>
      <c r="K19769" s="1" t="s">
        <v>16</v>
      </c>
      <c r="L19769" s="1" t="s">
        <v>16</v>
      </c>
      <c r="M19769" s="1" t="s">
        <v>16</v>
      </c>
      <c r="N19769" s="1" t="s">
        <v>16</v>
      </c>
      <c r="O19769" s="1">
        <v>63.2</v>
      </c>
      <c r="P19769" s="1">
        <v>1.0</v>
      </c>
    </row>
    <row r="19770">
      <c r="A19770" s="1" t="s">
        <v>29</v>
      </c>
      <c r="B19770" s="1" t="s">
        <v>22921</v>
      </c>
      <c r="C19770" s="2" t="s">
        <v>22819</v>
      </c>
      <c r="D19770" s="1" t="s">
        <v>19</v>
      </c>
      <c r="E19770" s="3" t="str">
        <f>HYPERLINK("https://fyndiq.se/produkt/914693d84cc04c99/", "2-Pack Xiaomi Redmi 12C - Härdat Glas 9H - Super kvalitet 3D Skärmskydd")</f>
        <v>2-Pack Xiaomi Redmi 12C - Härdat Glas 9H - Super kvalitet 3D Skärmskydd</v>
      </c>
      <c r="F19770" s="1" t="s">
        <v>3098</v>
      </c>
      <c r="G19770" s="1" t="s">
        <v>3099</v>
      </c>
      <c r="H19770" s="1" t="s">
        <v>3100</v>
      </c>
      <c r="I19770" s="1" t="s">
        <v>1311</v>
      </c>
      <c r="J19770" s="1" t="s">
        <v>23</v>
      </c>
      <c r="K19770" s="1" t="s">
        <v>16</v>
      </c>
      <c r="L19770" s="1" t="s">
        <v>16</v>
      </c>
      <c r="M19770" s="1" t="s">
        <v>16</v>
      </c>
      <c r="N19770" s="1" t="s">
        <v>16</v>
      </c>
      <c r="O19770" s="1">
        <v>63.2</v>
      </c>
      <c r="P19770" s="1">
        <v>1.0</v>
      </c>
    </row>
  </sheetData>
  <drawing r:id="rId1"/>
</worksheet>
</file>